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drawings/drawing5.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G:\My Drive\00. PT. T K I\16. KPI PERFORMANCE MAINTENANCE\MASTER KPI TKI\KPI TKI 2026\"/>
    </mc:Choice>
  </mc:AlternateContent>
  <xr:revisionPtr revIDLastSave="0" documentId="13_ncr:1_{896FDD04-5646-4DE3-9349-6792A8C46A45}" xr6:coauthVersionLast="47" xr6:coauthVersionMax="47" xr10:uidLastSave="{00000000-0000-0000-0000-000000000000}"/>
  <bookViews>
    <workbookView xWindow="-110" yWindow="-110" windowWidth="19420" windowHeight="10420" firstSheet="1" activeTab="1" xr2:uid="{00000000-000D-0000-FFFF-FFFF00000000}"/>
  </bookViews>
  <sheets>
    <sheet name="FOR DAILY" sheetId="1" r:id="rId1"/>
    <sheet name="Summary KPI" sheetId="2" r:id="rId2"/>
    <sheet name="D_KPI" sheetId="3" r:id="rId3"/>
    <sheet name="HM_Unit" sheetId="4" r:id="rId4"/>
    <sheet name="Data Down" sheetId="5" r:id="rId5"/>
    <sheet name="Pareto by Delay Status" sheetId="6" r:id="rId6"/>
    <sheet name="Pareto by Component" sheetId="7" r:id="rId7"/>
    <sheet name="Daily PA" sheetId="8" r:id="rId8"/>
    <sheet name="Sort" sheetId="9" r:id="rId9"/>
    <sheet name="Sheet1" sheetId="10" state="hidden" r:id="rId10"/>
    <sheet name="View" sheetId="11" state="hidden" r:id="rId11"/>
    <sheet name="Pareto" sheetId="12" state="hidden" r:id="rId12"/>
    <sheet name="Data Pareto" sheetId="13" state="hidden" r:id="rId13"/>
    <sheet name="PICA" sheetId="14" state="hidden" r:id="rId14"/>
    <sheet name="Hirarki" sheetId="15" r:id="rId15"/>
  </sheets>
  <definedNames>
    <definedName name="_Fill" localSheetId="6">#REF!</definedName>
    <definedName name="_Fill">#REF!</definedName>
    <definedName name="_xlnm._FilterDatabase" localSheetId="4" hidden="1">'Data Down'!$B$11:$AD$2970</definedName>
    <definedName name="_xlnm._FilterDatabase" localSheetId="3" hidden="1">HM_Unit!$AW$1:$CD$107</definedName>
    <definedName name="_xlnm._FilterDatabase" localSheetId="11" hidden="1">Pareto!$C$46:$E$46</definedName>
    <definedName name="_xlnm._FilterDatabase" localSheetId="9" hidden="1">Sheet1!$C$4:$K$906</definedName>
    <definedName name="_xlnm._FilterDatabase" localSheetId="1" hidden="1">'Summary KPI'!$A$9:$AX$173</definedName>
    <definedName name="_g20616" localSheetId="6">#REF!</definedName>
    <definedName name="_g20616">#REF!</definedName>
    <definedName name="a" localSheetId="6">#REF!</definedName>
    <definedName name="a">#REF!</definedName>
    <definedName name="AccessDatabase">"C:\My Documents\99\FAFORM99.mdb"</definedName>
    <definedName name="Bust" localSheetId="6">#REF!</definedName>
    <definedName name="Bust">#REF!</definedName>
    <definedName name="Continue" localSheetId="6">#REF!</definedName>
    <definedName name="Continue">#REF!</definedName>
    <definedName name="Document_array">{"HM PST Agt 2005.xls"}</definedName>
    <definedName name="Documents_array" localSheetId="6">#REF!</definedName>
    <definedName name="Documents_array">#REF!</definedName>
    <definedName name="EX" localSheetId="11">'Data Down'!#REF!</definedName>
    <definedName name="h" localSheetId="6">#REF!</definedName>
    <definedName name="h">#REF!</definedName>
    <definedName name="Hello" localSheetId="6">#REF!</definedName>
    <definedName name="Hello">#REF!</definedName>
    <definedName name="m" localSheetId="6">#REF!</definedName>
    <definedName name="m">#REF!</definedName>
    <definedName name="MM" localSheetId="6">#REF!</definedName>
    <definedName name="MM">#REF!</definedName>
    <definedName name="N" localSheetId="14">#REF!</definedName>
    <definedName name="n" localSheetId="6">#REF!</definedName>
    <definedName name="n">#REF!</definedName>
    <definedName name="OT">'Data Down'!$S:$S</definedName>
    <definedName name="Print_Area_MI" localSheetId="6">#REF!</definedName>
    <definedName name="Print_Area_MI">#REF!</definedName>
    <definedName name="Print_Titles_MI" localSheetId="6">#REF!</definedName>
    <definedName name="Print_Titles_MI">#REF!</definedName>
    <definedName name="TaxTV">10%</definedName>
    <definedName name="TaxXL">5%</definedName>
    <definedName name="Test" localSheetId="6">#REF!</definedName>
    <definedName name="Test">#REF!</definedName>
    <definedName name="Z_D264F334_6C59_459E_9F4E_753482A3DC4E_.wvu.FilterData" localSheetId="4" hidden="1">'Data Down'!$B$1:$T$1</definedName>
    <definedName name="Z_DC2F2F0B_6687_4232_9497_BBA352865051_.wvu.Cols" localSheetId="3">HM_Unit!$P:$AK</definedName>
  </definedNames>
  <calcPr calcId="191029"/>
  <customWorkbookViews>
    <customWorkbookView name="." guid="{D264F334-6C59-459E-9F4E-753482A3DC4E}"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9" roundtripDataChecksum="SrSnsDtR+1YyCKNHkOUOEEiRl0fzhr62WOsyAB3L8To="/>
    </ext>
  </extLst>
</workbook>
</file>

<file path=xl/calcChain.xml><?xml version="1.0" encoding="utf-8"?>
<calcChain xmlns="http://schemas.openxmlformats.org/spreadsheetml/2006/main">
  <c r="AF5" i="4" l="1"/>
  <c r="BZ5" i="4" s="1"/>
  <c r="AF6" i="4"/>
  <c r="AF7" i="4"/>
  <c r="AF8" i="4"/>
  <c r="AF9" i="4"/>
  <c r="BZ9" i="4" s="1"/>
  <c r="AF4" i="4"/>
  <c r="AF3" i="4"/>
  <c r="AF39" i="4"/>
  <c r="AF33" i="4"/>
  <c r="AF21" i="4"/>
  <c r="BZ21" i="4" s="1"/>
  <c r="AF19" i="4"/>
  <c r="BZ19" i="4" s="1"/>
  <c r="AF48" i="4"/>
  <c r="AF47" i="4"/>
  <c r="BZ47" i="4" s="1"/>
  <c r="AF45" i="4"/>
  <c r="AF41" i="4"/>
  <c r="BZ41" i="4" s="1"/>
  <c r="AF40" i="4"/>
  <c r="BZ40" i="4" s="1"/>
  <c r="AF66" i="4"/>
  <c r="AF65" i="4"/>
  <c r="AF59" i="4"/>
  <c r="BZ59" i="4" s="1"/>
  <c r="AF54" i="4"/>
  <c r="AF85" i="4"/>
  <c r="BZ85" i="4" s="1"/>
  <c r="BZ39" i="4"/>
  <c r="BZ45" i="4"/>
  <c r="BZ93" i="4"/>
  <c r="Q36" i="14"/>
  <c r="Q35" i="14"/>
  <c r="Q34" i="14"/>
  <c r="Q33" i="14"/>
  <c r="Q32" i="14"/>
  <c r="Q28" i="14"/>
  <c r="Q27" i="14"/>
  <c r="Q26" i="14"/>
  <c r="Q22" i="14"/>
  <c r="Q21" i="14"/>
  <c r="Q20" i="14"/>
  <c r="Q19" i="14"/>
  <c r="Q18" i="14"/>
  <c r="Q14" i="14"/>
  <c r="Q13" i="14"/>
  <c r="Q12" i="14"/>
  <c r="Q11" i="14"/>
  <c r="Q10" i="14"/>
  <c r="C117" i="12"/>
  <c r="D116" i="12"/>
  <c r="C116" i="12"/>
  <c r="D115" i="12"/>
  <c r="C115" i="12"/>
  <c r="C114" i="12"/>
  <c r="D113" i="12"/>
  <c r="C113" i="12"/>
  <c r="C112" i="12"/>
  <c r="C111" i="12"/>
  <c r="D110" i="12"/>
  <c r="C110" i="12"/>
  <c r="D109" i="12"/>
  <c r="C109" i="12"/>
  <c r="C108" i="12"/>
  <c r="C107" i="12"/>
  <c r="C106" i="12"/>
  <c r="C105" i="12"/>
  <c r="C104" i="12"/>
  <c r="C103" i="12"/>
  <c r="C102" i="12"/>
  <c r="C101" i="12"/>
  <c r="D100" i="12"/>
  <c r="C100" i="12"/>
  <c r="D99" i="12"/>
  <c r="C99" i="12"/>
  <c r="C98" i="12"/>
  <c r="D97" i="12"/>
  <c r="C97" i="12"/>
  <c r="D96" i="12"/>
  <c r="C96" i="12"/>
  <c r="C95" i="12"/>
  <c r="C94" i="12"/>
  <c r="C93" i="12"/>
  <c r="C92" i="12"/>
  <c r="C91" i="12"/>
  <c r="D90" i="12"/>
  <c r="C90" i="12"/>
  <c r="C89" i="12"/>
  <c r="C88" i="12"/>
  <c r="C87" i="12"/>
  <c r="C86" i="12"/>
  <c r="C85" i="12"/>
  <c r="D84" i="12"/>
  <c r="C84" i="12"/>
  <c r="D83" i="12"/>
  <c r="C83" i="12"/>
  <c r="C82" i="12"/>
  <c r="D74" i="12"/>
  <c r="D71" i="12"/>
  <c r="D69" i="12"/>
  <c r="D61" i="12"/>
  <c r="D60" i="12"/>
  <c r="D59" i="12"/>
  <c r="D58" i="12"/>
  <c r="D54" i="12"/>
  <c r="D50" i="12"/>
  <c r="D48" i="12"/>
  <c r="K44" i="12"/>
  <c r="F44" i="12"/>
  <c r="K38" i="12"/>
  <c r="K37" i="12"/>
  <c r="K36" i="12"/>
  <c r="K35" i="12"/>
  <c r="K34" i="12"/>
  <c r="K33" i="12"/>
  <c r="K32" i="12"/>
  <c r="K31" i="12"/>
  <c r="K30" i="12"/>
  <c r="K29" i="12"/>
  <c r="AD28" i="12"/>
  <c r="U28" i="12"/>
  <c r="K28" i="12"/>
  <c r="E28" i="12"/>
  <c r="K27" i="12"/>
  <c r="K26" i="12"/>
  <c r="K25" i="12"/>
  <c r="K24" i="12"/>
  <c r="K23" i="12"/>
  <c r="K22" i="12"/>
  <c r="K21" i="12"/>
  <c r="K20" i="12"/>
  <c r="K19" i="12"/>
  <c r="D19" i="12"/>
  <c r="G19" i="12" s="1"/>
  <c r="K18" i="12"/>
  <c r="K17" i="12"/>
  <c r="E17" i="12"/>
  <c r="K16" i="12"/>
  <c r="K15" i="12"/>
  <c r="K14" i="12"/>
  <c r="K13" i="12"/>
  <c r="D13" i="12"/>
  <c r="K12" i="12"/>
  <c r="K11" i="12"/>
  <c r="K10" i="12"/>
  <c r="K9" i="12"/>
  <c r="D9" i="12"/>
  <c r="K8" i="12"/>
  <c r="K7" i="12"/>
  <c r="E7" i="12"/>
  <c r="H7" i="12" s="1"/>
  <c r="K6" i="12"/>
  <c r="C5" i="12"/>
  <c r="C195" i="11"/>
  <c r="C196" i="11" s="1"/>
  <c r="C197" i="11" s="1"/>
  <c r="C198" i="11" s="1"/>
  <c r="C199" i="11" s="1"/>
  <c r="C200" i="11" s="1"/>
  <c r="C201" i="11" s="1"/>
  <c r="C202" i="11" s="1"/>
  <c r="C203" i="11" s="1"/>
  <c r="C204" i="11" s="1"/>
  <c r="C205" i="11" s="1"/>
  <c r="C206" i="11" s="1"/>
  <c r="C207" i="11" s="1"/>
  <c r="C208" i="11" s="1"/>
  <c r="C209" i="11" s="1"/>
  <c r="C210" i="11" s="1"/>
  <c r="C211" i="11" s="1"/>
  <c r="C212" i="11" s="1"/>
  <c r="C213" i="11" s="1"/>
  <c r="C214" i="11" s="1"/>
  <c r="C215" i="11" s="1"/>
  <c r="C216" i="11" s="1"/>
  <c r="C217" i="11" s="1"/>
  <c r="C218" i="11" s="1"/>
  <c r="C219" i="11" s="1"/>
  <c r="C220" i="11" s="1"/>
  <c r="C221" i="11" s="1"/>
  <c r="C222" i="11" s="1"/>
  <c r="C187" i="11"/>
  <c r="C188" i="11" s="1"/>
  <c r="C189" i="11" s="1"/>
  <c r="C190" i="11" s="1"/>
  <c r="C191" i="11" s="1"/>
  <c r="C192" i="11" s="1"/>
  <c r="C193" i="11" s="1"/>
  <c r="C194" i="11" s="1"/>
  <c r="C186" i="11"/>
  <c r="C185" i="11"/>
  <c r="C184" i="11"/>
  <c r="C154" i="11"/>
  <c r="C155" i="11" s="1"/>
  <c r="C156" i="11" s="1"/>
  <c r="C157" i="11" s="1"/>
  <c r="C158" i="11" s="1"/>
  <c r="C159" i="11" s="1"/>
  <c r="C160" i="11" s="1"/>
  <c r="C161" i="11" s="1"/>
  <c r="C162" i="11" s="1"/>
  <c r="C163" i="11" s="1"/>
  <c r="C164" i="11" s="1"/>
  <c r="C165" i="11" s="1"/>
  <c r="C166" i="11" s="1"/>
  <c r="C167" i="11" s="1"/>
  <c r="C168" i="11" s="1"/>
  <c r="C169" i="11" s="1"/>
  <c r="C170" i="11" s="1"/>
  <c r="C171" i="11" s="1"/>
  <c r="C172" i="11" s="1"/>
  <c r="C173" i="11" s="1"/>
  <c r="C174" i="11" s="1"/>
  <c r="C175" i="11" s="1"/>
  <c r="C176" i="11" s="1"/>
  <c r="C177" i="11" s="1"/>
  <c r="C178" i="11" s="1"/>
  <c r="C179" i="11" s="1"/>
  <c r="C180" i="11" s="1"/>
  <c r="C181" i="11" s="1"/>
  <c r="C182" i="11" s="1"/>
  <c r="C110" i="11"/>
  <c r="C111" i="11" s="1"/>
  <c r="C112" i="11" s="1"/>
  <c r="C113" i="11" s="1"/>
  <c r="C114" i="11" s="1"/>
  <c r="C115" i="11" s="1"/>
  <c r="C116" i="11" s="1"/>
  <c r="C117" i="11" s="1"/>
  <c r="C118" i="11" s="1"/>
  <c r="C119" i="11" s="1"/>
  <c r="C120" i="11" s="1"/>
  <c r="C121" i="11" s="1"/>
  <c r="C122" i="11" s="1"/>
  <c r="C123" i="11" s="1"/>
  <c r="C124" i="11" s="1"/>
  <c r="C125" i="11" s="1"/>
  <c r="C126" i="11" s="1"/>
  <c r="C127" i="11" s="1"/>
  <c r="C128" i="11" s="1"/>
  <c r="C129" i="11" s="1"/>
  <c r="C130" i="11" s="1"/>
  <c r="C131" i="11" s="1"/>
  <c r="C132" i="11" s="1"/>
  <c r="C133" i="11" s="1"/>
  <c r="C134" i="11" s="1"/>
  <c r="C135" i="11" s="1"/>
  <c r="C136" i="11" s="1"/>
  <c r="C137" i="11" s="1"/>
  <c r="C138" i="11" s="1"/>
  <c r="C139" i="11" s="1"/>
  <c r="C140" i="11" s="1"/>
  <c r="C141" i="11" s="1"/>
  <c r="C142" i="11" s="1"/>
  <c r="C143" i="11" s="1"/>
  <c r="C144" i="11" s="1"/>
  <c r="C145" i="11" s="1"/>
  <c r="C146" i="11" s="1"/>
  <c r="C147" i="11" s="1"/>
  <c r="C148" i="11" s="1"/>
  <c r="C149" i="11" s="1"/>
  <c r="C150" i="11" s="1"/>
  <c r="C151" i="11" s="1"/>
  <c r="C152" i="11" s="1"/>
  <c r="C109" i="11"/>
  <c r="C88" i="11"/>
  <c r="C89" i="11" s="1"/>
  <c r="C90" i="11" s="1"/>
  <c r="C91" i="11" s="1"/>
  <c r="C92" i="11" s="1"/>
  <c r="C93" i="11" s="1"/>
  <c r="C94" i="11" s="1"/>
  <c r="C95" i="11" s="1"/>
  <c r="C96" i="11" s="1"/>
  <c r="C97" i="11" s="1"/>
  <c r="C98" i="11" s="1"/>
  <c r="C99" i="11" s="1"/>
  <c r="C100" i="11" s="1"/>
  <c r="C101" i="11" s="1"/>
  <c r="C102" i="11" s="1"/>
  <c r="C103" i="11" s="1"/>
  <c r="C104" i="11" s="1"/>
  <c r="C105" i="11" s="1"/>
  <c r="C106" i="11" s="1"/>
  <c r="C107" i="11" s="1"/>
  <c r="B88" i="11"/>
  <c r="B89" i="11" s="1"/>
  <c r="B90" i="11" s="1"/>
  <c r="B91" i="11" s="1"/>
  <c r="B92" i="11" s="1"/>
  <c r="B93" i="11" s="1"/>
  <c r="B94" i="11" s="1"/>
  <c r="B95" i="11" s="1"/>
  <c r="B96" i="11" s="1"/>
  <c r="B97" i="11" s="1"/>
  <c r="B98" i="11" s="1"/>
  <c r="B99" i="11" s="1"/>
  <c r="B100" i="11" s="1"/>
  <c r="B101" i="11" s="1"/>
  <c r="B102" i="11" s="1"/>
  <c r="B103" i="11" s="1"/>
  <c r="B104" i="11" s="1"/>
  <c r="B105" i="11" s="1"/>
  <c r="B106" i="11" s="1"/>
  <c r="B107" i="11" s="1"/>
  <c r="B108" i="11" s="1"/>
  <c r="B109" i="11" s="1"/>
  <c r="B110" i="11" s="1"/>
  <c r="B111" i="11" s="1"/>
  <c r="B112" i="11" s="1"/>
  <c r="B113" i="11" s="1"/>
  <c r="B114" i="11" s="1"/>
  <c r="B115" i="11" s="1"/>
  <c r="B116" i="11" s="1"/>
  <c r="B117" i="11" s="1"/>
  <c r="B118" i="11" s="1"/>
  <c r="B119" i="11" s="1"/>
  <c r="B120" i="11" s="1"/>
  <c r="B121" i="11" s="1"/>
  <c r="B122" i="11" s="1"/>
  <c r="B123" i="11" s="1"/>
  <c r="B124" i="11" s="1"/>
  <c r="B125" i="11" s="1"/>
  <c r="B126" i="11" s="1"/>
  <c r="B127" i="11" s="1"/>
  <c r="B128" i="11" s="1"/>
  <c r="B129" i="11" s="1"/>
  <c r="B130" i="11" s="1"/>
  <c r="B131" i="11" s="1"/>
  <c r="B132" i="11" s="1"/>
  <c r="B133" i="11" s="1"/>
  <c r="B134" i="11" s="1"/>
  <c r="B135" i="11" s="1"/>
  <c r="B136" i="11" s="1"/>
  <c r="B137" i="11" s="1"/>
  <c r="B138" i="11" s="1"/>
  <c r="B139" i="11" s="1"/>
  <c r="B140" i="11" s="1"/>
  <c r="B141" i="11" s="1"/>
  <c r="B142" i="11" s="1"/>
  <c r="B143" i="11" s="1"/>
  <c r="B144" i="11" s="1"/>
  <c r="B145" i="11" s="1"/>
  <c r="B146" i="11" s="1"/>
  <c r="B147" i="11" s="1"/>
  <c r="B148" i="11" s="1"/>
  <c r="B149" i="11" s="1"/>
  <c r="B150" i="11" s="1"/>
  <c r="B151" i="11" s="1"/>
  <c r="B152" i="11" s="1"/>
  <c r="B153" i="11" s="1"/>
  <c r="B154" i="11" s="1"/>
  <c r="B155" i="11" s="1"/>
  <c r="B156" i="11" s="1"/>
  <c r="B157" i="11" s="1"/>
  <c r="B158" i="11" s="1"/>
  <c r="B159" i="11" s="1"/>
  <c r="B160" i="11" s="1"/>
  <c r="B161" i="11" s="1"/>
  <c r="B162" i="11" s="1"/>
  <c r="B163" i="11" s="1"/>
  <c r="B164" i="11" s="1"/>
  <c r="B165" i="11" s="1"/>
  <c r="B166" i="11" s="1"/>
  <c r="B167" i="11" s="1"/>
  <c r="B168" i="11" s="1"/>
  <c r="B169" i="11" s="1"/>
  <c r="B170" i="11" s="1"/>
  <c r="B171" i="11" s="1"/>
  <c r="B172" i="11" s="1"/>
  <c r="B173" i="11" s="1"/>
  <c r="B174" i="11" s="1"/>
  <c r="B175" i="11" s="1"/>
  <c r="B176" i="11" s="1"/>
  <c r="B177" i="11" s="1"/>
  <c r="B178" i="11" s="1"/>
  <c r="B179" i="11" s="1"/>
  <c r="B180" i="11" s="1"/>
  <c r="B181" i="11" s="1"/>
  <c r="B182" i="11" s="1"/>
  <c r="B183" i="11" s="1"/>
  <c r="B184" i="11" s="1"/>
  <c r="B185" i="11" s="1"/>
  <c r="B186" i="11" s="1"/>
  <c r="B187" i="11" s="1"/>
  <c r="B188" i="11" s="1"/>
  <c r="B189" i="11" s="1"/>
  <c r="B190" i="11" s="1"/>
  <c r="B191" i="11" s="1"/>
  <c r="B192" i="11" s="1"/>
  <c r="B193" i="11" s="1"/>
  <c r="B194" i="11" s="1"/>
  <c r="B195" i="11" s="1"/>
  <c r="B196" i="11" s="1"/>
  <c r="B197" i="11" s="1"/>
  <c r="B198" i="11" s="1"/>
  <c r="B199" i="11" s="1"/>
  <c r="B200" i="11" s="1"/>
  <c r="B201" i="11" s="1"/>
  <c r="B202" i="11" s="1"/>
  <c r="B203" i="11" s="1"/>
  <c r="B204" i="11" s="1"/>
  <c r="B205" i="11" s="1"/>
  <c r="B206" i="11" s="1"/>
  <c r="B207" i="11" s="1"/>
  <c r="B208" i="11" s="1"/>
  <c r="B209" i="11" s="1"/>
  <c r="B210" i="11" s="1"/>
  <c r="B211" i="11" s="1"/>
  <c r="B212" i="11" s="1"/>
  <c r="B213" i="11" s="1"/>
  <c r="B214" i="11" s="1"/>
  <c r="B215" i="11" s="1"/>
  <c r="B216" i="11" s="1"/>
  <c r="B217" i="11" s="1"/>
  <c r="B218" i="11" s="1"/>
  <c r="B219" i="11" s="1"/>
  <c r="B220" i="11" s="1"/>
  <c r="B221" i="11" s="1"/>
  <c r="B222" i="11" s="1"/>
  <c r="I87" i="11"/>
  <c r="C87" i="11"/>
  <c r="B87" i="11"/>
  <c r="F7" i="11"/>
  <c r="G6" i="11"/>
  <c r="F6" i="11"/>
  <c r="B2" i="11"/>
  <c r="G144" i="11" s="1"/>
  <c r="AC149" i="9"/>
  <c r="AB149" i="9"/>
  <c r="Z149" i="9"/>
  <c r="V149" i="9"/>
  <c r="AC148" i="9"/>
  <c r="AB148" i="9"/>
  <c r="Z148" i="9"/>
  <c r="V148" i="9"/>
  <c r="AC147" i="9"/>
  <c r="AB147" i="9"/>
  <c r="Z147" i="9"/>
  <c r="V147" i="9"/>
  <c r="AC146" i="9"/>
  <c r="AB146" i="9"/>
  <c r="Z146" i="9"/>
  <c r="V146" i="9"/>
  <c r="AC145" i="9"/>
  <c r="AB145" i="9"/>
  <c r="Z145" i="9"/>
  <c r="V145" i="9"/>
  <c r="AC144" i="9"/>
  <c r="AB144" i="9"/>
  <c r="Z144" i="9"/>
  <c r="V144" i="9"/>
  <c r="AC143" i="9"/>
  <c r="AB143" i="9"/>
  <c r="Z143" i="9"/>
  <c r="V143" i="9"/>
  <c r="AC142" i="9"/>
  <c r="AB142" i="9"/>
  <c r="Z142" i="9"/>
  <c r="V142" i="9"/>
  <c r="AC141" i="9"/>
  <c r="AB141" i="9"/>
  <c r="Z141" i="9"/>
  <c r="V141" i="9"/>
  <c r="AC140" i="9"/>
  <c r="AB140" i="9"/>
  <c r="Z140" i="9"/>
  <c r="V140" i="9"/>
  <c r="AC139" i="9"/>
  <c r="AB139" i="9"/>
  <c r="Z139" i="9"/>
  <c r="V139" i="9"/>
  <c r="AC138" i="9"/>
  <c r="AB138" i="9"/>
  <c r="Z138" i="9"/>
  <c r="V138" i="9"/>
  <c r="AC137" i="9"/>
  <c r="AB137" i="9"/>
  <c r="Z137" i="9"/>
  <c r="V137" i="9"/>
  <c r="AC136" i="9"/>
  <c r="AB136" i="9"/>
  <c r="Z136" i="9"/>
  <c r="V136" i="9"/>
  <c r="AC135" i="9"/>
  <c r="AB135" i="9"/>
  <c r="Z135" i="9"/>
  <c r="V135" i="9"/>
  <c r="AC134" i="9"/>
  <c r="AB134" i="9"/>
  <c r="Z134" i="9"/>
  <c r="V134" i="9"/>
  <c r="AC133" i="9"/>
  <c r="AB133" i="9"/>
  <c r="Z133" i="9"/>
  <c r="V133" i="9"/>
  <c r="AC132" i="9"/>
  <c r="AB132" i="9"/>
  <c r="Z132" i="9"/>
  <c r="V132" i="9"/>
  <c r="AC131" i="9"/>
  <c r="AB131" i="9"/>
  <c r="Z131" i="9"/>
  <c r="V131" i="9"/>
  <c r="AC130" i="9"/>
  <c r="AB130" i="9"/>
  <c r="Z130" i="9"/>
  <c r="V130" i="9"/>
  <c r="AC129" i="9"/>
  <c r="AB129" i="9"/>
  <c r="Z129" i="9"/>
  <c r="V129" i="9"/>
  <c r="AC128" i="9"/>
  <c r="AB128" i="9"/>
  <c r="Z128" i="9"/>
  <c r="V128" i="9"/>
  <c r="AC127" i="9"/>
  <c r="AB127" i="9"/>
  <c r="Z127" i="9"/>
  <c r="V127" i="9"/>
  <c r="AC126" i="9"/>
  <c r="AB126" i="9"/>
  <c r="Z126" i="9"/>
  <c r="V126" i="9"/>
  <c r="AC125" i="9"/>
  <c r="AB125" i="9"/>
  <c r="Z125" i="9"/>
  <c r="V125" i="9"/>
  <c r="AC124" i="9"/>
  <c r="AB124" i="9"/>
  <c r="Z124" i="9"/>
  <c r="V124" i="9"/>
  <c r="AC123" i="9"/>
  <c r="AB123" i="9"/>
  <c r="Z123" i="9"/>
  <c r="V123" i="9"/>
  <c r="AC122" i="9"/>
  <c r="AB122" i="9"/>
  <c r="Z122" i="9"/>
  <c r="V122" i="9"/>
  <c r="AC121" i="9"/>
  <c r="AB121" i="9"/>
  <c r="Z121" i="9"/>
  <c r="V121" i="9"/>
  <c r="AC120" i="9"/>
  <c r="AB120" i="9"/>
  <c r="Z120" i="9"/>
  <c r="V120" i="9"/>
  <c r="AC119" i="9"/>
  <c r="AB119" i="9"/>
  <c r="Z119" i="9"/>
  <c r="V119" i="9"/>
  <c r="AC118" i="9"/>
  <c r="AB118" i="9"/>
  <c r="Z118" i="9"/>
  <c r="V118" i="9"/>
  <c r="AC117" i="9"/>
  <c r="AB117" i="9"/>
  <c r="Z117" i="9"/>
  <c r="V117" i="9"/>
  <c r="AC116" i="9"/>
  <c r="AB116" i="9"/>
  <c r="Z116" i="9"/>
  <c r="V116" i="9"/>
  <c r="AC115" i="9"/>
  <c r="AB115" i="9"/>
  <c r="Z115" i="9"/>
  <c r="V115" i="9"/>
  <c r="AC114" i="9"/>
  <c r="AB114" i="9"/>
  <c r="Z114" i="9"/>
  <c r="V114" i="9"/>
  <c r="AC113" i="9"/>
  <c r="AB113" i="9"/>
  <c r="Z113" i="9"/>
  <c r="V113" i="9"/>
  <c r="AC112" i="9"/>
  <c r="AB112" i="9"/>
  <c r="Z112" i="9"/>
  <c r="V112" i="9"/>
  <c r="AC111" i="9"/>
  <c r="AB111" i="9"/>
  <c r="Z111" i="9"/>
  <c r="V111" i="9"/>
  <c r="AC110" i="9"/>
  <c r="AB110" i="9"/>
  <c r="Z110" i="9"/>
  <c r="V110" i="9"/>
  <c r="AC109" i="9"/>
  <c r="AB109" i="9"/>
  <c r="Z109" i="9"/>
  <c r="V109" i="9"/>
  <c r="AC108" i="9"/>
  <c r="AB108" i="9"/>
  <c r="Z108" i="9"/>
  <c r="V108" i="9"/>
  <c r="AC107" i="9"/>
  <c r="AB107" i="9"/>
  <c r="Z107" i="9"/>
  <c r="V107" i="9"/>
  <c r="AC106" i="9"/>
  <c r="AB106" i="9"/>
  <c r="Z106" i="9"/>
  <c r="V106" i="9"/>
  <c r="AC105" i="9"/>
  <c r="AB105" i="9"/>
  <c r="Z105" i="9"/>
  <c r="V105" i="9"/>
  <c r="AC104" i="9"/>
  <c r="AB104" i="9"/>
  <c r="Z104" i="9"/>
  <c r="V104" i="9"/>
  <c r="AC103" i="9"/>
  <c r="AB103" i="9"/>
  <c r="Z103" i="9"/>
  <c r="V103" i="9"/>
  <c r="AC102" i="9"/>
  <c r="AB102" i="9"/>
  <c r="Z102" i="9"/>
  <c r="V102" i="9"/>
  <c r="AC101" i="9"/>
  <c r="AB101" i="9"/>
  <c r="Z101" i="9"/>
  <c r="V101" i="9"/>
  <c r="AC100" i="9"/>
  <c r="AB100" i="9"/>
  <c r="Z100" i="9"/>
  <c r="V100" i="9"/>
  <c r="AC99" i="9"/>
  <c r="AB99" i="9"/>
  <c r="Z99" i="9"/>
  <c r="V99" i="9"/>
  <c r="AC98" i="9"/>
  <c r="AB98" i="9"/>
  <c r="Z98" i="9"/>
  <c r="V98" i="9"/>
  <c r="AC97" i="9"/>
  <c r="AB97" i="9"/>
  <c r="Z97" i="9"/>
  <c r="V97" i="9"/>
  <c r="AC96" i="9"/>
  <c r="AB96" i="9"/>
  <c r="Z96" i="9"/>
  <c r="V96" i="9"/>
  <c r="AC95" i="9"/>
  <c r="AB95" i="9"/>
  <c r="Z95" i="9"/>
  <c r="V95" i="9"/>
  <c r="AC94" i="9"/>
  <c r="AB94" i="9"/>
  <c r="Z94" i="9"/>
  <c r="V94" i="9"/>
  <c r="AC93" i="9"/>
  <c r="AB93" i="9"/>
  <c r="Z93" i="9"/>
  <c r="V93" i="9"/>
  <c r="AC92" i="9"/>
  <c r="AB92" i="9"/>
  <c r="Z92" i="9"/>
  <c r="V92" i="9"/>
  <c r="AC91" i="9"/>
  <c r="AB91" i="9"/>
  <c r="Z91" i="9"/>
  <c r="V91" i="9"/>
  <c r="AC90" i="9"/>
  <c r="AB90" i="9"/>
  <c r="Z90" i="9"/>
  <c r="V90" i="9"/>
  <c r="AC89" i="9"/>
  <c r="AB89" i="9"/>
  <c r="Z89" i="9"/>
  <c r="V89" i="9"/>
  <c r="AC88" i="9"/>
  <c r="AB88" i="9"/>
  <c r="Z88" i="9"/>
  <c r="V88" i="9"/>
  <c r="AC87" i="9"/>
  <c r="AB87" i="9"/>
  <c r="Z87" i="9"/>
  <c r="V87" i="9"/>
  <c r="AC86" i="9"/>
  <c r="AB86" i="9"/>
  <c r="Z86" i="9"/>
  <c r="V86" i="9"/>
  <c r="AC85" i="9"/>
  <c r="AB85" i="9"/>
  <c r="Z85" i="9"/>
  <c r="V85" i="9"/>
  <c r="AC84" i="9"/>
  <c r="AB84" i="9"/>
  <c r="Z84" i="9"/>
  <c r="V84" i="9"/>
  <c r="AC83" i="9"/>
  <c r="AB83" i="9"/>
  <c r="Z83" i="9"/>
  <c r="V83" i="9"/>
  <c r="AC82" i="9"/>
  <c r="AB82" i="9"/>
  <c r="Z82" i="9"/>
  <c r="V82" i="9"/>
  <c r="AC81" i="9"/>
  <c r="AB81" i="9"/>
  <c r="Z81" i="9"/>
  <c r="V81" i="9"/>
  <c r="AC80" i="9"/>
  <c r="AB80" i="9"/>
  <c r="Z80" i="9"/>
  <c r="V80" i="9"/>
  <c r="AC79" i="9"/>
  <c r="AB79" i="9"/>
  <c r="Z79" i="9"/>
  <c r="V79" i="9"/>
  <c r="AC78" i="9"/>
  <c r="AB78" i="9"/>
  <c r="Z78" i="9"/>
  <c r="V78" i="9"/>
  <c r="AC77" i="9"/>
  <c r="AB77" i="9"/>
  <c r="Z77" i="9"/>
  <c r="V77" i="9"/>
  <c r="AC76" i="9"/>
  <c r="AB76" i="9"/>
  <c r="Z76" i="9"/>
  <c r="V76" i="9"/>
  <c r="AC75" i="9"/>
  <c r="AB75" i="9"/>
  <c r="Z75" i="9"/>
  <c r="V75" i="9"/>
  <c r="AC74" i="9"/>
  <c r="AB74" i="9"/>
  <c r="Z74" i="9"/>
  <c r="V74" i="9"/>
  <c r="AC73" i="9"/>
  <c r="AB73" i="9"/>
  <c r="Z73" i="9"/>
  <c r="V73" i="9"/>
  <c r="AC72" i="9"/>
  <c r="AB72" i="9"/>
  <c r="Z72" i="9"/>
  <c r="V72" i="9"/>
  <c r="AC71" i="9"/>
  <c r="AB71" i="9"/>
  <c r="Z71" i="9"/>
  <c r="V71" i="9"/>
  <c r="AC70" i="9"/>
  <c r="AB70" i="9"/>
  <c r="Z70" i="9"/>
  <c r="V70" i="9"/>
  <c r="AC69" i="9"/>
  <c r="AB69" i="9"/>
  <c r="Z69" i="9"/>
  <c r="V69" i="9"/>
  <c r="AC68" i="9"/>
  <c r="AB68" i="9"/>
  <c r="Z68" i="9"/>
  <c r="V68" i="9"/>
  <c r="AC67" i="9"/>
  <c r="AB67" i="9"/>
  <c r="Z67" i="9"/>
  <c r="V67" i="9"/>
  <c r="AC66" i="9"/>
  <c r="AB66" i="9"/>
  <c r="Z66" i="9"/>
  <c r="V66" i="9"/>
  <c r="AC65" i="9"/>
  <c r="AB65" i="9"/>
  <c r="Z65" i="9"/>
  <c r="V65" i="9"/>
  <c r="AC64" i="9"/>
  <c r="AB64" i="9"/>
  <c r="Z64" i="9"/>
  <c r="V64" i="9"/>
  <c r="AC63" i="9"/>
  <c r="AB63" i="9"/>
  <c r="Z63" i="9"/>
  <c r="V63" i="9"/>
  <c r="AC62" i="9"/>
  <c r="AB62" i="9"/>
  <c r="Z62" i="9"/>
  <c r="V62" i="9"/>
  <c r="AC61" i="9"/>
  <c r="AB61" i="9"/>
  <c r="Z61" i="9"/>
  <c r="V61" i="9"/>
  <c r="AC60" i="9"/>
  <c r="AB60" i="9"/>
  <c r="Z60" i="9"/>
  <c r="V60" i="9"/>
  <c r="AC59" i="9"/>
  <c r="AB59" i="9"/>
  <c r="Z59" i="9"/>
  <c r="V59" i="9"/>
  <c r="AC58" i="9"/>
  <c r="AB58" i="9"/>
  <c r="Z58" i="9"/>
  <c r="V58" i="9"/>
  <c r="AC57" i="9"/>
  <c r="AB57" i="9"/>
  <c r="Z57" i="9"/>
  <c r="V57" i="9"/>
  <c r="AC56" i="9"/>
  <c r="AB56" i="9"/>
  <c r="Z56" i="9"/>
  <c r="V56" i="9"/>
  <c r="F56" i="9"/>
  <c r="AC55" i="9"/>
  <c r="AB55" i="9"/>
  <c r="Z55" i="9"/>
  <c r="V55" i="9"/>
  <c r="AC54" i="9"/>
  <c r="AB54" i="9"/>
  <c r="Z54" i="9"/>
  <c r="V54" i="9"/>
  <c r="AC53" i="9"/>
  <c r="AB53" i="9"/>
  <c r="Z53" i="9"/>
  <c r="V53" i="9"/>
  <c r="AC52" i="9"/>
  <c r="AB52" i="9"/>
  <c r="Z52" i="9"/>
  <c r="V52" i="9"/>
  <c r="AC51" i="9"/>
  <c r="AB51" i="9"/>
  <c r="Z51" i="9"/>
  <c r="V51" i="9"/>
  <c r="AC50" i="9"/>
  <c r="AB50" i="9"/>
  <c r="Z50" i="9"/>
  <c r="V50" i="9"/>
  <c r="AC49" i="9"/>
  <c r="AB49" i="9"/>
  <c r="Z49" i="9"/>
  <c r="V49" i="9"/>
  <c r="AC48" i="9"/>
  <c r="AB48" i="9"/>
  <c r="Z48" i="9"/>
  <c r="V48" i="9"/>
  <c r="AC47" i="9"/>
  <c r="AB47" i="9"/>
  <c r="Z47" i="9"/>
  <c r="V47" i="9"/>
  <c r="AC46" i="9"/>
  <c r="AB46" i="9"/>
  <c r="Z46" i="9"/>
  <c r="V46" i="9"/>
  <c r="AC45" i="9"/>
  <c r="AB45" i="9"/>
  <c r="Z45" i="9"/>
  <c r="V45" i="9"/>
  <c r="AC44" i="9"/>
  <c r="AB44" i="9"/>
  <c r="Z44" i="9"/>
  <c r="V44" i="9"/>
  <c r="AC43" i="9"/>
  <c r="AB43" i="9"/>
  <c r="Z43" i="9"/>
  <c r="V43" i="9"/>
  <c r="AC42" i="9"/>
  <c r="AB42" i="9"/>
  <c r="Z42" i="9"/>
  <c r="V42" i="9"/>
  <c r="AC41" i="9"/>
  <c r="AB41" i="9"/>
  <c r="Z41" i="9"/>
  <c r="V41" i="9"/>
  <c r="AC40" i="9"/>
  <c r="AB40" i="9"/>
  <c r="Z40" i="9"/>
  <c r="V40" i="9"/>
  <c r="AC39" i="9"/>
  <c r="AB39" i="9"/>
  <c r="Z39" i="9"/>
  <c r="V39" i="9"/>
  <c r="AC38" i="9"/>
  <c r="AB38" i="9"/>
  <c r="Z38" i="9"/>
  <c r="V38" i="9"/>
  <c r="AC37" i="9"/>
  <c r="AB37" i="9"/>
  <c r="Z37" i="9"/>
  <c r="V37" i="9"/>
  <c r="AC36" i="9"/>
  <c r="AB36" i="9"/>
  <c r="Z36" i="9"/>
  <c r="V36" i="9"/>
  <c r="AC35" i="9"/>
  <c r="AB35" i="9"/>
  <c r="Z35" i="9"/>
  <c r="V35" i="9"/>
  <c r="AC34" i="9"/>
  <c r="AB34" i="9"/>
  <c r="Z34" i="9"/>
  <c r="V34" i="9"/>
  <c r="AC33" i="9"/>
  <c r="AB33" i="9"/>
  <c r="Z33" i="9"/>
  <c r="V33" i="9"/>
  <c r="AC32" i="9"/>
  <c r="AB32" i="9"/>
  <c r="Z32" i="9"/>
  <c r="V32" i="9"/>
  <c r="AC31" i="9"/>
  <c r="AB31" i="9"/>
  <c r="Z31" i="9"/>
  <c r="V31" i="9"/>
  <c r="AC30" i="9"/>
  <c r="AB30" i="9"/>
  <c r="Z30" i="9"/>
  <c r="V30" i="9"/>
  <c r="AC29" i="9"/>
  <c r="AB29" i="9"/>
  <c r="Z29" i="9"/>
  <c r="V29" i="9"/>
  <c r="AC28" i="9"/>
  <c r="AB28" i="9"/>
  <c r="Z28" i="9"/>
  <c r="V28" i="9"/>
  <c r="AC27" i="9"/>
  <c r="AB27" i="9"/>
  <c r="Z27" i="9"/>
  <c r="V27" i="9"/>
  <c r="AC26" i="9"/>
  <c r="AB26" i="9"/>
  <c r="Z26" i="9"/>
  <c r="V26" i="9"/>
  <c r="AC25" i="9"/>
  <c r="AB25" i="9"/>
  <c r="Z25" i="9"/>
  <c r="V25" i="9"/>
  <c r="AC24" i="9"/>
  <c r="AB24" i="9"/>
  <c r="Z24" i="9"/>
  <c r="V24" i="9"/>
  <c r="AC23" i="9"/>
  <c r="AB23" i="9"/>
  <c r="Z23" i="9"/>
  <c r="V23" i="9"/>
  <c r="AC22" i="9"/>
  <c r="AB22" i="9"/>
  <c r="Z22" i="9"/>
  <c r="V22" i="9"/>
  <c r="AC21" i="9"/>
  <c r="AB21" i="9"/>
  <c r="Z21" i="9"/>
  <c r="V21" i="9"/>
  <c r="AC20" i="9"/>
  <c r="AB20" i="9"/>
  <c r="Z20" i="9"/>
  <c r="V20" i="9"/>
  <c r="AC19" i="9"/>
  <c r="AB19" i="9"/>
  <c r="Z19" i="9"/>
  <c r="V19" i="9"/>
  <c r="AC18" i="9"/>
  <c r="AB18" i="9"/>
  <c r="Z18" i="9"/>
  <c r="V18" i="9"/>
  <c r="AC17" i="9"/>
  <c r="AB17" i="9"/>
  <c r="Z17" i="9"/>
  <c r="V17" i="9"/>
  <c r="AC16" i="9"/>
  <c r="AB16" i="9"/>
  <c r="Z16" i="9"/>
  <c r="V16" i="9"/>
  <c r="AC15" i="9"/>
  <c r="AB15" i="9"/>
  <c r="Z15" i="9"/>
  <c r="V15" i="9"/>
  <c r="AC14" i="9"/>
  <c r="AB14" i="9"/>
  <c r="Z14" i="9"/>
  <c r="V14" i="9"/>
  <c r="AC13" i="9"/>
  <c r="AB13" i="9"/>
  <c r="Z13" i="9"/>
  <c r="V13" i="9"/>
  <c r="AC12" i="9"/>
  <c r="AB12" i="9"/>
  <c r="Z12" i="9"/>
  <c r="V12" i="9"/>
  <c r="AC11" i="9"/>
  <c r="AB11" i="9"/>
  <c r="Z11" i="9"/>
  <c r="V11" i="9"/>
  <c r="AC10" i="9"/>
  <c r="AB10" i="9"/>
  <c r="Z10" i="9"/>
  <c r="V10" i="9"/>
  <c r="AC9" i="9"/>
  <c r="AB9" i="9"/>
  <c r="Z9" i="9"/>
  <c r="V9" i="9"/>
  <c r="AC8" i="9"/>
  <c r="AB8" i="9"/>
  <c r="Z8" i="9"/>
  <c r="V8" i="9"/>
  <c r="AC7" i="9"/>
  <c r="AB7" i="9"/>
  <c r="Z7" i="9"/>
  <c r="V7" i="9"/>
  <c r="AC6" i="9"/>
  <c r="AB6" i="9"/>
  <c r="Z6" i="9"/>
  <c r="V6" i="9"/>
  <c r="AC5" i="9"/>
  <c r="AB5" i="9"/>
  <c r="Z5" i="9"/>
  <c r="AC4" i="9"/>
  <c r="AB4" i="9"/>
  <c r="Z4" i="9"/>
  <c r="V4" i="9"/>
  <c r="AC3" i="9"/>
  <c r="AB3" i="9"/>
  <c r="Z3" i="9"/>
  <c r="V3" i="9"/>
  <c r="AM112" i="8"/>
  <c r="AL112" i="8"/>
  <c r="D112" i="8"/>
  <c r="B112" i="8"/>
  <c r="AM111" i="8"/>
  <c r="D111" i="8"/>
  <c r="B111" i="8"/>
  <c r="AL111" i="8" s="1"/>
  <c r="AM110" i="8"/>
  <c r="AL110" i="8"/>
  <c r="D110" i="8"/>
  <c r="B110" i="8"/>
  <c r="AM109" i="8"/>
  <c r="AL109" i="8"/>
  <c r="D109" i="8"/>
  <c r="B109" i="8"/>
  <c r="AM108" i="8"/>
  <c r="AL108" i="8"/>
  <c r="D108" i="8"/>
  <c r="B108" i="8"/>
  <c r="AM107" i="8"/>
  <c r="D107" i="8"/>
  <c r="B107" i="8"/>
  <c r="AL107" i="8" s="1"/>
  <c r="AM106" i="8"/>
  <c r="D106" i="8"/>
  <c r="B106" i="8"/>
  <c r="AL106" i="8" s="1"/>
  <c r="AM105" i="8"/>
  <c r="AL105" i="8"/>
  <c r="D105" i="8"/>
  <c r="B105" i="8"/>
  <c r="AM104" i="8"/>
  <c r="AL104" i="8"/>
  <c r="D104" i="8"/>
  <c r="B104" i="8"/>
  <c r="AM103" i="8"/>
  <c r="D103" i="8"/>
  <c r="B103" i="8"/>
  <c r="AL103" i="8" s="1"/>
  <c r="AM102" i="8"/>
  <c r="D102" i="8"/>
  <c r="B102" i="8"/>
  <c r="AL102" i="8" s="1"/>
  <c r="AM101" i="8"/>
  <c r="AL101" i="8"/>
  <c r="D101" i="8"/>
  <c r="B101" i="8"/>
  <c r="AM100" i="8"/>
  <c r="AL100" i="8"/>
  <c r="D100" i="8"/>
  <c r="B100" i="8"/>
  <c r="AM99" i="8"/>
  <c r="AL99" i="8"/>
  <c r="D99" i="8"/>
  <c r="B99" i="8"/>
  <c r="AM98" i="8"/>
  <c r="AL98" i="8"/>
  <c r="D98" i="8"/>
  <c r="B98" i="8"/>
  <c r="AM97" i="8"/>
  <c r="D97" i="8"/>
  <c r="B97" i="8"/>
  <c r="AL97" i="8" s="1"/>
  <c r="AM96" i="8"/>
  <c r="AL96" i="8"/>
  <c r="D96" i="8"/>
  <c r="B96" i="8"/>
  <c r="AM95" i="8"/>
  <c r="D95" i="8"/>
  <c r="B95" i="8"/>
  <c r="AL95" i="8" s="1"/>
  <c r="AM94" i="8"/>
  <c r="D94" i="8"/>
  <c r="B94" i="8"/>
  <c r="AL94" i="8" s="1"/>
  <c r="AM93" i="8"/>
  <c r="D93" i="8"/>
  <c r="B93" i="8"/>
  <c r="AL93" i="8" s="1"/>
  <c r="AM92" i="8"/>
  <c r="D92" i="8"/>
  <c r="B92" i="8"/>
  <c r="AL92" i="8" s="1"/>
  <c r="AM91" i="8"/>
  <c r="D91" i="8"/>
  <c r="B91" i="8"/>
  <c r="AL91" i="8" s="1"/>
  <c r="AM90" i="8"/>
  <c r="AL90" i="8"/>
  <c r="D90" i="8"/>
  <c r="B90" i="8"/>
  <c r="AM89" i="8"/>
  <c r="D89" i="8"/>
  <c r="B89" i="8"/>
  <c r="AL89" i="8" s="1"/>
  <c r="AM88" i="8"/>
  <c r="D88" i="8"/>
  <c r="B88" i="8"/>
  <c r="AL88" i="8" s="1"/>
  <c r="AM87" i="8"/>
  <c r="AL87" i="8"/>
  <c r="D87" i="8"/>
  <c r="B87" i="8"/>
  <c r="AM86" i="8"/>
  <c r="AL86" i="8"/>
  <c r="D86" i="8"/>
  <c r="B86" i="8"/>
  <c r="AM85" i="8"/>
  <c r="D85" i="8"/>
  <c r="B85" i="8"/>
  <c r="AL85" i="8" s="1"/>
  <c r="AM84" i="8"/>
  <c r="D84" i="8"/>
  <c r="B84" i="8"/>
  <c r="AL84" i="8" s="1"/>
  <c r="AM83" i="8"/>
  <c r="AK83" i="8"/>
  <c r="AK84" i="8" s="1"/>
  <c r="AK85" i="8" s="1"/>
  <c r="AK86" i="8" s="1"/>
  <c r="AK87" i="8" s="1"/>
  <c r="AK88" i="8" s="1"/>
  <c r="AK89" i="8" s="1"/>
  <c r="AK90" i="8" s="1"/>
  <c r="AK91" i="8" s="1"/>
  <c r="AK92" i="8" s="1"/>
  <c r="AK93" i="8" s="1"/>
  <c r="AK94" i="8" s="1"/>
  <c r="AK95" i="8" s="1"/>
  <c r="AK96" i="8" s="1"/>
  <c r="AK97" i="8" s="1"/>
  <c r="AK98" i="8" s="1"/>
  <c r="AK99" i="8" s="1"/>
  <c r="AK100" i="8" s="1"/>
  <c r="AK101" i="8" s="1"/>
  <c r="AK102" i="8" s="1"/>
  <c r="AK103" i="8" s="1"/>
  <c r="AK104" i="8" s="1"/>
  <c r="AK105" i="8" s="1"/>
  <c r="AK106" i="8" s="1"/>
  <c r="AK107" i="8" s="1"/>
  <c r="AK108" i="8" s="1"/>
  <c r="AK109" i="8" s="1"/>
  <c r="AK110" i="8" s="1"/>
  <c r="AK111" i="8" s="1"/>
  <c r="AK112" i="8" s="1"/>
  <c r="D83" i="8"/>
  <c r="B83" i="8"/>
  <c r="AL83" i="8" s="1"/>
  <c r="A83" i="8"/>
  <c r="A84" i="8" s="1"/>
  <c r="A85" i="8" s="1"/>
  <c r="A86" i="8" s="1"/>
  <c r="A87" i="8" s="1"/>
  <c r="A88" i="8" s="1"/>
  <c r="A89" i="8" s="1"/>
  <c r="A90" i="8" s="1"/>
  <c r="A91" i="8" s="1"/>
  <c r="A92" i="8" s="1"/>
  <c r="A93" i="8" s="1"/>
  <c r="A94" i="8" s="1"/>
  <c r="A95" i="8" s="1"/>
  <c r="A96" i="8" s="1"/>
  <c r="A97" i="8" s="1"/>
  <c r="A98" i="8" s="1"/>
  <c r="A99" i="8" s="1"/>
  <c r="A100" i="8" s="1"/>
  <c r="A101" i="8" s="1"/>
  <c r="A102" i="8" s="1"/>
  <c r="A103" i="8" s="1"/>
  <c r="A104" i="8" s="1"/>
  <c r="A105" i="8" s="1"/>
  <c r="A106" i="8" s="1"/>
  <c r="A107" i="8" s="1"/>
  <c r="A108" i="8" s="1"/>
  <c r="A109" i="8" s="1"/>
  <c r="A110" i="8" s="1"/>
  <c r="A111" i="8" s="1"/>
  <c r="A112" i="8" s="1"/>
  <c r="AM82" i="8"/>
  <c r="AL82" i="8"/>
  <c r="AK82" i="8"/>
  <c r="D82" i="8"/>
  <c r="B82" i="8"/>
  <c r="A82" i="8"/>
  <c r="AM80" i="8"/>
  <c r="D80" i="8"/>
  <c r="B80" i="8"/>
  <c r="AL80" i="8" s="1"/>
  <c r="AM79" i="8"/>
  <c r="D79" i="8"/>
  <c r="B79" i="8"/>
  <c r="AL79" i="8" s="1"/>
  <c r="AM78" i="8"/>
  <c r="D78" i="8"/>
  <c r="B78" i="8"/>
  <c r="AL78" i="8" s="1"/>
  <c r="AM77" i="8"/>
  <c r="AL77" i="8"/>
  <c r="D77" i="8"/>
  <c r="B77" i="8"/>
  <c r="AM76" i="8"/>
  <c r="D76" i="8"/>
  <c r="B76" i="8"/>
  <c r="AL76" i="8" s="1"/>
  <c r="AM75" i="8"/>
  <c r="D75" i="8"/>
  <c r="B75" i="8"/>
  <c r="AL75" i="8" s="1"/>
  <c r="AM74" i="8"/>
  <c r="D74" i="8"/>
  <c r="B74" i="8"/>
  <c r="AL74" i="8" s="1"/>
  <c r="AM73" i="8"/>
  <c r="AL73" i="8"/>
  <c r="D73" i="8"/>
  <c r="B73" i="8"/>
  <c r="AM72" i="8"/>
  <c r="D72" i="8"/>
  <c r="B72" i="8"/>
  <c r="AL72" i="8" s="1"/>
  <c r="AM71" i="8"/>
  <c r="D71" i="8"/>
  <c r="B71" i="8"/>
  <c r="AL71" i="8" s="1"/>
  <c r="AM70" i="8"/>
  <c r="D70" i="8"/>
  <c r="B70" i="8"/>
  <c r="AL70" i="8" s="1"/>
  <c r="AM69" i="8"/>
  <c r="AL69" i="8"/>
  <c r="AK69" i="8"/>
  <c r="AK70" i="8" s="1"/>
  <c r="AK71" i="8" s="1"/>
  <c r="AK72" i="8" s="1"/>
  <c r="AK73" i="8" s="1"/>
  <c r="AK74" i="8" s="1"/>
  <c r="AK75" i="8" s="1"/>
  <c r="AK76" i="8" s="1"/>
  <c r="AK77" i="8" s="1"/>
  <c r="AK78" i="8" s="1"/>
  <c r="AK79" i="8" s="1"/>
  <c r="AK80" i="8" s="1"/>
  <c r="D69" i="8"/>
  <c r="B69" i="8"/>
  <c r="AM68" i="8"/>
  <c r="AK68" i="8"/>
  <c r="D68" i="8"/>
  <c r="B68" i="8"/>
  <c r="AL68" i="8" s="1"/>
  <c r="A68" i="8"/>
  <c r="A69" i="8" s="1"/>
  <c r="A70" i="8" s="1"/>
  <c r="A71" i="8" s="1"/>
  <c r="A72" i="8" s="1"/>
  <c r="A73" i="8" s="1"/>
  <c r="A74" i="8" s="1"/>
  <c r="A75" i="8" s="1"/>
  <c r="A76" i="8" s="1"/>
  <c r="A77" i="8" s="1"/>
  <c r="A78" i="8" s="1"/>
  <c r="A79" i="8" s="1"/>
  <c r="A80" i="8" s="1"/>
  <c r="AM66" i="8"/>
  <c r="D66" i="8"/>
  <c r="B66" i="8"/>
  <c r="AL66" i="8" s="1"/>
  <c r="AM65" i="8"/>
  <c r="D65" i="8"/>
  <c r="B65" i="8"/>
  <c r="AL65" i="8" s="1"/>
  <c r="AM64" i="8"/>
  <c r="D64" i="8"/>
  <c r="B64" i="8"/>
  <c r="AL64" i="8" s="1"/>
  <c r="AM63" i="8"/>
  <c r="AL63" i="8"/>
  <c r="D63" i="8"/>
  <c r="B63" i="8"/>
  <c r="AM62" i="8"/>
  <c r="D62" i="8"/>
  <c r="B62" i="8"/>
  <c r="AL62" i="8" s="1"/>
  <c r="AM61" i="8"/>
  <c r="D61" i="8"/>
  <c r="B61" i="8"/>
  <c r="AL61" i="8" s="1"/>
  <c r="AM60" i="8"/>
  <c r="AL60" i="8"/>
  <c r="D60" i="8"/>
  <c r="B60" i="8"/>
  <c r="AM59" i="8"/>
  <c r="D59" i="8"/>
  <c r="B59" i="8"/>
  <c r="AL59" i="8" s="1"/>
  <c r="AM58" i="8"/>
  <c r="D58" i="8"/>
  <c r="B58" i="8"/>
  <c r="AL58" i="8" s="1"/>
  <c r="AM57" i="8"/>
  <c r="D57" i="8"/>
  <c r="B57" i="8"/>
  <c r="AL57" i="8" s="1"/>
  <c r="AM56" i="8"/>
  <c r="D56" i="8"/>
  <c r="B56" i="8"/>
  <c r="AL56" i="8" s="1"/>
  <c r="AM55" i="8"/>
  <c r="AL55" i="8"/>
  <c r="D55" i="8"/>
  <c r="B55" i="8"/>
  <c r="AM54" i="8"/>
  <c r="D54" i="8"/>
  <c r="B54" i="8"/>
  <c r="AL54" i="8" s="1"/>
  <c r="AM53" i="8"/>
  <c r="D53" i="8"/>
  <c r="B53" i="8"/>
  <c r="AL53" i="8" s="1"/>
  <c r="AM52" i="8"/>
  <c r="AL52" i="8"/>
  <c r="D52" i="8"/>
  <c r="B52" i="8"/>
  <c r="AM51" i="8"/>
  <c r="D51" i="8"/>
  <c r="B51" i="8"/>
  <c r="AL51" i="8" s="1"/>
  <c r="AM50" i="8"/>
  <c r="D50" i="8"/>
  <c r="B50" i="8"/>
  <c r="AL50" i="8" s="1"/>
  <c r="AM49" i="8"/>
  <c r="D49" i="8"/>
  <c r="B49" i="8"/>
  <c r="AL49" i="8" s="1"/>
  <c r="AM48" i="8"/>
  <c r="D48" i="8"/>
  <c r="B48" i="8"/>
  <c r="AL48" i="8" s="1"/>
  <c r="AM47" i="8"/>
  <c r="AK47" i="8"/>
  <c r="AK48" i="8" s="1"/>
  <c r="AK49" i="8" s="1"/>
  <c r="AK50" i="8" s="1"/>
  <c r="AK51" i="8" s="1"/>
  <c r="AK52" i="8" s="1"/>
  <c r="AK53" i="8" s="1"/>
  <c r="AK54" i="8" s="1"/>
  <c r="AK55" i="8" s="1"/>
  <c r="AK56" i="8" s="1"/>
  <c r="AK57" i="8" s="1"/>
  <c r="AK58" i="8" s="1"/>
  <c r="AK59" i="8" s="1"/>
  <c r="AK60" i="8" s="1"/>
  <c r="AK61" i="8" s="1"/>
  <c r="AK62" i="8" s="1"/>
  <c r="AK63" i="8" s="1"/>
  <c r="AK64" i="8" s="1"/>
  <c r="AK65" i="8" s="1"/>
  <c r="AK66" i="8" s="1"/>
  <c r="D47" i="8"/>
  <c r="B47" i="8"/>
  <c r="AL47" i="8" s="1"/>
  <c r="A47" i="8"/>
  <c r="A48" i="8" s="1"/>
  <c r="A49" i="8" s="1"/>
  <c r="A50" i="8" s="1"/>
  <c r="A51" i="8" s="1"/>
  <c r="A52" i="8" s="1"/>
  <c r="A53" i="8" s="1"/>
  <c r="A54" i="8" s="1"/>
  <c r="A55" i="8" s="1"/>
  <c r="A56" i="8" s="1"/>
  <c r="A57" i="8" s="1"/>
  <c r="A58" i="8" s="1"/>
  <c r="A59" i="8" s="1"/>
  <c r="A60" i="8" s="1"/>
  <c r="A61" i="8" s="1"/>
  <c r="A62" i="8" s="1"/>
  <c r="A63" i="8" s="1"/>
  <c r="A64" i="8" s="1"/>
  <c r="A65" i="8" s="1"/>
  <c r="A66" i="8" s="1"/>
  <c r="AM45" i="8"/>
  <c r="AL45" i="8"/>
  <c r="D45" i="8"/>
  <c r="B45" i="8"/>
  <c r="AM44" i="8"/>
  <c r="D44" i="8"/>
  <c r="B44" i="8"/>
  <c r="AL44" i="8" s="1"/>
  <c r="AM43" i="8"/>
  <c r="D43" i="8"/>
  <c r="B43" i="8"/>
  <c r="AL43" i="8" s="1"/>
  <c r="AM42" i="8"/>
  <c r="D42" i="8"/>
  <c r="B42" i="8"/>
  <c r="AL42" i="8" s="1"/>
  <c r="AM41" i="8"/>
  <c r="D41" i="8"/>
  <c r="B41" i="8"/>
  <c r="AL41" i="8" s="1"/>
  <c r="AM40" i="8"/>
  <c r="D40" i="8"/>
  <c r="B40" i="8"/>
  <c r="AL40" i="8" s="1"/>
  <c r="AM39" i="8"/>
  <c r="AL39" i="8"/>
  <c r="D39" i="8"/>
  <c r="B39" i="8"/>
  <c r="AM38" i="8"/>
  <c r="D38" i="8"/>
  <c r="B38" i="8"/>
  <c r="AL38" i="8" s="1"/>
  <c r="AM37" i="8"/>
  <c r="AL37" i="8"/>
  <c r="D37" i="8"/>
  <c r="B37" i="8"/>
  <c r="AM36" i="8"/>
  <c r="D36" i="8"/>
  <c r="B36" i="8"/>
  <c r="AL36" i="8" s="1"/>
  <c r="AM35" i="8"/>
  <c r="D35" i="8"/>
  <c r="B35" i="8"/>
  <c r="AL35" i="8" s="1"/>
  <c r="AM34" i="8"/>
  <c r="D34" i="8"/>
  <c r="B34" i="8"/>
  <c r="AL34" i="8" s="1"/>
  <c r="AM33" i="8"/>
  <c r="D33" i="8"/>
  <c r="B33" i="8"/>
  <c r="AL33" i="8" s="1"/>
  <c r="AM32" i="8"/>
  <c r="D32" i="8"/>
  <c r="B32" i="8"/>
  <c r="AL32" i="8" s="1"/>
  <c r="AM31" i="8"/>
  <c r="D31" i="8"/>
  <c r="B31" i="8"/>
  <c r="AL31" i="8" s="1"/>
  <c r="AM30" i="8"/>
  <c r="AL30" i="8"/>
  <c r="D30" i="8"/>
  <c r="B30" i="8"/>
  <c r="AM29" i="8"/>
  <c r="AL29" i="8"/>
  <c r="D29" i="8"/>
  <c r="B29" i="8"/>
  <c r="AM28" i="8"/>
  <c r="AL28" i="8"/>
  <c r="D28" i="8"/>
  <c r="B28" i="8"/>
  <c r="AM27" i="8"/>
  <c r="D27" i="8"/>
  <c r="B27" i="8"/>
  <c r="AL27" i="8" s="1"/>
  <c r="AM26" i="8"/>
  <c r="D26" i="8"/>
  <c r="B26" i="8"/>
  <c r="AL26" i="8" s="1"/>
  <c r="AM25" i="8"/>
  <c r="AL25" i="8"/>
  <c r="E25" i="8"/>
  <c r="D25" i="8"/>
  <c r="B25" i="8"/>
  <c r="AM24" i="8"/>
  <c r="AL24" i="8"/>
  <c r="D24" i="8"/>
  <c r="B24" i="8"/>
  <c r="AM23" i="8"/>
  <c r="AL23" i="8"/>
  <c r="D23" i="8"/>
  <c r="B23" i="8"/>
  <c r="AM22" i="8"/>
  <c r="D22" i="8"/>
  <c r="B22" i="8"/>
  <c r="AL22" i="8" s="1"/>
  <c r="AM21" i="8"/>
  <c r="D21" i="8"/>
  <c r="B21" i="8"/>
  <c r="AL21" i="8" s="1"/>
  <c r="AM20" i="8"/>
  <c r="AL20" i="8"/>
  <c r="E20" i="8"/>
  <c r="D20" i="8"/>
  <c r="B20" i="8"/>
  <c r="AM19" i="8"/>
  <c r="D19" i="8"/>
  <c r="B19" i="8"/>
  <c r="AL19" i="8" s="1"/>
  <c r="A19" i="8"/>
  <c r="A20" i="8" s="1"/>
  <c r="A21" i="8" s="1"/>
  <c r="A22" i="8" s="1"/>
  <c r="A23" i="8" s="1"/>
  <c r="A24" i="8" s="1"/>
  <c r="A25" i="8" s="1"/>
  <c r="A26" i="8" s="1"/>
  <c r="A27" i="8" s="1"/>
  <c r="A28" i="8" s="1"/>
  <c r="A29" i="8" s="1"/>
  <c r="A30" i="8" s="1"/>
  <c r="A31" i="8" s="1"/>
  <c r="A32" i="8" s="1"/>
  <c r="A33" i="8" s="1"/>
  <c r="A34" i="8" s="1"/>
  <c r="A35" i="8" s="1"/>
  <c r="A36" i="8" s="1"/>
  <c r="A37" i="8" s="1"/>
  <c r="A38" i="8" s="1"/>
  <c r="A39" i="8" s="1"/>
  <c r="A40" i="8" s="1"/>
  <c r="A41" i="8" s="1"/>
  <c r="A42" i="8" s="1"/>
  <c r="A43" i="8" s="1"/>
  <c r="A44" i="8" s="1"/>
  <c r="A45" i="8" s="1"/>
  <c r="AM18" i="8"/>
  <c r="D18" i="8"/>
  <c r="B18" i="8"/>
  <c r="AL18" i="8" s="1"/>
  <c r="AM17" i="8"/>
  <c r="AL17" i="8"/>
  <c r="AK17" i="8"/>
  <c r="AK18" i="8" s="1"/>
  <c r="AK19" i="8" s="1"/>
  <c r="AK20" i="8" s="1"/>
  <c r="AK21" i="8" s="1"/>
  <c r="AK22" i="8" s="1"/>
  <c r="AK23" i="8" s="1"/>
  <c r="AK24" i="8" s="1"/>
  <c r="AK25" i="8" s="1"/>
  <c r="AK26" i="8" s="1"/>
  <c r="AK27" i="8" s="1"/>
  <c r="AK28" i="8" s="1"/>
  <c r="AK29" i="8" s="1"/>
  <c r="AK30" i="8" s="1"/>
  <c r="AK31" i="8" s="1"/>
  <c r="AK32" i="8" s="1"/>
  <c r="AK33" i="8" s="1"/>
  <c r="AK34" i="8" s="1"/>
  <c r="AK35" i="8" s="1"/>
  <c r="AK36" i="8" s="1"/>
  <c r="AK37" i="8" s="1"/>
  <c r="AK38" i="8" s="1"/>
  <c r="AK39" i="8" s="1"/>
  <c r="AK40" i="8" s="1"/>
  <c r="AK41" i="8" s="1"/>
  <c r="AK42" i="8" s="1"/>
  <c r="AK43" i="8" s="1"/>
  <c r="AK44" i="8" s="1"/>
  <c r="AK45" i="8" s="1"/>
  <c r="D17" i="8"/>
  <c r="B17" i="8"/>
  <c r="AM16" i="8"/>
  <c r="AL16" i="8"/>
  <c r="AK16" i="8"/>
  <c r="E16" i="8"/>
  <c r="D16" i="8"/>
  <c r="B16" i="8"/>
  <c r="A16" i="8"/>
  <c r="A17" i="8" s="1"/>
  <c r="A18" i="8" s="1"/>
  <c r="AM14" i="8"/>
  <c r="AL14" i="8"/>
  <c r="E14" i="8"/>
  <c r="D14" i="8"/>
  <c r="B14" i="8"/>
  <c r="AM13" i="8"/>
  <c r="D13" i="8"/>
  <c r="B13" i="8"/>
  <c r="AL13" i="8" s="1"/>
  <c r="AM12" i="8"/>
  <c r="D12" i="8"/>
  <c r="B12" i="8"/>
  <c r="AL12" i="8" s="1"/>
  <c r="AM11" i="8"/>
  <c r="AL11" i="8"/>
  <c r="E11" i="8"/>
  <c r="D11" i="8"/>
  <c r="B11" i="8"/>
  <c r="AM10" i="8"/>
  <c r="AK10" i="8"/>
  <c r="AK11" i="8" s="1"/>
  <c r="AK12" i="8" s="1"/>
  <c r="AK13" i="8" s="1"/>
  <c r="AK14" i="8" s="1"/>
  <c r="F10" i="8"/>
  <c r="E10" i="8"/>
  <c r="D10" i="8"/>
  <c r="B10" i="8"/>
  <c r="AL10" i="8" s="1"/>
  <c r="A10" i="8"/>
  <c r="A11" i="8" s="1"/>
  <c r="A12" i="8" s="1"/>
  <c r="A13" i="8" s="1"/>
  <c r="A14" i="8" s="1"/>
  <c r="AM9" i="8"/>
  <c r="AK9" i="8"/>
  <c r="E9" i="8"/>
  <c r="D9" i="8"/>
  <c r="AN9" i="8" s="1"/>
  <c r="B9" i="8"/>
  <c r="AL9" i="8" s="1"/>
  <c r="A9" i="8"/>
  <c r="AM8" i="8"/>
  <c r="AL8" i="8"/>
  <c r="E8" i="8"/>
  <c r="D8" i="8"/>
  <c r="B8" i="8"/>
  <c r="F7" i="8"/>
  <c r="E7" i="8"/>
  <c r="D7" i="8"/>
  <c r="AO6" i="8"/>
  <c r="AN6" i="8"/>
  <c r="AN11" i="8" s="1"/>
  <c r="G6" i="8"/>
  <c r="G14" i="8" s="1"/>
  <c r="F6" i="8"/>
  <c r="E6" i="8"/>
  <c r="E28" i="8" s="1"/>
  <c r="AM5" i="8"/>
  <c r="AM7" i="8" s="1"/>
  <c r="AL5" i="8"/>
  <c r="AL7" i="8" s="1"/>
  <c r="AK64" i="7"/>
  <c r="AG64" i="7"/>
  <c r="AE64" i="7"/>
  <c r="AD64" i="7"/>
  <c r="AC64" i="7"/>
  <c r="Y64" i="7"/>
  <c r="X64" i="7"/>
  <c r="W64" i="7"/>
  <c r="S64" i="7"/>
  <c r="Q64" i="7"/>
  <c r="P64" i="7"/>
  <c r="N64" i="7"/>
  <c r="K64" i="7"/>
  <c r="I64" i="7"/>
  <c r="H64" i="7"/>
  <c r="F64" i="7"/>
  <c r="D64" i="7"/>
  <c r="AK63" i="7"/>
  <c r="AG63" i="7"/>
  <c r="AE63" i="7"/>
  <c r="AD63" i="7"/>
  <c r="AC63" i="7"/>
  <c r="Y63" i="7"/>
  <c r="X63" i="7"/>
  <c r="W63" i="7"/>
  <c r="S63" i="7"/>
  <c r="R63" i="7"/>
  <c r="P63" i="7"/>
  <c r="N63" i="7"/>
  <c r="L63" i="7"/>
  <c r="K63" i="7"/>
  <c r="I63" i="7"/>
  <c r="F63" i="7"/>
  <c r="D63" i="7"/>
  <c r="AK62" i="7"/>
  <c r="AG62" i="7"/>
  <c r="AE62" i="7"/>
  <c r="AD62" i="7"/>
  <c r="AC62" i="7"/>
  <c r="Y62" i="7"/>
  <c r="W62" i="7"/>
  <c r="S62" i="7"/>
  <c r="R62" i="7"/>
  <c r="Q62" i="7"/>
  <c r="P62" i="7"/>
  <c r="N62" i="7"/>
  <c r="L62" i="7"/>
  <c r="K62" i="7"/>
  <c r="F62" i="7"/>
  <c r="D62" i="7"/>
  <c r="AK61" i="7"/>
  <c r="AG61" i="7"/>
  <c r="AE61" i="7"/>
  <c r="AD61" i="7"/>
  <c r="AC61" i="7"/>
  <c r="X61" i="7"/>
  <c r="W61" i="7"/>
  <c r="T61" i="7"/>
  <c r="S61" i="7"/>
  <c r="P61" i="7"/>
  <c r="N61" i="7"/>
  <c r="L61" i="7"/>
  <c r="I61" i="7"/>
  <c r="F61" i="7"/>
  <c r="D61" i="7"/>
  <c r="AK60" i="7"/>
  <c r="AG60" i="7"/>
  <c r="AE60" i="7"/>
  <c r="AD60" i="7"/>
  <c r="AC60" i="7"/>
  <c r="Y60" i="7"/>
  <c r="X60" i="7"/>
  <c r="W60" i="7"/>
  <c r="S60" i="7"/>
  <c r="R60" i="7"/>
  <c r="Q60" i="7"/>
  <c r="P60" i="7"/>
  <c r="N60" i="7"/>
  <c r="L60" i="7"/>
  <c r="K60" i="7"/>
  <c r="I60" i="7"/>
  <c r="F60" i="7"/>
  <c r="D60" i="7"/>
  <c r="AK59" i="7"/>
  <c r="AG59" i="7"/>
  <c r="AE59" i="7"/>
  <c r="AD59" i="7"/>
  <c r="AC59" i="7"/>
  <c r="S59" i="7"/>
  <c r="P59" i="7"/>
  <c r="N59" i="7"/>
  <c r="L59" i="7"/>
  <c r="K59" i="7"/>
  <c r="I59" i="7"/>
  <c r="F59" i="7"/>
  <c r="D59" i="7"/>
  <c r="AK58" i="7"/>
  <c r="AG58" i="7"/>
  <c r="AE58" i="7"/>
  <c r="AD58" i="7"/>
  <c r="AC58" i="7"/>
  <c r="W58" i="7"/>
  <c r="S58" i="7"/>
  <c r="Q58" i="7"/>
  <c r="P58" i="7"/>
  <c r="N58" i="7"/>
  <c r="L58" i="7"/>
  <c r="K58" i="7"/>
  <c r="I58" i="7"/>
  <c r="F58" i="7"/>
  <c r="D58" i="7"/>
  <c r="AK57" i="7"/>
  <c r="AG57" i="7"/>
  <c r="AE57" i="7"/>
  <c r="AD57" i="7"/>
  <c r="AC57" i="7"/>
  <c r="X57" i="7"/>
  <c r="T57" i="7"/>
  <c r="S57" i="7"/>
  <c r="R57" i="7"/>
  <c r="Q57" i="7"/>
  <c r="P57" i="7"/>
  <c r="N57" i="7"/>
  <c r="I57" i="7"/>
  <c r="F57" i="7"/>
  <c r="D57" i="7"/>
  <c r="AK56" i="7"/>
  <c r="AG56" i="7"/>
  <c r="AE56" i="7"/>
  <c r="AD56" i="7"/>
  <c r="AC56" i="7"/>
  <c r="Y56" i="7"/>
  <c r="X56" i="7"/>
  <c r="W56" i="7"/>
  <c r="S56" i="7"/>
  <c r="P56" i="7"/>
  <c r="N56" i="7"/>
  <c r="L56" i="7"/>
  <c r="K56" i="7"/>
  <c r="I56" i="7"/>
  <c r="F56" i="7"/>
  <c r="D56" i="7"/>
  <c r="AK55" i="7"/>
  <c r="AG55" i="7"/>
  <c r="AE55" i="7"/>
  <c r="AD55" i="7"/>
  <c r="AC55" i="7"/>
  <c r="W55" i="7"/>
  <c r="T55" i="7"/>
  <c r="S55" i="7"/>
  <c r="Q55" i="7"/>
  <c r="P55" i="7"/>
  <c r="N55" i="7"/>
  <c r="L55" i="7"/>
  <c r="I55" i="7"/>
  <c r="F55" i="7"/>
  <c r="D55" i="7"/>
  <c r="AK54" i="7"/>
  <c r="AG54" i="7"/>
  <c r="AE54" i="7"/>
  <c r="AD54" i="7"/>
  <c r="AC54" i="7"/>
  <c r="X54" i="7"/>
  <c r="W54" i="7"/>
  <c r="T54" i="7"/>
  <c r="S54" i="7"/>
  <c r="Q54" i="7"/>
  <c r="P54" i="7"/>
  <c r="N54" i="7"/>
  <c r="L54" i="7"/>
  <c r="K54" i="7"/>
  <c r="I54" i="7"/>
  <c r="H54" i="7"/>
  <c r="D54" i="7"/>
  <c r="AK53" i="7"/>
  <c r="AG53" i="7"/>
  <c r="AE53" i="7"/>
  <c r="AD53" i="7"/>
  <c r="AC53" i="7"/>
  <c r="X53" i="7"/>
  <c r="W53" i="7"/>
  <c r="S53" i="7"/>
  <c r="P53" i="7"/>
  <c r="N53" i="7"/>
  <c r="L53" i="7"/>
  <c r="K53" i="7"/>
  <c r="F53" i="7"/>
  <c r="D53" i="7"/>
  <c r="AK52" i="7"/>
  <c r="AG52" i="7"/>
  <c r="AE52" i="7"/>
  <c r="AD52" i="7"/>
  <c r="AC52" i="7"/>
  <c r="T52" i="7"/>
  <c r="S52" i="7"/>
  <c r="P52" i="7"/>
  <c r="N52" i="7"/>
  <c r="L52" i="7"/>
  <c r="K52" i="7"/>
  <c r="I52" i="7"/>
  <c r="H52" i="7"/>
  <c r="F52" i="7"/>
  <c r="D52" i="7"/>
  <c r="AK51" i="7"/>
  <c r="AG51" i="7"/>
  <c r="AE51" i="7"/>
  <c r="AD51" i="7"/>
  <c r="AC51" i="7"/>
  <c r="Y51" i="7"/>
  <c r="X51" i="7"/>
  <c r="W51" i="7"/>
  <c r="T51" i="7"/>
  <c r="S51" i="7"/>
  <c r="R51" i="7"/>
  <c r="P51" i="7"/>
  <c r="N51" i="7"/>
  <c r="L51" i="7"/>
  <c r="K51" i="7"/>
  <c r="I51" i="7"/>
  <c r="H51" i="7"/>
  <c r="F51" i="7"/>
  <c r="D51" i="7"/>
  <c r="AK50" i="7"/>
  <c r="AG50" i="7"/>
  <c r="AE50" i="7"/>
  <c r="AD50" i="7"/>
  <c r="AC50" i="7"/>
  <c r="X50" i="7"/>
  <c r="P50" i="7"/>
  <c r="N50" i="7"/>
  <c r="L50" i="7"/>
  <c r="F50" i="7"/>
  <c r="D50" i="7"/>
  <c r="AK49" i="7"/>
  <c r="AG49" i="7"/>
  <c r="AE49" i="7"/>
  <c r="AD49" i="7"/>
  <c r="AC49" i="7"/>
  <c r="X49" i="7"/>
  <c r="W49" i="7"/>
  <c r="S49" i="7"/>
  <c r="P49" i="7"/>
  <c r="N49" i="7"/>
  <c r="L49" i="7"/>
  <c r="K49" i="7"/>
  <c r="I49" i="7"/>
  <c r="F49" i="7"/>
  <c r="D49" i="7"/>
  <c r="AK48" i="7"/>
  <c r="AG48" i="7"/>
  <c r="AE48" i="7"/>
  <c r="AD48" i="7"/>
  <c r="AC48" i="7"/>
  <c r="X48" i="7"/>
  <c r="W48" i="7"/>
  <c r="S48" i="7"/>
  <c r="Q48" i="7"/>
  <c r="P48" i="7"/>
  <c r="N48" i="7"/>
  <c r="L48" i="7"/>
  <c r="K48" i="7"/>
  <c r="I48" i="7"/>
  <c r="H48" i="7"/>
  <c r="F48" i="7"/>
  <c r="D48" i="7"/>
  <c r="AK47" i="7"/>
  <c r="AG47" i="7"/>
  <c r="AE47" i="7"/>
  <c r="AD47" i="7"/>
  <c r="AC47" i="7"/>
  <c r="X47" i="7"/>
  <c r="S47" i="7"/>
  <c r="P47" i="7"/>
  <c r="N47" i="7"/>
  <c r="L47" i="7"/>
  <c r="F47" i="7"/>
  <c r="D47" i="7"/>
  <c r="AK46" i="7"/>
  <c r="AG46" i="7"/>
  <c r="AE46" i="7"/>
  <c r="AD46" i="7"/>
  <c r="AC46" i="7"/>
  <c r="Y46" i="7"/>
  <c r="W46" i="7"/>
  <c r="T46" i="7"/>
  <c r="P46" i="7"/>
  <c r="N46" i="7"/>
  <c r="L46" i="7"/>
  <c r="K46" i="7"/>
  <c r="D46" i="7"/>
  <c r="B46" i="7"/>
  <c r="B47" i="7" s="1"/>
  <c r="B48" i="7" s="1"/>
  <c r="B49" i="7" s="1"/>
  <c r="B50" i="7" s="1"/>
  <c r="B51" i="7" s="1"/>
  <c r="B52" i="7" s="1"/>
  <c r="B53" i="7" s="1"/>
  <c r="B54" i="7" s="1"/>
  <c r="B55" i="7" s="1"/>
  <c r="B56" i="7" s="1"/>
  <c r="B57" i="7" s="1"/>
  <c r="B58" i="7" s="1"/>
  <c r="B59" i="7" s="1"/>
  <c r="B60" i="7" s="1"/>
  <c r="B61" i="7" s="1"/>
  <c r="B62" i="7" s="1"/>
  <c r="B63" i="7" s="1"/>
  <c r="B64" i="7" s="1"/>
  <c r="AK45" i="7"/>
  <c r="AG45" i="7"/>
  <c r="AG65" i="7" s="1"/>
  <c r="AE45" i="7"/>
  <c r="AE65" i="7" s="1"/>
  <c r="AD45" i="7"/>
  <c r="AC45" i="7"/>
  <c r="AC65" i="7" s="1"/>
  <c r="X45" i="7"/>
  <c r="W45" i="7"/>
  <c r="P45" i="7"/>
  <c r="P65" i="7" s="1"/>
  <c r="N45" i="7"/>
  <c r="N65" i="7" s="1"/>
  <c r="L45" i="7"/>
  <c r="K45" i="7"/>
  <c r="I45" i="7"/>
  <c r="F45" i="7"/>
  <c r="D45" i="7"/>
  <c r="AK43" i="7"/>
  <c r="AG43" i="7"/>
  <c r="AE43" i="7"/>
  <c r="AD43" i="7"/>
  <c r="AC43" i="7"/>
  <c r="X43" i="7"/>
  <c r="S43" i="7"/>
  <c r="Q43" i="7"/>
  <c r="P43" i="7"/>
  <c r="N43" i="7"/>
  <c r="I43" i="7"/>
  <c r="F43" i="7"/>
  <c r="D43" i="7"/>
  <c r="AK42" i="7"/>
  <c r="AG42" i="7"/>
  <c r="AE42" i="7"/>
  <c r="AD42" i="7"/>
  <c r="AC42" i="7"/>
  <c r="W42" i="7"/>
  <c r="S42" i="7"/>
  <c r="P42" i="7"/>
  <c r="N42" i="7"/>
  <c r="L42" i="7"/>
  <c r="K42" i="7"/>
  <c r="I42" i="7"/>
  <c r="F42" i="7"/>
  <c r="D42" i="7"/>
  <c r="AK41" i="7"/>
  <c r="AG41" i="7"/>
  <c r="AE41" i="7"/>
  <c r="AD41" i="7"/>
  <c r="AC41" i="7"/>
  <c r="Y41" i="7"/>
  <c r="X41" i="7"/>
  <c r="W41" i="7"/>
  <c r="S41" i="7"/>
  <c r="P41" i="7"/>
  <c r="N41" i="7"/>
  <c r="F41" i="7"/>
  <c r="D41" i="7"/>
  <c r="AK40" i="7"/>
  <c r="AG40" i="7"/>
  <c r="AE40" i="7"/>
  <c r="AD40" i="7"/>
  <c r="AC40" i="7"/>
  <c r="X40" i="7"/>
  <c r="T40" i="7"/>
  <c r="S40" i="7"/>
  <c r="Q40" i="7"/>
  <c r="P40" i="7"/>
  <c r="N40" i="7"/>
  <c r="L40" i="7"/>
  <c r="I40" i="7"/>
  <c r="F40" i="7"/>
  <c r="D40" i="7"/>
  <c r="AK39" i="7"/>
  <c r="AG39" i="7"/>
  <c r="AE39" i="7"/>
  <c r="AD39" i="7"/>
  <c r="AC39" i="7"/>
  <c r="X39" i="7"/>
  <c r="S39" i="7"/>
  <c r="P39" i="7"/>
  <c r="N39" i="7"/>
  <c r="I39" i="7"/>
  <c r="F39" i="7"/>
  <c r="D39" i="7"/>
  <c r="AK38" i="7"/>
  <c r="AG38" i="7"/>
  <c r="AE38" i="7"/>
  <c r="AD38" i="7"/>
  <c r="AC38" i="7"/>
  <c r="X38" i="7"/>
  <c r="W38" i="7"/>
  <c r="T38" i="7"/>
  <c r="S38" i="7"/>
  <c r="R38" i="7"/>
  <c r="P38" i="7"/>
  <c r="N38" i="7"/>
  <c r="L38" i="7"/>
  <c r="K38" i="7"/>
  <c r="I38" i="7"/>
  <c r="F38" i="7"/>
  <c r="D38" i="7"/>
  <c r="AK37" i="7"/>
  <c r="AG37" i="7"/>
  <c r="AE37" i="7"/>
  <c r="AD37" i="7"/>
  <c r="AC37" i="7"/>
  <c r="Y37" i="7"/>
  <c r="X37" i="7"/>
  <c r="W37" i="7"/>
  <c r="S37" i="7"/>
  <c r="P37" i="7"/>
  <c r="N37" i="7"/>
  <c r="I37" i="7"/>
  <c r="F37" i="7"/>
  <c r="D37" i="7"/>
  <c r="AK36" i="7"/>
  <c r="AG36" i="7"/>
  <c r="AE36" i="7"/>
  <c r="AD36" i="7"/>
  <c r="AC36" i="7"/>
  <c r="S36" i="7"/>
  <c r="R36" i="7"/>
  <c r="Q36" i="7"/>
  <c r="P36" i="7"/>
  <c r="N36" i="7"/>
  <c r="I36" i="7"/>
  <c r="F36" i="7"/>
  <c r="D36" i="7"/>
  <c r="AK35" i="7"/>
  <c r="AG35" i="7"/>
  <c r="AE35" i="7"/>
  <c r="AD35" i="7"/>
  <c r="AC35" i="7"/>
  <c r="Y35" i="7"/>
  <c r="X35" i="7"/>
  <c r="S35" i="7"/>
  <c r="P35" i="7"/>
  <c r="N35" i="7"/>
  <c r="K35" i="7"/>
  <c r="I35" i="7"/>
  <c r="F35" i="7"/>
  <c r="D35" i="7"/>
  <c r="AK34" i="7"/>
  <c r="AG34" i="7"/>
  <c r="AE34" i="7"/>
  <c r="AD34" i="7"/>
  <c r="AC34" i="7"/>
  <c r="Y34" i="7"/>
  <c r="X34" i="7"/>
  <c r="W34" i="7"/>
  <c r="S34" i="7"/>
  <c r="Q34" i="7"/>
  <c r="P34" i="7"/>
  <c r="N34" i="7"/>
  <c r="L34" i="7"/>
  <c r="F34" i="7"/>
  <c r="D34" i="7"/>
  <c r="AK33" i="7"/>
  <c r="AG33" i="7"/>
  <c r="AE33" i="7"/>
  <c r="AD33" i="7"/>
  <c r="AC33" i="7"/>
  <c r="X33" i="7"/>
  <c r="S33" i="7"/>
  <c r="P33" i="7"/>
  <c r="N33" i="7"/>
  <c r="L33" i="7"/>
  <c r="I33" i="7"/>
  <c r="F33" i="7"/>
  <c r="D33" i="7"/>
  <c r="AK32" i="7"/>
  <c r="AG32" i="7"/>
  <c r="AE32" i="7"/>
  <c r="AD32" i="7"/>
  <c r="AC32" i="7"/>
  <c r="Y32" i="7"/>
  <c r="W32" i="7"/>
  <c r="S32" i="7"/>
  <c r="Q32" i="7"/>
  <c r="P32" i="7"/>
  <c r="N32" i="7"/>
  <c r="L32" i="7"/>
  <c r="K32" i="7"/>
  <c r="I32" i="7"/>
  <c r="F32" i="7"/>
  <c r="D32" i="7"/>
  <c r="AK31" i="7"/>
  <c r="AG31" i="7"/>
  <c r="AE31" i="7"/>
  <c r="AD31" i="7"/>
  <c r="AC31" i="7"/>
  <c r="X31" i="7"/>
  <c r="P31" i="7"/>
  <c r="N31" i="7"/>
  <c r="L31" i="7"/>
  <c r="K31" i="7"/>
  <c r="I31" i="7"/>
  <c r="F31" i="7"/>
  <c r="D31" i="7"/>
  <c r="AK30" i="7"/>
  <c r="AG30" i="7"/>
  <c r="AE30" i="7"/>
  <c r="AD30" i="7"/>
  <c r="AC30" i="7"/>
  <c r="X30" i="7"/>
  <c r="W30" i="7"/>
  <c r="S30" i="7"/>
  <c r="R30" i="7"/>
  <c r="Q30" i="7"/>
  <c r="P30" i="7"/>
  <c r="N30" i="7"/>
  <c r="I30" i="7"/>
  <c r="F30" i="7"/>
  <c r="D30" i="7"/>
  <c r="AK29" i="7"/>
  <c r="AG29" i="7"/>
  <c r="AE29" i="7"/>
  <c r="AD29" i="7"/>
  <c r="AC29" i="7"/>
  <c r="X29" i="7"/>
  <c r="W29" i="7"/>
  <c r="S29" i="7"/>
  <c r="P29" i="7"/>
  <c r="N29" i="7"/>
  <c r="L29" i="7"/>
  <c r="I29" i="7"/>
  <c r="D29" i="7"/>
  <c r="AK28" i="7"/>
  <c r="AG28" i="7"/>
  <c r="AE28" i="7"/>
  <c r="AD28" i="7"/>
  <c r="AC28" i="7"/>
  <c r="X28" i="7"/>
  <c r="W28" i="7"/>
  <c r="P28" i="7"/>
  <c r="N28" i="7"/>
  <c r="L28" i="7"/>
  <c r="K28" i="7"/>
  <c r="I28" i="7"/>
  <c r="H28" i="7"/>
  <c r="F28" i="7"/>
  <c r="D28" i="7"/>
  <c r="AK27" i="7"/>
  <c r="AG27" i="7"/>
  <c r="AE27" i="7"/>
  <c r="AD27" i="7"/>
  <c r="AC27" i="7"/>
  <c r="X27" i="7"/>
  <c r="W27" i="7"/>
  <c r="S27" i="7"/>
  <c r="Q27" i="7"/>
  <c r="P27" i="7"/>
  <c r="N27" i="7"/>
  <c r="L27" i="7"/>
  <c r="I27" i="7"/>
  <c r="F27" i="7"/>
  <c r="D27" i="7"/>
  <c r="AK26" i="7"/>
  <c r="AG26" i="7"/>
  <c r="AE26" i="7"/>
  <c r="AD26" i="7"/>
  <c r="AC26" i="7"/>
  <c r="X26" i="7"/>
  <c r="T26" i="7"/>
  <c r="S26" i="7"/>
  <c r="Q26" i="7"/>
  <c r="P26" i="7"/>
  <c r="N26" i="7"/>
  <c r="L26" i="7"/>
  <c r="K26" i="7"/>
  <c r="I26" i="7"/>
  <c r="F26" i="7"/>
  <c r="D26" i="7"/>
  <c r="AK25" i="7"/>
  <c r="AG25" i="7"/>
  <c r="AE25" i="7"/>
  <c r="AD25" i="7"/>
  <c r="AC25" i="7"/>
  <c r="X25" i="7"/>
  <c r="W25" i="7"/>
  <c r="Q25" i="7"/>
  <c r="P25" i="7"/>
  <c r="N25" i="7"/>
  <c r="L25" i="7"/>
  <c r="K25" i="7"/>
  <c r="H25" i="7"/>
  <c r="D25" i="7"/>
  <c r="AK24" i="7"/>
  <c r="AG24" i="7"/>
  <c r="AE24" i="7"/>
  <c r="AD24" i="7"/>
  <c r="AC24" i="7"/>
  <c r="X24" i="7"/>
  <c r="P24" i="7"/>
  <c r="N24" i="7"/>
  <c r="K24" i="7"/>
  <c r="I24" i="7"/>
  <c r="F24" i="7"/>
  <c r="D24" i="7"/>
  <c r="AK23" i="7"/>
  <c r="AG23" i="7"/>
  <c r="AE23" i="7"/>
  <c r="AD23" i="7"/>
  <c r="AC23" i="7"/>
  <c r="Y23" i="7"/>
  <c r="T23" i="7"/>
  <c r="S23" i="7"/>
  <c r="R23" i="7"/>
  <c r="P23" i="7"/>
  <c r="N23" i="7"/>
  <c r="L23" i="7"/>
  <c r="K23" i="7"/>
  <c r="I23" i="7"/>
  <c r="F23" i="7"/>
  <c r="D23" i="7"/>
  <c r="AK22" i="7"/>
  <c r="AG22" i="7"/>
  <c r="AE22" i="7"/>
  <c r="AD22" i="7"/>
  <c r="AC22" i="7"/>
  <c r="X22" i="7"/>
  <c r="W22" i="7"/>
  <c r="T22" i="7"/>
  <c r="S22" i="7"/>
  <c r="R22" i="7"/>
  <c r="Q22" i="7"/>
  <c r="P22" i="7"/>
  <c r="N22" i="7"/>
  <c r="L22" i="7"/>
  <c r="K22" i="7"/>
  <c r="I22" i="7"/>
  <c r="F22" i="7"/>
  <c r="D22" i="7"/>
  <c r="AK21" i="7"/>
  <c r="AG21" i="7"/>
  <c r="AE21" i="7"/>
  <c r="AD21" i="7"/>
  <c r="AC21" i="7"/>
  <c r="X21" i="7"/>
  <c r="W21" i="7"/>
  <c r="S21" i="7"/>
  <c r="Q21" i="7"/>
  <c r="P21" i="7"/>
  <c r="N21" i="7"/>
  <c r="L21" i="7"/>
  <c r="I21" i="7"/>
  <c r="F21" i="7"/>
  <c r="D21" i="7"/>
  <c r="AK20" i="7"/>
  <c r="AG20" i="7"/>
  <c r="AE20" i="7"/>
  <c r="AD20" i="7"/>
  <c r="AC20" i="7"/>
  <c r="X20" i="7"/>
  <c r="S20" i="7"/>
  <c r="Q20" i="7"/>
  <c r="P20" i="7"/>
  <c r="N20" i="7"/>
  <c r="L20" i="7"/>
  <c r="K20" i="7"/>
  <c r="F20" i="7"/>
  <c r="D20" i="7"/>
  <c r="AK19" i="7"/>
  <c r="AG19" i="7"/>
  <c r="AE19" i="7"/>
  <c r="AD19" i="7"/>
  <c r="AC19" i="7"/>
  <c r="Y19" i="7"/>
  <c r="W19" i="7"/>
  <c r="S19" i="7"/>
  <c r="R19" i="7"/>
  <c r="Q19" i="7"/>
  <c r="P19" i="7"/>
  <c r="N19" i="7"/>
  <c r="F19" i="7"/>
  <c r="D19" i="7"/>
  <c r="AK18" i="7"/>
  <c r="AG18" i="7"/>
  <c r="AE18" i="7"/>
  <c r="AD18" i="7"/>
  <c r="AC18" i="7"/>
  <c r="X18" i="7"/>
  <c r="W18" i="7"/>
  <c r="S18" i="7"/>
  <c r="Q18" i="7"/>
  <c r="P18" i="7"/>
  <c r="N18" i="7"/>
  <c r="L18" i="7"/>
  <c r="F18" i="7"/>
  <c r="D18" i="7"/>
  <c r="AK17" i="7"/>
  <c r="AG17" i="7"/>
  <c r="AE17" i="7"/>
  <c r="AD17" i="7"/>
  <c r="AC17" i="7"/>
  <c r="W17" i="7"/>
  <c r="S17" i="7"/>
  <c r="R17" i="7"/>
  <c r="P17" i="7"/>
  <c r="N17" i="7"/>
  <c r="I17" i="7"/>
  <c r="F17" i="7"/>
  <c r="D17" i="7"/>
  <c r="AK16" i="7"/>
  <c r="AG16" i="7"/>
  <c r="AE16" i="7"/>
  <c r="AD16" i="7"/>
  <c r="AC16" i="7"/>
  <c r="X16" i="7"/>
  <c r="W16" i="7"/>
  <c r="T16" i="7"/>
  <c r="S16" i="7"/>
  <c r="Q16" i="7"/>
  <c r="P16" i="7"/>
  <c r="N16" i="7"/>
  <c r="L16" i="7"/>
  <c r="I16" i="7"/>
  <c r="D16" i="7"/>
  <c r="B16" i="7"/>
  <c r="B17" i="7" s="1"/>
  <c r="B18" i="7" s="1"/>
  <c r="B19" i="7" s="1"/>
  <c r="B20" i="7" s="1"/>
  <c r="B21" i="7" s="1"/>
  <c r="B22" i="7" s="1"/>
  <c r="B23" i="7" s="1"/>
  <c r="B24" i="7" s="1"/>
  <c r="B25" i="7" s="1"/>
  <c r="B26" i="7" s="1"/>
  <c r="B27" i="7" s="1"/>
  <c r="B28" i="7" s="1"/>
  <c r="B29" i="7" s="1"/>
  <c r="B30" i="7" s="1"/>
  <c r="B31" i="7" s="1"/>
  <c r="B32" i="7" s="1"/>
  <c r="B33" i="7" s="1"/>
  <c r="B34" i="7" s="1"/>
  <c r="B35" i="7" s="1"/>
  <c r="B36" i="7" s="1"/>
  <c r="B37" i="7" s="1"/>
  <c r="B38" i="7" s="1"/>
  <c r="B39" i="7" s="1"/>
  <c r="B40" i="7" s="1"/>
  <c r="B41" i="7" s="1"/>
  <c r="B42" i="7" s="1"/>
  <c r="B43" i="7" s="1"/>
  <c r="AK15" i="7"/>
  <c r="AG15" i="7"/>
  <c r="AE15" i="7"/>
  <c r="AD15" i="7"/>
  <c r="AC15" i="7"/>
  <c r="W15" i="7"/>
  <c r="T15" i="7"/>
  <c r="S15" i="7"/>
  <c r="P15" i="7"/>
  <c r="N15" i="7"/>
  <c r="L15" i="7"/>
  <c r="K15" i="7"/>
  <c r="F15" i="7"/>
  <c r="D15" i="7"/>
  <c r="B15" i="7"/>
  <c r="AK14" i="7"/>
  <c r="AG14" i="7"/>
  <c r="AG44" i="7" s="1"/>
  <c r="AE14" i="7"/>
  <c r="AD14" i="7"/>
  <c r="AD44" i="7" s="1"/>
  <c r="AC14" i="7"/>
  <c r="Y14" i="7"/>
  <c r="W14" i="7"/>
  <c r="R14" i="7"/>
  <c r="Q14" i="7"/>
  <c r="P14" i="7"/>
  <c r="N14" i="7"/>
  <c r="N44" i="7" s="1"/>
  <c r="I14" i="7"/>
  <c r="H14" i="7"/>
  <c r="D14" i="7"/>
  <c r="AQ12" i="7"/>
  <c r="AK12" i="7"/>
  <c r="AG12" i="7"/>
  <c r="AE12" i="7"/>
  <c r="AD12" i="7"/>
  <c r="AC12" i="7"/>
  <c r="Y12" i="7"/>
  <c r="X12" i="7"/>
  <c r="W12" i="7"/>
  <c r="T12" i="7"/>
  <c r="S12" i="7"/>
  <c r="R12" i="7"/>
  <c r="Q12" i="7"/>
  <c r="P12" i="7"/>
  <c r="N12" i="7"/>
  <c r="L12" i="7"/>
  <c r="K12" i="7"/>
  <c r="I12" i="7"/>
  <c r="H12" i="7"/>
  <c r="F12" i="7"/>
  <c r="D12" i="7"/>
  <c r="AK11" i="7"/>
  <c r="AG11" i="7"/>
  <c r="AE11" i="7"/>
  <c r="AD11" i="7"/>
  <c r="AC11" i="7"/>
  <c r="W11" i="7"/>
  <c r="T11" i="7"/>
  <c r="S11" i="7"/>
  <c r="R11" i="7"/>
  <c r="Q11" i="7"/>
  <c r="P11" i="7"/>
  <c r="N11" i="7"/>
  <c r="L11" i="7"/>
  <c r="K11" i="7"/>
  <c r="I11" i="7"/>
  <c r="F11" i="7"/>
  <c r="D11" i="7"/>
  <c r="AQ10" i="7"/>
  <c r="AK10" i="7"/>
  <c r="AG10" i="7"/>
  <c r="AE10" i="7"/>
  <c r="AD10" i="7"/>
  <c r="AC10" i="7"/>
  <c r="Y10" i="7"/>
  <c r="W10" i="7"/>
  <c r="T10" i="7"/>
  <c r="S10" i="7"/>
  <c r="R10" i="7"/>
  <c r="Q10" i="7"/>
  <c r="P10" i="7"/>
  <c r="N10" i="7"/>
  <c r="L10" i="7"/>
  <c r="K10" i="7"/>
  <c r="I10" i="7"/>
  <c r="F10" i="7"/>
  <c r="D10" i="7"/>
  <c r="AK9" i="7"/>
  <c r="AG9" i="7"/>
  <c r="AE9" i="7"/>
  <c r="AD9" i="7"/>
  <c r="AC9" i="7"/>
  <c r="Y9" i="7"/>
  <c r="X9" i="7"/>
  <c r="W9" i="7"/>
  <c r="T9" i="7"/>
  <c r="S9" i="7"/>
  <c r="R9" i="7"/>
  <c r="Q9" i="7"/>
  <c r="P9" i="7"/>
  <c r="N9" i="7"/>
  <c r="L9" i="7"/>
  <c r="I9" i="7"/>
  <c r="F9" i="7"/>
  <c r="D9" i="7"/>
  <c r="AK8" i="7"/>
  <c r="AG8" i="7"/>
  <c r="AE8" i="7"/>
  <c r="AD8" i="7"/>
  <c r="AC8" i="7"/>
  <c r="Y8" i="7"/>
  <c r="X8" i="7"/>
  <c r="W8" i="7"/>
  <c r="S8" i="7"/>
  <c r="R8" i="7"/>
  <c r="Q8" i="7"/>
  <c r="P8" i="7"/>
  <c r="N8" i="7"/>
  <c r="L8" i="7"/>
  <c r="K8" i="7"/>
  <c r="I8" i="7"/>
  <c r="F8" i="7"/>
  <c r="D8" i="7"/>
  <c r="AQ7" i="7"/>
  <c r="AK7" i="7"/>
  <c r="AG7" i="7"/>
  <c r="AE7" i="7"/>
  <c r="AD7" i="7"/>
  <c r="AC7" i="7"/>
  <c r="Y7" i="7"/>
  <c r="X7" i="7"/>
  <c r="W7" i="7"/>
  <c r="T7" i="7"/>
  <c r="S7" i="7"/>
  <c r="R7" i="7"/>
  <c r="R13" i="7" s="1"/>
  <c r="Q7" i="7"/>
  <c r="P7" i="7"/>
  <c r="N7" i="7"/>
  <c r="L7" i="7"/>
  <c r="K7" i="7"/>
  <c r="I7" i="7"/>
  <c r="F7" i="7"/>
  <c r="D7" i="7"/>
  <c r="B7" i="7"/>
  <c r="B8" i="7" s="1"/>
  <c r="B9" i="7" s="1"/>
  <c r="B10" i="7" s="1"/>
  <c r="B11" i="7" s="1"/>
  <c r="B12" i="7" s="1"/>
  <c r="AK6" i="7"/>
  <c r="AG6" i="7"/>
  <c r="AG13" i="7" s="1"/>
  <c r="AE6" i="7"/>
  <c r="AE13" i="7" s="1"/>
  <c r="AD6" i="7"/>
  <c r="AD13" i="7" s="1"/>
  <c r="AC6" i="7"/>
  <c r="AC13" i="7" s="1"/>
  <c r="X6" i="7"/>
  <c r="W6" i="7"/>
  <c r="T6" i="7"/>
  <c r="R6" i="7"/>
  <c r="Q6" i="7"/>
  <c r="P6" i="7"/>
  <c r="P13" i="7" s="1"/>
  <c r="N6" i="7"/>
  <c r="L6" i="7"/>
  <c r="L13" i="7" s="1"/>
  <c r="K6" i="7"/>
  <c r="I6" i="7"/>
  <c r="I13" i="7" s="1"/>
  <c r="H6" i="7"/>
  <c r="F6" i="7"/>
  <c r="F13" i="7" s="1"/>
  <c r="D6" i="7"/>
  <c r="AO64" i="6"/>
  <c r="R64" i="6"/>
  <c r="M64" i="6"/>
  <c r="D64" i="6"/>
  <c r="AO63" i="6"/>
  <c r="R63" i="6"/>
  <c r="D63" i="6"/>
  <c r="AO62" i="6"/>
  <c r="R62" i="6"/>
  <c r="D62" i="6"/>
  <c r="AO61" i="6"/>
  <c r="R61" i="6"/>
  <c r="D61" i="6"/>
  <c r="AO60" i="6"/>
  <c r="AF60" i="6"/>
  <c r="AC60" i="6"/>
  <c r="R60" i="6"/>
  <c r="D60" i="6"/>
  <c r="AO59" i="6"/>
  <c r="AJ59" i="6"/>
  <c r="AE59" i="6"/>
  <c r="R59" i="6"/>
  <c r="D59" i="6"/>
  <c r="AO58" i="6"/>
  <c r="AF58" i="6"/>
  <c r="R58" i="6"/>
  <c r="D58" i="6"/>
  <c r="AO57" i="6"/>
  <c r="R57" i="6"/>
  <c r="M57" i="6"/>
  <c r="D57" i="6"/>
  <c r="AO56" i="6"/>
  <c r="R56" i="6"/>
  <c r="N56" i="6"/>
  <c r="D56" i="6"/>
  <c r="AO55" i="6"/>
  <c r="R55" i="6"/>
  <c r="M55" i="6"/>
  <c r="D55" i="6"/>
  <c r="AO54" i="6"/>
  <c r="R54" i="6"/>
  <c r="N54" i="6"/>
  <c r="D54" i="6"/>
  <c r="AO53" i="6"/>
  <c r="R53" i="6"/>
  <c r="J53" i="6"/>
  <c r="D53" i="6"/>
  <c r="AO52" i="6"/>
  <c r="AF52" i="6"/>
  <c r="R52" i="6"/>
  <c r="I52" i="6"/>
  <c r="F52" i="6"/>
  <c r="D52" i="6"/>
  <c r="AO51" i="6"/>
  <c r="AJ51" i="6"/>
  <c r="R51" i="6"/>
  <c r="M51" i="6"/>
  <c r="J51" i="6"/>
  <c r="D51" i="6"/>
  <c r="AO50" i="6"/>
  <c r="AF50" i="6"/>
  <c r="R50" i="6"/>
  <c r="D50" i="6"/>
  <c r="AO49" i="6"/>
  <c r="AK49" i="6"/>
  <c r="AJ49" i="6"/>
  <c r="R49" i="6"/>
  <c r="N49" i="6"/>
  <c r="D49" i="6"/>
  <c r="AO48" i="6"/>
  <c r="AK48" i="6"/>
  <c r="R48" i="6"/>
  <c r="D48" i="6"/>
  <c r="AO47" i="6"/>
  <c r="AC47" i="6"/>
  <c r="R47" i="6"/>
  <c r="F47" i="6"/>
  <c r="D47" i="6"/>
  <c r="AO46" i="6"/>
  <c r="AF46" i="6"/>
  <c r="R46" i="6"/>
  <c r="I46" i="6"/>
  <c r="F46" i="6"/>
  <c r="D46" i="6"/>
  <c r="B46" i="6"/>
  <c r="B47" i="6" s="1"/>
  <c r="B48" i="6" s="1"/>
  <c r="B49" i="6" s="1"/>
  <c r="B50" i="6" s="1"/>
  <c r="B51" i="6" s="1"/>
  <c r="B52" i="6" s="1"/>
  <c r="B53" i="6" s="1"/>
  <c r="B54" i="6" s="1"/>
  <c r="B55" i="6" s="1"/>
  <c r="B56" i="6" s="1"/>
  <c r="B57" i="6" s="1"/>
  <c r="B58" i="6" s="1"/>
  <c r="B59" i="6" s="1"/>
  <c r="B60" i="6" s="1"/>
  <c r="B61" i="6" s="1"/>
  <c r="B62" i="6" s="1"/>
  <c r="B63" i="6" s="1"/>
  <c r="B64" i="6" s="1"/>
  <c r="AO45" i="6"/>
  <c r="AF45" i="6"/>
  <c r="AC45" i="6"/>
  <c r="R45" i="6"/>
  <c r="M45" i="6"/>
  <c r="I45" i="6"/>
  <c r="D45" i="6"/>
  <c r="AO43" i="6"/>
  <c r="R43" i="6"/>
  <c r="N43" i="6"/>
  <c r="I43" i="6"/>
  <c r="F43" i="6"/>
  <c r="D43" i="6"/>
  <c r="AO42" i="6"/>
  <c r="AK42" i="6"/>
  <c r="AF42" i="6"/>
  <c r="R42" i="6"/>
  <c r="M42" i="6"/>
  <c r="L42" i="6"/>
  <c r="D42" i="6"/>
  <c r="AO41" i="6"/>
  <c r="AK41" i="6"/>
  <c r="AG41" i="6"/>
  <c r="AF41" i="6"/>
  <c r="R41" i="6"/>
  <c r="N41" i="6"/>
  <c r="F41" i="6"/>
  <c r="D41" i="6"/>
  <c r="AO40" i="6"/>
  <c r="AJ40" i="6"/>
  <c r="AF40" i="6"/>
  <c r="R40" i="6"/>
  <c r="N40" i="6"/>
  <c r="I40" i="6"/>
  <c r="D40" i="6"/>
  <c r="AO39" i="6"/>
  <c r="AK39" i="6"/>
  <c r="AJ39" i="6"/>
  <c r="R39" i="6"/>
  <c r="M39" i="6"/>
  <c r="I39" i="6"/>
  <c r="F39" i="6"/>
  <c r="D39" i="6"/>
  <c r="AO38" i="6"/>
  <c r="AK38" i="6"/>
  <c r="AC38" i="6"/>
  <c r="R38" i="6"/>
  <c r="F38" i="6"/>
  <c r="D38" i="6"/>
  <c r="AO37" i="6"/>
  <c r="AK37" i="6"/>
  <c r="R37" i="6"/>
  <c r="M37" i="6"/>
  <c r="I37" i="6"/>
  <c r="D37" i="6"/>
  <c r="AO36" i="6"/>
  <c r="AK36" i="6"/>
  <c r="AF36" i="6"/>
  <c r="AE36" i="6"/>
  <c r="R36" i="6"/>
  <c r="N36" i="6"/>
  <c r="I36" i="6"/>
  <c r="F36" i="6"/>
  <c r="D36" i="6"/>
  <c r="AO35" i="6"/>
  <c r="AJ35" i="6"/>
  <c r="AF35" i="6"/>
  <c r="AC35" i="6"/>
  <c r="R35" i="6"/>
  <c r="L35" i="6"/>
  <c r="I35" i="6"/>
  <c r="F35" i="6"/>
  <c r="D35" i="6"/>
  <c r="AO34" i="6"/>
  <c r="AJ34" i="6"/>
  <c r="AC34" i="6"/>
  <c r="R34" i="6"/>
  <c r="L34" i="6"/>
  <c r="I34" i="6"/>
  <c r="D34" i="6"/>
  <c r="AO33" i="6"/>
  <c r="AI33" i="6"/>
  <c r="AF33" i="6"/>
  <c r="AC33" i="6"/>
  <c r="R33" i="6"/>
  <c r="L33" i="6"/>
  <c r="I33" i="6"/>
  <c r="F33" i="6"/>
  <c r="D33" i="6"/>
  <c r="AO32" i="6"/>
  <c r="AJ32" i="6"/>
  <c r="AE32" i="6"/>
  <c r="AC32" i="6"/>
  <c r="R32" i="6"/>
  <c r="M32" i="6"/>
  <c r="J32" i="6"/>
  <c r="H32" i="6"/>
  <c r="F32" i="6"/>
  <c r="D32" i="6"/>
  <c r="AO31" i="6"/>
  <c r="AK31" i="6"/>
  <c r="AJ31" i="6"/>
  <c r="AI31" i="6"/>
  <c r="AF31" i="6"/>
  <c r="AE31" i="6"/>
  <c r="R31" i="6"/>
  <c r="N31" i="6"/>
  <c r="M31" i="6"/>
  <c r="L31" i="6"/>
  <c r="I31" i="6"/>
  <c r="H31" i="6"/>
  <c r="D31" i="6"/>
  <c r="AO30" i="6"/>
  <c r="AK30" i="6"/>
  <c r="AJ30" i="6"/>
  <c r="AG30" i="6"/>
  <c r="AF30" i="6"/>
  <c r="R30" i="6"/>
  <c r="N30" i="6"/>
  <c r="M30" i="6"/>
  <c r="J30" i="6"/>
  <c r="I30" i="6"/>
  <c r="D30" i="6"/>
  <c r="AO29" i="6"/>
  <c r="AK29" i="6"/>
  <c r="AJ29" i="6"/>
  <c r="AI29" i="6"/>
  <c r="AG29" i="6"/>
  <c r="AF29" i="6"/>
  <c r="AC29" i="6"/>
  <c r="R29" i="6"/>
  <c r="N29" i="6"/>
  <c r="M29" i="6"/>
  <c r="L29" i="6"/>
  <c r="J29" i="6"/>
  <c r="I29" i="6"/>
  <c r="F29" i="6"/>
  <c r="D29" i="6"/>
  <c r="AO28" i="6"/>
  <c r="AK28" i="6"/>
  <c r="AJ28" i="6"/>
  <c r="AI28" i="6"/>
  <c r="AC28" i="6"/>
  <c r="R28" i="6"/>
  <c r="N28" i="6"/>
  <c r="M28" i="6"/>
  <c r="L28" i="6"/>
  <c r="J28" i="6"/>
  <c r="I28" i="6"/>
  <c r="D28" i="6"/>
  <c r="AO27" i="6"/>
  <c r="AK27" i="6"/>
  <c r="AJ27" i="6"/>
  <c r="AI27" i="6"/>
  <c r="AG27" i="6"/>
  <c r="AF27" i="6"/>
  <c r="AC27" i="6"/>
  <c r="R27" i="6"/>
  <c r="N27" i="6"/>
  <c r="M27" i="6"/>
  <c r="L27" i="6"/>
  <c r="J27" i="6"/>
  <c r="I27" i="6"/>
  <c r="F27" i="6"/>
  <c r="D27" i="6"/>
  <c r="AO26" i="6"/>
  <c r="AK26" i="6"/>
  <c r="AJ26" i="6"/>
  <c r="AI26" i="6"/>
  <c r="AF26" i="6"/>
  <c r="AE26" i="6"/>
  <c r="AC26" i="6"/>
  <c r="R26" i="6"/>
  <c r="N26" i="6"/>
  <c r="M26" i="6"/>
  <c r="L26" i="6"/>
  <c r="I26" i="6"/>
  <c r="H26" i="6"/>
  <c r="F26" i="6"/>
  <c r="D26" i="6"/>
  <c r="AO25" i="6"/>
  <c r="AK25" i="6"/>
  <c r="AJ25" i="6"/>
  <c r="AF25" i="6"/>
  <c r="AC25" i="6"/>
  <c r="R25" i="6"/>
  <c r="N25" i="6"/>
  <c r="M25" i="6"/>
  <c r="I25" i="6"/>
  <c r="F25" i="6"/>
  <c r="D25" i="6"/>
  <c r="AO24" i="6"/>
  <c r="AK24" i="6"/>
  <c r="AJ24" i="6"/>
  <c r="AG24" i="6"/>
  <c r="AF24" i="6"/>
  <c r="AE24" i="6"/>
  <c r="AC24" i="6"/>
  <c r="R24" i="6"/>
  <c r="N24" i="6"/>
  <c r="M24" i="6"/>
  <c r="J24" i="6"/>
  <c r="I24" i="6"/>
  <c r="H24" i="6"/>
  <c r="F24" i="6"/>
  <c r="D24" i="6"/>
  <c r="AO23" i="6"/>
  <c r="AK23" i="6"/>
  <c r="AJ23" i="6"/>
  <c r="AI23" i="6"/>
  <c r="AF23" i="6"/>
  <c r="AC23" i="6"/>
  <c r="R23" i="6"/>
  <c r="N23" i="6"/>
  <c r="M23" i="6"/>
  <c r="L23" i="6"/>
  <c r="I23" i="6"/>
  <c r="F23" i="6"/>
  <c r="D23" i="6"/>
  <c r="AO22" i="6"/>
  <c r="AK22" i="6"/>
  <c r="AJ22" i="6"/>
  <c r="AG22" i="6"/>
  <c r="AF22" i="6"/>
  <c r="AE22" i="6"/>
  <c r="AC22" i="6"/>
  <c r="R22" i="6"/>
  <c r="N22" i="6"/>
  <c r="M22" i="6"/>
  <c r="J22" i="6"/>
  <c r="I22" i="6"/>
  <c r="H22" i="6"/>
  <c r="F22" i="6"/>
  <c r="D22" i="6"/>
  <c r="AO21" i="6"/>
  <c r="AK21" i="6"/>
  <c r="AJ21" i="6"/>
  <c r="AI21" i="6"/>
  <c r="AF21" i="6"/>
  <c r="AE21" i="6"/>
  <c r="AC21" i="6"/>
  <c r="R21" i="6"/>
  <c r="N21" i="6"/>
  <c r="M21" i="6"/>
  <c r="L21" i="6"/>
  <c r="I21" i="6"/>
  <c r="H21" i="6"/>
  <c r="F21" i="6"/>
  <c r="D21" i="6"/>
  <c r="AO20" i="6"/>
  <c r="AK20" i="6"/>
  <c r="AJ20" i="6"/>
  <c r="AG20" i="6"/>
  <c r="AF20" i="6"/>
  <c r="AC20" i="6"/>
  <c r="R20" i="6"/>
  <c r="N20" i="6"/>
  <c r="M20" i="6"/>
  <c r="J20" i="6"/>
  <c r="I20" i="6"/>
  <c r="F20" i="6"/>
  <c r="D20" i="6"/>
  <c r="AO19" i="6"/>
  <c r="AK19" i="6"/>
  <c r="AJ19" i="6"/>
  <c r="AI19" i="6"/>
  <c r="AG19" i="6"/>
  <c r="AF19" i="6"/>
  <c r="AC19" i="6"/>
  <c r="R19" i="6"/>
  <c r="N19" i="6"/>
  <c r="M19" i="6"/>
  <c r="L19" i="6"/>
  <c r="J19" i="6"/>
  <c r="I19" i="6"/>
  <c r="F19" i="6"/>
  <c r="D19" i="6"/>
  <c r="AO18" i="6"/>
  <c r="AK18" i="6"/>
  <c r="AJ18" i="6"/>
  <c r="AI18" i="6"/>
  <c r="AG18" i="6"/>
  <c r="AF18" i="6"/>
  <c r="AE18" i="6"/>
  <c r="AC18" i="6"/>
  <c r="R18" i="6"/>
  <c r="N18" i="6"/>
  <c r="M18" i="6"/>
  <c r="L18" i="6"/>
  <c r="J18" i="6"/>
  <c r="I18" i="6"/>
  <c r="H18" i="6"/>
  <c r="F18" i="6"/>
  <c r="D18" i="6"/>
  <c r="AO17" i="6"/>
  <c r="AK17" i="6"/>
  <c r="AJ17" i="6"/>
  <c r="AI17" i="6"/>
  <c r="AF17" i="6"/>
  <c r="AE17" i="6"/>
  <c r="AC17" i="6"/>
  <c r="R17" i="6"/>
  <c r="N17" i="6"/>
  <c r="M17" i="6"/>
  <c r="L17" i="6"/>
  <c r="I17" i="6"/>
  <c r="H17" i="6"/>
  <c r="F17" i="6"/>
  <c r="D17" i="6"/>
  <c r="AO16" i="6"/>
  <c r="AK16" i="6"/>
  <c r="AJ16" i="6"/>
  <c r="AI16" i="6"/>
  <c r="AG16" i="6"/>
  <c r="AF16" i="6"/>
  <c r="AE16" i="6"/>
  <c r="AC16" i="6"/>
  <c r="R16" i="6"/>
  <c r="N16" i="6"/>
  <c r="M16" i="6"/>
  <c r="L16" i="6"/>
  <c r="J16" i="6"/>
  <c r="I16" i="6"/>
  <c r="H16" i="6"/>
  <c r="F16" i="6"/>
  <c r="D16" i="6"/>
  <c r="AO15" i="6"/>
  <c r="AK15" i="6"/>
  <c r="AJ15" i="6"/>
  <c r="AI15" i="6"/>
  <c r="AG15" i="6"/>
  <c r="AF15" i="6"/>
  <c r="AE15" i="6"/>
  <c r="AC15" i="6"/>
  <c r="R15" i="6"/>
  <c r="N15" i="6"/>
  <c r="M15" i="6"/>
  <c r="L15" i="6"/>
  <c r="J15" i="6"/>
  <c r="I15" i="6"/>
  <c r="H15" i="6"/>
  <c r="F15" i="6"/>
  <c r="D15" i="6"/>
  <c r="B15" i="6"/>
  <c r="B16" i="6" s="1"/>
  <c r="B17" i="6" s="1"/>
  <c r="B18" i="6" s="1"/>
  <c r="B19" i="6" s="1"/>
  <c r="B20" i="6" s="1"/>
  <c r="B21" i="6" s="1"/>
  <c r="B22" i="6" s="1"/>
  <c r="B23" i="6" s="1"/>
  <c r="B24" i="6" s="1"/>
  <c r="B25" i="6" s="1"/>
  <c r="B26" i="6" s="1"/>
  <c r="B27" i="6" s="1"/>
  <c r="B28" i="6" s="1"/>
  <c r="B29" i="6" s="1"/>
  <c r="B30" i="6" s="1"/>
  <c r="B31" i="6" s="1"/>
  <c r="B32" i="6" s="1"/>
  <c r="B33" i="6" s="1"/>
  <c r="B34" i="6" s="1"/>
  <c r="B35" i="6" s="1"/>
  <c r="B36" i="6" s="1"/>
  <c r="B37" i="6" s="1"/>
  <c r="B38" i="6" s="1"/>
  <c r="B39" i="6" s="1"/>
  <c r="B40" i="6" s="1"/>
  <c r="B41" i="6" s="1"/>
  <c r="B42" i="6" s="1"/>
  <c r="B43" i="6" s="1"/>
  <c r="AO14" i="6"/>
  <c r="AK14" i="6"/>
  <c r="AJ14" i="6"/>
  <c r="AI14" i="6"/>
  <c r="AG14" i="6"/>
  <c r="AF14" i="6"/>
  <c r="AE14" i="6"/>
  <c r="AC14" i="6"/>
  <c r="R14" i="6"/>
  <c r="N14" i="6"/>
  <c r="M14" i="6"/>
  <c r="L14" i="6"/>
  <c r="J14" i="6"/>
  <c r="I14" i="6"/>
  <c r="H14" i="6"/>
  <c r="F14" i="6"/>
  <c r="D14" i="6"/>
  <c r="AU12" i="6"/>
  <c r="AO12" i="6"/>
  <c r="AK12" i="6"/>
  <c r="AJ12" i="6"/>
  <c r="AI12" i="6"/>
  <c r="AG12" i="6"/>
  <c r="AF12" i="6"/>
  <c r="AE12" i="6"/>
  <c r="AC12" i="6"/>
  <c r="X12" i="6"/>
  <c r="R12" i="6"/>
  <c r="N12" i="6"/>
  <c r="M12" i="6"/>
  <c r="L12" i="6"/>
  <c r="J12" i="6"/>
  <c r="I12" i="6"/>
  <c r="H12" i="6"/>
  <c r="F12" i="6"/>
  <c r="D12" i="6"/>
  <c r="AO11" i="6"/>
  <c r="AK11" i="6"/>
  <c r="AJ11" i="6"/>
  <c r="AI11" i="6"/>
  <c r="AG11" i="6"/>
  <c r="AF11" i="6"/>
  <c r="AE11" i="6"/>
  <c r="AC11" i="6"/>
  <c r="R11" i="6"/>
  <c r="N11" i="6"/>
  <c r="M11" i="6"/>
  <c r="L11" i="6"/>
  <c r="J11" i="6"/>
  <c r="I11" i="6"/>
  <c r="H11" i="6"/>
  <c r="F11" i="6"/>
  <c r="D11" i="6"/>
  <c r="AU10" i="6"/>
  <c r="AO10" i="6"/>
  <c r="AK10" i="6"/>
  <c r="AJ10" i="6"/>
  <c r="AI10" i="6"/>
  <c r="AG10" i="6"/>
  <c r="AF10" i="6"/>
  <c r="AE10" i="6"/>
  <c r="AC10" i="6"/>
  <c r="X10" i="6"/>
  <c r="R10" i="6"/>
  <c r="N10" i="6"/>
  <c r="M10" i="6"/>
  <c r="L10" i="6"/>
  <c r="J10" i="6"/>
  <c r="I10" i="6"/>
  <c r="H10" i="6"/>
  <c r="F10" i="6"/>
  <c r="D10" i="6"/>
  <c r="AO9" i="6"/>
  <c r="AK9" i="6"/>
  <c r="AJ9" i="6"/>
  <c r="AI9" i="6"/>
  <c r="AG9" i="6"/>
  <c r="AF9" i="6"/>
  <c r="AE9" i="6"/>
  <c r="AC9" i="6"/>
  <c r="R9" i="6"/>
  <c r="N9" i="6"/>
  <c r="M9" i="6"/>
  <c r="L9" i="6"/>
  <c r="J9" i="6"/>
  <c r="I9" i="6"/>
  <c r="H9" i="6"/>
  <c r="F9" i="6"/>
  <c r="D9" i="6"/>
  <c r="AO8" i="6"/>
  <c r="AK8" i="6"/>
  <c r="AJ8" i="6"/>
  <c r="AI8" i="6"/>
  <c r="AG8" i="6"/>
  <c r="AF8" i="6"/>
  <c r="AE8" i="6"/>
  <c r="AC8" i="6"/>
  <c r="R8" i="6"/>
  <c r="N8" i="6"/>
  <c r="M8" i="6"/>
  <c r="L8" i="6"/>
  <c r="J8" i="6"/>
  <c r="I8" i="6"/>
  <c r="H8" i="6"/>
  <c r="F8" i="6"/>
  <c r="D8" i="6"/>
  <c r="AU7" i="6"/>
  <c r="AO7" i="6"/>
  <c r="AK7" i="6"/>
  <c r="AJ7" i="6"/>
  <c r="AI7" i="6"/>
  <c r="AG7" i="6"/>
  <c r="AF7" i="6"/>
  <c r="AE7" i="6"/>
  <c r="AC7" i="6"/>
  <c r="X7" i="6"/>
  <c r="R7" i="6"/>
  <c r="N7" i="6"/>
  <c r="M7" i="6"/>
  <c r="L7" i="6"/>
  <c r="J7" i="6"/>
  <c r="I7" i="6"/>
  <c r="H7" i="6"/>
  <c r="F7" i="6"/>
  <c r="D7" i="6"/>
  <c r="B7" i="6"/>
  <c r="B8" i="6" s="1"/>
  <c r="B9" i="6" s="1"/>
  <c r="B10" i="6" s="1"/>
  <c r="B11" i="6" s="1"/>
  <c r="B12" i="6" s="1"/>
  <c r="AO6" i="6"/>
  <c r="AK6" i="6"/>
  <c r="AJ6" i="6"/>
  <c r="AI6" i="6"/>
  <c r="AG6" i="6"/>
  <c r="AF6" i="6"/>
  <c r="AE6" i="6"/>
  <c r="AC6" i="6"/>
  <c r="R6" i="6"/>
  <c r="N6" i="6"/>
  <c r="M6" i="6"/>
  <c r="L6" i="6"/>
  <c r="J6" i="6"/>
  <c r="I6" i="6"/>
  <c r="H6" i="6"/>
  <c r="F6" i="6"/>
  <c r="D6" i="6"/>
  <c r="AD2903" i="5" a="1"/>
  <c r="AD2903" i="5" s="1"/>
  <c r="AC2903" i="5"/>
  <c r="T2903" i="5"/>
  <c r="M2903" i="5"/>
  <c r="N2903" i="5" s="1"/>
  <c r="L2903" i="5"/>
  <c r="G2903" i="5"/>
  <c r="U2903" i="5" s="1"/>
  <c r="E2903" i="5"/>
  <c r="A2903" i="5"/>
  <c r="AD2902" i="5" a="1"/>
  <c r="AD2902" i="5" s="1"/>
  <c r="AC2902" i="5"/>
  <c r="U2902" i="5"/>
  <c r="T2902" i="5"/>
  <c r="N2902" i="5"/>
  <c r="M2902" i="5"/>
  <c r="L2902" i="5"/>
  <c r="G2902" i="5"/>
  <c r="E2902" i="5"/>
  <c r="A2902" i="5"/>
  <c r="AD2901" i="5" a="1"/>
  <c r="AD2901" i="5"/>
  <c r="AC2901" i="5"/>
  <c r="U2901" i="5"/>
  <c r="T2901" i="5"/>
  <c r="N2901" i="5"/>
  <c r="M2901" i="5"/>
  <c r="L2901" i="5"/>
  <c r="G2901" i="5"/>
  <c r="E2901" i="5"/>
  <c r="A2901" i="5"/>
  <c r="AD2900" i="5" a="1"/>
  <c r="AD2900" i="5"/>
  <c r="AC2900" i="5"/>
  <c r="U2900" i="5"/>
  <c r="T2900" i="5"/>
  <c r="N2900" i="5"/>
  <c r="M2900" i="5"/>
  <c r="L2900" i="5"/>
  <c r="G2900" i="5"/>
  <c r="E2900" i="5"/>
  <c r="A2900" i="5"/>
  <c r="AD2899" i="5" a="1"/>
  <c r="AD2899" i="5"/>
  <c r="AC2899" i="5"/>
  <c r="U2899" i="5"/>
  <c r="T2899" i="5"/>
  <c r="N2899" i="5"/>
  <c r="M2899" i="5"/>
  <c r="L2899" i="5"/>
  <c r="G2899" i="5"/>
  <c r="E2899" i="5"/>
  <c r="A2899" i="5"/>
  <c r="AD2898" i="5" a="1"/>
  <c r="AD2898" i="5"/>
  <c r="AC2898" i="5"/>
  <c r="U2898" i="5"/>
  <c r="T2898" i="5"/>
  <c r="N2898" i="5"/>
  <c r="M2898" i="5"/>
  <c r="L2898" i="5"/>
  <c r="G2898" i="5"/>
  <c r="E2898" i="5"/>
  <c r="A2898" i="5"/>
  <c r="AD2897" i="5" a="1"/>
  <c r="AD2897" i="5"/>
  <c r="AC2897" i="5"/>
  <c r="U2897" i="5"/>
  <c r="T2897" i="5"/>
  <c r="N2897" i="5"/>
  <c r="M2897" i="5"/>
  <c r="L2897" i="5"/>
  <c r="G2897" i="5"/>
  <c r="E2897" i="5"/>
  <c r="A2897" i="5"/>
  <c r="AD2896" i="5" a="1"/>
  <c r="AD2896" i="5"/>
  <c r="AC2896" i="5"/>
  <c r="U2896" i="5"/>
  <c r="T2896" i="5"/>
  <c r="N2896" i="5"/>
  <c r="M2896" i="5"/>
  <c r="L2896" i="5"/>
  <c r="G2896" i="5"/>
  <c r="E2896" i="5"/>
  <c r="A2896" i="5"/>
  <c r="AD2895" i="5" a="1"/>
  <c r="AD2895" i="5"/>
  <c r="AC2895" i="5"/>
  <c r="U2895" i="5"/>
  <c r="T2895" i="5"/>
  <c r="N2895" i="5"/>
  <c r="M2895" i="5"/>
  <c r="L2895" i="5"/>
  <c r="G2895" i="5"/>
  <c r="E2895" i="5"/>
  <c r="A2895" i="5"/>
  <c r="AD2894" i="5" a="1"/>
  <c r="AD2894" i="5"/>
  <c r="AC2894" i="5"/>
  <c r="U2894" i="5"/>
  <c r="T2894" i="5"/>
  <c r="N2894" i="5"/>
  <c r="M2894" i="5"/>
  <c r="L2894" i="5"/>
  <c r="G2894" i="5"/>
  <c r="E2894" i="5"/>
  <c r="A2894" i="5"/>
  <c r="AD2893" i="5" a="1"/>
  <c r="AD2893" i="5"/>
  <c r="AC2893" i="5"/>
  <c r="U2893" i="5"/>
  <c r="T2893" i="5"/>
  <c r="N2893" i="5"/>
  <c r="M2893" i="5"/>
  <c r="L2893" i="5"/>
  <c r="G2893" i="5"/>
  <c r="E2893" i="5"/>
  <c r="A2893" i="5"/>
  <c r="AD2892" i="5" a="1"/>
  <c r="AD2892" i="5"/>
  <c r="AC2892" i="5"/>
  <c r="U2892" i="5"/>
  <c r="T2892" i="5"/>
  <c r="N2892" i="5"/>
  <c r="M2892" i="5"/>
  <c r="L2892" i="5"/>
  <c r="G2892" i="5"/>
  <c r="E2892" i="5"/>
  <c r="A2892" i="5"/>
  <c r="AD2891" i="5" a="1"/>
  <c r="AD2891" i="5"/>
  <c r="AC2891" i="5"/>
  <c r="U2891" i="5"/>
  <c r="T2891" i="5"/>
  <c r="N2891" i="5"/>
  <c r="M2891" i="5"/>
  <c r="L2891" i="5"/>
  <c r="G2891" i="5"/>
  <c r="E2891" i="5"/>
  <c r="A2891" i="5"/>
  <c r="AD2890" i="5" a="1"/>
  <c r="AD2890" i="5"/>
  <c r="AC2890" i="5"/>
  <c r="U2890" i="5"/>
  <c r="T2890" i="5"/>
  <c r="N2890" i="5"/>
  <c r="M2890" i="5"/>
  <c r="L2890" i="5"/>
  <c r="G2890" i="5"/>
  <c r="E2890" i="5"/>
  <c r="A2890" i="5"/>
  <c r="AD2889" i="5" a="1"/>
  <c r="AD2889" i="5"/>
  <c r="AC2889" i="5"/>
  <c r="U2889" i="5"/>
  <c r="T2889" i="5"/>
  <c r="N2889" i="5"/>
  <c r="M2889" i="5"/>
  <c r="L2889" i="5"/>
  <c r="G2889" i="5"/>
  <c r="E2889" i="5"/>
  <c r="A2889" i="5"/>
  <c r="AD2888" i="5" a="1"/>
  <c r="AD2888" i="5"/>
  <c r="AC2888" i="5"/>
  <c r="U2888" i="5"/>
  <c r="T2888" i="5"/>
  <c r="N2888" i="5"/>
  <c r="M2888" i="5"/>
  <c r="L2888" i="5"/>
  <c r="G2888" i="5"/>
  <c r="E2888" i="5"/>
  <c r="A2888" i="5"/>
  <c r="AD2887" i="5" a="1"/>
  <c r="AD2887" i="5"/>
  <c r="AC2887" i="5"/>
  <c r="U2887" i="5"/>
  <c r="T2887" i="5"/>
  <c r="N2887" i="5"/>
  <c r="M2887" i="5"/>
  <c r="L2887" i="5"/>
  <c r="G2887" i="5"/>
  <c r="E2887" i="5"/>
  <c r="A2887" i="5"/>
  <c r="AD2886" i="5" a="1"/>
  <c r="AD2886" i="5"/>
  <c r="AC2886" i="5"/>
  <c r="U2886" i="5"/>
  <c r="T2886" i="5"/>
  <c r="N2886" i="5"/>
  <c r="M2886" i="5"/>
  <c r="L2886" i="5"/>
  <c r="G2886" i="5"/>
  <c r="E2886" i="5"/>
  <c r="A2886" i="5"/>
  <c r="AD2885" i="5" a="1"/>
  <c r="AD2885" i="5"/>
  <c r="AC2885" i="5"/>
  <c r="U2885" i="5"/>
  <c r="T2885" i="5"/>
  <c r="N2885" i="5"/>
  <c r="M2885" i="5"/>
  <c r="L2885" i="5"/>
  <c r="G2885" i="5"/>
  <c r="E2885" i="5"/>
  <c r="A2885" i="5"/>
  <c r="AD2884" i="5" a="1"/>
  <c r="AD2884" i="5"/>
  <c r="AC2884" i="5"/>
  <c r="U2884" i="5"/>
  <c r="T2884" i="5"/>
  <c r="N2884" i="5"/>
  <c r="M2884" i="5"/>
  <c r="L2884" i="5"/>
  <c r="G2884" i="5"/>
  <c r="E2884" i="5"/>
  <c r="A2884" i="5"/>
  <c r="AD2883" i="5" a="1"/>
  <c r="AD2883" i="5"/>
  <c r="AC2883" i="5"/>
  <c r="U2883" i="5"/>
  <c r="T2883" i="5"/>
  <c r="N2883" i="5"/>
  <c r="M2883" i="5"/>
  <c r="L2883" i="5"/>
  <c r="G2883" i="5"/>
  <c r="E2883" i="5"/>
  <c r="A2883" i="5"/>
  <c r="AD2882" i="5" a="1"/>
  <c r="AD2882" i="5"/>
  <c r="AC2882" i="5"/>
  <c r="U2882" i="5"/>
  <c r="T2882" i="5"/>
  <c r="N2882" i="5"/>
  <c r="M2882" i="5"/>
  <c r="L2882" i="5"/>
  <c r="G2882" i="5"/>
  <c r="E2882" i="5"/>
  <c r="A2882" i="5"/>
  <c r="AD2881" i="5" a="1"/>
  <c r="AD2881" i="5"/>
  <c r="AC2881" i="5"/>
  <c r="U2881" i="5"/>
  <c r="T2881" i="5"/>
  <c r="N2881" i="5"/>
  <c r="M2881" i="5"/>
  <c r="L2881" i="5"/>
  <c r="G2881" i="5"/>
  <c r="E2881" i="5"/>
  <c r="A2881" i="5"/>
  <c r="AD2880" i="5" a="1"/>
  <c r="AD2880" i="5"/>
  <c r="AC2880" i="5"/>
  <c r="U2880" i="5"/>
  <c r="T2880" i="5"/>
  <c r="N2880" i="5"/>
  <c r="M2880" i="5"/>
  <c r="L2880" i="5"/>
  <c r="G2880" i="5"/>
  <c r="E2880" i="5"/>
  <c r="A2880" i="5"/>
  <c r="AD2879" i="5" a="1"/>
  <c r="AD2879" i="5"/>
  <c r="AC2879" i="5"/>
  <c r="U2879" i="5"/>
  <c r="T2879" i="5"/>
  <c r="N2879" i="5"/>
  <c r="M2879" i="5"/>
  <c r="L2879" i="5"/>
  <c r="G2879" i="5"/>
  <c r="E2879" i="5"/>
  <c r="A2879" i="5"/>
  <c r="AD2878" i="5" a="1"/>
  <c r="AD2878" i="5"/>
  <c r="AC2878" i="5"/>
  <c r="U2878" i="5"/>
  <c r="T2878" i="5"/>
  <c r="N2878" i="5"/>
  <c r="M2878" i="5"/>
  <c r="L2878" i="5"/>
  <c r="G2878" i="5"/>
  <c r="E2878" i="5"/>
  <c r="A2878" i="5"/>
  <c r="AD2877" i="5" a="1"/>
  <c r="AD2877" i="5"/>
  <c r="AC2877" i="5"/>
  <c r="U2877" i="5"/>
  <c r="T2877" i="5"/>
  <c r="N2877" i="5"/>
  <c r="M2877" i="5"/>
  <c r="L2877" i="5"/>
  <c r="G2877" i="5"/>
  <c r="E2877" i="5"/>
  <c r="A2877" i="5"/>
  <c r="AD2876" i="5" a="1"/>
  <c r="AD2876" i="5"/>
  <c r="AC2876" i="5"/>
  <c r="U2876" i="5"/>
  <c r="T2876" i="5"/>
  <c r="N2876" i="5"/>
  <c r="M2876" i="5"/>
  <c r="L2876" i="5"/>
  <c r="G2876" i="5"/>
  <c r="E2876" i="5"/>
  <c r="A2876" i="5"/>
  <c r="AD2875" i="5" a="1"/>
  <c r="AD2875" i="5"/>
  <c r="AC2875" i="5"/>
  <c r="U2875" i="5"/>
  <c r="T2875" i="5"/>
  <c r="N2875" i="5"/>
  <c r="M2875" i="5"/>
  <c r="L2875" i="5"/>
  <c r="G2875" i="5"/>
  <c r="E2875" i="5"/>
  <c r="A2875" i="5"/>
  <c r="AD2874" i="5" a="1"/>
  <c r="AD2874" i="5"/>
  <c r="AC2874" i="5"/>
  <c r="U2874" i="5"/>
  <c r="T2874" i="5"/>
  <c r="N2874" i="5"/>
  <c r="M2874" i="5"/>
  <c r="L2874" i="5"/>
  <c r="G2874" i="5"/>
  <c r="E2874" i="5"/>
  <c r="A2874" i="5"/>
  <c r="AD2873" i="5" a="1"/>
  <c r="AD2873" i="5"/>
  <c r="AC2873" i="5"/>
  <c r="U2873" i="5"/>
  <c r="T2873" i="5"/>
  <c r="N2873" i="5"/>
  <c r="M2873" i="5"/>
  <c r="L2873" i="5"/>
  <c r="G2873" i="5"/>
  <c r="E2873" i="5"/>
  <c r="A2873" i="5"/>
  <c r="AD2872" i="5" a="1"/>
  <c r="AD2872" i="5" s="1"/>
  <c r="AC2872" i="5"/>
  <c r="T2872" i="5"/>
  <c r="N2872" i="5"/>
  <c r="M2872" i="5"/>
  <c r="L2872" i="5"/>
  <c r="G2872" i="5"/>
  <c r="U2872" i="5" s="1"/>
  <c r="E2872" i="5"/>
  <c r="A2872" i="5"/>
  <c r="AD2871" i="5" a="1"/>
  <c r="AD2871" i="5"/>
  <c r="AC2871" i="5"/>
  <c r="U2871" i="5"/>
  <c r="T2871" i="5"/>
  <c r="N2871" i="5"/>
  <c r="M2871" i="5"/>
  <c r="L2871" i="5"/>
  <c r="G2871" i="5"/>
  <c r="E2871" i="5"/>
  <c r="A2871" i="5"/>
  <c r="AD2870" i="5" a="1"/>
  <c r="AD2870" i="5" s="1"/>
  <c r="AC2870" i="5"/>
  <c r="T2870" i="5"/>
  <c r="N2870" i="5"/>
  <c r="M2870" i="5"/>
  <c r="L2870" i="5"/>
  <c r="G2870" i="5"/>
  <c r="U2870" i="5" s="1"/>
  <c r="E2870" i="5"/>
  <c r="A2870" i="5"/>
  <c r="AD2869" i="5" a="1"/>
  <c r="AD2869" i="5"/>
  <c r="AC2869" i="5"/>
  <c r="U2869" i="5"/>
  <c r="T2869" i="5"/>
  <c r="N2869" i="5"/>
  <c r="M2869" i="5"/>
  <c r="L2869" i="5"/>
  <c r="G2869" i="5"/>
  <c r="E2869" i="5"/>
  <c r="A2869" i="5"/>
  <c r="AD2868" i="5" a="1"/>
  <c r="AD2868" i="5" s="1"/>
  <c r="AC2868" i="5"/>
  <c r="T2868" i="5"/>
  <c r="N2868" i="5"/>
  <c r="M2868" i="5"/>
  <c r="L2868" i="5"/>
  <c r="G2868" i="5"/>
  <c r="U2868" i="5" s="1"/>
  <c r="E2868" i="5"/>
  <c r="A2868" i="5"/>
  <c r="AD2867" i="5" a="1"/>
  <c r="AD2867" i="5"/>
  <c r="AC2867" i="5"/>
  <c r="U2867" i="5"/>
  <c r="T2867" i="5"/>
  <c r="N2867" i="5"/>
  <c r="M2867" i="5"/>
  <c r="L2867" i="5"/>
  <c r="G2867" i="5"/>
  <c r="E2867" i="5"/>
  <c r="A2867" i="5"/>
  <c r="AD2866" i="5" a="1"/>
  <c r="AD2866" i="5" s="1"/>
  <c r="AC2866" i="5"/>
  <c r="T2866" i="5"/>
  <c r="N2866" i="5"/>
  <c r="M2866" i="5"/>
  <c r="L2866" i="5"/>
  <c r="G2866" i="5"/>
  <c r="U2866" i="5" s="1"/>
  <c r="E2866" i="5"/>
  <c r="A2866" i="5"/>
  <c r="AD2865" i="5" a="1"/>
  <c r="AD2865" i="5"/>
  <c r="AC2865" i="5"/>
  <c r="U2865" i="5"/>
  <c r="T2865" i="5"/>
  <c r="N2865" i="5"/>
  <c r="M2865" i="5"/>
  <c r="L2865" i="5"/>
  <c r="G2865" i="5"/>
  <c r="E2865" i="5"/>
  <c r="A2865" i="5"/>
  <c r="AD2864" i="5" a="1"/>
  <c r="AD2864" i="5" s="1"/>
  <c r="AC2864" i="5"/>
  <c r="T2864" i="5"/>
  <c r="N2864" i="5"/>
  <c r="M2864" i="5"/>
  <c r="L2864" i="5"/>
  <c r="G2864" i="5"/>
  <c r="U2864" i="5" s="1"/>
  <c r="E2864" i="5"/>
  <c r="A2864" i="5"/>
  <c r="AD2863" i="5" a="1"/>
  <c r="AD2863" i="5"/>
  <c r="AC2863" i="5"/>
  <c r="U2863" i="5"/>
  <c r="T2863" i="5"/>
  <c r="N2863" i="5"/>
  <c r="M2863" i="5"/>
  <c r="L2863" i="5"/>
  <c r="G2863" i="5"/>
  <c r="E2863" i="5"/>
  <c r="A2863" i="5"/>
  <c r="AD2862" i="5" a="1"/>
  <c r="AD2862" i="5" s="1"/>
  <c r="AC2862" i="5"/>
  <c r="T2862" i="5"/>
  <c r="N2862" i="5"/>
  <c r="M2862" i="5"/>
  <c r="L2862" i="5"/>
  <c r="G2862" i="5"/>
  <c r="U2862" i="5" s="1"/>
  <c r="E2862" i="5"/>
  <c r="A2862" i="5"/>
  <c r="AD2861" i="5" a="1"/>
  <c r="AD2861" i="5"/>
  <c r="AC2861" i="5"/>
  <c r="U2861" i="5"/>
  <c r="T2861" i="5"/>
  <c r="N2861" i="5"/>
  <c r="M2861" i="5"/>
  <c r="L2861" i="5"/>
  <c r="G2861" i="5"/>
  <c r="E2861" i="5"/>
  <c r="A2861" i="5"/>
  <c r="AD2860" i="5" a="1"/>
  <c r="AD2860" i="5" s="1"/>
  <c r="AC2860" i="5"/>
  <c r="T2860" i="5"/>
  <c r="N2860" i="5"/>
  <c r="M2860" i="5"/>
  <c r="L2860" i="5"/>
  <c r="G2860" i="5"/>
  <c r="U2860" i="5" s="1"/>
  <c r="E2860" i="5"/>
  <c r="A2860" i="5"/>
  <c r="AD2859" i="5" a="1"/>
  <c r="AD2859" i="5"/>
  <c r="AC2859" i="5"/>
  <c r="U2859" i="5"/>
  <c r="T2859" i="5"/>
  <c r="N2859" i="5"/>
  <c r="M2859" i="5"/>
  <c r="L2859" i="5"/>
  <c r="G2859" i="5"/>
  <c r="E2859" i="5"/>
  <c r="A2859" i="5"/>
  <c r="AD2858" i="5" a="1"/>
  <c r="AD2858" i="5" s="1"/>
  <c r="AC2858" i="5"/>
  <c r="T2858" i="5"/>
  <c r="N2858" i="5"/>
  <c r="M2858" i="5"/>
  <c r="L2858" i="5"/>
  <c r="G2858" i="5"/>
  <c r="U2858" i="5" s="1"/>
  <c r="E2858" i="5"/>
  <c r="A2858" i="5"/>
  <c r="AD2857" i="5" a="1"/>
  <c r="AD2857" i="5"/>
  <c r="AC2857" i="5"/>
  <c r="U2857" i="5"/>
  <c r="T2857" i="5"/>
  <c r="N2857" i="5"/>
  <c r="M2857" i="5"/>
  <c r="L2857" i="5"/>
  <c r="G2857" i="5"/>
  <c r="E2857" i="5"/>
  <c r="A2857" i="5"/>
  <c r="AD2856" i="5" a="1"/>
  <c r="AD2856" i="5" s="1"/>
  <c r="AC2856" i="5"/>
  <c r="T2856" i="5"/>
  <c r="N2856" i="5"/>
  <c r="M2856" i="5"/>
  <c r="L2856" i="5"/>
  <c r="G2856" i="5"/>
  <c r="U2856" i="5" s="1"/>
  <c r="E2856" i="5"/>
  <c r="A2856" i="5"/>
  <c r="AD2855" i="5" a="1"/>
  <c r="AD2855" i="5"/>
  <c r="AC2855" i="5"/>
  <c r="U2855" i="5"/>
  <c r="T2855" i="5"/>
  <c r="N2855" i="5"/>
  <c r="M2855" i="5"/>
  <c r="L2855" i="5"/>
  <c r="G2855" i="5"/>
  <c r="E2855" i="5"/>
  <c r="A2855" i="5"/>
  <c r="AD2854" i="5" a="1"/>
  <c r="AD2854" i="5" s="1"/>
  <c r="AC2854" i="5"/>
  <c r="T2854" i="5"/>
  <c r="N2854" i="5"/>
  <c r="M2854" i="5"/>
  <c r="L2854" i="5"/>
  <c r="G2854" i="5"/>
  <c r="U2854" i="5" s="1"/>
  <c r="E2854" i="5"/>
  <c r="A2854" i="5"/>
  <c r="AD2853" i="5" a="1"/>
  <c r="AD2853" i="5"/>
  <c r="AC2853" i="5"/>
  <c r="U2853" i="5"/>
  <c r="T2853" i="5"/>
  <c r="N2853" i="5"/>
  <c r="M2853" i="5"/>
  <c r="L2853" i="5"/>
  <c r="G2853" i="5"/>
  <c r="E2853" i="5"/>
  <c r="A2853" i="5"/>
  <c r="AD2852" i="5" a="1"/>
  <c r="AD2852" i="5" s="1"/>
  <c r="AC2852" i="5"/>
  <c r="T2852" i="5"/>
  <c r="N2852" i="5"/>
  <c r="M2852" i="5"/>
  <c r="L2852" i="5"/>
  <c r="G2852" i="5"/>
  <c r="U2852" i="5" s="1"/>
  <c r="E2852" i="5"/>
  <c r="A2852" i="5"/>
  <c r="AD2851" i="5" a="1"/>
  <c r="AD2851" i="5"/>
  <c r="AC2851" i="5"/>
  <c r="U2851" i="5"/>
  <c r="T2851" i="5"/>
  <c r="N2851" i="5"/>
  <c r="M2851" i="5"/>
  <c r="L2851" i="5"/>
  <c r="G2851" i="5"/>
  <c r="E2851" i="5"/>
  <c r="A2851" i="5"/>
  <c r="AD2850" i="5" a="1"/>
  <c r="AD2850" i="5" s="1"/>
  <c r="AC2850" i="5"/>
  <c r="T2850" i="5"/>
  <c r="N2850" i="5"/>
  <c r="M2850" i="5"/>
  <c r="L2850" i="5"/>
  <c r="G2850" i="5"/>
  <c r="U2850" i="5" s="1"/>
  <c r="E2850" i="5"/>
  <c r="A2850" i="5"/>
  <c r="AD2849" i="5" a="1"/>
  <c r="AD2849" i="5"/>
  <c r="AC2849" i="5"/>
  <c r="U2849" i="5"/>
  <c r="T2849" i="5"/>
  <c r="N2849" i="5"/>
  <c r="M2849" i="5"/>
  <c r="L2849" i="5"/>
  <c r="G2849" i="5"/>
  <c r="E2849" i="5"/>
  <c r="A2849" i="5"/>
  <c r="AD2848" i="5" a="1"/>
  <c r="AD2848" i="5" s="1"/>
  <c r="AC2848" i="5"/>
  <c r="T2848" i="5"/>
  <c r="N2848" i="5"/>
  <c r="M2848" i="5"/>
  <c r="L2848" i="5"/>
  <c r="G2848" i="5"/>
  <c r="U2848" i="5" s="1"/>
  <c r="E2848" i="5"/>
  <c r="A2848" i="5"/>
  <c r="AD2847" i="5" a="1"/>
  <c r="AD2847" i="5"/>
  <c r="AC2847" i="5"/>
  <c r="U2847" i="5"/>
  <c r="T2847" i="5"/>
  <c r="N2847" i="5"/>
  <c r="M2847" i="5"/>
  <c r="L2847" i="5"/>
  <c r="G2847" i="5"/>
  <c r="E2847" i="5"/>
  <c r="A2847" i="5"/>
  <c r="AD2846" i="5" a="1"/>
  <c r="AD2846" i="5" s="1"/>
  <c r="AC2846" i="5"/>
  <c r="T2846" i="5"/>
  <c r="N2846" i="5"/>
  <c r="M2846" i="5"/>
  <c r="L2846" i="5"/>
  <c r="G2846" i="5"/>
  <c r="U2846" i="5" s="1"/>
  <c r="E2846" i="5"/>
  <c r="A2846" i="5"/>
  <c r="AD2845" i="5" a="1"/>
  <c r="AD2845" i="5"/>
  <c r="AC2845" i="5"/>
  <c r="U2845" i="5"/>
  <c r="T2845" i="5"/>
  <c r="N2845" i="5"/>
  <c r="M2845" i="5"/>
  <c r="L2845" i="5"/>
  <c r="G2845" i="5"/>
  <c r="E2845" i="5"/>
  <c r="A2845" i="5"/>
  <c r="AD2844" i="5" a="1"/>
  <c r="AD2844" i="5" s="1"/>
  <c r="AC2844" i="5"/>
  <c r="T2844" i="5"/>
  <c r="N2844" i="5"/>
  <c r="M2844" i="5"/>
  <c r="L2844" i="5"/>
  <c r="G2844" i="5"/>
  <c r="U2844" i="5" s="1"/>
  <c r="E2844" i="5"/>
  <c r="A2844" i="5"/>
  <c r="AD2843" i="5" a="1"/>
  <c r="AD2843" i="5"/>
  <c r="AC2843" i="5"/>
  <c r="U2843" i="5"/>
  <c r="T2843" i="5"/>
  <c r="N2843" i="5"/>
  <c r="M2843" i="5"/>
  <c r="L2843" i="5"/>
  <c r="G2843" i="5"/>
  <c r="E2843" i="5"/>
  <c r="A2843" i="5"/>
  <c r="AD2842" i="5" a="1"/>
  <c r="AD2842" i="5" s="1"/>
  <c r="AC2842" i="5"/>
  <c r="T2842" i="5"/>
  <c r="N2842" i="5"/>
  <c r="M2842" i="5"/>
  <c r="L2842" i="5"/>
  <c r="G2842" i="5"/>
  <c r="U2842" i="5" s="1"/>
  <c r="E2842" i="5"/>
  <c r="A2842" i="5"/>
  <c r="AD2841" i="5" a="1"/>
  <c r="AD2841" i="5"/>
  <c r="AC2841" i="5"/>
  <c r="U2841" i="5"/>
  <c r="T2841" i="5"/>
  <c r="N2841" i="5"/>
  <c r="M2841" i="5"/>
  <c r="L2841" i="5"/>
  <c r="G2841" i="5"/>
  <c r="E2841" i="5"/>
  <c r="A2841" i="5"/>
  <c r="AD2840" i="5" a="1"/>
  <c r="AD2840" i="5" s="1"/>
  <c r="AC2840" i="5"/>
  <c r="T2840" i="5"/>
  <c r="N2840" i="5"/>
  <c r="M2840" i="5"/>
  <c r="L2840" i="5"/>
  <c r="G2840" i="5"/>
  <c r="U2840" i="5" s="1"/>
  <c r="E2840" i="5"/>
  <c r="A2840" i="5"/>
  <c r="AD2839" i="5" a="1"/>
  <c r="AD2839" i="5"/>
  <c r="AC2839" i="5"/>
  <c r="U2839" i="5"/>
  <c r="T2839" i="5"/>
  <c r="N2839" i="5"/>
  <c r="M2839" i="5"/>
  <c r="L2839" i="5"/>
  <c r="G2839" i="5"/>
  <c r="E2839" i="5"/>
  <c r="A2839" i="5"/>
  <c r="AD2838" i="5" a="1"/>
  <c r="AD2838" i="5" s="1"/>
  <c r="AC2838" i="5"/>
  <c r="T2838" i="5"/>
  <c r="N2838" i="5"/>
  <c r="M2838" i="5"/>
  <c r="L2838" i="5"/>
  <c r="G2838" i="5"/>
  <c r="U2838" i="5" s="1"/>
  <c r="E2838" i="5"/>
  <c r="A2838" i="5"/>
  <c r="AD2837" i="5" a="1"/>
  <c r="AD2837" i="5"/>
  <c r="AC2837" i="5"/>
  <c r="U2837" i="5"/>
  <c r="T2837" i="5"/>
  <c r="N2837" i="5"/>
  <c r="M2837" i="5"/>
  <c r="L2837" i="5"/>
  <c r="G2837" i="5"/>
  <c r="E2837" i="5"/>
  <c r="A2837" i="5"/>
  <c r="AD2836" i="5" a="1"/>
  <c r="AD2836" i="5" s="1"/>
  <c r="AC2836" i="5"/>
  <c r="T2836" i="5"/>
  <c r="N2836" i="5"/>
  <c r="M2836" i="5"/>
  <c r="L2836" i="5"/>
  <c r="G2836" i="5"/>
  <c r="U2836" i="5" s="1"/>
  <c r="E2836" i="5"/>
  <c r="A2836" i="5"/>
  <c r="AD2835" i="5" a="1"/>
  <c r="AD2835" i="5"/>
  <c r="AC2835" i="5"/>
  <c r="U2835" i="5"/>
  <c r="T2835" i="5"/>
  <c r="N2835" i="5"/>
  <c r="M2835" i="5"/>
  <c r="L2835" i="5"/>
  <c r="G2835" i="5"/>
  <c r="E2835" i="5"/>
  <c r="A2835" i="5"/>
  <c r="AD2834" i="5" a="1"/>
  <c r="AD2834" i="5" s="1"/>
  <c r="AC2834" i="5"/>
  <c r="T2834" i="5"/>
  <c r="N2834" i="5"/>
  <c r="M2834" i="5"/>
  <c r="L2834" i="5"/>
  <c r="G2834" i="5"/>
  <c r="U2834" i="5" s="1"/>
  <c r="E2834" i="5"/>
  <c r="A2834" i="5"/>
  <c r="AD2833" i="5" a="1"/>
  <c r="AD2833" i="5"/>
  <c r="AC2833" i="5"/>
  <c r="U2833" i="5"/>
  <c r="T2833" i="5"/>
  <c r="N2833" i="5"/>
  <c r="M2833" i="5"/>
  <c r="L2833" i="5"/>
  <c r="G2833" i="5"/>
  <c r="E2833" i="5"/>
  <c r="A2833" i="5"/>
  <c r="AD2832" i="5" a="1"/>
  <c r="AD2832" i="5" s="1"/>
  <c r="AC2832" i="5"/>
  <c r="T2832" i="5"/>
  <c r="N2832" i="5"/>
  <c r="M2832" i="5"/>
  <c r="L2832" i="5"/>
  <c r="G2832" i="5"/>
  <c r="U2832" i="5" s="1"/>
  <c r="E2832" i="5"/>
  <c r="A2832" i="5"/>
  <c r="AD2831" i="5" a="1"/>
  <c r="AD2831" i="5"/>
  <c r="AC2831" i="5"/>
  <c r="U2831" i="5"/>
  <c r="T2831" i="5"/>
  <c r="N2831" i="5"/>
  <c r="M2831" i="5"/>
  <c r="L2831" i="5"/>
  <c r="G2831" i="5"/>
  <c r="E2831" i="5"/>
  <c r="A2831" i="5"/>
  <c r="AD2830" i="5" a="1"/>
  <c r="AD2830" i="5" s="1"/>
  <c r="AC2830" i="5"/>
  <c r="T2830" i="5"/>
  <c r="N2830" i="5"/>
  <c r="M2830" i="5"/>
  <c r="L2830" i="5"/>
  <c r="G2830" i="5"/>
  <c r="U2830" i="5" s="1"/>
  <c r="E2830" i="5"/>
  <c r="A2830" i="5"/>
  <c r="AD2829" i="5" a="1"/>
  <c r="AD2829" i="5"/>
  <c r="AC2829" i="5"/>
  <c r="U2829" i="5"/>
  <c r="T2829" i="5"/>
  <c r="N2829" i="5"/>
  <c r="M2829" i="5"/>
  <c r="L2829" i="5"/>
  <c r="G2829" i="5"/>
  <c r="E2829" i="5"/>
  <c r="A2829" i="5"/>
  <c r="AD2828" i="5" a="1"/>
  <c r="AD2828" i="5" s="1"/>
  <c r="AC2828" i="5"/>
  <c r="T2828" i="5"/>
  <c r="N2828" i="5"/>
  <c r="M2828" i="5"/>
  <c r="L2828" i="5"/>
  <c r="G2828" i="5"/>
  <c r="U2828" i="5" s="1"/>
  <c r="E2828" i="5"/>
  <c r="A2828" i="5"/>
  <c r="AD2827" i="5" a="1"/>
  <c r="AD2827" i="5"/>
  <c r="AC2827" i="5"/>
  <c r="U2827" i="5"/>
  <c r="T2827" i="5"/>
  <c r="N2827" i="5"/>
  <c r="M2827" i="5"/>
  <c r="L2827" i="5"/>
  <c r="G2827" i="5"/>
  <c r="E2827" i="5"/>
  <c r="A2827" i="5"/>
  <c r="AD2826" i="5" a="1"/>
  <c r="AD2826" i="5" s="1"/>
  <c r="AC2826" i="5"/>
  <c r="T2826" i="5"/>
  <c r="N2826" i="5"/>
  <c r="M2826" i="5"/>
  <c r="L2826" i="5"/>
  <c r="G2826" i="5"/>
  <c r="U2826" i="5" s="1"/>
  <c r="E2826" i="5"/>
  <c r="A2826" i="5"/>
  <c r="AD2825" i="5" a="1"/>
  <c r="AD2825" i="5"/>
  <c r="AC2825" i="5"/>
  <c r="U2825" i="5"/>
  <c r="T2825" i="5"/>
  <c r="N2825" i="5"/>
  <c r="M2825" i="5"/>
  <c r="L2825" i="5"/>
  <c r="G2825" i="5"/>
  <c r="E2825" i="5"/>
  <c r="A2825" i="5"/>
  <c r="AD2824" i="5" a="1"/>
  <c r="AD2824" i="5" s="1"/>
  <c r="AC2824" i="5"/>
  <c r="T2824" i="5"/>
  <c r="N2824" i="5"/>
  <c r="M2824" i="5"/>
  <c r="L2824" i="5"/>
  <c r="G2824" i="5"/>
  <c r="U2824" i="5" s="1"/>
  <c r="E2824" i="5"/>
  <c r="A2824" i="5"/>
  <c r="AD2823" i="5" a="1"/>
  <c r="AD2823" i="5"/>
  <c r="AC2823" i="5"/>
  <c r="U2823" i="5"/>
  <c r="T2823" i="5"/>
  <c r="N2823" i="5"/>
  <c r="M2823" i="5"/>
  <c r="L2823" i="5"/>
  <c r="G2823" i="5"/>
  <c r="E2823" i="5"/>
  <c r="A2823" i="5"/>
  <c r="AD2822" i="5" a="1"/>
  <c r="AD2822" i="5" s="1"/>
  <c r="AC2822" i="5"/>
  <c r="T2822" i="5"/>
  <c r="N2822" i="5"/>
  <c r="M2822" i="5"/>
  <c r="L2822" i="5"/>
  <c r="G2822" i="5"/>
  <c r="U2822" i="5" s="1"/>
  <c r="E2822" i="5"/>
  <c r="A2822" i="5"/>
  <c r="AD2821" i="5" a="1"/>
  <c r="AD2821" i="5"/>
  <c r="AC2821" i="5"/>
  <c r="U2821" i="5"/>
  <c r="T2821" i="5"/>
  <c r="N2821" i="5"/>
  <c r="M2821" i="5"/>
  <c r="L2821" i="5"/>
  <c r="G2821" i="5"/>
  <c r="E2821" i="5"/>
  <c r="A2821" i="5"/>
  <c r="AD2820" i="5" a="1"/>
  <c r="AD2820" i="5" s="1"/>
  <c r="AC2820" i="5"/>
  <c r="T2820" i="5"/>
  <c r="N2820" i="5"/>
  <c r="M2820" i="5"/>
  <c r="L2820" i="5"/>
  <c r="G2820" i="5"/>
  <c r="U2820" i="5" s="1"/>
  <c r="E2820" i="5"/>
  <c r="A2820" i="5"/>
  <c r="AD2819" i="5" a="1"/>
  <c r="AD2819" i="5"/>
  <c r="AC2819" i="5"/>
  <c r="U2819" i="5"/>
  <c r="T2819" i="5"/>
  <c r="N2819" i="5"/>
  <c r="M2819" i="5"/>
  <c r="L2819" i="5"/>
  <c r="G2819" i="5"/>
  <c r="E2819" i="5"/>
  <c r="A2819" i="5"/>
  <c r="AD2818" i="5" a="1"/>
  <c r="AD2818" i="5" s="1"/>
  <c r="AC2818" i="5"/>
  <c r="T2818" i="5"/>
  <c r="N2818" i="5"/>
  <c r="M2818" i="5"/>
  <c r="L2818" i="5"/>
  <c r="G2818" i="5"/>
  <c r="U2818" i="5" s="1"/>
  <c r="E2818" i="5"/>
  <c r="A2818" i="5"/>
  <c r="AD2817" i="5" a="1"/>
  <c r="AD2817" i="5"/>
  <c r="AC2817" i="5"/>
  <c r="U2817" i="5"/>
  <c r="T2817" i="5"/>
  <c r="N2817" i="5"/>
  <c r="M2817" i="5"/>
  <c r="L2817" i="5"/>
  <c r="G2817" i="5"/>
  <c r="E2817" i="5"/>
  <c r="A2817" i="5"/>
  <c r="AD2816" i="5" a="1"/>
  <c r="AD2816" i="5" s="1"/>
  <c r="AC2816" i="5"/>
  <c r="T2816" i="5"/>
  <c r="N2816" i="5"/>
  <c r="M2816" i="5"/>
  <c r="L2816" i="5"/>
  <c r="G2816" i="5"/>
  <c r="U2816" i="5" s="1"/>
  <c r="E2816" i="5"/>
  <c r="A2816" i="5"/>
  <c r="AD2815" i="5" a="1"/>
  <c r="AD2815" i="5"/>
  <c r="AC2815" i="5"/>
  <c r="U2815" i="5"/>
  <c r="T2815" i="5"/>
  <c r="N2815" i="5"/>
  <c r="M2815" i="5"/>
  <c r="L2815" i="5"/>
  <c r="G2815" i="5"/>
  <c r="E2815" i="5"/>
  <c r="A2815" i="5"/>
  <c r="AD2814" i="5" a="1"/>
  <c r="AD2814" i="5" s="1"/>
  <c r="AC2814" i="5"/>
  <c r="T2814" i="5"/>
  <c r="N2814" i="5"/>
  <c r="M2814" i="5"/>
  <c r="L2814" i="5"/>
  <c r="G2814" i="5"/>
  <c r="U2814" i="5" s="1"/>
  <c r="E2814" i="5"/>
  <c r="A2814" i="5"/>
  <c r="AD2813" i="5" a="1"/>
  <c r="AD2813" i="5"/>
  <c r="AC2813" i="5"/>
  <c r="U2813" i="5"/>
  <c r="T2813" i="5"/>
  <c r="N2813" i="5"/>
  <c r="M2813" i="5"/>
  <c r="L2813" i="5"/>
  <c r="G2813" i="5"/>
  <c r="E2813" i="5"/>
  <c r="A2813" i="5"/>
  <c r="AD2812" i="5" a="1"/>
  <c r="AD2812" i="5" s="1"/>
  <c r="AC2812" i="5"/>
  <c r="T2812" i="5"/>
  <c r="N2812" i="5"/>
  <c r="M2812" i="5"/>
  <c r="L2812" i="5"/>
  <c r="G2812" i="5"/>
  <c r="U2812" i="5" s="1"/>
  <c r="E2812" i="5"/>
  <c r="A2812" i="5"/>
  <c r="AD2811" i="5" a="1"/>
  <c r="AD2811" i="5"/>
  <c r="AC2811" i="5"/>
  <c r="U2811" i="5"/>
  <c r="T2811" i="5"/>
  <c r="N2811" i="5"/>
  <c r="M2811" i="5"/>
  <c r="L2811" i="5"/>
  <c r="G2811" i="5"/>
  <c r="E2811" i="5"/>
  <c r="A2811" i="5"/>
  <c r="AD2810" i="5" a="1"/>
  <c r="AD2810" i="5" s="1"/>
  <c r="AC2810" i="5"/>
  <c r="T2810" i="5"/>
  <c r="N2810" i="5"/>
  <c r="M2810" i="5"/>
  <c r="L2810" i="5"/>
  <c r="G2810" i="5"/>
  <c r="U2810" i="5" s="1"/>
  <c r="E2810" i="5"/>
  <c r="A2810" i="5"/>
  <c r="AD2809" i="5" a="1"/>
  <c r="AD2809" i="5"/>
  <c r="AC2809" i="5"/>
  <c r="U2809" i="5"/>
  <c r="T2809" i="5"/>
  <c r="N2809" i="5"/>
  <c r="M2809" i="5"/>
  <c r="L2809" i="5"/>
  <c r="G2809" i="5"/>
  <c r="E2809" i="5"/>
  <c r="A2809" i="5"/>
  <c r="AD2808" i="5" a="1"/>
  <c r="AD2808" i="5" s="1"/>
  <c r="AC2808" i="5"/>
  <c r="T2808" i="5"/>
  <c r="N2808" i="5"/>
  <c r="M2808" i="5"/>
  <c r="L2808" i="5"/>
  <c r="G2808" i="5"/>
  <c r="U2808" i="5" s="1"/>
  <c r="E2808" i="5"/>
  <c r="A2808" i="5"/>
  <c r="AD2807" i="5" a="1"/>
  <c r="AD2807" i="5"/>
  <c r="AC2807" i="5"/>
  <c r="U2807" i="5"/>
  <c r="T2807" i="5"/>
  <c r="N2807" i="5"/>
  <c r="M2807" i="5"/>
  <c r="L2807" i="5"/>
  <c r="G2807" i="5"/>
  <c r="E2807" i="5"/>
  <c r="A2807" i="5"/>
  <c r="AD2806" i="5" a="1"/>
  <c r="AD2806" i="5" s="1"/>
  <c r="AC2806" i="5"/>
  <c r="T2806" i="5"/>
  <c r="N2806" i="5"/>
  <c r="M2806" i="5"/>
  <c r="L2806" i="5"/>
  <c r="G2806" i="5"/>
  <c r="U2806" i="5" s="1"/>
  <c r="E2806" i="5"/>
  <c r="A2806" i="5"/>
  <c r="AD2805" i="5" a="1"/>
  <c r="AD2805" i="5"/>
  <c r="AC2805" i="5"/>
  <c r="U2805" i="5"/>
  <c r="T2805" i="5"/>
  <c r="N2805" i="5"/>
  <c r="M2805" i="5"/>
  <c r="L2805" i="5"/>
  <c r="G2805" i="5"/>
  <c r="E2805" i="5"/>
  <c r="A2805" i="5"/>
  <c r="AD2804" i="5" a="1"/>
  <c r="AD2804" i="5" s="1"/>
  <c r="AC2804" i="5"/>
  <c r="T2804" i="5"/>
  <c r="N2804" i="5"/>
  <c r="M2804" i="5"/>
  <c r="L2804" i="5"/>
  <c r="G2804" i="5"/>
  <c r="U2804" i="5" s="1"/>
  <c r="E2804" i="5"/>
  <c r="A2804" i="5"/>
  <c r="AD2803" i="5" a="1"/>
  <c r="AD2803" i="5"/>
  <c r="AC2803" i="5"/>
  <c r="U2803" i="5"/>
  <c r="T2803" i="5"/>
  <c r="N2803" i="5"/>
  <c r="M2803" i="5"/>
  <c r="L2803" i="5"/>
  <c r="G2803" i="5"/>
  <c r="E2803" i="5"/>
  <c r="A2803" i="5"/>
  <c r="AD2802" i="5" a="1"/>
  <c r="AD2802" i="5" s="1"/>
  <c r="AC2802" i="5"/>
  <c r="T2802" i="5"/>
  <c r="N2802" i="5"/>
  <c r="M2802" i="5"/>
  <c r="L2802" i="5"/>
  <c r="G2802" i="5"/>
  <c r="U2802" i="5" s="1"/>
  <c r="E2802" i="5"/>
  <c r="A2802" i="5"/>
  <c r="AD2801" i="5" a="1"/>
  <c r="AD2801" i="5"/>
  <c r="AC2801" i="5"/>
  <c r="U2801" i="5"/>
  <c r="T2801" i="5"/>
  <c r="N2801" i="5"/>
  <c r="M2801" i="5"/>
  <c r="L2801" i="5"/>
  <c r="G2801" i="5"/>
  <c r="E2801" i="5"/>
  <c r="A2801" i="5"/>
  <c r="AD2800" i="5" a="1"/>
  <c r="AD2800" i="5" s="1"/>
  <c r="AC2800" i="5"/>
  <c r="T2800" i="5"/>
  <c r="N2800" i="5"/>
  <c r="M2800" i="5"/>
  <c r="L2800" i="5"/>
  <c r="G2800" i="5"/>
  <c r="U2800" i="5" s="1"/>
  <c r="E2800" i="5"/>
  <c r="A2800" i="5"/>
  <c r="AD2799" i="5" a="1"/>
  <c r="AD2799" i="5"/>
  <c r="AC2799" i="5"/>
  <c r="U2799" i="5"/>
  <c r="T2799" i="5"/>
  <c r="N2799" i="5"/>
  <c r="M2799" i="5"/>
  <c r="L2799" i="5"/>
  <c r="G2799" i="5"/>
  <c r="E2799" i="5"/>
  <c r="A2799" i="5"/>
  <c r="AD2798" i="5" a="1"/>
  <c r="AD2798" i="5" s="1"/>
  <c r="AC2798" i="5"/>
  <c r="T2798" i="5"/>
  <c r="N2798" i="5"/>
  <c r="M2798" i="5"/>
  <c r="L2798" i="5"/>
  <c r="G2798" i="5"/>
  <c r="U2798" i="5" s="1"/>
  <c r="E2798" i="5"/>
  <c r="A2798" i="5"/>
  <c r="AD2797" i="5" a="1"/>
  <c r="AD2797" i="5"/>
  <c r="AC2797" i="5"/>
  <c r="U2797" i="5"/>
  <c r="T2797" i="5"/>
  <c r="N2797" i="5"/>
  <c r="M2797" i="5"/>
  <c r="L2797" i="5"/>
  <c r="G2797" i="5"/>
  <c r="E2797" i="5"/>
  <c r="A2797" i="5"/>
  <c r="AD2796" i="5" a="1"/>
  <c r="AD2796" i="5" s="1"/>
  <c r="AC2796" i="5"/>
  <c r="T2796" i="5"/>
  <c r="N2796" i="5"/>
  <c r="M2796" i="5"/>
  <c r="L2796" i="5"/>
  <c r="G2796" i="5"/>
  <c r="U2796" i="5" s="1"/>
  <c r="E2796" i="5"/>
  <c r="A2796" i="5"/>
  <c r="AD2795" i="5" a="1"/>
  <c r="AD2795" i="5"/>
  <c r="AC2795" i="5"/>
  <c r="U2795" i="5"/>
  <c r="T2795" i="5"/>
  <c r="N2795" i="5"/>
  <c r="M2795" i="5"/>
  <c r="L2795" i="5"/>
  <c r="G2795" i="5"/>
  <c r="E2795" i="5"/>
  <c r="A2795" i="5"/>
  <c r="AD2794" i="5" a="1"/>
  <c r="AD2794" i="5" s="1"/>
  <c r="AC2794" i="5"/>
  <c r="T2794" i="5"/>
  <c r="N2794" i="5"/>
  <c r="M2794" i="5"/>
  <c r="L2794" i="5"/>
  <c r="G2794" i="5"/>
  <c r="U2794" i="5" s="1"/>
  <c r="E2794" i="5"/>
  <c r="A2794" i="5"/>
  <c r="AD2793" i="5" a="1"/>
  <c r="AD2793" i="5"/>
  <c r="AC2793" i="5"/>
  <c r="U2793" i="5"/>
  <c r="T2793" i="5"/>
  <c r="N2793" i="5"/>
  <c r="M2793" i="5"/>
  <c r="L2793" i="5"/>
  <c r="G2793" i="5"/>
  <c r="E2793" i="5"/>
  <c r="A2793" i="5"/>
  <c r="AD2792" i="5" a="1"/>
  <c r="AD2792" i="5" s="1"/>
  <c r="AC2792" i="5"/>
  <c r="T2792" i="5"/>
  <c r="N2792" i="5"/>
  <c r="M2792" i="5"/>
  <c r="L2792" i="5"/>
  <c r="G2792" i="5"/>
  <c r="U2792" i="5" s="1"/>
  <c r="E2792" i="5"/>
  <c r="A2792" i="5"/>
  <c r="AD2791" i="5" a="1"/>
  <c r="AD2791" i="5"/>
  <c r="AC2791" i="5"/>
  <c r="U2791" i="5"/>
  <c r="T2791" i="5"/>
  <c r="N2791" i="5"/>
  <c r="M2791" i="5"/>
  <c r="L2791" i="5"/>
  <c r="G2791" i="5"/>
  <c r="E2791" i="5"/>
  <c r="A2791" i="5"/>
  <c r="AD2790" i="5" a="1"/>
  <c r="AD2790" i="5" s="1"/>
  <c r="AC2790" i="5"/>
  <c r="T2790" i="5"/>
  <c r="N2790" i="5"/>
  <c r="M2790" i="5"/>
  <c r="L2790" i="5"/>
  <c r="G2790" i="5"/>
  <c r="U2790" i="5" s="1"/>
  <c r="E2790" i="5"/>
  <c r="A2790" i="5"/>
  <c r="AD2789" i="5" a="1"/>
  <c r="AD2789" i="5"/>
  <c r="AC2789" i="5"/>
  <c r="U2789" i="5"/>
  <c r="T2789" i="5"/>
  <c r="N2789" i="5"/>
  <c r="M2789" i="5"/>
  <c r="L2789" i="5"/>
  <c r="G2789" i="5"/>
  <c r="E2789" i="5"/>
  <c r="A2789" i="5"/>
  <c r="AD2788" i="5" a="1"/>
  <c r="AD2788" i="5" s="1"/>
  <c r="AC2788" i="5"/>
  <c r="T2788" i="5"/>
  <c r="N2788" i="5"/>
  <c r="M2788" i="5"/>
  <c r="L2788" i="5"/>
  <c r="G2788" i="5"/>
  <c r="U2788" i="5" s="1"/>
  <c r="E2788" i="5"/>
  <c r="A2788" i="5"/>
  <c r="AD2787" i="5" a="1"/>
  <c r="AD2787" i="5"/>
  <c r="AC2787" i="5"/>
  <c r="U2787" i="5"/>
  <c r="T2787" i="5"/>
  <c r="N2787" i="5"/>
  <c r="M2787" i="5"/>
  <c r="L2787" i="5"/>
  <c r="G2787" i="5"/>
  <c r="E2787" i="5"/>
  <c r="A2787" i="5"/>
  <c r="AD2786" i="5" a="1"/>
  <c r="AD2786" i="5" s="1"/>
  <c r="AC2786" i="5"/>
  <c r="T2786" i="5"/>
  <c r="N2786" i="5"/>
  <c r="M2786" i="5"/>
  <c r="L2786" i="5"/>
  <c r="G2786" i="5"/>
  <c r="U2786" i="5" s="1"/>
  <c r="E2786" i="5"/>
  <c r="A2786" i="5"/>
  <c r="AD2785" i="5" a="1"/>
  <c r="AD2785" i="5"/>
  <c r="AC2785" i="5"/>
  <c r="U2785" i="5"/>
  <c r="T2785" i="5"/>
  <c r="N2785" i="5"/>
  <c r="M2785" i="5"/>
  <c r="L2785" i="5"/>
  <c r="G2785" i="5"/>
  <c r="E2785" i="5"/>
  <c r="A2785" i="5"/>
  <c r="AD2784" i="5" a="1"/>
  <c r="AD2784" i="5" s="1"/>
  <c r="AC2784" i="5"/>
  <c r="T2784" i="5"/>
  <c r="N2784" i="5"/>
  <c r="M2784" i="5"/>
  <c r="L2784" i="5"/>
  <c r="G2784" i="5"/>
  <c r="U2784" i="5" s="1"/>
  <c r="E2784" i="5"/>
  <c r="A2784" i="5"/>
  <c r="AD2783" i="5" a="1"/>
  <c r="AD2783" i="5"/>
  <c r="AC2783" i="5"/>
  <c r="U2783" i="5"/>
  <c r="T2783" i="5"/>
  <c r="N2783" i="5"/>
  <c r="M2783" i="5"/>
  <c r="L2783" i="5"/>
  <c r="G2783" i="5"/>
  <c r="E2783" i="5"/>
  <c r="A2783" i="5"/>
  <c r="AD2782" i="5" a="1"/>
  <c r="AD2782" i="5" s="1"/>
  <c r="AC2782" i="5"/>
  <c r="T2782" i="5"/>
  <c r="N2782" i="5"/>
  <c r="M2782" i="5"/>
  <c r="L2782" i="5"/>
  <c r="G2782" i="5"/>
  <c r="U2782" i="5" s="1"/>
  <c r="E2782" i="5"/>
  <c r="A2782" i="5"/>
  <c r="AD2781" i="5" a="1"/>
  <c r="AD2781" i="5"/>
  <c r="AC2781" i="5"/>
  <c r="U2781" i="5"/>
  <c r="T2781" i="5"/>
  <c r="N2781" i="5"/>
  <c r="M2781" i="5"/>
  <c r="L2781" i="5"/>
  <c r="G2781" i="5"/>
  <c r="E2781" i="5"/>
  <c r="A2781" i="5"/>
  <c r="AD2780" i="5" a="1"/>
  <c r="AD2780" i="5" s="1"/>
  <c r="AC2780" i="5"/>
  <c r="T2780" i="5"/>
  <c r="N2780" i="5"/>
  <c r="M2780" i="5"/>
  <c r="L2780" i="5"/>
  <c r="G2780" i="5"/>
  <c r="U2780" i="5" s="1"/>
  <c r="E2780" i="5"/>
  <c r="A2780" i="5"/>
  <c r="AD2779" i="5" a="1"/>
  <c r="AD2779" i="5"/>
  <c r="AC2779" i="5"/>
  <c r="U2779" i="5"/>
  <c r="T2779" i="5"/>
  <c r="N2779" i="5"/>
  <c r="M2779" i="5"/>
  <c r="L2779" i="5"/>
  <c r="G2779" i="5"/>
  <c r="E2779" i="5"/>
  <c r="A2779" i="5"/>
  <c r="AD2778" i="5" a="1"/>
  <c r="AD2778" i="5" s="1"/>
  <c r="AC2778" i="5"/>
  <c r="T2778" i="5"/>
  <c r="N2778" i="5"/>
  <c r="M2778" i="5"/>
  <c r="L2778" i="5"/>
  <c r="G2778" i="5"/>
  <c r="U2778" i="5" s="1"/>
  <c r="E2778" i="5"/>
  <c r="A2778" i="5"/>
  <c r="AD2777" i="5" a="1"/>
  <c r="AD2777" i="5"/>
  <c r="AC2777" i="5"/>
  <c r="U2777" i="5"/>
  <c r="T2777" i="5"/>
  <c r="N2777" i="5"/>
  <c r="M2777" i="5"/>
  <c r="L2777" i="5"/>
  <c r="G2777" i="5"/>
  <c r="E2777" i="5"/>
  <c r="A2777" i="5"/>
  <c r="AD2776" i="5" a="1"/>
  <c r="AD2776" i="5" s="1"/>
  <c r="AC2776" i="5"/>
  <c r="T2776" i="5"/>
  <c r="N2776" i="5"/>
  <c r="M2776" i="5"/>
  <c r="L2776" i="5"/>
  <c r="G2776" i="5"/>
  <c r="U2776" i="5" s="1"/>
  <c r="E2776" i="5"/>
  <c r="A2776" i="5"/>
  <c r="AD2775" i="5" a="1"/>
  <c r="AD2775" i="5"/>
  <c r="AC2775" i="5"/>
  <c r="U2775" i="5"/>
  <c r="T2775" i="5"/>
  <c r="N2775" i="5"/>
  <c r="M2775" i="5"/>
  <c r="L2775" i="5"/>
  <c r="G2775" i="5"/>
  <c r="E2775" i="5"/>
  <c r="A2775" i="5"/>
  <c r="AD2774" i="5" a="1"/>
  <c r="AD2774" i="5" s="1"/>
  <c r="AC2774" i="5"/>
  <c r="T2774" i="5"/>
  <c r="N2774" i="5"/>
  <c r="M2774" i="5"/>
  <c r="L2774" i="5"/>
  <c r="G2774" i="5"/>
  <c r="U2774" i="5" s="1"/>
  <c r="E2774" i="5"/>
  <c r="A2774" i="5"/>
  <c r="AD2773" i="5" a="1"/>
  <c r="AD2773" i="5"/>
  <c r="AC2773" i="5"/>
  <c r="U2773" i="5"/>
  <c r="T2773" i="5"/>
  <c r="N2773" i="5"/>
  <c r="M2773" i="5"/>
  <c r="L2773" i="5"/>
  <c r="G2773" i="5"/>
  <c r="E2773" i="5"/>
  <c r="A2773" i="5"/>
  <c r="AD2772" i="5" a="1"/>
  <c r="AD2772" i="5" s="1"/>
  <c r="AC2772" i="5"/>
  <c r="T2772" i="5"/>
  <c r="N2772" i="5"/>
  <c r="M2772" i="5"/>
  <c r="L2772" i="5"/>
  <c r="G2772" i="5"/>
  <c r="U2772" i="5" s="1"/>
  <c r="E2772" i="5"/>
  <c r="A2772" i="5"/>
  <c r="AD2771" i="5" a="1"/>
  <c r="AD2771" i="5"/>
  <c r="AC2771" i="5"/>
  <c r="U2771" i="5"/>
  <c r="T2771" i="5"/>
  <c r="N2771" i="5"/>
  <c r="M2771" i="5"/>
  <c r="L2771" i="5"/>
  <c r="G2771" i="5"/>
  <c r="E2771" i="5"/>
  <c r="A2771" i="5"/>
  <c r="AD2770" i="5" a="1"/>
  <c r="AD2770" i="5" s="1"/>
  <c r="AC2770" i="5"/>
  <c r="T2770" i="5"/>
  <c r="N2770" i="5"/>
  <c r="M2770" i="5"/>
  <c r="L2770" i="5"/>
  <c r="G2770" i="5"/>
  <c r="U2770" i="5" s="1"/>
  <c r="E2770" i="5"/>
  <c r="A2770" i="5"/>
  <c r="AD2769" i="5" a="1"/>
  <c r="AD2769" i="5"/>
  <c r="AC2769" i="5"/>
  <c r="U2769" i="5"/>
  <c r="T2769" i="5"/>
  <c r="N2769" i="5"/>
  <c r="M2769" i="5"/>
  <c r="L2769" i="5"/>
  <c r="G2769" i="5"/>
  <c r="E2769" i="5"/>
  <c r="A2769" i="5"/>
  <c r="AD2768" i="5" a="1"/>
  <c r="AD2768" i="5" s="1"/>
  <c r="AC2768" i="5"/>
  <c r="T2768" i="5"/>
  <c r="N2768" i="5"/>
  <c r="M2768" i="5"/>
  <c r="L2768" i="5"/>
  <c r="G2768" i="5"/>
  <c r="U2768" i="5" s="1"/>
  <c r="E2768" i="5"/>
  <c r="A2768" i="5"/>
  <c r="AD2767" i="5" a="1"/>
  <c r="AD2767" i="5"/>
  <c r="AC2767" i="5"/>
  <c r="U2767" i="5"/>
  <c r="T2767" i="5"/>
  <c r="N2767" i="5"/>
  <c r="M2767" i="5"/>
  <c r="L2767" i="5"/>
  <c r="G2767" i="5"/>
  <c r="E2767" i="5"/>
  <c r="A2767" i="5"/>
  <c r="AD2766" i="5" a="1"/>
  <c r="AD2766" i="5" s="1"/>
  <c r="AC2766" i="5"/>
  <c r="T2766" i="5"/>
  <c r="N2766" i="5"/>
  <c r="M2766" i="5"/>
  <c r="L2766" i="5"/>
  <c r="G2766" i="5"/>
  <c r="U2766" i="5" s="1"/>
  <c r="E2766" i="5"/>
  <c r="A2766" i="5"/>
  <c r="AD2765" i="5" a="1"/>
  <c r="AD2765" i="5"/>
  <c r="AC2765" i="5"/>
  <c r="U2765" i="5"/>
  <c r="T2765" i="5"/>
  <c r="N2765" i="5"/>
  <c r="M2765" i="5"/>
  <c r="L2765" i="5"/>
  <c r="G2765" i="5"/>
  <c r="E2765" i="5"/>
  <c r="A2765" i="5"/>
  <c r="AD2764" i="5" a="1"/>
  <c r="AD2764" i="5" s="1"/>
  <c r="AC2764" i="5"/>
  <c r="T2764" i="5"/>
  <c r="N2764" i="5"/>
  <c r="M2764" i="5"/>
  <c r="L2764" i="5"/>
  <c r="G2764" i="5"/>
  <c r="U2764" i="5" s="1"/>
  <c r="E2764" i="5"/>
  <c r="A2764" i="5"/>
  <c r="AD2763" i="5" a="1"/>
  <c r="AD2763" i="5"/>
  <c r="AC2763" i="5"/>
  <c r="U2763" i="5"/>
  <c r="T2763" i="5"/>
  <c r="N2763" i="5"/>
  <c r="M2763" i="5"/>
  <c r="L2763" i="5"/>
  <c r="G2763" i="5"/>
  <c r="E2763" i="5"/>
  <c r="A2763" i="5"/>
  <c r="AD2762" i="5" a="1"/>
  <c r="AD2762" i="5" s="1"/>
  <c r="AC2762" i="5"/>
  <c r="T2762" i="5"/>
  <c r="N2762" i="5"/>
  <c r="M2762" i="5"/>
  <c r="L2762" i="5"/>
  <c r="G2762" i="5"/>
  <c r="U2762" i="5" s="1"/>
  <c r="E2762" i="5"/>
  <c r="A2762" i="5"/>
  <c r="AD2761" i="5" a="1"/>
  <c r="AD2761" i="5"/>
  <c r="AC2761" i="5"/>
  <c r="U2761" i="5"/>
  <c r="T2761" i="5"/>
  <c r="N2761" i="5"/>
  <c r="M2761" i="5"/>
  <c r="L2761" i="5"/>
  <c r="G2761" i="5"/>
  <c r="E2761" i="5"/>
  <c r="A2761" i="5"/>
  <c r="AD2760" i="5" a="1"/>
  <c r="AD2760" i="5" s="1"/>
  <c r="AC2760" i="5"/>
  <c r="T2760" i="5"/>
  <c r="N2760" i="5"/>
  <c r="M2760" i="5"/>
  <c r="L2760" i="5"/>
  <c r="G2760" i="5"/>
  <c r="U2760" i="5" s="1"/>
  <c r="E2760" i="5"/>
  <c r="A2760" i="5"/>
  <c r="AD2759" i="5" a="1"/>
  <c r="AD2759" i="5"/>
  <c r="AC2759" i="5"/>
  <c r="U2759" i="5"/>
  <c r="T2759" i="5"/>
  <c r="N2759" i="5"/>
  <c r="M2759" i="5"/>
  <c r="L2759" i="5"/>
  <c r="G2759" i="5"/>
  <c r="E2759" i="5"/>
  <c r="A2759" i="5"/>
  <c r="AD2758" i="5" a="1"/>
  <c r="AD2758" i="5" s="1"/>
  <c r="AC2758" i="5"/>
  <c r="T2758" i="5"/>
  <c r="N2758" i="5"/>
  <c r="M2758" i="5"/>
  <c r="L2758" i="5"/>
  <c r="G2758" i="5"/>
  <c r="U2758" i="5" s="1"/>
  <c r="E2758" i="5"/>
  <c r="A2758" i="5"/>
  <c r="AD2757" i="5" a="1"/>
  <c r="AD2757" i="5"/>
  <c r="AC2757" i="5"/>
  <c r="U2757" i="5"/>
  <c r="T2757" i="5"/>
  <c r="N2757" i="5"/>
  <c r="M2757" i="5"/>
  <c r="L2757" i="5"/>
  <c r="G2757" i="5"/>
  <c r="E2757" i="5"/>
  <c r="A2757" i="5"/>
  <c r="AD2756" i="5" a="1"/>
  <c r="AD2756" i="5" s="1"/>
  <c r="AC2756" i="5"/>
  <c r="T2756" i="5"/>
  <c r="N2756" i="5"/>
  <c r="M2756" i="5"/>
  <c r="L2756" i="5"/>
  <c r="G2756" i="5"/>
  <c r="U2756" i="5" s="1"/>
  <c r="E2756" i="5"/>
  <c r="A2756" i="5"/>
  <c r="AD2755" i="5" a="1"/>
  <c r="AD2755" i="5"/>
  <c r="AC2755" i="5"/>
  <c r="U2755" i="5"/>
  <c r="T2755" i="5"/>
  <c r="N2755" i="5"/>
  <c r="M2755" i="5"/>
  <c r="L2755" i="5"/>
  <c r="G2755" i="5"/>
  <c r="E2755" i="5"/>
  <c r="A2755" i="5"/>
  <c r="AD2754" i="5" a="1"/>
  <c r="AD2754" i="5" s="1"/>
  <c r="AC2754" i="5"/>
  <c r="T2754" i="5"/>
  <c r="N2754" i="5"/>
  <c r="M2754" i="5"/>
  <c r="L2754" i="5"/>
  <c r="G2754" i="5"/>
  <c r="U2754" i="5" s="1"/>
  <c r="E2754" i="5"/>
  <c r="A2754" i="5"/>
  <c r="AD2753" i="5" a="1"/>
  <c r="AD2753" i="5"/>
  <c r="AC2753" i="5"/>
  <c r="U2753" i="5"/>
  <c r="T2753" i="5"/>
  <c r="N2753" i="5"/>
  <c r="M2753" i="5"/>
  <c r="L2753" i="5"/>
  <c r="G2753" i="5"/>
  <c r="E2753" i="5"/>
  <c r="A2753" i="5"/>
  <c r="AD2752" i="5" a="1"/>
  <c r="AD2752" i="5" s="1"/>
  <c r="AC2752" i="5"/>
  <c r="T2752" i="5"/>
  <c r="N2752" i="5"/>
  <c r="M2752" i="5"/>
  <c r="L2752" i="5"/>
  <c r="G2752" i="5"/>
  <c r="U2752" i="5" s="1"/>
  <c r="E2752" i="5"/>
  <c r="A2752" i="5"/>
  <c r="AD2751" i="5" a="1"/>
  <c r="AD2751" i="5"/>
  <c r="AC2751" i="5"/>
  <c r="U2751" i="5"/>
  <c r="T2751" i="5"/>
  <c r="N2751" i="5"/>
  <c r="M2751" i="5"/>
  <c r="L2751" i="5"/>
  <c r="G2751" i="5"/>
  <c r="E2751" i="5"/>
  <c r="A2751" i="5"/>
  <c r="AD2750" i="5" a="1"/>
  <c r="AD2750" i="5" s="1"/>
  <c r="AC2750" i="5"/>
  <c r="T2750" i="5"/>
  <c r="N2750" i="5"/>
  <c r="M2750" i="5"/>
  <c r="L2750" i="5"/>
  <c r="G2750" i="5"/>
  <c r="U2750" i="5" s="1"/>
  <c r="E2750" i="5"/>
  <c r="A2750" i="5"/>
  <c r="AD2749" i="5" a="1"/>
  <c r="AD2749" i="5"/>
  <c r="AC2749" i="5"/>
  <c r="U2749" i="5"/>
  <c r="T2749" i="5"/>
  <c r="N2749" i="5"/>
  <c r="M2749" i="5"/>
  <c r="L2749" i="5"/>
  <c r="G2749" i="5"/>
  <c r="E2749" i="5"/>
  <c r="A2749" i="5"/>
  <c r="AD2748" i="5" a="1"/>
  <c r="AD2748" i="5"/>
  <c r="AC2748" i="5"/>
  <c r="T2748" i="5"/>
  <c r="N2748" i="5"/>
  <c r="M2748" i="5"/>
  <c r="L2748" i="5"/>
  <c r="G2748" i="5"/>
  <c r="U2748" i="5" s="1"/>
  <c r="E2748" i="5"/>
  <c r="A2748" i="5"/>
  <c r="AD2747" i="5" a="1"/>
  <c r="AD2747" i="5"/>
  <c r="AC2747" i="5"/>
  <c r="U2747" i="5"/>
  <c r="T2747" i="5"/>
  <c r="N2747" i="5"/>
  <c r="M2747" i="5"/>
  <c r="L2747" i="5"/>
  <c r="G2747" i="5"/>
  <c r="E2747" i="5"/>
  <c r="A2747" i="5"/>
  <c r="AD2746" i="5" a="1"/>
  <c r="AD2746" i="5" s="1"/>
  <c r="AC2746" i="5"/>
  <c r="T2746" i="5"/>
  <c r="N2746" i="5"/>
  <c r="M2746" i="5"/>
  <c r="L2746" i="5"/>
  <c r="G2746" i="5"/>
  <c r="U2746" i="5" s="1"/>
  <c r="E2746" i="5"/>
  <c r="A2746" i="5"/>
  <c r="AD2745" i="5" a="1"/>
  <c r="AD2745" i="5"/>
  <c r="AC2745" i="5"/>
  <c r="T2745" i="5"/>
  <c r="N2745" i="5"/>
  <c r="M2745" i="5"/>
  <c r="L2745" i="5"/>
  <c r="G2745" i="5"/>
  <c r="U2745" i="5" s="1"/>
  <c r="E2745" i="5"/>
  <c r="A2745" i="5"/>
  <c r="AD2744" i="5" a="1"/>
  <c r="AD2744" i="5" s="1"/>
  <c r="AC2744" i="5"/>
  <c r="T2744" i="5"/>
  <c r="N2744" i="5"/>
  <c r="M2744" i="5"/>
  <c r="L2744" i="5"/>
  <c r="G2744" i="5"/>
  <c r="U2744" i="5" s="1"/>
  <c r="E2744" i="5"/>
  <c r="A2744" i="5"/>
  <c r="AD2743" i="5" a="1"/>
  <c r="AD2743" i="5"/>
  <c r="AC2743" i="5"/>
  <c r="U2743" i="5"/>
  <c r="T2743" i="5"/>
  <c r="N2743" i="5"/>
  <c r="M2743" i="5"/>
  <c r="L2743" i="5"/>
  <c r="G2743" i="5"/>
  <c r="E2743" i="5"/>
  <c r="A2743" i="5"/>
  <c r="AD2742" i="5" a="1"/>
  <c r="AD2742" i="5" s="1"/>
  <c r="AC2742" i="5"/>
  <c r="T2742" i="5"/>
  <c r="N2742" i="5"/>
  <c r="M2742" i="5"/>
  <c r="L2742" i="5"/>
  <c r="G2742" i="5"/>
  <c r="U2742" i="5" s="1"/>
  <c r="E2742" i="5"/>
  <c r="A2742" i="5"/>
  <c r="AD2741" i="5" a="1"/>
  <c r="AD2741" i="5"/>
  <c r="AC2741" i="5"/>
  <c r="U2741" i="5"/>
  <c r="T2741" i="5"/>
  <c r="N2741" i="5"/>
  <c r="M2741" i="5"/>
  <c r="L2741" i="5"/>
  <c r="G2741" i="5"/>
  <c r="E2741" i="5"/>
  <c r="A2741" i="5"/>
  <c r="AD2740" i="5" a="1"/>
  <c r="AD2740" i="5"/>
  <c r="AC2740" i="5"/>
  <c r="T2740" i="5"/>
  <c r="N2740" i="5"/>
  <c r="M2740" i="5"/>
  <c r="L2740" i="5"/>
  <c r="G2740" i="5"/>
  <c r="U2740" i="5" s="1"/>
  <c r="E2740" i="5"/>
  <c r="A2740" i="5"/>
  <c r="AD2739" i="5" a="1"/>
  <c r="AD2739" i="5"/>
  <c r="AC2739" i="5"/>
  <c r="U2739" i="5"/>
  <c r="T2739" i="5"/>
  <c r="N2739" i="5"/>
  <c r="M2739" i="5"/>
  <c r="L2739" i="5"/>
  <c r="G2739" i="5"/>
  <c r="E2739" i="5"/>
  <c r="A2739" i="5"/>
  <c r="AD2738" i="5" a="1"/>
  <c r="AD2738" i="5" s="1"/>
  <c r="AC2738" i="5"/>
  <c r="U2738" i="5"/>
  <c r="T2738" i="5"/>
  <c r="N2738" i="5"/>
  <c r="M2738" i="5"/>
  <c r="L2738" i="5"/>
  <c r="G2738" i="5"/>
  <c r="E2738" i="5"/>
  <c r="A2738" i="5"/>
  <c r="AD2737" i="5" a="1"/>
  <c r="AD2737" i="5" s="1"/>
  <c r="AC2737" i="5"/>
  <c r="T2737" i="5"/>
  <c r="N2737" i="5"/>
  <c r="M2737" i="5"/>
  <c r="L2737" i="5"/>
  <c r="G2737" i="5"/>
  <c r="U2737" i="5" s="1"/>
  <c r="E2737" i="5"/>
  <c r="A2737" i="5"/>
  <c r="AD2736" i="5" a="1"/>
  <c r="AD2736" i="5" s="1"/>
  <c r="AC2736" i="5"/>
  <c r="T2736" i="5"/>
  <c r="N2736" i="5"/>
  <c r="M2736" i="5"/>
  <c r="L2736" i="5"/>
  <c r="G2736" i="5"/>
  <c r="U2736" i="5" s="1"/>
  <c r="E2736" i="5"/>
  <c r="A2736" i="5"/>
  <c r="AD2735" i="5" a="1"/>
  <c r="AD2735" i="5"/>
  <c r="AC2735" i="5"/>
  <c r="U2735" i="5"/>
  <c r="T2735" i="5"/>
  <c r="N2735" i="5"/>
  <c r="M2735" i="5"/>
  <c r="L2735" i="5"/>
  <c r="G2735" i="5"/>
  <c r="E2735" i="5"/>
  <c r="A2735" i="5"/>
  <c r="AD2734" i="5" a="1"/>
  <c r="AD2734" i="5" s="1"/>
  <c r="AC2734" i="5"/>
  <c r="T2734" i="5"/>
  <c r="N2734" i="5"/>
  <c r="M2734" i="5"/>
  <c r="L2734" i="5"/>
  <c r="G2734" i="5"/>
  <c r="U2734" i="5" s="1"/>
  <c r="E2734" i="5"/>
  <c r="A2734" i="5"/>
  <c r="AD2733" i="5" a="1"/>
  <c r="AD2733" i="5"/>
  <c r="AC2733" i="5"/>
  <c r="U2733" i="5"/>
  <c r="T2733" i="5"/>
  <c r="N2733" i="5"/>
  <c r="M2733" i="5"/>
  <c r="L2733" i="5"/>
  <c r="G2733" i="5"/>
  <c r="E2733" i="5"/>
  <c r="A2733" i="5"/>
  <c r="AD2732" i="5" a="1"/>
  <c r="AD2732" i="5"/>
  <c r="AC2732" i="5"/>
  <c r="T2732" i="5"/>
  <c r="N2732" i="5"/>
  <c r="M2732" i="5"/>
  <c r="L2732" i="5"/>
  <c r="G2732" i="5"/>
  <c r="U2732" i="5" s="1"/>
  <c r="E2732" i="5"/>
  <c r="A2732" i="5"/>
  <c r="AD2731" i="5" a="1"/>
  <c r="AD2731" i="5"/>
  <c r="AC2731" i="5"/>
  <c r="U2731" i="5"/>
  <c r="T2731" i="5"/>
  <c r="N2731" i="5"/>
  <c r="M2731" i="5"/>
  <c r="L2731" i="5"/>
  <c r="G2731" i="5"/>
  <c r="E2731" i="5"/>
  <c r="A2731" i="5"/>
  <c r="AD2730" i="5" a="1"/>
  <c r="AD2730" i="5" s="1"/>
  <c r="AC2730" i="5"/>
  <c r="T2730" i="5"/>
  <c r="N2730" i="5"/>
  <c r="M2730" i="5"/>
  <c r="L2730" i="5"/>
  <c r="G2730" i="5"/>
  <c r="U2730" i="5" s="1"/>
  <c r="E2730" i="5"/>
  <c r="A2730" i="5"/>
  <c r="AD2729" i="5" a="1"/>
  <c r="AD2729" i="5"/>
  <c r="AC2729" i="5"/>
  <c r="T2729" i="5"/>
  <c r="N2729" i="5"/>
  <c r="M2729" i="5"/>
  <c r="L2729" i="5"/>
  <c r="G2729" i="5"/>
  <c r="U2729" i="5" s="1"/>
  <c r="E2729" i="5"/>
  <c r="A2729" i="5"/>
  <c r="AD2728" i="5" a="1"/>
  <c r="AD2728" i="5" s="1"/>
  <c r="AC2728" i="5"/>
  <c r="T2728" i="5"/>
  <c r="N2728" i="5"/>
  <c r="M2728" i="5"/>
  <c r="L2728" i="5"/>
  <c r="G2728" i="5"/>
  <c r="U2728" i="5" s="1"/>
  <c r="E2728" i="5"/>
  <c r="A2728" i="5"/>
  <c r="AD2727" i="5" a="1"/>
  <c r="AD2727" i="5"/>
  <c r="AC2727" i="5"/>
  <c r="U2727" i="5"/>
  <c r="T2727" i="5"/>
  <c r="N2727" i="5"/>
  <c r="M2727" i="5"/>
  <c r="L2727" i="5"/>
  <c r="G2727" i="5"/>
  <c r="E2727" i="5"/>
  <c r="A2727" i="5"/>
  <c r="AD2726" i="5" a="1"/>
  <c r="AD2726" i="5" s="1"/>
  <c r="AC2726" i="5"/>
  <c r="T2726" i="5"/>
  <c r="N2726" i="5"/>
  <c r="M2726" i="5"/>
  <c r="L2726" i="5"/>
  <c r="G2726" i="5"/>
  <c r="U2726" i="5" s="1"/>
  <c r="E2726" i="5"/>
  <c r="A2726" i="5"/>
  <c r="AD2725" i="5" a="1"/>
  <c r="AD2725" i="5"/>
  <c r="AC2725" i="5"/>
  <c r="U2725" i="5"/>
  <c r="T2725" i="5"/>
  <c r="N2725" i="5"/>
  <c r="M2725" i="5"/>
  <c r="L2725" i="5"/>
  <c r="G2725" i="5"/>
  <c r="E2725" i="5"/>
  <c r="A2725" i="5"/>
  <c r="AD2724" i="5" a="1"/>
  <c r="AD2724" i="5"/>
  <c r="AC2724" i="5"/>
  <c r="T2724" i="5"/>
  <c r="N2724" i="5"/>
  <c r="M2724" i="5"/>
  <c r="L2724" i="5"/>
  <c r="G2724" i="5"/>
  <c r="U2724" i="5" s="1"/>
  <c r="E2724" i="5"/>
  <c r="A2724" i="5"/>
  <c r="AD2723" i="5" a="1"/>
  <c r="AD2723" i="5"/>
  <c r="AC2723" i="5"/>
  <c r="U2723" i="5"/>
  <c r="T2723" i="5"/>
  <c r="N2723" i="5"/>
  <c r="M2723" i="5"/>
  <c r="L2723" i="5"/>
  <c r="G2723" i="5"/>
  <c r="E2723" i="5"/>
  <c r="A2723" i="5"/>
  <c r="AD2722" i="5" a="1"/>
  <c r="AD2722" i="5" s="1"/>
  <c r="AC2722" i="5"/>
  <c r="U2722" i="5"/>
  <c r="T2722" i="5"/>
  <c r="N2722" i="5"/>
  <c r="M2722" i="5"/>
  <c r="L2722" i="5"/>
  <c r="G2722" i="5"/>
  <c r="E2722" i="5"/>
  <c r="A2722" i="5"/>
  <c r="AD2721" i="5" a="1"/>
  <c r="AD2721" i="5" s="1"/>
  <c r="AC2721" i="5"/>
  <c r="T2721" i="5"/>
  <c r="N2721" i="5"/>
  <c r="M2721" i="5"/>
  <c r="L2721" i="5"/>
  <c r="G2721" i="5"/>
  <c r="U2721" i="5" s="1"/>
  <c r="E2721" i="5"/>
  <c r="A2721" i="5"/>
  <c r="AD2720" i="5" a="1"/>
  <c r="AD2720" i="5" s="1"/>
  <c r="AC2720" i="5"/>
  <c r="T2720" i="5"/>
  <c r="N2720" i="5"/>
  <c r="M2720" i="5"/>
  <c r="L2720" i="5"/>
  <c r="G2720" i="5"/>
  <c r="U2720" i="5" s="1"/>
  <c r="E2720" i="5"/>
  <c r="A2720" i="5"/>
  <c r="AD2719" i="5" a="1"/>
  <c r="AD2719" i="5"/>
  <c r="AC2719" i="5"/>
  <c r="U2719" i="5"/>
  <c r="T2719" i="5"/>
  <c r="N2719" i="5"/>
  <c r="M2719" i="5"/>
  <c r="L2719" i="5"/>
  <c r="G2719" i="5"/>
  <c r="E2719" i="5"/>
  <c r="A2719" i="5"/>
  <c r="AD2718" i="5" a="1"/>
  <c r="AD2718" i="5" s="1"/>
  <c r="AC2718" i="5"/>
  <c r="T2718" i="5"/>
  <c r="N2718" i="5"/>
  <c r="M2718" i="5"/>
  <c r="L2718" i="5"/>
  <c r="G2718" i="5"/>
  <c r="U2718" i="5" s="1"/>
  <c r="E2718" i="5"/>
  <c r="A2718" i="5"/>
  <c r="AD2717" i="5" a="1"/>
  <c r="AD2717" i="5"/>
  <c r="AC2717" i="5"/>
  <c r="U2717" i="5"/>
  <c r="T2717" i="5"/>
  <c r="N2717" i="5"/>
  <c r="M2717" i="5"/>
  <c r="L2717" i="5"/>
  <c r="G2717" i="5"/>
  <c r="E2717" i="5"/>
  <c r="A2717" i="5"/>
  <c r="AD2716" i="5" a="1"/>
  <c r="AD2716" i="5"/>
  <c r="AC2716" i="5"/>
  <c r="T2716" i="5"/>
  <c r="N2716" i="5"/>
  <c r="M2716" i="5"/>
  <c r="L2716" i="5"/>
  <c r="G2716" i="5"/>
  <c r="U2716" i="5" s="1"/>
  <c r="E2716" i="5"/>
  <c r="A2716" i="5"/>
  <c r="AD2715" i="5" a="1"/>
  <c r="AD2715" i="5"/>
  <c r="AC2715" i="5"/>
  <c r="U2715" i="5"/>
  <c r="T2715" i="5"/>
  <c r="N2715" i="5"/>
  <c r="M2715" i="5"/>
  <c r="L2715" i="5"/>
  <c r="G2715" i="5"/>
  <c r="E2715" i="5"/>
  <c r="A2715" i="5"/>
  <c r="AD2714" i="5" a="1"/>
  <c r="AD2714" i="5" s="1"/>
  <c r="AC2714" i="5"/>
  <c r="T2714" i="5"/>
  <c r="N2714" i="5"/>
  <c r="M2714" i="5"/>
  <c r="L2714" i="5"/>
  <c r="G2714" i="5"/>
  <c r="U2714" i="5" s="1"/>
  <c r="E2714" i="5"/>
  <c r="A2714" i="5"/>
  <c r="AD2713" i="5" a="1"/>
  <c r="AD2713" i="5"/>
  <c r="AC2713" i="5"/>
  <c r="T2713" i="5"/>
  <c r="N2713" i="5"/>
  <c r="M2713" i="5"/>
  <c r="L2713" i="5"/>
  <c r="G2713" i="5"/>
  <c r="U2713" i="5" s="1"/>
  <c r="E2713" i="5"/>
  <c r="A2713" i="5"/>
  <c r="AD2712" i="5" a="1"/>
  <c r="AD2712" i="5" s="1"/>
  <c r="AC2712" i="5"/>
  <c r="T2712" i="5"/>
  <c r="N2712" i="5"/>
  <c r="M2712" i="5"/>
  <c r="L2712" i="5"/>
  <c r="G2712" i="5"/>
  <c r="U2712" i="5" s="1"/>
  <c r="E2712" i="5"/>
  <c r="A2712" i="5"/>
  <c r="AD2711" i="5" a="1"/>
  <c r="AD2711" i="5"/>
  <c r="AC2711" i="5"/>
  <c r="U2711" i="5"/>
  <c r="T2711" i="5"/>
  <c r="N2711" i="5"/>
  <c r="M2711" i="5"/>
  <c r="L2711" i="5"/>
  <c r="G2711" i="5"/>
  <c r="E2711" i="5"/>
  <c r="A2711" i="5"/>
  <c r="AD2710" i="5" a="1"/>
  <c r="AD2710" i="5" s="1"/>
  <c r="AC2710" i="5"/>
  <c r="T2710" i="5"/>
  <c r="N2710" i="5"/>
  <c r="M2710" i="5"/>
  <c r="L2710" i="5"/>
  <c r="G2710" i="5"/>
  <c r="U2710" i="5" s="1"/>
  <c r="E2710" i="5"/>
  <c r="A2710" i="5"/>
  <c r="AD2709" i="5" a="1"/>
  <c r="AD2709" i="5"/>
  <c r="AC2709" i="5"/>
  <c r="U2709" i="5"/>
  <c r="T2709" i="5"/>
  <c r="N2709" i="5"/>
  <c r="M2709" i="5"/>
  <c r="L2709" i="5"/>
  <c r="G2709" i="5"/>
  <c r="E2709" i="5"/>
  <c r="A2709" i="5"/>
  <c r="AD2708" i="5" a="1"/>
  <c r="AD2708" i="5"/>
  <c r="AC2708" i="5"/>
  <c r="T2708" i="5"/>
  <c r="N2708" i="5"/>
  <c r="M2708" i="5"/>
  <c r="L2708" i="5"/>
  <c r="G2708" i="5"/>
  <c r="U2708" i="5" s="1"/>
  <c r="E2708" i="5"/>
  <c r="A2708" i="5"/>
  <c r="AD2707" i="5" a="1"/>
  <c r="AD2707" i="5"/>
  <c r="AC2707" i="5"/>
  <c r="U2707" i="5"/>
  <c r="T2707" i="5"/>
  <c r="N2707" i="5"/>
  <c r="M2707" i="5"/>
  <c r="L2707" i="5"/>
  <c r="G2707" i="5"/>
  <c r="E2707" i="5"/>
  <c r="A2707" i="5"/>
  <c r="AD2706" i="5" a="1"/>
  <c r="AD2706" i="5" s="1"/>
  <c r="AC2706" i="5"/>
  <c r="U2706" i="5"/>
  <c r="T2706" i="5"/>
  <c r="N2706" i="5"/>
  <c r="M2706" i="5"/>
  <c r="L2706" i="5"/>
  <c r="G2706" i="5"/>
  <c r="E2706" i="5"/>
  <c r="A2706" i="5"/>
  <c r="AD2705" i="5" a="1"/>
  <c r="AD2705" i="5" s="1"/>
  <c r="AC2705" i="5"/>
  <c r="T2705" i="5"/>
  <c r="N2705" i="5"/>
  <c r="M2705" i="5"/>
  <c r="L2705" i="5"/>
  <c r="G2705" i="5"/>
  <c r="U2705" i="5" s="1"/>
  <c r="E2705" i="5"/>
  <c r="A2705" i="5"/>
  <c r="AD2704" i="5" a="1"/>
  <c r="AD2704" i="5" s="1"/>
  <c r="AC2704" i="5"/>
  <c r="T2704" i="5"/>
  <c r="N2704" i="5"/>
  <c r="M2704" i="5"/>
  <c r="L2704" i="5"/>
  <c r="G2704" i="5"/>
  <c r="U2704" i="5" s="1"/>
  <c r="E2704" i="5"/>
  <c r="A2704" i="5"/>
  <c r="AD2703" i="5" a="1"/>
  <c r="AD2703" i="5"/>
  <c r="AC2703" i="5"/>
  <c r="U2703" i="5"/>
  <c r="T2703" i="5"/>
  <c r="N2703" i="5"/>
  <c r="M2703" i="5"/>
  <c r="L2703" i="5"/>
  <c r="G2703" i="5"/>
  <c r="E2703" i="5"/>
  <c r="A2703" i="5"/>
  <c r="AD2702" i="5" a="1"/>
  <c r="AD2702" i="5" s="1"/>
  <c r="AC2702" i="5"/>
  <c r="T2702" i="5"/>
  <c r="N2702" i="5"/>
  <c r="M2702" i="5"/>
  <c r="L2702" i="5"/>
  <c r="G2702" i="5"/>
  <c r="U2702" i="5" s="1"/>
  <c r="E2702" i="5"/>
  <c r="A2702" i="5"/>
  <c r="AD2701" i="5" a="1"/>
  <c r="AD2701" i="5"/>
  <c r="AC2701" i="5"/>
  <c r="U2701" i="5"/>
  <c r="T2701" i="5"/>
  <c r="N2701" i="5"/>
  <c r="M2701" i="5"/>
  <c r="L2701" i="5"/>
  <c r="G2701" i="5"/>
  <c r="E2701" i="5"/>
  <c r="A2701" i="5"/>
  <c r="AD2700" i="5" a="1"/>
  <c r="AD2700" i="5"/>
  <c r="AC2700" i="5"/>
  <c r="T2700" i="5"/>
  <c r="N2700" i="5"/>
  <c r="M2700" i="5"/>
  <c r="L2700" i="5"/>
  <c r="G2700" i="5"/>
  <c r="U2700" i="5" s="1"/>
  <c r="E2700" i="5"/>
  <c r="A2700" i="5"/>
  <c r="AD2699" i="5" a="1"/>
  <c r="AD2699" i="5"/>
  <c r="AC2699" i="5"/>
  <c r="U2699" i="5"/>
  <c r="T2699" i="5"/>
  <c r="N2699" i="5"/>
  <c r="M2699" i="5"/>
  <c r="L2699" i="5"/>
  <c r="G2699" i="5"/>
  <c r="E2699" i="5"/>
  <c r="A2699" i="5"/>
  <c r="AD2698" i="5" a="1"/>
  <c r="AD2698" i="5" s="1"/>
  <c r="AC2698" i="5"/>
  <c r="T2698" i="5"/>
  <c r="N2698" i="5"/>
  <c r="M2698" i="5"/>
  <c r="L2698" i="5"/>
  <c r="G2698" i="5"/>
  <c r="U2698" i="5" s="1"/>
  <c r="E2698" i="5"/>
  <c r="A2698" i="5"/>
  <c r="AD2697" i="5" a="1"/>
  <c r="AD2697" i="5"/>
  <c r="AC2697" i="5"/>
  <c r="T2697" i="5"/>
  <c r="N2697" i="5"/>
  <c r="M2697" i="5"/>
  <c r="L2697" i="5"/>
  <c r="G2697" i="5"/>
  <c r="U2697" i="5" s="1"/>
  <c r="E2697" i="5"/>
  <c r="A2697" i="5"/>
  <c r="AD2696" i="5" a="1"/>
  <c r="AD2696" i="5" s="1"/>
  <c r="AC2696" i="5"/>
  <c r="T2696" i="5"/>
  <c r="N2696" i="5"/>
  <c r="M2696" i="5"/>
  <c r="L2696" i="5"/>
  <c r="G2696" i="5"/>
  <c r="U2696" i="5" s="1"/>
  <c r="E2696" i="5"/>
  <c r="A2696" i="5"/>
  <c r="AD2695" i="5" a="1"/>
  <c r="AD2695" i="5"/>
  <c r="AC2695" i="5"/>
  <c r="U2695" i="5"/>
  <c r="T2695" i="5"/>
  <c r="N2695" i="5"/>
  <c r="M2695" i="5"/>
  <c r="L2695" i="5"/>
  <c r="G2695" i="5"/>
  <c r="E2695" i="5"/>
  <c r="A2695" i="5"/>
  <c r="AD2694" i="5" a="1"/>
  <c r="AD2694" i="5" s="1"/>
  <c r="AC2694" i="5"/>
  <c r="T2694" i="5"/>
  <c r="N2694" i="5"/>
  <c r="M2694" i="5"/>
  <c r="L2694" i="5"/>
  <c r="G2694" i="5"/>
  <c r="U2694" i="5" s="1"/>
  <c r="E2694" i="5"/>
  <c r="A2694" i="5"/>
  <c r="AD2693" i="5" a="1"/>
  <c r="AD2693" i="5"/>
  <c r="AC2693" i="5"/>
  <c r="U2693" i="5"/>
  <c r="T2693" i="5"/>
  <c r="N2693" i="5"/>
  <c r="M2693" i="5"/>
  <c r="L2693" i="5"/>
  <c r="G2693" i="5"/>
  <c r="E2693" i="5"/>
  <c r="A2693" i="5"/>
  <c r="AD2692" i="5" a="1"/>
  <c r="AD2692" i="5"/>
  <c r="AC2692" i="5"/>
  <c r="T2692" i="5"/>
  <c r="N2692" i="5"/>
  <c r="M2692" i="5"/>
  <c r="L2692" i="5"/>
  <c r="G2692" i="5"/>
  <c r="U2692" i="5" s="1"/>
  <c r="E2692" i="5"/>
  <c r="A2692" i="5"/>
  <c r="AD2691" i="5" a="1"/>
  <c r="AD2691" i="5"/>
  <c r="AC2691" i="5"/>
  <c r="U2691" i="5"/>
  <c r="T2691" i="5"/>
  <c r="N2691" i="5"/>
  <c r="M2691" i="5"/>
  <c r="L2691" i="5"/>
  <c r="G2691" i="5"/>
  <c r="E2691" i="5"/>
  <c r="A2691" i="5"/>
  <c r="AD2690" i="5" a="1"/>
  <c r="AD2690" i="5" s="1"/>
  <c r="AC2690" i="5"/>
  <c r="U2690" i="5"/>
  <c r="T2690" i="5"/>
  <c r="N2690" i="5"/>
  <c r="M2690" i="5"/>
  <c r="L2690" i="5"/>
  <c r="G2690" i="5"/>
  <c r="E2690" i="5"/>
  <c r="A2690" i="5"/>
  <c r="AD2689" i="5" a="1"/>
  <c r="AD2689" i="5" s="1"/>
  <c r="AC2689" i="5"/>
  <c r="T2689" i="5"/>
  <c r="N2689" i="5"/>
  <c r="M2689" i="5"/>
  <c r="L2689" i="5"/>
  <c r="G2689" i="5"/>
  <c r="U2689" i="5" s="1"/>
  <c r="E2689" i="5"/>
  <c r="A2689" i="5"/>
  <c r="AD2688" i="5" a="1"/>
  <c r="AD2688" i="5" s="1"/>
  <c r="AC2688" i="5"/>
  <c r="T2688" i="5"/>
  <c r="N2688" i="5"/>
  <c r="M2688" i="5"/>
  <c r="L2688" i="5"/>
  <c r="G2688" i="5"/>
  <c r="U2688" i="5" s="1"/>
  <c r="E2688" i="5"/>
  <c r="A2688" i="5"/>
  <c r="AD2687" i="5" a="1"/>
  <c r="AD2687" i="5"/>
  <c r="AC2687" i="5"/>
  <c r="U2687" i="5"/>
  <c r="T2687" i="5"/>
  <c r="N2687" i="5"/>
  <c r="M2687" i="5"/>
  <c r="L2687" i="5"/>
  <c r="G2687" i="5"/>
  <c r="E2687" i="5"/>
  <c r="A2687" i="5"/>
  <c r="AD2686" i="5" a="1"/>
  <c r="AD2686" i="5" s="1"/>
  <c r="AC2686" i="5"/>
  <c r="T2686" i="5"/>
  <c r="N2686" i="5"/>
  <c r="M2686" i="5"/>
  <c r="L2686" i="5"/>
  <c r="G2686" i="5"/>
  <c r="U2686" i="5" s="1"/>
  <c r="E2686" i="5"/>
  <c r="A2686" i="5"/>
  <c r="AD2685" i="5" a="1"/>
  <c r="AD2685" i="5"/>
  <c r="AC2685" i="5"/>
  <c r="U2685" i="5"/>
  <c r="T2685" i="5"/>
  <c r="N2685" i="5"/>
  <c r="M2685" i="5"/>
  <c r="L2685" i="5"/>
  <c r="G2685" i="5"/>
  <c r="E2685" i="5"/>
  <c r="A2685" i="5"/>
  <c r="AD2684" i="5" a="1"/>
  <c r="AD2684" i="5"/>
  <c r="AC2684" i="5"/>
  <c r="T2684" i="5"/>
  <c r="N2684" i="5"/>
  <c r="M2684" i="5"/>
  <c r="L2684" i="5"/>
  <c r="G2684" i="5"/>
  <c r="U2684" i="5" s="1"/>
  <c r="E2684" i="5"/>
  <c r="A2684" i="5"/>
  <c r="AD2683" i="5" a="1"/>
  <c r="AD2683" i="5"/>
  <c r="AC2683" i="5"/>
  <c r="U2683" i="5"/>
  <c r="T2683" i="5"/>
  <c r="N2683" i="5"/>
  <c r="M2683" i="5"/>
  <c r="L2683" i="5"/>
  <c r="G2683" i="5"/>
  <c r="E2683" i="5"/>
  <c r="A2683" i="5"/>
  <c r="AD2682" i="5" a="1"/>
  <c r="AD2682" i="5" s="1"/>
  <c r="AC2682" i="5"/>
  <c r="T2682" i="5"/>
  <c r="N2682" i="5"/>
  <c r="M2682" i="5"/>
  <c r="L2682" i="5"/>
  <c r="G2682" i="5"/>
  <c r="U2682" i="5" s="1"/>
  <c r="E2682" i="5"/>
  <c r="A2682" i="5"/>
  <c r="AD2681" i="5" a="1"/>
  <c r="AD2681" i="5"/>
  <c r="AC2681" i="5"/>
  <c r="T2681" i="5"/>
  <c r="N2681" i="5"/>
  <c r="M2681" i="5"/>
  <c r="L2681" i="5"/>
  <c r="G2681" i="5"/>
  <c r="U2681" i="5" s="1"/>
  <c r="E2681" i="5"/>
  <c r="A2681" i="5"/>
  <c r="AD2680" i="5" a="1"/>
  <c r="AD2680" i="5" s="1"/>
  <c r="AC2680" i="5"/>
  <c r="T2680" i="5"/>
  <c r="N2680" i="5"/>
  <c r="M2680" i="5"/>
  <c r="L2680" i="5"/>
  <c r="G2680" i="5"/>
  <c r="U2680" i="5" s="1"/>
  <c r="E2680" i="5"/>
  <c r="A2680" i="5"/>
  <c r="AD2679" i="5" a="1"/>
  <c r="AD2679" i="5"/>
  <c r="AC2679" i="5"/>
  <c r="U2679" i="5"/>
  <c r="T2679" i="5"/>
  <c r="N2679" i="5"/>
  <c r="M2679" i="5"/>
  <c r="L2679" i="5"/>
  <c r="G2679" i="5"/>
  <c r="E2679" i="5"/>
  <c r="A2679" i="5"/>
  <c r="AD2678" i="5" a="1"/>
  <c r="AD2678" i="5" s="1"/>
  <c r="AC2678" i="5"/>
  <c r="T2678" i="5"/>
  <c r="N2678" i="5"/>
  <c r="M2678" i="5"/>
  <c r="L2678" i="5"/>
  <c r="G2678" i="5"/>
  <c r="U2678" i="5" s="1"/>
  <c r="E2678" i="5"/>
  <c r="A2678" i="5"/>
  <c r="AD2677" i="5" a="1"/>
  <c r="AD2677" i="5"/>
  <c r="AC2677" i="5"/>
  <c r="U2677" i="5"/>
  <c r="T2677" i="5"/>
  <c r="N2677" i="5"/>
  <c r="M2677" i="5"/>
  <c r="L2677" i="5"/>
  <c r="G2677" i="5"/>
  <c r="E2677" i="5"/>
  <c r="A2677" i="5"/>
  <c r="AD2676" i="5" a="1"/>
  <c r="AD2676" i="5"/>
  <c r="AC2676" i="5"/>
  <c r="T2676" i="5"/>
  <c r="N2676" i="5"/>
  <c r="M2676" i="5"/>
  <c r="L2676" i="5"/>
  <c r="G2676" i="5"/>
  <c r="U2676" i="5" s="1"/>
  <c r="E2676" i="5"/>
  <c r="A2676" i="5"/>
  <c r="AD2675" i="5" a="1"/>
  <c r="AD2675" i="5"/>
  <c r="AC2675" i="5"/>
  <c r="U2675" i="5"/>
  <c r="T2675" i="5"/>
  <c r="N2675" i="5"/>
  <c r="M2675" i="5"/>
  <c r="L2675" i="5"/>
  <c r="G2675" i="5"/>
  <c r="E2675" i="5"/>
  <c r="A2675" i="5"/>
  <c r="AD2674" i="5" a="1"/>
  <c r="AD2674" i="5" s="1"/>
  <c r="AC2674" i="5"/>
  <c r="U2674" i="5"/>
  <c r="T2674" i="5"/>
  <c r="N2674" i="5"/>
  <c r="M2674" i="5"/>
  <c r="L2674" i="5"/>
  <c r="G2674" i="5"/>
  <c r="E2674" i="5"/>
  <c r="A2674" i="5"/>
  <c r="AD2673" i="5" a="1"/>
  <c r="AD2673" i="5" s="1"/>
  <c r="AC2673" i="5"/>
  <c r="T2673" i="5"/>
  <c r="N2673" i="5"/>
  <c r="M2673" i="5"/>
  <c r="L2673" i="5"/>
  <c r="G2673" i="5"/>
  <c r="U2673" i="5" s="1"/>
  <c r="E2673" i="5"/>
  <c r="A2673" i="5"/>
  <c r="AD2672" i="5" a="1"/>
  <c r="AD2672" i="5" s="1"/>
  <c r="AC2672" i="5"/>
  <c r="T2672" i="5"/>
  <c r="N2672" i="5"/>
  <c r="M2672" i="5"/>
  <c r="L2672" i="5"/>
  <c r="G2672" i="5"/>
  <c r="U2672" i="5" s="1"/>
  <c r="E2672" i="5"/>
  <c r="A2672" i="5"/>
  <c r="AD2671" i="5" a="1"/>
  <c r="AD2671" i="5"/>
  <c r="AC2671" i="5"/>
  <c r="U2671" i="5"/>
  <c r="T2671" i="5"/>
  <c r="N2671" i="5"/>
  <c r="M2671" i="5"/>
  <c r="L2671" i="5"/>
  <c r="G2671" i="5"/>
  <c r="E2671" i="5"/>
  <c r="A2671" i="5"/>
  <c r="AD2670" i="5" a="1"/>
  <c r="AD2670" i="5" s="1"/>
  <c r="AC2670" i="5"/>
  <c r="T2670" i="5"/>
  <c r="N2670" i="5"/>
  <c r="M2670" i="5"/>
  <c r="L2670" i="5"/>
  <c r="G2670" i="5"/>
  <c r="U2670" i="5" s="1"/>
  <c r="E2670" i="5"/>
  <c r="A2670" i="5"/>
  <c r="AD2669" i="5" a="1"/>
  <c r="AD2669" i="5"/>
  <c r="AC2669" i="5"/>
  <c r="U2669" i="5"/>
  <c r="T2669" i="5"/>
  <c r="N2669" i="5"/>
  <c r="M2669" i="5"/>
  <c r="L2669" i="5"/>
  <c r="G2669" i="5"/>
  <c r="E2669" i="5"/>
  <c r="A2669" i="5"/>
  <c r="AD2668" i="5" a="1"/>
  <c r="AD2668" i="5"/>
  <c r="AC2668" i="5"/>
  <c r="T2668" i="5"/>
  <c r="N2668" i="5"/>
  <c r="M2668" i="5"/>
  <c r="L2668" i="5"/>
  <c r="G2668" i="5"/>
  <c r="U2668" i="5" s="1"/>
  <c r="E2668" i="5"/>
  <c r="A2668" i="5"/>
  <c r="AD2667" i="5" a="1"/>
  <c r="AD2667" i="5"/>
  <c r="AC2667" i="5"/>
  <c r="U2667" i="5"/>
  <c r="T2667" i="5"/>
  <c r="N2667" i="5"/>
  <c r="M2667" i="5"/>
  <c r="L2667" i="5"/>
  <c r="G2667" i="5"/>
  <c r="E2667" i="5"/>
  <c r="A2667" i="5"/>
  <c r="AD2666" i="5" a="1"/>
  <c r="AD2666" i="5" s="1"/>
  <c r="AC2666" i="5"/>
  <c r="T2666" i="5"/>
  <c r="N2666" i="5"/>
  <c r="M2666" i="5"/>
  <c r="L2666" i="5"/>
  <c r="G2666" i="5"/>
  <c r="U2666" i="5" s="1"/>
  <c r="E2666" i="5"/>
  <c r="A2666" i="5"/>
  <c r="AD2665" i="5" a="1"/>
  <c r="AD2665" i="5"/>
  <c r="AC2665" i="5"/>
  <c r="T2665" i="5"/>
  <c r="N2665" i="5"/>
  <c r="M2665" i="5"/>
  <c r="L2665" i="5"/>
  <c r="G2665" i="5"/>
  <c r="U2665" i="5" s="1"/>
  <c r="E2665" i="5"/>
  <c r="A2665" i="5"/>
  <c r="AD2664" i="5" a="1"/>
  <c r="AD2664" i="5" s="1"/>
  <c r="AC2664" i="5"/>
  <c r="T2664" i="5"/>
  <c r="N2664" i="5"/>
  <c r="M2664" i="5"/>
  <c r="L2664" i="5"/>
  <c r="G2664" i="5"/>
  <c r="U2664" i="5" s="1"/>
  <c r="E2664" i="5"/>
  <c r="A2664" i="5"/>
  <c r="AD2663" i="5" a="1"/>
  <c r="AD2663" i="5"/>
  <c r="AC2663" i="5"/>
  <c r="U2663" i="5"/>
  <c r="T2663" i="5"/>
  <c r="N2663" i="5"/>
  <c r="M2663" i="5"/>
  <c r="L2663" i="5"/>
  <c r="G2663" i="5"/>
  <c r="E2663" i="5"/>
  <c r="A2663" i="5"/>
  <c r="AD2662" i="5" a="1"/>
  <c r="AD2662" i="5" s="1"/>
  <c r="AC2662" i="5"/>
  <c r="T2662" i="5"/>
  <c r="N2662" i="5"/>
  <c r="M2662" i="5"/>
  <c r="L2662" i="5"/>
  <c r="G2662" i="5"/>
  <c r="U2662" i="5" s="1"/>
  <c r="E2662" i="5"/>
  <c r="A2662" i="5"/>
  <c r="AD2661" i="5" a="1"/>
  <c r="AD2661" i="5"/>
  <c r="AC2661" i="5"/>
  <c r="U2661" i="5"/>
  <c r="T2661" i="5"/>
  <c r="N2661" i="5"/>
  <c r="M2661" i="5"/>
  <c r="L2661" i="5"/>
  <c r="G2661" i="5"/>
  <c r="E2661" i="5"/>
  <c r="A2661" i="5"/>
  <c r="AD2660" i="5" a="1"/>
  <c r="AD2660" i="5"/>
  <c r="AC2660" i="5"/>
  <c r="T2660" i="5"/>
  <c r="N2660" i="5"/>
  <c r="M2660" i="5"/>
  <c r="L2660" i="5"/>
  <c r="G2660" i="5"/>
  <c r="U2660" i="5" s="1"/>
  <c r="E2660" i="5"/>
  <c r="A2660" i="5"/>
  <c r="AD2659" i="5" a="1"/>
  <c r="AD2659" i="5"/>
  <c r="AC2659" i="5"/>
  <c r="U2659" i="5"/>
  <c r="T2659" i="5"/>
  <c r="N2659" i="5"/>
  <c r="M2659" i="5"/>
  <c r="L2659" i="5"/>
  <c r="G2659" i="5"/>
  <c r="E2659" i="5"/>
  <c r="A2659" i="5"/>
  <c r="AD2658" i="5" a="1"/>
  <c r="AD2658" i="5" s="1"/>
  <c r="AC2658" i="5"/>
  <c r="U2658" i="5"/>
  <c r="T2658" i="5"/>
  <c r="N2658" i="5"/>
  <c r="M2658" i="5"/>
  <c r="L2658" i="5"/>
  <c r="G2658" i="5"/>
  <c r="E2658" i="5"/>
  <c r="A2658" i="5"/>
  <c r="AD2657" i="5" a="1"/>
  <c r="AD2657" i="5" s="1"/>
  <c r="AC2657" i="5"/>
  <c r="T2657" i="5"/>
  <c r="N2657" i="5"/>
  <c r="M2657" i="5"/>
  <c r="L2657" i="5"/>
  <c r="G2657" i="5"/>
  <c r="U2657" i="5" s="1"/>
  <c r="E2657" i="5"/>
  <c r="A2657" i="5"/>
  <c r="AD2656" i="5" a="1"/>
  <c r="AD2656" i="5" s="1"/>
  <c r="AC2656" i="5"/>
  <c r="T2656" i="5"/>
  <c r="N2656" i="5"/>
  <c r="M2656" i="5"/>
  <c r="L2656" i="5"/>
  <c r="G2656" i="5"/>
  <c r="U2656" i="5" s="1"/>
  <c r="E2656" i="5"/>
  <c r="A2656" i="5"/>
  <c r="AD2655" i="5" a="1"/>
  <c r="AD2655" i="5"/>
  <c r="AC2655" i="5"/>
  <c r="U2655" i="5"/>
  <c r="T2655" i="5"/>
  <c r="N2655" i="5"/>
  <c r="M2655" i="5"/>
  <c r="L2655" i="5"/>
  <c r="G2655" i="5"/>
  <c r="E2655" i="5"/>
  <c r="A2655" i="5"/>
  <c r="AD2654" i="5" a="1"/>
  <c r="AD2654" i="5" s="1"/>
  <c r="AC2654" i="5"/>
  <c r="T2654" i="5"/>
  <c r="N2654" i="5"/>
  <c r="M2654" i="5"/>
  <c r="L2654" i="5"/>
  <c r="G2654" i="5"/>
  <c r="U2654" i="5" s="1"/>
  <c r="E2654" i="5"/>
  <c r="A2654" i="5"/>
  <c r="AD2653" i="5" a="1"/>
  <c r="AD2653" i="5"/>
  <c r="AC2653" i="5"/>
  <c r="U2653" i="5"/>
  <c r="T2653" i="5"/>
  <c r="N2653" i="5"/>
  <c r="M2653" i="5"/>
  <c r="L2653" i="5"/>
  <c r="G2653" i="5"/>
  <c r="E2653" i="5"/>
  <c r="A2653" i="5"/>
  <c r="AD2652" i="5" a="1"/>
  <c r="AD2652" i="5"/>
  <c r="AC2652" i="5"/>
  <c r="T2652" i="5"/>
  <c r="N2652" i="5"/>
  <c r="M2652" i="5"/>
  <c r="L2652" i="5"/>
  <c r="G2652" i="5"/>
  <c r="U2652" i="5" s="1"/>
  <c r="E2652" i="5"/>
  <c r="A2652" i="5"/>
  <c r="AD2651" i="5" a="1"/>
  <c r="AD2651" i="5"/>
  <c r="AC2651" i="5"/>
  <c r="U2651" i="5"/>
  <c r="T2651" i="5"/>
  <c r="N2651" i="5"/>
  <c r="M2651" i="5"/>
  <c r="L2651" i="5"/>
  <c r="G2651" i="5"/>
  <c r="E2651" i="5"/>
  <c r="A2651" i="5"/>
  <c r="AD2650" i="5" a="1"/>
  <c r="AD2650" i="5" s="1"/>
  <c r="AC2650" i="5"/>
  <c r="T2650" i="5"/>
  <c r="N2650" i="5"/>
  <c r="M2650" i="5"/>
  <c r="L2650" i="5"/>
  <c r="G2650" i="5"/>
  <c r="U2650" i="5" s="1"/>
  <c r="E2650" i="5"/>
  <c r="A2650" i="5"/>
  <c r="AD2649" i="5" a="1"/>
  <c r="AD2649" i="5"/>
  <c r="AC2649" i="5"/>
  <c r="T2649" i="5"/>
  <c r="N2649" i="5"/>
  <c r="M2649" i="5"/>
  <c r="L2649" i="5"/>
  <c r="G2649" i="5"/>
  <c r="U2649" i="5" s="1"/>
  <c r="E2649" i="5"/>
  <c r="A2649" i="5"/>
  <c r="AD2648" i="5" a="1"/>
  <c r="AD2648" i="5" s="1"/>
  <c r="AC2648" i="5"/>
  <c r="T2648" i="5"/>
  <c r="N2648" i="5"/>
  <c r="M2648" i="5"/>
  <c r="L2648" i="5"/>
  <c r="G2648" i="5"/>
  <c r="U2648" i="5" s="1"/>
  <c r="E2648" i="5"/>
  <c r="A2648" i="5"/>
  <c r="AD2647" i="5" a="1"/>
  <c r="AD2647" i="5"/>
  <c r="AC2647" i="5"/>
  <c r="U2647" i="5"/>
  <c r="T2647" i="5"/>
  <c r="N2647" i="5"/>
  <c r="M2647" i="5"/>
  <c r="L2647" i="5"/>
  <c r="G2647" i="5"/>
  <c r="E2647" i="5"/>
  <c r="A2647" i="5"/>
  <c r="AD2646" i="5" a="1"/>
  <c r="AD2646" i="5" s="1"/>
  <c r="AC2646" i="5"/>
  <c r="T2646" i="5"/>
  <c r="N2646" i="5"/>
  <c r="M2646" i="5"/>
  <c r="L2646" i="5"/>
  <c r="G2646" i="5"/>
  <c r="U2646" i="5" s="1"/>
  <c r="E2646" i="5"/>
  <c r="A2646" i="5"/>
  <c r="AD2645" i="5" a="1"/>
  <c r="AD2645" i="5"/>
  <c r="AC2645" i="5"/>
  <c r="U2645" i="5"/>
  <c r="T2645" i="5"/>
  <c r="N2645" i="5"/>
  <c r="M2645" i="5"/>
  <c r="L2645" i="5"/>
  <c r="G2645" i="5"/>
  <c r="E2645" i="5"/>
  <c r="A2645" i="5"/>
  <c r="AD2644" i="5" a="1"/>
  <c r="AD2644" i="5"/>
  <c r="AC2644" i="5"/>
  <c r="T2644" i="5"/>
  <c r="N2644" i="5"/>
  <c r="M2644" i="5"/>
  <c r="L2644" i="5"/>
  <c r="G2644" i="5"/>
  <c r="U2644" i="5" s="1"/>
  <c r="E2644" i="5"/>
  <c r="A2644" i="5"/>
  <c r="AD2643" i="5" a="1"/>
  <c r="AD2643" i="5"/>
  <c r="AC2643" i="5"/>
  <c r="U2643" i="5"/>
  <c r="T2643" i="5"/>
  <c r="N2643" i="5"/>
  <c r="M2643" i="5"/>
  <c r="L2643" i="5"/>
  <c r="G2643" i="5"/>
  <c r="E2643" i="5"/>
  <c r="A2643" i="5"/>
  <c r="AD2642" i="5" a="1"/>
  <c r="AD2642" i="5" s="1"/>
  <c r="AC2642" i="5"/>
  <c r="U2642" i="5"/>
  <c r="T2642" i="5"/>
  <c r="N2642" i="5"/>
  <c r="M2642" i="5"/>
  <c r="L2642" i="5"/>
  <c r="G2642" i="5"/>
  <c r="E2642" i="5"/>
  <c r="A2642" i="5"/>
  <c r="AD2641" i="5" a="1"/>
  <c r="AD2641" i="5" s="1"/>
  <c r="AC2641" i="5"/>
  <c r="T2641" i="5"/>
  <c r="N2641" i="5"/>
  <c r="M2641" i="5"/>
  <c r="L2641" i="5"/>
  <c r="G2641" i="5"/>
  <c r="U2641" i="5" s="1"/>
  <c r="E2641" i="5"/>
  <c r="A2641" i="5"/>
  <c r="AD2640" i="5" a="1"/>
  <c r="AD2640" i="5" s="1"/>
  <c r="AC2640" i="5"/>
  <c r="T2640" i="5"/>
  <c r="N2640" i="5"/>
  <c r="M2640" i="5"/>
  <c r="L2640" i="5"/>
  <c r="G2640" i="5"/>
  <c r="U2640" i="5" s="1"/>
  <c r="E2640" i="5"/>
  <c r="A2640" i="5"/>
  <c r="AD2639" i="5" a="1"/>
  <c r="AD2639" i="5"/>
  <c r="AC2639" i="5"/>
  <c r="U2639" i="5"/>
  <c r="T2639" i="5"/>
  <c r="N2639" i="5"/>
  <c r="M2639" i="5"/>
  <c r="L2639" i="5"/>
  <c r="G2639" i="5"/>
  <c r="E2639" i="5"/>
  <c r="A2639" i="5"/>
  <c r="AD2638" i="5" a="1"/>
  <c r="AD2638" i="5" s="1"/>
  <c r="AC2638" i="5"/>
  <c r="T2638" i="5"/>
  <c r="N2638" i="5"/>
  <c r="M2638" i="5"/>
  <c r="L2638" i="5"/>
  <c r="G2638" i="5"/>
  <c r="U2638" i="5" s="1"/>
  <c r="E2638" i="5"/>
  <c r="A2638" i="5"/>
  <c r="AD2637" i="5" a="1"/>
  <c r="AD2637" i="5"/>
  <c r="AC2637" i="5"/>
  <c r="U2637" i="5"/>
  <c r="T2637" i="5"/>
  <c r="N2637" i="5"/>
  <c r="M2637" i="5"/>
  <c r="L2637" i="5"/>
  <c r="G2637" i="5"/>
  <c r="E2637" i="5"/>
  <c r="A2637" i="5"/>
  <c r="AD2636" i="5" a="1"/>
  <c r="AD2636" i="5"/>
  <c r="AC2636" i="5"/>
  <c r="T2636" i="5"/>
  <c r="N2636" i="5"/>
  <c r="M2636" i="5"/>
  <c r="L2636" i="5"/>
  <c r="G2636" i="5"/>
  <c r="U2636" i="5" s="1"/>
  <c r="E2636" i="5"/>
  <c r="A2636" i="5"/>
  <c r="AD2635" i="5" a="1"/>
  <c r="AD2635" i="5"/>
  <c r="AC2635" i="5"/>
  <c r="U2635" i="5"/>
  <c r="T2635" i="5"/>
  <c r="N2635" i="5"/>
  <c r="M2635" i="5"/>
  <c r="L2635" i="5"/>
  <c r="G2635" i="5"/>
  <c r="E2635" i="5"/>
  <c r="A2635" i="5"/>
  <c r="AD2634" i="5" a="1"/>
  <c r="AD2634" i="5" s="1"/>
  <c r="AC2634" i="5"/>
  <c r="T2634" i="5"/>
  <c r="N2634" i="5"/>
  <c r="M2634" i="5"/>
  <c r="L2634" i="5"/>
  <c r="G2634" i="5"/>
  <c r="U2634" i="5" s="1"/>
  <c r="E2634" i="5"/>
  <c r="A2634" i="5"/>
  <c r="AD2633" i="5" a="1"/>
  <c r="AD2633" i="5"/>
  <c r="AC2633" i="5"/>
  <c r="T2633" i="5"/>
  <c r="N2633" i="5"/>
  <c r="M2633" i="5"/>
  <c r="L2633" i="5"/>
  <c r="G2633" i="5"/>
  <c r="U2633" i="5" s="1"/>
  <c r="E2633" i="5"/>
  <c r="A2633" i="5"/>
  <c r="AD2632" i="5" a="1"/>
  <c r="AD2632" i="5" s="1"/>
  <c r="AC2632" i="5"/>
  <c r="T2632" i="5"/>
  <c r="N2632" i="5"/>
  <c r="M2632" i="5"/>
  <c r="L2632" i="5"/>
  <c r="G2632" i="5"/>
  <c r="U2632" i="5" s="1"/>
  <c r="E2632" i="5"/>
  <c r="A2632" i="5"/>
  <c r="AD2631" i="5" a="1"/>
  <c r="AD2631" i="5"/>
  <c r="AC2631" i="5"/>
  <c r="U2631" i="5"/>
  <c r="T2631" i="5"/>
  <c r="N2631" i="5"/>
  <c r="M2631" i="5"/>
  <c r="L2631" i="5"/>
  <c r="G2631" i="5"/>
  <c r="E2631" i="5"/>
  <c r="A2631" i="5"/>
  <c r="AD2630" i="5" a="1"/>
  <c r="AD2630" i="5" s="1"/>
  <c r="AC2630" i="5"/>
  <c r="T2630" i="5"/>
  <c r="N2630" i="5"/>
  <c r="M2630" i="5"/>
  <c r="L2630" i="5"/>
  <c r="G2630" i="5"/>
  <c r="U2630" i="5" s="1"/>
  <c r="E2630" i="5"/>
  <c r="A2630" i="5"/>
  <c r="AD2629" i="5" a="1"/>
  <c r="AD2629" i="5"/>
  <c r="AC2629" i="5"/>
  <c r="U2629" i="5"/>
  <c r="T2629" i="5"/>
  <c r="N2629" i="5"/>
  <c r="M2629" i="5"/>
  <c r="L2629" i="5"/>
  <c r="G2629" i="5"/>
  <c r="E2629" i="5"/>
  <c r="A2629" i="5"/>
  <c r="AD2628" i="5" a="1"/>
  <c r="AD2628" i="5"/>
  <c r="AC2628" i="5"/>
  <c r="T2628" i="5"/>
  <c r="N2628" i="5"/>
  <c r="M2628" i="5"/>
  <c r="L2628" i="5"/>
  <c r="G2628" i="5"/>
  <c r="U2628" i="5" s="1"/>
  <c r="E2628" i="5"/>
  <c r="A2628" i="5"/>
  <c r="AD2627" i="5" a="1"/>
  <c r="AD2627" i="5"/>
  <c r="AC2627" i="5"/>
  <c r="U2627" i="5"/>
  <c r="T2627" i="5"/>
  <c r="N2627" i="5"/>
  <c r="M2627" i="5"/>
  <c r="L2627" i="5"/>
  <c r="G2627" i="5"/>
  <c r="E2627" i="5"/>
  <c r="A2627" i="5"/>
  <c r="AD2626" i="5" a="1"/>
  <c r="AD2626" i="5" s="1"/>
  <c r="AC2626" i="5"/>
  <c r="U2626" i="5"/>
  <c r="T2626" i="5"/>
  <c r="N2626" i="5"/>
  <c r="M2626" i="5"/>
  <c r="L2626" i="5"/>
  <c r="G2626" i="5"/>
  <c r="E2626" i="5"/>
  <c r="A2626" i="5"/>
  <c r="AD2625" i="5" a="1"/>
  <c r="AD2625" i="5" s="1"/>
  <c r="AC2625" i="5"/>
  <c r="T2625" i="5"/>
  <c r="N2625" i="5"/>
  <c r="M2625" i="5"/>
  <c r="L2625" i="5"/>
  <c r="G2625" i="5"/>
  <c r="U2625" i="5" s="1"/>
  <c r="E2625" i="5"/>
  <c r="A2625" i="5"/>
  <c r="AD2624" i="5" a="1"/>
  <c r="AD2624" i="5" s="1"/>
  <c r="AC2624" i="5"/>
  <c r="T2624" i="5"/>
  <c r="N2624" i="5"/>
  <c r="M2624" i="5"/>
  <c r="L2624" i="5"/>
  <c r="G2624" i="5"/>
  <c r="U2624" i="5" s="1"/>
  <c r="E2624" i="5"/>
  <c r="A2624" i="5"/>
  <c r="AD2623" i="5" a="1"/>
  <c r="AD2623" i="5"/>
  <c r="AC2623" i="5"/>
  <c r="U2623" i="5"/>
  <c r="T2623" i="5"/>
  <c r="N2623" i="5"/>
  <c r="M2623" i="5"/>
  <c r="L2623" i="5"/>
  <c r="G2623" i="5"/>
  <c r="E2623" i="5"/>
  <c r="A2623" i="5"/>
  <c r="AD2622" i="5" a="1"/>
  <c r="AD2622" i="5" s="1"/>
  <c r="AC2622" i="5"/>
  <c r="T2622" i="5"/>
  <c r="N2622" i="5"/>
  <c r="M2622" i="5"/>
  <c r="L2622" i="5"/>
  <c r="G2622" i="5"/>
  <c r="U2622" i="5" s="1"/>
  <c r="E2622" i="5"/>
  <c r="A2622" i="5"/>
  <c r="AD2621" i="5" a="1"/>
  <c r="AD2621" i="5"/>
  <c r="AC2621" i="5"/>
  <c r="U2621" i="5"/>
  <c r="T2621" i="5"/>
  <c r="N2621" i="5"/>
  <c r="M2621" i="5"/>
  <c r="L2621" i="5"/>
  <c r="G2621" i="5"/>
  <c r="E2621" i="5"/>
  <c r="A2621" i="5"/>
  <c r="AD2620" i="5" a="1"/>
  <c r="AD2620" i="5"/>
  <c r="AC2620" i="5"/>
  <c r="T2620" i="5"/>
  <c r="N2620" i="5"/>
  <c r="M2620" i="5"/>
  <c r="L2620" i="5"/>
  <c r="G2620" i="5"/>
  <c r="U2620" i="5" s="1"/>
  <c r="E2620" i="5"/>
  <c r="A2620" i="5"/>
  <c r="AD2619" i="5" a="1"/>
  <c r="AD2619" i="5"/>
  <c r="AC2619" i="5"/>
  <c r="U2619" i="5"/>
  <c r="T2619" i="5"/>
  <c r="N2619" i="5"/>
  <c r="M2619" i="5"/>
  <c r="L2619" i="5"/>
  <c r="G2619" i="5"/>
  <c r="E2619" i="5"/>
  <c r="A2619" i="5"/>
  <c r="AD2618" i="5" a="1"/>
  <c r="AD2618" i="5" s="1"/>
  <c r="AC2618" i="5"/>
  <c r="T2618" i="5"/>
  <c r="N2618" i="5"/>
  <c r="M2618" i="5"/>
  <c r="L2618" i="5"/>
  <c r="G2618" i="5"/>
  <c r="U2618" i="5" s="1"/>
  <c r="E2618" i="5"/>
  <c r="A2618" i="5"/>
  <c r="AD2617" i="5" a="1"/>
  <c r="AD2617" i="5"/>
  <c r="AC2617" i="5"/>
  <c r="T2617" i="5"/>
  <c r="N2617" i="5"/>
  <c r="M2617" i="5"/>
  <c r="L2617" i="5"/>
  <c r="G2617" i="5"/>
  <c r="U2617" i="5" s="1"/>
  <c r="E2617" i="5"/>
  <c r="A2617" i="5"/>
  <c r="AD2616" i="5" a="1"/>
  <c r="AD2616" i="5" s="1"/>
  <c r="AC2616" i="5"/>
  <c r="T2616" i="5"/>
  <c r="N2616" i="5"/>
  <c r="M2616" i="5"/>
  <c r="L2616" i="5"/>
  <c r="G2616" i="5"/>
  <c r="U2616" i="5" s="1"/>
  <c r="E2616" i="5"/>
  <c r="A2616" i="5"/>
  <c r="AD2615" i="5" a="1"/>
  <c r="AD2615" i="5"/>
  <c r="AC2615" i="5"/>
  <c r="U2615" i="5"/>
  <c r="T2615" i="5"/>
  <c r="N2615" i="5"/>
  <c r="M2615" i="5"/>
  <c r="L2615" i="5"/>
  <c r="G2615" i="5"/>
  <c r="E2615" i="5"/>
  <c r="A2615" i="5"/>
  <c r="AD2614" i="5" a="1"/>
  <c r="AD2614" i="5" s="1"/>
  <c r="AC2614" i="5"/>
  <c r="T2614" i="5"/>
  <c r="N2614" i="5"/>
  <c r="M2614" i="5"/>
  <c r="L2614" i="5"/>
  <c r="G2614" i="5"/>
  <c r="U2614" i="5" s="1"/>
  <c r="E2614" i="5"/>
  <c r="A2614" i="5"/>
  <c r="AD2613" i="5" a="1"/>
  <c r="AD2613" i="5"/>
  <c r="AC2613" i="5"/>
  <c r="U2613" i="5"/>
  <c r="T2613" i="5"/>
  <c r="N2613" i="5"/>
  <c r="M2613" i="5"/>
  <c r="L2613" i="5"/>
  <c r="G2613" i="5"/>
  <c r="E2613" i="5"/>
  <c r="A2613" i="5"/>
  <c r="AD2612" i="5" a="1"/>
  <c r="AD2612" i="5"/>
  <c r="AC2612" i="5"/>
  <c r="T2612" i="5"/>
  <c r="N2612" i="5"/>
  <c r="M2612" i="5"/>
  <c r="L2612" i="5"/>
  <c r="G2612" i="5"/>
  <c r="U2612" i="5" s="1"/>
  <c r="E2612" i="5"/>
  <c r="A2612" i="5"/>
  <c r="AD2611" i="5" a="1"/>
  <c r="AD2611" i="5"/>
  <c r="AC2611" i="5"/>
  <c r="U2611" i="5"/>
  <c r="T2611" i="5"/>
  <c r="N2611" i="5"/>
  <c r="M2611" i="5"/>
  <c r="L2611" i="5"/>
  <c r="G2611" i="5"/>
  <c r="E2611" i="5"/>
  <c r="A2611" i="5"/>
  <c r="AD2610" i="5" a="1"/>
  <c r="AD2610" i="5" s="1"/>
  <c r="AC2610" i="5"/>
  <c r="U2610" i="5"/>
  <c r="T2610" i="5"/>
  <c r="N2610" i="5"/>
  <c r="M2610" i="5"/>
  <c r="L2610" i="5"/>
  <c r="G2610" i="5"/>
  <c r="E2610" i="5"/>
  <c r="A2610" i="5"/>
  <c r="AD2609" i="5" a="1"/>
  <c r="AD2609" i="5" s="1"/>
  <c r="AC2609" i="5"/>
  <c r="T2609" i="5"/>
  <c r="N2609" i="5"/>
  <c r="M2609" i="5"/>
  <c r="L2609" i="5"/>
  <c r="G2609" i="5"/>
  <c r="U2609" i="5" s="1"/>
  <c r="E2609" i="5"/>
  <c r="A2609" i="5"/>
  <c r="AD2608" i="5" a="1"/>
  <c r="AD2608" i="5" s="1"/>
  <c r="AC2608" i="5"/>
  <c r="T2608" i="5"/>
  <c r="N2608" i="5"/>
  <c r="M2608" i="5"/>
  <c r="L2608" i="5"/>
  <c r="G2608" i="5"/>
  <c r="U2608" i="5" s="1"/>
  <c r="E2608" i="5"/>
  <c r="A2608" i="5"/>
  <c r="AD2607" i="5" a="1"/>
  <c r="AD2607" i="5"/>
  <c r="AC2607" i="5"/>
  <c r="U2607" i="5"/>
  <c r="T2607" i="5"/>
  <c r="N2607" i="5"/>
  <c r="M2607" i="5"/>
  <c r="L2607" i="5"/>
  <c r="G2607" i="5"/>
  <c r="E2607" i="5"/>
  <c r="A2607" i="5"/>
  <c r="AD2606" i="5" a="1"/>
  <c r="AD2606" i="5" s="1"/>
  <c r="AC2606" i="5"/>
  <c r="T2606" i="5"/>
  <c r="N2606" i="5"/>
  <c r="M2606" i="5"/>
  <c r="L2606" i="5"/>
  <c r="G2606" i="5"/>
  <c r="U2606" i="5" s="1"/>
  <c r="E2606" i="5"/>
  <c r="A2606" i="5"/>
  <c r="AD2605" i="5" a="1"/>
  <c r="AD2605" i="5"/>
  <c r="AC2605" i="5"/>
  <c r="U2605" i="5"/>
  <c r="T2605" i="5"/>
  <c r="N2605" i="5"/>
  <c r="M2605" i="5"/>
  <c r="L2605" i="5"/>
  <c r="G2605" i="5"/>
  <c r="E2605" i="5"/>
  <c r="A2605" i="5"/>
  <c r="AD2604" i="5" a="1"/>
  <c r="AD2604" i="5"/>
  <c r="AC2604" i="5"/>
  <c r="T2604" i="5"/>
  <c r="N2604" i="5"/>
  <c r="M2604" i="5"/>
  <c r="L2604" i="5"/>
  <c r="G2604" i="5"/>
  <c r="U2604" i="5" s="1"/>
  <c r="E2604" i="5"/>
  <c r="A2604" i="5"/>
  <c r="AD2603" i="5" a="1"/>
  <c r="AD2603" i="5"/>
  <c r="AC2603" i="5"/>
  <c r="U2603" i="5"/>
  <c r="T2603" i="5"/>
  <c r="N2603" i="5"/>
  <c r="M2603" i="5"/>
  <c r="L2603" i="5"/>
  <c r="G2603" i="5"/>
  <c r="E2603" i="5"/>
  <c r="A2603" i="5"/>
  <c r="AD2602" i="5" a="1"/>
  <c r="AD2602" i="5" s="1"/>
  <c r="AC2602" i="5"/>
  <c r="T2602" i="5"/>
  <c r="N2602" i="5"/>
  <c r="M2602" i="5"/>
  <c r="L2602" i="5"/>
  <c r="G2602" i="5"/>
  <c r="U2602" i="5" s="1"/>
  <c r="E2602" i="5"/>
  <c r="A2602" i="5"/>
  <c r="AD2601" i="5" a="1"/>
  <c r="AD2601" i="5"/>
  <c r="AC2601" i="5"/>
  <c r="T2601" i="5"/>
  <c r="N2601" i="5"/>
  <c r="M2601" i="5"/>
  <c r="L2601" i="5"/>
  <c r="G2601" i="5"/>
  <c r="U2601" i="5" s="1"/>
  <c r="E2601" i="5"/>
  <c r="A2601" i="5"/>
  <c r="AD2600" i="5" a="1"/>
  <c r="AD2600" i="5" s="1"/>
  <c r="AC2600" i="5"/>
  <c r="T2600" i="5"/>
  <c r="N2600" i="5"/>
  <c r="M2600" i="5"/>
  <c r="L2600" i="5"/>
  <c r="G2600" i="5"/>
  <c r="U2600" i="5" s="1"/>
  <c r="E2600" i="5"/>
  <c r="A2600" i="5"/>
  <c r="AD2599" i="5" a="1"/>
  <c r="AD2599" i="5"/>
  <c r="AC2599" i="5"/>
  <c r="U2599" i="5"/>
  <c r="T2599" i="5"/>
  <c r="N2599" i="5"/>
  <c r="M2599" i="5"/>
  <c r="L2599" i="5"/>
  <c r="G2599" i="5"/>
  <c r="E2599" i="5"/>
  <c r="A2599" i="5"/>
  <c r="AD2598" i="5" a="1"/>
  <c r="AD2598" i="5" s="1"/>
  <c r="AC2598" i="5"/>
  <c r="T2598" i="5"/>
  <c r="N2598" i="5"/>
  <c r="M2598" i="5"/>
  <c r="L2598" i="5"/>
  <c r="G2598" i="5"/>
  <c r="U2598" i="5" s="1"/>
  <c r="E2598" i="5"/>
  <c r="A2598" i="5"/>
  <c r="AD2597" i="5" a="1"/>
  <c r="AD2597" i="5"/>
  <c r="AC2597" i="5"/>
  <c r="U2597" i="5"/>
  <c r="T2597" i="5"/>
  <c r="N2597" i="5"/>
  <c r="M2597" i="5"/>
  <c r="L2597" i="5"/>
  <c r="G2597" i="5"/>
  <c r="E2597" i="5"/>
  <c r="A2597" i="5"/>
  <c r="AD2596" i="5" a="1"/>
  <c r="AD2596" i="5"/>
  <c r="AC2596" i="5"/>
  <c r="T2596" i="5"/>
  <c r="N2596" i="5"/>
  <c r="M2596" i="5"/>
  <c r="L2596" i="5"/>
  <c r="G2596" i="5"/>
  <c r="U2596" i="5" s="1"/>
  <c r="E2596" i="5"/>
  <c r="A2596" i="5"/>
  <c r="AD2595" i="5" a="1"/>
  <c r="AD2595" i="5"/>
  <c r="AC2595" i="5"/>
  <c r="U2595" i="5"/>
  <c r="T2595" i="5"/>
  <c r="N2595" i="5"/>
  <c r="M2595" i="5"/>
  <c r="L2595" i="5"/>
  <c r="G2595" i="5"/>
  <c r="E2595" i="5"/>
  <c r="A2595" i="5"/>
  <c r="AD2594" i="5" a="1"/>
  <c r="AD2594" i="5" s="1"/>
  <c r="AC2594" i="5"/>
  <c r="U2594" i="5"/>
  <c r="T2594" i="5"/>
  <c r="N2594" i="5"/>
  <c r="M2594" i="5"/>
  <c r="L2594" i="5"/>
  <c r="G2594" i="5"/>
  <c r="E2594" i="5"/>
  <c r="A2594" i="5"/>
  <c r="AD2593" i="5" a="1"/>
  <c r="AD2593" i="5" s="1"/>
  <c r="AC2593" i="5"/>
  <c r="T2593" i="5"/>
  <c r="N2593" i="5"/>
  <c r="M2593" i="5"/>
  <c r="L2593" i="5"/>
  <c r="G2593" i="5"/>
  <c r="U2593" i="5" s="1"/>
  <c r="E2593" i="5"/>
  <c r="A2593" i="5"/>
  <c r="AD2592" i="5" a="1"/>
  <c r="AD2592" i="5" s="1"/>
  <c r="AC2592" i="5"/>
  <c r="T2592" i="5"/>
  <c r="N2592" i="5"/>
  <c r="M2592" i="5"/>
  <c r="L2592" i="5"/>
  <c r="G2592" i="5"/>
  <c r="U2592" i="5" s="1"/>
  <c r="E2592" i="5"/>
  <c r="A2592" i="5"/>
  <c r="AD2591" i="5" a="1"/>
  <c r="AD2591" i="5"/>
  <c r="AC2591" i="5"/>
  <c r="U2591" i="5"/>
  <c r="T2591" i="5"/>
  <c r="N2591" i="5"/>
  <c r="M2591" i="5"/>
  <c r="L2591" i="5"/>
  <c r="G2591" i="5"/>
  <c r="E2591" i="5"/>
  <c r="A2591" i="5"/>
  <c r="AD2590" i="5" a="1"/>
  <c r="AD2590" i="5" s="1"/>
  <c r="AC2590" i="5"/>
  <c r="T2590" i="5"/>
  <c r="N2590" i="5"/>
  <c r="M2590" i="5"/>
  <c r="L2590" i="5"/>
  <c r="G2590" i="5"/>
  <c r="U2590" i="5" s="1"/>
  <c r="E2590" i="5"/>
  <c r="A2590" i="5"/>
  <c r="AD2589" i="5" a="1"/>
  <c r="AD2589" i="5"/>
  <c r="AC2589" i="5"/>
  <c r="U2589" i="5"/>
  <c r="T2589" i="5"/>
  <c r="N2589" i="5"/>
  <c r="M2589" i="5"/>
  <c r="L2589" i="5"/>
  <c r="G2589" i="5"/>
  <c r="E2589" i="5"/>
  <c r="A2589" i="5"/>
  <c r="AD2588" i="5" a="1"/>
  <c r="AD2588" i="5"/>
  <c r="AC2588" i="5"/>
  <c r="T2588" i="5"/>
  <c r="N2588" i="5"/>
  <c r="M2588" i="5"/>
  <c r="L2588" i="5"/>
  <c r="G2588" i="5"/>
  <c r="U2588" i="5" s="1"/>
  <c r="E2588" i="5"/>
  <c r="A2588" i="5"/>
  <c r="AD2587" i="5" a="1"/>
  <c r="AD2587" i="5"/>
  <c r="AC2587" i="5"/>
  <c r="U2587" i="5"/>
  <c r="T2587" i="5"/>
  <c r="N2587" i="5"/>
  <c r="M2587" i="5"/>
  <c r="L2587" i="5"/>
  <c r="G2587" i="5"/>
  <c r="E2587" i="5"/>
  <c r="A2587" i="5"/>
  <c r="AD2586" i="5" a="1"/>
  <c r="AD2586" i="5" s="1"/>
  <c r="AC2586" i="5"/>
  <c r="T2586" i="5"/>
  <c r="N2586" i="5"/>
  <c r="M2586" i="5"/>
  <c r="L2586" i="5"/>
  <c r="G2586" i="5"/>
  <c r="U2586" i="5" s="1"/>
  <c r="E2586" i="5"/>
  <c r="A2586" i="5"/>
  <c r="AD2585" i="5" a="1"/>
  <c r="AD2585" i="5"/>
  <c r="AC2585" i="5"/>
  <c r="T2585" i="5"/>
  <c r="N2585" i="5"/>
  <c r="M2585" i="5"/>
  <c r="L2585" i="5"/>
  <c r="G2585" i="5"/>
  <c r="U2585" i="5" s="1"/>
  <c r="E2585" i="5"/>
  <c r="A2585" i="5"/>
  <c r="AD2584" i="5" a="1"/>
  <c r="AD2584" i="5" s="1"/>
  <c r="AC2584" i="5"/>
  <c r="T2584" i="5"/>
  <c r="N2584" i="5"/>
  <c r="M2584" i="5"/>
  <c r="L2584" i="5"/>
  <c r="G2584" i="5"/>
  <c r="U2584" i="5" s="1"/>
  <c r="E2584" i="5"/>
  <c r="A2584" i="5"/>
  <c r="AD2583" i="5" a="1"/>
  <c r="AD2583" i="5"/>
  <c r="AC2583" i="5"/>
  <c r="U2583" i="5"/>
  <c r="T2583" i="5"/>
  <c r="N2583" i="5"/>
  <c r="M2583" i="5"/>
  <c r="L2583" i="5"/>
  <c r="G2583" i="5"/>
  <c r="E2583" i="5"/>
  <c r="A2583" i="5"/>
  <c r="AD2582" i="5" a="1"/>
  <c r="AD2582" i="5" s="1"/>
  <c r="AC2582" i="5"/>
  <c r="T2582" i="5"/>
  <c r="N2582" i="5"/>
  <c r="M2582" i="5"/>
  <c r="L2582" i="5"/>
  <c r="G2582" i="5"/>
  <c r="U2582" i="5" s="1"/>
  <c r="E2582" i="5"/>
  <c r="A2582" i="5"/>
  <c r="AD2581" i="5" a="1"/>
  <c r="AD2581" i="5"/>
  <c r="AC2581" i="5"/>
  <c r="U2581" i="5"/>
  <c r="T2581" i="5"/>
  <c r="N2581" i="5"/>
  <c r="M2581" i="5"/>
  <c r="L2581" i="5"/>
  <c r="G2581" i="5"/>
  <c r="E2581" i="5"/>
  <c r="A2581" i="5"/>
  <c r="AD2580" i="5" a="1"/>
  <c r="AD2580" i="5"/>
  <c r="AC2580" i="5"/>
  <c r="T2580" i="5"/>
  <c r="N2580" i="5"/>
  <c r="M2580" i="5"/>
  <c r="L2580" i="5"/>
  <c r="G2580" i="5"/>
  <c r="U2580" i="5" s="1"/>
  <c r="E2580" i="5"/>
  <c r="A2580" i="5"/>
  <c r="AD2579" i="5" a="1"/>
  <c r="AD2579" i="5"/>
  <c r="AC2579" i="5"/>
  <c r="U2579" i="5"/>
  <c r="T2579" i="5"/>
  <c r="N2579" i="5"/>
  <c r="M2579" i="5"/>
  <c r="L2579" i="5"/>
  <c r="G2579" i="5"/>
  <c r="E2579" i="5"/>
  <c r="A2579" i="5"/>
  <c r="AD2578" i="5" a="1"/>
  <c r="AD2578" i="5" s="1"/>
  <c r="AC2578" i="5"/>
  <c r="U2578" i="5"/>
  <c r="T2578" i="5"/>
  <c r="N2578" i="5"/>
  <c r="M2578" i="5"/>
  <c r="L2578" i="5"/>
  <c r="G2578" i="5"/>
  <c r="E2578" i="5"/>
  <c r="A2578" i="5"/>
  <c r="AD2577" i="5" a="1"/>
  <c r="AD2577" i="5" s="1"/>
  <c r="AC2577" i="5"/>
  <c r="T2577" i="5"/>
  <c r="N2577" i="5"/>
  <c r="M2577" i="5"/>
  <c r="L2577" i="5"/>
  <c r="G2577" i="5"/>
  <c r="U2577" i="5" s="1"/>
  <c r="E2577" i="5"/>
  <c r="A2577" i="5"/>
  <c r="AD2576" i="5" a="1"/>
  <c r="AD2576" i="5" s="1"/>
  <c r="AC2576" i="5"/>
  <c r="T2576" i="5"/>
  <c r="N2576" i="5"/>
  <c r="M2576" i="5"/>
  <c r="L2576" i="5"/>
  <c r="G2576" i="5"/>
  <c r="U2576" i="5" s="1"/>
  <c r="E2576" i="5"/>
  <c r="A2576" i="5"/>
  <c r="AD2575" i="5" a="1"/>
  <c r="AD2575" i="5"/>
  <c r="AC2575" i="5"/>
  <c r="U2575" i="5"/>
  <c r="T2575" i="5"/>
  <c r="N2575" i="5"/>
  <c r="M2575" i="5"/>
  <c r="L2575" i="5"/>
  <c r="G2575" i="5"/>
  <c r="E2575" i="5"/>
  <c r="A2575" i="5"/>
  <c r="AD2574" i="5" a="1"/>
  <c r="AD2574" i="5" s="1"/>
  <c r="AC2574" i="5"/>
  <c r="T2574" i="5"/>
  <c r="N2574" i="5"/>
  <c r="M2574" i="5"/>
  <c r="L2574" i="5"/>
  <c r="G2574" i="5"/>
  <c r="U2574" i="5" s="1"/>
  <c r="E2574" i="5"/>
  <c r="A2574" i="5"/>
  <c r="AD2573" i="5" a="1"/>
  <c r="AD2573" i="5"/>
  <c r="AC2573" i="5"/>
  <c r="U2573" i="5"/>
  <c r="T2573" i="5"/>
  <c r="N2573" i="5"/>
  <c r="M2573" i="5"/>
  <c r="L2573" i="5"/>
  <c r="G2573" i="5"/>
  <c r="E2573" i="5"/>
  <c r="A2573" i="5"/>
  <c r="AD2572" i="5" a="1"/>
  <c r="AD2572" i="5"/>
  <c r="AC2572" i="5"/>
  <c r="T2572" i="5"/>
  <c r="N2572" i="5"/>
  <c r="M2572" i="5"/>
  <c r="L2572" i="5"/>
  <c r="G2572" i="5"/>
  <c r="U2572" i="5" s="1"/>
  <c r="E2572" i="5"/>
  <c r="A2572" i="5"/>
  <c r="AD2571" i="5" a="1"/>
  <c r="AD2571" i="5"/>
  <c r="AC2571" i="5"/>
  <c r="U2571" i="5"/>
  <c r="T2571" i="5"/>
  <c r="N2571" i="5"/>
  <c r="M2571" i="5"/>
  <c r="L2571" i="5"/>
  <c r="G2571" i="5"/>
  <c r="E2571" i="5"/>
  <c r="A2571" i="5"/>
  <c r="AD2570" i="5" a="1"/>
  <c r="AD2570" i="5" s="1"/>
  <c r="AC2570" i="5"/>
  <c r="T2570" i="5"/>
  <c r="N2570" i="5"/>
  <c r="M2570" i="5"/>
  <c r="L2570" i="5"/>
  <c r="G2570" i="5"/>
  <c r="U2570" i="5" s="1"/>
  <c r="E2570" i="5"/>
  <c r="A2570" i="5"/>
  <c r="AD2569" i="5" a="1"/>
  <c r="AD2569" i="5"/>
  <c r="AC2569" i="5"/>
  <c r="T2569" i="5"/>
  <c r="N2569" i="5"/>
  <c r="M2569" i="5"/>
  <c r="L2569" i="5"/>
  <c r="G2569" i="5"/>
  <c r="U2569" i="5" s="1"/>
  <c r="E2569" i="5"/>
  <c r="A2569" i="5"/>
  <c r="AD2568" i="5" a="1"/>
  <c r="AD2568" i="5" s="1"/>
  <c r="AC2568" i="5"/>
  <c r="T2568" i="5"/>
  <c r="N2568" i="5"/>
  <c r="M2568" i="5"/>
  <c r="L2568" i="5"/>
  <c r="G2568" i="5"/>
  <c r="U2568" i="5" s="1"/>
  <c r="E2568" i="5"/>
  <c r="A2568" i="5"/>
  <c r="AD2567" i="5" a="1"/>
  <c r="AD2567" i="5"/>
  <c r="AC2567" i="5"/>
  <c r="U2567" i="5"/>
  <c r="T2567" i="5"/>
  <c r="N2567" i="5"/>
  <c r="M2567" i="5"/>
  <c r="L2567" i="5"/>
  <c r="G2567" i="5"/>
  <c r="E2567" i="5"/>
  <c r="A2567" i="5"/>
  <c r="AD2566" i="5" a="1"/>
  <c r="AD2566" i="5" s="1"/>
  <c r="AC2566" i="5"/>
  <c r="T2566" i="5"/>
  <c r="N2566" i="5"/>
  <c r="M2566" i="5"/>
  <c r="L2566" i="5"/>
  <c r="G2566" i="5"/>
  <c r="U2566" i="5" s="1"/>
  <c r="E2566" i="5"/>
  <c r="A2566" i="5"/>
  <c r="AD2565" i="5" a="1"/>
  <c r="AD2565" i="5"/>
  <c r="AC2565" i="5"/>
  <c r="U2565" i="5"/>
  <c r="T2565" i="5"/>
  <c r="N2565" i="5"/>
  <c r="M2565" i="5"/>
  <c r="L2565" i="5"/>
  <c r="G2565" i="5"/>
  <c r="E2565" i="5"/>
  <c r="A2565" i="5"/>
  <c r="AD2564" i="5" a="1"/>
  <c r="AD2564" i="5"/>
  <c r="AC2564" i="5"/>
  <c r="T2564" i="5"/>
  <c r="N2564" i="5"/>
  <c r="M2564" i="5"/>
  <c r="L2564" i="5"/>
  <c r="G2564" i="5"/>
  <c r="U2564" i="5" s="1"/>
  <c r="E2564" i="5"/>
  <c r="A2564" i="5"/>
  <c r="AD2563" i="5" a="1"/>
  <c r="AD2563" i="5"/>
  <c r="AC2563" i="5"/>
  <c r="U2563" i="5"/>
  <c r="T2563" i="5"/>
  <c r="N2563" i="5"/>
  <c r="M2563" i="5"/>
  <c r="L2563" i="5"/>
  <c r="G2563" i="5"/>
  <c r="E2563" i="5"/>
  <c r="A2563" i="5"/>
  <c r="AD2562" i="5" a="1"/>
  <c r="AD2562" i="5" s="1"/>
  <c r="AC2562" i="5"/>
  <c r="U2562" i="5"/>
  <c r="T2562" i="5"/>
  <c r="N2562" i="5"/>
  <c r="M2562" i="5"/>
  <c r="L2562" i="5"/>
  <c r="G2562" i="5"/>
  <c r="E2562" i="5"/>
  <c r="A2562" i="5"/>
  <c r="AD2561" i="5" a="1"/>
  <c r="AD2561" i="5" s="1"/>
  <c r="AC2561" i="5"/>
  <c r="T2561" i="5"/>
  <c r="N2561" i="5"/>
  <c r="M2561" i="5"/>
  <c r="L2561" i="5"/>
  <c r="G2561" i="5"/>
  <c r="U2561" i="5" s="1"/>
  <c r="E2561" i="5"/>
  <c r="A2561" i="5"/>
  <c r="AD2560" i="5" a="1"/>
  <c r="AD2560" i="5" s="1"/>
  <c r="AC2560" i="5"/>
  <c r="T2560" i="5"/>
  <c r="N2560" i="5"/>
  <c r="M2560" i="5"/>
  <c r="L2560" i="5"/>
  <c r="G2560" i="5"/>
  <c r="U2560" i="5" s="1"/>
  <c r="E2560" i="5"/>
  <c r="A2560" i="5"/>
  <c r="AD2559" i="5" a="1"/>
  <c r="AD2559" i="5"/>
  <c r="AC2559" i="5"/>
  <c r="U2559" i="5"/>
  <c r="T2559" i="5"/>
  <c r="N2559" i="5"/>
  <c r="M2559" i="5"/>
  <c r="L2559" i="5"/>
  <c r="G2559" i="5"/>
  <c r="E2559" i="5"/>
  <c r="A2559" i="5"/>
  <c r="AD2558" i="5" a="1"/>
  <c r="AD2558" i="5" s="1"/>
  <c r="AC2558" i="5"/>
  <c r="T2558" i="5"/>
  <c r="N2558" i="5"/>
  <c r="M2558" i="5"/>
  <c r="L2558" i="5"/>
  <c r="G2558" i="5"/>
  <c r="U2558" i="5" s="1"/>
  <c r="E2558" i="5"/>
  <c r="A2558" i="5"/>
  <c r="AD2557" i="5" a="1"/>
  <c r="AD2557" i="5"/>
  <c r="AC2557" i="5"/>
  <c r="U2557" i="5"/>
  <c r="T2557" i="5"/>
  <c r="N2557" i="5"/>
  <c r="M2557" i="5"/>
  <c r="L2557" i="5"/>
  <c r="G2557" i="5"/>
  <c r="E2557" i="5"/>
  <c r="A2557" i="5"/>
  <c r="AD2556" i="5" a="1"/>
  <c r="AD2556" i="5"/>
  <c r="AC2556" i="5"/>
  <c r="T2556" i="5"/>
  <c r="N2556" i="5"/>
  <c r="M2556" i="5"/>
  <c r="L2556" i="5"/>
  <c r="G2556" i="5"/>
  <c r="U2556" i="5" s="1"/>
  <c r="E2556" i="5"/>
  <c r="A2556" i="5"/>
  <c r="AD2555" i="5" a="1"/>
  <c r="AD2555" i="5"/>
  <c r="AC2555" i="5"/>
  <c r="U2555" i="5"/>
  <c r="T2555" i="5"/>
  <c r="N2555" i="5"/>
  <c r="M2555" i="5"/>
  <c r="L2555" i="5"/>
  <c r="G2555" i="5"/>
  <c r="E2555" i="5"/>
  <c r="A2555" i="5"/>
  <c r="AD2554" i="5" a="1"/>
  <c r="AD2554" i="5" s="1"/>
  <c r="AC2554" i="5"/>
  <c r="T2554" i="5"/>
  <c r="N2554" i="5"/>
  <c r="M2554" i="5"/>
  <c r="L2554" i="5"/>
  <c r="G2554" i="5"/>
  <c r="U2554" i="5" s="1"/>
  <c r="E2554" i="5"/>
  <c r="A2554" i="5"/>
  <c r="AD2553" i="5" a="1"/>
  <c r="AD2553" i="5"/>
  <c r="AC2553" i="5"/>
  <c r="T2553" i="5"/>
  <c r="N2553" i="5"/>
  <c r="M2553" i="5"/>
  <c r="L2553" i="5"/>
  <c r="G2553" i="5"/>
  <c r="U2553" i="5" s="1"/>
  <c r="E2553" i="5"/>
  <c r="A2553" i="5"/>
  <c r="AD2552" i="5" a="1"/>
  <c r="AD2552" i="5" s="1"/>
  <c r="AC2552" i="5"/>
  <c r="T2552" i="5"/>
  <c r="N2552" i="5"/>
  <c r="M2552" i="5"/>
  <c r="L2552" i="5"/>
  <c r="G2552" i="5"/>
  <c r="U2552" i="5" s="1"/>
  <c r="E2552" i="5"/>
  <c r="A2552" i="5"/>
  <c r="AD2551" i="5" a="1"/>
  <c r="AD2551" i="5"/>
  <c r="AC2551" i="5"/>
  <c r="U2551" i="5"/>
  <c r="T2551" i="5"/>
  <c r="N2551" i="5"/>
  <c r="M2551" i="5"/>
  <c r="L2551" i="5"/>
  <c r="G2551" i="5"/>
  <c r="E2551" i="5"/>
  <c r="A2551" i="5"/>
  <c r="AD2550" i="5" a="1"/>
  <c r="AD2550" i="5" s="1"/>
  <c r="AC2550" i="5"/>
  <c r="T2550" i="5"/>
  <c r="N2550" i="5"/>
  <c r="M2550" i="5"/>
  <c r="L2550" i="5"/>
  <c r="G2550" i="5"/>
  <c r="U2550" i="5" s="1"/>
  <c r="E2550" i="5"/>
  <c r="A2550" i="5"/>
  <c r="AD2549" i="5" a="1"/>
  <c r="AD2549" i="5"/>
  <c r="AC2549" i="5"/>
  <c r="U2549" i="5"/>
  <c r="T2549" i="5"/>
  <c r="N2549" i="5"/>
  <c r="M2549" i="5"/>
  <c r="L2549" i="5"/>
  <c r="G2549" i="5"/>
  <c r="E2549" i="5"/>
  <c r="A2549" i="5"/>
  <c r="AD2548" i="5" a="1"/>
  <c r="AD2548" i="5"/>
  <c r="AC2548" i="5"/>
  <c r="T2548" i="5"/>
  <c r="N2548" i="5"/>
  <c r="M2548" i="5"/>
  <c r="L2548" i="5"/>
  <c r="G2548" i="5"/>
  <c r="U2548" i="5" s="1"/>
  <c r="E2548" i="5"/>
  <c r="A2548" i="5"/>
  <c r="AD2547" i="5" a="1"/>
  <c r="AD2547" i="5"/>
  <c r="AC2547" i="5"/>
  <c r="U2547" i="5"/>
  <c r="T2547" i="5"/>
  <c r="N2547" i="5"/>
  <c r="M2547" i="5"/>
  <c r="L2547" i="5"/>
  <c r="G2547" i="5"/>
  <c r="E2547" i="5"/>
  <c r="A2547" i="5"/>
  <c r="AD2546" i="5" a="1"/>
  <c r="AD2546" i="5" s="1"/>
  <c r="AC2546" i="5"/>
  <c r="U2546" i="5"/>
  <c r="T2546" i="5"/>
  <c r="N2546" i="5"/>
  <c r="M2546" i="5"/>
  <c r="L2546" i="5"/>
  <c r="G2546" i="5"/>
  <c r="E2546" i="5"/>
  <c r="A2546" i="5"/>
  <c r="AD2545" i="5" a="1"/>
  <c r="AD2545" i="5" s="1"/>
  <c r="AC2545" i="5"/>
  <c r="T2545" i="5"/>
  <c r="N2545" i="5"/>
  <c r="M2545" i="5"/>
  <c r="L2545" i="5"/>
  <c r="G2545" i="5"/>
  <c r="U2545" i="5" s="1"/>
  <c r="E2545" i="5"/>
  <c r="A2545" i="5"/>
  <c r="AD2544" i="5" a="1"/>
  <c r="AD2544" i="5" s="1"/>
  <c r="AC2544" i="5"/>
  <c r="T2544" i="5"/>
  <c r="N2544" i="5"/>
  <c r="M2544" i="5"/>
  <c r="L2544" i="5"/>
  <c r="G2544" i="5"/>
  <c r="U2544" i="5" s="1"/>
  <c r="E2544" i="5"/>
  <c r="A2544" i="5"/>
  <c r="AD2543" i="5" a="1"/>
  <c r="AD2543" i="5"/>
  <c r="AC2543" i="5"/>
  <c r="U2543" i="5"/>
  <c r="T2543" i="5"/>
  <c r="N2543" i="5"/>
  <c r="M2543" i="5"/>
  <c r="L2543" i="5"/>
  <c r="G2543" i="5"/>
  <c r="E2543" i="5"/>
  <c r="A2543" i="5"/>
  <c r="AD2542" i="5" a="1"/>
  <c r="AD2542" i="5" s="1"/>
  <c r="AC2542" i="5"/>
  <c r="T2542" i="5"/>
  <c r="N2542" i="5"/>
  <c r="M2542" i="5"/>
  <c r="L2542" i="5"/>
  <c r="G2542" i="5"/>
  <c r="U2542" i="5" s="1"/>
  <c r="E2542" i="5"/>
  <c r="A2542" i="5"/>
  <c r="AD2541" i="5" a="1"/>
  <c r="AD2541" i="5"/>
  <c r="AC2541" i="5"/>
  <c r="U2541" i="5"/>
  <c r="T2541" i="5"/>
  <c r="N2541" i="5"/>
  <c r="M2541" i="5"/>
  <c r="L2541" i="5"/>
  <c r="G2541" i="5"/>
  <c r="E2541" i="5"/>
  <c r="A2541" i="5"/>
  <c r="AD2540" i="5" a="1"/>
  <c r="AD2540" i="5"/>
  <c r="AC2540" i="5"/>
  <c r="T2540" i="5"/>
  <c r="N2540" i="5"/>
  <c r="M2540" i="5"/>
  <c r="L2540" i="5"/>
  <c r="G2540" i="5"/>
  <c r="U2540" i="5" s="1"/>
  <c r="E2540" i="5"/>
  <c r="A2540" i="5"/>
  <c r="AD2539" i="5" a="1"/>
  <c r="AD2539" i="5"/>
  <c r="AC2539" i="5"/>
  <c r="U2539" i="5"/>
  <c r="T2539" i="5"/>
  <c r="N2539" i="5"/>
  <c r="M2539" i="5"/>
  <c r="L2539" i="5"/>
  <c r="G2539" i="5"/>
  <c r="E2539" i="5"/>
  <c r="A2539" i="5"/>
  <c r="AD2538" i="5" a="1"/>
  <c r="AD2538" i="5" s="1"/>
  <c r="AC2538" i="5"/>
  <c r="T2538" i="5"/>
  <c r="N2538" i="5"/>
  <c r="M2538" i="5"/>
  <c r="L2538" i="5"/>
  <c r="G2538" i="5"/>
  <c r="U2538" i="5" s="1"/>
  <c r="E2538" i="5"/>
  <c r="A2538" i="5"/>
  <c r="AD2537" i="5" a="1"/>
  <c r="AD2537" i="5"/>
  <c r="AC2537" i="5"/>
  <c r="T2537" i="5"/>
  <c r="N2537" i="5"/>
  <c r="M2537" i="5"/>
  <c r="L2537" i="5"/>
  <c r="G2537" i="5"/>
  <c r="U2537" i="5" s="1"/>
  <c r="E2537" i="5"/>
  <c r="A2537" i="5"/>
  <c r="AD2536" i="5" a="1"/>
  <c r="AD2536" i="5" s="1"/>
  <c r="AC2536" i="5"/>
  <c r="T2536" i="5"/>
  <c r="N2536" i="5"/>
  <c r="M2536" i="5"/>
  <c r="L2536" i="5"/>
  <c r="G2536" i="5"/>
  <c r="U2536" i="5" s="1"/>
  <c r="E2536" i="5"/>
  <c r="A2536" i="5"/>
  <c r="AD2535" i="5" a="1"/>
  <c r="AD2535" i="5"/>
  <c r="AC2535" i="5"/>
  <c r="U2535" i="5"/>
  <c r="T2535" i="5"/>
  <c r="N2535" i="5"/>
  <c r="M2535" i="5"/>
  <c r="L2535" i="5"/>
  <c r="G2535" i="5"/>
  <c r="E2535" i="5"/>
  <c r="A2535" i="5"/>
  <c r="AD2534" i="5" a="1"/>
  <c r="AD2534" i="5" s="1"/>
  <c r="AC2534" i="5"/>
  <c r="T2534" i="5"/>
  <c r="N2534" i="5"/>
  <c r="M2534" i="5"/>
  <c r="L2534" i="5"/>
  <c r="G2534" i="5"/>
  <c r="U2534" i="5" s="1"/>
  <c r="E2534" i="5"/>
  <c r="A2534" i="5"/>
  <c r="AD2533" i="5" a="1"/>
  <c r="AD2533" i="5"/>
  <c r="AC2533" i="5"/>
  <c r="U2533" i="5"/>
  <c r="T2533" i="5"/>
  <c r="N2533" i="5"/>
  <c r="M2533" i="5"/>
  <c r="L2533" i="5"/>
  <c r="G2533" i="5"/>
  <c r="E2533" i="5"/>
  <c r="A2533" i="5"/>
  <c r="AD2532" i="5" a="1"/>
  <c r="AD2532" i="5"/>
  <c r="AC2532" i="5"/>
  <c r="T2532" i="5"/>
  <c r="N2532" i="5"/>
  <c r="M2532" i="5"/>
  <c r="L2532" i="5"/>
  <c r="G2532" i="5"/>
  <c r="U2532" i="5" s="1"/>
  <c r="E2532" i="5"/>
  <c r="A2532" i="5"/>
  <c r="AD2531" i="5" a="1"/>
  <c r="AD2531" i="5"/>
  <c r="AC2531" i="5"/>
  <c r="U2531" i="5"/>
  <c r="T2531" i="5"/>
  <c r="N2531" i="5"/>
  <c r="M2531" i="5"/>
  <c r="L2531" i="5"/>
  <c r="G2531" i="5"/>
  <c r="E2531" i="5"/>
  <c r="A2531" i="5"/>
  <c r="AD2530" i="5" a="1"/>
  <c r="AD2530" i="5" s="1"/>
  <c r="AC2530" i="5"/>
  <c r="U2530" i="5"/>
  <c r="T2530" i="5"/>
  <c r="N2530" i="5"/>
  <c r="M2530" i="5"/>
  <c r="L2530" i="5"/>
  <c r="G2530" i="5"/>
  <c r="E2530" i="5"/>
  <c r="A2530" i="5"/>
  <c r="AD2529" i="5" a="1"/>
  <c r="AD2529" i="5" s="1"/>
  <c r="AC2529" i="5"/>
  <c r="T2529" i="5"/>
  <c r="N2529" i="5"/>
  <c r="M2529" i="5"/>
  <c r="L2529" i="5"/>
  <c r="G2529" i="5"/>
  <c r="U2529" i="5" s="1"/>
  <c r="E2529" i="5"/>
  <c r="A2529" i="5"/>
  <c r="AD2528" i="5" a="1"/>
  <c r="AD2528" i="5" s="1"/>
  <c r="AC2528" i="5"/>
  <c r="T2528" i="5"/>
  <c r="N2528" i="5"/>
  <c r="M2528" i="5"/>
  <c r="L2528" i="5"/>
  <c r="G2528" i="5"/>
  <c r="U2528" i="5" s="1"/>
  <c r="E2528" i="5"/>
  <c r="A2528" i="5"/>
  <c r="AD2527" i="5" a="1"/>
  <c r="AD2527" i="5"/>
  <c r="AC2527" i="5"/>
  <c r="U2527" i="5"/>
  <c r="T2527" i="5"/>
  <c r="N2527" i="5"/>
  <c r="M2527" i="5"/>
  <c r="L2527" i="5"/>
  <c r="G2527" i="5"/>
  <c r="E2527" i="5"/>
  <c r="A2527" i="5"/>
  <c r="AD2526" i="5" a="1"/>
  <c r="AD2526" i="5" s="1"/>
  <c r="AC2526" i="5"/>
  <c r="T2526" i="5"/>
  <c r="N2526" i="5"/>
  <c r="M2526" i="5"/>
  <c r="L2526" i="5"/>
  <c r="G2526" i="5"/>
  <c r="U2526" i="5" s="1"/>
  <c r="E2526" i="5"/>
  <c r="A2526" i="5"/>
  <c r="AD2525" i="5" a="1"/>
  <c r="AD2525" i="5"/>
  <c r="AC2525" i="5"/>
  <c r="U2525" i="5"/>
  <c r="T2525" i="5"/>
  <c r="N2525" i="5"/>
  <c r="M2525" i="5"/>
  <c r="L2525" i="5"/>
  <c r="G2525" i="5"/>
  <c r="E2525" i="5"/>
  <c r="A2525" i="5"/>
  <c r="AD2524" i="5" a="1"/>
  <c r="AD2524" i="5"/>
  <c r="AC2524" i="5"/>
  <c r="T2524" i="5"/>
  <c r="N2524" i="5"/>
  <c r="M2524" i="5"/>
  <c r="L2524" i="5"/>
  <c r="G2524" i="5"/>
  <c r="U2524" i="5" s="1"/>
  <c r="E2524" i="5"/>
  <c r="A2524" i="5"/>
  <c r="AD2523" i="5" a="1"/>
  <c r="AD2523" i="5"/>
  <c r="AC2523" i="5"/>
  <c r="U2523" i="5"/>
  <c r="T2523" i="5"/>
  <c r="N2523" i="5"/>
  <c r="M2523" i="5"/>
  <c r="L2523" i="5"/>
  <c r="G2523" i="5"/>
  <c r="E2523" i="5"/>
  <c r="A2523" i="5"/>
  <c r="AD2522" i="5" a="1"/>
  <c r="AD2522" i="5" s="1"/>
  <c r="AC2522" i="5"/>
  <c r="T2522" i="5"/>
  <c r="N2522" i="5"/>
  <c r="M2522" i="5"/>
  <c r="L2522" i="5"/>
  <c r="G2522" i="5"/>
  <c r="U2522" i="5" s="1"/>
  <c r="E2522" i="5"/>
  <c r="A2522" i="5"/>
  <c r="AD2521" i="5" a="1"/>
  <c r="AD2521" i="5"/>
  <c r="AC2521" i="5"/>
  <c r="T2521" i="5"/>
  <c r="N2521" i="5"/>
  <c r="M2521" i="5"/>
  <c r="L2521" i="5"/>
  <c r="G2521" i="5"/>
  <c r="U2521" i="5" s="1"/>
  <c r="E2521" i="5"/>
  <c r="A2521" i="5"/>
  <c r="AD2520" i="5" a="1"/>
  <c r="AD2520" i="5" s="1"/>
  <c r="AC2520" i="5"/>
  <c r="T2520" i="5"/>
  <c r="N2520" i="5"/>
  <c r="M2520" i="5"/>
  <c r="L2520" i="5"/>
  <c r="G2520" i="5"/>
  <c r="U2520" i="5" s="1"/>
  <c r="E2520" i="5"/>
  <c r="A2520" i="5"/>
  <c r="AD2519" i="5" a="1"/>
  <c r="AD2519" i="5"/>
  <c r="AC2519" i="5"/>
  <c r="U2519" i="5"/>
  <c r="T2519" i="5"/>
  <c r="N2519" i="5"/>
  <c r="M2519" i="5"/>
  <c r="L2519" i="5"/>
  <c r="G2519" i="5"/>
  <c r="E2519" i="5"/>
  <c r="A2519" i="5"/>
  <c r="AD2518" i="5" a="1"/>
  <c r="AD2518" i="5" s="1"/>
  <c r="AC2518" i="5"/>
  <c r="T2518" i="5"/>
  <c r="N2518" i="5"/>
  <c r="M2518" i="5"/>
  <c r="L2518" i="5"/>
  <c r="G2518" i="5"/>
  <c r="U2518" i="5" s="1"/>
  <c r="E2518" i="5"/>
  <c r="A2518" i="5"/>
  <c r="AD2517" i="5" a="1"/>
  <c r="AD2517" i="5"/>
  <c r="AC2517" i="5"/>
  <c r="U2517" i="5"/>
  <c r="T2517" i="5"/>
  <c r="N2517" i="5"/>
  <c r="M2517" i="5"/>
  <c r="L2517" i="5"/>
  <c r="G2517" i="5"/>
  <c r="E2517" i="5"/>
  <c r="A2517" i="5"/>
  <c r="AD2516" i="5" a="1"/>
  <c r="AD2516" i="5"/>
  <c r="AC2516" i="5"/>
  <c r="T2516" i="5"/>
  <c r="N2516" i="5"/>
  <c r="M2516" i="5"/>
  <c r="L2516" i="5"/>
  <c r="G2516" i="5"/>
  <c r="U2516" i="5" s="1"/>
  <c r="E2516" i="5"/>
  <c r="A2516" i="5"/>
  <c r="AD2515" i="5" a="1"/>
  <c r="AD2515" i="5"/>
  <c r="AC2515" i="5"/>
  <c r="U2515" i="5"/>
  <c r="T2515" i="5"/>
  <c r="N2515" i="5"/>
  <c r="M2515" i="5"/>
  <c r="L2515" i="5"/>
  <c r="G2515" i="5"/>
  <c r="E2515" i="5"/>
  <c r="A2515" i="5"/>
  <c r="AD2514" i="5" a="1"/>
  <c r="AD2514" i="5" s="1"/>
  <c r="AC2514" i="5"/>
  <c r="U2514" i="5"/>
  <c r="T2514" i="5"/>
  <c r="N2514" i="5"/>
  <c r="M2514" i="5"/>
  <c r="L2514" i="5"/>
  <c r="G2514" i="5"/>
  <c r="E2514" i="5"/>
  <c r="A2514" i="5"/>
  <c r="AD2513" i="5" a="1"/>
  <c r="AD2513" i="5" s="1"/>
  <c r="AC2513" i="5"/>
  <c r="T2513" i="5"/>
  <c r="N2513" i="5"/>
  <c r="M2513" i="5"/>
  <c r="L2513" i="5"/>
  <c r="G2513" i="5"/>
  <c r="U2513" i="5" s="1"/>
  <c r="E2513" i="5"/>
  <c r="A2513" i="5"/>
  <c r="AD2512" i="5" a="1"/>
  <c r="AD2512" i="5" s="1"/>
  <c r="AC2512" i="5"/>
  <c r="T2512" i="5"/>
  <c r="N2512" i="5"/>
  <c r="M2512" i="5"/>
  <c r="L2512" i="5"/>
  <c r="G2512" i="5"/>
  <c r="U2512" i="5" s="1"/>
  <c r="E2512" i="5"/>
  <c r="A2512" i="5"/>
  <c r="AD2511" i="5" a="1"/>
  <c r="AD2511" i="5"/>
  <c r="AC2511" i="5"/>
  <c r="U2511" i="5"/>
  <c r="T2511" i="5"/>
  <c r="N2511" i="5"/>
  <c r="M2511" i="5"/>
  <c r="L2511" i="5"/>
  <c r="G2511" i="5"/>
  <c r="E2511" i="5"/>
  <c r="A2511" i="5"/>
  <c r="AD2510" i="5" a="1"/>
  <c r="AD2510" i="5" s="1"/>
  <c r="AC2510" i="5"/>
  <c r="T2510" i="5"/>
  <c r="N2510" i="5"/>
  <c r="M2510" i="5"/>
  <c r="L2510" i="5"/>
  <c r="G2510" i="5"/>
  <c r="U2510" i="5" s="1"/>
  <c r="E2510" i="5"/>
  <c r="A2510" i="5"/>
  <c r="AD2509" i="5" a="1"/>
  <c r="AD2509" i="5"/>
  <c r="AC2509" i="5"/>
  <c r="U2509" i="5"/>
  <c r="T2509" i="5"/>
  <c r="N2509" i="5"/>
  <c r="M2509" i="5"/>
  <c r="L2509" i="5"/>
  <c r="G2509" i="5"/>
  <c r="E2509" i="5"/>
  <c r="A2509" i="5"/>
  <c r="AD2508" i="5" a="1"/>
  <c r="AD2508" i="5"/>
  <c r="AC2508" i="5"/>
  <c r="T2508" i="5"/>
  <c r="N2508" i="5"/>
  <c r="M2508" i="5"/>
  <c r="L2508" i="5"/>
  <c r="G2508" i="5"/>
  <c r="U2508" i="5" s="1"/>
  <c r="E2508" i="5"/>
  <c r="A2508" i="5"/>
  <c r="AD2507" i="5" a="1"/>
  <c r="AD2507" i="5"/>
  <c r="AC2507" i="5"/>
  <c r="U2507" i="5"/>
  <c r="T2507" i="5"/>
  <c r="N2507" i="5"/>
  <c r="M2507" i="5"/>
  <c r="L2507" i="5"/>
  <c r="G2507" i="5"/>
  <c r="E2507" i="5"/>
  <c r="A2507" i="5"/>
  <c r="AD2506" i="5" a="1"/>
  <c r="AD2506" i="5" s="1"/>
  <c r="AC2506" i="5"/>
  <c r="T2506" i="5"/>
  <c r="N2506" i="5"/>
  <c r="M2506" i="5"/>
  <c r="L2506" i="5"/>
  <c r="G2506" i="5"/>
  <c r="U2506" i="5" s="1"/>
  <c r="E2506" i="5"/>
  <c r="A2506" i="5"/>
  <c r="AD2505" i="5" a="1"/>
  <c r="AD2505" i="5"/>
  <c r="AC2505" i="5"/>
  <c r="T2505" i="5"/>
  <c r="N2505" i="5"/>
  <c r="M2505" i="5"/>
  <c r="L2505" i="5"/>
  <c r="G2505" i="5"/>
  <c r="U2505" i="5" s="1"/>
  <c r="E2505" i="5"/>
  <c r="A2505" i="5"/>
  <c r="AD2504" i="5" a="1"/>
  <c r="AD2504" i="5" s="1"/>
  <c r="AC2504" i="5"/>
  <c r="T2504" i="5"/>
  <c r="N2504" i="5"/>
  <c r="M2504" i="5"/>
  <c r="L2504" i="5"/>
  <c r="G2504" i="5"/>
  <c r="U2504" i="5" s="1"/>
  <c r="E2504" i="5"/>
  <c r="A2504" i="5"/>
  <c r="AD2503" i="5" a="1"/>
  <c r="AD2503" i="5"/>
  <c r="AC2503" i="5"/>
  <c r="U2503" i="5"/>
  <c r="T2503" i="5"/>
  <c r="N2503" i="5"/>
  <c r="M2503" i="5"/>
  <c r="L2503" i="5"/>
  <c r="G2503" i="5"/>
  <c r="E2503" i="5"/>
  <c r="A2503" i="5"/>
  <c r="AD2502" i="5" a="1"/>
  <c r="AD2502" i="5" s="1"/>
  <c r="AC2502" i="5"/>
  <c r="T2502" i="5"/>
  <c r="N2502" i="5"/>
  <c r="M2502" i="5"/>
  <c r="L2502" i="5"/>
  <c r="G2502" i="5"/>
  <c r="U2502" i="5" s="1"/>
  <c r="E2502" i="5"/>
  <c r="A2502" i="5"/>
  <c r="AD2501" i="5" a="1"/>
  <c r="AD2501" i="5"/>
  <c r="AC2501" i="5"/>
  <c r="U2501" i="5"/>
  <c r="T2501" i="5"/>
  <c r="N2501" i="5"/>
  <c r="M2501" i="5"/>
  <c r="L2501" i="5"/>
  <c r="G2501" i="5"/>
  <c r="E2501" i="5"/>
  <c r="A2501" i="5"/>
  <c r="AD2500" i="5" a="1"/>
  <c r="AD2500" i="5"/>
  <c r="AC2500" i="5"/>
  <c r="T2500" i="5"/>
  <c r="N2500" i="5"/>
  <c r="M2500" i="5"/>
  <c r="L2500" i="5"/>
  <c r="G2500" i="5"/>
  <c r="U2500" i="5" s="1"/>
  <c r="E2500" i="5"/>
  <c r="A2500" i="5"/>
  <c r="AD2499" i="5" a="1"/>
  <c r="AD2499" i="5"/>
  <c r="AC2499" i="5"/>
  <c r="U2499" i="5"/>
  <c r="T2499" i="5"/>
  <c r="M2499" i="5"/>
  <c r="N2499" i="5" s="1"/>
  <c r="L2499" i="5"/>
  <c r="G2499" i="5"/>
  <c r="E2499" i="5"/>
  <c r="A2499" i="5"/>
  <c r="AD2498" i="5" a="1"/>
  <c r="AD2498" i="5" s="1"/>
  <c r="AC2498" i="5"/>
  <c r="T2498" i="5"/>
  <c r="N2498" i="5"/>
  <c r="M2498" i="5"/>
  <c r="L2498" i="5"/>
  <c r="G2498" i="5"/>
  <c r="U2498" i="5" s="1"/>
  <c r="E2498" i="5"/>
  <c r="A2498" i="5"/>
  <c r="AD2497" i="5" a="1"/>
  <c r="AD2497" i="5" s="1"/>
  <c r="AC2497" i="5"/>
  <c r="T2497" i="5"/>
  <c r="M2497" i="5"/>
  <c r="N2497" i="5" s="1"/>
  <c r="L2497" i="5"/>
  <c r="G2497" i="5"/>
  <c r="U2497" i="5" s="1"/>
  <c r="E2497" i="5"/>
  <c r="A2497" i="5"/>
  <c r="AD2496" i="5" a="1"/>
  <c r="AD2496" i="5"/>
  <c r="AC2496" i="5"/>
  <c r="U2496" i="5"/>
  <c r="T2496" i="5"/>
  <c r="N2496" i="5"/>
  <c r="M2496" i="5"/>
  <c r="L2496" i="5"/>
  <c r="G2496" i="5"/>
  <c r="E2496" i="5"/>
  <c r="A2496" i="5"/>
  <c r="AD2495" i="5" a="1"/>
  <c r="AD2495" i="5" s="1"/>
  <c r="AC2495" i="5"/>
  <c r="T2495" i="5"/>
  <c r="N2495" i="5"/>
  <c r="M2495" i="5"/>
  <c r="L2495" i="5"/>
  <c r="G2495" i="5"/>
  <c r="U2495" i="5" s="1"/>
  <c r="E2495" i="5"/>
  <c r="A2495" i="5"/>
  <c r="AD2494" i="5" a="1"/>
  <c r="AD2494" i="5" s="1"/>
  <c r="AC2494" i="5"/>
  <c r="T2494" i="5"/>
  <c r="M2494" i="5"/>
  <c r="N2494" i="5" s="1"/>
  <c r="L2494" i="5"/>
  <c r="G2494" i="5"/>
  <c r="U2494" i="5" s="1"/>
  <c r="E2494" i="5"/>
  <c r="A2494" i="5"/>
  <c r="AD2493" i="5" a="1"/>
  <c r="AD2493" i="5" s="1"/>
  <c r="AC2493" i="5"/>
  <c r="T2493" i="5"/>
  <c r="M2493" i="5"/>
  <c r="N2493" i="5" s="1"/>
  <c r="L2493" i="5"/>
  <c r="G2493" i="5"/>
  <c r="U2493" i="5" s="1"/>
  <c r="E2493" i="5"/>
  <c r="A2493" i="5"/>
  <c r="AD2492" i="5" a="1"/>
  <c r="AD2492" i="5" s="1"/>
  <c r="AC2492" i="5"/>
  <c r="T2492" i="5"/>
  <c r="M2492" i="5"/>
  <c r="N2492" i="5" s="1"/>
  <c r="L2492" i="5"/>
  <c r="G2492" i="5"/>
  <c r="U2492" i="5" s="1"/>
  <c r="E2492" i="5"/>
  <c r="A2492" i="5"/>
  <c r="AD2491" i="5" a="1"/>
  <c r="AD2491" i="5" s="1"/>
  <c r="AC2491" i="5"/>
  <c r="T2491" i="5"/>
  <c r="M2491" i="5"/>
  <c r="N2491" i="5" s="1"/>
  <c r="L2491" i="5"/>
  <c r="G2491" i="5"/>
  <c r="U2491" i="5" s="1"/>
  <c r="E2491" i="5"/>
  <c r="A2491" i="5"/>
  <c r="AD2490" i="5" a="1"/>
  <c r="AD2490" i="5" s="1"/>
  <c r="AC2490" i="5"/>
  <c r="T2490" i="5"/>
  <c r="M2490" i="5"/>
  <c r="N2490" i="5" s="1"/>
  <c r="L2490" i="5"/>
  <c r="G2490" i="5"/>
  <c r="U2490" i="5" s="1"/>
  <c r="E2490" i="5"/>
  <c r="A2490" i="5"/>
  <c r="AD2489" i="5" a="1"/>
  <c r="AD2489" i="5" s="1"/>
  <c r="AC2489" i="5"/>
  <c r="T2489" i="5"/>
  <c r="M2489" i="5"/>
  <c r="N2489" i="5" s="1"/>
  <c r="L2489" i="5"/>
  <c r="G2489" i="5"/>
  <c r="U2489" i="5" s="1"/>
  <c r="E2489" i="5"/>
  <c r="A2489" i="5"/>
  <c r="AD2488" i="5" a="1"/>
  <c r="AD2488" i="5" s="1"/>
  <c r="AC2488" i="5"/>
  <c r="T2488" i="5"/>
  <c r="M2488" i="5"/>
  <c r="N2488" i="5" s="1"/>
  <c r="L2488" i="5"/>
  <c r="G2488" i="5"/>
  <c r="U2488" i="5" s="1"/>
  <c r="E2488" i="5"/>
  <c r="A2488" i="5"/>
  <c r="AD2487" i="5" a="1"/>
  <c r="AD2487" i="5" s="1"/>
  <c r="AC2487" i="5"/>
  <c r="T2487" i="5"/>
  <c r="M2487" i="5"/>
  <c r="N2487" i="5" s="1"/>
  <c r="L2487" i="5"/>
  <c r="G2487" i="5"/>
  <c r="U2487" i="5" s="1"/>
  <c r="E2487" i="5"/>
  <c r="A2487" i="5"/>
  <c r="AD2486" i="5" a="1"/>
  <c r="AD2486" i="5" s="1"/>
  <c r="AC2486" i="5"/>
  <c r="T2486" i="5"/>
  <c r="M2486" i="5"/>
  <c r="N2486" i="5" s="1"/>
  <c r="L2486" i="5"/>
  <c r="G2486" i="5"/>
  <c r="U2486" i="5" s="1"/>
  <c r="E2486" i="5"/>
  <c r="A2486" i="5"/>
  <c r="AD2485" i="5" a="1"/>
  <c r="AD2485" i="5" s="1"/>
  <c r="AC2485" i="5"/>
  <c r="T2485" i="5"/>
  <c r="M2485" i="5"/>
  <c r="N2485" i="5" s="1"/>
  <c r="L2485" i="5"/>
  <c r="G2485" i="5"/>
  <c r="U2485" i="5" s="1"/>
  <c r="E2485" i="5"/>
  <c r="A2485" i="5"/>
  <c r="AD2484" i="5" a="1"/>
  <c r="AD2484" i="5" s="1"/>
  <c r="AC2484" i="5"/>
  <c r="T2484" i="5"/>
  <c r="M2484" i="5"/>
  <c r="N2484" i="5" s="1"/>
  <c r="L2484" i="5"/>
  <c r="G2484" i="5"/>
  <c r="U2484" i="5" s="1"/>
  <c r="E2484" i="5"/>
  <c r="A2484" i="5"/>
  <c r="AD2483" i="5" a="1"/>
  <c r="AD2483" i="5" s="1"/>
  <c r="AC2483" i="5"/>
  <c r="T2483" i="5"/>
  <c r="M2483" i="5"/>
  <c r="N2483" i="5" s="1"/>
  <c r="L2483" i="5"/>
  <c r="G2483" i="5"/>
  <c r="U2483" i="5" s="1"/>
  <c r="E2483" i="5"/>
  <c r="A2483" i="5"/>
  <c r="AD2482" i="5" a="1"/>
  <c r="AD2482" i="5" s="1"/>
  <c r="AC2482" i="5"/>
  <c r="T2482" i="5"/>
  <c r="M2482" i="5"/>
  <c r="N2482" i="5" s="1"/>
  <c r="L2482" i="5"/>
  <c r="G2482" i="5"/>
  <c r="U2482" i="5" s="1"/>
  <c r="E2482" i="5"/>
  <c r="A2482" i="5"/>
  <c r="AD2481" i="5" a="1"/>
  <c r="AD2481" i="5" s="1"/>
  <c r="AC2481" i="5"/>
  <c r="T2481" i="5"/>
  <c r="M2481" i="5"/>
  <c r="N2481" i="5" s="1"/>
  <c r="L2481" i="5"/>
  <c r="G2481" i="5"/>
  <c r="U2481" i="5" s="1"/>
  <c r="E2481" i="5"/>
  <c r="A2481" i="5"/>
  <c r="AD2480" i="5" a="1"/>
  <c r="AD2480" i="5" s="1"/>
  <c r="AC2480" i="5"/>
  <c r="T2480" i="5"/>
  <c r="M2480" i="5"/>
  <c r="N2480" i="5" s="1"/>
  <c r="L2480" i="5"/>
  <c r="G2480" i="5"/>
  <c r="U2480" i="5" s="1"/>
  <c r="E2480" i="5"/>
  <c r="A2480" i="5"/>
  <c r="AD2479" i="5" a="1"/>
  <c r="AD2479" i="5" s="1"/>
  <c r="AC2479" i="5"/>
  <c r="T2479" i="5"/>
  <c r="M2479" i="5"/>
  <c r="N2479" i="5" s="1"/>
  <c r="L2479" i="5"/>
  <c r="G2479" i="5"/>
  <c r="U2479" i="5" s="1"/>
  <c r="E2479" i="5"/>
  <c r="A2479" i="5"/>
  <c r="AD2478" i="5" a="1"/>
  <c r="AD2478" i="5" s="1"/>
  <c r="AC2478" i="5"/>
  <c r="T2478" i="5"/>
  <c r="M2478" i="5"/>
  <c r="N2478" i="5" s="1"/>
  <c r="L2478" i="5"/>
  <c r="G2478" i="5"/>
  <c r="U2478" i="5" s="1"/>
  <c r="E2478" i="5"/>
  <c r="A2478" i="5"/>
  <c r="AD2477" i="5" a="1"/>
  <c r="AD2477" i="5" s="1"/>
  <c r="AC2477" i="5"/>
  <c r="T2477" i="5"/>
  <c r="M2477" i="5"/>
  <c r="N2477" i="5" s="1"/>
  <c r="L2477" i="5"/>
  <c r="G2477" i="5"/>
  <c r="U2477" i="5" s="1"/>
  <c r="E2477" i="5"/>
  <c r="A2477" i="5"/>
  <c r="AD2476" i="5" a="1"/>
  <c r="AD2476" i="5" s="1"/>
  <c r="AC2476" i="5"/>
  <c r="T2476" i="5"/>
  <c r="M2476" i="5"/>
  <c r="N2476" i="5" s="1"/>
  <c r="L2476" i="5"/>
  <c r="G2476" i="5"/>
  <c r="U2476" i="5" s="1"/>
  <c r="E2476" i="5"/>
  <c r="A2476" i="5"/>
  <c r="AD2475" i="5" a="1"/>
  <c r="AD2475" i="5" s="1"/>
  <c r="AC2475" i="5"/>
  <c r="T2475" i="5"/>
  <c r="M2475" i="5"/>
  <c r="N2475" i="5" s="1"/>
  <c r="L2475" i="5"/>
  <c r="G2475" i="5"/>
  <c r="U2475" i="5" s="1"/>
  <c r="E2475" i="5"/>
  <c r="A2475" i="5"/>
  <c r="AD2474" i="5" a="1"/>
  <c r="AD2474" i="5" s="1"/>
  <c r="AC2474" i="5"/>
  <c r="T2474" i="5"/>
  <c r="M2474" i="5"/>
  <c r="N2474" i="5" s="1"/>
  <c r="L2474" i="5"/>
  <c r="G2474" i="5"/>
  <c r="U2474" i="5" s="1"/>
  <c r="E2474" i="5"/>
  <c r="A2474" i="5"/>
  <c r="AD2473" i="5" a="1"/>
  <c r="AD2473" i="5" s="1"/>
  <c r="AC2473" i="5"/>
  <c r="T2473" i="5"/>
  <c r="M2473" i="5"/>
  <c r="N2473" i="5" s="1"/>
  <c r="L2473" i="5"/>
  <c r="G2473" i="5"/>
  <c r="U2473" i="5" s="1"/>
  <c r="E2473" i="5"/>
  <c r="A2473" i="5"/>
  <c r="AD2472" i="5" a="1"/>
  <c r="AD2472" i="5" s="1"/>
  <c r="AC2472" i="5"/>
  <c r="T2472" i="5"/>
  <c r="M2472" i="5"/>
  <c r="N2472" i="5" s="1"/>
  <c r="L2472" i="5"/>
  <c r="G2472" i="5"/>
  <c r="U2472" i="5" s="1"/>
  <c r="E2472" i="5"/>
  <c r="A2472" i="5"/>
  <c r="AD2471" i="5" a="1"/>
  <c r="AD2471" i="5" s="1"/>
  <c r="AC2471" i="5"/>
  <c r="T2471" i="5"/>
  <c r="M2471" i="5"/>
  <c r="N2471" i="5" s="1"/>
  <c r="L2471" i="5"/>
  <c r="G2471" i="5"/>
  <c r="U2471" i="5" s="1"/>
  <c r="E2471" i="5"/>
  <c r="A2471" i="5"/>
  <c r="AD2470" i="5" a="1"/>
  <c r="AD2470" i="5" s="1"/>
  <c r="AC2470" i="5"/>
  <c r="T2470" i="5"/>
  <c r="M2470" i="5"/>
  <c r="N2470" i="5" s="1"/>
  <c r="L2470" i="5"/>
  <c r="G2470" i="5"/>
  <c r="U2470" i="5" s="1"/>
  <c r="E2470" i="5"/>
  <c r="A2470" i="5"/>
  <c r="AD2469" i="5" a="1"/>
  <c r="AD2469" i="5" s="1"/>
  <c r="AC2469" i="5"/>
  <c r="T2469" i="5"/>
  <c r="M2469" i="5"/>
  <c r="N2469" i="5" s="1"/>
  <c r="L2469" i="5"/>
  <c r="G2469" i="5"/>
  <c r="U2469" i="5" s="1"/>
  <c r="E2469" i="5"/>
  <c r="A2469" i="5"/>
  <c r="AD2468" i="5" a="1"/>
  <c r="AD2468" i="5" s="1"/>
  <c r="AC2468" i="5"/>
  <c r="T2468" i="5"/>
  <c r="M2468" i="5"/>
  <c r="N2468" i="5" s="1"/>
  <c r="L2468" i="5"/>
  <c r="G2468" i="5"/>
  <c r="U2468" i="5" s="1"/>
  <c r="E2468" i="5"/>
  <c r="A2468" i="5"/>
  <c r="AD2467" i="5" a="1"/>
  <c r="AD2467" i="5" s="1"/>
  <c r="AC2467" i="5"/>
  <c r="T2467" i="5"/>
  <c r="M2467" i="5"/>
  <c r="N2467" i="5" s="1"/>
  <c r="L2467" i="5"/>
  <c r="G2467" i="5"/>
  <c r="U2467" i="5" s="1"/>
  <c r="E2467" i="5"/>
  <c r="A2467" i="5"/>
  <c r="AD2466" i="5" a="1"/>
  <c r="AD2466" i="5" s="1"/>
  <c r="AC2466" i="5"/>
  <c r="T2466" i="5"/>
  <c r="M2466" i="5"/>
  <c r="N2466" i="5" s="1"/>
  <c r="L2466" i="5"/>
  <c r="G2466" i="5"/>
  <c r="U2466" i="5" s="1"/>
  <c r="E2466" i="5"/>
  <c r="A2466" i="5"/>
  <c r="AD2465" i="5" a="1"/>
  <c r="AD2465" i="5" s="1"/>
  <c r="AC2465" i="5"/>
  <c r="T2465" i="5"/>
  <c r="M2465" i="5"/>
  <c r="N2465" i="5" s="1"/>
  <c r="L2465" i="5"/>
  <c r="G2465" i="5"/>
  <c r="U2465" i="5" s="1"/>
  <c r="E2465" i="5"/>
  <c r="A2465" i="5"/>
  <c r="AD2464" i="5" a="1"/>
  <c r="AD2464" i="5" s="1"/>
  <c r="AC2464" i="5"/>
  <c r="T2464" i="5"/>
  <c r="M2464" i="5"/>
  <c r="N2464" i="5" s="1"/>
  <c r="L2464" i="5"/>
  <c r="G2464" i="5"/>
  <c r="U2464" i="5" s="1"/>
  <c r="E2464" i="5"/>
  <c r="A2464" i="5"/>
  <c r="AD2463" i="5" a="1"/>
  <c r="AD2463" i="5" s="1"/>
  <c r="AC2463" i="5"/>
  <c r="T2463" i="5"/>
  <c r="M2463" i="5"/>
  <c r="N2463" i="5" s="1"/>
  <c r="L2463" i="5"/>
  <c r="G2463" i="5"/>
  <c r="U2463" i="5" s="1"/>
  <c r="E2463" i="5"/>
  <c r="A2463" i="5"/>
  <c r="AD2462" i="5" a="1"/>
  <c r="AD2462" i="5" s="1"/>
  <c r="AC2462" i="5"/>
  <c r="T2462" i="5"/>
  <c r="M2462" i="5"/>
  <c r="N2462" i="5" s="1"/>
  <c r="L2462" i="5"/>
  <c r="G2462" i="5"/>
  <c r="U2462" i="5" s="1"/>
  <c r="E2462" i="5"/>
  <c r="A2462" i="5"/>
  <c r="AD2461" i="5" a="1"/>
  <c r="AD2461" i="5" s="1"/>
  <c r="AC2461" i="5"/>
  <c r="T2461" i="5"/>
  <c r="M2461" i="5"/>
  <c r="N2461" i="5" s="1"/>
  <c r="L2461" i="5"/>
  <c r="G2461" i="5"/>
  <c r="U2461" i="5" s="1"/>
  <c r="E2461" i="5"/>
  <c r="A2461" i="5"/>
  <c r="AD2460" i="5" a="1"/>
  <c r="AD2460" i="5" s="1"/>
  <c r="AC2460" i="5"/>
  <c r="T2460" i="5"/>
  <c r="M2460" i="5"/>
  <c r="N2460" i="5" s="1"/>
  <c r="L2460" i="5"/>
  <c r="G2460" i="5"/>
  <c r="U2460" i="5" s="1"/>
  <c r="E2460" i="5"/>
  <c r="A2460" i="5"/>
  <c r="AD2459" i="5" a="1"/>
  <c r="AD2459" i="5" s="1"/>
  <c r="AC2459" i="5"/>
  <c r="T2459" i="5"/>
  <c r="M2459" i="5"/>
  <c r="N2459" i="5" s="1"/>
  <c r="L2459" i="5"/>
  <c r="G2459" i="5"/>
  <c r="U2459" i="5" s="1"/>
  <c r="E2459" i="5"/>
  <c r="A2459" i="5"/>
  <c r="AD2458" i="5" a="1"/>
  <c r="AD2458" i="5" s="1"/>
  <c r="AC2458" i="5"/>
  <c r="T2458" i="5"/>
  <c r="M2458" i="5"/>
  <c r="N2458" i="5" s="1"/>
  <c r="L2458" i="5"/>
  <c r="G2458" i="5"/>
  <c r="U2458" i="5" s="1"/>
  <c r="E2458" i="5"/>
  <c r="A2458" i="5"/>
  <c r="AD2457" i="5" a="1"/>
  <c r="AD2457" i="5" s="1"/>
  <c r="AC2457" i="5"/>
  <c r="T2457" i="5"/>
  <c r="M2457" i="5"/>
  <c r="N2457" i="5" s="1"/>
  <c r="L2457" i="5"/>
  <c r="G2457" i="5"/>
  <c r="U2457" i="5" s="1"/>
  <c r="E2457" i="5"/>
  <c r="A2457" i="5"/>
  <c r="AD2456" i="5" a="1"/>
  <c r="AD2456" i="5" s="1"/>
  <c r="AC2456" i="5"/>
  <c r="T2456" i="5"/>
  <c r="M2456" i="5"/>
  <c r="N2456" i="5" s="1"/>
  <c r="L2456" i="5"/>
  <c r="G2456" i="5"/>
  <c r="U2456" i="5" s="1"/>
  <c r="E2456" i="5"/>
  <c r="A2456" i="5"/>
  <c r="AD2455" i="5" a="1"/>
  <c r="AD2455" i="5" s="1"/>
  <c r="AC2455" i="5"/>
  <c r="T2455" i="5"/>
  <c r="M2455" i="5"/>
  <c r="N2455" i="5" s="1"/>
  <c r="L2455" i="5"/>
  <c r="G2455" i="5"/>
  <c r="U2455" i="5" s="1"/>
  <c r="E2455" i="5"/>
  <c r="A2455" i="5"/>
  <c r="AD2454" i="5" a="1"/>
  <c r="AD2454" i="5" s="1"/>
  <c r="AC2454" i="5"/>
  <c r="T2454" i="5"/>
  <c r="M2454" i="5"/>
  <c r="N2454" i="5" s="1"/>
  <c r="L2454" i="5"/>
  <c r="G2454" i="5"/>
  <c r="U2454" i="5" s="1"/>
  <c r="E2454" i="5"/>
  <c r="A2454" i="5"/>
  <c r="AD2453" i="5" a="1"/>
  <c r="AD2453" i="5" s="1"/>
  <c r="AC2453" i="5"/>
  <c r="T2453" i="5"/>
  <c r="M2453" i="5"/>
  <c r="N2453" i="5" s="1"/>
  <c r="L2453" i="5"/>
  <c r="G2453" i="5"/>
  <c r="U2453" i="5" s="1"/>
  <c r="E2453" i="5"/>
  <c r="A2453" i="5"/>
  <c r="AD2452" i="5" a="1"/>
  <c r="AD2452" i="5" s="1"/>
  <c r="AC2452" i="5"/>
  <c r="T2452" i="5"/>
  <c r="M2452" i="5"/>
  <c r="N2452" i="5" s="1"/>
  <c r="L2452" i="5"/>
  <c r="G2452" i="5"/>
  <c r="U2452" i="5" s="1"/>
  <c r="E2452" i="5"/>
  <c r="A2452" i="5"/>
  <c r="AD2451" i="5" a="1"/>
  <c r="AD2451" i="5" s="1"/>
  <c r="AC2451" i="5"/>
  <c r="T2451" i="5"/>
  <c r="M2451" i="5"/>
  <c r="N2451" i="5" s="1"/>
  <c r="L2451" i="5"/>
  <c r="G2451" i="5"/>
  <c r="U2451" i="5" s="1"/>
  <c r="E2451" i="5"/>
  <c r="A2451" i="5"/>
  <c r="AD2450" i="5" a="1"/>
  <c r="AD2450" i="5" s="1"/>
  <c r="AC2450" i="5"/>
  <c r="T2450" i="5"/>
  <c r="M2450" i="5"/>
  <c r="N2450" i="5" s="1"/>
  <c r="L2450" i="5"/>
  <c r="G2450" i="5"/>
  <c r="U2450" i="5" s="1"/>
  <c r="E2450" i="5"/>
  <c r="A2450" i="5"/>
  <c r="AD2449" i="5" a="1"/>
  <c r="AD2449" i="5" s="1"/>
  <c r="AC2449" i="5"/>
  <c r="T2449" i="5"/>
  <c r="M2449" i="5"/>
  <c r="N2449" i="5" s="1"/>
  <c r="L2449" i="5"/>
  <c r="G2449" i="5"/>
  <c r="U2449" i="5" s="1"/>
  <c r="E2449" i="5"/>
  <c r="A2449" i="5"/>
  <c r="AD2448" i="5" a="1"/>
  <c r="AD2448" i="5" s="1"/>
  <c r="AC2448" i="5"/>
  <c r="T2448" i="5"/>
  <c r="M2448" i="5"/>
  <c r="N2448" i="5" s="1"/>
  <c r="L2448" i="5"/>
  <c r="G2448" i="5"/>
  <c r="U2448" i="5" s="1"/>
  <c r="E2448" i="5"/>
  <c r="A2448" i="5"/>
  <c r="AD2447" i="5" a="1"/>
  <c r="AD2447" i="5" s="1"/>
  <c r="AC2447" i="5"/>
  <c r="T2447" i="5"/>
  <c r="M2447" i="5"/>
  <c r="N2447" i="5" s="1"/>
  <c r="L2447" i="5"/>
  <c r="G2447" i="5"/>
  <c r="U2447" i="5" s="1"/>
  <c r="E2447" i="5"/>
  <c r="A2447" i="5"/>
  <c r="AD2446" i="5" a="1"/>
  <c r="AD2446" i="5" s="1"/>
  <c r="AC2446" i="5"/>
  <c r="T2446" i="5"/>
  <c r="M2446" i="5"/>
  <c r="N2446" i="5" s="1"/>
  <c r="L2446" i="5"/>
  <c r="G2446" i="5"/>
  <c r="U2446" i="5" s="1"/>
  <c r="E2446" i="5"/>
  <c r="A2446" i="5"/>
  <c r="AD2445" i="5" a="1"/>
  <c r="AD2445" i="5" s="1"/>
  <c r="AC2445" i="5"/>
  <c r="T2445" i="5"/>
  <c r="M2445" i="5"/>
  <c r="N2445" i="5" s="1"/>
  <c r="L2445" i="5"/>
  <c r="G2445" i="5"/>
  <c r="U2445" i="5" s="1"/>
  <c r="E2445" i="5"/>
  <c r="A2445" i="5"/>
  <c r="AD2444" i="5" a="1"/>
  <c r="AD2444" i="5" s="1"/>
  <c r="AC2444" i="5"/>
  <c r="T2444" i="5"/>
  <c r="M2444" i="5"/>
  <c r="N2444" i="5" s="1"/>
  <c r="L2444" i="5"/>
  <c r="G2444" i="5"/>
  <c r="U2444" i="5" s="1"/>
  <c r="E2444" i="5"/>
  <c r="A2444" i="5"/>
  <c r="AD2443" i="5" a="1"/>
  <c r="AD2443" i="5" s="1"/>
  <c r="AC2443" i="5"/>
  <c r="T2443" i="5"/>
  <c r="M2443" i="5"/>
  <c r="N2443" i="5" s="1"/>
  <c r="L2443" i="5"/>
  <c r="G2443" i="5"/>
  <c r="U2443" i="5" s="1"/>
  <c r="E2443" i="5"/>
  <c r="A2443" i="5"/>
  <c r="AD2442" i="5" a="1"/>
  <c r="AD2442" i="5" s="1"/>
  <c r="AC2442" i="5"/>
  <c r="T2442" i="5"/>
  <c r="M2442" i="5"/>
  <c r="N2442" i="5" s="1"/>
  <c r="L2442" i="5"/>
  <c r="G2442" i="5"/>
  <c r="U2442" i="5" s="1"/>
  <c r="E2442" i="5"/>
  <c r="A2442" i="5"/>
  <c r="AD2441" i="5" a="1"/>
  <c r="AD2441" i="5" s="1"/>
  <c r="AC2441" i="5"/>
  <c r="T2441" i="5"/>
  <c r="M2441" i="5"/>
  <c r="N2441" i="5" s="1"/>
  <c r="L2441" i="5"/>
  <c r="G2441" i="5"/>
  <c r="U2441" i="5" s="1"/>
  <c r="E2441" i="5"/>
  <c r="A2441" i="5"/>
  <c r="AD2440" i="5" a="1"/>
  <c r="AD2440" i="5" s="1"/>
  <c r="AC2440" i="5"/>
  <c r="T2440" i="5"/>
  <c r="M2440" i="5"/>
  <c r="N2440" i="5" s="1"/>
  <c r="L2440" i="5"/>
  <c r="G2440" i="5"/>
  <c r="U2440" i="5" s="1"/>
  <c r="E2440" i="5"/>
  <c r="A2440" i="5"/>
  <c r="AD2439" i="5" a="1"/>
  <c r="AD2439" i="5" s="1"/>
  <c r="AC2439" i="5"/>
  <c r="T2439" i="5"/>
  <c r="M2439" i="5"/>
  <c r="N2439" i="5" s="1"/>
  <c r="L2439" i="5"/>
  <c r="G2439" i="5"/>
  <c r="U2439" i="5" s="1"/>
  <c r="E2439" i="5"/>
  <c r="A2439" i="5"/>
  <c r="AD2438" i="5" a="1"/>
  <c r="AD2438" i="5" s="1"/>
  <c r="AC2438" i="5"/>
  <c r="T2438" i="5"/>
  <c r="M2438" i="5"/>
  <c r="N2438" i="5" s="1"/>
  <c r="L2438" i="5"/>
  <c r="G2438" i="5"/>
  <c r="U2438" i="5" s="1"/>
  <c r="E2438" i="5"/>
  <c r="A2438" i="5"/>
  <c r="AD2437" i="5" a="1"/>
  <c r="AD2437" i="5" s="1"/>
  <c r="AC2437" i="5"/>
  <c r="T2437" i="5"/>
  <c r="M2437" i="5"/>
  <c r="N2437" i="5" s="1"/>
  <c r="L2437" i="5"/>
  <c r="G2437" i="5"/>
  <c r="U2437" i="5" s="1"/>
  <c r="E2437" i="5"/>
  <c r="A2437" i="5"/>
  <c r="AD2436" i="5" a="1"/>
  <c r="AD2436" i="5" s="1"/>
  <c r="AC2436" i="5"/>
  <c r="T2436" i="5"/>
  <c r="M2436" i="5"/>
  <c r="N2436" i="5" s="1"/>
  <c r="L2436" i="5"/>
  <c r="G2436" i="5"/>
  <c r="U2436" i="5" s="1"/>
  <c r="E2436" i="5"/>
  <c r="A2436" i="5"/>
  <c r="AD2435" i="5" a="1"/>
  <c r="AD2435" i="5" s="1"/>
  <c r="AC2435" i="5"/>
  <c r="T2435" i="5"/>
  <c r="M2435" i="5"/>
  <c r="N2435" i="5" s="1"/>
  <c r="L2435" i="5"/>
  <c r="G2435" i="5"/>
  <c r="U2435" i="5" s="1"/>
  <c r="E2435" i="5"/>
  <c r="A2435" i="5"/>
  <c r="AD2434" i="5" a="1"/>
  <c r="AD2434" i="5" s="1"/>
  <c r="AC2434" i="5"/>
  <c r="T2434" i="5"/>
  <c r="M2434" i="5"/>
  <c r="N2434" i="5" s="1"/>
  <c r="L2434" i="5"/>
  <c r="G2434" i="5"/>
  <c r="U2434" i="5" s="1"/>
  <c r="E2434" i="5"/>
  <c r="A2434" i="5"/>
  <c r="AD2433" i="5" a="1"/>
  <c r="AD2433" i="5" s="1"/>
  <c r="AC2433" i="5"/>
  <c r="T2433" i="5"/>
  <c r="M2433" i="5"/>
  <c r="N2433" i="5" s="1"/>
  <c r="L2433" i="5"/>
  <c r="G2433" i="5"/>
  <c r="U2433" i="5" s="1"/>
  <c r="E2433" i="5"/>
  <c r="A2433" i="5"/>
  <c r="AD2432" i="5" a="1"/>
  <c r="AD2432" i="5" s="1"/>
  <c r="AC2432" i="5"/>
  <c r="T2432" i="5"/>
  <c r="M2432" i="5"/>
  <c r="N2432" i="5" s="1"/>
  <c r="L2432" i="5"/>
  <c r="G2432" i="5"/>
  <c r="U2432" i="5" s="1"/>
  <c r="E2432" i="5"/>
  <c r="A2432" i="5"/>
  <c r="AD2431" i="5" a="1"/>
  <c r="AD2431" i="5" s="1"/>
  <c r="AC2431" i="5"/>
  <c r="T2431" i="5"/>
  <c r="M2431" i="5"/>
  <c r="N2431" i="5" s="1"/>
  <c r="L2431" i="5"/>
  <c r="G2431" i="5"/>
  <c r="U2431" i="5" s="1"/>
  <c r="E2431" i="5"/>
  <c r="A2431" i="5"/>
  <c r="AD2430" i="5" a="1"/>
  <c r="AD2430" i="5" s="1"/>
  <c r="AC2430" i="5"/>
  <c r="T2430" i="5"/>
  <c r="M2430" i="5"/>
  <c r="N2430" i="5" s="1"/>
  <c r="L2430" i="5"/>
  <c r="G2430" i="5"/>
  <c r="U2430" i="5" s="1"/>
  <c r="E2430" i="5"/>
  <c r="A2430" i="5"/>
  <c r="AD2429" i="5" a="1"/>
  <c r="AD2429" i="5" s="1"/>
  <c r="AC2429" i="5"/>
  <c r="T2429" i="5"/>
  <c r="M2429" i="5"/>
  <c r="N2429" i="5" s="1"/>
  <c r="L2429" i="5"/>
  <c r="G2429" i="5"/>
  <c r="U2429" i="5" s="1"/>
  <c r="E2429" i="5"/>
  <c r="A2429" i="5"/>
  <c r="AD2428" i="5" a="1"/>
  <c r="AD2428" i="5" s="1"/>
  <c r="AC2428" i="5"/>
  <c r="T2428" i="5"/>
  <c r="M2428" i="5"/>
  <c r="N2428" i="5" s="1"/>
  <c r="L2428" i="5"/>
  <c r="G2428" i="5"/>
  <c r="U2428" i="5" s="1"/>
  <c r="E2428" i="5"/>
  <c r="A2428" i="5"/>
  <c r="AD2427" i="5" a="1"/>
  <c r="AD2427" i="5" s="1"/>
  <c r="AC2427" i="5"/>
  <c r="T2427" i="5"/>
  <c r="M2427" i="5"/>
  <c r="N2427" i="5" s="1"/>
  <c r="L2427" i="5"/>
  <c r="G2427" i="5"/>
  <c r="U2427" i="5" s="1"/>
  <c r="E2427" i="5"/>
  <c r="A2427" i="5"/>
  <c r="AD2426" i="5" a="1"/>
  <c r="AD2426" i="5" s="1"/>
  <c r="AC2426" i="5"/>
  <c r="T2426" i="5"/>
  <c r="M2426" i="5"/>
  <c r="N2426" i="5" s="1"/>
  <c r="L2426" i="5"/>
  <c r="G2426" i="5"/>
  <c r="U2426" i="5" s="1"/>
  <c r="E2426" i="5"/>
  <c r="A2426" i="5"/>
  <c r="AD2425" i="5" a="1"/>
  <c r="AD2425" i="5" s="1"/>
  <c r="AC2425" i="5"/>
  <c r="T2425" i="5"/>
  <c r="M2425" i="5"/>
  <c r="N2425" i="5" s="1"/>
  <c r="L2425" i="5"/>
  <c r="G2425" i="5"/>
  <c r="U2425" i="5" s="1"/>
  <c r="E2425" i="5"/>
  <c r="A2425" i="5"/>
  <c r="AD2424" i="5" a="1"/>
  <c r="AD2424" i="5" s="1"/>
  <c r="AC2424" i="5"/>
  <c r="T2424" i="5"/>
  <c r="M2424" i="5"/>
  <c r="N2424" i="5" s="1"/>
  <c r="L2424" i="5"/>
  <c r="G2424" i="5"/>
  <c r="U2424" i="5" s="1"/>
  <c r="E2424" i="5"/>
  <c r="A2424" i="5"/>
  <c r="AD2423" i="5" a="1"/>
  <c r="AD2423" i="5" s="1"/>
  <c r="AC2423" i="5"/>
  <c r="T2423" i="5"/>
  <c r="M2423" i="5"/>
  <c r="N2423" i="5" s="1"/>
  <c r="L2423" i="5"/>
  <c r="G2423" i="5"/>
  <c r="U2423" i="5" s="1"/>
  <c r="E2423" i="5"/>
  <c r="A2423" i="5"/>
  <c r="AD2422" i="5" a="1"/>
  <c r="AD2422" i="5" s="1"/>
  <c r="AC2422" i="5"/>
  <c r="T2422" i="5"/>
  <c r="M2422" i="5"/>
  <c r="N2422" i="5" s="1"/>
  <c r="L2422" i="5"/>
  <c r="G2422" i="5"/>
  <c r="U2422" i="5" s="1"/>
  <c r="E2422" i="5"/>
  <c r="A2422" i="5"/>
  <c r="AD2421" i="5" a="1"/>
  <c r="AD2421" i="5" s="1"/>
  <c r="AC2421" i="5"/>
  <c r="T2421" i="5"/>
  <c r="M2421" i="5"/>
  <c r="N2421" i="5" s="1"/>
  <c r="L2421" i="5"/>
  <c r="G2421" i="5"/>
  <c r="U2421" i="5" s="1"/>
  <c r="E2421" i="5"/>
  <c r="A2421" i="5"/>
  <c r="AD2420" i="5" a="1"/>
  <c r="AD2420" i="5" s="1"/>
  <c r="AC2420" i="5"/>
  <c r="T2420" i="5"/>
  <c r="M2420" i="5"/>
  <c r="N2420" i="5" s="1"/>
  <c r="L2420" i="5"/>
  <c r="G2420" i="5"/>
  <c r="U2420" i="5" s="1"/>
  <c r="E2420" i="5"/>
  <c r="A2420" i="5"/>
  <c r="AD2419" i="5" a="1"/>
  <c r="AD2419" i="5" s="1"/>
  <c r="AC2419" i="5"/>
  <c r="T2419" i="5"/>
  <c r="M2419" i="5"/>
  <c r="N2419" i="5" s="1"/>
  <c r="L2419" i="5"/>
  <c r="G2419" i="5"/>
  <c r="U2419" i="5" s="1"/>
  <c r="E2419" i="5"/>
  <c r="A2419" i="5"/>
  <c r="AD2418" i="5" a="1"/>
  <c r="AD2418" i="5" s="1"/>
  <c r="AC2418" i="5"/>
  <c r="T2418" i="5"/>
  <c r="M2418" i="5"/>
  <c r="N2418" i="5" s="1"/>
  <c r="L2418" i="5"/>
  <c r="G2418" i="5"/>
  <c r="U2418" i="5" s="1"/>
  <c r="E2418" i="5"/>
  <c r="A2418" i="5"/>
  <c r="AD2417" i="5" a="1"/>
  <c r="AD2417" i="5" s="1"/>
  <c r="AC2417" i="5"/>
  <c r="T2417" i="5"/>
  <c r="M2417" i="5"/>
  <c r="N2417" i="5" s="1"/>
  <c r="L2417" i="5"/>
  <c r="G2417" i="5"/>
  <c r="U2417" i="5" s="1"/>
  <c r="E2417" i="5"/>
  <c r="A2417" i="5"/>
  <c r="AD2416" i="5" a="1"/>
  <c r="AD2416" i="5" s="1"/>
  <c r="AC2416" i="5"/>
  <c r="T2416" i="5"/>
  <c r="M2416" i="5"/>
  <c r="N2416" i="5" s="1"/>
  <c r="L2416" i="5"/>
  <c r="G2416" i="5"/>
  <c r="U2416" i="5" s="1"/>
  <c r="E2416" i="5"/>
  <c r="A2416" i="5"/>
  <c r="AD2415" i="5" a="1"/>
  <c r="AD2415" i="5" s="1"/>
  <c r="AC2415" i="5"/>
  <c r="T2415" i="5"/>
  <c r="M2415" i="5"/>
  <c r="N2415" i="5" s="1"/>
  <c r="L2415" i="5"/>
  <c r="G2415" i="5"/>
  <c r="U2415" i="5" s="1"/>
  <c r="E2415" i="5"/>
  <c r="A2415" i="5"/>
  <c r="AD2414" i="5" a="1"/>
  <c r="AD2414" i="5" s="1"/>
  <c r="AC2414" i="5"/>
  <c r="T2414" i="5"/>
  <c r="M2414" i="5"/>
  <c r="N2414" i="5" s="1"/>
  <c r="L2414" i="5"/>
  <c r="G2414" i="5"/>
  <c r="U2414" i="5" s="1"/>
  <c r="E2414" i="5"/>
  <c r="A2414" i="5"/>
  <c r="AD2413" i="5" a="1"/>
  <c r="AD2413" i="5" s="1"/>
  <c r="AC2413" i="5"/>
  <c r="T2413" i="5"/>
  <c r="M2413" i="5"/>
  <c r="N2413" i="5" s="1"/>
  <c r="L2413" i="5"/>
  <c r="G2413" i="5"/>
  <c r="U2413" i="5" s="1"/>
  <c r="E2413" i="5"/>
  <c r="A2413" i="5"/>
  <c r="AD2412" i="5" a="1"/>
  <c r="AD2412" i="5" s="1"/>
  <c r="AC2412" i="5"/>
  <c r="T2412" i="5"/>
  <c r="M2412" i="5"/>
  <c r="N2412" i="5" s="1"/>
  <c r="L2412" i="5"/>
  <c r="G2412" i="5"/>
  <c r="U2412" i="5" s="1"/>
  <c r="E2412" i="5"/>
  <c r="A2412" i="5"/>
  <c r="AD2411" i="5" a="1"/>
  <c r="AD2411" i="5" s="1"/>
  <c r="AC2411" i="5"/>
  <c r="T2411" i="5"/>
  <c r="M2411" i="5"/>
  <c r="N2411" i="5" s="1"/>
  <c r="L2411" i="5"/>
  <c r="G2411" i="5"/>
  <c r="U2411" i="5" s="1"/>
  <c r="E2411" i="5"/>
  <c r="A2411" i="5"/>
  <c r="AD2410" i="5" a="1"/>
  <c r="AD2410" i="5" s="1"/>
  <c r="AC2410" i="5"/>
  <c r="T2410" i="5"/>
  <c r="M2410" i="5"/>
  <c r="N2410" i="5" s="1"/>
  <c r="L2410" i="5"/>
  <c r="G2410" i="5"/>
  <c r="U2410" i="5" s="1"/>
  <c r="E2410" i="5"/>
  <c r="A2410" i="5"/>
  <c r="AD2409" i="5" a="1"/>
  <c r="AD2409" i="5" s="1"/>
  <c r="AC2409" i="5"/>
  <c r="T2409" i="5"/>
  <c r="M2409" i="5"/>
  <c r="N2409" i="5" s="1"/>
  <c r="L2409" i="5"/>
  <c r="G2409" i="5"/>
  <c r="U2409" i="5" s="1"/>
  <c r="E2409" i="5"/>
  <c r="A2409" i="5"/>
  <c r="AD2408" i="5" a="1"/>
  <c r="AD2408" i="5" s="1"/>
  <c r="AC2408" i="5"/>
  <c r="T2408" i="5"/>
  <c r="M2408" i="5"/>
  <c r="N2408" i="5" s="1"/>
  <c r="L2408" i="5"/>
  <c r="G2408" i="5"/>
  <c r="U2408" i="5" s="1"/>
  <c r="E2408" i="5"/>
  <c r="A2408" i="5"/>
  <c r="AD2407" i="5" a="1"/>
  <c r="AD2407" i="5" s="1"/>
  <c r="AC2407" i="5"/>
  <c r="T2407" i="5"/>
  <c r="M2407" i="5"/>
  <c r="N2407" i="5" s="1"/>
  <c r="L2407" i="5"/>
  <c r="G2407" i="5"/>
  <c r="U2407" i="5" s="1"/>
  <c r="E2407" i="5"/>
  <c r="A2407" i="5"/>
  <c r="AD2406" i="5" a="1"/>
  <c r="AD2406" i="5" s="1"/>
  <c r="AC2406" i="5"/>
  <c r="T2406" i="5"/>
  <c r="M2406" i="5"/>
  <c r="N2406" i="5" s="1"/>
  <c r="L2406" i="5"/>
  <c r="G2406" i="5"/>
  <c r="U2406" i="5" s="1"/>
  <c r="E2406" i="5"/>
  <c r="A2406" i="5"/>
  <c r="AD2405" i="5" a="1"/>
  <c r="AD2405" i="5" s="1"/>
  <c r="AC2405" i="5"/>
  <c r="T2405" i="5"/>
  <c r="M2405" i="5"/>
  <c r="N2405" i="5" s="1"/>
  <c r="L2405" i="5"/>
  <c r="G2405" i="5"/>
  <c r="U2405" i="5" s="1"/>
  <c r="E2405" i="5"/>
  <c r="A2405" i="5"/>
  <c r="AD2404" i="5" a="1"/>
  <c r="AD2404" i="5" s="1"/>
  <c r="AC2404" i="5"/>
  <c r="T2404" i="5"/>
  <c r="M2404" i="5"/>
  <c r="N2404" i="5" s="1"/>
  <c r="L2404" i="5"/>
  <c r="G2404" i="5"/>
  <c r="U2404" i="5" s="1"/>
  <c r="E2404" i="5"/>
  <c r="A2404" i="5"/>
  <c r="AD2403" i="5" a="1"/>
  <c r="AD2403" i="5" s="1"/>
  <c r="AC2403" i="5"/>
  <c r="T2403" i="5"/>
  <c r="M2403" i="5"/>
  <c r="N2403" i="5" s="1"/>
  <c r="L2403" i="5"/>
  <c r="G2403" i="5"/>
  <c r="U2403" i="5" s="1"/>
  <c r="E2403" i="5"/>
  <c r="A2403" i="5"/>
  <c r="AD2402" i="5" a="1"/>
  <c r="AD2402" i="5" s="1"/>
  <c r="AC2402" i="5"/>
  <c r="T2402" i="5"/>
  <c r="M2402" i="5"/>
  <c r="N2402" i="5" s="1"/>
  <c r="L2402" i="5"/>
  <c r="G2402" i="5"/>
  <c r="U2402" i="5" s="1"/>
  <c r="E2402" i="5"/>
  <c r="A2402" i="5"/>
  <c r="AD2401" i="5" a="1"/>
  <c r="AD2401" i="5" s="1"/>
  <c r="AC2401" i="5"/>
  <c r="T2401" i="5"/>
  <c r="M2401" i="5"/>
  <c r="N2401" i="5" s="1"/>
  <c r="L2401" i="5"/>
  <c r="G2401" i="5"/>
  <c r="U2401" i="5" s="1"/>
  <c r="E2401" i="5"/>
  <c r="A2401" i="5"/>
  <c r="AD2400" i="5" a="1"/>
  <c r="AD2400" i="5" s="1"/>
  <c r="AC2400" i="5"/>
  <c r="T2400" i="5"/>
  <c r="M2400" i="5"/>
  <c r="N2400" i="5" s="1"/>
  <c r="L2400" i="5"/>
  <c r="G2400" i="5"/>
  <c r="U2400" i="5" s="1"/>
  <c r="E2400" i="5"/>
  <c r="A2400" i="5"/>
  <c r="AD2399" i="5" a="1"/>
  <c r="AD2399" i="5" s="1"/>
  <c r="AC2399" i="5"/>
  <c r="T2399" i="5"/>
  <c r="M2399" i="5"/>
  <c r="N2399" i="5" s="1"/>
  <c r="L2399" i="5"/>
  <c r="G2399" i="5"/>
  <c r="U2399" i="5" s="1"/>
  <c r="E2399" i="5"/>
  <c r="A2399" i="5"/>
  <c r="AD2398" i="5" a="1"/>
  <c r="AD2398" i="5" s="1"/>
  <c r="AC2398" i="5"/>
  <c r="T2398" i="5"/>
  <c r="M2398" i="5"/>
  <c r="N2398" i="5" s="1"/>
  <c r="L2398" i="5"/>
  <c r="G2398" i="5"/>
  <c r="U2398" i="5" s="1"/>
  <c r="E2398" i="5"/>
  <c r="A2398" i="5"/>
  <c r="AD2397" i="5" a="1"/>
  <c r="AD2397" i="5" s="1"/>
  <c r="AC2397" i="5"/>
  <c r="T2397" i="5"/>
  <c r="M2397" i="5"/>
  <c r="N2397" i="5" s="1"/>
  <c r="L2397" i="5"/>
  <c r="G2397" i="5"/>
  <c r="U2397" i="5" s="1"/>
  <c r="E2397" i="5"/>
  <c r="A2397" i="5"/>
  <c r="AD2396" i="5" a="1"/>
  <c r="AD2396" i="5" s="1"/>
  <c r="AC2396" i="5"/>
  <c r="T2396" i="5"/>
  <c r="M2396" i="5"/>
  <c r="N2396" i="5" s="1"/>
  <c r="L2396" i="5"/>
  <c r="G2396" i="5"/>
  <c r="U2396" i="5" s="1"/>
  <c r="E2396" i="5"/>
  <c r="A2396" i="5"/>
  <c r="AD2395" i="5" a="1"/>
  <c r="AD2395" i="5" s="1"/>
  <c r="AC2395" i="5"/>
  <c r="T2395" i="5"/>
  <c r="M2395" i="5"/>
  <c r="N2395" i="5" s="1"/>
  <c r="L2395" i="5"/>
  <c r="G2395" i="5"/>
  <c r="U2395" i="5" s="1"/>
  <c r="E2395" i="5"/>
  <c r="A2395" i="5"/>
  <c r="AD2394" i="5" a="1"/>
  <c r="AD2394" i="5" s="1"/>
  <c r="AC2394" i="5"/>
  <c r="T2394" i="5"/>
  <c r="M2394" i="5"/>
  <c r="N2394" i="5" s="1"/>
  <c r="L2394" i="5"/>
  <c r="G2394" i="5"/>
  <c r="U2394" i="5" s="1"/>
  <c r="E2394" i="5"/>
  <c r="A2394" i="5"/>
  <c r="AD2393" i="5" a="1"/>
  <c r="AD2393" i="5" s="1"/>
  <c r="AC2393" i="5"/>
  <c r="T2393" i="5"/>
  <c r="M2393" i="5"/>
  <c r="N2393" i="5" s="1"/>
  <c r="L2393" i="5"/>
  <c r="G2393" i="5"/>
  <c r="U2393" i="5" s="1"/>
  <c r="E2393" i="5"/>
  <c r="A2393" i="5"/>
  <c r="AD2392" i="5" a="1"/>
  <c r="AD2392" i="5" s="1"/>
  <c r="AC2392" i="5"/>
  <c r="T2392" i="5"/>
  <c r="M2392" i="5"/>
  <c r="N2392" i="5" s="1"/>
  <c r="L2392" i="5"/>
  <c r="G2392" i="5"/>
  <c r="U2392" i="5" s="1"/>
  <c r="E2392" i="5"/>
  <c r="A2392" i="5"/>
  <c r="AD2391" i="5" a="1"/>
  <c r="AD2391" i="5" s="1"/>
  <c r="AC2391" i="5"/>
  <c r="T2391" i="5"/>
  <c r="M2391" i="5"/>
  <c r="N2391" i="5" s="1"/>
  <c r="L2391" i="5"/>
  <c r="G2391" i="5"/>
  <c r="U2391" i="5" s="1"/>
  <c r="E2391" i="5"/>
  <c r="A2391" i="5"/>
  <c r="AD2390" i="5" a="1"/>
  <c r="AD2390" i="5" s="1"/>
  <c r="AC2390" i="5"/>
  <c r="T2390" i="5"/>
  <c r="M2390" i="5"/>
  <c r="N2390" i="5" s="1"/>
  <c r="L2390" i="5"/>
  <c r="G2390" i="5"/>
  <c r="U2390" i="5" s="1"/>
  <c r="E2390" i="5"/>
  <c r="A2390" i="5"/>
  <c r="AD2389" i="5" a="1"/>
  <c r="AD2389" i="5" s="1"/>
  <c r="AC2389" i="5"/>
  <c r="T2389" i="5"/>
  <c r="M2389" i="5"/>
  <c r="N2389" i="5" s="1"/>
  <c r="L2389" i="5"/>
  <c r="G2389" i="5"/>
  <c r="U2389" i="5" s="1"/>
  <c r="E2389" i="5"/>
  <c r="A2389" i="5"/>
  <c r="AD2388" i="5" a="1"/>
  <c r="AD2388" i="5" s="1"/>
  <c r="AC2388" i="5"/>
  <c r="T2388" i="5"/>
  <c r="M2388" i="5"/>
  <c r="N2388" i="5" s="1"/>
  <c r="L2388" i="5"/>
  <c r="G2388" i="5"/>
  <c r="U2388" i="5" s="1"/>
  <c r="E2388" i="5"/>
  <c r="A2388" i="5"/>
  <c r="AD2387" i="5" a="1"/>
  <c r="AD2387" i="5" s="1"/>
  <c r="AC2387" i="5"/>
  <c r="T2387" i="5"/>
  <c r="M2387" i="5"/>
  <c r="N2387" i="5" s="1"/>
  <c r="L2387" i="5"/>
  <c r="G2387" i="5"/>
  <c r="U2387" i="5" s="1"/>
  <c r="E2387" i="5"/>
  <c r="A2387" i="5"/>
  <c r="AD2386" i="5" a="1"/>
  <c r="AD2386" i="5" s="1"/>
  <c r="AC2386" i="5"/>
  <c r="T2386" i="5"/>
  <c r="M2386" i="5"/>
  <c r="N2386" i="5" s="1"/>
  <c r="L2386" i="5"/>
  <c r="G2386" i="5"/>
  <c r="U2386" i="5" s="1"/>
  <c r="E2386" i="5"/>
  <c r="A2386" i="5"/>
  <c r="AD2385" i="5" a="1"/>
  <c r="AD2385" i="5" s="1"/>
  <c r="AC2385" i="5"/>
  <c r="T2385" i="5"/>
  <c r="M2385" i="5"/>
  <c r="N2385" i="5" s="1"/>
  <c r="L2385" i="5"/>
  <c r="G2385" i="5"/>
  <c r="U2385" i="5" s="1"/>
  <c r="E2385" i="5"/>
  <c r="A2385" i="5"/>
  <c r="AD2384" i="5" a="1"/>
  <c r="AD2384" i="5" s="1"/>
  <c r="AC2384" i="5"/>
  <c r="T2384" i="5"/>
  <c r="M2384" i="5"/>
  <c r="N2384" i="5" s="1"/>
  <c r="L2384" i="5"/>
  <c r="G2384" i="5"/>
  <c r="U2384" i="5" s="1"/>
  <c r="E2384" i="5"/>
  <c r="A2384" i="5"/>
  <c r="AD2383" i="5" a="1"/>
  <c r="AD2383" i="5" s="1"/>
  <c r="AC2383" i="5"/>
  <c r="T2383" i="5"/>
  <c r="M2383" i="5"/>
  <c r="N2383" i="5" s="1"/>
  <c r="L2383" i="5"/>
  <c r="G2383" i="5"/>
  <c r="U2383" i="5" s="1"/>
  <c r="E2383" i="5"/>
  <c r="A2383" i="5"/>
  <c r="AD2382" i="5" a="1"/>
  <c r="AD2382" i="5" s="1"/>
  <c r="AC2382" i="5"/>
  <c r="T2382" i="5"/>
  <c r="M2382" i="5"/>
  <c r="N2382" i="5" s="1"/>
  <c r="L2382" i="5"/>
  <c r="G2382" i="5"/>
  <c r="U2382" i="5" s="1"/>
  <c r="E2382" i="5"/>
  <c r="A2382" i="5"/>
  <c r="AD2381" i="5" a="1"/>
  <c r="AD2381" i="5" s="1"/>
  <c r="AC2381" i="5"/>
  <c r="T2381" i="5"/>
  <c r="M2381" i="5"/>
  <c r="N2381" i="5" s="1"/>
  <c r="L2381" i="5"/>
  <c r="G2381" i="5"/>
  <c r="U2381" i="5" s="1"/>
  <c r="E2381" i="5"/>
  <c r="A2381" i="5"/>
  <c r="AD2380" i="5" a="1"/>
  <c r="AD2380" i="5" s="1"/>
  <c r="AC2380" i="5"/>
  <c r="T2380" i="5"/>
  <c r="M2380" i="5"/>
  <c r="N2380" i="5" s="1"/>
  <c r="L2380" i="5"/>
  <c r="G2380" i="5"/>
  <c r="U2380" i="5" s="1"/>
  <c r="E2380" i="5"/>
  <c r="A2380" i="5"/>
  <c r="AD2379" i="5" a="1"/>
  <c r="AD2379" i="5" s="1"/>
  <c r="AC2379" i="5"/>
  <c r="T2379" i="5"/>
  <c r="M2379" i="5"/>
  <c r="N2379" i="5" s="1"/>
  <c r="L2379" i="5"/>
  <c r="G2379" i="5"/>
  <c r="U2379" i="5" s="1"/>
  <c r="E2379" i="5"/>
  <c r="A2379" i="5"/>
  <c r="AD2378" i="5" a="1"/>
  <c r="AD2378" i="5" s="1"/>
  <c r="AC2378" i="5"/>
  <c r="T2378" i="5"/>
  <c r="M2378" i="5"/>
  <c r="N2378" i="5" s="1"/>
  <c r="L2378" i="5"/>
  <c r="G2378" i="5"/>
  <c r="U2378" i="5" s="1"/>
  <c r="E2378" i="5"/>
  <c r="A2378" i="5"/>
  <c r="AD2377" i="5" a="1"/>
  <c r="AD2377" i="5" s="1"/>
  <c r="AC2377" i="5"/>
  <c r="T2377" i="5"/>
  <c r="M2377" i="5"/>
  <c r="N2377" i="5" s="1"/>
  <c r="L2377" i="5"/>
  <c r="G2377" i="5"/>
  <c r="U2377" i="5" s="1"/>
  <c r="E2377" i="5"/>
  <c r="A2377" i="5"/>
  <c r="AD2376" i="5" a="1"/>
  <c r="AD2376" i="5" s="1"/>
  <c r="AC2376" i="5"/>
  <c r="T2376" i="5"/>
  <c r="M2376" i="5"/>
  <c r="N2376" i="5" s="1"/>
  <c r="L2376" i="5"/>
  <c r="G2376" i="5"/>
  <c r="U2376" i="5" s="1"/>
  <c r="E2376" i="5"/>
  <c r="A2376" i="5"/>
  <c r="AD2375" i="5" a="1"/>
  <c r="AD2375" i="5" s="1"/>
  <c r="AC2375" i="5"/>
  <c r="T2375" i="5"/>
  <c r="M2375" i="5"/>
  <c r="N2375" i="5" s="1"/>
  <c r="L2375" i="5"/>
  <c r="G2375" i="5"/>
  <c r="U2375" i="5" s="1"/>
  <c r="E2375" i="5"/>
  <c r="A2375" i="5"/>
  <c r="AD2374" i="5" a="1"/>
  <c r="AD2374" i="5" s="1"/>
  <c r="AC2374" i="5"/>
  <c r="T2374" i="5"/>
  <c r="M2374" i="5"/>
  <c r="N2374" i="5" s="1"/>
  <c r="L2374" i="5"/>
  <c r="G2374" i="5"/>
  <c r="U2374" i="5" s="1"/>
  <c r="E2374" i="5"/>
  <c r="A2374" i="5"/>
  <c r="AD2373" i="5" a="1"/>
  <c r="AD2373" i="5" s="1"/>
  <c r="AC2373" i="5"/>
  <c r="T2373" i="5"/>
  <c r="M2373" i="5"/>
  <c r="N2373" i="5" s="1"/>
  <c r="L2373" i="5"/>
  <c r="G2373" i="5"/>
  <c r="U2373" i="5" s="1"/>
  <c r="E2373" i="5"/>
  <c r="A2373" i="5"/>
  <c r="AD2372" i="5" a="1"/>
  <c r="AD2372" i="5" s="1"/>
  <c r="AC2372" i="5"/>
  <c r="T2372" i="5"/>
  <c r="M2372" i="5"/>
  <c r="N2372" i="5" s="1"/>
  <c r="L2372" i="5"/>
  <c r="G2372" i="5"/>
  <c r="U2372" i="5" s="1"/>
  <c r="E2372" i="5"/>
  <c r="A2372" i="5"/>
  <c r="AD2371" i="5" a="1"/>
  <c r="AD2371" i="5" s="1"/>
  <c r="AC2371" i="5"/>
  <c r="T2371" i="5"/>
  <c r="M2371" i="5"/>
  <c r="N2371" i="5" s="1"/>
  <c r="L2371" i="5"/>
  <c r="G2371" i="5"/>
  <c r="U2371" i="5" s="1"/>
  <c r="E2371" i="5"/>
  <c r="A2371" i="5"/>
  <c r="AD2370" i="5" a="1"/>
  <c r="AD2370" i="5" s="1"/>
  <c r="AC2370" i="5"/>
  <c r="T2370" i="5"/>
  <c r="M2370" i="5"/>
  <c r="N2370" i="5" s="1"/>
  <c r="L2370" i="5"/>
  <c r="G2370" i="5"/>
  <c r="U2370" i="5" s="1"/>
  <c r="E2370" i="5"/>
  <c r="A2370" i="5"/>
  <c r="AD2369" i="5" a="1"/>
  <c r="AD2369" i="5" s="1"/>
  <c r="AC2369" i="5"/>
  <c r="T2369" i="5"/>
  <c r="M2369" i="5"/>
  <c r="N2369" i="5" s="1"/>
  <c r="L2369" i="5"/>
  <c r="G2369" i="5"/>
  <c r="U2369" i="5" s="1"/>
  <c r="E2369" i="5"/>
  <c r="A2369" i="5"/>
  <c r="AD2368" i="5" a="1"/>
  <c r="AD2368" i="5" s="1"/>
  <c r="AC2368" i="5"/>
  <c r="T2368" i="5"/>
  <c r="M2368" i="5"/>
  <c r="N2368" i="5" s="1"/>
  <c r="L2368" i="5"/>
  <c r="G2368" i="5"/>
  <c r="U2368" i="5" s="1"/>
  <c r="E2368" i="5"/>
  <c r="A2368" i="5"/>
  <c r="AD2367" i="5" a="1"/>
  <c r="AD2367" i="5" s="1"/>
  <c r="AC2367" i="5"/>
  <c r="T2367" i="5"/>
  <c r="M2367" i="5"/>
  <c r="N2367" i="5" s="1"/>
  <c r="L2367" i="5"/>
  <c r="G2367" i="5"/>
  <c r="U2367" i="5" s="1"/>
  <c r="E2367" i="5"/>
  <c r="A2367" i="5"/>
  <c r="AD2366" i="5" a="1"/>
  <c r="AD2366" i="5" s="1"/>
  <c r="AC2366" i="5"/>
  <c r="T2366" i="5"/>
  <c r="M2366" i="5"/>
  <c r="N2366" i="5" s="1"/>
  <c r="L2366" i="5"/>
  <c r="G2366" i="5"/>
  <c r="U2366" i="5" s="1"/>
  <c r="E2366" i="5"/>
  <c r="A2366" i="5"/>
  <c r="AD2365" i="5" a="1"/>
  <c r="AD2365" i="5" s="1"/>
  <c r="AC2365" i="5"/>
  <c r="T2365" i="5"/>
  <c r="M2365" i="5"/>
  <c r="N2365" i="5" s="1"/>
  <c r="L2365" i="5"/>
  <c r="G2365" i="5"/>
  <c r="U2365" i="5" s="1"/>
  <c r="E2365" i="5"/>
  <c r="A2365" i="5"/>
  <c r="AD2364" i="5" a="1"/>
  <c r="AD2364" i="5" s="1"/>
  <c r="AC2364" i="5"/>
  <c r="T2364" i="5"/>
  <c r="M2364" i="5"/>
  <c r="N2364" i="5" s="1"/>
  <c r="L2364" i="5"/>
  <c r="G2364" i="5"/>
  <c r="U2364" i="5" s="1"/>
  <c r="E2364" i="5"/>
  <c r="A2364" i="5"/>
  <c r="AD2363" i="5" a="1"/>
  <c r="AD2363" i="5" s="1"/>
  <c r="AC2363" i="5"/>
  <c r="T2363" i="5"/>
  <c r="M2363" i="5"/>
  <c r="N2363" i="5" s="1"/>
  <c r="L2363" i="5"/>
  <c r="G2363" i="5"/>
  <c r="U2363" i="5" s="1"/>
  <c r="E2363" i="5"/>
  <c r="A2363" i="5"/>
  <c r="AD2362" i="5" a="1"/>
  <c r="AD2362" i="5" s="1"/>
  <c r="AC2362" i="5"/>
  <c r="T2362" i="5"/>
  <c r="M2362" i="5"/>
  <c r="N2362" i="5" s="1"/>
  <c r="L2362" i="5"/>
  <c r="G2362" i="5"/>
  <c r="U2362" i="5" s="1"/>
  <c r="E2362" i="5"/>
  <c r="A2362" i="5"/>
  <c r="AD2361" i="5" a="1"/>
  <c r="AD2361" i="5" s="1"/>
  <c r="AC2361" i="5"/>
  <c r="T2361" i="5"/>
  <c r="M2361" i="5"/>
  <c r="N2361" i="5" s="1"/>
  <c r="L2361" i="5"/>
  <c r="G2361" i="5"/>
  <c r="U2361" i="5" s="1"/>
  <c r="E2361" i="5"/>
  <c r="A2361" i="5"/>
  <c r="AD2360" i="5" a="1"/>
  <c r="AD2360" i="5" s="1"/>
  <c r="AC2360" i="5"/>
  <c r="T2360" i="5"/>
  <c r="M2360" i="5"/>
  <c r="N2360" i="5" s="1"/>
  <c r="L2360" i="5"/>
  <c r="G2360" i="5"/>
  <c r="U2360" i="5" s="1"/>
  <c r="E2360" i="5"/>
  <c r="A2360" i="5"/>
  <c r="AD2359" i="5" a="1"/>
  <c r="AD2359" i="5" s="1"/>
  <c r="AC2359" i="5"/>
  <c r="T2359" i="5"/>
  <c r="M2359" i="5"/>
  <c r="N2359" i="5" s="1"/>
  <c r="L2359" i="5"/>
  <c r="G2359" i="5"/>
  <c r="U2359" i="5" s="1"/>
  <c r="E2359" i="5"/>
  <c r="A2359" i="5"/>
  <c r="AD2358" i="5" a="1"/>
  <c r="AD2358" i="5" s="1"/>
  <c r="AC2358" i="5"/>
  <c r="T2358" i="5"/>
  <c r="M2358" i="5"/>
  <c r="N2358" i="5" s="1"/>
  <c r="L2358" i="5"/>
  <c r="G2358" i="5"/>
  <c r="U2358" i="5" s="1"/>
  <c r="E2358" i="5"/>
  <c r="A2358" i="5"/>
  <c r="AD2357" i="5" a="1"/>
  <c r="AD2357" i="5" s="1"/>
  <c r="AC2357" i="5"/>
  <c r="T2357" i="5"/>
  <c r="M2357" i="5"/>
  <c r="N2357" i="5" s="1"/>
  <c r="L2357" i="5"/>
  <c r="G2357" i="5"/>
  <c r="U2357" i="5" s="1"/>
  <c r="E2357" i="5"/>
  <c r="A2357" i="5"/>
  <c r="AD2356" i="5" a="1"/>
  <c r="AD2356" i="5" s="1"/>
  <c r="AC2356" i="5"/>
  <c r="T2356" i="5"/>
  <c r="M2356" i="5"/>
  <c r="N2356" i="5" s="1"/>
  <c r="L2356" i="5"/>
  <c r="G2356" i="5"/>
  <c r="U2356" i="5" s="1"/>
  <c r="E2356" i="5"/>
  <c r="A2356" i="5"/>
  <c r="AD2355" i="5" a="1"/>
  <c r="AD2355" i="5" s="1"/>
  <c r="AC2355" i="5"/>
  <c r="T2355" i="5"/>
  <c r="M2355" i="5"/>
  <c r="N2355" i="5" s="1"/>
  <c r="L2355" i="5"/>
  <c r="G2355" i="5"/>
  <c r="U2355" i="5" s="1"/>
  <c r="E2355" i="5"/>
  <c r="A2355" i="5"/>
  <c r="AD2354" i="5" a="1"/>
  <c r="AD2354" i="5" s="1"/>
  <c r="AC2354" i="5"/>
  <c r="T2354" i="5"/>
  <c r="M2354" i="5"/>
  <c r="N2354" i="5" s="1"/>
  <c r="L2354" i="5"/>
  <c r="G2354" i="5"/>
  <c r="U2354" i="5" s="1"/>
  <c r="E2354" i="5"/>
  <c r="A2354" i="5"/>
  <c r="AD2353" i="5" a="1"/>
  <c r="AD2353" i="5" s="1"/>
  <c r="AC2353" i="5"/>
  <c r="T2353" i="5"/>
  <c r="M2353" i="5"/>
  <c r="N2353" i="5" s="1"/>
  <c r="L2353" i="5"/>
  <c r="G2353" i="5"/>
  <c r="U2353" i="5" s="1"/>
  <c r="E2353" i="5"/>
  <c r="A2353" i="5"/>
  <c r="AD2352" i="5" a="1"/>
  <c r="AD2352" i="5" s="1"/>
  <c r="AC2352" i="5"/>
  <c r="T2352" i="5"/>
  <c r="M2352" i="5"/>
  <c r="N2352" i="5" s="1"/>
  <c r="L2352" i="5"/>
  <c r="G2352" i="5"/>
  <c r="U2352" i="5" s="1"/>
  <c r="E2352" i="5"/>
  <c r="A2352" i="5"/>
  <c r="AD2351" i="5" a="1"/>
  <c r="AD2351" i="5" s="1"/>
  <c r="AC2351" i="5"/>
  <c r="T2351" i="5"/>
  <c r="M2351" i="5"/>
  <c r="N2351" i="5" s="1"/>
  <c r="L2351" i="5"/>
  <c r="G2351" i="5"/>
  <c r="U2351" i="5" s="1"/>
  <c r="E2351" i="5"/>
  <c r="A2351" i="5"/>
  <c r="AD2350" i="5" a="1"/>
  <c r="AD2350" i="5" s="1"/>
  <c r="AC2350" i="5"/>
  <c r="T2350" i="5"/>
  <c r="M2350" i="5"/>
  <c r="N2350" i="5" s="1"/>
  <c r="L2350" i="5"/>
  <c r="G2350" i="5"/>
  <c r="U2350" i="5" s="1"/>
  <c r="E2350" i="5"/>
  <c r="A2350" i="5"/>
  <c r="AD2349" i="5" a="1"/>
  <c r="AD2349" i="5" s="1"/>
  <c r="AC2349" i="5"/>
  <c r="T2349" i="5"/>
  <c r="M2349" i="5"/>
  <c r="N2349" i="5" s="1"/>
  <c r="L2349" i="5"/>
  <c r="G2349" i="5"/>
  <c r="U2349" i="5" s="1"/>
  <c r="E2349" i="5"/>
  <c r="A2349" i="5"/>
  <c r="AD2348" i="5" a="1"/>
  <c r="AD2348" i="5" s="1"/>
  <c r="AC2348" i="5"/>
  <c r="T2348" i="5"/>
  <c r="M2348" i="5"/>
  <c r="N2348" i="5" s="1"/>
  <c r="L2348" i="5"/>
  <c r="G2348" i="5"/>
  <c r="U2348" i="5" s="1"/>
  <c r="E2348" i="5"/>
  <c r="A2348" i="5"/>
  <c r="AD2347" i="5" a="1"/>
  <c r="AD2347" i="5" s="1"/>
  <c r="AC2347" i="5"/>
  <c r="T2347" i="5"/>
  <c r="M2347" i="5"/>
  <c r="N2347" i="5" s="1"/>
  <c r="L2347" i="5"/>
  <c r="G2347" i="5"/>
  <c r="U2347" i="5" s="1"/>
  <c r="E2347" i="5"/>
  <c r="A2347" i="5"/>
  <c r="AD2346" i="5" a="1"/>
  <c r="AD2346" i="5" s="1"/>
  <c r="AC2346" i="5"/>
  <c r="T2346" i="5"/>
  <c r="M2346" i="5"/>
  <c r="N2346" i="5" s="1"/>
  <c r="L2346" i="5"/>
  <c r="G2346" i="5"/>
  <c r="U2346" i="5" s="1"/>
  <c r="E2346" i="5"/>
  <c r="A2346" i="5"/>
  <c r="AD2345" i="5" a="1"/>
  <c r="AD2345" i="5" s="1"/>
  <c r="AC2345" i="5"/>
  <c r="T2345" i="5"/>
  <c r="M2345" i="5"/>
  <c r="N2345" i="5" s="1"/>
  <c r="L2345" i="5"/>
  <c r="G2345" i="5"/>
  <c r="U2345" i="5" s="1"/>
  <c r="E2345" i="5"/>
  <c r="A2345" i="5"/>
  <c r="AD2344" i="5" a="1"/>
  <c r="AD2344" i="5" s="1"/>
  <c r="AC2344" i="5"/>
  <c r="T2344" i="5"/>
  <c r="M2344" i="5"/>
  <c r="N2344" i="5" s="1"/>
  <c r="L2344" i="5"/>
  <c r="G2344" i="5"/>
  <c r="U2344" i="5" s="1"/>
  <c r="E2344" i="5"/>
  <c r="A2344" i="5"/>
  <c r="AD2343" i="5" a="1"/>
  <c r="AD2343" i="5" s="1"/>
  <c r="AC2343" i="5"/>
  <c r="T2343" i="5"/>
  <c r="M2343" i="5"/>
  <c r="N2343" i="5" s="1"/>
  <c r="L2343" i="5"/>
  <c r="G2343" i="5"/>
  <c r="U2343" i="5" s="1"/>
  <c r="E2343" i="5"/>
  <c r="A2343" i="5"/>
  <c r="AD2342" i="5" a="1"/>
  <c r="AD2342" i="5" s="1"/>
  <c r="AC2342" i="5"/>
  <c r="T2342" i="5"/>
  <c r="M2342" i="5"/>
  <c r="N2342" i="5" s="1"/>
  <c r="L2342" i="5"/>
  <c r="G2342" i="5"/>
  <c r="U2342" i="5" s="1"/>
  <c r="E2342" i="5"/>
  <c r="A2342" i="5"/>
  <c r="AD2341" i="5" a="1"/>
  <c r="AD2341" i="5" s="1"/>
  <c r="AC2341" i="5"/>
  <c r="T2341" i="5"/>
  <c r="M2341" i="5"/>
  <c r="N2341" i="5" s="1"/>
  <c r="L2341" i="5"/>
  <c r="G2341" i="5"/>
  <c r="U2341" i="5" s="1"/>
  <c r="E2341" i="5"/>
  <c r="A2341" i="5"/>
  <c r="AD2340" i="5" a="1"/>
  <c r="AD2340" i="5" s="1"/>
  <c r="AC2340" i="5"/>
  <c r="T2340" i="5"/>
  <c r="M2340" i="5"/>
  <c r="N2340" i="5" s="1"/>
  <c r="L2340" i="5"/>
  <c r="G2340" i="5"/>
  <c r="U2340" i="5" s="1"/>
  <c r="E2340" i="5"/>
  <c r="A2340" i="5"/>
  <c r="AD2339" i="5" a="1"/>
  <c r="AD2339" i="5" s="1"/>
  <c r="AC2339" i="5"/>
  <c r="T2339" i="5"/>
  <c r="M2339" i="5"/>
  <c r="N2339" i="5" s="1"/>
  <c r="L2339" i="5"/>
  <c r="G2339" i="5"/>
  <c r="U2339" i="5" s="1"/>
  <c r="E2339" i="5"/>
  <c r="A2339" i="5"/>
  <c r="AD2338" i="5" a="1"/>
  <c r="AD2338" i="5" s="1"/>
  <c r="AC2338" i="5"/>
  <c r="T2338" i="5"/>
  <c r="M2338" i="5"/>
  <c r="N2338" i="5" s="1"/>
  <c r="L2338" i="5"/>
  <c r="G2338" i="5"/>
  <c r="U2338" i="5" s="1"/>
  <c r="E2338" i="5"/>
  <c r="A2338" i="5"/>
  <c r="AD2337" i="5" a="1"/>
  <c r="AD2337" i="5" s="1"/>
  <c r="AC2337" i="5"/>
  <c r="T2337" i="5"/>
  <c r="M2337" i="5"/>
  <c r="N2337" i="5" s="1"/>
  <c r="L2337" i="5"/>
  <c r="G2337" i="5"/>
  <c r="U2337" i="5" s="1"/>
  <c r="E2337" i="5"/>
  <c r="A2337" i="5"/>
  <c r="AD2336" i="5" a="1"/>
  <c r="AD2336" i="5" s="1"/>
  <c r="AC2336" i="5"/>
  <c r="T2336" i="5"/>
  <c r="M2336" i="5"/>
  <c r="N2336" i="5" s="1"/>
  <c r="L2336" i="5"/>
  <c r="G2336" i="5"/>
  <c r="U2336" i="5" s="1"/>
  <c r="E2336" i="5"/>
  <c r="A2336" i="5"/>
  <c r="AD2335" i="5" a="1"/>
  <c r="AD2335" i="5" s="1"/>
  <c r="AC2335" i="5"/>
  <c r="T2335" i="5"/>
  <c r="M2335" i="5"/>
  <c r="N2335" i="5" s="1"/>
  <c r="L2335" i="5"/>
  <c r="G2335" i="5"/>
  <c r="U2335" i="5" s="1"/>
  <c r="E2335" i="5"/>
  <c r="A2335" i="5"/>
  <c r="AD2334" i="5" a="1"/>
  <c r="AD2334" i="5" s="1"/>
  <c r="AC2334" i="5"/>
  <c r="T2334" i="5"/>
  <c r="M2334" i="5"/>
  <c r="N2334" i="5" s="1"/>
  <c r="L2334" i="5"/>
  <c r="G2334" i="5"/>
  <c r="U2334" i="5" s="1"/>
  <c r="E2334" i="5"/>
  <c r="A2334" i="5"/>
  <c r="AD2333" i="5" a="1"/>
  <c r="AD2333" i="5" s="1"/>
  <c r="AC2333" i="5"/>
  <c r="T2333" i="5"/>
  <c r="M2333" i="5"/>
  <c r="N2333" i="5" s="1"/>
  <c r="L2333" i="5"/>
  <c r="G2333" i="5"/>
  <c r="U2333" i="5" s="1"/>
  <c r="E2333" i="5"/>
  <c r="A2333" i="5"/>
  <c r="AD2332" i="5" a="1"/>
  <c r="AD2332" i="5" s="1"/>
  <c r="AC2332" i="5"/>
  <c r="T2332" i="5"/>
  <c r="M2332" i="5"/>
  <c r="N2332" i="5" s="1"/>
  <c r="L2332" i="5"/>
  <c r="G2332" i="5"/>
  <c r="U2332" i="5" s="1"/>
  <c r="E2332" i="5"/>
  <c r="A2332" i="5"/>
  <c r="AD2331" i="5" a="1"/>
  <c r="AD2331" i="5" s="1"/>
  <c r="AC2331" i="5"/>
  <c r="T2331" i="5"/>
  <c r="M2331" i="5"/>
  <c r="N2331" i="5" s="1"/>
  <c r="L2331" i="5"/>
  <c r="G2331" i="5"/>
  <c r="U2331" i="5" s="1"/>
  <c r="E2331" i="5"/>
  <c r="A2331" i="5"/>
  <c r="AD2330" i="5" a="1"/>
  <c r="AD2330" i="5" s="1"/>
  <c r="AC2330" i="5"/>
  <c r="T2330" i="5"/>
  <c r="M2330" i="5"/>
  <c r="N2330" i="5" s="1"/>
  <c r="L2330" i="5"/>
  <c r="G2330" i="5"/>
  <c r="U2330" i="5" s="1"/>
  <c r="E2330" i="5"/>
  <c r="A2330" i="5"/>
  <c r="AD2329" i="5" a="1"/>
  <c r="AD2329" i="5" s="1"/>
  <c r="AC2329" i="5"/>
  <c r="T2329" i="5"/>
  <c r="M2329" i="5"/>
  <c r="N2329" i="5" s="1"/>
  <c r="L2329" i="5"/>
  <c r="G2329" i="5"/>
  <c r="U2329" i="5" s="1"/>
  <c r="E2329" i="5"/>
  <c r="A2329" i="5"/>
  <c r="AD2328" i="5" a="1"/>
  <c r="AD2328" i="5" s="1"/>
  <c r="AC2328" i="5"/>
  <c r="T2328" i="5"/>
  <c r="M2328" i="5"/>
  <c r="N2328" i="5" s="1"/>
  <c r="L2328" i="5"/>
  <c r="G2328" i="5"/>
  <c r="U2328" i="5" s="1"/>
  <c r="E2328" i="5"/>
  <c r="A2328" i="5"/>
  <c r="AD2327" i="5" a="1"/>
  <c r="AD2327" i="5" s="1"/>
  <c r="AC2327" i="5"/>
  <c r="T2327" i="5"/>
  <c r="M2327" i="5"/>
  <c r="N2327" i="5" s="1"/>
  <c r="L2327" i="5"/>
  <c r="G2327" i="5"/>
  <c r="U2327" i="5" s="1"/>
  <c r="E2327" i="5"/>
  <c r="A2327" i="5"/>
  <c r="AD2326" i="5" a="1"/>
  <c r="AD2326" i="5" s="1"/>
  <c r="AC2326" i="5"/>
  <c r="T2326" i="5"/>
  <c r="M2326" i="5"/>
  <c r="N2326" i="5" s="1"/>
  <c r="L2326" i="5"/>
  <c r="G2326" i="5"/>
  <c r="U2326" i="5" s="1"/>
  <c r="E2326" i="5"/>
  <c r="A2326" i="5"/>
  <c r="AD2325" i="5" a="1"/>
  <c r="AD2325" i="5" s="1"/>
  <c r="AC2325" i="5"/>
  <c r="T2325" i="5"/>
  <c r="M2325" i="5"/>
  <c r="N2325" i="5" s="1"/>
  <c r="L2325" i="5"/>
  <c r="G2325" i="5"/>
  <c r="U2325" i="5" s="1"/>
  <c r="E2325" i="5"/>
  <c r="A2325" i="5"/>
  <c r="AD2324" i="5" a="1"/>
  <c r="AD2324" i="5" s="1"/>
  <c r="AC2324" i="5"/>
  <c r="T2324" i="5"/>
  <c r="M2324" i="5"/>
  <c r="N2324" i="5" s="1"/>
  <c r="L2324" i="5"/>
  <c r="G2324" i="5"/>
  <c r="U2324" i="5" s="1"/>
  <c r="E2324" i="5"/>
  <c r="A2324" i="5"/>
  <c r="AD2323" i="5" a="1"/>
  <c r="AD2323" i="5" s="1"/>
  <c r="AC2323" i="5"/>
  <c r="T2323" i="5"/>
  <c r="M2323" i="5"/>
  <c r="N2323" i="5" s="1"/>
  <c r="L2323" i="5"/>
  <c r="G2323" i="5"/>
  <c r="U2323" i="5" s="1"/>
  <c r="E2323" i="5"/>
  <c r="A2323" i="5"/>
  <c r="AD2322" i="5" a="1"/>
  <c r="AD2322" i="5" s="1"/>
  <c r="AC2322" i="5"/>
  <c r="T2322" i="5"/>
  <c r="M2322" i="5"/>
  <c r="N2322" i="5" s="1"/>
  <c r="L2322" i="5"/>
  <c r="G2322" i="5"/>
  <c r="U2322" i="5" s="1"/>
  <c r="E2322" i="5"/>
  <c r="A2322" i="5"/>
  <c r="AD2321" i="5" a="1"/>
  <c r="AD2321" i="5" s="1"/>
  <c r="AC2321" i="5"/>
  <c r="T2321" i="5"/>
  <c r="M2321" i="5"/>
  <c r="N2321" i="5" s="1"/>
  <c r="L2321" i="5"/>
  <c r="G2321" i="5"/>
  <c r="U2321" i="5" s="1"/>
  <c r="E2321" i="5"/>
  <c r="A2321" i="5"/>
  <c r="AD2320" i="5" a="1"/>
  <c r="AD2320" i="5" s="1"/>
  <c r="AC2320" i="5"/>
  <c r="T2320" i="5"/>
  <c r="M2320" i="5"/>
  <c r="N2320" i="5" s="1"/>
  <c r="L2320" i="5"/>
  <c r="G2320" i="5"/>
  <c r="U2320" i="5" s="1"/>
  <c r="E2320" i="5"/>
  <c r="A2320" i="5"/>
  <c r="AD2319" i="5" a="1"/>
  <c r="AD2319" i="5" s="1"/>
  <c r="AC2319" i="5"/>
  <c r="T2319" i="5"/>
  <c r="M2319" i="5"/>
  <c r="N2319" i="5" s="1"/>
  <c r="L2319" i="5"/>
  <c r="G2319" i="5"/>
  <c r="U2319" i="5" s="1"/>
  <c r="E2319" i="5"/>
  <c r="A2319" i="5"/>
  <c r="AD2318" i="5" a="1"/>
  <c r="AD2318" i="5" s="1"/>
  <c r="AC2318" i="5"/>
  <c r="T2318" i="5"/>
  <c r="M2318" i="5"/>
  <c r="N2318" i="5" s="1"/>
  <c r="L2318" i="5"/>
  <c r="G2318" i="5"/>
  <c r="U2318" i="5" s="1"/>
  <c r="E2318" i="5"/>
  <c r="A2318" i="5"/>
  <c r="AD2317" i="5" a="1"/>
  <c r="AD2317" i="5" s="1"/>
  <c r="AC2317" i="5"/>
  <c r="T2317" i="5"/>
  <c r="M2317" i="5"/>
  <c r="N2317" i="5" s="1"/>
  <c r="L2317" i="5"/>
  <c r="G2317" i="5"/>
  <c r="U2317" i="5" s="1"/>
  <c r="E2317" i="5"/>
  <c r="A2317" i="5"/>
  <c r="AD2316" i="5" a="1"/>
  <c r="AD2316" i="5" s="1"/>
  <c r="AC2316" i="5"/>
  <c r="T2316" i="5"/>
  <c r="M2316" i="5"/>
  <c r="N2316" i="5" s="1"/>
  <c r="L2316" i="5"/>
  <c r="G2316" i="5"/>
  <c r="U2316" i="5" s="1"/>
  <c r="E2316" i="5"/>
  <c r="A2316" i="5"/>
  <c r="AD2315" i="5" a="1"/>
  <c r="AD2315" i="5" s="1"/>
  <c r="AC2315" i="5"/>
  <c r="T2315" i="5"/>
  <c r="M2315" i="5"/>
  <c r="N2315" i="5" s="1"/>
  <c r="L2315" i="5"/>
  <c r="G2315" i="5"/>
  <c r="U2315" i="5" s="1"/>
  <c r="E2315" i="5"/>
  <c r="A2315" i="5"/>
  <c r="AD2314" i="5" a="1"/>
  <c r="AD2314" i="5" s="1"/>
  <c r="AC2314" i="5"/>
  <c r="U2314" i="5"/>
  <c r="T2314" i="5"/>
  <c r="N2314" i="5"/>
  <c r="M2314" i="5"/>
  <c r="L2314" i="5"/>
  <c r="G2314" i="5"/>
  <c r="E2314" i="5"/>
  <c r="A2314" i="5"/>
  <c r="AD2313" i="5" a="1"/>
  <c r="AD2313" i="5"/>
  <c r="AC2313" i="5"/>
  <c r="T2313" i="5"/>
  <c r="M2313" i="5"/>
  <c r="N2313" i="5" s="1"/>
  <c r="L2313" i="5"/>
  <c r="G2313" i="5"/>
  <c r="U2313" i="5" s="1"/>
  <c r="E2313" i="5"/>
  <c r="A2313" i="5"/>
  <c r="AD2312" i="5" a="1"/>
  <c r="AD2312" i="5" s="1"/>
  <c r="AC2312" i="5"/>
  <c r="T2312" i="5"/>
  <c r="M2312" i="5"/>
  <c r="N2312" i="5" s="1"/>
  <c r="L2312" i="5"/>
  <c r="G2312" i="5"/>
  <c r="U2312" i="5" s="1"/>
  <c r="E2312" i="5"/>
  <c r="A2312" i="5"/>
  <c r="AD2311" i="5" a="1"/>
  <c r="AD2311" i="5" s="1"/>
  <c r="AC2311" i="5"/>
  <c r="T2311" i="5"/>
  <c r="M2311" i="5"/>
  <c r="N2311" i="5" s="1"/>
  <c r="L2311" i="5"/>
  <c r="G2311" i="5"/>
  <c r="U2311" i="5" s="1"/>
  <c r="E2311" i="5"/>
  <c r="A2311" i="5"/>
  <c r="AD2310" i="5" a="1"/>
  <c r="AD2310" i="5" s="1"/>
  <c r="AC2310" i="5"/>
  <c r="U2310" i="5"/>
  <c r="T2310" i="5"/>
  <c r="N2310" i="5"/>
  <c r="M2310" i="5"/>
  <c r="L2310" i="5"/>
  <c r="G2310" i="5"/>
  <c r="E2310" i="5"/>
  <c r="A2310" i="5"/>
  <c r="AD2309" i="5" a="1"/>
  <c r="AD2309" i="5"/>
  <c r="AC2309" i="5"/>
  <c r="T2309" i="5"/>
  <c r="M2309" i="5"/>
  <c r="N2309" i="5" s="1"/>
  <c r="L2309" i="5"/>
  <c r="G2309" i="5"/>
  <c r="U2309" i="5" s="1"/>
  <c r="E2309" i="5"/>
  <c r="A2309" i="5"/>
  <c r="AD2308" i="5" a="1"/>
  <c r="AD2308" i="5" s="1"/>
  <c r="AC2308" i="5"/>
  <c r="T2308" i="5"/>
  <c r="M2308" i="5"/>
  <c r="N2308" i="5" s="1"/>
  <c r="L2308" i="5"/>
  <c r="G2308" i="5"/>
  <c r="U2308" i="5" s="1"/>
  <c r="E2308" i="5"/>
  <c r="A2308" i="5"/>
  <c r="AD2307" i="5" a="1"/>
  <c r="AD2307" i="5" s="1"/>
  <c r="AC2307" i="5"/>
  <c r="T2307" i="5"/>
  <c r="M2307" i="5"/>
  <c r="N2307" i="5" s="1"/>
  <c r="L2307" i="5"/>
  <c r="G2307" i="5"/>
  <c r="U2307" i="5" s="1"/>
  <c r="E2307" i="5"/>
  <c r="A2307" i="5"/>
  <c r="AD2306" i="5" a="1"/>
  <c r="AD2306" i="5" s="1"/>
  <c r="AC2306" i="5"/>
  <c r="U2306" i="5"/>
  <c r="T2306" i="5"/>
  <c r="N2306" i="5"/>
  <c r="M2306" i="5"/>
  <c r="L2306" i="5"/>
  <c r="G2306" i="5"/>
  <c r="E2306" i="5"/>
  <c r="A2306" i="5"/>
  <c r="AD2305" i="5" a="1"/>
  <c r="AD2305" i="5"/>
  <c r="AC2305" i="5"/>
  <c r="T2305" i="5"/>
  <c r="M2305" i="5"/>
  <c r="N2305" i="5" s="1"/>
  <c r="L2305" i="5"/>
  <c r="G2305" i="5"/>
  <c r="U2305" i="5" s="1"/>
  <c r="E2305" i="5"/>
  <c r="A2305" i="5"/>
  <c r="AD2304" i="5" a="1"/>
  <c r="AD2304" i="5" s="1"/>
  <c r="AC2304" i="5"/>
  <c r="T2304" i="5"/>
  <c r="M2304" i="5"/>
  <c r="N2304" i="5" s="1"/>
  <c r="L2304" i="5"/>
  <c r="G2304" i="5"/>
  <c r="U2304" i="5" s="1"/>
  <c r="E2304" i="5"/>
  <c r="A2304" i="5"/>
  <c r="AD2303" i="5" a="1"/>
  <c r="AD2303" i="5" s="1"/>
  <c r="AC2303" i="5"/>
  <c r="T2303" i="5"/>
  <c r="M2303" i="5"/>
  <c r="N2303" i="5" s="1"/>
  <c r="L2303" i="5"/>
  <c r="G2303" i="5"/>
  <c r="U2303" i="5" s="1"/>
  <c r="E2303" i="5"/>
  <c r="A2303" i="5"/>
  <c r="AD2302" i="5" a="1"/>
  <c r="AD2302" i="5" s="1"/>
  <c r="AC2302" i="5"/>
  <c r="U2302" i="5"/>
  <c r="T2302" i="5"/>
  <c r="N2302" i="5"/>
  <c r="M2302" i="5"/>
  <c r="L2302" i="5"/>
  <c r="G2302" i="5"/>
  <c r="E2302" i="5"/>
  <c r="A2302" i="5"/>
  <c r="AD2301" i="5" a="1"/>
  <c r="AD2301" i="5"/>
  <c r="AC2301" i="5"/>
  <c r="T2301" i="5"/>
  <c r="M2301" i="5"/>
  <c r="N2301" i="5" s="1"/>
  <c r="L2301" i="5"/>
  <c r="G2301" i="5"/>
  <c r="U2301" i="5" s="1"/>
  <c r="E2301" i="5"/>
  <c r="A2301" i="5"/>
  <c r="AD2300" i="5" a="1"/>
  <c r="AD2300" i="5" s="1"/>
  <c r="AC2300" i="5"/>
  <c r="T2300" i="5"/>
  <c r="M2300" i="5"/>
  <c r="N2300" i="5" s="1"/>
  <c r="L2300" i="5"/>
  <c r="G2300" i="5"/>
  <c r="U2300" i="5" s="1"/>
  <c r="E2300" i="5"/>
  <c r="A2300" i="5"/>
  <c r="AD2299" i="5" a="1"/>
  <c r="AD2299" i="5" s="1"/>
  <c r="AC2299" i="5"/>
  <c r="T2299" i="5"/>
  <c r="M2299" i="5"/>
  <c r="N2299" i="5" s="1"/>
  <c r="L2299" i="5"/>
  <c r="G2299" i="5"/>
  <c r="U2299" i="5" s="1"/>
  <c r="E2299" i="5"/>
  <c r="A2299" i="5"/>
  <c r="AD2298" i="5" a="1"/>
  <c r="AD2298" i="5" s="1"/>
  <c r="AC2298" i="5"/>
  <c r="U2298" i="5"/>
  <c r="T2298" i="5"/>
  <c r="N2298" i="5"/>
  <c r="M2298" i="5"/>
  <c r="L2298" i="5"/>
  <c r="G2298" i="5"/>
  <c r="E2298" i="5"/>
  <c r="A2298" i="5"/>
  <c r="AD2297" i="5" a="1"/>
  <c r="AD2297" i="5"/>
  <c r="AC2297" i="5"/>
  <c r="T2297" i="5"/>
  <c r="M2297" i="5"/>
  <c r="N2297" i="5" s="1"/>
  <c r="L2297" i="5"/>
  <c r="G2297" i="5"/>
  <c r="U2297" i="5" s="1"/>
  <c r="E2297" i="5"/>
  <c r="A2297" i="5"/>
  <c r="AD2296" i="5" a="1"/>
  <c r="AD2296" i="5" s="1"/>
  <c r="AC2296" i="5"/>
  <c r="T2296" i="5"/>
  <c r="N2296" i="5"/>
  <c r="M2296" i="5"/>
  <c r="L2296" i="5"/>
  <c r="G2296" i="5"/>
  <c r="U2296" i="5" s="1"/>
  <c r="E2296" i="5"/>
  <c r="A2296" i="5"/>
  <c r="AD2295" i="5" a="1"/>
  <c r="AD2295" i="5" s="1"/>
  <c r="AC2295" i="5"/>
  <c r="T2295" i="5"/>
  <c r="M2295" i="5"/>
  <c r="N2295" i="5" s="1"/>
  <c r="L2295" i="5"/>
  <c r="G2295" i="5"/>
  <c r="U2295" i="5" s="1"/>
  <c r="E2295" i="5"/>
  <c r="A2295" i="5"/>
  <c r="AD2294" i="5" a="1"/>
  <c r="AD2294" i="5" s="1"/>
  <c r="AC2294" i="5"/>
  <c r="U2294" i="5"/>
  <c r="T2294" i="5"/>
  <c r="N2294" i="5"/>
  <c r="M2294" i="5"/>
  <c r="L2294" i="5"/>
  <c r="G2294" i="5"/>
  <c r="E2294" i="5"/>
  <c r="A2294" i="5"/>
  <c r="AD2293" i="5" a="1"/>
  <c r="AD2293" i="5"/>
  <c r="AC2293" i="5"/>
  <c r="T2293" i="5"/>
  <c r="M2293" i="5"/>
  <c r="N2293" i="5" s="1"/>
  <c r="L2293" i="5"/>
  <c r="G2293" i="5"/>
  <c r="U2293" i="5" s="1"/>
  <c r="E2293" i="5"/>
  <c r="A2293" i="5"/>
  <c r="AD2292" i="5" a="1"/>
  <c r="AD2292" i="5" s="1"/>
  <c r="AC2292" i="5"/>
  <c r="T2292" i="5"/>
  <c r="M2292" i="5"/>
  <c r="N2292" i="5" s="1"/>
  <c r="L2292" i="5"/>
  <c r="G2292" i="5"/>
  <c r="U2292" i="5" s="1"/>
  <c r="E2292" i="5"/>
  <c r="A2292" i="5"/>
  <c r="AD2291" i="5" a="1"/>
  <c r="AD2291" i="5" s="1"/>
  <c r="AC2291" i="5"/>
  <c r="T2291" i="5"/>
  <c r="M2291" i="5"/>
  <c r="N2291" i="5" s="1"/>
  <c r="L2291" i="5"/>
  <c r="G2291" i="5"/>
  <c r="U2291" i="5" s="1"/>
  <c r="E2291" i="5"/>
  <c r="A2291" i="5"/>
  <c r="AD2290" i="5" a="1"/>
  <c r="AD2290" i="5" s="1"/>
  <c r="AC2290" i="5"/>
  <c r="U2290" i="5"/>
  <c r="T2290" i="5"/>
  <c r="N2290" i="5"/>
  <c r="M2290" i="5"/>
  <c r="L2290" i="5"/>
  <c r="G2290" i="5"/>
  <c r="E2290" i="5"/>
  <c r="A2290" i="5"/>
  <c r="AD2289" i="5" a="1"/>
  <c r="AD2289" i="5"/>
  <c r="AC2289" i="5"/>
  <c r="T2289" i="5"/>
  <c r="M2289" i="5"/>
  <c r="N2289" i="5" s="1"/>
  <c r="L2289" i="5"/>
  <c r="G2289" i="5"/>
  <c r="U2289" i="5" s="1"/>
  <c r="E2289" i="5"/>
  <c r="A2289" i="5"/>
  <c r="AD2288" i="5" a="1"/>
  <c r="AD2288" i="5" s="1"/>
  <c r="AC2288" i="5"/>
  <c r="T2288" i="5"/>
  <c r="M2288" i="5"/>
  <c r="N2288" i="5" s="1"/>
  <c r="L2288" i="5"/>
  <c r="G2288" i="5"/>
  <c r="U2288" i="5" s="1"/>
  <c r="E2288" i="5"/>
  <c r="A2288" i="5"/>
  <c r="AD2287" i="5" a="1"/>
  <c r="AD2287" i="5" s="1"/>
  <c r="AC2287" i="5"/>
  <c r="T2287" i="5"/>
  <c r="M2287" i="5"/>
  <c r="N2287" i="5" s="1"/>
  <c r="L2287" i="5"/>
  <c r="G2287" i="5"/>
  <c r="U2287" i="5" s="1"/>
  <c r="E2287" i="5"/>
  <c r="A2287" i="5"/>
  <c r="AD2286" i="5" a="1"/>
  <c r="AD2286" i="5" s="1"/>
  <c r="AC2286" i="5"/>
  <c r="U2286" i="5"/>
  <c r="T2286" i="5"/>
  <c r="N2286" i="5"/>
  <c r="M2286" i="5"/>
  <c r="L2286" i="5"/>
  <c r="G2286" i="5"/>
  <c r="E2286" i="5"/>
  <c r="A2286" i="5"/>
  <c r="AD2285" i="5" a="1"/>
  <c r="AD2285" i="5"/>
  <c r="AC2285" i="5"/>
  <c r="T2285" i="5"/>
  <c r="M2285" i="5"/>
  <c r="N2285" i="5" s="1"/>
  <c r="L2285" i="5"/>
  <c r="G2285" i="5"/>
  <c r="U2285" i="5" s="1"/>
  <c r="E2285" i="5"/>
  <c r="A2285" i="5"/>
  <c r="AD2284" i="5" a="1"/>
  <c r="AD2284" i="5" s="1"/>
  <c r="AC2284" i="5"/>
  <c r="U2284" i="5"/>
  <c r="T2284" i="5"/>
  <c r="M2284" i="5"/>
  <c r="N2284" i="5" s="1"/>
  <c r="L2284" i="5"/>
  <c r="G2284" i="5"/>
  <c r="E2284" i="5"/>
  <c r="A2284" i="5"/>
  <c r="AD2283" i="5" a="1"/>
  <c r="AD2283" i="5" s="1"/>
  <c r="AC2283" i="5"/>
  <c r="T2283" i="5"/>
  <c r="M2283" i="5"/>
  <c r="N2283" i="5" s="1"/>
  <c r="L2283" i="5"/>
  <c r="G2283" i="5"/>
  <c r="U2283" i="5" s="1"/>
  <c r="E2283" i="5"/>
  <c r="A2283" i="5"/>
  <c r="AD2282" i="5" a="1"/>
  <c r="AD2282" i="5" s="1"/>
  <c r="AC2282" i="5"/>
  <c r="U2282" i="5"/>
  <c r="T2282" i="5"/>
  <c r="N2282" i="5"/>
  <c r="M2282" i="5"/>
  <c r="L2282" i="5"/>
  <c r="G2282" i="5"/>
  <c r="E2282" i="5"/>
  <c r="A2282" i="5"/>
  <c r="AD2281" i="5" a="1"/>
  <c r="AD2281" i="5"/>
  <c r="AC2281" i="5"/>
  <c r="T2281" i="5"/>
  <c r="M2281" i="5"/>
  <c r="N2281" i="5" s="1"/>
  <c r="L2281" i="5"/>
  <c r="G2281" i="5"/>
  <c r="U2281" i="5" s="1"/>
  <c r="E2281" i="5"/>
  <c r="A2281" i="5"/>
  <c r="AD2280" i="5" a="1"/>
  <c r="AD2280" i="5" s="1"/>
  <c r="AC2280" i="5"/>
  <c r="T2280" i="5"/>
  <c r="N2280" i="5"/>
  <c r="M2280" i="5"/>
  <c r="L2280" i="5"/>
  <c r="G2280" i="5"/>
  <c r="U2280" i="5" s="1"/>
  <c r="E2280" i="5"/>
  <c r="A2280" i="5"/>
  <c r="AD2279" i="5" a="1"/>
  <c r="AD2279" i="5" s="1"/>
  <c r="AC2279" i="5"/>
  <c r="T2279" i="5"/>
  <c r="M2279" i="5"/>
  <c r="N2279" i="5" s="1"/>
  <c r="L2279" i="5"/>
  <c r="G2279" i="5"/>
  <c r="U2279" i="5" s="1"/>
  <c r="E2279" i="5"/>
  <c r="A2279" i="5"/>
  <c r="AD2278" i="5" a="1"/>
  <c r="AD2278" i="5" s="1"/>
  <c r="AC2278" i="5"/>
  <c r="U2278" i="5"/>
  <c r="T2278" i="5"/>
  <c r="N2278" i="5"/>
  <c r="M2278" i="5"/>
  <c r="L2278" i="5"/>
  <c r="G2278" i="5"/>
  <c r="E2278" i="5"/>
  <c r="A2278" i="5"/>
  <c r="AD2277" i="5" a="1"/>
  <c r="AD2277" i="5"/>
  <c r="AC2277" i="5"/>
  <c r="T2277" i="5"/>
  <c r="M2277" i="5"/>
  <c r="N2277" i="5" s="1"/>
  <c r="L2277" i="5"/>
  <c r="G2277" i="5"/>
  <c r="U2277" i="5" s="1"/>
  <c r="E2277" i="5"/>
  <c r="A2277" i="5"/>
  <c r="AD2276" i="5" a="1"/>
  <c r="AD2276" i="5" s="1"/>
  <c r="AC2276" i="5"/>
  <c r="T2276" i="5"/>
  <c r="M2276" i="5"/>
  <c r="N2276" i="5" s="1"/>
  <c r="L2276" i="5"/>
  <c r="G2276" i="5"/>
  <c r="U2276" i="5" s="1"/>
  <c r="E2276" i="5"/>
  <c r="A2276" i="5"/>
  <c r="AD2275" i="5" a="1"/>
  <c r="AD2275" i="5" s="1"/>
  <c r="AC2275" i="5"/>
  <c r="T2275" i="5"/>
  <c r="M2275" i="5"/>
  <c r="N2275" i="5" s="1"/>
  <c r="L2275" i="5"/>
  <c r="G2275" i="5"/>
  <c r="U2275" i="5" s="1"/>
  <c r="E2275" i="5"/>
  <c r="A2275" i="5"/>
  <c r="AD2274" i="5" a="1"/>
  <c r="AD2274" i="5" s="1"/>
  <c r="AC2274" i="5"/>
  <c r="U2274" i="5"/>
  <c r="T2274" i="5"/>
  <c r="N2274" i="5"/>
  <c r="M2274" i="5"/>
  <c r="L2274" i="5"/>
  <c r="G2274" i="5"/>
  <c r="E2274" i="5"/>
  <c r="A2274" i="5"/>
  <c r="AD2273" i="5" a="1"/>
  <c r="AD2273" i="5"/>
  <c r="AC2273" i="5"/>
  <c r="T2273" i="5"/>
  <c r="M2273" i="5"/>
  <c r="N2273" i="5" s="1"/>
  <c r="L2273" i="5"/>
  <c r="G2273" i="5"/>
  <c r="U2273" i="5" s="1"/>
  <c r="E2273" i="5"/>
  <c r="A2273" i="5"/>
  <c r="AD2272" i="5" a="1"/>
  <c r="AD2272" i="5" s="1"/>
  <c r="AC2272" i="5"/>
  <c r="T2272" i="5"/>
  <c r="N2272" i="5"/>
  <c r="M2272" i="5"/>
  <c r="L2272" i="5"/>
  <c r="G2272" i="5"/>
  <c r="U2272" i="5" s="1"/>
  <c r="E2272" i="5"/>
  <c r="A2272" i="5"/>
  <c r="AD2271" i="5" a="1"/>
  <c r="AD2271" i="5" s="1"/>
  <c r="AC2271" i="5"/>
  <c r="T2271" i="5"/>
  <c r="M2271" i="5"/>
  <c r="N2271" i="5" s="1"/>
  <c r="L2271" i="5"/>
  <c r="G2271" i="5"/>
  <c r="U2271" i="5" s="1"/>
  <c r="E2271" i="5"/>
  <c r="A2271" i="5"/>
  <c r="AD2270" i="5" a="1"/>
  <c r="AD2270" i="5" s="1"/>
  <c r="AC2270" i="5"/>
  <c r="U2270" i="5"/>
  <c r="T2270" i="5"/>
  <c r="N2270" i="5"/>
  <c r="M2270" i="5"/>
  <c r="L2270" i="5"/>
  <c r="G2270" i="5"/>
  <c r="E2270" i="5"/>
  <c r="A2270" i="5"/>
  <c r="AD2269" i="5" a="1"/>
  <c r="AD2269" i="5" s="1"/>
  <c r="AC2269" i="5"/>
  <c r="T2269" i="5"/>
  <c r="M2269" i="5"/>
  <c r="N2269" i="5" s="1"/>
  <c r="L2269" i="5"/>
  <c r="G2269" i="5"/>
  <c r="U2269" i="5" s="1"/>
  <c r="E2269" i="5"/>
  <c r="A2269" i="5"/>
  <c r="AD2268" i="5" a="1"/>
  <c r="AD2268" i="5" s="1"/>
  <c r="AC2268" i="5"/>
  <c r="U2268" i="5"/>
  <c r="T2268" i="5"/>
  <c r="M2268" i="5"/>
  <c r="N2268" i="5" s="1"/>
  <c r="L2268" i="5"/>
  <c r="G2268" i="5"/>
  <c r="E2268" i="5"/>
  <c r="A2268" i="5"/>
  <c r="AD2267" i="5" a="1"/>
  <c r="AD2267" i="5" s="1"/>
  <c r="AC2267" i="5"/>
  <c r="T2267" i="5"/>
  <c r="M2267" i="5"/>
  <c r="N2267" i="5" s="1"/>
  <c r="L2267" i="5"/>
  <c r="G2267" i="5"/>
  <c r="U2267" i="5" s="1"/>
  <c r="E2267" i="5"/>
  <c r="A2267" i="5"/>
  <c r="AD2266" i="5" a="1"/>
  <c r="AD2266" i="5" s="1"/>
  <c r="AC2266" i="5"/>
  <c r="U2266" i="5"/>
  <c r="T2266" i="5"/>
  <c r="N2266" i="5"/>
  <c r="M2266" i="5"/>
  <c r="L2266" i="5"/>
  <c r="G2266" i="5"/>
  <c r="E2266" i="5"/>
  <c r="A2266" i="5"/>
  <c r="AD2265" i="5" a="1"/>
  <c r="AD2265" i="5"/>
  <c r="AC2265" i="5"/>
  <c r="T2265" i="5"/>
  <c r="M2265" i="5"/>
  <c r="N2265" i="5" s="1"/>
  <c r="L2265" i="5"/>
  <c r="G2265" i="5"/>
  <c r="U2265" i="5" s="1"/>
  <c r="E2265" i="5"/>
  <c r="A2265" i="5"/>
  <c r="AD2264" i="5" a="1"/>
  <c r="AD2264" i="5" s="1"/>
  <c r="AC2264" i="5"/>
  <c r="T2264" i="5"/>
  <c r="N2264" i="5"/>
  <c r="M2264" i="5"/>
  <c r="L2264" i="5"/>
  <c r="G2264" i="5"/>
  <c r="U2264" i="5" s="1"/>
  <c r="E2264" i="5"/>
  <c r="A2264" i="5"/>
  <c r="AD2263" i="5" a="1"/>
  <c r="AD2263" i="5" s="1"/>
  <c r="AC2263" i="5"/>
  <c r="T2263" i="5"/>
  <c r="M2263" i="5"/>
  <c r="N2263" i="5" s="1"/>
  <c r="L2263" i="5"/>
  <c r="G2263" i="5"/>
  <c r="U2263" i="5" s="1"/>
  <c r="E2263" i="5"/>
  <c r="A2263" i="5"/>
  <c r="AD2262" i="5" a="1"/>
  <c r="AD2262" i="5" s="1"/>
  <c r="AC2262" i="5"/>
  <c r="U2262" i="5"/>
  <c r="T2262" i="5"/>
  <c r="N2262" i="5"/>
  <c r="M2262" i="5"/>
  <c r="L2262" i="5"/>
  <c r="G2262" i="5"/>
  <c r="E2262" i="5"/>
  <c r="A2262" i="5"/>
  <c r="AD2261" i="5" a="1"/>
  <c r="AD2261" i="5"/>
  <c r="AC2261" i="5"/>
  <c r="T2261" i="5"/>
  <c r="M2261" i="5"/>
  <c r="N2261" i="5" s="1"/>
  <c r="L2261" i="5"/>
  <c r="G2261" i="5"/>
  <c r="U2261" i="5" s="1"/>
  <c r="E2261" i="5"/>
  <c r="A2261" i="5"/>
  <c r="AD2260" i="5" a="1"/>
  <c r="AD2260" i="5" s="1"/>
  <c r="AC2260" i="5"/>
  <c r="U2260" i="5"/>
  <c r="T2260" i="5"/>
  <c r="M2260" i="5"/>
  <c r="N2260" i="5" s="1"/>
  <c r="L2260" i="5"/>
  <c r="G2260" i="5"/>
  <c r="E2260" i="5"/>
  <c r="A2260" i="5"/>
  <c r="AD2259" i="5" a="1"/>
  <c r="AD2259" i="5" s="1"/>
  <c r="AC2259" i="5"/>
  <c r="T2259" i="5"/>
  <c r="M2259" i="5"/>
  <c r="N2259" i="5" s="1"/>
  <c r="L2259" i="5"/>
  <c r="G2259" i="5"/>
  <c r="U2259" i="5" s="1"/>
  <c r="E2259" i="5"/>
  <c r="A2259" i="5"/>
  <c r="AD2258" i="5" a="1"/>
  <c r="AD2258" i="5" s="1"/>
  <c r="AC2258" i="5"/>
  <c r="U2258" i="5"/>
  <c r="T2258" i="5"/>
  <c r="N2258" i="5"/>
  <c r="M2258" i="5"/>
  <c r="L2258" i="5"/>
  <c r="G2258" i="5"/>
  <c r="E2258" i="5"/>
  <c r="A2258" i="5"/>
  <c r="AD2257" i="5" a="1"/>
  <c r="AD2257" i="5"/>
  <c r="AC2257" i="5"/>
  <c r="T2257" i="5"/>
  <c r="M2257" i="5"/>
  <c r="N2257" i="5" s="1"/>
  <c r="L2257" i="5"/>
  <c r="G2257" i="5"/>
  <c r="U2257" i="5" s="1"/>
  <c r="E2257" i="5"/>
  <c r="A2257" i="5"/>
  <c r="AD2256" i="5" a="1"/>
  <c r="AD2256" i="5" s="1"/>
  <c r="AC2256" i="5"/>
  <c r="T2256" i="5"/>
  <c r="N2256" i="5"/>
  <c r="M2256" i="5"/>
  <c r="L2256" i="5"/>
  <c r="G2256" i="5"/>
  <c r="U2256" i="5" s="1"/>
  <c r="E2256" i="5"/>
  <c r="A2256" i="5"/>
  <c r="AD2255" i="5" a="1"/>
  <c r="AD2255" i="5" s="1"/>
  <c r="AC2255" i="5"/>
  <c r="T2255" i="5"/>
  <c r="M2255" i="5"/>
  <c r="N2255" i="5" s="1"/>
  <c r="L2255" i="5"/>
  <c r="G2255" i="5"/>
  <c r="U2255" i="5" s="1"/>
  <c r="E2255" i="5"/>
  <c r="A2255" i="5"/>
  <c r="AD2254" i="5" a="1"/>
  <c r="AD2254" i="5" s="1"/>
  <c r="AC2254" i="5"/>
  <c r="U2254" i="5"/>
  <c r="T2254" i="5"/>
  <c r="N2254" i="5"/>
  <c r="M2254" i="5"/>
  <c r="L2254" i="5"/>
  <c r="G2254" i="5"/>
  <c r="E2254" i="5"/>
  <c r="A2254" i="5"/>
  <c r="AD2253" i="5" a="1"/>
  <c r="AD2253" i="5" s="1"/>
  <c r="AC2253" i="5"/>
  <c r="T2253" i="5"/>
  <c r="M2253" i="5"/>
  <c r="N2253" i="5" s="1"/>
  <c r="L2253" i="5"/>
  <c r="G2253" i="5"/>
  <c r="U2253" i="5" s="1"/>
  <c r="E2253" i="5"/>
  <c r="A2253" i="5"/>
  <c r="AD2252" i="5" a="1"/>
  <c r="AD2252" i="5" s="1"/>
  <c r="AC2252" i="5"/>
  <c r="U2252" i="5"/>
  <c r="T2252" i="5"/>
  <c r="M2252" i="5"/>
  <c r="N2252" i="5" s="1"/>
  <c r="L2252" i="5"/>
  <c r="G2252" i="5"/>
  <c r="E2252" i="5"/>
  <c r="A2252" i="5"/>
  <c r="AD2251" i="5" a="1"/>
  <c r="AD2251" i="5" s="1"/>
  <c r="AC2251" i="5"/>
  <c r="T2251" i="5"/>
  <c r="M2251" i="5"/>
  <c r="N2251" i="5" s="1"/>
  <c r="L2251" i="5"/>
  <c r="G2251" i="5"/>
  <c r="U2251" i="5" s="1"/>
  <c r="E2251" i="5"/>
  <c r="A2251" i="5"/>
  <c r="AD2250" i="5" a="1"/>
  <c r="AD2250" i="5" s="1"/>
  <c r="AC2250" i="5"/>
  <c r="T2250" i="5"/>
  <c r="N2250" i="5"/>
  <c r="M2250" i="5"/>
  <c r="L2250" i="5"/>
  <c r="G2250" i="5"/>
  <c r="U2250" i="5" s="1"/>
  <c r="E2250" i="5"/>
  <c r="A2250" i="5"/>
  <c r="AD2249" i="5" a="1"/>
  <c r="AD2249" i="5" s="1"/>
  <c r="AC2249" i="5"/>
  <c r="T2249" i="5"/>
  <c r="N2249" i="5"/>
  <c r="M2249" i="5"/>
  <c r="L2249" i="5"/>
  <c r="G2249" i="5"/>
  <c r="U2249" i="5" s="1"/>
  <c r="E2249" i="5"/>
  <c r="A2249" i="5"/>
  <c r="AD2248" i="5" a="1"/>
  <c r="AD2248" i="5"/>
  <c r="AC2248" i="5"/>
  <c r="U2248" i="5"/>
  <c r="T2248" i="5"/>
  <c r="N2248" i="5"/>
  <c r="M2248" i="5"/>
  <c r="L2248" i="5"/>
  <c r="G2248" i="5"/>
  <c r="E2248" i="5"/>
  <c r="A2248" i="5"/>
  <c r="AD2247" i="5" a="1"/>
  <c r="AD2247" i="5"/>
  <c r="AC2247" i="5"/>
  <c r="T2247" i="5"/>
  <c r="M2247" i="5"/>
  <c r="N2247" i="5" s="1"/>
  <c r="L2247" i="5"/>
  <c r="G2247" i="5"/>
  <c r="U2247" i="5" s="1"/>
  <c r="E2247" i="5"/>
  <c r="A2247" i="5"/>
  <c r="AD2246" i="5" a="1"/>
  <c r="AD2246" i="5" s="1"/>
  <c r="AC2246" i="5"/>
  <c r="U2246" i="5"/>
  <c r="T2246" i="5"/>
  <c r="M2246" i="5"/>
  <c r="N2246" i="5" s="1"/>
  <c r="L2246" i="5"/>
  <c r="G2246" i="5"/>
  <c r="E2246" i="5"/>
  <c r="A2246" i="5"/>
  <c r="AD2245" i="5" a="1"/>
  <c r="AD2245" i="5" s="1"/>
  <c r="AC2245" i="5"/>
  <c r="T2245" i="5"/>
  <c r="N2245" i="5"/>
  <c r="M2245" i="5"/>
  <c r="L2245" i="5"/>
  <c r="G2245" i="5"/>
  <c r="U2245" i="5" s="1"/>
  <c r="E2245" i="5"/>
  <c r="A2245" i="5"/>
  <c r="AD2244" i="5" a="1"/>
  <c r="AD2244" i="5" s="1"/>
  <c r="AC2244" i="5"/>
  <c r="U2244" i="5"/>
  <c r="T2244" i="5"/>
  <c r="N2244" i="5"/>
  <c r="M2244" i="5"/>
  <c r="L2244" i="5"/>
  <c r="G2244" i="5"/>
  <c r="E2244" i="5"/>
  <c r="A2244" i="5"/>
  <c r="AD2243" i="5" a="1"/>
  <c r="AD2243" i="5" s="1"/>
  <c r="AC2243" i="5"/>
  <c r="T2243" i="5"/>
  <c r="N2243" i="5"/>
  <c r="M2243" i="5"/>
  <c r="L2243" i="5"/>
  <c r="G2243" i="5"/>
  <c r="U2243" i="5" s="1"/>
  <c r="E2243" i="5"/>
  <c r="A2243" i="5"/>
  <c r="AD2242" i="5" a="1"/>
  <c r="AD2242" i="5" s="1"/>
  <c r="AC2242" i="5"/>
  <c r="T2242" i="5"/>
  <c r="N2242" i="5"/>
  <c r="M2242" i="5"/>
  <c r="L2242" i="5"/>
  <c r="G2242" i="5"/>
  <c r="U2242" i="5" s="1"/>
  <c r="E2242" i="5"/>
  <c r="A2242" i="5"/>
  <c r="AD2241" i="5" a="1"/>
  <c r="AD2241" i="5" s="1"/>
  <c r="AC2241" i="5"/>
  <c r="T2241" i="5"/>
  <c r="N2241" i="5"/>
  <c r="M2241" i="5"/>
  <c r="L2241" i="5"/>
  <c r="G2241" i="5"/>
  <c r="U2241" i="5" s="1"/>
  <c r="E2241" i="5"/>
  <c r="A2241" i="5"/>
  <c r="AD2240" i="5" a="1"/>
  <c r="AD2240" i="5"/>
  <c r="AC2240" i="5"/>
  <c r="U2240" i="5"/>
  <c r="T2240" i="5"/>
  <c r="N2240" i="5"/>
  <c r="M2240" i="5"/>
  <c r="L2240" i="5"/>
  <c r="G2240" i="5"/>
  <c r="E2240" i="5"/>
  <c r="A2240" i="5"/>
  <c r="AD2239" i="5" a="1"/>
  <c r="AD2239" i="5"/>
  <c r="AC2239" i="5"/>
  <c r="T2239" i="5"/>
  <c r="M2239" i="5"/>
  <c r="N2239" i="5" s="1"/>
  <c r="L2239" i="5"/>
  <c r="G2239" i="5"/>
  <c r="U2239" i="5" s="1"/>
  <c r="E2239" i="5"/>
  <c r="A2239" i="5"/>
  <c r="AD2238" i="5" a="1"/>
  <c r="AD2238" i="5" s="1"/>
  <c r="AC2238" i="5"/>
  <c r="U2238" i="5"/>
  <c r="T2238" i="5"/>
  <c r="M2238" i="5"/>
  <c r="N2238" i="5" s="1"/>
  <c r="L2238" i="5"/>
  <c r="G2238" i="5"/>
  <c r="E2238" i="5"/>
  <c r="A2238" i="5"/>
  <c r="AD2237" i="5" a="1"/>
  <c r="AD2237" i="5" s="1"/>
  <c r="AC2237" i="5"/>
  <c r="T2237" i="5"/>
  <c r="N2237" i="5"/>
  <c r="M2237" i="5"/>
  <c r="L2237" i="5"/>
  <c r="G2237" i="5"/>
  <c r="U2237" i="5" s="1"/>
  <c r="E2237" i="5"/>
  <c r="A2237" i="5"/>
  <c r="AD2236" i="5" a="1"/>
  <c r="AD2236" i="5" s="1"/>
  <c r="AC2236" i="5"/>
  <c r="U2236" i="5"/>
  <c r="T2236" i="5"/>
  <c r="N2236" i="5"/>
  <c r="M2236" i="5"/>
  <c r="L2236" i="5"/>
  <c r="G2236" i="5"/>
  <c r="E2236" i="5"/>
  <c r="A2236" i="5"/>
  <c r="AD2235" i="5" a="1"/>
  <c r="AD2235" i="5" s="1"/>
  <c r="AC2235" i="5"/>
  <c r="T2235" i="5"/>
  <c r="N2235" i="5"/>
  <c r="M2235" i="5"/>
  <c r="L2235" i="5"/>
  <c r="G2235" i="5"/>
  <c r="U2235" i="5" s="1"/>
  <c r="E2235" i="5"/>
  <c r="A2235" i="5"/>
  <c r="AD2234" i="5" a="1"/>
  <c r="AD2234" i="5" s="1"/>
  <c r="AC2234" i="5"/>
  <c r="T2234" i="5"/>
  <c r="N2234" i="5"/>
  <c r="M2234" i="5"/>
  <c r="L2234" i="5"/>
  <c r="G2234" i="5"/>
  <c r="U2234" i="5" s="1"/>
  <c r="E2234" i="5"/>
  <c r="A2234" i="5"/>
  <c r="AD2233" i="5" a="1"/>
  <c r="AD2233" i="5" s="1"/>
  <c r="AC2233" i="5"/>
  <c r="T2233" i="5"/>
  <c r="N2233" i="5"/>
  <c r="M2233" i="5"/>
  <c r="L2233" i="5"/>
  <c r="G2233" i="5"/>
  <c r="U2233" i="5" s="1"/>
  <c r="E2233" i="5"/>
  <c r="A2233" i="5"/>
  <c r="AD2232" i="5" a="1"/>
  <c r="AD2232" i="5"/>
  <c r="AC2232" i="5"/>
  <c r="U2232" i="5"/>
  <c r="T2232" i="5"/>
  <c r="N2232" i="5"/>
  <c r="M2232" i="5"/>
  <c r="L2232" i="5"/>
  <c r="G2232" i="5"/>
  <c r="E2232" i="5"/>
  <c r="A2232" i="5"/>
  <c r="AD2231" i="5" a="1"/>
  <c r="AD2231" i="5"/>
  <c r="AC2231" i="5"/>
  <c r="T2231" i="5"/>
  <c r="M2231" i="5"/>
  <c r="N2231" i="5" s="1"/>
  <c r="L2231" i="5"/>
  <c r="G2231" i="5"/>
  <c r="U2231" i="5" s="1"/>
  <c r="E2231" i="5"/>
  <c r="A2231" i="5"/>
  <c r="AD2230" i="5" a="1"/>
  <c r="AD2230" i="5" s="1"/>
  <c r="AC2230" i="5"/>
  <c r="U2230" i="5"/>
  <c r="T2230" i="5"/>
  <c r="M2230" i="5"/>
  <c r="N2230" i="5" s="1"/>
  <c r="L2230" i="5"/>
  <c r="G2230" i="5"/>
  <c r="E2230" i="5"/>
  <c r="A2230" i="5"/>
  <c r="AD2229" i="5" a="1"/>
  <c r="AD2229" i="5" s="1"/>
  <c r="AC2229" i="5"/>
  <c r="T2229" i="5"/>
  <c r="N2229" i="5"/>
  <c r="M2229" i="5"/>
  <c r="L2229" i="5"/>
  <c r="G2229" i="5"/>
  <c r="U2229" i="5" s="1"/>
  <c r="E2229" i="5"/>
  <c r="A2229" i="5"/>
  <c r="AD2228" i="5" a="1"/>
  <c r="AD2228" i="5" s="1"/>
  <c r="AC2228" i="5"/>
  <c r="U2228" i="5"/>
  <c r="T2228" i="5"/>
  <c r="N2228" i="5"/>
  <c r="M2228" i="5"/>
  <c r="L2228" i="5"/>
  <c r="G2228" i="5"/>
  <c r="E2228" i="5"/>
  <c r="A2228" i="5"/>
  <c r="AD2227" i="5" a="1"/>
  <c r="AD2227" i="5" s="1"/>
  <c r="AC2227" i="5"/>
  <c r="T2227" i="5"/>
  <c r="N2227" i="5"/>
  <c r="M2227" i="5"/>
  <c r="L2227" i="5"/>
  <c r="G2227" i="5"/>
  <c r="U2227" i="5" s="1"/>
  <c r="E2227" i="5"/>
  <c r="A2227" i="5"/>
  <c r="AD2226" i="5" a="1"/>
  <c r="AD2226" i="5" s="1"/>
  <c r="AC2226" i="5"/>
  <c r="T2226" i="5"/>
  <c r="N2226" i="5"/>
  <c r="M2226" i="5"/>
  <c r="L2226" i="5"/>
  <c r="G2226" i="5"/>
  <c r="U2226" i="5" s="1"/>
  <c r="E2226" i="5"/>
  <c r="A2226" i="5"/>
  <c r="AD2225" i="5" a="1"/>
  <c r="AD2225" i="5" s="1"/>
  <c r="AC2225" i="5"/>
  <c r="T2225" i="5"/>
  <c r="N2225" i="5"/>
  <c r="M2225" i="5"/>
  <c r="L2225" i="5"/>
  <c r="G2225" i="5"/>
  <c r="U2225" i="5" s="1"/>
  <c r="E2225" i="5"/>
  <c r="A2225" i="5"/>
  <c r="AD2224" i="5" a="1"/>
  <c r="AD2224" i="5"/>
  <c r="AC2224" i="5"/>
  <c r="U2224" i="5"/>
  <c r="T2224" i="5"/>
  <c r="N2224" i="5"/>
  <c r="M2224" i="5"/>
  <c r="L2224" i="5"/>
  <c r="G2224" i="5"/>
  <c r="E2224" i="5"/>
  <c r="A2224" i="5"/>
  <c r="AD2223" i="5" a="1"/>
  <c r="AD2223" i="5"/>
  <c r="AC2223" i="5"/>
  <c r="T2223" i="5"/>
  <c r="M2223" i="5"/>
  <c r="N2223" i="5" s="1"/>
  <c r="L2223" i="5"/>
  <c r="G2223" i="5"/>
  <c r="U2223" i="5" s="1"/>
  <c r="E2223" i="5"/>
  <c r="A2223" i="5"/>
  <c r="AD2222" i="5" a="1"/>
  <c r="AD2222" i="5" s="1"/>
  <c r="AC2222" i="5"/>
  <c r="U2222" i="5"/>
  <c r="T2222" i="5"/>
  <c r="M2222" i="5"/>
  <c r="N2222" i="5" s="1"/>
  <c r="L2222" i="5"/>
  <c r="G2222" i="5"/>
  <c r="E2222" i="5"/>
  <c r="A2222" i="5"/>
  <c r="AD2221" i="5" a="1"/>
  <c r="AD2221" i="5" s="1"/>
  <c r="AC2221" i="5"/>
  <c r="T2221" i="5"/>
  <c r="N2221" i="5"/>
  <c r="M2221" i="5"/>
  <c r="L2221" i="5"/>
  <c r="G2221" i="5"/>
  <c r="U2221" i="5" s="1"/>
  <c r="E2221" i="5"/>
  <c r="A2221" i="5"/>
  <c r="AD2220" i="5" a="1"/>
  <c r="AD2220" i="5" s="1"/>
  <c r="AC2220" i="5"/>
  <c r="U2220" i="5"/>
  <c r="T2220" i="5"/>
  <c r="N2220" i="5"/>
  <c r="M2220" i="5"/>
  <c r="L2220" i="5"/>
  <c r="G2220" i="5"/>
  <c r="E2220" i="5"/>
  <c r="A2220" i="5"/>
  <c r="AD2219" i="5" a="1"/>
  <c r="AD2219" i="5" s="1"/>
  <c r="AC2219" i="5"/>
  <c r="T2219" i="5"/>
  <c r="N2219" i="5"/>
  <c r="M2219" i="5"/>
  <c r="L2219" i="5"/>
  <c r="G2219" i="5"/>
  <c r="U2219" i="5" s="1"/>
  <c r="E2219" i="5"/>
  <c r="A2219" i="5"/>
  <c r="AD2218" i="5" a="1"/>
  <c r="AD2218" i="5" s="1"/>
  <c r="AC2218" i="5"/>
  <c r="T2218" i="5"/>
  <c r="N2218" i="5"/>
  <c r="M2218" i="5"/>
  <c r="L2218" i="5"/>
  <c r="G2218" i="5"/>
  <c r="U2218" i="5" s="1"/>
  <c r="E2218" i="5"/>
  <c r="A2218" i="5"/>
  <c r="AD2217" i="5" a="1"/>
  <c r="AD2217" i="5" s="1"/>
  <c r="AC2217" i="5"/>
  <c r="T2217" i="5"/>
  <c r="N2217" i="5"/>
  <c r="M2217" i="5"/>
  <c r="L2217" i="5"/>
  <c r="G2217" i="5"/>
  <c r="U2217" i="5" s="1"/>
  <c r="E2217" i="5"/>
  <c r="A2217" i="5"/>
  <c r="AD2216" i="5" a="1"/>
  <c r="AD2216" i="5"/>
  <c r="AC2216" i="5"/>
  <c r="U2216" i="5"/>
  <c r="T2216" i="5"/>
  <c r="N2216" i="5"/>
  <c r="M2216" i="5"/>
  <c r="L2216" i="5"/>
  <c r="G2216" i="5"/>
  <c r="E2216" i="5"/>
  <c r="A2216" i="5"/>
  <c r="AD2215" i="5" a="1"/>
  <c r="AD2215" i="5"/>
  <c r="AC2215" i="5"/>
  <c r="T2215" i="5"/>
  <c r="M2215" i="5"/>
  <c r="N2215" i="5" s="1"/>
  <c r="L2215" i="5"/>
  <c r="G2215" i="5"/>
  <c r="U2215" i="5" s="1"/>
  <c r="E2215" i="5"/>
  <c r="A2215" i="5"/>
  <c r="AD2214" i="5" a="1"/>
  <c r="AD2214" i="5" s="1"/>
  <c r="AC2214" i="5"/>
  <c r="U2214" i="5"/>
  <c r="T2214" i="5"/>
  <c r="M2214" i="5"/>
  <c r="N2214" i="5" s="1"/>
  <c r="L2214" i="5"/>
  <c r="G2214" i="5"/>
  <c r="E2214" i="5"/>
  <c r="A2214" i="5"/>
  <c r="AD2213" i="5" a="1"/>
  <c r="AD2213" i="5" s="1"/>
  <c r="AC2213" i="5"/>
  <c r="T2213" i="5"/>
  <c r="N2213" i="5"/>
  <c r="M2213" i="5"/>
  <c r="L2213" i="5"/>
  <c r="G2213" i="5"/>
  <c r="U2213" i="5" s="1"/>
  <c r="E2213" i="5"/>
  <c r="A2213" i="5"/>
  <c r="AD2212" i="5" a="1"/>
  <c r="AD2212" i="5" s="1"/>
  <c r="AC2212" i="5"/>
  <c r="U2212" i="5"/>
  <c r="T2212" i="5"/>
  <c r="N2212" i="5"/>
  <c r="M2212" i="5"/>
  <c r="L2212" i="5"/>
  <c r="G2212" i="5"/>
  <c r="E2212" i="5"/>
  <c r="A2212" i="5"/>
  <c r="AD2211" i="5" a="1"/>
  <c r="AD2211" i="5" s="1"/>
  <c r="AC2211" i="5"/>
  <c r="T2211" i="5"/>
  <c r="N2211" i="5"/>
  <c r="M2211" i="5"/>
  <c r="L2211" i="5"/>
  <c r="G2211" i="5"/>
  <c r="U2211" i="5" s="1"/>
  <c r="E2211" i="5"/>
  <c r="A2211" i="5"/>
  <c r="AD2210" i="5" a="1"/>
  <c r="AD2210" i="5" s="1"/>
  <c r="AC2210" i="5"/>
  <c r="T2210" i="5"/>
  <c r="N2210" i="5"/>
  <c r="M2210" i="5"/>
  <c r="L2210" i="5"/>
  <c r="G2210" i="5"/>
  <c r="U2210" i="5" s="1"/>
  <c r="E2210" i="5"/>
  <c r="A2210" i="5"/>
  <c r="AD2209" i="5" a="1"/>
  <c r="AD2209" i="5" s="1"/>
  <c r="AC2209" i="5"/>
  <c r="T2209" i="5"/>
  <c r="N2209" i="5"/>
  <c r="M2209" i="5"/>
  <c r="L2209" i="5"/>
  <c r="G2209" i="5"/>
  <c r="U2209" i="5" s="1"/>
  <c r="E2209" i="5"/>
  <c r="A2209" i="5"/>
  <c r="AD2208" i="5" a="1"/>
  <c r="AD2208" i="5"/>
  <c r="AC2208" i="5"/>
  <c r="U2208" i="5"/>
  <c r="T2208" i="5"/>
  <c r="N2208" i="5"/>
  <c r="M2208" i="5"/>
  <c r="L2208" i="5"/>
  <c r="G2208" i="5"/>
  <c r="E2208" i="5"/>
  <c r="A2208" i="5"/>
  <c r="AD2207" i="5" a="1"/>
  <c r="AD2207" i="5"/>
  <c r="AC2207" i="5"/>
  <c r="T2207" i="5"/>
  <c r="M2207" i="5"/>
  <c r="N2207" i="5" s="1"/>
  <c r="L2207" i="5"/>
  <c r="G2207" i="5"/>
  <c r="U2207" i="5" s="1"/>
  <c r="E2207" i="5"/>
  <c r="A2207" i="5"/>
  <c r="AD2206" i="5" a="1"/>
  <c r="AD2206" i="5" s="1"/>
  <c r="AC2206" i="5"/>
  <c r="U2206" i="5"/>
  <c r="T2206" i="5"/>
  <c r="M2206" i="5"/>
  <c r="N2206" i="5" s="1"/>
  <c r="L2206" i="5"/>
  <c r="G2206" i="5"/>
  <c r="E2206" i="5"/>
  <c r="A2206" i="5"/>
  <c r="AD2205" i="5" a="1"/>
  <c r="AD2205" i="5" s="1"/>
  <c r="AC2205" i="5"/>
  <c r="T2205" i="5"/>
  <c r="N2205" i="5"/>
  <c r="M2205" i="5"/>
  <c r="L2205" i="5"/>
  <c r="G2205" i="5"/>
  <c r="U2205" i="5" s="1"/>
  <c r="E2205" i="5"/>
  <c r="A2205" i="5"/>
  <c r="AD2204" i="5" a="1"/>
  <c r="AD2204" i="5" s="1"/>
  <c r="AC2204" i="5"/>
  <c r="U2204" i="5"/>
  <c r="T2204" i="5"/>
  <c r="N2204" i="5"/>
  <c r="M2204" i="5"/>
  <c r="L2204" i="5"/>
  <c r="G2204" i="5"/>
  <c r="E2204" i="5"/>
  <c r="A2204" i="5"/>
  <c r="AD2203" i="5" a="1"/>
  <c r="AD2203" i="5" s="1"/>
  <c r="AC2203" i="5"/>
  <c r="U2203" i="5"/>
  <c r="T2203" i="5"/>
  <c r="N2203" i="5"/>
  <c r="M2203" i="5"/>
  <c r="L2203" i="5"/>
  <c r="G2203" i="5"/>
  <c r="E2203" i="5"/>
  <c r="A2203" i="5"/>
  <c r="AD2202" i="5" a="1"/>
  <c r="AD2202" i="5" s="1"/>
  <c r="AC2202" i="5"/>
  <c r="U2202" i="5"/>
  <c r="T2202" i="5"/>
  <c r="N2202" i="5"/>
  <c r="M2202" i="5"/>
  <c r="L2202" i="5"/>
  <c r="G2202" i="5"/>
  <c r="E2202" i="5"/>
  <c r="A2202" i="5"/>
  <c r="AD2201" i="5" a="1"/>
  <c r="AD2201" i="5" s="1"/>
  <c r="AC2201" i="5"/>
  <c r="U2201" i="5"/>
  <c r="T2201" i="5"/>
  <c r="N2201" i="5"/>
  <c r="M2201" i="5"/>
  <c r="L2201" i="5"/>
  <c r="G2201" i="5"/>
  <c r="E2201" i="5"/>
  <c r="A2201" i="5"/>
  <c r="AD2200" i="5" a="1"/>
  <c r="AD2200" i="5" s="1"/>
  <c r="AC2200" i="5"/>
  <c r="U2200" i="5"/>
  <c r="T2200" i="5"/>
  <c r="N2200" i="5"/>
  <c r="M2200" i="5"/>
  <c r="L2200" i="5"/>
  <c r="G2200" i="5"/>
  <c r="E2200" i="5"/>
  <c r="A2200" i="5"/>
  <c r="AD2199" i="5" a="1"/>
  <c r="AD2199" i="5" s="1"/>
  <c r="AC2199" i="5"/>
  <c r="U2199" i="5"/>
  <c r="T2199" i="5"/>
  <c r="N2199" i="5"/>
  <c r="M2199" i="5"/>
  <c r="L2199" i="5"/>
  <c r="G2199" i="5"/>
  <c r="E2199" i="5"/>
  <c r="A2199" i="5"/>
  <c r="AD2198" i="5" a="1"/>
  <c r="AD2198" i="5" s="1"/>
  <c r="AC2198" i="5"/>
  <c r="U2198" i="5"/>
  <c r="T2198" i="5"/>
  <c r="N2198" i="5"/>
  <c r="M2198" i="5"/>
  <c r="L2198" i="5"/>
  <c r="G2198" i="5"/>
  <c r="E2198" i="5"/>
  <c r="A2198" i="5"/>
  <c r="AD2197" i="5" a="1"/>
  <c r="AD2197" i="5" s="1"/>
  <c r="AC2197" i="5"/>
  <c r="U2197" i="5"/>
  <c r="T2197" i="5"/>
  <c r="N2197" i="5"/>
  <c r="M2197" i="5"/>
  <c r="L2197" i="5"/>
  <c r="G2197" i="5"/>
  <c r="E2197" i="5"/>
  <c r="A2197" i="5"/>
  <c r="AD2196" i="5" a="1"/>
  <c r="AD2196" i="5" s="1"/>
  <c r="AC2196" i="5"/>
  <c r="U2196" i="5"/>
  <c r="T2196" i="5"/>
  <c r="N2196" i="5"/>
  <c r="M2196" i="5"/>
  <c r="L2196" i="5"/>
  <c r="G2196" i="5"/>
  <c r="E2196" i="5"/>
  <c r="A2196" i="5"/>
  <c r="AD2195" i="5" a="1"/>
  <c r="AD2195" i="5" s="1"/>
  <c r="AC2195" i="5"/>
  <c r="U2195" i="5"/>
  <c r="T2195" i="5"/>
  <c r="N2195" i="5"/>
  <c r="M2195" i="5"/>
  <c r="L2195" i="5"/>
  <c r="G2195" i="5"/>
  <c r="E2195" i="5"/>
  <c r="A2195" i="5"/>
  <c r="AD2194" i="5" a="1"/>
  <c r="AD2194" i="5" s="1"/>
  <c r="AC2194" i="5"/>
  <c r="U2194" i="5"/>
  <c r="T2194" i="5"/>
  <c r="N2194" i="5"/>
  <c r="M2194" i="5"/>
  <c r="L2194" i="5"/>
  <c r="G2194" i="5"/>
  <c r="E2194" i="5"/>
  <c r="A2194" i="5"/>
  <c r="AD2193" i="5" a="1"/>
  <c r="AD2193" i="5" s="1"/>
  <c r="AC2193" i="5"/>
  <c r="U2193" i="5"/>
  <c r="T2193" i="5"/>
  <c r="N2193" i="5"/>
  <c r="M2193" i="5"/>
  <c r="L2193" i="5"/>
  <c r="G2193" i="5"/>
  <c r="E2193" i="5"/>
  <c r="A2193" i="5"/>
  <c r="AD2192" i="5" a="1"/>
  <c r="AD2192" i="5" s="1"/>
  <c r="AC2192" i="5"/>
  <c r="U2192" i="5"/>
  <c r="T2192" i="5"/>
  <c r="N2192" i="5"/>
  <c r="M2192" i="5"/>
  <c r="L2192" i="5"/>
  <c r="G2192" i="5"/>
  <c r="E2192" i="5"/>
  <c r="A2192" i="5"/>
  <c r="AD2191" i="5" a="1"/>
  <c r="AD2191" i="5" s="1"/>
  <c r="AC2191" i="5"/>
  <c r="U2191" i="5"/>
  <c r="T2191" i="5"/>
  <c r="N2191" i="5"/>
  <c r="M2191" i="5"/>
  <c r="L2191" i="5"/>
  <c r="G2191" i="5"/>
  <c r="E2191" i="5"/>
  <c r="A2191" i="5"/>
  <c r="AD2190" i="5" a="1"/>
  <c r="AD2190" i="5" s="1"/>
  <c r="AC2190" i="5"/>
  <c r="U2190" i="5"/>
  <c r="T2190" i="5"/>
  <c r="N2190" i="5"/>
  <c r="M2190" i="5"/>
  <c r="L2190" i="5"/>
  <c r="G2190" i="5"/>
  <c r="E2190" i="5"/>
  <c r="A2190" i="5"/>
  <c r="AD2189" i="5" a="1"/>
  <c r="AD2189" i="5" s="1"/>
  <c r="AC2189" i="5"/>
  <c r="U2189" i="5"/>
  <c r="T2189" i="5"/>
  <c r="N2189" i="5"/>
  <c r="M2189" i="5"/>
  <c r="L2189" i="5"/>
  <c r="G2189" i="5"/>
  <c r="E2189" i="5"/>
  <c r="A2189" i="5"/>
  <c r="AD2188" i="5" a="1"/>
  <c r="AD2188" i="5" s="1"/>
  <c r="AC2188" i="5"/>
  <c r="U2188" i="5"/>
  <c r="T2188" i="5"/>
  <c r="N2188" i="5"/>
  <c r="M2188" i="5"/>
  <c r="L2188" i="5"/>
  <c r="G2188" i="5"/>
  <c r="E2188" i="5"/>
  <c r="A2188" i="5"/>
  <c r="AD2187" i="5" a="1"/>
  <c r="AD2187" i="5" s="1"/>
  <c r="AC2187" i="5"/>
  <c r="U2187" i="5"/>
  <c r="T2187" i="5"/>
  <c r="N2187" i="5"/>
  <c r="M2187" i="5"/>
  <c r="L2187" i="5"/>
  <c r="G2187" i="5"/>
  <c r="E2187" i="5"/>
  <c r="A2187" i="5"/>
  <c r="AD2186" i="5" a="1"/>
  <c r="AD2186" i="5" s="1"/>
  <c r="AC2186" i="5"/>
  <c r="U2186" i="5"/>
  <c r="T2186" i="5"/>
  <c r="N2186" i="5"/>
  <c r="M2186" i="5"/>
  <c r="L2186" i="5"/>
  <c r="G2186" i="5"/>
  <c r="E2186" i="5"/>
  <c r="A2186" i="5"/>
  <c r="AD2185" i="5" a="1"/>
  <c r="AD2185" i="5" s="1"/>
  <c r="AC2185" i="5"/>
  <c r="U2185" i="5"/>
  <c r="T2185" i="5"/>
  <c r="N2185" i="5"/>
  <c r="M2185" i="5"/>
  <c r="L2185" i="5"/>
  <c r="G2185" i="5"/>
  <c r="E2185" i="5"/>
  <c r="A2185" i="5"/>
  <c r="AD2184" i="5" a="1"/>
  <c r="AD2184" i="5" s="1"/>
  <c r="AC2184" i="5"/>
  <c r="U2184" i="5"/>
  <c r="T2184" i="5"/>
  <c r="M2184" i="5"/>
  <c r="N2184" i="5" s="1"/>
  <c r="L2184" i="5"/>
  <c r="G2184" i="5"/>
  <c r="E2184" i="5"/>
  <c r="A2184" i="5"/>
  <c r="AD2183" i="5" a="1"/>
  <c r="AD2183" i="5" s="1"/>
  <c r="AC2183" i="5"/>
  <c r="U2183" i="5"/>
  <c r="T2183" i="5"/>
  <c r="M2183" i="5"/>
  <c r="N2183" i="5" s="1"/>
  <c r="L2183" i="5"/>
  <c r="G2183" i="5"/>
  <c r="E2183" i="5"/>
  <c r="A2183" i="5"/>
  <c r="AD2182" i="5" a="1"/>
  <c r="AD2182" i="5" s="1"/>
  <c r="AC2182" i="5"/>
  <c r="U2182" i="5"/>
  <c r="T2182" i="5"/>
  <c r="M2182" i="5"/>
  <c r="N2182" i="5" s="1"/>
  <c r="L2182" i="5"/>
  <c r="G2182" i="5"/>
  <c r="E2182" i="5"/>
  <c r="A2182" i="5"/>
  <c r="AD2181" i="5" a="1"/>
  <c r="AD2181" i="5" s="1"/>
  <c r="AC2181" i="5"/>
  <c r="U2181" i="5"/>
  <c r="T2181" i="5"/>
  <c r="M2181" i="5"/>
  <c r="N2181" i="5" s="1"/>
  <c r="L2181" i="5"/>
  <c r="G2181" i="5"/>
  <c r="E2181" i="5"/>
  <c r="A2181" i="5"/>
  <c r="AD2180" i="5" a="1"/>
  <c r="AD2180" i="5" s="1"/>
  <c r="AC2180" i="5"/>
  <c r="U2180" i="5"/>
  <c r="T2180" i="5"/>
  <c r="M2180" i="5"/>
  <c r="N2180" i="5" s="1"/>
  <c r="L2180" i="5"/>
  <c r="G2180" i="5"/>
  <c r="E2180" i="5"/>
  <c r="A2180" i="5"/>
  <c r="AD2179" i="5" a="1"/>
  <c r="AD2179" i="5" s="1"/>
  <c r="AC2179" i="5"/>
  <c r="U2179" i="5"/>
  <c r="T2179" i="5"/>
  <c r="M2179" i="5"/>
  <c r="N2179" i="5" s="1"/>
  <c r="L2179" i="5"/>
  <c r="G2179" i="5"/>
  <c r="E2179" i="5"/>
  <c r="A2179" i="5"/>
  <c r="AD2178" i="5" a="1"/>
  <c r="AD2178" i="5" s="1"/>
  <c r="AC2178" i="5"/>
  <c r="U2178" i="5"/>
  <c r="T2178" i="5"/>
  <c r="M2178" i="5"/>
  <c r="N2178" i="5" s="1"/>
  <c r="L2178" i="5"/>
  <c r="G2178" i="5"/>
  <c r="E2178" i="5"/>
  <c r="A2178" i="5"/>
  <c r="AD2177" i="5" a="1"/>
  <c r="AD2177" i="5" s="1"/>
  <c r="AC2177" i="5"/>
  <c r="U2177" i="5"/>
  <c r="T2177" i="5"/>
  <c r="M2177" i="5"/>
  <c r="N2177" i="5" s="1"/>
  <c r="L2177" i="5"/>
  <c r="G2177" i="5"/>
  <c r="E2177" i="5"/>
  <c r="A2177" i="5"/>
  <c r="AD2176" i="5" a="1"/>
  <c r="AD2176" i="5" s="1"/>
  <c r="AC2176" i="5"/>
  <c r="U2176" i="5"/>
  <c r="T2176" i="5"/>
  <c r="M2176" i="5"/>
  <c r="N2176" i="5" s="1"/>
  <c r="L2176" i="5"/>
  <c r="G2176" i="5"/>
  <c r="E2176" i="5"/>
  <c r="A2176" i="5"/>
  <c r="AD2175" i="5" a="1"/>
  <c r="AD2175" i="5" s="1"/>
  <c r="AC2175" i="5"/>
  <c r="U2175" i="5"/>
  <c r="T2175" i="5"/>
  <c r="M2175" i="5"/>
  <c r="N2175" i="5" s="1"/>
  <c r="L2175" i="5"/>
  <c r="G2175" i="5"/>
  <c r="E2175" i="5"/>
  <c r="A2175" i="5"/>
  <c r="AD2174" i="5" a="1"/>
  <c r="AD2174" i="5" s="1"/>
  <c r="AC2174" i="5"/>
  <c r="U2174" i="5"/>
  <c r="T2174" i="5"/>
  <c r="M2174" i="5"/>
  <c r="N2174" i="5" s="1"/>
  <c r="L2174" i="5"/>
  <c r="G2174" i="5"/>
  <c r="E2174" i="5"/>
  <c r="A2174" i="5"/>
  <c r="AD2173" i="5" a="1"/>
  <c r="AD2173" i="5" s="1"/>
  <c r="AC2173" i="5"/>
  <c r="U2173" i="5"/>
  <c r="T2173" i="5"/>
  <c r="M2173" i="5"/>
  <c r="N2173" i="5" s="1"/>
  <c r="L2173" i="5"/>
  <c r="G2173" i="5"/>
  <c r="E2173" i="5"/>
  <c r="A2173" i="5"/>
  <c r="AD2172" i="5" a="1"/>
  <c r="AD2172" i="5" s="1"/>
  <c r="AC2172" i="5"/>
  <c r="U2172" i="5"/>
  <c r="T2172" i="5"/>
  <c r="M2172" i="5"/>
  <c r="N2172" i="5" s="1"/>
  <c r="L2172" i="5"/>
  <c r="G2172" i="5"/>
  <c r="E2172" i="5"/>
  <c r="A2172" i="5"/>
  <c r="AD2171" i="5" a="1"/>
  <c r="AD2171" i="5" s="1"/>
  <c r="AC2171" i="5"/>
  <c r="U2171" i="5"/>
  <c r="T2171" i="5"/>
  <c r="M2171" i="5"/>
  <c r="N2171" i="5" s="1"/>
  <c r="L2171" i="5"/>
  <c r="G2171" i="5"/>
  <c r="E2171" i="5"/>
  <c r="A2171" i="5"/>
  <c r="AD2170" i="5" a="1"/>
  <c r="AD2170" i="5" s="1"/>
  <c r="AC2170" i="5"/>
  <c r="U2170" i="5"/>
  <c r="T2170" i="5"/>
  <c r="M2170" i="5"/>
  <c r="N2170" i="5" s="1"/>
  <c r="L2170" i="5"/>
  <c r="G2170" i="5"/>
  <c r="E2170" i="5"/>
  <c r="A2170" i="5"/>
  <c r="AD2169" i="5" a="1"/>
  <c r="AD2169" i="5" s="1"/>
  <c r="AC2169" i="5"/>
  <c r="U2169" i="5"/>
  <c r="T2169" i="5"/>
  <c r="M2169" i="5"/>
  <c r="N2169" i="5" s="1"/>
  <c r="L2169" i="5"/>
  <c r="G2169" i="5"/>
  <c r="E2169" i="5"/>
  <c r="A2169" i="5"/>
  <c r="AD2168" i="5" a="1"/>
  <c r="AD2168" i="5" s="1"/>
  <c r="AC2168" i="5"/>
  <c r="U2168" i="5"/>
  <c r="T2168" i="5"/>
  <c r="M2168" i="5"/>
  <c r="N2168" i="5" s="1"/>
  <c r="L2168" i="5"/>
  <c r="G2168" i="5"/>
  <c r="E2168" i="5"/>
  <c r="A2168" i="5"/>
  <c r="AD2167" i="5" a="1"/>
  <c r="AD2167" i="5" s="1"/>
  <c r="AC2167" i="5"/>
  <c r="U2167" i="5"/>
  <c r="T2167" i="5"/>
  <c r="M2167" i="5"/>
  <c r="N2167" i="5" s="1"/>
  <c r="L2167" i="5"/>
  <c r="G2167" i="5"/>
  <c r="E2167" i="5"/>
  <c r="A2167" i="5"/>
  <c r="AD2166" i="5" a="1"/>
  <c r="AD2166" i="5" s="1"/>
  <c r="AC2166" i="5"/>
  <c r="U2166" i="5"/>
  <c r="T2166" i="5"/>
  <c r="M2166" i="5"/>
  <c r="N2166" i="5" s="1"/>
  <c r="L2166" i="5"/>
  <c r="G2166" i="5"/>
  <c r="E2166" i="5"/>
  <c r="A2166" i="5"/>
  <c r="AD2165" i="5" a="1"/>
  <c r="AD2165" i="5" s="1"/>
  <c r="AC2165" i="5"/>
  <c r="U2165" i="5"/>
  <c r="T2165" i="5"/>
  <c r="M2165" i="5"/>
  <c r="N2165" i="5" s="1"/>
  <c r="L2165" i="5"/>
  <c r="G2165" i="5"/>
  <c r="E2165" i="5"/>
  <c r="A2165" i="5"/>
  <c r="AD2164" i="5" a="1"/>
  <c r="AD2164" i="5" s="1"/>
  <c r="AC2164" i="5"/>
  <c r="U2164" i="5"/>
  <c r="T2164" i="5"/>
  <c r="M2164" i="5"/>
  <c r="N2164" i="5" s="1"/>
  <c r="L2164" i="5"/>
  <c r="G2164" i="5"/>
  <c r="E2164" i="5"/>
  <c r="A2164" i="5"/>
  <c r="AD2163" i="5" a="1"/>
  <c r="AD2163" i="5" s="1"/>
  <c r="AC2163" i="5"/>
  <c r="U2163" i="5"/>
  <c r="T2163" i="5"/>
  <c r="M2163" i="5"/>
  <c r="N2163" i="5" s="1"/>
  <c r="L2163" i="5"/>
  <c r="G2163" i="5"/>
  <c r="E2163" i="5"/>
  <c r="A2163" i="5"/>
  <c r="AD2162" i="5" a="1"/>
  <c r="AD2162" i="5" s="1"/>
  <c r="AC2162" i="5"/>
  <c r="U2162" i="5"/>
  <c r="T2162" i="5"/>
  <c r="M2162" i="5"/>
  <c r="N2162" i="5" s="1"/>
  <c r="L2162" i="5"/>
  <c r="G2162" i="5"/>
  <c r="E2162" i="5"/>
  <c r="A2162" i="5"/>
  <c r="AD2161" i="5" a="1"/>
  <c r="AD2161" i="5" s="1"/>
  <c r="AC2161" i="5"/>
  <c r="U2161" i="5"/>
  <c r="T2161" i="5"/>
  <c r="M2161" i="5"/>
  <c r="N2161" i="5" s="1"/>
  <c r="L2161" i="5"/>
  <c r="G2161" i="5"/>
  <c r="E2161" i="5"/>
  <c r="A2161" i="5"/>
  <c r="AD2160" i="5" a="1"/>
  <c r="AD2160" i="5" s="1"/>
  <c r="AC2160" i="5"/>
  <c r="U2160" i="5"/>
  <c r="T2160" i="5"/>
  <c r="M2160" i="5"/>
  <c r="N2160" i="5" s="1"/>
  <c r="L2160" i="5"/>
  <c r="G2160" i="5"/>
  <c r="E2160" i="5"/>
  <c r="A2160" i="5"/>
  <c r="AD2159" i="5" a="1"/>
  <c r="AD2159" i="5" s="1"/>
  <c r="AC2159" i="5"/>
  <c r="U2159" i="5"/>
  <c r="T2159" i="5"/>
  <c r="M2159" i="5"/>
  <c r="N2159" i="5" s="1"/>
  <c r="L2159" i="5"/>
  <c r="G2159" i="5"/>
  <c r="E2159" i="5"/>
  <c r="A2159" i="5"/>
  <c r="AD2158" i="5" a="1"/>
  <c r="AD2158" i="5" s="1"/>
  <c r="AC2158" i="5"/>
  <c r="U2158" i="5"/>
  <c r="T2158" i="5"/>
  <c r="M2158" i="5"/>
  <c r="N2158" i="5" s="1"/>
  <c r="L2158" i="5"/>
  <c r="G2158" i="5"/>
  <c r="E2158" i="5"/>
  <c r="A2158" i="5"/>
  <c r="AD2157" i="5" a="1"/>
  <c r="AD2157" i="5" s="1"/>
  <c r="AC2157" i="5"/>
  <c r="U2157" i="5"/>
  <c r="T2157" i="5"/>
  <c r="M2157" i="5"/>
  <c r="N2157" i="5" s="1"/>
  <c r="L2157" i="5"/>
  <c r="G2157" i="5"/>
  <c r="E2157" i="5"/>
  <c r="A2157" i="5"/>
  <c r="AD2156" i="5" a="1"/>
  <c r="AD2156" i="5" s="1"/>
  <c r="AC2156" i="5"/>
  <c r="U2156" i="5"/>
  <c r="T2156" i="5"/>
  <c r="M2156" i="5"/>
  <c r="N2156" i="5" s="1"/>
  <c r="L2156" i="5"/>
  <c r="G2156" i="5"/>
  <c r="E2156" i="5"/>
  <c r="A2156" i="5"/>
  <c r="AD2155" i="5" a="1"/>
  <c r="AD2155" i="5" s="1"/>
  <c r="AC2155" i="5"/>
  <c r="U2155" i="5"/>
  <c r="T2155" i="5"/>
  <c r="M2155" i="5"/>
  <c r="N2155" i="5" s="1"/>
  <c r="L2155" i="5"/>
  <c r="G2155" i="5"/>
  <c r="E2155" i="5"/>
  <c r="A2155" i="5"/>
  <c r="AD2154" i="5" a="1"/>
  <c r="AD2154" i="5" s="1"/>
  <c r="AC2154" i="5"/>
  <c r="U2154" i="5"/>
  <c r="T2154" i="5"/>
  <c r="M2154" i="5"/>
  <c r="N2154" i="5" s="1"/>
  <c r="L2154" i="5"/>
  <c r="G2154" i="5"/>
  <c r="E2154" i="5"/>
  <c r="A2154" i="5"/>
  <c r="AD2153" i="5" a="1"/>
  <c r="AD2153" i="5" s="1"/>
  <c r="AC2153" i="5"/>
  <c r="U2153" i="5"/>
  <c r="T2153" i="5"/>
  <c r="M2153" i="5"/>
  <c r="N2153" i="5" s="1"/>
  <c r="L2153" i="5"/>
  <c r="G2153" i="5"/>
  <c r="E2153" i="5"/>
  <c r="A2153" i="5"/>
  <c r="AD2152" i="5" a="1"/>
  <c r="AD2152" i="5" s="1"/>
  <c r="AC2152" i="5"/>
  <c r="U2152" i="5"/>
  <c r="T2152" i="5"/>
  <c r="M2152" i="5"/>
  <c r="N2152" i="5" s="1"/>
  <c r="L2152" i="5"/>
  <c r="G2152" i="5"/>
  <c r="E2152" i="5"/>
  <c r="A2152" i="5"/>
  <c r="AD2151" i="5" a="1"/>
  <c r="AD2151" i="5" s="1"/>
  <c r="AC2151" i="5"/>
  <c r="U2151" i="5"/>
  <c r="T2151" i="5"/>
  <c r="M2151" i="5"/>
  <c r="N2151" i="5" s="1"/>
  <c r="L2151" i="5"/>
  <c r="G2151" i="5"/>
  <c r="E2151" i="5"/>
  <c r="A2151" i="5"/>
  <c r="AD2150" i="5" a="1"/>
  <c r="AD2150" i="5" s="1"/>
  <c r="AC2150" i="5"/>
  <c r="U2150" i="5"/>
  <c r="T2150" i="5"/>
  <c r="M2150" i="5"/>
  <c r="N2150" i="5" s="1"/>
  <c r="L2150" i="5"/>
  <c r="G2150" i="5"/>
  <c r="E2150" i="5"/>
  <c r="A2150" i="5"/>
  <c r="AD2149" i="5" a="1"/>
  <c r="AD2149" i="5" s="1"/>
  <c r="AC2149" i="5"/>
  <c r="U2149" i="5"/>
  <c r="T2149" i="5"/>
  <c r="M2149" i="5"/>
  <c r="N2149" i="5" s="1"/>
  <c r="L2149" i="5"/>
  <c r="G2149" i="5"/>
  <c r="E2149" i="5"/>
  <c r="A2149" i="5"/>
  <c r="AD2148" i="5" a="1"/>
  <c r="AD2148" i="5" s="1"/>
  <c r="AC2148" i="5"/>
  <c r="U2148" i="5"/>
  <c r="T2148" i="5"/>
  <c r="M2148" i="5"/>
  <c r="N2148" i="5" s="1"/>
  <c r="L2148" i="5"/>
  <c r="G2148" i="5"/>
  <c r="E2148" i="5"/>
  <c r="A2148" i="5"/>
  <c r="AD2147" i="5" a="1"/>
  <c r="AD2147" i="5" s="1"/>
  <c r="AC2147" i="5"/>
  <c r="U2147" i="5"/>
  <c r="T2147" i="5"/>
  <c r="M2147" i="5"/>
  <c r="N2147" i="5" s="1"/>
  <c r="L2147" i="5"/>
  <c r="G2147" i="5"/>
  <c r="E2147" i="5"/>
  <c r="A2147" i="5"/>
  <c r="AD2146" i="5" a="1"/>
  <c r="AD2146" i="5" s="1"/>
  <c r="AC2146" i="5"/>
  <c r="U2146" i="5"/>
  <c r="T2146" i="5"/>
  <c r="M2146" i="5"/>
  <c r="N2146" i="5" s="1"/>
  <c r="L2146" i="5"/>
  <c r="G2146" i="5"/>
  <c r="E2146" i="5"/>
  <c r="A2146" i="5"/>
  <c r="AD2145" i="5" a="1"/>
  <c r="AD2145" i="5" s="1"/>
  <c r="AC2145" i="5"/>
  <c r="U2145" i="5"/>
  <c r="T2145" i="5"/>
  <c r="M2145" i="5"/>
  <c r="N2145" i="5" s="1"/>
  <c r="L2145" i="5"/>
  <c r="G2145" i="5"/>
  <c r="E2145" i="5"/>
  <c r="A2145" i="5"/>
  <c r="AD2144" i="5" a="1"/>
  <c r="AD2144" i="5" s="1"/>
  <c r="AC2144" i="5"/>
  <c r="U2144" i="5"/>
  <c r="T2144" i="5"/>
  <c r="M2144" i="5"/>
  <c r="N2144" i="5" s="1"/>
  <c r="L2144" i="5"/>
  <c r="G2144" i="5"/>
  <c r="E2144" i="5"/>
  <c r="A2144" i="5"/>
  <c r="AD2143" i="5" a="1"/>
  <c r="AD2143" i="5" s="1"/>
  <c r="AC2143" i="5"/>
  <c r="U2143" i="5"/>
  <c r="T2143" i="5"/>
  <c r="M2143" i="5"/>
  <c r="N2143" i="5" s="1"/>
  <c r="L2143" i="5"/>
  <c r="G2143" i="5"/>
  <c r="E2143" i="5"/>
  <c r="A2143" i="5"/>
  <c r="AD2142" i="5" a="1"/>
  <c r="AD2142" i="5" s="1"/>
  <c r="AC2142" i="5"/>
  <c r="U2142" i="5"/>
  <c r="T2142" i="5"/>
  <c r="M2142" i="5"/>
  <c r="N2142" i="5" s="1"/>
  <c r="L2142" i="5"/>
  <c r="G2142" i="5"/>
  <c r="E2142" i="5"/>
  <c r="A2142" i="5"/>
  <c r="AD2141" i="5" a="1"/>
  <c r="AD2141" i="5" s="1"/>
  <c r="AC2141" i="5"/>
  <c r="U2141" i="5"/>
  <c r="T2141" i="5"/>
  <c r="M2141" i="5"/>
  <c r="N2141" i="5" s="1"/>
  <c r="L2141" i="5"/>
  <c r="G2141" i="5"/>
  <c r="E2141" i="5"/>
  <c r="A2141" i="5"/>
  <c r="AD2140" i="5" a="1"/>
  <c r="AD2140" i="5" s="1"/>
  <c r="AC2140" i="5"/>
  <c r="U2140" i="5"/>
  <c r="T2140" i="5"/>
  <c r="M2140" i="5"/>
  <c r="N2140" i="5" s="1"/>
  <c r="L2140" i="5"/>
  <c r="G2140" i="5"/>
  <c r="E2140" i="5"/>
  <c r="A2140" i="5"/>
  <c r="AD2139" i="5" a="1"/>
  <c r="AD2139" i="5" s="1"/>
  <c r="AC2139" i="5"/>
  <c r="U2139" i="5"/>
  <c r="T2139" i="5"/>
  <c r="M2139" i="5"/>
  <c r="N2139" i="5" s="1"/>
  <c r="L2139" i="5"/>
  <c r="G2139" i="5"/>
  <c r="E2139" i="5"/>
  <c r="A2139" i="5"/>
  <c r="AD2138" i="5" a="1"/>
  <c r="AD2138" i="5" s="1"/>
  <c r="AC2138" i="5"/>
  <c r="U2138" i="5"/>
  <c r="T2138" i="5"/>
  <c r="M2138" i="5"/>
  <c r="N2138" i="5" s="1"/>
  <c r="L2138" i="5"/>
  <c r="G2138" i="5"/>
  <c r="E2138" i="5"/>
  <c r="A2138" i="5"/>
  <c r="AD2137" i="5" a="1"/>
  <c r="AD2137" i="5" s="1"/>
  <c r="AC2137" i="5"/>
  <c r="U2137" i="5"/>
  <c r="T2137" i="5"/>
  <c r="M2137" i="5"/>
  <c r="N2137" i="5" s="1"/>
  <c r="L2137" i="5"/>
  <c r="G2137" i="5"/>
  <c r="E2137" i="5"/>
  <c r="A2137" i="5"/>
  <c r="AD2136" i="5" a="1"/>
  <c r="AD2136" i="5" s="1"/>
  <c r="AC2136" i="5"/>
  <c r="U2136" i="5"/>
  <c r="T2136" i="5"/>
  <c r="M2136" i="5"/>
  <c r="N2136" i="5" s="1"/>
  <c r="L2136" i="5"/>
  <c r="G2136" i="5"/>
  <c r="E2136" i="5"/>
  <c r="A2136" i="5"/>
  <c r="AD2135" i="5" a="1"/>
  <c r="AD2135" i="5" s="1"/>
  <c r="AC2135" i="5"/>
  <c r="U2135" i="5"/>
  <c r="T2135" i="5"/>
  <c r="M2135" i="5"/>
  <c r="N2135" i="5" s="1"/>
  <c r="L2135" i="5"/>
  <c r="G2135" i="5"/>
  <c r="E2135" i="5"/>
  <c r="A2135" i="5"/>
  <c r="AD2134" i="5" a="1"/>
  <c r="AD2134" i="5" s="1"/>
  <c r="AC2134" i="5"/>
  <c r="U2134" i="5"/>
  <c r="T2134" i="5"/>
  <c r="M2134" i="5"/>
  <c r="N2134" i="5" s="1"/>
  <c r="L2134" i="5"/>
  <c r="G2134" i="5"/>
  <c r="E2134" i="5"/>
  <c r="A2134" i="5"/>
  <c r="AD2133" i="5" a="1"/>
  <c r="AD2133" i="5" s="1"/>
  <c r="AC2133" i="5"/>
  <c r="U2133" i="5"/>
  <c r="T2133" i="5"/>
  <c r="M2133" i="5"/>
  <c r="N2133" i="5" s="1"/>
  <c r="L2133" i="5"/>
  <c r="G2133" i="5"/>
  <c r="E2133" i="5"/>
  <c r="A2133" i="5"/>
  <c r="AD2132" i="5" a="1"/>
  <c r="AD2132" i="5" s="1"/>
  <c r="AC2132" i="5"/>
  <c r="U2132" i="5"/>
  <c r="T2132" i="5"/>
  <c r="M2132" i="5"/>
  <c r="N2132" i="5" s="1"/>
  <c r="L2132" i="5"/>
  <c r="G2132" i="5"/>
  <c r="E2132" i="5"/>
  <c r="A2132" i="5"/>
  <c r="AD2131" i="5" a="1"/>
  <c r="AD2131" i="5" s="1"/>
  <c r="AC2131" i="5"/>
  <c r="U2131" i="5"/>
  <c r="T2131" i="5"/>
  <c r="M2131" i="5"/>
  <c r="N2131" i="5" s="1"/>
  <c r="L2131" i="5"/>
  <c r="G2131" i="5"/>
  <c r="E2131" i="5"/>
  <c r="A2131" i="5"/>
  <c r="AD2130" i="5" a="1"/>
  <c r="AD2130" i="5" s="1"/>
  <c r="AC2130" i="5"/>
  <c r="U2130" i="5"/>
  <c r="T2130" i="5"/>
  <c r="M2130" i="5"/>
  <c r="N2130" i="5" s="1"/>
  <c r="L2130" i="5"/>
  <c r="G2130" i="5"/>
  <c r="E2130" i="5"/>
  <c r="A2130" i="5"/>
  <c r="AD2129" i="5" a="1"/>
  <c r="AD2129" i="5" s="1"/>
  <c r="AC2129" i="5"/>
  <c r="U2129" i="5"/>
  <c r="T2129" i="5"/>
  <c r="M2129" i="5"/>
  <c r="N2129" i="5" s="1"/>
  <c r="L2129" i="5"/>
  <c r="G2129" i="5"/>
  <c r="E2129" i="5"/>
  <c r="A2129" i="5"/>
  <c r="AD2128" i="5" a="1"/>
  <c r="AD2128" i="5" s="1"/>
  <c r="AC2128" i="5"/>
  <c r="U2128" i="5"/>
  <c r="T2128" i="5"/>
  <c r="M2128" i="5"/>
  <c r="N2128" i="5" s="1"/>
  <c r="L2128" i="5"/>
  <c r="G2128" i="5"/>
  <c r="E2128" i="5"/>
  <c r="A2128" i="5"/>
  <c r="AD2127" i="5" a="1"/>
  <c r="AD2127" i="5" s="1"/>
  <c r="AC2127" i="5"/>
  <c r="U2127" i="5"/>
  <c r="T2127" i="5"/>
  <c r="M2127" i="5"/>
  <c r="N2127" i="5" s="1"/>
  <c r="L2127" i="5"/>
  <c r="G2127" i="5"/>
  <c r="E2127" i="5"/>
  <c r="A2127" i="5"/>
  <c r="AD2126" i="5" a="1"/>
  <c r="AD2126" i="5" s="1"/>
  <c r="AC2126" i="5"/>
  <c r="U2126" i="5"/>
  <c r="T2126" i="5"/>
  <c r="M2126" i="5"/>
  <c r="N2126" i="5" s="1"/>
  <c r="L2126" i="5"/>
  <c r="G2126" i="5"/>
  <c r="E2126" i="5"/>
  <c r="A2126" i="5"/>
  <c r="AD2125" i="5" a="1"/>
  <c r="AD2125" i="5" s="1"/>
  <c r="AC2125" i="5"/>
  <c r="U2125" i="5"/>
  <c r="T2125" i="5"/>
  <c r="M2125" i="5"/>
  <c r="N2125" i="5" s="1"/>
  <c r="L2125" i="5"/>
  <c r="G2125" i="5"/>
  <c r="E2125" i="5"/>
  <c r="A2125" i="5"/>
  <c r="AD2124" i="5" a="1"/>
  <c r="AD2124" i="5" s="1"/>
  <c r="AC2124" i="5"/>
  <c r="U2124" i="5"/>
  <c r="T2124" i="5"/>
  <c r="M2124" i="5"/>
  <c r="N2124" i="5" s="1"/>
  <c r="L2124" i="5"/>
  <c r="G2124" i="5"/>
  <c r="E2124" i="5"/>
  <c r="A2124" i="5"/>
  <c r="AD2123" i="5" a="1"/>
  <c r="AD2123" i="5" s="1"/>
  <c r="AC2123" i="5"/>
  <c r="U2123" i="5"/>
  <c r="T2123" i="5"/>
  <c r="M2123" i="5"/>
  <c r="N2123" i="5" s="1"/>
  <c r="L2123" i="5"/>
  <c r="G2123" i="5"/>
  <c r="E2123" i="5"/>
  <c r="A2123" i="5"/>
  <c r="AD2122" i="5" a="1"/>
  <c r="AD2122" i="5" s="1"/>
  <c r="AC2122" i="5"/>
  <c r="U2122" i="5"/>
  <c r="T2122" i="5"/>
  <c r="M2122" i="5"/>
  <c r="N2122" i="5" s="1"/>
  <c r="L2122" i="5"/>
  <c r="G2122" i="5"/>
  <c r="E2122" i="5"/>
  <c r="A2122" i="5"/>
  <c r="AD2121" i="5" a="1"/>
  <c r="AD2121" i="5" s="1"/>
  <c r="AC2121" i="5"/>
  <c r="U2121" i="5"/>
  <c r="T2121" i="5"/>
  <c r="M2121" i="5"/>
  <c r="N2121" i="5" s="1"/>
  <c r="L2121" i="5"/>
  <c r="G2121" i="5"/>
  <c r="E2121" i="5"/>
  <c r="A2121" i="5"/>
  <c r="AD2120" i="5" a="1"/>
  <c r="AD2120" i="5" s="1"/>
  <c r="AC2120" i="5"/>
  <c r="U2120" i="5"/>
  <c r="T2120" i="5"/>
  <c r="M2120" i="5"/>
  <c r="N2120" i="5" s="1"/>
  <c r="L2120" i="5"/>
  <c r="G2120" i="5"/>
  <c r="E2120" i="5"/>
  <c r="A2120" i="5"/>
  <c r="AD2119" i="5" a="1"/>
  <c r="AD2119" i="5" s="1"/>
  <c r="AC2119" i="5"/>
  <c r="U2119" i="5"/>
  <c r="T2119" i="5"/>
  <c r="M2119" i="5"/>
  <c r="N2119" i="5" s="1"/>
  <c r="L2119" i="5"/>
  <c r="G2119" i="5"/>
  <c r="E2119" i="5"/>
  <c r="A2119" i="5"/>
  <c r="AD2118" i="5" a="1"/>
  <c r="AD2118" i="5" s="1"/>
  <c r="AC2118" i="5"/>
  <c r="U2118" i="5"/>
  <c r="T2118" i="5"/>
  <c r="M2118" i="5"/>
  <c r="N2118" i="5" s="1"/>
  <c r="L2118" i="5"/>
  <c r="G2118" i="5"/>
  <c r="E2118" i="5"/>
  <c r="A2118" i="5"/>
  <c r="AD2117" i="5" a="1"/>
  <c r="AD2117" i="5" s="1"/>
  <c r="AC2117" i="5"/>
  <c r="U2117" i="5"/>
  <c r="T2117" i="5"/>
  <c r="M2117" i="5"/>
  <c r="N2117" i="5" s="1"/>
  <c r="L2117" i="5"/>
  <c r="G2117" i="5"/>
  <c r="E2117" i="5"/>
  <c r="A2117" i="5"/>
  <c r="AD2116" i="5" a="1"/>
  <c r="AD2116" i="5" s="1"/>
  <c r="AC2116" i="5"/>
  <c r="U2116" i="5"/>
  <c r="T2116" i="5"/>
  <c r="M2116" i="5"/>
  <c r="N2116" i="5" s="1"/>
  <c r="L2116" i="5"/>
  <c r="G2116" i="5"/>
  <c r="E2116" i="5"/>
  <c r="A2116" i="5"/>
  <c r="AD2115" i="5" a="1"/>
  <c r="AD2115" i="5" s="1"/>
  <c r="AC2115" i="5"/>
  <c r="U2115" i="5"/>
  <c r="T2115" i="5"/>
  <c r="M2115" i="5"/>
  <c r="N2115" i="5" s="1"/>
  <c r="L2115" i="5"/>
  <c r="G2115" i="5"/>
  <c r="E2115" i="5"/>
  <c r="A2115" i="5"/>
  <c r="AD2114" i="5" a="1"/>
  <c r="AD2114" i="5" s="1"/>
  <c r="AC2114" i="5"/>
  <c r="U2114" i="5"/>
  <c r="T2114" i="5"/>
  <c r="M2114" i="5"/>
  <c r="N2114" i="5" s="1"/>
  <c r="L2114" i="5"/>
  <c r="G2114" i="5"/>
  <c r="E2114" i="5"/>
  <c r="A2114" i="5"/>
  <c r="AD2113" i="5" a="1"/>
  <c r="AD2113" i="5" s="1"/>
  <c r="AC2113" i="5"/>
  <c r="U2113" i="5"/>
  <c r="T2113" i="5"/>
  <c r="M2113" i="5"/>
  <c r="N2113" i="5" s="1"/>
  <c r="L2113" i="5"/>
  <c r="G2113" i="5"/>
  <c r="E2113" i="5"/>
  <c r="A2113" i="5"/>
  <c r="AD2112" i="5" a="1"/>
  <c r="AD2112" i="5" s="1"/>
  <c r="AC2112" i="5"/>
  <c r="U2112" i="5"/>
  <c r="T2112" i="5"/>
  <c r="M2112" i="5"/>
  <c r="N2112" i="5" s="1"/>
  <c r="L2112" i="5"/>
  <c r="G2112" i="5"/>
  <c r="E2112" i="5"/>
  <c r="A2112" i="5"/>
  <c r="AD2111" i="5" a="1"/>
  <c r="AD2111" i="5" s="1"/>
  <c r="AC2111" i="5"/>
  <c r="U2111" i="5"/>
  <c r="T2111" i="5"/>
  <c r="M2111" i="5"/>
  <c r="N2111" i="5" s="1"/>
  <c r="L2111" i="5"/>
  <c r="G2111" i="5"/>
  <c r="E2111" i="5"/>
  <c r="A2111" i="5"/>
  <c r="AD2110" i="5" a="1"/>
  <c r="AD2110" i="5" s="1"/>
  <c r="AC2110" i="5"/>
  <c r="U2110" i="5"/>
  <c r="T2110" i="5"/>
  <c r="M2110" i="5"/>
  <c r="N2110" i="5" s="1"/>
  <c r="L2110" i="5"/>
  <c r="G2110" i="5"/>
  <c r="E2110" i="5"/>
  <c r="A2110" i="5"/>
  <c r="AD2109" i="5" a="1"/>
  <c r="AD2109" i="5" s="1"/>
  <c r="AC2109" i="5"/>
  <c r="U2109" i="5"/>
  <c r="T2109" i="5"/>
  <c r="M2109" i="5"/>
  <c r="N2109" i="5" s="1"/>
  <c r="L2109" i="5"/>
  <c r="G2109" i="5"/>
  <c r="E2109" i="5"/>
  <c r="A2109" i="5"/>
  <c r="AD2108" i="5" a="1"/>
  <c r="AD2108" i="5" s="1"/>
  <c r="AC2108" i="5"/>
  <c r="U2108" i="5"/>
  <c r="T2108" i="5"/>
  <c r="M2108" i="5"/>
  <c r="N2108" i="5" s="1"/>
  <c r="L2108" i="5"/>
  <c r="G2108" i="5"/>
  <c r="E2108" i="5"/>
  <c r="A2108" i="5"/>
  <c r="AD2107" i="5" a="1"/>
  <c r="AD2107" i="5" s="1"/>
  <c r="AC2107" i="5"/>
  <c r="U2107" i="5"/>
  <c r="T2107" i="5"/>
  <c r="M2107" i="5"/>
  <c r="N2107" i="5" s="1"/>
  <c r="L2107" i="5"/>
  <c r="G2107" i="5"/>
  <c r="E2107" i="5"/>
  <c r="A2107" i="5"/>
  <c r="AD2106" i="5" a="1"/>
  <c r="AD2106" i="5" s="1"/>
  <c r="AC2106" i="5"/>
  <c r="U2106" i="5"/>
  <c r="T2106" i="5"/>
  <c r="M2106" i="5"/>
  <c r="N2106" i="5" s="1"/>
  <c r="L2106" i="5"/>
  <c r="G2106" i="5"/>
  <c r="E2106" i="5"/>
  <c r="A2106" i="5"/>
  <c r="AD2105" i="5" a="1"/>
  <c r="AD2105" i="5" s="1"/>
  <c r="AC2105" i="5"/>
  <c r="U2105" i="5"/>
  <c r="T2105" i="5"/>
  <c r="M2105" i="5"/>
  <c r="N2105" i="5" s="1"/>
  <c r="L2105" i="5"/>
  <c r="G2105" i="5"/>
  <c r="E2105" i="5"/>
  <c r="A2105" i="5"/>
  <c r="AD2104" i="5" a="1"/>
  <c r="AD2104" i="5" s="1"/>
  <c r="AC2104" i="5"/>
  <c r="U2104" i="5"/>
  <c r="T2104" i="5"/>
  <c r="M2104" i="5"/>
  <c r="N2104" i="5" s="1"/>
  <c r="L2104" i="5"/>
  <c r="G2104" i="5"/>
  <c r="E2104" i="5"/>
  <c r="A2104" i="5"/>
  <c r="AD2103" i="5" a="1"/>
  <c r="AD2103" i="5" s="1"/>
  <c r="AC2103" i="5"/>
  <c r="U2103" i="5"/>
  <c r="T2103" i="5"/>
  <c r="M2103" i="5"/>
  <c r="N2103" i="5" s="1"/>
  <c r="L2103" i="5"/>
  <c r="G2103" i="5"/>
  <c r="E2103" i="5"/>
  <c r="A2103" i="5"/>
  <c r="AD2102" i="5" a="1"/>
  <c r="AD2102" i="5" s="1"/>
  <c r="AC2102" i="5"/>
  <c r="U2102" i="5"/>
  <c r="T2102" i="5"/>
  <c r="M2102" i="5"/>
  <c r="N2102" i="5" s="1"/>
  <c r="L2102" i="5"/>
  <c r="G2102" i="5"/>
  <c r="E2102" i="5"/>
  <c r="A2102" i="5"/>
  <c r="AD2101" i="5" a="1"/>
  <c r="AD2101" i="5" s="1"/>
  <c r="AC2101" i="5"/>
  <c r="U2101" i="5"/>
  <c r="T2101" i="5"/>
  <c r="M2101" i="5"/>
  <c r="N2101" i="5" s="1"/>
  <c r="L2101" i="5"/>
  <c r="G2101" i="5"/>
  <c r="E2101" i="5"/>
  <c r="A2101" i="5"/>
  <c r="AD2100" i="5" a="1"/>
  <c r="AD2100" i="5" s="1"/>
  <c r="AC2100" i="5"/>
  <c r="U2100" i="5"/>
  <c r="T2100" i="5"/>
  <c r="M2100" i="5"/>
  <c r="N2100" i="5" s="1"/>
  <c r="L2100" i="5"/>
  <c r="G2100" i="5"/>
  <c r="E2100" i="5"/>
  <c r="A2100" i="5"/>
  <c r="AD2099" i="5" a="1"/>
  <c r="AD2099" i="5" s="1"/>
  <c r="AC2099" i="5"/>
  <c r="U2099" i="5"/>
  <c r="T2099" i="5"/>
  <c r="M2099" i="5"/>
  <c r="N2099" i="5" s="1"/>
  <c r="L2099" i="5"/>
  <c r="G2099" i="5"/>
  <c r="E2099" i="5"/>
  <c r="A2099" i="5"/>
  <c r="AD2098" i="5" a="1"/>
  <c r="AD2098" i="5" s="1"/>
  <c r="AC2098" i="5"/>
  <c r="U2098" i="5"/>
  <c r="T2098" i="5"/>
  <c r="M2098" i="5"/>
  <c r="N2098" i="5" s="1"/>
  <c r="L2098" i="5"/>
  <c r="G2098" i="5"/>
  <c r="E2098" i="5"/>
  <c r="A2098" i="5"/>
  <c r="AD2097" i="5" a="1"/>
  <c r="AD2097" i="5" s="1"/>
  <c r="AC2097" i="5"/>
  <c r="U2097" i="5"/>
  <c r="T2097" i="5"/>
  <c r="M2097" i="5"/>
  <c r="N2097" i="5" s="1"/>
  <c r="L2097" i="5"/>
  <c r="G2097" i="5"/>
  <c r="E2097" i="5"/>
  <c r="A2097" i="5"/>
  <c r="AD2096" i="5" a="1"/>
  <c r="AD2096" i="5" s="1"/>
  <c r="AC2096" i="5"/>
  <c r="U2096" i="5"/>
  <c r="T2096" i="5"/>
  <c r="M2096" i="5"/>
  <c r="N2096" i="5" s="1"/>
  <c r="L2096" i="5"/>
  <c r="G2096" i="5"/>
  <c r="E2096" i="5"/>
  <c r="A2096" i="5"/>
  <c r="AD2095" i="5" a="1"/>
  <c r="AD2095" i="5" s="1"/>
  <c r="AC2095" i="5"/>
  <c r="U2095" i="5"/>
  <c r="T2095" i="5"/>
  <c r="M2095" i="5"/>
  <c r="N2095" i="5" s="1"/>
  <c r="L2095" i="5"/>
  <c r="G2095" i="5"/>
  <c r="E2095" i="5"/>
  <c r="A2095" i="5"/>
  <c r="AD2094" i="5" a="1"/>
  <c r="AD2094" i="5" s="1"/>
  <c r="AC2094" i="5"/>
  <c r="U2094" i="5"/>
  <c r="T2094" i="5"/>
  <c r="M2094" i="5"/>
  <c r="N2094" i="5" s="1"/>
  <c r="L2094" i="5"/>
  <c r="G2094" i="5"/>
  <c r="E2094" i="5"/>
  <c r="A2094" i="5"/>
  <c r="AD2093" i="5" a="1"/>
  <c r="AD2093" i="5" s="1"/>
  <c r="AC2093" i="5"/>
  <c r="U2093" i="5"/>
  <c r="T2093" i="5"/>
  <c r="M2093" i="5"/>
  <c r="N2093" i="5" s="1"/>
  <c r="L2093" i="5"/>
  <c r="G2093" i="5"/>
  <c r="E2093" i="5"/>
  <c r="A2093" i="5"/>
  <c r="AD2092" i="5" a="1"/>
  <c r="AD2092" i="5" s="1"/>
  <c r="AC2092" i="5"/>
  <c r="U2092" i="5"/>
  <c r="T2092" i="5"/>
  <c r="M2092" i="5"/>
  <c r="N2092" i="5" s="1"/>
  <c r="L2092" i="5"/>
  <c r="G2092" i="5"/>
  <c r="E2092" i="5"/>
  <c r="A2092" i="5"/>
  <c r="AD2091" i="5" a="1"/>
  <c r="AD2091" i="5" s="1"/>
  <c r="AC2091" i="5"/>
  <c r="U2091" i="5"/>
  <c r="T2091" i="5"/>
  <c r="M2091" i="5"/>
  <c r="N2091" i="5" s="1"/>
  <c r="L2091" i="5"/>
  <c r="G2091" i="5"/>
  <c r="E2091" i="5"/>
  <c r="A2091" i="5"/>
  <c r="AD2090" i="5" a="1"/>
  <c r="AD2090" i="5" s="1"/>
  <c r="AC2090" i="5"/>
  <c r="U2090" i="5"/>
  <c r="T2090" i="5"/>
  <c r="M2090" i="5"/>
  <c r="N2090" i="5" s="1"/>
  <c r="L2090" i="5"/>
  <c r="G2090" i="5"/>
  <c r="E2090" i="5"/>
  <c r="A2090" i="5"/>
  <c r="AD2089" i="5" a="1"/>
  <c r="AD2089" i="5" s="1"/>
  <c r="AC2089" i="5"/>
  <c r="U2089" i="5"/>
  <c r="T2089" i="5"/>
  <c r="M2089" i="5"/>
  <c r="N2089" i="5" s="1"/>
  <c r="L2089" i="5"/>
  <c r="G2089" i="5"/>
  <c r="E2089" i="5"/>
  <c r="A2089" i="5"/>
  <c r="AD2088" i="5" a="1"/>
  <c r="AD2088" i="5" s="1"/>
  <c r="AC2088" i="5"/>
  <c r="U2088" i="5"/>
  <c r="T2088" i="5"/>
  <c r="M2088" i="5"/>
  <c r="N2088" i="5" s="1"/>
  <c r="L2088" i="5"/>
  <c r="G2088" i="5"/>
  <c r="E2088" i="5"/>
  <c r="A2088" i="5"/>
  <c r="AD2087" i="5" a="1"/>
  <c r="AD2087" i="5" s="1"/>
  <c r="AC2087" i="5"/>
  <c r="U2087" i="5"/>
  <c r="T2087" i="5"/>
  <c r="M2087" i="5"/>
  <c r="N2087" i="5" s="1"/>
  <c r="L2087" i="5"/>
  <c r="G2087" i="5"/>
  <c r="E2087" i="5"/>
  <c r="A2087" i="5"/>
  <c r="AD2086" i="5" a="1"/>
  <c r="AD2086" i="5" s="1"/>
  <c r="AC2086" i="5"/>
  <c r="U2086" i="5"/>
  <c r="T2086" i="5"/>
  <c r="M2086" i="5"/>
  <c r="N2086" i="5" s="1"/>
  <c r="L2086" i="5"/>
  <c r="G2086" i="5"/>
  <c r="E2086" i="5"/>
  <c r="A2086" i="5"/>
  <c r="AD2085" i="5" a="1"/>
  <c r="AD2085" i="5" s="1"/>
  <c r="AC2085" i="5"/>
  <c r="U2085" i="5"/>
  <c r="T2085" i="5"/>
  <c r="M2085" i="5"/>
  <c r="N2085" i="5" s="1"/>
  <c r="L2085" i="5"/>
  <c r="G2085" i="5"/>
  <c r="E2085" i="5"/>
  <c r="A2085" i="5"/>
  <c r="AD2084" i="5" a="1"/>
  <c r="AD2084" i="5" s="1"/>
  <c r="AC2084" i="5"/>
  <c r="U2084" i="5"/>
  <c r="T2084" i="5"/>
  <c r="M2084" i="5"/>
  <c r="N2084" i="5" s="1"/>
  <c r="L2084" i="5"/>
  <c r="G2084" i="5"/>
  <c r="E2084" i="5"/>
  <c r="A2084" i="5"/>
  <c r="AD2083" i="5" a="1"/>
  <c r="AD2083" i="5" s="1"/>
  <c r="AC2083" i="5"/>
  <c r="U2083" i="5"/>
  <c r="T2083" i="5"/>
  <c r="M2083" i="5"/>
  <c r="N2083" i="5" s="1"/>
  <c r="L2083" i="5"/>
  <c r="G2083" i="5"/>
  <c r="E2083" i="5"/>
  <c r="A2083" i="5"/>
  <c r="AD2082" i="5" a="1"/>
  <c r="AD2082" i="5" s="1"/>
  <c r="AC2082" i="5"/>
  <c r="U2082" i="5"/>
  <c r="T2082" i="5"/>
  <c r="M2082" i="5"/>
  <c r="N2082" i="5" s="1"/>
  <c r="L2082" i="5"/>
  <c r="G2082" i="5"/>
  <c r="E2082" i="5"/>
  <c r="A2082" i="5"/>
  <c r="AD2081" i="5" a="1"/>
  <c r="AD2081" i="5" s="1"/>
  <c r="AC2081" i="5"/>
  <c r="U2081" i="5"/>
  <c r="T2081" i="5"/>
  <c r="M2081" i="5"/>
  <c r="N2081" i="5" s="1"/>
  <c r="L2081" i="5"/>
  <c r="G2081" i="5"/>
  <c r="E2081" i="5"/>
  <c r="A2081" i="5"/>
  <c r="AD2080" i="5" a="1"/>
  <c r="AD2080" i="5" s="1"/>
  <c r="AC2080" i="5"/>
  <c r="U2080" i="5"/>
  <c r="T2080" i="5"/>
  <c r="M2080" i="5"/>
  <c r="N2080" i="5" s="1"/>
  <c r="L2080" i="5"/>
  <c r="G2080" i="5"/>
  <c r="E2080" i="5"/>
  <c r="A2080" i="5"/>
  <c r="AD2079" i="5" a="1"/>
  <c r="AD2079" i="5" s="1"/>
  <c r="AC2079" i="5"/>
  <c r="U2079" i="5"/>
  <c r="T2079" i="5"/>
  <c r="M2079" i="5"/>
  <c r="N2079" i="5" s="1"/>
  <c r="L2079" i="5"/>
  <c r="G2079" i="5"/>
  <c r="E2079" i="5"/>
  <c r="A2079" i="5"/>
  <c r="AD2078" i="5" a="1"/>
  <c r="AD2078" i="5" s="1"/>
  <c r="AC2078" i="5"/>
  <c r="U2078" i="5"/>
  <c r="T2078" i="5"/>
  <c r="M2078" i="5"/>
  <c r="N2078" i="5" s="1"/>
  <c r="L2078" i="5"/>
  <c r="G2078" i="5"/>
  <c r="E2078" i="5"/>
  <c r="A2078" i="5"/>
  <c r="AD2077" i="5" a="1"/>
  <c r="AD2077" i="5" s="1"/>
  <c r="AC2077" i="5"/>
  <c r="U2077" i="5"/>
  <c r="T2077" i="5"/>
  <c r="M2077" i="5"/>
  <c r="N2077" i="5" s="1"/>
  <c r="L2077" i="5"/>
  <c r="G2077" i="5"/>
  <c r="E2077" i="5"/>
  <c r="A2077" i="5"/>
  <c r="AD2076" i="5" a="1"/>
  <c r="AD2076" i="5" s="1"/>
  <c r="AC2076" i="5"/>
  <c r="U2076" i="5"/>
  <c r="T2076" i="5"/>
  <c r="M2076" i="5"/>
  <c r="N2076" i="5" s="1"/>
  <c r="L2076" i="5"/>
  <c r="G2076" i="5"/>
  <c r="E2076" i="5"/>
  <c r="A2076" i="5"/>
  <c r="AD2075" i="5" a="1"/>
  <c r="AD2075" i="5" s="1"/>
  <c r="AC2075" i="5"/>
  <c r="U2075" i="5"/>
  <c r="T2075" i="5"/>
  <c r="M2075" i="5"/>
  <c r="N2075" i="5" s="1"/>
  <c r="L2075" i="5"/>
  <c r="G2075" i="5"/>
  <c r="E2075" i="5"/>
  <c r="A2075" i="5"/>
  <c r="AD2074" i="5" a="1"/>
  <c r="AD2074" i="5" s="1"/>
  <c r="AC2074" i="5"/>
  <c r="U2074" i="5"/>
  <c r="T2074" i="5"/>
  <c r="M2074" i="5"/>
  <c r="N2074" i="5" s="1"/>
  <c r="L2074" i="5"/>
  <c r="G2074" i="5"/>
  <c r="E2074" i="5"/>
  <c r="A2074" i="5"/>
  <c r="AD2073" i="5" a="1"/>
  <c r="AD2073" i="5" s="1"/>
  <c r="AC2073" i="5"/>
  <c r="U2073" i="5"/>
  <c r="T2073" i="5"/>
  <c r="M2073" i="5"/>
  <c r="N2073" i="5" s="1"/>
  <c r="L2073" i="5"/>
  <c r="G2073" i="5"/>
  <c r="E2073" i="5"/>
  <c r="A2073" i="5"/>
  <c r="AD2072" i="5" a="1"/>
  <c r="AD2072" i="5" s="1"/>
  <c r="AC2072" i="5"/>
  <c r="U2072" i="5"/>
  <c r="T2072" i="5"/>
  <c r="M2072" i="5"/>
  <c r="N2072" i="5" s="1"/>
  <c r="L2072" i="5"/>
  <c r="G2072" i="5"/>
  <c r="E2072" i="5"/>
  <c r="A2072" i="5"/>
  <c r="AD2071" i="5" a="1"/>
  <c r="AD2071" i="5" s="1"/>
  <c r="AC2071" i="5"/>
  <c r="U2071" i="5"/>
  <c r="T2071" i="5"/>
  <c r="M2071" i="5"/>
  <c r="N2071" i="5" s="1"/>
  <c r="L2071" i="5"/>
  <c r="G2071" i="5"/>
  <c r="E2071" i="5"/>
  <c r="A2071" i="5"/>
  <c r="AD2070" i="5" a="1"/>
  <c r="AD2070" i="5" s="1"/>
  <c r="AC2070" i="5"/>
  <c r="U2070" i="5"/>
  <c r="T2070" i="5"/>
  <c r="M2070" i="5"/>
  <c r="N2070" i="5" s="1"/>
  <c r="L2070" i="5"/>
  <c r="G2070" i="5"/>
  <c r="E2070" i="5"/>
  <c r="A2070" i="5"/>
  <c r="AD2069" i="5" a="1"/>
  <c r="AD2069" i="5" s="1"/>
  <c r="AC2069" i="5"/>
  <c r="U2069" i="5"/>
  <c r="T2069" i="5"/>
  <c r="M2069" i="5"/>
  <c r="N2069" i="5" s="1"/>
  <c r="L2069" i="5"/>
  <c r="G2069" i="5"/>
  <c r="E2069" i="5"/>
  <c r="A2069" i="5"/>
  <c r="AD2068" i="5" a="1"/>
  <c r="AD2068" i="5" s="1"/>
  <c r="AC2068" i="5"/>
  <c r="U2068" i="5"/>
  <c r="T2068" i="5"/>
  <c r="M2068" i="5"/>
  <c r="N2068" i="5" s="1"/>
  <c r="L2068" i="5"/>
  <c r="G2068" i="5"/>
  <c r="E2068" i="5"/>
  <c r="A2068" i="5"/>
  <c r="AD2067" i="5" a="1"/>
  <c r="AD2067" i="5" s="1"/>
  <c r="AC2067" i="5"/>
  <c r="U2067" i="5"/>
  <c r="T2067" i="5"/>
  <c r="M2067" i="5"/>
  <c r="N2067" i="5" s="1"/>
  <c r="L2067" i="5"/>
  <c r="G2067" i="5"/>
  <c r="E2067" i="5"/>
  <c r="A2067" i="5"/>
  <c r="AD2066" i="5" a="1"/>
  <c r="AD2066" i="5" s="1"/>
  <c r="AC2066" i="5"/>
  <c r="U2066" i="5"/>
  <c r="T2066" i="5"/>
  <c r="M2066" i="5"/>
  <c r="N2066" i="5" s="1"/>
  <c r="L2066" i="5"/>
  <c r="G2066" i="5"/>
  <c r="E2066" i="5"/>
  <c r="A2066" i="5"/>
  <c r="AD2065" i="5" a="1"/>
  <c r="AD2065" i="5" s="1"/>
  <c r="AC2065" i="5"/>
  <c r="U2065" i="5"/>
  <c r="T2065" i="5"/>
  <c r="M2065" i="5"/>
  <c r="N2065" i="5" s="1"/>
  <c r="L2065" i="5"/>
  <c r="G2065" i="5"/>
  <c r="E2065" i="5"/>
  <c r="A2065" i="5"/>
  <c r="AD2064" i="5" a="1"/>
  <c r="AD2064" i="5" s="1"/>
  <c r="AC2064" i="5"/>
  <c r="U2064" i="5"/>
  <c r="T2064" i="5"/>
  <c r="M2064" i="5"/>
  <c r="N2064" i="5" s="1"/>
  <c r="L2064" i="5"/>
  <c r="G2064" i="5"/>
  <c r="E2064" i="5"/>
  <c r="A2064" i="5"/>
  <c r="AD2063" i="5" a="1"/>
  <c r="AD2063" i="5" s="1"/>
  <c r="AC2063" i="5"/>
  <c r="U2063" i="5"/>
  <c r="T2063" i="5"/>
  <c r="M2063" i="5"/>
  <c r="N2063" i="5" s="1"/>
  <c r="L2063" i="5"/>
  <c r="G2063" i="5"/>
  <c r="E2063" i="5"/>
  <c r="A2063" i="5"/>
  <c r="AD2062" i="5" a="1"/>
  <c r="AD2062" i="5" s="1"/>
  <c r="AC2062" i="5"/>
  <c r="U2062" i="5"/>
  <c r="T2062" i="5"/>
  <c r="M2062" i="5"/>
  <c r="N2062" i="5" s="1"/>
  <c r="L2062" i="5"/>
  <c r="G2062" i="5"/>
  <c r="E2062" i="5"/>
  <c r="A2062" i="5"/>
  <c r="AD2061" i="5" a="1"/>
  <c r="AD2061" i="5" s="1"/>
  <c r="AC2061" i="5"/>
  <c r="U2061" i="5"/>
  <c r="T2061" i="5"/>
  <c r="M2061" i="5"/>
  <c r="N2061" i="5" s="1"/>
  <c r="L2061" i="5"/>
  <c r="G2061" i="5"/>
  <c r="E2061" i="5"/>
  <c r="A2061" i="5"/>
  <c r="AD2060" i="5" a="1"/>
  <c r="AD2060" i="5" s="1"/>
  <c r="AC2060" i="5"/>
  <c r="U2060" i="5"/>
  <c r="T2060" i="5"/>
  <c r="M2060" i="5"/>
  <c r="N2060" i="5" s="1"/>
  <c r="L2060" i="5"/>
  <c r="G2060" i="5"/>
  <c r="E2060" i="5"/>
  <c r="A2060" i="5"/>
  <c r="AD2059" i="5" a="1"/>
  <c r="AD2059" i="5" s="1"/>
  <c r="AC2059" i="5"/>
  <c r="U2059" i="5"/>
  <c r="T2059" i="5"/>
  <c r="M2059" i="5"/>
  <c r="N2059" i="5" s="1"/>
  <c r="L2059" i="5"/>
  <c r="G2059" i="5"/>
  <c r="E2059" i="5"/>
  <c r="A2059" i="5"/>
  <c r="AD2058" i="5" a="1"/>
  <c r="AD2058" i="5" s="1"/>
  <c r="AC2058" i="5"/>
  <c r="U2058" i="5"/>
  <c r="T2058" i="5"/>
  <c r="M2058" i="5"/>
  <c r="N2058" i="5" s="1"/>
  <c r="L2058" i="5"/>
  <c r="G2058" i="5"/>
  <c r="E2058" i="5"/>
  <c r="A2058" i="5"/>
  <c r="AD2057" i="5" a="1"/>
  <c r="AD2057" i="5" s="1"/>
  <c r="AC2057" i="5"/>
  <c r="U2057" i="5"/>
  <c r="T2057" i="5"/>
  <c r="M2057" i="5"/>
  <c r="N2057" i="5" s="1"/>
  <c r="L2057" i="5"/>
  <c r="G2057" i="5"/>
  <c r="E2057" i="5"/>
  <c r="A2057" i="5"/>
  <c r="AD2056" i="5" a="1"/>
  <c r="AD2056" i="5" s="1"/>
  <c r="AC2056" i="5"/>
  <c r="U2056" i="5"/>
  <c r="T2056" i="5"/>
  <c r="M2056" i="5"/>
  <c r="N2056" i="5" s="1"/>
  <c r="L2056" i="5"/>
  <c r="G2056" i="5"/>
  <c r="E2056" i="5"/>
  <c r="A2056" i="5"/>
  <c r="AD2055" i="5" a="1"/>
  <c r="AD2055" i="5" s="1"/>
  <c r="AC2055" i="5"/>
  <c r="U2055" i="5"/>
  <c r="T2055" i="5"/>
  <c r="M2055" i="5"/>
  <c r="N2055" i="5" s="1"/>
  <c r="L2055" i="5"/>
  <c r="G2055" i="5"/>
  <c r="E2055" i="5"/>
  <c r="A2055" i="5"/>
  <c r="AD2054" i="5" a="1"/>
  <c r="AD2054" i="5" s="1"/>
  <c r="AC2054" i="5"/>
  <c r="U2054" i="5"/>
  <c r="T2054" i="5"/>
  <c r="M2054" i="5"/>
  <c r="N2054" i="5" s="1"/>
  <c r="L2054" i="5"/>
  <c r="G2054" i="5"/>
  <c r="E2054" i="5"/>
  <c r="A2054" i="5"/>
  <c r="AD2053" i="5" a="1"/>
  <c r="AD2053" i="5" s="1"/>
  <c r="AC2053" i="5"/>
  <c r="U2053" i="5"/>
  <c r="T2053" i="5"/>
  <c r="M2053" i="5"/>
  <c r="N2053" i="5" s="1"/>
  <c r="L2053" i="5"/>
  <c r="G2053" i="5"/>
  <c r="E2053" i="5"/>
  <c r="A2053" i="5"/>
  <c r="AD2052" i="5" a="1"/>
  <c r="AD2052" i="5" s="1"/>
  <c r="AC2052" i="5"/>
  <c r="U2052" i="5"/>
  <c r="T2052" i="5"/>
  <c r="M2052" i="5"/>
  <c r="N2052" i="5" s="1"/>
  <c r="L2052" i="5"/>
  <c r="G2052" i="5"/>
  <c r="E2052" i="5"/>
  <c r="A2052" i="5"/>
  <c r="AD2051" i="5" a="1"/>
  <c r="AD2051" i="5" s="1"/>
  <c r="AC2051" i="5"/>
  <c r="U2051" i="5"/>
  <c r="T2051" i="5"/>
  <c r="M2051" i="5"/>
  <c r="N2051" i="5" s="1"/>
  <c r="L2051" i="5"/>
  <c r="G2051" i="5"/>
  <c r="E2051" i="5"/>
  <c r="A2051" i="5"/>
  <c r="AD2050" i="5" a="1"/>
  <c r="AD2050" i="5" s="1"/>
  <c r="AC2050" i="5"/>
  <c r="U2050" i="5"/>
  <c r="T2050" i="5"/>
  <c r="M2050" i="5"/>
  <c r="N2050" i="5" s="1"/>
  <c r="L2050" i="5"/>
  <c r="G2050" i="5"/>
  <c r="E2050" i="5"/>
  <c r="A2050" i="5"/>
  <c r="AD2049" i="5" a="1"/>
  <c r="AD2049" i="5" s="1"/>
  <c r="AC2049" i="5"/>
  <c r="U2049" i="5"/>
  <c r="T2049" i="5"/>
  <c r="M2049" i="5"/>
  <c r="N2049" i="5" s="1"/>
  <c r="L2049" i="5"/>
  <c r="G2049" i="5"/>
  <c r="E2049" i="5"/>
  <c r="A2049" i="5"/>
  <c r="AD2048" i="5" a="1"/>
  <c r="AD2048" i="5" s="1"/>
  <c r="AC2048" i="5"/>
  <c r="U2048" i="5"/>
  <c r="T2048" i="5"/>
  <c r="M2048" i="5"/>
  <c r="N2048" i="5" s="1"/>
  <c r="L2048" i="5"/>
  <c r="G2048" i="5"/>
  <c r="E2048" i="5"/>
  <c r="A2048" i="5"/>
  <c r="AD2047" i="5" a="1"/>
  <c r="AD2047" i="5" s="1"/>
  <c r="AC2047" i="5"/>
  <c r="U2047" i="5"/>
  <c r="T2047" i="5"/>
  <c r="M2047" i="5"/>
  <c r="N2047" i="5" s="1"/>
  <c r="L2047" i="5"/>
  <c r="G2047" i="5"/>
  <c r="E2047" i="5"/>
  <c r="A2047" i="5"/>
  <c r="AD2046" i="5" a="1"/>
  <c r="AD2046" i="5" s="1"/>
  <c r="AC2046" i="5"/>
  <c r="U2046" i="5"/>
  <c r="T2046" i="5"/>
  <c r="M2046" i="5"/>
  <c r="N2046" i="5" s="1"/>
  <c r="L2046" i="5"/>
  <c r="G2046" i="5"/>
  <c r="E2046" i="5"/>
  <c r="A2046" i="5"/>
  <c r="AD2045" i="5" a="1"/>
  <c r="AD2045" i="5" s="1"/>
  <c r="AC2045" i="5"/>
  <c r="U2045" i="5"/>
  <c r="T2045" i="5"/>
  <c r="M2045" i="5"/>
  <c r="N2045" i="5" s="1"/>
  <c r="L2045" i="5"/>
  <c r="G2045" i="5"/>
  <c r="E2045" i="5"/>
  <c r="A2045" i="5"/>
  <c r="AD2044" i="5" a="1"/>
  <c r="AD2044" i="5" s="1"/>
  <c r="AC2044" i="5"/>
  <c r="U2044" i="5"/>
  <c r="T2044" i="5"/>
  <c r="M2044" i="5"/>
  <c r="N2044" i="5" s="1"/>
  <c r="L2044" i="5"/>
  <c r="G2044" i="5"/>
  <c r="E2044" i="5"/>
  <c r="A2044" i="5"/>
  <c r="AD2043" i="5" a="1"/>
  <c r="AD2043" i="5" s="1"/>
  <c r="AC2043" i="5"/>
  <c r="U2043" i="5"/>
  <c r="T2043" i="5"/>
  <c r="M2043" i="5"/>
  <c r="N2043" i="5" s="1"/>
  <c r="L2043" i="5"/>
  <c r="G2043" i="5"/>
  <c r="E2043" i="5"/>
  <c r="A2043" i="5"/>
  <c r="AD2042" i="5" a="1"/>
  <c r="AD2042" i="5" s="1"/>
  <c r="AC2042" i="5"/>
  <c r="U2042" i="5"/>
  <c r="T2042" i="5"/>
  <c r="M2042" i="5"/>
  <c r="N2042" i="5" s="1"/>
  <c r="L2042" i="5"/>
  <c r="G2042" i="5"/>
  <c r="E2042" i="5"/>
  <c r="A2042" i="5"/>
  <c r="AD2041" i="5" a="1"/>
  <c r="AD2041" i="5" s="1"/>
  <c r="AC2041" i="5"/>
  <c r="U2041" i="5"/>
  <c r="T2041" i="5"/>
  <c r="M2041" i="5"/>
  <c r="N2041" i="5" s="1"/>
  <c r="L2041" i="5"/>
  <c r="G2041" i="5"/>
  <c r="E2041" i="5"/>
  <c r="A2041" i="5"/>
  <c r="AD2040" i="5" a="1"/>
  <c r="AD2040" i="5" s="1"/>
  <c r="AC2040" i="5"/>
  <c r="U2040" i="5"/>
  <c r="T2040" i="5"/>
  <c r="M2040" i="5"/>
  <c r="N2040" i="5" s="1"/>
  <c r="L2040" i="5"/>
  <c r="G2040" i="5"/>
  <c r="E2040" i="5"/>
  <c r="A2040" i="5"/>
  <c r="AD2039" i="5" a="1"/>
  <c r="AD2039" i="5" s="1"/>
  <c r="AC2039" i="5"/>
  <c r="T2039" i="5"/>
  <c r="M2039" i="5"/>
  <c r="N2039" i="5" s="1"/>
  <c r="L2039" i="5"/>
  <c r="G2039" i="5"/>
  <c r="U2039" i="5" s="1"/>
  <c r="E2039" i="5"/>
  <c r="A2039" i="5"/>
  <c r="AD2038" i="5" a="1"/>
  <c r="AD2038" i="5" s="1"/>
  <c r="AC2038" i="5"/>
  <c r="U2038" i="5"/>
  <c r="T2038" i="5"/>
  <c r="M2038" i="5"/>
  <c r="N2038" i="5" s="1"/>
  <c r="L2038" i="5"/>
  <c r="G2038" i="5"/>
  <c r="E2038" i="5"/>
  <c r="A2038" i="5"/>
  <c r="AD2037" i="5" a="1"/>
  <c r="AD2037" i="5" s="1"/>
  <c r="AC2037" i="5"/>
  <c r="U2037" i="5"/>
  <c r="T2037" i="5"/>
  <c r="M2037" i="5"/>
  <c r="N2037" i="5" s="1"/>
  <c r="L2037" i="5"/>
  <c r="G2037" i="5"/>
  <c r="E2037" i="5"/>
  <c r="A2037" i="5"/>
  <c r="AD2036" i="5" a="1"/>
  <c r="AD2036" i="5" s="1"/>
  <c r="AC2036" i="5"/>
  <c r="U2036" i="5"/>
  <c r="T2036" i="5"/>
  <c r="M2036" i="5"/>
  <c r="N2036" i="5" s="1"/>
  <c r="L2036" i="5"/>
  <c r="G2036" i="5"/>
  <c r="E2036" i="5"/>
  <c r="A2036" i="5"/>
  <c r="AD2035" i="5" a="1"/>
  <c r="AD2035" i="5" s="1"/>
  <c r="AC2035" i="5"/>
  <c r="T2035" i="5"/>
  <c r="M2035" i="5"/>
  <c r="N2035" i="5" s="1"/>
  <c r="L2035" i="5"/>
  <c r="G2035" i="5"/>
  <c r="U2035" i="5" s="1"/>
  <c r="E2035" i="5"/>
  <c r="A2035" i="5"/>
  <c r="AD2034" i="5" a="1"/>
  <c r="AD2034" i="5" s="1"/>
  <c r="AC2034" i="5"/>
  <c r="U2034" i="5"/>
  <c r="T2034" i="5"/>
  <c r="M2034" i="5"/>
  <c r="N2034" i="5" s="1"/>
  <c r="L2034" i="5"/>
  <c r="G2034" i="5"/>
  <c r="E2034" i="5"/>
  <c r="A2034" i="5"/>
  <c r="AD2033" i="5" a="1"/>
  <c r="AD2033" i="5" s="1"/>
  <c r="AC2033" i="5"/>
  <c r="U2033" i="5"/>
  <c r="T2033" i="5"/>
  <c r="M2033" i="5"/>
  <c r="N2033" i="5" s="1"/>
  <c r="L2033" i="5"/>
  <c r="G2033" i="5"/>
  <c r="E2033" i="5"/>
  <c r="A2033" i="5"/>
  <c r="AD2032" i="5" a="1"/>
  <c r="AD2032" i="5" s="1"/>
  <c r="AC2032" i="5"/>
  <c r="U2032" i="5"/>
  <c r="T2032" i="5"/>
  <c r="M2032" i="5"/>
  <c r="N2032" i="5" s="1"/>
  <c r="L2032" i="5"/>
  <c r="G2032" i="5"/>
  <c r="E2032" i="5"/>
  <c r="A2032" i="5"/>
  <c r="AD2031" i="5" a="1"/>
  <c r="AD2031" i="5" s="1"/>
  <c r="AC2031" i="5"/>
  <c r="T2031" i="5"/>
  <c r="M2031" i="5"/>
  <c r="N2031" i="5" s="1"/>
  <c r="L2031" i="5"/>
  <c r="G2031" i="5"/>
  <c r="U2031" i="5" s="1"/>
  <c r="E2031" i="5"/>
  <c r="A2031" i="5"/>
  <c r="AD2030" i="5" a="1"/>
  <c r="AD2030" i="5" s="1"/>
  <c r="AC2030" i="5"/>
  <c r="U2030" i="5"/>
  <c r="T2030" i="5"/>
  <c r="M2030" i="5"/>
  <c r="N2030" i="5" s="1"/>
  <c r="L2030" i="5"/>
  <c r="G2030" i="5"/>
  <c r="E2030" i="5"/>
  <c r="A2030" i="5"/>
  <c r="AD2029" i="5" a="1"/>
  <c r="AD2029" i="5" s="1"/>
  <c r="AC2029" i="5"/>
  <c r="U2029" i="5"/>
  <c r="T2029" i="5"/>
  <c r="M2029" i="5"/>
  <c r="N2029" i="5" s="1"/>
  <c r="L2029" i="5"/>
  <c r="G2029" i="5"/>
  <c r="E2029" i="5"/>
  <c r="A2029" i="5"/>
  <c r="AD2028" i="5" a="1"/>
  <c r="AD2028" i="5" s="1"/>
  <c r="AC2028" i="5"/>
  <c r="T2028" i="5"/>
  <c r="M2028" i="5"/>
  <c r="N2028" i="5" s="1"/>
  <c r="L2028" i="5"/>
  <c r="G2028" i="5"/>
  <c r="U2028" i="5" s="1"/>
  <c r="E2028" i="5"/>
  <c r="A2028" i="5"/>
  <c r="AD2027" i="5" a="1"/>
  <c r="AD2027" i="5" s="1"/>
  <c r="AC2027" i="5"/>
  <c r="T2027" i="5"/>
  <c r="M2027" i="5"/>
  <c r="N2027" i="5" s="1"/>
  <c r="L2027" i="5"/>
  <c r="G2027" i="5"/>
  <c r="U2027" i="5" s="1"/>
  <c r="E2027" i="5"/>
  <c r="A2027" i="5"/>
  <c r="AD2026" i="5" a="1"/>
  <c r="AD2026" i="5" s="1"/>
  <c r="AC2026" i="5"/>
  <c r="U2026" i="5"/>
  <c r="T2026" i="5"/>
  <c r="M2026" i="5"/>
  <c r="N2026" i="5" s="1"/>
  <c r="L2026" i="5"/>
  <c r="G2026" i="5"/>
  <c r="E2026" i="5"/>
  <c r="A2026" i="5"/>
  <c r="AD2025" i="5" a="1"/>
  <c r="AD2025" i="5" s="1"/>
  <c r="AC2025" i="5"/>
  <c r="U2025" i="5"/>
  <c r="T2025" i="5"/>
  <c r="M2025" i="5"/>
  <c r="N2025" i="5" s="1"/>
  <c r="L2025" i="5"/>
  <c r="G2025" i="5"/>
  <c r="E2025" i="5"/>
  <c r="A2025" i="5"/>
  <c r="AD2024" i="5" a="1"/>
  <c r="AD2024" i="5" s="1"/>
  <c r="AC2024" i="5"/>
  <c r="T2024" i="5"/>
  <c r="M2024" i="5"/>
  <c r="N2024" i="5" s="1"/>
  <c r="L2024" i="5"/>
  <c r="G2024" i="5"/>
  <c r="U2024" i="5" s="1"/>
  <c r="E2024" i="5"/>
  <c r="A2024" i="5"/>
  <c r="AD2023" i="5" a="1"/>
  <c r="AD2023" i="5" s="1"/>
  <c r="AC2023" i="5"/>
  <c r="T2023" i="5"/>
  <c r="M2023" i="5"/>
  <c r="N2023" i="5" s="1"/>
  <c r="L2023" i="5"/>
  <c r="G2023" i="5"/>
  <c r="U2023" i="5" s="1"/>
  <c r="E2023" i="5"/>
  <c r="A2023" i="5"/>
  <c r="AD2022" i="5" a="1"/>
  <c r="AD2022" i="5" s="1"/>
  <c r="AC2022" i="5"/>
  <c r="U2022" i="5"/>
  <c r="T2022" i="5"/>
  <c r="M2022" i="5"/>
  <c r="N2022" i="5" s="1"/>
  <c r="L2022" i="5"/>
  <c r="G2022" i="5"/>
  <c r="E2022" i="5"/>
  <c r="A2022" i="5"/>
  <c r="AD2021" i="5" a="1"/>
  <c r="AD2021" i="5" s="1"/>
  <c r="AC2021" i="5"/>
  <c r="U2021" i="5"/>
  <c r="T2021" i="5"/>
  <c r="M2021" i="5"/>
  <c r="N2021" i="5" s="1"/>
  <c r="L2021" i="5"/>
  <c r="G2021" i="5"/>
  <c r="E2021" i="5"/>
  <c r="A2021" i="5"/>
  <c r="AD2020" i="5" a="1"/>
  <c r="AD2020" i="5" s="1"/>
  <c r="AC2020" i="5"/>
  <c r="T2020" i="5"/>
  <c r="M2020" i="5"/>
  <c r="N2020" i="5" s="1"/>
  <c r="L2020" i="5"/>
  <c r="G2020" i="5"/>
  <c r="U2020" i="5" s="1"/>
  <c r="E2020" i="5"/>
  <c r="A2020" i="5"/>
  <c r="AD2019" i="5" a="1"/>
  <c r="AD2019" i="5" s="1"/>
  <c r="AC2019" i="5"/>
  <c r="T2019" i="5"/>
  <c r="M2019" i="5"/>
  <c r="N2019" i="5" s="1"/>
  <c r="L2019" i="5"/>
  <c r="G2019" i="5"/>
  <c r="U2019" i="5" s="1"/>
  <c r="E2019" i="5"/>
  <c r="A2019" i="5"/>
  <c r="AD2018" i="5" a="1"/>
  <c r="AD2018" i="5" s="1"/>
  <c r="AC2018" i="5"/>
  <c r="U2018" i="5"/>
  <c r="T2018" i="5"/>
  <c r="M2018" i="5"/>
  <c r="N2018" i="5" s="1"/>
  <c r="L2018" i="5"/>
  <c r="G2018" i="5"/>
  <c r="E2018" i="5"/>
  <c r="A2018" i="5"/>
  <c r="AD2017" i="5" a="1"/>
  <c r="AD2017" i="5" s="1"/>
  <c r="AC2017" i="5"/>
  <c r="U2017" i="5"/>
  <c r="T2017" i="5"/>
  <c r="M2017" i="5"/>
  <c r="N2017" i="5" s="1"/>
  <c r="L2017" i="5"/>
  <c r="G2017" i="5"/>
  <c r="E2017" i="5"/>
  <c r="A2017" i="5"/>
  <c r="AD2016" i="5" a="1"/>
  <c r="AD2016" i="5" s="1"/>
  <c r="AC2016" i="5"/>
  <c r="T2016" i="5"/>
  <c r="M2016" i="5"/>
  <c r="N2016" i="5" s="1"/>
  <c r="L2016" i="5"/>
  <c r="G2016" i="5"/>
  <c r="U2016" i="5" s="1"/>
  <c r="E2016" i="5"/>
  <c r="A2016" i="5"/>
  <c r="AD2015" i="5" a="1"/>
  <c r="AD2015" i="5" s="1"/>
  <c r="AC2015" i="5"/>
  <c r="T2015" i="5"/>
  <c r="M2015" i="5"/>
  <c r="N2015" i="5" s="1"/>
  <c r="L2015" i="5"/>
  <c r="G2015" i="5"/>
  <c r="U2015" i="5" s="1"/>
  <c r="E2015" i="5"/>
  <c r="A2015" i="5"/>
  <c r="AD2014" i="5" a="1"/>
  <c r="AD2014" i="5" s="1"/>
  <c r="AC2014" i="5"/>
  <c r="U2014" i="5"/>
  <c r="T2014" i="5"/>
  <c r="M2014" i="5"/>
  <c r="N2014" i="5" s="1"/>
  <c r="L2014" i="5"/>
  <c r="G2014" i="5"/>
  <c r="E2014" i="5"/>
  <c r="A2014" i="5"/>
  <c r="AD2013" i="5" a="1"/>
  <c r="AD2013" i="5" s="1"/>
  <c r="AC2013" i="5"/>
  <c r="U2013" i="5"/>
  <c r="T2013" i="5"/>
  <c r="M2013" i="5"/>
  <c r="N2013" i="5" s="1"/>
  <c r="L2013" i="5"/>
  <c r="G2013" i="5"/>
  <c r="E2013" i="5"/>
  <c r="A2013" i="5"/>
  <c r="AD2012" i="5" a="1"/>
  <c r="AD2012" i="5" s="1"/>
  <c r="AC2012" i="5"/>
  <c r="T2012" i="5"/>
  <c r="M2012" i="5"/>
  <c r="N2012" i="5" s="1"/>
  <c r="L2012" i="5"/>
  <c r="G2012" i="5"/>
  <c r="U2012" i="5" s="1"/>
  <c r="E2012" i="5"/>
  <c r="A2012" i="5"/>
  <c r="AD2011" i="5" a="1"/>
  <c r="AD2011" i="5" s="1"/>
  <c r="AC2011" i="5"/>
  <c r="T2011" i="5"/>
  <c r="M2011" i="5"/>
  <c r="N2011" i="5" s="1"/>
  <c r="L2011" i="5"/>
  <c r="G2011" i="5"/>
  <c r="U2011" i="5" s="1"/>
  <c r="E2011" i="5"/>
  <c r="A2011" i="5"/>
  <c r="AD2010" i="5" a="1"/>
  <c r="AD2010" i="5" s="1"/>
  <c r="AC2010" i="5"/>
  <c r="U2010" i="5"/>
  <c r="T2010" i="5"/>
  <c r="M2010" i="5"/>
  <c r="N2010" i="5" s="1"/>
  <c r="L2010" i="5"/>
  <c r="G2010" i="5"/>
  <c r="E2010" i="5"/>
  <c r="A2010" i="5"/>
  <c r="AD2009" i="5" a="1"/>
  <c r="AD2009" i="5" s="1"/>
  <c r="AC2009" i="5"/>
  <c r="U2009" i="5"/>
  <c r="T2009" i="5"/>
  <c r="M2009" i="5"/>
  <c r="N2009" i="5" s="1"/>
  <c r="L2009" i="5"/>
  <c r="G2009" i="5"/>
  <c r="E2009" i="5"/>
  <c r="A2009" i="5"/>
  <c r="AD2008" i="5" a="1"/>
  <c r="AD2008" i="5" s="1"/>
  <c r="AC2008" i="5"/>
  <c r="T2008" i="5"/>
  <c r="M2008" i="5"/>
  <c r="N2008" i="5" s="1"/>
  <c r="L2008" i="5"/>
  <c r="G2008" i="5"/>
  <c r="U2008" i="5" s="1"/>
  <c r="E2008" i="5"/>
  <c r="A2008" i="5"/>
  <c r="AD2007" i="5" a="1"/>
  <c r="AD2007" i="5" s="1"/>
  <c r="AC2007" i="5"/>
  <c r="T2007" i="5"/>
  <c r="M2007" i="5"/>
  <c r="N2007" i="5" s="1"/>
  <c r="L2007" i="5"/>
  <c r="G2007" i="5"/>
  <c r="U2007" i="5" s="1"/>
  <c r="E2007" i="5"/>
  <c r="A2007" i="5"/>
  <c r="AD2006" i="5" a="1"/>
  <c r="AD2006" i="5" s="1"/>
  <c r="AC2006" i="5"/>
  <c r="U2006" i="5"/>
  <c r="T2006" i="5"/>
  <c r="M2006" i="5"/>
  <c r="N2006" i="5" s="1"/>
  <c r="L2006" i="5"/>
  <c r="G2006" i="5"/>
  <c r="E2006" i="5"/>
  <c r="A2006" i="5"/>
  <c r="AD2005" i="5" a="1"/>
  <c r="AD2005" i="5" s="1"/>
  <c r="AC2005" i="5"/>
  <c r="U2005" i="5"/>
  <c r="T2005" i="5"/>
  <c r="M2005" i="5"/>
  <c r="N2005" i="5" s="1"/>
  <c r="L2005" i="5"/>
  <c r="G2005" i="5"/>
  <c r="E2005" i="5"/>
  <c r="A2005" i="5"/>
  <c r="AD2004" i="5" a="1"/>
  <c r="AD2004" i="5" s="1"/>
  <c r="AC2004" i="5"/>
  <c r="T2004" i="5"/>
  <c r="M2004" i="5"/>
  <c r="N2004" i="5" s="1"/>
  <c r="L2004" i="5"/>
  <c r="G2004" i="5"/>
  <c r="U2004" i="5" s="1"/>
  <c r="E2004" i="5"/>
  <c r="A2004" i="5"/>
  <c r="AD2003" i="5" a="1"/>
  <c r="AD2003" i="5" s="1"/>
  <c r="AC2003" i="5"/>
  <c r="T2003" i="5"/>
  <c r="M2003" i="5"/>
  <c r="N2003" i="5" s="1"/>
  <c r="L2003" i="5"/>
  <c r="G2003" i="5"/>
  <c r="U2003" i="5" s="1"/>
  <c r="E2003" i="5"/>
  <c r="A2003" i="5"/>
  <c r="AD2002" i="5" a="1"/>
  <c r="AD2002" i="5" s="1"/>
  <c r="AC2002" i="5"/>
  <c r="U2002" i="5"/>
  <c r="T2002" i="5"/>
  <c r="M2002" i="5"/>
  <c r="N2002" i="5" s="1"/>
  <c r="L2002" i="5"/>
  <c r="G2002" i="5"/>
  <c r="E2002" i="5"/>
  <c r="A2002" i="5"/>
  <c r="AD2001" i="5" a="1"/>
  <c r="AD2001" i="5" s="1"/>
  <c r="AC2001" i="5"/>
  <c r="U2001" i="5"/>
  <c r="T2001" i="5"/>
  <c r="M2001" i="5"/>
  <c r="N2001" i="5" s="1"/>
  <c r="L2001" i="5"/>
  <c r="G2001" i="5"/>
  <c r="E2001" i="5"/>
  <c r="A2001" i="5"/>
  <c r="AD2000" i="5" a="1"/>
  <c r="AD2000" i="5" s="1"/>
  <c r="AC2000" i="5"/>
  <c r="T2000" i="5"/>
  <c r="M2000" i="5"/>
  <c r="N2000" i="5" s="1"/>
  <c r="L2000" i="5"/>
  <c r="G2000" i="5"/>
  <c r="U2000" i="5" s="1"/>
  <c r="E2000" i="5"/>
  <c r="A2000" i="5"/>
  <c r="AD1999" i="5" a="1"/>
  <c r="AD1999" i="5" s="1"/>
  <c r="AC1999" i="5"/>
  <c r="T1999" i="5"/>
  <c r="M1999" i="5"/>
  <c r="N1999" i="5" s="1"/>
  <c r="L1999" i="5"/>
  <c r="G1999" i="5"/>
  <c r="U1999" i="5" s="1"/>
  <c r="E1999" i="5"/>
  <c r="A1999" i="5"/>
  <c r="AD1998" i="5" a="1"/>
  <c r="AD1998" i="5" s="1"/>
  <c r="AC1998" i="5"/>
  <c r="U1998" i="5"/>
  <c r="T1998" i="5"/>
  <c r="M1998" i="5"/>
  <c r="N1998" i="5" s="1"/>
  <c r="L1998" i="5"/>
  <c r="G1998" i="5"/>
  <c r="E1998" i="5"/>
  <c r="A1998" i="5"/>
  <c r="AD1997" i="5" a="1"/>
  <c r="AD1997" i="5" s="1"/>
  <c r="AC1997" i="5"/>
  <c r="U1997" i="5"/>
  <c r="T1997" i="5"/>
  <c r="M1997" i="5"/>
  <c r="N1997" i="5" s="1"/>
  <c r="L1997" i="5"/>
  <c r="G1997" i="5"/>
  <c r="E1997" i="5"/>
  <c r="A1997" i="5"/>
  <c r="AD1996" i="5" a="1"/>
  <c r="AD1996" i="5" s="1"/>
  <c r="AC1996" i="5"/>
  <c r="T1996" i="5"/>
  <c r="M1996" i="5"/>
  <c r="N1996" i="5" s="1"/>
  <c r="L1996" i="5"/>
  <c r="G1996" i="5"/>
  <c r="U1996" i="5" s="1"/>
  <c r="E1996" i="5"/>
  <c r="A1996" i="5"/>
  <c r="AD1995" i="5" a="1"/>
  <c r="AD1995" i="5" s="1"/>
  <c r="AC1995" i="5"/>
  <c r="T1995" i="5"/>
  <c r="M1995" i="5"/>
  <c r="N1995" i="5" s="1"/>
  <c r="L1995" i="5"/>
  <c r="G1995" i="5"/>
  <c r="U1995" i="5" s="1"/>
  <c r="E1995" i="5"/>
  <c r="A1995" i="5"/>
  <c r="AD1994" i="5" a="1"/>
  <c r="AD1994" i="5" s="1"/>
  <c r="AC1994" i="5"/>
  <c r="U1994" i="5"/>
  <c r="T1994" i="5"/>
  <c r="M1994" i="5"/>
  <c r="N1994" i="5" s="1"/>
  <c r="L1994" i="5"/>
  <c r="G1994" i="5"/>
  <c r="E1994" i="5"/>
  <c r="A1994" i="5"/>
  <c r="AD1993" i="5" a="1"/>
  <c r="AD1993" i="5" s="1"/>
  <c r="AC1993" i="5"/>
  <c r="U1993" i="5"/>
  <c r="T1993" i="5"/>
  <c r="M1993" i="5"/>
  <c r="N1993" i="5" s="1"/>
  <c r="L1993" i="5"/>
  <c r="G1993" i="5"/>
  <c r="E1993" i="5"/>
  <c r="A1993" i="5"/>
  <c r="AD1992" i="5" a="1"/>
  <c r="AD1992" i="5" s="1"/>
  <c r="AC1992" i="5"/>
  <c r="T1992" i="5"/>
  <c r="M1992" i="5"/>
  <c r="N1992" i="5" s="1"/>
  <c r="L1992" i="5"/>
  <c r="G1992" i="5"/>
  <c r="U1992" i="5" s="1"/>
  <c r="E1992" i="5"/>
  <c r="A1992" i="5"/>
  <c r="AD1991" i="5" a="1"/>
  <c r="AD1991" i="5" s="1"/>
  <c r="AC1991" i="5"/>
  <c r="T1991" i="5"/>
  <c r="M1991" i="5"/>
  <c r="N1991" i="5" s="1"/>
  <c r="L1991" i="5"/>
  <c r="G1991" i="5"/>
  <c r="U1991" i="5" s="1"/>
  <c r="E1991" i="5"/>
  <c r="A1991" i="5"/>
  <c r="AD1990" i="5" a="1"/>
  <c r="AD1990" i="5" s="1"/>
  <c r="AC1990" i="5"/>
  <c r="U1990" i="5"/>
  <c r="T1990" i="5"/>
  <c r="M1990" i="5"/>
  <c r="N1990" i="5" s="1"/>
  <c r="L1990" i="5"/>
  <c r="G1990" i="5"/>
  <c r="E1990" i="5"/>
  <c r="A1990" i="5"/>
  <c r="AD1989" i="5" a="1"/>
  <c r="AD1989" i="5" s="1"/>
  <c r="AC1989" i="5"/>
  <c r="U1989" i="5"/>
  <c r="T1989" i="5"/>
  <c r="M1989" i="5"/>
  <c r="N1989" i="5" s="1"/>
  <c r="L1989" i="5"/>
  <c r="G1989" i="5"/>
  <c r="E1989" i="5"/>
  <c r="A1989" i="5"/>
  <c r="AD1988" i="5" a="1"/>
  <c r="AD1988" i="5" s="1"/>
  <c r="AC1988" i="5"/>
  <c r="T1988" i="5"/>
  <c r="M1988" i="5"/>
  <c r="N1988" i="5" s="1"/>
  <c r="L1988" i="5"/>
  <c r="G1988" i="5"/>
  <c r="U1988" i="5" s="1"/>
  <c r="E1988" i="5"/>
  <c r="A1988" i="5"/>
  <c r="AD1987" i="5" a="1"/>
  <c r="AD1987" i="5" s="1"/>
  <c r="AC1987" i="5"/>
  <c r="T1987" i="5"/>
  <c r="M1987" i="5"/>
  <c r="N1987" i="5" s="1"/>
  <c r="L1987" i="5"/>
  <c r="G1987" i="5"/>
  <c r="U1987" i="5" s="1"/>
  <c r="E1987" i="5"/>
  <c r="A1987" i="5"/>
  <c r="AD1986" i="5" a="1"/>
  <c r="AD1986" i="5" s="1"/>
  <c r="AC1986" i="5"/>
  <c r="U1986" i="5"/>
  <c r="T1986" i="5"/>
  <c r="M1986" i="5"/>
  <c r="N1986" i="5" s="1"/>
  <c r="L1986" i="5"/>
  <c r="G1986" i="5"/>
  <c r="E1986" i="5"/>
  <c r="A1986" i="5"/>
  <c r="AD1985" i="5" a="1"/>
  <c r="AD1985" i="5" s="1"/>
  <c r="AC1985" i="5"/>
  <c r="U1985" i="5"/>
  <c r="T1985" i="5"/>
  <c r="M1985" i="5"/>
  <c r="N1985" i="5" s="1"/>
  <c r="L1985" i="5"/>
  <c r="G1985" i="5"/>
  <c r="E1985" i="5"/>
  <c r="A1985" i="5"/>
  <c r="AD1984" i="5" a="1"/>
  <c r="AD1984" i="5" s="1"/>
  <c r="AC1984" i="5"/>
  <c r="T1984" i="5"/>
  <c r="M1984" i="5"/>
  <c r="N1984" i="5" s="1"/>
  <c r="L1984" i="5"/>
  <c r="G1984" i="5"/>
  <c r="U1984" i="5" s="1"/>
  <c r="E1984" i="5"/>
  <c r="A1984" i="5"/>
  <c r="AD1983" i="5" a="1"/>
  <c r="AD1983" i="5" s="1"/>
  <c r="AC1983" i="5"/>
  <c r="T1983" i="5"/>
  <c r="M1983" i="5"/>
  <c r="N1983" i="5" s="1"/>
  <c r="L1983" i="5"/>
  <c r="G1983" i="5"/>
  <c r="U1983" i="5" s="1"/>
  <c r="E1983" i="5"/>
  <c r="A1983" i="5"/>
  <c r="AD1982" i="5" a="1"/>
  <c r="AD1982" i="5" s="1"/>
  <c r="AC1982" i="5"/>
  <c r="U1982" i="5"/>
  <c r="T1982" i="5"/>
  <c r="M1982" i="5"/>
  <c r="N1982" i="5" s="1"/>
  <c r="L1982" i="5"/>
  <c r="G1982" i="5"/>
  <c r="E1982" i="5"/>
  <c r="A1982" i="5"/>
  <c r="AD1981" i="5" a="1"/>
  <c r="AD1981" i="5" s="1"/>
  <c r="AC1981" i="5"/>
  <c r="U1981" i="5"/>
  <c r="T1981" i="5"/>
  <c r="M1981" i="5"/>
  <c r="N1981" i="5" s="1"/>
  <c r="L1981" i="5"/>
  <c r="G1981" i="5"/>
  <c r="E1981" i="5"/>
  <c r="A1981" i="5"/>
  <c r="AD1980" i="5" a="1"/>
  <c r="AD1980" i="5" s="1"/>
  <c r="AC1980" i="5"/>
  <c r="T1980" i="5"/>
  <c r="M1980" i="5"/>
  <c r="N1980" i="5" s="1"/>
  <c r="L1980" i="5"/>
  <c r="G1980" i="5"/>
  <c r="U1980" i="5" s="1"/>
  <c r="E1980" i="5"/>
  <c r="A1980" i="5"/>
  <c r="AD1979" i="5" a="1"/>
  <c r="AD1979" i="5" s="1"/>
  <c r="AC1979" i="5"/>
  <c r="T1979" i="5"/>
  <c r="M1979" i="5"/>
  <c r="N1979" i="5" s="1"/>
  <c r="L1979" i="5"/>
  <c r="G1979" i="5"/>
  <c r="U1979" i="5" s="1"/>
  <c r="E1979" i="5"/>
  <c r="A1979" i="5"/>
  <c r="AD1978" i="5" a="1"/>
  <c r="AD1978" i="5" s="1"/>
  <c r="AC1978" i="5"/>
  <c r="U1978" i="5"/>
  <c r="T1978" i="5"/>
  <c r="M1978" i="5"/>
  <c r="N1978" i="5" s="1"/>
  <c r="L1978" i="5"/>
  <c r="G1978" i="5"/>
  <c r="E1978" i="5"/>
  <c r="A1978" i="5"/>
  <c r="AD1977" i="5" a="1"/>
  <c r="AD1977" i="5" s="1"/>
  <c r="AC1977" i="5"/>
  <c r="U1977" i="5"/>
  <c r="T1977" i="5"/>
  <c r="M1977" i="5"/>
  <c r="N1977" i="5" s="1"/>
  <c r="L1977" i="5"/>
  <c r="G1977" i="5"/>
  <c r="E1977" i="5"/>
  <c r="A1977" i="5"/>
  <c r="AD1976" i="5" a="1"/>
  <c r="AD1976" i="5" s="1"/>
  <c r="AC1976" i="5"/>
  <c r="T1976" i="5"/>
  <c r="M1976" i="5"/>
  <c r="N1976" i="5" s="1"/>
  <c r="L1976" i="5"/>
  <c r="G1976" i="5"/>
  <c r="U1976" i="5" s="1"/>
  <c r="E1976" i="5"/>
  <c r="A1976" i="5"/>
  <c r="AD1975" i="5" a="1"/>
  <c r="AD1975" i="5" s="1"/>
  <c r="AC1975" i="5"/>
  <c r="T1975" i="5"/>
  <c r="M1975" i="5"/>
  <c r="N1975" i="5" s="1"/>
  <c r="L1975" i="5"/>
  <c r="G1975" i="5"/>
  <c r="U1975" i="5" s="1"/>
  <c r="E1975" i="5"/>
  <c r="A1975" i="5"/>
  <c r="AD1974" i="5" a="1"/>
  <c r="AD1974" i="5" s="1"/>
  <c r="AC1974" i="5"/>
  <c r="U1974" i="5"/>
  <c r="T1974" i="5"/>
  <c r="M1974" i="5"/>
  <c r="N1974" i="5" s="1"/>
  <c r="L1974" i="5"/>
  <c r="G1974" i="5"/>
  <c r="E1974" i="5"/>
  <c r="A1974" i="5"/>
  <c r="AD1973" i="5" a="1"/>
  <c r="AD1973" i="5" s="1"/>
  <c r="AC1973" i="5"/>
  <c r="U1973" i="5"/>
  <c r="T1973" i="5"/>
  <c r="M1973" i="5"/>
  <c r="N1973" i="5" s="1"/>
  <c r="L1973" i="5"/>
  <c r="G1973" i="5"/>
  <c r="E1973" i="5"/>
  <c r="A1973" i="5"/>
  <c r="AD1972" i="5" a="1"/>
  <c r="AD1972" i="5" s="1"/>
  <c r="AC1972" i="5"/>
  <c r="T1972" i="5"/>
  <c r="M1972" i="5"/>
  <c r="N1972" i="5" s="1"/>
  <c r="L1972" i="5"/>
  <c r="G1972" i="5"/>
  <c r="U1972" i="5" s="1"/>
  <c r="E1972" i="5"/>
  <c r="A1972" i="5"/>
  <c r="AD1971" i="5" a="1"/>
  <c r="AD1971" i="5" s="1"/>
  <c r="AC1971" i="5"/>
  <c r="T1971" i="5"/>
  <c r="M1971" i="5"/>
  <c r="N1971" i="5" s="1"/>
  <c r="L1971" i="5"/>
  <c r="G1971" i="5"/>
  <c r="U1971" i="5" s="1"/>
  <c r="E1971" i="5"/>
  <c r="A1971" i="5"/>
  <c r="AD1970" i="5" a="1"/>
  <c r="AD1970" i="5" s="1"/>
  <c r="AC1970" i="5"/>
  <c r="U1970" i="5"/>
  <c r="T1970" i="5"/>
  <c r="M1970" i="5"/>
  <c r="N1970" i="5" s="1"/>
  <c r="L1970" i="5"/>
  <c r="G1970" i="5"/>
  <c r="E1970" i="5"/>
  <c r="A1970" i="5"/>
  <c r="AD1969" i="5" a="1"/>
  <c r="AD1969" i="5" s="1"/>
  <c r="AC1969" i="5"/>
  <c r="U1969" i="5"/>
  <c r="T1969" i="5"/>
  <c r="M1969" i="5"/>
  <c r="N1969" i="5" s="1"/>
  <c r="L1969" i="5"/>
  <c r="G1969" i="5"/>
  <c r="E1969" i="5"/>
  <c r="A1969" i="5"/>
  <c r="AD1968" i="5" a="1"/>
  <c r="AD1968" i="5" s="1"/>
  <c r="AC1968" i="5"/>
  <c r="T1968" i="5"/>
  <c r="M1968" i="5"/>
  <c r="N1968" i="5" s="1"/>
  <c r="L1968" i="5"/>
  <c r="G1968" i="5"/>
  <c r="U1968" i="5" s="1"/>
  <c r="E1968" i="5"/>
  <c r="A1968" i="5"/>
  <c r="AD1967" i="5" a="1"/>
  <c r="AD1967" i="5" s="1"/>
  <c r="AC1967" i="5"/>
  <c r="T1967" i="5"/>
  <c r="M1967" i="5"/>
  <c r="N1967" i="5" s="1"/>
  <c r="L1967" i="5"/>
  <c r="G1967" i="5"/>
  <c r="U1967" i="5" s="1"/>
  <c r="E1967" i="5"/>
  <c r="A1967" i="5"/>
  <c r="AD1966" i="5" a="1"/>
  <c r="AD1966" i="5" s="1"/>
  <c r="AC1966" i="5"/>
  <c r="U1966" i="5"/>
  <c r="T1966" i="5"/>
  <c r="M1966" i="5"/>
  <c r="N1966" i="5" s="1"/>
  <c r="L1966" i="5"/>
  <c r="G1966" i="5"/>
  <c r="E1966" i="5"/>
  <c r="A1966" i="5"/>
  <c r="AD1965" i="5" a="1"/>
  <c r="AD1965" i="5" s="1"/>
  <c r="AC1965" i="5"/>
  <c r="U1965" i="5"/>
  <c r="T1965" i="5"/>
  <c r="M1965" i="5"/>
  <c r="N1965" i="5" s="1"/>
  <c r="L1965" i="5"/>
  <c r="G1965" i="5"/>
  <c r="E1965" i="5"/>
  <c r="A1965" i="5"/>
  <c r="AD1964" i="5" a="1"/>
  <c r="AD1964" i="5" s="1"/>
  <c r="AC1964" i="5"/>
  <c r="T1964" i="5"/>
  <c r="M1964" i="5"/>
  <c r="N1964" i="5" s="1"/>
  <c r="L1964" i="5"/>
  <c r="G1964" i="5"/>
  <c r="U1964" i="5" s="1"/>
  <c r="E1964" i="5"/>
  <c r="A1964" i="5"/>
  <c r="AD1963" i="5" a="1"/>
  <c r="AD1963" i="5" s="1"/>
  <c r="AC1963" i="5"/>
  <c r="T1963" i="5"/>
  <c r="M1963" i="5"/>
  <c r="N1963" i="5" s="1"/>
  <c r="L1963" i="5"/>
  <c r="G1963" i="5"/>
  <c r="U1963" i="5" s="1"/>
  <c r="E1963" i="5"/>
  <c r="A1963" i="5"/>
  <c r="AD1962" i="5" a="1"/>
  <c r="AD1962" i="5" s="1"/>
  <c r="AC1962" i="5"/>
  <c r="U1962" i="5"/>
  <c r="T1962" i="5"/>
  <c r="M1962" i="5"/>
  <c r="N1962" i="5" s="1"/>
  <c r="L1962" i="5"/>
  <c r="G1962" i="5"/>
  <c r="E1962" i="5"/>
  <c r="A1962" i="5"/>
  <c r="AD1961" i="5" a="1"/>
  <c r="AD1961" i="5" s="1"/>
  <c r="AC1961" i="5"/>
  <c r="U1961" i="5"/>
  <c r="T1961" i="5"/>
  <c r="M1961" i="5"/>
  <c r="N1961" i="5" s="1"/>
  <c r="L1961" i="5"/>
  <c r="G1961" i="5"/>
  <c r="E1961" i="5"/>
  <c r="A1961" i="5"/>
  <c r="AD1960" i="5" a="1"/>
  <c r="AD1960" i="5" s="1"/>
  <c r="AC1960" i="5"/>
  <c r="T1960" i="5"/>
  <c r="M1960" i="5"/>
  <c r="N1960" i="5" s="1"/>
  <c r="L1960" i="5"/>
  <c r="G1960" i="5"/>
  <c r="U1960" i="5" s="1"/>
  <c r="E1960" i="5"/>
  <c r="A1960" i="5"/>
  <c r="AD1959" i="5" a="1"/>
  <c r="AD1959" i="5" s="1"/>
  <c r="AC1959" i="5"/>
  <c r="T1959" i="5"/>
  <c r="M1959" i="5"/>
  <c r="N1959" i="5" s="1"/>
  <c r="L1959" i="5"/>
  <c r="G1959" i="5"/>
  <c r="U1959" i="5" s="1"/>
  <c r="E1959" i="5"/>
  <c r="A1959" i="5"/>
  <c r="AD1958" i="5" a="1"/>
  <c r="AD1958" i="5" s="1"/>
  <c r="AC1958" i="5"/>
  <c r="U1958" i="5"/>
  <c r="T1958" i="5"/>
  <c r="M1958" i="5"/>
  <c r="N1958" i="5" s="1"/>
  <c r="L1958" i="5"/>
  <c r="G1958" i="5"/>
  <c r="E1958" i="5"/>
  <c r="A1958" i="5"/>
  <c r="AD1957" i="5" a="1"/>
  <c r="AD1957" i="5" s="1"/>
  <c r="AC1957" i="5"/>
  <c r="U1957" i="5"/>
  <c r="T1957" i="5"/>
  <c r="M1957" i="5"/>
  <c r="N1957" i="5" s="1"/>
  <c r="L1957" i="5"/>
  <c r="G1957" i="5"/>
  <c r="E1957" i="5"/>
  <c r="A1957" i="5"/>
  <c r="AD1956" i="5" a="1"/>
  <c r="AD1956" i="5" s="1"/>
  <c r="AC1956" i="5"/>
  <c r="T1956" i="5"/>
  <c r="M1956" i="5"/>
  <c r="N1956" i="5" s="1"/>
  <c r="L1956" i="5"/>
  <c r="G1956" i="5"/>
  <c r="U1956" i="5" s="1"/>
  <c r="E1956" i="5"/>
  <c r="A1956" i="5"/>
  <c r="AD1955" i="5" a="1"/>
  <c r="AD1955" i="5" s="1"/>
  <c r="AC1955" i="5"/>
  <c r="T1955" i="5"/>
  <c r="M1955" i="5"/>
  <c r="N1955" i="5" s="1"/>
  <c r="L1955" i="5"/>
  <c r="G1955" i="5"/>
  <c r="U1955" i="5" s="1"/>
  <c r="E1955" i="5"/>
  <c r="A1955" i="5"/>
  <c r="AD1954" i="5" a="1"/>
  <c r="AD1954" i="5" s="1"/>
  <c r="AC1954" i="5"/>
  <c r="U1954" i="5"/>
  <c r="T1954" i="5"/>
  <c r="M1954" i="5"/>
  <c r="N1954" i="5" s="1"/>
  <c r="L1954" i="5"/>
  <c r="G1954" i="5"/>
  <c r="E1954" i="5"/>
  <c r="A1954" i="5"/>
  <c r="AD1953" i="5" a="1"/>
  <c r="AD1953" i="5" s="1"/>
  <c r="AC1953" i="5"/>
  <c r="U1953" i="5"/>
  <c r="T1953" i="5"/>
  <c r="M1953" i="5"/>
  <c r="N1953" i="5" s="1"/>
  <c r="L1953" i="5"/>
  <c r="G1953" i="5"/>
  <c r="E1953" i="5"/>
  <c r="A1953" i="5"/>
  <c r="AD1952" i="5" a="1"/>
  <c r="AD1952" i="5" s="1"/>
  <c r="AC1952" i="5"/>
  <c r="T1952" i="5"/>
  <c r="M1952" i="5"/>
  <c r="N1952" i="5" s="1"/>
  <c r="L1952" i="5"/>
  <c r="G1952" i="5"/>
  <c r="U1952" i="5" s="1"/>
  <c r="E1952" i="5"/>
  <c r="A1952" i="5"/>
  <c r="AD1951" i="5" a="1"/>
  <c r="AD1951" i="5" s="1"/>
  <c r="AC1951" i="5"/>
  <c r="T1951" i="5"/>
  <c r="M1951" i="5"/>
  <c r="N1951" i="5" s="1"/>
  <c r="L1951" i="5"/>
  <c r="G1951" i="5"/>
  <c r="U1951" i="5" s="1"/>
  <c r="E1951" i="5"/>
  <c r="A1951" i="5"/>
  <c r="AD1950" i="5" a="1"/>
  <c r="AD1950" i="5" s="1"/>
  <c r="AC1950" i="5"/>
  <c r="U1950" i="5"/>
  <c r="T1950" i="5"/>
  <c r="M1950" i="5"/>
  <c r="N1950" i="5" s="1"/>
  <c r="L1950" i="5"/>
  <c r="G1950" i="5"/>
  <c r="E1950" i="5"/>
  <c r="A1950" i="5"/>
  <c r="AD1949" i="5" a="1"/>
  <c r="AD1949" i="5" s="1"/>
  <c r="AC1949" i="5"/>
  <c r="U1949" i="5"/>
  <c r="T1949" i="5"/>
  <c r="M1949" i="5"/>
  <c r="N1949" i="5" s="1"/>
  <c r="L1949" i="5"/>
  <c r="G1949" i="5"/>
  <c r="E1949" i="5"/>
  <c r="A1949" i="5"/>
  <c r="AD1948" i="5" a="1"/>
  <c r="AD1948" i="5" s="1"/>
  <c r="AC1948" i="5"/>
  <c r="T1948" i="5"/>
  <c r="M1948" i="5"/>
  <c r="N1948" i="5" s="1"/>
  <c r="L1948" i="5"/>
  <c r="G1948" i="5"/>
  <c r="U1948" i="5" s="1"/>
  <c r="E1948" i="5"/>
  <c r="A1948" i="5"/>
  <c r="AD1947" i="5" a="1"/>
  <c r="AD1947" i="5" s="1"/>
  <c r="AC1947" i="5"/>
  <c r="T1947" i="5"/>
  <c r="M1947" i="5"/>
  <c r="N1947" i="5" s="1"/>
  <c r="L1947" i="5"/>
  <c r="G1947" i="5"/>
  <c r="U1947" i="5" s="1"/>
  <c r="E1947" i="5"/>
  <c r="A1947" i="5"/>
  <c r="AD1946" i="5" a="1"/>
  <c r="AD1946" i="5" s="1"/>
  <c r="AC1946" i="5"/>
  <c r="U1946" i="5"/>
  <c r="T1946" i="5"/>
  <c r="M1946" i="5"/>
  <c r="N1946" i="5" s="1"/>
  <c r="L1946" i="5"/>
  <c r="G1946" i="5"/>
  <c r="E1946" i="5"/>
  <c r="A1946" i="5"/>
  <c r="AD1945" i="5" a="1"/>
  <c r="AD1945" i="5" s="1"/>
  <c r="AC1945" i="5"/>
  <c r="U1945" i="5"/>
  <c r="T1945" i="5"/>
  <c r="M1945" i="5"/>
  <c r="N1945" i="5" s="1"/>
  <c r="L1945" i="5"/>
  <c r="G1945" i="5"/>
  <c r="E1945" i="5"/>
  <c r="A1945" i="5"/>
  <c r="AD1944" i="5" a="1"/>
  <c r="AD1944" i="5" s="1"/>
  <c r="AC1944" i="5"/>
  <c r="T1944" i="5"/>
  <c r="M1944" i="5"/>
  <c r="N1944" i="5" s="1"/>
  <c r="L1944" i="5"/>
  <c r="G1944" i="5"/>
  <c r="U1944" i="5" s="1"/>
  <c r="E1944" i="5"/>
  <c r="A1944" i="5"/>
  <c r="AD1943" i="5" a="1"/>
  <c r="AD1943" i="5" s="1"/>
  <c r="AC1943" i="5"/>
  <c r="T1943" i="5"/>
  <c r="M1943" i="5"/>
  <c r="N1943" i="5" s="1"/>
  <c r="L1943" i="5"/>
  <c r="G1943" i="5"/>
  <c r="U1943" i="5" s="1"/>
  <c r="E1943" i="5"/>
  <c r="A1943" i="5"/>
  <c r="AD1942" i="5" a="1"/>
  <c r="AD1942" i="5" s="1"/>
  <c r="AC1942" i="5"/>
  <c r="U1942" i="5"/>
  <c r="T1942" i="5"/>
  <c r="M1942" i="5"/>
  <c r="N1942" i="5" s="1"/>
  <c r="L1942" i="5"/>
  <c r="G1942" i="5"/>
  <c r="E1942" i="5"/>
  <c r="A1942" i="5"/>
  <c r="AD1941" i="5" a="1"/>
  <c r="AD1941" i="5" s="1"/>
  <c r="AC1941" i="5"/>
  <c r="U1941" i="5"/>
  <c r="T1941" i="5"/>
  <c r="M1941" i="5"/>
  <c r="N1941" i="5" s="1"/>
  <c r="L1941" i="5"/>
  <c r="G1941" i="5"/>
  <c r="E1941" i="5"/>
  <c r="A1941" i="5"/>
  <c r="AD1940" i="5" a="1"/>
  <c r="AD1940" i="5" s="1"/>
  <c r="AC1940" i="5"/>
  <c r="T1940" i="5"/>
  <c r="M1940" i="5"/>
  <c r="N1940" i="5" s="1"/>
  <c r="L1940" i="5"/>
  <c r="G1940" i="5"/>
  <c r="U1940" i="5" s="1"/>
  <c r="E1940" i="5"/>
  <c r="A1940" i="5"/>
  <c r="AD1939" i="5" a="1"/>
  <c r="AD1939" i="5" s="1"/>
  <c r="AC1939" i="5"/>
  <c r="T1939" i="5"/>
  <c r="M1939" i="5"/>
  <c r="N1939" i="5" s="1"/>
  <c r="L1939" i="5"/>
  <c r="G1939" i="5"/>
  <c r="U1939" i="5" s="1"/>
  <c r="E1939" i="5"/>
  <c r="A1939" i="5"/>
  <c r="AD1938" i="5" a="1"/>
  <c r="AD1938" i="5" s="1"/>
  <c r="AC1938" i="5"/>
  <c r="U1938" i="5"/>
  <c r="T1938" i="5"/>
  <c r="M1938" i="5"/>
  <c r="N1938" i="5" s="1"/>
  <c r="L1938" i="5"/>
  <c r="G1938" i="5"/>
  <c r="E1938" i="5"/>
  <c r="A1938" i="5"/>
  <c r="AD1937" i="5" a="1"/>
  <c r="AD1937" i="5" s="1"/>
  <c r="AC1937" i="5"/>
  <c r="U1937" i="5"/>
  <c r="T1937" i="5"/>
  <c r="M1937" i="5"/>
  <c r="N1937" i="5" s="1"/>
  <c r="L1937" i="5"/>
  <c r="G1937" i="5"/>
  <c r="E1937" i="5"/>
  <c r="A1937" i="5"/>
  <c r="AD1936" i="5" a="1"/>
  <c r="AD1936" i="5" s="1"/>
  <c r="AC1936" i="5"/>
  <c r="T1936" i="5"/>
  <c r="M1936" i="5"/>
  <c r="N1936" i="5" s="1"/>
  <c r="L1936" i="5"/>
  <c r="G1936" i="5"/>
  <c r="U1936" i="5" s="1"/>
  <c r="E1936" i="5"/>
  <c r="A1936" i="5"/>
  <c r="AD1935" i="5" a="1"/>
  <c r="AD1935" i="5" s="1"/>
  <c r="AC1935" i="5"/>
  <c r="T1935" i="5"/>
  <c r="M1935" i="5"/>
  <c r="N1935" i="5" s="1"/>
  <c r="L1935" i="5"/>
  <c r="G1935" i="5"/>
  <c r="U1935" i="5" s="1"/>
  <c r="E1935" i="5"/>
  <c r="A1935" i="5"/>
  <c r="AD1934" i="5" a="1"/>
  <c r="AD1934" i="5" s="1"/>
  <c r="AC1934" i="5"/>
  <c r="U1934" i="5"/>
  <c r="T1934" i="5"/>
  <c r="M1934" i="5"/>
  <c r="N1934" i="5" s="1"/>
  <c r="L1934" i="5"/>
  <c r="G1934" i="5"/>
  <c r="E1934" i="5"/>
  <c r="A1934" i="5"/>
  <c r="AD1933" i="5" a="1"/>
  <c r="AD1933" i="5" s="1"/>
  <c r="AC1933" i="5"/>
  <c r="U1933" i="5"/>
  <c r="T1933" i="5"/>
  <c r="M1933" i="5"/>
  <c r="N1933" i="5" s="1"/>
  <c r="L1933" i="5"/>
  <c r="G1933" i="5"/>
  <c r="E1933" i="5"/>
  <c r="A1933" i="5"/>
  <c r="AD1932" i="5" a="1"/>
  <c r="AD1932" i="5" s="1"/>
  <c r="AC1932" i="5"/>
  <c r="T1932" i="5"/>
  <c r="M1932" i="5"/>
  <c r="N1932" i="5" s="1"/>
  <c r="L1932" i="5"/>
  <c r="G1932" i="5"/>
  <c r="U1932" i="5" s="1"/>
  <c r="E1932" i="5"/>
  <c r="A1932" i="5"/>
  <c r="AD1931" i="5" a="1"/>
  <c r="AD1931" i="5" s="1"/>
  <c r="AC1931" i="5"/>
  <c r="T1931" i="5"/>
  <c r="M1931" i="5"/>
  <c r="N1931" i="5" s="1"/>
  <c r="L1931" i="5"/>
  <c r="G1931" i="5"/>
  <c r="U1931" i="5" s="1"/>
  <c r="E1931" i="5"/>
  <c r="A1931" i="5"/>
  <c r="AD1930" i="5" a="1"/>
  <c r="AD1930" i="5" s="1"/>
  <c r="AC1930" i="5"/>
  <c r="U1930" i="5"/>
  <c r="T1930" i="5"/>
  <c r="M1930" i="5"/>
  <c r="N1930" i="5" s="1"/>
  <c r="L1930" i="5"/>
  <c r="G1930" i="5"/>
  <c r="E1930" i="5"/>
  <c r="A1930" i="5"/>
  <c r="AD1929" i="5" a="1"/>
  <c r="AD1929" i="5" s="1"/>
  <c r="AC1929" i="5"/>
  <c r="U1929" i="5"/>
  <c r="T1929" i="5"/>
  <c r="M1929" i="5"/>
  <c r="N1929" i="5" s="1"/>
  <c r="L1929" i="5"/>
  <c r="G1929" i="5"/>
  <c r="E1929" i="5"/>
  <c r="A1929" i="5"/>
  <c r="AD1928" i="5" a="1"/>
  <c r="AD1928" i="5" s="1"/>
  <c r="AC1928" i="5"/>
  <c r="T1928" i="5"/>
  <c r="M1928" i="5"/>
  <c r="N1928" i="5" s="1"/>
  <c r="L1928" i="5"/>
  <c r="G1928" i="5"/>
  <c r="U1928" i="5" s="1"/>
  <c r="E1928" i="5"/>
  <c r="A1928" i="5"/>
  <c r="AD1927" i="5" a="1"/>
  <c r="AD1927" i="5" s="1"/>
  <c r="AC1927" i="5"/>
  <c r="T1927" i="5"/>
  <c r="M1927" i="5"/>
  <c r="N1927" i="5" s="1"/>
  <c r="L1927" i="5"/>
  <c r="G1927" i="5"/>
  <c r="U1927" i="5" s="1"/>
  <c r="E1927" i="5"/>
  <c r="A1927" i="5"/>
  <c r="AD1926" i="5" a="1"/>
  <c r="AD1926" i="5" s="1"/>
  <c r="AC1926" i="5"/>
  <c r="U1926" i="5"/>
  <c r="T1926" i="5"/>
  <c r="M1926" i="5"/>
  <c r="N1926" i="5" s="1"/>
  <c r="L1926" i="5"/>
  <c r="G1926" i="5"/>
  <c r="E1926" i="5"/>
  <c r="A1926" i="5"/>
  <c r="AD1925" i="5" a="1"/>
  <c r="AD1925" i="5" s="1"/>
  <c r="AC1925" i="5"/>
  <c r="U1925" i="5"/>
  <c r="T1925" i="5"/>
  <c r="M1925" i="5"/>
  <c r="N1925" i="5" s="1"/>
  <c r="L1925" i="5"/>
  <c r="G1925" i="5"/>
  <c r="E1925" i="5"/>
  <c r="A1925" i="5"/>
  <c r="AD1924" i="5" a="1"/>
  <c r="AD1924" i="5" s="1"/>
  <c r="AC1924" i="5"/>
  <c r="T1924" i="5"/>
  <c r="M1924" i="5"/>
  <c r="N1924" i="5" s="1"/>
  <c r="L1924" i="5"/>
  <c r="G1924" i="5"/>
  <c r="U1924" i="5" s="1"/>
  <c r="E1924" i="5"/>
  <c r="A1924" i="5"/>
  <c r="AD1923" i="5" a="1"/>
  <c r="AD1923" i="5" s="1"/>
  <c r="AC1923" i="5"/>
  <c r="T1923" i="5"/>
  <c r="M1923" i="5"/>
  <c r="N1923" i="5" s="1"/>
  <c r="L1923" i="5"/>
  <c r="G1923" i="5"/>
  <c r="U1923" i="5" s="1"/>
  <c r="E1923" i="5"/>
  <c r="A1923" i="5"/>
  <c r="AD1922" i="5" a="1"/>
  <c r="AD1922" i="5" s="1"/>
  <c r="AC1922" i="5"/>
  <c r="U1922" i="5"/>
  <c r="T1922" i="5"/>
  <c r="M1922" i="5"/>
  <c r="N1922" i="5" s="1"/>
  <c r="L1922" i="5"/>
  <c r="G1922" i="5"/>
  <c r="E1922" i="5"/>
  <c r="A1922" i="5"/>
  <c r="AD1921" i="5" a="1"/>
  <c r="AD1921" i="5" s="1"/>
  <c r="AC1921" i="5"/>
  <c r="U1921" i="5"/>
  <c r="T1921" i="5"/>
  <c r="M1921" i="5"/>
  <c r="N1921" i="5" s="1"/>
  <c r="L1921" i="5"/>
  <c r="G1921" i="5"/>
  <c r="E1921" i="5"/>
  <c r="A1921" i="5"/>
  <c r="AD1920" i="5" a="1"/>
  <c r="AD1920" i="5" s="1"/>
  <c r="AC1920" i="5"/>
  <c r="T1920" i="5"/>
  <c r="M1920" i="5"/>
  <c r="N1920" i="5" s="1"/>
  <c r="L1920" i="5"/>
  <c r="G1920" i="5"/>
  <c r="U1920" i="5" s="1"/>
  <c r="E1920" i="5"/>
  <c r="A1920" i="5"/>
  <c r="AD1919" i="5" a="1"/>
  <c r="AD1919" i="5" s="1"/>
  <c r="AC1919" i="5"/>
  <c r="U1919" i="5"/>
  <c r="T1919" i="5"/>
  <c r="N1919" i="5"/>
  <c r="M1919" i="5"/>
  <c r="L1919" i="5"/>
  <c r="G1919" i="5"/>
  <c r="E1919" i="5"/>
  <c r="A1919" i="5"/>
  <c r="AD1918" i="5" a="1"/>
  <c r="AD1918" i="5"/>
  <c r="AC1918" i="5"/>
  <c r="U1918" i="5"/>
  <c r="T1918" i="5"/>
  <c r="N1918" i="5"/>
  <c r="M1918" i="5"/>
  <c r="L1918" i="5"/>
  <c r="G1918" i="5"/>
  <c r="E1918" i="5"/>
  <c r="A1918" i="5"/>
  <c r="AD1917" i="5" a="1"/>
  <c r="AD1917" i="5"/>
  <c r="AC1917" i="5"/>
  <c r="U1917" i="5"/>
  <c r="T1917" i="5"/>
  <c r="N1917" i="5"/>
  <c r="M1917" i="5"/>
  <c r="L1917" i="5"/>
  <c r="G1917" i="5"/>
  <c r="E1917" i="5"/>
  <c r="A1917" i="5"/>
  <c r="AD1916" i="5" a="1"/>
  <c r="AD1916" i="5"/>
  <c r="AC1916" i="5"/>
  <c r="U1916" i="5"/>
  <c r="T1916" i="5"/>
  <c r="N1916" i="5"/>
  <c r="M1916" i="5"/>
  <c r="L1916" i="5"/>
  <c r="G1916" i="5"/>
  <c r="E1916" i="5"/>
  <c r="A1916" i="5"/>
  <c r="AD1915" i="5" a="1"/>
  <c r="AD1915" i="5"/>
  <c r="AC1915" i="5"/>
  <c r="U1915" i="5"/>
  <c r="T1915" i="5"/>
  <c r="N1915" i="5"/>
  <c r="M1915" i="5"/>
  <c r="L1915" i="5"/>
  <c r="G1915" i="5"/>
  <c r="E1915" i="5"/>
  <c r="A1915" i="5"/>
  <c r="AD1914" i="5" a="1"/>
  <c r="AD1914" i="5"/>
  <c r="AC1914" i="5"/>
  <c r="U1914" i="5"/>
  <c r="T1914" i="5"/>
  <c r="N1914" i="5"/>
  <c r="M1914" i="5"/>
  <c r="L1914" i="5"/>
  <c r="G1914" i="5"/>
  <c r="E1914" i="5"/>
  <c r="A1914" i="5"/>
  <c r="AD1913" i="5" a="1"/>
  <c r="AD1913" i="5"/>
  <c r="AC1913" i="5"/>
  <c r="U1913" i="5"/>
  <c r="T1913" i="5"/>
  <c r="N1913" i="5"/>
  <c r="M1913" i="5"/>
  <c r="L1913" i="5"/>
  <c r="G1913" i="5"/>
  <c r="E1913" i="5"/>
  <c r="A1913" i="5"/>
  <c r="AD1912" i="5" a="1"/>
  <c r="AD1912" i="5"/>
  <c r="AC1912" i="5"/>
  <c r="U1912" i="5"/>
  <c r="T1912" i="5"/>
  <c r="N1912" i="5"/>
  <c r="M1912" i="5"/>
  <c r="L1912" i="5"/>
  <c r="G1912" i="5"/>
  <c r="E1912" i="5"/>
  <c r="A1912" i="5"/>
  <c r="AD1911" i="5" a="1"/>
  <c r="AD1911" i="5"/>
  <c r="AC1911" i="5"/>
  <c r="U1911" i="5"/>
  <c r="T1911" i="5"/>
  <c r="N1911" i="5"/>
  <c r="M1911" i="5"/>
  <c r="L1911" i="5"/>
  <c r="G1911" i="5"/>
  <c r="E1911" i="5"/>
  <c r="A1911" i="5"/>
  <c r="AD1910" i="5" a="1"/>
  <c r="AD1910" i="5"/>
  <c r="AC1910" i="5"/>
  <c r="U1910" i="5"/>
  <c r="T1910" i="5"/>
  <c r="N1910" i="5"/>
  <c r="M1910" i="5"/>
  <c r="L1910" i="5"/>
  <c r="G1910" i="5"/>
  <c r="E1910" i="5"/>
  <c r="A1910" i="5"/>
  <c r="AD1909" i="5" a="1"/>
  <c r="AD1909" i="5"/>
  <c r="AC1909" i="5"/>
  <c r="U1909" i="5"/>
  <c r="T1909" i="5"/>
  <c r="N1909" i="5"/>
  <c r="M1909" i="5"/>
  <c r="L1909" i="5"/>
  <c r="G1909" i="5"/>
  <c r="E1909" i="5"/>
  <c r="A1909" i="5"/>
  <c r="AD1908" i="5" a="1"/>
  <c r="AD1908" i="5"/>
  <c r="AC1908" i="5"/>
  <c r="U1908" i="5"/>
  <c r="T1908" i="5"/>
  <c r="N1908" i="5"/>
  <c r="M1908" i="5"/>
  <c r="L1908" i="5"/>
  <c r="G1908" i="5"/>
  <c r="E1908" i="5"/>
  <c r="A1908" i="5"/>
  <c r="AD1907" i="5" a="1"/>
  <c r="AD1907" i="5"/>
  <c r="AC1907" i="5"/>
  <c r="U1907" i="5"/>
  <c r="T1907" i="5"/>
  <c r="N1907" i="5"/>
  <c r="M1907" i="5"/>
  <c r="L1907" i="5"/>
  <c r="G1907" i="5"/>
  <c r="E1907" i="5"/>
  <c r="A1907" i="5"/>
  <c r="AD1906" i="5" a="1"/>
  <c r="AD1906" i="5"/>
  <c r="AC1906" i="5"/>
  <c r="U1906" i="5"/>
  <c r="T1906" i="5"/>
  <c r="N1906" i="5"/>
  <c r="M1906" i="5"/>
  <c r="L1906" i="5"/>
  <c r="G1906" i="5"/>
  <c r="E1906" i="5"/>
  <c r="A1906" i="5"/>
  <c r="AD1905" i="5" a="1"/>
  <c r="AD1905" i="5"/>
  <c r="AC1905" i="5"/>
  <c r="U1905" i="5"/>
  <c r="T1905" i="5"/>
  <c r="N1905" i="5"/>
  <c r="M1905" i="5"/>
  <c r="L1905" i="5"/>
  <c r="G1905" i="5"/>
  <c r="E1905" i="5"/>
  <c r="A1905" i="5"/>
  <c r="AD1904" i="5" a="1"/>
  <c r="AD1904" i="5"/>
  <c r="AC1904" i="5"/>
  <c r="U1904" i="5"/>
  <c r="T1904" i="5"/>
  <c r="N1904" i="5"/>
  <c r="M1904" i="5"/>
  <c r="L1904" i="5"/>
  <c r="G1904" i="5"/>
  <c r="E1904" i="5"/>
  <c r="A1904" i="5"/>
  <c r="AD1903" i="5" a="1"/>
  <c r="AD1903" i="5"/>
  <c r="AC1903" i="5"/>
  <c r="U1903" i="5"/>
  <c r="T1903" i="5"/>
  <c r="N1903" i="5"/>
  <c r="M1903" i="5"/>
  <c r="L1903" i="5"/>
  <c r="G1903" i="5"/>
  <c r="E1903" i="5"/>
  <c r="A1903" i="5"/>
  <c r="AD1902" i="5" a="1"/>
  <c r="AD1902" i="5"/>
  <c r="AC1902" i="5"/>
  <c r="U1902" i="5"/>
  <c r="T1902" i="5"/>
  <c r="N1902" i="5"/>
  <c r="M1902" i="5"/>
  <c r="L1902" i="5"/>
  <c r="G1902" i="5"/>
  <c r="E1902" i="5"/>
  <c r="A1902" i="5"/>
  <c r="AD1901" i="5" a="1"/>
  <c r="AD1901" i="5"/>
  <c r="AC1901" i="5"/>
  <c r="U1901" i="5"/>
  <c r="T1901" i="5"/>
  <c r="N1901" i="5"/>
  <c r="M1901" i="5"/>
  <c r="L1901" i="5"/>
  <c r="G1901" i="5"/>
  <c r="E1901" i="5"/>
  <c r="A1901" i="5"/>
  <c r="AD1900" i="5" a="1"/>
  <c r="AD1900" i="5"/>
  <c r="AC1900" i="5"/>
  <c r="U1900" i="5"/>
  <c r="T1900" i="5"/>
  <c r="N1900" i="5"/>
  <c r="M1900" i="5"/>
  <c r="L1900" i="5"/>
  <c r="G1900" i="5"/>
  <c r="E1900" i="5"/>
  <c r="A1900" i="5"/>
  <c r="AD1899" i="5" a="1"/>
  <c r="AD1899" i="5"/>
  <c r="AC1899" i="5"/>
  <c r="U1899" i="5"/>
  <c r="T1899" i="5"/>
  <c r="N1899" i="5"/>
  <c r="M1899" i="5"/>
  <c r="L1899" i="5"/>
  <c r="G1899" i="5"/>
  <c r="E1899" i="5"/>
  <c r="A1899" i="5"/>
  <c r="AD1898" i="5" a="1"/>
  <c r="AD1898" i="5"/>
  <c r="AC1898" i="5"/>
  <c r="U1898" i="5"/>
  <c r="T1898" i="5"/>
  <c r="N1898" i="5"/>
  <c r="M1898" i="5"/>
  <c r="L1898" i="5"/>
  <c r="G1898" i="5"/>
  <c r="E1898" i="5"/>
  <c r="A1898" i="5"/>
  <c r="AD1897" i="5" a="1"/>
  <c r="AD1897" i="5"/>
  <c r="AC1897" i="5"/>
  <c r="U1897" i="5"/>
  <c r="T1897" i="5"/>
  <c r="N1897" i="5"/>
  <c r="M1897" i="5"/>
  <c r="L1897" i="5"/>
  <c r="G1897" i="5"/>
  <c r="E1897" i="5"/>
  <c r="A1897" i="5"/>
  <c r="AD1896" i="5" a="1"/>
  <c r="AD1896" i="5"/>
  <c r="AC1896" i="5"/>
  <c r="U1896" i="5"/>
  <c r="T1896" i="5"/>
  <c r="N1896" i="5"/>
  <c r="M1896" i="5"/>
  <c r="L1896" i="5"/>
  <c r="G1896" i="5"/>
  <c r="E1896" i="5"/>
  <c r="A1896" i="5"/>
  <c r="AD1895" i="5" a="1"/>
  <c r="AD1895" i="5"/>
  <c r="AC1895" i="5"/>
  <c r="U1895" i="5"/>
  <c r="T1895" i="5"/>
  <c r="N1895" i="5"/>
  <c r="M1895" i="5"/>
  <c r="L1895" i="5"/>
  <c r="G1895" i="5"/>
  <c r="E1895" i="5"/>
  <c r="A1895" i="5"/>
  <c r="AD1894" i="5" a="1"/>
  <c r="AD1894" i="5"/>
  <c r="AC1894" i="5"/>
  <c r="U1894" i="5"/>
  <c r="T1894" i="5"/>
  <c r="N1894" i="5"/>
  <c r="M1894" i="5"/>
  <c r="L1894" i="5"/>
  <c r="G1894" i="5"/>
  <c r="E1894" i="5"/>
  <c r="A1894" i="5"/>
  <c r="AD1893" i="5" a="1"/>
  <c r="AD1893" i="5"/>
  <c r="AC1893" i="5"/>
  <c r="U1893" i="5"/>
  <c r="T1893" i="5"/>
  <c r="N1893" i="5"/>
  <c r="M1893" i="5"/>
  <c r="L1893" i="5"/>
  <c r="G1893" i="5"/>
  <c r="E1893" i="5"/>
  <c r="A1893" i="5"/>
  <c r="AD1892" i="5" a="1"/>
  <c r="AD1892" i="5"/>
  <c r="AC1892" i="5"/>
  <c r="U1892" i="5"/>
  <c r="T1892" i="5"/>
  <c r="N1892" i="5"/>
  <c r="M1892" i="5"/>
  <c r="L1892" i="5"/>
  <c r="G1892" i="5"/>
  <c r="E1892" i="5"/>
  <c r="A1892" i="5"/>
  <c r="AD1891" i="5" a="1"/>
  <c r="AD1891" i="5"/>
  <c r="AC1891" i="5"/>
  <c r="U1891" i="5"/>
  <c r="T1891" i="5"/>
  <c r="N1891" i="5"/>
  <c r="M1891" i="5"/>
  <c r="L1891" i="5"/>
  <c r="G1891" i="5"/>
  <c r="E1891" i="5"/>
  <c r="A1891" i="5"/>
  <c r="AD1890" i="5" a="1"/>
  <c r="AD1890" i="5"/>
  <c r="AC1890" i="5"/>
  <c r="U1890" i="5"/>
  <c r="T1890" i="5"/>
  <c r="N1890" i="5"/>
  <c r="M1890" i="5"/>
  <c r="L1890" i="5"/>
  <c r="G1890" i="5"/>
  <c r="E1890" i="5"/>
  <c r="A1890" i="5"/>
  <c r="AD1889" i="5" a="1"/>
  <c r="AD1889" i="5"/>
  <c r="AC1889" i="5"/>
  <c r="U1889" i="5"/>
  <c r="T1889" i="5"/>
  <c r="N1889" i="5"/>
  <c r="M1889" i="5"/>
  <c r="L1889" i="5"/>
  <c r="G1889" i="5"/>
  <c r="E1889" i="5"/>
  <c r="A1889" i="5"/>
  <c r="AD1888" i="5" a="1"/>
  <c r="AD1888" i="5"/>
  <c r="AC1888" i="5"/>
  <c r="U1888" i="5"/>
  <c r="T1888" i="5"/>
  <c r="N1888" i="5"/>
  <c r="M1888" i="5"/>
  <c r="L1888" i="5"/>
  <c r="G1888" i="5"/>
  <c r="E1888" i="5"/>
  <c r="A1888" i="5"/>
  <c r="AD1887" i="5" a="1"/>
  <c r="AD1887" i="5"/>
  <c r="AC1887" i="5"/>
  <c r="U1887" i="5"/>
  <c r="T1887" i="5"/>
  <c r="N1887" i="5"/>
  <c r="M1887" i="5"/>
  <c r="L1887" i="5"/>
  <c r="G1887" i="5"/>
  <c r="E1887" i="5"/>
  <c r="A1887" i="5"/>
  <c r="AD1886" i="5" a="1"/>
  <c r="AD1886" i="5"/>
  <c r="AC1886" i="5"/>
  <c r="U1886" i="5"/>
  <c r="T1886" i="5"/>
  <c r="N1886" i="5"/>
  <c r="M1886" i="5"/>
  <c r="L1886" i="5"/>
  <c r="G1886" i="5"/>
  <c r="E1886" i="5"/>
  <c r="A1886" i="5"/>
  <c r="AD1885" i="5" a="1"/>
  <c r="AD1885" i="5"/>
  <c r="AC1885" i="5"/>
  <c r="U1885" i="5"/>
  <c r="T1885" i="5"/>
  <c r="N1885" i="5"/>
  <c r="M1885" i="5"/>
  <c r="L1885" i="5"/>
  <c r="G1885" i="5"/>
  <c r="E1885" i="5"/>
  <c r="A1885" i="5"/>
  <c r="AD1884" i="5" a="1"/>
  <c r="AD1884" i="5"/>
  <c r="AC1884" i="5"/>
  <c r="U1884" i="5"/>
  <c r="T1884" i="5"/>
  <c r="N1884" i="5"/>
  <c r="M1884" i="5"/>
  <c r="L1884" i="5"/>
  <c r="G1884" i="5"/>
  <c r="E1884" i="5"/>
  <c r="A1884" i="5"/>
  <c r="AD1883" i="5" a="1"/>
  <c r="AD1883" i="5"/>
  <c r="AC1883" i="5"/>
  <c r="U1883" i="5"/>
  <c r="T1883" i="5"/>
  <c r="N1883" i="5"/>
  <c r="M1883" i="5"/>
  <c r="L1883" i="5"/>
  <c r="G1883" i="5"/>
  <c r="E1883" i="5"/>
  <c r="A1883" i="5"/>
  <c r="AD1882" i="5" a="1"/>
  <c r="AD1882" i="5"/>
  <c r="AC1882" i="5"/>
  <c r="U1882" i="5"/>
  <c r="T1882" i="5"/>
  <c r="N1882" i="5"/>
  <c r="M1882" i="5"/>
  <c r="L1882" i="5"/>
  <c r="G1882" i="5"/>
  <c r="E1882" i="5"/>
  <c r="A1882" i="5"/>
  <c r="AD1881" i="5" a="1"/>
  <c r="AD1881" i="5"/>
  <c r="AC1881" i="5"/>
  <c r="U1881" i="5"/>
  <c r="T1881" i="5"/>
  <c r="N1881" i="5"/>
  <c r="M1881" i="5"/>
  <c r="L1881" i="5"/>
  <c r="G1881" i="5"/>
  <c r="E1881" i="5"/>
  <c r="A1881" i="5"/>
  <c r="AD1880" i="5" a="1"/>
  <c r="AD1880" i="5"/>
  <c r="AC1880" i="5"/>
  <c r="U1880" i="5"/>
  <c r="T1880" i="5"/>
  <c r="N1880" i="5"/>
  <c r="M1880" i="5"/>
  <c r="L1880" i="5"/>
  <c r="G1880" i="5"/>
  <c r="E1880" i="5"/>
  <c r="A1880" i="5"/>
  <c r="AD1879" i="5" a="1"/>
  <c r="AD1879" i="5"/>
  <c r="AC1879" i="5"/>
  <c r="U1879" i="5"/>
  <c r="T1879" i="5"/>
  <c r="N1879" i="5"/>
  <c r="M1879" i="5"/>
  <c r="L1879" i="5"/>
  <c r="G1879" i="5"/>
  <c r="E1879" i="5"/>
  <c r="A1879" i="5"/>
  <c r="AD1878" i="5" a="1"/>
  <c r="AD1878" i="5"/>
  <c r="AC1878" i="5"/>
  <c r="U1878" i="5"/>
  <c r="T1878" i="5"/>
  <c r="N1878" i="5"/>
  <c r="M1878" i="5"/>
  <c r="L1878" i="5"/>
  <c r="G1878" i="5"/>
  <c r="E1878" i="5"/>
  <c r="A1878" i="5"/>
  <c r="AD1877" i="5" a="1"/>
  <c r="AD1877" i="5"/>
  <c r="AC1877" i="5"/>
  <c r="U1877" i="5"/>
  <c r="T1877" i="5"/>
  <c r="N1877" i="5"/>
  <c r="M1877" i="5"/>
  <c r="L1877" i="5"/>
  <c r="G1877" i="5"/>
  <c r="E1877" i="5"/>
  <c r="A1877" i="5"/>
  <c r="AD1876" i="5" a="1"/>
  <c r="AD1876" i="5"/>
  <c r="AC1876" i="5"/>
  <c r="U1876" i="5"/>
  <c r="T1876" i="5"/>
  <c r="N1876" i="5"/>
  <c r="M1876" i="5"/>
  <c r="L1876" i="5"/>
  <c r="G1876" i="5"/>
  <c r="E1876" i="5"/>
  <c r="A1876" i="5"/>
  <c r="AD1875" i="5" a="1"/>
  <c r="AD1875" i="5"/>
  <c r="AC1875" i="5"/>
  <c r="U1875" i="5"/>
  <c r="T1875" i="5"/>
  <c r="N1875" i="5"/>
  <c r="M1875" i="5"/>
  <c r="L1875" i="5"/>
  <c r="G1875" i="5"/>
  <c r="E1875" i="5"/>
  <c r="A1875" i="5"/>
  <c r="AD1874" i="5" a="1"/>
  <c r="AD1874" i="5"/>
  <c r="AC1874" i="5"/>
  <c r="U1874" i="5"/>
  <c r="T1874" i="5"/>
  <c r="N1874" i="5"/>
  <c r="M1874" i="5"/>
  <c r="L1874" i="5"/>
  <c r="G1874" i="5"/>
  <c r="E1874" i="5"/>
  <c r="A1874" i="5"/>
  <c r="AD1873" i="5" a="1"/>
  <c r="AD1873" i="5"/>
  <c r="AC1873" i="5"/>
  <c r="U1873" i="5"/>
  <c r="T1873" i="5"/>
  <c r="N1873" i="5"/>
  <c r="M1873" i="5"/>
  <c r="L1873" i="5"/>
  <c r="G1873" i="5"/>
  <c r="E1873" i="5"/>
  <c r="A1873" i="5"/>
  <c r="AD1872" i="5" a="1"/>
  <c r="AD1872" i="5"/>
  <c r="AC1872" i="5"/>
  <c r="U1872" i="5"/>
  <c r="T1872" i="5"/>
  <c r="N1872" i="5"/>
  <c r="M1872" i="5"/>
  <c r="L1872" i="5"/>
  <c r="G1872" i="5"/>
  <c r="E1872" i="5"/>
  <c r="A1872" i="5"/>
  <c r="AD1871" i="5" a="1"/>
  <c r="AD1871" i="5"/>
  <c r="AC1871" i="5"/>
  <c r="U1871" i="5"/>
  <c r="T1871" i="5"/>
  <c r="N1871" i="5"/>
  <c r="M1871" i="5"/>
  <c r="L1871" i="5"/>
  <c r="G1871" i="5"/>
  <c r="E1871" i="5"/>
  <c r="A1871" i="5"/>
  <c r="AD1870" i="5" a="1"/>
  <c r="AD1870" i="5"/>
  <c r="AC1870" i="5"/>
  <c r="U1870" i="5"/>
  <c r="T1870" i="5"/>
  <c r="N1870" i="5"/>
  <c r="M1870" i="5"/>
  <c r="L1870" i="5"/>
  <c r="G1870" i="5"/>
  <c r="E1870" i="5"/>
  <c r="A1870" i="5"/>
  <c r="AD1869" i="5" a="1"/>
  <c r="AD1869" i="5"/>
  <c r="AC1869" i="5"/>
  <c r="U1869" i="5"/>
  <c r="T1869" i="5"/>
  <c r="N1869" i="5"/>
  <c r="M1869" i="5"/>
  <c r="L1869" i="5"/>
  <c r="G1869" i="5"/>
  <c r="E1869" i="5"/>
  <c r="A1869" i="5"/>
  <c r="AD1868" i="5" a="1"/>
  <c r="AD1868" i="5"/>
  <c r="AC1868" i="5"/>
  <c r="U1868" i="5"/>
  <c r="T1868" i="5"/>
  <c r="N1868" i="5"/>
  <c r="M1868" i="5"/>
  <c r="L1868" i="5"/>
  <c r="G1868" i="5"/>
  <c r="E1868" i="5"/>
  <c r="A1868" i="5"/>
  <c r="AD1867" i="5" a="1"/>
  <c r="AD1867" i="5"/>
  <c r="AC1867" i="5"/>
  <c r="U1867" i="5"/>
  <c r="T1867" i="5"/>
  <c r="N1867" i="5"/>
  <c r="M1867" i="5"/>
  <c r="L1867" i="5"/>
  <c r="G1867" i="5"/>
  <c r="E1867" i="5"/>
  <c r="A1867" i="5"/>
  <c r="AD1866" i="5" a="1"/>
  <c r="AD1866" i="5"/>
  <c r="AC1866" i="5"/>
  <c r="U1866" i="5"/>
  <c r="T1866" i="5"/>
  <c r="N1866" i="5"/>
  <c r="M1866" i="5"/>
  <c r="L1866" i="5"/>
  <c r="G1866" i="5"/>
  <c r="E1866" i="5"/>
  <c r="A1866" i="5"/>
  <c r="AD1865" i="5" a="1"/>
  <c r="AD1865" i="5"/>
  <c r="AC1865" i="5"/>
  <c r="U1865" i="5"/>
  <c r="T1865" i="5"/>
  <c r="N1865" i="5"/>
  <c r="M1865" i="5"/>
  <c r="L1865" i="5"/>
  <c r="G1865" i="5"/>
  <c r="E1865" i="5"/>
  <c r="A1865" i="5"/>
  <c r="AD1864" i="5" a="1"/>
  <c r="AD1864" i="5"/>
  <c r="AC1864" i="5"/>
  <c r="U1864" i="5"/>
  <c r="T1864" i="5"/>
  <c r="N1864" i="5"/>
  <c r="M1864" i="5"/>
  <c r="L1864" i="5"/>
  <c r="G1864" i="5"/>
  <c r="E1864" i="5"/>
  <c r="A1864" i="5"/>
  <c r="AD1863" i="5" a="1"/>
  <c r="AD1863" i="5"/>
  <c r="AC1863" i="5"/>
  <c r="U1863" i="5"/>
  <c r="T1863" i="5"/>
  <c r="N1863" i="5"/>
  <c r="M1863" i="5"/>
  <c r="L1863" i="5"/>
  <c r="G1863" i="5"/>
  <c r="E1863" i="5"/>
  <c r="A1863" i="5"/>
  <c r="AD1862" i="5" a="1"/>
  <c r="AD1862" i="5"/>
  <c r="AC1862" i="5"/>
  <c r="U1862" i="5"/>
  <c r="T1862" i="5"/>
  <c r="N1862" i="5"/>
  <c r="M1862" i="5"/>
  <c r="L1862" i="5"/>
  <c r="G1862" i="5"/>
  <c r="E1862" i="5"/>
  <c r="A1862" i="5"/>
  <c r="AD1861" i="5" a="1"/>
  <c r="AD1861" i="5"/>
  <c r="AC1861" i="5"/>
  <c r="U1861" i="5"/>
  <c r="T1861" i="5"/>
  <c r="N1861" i="5"/>
  <c r="M1861" i="5"/>
  <c r="L1861" i="5"/>
  <c r="G1861" i="5"/>
  <c r="E1861" i="5"/>
  <c r="A1861" i="5"/>
  <c r="AD1860" i="5" a="1"/>
  <c r="AD1860" i="5"/>
  <c r="AC1860" i="5"/>
  <c r="U1860" i="5"/>
  <c r="T1860" i="5"/>
  <c r="N1860" i="5"/>
  <c r="M1860" i="5"/>
  <c r="L1860" i="5"/>
  <c r="G1860" i="5"/>
  <c r="E1860" i="5"/>
  <c r="A1860" i="5"/>
  <c r="AD1859" i="5" a="1"/>
  <c r="AD1859" i="5"/>
  <c r="AC1859" i="5"/>
  <c r="U1859" i="5"/>
  <c r="T1859" i="5"/>
  <c r="N1859" i="5"/>
  <c r="M1859" i="5"/>
  <c r="L1859" i="5"/>
  <c r="G1859" i="5"/>
  <c r="E1859" i="5"/>
  <c r="A1859" i="5"/>
  <c r="AD1858" i="5" a="1"/>
  <c r="AD1858" i="5"/>
  <c r="AC1858" i="5"/>
  <c r="U1858" i="5"/>
  <c r="T1858" i="5"/>
  <c r="N1858" i="5"/>
  <c r="M1858" i="5"/>
  <c r="L1858" i="5"/>
  <c r="G1858" i="5"/>
  <c r="E1858" i="5"/>
  <c r="A1858" i="5"/>
  <c r="AD1857" i="5" a="1"/>
  <c r="AD1857" i="5"/>
  <c r="AC1857" i="5"/>
  <c r="U1857" i="5"/>
  <c r="T1857" i="5"/>
  <c r="N1857" i="5"/>
  <c r="M1857" i="5"/>
  <c r="L1857" i="5"/>
  <c r="G1857" i="5"/>
  <c r="E1857" i="5"/>
  <c r="A1857" i="5"/>
  <c r="AD1856" i="5" a="1"/>
  <c r="AD1856" i="5"/>
  <c r="AC1856" i="5"/>
  <c r="U1856" i="5"/>
  <c r="T1856" i="5"/>
  <c r="N1856" i="5"/>
  <c r="M1856" i="5"/>
  <c r="L1856" i="5"/>
  <c r="G1856" i="5"/>
  <c r="E1856" i="5"/>
  <c r="A1856" i="5"/>
  <c r="AD1855" i="5" a="1"/>
  <c r="AD1855" i="5"/>
  <c r="AC1855" i="5"/>
  <c r="U1855" i="5"/>
  <c r="T1855" i="5"/>
  <c r="N1855" i="5"/>
  <c r="M1855" i="5"/>
  <c r="L1855" i="5"/>
  <c r="G1855" i="5"/>
  <c r="E1855" i="5"/>
  <c r="A1855" i="5"/>
  <c r="AD1854" i="5" a="1"/>
  <c r="AD1854" i="5"/>
  <c r="AC1854" i="5"/>
  <c r="U1854" i="5"/>
  <c r="T1854" i="5"/>
  <c r="N1854" i="5"/>
  <c r="M1854" i="5"/>
  <c r="L1854" i="5"/>
  <c r="G1854" i="5"/>
  <c r="E1854" i="5"/>
  <c r="A1854" i="5"/>
  <c r="AD1853" i="5" a="1"/>
  <c r="AD1853" i="5"/>
  <c r="AC1853" i="5"/>
  <c r="U1853" i="5"/>
  <c r="T1853" i="5"/>
  <c r="N1853" i="5"/>
  <c r="M1853" i="5"/>
  <c r="L1853" i="5"/>
  <c r="G1853" i="5"/>
  <c r="E1853" i="5"/>
  <c r="A1853" i="5"/>
  <c r="AD1852" i="5" a="1"/>
  <c r="AD1852" i="5"/>
  <c r="AC1852" i="5"/>
  <c r="U1852" i="5"/>
  <c r="T1852" i="5"/>
  <c r="N1852" i="5"/>
  <c r="M1852" i="5"/>
  <c r="L1852" i="5"/>
  <c r="G1852" i="5"/>
  <c r="E1852" i="5"/>
  <c r="A1852" i="5"/>
  <c r="AD1851" i="5" a="1"/>
  <c r="AD1851" i="5"/>
  <c r="AC1851" i="5"/>
  <c r="U1851" i="5"/>
  <c r="T1851" i="5"/>
  <c r="N1851" i="5"/>
  <c r="M1851" i="5"/>
  <c r="L1851" i="5"/>
  <c r="G1851" i="5"/>
  <c r="E1851" i="5"/>
  <c r="A1851" i="5"/>
  <c r="AD1850" i="5" a="1"/>
  <c r="AD1850" i="5"/>
  <c r="AC1850" i="5"/>
  <c r="U1850" i="5"/>
  <c r="T1850" i="5"/>
  <c r="N1850" i="5"/>
  <c r="M1850" i="5"/>
  <c r="L1850" i="5"/>
  <c r="G1850" i="5"/>
  <c r="E1850" i="5"/>
  <c r="A1850" i="5"/>
  <c r="AD1849" i="5" a="1"/>
  <c r="AD1849" i="5"/>
  <c r="AC1849" i="5"/>
  <c r="U1849" i="5"/>
  <c r="T1849" i="5"/>
  <c r="N1849" i="5"/>
  <c r="M1849" i="5"/>
  <c r="L1849" i="5"/>
  <c r="G1849" i="5"/>
  <c r="E1849" i="5"/>
  <c r="A1849" i="5"/>
  <c r="AD1848" i="5" a="1"/>
  <c r="AD1848" i="5"/>
  <c r="AC1848" i="5"/>
  <c r="U1848" i="5"/>
  <c r="T1848" i="5"/>
  <c r="N1848" i="5"/>
  <c r="M1848" i="5"/>
  <c r="L1848" i="5"/>
  <c r="G1848" i="5"/>
  <c r="E1848" i="5"/>
  <c r="A1848" i="5"/>
  <c r="AD1847" i="5" a="1"/>
  <c r="AD1847" i="5"/>
  <c r="AC1847" i="5"/>
  <c r="U1847" i="5"/>
  <c r="T1847" i="5"/>
  <c r="N1847" i="5"/>
  <c r="M1847" i="5"/>
  <c r="L1847" i="5"/>
  <c r="G1847" i="5"/>
  <c r="E1847" i="5"/>
  <c r="A1847" i="5"/>
  <c r="AD1846" i="5" a="1"/>
  <c r="AD1846" i="5"/>
  <c r="AC1846" i="5"/>
  <c r="U1846" i="5"/>
  <c r="T1846" i="5"/>
  <c r="N1846" i="5"/>
  <c r="M1846" i="5"/>
  <c r="L1846" i="5"/>
  <c r="G1846" i="5"/>
  <c r="E1846" i="5"/>
  <c r="A1846" i="5"/>
  <c r="AD1845" i="5" a="1"/>
  <c r="AD1845" i="5"/>
  <c r="AC1845" i="5"/>
  <c r="U1845" i="5"/>
  <c r="T1845" i="5"/>
  <c r="N1845" i="5"/>
  <c r="M1845" i="5"/>
  <c r="L1845" i="5"/>
  <c r="G1845" i="5"/>
  <c r="E1845" i="5"/>
  <c r="A1845" i="5"/>
  <c r="AD1844" i="5" a="1"/>
  <c r="AD1844" i="5"/>
  <c r="AC1844" i="5"/>
  <c r="U1844" i="5"/>
  <c r="T1844" i="5"/>
  <c r="N1844" i="5"/>
  <c r="M1844" i="5"/>
  <c r="L1844" i="5"/>
  <c r="G1844" i="5"/>
  <c r="E1844" i="5"/>
  <c r="A1844" i="5"/>
  <c r="AD1843" i="5" a="1"/>
  <c r="AD1843" i="5"/>
  <c r="AC1843" i="5"/>
  <c r="U1843" i="5"/>
  <c r="T1843" i="5"/>
  <c r="N1843" i="5"/>
  <c r="M1843" i="5"/>
  <c r="L1843" i="5"/>
  <c r="G1843" i="5"/>
  <c r="E1843" i="5"/>
  <c r="A1843" i="5"/>
  <c r="AD1842" i="5" a="1"/>
  <c r="AD1842" i="5"/>
  <c r="AC1842" i="5"/>
  <c r="U1842" i="5"/>
  <c r="T1842" i="5"/>
  <c r="N1842" i="5"/>
  <c r="M1842" i="5"/>
  <c r="L1842" i="5"/>
  <c r="G1842" i="5"/>
  <c r="E1842" i="5"/>
  <c r="A1842" i="5"/>
  <c r="AD1841" i="5" a="1"/>
  <c r="AD1841" i="5"/>
  <c r="AC1841" i="5"/>
  <c r="U1841" i="5"/>
  <c r="T1841" i="5"/>
  <c r="N1841" i="5"/>
  <c r="M1841" i="5"/>
  <c r="L1841" i="5"/>
  <c r="G1841" i="5"/>
  <c r="E1841" i="5"/>
  <c r="A1841" i="5"/>
  <c r="AD1840" i="5" a="1"/>
  <c r="AD1840" i="5"/>
  <c r="AC1840" i="5"/>
  <c r="U1840" i="5"/>
  <c r="T1840" i="5"/>
  <c r="N1840" i="5"/>
  <c r="M1840" i="5"/>
  <c r="L1840" i="5"/>
  <c r="G1840" i="5"/>
  <c r="E1840" i="5"/>
  <c r="A1840" i="5"/>
  <c r="AD1839" i="5" a="1"/>
  <c r="AD1839" i="5"/>
  <c r="AC1839" i="5"/>
  <c r="U1839" i="5"/>
  <c r="T1839" i="5"/>
  <c r="N1839" i="5"/>
  <c r="M1839" i="5"/>
  <c r="L1839" i="5"/>
  <c r="G1839" i="5"/>
  <c r="E1839" i="5"/>
  <c r="A1839" i="5"/>
  <c r="AD1838" i="5" a="1"/>
  <c r="AD1838" i="5"/>
  <c r="AC1838" i="5"/>
  <c r="U1838" i="5"/>
  <c r="T1838" i="5"/>
  <c r="N1838" i="5"/>
  <c r="M1838" i="5"/>
  <c r="L1838" i="5"/>
  <c r="G1838" i="5"/>
  <c r="E1838" i="5"/>
  <c r="A1838" i="5"/>
  <c r="AD1837" i="5" a="1"/>
  <c r="AD1837" i="5"/>
  <c r="AC1837" i="5"/>
  <c r="U1837" i="5"/>
  <c r="T1837" i="5"/>
  <c r="N1837" i="5"/>
  <c r="M1837" i="5"/>
  <c r="L1837" i="5"/>
  <c r="G1837" i="5"/>
  <c r="E1837" i="5"/>
  <c r="A1837" i="5"/>
  <c r="AD1836" i="5" a="1"/>
  <c r="AD1836" i="5"/>
  <c r="AC1836" i="5"/>
  <c r="U1836" i="5"/>
  <c r="T1836" i="5"/>
  <c r="N1836" i="5"/>
  <c r="M1836" i="5"/>
  <c r="L1836" i="5"/>
  <c r="G1836" i="5"/>
  <c r="E1836" i="5"/>
  <c r="A1836" i="5"/>
  <c r="AD1835" i="5" a="1"/>
  <c r="AD1835" i="5"/>
  <c r="AC1835" i="5"/>
  <c r="U1835" i="5"/>
  <c r="T1835" i="5"/>
  <c r="N1835" i="5"/>
  <c r="M1835" i="5"/>
  <c r="L1835" i="5"/>
  <c r="G1835" i="5"/>
  <c r="E1835" i="5"/>
  <c r="A1835" i="5"/>
  <c r="AD1834" i="5" a="1"/>
  <c r="AD1834" i="5"/>
  <c r="AC1834" i="5"/>
  <c r="U1834" i="5"/>
  <c r="T1834" i="5"/>
  <c r="N1834" i="5"/>
  <c r="M1834" i="5"/>
  <c r="L1834" i="5"/>
  <c r="G1834" i="5"/>
  <c r="E1834" i="5"/>
  <c r="A1834" i="5"/>
  <c r="AD1833" i="5" a="1"/>
  <c r="AD1833" i="5"/>
  <c r="AC1833" i="5"/>
  <c r="U1833" i="5"/>
  <c r="T1833" i="5"/>
  <c r="N1833" i="5"/>
  <c r="M1833" i="5"/>
  <c r="L1833" i="5"/>
  <c r="G1833" i="5"/>
  <c r="E1833" i="5"/>
  <c r="A1833" i="5"/>
  <c r="AD1832" i="5" a="1"/>
  <c r="AD1832" i="5"/>
  <c r="AC1832" i="5"/>
  <c r="U1832" i="5"/>
  <c r="T1832" i="5"/>
  <c r="N1832" i="5"/>
  <c r="M1832" i="5"/>
  <c r="L1832" i="5"/>
  <c r="G1832" i="5"/>
  <c r="E1832" i="5"/>
  <c r="A1832" i="5"/>
  <c r="AD1831" i="5" a="1"/>
  <c r="AD1831" i="5"/>
  <c r="AC1831" i="5"/>
  <c r="U1831" i="5"/>
  <c r="T1831" i="5"/>
  <c r="N1831" i="5"/>
  <c r="M1831" i="5"/>
  <c r="L1831" i="5"/>
  <c r="G1831" i="5"/>
  <c r="E1831" i="5"/>
  <c r="A1831" i="5"/>
  <c r="AD1830" i="5" a="1"/>
  <c r="AD1830" i="5"/>
  <c r="AC1830" i="5"/>
  <c r="U1830" i="5"/>
  <c r="T1830" i="5"/>
  <c r="N1830" i="5"/>
  <c r="M1830" i="5"/>
  <c r="L1830" i="5"/>
  <c r="G1830" i="5"/>
  <c r="E1830" i="5"/>
  <c r="A1830" i="5"/>
  <c r="AD1829" i="5" a="1"/>
  <c r="AD1829" i="5"/>
  <c r="AC1829" i="5"/>
  <c r="U1829" i="5"/>
  <c r="T1829" i="5"/>
  <c r="N1829" i="5"/>
  <c r="M1829" i="5"/>
  <c r="L1829" i="5"/>
  <c r="G1829" i="5"/>
  <c r="E1829" i="5"/>
  <c r="A1829" i="5"/>
  <c r="AD1828" i="5" a="1"/>
  <c r="AD1828" i="5"/>
  <c r="AC1828" i="5"/>
  <c r="U1828" i="5"/>
  <c r="T1828" i="5"/>
  <c r="N1828" i="5"/>
  <c r="M1828" i="5"/>
  <c r="L1828" i="5"/>
  <c r="G1828" i="5"/>
  <c r="E1828" i="5"/>
  <c r="A1828" i="5"/>
  <c r="AD1827" i="5" a="1"/>
  <c r="AD1827" i="5"/>
  <c r="AC1827" i="5"/>
  <c r="U1827" i="5"/>
  <c r="T1827" i="5"/>
  <c r="N1827" i="5"/>
  <c r="M1827" i="5"/>
  <c r="L1827" i="5"/>
  <c r="G1827" i="5"/>
  <c r="E1827" i="5"/>
  <c r="A1827" i="5"/>
  <c r="AD1826" i="5" a="1"/>
  <c r="AD1826" i="5"/>
  <c r="AC1826" i="5"/>
  <c r="U1826" i="5"/>
  <c r="T1826" i="5"/>
  <c r="N1826" i="5"/>
  <c r="M1826" i="5"/>
  <c r="L1826" i="5"/>
  <c r="G1826" i="5"/>
  <c r="E1826" i="5"/>
  <c r="A1826" i="5"/>
  <c r="AD1825" i="5" a="1"/>
  <c r="AD1825" i="5"/>
  <c r="AC1825" i="5"/>
  <c r="U1825" i="5"/>
  <c r="T1825" i="5"/>
  <c r="N1825" i="5"/>
  <c r="M1825" i="5"/>
  <c r="L1825" i="5"/>
  <c r="G1825" i="5"/>
  <c r="E1825" i="5"/>
  <c r="A1825" i="5"/>
  <c r="AD1824" i="5" a="1"/>
  <c r="AD1824" i="5"/>
  <c r="AC1824" i="5"/>
  <c r="U1824" i="5"/>
  <c r="T1824" i="5"/>
  <c r="N1824" i="5"/>
  <c r="M1824" i="5"/>
  <c r="L1824" i="5"/>
  <c r="G1824" i="5"/>
  <c r="E1824" i="5"/>
  <c r="A1824" i="5"/>
  <c r="AD1823" i="5" a="1"/>
  <c r="AD1823" i="5"/>
  <c r="AC1823" i="5"/>
  <c r="U1823" i="5"/>
  <c r="T1823" i="5"/>
  <c r="N1823" i="5"/>
  <c r="M1823" i="5"/>
  <c r="L1823" i="5"/>
  <c r="G1823" i="5"/>
  <c r="E1823" i="5"/>
  <c r="A1823" i="5"/>
  <c r="AD1822" i="5" a="1"/>
  <c r="AD1822" i="5"/>
  <c r="AC1822" i="5"/>
  <c r="U1822" i="5"/>
  <c r="T1822" i="5"/>
  <c r="N1822" i="5"/>
  <c r="M1822" i="5"/>
  <c r="L1822" i="5"/>
  <c r="G1822" i="5"/>
  <c r="E1822" i="5"/>
  <c r="A1822" i="5"/>
  <c r="AD1821" i="5" a="1"/>
  <c r="AD1821" i="5"/>
  <c r="AC1821" i="5"/>
  <c r="U1821" i="5"/>
  <c r="T1821" i="5"/>
  <c r="N1821" i="5"/>
  <c r="M1821" i="5"/>
  <c r="L1821" i="5"/>
  <c r="G1821" i="5"/>
  <c r="E1821" i="5"/>
  <c r="A1821" i="5"/>
  <c r="AD1820" i="5" a="1"/>
  <c r="AD1820" i="5"/>
  <c r="AC1820" i="5"/>
  <c r="U1820" i="5"/>
  <c r="T1820" i="5"/>
  <c r="N1820" i="5"/>
  <c r="M1820" i="5"/>
  <c r="L1820" i="5"/>
  <c r="G1820" i="5"/>
  <c r="E1820" i="5"/>
  <c r="A1820" i="5"/>
  <c r="AD1819" i="5" a="1"/>
  <c r="AD1819" i="5"/>
  <c r="AC1819" i="5"/>
  <c r="U1819" i="5"/>
  <c r="T1819" i="5"/>
  <c r="N1819" i="5"/>
  <c r="M1819" i="5"/>
  <c r="L1819" i="5"/>
  <c r="G1819" i="5"/>
  <c r="E1819" i="5"/>
  <c r="A1819" i="5"/>
  <c r="AD1818" i="5" a="1"/>
  <c r="AD1818" i="5"/>
  <c r="AC1818" i="5"/>
  <c r="U1818" i="5"/>
  <c r="T1818" i="5"/>
  <c r="N1818" i="5"/>
  <c r="M1818" i="5"/>
  <c r="L1818" i="5"/>
  <c r="G1818" i="5"/>
  <c r="E1818" i="5"/>
  <c r="A1818" i="5"/>
  <c r="AD1817" i="5" a="1"/>
  <c r="AD1817" i="5"/>
  <c r="AC1817" i="5"/>
  <c r="U1817" i="5"/>
  <c r="T1817" i="5"/>
  <c r="N1817" i="5"/>
  <c r="M1817" i="5"/>
  <c r="L1817" i="5"/>
  <c r="G1817" i="5"/>
  <c r="E1817" i="5"/>
  <c r="A1817" i="5"/>
  <c r="AD1816" i="5" a="1"/>
  <c r="AD1816" i="5"/>
  <c r="AC1816" i="5"/>
  <c r="U1816" i="5"/>
  <c r="T1816" i="5"/>
  <c r="N1816" i="5"/>
  <c r="M1816" i="5"/>
  <c r="L1816" i="5"/>
  <c r="G1816" i="5"/>
  <c r="E1816" i="5"/>
  <c r="A1816" i="5"/>
  <c r="AD1815" i="5" a="1"/>
  <c r="AD1815" i="5"/>
  <c r="AC1815" i="5"/>
  <c r="U1815" i="5"/>
  <c r="T1815" i="5"/>
  <c r="N1815" i="5"/>
  <c r="M1815" i="5"/>
  <c r="L1815" i="5"/>
  <c r="G1815" i="5"/>
  <c r="E1815" i="5"/>
  <c r="A1815" i="5"/>
  <c r="AD1814" i="5" a="1"/>
  <c r="AD1814" i="5"/>
  <c r="AC1814" i="5"/>
  <c r="U1814" i="5"/>
  <c r="T1814" i="5"/>
  <c r="N1814" i="5"/>
  <c r="M1814" i="5"/>
  <c r="L1814" i="5"/>
  <c r="G1814" i="5"/>
  <c r="E1814" i="5"/>
  <c r="A1814" i="5"/>
  <c r="AD1813" i="5" a="1"/>
  <c r="AD1813" i="5"/>
  <c r="AC1813" i="5"/>
  <c r="U1813" i="5"/>
  <c r="T1813" i="5"/>
  <c r="N1813" i="5"/>
  <c r="M1813" i="5"/>
  <c r="L1813" i="5"/>
  <c r="G1813" i="5"/>
  <c r="E1813" i="5"/>
  <c r="A1813" i="5"/>
  <c r="AD1812" i="5" a="1"/>
  <c r="AD1812" i="5"/>
  <c r="AC1812" i="5"/>
  <c r="U1812" i="5"/>
  <c r="T1812" i="5"/>
  <c r="N1812" i="5"/>
  <c r="M1812" i="5"/>
  <c r="L1812" i="5"/>
  <c r="G1812" i="5"/>
  <c r="E1812" i="5"/>
  <c r="A1812" i="5"/>
  <c r="AD1811" i="5" a="1"/>
  <c r="AD1811" i="5"/>
  <c r="AC1811" i="5"/>
  <c r="U1811" i="5"/>
  <c r="T1811" i="5"/>
  <c r="N1811" i="5"/>
  <c r="M1811" i="5"/>
  <c r="L1811" i="5"/>
  <c r="G1811" i="5"/>
  <c r="E1811" i="5"/>
  <c r="A1811" i="5"/>
  <c r="AD1810" i="5" a="1"/>
  <c r="AD1810" i="5"/>
  <c r="AC1810" i="5"/>
  <c r="U1810" i="5"/>
  <c r="T1810" i="5"/>
  <c r="N1810" i="5"/>
  <c r="M1810" i="5"/>
  <c r="L1810" i="5"/>
  <c r="G1810" i="5"/>
  <c r="E1810" i="5"/>
  <c r="A1810" i="5"/>
  <c r="AD1809" i="5" a="1"/>
  <c r="AD1809" i="5"/>
  <c r="AC1809" i="5"/>
  <c r="U1809" i="5"/>
  <c r="T1809" i="5"/>
  <c r="N1809" i="5"/>
  <c r="M1809" i="5"/>
  <c r="L1809" i="5"/>
  <c r="G1809" i="5"/>
  <c r="E1809" i="5"/>
  <c r="A1809" i="5"/>
  <c r="AD1808" i="5" a="1"/>
  <c r="AD1808" i="5"/>
  <c r="AC1808" i="5"/>
  <c r="U1808" i="5"/>
  <c r="T1808" i="5"/>
  <c r="N1808" i="5"/>
  <c r="M1808" i="5"/>
  <c r="L1808" i="5"/>
  <c r="G1808" i="5"/>
  <c r="E1808" i="5"/>
  <c r="A1808" i="5"/>
  <c r="AD1807" i="5" a="1"/>
  <c r="AD1807" i="5"/>
  <c r="AC1807" i="5"/>
  <c r="U1807" i="5"/>
  <c r="T1807" i="5"/>
  <c r="N1807" i="5"/>
  <c r="M1807" i="5"/>
  <c r="L1807" i="5"/>
  <c r="G1807" i="5"/>
  <c r="E1807" i="5"/>
  <c r="A1807" i="5"/>
  <c r="AD1806" i="5" a="1"/>
  <c r="AD1806" i="5"/>
  <c r="AC1806" i="5"/>
  <c r="U1806" i="5"/>
  <c r="T1806" i="5"/>
  <c r="N1806" i="5"/>
  <c r="M1806" i="5"/>
  <c r="L1806" i="5"/>
  <c r="G1806" i="5"/>
  <c r="E1806" i="5"/>
  <c r="A1806" i="5"/>
  <c r="AD1805" i="5" a="1"/>
  <c r="AD1805" i="5"/>
  <c r="AC1805" i="5"/>
  <c r="U1805" i="5"/>
  <c r="T1805" i="5"/>
  <c r="N1805" i="5"/>
  <c r="M1805" i="5"/>
  <c r="L1805" i="5"/>
  <c r="G1805" i="5"/>
  <c r="E1805" i="5"/>
  <c r="A1805" i="5"/>
  <c r="AD1804" i="5" a="1"/>
  <c r="AD1804" i="5"/>
  <c r="AC1804" i="5"/>
  <c r="U1804" i="5"/>
  <c r="T1804" i="5"/>
  <c r="N1804" i="5"/>
  <c r="M1804" i="5"/>
  <c r="L1804" i="5"/>
  <c r="G1804" i="5"/>
  <c r="E1804" i="5"/>
  <c r="A1804" i="5"/>
  <c r="AD1803" i="5" a="1"/>
  <c r="AD1803" i="5"/>
  <c r="AC1803" i="5"/>
  <c r="U1803" i="5"/>
  <c r="T1803" i="5"/>
  <c r="N1803" i="5"/>
  <c r="M1803" i="5"/>
  <c r="L1803" i="5"/>
  <c r="G1803" i="5"/>
  <c r="E1803" i="5"/>
  <c r="A1803" i="5"/>
  <c r="AD1802" i="5" a="1"/>
  <c r="AD1802" i="5"/>
  <c r="AC1802" i="5"/>
  <c r="U1802" i="5"/>
  <c r="T1802" i="5"/>
  <c r="N1802" i="5"/>
  <c r="M1802" i="5"/>
  <c r="L1802" i="5"/>
  <c r="G1802" i="5"/>
  <c r="E1802" i="5"/>
  <c r="A1802" i="5"/>
  <c r="AD1801" i="5" a="1"/>
  <c r="AD1801" i="5"/>
  <c r="AC1801" i="5"/>
  <c r="U1801" i="5"/>
  <c r="T1801" i="5"/>
  <c r="N1801" i="5"/>
  <c r="M1801" i="5"/>
  <c r="L1801" i="5"/>
  <c r="G1801" i="5"/>
  <c r="E1801" i="5"/>
  <c r="A1801" i="5"/>
  <c r="AD1800" i="5" a="1"/>
  <c r="AD1800" i="5"/>
  <c r="AC1800" i="5"/>
  <c r="U1800" i="5"/>
  <c r="T1800" i="5"/>
  <c r="N1800" i="5"/>
  <c r="M1800" i="5"/>
  <c r="L1800" i="5"/>
  <c r="G1800" i="5"/>
  <c r="E1800" i="5"/>
  <c r="A1800" i="5"/>
  <c r="AD1799" i="5" a="1"/>
  <c r="AD1799" i="5"/>
  <c r="AC1799" i="5"/>
  <c r="U1799" i="5"/>
  <c r="T1799" i="5"/>
  <c r="N1799" i="5"/>
  <c r="M1799" i="5"/>
  <c r="L1799" i="5"/>
  <c r="G1799" i="5"/>
  <c r="E1799" i="5"/>
  <c r="A1799" i="5"/>
  <c r="AD1798" i="5" a="1"/>
  <c r="AD1798" i="5"/>
  <c r="AC1798" i="5"/>
  <c r="U1798" i="5"/>
  <c r="T1798" i="5"/>
  <c r="N1798" i="5"/>
  <c r="M1798" i="5"/>
  <c r="L1798" i="5"/>
  <c r="G1798" i="5"/>
  <c r="E1798" i="5"/>
  <c r="A1798" i="5"/>
  <c r="AD1797" i="5" a="1"/>
  <c r="AD1797" i="5"/>
  <c r="AC1797" i="5"/>
  <c r="U1797" i="5"/>
  <c r="T1797" i="5"/>
  <c r="N1797" i="5"/>
  <c r="M1797" i="5"/>
  <c r="L1797" i="5"/>
  <c r="G1797" i="5"/>
  <c r="E1797" i="5"/>
  <c r="A1797" i="5"/>
  <c r="AD1796" i="5" a="1"/>
  <c r="AD1796" i="5"/>
  <c r="AC1796" i="5"/>
  <c r="U1796" i="5"/>
  <c r="T1796" i="5"/>
  <c r="N1796" i="5"/>
  <c r="M1796" i="5"/>
  <c r="L1796" i="5"/>
  <c r="G1796" i="5"/>
  <c r="E1796" i="5"/>
  <c r="A1796" i="5"/>
  <c r="AD1795" i="5" a="1"/>
  <c r="AD1795" i="5"/>
  <c r="AC1795" i="5"/>
  <c r="U1795" i="5"/>
  <c r="T1795" i="5"/>
  <c r="N1795" i="5"/>
  <c r="M1795" i="5"/>
  <c r="L1795" i="5"/>
  <c r="G1795" i="5"/>
  <c r="E1795" i="5"/>
  <c r="A1795" i="5"/>
  <c r="AD1794" i="5" a="1"/>
  <c r="AD1794" i="5"/>
  <c r="AC1794" i="5"/>
  <c r="U1794" i="5"/>
  <c r="T1794" i="5"/>
  <c r="N1794" i="5"/>
  <c r="M1794" i="5"/>
  <c r="L1794" i="5"/>
  <c r="G1794" i="5"/>
  <c r="E1794" i="5"/>
  <c r="A1794" i="5"/>
  <c r="AD1793" i="5" a="1"/>
  <c r="AD1793" i="5"/>
  <c r="AC1793" i="5"/>
  <c r="U1793" i="5"/>
  <c r="T1793" i="5"/>
  <c r="N1793" i="5"/>
  <c r="M1793" i="5"/>
  <c r="L1793" i="5"/>
  <c r="G1793" i="5"/>
  <c r="E1793" i="5"/>
  <c r="A1793" i="5"/>
  <c r="AD1792" i="5" a="1"/>
  <c r="AD1792" i="5"/>
  <c r="AC1792" i="5"/>
  <c r="U1792" i="5"/>
  <c r="T1792" i="5"/>
  <c r="N1792" i="5"/>
  <c r="M1792" i="5"/>
  <c r="L1792" i="5"/>
  <c r="G1792" i="5"/>
  <c r="E1792" i="5"/>
  <c r="A1792" i="5"/>
  <c r="AD1791" i="5" a="1"/>
  <c r="AD1791" i="5"/>
  <c r="AC1791" i="5"/>
  <c r="U1791" i="5"/>
  <c r="T1791" i="5"/>
  <c r="N1791" i="5"/>
  <c r="M1791" i="5"/>
  <c r="L1791" i="5"/>
  <c r="G1791" i="5"/>
  <c r="E1791" i="5"/>
  <c r="A1791" i="5"/>
  <c r="AD1790" i="5" a="1"/>
  <c r="AD1790" i="5"/>
  <c r="AC1790" i="5"/>
  <c r="U1790" i="5"/>
  <c r="T1790" i="5"/>
  <c r="N1790" i="5"/>
  <c r="M1790" i="5"/>
  <c r="L1790" i="5"/>
  <c r="G1790" i="5"/>
  <c r="E1790" i="5"/>
  <c r="A1790" i="5"/>
  <c r="AD1789" i="5" a="1"/>
  <c r="AD1789" i="5"/>
  <c r="AC1789" i="5"/>
  <c r="U1789" i="5"/>
  <c r="T1789" i="5"/>
  <c r="N1789" i="5"/>
  <c r="M1789" i="5"/>
  <c r="L1789" i="5"/>
  <c r="G1789" i="5"/>
  <c r="E1789" i="5"/>
  <c r="A1789" i="5"/>
  <c r="AD1788" i="5" a="1"/>
  <c r="AD1788" i="5"/>
  <c r="AC1788" i="5"/>
  <c r="U1788" i="5"/>
  <c r="T1788" i="5"/>
  <c r="N1788" i="5"/>
  <c r="M1788" i="5"/>
  <c r="L1788" i="5"/>
  <c r="G1788" i="5"/>
  <c r="E1788" i="5"/>
  <c r="A1788" i="5"/>
  <c r="AD1787" i="5" a="1"/>
  <c r="AD1787" i="5"/>
  <c r="AC1787" i="5"/>
  <c r="U1787" i="5"/>
  <c r="T1787" i="5"/>
  <c r="N1787" i="5"/>
  <c r="M1787" i="5"/>
  <c r="L1787" i="5"/>
  <c r="G1787" i="5"/>
  <c r="E1787" i="5"/>
  <c r="A1787" i="5"/>
  <c r="AD1786" i="5" a="1"/>
  <c r="AD1786" i="5"/>
  <c r="AC1786" i="5"/>
  <c r="U1786" i="5"/>
  <c r="T1786" i="5"/>
  <c r="N1786" i="5"/>
  <c r="M1786" i="5"/>
  <c r="L1786" i="5"/>
  <c r="G1786" i="5"/>
  <c r="E1786" i="5"/>
  <c r="A1786" i="5"/>
  <c r="AD1785" i="5" a="1"/>
  <c r="AD1785" i="5"/>
  <c r="AC1785" i="5"/>
  <c r="U1785" i="5"/>
  <c r="T1785" i="5"/>
  <c r="N1785" i="5"/>
  <c r="M1785" i="5"/>
  <c r="L1785" i="5"/>
  <c r="G1785" i="5"/>
  <c r="E1785" i="5"/>
  <c r="A1785" i="5"/>
  <c r="AD1784" i="5" a="1"/>
  <c r="AD1784" i="5"/>
  <c r="AC1784" i="5"/>
  <c r="U1784" i="5"/>
  <c r="T1784" i="5"/>
  <c r="N1784" i="5"/>
  <c r="M1784" i="5"/>
  <c r="L1784" i="5"/>
  <c r="G1784" i="5"/>
  <c r="E1784" i="5"/>
  <c r="A1784" i="5"/>
  <c r="AD1783" i="5" a="1"/>
  <c r="AD1783" i="5"/>
  <c r="AC1783" i="5"/>
  <c r="U1783" i="5"/>
  <c r="T1783" i="5"/>
  <c r="N1783" i="5"/>
  <c r="M1783" i="5"/>
  <c r="L1783" i="5"/>
  <c r="G1783" i="5"/>
  <c r="E1783" i="5"/>
  <c r="A1783" i="5"/>
  <c r="AD1782" i="5" a="1"/>
  <c r="AD1782" i="5"/>
  <c r="AC1782" i="5"/>
  <c r="U1782" i="5"/>
  <c r="T1782" i="5"/>
  <c r="N1782" i="5"/>
  <c r="M1782" i="5"/>
  <c r="L1782" i="5"/>
  <c r="G1782" i="5"/>
  <c r="E1782" i="5"/>
  <c r="A1782" i="5"/>
  <c r="AD1781" i="5" a="1"/>
  <c r="AD1781" i="5"/>
  <c r="AC1781" i="5"/>
  <c r="U1781" i="5"/>
  <c r="T1781" i="5"/>
  <c r="N1781" i="5"/>
  <c r="M1781" i="5"/>
  <c r="L1781" i="5"/>
  <c r="G1781" i="5"/>
  <c r="E1781" i="5"/>
  <c r="A1781" i="5"/>
  <c r="AD1780" i="5" a="1"/>
  <c r="AD1780" i="5"/>
  <c r="AC1780" i="5"/>
  <c r="U1780" i="5"/>
  <c r="T1780" i="5"/>
  <c r="N1780" i="5"/>
  <c r="M1780" i="5"/>
  <c r="L1780" i="5"/>
  <c r="G1780" i="5"/>
  <c r="E1780" i="5"/>
  <c r="A1780" i="5"/>
  <c r="AD1779" i="5" a="1"/>
  <c r="AD1779" i="5"/>
  <c r="AC1779" i="5"/>
  <c r="U1779" i="5"/>
  <c r="T1779" i="5"/>
  <c r="N1779" i="5"/>
  <c r="M1779" i="5"/>
  <c r="L1779" i="5"/>
  <c r="G1779" i="5"/>
  <c r="E1779" i="5"/>
  <c r="A1779" i="5"/>
  <c r="AD1778" i="5" a="1"/>
  <c r="AD1778" i="5"/>
  <c r="AC1778" i="5"/>
  <c r="U1778" i="5"/>
  <c r="T1778" i="5"/>
  <c r="N1778" i="5"/>
  <c r="M1778" i="5"/>
  <c r="L1778" i="5"/>
  <c r="G1778" i="5"/>
  <c r="E1778" i="5"/>
  <c r="A1778" i="5"/>
  <c r="AD1777" i="5" a="1"/>
  <c r="AD1777" i="5"/>
  <c r="AC1777" i="5"/>
  <c r="U1777" i="5"/>
  <c r="T1777" i="5"/>
  <c r="N1777" i="5"/>
  <c r="M1777" i="5"/>
  <c r="L1777" i="5"/>
  <c r="G1777" i="5"/>
  <c r="E1777" i="5"/>
  <c r="A1777" i="5"/>
  <c r="AD1776" i="5" a="1"/>
  <c r="AD1776" i="5"/>
  <c r="AC1776" i="5"/>
  <c r="U1776" i="5"/>
  <c r="T1776" i="5"/>
  <c r="N1776" i="5"/>
  <c r="M1776" i="5"/>
  <c r="L1776" i="5"/>
  <c r="G1776" i="5"/>
  <c r="E1776" i="5"/>
  <c r="A1776" i="5"/>
  <c r="AD1775" i="5" a="1"/>
  <c r="AD1775" i="5"/>
  <c r="AC1775" i="5"/>
  <c r="U1775" i="5"/>
  <c r="T1775" i="5"/>
  <c r="N1775" i="5"/>
  <c r="M1775" i="5"/>
  <c r="L1775" i="5"/>
  <c r="G1775" i="5"/>
  <c r="E1775" i="5"/>
  <c r="A1775" i="5"/>
  <c r="AD1774" i="5" a="1"/>
  <c r="AD1774" i="5"/>
  <c r="AC1774" i="5"/>
  <c r="U1774" i="5"/>
  <c r="T1774" i="5"/>
  <c r="N1774" i="5"/>
  <c r="M1774" i="5"/>
  <c r="L1774" i="5"/>
  <c r="G1774" i="5"/>
  <c r="E1774" i="5"/>
  <c r="A1774" i="5"/>
  <c r="AD1773" i="5" a="1"/>
  <c r="AD1773" i="5"/>
  <c r="AC1773" i="5"/>
  <c r="U1773" i="5"/>
  <c r="T1773" i="5"/>
  <c r="N1773" i="5"/>
  <c r="M1773" i="5"/>
  <c r="L1773" i="5"/>
  <c r="G1773" i="5"/>
  <c r="E1773" i="5"/>
  <c r="A1773" i="5"/>
  <c r="AD1772" i="5" a="1"/>
  <c r="AD1772" i="5"/>
  <c r="AC1772" i="5"/>
  <c r="U1772" i="5"/>
  <c r="T1772" i="5"/>
  <c r="N1772" i="5"/>
  <c r="M1772" i="5"/>
  <c r="L1772" i="5"/>
  <c r="G1772" i="5"/>
  <c r="E1772" i="5"/>
  <c r="A1772" i="5"/>
  <c r="AD1771" i="5" a="1"/>
  <c r="AD1771" i="5"/>
  <c r="AC1771" i="5"/>
  <c r="U1771" i="5"/>
  <c r="T1771" i="5"/>
  <c r="N1771" i="5"/>
  <c r="M1771" i="5"/>
  <c r="L1771" i="5"/>
  <c r="G1771" i="5"/>
  <c r="E1771" i="5"/>
  <c r="A1771" i="5"/>
  <c r="AD1770" i="5" a="1"/>
  <c r="AD1770" i="5"/>
  <c r="AC1770" i="5"/>
  <c r="U1770" i="5"/>
  <c r="T1770" i="5"/>
  <c r="N1770" i="5"/>
  <c r="M1770" i="5"/>
  <c r="L1770" i="5"/>
  <c r="G1770" i="5"/>
  <c r="E1770" i="5"/>
  <c r="A1770" i="5"/>
  <c r="AD1769" i="5" a="1"/>
  <c r="AD1769" i="5"/>
  <c r="AC1769" i="5"/>
  <c r="U1769" i="5"/>
  <c r="T1769" i="5"/>
  <c r="N1769" i="5"/>
  <c r="M1769" i="5"/>
  <c r="L1769" i="5"/>
  <c r="G1769" i="5"/>
  <c r="E1769" i="5"/>
  <c r="A1769" i="5"/>
  <c r="AD1768" i="5" a="1"/>
  <c r="AD1768" i="5"/>
  <c r="AC1768" i="5"/>
  <c r="U1768" i="5"/>
  <c r="T1768" i="5"/>
  <c r="N1768" i="5"/>
  <c r="M1768" i="5"/>
  <c r="L1768" i="5"/>
  <c r="G1768" i="5"/>
  <c r="E1768" i="5"/>
  <c r="A1768" i="5"/>
  <c r="AD1767" i="5" a="1"/>
  <c r="AD1767" i="5"/>
  <c r="AC1767" i="5"/>
  <c r="U1767" i="5"/>
  <c r="T1767" i="5"/>
  <c r="N1767" i="5"/>
  <c r="M1767" i="5"/>
  <c r="L1767" i="5"/>
  <c r="G1767" i="5"/>
  <c r="E1767" i="5"/>
  <c r="A1767" i="5"/>
  <c r="AD1766" i="5" a="1"/>
  <c r="AD1766" i="5"/>
  <c r="AC1766" i="5"/>
  <c r="U1766" i="5"/>
  <c r="T1766" i="5"/>
  <c r="N1766" i="5"/>
  <c r="M1766" i="5"/>
  <c r="L1766" i="5"/>
  <c r="G1766" i="5"/>
  <c r="E1766" i="5"/>
  <c r="A1766" i="5"/>
  <c r="AD1765" i="5" a="1"/>
  <c r="AD1765" i="5"/>
  <c r="AC1765" i="5"/>
  <c r="U1765" i="5"/>
  <c r="T1765" i="5"/>
  <c r="N1765" i="5"/>
  <c r="M1765" i="5"/>
  <c r="L1765" i="5"/>
  <c r="G1765" i="5"/>
  <c r="E1765" i="5"/>
  <c r="A1765" i="5"/>
  <c r="AD1764" i="5" a="1"/>
  <c r="AD1764" i="5"/>
  <c r="AC1764" i="5"/>
  <c r="U1764" i="5"/>
  <c r="T1764" i="5"/>
  <c r="N1764" i="5"/>
  <c r="M1764" i="5"/>
  <c r="L1764" i="5"/>
  <c r="G1764" i="5"/>
  <c r="E1764" i="5"/>
  <c r="A1764" i="5"/>
  <c r="AD1763" i="5" a="1"/>
  <c r="AD1763" i="5"/>
  <c r="AC1763" i="5"/>
  <c r="U1763" i="5"/>
  <c r="T1763" i="5"/>
  <c r="N1763" i="5"/>
  <c r="M1763" i="5"/>
  <c r="L1763" i="5"/>
  <c r="G1763" i="5"/>
  <c r="E1763" i="5"/>
  <c r="A1763" i="5"/>
  <c r="AD1762" i="5" a="1"/>
  <c r="AD1762" i="5"/>
  <c r="AC1762" i="5"/>
  <c r="U1762" i="5"/>
  <c r="T1762" i="5"/>
  <c r="N1762" i="5"/>
  <c r="M1762" i="5"/>
  <c r="L1762" i="5"/>
  <c r="G1762" i="5"/>
  <c r="E1762" i="5"/>
  <c r="A1762" i="5"/>
  <c r="AD1761" i="5" a="1"/>
  <c r="AD1761" i="5"/>
  <c r="AC1761" i="5"/>
  <c r="U1761" i="5"/>
  <c r="T1761" i="5"/>
  <c r="N1761" i="5"/>
  <c r="M1761" i="5"/>
  <c r="L1761" i="5"/>
  <c r="G1761" i="5"/>
  <c r="E1761" i="5"/>
  <c r="A1761" i="5"/>
  <c r="AD1760" i="5" a="1"/>
  <c r="AD1760" i="5"/>
  <c r="AC1760" i="5"/>
  <c r="U1760" i="5"/>
  <c r="T1760" i="5"/>
  <c r="N1760" i="5"/>
  <c r="M1760" i="5"/>
  <c r="L1760" i="5"/>
  <c r="G1760" i="5"/>
  <c r="E1760" i="5"/>
  <c r="A1760" i="5"/>
  <c r="AD1759" i="5" a="1"/>
  <c r="AD1759" i="5"/>
  <c r="AC1759" i="5"/>
  <c r="U1759" i="5"/>
  <c r="T1759" i="5"/>
  <c r="N1759" i="5"/>
  <c r="M1759" i="5"/>
  <c r="L1759" i="5"/>
  <c r="G1759" i="5"/>
  <c r="E1759" i="5"/>
  <c r="A1759" i="5"/>
  <c r="AD1758" i="5" a="1"/>
  <c r="AD1758" i="5"/>
  <c r="AC1758" i="5"/>
  <c r="U1758" i="5"/>
  <c r="T1758" i="5"/>
  <c r="N1758" i="5"/>
  <c r="M1758" i="5"/>
  <c r="L1758" i="5"/>
  <c r="G1758" i="5"/>
  <c r="E1758" i="5"/>
  <c r="A1758" i="5"/>
  <c r="AD1757" i="5" a="1"/>
  <c r="AD1757" i="5"/>
  <c r="AC1757" i="5"/>
  <c r="U1757" i="5"/>
  <c r="T1757" i="5"/>
  <c r="N1757" i="5"/>
  <c r="M1757" i="5"/>
  <c r="L1757" i="5"/>
  <c r="G1757" i="5"/>
  <c r="E1757" i="5"/>
  <c r="A1757" i="5"/>
  <c r="AD1756" i="5" a="1"/>
  <c r="AD1756" i="5"/>
  <c r="AC1756" i="5"/>
  <c r="U1756" i="5"/>
  <c r="T1756" i="5"/>
  <c r="N1756" i="5"/>
  <c r="M1756" i="5"/>
  <c r="L1756" i="5"/>
  <c r="G1756" i="5"/>
  <c r="E1756" i="5"/>
  <c r="A1756" i="5"/>
  <c r="AD1755" i="5" a="1"/>
  <c r="AD1755" i="5"/>
  <c r="AC1755" i="5"/>
  <c r="U1755" i="5"/>
  <c r="T1755" i="5"/>
  <c r="N1755" i="5"/>
  <c r="M1755" i="5"/>
  <c r="L1755" i="5"/>
  <c r="G1755" i="5"/>
  <c r="E1755" i="5"/>
  <c r="A1755" i="5"/>
  <c r="AD1754" i="5" a="1"/>
  <c r="AD1754" i="5"/>
  <c r="AC1754" i="5"/>
  <c r="U1754" i="5"/>
  <c r="T1754" i="5"/>
  <c r="N1754" i="5"/>
  <c r="M1754" i="5"/>
  <c r="L1754" i="5"/>
  <c r="G1754" i="5"/>
  <c r="E1754" i="5"/>
  <c r="A1754" i="5"/>
  <c r="AD1753" i="5" a="1"/>
  <c r="AD1753" i="5"/>
  <c r="AC1753" i="5"/>
  <c r="U1753" i="5"/>
  <c r="T1753" i="5"/>
  <c r="N1753" i="5"/>
  <c r="M1753" i="5"/>
  <c r="L1753" i="5"/>
  <c r="G1753" i="5"/>
  <c r="E1753" i="5"/>
  <c r="A1753" i="5"/>
  <c r="AD1752" i="5" a="1"/>
  <c r="AD1752" i="5"/>
  <c r="AC1752" i="5"/>
  <c r="U1752" i="5"/>
  <c r="T1752" i="5"/>
  <c r="N1752" i="5"/>
  <c r="M1752" i="5"/>
  <c r="L1752" i="5"/>
  <c r="G1752" i="5"/>
  <c r="E1752" i="5"/>
  <c r="A1752" i="5"/>
  <c r="AD1751" i="5" a="1"/>
  <c r="AD1751" i="5"/>
  <c r="AC1751" i="5"/>
  <c r="U1751" i="5"/>
  <c r="T1751" i="5"/>
  <c r="N1751" i="5"/>
  <c r="M1751" i="5"/>
  <c r="L1751" i="5"/>
  <c r="G1751" i="5"/>
  <c r="E1751" i="5"/>
  <c r="A1751" i="5"/>
  <c r="AD1750" i="5" a="1"/>
  <c r="AD1750" i="5"/>
  <c r="AC1750" i="5"/>
  <c r="U1750" i="5"/>
  <c r="T1750" i="5"/>
  <c r="N1750" i="5"/>
  <c r="M1750" i="5"/>
  <c r="L1750" i="5"/>
  <c r="G1750" i="5"/>
  <c r="E1750" i="5"/>
  <c r="A1750" i="5"/>
  <c r="AD1749" i="5" a="1"/>
  <c r="AD1749" i="5"/>
  <c r="AC1749" i="5"/>
  <c r="U1749" i="5"/>
  <c r="T1749" i="5"/>
  <c r="N1749" i="5"/>
  <c r="M1749" i="5"/>
  <c r="L1749" i="5"/>
  <c r="G1749" i="5"/>
  <c r="E1749" i="5"/>
  <c r="A1749" i="5"/>
  <c r="AD1748" i="5" a="1"/>
  <c r="AD1748" i="5"/>
  <c r="AC1748" i="5"/>
  <c r="U1748" i="5"/>
  <c r="T1748" i="5"/>
  <c r="N1748" i="5"/>
  <c r="M1748" i="5"/>
  <c r="L1748" i="5"/>
  <c r="G1748" i="5"/>
  <c r="E1748" i="5"/>
  <c r="A1748" i="5"/>
  <c r="AD1747" i="5" a="1"/>
  <c r="AD1747" i="5"/>
  <c r="AC1747" i="5"/>
  <c r="U1747" i="5"/>
  <c r="T1747" i="5"/>
  <c r="N1747" i="5"/>
  <c r="M1747" i="5"/>
  <c r="L1747" i="5"/>
  <c r="G1747" i="5"/>
  <c r="E1747" i="5"/>
  <c r="A1747" i="5"/>
  <c r="AD1746" i="5" a="1"/>
  <c r="AD1746" i="5"/>
  <c r="AC1746" i="5"/>
  <c r="U1746" i="5"/>
  <c r="T1746" i="5"/>
  <c r="N1746" i="5"/>
  <c r="M1746" i="5"/>
  <c r="L1746" i="5"/>
  <c r="G1746" i="5"/>
  <c r="E1746" i="5"/>
  <c r="A1746" i="5"/>
  <c r="AD1745" i="5" a="1"/>
  <c r="AD1745" i="5"/>
  <c r="AC1745" i="5"/>
  <c r="U1745" i="5"/>
  <c r="T1745" i="5"/>
  <c r="N1745" i="5"/>
  <c r="M1745" i="5"/>
  <c r="L1745" i="5"/>
  <c r="G1745" i="5"/>
  <c r="E1745" i="5"/>
  <c r="A1745" i="5"/>
  <c r="AD1744" i="5" a="1"/>
  <c r="AD1744" i="5"/>
  <c r="AC1744" i="5"/>
  <c r="U1744" i="5"/>
  <c r="T1744" i="5"/>
  <c r="N1744" i="5"/>
  <c r="M1744" i="5"/>
  <c r="L1744" i="5"/>
  <c r="G1744" i="5"/>
  <c r="E1744" i="5"/>
  <c r="A1744" i="5"/>
  <c r="AD1743" i="5" a="1"/>
  <c r="AD1743" i="5"/>
  <c r="AC1743" i="5"/>
  <c r="U1743" i="5"/>
  <c r="T1743" i="5"/>
  <c r="N1743" i="5"/>
  <c r="M1743" i="5"/>
  <c r="L1743" i="5"/>
  <c r="G1743" i="5"/>
  <c r="E1743" i="5"/>
  <c r="A1743" i="5"/>
  <c r="AD1742" i="5" a="1"/>
  <c r="AD1742" i="5"/>
  <c r="AC1742" i="5"/>
  <c r="U1742" i="5"/>
  <c r="T1742" i="5"/>
  <c r="N1742" i="5"/>
  <c r="M1742" i="5"/>
  <c r="L1742" i="5"/>
  <c r="G1742" i="5"/>
  <c r="E1742" i="5"/>
  <c r="A1742" i="5"/>
  <c r="AD1741" i="5" a="1"/>
  <c r="AD1741" i="5"/>
  <c r="AC1741" i="5"/>
  <c r="U1741" i="5"/>
  <c r="T1741" i="5"/>
  <c r="N1741" i="5"/>
  <c r="M1741" i="5"/>
  <c r="L1741" i="5"/>
  <c r="G1741" i="5"/>
  <c r="E1741" i="5"/>
  <c r="A1741" i="5"/>
  <c r="AD1740" i="5" a="1"/>
  <c r="AD1740" i="5"/>
  <c r="AC1740" i="5"/>
  <c r="U1740" i="5"/>
  <c r="T1740" i="5"/>
  <c r="N1740" i="5"/>
  <c r="M1740" i="5"/>
  <c r="L1740" i="5"/>
  <c r="G1740" i="5"/>
  <c r="E1740" i="5"/>
  <c r="A1740" i="5"/>
  <c r="AD1739" i="5" a="1"/>
  <c r="AD1739" i="5"/>
  <c r="AC1739" i="5"/>
  <c r="U1739" i="5"/>
  <c r="T1739" i="5"/>
  <c r="N1739" i="5"/>
  <c r="M1739" i="5"/>
  <c r="L1739" i="5"/>
  <c r="G1739" i="5"/>
  <c r="E1739" i="5"/>
  <c r="A1739" i="5"/>
  <c r="AD1738" i="5" a="1"/>
  <c r="AD1738" i="5"/>
  <c r="AC1738" i="5"/>
  <c r="U1738" i="5"/>
  <c r="T1738" i="5"/>
  <c r="N1738" i="5"/>
  <c r="M1738" i="5"/>
  <c r="L1738" i="5"/>
  <c r="G1738" i="5"/>
  <c r="E1738" i="5"/>
  <c r="A1738" i="5"/>
  <c r="AD1737" i="5" a="1"/>
  <c r="AD1737" i="5"/>
  <c r="AC1737" i="5"/>
  <c r="U1737" i="5"/>
  <c r="T1737" i="5"/>
  <c r="N1737" i="5"/>
  <c r="M1737" i="5"/>
  <c r="L1737" i="5"/>
  <c r="G1737" i="5"/>
  <c r="E1737" i="5"/>
  <c r="A1737" i="5"/>
  <c r="AD1736" i="5" a="1"/>
  <c r="AD1736" i="5"/>
  <c r="AC1736" i="5"/>
  <c r="U1736" i="5"/>
  <c r="T1736" i="5"/>
  <c r="N1736" i="5"/>
  <c r="M1736" i="5"/>
  <c r="L1736" i="5"/>
  <c r="G1736" i="5"/>
  <c r="E1736" i="5"/>
  <c r="A1736" i="5"/>
  <c r="AD1735" i="5" a="1"/>
  <c r="AD1735" i="5"/>
  <c r="AC1735" i="5"/>
  <c r="U1735" i="5"/>
  <c r="T1735" i="5"/>
  <c r="N1735" i="5"/>
  <c r="M1735" i="5"/>
  <c r="L1735" i="5"/>
  <c r="G1735" i="5"/>
  <c r="E1735" i="5"/>
  <c r="A1735" i="5"/>
  <c r="AD1734" i="5" a="1"/>
  <c r="AD1734" i="5"/>
  <c r="AC1734" i="5"/>
  <c r="U1734" i="5"/>
  <c r="T1734" i="5"/>
  <c r="N1734" i="5"/>
  <c r="M1734" i="5"/>
  <c r="L1734" i="5"/>
  <c r="G1734" i="5"/>
  <c r="E1734" i="5"/>
  <c r="A1734" i="5"/>
  <c r="AD1733" i="5" a="1"/>
  <c r="AD1733" i="5"/>
  <c r="AC1733" i="5"/>
  <c r="U1733" i="5"/>
  <c r="T1733" i="5"/>
  <c r="N1733" i="5"/>
  <c r="M1733" i="5"/>
  <c r="L1733" i="5"/>
  <c r="G1733" i="5"/>
  <c r="E1733" i="5"/>
  <c r="A1733" i="5"/>
  <c r="AD1732" i="5" a="1"/>
  <c r="AD1732" i="5"/>
  <c r="AC1732" i="5"/>
  <c r="U1732" i="5"/>
  <c r="T1732" i="5"/>
  <c r="N1732" i="5"/>
  <c r="M1732" i="5"/>
  <c r="L1732" i="5"/>
  <c r="G1732" i="5"/>
  <c r="E1732" i="5"/>
  <c r="A1732" i="5"/>
  <c r="AD1731" i="5" a="1"/>
  <c r="AD1731" i="5"/>
  <c r="AC1731" i="5"/>
  <c r="U1731" i="5"/>
  <c r="T1731" i="5"/>
  <c r="N1731" i="5"/>
  <c r="M1731" i="5"/>
  <c r="L1731" i="5"/>
  <c r="G1731" i="5"/>
  <c r="E1731" i="5"/>
  <c r="A1731" i="5"/>
  <c r="AD1730" i="5" a="1"/>
  <c r="AD1730" i="5"/>
  <c r="AC1730" i="5"/>
  <c r="U1730" i="5"/>
  <c r="T1730" i="5"/>
  <c r="N1730" i="5"/>
  <c r="M1730" i="5"/>
  <c r="L1730" i="5"/>
  <c r="G1730" i="5"/>
  <c r="E1730" i="5"/>
  <c r="A1730" i="5"/>
  <c r="AD1729" i="5" a="1"/>
  <c r="AD1729" i="5"/>
  <c r="AC1729" i="5"/>
  <c r="U1729" i="5"/>
  <c r="T1729" i="5"/>
  <c r="N1729" i="5"/>
  <c r="M1729" i="5"/>
  <c r="L1729" i="5"/>
  <c r="G1729" i="5"/>
  <c r="E1729" i="5"/>
  <c r="A1729" i="5"/>
  <c r="AD1728" i="5" a="1"/>
  <c r="AD1728" i="5"/>
  <c r="AC1728" i="5"/>
  <c r="U1728" i="5"/>
  <c r="T1728" i="5"/>
  <c r="N1728" i="5"/>
  <c r="M1728" i="5"/>
  <c r="L1728" i="5"/>
  <c r="G1728" i="5"/>
  <c r="E1728" i="5"/>
  <c r="A1728" i="5"/>
  <c r="AD1727" i="5" a="1"/>
  <c r="AD1727" i="5"/>
  <c r="AC1727" i="5"/>
  <c r="U1727" i="5"/>
  <c r="T1727" i="5"/>
  <c r="N1727" i="5"/>
  <c r="M1727" i="5"/>
  <c r="L1727" i="5"/>
  <c r="G1727" i="5"/>
  <c r="E1727" i="5"/>
  <c r="A1727" i="5"/>
  <c r="AD1726" i="5" a="1"/>
  <c r="AD1726" i="5"/>
  <c r="AC1726" i="5"/>
  <c r="U1726" i="5"/>
  <c r="T1726" i="5"/>
  <c r="N1726" i="5"/>
  <c r="M1726" i="5"/>
  <c r="L1726" i="5"/>
  <c r="G1726" i="5"/>
  <c r="E1726" i="5"/>
  <c r="A1726" i="5"/>
  <c r="AD1725" i="5" a="1"/>
  <c r="AD1725" i="5"/>
  <c r="AC1725" i="5"/>
  <c r="U1725" i="5"/>
  <c r="T1725" i="5"/>
  <c r="N1725" i="5"/>
  <c r="M1725" i="5"/>
  <c r="L1725" i="5"/>
  <c r="G1725" i="5"/>
  <c r="E1725" i="5"/>
  <c r="A1725" i="5"/>
  <c r="AD1724" i="5" a="1"/>
  <c r="AD1724" i="5"/>
  <c r="AC1724" i="5"/>
  <c r="U1724" i="5"/>
  <c r="T1724" i="5"/>
  <c r="N1724" i="5"/>
  <c r="M1724" i="5"/>
  <c r="L1724" i="5"/>
  <c r="G1724" i="5"/>
  <c r="E1724" i="5"/>
  <c r="A1724" i="5"/>
  <c r="AD1723" i="5" a="1"/>
  <c r="AD1723" i="5"/>
  <c r="AC1723" i="5"/>
  <c r="U1723" i="5"/>
  <c r="T1723" i="5"/>
  <c r="N1723" i="5"/>
  <c r="M1723" i="5"/>
  <c r="L1723" i="5"/>
  <c r="G1723" i="5"/>
  <c r="E1723" i="5"/>
  <c r="A1723" i="5"/>
  <c r="AD1722" i="5" a="1"/>
  <c r="AD1722" i="5"/>
  <c r="AC1722" i="5"/>
  <c r="U1722" i="5"/>
  <c r="T1722" i="5"/>
  <c r="N1722" i="5"/>
  <c r="M1722" i="5"/>
  <c r="L1722" i="5"/>
  <c r="G1722" i="5"/>
  <c r="E1722" i="5"/>
  <c r="A1722" i="5"/>
  <c r="AD1721" i="5" a="1"/>
  <c r="AD1721" i="5"/>
  <c r="AC1721" i="5"/>
  <c r="U1721" i="5"/>
  <c r="T1721" i="5"/>
  <c r="N1721" i="5"/>
  <c r="M1721" i="5"/>
  <c r="L1721" i="5"/>
  <c r="G1721" i="5"/>
  <c r="E1721" i="5"/>
  <c r="A1721" i="5"/>
  <c r="AD1720" i="5" a="1"/>
  <c r="AD1720" i="5"/>
  <c r="AC1720" i="5"/>
  <c r="U1720" i="5"/>
  <c r="T1720" i="5"/>
  <c r="N1720" i="5"/>
  <c r="M1720" i="5"/>
  <c r="L1720" i="5"/>
  <c r="G1720" i="5"/>
  <c r="E1720" i="5"/>
  <c r="A1720" i="5"/>
  <c r="AD1719" i="5" a="1"/>
  <c r="AD1719" i="5"/>
  <c r="AC1719" i="5"/>
  <c r="U1719" i="5"/>
  <c r="T1719" i="5"/>
  <c r="N1719" i="5"/>
  <c r="M1719" i="5"/>
  <c r="L1719" i="5"/>
  <c r="G1719" i="5"/>
  <c r="E1719" i="5"/>
  <c r="A1719" i="5"/>
  <c r="AD1718" i="5" a="1"/>
  <c r="AD1718" i="5"/>
  <c r="AC1718" i="5"/>
  <c r="U1718" i="5"/>
  <c r="T1718" i="5"/>
  <c r="N1718" i="5"/>
  <c r="M1718" i="5"/>
  <c r="L1718" i="5"/>
  <c r="G1718" i="5"/>
  <c r="E1718" i="5"/>
  <c r="A1718" i="5"/>
  <c r="AD1717" i="5" a="1"/>
  <c r="AD1717" i="5"/>
  <c r="AC1717" i="5"/>
  <c r="U1717" i="5"/>
  <c r="T1717" i="5"/>
  <c r="N1717" i="5"/>
  <c r="M1717" i="5"/>
  <c r="L1717" i="5"/>
  <c r="G1717" i="5"/>
  <c r="E1717" i="5"/>
  <c r="A1717" i="5"/>
  <c r="AD1716" i="5" a="1"/>
  <c r="AD1716" i="5"/>
  <c r="AC1716" i="5"/>
  <c r="U1716" i="5"/>
  <c r="T1716" i="5"/>
  <c r="N1716" i="5"/>
  <c r="M1716" i="5"/>
  <c r="L1716" i="5"/>
  <c r="G1716" i="5"/>
  <c r="E1716" i="5"/>
  <c r="A1716" i="5"/>
  <c r="AD1715" i="5" a="1"/>
  <c r="AD1715" i="5"/>
  <c r="AC1715" i="5"/>
  <c r="U1715" i="5"/>
  <c r="T1715" i="5"/>
  <c r="N1715" i="5"/>
  <c r="M1715" i="5"/>
  <c r="L1715" i="5"/>
  <c r="G1715" i="5"/>
  <c r="E1715" i="5"/>
  <c r="A1715" i="5"/>
  <c r="AD1714" i="5" a="1"/>
  <c r="AD1714" i="5"/>
  <c r="AC1714" i="5"/>
  <c r="U1714" i="5"/>
  <c r="T1714" i="5"/>
  <c r="N1714" i="5"/>
  <c r="M1714" i="5"/>
  <c r="L1714" i="5"/>
  <c r="G1714" i="5"/>
  <c r="E1714" i="5"/>
  <c r="A1714" i="5"/>
  <c r="AD1713" i="5" a="1"/>
  <c r="AD1713" i="5"/>
  <c r="AC1713" i="5"/>
  <c r="U1713" i="5"/>
  <c r="T1713" i="5"/>
  <c r="N1713" i="5"/>
  <c r="M1713" i="5"/>
  <c r="L1713" i="5"/>
  <c r="G1713" i="5"/>
  <c r="E1713" i="5"/>
  <c r="A1713" i="5"/>
  <c r="AD1712" i="5" a="1"/>
  <c r="AD1712" i="5"/>
  <c r="AC1712" i="5"/>
  <c r="U1712" i="5"/>
  <c r="T1712" i="5"/>
  <c r="N1712" i="5"/>
  <c r="M1712" i="5"/>
  <c r="L1712" i="5"/>
  <c r="G1712" i="5"/>
  <c r="E1712" i="5"/>
  <c r="A1712" i="5"/>
  <c r="AD1711" i="5" a="1"/>
  <c r="AD1711" i="5"/>
  <c r="AC1711" i="5"/>
  <c r="U1711" i="5"/>
  <c r="T1711" i="5"/>
  <c r="N1711" i="5"/>
  <c r="M1711" i="5"/>
  <c r="L1711" i="5"/>
  <c r="G1711" i="5"/>
  <c r="E1711" i="5"/>
  <c r="A1711" i="5"/>
  <c r="AD1710" i="5" a="1"/>
  <c r="AD1710" i="5"/>
  <c r="AC1710" i="5"/>
  <c r="U1710" i="5"/>
  <c r="T1710" i="5"/>
  <c r="N1710" i="5"/>
  <c r="M1710" i="5"/>
  <c r="L1710" i="5"/>
  <c r="G1710" i="5"/>
  <c r="E1710" i="5"/>
  <c r="A1710" i="5"/>
  <c r="AD1709" i="5" a="1"/>
  <c r="AD1709" i="5"/>
  <c r="AC1709" i="5"/>
  <c r="U1709" i="5"/>
  <c r="T1709" i="5"/>
  <c r="N1709" i="5"/>
  <c r="M1709" i="5"/>
  <c r="L1709" i="5"/>
  <c r="G1709" i="5"/>
  <c r="E1709" i="5"/>
  <c r="A1709" i="5"/>
  <c r="AD1708" i="5" a="1"/>
  <c r="AD1708" i="5"/>
  <c r="AC1708" i="5"/>
  <c r="U1708" i="5"/>
  <c r="T1708" i="5"/>
  <c r="N1708" i="5"/>
  <c r="M1708" i="5"/>
  <c r="L1708" i="5"/>
  <c r="G1708" i="5"/>
  <c r="E1708" i="5"/>
  <c r="A1708" i="5"/>
  <c r="AD1707" i="5" a="1"/>
  <c r="AD1707" i="5"/>
  <c r="AC1707" i="5"/>
  <c r="U1707" i="5"/>
  <c r="T1707" i="5"/>
  <c r="N1707" i="5"/>
  <c r="M1707" i="5"/>
  <c r="L1707" i="5"/>
  <c r="G1707" i="5"/>
  <c r="E1707" i="5"/>
  <c r="A1707" i="5"/>
  <c r="AD1706" i="5" a="1"/>
  <c r="AD1706" i="5"/>
  <c r="AC1706" i="5"/>
  <c r="U1706" i="5"/>
  <c r="T1706" i="5"/>
  <c r="N1706" i="5"/>
  <c r="M1706" i="5"/>
  <c r="L1706" i="5"/>
  <c r="G1706" i="5"/>
  <c r="E1706" i="5"/>
  <c r="A1706" i="5"/>
  <c r="AD1705" i="5" a="1"/>
  <c r="AD1705" i="5"/>
  <c r="AC1705" i="5"/>
  <c r="U1705" i="5"/>
  <c r="T1705" i="5"/>
  <c r="N1705" i="5"/>
  <c r="M1705" i="5"/>
  <c r="L1705" i="5"/>
  <c r="G1705" i="5"/>
  <c r="E1705" i="5"/>
  <c r="A1705" i="5"/>
  <c r="AD1704" i="5" a="1"/>
  <c r="AD1704" i="5"/>
  <c r="AC1704" i="5"/>
  <c r="U1704" i="5"/>
  <c r="T1704" i="5"/>
  <c r="N1704" i="5"/>
  <c r="M1704" i="5"/>
  <c r="L1704" i="5"/>
  <c r="G1704" i="5"/>
  <c r="E1704" i="5"/>
  <c r="A1704" i="5"/>
  <c r="AD1703" i="5" a="1"/>
  <c r="AD1703" i="5"/>
  <c r="AC1703" i="5"/>
  <c r="U1703" i="5"/>
  <c r="T1703" i="5"/>
  <c r="N1703" i="5"/>
  <c r="M1703" i="5"/>
  <c r="L1703" i="5"/>
  <c r="G1703" i="5"/>
  <c r="E1703" i="5"/>
  <c r="A1703" i="5"/>
  <c r="AD1702" i="5" a="1"/>
  <c r="AD1702" i="5"/>
  <c r="AC1702" i="5"/>
  <c r="U1702" i="5"/>
  <c r="T1702" i="5"/>
  <c r="N1702" i="5"/>
  <c r="M1702" i="5"/>
  <c r="L1702" i="5"/>
  <c r="G1702" i="5"/>
  <c r="E1702" i="5"/>
  <c r="A1702" i="5"/>
  <c r="AD1701" i="5" a="1"/>
  <c r="AD1701" i="5"/>
  <c r="AC1701" i="5"/>
  <c r="U1701" i="5"/>
  <c r="T1701" i="5"/>
  <c r="N1701" i="5"/>
  <c r="M1701" i="5"/>
  <c r="L1701" i="5"/>
  <c r="G1701" i="5"/>
  <c r="E1701" i="5"/>
  <c r="A1701" i="5"/>
  <c r="AD1700" i="5" a="1"/>
  <c r="AD1700" i="5"/>
  <c r="AC1700" i="5"/>
  <c r="U1700" i="5"/>
  <c r="T1700" i="5"/>
  <c r="N1700" i="5"/>
  <c r="M1700" i="5"/>
  <c r="L1700" i="5"/>
  <c r="G1700" i="5"/>
  <c r="E1700" i="5"/>
  <c r="A1700" i="5"/>
  <c r="AD1699" i="5" a="1"/>
  <c r="AD1699" i="5"/>
  <c r="AC1699" i="5"/>
  <c r="U1699" i="5"/>
  <c r="T1699" i="5"/>
  <c r="N1699" i="5"/>
  <c r="M1699" i="5"/>
  <c r="L1699" i="5"/>
  <c r="G1699" i="5"/>
  <c r="E1699" i="5"/>
  <c r="A1699" i="5"/>
  <c r="AD1698" i="5" a="1"/>
  <c r="AD1698" i="5"/>
  <c r="AC1698" i="5"/>
  <c r="U1698" i="5"/>
  <c r="T1698" i="5"/>
  <c r="N1698" i="5"/>
  <c r="M1698" i="5"/>
  <c r="L1698" i="5"/>
  <c r="G1698" i="5"/>
  <c r="E1698" i="5"/>
  <c r="A1698" i="5"/>
  <c r="AD1697" i="5" a="1"/>
  <c r="AD1697" i="5"/>
  <c r="AC1697" i="5"/>
  <c r="U1697" i="5"/>
  <c r="T1697" i="5"/>
  <c r="N1697" i="5"/>
  <c r="M1697" i="5"/>
  <c r="L1697" i="5"/>
  <c r="G1697" i="5"/>
  <c r="E1697" i="5"/>
  <c r="A1697" i="5"/>
  <c r="AD1696" i="5" a="1"/>
  <c r="AD1696" i="5"/>
  <c r="AC1696" i="5"/>
  <c r="U1696" i="5"/>
  <c r="T1696" i="5"/>
  <c r="N1696" i="5"/>
  <c r="M1696" i="5"/>
  <c r="L1696" i="5"/>
  <c r="G1696" i="5"/>
  <c r="E1696" i="5"/>
  <c r="A1696" i="5"/>
  <c r="AD1695" i="5" a="1"/>
  <c r="AD1695" i="5"/>
  <c r="AC1695" i="5"/>
  <c r="U1695" i="5"/>
  <c r="T1695" i="5"/>
  <c r="N1695" i="5"/>
  <c r="M1695" i="5"/>
  <c r="L1695" i="5"/>
  <c r="G1695" i="5"/>
  <c r="E1695" i="5"/>
  <c r="A1695" i="5"/>
  <c r="AD1694" i="5" a="1"/>
  <c r="AD1694" i="5"/>
  <c r="AC1694" i="5"/>
  <c r="U1694" i="5"/>
  <c r="T1694" i="5"/>
  <c r="N1694" i="5"/>
  <c r="M1694" i="5"/>
  <c r="L1694" i="5"/>
  <c r="G1694" i="5"/>
  <c r="E1694" i="5"/>
  <c r="A1694" i="5"/>
  <c r="AD1693" i="5" a="1"/>
  <c r="AD1693" i="5"/>
  <c r="AC1693" i="5"/>
  <c r="U1693" i="5"/>
  <c r="T1693" i="5"/>
  <c r="N1693" i="5"/>
  <c r="M1693" i="5"/>
  <c r="L1693" i="5"/>
  <c r="G1693" i="5"/>
  <c r="E1693" i="5"/>
  <c r="A1693" i="5"/>
  <c r="AD1692" i="5" a="1"/>
  <c r="AD1692" i="5"/>
  <c r="AC1692" i="5"/>
  <c r="U1692" i="5"/>
  <c r="T1692" i="5"/>
  <c r="N1692" i="5"/>
  <c r="M1692" i="5"/>
  <c r="L1692" i="5"/>
  <c r="G1692" i="5"/>
  <c r="E1692" i="5"/>
  <c r="A1692" i="5"/>
  <c r="AD1691" i="5" a="1"/>
  <c r="AD1691" i="5"/>
  <c r="AC1691" i="5"/>
  <c r="U1691" i="5"/>
  <c r="T1691" i="5"/>
  <c r="N1691" i="5"/>
  <c r="M1691" i="5"/>
  <c r="L1691" i="5"/>
  <c r="G1691" i="5"/>
  <c r="E1691" i="5"/>
  <c r="A1691" i="5"/>
  <c r="AD1690" i="5" a="1"/>
  <c r="AD1690" i="5"/>
  <c r="AC1690" i="5"/>
  <c r="U1690" i="5"/>
  <c r="T1690" i="5"/>
  <c r="N1690" i="5"/>
  <c r="M1690" i="5"/>
  <c r="L1690" i="5"/>
  <c r="G1690" i="5"/>
  <c r="E1690" i="5"/>
  <c r="A1690" i="5"/>
  <c r="AD1689" i="5" a="1"/>
  <c r="AD1689" i="5"/>
  <c r="AC1689" i="5"/>
  <c r="U1689" i="5"/>
  <c r="T1689" i="5"/>
  <c r="N1689" i="5"/>
  <c r="M1689" i="5"/>
  <c r="L1689" i="5"/>
  <c r="G1689" i="5"/>
  <c r="E1689" i="5"/>
  <c r="A1689" i="5"/>
  <c r="AD1688" i="5" a="1"/>
  <c r="AD1688" i="5"/>
  <c r="AC1688" i="5"/>
  <c r="U1688" i="5"/>
  <c r="T1688" i="5"/>
  <c r="N1688" i="5"/>
  <c r="M1688" i="5"/>
  <c r="L1688" i="5"/>
  <c r="G1688" i="5"/>
  <c r="E1688" i="5"/>
  <c r="A1688" i="5"/>
  <c r="AD1687" i="5" a="1"/>
  <c r="AD1687" i="5"/>
  <c r="AC1687" i="5"/>
  <c r="U1687" i="5"/>
  <c r="T1687" i="5"/>
  <c r="N1687" i="5"/>
  <c r="M1687" i="5"/>
  <c r="L1687" i="5"/>
  <c r="G1687" i="5"/>
  <c r="E1687" i="5"/>
  <c r="A1687" i="5"/>
  <c r="AD1686" i="5" a="1"/>
  <c r="AD1686" i="5"/>
  <c r="AC1686" i="5"/>
  <c r="U1686" i="5"/>
  <c r="T1686" i="5"/>
  <c r="N1686" i="5"/>
  <c r="M1686" i="5"/>
  <c r="L1686" i="5"/>
  <c r="G1686" i="5"/>
  <c r="E1686" i="5"/>
  <c r="A1686" i="5"/>
  <c r="AD1685" i="5" a="1"/>
  <c r="AD1685" i="5"/>
  <c r="AC1685" i="5"/>
  <c r="U1685" i="5"/>
  <c r="T1685" i="5"/>
  <c r="N1685" i="5"/>
  <c r="M1685" i="5"/>
  <c r="L1685" i="5"/>
  <c r="G1685" i="5"/>
  <c r="E1685" i="5"/>
  <c r="A1685" i="5"/>
  <c r="AD1684" i="5" a="1"/>
  <c r="AD1684" i="5"/>
  <c r="AC1684" i="5"/>
  <c r="U1684" i="5"/>
  <c r="T1684" i="5"/>
  <c r="N1684" i="5"/>
  <c r="M1684" i="5"/>
  <c r="L1684" i="5"/>
  <c r="G1684" i="5"/>
  <c r="E1684" i="5"/>
  <c r="A1684" i="5"/>
  <c r="AD1683" i="5" a="1"/>
  <c r="AD1683" i="5"/>
  <c r="AC1683" i="5"/>
  <c r="U1683" i="5"/>
  <c r="T1683" i="5"/>
  <c r="N1683" i="5"/>
  <c r="M1683" i="5"/>
  <c r="L1683" i="5"/>
  <c r="G1683" i="5"/>
  <c r="E1683" i="5"/>
  <c r="A1683" i="5"/>
  <c r="AD1682" i="5" a="1"/>
  <c r="AD1682" i="5"/>
  <c r="AC1682" i="5"/>
  <c r="U1682" i="5"/>
  <c r="T1682" i="5"/>
  <c r="N1682" i="5"/>
  <c r="M1682" i="5"/>
  <c r="L1682" i="5"/>
  <c r="G1682" i="5"/>
  <c r="E1682" i="5"/>
  <c r="A1682" i="5"/>
  <c r="AD1681" i="5" a="1"/>
  <c r="AD1681" i="5"/>
  <c r="AC1681" i="5"/>
  <c r="U1681" i="5"/>
  <c r="T1681" i="5"/>
  <c r="N1681" i="5"/>
  <c r="M1681" i="5"/>
  <c r="L1681" i="5"/>
  <c r="G1681" i="5"/>
  <c r="E1681" i="5"/>
  <c r="A1681" i="5"/>
  <c r="AD1680" i="5" a="1"/>
  <c r="AD1680" i="5"/>
  <c r="AC1680" i="5"/>
  <c r="U1680" i="5"/>
  <c r="T1680" i="5"/>
  <c r="N1680" i="5"/>
  <c r="M1680" i="5"/>
  <c r="L1680" i="5"/>
  <c r="G1680" i="5"/>
  <c r="E1680" i="5"/>
  <c r="A1680" i="5"/>
  <c r="AD1679" i="5" a="1"/>
  <c r="AD1679" i="5"/>
  <c r="AC1679" i="5"/>
  <c r="U1679" i="5"/>
  <c r="T1679" i="5"/>
  <c r="N1679" i="5"/>
  <c r="M1679" i="5"/>
  <c r="L1679" i="5"/>
  <c r="G1679" i="5"/>
  <c r="E1679" i="5"/>
  <c r="A1679" i="5"/>
  <c r="AD1678" i="5" a="1"/>
  <c r="AD1678" i="5"/>
  <c r="AC1678" i="5"/>
  <c r="U1678" i="5"/>
  <c r="T1678" i="5"/>
  <c r="N1678" i="5"/>
  <c r="M1678" i="5"/>
  <c r="L1678" i="5"/>
  <c r="G1678" i="5"/>
  <c r="E1678" i="5"/>
  <c r="A1678" i="5"/>
  <c r="AD1677" i="5" a="1"/>
  <c r="AD1677" i="5"/>
  <c r="AC1677" i="5"/>
  <c r="U1677" i="5"/>
  <c r="T1677" i="5"/>
  <c r="N1677" i="5"/>
  <c r="M1677" i="5"/>
  <c r="L1677" i="5"/>
  <c r="G1677" i="5"/>
  <c r="E1677" i="5"/>
  <c r="A1677" i="5"/>
  <c r="AD1676" i="5" a="1"/>
  <c r="AD1676" i="5"/>
  <c r="AC1676" i="5"/>
  <c r="U1676" i="5"/>
  <c r="T1676" i="5"/>
  <c r="N1676" i="5"/>
  <c r="M1676" i="5"/>
  <c r="L1676" i="5"/>
  <c r="G1676" i="5"/>
  <c r="E1676" i="5"/>
  <c r="A1676" i="5"/>
  <c r="AD1675" i="5" a="1"/>
  <c r="AD1675" i="5"/>
  <c r="AC1675" i="5"/>
  <c r="U1675" i="5"/>
  <c r="T1675" i="5"/>
  <c r="N1675" i="5"/>
  <c r="M1675" i="5"/>
  <c r="L1675" i="5"/>
  <c r="G1675" i="5"/>
  <c r="E1675" i="5"/>
  <c r="A1675" i="5"/>
  <c r="AD1674" i="5" a="1"/>
  <c r="AD1674" i="5"/>
  <c r="AC1674" i="5"/>
  <c r="U1674" i="5"/>
  <c r="T1674" i="5"/>
  <c r="N1674" i="5"/>
  <c r="M1674" i="5"/>
  <c r="L1674" i="5"/>
  <c r="G1674" i="5"/>
  <c r="E1674" i="5"/>
  <c r="A1674" i="5"/>
  <c r="AD1673" i="5" a="1"/>
  <c r="AD1673" i="5"/>
  <c r="AC1673" i="5"/>
  <c r="U1673" i="5"/>
  <c r="T1673" i="5"/>
  <c r="N1673" i="5"/>
  <c r="M1673" i="5"/>
  <c r="L1673" i="5"/>
  <c r="G1673" i="5"/>
  <c r="E1673" i="5"/>
  <c r="A1673" i="5"/>
  <c r="AD1672" i="5" a="1"/>
  <c r="AD1672" i="5"/>
  <c r="AC1672" i="5"/>
  <c r="U1672" i="5"/>
  <c r="T1672" i="5"/>
  <c r="N1672" i="5"/>
  <c r="M1672" i="5"/>
  <c r="L1672" i="5"/>
  <c r="G1672" i="5"/>
  <c r="E1672" i="5"/>
  <c r="A1672" i="5"/>
  <c r="AD1671" i="5" a="1"/>
  <c r="AD1671" i="5"/>
  <c r="AC1671" i="5"/>
  <c r="U1671" i="5"/>
  <c r="T1671" i="5"/>
  <c r="N1671" i="5"/>
  <c r="M1671" i="5"/>
  <c r="L1671" i="5"/>
  <c r="G1671" i="5"/>
  <c r="E1671" i="5"/>
  <c r="A1671" i="5"/>
  <c r="AD1670" i="5" a="1"/>
  <c r="AD1670" i="5"/>
  <c r="AC1670" i="5"/>
  <c r="U1670" i="5"/>
  <c r="T1670" i="5"/>
  <c r="N1670" i="5"/>
  <c r="M1670" i="5"/>
  <c r="L1670" i="5"/>
  <c r="G1670" i="5"/>
  <c r="E1670" i="5"/>
  <c r="A1670" i="5"/>
  <c r="AD1669" i="5" a="1"/>
  <c r="AD1669" i="5"/>
  <c r="AC1669" i="5"/>
  <c r="U1669" i="5"/>
  <c r="T1669" i="5"/>
  <c r="N1669" i="5"/>
  <c r="M1669" i="5"/>
  <c r="L1669" i="5"/>
  <c r="G1669" i="5"/>
  <c r="E1669" i="5"/>
  <c r="A1669" i="5"/>
  <c r="AD1668" i="5" a="1"/>
  <c r="AD1668" i="5"/>
  <c r="AC1668" i="5"/>
  <c r="U1668" i="5"/>
  <c r="T1668" i="5"/>
  <c r="N1668" i="5"/>
  <c r="M1668" i="5"/>
  <c r="L1668" i="5"/>
  <c r="G1668" i="5"/>
  <c r="E1668" i="5"/>
  <c r="A1668" i="5"/>
  <c r="AD1667" i="5" a="1"/>
  <c r="AD1667" i="5"/>
  <c r="AC1667" i="5"/>
  <c r="U1667" i="5"/>
  <c r="T1667" i="5"/>
  <c r="N1667" i="5"/>
  <c r="M1667" i="5"/>
  <c r="L1667" i="5"/>
  <c r="G1667" i="5"/>
  <c r="E1667" i="5"/>
  <c r="A1667" i="5"/>
  <c r="AD1666" i="5" a="1"/>
  <c r="AD1666" i="5"/>
  <c r="AC1666" i="5"/>
  <c r="U1666" i="5"/>
  <c r="T1666" i="5"/>
  <c r="N1666" i="5"/>
  <c r="M1666" i="5"/>
  <c r="L1666" i="5"/>
  <c r="G1666" i="5"/>
  <c r="E1666" i="5"/>
  <c r="A1666" i="5"/>
  <c r="AD1665" i="5" a="1"/>
  <c r="AD1665" i="5"/>
  <c r="AC1665" i="5"/>
  <c r="U1665" i="5"/>
  <c r="T1665" i="5"/>
  <c r="N1665" i="5"/>
  <c r="M1665" i="5"/>
  <c r="L1665" i="5"/>
  <c r="G1665" i="5"/>
  <c r="E1665" i="5"/>
  <c r="A1665" i="5"/>
  <c r="AD1664" i="5" a="1"/>
  <c r="AD1664" i="5"/>
  <c r="AC1664" i="5"/>
  <c r="U1664" i="5"/>
  <c r="T1664" i="5"/>
  <c r="N1664" i="5"/>
  <c r="M1664" i="5"/>
  <c r="L1664" i="5"/>
  <c r="G1664" i="5"/>
  <c r="E1664" i="5"/>
  <c r="A1664" i="5"/>
  <c r="AD1663" i="5" a="1"/>
  <c r="AD1663" i="5"/>
  <c r="AC1663" i="5"/>
  <c r="U1663" i="5"/>
  <c r="T1663" i="5"/>
  <c r="N1663" i="5"/>
  <c r="M1663" i="5"/>
  <c r="L1663" i="5"/>
  <c r="G1663" i="5"/>
  <c r="E1663" i="5"/>
  <c r="A1663" i="5"/>
  <c r="AD1662" i="5" a="1"/>
  <c r="AD1662" i="5"/>
  <c r="AC1662" i="5"/>
  <c r="U1662" i="5"/>
  <c r="T1662" i="5"/>
  <c r="N1662" i="5"/>
  <c r="M1662" i="5"/>
  <c r="L1662" i="5"/>
  <c r="G1662" i="5"/>
  <c r="E1662" i="5"/>
  <c r="A1662" i="5"/>
  <c r="AD1661" i="5" a="1"/>
  <c r="AD1661" i="5"/>
  <c r="AC1661" i="5"/>
  <c r="U1661" i="5"/>
  <c r="T1661" i="5"/>
  <c r="N1661" i="5"/>
  <c r="M1661" i="5"/>
  <c r="L1661" i="5"/>
  <c r="G1661" i="5"/>
  <c r="E1661" i="5"/>
  <c r="A1661" i="5"/>
  <c r="AD1660" i="5" a="1"/>
  <c r="AD1660" i="5"/>
  <c r="AC1660" i="5"/>
  <c r="U1660" i="5"/>
  <c r="T1660" i="5"/>
  <c r="N1660" i="5"/>
  <c r="M1660" i="5"/>
  <c r="L1660" i="5"/>
  <c r="G1660" i="5"/>
  <c r="E1660" i="5"/>
  <c r="A1660" i="5"/>
  <c r="AD1659" i="5" a="1"/>
  <c r="AD1659" i="5"/>
  <c r="AC1659" i="5"/>
  <c r="U1659" i="5"/>
  <c r="T1659" i="5"/>
  <c r="N1659" i="5"/>
  <c r="M1659" i="5"/>
  <c r="L1659" i="5"/>
  <c r="G1659" i="5"/>
  <c r="E1659" i="5"/>
  <c r="A1659" i="5"/>
  <c r="AD1658" i="5" a="1"/>
  <c r="AD1658" i="5"/>
  <c r="AC1658" i="5"/>
  <c r="U1658" i="5"/>
  <c r="T1658" i="5"/>
  <c r="N1658" i="5"/>
  <c r="M1658" i="5"/>
  <c r="L1658" i="5"/>
  <c r="G1658" i="5"/>
  <c r="E1658" i="5"/>
  <c r="A1658" i="5"/>
  <c r="AD1657" i="5" a="1"/>
  <c r="AD1657" i="5"/>
  <c r="AC1657" i="5"/>
  <c r="U1657" i="5"/>
  <c r="T1657" i="5"/>
  <c r="N1657" i="5"/>
  <c r="M1657" i="5"/>
  <c r="L1657" i="5"/>
  <c r="G1657" i="5"/>
  <c r="E1657" i="5"/>
  <c r="A1657" i="5"/>
  <c r="AD1656" i="5" a="1"/>
  <c r="AD1656" i="5"/>
  <c r="AC1656" i="5"/>
  <c r="U1656" i="5"/>
  <c r="T1656" i="5"/>
  <c r="N1656" i="5"/>
  <c r="M1656" i="5"/>
  <c r="L1656" i="5"/>
  <c r="G1656" i="5"/>
  <c r="E1656" i="5"/>
  <c r="A1656" i="5"/>
  <c r="AD1655" i="5" a="1"/>
  <c r="AD1655" i="5"/>
  <c r="AC1655" i="5"/>
  <c r="U1655" i="5"/>
  <c r="T1655" i="5"/>
  <c r="N1655" i="5"/>
  <c r="M1655" i="5"/>
  <c r="L1655" i="5"/>
  <c r="G1655" i="5"/>
  <c r="E1655" i="5"/>
  <c r="A1655" i="5"/>
  <c r="AD1654" i="5" a="1"/>
  <c r="AD1654" i="5"/>
  <c r="AC1654" i="5"/>
  <c r="U1654" i="5"/>
  <c r="T1654" i="5"/>
  <c r="N1654" i="5"/>
  <c r="M1654" i="5"/>
  <c r="L1654" i="5"/>
  <c r="G1654" i="5"/>
  <c r="E1654" i="5"/>
  <c r="A1654" i="5"/>
  <c r="AD1653" i="5" a="1"/>
  <c r="AD1653" i="5"/>
  <c r="AC1653" i="5"/>
  <c r="U1653" i="5"/>
  <c r="T1653" i="5"/>
  <c r="N1653" i="5"/>
  <c r="M1653" i="5"/>
  <c r="L1653" i="5"/>
  <c r="G1653" i="5"/>
  <c r="E1653" i="5"/>
  <c r="A1653" i="5"/>
  <c r="AD1652" i="5" a="1"/>
  <c r="AD1652" i="5"/>
  <c r="AC1652" i="5"/>
  <c r="U1652" i="5"/>
  <c r="T1652" i="5"/>
  <c r="N1652" i="5"/>
  <c r="M1652" i="5"/>
  <c r="L1652" i="5"/>
  <c r="G1652" i="5"/>
  <c r="E1652" i="5"/>
  <c r="A1652" i="5"/>
  <c r="AD1651" i="5" a="1"/>
  <c r="AD1651" i="5"/>
  <c r="AC1651" i="5"/>
  <c r="U1651" i="5"/>
  <c r="T1651" i="5"/>
  <c r="M1651" i="5"/>
  <c r="N1651" i="5" s="1"/>
  <c r="L1651" i="5"/>
  <c r="G1651" i="5"/>
  <c r="E1651" i="5"/>
  <c r="A1651" i="5"/>
  <c r="AD1650" i="5" a="1"/>
  <c r="AD1650" i="5"/>
  <c r="AC1650" i="5"/>
  <c r="U1650" i="5"/>
  <c r="T1650" i="5"/>
  <c r="N1650" i="5"/>
  <c r="M1650" i="5"/>
  <c r="L1650" i="5"/>
  <c r="G1650" i="5"/>
  <c r="E1650" i="5"/>
  <c r="A1650" i="5"/>
  <c r="AD1649" i="5" a="1"/>
  <c r="AD1649" i="5"/>
  <c r="AC1649" i="5"/>
  <c r="U1649" i="5"/>
  <c r="T1649" i="5"/>
  <c r="M1649" i="5"/>
  <c r="N1649" i="5" s="1"/>
  <c r="L1649" i="5"/>
  <c r="G1649" i="5"/>
  <c r="E1649" i="5"/>
  <c r="A1649" i="5"/>
  <c r="AD1648" i="5" a="1"/>
  <c r="AD1648" i="5"/>
  <c r="AC1648" i="5"/>
  <c r="U1648" i="5"/>
  <c r="T1648" i="5"/>
  <c r="N1648" i="5"/>
  <c r="M1648" i="5"/>
  <c r="L1648" i="5"/>
  <c r="G1648" i="5"/>
  <c r="E1648" i="5"/>
  <c r="A1648" i="5"/>
  <c r="AD1647" i="5" a="1"/>
  <c r="AD1647" i="5"/>
  <c r="AC1647" i="5"/>
  <c r="U1647" i="5"/>
  <c r="T1647" i="5"/>
  <c r="N1647" i="5"/>
  <c r="M1647" i="5"/>
  <c r="L1647" i="5"/>
  <c r="G1647" i="5"/>
  <c r="E1647" i="5"/>
  <c r="A1647" i="5"/>
  <c r="AD1646" i="5" a="1"/>
  <c r="AD1646" i="5"/>
  <c r="AC1646" i="5"/>
  <c r="U1646" i="5"/>
  <c r="T1646" i="5"/>
  <c r="N1646" i="5"/>
  <c r="M1646" i="5"/>
  <c r="L1646" i="5"/>
  <c r="G1646" i="5"/>
  <c r="E1646" i="5"/>
  <c r="A1646" i="5"/>
  <c r="AD1645" i="5" a="1"/>
  <c r="AD1645" i="5"/>
  <c r="AC1645" i="5"/>
  <c r="U1645" i="5"/>
  <c r="T1645" i="5"/>
  <c r="N1645" i="5"/>
  <c r="M1645" i="5"/>
  <c r="L1645" i="5"/>
  <c r="G1645" i="5"/>
  <c r="E1645" i="5"/>
  <c r="A1645" i="5"/>
  <c r="AD1644" i="5" a="1"/>
  <c r="AD1644" i="5"/>
  <c r="AC1644" i="5"/>
  <c r="U1644" i="5"/>
  <c r="T1644" i="5"/>
  <c r="N1644" i="5"/>
  <c r="M1644" i="5"/>
  <c r="L1644" i="5"/>
  <c r="G1644" i="5"/>
  <c r="E1644" i="5"/>
  <c r="A1644" i="5"/>
  <c r="AD1643" i="5" a="1"/>
  <c r="AD1643" i="5"/>
  <c r="AC1643" i="5"/>
  <c r="U1643" i="5"/>
  <c r="T1643" i="5"/>
  <c r="N1643" i="5"/>
  <c r="M1643" i="5"/>
  <c r="L1643" i="5"/>
  <c r="G1643" i="5"/>
  <c r="E1643" i="5"/>
  <c r="A1643" i="5"/>
  <c r="AD1642" i="5" a="1"/>
  <c r="AD1642" i="5"/>
  <c r="AC1642" i="5"/>
  <c r="U1642" i="5"/>
  <c r="T1642" i="5"/>
  <c r="N1642" i="5"/>
  <c r="M1642" i="5"/>
  <c r="L1642" i="5"/>
  <c r="G1642" i="5"/>
  <c r="E1642" i="5"/>
  <c r="A1642" i="5"/>
  <c r="AD1641" i="5" a="1"/>
  <c r="AD1641" i="5"/>
  <c r="AC1641" i="5"/>
  <c r="U1641" i="5"/>
  <c r="T1641" i="5"/>
  <c r="N1641" i="5"/>
  <c r="M1641" i="5"/>
  <c r="L1641" i="5"/>
  <c r="G1641" i="5"/>
  <c r="E1641" i="5"/>
  <c r="A1641" i="5"/>
  <c r="AD1640" i="5" a="1"/>
  <c r="AD1640" i="5"/>
  <c r="AC1640" i="5"/>
  <c r="U1640" i="5"/>
  <c r="T1640" i="5"/>
  <c r="N1640" i="5"/>
  <c r="M1640" i="5"/>
  <c r="L1640" i="5"/>
  <c r="G1640" i="5"/>
  <c r="E1640" i="5"/>
  <c r="A1640" i="5"/>
  <c r="AD1639" i="5" a="1"/>
  <c r="AD1639" i="5"/>
  <c r="AC1639" i="5"/>
  <c r="U1639" i="5"/>
  <c r="T1639" i="5"/>
  <c r="N1639" i="5"/>
  <c r="M1639" i="5"/>
  <c r="L1639" i="5"/>
  <c r="G1639" i="5"/>
  <c r="E1639" i="5"/>
  <c r="A1639" i="5"/>
  <c r="AD1638" i="5" a="1"/>
  <c r="AD1638" i="5"/>
  <c r="AC1638" i="5"/>
  <c r="U1638" i="5"/>
  <c r="T1638" i="5"/>
  <c r="N1638" i="5"/>
  <c r="M1638" i="5"/>
  <c r="L1638" i="5"/>
  <c r="G1638" i="5"/>
  <c r="E1638" i="5"/>
  <c r="A1638" i="5"/>
  <c r="AD1637" i="5" a="1"/>
  <c r="AD1637" i="5"/>
  <c r="AC1637" i="5"/>
  <c r="U1637" i="5"/>
  <c r="T1637" i="5"/>
  <c r="N1637" i="5"/>
  <c r="M1637" i="5"/>
  <c r="L1637" i="5"/>
  <c r="G1637" i="5"/>
  <c r="E1637" i="5"/>
  <c r="A1637" i="5"/>
  <c r="AD1636" i="5" a="1"/>
  <c r="AD1636" i="5"/>
  <c r="AC1636" i="5"/>
  <c r="U1636" i="5"/>
  <c r="T1636" i="5"/>
  <c r="N1636" i="5"/>
  <c r="M1636" i="5"/>
  <c r="L1636" i="5"/>
  <c r="G1636" i="5"/>
  <c r="E1636" i="5"/>
  <c r="A1636" i="5"/>
  <c r="AD1635" i="5" a="1"/>
  <c r="AD1635" i="5"/>
  <c r="AC1635" i="5"/>
  <c r="U1635" i="5"/>
  <c r="T1635" i="5"/>
  <c r="N1635" i="5"/>
  <c r="M1635" i="5"/>
  <c r="L1635" i="5"/>
  <c r="G1635" i="5"/>
  <c r="E1635" i="5"/>
  <c r="A1635" i="5"/>
  <c r="AD1634" i="5" a="1"/>
  <c r="AD1634" i="5"/>
  <c r="AC1634" i="5"/>
  <c r="U1634" i="5"/>
  <c r="T1634" i="5"/>
  <c r="N1634" i="5"/>
  <c r="M1634" i="5"/>
  <c r="L1634" i="5"/>
  <c r="G1634" i="5"/>
  <c r="E1634" i="5"/>
  <c r="A1634" i="5"/>
  <c r="AD1633" i="5" a="1"/>
  <c r="AD1633" i="5"/>
  <c r="AC1633" i="5"/>
  <c r="U1633" i="5"/>
  <c r="T1633" i="5"/>
  <c r="N1633" i="5"/>
  <c r="M1633" i="5"/>
  <c r="L1633" i="5"/>
  <c r="G1633" i="5"/>
  <c r="E1633" i="5"/>
  <c r="A1633" i="5"/>
  <c r="AD1632" i="5" a="1"/>
  <c r="AD1632" i="5"/>
  <c r="AC1632" i="5"/>
  <c r="U1632" i="5"/>
  <c r="T1632" i="5"/>
  <c r="N1632" i="5"/>
  <c r="M1632" i="5"/>
  <c r="L1632" i="5"/>
  <c r="G1632" i="5"/>
  <c r="E1632" i="5"/>
  <c r="A1632" i="5"/>
  <c r="AD1631" i="5" a="1"/>
  <c r="AD1631" i="5"/>
  <c r="AC1631" i="5"/>
  <c r="U1631" i="5"/>
  <c r="T1631" i="5"/>
  <c r="N1631" i="5"/>
  <c r="M1631" i="5"/>
  <c r="L1631" i="5"/>
  <c r="G1631" i="5"/>
  <c r="E1631" i="5"/>
  <c r="A1631" i="5"/>
  <c r="AD1630" i="5" a="1"/>
  <c r="AD1630" i="5"/>
  <c r="AC1630" i="5"/>
  <c r="U1630" i="5"/>
  <c r="T1630" i="5"/>
  <c r="N1630" i="5"/>
  <c r="M1630" i="5"/>
  <c r="L1630" i="5"/>
  <c r="G1630" i="5"/>
  <c r="E1630" i="5"/>
  <c r="A1630" i="5"/>
  <c r="AD1629" i="5" a="1"/>
  <c r="AD1629" i="5"/>
  <c r="AC1629" i="5"/>
  <c r="U1629" i="5"/>
  <c r="T1629" i="5"/>
  <c r="N1629" i="5"/>
  <c r="M1629" i="5"/>
  <c r="L1629" i="5"/>
  <c r="G1629" i="5"/>
  <c r="E1629" i="5"/>
  <c r="A1629" i="5"/>
  <c r="AD1628" i="5" a="1"/>
  <c r="AD1628" i="5"/>
  <c r="AC1628" i="5"/>
  <c r="U1628" i="5"/>
  <c r="T1628" i="5"/>
  <c r="N1628" i="5"/>
  <c r="M1628" i="5"/>
  <c r="L1628" i="5"/>
  <c r="G1628" i="5"/>
  <c r="E1628" i="5"/>
  <c r="A1628" i="5"/>
  <c r="AD1627" i="5" a="1"/>
  <c r="AD1627" i="5"/>
  <c r="AC1627" i="5"/>
  <c r="U1627" i="5"/>
  <c r="T1627" i="5"/>
  <c r="N1627" i="5"/>
  <c r="M1627" i="5"/>
  <c r="L1627" i="5"/>
  <c r="G1627" i="5"/>
  <c r="E1627" i="5"/>
  <c r="A1627" i="5"/>
  <c r="AD1626" i="5" a="1"/>
  <c r="AD1626" i="5"/>
  <c r="AC1626" i="5"/>
  <c r="U1626" i="5"/>
  <c r="T1626" i="5"/>
  <c r="N1626" i="5"/>
  <c r="M1626" i="5"/>
  <c r="L1626" i="5"/>
  <c r="G1626" i="5"/>
  <c r="E1626" i="5"/>
  <c r="A1626" i="5"/>
  <c r="AD1625" i="5" a="1"/>
  <c r="AD1625" i="5"/>
  <c r="AC1625" i="5"/>
  <c r="U1625" i="5"/>
  <c r="T1625" i="5"/>
  <c r="N1625" i="5"/>
  <c r="M1625" i="5"/>
  <c r="L1625" i="5"/>
  <c r="G1625" i="5"/>
  <c r="E1625" i="5"/>
  <c r="A1625" i="5"/>
  <c r="AD1624" i="5" a="1"/>
  <c r="AD1624" i="5"/>
  <c r="AC1624" i="5"/>
  <c r="U1624" i="5"/>
  <c r="T1624" i="5"/>
  <c r="N1624" i="5"/>
  <c r="M1624" i="5"/>
  <c r="L1624" i="5"/>
  <c r="G1624" i="5"/>
  <c r="E1624" i="5"/>
  <c r="A1624" i="5"/>
  <c r="AD1623" i="5" a="1"/>
  <c r="AD1623" i="5"/>
  <c r="AC1623" i="5"/>
  <c r="U1623" i="5"/>
  <c r="T1623" i="5"/>
  <c r="N1623" i="5"/>
  <c r="M1623" i="5"/>
  <c r="L1623" i="5"/>
  <c r="G1623" i="5"/>
  <c r="E1623" i="5"/>
  <c r="A1623" i="5"/>
  <c r="AD1622" i="5" a="1"/>
  <c r="AD1622" i="5"/>
  <c r="AC1622" i="5"/>
  <c r="U1622" i="5"/>
  <c r="T1622" i="5"/>
  <c r="N1622" i="5"/>
  <c r="M1622" i="5"/>
  <c r="L1622" i="5"/>
  <c r="G1622" i="5"/>
  <c r="E1622" i="5"/>
  <c r="A1622" i="5"/>
  <c r="AD1621" i="5" a="1"/>
  <c r="AD1621" i="5"/>
  <c r="AC1621" i="5"/>
  <c r="U1621" i="5"/>
  <c r="T1621" i="5"/>
  <c r="N1621" i="5"/>
  <c r="M1621" i="5"/>
  <c r="L1621" i="5"/>
  <c r="G1621" i="5"/>
  <c r="E1621" i="5"/>
  <c r="A1621" i="5"/>
  <c r="AD1620" i="5" a="1"/>
  <c r="AD1620" i="5"/>
  <c r="AC1620" i="5"/>
  <c r="U1620" i="5"/>
  <c r="T1620" i="5"/>
  <c r="N1620" i="5"/>
  <c r="M1620" i="5"/>
  <c r="L1620" i="5"/>
  <c r="G1620" i="5"/>
  <c r="E1620" i="5"/>
  <c r="A1620" i="5"/>
  <c r="AD1619" i="5" a="1"/>
  <c r="AD1619" i="5"/>
  <c r="AC1619" i="5"/>
  <c r="U1619" i="5"/>
  <c r="T1619" i="5"/>
  <c r="N1619" i="5"/>
  <c r="M1619" i="5"/>
  <c r="L1619" i="5"/>
  <c r="G1619" i="5"/>
  <c r="E1619" i="5"/>
  <c r="A1619" i="5"/>
  <c r="AD1618" i="5" a="1"/>
  <c r="AD1618" i="5"/>
  <c r="AC1618" i="5"/>
  <c r="U1618" i="5"/>
  <c r="T1618" i="5"/>
  <c r="N1618" i="5"/>
  <c r="M1618" i="5"/>
  <c r="L1618" i="5"/>
  <c r="G1618" i="5"/>
  <c r="E1618" i="5"/>
  <c r="A1618" i="5"/>
  <c r="AD1617" i="5" a="1"/>
  <c r="AD1617" i="5"/>
  <c r="AC1617" i="5"/>
  <c r="U1617" i="5"/>
  <c r="T1617" i="5"/>
  <c r="M1617" i="5"/>
  <c r="N1617" i="5" s="1"/>
  <c r="L1617" i="5"/>
  <c r="G1617" i="5"/>
  <c r="E1617" i="5"/>
  <c r="A1617" i="5"/>
  <c r="AD1616" i="5" a="1"/>
  <c r="AD1616" i="5"/>
  <c r="AC1616" i="5"/>
  <c r="U1616" i="5"/>
  <c r="T1616" i="5"/>
  <c r="N1616" i="5"/>
  <c r="M1616" i="5"/>
  <c r="L1616" i="5"/>
  <c r="G1616" i="5"/>
  <c r="E1616" i="5"/>
  <c r="A1616" i="5"/>
  <c r="AD1615" i="5" a="1"/>
  <c r="AD1615" i="5"/>
  <c r="AC1615" i="5"/>
  <c r="U1615" i="5"/>
  <c r="T1615" i="5"/>
  <c r="M1615" i="5"/>
  <c r="N1615" i="5" s="1"/>
  <c r="L1615" i="5"/>
  <c r="G1615" i="5"/>
  <c r="E1615" i="5"/>
  <c r="A1615" i="5"/>
  <c r="AD1614" i="5" a="1"/>
  <c r="AD1614" i="5"/>
  <c r="AC1614" i="5"/>
  <c r="U1614" i="5"/>
  <c r="T1614" i="5"/>
  <c r="N1614" i="5"/>
  <c r="M1614" i="5"/>
  <c r="L1614" i="5"/>
  <c r="G1614" i="5"/>
  <c r="E1614" i="5"/>
  <c r="A1614" i="5"/>
  <c r="AD1613" i="5" a="1"/>
  <c r="AD1613" i="5"/>
  <c r="AC1613" i="5"/>
  <c r="U1613" i="5"/>
  <c r="T1613" i="5"/>
  <c r="M1613" i="5"/>
  <c r="N1613" i="5" s="1"/>
  <c r="L1613" i="5"/>
  <c r="G1613" i="5"/>
  <c r="E1613" i="5"/>
  <c r="A1613" i="5"/>
  <c r="AD1612" i="5" a="1"/>
  <c r="AD1612" i="5"/>
  <c r="AC1612" i="5"/>
  <c r="U1612" i="5"/>
  <c r="T1612" i="5"/>
  <c r="N1612" i="5"/>
  <c r="M1612" i="5"/>
  <c r="L1612" i="5"/>
  <c r="G1612" i="5"/>
  <c r="E1612" i="5"/>
  <c r="A1612" i="5"/>
  <c r="AD1611" i="5" a="1"/>
  <c r="AD1611" i="5"/>
  <c r="AC1611" i="5"/>
  <c r="U1611" i="5"/>
  <c r="T1611" i="5"/>
  <c r="M1611" i="5"/>
  <c r="N1611" i="5" s="1"/>
  <c r="L1611" i="5"/>
  <c r="G1611" i="5"/>
  <c r="E1611" i="5"/>
  <c r="A1611" i="5"/>
  <c r="AD1610" i="5" a="1"/>
  <c r="AD1610" i="5"/>
  <c r="AC1610" i="5"/>
  <c r="U1610" i="5"/>
  <c r="T1610" i="5"/>
  <c r="N1610" i="5"/>
  <c r="M1610" i="5"/>
  <c r="L1610" i="5"/>
  <c r="G1610" i="5"/>
  <c r="E1610" i="5"/>
  <c r="A1610" i="5"/>
  <c r="AD1609" i="5" a="1"/>
  <c r="AD1609" i="5"/>
  <c r="AC1609" i="5"/>
  <c r="U1609" i="5"/>
  <c r="T1609" i="5"/>
  <c r="M1609" i="5"/>
  <c r="N1609" i="5" s="1"/>
  <c r="L1609" i="5"/>
  <c r="G1609" i="5"/>
  <c r="E1609" i="5"/>
  <c r="A1609" i="5"/>
  <c r="AD1608" i="5" a="1"/>
  <c r="AD1608" i="5"/>
  <c r="AC1608" i="5"/>
  <c r="U1608" i="5"/>
  <c r="T1608" i="5"/>
  <c r="N1608" i="5"/>
  <c r="M1608" i="5"/>
  <c r="L1608" i="5"/>
  <c r="G1608" i="5"/>
  <c r="E1608" i="5"/>
  <c r="A1608" i="5"/>
  <c r="AD1607" i="5" a="1"/>
  <c r="AD1607" i="5"/>
  <c r="AC1607" i="5"/>
  <c r="U1607" i="5"/>
  <c r="T1607" i="5"/>
  <c r="M1607" i="5"/>
  <c r="N1607" i="5" s="1"/>
  <c r="L1607" i="5"/>
  <c r="G1607" i="5"/>
  <c r="E1607" i="5"/>
  <c r="A1607" i="5"/>
  <c r="AD1606" i="5" a="1"/>
  <c r="AD1606" i="5"/>
  <c r="AC1606" i="5"/>
  <c r="U1606" i="5"/>
  <c r="T1606" i="5"/>
  <c r="N1606" i="5"/>
  <c r="M1606" i="5"/>
  <c r="L1606" i="5"/>
  <c r="G1606" i="5"/>
  <c r="E1606" i="5"/>
  <c r="A1606" i="5"/>
  <c r="AD1605" i="5" a="1"/>
  <c r="AD1605" i="5"/>
  <c r="AC1605" i="5"/>
  <c r="U1605" i="5"/>
  <c r="T1605" i="5"/>
  <c r="M1605" i="5"/>
  <c r="N1605" i="5" s="1"/>
  <c r="L1605" i="5"/>
  <c r="G1605" i="5"/>
  <c r="E1605" i="5"/>
  <c r="A1605" i="5"/>
  <c r="AD1604" i="5" a="1"/>
  <c r="AD1604" i="5"/>
  <c r="AC1604" i="5"/>
  <c r="U1604" i="5"/>
  <c r="T1604" i="5"/>
  <c r="N1604" i="5"/>
  <c r="M1604" i="5"/>
  <c r="L1604" i="5"/>
  <c r="G1604" i="5"/>
  <c r="E1604" i="5"/>
  <c r="A1604" i="5"/>
  <c r="AD1603" i="5" a="1"/>
  <c r="AD1603" i="5"/>
  <c r="AC1603" i="5"/>
  <c r="U1603" i="5"/>
  <c r="T1603" i="5"/>
  <c r="M1603" i="5"/>
  <c r="N1603" i="5" s="1"/>
  <c r="L1603" i="5"/>
  <c r="G1603" i="5"/>
  <c r="E1603" i="5"/>
  <c r="A1603" i="5"/>
  <c r="AD1602" i="5" a="1"/>
  <c r="AD1602" i="5"/>
  <c r="AC1602" i="5"/>
  <c r="U1602" i="5"/>
  <c r="T1602" i="5"/>
  <c r="N1602" i="5"/>
  <c r="M1602" i="5"/>
  <c r="L1602" i="5"/>
  <c r="G1602" i="5"/>
  <c r="E1602" i="5"/>
  <c r="A1602" i="5"/>
  <c r="AD1601" i="5" a="1"/>
  <c r="AD1601" i="5"/>
  <c r="AC1601" i="5"/>
  <c r="U1601" i="5"/>
  <c r="T1601" i="5"/>
  <c r="M1601" i="5"/>
  <c r="N1601" i="5" s="1"/>
  <c r="L1601" i="5"/>
  <c r="G1601" i="5"/>
  <c r="E1601" i="5"/>
  <c r="A1601" i="5"/>
  <c r="AD1600" i="5" a="1"/>
  <c r="AD1600" i="5"/>
  <c r="AC1600" i="5"/>
  <c r="U1600" i="5"/>
  <c r="T1600" i="5"/>
  <c r="N1600" i="5"/>
  <c r="M1600" i="5"/>
  <c r="L1600" i="5"/>
  <c r="G1600" i="5"/>
  <c r="E1600" i="5"/>
  <c r="A1600" i="5"/>
  <c r="AD1599" i="5" a="1"/>
  <c r="AD1599" i="5"/>
  <c r="AC1599" i="5"/>
  <c r="U1599" i="5"/>
  <c r="T1599" i="5"/>
  <c r="M1599" i="5"/>
  <c r="N1599" i="5" s="1"/>
  <c r="L1599" i="5"/>
  <c r="G1599" i="5"/>
  <c r="E1599" i="5"/>
  <c r="A1599" i="5"/>
  <c r="AD1598" i="5" a="1"/>
  <c r="AD1598" i="5"/>
  <c r="AC1598" i="5"/>
  <c r="U1598" i="5"/>
  <c r="T1598" i="5"/>
  <c r="N1598" i="5"/>
  <c r="M1598" i="5"/>
  <c r="L1598" i="5"/>
  <c r="G1598" i="5"/>
  <c r="E1598" i="5"/>
  <c r="A1598" i="5"/>
  <c r="AD1597" i="5" a="1"/>
  <c r="AD1597" i="5"/>
  <c r="AC1597" i="5"/>
  <c r="U1597" i="5"/>
  <c r="T1597" i="5"/>
  <c r="M1597" i="5"/>
  <c r="N1597" i="5" s="1"/>
  <c r="L1597" i="5"/>
  <c r="G1597" i="5"/>
  <c r="E1597" i="5"/>
  <c r="A1597" i="5"/>
  <c r="AD1596" i="5" a="1"/>
  <c r="AD1596" i="5"/>
  <c r="AC1596" i="5"/>
  <c r="U1596" i="5"/>
  <c r="T1596" i="5"/>
  <c r="N1596" i="5"/>
  <c r="M1596" i="5"/>
  <c r="L1596" i="5"/>
  <c r="G1596" i="5"/>
  <c r="E1596" i="5"/>
  <c r="A1596" i="5"/>
  <c r="AD1595" i="5" a="1"/>
  <c r="AD1595" i="5"/>
  <c r="AC1595" i="5"/>
  <c r="U1595" i="5"/>
  <c r="T1595" i="5"/>
  <c r="M1595" i="5"/>
  <c r="N1595" i="5" s="1"/>
  <c r="L1595" i="5"/>
  <c r="G1595" i="5"/>
  <c r="E1595" i="5"/>
  <c r="A1595" i="5"/>
  <c r="AD1594" i="5" a="1"/>
  <c r="AD1594" i="5"/>
  <c r="AC1594" i="5"/>
  <c r="U1594" i="5"/>
  <c r="T1594" i="5"/>
  <c r="N1594" i="5"/>
  <c r="M1594" i="5"/>
  <c r="L1594" i="5"/>
  <c r="G1594" i="5"/>
  <c r="E1594" i="5"/>
  <c r="A1594" i="5"/>
  <c r="AD1593" i="5" a="1"/>
  <c r="AD1593" i="5"/>
  <c r="AC1593" i="5"/>
  <c r="U1593" i="5"/>
  <c r="T1593" i="5"/>
  <c r="M1593" i="5"/>
  <c r="N1593" i="5" s="1"/>
  <c r="L1593" i="5"/>
  <c r="G1593" i="5"/>
  <c r="E1593" i="5"/>
  <c r="A1593" i="5"/>
  <c r="AD1592" i="5" a="1"/>
  <c r="AD1592" i="5"/>
  <c r="AC1592" i="5"/>
  <c r="U1592" i="5"/>
  <c r="T1592" i="5"/>
  <c r="N1592" i="5"/>
  <c r="M1592" i="5"/>
  <c r="L1592" i="5"/>
  <c r="G1592" i="5"/>
  <c r="E1592" i="5"/>
  <c r="A1592" i="5"/>
  <c r="AD1591" i="5" a="1"/>
  <c r="AD1591" i="5"/>
  <c r="AC1591" i="5"/>
  <c r="U1591" i="5"/>
  <c r="T1591" i="5"/>
  <c r="M1591" i="5"/>
  <c r="N1591" i="5" s="1"/>
  <c r="L1591" i="5"/>
  <c r="G1591" i="5"/>
  <c r="E1591" i="5"/>
  <c r="A1591" i="5"/>
  <c r="AD1590" i="5" a="1"/>
  <c r="AD1590" i="5"/>
  <c r="AC1590" i="5"/>
  <c r="U1590" i="5"/>
  <c r="T1590" i="5"/>
  <c r="N1590" i="5"/>
  <c r="M1590" i="5"/>
  <c r="L1590" i="5"/>
  <c r="G1590" i="5"/>
  <c r="E1590" i="5"/>
  <c r="A1590" i="5"/>
  <c r="AD1589" i="5" a="1"/>
  <c r="AD1589" i="5"/>
  <c r="AC1589" i="5"/>
  <c r="U1589" i="5"/>
  <c r="T1589" i="5"/>
  <c r="M1589" i="5"/>
  <c r="N1589" i="5" s="1"/>
  <c r="L1589" i="5"/>
  <c r="G1589" i="5"/>
  <c r="E1589" i="5"/>
  <c r="A1589" i="5"/>
  <c r="AD1588" i="5" a="1"/>
  <c r="AD1588" i="5"/>
  <c r="AC1588" i="5"/>
  <c r="U1588" i="5"/>
  <c r="T1588" i="5"/>
  <c r="N1588" i="5"/>
  <c r="M1588" i="5"/>
  <c r="L1588" i="5"/>
  <c r="G1588" i="5"/>
  <c r="E1588" i="5"/>
  <c r="A1588" i="5"/>
  <c r="AD1587" i="5" a="1"/>
  <c r="AD1587" i="5"/>
  <c r="AC1587" i="5"/>
  <c r="U1587" i="5"/>
  <c r="T1587" i="5"/>
  <c r="M1587" i="5"/>
  <c r="N1587" i="5" s="1"/>
  <c r="L1587" i="5"/>
  <c r="G1587" i="5"/>
  <c r="E1587" i="5"/>
  <c r="A1587" i="5"/>
  <c r="AD1586" i="5" a="1"/>
  <c r="AD1586" i="5"/>
  <c r="AC1586" i="5"/>
  <c r="U1586" i="5"/>
  <c r="T1586" i="5"/>
  <c r="N1586" i="5"/>
  <c r="M1586" i="5"/>
  <c r="L1586" i="5"/>
  <c r="G1586" i="5"/>
  <c r="E1586" i="5"/>
  <c r="A1586" i="5"/>
  <c r="AD1585" i="5" a="1"/>
  <c r="AD1585" i="5"/>
  <c r="AC1585" i="5"/>
  <c r="U1585" i="5"/>
  <c r="T1585" i="5"/>
  <c r="M1585" i="5"/>
  <c r="N1585" i="5" s="1"/>
  <c r="L1585" i="5"/>
  <c r="G1585" i="5"/>
  <c r="E1585" i="5"/>
  <c r="A1585" i="5"/>
  <c r="AD1584" i="5" a="1"/>
  <c r="AD1584" i="5"/>
  <c r="AC1584" i="5"/>
  <c r="U1584" i="5"/>
  <c r="T1584" i="5"/>
  <c r="N1584" i="5"/>
  <c r="M1584" i="5"/>
  <c r="L1584" i="5"/>
  <c r="G1584" i="5"/>
  <c r="E1584" i="5"/>
  <c r="A1584" i="5"/>
  <c r="AD1583" i="5" a="1"/>
  <c r="AD1583" i="5"/>
  <c r="AC1583" i="5"/>
  <c r="U1583" i="5"/>
  <c r="T1583" i="5"/>
  <c r="M1583" i="5"/>
  <c r="N1583" i="5" s="1"/>
  <c r="L1583" i="5"/>
  <c r="G1583" i="5"/>
  <c r="E1583" i="5"/>
  <c r="A1583" i="5"/>
  <c r="AD1582" i="5" a="1"/>
  <c r="AD1582" i="5"/>
  <c r="AC1582" i="5"/>
  <c r="U1582" i="5"/>
  <c r="T1582" i="5"/>
  <c r="N1582" i="5"/>
  <c r="M1582" i="5"/>
  <c r="L1582" i="5"/>
  <c r="G1582" i="5"/>
  <c r="E1582" i="5"/>
  <c r="A1582" i="5"/>
  <c r="AD1581" i="5" a="1"/>
  <c r="AD1581" i="5"/>
  <c r="AC1581" i="5"/>
  <c r="U1581" i="5"/>
  <c r="T1581" i="5"/>
  <c r="M1581" i="5"/>
  <c r="N1581" i="5" s="1"/>
  <c r="L1581" i="5"/>
  <c r="G1581" i="5"/>
  <c r="E1581" i="5"/>
  <c r="A1581" i="5"/>
  <c r="AD1580" i="5" a="1"/>
  <c r="AD1580" i="5"/>
  <c r="AC1580" i="5"/>
  <c r="U1580" i="5"/>
  <c r="T1580" i="5"/>
  <c r="N1580" i="5"/>
  <c r="M1580" i="5"/>
  <c r="L1580" i="5"/>
  <c r="G1580" i="5"/>
  <c r="E1580" i="5"/>
  <c r="A1580" i="5"/>
  <c r="AD1579" i="5" a="1"/>
  <c r="AD1579" i="5"/>
  <c r="AC1579" i="5"/>
  <c r="U1579" i="5"/>
  <c r="T1579" i="5"/>
  <c r="M1579" i="5"/>
  <c r="N1579" i="5" s="1"/>
  <c r="L1579" i="5"/>
  <c r="G1579" i="5"/>
  <c r="E1579" i="5"/>
  <c r="A1579" i="5"/>
  <c r="AD1578" i="5" a="1"/>
  <c r="AD1578" i="5"/>
  <c r="AC1578" i="5"/>
  <c r="U1578" i="5"/>
  <c r="T1578" i="5"/>
  <c r="N1578" i="5"/>
  <c r="M1578" i="5"/>
  <c r="L1578" i="5"/>
  <c r="G1578" i="5"/>
  <c r="E1578" i="5"/>
  <c r="A1578" i="5"/>
  <c r="AD1577" i="5" a="1"/>
  <c r="AD1577" i="5"/>
  <c r="AC1577" i="5"/>
  <c r="U1577" i="5"/>
  <c r="T1577" i="5"/>
  <c r="M1577" i="5"/>
  <c r="N1577" i="5" s="1"/>
  <c r="L1577" i="5"/>
  <c r="G1577" i="5"/>
  <c r="E1577" i="5"/>
  <c r="A1577" i="5"/>
  <c r="AD1576" i="5" a="1"/>
  <c r="AD1576" i="5"/>
  <c r="AC1576" i="5"/>
  <c r="U1576" i="5"/>
  <c r="T1576" i="5"/>
  <c r="N1576" i="5"/>
  <c r="M1576" i="5"/>
  <c r="L1576" i="5"/>
  <c r="G1576" i="5"/>
  <c r="E1576" i="5"/>
  <c r="A1576" i="5"/>
  <c r="AD1575" i="5" a="1"/>
  <c r="AD1575" i="5"/>
  <c r="AC1575" i="5"/>
  <c r="U1575" i="5"/>
  <c r="T1575" i="5"/>
  <c r="M1575" i="5"/>
  <c r="N1575" i="5" s="1"/>
  <c r="L1575" i="5"/>
  <c r="G1575" i="5"/>
  <c r="E1575" i="5"/>
  <c r="A1575" i="5"/>
  <c r="AD1574" i="5" a="1"/>
  <c r="AD1574" i="5"/>
  <c r="AC1574" i="5"/>
  <c r="U1574" i="5"/>
  <c r="T1574" i="5"/>
  <c r="N1574" i="5"/>
  <c r="M1574" i="5"/>
  <c r="L1574" i="5"/>
  <c r="G1574" i="5"/>
  <c r="E1574" i="5"/>
  <c r="A1574" i="5"/>
  <c r="AD1573" i="5" a="1"/>
  <c r="AD1573" i="5"/>
  <c r="AC1573" i="5"/>
  <c r="U1573" i="5"/>
  <c r="T1573" i="5"/>
  <c r="M1573" i="5"/>
  <c r="N1573" i="5" s="1"/>
  <c r="L1573" i="5"/>
  <c r="G1573" i="5"/>
  <c r="E1573" i="5"/>
  <c r="A1573" i="5"/>
  <c r="AD1572" i="5" a="1"/>
  <c r="AD1572" i="5"/>
  <c r="AC1572" i="5"/>
  <c r="U1572" i="5"/>
  <c r="T1572" i="5"/>
  <c r="N1572" i="5"/>
  <c r="M1572" i="5"/>
  <c r="L1572" i="5"/>
  <c r="G1572" i="5"/>
  <c r="E1572" i="5"/>
  <c r="A1572" i="5"/>
  <c r="AD1571" i="5" a="1"/>
  <c r="AD1571" i="5"/>
  <c r="AC1571" i="5"/>
  <c r="U1571" i="5"/>
  <c r="T1571" i="5"/>
  <c r="M1571" i="5"/>
  <c r="N1571" i="5" s="1"/>
  <c r="L1571" i="5"/>
  <c r="G1571" i="5"/>
  <c r="E1571" i="5"/>
  <c r="A1571" i="5"/>
  <c r="AD1570" i="5" a="1"/>
  <c r="AD1570" i="5"/>
  <c r="AC1570" i="5"/>
  <c r="U1570" i="5"/>
  <c r="T1570" i="5"/>
  <c r="N1570" i="5"/>
  <c r="M1570" i="5"/>
  <c r="L1570" i="5"/>
  <c r="G1570" i="5"/>
  <c r="E1570" i="5"/>
  <c r="A1570" i="5"/>
  <c r="AD1569" i="5" a="1"/>
  <c r="AD1569" i="5"/>
  <c r="AC1569" i="5"/>
  <c r="U1569" i="5"/>
  <c r="T1569" i="5"/>
  <c r="M1569" i="5"/>
  <c r="N1569" i="5" s="1"/>
  <c r="L1569" i="5"/>
  <c r="G1569" i="5"/>
  <c r="E1569" i="5"/>
  <c r="A1569" i="5"/>
  <c r="AD1568" i="5" a="1"/>
  <c r="AD1568" i="5"/>
  <c r="AC1568" i="5"/>
  <c r="U1568" i="5"/>
  <c r="T1568" i="5"/>
  <c r="N1568" i="5"/>
  <c r="M1568" i="5"/>
  <c r="L1568" i="5"/>
  <c r="G1568" i="5"/>
  <c r="E1568" i="5"/>
  <c r="A1568" i="5"/>
  <c r="AD1567" i="5" a="1"/>
  <c r="AD1567" i="5"/>
  <c r="AC1567" i="5"/>
  <c r="U1567" i="5"/>
  <c r="T1567" i="5"/>
  <c r="M1567" i="5"/>
  <c r="N1567" i="5" s="1"/>
  <c r="L1567" i="5"/>
  <c r="G1567" i="5"/>
  <c r="E1567" i="5"/>
  <c r="A1567" i="5"/>
  <c r="AD1566" i="5" a="1"/>
  <c r="AD1566" i="5"/>
  <c r="AC1566" i="5"/>
  <c r="U1566" i="5"/>
  <c r="T1566" i="5"/>
  <c r="N1566" i="5"/>
  <c r="M1566" i="5"/>
  <c r="L1566" i="5"/>
  <c r="G1566" i="5"/>
  <c r="E1566" i="5"/>
  <c r="A1566" i="5"/>
  <c r="AD1565" i="5" a="1"/>
  <c r="AD1565" i="5"/>
  <c r="AC1565" i="5"/>
  <c r="U1565" i="5"/>
  <c r="T1565" i="5"/>
  <c r="M1565" i="5"/>
  <c r="N1565" i="5" s="1"/>
  <c r="L1565" i="5"/>
  <c r="G1565" i="5"/>
  <c r="E1565" i="5"/>
  <c r="A1565" i="5"/>
  <c r="AD1564" i="5" a="1"/>
  <c r="AD1564" i="5"/>
  <c r="AC1564" i="5"/>
  <c r="U1564" i="5"/>
  <c r="T1564" i="5"/>
  <c r="N1564" i="5"/>
  <c r="M1564" i="5"/>
  <c r="L1564" i="5"/>
  <c r="G1564" i="5"/>
  <c r="E1564" i="5"/>
  <c r="A1564" i="5"/>
  <c r="AD1563" i="5" a="1"/>
  <c r="AD1563" i="5"/>
  <c r="AC1563" i="5"/>
  <c r="U1563" i="5"/>
  <c r="T1563" i="5"/>
  <c r="M1563" i="5"/>
  <c r="N1563" i="5" s="1"/>
  <c r="L1563" i="5"/>
  <c r="G1563" i="5"/>
  <c r="E1563" i="5"/>
  <c r="A1563" i="5"/>
  <c r="AD1562" i="5" a="1"/>
  <c r="AD1562" i="5"/>
  <c r="AC1562" i="5"/>
  <c r="U1562" i="5"/>
  <c r="T1562" i="5"/>
  <c r="N1562" i="5"/>
  <c r="M1562" i="5"/>
  <c r="L1562" i="5"/>
  <c r="G1562" i="5"/>
  <c r="E1562" i="5"/>
  <c r="A1562" i="5"/>
  <c r="AD1561" i="5" a="1"/>
  <c r="AD1561" i="5"/>
  <c r="AC1561" i="5"/>
  <c r="U1561" i="5"/>
  <c r="T1561" i="5"/>
  <c r="M1561" i="5"/>
  <c r="N1561" i="5" s="1"/>
  <c r="L1561" i="5"/>
  <c r="G1561" i="5"/>
  <c r="E1561" i="5"/>
  <c r="A1561" i="5"/>
  <c r="AD1560" i="5" a="1"/>
  <c r="AD1560" i="5"/>
  <c r="AC1560" i="5"/>
  <c r="U1560" i="5"/>
  <c r="T1560" i="5"/>
  <c r="N1560" i="5"/>
  <c r="M1560" i="5"/>
  <c r="L1560" i="5"/>
  <c r="G1560" i="5"/>
  <c r="E1560" i="5"/>
  <c r="A1560" i="5"/>
  <c r="AD1559" i="5" a="1"/>
  <c r="AD1559" i="5"/>
  <c r="AC1559" i="5"/>
  <c r="U1559" i="5"/>
  <c r="T1559" i="5"/>
  <c r="M1559" i="5"/>
  <c r="N1559" i="5" s="1"/>
  <c r="L1559" i="5"/>
  <c r="G1559" i="5"/>
  <c r="E1559" i="5"/>
  <c r="A1559" i="5"/>
  <c r="AD1558" i="5" a="1"/>
  <c r="AD1558" i="5"/>
  <c r="AC1558" i="5"/>
  <c r="U1558" i="5"/>
  <c r="T1558" i="5"/>
  <c r="N1558" i="5"/>
  <c r="M1558" i="5"/>
  <c r="L1558" i="5"/>
  <c r="G1558" i="5"/>
  <c r="E1558" i="5"/>
  <c r="A1558" i="5"/>
  <c r="AD1557" i="5" a="1"/>
  <c r="AD1557" i="5"/>
  <c r="AC1557" i="5"/>
  <c r="U1557" i="5"/>
  <c r="T1557" i="5"/>
  <c r="M1557" i="5"/>
  <c r="N1557" i="5" s="1"/>
  <c r="L1557" i="5"/>
  <c r="G1557" i="5"/>
  <c r="E1557" i="5"/>
  <c r="A1557" i="5"/>
  <c r="AD1556" i="5" a="1"/>
  <c r="AD1556" i="5"/>
  <c r="AC1556" i="5"/>
  <c r="U1556" i="5"/>
  <c r="T1556" i="5"/>
  <c r="N1556" i="5"/>
  <c r="M1556" i="5"/>
  <c r="L1556" i="5"/>
  <c r="G1556" i="5"/>
  <c r="E1556" i="5"/>
  <c r="A1556" i="5"/>
  <c r="AD1555" i="5" a="1"/>
  <c r="AD1555" i="5"/>
  <c r="AC1555" i="5"/>
  <c r="U1555" i="5"/>
  <c r="T1555" i="5"/>
  <c r="M1555" i="5"/>
  <c r="N1555" i="5" s="1"/>
  <c r="L1555" i="5"/>
  <c r="G1555" i="5"/>
  <c r="E1555" i="5"/>
  <c r="A1555" i="5"/>
  <c r="AD1554" i="5" a="1"/>
  <c r="AD1554" i="5"/>
  <c r="AC1554" i="5"/>
  <c r="U1554" i="5"/>
  <c r="T1554" i="5"/>
  <c r="N1554" i="5"/>
  <c r="M1554" i="5"/>
  <c r="L1554" i="5"/>
  <c r="G1554" i="5"/>
  <c r="E1554" i="5"/>
  <c r="A1554" i="5"/>
  <c r="AD1553" i="5" a="1"/>
  <c r="AD1553" i="5"/>
  <c r="AC1553" i="5"/>
  <c r="U1553" i="5"/>
  <c r="T1553" i="5"/>
  <c r="M1553" i="5"/>
  <c r="N1553" i="5" s="1"/>
  <c r="L1553" i="5"/>
  <c r="G1553" i="5"/>
  <c r="E1553" i="5"/>
  <c r="A1553" i="5"/>
  <c r="AD1552" i="5" a="1"/>
  <c r="AD1552" i="5"/>
  <c r="AC1552" i="5"/>
  <c r="U1552" i="5"/>
  <c r="T1552" i="5"/>
  <c r="N1552" i="5"/>
  <c r="M1552" i="5"/>
  <c r="L1552" i="5"/>
  <c r="G1552" i="5"/>
  <c r="E1552" i="5"/>
  <c r="A1552" i="5"/>
  <c r="AD1551" i="5" a="1"/>
  <c r="AD1551" i="5"/>
  <c r="AC1551" i="5"/>
  <c r="U1551" i="5"/>
  <c r="T1551" i="5"/>
  <c r="M1551" i="5"/>
  <c r="N1551" i="5" s="1"/>
  <c r="L1551" i="5"/>
  <c r="G1551" i="5"/>
  <c r="E1551" i="5"/>
  <c r="A1551" i="5"/>
  <c r="AD1550" i="5" a="1"/>
  <c r="AD1550" i="5"/>
  <c r="AC1550" i="5"/>
  <c r="U1550" i="5"/>
  <c r="T1550" i="5"/>
  <c r="N1550" i="5"/>
  <c r="M1550" i="5"/>
  <c r="L1550" i="5"/>
  <c r="G1550" i="5"/>
  <c r="E1550" i="5"/>
  <c r="A1550" i="5"/>
  <c r="AD1549" i="5" a="1"/>
  <c r="AD1549" i="5"/>
  <c r="AC1549" i="5"/>
  <c r="U1549" i="5"/>
  <c r="T1549" i="5"/>
  <c r="M1549" i="5"/>
  <c r="N1549" i="5" s="1"/>
  <c r="L1549" i="5"/>
  <c r="G1549" i="5"/>
  <c r="E1549" i="5"/>
  <c r="A1549" i="5"/>
  <c r="AD1548" i="5" a="1"/>
  <c r="AD1548" i="5"/>
  <c r="AC1548" i="5"/>
  <c r="U1548" i="5"/>
  <c r="T1548" i="5"/>
  <c r="N1548" i="5"/>
  <c r="M1548" i="5"/>
  <c r="L1548" i="5"/>
  <c r="G1548" i="5"/>
  <c r="E1548" i="5"/>
  <c r="A1548" i="5"/>
  <c r="AD1547" i="5" a="1"/>
  <c r="AD1547" i="5"/>
  <c r="AC1547" i="5"/>
  <c r="U1547" i="5"/>
  <c r="T1547" i="5"/>
  <c r="M1547" i="5"/>
  <c r="N1547" i="5" s="1"/>
  <c r="L1547" i="5"/>
  <c r="G1547" i="5"/>
  <c r="E1547" i="5"/>
  <c r="A1547" i="5"/>
  <c r="AD1546" i="5" a="1"/>
  <c r="AD1546" i="5"/>
  <c r="AC1546" i="5"/>
  <c r="U1546" i="5"/>
  <c r="T1546" i="5"/>
  <c r="N1546" i="5"/>
  <c r="M1546" i="5"/>
  <c r="L1546" i="5"/>
  <c r="G1546" i="5"/>
  <c r="E1546" i="5"/>
  <c r="A1546" i="5"/>
  <c r="AD1545" i="5" a="1"/>
  <c r="AD1545" i="5"/>
  <c r="AC1545" i="5"/>
  <c r="U1545" i="5"/>
  <c r="T1545" i="5"/>
  <c r="M1545" i="5"/>
  <c r="N1545" i="5" s="1"/>
  <c r="L1545" i="5"/>
  <c r="G1545" i="5"/>
  <c r="E1545" i="5"/>
  <c r="A1545" i="5"/>
  <c r="AD1544" i="5" a="1"/>
  <c r="AD1544" i="5"/>
  <c r="AC1544" i="5"/>
  <c r="U1544" i="5"/>
  <c r="T1544" i="5"/>
  <c r="N1544" i="5"/>
  <c r="M1544" i="5"/>
  <c r="L1544" i="5"/>
  <c r="G1544" i="5"/>
  <c r="E1544" i="5"/>
  <c r="A1544" i="5"/>
  <c r="AD1543" i="5" a="1"/>
  <c r="AD1543" i="5"/>
  <c r="AC1543" i="5"/>
  <c r="U1543" i="5"/>
  <c r="T1543" i="5"/>
  <c r="M1543" i="5"/>
  <c r="N1543" i="5" s="1"/>
  <c r="L1543" i="5"/>
  <c r="G1543" i="5"/>
  <c r="E1543" i="5"/>
  <c r="A1543" i="5"/>
  <c r="AD1542" i="5" a="1"/>
  <c r="AD1542" i="5"/>
  <c r="AC1542" i="5"/>
  <c r="U1542" i="5"/>
  <c r="T1542" i="5"/>
  <c r="N1542" i="5"/>
  <c r="M1542" i="5"/>
  <c r="L1542" i="5"/>
  <c r="G1542" i="5"/>
  <c r="E1542" i="5"/>
  <c r="A1542" i="5"/>
  <c r="AD1541" i="5" a="1"/>
  <c r="AD1541" i="5"/>
  <c r="AC1541" i="5"/>
  <c r="U1541" i="5"/>
  <c r="T1541" i="5"/>
  <c r="M1541" i="5"/>
  <c r="N1541" i="5" s="1"/>
  <c r="L1541" i="5"/>
  <c r="G1541" i="5"/>
  <c r="E1541" i="5"/>
  <c r="A1541" i="5"/>
  <c r="AD1540" i="5" a="1"/>
  <c r="AD1540" i="5"/>
  <c r="AC1540" i="5"/>
  <c r="U1540" i="5"/>
  <c r="T1540" i="5"/>
  <c r="N1540" i="5"/>
  <c r="M1540" i="5"/>
  <c r="L1540" i="5"/>
  <c r="G1540" i="5"/>
  <c r="E1540" i="5"/>
  <c r="A1540" i="5"/>
  <c r="AD1539" i="5" a="1"/>
  <c r="AD1539" i="5"/>
  <c r="AC1539" i="5"/>
  <c r="U1539" i="5"/>
  <c r="T1539" i="5"/>
  <c r="M1539" i="5"/>
  <c r="N1539" i="5" s="1"/>
  <c r="L1539" i="5"/>
  <c r="G1539" i="5"/>
  <c r="E1539" i="5"/>
  <c r="A1539" i="5"/>
  <c r="AD1538" i="5" a="1"/>
  <c r="AD1538" i="5"/>
  <c r="AC1538" i="5"/>
  <c r="U1538" i="5"/>
  <c r="T1538" i="5"/>
  <c r="N1538" i="5"/>
  <c r="M1538" i="5"/>
  <c r="L1538" i="5"/>
  <c r="G1538" i="5"/>
  <c r="E1538" i="5"/>
  <c r="A1538" i="5"/>
  <c r="AD1537" i="5" a="1"/>
  <c r="AD1537" i="5"/>
  <c r="AC1537" i="5"/>
  <c r="U1537" i="5"/>
  <c r="T1537" i="5"/>
  <c r="M1537" i="5"/>
  <c r="N1537" i="5" s="1"/>
  <c r="L1537" i="5"/>
  <c r="G1537" i="5"/>
  <c r="E1537" i="5"/>
  <c r="A1537" i="5"/>
  <c r="AD1536" i="5" a="1"/>
  <c r="AD1536" i="5"/>
  <c r="AC1536" i="5"/>
  <c r="U1536" i="5"/>
  <c r="T1536" i="5"/>
  <c r="N1536" i="5"/>
  <c r="M1536" i="5"/>
  <c r="L1536" i="5"/>
  <c r="G1536" i="5"/>
  <c r="E1536" i="5"/>
  <c r="A1536" i="5"/>
  <c r="AD1535" i="5" a="1"/>
  <c r="AD1535" i="5"/>
  <c r="AC1535" i="5"/>
  <c r="U1535" i="5"/>
  <c r="T1535" i="5"/>
  <c r="M1535" i="5"/>
  <c r="N1535" i="5" s="1"/>
  <c r="L1535" i="5"/>
  <c r="G1535" i="5"/>
  <c r="E1535" i="5"/>
  <c r="A1535" i="5"/>
  <c r="AD1534" i="5" a="1"/>
  <c r="AD1534" i="5"/>
  <c r="AC1534" i="5"/>
  <c r="U1534" i="5"/>
  <c r="T1534" i="5"/>
  <c r="N1534" i="5"/>
  <c r="M1534" i="5"/>
  <c r="L1534" i="5"/>
  <c r="G1534" i="5"/>
  <c r="E1534" i="5"/>
  <c r="A1534" i="5"/>
  <c r="AD1533" i="5" a="1"/>
  <c r="AD1533" i="5"/>
  <c r="AC1533" i="5"/>
  <c r="U1533" i="5"/>
  <c r="T1533" i="5"/>
  <c r="M1533" i="5"/>
  <c r="N1533" i="5" s="1"/>
  <c r="L1533" i="5"/>
  <c r="G1533" i="5"/>
  <c r="E1533" i="5"/>
  <c r="A1533" i="5"/>
  <c r="AD1532" i="5" a="1"/>
  <c r="AD1532" i="5"/>
  <c r="AC1532" i="5"/>
  <c r="U1532" i="5"/>
  <c r="T1532" i="5"/>
  <c r="N1532" i="5"/>
  <c r="M1532" i="5"/>
  <c r="L1532" i="5"/>
  <c r="G1532" i="5"/>
  <c r="E1532" i="5"/>
  <c r="A1532" i="5"/>
  <c r="AD1531" i="5" a="1"/>
  <c r="AD1531" i="5"/>
  <c r="AC1531" i="5"/>
  <c r="U1531" i="5"/>
  <c r="T1531" i="5"/>
  <c r="M1531" i="5"/>
  <c r="N1531" i="5" s="1"/>
  <c r="L1531" i="5"/>
  <c r="G1531" i="5"/>
  <c r="E1531" i="5"/>
  <c r="A1531" i="5"/>
  <c r="AD1530" i="5" a="1"/>
  <c r="AD1530" i="5"/>
  <c r="AC1530" i="5"/>
  <c r="U1530" i="5"/>
  <c r="T1530" i="5"/>
  <c r="N1530" i="5"/>
  <c r="M1530" i="5"/>
  <c r="L1530" i="5"/>
  <c r="G1530" i="5"/>
  <c r="E1530" i="5"/>
  <c r="A1530" i="5"/>
  <c r="AD1529" i="5" a="1"/>
  <c r="AD1529" i="5"/>
  <c r="AC1529" i="5"/>
  <c r="U1529" i="5"/>
  <c r="T1529" i="5"/>
  <c r="M1529" i="5"/>
  <c r="N1529" i="5" s="1"/>
  <c r="L1529" i="5"/>
  <c r="G1529" i="5"/>
  <c r="E1529" i="5"/>
  <c r="A1529" i="5"/>
  <c r="AD1528" i="5" a="1"/>
  <c r="AD1528" i="5"/>
  <c r="AC1528" i="5"/>
  <c r="U1528" i="5"/>
  <c r="T1528" i="5"/>
  <c r="N1528" i="5"/>
  <c r="M1528" i="5"/>
  <c r="L1528" i="5"/>
  <c r="G1528" i="5"/>
  <c r="E1528" i="5"/>
  <c r="A1528" i="5"/>
  <c r="AD1527" i="5" a="1"/>
  <c r="AD1527" i="5"/>
  <c r="AC1527" i="5"/>
  <c r="U1527" i="5"/>
  <c r="T1527" i="5"/>
  <c r="M1527" i="5"/>
  <c r="N1527" i="5" s="1"/>
  <c r="L1527" i="5"/>
  <c r="G1527" i="5"/>
  <c r="E1527" i="5"/>
  <c r="A1527" i="5"/>
  <c r="AD1526" i="5" a="1"/>
  <c r="AD1526" i="5"/>
  <c r="AC1526" i="5"/>
  <c r="U1526" i="5"/>
  <c r="T1526" i="5"/>
  <c r="N1526" i="5"/>
  <c r="M1526" i="5"/>
  <c r="L1526" i="5"/>
  <c r="G1526" i="5"/>
  <c r="E1526" i="5"/>
  <c r="A1526" i="5"/>
  <c r="AD1525" i="5" a="1"/>
  <c r="AD1525" i="5"/>
  <c r="AC1525" i="5"/>
  <c r="U1525" i="5"/>
  <c r="T1525" i="5"/>
  <c r="M1525" i="5"/>
  <c r="N1525" i="5" s="1"/>
  <c r="L1525" i="5"/>
  <c r="G1525" i="5"/>
  <c r="E1525" i="5"/>
  <c r="A1525" i="5"/>
  <c r="AD1524" i="5" a="1"/>
  <c r="AD1524" i="5"/>
  <c r="AC1524" i="5"/>
  <c r="U1524" i="5"/>
  <c r="T1524" i="5"/>
  <c r="M1524" i="5"/>
  <c r="N1524" i="5" s="1"/>
  <c r="L1524" i="5"/>
  <c r="G1524" i="5"/>
  <c r="E1524" i="5"/>
  <c r="A1524" i="5"/>
  <c r="AD1523" i="5" a="1"/>
  <c r="AD1523" i="5"/>
  <c r="AC1523" i="5"/>
  <c r="U1523" i="5"/>
  <c r="T1523" i="5"/>
  <c r="M1523" i="5"/>
  <c r="N1523" i="5" s="1"/>
  <c r="L1523" i="5"/>
  <c r="G1523" i="5"/>
  <c r="E1523" i="5"/>
  <c r="A1523" i="5"/>
  <c r="AD1522" i="5" a="1"/>
  <c r="AD1522" i="5"/>
  <c r="AC1522" i="5"/>
  <c r="U1522" i="5"/>
  <c r="T1522" i="5"/>
  <c r="N1522" i="5"/>
  <c r="M1522" i="5"/>
  <c r="L1522" i="5"/>
  <c r="G1522" i="5"/>
  <c r="E1522" i="5"/>
  <c r="A1522" i="5"/>
  <c r="AD1521" i="5" a="1"/>
  <c r="AD1521" i="5"/>
  <c r="AC1521" i="5"/>
  <c r="U1521" i="5"/>
  <c r="T1521" i="5"/>
  <c r="M1521" i="5"/>
  <c r="N1521" i="5" s="1"/>
  <c r="L1521" i="5"/>
  <c r="G1521" i="5"/>
  <c r="E1521" i="5"/>
  <c r="A1521" i="5"/>
  <c r="AD1520" i="5" a="1"/>
  <c r="AD1520" i="5"/>
  <c r="AC1520" i="5"/>
  <c r="U1520" i="5"/>
  <c r="T1520" i="5"/>
  <c r="M1520" i="5"/>
  <c r="N1520" i="5" s="1"/>
  <c r="L1520" i="5"/>
  <c r="G1520" i="5"/>
  <c r="E1520" i="5"/>
  <c r="A1520" i="5"/>
  <c r="AD1519" i="5" a="1"/>
  <c r="AD1519" i="5"/>
  <c r="AC1519" i="5"/>
  <c r="U1519" i="5"/>
  <c r="T1519" i="5"/>
  <c r="M1519" i="5"/>
  <c r="N1519" i="5" s="1"/>
  <c r="L1519" i="5"/>
  <c r="G1519" i="5"/>
  <c r="E1519" i="5"/>
  <c r="A1519" i="5"/>
  <c r="AD1518" i="5" a="1"/>
  <c r="AD1518" i="5"/>
  <c r="AC1518" i="5"/>
  <c r="U1518" i="5"/>
  <c r="T1518" i="5"/>
  <c r="M1518" i="5"/>
  <c r="N1518" i="5" s="1"/>
  <c r="L1518" i="5"/>
  <c r="G1518" i="5"/>
  <c r="E1518" i="5"/>
  <c r="A1518" i="5"/>
  <c r="AD1517" i="5" a="1"/>
  <c r="AD1517" i="5"/>
  <c r="AC1517" i="5"/>
  <c r="U1517" i="5"/>
  <c r="T1517" i="5"/>
  <c r="M1517" i="5"/>
  <c r="N1517" i="5" s="1"/>
  <c r="L1517" i="5"/>
  <c r="G1517" i="5"/>
  <c r="E1517" i="5"/>
  <c r="A1517" i="5"/>
  <c r="AD1516" i="5" a="1"/>
  <c r="AD1516" i="5"/>
  <c r="AC1516" i="5"/>
  <c r="U1516" i="5"/>
  <c r="T1516" i="5"/>
  <c r="N1516" i="5"/>
  <c r="M1516" i="5"/>
  <c r="L1516" i="5"/>
  <c r="G1516" i="5"/>
  <c r="E1516" i="5"/>
  <c r="A1516" i="5"/>
  <c r="AD1515" i="5" a="1"/>
  <c r="AD1515" i="5"/>
  <c r="AC1515" i="5"/>
  <c r="U1515" i="5"/>
  <c r="T1515" i="5"/>
  <c r="M1515" i="5"/>
  <c r="N1515" i="5" s="1"/>
  <c r="L1515" i="5"/>
  <c r="G1515" i="5"/>
  <c r="E1515" i="5"/>
  <c r="A1515" i="5"/>
  <c r="AD1514" i="5" a="1"/>
  <c r="AD1514" i="5"/>
  <c r="AC1514" i="5"/>
  <c r="U1514" i="5"/>
  <c r="T1514" i="5"/>
  <c r="M1514" i="5"/>
  <c r="N1514" i="5" s="1"/>
  <c r="L1514" i="5"/>
  <c r="G1514" i="5"/>
  <c r="E1514" i="5"/>
  <c r="A1514" i="5"/>
  <c r="AD1513" i="5" a="1"/>
  <c r="AD1513" i="5"/>
  <c r="AC1513" i="5"/>
  <c r="U1513" i="5"/>
  <c r="T1513" i="5"/>
  <c r="M1513" i="5"/>
  <c r="N1513" i="5" s="1"/>
  <c r="L1513" i="5"/>
  <c r="G1513" i="5"/>
  <c r="E1513" i="5"/>
  <c r="A1513" i="5"/>
  <c r="AD1512" i="5" a="1"/>
  <c r="AD1512" i="5"/>
  <c r="AC1512" i="5"/>
  <c r="U1512" i="5"/>
  <c r="T1512" i="5"/>
  <c r="N1512" i="5"/>
  <c r="M1512" i="5"/>
  <c r="L1512" i="5"/>
  <c r="G1512" i="5"/>
  <c r="E1512" i="5"/>
  <c r="A1512" i="5"/>
  <c r="AD1511" i="5" a="1"/>
  <c r="AD1511" i="5"/>
  <c r="AC1511" i="5"/>
  <c r="U1511" i="5"/>
  <c r="T1511" i="5"/>
  <c r="M1511" i="5"/>
  <c r="N1511" i="5" s="1"/>
  <c r="L1511" i="5"/>
  <c r="G1511" i="5"/>
  <c r="E1511" i="5"/>
  <c r="A1511" i="5"/>
  <c r="AD1510" i="5" a="1"/>
  <c r="AD1510" i="5"/>
  <c r="AC1510" i="5"/>
  <c r="U1510" i="5"/>
  <c r="T1510" i="5"/>
  <c r="N1510" i="5"/>
  <c r="M1510" i="5"/>
  <c r="L1510" i="5"/>
  <c r="G1510" i="5"/>
  <c r="E1510" i="5"/>
  <c r="A1510" i="5"/>
  <c r="AD1509" i="5" a="1"/>
  <c r="AD1509" i="5"/>
  <c r="AC1509" i="5"/>
  <c r="U1509" i="5"/>
  <c r="T1509" i="5"/>
  <c r="M1509" i="5"/>
  <c r="N1509" i="5" s="1"/>
  <c r="L1509" i="5"/>
  <c r="G1509" i="5"/>
  <c r="E1509" i="5"/>
  <c r="A1509" i="5"/>
  <c r="AD1508" i="5" a="1"/>
  <c r="AD1508" i="5"/>
  <c r="AC1508" i="5"/>
  <c r="U1508" i="5"/>
  <c r="T1508" i="5"/>
  <c r="M1508" i="5"/>
  <c r="N1508" i="5" s="1"/>
  <c r="L1508" i="5"/>
  <c r="G1508" i="5"/>
  <c r="E1508" i="5"/>
  <c r="A1508" i="5"/>
  <c r="AD1507" i="5" a="1"/>
  <c r="AD1507" i="5"/>
  <c r="AC1507" i="5"/>
  <c r="U1507" i="5"/>
  <c r="T1507" i="5"/>
  <c r="M1507" i="5"/>
  <c r="N1507" i="5" s="1"/>
  <c r="L1507" i="5"/>
  <c r="G1507" i="5"/>
  <c r="E1507" i="5"/>
  <c r="A1507" i="5"/>
  <c r="AD1506" i="5" a="1"/>
  <c r="AD1506" i="5"/>
  <c r="AC1506" i="5"/>
  <c r="U1506" i="5"/>
  <c r="T1506" i="5"/>
  <c r="N1506" i="5"/>
  <c r="M1506" i="5"/>
  <c r="L1506" i="5"/>
  <c r="G1506" i="5"/>
  <c r="E1506" i="5"/>
  <c r="A1506" i="5"/>
  <c r="AD1505" i="5" a="1"/>
  <c r="AD1505" i="5"/>
  <c r="AC1505" i="5"/>
  <c r="U1505" i="5"/>
  <c r="T1505" i="5"/>
  <c r="M1505" i="5"/>
  <c r="N1505" i="5" s="1"/>
  <c r="L1505" i="5"/>
  <c r="G1505" i="5"/>
  <c r="E1505" i="5"/>
  <c r="A1505" i="5"/>
  <c r="AD1504" i="5" a="1"/>
  <c r="AD1504" i="5"/>
  <c r="AC1504" i="5"/>
  <c r="U1504" i="5"/>
  <c r="T1504" i="5"/>
  <c r="M1504" i="5"/>
  <c r="N1504" i="5" s="1"/>
  <c r="L1504" i="5"/>
  <c r="G1504" i="5"/>
  <c r="E1504" i="5"/>
  <c r="A1504" i="5"/>
  <c r="AD1503" i="5" a="1"/>
  <c r="AD1503" i="5"/>
  <c r="AC1503" i="5"/>
  <c r="U1503" i="5"/>
  <c r="T1503" i="5"/>
  <c r="M1503" i="5"/>
  <c r="N1503" i="5" s="1"/>
  <c r="L1503" i="5"/>
  <c r="G1503" i="5"/>
  <c r="E1503" i="5"/>
  <c r="A1503" i="5"/>
  <c r="AD1502" i="5" a="1"/>
  <c r="AD1502" i="5"/>
  <c r="AC1502" i="5"/>
  <c r="U1502" i="5"/>
  <c r="T1502" i="5"/>
  <c r="M1502" i="5"/>
  <c r="N1502" i="5" s="1"/>
  <c r="L1502" i="5"/>
  <c r="G1502" i="5"/>
  <c r="E1502" i="5"/>
  <c r="A1502" i="5"/>
  <c r="AD1501" i="5" a="1"/>
  <c r="AD1501" i="5"/>
  <c r="AC1501" i="5"/>
  <c r="U1501" i="5"/>
  <c r="T1501" i="5"/>
  <c r="M1501" i="5"/>
  <c r="N1501" i="5" s="1"/>
  <c r="L1501" i="5"/>
  <c r="G1501" i="5"/>
  <c r="E1501" i="5"/>
  <c r="A1501" i="5"/>
  <c r="AD1500" i="5" a="1"/>
  <c r="AD1500" i="5"/>
  <c r="AC1500" i="5"/>
  <c r="U1500" i="5"/>
  <c r="T1500" i="5"/>
  <c r="N1500" i="5"/>
  <c r="M1500" i="5"/>
  <c r="L1500" i="5"/>
  <c r="G1500" i="5"/>
  <c r="E1500" i="5"/>
  <c r="A1500" i="5"/>
  <c r="AD1499" i="5" a="1"/>
  <c r="AD1499" i="5"/>
  <c r="AC1499" i="5"/>
  <c r="U1499" i="5"/>
  <c r="T1499" i="5"/>
  <c r="M1499" i="5"/>
  <c r="N1499" i="5" s="1"/>
  <c r="L1499" i="5"/>
  <c r="G1499" i="5"/>
  <c r="E1499" i="5"/>
  <c r="A1499" i="5"/>
  <c r="AD1498" i="5" a="1"/>
  <c r="AD1498" i="5"/>
  <c r="AC1498" i="5"/>
  <c r="U1498" i="5"/>
  <c r="T1498" i="5"/>
  <c r="M1498" i="5"/>
  <c r="N1498" i="5" s="1"/>
  <c r="L1498" i="5"/>
  <c r="G1498" i="5"/>
  <c r="E1498" i="5"/>
  <c r="A1498" i="5"/>
  <c r="AD1497" i="5" a="1"/>
  <c r="AD1497" i="5"/>
  <c r="AC1497" i="5"/>
  <c r="U1497" i="5"/>
  <c r="T1497" i="5"/>
  <c r="M1497" i="5"/>
  <c r="N1497" i="5" s="1"/>
  <c r="L1497" i="5"/>
  <c r="G1497" i="5"/>
  <c r="E1497" i="5"/>
  <c r="A1497" i="5"/>
  <c r="AD1496" i="5" a="1"/>
  <c r="AD1496" i="5"/>
  <c r="AC1496" i="5"/>
  <c r="U1496" i="5"/>
  <c r="T1496" i="5"/>
  <c r="N1496" i="5"/>
  <c r="M1496" i="5"/>
  <c r="L1496" i="5"/>
  <c r="G1496" i="5"/>
  <c r="E1496" i="5"/>
  <c r="A1496" i="5"/>
  <c r="AD1495" i="5" a="1"/>
  <c r="AD1495" i="5"/>
  <c r="AC1495" i="5"/>
  <c r="U1495" i="5"/>
  <c r="T1495" i="5"/>
  <c r="M1495" i="5"/>
  <c r="N1495" i="5" s="1"/>
  <c r="L1495" i="5"/>
  <c r="G1495" i="5"/>
  <c r="E1495" i="5"/>
  <c r="A1495" i="5"/>
  <c r="AD1494" i="5" a="1"/>
  <c r="AD1494" i="5"/>
  <c r="AC1494" i="5"/>
  <c r="U1494" i="5"/>
  <c r="T1494" i="5"/>
  <c r="N1494" i="5"/>
  <c r="M1494" i="5"/>
  <c r="L1494" i="5"/>
  <c r="G1494" i="5"/>
  <c r="E1494" i="5"/>
  <c r="A1494" i="5"/>
  <c r="AD1493" i="5" a="1"/>
  <c r="AD1493" i="5"/>
  <c r="AC1493" i="5"/>
  <c r="U1493" i="5"/>
  <c r="T1493" i="5"/>
  <c r="M1493" i="5"/>
  <c r="N1493" i="5" s="1"/>
  <c r="L1493" i="5"/>
  <c r="G1493" i="5"/>
  <c r="E1493" i="5"/>
  <c r="A1493" i="5"/>
  <c r="AD1492" i="5" a="1"/>
  <c r="AD1492" i="5"/>
  <c r="AC1492" i="5"/>
  <c r="U1492" i="5"/>
  <c r="T1492" i="5"/>
  <c r="M1492" i="5"/>
  <c r="N1492" i="5" s="1"/>
  <c r="L1492" i="5"/>
  <c r="G1492" i="5"/>
  <c r="E1492" i="5"/>
  <c r="A1492" i="5"/>
  <c r="AD1491" i="5" a="1"/>
  <c r="AD1491" i="5"/>
  <c r="AC1491" i="5"/>
  <c r="U1491" i="5"/>
  <c r="T1491" i="5"/>
  <c r="M1491" i="5"/>
  <c r="N1491" i="5" s="1"/>
  <c r="L1491" i="5"/>
  <c r="G1491" i="5"/>
  <c r="E1491" i="5"/>
  <c r="A1491" i="5"/>
  <c r="AD1490" i="5" a="1"/>
  <c r="AD1490" i="5"/>
  <c r="AC1490" i="5"/>
  <c r="U1490" i="5"/>
  <c r="T1490" i="5"/>
  <c r="N1490" i="5"/>
  <c r="M1490" i="5"/>
  <c r="L1490" i="5"/>
  <c r="G1490" i="5"/>
  <c r="E1490" i="5"/>
  <c r="A1490" i="5"/>
  <c r="AD1489" i="5" a="1"/>
  <c r="AD1489" i="5"/>
  <c r="AC1489" i="5"/>
  <c r="U1489" i="5"/>
  <c r="T1489" i="5"/>
  <c r="M1489" i="5"/>
  <c r="N1489" i="5" s="1"/>
  <c r="L1489" i="5"/>
  <c r="G1489" i="5"/>
  <c r="E1489" i="5"/>
  <c r="A1489" i="5"/>
  <c r="AD1488" i="5" a="1"/>
  <c r="AD1488" i="5"/>
  <c r="AC1488" i="5"/>
  <c r="U1488" i="5"/>
  <c r="T1488" i="5"/>
  <c r="M1488" i="5"/>
  <c r="N1488" i="5" s="1"/>
  <c r="L1488" i="5"/>
  <c r="G1488" i="5"/>
  <c r="E1488" i="5"/>
  <c r="A1488" i="5"/>
  <c r="AD1487" i="5" a="1"/>
  <c r="AD1487" i="5"/>
  <c r="AC1487" i="5"/>
  <c r="U1487" i="5"/>
  <c r="T1487" i="5"/>
  <c r="M1487" i="5"/>
  <c r="N1487" i="5" s="1"/>
  <c r="L1487" i="5"/>
  <c r="G1487" i="5"/>
  <c r="E1487" i="5"/>
  <c r="A1487" i="5"/>
  <c r="AD1486" i="5" a="1"/>
  <c r="AD1486" i="5"/>
  <c r="AC1486" i="5"/>
  <c r="U1486" i="5"/>
  <c r="T1486" i="5"/>
  <c r="M1486" i="5"/>
  <c r="N1486" i="5" s="1"/>
  <c r="L1486" i="5"/>
  <c r="G1486" i="5"/>
  <c r="E1486" i="5"/>
  <c r="A1486" i="5"/>
  <c r="AD1485" i="5" a="1"/>
  <c r="AD1485" i="5"/>
  <c r="AC1485" i="5"/>
  <c r="U1485" i="5"/>
  <c r="T1485" i="5"/>
  <c r="M1485" i="5"/>
  <c r="N1485" i="5" s="1"/>
  <c r="L1485" i="5"/>
  <c r="G1485" i="5"/>
  <c r="E1485" i="5"/>
  <c r="A1485" i="5"/>
  <c r="AD1484" i="5" a="1"/>
  <c r="AD1484" i="5"/>
  <c r="AC1484" i="5"/>
  <c r="U1484" i="5"/>
  <c r="T1484" i="5"/>
  <c r="N1484" i="5"/>
  <c r="M1484" i="5"/>
  <c r="L1484" i="5"/>
  <c r="G1484" i="5"/>
  <c r="E1484" i="5"/>
  <c r="A1484" i="5"/>
  <c r="AD1483" i="5" a="1"/>
  <c r="AD1483" i="5"/>
  <c r="AC1483" i="5"/>
  <c r="U1483" i="5"/>
  <c r="T1483" i="5"/>
  <c r="M1483" i="5"/>
  <c r="N1483" i="5" s="1"/>
  <c r="L1483" i="5"/>
  <c r="G1483" i="5"/>
  <c r="E1483" i="5"/>
  <c r="A1483" i="5"/>
  <c r="AD1482" i="5" a="1"/>
  <c r="AD1482" i="5"/>
  <c r="AC1482" i="5"/>
  <c r="U1482" i="5"/>
  <c r="T1482" i="5"/>
  <c r="M1482" i="5"/>
  <c r="N1482" i="5" s="1"/>
  <c r="L1482" i="5"/>
  <c r="G1482" i="5"/>
  <c r="E1482" i="5"/>
  <c r="A1482" i="5"/>
  <c r="AD1481" i="5" a="1"/>
  <c r="AD1481" i="5"/>
  <c r="AC1481" i="5"/>
  <c r="U1481" i="5"/>
  <c r="T1481" i="5"/>
  <c r="M1481" i="5"/>
  <c r="N1481" i="5" s="1"/>
  <c r="L1481" i="5"/>
  <c r="G1481" i="5"/>
  <c r="E1481" i="5"/>
  <c r="A1481" i="5"/>
  <c r="AD1480" i="5" a="1"/>
  <c r="AD1480" i="5"/>
  <c r="AC1480" i="5"/>
  <c r="U1480" i="5"/>
  <c r="T1480" i="5"/>
  <c r="N1480" i="5"/>
  <c r="M1480" i="5"/>
  <c r="L1480" i="5"/>
  <c r="G1480" i="5"/>
  <c r="E1480" i="5"/>
  <c r="A1480" i="5"/>
  <c r="AD1479" i="5" a="1"/>
  <c r="AD1479" i="5"/>
  <c r="AC1479" i="5"/>
  <c r="U1479" i="5"/>
  <c r="T1479" i="5"/>
  <c r="M1479" i="5"/>
  <c r="N1479" i="5" s="1"/>
  <c r="L1479" i="5"/>
  <c r="G1479" i="5"/>
  <c r="E1479" i="5"/>
  <c r="A1479" i="5"/>
  <c r="AD1478" i="5" a="1"/>
  <c r="AD1478" i="5"/>
  <c r="AC1478" i="5"/>
  <c r="U1478" i="5"/>
  <c r="T1478" i="5"/>
  <c r="N1478" i="5"/>
  <c r="M1478" i="5"/>
  <c r="L1478" i="5"/>
  <c r="G1478" i="5"/>
  <c r="E1478" i="5"/>
  <c r="A1478" i="5"/>
  <c r="AD1477" i="5" a="1"/>
  <c r="AD1477" i="5"/>
  <c r="AC1477" i="5"/>
  <c r="U1477" i="5"/>
  <c r="T1477" i="5"/>
  <c r="M1477" i="5"/>
  <c r="N1477" i="5" s="1"/>
  <c r="L1477" i="5"/>
  <c r="G1477" i="5"/>
  <c r="E1477" i="5"/>
  <c r="A1477" i="5"/>
  <c r="AD1476" i="5" a="1"/>
  <c r="AD1476" i="5"/>
  <c r="AC1476" i="5"/>
  <c r="U1476" i="5"/>
  <c r="T1476" i="5"/>
  <c r="M1476" i="5"/>
  <c r="N1476" i="5" s="1"/>
  <c r="L1476" i="5"/>
  <c r="G1476" i="5"/>
  <c r="E1476" i="5"/>
  <c r="A1476" i="5"/>
  <c r="AD1475" i="5" a="1"/>
  <c r="AD1475" i="5"/>
  <c r="AC1475" i="5"/>
  <c r="U1475" i="5"/>
  <c r="T1475" i="5"/>
  <c r="M1475" i="5"/>
  <c r="N1475" i="5" s="1"/>
  <c r="L1475" i="5"/>
  <c r="G1475" i="5"/>
  <c r="E1475" i="5"/>
  <c r="A1475" i="5"/>
  <c r="AD1474" i="5" a="1"/>
  <c r="AD1474" i="5"/>
  <c r="AC1474" i="5"/>
  <c r="U1474" i="5"/>
  <c r="T1474" i="5"/>
  <c r="N1474" i="5"/>
  <c r="M1474" i="5"/>
  <c r="L1474" i="5"/>
  <c r="G1474" i="5"/>
  <c r="E1474" i="5"/>
  <c r="A1474" i="5"/>
  <c r="AD1473" i="5" a="1"/>
  <c r="AD1473" i="5"/>
  <c r="AC1473" i="5"/>
  <c r="U1473" i="5"/>
  <c r="T1473" i="5"/>
  <c r="M1473" i="5"/>
  <c r="N1473" i="5" s="1"/>
  <c r="L1473" i="5"/>
  <c r="G1473" i="5"/>
  <c r="E1473" i="5"/>
  <c r="A1473" i="5"/>
  <c r="AD1472" i="5" a="1"/>
  <c r="AD1472" i="5"/>
  <c r="AC1472" i="5"/>
  <c r="U1472" i="5"/>
  <c r="T1472" i="5"/>
  <c r="M1472" i="5"/>
  <c r="N1472" i="5" s="1"/>
  <c r="L1472" i="5"/>
  <c r="G1472" i="5"/>
  <c r="E1472" i="5"/>
  <c r="A1472" i="5"/>
  <c r="AD1471" i="5" a="1"/>
  <c r="AD1471" i="5"/>
  <c r="AC1471" i="5"/>
  <c r="U1471" i="5"/>
  <c r="T1471" i="5"/>
  <c r="M1471" i="5"/>
  <c r="N1471" i="5" s="1"/>
  <c r="L1471" i="5"/>
  <c r="G1471" i="5"/>
  <c r="E1471" i="5"/>
  <c r="A1471" i="5"/>
  <c r="AD1470" i="5" a="1"/>
  <c r="AD1470" i="5"/>
  <c r="AC1470" i="5"/>
  <c r="U1470" i="5"/>
  <c r="T1470" i="5"/>
  <c r="M1470" i="5"/>
  <c r="N1470" i="5" s="1"/>
  <c r="L1470" i="5"/>
  <c r="G1470" i="5"/>
  <c r="E1470" i="5"/>
  <c r="A1470" i="5"/>
  <c r="AD1469" i="5" a="1"/>
  <c r="AD1469" i="5"/>
  <c r="AC1469" i="5"/>
  <c r="U1469" i="5"/>
  <c r="T1469" i="5"/>
  <c r="M1469" i="5"/>
  <c r="N1469" i="5" s="1"/>
  <c r="L1469" i="5"/>
  <c r="G1469" i="5"/>
  <c r="E1469" i="5"/>
  <c r="A1469" i="5"/>
  <c r="AD1468" i="5" a="1"/>
  <c r="AD1468" i="5"/>
  <c r="AC1468" i="5"/>
  <c r="U1468" i="5"/>
  <c r="T1468" i="5"/>
  <c r="N1468" i="5"/>
  <c r="M1468" i="5"/>
  <c r="L1468" i="5"/>
  <c r="G1468" i="5"/>
  <c r="E1468" i="5"/>
  <c r="A1468" i="5"/>
  <c r="AD1467" i="5" a="1"/>
  <c r="AD1467" i="5"/>
  <c r="AC1467" i="5"/>
  <c r="U1467" i="5"/>
  <c r="T1467" i="5"/>
  <c r="M1467" i="5"/>
  <c r="N1467" i="5" s="1"/>
  <c r="L1467" i="5"/>
  <c r="G1467" i="5"/>
  <c r="E1467" i="5"/>
  <c r="A1467" i="5"/>
  <c r="AD1466" i="5" a="1"/>
  <c r="AD1466" i="5"/>
  <c r="AC1466" i="5"/>
  <c r="U1466" i="5"/>
  <c r="T1466" i="5"/>
  <c r="M1466" i="5"/>
  <c r="N1466" i="5" s="1"/>
  <c r="L1466" i="5"/>
  <c r="G1466" i="5"/>
  <c r="E1466" i="5"/>
  <c r="A1466" i="5"/>
  <c r="AD1465" i="5" a="1"/>
  <c r="AD1465" i="5"/>
  <c r="AC1465" i="5"/>
  <c r="U1465" i="5"/>
  <c r="T1465" i="5"/>
  <c r="M1465" i="5"/>
  <c r="N1465" i="5" s="1"/>
  <c r="L1465" i="5"/>
  <c r="G1465" i="5"/>
  <c r="E1465" i="5"/>
  <c r="A1465" i="5"/>
  <c r="AD1464" i="5" a="1"/>
  <c r="AD1464" i="5"/>
  <c r="AC1464" i="5"/>
  <c r="U1464" i="5"/>
  <c r="T1464" i="5"/>
  <c r="N1464" i="5"/>
  <c r="M1464" i="5"/>
  <c r="L1464" i="5"/>
  <c r="G1464" i="5"/>
  <c r="E1464" i="5"/>
  <c r="A1464" i="5"/>
  <c r="AD1463" i="5" a="1"/>
  <c r="AD1463" i="5"/>
  <c r="AC1463" i="5"/>
  <c r="U1463" i="5"/>
  <c r="T1463" i="5"/>
  <c r="M1463" i="5"/>
  <c r="N1463" i="5" s="1"/>
  <c r="L1463" i="5"/>
  <c r="G1463" i="5"/>
  <c r="E1463" i="5"/>
  <c r="A1463" i="5"/>
  <c r="AD1462" i="5" a="1"/>
  <c r="AD1462" i="5"/>
  <c r="AC1462" i="5"/>
  <c r="U1462" i="5"/>
  <c r="T1462" i="5"/>
  <c r="N1462" i="5"/>
  <c r="M1462" i="5"/>
  <c r="L1462" i="5"/>
  <c r="G1462" i="5"/>
  <c r="E1462" i="5"/>
  <c r="A1462" i="5"/>
  <c r="AD1461" i="5" a="1"/>
  <c r="AD1461" i="5"/>
  <c r="AC1461" i="5"/>
  <c r="U1461" i="5"/>
  <c r="T1461" i="5"/>
  <c r="M1461" i="5"/>
  <c r="N1461" i="5" s="1"/>
  <c r="L1461" i="5"/>
  <c r="G1461" i="5"/>
  <c r="E1461" i="5"/>
  <c r="A1461" i="5"/>
  <c r="AD1460" i="5" a="1"/>
  <c r="AD1460" i="5"/>
  <c r="AC1460" i="5"/>
  <c r="U1460" i="5"/>
  <c r="T1460" i="5"/>
  <c r="M1460" i="5"/>
  <c r="N1460" i="5" s="1"/>
  <c r="L1460" i="5"/>
  <c r="G1460" i="5"/>
  <c r="E1460" i="5"/>
  <c r="A1460" i="5"/>
  <c r="AD1459" i="5" a="1"/>
  <c r="AD1459" i="5"/>
  <c r="AC1459" i="5"/>
  <c r="U1459" i="5"/>
  <c r="T1459" i="5"/>
  <c r="M1459" i="5"/>
  <c r="N1459" i="5" s="1"/>
  <c r="L1459" i="5"/>
  <c r="G1459" i="5"/>
  <c r="E1459" i="5"/>
  <c r="A1459" i="5"/>
  <c r="AD1458" i="5" a="1"/>
  <c r="AD1458" i="5"/>
  <c r="AC1458" i="5"/>
  <c r="U1458" i="5"/>
  <c r="T1458" i="5"/>
  <c r="N1458" i="5"/>
  <c r="M1458" i="5"/>
  <c r="L1458" i="5"/>
  <c r="G1458" i="5"/>
  <c r="E1458" i="5"/>
  <c r="A1458" i="5"/>
  <c r="AD1457" i="5" a="1"/>
  <c r="AD1457" i="5"/>
  <c r="AC1457" i="5"/>
  <c r="U1457" i="5"/>
  <c r="T1457" i="5"/>
  <c r="M1457" i="5"/>
  <c r="N1457" i="5" s="1"/>
  <c r="L1457" i="5"/>
  <c r="G1457" i="5"/>
  <c r="E1457" i="5"/>
  <c r="A1457" i="5"/>
  <c r="AD1456" i="5" a="1"/>
  <c r="AD1456" i="5"/>
  <c r="AC1456" i="5"/>
  <c r="U1456" i="5"/>
  <c r="T1456" i="5"/>
  <c r="M1456" i="5"/>
  <c r="N1456" i="5" s="1"/>
  <c r="L1456" i="5"/>
  <c r="G1456" i="5"/>
  <c r="E1456" i="5"/>
  <c r="A1456" i="5"/>
  <c r="AD1455" i="5" a="1"/>
  <c r="AD1455" i="5"/>
  <c r="AC1455" i="5"/>
  <c r="U1455" i="5"/>
  <c r="T1455" i="5"/>
  <c r="M1455" i="5"/>
  <c r="N1455" i="5" s="1"/>
  <c r="L1455" i="5"/>
  <c r="G1455" i="5"/>
  <c r="E1455" i="5"/>
  <c r="A1455" i="5"/>
  <c r="AD1454" i="5" a="1"/>
  <c r="AD1454" i="5"/>
  <c r="AC1454" i="5"/>
  <c r="U1454" i="5"/>
  <c r="T1454" i="5"/>
  <c r="M1454" i="5"/>
  <c r="N1454" i="5" s="1"/>
  <c r="L1454" i="5"/>
  <c r="G1454" i="5"/>
  <c r="E1454" i="5"/>
  <c r="A1454" i="5"/>
  <c r="AD1453" i="5" a="1"/>
  <c r="AD1453" i="5"/>
  <c r="AC1453" i="5"/>
  <c r="U1453" i="5"/>
  <c r="T1453" i="5"/>
  <c r="M1453" i="5"/>
  <c r="N1453" i="5" s="1"/>
  <c r="L1453" i="5"/>
  <c r="G1453" i="5"/>
  <c r="E1453" i="5"/>
  <c r="A1453" i="5"/>
  <c r="AD1452" i="5" a="1"/>
  <c r="AD1452" i="5"/>
  <c r="AC1452" i="5"/>
  <c r="U1452" i="5"/>
  <c r="T1452" i="5"/>
  <c r="N1452" i="5"/>
  <c r="M1452" i="5"/>
  <c r="L1452" i="5"/>
  <c r="G1452" i="5"/>
  <c r="E1452" i="5"/>
  <c r="A1452" i="5"/>
  <c r="AD1451" i="5" a="1"/>
  <c r="AD1451" i="5"/>
  <c r="AC1451" i="5"/>
  <c r="U1451" i="5"/>
  <c r="T1451" i="5"/>
  <c r="M1451" i="5"/>
  <c r="N1451" i="5" s="1"/>
  <c r="L1451" i="5"/>
  <c r="G1451" i="5"/>
  <c r="E1451" i="5"/>
  <c r="A1451" i="5"/>
  <c r="AD1450" i="5" a="1"/>
  <c r="AD1450" i="5"/>
  <c r="AC1450" i="5"/>
  <c r="U1450" i="5"/>
  <c r="T1450" i="5"/>
  <c r="M1450" i="5"/>
  <c r="N1450" i="5" s="1"/>
  <c r="L1450" i="5"/>
  <c r="G1450" i="5"/>
  <c r="E1450" i="5"/>
  <c r="A1450" i="5"/>
  <c r="AD1449" i="5" a="1"/>
  <c r="AD1449" i="5"/>
  <c r="AC1449" i="5"/>
  <c r="U1449" i="5"/>
  <c r="T1449" i="5"/>
  <c r="M1449" i="5"/>
  <c r="N1449" i="5" s="1"/>
  <c r="L1449" i="5"/>
  <c r="G1449" i="5"/>
  <c r="E1449" i="5"/>
  <c r="A1449" i="5"/>
  <c r="AD1448" i="5" a="1"/>
  <c r="AD1448" i="5"/>
  <c r="AC1448" i="5"/>
  <c r="U1448" i="5"/>
  <c r="T1448" i="5"/>
  <c r="N1448" i="5"/>
  <c r="M1448" i="5"/>
  <c r="L1448" i="5"/>
  <c r="G1448" i="5"/>
  <c r="E1448" i="5"/>
  <c r="A1448" i="5"/>
  <c r="AD1447" i="5" a="1"/>
  <c r="AD1447" i="5"/>
  <c r="AC1447" i="5"/>
  <c r="U1447" i="5"/>
  <c r="T1447" i="5"/>
  <c r="M1447" i="5"/>
  <c r="N1447" i="5" s="1"/>
  <c r="L1447" i="5"/>
  <c r="G1447" i="5"/>
  <c r="E1447" i="5"/>
  <c r="A1447" i="5"/>
  <c r="AD1446" i="5" a="1"/>
  <c r="AD1446" i="5"/>
  <c r="AC1446" i="5"/>
  <c r="U1446" i="5"/>
  <c r="T1446" i="5"/>
  <c r="N1446" i="5"/>
  <c r="M1446" i="5"/>
  <c r="L1446" i="5"/>
  <c r="G1446" i="5"/>
  <c r="E1446" i="5"/>
  <c r="A1446" i="5"/>
  <c r="AD1445" i="5" a="1"/>
  <c r="AD1445" i="5"/>
  <c r="AC1445" i="5"/>
  <c r="U1445" i="5"/>
  <c r="T1445" i="5"/>
  <c r="M1445" i="5"/>
  <c r="N1445" i="5" s="1"/>
  <c r="L1445" i="5"/>
  <c r="G1445" i="5"/>
  <c r="E1445" i="5"/>
  <c r="A1445" i="5"/>
  <c r="AD1444" i="5" a="1"/>
  <c r="AD1444" i="5"/>
  <c r="AC1444" i="5"/>
  <c r="U1444" i="5"/>
  <c r="T1444" i="5"/>
  <c r="M1444" i="5"/>
  <c r="N1444" i="5" s="1"/>
  <c r="L1444" i="5"/>
  <c r="G1444" i="5"/>
  <c r="E1444" i="5"/>
  <c r="A1444" i="5"/>
  <c r="AD1443" i="5" a="1"/>
  <c r="AD1443" i="5"/>
  <c r="AC1443" i="5"/>
  <c r="U1443" i="5"/>
  <c r="T1443" i="5"/>
  <c r="M1443" i="5"/>
  <c r="N1443" i="5" s="1"/>
  <c r="L1443" i="5"/>
  <c r="G1443" i="5"/>
  <c r="E1443" i="5"/>
  <c r="A1443" i="5"/>
  <c r="AD1442" i="5" a="1"/>
  <c r="AD1442" i="5"/>
  <c r="AC1442" i="5"/>
  <c r="U1442" i="5"/>
  <c r="T1442" i="5"/>
  <c r="N1442" i="5"/>
  <c r="M1442" i="5"/>
  <c r="L1442" i="5"/>
  <c r="G1442" i="5"/>
  <c r="E1442" i="5"/>
  <c r="A1442" i="5"/>
  <c r="AD1441" i="5" a="1"/>
  <c r="AD1441" i="5"/>
  <c r="AC1441" i="5"/>
  <c r="U1441" i="5"/>
  <c r="T1441" i="5"/>
  <c r="M1441" i="5"/>
  <c r="N1441" i="5" s="1"/>
  <c r="L1441" i="5"/>
  <c r="G1441" i="5"/>
  <c r="E1441" i="5"/>
  <c r="A1441" i="5"/>
  <c r="AD1440" i="5" a="1"/>
  <c r="AD1440" i="5"/>
  <c r="AC1440" i="5"/>
  <c r="U1440" i="5"/>
  <c r="T1440" i="5"/>
  <c r="M1440" i="5"/>
  <c r="N1440" i="5" s="1"/>
  <c r="L1440" i="5"/>
  <c r="G1440" i="5"/>
  <c r="E1440" i="5"/>
  <c r="A1440" i="5"/>
  <c r="AD1439" i="5" a="1"/>
  <c r="AD1439" i="5"/>
  <c r="AC1439" i="5"/>
  <c r="U1439" i="5"/>
  <c r="T1439" i="5"/>
  <c r="M1439" i="5"/>
  <c r="N1439" i="5" s="1"/>
  <c r="L1439" i="5"/>
  <c r="G1439" i="5"/>
  <c r="E1439" i="5"/>
  <c r="A1439" i="5"/>
  <c r="AD1438" i="5" a="1"/>
  <c r="AD1438" i="5"/>
  <c r="AC1438" i="5"/>
  <c r="U1438" i="5"/>
  <c r="T1438" i="5"/>
  <c r="M1438" i="5"/>
  <c r="N1438" i="5" s="1"/>
  <c r="L1438" i="5"/>
  <c r="G1438" i="5"/>
  <c r="E1438" i="5"/>
  <c r="A1438" i="5"/>
  <c r="AD1437" i="5" a="1"/>
  <c r="AD1437" i="5"/>
  <c r="AC1437" i="5"/>
  <c r="U1437" i="5"/>
  <c r="T1437" i="5"/>
  <c r="M1437" i="5"/>
  <c r="N1437" i="5" s="1"/>
  <c r="L1437" i="5"/>
  <c r="G1437" i="5"/>
  <c r="E1437" i="5"/>
  <c r="A1437" i="5"/>
  <c r="AD1436" i="5" a="1"/>
  <c r="AD1436" i="5"/>
  <c r="AC1436" i="5"/>
  <c r="U1436" i="5"/>
  <c r="T1436" i="5"/>
  <c r="N1436" i="5"/>
  <c r="M1436" i="5"/>
  <c r="L1436" i="5"/>
  <c r="G1436" i="5"/>
  <c r="E1436" i="5"/>
  <c r="A1436" i="5"/>
  <c r="AD1435" i="5" a="1"/>
  <c r="AD1435" i="5"/>
  <c r="AC1435" i="5"/>
  <c r="U1435" i="5"/>
  <c r="T1435" i="5"/>
  <c r="M1435" i="5"/>
  <c r="N1435" i="5" s="1"/>
  <c r="L1435" i="5"/>
  <c r="G1435" i="5"/>
  <c r="E1435" i="5"/>
  <c r="A1435" i="5"/>
  <c r="AD1434" i="5" a="1"/>
  <c r="AD1434" i="5"/>
  <c r="AC1434" i="5"/>
  <c r="U1434" i="5"/>
  <c r="T1434" i="5"/>
  <c r="M1434" i="5"/>
  <c r="N1434" i="5" s="1"/>
  <c r="L1434" i="5"/>
  <c r="G1434" i="5"/>
  <c r="E1434" i="5"/>
  <c r="A1434" i="5"/>
  <c r="AD1433" i="5" a="1"/>
  <c r="AD1433" i="5"/>
  <c r="AC1433" i="5"/>
  <c r="U1433" i="5"/>
  <c r="T1433" i="5"/>
  <c r="M1433" i="5"/>
  <c r="N1433" i="5" s="1"/>
  <c r="L1433" i="5"/>
  <c r="G1433" i="5"/>
  <c r="E1433" i="5"/>
  <c r="A1433" i="5"/>
  <c r="AD1432" i="5" a="1"/>
  <c r="AD1432" i="5"/>
  <c r="AC1432" i="5"/>
  <c r="U1432" i="5"/>
  <c r="T1432" i="5"/>
  <c r="N1432" i="5"/>
  <c r="M1432" i="5"/>
  <c r="L1432" i="5"/>
  <c r="G1432" i="5"/>
  <c r="E1432" i="5"/>
  <c r="A1432" i="5"/>
  <c r="AD1431" i="5" a="1"/>
  <c r="AD1431" i="5"/>
  <c r="AC1431" i="5"/>
  <c r="U1431" i="5"/>
  <c r="T1431" i="5"/>
  <c r="M1431" i="5"/>
  <c r="N1431" i="5" s="1"/>
  <c r="L1431" i="5"/>
  <c r="G1431" i="5"/>
  <c r="E1431" i="5"/>
  <c r="A1431" i="5"/>
  <c r="AD1430" i="5" a="1"/>
  <c r="AD1430" i="5"/>
  <c r="AC1430" i="5"/>
  <c r="U1430" i="5"/>
  <c r="T1430" i="5"/>
  <c r="N1430" i="5"/>
  <c r="M1430" i="5"/>
  <c r="L1430" i="5"/>
  <c r="G1430" i="5"/>
  <c r="E1430" i="5"/>
  <c r="A1430" i="5"/>
  <c r="AD1429" i="5" a="1"/>
  <c r="AD1429" i="5"/>
  <c r="AC1429" i="5"/>
  <c r="U1429" i="5"/>
  <c r="T1429" i="5"/>
  <c r="M1429" i="5"/>
  <c r="N1429" i="5" s="1"/>
  <c r="L1429" i="5"/>
  <c r="G1429" i="5"/>
  <c r="E1429" i="5"/>
  <c r="A1429" i="5"/>
  <c r="AD1428" i="5" a="1"/>
  <c r="AD1428" i="5"/>
  <c r="AC1428" i="5"/>
  <c r="U1428" i="5"/>
  <c r="T1428" i="5"/>
  <c r="M1428" i="5"/>
  <c r="N1428" i="5" s="1"/>
  <c r="L1428" i="5"/>
  <c r="G1428" i="5"/>
  <c r="E1428" i="5"/>
  <c r="A1428" i="5"/>
  <c r="AD1427" i="5" a="1"/>
  <c r="AD1427" i="5"/>
  <c r="AC1427" i="5"/>
  <c r="U1427" i="5"/>
  <c r="T1427" i="5"/>
  <c r="M1427" i="5"/>
  <c r="N1427" i="5" s="1"/>
  <c r="L1427" i="5"/>
  <c r="G1427" i="5"/>
  <c r="E1427" i="5"/>
  <c r="A1427" i="5"/>
  <c r="AD1426" i="5" a="1"/>
  <c r="AD1426" i="5"/>
  <c r="AC1426" i="5"/>
  <c r="U1426" i="5"/>
  <c r="T1426" i="5"/>
  <c r="N1426" i="5"/>
  <c r="M1426" i="5"/>
  <c r="L1426" i="5"/>
  <c r="G1426" i="5"/>
  <c r="E1426" i="5"/>
  <c r="A1426" i="5"/>
  <c r="AD1425" i="5" a="1"/>
  <c r="AD1425" i="5"/>
  <c r="AC1425" i="5"/>
  <c r="U1425" i="5"/>
  <c r="T1425" i="5"/>
  <c r="M1425" i="5"/>
  <c r="N1425" i="5" s="1"/>
  <c r="L1425" i="5"/>
  <c r="G1425" i="5"/>
  <c r="E1425" i="5"/>
  <c r="A1425" i="5"/>
  <c r="AD1424" i="5" a="1"/>
  <c r="AD1424" i="5"/>
  <c r="AC1424" i="5"/>
  <c r="U1424" i="5"/>
  <c r="T1424" i="5"/>
  <c r="M1424" i="5"/>
  <c r="N1424" i="5" s="1"/>
  <c r="L1424" i="5"/>
  <c r="G1424" i="5"/>
  <c r="E1424" i="5"/>
  <c r="A1424" i="5"/>
  <c r="AD1423" i="5" a="1"/>
  <c r="AD1423" i="5"/>
  <c r="AC1423" i="5"/>
  <c r="U1423" i="5"/>
  <c r="T1423" i="5"/>
  <c r="M1423" i="5"/>
  <c r="N1423" i="5" s="1"/>
  <c r="L1423" i="5"/>
  <c r="G1423" i="5"/>
  <c r="E1423" i="5"/>
  <c r="A1423" i="5"/>
  <c r="AD1422" i="5" a="1"/>
  <c r="AD1422" i="5"/>
  <c r="AC1422" i="5"/>
  <c r="U1422" i="5"/>
  <c r="T1422" i="5"/>
  <c r="M1422" i="5"/>
  <c r="N1422" i="5" s="1"/>
  <c r="L1422" i="5"/>
  <c r="G1422" i="5"/>
  <c r="E1422" i="5"/>
  <c r="A1422" i="5"/>
  <c r="AD1421" i="5" a="1"/>
  <c r="AD1421" i="5"/>
  <c r="AC1421" i="5"/>
  <c r="U1421" i="5"/>
  <c r="T1421" i="5"/>
  <c r="M1421" i="5"/>
  <c r="N1421" i="5" s="1"/>
  <c r="L1421" i="5"/>
  <c r="G1421" i="5"/>
  <c r="E1421" i="5"/>
  <c r="A1421" i="5"/>
  <c r="AD1420" i="5" a="1"/>
  <c r="AD1420" i="5"/>
  <c r="AC1420" i="5"/>
  <c r="U1420" i="5"/>
  <c r="T1420" i="5"/>
  <c r="N1420" i="5"/>
  <c r="M1420" i="5"/>
  <c r="L1420" i="5"/>
  <c r="G1420" i="5"/>
  <c r="E1420" i="5"/>
  <c r="A1420" i="5"/>
  <c r="AD1419" i="5" a="1"/>
  <c r="AD1419" i="5"/>
  <c r="AC1419" i="5"/>
  <c r="U1419" i="5"/>
  <c r="T1419" i="5"/>
  <c r="M1419" i="5"/>
  <c r="N1419" i="5" s="1"/>
  <c r="L1419" i="5"/>
  <c r="G1419" i="5"/>
  <c r="E1419" i="5"/>
  <c r="A1419" i="5"/>
  <c r="AD1418" i="5" a="1"/>
  <c r="AD1418" i="5"/>
  <c r="AC1418" i="5"/>
  <c r="U1418" i="5"/>
  <c r="T1418" i="5"/>
  <c r="M1418" i="5"/>
  <c r="N1418" i="5" s="1"/>
  <c r="L1418" i="5"/>
  <c r="G1418" i="5"/>
  <c r="E1418" i="5"/>
  <c r="A1418" i="5"/>
  <c r="AD1417" i="5" a="1"/>
  <c r="AD1417" i="5"/>
  <c r="AC1417" i="5"/>
  <c r="U1417" i="5"/>
  <c r="T1417" i="5"/>
  <c r="M1417" i="5"/>
  <c r="N1417" i="5" s="1"/>
  <c r="L1417" i="5"/>
  <c r="G1417" i="5"/>
  <c r="E1417" i="5"/>
  <c r="A1417" i="5"/>
  <c r="AD1416" i="5" a="1"/>
  <c r="AD1416" i="5"/>
  <c r="AC1416" i="5"/>
  <c r="U1416" i="5"/>
  <c r="T1416" i="5"/>
  <c r="N1416" i="5"/>
  <c r="M1416" i="5"/>
  <c r="L1416" i="5"/>
  <c r="G1416" i="5"/>
  <c r="E1416" i="5"/>
  <c r="A1416" i="5"/>
  <c r="AD1415" i="5" a="1"/>
  <c r="AD1415" i="5"/>
  <c r="AC1415" i="5"/>
  <c r="U1415" i="5"/>
  <c r="T1415" i="5"/>
  <c r="M1415" i="5"/>
  <c r="N1415" i="5" s="1"/>
  <c r="L1415" i="5"/>
  <c r="G1415" i="5"/>
  <c r="E1415" i="5"/>
  <c r="A1415" i="5"/>
  <c r="AD1414" i="5" a="1"/>
  <c r="AD1414" i="5"/>
  <c r="AC1414" i="5"/>
  <c r="U1414" i="5"/>
  <c r="T1414" i="5"/>
  <c r="N1414" i="5"/>
  <c r="M1414" i="5"/>
  <c r="L1414" i="5"/>
  <c r="G1414" i="5"/>
  <c r="E1414" i="5"/>
  <c r="A1414" i="5"/>
  <c r="AD1413" i="5" a="1"/>
  <c r="AD1413" i="5"/>
  <c r="AC1413" i="5"/>
  <c r="U1413" i="5"/>
  <c r="T1413" i="5"/>
  <c r="M1413" i="5"/>
  <c r="N1413" i="5" s="1"/>
  <c r="L1413" i="5"/>
  <c r="G1413" i="5"/>
  <c r="E1413" i="5"/>
  <c r="A1413" i="5"/>
  <c r="AD1412" i="5" a="1"/>
  <c r="AD1412" i="5"/>
  <c r="AC1412" i="5"/>
  <c r="U1412" i="5"/>
  <c r="T1412" i="5"/>
  <c r="M1412" i="5"/>
  <c r="N1412" i="5" s="1"/>
  <c r="L1412" i="5"/>
  <c r="G1412" i="5"/>
  <c r="E1412" i="5"/>
  <c r="A1412" i="5"/>
  <c r="AD1411" i="5" a="1"/>
  <c r="AD1411" i="5"/>
  <c r="AC1411" i="5"/>
  <c r="U1411" i="5"/>
  <c r="T1411" i="5"/>
  <c r="M1411" i="5"/>
  <c r="N1411" i="5" s="1"/>
  <c r="L1411" i="5"/>
  <c r="G1411" i="5"/>
  <c r="E1411" i="5"/>
  <c r="A1411" i="5"/>
  <c r="AD1410" i="5" a="1"/>
  <c r="AD1410" i="5"/>
  <c r="AC1410" i="5"/>
  <c r="U1410" i="5"/>
  <c r="T1410" i="5"/>
  <c r="N1410" i="5"/>
  <c r="M1410" i="5"/>
  <c r="L1410" i="5"/>
  <c r="G1410" i="5"/>
  <c r="E1410" i="5"/>
  <c r="A1410" i="5"/>
  <c r="AD1409" i="5" a="1"/>
  <c r="AD1409" i="5"/>
  <c r="AC1409" i="5"/>
  <c r="U1409" i="5"/>
  <c r="T1409" i="5"/>
  <c r="M1409" i="5"/>
  <c r="N1409" i="5" s="1"/>
  <c r="L1409" i="5"/>
  <c r="G1409" i="5"/>
  <c r="E1409" i="5"/>
  <c r="A1409" i="5"/>
  <c r="AD1408" i="5" a="1"/>
  <c r="AD1408" i="5"/>
  <c r="AC1408" i="5"/>
  <c r="U1408" i="5"/>
  <c r="T1408" i="5"/>
  <c r="M1408" i="5"/>
  <c r="N1408" i="5" s="1"/>
  <c r="L1408" i="5"/>
  <c r="G1408" i="5"/>
  <c r="E1408" i="5"/>
  <c r="A1408" i="5"/>
  <c r="AD1407" i="5" a="1"/>
  <c r="AD1407" i="5"/>
  <c r="AC1407" i="5"/>
  <c r="U1407" i="5"/>
  <c r="T1407" i="5"/>
  <c r="M1407" i="5"/>
  <c r="N1407" i="5" s="1"/>
  <c r="L1407" i="5"/>
  <c r="G1407" i="5"/>
  <c r="E1407" i="5"/>
  <c r="A1407" i="5"/>
  <c r="AD1406" i="5" a="1"/>
  <c r="AD1406" i="5"/>
  <c r="AC1406" i="5"/>
  <c r="U1406" i="5"/>
  <c r="T1406" i="5"/>
  <c r="M1406" i="5"/>
  <c r="N1406" i="5" s="1"/>
  <c r="L1406" i="5"/>
  <c r="G1406" i="5"/>
  <c r="E1406" i="5"/>
  <c r="A1406" i="5"/>
  <c r="AD1405" i="5" a="1"/>
  <c r="AD1405" i="5"/>
  <c r="AC1405" i="5"/>
  <c r="U1405" i="5"/>
  <c r="T1405" i="5"/>
  <c r="M1405" i="5"/>
  <c r="N1405" i="5" s="1"/>
  <c r="L1405" i="5"/>
  <c r="G1405" i="5"/>
  <c r="E1405" i="5"/>
  <c r="A1405" i="5"/>
  <c r="AD1404" i="5" a="1"/>
  <c r="AD1404" i="5"/>
  <c r="AC1404" i="5"/>
  <c r="U1404" i="5"/>
  <c r="T1404" i="5"/>
  <c r="N1404" i="5"/>
  <c r="M1404" i="5"/>
  <c r="L1404" i="5"/>
  <c r="G1404" i="5"/>
  <c r="E1404" i="5"/>
  <c r="A1404" i="5"/>
  <c r="AD1403" i="5" a="1"/>
  <c r="AD1403" i="5"/>
  <c r="AC1403" i="5"/>
  <c r="U1403" i="5"/>
  <c r="T1403" i="5"/>
  <c r="M1403" i="5"/>
  <c r="N1403" i="5" s="1"/>
  <c r="L1403" i="5"/>
  <c r="G1403" i="5"/>
  <c r="E1403" i="5"/>
  <c r="A1403" i="5"/>
  <c r="AD1402" i="5" a="1"/>
  <c r="AD1402" i="5"/>
  <c r="AC1402" i="5"/>
  <c r="U1402" i="5"/>
  <c r="T1402" i="5"/>
  <c r="M1402" i="5"/>
  <c r="N1402" i="5" s="1"/>
  <c r="L1402" i="5"/>
  <c r="G1402" i="5"/>
  <c r="E1402" i="5"/>
  <c r="A1402" i="5"/>
  <c r="AD1401" i="5" a="1"/>
  <c r="AD1401" i="5"/>
  <c r="AC1401" i="5"/>
  <c r="U1401" i="5"/>
  <c r="T1401" i="5"/>
  <c r="M1401" i="5"/>
  <c r="N1401" i="5" s="1"/>
  <c r="L1401" i="5"/>
  <c r="G1401" i="5"/>
  <c r="E1401" i="5"/>
  <c r="A1401" i="5"/>
  <c r="AD1400" i="5" a="1"/>
  <c r="AD1400" i="5"/>
  <c r="AC1400" i="5"/>
  <c r="U1400" i="5"/>
  <c r="T1400" i="5"/>
  <c r="N1400" i="5"/>
  <c r="M1400" i="5"/>
  <c r="L1400" i="5"/>
  <c r="G1400" i="5"/>
  <c r="E1400" i="5"/>
  <c r="A1400" i="5"/>
  <c r="AD1399" i="5" a="1"/>
  <c r="AD1399" i="5"/>
  <c r="AC1399" i="5"/>
  <c r="U1399" i="5"/>
  <c r="T1399" i="5"/>
  <c r="M1399" i="5"/>
  <c r="N1399" i="5" s="1"/>
  <c r="L1399" i="5"/>
  <c r="G1399" i="5"/>
  <c r="E1399" i="5"/>
  <c r="A1399" i="5"/>
  <c r="AD1398" i="5" a="1"/>
  <c r="AD1398" i="5"/>
  <c r="AC1398" i="5"/>
  <c r="U1398" i="5"/>
  <c r="T1398" i="5"/>
  <c r="N1398" i="5"/>
  <c r="M1398" i="5"/>
  <c r="L1398" i="5"/>
  <c r="G1398" i="5"/>
  <c r="E1398" i="5"/>
  <c r="A1398" i="5"/>
  <c r="AD1397" i="5" a="1"/>
  <c r="AD1397" i="5"/>
  <c r="AC1397" i="5"/>
  <c r="U1397" i="5"/>
  <c r="T1397" i="5"/>
  <c r="M1397" i="5"/>
  <c r="N1397" i="5" s="1"/>
  <c r="L1397" i="5"/>
  <c r="G1397" i="5"/>
  <c r="E1397" i="5"/>
  <c r="A1397" i="5"/>
  <c r="AD1396" i="5" a="1"/>
  <c r="AD1396" i="5"/>
  <c r="AC1396" i="5"/>
  <c r="U1396" i="5"/>
  <c r="T1396" i="5"/>
  <c r="M1396" i="5"/>
  <c r="N1396" i="5" s="1"/>
  <c r="L1396" i="5"/>
  <c r="G1396" i="5"/>
  <c r="E1396" i="5"/>
  <c r="A1396" i="5"/>
  <c r="AD1395" i="5" a="1"/>
  <c r="AD1395" i="5"/>
  <c r="AC1395" i="5"/>
  <c r="U1395" i="5"/>
  <c r="T1395" i="5"/>
  <c r="M1395" i="5"/>
  <c r="N1395" i="5" s="1"/>
  <c r="L1395" i="5"/>
  <c r="G1395" i="5"/>
  <c r="E1395" i="5"/>
  <c r="A1395" i="5"/>
  <c r="AD1394" i="5" a="1"/>
  <c r="AD1394" i="5"/>
  <c r="AC1394" i="5"/>
  <c r="U1394" i="5"/>
  <c r="T1394" i="5"/>
  <c r="N1394" i="5"/>
  <c r="M1394" i="5"/>
  <c r="L1394" i="5"/>
  <c r="G1394" i="5"/>
  <c r="E1394" i="5"/>
  <c r="A1394" i="5"/>
  <c r="AD1393" i="5" a="1"/>
  <c r="AD1393" i="5"/>
  <c r="AC1393" i="5"/>
  <c r="U1393" i="5"/>
  <c r="T1393" i="5"/>
  <c r="M1393" i="5"/>
  <c r="N1393" i="5" s="1"/>
  <c r="L1393" i="5"/>
  <c r="G1393" i="5"/>
  <c r="E1393" i="5"/>
  <c r="A1393" i="5"/>
  <c r="AD1392" i="5" a="1"/>
  <c r="AD1392" i="5"/>
  <c r="AC1392" i="5"/>
  <c r="U1392" i="5"/>
  <c r="T1392" i="5"/>
  <c r="M1392" i="5"/>
  <c r="N1392" i="5" s="1"/>
  <c r="L1392" i="5"/>
  <c r="G1392" i="5"/>
  <c r="E1392" i="5"/>
  <c r="A1392" i="5"/>
  <c r="AD1391" i="5" a="1"/>
  <c r="AD1391" i="5"/>
  <c r="AC1391" i="5"/>
  <c r="U1391" i="5"/>
  <c r="T1391" i="5"/>
  <c r="M1391" i="5"/>
  <c r="N1391" i="5" s="1"/>
  <c r="L1391" i="5"/>
  <c r="G1391" i="5"/>
  <c r="E1391" i="5"/>
  <c r="A1391" i="5"/>
  <c r="AD1390" i="5" a="1"/>
  <c r="AD1390" i="5"/>
  <c r="AC1390" i="5"/>
  <c r="U1390" i="5"/>
  <c r="T1390" i="5"/>
  <c r="M1390" i="5"/>
  <c r="N1390" i="5" s="1"/>
  <c r="L1390" i="5"/>
  <c r="G1390" i="5"/>
  <c r="E1390" i="5"/>
  <c r="A1390" i="5"/>
  <c r="AD1389" i="5" a="1"/>
  <c r="AD1389" i="5"/>
  <c r="AC1389" i="5"/>
  <c r="U1389" i="5"/>
  <c r="T1389" i="5"/>
  <c r="M1389" i="5"/>
  <c r="N1389" i="5" s="1"/>
  <c r="L1389" i="5"/>
  <c r="G1389" i="5"/>
  <c r="E1389" i="5"/>
  <c r="A1389" i="5"/>
  <c r="AD1388" i="5" a="1"/>
  <c r="AD1388" i="5"/>
  <c r="AC1388" i="5"/>
  <c r="U1388" i="5"/>
  <c r="T1388" i="5"/>
  <c r="N1388" i="5"/>
  <c r="M1388" i="5"/>
  <c r="L1388" i="5"/>
  <c r="G1388" i="5"/>
  <c r="E1388" i="5"/>
  <c r="A1388" i="5"/>
  <c r="AD1387" i="5" a="1"/>
  <c r="AD1387" i="5"/>
  <c r="AC1387" i="5"/>
  <c r="U1387" i="5"/>
  <c r="T1387" i="5"/>
  <c r="M1387" i="5"/>
  <c r="N1387" i="5" s="1"/>
  <c r="L1387" i="5"/>
  <c r="G1387" i="5"/>
  <c r="E1387" i="5"/>
  <c r="A1387" i="5"/>
  <c r="AD1386" i="5" a="1"/>
  <c r="AD1386" i="5"/>
  <c r="AC1386" i="5"/>
  <c r="U1386" i="5"/>
  <c r="T1386" i="5"/>
  <c r="M1386" i="5"/>
  <c r="N1386" i="5" s="1"/>
  <c r="L1386" i="5"/>
  <c r="G1386" i="5"/>
  <c r="E1386" i="5"/>
  <c r="A1386" i="5"/>
  <c r="AD1385" i="5" a="1"/>
  <c r="AD1385" i="5"/>
  <c r="AC1385" i="5"/>
  <c r="U1385" i="5"/>
  <c r="T1385" i="5"/>
  <c r="M1385" i="5"/>
  <c r="N1385" i="5" s="1"/>
  <c r="L1385" i="5"/>
  <c r="G1385" i="5"/>
  <c r="E1385" i="5"/>
  <c r="A1385" i="5"/>
  <c r="AD1384" i="5" a="1"/>
  <c r="AD1384" i="5"/>
  <c r="AC1384" i="5"/>
  <c r="U1384" i="5"/>
  <c r="T1384" i="5"/>
  <c r="N1384" i="5"/>
  <c r="M1384" i="5"/>
  <c r="L1384" i="5"/>
  <c r="G1384" i="5"/>
  <c r="E1384" i="5"/>
  <c r="A1384" i="5"/>
  <c r="AD1383" i="5" a="1"/>
  <c r="AD1383" i="5"/>
  <c r="AC1383" i="5"/>
  <c r="U1383" i="5"/>
  <c r="T1383" i="5"/>
  <c r="M1383" i="5"/>
  <c r="N1383" i="5" s="1"/>
  <c r="L1383" i="5"/>
  <c r="G1383" i="5"/>
  <c r="E1383" i="5"/>
  <c r="A1383" i="5"/>
  <c r="AD1382" i="5" a="1"/>
  <c r="AD1382" i="5"/>
  <c r="AC1382" i="5"/>
  <c r="U1382" i="5"/>
  <c r="T1382" i="5"/>
  <c r="N1382" i="5"/>
  <c r="M1382" i="5"/>
  <c r="L1382" i="5"/>
  <c r="G1382" i="5"/>
  <c r="E1382" i="5"/>
  <c r="A1382" i="5"/>
  <c r="AD1381" i="5" a="1"/>
  <c r="AD1381" i="5"/>
  <c r="AC1381" i="5"/>
  <c r="U1381" i="5"/>
  <c r="T1381" i="5"/>
  <c r="M1381" i="5"/>
  <c r="N1381" i="5" s="1"/>
  <c r="L1381" i="5"/>
  <c r="G1381" i="5"/>
  <c r="E1381" i="5"/>
  <c r="A1381" i="5"/>
  <c r="AD1380" i="5" a="1"/>
  <c r="AD1380" i="5"/>
  <c r="AC1380" i="5"/>
  <c r="U1380" i="5"/>
  <c r="T1380" i="5"/>
  <c r="M1380" i="5"/>
  <c r="N1380" i="5" s="1"/>
  <c r="L1380" i="5"/>
  <c r="G1380" i="5"/>
  <c r="E1380" i="5"/>
  <c r="A1380" i="5"/>
  <c r="AD1379" i="5" a="1"/>
  <c r="AD1379" i="5"/>
  <c r="AC1379" i="5"/>
  <c r="U1379" i="5"/>
  <c r="T1379" i="5"/>
  <c r="M1379" i="5"/>
  <c r="N1379" i="5" s="1"/>
  <c r="L1379" i="5"/>
  <c r="G1379" i="5"/>
  <c r="E1379" i="5"/>
  <c r="A1379" i="5"/>
  <c r="AD1378" i="5" a="1"/>
  <c r="AD1378" i="5"/>
  <c r="AC1378" i="5"/>
  <c r="U1378" i="5"/>
  <c r="T1378" i="5"/>
  <c r="N1378" i="5"/>
  <c r="M1378" i="5"/>
  <c r="L1378" i="5"/>
  <c r="G1378" i="5"/>
  <c r="E1378" i="5"/>
  <c r="A1378" i="5"/>
  <c r="AD1377" i="5" a="1"/>
  <c r="AD1377" i="5"/>
  <c r="AC1377" i="5"/>
  <c r="U1377" i="5"/>
  <c r="T1377" i="5"/>
  <c r="M1377" i="5"/>
  <c r="N1377" i="5" s="1"/>
  <c r="L1377" i="5"/>
  <c r="G1377" i="5"/>
  <c r="E1377" i="5"/>
  <c r="A1377" i="5"/>
  <c r="AD1376" i="5" a="1"/>
  <c r="AD1376" i="5"/>
  <c r="AC1376" i="5"/>
  <c r="U1376" i="5"/>
  <c r="T1376" i="5"/>
  <c r="M1376" i="5"/>
  <c r="N1376" i="5" s="1"/>
  <c r="L1376" i="5"/>
  <c r="G1376" i="5"/>
  <c r="E1376" i="5"/>
  <c r="A1376" i="5"/>
  <c r="AD1375" i="5" a="1"/>
  <c r="AD1375" i="5"/>
  <c r="AC1375" i="5"/>
  <c r="U1375" i="5"/>
  <c r="T1375" i="5"/>
  <c r="M1375" i="5"/>
  <c r="N1375" i="5" s="1"/>
  <c r="L1375" i="5"/>
  <c r="G1375" i="5"/>
  <c r="E1375" i="5"/>
  <c r="A1375" i="5"/>
  <c r="AD1374" i="5" a="1"/>
  <c r="AD1374" i="5"/>
  <c r="AC1374" i="5"/>
  <c r="U1374" i="5"/>
  <c r="T1374" i="5"/>
  <c r="M1374" i="5"/>
  <c r="N1374" i="5" s="1"/>
  <c r="L1374" i="5"/>
  <c r="G1374" i="5"/>
  <c r="E1374" i="5"/>
  <c r="A1374" i="5"/>
  <c r="AD1373" i="5" a="1"/>
  <c r="AD1373" i="5"/>
  <c r="AC1373" i="5"/>
  <c r="U1373" i="5"/>
  <c r="T1373" i="5"/>
  <c r="M1373" i="5"/>
  <c r="N1373" i="5" s="1"/>
  <c r="L1373" i="5"/>
  <c r="G1373" i="5"/>
  <c r="E1373" i="5"/>
  <c r="A1373" i="5"/>
  <c r="AD1372" i="5" a="1"/>
  <c r="AD1372" i="5"/>
  <c r="AC1372" i="5"/>
  <c r="U1372" i="5"/>
  <c r="T1372" i="5"/>
  <c r="N1372" i="5"/>
  <c r="M1372" i="5"/>
  <c r="L1372" i="5"/>
  <c r="G1372" i="5"/>
  <c r="E1372" i="5"/>
  <c r="A1372" i="5"/>
  <c r="AD1371" i="5" a="1"/>
  <c r="AD1371" i="5"/>
  <c r="AC1371" i="5"/>
  <c r="U1371" i="5"/>
  <c r="T1371" i="5"/>
  <c r="M1371" i="5"/>
  <c r="N1371" i="5" s="1"/>
  <c r="L1371" i="5"/>
  <c r="G1371" i="5"/>
  <c r="E1371" i="5"/>
  <c r="A1371" i="5"/>
  <c r="AD1370" i="5" a="1"/>
  <c r="AD1370" i="5"/>
  <c r="AC1370" i="5"/>
  <c r="U1370" i="5"/>
  <c r="T1370" i="5"/>
  <c r="M1370" i="5"/>
  <c r="N1370" i="5" s="1"/>
  <c r="L1370" i="5"/>
  <c r="G1370" i="5"/>
  <c r="E1370" i="5"/>
  <c r="A1370" i="5"/>
  <c r="AD1369" i="5" a="1"/>
  <c r="AD1369" i="5"/>
  <c r="AC1369" i="5"/>
  <c r="U1369" i="5"/>
  <c r="T1369" i="5"/>
  <c r="M1369" i="5"/>
  <c r="N1369" i="5" s="1"/>
  <c r="L1369" i="5"/>
  <c r="G1369" i="5"/>
  <c r="E1369" i="5"/>
  <c r="A1369" i="5"/>
  <c r="AD1368" i="5" a="1"/>
  <c r="AD1368" i="5"/>
  <c r="AC1368" i="5"/>
  <c r="U1368" i="5"/>
  <c r="T1368" i="5"/>
  <c r="N1368" i="5"/>
  <c r="M1368" i="5"/>
  <c r="L1368" i="5"/>
  <c r="G1368" i="5"/>
  <c r="E1368" i="5"/>
  <c r="A1368" i="5"/>
  <c r="AD1367" i="5" a="1"/>
  <c r="AD1367" i="5"/>
  <c r="AC1367" i="5"/>
  <c r="U1367" i="5"/>
  <c r="T1367" i="5"/>
  <c r="M1367" i="5"/>
  <c r="N1367" i="5" s="1"/>
  <c r="L1367" i="5"/>
  <c r="G1367" i="5"/>
  <c r="E1367" i="5"/>
  <c r="A1367" i="5"/>
  <c r="AD1366" i="5" a="1"/>
  <c r="AD1366" i="5"/>
  <c r="AC1366" i="5"/>
  <c r="U1366" i="5"/>
  <c r="T1366" i="5"/>
  <c r="N1366" i="5"/>
  <c r="M1366" i="5"/>
  <c r="L1366" i="5"/>
  <c r="G1366" i="5"/>
  <c r="E1366" i="5"/>
  <c r="A1366" i="5"/>
  <c r="AD1365" i="5" a="1"/>
  <c r="AD1365" i="5"/>
  <c r="AC1365" i="5"/>
  <c r="U1365" i="5"/>
  <c r="T1365" i="5"/>
  <c r="M1365" i="5"/>
  <c r="N1365" i="5" s="1"/>
  <c r="L1365" i="5"/>
  <c r="G1365" i="5"/>
  <c r="E1365" i="5"/>
  <c r="A1365" i="5"/>
  <c r="AD1364" i="5" a="1"/>
  <c r="AD1364" i="5"/>
  <c r="AC1364" i="5"/>
  <c r="U1364" i="5"/>
  <c r="T1364" i="5"/>
  <c r="M1364" i="5"/>
  <c r="N1364" i="5" s="1"/>
  <c r="L1364" i="5"/>
  <c r="G1364" i="5"/>
  <c r="E1364" i="5"/>
  <c r="A1364" i="5"/>
  <c r="AD1363" i="5" a="1"/>
  <c r="AD1363" i="5"/>
  <c r="AC1363" i="5"/>
  <c r="U1363" i="5"/>
  <c r="T1363" i="5"/>
  <c r="M1363" i="5"/>
  <c r="N1363" i="5" s="1"/>
  <c r="L1363" i="5"/>
  <c r="G1363" i="5"/>
  <c r="E1363" i="5"/>
  <c r="A1363" i="5"/>
  <c r="AD1362" i="5" a="1"/>
  <c r="AD1362" i="5"/>
  <c r="AC1362" i="5"/>
  <c r="U1362" i="5"/>
  <c r="T1362" i="5"/>
  <c r="N1362" i="5"/>
  <c r="M1362" i="5"/>
  <c r="L1362" i="5"/>
  <c r="G1362" i="5"/>
  <c r="E1362" i="5"/>
  <c r="A1362" i="5"/>
  <c r="AD1361" i="5" a="1"/>
  <c r="AD1361" i="5"/>
  <c r="AC1361" i="5"/>
  <c r="U1361" i="5"/>
  <c r="T1361" i="5"/>
  <c r="M1361" i="5"/>
  <c r="N1361" i="5" s="1"/>
  <c r="L1361" i="5"/>
  <c r="G1361" i="5"/>
  <c r="E1361" i="5"/>
  <c r="A1361" i="5"/>
  <c r="AD1360" i="5" a="1"/>
  <c r="AD1360" i="5"/>
  <c r="AC1360" i="5"/>
  <c r="U1360" i="5"/>
  <c r="T1360" i="5"/>
  <c r="M1360" i="5"/>
  <c r="N1360" i="5" s="1"/>
  <c r="L1360" i="5"/>
  <c r="G1360" i="5"/>
  <c r="E1360" i="5"/>
  <c r="A1360" i="5"/>
  <c r="AD1359" i="5" a="1"/>
  <c r="AD1359" i="5"/>
  <c r="AC1359" i="5"/>
  <c r="U1359" i="5"/>
  <c r="T1359" i="5"/>
  <c r="M1359" i="5"/>
  <c r="N1359" i="5" s="1"/>
  <c r="L1359" i="5"/>
  <c r="G1359" i="5"/>
  <c r="E1359" i="5"/>
  <c r="A1359" i="5"/>
  <c r="AD1358" i="5" a="1"/>
  <c r="AD1358" i="5"/>
  <c r="AC1358" i="5"/>
  <c r="U1358" i="5"/>
  <c r="T1358" i="5"/>
  <c r="M1358" i="5"/>
  <c r="N1358" i="5" s="1"/>
  <c r="L1358" i="5"/>
  <c r="G1358" i="5"/>
  <c r="E1358" i="5"/>
  <c r="A1358" i="5"/>
  <c r="AD1357" i="5" a="1"/>
  <c r="AD1357" i="5"/>
  <c r="AC1357" i="5"/>
  <c r="U1357" i="5"/>
  <c r="T1357" i="5"/>
  <c r="M1357" i="5"/>
  <c r="N1357" i="5" s="1"/>
  <c r="L1357" i="5"/>
  <c r="G1357" i="5"/>
  <c r="E1357" i="5"/>
  <c r="A1357" i="5"/>
  <c r="AD1356" i="5" a="1"/>
  <c r="AD1356" i="5"/>
  <c r="AC1356" i="5"/>
  <c r="U1356" i="5"/>
  <c r="T1356" i="5"/>
  <c r="N1356" i="5"/>
  <c r="M1356" i="5"/>
  <c r="L1356" i="5"/>
  <c r="G1356" i="5"/>
  <c r="E1356" i="5"/>
  <c r="A1356" i="5"/>
  <c r="AD1355" i="5" a="1"/>
  <c r="AD1355" i="5"/>
  <c r="AC1355" i="5"/>
  <c r="U1355" i="5"/>
  <c r="T1355" i="5"/>
  <c r="M1355" i="5"/>
  <c r="N1355" i="5" s="1"/>
  <c r="L1355" i="5"/>
  <c r="G1355" i="5"/>
  <c r="E1355" i="5"/>
  <c r="A1355" i="5"/>
  <c r="AD1354" i="5" a="1"/>
  <c r="AD1354" i="5"/>
  <c r="AC1354" i="5"/>
  <c r="U1354" i="5"/>
  <c r="T1354" i="5"/>
  <c r="M1354" i="5"/>
  <c r="N1354" i="5" s="1"/>
  <c r="L1354" i="5"/>
  <c r="G1354" i="5"/>
  <c r="E1354" i="5"/>
  <c r="A1354" i="5"/>
  <c r="AD1353" i="5" a="1"/>
  <c r="AD1353" i="5"/>
  <c r="AC1353" i="5"/>
  <c r="U1353" i="5"/>
  <c r="T1353" i="5"/>
  <c r="M1353" i="5"/>
  <c r="N1353" i="5" s="1"/>
  <c r="L1353" i="5"/>
  <c r="G1353" i="5"/>
  <c r="E1353" i="5"/>
  <c r="A1353" i="5"/>
  <c r="AD1352" i="5" a="1"/>
  <c r="AD1352" i="5"/>
  <c r="AC1352" i="5"/>
  <c r="U1352" i="5"/>
  <c r="T1352" i="5"/>
  <c r="N1352" i="5"/>
  <c r="M1352" i="5"/>
  <c r="L1352" i="5"/>
  <c r="G1352" i="5"/>
  <c r="E1352" i="5"/>
  <c r="A1352" i="5"/>
  <c r="AD1351" i="5" a="1"/>
  <c r="AD1351" i="5"/>
  <c r="AC1351" i="5"/>
  <c r="U1351" i="5"/>
  <c r="T1351" i="5"/>
  <c r="M1351" i="5"/>
  <c r="N1351" i="5" s="1"/>
  <c r="L1351" i="5"/>
  <c r="G1351" i="5"/>
  <c r="E1351" i="5"/>
  <c r="A1351" i="5"/>
  <c r="AD1350" i="5" a="1"/>
  <c r="AD1350" i="5"/>
  <c r="AC1350" i="5"/>
  <c r="U1350" i="5"/>
  <c r="T1350" i="5"/>
  <c r="N1350" i="5"/>
  <c r="M1350" i="5"/>
  <c r="L1350" i="5"/>
  <c r="G1350" i="5"/>
  <c r="E1350" i="5"/>
  <c r="A1350" i="5"/>
  <c r="AD1349" i="5" a="1"/>
  <c r="AD1349" i="5"/>
  <c r="AC1349" i="5"/>
  <c r="U1349" i="5"/>
  <c r="T1349" i="5"/>
  <c r="M1349" i="5"/>
  <c r="N1349" i="5" s="1"/>
  <c r="L1349" i="5"/>
  <c r="G1349" i="5"/>
  <c r="E1349" i="5"/>
  <c r="A1349" i="5"/>
  <c r="AD1348" i="5" a="1"/>
  <c r="AD1348" i="5"/>
  <c r="AC1348" i="5"/>
  <c r="U1348" i="5"/>
  <c r="T1348" i="5"/>
  <c r="M1348" i="5"/>
  <c r="N1348" i="5" s="1"/>
  <c r="L1348" i="5"/>
  <c r="G1348" i="5"/>
  <c r="E1348" i="5"/>
  <c r="A1348" i="5"/>
  <c r="AD1347" i="5" a="1"/>
  <c r="AD1347" i="5"/>
  <c r="AC1347" i="5"/>
  <c r="U1347" i="5"/>
  <c r="T1347" i="5"/>
  <c r="M1347" i="5"/>
  <c r="N1347" i="5" s="1"/>
  <c r="L1347" i="5"/>
  <c r="G1347" i="5"/>
  <c r="E1347" i="5"/>
  <c r="A1347" i="5"/>
  <c r="AD1346" i="5" a="1"/>
  <c r="AD1346" i="5"/>
  <c r="AC1346" i="5"/>
  <c r="U1346" i="5"/>
  <c r="T1346" i="5"/>
  <c r="N1346" i="5"/>
  <c r="M1346" i="5"/>
  <c r="L1346" i="5"/>
  <c r="G1346" i="5"/>
  <c r="E1346" i="5"/>
  <c r="A1346" i="5"/>
  <c r="AD1345" i="5" a="1"/>
  <c r="AD1345" i="5"/>
  <c r="AC1345" i="5"/>
  <c r="U1345" i="5"/>
  <c r="T1345" i="5"/>
  <c r="M1345" i="5"/>
  <c r="N1345" i="5" s="1"/>
  <c r="L1345" i="5"/>
  <c r="G1345" i="5"/>
  <c r="E1345" i="5"/>
  <c r="A1345" i="5"/>
  <c r="AD1344" i="5" a="1"/>
  <c r="AD1344" i="5"/>
  <c r="AC1344" i="5"/>
  <c r="U1344" i="5"/>
  <c r="T1344" i="5"/>
  <c r="M1344" i="5"/>
  <c r="N1344" i="5" s="1"/>
  <c r="L1344" i="5"/>
  <c r="G1344" i="5"/>
  <c r="E1344" i="5"/>
  <c r="A1344" i="5"/>
  <c r="AD1343" i="5" a="1"/>
  <c r="AD1343" i="5"/>
  <c r="AC1343" i="5"/>
  <c r="U1343" i="5"/>
  <c r="T1343" i="5"/>
  <c r="M1343" i="5"/>
  <c r="N1343" i="5" s="1"/>
  <c r="L1343" i="5"/>
  <c r="G1343" i="5"/>
  <c r="E1343" i="5"/>
  <c r="A1343" i="5"/>
  <c r="AD1342" i="5" a="1"/>
  <c r="AD1342" i="5"/>
  <c r="AC1342" i="5"/>
  <c r="U1342" i="5"/>
  <c r="T1342" i="5"/>
  <c r="M1342" i="5"/>
  <c r="N1342" i="5" s="1"/>
  <c r="L1342" i="5"/>
  <c r="G1342" i="5"/>
  <c r="E1342" i="5"/>
  <c r="A1342" i="5"/>
  <c r="AD1341" i="5" a="1"/>
  <c r="AD1341" i="5"/>
  <c r="AC1341" i="5"/>
  <c r="U1341" i="5"/>
  <c r="T1341" i="5"/>
  <c r="M1341" i="5"/>
  <c r="N1341" i="5" s="1"/>
  <c r="L1341" i="5"/>
  <c r="G1341" i="5"/>
  <c r="E1341" i="5"/>
  <c r="A1341" i="5"/>
  <c r="AD1340" i="5" a="1"/>
  <c r="AD1340" i="5"/>
  <c r="AC1340" i="5"/>
  <c r="U1340" i="5"/>
  <c r="T1340" i="5"/>
  <c r="N1340" i="5"/>
  <c r="M1340" i="5"/>
  <c r="L1340" i="5"/>
  <c r="G1340" i="5"/>
  <c r="E1340" i="5"/>
  <c r="A1340" i="5"/>
  <c r="AD1339" i="5" a="1"/>
  <c r="AD1339" i="5"/>
  <c r="AC1339" i="5"/>
  <c r="U1339" i="5"/>
  <c r="T1339" i="5"/>
  <c r="M1339" i="5"/>
  <c r="N1339" i="5" s="1"/>
  <c r="L1339" i="5"/>
  <c r="G1339" i="5"/>
  <c r="E1339" i="5"/>
  <c r="A1339" i="5"/>
  <c r="AD1338" i="5" a="1"/>
  <c r="AD1338" i="5"/>
  <c r="AC1338" i="5"/>
  <c r="U1338" i="5"/>
  <c r="T1338" i="5"/>
  <c r="M1338" i="5"/>
  <c r="N1338" i="5" s="1"/>
  <c r="L1338" i="5"/>
  <c r="G1338" i="5"/>
  <c r="E1338" i="5"/>
  <c r="A1338" i="5"/>
  <c r="AD1337" i="5" a="1"/>
  <c r="AD1337" i="5"/>
  <c r="AC1337" i="5"/>
  <c r="U1337" i="5"/>
  <c r="T1337" i="5"/>
  <c r="M1337" i="5"/>
  <c r="N1337" i="5" s="1"/>
  <c r="L1337" i="5"/>
  <c r="G1337" i="5"/>
  <c r="E1337" i="5"/>
  <c r="A1337" i="5"/>
  <c r="AD1336" i="5" a="1"/>
  <c r="AD1336" i="5"/>
  <c r="AC1336" i="5"/>
  <c r="U1336" i="5"/>
  <c r="T1336" i="5"/>
  <c r="N1336" i="5"/>
  <c r="M1336" i="5"/>
  <c r="L1336" i="5"/>
  <c r="G1336" i="5"/>
  <c r="E1336" i="5"/>
  <c r="A1336" i="5"/>
  <c r="AD1335" i="5" a="1"/>
  <c r="AD1335" i="5"/>
  <c r="AC1335" i="5"/>
  <c r="U1335" i="5"/>
  <c r="T1335" i="5"/>
  <c r="M1335" i="5"/>
  <c r="N1335" i="5" s="1"/>
  <c r="L1335" i="5"/>
  <c r="G1335" i="5"/>
  <c r="E1335" i="5"/>
  <c r="A1335" i="5"/>
  <c r="AD1334" i="5" a="1"/>
  <c r="AD1334" i="5"/>
  <c r="AC1334" i="5"/>
  <c r="U1334" i="5"/>
  <c r="T1334" i="5"/>
  <c r="N1334" i="5"/>
  <c r="M1334" i="5"/>
  <c r="L1334" i="5"/>
  <c r="G1334" i="5"/>
  <c r="E1334" i="5"/>
  <c r="A1334" i="5"/>
  <c r="AD1333" i="5" a="1"/>
  <c r="AD1333" i="5"/>
  <c r="AC1333" i="5"/>
  <c r="U1333" i="5"/>
  <c r="T1333" i="5"/>
  <c r="M1333" i="5"/>
  <c r="N1333" i="5" s="1"/>
  <c r="L1333" i="5"/>
  <c r="G1333" i="5"/>
  <c r="E1333" i="5"/>
  <c r="A1333" i="5"/>
  <c r="AD1332" i="5" a="1"/>
  <c r="AD1332" i="5"/>
  <c r="AC1332" i="5"/>
  <c r="U1332" i="5"/>
  <c r="T1332" i="5"/>
  <c r="M1332" i="5"/>
  <c r="N1332" i="5" s="1"/>
  <c r="L1332" i="5"/>
  <c r="G1332" i="5"/>
  <c r="E1332" i="5"/>
  <c r="A1332" i="5"/>
  <c r="AD1331" i="5" a="1"/>
  <c r="AD1331" i="5"/>
  <c r="AC1331" i="5"/>
  <c r="U1331" i="5"/>
  <c r="T1331" i="5"/>
  <c r="M1331" i="5"/>
  <c r="N1331" i="5" s="1"/>
  <c r="L1331" i="5"/>
  <c r="G1331" i="5"/>
  <c r="E1331" i="5"/>
  <c r="A1331" i="5"/>
  <c r="AD1330" i="5" a="1"/>
  <c r="AD1330" i="5"/>
  <c r="AC1330" i="5"/>
  <c r="U1330" i="5"/>
  <c r="T1330" i="5"/>
  <c r="N1330" i="5"/>
  <c r="M1330" i="5"/>
  <c r="L1330" i="5"/>
  <c r="G1330" i="5"/>
  <c r="E1330" i="5"/>
  <c r="A1330" i="5"/>
  <c r="AD1329" i="5" a="1"/>
  <c r="AD1329" i="5"/>
  <c r="AC1329" i="5"/>
  <c r="U1329" i="5"/>
  <c r="T1329" i="5"/>
  <c r="M1329" i="5"/>
  <c r="N1329" i="5" s="1"/>
  <c r="L1329" i="5"/>
  <c r="G1329" i="5"/>
  <c r="E1329" i="5"/>
  <c r="A1329" i="5"/>
  <c r="AD1328" i="5" a="1"/>
  <c r="AD1328" i="5"/>
  <c r="AC1328" i="5"/>
  <c r="U1328" i="5"/>
  <c r="T1328" i="5"/>
  <c r="M1328" i="5"/>
  <c r="N1328" i="5" s="1"/>
  <c r="L1328" i="5"/>
  <c r="G1328" i="5"/>
  <c r="E1328" i="5"/>
  <c r="A1328" i="5"/>
  <c r="AD1327" i="5" a="1"/>
  <c r="AD1327" i="5"/>
  <c r="AC1327" i="5"/>
  <c r="U1327" i="5"/>
  <c r="T1327" i="5"/>
  <c r="M1327" i="5"/>
  <c r="N1327" i="5" s="1"/>
  <c r="L1327" i="5"/>
  <c r="G1327" i="5"/>
  <c r="E1327" i="5"/>
  <c r="A1327" i="5"/>
  <c r="AD1326" i="5" a="1"/>
  <c r="AD1326" i="5"/>
  <c r="AC1326" i="5"/>
  <c r="U1326" i="5"/>
  <c r="T1326" i="5"/>
  <c r="M1326" i="5"/>
  <c r="N1326" i="5" s="1"/>
  <c r="L1326" i="5"/>
  <c r="G1326" i="5"/>
  <c r="E1326" i="5"/>
  <c r="A1326" i="5"/>
  <c r="AD1325" i="5" a="1"/>
  <c r="AD1325" i="5"/>
  <c r="AC1325" i="5"/>
  <c r="U1325" i="5"/>
  <c r="T1325" i="5"/>
  <c r="M1325" i="5"/>
  <c r="N1325" i="5" s="1"/>
  <c r="L1325" i="5"/>
  <c r="G1325" i="5"/>
  <c r="E1325" i="5"/>
  <c r="A1325" i="5"/>
  <c r="AD1324" i="5" a="1"/>
  <c r="AD1324" i="5"/>
  <c r="AC1324" i="5"/>
  <c r="U1324" i="5"/>
  <c r="T1324" i="5"/>
  <c r="N1324" i="5"/>
  <c r="M1324" i="5"/>
  <c r="L1324" i="5"/>
  <c r="G1324" i="5"/>
  <c r="E1324" i="5"/>
  <c r="A1324" i="5"/>
  <c r="AD1323" i="5" a="1"/>
  <c r="AD1323" i="5"/>
  <c r="AC1323" i="5"/>
  <c r="U1323" i="5"/>
  <c r="T1323" i="5"/>
  <c r="M1323" i="5"/>
  <c r="N1323" i="5" s="1"/>
  <c r="L1323" i="5"/>
  <c r="G1323" i="5"/>
  <c r="E1323" i="5"/>
  <c r="A1323" i="5"/>
  <c r="AD1322" i="5" a="1"/>
  <c r="AD1322" i="5"/>
  <c r="AC1322" i="5"/>
  <c r="U1322" i="5"/>
  <c r="T1322" i="5"/>
  <c r="M1322" i="5"/>
  <c r="N1322" i="5" s="1"/>
  <c r="L1322" i="5"/>
  <c r="G1322" i="5"/>
  <c r="E1322" i="5"/>
  <c r="A1322" i="5"/>
  <c r="AD1321" i="5" a="1"/>
  <c r="AD1321" i="5"/>
  <c r="AC1321" i="5"/>
  <c r="U1321" i="5"/>
  <c r="T1321" i="5"/>
  <c r="M1321" i="5"/>
  <c r="N1321" i="5" s="1"/>
  <c r="L1321" i="5"/>
  <c r="G1321" i="5"/>
  <c r="E1321" i="5"/>
  <c r="A1321" i="5"/>
  <c r="AD1320" i="5" a="1"/>
  <c r="AD1320" i="5"/>
  <c r="AC1320" i="5"/>
  <c r="U1320" i="5"/>
  <c r="T1320" i="5"/>
  <c r="N1320" i="5"/>
  <c r="M1320" i="5"/>
  <c r="L1320" i="5"/>
  <c r="G1320" i="5"/>
  <c r="E1320" i="5"/>
  <c r="A1320" i="5"/>
  <c r="AD1319" i="5" a="1"/>
  <c r="AD1319" i="5"/>
  <c r="AC1319" i="5"/>
  <c r="U1319" i="5"/>
  <c r="T1319" i="5"/>
  <c r="M1319" i="5"/>
  <c r="N1319" i="5" s="1"/>
  <c r="L1319" i="5"/>
  <c r="G1319" i="5"/>
  <c r="E1319" i="5"/>
  <c r="A1319" i="5"/>
  <c r="AD1318" i="5" a="1"/>
  <c r="AD1318" i="5"/>
  <c r="AC1318" i="5"/>
  <c r="U1318" i="5"/>
  <c r="T1318" i="5"/>
  <c r="N1318" i="5"/>
  <c r="M1318" i="5"/>
  <c r="L1318" i="5"/>
  <c r="G1318" i="5"/>
  <c r="E1318" i="5"/>
  <c r="A1318" i="5"/>
  <c r="AD1317" i="5" a="1"/>
  <c r="AD1317" i="5"/>
  <c r="AC1317" i="5"/>
  <c r="U1317" i="5"/>
  <c r="T1317" i="5"/>
  <c r="M1317" i="5"/>
  <c r="N1317" i="5" s="1"/>
  <c r="L1317" i="5"/>
  <c r="G1317" i="5"/>
  <c r="E1317" i="5"/>
  <c r="A1317" i="5"/>
  <c r="AD1316" i="5" a="1"/>
  <c r="AD1316" i="5"/>
  <c r="AC1316" i="5"/>
  <c r="U1316" i="5"/>
  <c r="T1316" i="5"/>
  <c r="M1316" i="5"/>
  <c r="N1316" i="5" s="1"/>
  <c r="L1316" i="5"/>
  <c r="G1316" i="5"/>
  <c r="E1316" i="5"/>
  <c r="A1316" i="5"/>
  <c r="AD1315" i="5" a="1"/>
  <c r="AD1315" i="5"/>
  <c r="AC1315" i="5"/>
  <c r="U1315" i="5"/>
  <c r="T1315" i="5"/>
  <c r="M1315" i="5"/>
  <c r="N1315" i="5" s="1"/>
  <c r="L1315" i="5"/>
  <c r="G1315" i="5"/>
  <c r="E1315" i="5"/>
  <c r="A1315" i="5"/>
  <c r="AD1314" i="5" a="1"/>
  <c r="AD1314" i="5"/>
  <c r="AC1314" i="5"/>
  <c r="U1314" i="5"/>
  <c r="T1314" i="5"/>
  <c r="N1314" i="5"/>
  <c r="M1314" i="5"/>
  <c r="L1314" i="5"/>
  <c r="G1314" i="5"/>
  <c r="E1314" i="5"/>
  <c r="A1314" i="5"/>
  <c r="AD1313" i="5" a="1"/>
  <c r="AD1313" i="5"/>
  <c r="AC1313" i="5"/>
  <c r="U1313" i="5"/>
  <c r="T1313" i="5"/>
  <c r="M1313" i="5"/>
  <c r="N1313" i="5" s="1"/>
  <c r="L1313" i="5"/>
  <c r="G1313" i="5"/>
  <c r="E1313" i="5"/>
  <c r="A1313" i="5"/>
  <c r="AD1312" i="5" a="1"/>
  <c r="AD1312" i="5"/>
  <c r="AC1312" i="5"/>
  <c r="U1312" i="5"/>
  <c r="T1312" i="5"/>
  <c r="M1312" i="5"/>
  <c r="N1312" i="5" s="1"/>
  <c r="L1312" i="5"/>
  <c r="G1312" i="5"/>
  <c r="E1312" i="5"/>
  <c r="A1312" i="5"/>
  <c r="AD1311" i="5" a="1"/>
  <c r="AD1311" i="5"/>
  <c r="AC1311" i="5"/>
  <c r="U1311" i="5"/>
  <c r="T1311" i="5"/>
  <c r="M1311" i="5"/>
  <c r="N1311" i="5" s="1"/>
  <c r="L1311" i="5"/>
  <c r="G1311" i="5"/>
  <c r="E1311" i="5"/>
  <c r="A1311" i="5"/>
  <c r="AD1310" i="5" a="1"/>
  <c r="AD1310" i="5"/>
  <c r="AC1310" i="5"/>
  <c r="U1310" i="5"/>
  <c r="T1310" i="5"/>
  <c r="M1310" i="5"/>
  <c r="N1310" i="5" s="1"/>
  <c r="L1310" i="5"/>
  <c r="G1310" i="5"/>
  <c r="E1310" i="5"/>
  <c r="A1310" i="5"/>
  <c r="AD1309" i="5" a="1"/>
  <c r="AD1309" i="5"/>
  <c r="AC1309" i="5"/>
  <c r="U1309" i="5"/>
  <c r="T1309" i="5"/>
  <c r="M1309" i="5"/>
  <c r="N1309" i="5" s="1"/>
  <c r="L1309" i="5"/>
  <c r="G1309" i="5"/>
  <c r="E1309" i="5"/>
  <c r="A1309" i="5"/>
  <c r="AD1308" i="5" a="1"/>
  <c r="AD1308" i="5"/>
  <c r="AC1308" i="5"/>
  <c r="U1308" i="5"/>
  <c r="T1308" i="5"/>
  <c r="N1308" i="5"/>
  <c r="M1308" i="5"/>
  <c r="L1308" i="5"/>
  <c r="G1308" i="5"/>
  <c r="E1308" i="5"/>
  <c r="A1308" i="5"/>
  <c r="AD1307" i="5" a="1"/>
  <c r="AD1307" i="5"/>
  <c r="AC1307" i="5"/>
  <c r="U1307" i="5"/>
  <c r="T1307" i="5"/>
  <c r="M1307" i="5"/>
  <c r="N1307" i="5" s="1"/>
  <c r="L1307" i="5"/>
  <c r="G1307" i="5"/>
  <c r="E1307" i="5"/>
  <c r="A1307" i="5"/>
  <c r="AD1306" i="5" a="1"/>
  <c r="AD1306" i="5"/>
  <c r="AC1306" i="5"/>
  <c r="U1306" i="5"/>
  <c r="T1306" i="5"/>
  <c r="M1306" i="5"/>
  <c r="N1306" i="5" s="1"/>
  <c r="L1306" i="5"/>
  <c r="G1306" i="5"/>
  <c r="E1306" i="5"/>
  <c r="A1306" i="5"/>
  <c r="AD1305" i="5" a="1"/>
  <c r="AD1305" i="5"/>
  <c r="AC1305" i="5"/>
  <c r="U1305" i="5"/>
  <c r="T1305" i="5"/>
  <c r="M1305" i="5"/>
  <c r="N1305" i="5" s="1"/>
  <c r="L1305" i="5"/>
  <c r="G1305" i="5"/>
  <c r="E1305" i="5"/>
  <c r="A1305" i="5"/>
  <c r="AD1304" i="5" a="1"/>
  <c r="AD1304" i="5"/>
  <c r="AC1304" i="5"/>
  <c r="U1304" i="5"/>
  <c r="T1304" i="5"/>
  <c r="N1304" i="5"/>
  <c r="M1304" i="5"/>
  <c r="L1304" i="5"/>
  <c r="G1304" i="5"/>
  <c r="E1304" i="5"/>
  <c r="A1304" i="5"/>
  <c r="AD1303" i="5" a="1"/>
  <c r="AD1303" i="5"/>
  <c r="AC1303" i="5"/>
  <c r="U1303" i="5"/>
  <c r="T1303" i="5"/>
  <c r="M1303" i="5"/>
  <c r="N1303" i="5" s="1"/>
  <c r="L1303" i="5"/>
  <c r="G1303" i="5"/>
  <c r="E1303" i="5"/>
  <c r="A1303" i="5"/>
  <c r="AD1302" i="5" a="1"/>
  <c r="AD1302" i="5"/>
  <c r="AC1302" i="5"/>
  <c r="U1302" i="5"/>
  <c r="T1302" i="5"/>
  <c r="N1302" i="5"/>
  <c r="M1302" i="5"/>
  <c r="L1302" i="5"/>
  <c r="G1302" i="5"/>
  <c r="E1302" i="5"/>
  <c r="A1302" i="5"/>
  <c r="AD1301" i="5" a="1"/>
  <c r="AD1301" i="5"/>
  <c r="AC1301" i="5"/>
  <c r="U1301" i="5"/>
  <c r="T1301" i="5"/>
  <c r="M1301" i="5"/>
  <c r="N1301" i="5" s="1"/>
  <c r="L1301" i="5"/>
  <c r="G1301" i="5"/>
  <c r="E1301" i="5"/>
  <c r="A1301" i="5"/>
  <c r="AD1300" i="5" a="1"/>
  <c r="AD1300" i="5"/>
  <c r="AC1300" i="5"/>
  <c r="U1300" i="5"/>
  <c r="T1300" i="5"/>
  <c r="M1300" i="5"/>
  <c r="N1300" i="5" s="1"/>
  <c r="L1300" i="5"/>
  <c r="G1300" i="5"/>
  <c r="E1300" i="5"/>
  <c r="A1300" i="5"/>
  <c r="AD1299" i="5" a="1"/>
  <c r="AD1299" i="5"/>
  <c r="AC1299" i="5"/>
  <c r="U1299" i="5"/>
  <c r="T1299" i="5"/>
  <c r="M1299" i="5"/>
  <c r="N1299" i="5" s="1"/>
  <c r="L1299" i="5"/>
  <c r="G1299" i="5"/>
  <c r="E1299" i="5"/>
  <c r="A1299" i="5"/>
  <c r="AD1298" i="5" a="1"/>
  <c r="AD1298" i="5"/>
  <c r="AC1298" i="5"/>
  <c r="U1298" i="5"/>
  <c r="T1298" i="5"/>
  <c r="N1298" i="5"/>
  <c r="M1298" i="5"/>
  <c r="L1298" i="5"/>
  <c r="G1298" i="5"/>
  <c r="E1298" i="5"/>
  <c r="A1298" i="5"/>
  <c r="AD1297" i="5" a="1"/>
  <c r="AD1297" i="5"/>
  <c r="AC1297" i="5"/>
  <c r="U1297" i="5"/>
  <c r="T1297" i="5"/>
  <c r="M1297" i="5"/>
  <c r="N1297" i="5" s="1"/>
  <c r="L1297" i="5"/>
  <c r="G1297" i="5"/>
  <c r="E1297" i="5"/>
  <c r="A1297" i="5"/>
  <c r="AD1296" i="5" a="1"/>
  <c r="AD1296" i="5"/>
  <c r="AC1296" i="5"/>
  <c r="U1296" i="5"/>
  <c r="T1296" i="5"/>
  <c r="M1296" i="5"/>
  <c r="N1296" i="5" s="1"/>
  <c r="L1296" i="5"/>
  <c r="G1296" i="5"/>
  <c r="E1296" i="5"/>
  <c r="A1296" i="5"/>
  <c r="AD1295" i="5" a="1"/>
  <c r="AD1295" i="5"/>
  <c r="AC1295" i="5"/>
  <c r="U1295" i="5"/>
  <c r="T1295" i="5"/>
  <c r="M1295" i="5"/>
  <c r="N1295" i="5" s="1"/>
  <c r="L1295" i="5"/>
  <c r="G1295" i="5"/>
  <c r="E1295" i="5"/>
  <c r="A1295" i="5"/>
  <c r="AD1294" i="5" a="1"/>
  <c r="AD1294" i="5"/>
  <c r="AC1294" i="5"/>
  <c r="U1294" i="5"/>
  <c r="T1294" i="5"/>
  <c r="M1294" i="5"/>
  <c r="N1294" i="5" s="1"/>
  <c r="L1294" i="5"/>
  <c r="G1294" i="5"/>
  <c r="E1294" i="5"/>
  <c r="A1294" i="5"/>
  <c r="AD1293" i="5" a="1"/>
  <c r="AD1293" i="5"/>
  <c r="AC1293" i="5"/>
  <c r="U1293" i="5"/>
  <c r="T1293" i="5"/>
  <c r="M1293" i="5"/>
  <c r="N1293" i="5" s="1"/>
  <c r="L1293" i="5"/>
  <c r="G1293" i="5"/>
  <c r="E1293" i="5"/>
  <c r="A1293" i="5"/>
  <c r="AD1292" i="5" a="1"/>
  <c r="AD1292" i="5"/>
  <c r="AC1292" i="5"/>
  <c r="U1292" i="5"/>
  <c r="T1292" i="5"/>
  <c r="N1292" i="5"/>
  <c r="M1292" i="5"/>
  <c r="L1292" i="5"/>
  <c r="G1292" i="5"/>
  <c r="E1292" i="5"/>
  <c r="A1292" i="5"/>
  <c r="AD1291" i="5" a="1"/>
  <c r="AD1291" i="5"/>
  <c r="AC1291" i="5"/>
  <c r="U1291" i="5"/>
  <c r="T1291" i="5"/>
  <c r="M1291" i="5"/>
  <c r="N1291" i="5" s="1"/>
  <c r="L1291" i="5"/>
  <c r="G1291" i="5"/>
  <c r="E1291" i="5"/>
  <c r="A1291" i="5"/>
  <c r="AD1290" i="5" a="1"/>
  <c r="AD1290" i="5"/>
  <c r="AC1290" i="5"/>
  <c r="U1290" i="5"/>
  <c r="T1290" i="5"/>
  <c r="M1290" i="5"/>
  <c r="N1290" i="5" s="1"/>
  <c r="L1290" i="5"/>
  <c r="G1290" i="5"/>
  <c r="E1290" i="5"/>
  <c r="A1290" i="5"/>
  <c r="AD1289" i="5" a="1"/>
  <c r="AD1289" i="5"/>
  <c r="AC1289" i="5"/>
  <c r="U1289" i="5"/>
  <c r="T1289" i="5"/>
  <c r="M1289" i="5"/>
  <c r="N1289" i="5" s="1"/>
  <c r="L1289" i="5"/>
  <c r="G1289" i="5"/>
  <c r="E1289" i="5"/>
  <c r="A1289" i="5"/>
  <c r="AD1288" i="5" a="1"/>
  <c r="AD1288" i="5"/>
  <c r="AC1288" i="5"/>
  <c r="U1288" i="5"/>
  <c r="T1288" i="5"/>
  <c r="N1288" i="5"/>
  <c r="M1288" i="5"/>
  <c r="L1288" i="5"/>
  <c r="G1288" i="5"/>
  <c r="E1288" i="5"/>
  <c r="A1288" i="5"/>
  <c r="AD1287" i="5" a="1"/>
  <c r="AD1287" i="5"/>
  <c r="AC1287" i="5"/>
  <c r="U1287" i="5"/>
  <c r="T1287" i="5"/>
  <c r="M1287" i="5"/>
  <c r="N1287" i="5" s="1"/>
  <c r="L1287" i="5"/>
  <c r="G1287" i="5"/>
  <c r="E1287" i="5"/>
  <c r="A1287" i="5"/>
  <c r="AD1286" i="5" a="1"/>
  <c r="AD1286" i="5"/>
  <c r="AC1286" i="5"/>
  <c r="U1286" i="5"/>
  <c r="T1286" i="5"/>
  <c r="N1286" i="5"/>
  <c r="M1286" i="5"/>
  <c r="L1286" i="5"/>
  <c r="G1286" i="5"/>
  <c r="E1286" i="5"/>
  <c r="A1286" i="5"/>
  <c r="AD1285" i="5" a="1"/>
  <c r="AD1285" i="5"/>
  <c r="AC1285" i="5"/>
  <c r="U1285" i="5"/>
  <c r="T1285" i="5"/>
  <c r="M1285" i="5"/>
  <c r="N1285" i="5" s="1"/>
  <c r="L1285" i="5"/>
  <c r="G1285" i="5"/>
  <c r="E1285" i="5"/>
  <c r="A1285" i="5"/>
  <c r="AD1284" i="5" a="1"/>
  <c r="AD1284" i="5"/>
  <c r="AC1284" i="5"/>
  <c r="U1284" i="5"/>
  <c r="T1284" i="5"/>
  <c r="M1284" i="5"/>
  <c r="N1284" i="5" s="1"/>
  <c r="L1284" i="5"/>
  <c r="G1284" i="5"/>
  <c r="E1284" i="5"/>
  <c r="A1284" i="5"/>
  <c r="AD1283" i="5" a="1"/>
  <c r="AD1283" i="5"/>
  <c r="AC1283" i="5"/>
  <c r="U1283" i="5"/>
  <c r="T1283" i="5"/>
  <c r="M1283" i="5"/>
  <c r="N1283" i="5" s="1"/>
  <c r="L1283" i="5"/>
  <c r="G1283" i="5"/>
  <c r="E1283" i="5"/>
  <c r="A1283" i="5"/>
  <c r="AD1282" i="5" a="1"/>
  <c r="AD1282" i="5"/>
  <c r="AC1282" i="5"/>
  <c r="U1282" i="5"/>
  <c r="T1282" i="5"/>
  <c r="N1282" i="5"/>
  <c r="M1282" i="5"/>
  <c r="L1282" i="5"/>
  <c r="G1282" i="5"/>
  <c r="E1282" i="5"/>
  <c r="A1282" i="5"/>
  <c r="AD1281" i="5" a="1"/>
  <c r="AD1281" i="5"/>
  <c r="AC1281" i="5"/>
  <c r="U1281" i="5"/>
  <c r="T1281" i="5"/>
  <c r="M1281" i="5"/>
  <c r="N1281" i="5" s="1"/>
  <c r="L1281" i="5"/>
  <c r="G1281" i="5"/>
  <c r="E1281" i="5"/>
  <c r="A1281" i="5"/>
  <c r="AD1280" i="5" a="1"/>
  <c r="AD1280" i="5"/>
  <c r="AC1280" i="5"/>
  <c r="U1280" i="5"/>
  <c r="T1280" i="5"/>
  <c r="M1280" i="5"/>
  <c r="N1280" i="5" s="1"/>
  <c r="L1280" i="5"/>
  <c r="G1280" i="5"/>
  <c r="E1280" i="5"/>
  <c r="A1280" i="5"/>
  <c r="AD1279" i="5" a="1"/>
  <c r="AD1279" i="5"/>
  <c r="AC1279" i="5"/>
  <c r="U1279" i="5"/>
  <c r="T1279" i="5"/>
  <c r="M1279" i="5"/>
  <c r="N1279" i="5" s="1"/>
  <c r="L1279" i="5"/>
  <c r="G1279" i="5"/>
  <c r="E1279" i="5"/>
  <c r="A1279" i="5"/>
  <c r="AD1278" i="5" a="1"/>
  <c r="AD1278" i="5"/>
  <c r="AC1278" i="5"/>
  <c r="U1278" i="5"/>
  <c r="T1278" i="5"/>
  <c r="M1278" i="5"/>
  <c r="N1278" i="5" s="1"/>
  <c r="L1278" i="5"/>
  <c r="G1278" i="5"/>
  <c r="E1278" i="5"/>
  <c r="A1278" i="5"/>
  <c r="AD1277" i="5" a="1"/>
  <c r="AD1277" i="5"/>
  <c r="AC1277" i="5"/>
  <c r="U1277" i="5"/>
  <c r="T1277" i="5"/>
  <c r="M1277" i="5"/>
  <c r="N1277" i="5" s="1"/>
  <c r="L1277" i="5"/>
  <c r="G1277" i="5"/>
  <c r="E1277" i="5"/>
  <c r="A1277" i="5"/>
  <c r="AD1276" i="5" a="1"/>
  <c r="AD1276" i="5"/>
  <c r="AC1276" i="5"/>
  <c r="U1276" i="5"/>
  <c r="T1276" i="5"/>
  <c r="N1276" i="5"/>
  <c r="M1276" i="5"/>
  <c r="L1276" i="5"/>
  <c r="G1276" i="5"/>
  <c r="E1276" i="5"/>
  <c r="A1276" i="5"/>
  <c r="AD1275" i="5" a="1"/>
  <c r="AD1275" i="5"/>
  <c r="AC1275" i="5"/>
  <c r="U1275" i="5"/>
  <c r="T1275" i="5"/>
  <c r="M1275" i="5"/>
  <c r="N1275" i="5" s="1"/>
  <c r="L1275" i="5"/>
  <c r="G1275" i="5"/>
  <c r="E1275" i="5"/>
  <c r="A1275" i="5"/>
  <c r="AD1274" i="5" a="1"/>
  <c r="AD1274" i="5"/>
  <c r="AC1274" i="5"/>
  <c r="U1274" i="5"/>
  <c r="T1274" i="5"/>
  <c r="M1274" i="5"/>
  <c r="N1274" i="5" s="1"/>
  <c r="L1274" i="5"/>
  <c r="G1274" i="5"/>
  <c r="E1274" i="5"/>
  <c r="A1274" i="5"/>
  <c r="AD1273" i="5" a="1"/>
  <c r="AD1273" i="5"/>
  <c r="AC1273" i="5"/>
  <c r="U1273" i="5"/>
  <c r="T1273" i="5"/>
  <c r="M1273" i="5"/>
  <c r="N1273" i="5" s="1"/>
  <c r="L1273" i="5"/>
  <c r="G1273" i="5"/>
  <c r="E1273" i="5"/>
  <c r="A1273" i="5"/>
  <c r="AD1272" i="5" a="1"/>
  <c r="AD1272" i="5"/>
  <c r="AC1272" i="5"/>
  <c r="U1272" i="5"/>
  <c r="T1272" i="5"/>
  <c r="N1272" i="5"/>
  <c r="M1272" i="5"/>
  <c r="L1272" i="5"/>
  <c r="G1272" i="5"/>
  <c r="E1272" i="5"/>
  <c r="A1272" i="5"/>
  <c r="AD1271" i="5" a="1"/>
  <c r="AD1271" i="5"/>
  <c r="AC1271" i="5"/>
  <c r="U1271" i="5"/>
  <c r="T1271" i="5"/>
  <c r="M1271" i="5"/>
  <c r="N1271" i="5" s="1"/>
  <c r="L1271" i="5"/>
  <c r="G1271" i="5"/>
  <c r="E1271" i="5"/>
  <c r="A1271" i="5"/>
  <c r="AD1270" i="5" a="1"/>
  <c r="AD1270" i="5"/>
  <c r="AC1270" i="5"/>
  <c r="U1270" i="5"/>
  <c r="T1270" i="5"/>
  <c r="N1270" i="5"/>
  <c r="M1270" i="5"/>
  <c r="L1270" i="5"/>
  <c r="G1270" i="5"/>
  <c r="E1270" i="5"/>
  <c r="A1270" i="5"/>
  <c r="AD1269" i="5" a="1"/>
  <c r="AD1269" i="5"/>
  <c r="AC1269" i="5"/>
  <c r="U1269" i="5"/>
  <c r="T1269" i="5"/>
  <c r="M1269" i="5"/>
  <c r="N1269" i="5" s="1"/>
  <c r="L1269" i="5"/>
  <c r="G1269" i="5"/>
  <c r="E1269" i="5"/>
  <c r="A1269" i="5"/>
  <c r="AD1268" i="5" a="1"/>
  <c r="AD1268" i="5"/>
  <c r="AC1268" i="5"/>
  <c r="U1268" i="5"/>
  <c r="T1268" i="5"/>
  <c r="M1268" i="5"/>
  <c r="N1268" i="5" s="1"/>
  <c r="L1268" i="5"/>
  <c r="G1268" i="5"/>
  <c r="E1268" i="5"/>
  <c r="A1268" i="5"/>
  <c r="AD1267" i="5" a="1"/>
  <c r="AD1267" i="5"/>
  <c r="AC1267" i="5"/>
  <c r="U1267" i="5"/>
  <c r="T1267" i="5"/>
  <c r="M1267" i="5"/>
  <c r="N1267" i="5" s="1"/>
  <c r="L1267" i="5"/>
  <c r="G1267" i="5"/>
  <c r="E1267" i="5"/>
  <c r="A1267" i="5"/>
  <c r="AD1266" i="5" a="1"/>
  <c r="AD1266" i="5"/>
  <c r="AC1266" i="5"/>
  <c r="U1266" i="5"/>
  <c r="T1266" i="5"/>
  <c r="N1266" i="5"/>
  <c r="M1266" i="5"/>
  <c r="L1266" i="5"/>
  <c r="G1266" i="5"/>
  <c r="E1266" i="5"/>
  <c r="A1266" i="5"/>
  <c r="AD1265" i="5" a="1"/>
  <c r="AD1265" i="5"/>
  <c r="AC1265" i="5"/>
  <c r="U1265" i="5"/>
  <c r="T1265" i="5"/>
  <c r="M1265" i="5"/>
  <c r="N1265" i="5" s="1"/>
  <c r="L1265" i="5"/>
  <c r="G1265" i="5"/>
  <c r="E1265" i="5"/>
  <c r="A1265" i="5"/>
  <c r="AD1264" i="5" a="1"/>
  <c r="AD1264" i="5"/>
  <c r="AC1264" i="5"/>
  <c r="U1264" i="5"/>
  <c r="T1264" i="5"/>
  <c r="M1264" i="5"/>
  <c r="N1264" i="5" s="1"/>
  <c r="L1264" i="5"/>
  <c r="G1264" i="5"/>
  <c r="E1264" i="5"/>
  <c r="A1264" i="5"/>
  <c r="AD1263" i="5" a="1"/>
  <c r="AD1263" i="5"/>
  <c r="AC1263" i="5"/>
  <c r="U1263" i="5"/>
  <c r="T1263" i="5"/>
  <c r="M1263" i="5"/>
  <c r="N1263" i="5" s="1"/>
  <c r="L1263" i="5"/>
  <c r="G1263" i="5"/>
  <c r="E1263" i="5"/>
  <c r="A1263" i="5"/>
  <c r="AD1262" i="5" a="1"/>
  <c r="AD1262" i="5"/>
  <c r="AC1262" i="5"/>
  <c r="U1262" i="5"/>
  <c r="T1262" i="5"/>
  <c r="M1262" i="5"/>
  <c r="N1262" i="5" s="1"/>
  <c r="L1262" i="5"/>
  <c r="G1262" i="5"/>
  <c r="E1262" i="5"/>
  <c r="A1262" i="5"/>
  <c r="AD1261" i="5" a="1"/>
  <c r="AD1261" i="5"/>
  <c r="AC1261" i="5"/>
  <c r="U1261" i="5"/>
  <c r="T1261" i="5"/>
  <c r="M1261" i="5"/>
  <c r="N1261" i="5" s="1"/>
  <c r="L1261" i="5"/>
  <c r="G1261" i="5"/>
  <c r="E1261" i="5"/>
  <c r="A1261" i="5"/>
  <c r="AD1260" i="5" a="1"/>
  <c r="AD1260" i="5"/>
  <c r="AC1260" i="5"/>
  <c r="U1260" i="5"/>
  <c r="T1260" i="5"/>
  <c r="N1260" i="5"/>
  <c r="M1260" i="5"/>
  <c r="L1260" i="5"/>
  <c r="G1260" i="5"/>
  <c r="E1260" i="5"/>
  <c r="A1260" i="5"/>
  <c r="AD1259" i="5" a="1"/>
  <c r="AD1259" i="5"/>
  <c r="AC1259" i="5"/>
  <c r="U1259" i="5"/>
  <c r="T1259" i="5"/>
  <c r="M1259" i="5"/>
  <c r="N1259" i="5" s="1"/>
  <c r="L1259" i="5"/>
  <c r="G1259" i="5"/>
  <c r="E1259" i="5"/>
  <c r="A1259" i="5"/>
  <c r="AD1258" i="5" a="1"/>
  <c r="AD1258" i="5"/>
  <c r="AC1258" i="5"/>
  <c r="U1258" i="5"/>
  <c r="T1258" i="5"/>
  <c r="M1258" i="5"/>
  <c r="N1258" i="5" s="1"/>
  <c r="L1258" i="5"/>
  <c r="G1258" i="5"/>
  <c r="E1258" i="5"/>
  <c r="A1258" i="5"/>
  <c r="AD1257" i="5" a="1"/>
  <c r="AD1257" i="5"/>
  <c r="AC1257" i="5"/>
  <c r="U1257" i="5"/>
  <c r="T1257" i="5"/>
  <c r="M1257" i="5"/>
  <c r="N1257" i="5" s="1"/>
  <c r="L1257" i="5"/>
  <c r="G1257" i="5"/>
  <c r="E1257" i="5"/>
  <c r="A1257" i="5"/>
  <c r="AD1256" i="5" a="1"/>
  <c r="AD1256" i="5"/>
  <c r="AC1256" i="5"/>
  <c r="U1256" i="5"/>
  <c r="T1256" i="5"/>
  <c r="N1256" i="5"/>
  <c r="M1256" i="5"/>
  <c r="L1256" i="5"/>
  <c r="G1256" i="5"/>
  <c r="E1256" i="5"/>
  <c r="A1256" i="5"/>
  <c r="AD1255" i="5" a="1"/>
  <c r="AD1255" i="5"/>
  <c r="AC1255" i="5"/>
  <c r="U1255" i="5"/>
  <c r="T1255" i="5"/>
  <c r="M1255" i="5"/>
  <c r="N1255" i="5" s="1"/>
  <c r="L1255" i="5"/>
  <c r="G1255" i="5"/>
  <c r="E1255" i="5"/>
  <c r="A1255" i="5"/>
  <c r="AD1254" i="5" a="1"/>
  <c r="AD1254" i="5"/>
  <c r="AC1254" i="5"/>
  <c r="U1254" i="5"/>
  <c r="T1254" i="5"/>
  <c r="N1254" i="5"/>
  <c r="M1254" i="5"/>
  <c r="L1254" i="5"/>
  <c r="G1254" i="5"/>
  <c r="E1254" i="5"/>
  <c r="A1254" i="5"/>
  <c r="AD1253" i="5" a="1"/>
  <c r="AD1253" i="5"/>
  <c r="AC1253" i="5"/>
  <c r="U1253" i="5"/>
  <c r="T1253" i="5"/>
  <c r="M1253" i="5"/>
  <c r="N1253" i="5" s="1"/>
  <c r="L1253" i="5"/>
  <c r="G1253" i="5"/>
  <c r="E1253" i="5"/>
  <c r="A1253" i="5"/>
  <c r="AD1252" i="5" a="1"/>
  <c r="AD1252" i="5"/>
  <c r="AC1252" i="5"/>
  <c r="U1252" i="5"/>
  <c r="T1252" i="5"/>
  <c r="M1252" i="5"/>
  <c r="N1252" i="5" s="1"/>
  <c r="L1252" i="5"/>
  <c r="G1252" i="5"/>
  <c r="E1252" i="5"/>
  <c r="A1252" i="5"/>
  <c r="AD1251" i="5" a="1"/>
  <c r="AD1251" i="5"/>
  <c r="AC1251" i="5"/>
  <c r="U1251" i="5"/>
  <c r="T1251" i="5"/>
  <c r="M1251" i="5"/>
  <c r="N1251" i="5" s="1"/>
  <c r="L1251" i="5"/>
  <c r="G1251" i="5"/>
  <c r="E1251" i="5"/>
  <c r="A1251" i="5"/>
  <c r="AD1250" i="5" a="1"/>
  <c r="AD1250" i="5"/>
  <c r="AC1250" i="5"/>
  <c r="U1250" i="5"/>
  <c r="T1250" i="5"/>
  <c r="N1250" i="5"/>
  <c r="M1250" i="5"/>
  <c r="L1250" i="5"/>
  <c r="G1250" i="5"/>
  <c r="E1250" i="5"/>
  <c r="A1250" i="5"/>
  <c r="AD1249" i="5" a="1"/>
  <c r="AD1249" i="5"/>
  <c r="AC1249" i="5"/>
  <c r="U1249" i="5"/>
  <c r="T1249" i="5"/>
  <c r="M1249" i="5"/>
  <c r="N1249" i="5" s="1"/>
  <c r="L1249" i="5"/>
  <c r="G1249" i="5"/>
  <c r="E1249" i="5"/>
  <c r="A1249" i="5"/>
  <c r="AD1248" i="5" a="1"/>
  <c r="AD1248" i="5"/>
  <c r="AC1248" i="5"/>
  <c r="U1248" i="5"/>
  <c r="T1248" i="5"/>
  <c r="M1248" i="5"/>
  <c r="N1248" i="5" s="1"/>
  <c r="L1248" i="5"/>
  <c r="G1248" i="5"/>
  <c r="E1248" i="5"/>
  <c r="A1248" i="5"/>
  <c r="AD1247" i="5" a="1"/>
  <c r="AD1247" i="5"/>
  <c r="AC1247" i="5"/>
  <c r="U1247" i="5"/>
  <c r="T1247" i="5"/>
  <c r="M1247" i="5"/>
  <c r="N1247" i="5" s="1"/>
  <c r="L1247" i="5"/>
  <c r="G1247" i="5"/>
  <c r="E1247" i="5"/>
  <c r="A1247" i="5"/>
  <c r="AD1246" i="5" a="1"/>
  <c r="AD1246" i="5"/>
  <c r="AC1246" i="5"/>
  <c r="U1246" i="5"/>
  <c r="T1246" i="5"/>
  <c r="M1246" i="5"/>
  <c r="N1246" i="5" s="1"/>
  <c r="L1246" i="5"/>
  <c r="G1246" i="5"/>
  <c r="E1246" i="5"/>
  <c r="A1246" i="5"/>
  <c r="AD1245" i="5" a="1"/>
  <c r="AD1245" i="5"/>
  <c r="AC1245" i="5"/>
  <c r="U1245" i="5"/>
  <c r="T1245" i="5"/>
  <c r="M1245" i="5"/>
  <c r="N1245" i="5" s="1"/>
  <c r="L1245" i="5"/>
  <c r="G1245" i="5"/>
  <c r="E1245" i="5"/>
  <c r="A1245" i="5"/>
  <c r="AD1244" i="5" a="1"/>
  <c r="AD1244" i="5"/>
  <c r="AC1244" i="5"/>
  <c r="U1244" i="5"/>
  <c r="T1244" i="5"/>
  <c r="N1244" i="5"/>
  <c r="M1244" i="5"/>
  <c r="L1244" i="5"/>
  <c r="G1244" i="5"/>
  <c r="E1244" i="5"/>
  <c r="A1244" i="5"/>
  <c r="AD1243" i="5" a="1"/>
  <c r="AD1243" i="5"/>
  <c r="AC1243" i="5"/>
  <c r="U1243" i="5"/>
  <c r="T1243" i="5"/>
  <c r="M1243" i="5"/>
  <c r="N1243" i="5" s="1"/>
  <c r="L1243" i="5"/>
  <c r="G1243" i="5"/>
  <c r="E1243" i="5"/>
  <c r="A1243" i="5"/>
  <c r="AD1242" i="5" a="1"/>
  <c r="AD1242" i="5"/>
  <c r="AC1242" i="5"/>
  <c r="U1242" i="5"/>
  <c r="T1242" i="5"/>
  <c r="M1242" i="5"/>
  <c r="N1242" i="5" s="1"/>
  <c r="L1242" i="5"/>
  <c r="G1242" i="5"/>
  <c r="E1242" i="5"/>
  <c r="A1242" i="5"/>
  <c r="AD1241" i="5" a="1"/>
  <c r="AD1241" i="5"/>
  <c r="AC1241" i="5"/>
  <c r="U1241" i="5"/>
  <c r="T1241" i="5"/>
  <c r="M1241" i="5"/>
  <c r="N1241" i="5" s="1"/>
  <c r="L1241" i="5"/>
  <c r="G1241" i="5"/>
  <c r="E1241" i="5"/>
  <c r="A1241" i="5"/>
  <c r="AD1240" i="5" a="1"/>
  <c r="AD1240" i="5"/>
  <c r="AC1240" i="5"/>
  <c r="U1240" i="5"/>
  <c r="T1240" i="5"/>
  <c r="N1240" i="5"/>
  <c r="M1240" i="5"/>
  <c r="L1240" i="5"/>
  <c r="G1240" i="5"/>
  <c r="E1240" i="5"/>
  <c r="A1240" i="5"/>
  <c r="AD1239" i="5" a="1"/>
  <c r="AD1239" i="5"/>
  <c r="AC1239" i="5"/>
  <c r="U1239" i="5"/>
  <c r="T1239" i="5"/>
  <c r="M1239" i="5"/>
  <c r="N1239" i="5" s="1"/>
  <c r="L1239" i="5"/>
  <c r="G1239" i="5"/>
  <c r="E1239" i="5"/>
  <c r="A1239" i="5"/>
  <c r="AD1238" i="5" a="1"/>
  <c r="AD1238" i="5"/>
  <c r="AC1238" i="5"/>
  <c r="U1238" i="5"/>
  <c r="T1238" i="5"/>
  <c r="N1238" i="5"/>
  <c r="M1238" i="5"/>
  <c r="L1238" i="5"/>
  <c r="G1238" i="5"/>
  <c r="E1238" i="5"/>
  <c r="A1238" i="5"/>
  <c r="AD1237" i="5" a="1"/>
  <c r="AD1237" i="5"/>
  <c r="AC1237" i="5"/>
  <c r="U1237" i="5"/>
  <c r="T1237" i="5"/>
  <c r="M1237" i="5"/>
  <c r="N1237" i="5" s="1"/>
  <c r="L1237" i="5"/>
  <c r="G1237" i="5"/>
  <c r="E1237" i="5"/>
  <c r="A1237" i="5"/>
  <c r="AD1236" i="5" a="1"/>
  <c r="AD1236" i="5"/>
  <c r="AC1236" i="5"/>
  <c r="U1236" i="5"/>
  <c r="T1236" i="5"/>
  <c r="M1236" i="5"/>
  <c r="N1236" i="5" s="1"/>
  <c r="L1236" i="5"/>
  <c r="G1236" i="5"/>
  <c r="E1236" i="5"/>
  <c r="A1236" i="5"/>
  <c r="AD1235" i="5" a="1"/>
  <c r="AD1235" i="5"/>
  <c r="AC1235" i="5"/>
  <c r="U1235" i="5"/>
  <c r="T1235" i="5"/>
  <c r="M1235" i="5"/>
  <c r="N1235" i="5" s="1"/>
  <c r="L1235" i="5"/>
  <c r="G1235" i="5"/>
  <c r="E1235" i="5"/>
  <c r="A1235" i="5"/>
  <c r="AD1234" i="5" a="1"/>
  <c r="AD1234" i="5"/>
  <c r="AC1234" i="5"/>
  <c r="U1234" i="5"/>
  <c r="T1234" i="5"/>
  <c r="N1234" i="5"/>
  <c r="M1234" i="5"/>
  <c r="L1234" i="5"/>
  <c r="G1234" i="5"/>
  <c r="E1234" i="5"/>
  <c r="A1234" i="5"/>
  <c r="AD1233" i="5" a="1"/>
  <c r="AD1233" i="5"/>
  <c r="AC1233" i="5"/>
  <c r="U1233" i="5"/>
  <c r="T1233" i="5"/>
  <c r="M1233" i="5"/>
  <c r="N1233" i="5" s="1"/>
  <c r="L1233" i="5"/>
  <c r="G1233" i="5"/>
  <c r="E1233" i="5"/>
  <c r="A1233" i="5"/>
  <c r="AD1232" i="5" a="1"/>
  <c r="AD1232" i="5"/>
  <c r="AC1232" i="5"/>
  <c r="U1232" i="5"/>
  <c r="T1232" i="5"/>
  <c r="M1232" i="5"/>
  <c r="N1232" i="5" s="1"/>
  <c r="L1232" i="5"/>
  <c r="G1232" i="5"/>
  <c r="E1232" i="5"/>
  <c r="A1232" i="5"/>
  <c r="AD1231" i="5" a="1"/>
  <c r="AD1231" i="5"/>
  <c r="AC1231" i="5"/>
  <c r="U1231" i="5"/>
  <c r="T1231" i="5"/>
  <c r="M1231" i="5"/>
  <c r="N1231" i="5" s="1"/>
  <c r="L1231" i="5"/>
  <c r="G1231" i="5"/>
  <c r="E1231" i="5"/>
  <c r="A1231" i="5"/>
  <c r="AD1230" i="5" a="1"/>
  <c r="AD1230" i="5"/>
  <c r="AC1230" i="5"/>
  <c r="U1230" i="5"/>
  <c r="T1230" i="5"/>
  <c r="M1230" i="5"/>
  <c r="N1230" i="5" s="1"/>
  <c r="L1230" i="5"/>
  <c r="G1230" i="5"/>
  <c r="E1230" i="5"/>
  <c r="A1230" i="5"/>
  <c r="AD1229" i="5" a="1"/>
  <c r="AD1229" i="5"/>
  <c r="AC1229" i="5"/>
  <c r="U1229" i="5"/>
  <c r="T1229" i="5"/>
  <c r="M1229" i="5"/>
  <c r="N1229" i="5" s="1"/>
  <c r="L1229" i="5"/>
  <c r="G1229" i="5"/>
  <c r="E1229" i="5"/>
  <c r="A1229" i="5"/>
  <c r="AD1228" i="5" a="1"/>
  <c r="AD1228" i="5"/>
  <c r="AC1228" i="5"/>
  <c r="U1228" i="5"/>
  <c r="T1228" i="5"/>
  <c r="N1228" i="5"/>
  <c r="M1228" i="5"/>
  <c r="L1228" i="5"/>
  <c r="G1228" i="5"/>
  <c r="E1228" i="5"/>
  <c r="A1228" i="5"/>
  <c r="AD1227" i="5" a="1"/>
  <c r="AD1227" i="5"/>
  <c r="AC1227" i="5"/>
  <c r="U1227" i="5"/>
  <c r="T1227" i="5"/>
  <c r="M1227" i="5"/>
  <c r="N1227" i="5" s="1"/>
  <c r="L1227" i="5"/>
  <c r="G1227" i="5"/>
  <c r="E1227" i="5"/>
  <c r="A1227" i="5"/>
  <c r="AD1226" i="5" a="1"/>
  <c r="AD1226" i="5"/>
  <c r="AC1226" i="5"/>
  <c r="U1226" i="5"/>
  <c r="T1226" i="5"/>
  <c r="M1226" i="5"/>
  <c r="N1226" i="5" s="1"/>
  <c r="L1226" i="5"/>
  <c r="G1226" i="5"/>
  <c r="E1226" i="5"/>
  <c r="A1226" i="5"/>
  <c r="AD1225" i="5" a="1"/>
  <c r="AD1225" i="5"/>
  <c r="AC1225" i="5"/>
  <c r="U1225" i="5"/>
  <c r="T1225" i="5"/>
  <c r="M1225" i="5"/>
  <c r="N1225" i="5" s="1"/>
  <c r="L1225" i="5"/>
  <c r="G1225" i="5"/>
  <c r="E1225" i="5"/>
  <c r="A1225" i="5"/>
  <c r="AD1224" i="5" a="1"/>
  <c r="AD1224" i="5"/>
  <c r="AC1224" i="5"/>
  <c r="U1224" i="5"/>
  <c r="T1224" i="5"/>
  <c r="N1224" i="5"/>
  <c r="M1224" i="5"/>
  <c r="L1224" i="5"/>
  <c r="G1224" i="5"/>
  <c r="E1224" i="5"/>
  <c r="A1224" i="5"/>
  <c r="AD1223" i="5" a="1"/>
  <c r="AD1223" i="5"/>
  <c r="AC1223" i="5"/>
  <c r="U1223" i="5"/>
  <c r="T1223" i="5"/>
  <c r="M1223" i="5"/>
  <c r="N1223" i="5" s="1"/>
  <c r="L1223" i="5"/>
  <c r="G1223" i="5"/>
  <c r="E1223" i="5"/>
  <c r="A1223" i="5"/>
  <c r="AD1222" i="5" a="1"/>
  <c r="AD1222" i="5"/>
  <c r="AC1222" i="5"/>
  <c r="U1222" i="5"/>
  <c r="T1222" i="5"/>
  <c r="N1222" i="5"/>
  <c r="M1222" i="5"/>
  <c r="L1222" i="5"/>
  <c r="G1222" i="5"/>
  <c r="E1222" i="5"/>
  <c r="A1222" i="5"/>
  <c r="AD1221" i="5" a="1"/>
  <c r="AD1221" i="5"/>
  <c r="AC1221" i="5"/>
  <c r="U1221" i="5"/>
  <c r="T1221" i="5"/>
  <c r="M1221" i="5"/>
  <c r="N1221" i="5" s="1"/>
  <c r="L1221" i="5"/>
  <c r="G1221" i="5"/>
  <c r="E1221" i="5"/>
  <c r="A1221" i="5"/>
  <c r="AD1220" i="5" a="1"/>
  <c r="AD1220" i="5"/>
  <c r="AC1220" i="5"/>
  <c r="U1220" i="5"/>
  <c r="T1220" i="5"/>
  <c r="M1220" i="5"/>
  <c r="N1220" i="5" s="1"/>
  <c r="L1220" i="5"/>
  <c r="G1220" i="5"/>
  <c r="E1220" i="5"/>
  <c r="A1220" i="5"/>
  <c r="AD1219" i="5" a="1"/>
  <c r="AD1219" i="5"/>
  <c r="AC1219" i="5"/>
  <c r="U1219" i="5"/>
  <c r="T1219" i="5"/>
  <c r="M1219" i="5"/>
  <c r="N1219" i="5" s="1"/>
  <c r="L1219" i="5"/>
  <c r="G1219" i="5"/>
  <c r="E1219" i="5"/>
  <c r="A1219" i="5"/>
  <c r="AD1218" i="5" a="1"/>
  <c r="AD1218" i="5"/>
  <c r="AC1218" i="5"/>
  <c r="U1218" i="5"/>
  <c r="T1218" i="5"/>
  <c r="N1218" i="5"/>
  <c r="M1218" i="5"/>
  <c r="L1218" i="5"/>
  <c r="G1218" i="5"/>
  <c r="E1218" i="5"/>
  <c r="A1218" i="5"/>
  <c r="AD1217" i="5" a="1"/>
  <c r="AD1217" i="5"/>
  <c r="AC1217" i="5"/>
  <c r="U1217" i="5"/>
  <c r="T1217" i="5"/>
  <c r="M1217" i="5"/>
  <c r="N1217" i="5" s="1"/>
  <c r="L1217" i="5"/>
  <c r="G1217" i="5"/>
  <c r="E1217" i="5"/>
  <c r="A1217" i="5"/>
  <c r="AD1216" i="5" a="1"/>
  <c r="AD1216" i="5"/>
  <c r="AC1216" i="5"/>
  <c r="U1216" i="5"/>
  <c r="T1216" i="5"/>
  <c r="M1216" i="5"/>
  <c r="N1216" i="5" s="1"/>
  <c r="L1216" i="5"/>
  <c r="G1216" i="5"/>
  <c r="E1216" i="5"/>
  <c r="A1216" i="5"/>
  <c r="AD1215" i="5" a="1"/>
  <c r="AD1215" i="5"/>
  <c r="AC1215" i="5"/>
  <c r="U1215" i="5"/>
  <c r="T1215" i="5"/>
  <c r="M1215" i="5"/>
  <c r="N1215" i="5" s="1"/>
  <c r="L1215" i="5"/>
  <c r="G1215" i="5"/>
  <c r="E1215" i="5"/>
  <c r="A1215" i="5"/>
  <c r="AD1214" i="5" a="1"/>
  <c r="AD1214" i="5"/>
  <c r="AC1214" i="5"/>
  <c r="U1214" i="5"/>
  <c r="T1214" i="5"/>
  <c r="M1214" i="5"/>
  <c r="N1214" i="5" s="1"/>
  <c r="L1214" i="5"/>
  <c r="G1214" i="5"/>
  <c r="E1214" i="5"/>
  <c r="A1214" i="5"/>
  <c r="AD1213" i="5" a="1"/>
  <c r="AD1213" i="5"/>
  <c r="AC1213" i="5"/>
  <c r="U1213" i="5"/>
  <c r="T1213" i="5"/>
  <c r="M1213" i="5"/>
  <c r="N1213" i="5" s="1"/>
  <c r="L1213" i="5"/>
  <c r="G1213" i="5"/>
  <c r="E1213" i="5"/>
  <c r="A1213" i="5"/>
  <c r="AD1212" i="5" a="1"/>
  <c r="AD1212" i="5"/>
  <c r="AC1212" i="5"/>
  <c r="U1212" i="5"/>
  <c r="T1212" i="5"/>
  <c r="N1212" i="5"/>
  <c r="M1212" i="5"/>
  <c r="L1212" i="5"/>
  <c r="G1212" i="5"/>
  <c r="E1212" i="5"/>
  <c r="A1212" i="5"/>
  <c r="AD1211" i="5" a="1"/>
  <c r="AD1211" i="5"/>
  <c r="AC1211" i="5"/>
  <c r="U1211" i="5"/>
  <c r="T1211" i="5"/>
  <c r="M1211" i="5"/>
  <c r="N1211" i="5" s="1"/>
  <c r="L1211" i="5"/>
  <c r="G1211" i="5"/>
  <c r="E1211" i="5"/>
  <c r="A1211" i="5"/>
  <c r="AD1210" i="5" a="1"/>
  <c r="AD1210" i="5"/>
  <c r="AC1210" i="5"/>
  <c r="U1210" i="5"/>
  <c r="T1210" i="5"/>
  <c r="M1210" i="5"/>
  <c r="N1210" i="5" s="1"/>
  <c r="L1210" i="5"/>
  <c r="G1210" i="5"/>
  <c r="E1210" i="5"/>
  <c r="A1210" i="5"/>
  <c r="AD1209" i="5" a="1"/>
  <c r="AD1209" i="5"/>
  <c r="AC1209" i="5"/>
  <c r="U1209" i="5"/>
  <c r="T1209" i="5"/>
  <c r="M1209" i="5"/>
  <c r="N1209" i="5" s="1"/>
  <c r="L1209" i="5"/>
  <c r="G1209" i="5"/>
  <c r="E1209" i="5"/>
  <c r="A1209" i="5"/>
  <c r="AD1208" i="5" a="1"/>
  <c r="AD1208" i="5"/>
  <c r="AC1208" i="5"/>
  <c r="U1208" i="5"/>
  <c r="T1208" i="5"/>
  <c r="N1208" i="5"/>
  <c r="M1208" i="5"/>
  <c r="L1208" i="5"/>
  <c r="G1208" i="5"/>
  <c r="E1208" i="5"/>
  <c r="A1208" i="5"/>
  <c r="AD1207" i="5" a="1"/>
  <c r="AD1207" i="5"/>
  <c r="AC1207" i="5"/>
  <c r="U1207" i="5"/>
  <c r="T1207" i="5"/>
  <c r="M1207" i="5"/>
  <c r="N1207" i="5" s="1"/>
  <c r="L1207" i="5"/>
  <c r="G1207" i="5"/>
  <c r="E1207" i="5"/>
  <c r="A1207" i="5"/>
  <c r="AD1206" i="5" a="1"/>
  <c r="AD1206" i="5"/>
  <c r="AC1206" i="5"/>
  <c r="U1206" i="5"/>
  <c r="T1206" i="5"/>
  <c r="N1206" i="5"/>
  <c r="M1206" i="5"/>
  <c r="L1206" i="5"/>
  <c r="G1206" i="5"/>
  <c r="E1206" i="5"/>
  <c r="A1206" i="5"/>
  <c r="AD1205" i="5" a="1"/>
  <c r="AD1205" i="5"/>
  <c r="AC1205" i="5"/>
  <c r="U1205" i="5"/>
  <c r="T1205" i="5"/>
  <c r="M1205" i="5"/>
  <c r="N1205" i="5" s="1"/>
  <c r="L1205" i="5"/>
  <c r="G1205" i="5"/>
  <c r="E1205" i="5"/>
  <c r="A1205" i="5"/>
  <c r="AD1204" i="5" a="1"/>
  <c r="AD1204" i="5"/>
  <c r="AC1204" i="5"/>
  <c r="U1204" i="5"/>
  <c r="T1204" i="5"/>
  <c r="M1204" i="5"/>
  <c r="N1204" i="5" s="1"/>
  <c r="L1204" i="5"/>
  <c r="G1204" i="5"/>
  <c r="E1204" i="5"/>
  <c r="A1204" i="5"/>
  <c r="AD1203" i="5" a="1"/>
  <c r="AD1203" i="5"/>
  <c r="AC1203" i="5"/>
  <c r="U1203" i="5"/>
  <c r="T1203" i="5"/>
  <c r="M1203" i="5"/>
  <c r="N1203" i="5" s="1"/>
  <c r="L1203" i="5"/>
  <c r="G1203" i="5"/>
  <c r="E1203" i="5"/>
  <c r="A1203" i="5"/>
  <c r="AD1202" i="5" a="1"/>
  <c r="AD1202" i="5"/>
  <c r="AC1202" i="5"/>
  <c r="U1202" i="5"/>
  <c r="T1202" i="5"/>
  <c r="N1202" i="5"/>
  <c r="M1202" i="5"/>
  <c r="L1202" i="5"/>
  <c r="G1202" i="5"/>
  <c r="E1202" i="5"/>
  <c r="A1202" i="5"/>
  <c r="AD1201" i="5" a="1"/>
  <c r="AD1201" i="5"/>
  <c r="AC1201" i="5"/>
  <c r="U1201" i="5"/>
  <c r="T1201" i="5"/>
  <c r="M1201" i="5"/>
  <c r="N1201" i="5" s="1"/>
  <c r="L1201" i="5"/>
  <c r="G1201" i="5"/>
  <c r="E1201" i="5"/>
  <c r="A1201" i="5"/>
  <c r="AD1200" i="5" a="1"/>
  <c r="AD1200" i="5"/>
  <c r="AC1200" i="5"/>
  <c r="U1200" i="5"/>
  <c r="T1200" i="5"/>
  <c r="M1200" i="5"/>
  <c r="N1200" i="5" s="1"/>
  <c r="L1200" i="5"/>
  <c r="G1200" i="5"/>
  <c r="E1200" i="5"/>
  <c r="A1200" i="5"/>
  <c r="AD1199" i="5" a="1"/>
  <c r="AD1199" i="5"/>
  <c r="AC1199" i="5"/>
  <c r="U1199" i="5"/>
  <c r="T1199" i="5"/>
  <c r="M1199" i="5"/>
  <c r="N1199" i="5" s="1"/>
  <c r="L1199" i="5"/>
  <c r="G1199" i="5"/>
  <c r="E1199" i="5"/>
  <c r="A1199" i="5"/>
  <c r="AD1198" i="5" a="1"/>
  <c r="AD1198" i="5"/>
  <c r="AC1198" i="5"/>
  <c r="U1198" i="5"/>
  <c r="T1198" i="5"/>
  <c r="M1198" i="5"/>
  <c r="N1198" i="5" s="1"/>
  <c r="L1198" i="5"/>
  <c r="G1198" i="5"/>
  <c r="E1198" i="5"/>
  <c r="A1198" i="5"/>
  <c r="AD1197" i="5" a="1"/>
  <c r="AD1197" i="5"/>
  <c r="AC1197" i="5"/>
  <c r="U1197" i="5"/>
  <c r="T1197" i="5"/>
  <c r="M1197" i="5"/>
  <c r="N1197" i="5" s="1"/>
  <c r="L1197" i="5"/>
  <c r="G1197" i="5"/>
  <c r="E1197" i="5"/>
  <c r="A1197" i="5"/>
  <c r="AD1196" i="5" a="1"/>
  <c r="AD1196" i="5"/>
  <c r="AC1196" i="5"/>
  <c r="U1196" i="5"/>
  <c r="T1196" i="5"/>
  <c r="N1196" i="5"/>
  <c r="M1196" i="5"/>
  <c r="L1196" i="5"/>
  <c r="G1196" i="5"/>
  <c r="E1196" i="5"/>
  <c r="A1196" i="5"/>
  <c r="AD1195" i="5" a="1"/>
  <c r="AD1195" i="5"/>
  <c r="AC1195" i="5"/>
  <c r="U1195" i="5"/>
  <c r="T1195" i="5"/>
  <c r="M1195" i="5"/>
  <c r="N1195" i="5" s="1"/>
  <c r="L1195" i="5"/>
  <c r="G1195" i="5"/>
  <c r="E1195" i="5"/>
  <c r="A1195" i="5"/>
  <c r="AD1194" i="5" a="1"/>
  <c r="AD1194" i="5"/>
  <c r="AC1194" i="5"/>
  <c r="U1194" i="5"/>
  <c r="T1194" i="5"/>
  <c r="M1194" i="5"/>
  <c r="N1194" i="5" s="1"/>
  <c r="L1194" i="5"/>
  <c r="G1194" i="5"/>
  <c r="E1194" i="5"/>
  <c r="A1194" i="5"/>
  <c r="AD1193" i="5" a="1"/>
  <c r="AD1193" i="5"/>
  <c r="AC1193" i="5"/>
  <c r="U1193" i="5"/>
  <c r="T1193" i="5"/>
  <c r="M1193" i="5"/>
  <c r="N1193" i="5" s="1"/>
  <c r="L1193" i="5"/>
  <c r="G1193" i="5"/>
  <c r="E1193" i="5"/>
  <c r="A1193" i="5"/>
  <c r="AD1192" i="5" a="1"/>
  <c r="AD1192" i="5"/>
  <c r="AC1192" i="5"/>
  <c r="U1192" i="5"/>
  <c r="T1192" i="5"/>
  <c r="N1192" i="5"/>
  <c r="M1192" i="5"/>
  <c r="L1192" i="5"/>
  <c r="G1192" i="5"/>
  <c r="E1192" i="5"/>
  <c r="A1192" i="5"/>
  <c r="AD1191" i="5" a="1"/>
  <c r="AD1191" i="5"/>
  <c r="AC1191" i="5"/>
  <c r="U1191" i="5"/>
  <c r="T1191" i="5"/>
  <c r="M1191" i="5"/>
  <c r="N1191" i="5" s="1"/>
  <c r="L1191" i="5"/>
  <c r="G1191" i="5"/>
  <c r="E1191" i="5"/>
  <c r="A1191" i="5"/>
  <c r="AD1190" i="5" a="1"/>
  <c r="AD1190" i="5"/>
  <c r="AC1190" i="5"/>
  <c r="U1190" i="5"/>
  <c r="T1190" i="5"/>
  <c r="N1190" i="5"/>
  <c r="M1190" i="5"/>
  <c r="L1190" i="5"/>
  <c r="G1190" i="5"/>
  <c r="E1190" i="5"/>
  <c r="A1190" i="5"/>
  <c r="AD1189" i="5" a="1"/>
  <c r="AD1189" i="5"/>
  <c r="AC1189" i="5"/>
  <c r="U1189" i="5"/>
  <c r="T1189" i="5"/>
  <c r="M1189" i="5"/>
  <c r="N1189" i="5" s="1"/>
  <c r="L1189" i="5"/>
  <c r="G1189" i="5"/>
  <c r="E1189" i="5"/>
  <c r="A1189" i="5"/>
  <c r="AD1188" i="5" a="1"/>
  <c r="AD1188" i="5"/>
  <c r="AC1188" i="5"/>
  <c r="U1188" i="5"/>
  <c r="T1188" i="5"/>
  <c r="M1188" i="5"/>
  <c r="N1188" i="5" s="1"/>
  <c r="L1188" i="5"/>
  <c r="G1188" i="5"/>
  <c r="E1188" i="5"/>
  <c r="A1188" i="5"/>
  <c r="AD1187" i="5" a="1"/>
  <c r="AD1187" i="5"/>
  <c r="AC1187" i="5"/>
  <c r="U1187" i="5"/>
  <c r="T1187" i="5"/>
  <c r="M1187" i="5"/>
  <c r="N1187" i="5" s="1"/>
  <c r="L1187" i="5"/>
  <c r="G1187" i="5"/>
  <c r="E1187" i="5"/>
  <c r="A1187" i="5"/>
  <c r="AD1186" i="5" a="1"/>
  <c r="AD1186" i="5"/>
  <c r="AC1186" i="5"/>
  <c r="U1186" i="5"/>
  <c r="T1186" i="5"/>
  <c r="N1186" i="5"/>
  <c r="M1186" i="5"/>
  <c r="L1186" i="5"/>
  <c r="G1186" i="5"/>
  <c r="E1186" i="5"/>
  <c r="A1186" i="5"/>
  <c r="AD1185" i="5" a="1"/>
  <c r="AD1185" i="5"/>
  <c r="AC1185" i="5"/>
  <c r="U1185" i="5"/>
  <c r="T1185" i="5"/>
  <c r="M1185" i="5"/>
  <c r="N1185" i="5" s="1"/>
  <c r="L1185" i="5"/>
  <c r="G1185" i="5"/>
  <c r="E1185" i="5"/>
  <c r="A1185" i="5"/>
  <c r="AD1184" i="5" a="1"/>
  <c r="AD1184" i="5"/>
  <c r="AC1184" i="5"/>
  <c r="U1184" i="5"/>
  <c r="T1184" i="5"/>
  <c r="M1184" i="5"/>
  <c r="N1184" i="5" s="1"/>
  <c r="L1184" i="5"/>
  <c r="G1184" i="5"/>
  <c r="E1184" i="5"/>
  <c r="A1184" i="5"/>
  <c r="AD1183" i="5" a="1"/>
  <c r="AD1183" i="5"/>
  <c r="AC1183" i="5"/>
  <c r="U1183" i="5"/>
  <c r="T1183" i="5"/>
  <c r="M1183" i="5"/>
  <c r="N1183" i="5" s="1"/>
  <c r="L1183" i="5"/>
  <c r="G1183" i="5"/>
  <c r="E1183" i="5"/>
  <c r="A1183" i="5"/>
  <c r="AD1182" i="5" a="1"/>
  <c r="AD1182" i="5"/>
  <c r="AC1182" i="5"/>
  <c r="U1182" i="5"/>
  <c r="T1182" i="5"/>
  <c r="M1182" i="5"/>
  <c r="N1182" i="5" s="1"/>
  <c r="L1182" i="5"/>
  <c r="G1182" i="5"/>
  <c r="E1182" i="5"/>
  <c r="A1182" i="5"/>
  <c r="AD1181" i="5" a="1"/>
  <c r="AD1181" i="5"/>
  <c r="AC1181" i="5"/>
  <c r="U1181" i="5"/>
  <c r="T1181" i="5"/>
  <c r="M1181" i="5"/>
  <c r="N1181" i="5" s="1"/>
  <c r="L1181" i="5"/>
  <c r="G1181" i="5"/>
  <c r="E1181" i="5"/>
  <c r="A1181" i="5"/>
  <c r="AD1180" i="5" a="1"/>
  <c r="AD1180" i="5"/>
  <c r="AC1180" i="5"/>
  <c r="U1180" i="5"/>
  <c r="T1180" i="5"/>
  <c r="N1180" i="5"/>
  <c r="M1180" i="5"/>
  <c r="L1180" i="5"/>
  <c r="G1180" i="5"/>
  <c r="E1180" i="5"/>
  <c r="A1180" i="5"/>
  <c r="AD1179" i="5" a="1"/>
  <c r="AD1179" i="5"/>
  <c r="AC1179" i="5"/>
  <c r="U1179" i="5"/>
  <c r="T1179" i="5"/>
  <c r="M1179" i="5"/>
  <c r="N1179" i="5" s="1"/>
  <c r="L1179" i="5"/>
  <c r="G1179" i="5"/>
  <c r="E1179" i="5"/>
  <c r="A1179" i="5"/>
  <c r="AD1178" i="5" a="1"/>
  <c r="AD1178" i="5"/>
  <c r="AC1178" i="5"/>
  <c r="U1178" i="5"/>
  <c r="T1178" i="5"/>
  <c r="M1178" i="5"/>
  <c r="N1178" i="5" s="1"/>
  <c r="L1178" i="5"/>
  <c r="G1178" i="5"/>
  <c r="E1178" i="5"/>
  <c r="A1178" i="5"/>
  <c r="AD1177" i="5" a="1"/>
  <c r="AD1177" i="5"/>
  <c r="AC1177" i="5"/>
  <c r="U1177" i="5"/>
  <c r="T1177" i="5"/>
  <c r="M1177" i="5"/>
  <c r="N1177" i="5" s="1"/>
  <c r="L1177" i="5"/>
  <c r="G1177" i="5"/>
  <c r="E1177" i="5"/>
  <c r="A1177" i="5"/>
  <c r="AD1176" i="5" a="1"/>
  <c r="AD1176" i="5"/>
  <c r="AC1176" i="5"/>
  <c r="U1176" i="5"/>
  <c r="T1176" i="5"/>
  <c r="N1176" i="5"/>
  <c r="M1176" i="5"/>
  <c r="L1176" i="5"/>
  <c r="G1176" i="5"/>
  <c r="E1176" i="5"/>
  <c r="A1176" i="5"/>
  <c r="AD1175" i="5" a="1"/>
  <c r="AD1175" i="5"/>
  <c r="AC1175" i="5"/>
  <c r="U1175" i="5"/>
  <c r="T1175" i="5"/>
  <c r="M1175" i="5"/>
  <c r="N1175" i="5" s="1"/>
  <c r="L1175" i="5"/>
  <c r="G1175" i="5"/>
  <c r="E1175" i="5"/>
  <c r="A1175" i="5"/>
  <c r="AD1174" i="5" a="1"/>
  <c r="AD1174" i="5"/>
  <c r="AC1174" i="5"/>
  <c r="U1174" i="5"/>
  <c r="T1174" i="5"/>
  <c r="N1174" i="5"/>
  <c r="M1174" i="5"/>
  <c r="L1174" i="5"/>
  <c r="G1174" i="5"/>
  <c r="E1174" i="5"/>
  <c r="A1174" i="5"/>
  <c r="AD1173" i="5" a="1"/>
  <c r="AD1173" i="5"/>
  <c r="AC1173" i="5"/>
  <c r="U1173" i="5"/>
  <c r="T1173" i="5"/>
  <c r="M1173" i="5"/>
  <c r="N1173" i="5" s="1"/>
  <c r="L1173" i="5"/>
  <c r="G1173" i="5"/>
  <c r="E1173" i="5"/>
  <c r="A1173" i="5"/>
  <c r="AD1172" i="5" a="1"/>
  <c r="AD1172" i="5"/>
  <c r="AC1172" i="5"/>
  <c r="U1172" i="5"/>
  <c r="T1172" i="5"/>
  <c r="M1172" i="5"/>
  <c r="N1172" i="5" s="1"/>
  <c r="L1172" i="5"/>
  <c r="G1172" i="5"/>
  <c r="E1172" i="5"/>
  <c r="A1172" i="5"/>
  <c r="AD1171" i="5" a="1"/>
  <c r="AD1171" i="5"/>
  <c r="AC1171" i="5"/>
  <c r="U1171" i="5"/>
  <c r="T1171" i="5"/>
  <c r="M1171" i="5"/>
  <c r="N1171" i="5" s="1"/>
  <c r="L1171" i="5"/>
  <c r="G1171" i="5"/>
  <c r="E1171" i="5"/>
  <c r="A1171" i="5"/>
  <c r="AD1170" i="5" a="1"/>
  <c r="AD1170" i="5"/>
  <c r="AC1170" i="5"/>
  <c r="U1170" i="5"/>
  <c r="T1170" i="5"/>
  <c r="N1170" i="5"/>
  <c r="M1170" i="5"/>
  <c r="L1170" i="5"/>
  <c r="G1170" i="5"/>
  <c r="E1170" i="5"/>
  <c r="A1170" i="5"/>
  <c r="AD1169" i="5" a="1"/>
  <c r="AD1169" i="5"/>
  <c r="AC1169" i="5"/>
  <c r="U1169" i="5"/>
  <c r="T1169" i="5"/>
  <c r="M1169" i="5"/>
  <c r="N1169" i="5" s="1"/>
  <c r="L1169" i="5"/>
  <c r="G1169" i="5"/>
  <c r="E1169" i="5"/>
  <c r="A1169" i="5"/>
  <c r="AD1168" i="5" a="1"/>
  <c r="AD1168" i="5"/>
  <c r="AC1168" i="5"/>
  <c r="U1168" i="5"/>
  <c r="T1168" i="5"/>
  <c r="M1168" i="5"/>
  <c r="N1168" i="5" s="1"/>
  <c r="L1168" i="5"/>
  <c r="G1168" i="5"/>
  <c r="E1168" i="5"/>
  <c r="A1168" i="5"/>
  <c r="AD1167" i="5" a="1"/>
  <c r="AD1167" i="5"/>
  <c r="AC1167" i="5"/>
  <c r="U1167" i="5"/>
  <c r="T1167" i="5"/>
  <c r="M1167" i="5"/>
  <c r="N1167" i="5" s="1"/>
  <c r="L1167" i="5"/>
  <c r="G1167" i="5"/>
  <c r="E1167" i="5"/>
  <c r="A1167" i="5"/>
  <c r="AD1166" i="5" a="1"/>
  <c r="AD1166" i="5"/>
  <c r="AC1166" i="5"/>
  <c r="U1166" i="5"/>
  <c r="T1166" i="5"/>
  <c r="M1166" i="5"/>
  <c r="N1166" i="5" s="1"/>
  <c r="L1166" i="5"/>
  <c r="G1166" i="5"/>
  <c r="E1166" i="5"/>
  <c r="A1166" i="5"/>
  <c r="AD1165" i="5" a="1"/>
  <c r="AD1165" i="5"/>
  <c r="AC1165" i="5"/>
  <c r="U1165" i="5"/>
  <c r="T1165" i="5"/>
  <c r="M1165" i="5"/>
  <c r="N1165" i="5" s="1"/>
  <c r="L1165" i="5"/>
  <c r="G1165" i="5"/>
  <c r="E1165" i="5"/>
  <c r="A1165" i="5"/>
  <c r="AD1164" i="5" a="1"/>
  <c r="AD1164" i="5"/>
  <c r="AC1164" i="5"/>
  <c r="U1164" i="5"/>
  <c r="T1164" i="5"/>
  <c r="N1164" i="5"/>
  <c r="M1164" i="5"/>
  <c r="L1164" i="5"/>
  <c r="G1164" i="5"/>
  <c r="E1164" i="5"/>
  <c r="A1164" i="5"/>
  <c r="AD1163" i="5" a="1"/>
  <c r="AD1163" i="5"/>
  <c r="AC1163" i="5"/>
  <c r="U1163" i="5"/>
  <c r="T1163" i="5"/>
  <c r="M1163" i="5"/>
  <c r="N1163" i="5" s="1"/>
  <c r="L1163" i="5"/>
  <c r="G1163" i="5"/>
  <c r="E1163" i="5"/>
  <c r="A1163" i="5"/>
  <c r="AD1162" i="5" a="1"/>
  <c r="AD1162" i="5"/>
  <c r="AC1162" i="5"/>
  <c r="U1162" i="5"/>
  <c r="T1162" i="5"/>
  <c r="M1162" i="5"/>
  <c r="N1162" i="5" s="1"/>
  <c r="L1162" i="5"/>
  <c r="G1162" i="5"/>
  <c r="E1162" i="5"/>
  <c r="A1162" i="5"/>
  <c r="AD1161" i="5" a="1"/>
  <c r="AD1161" i="5"/>
  <c r="AC1161" i="5"/>
  <c r="U1161" i="5"/>
  <c r="T1161" i="5"/>
  <c r="M1161" i="5"/>
  <c r="N1161" i="5" s="1"/>
  <c r="L1161" i="5"/>
  <c r="G1161" i="5"/>
  <c r="E1161" i="5"/>
  <c r="A1161" i="5"/>
  <c r="AD1160" i="5" a="1"/>
  <c r="AD1160" i="5"/>
  <c r="AC1160" i="5"/>
  <c r="U1160" i="5"/>
  <c r="T1160" i="5"/>
  <c r="N1160" i="5"/>
  <c r="M1160" i="5"/>
  <c r="L1160" i="5"/>
  <c r="G1160" i="5"/>
  <c r="E1160" i="5"/>
  <c r="A1160" i="5"/>
  <c r="AD1159" i="5" a="1"/>
  <c r="AD1159" i="5"/>
  <c r="AC1159" i="5"/>
  <c r="U1159" i="5"/>
  <c r="T1159" i="5"/>
  <c r="M1159" i="5"/>
  <c r="N1159" i="5" s="1"/>
  <c r="L1159" i="5"/>
  <c r="G1159" i="5"/>
  <c r="E1159" i="5"/>
  <c r="A1159" i="5"/>
  <c r="AD1158" i="5" a="1"/>
  <c r="AD1158" i="5"/>
  <c r="AC1158" i="5"/>
  <c r="U1158" i="5"/>
  <c r="T1158" i="5"/>
  <c r="N1158" i="5"/>
  <c r="M1158" i="5"/>
  <c r="L1158" i="5"/>
  <c r="G1158" i="5"/>
  <c r="E1158" i="5"/>
  <c r="A1158" i="5"/>
  <c r="AD1157" i="5" a="1"/>
  <c r="AD1157" i="5"/>
  <c r="AC1157" i="5"/>
  <c r="U1157" i="5"/>
  <c r="T1157" i="5"/>
  <c r="M1157" i="5"/>
  <c r="N1157" i="5" s="1"/>
  <c r="L1157" i="5"/>
  <c r="G1157" i="5"/>
  <c r="E1157" i="5"/>
  <c r="A1157" i="5"/>
  <c r="AD1156" i="5" a="1"/>
  <c r="AD1156" i="5"/>
  <c r="AC1156" i="5"/>
  <c r="U1156" i="5"/>
  <c r="T1156" i="5"/>
  <c r="M1156" i="5"/>
  <c r="N1156" i="5" s="1"/>
  <c r="L1156" i="5"/>
  <c r="G1156" i="5"/>
  <c r="E1156" i="5"/>
  <c r="A1156" i="5"/>
  <c r="AD1155" i="5" a="1"/>
  <c r="AD1155" i="5"/>
  <c r="AC1155" i="5"/>
  <c r="U1155" i="5"/>
  <c r="T1155" i="5"/>
  <c r="M1155" i="5"/>
  <c r="N1155" i="5" s="1"/>
  <c r="L1155" i="5"/>
  <c r="G1155" i="5"/>
  <c r="E1155" i="5"/>
  <c r="A1155" i="5"/>
  <c r="AD1154" i="5" a="1"/>
  <c r="AD1154" i="5"/>
  <c r="AC1154" i="5"/>
  <c r="U1154" i="5"/>
  <c r="T1154" i="5"/>
  <c r="N1154" i="5"/>
  <c r="M1154" i="5"/>
  <c r="L1154" i="5"/>
  <c r="G1154" i="5"/>
  <c r="E1154" i="5"/>
  <c r="A1154" i="5"/>
  <c r="AD1153" i="5" a="1"/>
  <c r="AD1153" i="5"/>
  <c r="AC1153" i="5"/>
  <c r="U1153" i="5"/>
  <c r="T1153" i="5"/>
  <c r="M1153" i="5"/>
  <c r="N1153" i="5" s="1"/>
  <c r="L1153" i="5"/>
  <c r="G1153" i="5"/>
  <c r="E1153" i="5"/>
  <c r="A1153" i="5"/>
  <c r="AD1152" i="5" a="1"/>
  <c r="AD1152" i="5"/>
  <c r="AC1152" i="5"/>
  <c r="U1152" i="5"/>
  <c r="T1152" i="5"/>
  <c r="M1152" i="5"/>
  <c r="N1152" i="5" s="1"/>
  <c r="L1152" i="5"/>
  <c r="G1152" i="5"/>
  <c r="E1152" i="5"/>
  <c r="A1152" i="5"/>
  <c r="AD1151" i="5" a="1"/>
  <c r="AD1151" i="5"/>
  <c r="AC1151" i="5"/>
  <c r="U1151" i="5"/>
  <c r="T1151" i="5"/>
  <c r="M1151" i="5"/>
  <c r="N1151" i="5" s="1"/>
  <c r="L1151" i="5"/>
  <c r="G1151" i="5"/>
  <c r="E1151" i="5"/>
  <c r="A1151" i="5"/>
  <c r="AD1150" i="5" a="1"/>
  <c r="AD1150" i="5"/>
  <c r="AC1150" i="5"/>
  <c r="U1150" i="5"/>
  <c r="T1150" i="5"/>
  <c r="M1150" i="5"/>
  <c r="N1150" i="5" s="1"/>
  <c r="L1150" i="5"/>
  <c r="G1150" i="5"/>
  <c r="E1150" i="5"/>
  <c r="A1150" i="5"/>
  <c r="AD1149" i="5" a="1"/>
  <c r="AD1149" i="5"/>
  <c r="AC1149" i="5"/>
  <c r="U1149" i="5"/>
  <c r="T1149" i="5"/>
  <c r="M1149" i="5"/>
  <c r="N1149" i="5" s="1"/>
  <c r="L1149" i="5"/>
  <c r="G1149" i="5"/>
  <c r="E1149" i="5"/>
  <c r="A1149" i="5"/>
  <c r="AD1148" i="5" a="1"/>
  <c r="AD1148" i="5"/>
  <c r="AC1148" i="5"/>
  <c r="U1148" i="5"/>
  <c r="T1148" i="5"/>
  <c r="N1148" i="5"/>
  <c r="M1148" i="5"/>
  <c r="L1148" i="5"/>
  <c r="G1148" i="5"/>
  <c r="E1148" i="5"/>
  <c r="A1148" i="5"/>
  <c r="AD1147" i="5" a="1"/>
  <c r="AD1147" i="5"/>
  <c r="AC1147" i="5"/>
  <c r="U1147" i="5"/>
  <c r="T1147" i="5"/>
  <c r="M1147" i="5"/>
  <c r="N1147" i="5" s="1"/>
  <c r="L1147" i="5"/>
  <c r="G1147" i="5"/>
  <c r="E1147" i="5"/>
  <c r="A1147" i="5"/>
  <c r="AD1146" i="5" a="1"/>
  <c r="AD1146" i="5"/>
  <c r="AC1146" i="5"/>
  <c r="U1146" i="5"/>
  <c r="T1146" i="5"/>
  <c r="M1146" i="5"/>
  <c r="N1146" i="5" s="1"/>
  <c r="L1146" i="5"/>
  <c r="G1146" i="5"/>
  <c r="E1146" i="5"/>
  <c r="A1146" i="5"/>
  <c r="AD1145" i="5" a="1"/>
  <c r="AD1145" i="5"/>
  <c r="AC1145" i="5"/>
  <c r="U1145" i="5"/>
  <c r="T1145" i="5"/>
  <c r="M1145" i="5"/>
  <c r="N1145" i="5" s="1"/>
  <c r="L1145" i="5"/>
  <c r="G1145" i="5"/>
  <c r="E1145" i="5"/>
  <c r="A1145" i="5"/>
  <c r="AD1144" i="5" a="1"/>
  <c r="AD1144" i="5"/>
  <c r="AC1144" i="5"/>
  <c r="U1144" i="5"/>
  <c r="T1144" i="5"/>
  <c r="N1144" i="5"/>
  <c r="M1144" i="5"/>
  <c r="L1144" i="5"/>
  <c r="G1144" i="5"/>
  <c r="E1144" i="5"/>
  <c r="A1144" i="5"/>
  <c r="AD1143" i="5" a="1"/>
  <c r="AD1143" i="5"/>
  <c r="AC1143" i="5"/>
  <c r="U1143" i="5"/>
  <c r="T1143" i="5"/>
  <c r="M1143" i="5"/>
  <c r="N1143" i="5" s="1"/>
  <c r="L1143" i="5"/>
  <c r="G1143" i="5"/>
  <c r="E1143" i="5"/>
  <c r="A1143" i="5"/>
  <c r="AD1142" i="5" a="1"/>
  <c r="AD1142" i="5"/>
  <c r="AC1142" i="5"/>
  <c r="U1142" i="5"/>
  <c r="T1142" i="5"/>
  <c r="N1142" i="5"/>
  <c r="M1142" i="5"/>
  <c r="L1142" i="5"/>
  <c r="G1142" i="5"/>
  <c r="E1142" i="5"/>
  <c r="A1142" i="5"/>
  <c r="AD1141" i="5" a="1"/>
  <c r="AD1141" i="5"/>
  <c r="AC1141" i="5"/>
  <c r="U1141" i="5"/>
  <c r="T1141" i="5"/>
  <c r="M1141" i="5"/>
  <c r="N1141" i="5" s="1"/>
  <c r="L1141" i="5"/>
  <c r="G1141" i="5"/>
  <c r="E1141" i="5"/>
  <c r="A1141" i="5"/>
  <c r="AD1140" i="5" a="1"/>
  <c r="AD1140" i="5"/>
  <c r="AC1140" i="5"/>
  <c r="U1140" i="5"/>
  <c r="T1140" i="5"/>
  <c r="M1140" i="5"/>
  <c r="N1140" i="5" s="1"/>
  <c r="L1140" i="5"/>
  <c r="G1140" i="5"/>
  <c r="E1140" i="5"/>
  <c r="A1140" i="5"/>
  <c r="AD1139" i="5" a="1"/>
  <c r="AD1139" i="5"/>
  <c r="AC1139" i="5"/>
  <c r="U1139" i="5"/>
  <c r="T1139" i="5"/>
  <c r="M1139" i="5"/>
  <c r="N1139" i="5" s="1"/>
  <c r="L1139" i="5"/>
  <c r="G1139" i="5"/>
  <c r="E1139" i="5"/>
  <c r="A1139" i="5"/>
  <c r="AD1138" i="5" a="1"/>
  <c r="AD1138" i="5"/>
  <c r="AC1138" i="5"/>
  <c r="U1138" i="5"/>
  <c r="T1138" i="5"/>
  <c r="N1138" i="5"/>
  <c r="M1138" i="5"/>
  <c r="L1138" i="5"/>
  <c r="G1138" i="5"/>
  <c r="E1138" i="5"/>
  <c r="A1138" i="5"/>
  <c r="AD1137" i="5" a="1"/>
  <c r="AD1137" i="5"/>
  <c r="AC1137" i="5"/>
  <c r="U1137" i="5"/>
  <c r="T1137" i="5"/>
  <c r="M1137" i="5"/>
  <c r="N1137" i="5" s="1"/>
  <c r="L1137" i="5"/>
  <c r="G1137" i="5"/>
  <c r="E1137" i="5"/>
  <c r="A1137" i="5"/>
  <c r="AD1136" i="5" a="1"/>
  <c r="AD1136" i="5"/>
  <c r="AC1136" i="5"/>
  <c r="U1136" i="5"/>
  <c r="T1136" i="5"/>
  <c r="M1136" i="5"/>
  <c r="N1136" i="5" s="1"/>
  <c r="L1136" i="5"/>
  <c r="G1136" i="5"/>
  <c r="E1136" i="5"/>
  <c r="A1136" i="5"/>
  <c r="AD1135" i="5" a="1"/>
  <c r="AD1135" i="5"/>
  <c r="AC1135" i="5"/>
  <c r="U1135" i="5"/>
  <c r="T1135" i="5"/>
  <c r="M1135" i="5"/>
  <c r="N1135" i="5" s="1"/>
  <c r="L1135" i="5"/>
  <c r="G1135" i="5"/>
  <c r="E1135" i="5"/>
  <c r="A1135" i="5"/>
  <c r="AD1134" i="5" a="1"/>
  <c r="AD1134" i="5"/>
  <c r="AC1134" i="5"/>
  <c r="U1134" i="5"/>
  <c r="T1134" i="5"/>
  <c r="M1134" i="5"/>
  <c r="N1134" i="5" s="1"/>
  <c r="L1134" i="5"/>
  <c r="G1134" i="5"/>
  <c r="E1134" i="5"/>
  <c r="A1134" i="5"/>
  <c r="AD1133" i="5" a="1"/>
  <c r="AD1133" i="5"/>
  <c r="AC1133" i="5"/>
  <c r="U1133" i="5"/>
  <c r="T1133" i="5"/>
  <c r="M1133" i="5"/>
  <c r="N1133" i="5" s="1"/>
  <c r="L1133" i="5"/>
  <c r="G1133" i="5"/>
  <c r="E1133" i="5"/>
  <c r="A1133" i="5"/>
  <c r="AD1132" i="5" a="1"/>
  <c r="AD1132" i="5"/>
  <c r="AC1132" i="5"/>
  <c r="U1132" i="5"/>
  <c r="T1132" i="5"/>
  <c r="N1132" i="5"/>
  <c r="M1132" i="5"/>
  <c r="L1132" i="5"/>
  <c r="G1132" i="5"/>
  <c r="E1132" i="5"/>
  <c r="A1132" i="5"/>
  <c r="AD1131" i="5" a="1"/>
  <c r="AD1131" i="5"/>
  <c r="AC1131" i="5"/>
  <c r="U1131" i="5"/>
  <c r="T1131" i="5"/>
  <c r="M1131" i="5"/>
  <c r="N1131" i="5" s="1"/>
  <c r="L1131" i="5"/>
  <c r="G1131" i="5"/>
  <c r="E1131" i="5"/>
  <c r="A1131" i="5"/>
  <c r="AD1130" i="5" a="1"/>
  <c r="AD1130" i="5"/>
  <c r="AC1130" i="5"/>
  <c r="U1130" i="5"/>
  <c r="T1130" i="5"/>
  <c r="M1130" i="5"/>
  <c r="N1130" i="5" s="1"/>
  <c r="L1130" i="5"/>
  <c r="G1130" i="5"/>
  <c r="E1130" i="5"/>
  <c r="A1130" i="5"/>
  <c r="AD1129" i="5" a="1"/>
  <c r="AD1129" i="5"/>
  <c r="AC1129" i="5"/>
  <c r="U1129" i="5"/>
  <c r="T1129" i="5"/>
  <c r="M1129" i="5"/>
  <c r="N1129" i="5" s="1"/>
  <c r="L1129" i="5"/>
  <c r="G1129" i="5"/>
  <c r="E1129" i="5"/>
  <c r="A1129" i="5"/>
  <c r="AD1128" i="5" a="1"/>
  <c r="AD1128" i="5"/>
  <c r="AC1128" i="5"/>
  <c r="U1128" i="5"/>
  <c r="T1128" i="5"/>
  <c r="N1128" i="5"/>
  <c r="M1128" i="5"/>
  <c r="L1128" i="5"/>
  <c r="G1128" i="5"/>
  <c r="E1128" i="5"/>
  <c r="A1128" i="5"/>
  <c r="AD1127" i="5" a="1"/>
  <c r="AD1127" i="5"/>
  <c r="AC1127" i="5"/>
  <c r="U1127" i="5"/>
  <c r="T1127" i="5"/>
  <c r="M1127" i="5"/>
  <c r="N1127" i="5" s="1"/>
  <c r="L1127" i="5"/>
  <c r="G1127" i="5"/>
  <c r="E1127" i="5"/>
  <c r="A1127" i="5"/>
  <c r="AD1126" i="5" a="1"/>
  <c r="AD1126" i="5"/>
  <c r="AC1126" i="5"/>
  <c r="U1126" i="5"/>
  <c r="T1126" i="5"/>
  <c r="N1126" i="5"/>
  <c r="M1126" i="5"/>
  <c r="L1126" i="5"/>
  <c r="G1126" i="5"/>
  <c r="E1126" i="5"/>
  <c r="A1126" i="5"/>
  <c r="AD1125" i="5" a="1"/>
  <c r="AD1125" i="5"/>
  <c r="AC1125" i="5"/>
  <c r="U1125" i="5"/>
  <c r="T1125" i="5"/>
  <c r="M1125" i="5"/>
  <c r="N1125" i="5" s="1"/>
  <c r="L1125" i="5"/>
  <c r="G1125" i="5"/>
  <c r="E1125" i="5"/>
  <c r="A1125" i="5"/>
  <c r="AD1124" i="5" a="1"/>
  <c r="AD1124" i="5"/>
  <c r="AC1124" i="5"/>
  <c r="U1124" i="5"/>
  <c r="T1124" i="5"/>
  <c r="M1124" i="5"/>
  <c r="N1124" i="5" s="1"/>
  <c r="L1124" i="5"/>
  <c r="G1124" i="5"/>
  <c r="E1124" i="5"/>
  <c r="A1124" i="5"/>
  <c r="AD1123" i="5" a="1"/>
  <c r="AD1123" i="5"/>
  <c r="AC1123" i="5"/>
  <c r="U1123" i="5"/>
  <c r="T1123" i="5"/>
  <c r="M1123" i="5"/>
  <c r="N1123" i="5" s="1"/>
  <c r="L1123" i="5"/>
  <c r="G1123" i="5"/>
  <c r="E1123" i="5"/>
  <c r="A1123" i="5"/>
  <c r="AD1122" i="5" a="1"/>
  <c r="AD1122" i="5"/>
  <c r="AC1122" i="5"/>
  <c r="U1122" i="5"/>
  <c r="T1122" i="5"/>
  <c r="N1122" i="5"/>
  <c r="M1122" i="5"/>
  <c r="L1122" i="5"/>
  <c r="G1122" i="5"/>
  <c r="E1122" i="5"/>
  <c r="A1122" i="5"/>
  <c r="AD1121" i="5" a="1"/>
  <c r="AD1121" i="5"/>
  <c r="AC1121" i="5"/>
  <c r="U1121" i="5"/>
  <c r="T1121" i="5"/>
  <c r="M1121" i="5"/>
  <c r="N1121" i="5" s="1"/>
  <c r="L1121" i="5"/>
  <c r="G1121" i="5"/>
  <c r="E1121" i="5"/>
  <c r="A1121" i="5"/>
  <c r="AD1120" i="5" a="1"/>
  <c r="AD1120" i="5"/>
  <c r="AC1120" i="5"/>
  <c r="U1120" i="5"/>
  <c r="T1120" i="5"/>
  <c r="M1120" i="5"/>
  <c r="N1120" i="5" s="1"/>
  <c r="L1120" i="5"/>
  <c r="G1120" i="5"/>
  <c r="E1120" i="5"/>
  <c r="A1120" i="5"/>
  <c r="AD1119" i="5" a="1"/>
  <c r="AD1119" i="5"/>
  <c r="AC1119" i="5"/>
  <c r="U1119" i="5"/>
  <c r="T1119" i="5"/>
  <c r="M1119" i="5"/>
  <c r="N1119" i="5" s="1"/>
  <c r="L1119" i="5"/>
  <c r="G1119" i="5"/>
  <c r="E1119" i="5"/>
  <c r="A1119" i="5"/>
  <c r="AD1118" i="5" a="1"/>
  <c r="AD1118" i="5"/>
  <c r="AC1118" i="5"/>
  <c r="U1118" i="5"/>
  <c r="T1118" i="5"/>
  <c r="M1118" i="5"/>
  <c r="N1118" i="5" s="1"/>
  <c r="L1118" i="5"/>
  <c r="G1118" i="5"/>
  <c r="E1118" i="5"/>
  <c r="A1118" i="5"/>
  <c r="AD1117" i="5" a="1"/>
  <c r="AD1117" i="5"/>
  <c r="AC1117" i="5"/>
  <c r="U1117" i="5"/>
  <c r="T1117" i="5"/>
  <c r="M1117" i="5"/>
  <c r="N1117" i="5" s="1"/>
  <c r="L1117" i="5"/>
  <c r="G1117" i="5"/>
  <c r="E1117" i="5"/>
  <c r="A1117" i="5"/>
  <c r="AD1116" i="5" a="1"/>
  <c r="AD1116" i="5"/>
  <c r="AC1116" i="5"/>
  <c r="U1116" i="5"/>
  <c r="T1116" i="5"/>
  <c r="N1116" i="5"/>
  <c r="M1116" i="5"/>
  <c r="L1116" i="5"/>
  <c r="G1116" i="5"/>
  <c r="E1116" i="5"/>
  <c r="A1116" i="5"/>
  <c r="AD1115" i="5" a="1"/>
  <c r="AD1115" i="5"/>
  <c r="AC1115" i="5"/>
  <c r="U1115" i="5"/>
  <c r="T1115" i="5"/>
  <c r="M1115" i="5"/>
  <c r="N1115" i="5" s="1"/>
  <c r="L1115" i="5"/>
  <c r="G1115" i="5"/>
  <c r="E1115" i="5"/>
  <c r="A1115" i="5"/>
  <c r="AD1114" i="5" a="1"/>
  <c r="AD1114" i="5"/>
  <c r="AC1114" i="5"/>
  <c r="U1114" i="5"/>
  <c r="T1114" i="5"/>
  <c r="M1114" i="5"/>
  <c r="N1114" i="5" s="1"/>
  <c r="L1114" i="5"/>
  <c r="G1114" i="5"/>
  <c r="E1114" i="5"/>
  <c r="A1114" i="5"/>
  <c r="AD1113" i="5" a="1"/>
  <c r="AD1113" i="5"/>
  <c r="AC1113" i="5"/>
  <c r="U1113" i="5"/>
  <c r="T1113" i="5"/>
  <c r="M1113" i="5"/>
  <c r="N1113" i="5" s="1"/>
  <c r="L1113" i="5"/>
  <c r="G1113" i="5"/>
  <c r="E1113" i="5"/>
  <c r="A1113" i="5"/>
  <c r="AD1112" i="5" a="1"/>
  <c r="AD1112" i="5"/>
  <c r="AC1112" i="5"/>
  <c r="U1112" i="5"/>
  <c r="T1112" i="5"/>
  <c r="N1112" i="5"/>
  <c r="M1112" i="5"/>
  <c r="L1112" i="5"/>
  <c r="G1112" i="5"/>
  <c r="E1112" i="5"/>
  <c r="A1112" i="5"/>
  <c r="AD1111" i="5" a="1"/>
  <c r="AD1111" i="5"/>
  <c r="AC1111" i="5"/>
  <c r="U1111" i="5"/>
  <c r="T1111" i="5"/>
  <c r="M1111" i="5"/>
  <c r="N1111" i="5" s="1"/>
  <c r="L1111" i="5"/>
  <c r="G1111" i="5"/>
  <c r="E1111" i="5"/>
  <c r="A1111" i="5"/>
  <c r="AD1110" i="5" a="1"/>
  <c r="AD1110" i="5"/>
  <c r="AC1110" i="5"/>
  <c r="U1110" i="5"/>
  <c r="T1110" i="5"/>
  <c r="N1110" i="5"/>
  <c r="M1110" i="5"/>
  <c r="L1110" i="5"/>
  <c r="G1110" i="5"/>
  <c r="E1110" i="5"/>
  <c r="A1110" i="5"/>
  <c r="AD1109" i="5" a="1"/>
  <c r="AD1109" i="5"/>
  <c r="AC1109" i="5"/>
  <c r="U1109" i="5"/>
  <c r="T1109" i="5"/>
  <c r="M1109" i="5"/>
  <c r="N1109" i="5" s="1"/>
  <c r="L1109" i="5"/>
  <c r="G1109" i="5"/>
  <c r="E1109" i="5"/>
  <c r="A1109" i="5"/>
  <c r="AD1108" i="5" a="1"/>
  <c r="AD1108" i="5"/>
  <c r="AC1108" i="5"/>
  <c r="U1108" i="5"/>
  <c r="T1108" i="5"/>
  <c r="M1108" i="5"/>
  <c r="N1108" i="5" s="1"/>
  <c r="L1108" i="5"/>
  <c r="G1108" i="5"/>
  <c r="E1108" i="5"/>
  <c r="A1108" i="5"/>
  <c r="AD1107" i="5" a="1"/>
  <c r="AD1107" i="5"/>
  <c r="AC1107" i="5"/>
  <c r="U1107" i="5"/>
  <c r="T1107" i="5"/>
  <c r="M1107" i="5"/>
  <c r="N1107" i="5" s="1"/>
  <c r="L1107" i="5"/>
  <c r="G1107" i="5"/>
  <c r="E1107" i="5"/>
  <c r="A1107" i="5"/>
  <c r="AD1106" i="5" a="1"/>
  <c r="AD1106" i="5"/>
  <c r="AC1106" i="5"/>
  <c r="U1106" i="5"/>
  <c r="T1106" i="5"/>
  <c r="N1106" i="5"/>
  <c r="M1106" i="5"/>
  <c r="L1106" i="5"/>
  <c r="G1106" i="5"/>
  <c r="E1106" i="5"/>
  <c r="A1106" i="5"/>
  <c r="AD1105" i="5" a="1"/>
  <c r="AD1105" i="5"/>
  <c r="AC1105" i="5"/>
  <c r="U1105" i="5"/>
  <c r="T1105" i="5"/>
  <c r="M1105" i="5"/>
  <c r="N1105" i="5" s="1"/>
  <c r="L1105" i="5"/>
  <c r="G1105" i="5"/>
  <c r="E1105" i="5"/>
  <c r="A1105" i="5"/>
  <c r="AD1104" i="5" a="1"/>
  <c r="AD1104" i="5"/>
  <c r="AC1104" i="5"/>
  <c r="U1104" i="5"/>
  <c r="T1104" i="5"/>
  <c r="M1104" i="5"/>
  <c r="N1104" i="5" s="1"/>
  <c r="L1104" i="5"/>
  <c r="G1104" i="5"/>
  <c r="E1104" i="5"/>
  <c r="A1104" i="5"/>
  <c r="AD1103" i="5" a="1"/>
  <c r="AD1103" i="5"/>
  <c r="AC1103" i="5"/>
  <c r="U1103" i="5"/>
  <c r="T1103" i="5"/>
  <c r="M1103" i="5"/>
  <c r="N1103" i="5" s="1"/>
  <c r="L1103" i="5"/>
  <c r="G1103" i="5"/>
  <c r="E1103" i="5"/>
  <c r="A1103" i="5"/>
  <c r="AD1102" i="5" a="1"/>
  <c r="AD1102" i="5"/>
  <c r="AC1102" i="5"/>
  <c r="U1102" i="5"/>
  <c r="T1102" i="5"/>
  <c r="M1102" i="5"/>
  <c r="N1102" i="5" s="1"/>
  <c r="L1102" i="5"/>
  <c r="G1102" i="5"/>
  <c r="E1102" i="5"/>
  <c r="A1102" i="5"/>
  <c r="AD1101" i="5" a="1"/>
  <c r="AD1101" i="5"/>
  <c r="AC1101" i="5"/>
  <c r="U1101" i="5"/>
  <c r="T1101" i="5"/>
  <c r="M1101" i="5"/>
  <c r="N1101" i="5" s="1"/>
  <c r="L1101" i="5"/>
  <c r="G1101" i="5"/>
  <c r="E1101" i="5"/>
  <c r="A1101" i="5"/>
  <c r="AD1100" i="5" a="1"/>
  <c r="AD1100" i="5"/>
  <c r="AC1100" i="5"/>
  <c r="U1100" i="5"/>
  <c r="T1100" i="5"/>
  <c r="N1100" i="5"/>
  <c r="M1100" i="5"/>
  <c r="L1100" i="5"/>
  <c r="G1100" i="5"/>
  <c r="E1100" i="5"/>
  <c r="A1100" i="5"/>
  <c r="AD1099" i="5" a="1"/>
  <c r="AD1099" i="5"/>
  <c r="AC1099" i="5"/>
  <c r="U1099" i="5"/>
  <c r="T1099" i="5"/>
  <c r="M1099" i="5"/>
  <c r="N1099" i="5" s="1"/>
  <c r="L1099" i="5"/>
  <c r="G1099" i="5"/>
  <c r="E1099" i="5"/>
  <c r="A1099" i="5"/>
  <c r="AD1098" i="5" a="1"/>
  <c r="AD1098" i="5"/>
  <c r="AC1098" i="5"/>
  <c r="U1098" i="5"/>
  <c r="T1098" i="5"/>
  <c r="M1098" i="5"/>
  <c r="N1098" i="5" s="1"/>
  <c r="L1098" i="5"/>
  <c r="G1098" i="5"/>
  <c r="E1098" i="5"/>
  <c r="A1098" i="5"/>
  <c r="AD1097" i="5" a="1"/>
  <c r="AD1097" i="5"/>
  <c r="AC1097" i="5"/>
  <c r="U1097" i="5"/>
  <c r="T1097" i="5"/>
  <c r="M1097" i="5"/>
  <c r="N1097" i="5" s="1"/>
  <c r="L1097" i="5"/>
  <c r="G1097" i="5"/>
  <c r="E1097" i="5"/>
  <c r="A1097" i="5"/>
  <c r="AD1096" i="5" a="1"/>
  <c r="AD1096" i="5"/>
  <c r="AC1096" i="5"/>
  <c r="U1096" i="5"/>
  <c r="T1096" i="5"/>
  <c r="N1096" i="5"/>
  <c r="M1096" i="5"/>
  <c r="L1096" i="5"/>
  <c r="G1096" i="5"/>
  <c r="E1096" i="5"/>
  <c r="A1096" i="5"/>
  <c r="AD1095" i="5" a="1"/>
  <c r="AD1095" i="5"/>
  <c r="AC1095" i="5"/>
  <c r="U1095" i="5"/>
  <c r="T1095" i="5"/>
  <c r="M1095" i="5"/>
  <c r="N1095" i="5" s="1"/>
  <c r="L1095" i="5"/>
  <c r="G1095" i="5"/>
  <c r="E1095" i="5"/>
  <c r="A1095" i="5"/>
  <c r="AD1094" i="5" a="1"/>
  <c r="AD1094" i="5"/>
  <c r="AC1094" i="5"/>
  <c r="U1094" i="5"/>
  <c r="T1094" i="5"/>
  <c r="N1094" i="5"/>
  <c r="M1094" i="5"/>
  <c r="L1094" i="5"/>
  <c r="G1094" i="5"/>
  <c r="E1094" i="5"/>
  <c r="A1094" i="5"/>
  <c r="AD1093" i="5" a="1"/>
  <c r="AD1093" i="5"/>
  <c r="AC1093" i="5"/>
  <c r="U1093" i="5"/>
  <c r="T1093" i="5"/>
  <c r="M1093" i="5"/>
  <c r="N1093" i="5" s="1"/>
  <c r="L1093" i="5"/>
  <c r="G1093" i="5"/>
  <c r="E1093" i="5"/>
  <c r="A1093" i="5"/>
  <c r="AD1092" i="5" a="1"/>
  <c r="AD1092" i="5"/>
  <c r="AC1092" i="5"/>
  <c r="U1092" i="5"/>
  <c r="T1092" i="5"/>
  <c r="M1092" i="5"/>
  <c r="N1092" i="5" s="1"/>
  <c r="L1092" i="5"/>
  <c r="G1092" i="5"/>
  <c r="E1092" i="5"/>
  <c r="A1092" i="5"/>
  <c r="AD1091" i="5" a="1"/>
  <c r="AD1091" i="5"/>
  <c r="AC1091" i="5"/>
  <c r="U1091" i="5"/>
  <c r="T1091" i="5"/>
  <c r="M1091" i="5"/>
  <c r="N1091" i="5" s="1"/>
  <c r="L1091" i="5"/>
  <c r="G1091" i="5"/>
  <c r="E1091" i="5"/>
  <c r="A1091" i="5"/>
  <c r="AD1090" i="5" a="1"/>
  <c r="AD1090" i="5"/>
  <c r="AC1090" i="5"/>
  <c r="U1090" i="5"/>
  <c r="T1090" i="5"/>
  <c r="N1090" i="5"/>
  <c r="M1090" i="5"/>
  <c r="L1090" i="5"/>
  <c r="G1090" i="5"/>
  <c r="E1090" i="5"/>
  <c r="A1090" i="5"/>
  <c r="AD1089" i="5" a="1"/>
  <c r="AD1089" i="5"/>
  <c r="AC1089" i="5"/>
  <c r="U1089" i="5"/>
  <c r="T1089" i="5"/>
  <c r="M1089" i="5"/>
  <c r="N1089" i="5" s="1"/>
  <c r="L1089" i="5"/>
  <c r="G1089" i="5"/>
  <c r="E1089" i="5"/>
  <c r="A1089" i="5"/>
  <c r="AD1088" i="5" a="1"/>
  <c r="AD1088" i="5"/>
  <c r="AC1088" i="5"/>
  <c r="U1088" i="5"/>
  <c r="T1088" i="5"/>
  <c r="M1088" i="5"/>
  <c r="N1088" i="5" s="1"/>
  <c r="L1088" i="5"/>
  <c r="G1088" i="5"/>
  <c r="E1088" i="5"/>
  <c r="A1088" i="5"/>
  <c r="AD1087" i="5" a="1"/>
  <c r="AD1087" i="5"/>
  <c r="AC1087" i="5"/>
  <c r="U1087" i="5"/>
  <c r="T1087" i="5"/>
  <c r="M1087" i="5"/>
  <c r="N1087" i="5" s="1"/>
  <c r="L1087" i="5"/>
  <c r="G1087" i="5"/>
  <c r="E1087" i="5"/>
  <c r="A1087" i="5"/>
  <c r="AD1086" i="5" a="1"/>
  <c r="AD1086" i="5"/>
  <c r="AC1086" i="5"/>
  <c r="U1086" i="5"/>
  <c r="T1086" i="5"/>
  <c r="M1086" i="5"/>
  <c r="N1086" i="5" s="1"/>
  <c r="L1086" i="5"/>
  <c r="G1086" i="5"/>
  <c r="E1086" i="5"/>
  <c r="A1086" i="5"/>
  <c r="AD1085" i="5" a="1"/>
  <c r="AD1085" i="5"/>
  <c r="AC1085" i="5"/>
  <c r="U1085" i="5"/>
  <c r="T1085" i="5"/>
  <c r="M1085" i="5"/>
  <c r="N1085" i="5" s="1"/>
  <c r="L1085" i="5"/>
  <c r="G1085" i="5"/>
  <c r="E1085" i="5"/>
  <c r="A1085" i="5"/>
  <c r="AD1084" i="5" a="1"/>
  <c r="AD1084" i="5"/>
  <c r="AC1084" i="5"/>
  <c r="U1084" i="5"/>
  <c r="T1084" i="5"/>
  <c r="N1084" i="5"/>
  <c r="M1084" i="5"/>
  <c r="L1084" i="5"/>
  <c r="G1084" i="5"/>
  <c r="E1084" i="5"/>
  <c r="A1084" i="5"/>
  <c r="AD1083" i="5" a="1"/>
  <c r="AD1083" i="5"/>
  <c r="AC1083" i="5"/>
  <c r="U1083" i="5"/>
  <c r="T1083" i="5"/>
  <c r="M1083" i="5"/>
  <c r="N1083" i="5" s="1"/>
  <c r="L1083" i="5"/>
  <c r="G1083" i="5"/>
  <c r="E1083" i="5"/>
  <c r="A1083" i="5"/>
  <c r="AD1082" i="5" a="1"/>
  <c r="AD1082" i="5"/>
  <c r="AC1082" i="5"/>
  <c r="U1082" i="5"/>
  <c r="T1082" i="5"/>
  <c r="M1082" i="5"/>
  <c r="N1082" i="5" s="1"/>
  <c r="L1082" i="5"/>
  <c r="G1082" i="5"/>
  <c r="E1082" i="5"/>
  <c r="A1082" i="5"/>
  <c r="AD1081" i="5" a="1"/>
  <c r="AD1081" i="5"/>
  <c r="AC1081" i="5"/>
  <c r="U1081" i="5"/>
  <c r="T1081" i="5"/>
  <c r="M1081" i="5"/>
  <c r="N1081" i="5" s="1"/>
  <c r="L1081" i="5"/>
  <c r="G1081" i="5"/>
  <c r="E1081" i="5"/>
  <c r="A1081" i="5"/>
  <c r="AD1080" i="5" a="1"/>
  <c r="AD1080" i="5"/>
  <c r="AC1080" i="5"/>
  <c r="U1080" i="5"/>
  <c r="T1080" i="5"/>
  <c r="N1080" i="5"/>
  <c r="M1080" i="5"/>
  <c r="L1080" i="5"/>
  <c r="G1080" i="5"/>
  <c r="E1080" i="5"/>
  <c r="A1080" i="5"/>
  <c r="AD1079" i="5" a="1"/>
  <c r="AD1079" i="5"/>
  <c r="AC1079" i="5"/>
  <c r="U1079" i="5"/>
  <c r="T1079" i="5"/>
  <c r="M1079" i="5"/>
  <c r="N1079" i="5" s="1"/>
  <c r="L1079" i="5"/>
  <c r="G1079" i="5"/>
  <c r="E1079" i="5"/>
  <c r="A1079" i="5"/>
  <c r="AD1078" i="5" a="1"/>
  <c r="AD1078" i="5"/>
  <c r="AC1078" i="5"/>
  <c r="U1078" i="5"/>
  <c r="T1078" i="5"/>
  <c r="N1078" i="5"/>
  <c r="M1078" i="5"/>
  <c r="L1078" i="5"/>
  <c r="G1078" i="5"/>
  <c r="E1078" i="5"/>
  <c r="A1078" i="5"/>
  <c r="AD1077" i="5" a="1"/>
  <c r="AD1077" i="5"/>
  <c r="AC1077" i="5"/>
  <c r="U1077" i="5"/>
  <c r="T1077" i="5"/>
  <c r="M1077" i="5"/>
  <c r="N1077" i="5" s="1"/>
  <c r="L1077" i="5"/>
  <c r="G1077" i="5"/>
  <c r="E1077" i="5"/>
  <c r="A1077" i="5"/>
  <c r="AD1076" i="5" a="1"/>
  <c r="AD1076" i="5"/>
  <c r="AC1076" i="5"/>
  <c r="U1076" i="5"/>
  <c r="T1076" i="5"/>
  <c r="M1076" i="5"/>
  <c r="N1076" i="5" s="1"/>
  <c r="L1076" i="5"/>
  <c r="G1076" i="5"/>
  <c r="E1076" i="5"/>
  <c r="A1076" i="5"/>
  <c r="AD1075" i="5" a="1"/>
  <c r="AD1075" i="5"/>
  <c r="AC1075" i="5"/>
  <c r="U1075" i="5"/>
  <c r="T1075" i="5"/>
  <c r="M1075" i="5"/>
  <c r="N1075" i="5" s="1"/>
  <c r="L1075" i="5"/>
  <c r="G1075" i="5"/>
  <c r="E1075" i="5"/>
  <c r="A1075" i="5"/>
  <c r="AD1074" i="5" a="1"/>
  <c r="AD1074" i="5"/>
  <c r="AC1074" i="5"/>
  <c r="U1074" i="5"/>
  <c r="T1074" i="5"/>
  <c r="N1074" i="5"/>
  <c r="M1074" i="5"/>
  <c r="L1074" i="5"/>
  <c r="G1074" i="5"/>
  <c r="E1074" i="5"/>
  <c r="A1074" i="5"/>
  <c r="AD1073" i="5" a="1"/>
  <c r="AD1073" i="5"/>
  <c r="AC1073" i="5"/>
  <c r="U1073" i="5"/>
  <c r="T1073" i="5"/>
  <c r="M1073" i="5"/>
  <c r="N1073" i="5" s="1"/>
  <c r="L1073" i="5"/>
  <c r="G1073" i="5"/>
  <c r="E1073" i="5"/>
  <c r="A1073" i="5"/>
  <c r="AD1072" i="5" a="1"/>
  <c r="AD1072" i="5"/>
  <c r="AC1072" i="5"/>
  <c r="U1072" i="5"/>
  <c r="T1072" i="5"/>
  <c r="M1072" i="5"/>
  <c r="N1072" i="5" s="1"/>
  <c r="L1072" i="5"/>
  <c r="G1072" i="5"/>
  <c r="E1072" i="5"/>
  <c r="A1072" i="5"/>
  <c r="AD1071" i="5" a="1"/>
  <c r="AD1071" i="5"/>
  <c r="AC1071" i="5"/>
  <c r="U1071" i="5"/>
  <c r="T1071" i="5"/>
  <c r="M1071" i="5"/>
  <c r="N1071" i="5" s="1"/>
  <c r="L1071" i="5"/>
  <c r="G1071" i="5"/>
  <c r="E1071" i="5"/>
  <c r="A1071" i="5"/>
  <c r="AD1070" i="5" a="1"/>
  <c r="AD1070" i="5"/>
  <c r="AC1070" i="5"/>
  <c r="U1070" i="5"/>
  <c r="T1070" i="5"/>
  <c r="M1070" i="5"/>
  <c r="N1070" i="5" s="1"/>
  <c r="L1070" i="5"/>
  <c r="G1070" i="5"/>
  <c r="E1070" i="5"/>
  <c r="A1070" i="5"/>
  <c r="AD1069" i="5" a="1"/>
  <c r="AD1069" i="5"/>
  <c r="AC1069" i="5"/>
  <c r="U1069" i="5"/>
  <c r="T1069" i="5"/>
  <c r="M1069" i="5"/>
  <c r="N1069" i="5" s="1"/>
  <c r="L1069" i="5"/>
  <c r="G1069" i="5"/>
  <c r="E1069" i="5"/>
  <c r="A1069" i="5"/>
  <c r="AD1068" i="5" a="1"/>
  <c r="AD1068" i="5"/>
  <c r="AC1068" i="5"/>
  <c r="U1068" i="5"/>
  <c r="T1068" i="5"/>
  <c r="N1068" i="5"/>
  <c r="M1068" i="5"/>
  <c r="L1068" i="5"/>
  <c r="G1068" i="5"/>
  <c r="E1068" i="5"/>
  <c r="A1068" i="5"/>
  <c r="AD1067" i="5" a="1"/>
  <c r="AD1067" i="5"/>
  <c r="AC1067" i="5"/>
  <c r="U1067" i="5"/>
  <c r="T1067" i="5"/>
  <c r="M1067" i="5"/>
  <c r="N1067" i="5" s="1"/>
  <c r="L1067" i="5"/>
  <c r="G1067" i="5"/>
  <c r="E1067" i="5"/>
  <c r="A1067" i="5"/>
  <c r="AD1066" i="5" a="1"/>
  <c r="AD1066" i="5"/>
  <c r="AC1066" i="5"/>
  <c r="U1066" i="5"/>
  <c r="T1066" i="5"/>
  <c r="M1066" i="5"/>
  <c r="N1066" i="5" s="1"/>
  <c r="L1066" i="5"/>
  <c r="G1066" i="5"/>
  <c r="E1066" i="5"/>
  <c r="A1066" i="5"/>
  <c r="AD1065" i="5" a="1"/>
  <c r="AD1065" i="5"/>
  <c r="AC1065" i="5"/>
  <c r="U1065" i="5"/>
  <c r="T1065" i="5"/>
  <c r="M1065" i="5"/>
  <c r="N1065" i="5" s="1"/>
  <c r="L1065" i="5"/>
  <c r="G1065" i="5"/>
  <c r="E1065" i="5"/>
  <c r="A1065" i="5"/>
  <c r="AD1064" i="5" a="1"/>
  <c r="AD1064" i="5"/>
  <c r="AC1064" i="5"/>
  <c r="U1064" i="5"/>
  <c r="T1064" i="5"/>
  <c r="N1064" i="5"/>
  <c r="M1064" i="5"/>
  <c r="L1064" i="5"/>
  <c r="G1064" i="5"/>
  <c r="E1064" i="5"/>
  <c r="A1064" i="5"/>
  <c r="AD1063" i="5" a="1"/>
  <c r="AD1063" i="5"/>
  <c r="AC1063" i="5"/>
  <c r="U1063" i="5"/>
  <c r="T1063" i="5"/>
  <c r="M1063" i="5"/>
  <c r="N1063" i="5" s="1"/>
  <c r="L1063" i="5"/>
  <c r="G1063" i="5"/>
  <c r="E1063" i="5"/>
  <c r="A1063" i="5"/>
  <c r="AD1062" i="5" a="1"/>
  <c r="AD1062" i="5"/>
  <c r="AC1062" i="5"/>
  <c r="U1062" i="5"/>
  <c r="T1062" i="5"/>
  <c r="N1062" i="5"/>
  <c r="M1062" i="5"/>
  <c r="L1062" i="5"/>
  <c r="G1062" i="5"/>
  <c r="E1062" i="5"/>
  <c r="A1062" i="5"/>
  <c r="AD1061" i="5" a="1"/>
  <c r="AD1061" i="5"/>
  <c r="AC1061" i="5"/>
  <c r="U1061" i="5"/>
  <c r="T1061" i="5"/>
  <c r="M1061" i="5"/>
  <c r="N1061" i="5" s="1"/>
  <c r="L1061" i="5"/>
  <c r="G1061" i="5"/>
  <c r="E1061" i="5"/>
  <c r="A1061" i="5"/>
  <c r="AD1060" i="5" a="1"/>
  <c r="AD1060" i="5"/>
  <c r="AC1060" i="5"/>
  <c r="U1060" i="5"/>
  <c r="T1060" i="5"/>
  <c r="M1060" i="5"/>
  <c r="N1060" i="5" s="1"/>
  <c r="L1060" i="5"/>
  <c r="G1060" i="5"/>
  <c r="E1060" i="5"/>
  <c r="A1060" i="5"/>
  <c r="AD1059" i="5" a="1"/>
  <c r="AD1059" i="5"/>
  <c r="AC1059" i="5"/>
  <c r="U1059" i="5"/>
  <c r="T1059" i="5"/>
  <c r="M1059" i="5"/>
  <c r="N1059" i="5" s="1"/>
  <c r="L1059" i="5"/>
  <c r="G1059" i="5"/>
  <c r="E1059" i="5"/>
  <c r="A1059" i="5"/>
  <c r="AD1058" i="5" a="1"/>
  <c r="AD1058" i="5"/>
  <c r="AC1058" i="5"/>
  <c r="U1058" i="5"/>
  <c r="T1058" i="5"/>
  <c r="N1058" i="5"/>
  <c r="M1058" i="5"/>
  <c r="L1058" i="5"/>
  <c r="G1058" i="5"/>
  <c r="E1058" i="5"/>
  <c r="A1058" i="5"/>
  <c r="AD1057" i="5" a="1"/>
  <c r="AD1057" i="5"/>
  <c r="AC1057" i="5"/>
  <c r="U1057" i="5"/>
  <c r="T1057" i="5"/>
  <c r="M1057" i="5"/>
  <c r="N1057" i="5" s="1"/>
  <c r="L1057" i="5"/>
  <c r="G1057" i="5"/>
  <c r="E1057" i="5"/>
  <c r="A1057" i="5"/>
  <c r="AD1056" i="5" a="1"/>
  <c r="AD1056" i="5"/>
  <c r="AC1056" i="5"/>
  <c r="U1056" i="5"/>
  <c r="T1056" i="5"/>
  <c r="M1056" i="5"/>
  <c r="N1056" i="5" s="1"/>
  <c r="L1056" i="5"/>
  <c r="G1056" i="5"/>
  <c r="E1056" i="5"/>
  <c r="A1056" i="5"/>
  <c r="AD1055" i="5" a="1"/>
  <c r="AD1055" i="5"/>
  <c r="AC1055" i="5"/>
  <c r="U1055" i="5"/>
  <c r="T1055" i="5"/>
  <c r="M1055" i="5"/>
  <c r="N1055" i="5" s="1"/>
  <c r="L1055" i="5"/>
  <c r="G1055" i="5"/>
  <c r="E1055" i="5"/>
  <c r="A1055" i="5"/>
  <c r="AD1054" i="5" a="1"/>
  <c r="AD1054" i="5"/>
  <c r="AC1054" i="5"/>
  <c r="U1054" i="5"/>
  <c r="T1054" i="5"/>
  <c r="M1054" i="5"/>
  <c r="N1054" i="5" s="1"/>
  <c r="L1054" i="5"/>
  <c r="G1054" i="5"/>
  <c r="E1054" i="5"/>
  <c r="A1054" i="5"/>
  <c r="AD1053" i="5" a="1"/>
  <c r="AD1053" i="5"/>
  <c r="AC1053" i="5"/>
  <c r="U1053" i="5"/>
  <c r="T1053" i="5"/>
  <c r="M1053" i="5"/>
  <c r="N1053" i="5" s="1"/>
  <c r="L1053" i="5"/>
  <c r="G1053" i="5"/>
  <c r="E1053" i="5"/>
  <c r="A1053" i="5"/>
  <c r="AC1052" i="5"/>
  <c r="U1052" i="5"/>
  <c r="T1052" i="5"/>
  <c r="M1052" i="5"/>
  <c r="N1052" i="5" s="1"/>
  <c r="L1052" i="5"/>
  <c r="G1052" i="5"/>
  <c r="E1052" i="5"/>
  <c r="A1052" i="5"/>
  <c r="AC1051" i="5"/>
  <c r="U1051" i="5"/>
  <c r="T1051" i="5"/>
  <c r="M1051" i="5"/>
  <c r="N1051" i="5" s="1"/>
  <c r="L1051" i="5"/>
  <c r="G1051" i="5"/>
  <c r="E1051" i="5"/>
  <c r="A1051" i="5"/>
  <c r="AC1050" i="5"/>
  <c r="U1050" i="5"/>
  <c r="T1050" i="5"/>
  <c r="N1050" i="5"/>
  <c r="M1050" i="5"/>
  <c r="L1050" i="5"/>
  <c r="G1050" i="5"/>
  <c r="E1050" i="5"/>
  <c r="A1050" i="5"/>
  <c r="AC1049" i="5"/>
  <c r="T1049" i="5"/>
  <c r="M1049" i="5"/>
  <c r="N1049" i="5" s="1"/>
  <c r="L1049" i="5"/>
  <c r="G1049" i="5"/>
  <c r="E1049" i="5"/>
  <c r="A1049" i="5"/>
  <c r="AC1048" i="5"/>
  <c r="U1048" i="5"/>
  <c r="T1048" i="5"/>
  <c r="M1048" i="5"/>
  <c r="L1048" i="5"/>
  <c r="N1048" i="5" s="1"/>
  <c r="G1048" i="5"/>
  <c r="V1048" i="5" s="1"/>
  <c r="E1048" i="5"/>
  <c r="A1048" i="5"/>
  <c r="AC1047" i="5"/>
  <c r="U1047" i="5"/>
  <c r="T1047" i="5"/>
  <c r="M1047" i="5"/>
  <c r="L1047" i="5"/>
  <c r="N1047" i="5" s="1"/>
  <c r="G1047" i="5"/>
  <c r="E1047" i="5"/>
  <c r="A1047" i="5"/>
  <c r="AC1046" i="5"/>
  <c r="T1046" i="5"/>
  <c r="M1046" i="5"/>
  <c r="L1046" i="5"/>
  <c r="N1046" i="5" s="1"/>
  <c r="G1046" i="5"/>
  <c r="U1046" i="5" s="1"/>
  <c r="E1046" i="5"/>
  <c r="A1046" i="5"/>
  <c r="AC1045" i="5"/>
  <c r="U1045" i="5"/>
  <c r="T1045" i="5"/>
  <c r="M1045" i="5"/>
  <c r="L1045" i="5"/>
  <c r="N1045" i="5" s="1"/>
  <c r="G1045" i="5"/>
  <c r="E1045" i="5"/>
  <c r="A1045" i="5"/>
  <c r="AC1044" i="5"/>
  <c r="U1044" i="5"/>
  <c r="T1044" i="5"/>
  <c r="M1044" i="5"/>
  <c r="L1044" i="5"/>
  <c r="N1044" i="5" s="1"/>
  <c r="G1044" i="5"/>
  <c r="E1044" i="5"/>
  <c r="A1044" i="5"/>
  <c r="AC1043" i="5"/>
  <c r="U1043" i="5"/>
  <c r="T1043" i="5"/>
  <c r="M1043" i="5"/>
  <c r="L1043" i="5"/>
  <c r="G1043" i="5"/>
  <c r="E1043" i="5"/>
  <c r="A1043" i="5"/>
  <c r="AC1042" i="5"/>
  <c r="T1042" i="5"/>
  <c r="M1042" i="5"/>
  <c r="L1042" i="5"/>
  <c r="N1042" i="5" s="1"/>
  <c r="G1042" i="5"/>
  <c r="U1042" i="5" s="1"/>
  <c r="E1042" i="5"/>
  <c r="A1042" i="5"/>
  <c r="AC1041" i="5"/>
  <c r="U1041" i="5"/>
  <c r="T1041" i="5"/>
  <c r="M1041" i="5"/>
  <c r="L1041" i="5"/>
  <c r="N1041" i="5" s="1"/>
  <c r="G1041" i="5"/>
  <c r="E1041" i="5"/>
  <c r="A1041" i="5"/>
  <c r="AC1040" i="5"/>
  <c r="U1040" i="5"/>
  <c r="T1040" i="5"/>
  <c r="M1040" i="5"/>
  <c r="L1040" i="5"/>
  <c r="N1040" i="5" s="1"/>
  <c r="G1040" i="5"/>
  <c r="E1040" i="5"/>
  <c r="A1040" i="5"/>
  <c r="AC1039" i="5"/>
  <c r="U1039" i="5"/>
  <c r="T1039" i="5"/>
  <c r="M1039" i="5"/>
  <c r="L1039" i="5"/>
  <c r="N1039" i="5" s="1"/>
  <c r="G1039" i="5"/>
  <c r="E1039" i="5"/>
  <c r="A1039" i="5"/>
  <c r="AC1038" i="5"/>
  <c r="T1038" i="5"/>
  <c r="M1038" i="5"/>
  <c r="L1038" i="5"/>
  <c r="N1038" i="5" s="1"/>
  <c r="G1038" i="5"/>
  <c r="U1038" i="5" s="1"/>
  <c r="E1038" i="5"/>
  <c r="A1038" i="5"/>
  <c r="AC1037" i="5"/>
  <c r="U1037" i="5"/>
  <c r="T1037" i="5"/>
  <c r="M1037" i="5"/>
  <c r="L1037" i="5"/>
  <c r="N1037" i="5" s="1"/>
  <c r="G1037" i="5"/>
  <c r="E1037" i="5"/>
  <c r="A1037" i="5"/>
  <c r="AC1036" i="5"/>
  <c r="U1036" i="5"/>
  <c r="T1036" i="5"/>
  <c r="M1036" i="5"/>
  <c r="L1036" i="5"/>
  <c r="N1036" i="5" s="1"/>
  <c r="G1036" i="5"/>
  <c r="E1036" i="5"/>
  <c r="A1036" i="5"/>
  <c r="AC1035" i="5"/>
  <c r="U1035" i="5"/>
  <c r="T1035" i="5"/>
  <c r="M1035" i="5"/>
  <c r="L1035" i="5"/>
  <c r="N1035" i="5" s="1"/>
  <c r="G1035" i="5"/>
  <c r="E1035" i="5"/>
  <c r="A1035" i="5"/>
  <c r="AC1034" i="5"/>
  <c r="T1034" i="5"/>
  <c r="M1034" i="5"/>
  <c r="L1034" i="5"/>
  <c r="N1034" i="5" s="1"/>
  <c r="G1034" i="5"/>
  <c r="U1034" i="5" s="1"/>
  <c r="E1034" i="5"/>
  <c r="A1034" i="5"/>
  <c r="AC1033" i="5"/>
  <c r="U1033" i="5"/>
  <c r="T1033" i="5"/>
  <c r="M1033" i="5"/>
  <c r="L1033" i="5"/>
  <c r="N1033" i="5" s="1"/>
  <c r="G1033" i="5"/>
  <c r="E1033" i="5"/>
  <c r="A1033" i="5"/>
  <c r="AC1032" i="5"/>
  <c r="U1032" i="5"/>
  <c r="T1032" i="5"/>
  <c r="M1032" i="5"/>
  <c r="L1032" i="5"/>
  <c r="N1032" i="5" s="1"/>
  <c r="G1032" i="5"/>
  <c r="E1032" i="5"/>
  <c r="A1032" i="5"/>
  <c r="AC1031" i="5"/>
  <c r="U1031" i="5"/>
  <c r="T1031" i="5"/>
  <c r="M1031" i="5"/>
  <c r="L1031" i="5"/>
  <c r="N1031" i="5" s="1"/>
  <c r="G1031" i="5"/>
  <c r="E1031" i="5"/>
  <c r="A1031" i="5"/>
  <c r="AC1030" i="5"/>
  <c r="T1030" i="5"/>
  <c r="M1030" i="5"/>
  <c r="L1030" i="5"/>
  <c r="N1030" i="5" s="1"/>
  <c r="G1030" i="5"/>
  <c r="U1030" i="5" s="1"/>
  <c r="E1030" i="5"/>
  <c r="A1030" i="5"/>
  <c r="AC1029" i="5"/>
  <c r="U1029" i="5"/>
  <c r="T1029" i="5"/>
  <c r="M1029" i="5"/>
  <c r="L1029" i="5"/>
  <c r="N1029" i="5" s="1"/>
  <c r="G1029" i="5"/>
  <c r="E1029" i="5"/>
  <c r="A1029" i="5"/>
  <c r="AC1028" i="5"/>
  <c r="U1028" i="5"/>
  <c r="T1028" i="5"/>
  <c r="M1028" i="5"/>
  <c r="L1028" i="5"/>
  <c r="N1028" i="5" s="1"/>
  <c r="G1028" i="5"/>
  <c r="E1028" i="5"/>
  <c r="A1028" i="5"/>
  <c r="AC1027" i="5"/>
  <c r="U1027" i="5"/>
  <c r="T1027" i="5"/>
  <c r="M1027" i="5"/>
  <c r="L1027" i="5"/>
  <c r="N1027" i="5" s="1"/>
  <c r="G1027" i="5"/>
  <c r="E1027" i="5"/>
  <c r="A1027" i="5"/>
  <c r="AC1026" i="5"/>
  <c r="T1026" i="5"/>
  <c r="M1026" i="5"/>
  <c r="L1026" i="5"/>
  <c r="N1026" i="5" s="1"/>
  <c r="G1026" i="5"/>
  <c r="U1026" i="5" s="1"/>
  <c r="E1026" i="5"/>
  <c r="A1026" i="5"/>
  <c r="AC1025" i="5"/>
  <c r="U1025" i="5"/>
  <c r="T1025" i="5"/>
  <c r="M1025" i="5"/>
  <c r="L1025" i="5"/>
  <c r="N1025" i="5" s="1"/>
  <c r="G1025" i="5"/>
  <c r="E1025" i="5"/>
  <c r="A1025" i="5"/>
  <c r="AC1024" i="5"/>
  <c r="U1024" i="5"/>
  <c r="T1024" i="5"/>
  <c r="M1024" i="5"/>
  <c r="L1024" i="5"/>
  <c r="N1024" i="5" s="1"/>
  <c r="G1024" i="5"/>
  <c r="E1024" i="5"/>
  <c r="A1024" i="5"/>
  <c r="AC1023" i="5"/>
  <c r="U1023" i="5"/>
  <c r="T1023" i="5"/>
  <c r="M1023" i="5"/>
  <c r="L1023" i="5"/>
  <c r="N1023" i="5" s="1"/>
  <c r="G1023" i="5"/>
  <c r="E1023" i="5"/>
  <c r="A1023" i="5"/>
  <c r="AC1022" i="5"/>
  <c r="T1022" i="5"/>
  <c r="M1022" i="5"/>
  <c r="L1022" i="5"/>
  <c r="N1022" i="5" s="1"/>
  <c r="G1022" i="5"/>
  <c r="U1022" i="5" s="1"/>
  <c r="E1022" i="5"/>
  <c r="A1022" i="5"/>
  <c r="AC1021" i="5"/>
  <c r="U1021" i="5"/>
  <c r="T1021" i="5"/>
  <c r="M1021" i="5"/>
  <c r="L1021" i="5"/>
  <c r="N1021" i="5" s="1"/>
  <c r="G1021" i="5"/>
  <c r="E1021" i="5"/>
  <c r="A1021" i="5"/>
  <c r="AC1020" i="5"/>
  <c r="U1020" i="5"/>
  <c r="T1020" i="5"/>
  <c r="M1020" i="5"/>
  <c r="L1020" i="5"/>
  <c r="N1020" i="5" s="1"/>
  <c r="G1020" i="5"/>
  <c r="E1020" i="5"/>
  <c r="A1020" i="5"/>
  <c r="AC1019" i="5"/>
  <c r="U1019" i="5"/>
  <c r="T1019" i="5"/>
  <c r="M1019" i="5"/>
  <c r="L1019" i="5"/>
  <c r="N1019" i="5" s="1"/>
  <c r="G1019" i="5"/>
  <c r="E1019" i="5"/>
  <c r="A1019" i="5"/>
  <c r="AC1018" i="5"/>
  <c r="T1018" i="5"/>
  <c r="M1018" i="5"/>
  <c r="L1018" i="5"/>
  <c r="N1018" i="5" s="1"/>
  <c r="G1018" i="5"/>
  <c r="U1018" i="5" s="1"/>
  <c r="E1018" i="5"/>
  <c r="A1018" i="5"/>
  <c r="AC1017" i="5"/>
  <c r="U1017" i="5"/>
  <c r="T1017" i="5"/>
  <c r="M1017" i="5"/>
  <c r="L1017" i="5"/>
  <c r="N1017" i="5" s="1"/>
  <c r="G1017" i="5"/>
  <c r="E1017" i="5"/>
  <c r="A1017" i="5"/>
  <c r="AC1016" i="5"/>
  <c r="U1016" i="5"/>
  <c r="T1016" i="5"/>
  <c r="M1016" i="5"/>
  <c r="L1016" i="5"/>
  <c r="N1016" i="5" s="1"/>
  <c r="G1016" i="5"/>
  <c r="E1016" i="5"/>
  <c r="A1016" i="5"/>
  <c r="AC1015" i="5"/>
  <c r="U1015" i="5"/>
  <c r="T1015" i="5"/>
  <c r="M1015" i="5"/>
  <c r="L1015" i="5"/>
  <c r="N1015" i="5" s="1"/>
  <c r="G1015" i="5"/>
  <c r="E1015" i="5"/>
  <c r="A1015" i="5"/>
  <c r="AC1014" i="5"/>
  <c r="T1014" i="5"/>
  <c r="M1014" i="5"/>
  <c r="L1014" i="5"/>
  <c r="N1014" i="5" s="1"/>
  <c r="G1014" i="5"/>
  <c r="U1014" i="5" s="1"/>
  <c r="E1014" i="5"/>
  <c r="A1014" i="5"/>
  <c r="AC1013" i="5"/>
  <c r="U1013" i="5"/>
  <c r="T1013" i="5"/>
  <c r="M1013" i="5"/>
  <c r="L1013" i="5"/>
  <c r="N1013" i="5" s="1"/>
  <c r="G1013" i="5"/>
  <c r="E1013" i="5"/>
  <c r="A1013" i="5"/>
  <c r="A1012" i="5"/>
  <c r="AC1011" i="5"/>
  <c r="U1011" i="5"/>
  <c r="T1011" i="5"/>
  <c r="M1011" i="5"/>
  <c r="L1011" i="5"/>
  <c r="G1011" i="5"/>
  <c r="E1011" i="5"/>
  <c r="A1011" i="5"/>
  <c r="AC1010" i="5"/>
  <c r="V1010" i="5"/>
  <c r="U1010" i="5"/>
  <c r="T1010" i="5"/>
  <c r="M1010" i="5"/>
  <c r="N1010" i="5" s="1"/>
  <c r="L1010" i="5"/>
  <c r="G1010" i="5"/>
  <c r="E1010" i="5"/>
  <c r="A1010" i="5"/>
  <c r="AC1009" i="5"/>
  <c r="T1009" i="5"/>
  <c r="N1009" i="5"/>
  <c r="M1009" i="5"/>
  <c r="L1009" i="5"/>
  <c r="G1009" i="5"/>
  <c r="E1009" i="5"/>
  <c r="A1009" i="5"/>
  <c r="AC1008" i="5"/>
  <c r="T1008" i="5"/>
  <c r="N1008" i="5"/>
  <c r="M1008" i="5"/>
  <c r="L1008" i="5"/>
  <c r="G1008" i="5"/>
  <c r="U1008" i="5" s="1"/>
  <c r="E1008" i="5"/>
  <c r="A1008" i="5"/>
  <c r="AC1007" i="5"/>
  <c r="T1007" i="5"/>
  <c r="M1007" i="5"/>
  <c r="N1007" i="5" s="1"/>
  <c r="L1007" i="5"/>
  <c r="G1007" i="5"/>
  <c r="U1007" i="5" s="1"/>
  <c r="E1007" i="5"/>
  <c r="A1007" i="5"/>
  <c r="AC1006" i="5"/>
  <c r="T1006" i="5"/>
  <c r="N1006" i="5"/>
  <c r="M1006" i="5"/>
  <c r="L1006" i="5"/>
  <c r="G1006" i="5"/>
  <c r="U1006" i="5" s="1"/>
  <c r="E1006" i="5"/>
  <c r="A1006" i="5"/>
  <c r="AC1005" i="5"/>
  <c r="T1005" i="5"/>
  <c r="N1005" i="5"/>
  <c r="M1005" i="5"/>
  <c r="L1005" i="5"/>
  <c r="G1005" i="5"/>
  <c r="U1005" i="5" s="1"/>
  <c r="E1005" i="5"/>
  <c r="A1005" i="5"/>
  <c r="AC1004" i="5"/>
  <c r="T1004" i="5"/>
  <c r="N1004" i="5"/>
  <c r="M1004" i="5"/>
  <c r="L1004" i="5"/>
  <c r="G1004" i="5"/>
  <c r="U1004" i="5" s="1"/>
  <c r="E1004" i="5"/>
  <c r="A1004" i="5"/>
  <c r="AC1003" i="5"/>
  <c r="T1003" i="5"/>
  <c r="N1003" i="5"/>
  <c r="M1003" i="5"/>
  <c r="L1003" i="5"/>
  <c r="G1003" i="5"/>
  <c r="U1003" i="5" s="1"/>
  <c r="E1003" i="5"/>
  <c r="A1003" i="5"/>
  <c r="AC1002" i="5"/>
  <c r="T1002" i="5"/>
  <c r="N1002" i="5"/>
  <c r="M1002" i="5"/>
  <c r="L1002" i="5"/>
  <c r="G1002" i="5"/>
  <c r="U1002" i="5" s="1"/>
  <c r="E1002" i="5"/>
  <c r="A1002" i="5"/>
  <c r="AC1001" i="5"/>
  <c r="T1001" i="5"/>
  <c r="M1001" i="5"/>
  <c r="N1001" i="5" s="1"/>
  <c r="L1001" i="5"/>
  <c r="G1001" i="5"/>
  <c r="U1001" i="5" s="1"/>
  <c r="E1001" i="5"/>
  <c r="A1001" i="5"/>
  <c r="AC1000" i="5"/>
  <c r="T1000" i="5"/>
  <c r="N1000" i="5"/>
  <c r="M1000" i="5"/>
  <c r="L1000" i="5"/>
  <c r="G1000" i="5"/>
  <c r="U1000" i="5" s="1"/>
  <c r="E1000" i="5"/>
  <c r="A1000" i="5"/>
  <c r="AC999" i="5"/>
  <c r="T999" i="5"/>
  <c r="M999" i="5"/>
  <c r="N999" i="5" s="1"/>
  <c r="L999" i="5"/>
  <c r="G999" i="5"/>
  <c r="U999" i="5" s="1"/>
  <c r="E999" i="5"/>
  <c r="A999" i="5"/>
  <c r="AC998" i="5"/>
  <c r="T998" i="5"/>
  <c r="N998" i="5"/>
  <c r="M998" i="5"/>
  <c r="L998" i="5"/>
  <c r="G998" i="5"/>
  <c r="U998" i="5" s="1"/>
  <c r="E998" i="5"/>
  <c r="A998" i="5"/>
  <c r="AC997" i="5"/>
  <c r="T997" i="5"/>
  <c r="M997" i="5"/>
  <c r="N997" i="5" s="1"/>
  <c r="L997" i="5"/>
  <c r="G997" i="5"/>
  <c r="U997" i="5" s="1"/>
  <c r="E997" i="5"/>
  <c r="A997" i="5"/>
  <c r="AC996" i="5"/>
  <c r="T996" i="5"/>
  <c r="N996" i="5"/>
  <c r="M996" i="5"/>
  <c r="L996" i="5"/>
  <c r="G996" i="5"/>
  <c r="U996" i="5" s="1"/>
  <c r="E996" i="5"/>
  <c r="A996" i="5"/>
  <c r="AC995" i="5"/>
  <c r="T995" i="5"/>
  <c r="N995" i="5"/>
  <c r="M995" i="5"/>
  <c r="L995" i="5"/>
  <c r="G995" i="5"/>
  <c r="U995" i="5" s="1"/>
  <c r="E995" i="5"/>
  <c r="A995" i="5"/>
  <c r="AC994" i="5"/>
  <c r="T994" i="5"/>
  <c r="N994" i="5"/>
  <c r="M994" i="5"/>
  <c r="L994" i="5"/>
  <c r="G994" i="5"/>
  <c r="U994" i="5" s="1"/>
  <c r="E994" i="5"/>
  <c r="A994" i="5"/>
  <c r="AC993" i="5"/>
  <c r="T993" i="5"/>
  <c r="M993" i="5"/>
  <c r="N993" i="5" s="1"/>
  <c r="L993" i="5"/>
  <c r="G993" i="5"/>
  <c r="U993" i="5" s="1"/>
  <c r="E993" i="5"/>
  <c r="A993" i="5"/>
  <c r="AC992" i="5"/>
  <c r="T992" i="5"/>
  <c r="N992" i="5"/>
  <c r="M992" i="5"/>
  <c r="L992" i="5"/>
  <c r="G992" i="5"/>
  <c r="U992" i="5" s="1"/>
  <c r="E992" i="5"/>
  <c r="A992" i="5"/>
  <c r="AC991" i="5"/>
  <c r="T991" i="5"/>
  <c r="M991" i="5"/>
  <c r="N991" i="5" s="1"/>
  <c r="L991" i="5"/>
  <c r="G991" i="5"/>
  <c r="U991" i="5" s="1"/>
  <c r="E991" i="5"/>
  <c r="A991" i="5"/>
  <c r="AC990" i="5"/>
  <c r="T990" i="5"/>
  <c r="N990" i="5"/>
  <c r="M990" i="5"/>
  <c r="L990" i="5"/>
  <c r="G990" i="5"/>
  <c r="U990" i="5" s="1"/>
  <c r="E990" i="5"/>
  <c r="A990" i="5"/>
  <c r="AC989" i="5"/>
  <c r="T989" i="5"/>
  <c r="N989" i="5"/>
  <c r="M989" i="5"/>
  <c r="L989" i="5"/>
  <c r="G989" i="5"/>
  <c r="U989" i="5" s="1"/>
  <c r="E989" i="5"/>
  <c r="A989" i="5"/>
  <c r="AC988" i="5"/>
  <c r="T988" i="5"/>
  <c r="N988" i="5"/>
  <c r="M988" i="5"/>
  <c r="L988" i="5"/>
  <c r="G988" i="5"/>
  <c r="U988" i="5" s="1"/>
  <c r="E988" i="5"/>
  <c r="A988" i="5"/>
  <c r="AC987" i="5"/>
  <c r="T987" i="5"/>
  <c r="N987" i="5"/>
  <c r="M987" i="5"/>
  <c r="L987" i="5"/>
  <c r="G987" i="5"/>
  <c r="U987" i="5" s="1"/>
  <c r="E987" i="5"/>
  <c r="A987" i="5"/>
  <c r="AC986" i="5"/>
  <c r="T986" i="5"/>
  <c r="N986" i="5"/>
  <c r="M986" i="5"/>
  <c r="L986" i="5"/>
  <c r="G986" i="5"/>
  <c r="U986" i="5" s="1"/>
  <c r="E986" i="5"/>
  <c r="A986" i="5"/>
  <c r="AC985" i="5"/>
  <c r="T985" i="5"/>
  <c r="M985" i="5"/>
  <c r="N985" i="5" s="1"/>
  <c r="L985" i="5"/>
  <c r="G985" i="5"/>
  <c r="U985" i="5" s="1"/>
  <c r="E985" i="5"/>
  <c r="A985" i="5"/>
  <c r="AC984" i="5"/>
  <c r="T984" i="5"/>
  <c r="N984" i="5"/>
  <c r="M984" i="5"/>
  <c r="L984" i="5"/>
  <c r="G984" i="5"/>
  <c r="U984" i="5" s="1"/>
  <c r="E984" i="5"/>
  <c r="A984" i="5"/>
  <c r="AC983" i="5"/>
  <c r="T983" i="5"/>
  <c r="M983" i="5"/>
  <c r="N983" i="5" s="1"/>
  <c r="L983" i="5"/>
  <c r="G983" i="5"/>
  <c r="U983" i="5" s="1"/>
  <c r="E983" i="5"/>
  <c r="A983" i="5"/>
  <c r="AC982" i="5"/>
  <c r="T982" i="5"/>
  <c r="N982" i="5"/>
  <c r="M982" i="5"/>
  <c r="L982" i="5"/>
  <c r="G982" i="5"/>
  <c r="U982" i="5" s="1"/>
  <c r="E982" i="5"/>
  <c r="A982" i="5"/>
  <c r="AC981" i="5"/>
  <c r="T981" i="5"/>
  <c r="M981" i="5"/>
  <c r="N981" i="5" s="1"/>
  <c r="L981" i="5"/>
  <c r="G981" i="5"/>
  <c r="U981" i="5" s="1"/>
  <c r="E981" i="5"/>
  <c r="A981" i="5"/>
  <c r="AC980" i="5"/>
  <c r="T980" i="5"/>
  <c r="N980" i="5"/>
  <c r="M980" i="5"/>
  <c r="L980" i="5"/>
  <c r="G980" i="5"/>
  <c r="U980" i="5" s="1"/>
  <c r="E980" i="5"/>
  <c r="A980" i="5"/>
  <c r="AC979" i="5"/>
  <c r="T979" i="5"/>
  <c r="N979" i="5"/>
  <c r="M979" i="5"/>
  <c r="L979" i="5"/>
  <c r="G979" i="5"/>
  <c r="U979" i="5" s="1"/>
  <c r="E979" i="5"/>
  <c r="A979" i="5"/>
  <c r="AC978" i="5"/>
  <c r="T978" i="5"/>
  <c r="N978" i="5"/>
  <c r="M978" i="5"/>
  <c r="L978" i="5"/>
  <c r="G978" i="5"/>
  <c r="U978" i="5" s="1"/>
  <c r="E978" i="5"/>
  <c r="A978" i="5"/>
  <c r="AC977" i="5"/>
  <c r="T977" i="5"/>
  <c r="M977" i="5"/>
  <c r="N977" i="5" s="1"/>
  <c r="L977" i="5"/>
  <c r="G977" i="5"/>
  <c r="U977" i="5" s="1"/>
  <c r="E977" i="5"/>
  <c r="A977" i="5"/>
  <c r="AC976" i="5"/>
  <c r="T976" i="5"/>
  <c r="N976" i="5"/>
  <c r="M976" i="5"/>
  <c r="L976" i="5"/>
  <c r="G976" i="5"/>
  <c r="U976" i="5" s="1"/>
  <c r="E976" i="5"/>
  <c r="A976" i="5"/>
  <c r="AC975" i="5"/>
  <c r="T975" i="5"/>
  <c r="M975" i="5"/>
  <c r="N975" i="5" s="1"/>
  <c r="L975" i="5"/>
  <c r="G975" i="5"/>
  <c r="U975" i="5" s="1"/>
  <c r="E975" i="5"/>
  <c r="A975" i="5"/>
  <c r="AC974" i="5"/>
  <c r="T974" i="5"/>
  <c r="N974" i="5"/>
  <c r="M974" i="5"/>
  <c r="L974" i="5"/>
  <c r="G974" i="5"/>
  <c r="U974" i="5" s="1"/>
  <c r="E974" i="5"/>
  <c r="A974" i="5"/>
  <c r="AC973" i="5"/>
  <c r="T973" i="5"/>
  <c r="M973" i="5"/>
  <c r="N973" i="5" s="1"/>
  <c r="L973" i="5"/>
  <c r="G973" i="5"/>
  <c r="U973" i="5" s="1"/>
  <c r="E973" i="5"/>
  <c r="A973" i="5"/>
  <c r="A972" i="5"/>
  <c r="AC971" i="5"/>
  <c r="T971" i="5"/>
  <c r="M971" i="5"/>
  <c r="L971" i="5"/>
  <c r="N971" i="5" s="1"/>
  <c r="G971" i="5"/>
  <c r="U971" i="5" s="1"/>
  <c r="E971" i="5"/>
  <c r="A971" i="5"/>
  <c r="AC970" i="5"/>
  <c r="T970" i="5"/>
  <c r="N970" i="5"/>
  <c r="M970" i="5"/>
  <c r="L970" i="5"/>
  <c r="G970" i="5"/>
  <c r="U970" i="5" s="1"/>
  <c r="E970" i="5"/>
  <c r="A970" i="5"/>
  <c r="AC969" i="5"/>
  <c r="U969" i="5"/>
  <c r="T969" i="5"/>
  <c r="M969" i="5"/>
  <c r="L969" i="5"/>
  <c r="N969" i="5" s="1"/>
  <c r="G969" i="5"/>
  <c r="E969" i="5"/>
  <c r="A969" i="5"/>
  <c r="AC968" i="5"/>
  <c r="V968" i="5"/>
  <c r="U968" i="5"/>
  <c r="T968" i="5"/>
  <c r="M968" i="5"/>
  <c r="L968" i="5"/>
  <c r="G968" i="5"/>
  <c r="E968" i="5"/>
  <c r="A968" i="5"/>
  <c r="AC967" i="5"/>
  <c r="V967" i="5"/>
  <c r="U967" i="5"/>
  <c r="T967" i="5"/>
  <c r="N967" i="5"/>
  <c r="M967" i="5"/>
  <c r="L967" i="5"/>
  <c r="G967" i="5"/>
  <c r="E967" i="5"/>
  <c r="A967" i="5"/>
  <c r="AC966" i="5"/>
  <c r="U966" i="5"/>
  <c r="T966" i="5"/>
  <c r="M966" i="5"/>
  <c r="N966" i="5" s="1"/>
  <c r="L966" i="5"/>
  <c r="G966" i="5"/>
  <c r="E966" i="5"/>
  <c r="A966" i="5"/>
  <c r="AC965" i="5"/>
  <c r="U965" i="5"/>
  <c r="T965" i="5"/>
  <c r="M965" i="5"/>
  <c r="L965" i="5"/>
  <c r="G965" i="5"/>
  <c r="E965" i="5"/>
  <c r="A965" i="5"/>
  <c r="AC964" i="5"/>
  <c r="U964" i="5"/>
  <c r="T964" i="5"/>
  <c r="N964" i="5"/>
  <c r="M964" i="5"/>
  <c r="L964" i="5"/>
  <c r="G964" i="5"/>
  <c r="E964" i="5"/>
  <c r="A964" i="5"/>
  <c r="AC963" i="5"/>
  <c r="U963" i="5"/>
  <c r="T963" i="5"/>
  <c r="N963" i="5"/>
  <c r="M963" i="5"/>
  <c r="L963" i="5"/>
  <c r="G963" i="5"/>
  <c r="E963" i="5"/>
  <c r="A963" i="5"/>
  <c r="AC962" i="5"/>
  <c r="U962" i="5"/>
  <c r="T962" i="5"/>
  <c r="M962" i="5"/>
  <c r="N962" i="5" s="1"/>
  <c r="L962" i="5"/>
  <c r="G962" i="5"/>
  <c r="E962" i="5"/>
  <c r="A962" i="5"/>
  <c r="AC961" i="5"/>
  <c r="U961" i="5"/>
  <c r="T961" i="5"/>
  <c r="N961" i="5"/>
  <c r="M961" i="5"/>
  <c r="L961" i="5"/>
  <c r="G961" i="5"/>
  <c r="E961" i="5"/>
  <c r="A961" i="5"/>
  <c r="AC960" i="5"/>
  <c r="U960" i="5"/>
  <c r="T960" i="5"/>
  <c r="M960" i="5"/>
  <c r="N960" i="5" s="1"/>
  <c r="L960" i="5"/>
  <c r="G960" i="5"/>
  <c r="E960" i="5"/>
  <c r="A960" i="5"/>
  <c r="AC959" i="5"/>
  <c r="U959" i="5"/>
  <c r="T959" i="5"/>
  <c r="M959" i="5"/>
  <c r="N959" i="5" s="1"/>
  <c r="L959" i="5"/>
  <c r="G959" i="5"/>
  <c r="E959" i="5"/>
  <c r="A959" i="5"/>
  <c r="AC958" i="5"/>
  <c r="U958" i="5"/>
  <c r="T958" i="5"/>
  <c r="N958" i="5"/>
  <c r="M958" i="5"/>
  <c r="L958" i="5"/>
  <c r="G958" i="5"/>
  <c r="E958" i="5"/>
  <c r="A958" i="5"/>
  <c r="AC957" i="5"/>
  <c r="U957" i="5"/>
  <c r="T957" i="5"/>
  <c r="M957" i="5"/>
  <c r="N957" i="5" s="1"/>
  <c r="L957" i="5"/>
  <c r="G957" i="5"/>
  <c r="E957" i="5"/>
  <c r="A957" i="5"/>
  <c r="AC956" i="5"/>
  <c r="U956" i="5"/>
  <c r="T956" i="5"/>
  <c r="M956" i="5"/>
  <c r="N956" i="5" s="1"/>
  <c r="L956" i="5"/>
  <c r="G956" i="5"/>
  <c r="E956" i="5"/>
  <c r="A956" i="5"/>
  <c r="AC955" i="5"/>
  <c r="U955" i="5"/>
  <c r="T955" i="5"/>
  <c r="N955" i="5"/>
  <c r="M955" i="5"/>
  <c r="L955" i="5"/>
  <c r="G955" i="5"/>
  <c r="E955" i="5"/>
  <c r="A955" i="5"/>
  <c r="AC954" i="5"/>
  <c r="U954" i="5"/>
  <c r="T954" i="5"/>
  <c r="M954" i="5"/>
  <c r="N954" i="5" s="1"/>
  <c r="L954" i="5"/>
  <c r="G954" i="5"/>
  <c r="E954" i="5"/>
  <c r="A954" i="5"/>
  <c r="AC953" i="5"/>
  <c r="U953" i="5"/>
  <c r="T953" i="5"/>
  <c r="M953" i="5"/>
  <c r="N953" i="5" s="1"/>
  <c r="L953" i="5"/>
  <c r="G953" i="5"/>
  <c r="E953" i="5"/>
  <c r="A953" i="5"/>
  <c r="AC952" i="5"/>
  <c r="U952" i="5"/>
  <c r="T952" i="5"/>
  <c r="M952" i="5"/>
  <c r="N952" i="5" s="1"/>
  <c r="L952" i="5"/>
  <c r="G952" i="5"/>
  <c r="E952" i="5"/>
  <c r="A952" i="5"/>
  <c r="AC951" i="5"/>
  <c r="U951" i="5"/>
  <c r="T951" i="5"/>
  <c r="M951" i="5"/>
  <c r="L951" i="5"/>
  <c r="N951" i="5" s="1"/>
  <c r="G951" i="5"/>
  <c r="E951" i="5"/>
  <c r="A951" i="5"/>
  <c r="AC950" i="5"/>
  <c r="U950" i="5"/>
  <c r="T950" i="5"/>
  <c r="M950" i="5"/>
  <c r="N950" i="5" s="1"/>
  <c r="L950" i="5"/>
  <c r="G950" i="5"/>
  <c r="E950" i="5"/>
  <c r="A950" i="5"/>
  <c r="AC949" i="5"/>
  <c r="U949" i="5"/>
  <c r="T949" i="5"/>
  <c r="M949" i="5"/>
  <c r="L949" i="5"/>
  <c r="G949" i="5"/>
  <c r="E949" i="5"/>
  <c r="A949" i="5"/>
  <c r="AC948" i="5"/>
  <c r="U948" i="5"/>
  <c r="T948" i="5"/>
  <c r="N948" i="5"/>
  <c r="M948" i="5"/>
  <c r="L948" i="5"/>
  <c r="G948" i="5"/>
  <c r="E948" i="5"/>
  <c r="A948" i="5"/>
  <c r="AC947" i="5"/>
  <c r="U947" i="5"/>
  <c r="T947" i="5"/>
  <c r="N947" i="5"/>
  <c r="M947" i="5"/>
  <c r="L947" i="5"/>
  <c r="G947" i="5"/>
  <c r="E947" i="5"/>
  <c r="A947" i="5"/>
  <c r="AC946" i="5"/>
  <c r="U946" i="5"/>
  <c r="T946" i="5"/>
  <c r="M946" i="5"/>
  <c r="N946" i="5" s="1"/>
  <c r="L946" i="5"/>
  <c r="G946" i="5"/>
  <c r="E946" i="5"/>
  <c r="A946" i="5"/>
  <c r="AC945" i="5"/>
  <c r="U945" i="5"/>
  <c r="T945" i="5"/>
  <c r="M945" i="5"/>
  <c r="N945" i="5" s="1"/>
  <c r="L945" i="5"/>
  <c r="G945" i="5"/>
  <c r="E945" i="5"/>
  <c r="A945" i="5"/>
  <c r="AC944" i="5"/>
  <c r="U944" i="5"/>
  <c r="T944" i="5"/>
  <c r="M944" i="5"/>
  <c r="N944" i="5" s="1"/>
  <c r="L944" i="5"/>
  <c r="G944" i="5"/>
  <c r="E944" i="5"/>
  <c r="A944" i="5"/>
  <c r="AC943" i="5"/>
  <c r="U943" i="5"/>
  <c r="T943" i="5"/>
  <c r="N943" i="5"/>
  <c r="M943" i="5"/>
  <c r="L943" i="5"/>
  <c r="G943" i="5"/>
  <c r="E943" i="5"/>
  <c r="A943" i="5"/>
  <c r="AC942" i="5"/>
  <c r="U942" i="5"/>
  <c r="T942" i="5"/>
  <c r="N942" i="5"/>
  <c r="M942" i="5"/>
  <c r="L942" i="5"/>
  <c r="G942" i="5"/>
  <c r="E942" i="5"/>
  <c r="A942" i="5"/>
  <c r="AC941" i="5"/>
  <c r="U941" i="5"/>
  <c r="T941" i="5"/>
  <c r="M941" i="5"/>
  <c r="L941" i="5"/>
  <c r="G941" i="5"/>
  <c r="E941" i="5"/>
  <c r="A941" i="5"/>
  <c r="A940" i="5"/>
  <c r="AC939" i="5"/>
  <c r="T939" i="5"/>
  <c r="M939" i="5"/>
  <c r="N939" i="5" s="1"/>
  <c r="L939" i="5"/>
  <c r="G939" i="5"/>
  <c r="U939" i="5" s="1"/>
  <c r="E939" i="5"/>
  <c r="A939" i="5"/>
  <c r="AC938" i="5"/>
  <c r="T938" i="5"/>
  <c r="M938" i="5"/>
  <c r="N938" i="5" s="1"/>
  <c r="L938" i="5"/>
  <c r="G938" i="5"/>
  <c r="U938" i="5" s="1"/>
  <c r="E938" i="5"/>
  <c r="A938" i="5"/>
  <c r="AC937" i="5"/>
  <c r="T937" i="5"/>
  <c r="N937" i="5"/>
  <c r="M937" i="5"/>
  <c r="L937" i="5"/>
  <c r="G937" i="5"/>
  <c r="U937" i="5" s="1"/>
  <c r="E937" i="5"/>
  <c r="A937" i="5"/>
  <c r="AC936" i="5"/>
  <c r="T936" i="5"/>
  <c r="N936" i="5"/>
  <c r="M936" i="5"/>
  <c r="L936" i="5"/>
  <c r="G936" i="5"/>
  <c r="U936" i="5" s="1"/>
  <c r="E936" i="5"/>
  <c r="A936" i="5"/>
  <c r="AC935" i="5"/>
  <c r="T935" i="5"/>
  <c r="M935" i="5"/>
  <c r="N935" i="5" s="1"/>
  <c r="L935" i="5"/>
  <c r="G935" i="5"/>
  <c r="U935" i="5" s="1"/>
  <c r="E935" i="5"/>
  <c r="A935" i="5"/>
  <c r="AC934" i="5"/>
  <c r="T934" i="5"/>
  <c r="M934" i="5"/>
  <c r="N934" i="5" s="1"/>
  <c r="L934" i="5"/>
  <c r="G934" i="5"/>
  <c r="U934" i="5" s="1"/>
  <c r="E934" i="5"/>
  <c r="A934" i="5"/>
  <c r="AC933" i="5"/>
  <c r="T933" i="5"/>
  <c r="N933" i="5"/>
  <c r="M933" i="5"/>
  <c r="L933" i="5"/>
  <c r="G933" i="5"/>
  <c r="U933" i="5" s="1"/>
  <c r="E933" i="5"/>
  <c r="A933" i="5"/>
  <c r="AC932" i="5"/>
  <c r="T932" i="5"/>
  <c r="N932" i="5"/>
  <c r="M932" i="5"/>
  <c r="L932" i="5"/>
  <c r="G932" i="5"/>
  <c r="U932" i="5" s="1"/>
  <c r="E932" i="5"/>
  <c r="A932" i="5"/>
  <c r="AC931" i="5"/>
  <c r="T931" i="5"/>
  <c r="N931" i="5"/>
  <c r="M931" i="5"/>
  <c r="L931" i="5"/>
  <c r="G931" i="5"/>
  <c r="U931" i="5" s="1"/>
  <c r="E931" i="5"/>
  <c r="A931" i="5"/>
  <c r="AC930" i="5"/>
  <c r="T930" i="5"/>
  <c r="M930" i="5"/>
  <c r="N930" i="5" s="1"/>
  <c r="L930" i="5"/>
  <c r="G930" i="5"/>
  <c r="U930" i="5" s="1"/>
  <c r="E930" i="5"/>
  <c r="A930" i="5"/>
  <c r="AC929" i="5"/>
  <c r="T929" i="5"/>
  <c r="M929" i="5"/>
  <c r="N929" i="5" s="1"/>
  <c r="L929" i="5"/>
  <c r="G929" i="5"/>
  <c r="U929" i="5" s="1"/>
  <c r="E929" i="5"/>
  <c r="A929" i="5"/>
  <c r="AC928" i="5"/>
  <c r="U928" i="5"/>
  <c r="T928" i="5"/>
  <c r="N928" i="5"/>
  <c r="M928" i="5"/>
  <c r="L928" i="5"/>
  <c r="G928" i="5"/>
  <c r="V928" i="5" s="1"/>
  <c r="E928" i="5"/>
  <c r="A928" i="5"/>
  <c r="AC927" i="5"/>
  <c r="T927" i="5"/>
  <c r="M927" i="5"/>
  <c r="L927" i="5"/>
  <c r="G927" i="5"/>
  <c r="E927" i="5"/>
  <c r="A927" i="5"/>
  <c r="AC926" i="5"/>
  <c r="U926" i="5"/>
  <c r="T926" i="5"/>
  <c r="M926" i="5"/>
  <c r="L926" i="5"/>
  <c r="G926" i="5"/>
  <c r="E926" i="5"/>
  <c r="A926" i="5"/>
  <c r="AC925" i="5"/>
  <c r="U925" i="5"/>
  <c r="T925" i="5"/>
  <c r="M925" i="5"/>
  <c r="N925" i="5" s="1"/>
  <c r="L925" i="5"/>
  <c r="G925" i="5"/>
  <c r="E925" i="5"/>
  <c r="A925" i="5"/>
  <c r="AC924" i="5"/>
  <c r="U924" i="5"/>
  <c r="T924" i="5"/>
  <c r="M924" i="5"/>
  <c r="L924" i="5"/>
  <c r="G924" i="5"/>
  <c r="E924" i="5"/>
  <c r="A924" i="5"/>
  <c r="AC923" i="5"/>
  <c r="T923" i="5"/>
  <c r="M923" i="5"/>
  <c r="N923" i="5" s="1"/>
  <c r="L923" i="5"/>
  <c r="G923" i="5"/>
  <c r="U923" i="5" s="1"/>
  <c r="E923" i="5"/>
  <c r="A923" i="5"/>
  <c r="AC922" i="5"/>
  <c r="U922" i="5"/>
  <c r="T922" i="5"/>
  <c r="M922" i="5"/>
  <c r="L922" i="5"/>
  <c r="G922" i="5"/>
  <c r="E922" i="5"/>
  <c r="A922" i="5"/>
  <c r="AC921" i="5"/>
  <c r="U921" i="5"/>
  <c r="T921" i="5"/>
  <c r="M921" i="5"/>
  <c r="N921" i="5" s="1"/>
  <c r="L921" i="5"/>
  <c r="G921" i="5"/>
  <c r="E921" i="5"/>
  <c r="A921" i="5"/>
  <c r="AC920" i="5"/>
  <c r="U920" i="5"/>
  <c r="T920" i="5"/>
  <c r="M920" i="5"/>
  <c r="L920" i="5"/>
  <c r="G920" i="5"/>
  <c r="E920" i="5"/>
  <c r="A920" i="5"/>
  <c r="AC919" i="5"/>
  <c r="T919" i="5"/>
  <c r="M919" i="5"/>
  <c r="N919" i="5" s="1"/>
  <c r="L919" i="5"/>
  <c r="G919" i="5"/>
  <c r="U919" i="5" s="1"/>
  <c r="E919" i="5"/>
  <c r="A919" i="5"/>
  <c r="AC918" i="5"/>
  <c r="U918" i="5"/>
  <c r="T918" i="5"/>
  <c r="M918" i="5"/>
  <c r="L918" i="5"/>
  <c r="G918" i="5"/>
  <c r="E918" i="5"/>
  <c r="A918" i="5"/>
  <c r="AC917" i="5"/>
  <c r="U917" i="5"/>
  <c r="T917" i="5"/>
  <c r="M917" i="5"/>
  <c r="N917" i="5" s="1"/>
  <c r="L917" i="5"/>
  <c r="G917" i="5"/>
  <c r="E917" i="5"/>
  <c r="A917" i="5"/>
  <c r="AC916" i="5"/>
  <c r="U916" i="5"/>
  <c r="T916" i="5"/>
  <c r="M916" i="5"/>
  <c r="L916" i="5"/>
  <c r="G916" i="5"/>
  <c r="E916" i="5"/>
  <c r="A916" i="5"/>
  <c r="AC915" i="5"/>
  <c r="T915" i="5"/>
  <c r="M915" i="5"/>
  <c r="N915" i="5" s="1"/>
  <c r="L915" i="5"/>
  <c r="G915" i="5"/>
  <c r="U915" i="5" s="1"/>
  <c r="E915" i="5"/>
  <c r="A915" i="5"/>
  <c r="AC914" i="5"/>
  <c r="T914" i="5"/>
  <c r="M914" i="5"/>
  <c r="L914" i="5"/>
  <c r="G914" i="5"/>
  <c r="U914" i="5" s="1"/>
  <c r="E914" i="5"/>
  <c r="A914" i="5"/>
  <c r="AC913" i="5"/>
  <c r="U913" i="5"/>
  <c r="T913" i="5"/>
  <c r="M913" i="5"/>
  <c r="N913" i="5" s="1"/>
  <c r="L913" i="5"/>
  <c r="G913" i="5"/>
  <c r="E913" i="5"/>
  <c r="A913" i="5"/>
  <c r="AC912" i="5"/>
  <c r="U912" i="5"/>
  <c r="T912" i="5"/>
  <c r="M912" i="5"/>
  <c r="L912" i="5"/>
  <c r="G912" i="5"/>
  <c r="E912" i="5"/>
  <c r="A912" i="5"/>
  <c r="AC911" i="5"/>
  <c r="T911" i="5"/>
  <c r="M911" i="5"/>
  <c r="N911" i="5" s="1"/>
  <c r="L911" i="5"/>
  <c r="G911" i="5"/>
  <c r="U911" i="5" s="1"/>
  <c r="E911" i="5"/>
  <c r="A911" i="5"/>
  <c r="AC910" i="5"/>
  <c r="T910" i="5"/>
  <c r="M910" i="5"/>
  <c r="N910" i="5" s="1"/>
  <c r="L910" i="5"/>
  <c r="G910" i="5"/>
  <c r="U910" i="5" s="1"/>
  <c r="E910" i="5"/>
  <c r="A910" i="5"/>
  <c r="AC909" i="5"/>
  <c r="U909" i="5"/>
  <c r="T909" i="5"/>
  <c r="M909" i="5"/>
  <c r="N909" i="5" s="1"/>
  <c r="L909" i="5"/>
  <c r="G909" i="5"/>
  <c r="E909" i="5"/>
  <c r="A909" i="5"/>
  <c r="AC908" i="5"/>
  <c r="T908" i="5"/>
  <c r="M908" i="5"/>
  <c r="L908" i="5"/>
  <c r="G908" i="5"/>
  <c r="U908" i="5" s="1"/>
  <c r="E908" i="5"/>
  <c r="A908" i="5"/>
  <c r="AC907" i="5"/>
  <c r="T907" i="5"/>
  <c r="M907" i="5"/>
  <c r="L907" i="5"/>
  <c r="G907" i="5"/>
  <c r="U907" i="5" s="1"/>
  <c r="E907" i="5"/>
  <c r="A907" i="5"/>
  <c r="AC906" i="5"/>
  <c r="T906" i="5"/>
  <c r="M906" i="5"/>
  <c r="N906" i="5" s="1"/>
  <c r="L906" i="5"/>
  <c r="G906" i="5"/>
  <c r="U906" i="5" s="1"/>
  <c r="E906" i="5"/>
  <c r="A906" i="5"/>
  <c r="AC905" i="5"/>
  <c r="U905" i="5"/>
  <c r="T905" i="5"/>
  <c r="M905" i="5"/>
  <c r="N905" i="5" s="1"/>
  <c r="L905" i="5"/>
  <c r="G905" i="5"/>
  <c r="E905" i="5"/>
  <c r="A905" i="5"/>
  <c r="A904" i="5"/>
  <c r="AC903" i="5"/>
  <c r="U903" i="5"/>
  <c r="T903" i="5"/>
  <c r="M903" i="5"/>
  <c r="N903" i="5" s="1"/>
  <c r="L903" i="5"/>
  <c r="G903" i="5"/>
  <c r="E903" i="5"/>
  <c r="A903" i="5"/>
  <c r="AC902" i="5"/>
  <c r="U902" i="5"/>
  <c r="T902" i="5"/>
  <c r="M902" i="5"/>
  <c r="N902" i="5" s="1"/>
  <c r="L902" i="5"/>
  <c r="G902" i="5"/>
  <c r="E902" i="5"/>
  <c r="A902" i="5"/>
  <c r="AC901" i="5"/>
  <c r="U901" i="5"/>
  <c r="T901" i="5"/>
  <c r="M901" i="5"/>
  <c r="L901" i="5"/>
  <c r="G901" i="5"/>
  <c r="E901" i="5"/>
  <c r="A901" i="5"/>
  <c r="AC900" i="5"/>
  <c r="T900" i="5"/>
  <c r="N900" i="5"/>
  <c r="M900" i="5"/>
  <c r="L900" i="5"/>
  <c r="G900" i="5"/>
  <c r="E900" i="5"/>
  <c r="A900" i="5"/>
  <c r="AC899" i="5"/>
  <c r="T899" i="5"/>
  <c r="N899" i="5"/>
  <c r="M899" i="5"/>
  <c r="L899" i="5"/>
  <c r="G899" i="5"/>
  <c r="V899" i="5" s="1"/>
  <c r="E899" i="5"/>
  <c r="A899" i="5"/>
  <c r="AC898" i="5"/>
  <c r="T898" i="5"/>
  <c r="N898" i="5"/>
  <c r="M898" i="5"/>
  <c r="L898" i="5"/>
  <c r="G898" i="5"/>
  <c r="U898" i="5" s="1"/>
  <c r="E898" i="5"/>
  <c r="A898" i="5"/>
  <c r="AC897" i="5"/>
  <c r="U897" i="5"/>
  <c r="T897" i="5"/>
  <c r="N897" i="5"/>
  <c r="M897" i="5"/>
  <c r="L897" i="5"/>
  <c r="G897" i="5"/>
  <c r="E897" i="5"/>
  <c r="A897" i="5"/>
  <c r="AC896" i="5"/>
  <c r="T896" i="5"/>
  <c r="M896" i="5"/>
  <c r="L896" i="5"/>
  <c r="N896" i="5" s="1"/>
  <c r="G896" i="5"/>
  <c r="U896" i="5" s="1"/>
  <c r="E896" i="5"/>
  <c r="A896" i="5"/>
  <c r="AC895" i="5"/>
  <c r="T895" i="5"/>
  <c r="M895" i="5"/>
  <c r="L895" i="5"/>
  <c r="N895" i="5" s="1"/>
  <c r="G895" i="5"/>
  <c r="U895" i="5" s="1"/>
  <c r="E895" i="5"/>
  <c r="A895" i="5"/>
  <c r="AC894" i="5"/>
  <c r="U894" i="5"/>
  <c r="T894" i="5"/>
  <c r="N894" i="5"/>
  <c r="M894" i="5"/>
  <c r="L894" i="5"/>
  <c r="G894" i="5"/>
  <c r="E894" i="5"/>
  <c r="A894" i="5"/>
  <c r="AC893" i="5"/>
  <c r="U893" i="5"/>
  <c r="T893" i="5"/>
  <c r="M893" i="5"/>
  <c r="L893" i="5"/>
  <c r="N893" i="5" s="1"/>
  <c r="G893" i="5"/>
  <c r="E893" i="5"/>
  <c r="A893" i="5"/>
  <c r="AC892" i="5"/>
  <c r="T892" i="5"/>
  <c r="N892" i="5"/>
  <c r="M892" i="5"/>
  <c r="L892" i="5"/>
  <c r="G892" i="5"/>
  <c r="U892" i="5" s="1"/>
  <c r="E892" i="5"/>
  <c r="A892" i="5"/>
  <c r="AC891" i="5"/>
  <c r="T891" i="5"/>
  <c r="N891" i="5"/>
  <c r="M891" i="5"/>
  <c r="L891" i="5"/>
  <c r="G891" i="5"/>
  <c r="U891" i="5" s="1"/>
  <c r="E891" i="5"/>
  <c r="A891" i="5"/>
  <c r="AC890" i="5"/>
  <c r="T890" i="5"/>
  <c r="N890" i="5"/>
  <c r="M890" i="5"/>
  <c r="L890" i="5"/>
  <c r="G890" i="5"/>
  <c r="U890" i="5" s="1"/>
  <c r="E890" i="5"/>
  <c r="A890" i="5"/>
  <c r="AC889" i="5"/>
  <c r="U889" i="5"/>
  <c r="T889" i="5"/>
  <c r="N889" i="5"/>
  <c r="M889" i="5"/>
  <c r="L889" i="5"/>
  <c r="G889" i="5"/>
  <c r="E889" i="5"/>
  <c r="A889" i="5"/>
  <c r="AC888" i="5"/>
  <c r="T888" i="5"/>
  <c r="M888" i="5"/>
  <c r="L888" i="5"/>
  <c r="N888" i="5" s="1"/>
  <c r="G888" i="5"/>
  <c r="U888" i="5" s="1"/>
  <c r="E888" i="5"/>
  <c r="A888" i="5"/>
  <c r="AC887" i="5"/>
  <c r="T887" i="5"/>
  <c r="N887" i="5"/>
  <c r="M887" i="5"/>
  <c r="L887" i="5"/>
  <c r="G887" i="5"/>
  <c r="U887" i="5" s="1"/>
  <c r="E887" i="5"/>
  <c r="A887" i="5"/>
  <c r="AC886" i="5"/>
  <c r="U886" i="5"/>
  <c r="T886" i="5"/>
  <c r="N886" i="5"/>
  <c r="M886" i="5"/>
  <c r="L886" i="5"/>
  <c r="G886" i="5"/>
  <c r="E886" i="5"/>
  <c r="A886" i="5"/>
  <c r="AC885" i="5"/>
  <c r="U885" i="5"/>
  <c r="T885" i="5"/>
  <c r="M885" i="5"/>
  <c r="L885" i="5"/>
  <c r="N885" i="5" s="1"/>
  <c r="G885" i="5"/>
  <c r="E885" i="5"/>
  <c r="A885" i="5"/>
  <c r="AC884" i="5"/>
  <c r="T884" i="5"/>
  <c r="N884" i="5"/>
  <c r="M884" i="5"/>
  <c r="L884" i="5"/>
  <c r="G884" i="5"/>
  <c r="U884" i="5" s="1"/>
  <c r="E884" i="5"/>
  <c r="A884" i="5"/>
  <c r="AC883" i="5"/>
  <c r="T883" i="5"/>
  <c r="N883" i="5"/>
  <c r="M883" i="5"/>
  <c r="L883" i="5"/>
  <c r="G883" i="5"/>
  <c r="U883" i="5" s="1"/>
  <c r="E883" i="5"/>
  <c r="A883" i="5"/>
  <c r="AC882" i="5"/>
  <c r="T882" i="5"/>
  <c r="N882" i="5"/>
  <c r="M882" i="5"/>
  <c r="L882" i="5"/>
  <c r="G882" i="5"/>
  <c r="U882" i="5" s="1"/>
  <c r="E882" i="5"/>
  <c r="A882" i="5"/>
  <c r="AC881" i="5"/>
  <c r="U881" i="5"/>
  <c r="T881" i="5"/>
  <c r="N881" i="5"/>
  <c r="M881" i="5"/>
  <c r="L881" i="5"/>
  <c r="G881" i="5"/>
  <c r="E881" i="5"/>
  <c r="A881" i="5"/>
  <c r="AC880" i="5"/>
  <c r="T880" i="5"/>
  <c r="M880" i="5"/>
  <c r="L880" i="5"/>
  <c r="N880" i="5" s="1"/>
  <c r="G880" i="5"/>
  <c r="U880" i="5" s="1"/>
  <c r="E880" i="5"/>
  <c r="A880" i="5"/>
  <c r="AC879" i="5"/>
  <c r="T879" i="5"/>
  <c r="N879" i="5"/>
  <c r="M879" i="5"/>
  <c r="L879" i="5"/>
  <c r="G879" i="5"/>
  <c r="U879" i="5" s="1"/>
  <c r="E879" i="5"/>
  <c r="A879" i="5"/>
  <c r="AC878" i="5"/>
  <c r="U878" i="5"/>
  <c r="T878" i="5"/>
  <c r="N878" i="5"/>
  <c r="M878" i="5"/>
  <c r="L878" i="5"/>
  <c r="G878" i="5"/>
  <c r="E878" i="5"/>
  <c r="A878" i="5"/>
  <c r="AC877" i="5"/>
  <c r="U877" i="5"/>
  <c r="T877" i="5"/>
  <c r="M877" i="5"/>
  <c r="L877" i="5"/>
  <c r="N877" i="5" s="1"/>
  <c r="G877" i="5"/>
  <c r="E877" i="5"/>
  <c r="A877" i="5"/>
  <c r="AC876" i="5"/>
  <c r="T876" i="5"/>
  <c r="N876" i="5"/>
  <c r="M876" i="5"/>
  <c r="L876" i="5"/>
  <c r="G876" i="5"/>
  <c r="U876" i="5" s="1"/>
  <c r="E876" i="5"/>
  <c r="A876" i="5"/>
  <c r="AC875" i="5"/>
  <c r="T875" i="5"/>
  <c r="N875" i="5"/>
  <c r="M875" i="5"/>
  <c r="L875" i="5"/>
  <c r="G875" i="5"/>
  <c r="U875" i="5" s="1"/>
  <c r="E875" i="5"/>
  <c r="A875" i="5"/>
  <c r="AC874" i="5"/>
  <c r="T874" i="5"/>
  <c r="N874" i="5"/>
  <c r="M874" i="5"/>
  <c r="L874" i="5"/>
  <c r="G874" i="5"/>
  <c r="U874" i="5" s="1"/>
  <c r="E874" i="5"/>
  <c r="A874" i="5"/>
  <c r="AC873" i="5"/>
  <c r="U873" i="5"/>
  <c r="T873" i="5"/>
  <c r="N873" i="5"/>
  <c r="M873" i="5"/>
  <c r="L873" i="5"/>
  <c r="G873" i="5"/>
  <c r="E873" i="5"/>
  <c r="A873" i="5"/>
  <c r="AC872" i="5"/>
  <c r="T872" i="5"/>
  <c r="M872" i="5"/>
  <c r="L872" i="5"/>
  <c r="N872" i="5" s="1"/>
  <c r="G872" i="5"/>
  <c r="U872" i="5" s="1"/>
  <c r="E872" i="5"/>
  <c r="A872" i="5"/>
  <c r="AC871" i="5"/>
  <c r="T871" i="5"/>
  <c r="N871" i="5"/>
  <c r="M871" i="5"/>
  <c r="L871" i="5"/>
  <c r="G871" i="5"/>
  <c r="U871" i="5" s="1"/>
  <c r="E871" i="5"/>
  <c r="A871" i="5"/>
  <c r="AC870" i="5"/>
  <c r="U870" i="5"/>
  <c r="T870" i="5"/>
  <c r="N870" i="5"/>
  <c r="M870" i="5"/>
  <c r="L870" i="5"/>
  <c r="G870" i="5"/>
  <c r="E870" i="5"/>
  <c r="A870" i="5"/>
  <c r="AC869" i="5"/>
  <c r="U869" i="5"/>
  <c r="T869" i="5"/>
  <c r="M869" i="5"/>
  <c r="L869" i="5"/>
  <c r="N869" i="5" s="1"/>
  <c r="G869" i="5"/>
  <c r="E869" i="5"/>
  <c r="A869" i="5"/>
  <c r="A868" i="5"/>
  <c r="AC867" i="5"/>
  <c r="U867" i="5"/>
  <c r="T867" i="5"/>
  <c r="M867" i="5"/>
  <c r="N867" i="5" s="1"/>
  <c r="L867" i="5"/>
  <c r="G867" i="5"/>
  <c r="E867" i="5"/>
  <c r="A867" i="5"/>
  <c r="AC866" i="5"/>
  <c r="U866" i="5"/>
  <c r="T866" i="5"/>
  <c r="M866" i="5"/>
  <c r="N866" i="5" s="1"/>
  <c r="L866" i="5"/>
  <c r="G866" i="5"/>
  <c r="E866" i="5"/>
  <c r="A866" i="5"/>
  <c r="AC865" i="5"/>
  <c r="V865" i="5"/>
  <c r="U865" i="5"/>
  <c r="T865" i="5"/>
  <c r="M865" i="5"/>
  <c r="L865" i="5"/>
  <c r="G865" i="5"/>
  <c r="E865" i="5"/>
  <c r="A865" i="5"/>
  <c r="AC864" i="5"/>
  <c r="V864" i="5"/>
  <c r="T864" i="5"/>
  <c r="M864" i="5"/>
  <c r="N864" i="5" s="1"/>
  <c r="L864" i="5"/>
  <c r="G864" i="5"/>
  <c r="U864" i="5" s="1"/>
  <c r="E864" i="5"/>
  <c r="A864" i="5"/>
  <c r="AC863" i="5"/>
  <c r="T863" i="5"/>
  <c r="N863" i="5"/>
  <c r="M863" i="5"/>
  <c r="L863" i="5"/>
  <c r="G863" i="5"/>
  <c r="U863" i="5" s="1"/>
  <c r="E863" i="5"/>
  <c r="A863" i="5"/>
  <c r="AC862" i="5"/>
  <c r="T862" i="5"/>
  <c r="M862" i="5"/>
  <c r="N862" i="5" s="1"/>
  <c r="L862" i="5"/>
  <c r="G862" i="5"/>
  <c r="U862" i="5" s="1"/>
  <c r="E862" i="5"/>
  <c r="A862" i="5"/>
  <c r="AC861" i="5"/>
  <c r="T861" i="5"/>
  <c r="M861" i="5"/>
  <c r="N861" i="5" s="1"/>
  <c r="L861" i="5"/>
  <c r="G861" i="5"/>
  <c r="U861" i="5" s="1"/>
  <c r="E861" i="5"/>
  <c r="A861" i="5"/>
  <c r="AC860" i="5"/>
  <c r="T860" i="5"/>
  <c r="M860" i="5"/>
  <c r="N860" i="5" s="1"/>
  <c r="L860" i="5"/>
  <c r="G860" i="5"/>
  <c r="U860" i="5" s="1"/>
  <c r="E860" i="5"/>
  <c r="A860" i="5"/>
  <c r="AC859" i="5"/>
  <c r="T859" i="5"/>
  <c r="N859" i="5"/>
  <c r="M859" i="5"/>
  <c r="L859" i="5"/>
  <c r="G859" i="5"/>
  <c r="U859" i="5" s="1"/>
  <c r="E859" i="5"/>
  <c r="A859" i="5"/>
  <c r="AC858" i="5"/>
  <c r="T858" i="5"/>
  <c r="M858" i="5"/>
  <c r="N858" i="5" s="1"/>
  <c r="L858" i="5"/>
  <c r="G858" i="5"/>
  <c r="U858" i="5" s="1"/>
  <c r="E858" i="5"/>
  <c r="A858" i="5"/>
  <c r="AC857" i="5"/>
  <c r="T857" i="5"/>
  <c r="M857" i="5"/>
  <c r="N857" i="5" s="1"/>
  <c r="L857" i="5"/>
  <c r="G857" i="5"/>
  <c r="U857" i="5" s="1"/>
  <c r="E857" i="5"/>
  <c r="A857" i="5"/>
  <c r="AC856" i="5"/>
  <c r="T856" i="5"/>
  <c r="M856" i="5"/>
  <c r="N856" i="5" s="1"/>
  <c r="L856" i="5"/>
  <c r="G856" i="5"/>
  <c r="U856" i="5" s="1"/>
  <c r="E856" i="5"/>
  <c r="A856" i="5"/>
  <c r="AC855" i="5"/>
  <c r="T855" i="5"/>
  <c r="N855" i="5"/>
  <c r="M855" i="5"/>
  <c r="L855" i="5"/>
  <c r="G855" i="5"/>
  <c r="U855" i="5" s="1"/>
  <c r="E855" i="5"/>
  <c r="A855" i="5"/>
  <c r="AC854" i="5"/>
  <c r="T854" i="5"/>
  <c r="M854" i="5"/>
  <c r="N854" i="5" s="1"/>
  <c r="L854" i="5"/>
  <c r="G854" i="5"/>
  <c r="U854" i="5" s="1"/>
  <c r="E854" i="5"/>
  <c r="A854" i="5"/>
  <c r="AC853" i="5"/>
  <c r="T853" i="5"/>
  <c r="M853" i="5"/>
  <c r="N853" i="5" s="1"/>
  <c r="L853" i="5"/>
  <c r="G853" i="5"/>
  <c r="U853" i="5" s="1"/>
  <c r="E853" i="5"/>
  <c r="A853" i="5"/>
  <c r="AC852" i="5"/>
  <c r="T852" i="5"/>
  <c r="M852" i="5"/>
  <c r="N852" i="5" s="1"/>
  <c r="L852" i="5"/>
  <c r="G852" i="5"/>
  <c r="U852" i="5" s="1"/>
  <c r="E852" i="5"/>
  <c r="A852" i="5"/>
  <c r="AC851" i="5"/>
  <c r="T851" i="5"/>
  <c r="N851" i="5"/>
  <c r="M851" i="5"/>
  <c r="L851" i="5"/>
  <c r="G851" i="5"/>
  <c r="U851" i="5" s="1"/>
  <c r="E851" i="5"/>
  <c r="A851" i="5"/>
  <c r="AC850" i="5"/>
  <c r="T850" i="5"/>
  <c r="M850" i="5"/>
  <c r="N850" i="5" s="1"/>
  <c r="L850" i="5"/>
  <c r="G850" i="5"/>
  <c r="U850" i="5" s="1"/>
  <c r="E850" i="5"/>
  <c r="A850" i="5"/>
  <c r="AC849" i="5"/>
  <c r="T849" i="5"/>
  <c r="M849" i="5"/>
  <c r="N849" i="5" s="1"/>
  <c r="L849" i="5"/>
  <c r="G849" i="5"/>
  <c r="U849" i="5" s="1"/>
  <c r="E849" i="5"/>
  <c r="A849" i="5"/>
  <c r="AC848" i="5"/>
  <c r="T848" i="5"/>
  <c r="M848" i="5"/>
  <c r="N848" i="5" s="1"/>
  <c r="L848" i="5"/>
  <c r="G848" i="5"/>
  <c r="U848" i="5" s="1"/>
  <c r="E848" i="5"/>
  <c r="A848" i="5"/>
  <c r="AC847" i="5"/>
  <c r="T847" i="5"/>
  <c r="N847" i="5"/>
  <c r="M847" i="5"/>
  <c r="L847" i="5"/>
  <c r="G847" i="5"/>
  <c r="U847" i="5" s="1"/>
  <c r="E847" i="5"/>
  <c r="A847" i="5"/>
  <c r="AC846" i="5"/>
  <c r="T846" i="5"/>
  <c r="M846" i="5"/>
  <c r="N846" i="5" s="1"/>
  <c r="L846" i="5"/>
  <c r="G846" i="5"/>
  <c r="U846" i="5" s="1"/>
  <c r="E846" i="5"/>
  <c r="A846" i="5"/>
  <c r="AC845" i="5"/>
  <c r="T845" i="5"/>
  <c r="M845" i="5"/>
  <c r="N845" i="5" s="1"/>
  <c r="L845" i="5"/>
  <c r="G845" i="5"/>
  <c r="U845" i="5" s="1"/>
  <c r="E845" i="5"/>
  <c r="A845" i="5"/>
  <c r="AC844" i="5"/>
  <c r="T844" i="5"/>
  <c r="M844" i="5"/>
  <c r="N844" i="5" s="1"/>
  <c r="L844" i="5"/>
  <c r="G844" i="5"/>
  <c r="U844" i="5" s="1"/>
  <c r="E844" i="5"/>
  <c r="A844" i="5"/>
  <c r="AC843" i="5"/>
  <c r="T843" i="5"/>
  <c r="N843" i="5"/>
  <c r="M843" i="5"/>
  <c r="L843" i="5"/>
  <c r="G843" i="5"/>
  <c r="U843" i="5" s="1"/>
  <c r="E843" i="5"/>
  <c r="A843" i="5"/>
  <c r="AC842" i="5"/>
  <c r="T842" i="5"/>
  <c r="M842" i="5"/>
  <c r="N842" i="5" s="1"/>
  <c r="L842" i="5"/>
  <c r="G842" i="5"/>
  <c r="U842" i="5" s="1"/>
  <c r="E842" i="5"/>
  <c r="A842" i="5"/>
  <c r="A841" i="5"/>
  <c r="AC840" i="5"/>
  <c r="T840" i="5"/>
  <c r="N840" i="5"/>
  <c r="M840" i="5"/>
  <c r="L840" i="5"/>
  <c r="G840" i="5"/>
  <c r="U840" i="5" s="1"/>
  <c r="E840" i="5"/>
  <c r="A840" i="5"/>
  <c r="AC839" i="5"/>
  <c r="V839" i="5"/>
  <c r="U839" i="5"/>
  <c r="T839" i="5"/>
  <c r="M839" i="5"/>
  <c r="N839" i="5" s="1"/>
  <c r="L839" i="5"/>
  <c r="G839" i="5"/>
  <c r="E839" i="5"/>
  <c r="A839" i="5"/>
  <c r="AC838" i="5"/>
  <c r="V838" i="5"/>
  <c r="U838" i="5"/>
  <c r="T838" i="5"/>
  <c r="M838" i="5"/>
  <c r="N838" i="5" s="1"/>
  <c r="L838" i="5"/>
  <c r="G838" i="5"/>
  <c r="E838" i="5"/>
  <c r="A838" i="5"/>
  <c r="AC837" i="5"/>
  <c r="U837" i="5"/>
  <c r="T837" i="5"/>
  <c r="N837" i="5"/>
  <c r="M837" i="5"/>
  <c r="L837" i="5"/>
  <c r="G837" i="5"/>
  <c r="E837" i="5"/>
  <c r="A837" i="5"/>
  <c r="AC836" i="5"/>
  <c r="U836" i="5"/>
  <c r="T836" i="5"/>
  <c r="M836" i="5"/>
  <c r="N836" i="5" s="1"/>
  <c r="L836" i="5"/>
  <c r="G836" i="5"/>
  <c r="E836" i="5"/>
  <c r="A836" i="5"/>
  <c r="AC835" i="5"/>
  <c r="U835" i="5"/>
  <c r="T835" i="5"/>
  <c r="N835" i="5"/>
  <c r="M835" i="5"/>
  <c r="L835" i="5"/>
  <c r="G835" i="5"/>
  <c r="E835" i="5"/>
  <c r="A835" i="5"/>
  <c r="AC834" i="5"/>
  <c r="U834" i="5"/>
  <c r="T834" i="5"/>
  <c r="M834" i="5"/>
  <c r="N834" i="5" s="1"/>
  <c r="L834" i="5"/>
  <c r="G834" i="5"/>
  <c r="E834" i="5"/>
  <c r="A834" i="5"/>
  <c r="AC833" i="5"/>
  <c r="U833" i="5"/>
  <c r="T833" i="5"/>
  <c r="M833" i="5"/>
  <c r="N833" i="5" s="1"/>
  <c r="L833" i="5"/>
  <c r="G833" i="5"/>
  <c r="E833" i="5"/>
  <c r="A833" i="5"/>
  <c r="AC832" i="5"/>
  <c r="U832" i="5"/>
  <c r="T832" i="5"/>
  <c r="M832" i="5"/>
  <c r="L832" i="5"/>
  <c r="N832" i="5" s="1"/>
  <c r="G832" i="5"/>
  <c r="E832" i="5"/>
  <c r="A832" i="5"/>
  <c r="AC831" i="5"/>
  <c r="U831" i="5"/>
  <c r="T831" i="5"/>
  <c r="N831" i="5"/>
  <c r="M831" i="5"/>
  <c r="L831" i="5"/>
  <c r="G831" i="5"/>
  <c r="E831" i="5"/>
  <c r="A831" i="5"/>
  <c r="AC830" i="5"/>
  <c r="U830" i="5"/>
  <c r="T830" i="5"/>
  <c r="N830" i="5"/>
  <c r="M830" i="5"/>
  <c r="L830" i="5"/>
  <c r="G830" i="5"/>
  <c r="E830" i="5"/>
  <c r="A830" i="5"/>
  <c r="AC829" i="5"/>
  <c r="U829" i="5"/>
  <c r="T829" i="5"/>
  <c r="N829" i="5"/>
  <c r="M829" i="5"/>
  <c r="L829" i="5"/>
  <c r="G829" i="5"/>
  <c r="E829" i="5"/>
  <c r="A829" i="5"/>
  <c r="AC828" i="5"/>
  <c r="U828" i="5"/>
  <c r="T828" i="5"/>
  <c r="M828" i="5"/>
  <c r="N828" i="5" s="1"/>
  <c r="L828" i="5"/>
  <c r="G828" i="5"/>
  <c r="E828" i="5"/>
  <c r="A828" i="5"/>
  <c r="AC827" i="5"/>
  <c r="U827" i="5"/>
  <c r="T827" i="5"/>
  <c r="M827" i="5"/>
  <c r="N827" i="5" s="1"/>
  <c r="L827" i="5"/>
  <c r="G827" i="5"/>
  <c r="E827" i="5"/>
  <c r="A827" i="5"/>
  <c r="AC826" i="5"/>
  <c r="U826" i="5"/>
  <c r="T826" i="5"/>
  <c r="M826" i="5"/>
  <c r="N826" i="5" s="1"/>
  <c r="L826" i="5"/>
  <c r="G826" i="5"/>
  <c r="E826" i="5"/>
  <c r="A826" i="5"/>
  <c r="AC825" i="5"/>
  <c r="U825" i="5"/>
  <c r="T825" i="5"/>
  <c r="M825" i="5"/>
  <c r="L825" i="5"/>
  <c r="G825" i="5"/>
  <c r="E825" i="5"/>
  <c r="A825" i="5"/>
  <c r="AC824" i="5"/>
  <c r="U824" i="5"/>
  <c r="T824" i="5"/>
  <c r="N824" i="5"/>
  <c r="M824" i="5"/>
  <c r="L824" i="5"/>
  <c r="G824" i="5"/>
  <c r="E824" i="5"/>
  <c r="A824" i="5"/>
  <c r="AC823" i="5"/>
  <c r="U823" i="5"/>
  <c r="T823" i="5"/>
  <c r="N823" i="5"/>
  <c r="M823" i="5"/>
  <c r="L823" i="5"/>
  <c r="G823" i="5"/>
  <c r="E823" i="5"/>
  <c r="A823" i="5"/>
  <c r="AC822" i="5"/>
  <c r="U822" i="5"/>
  <c r="T822" i="5"/>
  <c r="N822" i="5"/>
  <c r="M822" i="5"/>
  <c r="L822" i="5"/>
  <c r="G822" i="5"/>
  <c r="E822" i="5"/>
  <c r="A822" i="5"/>
  <c r="AC821" i="5"/>
  <c r="U821" i="5"/>
  <c r="T821" i="5"/>
  <c r="M821" i="5"/>
  <c r="N821" i="5" s="1"/>
  <c r="L821" i="5"/>
  <c r="G821" i="5"/>
  <c r="E821" i="5"/>
  <c r="A821" i="5"/>
  <c r="AC820" i="5"/>
  <c r="U820" i="5"/>
  <c r="T820" i="5"/>
  <c r="M820" i="5"/>
  <c r="L820" i="5"/>
  <c r="G820" i="5"/>
  <c r="E820" i="5"/>
  <c r="A820" i="5"/>
  <c r="AC819" i="5"/>
  <c r="U819" i="5"/>
  <c r="T819" i="5"/>
  <c r="M819" i="5"/>
  <c r="N819" i="5" s="1"/>
  <c r="L819" i="5"/>
  <c r="G819" i="5"/>
  <c r="E819" i="5"/>
  <c r="A819" i="5"/>
  <c r="AC818" i="5"/>
  <c r="U818" i="5"/>
  <c r="T818" i="5"/>
  <c r="N818" i="5"/>
  <c r="M818" i="5"/>
  <c r="L818" i="5"/>
  <c r="G818" i="5"/>
  <c r="E818" i="5"/>
  <c r="A818" i="5"/>
  <c r="AC817" i="5"/>
  <c r="U817" i="5"/>
  <c r="T817" i="5"/>
  <c r="M817" i="5"/>
  <c r="L817" i="5"/>
  <c r="G817" i="5"/>
  <c r="E817" i="5"/>
  <c r="A817" i="5"/>
  <c r="AC816" i="5"/>
  <c r="U816" i="5"/>
  <c r="T816" i="5"/>
  <c r="M816" i="5"/>
  <c r="N816" i="5" s="1"/>
  <c r="L816" i="5"/>
  <c r="G816" i="5"/>
  <c r="E816" i="5"/>
  <c r="A816" i="5"/>
  <c r="AC815" i="5"/>
  <c r="U815" i="5"/>
  <c r="T815" i="5"/>
  <c r="N815" i="5"/>
  <c r="M815" i="5"/>
  <c r="L815" i="5"/>
  <c r="G815" i="5"/>
  <c r="E815" i="5"/>
  <c r="A815" i="5"/>
  <c r="AC814" i="5"/>
  <c r="U814" i="5"/>
  <c r="T814" i="5"/>
  <c r="M814" i="5"/>
  <c r="N814" i="5" s="1"/>
  <c r="L814" i="5"/>
  <c r="G814" i="5"/>
  <c r="E814" i="5"/>
  <c r="A814" i="5"/>
  <c r="AC813" i="5"/>
  <c r="U813" i="5"/>
  <c r="T813" i="5"/>
  <c r="M813" i="5"/>
  <c r="N813" i="5" s="1"/>
  <c r="L813" i="5"/>
  <c r="G813" i="5"/>
  <c r="E813" i="5"/>
  <c r="A813" i="5"/>
  <c r="AC812" i="5"/>
  <c r="U812" i="5"/>
  <c r="T812" i="5"/>
  <c r="M812" i="5"/>
  <c r="L812" i="5"/>
  <c r="G812" i="5"/>
  <c r="E812" i="5"/>
  <c r="A812" i="5"/>
  <c r="AC811" i="5"/>
  <c r="U811" i="5"/>
  <c r="T811" i="5"/>
  <c r="M811" i="5"/>
  <c r="L811" i="5"/>
  <c r="N811" i="5" s="1"/>
  <c r="G811" i="5"/>
  <c r="E811" i="5"/>
  <c r="A811" i="5"/>
  <c r="AC810" i="5"/>
  <c r="U810" i="5"/>
  <c r="T810" i="5"/>
  <c r="N810" i="5"/>
  <c r="M810" i="5"/>
  <c r="L810" i="5"/>
  <c r="G810" i="5"/>
  <c r="E810" i="5"/>
  <c r="A810" i="5"/>
  <c r="AC809" i="5"/>
  <c r="U809" i="5"/>
  <c r="T809" i="5"/>
  <c r="M809" i="5"/>
  <c r="N809" i="5" s="1"/>
  <c r="L809" i="5"/>
  <c r="G809" i="5"/>
  <c r="E809" i="5"/>
  <c r="A809" i="5"/>
  <c r="AC808" i="5"/>
  <c r="U808" i="5"/>
  <c r="T808" i="5"/>
  <c r="M808" i="5"/>
  <c r="N808" i="5" s="1"/>
  <c r="L808" i="5"/>
  <c r="G808" i="5"/>
  <c r="E808" i="5"/>
  <c r="A808" i="5"/>
  <c r="AC807" i="5"/>
  <c r="U807" i="5"/>
  <c r="T807" i="5"/>
  <c r="N807" i="5"/>
  <c r="M807" i="5"/>
  <c r="L807" i="5"/>
  <c r="G807" i="5"/>
  <c r="E807" i="5"/>
  <c r="A807" i="5"/>
  <c r="AC806" i="5"/>
  <c r="U806" i="5"/>
  <c r="T806" i="5"/>
  <c r="M806" i="5"/>
  <c r="N806" i="5" s="1"/>
  <c r="L806" i="5"/>
  <c r="G806" i="5"/>
  <c r="E806" i="5"/>
  <c r="A806" i="5"/>
  <c r="AC805" i="5"/>
  <c r="U805" i="5"/>
  <c r="T805" i="5"/>
  <c r="N805" i="5"/>
  <c r="M805" i="5"/>
  <c r="L805" i="5"/>
  <c r="G805" i="5"/>
  <c r="E805" i="5"/>
  <c r="A805" i="5"/>
  <c r="AC804" i="5"/>
  <c r="U804" i="5"/>
  <c r="T804" i="5"/>
  <c r="M804" i="5"/>
  <c r="N804" i="5" s="1"/>
  <c r="L804" i="5"/>
  <c r="G804" i="5"/>
  <c r="E804" i="5"/>
  <c r="A804" i="5"/>
  <c r="A803" i="5"/>
  <c r="AC802" i="5"/>
  <c r="T802" i="5"/>
  <c r="M802" i="5"/>
  <c r="N802" i="5" s="1"/>
  <c r="L802" i="5"/>
  <c r="G802" i="5"/>
  <c r="U802" i="5" s="1"/>
  <c r="E802" i="5"/>
  <c r="A802" i="5"/>
  <c r="AC801" i="5"/>
  <c r="U801" i="5"/>
  <c r="T801" i="5"/>
  <c r="M801" i="5"/>
  <c r="L801" i="5"/>
  <c r="N801" i="5" s="1"/>
  <c r="G801" i="5"/>
  <c r="V801" i="5" s="1"/>
  <c r="E801" i="5"/>
  <c r="A801" i="5"/>
  <c r="AC800" i="5"/>
  <c r="U800" i="5"/>
  <c r="T800" i="5"/>
  <c r="M800" i="5"/>
  <c r="L800" i="5"/>
  <c r="G800" i="5"/>
  <c r="V800" i="5" s="1"/>
  <c r="E800" i="5"/>
  <c r="A800" i="5"/>
  <c r="AC799" i="5"/>
  <c r="U799" i="5"/>
  <c r="T799" i="5"/>
  <c r="M799" i="5"/>
  <c r="N799" i="5" s="1"/>
  <c r="L799" i="5"/>
  <c r="G799" i="5"/>
  <c r="E799" i="5"/>
  <c r="A799" i="5"/>
  <c r="AC798" i="5"/>
  <c r="U798" i="5"/>
  <c r="T798" i="5"/>
  <c r="M798" i="5"/>
  <c r="L798" i="5"/>
  <c r="G798" i="5"/>
  <c r="E798" i="5"/>
  <c r="A798" i="5"/>
  <c r="AC797" i="5"/>
  <c r="T797" i="5"/>
  <c r="M797" i="5"/>
  <c r="N797" i="5" s="1"/>
  <c r="L797" i="5"/>
  <c r="G797" i="5"/>
  <c r="U797" i="5" s="1"/>
  <c r="E797" i="5"/>
  <c r="A797" i="5"/>
  <c r="AC796" i="5"/>
  <c r="T796" i="5"/>
  <c r="M796" i="5"/>
  <c r="L796" i="5"/>
  <c r="G796" i="5"/>
  <c r="U796" i="5" s="1"/>
  <c r="E796" i="5"/>
  <c r="A796" i="5"/>
  <c r="AC795" i="5"/>
  <c r="U795" i="5"/>
  <c r="T795" i="5"/>
  <c r="M795" i="5"/>
  <c r="L795" i="5"/>
  <c r="G795" i="5"/>
  <c r="E795" i="5"/>
  <c r="A795" i="5"/>
  <c r="AC794" i="5"/>
  <c r="U794" i="5"/>
  <c r="T794" i="5"/>
  <c r="M794" i="5"/>
  <c r="L794" i="5"/>
  <c r="G794" i="5"/>
  <c r="E794" i="5"/>
  <c r="A794" i="5"/>
  <c r="AC793" i="5"/>
  <c r="T793" i="5"/>
  <c r="M793" i="5"/>
  <c r="N793" i="5" s="1"/>
  <c r="L793" i="5"/>
  <c r="G793" i="5"/>
  <c r="U793" i="5" s="1"/>
  <c r="E793" i="5"/>
  <c r="A793" i="5"/>
  <c r="AC792" i="5"/>
  <c r="T792" i="5"/>
  <c r="M792" i="5"/>
  <c r="N792" i="5" s="1"/>
  <c r="L792" i="5"/>
  <c r="G792" i="5"/>
  <c r="U792" i="5" s="1"/>
  <c r="E792" i="5"/>
  <c r="A792" i="5"/>
  <c r="AC791" i="5"/>
  <c r="U791" i="5"/>
  <c r="T791" i="5"/>
  <c r="M791" i="5"/>
  <c r="L791" i="5"/>
  <c r="G791" i="5"/>
  <c r="E791" i="5"/>
  <c r="A791" i="5"/>
  <c r="AC790" i="5"/>
  <c r="T790" i="5"/>
  <c r="M790" i="5"/>
  <c r="L790" i="5"/>
  <c r="G790" i="5"/>
  <c r="U790" i="5" s="1"/>
  <c r="E790" i="5"/>
  <c r="A790" i="5"/>
  <c r="AC789" i="5"/>
  <c r="T789" i="5"/>
  <c r="M789" i="5"/>
  <c r="L789" i="5"/>
  <c r="G789" i="5"/>
  <c r="U789" i="5" s="1"/>
  <c r="E789" i="5"/>
  <c r="A789" i="5"/>
  <c r="AC788" i="5"/>
  <c r="T788" i="5"/>
  <c r="M788" i="5"/>
  <c r="N788" i="5" s="1"/>
  <c r="L788" i="5"/>
  <c r="G788" i="5"/>
  <c r="U788" i="5" s="1"/>
  <c r="E788" i="5"/>
  <c r="A788" i="5"/>
  <c r="AC787" i="5"/>
  <c r="U787" i="5"/>
  <c r="T787" i="5"/>
  <c r="M787" i="5"/>
  <c r="L787" i="5"/>
  <c r="G787" i="5"/>
  <c r="E787" i="5"/>
  <c r="A787" i="5"/>
  <c r="AC786" i="5"/>
  <c r="T786" i="5"/>
  <c r="M786" i="5"/>
  <c r="L786" i="5"/>
  <c r="G786" i="5"/>
  <c r="U786" i="5" s="1"/>
  <c r="E786" i="5"/>
  <c r="A786" i="5"/>
  <c r="AC785" i="5"/>
  <c r="T785" i="5"/>
  <c r="M785" i="5"/>
  <c r="L785" i="5"/>
  <c r="G785" i="5"/>
  <c r="U785" i="5" s="1"/>
  <c r="E785" i="5"/>
  <c r="A785" i="5"/>
  <c r="AC784" i="5"/>
  <c r="T784" i="5"/>
  <c r="M784" i="5"/>
  <c r="N784" i="5" s="1"/>
  <c r="L784" i="5"/>
  <c r="G784" i="5"/>
  <c r="U784" i="5" s="1"/>
  <c r="E784" i="5"/>
  <c r="A784" i="5"/>
  <c r="AC783" i="5"/>
  <c r="U783" i="5"/>
  <c r="T783" i="5"/>
  <c r="M783" i="5"/>
  <c r="L783" i="5"/>
  <c r="G783" i="5"/>
  <c r="E783" i="5"/>
  <c r="A783" i="5"/>
  <c r="AC782" i="5"/>
  <c r="T782" i="5"/>
  <c r="M782" i="5"/>
  <c r="L782" i="5"/>
  <c r="G782" i="5"/>
  <c r="U782" i="5" s="1"/>
  <c r="E782" i="5"/>
  <c r="A782" i="5"/>
  <c r="AC781" i="5"/>
  <c r="T781" i="5"/>
  <c r="M781" i="5"/>
  <c r="L781" i="5"/>
  <c r="G781" i="5"/>
  <c r="U781" i="5" s="1"/>
  <c r="E781" i="5"/>
  <c r="A781" i="5"/>
  <c r="AC780" i="5"/>
  <c r="U780" i="5"/>
  <c r="T780" i="5"/>
  <c r="M780" i="5"/>
  <c r="N780" i="5" s="1"/>
  <c r="L780" i="5"/>
  <c r="G780" i="5"/>
  <c r="E780" i="5"/>
  <c r="A780" i="5"/>
  <c r="AC779" i="5"/>
  <c r="U779" i="5"/>
  <c r="T779" i="5"/>
  <c r="M779" i="5"/>
  <c r="N779" i="5" s="1"/>
  <c r="L779" i="5"/>
  <c r="G779" i="5"/>
  <c r="E779" i="5"/>
  <c r="A779" i="5"/>
  <c r="AC778" i="5"/>
  <c r="T778" i="5"/>
  <c r="M778" i="5"/>
  <c r="L778" i="5"/>
  <c r="G778" i="5"/>
  <c r="U778" i="5" s="1"/>
  <c r="E778" i="5"/>
  <c r="A778" i="5"/>
  <c r="AC777" i="5"/>
  <c r="T777" i="5"/>
  <c r="M777" i="5"/>
  <c r="L777" i="5"/>
  <c r="G777" i="5"/>
  <c r="U777" i="5" s="1"/>
  <c r="E777" i="5"/>
  <c r="A777" i="5"/>
  <c r="AC776" i="5"/>
  <c r="U776" i="5"/>
  <c r="T776" i="5"/>
  <c r="M776" i="5"/>
  <c r="L776" i="5"/>
  <c r="G776" i="5"/>
  <c r="E776" i="5"/>
  <c r="A776" i="5"/>
  <c r="AC775" i="5"/>
  <c r="U775" i="5"/>
  <c r="T775" i="5"/>
  <c r="M775" i="5"/>
  <c r="N775" i="5" s="1"/>
  <c r="L775" i="5"/>
  <c r="G775" i="5"/>
  <c r="E775" i="5"/>
  <c r="A775" i="5"/>
  <c r="AC774" i="5"/>
  <c r="U774" i="5"/>
  <c r="T774" i="5"/>
  <c r="M774" i="5"/>
  <c r="L774" i="5"/>
  <c r="G774" i="5"/>
  <c r="E774" i="5"/>
  <c r="A774" i="5"/>
  <c r="AC773" i="5"/>
  <c r="T773" i="5"/>
  <c r="M773" i="5"/>
  <c r="N773" i="5" s="1"/>
  <c r="L773" i="5"/>
  <c r="G773" i="5"/>
  <c r="U773" i="5" s="1"/>
  <c r="E773" i="5"/>
  <c r="A773" i="5"/>
  <c r="AC772" i="5"/>
  <c r="U772" i="5"/>
  <c r="T772" i="5"/>
  <c r="M772" i="5"/>
  <c r="L772" i="5"/>
  <c r="G772" i="5"/>
  <c r="E772" i="5"/>
  <c r="A772" i="5"/>
  <c r="AC771" i="5"/>
  <c r="U771" i="5"/>
  <c r="T771" i="5"/>
  <c r="M771" i="5"/>
  <c r="N771" i="5" s="1"/>
  <c r="L771" i="5"/>
  <c r="G771" i="5"/>
  <c r="E771" i="5"/>
  <c r="A771" i="5"/>
  <c r="AC770" i="5"/>
  <c r="U770" i="5"/>
  <c r="T770" i="5"/>
  <c r="M770" i="5"/>
  <c r="L770" i="5"/>
  <c r="G770" i="5"/>
  <c r="E770" i="5"/>
  <c r="A770" i="5"/>
  <c r="AC769" i="5"/>
  <c r="T769" i="5"/>
  <c r="M769" i="5"/>
  <c r="N769" i="5" s="1"/>
  <c r="L769" i="5"/>
  <c r="G769" i="5"/>
  <c r="U769" i="5" s="1"/>
  <c r="E769" i="5"/>
  <c r="A769" i="5"/>
  <c r="AC768" i="5"/>
  <c r="U768" i="5"/>
  <c r="T768" i="5"/>
  <c r="M768" i="5"/>
  <c r="L768" i="5"/>
  <c r="G768" i="5"/>
  <c r="E768" i="5"/>
  <c r="A768" i="5"/>
  <c r="AC767" i="5"/>
  <c r="U767" i="5"/>
  <c r="T767" i="5"/>
  <c r="M767" i="5"/>
  <c r="N767" i="5" s="1"/>
  <c r="L767" i="5"/>
  <c r="G767" i="5"/>
  <c r="E767" i="5"/>
  <c r="A767" i="5"/>
  <c r="AC766" i="5"/>
  <c r="U766" i="5"/>
  <c r="T766" i="5"/>
  <c r="M766" i="5"/>
  <c r="L766" i="5"/>
  <c r="G766" i="5"/>
  <c r="E766" i="5"/>
  <c r="A766" i="5"/>
  <c r="AC765" i="5"/>
  <c r="T765" i="5"/>
  <c r="M765" i="5"/>
  <c r="N765" i="5" s="1"/>
  <c r="L765" i="5"/>
  <c r="G765" i="5"/>
  <c r="U765" i="5" s="1"/>
  <c r="E765" i="5"/>
  <c r="A765" i="5"/>
  <c r="AD764" i="5" a="1"/>
  <c r="AD764" i="5" s="1"/>
  <c r="AC764" i="5"/>
  <c r="U764" i="5"/>
  <c r="T764" i="5"/>
  <c r="M764" i="5"/>
  <c r="N764" i="5" s="1"/>
  <c r="L764" i="5"/>
  <c r="G764" i="5"/>
  <c r="E764" i="5"/>
  <c r="A764" i="5"/>
  <c r="AC763" i="5"/>
  <c r="U763" i="5"/>
  <c r="T763" i="5"/>
  <c r="N763" i="5"/>
  <c r="M763" i="5"/>
  <c r="L763" i="5"/>
  <c r="G763" i="5"/>
  <c r="E763" i="5"/>
  <c r="A763" i="5"/>
  <c r="AC762" i="5"/>
  <c r="T762" i="5"/>
  <c r="M762" i="5"/>
  <c r="N762" i="5" s="1"/>
  <c r="L762" i="5"/>
  <c r="G762" i="5"/>
  <c r="E762" i="5"/>
  <c r="A762" i="5"/>
  <c r="AC761" i="5"/>
  <c r="V761" i="5"/>
  <c r="U761" i="5"/>
  <c r="T761" i="5"/>
  <c r="N761" i="5"/>
  <c r="M761" i="5"/>
  <c r="L761" i="5"/>
  <c r="G761" i="5"/>
  <c r="E761" i="5"/>
  <c r="A761" i="5"/>
  <c r="AC760" i="5"/>
  <c r="U760" i="5"/>
  <c r="T760" i="5"/>
  <c r="M760" i="5"/>
  <c r="N760" i="5" s="1"/>
  <c r="L760" i="5"/>
  <c r="G760" i="5"/>
  <c r="E760" i="5"/>
  <c r="A760" i="5"/>
  <c r="AC759" i="5"/>
  <c r="U759" i="5"/>
  <c r="T759" i="5"/>
  <c r="N759" i="5"/>
  <c r="M759" i="5"/>
  <c r="L759" i="5"/>
  <c r="G759" i="5"/>
  <c r="E759" i="5"/>
  <c r="A759" i="5"/>
  <c r="AC758" i="5"/>
  <c r="U758" i="5"/>
  <c r="T758" i="5"/>
  <c r="M758" i="5"/>
  <c r="N758" i="5" s="1"/>
  <c r="L758" i="5"/>
  <c r="G758" i="5"/>
  <c r="E758" i="5"/>
  <c r="A758" i="5"/>
  <c r="AC757" i="5"/>
  <c r="U757" i="5"/>
  <c r="T757" i="5"/>
  <c r="M757" i="5"/>
  <c r="L757" i="5"/>
  <c r="G757" i="5"/>
  <c r="E757" i="5"/>
  <c r="A757" i="5"/>
  <c r="AC756" i="5"/>
  <c r="U756" i="5"/>
  <c r="T756" i="5"/>
  <c r="N756" i="5"/>
  <c r="M756" i="5"/>
  <c r="L756" i="5"/>
  <c r="G756" i="5"/>
  <c r="E756" i="5"/>
  <c r="A756" i="5"/>
  <c r="AC755" i="5"/>
  <c r="U755" i="5"/>
  <c r="T755" i="5"/>
  <c r="N755" i="5"/>
  <c r="M755" i="5"/>
  <c r="L755" i="5"/>
  <c r="G755" i="5"/>
  <c r="E755" i="5"/>
  <c r="A755" i="5"/>
  <c r="AC754" i="5"/>
  <c r="U754" i="5"/>
  <c r="T754" i="5"/>
  <c r="N754" i="5"/>
  <c r="M754" i="5"/>
  <c r="L754" i="5"/>
  <c r="G754" i="5"/>
  <c r="E754" i="5"/>
  <c r="A754" i="5"/>
  <c r="AC753" i="5"/>
  <c r="U753" i="5"/>
  <c r="T753" i="5"/>
  <c r="M753" i="5"/>
  <c r="N753" i="5" s="1"/>
  <c r="L753" i="5"/>
  <c r="G753" i="5"/>
  <c r="E753" i="5"/>
  <c r="A753" i="5"/>
  <c r="AC752" i="5"/>
  <c r="U752" i="5"/>
  <c r="T752" i="5"/>
  <c r="M752" i="5"/>
  <c r="N752" i="5" s="1"/>
  <c r="L752" i="5"/>
  <c r="G752" i="5"/>
  <c r="E752" i="5"/>
  <c r="A752" i="5"/>
  <c r="AC751" i="5"/>
  <c r="U751" i="5"/>
  <c r="T751" i="5"/>
  <c r="M751" i="5"/>
  <c r="N751" i="5" s="1"/>
  <c r="L751" i="5"/>
  <c r="G751" i="5"/>
  <c r="E751" i="5"/>
  <c r="A751" i="5"/>
  <c r="AC750" i="5"/>
  <c r="U750" i="5"/>
  <c r="T750" i="5"/>
  <c r="M750" i="5"/>
  <c r="N750" i="5" s="1"/>
  <c r="L750" i="5"/>
  <c r="G750" i="5"/>
  <c r="E750" i="5"/>
  <c r="A750" i="5"/>
  <c r="AC749" i="5"/>
  <c r="U749" i="5"/>
  <c r="T749" i="5"/>
  <c r="M749" i="5"/>
  <c r="L749" i="5"/>
  <c r="G749" i="5"/>
  <c r="E749" i="5"/>
  <c r="A749" i="5"/>
  <c r="AC748" i="5"/>
  <c r="U748" i="5"/>
  <c r="T748" i="5"/>
  <c r="N748" i="5"/>
  <c r="M748" i="5"/>
  <c r="L748" i="5"/>
  <c r="G748" i="5"/>
  <c r="E748" i="5"/>
  <c r="A748" i="5"/>
  <c r="AC747" i="5"/>
  <c r="U747" i="5"/>
  <c r="T747" i="5"/>
  <c r="N747" i="5"/>
  <c r="M747" i="5"/>
  <c r="L747" i="5"/>
  <c r="G747" i="5"/>
  <c r="E747" i="5"/>
  <c r="A747" i="5"/>
  <c r="AC746" i="5"/>
  <c r="U746" i="5"/>
  <c r="T746" i="5"/>
  <c r="M746" i="5"/>
  <c r="N746" i="5" s="1"/>
  <c r="L746" i="5"/>
  <c r="G746" i="5"/>
  <c r="E746" i="5"/>
  <c r="A746" i="5"/>
  <c r="AC745" i="5"/>
  <c r="U745" i="5"/>
  <c r="T745" i="5"/>
  <c r="M745" i="5"/>
  <c r="N745" i="5" s="1"/>
  <c r="L745" i="5"/>
  <c r="G745" i="5"/>
  <c r="E745" i="5"/>
  <c r="A745" i="5"/>
  <c r="AC744" i="5"/>
  <c r="U744" i="5"/>
  <c r="T744" i="5"/>
  <c r="M744" i="5"/>
  <c r="L744" i="5"/>
  <c r="G744" i="5"/>
  <c r="E744" i="5"/>
  <c r="A744" i="5"/>
  <c r="AC743" i="5"/>
  <c r="U743" i="5"/>
  <c r="T743" i="5"/>
  <c r="M743" i="5"/>
  <c r="N743" i="5" s="1"/>
  <c r="L743" i="5"/>
  <c r="G743" i="5"/>
  <c r="E743" i="5"/>
  <c r="A743" i="5"/>
  <c r="AC742" i="5"/>
  <c r="U742" i="5"/>
  <c r="T742" i="5"/>
  <c r="N742" i="5"/>
  <c r="M742" i="5"/>
  <c r="L742" i="5"/>
  <c r="G742" i="5"/>
  <c r="E742" i="5"/>
  <c r="A742" i="5"/>
  <c r="AC741" i="5"/>
  <c r="U741" i="5"/>
  <c r="T741" i="5"/>
  <c r="M741" i="5"/>
  <c r="N741" i="5" s="1"/>
  <c r="L741" i="5"/>
  <c r="G741" i="5"/>
  <c r="E741" i="5"/>
  <c r="A741" i="5"/>
  <c r="AC740" i="5"/>
  <c r="U740" i="5"/>
  <c r="T740" i="5"/>
  <c r="M740" i="5"/>
  <c r="N740" i="5" s="1"/>
  <c r="L740" i="5"/>
  <c r="G740" i="5"/>
  <c r="E740" i="5"/>
  <c r="A740" i="5"/>
  <c r="AC739" i="5"/>
  <c r="U739" i="5"/>
  <c r="T739" i="5"/>
  <c r="N739" i="5"/>
  <c r="M739" i="5"/>
  <c r="L739" i="5"/>
  <c r="G739" i="5"/>
  <c r="E739" i="5"/>
  <c r="A739" i="5"/>
  <c r="AC738" i="5"/>
  <c r="U738" i="5"/>
  <c r="T738" i="5"/>
  <c r="M738" i="5"/>
  <c r="N738" i="5" s="1"/>
  <c r="L738" i="5"/>
  <c r="G738" i="5"/>
  <c r="E738" i="5"/>
  <c r="A738" i="5"/>
  <c r="AC737" i="5"/>
  <c r="U737" i="5"/>
  <c r="T737" i="5"/>
  <c r="M737" i="5"/>
  <c r="L737" i="5"/>
  <c r="N737" i="5" s="1"/>
  <c r="G737" i="5"/>
  <c r="E737" i="5"/>
  <c r="A737" i="5"/>
  <c r="AC736" i="5"/>
  <c r="U736" i="5"/>
  <c r="T736" i="5"/>
  <c r="M736" i="5"/>
  <c r="L736" i="5"/>
  <c r="G736" i="5"/>
  <c r="E736" i="5"/>
  <c r="A736" i="5"/>
  <c r="AC735" i="5"/>
  <c r="U735" i="5"/>
  <c r="T735" i="5"/>
  <c r="N735" i="5"/>
  <c r="M735" i="5"/>
  <c r="L735" i="5"/>
  <c r="G735" i="5"/>
  <c r="E735" i="5"/>
  <c r="A735" i="5"/>
  <c r="AC734" i="5"/>
  <c r="U734" i="5"/>
  <c r="T734" i="5"/>
  <c r="N734" i="5"/>
  <c r="M734" i="5"/>
  <c r="L734" i="5"/>
  <c r="G734" i="5"/>
  <c r="E734" i="5"/>
  <c r="A734" i="5"/>
  <c r="A733" i="5"/>
  <c r="AC732" i="5"/>
  <c r="T732" i="5"/>
  <c r="M732" i="5"/>
  <c r="N732" i="5" s="1"/>
  <c r="L732" i="5"/>
  <c r="G732" i="5"/>
  <c r="U732" i="5" s="1"/>
  <c r="E732" i="5"/>
  <c r="A732" i="5"/>
  <c r="AC731" i="5"/>
  <c r="T731" i="5"/>
  <c r="N731" i="5"/>
  <c r="M731" i="5"/>
  <c r="L731" i="5"/>
  <c r="G731" i="5"/>
  <c r="U731" i="5" s="1"/>
  <c r="E731" i="5"/>
  <c r="A731" i="5"/>
  <c r="AC730" i="5"/>
  <c r="U730" i="5"/>
  <c r="T730" i="5"/>
  <c r="M730" i="5"/>
  <c r="L730" i="5"/>
  <c r="N730" i="5" s="1"/>
  <c r="G730" i="5"/>
  <c r="V730" i="5" s="1"/>
  <c r="E730" i="5"/>
  <c r="A730" i="5"/>
  <c r="AC729" i="5"/>
  <c r="T729" i="5"/>
  <c r="M729" i="5"/>
  <c r="L729" i="5"/>
  <c r="G729" i="5"/>
  <c r="U729" i="5" s="1"/>
  <c r="E729" i="5"/>
  <c r="A729" i="5"/>
  <c r="AC728" i="5"/>
  <c r="U728" i="5"/>
  <c r="T728" i="5"/>
  <c r="M728" i="5"/>
  <c r="N728" i="5" s="1"/>
  <c r="L728" i="5"/>
  <c r="G728" i="5"/>
  <c r="E728" i="5"/>
  <c r="A728" i="5"/>
  <c r="AC727" i="5"/>
  <c r="U727" i="5"/>
  <c r="T727" i="5"/>
  <c r="M727" i="5"/>
  <c r="L727" i="5"/>
  <c r="G727" i="5"/>
  <c r="E727" i="5"/>
  <c r="A727" i="5"/>
  <c r="AC726" i="5"/>
  <c r="T726" i="5"/>
  <c r="M726" i="5"/>
  <c r="N726" i="5" s="1"/>
  <c r="L726" i="5"/>
  <c r="G726" i="5"/>
  <c r="U726" i="5" s="1"/>
  <c r="E726" i="5"/>
  <c r="A726" i="5"/>
  <c r="AC725" i="5"/>
  <c r="T725" i="5"/>
  <c r="M725" i="5"/>
  <c r="N725" i="5" s="1"/>
  <c r="L725" i="5"/>
  <c r="G725" i="5"/>
  <c r="U725" i="5" s="1"/>
  <c r="E725" i="5"/>
  <c r="A725" i="5"/>
  <c r="AC724" i="5"/>
  <c r="U724" i="5"/>
  <c r="T724" i="5"/>
  <c r="M724" i="5"/>
  <c r="N724" i="5" s="1"/>
  <c r="L724" i="5"/>
  <c r="G724" i="5"/>
  <c r="E724" i="5"/>
  <c r="A724" i="5"/>
  <c r="AC723" i="5"/>
  <c r="T723" i="5"/>
  <c r="M723" i="5"/>
  <c r="L723" i="5"/>
  <c r="G723" i="5"/>
  <c r="U723" i="5" s="1"/>
  <c r="E723" i="5"/>
  <c r="A723" i="5"/>
  <c r="AC722" i="5"/>
  <c r="T722" i="5"/>
  <c r="M722" i="5"/>
  <c r="L722" i="5"/>
  <c r="G722" i="5"/>
  <c r="U722" i="5" s="1"/>
  <c r="E722" i="5"/>
  <c r="A722" i="5"/>
  <c r="AC721" i="5"/>
  <c r="T721" i="5"/>
  <c r="M721" i="5"/>
  <c r="N721" i="5" s="1"/>
  <c r="L721" i="5"/>
  <c r="G721" i="5"/>
  <c r="U721" i="5" s="1"/>
  <c r="E721" i="5"/>
  <c r="A721" i="5"/>
  <c r="AC720" i="5"/>
  <c r="U720" i="5"/>
  <c r="T720" i="5"/>
  <c r="M720" i="5"/>
  <c r="N720" i="5" s="1"/>
  <c r="L720" i="5"/>
  <c r="G720" i="5"/>
  <c r="E720" i="5"/>
  <c r="A720" i="5"/>
  <c r="AC719" i="5"/>
  <c r="T719" i="5"/>
  <c r="M719" i="5"/>
  <c r="L719" i="5"/>
  <c r="G719" i="5"/>
  <c r="U719" i="5" s="1"/>
  <c r="E719" i="5"/>
  <c r="A719" i="5"/>
  <c r="AC718" i="5"/>
  <c r="T718" i="5"/>
  <c r="M718" i="5"/>
  <c r="L718" i="5"/>
  <c r="G718" i="5"/>
  <c r="U718" i="5" s="1"/>
  <c r="E718" i="5"/>
  <c r="A718" i="5"/>
  <c r="AC717" i="5"/>
  <c r="T717" i="5"/>
  <c r="M717" i="5"/>
  <c r="N717" i="5" s="1"/>
  <c r="L717" i="5"/>
  <c r="G717" i="5"/>
  <c r="U717" i="5" s="1"/>
  <c r="E717" i="5"/>
  <c r="A717" i="5"/>
  <c r="AC716" i="5"/>
  <c r="U716" i="5"/>
  <c r="T716" i="5"/>
  <c r="M716" i="5"/>
  <c r="N716" i="5" s="1"/>
  <c r="L716" i="5"/>
  <c r="G716" i="5"/>
  <c r="E716" i="5"/>
  <c r="A716" i="5"/>
  <c r="AC715" i="5"/>
  <c r="T715" i="5"/>
  <c r="M715" i="5"/>
  <c r="L715" i="5"/>
  <c r="G715" i="5"/>
  <c r="U715" i="5" s="1"/>
  <c r="E715" i="5"/>
  <c r="A715" i="5"/>
  <c r="AC714" i="5"/>
  <c r="T714" i="5"/>
  <c r="M714" i="5"/>
  <c r="L714" i="5"/>
  <c r="G714" i="5"/>
  <c r="U714" i="5" s="1"/>
  <c r="E714" i="5"/>
  <c r="A714" i="5"/>
  <c r="AC713" i="5"/>
  <c r="U713" i="5"/>
  <c r="T713" i="5"/>
  <c r="M713" i="5"/>
  <c r="N713" i="5" s="1"/>
  <c r="L713" i="5"/>
  <c r="G713" i="5"/>
  <c r="E713" i="5"/>
  <c r="A713" i="5"/>
  <c r="AC712" i="5"/>
  <c r="U712" i="5"/>
  <c r="T712" i="5"/>
  <c r="M712" i="5"/>
  <c r="N712" i="5" s="1"/>
  <c r="L712" i="5"/>
  <c r="G712" i="5"/>
  <c r="E712" i="5"/>
  <c r="A712" i="5"/>
  <c r="AC711" i="5"/>
  <c r="T711" i="5"/>
  <c r="M711" i="5"/>
  <c r="L711" i="5"/>
  <c r="G711" i="5"/>
  <c r="U711" i="5" s="1"/>
  <c r="E711" i="5"/>
  <c r="A711" i="5"/>
  <c r="AC710" i="5"/>
  <c r="T710" i="5"/>
  <c r="M710" i="5"/>
  <c r="L710" i="5"/>
  <c r="G710" i="5"/>
  <c r="U710" i="5" s="1"/>
  <c r="E710" i="5"/>
  <c r="A710" i="5"/>
  <c r="AC709" i="5"/>
  <c r="U709" i="5"/>
  <c r="T709" i="5"/>
  <c r="M709" i="5"/>
  <c r="L709" i="5"/>
  <c r="G709" i="5"/>
  <c r="E709" i="5"/>
  <c r="A709" i="5"/>
  <c r="AC708" i="5"/>
  <c r="U708" i="5"/>
  <c r="T708" i="5"/>
  <c r="M708" i="5"/>
  <c r="N708" i="5" s="1"/>
  <c r="L708" i="5"/>
  <c r="G708" i="5"/>
  <c r="E708" i="5"/>
  <c r="A708" i="5"/>
  <c r="AC707" i="5"/>
  <c r="U707" i="5"/>
  <c r="T707" i="5"/>
  <c r="M707" i="5"/>
  <c r="L707" i="5"/>
  <c r="G707" i="5"/>
  <c r="E707" i="5"/>
  <c r="A707" i="5"/>
  <c r="AC706" i="5"/>
  <c r="T706" i="5"/>
  <c r="M706" i="5"/>
  <c r="N706" i="5" s="1"/>
  <c r="L706" i="5"/>
  <c r="G706" i="5"/>
  <c r="U706" i="5" s="1"/>
  <c r="E706" i="5"/>
  <c r="A706" i="5"/>
  <c r="AC705" i="5"/>
  <c r="U705" i="5"/>
  <c r="T705" i="5"/>
  <c r="M705" i="5"/>
  <c r="L705" i="5"/>
  <c r="G705" i="5"/>
  <c r="E705" i="5"/>
  <c r="A705" i="5"/>
  <c r="AC704" i="5"/>
  <c r="U704" i="5"/>
  <c r="T704" i="5"/>
  <c r="M704" i="5"/>
  <c r="N704" i="5" s="1"/>
  <c r="L704" i="5"/>
  <c r="G704" i="5"/>
  <c r="E704" i="5"/>
  <c r="A704" i="5"/>
  <c r="AC703" i="5"/>
  <c r="U703" i="5"/>
  <c r="T703" i="5"/>
  <c r="M703" i="5"/>
  <c r="L703" i="5"/>
  <c r="G703" i="5"/>
  <c r="E703" i="5"/>
  <c r="A703" i="5"/>
  <c r="AC702" i="5"/>
  <c r="T702" i="5"/>
  <c r="M702" i="5"/>
  <c r="N702" i="5" s="1"/>
  <c r="L702" i="5"/>
  <c r="G702" i="5"/>
  <c r="U702" i="5" s="1"/>
  <c r="E702" i="5"/>
  <c r="A702" i="5"/>
  <c r="AC701" i="5"/>
  <c r="U701" i="5"/>
  <c r="T701" i="5"/>
  <c r="M701" i="5"/>
  <c r="L701" i="5"/>
  <c r="G701" i="5"/>
  <c r="E701" i="5"/>
  <c r="A701" i="5"/>
  <c r="AC700" i="5"/>
  <c r="U700" i="5"/>
  <c r="T700" i="5"/>
  <c r="M700" i="5"/>
  <c r="N700" i="5" s="1"/>
  <c r="L700" i="5"/>
  <c r="G700" i="5"/>
  <c r="E700" i="5"/>
  <c r="A700" i="5"/>
  <c r="AC699" i="5"/>
  <c r="U699" i="5"/>
  <c r="T699" i="5"/>
  <c r="M699" i="5"/>
  <c r="L699" i="5"/>
  <c r="G699" i="5"/>
  <c r="E699" i="5"/>
  <c r="A699" i="5"/>
  <c r="A698" i="5"/>
  <c r="AC697" i="5"/>
  <c r="U697" i="5"/>
  <c r="T697" i="5"/>
  <c r="M697" i="5"/>
  <c r="L697" i="5"/>
  <c r="G697" i="5"/>
  <c r="E697" i="5"/>
  <c r="A697" i="5"/>
  <c r="AC696" i="5"/>
  <c r="U696" i="5"/>
  <c r="T696" i="5"/>
  <c r="N696" i="5"/>
  <c r="M696" i="5"/>
  <c r="L696" i="5"/>
  <c r="G696" i="5"/>
  <c r="E696" i="5"/>
  <c r="A696" i="5"/>
  <c r="AC695" i="5"/>
  <c r="T695" i="5"/>
  <c r="N695" i="5"/>
  <c r="M695" i="5"/>
  <c r="L695" i="5"/>
  <c r="G695" i="5"/>
  <c r="E695" i="5"/>
  <c r="A695" i="5"/>
  <c r="AC694" i="5"/>
  <c r="U694" i="5"/>
  <c r="T694" i="5"/>
  <c r="N694" i="5"/>
  <c r="M694" i="5"/>
  <c r="L694" i="5"/>
  <c r="G694" i="5"/>
  <c r="V694" i="5" s="1"/>
  <c r="E694" i="5"/>
  <c r="A694" i="5"/>
  <c r="AC693" i="5"/>
  <c r="T693" i="5"/>
  <c r="M693" i="5"/>
  <c r="L693" i="5"/>
  <c r="N693" i="5" s="1"/>
  <c r="G693" i="5"/>
  <c r="U693" i="5" s="1"/>
  <c r="E693" i="5"/>
  <c r="A693" i="5"/>
  <c r="AC692" i="5"/>
  <c r="U692" i="5"/>
  <c r="T692" i="5"/>
  <c r="M692" i="5"/>
  <c r="L692" i="5"/>
  <c r="N692" i="5" s="1"/>
  <c r="G692" i="5"/>
  <c r="E692" i="5"/>
  <c r="A692" i="5"/>
  <c r="AC691" i="5"/>
  <c r="U691" i="5"/>
  <c r="T691" i="5"/>
  <c r="N691" i="5"/>
  <c r="M691" i="5"/>
  <c r="L691" i="5"/>
  <c r="G691" i="5"/>
  <c r="E691" i="5"/>
  <c r="A691" i="5"/>
  <c r="AC690" i="5"/>
  <c r="T690" i="5"/>
  <c r="M690" i="5"/>
  <c r="L690" i="5"/>
  <c r="N690" i="5" s="1"/>
  <c r="G690" i="5"/>
  <c r="U690" i="5" s="1"/>
  <c r="E690" i="5"/>
  <c r="A690" i="5"/>
  <c r="AC689" i="5"/>
  <c r="U689" i="5"/>
  <c r="T689" i="5"/>
  <c r="N689" i="5"/>
  <c r="M689" i="5"/>
  <c r="L689" i="5"/>
  <c r="G689" i="5"/>
  <c r="E689" i="5"/>
  <c r="A689" i="5"/>
  <c r="AC688" i="5"/>
  <c r="U688" i="5"/>
  <c r="T688" i="5"/>
  <c r="M688" i="5"/>
  <c r="L688" i="5"/>
  <c r="N688" i="5" s="1"/>
  <c r="G688" i="5"/>
  <c r="E688" i="5"/>
  <c r="A688" i="5"/>
  <c r="AC687" i="5"/>
  <c r="T687" i="5"/>
  <c r="M687" i="5"/>
  <c r="L687" i="5"/>
  <c r="N687" i="5" s="1"/>
  <c r="G687" i="5"/>
  <c r="U687" i="5" s="1"/>
  <c r="E687" i="5"/>
  <c r="A687" i="5"/>
  <c r="AC686" i="5"/>
  <c r="U686" i="5"/>
  <c r="T686" i="5"/>
  <c r="N686" i="5"/>
  <c r="M686" i="5"/>
  <c r="L686" i="5"/>
  <c r="G686" i="5"/>
  <c r="E686" i="5"/>
  <c r="A686" i="5"/>
  <c r="AC685" i="5"/>
  <c r="T685" i="5"/>
  <c r="M685" i="5"/>
  <c r="L685" i="5"/>
  <c r="N685" i="5" s="1"/>
  <c r="G685" i="5"/>
  <c r="U685" i="5" s="1"/>
  <c r="E685" i="5"/>
  <c r="A685" i="5"/>
  <c r="AC684" i="5"/>
  <c r="U684" i="5"/>
  <c r="T684" i="5"/>
  <c r="M684" i="5"/>
  <c r="L684" i="5"/>
  <c r="N684" i="5" s="1"/>
  <c r="G684" i="5"/>
  <c r="E684" i="5"/>
  <c r="A684" i="5"/>
  <c r="AC683" i="5"/>
  <c r="U683" i="5"/>
  <c r="T683" i="5"/>
  <c r="N683" i="5"/>
  <c r="M683" i="5"/>
  <c r="L683" i="5"/>
  <c r="G683" i="5"/>
  <c r="E683" i="5"/>
  <c r="A683" i="5"/>
  <c r="AC682" i="5"/>
  <c r="T682" i="5"/>
  <c r="M682" i="5"/>
  <c r="L682" i="5"/>
  <c r="N682" i="5" s="1"/>
  <c r="G682" i="5"/>
  <c r="U682" i="5" s="1"/>
  <c r="E682" i="5"/>
  <c r="A682" i="5"/>
  <c r="AC681" i="5"/>
  <c r="U681" i="5"/>
  <c r="T681" i="5"/>
  <c r="N681" i="5"/>
  <c r="M681" i="5"/>
  <c r="L681" i="5"/>
  <c r="G681" i="5"/>
  <c r="E681" i="5"/>
  <c r="A681" i="5"/>
  <c r="AC680" i="5"/>
  <c r="U680" i="5"/>
  <c r="T680" i="5"/>
  <c r="M680" i="5"/>
  <c r="L680" i="5"/>
  <c r="N680" i="5" s="1"/>
  <c r="G680" i="5"/>
  <c r="E680" i="5"/>
  <c r="A680" i="5"/>
  <c r="AC679" i="5"/>
  <c r="T679" i="5"/>
  <c r="M679" i="5"/>
  <c r="L679" i="5"/>
  <c r="N679" i="5" s="1"/>
  <c r="G679" i="5"/>
  <c r="U679" i="5" s="1"/>
  <c r="E679" i="5"/>
  <c r="A679" i="5"/>
  <c r="AC678" i="5"/>
  <c r="U678" i="5"/>
  <c r="T678" i="5"/>
  <c r="N678" i="5"/>
  <c r="M678" i="5"/>
  <c r="L678" i="5"/>
  <c r="G678" i="5"/>
  <c r="E678" i="5"/>
  <c r="A678" i="5"/>
  <c r="AC677" i="5"/>
  <c r="T677" i="5"/>
  <c r="M677" i="5"/>
  <c r="L677" i="5"/>
  <c r="N677" i="5" s="1"/>
  <c r="G677" i="5"/>
  <c r="U677" i="5" s="1"/>
  <c r="E677" i="5"/>
  <c r="A677" i="5"/>
  <c r="AC676" i="5"/>
  <c r="U676" i="5"/>
  <c r="T676" i="5"/>
  <c r="M676" i="5"/>
  <c r="L676" i="5"/>
  <c r="N676" i="5" s="1"/>
  <c r="G676" i="5"/>
  <c r="E676" i="5"/>
  <c r="A676" i="5"/>
  <c r="AC675" i="5"/>
  <c r="U675" i="5"/>
  <c r="T675" i="5"/>
  <c r="N675" i="5"/>
  <c r="M675" i="5"/>
  <c r="L675" i="5"/>
  <c r="G675" i="5"/>
  <c r="E675" i="5"/>
  <c r="A675" i="5"/>
  <c r="AC674" i="5"/>
  <c r="T674" i="5"/>
  <c r="M674" i="5"/>
  <c r="L674" i="5"/>
  <c r="N674" i="5" s="1"/>
  <c r="G674" i="5"/>
  <c r="U674" i="5" s="1"/>
  <c r="E674" i="5"/>
  <c r="A674" i="5"/>
  <c r="AC673" i="5"/>
  <c r="U673" i="5"/>
  <c r="T673" i="5"/>
  <c r="N673" i="5"/>
  <c r="M673" i="5"/>
  <c r="L673" i="5"/>
  <c r="G673" i="5"/>
  <c r="E673" i="5"/>
  <c r="A673" i="5"/>
  <c r="AC672" i="5"/>
  <c r="U672" i="5"/>
  <c r="T672" i="5"/>
  <c r="M672" i="5"/>
  <c r="L672" i="5"/>
  <c r="N672" i="5" s="1"/>
  <c r="G672" i="5"/>
  <c r="E672" i="5"/>
  <c r="A672" i="5"/>
  <c r="AC671" i="5"/>
  <c r="T671" i="5"/>
  <c r="M671" i="5"/>
  <c r="L671" i="5"/>
  <c r="N671" i="5" s="1"/>
  <c r="G671" i="5"/>
  <c r="U671" i="5" s="1"/>
  <c r="E671" i="5"/>
  <c r="A671" i="5"/>
  <c r="AC670" i="5"/>
  <c r="U670" i="5"/>
  <c r="T670" i="5"/>
  <c r="N670" i="5"/>
  <c r="M670" i="5"/>
  <c r="L670" i="5"/>
  <c r="G670" i="5"/>
  <c r="E670" i="5"/>
  <c r="A670" i="5"/>
  <c r="AC669" i="5"/>
  <c r="T669" i="5"/>
  <c r="M669" i="5"/>
  <c r="L669" i="5"/>
  <c r="N669" i="5" s="1"/>
  <c r="G669" i="5"/>
  <c r="U669" i="5" s="1"/>
  <c r="E669" i="5"/>
  <c r="A669" i="5"/>
  <c r="AC668" i="5"/>
  <c r="U668" i="5"/>
  <c r="T668" i="5"/>
  <c r="M668" i="5"/>
  <c r="L668" i="5"/>
  <c r="N668" i="5" s="1"/>
  <c r="G668" i="5"/>
  <c r="E668" i="5"/>
  <c r="A668" i="5"/>
  <c r="AC667" i="5"/>
  <c r="U667" i="5"/>
  <c r="T667" i="5"/>
  <c r="N667" i="5"/>
  <c r="M667" i="5"/>
  <c r="L667" i="5"/>
  <c r="G667" i="5"/>
  <c r="E667" i="5"/>
  <c r="A667" i="5"/>
  <c r="AC666" i="5"/>
  <c r="T666" i="5"/>
  <c r="M666" i="5"/>
  <c r="L666" i="5"/>
  <c r="N666" i="5" s="1"/>
  <c r="G666" i="5"/>
  <c r="U666" i="5" s="1"/>
  <c r="E666" i="5"/>
  <c r="A666" i="5"/>
  <c r="AC665" i="5"/>
  <c r="U665" i="5"/>
  <c r="T665" i="5"/>
  <c r="N665" i="5"/>
  <c r="M665" i="5"/>
  <c r="L665" i="5"/>
  <c r="G665" i="5"/>
  <c r="E665" i="5"/>
  <c r="A665" i="5"/>
  <c r="AC664" i="5"/>
  <c r="U664" i="5"/>
  <c r="T664" i="5"/>
  <c r="M664" i="5"/>
  <c r="L664" i="5"/>
  <c r="N664" i="5" s="1"/>
  <c r="G664" i="5"/>
  <c r="E664" i="5"/>
  <c r="A664" i="5"/>
  <c r="AC663" i="5"/>
  <c r="T663" i="5"/>
  <c r="M663" i="5"/>
  <c r="L663" i="5"/>
  <c r="N663" i="5" s="1"/>
  <c r="G663" i="5"/>
  <c r="U663" i="5" s="1"/>
  <c r="E663" i="5"/>
  <c r="A663" i="5"/>
  <c r="AC662" i="5"/>
  <c r="U662" i="5"/>
  <c r="T662" i="5"/>
  <c r="N662" i="5"/>
  <c r="M662" i="5"/>
  <c r="L662" i="5"/>
  <c r="G662" i="5"/>
  <c r="E662" i="5"/>
  <c r="A662" i="5"/>
  <c r="AC661" i="5"/>
  <c r="T661" i="5"/>
  <c r="M661" i="5"/>
  <c r="L661" i="5"/>
  <c r="N661" i="5" s="1"/>
  <c r="G661" i="5"/>
  <c r="U661" i="5" s="1"/>
  <c r="E661" i="5"/>
  <c r="A661" i="5"/>
  <c r="AC660" i="5"/>
  <c r="U660" i="5"/>
  <c r="T660" i="5"/>
  <c r="M660" i="5"/>
  <c r="L660" i="5"/>
  <c r="N660" i="5" s="1"/>
  <c r="G660" i="5"/>
  <c r="E660" i="5"/>
  <c r="A660" i="5"/>
  <c r="AC659" i="5"/>
  <c r="U659" i="5"/>
  <c r="T659" i="5"/>
  <c r="N659" i="5"/>
  <c r="M659" i="5"/>
  <c r="L659" i="5"/>
  <c r="G659" i="5"/>
  <c r="E659" i="5"/>
  <c r="A659" i="5"/>
  <c r="A658" i="5"/>
  <c r="AC657" i="5"/>
  <c r="T657" i="5"/>
  <c r="M657" i="5"/>
  <c r="L657" i="5"/>
  <c r="G657" i="5"/>
  <c r="U657" i="5" s="1"/>
  <c r="E657" i="5"/>
  <c r="A657" i="5"/>
  <c r="AC656" i="5"/>
  <c r="U656" i="5"/>
  <c r="T656" i="5"/>
  <c r="M656" i="5"/>
  <c r="L656" i="5"/>
  <c r="G656" i="5"/>
  <c r="E656" i="5"/>
  <c r="A656" i="5"/>
  <c r="AC655" i="5"/>
  <c r="V655" i="5"/>
  <c r="U655" i="5"/>
  <c r="T655" i="5"/>
  <c r="N655" i="5"/>
  <c r="M655" i="5"/>
  <c r="L655" i="5"/>
  <c r="G655" i="5"/>
  <c r="E655" i="5"/>
  <c r="A655" i="5"/>
  <c r="AC654" i="5"/>
  <c r="T654" i="5"/>
  <c r="N654" i="5"/>
  <c r="M654" i="5"/>
  <c r="L654" i="5"/>
  <c r="G654" i="5"/>
  <c r="E654" i="5"/>
  <c r="A654" i="5"/>
  <c r="AC653" i="5"/>
  <c r="U653" i="5"/>
  <c r="T653" i="5"/>
  <c r="N653" i="5"/>
  <c r="M653" i="5"/>
  <c r="L653" i="5"/>
  <c r="G653" i="5"/>
  <c r="V653" i="5" s="1"/>
  <c r="E653" i="5"/>
  <c r="A653" i="5"/>
  <c r="AC652" i="5"/>
  <c r="U652" i="5"/>
  <c r="T652" i="5"/>
  <c r="M652" i="5"/>
  <c r="L652" i="5"/>
  <c r="N652" i="5" s="1"/>
  <c r="G652" i="5"/>
  <c r="E652" i="5"/>
  <c r="A652" i="5"/>
  <c r="AC651" i="5"/>
  <c r="U651" i="5"/>
  <c r="T651" i="5"/>
  <c r="N651" i="5"/>
  <c r="M651" i="5"/>
  <c r="L651" i="5"/>
  <c r="G651" i="5"/>
  <c r="E651" i="5"/>
  <c r="A651" i="5"/>
  <c r="AC650" i="5"/>
  <c r="T650" i="5"/>
  <c r="N650" i="5"/>
  <c r="M650" i="5"/>
  <c r="L650" i="5"/>
  <c r="G650" i="5"/>
  <c r="U650" i="5" s="1"/>
  <c r="E650" i="5"/>
  <c r="A650" i="5"/>
  <c r="AC649" i="5"/>
  <c r="T649" i="5"/>
  <c r="N649" i="5"/>
  <c r="M649" i="5"/>
  <c r="L649" i="5"/>
  <c r="G649" i="5"/>
  <c r="U649" i="5" s="1"/>
  <c r="E649" i="5"/>
  <c r="A649" i="5"/>
  <c r="AC648" i="5"/>
  <c r="U648" i="5"/>
  <c r="T648" i="5"/>
  <c r="M648" i="5"/>
  <c r="L648" i="5"/>
  <c r="N648" i="5" s="1"/>
  <c r="G648" i="5"/>
  <c r="E648" i="5"/>
  <c r="A648" i="5"/>
  <c r="AC647" i="5"/>
  <c r="T647" i="5"/>
  <c r="M647" i="5"/>
  <c r="L647" i="5"/>
  <c r="N647" i="5" s="1"/>
  <c r="G647" i="5"/>
  <c r="U647" i="5" s="1"/>
  <c r="E647" i="5"/>
  <c r="A647" i="5"/>
  <c r="AC646" i="5"/>
  <c r="T646" i="5"/>
  <c r="N646" i="5"/>
  <c r="M646" i="5"/>
  <c r="L646" i="5"/>
  <c r="G646" i="5"/>
  <c r="U646" i="5" s="1"/>
  <c r="E646" i="5"/>
  <c r="A646" i="5"/>
  <c r="AC645" i="5"/>
  <c r="U645" i="5"/>
  <c r="T645" i="5"/>
  <c r="N645" i="5"/>
  <c r="M645" i="5"/>
  <c r="L645" i="5"/>
  <c r="G645" i="5"/>
  <c r="E645" i="5"/>
  <c r="A645" i="5"/>
  <c r="AC644" i="5"/>
  <c r="U644" i="5"/>
  <c r="T644" i="5"/>
  <c r="M644" i="5"/>
  <c r="L644" i="5"/>
  <c r="N644" i="5" s="1"/>
  <c r="G644" i="5"/>
  <c r="E644" i="5"/>
  <c r="A644" i="5"/>
  <c r="AC643" i="5"/>
  <c r="T643" i="5"/>
  <c r="N643" i="5"/>
  <c r="M643" i="5"/>
  <c r="L643" i="5"/>
  <c r="G643" i="5"/>
  <c r="U643" i="5" s="1"/>
  <c r="E643" i="5"/>
  <c r="A643" i="5"/>
  <c r="AC642" i="5"/>
  <c r="T642" i="5"/>
  <c r="N642" i="5"/>
  <c r="M642" i="5"/>
  <c r="L642" i="5"/>
  <c r="G642" i="5"/>
  <c r="U642" i="5" s="1"/>
  <c r="E642" i="5"/>
  <c r="A642" i="5"/>
  <c r="AC641" i="5"/>
  <c r="T641" i="5"/>
  <c r="N641" i="5"/>
  <c r="M641" i="5"/>
  <c r="L641" i="5"/>
  <c r="G641" i="5"/>
  <c r="U641" i="5" s="1"/>
  <c r="E641" i="5"/>
  <c r="A641" i="5"/>
  <c r="AC640" i="5"/>
  <c r="U640" i="5"/>
  <c r="T640" i="5"/>
  <c r="M640" i="5"/>
  <c r="L640" i="5"/>
  <c r="N640" i="5" s="1"/>
  <c r="G640" i="5"/>
  <c r="E640" i="5"/>
  <c r="A640" i="5"/>
  <c r="AC639" i="5"/>
  <c r="T639" i="5"/>
  <c r="M639" i="5"/>
  <c r="L639" i="5"/>
  <c r="N639" i="5" s="1"/>
  <c r="G639" i="5"/>
  <c r="U639" i="5" s="1"/>
  <c r="E639" i="5"/>
  <c r="A639" i="5"/>
  <c r="AC638" i="5"/>
  <c r="T638" i="5"/>
  <c r="N638" i="5"/>
  <c r="M638" i="5"/>
  <c r="L638" i="5"/>
  <c r="G638" i="5"/>
  <c r="U638" i="5" s="1"/>
  <c r="E638" i="5"/>
  <c r="A638" i="5"/>
  <c r="AC637" i="5"/>
  <c r="U637" i="5"/>
  <c r="T637" i="5"/>
  <c r="N637" i="5"/>
  <c r="M637" i="5"/>
  <c r="L637" i="5"/>
  <c r="G637" i="5"/>
  <c r="E637" i="5"/>
  <c r="A637" i="5"/>
  <c r="AC636" i="5"/>
  <c r="U636" i="5"/>
  <c r="T636" i="5"/>
  <c r="M636" i="5"/>
  <c r="L636" i="5"/>
  <c r="N636" i="5" s="1"/>
  <c r="G636" i="5"/>
  <c r="E636" i="5"/>
  <c r="A636" i="5"/>
  <c r="AC635" i="5"/>
  <c r="U635" i="5"/>
  <c r="T635" i="5"/>
  <c r="N635" i="5"/>
  <c r="M635" i="5"/>
  <c r="L635" i="5"/>
  <c r="G635" i="5"/>
  <c r="E635" i="5"/>
  <c r="A635" i="5"/>
  <c r="AC634" i="5"/>
  <c r="T634" i="5"/>
  <c r="N634" i="5"/>
  <c r="M634" i="5"/>
  <c r="L634" i="5"/>
  <c r="G634" i="5"/>
  <c r="U634" i="5" s="1"/>
  <c r="E634" i="5"/>
  <c r="A634" i="5"/>
  <c r="AC633" i="5"/>
  <c r="T633" i="5"/>
  <c r="N633" i="5"/>
  <c r="M633" i="5"/>
  <c r="L633" i="5"/>
  <c r="G633" i="5"/>
  <c r="U633" i="5" s="1"/>
  <c r="E633" i="5"/>
  <c r="A633" i="5"/>
  <c r="AC632" i="5"/>
  <c r="U632" i="5"/>
  <c r="T632" i="5"/>
  <c r="M632" i="5"/>
  <c r="L632" i="5"/>
  <c r="N632" i="5" s="1"/>
  <c r="G632" i="5"/>
  <c r="E632" i="5"/>
  <c r="A632" i="5"/>
  <c r="AC631" i="5"/>
  <c r="T631" i="5"/>
  <c r="M631" i="5"/>
  <c r="L631" i="5"/>
  <c r="N631" i="5" s="1"/>
  <c r="G631" i="5"/>
  <c r="U631" i="5" s="1"/>
  <c r="E631" i="5"/>
  <c r="A631" i="5"/>
  <c r="AC630" i="5"/>
  <c r="T630" i="5"/>
  <c r="N630" i="5"/>
  <c r="M630" i="5"/>
  <c r="L630" i="5"/>
  <c r="G630" i="5"/>
  <c r="U630" i="5" s="1"/>
  <c r="E630" i="5"/>
  <c r="A630" i="5"/>
  <c r="AC629" i="5"/>
  <c r="U629" i="5"/>
  <c r="T629" i="5"/>
  <c r="N629" i="5"/>
  <c r="M629" i="5"/>
  <c r="L629" i="5"/>
  <c r="G629" i="5"/>
  <c r="E629" i="5"/>
  <c r="A629" i="5"/>
  <c r="AC628" i="5"/>
  <c r="U628" i="5"/>
  <c r="T628" i="5"/>
  <c r="M628" i="5"/>
  <c r="L628" i="5"/>
  <c r="N628" i="5" s="1"/>
  <c r="G628" i="5"/>
  <c r="E628" i="5"/>
  <c r="A628" i="5"/>
  <c r="AC627" i="5"/>
  <c r="T627" i="5"/>
  <c r="N627" i="5"/>
  <c r="M627" i="5"/>
  <c r="L627" i="5"/>
  <c r="G627" i="5"/>
  <c r="U627" i="5" s="1"/>
  <c r="E627" i="5"/>
  <c r="A627" i="5"/>
  <c r="AC626" i="5"/>
  <c r="T626" i="5"/>
  <c r="N626" i="5"/>
  <c r="M626" i="5"/>
  <c r="L626" i="5"/>
  <c r="G626" i="5"/>
  <c r="U626" i="5" s="1"/>
  <c r="E626" i="5"/>
  <c r="A626" i="5"/>
  <c r="AC625" i="5"/>
  <c r="T625" i="5"/>
  <c r="N625" i="5"/>
  <c r="M625" i="5"/>
  <c r="L625" i="5"/>
  <c r="G625" i="5"/>
  <c r="U625" i="5" s="1"/>
  <c r="E625" i="5"/>
  <c r="A625" i="5"/>
  <c r="AC624" i="5"/>
  <c r="U624" i="5"/>
  <c r="T624" i="5"/>
  <c r="N624" i="5"/>
  <c r="M624" i="5"/>
  <c r="L624" i="5"/>
  <c r="G624" i="5"/>
  <c r="E624" i="5"/>
  <c r="A624" i="5"/>
  <c r="AC623" i="5"/>
  <c r="T623" i="5"/>
  <c r="M623" i="5"/>
  <c r="L623" i="5"/>
  <c r="N623" i="5" s="1"/>
  <c r="G623" i="5"/>
  <c r="U623" i="5" s="1"/>
  <c r="E623" i="5"/>
  <c r="A623" i="5"/>
  <c r="AC622" i="5"/>
  <c r="T622" i="5"/>
  <c r="N622" i="5"/>
  <c r="M622" i="5"/>
  <c r="L622" i="5"/>
  <c r="G622" i="5"/>
  <c r="U622" i="5" s="1"/>
  <c r="E622" i="5"/>
  <c r="A622" i="5"/>
  <c r="A621" i="5"/>
  <c r="AC620" i="5"/>
  <c r="U620" i="5"/>
  <c r="T620" i="5"/>
  <c r="M620" i="5"/>
  <c r="L620" i="5"/>
  <c r="G620" i="5"/>
  <c r="E620" i="5"/>
  <c r="A620" i="5"/>
  <c r="AC619" i="5"/>
  <c r="U619" i="5"/>
  <c r="T619" i="5"/>
  <c r="M619" i="5"/>
  <c r="L619" i="5"/>
  <c r="G619" i="5"/>
  <c r="E619" i="5"/>
  <c r="A619" i="5"/>
  <c r="AC618" i="5"/>
  <c r="V618" i="5"/>
  <c r="U618" i="5"/>
  <c r="T618" i="5"/>
  <c r="M618" i="5"/>
  <c r="N618" i="5" s="1"/>
  <c r="L618" i="5"/>
  <c r="G618" i="5"/>
  <c r="E618" i="5"/>
  <c r="A618" i="5"/>
  <c r="AC617" i="5"/>
  <c r="V617" i="5"/>
  <c r="T617" i="5"/>
  <c r="M617" i="5"/>
  <c r="N617" i="5" s="1"/>
  <c r="L617" i="5"/>
  <c r="G617" i="5"/>
  <c r="U617" i="5" s="1"/>
  <c r="E617" i="5"/>
  <c r="A617" i="5"/>
  <c r="AC616" i="5"/>
  <c r="T616" i="5"/>
  <c r="M616" i="5"/>
  <c r="L616" i="5"/>
  <c r="N616" i="5" s="1"/>
  <c r="G616" i="5"/>
  <c r="E616" i="5"/>
  <c r="A616" i="5"/>
  <c r="AC615" i="5"/>
  <c r="U615" i="5"/>
  <c r="T615" i="5"/>
  <c r="N615" i="5"/>
  <c r="M615" i="5"/>
  <c r="L615" i="5"/>
  <c r="G615" i="5"/>
  <c r="E615" i="5"/>
  <c r="A615" i="5"/>
  <c r="AC614" i="5"/>
  <c r="T614" i="5"/>
  <c r="M614" i="5"/>
  <c r="L614" i="5"/>
  <c r="N614" i="5" s="1"/>
  <c r="G614" i="5"/>
  <c r="U614" i="5" s="1"/>
  <c r="E614" i="5"/>
  <c r="A614" i="5"/>
  <c r="AC613" i="5"/>
  <c r="T613" i="5"/>
  <c r="M613" i="5"/>
  <c r="L613" i="5"/>
  <c r="N613" i="5" s="1"/>
  <c r="G613" i="5"/>
  <c r="U613" i="5" s="1"/>
  <c r="E613" i="5"/>
  <c r="A613" i="5"/>
  <c r="AC612" i="5"/>
  <c r="U612" i="5"/>
  <c r="T612" i="5"/>
  <c r="N612" i="5"/>
  <c r="M612" i="5"/>
  <c r="L612" i="5"/>
  <c r="G612" i="5"/>
  <c r="E612" i="5"/>
  <c r="A612" i="5"/>
  <c r="AC611" i="5"/>
  <c r="T611" i="5"/>
  <c r="M611" i="5"/>
  <c r="L611" i="5"/>
  <c r="N611" i="5" s="1"/>
  <c r="G611" i="5"/>
  <c r="U611" i="5" s="1"/>
  <c r="E611" i="5"/>
  <c r="A611" i="5"/>
  <c r="AC610" i="5"/>
  <c r="T610" i="5"/>
  <c r="N610" i="5"/>
  <c r="M610" i="5"/>
  <c r="L610" i="5"/>
  <c r="G610" i="5"/>
  <c r="U610" i="5" s="1"/>
  <c r="E610" i="5"/>
  <c r="A610" i="5"/>
  <c r="AC609" i="5"/>
  <c r="U609" i="5"/>
  <c r="T609" i="5"/>
  <c r="N609" i="5"/>
  <c r="M609" i="5"/>
  <c r="L609" i="5"/>
  <c r="G609" i="5"/>
  <c r="E609" i="5"/>
  <c r="A609" i="5"/>
  <c r="AC608" i="5"/>
  <c r="T608" i="5"/>
  <c r="M608" i="5"/>
  <c r="L608" i="5"/>
  <c r="N608" i="5" s="1"/>
  <c r="G608" i="5"/>
  <c r="U608" i="5" s="1"/>
  <c r="E608" i="5"/>
  <c r="A608" i="5"/>
  <c r="AC607" i="5"/>
  <c r="U607" i="5"/>
  <c r="T607" i="5"/>
  <c r="N607" i="5"/>
  <c r="M607" i="5"/>
  <c r="L607" i="5"/>
  <c r="G607" i="5"/>
  <c r="E607" i="5"/>
  <c r="A607" i="5"/>
  <c r="AC606" i="5"/>
  <c r="T606" i="5"/>
  <c r="M606" i="5"/>
  <c r="L606" i="5"/>
  <c r="N606" i="5" s="1"/>
  <c r="G606" i="5"/>
  <c r="U606" i="5" s="1"/>
  <c r="E606" i="5"/>
  <c r="A606" i="5"/>
  <c r="AC605" i="5"/>
  <c r="T605" i="5"/>
  <c r="M605" i="5"/>
  <c r="L605" i="5"/>
  <c r="N605" i="5" s="1"/>
  <c r="G605" i="5"/>
  <c r="U605" i="5" s="1"/>
  <c r="E605" i="5"/>
  <c r="A605" i="5"/>
  <c r="AC604" i="5"/>
  <c r="U604" i="5"/>
  <c r="T604" i="5"/>
  <c r="N604" i="5"/>
  <c r="M604" i="5"/>
  <c r="L604" i="5"/>
  <c r="G604" i="5"/>
  <c r="E604" i="5"/>
  <c r="A604" i="5"/>
  <c r="AC603" i="5"/>
  <c r="T603" i="5"/>
  <c r="M603" i="5"/>
  <c r="L603" i="5"/>
  <c r="N603" i="5" s="1"/>
  <c r="G603" i="5"/>
  <c r="U603" i="5" s="1"/>
  <c r="E603" i="5"/>
  <c r="A603" i="5"/>
  <c r="AC602" i="5"/>
  <c r="U602" i="5"/>
  <c r="T602" i="5"/>
  <c r="N602" i="5"/>
  <c r="M602" i="5"/>
  <c r="L602" i="5"/>
  <c r="G602" i="5"/>
  <c r="E602" i="5"/>
  <c r="A602" i="5"/>
  <c r="AC601" i="5"/>
  <c r="T601" i="5"/>
  <c r="N601" i="5"/>
  <c r="M601" i="5"/>
  <c r="L601" i="5"/>
  <c r="G601" i="5"/>
  <c r="U601" i="5" s="1"/>
  <c r="E601" i="5"/>
  <c r="A601" i="5"/>
  <c r="AC600" i="5"/>
  <c r="T600" i="5"/>
  <c r="M600" i="5"/>
  <c r="L600" i="5"/>
  <c r="N600" i="5" s="1"/>
  <c r="G600" i="5"/>
  <c r="U600" i="5" s="1"/>
  <c r="E600" i="5"/>
  <c r="A600" i="5"/>
  <c r="AC599" i="5"/>
  <c r="U599" i="5"/>
  <c r="T599" i="5"/>
  <c r="N599" i="5"/>
  <c r="M599" i="5"/>
  <c r="L599" i="5"/>
  <c r="G599" i="5"/>
  <c r="E599" i="5"/>
  <c r="A599" i="5"/>
  <c r="AC598" i="5"/>
  <c r="T598" i="5"/>
  <c r="M598" i="5"/>
  <c r="L598" i="5"/>
  <c r="N598" i="5" s="1"/>
  <c r="G598" i="5"/>
  <c r="U598" i="5" s="1"/>
  <c r="E598" i="5"/>
  <c r="A598" i="5"/>
  <c r="AC597" i="5"/>
  <c r="T597" i="5"/>
  <c r="M597" i="5"/>
  <c r="L597" i="5"/>
  <c r="N597" i="5" s="1"/>
  <c r="G597" i="5"/>
  <c r="U597" i="5" s="1"/>
  <c r="E597" i="5"/>
  <c r="A597" i="5"/>
  <c r="AC596" i="5"/>
  <c r="U596" i="5"/>
  <c r="T596" i="5"/>
  <c r="N596" i="5"/>
  <c r="M596" i="5"/>
  <c r="L596" i="5"/>
  <c r="G596" i="5"/>
  <c r="E596" i="5"/>
  <c r="A596" i="5"/>
  <c r="AC595" i="5"/>
  <c r="T595" i="5"/>
  <c r="M595" i="5"/>
  <c r="L595" i="5"/>
  <c r="N595" i="5" s="1"/>
  <c r="G595" i="5"/>
  <c r="U595" i="5" s="1"/>
  <c r="E595" i="5"/>
  <c r="A595" i="5"/>
  <c r="AC594" i="5"/>
  <c r="T594" i="5"/>
  <c r="N594" i="5"/>
  <c r="M594" i="5"/>
  <c r="L594" i="5"/>
  <c r="G594" i="5"/>
  <c r="U594" i="5" s="1"/>
  <c r="E594" i="5"/>
  <c r="A594" i="5"/>
  <c r="AC593" i="5"/>
  <c r="U593" i="5"/>
  <c r="T593" i="5"/>
  <c r="N593" i="5"/>
  <c r="M593" i="5"/>
  <c r="L593" i="5"/>
  <c r="G593" i="5"/>
  <c r="E593" i="5"/>
  <c r="A593" i="5"/>
  <c r="AC592" i="5"/>
  <c r="T592" i="5"/>
  <c r="M592" i="5"/>
  <c r="L592" i="5"/>
  <c r="N592" i="5" s="1"/>
  <c r="G592" i="5"/>
  <c r="U592" i="5" s="1"/>
  <c r="E592" i="5"/>
  <c r="A592" i="5"/>
  <c r="AC591" i="5"/>
  <c r="U591" i="5"/>
  <c r="T591" i="5"/>
  <c r="N591" i="5"/>
  <c r="M591" i="5"/>
  <c r="L591" i="5"/>
  <c r="G591" i="5"/>
  <c r="E591" i="5"/>
  <c r="A591" i="5"/>
  <c r="AC590" i="5"/>
  <c r="T590" i="5"/>
  <c r="M590" i="5"/>
  <c r="L590" i="5"/>
  <c r="N590" i="5" s="1"/>
  <c r="G590" i="5"/>
  <c r="U590" i="5" s="1"/>
  <c r="E590" i="5"/>
  <c r="A590" i="5"/>
  <c r="AC589" i="5"/>
  <c r="T589" i="5"/>
  <c r="M589" i="5"/>
  <c r="L589" i="5"/>
  <c r="N589" i="5" s="1"/>
  <c r="G589" i="5"/>
  <c r="U589" i="5" s="1"/>
  <c r="E589" i="5"/>
  <c r="A589" i="5"/>
  <c r="AC588" i="5"/>
  <c r="U588" i="5"/>
  <c r="T588" i="5"/>
  <c r="N588" i="5"/>
  <c r="M588" i="5"/>
  <c r="L588" i="5"/>
  <c r="G588" i="5"/>
  <c r="E588" i="5"/>
  <c r="A588" i="5"/>
  <c r="AC587" i="5"/>
  <c r="T587" i="5"/>
  <c r="M587" i="5"/>
  <c r="L587" i="5"/>
  <c r="N587" i="5" s="1"/>
  <c r="G587" i="5"/>
  <c r="U587" i="5" s="1"/>
  <c r="E587" i="5"/>
  <c r="A587" i="5"/>
  <c r="AC586" i="5"/>
  <c r="U586" i="5"/>
  <c r="T586" i="5"/>
  <c r="N586" i="5"/>
  <c r="M586" i="5"/>
  <c r="L586" i="5"/>
  <c r="G586" i="5"/>
  <c r="E586" i="5"/>
  <c r="A586" i="5"/>
  <c r="AC585" i="5"/>
  <c r="T585" i="5"/>
  <c r="N585" i="5"/>
  <c r="M585" i="5"/>
  <c r="L585" i="5"/>
  <c r="G585" i="5"/>
  <c r="U585" i="5" s="1"/>
  <c r="E585" i="5"/>
  <c r="A585" i="5"/>
  <c r="AC584" i="5"/>
  <c r="T584" i="5"/>
  <c r="M584" i="5"/>
  <c r="L584" i="5"/>
  <c r="N584" i="5" s="1"/>
  <c r="G584" i="5"/>
  <c r="U584" i="5" s="1"/>
  <c r="E584" i="5"/>
  <c r="A584" i="5"/>
  <c r="AC583" i="5"/>
  <c r="U583" i="5"/>
  <c r="T583" i="5"/>
  <c r="N583" i="5"/>
  <c r="M583" i="5"/>
  <c r="L583" i="5"/>
  <c r="G583" i="5"/>
  <c r="E583" i="5"/>
  <c r="A583" i="5"/>
  <c r="AC582" i="5"/>
  <c r="T582" i="5"/>
  <c r="M582" i="5"/>
  <c r="L582" i="5"/>
  <c r="N582" i="5" s="1"/>
  <c r="G582" i="5"/>
  <c r="U582" i="5" s="1"/>
  <c r="E582" i="5"/>
  <c r="A582" i="5"/>
  <c r="A581" i="5"/>
  <c r="AC580" i="5"/>
  <c r="T580" i="5"/>
  <c r="M580" i="5"/>
  <c r="L580" i="5"/>
  <c r="G580" i="5"/>
  <c r="U580" i="5" s="1"/>
  <c r="E580" i="5"/>
  <c r="A580" i="5"/>
  <c r="AC579" i="5"/>
  <c r="U579" i="5"/>
  <c r="T579" i="5"/>
  <c r="M579" i="5"/>
  <c r="L579" i="5"/>
  <c r="G579" i="5"/>
  <c r="E579" i="5"/>
  <c r="A579" i="5"/>
  <c r="AC578" i="5"/>
  <c r="V578" i="5"/>
  <c r="U578" i="5"/>
  <c r="T578" i="5"/>
  <c r="M578" i="5"/>
  <c r="L578" i="5"/>
  <c r="G578" i="5"/>
  <c r="E578" i="5"/>
  <c r="A578" i="5"/>
  <c r="AC577" i="5"/>
  <c r="T577" i="5"/>
  <c r="N577" i="5"/>
  <c r="M577" i="5"/>
  <c r="L577" i="5"/>
  <c r="G577" i="5"/>
  <c r="E577" i="5"/>
  <c r="A577" i="5"/>
  <c r="AC576" i="5"/>
  <c r="T576" i="5"/>
  <c r="N576" i="5"/>
  <c r="M576" i="5"/>
  <c r="L576" i="5"/>
  <c r="G576" i="5"/>
  <c r="E576" i="5"/>
  <c r="A576" i="5"/>
  <c r="AC575" i="5"/>
  <c r="T575" i="5"/>
  <c r="N575" i="5"/>
  <c r="M575" i="5"/>
  <c r="L575" i="5"/>
  <c r="G575" i="5"/>
  <c r="U575" i="5" s="1"/>
  <c r="E575" i="5"/>
  <c r="A575" i="5"/>
  <c r="AC574" i="5"/>
  <c r="U574" i="5"/>
  <c r="T574" i="5"/>
  <c r="N574" i="5"/>
  <c r="M574" i="5"/>
  <c r="L574" i="5"/>
  <c r="G574" i="5"/>
  <c r="E574" i="5"/>
  <c r="A574" i="5"/>
  <c r="AC573" i="5"/>
  <c r="T573" i="5"/>
  <c r="M573" i="5"/>
  <c r="L573" i="5"/>
  <c r="N573" i="5" s="1"/>
  <c r="G573" i="5"/>
  <c r="U573" i="5" s="1"/>
  <c r="E573" i="5"/>
  <c r="A573" i="5"/>
  <c r="AC572" i="5"/>
  <c r="T572" i="5"/>
  <c r="N572" i="5"/>
  <c r="M572" i="5"/>
  <c r="L572" i="5"/>
  <c r="G572" i="5"/>
  <c r="U572" i="5" s="1"/>
  <c r="E572" i="5"/>
  <c r="A572" i="5"/>
  <c r="AC571" i="5"/>
  <c r="U571" i="5"/>
  <c r="T571" i="5"/>
  <c r="N571" i="5"/>
  <c r="M571" i="5"/>
  <c r="L571" i="5"/>
  <c r="G571" i="5"/>
  <c r="E571" i="5"/>
  <c r="A571" i="5"/>
  <c r="AC570" i="5"/>
  <c r="U570" i="5"/>
  <c r="T570" i="5"/>
  <c r="M570" i="5"/>
  <c r="L570" i="5"/>
  <c r="N570" i="5" s="1"/>
  <c r="G570" i="5"/>
  <c r="E570" i="5"/>
  <c r="A570" i="5"/>
  <c r="AC569" i="5"/>
  <c r="T569" i="5"/>
  <c r="N569" i="5"/>
  <c r="M569" i="5"/>
  <c r="L569" i="5"/>
  <c r="G569" i="5"/>
  <c r="U569" i="5" s="1"/>
  <c r="E569" i="5"/>
  <c r="A569" i="5"/>
  <c r="AC568" i="5"/>
  <c r="T568" i="5"/>
  <c r="N568" i="5"/>
  <c r="M568" i="5"/>
  <c r="L568" i="5"/>
  <c r="G568" i="5"/>
  <c r="U568" i="5" s="1"/>
  <c r="E568" i="5"/>
  <c r="A568" i="5"/>
  <c r="AC567" i="5"/>
  <c r="T567" i="5"/>
  <c r="N567" i="5"/>
  <c r="M567" i="5"/>
  <c r="L567" i="5"/>
  <c r="G567" i="5"/>
  <c r="U567" i="5" s="1"/>
  <c r="E567" i="5"/>
  <c r="A567" i="5"/>
  <c r="AC566" i="5"/>
  <c r="U566" i="5"/>
  <c r="T566" i="5"/>
  <c r="M566" i="5"/>
  <c r="L566" i="5"/>
  <c r="N566" i="5" s="1"/>
  <c r="G566" i="5"/>
  <c r="E566" i="5"/>
  <c r="A566" i="5"/>
  <c r="AC565" i="5"/>
  <c r="T565" i="5"/>
  <c r="M565" i="5"/>
  <c r="L565" i="5"/>
  <c r="N565" i="5" s="1"/>
  <c r="G565" i="5"/>
  <c r="U565" i="5" s="1"/>
  <c r="E565" i="5"/>
  <c r="A565" i="5"/>
  <c r="AC564" i="5"/>
  <c r="T564" i="5"/>
  <c r="N564" i="5"/>
  <c r="M564" i="5"/>
  <c r="L564" i="5"/>
  <c r="G564" i="5"/>
  <c r="U564" i="5" s="1"/>
  <c r="E564" i="5"/>
  <c r="A564" i="5"/>
  <c r="AC563" i="5"/>
  <c r="U563" i="5"/>
  <c r="T563" i="5"/>
  <c r="N563" i="5"/>
  <c r="M563" i="5"/>
  <c r="L563" i="5"/>
  <c r="G563" i="5"/>
  <c r="E563" i="5"/>
  <c r="A563" i="5"/>
  <c r="AC562" i="5"/>
  <c r="U562" i="5"/>
  <c r="T562" i="5"/>
  <c r="M562" i="5"/>
  <c r="L562" i="5"/>
  <c r="N562" i="5" s="1"/>
  <c r="G562" i="5"/>
  <c r="E562" i="5"/>
  <c r="A562" i="5"/>
  <c r="AC561" i="5"/>
  <c r="U561" i="5"/>
  <c r="T561" i="5"/>
  <c r="N561" i="5"/>
  <c r="M561" i="5"/>
  <c r="L561" i="5"/>
  <c r="G561" i="5"/>
  <c r="E561" i="5"/>
  <c r="A561" i="5"/>
  <c r="AC560" i="5"/>
  <c r="T560" i="5"/>
  <c r="N560" i="5"/>
  <c r="M560" i="5"/>
  <c r="L560" i="5"/>
  <c r="G560" i="5"/>
  <c r="U560" i="5" s="1"/>
  <c r="E560" i="5"/>
  <c r="A560" i="5"/>
  <c r="AC559" i="5"/>
  <c r="T559" i="5"/>
  <c r="N559" i="5"/>
  <c r="M559" i="5"/>
  <c r="L559" i="5"/>
  <c r="G559" i="5"/>
  <c r="U559" i="5" s="1"/>
  <c r="E559" i="5"/>
  <c r="A559" i="5"/>
  <c r="AC558" i="5"/>
  <c r="U558" i="5"/>
  <c r="T558" i="5"/>
  <c r="M558" i="5"/>
  <c r="L558" i="5"/>
  <c r="N558" i="5" s="1"/>
  <c r="G558" i="5"/>
  <c r="E558" i="5"/>
  <c r="A558" i="5"/>
  <c r="AC557" i="5"/>
  <c r="T557" i="5"/>
  <c r="M557" i="5"/>
  <c r="L557" i="5"/>
  <c r="N557" i="5" s="1"/>
  <c r="G557" i="5"/>
  <c r="U557" i="5" s="1"/>
  <c r="E557" i="5"/>
  <c r="A557" i="5"/>
  <c r="AC556" i="5"/>
  <c r="T556" i="5"/>
  <c r="N556" i="5"/>
  <c r="M556" i="5"/>
  <c r="L556" i="5"/>
  <c r="G556" i="5"/>
  <c r="U556" i="5" s="1"/>
  <c r="E556" i="5"/>
  <c r="A556" i="5"/>
  <c r="AC555" i="5"/>
  <c r="U555" i="5"/>
  <c r="T555" i="5"/>
  <c r="N555" i="5"/>
  <c r="M555" i="5"/>
  <c r="L555" i="5"/>
  <c r="G555" i="5"/>
  <c r="E555" i="5"/>
  <c r="A555" i="5"/>
  <c r="AC554" i="5"/>
  <c r="U554" i="5"/>
  <c r="T554" i="5"/>
  <c r="M554" i="5"/>
  <c r="L554" i="5"/>
  <c r="N554" i="5" s="1"/>
  <c r="G554" i="5"/>
  <c r="E554" i="5"/>
  <c r="A554" i="5"/>
  <c r="AC553" i="5"/>
  <c r="U553" i="5"/>
  <c r="T553" i="5"/>
  <c r="N553" i="5"/>
  <c r="M553" i="5"/>
  <c r="L553" i="5"/>
  <c r="G553" i="5"/>
  <c r="E553" i="5"/>
  <c r="A553" i="5"/>
  <c r="A552" i="5"/>
  <c r="AC551" i="5"/>
  <c r="U551" i="5"/>
  <c r="T551" i="5"/>
  <c r="M551" i="5"/>
  <c r="N551" i="5" s="1"/>
  <c r="L551" i="5"/>
  <c r="G551" i="5"/>
  <c r="E551" i="5"/>
  <c r="A551" i="5"/>
  <c r="AC550" i="5"/>
  <c r="V550" i="5"/>
  <c r="U550" i="5"/>
  <c r="T550" i="5"/>
  <c r="M550" i="5"/>
  <c r="L550" i="5"/>
  <c r="N550" i="5" s="1"/>
  <c r="G550" i="5"/>
  <c r="E550" i="5"/>
  <c r="A550" i="5"/>
  <c r="AC549" i="5"/>
  <c r="V549" i="5"/>
  <c r="T549" i="5"/>
  <c r="N549" i="5"/>
  <c r="M549" i="5"/>
  <c r="L549" i="5"/>
  <c r="G549" i="5"/>
  <c r="U549" i="5" s="1"/>
  <c r="E549" i="5"/>
  <c r="A549" i="5"/>
  <c r="AC548" i="5"/>
  <c r="T548" i="5"/>
  <c r="M548" i="5"/>
  <c r="L548" i="5"/>
  <c r="N548" i="5" s="1"/>
  <c r="G548" i="5"/>
  <c r="E548" i="5"/>
  <c r="A548" i="5"/>
  <c r="AC547" i="5"/>
  <c r="T547" i="5"/>
  <c r="N547" i="5"/>
  <c r="M547" i="5"/>
  <c r="L547" i="5"/>
  <c r="G547" i="5"/>
  <c r="U547" i="5" s="1"/>
  <c r="E547" i="5"/>
  <c r="A547" i="5"/>
  <c r="AC546" i="5"/>
  <c r="U546" i="5"/>
  <c r="T546" i="5"/>
  <c r="N546" i="5"/>
  <c r="M546" i="5"/>
  <c r="L546" i="5"/>
  <c r="G546" i="5"/>
  <c r="E546" i="5"/>
  <c r="A546" i="5"/>
  <c r="AC545" i="5"/>
  <c r="T545" i="5"/>
  <c r="N545" i="5"/>
  <c r="M545" i="5"/>
  <c r="L545" i="5"/>
  <c r="G545" i="5"/>
  <c r="U545" i="5" s="1"/>
  <c r="E545" i="5"/>
  <c r="A545" i="5"/>
  <c r="AC544" i="5"/>
  <c r="U544" i="5"/>
  <c r="T544" i="5"/>
  <c r="M544" i="5"/>
  <c r="L544" i="5"/>
  <c r="N544" i="5" s="1"/>
  <c r="G544" i="5"/>
  <c r="E544" i="5"/>
  <c r="A544" i="5"/>
  <c r="AC543" i="5"/>
  <c r="T543" i="5"/>
  <c r="M543" i="5"/>
  <c r="L543" i="5"/>
  <c r="N543" i="5" s="1"/>
  <c r="G543" i="5"/>
  <c r="U543" i="5" s="1"/>
  <c r="E543" i="5"/>
  <c r="A543" i="5"/>
  <c r="AC542" i="5"/>
  <c r="T542" i="5"/>
  <c r="M542" i="5"/>
  <c r="L542" i="5"/>
  <c r="N542" i="5" s="1"/>
  <c r="G542" i="5"/>
  <c r="U542" i="5" s="1"/>
  <c r="E542" i="5"/>
  <c r="A542" i="5"/>
  <c r="AC541" i="5"/>
  <c r="U541" i="5"/>
  <c r="T541" i="5"/>
  <c r="N541" i="5"/>
  <c r="M541" i="5"/>
  <c r="L541" i="5"/>
  <c r="G541" i="5"/>
  <c r="E541" i="5"/>
  <c r="A541" i="5"/>
  <c r="AC540" i="5"/>
  <c r="T540" i="5"/>
  <c r="M540" i="5"/>
  <c r="L540" i="5"/>
  <c r="N540" i="5" s="1"/>
  <c r="G540" i="5"/>
  <c r="U540" i="5" s="1"/>
  <c r="E540" i="5"/>
  <c r="A540" i="5"/>
  <c r="AC539" i="5"/>
  <c r="U539" i="5"/>
  <c r="T539" i="5"/>
  <c r="N539" i="5"/>
  <c r="M539" i="5"/>
  <c r="L539" i="5"/>
  <c r="G539" i="5"/>
  <c r="E539" i="5"/>
  <c r="A539" i="5"/>
  <c r="AC538" i="5"/>
  <c r="T538" i="5"/>
  <c r="N538" i="5"/>
  <c r="M538" i="5"/>
  <c r="L538" i="5"/>
  <c r="G538" i="5"/>
  <c r="U538" i="5" s="1"/>
  <c r="E538" i="5"/>
  <c r="A538" i="5"/>
  <c r="AC537" i="5"/>
  <c r="T537" i="5"/>
  <c r="N537" i="5"/>
  <c r="M537" i="5"/>
  <c r="L537" i="5"/>
  <c r="G537" i="5"/>
  <c r="U537" i="5" s="1"/>
  <c r="E537" i="5"/>
  <c r="A537" i="5"/>
  <c r="AC536" i="5"/>
  <c r="U536" i="5"/>
  <c r="T536" i="5"/>
  <c r="N536" i="5"/>
  <c r="M536" i="5"/>
  <c r="L536" i="5"/>
  <c r="G536" i="5"/>
  <c r="E536" i="5"/>
  <c r="A536" i="5"/>
  <c r="AC535" i="5"/>
  <c r="T535" i="5"/>
  <c r="M535" i="5"/>
  <c r="L535" i="5"/>
  <c r="N535" i="5" s="1"/>
  <c r="G535" i="5"/>
  <c r="U535" i="5" s="1"/>
  <c r="E535" i="5"/>
  <c r="A535" i="5"/>
  <c r="AC534" i="5"/>
  <c r="T534" i="5"/>
  <c r="M534" i="5"/>
  <c r="L534" i="5"/>
  <c r="N534" i="5" s="1"/>
  <c r="G534" i="5"/>
  <c r="U534" i="5" s="1"/>
  <c r="E534" i="5"/>
  <c r="A534" i="5"/>
  <c r="AC533" i="5"/>
  <c r="U533" i="5"/>
  <c r="T533" i="5"/>
  <c r="N533" i="5"/>
  <c r="M533" i="5"/>
  <c r="L533" i="5"/>
  <c r="G533" i="5"/>
  <c r="E533" i="5"/>
  <c r="A533" i="5"/>
  <c r="A532" i="5"/>
  <c r="AC531" i="5"/>
  <c r="T531" i="5"/>
  <c r="M531" i="5"/>
  <c r="L531" i="5"/>
  <c r="G531" i="5"/>
  <c r="U531" i="5" s="1"/>
  <c r="E531" i="5"/>
  <c r="A531" i="5"/>
  <c r="AC530" i="5"/>
  <c r="T530" i="5"/>
  <c r="M530" i="5"/>
  <c r="L530" i="5"/>
  <c r="G530" i="5"/>
  <c r="U530" i="5" s="1"/>
  <c r="E530" i="5"/>
  <c r="A530" i="5"/>
  <c r="AC529" i="5"/>
  <c r="T529" i="5"/>
  <c r="M529" i="5"/>
  <c r="N529" i="5" s="1"/>
  <c r="L529" i="5"/>
  <c r="G529" i="5"/>
  <c r="U529" i="5" s="1"/>
  <c r="E529" i="5"/>
  <c r="A529" i="5"/>
  <c r="AC528" i="5"/>
  <c r="U528" i="5"/>
  <c r="T528" i="5"/>
  <c r="M528" i="5"/>
  <c r="N528" i="5" s="1"/>
  <c r="L528" i="5"/>
  <c r="G528" i="5"/>
  <c r="E528" i="5"/>
  <c r="A528" i="5"/>
  <c r="AC527" i="5"/>
  <c r="T527" i="5"/>
  <c r="M527" i="5"/>
  <c r="L527" i="5"/>
  <c r="G527" i="5"/>
  <c r="U527" i="5" s="1"/>
  <c r="E527" i="5"/>
  <c r="A527" i="5"/>
  <c r="AC526" i="5"/>
  <c r="T526" i="5"/>
  <c r="M526" i="5"/>
  <c r="L526" i="5"/>
  <c r="G526" i="5"/>
  <c r="U526" i="5" s="1"/>
  <c r="E526" i="5"/>
  <c r="A526" i="5"/>
  <c r="AC525" i="5"/>
  <c r="T525" i="5"/>
  <c r="M525" i="5"/>
  <c r="N525" i="5" s="1"/>
  <c r="L525" i="5"/>
  <c r="G525" i="5"/>
  <c r="U525" i="5" s="1"/>
  <c r="E525" i="5"/>
  <c r="A525" i="5"/>
  <c r="AC524" i="5"/>
  <c r="U524" i="5"/>
  <c r="T524" i="5"/>
  <c r="M524" i="5"/>
  <c r="N524" i="5" s="1"/>
  <c r="L524" i="5"/>
  <c r="G524" i="5"/>
  <c r="E524" i="5"/>
  <c r="A524" i="5"/>
  <c r="AC523" i="5"/>
  <c r="T523" i="5"/>
  <c r="M523" i="5"/>
  <c r="L523" i="5"/>
  <c r="G523" i="5"/>
  <c r="U523" i="5" s="1"/>
  <c r="E523" i="5"/>
  <c r="A523" i="5"/>
  <c r="AC522" i="5"/>
  <c r="T522" i="5"/>
  <c r="M522" i="5"/>
  <c r="L522" i="5"/>
  <c r="G522" i="5"/>
  <c r="U522" i="5" s="1"/>
  <c r="E522" i="5"/>
  <c r="A522" i="5"/>
  <c r="AC521" i="5"/>
  <c r="U521" i="5"/>
  <c r="T521" i="5"/>
  <c r="M521" i="5"/>
  <c r="N521" i="5" s="1"/>
  <c r="L521" i="5"/>
  <c r="G521" i="5"/>
  <c r="E521" i="5"/>
  <c r="A521" i="5"/>
  <c r="AC520" i="5"/>
  <c r="T520" i="5"/>
  <c r="M520" i="5"/>
  <c r="L520" i="5"/>
  <c r="N520" i="5" s="1"/>
  <c r="G520" i="5"/>
  <c r="U520" i="5" s="1"/>
  <c r="E520" i="5"/>
  <c r="A520" i="5"/>
  <c r="AC519" i="5"/>
  <c r="U519" i="5"/>
  <c r="T519" i="5"/>
  <c r="M519" i="5"/>
  <c r="N519" i="5" s="1"/>
  <c r="L519" i="5"/>
  <c r="G519" i="5"/>
  <c r="E519" i="5"/>
  <c r="A519" i="5"/>
  <c r="AC518" i="5"/>
  <c r="U518" i="5"/>
  <c r="T518" i="5"/>
  <c r="N518" i="5"/>
  <c r="M518" i="5"/>
  <c r="L518" i="5"/>
  <c r="G518" i="5"/>
  <c r="E518" i="5"/>
  <c r="A518" i="5"/>
  <c r="AC517" i="5"/>
  <c r="T517" i="5"/>
  <c r="M517" i="5"/>
  <c r="N517" i="5" s="1"/>
  <c r="L517" i="5"/>
  <c r="G517" i="5"/>
  <c r="U517" i="5" s="1"/>
  <c r="E517" i="5"/>
  <c r="A517" i="5"/>
  <c r="AC516" i="5"/>
  <c r="U516" i="5"/>
  <c r="T516" i="5"/>
  <c r="M516" i="5"/>
  <c r="N516" i="5" s="1"/>
  <c r="L516" i="5"/>
  <c r="G516" i="5"/>
  <c r="E516" i="5"/>
  <c r="A516" i="5"/>
  <c r="A515" i="5"/>
  <c r="AC514" i="5"/>
  <c r="T514" i="5"/>
  <c r="M514" i="5"/>
  <c r="N514" i="5" s="1"/>
  <c r="L514" i="5"/>
  <c r="G514" i="5"/>
  <c r="U514" i="5" s="1"/>
  <c r="E514" i="5"/>
  <c r="A514" i="5"/>
  <c r="AC513" i="5"/>
  <c r="V513" i="5"/>
  <c r="U513" i="5"/>
  <c r="T513" i="5"/>
  <c r="N513" i="5"/>
  <c r="M513" i="5"/>
  <c r="L513" i="5"/>
  <c r="G513" i="5"/>
  <c r="E513" i="5"/>
  <c r="A513" i="5"/>
  <c r="AC512" i="5"/>
  <c r="T512" i="5"/>
  <c r="M512" i="5"/>
  <c r="L512" i="5"/>
  <c r="G512" i="5"/>
  <c r="E512" i="5"/>
  <c r="A512" i="5"/>
  <c r="AC511" i="5"/>
  <c r="T511" i="5"/>
  <c r="M511" i="5"/>
  <c r="N511" i="5" s="1"/>
  <c r="L511" i="5"/>
  <c r="G511" i="5"/>
  <c r="U511" i="5" s="1"/>
  <c r="E511" i="5"/>
  <c r="A511" i="5"/>
  <c r="AC510" i="5"/>
  <c r="U510" i="5"/>
  <c r="T510" i="5"/>
  <c r="N510" i="5"/>
  <c r="M510" i="5"/>
  <c r="L510" i="5"/>
  <c r="G510" i="5"/>
  <c r="E510" i="5"/>
  <c r="A510" i="5"/>
  <c r="AC509" i="5"/>
  <c r="T509" i="5"/>
  <c r="M509" i="5"/>
  <c r="L509" i="5"/>
  <c r="G509" i="5"/>
  <c r="U509" i="5" s="1"/>
  <c r="E509" i="5"/>
  <c r="A509" i="5"/>
  <c r="AC508" i="5"/>
  <c r="U508" i="5"/>
  <c r="T508" i="5"/>
  <c r="N508" i="5"/>
  <c r="M508" i="5"/>
  <c r="L508" i="5"/>
  <c r="G508" i="5"/>
  <c r="E508" i="5"/>
  <c r="A508" i="5"/>
  <c r="AC507" i="5"/>
  <c r="U507" i="5"/>
  <c r="T507" i="5"/>
  <c r="M507" i="5"/>
  <c r="L507" i="5"/>
  <c r="G507" i="5"/>
  <c r="E507" i="5"/>
  <c r="A507" i="5"/>
  <c r="AC506" i="5"/>
  <c r="T506" i="5"/>
  <c r="N506" i="5"/>
  <c r="M506" i="5"/>
  <c r="L506" i="5"/>
  <c r="G506" i="5"/>
  <c r="U506" i="5" s="1"/>
  <c r="E506" i="5"/>
  <c r="A506" i="5"/>
  <c r="AC505" i="5"/>
  <c r="U505" i="5"/>
  <c r="T505" i="5"/>
  <c r="M505" i="5"/>
  <c r="N505" i="5" s="1"/>
  <c r="L505" i="5"/>
  <c r="G505" i="5"/>
  <c r="E505" i="5"/>
  <c r="A505" i="5"/>
  <c r="AC504" i="5"/>
  <c r="U504" i="5"/>
  <c r="T504" i="5"/>
  <c r="M504" i="5"/>
  <c r="N504" i="5" s="1"/>
  <c r="L504" i="5"/>
  <c r="G504" i="5"/>
  <c r="E504" i="5"/>
  <c r="A504" i="5"/>
  <c r="AC503" i="5"/>
  <c r="T503" i="5"/>
  <c r="M503" i="5"/>
  <c r="N503" i="5" s="1"/>
  <c r="L503" i="5"/>
  <c r="G503" i="5"/>
  <c r="U503" i="5" s="1"/>
  <c r="E503" i="5"/>
  <c r="A503" i="5"/>
  <c r="AC502" i="5"/>
  <c r="U502" i="5"/>
  <c r="T502" i="5"/>
  <c r="N502" i="5"/>
  <c r="M502" i="5"/>
  <c r="L502" i="5"/>
  <c r="G502" i="5"/>
  <c r="E502" i="5"/>
  <c r="A502" i="5"/>
  <c r="AC501" i="5"/>
  <c r="T501" i="5"/>
  <c r="M501" i="5"/>
  <c r="L501" i="5"/>
  <c r="G501" i="5"/>
  <c r="U501" i="5" s="1"/>
  <c r="E501" i="5"/>
  <c r="A501" i="5"/>
  <c r="AC500" i="5"/>
  <c r="T500" i="5"/>
  <c r="M500" i="5"/>
  <c r="L500" i="5"/>
  <c r="N500" i="5" s="1"/>
  <c r="G500" i="5"/>
  <c r="U500" i="5" s="1"/>
  <c r="E500" i="5"/>
  <c r="A500" i="5"/>
  <c r="AC499" i="5"/>
  <c r="U499" i="5"/>
  <c r="T499" i="5"/>
  <c r="M499" i="5"/>
  <c r="L499" i="5"/>
  <c r="G499" i="5"/>
  <c r="E499" i="5"/>
  <c r="A499" i="5"/>
  <c r="AC498" i="5"/>
  <c r="T498" i="5"/>
  <c r="N498" i="5"/>
  <c r="M498" i="5"/>
  <c r="L498" i="5"/>
  <c r="G498" i="5"/>
  <c r="U498" i="5" s="1"/>
  <c r="E498" i="5"/>
  <c r="A498" i="5"/>
  <c r="AC497" i="5"/>
  <c r="U497" i="5"/>
  <c r="T497" i="5"/>
  <c r="M497" i="5"/>
  <c r="L497" i="5"/>
  <c r="G497" i="5"/>
  <c r="E497" i="5"/>
  <c r="A497" i="5"/>
  <c r="AC496" i="5"/>
  <c r="T496" i="5"/>
  <c r="M496" i="5"/>
  <c r="N496" i="5" s="1"/>
  <c r="L496" i="5"/>
  <c r="G496" i="5"/>
  <c r="U496" i="5" s="1"/>
  <c r="E496" i="5"/>
  <c r="A496" i="5"/>
  <c r="AC495" i="5"/>
  <c r="U495" i="5"/>
  <c r="T495" i="5"/>
  <c r="M495" i="5"/>
  <c r="N495" i="5" s="1"/>
  <c r="L495" i="5"/>
  <c r="G495" i="5"/>
  <c r="E495" i="5"/>
  <c r="A495" i="5"/>
  <c r="AC494" i="5"/>
  <c r="U494" i="5"/>
  <c r="T494" i="5"/>
  <c r="N494" i="5"/>
  <c r="M494" i="5"/>
  <c r="L494" i="5"/>
  <c r="G494" i="5"/>
  <c r="E494" i="5"/>
  <c r="A494" i="5"/>
  <c r="AC493" i="5"/>
  <c r="T493" i="5"/>
  <c r="M493" i="5"/>
  <c r="L493" i="5"/>
  <c r="G493" i="5"/>
  <c r="U493" i="5" s="1"/>
  <c r="E493" i="5"/>
  <c r="A493" i="5"/>
  <c r="AC492" i="5"/>
  <c r="T492" i="5"/>
  <c r="N492" i="5"/>
  <c r="M492" i="5"/>
  <c r="L492" i="5"/>
  <c r="G492" i="5"/>
  <c r="U492" i="5" s="1"/>
  <c r="E492" i="5"/>
  <c r="A492" i="5"/>
  <c r="AC491" i="5"/>
  <c r="T491" i="5"/>
  <c r="M491" i="5"/>
  <c r="L491" i="5"/>
  <c r="G491" i="5"/>
  <c r="U491" i="5" s="1"/>
  <c r="E491" i="5"/>
  <c r="A491" i="5"/>
  <c r="AC490" i="5"/>
  <c r="T490" i="5"/>
  <c r="M490" i="5"/>
  <c r="N490" i="5" s="1"/>
  <c r="L490" i="5"/>
  <c r="G490" i="5"/>
  <c r="U490" i="5" s="1"/>
  <c r="E490" i="5"/>
  <c r="A490" i="5"/>
  <c r="AC489" i="5"/>
  <c r="U489" i="5"/>
  <c r="T489" i="5"/>
  <c r="M489" i="5"/>
  <c r="N489" i="5" s="1"/>
  <c r="L489" i="5"/>
  <c r="G489" i="5"/>
  <c r="E489" i="5"/>
  <c r="A489" i="5"/>
  <c r="AC488" i="5"/>
  <c r="U488" i="5"/>
  <c r="T488" i="5"/>
  <c r="M488" i="5"/>
  <c r="N488" i="5" s="1"/>
  <c r="L488" i="5"/>
  <c r="G488" i="5"/>
  <c r="E488" i="5"/>
  <c r="A488" i="5"/>
  <c r="AC487" i="5"/>
  <c r="U487" i="5"/>
  <c r="T487" i="5"/>
  <c r="M487" i="5"/>
  <c r="L487" i="5"/>
  <c r="G487" i="5"/>
  <c r="E487" i="5"/>
  <c r="A487" i="5"/>
  <c r="AC486" i="5"/>
  <c r="T486" i="5"/>
  <c r="N486" i="5"/>
  <c r="M486" i="5"/>
  <c r="L486" i="5"/>
  <c r="G486" i="5"/>
  <c r="U486" i="5" s="1"/>
  <c r="D95" i="12" s="1"/>
  <c r="E486" i="5"/>
  <c r="A486" i="5"/>
  <c r="AC485" i="5"/>
  <c r="T485" i="5"/>
  <c r="M485" i="5"/>
  <c r="N485" i="5" s="1"/>
  <c r="L485" i="5"/>
  <c r="G485" i="5"/>
  <c r="U485" i="5" s="1"/>
  <c r="E485" i="5"/>
  <c r="A485" i="5"/>
  <c r="AC484" i="5"/>
  <c r="U484" i="5"/>
  <c r="T484" i="5"/>
  <c r="M484" i="5"/>
  <c r="N484" i="5" s="1"/>
  <c r="L484" i="5"/>
  <c r="G484" i="5"/>
  <c r="E484" i="5"/>
  <c r="A484" i="5"/>
  <c r="AC483" i="5"/>
  <c r="T483" i="5"/>
  <c r="M483" i="5"/>
  <c r="L483" i="5"/>
  <c r="G483" i="5"/>
  <c r="U483" i="5" s="1"/>
  <c r="E483" i="5"/>
  <c r="A483" i="5"/>
  <c r="AC482" i="5"/>
  <c r="T482" i="5"/>
  <c r="M482" i="5"/>
  <c r="L482" i="5"/>
  <c r="G482" i="5"/>
  <c r="U482" i="5" s="1"/>
  <c r="E482" i="5"/>
  <c r="A482" i="5"/>
  <c r="AC481" i="5"/>
  <c r="U481" i="5"/>
  <c r="T481" i="5"/>
  <c r="M481" i="5"/>
  <c r="N481" i="5" s="1"/>
  <c r="L481" i="5"/>
  <c r="G481" i="5"/>
  <c r="E481" i="5"/>
  <c r="A481" i="5"/>
  <c r="AC480" i="5"/>
  <c r="U480" i="5"/>
  <c r="T480" i="5"/>
  <c r="M480" i="5"/>
  <c r="L480" i="5"/>
  <c r="G480" i="5"/>
  <c r="E480" i="5"/>
  <c r="A480" i="5"/>
  <c r="AC479" i="5"/>
  <c r="T479" i="5"/>
  <c r="M479" i="5"/>
  <c r="L479" i="5"/>
  <c r="G479" i="5"/>
  <c r="U479" i="5" s="1"/>
  <c r="E479" i="5"/>
  <c r="A479" i="5"/>
  <c r="AC478" i="5"/>
  <c r="U478" i="5"/>
  <c r="T478" i="5"/>
  <c r="M478" i="5"/>
  <c r="N478" i="5" s="1"/>
  <c r="L478" i="5"/>
  <c r="G478" i="5"/>
  <c r="E478" i="5"/>
  <c r="A478" i="5"/>
  <c r="A477" i="5"/>
  <c r="AC476" i="5"/>
  <c r="U476" i="5"/>
  <c r="T476" i="5"/>
  <c r="M476" i="5"/>
  <c r="N476" i="5" s="1"/>
  <c r="L476" i="5"/>
  <c r="G476" i="5"/>
  <c r="E476" i="5"/>
  <c r="A476" i="5"/>
  <c r="AC475" i="5"/>
  <c r="U475" i="5"/>
  <c r="T475" i="5"/>
  <c r="N475" i="5"/>
  <c r="M475" i="5"/>
  <c r="L475" i="5"/>
  <c r="G475" i="5"/>
  <c r="V475" i="5" s="1"/>
  <c r="E475" i="5"/>
  <c r="A475" i="5"/>
  <c r="AC474" i="5"/>
  <c r="U474" i="5"/>
  <c r="T474" i="5"/>
  <c r="M474" i="5"/>
  <c r="L474" i="5"/>
  <c r="N474" i="5" s="1"/>
  <c r="G474" i="5"/>
  <c r="V474" i="5" s="1"/>
  <c r="E474" i="5"/>
  <c r="A474" i="5"/>
  <c r="AC473" i="5"/>
  <c r="V473" i="5"/>
  <c r="U473" i="5"/>
  <c r="T473" i="5"/>
  <c r="M473" i="5"/>
  <c r="L473" i="5"/>
  <c r="G473" i="5"/>
  <c r="E473" i="5"/>
  <c r="A473" i="5"/>
  <c r="AC472" i="5"/>
  <c r="U472" i="5"/>
  <c r="T472" i="5"/>
  <c r="M472" i="5"/>
  <c r="N472" i="5" s="1"/>
  <c r="L472" i="5"/>
  <c r="G472" i="5"/>
  <c r="E472" i="5"/>
  <c r="A472" i="5"/>
  <c r="AC471" i="5"/>
  <c r="T471" i="5"/>
  <c r="M471" i="5"/>
  <c r="N471" i="5" s="1"/>
  <c r="L471" i="5"/>
  <c r="G471" i="5"/>
  <c r="U471" i="5" s="1"/>
  <c r="E471" i="5"/>
  <c r="A471" i="5"/>
  <c r="AC470" i="5"/>
  <c r="T470" i="5"/>
  <c r="N470" i="5"/>
  <c r="M470" i="5"/>
  <c r="L470" i="5"/>
  <c r="G470" i="5"/>
  <c r="U470" i="5" s="1"/>
  <c r="E470" i="5"/>
  <c r="A470" i="5"/>
  <c r="AC469" i="5"/>
  <c r="T469" i="5"/>
  <c r="M469" i="5"/>
  <c r="N469" i="5" s="1"/>
  <c r="L469" i="5"/>
  <c r="G469" i="5"/>
  <c r="U469" i="5" s="1"/>
  <c r="E469" i="5"/>
  <c r="A469" i="5"/>
  <c r="AC468" i="5"/>
  <c r="T468" i="5"/>
  <c r="N468" i="5"/>
  <c r="M468" i="5"/>
  <c r="L468" i="5"/>
  <c r="G468" i="5"/>
  <c r="U468" i="5" s="1"/>
  <c r="E468" i="5"/>
  <c r="A468" i="5"/>
  <c r="AC467" i="5"/>
  <c r="U467" i="5"/>
  <c r="T467" i="5"/>
  <c r="M467" i="5"/>
  <c r="L467" i="5"/>
  <c r="G467" i="5"/>
  <c r="E467" i="5"/>
  <c r="A467" i="5"/>
  <c r="AC466" i="5"/>
  <c r="U466" i="5"/>
  <c r="T466" i="5"/>
  <c r="M466" i="5"/>
  <c r="L466" i="5"/>
  <c r="N466" i="5" s="1"/>
  <c r="G466" i="5"/>
  <c r="E466" i="5"/>
  <c r="A466" i="5"/>
  <c r="AC465" i="5"/>
  <c r="U465" i="5"/>
  <c r="T465" i="5"/>
  <c r="M465" i="5"/>
  <c r="N465" i="5" s="1"/>
  <c r="L465" i="5"/>
  <c r="G465" i="5"/>
  <c r="E465" i="5"/>
  <c r="A465" i="5"/>
  <c r="AC464" i="5"/>
  <c r="U464" i="5"/>
  <c r="T464" i="5"/>
  <c r="M464" i="5"/>
  <c r="N464" i="5" s="1"/>
  <c r="L464" i="5"/>
  <c r="G464" i="5"/>
  <c r="E464" i="5"/>
  <c r="A464" i="5"/>
  <c r="AC463" i="5"/>
  <c r="T463" i="5"/>
  <c r="N463" i="5"/>
  <c r="M463" i="5"/>
  <c r="L463" i="5"/>
  <c r="G463" i="5"/>
  <c r="U463" i="5" s="1"/>
  <c r="E463" i="5"/>
  <c r="A463" i="5"/>
  <c r="AC462" i="5"/>
  <c r="U462" i="5"/>
  <c r="T462" i="5"/>
  <c r="M462" i="5"/>
  <c r="N462" i="5" s="1"/>
  <c r="L462" i="5"/>
  <c r="G462" i="5"/>
  <c r="E462" i="5"/>
  <c r="A462" i="5"/>
  <c r="AC461" i="5"/>
  <c r="T461" i="5"/>
  <c r="N461" i="5"/>
  <c r="M461" i="5"/>
  <c r="L461" i="5"/>
  <c r="G461" i="5"/>
  <c r="U461" i="5" s="1"/>
  <c r="E461" i="5"/>
  <c r="A461" i="5"/>
  <c r="AC460" i="5"/>
  <c r="U460" i="5"/>
  <c r="T460" i="5"/>
  <c r="M460" i="5"/>
  <c r="N460" i="5" s="1"/>
  <c r="L460" i="5"/>
  <c r="G460" i="5"/>
  <c r="E460" i="5"/>
  <c r="A460" i="5"/>
  <c r="AC459" i="5"/>
  <c r="T459" i="5"/>
  <c r="N459" i="5"/>
  <c r="M459" i="5"/>
  <c r="L459" i="5"/>
  <c r="G459" i="5"/>
  <c r="U459" i="5" s="1"/>
  <c r="E459" i="5"/>
  <c r="A459" i="5"/>
  <c r="AC458" i="5"/>
  <c r="U458" i="5"/>
  <c r="T458" i="5"/>
  <c r="M458" i="5"/>
  <c r="N458" i="5" s="1"/>
  <c r="L458" i="5"/>
  <c r="G458" i="5"/>
  <c r="E458" i="5"/>
  <c r="A458" i="5"/>
  <c r="AC457" i="5"/>
  <c r="T457" i="5"/>
  <c r="M457" i="5"/>
  <c r="L457" i="5"/>
  <c r="N457" i="5" s="1"/>
  <c r="G457" i="5"/>
  <c r="U457" i="5" s="1"/>
  <c r="E457" i="5"/>
  <c r="A457" i="5"/>
  <c r="AC456" i="5"/>
  <c r="U456" i="5"/>
  <c r="T456" i="5"/>
  <c r="M456" i="5"/>
  <c r="N456" i="5" s="1"/>
  <c r="L456" i="5"/>
  <c r="G456" i="5"/>
  <c r="E456" i="5"/>
  <c r="A456" i="5"/>
  <c r="AC455" i="5"/>
  <c r="T455" i="5"/>
  <c r="M455" i="5"/>
  <c r="L455" i="5"/>
  <c r="N455" i="5" s="1"/>
  <c r="G455" i="5"/>
  <c r="U455" i="5" s="1"/>
  <c r="E455" i="5"/>
  <c r="A455" i="5"/>
  <c r="AC454" i="5"/>
  <c r="U454" i="5"/>
  <c r="T454" i="5"/>
  <c r="M454" i="5"/>
  <c r="N454" i="5" s="1"/>
  <c r="L454" i="5"/>
  <c r="G454" i="5"/>
  <c r="E454" i="5"/>
  <c r="A454" i="5"/>
  <c r="AC453" i="5"/>
  <c r="T453" i="5"/>
  <c r="N453" i="5"/>
  <c r="M453" i="5"/>
  <c r="L453" i="5"/>
  <c r="G453" i="5"/>
  <c r="U453" i="5" s="1"/>
  <c r="E453" i="5"/>
  <c r="A453" i="5"/>
  <c r="AC452" i="5"/>
  <c r="U452" i="5"/>
  <c r="T452" i="5"/>
  <c r="M452" i="5"/>
  <c r="N452" i="5" s="1"/>
  <c r="L452" i="5"/>
  <c r="G452" i="5"/>
  <c r="E452" i="5"/>
  <c r="A452" i="5"/>
  <c r="AC451" i="5"/>
  <c r="T451" i="5"/>
  <c r="M451" i="5"/>
  <c r="L451" i="5"/>
  <c r="N451" i="5" s="1"/>
  <c r="G451" i="5"/>
  <c r="U451" i="5" s="1"/>
  <c r="E451" i="5"/>
  <c r="A451" i="5"/>
  <c r="AC450" i="5"/>
  <c r="U450" i="5"/>
  <c r="T450" i="5"/>
  <c r="M450" i="5"/>
  <c r="N450" i="5" s="1"/>
  <c r="L450" i="5"/>
  <c r="G450" i="5"/>
  <c r="E450" i="5"/>
  <c r="A450" i="5"/>
  <c r="AC449" i="5"/>
  <c r="T449" i="5"/>
  <c r="M449" i="5"/>
  <c r="L449" i="5"/>
  <c r="N449" i="5" s="1"/>
  <c r="G449" i="5"/>
  <c r="U449" i="5" s="1"/>
  <c r="E449" i="5"/>
  <c r="A449" i="5"/>
  <c r="AC448" i="5"/>
  <c r="U448" i="5"/>
  <c r="T448" i="5"/>
  <c r="M448" i="5"/>
  <c r="N448" i="5" s="1"/>
  <c r="L448" i="5"/>
  <c r="G448" i="5"/>
  <c r="E448" i="5"/>
  <c r="A448" i="5"/>
  <c r="AC447" i="5"/>
  <c r="T447" i="5"/>
  <c r="N447" i="5"/>
  <c r="M447" i="5"/>
  <c r="L447" i="5"/>
  <c r="G447" i="5"/>
  <c r="U447" i="5" s="1"/>
  <c r="E447" i="5"/>
  <c r="A447" i="5"/>
  <c r="AC446" i="5"/>
  <c r="U446" i="5"/>
  <c r="T446" i="5"/>
  <c r="M446" i="5"/>
  <c r="N446" i="5" s="1"/>
  <c r="L446" i="5"/>
  <c r="G446" i="5"/>
  <c r="E446" i="5"/>
  <c r="A446" i="5"/>
  <c r="AC445" i="5"/>
  <c r="T445" i="5"/>
  <c r="N445" i="5"/>
  <c r="M445" i="5"/>
  <c r="L445" i="5"/>
  <c r="G445" i="5"/>
  <c r="U445" i="5" s="1"/>
  <c r="E445" i="5"/>
  <c r="A445" i="5"/>
  <c r="AC444" i="5"/>
  <c r="U444" i="5"/>
  <c r="T444" i="5"/>
  <c r="M444" i="5"/>
  <c r="L444" i="5"/>
  <c r="G444" i="5"/>
  <c r="E444" i="5"/>
  <c r="A444" i="5"/>
  <c r="AC443" i="5"/>
  <c r="T443" i="5"/>
  <c r="N443" i="5"/>
  <c r="M443" i="5"/>
  <c r="L443" i="5"/>
  <c r="G443" i="5"/>
  <c r="U443" i="5" s="1"/>
  <c r="E443" i="5"/>
  <c r="A443" i="5"/>
  <c r="AC442" i="5"/>
  <c r="U442" i="5"/>
  <c r="T442" i="5"/>
  <c r="M442" i="5"/>
  <c r="L442" i="5"/>
  <c r="G442" i="5"/>
  <c r="E442" i="5"/>
  <c r="A442" i="5"/>
  <c r="AC441" i="5"/>
  <c r="T441" i="5"/>
  <c r="N441" i="5"/>
  <c r="M441" i="5"/>
  <c r="L441" i="5"/>
  <c r="G441" i="5"/>
  <c r="U441" i="5" s="1"/>
  <c r="E441" i="5"/>
  <c r="A441" i="5"/>
  <c r="AC440" i="5"/>
  <c r="U440" i="5"/>
  <c r="T440" i="5"/>
  <c r="M440" i="5"/>
  <c r="L440" i="5"/>
  <c r="G440" i="5"/>
  <c r="E440" i="5"/>
  <c r="A440" i="5"/>
  <c r="AC439" i="5"/>
  <c r="T439" i="5"/>
  <c r="N439" i="5"/>
  <c r="M439" i="5"/>
  <c r="L439" i="5"/>
  <c r="G439" i="5"/>
  <c r="U439" i="5" s="1"/>
  <c r="E439" i="5"/>
  <c r="A439" i="5"/>
  <c r="AC438" i="5"/>
  <c r="U438" i="5"/>
  <c r="T438" i="5"/>
  <c r="M438" i="5"/>
  <c r="L438" i="5"/>
  <c r="G438" i="5"/>
  <c r="E438" i="5"/>
  <c r="A438" i="5"/>
  <c r="AC437" i="5"/>
  <c r="T437" i="5"/>
  <c r="N437" i="5"/>
  <c r="M437" i="5"/>
  <c r="L437" i="5"/>
  <c r="G437" i="5"/>
  <c r="U437" i="5" s="1"/>
  <c r="E437" i="5"/>
  <c r="A437" i="5"/>
  <c r="AC436" i="5"/>
  <c r="U436" i="5"/>
  <c r="T436" i="5"/>
  <c r="M436" i="5"/>
  <c r="L436" i="5"/>
  <c r="G436" i="5"/>
  <c r="E436" i="5"/>
  <c r="A436" i="5"/>
  <c r="A435" i="5"/>
  <c r="AC434" i="5"/>
  <c r="U434" i="5"/>
  <c r="T434" i="5"/>
  <c r="M434" i="5"/>
  <c r="N434" i="5" s="1"/>
  <c r="L434" i="5"/>
  <c r="G434" i="5"/>
  <c r="E434" i="5"/>
  <c r="A434" i="5"/>
  <c r="AC433" i="5"/>
  <c r="V433" i="5"/>
  <c r="U433" i="5"/>
  <c r="T433" i="5"/>
  <c r="N433" i="5"/>
  <c r="M433" i="5"/>
  <c r="L433" i="5"/>
  <c r="G433" i="5"/>
  <c r="E433" i="5"/>
  <c r="A433" i="5"/>
  <c r="AC432" i="5"/>
  <c r="T432" i="5"/>
  <c r="N432" i="5"/>
  <c r="M432" i="5"/>
  <c r="L432" i="5"/>
  <c r="G432" i="5"/>
  <c r="U432" i="5" s="1"/>
  <c r="E432" i="5"/>
  <c r="A432" i="5"/>
  <c r="AC431" i="5"/>
  <c r="T431" i="5"/>
  <c r="M431" i="5"/>
  <c r="L431" i="5"/>
  <c r="N431" i="5" s="1"/>
  <c r="G431" i="5"/>
  <c r="U431" i="5" s="1"/>
  <c r="E431" i="5"/>
  <c r="A431" i="5"/>
  <c r="AC430" i="5"/>
  <c r="T430" i="5"/>
  <c r="N430" i="5"/>
  <c r="M430" i="5"/>
  <c r="L430" i="5"/>
  <c r="G430" i="5"/>
  <c r="V430" i="5" s="1"/>
  <c r="E430" i="5"/>
  <c r="A430" i="5"/>
  <c r="AC429" i="5"/>
  <c r="U429" i="5"/>
  <c r="T429" i="5"/>
  <c r="M429" i="5"/>
  <c r="N429" i="5" s="1"/>
  <c r="L429" i="5"/>
  <c r="G429" i="5"/>
  <c r="E429" i="5"/>
  <c r="A429" i="5"/>
  <c r="AC428" i="5"/>
  <c r="U428" i="5"/>
  <c r="T428" i="5"/>
  <c r="M428" i="5"/>
  <c r="N428" i="5" s="1"/>
  <c r="L428" i="5"/>
  <c r="G428" i="5"/>
  <c r="E428" i="5"/>
  <c r="A428" i="5"/>
  <c r="AC427" i="5"/>
  <c r="U427" i="5"/>
  <c r="T427" i="5"/>
  <c r="M427" i="5"/>
  <c r="N427" i="5" s="1"/>
  <c r="L427" i="5"/>
  <c r="G427" i="5"/>
  <c r="E427" i="5"/>
  <c r="A427" i="5"/>
  <c r="AC426" i="5"/>
  <c r="U426" i="5"/>
  <c r="T426" i="5"/>
  <c r="M426" i="5"/>
  <c r="N426" i="5" s="1"/>
  <c r="L426" i="5"/>
  <c r="G426" i="5"/>
  <c r="E426" i="5"/>
  <c r="A426" i="5"/>
  <c r="AC425" i="5"/>
  <c r="U425" i="5"/>
  <c r="T425" i="5"/>
  <c r="M425" i="5"/>
  <c r="L425" i="5"/>
  <c r="G425" i="5"/>
  <c r="E425" i="5"/>
  <c r="A425" i="5"/>
  <c r="AC424" i="5"/>
  <c r="T424" i="5"/>
  <c r="N424" i="5"/>
  <c r="M424" i="5"/>
  <c r="L424" i="5"/>
  <c r="G424" i="5"/>
  <c r="U424" i="5" s="1"/>
  <c r="E424" i="5"/>
  <c r="A424" i="5"/>
  <c r="AC423" i="5"/>
  <c r="U423" i="5"/>
  <c r="T423" i="5"/>
  <c r="M423" i="5"/>
  <c r="L423" i="5"/>
  <c r="G423" i="5"/>
  <c r="E423" i="5"/>
  <c r="A423" i="5"/>
  <c r="AC422" i="5"/>
  <c r="T422" i="5"/>
  <c r="N422" i="5"/>
  <c r="M422" i="5"/>
  <c r="L422" i="5"/>
  <c r="G422" i="5"/>
  <c r="U422" i="5" s="1"/>
  <c r="E422" i="5"/>
  <c r="A422" i="5"/>
  <c r="AC421" i="5"/>
  <c r="U421" i="5"/>
  <c r="T421" i="5"/>
  <c r="M421" i="5"/>
  <c r="N421" i="5" s="1"/>
  <c r="L421" i="5"/>
  <c r="G421" i="5"/>
  <c r="E421" i="5"/>
  <c r="A421" i="5"/>
  <c r="AC420" i="5"/>
  <c r="U420" i="5"/>
  <c r="T420" i="5"/>
  <c r="M420" i="5"/>
  <c r="N420" i="5" s="1"/>
  <c r="L420" i="5"/>
  <c r="G420" i="5"/>
  <c r="E420" i="5"/>
  <c r="A420" i="5"/>
  <c r="AC419" i="5"/>
  <c r="U419" i="5"/>
  <c r="T419" i="5"/>
  <c r="M419" i="5"/>
  <c r="N419" i="5" s="1"/>
  <c r="L419" i="5"/>
  <c r="G419" i="5"/>
  <c r="E419" i="5"/>
  <c r="A419" i="5"/>
  <c r="AC418" i="5"/>
  <c r="U418" i="5"/>
  <c r="T418" i="5"/>
  <c r="M418" i="5"/>
  <c r="N418" i="5" s="1"/>
  <c r="L418" i="5"/>
  <c r="G418" i="5"/>
  <c r="E418" i="5"/>
  <c r="A418" i="5"/>
  <c r="AC417" i="5"/>
  <c r="U417" i="5"/>
  <c r="T417" i="5"/>
  <c r="M417" i="5"/>
  <c r="L417" i="5"/>
  <c r="G417" i="5"/>
  <c r="E417" i="5"/>
  <c r="A417" i="5"/>
  <c r="AC416" i="5"/>
  <c r="T416" i="5"/>
  <c r="N416" i="5"/>
  <c r="M416" i="5"/>
  <c r="L416" i="5"/>
  <c r="G416" i="5"/>
  <c r="U416" i="5" s="1"/>
  <c r="E416" i="5"/>
  <c r="A416" i="5"/>
  <c r="AC415" i="5"/>
  <c r="U415" i="5"/>
  <c r="T415" i="5"/>
  <c r="M415" i="5"/>
  <c r="L415" i="5"/>
  <c r="G415" i="5"/>
  <c r="E415" i="5"/>
  <c r="A415" i="5"/>
  <c r="AC414" i="5"/>
  <c r="T414" i="5"/>
  <c r="N414" i="5"/>
  <c r="M414" i="5"/>
  <c r="L414" i="5"/>
  <c r="G414" i="5"/>
  <c r="U414" i="5" s="1"/>
  <c r="E414" i="5"/>
  <c r="A414" i="5"/>
  <c r="AC413" i="5"/>
  <c r="U413" i="5"/>
  <c r="T413" i="5"/>
  <c r="M413" i="5"/>
  <c r="N413" i="5" s="1"/>
  <c r="L413" i="5"/>
  <c r="G413" i="5"/>
  <c r="E413" i="5"/>
  <c r="A413" i="5"/>
  <c r="AC412" i="5"/>
  <c r="U412" i="5"/>
  <c r="T412" i="5"/>
  <c r="M412" i="5"/>
  <c r="N412" i="5" s="1"/>
  <c r="L412" i="5"/>
  <c r="G412" i="5"/>
  <c r="E412" i="5"/>
  <c r="A412" i="5"/>
  <c r="AC411" i="5"/>
  <c r="U411" i="5"/>
  <c r="T411" i="5"/>
  <c r="M411" i="5"/>
  <c r="N411" i="5" s="1"/>
  <c r="L411" i="5"/>
  <c r="G411" i="5"/>
  <c r="E411" i="5"/>
  <c r="A411" i="5"/>
  <c r="AC410" i="5"/>
  <c r="U410" i="5"/>
  <c r="T410" i="5"/>
  <c r="M410" i="5"/>
  <c r="N410" i="5" s="1"/>
  <c r="L410" i="5"/>
  <c r="G410" i="5"/>
  <c r="E410" i="5"/>
  <c r="A410" i="5"/>
  <c r="AC409" i="5"/>
  <c r="U409" i="5"/>
  <c r="T409" i="5"/>
  <c r="M409" i="5"/>
  <c r="L409" i="5"/>
  <c r="G409" i="5"/>
  <c r="E409" i="5"/>
  <c r="A409" i="5"/>
  <c r="AC408" i="5"/>
  <c r="T408" i="5"/>
  <c r="N408" i="5"/>
  <c r="M408" i="5"/>
  <c r="L408" i="5"/>
  <c r="G408" i="5"/>
  <c r="U408" i="5" s="1"/>
  <c r="E408" i="5"/>
  <c r="A408" i="5"/>
  <c r="AD407" i="5" a="1"/>
  <c r="AD407" i="5"/>
  <c r="A407" i="5"/>
  <c r="AC406" i="5"/>
  <c r="U406" i="5"/>
  <c r="T406" i="5"/>
  <c r="M406" i="5"/>
  <c r="L406" i="5"/>
  <c r="G406" i="5"/>
  <c r="E406" i="5"/>
  <c r="A406" i="5"/>
  <c r="AC405" i="5"/>
  <c r="V405" i="5"/>
  <c r="U405" i="5"/>
  <c r="T405" i="5"/>
  <c r="M405" i="5"/>
  <c r="N405" i="5" s="1"/>
  <c r="L405" i="5"/>
  <c r="G405" i="5"/>
  <c r="E405" i="5"/>
  <c r="A405" i="5"/>
  <c r="AC404" i="5"/>
  <c r="V404" i="5"/>
  <c r="U404" i="5"/>
  <c r="T404" i="5"/>
  <c r="N404" i="5"/>
  <c r="M404" i="5"/>
  <c r="L404" i="5"/>
  <c r="G404" i="5"/>
  <c r="E404" i="5"/>
  <c r="A404" i="5"/>
  <c r="AC403" i="5"/>
  <c r="T403" i="5"/>
  <c r="N403" i="5"/>
  <c r="M403" i="5"/>
  <c r="L403" i="5"/>
  <c r="G403" i="5"/>
  <c r="U403" i="5" s="1"/>
  <c r="E403" i="5"/>
  <c r="A403" i="5"/>
  <c r="AC402" i="5"/>
  <c r="T402" i="5"/>
  <c r="M402" i="5"/>
  <c r="L402" i="5"/>
  <c r="N402" i="5" s="1"/>
  <c r="G402" i="5"/>
  <c r="U402" i="5" s="1"/>
  <c r="E402" i="5"/>
  <c r="A402" i="5"/>
  <c r="AC401" i="5"/>
  <c r="U401" i="5"/>
  <c r="T401" i="5"/>
  <c r="M401" i="5"/>
  <c r="N401" i="5" s="1"/>
  <c r="L401" i="5"/>
  <c r="G401" i="5"/>
  <c r="E401" i="5"/>
  <c r="A401" i="5"/>
  <c r="AC400" i="5"/>
  <c r="U400" i="5"/>
  <c r="T400" i="5"/>
  <c r="M400" i="5"/>
  <c r="L400" i="5"/>
  <c r="N400" i="5" s="1"/>
  <c r="G400" i="5"/>
  <c r="E400" i="5"/>
  <c r="A400" i="5"/>
  <c r="AC399" i="5"/>
  <c r="T399" i="5"/>
  <c r="M399" i="5"/>
  <c r="L399" i="5"/>
  <c r="G399" i="5"/>
  <c r="U399" i="5" s="1"/>
  <c r="E399" i="5"/>
  <c r="A399" i="5"/>
  <c r="AC398" i="5"/>
  <c r="U398" i="5"/>
  <c r="T398" i="5"/>
  <c r="N398" i="5"/>
  <c r="M398" i="5"/>
  <c r="L398" i="5"/>
  <c r="G398" i="5"/>
  <c r="E398" i="5"/>
  <c r="A398" i="5"/>
  <c r="AC397" i="5"/>
  <c r="T397" i="5"/>
  <c r="M397" i="5"/>
  <c r="L397" i="5"/>
  <c r="G397" i="5"/>
  <c r="U397" i="5" s="1"/>
  <c r="E397" i="5"/>
  <c r="A397" i="5"/>
  <c r="AC396" i="5"/>
  <c r="T396" i="5"/>
  <c r="N396" i="5"/>
  <c r="M396" i="5"/>
  <c r="L396" i="5"/>
  <c r="G396" i="5"/>
  <c r="U396" i="5" s="1"/>
  <c r="E396" i="5"/>
  <c r="A396" i="5"/>
  <c r="AC395" i="5"/>
  <c r="T395" i="5"/>
  <c r="M395" i="5"/>
  <c r="N395" i="5" s="1"/>
  <c r="L395" i="5"/>
  <c r="G395" i="5"/>
  <c r="U395" i="5" s="1"/>
  <c r="E395" i="5"/>
  <c r="A395" i="5"/>
  <c r="AC394" i="5"/>
  <c r="T394" i="5"/>
  <c r="N394" i="5"/>
  <c r="M394" i="5"/>
  <c r="L394" i="5"/>
  <c r="G394" i="5"/>
  <c r="U394" i="5" s="1"/>
  <c r="E394" i="5"/>
  <c r="A394" i="5"/>
  <c r="AC393" i="5"/>
  <c r="T393" i="5"/>
  <c r="M393" i="5"/>
  <c r="N393" i="5" s="1"/>
  <c r="L393" i="5"/>
  <c r="G393" i="5"/>
  <c r="U393" i="5" s="1"/>
  <c r="E393" i="5"/>
  <c r="A393" i="5"/>
  <c r="AC392" i="5"/>
  <c r="U392" i="5"/>
  <c r="T392" i="5"/>
  <c r="M392" i="5"/>
  <c r="L392" i="5"/>
  <c r="N392" i="5" s="1"/>
  <c r="G392" i="5"/>
  <c r="E392" i="5"/>
  <c r="A392" i="5"/>
  <c r="AC391" i="5"/>
  <c r="U391" i="5"/>
  <c r="T391" i="5"/>
  <c r="M391" i="5"/>
  <c r="L391" i="5"/>
  <c r="G391" i="5"/>
  <c r="E391" i="5"/>
  <c r="A391" i="5"/>
  <c r="AC390" i="5"/>
  <c r="U390" i="5"/>
  <c r="T390" i="5"/>
  <c r="M390" i="5"/>
  <c r="L390" i="5"/>
  <c r="N390" i="5" s="1"/>
  <c r="G390" i="5"/>
  <c r="E390" i="5"/>
  <c r="A390" i="5"/>
  <c r="AC389" i="5"/>
  <c r="U389" i="5"/>
  <c r="T389" i="5"/>
  <c r="M389" i="5"/>
  <c r="L389" i="5"/>
  <c r="G389" i="5"/>
  <c r="E389" i="5"/>
  <c r="A389" i="5"/>
  <c r="AC388" i="5"/>
  <c r="T388" i="5"/>
  <c r="N388" i="5"/>
  <c r="M388" i="5"/>
  <c r="L388" i="5"/>
  <c r="G388" i="5"/>
  <c r="U388" i="5" s="1"/>
  <c r="E388" i="5"/>
  <c r="A388" i="5"/>
  <c r="AC387" i="5"/>
  <c r="U387" i="5"/>
  <c r="T387" i="5"/>
  <c r="M387" i="5"/>
  <c r="N387" i="5" s="1"/>
  <c r="L387" i="5"/>
  <c r="G387" i="5"/>
  <c r="E387" i="5"/>
  <c r="A387" i="5"/>
  <c r="AC386" i="5"/>
  <c r="T386" i="5"/>
  <c r="M386" i="5"/>
  <c r="L386" i="5"/>
  <c r="N386" i="5" s="1"/>
  <c r="G386" i="5"/>
  <c r="U386" i="5" s="1"/>
  <c r="E386" i="5"/>
  <c r="A386" i="5"/>
  <c r="AC385" i="5"/>
  <c r="U385" i="5"/>
  <c r="T385" i="5"/>
  <c r="M385" i="5"/>
  <c r="N385" i="5" s="1"/>
  <c r="L385" i="5"/>
  <c r="G385" i="5"/>
  <c r="E385" i="5"/>
  <c r="A385" i="5"/>
  <c r="AC384" i="5"/>
  <c r="U384" i="5"/>
  <c r="T384" i="5"/>
  <c r="M384" i="5"/>
  <c r="L384" i="5"/>
  <c r="N384" i="5" s="1"/>
  <c r="G384" i="5"/>
  <c r="E384" i="5"/>
  <c r="A384" i="5"/>
  <c r="AC383" i="5"/>
  <c r="T383" i="5"/>
  <c r="M383" i="5"/>
  <c r="L383" i="5"/>
  <c r="G383" i="5"/>
  <c r="U383" i="5" s="1"/>
  <c r="E383" i="5"/>
  <c r="A383" i="5"/>
  <c r="AC382" i="5"/>
  <c r="U382" i="5"/>
  <c r="T382" i="5"/>
  <c r="N382" i="5"/>
  <c r="M382" i="5"/>
  <c r="L382" i="5"/>
  <c r="G382" i="5"/>
  <c r="E382" i="5"/>
  <c r="A382" i="5"/>
  <c r="AC381" i="5"/>
  <c r="T381" i="5"/>
  <c r="M381" i="5"/>
  <c r="L381" i="5"/>
  <c r="G381" i="5"/>
  <c r="U381" i="5" s="1"/>
  <c r="E381" i="5"/>
  <c r="A381" i="5"/>
  <c r="AC380" i="5"/>
  <c r="T380" i="5"/>
  <c r="N380" i="5"/>
  <c r="M380" i="5"/>
  <c r="L380" i="5"/>
  <c r="G380" i="5"/>
  <c r="U380" i="5" s="1"/>
  <c r="E380" i="5"/>
  <c r="A380" i="5"/>
  <c r="AC379" i="5"/>
  <c r="T379" i="5"/>
  <c r="M379" i="5"/>
  <c r="N379" i="5" s="1"/>
  <c r="L379" i="5"/>
  <c r="G379" i="5"/>
  <c r="U379" i="5" s="1"/>
  <c r="E379" i="5"/>
  <c r="A379" i="5"/>
  <c r="AC378" i="5"/>
  <c r="T378" i="5"/>
  <c r="N378" i="5"/>
  <c r="M378" i="5"/>
  <c r="L378" i="5"/>
  <c r="G378" i="5"/>
  <c r="U378" i="5" s="1"/>
  <c r="E378" i="5"/>
  <c r="A378" i="5"/>
  <c r="A377" i="5"/>
  <c r="AC376" i="5"/>
  <c r="T376" i="5"/>
  <c r="M376" i="5"/>
  <c r="L376" i="5"/>
  <c r="N376" i="5" s="1"/>
  <c r="G376" i="5"/>
  <c r="U376" i="5" s="1"/>
  <c r="E376" i="5"/>
  <c r="A376" i="5"/>
  <c r="AC375" i="5"/>
  <c r="T375" i="5"/>
  <c r="N375" i="5"/>
  <c r="M375" i="5"/>
  <c r="L375" i="5"/>
  <c r="G375" i="5"/>
  <c r="V375" i="5" s="1"/>
  <c r="E375" i="5"/>
  <c r="A375" i="5"/>
  <c r="AC374" i="5"/>
  <c r="T374" i="5"/>
  <c r="N374" i="5"/>
  <c r="M374" i="5"/>
  <c r="L374" i="5"/>
  <c r="G374" i="5"/>
  <c r="V374" i="5" s="1"/>
  <c r="E374" i="5"/>
  <c r="A374" i="5"/>
  <c r="AC373" i="5"/>
  <c r="U373" i="5"/>
  <c r="T373" i="5"/>
  <c r="M373" i="5"/>
  <c r="L373" i="5"/>
  <c r="G373" i="5"/>
  <c r="V373" i="5" s="1"/>
  <c r="E373" i="5"/>
  <c r="A373" i="5"/>
  <c r="AC372" i="5"/>
  <c r="U372" i="5"/>
  <c r="T372" i="5"/>
  <c r="M372" i="5"/>
  <c r="N372" i="5" s="1"/>
  <c r="L372" i="5"/>
  <c r="G372" i="5"/>
  <c r="V372" i="5" s="1"/>
  <c r="E372" i="5"/>
  <c r="A372" i="5"/>
  <c r="AC371" i="5"/>
  <c r="U371" i="5"/>
  <c r="T371" i="5"/>
  <c r="M371" i="5"/>
  <c r="N371" i="5" s="1"/>
  <c r="L371" i="5"/>
  <c r="G371" i="5"/>
  <c r="E371" i="5"/>
  <c r="A371" i="5"/>
  <c r="AC370" i="5"/>
  <c r="U370" i="5"/>
  <c r="T370" i="5"/>
  <c r="M370" i="5"/>
  <c r="L370" i="5"/>
  <c r="G370" i="5"/>
  <c r="E370" i="5"/>
  <c r="A370" i="5"/>
  <c r="AC369" i="5"/>
  <c r="T369" i="5"/>
  <c r="N369" i="5"/>
  <c r="M369" i="5"/>
  <c r="L369" i="5"/>
  <c r="G369" i="5"/>
  <c r="U369" i="5" s="1"/>
  <c r="E369" i="5"/>
  <c r="A369" i="5"/>
  <c r="AC368" i="5"/>
  <c r="T368" i="5"/>
  <c r="M368" i="5"/>
  <c r="N368" i="5" s="1"/>
  <c r="L368" i="5"/>
  <c r="G368" i="5"/>
  <c r="U368" i="5" s="1"/>
  <c r="E368" i="5"/>
  <c r="A368" i="5"/>
  <c r="AC367" i="5"/>
  <c r="U367" i="5"/>
  <c r="T367" i="5"/>
  <c r="M367" i="5"/>
  <c r="N367" i="5" s="1"/>
  <c r="L367" i="5"/>
  <c r="G367" i="5"/>
  <c r="E367" i="5"/>
  <c r="A367" i="5"/>
  <c r="AC366" i="5"/>
  <c r="T366" i="5"/>
  <c r="M366" i="5"/>
  <c r="L366" i="5"/>
  <c r="G366" i="5"/>
  <c r="U366" i="5" s="1"/>
  <c r="E366" i="5"/>
  <c r="A366" i="5"/>
  <c r="AC365" i="5"/>
  <c r="T365" i="5"/>
  <c r="M365" i="5"/>
  <c r="L365" i="5"/>
  <c r="N365" i="5" s="1"/>
  <c r="G365" i="5"/>
  <c r="U365" i="5" s="1"/>
  <c r="E365" i="5"/>
  <c r="A365" i="5"/>
  <c r="AC364" i="5"/>
  <c r="U364" i="5"/>
  <c r="T364" i="5"/>
  <c r="M364" i="5"/>
  <c r="N364" i="5" s="1"/>
  <c r="L364" i="5"/>
  <c r="G364" i="5"/>
  <c r="E364" i="5"/>
  <c r="A364" i="5"/>
  <c r="AC363" i="5"/>
  <c r="U363" i="5"/>
  <c r="T363" i="5"/>
  <c r="M363" i="5"/>
  <c r="N363" i="5" s="1"/>
  <c r="L363" i="5"/>
  <c r="G363" i="5"/>
  <c r="E363" i="5"/>
  <c r="A363" i="5"/>
  <c r="AC362" i="5"/>
  <c r="U362" i="5"/>
  <c r="T362" i="5"/>
  <c r="M362" i="5"/>
  <c r="L362" i="5"/>
  <c r="G362" i="5"/>
  <c r="E362" i="5"/>
  <c r="A362" i="5"/>
  <c r="AC361" i="5"/>
  <c r="T361" i="5"/>
  <c r="N361" i="5"/>
  <c r="M361" i="5"/>
  <c r="L361" i="5"/>
  <c r="G361" i="5"/>
  <c r="U361" i="5" s="1"/>
  <c r="E361" i="5"/>
  <c r="A361" i="5"/>
  <c r="AC360" i="5"/>
  <c r="T360" i="5"/>
  <c r="M360" i="5"/>
  <c r="N360" i="5" s="1"/>
  <c r="L360" i="5"/>
  <c r="G360" i="5"/>
  <c r="U360" i="5" s="1"/>
  <c r="E360" i="5"/>
  <c r="A360" i="5"/>
  <c r="AC359" i="5"/>
  <c r="U359" i="5"/>
  <c r="T359" i="5"/>
  <c r="M359" i="5"/>
  <c r="N359" i="5" s="1"/>
  <c r="L359" i="5"/>
  <c r="G359" i="5"/>
  <c r="E359" i="5"/>
  <c r="A359" i="5"/>
  <c r="AC358" i="5"/>
  <c r="T358" i="5"/>
  <c r="M358" i="5"/>
  <c r="L358" i="5"/>
  <c r="G358" i="5"/>
  <c r="U358" i="5" s="1"/>
  <c r="E358" i="5"/>
  <c r="A358" i="5"/>
  <c r="AC357" i="5"/>
  <c r="T357" i="5"/>
  <c r="M357" i="5"/>
  <c r="L357" i="5"/>
  <c r="N357" i="5" s="1"/>
  <c r="G357" i="5"/>
  <c r="U357" i="5" s="1"/>
  <c r="E357" i="5"/>
  <c r="A357" i="5"/>
  <c r="AC356" i="5"/>
  <c r="U356" i="5"/>
  <c r="T356" i="5"/>
  <c r="M356" i="5"/>
  <c r="N356" i="5" s="1"/>
  <c r="L356" i="5"/>
  <c r="G356" i="5"/>
  <c r="E356" i="5"/>
  <c r="A356" i="5"/>
  <c r="AC355" i="5"/>
  <c r="U355" i="5"/>
  <c r="T355" i="5"/>
  <c r="M355" i="5"/>
  <c r="N355" i="5" s="1"/>
  <c r="L355" i="5"/>
  <c r="G355" i="5"/>
  <c r="E355" i="5"/>
  <c r="A355" i="5"/>
  <c r="AC354" i="5"/>
  <c r="U354" i="5"/>
  <c r="T354" i="5"/>
  <c r="M354" i="5"/>
  <c r="N354" i="5" s="1"/>
  <c r="L354" i="5"/>
  <c r="G354" i="5"/>
  <c r="E354" i="5"/>
  <c r="A354" i="5"/>
  <c r="AC353" i="5"/>
  <c r="U353" i="5"/>
  <c r="T353" i="5"/>
  <c r="M353" i="5"/>
  <c r="N353" i="5" s="1"/>
  <c r="L353" i="5"/>
  <c r="G353" i="5"/>
  <c r="E353" i="5"/>
  <c r="A353" i="5"/>
  <c r="AC352" i="5"/>
  <c r="U352" i="5"/>
  <c r="T352" i="5"/>
  <c r="M352" i="5"/>
  <c r="N352" i="5" s="1"/>
  <c r="L352" i="5"/>
  <c r="G352" i="5"/>
  <c r="E352" i="5"/>
  <c r="A352" i="5"/>
  <c r="AC351" i="5"/>
  <c r="U351" i="5"/>
  <c r="T351" i="5"/>
  <c r="M351" i="5"/>
  <c r="N351" i="5" s="1"/>
  <c r="L351" i="5"/>
  <c r="G351" i="5"/>
  <c r="E351" i="5"/>
  <c r="A351" i="5"/>
  <c r="AC350" i="5"/>
  <c r="U350" i="5"/>
  <c r="T350" i="5"/>
  <c r="M350" i="5"/>
  <c r="N350" i="5" s="1"/>
  <c r="L350" i="5"/>
  <c r="G350" i="5"/>
  <c r="E350" i="5"/>
  <c r="A350" i="5"/>
  <c r="AC349" i="5"/>
  <c r="U349" i="5"/>
  <c r="T349" i="5"/>
  <c r="M349" i="5"/>
  <c r="N349" i="5" s="1"/>
  <c r="L349" i="5"/>
  <c r="G349" i="5"/>
  <c r="E349" i="5"/>
  <c r="A349" i="5"/>
  <c r="AC348" i="5"/>
  <c r="U348" i="5"/>
  <c r="T348" i="5"/>
  <c r="M348" i="5"/>
  <c r="N348" i="5" s="1"/>
  <c r="L348" i="5"/>
  <c r="G348" i="5"/>
  <c r="E348" i="5"/>
  <c r="A348" i="5"/>
  <c r="AC347" i="5"/>
  <c r="U347" i="5"/>
  <c r="T347" i="5"/>
  <c r="M347" i="5"/>
  <c r="N347" i="5" s="1"/>
  <c r="L347" i="5"/>
  <c r="G347" i="5"/>
  <c r="E347" i="5"/>
  <c r="A347" i="5"/>
  <c r="AC346" i="5"/>
  <c r="U346" i="5"/>
  <c r="T346" i="5"/>
  <c r="M346" i="5"/>
  <c r="N346" i="5" s="1"/>
  <c r="L346" i="5"/>
  <c r="G346" i="5"/>
  <c r="E346" i="5"/>
  <c r="A346" i="5"/>
  <c r="AC345" i="5"/>
  <c r="U345" i="5"/>
  <c r="T345" i="5"/>
  <c r="M345" i="5"/>
  <c r="N345" i="5" s="1"/>
  <c r="L345" i="5"/>
  <c r="G345" i="5"/>
  <c r="E345" i="5"/>
  <c r="A345" i="5"/>
  <c r="AC344" i="5"/>
  <c r="U344" i="5"/>
  <c r="T344" i="5"/>
  <c r="M344" i="5"/>
  <c r="N344" i="5" s="1"/>
  <c r="L344" i="5"/>
  <c r="G344" i="5"/>
  <c r="E344" i="5"/>
  <c r="A344" i="5"/>
  <c r="AC343" i="5"/>
  <c r="U343" i="5"/>
  <c r="T343" i="5"/>
  <c r="M343" i="5"/>
  <c r="N343" i="5" s="1"/>
  <c r="L343" i="5"/>
  <c r="G343" i="5"/>
  <c r="E343" i="5"/>
  <c r="A343" i="5"/>
  <c r="AC342" i="5"/>
  <c r="U342" i="5"/>
  <c r="T342" i="5"/>
  <c r="M342" i="5"/>
  <c r="N342" i="5" s="1"/>
  <c r="L342" i="5"/>
  <c r="G342" i="5"/>
  <c r="E342" i="5"/>
  <c r="A342" i="5"/>
  <c r="AC341" i="5"/>
  <c r="U341" i="5"/>
  <c r="T341" i="5"/>
  <c r="M341" i="5"/>
  <c r="N341" i="5" s="1"/>
  <c r="L341" i="5"/>
  <c r="G341" i="5"/>
  <c r="E341" i="5"/>
  <c r="A341" i="5"/>
  <c r="AC340" i="5"/>
  <c r="U340" i="5"/>
  <c r="T340" i="5"/>
  <c r="M340" i="5"/>
  <c r="N340" i="5" s="1"/>
  <c r="L340" i="5"/>
  <c r="G340" i="5"/>
  <c r="E340" i="5"/>
  <c r="A340" i="5"/>
  <c r="AC339" i="5"/>
  <c r="U339" i="5"/>
  <c r="T339" i="5"/>
  <c r="M339" i="5"/>
  <c r="N339" i="5" s="1"/>
  <c r="L339" i="5"/>
  <c r="G339" i="5"/>
  <c r="E339" i="5"/>
  <c r="A339" i="5"/>
  <c r="A338" i="5"/>
  <c r="AC337" i="5"/>
  <c r="T337" i="5"/>
  <c r="N337" i="5"/>
  <c r="M337" i="5"/>
  <c r="L337" i="5"/>
  <c r="G337" i="5"/>
  <c r="U337" i="5" s="1"/>
  <c r="E337" i="5"/>
  <c r="A337" i="5"/>
  <c r="AC336" i="5"/>
  <c r="T336" i="5"/>
  <c r="M336" i="5"/>
  <c r="L336" i="5"/>
  <c r="N336" i="5" s="1"/>
  <c r="G336" i="5"/>
  <c r="U336" i="5" s="1"/>
  <c r="E336" i="5"/>
  <c r="A336" i="5"/>
  <c r="AC335" i="5"/>
  <c r="V335" i="5"/>
  <c r="U335" i="5"/>
  <c r="T335" i="5"/>
  <c r="M335" i="5"/>
  <c r="N335" i="5" s="1"/>
  <c r="L335" i="5"/>
  <c r="G335" i="5"/>
  <c r="E335" i="5"/>
  <c r="A335" i="5"/>
  <c r="AC334" i="5"/>
  <c r="V334" i="5"/>
  <c r="U334" i="5"/>
  <c r="T334" i="5"/>
  <c r="M334" i="5"/>
  <c r="N334" i="5" s="1"/>
  <c r="L334" i="5"/>
  <c r="G334" i="5"/>
  <c r="E334" i="5"/>
  <c r="A334" i="5"/>
  <c r="AC333" i="5"/>
  <c r="T333" i="5"/>
  <c r="N333" i="5"/>
  <c r="M333" i="5"/>
  <c r="L333" i="5"/>
  <c r="G333" i="5"/>
  <c r="V333" i="5" s="1"/>
  <c r="E333" i="5"/>
  <c r="A333" i="5"/>
  <c r="AC332" i="5"/>
  <c r="T332" i="5"/>
  <c r="N332" i="5"/>
  <c r="M332" i="5"/>
  <c r="L332" i="5"/>
  <c r="G332" i="5"/>
  <c r="U332" i="5" s="1"/>
  <c r="E332" i="5"/>
  <c r="A332" i="5"/>
  <c r="AC331" i="5"/>
  <c r="T331" i="5"/>
  <c r="N331" i="5"/>
  <c r="M331" i="5"/>
  <c r="L331" i="5"/>
  <c r="G331" i="5"/>
  <c r="U331" i="5" s="1"/>
  <c r="E331" i="5"/>
  <c r="A331" i="5"/>
  <c r="AC330" i="5"/>
  <c r="T330" i="5"/>
  <c r="N330" i="5"/>
  <c r="M330" i="5"/>
  <c r="L330" i="5"/>
  <c r="G330" i="5"/>
  <c r="U330" i="5" s="1"/>
  <c r="E330" i="5"/>
  <c r="A330" i="5"/>
  <c r="AC329" i="5"/>
  <c r="T329" i="5"/>
  <c r="N329" i="5"/>
  <c r="M329" i="5"/>
  <c r="L329" i="5"/>
  <c r="G329" i="5"/>
  <c r="U329" i="5" s="1"/>
  <c r="E329" i="5"/>
  <c r="A329" i="5"/>
  <c r="AC328" i="5"/>
  <c r="T328" i="5"/>
  <c r="N328" i="5"/>
  <c r="M328" i="5"/>
  <c r="L328" i="5"/>
  <c r="G328" i="5"/>
  <c r="U328" i="5" s="1"/>
  <c r="E328" i="5"/>
  <c r="A328" i="5"/>
  <c r="AC327" i="5"/>
  <c r="T327" i="5"/>
  <c r="N327" i="5"/>
  <c r="M327" i="5"/>
  <c r="L327" i="5"/>
  <c r="G327" i="5"/>
  <c r="U327" i="5" s="1"/>
  <c r="E327" i="5"/>
  <c r="A327" i="5"/>
  <c r="AC326" i="5"/>
  <c r="T326" i="5"/>
  <c r="N326" i="5"/>
  <c r="M326" i="5"/>
  <c r="L326" i="5"/>
  <c r="G326" i="5"/>
  <c r="U326" i="5" s="1"/>
  <c r="E326" i="5"/>
  <c r="A326" i="5"/>
  <c r="AC325" i="5"/>
  <c r="T325" i="5"/>
  <c r="N325" i="5"/>
  <c r="M325" i="5"/>
  <c r="L325" i="5"/>
  <c r="G325" i="5"/>
  <c r="U325" i="5" s="1"/>
  <c r="E325" i="5"/>
  <c r="A325" i="5"/>
  <c r="AC324" i="5"/>
  <c r="T324" i="5"/>
  <c r="N324" i="5"/>
  <c r="M324" i="5"/>
  <c r="L324" i="5"/>
  <c r="G324" i="5"/>
  <c r="U324" i="5" s="1"/>
  <c r="E324" i="5"/>
  <c r="A324" i="5"/>
  <c r="AC323" i="5"/>
  <c r="T323" i="5"/>
  <c r="N323" i="5"/>
  <c r="M323" i="5"/>
  <c r="L323" i="5"/>
  <c r="G323" i="5"/>
  <c r="U323" i="5" s="1"/>
  <c r="E323" i="5"/>
  <c r="A323" i="5"/>
  <c r="AC322" i="5"/>
  <c r="T322" i="5"/>
  <c r="N322" i="5"/>
  <c r="M322" i="5"/>
  <c r="L322" i="5"/>
  <c r="G322" i="5"/>
  <c r="U322" i="5" s="1"/>
  <c r="E322" i="5"/>
  <c r="A322" i="5"/>
  <c r="AC321" i="5"/>
  <c r="T321" i="5"/>
  <c r="N321" i="5"/>
  <c r="M321" i="5"/>
  <c r="L321" i="5"/>
  <c r="G321" i="5"/>
  <c r="U321" i="5" s="1"/>
  <c r="E321" i="5"/>
  <c r="A321" i="5"/>
  <c r="AC320" i="5"/>
  <c r="T320" i="5"/>
  <c r="N320" i="5"/>
  <c r="M320" i="5"/>
  <c r="L320" i="5"/>
  <c r="G320" i="5"/>
  <c r="U320" i="5" s="1"/>
  <c r="E320" i="5"/>
  <c r="A320" i="5"/>
  <c r="AC319" i="5"/>
  <c r="T319" i="5"/>
  <c r="N319" i="5"/>
  <c r="M319" i="5"/>
  <c r="L319" i="5"/>
  <c r="G319" i="5"/>
  <c r="U319" i="5" s="1"/>
  <c r="E319" i="5"/>
  <c r="A319" i="5"/>
  <c r="AC318" i="5"/>
  <c r="T318" i="5"/>
  <c r="N318" i="5"/>
  <c r="M318" i="5"/>
  <c r="L318" i="5"/>
  <c r="G318" i="5"/>
  <c r="U318" i="5" s="1"/>
  <c r="E318" i="5"/>
  <c r="A318" i="5"/>
  <c r="AC317" i="5"/>
  <c r="T317" i="5"/>
  <c r="N317" i="5"/>
  <c r="M317" i="5"/>
  <c r="L317" i="5"/>
  <c r="G317" i="5"/>
  <c r="U317" i="5" s="1"/>
  <c r="E317" i="5"/>
  <c r="A317" i="5"/>
  <c r="AC316" i="5"/>
  <c r="T316" i="5"/>
  <c r="N316" i="5"/>
  <c r="M316" i="5"/>
  <c r="L316" i="5"/>
  <c r="G316" i="5"/>
  <c r="U316" i="5" s="1"/>
  <c r="E316" i="5"/>
  <c r="A316" i="5"/>
  <c r="AC315" i="5"/>
  <c r="T315" i="5"/>
  <c r="N315" i="5"/>
  <c r="M315" i="5"/>
  <c r="L315" i="5"/>
  <c r="G315" i="5"/>
  <c r="U315" i="5" s="1"/>
  <c r="E315" i="5"/>
  <c r="A315" i="5"/>
  <c r="AC314" i="5"/>
  <c r="T314" i="5"/>
  <c r="N314" i="5"/>
  <c r="M314" i="5"/>
  <c r="L314" i="5"/>
  <c r="G314" i="5"/>
  <c r="U314" i="5" s="1"/>
  <c r="E314" i="5"/>
  <c r="A314" i="5"/>
  <c r="AC313" i="5"/>
  <c r="T313" i="5"/>
  <c r="N313" i="5"/>
  <c r="M313" i="5"/>
  <c r="L313" i="5"/>
  <c r="G313" i="5"/>
  <c r="U313" i="5" s="1"/>
  <c r="E313" i="5"/>
  <c r="A313" i="5"/>
  <c r="AC312" i="5"/>
  <c r="T312" i="5"/>
  <c r="N312" i="5"/>
  <c r="M312" i="5"/>
  <c r="L312" i="5"/>
  <c r="G312" i="5"/>
  <c r="U312" i="5" s="1"/>
  <c r="E312" i="5"/>
  <c r="A312" i="5"/>
  <c r="AC311" i="5"/>
  <c r="T311" i="5"/>
  <c r="N311" i="5"/>
  <c r="D62" i="12" s="1"/>
  <c r="M311" i="5"/>
  <c r="L311" i="5"/>
  <c r="G311" i="5"/>
  <c r="U311" i="5" s="1"/>
  <c r="D101" i="12" s="1"/>
  <c r="E311" i="5"/>
  <c r="A311" i="5"/>
  <c r="AC310" i="5"/>
  <c r="T310" i="5"/>
  <c r="N310" i="5"/>
  <c r="M310" i="5"/>
  <c r="L310" i="5"/>
  <c r="G310" i="5"/>
  <c r="U310" i="5" s="1"/>
  <c r="E310" i="5"/>
  <c r="A310" i="5"/>
  <c r="AC309" i="5"/>
  <c r="T309" i="5"/>
  <c r="N309" i="5"/>
  <c r="M309" i="5"/>
  <c r="L309" i="5"/>
  <c r="G309" i="5"/>
  <c r="U309" i="5" s="1"/>
  <c r="E309" i="5"/>
  <c r="A309" i="5"/>
  <c r="AC308" i="5"/>
  <c r="T308" i="5"/>
  <c r="N308" i="5"/>
  <c r="M308" i="5"/>
  <c r="L308" i="5"/>
  <c r="G308" i="5"/>
  <c r="U308" i="5" s="1"/>
  <c r="E308" i="5"/>
  <c r="A308" i="5"/>
  <c r="AC307" i="5"/>
  <c r="T307" i="5"/>
  <c r="N307" i="5"/>
  <c r="M307" i="5"/>
  <c r="L307" i="5"/>
  <c r="G307" i="5"/>
  <c r="U307" i="5" s="1"/>
  <c r="E307" i="5"/>
  <c r="A307" i="5"/>
  <c r="AC306" i="5"/>
  <c r="T306" i="5"/>
  <c r="N306" i="5"/>
  <c r="M306" i="5"/>
  <c r="L306" i="5"/>
  <c r="G306" i="5"/>
  <c r="U306" i="5" s="1"/>
  <c r="E306" i="5"/>
  <c r="A306" i="5"/>
  <c r="AJ305" i="5"/>
  <c r="AK305" i="5" s="1"/>
  <c r="AC305" i="5"/>
  <c r="U305" i="5"/>
  <c r="T305" i="5"/>
  <c r="M305" i="5"/>
  <c r="N305" i="5" s="1"/>
  <c r="L305" i="5"/>
  <c r="G305" i="5"/>
  <c r="E305" i="5"/>
  <c r="A305" i="5"/>
  <c r="AC304" i="5"/>
  <c r="U304" i="5"/>
  <c r="T304" i="5"/>
  <c r="M304" i="5"/>
  <c r="N304" i="5" s="1"/>
  <c r="L304" i="5"/>
  <c r="G304" i="5"/>
  <c r="E304" i="5"/>
  <c r="A304" i="5"/>
  <c r="AC303" i="5"/>
  <c r="U303" i="5"/>
  <c r="T303" i="5"/>
  <c r="M303" i="5"/>
  <c r="N303" i="5" s="1"/>
  <c r="L303" i="5"/>
  <c r="G303" i="5"/>
  <c r="E303" i="5"/>
  <c r="A303" i="5"/>
  <c r="AC302" i="5"/>
  <c r="U302" i="5"/>
  <c r="T302" i="5"/>
  <c r="M302" i="5"/>
  <c r="N302" i="5" s="1"/>
  <c r="L302" i="5"/>
  <c r="G302" i="5"/>
  <c r="E302" i="5"/>
  <c r="A302" i="5"/>
  <c r="AC301" i="5"/>
  <c r="U301" i="5"/>
  <c r="T301" i="5"/>
  <c r="M301" i="5"/>
  <c r="N301" i="5" s="1"/>
  <c r="L301" i="5"/>
  <c r="G301" i="5"/>
  <c r="E301" i="5"/>
  <c r="A301" i="5"/>
  <c r="AC300" i="5"/>
  <c r="U300" i="5"/>
  <c r="T300" i="5"/>
  <c r="M300" i="5"/>
  <c r="N300" i="5" s="1"/>
  <c r="L300" i="5"/>
  <c r="G300" i="5"/>
  <c r="E300" i="5"/>
  <c r="A300" i="5"/>
  <c r="AC299" i="5"/>
  <c r="U299" i="5"/>
  <c r="T299" i="5"/>
  <c r="M299" i="5"/>
  <c r="N299" i="5" s="1"/>
  <c r="L299" i="5"/>
  <c r="G299" i="5"/>
  <c r="E299" i="5"/>
  <c r="A299" i="5"/>
  <c r="AC298" i="5"/>
  <c r="U298" i="5"/>
  <c r="T298" i="5"/>
  <c r="M298" i="5"/>
  <c r="N298" i="5" s="1"/>
  <c r="L298" i="5"/>
  <c r="G298" i="5"/>
  <c r="E298" i="5"/>
  <c r="A298" i="5"/>
  <c r="AC297" i="5"/>
  <c r="U297" i="5"/>
  <c r="T297" i="5"/>
  <c r="M297" i="5"/>
  <c r="N297" i="5" s="1"/>
  <c r="L297" i="5"/>
  <c r="G297" i="5"/>
  <c r="E297" i="5"/>
  <c r="A297" i="5"/>
  <c r="A296" i="5"/>
  <c r="AC295" i="5"/>
  <c r="U295" i="5"/>
  <c r="T295" i="5"/>
  <c r="M295" i="5"/>
  <c r="N295" i="5" s="1"/>
  <c r="L295" i="5"/>
  <c r="G295" i="5"/>
  <c r="E295" i="5"/>
  <c r="A295" i="5"/>
  <c r="AC294" i="5"/>
  <c r="U294" i="5"/>
  <c r="T294" i="5"/>
  <c r="M294" i="5"/>
  <c r="N294" i="5" s="1"/>
  <c r="L294" i="5"/>
  <c r="G294" i="5"/>
  <c r="E294" i="5"/>
  <c r="A294" i="5"/>
  <c r="AC293" i="5"/>
  <c r="U293" i="5"/>
  <c r="T293" i="5"/>
  <c r="M293" i="5"/>
  <c r="N293" i="5" s="1"/>
  <c r="L293" i="5"/>
  <c r="G293" i="5"/>
  <c r="E293" i="5"/>
  <c r="A293" i="5"/>
  <c r="A292" i="5"/>
  <c r="AC291" i="5"/>
  <c r="T291" i="5"/>
  <c r="N291" i="5"/>
  <c r="M291" i="5"/>
  <c r="L291" i="5"/>
  <c r="G291" i="5"/>
  <c r="V291" i="5" s="1"/>
  <c r="E291" i="5"/>
  <c r="A291" i="5"/>
  <c r="AC290" i="5"/>
  <c r="U290" i="5"/>
  <c r="T290" i="5"/>
  <c r="M290" i="5"/>
  <c r="N290" i="5" s="1"/>
  <c r="L290" i="5"/>
  <c r="G290" i="5"/>
  <c r="V290" i="5" s="1"/>
  <c r="E290" i="5"/>
  <c r="A290" i="5"/>
  <c r="AC289" i="5"/>
  <c r="V289" i="5"/>
  <c r="U289" i="5"/>
  <c r="T289" i="5"/>
  <c r="M289" i="5"/>
  <c r="N289" i="5" s="1"/>
  <c r="L289" i="5"/>
  <c r="G289" i="5"/>
  <c r="E289" i="5"/>
  <c r="A289" i="5"/>
  <c r="AC288" i="5"/>
  <c r="V288" i="5"/>
  <c r="T288" i="5"/>
  <c r="N288" i="5"/>
  <c r="M288" i="5"/>
  <c r="L288" i="5"/>
  <c r="G288" i="5"/>
  <c r="U288" i="5" s="1"/>
  <c r="E288" i="5"/>
  <c r="A288" i="5"/>
  <c r="AC287" i="5"/>
  <c r="T287" i="5"/>
  <c r="N287" i="5"/>
  <c r="M287" i="5"/>
  <c r="L287" i="5"/>
  <c r="G287" i="5"/>
  <c r="U287" i="5" s="1"/>
  <c r="E287" i="5"/>
  <c r="A287" i="5"/>
  <c r="AC286" i="5"/>
  <c r="T286" i="5"/>
  <c r="N286" i="5"/>
  <c r="M286" i="5"/>
  <c r="L286" i="5"/>
  <c r="G286" i="5"/>
  <c r="U286" i="5" s="1"/>
  <c r="E286" i="5"/>
  <c r="A286" i="5"/>
  <c r="AC285" i="5"/>
  <c r="T285" i="5"/>
  <c r="N285" i="5"/>
  <c r="M285" i="5"/>
  <c r="L285" i="5"/>
  <c r="G285" i="5"/>
  <c r="U285" i="5" s="1"/>
  <c r="E285" i="5"/>
  <c r="A285" i="5"/>
  <c r="AC284" i="5"/>
  <c r="T284" i="5"/>
  <c r="N284" i="5"/>
  <c r="M284" i="5"/>
  <c r="L284" i="5"/>
  <c r="G284" i="5"/>
  <c r="U284" i="5" s="1"/>
  <c r="E284" i="5"/>
  <c r="A284" i="5"/>
  <c r="AC283" i="5"/>
  <c r="T283" i="5"/>
  <c r="N283" i="5"/>
  <c r="M283" i="5"/>
  <c r="L283" i="5"/>
  <c r="G283" i="5"/>
  <c r="U283" i="5" s="1"/>
  <c r="E283" i="5"/>
  <c r="A283" i="5"/>
  <c r="AC282" i="5"/>
  <c r="T282" i="5"/>
  <c r="N282" i="5"/>
  <c r="M282" i="5"/>
  <c r="L282" i="5"/>
  <c r="G282" i="5"/>
  <c r="U282" i="5" s="1"/>
  <c r="E282" i="5"/>
  <c r="A282" i="5"/>
  <c r="AC281" i="5"/>
  <c r="T281" i="5"/>
  <c r="N281" i="5"/>
  <c r="M281" i="5"/>
  <c r="L281" i="5"/>
  <c r="G281" i="5"/>
  <c r="U281" i="5" s="1"/>
  <c r="E281" i="5"/>
  <c r="A281" i="5"/>
  <c r="AC280" i="5"/>
  <c r="T280" i="5"/>
  <c r="N280" i="5"/>
  <c r="M280" i="5"/>
  <c r="L280" i="5"/>
  <c r="G280" i="5"/>
  <c r="U280" i="5" s="1"/>
  <c r="E280" i="5"/>
  <c r="A280" i="5"/>
  <c r="AC279" i="5"/>
  <c r="T279" i="5"/>
  <c r="N279" i="5"/>
  <c r="M279" i="5"/>
  <c r="L279" i="5"/>
  <c r="G279" i="5"/>
  <c r="U279" i="5" s="1"/>
  <c r="E279" i="5"/>
  <c r="A279" i="5"/>
  <c r="AC278" i="5"/>
  <c r="T278" i="5"/>
  <c r="N278" i="5"/>
  <c r="M278" i="5"/>
  <c r="L278" i="5"/>
  <c r="G278" i="5"/>
  <c r="U278" i="5" s="1"/>
  <c r="E278" i="5"/>
  <c r="A278" i="5"/>
  <c r="AC277" i="5"/>
  <c r="T277" i="5"/>
  <c r="N277" i="5"/>
  <c r="M277" i="5"/>
  <c r="L277" i="5"/>
  <c r="G277" i="5"/>
  <c r="U277" i="5" s="1"/>
  <c r="E277" i="5"/>
  <c r="A277" i="5"/>
  <c r="AC276" i="5"/>
  <c r="T276" i="5"/>
  <c r="N276" i="5"/>
  <c r="M276" i="5"/>
  <c r="L276" i="5"/>
  <c r="G276" i="5"/>
  <c r="U276" i="5" s="1"/>
  <c r="E276" i="5"/>
  <c r="A276" i="5"/>
  <c r="AC275" i="5"/>
  <c r="T275" i="5"/>
  <c r="N275" i="5"/>
  <c r="M275" i="5"/>
  <c r="L275" i="5"/>
  <c r="G275" i="5"/>
  <c r="U275" i="5" s="1"/>
  <c r="E275" i="5"/>
  <c r="A275" i="5"/>
  <c r="AC274" i="5"/>
  <c r="T274" i="5"/>
  <c r="N274" i="5"/>
  <c r="M274" i="5"/>
  <c r="L274" i="5"/>
  <c r="G274" i="5"/>
  <c r="U274" i="5" s="1"/>
  <c r="E274" i="5"/>
  <c r="A274" i="5"/>
  <c r="AC273" i="5"/>
  <c r="T273" i="5"/>
  <c r="N273" i="5"/>
  <c r="M273" i="5"/>
  <c r="L273" i="5"/>
  <c r="G273" i="5"/>
  <c r="U273" i="5" s="1"/>
  <c r="D117" i="12" s="1"/>
  <c r="E273" i="5"/>
  <c r="A273" i="5"/>
  <c r="AC272" i="5"/>
  <c r="T272" i="5"/>
  <c r="N272" i="5"/>
  <c r="M272" i="5"/>
  <c r="L272" i="5"/>
  <c r="G272" i="5"/>
  <c r="U272" i="5" s="1"/>
  <c r="E272" i="5"/>
  <c r="A272" i="5"/>
  <c r="AC271" i="5"/>
  <c r="T271" i="5"/>
  <c r="N271" i="5"/>
  <c r="M271" i="5"/>
  <c r="L271" i="5"/>
  <c r="G271" i="5"/>
  <c r="U271" i="5" s="1"/>
  <c r="E271" i="5"/>
  <c r="A271" i="5"/>
  <c r="AC270" i="5"/>
  <c r="T270" i="5"/>
  <c r="N270" i="5"/>
  <c r="M270" i="5"/>
  <c r="L270" i="5"/>
  <c r="G270" i="5"/>
  <c r="U270" i="5" s="1"/>
  <c r="E270" i="5"/>
  <c r="A270" i="5"/>
  <c r="AC269" i="5"/>
  <c r="T269" i="5"/>
  <c r="N269" i="5"/>
  <c r="M269" i="5"/>
  <c r="L269" i="5"/>
  <c r="G269" i="5"/>
  <c r="U269" i="5" s="1"/>
  <c r="E269" i="5"/>
  <c r="A269" i="5"/>
  <c r="AC268" i="5"/>
  <c r="T268" i="5"/>
  <c r="N268" i="5"/>
  <c r="M268" i="5"/>
  <c r="L268" i="5"/>
  <c r="G268" i="5"/>
  <c r="U268" i="5" s="1"/>
  <c r="E268" i="5"/>
  <c r="A268" i="5"/>
  <c r="AC267" i="5"/>
  <c r="T267" i="5"/>
  <c r="N267" i="5"/>
  <c r="M267" i="5"/>
  <c r="L267" i="5"/>
  <c r="G267" i="5"/>
  <c r="U267" i="5" s="1"/>
  <c r="E267" i="5"/>
  <c r="A267" i="5"/>
  <c r="AC266" i="5"/>
  <c r="T266" i="5"/>
  <c r="N266" i="5"/>
  <c r="M266" i="5"/>
  <c r="L266" i="5"/>
  <c r="G266" i="5"/>
  <c r="U266" i="5" s="1"/>
  <c r="E266" i="5"/>
  <c r="A266" i="5"/>
  <c r="AC265" i="5"/>
  <c r="T265" i="5"/>
  <c r="N265" i="5"/>
  <c r="M265" i="5"/>
  <c r="L265" i="5"/>
  <c r="G265" i="5"/>
  <c r="U265" i="5" s="1"/>
  <c r="E265" i="5"/>
  <c r="A265" i="5"/>
  <c r="AC264" i="5"/>
  <c r="T264" i="5"/>
  <c r="N264" i="5"/>
  <c r="M264" i="5"/>
  <c r="L264" i="5"/>
  <c r="G264" i="5"/>
  <c r="U264" i="5" s="1"/>
  <c r="E264" i="5"/>
  <c r="A264" i="5"/>
  <c r="AC263" i="5"/>
  <c r="T263" i="5"/>
  <c r="N263" i="5"/>
  <c r="M263" i="5"/>
  <c r="L263" i="5"/>
  <c r="G263" i="5"/>
  <c r="U263" i="5" s="1"/>
  <c r="E263" i="5"/>
  <c r="A263" i="5"/>
  <c r="AC262" i="5"/>
  <c r="T262" i="5"/>
  <c r="N262" i="5"/>
  <c r="M262" i="5"/>
  <c r="L262" i="5"/>
  <c r="G262" i="5"/>
  <c r="U262" i="5" s="1"/>
  <c r="E262" i="5"/>
  <c r="A262" i="5"/>
  <c r="AC261" i="5"/>
  <c r="T261" i="5"/>
  <c r="N261" i="5"/>
  <c r="M261" i="5"/>
  <c r="L261" i="5"/>
  <c r="G261" i="5"/>
  <c r="U261" i="5" s="1"/>
  <c r="E261" i="5"/>
  <c r="A261" i="5"/>
  <c r="AC260" i="5"/>
  <c r="T260" i="5"/>
  <c r="N260" i="5"/>
  <c r="M260" i="5"/>
  <c r="L260" i="5"/>
  <c r="G260" i="5"/>
  <c r="U260" i="5" s="1"/>
  <c r="E260" i="5"/>
  <c r="A260" i="5"/>
  <c r="AC259" i="5"/>
  <c r="T259" i="5"/>
  <c r="N259" i="5"/>
  <c r="M259" i="5"/>
  <c r="L259" i="5"/>
  <c r="G259" i="5"/>
  <c r="U259" i="5" s="1"/>
  <c r="E259" i="5"/>
  <c r="A259" i="5"/>
  <c r="AC258" i="5"/>
  <c r="T258" i="5"/>
  <c r="N258" i="5"/>
  <c r="M258" i="5"/>
  <c r="L258" i="5"/>
  <c r="G258" i="5"/>
  <c r="U258" i="5" s="1"/>
  <c r="D104" i="12" s="1"/>
  <c r="E258" i="5"/>
  <c r="A258" i="5"/>
  <c r="AC257" i="5"/>
  <c r="T257" i="5"/>
  <c r="N257" i="5"/>
  <c r="M257" i="5"/>
  <c r="L257" i="5"/>
  <c r="G257" i="5"/>
  <c r="U257" i="5" s="1"/>
  <c r="E257" i="5"/>
  <c r="A257" i="5"/>
  <c r="AC256" i="5"/>
  <c r="T256" i="5"/>
  <c r="N256" i="5"/>
  <c r="M256" i="5"/>
  <c r="L256" i="5"/>
  <c r="G256" i="5"/>
  <c r="U256" i="5" s="1"/>
  <c r="D98" i="12" s="1"/>
  <c r="E256" i="5"/>
  <c r="A256" i="5"/>
  <c r="AC255" i="5"/>
  <c r="T255" i="5"/>
  <c r="N255" i="5"/>
  <c r="M255" i="5"/>
  <c r="L255" i="5"/>
  <c r="G255" i="5"/>
  <c r="U255" i="5" s="1"/>
  <c r="E255" i="5"/>
  <c r="A255" i="5"/>
  <c r="AC254" i="5"/>
  <c r="T254" i="5"/>
  <c r="N254" i="5"/>
  <c r="M254" i="5"/>
  <c r="L254" i="5"/>
  <c r="G254" i="5"/>
  <c r="U254" i="5" s="1"/>
  <c r="E254" i="5"/>
  <c r="A254" i="5"/>
  <c r="AC253" i="5"/>
  <c r="T253" i="5"/>
  <c r="N253" i="5"/>
  <c r="M253" i="5"/>
  <c r="L253" i="5"/>
  <c r="G253" i="5"/>
  <c r="U253" i="5" s="1"/>
  <c r="E253" i="5"/>
  <c r="A253" i="5"/>
  <c r="AC252" i="5"/>
  <c r="T252" i="5"/>
  <c r="N252" i="5"/>
  <c r="M252" i="5"/>
  <c r="L252" i="5"/>
  <c r="G252" i="5"/>
  <c r="U252" i="5" s="1"/>
  <c r="D106" i="12" s="1"/>
  <c r="E252" i="5"/>
  <c r="A252" i="5"/>
  <c r="AC251" i="5"/>
  <c r="T251" i="5"/>
  <c r="N251" i="5"/>
  <c r="M251" i="5"/>
  <c r="L251" i="5"/>
  <c r="G251" i="5"/>
  <c r="U251" i="5" s="1"/>
  <c r="E251" i="5"/>
  <c r="A251" i="5"/>
  <c r="AC250" i="5"/>
  <c r="T250" i="5"/>
  <c r="N250" i="5"/>
  <c r="M250" i="5"/>
  <c r="L250" i="5"/>
  <c r="G250" i="5"/>
  <c r="U250" i="5" s="1"/>
  <c r="E250" i="5"/>
  <c r="A250" i="5"/>
  <c r="AC249" i="5"/>
  <c r="T249" i="5"/>
  <c r="N249" i="5"/>
  <c r="M249" i="5"/>
  <c r="L249" i="5"/>
  <c r="G249" i="5"/>
  <c r="U249" i="5" s="1"/>
  <c r="E249" i="5"/>
  <c r="A249" i="5"/>
  <c r="AC248" i="5"/>
  <c r="T248" i="5"/>
  <c r="N248" i="5"/>
  <c r="M248" i="5"/>
  <c r="L248" i="5"/>
  <c r="G248" i="5"/>
  <c r="U248" i="5" s="1"/>
  <c r="E248" i="5"/>
  <c r="A248" i="5"/>
  <c r="AC247" i="5"/>
  <c r="T247" i="5"/>
  <c r="N247" i="5"/>
  <c r="M247" i="5"/>
  <c r="L247" i="5"/>
  <c r="G247" i="5"/>
  <c r="U247" i="5" s="1"/>
  <c r="D91" i="12" s="1"/>
  <c r="E247" i="5"/>
  <c r="A247" i="5"/>
  <c r="A246" i="5"/>
  <c r="AC245" i="5"/>
  <c r="V245" i="5"/>
  <c r="U245" i="5"/>
  <c r="T245" i="5"/>
  <c r="M245" i="5"/>
  <c r="N245" i="5" s="1"/>
  <c r="L245" i="5"/>
  <c r="G245" i="5"/>
  <c r="E245" i="5"/>
  <c r="A245" i="5"/>
  <c r="AC244" i="5"/>
  <c r="V244" i="5"/>
  <c r="U244" i="5"/>
  <c r="T244" i="5"/>
  <c r="M244" i="5"/>
  <c r="N244" i="5" s="1"/>
  <c r="L244" i="5"/>
  <c r="G244" i="5"/>
  <c r="E244" i="5"/>
  <c r="A244" i="5"/>
  <c r="AC243" i="5"/>
  <c r="V243" i="5"/>
  <c r="T243" i="5"/>
  <c r="N243" i="5"/>
  <c r="M243" i="5"/>
  <c r="L243" i="5"/>
  <c r="G243" i="5"/>
  <c r="U243" i="5" s="1"/>
  <c r="E243" i="5"/>
  <c r="A243" i="5"/>
  <c r="AC242" i="5"/>
  <c r="T242" i="5"/>
  <c r="N242" i="5"/>
  <c r="M242" i="5"/>
  <c r="L242" i="5"/>
  <c r="G242" i="5"/>
  <c r="V242" i="5" s="1"/>
  <c r="E242" i="5"/>
  <c r="A242" i="5"/>
  <c r="AC241" i="5"/>
  <c r="U241" i="5"/>
  <c r="T241" i="5"/>
  <c r="M241" i="5"/>
  <c r="N241" i="5" s="1"/>
  <c r="L241" i="5"/>
  <c r="G241" i="5"/>
  <c r="V241" i="5" s="1"/>
  <c r="E241" i="5"/>
  <c r="A241" i="5"/>
  <c r="AC240" i="5"/>
  <c r="U240" i="5"/>
  <c r="T240" i="5"/>
  <c r="M240" i="5"/>
  <c r="N240" i="5" s="1"/>
  <c r="L240" i="5"/>
  <c r="G240" i="5"/>
  <c r="E240" i="5"/>
  <c r="A240" i="5"/>
  <c r="AC239" i="5"/>
  <c r="U239" i="5"/>
  <c r="T239" i="5"/>
  <c r="M239" i="5"/>
  <c r="N239" i="5" s="1"/>
  <c r="L239" i="5"/>
  <c r="G239" i="5"/>
  <c r="E239" i="5"/>
  <c r="A239" i="5"/>
  <c r="AC238" i="5"/>
  <c r="U238" i="5"/>
  <c r="T238" i="5"/>
  <c r="M238" i="5"/>
  <c r="N238" i="5" s="1"/>
  <c r="L238" i="5"/>
  <c r="G238" i="5"/>
  <c r="E238" i="5"/>
  <c r="A238" i="5"/>
  <c r="AC237" i="5"/>
  <c r="U237" i="5"/>
  <c r="T237" i="5"/>
  <c r="M237" i="5"/>
  <c r="N237" i="5" s="1"/>
  <c r="L237" i="5"/>
  <c r="G237" i="5"/>
  <c r="E237" i="5"/>
  <c r="A237" i="5"/>
  <c r="AC236" i="5"/>
  <c r="U236" i="5"/>
  <c r="T236" i="5"/>
  <c r="M236" i="5"/>
  <c r="N236" i="5" s="1"/>
  <c r="L236" i="5"/>
  <c r="G236" i="5"/>
  <c r="E236" i="5"/>
  <c r="A236" i="5"/>
  <c r="AC235" i="5"/>
  <c r="U235" i="5"/>
  <c r="T235" i="5"/>
  <c r="M235" i="5"/>
  <c r="N235" i="5" s="1"/>
  <c r="L235" i="5"/>
  <c r="G235" i="5"/>
  <c r="E235" i="5"/>
  <c r="A235" i="5"/>
  <c r="AC234" i="5"/>
  <c r="U234" i="5"/>
  <c r="T234" i="5"/>
  <c r="M234" i="5"/>
  <c r="N234" i="5" s="1"/>
  <c r="L234" i="5"/>
  <c r="G234" i="5"/>
  <c r="E234" i="5"/>
  <c r="A234" i="5"/>
  <c r="AC233" i="5"/>
  <c r="U233" i="5"/>
  <c r="T233" i="5"/>
  <c r="M233" i="5"/>
  <c r="N233" i="5" s="1"/>
  <c r="L233" i="5"/>
  <c r="G233" i="5"/>
  <c r="E233" i="5"/>
  <c r="A233" i="5"/>
  <c r="AC232" i="5"/>
  <c r="U232" i="5"/>
  <c r="T232" i="5"/>
  <c r="M232" i="5"/>
  <c r="N232" i="5" s="1"/>
  <c r="L232" i="5"/>
  <c r="G232" i="5"/>
  <c r="E232" i="5"/>
  <c r="A232" i="5"/>
  <c r="AC231" i="5"/>
  <c r="U231" i="5"/>
  <c r="T231" i="5"/>
  <c r="M231" i="5"/>
  <c r="N231" i="5" s="1"/>
  <c r="L231" i="5"/>
  <c r="G231" i="5"/>
  <c r="E231" i="5"/>
  <c r="A231" i="5"/>
  <c r="AC230" i="5"/>
  <c r="U230" i="5"/>
  <c r="T230" i="5"/>
  <c r="M230" i="5"/>
  <c r="N230" i="5" s="1"/>
  <c r="L230" i="5"/>
  <c r="G230" i="5"/>
  <c r="E230" i="5"/>
  <c r="A230" i="5"/>
  <c r="AC229" i="5"/>
  <c r="U229" i="5"/>
  <c r="T229" i="5"/>
  <c r="M229" i="5"/>
  <c r="N229" i="5" s="1"/>
  <c r="L229" i="5"/>
  <c r="G229" i="5"/>
  <c r="E229" i="5"/>
  <c r="A229" i="5"/>
  <c r="AC228" i="5"/>
  <c r="U228" i="5"/>
  <c r="T228" i="5"/>
  <c r="M228" i="5"/>
  <c r="N228" i="5" s="1"/>
  <c r="L228" i="5"/>
  <c r="G228" i="5"/>
  <c r="E228" i="5"/>
  <c r="A228" i="5"/>
  <c r="AC227" i="5"/>
  <c r="U227" i="5"/>
  <c r="T227" i="5"/>
  <c r="M227" i="5"/>
  <c r="N227" i="5" s="1"/>
  <c r="L227" i="5"/>
  <c r="G227" i="5"/>
  <c r="E227" i="5"/>
  <c r="A227" i="5"/>
  <c r="AC226" i="5"/>
  <c r="U226" i="5"/>
  <c r="T226" i="5"/>
  <c r="M226" i="5"/>
  <c r="N226" i="5" s="1"/>
  <c r="L226" i="5"/>
  <c r="G226" i="5"/>
  <c r="E226" i="5"/>
  <c r="A226" i="5"/>
  <c r="AC225" i="5"/>
  <c r="U225" i="5"/>
  <c r="T225" i="5"/>
  <c r="M225" i="5"/>
  <c r="N225" i="5" s="1"/>
  <c r="L225" i="5"/>
  <c r="G225" i="5"/>
  <c r="E225" i="5"/>
  <c r="A225" i="5"/>
  <c r="AC224" i="5"/>
  <c r="U224" i="5"/>
  <c r="T224" i="5"/>
  <c r="M224" i="5"/>
  <c r="N224" i="5" s="1"/>
  <c r="L224" i="5"/>
  <c r="G224" i="5"/>
  <c r="E224" i="5"/>
  <c r="A224" i="5"/>
  <c r="AC223" i="5"/>
  <c r="U223" i="5"/>
  <c r="D114" i="12" s="1"/>
  <c r="T223" i="5"/>
  <c r="M223" i="5"/>
  <c r="N223" i="5" s="1"/>
  <c r="L223" i="5"/>
  <c r="G223" i="5"/>
  <c r="E223" i="5"/>
  <c r="A223" i="5"/>
  <c r="AC222" i="5"/>
  <c r="U222" i="5"/>
  <c r="T222" i="5"/>
  <c r="M222" i="5"/>
  <c r="N222" i="5" s="1"/>
  <c r="L222" i="5"/>
  <c r="G222" i="5"/>
  <c r="E222" i="5"/>
  <c r="A222" i="5"/>
  <c r="AC221" i="5"/>
  <c r="U221" i="5"/>
  <c r="T221" i="5"/>
  <c r="M221" i="5"/>
  <c r="N221" i="5" s="1"/>
  <c r="L221" i="5"/>
  <c r="G221" i="5"/>
  <c r="E221" i="5"/>
  <c r="A221" i="5"/>
  <c r="AC220" i="5"/>
  <c r="U220" i="5"/>
  <c r="T220" i="5"/>
  <c r="M220" i="5"/>
  <c r="N220" i="5" s="1"/>
  <c r="L220" i="5"/>
  <c r="G220" i="5"/>
  <c r="E220" i="5"/>
  <c r="A220" i="5"/>
  <c r="AC219" i="5"/>
  <c r="U219" i="5"/>
  <c r="T219" i="5"/>
  <c r="M219" i="5"/>
  <c r="N219" i="5" s="1"/>
  <c r="L219" i="5"/>
  <c r="G219" i="5"/>
  <c r="E219" i="5"/>
  <c r="A219" i="5"/>
  <c r="AC218" i="5"/>
  <c r="U218" i="5"/>
  <c r="T218" i="5"/>
  <c r="M218" i="5"/>
  <c r="N218" i="5" s="1"/>
  <c r="L218" i="5"/>
  <c r="G218" i="5"/>
  <c r="E218" i="5"/>
  <c r="A218" i="5"/>
  <c r="AC217" i="5"/>
  <c r="U217" i="5"/>
  <c r="T217" i="5"/>
  <c r="M217" i="5"/>
  <c r="N217" i="5" s="1"/>
  <c r="L217" i="5"/>
  <c r="G217" i="5"/>
  <c r="E217" i="5"/>
  <c r="D29" i="12" s="1"/>
  <c r="A217" i="5"/>
  <c r="AC216" i="5"/>
  <c r="U216" i="5"/>
  <c r="T216" i="5"/>
  <c r="N216" i="5"/>
  <c r="M216" i="5"/>
  <c r="L216" i="5"/>
  <c r="G216" i="5"/>
  <c r="E216" i="5"/>
  <c r="A216" i="5"/>
  <c r="AC215" i="5"/>
  <c r="U215" i="5"/>
  <c r="T215" i="5"/>
  <c r="M215" i="5"/>
  <c r="N215" i="5" s="1"/>
  <c r="L215" i="5"/>
  <c r="G215" i="5"/>
  <c r="E215" i="5"/>
  <c r="A215" i="5"/>
  <c r="AC214" i="5"/>
  <c r="U214" i="5"/>
  <c r="T214" i="5"/>
  <c r="N214" i="5"/>
  <c r="M214" i="5"/>
  <c r="L214" i="5"/>
  <c r="G214" i="5"/>
  <c r="E214" i="5"/>
  <c r="A214" i="5"/>
  <c r="AC213" i="5"/>
  <c r="U213" i="5"/>
  <c r="T213" i="5"/>
  <c r="M213" i="5"/>
  <c r="N213" i="5" s="1"/>
  <c r="L213" i="5"/>
  <c r="G213" i="5"/>
  <c r="E213" i="5"/>
  <c r="A213" i="5"/>
  <c r="AC212" i="5"/>
  <c r="U212" i="5"/>
  <c r="T212" i="5"/>
  <c r="N212" i="5"/>
  <c r="M212" i="5"/>
  <c r="L212" i="5"/>
  <c r="G212" i="5"/>
  <c r="E212" i="5"/>
  <c r="A212" i="5"/>
  <c r="AC211" i="5"/>
  <c r="U211" i="5"/>
  <c r="T211" i="5"/>
  <c r="M211" i="5"/>
  <c r="N211" i="5" s="1"/>
  <c r="L211" i="5"/>
  <c r="G211" i="5"/>
  <c r="E211" i="5"/>
  <c r="A211" i="5"/>
  <c r="AC210" i="5"/>
  <c r="U210" i="5"/>
  <c r="T210" i="5"/>
  <c r="N210" i="5"/>
  <c r="M210" i="5"/>
  <c r="L210" i="5"/>
  <c r="G210" i="5"/>
  <c r="E210" i="5"/>
  <c r="A210" i="5"/>
  <c r="AC209" i="5"/>
  <c r="U209" i="5"/>
  <c r="T209" i="5"/>
  <c r="M209" i="5"/>
  <c r="N209" i="5" s="1"/>
  <c r="L209" i="5"/>
  <c r="G209" i="5"/>
  <c r="E209" i="5"/>
  <c r="A209" i="5"/>
  <c r="A208" i="5"/>
  <c r="AC207" i="5"/>
  <c r="V207" i="5"/>
  <c r="U207" i="5"/>
  <c r="T207" i="5"/>
  <c r="N207" i="5"/>
  <c r="M207" i="5"/>
  <c r="L207" i="5"/>
  <c r="G207" i="5"/>
  <c r="E207" i="5"/>
  <c r="A207" i="5"/>
  <c r="AC206" i="5"/>
  <c r="T206" i="5"/>
  <c r="M206" i="5"/>
  <c r="N206" i="5" s="1"/>
  <c r="L206" i="5"/>
  <c r="G206" i="5"/>
  <c r="E206" i="5"/>
  <c r="A206" i="5"/>
  <c r="AC205" i="5"/>
  <c r="U205" i="5"/>
  <c r="T205" i="5"/>
  <c r="M205" i="5"/>
  <c r="N205" i="5" s="1"/>
  <c r="L205" i="5"/>
  <c r="G205" i="5"/>
  <c r="V205" i="5" s="1"/>
  <c r="E205" i="5"/>
  <c r="A205" i="5"/>
  <c r="AC204" i="5"/>
  <c r="V204" i="5"/>
  <c r="U204" i="5"/>
  <c r="T204" i="5"/>
  <c r="M204" i="5"/>
  <c r="N204" i="5" s="1"/>
  <c r="L204" i="5"/>
  <c r="G204" i="5"/>
  <c r="E204" i="5"/>
  <c r="A204" i="5"/>
  <c r="AC203" i="5"/>
  <c r="V203" i="5"/>
  <c r="T203" i="5"/>
  <c r="M203" i="5"/>
  <c r="L203" i="5"/>
  <c r="N203" i="5" s="1"/>
  <c r="G203" i="5"/>
  <c r="U203" i="5" s="1"/>
  <c r="E203" i="5"/>
  <c r="A203" i="5"/>
  <c r="AC202" i="5"/>
  <c r="U202" i="5"/>
  <c r="T202" i="5"/>
  <c r="N202" i="5"/>
  <c r="M202" i="5"/>
  <c r="L202" i="5"/>
  <c r="G202" i="5"/>
  <c r="E202" i="5"/>
  <c r="A202" i="5"/>
  <c r="AC201" i="5"/>
  <c r="T201" i="5"/>
  <c r="M201" i="5"/>
  <c r="L201" i="5"/>
  <c r="N201" i="5" s="1"/>
  <c r="G201" i="5"/>
  <c r="U201" i="5" s="1"/>
  <c r="E201" i="5"/>
  <c r="A201" i="5"/>
  <c r="AC200" i="5"/>
  <c r="U200" i="5"/>
  <c r="T200" i="5"/>
  <c r="N200" i="5"/>
  <c r="M200" i="5"/>
  <c r="L200" i="5"/>
  <c r="G200" i="5"/>
  <c r="E200" i="5"/>
  <c r="A200" i="5"/>
  <c r="AC199" i="5"/>
  <c r="T199" i="5"/>
  <c r="M199" i="5"/>
  <c r="L199" i="5"/>
  <c r="N199" i="5" s="1"/>
  <c r="G199" i="5"/>
  <c r="U199" i="5" s="1"/>
  <c r="E199" i="5"/>
  <c r="A199" i="5"/>
  <c r="AC198" i="5"/>
  <c r="U198" i="5"/>
  <c r="T198" i="5"/>
  <c r="N198" i="5"/>
  <c r="M198" i="5"/>
  <c r="L198" i="5"/>
  <c r="G198" i="5"/>
  <c r="E198" i="5"/>
  <c r="A198" i="5"/>
  <c r="AC197" i="5"/>
  <c r="T197" i="5"/>
  <c r="M197" i="5"/>
  <c r="L197" i="5"/>
  <c r="N197" i="5" s="1"/>
  <c r="G197" i="5"/>
  <c r="U197" i="5" s="1"/>
  <c r="E197" i="5"/>
  <c r="A197" i="5"/>
  <c r="AC196" i="5"/>
  <c r="U196" i="5"/>
  <c r="T196" i="5"/>
  <c r="N196" i="5"/>
  <c r="M196" i="5"/>
  <c r="L196" i="5"/>
  <c r="G196" i="5"/>
  <c r="E196" i="5"/>
  <c r="A196" i="5"/>
  <c r="AC195" i="5"/>
  <c r="T195" i="5"/>
  <c r="M195" i="5"/>
  <c r="L195" i="5"/>
  <c r="N195" i="5" s="1"/>
  <c r="G195" i="5"/>
  <c r="U195" i="5" s="1"/>
  <c r="E195" i="5"/>
  <c r="A195" i="5"/>
  <c r="AC194" i="5"/>
  <c r="U194" i="5"/>
  <c r="T194" i="5"/>
  <c r="N194" i="5"/>
  <c r="M194" i="5"/>
  <c r="L194" i="5"/>
  <c r="G194" i="5"/>
  <c r="E194" i="5"/>
  <c r="A194" i="5"/>
  <c r="AC193" i="5"/>
  <c r="T193" i="5"/>
  <c r="M193" i="5"/>
  <c r="L193" i="5"/>
  <c r="N193" i="5" s="1"/>
  <c r="G193" i="5"/>
  <c r="U193" i="5" s="1"/>
  <c r="E193" i="5"/>
  <c r="A193" i="5"/>
  <c r="AC192" i="5"/>
  <c r="U192" i="5"/>
  <c r="T192" i="5"/>
  <c r="N192" i="5"/>
  <c r="M192" i="5"/>
  <c r="L192" i="5"/>
  <c r="G192" i="5"/>
  <c r="E192" i="5"/>
  <c r="A192" i="5"/>
  <c r="AC191" i="5"/>
  <c r="T191" i="5"/>
  <c r="M191" i="5"/>
  <c r="L191" i="5"/>
  <c r="N191" i="5" s="1"/>
  <c r="G191" i="5"/>
  <c r="U191" i="5" s="1"/>
  <c r="D102" i="12" s="1"/>
  <c r="E191" i="5"/>
  <c r="A191" i="5"/>
  <c r="AC190" i="5"/>
  <c r="U190" i="5"/>
  <c r="T190" i="5"/>
  <c r="N190" i="5"/>
  <c r="M190" i="5"/>
  <c r="L190" i="5"/>
  <c r="G190" i="5"/>
  <c r="E190" i="5"/>
  <c r="A190" i="5"/>
  <c r="AC189" i="5"/>
  <c r="T189" i="5"/>
  <c r="M189" i="5"/>
  <c r="L189" i="5"/>
  <c r="N189" i="5" s="1"/>
  <c r="G189" i="5"/>
  <c r="U189" i="5" s="1"/>
  <c r="E189" i="5"/>
  <c r="A189" i="5"/>
  <c r="AC188" i="5"/>
  <c r="U188" i="5"/>
  <c r="T188" i="5"/>
  <c r="N188" i="5"/>
  <c r="M188" i="5"/>
  <c r="L188" i="5"/>
  <c r="G188" i="5"/>
  <c r="E188" i="5"/>
  <c r="A188" i="5"/>
  <c r="AC187" i="5"/>
  <c r="T187" i="5"/>
  <c r="N187" i="5"/>
  <c r="M187" i="5"/>
  <c r="L187" i="5"/>
  <c r="G187" i="5"/>
  <c r="U187" i="5" s="1"/>
  <c r="E187" i="5"/>
  <c r="A187" i="5"/>
  <c r="AC186" i="5"/>
  <c r="U186" i="5"/>
  <c r="T186" i="5"/>
  <c r="N186" i="5"/>
  <c r="M186" i="5"/>
  <c r="L186" i="5"/>
  <c r="G186" i="5"/>
  <c r="E186" i="5"/>
  <c r="A186" i="5"/>
  <c r="AC185" i="5"/>
  <c r="T185" i="5"/>
  <c r="M185" i="5"/>
  <c r="L185" i="5"/>
  <c r="N185" i="5" s="1"/>
  <c r="G185" i="5"/>
  <c r="U185" i="5" s="1"/>
  <c r="E185" i="5"/>
  <c r="A185" i="5"/>
  <c r="AC184" i="5"/>
  <c r="U184" i="5"/>
  <c r="T184" i="5"/>
  <c r="N184" i="5"/>
  <c r="M184" i="5"/>
  <c r="L184" i="5"/>
  <c r="G184" i="5"/>
  <c r="E184" i="5"/>
  <c r="A184" i="5"/>
  <c r="AC183" i="5"/>
  <c r="T183" i="5"/>
  <c r="N183" i="5"/>
  <c r="M183" i="5"/>
  <c r="L183" i="5"/>
  <c r="G183" i="5"/>
  <c r="U183" i="5" s="1"/>
  <c r="D105" i="12" s="1"/>
  <c r="E183" i="5"/>
  <c r="A183" i="5"/>
  <c r="AC182" i="5"/>
  <c r="U182" i="5"/>
  <c r="D89" i="12" s="1"/>
  <c r="T182" i="5"/>
  <c r="N182" i="5"/>
  <c r="M182" i="5"/>
  <c r="L182" i="5"/>
  <c r="G182" i="5"/>
  <c r="E182" i="5"/>
  <c r="A182" i="5"/>
  <c r="AC181" i="5"/>
  <c r="T181" i="5"/>
  <c r="N181" i="5"/>
  <c r="M181" i="5"/>
  <c r="L181" i="5"/>
  <c r="G181" i="5"/>
  <c r="U181" i="5" s="1"/>
  <c r="E181" i="5"/>
  <c r="A181" i="5"/>
  <c r="AC180" i="5"/>
  <c r="U180" i="5"/>
  <c r="T180" i="5"/>
  <c r="N180" i="5"/>
  <c r="M180" i="5"/>
  <c r="L180" i="5"/>
  <c r="G180" i="5"/>
  <c r="E180" i="5"/>
  <c r="A180" i="5"/>
  <c r="AC179" i="5"/>
  <c r="T179" i="5"/>
  <c r="N179" i="5"/>
  <c r="M179" i="5"/>
  <c r="L179" i="5"/>
  <c r="G179" i="5"/>
  <c r="U179" i="5" s="1"/>
  <c r="E179" i="5"/>
  <c r="A179" i="5"/>
  <c r="AC178" i="5"/>
  <c r="U178" i="5"/>
  <c r="T178" i="5"/>
  <c r="N178" i="5"/>
  <c r="M178" i="5"/>
  <c r="L178" i="5"/>
  <c r="G178" i="5"/>
  <c r="E178" i="5"/>
  <c r="A178" i="5"/>
  <c r="AC177" i="5"/>
  <c r="T177" i="5"/>
  <c r="M177" i="5"/>
  <c r="L177" i="5"/>
  <c r="N177" i="5" s="1"/>
  <c r="G177" i="5"/>
  <c r="U177" i="5" s="1"/>
  <c r="E177" i="5"/>
  <c r="A177" i="5"/>
  <c r="AC176" i="5"/>
  <c r="U176" i="5"/>
  <c r="T176" i="5"/>
  <c r="N176" i="5"/>
  <c r="M176" i="5"/>
  <c r="L176" i="5"/>
  <c r="G176" i="5"/>
  <c r="E176" i="5"/>
  <c r="A176" i="5"/>
  <c r="AC175" i="5"/>
  <c r="T175" i="5"/>
  <c r="M175" i="5"/>
  <c r="L175" i="5"/>
  <c r="N175" i="5" s="1"/>
  <c r="G175" i="5"/>
  <c r="U175" i="5" s="1"/>
  <c r="E175" i="5"/>
  <c r="A175" i="5"/>
  <c r="AC174" i="5"/>
  <c r="U174" i="5"/>
  <c r="T174" i="5"/>
  <c r="N174" i="5"/>
  <c r="M174" i="5"/>
  <c r="L174" i="5"/>
  <c r="G174" i="5"/>
  <c r="E174" i="5"/>
  <c r="A174" i="5"/>
  <c r="AC173" i="5"/>
  <c r="T173" i="5"/>
  <c r="M173" i="5"/>
  <c r="L173" i="5"/>
  <c r="N173" i="5" s="1"/>
  <c r="G173" i="5"/>
  <c r="U173" i="5" s="1"/>
  <c r="E173" i="5"/>
  <c r="A173" i="5"/>
  <c r="AC172" i="5"/>
  <c r="U172" i="5"/>
  <c r="T172" i="5"/>
  <c r="N172" i="5"/>
  <c r="M172" i="5"/>
  <c r="L172" i="5"/>
  <c r="G172" i="5"/>
  <c r="E172" i="5"/>
  <c r="A172" i="5"/>
  <c r="AC170" i="5"/>
  <c r="T170" i="5"/>
  <c r="N170" i="5"/>
  <c r="M170" i="5"/>
  <c r="L170" i="5"/>
  <c r="G170" i="5"/>
  <c r="U170" i="5" s="1"/>
  <c r="E170" i="5"/>
  <c r="A170" i="5"/>
  <c r="AC169" i="5"/>
  <c r="U169" i="5"/>
  <c r="T169" i="5"/>
  <c r="N169" i="5"/>
  <c r="M169" i="5"/>
  <c r="L169" i="5"/>
  <c r="G169" i="5"/>
  <c r="E169" i="5"/>
  <c r="A169" i="5"/>
  <c r="AC168" i="5"/>
  <c r="T168" i="5"/>
  <c r="M168" i="5"/>
  <c r="L168" i="5"/>
  <c r="N168" i="5" s="1"/>
  <c r="G168" i="5"/>
  <c r="U168" i="5" s="1"/>
  <c r="E168" i="5"/>
  <c r="A168" i="5"/>
  <c r="AC167" i="5"/>
  <c r="T167" i="5"/>
  <c r="M167" i="5"/>
  <c r="L167" i="5"/>
  <c r="N167" i="5" s="1"/>
  <c r="G167" i="5"/>
  <c r="U167" i="5" s="1"/>
  <c r="E167" i="5"/>
  <c r="A167" i="5"/>
  <c r="AC166" i="5"/>
  <c r="V166" i="5"/>
  <c r="U166" i="5"/>
  <c r="T166" i="5"/>
  <c r="N166" i="5"/>
  <c r="M166" i="5"/>
  <c r="L166" i="5"/>
  <c r="G166" i="5"/>
  <c r="E166" i="5"/>
  <c r="A166" i="5"/>
  <c r="AC165" i="5"/>
  <c r="T165" i="5"/>
  <c r="M165" i="5"/>
  <c r="N165" i="5" s="1"/>
  <c r="L165" i="5"/>
  <c r="G165" i="5"/>
  <c r="U165" i="5" s="1"/>
  <c r="E165" i="5"/>
  <c r="A165" i="5"/>
  <c r="AC164" i="5"/>
  <c r="V164" i="5"/>
  <c r="U164" i="5"/>
  <c r="T164" i="5"/>
  <c r="N164" i="5"/>
  <c r="M164" i="5"/>
  <c r="L164" i="5"/>
  <c r="G164" i="5"/>
  <c r="E164" i="5"/>
  <c r="A164" i="5"/>
  <c r="AC163" i="5"/>
  <c r="T163" i="5"/>
  <c r="M163" i="5"/>
  <c r="N163" i="5" s="1"/>
  <c r="L163" i="5"/>
  <c r="G163" i="5"/>
  <c r="E163" i="5"/>
  <c r="A163" i="5"/>
  <c r="AC162" i="5"/>
  <c r="T162" i="5"/>
  <c r="M162" i="5"/>
  <c r="L162" i="5"/>
  <c r="N162" i="5" s="1"/>
  <c r="G162" i="5"/>
  <c r="U162" i="5" s="1"/>
  <c r="E162" i="5"/>
  <c r="A162" i="5"/>
  <c r="AC161" i="5"/>
  <c r="V161" i="5"/>
  <c r="U161" i="5"/>
  <c r="T161" i="5"/>
  <c r="N161" i="5"/>
  <c r="M161" i="5"/>
  <c r="L161" i="5"/>
  <c r="G161" i="5"/>
  <c r="E161" i="5"/>
  <c r="A161" i="5"/>
  <c r="AC160" i="5"/>
  <c r="T160" i="5"/>
  <c r="M160" i="5"/>
  <c r="L160" i="5"/>
  <c r="N160" i="5" s="1"/>
  <c r="G160" i="5"/>
  <c r="E160" i="5"/>
  <c r="A160" i="5"/>
  <c r="AC159" i="5"/>
  <c r="T159" i="5"/>
  <c r="M159" i="5"/>
  <c r="L159" i="5"/>
  <c r="N159" i="5" s="1"/>
  <c r="G159" i="5"/>
  <c r="E159" i="5"/>
  <c r="A159" i="5"/>
  <c r="AC158" i="5"/>
  <c r="T158" i="5"/>
  <c r="M158" i="5"/>
  <c r="N158" i="5" s="1"/>
  <c r="L158" i="5"/>
  <c r="G158" i="5"/>
  <c r="E158" i="5"/>
  <c r="A158" i="5"/>
  <c r="AC157" i="5"/>
  <c r="T157" i="5"/>
  <c r="M157" i="5"/>
  <c r="N157" i="5" s="1"/>
  <c r="L157" i="5"/>
  <c r="G157" i="5"/>
  <c r="E157" i="5"/>
  <c r="A157" i="5"/>
  <c r="AC156" i="5"/>
  <c r="T156" i="5"/>
  <c r="M156" i="5"/>
  <c r="N156" i="5" s="1"/>
  <c r="L156" i="5"/>
  <c r="G156" i="5"/>
  <c r="E156" i="5"/>
  <c r="A156" i="5"/>
  <c r="AC155" i="5"/>
  <c r="T155" i="5"/>
  <c r="N155" i="5"/>
  <c r="M155" i="5"/>
  <c r="L155" i="5"/>
  <c r="G155" i="5"/>
  <c r="E155" i="5"/>
  <c r="A155" i="5"/>
  <c r="AC154" i="5"/>
  <c r="T154" i="5"/>
  <c r="M154" i="5"/>
  <c r="N154" i="5" s="1"/>
  <c r="L154" i="5"/>
  <c r="G154" i="5"/>
  <c r="E154" i="5"/>
  <c r="A154" i="5"/>
  <c r="AC153" i="5"/>
  <c r="T153" i="5"/>
  <c r="N153" i="5"/>
  <c r="M153" i="5"/>
  <c r="L153" i="5"/>
  <c r="G153" i="5"/>
  <c r="E153" i="5"/>
  <c r="A153" i="5"/>
  <c r="AC152" i="5"/>
  <c r="T152" i="5"/>
  <c r="M152" i="5"/>
  <c r="L152" i="5"/>
  <c r="N152" i="5" s="1"/>
  <c r="G152" i="5"/>
  <c r="E152" i="5"/>
  <c r="A152" i="5"/>
  <c r="AC151" i="5"/>
  <c r="T151" i="5"/>
  <c r="N151" i="5"/>
  <c r="M151" i="5"/>
  <c r="L151" i="5"/>
  <c r="G151" i="5"/>
  <c r="E151" i="5"/>
  <c r="A151" i="5"/>
  <c r="AC150" i="5"/>
  <c r="T150" i="5"/>
  <c r="M150" i="5"/>
  <c r="N150" i="5" s="1"/>
  <c r="L150" i="5"/>
  <c r="G150" i="5"/>
  <c r="E150" i="5"/>
  <c r="A150" i="5"/>
  <c r="AC149" i="5"/>
  <c r="T149" i="5"/>
  <c r="M149" i="5"/>
  <c r="L149" i="5"/>
  <c r="G149" i="5"/>
  <c r="E149" i="5"/>
  <c r="A149" i="5"/>
  <c r="AC148" i="5"/>
  <c r="T148" i="5"/>
  <c r="M148" i="5"/>
  <c r="N148" i="5" s="1"/>
  <c r="L148" i="5"/>
  <c r="G148" i="5"/>
  <c r="E148" i="5"/>
  <c r="A148" i="5"/>
  <c r="AC147" i="5"/>
  <c r="T147" i="5"/>
  <c r="N147" i="5"/>
  <c r="M147" i="5"/>
  <c r="L147" i="5"/>
  <c r="G147" i="5"/>
  <c r="E147" i="5"/>
  <c r="A147" i="5"/>
  <c r="AC146" i="5"/>
  <c r="T146" i="5"/>
  <c r="M146" i="5"/>
  <c r="N146" i="5" s="1"/>
  <c r="L146" i="5"/>
  <c r="G146" i="5"/>
  <c r="E146" i="5"/>
  <c r="A146" i="5"/>
  <c r="AC145" i="5"/>
  <c r="T145" i="5"/>
  <c r="N145" i="5"/>
  <c r="M145" i="5"/>
  <c r="L145" i="5"/>
  <c r="G145" i="5"/>
  <c r="E145" i="5"/>
  <c r="A145" i="5"/>
  <c r="AC144" i="5"/>
  <c r="T144" i="5"/>
  <c r="N144" i="5"/>
  <c r="M144" i="5"/>
  <c r="L144" i="5"/>
  <c r="G144" i="5"/>
  <c r="E144" i="5"/>
  <c r="A144" i="5"/>
  <c r="AC143" i="5"/>
  <c r="T143" i="5"/>
  <c r="M143" i="5"/>
  <c r="L143" i="5"/>
  <c r="N143" i="5" s="1"/>
  <c r="G143" i="5"/>
  <c r="E143" i="5"/>
  <c r="A143" i="5"/>
  <c r="AC142" i="5"/>
  <c r="U142" i="5"/>
  <c r="T142" i="5"/>
  <c r="N142" i="5"/>
  <c r="M142" i="5"/>
  <c r="L142" i="5"/>
  <c r="G142" i="5"/>
  <c r="E142" i="5"/>
  <c r="A142" i="5"/>
  <c r="AC141" i="5"/>
  <c r="T141" i="5"/>
  <c r="M141" i="5"/>
  <c r="N141" i="5" s="1"/>
  <c r="L141" i="5"/>
  <c r="G141" i="5"/>
  <c r="E141" i="5"/>
  <c r="A141" i="5"/>
  <c r="AC140" i="5"/>
  <c r="B140" i="5" s="1"/>
  <c r="U140" i="5"/>
  <c r="T140" i="5"/>
  <c r="M140" i="5"/>
  <c r="N140" i="5" s="1"/>
  <c r="L140" i="5"/>
  <c r="G140" i="5"/>
  <c r="E140" i="5"/>
  <c r="A140" i="5"/>
  <c r="AC139" i="5"/>
  <c r="T139" i="5"/>
  <c r="M139" i="5"/>
  <c r="L139" i="5"/>
  <c r="G139" i="5"/>
  <c r="E139" i="5"/>
  <c r="A139" i="5"/>
  <c r="AC138" i="5"/>
  <c r="T138" i="5"/>
  <c r="M138" i="5"/>
  <c r="N138" i="5" s="1"/>
  <c r="L138" i="5"/>
  <c r="G138" i="5"/>
  <c r="E138" i="5"/>
  <c r="A138" i="5"/>
  <c r="AC137" i="5"/>
  <c r="T137" i="5"/>
  <c r="N137" i="5"/>
  <c r="M137" i="5"/>
  <c r="L137" i="5"/>
  <c r="G137" i="5"/>
  <c r="E137" i="5"/>
  <c r="A137" i="5"/>
  <c r="AC136" i="5"/>
  <c r="T136" i="5"/>
  <c r="M136" i="5"/>
  <c r="N136" i="5" s="1"/>
  <c r="L136" i="5"/>
  <c r="G136" i="5"/>
  <c r="E136" i="5"/>
  <c r="A136" i="5"/>
  <c r="A135" i="5"/>
  <c r="AC134" i="5"/>
  <c r="V134" i="5"/>
  <c r="T134" i="5"/>
  <c r="N134" i="5"/>
  <c r="M134" i="5"/>
  <c r="L134" i="5"/>
  <c r="G134" i="5"/>
  <c r="U134" i="5" s="1"/>
  <c r="E134" i="5"/>
  <c r="A134" i="5"/>
  <c r="AC133" i="5"/>
  <c r="U133" i="5"/>
  <c r="T133" i="5"/>
  <c r="N133" i="5"/>
  <c r="M133" i="5"/>
  <c r="L133" i="5"/>
  <c r="G133" i="5"/>
  <c r="V133" i="5" s="1"/>
  <c r="E133" i="5"/>
  <c r="A133" i="5"/>
  <c r="AC132" i="5"/>
  <c r="V132" i="5"/>
  <c r="T132" i="5"/>
  <c r="M132" i="5"/>
  <c r="N132" i="5" s="1"/>
  <c r="L132" i="5"/>
  <c r="G132" i="5"/>
  <c r="U132" i="5" s="1"/>
  <c r="E132" i="5"/>
  <c r="A132" i="5"/>
  <c r="AC131" i="5"/>
  <c r="V131" i="5"/>
  <c r="U131" i="5"/>
  <c r="T131" i="5"/>
  <c r="N131" i="5"/>
  <c r="M131" i="5"/>
  <c r="L131" i="5"/>
  <c r="G131" i="5"/>
  <c r="E131" i="5"/>
  <c r="A131" i="5"/>
  <c r="AC130" i="5"/>
  <c r="T130" i="5"/>
  <c r="M130" i="5"/>
  <c r="N130" i="5" s="1"/>
  <c r="L130" i="5"/>
  <c r="G130" i="5"/>
  <c r="E130" i="5"/>
  <c r="A130" i="5"/>
  <c r="AC129" i="5"/>
  <c r="T129" i="5"/>
  <c r="N129" i="5"/>
  <c r="M129" i="5"/>
  <c r="L129" i="5"/>
  <c r="G129" i="5"/>
  <c r="E129" i="5"/>
  <c r="A129" i="5"/>
  <c r="AC128" i="5"/>
  <c r="T128" i="5"/>
  <c r="M128" i="5"/>
  <c r="N128" i="5" s="1"/>
  <c r="L128" i="5"/>
  <c r="G128" i="5"/>
  <c r="E128" i="5"/>
  <c r="A128" i="5"/>
  <c r="AC127" i="5"/>
  <c r="T127" i="5"/>
  <c r="N127" i="5"/>
  <c r="M127" i="5"/>
  <c r="L127" i="5"/>
  <c r="G127" i="5"/>
  <c r="E127" i="5"/>
  <c r="A127" i="5"/>
  <c r="AC126" i="5"/>
  <c r="T126" i="5"/>
  <c r="N126" i="5"/>
  <c r="M126" i="5"/>
  <c r="L126" i="5"/>
  <c r="G126" i="5"/>
  <c r="E126" i="5"/>
  <c r="A126" i="5"/>
  <c r="AC125" i="5"/>
  <c r="T125" i="5"/>
  <c r="M125" i="5"/>
  <c r="L125" i="5"/>
  <c r="N125" i="5" s="1"/>
  <c r="G125" i="5"/>
  <c r="E125" i="5"/>
  <c r="A125" i="5"/>
  <c r="AC124" i="5"/>
  <c r="T124" i="5"/>
  <c r="M124" i="5"/>
  <c r="N124" i="5" s="1"/>
  <c r="L124" i="5"/>
  <c r="G124" i="5"/>
  <c r="E124" i="5"/>
  <c r="A124" i="5"/>
  <c r="AC123" i="5"/>
  <c r="T123" i="5"/>
  <c r="M123" i="5"/>
  <c r="N123" i="5" s="1"/>
  <c r="L123" i="5"/>
  <c r="G123" i="5"/>
  <c r="E123" i="5"/>
  <c r="A123" i="5"/>
  <c r="AC122" i="5"/>
  <c r="T122" i="5"/>
  <c r="M122" i="5"/>
  <c r="N122" i="5" s="1"/>
  <c r="L122" i="5"/>
  <c r="G122" i="5"/>
  <c r="E122" i="5"/>
  <c r="A122" i="5"/>
  <c r="AC121" i="5"/>
  <c r="T121" i="5"/>
  <c r="N121" i="5"/>
  <c r="M121" i="5"/>
  <c r="L121" i="5"/>
  <c r="G121" i="5"/>
  <c r="E121" i="5"/>
  <c r="A121" i="5"/>
  <c r="AC120" i="5"/>
  <c r="T120" i="5"/>
  <c r="M120" i="5"/>
  <c r="N120" i="5" s="1"/>
  <c r="L120" i="5"/>
  <c r="G120" i="5"/>
  <c r="E120" i="5"/>
  <c r="A120" i="5"/>
  <c r="AC119" i="5"/>
  <c r="T119" i="5"/>
  <c r="N119" i="5"/>
  <c r="M119" i="5"/>
  <c r="L119" i="5"/>
  <c r="G119" i="5"/>
  <c r="E119" i="5"/>
  <c r="A119" i="5"/>
  <c r="AC118" i="5"/>
  <c r="T118" i="5"/>
  <c r="N118" i="5"/>
  <c r="M118" i="5"/>
  <c r="L118" i="5"/>
  <c r="G118" i="5"/>
  <c r="E118" i="5"/>
  <c r="A118" i="5"/>
  <c r="AC117" i="5"/>
  <c r="T117" i="5"/>
  <c r="N117" i="5"/>
  <c r="M117" i="5"/>
  <c r="L117" i="5"/>
  <c r="G117" i="5"/>
  <c r="E117" i="5"/>
  <c r="A117" i="5"/>
  <c r="AC116" i="5"/>
  <c r="T116" i="5"/>
  <c r="M116" i="5"/>
  <c r="N116" i="5" s="1"/>
  <c r="L116" i="5"/>
  <c r="G116" i="5"/>
  <c r="E116" i="5"/>
  <c r="A116" i="5"/>
  <c r="AC115" i="5"/>
  <c r="T115" i="5"/>
  <c r="M115" i="5"/>
  <c r="N115" i="5" s="1"/>
  <c r="L115" i="5"/>
  <c r="G115" i="5"/>
  <c r="E115" i="5"/>
  <c r="A115" i="5"/>
  <c r="AC114" i="5"/>
  <c r="T114" i="5"/>
  <c r="M114" i="5"/>
  <c r="N114" i="5" s="1"/>
  <c r="L114" i="5"/>
  <c r="G114" i="5"/>
  <c r="E114" i="5"/>
  <c r="A114" i="5"/>
  <c r="AC113" i="5"/>
  <c r="T113" i="5"/>
  <c r="N113" i="5"/>
  <c r="M113" i="5"/>
  <c r="L113" i="5"/>
  <c r="G113" i="5"/>
  <c r="E113" i="5"/>
  <c r="A113" i="5"/>
  <c r="AC112" i="5"/>
  <c r="T112" i="5"/>
  <c r="M112" i="5"/>
  <c r="N112" i="5" s="1"/>
  <c r="L112" i="5"/>
  <c r="G112" i="5"/>
  <c r="E112" i="5"/>
  <c r="A112" i="5"/>
  <c r="AC111" i="5"/>
  <c r="T111" i="5"/>
  <c r="N111" i="5"/>
  <c r="M111" i="5"/>
  <c r="L111" i="5"/>
  <c r="G111" i="5"/>
  <c r="E111" i="5"/>
  <c r="A111" i="5"/>
  <c r="AC110" i="5"/>
  <c r="T110" i="5"/>
  <c r="N110" i="5"/>
  <c r="M110" i="5"/>
  <c r="L110" i="5"/>
  <c r="G110" i="5"/>
  <c r="E110" i="5"/>
  <c r="A110" i="5"/>
  <c r="AC109" i="5"/>
  <c r="T109" i="5"/>
  <c r="N109" i="5"/>
  <c r="M109" i="5"/>
  <c r="L109" i="5"/>
  <c r="G109" i="5"/>
  <c r="E109" i="5"/>
  <c r="A109" i="5"/>
  <c r="AC108" i="5"/>
  <c r="U108" i="5"/>
  <c r="T108" i="5"/>
  <c r="N108" i="5"/>
  <c r="M108" i="5"/>
  <c r="L108" i="5"/>
  <c r="G108" i="5"/>
  <c r="E108" i="5"/>
  <c r="A108" i="5"/>
  <c r="AC107" i="5"/>
  <c r="T107" i="5"/>
  <c r="M107" i="5"/>
  <c r="N107" i="5" s="1"/>
  <c r="L107" i="5"/>
  <c r="G107" i="5"/>
  <c r="E107" i="5"/>
  <c r="A107" i="5"/>
  <c r="AC106" i="5"/>
  <c r="T106" i="5"/>
  <c r="N106" i="5"/>
  <c r="M106" i="5"/>
  <c r="L106" i="5"/>
  <c r="G106" i="5"/>
  <c r="E106" i="5"/>
  <c r="A106" i="5"/>
  <c r="AC105" i="5"/>
  <c r="T105" i="5"/>
  <c r="N105" i="5"/>
  <c r="M105" i="5"/>
  <c r="L105" i="5"/>
  <c r="G105" i="5"/>
  <c r="E105" i="5"/>
  <c r="A105" i="5"/>
  <c r="AC104" i="5"/>
  <c r="T104" i="5"/>
  <c r="M104" i="5"/>
  <c r="L104" i="5"/>
  <c r="N104" i="5" s="1"/>
  <c r="G104" i="5"/>
  <c r="E104" i="5"/>
  <c r="D22" i="12" s="1"/>
  <c r="A104" i="5"/>
  <c r="AC103" i="5"/>
  <c r="T103" i="5"/>
  <c r="M103" i="5"/>
  <c r="N103" i="5" s="1"/>
  <c r="L103" i="5"/>
  <c r="G103" i="5"/>
  <c r="E103" i="5"/>
  <c r="A103" i="5"/>
  <c r="AC102" i="5"/>
  <c r="T102" i="5"/>
  <c r="M102" i="5"/>
  <c r="N102" i="5" s="1"/>
  <c r="L102" i="5"/>
  <c r="G102" i="5"/>
  <c r="E102" i="5"/>
  <c r="A102" i="5"/>
  <c r="AC101" i="5"/>
  <c r="T101" i="5"/>
  <c r="M101" i="5"/>
  <c r="N101" i="5" s="1"/>
  <c r="L101" i="5"/>
  <c r="G101" i="5"/>
  <c r="E101" i="5"/>
  <c r="A101" i="5"/>
  <c r="A100" i="5"/>
  <c r="AC99" i="5"/>
  <c r="T99" i="5"/>
  <c r="M99" i="5"/>
  <c r="N99" i="5" s="1"/>
  <c r="L99" i="5"/>
  <c r="G99" i="5"/>
  <c r="U99" i="5" s="1"/>
  <c r="E99" i="5"/>
  <c r="A99" i="5"/>
  <c r="AC98" i="5"/>
  <c r="V98" i="5"/>
  <c r="U98" i="5"/>
  <c r="T98" i="5"/>
  <c r="N98" i="5"/>
  <c r="M98" i="5"/>
  <c r="L98" i="5"/>
  <c r="G98" i="5"/>
  <c r="E98" i="5"/>
  <c r="A98" i="5"/>
  <c r="AC97" i="5"/>
  <c r="T97" i="5"/>
  <c r="M97" i="5"/>
  <c r="N97" i="5" s="1"/>
  <c r="L97" i="5"/>
  <c r="G97" i="5"/>
  <c r="E97" i="5"/>
  <c r="A97" i="5"/>
  <c r="AC96" i="5"/>
  <c r="U96" i="5"/>
  <c r="T96" i="5"/>
  <c r="M96" i="5"/>
  <c r="N96" i="5" s="1"/>
  <c r="L96" i="5"/>
  <c r="G96" i="5"/>
  <c r="V96" i="5" s="1"/>
  <c r="E96" i="5"/>
  <c r="A96" i="5"/>
  <c r="AC95" i="5"/>
  <c r="V95" i="5"/>
  <c r="U95" i="5"/>
  <c r="T95" i="5"/>
  <c r="M95" i="5"/>
  <c r="N95" i="5" s="1"/>
  <c r="L95" i="5"/>
  <c r="G95" i="5"/>
  <c r="E95" i="5"/>
  <c r="A95" i="5"/>
  <c r="AC94" i="5"/>
  <c r="T94" i="5"/>
  <c r="M94" i="5"/>
  <c r="L94" i="5"/>
  <c r="G94" i="5"/>
  <c r="E94" i="5"/>
  <c r="A94" i="5"/>
  <c r="AC93" i="5"/>
  <c r="T93" i="5"/>
  <c r="M93" i="5"/>
  <c r="N93" i="5" s="1"/>
  <c r="L93" i="5"/>
  <c r="G93" i="5"/>
  <c r="E93" i="5"/>
  <c r="A93" i="5"/>
  <c r="AC92" i="5"/>
  <c r="T92" i="5"/>
  <c r="N92" i="5"/>
  <c r="M92" i="5"/>
  <c r="L92" i="5"/>
  <c r="G92" i="5"/>
  <c r="E92" i="5"/>
  <c r="A92" i="5"/>
  <c r="AC91" i="5"/>
  <c r="T91" i="5"/>
  <c r="M91" i="5"/>
  <c r="N91" i="5" s="1"/>
  <c r="L91" i="5"/>
  <c r="G91" i="5"/>
  <c r="E91" i="5"/>
  <c r="A91" i="5"/>
  <c r="AC90" i="5"/>
  <c r="T90" i="5"/>
  <c r="N90" i="5"/>
  <c r="M90" i="5"/>
  <c r="L90" i="5"/>
  <c r="G90" i="5"/>
  <c r="E90" i="5"/>
  <c r="A90" i="5"/>
  <c r="AC89" i="5"/>
  <c r="T89" i="5"/>
  <c r="N89" i="5"/>
  <c r="M89" i="5"/>
  <c r="L89" i="5"/>
  <c r="G89" i="5"/>
  <c r="E89" i="5"/>
  <c r="A89" i="5"/>
  <c r="AC88" i="5"/>
  <c r="T88" i="5"/>
  <c r="N88" i="5"/>
  <c r="M88" i="5"/>
  <c r="L88" i="5"/>
  <c r="G88" i="5"/>
  <c r="E88" i="5"/>
  <c r="A88" i="5"/>
  <c r="AC87" i="5"/>
  <c r="T87" i="5"/>
  <c r="M87" i="5"/>
  <c r="N87" i="5" s="1"/>
  <c r="L87" i="5"/>
  <c r="G87" i="5"/>
  <c r="E87" i="5"/>
  <c r="A87" i="5"/>
  <c r="AC86" i="5"/>
  <c r="T86" i="5"/>
  <c r="M86" i="5"/>
  <c r="L86" i="5"/>
  <c r="G86" i="5"/>
  <c r="E86" i="5"/>
  <c r="A86" i="5"/>
  <c r="AC84" i="5"/>
  <c r="V84" i="5"/>
  <c r="U84" i="5"/>
  <c r="T84" i="5"/>
  <c r="M84" i="5"/>
  <c r="N84" i="5" s="1"/>
  <c r="L84" i="5"/>
  <c r="G84" i="5"/>
  <c r="E84" i="5"/>
  <c r="A84" i="5"/>
  <c r="AC83" i="5"/>
  <c r="V83" i="5"/>
  <c r="T83" i="5"/>
  <c r="N83" i="5"/>
  <c r="M83" i="5"/>
  <c r="L83" i="5"/>
  <c r="G83" i="5"/>
  <c r="U83" i="5" s="1"/>
  <c r="E83" i="5"/>
  <c r="A83" i="5"/>
  <c r="AC82" i="5"/>
  <c r="V82" i="5"/>
  <c r="T82" i="5"/>
  <c r="N82" i="5"/>
  <c r="M82" i="5"/>
  <c r="L82" i="5"/>
  <c r="G82" i="5"/>
  <c r="U82" i="5" s="1"/>
  <c r="E82" i="5"/>
  <c r="A82" i="5"/>
  <c r="AC81" i="5"/>
  <c r="U81" i="5"/>
  <c r="T81" i="5"/>
  <c r="M81" i="5"/>
  <c r="L81" i="5"/>
  <c r="N81" i="5" s="1"/>
  <c r="G81" i="5"/>
  <c r="V81" i="5" s="1"/>
  <c r="E81" i="5"/>
  <c r="A81" i="5"/>
  <c r="AC80" i="5"/>
  <c r="T80" i="5"/>
  <c r="M80" i="5"/>
  <c r="N80" i="5" s="1"/>
  <c r="L80" i="5"/>
  <c r="G80" i="5"/>
  <c r="U80" i="5" s="1"/>
  <c r="E80" i="5"/>
  <c r="A80" i="5"/>
  <c r="AC79" i="5"/>
  <c r="T79" i="5"/>
  <c r="M79" i="5"/>
  <c r="L79" i="5"/>
  <c r="N79" i="5" s="1"/>
  <c r="G79" i="5"/>
  <c r="E79" i="5"/>
  <c r="A79" i="5"/>
  <c r="AC78" i="5"/>
  <c r="T78" i="5"/>
  <c r="N78" i="5"/>
  <c r="M78" i="5"/>
  <c r="L78" i="5"/>
  <c r="G78" i="5"/>
  <c r="E78" i="5"/>
  <c r="A78" i="5"/>
  <c r="AC77" i="5"/>
  <c r="T77" i="5"/>
  <c r="M77" i="5"/>
  <c r="L77" i="5"/>
  <c r="N77" i="5" s="1"/>
  <c r="G77" i="5"/>
  <c r="E77" i="5"/>
  <c r="A77" i="5"/>
  <c r="AC76" i="5"/>
  <c r="T76" i="5"/>
  <c r="M76" i="5"/>
  <c r="N76" i="5" s="1"/>
  <c r="L76" i="5"/>
  <c r="G76" i="5"/>
  <c r="E76" i="5"/>
  <c r="A76" i="5"/>
  <c r="AC75" i="5"/>
  <c r="T75" i="5"/>
  <c r="M75" i="5"/>
  <c r="N75" i="5" s="1"/>
  <c r="D78" i="12" s="1"/>
  <c r="L75" i="5"/>
  <c r="G75" i="5"/>
  <c r="E75" i="5"/>
  <c r="A75" i="5"/>
  <c r="AC74" i="5"/>
  <c r="T74" i="5"/>
  <c r="M74" i="5"/>
  <c r="N74" i="5" s="1"/>
  <c r="L74" i="5"/>
  <c r="G74" i="5"/>
  <c r="E74" i="5"/>
  <c r="A74" i="5"/>
  <c r="AC73" i="5"/>
  <c r="T73" i="5"/>
  <c r="N73" i="5"/>
  <c r="S110" i="2" s="1"/>
  <c r="M73" i="5"/>
  <c r="L73" i="5"/>
  <c r="G73" i="5"/>
  <c r="E73" i="5"/>
  <c r="A73" i="5"/>
  <c r="AC72" i="5"/>
  <c r="T72" i="5"/>
  <c r="M72" i="5"/>
  <c r="N72" i="5" s="1"/>
  <c r="L72" i="5"/>
  <c r="G72" i="5"/>
  <c r="E72" i="5"/>
  <c r="A72" i="5"/>
  <c r="AC71" i="5"/>
  <c r="T71" i="5"/>
  <c r="N71" i="5"/>
  <c r="M71" i="5"/>
  <c r="L71" i="5"/>
  <c r="G71" i="5"/>
  <c r="E71" i="5"/>
  <c r="A71" i="5"/>
  <c r="AC70" i="5"/>
  <c r="T70" i="5"/>
  <c r="N70" i="5"/>
  <c r="M70" i="5"/>
  <c r="L70" i="5"/>
  <c r="G70" i="5"/>
  <c r="E70" i="5"/>
  <c r="A70" i="5"/>
  <c r="AC69" i="5"/>
  <c r="T69" i="5"/>
  <c r="M69" i="5"/>
  <c r="L69" i="5"/>
  <c r="N69" i="5" s="1"/>
  <c r="G69" i="5"/>
  <c r="E69" i="5"/>
  <c r="E25" i="12" s="1"/>
  <c r="A69" i="5"/>
  <c r="AC68" i="5"/>
  <c r="T68" i="5"/>
  <c r="M68" i="5"/>
  <c r="N68" i="5" s="1"/>
  <c r="L68" i="5"/>
  <c r="G68" i="5"/>
  <c r="E68" i="5"/>
  <c r="A68" i="5"/>
  <c r="AC67" i="5"/>
  <c r="T67" i="5"/>
  <c r="M67" i="5"/>
  <c r="N67" i="5" s="1"/>
  <c r="L67" i="5"/>
  <c r="G67" i="5"/>
  <c r="E67" i="5"/>
  <c r="A67" i="5"/>
  <c r="AC66" i="5"/>
  <c r="T66" i="5"/>
  <c r="M66" i="5"/>
  <c r="N66" i="5" s="1"/>
  <c r="L66" i="5"/>
  <c r="G66" i="5"/>
  <c r="E66" i="5"/>
  <c r="A66" i="5"/>
  <c r="AC65" i="5"/>
  <c r="T65" i="5"/>
  <c r="N65" i="5"/>
  <c r="D75" i="12" s="1"/>
  <c r="M65" i="5"/>
  <c r="L65" i="5"/>
  <c r="G65" i="5"/>
  <c r="E65" i="5"/>
  <c r="E34" i="12" s="1"/>
  <c r="A65" i="5"/>
  <c r="AC64" i="5"/>
  <c r="T64" i="5"/>
  <c r="M64" i="5"/>
  <c r="N64" i="5" s="1"/>
  <c r="L64" i="5"/>
  <c r="G64" i="5"/>
  <c r="E64" i="5"/>
  <c r="A64" i="5"/>
  <c r="AC63" i="5"/>
  <c r="T63" i="5"/>
  <c r="M63" i="5"/>
  <c r="L63" i="5"/>
  <c r="N63" i="5" s="1"/>
  <c r="G63" i="5"/>
  <c r="E63" i="5"/>
  <c r="A63" i="5"/>
  <c r="AC62" i="5"/>
  <c r="T62" i="5"/>
  <c r="N62" i="5"/>
  <c r="M62" i="5"/>
  <c r="L62" i="5"/>
  <c r="G62" i="5"/>
  <c r="E62" i="5"/>
  <c r="A62" i="5"/>
  <c r="AC61" i="5"/>
  <c r="T61" i="5"/>
  <c r="N61" i="5"/>
  <c r="M61" i="5"/>
  <c r="L61" i="5"/>
  <c r="G61" i="5"/>
  <c r="E61" i="5"/>
  <c r="A61" i="5"/>
  <c r="AC60" i="5"/>
  <c r="T60" i="5"/>
  <c r="M60" i="5"/>
  <c r="N60" i="5" s="1"/>
  <c r="L60" i="5"/>
  <c r="G60" i="5"/>
  <c r="E60" i="5"/>
  <c r="A60" i="5"/>
  <c r="AC59" i="5"/>
  <c r="T59" i="5"/>
  <c r="M59" i="5"/>
  <c r="N59" i="5" s="1"/>
  <c r="L59" i="5"/>
  <c r="G59" i="5"/>
  <c r="E59" i="5"/>
  <c r="A59" i="5"/>
  <c r="AC58" i="5"/>
  <c r="T58" i="5"/>
  <c r="M58" i="5"/>
  <c r="N58" i="5" s="1"/>
  <c r="L58" i="5"/>
  <c r="G58" i="5"/>
  <c r="E58" i="5"/>
  <c r="A58" i="5"/>
  <c r="AC57" i="5"/>
  <c r="T57" i="5"/>
  <c r="N57" i="5"/>
  <c r="M57" i="5"/>
  <c r="L57" i="5"/>
  <c r="G57" i="5"/>
  <c r="E57" i="5"/>
  <c r="A57" i="5"/>
  <c r="AC56" i="5"/>
  <c r="T56" i="5"/>
  <c r="M56" i="5"/>
  <c r="N56" i="5" s="1"/>
  <c r="L56" i="5"/>
  <c r="G56" i="5"/>
  <c r="E56" i="5"/>
  <c r="A56" i="5"/>
  <c r="AC55" i="5"/>
  <c r="T55" i="5"/>
  <c r="M55" i="5"/>
  <c r="L55" i="5"/>
  <c r="N55" i="5" s="1"/>
  <c r="G55" i="5"/>
  <c r="E55" i="5"/>
  <c r="A55" i="5"/>
  <c r="AC54" i="5"/>
  <c r="T54" i="5"/>
  <c r="N54" i="5"/>
  <c r="M54" i="5"/>
  <c r="L54" i="5"/>
  <c r="G54" i="5"/>
  <c r="E54" i="5"/>
  <c r="A54" i="5"/>
  <c r="AC53" i="5"/>
  <c r="T53" i="5"/>
  <c r="M53" i="5"/>
  <c r="L53" i="5"/>
  <c r="N53" i="5" s="1"/>
  <c r="G53" i="5"/>
  <c r="E53" i="5"/>
  <c r="A53" i="5"/>
  <c r="AC51" i="5"/>
  <c r="V51" i="5"/>
  <c r="T51" i="5"/>
  <c r="N51" i="5"/>
  <c r="M51" i="5"/>
  <c r="L51" i="5"/>
  <c r="G51" i="5"/>
  <c r="U51" i="5" s="1"/>
  <c r="E51" i="5"/>
  <c r="A51" i="5"/>
  <c r="AC50" i="5"/>
  <c r="U50" i="5"/>
  <c r="T50" i="5"/>
  <c r="M50" i="5"/>
  <c r="L50" i="5"/>
  <c r="N50" i="5" s="1"/>
  <c r="G50" i="5"/>
  <c r="V50" i="5" s="1"/>
  <c r="E50" i="5"/>
  <c r="A50" i="5"/>
  <c r="AC49" i="5"/>
  <c r="V49" i="5"/>
  <c r="T49" i="5"/>
  <c r="M49" i="5"/>
  <c r="N49" i="5" s="1"/>
  <c r="L49" i="5"/>
  <c r="G49" i="5"/>
  <c r="U49" i="5" s="1"/>
  <c r="E49" i="5"/>
  <c r="A49" i="5"/>
  <c r="AC48" i="5"/>
  <c r="V48" i="5"/>
  <c r="U48" i="5"/>
  <c r="T48" i="5"/>
  <c r="N48" i="5"/>
  <c r="M48" i="5"/>
  <c r="L48" i="5"/>
  <c r="G48" i="5"/>
  <c r="E48" i="5"/>
  <c r="A48" i="5"/>
  <c r="AC47" i="5"/>
  <c r="T47" i="5"/>
  <c r="M47" i="5"/>
  <c r="N47" i="5" s="1"/>
  <c r="L47" i="5"/>
  <c r="G47" i="5"/>
  <c r="E47" i="5"/>
  <c r="A47" i="5"/>
  <c r="AC46" i="5"/>
  <c r="B46" i="5" s="1"/>
  <c r="AA46" i="5"/>
  <c r="V46" i="5"/>
  <c r="U46" i="5"/>
  <c r="T46" i="5"/>
  <c r="M46" i="5"/>
  <c r="N46" i="5" s="1"/>
  <c r="L46" i="5"/>
  <c r="G46" i="5"/>
  <c r="E46" i="5"/>
  <c r="A46" i="5"/>
  <c r="AC45" i="5"/>
  <c r="B45" i="5" s="1"/>
  <c r="AA45" i="5"/>
  <c r="T45" i="5"/>
  <c r="N45" i="5"/>
  <c r="M45" i="5"/>
  <c r="L45" i="5"/>
  <c r="G45" i="5"/>
  <c r="U45" i="5" s="1"/>
  <c r="E45" i="5"/>
  <c r="A45" i="5"/>
  <c r="AC44" i="5"/>
  <c r="AA44" i="5"/>
  <c r="V44" i="5"/>
  <c r="U44" i="5"/>
  <c r="T44" i="5"/>
  <c r="M44" i="5"/>
  <c r="N44" i="5" s="1"/>
  <c r="L44" i="5"/>
  <c r="G44" i="5"/>
  <c r="E44" i="5"/>
  <c r="A44" i="5"/>
  <c r="AC43" i="5"/>
  <c r="AA43" i="5"/>
  <c r="T43" i="5"/>
  <c r="M43" i="5"/>
  <c r="N43" i="5" s="1"/>
  <c r="L43" i="5"/>
  <c r="G43" i="5"/>
  <c r="E43" i="5"/>
  <c r="A43" i="5"/>
  <c r="AC42" i="5"/>
  <c r="AA42" i="5"/>
  <c r="U42" i="5"/>
  <c r="T42" i="5"/>
  <c r="M42" i="5"/>
  <c r="L42" i="5"/>
  <c r="G42" i="5"/>
  <c r="V42" i="5" s="1"/>
  <c r="E42" i="5"/>
  <c r="A42" i="5"/>
  <c r="AC41" i="5"/>
  <c r="B41" i="5" s="1"/>
  <c r="AA41" i="5"/>
  <c r="T41" i="5"/>
  <c r="N41" i="5"/>
  <c r="M41" i="5"/>
  <c r="L41" i="5"/>
  <c r="G41" i="5"/>
  <c r="V41" i="5" s="1"/>
  <c r="E41" i="5"/>
  <c r="A41" i="5"/>
  <c r="AC40" i="5"/>
  <c r="AA40" i="5"/>
  <c r="V40" i="5"/>
  <c r="U40" i="5"/>
  <c r="T40" i="5"/>
  <c r="N40" i="5"/>
  <c r="M40" i="5"/>
  <c r="L40" i="5"/>
  <c r="G40" i="5"/>
  <c r="E40" i="5"/>
  <c r="A40" i="5"/>
  <c r="AC39" i="5"/>
  <c r="AA39" i="5"/>
  <c r="U39" i="5"/>
  <c r="D92" i="12" s="1"/>
  <c r="T39" i="5"/>
  <c r="N39" i="5"/>
  <c r="D55" i="12" s="1"/>
  <c r="M39" i="5"/>
  <c r="L39" i="5"/>
  <c r="G39" i="5"/>
  <c r="V39" i="5" s="1"/>
  <c r="E39" i="5"/>
  <c r="A39" i="5"/>
  <c r="AC38" i="5"/>
  <c r="B38" i="5" s="1"/>
  <c r="AA38" i="5"/>
  <c r="T38" i="5"/>
  <c r="M38" i="5"/>
  <c r="N38" i="5" s="1"/>
  <c r="L38" i="5"/>
  <c r="G38" i="5"/>
  <c r="V38" i="5" s="1"/>
  <c r="E38" i="5"/>
  <c r="A38" i="5"/>
  <c r="AC37" i="5"/>
  <c r="B37" i="5" s="1"/>
  <c r="AA37" i="5"/>
  <c r="U37" i="5"/>
  <c r="T37" i="5"/>
  <c r="M37" i="5"/>
  <c r="L37" i="5"/>
  <c r="N37" i="5" s="1"/>
  <c r="G37" i="5"/>
  <c r="V37" i="5" s="1"/>
  <c r="E37" i="5"/>
  <c r="A37" i="5"/>
  <c r="AC36" i="5"/>
  <c r="AA36" i="5"/>
  <c r="V36" i="5"/>
  <c r="U36" i="5"/>
  <c r="T36" i="5"/>
  <c r="N36" i="5"/>
  <c r="M36" i="5"/>
  <c r="L36" i="5"/>
  <c r="G36" i="5"/>
  <c r="E36" i="5"/>
  <c r="A36" i="5"/>
  <c r="AC35" i="5"/>
  <c r="AA35" i="5"/>
  <c r="T35" i="5"/>
  <c r="M35" i="5"/>
  <c r="N35" i="5" s="1"/>
  <c r="L35" i="5"/>
  <c r="G35" i="5"/>
  <c r="V35" i="5" s="1"/>
  <c r="E35" i="5"/>
  <c r="A35" i="5"/>
  <c r="AC34" i="5"/>
  <c r="B34" i="5" s="1"/>
  <c r="AA34" i="5"/>
  <c r="U34" i="5"/>
  <c r="O107" i="2" s="1"/>
  <c r="T34" i="5"/>
  <c r="M34" i="5"/>
  <c r="N34" i="5" s="1"/>
  <c r="L34" i="5"/>
  <c r="G34" i="5"/>
  <c r="V34" i="5" s="1"/>
  <c r="E34" i="5"/>
  <c r="A34" i="5"/>
  <c r="AC33" i="5"/>
  <c r="AA33" i="5"/>
  <c r="V33" i="5"/>
  <c r="U33" i="5"/>
  <c r="T33" i="5"/>
  <c r="M33" i="5"/>
  <c r="L33" i="5"/>
  <c r="N33" i="5" s="1"/>
  <c r="G33" i="5"/>
  <c r="E33" i="5"/>
  <c r="A33" i="5"/>
  <c r="AC32" i="5"/>
  <c r="AA32" i="5"/>
  <c r="V32" i="5"/>
  <c r="U32" i="5"/>
  <c r="T32" i="5"/>
  <c r="M32" i="5"/>
  <c r="N32" i="5" s="1"/>
  <c r="L32" i="5"/>
  <c r="G32" i="5"/>
  <c r="E32" i="5"/>
  <c r="A32" i="5"/>
  <c r="AC31" i="5"/>
  <c r="AA31" i="5"/>
  <c r="U31" i="5"/>
  <c r="T31" i="5"/>
  <c r="M31" i="5"/>
  <c r="N31" i="5" s="1"/>
  <c r="L31" i="5"/>
  <c r="G31" i="5"/>
  <c r="V31" i="5" s="1"/>
  <c r="E31" i="5"/>
  <c r="E31" i="12" s="1"/>
  <c r="A31" i="5"/>
  <c r="AC30" i="5"/>
  <c r="AA30" i="5"/>
  <c r="V30" i="5"/>
  <c r="U30" i="5"/>
  <c r="T30" i="5"/>
  <c r="M30" i="5"/>
  <c r="N30" i="5" s="1"/>
  <c r="L30" i="5"/>
  <c r="G30" i="5"/>
  <c r="E30" i="5"/>
  <c r="A30" i="5"/>
  <c r="AC29" i="5"/>
  <c r="AA29" i="5"/>
  <c r="V29" i="5"/>
  <c r="U29" i="5"/>
  <c r="T29" i="5"/>
  <c r="M29" i="5"/>
  <c r="L29" i="5"/>
  <c r="N29" i="5" s="1"/>
  <c r="G29" i="5"/>
  <c r="E29" i="5"/>
  <c r="A29" i="5"/>
  <c r="AC28" i="5"/>
  <c r="AA28" i="5"/>
  <c r="V28" i="5"/>
  <c r="U28" i="5"/>
  <c r="T28" i="5"/>
  <c r="M28" i="5"/>
  <c r="N28" i="5" s="1"/>
  <c r="L28" i="5"/>
  <c r="G28" i="5"/>
  <c r="E28" i="5"/>
  <c r="A28" i="5"/>
  <c r="AC27" i="5"/>
  <c r="AA27" i="5"/>
  <c r="U27" i="5"/>
  <c r="T27" i="5"/>
  <c r="M27" i="5"/>
  <c r="N27" i="5" s="1"/>
  <c r="L27" i="5"/>
  <c r="G27" i="5"/>
  <c r="V27" i="5" s="1"/>
  <c r="E27" i="5"/>
  <c r="A27" i="5"/>
  <c r="AC26" i="5"/>
  <c r="AA26" i="5"/>
  <c r="V26" i="5"/>
  <c r="U26" i="5"/>
  <c r="T26" i="5"/>
  <c r="M26" i="5"/>
  <c r="N26" i="5" s="1"/>
  <c r="L26" i="5"/>
  <c r="G26" i="5"/>
  <c r="E26" i="5"/>
  <c r="A26" i="5"/>
  <c r="AC25" i="5"/>
  <c r="AA25" i="5"/>
  <c r="V25" i="5"/>
  <c r="T25" i="5"/>
  <c r="N25" i="5"/>
  <c r="M25" i="5"/>
  <c r="L25" i="5"/>
  <c r="G25" i="5"/>
  <c r="U25" i="5" s="1"/>
  <c r="E25" i="5"/>
  <c r="A25" i="5"/>
  <c r="AC24" i="5"/>
  <c r="AA24" i="5"/>
  <c r="V24" i="5"/>
  <c r="U24" i="5"/>
  <c r="D103" i="12" s="1"/>
  <c r="T24" i="5"/>
  <c r="M24" i="5"/>
  <c r="N24" i="5" s="1"/>
  <c r="D64" i="12" s="1"/>
  <c r="L24" i="5"/>
  <c r="G24" i="5"/>
  <c r="E24" i="5"/>
  <c r="A24" i="5"/>
  <c r="AC23" i="5"/>
  <c r="B23" i="5" s="1"/>
  <c r="AA23" i="5"/>
  <c r="U23" i="5"/>
  <c r="T23" i="5"/>
  <c r="M23" i="5"/>
  <c r="N23" i="5" s="1"/>
  <c r="L23" i="5"/>
  <c r="G23" i="5"/>
  <c r="V23" i="5" s="1"/>
  <c r="E23" i="5"/>
  <c r="A23" i="5"/>
  <c r="AC22" i="5"/>
  <c r="AA22" i="5"/>
  <c r="V22" i="5"/>
  <c r="T22" i="5"/>
  <c r="N22" i="5"/>
  <c r="M22" i="5"/>
  <c r="L22" i="5"/>
  <c r="G22" i="5"/>
  <c r="U22" i="5" s="1"/>
  <c r="N111" i="2" s="1"/>
  <c r="E22" i="5"/>
  <c r="A22" i="5"/>
  <c r="AC21" i="5"/>
  <c r="B21" i="5" s="1"/>
  <c r="AA21" i="5"/>
  <c r="T21" i="5"/>
  <c r="M21" i="5"/>
  <c r="L21" i="5"/>
  <c r="N21" i="5" s="1"/>
  <c r="G21" i="5"/>
  <c r="V21" i="5" s="1"/>
  <c r="E21" i="5"/>
  <c r="A21" i="5"/>
  <c r="AC20" i="5"/>
  <c r="AA20" i="5"/>
  <c r="V20" i="5"/>
  <c r="U20" i="5"/>
  <c r="T20" i="5"/>
  <c r="M20" i="5"/>
  <c r="N20" i="5" s="1"/>
  <c r="L20" i="5"/>
  <c r="G20" i="5"/>
  <c r="E20" i="5"/>
  <c r="A20" i="5"/>
  <c r="AC19" i="5"/>
  <c r="AA19" i="5"/>
  <c r="T19" i="5"/>
  <c r="N19" i="5"/>
  <c r="M19" i="5"/>
  <c r="L19" i="5"/>
  <c r="G19" i="5"/>
  <c r="V19" i="5" s="1"/>
  <c r="E19" i="5"/>
  <c r="A19" i="5"/>
  <c r="AC18" i="5"/>
  <c r="B18" i="5" s="1"/>
  <c r="AA18" i="5"/>
  <c r="T18" i="5"/>
  <c r="M18" i="5"/>
  <c r="L18" i="5"/>
  <c r="N18" i="5" s="1"/>
  <c r="G18" i="5"/>
  <c r="V18" i="5" s="1"/>
  <c r="E18" i="5"/>
  <c r="A18" i="5"/>
  <c r="AC17" i="5"/>
  <c r="AA17" i="5"/>
  <c r="V17" i="5"/>
  <c r="T17" i="5"/>
  <c r="N17" i="5"/>
  <c r="M17" i="5"/>
  <c r="L17" i="5"/>
  <c r="G17" i="5"/>
  <c r="U17" i="5" s="1"/>
  <c r="E17" i="5"/>
  <c r="B17" i="5"/>
  <c r="A17" i="5"/>
  <c r="AC16" i="5"/>
  <c r="AA16" i="5"/>
  <c r="V16" i="5"/>
  <c r="U16" i="5"/>
  <c r="T16" i="5"/>
  <c r="N16" i="5"/>
  <c r="M16" i="5"/>
  <c r="L16" i="5"/>
  <c r="G16" i="5"/>
  <c r="E16" i="5"/>
  <c r="D10" i="12" s="1"/>
  <c r="A16" i="5"/>
  <c r="AC15" i="5"/>
  <c r="AA15" i="5"/>
  <c r="T15" i="5"/>
  <c r="M15" i="5"/>
  <c r="L15" i="5"/>
  <c r="N15" i="5" s="1"/>
  <c r="G15" i="5"/>
  <c r="V15" i="5" s="1"/>
  <c r="E15" i="5"/>
  <c r="A15" i="5"/>
  <c r="AC14" i="5"/>
  <c r="B95" i="5" s="1"/>
  <c r="AA14" i="5"/>
  <c r="V14" i="5"/>
  <c r="T14" i="5"/>
  <c r="M14" i="5"/>
  <c r="L14" i="5"/>
  <c r="N14" i="5" s="1"/>
  <c r="G14" i="5"/>
  <c r="U14" i="5" s="1"/>
  <c r="E14" i="5"/>
  <c r="B14" i="5"/>
  <c r="A14" i="5"/>
  <c r="AC13" i="5"/>
  <c r="B158" i="5" s="1"/>
  <c r="AA13" i="5"/>
  <c r="V13" i="5"/>
  <c r="U13" i="5"/>
  <c r="D88" i="12" s="1"/>
  <c r="T13" i="5"/>
  <c r="N13" i="5"/>
  <c r="M13" i="5"/>
  <c r="L13" i="5"/>
  <c r="G13" i="5"/>
  <c r="E13" i="5"/>
  <c r="B13" i="5"/>
  <c r="A13" i="5"/>
  <c r="AC12" i="5"/>
  <c r="AA12" i="5"/>
  <c r="V12" i="5"/>
  <c r="U12" i="5"/>
  <c r="T12" i="5"/>
  <c r="M12" i="5"/>
  <c r="L12" i="5"/>
  <c r="N12" i="5" s="1"/>
  <c r="G12" i="5"/>
  <c r="E12" i="5"/>
  <c r="B12" i="5"/>
  <c r="A12" i="5"/>
  <c r="CG107" i="4"/>
  <c r="CD107" i="4"/>
  <c r="CC107" i="4"/>
  <c r="CB107" i="4"/>
  <c r="CA107" i="4"/>
  <c r="BZ107" i="4"/>
  <c r="BY107" i="4"/>
  <c r="BX107" i="4"/>
  <c r="BW107" i="4"/>
  <c r="BV107" i="4"/>
  <c r="BU107" i="4"/>
  <c r="BT107" i="4"/>
  <c r="BS107" i="4"/>
  <c r="BR107" i="4"/>
  <c r="BQ107" i="4"/>
  <c r="BP107" i="4"/>
  <c r="BO107" i="4"/>
  <c r="BN107" i="4"/>
  <c r="BM107" i="4"/>
  <c r="BL107" i="4"/>
  <c r="BK107" i="4"/>
  <c r="BJ107" i="4"/>
  <c r="BI107" i="4"/>
  <c r="BH107" i="4"/>
  <c r="BG107" i="4"/>
  <c r="BF107" i="4"/>
  <c r="BE107" i="4"/>
  <c r="BD107" i="4"/>
  <c r="BC107" i="4"/>
  <c r="BB107" i="4"/>
  <c r="BA107" i="4"/>
  <c r="AZ107" i="4"/>
  <c r="AY107" i="4"/>
  <c r="AX107" i="4"/>
  <c r="AW107" i="4"/>
  <c r="B107" i="4"/>
  <c r="CC106" i="4"/>
  <c r="CB106" i="4"/>
  <c r="CA106" i="4"/>
  <c r="BZ106" i="4"/>
  <c r="BY106" i="4"/>
  <c r="BW106" i="4"/>
  <c r="BV106" i="4"/>
  <c r="BU106" i="4"/>
  <c r="BT106" i="4"/>
  <c r="BS106" i="4"/>
  <c r="BR106" i="4"/>
  <c r="BQ106" i="4"/>
  <c r="BP106" i="4"/>
  <c r="BO106" i="4"/>
  <c r="BN106" i="4"/>
  <c r="BM106" i="4"/>
  <c r="BL106" i="4"/>
  <c r="BK106" i="4"/>
  <c r="BJ106" i="4"/>
  <c r="BI106" i="4"/>
  <c r="BH106" i="4"/>
  <c r="BG106" i="4"/>
  <c r="BF106" i="4"/>
  <c r="BE106" i="4"/>
  <c r="BD106" i="4"/>
  <c r="BC106" i="4"/>
  <c r="BB106" i="4"/>
  <c r="BA106" i="4"/>
  <c r="AZ106" i="4"/>
  <c r="AY106" i="4"/>
  <c r="AX106" i="4"/>
  <c r="AW106" i="4"/>
  <c r="AE106" i="4"/>
  <c r="CG106" i="4" s="1"/>
  <c r="T106" i="4"/>
  <c r="U106" i="4" s="1"/>
  <c r="B106" i="4"/>
  <c r="CG105" i="4"/>
  <c r="CD105" i="4"/>
  <c r="E110" i="2" s="1" a="1"/>
  <c r="E110" i="2" s="1"/>
  <c r="F110" i="2" s="1"/>
  <c r="CC105" i="4"/>
  <c r="CB105" i="4"/>
  <c r="CA105" i="4"/>
  <c r="BZ105" i="4"/>
  <c r="BY105" i="4"/>
  <c r="BX105" i="4"/>
  <c r="BW105" i="4"/>
  <c r="BV105" i="4"/>
  <c r="BU105" i="4"/>
  <c r="BT105" i="4"/>
  <c r="BS105" i="4"/>
  <c r="BR105" i="4"/>
  <c r="BQ105" i="4"/>
  <c r="BP105" i="4"/>
  <c r="BO105" i="4"/>
  <c r="BN105" i="4"/>
  <c r="BM105" i="4"/>
  <c r="BL105" i="4"/>
  <c r="BK105" i="4"/>
  <c r="BJ105" i="4"/>
  <c r="BI105" i="4"/>
  <c r="BH105" i="4"/>
  <c r="BG105" i="4"/>
  <c r="BF105" i="4"/>
  <c r="BE105" i="4"/>
  <c r="BD105" i="4"/>
  <c r="BC105" i="4"/>
  <c r="BB105" i="4"/>
  <c r="BA105" i="4"/>
  <c r="AZ105" i="4"/>
  <c r="AY105" i="4"/>
  <c r="AX105" i="4"/>
  <c r="AW105" i="4"/>
  <c r="B105" i="4"/>
  <c r="CG104" i="4"/>
  <c r="CD104" i="4"/>
  <c r="E109" i="2" s="1" a="1"/>
  <c r="E109" i="2" s="1"/>
  <c r="CC104" i="4"/>
  <c r="CB104" i="4"/>
  <c r="CA104" i="4"/>
  <c r="BZ104" i="4"/>
  <c r="BY104" i="4"/>
  <c r="BX104" i="4"/>
  <c r="BW104" i="4"/>
  <c r="BV104" i="4"/>
  <c r="BU104" i="4"/>
  <c r="BT104" i="4"/>
  <c r="BS104" i="4"/>
  <c r="BR104" i="4"/>
  <c r="BQ104" i="4"/>
  <c r="BP104" i="4"/>
  <c r="BO104" i="4"/>
  <c r="BN104" i="4"/>
  <c r="BM104" i="4"/>
  <c r="BL104" i="4"/>
  <c r="BK104" i="4"/>
  <c r="BJ104" i="4"/>
  <c r="BI104" i="4"/>
  <c r="BH104" i="4"/>
  <c r="BG104" i="4"/>
  <c r="BF104" i="4"/>
  <c r="BE104" i="4"/>
  <c r="BD104" i="4"/>
  <c r="BC104" i="4"/>
  <c r="BB104" i="4"/>
  <c r="BA104" i="4"/>
  <c r="AZ104" i="4"/>
  <c r="AY104" i="4"/>
  <c r="AX104" i="4"/>
  <c r="AW104" i="4"/>
  <c r="AC104" i="4"/>
  <c r="B104" i="4"/>
  <c r="CG103" i="4"/>
  <c r="CD103" i="4"/>
  <c r="CC103" i="4"/>
  <c r="CB103" i="4"/>
  <c r="CA103" i="4"/>
  <c r="BZ103" i="4"/>
  <c r="BY103" i="4"/>
  <c r="BX103" i="4"/>
  <c r="BW103" i="4"/>
  <c r="BV103" i="4"/>
  <c r="BU103" i="4"/>
  <c r="BT103" i="4"/>
  <c r="BS103" i="4"/>
  <c r="BR103" i="4"/>
  <c r="BQ103" i="4"/>
  <c r="BP103" i="4"/>
  <c r="BO103" i="4"/>
  <c r="BN103" i="4"/>
  <c r="BM103" i="4"/>
  <c r="BL103" i="4"/>
  <c r="BK103" i="4"/>
  <c r="BJ103" i="4"/>
  <c r="BI103" i="4"/>
  <c r="BH103" i="4"/>
  <c r="BG103" i="4"/>
  <c r="BF103" i="4"/>
  <c r="BE103" i="4"/>
  <c r="BD103" i="4"/>
  <c r="BC103" i="4"/>
  <c r="BB103" i="4"/>
  <c r="BA103" i="4"/>
  <c r="AZ103" i="4"/>
  <c r="AY103" i="4"/>
  <c r="AX103" i="4"/>
  <c r="AW103" i="4"/>
  <c r="B103" i="4"/>
  <c r="CG102" i="4"/>
  <c r="CD102" i="4"/>
  <c r="CC102" i="4"/>
  <c r="CB102" i="4"/>
  <c r="CA102" i="4"/>
  <c r="BZ102" i="4"/>
  <c r="BY102" i="4"/>
  <c r="BX102" i="4"/>
  <c r="BW102" i="4"/>
  <c r="BV102" i="4"/>
  <c r="BU102" i="4"/>
  <c r="BT102" i="4"/>
  <c r="BS102" i="4"/>
  <c r="BR102" i="4"/>
  <c r="BQ102" i="4"/>
  <c r="BP102" i="4"/>
  <c r="BO102" i="4"/>
  <c r="BN102" i="4"/>
  <c r="BM102" i="4"/>
  <c r="BL102" i="4"/>
  <c r="BK102" i="4"/>
  <c r="BJ102" i="4"/>
  <c r="BI102" i="4"/>
  <c r="BH102" i="4"/>
  <c r="BG102" i="4"/>
  <c r="BF102" i="4"/>
  <c r="BE102" i="4"/>
  <c r="BD102" i="4"/>
  <c r="BC102" i="4"/>
  <c r="BB102" i="4"/>
  <c r="BA102" i="4"/>
  <c r="AZ102" i="4"/>
  <c r="AY102" i="4"/>
  <c r="AX102" i="4"/>
  <c r="AW102" i="4"/>
  <c r="B102" i="4"/>
  <c r="CG101" i="4"/>
  <c r="CD101" i="4"/>
  <c r="CC101" i="4"/>
  <c r="CB101" i="4"/>
  <c r="CA101" i="4"/>
  <c r="BZ101" i="4"/>
  <c r="BY101" i="4"/>
  <c r="BX101" i="4"/>
  <c r="BW101" i="4"/>
  <c r="BV101" i="4"/>
  <c r="BU101" i="4"/>
  <c r="BT101" i="4"/>
  <c r="BS101" i="4"/>
  <c r="BR101" i="4"/>
  <c r="BQ101" i="4"/>
  <c r="BP101" i="4"/>
  <c r="BO101" i="4"/>
  <c r="BN101" i="4"/>
  <c r="BM101" i="4"/>
  <c r="BL101" i="4"/>
  <c r="BK101" i="4"/>
  <c r="BJ101" i="4"/>
  <c r="BI101" i="4"/>
  <c r="BH101" i="4"/>
  <c r="BG101" i="4"/>
  <c r="BF101" i="4"/>
  <c r="BE101" i="4"/>
  <c r="BD101" i="4"/>
  <c r="BC101" i="4"/>
  <c r="BB101" i="4"/>
  <c r="BA101" i="4"/>
  <c r="AZ101" i="4"/>
  <c r="AY101" i="4"/>
  <c r="AX101" i="4"/>
  <c r="AW101" i="4"/>
  <c r="AC101" i="4"/>
  <c r="B101" i="4"/>
  <c r="CG100" i="4"/>
  <c r="CD100" i="4"/>
  <c r="CC100" i="4"/>
  <c r="CB100" i="4"/>
  <c r="CA100" i="4"/>
  <c r="BZ100" i="4"/>
  <c r="BY100" i="4"/>
  <c r="BX100" i="4"/>
  <c r="BW100" i="4"/>
  <c r="BV100" i="4"/>
  <c r="BU100" i="4"/>
  <c r="BT100" i="4"/>
  <c r="BS100" i="4"/>
  <c r="BR100" i="4"/>
  <c r="BQ100" i="4"/>
  <c r="BP100" i="4"/>
  <c r="BO100" i="4"/>
  <c r="BN100" i="4"/>
  <c r="BM100" i="4"/>
  <c r="BL100" i="4"/>
  <c r="BK100" i="4"/>
  <c r="BJ100" i="4"/>
  <c r="BI100" i="4"/>
  <c r="BH100" i="4"/>
  <c r="BG100" i="4"/>
  <c r="BF100" i="4"/>
  <c r="BE100" i="4"/>
  <c r="BD100" i="4"/>
  <c r="BC100" i="4"/>
  <c r="BB100" i="4"/>
  <c r="BA100" i="4"/>
  <c r="AZ100" i="4"/>
  <c r="AY100" i="4"/>
  <c r="AX100" i="4"/>
  <c r="AW100" i="4"/>
  <c r="B100" i="4"/>
  <c r="CG99" i="4"/>
  <c r="CD99" i="4"/>
  <c r="E104" i="2" s="1" a="1"/>
  <c r="E104" i="2" s="1"/>
  <c r="F104" i="2" s="1"/>
  <c r="CC99" i="4"/>
  <c r="CB99" i="4"/>
  <c r="CA99" i="4"/>
  <c r="BZ99" i="4"/>
  <c r="BY99" i="4"/>
  <c r="BX99" i="4"/>
  <c r="BW99" i="4"/>
  <c r="BV99" i="4"/>
  <c r="BU99" i="4"/>
  <c r="BT99" i="4"/>
  <c r="BS99" i="4"/>
  <c r="BR99" i="4"/>
  <c r="BQ99" i="4"/>
  <c r="BP99" i="4"/>
  <c r="BO99" i="4"/>
  <c r="BN99" i="4"/>
  <c r="BM99" i="4"/>
  <c r="BL99" i="4"/>
  <c r="BK99" i="4"/>
  <c r="BJ99" i="4"/>
  <c r="BI99" i="4"/>
  <c r="BH99" i="4"/>
  <c r="BG99" i="4"/>
  <c r="BF99" i="4"/>
  <c r="BE99" i="4"/>
  <c r="BD99" i="4"/>
  <c r="BC99" i="4"/>
  <c r="BB99" i="4"/>
  <c r="BA99" i="4"/>
  <c r="AZ99" i="4"/>
  <c r="AY99" i="4"/>
  <c r="AX99" i="4"/>
  <c r="AW99" i="4"/>
  <c r="B99" i="4"/>
  <c r="CG98" i="4"/>
  <c r="CD98" i="4"/>
  <c r="CC98" i="4"/>
  <c r="CB98" i="4"/>
  <c r="CA98" i="4"/>
  <c r="BZ98" i="4"/>
  <c r="BY98" i="4"/>
  <c r="BX98" i="4"/>
  <c r="BW98" i="4"/>
  <c r="BV98" i="4"/>
  <c r="BU98" i="4"/>
  <c r="BT98" i="4"/>
  <c r="BS98" i="4"/>
  <c r="BR98" i="4"/>
  <c r="BQ98" i="4"/>
  <c r="BP98" i="4"/>
  <c r="BO98" i="4"/>
  <c r="BN98" i="4"/>
  <c r="BM98" i="4"/>
  <c r="BL98" i="4"/>
  <c r="BK98" i="4"/>
  <c r="BJ98" i="4"/>
  <c r="BI98" i="4"/>
  <c r="BH98" i="4"/>
  <c r="BG98" i="4"/>
  <c r="BF98" i="4"/>
  <c r="BE98" i="4"/>
  <c r="BD98" i="4"/>
  <c r="BC98" i="4"/>
  <c r="BB98" i="4"/>
  <c r="BA98" i="4"/>
  <c r="AZ98" i="4"/>
  <c r="AY98" i="4"/>
  <c r="AX98" i="4"/>
  <c r="AW98" i="4"/>
  <c r="B98" i="4"/>
  <c r="CG97" i="4"/>
  <c r="CC97" i="4"/>
  <c r="CB97" i="4"/>
  <c r="CA97" i="4"/>
  <c r="BZ97" i="4"/>
  <c r="BY97" i="4"/>
  <c r="BX97" i="4"/>
  <c r="BW97" i="4"/>
  <c r="BV97" i="4"/>
  <c r="BU97" i="4"/>
  <c r="BT97" i="4"/>
  <c r="BS97" i="4"/>
  <c r="BR97" i="4"/>
  <c r="BQ97" i="4"/>
  <c r="BP97" i="4"/>
  <c r="BO97" i="4"/>
  <c r="BN97" i="4"/>
  <c r="BM97" i="4"/>
  <c r="BL97" i="4"/>
  <c r="BK97" i="4"/>
  <c r="BJ97" i="4"/>
  <c r="BD97" i="4"/>
  <c r="BB97" i="4"/>
  <c r="BA97" i="4"/>
  <c r="AX97" i="4"/>
  <c r="AW97" i="4"/>
  <c r="L97" i="4"/>
  <c r="M97" i="4" s="1"/>
  <c r="N97" i="4" s="1"/>
  <c r="K97" i="4"/>
  <c r="J97" i="4"/>
  <c r="BC97" i="4" s="1"/>
  <c r="F97" i="4"/>
  <c r="AZ97" i="4" s="1"/>
  <c r="B97" i="4"/>
  <c r="CG96" i="4"/>
  <c r="CD96" i="4"/>
  <c r="CC96" i="4"/>
  <c r="CB96" i="4"/>
  <c r="CA96" i="4"/>
  <c r="BZ96" i="4"/>
  <c r="BY96" i="4"/>
  <c r="BX96" i="4"/>
  <c r="BW96" i="4"/>
  <c r="BV96" i="4"/>
  <c r="BU96" i="4"/>
  <c r="BT96" i="4"/>
  <c r="BS96" i="4"/>
  <c r="BR96" i="4"/>
  <c r="BQ96" i="4"/>
  <c r="BP96" i="4"/>
  <c r="BO96" i="4"/>
  <c r="BN96" i="4"/>
  <c r="BM96" i="4"/>
  <c r="BL96" i="4"/>
  <c r="BK96" i="4"/>
  <c r="BJ96" i="4"/>
  <c r="BI96" i="4"/>
  <c r="BH96" i="4"/>
  <c r="BG96" i="4"/>
  <c r="BF96" i="4"/>
  <c r="BE96" i="4"/>
  <c r="BD96" i="4"/>
  <c r="BC96" i="4"/>
  <c r="BB96" i="4"/>
  <c r="BA96" i="4"/>
  <c r="AZ96" i="4"/>
  <c r="AY96" i="4"/>
  <c r="AX96" i="4"/>
  <c r="AW96" i="4"/>
  <c r="B96" i="4"/>
  <c r="CG95" i="4"/>
  <c r="CD95" i="4"/>
  <c r="CC95" i="4"/>
  <c r="CB95" i="4"/>
  <c r="CA95" i="4"/>
  <c r="BZ95" i="4"/>
  <c r="BY95" i="4"/>
  <c r="BX95" i="4"/>
  <c r="BW95" i="4"/>
  <c r="BV95" i="4"/>
  <c r="BU95" i="4"/>
  <c r="BT95" i="4"/>
  <c r="BS95" i="4"/>
  <c r="BR95" i="4"/>
  <c r="BQ95" i="4"/>
  <c r="BP95" i="4"/>
  <c r="BO95" i="4"/>
  <c r="BN95" i="4"/>
  <c r="BM95" i="4"/>
  <c r="BL95" i="4"/>
  <c r="BK95" i="4"/>
  <c r="BJ95" i="4"/>
  <c r="BI95" i="4"/>
  <c r="BH95" i="4"/>
  <c r="BG95" i="4"/>
  <c r="BF95" i="4"/>
  <c r="BE95" i="4"/>
  <c r="BD95" i="4"/>
  <c r="BC95" i="4"/>
  <c r="BB95" i="4"/>
  <c r="BA95" i="4"/>
  <c r="AZ95" i="4"/>
  <c r="AY95" i="4"/>
  <c r="AX95" i="4"/>
  <c r="AW95" i="4"/>
  <c r="B95" i="4"/>
  <c r="CG94" i="4"/>
  <c r="CD94" i="4"/>
  <c r="CC94" i="4"/>
  <c r="CB94" i="4"/>
  <c r="CA94" i="4"/>
  <c r="BZ94" i="4"/>
  <c r="BY94" i="4"/>
  <c r="BX94" i="4"/>
  <c r="BW94" i="4"/>
  <c r="BV94" i="4"/>
  <c r="BU94" i="4"/>
  <c r="BT94" i="4"/>
  <c r="BS94" i="4"/>
  <c r="BR94" i="4"/>
  <c r="BQ94" i="4"/>
  <c r="BP94" i="4"/>
  <c r="BO94" i="4"/>
  <c r="BN94" i="4"/>
  <c r="BM94" i="4"/>
  <c r="BL94" i="4"/>
  <c r="BK94" i="4"/>
  <c r="BJ94" i="4"/>
  <c r="BI94" i="4"/>
  <c r="BH94" i="4"/>
  <c r="BG94" i="4"/>
  <c r="BF94" i="4"/>
  <c r="BE94" i="4"/>
  <c r="BD94" i="4"/>
  <c r="BC94" i="4"/>
  <c r="BB94" i="4"/>
  <c r="BA94" i="4"/>
  <c r="AZ94" i="4"/>
  <c r="AY94" i="4"/>
  <c r="AX94" i="4"/>
  <c r="AW94" i="4"/>
  <c r="B94" i="4"/>
  <c r="CG93" i="4"/>
  <c r="CD93" i="4"/>
  <c r="CC93" i="4"/>
  <c r="CB93" i="4"/>
  <c r="CA93" i="4"/>
  <c r="BY93" i="4"/>
  <c r="BX93" i="4"/>
  <c r="BW93" i="4"/>
  <c r="BV93" i="4"/>
  <c r="BU93" i="4"/>
  <c r="BT93" i="4"/>
  <c r="BS93" i="4"/>
  <c r="BR93" i="4"/>
  <c r="BQ93" i="4"/>
  <c r="BP93" i="4"/>
  <c r="BO93" i="4"/>
  <c r="BN93" i="4"/>
  <c r="BM93" i="4"/>
  <c r="BL93" i="4"/>
  <c r="BK93" i="4"/>
  <c r="BJ93" i="4"/>
  <c r="BI93" i="4"/>
  <c r="BH93" i="4"/>
  <c r="BG93" i="4"/>
  <c r="BF93" i="4"/>
  <c r="BE93" i="4"/>
  <c r="BD93" i="4"/>
  <c r="BC93" i="4"/>
  <c r="BB93" i="4"/>
  <c r="BA93" i="4"/>
  <c r="AZ93" i="4"/>
  <c r="AY93" i="4"/>
  <c r="AX93" i="4"/>
  <c r="AW93" i="4"/>
  <c r="B93" i="4"/>
  <c r="CG92" i="4"/>
  <c r="CD92" i="4"/>
  <c r="CC92" i="4"/>
  <c r="CB92" i="4"/>
  <c r="CA92" i="4"/>
  <c r="BZ92" i="4"/>
  <c r="BY92" i="4"/>
  <c r="BX92" i="4"/>
  <c r="BW92" i="4"/>
  <c r="BV92" i="4"/>
  <c r="BU92" i="4"/>
  <c r="BT92" i="4"/>
  <c r="BS92" i="4"/>
  <c r="BR92" i="4"/>
  <c r="BQ92" i="4"/>
  <c r="BP92" i="4"/>
  <c r="BO92" i="4"/>
  <c r="BN92" i="4"/>
  <c r="BM92" i="4"/>
  <c r="BL92" i="4"/>
  <c r="BK92" i="4"/>
  <c r="BJ92" i="4"/>
  <c r="BI92" i="4"/>
  <c r="BH92" i="4"/>
  <c r="BG92" i="4"/>
  <c r="BF92" i="4"/>
  <c r="BE92" i="4"/>
  <c r="BD92" i="4"/>
  <c r="BC92" i="4"/>
  <c r="BB92" i="4"/>
  <c r="BA92" i="4"/>
  <c r="AZ92" i="4"/>
  <c r="AY92" i="4"/>
  <c r="AX92" i="4"/>
  <c r="AW92" i="4"/>
  <c r="B92" i="4"/>
  <c r="CG91" i="4"/>
  <c r="CD91" i="4"/>
  <c r="E96" i="2" s="1" a="1"/>
  <c r="E96" i="2" s="1"/>
  <c r="C88" i="1" s="1"/>
  <c r="E88" i="1" s="1"/>
  <c r="CC91" i="4"/>
  <c r="CB91" i="4"/>
  <c r="CA91" i="4"/>
  <c r="BZ91" i="4"/>
  <c r="BY91" i="4"/>
  <c r="BX91" i="4"/>
  <c r="BW91" i="4"/>
  <c r="BV91" i="4"/>
  <c r="BU91" i="4"/>
  <c r="BT91" i="4"/>
  <c r="BS91" i="4"/>
  <c r="BR91" i="4"/>
  <c r="BQ91" i="4"/>
  <c r="BP91" i="4"/>
  <c r="BO91" i="4"/>
  <c r="BN91" i="4"/>
  <c r="BM91" i="4"/>
  <c r="BL91" i="4"/>
  <c r="BK91" i="4"/>
  <c r="BJ91" i="4"/>
  <c r="BI91" i="4"/>
  <c r="BH91" i="4"/>
  <c r="BG91" i="4"/>
  <c r="BF91" i="4"/>
  <c r="BE91" i="4"/>
  <c r="BD91" i="4"/>
  <c r="BC91" i="4"/>
  <c r="BB91" i="4"/>
  <c r="BA91" i="4"/>
  <c r="AZ91" i="4"/>
  <c r="AY91" i="4"/>
  <c r="AX91" i="4"/>
  <c r="AW91" i="4"/>
  <c r="B91" i="4"/>
  <c r="CG90" i="4"/>
  <c r="CD90" i="4"/>
  <c r="CC90" i="4"/>
  <c r="CB90" i="4"/>
  <c r="CA90" i="4"/>
  <c r="BZ90" i="4"/>
  <c r="BY90" i="4"/>
  <c r="BX90" i="4"/>
  <c r="BW90" i="4"/>
  <c r="BV90" i="4"/>
  <c r="BU90" i="4"/>
  <c r="BT90" i="4"/>
  <c r="BS90" i="4"/>
  <c r="BR90" i="4"/>
  <c r="BQ90" i="4"/>
  <c r="BP90" i="4"/>
  <c r="BO90" i="4"/>
  <c r="BN90" i="4"/>
  <c r="BM90" i="4"/>
  <c r="BL90" i="4"/>
  <c r="BK90" i="4"/>
  <c r="BJ90" i="4"/>
  <c r="BI90" i="4"/>
  <c r="BH90" i="4"/>
  <c r="BG90" i="4"/>
  <c r="BF90" i="4"/>
  <c r="BE90" i="4"/>
  <c r="BD90" i="4"/>
  <c r="BC90" i="4"/>
  <c r="BB90" i="4"/>
  <c r="BA90" i="4"/>
  <c r="AZ90" i="4"/>
  <c r="AY90" i="4"/>
  <c r="AX90" i="4"/>
  <c r="AW90" i="4"/>
  <c r="B90" i="4"/>
  <c r="CG89" i="4"/>
  <c r="CC89" i="4"/>
  <c r="CB89" i="4"/>
  <c r="CA89" i="4"/>
  <c r="BZ89" i="4"/>
  <c r="BY89" i="4"/>
  <c r="BX89" i="4"/>
  <c r="BW89" i="4"/>
  <c r="BU89" i="4"/>
  <c r="BT89" i="4"/>
  <c r="BS89" i="4"/>
  <c r="BR89" i="4"/>
  <c r="BQ89" i="4"/>
  <c r="BP89" i="4"/>
  <c r="BO89" i="4"/>
  <c r="BN89" i="4"/>
  <c r="BM89" i="4"/>
  <c r="BL89" i="4"/>
  <c r="BK89" i="4"/>
  <c r="BJ89" i="4"/>
  <c r="BI89" i="4"/>
  <c r="BH89" i="4"/>
  <c r="BG89" i="4"/>
  <c r="BF89" i="4"/>
  <c r="BE89" i="4"/>
  <c r="BD89" i="4"/>
  <c r="BC89" i="4"/>
  <c r="BB89" i="4"/>
  <c r="BA89" i="4"/>
  <c r="AZ89" i="4"/>
  <c r="AY89" i="4"/>
  <c r="AX89" i="4"/>
  <c r="AW89" i="4"/>
  <c r="AC89" i="4"/>
  <c r="CD89" i="4" s="1"/>
  <c r="E94" i="2" s="1" a="1"/>
  <c r="E94" i="2" s="1"/>
  <c r="C86" i="1" s="1"/>
  <c r="E86" i="1" s="1"/>
  <c r="B89" i="4"/>
  <c r="CG88" i="4"/>
  <c r="CD88" i="4"/>
  <c r="CC88" i="4"/>
  <c r="CB88" i="4"/>
  <c r="CA88" i="4"/>
  <c r="BZ88" i="4"/>
  <c r="BY88" i="4"/>
  <c r="BX88" i="4"/>
  <c r="BW88" i="4"/>
  <c r="BV88" i="4"/>
  <c r="BU88" i="4"/>
  <c r="BT88" i="4"/>
  <c r="BS88" i="4"/>
  <c r="BR88" i="4"/>
  <c r="BQ88" i="4"/>
  <c r="BP88" i="4"/>
  <c r="BO88" i="4"/>
  <c r="BN88" i="4"/>
  <c r="BM88" i="4"/>
  <c r="BL88" i="4"/>
  <c r="BK88" i="4"/>
  <c r="BJ88" i="4"/>
  <c r="BI88" i="4"/>
  <c r="BH88" i="4"/>
  <c r="BG88" i="4"/>
  <c r="BF88" i="4"/>
  <c r="BE88" i="4"/>
  <c r="BD88" i="4"/>
  <c r="BC88" i="4"/>
  <c r="BB88" i="4"/>
  <c r="BA88" i="4"/>
  <c r="AZ88" i="4"/>
  <c r="AY88" i="4"/>
  <c r="AX88" i="4"/>
  <c r="AW88" i="4"/>
  <c r="B88" i="4"/>
  <c r="CG87" i="4"/>
  <c r="CD87" i="4"/>
  <c r="CC87" i="4"/>
  <c r="CB87" i="4"/>
  <c r="CA87" i="4"/>
  <c r="BZ87" i="4"/>
  <c r="BY87" i="4"/>
  <c r="BX87" i="4"/>
  <c r="BW87" i="4"/>
  <c r="BV87" i="4"/>
  <c r="BU87" i="4"/>
  <c r="BT87" i="4"/>
  <c r="BS87" i="4"/>
  <c r="BR87" i="4"/>
  <c r="BQ87" i="4"/>
  <c r="BP87" i="4"/>
  <c r="BO87" i="4"/>
  <c r="BN87" i="4"/>
  <c r="BM87" i="4"/>
  <c r="BL87" i="4"/>
  <c r="BK87" i="4"/>
  <c r="BJ87" i="4"/>
  <c r="BI87" i="4"/>
  <c r="BH87" i="4"/>
  <c r="BG87" i="4"/>
  <c r="BF87" i="4"/>
  <c r="BE87" i="4"/>
  <c r="BD87" i="4"/>
  <c r="BC87" i="4"/>
  <c r="BB87" i="4"/>
  <c r="BA87" i="4"/>
  <c r="AZ87" i="4"/>
  <c r="AY87" i="4"/>
  <c r="AX87" i="4"/>
  <c r="AW87" i="4"/>
  <c r="B87" i="4"/>
  <c r="CG86" i="4"/>
  <c r="CD86" i="4"/>
  <c r="CC86" i="4"/>
  <c r="CB86" i="4"/>
  <c r="CA86" i="4"/>
  <c r="BZ86" i="4"/>
  <c r="BY86" i="4"/>
  <c r="BW86" i="4"/>
  <c r="BU86" i="4"/>
  <c r="BT86" i="4"/>
  <c r="BS86" i="4"/>
  <c r="BR86" i="4"/>
  <c r="BQ86" i="4"/>
  <c r="BP86" i="4"/>
  <c r="BO86" i="4"/>
  <c r="BN86" i="4"/>
  <c r="BM86" i="4"/>
  <c r="BL86" i="4"/>
  <c r="BI86" i="4"/>
  <c r="BH86" i="4"/>
  <c r="BG86" i="4"/>
  <c r="BF86" i="4"/>
  <c r="BE86" i="4"/>
  <c r="BD86" i="4"/>
  <c r="BC86" i="4"/>
  <c r="BB86" i="4"/>
  <c r="BA86" i="4"/>
  <c r="AZ86" i="4"/>
  <c r="AY86" i="4"/>
  <c r="AX86" i="4"/>
  <c r="AW86" i="4"/>
  <c r="AD86" i="4"/>
  <c r="BX86" i="4" s="1"/>
  <c r="AC86" i="4"/>
  <c r="BV86" i="4" s="1"/>
  <c r="Q86" i="4"/>
  <c r="BK86" i="4" s="1"/>
  <c r="B86" i="4"/>
  <c r="CC85" i="4"/>
  <c r="CB85" i="4"/>
  <c r="CA85" i="4"/>
  <c r="BY85" i="4"/>
  <c r="BI85" i="4"/>
  <c r="BG85" i="4"/>
  <c r="BF85" i="4"/>
  <c r="BE85" i="4"/>
  <c r="BD85" i="4"/>
  <c r="AY85" i="4"/>
  <c r="AX85" i="4"/>
  <c r="AW85" i="4"/>
  <c r="Q85" i="4"/>
  <c r="R85" i="4" s="1"/>
  <c r="O85" i="4"/>
  <c r="P85" i="4" s="1"/>
  <c r="N85" i="4"/>
  <c r="G85" i="4"/>
  <c r="AZ85" i="4" s="1"/>
  <c r="B85" i="4"/>
  <c r="CG84" i="4"/>
  <c r="CD84" i="4"/>
  <c r="CC84" i="4"/>
  <c r="CB84" i="4"/>
  <c r="CA84" i="4"/>
  <c r="BZ84" i="4"/>
  <c r="BY84" i="4"/>
  <c r="BX84" i="4"/>
  <c r="BW84" i="4"/>
  <c r="BV84" i="4"/>
  <c r="BU84" i="4"/>
  <c r="BT84" i="4"/>
  <c r="BS84" i="4"/>
  <c r="BR84" i="4"/>
  <c r="BQ84" i="4"/>
  <c r="BP84" i="4"/>
  <c r="BO84" i="4"/>
  <c r="BN84" i="4"/>
  <c r="BM84" i="4"/>
  <c r="BL84" i="4"/>
  <c r="BK84" i="4"/>
  <c r="BJ84" i="4"/>
  <c r="BI84" i="4"/>
  <c r="BH84" i="4"/>
  <c r="BG84" i="4"/>
  <c r="BF84" i="4"/>
  <c r="BE84" i="4"/>
  <c r="BD84" i="4"/>
  <c r="BC84" i="4"/>
  <c r="BB84" i="4"/>
  <c r="BA84" i="4"/>
  <c r="AZ84" i="4"/>
  <c r="AY84" i="4"/>
  <c r="AX84" i="4"/>
  <c r="AW84" i="4"/>
  <c r="F84" i="4"/>
  <c r="B84" i="4"/>
  <c r="CG83" i="4"/>
  <c r="CC83" i="4"/>
  <c r="CB83" i="4"/>
  <c r="CA83" i="4"/>
  <c r="BZ83" i="4"/>
  <c r="BY83" i="4"/>
  <c r="BX83" i="4"/>
  <c r="BW83" i="4"/>
  <c r="BV83" i="4"/>
  <c r="BU83" i="4"/>
  <c r="BT83" i="4"/>
  <c r="BS83" i="4"/>
  <c r="BR83" i="4"/>
  <c r="BQ83" i="4"/>
  <c r="BP83" i="4"/>
  <c r="BO83" i="4"/>
  <c r="BM83" i="4"/>
  <c r="BL83" i="4"/>
  <c r="BK83" i="4"/>
  <c r="BJ83" i="4"/>
  <c r="BI83" i="4"/>
  <c r="BH83" i="4"/>
  <c r="BG83" i="4"/>
  <c r="BF83" i="4"/>
  <c r="BE83" i="4"/>
  <c r="BD83" i="4"/>
  <c r="BC83" i="4"/>
  <c r="BB83" i="4"/>
  <c r="BA83" i="4"/>
  <c r="AZ83" i="4"/>
  <c r="AY83" i="4"/>
  <c r="AX83" i="4"/>
  <c r="AW83" i="4"/>
  <c r="T83" i="4"/>
  <c r="CD83" i="4" s="1"/>
  <c r="B83" i="4"/>
  <c r="CG82" i="4"/>
  <c r="CD82" i="4"/>
  <c r="CC82" i="4"/>
  <c r="CB82" i="4"/>
  <c r="CA82" i="4"/>
  <c r="BZ82" i="4"/>
  <c r="BY82" i="4"/>
  <c r="BX82" i="4"/>
  <c r="BW82" i="4"/>
  <c r="BV82" i="4"/>
  <c r="BU82" i="4"/>
  <c r="BT82" i="4"/>
  <c r="BS82" i="4"/>
  <c r="BR82" i="4"/>
  <c r="BQ82" i="4"/>
  <c r="BP82" i="4"/>
  <c r="BO82" i="4"/>
  <c r="BN82" i="4"/>
  <c r="BL82" i="4"/>
  <c r="BK82" i="4"/>
  <c r="BJ82" i="4"/>
  <c r="BI82" i="4"/>
  <c r="BH82" i="4"/>
  <c r="BG82" i="4"/>
  <c r="BF82" i="4"/>
  <c r="BE82" i="4"/>
  <c r="BD82" i="4"/>
  <c r="BC82" i="4"/>
  <c r="BB82" i="4"/>
  <c r="BA82" i="4"/>
  <c r="AZ82" i="4"/>
  <c r="AY82" i="4"/>
  <c r="AX82" i="4"/>
  <c r="AW82" i="4"/>
  <c r="T82" i="4"/>
  <c r="BM82" i="4" s="1"/>
  <c r="B82" i="4"/>
  <c r="CG81" i="4"/>
  <c r="CD81" i="4"/>
  <c r="CC81" i="4"/>
  <c r="CB81" i="4"/>
  <c r="CA81" i="4"/>
  <c r="BZ81" i="4"/>
  <c r="BY81" i="4"/>
  <c r="BX81" i="4"/>
  <c r="BW81" i="4"/>
  <c r="BV81" i="4"/>
  <c r="BU81" i="4"/>
  <c r="BT81" i="4"/>
  <c r="BS81" i="4"/>
  <c r="BR81" i="4"/>
  <c r="BQ81" i="4"/>
  <c r="BP81" i="4"/>
  <c r="BO81" i="4"/>
  <c r="BN81" i="4"/>
  <c r="BL81" i="4"/>
  <c r="BK81" i="4"/>
  <c r="BJ81" i="4"/>
  <c r="BI81" i="4"/>
  <c r="BH81" i="4"/>
  <c r="BG81" i="4"/>
  <c r="BF81" i="4"/>
  <c r="BE81" i="4"/>
  <c r="BD81" i="4"/>
  <c r="BC81" i="4"/>
  <c r="BB81" i="4"/>
  <c r="BA81" i="4"/>
  <c r="AZ81" i="4"/>
  <c r="AY81" i="4"/>
  <c r="AX81" i="4"/>
  <c r="AW81" i="4"/>
  <c r="T81" i="4"/>
  <c r="BM81" i="4" s="1"/>
  <c r="B81" i="4"/>
  <c r="CG80" i="4"/>
  <c r="CD80" i="4"/>
  <c r="E75" i="2" s="1" a="1"/>
  <c r="E75" i="2" s="1"/>
  <c r="CC80" i="4"/>
  <c r="CB80" i="4"/>
  <c r="CA80" i="4"/>
  <c r="BZ80" i="4"/>
  <c r="BY80" i="4"/>
  <c r="BX80" i="4"/>
  <c r="BW80" i="4"/>
  <c r="BV80" i="4"/>
  <c r="BU80" i="4"/>
  <c r="BT80" i="4"/>
  <c r="BS80" i="4"/>
  <c r="BR80" i="4"/>
  <c r="BQ80" i="4"/>
  <c r="BP80" i="4"/>
  <c r="BO80" i="4"/>
  <c r="BN80" i="4"/>
  <c r="BM80" i="4"/>
  <c r="BL80" i="4"/>
  <c r="BK80" i="4"/>
  <c r="BJ80" i="4"/>
  <c r="BI80" i="4"/>
  <c r="BH80" i="4"/>
  <c r="BG80" i="4"/>
  <c r="BF80" i="4"/>
  <c r="BE80" i="4"/>
  <c r="BD80" i="4"/>
  <c r="BC80" i="4"/>
  <c r="BB80" i="4"/>
  <c r="BA80" i="4"/>
  <c r="AZ80" i="4"/>
  <c r="AY80" i="4"/>
  <c r="AX80" i="4"/>
  <c r="AW80" i="4"/>
  <c r="T80" i="4"/>
  <c r="B80" i="4"/>
  <c r="CG79" i="4"/>
  <c r="CC79" i="4"/>
  <c r="CB79" i="4"/>
  <c r="CA79" i="4"/>
  <c r="BZ79" i="4"/>
  <c r="BY79" i="4"/>
  <c r="BX79" i="4"/>
  <c r="BW79" i="4"/>
  <c r="BV79" i="4"/>
  <c r="BU79" i="4"/>
  <c r="BT79" i="4"/>
  <c r="BS79" i="4"/>
  <c r="BR79" i="4"/>
  <c r="BQ79" i="4"/>
  <c r="BP79" i="4"/>
  <c r="BO79" i="4"/>
  <c r="BM79" i="4"/>
  <c r="BL79" i="4"/>
  <c r="BK79" i="4"/>
  <c r="BJ79" i="4"/>
  <c r="BI79" i="4"/>
  <c r="BH79" i="4"/>
  <c r="BG79" i="4"/>
  <c r="BF79" i="4"/>
  <c r="BE79" i="4"/>
  <c r="BD79" i="4"/>
  <c r="BC79" i="4"/>
  <c r="BB79" i="4"/>
  <c r="BA79" i="4"/>
  <c r="AZ79" i="4"/>
  <c r="AY79" i="4"/>
  <c r="AX79" i="4"/>
  <c r="AW79" i="4"/>
  <c r="T79" i="4"/>
  <c r="CD79" i="4" s="1"/>
  <c r="B79" i="4"/>
  <c r="CG78" i="4"/>
  <c r="CC78" i="4"/>
  <c r="CB78" i="4"/>
  <c r="CA78" i="4"/>
  <c r="BZ78" i="4"/>
  <c r="BY78" i="4"/>
  <c r="BX78" i="4"/>
  <c r="BW78" i="4"/>
  <c r="BV78" i="4"/>
  <c r="BU78" i="4"/>
  <c r="BT78" i="4"/>
  <c r="BS78" i="4"/>
  <c r="BR78" i="4"/>
  <c r="BQ78" i="4"/>
  <c r="BP78" i="4"/>
  <c r="BO78" i="4"/>
  <c r="BM78" i="4"/>
  <c r="BL78" i="4"/>
  <c r="BK78" i="4"/>
  <c r="BJ78" i="4"/>
  <c r="BI78" i="4"/>
  <c r="BH78" i="4"/>
  <c r="BG78" i="4"/>
  <c r="BF78" i="4"/>
  <c r="BE78" i="4"/>
  <c r="BD78" i="4"/>
  <c r="BC78" i="4"/>
  <c r="BB78" i="4"/>
  <c r="BA78" i="4"/>
  <c r="AZ78" i="4"/>
  <c r="AY78" i="4"/>
  <c r="AX78" i="4"/>
  <c r="AW78" i="4"/>
  <c r="T78" i="4"/>
  <c r="B78" i="4"/>
  <c r="CG77" i="4"/>
  <c r="CC77" i="4"/>
  <c r="CB77" i="4"/>
  <c r="CA77" i="4"/>
  <c r="BZ77" i="4"/>
  <c r="BY77" i="4"/>
  <c r="BX77" i="4"/>
  <c r="BW77" i="4"/>
  <c r="CF77" i="4" s="1"/>
  <c r="BV77" i="4"/>
  <c r="BU77" i="4"/>
  <c r="BT77" i="4"/>
  <c r="BS77" i="4"/>
  <c r="BR77" i="4"/>
  <c r="BQ77" i="4"/>
  <c r="BP77" i="4"/>
  <c r="BO77" i="4"/>
  <c r="BD77" i="4"/>
  <c r="BC77" i="4"/>
  <c r="BB77" i="4"/>
  <c r="BA77" i="4"/>
  <c r="AZ77" i="4"/>
  <c r="AY77" i="4"/>
  <c r="AX77" i="4"/>
  <c r="T77" i="4"/>
  <c r="BN77" i="4" s="1"/>
  <c r="M77" i="4"/>
  <c r="BF77" i="4" s="1"/>
  <c r="L77" i="4"/>
  <c r="N77" i="4" s="1"/>
  <c r="E77" i="4"/>
  <c r="B77" i="4"/>
  <c r="CG76" i="4"/>
  <c r="CC76" i="4"/>
  <c r="CB76" i="4"/>
  <c r="CA76" i="4"/>
  <c r="BZ76" i="4"/>
  <c r="BY76" i="4"/>
  <c r="BX76" i="4"/>
  <c r="BW76" i="4"/>
  <c r="BV76" i="4"/>
  <c r="BU76" i="4"/>
  <c r="BT76" i="4"/>
  <c r="BS76" i="4"/>
  <c r="BR76" i="4"/>
  <c r="BQ76" i="4"/>
  <c r="BP76" i="4"/>
  <c r="BO76" i="4"/>
  <c r="BN76" i="4"/>
  <c r="BM76" i="4"/>
  <c r="BL76" i="4"/>
  <c r="BK76" i="4"/>
  <c r="BC76" i="4"/>
  <c r="BB76" i="4"/>
  <c r="BA76" i="4"/>
  <c r="AZ76" i="4"/>
  <c r="AY76" i="4"/>
  <c r="AX76" i="4"/>
  <c r="AW76" i="4"/>
  <c r="T76" i="4"/>
  <c r="L76" i="4"/>
  <c r="M76" i="4" s="1"/>
  <c r="BF76" i="4" s="1"/>
  <c r="K76" i="4"/>
  <c r="BD76" i="4" s="1"/>
  <c r="J76" i="4"/>
  <c r="B76" i="4"/>
  <c r="CG75" i="4"/>
  <c r="CC75" i="4"/>
  <c r="CB75" i="4"/>
  <c r="CA75" i="4"/>
  <c r="BZ75" i="4"/>
  <c r="BY75" i="4"/>
  <c r="BX75" i="4"/>
  <c r="BW75" i="4"/>
  <c r="BV75" i="4"/>
  <c r="BU75" i="4"/>
  <c r="BT75" i="4"/>
  <c r="CF75" i="4" s="1"/>
  <c r="BS75" i="4"/>
  <c r="BR75" i="4"/>
  <c r="BQ75" i="4"/>
  <c r="BP75" i="4"/>
  <c r="BO75" i="4"/>
  <c r="BL75" i="4"/>
  <c r="BK75" i="4"/>
  <c r="BJ75" i="4"/>
  <c r="BI75" i="4"/>
  <c r="BH75" i="4"/>
  <c r="BG75" i="4"/>
  <c r="BF75" i="4"/>
  <c r="BE75" i="4"/>
  <c r="BD75" i="4"/>
  <c r="BC75" i="4"/>
  <c r="BB75" i="4"/>
  <c r="BA75" i="4"/>
  <c r="AZ75" i="4"/>
  <c r="AY75" i="4"/>
  <c r="AX75" i="4"/>
  <c r="AW75" i="4"/>
  <c r="T75" i="4"/>
  <c r="B75" i="4"/>
  <c r="CG74" i="4"/>
  <c r="CC74" i="4"/>
  <c r="CB74" i="4"/>
  <c r="CA74" i="4"/>
  <c r="BZ74" i="4"/>
  <c r="BY74" i="4"/>
  <c r="BX74" i="4"/>
  <c r="BW74" i="4"/>
  <c r="BV74" i="4"/>
  <c r="BU74" i="4"/>
  <c r="BT74" i="4"/>
  <c r="BS74" i="4"/>
  <c r="BR74" i="4"/>
  <c r="BQ74" i="4"/>
  <c r="BP74" i="4"/>
  <c r="BO74" i="4"/>
  <c r="BL74" i="4"/>
  <c r="BK74" i="4"/>
  <c r="BJ74" i="4"/>
  <c r="BI74" i="4"/>
  <c r="BH74" i="4"/>
  <c r="BG74" i="4"/>
  <c r="BF74" i="4"/>
  <c r="BE74" i="4"/>
  <c r="BD74" i="4"/>
  <c r="BC74" i="4"/>
  <c r="BB74" i="4"/>
  <c r="BA74" i="4"/>
  <c r="AZ74" i="4"/>
  <c r="AY74" i="4"/>
  <c r="AX74" i="4"/>
  <c r="AW74" i="4"/>
  <c r="AS74" i="4"/>
  <c r="T74" i="4"/>
  <c r="CD74" i="4" s="1"/>
  <c r="E86" i="2" s="1" a="1"/>
  <c r="E86" i="2" s="1"/>
  <c r="F86" i="2" s="1"/>
  <c r="B74" i="4"/>
  <c r="CG73" i="4"/>
  <c r="CD73" i="4"/>
  <c r="CC73" i="4"/>
  <c r="CB73" i="4"/>
  <c r="CA73" i="4"/>
  <c r="BZ73" i="4"/>
  <c r="BY73" i="4"/>
  <c r="BX73" i="4"/>
  <c r="BW73" i="4"/>
  <c r="BV73" i="4"/>
  <c r="BU73" i="4"/>
  <c r="BT73" i="4"/>
  <c r="BS73" i="4"/>
  <c r="BR73" i="4"/>
  <c r="BQ73" i="4"/>
  <c r="BP73" i="4"/>
  <c r="BO73" i="4"/>
  <c r="BN73" i="4"/>
  <c r="BL73" i="4"/>
  <c r="BK73" i="4"/>
  <c r="BJ73" i="4"/>
  <c r="BI73" i="4"/>
  <c r="BH73" i="4"/>
  <c r="BG73" i="4"/>
  <c r="BF73" i="4"/>
  <c r="BE73" i="4"/>
  <c r="BD73" i="4"/>
  <c r="BC73" i="4"/>
  <c r="BB73" i="4"/>
  <c r="BA73" i="4"/>
  <c r="AZ73" i="4"/>
  <c r="AY73" i="4"/>
  <c r="AX73" i="4"/>
  <c r="AW73" i="4"/>
  <c r="T73" i="4"/>
  <c r="BM73" i="4" s="1"/>
  <c r="B73" i="4"/>
  <c r="CG72" i="4"/>
  <c r="CD72" i="4"/>
  <c r="E84" i="2" s="1" a="1"/>
  <c r="E84" i="2" s="1"/>
  <c r="CC72" i="4"/>
  <c r="CB72" i="4"/>
  <c r="CA72" i="4"/>
  <c r="BZ72" i="4"/>
  <c r="BY72" i="4"/>
  <c r="BX72" i="4"/>
  <c r="BW72" i="4"/>
  <c r="BV72" i="4"/>
  <c r="BU72" i="4"/>
  <c r="BT72" i="4"/>
  <c r="BS72" i="4"/>
  <c r="BR72" i="4"/>
  <c r="BQ72" i="4"/>
  <c r="BP72" i="4"/>
  <c r="BO72" i="4"/>
  <c r="BN72" i="4"/>
  <c r="BM72" i="4"/>
  <c r="BL72" i="4"/>
  <c r="BK72" i="4"/>
  <c r="BJ72" i="4"/>
  <c r="BI72" i="4"/>
  <c r="BH72" i="4"/>
  <c r="BG72" i="4"/>
  <c r="BF72" i="4"/>
  <c r="BE72" i="4"/>
  <c r="BD72" i="4"/>
  <c r="BC72" i="4"/>
  <c r="BB72" i="4"/>
  <c r="BA72" i="4"/>
  <c r="AZ72" i="4"/>
  <c r="AY72" i="4"/>
  <c r="AX72" i="4"/>
  <c r="AW72" i="4"/>
  <c r="T72" i="4"/>
  <c r="B72" i="4"/>
  <c r="CG71" i="4"/>
  <c r="CC71" i="4"/>
  <c r="CB71" i="4"/>
  <c r="CA71" i="4"/>
  <c r="BZ71" i="4"/>
  <c r="BY71" i="4"/>
  <c r="BX71" i="4"/>
  <c r="BW71" i="4"/>
  <c r="BV71" i="4"/>
  <c r="BU71" i="4"/>
  <c r="BT71" i="4"/>
  <c r="BS71" i="4"/>
  <c r="BR71" i="4"/>
  <c r="BQ71" i="4"/>
  <c r="BP71" i="4"/>
  <c r="BO71" i="4"/>
  <c r="BM71" i="4"/>
  <c r="BL71" i="4"/>
  <c r="BK71" i="4"/>
  <c r="BJ71" i="4"/>
  <c r="BI71" i="4"/>
  <c r="BH71" i="4"/>
  <c r="BG71" i="4"/>
  <c r="BF71" i="4"/>
  <c r="BE71" i="4"/>
  <c r="BD71" i="4"/>
  <c r="BC71" i="4"/>
  <c r="BB71" i="4"/>
  <c r="BA71" i="4"/>
  <c r="AZ71" i="4"/>
  <c r="AY71" i="4"/>
  <c r="AX71" i="4"/>
  <c r="AW71" i="4"/>
  <c r="T71" i="4"/>
  <c r="CD71" i="4" s="1"/>
  <c r="E83" i="2" s="1" a="1"/>
  <c r="E83" i="2" s="1"/>
  <c r="F83" i="2" s="1"/>
  <c r="B71" i="4"/>
  <c r="CG70" i="4"/>
  <c r="CC70" i="4"/>
  <c r="CB70" i="4"/>
  <c r="CA70" i="4"/>
  <c r="BZ70" i="4"/>
  <c r="BY70" i="4"/>
  <c r="BX70" i="4"/>
  <c r="BW70" i="4"/>
  <c r="BV70" i="4"/>
  <c r="BU70" i="4"/>
  <c r="BT70" i="4"/>
  <c r="BS70" i="4"/>
  <c r="BR70" i="4"/>
  <c r="BQ70" i="4"/>
  <c r="BP70" i="4"/>
  <c r="BO70" i="4"/>
  <c r="BL70" i="4"/>
  <c r="BK70" i="4"/>
  <c r="BJ70" i="4"/>
  <c r="BI70" i="4"/>
  <c r="BH70" i="4"/>
  <c r="BG70" i="4"/>
  <c r="BF70" i="4"/>
  <c r="BE70" i="4"/>
  <c r="BD70" i="4"/>
  <c r="BC70" i="4"/>
  <c r="BB70" i="4"/>
  <c r="BA70" i="4"/>
  <c r="AZ70" i="4"/>
  <c r="AY70" i="4"/>
  <c r="AX70" i="4"/>
  <c r="AW70" i="4"/>
  <c r="T70" i="4"/>
  <c r="B70" i="4"/>
  <c r="CG69" i="4"/>
  <c r="CD69" i="4"/>
  <c r="CC69" i="4"/>
  <c r="CB69" i="4"/>
  <c r="CA69" i="4"/>
  <c r="BZ69" i="4"/>
  <c r="BY69" i="4"/>
  <c r="BX69" i="4"/>
  <c r="BW69" i="4"/>
  <c r="BV69" i="4"/>
  <c r="BU69" i="4"/>
  <c r="BT69" i="4"/>
  <c r="BS69" i="4"/>
  <c r="BR69" i="4"/>
  <c r="BQ69" i="4"/>
  <c r="BP69" i="4"/>
  <c r="BO69" i="4"/>
  <c r="BN69" i="4"/>
  <c r="BM69" i="4"/>
  <c r="BL69" i="4"/>
  <c r="BK69" i="4"/>
  <c r="BJ69" i="4"/>
  <c r="BI69" i="4"/>
  <c r="BH69" i="4"/>
  <c r="BG69" i="4"/>
  <c r="BF69" i="4"/>
  <c r="BE69" i="4"/>
  <c r="BD69" i="4"/>
  <c r="BC69" i="4"/>
  <c r="BB69" i="4"/>
  <c r="BA69" i="4"/>
  <c r="AZ69" i="4"/>
  <c r="AY69" i="4"/>
  <c r="AX69" i="4"/>
  <c r="AW69" i="4"/>
  <c r="T69" i="4"/>
  <c r="B69" i="4"/>
  <c r="CG68" i="4"/>
  <c r="CD68" i="4"/>
  <c r="CC68" i="4"/>
  <c r="CB68" i="4"/>
  <c r="CA68" i="4"/>
  <c r="BZ68" i="4"/>
  <c r="BY68" i="4"/>
  <c r="BX68" i="4"/>
  <c r="BW68" i="4"/>
  <c r="BV68" i="4"/>
  <c r="BU68" i="4"/>
  <c r="CF68" i="4" s="1"/>
  <c r="BT68" i="4"/>
  <c r="BS68" i="4"/>
  <c r="BR68" i="4"/>
  <c r="BQ68" i="4"/>
  <c r="BP68" i="4"/>
  <c r="BO68" i="4"/>
  <c r="BN68" i="4"/>
  <c r="BM68" i="4"/>
  <c r="BL68" i="4"/>
  <c r="BK68" i="4"/>
  <c r="BJ68" i="4"/>
  <c r="BI68" i="4"/>
  <c r="BH68" i="4"/>
  <c r="BG68" i="4"/>
  <c r="BF68" i="4"/>
  <c r="BE68" i="4"/>
  <c r="BD68" i="4"/>
  <c r="BC68" i="4"/>
  <c r="BB68" i="4"/>
  <c r="BA68" i="4"/>
  <c r="AZ68" i="4"/>
  <c r="AY68" i="4"/>
  <c r="AX68" i="4"/>
  <c r="AW68" i="4"/>
  <c r="T68" i="4"/>
  <c r="B68" i="4"/>
  <c r="CG67" i="4"/>
  <c r="CD67" i="4"/>
  <c r="CC67" i="4"/>
  <c r="CB67" i="4"/>
  <c r="CA67" i="4"/>
  <c r="BZ67" i="4"/>
  <c r="BY67" i="4"/>
  <c r="BX67" i="4"/>
  <c r="BW67" i="4"/>
  <c r="BV67" i="4"/>
  <c r="BU67" i="4"/>
  <c r="BT67" i="4"/>
  <c r="BS67" i="4"/>
  <c r="BR67" i="4"/>
  <c r="BQ67" i="4"/>
  <c r="BP67" i="4"/>
  <c r="BO67" i="4"/>
  <c r="BN67" i="4"/>
  <c r="BL67" i="4"/>
  <c r="BK67" i="4"/>
  <c r="BJ67" i="4"/>
  <c r="BI67" i="4"/>
  <c r="BH67" i="4"/>
  <c r="BG67" i="4"/>
  <c r="BF67" i="4"/>
  <c r="BE67" i="4"/>
  <c r="BD67" i="4"/>
  <c r="BC67" i="4"/>
  <c r="BB67" i="4"/>
  <c r="BA67" i="4"/>
  <c r="AZ67" i="4"/>
  <c r="AY67" i="4"/>
  <c r="AX67" i="4"/>
  <c r="AW67" i="4"/>
  <c r="T67" i="4"/>
  <c r="BM67" i="4" s="1"/>
  <c r="B67" i="4"/>
  <c r="CC66" i="4"/>
  <c r="CB66" i="4"/>
  <c r="CA66" i="4"/>
  <c r="BZ66" i="4"/>
  <c r="BY66" i="4"/>
  <c r="AX66" i="4"/>
  <c r="AW66" i="4"/>
  <c r="F66" i="4"/>
  <c r="AY66" i="4" s="1"/>
  <c r="B66" i="4"/>
  <c r="CC65" i="4"/>
  <c r="CB65" i="4"/>
  <c r="CA65" i="4"/>
  <c r="BZ65" i="4"/>
  <c r="BY65" i="4"/>
  <c r="AY65" i="4"/>
  <c r="AX65" i="4"/>
  <c r="AW65" i="4"/>
  <c r="H65" i="4"/>
  <c r="I65" i="4" s="1"/>
  <c r="G65" i="4"/>
  <c r="AZ65" i="4" s="1"/>
  <c r="F65" i="4"/>
  <c r="B65" i="4"/>
  <c r="CG64" i="4"/>
  <c r="CC64" i="4"/>
  <c r="CB64" i="4"/>
  <c r="CA64" i="4"/>
  <c r="BZ64" i="4"/>
  <c r="BY64" i="4"/>
  <c r="BX64" i="4"/>
  <c r="BW64" i="4"/>
  <c r="BV64" i="4"/>
  <c r="BU64" i="4"/>
  <c r="BT64" i="4"/>
  <c r="BS64" i="4"/>
  <c r="AX64" i="4"/>
  <c r="AW64" i="4"/>
  <c r="G64" i="4"/>
  <c r="AZ64" i="4" s="1"/>
  <c r="F64" i="4"/>
  <c r="AY64" i="4" s="1"/>
  <c r="B64" i="4"/>
  <c r="CG63" i="4"/>
  <c r="CD63" i="4"/>
  <c r="CC63" i="4"/>
  <c r="CB63" i="4"/>
  <c r="CA63" i="4"/>
  <c r="BZ63" i="4"/>
  <c r="BY63" i="4"/>
  <c r="BX63" i="4"/>
  <c r="BW63" i="4"/>
  <c r="BV63" i="4"/>
  <c r="BU63" i="4"/>
  <c r="BT63" i="4"/>
  <c r="CF63" i="4" s="1"/>
  <c r="BS63" i="4"/>
  <c r="BR63" i="4"/>
  <c r="BQ63" i="4"/>
  <c r="BP63" i="4"/>
  <c r="BO63" i="4"/>
  <c r="BN63" i="4"/>
  <c r="BM63" i="4"/>
  <c r="BL63" i="4"/>
  <c r="BK63" i="4"/>
  <c r="BJ63" i="4"/>
  <c r="BI63" i="4"/>
  <c r="BH63" i="4"/>
  <c r="BG63" i="4"/>
  <c r="BF63" i="4"/>
  <c r="BE63" i="4"/>
  <c r="BD63" i="4"/>
  <c r="BC63" i="4"/>
  <c r="BB63" i="4"/>
  <c r="BA63" i="4"/>
  <c r="AZ63" i="4"/>
  <c r="AY63" i="4"/>
  <c r="AX63" i="4"/>
  <c r="AW63" i="4"/>
  <c r="B63" i="4"/>
  <c r="CG62" i="4"/>
  <c r="CC62" i="4"/>
  <c r="CB62" i="4"/>
  <c r="CA62" i="4"/>
  <c r="BZ62" i="4"/>
  <c r="BY62" i="4"/>
  <c r="BX62" i="4"/>
  <c r="BW62" i="4"/>
  <c r="BV62" i="4"/>
  <c r="BU62" i="4"/>
  <c r="BT62" i="4"/>
  <c r="BS62" i="4"/>
  <c r="BR62" i="4"/>
  <c r="BQ62" i="4"/>
  <c r="BP62" i="4"/>
  <c r="BO62" i="4"/>
  <c r="AZ62" i="4"/>
  <c r="AY62" i="4"/>
  <c r="AX62" i="4"/>
  <c r="AW62" i="4"/>
  <c r="H62" i="4"/>
  <c r="BA62" i="4" s="1"/>
  <c r="G62" i="4"/>
  <c r="F62" i="4"/>
  <c r="B62" i="4"/>
  <c r="CG61" i="4"/>
  <c r="CC61" i="4"/>
  <c r="CB61" i="4"/>
  <c r="CA61" i="4"/>
  <c r="BZ61" i="4"/>
  <c r="BY61" i="4"/>
  <c r="BX61" i="4"/>
  <c r="BW61" i="4"/>
  <c r="BV61" i="4"/>
  <c r="BU61" i="4"/>
  <c r="BT61" i="4"/>
  <c r="BS61" i="4"/>
  <c r="BR61" i="4"/>
  <c r="BQ61" i="4"/>
  <c r="BP61" i="4"/>
  <c r="BL61" i="4"/>
  <c r="BK61" i="4"/>
  <c r="BJ61" i="4"/>
  <c r="BI61" i="4"/>
  <c r="BH61" i="4"/>
  <c r="BG61" i="4"/>
  <c r="BF61" i="4"/>
  <c r="BE61" i="4"/>
  <c r="BD61" i="4"/>
  <c r="BC61" i="4"/>
  <c r="BB61" i="4"/>
  <c r="BA61" i="4"/>
  <c r="AZ61" i="4"/>
  <c r="AY61" i="4"/>
  <c r="AX61" i="4"/>
  <c r="AW61" i="4"/>
  <c r="T61" i="4"/>
  <c r="B61" i="4"/>
  <c r="CC60" i="4"/>
  <c r="CB60" i="4"/>
  <c r="CA60" i="4"/>
  <c r="BZ60" i="4"/>
  <c r="BY60" i="4"/>
  <c r="BW60" i="4"/>
  <c r="BU60" i="4"/>
  <c r="BT60" i="4"/>
  <c r="BS60" i="4"/>
  <c r="BP60" i="4"/>
  <c r="BM60" i="4"/>
  <c r="BL60" i="4"/>
  <c r="BK60" i="4"/>
  <c r="BJ60" i="4"/>
  <c r="BI60" i="4"/>
  <c r="BH60" i="4"/>
  <c r="BG60" i="4"/>
  <c r="BF60" i="4"/>
  <c r="BE60" i="4"/>
  <c r="BD60" i="4"/>
  <c r="BC60" i="4"/>
  <c r="BB60" i="4"/>
  <c r="BA60" i="4"/>
  <c r="AZ60" i="4"/>
  <c r="AY60" i="4"/>
  <c r="AX60" i="4"/>
  <c r="AW60" i="4"/>
  <c r="AE60" i="4"/>
  <c r="CG60" i="4" s="1"/>
  <c r="AB60" i="4"/>
  <c r="BV60" i="4" s="1"/>
  <c r="X60" i="4"/>
  <c r="BR60" i="4" s="1"/>
  <c r="T60" i="4"/>
  <c r="B60" i="4"/>
  <c r="CC59" i="4"/>
  <c r="CB59" i="4"/>
  <c r="CA59" i="4"/>
  <c r="BY59" i="4"/>
  <c r="AX59" i="4"/>
  <c r="AW59" i="4"/>
  <c r="G59" i="4"/>
  <c r="H59" i="4" s="1"/>
  <c r="F59" i="4"/>
  <c r="AY59" i="4" s="1"/>
  <c r="B59" i="4"/>
  <c r="CG58" i="4"/>
  <c r="CC58" i="4"/>
  <c r="CB58" i="4"/>
  <c r="CA58" i="4"/>
  <c r="BZ58" i="4"/>
  <c r="BY58" i="4"/>
  <c r="BX58" i="4"/>
  <c r="BW58" i="4"/>
  <c r="BV58" i="4"/>
  <c r="BU58" i="4"/>
  <c r="BT58" i="4"/>
  <c r="BS58" i="4"/>
  <c r="BR58" i="4"/>
  <c r="BQ58" i="4"/>
  <c r="BP58" i="4"/>
  <c r="BL58" i="4"/>
  <c r="BK58" i="4"/>
  <c r="BJ58" i="4"/>
  <c r="BI58" i="4"/>
  <c r="BH58" i="4"/>
  <c r="BG58" i="4"/>
  <c r="BF58" i="4"/>
  <c r="BE58" i="4"/>
  <c r="BD58" i="4"/>
  <c r="BC58" i="4"/>
  <c r="BB58" i="4"/>
  <c r="BA58" i="4"/>
  <c r="AZ58" i="4"/>
  <c r="AY58" i="4"/>
  <c r="AX58" i="4"/>
  <c r="AW58" i="4"/>
  <c r="T58" i="4"/>
  <c r="B58" i="4"/>
  <c r="CG57" i="4"/>
  <c r="CC57" i="4"/>
  <c r="CB57" i="4"/>
  <c r="CA57" i="4"/>
  <c r="BZ57" i="4"/>
  <c r="BY57" i="4"/>
  <c r="BX57" i="4"/>
  <c r="BW57" i="4"/>
  <c r="BV57" i="4"/>
  <c r="BU57" i="4"/>
  <c r="BT57" i="4"/>
  <c r="BS57" i="4"/>
  <c r="BR57" i="4"/>
  <c r="BQ57" i="4"/>
  <c r="BP57" i="4"/>
  <c r="BO57" i="4"/>
  <c r="AX57" i="4"/>
  <c r="AW57" i="4"/>
  <c r="F57" i="4"/>
  <c r="AY57" i="4" s="1"/>
  <c r="B57" i="4"/>
  <c r="CG56" i="4"/>
  <c r="CC56" i="4"/>
  <c r="CB56" i="4"/>
  <c r="CA56" i="4"/>
  <c r="BZ56" i="4"/>
  <c r="BY56" i="4"/>
  <c r="BX56" i="4"/>
  <c r="BW56" i="4"/>
  <c r="BV56" i="4"/>
  <c r="BU56" i="4"/>
  <c r="BT56" i="4"/>
  <c r="BS56" i="4"/>
  <c r="BR56" i="4"/>
  <c r="BQ56" i="4"/>
  <c r="BP56" i="4"/>
  <c r="BO56" i="4"/>
  <c r="BM56" i="4"/>
  <c r="BL56" i="4"/>
  <c r="BK56" i="4"/>
  <c r="BJ56" i="4"/>
  <c r="BI56" i="4"/>
  <c r="BH56" i="4"/>
  <c r="BG56" i="4"/>
  <c r="BF56" i="4"/>
  <c r="BE56" i="4"/>
  <c r="AX56" i="4"/>
  <c r="AW56" i="4"/>
  <c r="T56" i="4"/>
  <c r="BN56" i="4" s="1"/>
  <c r="F56" i="4"/>
  <c r="B56" i="4"/>
  <c r="CG55" i="4"/>
  <c r="CC55" i="4"/>
  <c r="CB55" i="4"/>
  <c r="CA55" i="4"/>
  <c r="BZ55" i="4"/>
  <c r="BY55" i="4"/>
  <c r="BX55" i="4"/>
  <c r="BW55" i="4"/>
  <c r="BV55" i="4"/>
  <c r="BU55" i="4"/>
  <c r="CF55" i="4" s="1"/>
  <c r="BT55" i="4"/>
  <c r="BS55" i="4"/>
  <c r="BR55" i="4"/>
  <c r="BQ55" i="4"/>
  <c r="BP55" i="4"/>
  <c r="BO55" i="4"/>
  <c r="BM55" i="4"/>
  <c r="BL55" i="4"/>
  <c r="BK55" i="4"/>
  <c r="BJ55" i="4"/>
  <c r="BI55" i="4"/>
  <c r="BH55" i="4"/>
  <c r="BG55" i="4"/>
  <c r="BF55" i="4"/>
  <c r="BE55" i="4"/>
  <c r="BD55" i="4"/>
  <c r="BC55" i="4"/>
  <c r="BB55" i="4"/>
  <c r="BA55" i="4"/>
  <c r="AZ55" i="4"/>
  <c r="AY55" i="4"/>
  <c r="AX55" i="4"/>
  <c r="AW55" i="4"/>
  <c r="T55" i="4"/>
  <c r="BN55" i="4" s="1"/>
  <c r="K55" i="4"/>
  <c r="CD55" i="4" s="1"/>
  <c r="B55" i="4"/>
  <c r="CC54" i="4"/>
  <c r="CB54" i="4"/>
  <c r="CA54" i="4"/>
  <c r="BZ54" i="4"/>
  <c r="BY54" i="4"/>
  <c r="AX54" i="4"/>
  <c r="AW54" i="4"/>
  <c r="F54" i="4"/>
  <c r="AY54" i="4" s="1"/>
  <c r="B54" i="4"/>
  <c r="CG53" i="4"/>
  <c r="CC53" i="4"/>
  <c r="CB53" i="4"/>
  <c r="CA53" i="4"/>
  <c r="BZ53" i="4"/>
  <c r="BY53" i="4"/>
  <c r="BX53" i="4"/>
  <c r="BW53" i="4"/>
  <c r="BV53" i="4"/>
  <c r="BU53" i="4"/>
  <c r="BS53" i="4"/>
  <c r="BR53" i="4"/>
  <c r="BQ53" i="4"/>
  <c r="BP53" i="4"/>
  <c r="BO53" i="4"/>
  <c r="BN53" i="4"/>
  <c r="BM53" i="4"/>
  <c r="BL53" i="4"/>
  <c r="BK53" i="4"/>
  <c r="BJ53" i="4"/>
  <c r="BI53" i="4"/>
  <c r="BH53" i="4"/>
  <c r="BG53" i="4"/>
  <c r="BF53" i="4"/>
  <c r="BE53" i="4"/>
  <c r="BD53" i="4"/>
  <c r="BC53" i="4"/>
  <c r="BB53" i="4"/>
  <c r="BA53" i="4"/>
  <c r="AZ53" i="4"/>
  <c r="AY53" i="4"/>
  <c r="AX53" i="4"/>
  <c r="AW53" i="4"/>
  <c r="AA53" i="4"/>
  <c r="CD53" i="4" s="1"/>
  <c r="T53" i="4"/>
  <c r="B53" i="4"/>
  <c r="CC52" i="4"/>
  <c r="CB52" i="4"/>
  <c r="CA52" i="4"/>
  <c r="BZ52" i="4"/>
  <c r="BY52" i="4"/>
  <c r="BX52" i="4"/>
  <c r="BU52" i="4"/>
  <c r="BQ52" i="4"/>
  <c r="BP52" i="4"/>
  <c r="BN52" i="4"/>
  <c r="BM52" i="4"/>
  <c r="BL52" i="4"/>
  <c r="BK52" i="4"/>
  <c r="BC52" i="4"/>
  <c r="BB52" i="4"/>
  <c r="BA52" i="4"/>
  <c r="AY52" i="4"/>
  <c r="AX52" i="4"/>
  <c r="AW52" i="4"/>
  <c r="AE52" i="4"/>
  <c r="AC52" i="4"/>
  <c r="BW52" i="4" s="1"/>
  <c r="AB52" i="4"/>
  <c r="Z52" i="4"/>
  <c r="BT52" i="4" s="1"/>
  <c r="Y52" i="4"/>
  <c r="BR52" i="4" s="1"/>
  <c r="V52" i="4"/>
  <c r="BO52" i="4" s="1"/>
  <c r="K52" i="4"/>
  <c r="L52" i="4" s="1"/>
  <c r="G52" i="4"/>
  <c r="AZ52" i="4" s="1"/>
  <c r="B52" i="4"/>
  <c r="CC51" i="4"/>
  <c r="CB51" i="4"/>
  <c r="CA51" i="4"/>
  <c r="BZ51" i="4"/>
  <c r="BY51" i="4"/>
  <c r="BX51" i="4"/>
  <c r="BW51" i="4"/>
  <c r="BP51" i="4"/>
  <c r="BO51" i="4"/>
  <c r="BN51" i="4"/>
  <c r="BM51" i="4"/>
  <c r="BL51" i="4"/>
  <c r="BK51" i="4"/>
  <c r="BC51" i="4"/>
  <c r="BB51" i="4"/>
  <c r="AZ51" i="4"/>
  <c r="AY51" i="4"/>
  <c r="AX51" i="4"/>
  <c r="AW51" i="4"/>
  <c r="X51" i="4"/>
  <c r="BQ51" i="4" s="1"/>
  <c r="W51" i="4"/>
  <c r="V51" i="4"/>
  <c r="K51" i="4"/>
  <c r="L51" i="4" s="1"/>
  <c r="G51" i="4"/>
  <c r="BA51" i="4" s="1"/>
  <c r="B51" i="4"/>
  <c r="CG50" i="4"/>
  <c r="CC50" i="4"/>
  <c r="CB50" i="4"/>
  <c r="CA50" i="4"/>
  <c r="BZ50" i="4"/>
  <c r="BY50" i="4"/>
  <c r="BX50" i="4"/>
  <c r="BW50" i="4"/>
  <c r="BR50" i="4"/>
  <c r="BQ50" i="4"/>
  <c r="BM50" i="4"/>
  <c r="BL50" i="4"/>
  <c r="BK50" i="4"/>
  <c r="BC50" i="4"/>
  <c r="BB50" i="4"/>
  <c r="AZ50" i="4"/>
  <c r="AY50" i="4"/>
  <c r="AX50" i="4"/>
  <c r="AW50" i="4"/>
  <c r="Z50" i="4"/>
  <c r="BS50" i="4" s="1"/>
  <c r="Y50" i="4"/>
  <c r="V50" i="4"/>
  <c r="BP50" i="4" s="1"/>
  <c r="U50" i="4"/>
  <c r="BN50" i="4" s="1"/>
  <c r="T50" i="4"/>
  <c r="K50" i="4"/>
  <c r="L50" i="4" s="1"/>
  <c r="G50" i="4"/>
  <c r="BA50" i="4" s="1"/>
  <c r="B50" i="4"/>
  <c r="CC49" i="4"/>
  <c r="CB49" i="4"/>
  <c r="CA49" i="4"/>
  <c r="BZ49" i="4"/>
  <c r="BY49" i="4"/>
  <c r="BO49" i="4"/>
  <c r="BN49" i="4"/>
  <c r="BM49" i="4"/>
  <c r="BC49" i="4"/>
  <c r="BB49" i="4"/>
  <c r="AZ49" i="4"/>
  <c r="AY49" i="4"/>
  <c r="AX49" i="4"/>
  <c r="AW49" i="4"/>
  <c r="V49" i="4"/>
  <c r="W49" i="4" s="1"/>
  <c r="K49" i="4"/>
  <c r="BD49" i="4" s="1"/>
  <c r="G49" i="4"/>
  <c r="BA49" i="4" s="1"/>
  <c r="F49" i="4"/>
  <c r="B49" i="4"/>
  <c r="CC48" i="4"/>
  <c r="CB48" i="4"/>
  <c r="CA48" i="4"/>
  <c r="BZ48" i="4"/>
  <c r="BY48" i="4"/>
  <c r="BM48" i="4"/>
  <c r="AZ48" i="4"/>
  <c r="AX48" i="4"/>
  <c r="AW48" i="4"/>
  <c r="T48" i="4"/>
  <c r="U48" i="4" s="1"/>
  <c r="H48" i="4"/>
  <c r="I48" i="4" s="1"/>
  <c r="G48" i="4"/>
  <c r="F48" i="4"/>
  <c r="AY48" i="4" s="1"/>
  <c r="B48" i="4"/>
  <c r="CC47" i="4"/>
  <c r="CB47" i="4"/>
  <c r="CA47" i="4"/>
  <c r="BY47" i="4"/>
  <c r="BK47" i="4"/>
  <c r="BD47" i="4"/>
  <c r="BC47" i="4"/>
  <c r="BB47" i="4"/>
  <c r="AY47" i="4"/>
  <c r="AX47" i="4"/>
  <c r="AW47" i="4"/>
  <c r="T47" i="4"/>
  <c r="U47" i="4" s="1"/>
  <c r="R47" i="4"/>
  <c r="BL47" i="4" s="1"/>
  <c r="L47" i="4"/>
  <c r="BE47" i="4" s="1"/>
  <c r="K47" i="4"/>
  <c r="G47" i="4"/>
  <c r="BA47" i="4" s="1"/>
  <c r="B47" i="4"/>
  <c r="CC46" i="4"/>
  <c r="CB46" i="4"/>
  <c r="CA46" i="4"/>
  <c r="BZ46" i="4"/>
  <c r="BY46" i="4"/>
  <c r="BW46" i="4"/>
  <c r="BV46" i="4"/>
  <c r="BQ46" i="4"/>
  <c r="BP46" i="4"/>
  <c r="BL46" i="4"/>
  <c r="BK46" i="4"/>
  <c r="BC46" i="4"/>
  <c r="BB46" i="4"/>
  <c r="BA46" i="4"/>
  <c r="AY46" i="4"/>
  <c r="AX46" i="4"/>
  <c r="AW46" i="4"/>
  <c r="AD46" i="4"/>
  <c r="BX46" i="4" s="1"/>
  <c r="AB46" i="4"/>
  <c r="BU46" i="4" s="1"/>
  <c r="Y46" i="4"/>
  <c r="CG46" i="4" s="1"/>
  <c r="X46" i="4"/>
  <c r="U46" i="4"/>
  <c r="BO46" i="4" s="1"/>
  <c r="T46" i="4"/>
  <c r="BM46" i="4" s="1"/>
  <c r="R46" i="4"/>
  <c r="K46" i="4"/>
  <c r="L46" i="4" s="1"/>
  <c r="G46" i="4"/>
  <c r="AZ46" i="4" s="1"/>
  <c r="B46" i="4"/>
  <c r="CC45" i="4"/>
  <c r="CB45" i="4"/>
  <c r="CA45" i="4"/>
  <c r="BY45" i="4"/>
  <c r="BW45" i="4"/>
  <c r="BP45" i="4"/>
  <c r="BO45" i="4"/>
  <c r="BC45" i="4"/>
  <c r="BB45" i="4"/>
  <c r="AZ45" i="4"/>
  <c r="AY45" i="4"/>
  <c r="AX45" i="4"/>
  <c r="AW45" i="4"/>
  <c r="AD45" i="4"/>
  <c r="AE45" i="4" s="1"/>
  <c r="W45" i="4"/>
  <c r="X45" i="4" s="1"/>
  <c r="V45" i="4"/>
  <c r="T45" i="4"/>
  <c r="BN45" i="4" s="1"/>
  <c r="R45" i="4"/>
  <c r="BL45" i="4" s="1"/>
  <c r="L45" i="4"/>
  <c r="M45" i="4" s="1"/>
  <c r="K45" i="4"/>
  <c r="BD45" i="4" s="1"/>
  <c r="G45" i="4"/>
  <c r="BA45" i="4" s="1"/>
  <c r="B45" i="4"/>
  <c r="CC44" i="4"/>
  <c r="CB44" i="4"/>
  <c r="CA44" i="4"/>
  <c r="BZ44" i="4"/>
  <c r="BY44" i="4"/>
  <c r="BQ44" i="4"/>
  <c r="BP44" i="4"/>
  <c r="BO44" i="4"/>
  <c r="BL44" i="4"/>
  <c r="BK44" i="4"/>
  <c r="BD44" i="4"/>
  <c r="BC44" i="4"/>
  <c r="BB44" i="4"/>
  <c r="AY44" i="4"/>
  <c r="AX44" i="4"/>
  <c r="AW44" i="4"/>
  <c r="AB44" i="4"/>
  <c r="BU44" i="4" s="1"/>
  <c r="Y44" i="4"/>
  <c r="BR44" i="4" s="1"/>
  <c r="T44" i="4"/>
  <c r="BM44" i="4" s="1"/>
  <c r="L44" i="4"/>
  <c r="BE44" i="4" s="1"/>
  <c r="K44" i="4"/>
  <c r="G44" i="4"/>
  <c r="BA44" i="4" s="1"/>
  <c r="B44" i="4"/>
  <c r="CC43" i="4"/>
  <c r="CB43" i="4"/>
  <c r="CA43" i="4"/>
  <c r="BZ43" i="4"/>
  <c r="BY43" i="4"/>
  <c r="BV43" i="4"/>
  <c r="BO43" i="4"/>
  <c r="BN43" i="4"/>
  <c r="BM43" i="4"/>
  <c r="BD43" i="4"/>
  <c r="BC43" i="4"/>
  <c r="BB43" i="4"/>
  <c r="BA43" i="4"/>
  <c r="AZ43" i="4"/>
  <c r="AY43" i="4"/>
  <c r="AX43" i="4"/>
  <c r="AW43" i="4"/>
  <c r="AE43" i="4"/>
  <c r="AC43" i="4"/>
  <c r="BW43" i="4" s="1"/>
  <c r="AB43" i="4"/>
  <c r="BU43" i="4" s="1"/>
  <c r="W43" i="4"/>
  <c r="BP43" i="4" s="1"/>
  <c r="V43" i="4"/>
  <c r="R43" i="4"/>
  <c r="BL43" i="4" s="1"/>
  <c r="K43" i="4"/>
  <c r="L43" i="4" s="1"/>
  <c r="G43" i="4"/>
  <c r="B43" i="4"/>
  <c r="CG42" i="4"/>
  <c r="CC42" i="4"/>
  <c r="CB42" i="4"/>
  <c r="CA42" i="4"/>
  <c r="BZ42" i="4"/>
  <c r="BY42" i="4"/>
  <c r="BX42" i="4"/>
  <c r="BU42" i="4"/>
  <c r="BN42" i="4"/>
  <c r="BM42" i="4"/>
  <c r="BL42" i="4"/>
  <c r="BK42" i="4"/>
  <c r="BB42" i="4"/>
  <c r="AX42" i="4"/>
  <c r="AW42" i="4"/>
  <c r="AB42" i="4"/>
  <c r="AC42" i="4" s="1"/>
  <c r="Y42" i="4"/>
  <c r="BR42" i="4" s="1"/>
  <c r="W42" i="4"/>
  <c r="BQ42" i="4" s="1"/>
  <c r="V42" i="4"/>
  <c r="BO42" i="4" s="1"/>
  <c r="J42" i="4"/>
  <c r="BC42" i="4" s="1"/>
  <c r="F42" i="4"/>
  <c r="AY42" i="4" s="1"/>
  <c r="B42" i="4"/>
  <c r="CC41" i="4"/>
  <c r="CB41" i="4"/>
  <c r="CA41" i="4"/>
  <c r="BY41" i="4"/>
  <c r="AY41" i="4"/>
  <c r="AX41" i="4"/>
  <c r="AW41" i="4"/>
  <c r="R41" i="4"/>
  <c r="S41" i="4" s="1"/>
  <c r="F41" i="4"/>
  <c r="G41" i="4" s="1"/>
  <c r="B41" i="4"/>
  <c r="CC40" i="4"/>
  <c r="CB40" i="4"/>
  <c r="CA40" i="4"/>
  <c r="BY40" i="4"/>
  <c r="BT40" i="4"/>
  <c r="AX40" i="4"/>
  <c r="AW40" i="4"/>
  <c r="AC40" i="4"/>
  <c r="AD40" i="4" s="1"/>
  <c r="AB40" i="4"/>
  <c r="BU40" i="4" s="1"/>
  <c r="AA40" i="4"/>
  <c r="F40" i="4"/>
  <c r="AY40" i="4" s="1"/>
  <c r="B40" i="4"/>
  <c r="CC39" i="4"/>
  <c r="CB39" i="4"/>
  <c r="CA39" i="4"/>
  <c r="BY39" i="4"/>
  <c r="BW39" i="4"/>
  <c r="BV39" i="4"/>
  <c r="BU39" i="4"/>
  <c r="BT39" i="4"/>
  <c r="BS39" i="4"/>
  <c r="BR39" i="4"/>
  <c r="BQ39" i="4"/>
  <c r="BP39" i="4"/>
  <c r="BO39" i="4"/>
  <c r="BN39" i="4"/>
  <c r="BM39" i="4"/>
  <c r="BL39" i="4"/>
  <c r="BK39" i="4"/>
  <c r="BJ39" i="4"/>
  <c r="BI39" i="4"/>
  <c r="BH39" i="4"/>
  <c r="BG39" i="4"/>
  <c r="BF39" i="4"/>
  <c r="BE39" i="4"/>
  <c r="BD39" i="4"/>
  <c r="BC39" i="4"/>
  <c r="BB39" i="4"/>
  <c r="BA39" i="4"/>
  <c r="AZ39" i="4"/>
  <c r="AY39" i="4"/>
  <c r="AX39" i="4"/>
  <c r="AW39" i="4"/>
  <c r="AE39" i="4"/>
  <c r="CG39" i="4" s="1"/>
  <c r="V39" i="4"/>
  <c r="B39" i="4"/>
  <c r="CG38" i="4"/>
  <c r="CC38" i="4"/>
  <c r="CB38" i="4"/>
  <c r="CA38" i="4"/>
  <c r="BZ38" i="4"/>
  <c r="BY38" i="4"/>
  <c r="BX38" i="4"/>
  <c r="BW38" i="4"/>
  <c r="BV38" i="4"/>
  <c r="BU38" i="4"/>
  <c r="BT38" i="4"/>
  <c r="BS38" i="4"/>
  <c r="BR38" i="4"/>
  <c r="BQ38" i="4"/>
  <c r="BP38" i="4"/>
  <c r="BN38" i="4"/>
  <c r="BM38" i="4"/>
  <c r="BL38" i="4"/>
  <c r="BK38" i="4"/>
  <c r="BJ38" i="4"/>
  <c r="BI38" i="4"/>
  <c r="BH38" i="4"/>
  <c r="BG38" i="4"/>
  <c r="BF38" i="4"/>
  <c r="BE38" i="4"/>
  <c r="BD38" i="4"/>
  <c r="BC38" i="4"/>
  <c r="BB38" i="4"/>
  <c r="BA38" i="4"/>
  <c r="AZ38" i="4"/>
  <c r="AY38" i="4"/>
  <c r="AX38" i="4"/>
  <c r="AW38" i="4"/>
  <c r="V38" i="4"/>
  <c r="BO38" i="4" s="1"/>
  <c r="B38" i="4"/>
  <c r="CG37" i="4"/>
  <c r="CC37" i="4"/>
  <c r="CB37" i="4"/>
  <c r="CA37" i="4"/>
  <c r="BZ37" i="4"/>
  <c r="BY37" i="4"/>
  <c r="BX37" i="4"/>
  <c r="BW37" i="4"/>
  <c r="BV37" i="4"/>
  <c r="BS37" i="4"/>
  <c r="BR37" i="4"/>
  <c r="BQ37" i="4"/>
  <c r="BG37" i="4"/>
  <c r="BF37" i="4"/>
  <c r="BE37" i="4"/>
  <c r="BD37" i="4"/>
  <c r="BC37" i="4"/>
  <c r="BB37" i="4"/>
  <c r="BA37" i="4"/>
  <c r="AZ37" i="4"/>
  <c r="AY37" i="4"/>
  <c r="AX37" i="4"/>
  <c r="AW37" i="4"/>
  <c r="AA37" i="4"/>
  <c r="BU37" i="4" s="1"/>
  <c r="O37" i="4"/>
  <c r="P37" i="4" s="1"/>
  <c r="B37" i="4"/>
  <c r="CG36" i="4"/>
  <c r="CD36" i="4"/>
  <c r="E18" i="2" s="1" a="1"/>
  <c r="E18" i="2" s="1"/>
  <c r="CC36" i="4"/>
  <c r="CB36" i="4"/>
  <c r="CA36" i="4"/>
  <c r="BZ36" i="4"/>
  <c r="BY36" i="4"/>
  <c r="BX36" i="4"/>
  <c r="BW36" i="4"/>
  <c r="BV36" i="4"/>
  <c r="BS36" i="4"/>
  <c r="BR36" i="4"/>
  <c r="BQ36" i="4"/>
  <c r="BO36" i="4"/>
  <c r="BN36" i="4"/>
  <c r="BL36" i="4"/>
  <c r="BK36" i="4"/>
  <c r="BJ36" i="4"/>
  <c r="BI36" i="4"/>
  <c r="BH36" i="4"/>
  <c r="BG36" i="4"/>
  <c r="BF36" i="4"/>
  <c r="BE36" i="4"/>
  <c r="BD36" i="4"/>
  <c r="BC36" i="4"/>
  <c r="BB36" i="4"/>
  <c r="BA36" i="4"/>
  <c r="AZ36" i="4"/>
  <c r="AY36" i="4"/>
  <c r="AX36" i="4"/>
  <c r="AW36" i="4"/>
  <c r="AA36" i="4"/>
  <c r="BU36" i="4" s="1"/>
  <c r="V36" i="4"/>
  <c r="BP36" i="4" s="1"/>
  <c r="T36" i="4"/>
  <c r="BM36" i="4" s="1"/>
  <c r="B36" i="4"/>
  <c r="CG35" i="4"/>
  <c r="CC35" i="4"/>
  <c r="CB35" i="4"/>
  <c r="CA35" i="4"/>
  <c r="BZ35" i="4"/>
  <c r="BY35" i="4"/>
  <c r="BX35" i="4"/>
  <c r="BW35" i="4"/>
  <c r="BV35" i="4"/>
  <c r="BU35" i="4"/>
  <c r="BT35" i="4"/>
  <c r="BS35" i="4"/>
  <c r="BR35" i="4"/>
  <c r="BN35" i="4"/>
  <c r="BM35" i="4"/>
  <c r="BL35" i="4"/>
  <c r="BK35" i="4"/>
  <c r="BJ35" i="4"/>
  <c r="BI35" i="4"/>
  <c r="BH35" i="4"/>
  <c r="BG35" i="4"/>
  <c r="BF35" i="4"/>
  <c r="BE35" i="4"/>
  <c r="BD35" i="4"/>
  <c r="BC35" i="4"/>
  <c r="BB35" i="4"/>
  <c r="BA35" i="4"/>
  <c r="AZ35" i="4"/>
  <c r="AY35" i="4"/>
  <c r="AX35" i="4"/>
  <c r="AW35" i="4"/>
  <c r="W35" i="4"/>
  <c r="BQ35" i="4" s="1"/>
  <c r="V35" i="4"/>
  <c r="BO35" i="4" s="1"/>
  <c r="B35" i="4"/>
  <c r="CG34" i="4"/>
  <c r="CD34" i="4"/>
  <c r="CC34" i="4"/>
  <c r="CB34" i="4"/>
  <c r="CA34" i="4"/>
  <c r="BZ34" i="4"/>
  <c r="BY34" i="4"/>
  <c r="BX34" i="4"/>
  <c r="BW34" i="4"/>
  <c r="BV34" i="4"/>
  <c r="BU34" i="4"/>
  <c r="BT34" i="4"/>
  <c r="BS34" i="4"/>
  <c r="BR34" i="4"/>
  <c r="BQ34" i="4"/>
  <c r="BP34" i="4"/>
  <c r="BO34" i="4"/>
  <c r="BN34" i="4"/>
  <c r="BM34" i="4"/>
  <c r="BL34" i="4"/>
  <c r="BK34" i="4"/>
  <c r="BJ34" i="4"/>
  <c r="BI34" i="4"/>
  <c r="BH34" i="4"/>
  <c r="BG34" i="4"/>
  <c r="BF34" i="4"/>
  <c r="BE34" i="4"/>
  <c r="BD34" i="4"/>
  <c r="BC34" i="4"/>
  <c r="BB34" i="4"/>
  <c r="BA34" i="4"/>
  <c r="AZ34" i="4"/>
  <c r="AY34" i="4"/>
  <c r="AX34" i="4"/>
  <c r="AW34" i="4"/>
  <c r="B34" i="4"/>
  <c r="CG33" i="4"/>
  <c r="CD33" i="4"/>
  <c r="CC33" i="4"/>
  <c r="CB33" i="4"/>
  <c r="CA33" i="4"/>
  <c r="BZ33" i="4"/>
  <c r="BY33" i="4"/>
  <c r="BX33" i="4"/>
  <c r="BW33" i="4"/>
  <c r="BV33" i="4"/>
  <c r="BU33" i="4"/>
  <c r="BT33" i="4"/>
  <c r="BS33" i="4"/>
  <c r="BR33" i="4"/>
  <c r="BQ33" i="4"/>
  <c r="BP33" i="4"/>
  <c r="BO33" i="4"/>
  <c r="BN33" i="4"/>
  <c r="BM33" i="4"/>
  <c r="BL33" i="4"/>
  <c r="BK33" i="4"/>
  <c r="BJ33" i="4"/>
  <c r="BI33" i="4"/>
  <c r="BH33" i="4"/>
  <c r="BG33" i="4"/>
  <c r="BF33" i="4"/>
  <c r="BE33" i="4"/>
  <c r="BD33" i="4"/>
  <c r="BC33" i="4"/>
  <c r="BB33" i="4"/>
  <c r="BA33" i="4"/>
  <c r="AZ33" i="4"/>
  <c r="AY33" i="4"/>
  <c r="AX33" i="4"/>
  <c r="AW33" i="4"/>
  <c r="B33" i="4"/>
  <c r="CG32" i="4"/>
  <c r="CC32" i="4"/>
  <c r="CB32" i="4"/>
  <c r="CA32" i="4"/>
  <c r="BZ32" i="4"/>
  <c r="BY32" i="4"/>
  <c r="BX32" i="4"/>
  <c r="BW32" i="4"/>
  <c r="BT32" i="4"/>
  <c r="BS32" i="4"/>
  <c r="BQ32" i="4"/>
  <c r="BP32" i="4"/>
  <c r="BO32" i="4"/>
  <c r="BN32" i="4"/>
  <c r="BM32" i="4"/>
  <c r="BL32" i="4"/>
  <c r="BK32" i="4"/>
  <c r="BJ32" i="4"/>
  <c r="BI32" i="4"/>
  <c r="BH32" i="4"/>
  <c r="BG32" i="4"/>
  <c r="BF32" i="4"/>
  <c r="BE32" i="4"/>
  <c r="BD32" i="4"/>
  <c r="BC32" i="4"/>
  <c r="BB32" i="4"/>
  <c r="BA32" i="4"/>
  <c r="AZ32" i="4"/>
  <c r="AY32" i="4"/>
  <c r="AX32" i="4"/>
  <c r="AW32" i="4"/>
  <c r="AB32" i="4"/>
  <c r="AA32" i="4"/>
  <c r="X32" i="4"/>
  <c r="BR32" i="4" s="1"/>
  <c r="B32" i="4"/>
  <c r="CG31" i="4"/>
  <c r="CC31" i="4"/>
  <c r="CB31" i="4"/>
  <c r="CA31" i="4"/>
  <c r="BZ31" i="4"/>
  <c r="BY31" i="4"/>
  <c r="BX31" i="4"/>
  <c r="BW31" i="4"/>
  <c r="BV31" i="4"/>
  <c r="BU31" i="4"/>
  <c r="BT31" i="4"/>
  <c r="BS31" i="4"/>
  <c r="BR31" i="4"/>
  <c r="BQ31" i="4"/>
  <c r="BP31" i="4"/>
  <c r="BN31" i="4"/>
  <c r="BM31" i="4"/>
  <c r="BL31" i="4"/>
  <c r="BK31" i="4"/>
  <c r="BJ31" i="4"/>
  <c r="BI31" i="4"/>
  <c r="BH31" i="4"/>
  <c r="BG31" i="4"/>
  <c r="BF31" i="4"/>
  <c r="BE31" i="4"/>
  <c r="BD31" i="4"/>
  <c r="BC31" i="4"/>
  <c r="BB31" i="4"/>
  <c r="BA31" i="4"/>
  <c r="AZ31" i="4"/>
  <c r="AY31" i="4"/>
  <c r="AX31" i="4"/>
  <c r="AW31" i="4"/>
  <c r="V31" i="4"/>
  <c r="BO31" i="4" s="1"/>
  <c r="B31" i="4"/>
  <c r="CG30" i="4"/>
  <c r="CC30" i="4"/>
  <c r="CB30" i="4"/>
  <c r="CA30" i="4"/>
  <c r="BZ30" i="4"/>
  <c r="BY30" i="4"/>
  <c r="BX30" i="4"/>
  <c r="BW30" i="4"/>
  <c r="BV30" i="4"/>
  <c r="BU30" i="4"/>
  <c r="BT30" i="4"/>
  <c r="BS30" i="4"/>
  <c r="BR30" i="4"/>
  <c r="BQ30" i="4"/>
  <c r="BP30" i="4"/>
  <c r="BO30" i="4"/>
  <c r="BN30" i="4"/>
  <c r="BM30" i="4"/>
  <c r="BL30" i="4"/>
  <c r="BK30" i="4"/>
  <c r="BJ30" i="4"/>
  <c r="BI30" i="4"/>
  <c r="BF30" i="4"/>
  <c r="BE30" i="4"/>
  <c r="BD30" i="4"/>
  <c r="BC30" i="4"/>
  <c r="BB30" i="4"/>
  <c r="BA30" i="4"/>
  <c r="AZ30" i="4"/>
  <c r="AY30" i="4"/>
  <c r="AX30" i="4"/>
  <c r="AW30" i="4"/>
  <c r="N30" i="4"/>
  <c r="B30" i="4"/>
  <c r="CG29" i="4"/>
  <c r="CD29" i="4"/>
  <c r="CC29" i="4"/>
  <c r="CB29" i="4"/>
  <c r="CA29" i="4"/>
  <c r="BZ29" i="4"/>
  <c r="BY29" i="4"/>
  <c r="BX29" i="4"/>
  <c r="BW29" i="4"/>
  <c r="BV29" i="4"/>
  <c r="BU29" i="4"/>
  <c r="BT29" i="4"/>
  <c r="BS29" i="4"/>
  <c r="BR29" i="4"/>
  <c r="BQ29" i="4"/>
  <c r="BP29" i="4"/>
  <c r="BO29" i="4"/>
  <c r="BN29" i="4"/>
  <c r="BM29" i="4"/>
  <c r="BL29" i="4"/>
  <c r="BK29" i="4"/>
  <c r="BJ29" i="4"/>
  <c r="BI29" i="4"/>
  <c r="BH29" i="4"/>
  <c r="BG29" i="4"/>
  <c r="BF29" i="4"/>
  <c r="BE29" i="4"/>
  <c r="BD29" i="4"/>
  <c r="BC29" i="4"/>
  <c r="BB29" i="4"/>
  <c r="BA29" i="4"/>
  <c r="AZ29" i="4"/>
  <c r="AY29" i="4"/>
  <c r="AX29" i="4"/>
  <c r="AW29" i="4"/>
  <c r="AC29" i="4"/>
  <c r="V29" i="4"/>
  <c r="B29" i="4"/>
  <c r="CG28" i="4"/>
  <c r="CD28" i="4"/>
  <c r="CC28" i="4"/>
  <c r="CB28" i="4"/>
  <c r="CA28" i="4"/>
  <c r="BZ28" i="4"/>
  <c r="BY28" i="4"/>
  <c r="BX28" i="4"/>
  <c r="BW28" i="4"/>
  <c r="BV28" i="4"/>
  <c r="BU28" i="4"/>
  <c r="BT28" i="4"/>
  <c r="BS28" i="4"/>
  <c r="BR28" i="4"/>
  <c r="BQ28" i="4"/>
  <c r="BP28" i="4"/>
  <c r="BN28" i="4"/>
  <c r="BM28" i="4"/>
  <c r="BL28" i="4"/>
  <c r="BK28" i="4"/>
  <c r="BJ28" i="4"/>
  <c r="BI28" i="4"/>
  <c r="BH28" i="4"/>
  <c r="BG28" i="4"/>
  <c r="BF28" i="4"/>
  <c r="BE28" i="4"/>
  <c r="BD28" i="4"/>
  <c r="BC28" i="4"/>
  <c r="BB28" i="4"/>
  <c r="BA28" i="4"/>
  <c r="AZ28" i="4"/>
  <c r="AY28" i="4"/>
  <c r="AX28" i="4"/>
  <c r="AW28" i="4"/>
  <c r="V28" i="4"/>
  <c r="BO28" i="4" s="1"/>
  <c r="B28" i="4"/>
  <c r="CG27" i="4"/>
  <c r="CD27" i="4"/>
  <c r="CC27" i="4"/>
  <c r="CB27" i="4"/>
  <c r="CA27" i="4"/>
  <c r="BZ27" i="4"/>
  <c r="BY27" i="4"/>
  <c r="BX27" i="4"/>
  <c r="BW27" i="4"/>
  <c r="BV27" i="4"/>
  <c r="BU27" i="4"/>
  <c r="BT27" i="4"/>
  <c r="BS27" i="4"/>
  <c r="BR27" i="4"/>
  <c r="BQ27" i="4"/>
  <c r="BP27" i="4"/>
  <c r="BN27" i="4"/>
  <c r="BM27" i="4"/>
  <c r="BL27" i="4"/>
  <c r="BK27" i="4"/>
  <c r="BJ27" i="4"/>
  <c r="BI27" i="4"/>
  <c r="BH27" i="4"/>
  <c r="BG27" i="4"/>
  <c r="BF27" i="4"/>
  <c r="BE27" i="4"/>
  <c r="BD27" i="4"/>
  <c r="BC27" i="4"/>
  <c r="BB27" i="4"/>
  <c r="BA27" i="4"/>
  <c r="AZ27" i="4"/>
  <c r="AY27" i="4"/>
  <c r="AX27" i="4"/>
  <c r="AW27" i="4"/>
  <c r="AE27" i="4"/>
  <c r="V27" i="4"/>
  <c r="BO27" i="4" s="1"/>
  <c r="B27" i="4"/>
  <c r="CG26" i="4"/>
  <c r="CC26" i="4"/>
  <c r="CB26" i="4"/>
  <c r="CA26" i="4"/>
  <c r="BZ26" i="4"/>
  <c r="BY26" i="4"/>
  <c r="BX26" i="4"/>
  <c r="BW26" i="4"/>
  <c r="BV26" i="4"/>
  <c r="BU26" i="4"/>
  <c r="BT26" i="4"/>
  <c r="BS26" i="4"/>
  <c r="BR26" i="4"/>
  <c r="BQ26" i="4"/>
  <c r="BN26" i="4"/>
  <c r="BM26" i="4"/>
  <c r="BL26" i="4"/>
  <c r="BK26" i="4"/>
  <c r="BJ26" i="4"/>
  <c r="BI26" i="4"/>
  <c r="BH26" i="4"/>
  <c r="BG26" i="4"/>
  <c r="BF26" i="4"/>
  <c r="BE26" i="4"/>
  <c r="BD26" i="4"/>
  <c r="BC26" i="4"/>
  <c r="BB26" i="4"/>
  <c r="BA26" i="4"/>
  <c r="AZ26" i="4"/>
  <c r="AY26" i="4"/>
  <c r="AX26" i="4"/>
  <c r="AW26" i="4"/>
  <c r="V26" i="4"/>
  <c r="BP26" i="4" s="1"/>
  <c r="B26" i="4"/>
  <c r="CG25" i="4"/>
  <c r="CC25" i="4"/>
  <c r="CB25" i="4"/>
  <c r="CA25" i="4"/>
  <c r="BZ25" i="4"/>
  <c r="BY25" i="4"/>
  <c r="BX25" i="4"/>
  <c r="BW25" i="4"/>
  <c r="BV25" i="4"/>
  <c r="BU25" i="4"/>
  <c r="BT25" i="4"/>
  <c r="BS25" i="4"/>
  <c r="BR25" i="4"/>
  <c r="BQ25" i="4"/>
  <c r="BO25" i="4"/>
  <c r="BN25" i="4"/>
  <c r="BM25" i="4"/>
  <c r="BL25" i="4"/>
  <c r="BK25" i="4"/>
  <c r="BJ25" i="4"/>
  <c r="BI25" i="4"/>
  <c r="BH25" i="4"/>
  <c r="BG25" i="4"/>
  <c r="BF25" i="4"/>
  <c r="BE25" i="4"/>
  <c r="BD25" i="4"/>
  <c r="BC25" i="4"/>
  <c r="BB25" i="4"/>
  <c r="BA25" i="4"/>
  <c r="AZ25" i="4"/>
  <c r="AY25" i="4"/>
  <c r="AX25" i="4"/>
  <c r="AW25" i="4"/>
  <c r="V25" i="4"/>
  <c r="CD25" i="4" s="1"/>
  <c r="B25" i="4"/>
  <c r="CG24" i="4"/>
  <c r="CD24" i="4"/>
  <c r="E36" i="2" s="1" a="1"/>
  <c r="E36" i="2" s="1"/>
  <c r="CC24" i="4"/>
  <c r="CB24" i="4"/>
  <c r="CA24" i="4"/>
  <c r="BZ24" i="4"/>
  <c r="BY24" i="4"/>
  <c r="BX24" i="4"/>
  <c r="BW24" i="4"/>
  <c r="BV24" i="4"/>
  <c r="BU24" i="4"/>
  <c r="BT24" i="4"/>
  <c r="BS24" i="4"/>
  <c r="BR24" i="4"/>
  <c r="BQ24" i="4"/>
  <c r="BP24" i="4"/>
  <c r="BO24" i="4"/>
  <c r="BN24" i="4"/>
  <c r="BM24" i="4"/>
  <c r="BL24" i="4"/>
  <c r="BK24" i="4"/>
  <c r="BJ24" i="4"/>
  <c r="BI24" i="4"/>
  <c r="BH24" i="4"/>
  <c r="BG24" i="4"/>
  <c r="BF24" i="4"/>
  <c r="BE24" i="4"/>
  <c r="BD24" i="4"/>
  <c r="BC24" i="4"/>
  <c r="BB24" i="4"/>
  <c r="BA24" i="4"/>
  <c r="AZ24" i="4"/>
  <c r="AY24" i="4"/>
  <c r="AX24" i="4"/>
  <c r="AW24" i="4"/>
  <c r="V24" i="4"/>
  <c r="B24" i="4"/>
  <c r="CG23" i="4"/>
  <c r="CD23" i="4"/>
  <c r="CC23" i="4"/>
  <c r="CB23" i="4"/>
  <c r="CA23" i="4"/>
  <c r="BZ23" i="4"/>
  <c r="BY23" i="4"/>
  <c r="BX23" i="4"/>
  <c r="BW23" i="4"/>
  <c r="BV23" i="4"/>
  <c r="BU23" i="4"/>
  <c r="BT23" i="4"/>
  <c r="CF23" i="4" s="1"/>
  <c r="BS23" i="4"/>
  <c r="BR23" i="4"/>
  <c r="BQ23" i="4"/>
  <c r="BP23" i="4"/>
  <c r="BO23" i="4"/>
  <c r="BN23" i="4"/>
  <c r="BM23" i="4"/>
  <c r="BL23" i="4"/>
  <c r="BK23" i="4"/>
  <c r="BJ23" i="4"/>
  <c r="BI23" i="4"/>
  <c r="BH23" i="4"/>
  <c r="BG23" i="4"/>
  <c r="BF23" i="4"/>
  <c r="BE23" i="4"/>
  <c r="BD23" i="4"/>
  <c r="BC23" i="4"/>
  <c r="BB23" i="4"/>
  <c r="BA23" i="4"/>
  <c r="AZ23" i="4"/>
  <c r="AY23" i="4"/>
  <c r="AX23" i="4"/>
  <c r="AW23" i="4"/>
  <c r="B23" i="4"/>
  <c r="CG22" i="4"/>
  <c r="CD22" i="4"/>
  <c r="E34" i="2" s="1" a="1"/>
  <c r="E34" i="2" s="1"/>
  <c r="CC22" i="4"/>
  <c r="CB22" i="4"/>
  <c r="CA22" i="4"/>
  <c r="BZ22" i="4"/>
  <c r="BY22" i="4"/>
  <c r="BX22" i="4"/>
  <c r="BW22" i="4"/>
  <c r="BV22" i="4"/>
  <c r="BU22" i="4"/>
  <c r="BT22" i="4"/>
  <c r="BS22" i="4"/>
  <c r="BR22" i="4"/>
  <c r="BQ22" i="4"/>
  <c r="BP22" i="4"/>
  <c r="BO22" i="4"/>
  <c r="BN22" i="4"/>
  <c r="BM22" i="4"/>
  <c r="BL22" i="4"/>
  <c r="BK22" i="4"/>
  <c r="BJ22" i="4"/>
  <c r="BI22" i="4"/>
  <c r="BH22" i="4"/>
  <c r="BG22" i="4"/>
  <c r="BF22" i="4"/>
  <c r="BE22" i="4"/>
  <c r="BD22" i="4"/>
  <c r="BC22" i="4"/>
  <c r="BB22" i="4"/>
  <c r="BA22" i="4"/>
  <c r="AZ22" i="4"/>
  <c r="AY22" i="4"/>
  <c r="AX22" i="4"/>
  <c r="AW22" i="4"/>
  <c r="B22" i="4"/>
  <c r="CC21" i="4"/>
  <c r="CB21" i="4"/>
  <c r="CA21" i="4"/>
  <c r="BY21" i="4"/>
  <c r="BW21" i="4"/>
  <c r="BV21" i="4"/>
  <c r="BU21" i="4"/>
  <c r="BT21" i="4"/>
  <c r="BS21" i="4"/>
  <c r="BR21" i="4"/>
  <c r="BQ21" i="4"/>
  <c r="BO21" i="4"/>
  <c r="BN21" i="4"/>
  <c r="BM21" i="4"/>
  <c r="BL21" i="4"/>
  <c r="BK21" i="4"/>
  <c r="BJ21" i="4"/>
  <c r="BI21" i="4"/>
  <c r="BH21" i="4"/>
  <c r="BG21" i="4"/>
  <c r="BF21" i="4"/>
  <c r="BE21" i="4"/>
  <c r="BD21" i="4"/>
  <c r="BC21" i="4"/>
  <c r="BB21" i="4"/>
  <c r="BA21" i="4"/>
  <c r="AZ21" i="4"/>
  <c r="AY21" i="4"/>
  <c r="AX21" i="4"/>
  <c r="AW21" i="4"/>
  <c r="AC21" i="4"/>
  <c r="AD21" i="4" s="1"/>
  <c r="AE21" i="4" s="1"/>
  <c r="V21" i="4"/>
  <c r="BP21" i="4" s="1"/>
  <c r="B21" i="4"/>
  <c r="CG20" i="4"/>
  <c r="CC20" i="4"/>
  <c r="CB20" i="4"/>
  <c r="CA20" i="4"/>
  <c r="BZ20" i="4"/>
  <c r="BY20" i="4"/>
  <c r="BX20" i="4"/>
  <c r="BW20" i="4"/>
  <c r="BV20" i="4"/>
  <c r="BU20" i="4"/>
  <c r="BT20" i="4"/>
  <c r="BS20" i="4"/>
  <c r="BR20" i="4"/>
  <c r="BQ20" i="4"/>
  <c r="BO20" i="4"/>
  <c r="BN20" i="4"/>
  <c r="BM20" i="4"/>
  <c r="BL20" i="4"/>
  <c r="BK20" i="4"/>
  <c r="BJ20" i="4"/>
  <c r="BI20" i="4"/>
  <c r="BH20" i="4"/>
  <c r="BG20" i="4"/>
  <c r="BF20" i="4"/>
  <c r="BE20" i="4"/>
  <c r="BD20" i="4"/>
  <c r="BC20" i="4"/>
  <c r="BB20" i="4"/>
  <c r="BA20" i="4"/>
  <c r="AZ20" i="4"/>
  <c r="AY20" i="4"/>
  <c r="AX20" i="4"/>
  <c r="AW20" i="4"/>
  <c r="V20" i="4"/>
  <c r="CD20" i="4" s="1"/>
  <c r="B20" i="4"/>
  <c r="CC19" i="4"/>
  <c r="CB19" i="4"/>
  <c r="CA19" i="4"/>
  <c r="BY19" i="4"/>
  <c r="BS19" i="4"/>
  <c r="BR19" i="4"/>
  <c r="BQ19" i="4"/>
  <c r="BP19" i="4"/>
  <c r="BO19" i="4"/>
  <c r="BN19" i="4"/>
  <c r="BM19" i="4"/>
  <c r="BL19" i="4"/>
  <c r="BK19" i="4"/>
  <c r="BJ19" i="4"/>
  <c r="BI19" i="4"/>
  <c r="BH19" i="4"/>
  <c r="BG19" i="4"/>
  <c r="BF19" i="4"/>
  <c r="BE19" i="4"/>
  <c r="BD19" i="4"/>
  <c r="BC19" i="4"/>
  <c r="BB19" i="4"/>
  <c r="BA19" i="4"/>
  <c r="AZ19" i="4"/>
  <c r="AY19" i="4"/>
  <c r="AX19" i="4"/>
  <c r="AW19" i="4"/>
  <c r="AA19" i="4"/>
  <c r="B19" i="4"/>
  <c r="CG18" i="4"/>
  <c r="CD18" i="4"/>
  <c r="E30" i="2" s="1" a="1"/>
  <c r="E30" i="2" s="1"/>
  <c r="CC18" i="4"/>
  <c r="CB18" i="4"/>
  <c r="CA18" i="4"/>
  <c r="BZ18" i="4"/>
  <c r="BY18" i="4"/>
  <c r="BX18" i="4"/>
  <c r="BW18" i="4"/>
  <c r="BV18" i="4"/>
  <c r="BU18" i="4"/>
  <c r="BT18" i="4"/>
  <c r="BS18" i="4"/>
  <c r="BR18" i="4"/>
  <c r="BQ18" i="4"/>
  <c r="BO18" i="4"/>
  <c r="BN18" i="4"/>
  <c r="BM18" i="4"/>
  <c r="BL18" i="4"/>
  <c r="BK18" i="4"/>
  <c r="BJ18" i="4"/>
  <c r="BI18" i="4"/>
  <c r="BH18" i="4"/>
  <c r="BG18" i="4"/>
  <c r="BF18" i="4"/>
  <c r="BE18" i="4"/>
  <c r="BD18" i="4"/>
  <c r="BC18" i="4"/>
  <c r="BB18" i="4"/>
  <c r="BA18" i="4"/>
  <c r="AZ18" i="4"/>
  <c r="AY18" i="4"/>
  <c r="AX18" i="4"/>
  <c r="AW18" i="4"/>
  <c r="V18" i="4"/>
  <c r="BP18" i="4" s="1"/>
  <c r="B18" i="4"/>
  <c r="CG17" i="4"/>
  <c r="CC17" i="4"/>
  <c r="CB17" i="4"/>
  <c r="CA17" i="4"/>
  <c r="BZ17" i="4"/>
  <c r="BY17" i="4"/>
  <c r="BX17" i="4"/>
  <c r="BW17" i="4"/>
  <c r="BV17" i="4"/>
  <c r="BU17" i="4"/>
  <c r="BT17" i="4"/>
  <c r="BS17" i="4"/>
  <c r="BR17" i="4"/>
  <c r="BQ17" i="4"/>
  <c r="BN17" i="4"/>
  <c r="BM17" i="4"/>
  <c r="BL17" i="4"/>
  <c r="BK17" i="4"/>
  <c r="BJ17" i="4"/>
  <c r="BI17" i="4"/>
  <c r="BH17" i="4"/>
  <c r="BG17" i="4"/>
  <c r="BF17" i="4"/>
  <c r="BE17" i="4"/>
  <c r="BD17" i="4"/>
  <c r="BC17" i="4"/>
  <c r="BB17" i="4"/>
  <c r="BA17" i="4"/>
  <c r="AZ17" i="4"/>
  <c r="AY17" i="4"/>
  <c r="AX17" i="4"/>
  <c r="AW17" i="4"/>
  <c r="V17" i="4"/>
  <c r="BP17" i="4" s="1"/>
  <c r="B17" i="4"/>
  <c r="CG16" i="4"/>
  <c r="CC16" i="4"/>
  <c r="CB16" i="4"/>
  <c r="CA16" i="4"/>
  <c r="BZ16" i="4"/>
  <c r="BY16" i="4"/>
  <c r="BX16" i="4"/>
  <c r="BW16" i="4"/>
  <c r="BV16" i="4"/>
  <c r="BU16" i="4"/>
  <c r="BS16" i="4"/>
  <c r="BR16" i="4"/>
  <c r="BQ16" i="4"/>
  <c r="BP16" i="4"/>
  <c r="BO16" i="4"/>
  <c r="BN16" i="4"/>
  <c r="BM16" i="4"/>
  <c r="BL16" i="4"/>
  <c r="BK16" i="4"/>
  <c r="BJ16" i="4"/>
  <c r="BI16" i="4"/>
  <c r="BH16" i="4"/>
  <c r="BG16" i="4"/>
  <c r="BF16" i="4"/>
  <c r="BE16" i="4"/>
  <c r="BD16" i="4"/>
  <c r="BC16" i="4"/>
  <c r="BB16" i="4"/>
  <c r="BA16" i="4"/>
  <c r="AZ16" i="4"/>
  <c r="AY16" i="4"/>
  <c r="AX16" i="4"/>
  <c r="AW16" i="4"/>
  <c r="AA16" i="4"/>
  <c r="BT16" i="4" s="1"/>
  <c r="V16" i="4"/>
  <c r="CD16" i="4" s="1"/>
  <c r="B16" i="4"/>
  <c r="CG15" i="4"/>
  <c r="CD15" i="4"/>
  <c r="CC15" i="4"/>
  <c r="CB15" i="4"/>
  <c r="CA15" i="4"/>
  <c r="BZ15" i="4"/>
  <c r="BY15" i="4"/>
  <c r="BX15" i="4"/>
  <c r="BW15" i="4"/>
  <c r="BV15" i="4"/>
  <c r="BU15" i="4"/>
  <c r="BT15" i="4"/>
  <c r="BS15" i="4"/>
  <c r="BR15" i="4"/>
  <c r="BQ15" i="4"/>
  <c r="BP15" i="4"/>
  <c r="BO15" i="4"/>
  <c r="BN15" i="4"/>
  <c r="BM15" i="4"/>
  <c r="BL15" i="4"/>
  <c r="BK15" i="4"/>
  <c r="BJ15" i="4"/>
  <c r="BI15" i="4"/>
  <c r="BH15" i="4"/>
  <c r="BG15" i="4"/>
  <c r="BF15" i="4"/>
  <c r="BE15" i="4"/>
  <c r="BD15" i="4"/>
  <c r="BC15" i="4"/>
  <c r="BB15" i="4"/>
  <c r="BA15" i="4"/>
  <c r="AZ15" i="4"/>
  <c r="AY15" i="4"/>
  <c r="AX15" i="4"/>
  <c r="AW15" i="4"/>
  <c r="B15" i="4"/>
  <c r="CG14" i="4"/>
  <c r="CD14" i="4"/>
  <c r="CC14" i="4"/>
  <c r="CB14" i="4"/>
  <c r="CA14" i="4"/>
  <c r="BZ14" i="4"/>
  <c r="BY14" i="4"/>
  <c r="BX14" i="4"/>
  <c r="BW14" i="4"/>
  <c r="BV14" i="4"/>
  <c r="BU14" i="4"/>
  <c r="BT14" i="4"/>
  <c r="BS14" i="4"/>
  <c r="BR14" i="4"/>
  <c r="BQ14" i="4"/>
  <c r="BP14" i="4"/>
  <c r="BN14" i="4"/>
  <c r="BM14" i="4"/>
  <c r="BL14" i="4"/>
  <c r="BK14" i="4"/>
  <c r="BJ14" i="4"/>
  <c r="BI14" i="4"/>
  <c r="BH14" i="4"/>
  <c r="BG14" i="4"/>
  <c r="BF14" i="4"/>
  <c r="BE14" i="4"/>
  <c r="BD14" i="4"/>
  <c r="BC14" i="4"/>
  <c r="BB14" i="4"/>
  <c r="BA14" i="4"/>
  <c r="AZ14" i="4"/>
  <c r="AY14" i="4"/>
  <c r="AX14" i="4"/>
  <c r="AW14" i="4"/>
  <c r="V14" i="4"/>
  <c r="BO14" i="4" s="1"/>
  <c r="B14" i="4"/>
  <c r="CG13" i="4"/>
  <c r="CD13" i="4"/>
  <c r="CC13" i="4"/>
  <c r="CB13" i="4"/>
  <c r="CA13" i="4"/>
  <c r="BZ13" i="4"/>
  <c r="BY13" i="4"/>
  <c r="BX13" i="4"/>
  <c r="BW13" i="4"/>
  <c r="BV13" i="4"/>
  <c r="BU13" i="4"/>
  <c r="BT13" i="4"/>
  <c r="BS13" i="4"/>
  <c r="BR13" i="4"/>
  <c r="BQ13" i="4"/>
  <c r="BP13" i="4"/>
  <c r="BN13" i="4"/>
  <c r="BM13" i="4"/>
  <c r="BL13" i="4"/>
  <c r="BK13" i="4"/>
  <c r="BJ13" i="4"/>
  <c r="BI13" i="4"/>
  <c r="BH13" i="4"/>
  <c r="BG13" i="4"/>
  <c r="BF13" i="4"/>
  <c r="BE13" i="4"/>
  <c r="BD13" i="4"/>
  <c r="BC13" i="4"/>
  <c r="BB13" i="4"/>
  <c r="BA13" i="4"/>
  <c r="AZ13" i="4"/>
  <c r="AY13" i="4"/>
  <c r="AX13" i="4"/>
  <c r="AW13" i="4"/>
  <c r="V13" i="4"/>
  <c r="BO13" i="4" s="1"/>
  <c r="B13" i="4"/>
  <c r="CG12" i="4"/>
  <c r="CC12" i="4"/>
  <c r="CB12" i="4"/>
  <c r="CA12" i="4"/>
  <c r="BZ12" i="4"/>
  <c r="BY12" i="4"/>
  <c r="BX12" i="4"/>
  <c r="BW12" i="4"/>
  <c r="BV12" i="4"/>
  <c r="BS12" i="4"/>
  <c r="BR12" i="4"/>
  <c r="BQ12" i="4"/>
  <c r="BN12" i="4"/>
  <c r="BM12" i="4"/>
  <c r="BL12" i="4"/>
  <c r="BK12" i="4"/>
  <c r="BI12" i="4"/>
  <c r="BH12" i="4"/>
  <c r="BG12" i="4"/>
  <c r="BF12" i="4"/>
  <c r="BE12" i="4"/>
  <c r="BD12" i="4"/>
  <c r="BC12" i="4"/>
  <c r="BB12" i="4"/>
  <c r="BA12" i="4"/>
  <c r="AZ12" i="4"/>
  <c r="AY12" i="4"/>
  <c r="AX12" i="4"/>
  <c r="AW12" i="4"/>
  <c r="AA12" i="4"/>
  <c r="BU12" i="4" s="1"/>
  <c r="V12" i="4"/>
  <c r="BP12" i="4" s="1"/>
  <c r="Q12" i="4"/>
  <c r="BJ12" i="4" s="1"/>
  <c r="B12" i="4"/>
  <c r="CG11" i="4"/>
  <c r="CD11" i="4"/>
  <c r="CC11" i="4"/>
  <c r="CB11" i="4"/>
  <c r="CA11" i="4"/>
  <c r="BZ11" i="4"/>
  <c r="BY11" i="4"/>
  <c r="BX11" i="4"/>
  <c r="BW11" i="4"/>
  <c r="BV11" i="4"/>
  <c r="BU11" i="4"/>
  <c r="BS11" i="4"/>
  <c r="BR11" i="4"/>
  <c r="BQ11" i="4"/>
  <c r="BP11" i="4"/>
  <c r="BN11" i="4"/>
  <c r="BM11" i="4"/>
  <c r="BL11" i="4"/>
  <c r="BK11" i="4"/>
  <c r="BJ11" i="4"/>
  <c r="BI11" i="4"/>
  <c r="BH11" i="4"/>
  <c r="BG11" i="4"/>
  <c r="BF11" i="4"/>
  <c r="BE11" i="4"/>
  <c r="BD11" i="4"/>
  <c r="BC11" i="4"/>
  <c r="BB11" i="4"/>
  <c r="BA11" i="4"/>
  <c r="AZ11" i="4"/>
  <c r="AY11" i="4"/>
  <c r="AX11" i="4"/>
  <c r="AW11" i="4"/>
  <c r="AA11" i="4"/>
  <c r="BT11" i="4" s="1"/>
  <c r="V11" i="4"/>
  <c r="BO11" i="4" s="1"/>
  <c r="B11" i="4"/>
  <c r="CG10" i="4"/>
  <c r="CC10" i="4"/>
  <c r="CB10" i="4"/>
  <c r="CA10" i="4"/>
  <c r="BZ10" i="4"/>
  <c r="BY10" i="4"/>
  <c r="BX10" i="4"/>
  <c r="BW10" i="4"/>
  <c r="BV10" i="4"/>
  <c r="BU10" i="4"/>
  <c r="BT10" i="4"/>
  <c r="BS10" i="4"/>
  <c r="BR10" i="4"/>
  <c r="BQ10" i="4"/>
  <c r="BN10" i="4"/>
  <c r="BM10" i="4"/>
  <c r="BL10" i="4"/>
  <c r="BK10" i="4"/>
  <c r="BJ10" i="4"/>
  <c r="BI10" i="4"/>
  <c r="BH10" i="4"/>
  <c r="BG10" i="4"/>
  <c r="BF10" i="4"/>
  <c r="BE10" i="4"/>
  <c r="BD10" i="4"/>
  <c r="BC10" i="4"/>
  <c r="BB10" i="4"/>
  <c r="BA10" i="4"/>
  <c r="AZ10" i="4"/>
  <c r="AY10" i="4"/>
  <c r="AX10" i="4"/>
  <c r="AW10" i="4"/>
  <c r="V10" i="4"/>
  <c r="BP10" i="4" s="1"/>
  <c r="B10" i="4"/>
  <c r="CC9" i="4"/>
  <c r="CB9" i="4"/>
  <c r="CA9" i="4"/>
  <c r="BY9" i="4"/>
  <c r="BO9" i="4"/>
  <c r="BI9" i="4"/>
  <c r="BH9" i="4"/>
  <c r="BG9" i="4"/>
  <c r="BF9" i="4"/>
  <c r="BE9" i="4"/>
  <c r="BD9" i="4"/>
  <c r="BC9" i="4"/>
  <c r="BB9" i="4"/>
  <c r="BA9" i="4"/>
  <c r="AZ9" i="4"/>
  <c r="AY9" i="4"/>
  <c r="AX9" i="4"/>
  <c r="AW9" i="4"/>
  <c r="X9" i="4"/>
  <c r="W9" i="4"/>
  <c r="BP9" i="4" s="1"/>
  <c r="V9" i="4"/>
  <c r="Q9" i="4"/>
  <c r="B9" i="4"/>
  <c r="CC8" i="4"/>
  <c r="CB8" i="4"/>
  <c r="CA8" i="4"/>
  <c r="BZ8" i="4"/>
  <c r="BY8" i="4"/>
  <c r="BO8" i="4"/>
  <c r="BB8" i="4"/>
  <c r="BA8" i="4"/>
  <c r="AX8" i="4"/>
  <c r="AW8" i="4"/>
  <c r="X8" i="4"/>
  <c r="W8" i="4"/>
  <c r="BP8" i="4" s="1"/>
  <c r="V8" i="4"/>
  <c r="J8" i="4"/>
  <c r="BC8" i="4" s="1"/>
  <c r="F8" i="4"/>
  <c r="B8" i="4"/>
  <c r="CC7" i="4"/>
  <c r="CB7" i="4"/>
  <c r="CA7" i="4"/>
  <c r="BZ7" i="4"/>
  <c r="BY7" i="4"/>
  <c r="BU7" i="4"/>
  <c r="BT7" i="4"/>
  <c r="BS7" i="4"/>
  <c r="BR7" i="4"/>
  <c r="BQ7" i="4"/>
  <c r="BP7" i="4"/>
  <c r="BO7" i="4"/>
  <c r="BI7" i="4"/>
  <c r="BH7" i="4"/>
  <c r="BG7" i="4"/>
  <c r="BF7" i="4"/>
  <c r="BE7" i="4"/>
  <c r="BD7" i="4"/>
  <c r="BC7" i="4"/>
  <c r="BB7" i="4"/>
  <c r="BA7" i="4"/>
  <c r="AZ7" i="4"/>
  <c r="AY7" i="4"/>
  <c r="AX7" i="4"/>
  <c r="AW7" i="4"/>
  <c r="AA7" i="4"/>
  <c r="AB7" i="4" s="1"/>
  <c r="AC7" i="4" s="1"/>
  <c r="R7" i="4"/>
  <c r="Q7" i="4"/>
  <c r="B7" i="4"/>
  <c r="CC6" i="4"/>
  <c r="CB6" i="4"/>
  <c r="CA6" i="4"/>
  <c r="BZ6" i="4"/>
  <c r="BY6" i="4"/>
  <c r="BS6" i="4"/>
  <c r="BR6" i="4"/>
  <c r="BQ6" i="4"/>
  <c r="BP6" i="4"/>
  <c r="BO6" i="4"/>
  <c r="BK6" i="4"/>
  <c r="BJ6" i="4"/>
  <c r="BI6" i="4"/>
  <c r="BH6" i="4"/>
  <c r="BG6" i="4"/>
  <c r="BF6" i="4"/>
  <c r="BE6" i="4"/>
  <c r="BD6" i="4"/>
  <c r="BC6" i="4"/>
  <c r="BB6" i="4"/>
  <c r="BA6" i="4"/>
  <c r="AZ6" i="4"/>
  <c r="AY6" i="4"/>
  <c r="AX6" i="4"/>
  <c r="AW6" i="4"/>
  <c r="AA6" i="4"/>
  <c r="R6" i="4"/>
  <c r="S6" i="4" s="1"/>
  <c r="Q6" i="4"/>
  <c r="B6" i="4"/>
  <c r="CC5" i="4"/>
  <c r="CB5" i="4"/>
  <c r="CA5" i="4"/>
  <c r="BY5" i="4"/>
  <c r="BS5" i="4"/>
  <c r="BR5" i="4"/>
  <c r="BQ5" i="4"/>
  <c r="BP5" i="4"/>
  <c r="BO5" i="4"/>
  <c r="BK5" i="4"/>
  <c r="BJ5" i="4"/>
  <c r="BI5" i="4"/>
  <c r="BH5" i="4"/>
  <c r="BG5" i="4"/>
  <c r="BF5" i="4"/>
  <c r="BE5" i="4"/>
  <c r="BD5" i="4"/>
  <c r="BC5" i="4"/>
  <c r="BB5" i="4"/>
  <c r="BA5" i="4"/>
  <c r="AZ5" i="4"/>
  <c r="AY5" i="4"/>
  <c r="AX5" i="4"/>
  <c r="AW5" i="4"/>
  <c r="AA5" i="4"/>
  <c r="BT5" i="4" s="1"/>
  <c r="R5" i="4"/>
  <c r="Q5" i="4"/>
  <c r="B5" i="4"/>
  <c r="CC4" i="4"/>
  <c r="CB4" i="4"/>
  <c r="CA4" i="4"/>
  <c r="BZ4" i="4"/>
  <c r="BY4" i="4"/>
  <c r="BI4" i="4"/>
  <c r="BH4" i="4"/>
  <c r="BG4" i="4"/>
  <c r="BF4" i="4"/>
  <c r="BE4" i="4"/>
  <c r="BD4" i="4"/>
  <c r="BC4" i="4"/>
  <c r="BB4" i="4"/>
  <c r="BA4" i="4"/>
  <c r="AZ4" i="4"/>
  <c r="AY4" i="4"/>
  <c r="AX4" i="4"/>
  <c r="AW4" i="4"/>
  <c r="V4" i="4"/>
  <c r="BO4" i="4" s="1"/>
  <c r="R4" i="4"/>
  <c r="BK4" i="4" s="1"/>
  <c r="Q4" i="4"/>
  <c r="BJ4" i="4" s="1"/>
  <c r="B4" i="4"/>
  <c r="CC3" i="4"/>
  <c r="CB3" i="4"/>
  <c r="CA3" i="4"/>
  <c r="BZ3" i="4"/>
  <c r="BY3" i="4"/>
  <c r="BB3" i="4"/>
  <c r="BA3" i="4"/>
  <c r="AZ3" i="4"/>
  <c r="AX3" i="4"/>
  <c r="AW3" i="4"/>
  <c r="V3" i="4"/>
  <c r="BO3" i="4" s="1"/>
  <c r="J3" i="4"/>
  <c r="BC3" i="4" s="1"/>
  <c r="F3" i="4"/>
  <c r="AY3" i="4" s="1"/>
  <c r="B3" i="4"/>
  <c r="AX2" i="4"/>
  <c r="AY2" i="4" s="1"/>
  <c r="AZ2" i="4" s="1"/>
  <c r="BA2" i="4" s="1"/>
  <c r="BB2" i="4" s="1"/>
  <c r="BC2" i="4" s="1"/>
  <c r="BD2" i="4" s="1"/>
  <c r="BE2" i="4" s="1"/>
  <c r="BF2" i="4" s="1"/>
  <c r="BG2" i="4" s="1"/>
  <c r="BH2" i="4" s="1"/>
  <c r="BI2" i="4" s="1"/>
  <c r="BJ2" i="4" s="1"/>
  <c r="BK2" i="4" s="1"/>
  <c r="BL2" i="4" s="1"/>
  <c r="BM2" i="4" s="1"/>
  <c r="BN2" i="4" s="1"/>
  <c r="BO2" i="4" s="1"/>
  <c r="BP2" i="4" s="1"/>
  <c r="BQ2" i="4" s="1"/>
  <c r="BR2" i="4" s="1"/>
  <c r="BS2" i="4" s="1"/>
  <c r="BT2" i="4" s="1"/>
  <c r="BU2" i="4" s="1"/>
  <c r="BV2" i="4" s="1"/>
  <c r="BW2" i="4" s="1"/>
  <c r="BX2" i="4" s="1"/>
  <c r="BY2" i="4" s="1"/>
  <c r="BZ2" i="4" s="1"/>
  <c r="CA2" i="4" s="1"/>
  <c r="CB2" i="4" s="1"/>
  <c r="CC2" i="4" s="1"/>
  <c r="E2" i="4"/>
  <c r="CC1" i="4"/>
  <c r="CB1" i="4"/>
  <c r="CA1" i="4"/>
  <c r="BZ1" i="4"/>
  <c r="BY1" i="4"/>
  <c r="BX1" i="4"/>
  <c r="BW1" i="4"/>
  <c r="BV1" i="4"/>
  <c r="BU1" i="4"/>
  <c r="BT1" i="4"/>
  <c r="BS1" i="4"/>
  <c r="BR1" i="4"/>
  <c r="BQ1" i="4"/>
  <c r="BP1" i="4"/>
  <c r="BO1" i="4"/>
  <c r="BN1" i="4"/>
  <c r="BM1" i="4"/>
  <c r="BL1" i="4"/>
  <c r="BK1" i="4"/>
  <c r="BJ1" i="4"/>
  <c r="BI1" i="4"/>
  <c r="BH1" i="4"/>
  <c r="BG1" i="4"/>
  <c r="BF1" i="4"/>
  <c r="BE1" i="4"/>
  <c r="BD1" i="4"/>
  <c r="BC1" i="4"/>
  <c r="BB1" i="4"/>
  <c r="BA1" i="4"/>
  <c r="AZ1" i="4"/>
  <c r="AY1" i="4"/>
  <c r="AX1" i="4"/>
  <c r="AO1" i="4"/>
  <c r="AN1" i="4"/>
  <c r="AM1" i="4"/>
  <c r="AL1" i="4"/>
  <c r="AK1" i="4"/>
  <c r="AJ1" i="4"/>
  <c r="AI1" i="4"/>
  <c r="AH1" i="4"/>
  <c r="AG1" i="4"/>
  <c r="AF1" i="4"/>
  <c r="AE1" i="4"/>
  <c r="AD1" i="4"/>
  <c r="AC1" i="4"/>
  <c r="AB1" i="4"/>
  <c r="AA1" i="4"/>
  <c r="Z1" i="4"/>
  <c r="Y1" i="4"/>
  <c r="X1" i="4"/>
  <c r="W1" i="4"/>
  <c r="V1" i="4"/>
  <c r="U1" i="4"/>
  <c r="T1" i="4"/>
  <c r="S1" i="4"/>
  <c r="R1" i="4"/>
  <c r="Q1" i="4"/>
  <c r="P1" i="4"/>
  <c r="O1" i="4"/>
  <c r="N1" i="4"/>
  <c r="M1" i="4"/>
  <c r="L1" i="4"/>
  <c r="K1" i="4"/>
  <c r="J1" i="4"/>
  <c r="I1" i="4"/>
  <c r="H1" i="4"/>
  <c r="G1" i="4"/>
  <c r="F1" i="4"/>
  <c r="E1" i="4"/>
  <c r="AD75" i="5" s="1" a="1"/>
  <c r="AD75" i="5" s="1"/>
  <c r="D1" i="4"/>
  <c r="AD44" i="5" s="1" a="1"/>
  <c r="AD44" i="5" s="1"/>
  <c r="D223" i="3"/>
  <c r="C223" i="3"/>
  <c r="E201" i="3"/>
  <c r="D201" i="3"/>
  <c r="C201" i="3"/>
  <c r="E200" i="3"/>
  <c r="D200" i="3"/>
  <c r="C200" i="3"/>
  <c r="E199" i="3"/>
  <c r="D199" i="3"/>
  <c r="C199" i="3"/>
  <c r="K182" i="3"/>
  <c r="AB178" i="3"/>
  <c r="AA178" i="3"/>
  <c r="V178" i="3"/>
  <c r="L178" i="3"/>
  <c r="I178" i="3"/>
  <c r="L157" i="3"/>
  <c r="L158" i="3" s="1"/>
  <c r="K157" i="3"/>
  <c r="I157" i="3"/>
  <c r="H157" i="3"/>
  <c r="G157" i="3"/>
  <c r="F157" i="3"/>
  <c r="E157" i="3"/>
  <c r="D157" i="3"/>
  <c r="C157" i="3"/>
  <c r="B157" i="3"/>
  <c r="R16" i="3"/>
  <c r="P16" i="3"/>
  <c r="N16" i="3"/>
  <c r="K16" i="3"/>
  <c r="I16" i="3"/>
  <c r="G16" i="3"/>
  <c r="S10" i="3"/>
  <c r="Q10" i="3"/>
  <c r="W10" i="3" s="1"/>
  <c r="O10" i="3"/>
  <c r="V10" i="3" s="1"/>
  <c r="M10" i="3"/>
  <c r="L10" i="3"/>
  <c r="J10" i="3"/>
  <c r="H10" i="3"/>
  <c r="F10" i="3"/>
  <c r="E10" i="3"/>
  <c r="D10" i="3"/>
  <c r="AJ172" i="2"/>
  <c r="AI172" i="2"/>
  <c r="AH172" i="2"/>
  <c r="AD172" i="2"/>
  <c r="AC112" i="2"/>
  <c r="AB112" i="2"/>
  <c r="AA112" i="2"/>
  <c r="Z112" i="2"/>
  <c r="I112" i="2" s="1"/>
  <c r="X112" i="2"/>
  <c r="W112" i="2"/>
  <c r="V112" i="2"/>
  <c r="U112" i="2"/>
  <c r="T112" i="2"/>
  <c r="R112" i="2"/>
  <c r="Q112" i="2"/>
  <c r="H112" i="2" s="1"/>
  <c r="P112" i="2"/>
  <c r="O112" i="2"/>
  <c r="N112" i="2"/>
  <c r="M112" i="2"/>
  <c r="AK112" i="2" s="1"/>
  <c r="E112" i="2" a="1"/>
  <c r="E112" i="2" s="1"/>
  <c r="F112" i="2" s="1"/>
  <c r="D112" i="2" a="1"/>
  <c r="D112" i="2"/>
  <c r="C112" i="2"/>
  <c r="AR111" i="2"/>
  <c r="AC111" i="2"/>
  <c r="AB111" i="2"/>
  <c r="AA111" i="2"/>
  <c r="Z111" i="2"/>
  <c r="I111" i="2" s="1"/>
  <c r="X111" i="2"/>
  <c r="W111" i="2"/>
  <c r="V111" i="2"/>
  <c r="U111" i="2"/>
  <c r="T111" i="2"/>
  <c r="S111" i="2"/>
  <c r="Q111" i="2"/>
  <c r="H111" i="2" s="1"/>
  <c r="P111" i="2"/>
  <c r="O111" i="2"/>
  <c r="AM111" i="2" s="1"/>
  <c r="M111" i="2"/>
  <c r="AK111" i="2" s="1"/>
  <c r="D111" i="2" a="1"/>
  <c r="D111" i="2" s="1"/>
  <c r="C111" i="2"/>
  <c r="AC110" i="2"/>
  <c r="AB110" i="2"/>
  <c r="AA110" i="2"/>
  <c r="Z110" i="2"/>
  <c r="X110" i="2"/>
  <c r="W110" i="2"/>
  <c r="V110" i="2"/>
  <c r="U110" i="2"/>
  <c r="T110" i="2"/>
  <c r="R110" i="2"/>
  <c r="G110" i="2" s="1"/>
  <c r="Q110" i="2"/>
  <c r="P110" i="2"/>
  <c r="O110" i="2"/>
  <c r="N110" i="2"/>
  <c r="M110" i="2"/>
  <c r="AK110" i="2" s="1"/>
  <c r="I110" i="2"/>
  <c r="D110" i="2" a="1"/>
  <c r="D110" i="2"/>
  <c r="C110" i="2"/>
  <c r="AC109" i="2"/>
  <c r="AB109" i="2"/>
  <c r="AA109" i="2"/>
  <c r="Z109" i="2"/>
  <c r="I109" i="2" s="1"/>
  <c r="Y109" i="2"/>
  <c r="X109" i="2"/>
  <c r="W109" i="2"/>
  <c r="V109" i="2"/>
  <c r="U109" i="2"/>
  <c r="T109" i="2"/>
  <c r="S109" i="2"/>
  <c r="R109" i="2"/>
  <c r="Q109" i="2"/>
  <c r="H109" i="2" s="1"/>
  <c r="P109" i="2"/>
  <c r="O109" i="2"/>
  <c r="N109" i="2"/>
  <c r="AL109" i="2" s="1"/>
  <c r="M109" i="2"/>
  <c r="AK109" i="2" s="1"/>
  <c r="D109" i="2" a="1"/>
  <c r="D109" i="2"/>
  <c r="C109" i="2"/>
  <c r="AC108" i="2"/>
  <c r="AB108" i="2"/>
  <c r="AA108" i="2"/>
  <c r="Z108" i="2"/>
  <c r="I108" i="2" s="1"/>
  <c r="X108" i="2"/>
  <c r="W108" i="2"/>
  <c r="V108" i="2"/>
  <c r="U108" i="2"/>
  <c r="T108" i="2"/>
  <c r="Q108" i="2"/>
  <c r="P108" i="2"/>
  <c r="O108" i="2"/>
  <c r="AM108" i="2" s="1"/>
  <c r="N108" i="2"/>
  <c r="M108" i="2"/>
  <c r="AK108" i="2" s="1"/>
  <c r="H108" i="2"/>
  <c r="E108" i="2" a="1"/>
  <c r="E108" i="2" s="1"/>
  <c r="F108" i="2" s="1"/>
  <c r="D108" i="2" a="1"/>
  <c r="D108" i="2" s="1"/>
  <c r="C108" i="2"/>
  <c r="AC107" i="2"/>
  <c r="AB107" i="2"/>
  <c r="AA107" i="2"/>
  <c r="Z107" i="2"/>
  <c r="I107" i="2" s="1"/>
  <c r="X107" i="2"/>
  <c r="W107" i="2"/>
  <c r="V107" i="2"/>
  <c r="U107" i="2"/>
  <c r="T107" i="2"/>
  <c r="R107" i="2"/>
  <c r="Q107" i="2"/>
  <c r="H107" i="2" s="1"/>
  <c r="P107" i="2"/>
  <c r="N107" i="2"/>
  <c r="AR107" i="2" s="1"/>
  <c r="M107" i="2"/>
  <c r="AK107" i="2" s="1"/>
  <c r="E107" i="2" a="1"/>
  <c r="E107" i="2" s="1"/>
  <c r="C99" i="1" s="1"/>
  <c r="E99" i="1" s="1"/>
  <c r="D107" i="2" a="1"/>
  <c r="D107" i="2" s="1"/>
  <c r="C107" i="2"/>
  <c r="AC106" i="2"/>
  <c r="AB106" i="2"/>
  <c r="AA106" i="2"/>
  <c r="Z106" i="2"/>
  <c r="I106" i="2" s="1"/>
  <c r="X106" i="2"/>
  <c r="W106" i="2"/>
  <c r="V106" i="2"/>
  <c r="U106" i="2"/>
  <c r="T106" i="2"/>
  <c r="R106" i="2"/>
  <c r="Q106" i="2"/>
  <c r="H106" i="2" s="1"/>
  <c r="P106" i="2"/>
  <c r="O106" i="2"/>
  <c r="N106" i="2"/>
  <c r="M106" i="2"/>
  <c r="AK106" i="2" s="1"/>
  <c r="E106" i="2" a="1"/>
  <c r="E106" i="2" s="1"/>
  <c r="F106" i="2" s="1"/>
  <c r="D106" i="2" a="1"/>
  <c r="D106" i="2" s="1"/>
  <c r="C106" i="2"/>
  <c r="AR105" i="2"/>
  <c r="AC105" i="2"/>
  <c r="AB105" i="2"/>
  <c r="AA105" i="2"/>
  <c r="Z105" i="2"/>
  <c r="I105" i="2" s="1"/>
  <c r="X105" i="2"/>
  <c r="W105" i="2"/>
  <c r="V105" i="2"/>
  <c r="U105" i="2"/>
  <c r="T105" i="2"/>
  <c r="R105" i="2"/>
  <c r="Q105" i="2"/>
  <c r="H105" i="2" s="1"/>
  <c r="P105" i="2"/>
  <c r="O105" i="2"/>
  <c r="AM105" i="2" s="1"/>
  <c r="N105" i="2"/>
  <c r="M105" i="2"/>
  <c r="AK105" i="2" s="1"/>
  <c r="E105" i="2" a="1"/>
  <c r="E105" i="2" s="1"/>
  <c r="D105" i="2" a="1"/>
  <c r="D105" i="2"/>
  <c r="C105" i="2"/>
  <c r="AC104" i="2"/>
  <c r="AB104" i="2"/>
  <c r="AA104" i="2"/>
  <c r="Z104" i="2"/>
  <c r="I104" i="2" s="1"/>
  <c r="X104" i="2"/>
  <c r="W104" i="2"/>
  <c r="V104" i="2"/>
  <c r="U104" i="2"/>
  <c r="T104" i="2"/>
  <c r="R104" i="2"/>
  <c r="Q104" i="2"/>
  <c r="H104" i="2" s="1"/>
  <c r="P104" i="2"/>
  <c r="O104" i="2"/>
  <c r="N104" i="2"/>
  <c r="M104" i="2"/>
  <c r="AK104" i="2" s="1"/>
  <c r="D104" i="2" a="1"/>
  <c r="D104" i="2" s="1"/>
  <c r="C104" i="2"/>
  <c r="AR103" i="2"/>
  <c r="AC103" i="2"/>
  <c r="AB103" i="2"/>
  <c r="AA103" i="2"/>
  <c r="Z103" i="2"/>
  <c r="I103" i="2" s="1"/>
  <c r="X103" i="2"/>
  <c r="W103" i="2"/>
  <c r="V103" i="2"/>
  <c r="U103" i="2"/>
  <c r="T103" i="2"/>
  <c r="Q103" i="2"/>
  <c r="H103" i="2" s="1"/>
  <c r="P103" i="2"/>
  <c r="O103" i="2"/>
  <c r="N103" i="2"/>
  <c r="M103" i="2"/>
  <c r="AK103" i="2" s="1"/>
  <c r="E103" i="2" a="1"/>
  <c r="E103" i="2" s="1"/>
  <c r="C95" i="1" s="1"/>
  <c r="E95" i="1" s="1"/>
  <c r="D103" i="2" a="1"/>
  <c r="D103" i="2"/>
  <c r="C103" i="2"/>
  <c r="AC102" i="2"/>
  <c r="AB102" i="2"/>
  <c r="AA102" i="2"/>
  <c r="Z102" i="2"/>
  <c r="I102" i="2" s="1"/>
  <c r="X102" i="2"/>
  <c r="W102" i="2"/>
  <c r="V102" i="2"/>
  <c r="U102" i="2"/>
  <c r="T102" i="2"/>
  <c r="R102" i="2"/>
  <c r="Q102" i="2"/>
  <c r="H102" i="2" s="1"/>
  <c r="P102" i="2"/>
  <c r="N102" i="2"/>
  <c r="M102" i="2"/>
  <c r="AK102" i="2" s="1"/>
  <c r="D102" i="2" a="1"/>
  <c r="D102" i="2" s="1"/>
  <c r="C102" i="2"/>
  <c r="AR101" i="2"/>
  <c r="AC101" i="2"/>
  <c r="AB101" i="2"/>
  <c r="AA101" i="2"/>
  <c r="Z101" i="2"/>
  <c r="I101" i="2" s="1"/>
  <c r="X101" i="2"/>
  <c r="W101" i="2"/>
  <c r="V101" i="2"/>
  <c r="U101" i="2"/>
  <c r="T101" i="2"/>
  <c r="S101" i="2"/>
  <c r="Q101" i="2"/>
  <c r="H101" i="2" s="1"/>
  <c r="P101" i="2"/>
  <c r="O101" i="2"/>
  <c r="AM101" i="2" s="1"/>
  <c r="N101" i="2"/>
  <c r="M101" i="2"/>
  <c r="AK101" i="2" s="1"/>
  <c r="E101" i="2" a="1"/>
  <c r="E101" i="2" s="1"/>
  <c r="C93" i="1" s="1"/>
  <c r="E93" i="1" s="1"/>
  <c r="D101" i="2" a="1"/>
  <c r="D101" i="2"/>
  <c r="C101" i="2"/>
  <c r="AC100" i="2"/>
  <c r="AB100" i="2"/>
  <c r="AA100" i="2"/>
  <c r="Z100" i="2"/>
  <c r="I100" i="2" s="1"/>
  <c r="X100" i="2"/>
  <c r="W100" i="2"/>
  <c r="V100" i="2"/>
  <c r="U100" i="2"/>
  <c r="T100" i="2"/>
  <c r="R100" i="2"/>
  <c r="Q100" i="2"/>
  <c r="H100" i="2" s="1"/>
  <c r="P100" i="2"/>
  <c r="O100" i="2"/>
  <c r="N100" i="2"/>
  <c r="M100" i="2"/>
  <c r="AK100" i="2" s="1"/>
  <c r="E100" i="2" a="1"/>
  <c r="E100" i="2" s="1"/>
  <c r="F100" i="2" s="1"/>
  <c r="D100" i="2" a="1"/>
  <c r="D100" i="2" s="1"/>
  <c r="C100" i="2"/>
  <c r="AC99" i="2"/>
  <c r="AB99" i="2"/>
  <c r="AA99" i="2"/>
  <c r="Z99" i="2"/>
  <c r="I99" i="2" s="1"/>
  <c r="Y99" i="2"/>
  <c r="X99" i="2"/>
  <c r="W99" i="2"/>
  <c r="V99" i="2"/>
  <c r="U99" i="2"/>
  <c r="T99" i="2"/>
  <c r="S99" i="2"/>
  <c r="R99" i="2"/>
  <c r="Q99" i="2"/>
  <c r="H99" i="2" s="1"/>
  <c r="P99" i="2"/>
  <c r="O99" i="2"/>
  <c r="AM99" i="2" s="1"/>
  <c r="N99" i="2"/>
  <c r="M99" i="2"/>
  <c r="AK99" i="2" s="1"/>
  <c r="E99" i="2" a="1"/>
  <c r="E99" i="2" s="1"/>
  <c r="C91" i="1" s="1"/>
  <c r="E91" i="1" s="1"/>
  <c r="D99" i="2" a="1"/>
  <c r="D99" i="2" s="1"/>
  <c r="C99" i="2"/>
  <c r="AC98" i="2"/>
  <c r="AB98" i="2"/>
  <c r="AA98" i="2"/>
  <c r="Z98" i="2"/>
  <c r="I98" i="2" s="1"/>
  <c r="X98" i="2"/>
  <c r="W98" i="2"/>
  <c r="V98" i="2"/>
  <c r="U98" i="2"/>
  <c r="T98" i="2"/>
  <c r="R98" i="2"/>
  <c r="Q98" i="2"/>
  <c r="H98" i="2" s="1"/>
  <c r="P98" i="2"/>
  <c r="N98" i="2"/>
  <c r="M98" i="2"/>
  <c r="AK98" i="2" s="1"/>
  <c r="E98" i="2" a="1"/>
  <c r="E98" i="2" s="1"/>
  <c r="F98" i="2" s="1"/>
  <c r="D98" i="2" a="1"/>
  <c r="D98" i="2" s="1"/>
  <c r="C98" i="2"/>
  <c r="AC97" i="2"/>
  <c r="AB97" i="2"/>
  <c r="AA97" i="2"/>
  <c r="Z97" i="2"/>
  <c r="I97" i="2" s="1"/>
  <c r="X97" i="2"/>
  <c r="W97" i="2"/>
  <c r="V97" i="2"/>
  <c r="U97" i="2"/>
  <c r="T97" i="2"/>
  <c r="R97" i="2"/>
  <c r="Q97" i="2"/>
  <c r="H97" i="2" s="1"/>
  <c r="P97" i="2"/>
  <c r="O97" i="2"/>
  <c r="N97" i="2"/>
  <c r="AR97" i="2" s="1"/>
  <c r="M97" i="2"/>
  <c r="AK97" i="2" s="1"/>
  <c r="E97" i="2" a="1"/>
  <c r="E97" i="2" s="1"/>
  <c r="C89" i="1" s="1"/>
  <c r="E89" i="1" s="1"/>
  <c r="D97" i="2" a="1"/>
  <c r="D97" i="2"/>
  <c r="C97" i="2"/>
  <c r="AC96" i="2"/>
  <c r="AB96" i="2"/>
  <c r="AA96" i="2"/>
  <c r="Z96" i="2"/>
  <c r="X96" i="2"/>
  <c r="W96" i="2"/>
  <c r="V96" i="2"/>
  <c r="U96" i="2"/>
  <c r="T96" i="2"/>
  <c r="R96" i="2"/>
  <c r="Q96" i="2"/>
  <c r="H96" i="2" s="1"/>
  <c r="P96" i="2"/>
  <c r="O96" i="2"/>
  <c r="N96" i="2"/>
  <c r="M96" i="2"/>
  <c r="AK96" i="2" s="1"/>
  <c r="I96" i="2"/>
  <c r="D96" i="2" a="1"/>
  <c r="D96" i="2" s="1"/>
  <c r="C96" i="2"/>
  <c r="AC95" i="2"/>
  <c r="AB95" i="2"/>
  <c r="AA95" i="2"/>
  <c r="Z95" i="2"/>
  <c r="I95" i="2" s="1"/>
  <c r="X95" i="2"/>
  <c r="W95" i="2"/>
  <c r="V95" i="2"/>
  <c r="U95" i="2"/>
  <c r="T95" i="2"/>
  <c r="R95" i="2"/>
  <c r="Q95" i="2"/>
  <c r="H95" i="2" s="1"/>
  <c r="P95" i="2"/>
  <c r="N95" i="2"/>
  <c r="M95" i="2"/>
  <c r="AK95" i="2" s="1"/>
  <c r="E95" i="2" a="1"/>
  <c r="E95" i="2" s="1"/>
  <c r="F95" i="2" s="1"/>
  <c r="D95" i="2" a="1"/>
  <c r="D95" i="2"/>
  <c r="C95" i="2"/>
  <c r="AC94" i="2"/>
  <c r="AB94" i="2"/>
  <c r="AA94" i="2"/>
  <c r="Z94" i="2"/>
  <c r="I94" i="2" s="1"/>
  <c r="X94" i="2"/>
  <c r="W94" i="2"/>
  <c r="V94" i="2"/>
  <c r="U94" i="2"/>
  <c r="T94" i="2"/>
  <c r="Q94" i="2"/>
  <c r="H94" i="2" s="1"/>
  <c r="P94" i="2"/>
  <c r="O94" i="2"/>
  <c r="N94" i="2"/>
  <c r="M94" i="2"/>
  <c r="AK94" i="2" s="1"/>
  <c r="D94" i="2" a="1"/>
  <c r="D94" i="2" s="1"/>
  <c r="C94" i="2"/>
  <c r="AC93" i="2"/>
  <c r="AB93" i="2"/>
  <c r="AA93" i="2"/>
  <c r="Z93" i="2"/>
  <c r="I93" i="2" s="1"/>
  <c r="X93" i="2"/>
  <c r="W93" i="2"/>
  <c r="V93" i="2"/>
  <c r="U93" i="2"/>
  <c r="T93" i="2"/>
  <c r="R93" i="2"/>
  <c r="Q93" i="2"/>
  <c r="H93" i="2" s="1"/>
  <c r="P93" i="2"/>
  <c r="O93" i="2"/>
  <c r="N93" i="2"/>
  <c r="M93" i="2"/>
  <c r="AK93" i="2" s="1"/>
  <c r="E93" i="2" a="1"/>
  <c r="E93" i="2" s="1"/>
  <c r="D93" i="2" a="1"/>
  <c r="D93" i="2"/>
  <c r="C93" i="2"/>
  <c r="AC92" i="2"/>
  <c r="AB92" i="2"/>
  <c r="AA92" i="2"/>
  <c r="Z92" i="2"/>
  <c r="I92" i="2" s="1"/>
  <c r="Y92" i="2"/>
  <c r="X92" i="2"/>
  <c r="W92" i="2"/>
  <c r="V92" i="2"/>
  <c r="U92" i="2"/>
  <c r="T92" i="2"/>
  <c r="S92" i="2"/>
  <c r="R92" i="2"/>
  <c r="Q92" i="2"/>
  <c r="P92" i="2"/>
  <c r="O92" i="2"/>
  <c r="N92" i="2"/>
  <c r="M92" i="2"/>
  <c r="AK92" i="2" s="1"/>
  <c r="E92" i="2" a="1"/>
  <c r="E92" i="2" s="1"/>
  <c r="F92" i="2" s="1"/>
  <c r="D92" i="2" a="1"/>
  <c r="D92" i="2" s="1"/>
  <c r="C92" i="2"/>
  <c r="AC91" i="2"/>
  <c r="AB91" i="2"/>
  <c r="AA91" i="2"/>
  <c r="Z91" i="2"/>
  <c r="I91" i="2" s="1"/>
  <c r="Y91" i="2"/>
  <c r="X91" i="2"/>
  <c r="W91" i="2"/>
  <c r="V91" i="2"/>
  <c r="U91" i="2"/>
  <c r="T91" i="2"/>
  <c r="S91" i="2"/>
  <c r="R91" i="2"/>
  <c r="Q91" i="2"/>
  <c r="H91" i="2" s="1"/>
  <c r="P91" i="2"/>
  <c r="O91" i="2"/>
  <c r="N91" i="2"/>
  <c r="M91" i="2"/>
  <c r="AK91" i="2" s="1"/>
  <c r="D91" i="2" a="1"/>
  <c r="D91" i="2"/>
  <c r="C91" i="2"/>
  <c r="AC90" i="2"/>
  <c r="AB90" i="2"/>
  <c r="AA90" i="2"/>
  <c r="Z90" i="2"/>
  <c r="I90" i="2" s="1"/>
  <c r="Y90" i="2"/>
  <c r="X90" i="2"/>
  <c r="W90" i="2"/>
  <c r="V90" i="2"/>
  <c r="U90" i="2"/>
  <c r="T90" i="2"/>
  <c r="S90" i="2"/>
  <c r="R90" i="2"/>
  <c r="AN90" i="2" s="1"/>
  <c r="Q90" i="2"/>
  <c r="H90" i="2" s="1"/>
  <c r="P90" i="2"/>
  <c r="O90" i="2"/>
  <c r="AM90" i="2" s="1"/>
  <c r="N90" i="2"/>
  <c r="M90" i="2"/>
  <c r="AK90" i="2" s="1"/>
  <c r="D90" i="2" a="1"/>
  <c r="D90" i="2" s="1"/>
  <c r="C90" i="2"/>
  <c r="AC89" i="2"/>
  <c r="AB89" i="2"/>
  <c r="AA89" i="2"/>
  <c r="Z89" i="2"/>
  <c r="I89" i="2" s="1"/>
  <c r="Y89" i="2"/>
  <c r="X89" i="2"/>
  <c r="W89" i="2"/>
  <c r="V89" i="2"/>
  <c r="U89" i="2"/>
  <c r="T89" i="2"/>
  <c r="S89" i="2"/>
  <c r="R89" i="2"/>
  <c r="AN89" i="2" s="1"/>
  <c r="Q89" i="2"/>
  <c r="H89" i="2" s="1"/>
  <c r="P89" i="2"/>
  <c r="O89" i="2"/>
  <c r="N89" i="2"/>
  <c r="M89" i="2"/>
  <c r="AK89" i="2" s="1"/>
  <c r="D89" i="2" a="1"/>
  <c r="D89" i="2" s="1"/>
  <c r="C89" i="2"/>
  <c r="AC88" i="2"/>
  <c r="AB88" i="2"/>
  <c r="AA88" i="2"/>
  <c r="Z88" i="2"/>
  <c r="Y88" i="2"/>
  <c r="X88" i="2"/>
  <c r="W88" i="2"/>
  <c r="V88" i="2"/>
  <c r="U88" i="2"/>
  <c r="T88" i="2"/>
  <c r="S88" i="2"/>
  <c r="R88" i="2"/>
  <c r="AN88" i="2" s="1"/>
  <c r="Q88" i="2"/>
  <c r="P88" i="2"/>
  <c r="O88" i="2"/>
  <c r="N88" i="2"/>
  <c r="AL88" i="2" s="1"/>
  <c r="M88" i="2"/>
  <c r="AK88" i="2" s="1"/>
  <c r="I88" i="2"/>
  <c r="D88" i="2" a="1"/>
  <c r="D88" i="2" s="1"/>
  <c r="C88" i="2"/>
  <c r="AK87" i="2"/>
  <c r="AC87" i="2"/>
  <c r="AB87" i="2"/>
  <c r="AA87" i="2"/>
  <c r="Z87" i="2"/>
  <c r="I87" i="2" s="1"/>
  <c r="Y87" i="2"/>
  <c r="X87" i="2"/>
  <c r="W87" i="2"/>
  <c r="V87" i="2"/>
  <c r="U87" i="2"/>
  <c r="T87" i="2"/>
  <c r="S87" i="2"/>
  <c r="R87" i="2"/>
  <c r="AO87" i="2" s="1"/>
  <c r="Q87" i="2"/>
  <c r="H87" i="2" s="1"/>
  <c r="P87" i="2"/>
  <c r="O87" i="2"/>
  <c r="AR87" i="2" s="1"/>
  <c r="N87" i="2"/>
  <c r="M87" i="2"/>
  <c r="D87" i="2" a="1"/>
  <c r="D87" i="2"/>
  <c r="C87" i="2"/>
  <c r="AC86" i="2"/>
  <c r="AB86" i="2"/>
  <c r="AA86" i="2"/>
  <c r="Z86" i="2"/>
  <c r="Y86" i="2"/>
  <c r="X86" i="2"/>
  <c r="W86" i="2"/>
  <c r="V86" i="2"/>
  <c r="C136" i="3" s="1"/>
  <c r="U86" i="2"/>
  <c r="T86" i="2"/>
  <c r="S86" i="2"/>
  <c r="R86" i="2"/>
  <c r="AN86" i="2" s="1"/>
  <c r="Q86" i="2"/>
  <c r="P86" i="2"/>
  <c r="O86" i="2"/>
  <c r="AM86" i="2" s="1"/>
  <c r="N86" i="2"/>
  <c r="M86" i="2"/>
  <c r="AK86" i="2" s="1"/>
  <c r="D86" i="2" a="1"/>
  <c r="D86" i="2" s="1"/>
  <c r="C86" i="2"/>
  <c r="AC85" i="2"/>
  <c r="AB85" i="2"/>
  <c r="AA85" i="2"/>
  <c r="Z85" i="2"/>
  <c r="I85" i="2" s="1"/>
  <c r="Y85" i="2"/>
  <c r="X85" i="2"/>
  <c r="W85" i="2"/>
  <c r="V85" i="2"/>
  <c r="U85" i="2"/>
  <c r="T85" i="2"/>
  <c r="S85" i="2"/>
  <c r="R85" i="2"/>
  <c r="Q85" i="2"/>
  <c r="H85" i="2" s="1"/>
  <c r="P85" i="2"/>
  <c r="O85" i="2"/>
  <c r="AM85" i="2" s="1"/>
  <c r="N85" i="2"/>
  <c r="M85" i="2"/>
  <c r="AK85" i="2" s="1"/>
  <c r="E85" i="2" a="1"/>
  <c r="E85" i="2" s="1"/>
  <c r="C77" i="1" s="1"/>
  <c r="E77" i="1" s="1"/>
  <c r="D85" i="2" a="1"/>
  <c r="D85" i="2" s="1"/>
  <c r="C85" i="2"/>
  <c r="AC84" i="2"/>
  <c r="AB84" i="2"/>
  <c r="AA84" i="2"/>
  <c r="Z84" i="2"/>
  <c r="I84" i="2" s="1"/>
  <c r="Y84" i="2"/>
  <c r="X84" i="2"/>
  <c r="W84" i="2"/>
  <c r="V84" i="2"/>
  <c r="U84" i="2"/>
  <c r="T84" i="2"/>
  <c r="S84" i="2"/>
  <c r="R84" i="2"/>
  <c r="AO84" i="2" s="1"/>
  <c r="Q84" i="2"/>
  <c r="H84" i="2" s="1"/>
  <c r="P84" i="2"/>
  <c r="O84" i="2"/>
  <c r="N84" i="2"/>
  <c r="M84" i="2"/>
  <c r="AK84" i="2" s="1"/>
  <c r="D84" i="2" a="1"/>
  <c r="D84" i="2"/>
  <c r="C84" i="2"/>
  <c r="AC83" i="2"/>
  <c r="AB83" i="2"/>
  <c r="AA83" i="2"/>
  <c r="Z83" i="2"/>
  <c r="Y83" i="2"/>
  <c r="X83" i="2"/>
  <c r="W83" i="2"/>
  <c r="V83" i="2"/>
  <c r="U83" i="2"/>
  <c r="T83" i="2"/>
  <c r="S83" i="2"/>
  <c r="AO83" i="2" s="1"/>
  <c r="R83" i="2"/>
  <c r="Q83" i="2"/>
  <c r="H83" i="2" s="1"/>
  <c r="P83" i="2"/>
  <c r="O83" i="2"/>
  <c r="N83" i="2"/>
  <c r="M83" i="2"/>
  <c r="AK83" i="2" s="1"/>
  <c r="I83" i="2"/>
  <c r="D83" i="2" a="1"/>
  <c r="D83" i="2" s="1"/>
  <c r="C83" i="2"/>
  <c r="AC82" i="2"/>
  <c r="AB82" i="2"/>
  <c r="AA82" i="2"/>
  <c r="Z82" i="2"/>
  <c r="I82" i="2" s="1"/>
  <c r="Y82" i="2"/>
  <c r="X82" i="2"/>
  <c r="W82" i="2"/>
  <c r="V82" i="2"/>
  <c r="U82" i="2"/>
  <c r="T82" i="2"/>
  <c r="S82" i="2"/>
  <c r="R82" i="2"/>
  <c r="AO82" i="2" s="1"/>
  <c r="Q82" i="2"/>
  <c r="P82" i="2"/>
  <c r="O82" i="2"/>
  <c r="N82" i="2"/>
  <c r="M82" i="2"/>
  <c r="AK82" i="2" s="1"/>
  <c r="D82" i="2" a="1"/>
  <c r="D82" i="2"/>
  <c r="C82" i="2"/>
  <c r="AC81" i="2"/>
  <c r="AB81" i="2"/>
  <c r="AA81" i="2"/>
  <c r="Z81" i="2"/>
  <c r="I81" i="2" s="1"/>
  <c r="Y81" i="2"/>
  <c r="X81" i="2"/>
  <c r="W81" i="2"/>
  <c r="V81" i="2"/>
  <c r="U81" i="2"/>
  <c r="T81" i="2"/>
  <c r="S81" i="2"/>
  <c r="R81" i="2"/>
  <c r="Q81" i="2"/>
  <c r="H81" i="2" s="1"/>
  <c r="P81" i="2"/>
  <c r="O81" i="2"/>
  <c r="N81" i="2"/>
  <c r="AL81" i="2" s="1"/>
  <c r="M81" i="2"/>
  <c r="AK81" i="2" s="1"/>
  <c r="E81" i="2" a="1"/>
  <c r="E81" i="2" s="1"/>
  <c r="D81" i="2" a="1"/>
  <c r="D81" i="2"/>
  <c r="C81" i="2"/>
  <c r="AC80" i="2"/>
  <c r="AB80" i="2"/>
  <c r="AA80" i="2"/>
  <c r="Z80" i="2"/>
  <c r="I80" i="2" s="1"/>
  <c r="Y80" i="2"/>
  <c r="X80" i="2"/>
  <c r="W80" i="2"/>
  <c r="V80" i="2"/>
  <c r="U80" i="2"/>
  <c r="T80" i="2"/>
  <c r="S80" i="2"/>
  <c r="R80" i="2"/>
  <c r="Q80" i="2"/>
  <c r="H80" i="2" s="1"/>
  <c r="P80" i="2"/>
  <c r="O80" i="2"/>
  <c r="AM80" i="2" s="1"/>
  <c r="N80" i="2"/>
  <c r="M80" i="2"/>
  <c r="AK80" i="2" s="1"/>
  <c r="E80" i="2" a="1"/>
  <c r="E80" i="2" s="1"/>
  <c r="D80" i="2" a="1"/>
  <c r="D80" i="2"/>
  <c r="C80" i="2"/>
  <c r="AC79" i="2"/>
  <c r="AB79" i="2"/>
  <c r="AA79" i="2"/>
  <c r="Z79" i="2"/>
  <c r="I79" i="2" s="1"/>
  <c r="Y79" i="2"/>
  <c r="X79" i="2"/>
  <c r="W79" i="2"/>
  <c r="V79" i="2"/>
  <c r="U79" i="2"/>
  <c r="T79" i="2"/>
  <c r="S79" i="2"/>
  <c r="R79" i="2"/>
  <c r="Q79" i="2"/>
  <c r="H79" i="2" s="1"/>
  <c r="P79" i="2"/>
  <c r="O79" i="2"/>
  <c r="N79" i="2"/>
  <c r="M79" i="2"/>
  <c r="AK79" i="2" s="1"/>
  <c r="E79" i="2" a="1"/>
  <c r="E79" i="2" s="1"/>
  <c r="D79" i="2" a="1"/>
  <c r="D79" i="2" s="1"/>
  <c r="C79" i="2"/>
  <c r="AC78" i="2"/>
  <c r="AB78" i="2"/>
  <c r="AA78" i="2"/>
  <c r="Z78" i="2"/>
  <c r="I78" i="2" s="1"/>
  <c r="Y78" i="2"/>
  <c r="X78" i="2"/>
  <c r="W78" i="2"/>
  <c r="V78" i="2"/>
  <c r="U78" i="2"/>
  <c r="T78" i="2"/>
  <c r="S78" i="2"/>
  <c r="R78" i="2"/>
  <c r="Q78" i="2"/>
  <c r="P78" i="2"/>
  <c r="O78" i="2"/>
  <c r="N78" i="2"/>
  <c r="AL78" i="2" s="1"/>
  <c r="M78" i="2"/>
  <c r="AK78" i="2" s="1"/>
  <c r="E78" i="2" a="1"/>
  <c r="E78" i="2" s="1"/>
  <c r="D78" i="2" a="1"/>
  <c r="D78" i="2"/>
  <c r="C78" i="2"/>
  <c r="AC77" i="2"/>
  <c r="AB77" i="2"/>
  <c r="AA77" i="2"/>
  <c r="Z77" i="2"/>
  <c r="I77" i="2" s="1"/>
  <c r="Y77" i="2"/>
  <c r="X77" i="2"/>
  <c r="W77" i="2"/>
  <c r="V77" i="2"/>
  <c r="U77" i="2"/>
  <c r="T77" i="2"/>
  <c r="S77" i="2"/>
  <c r="AO77" i="2" s="1"/>
  <c r="R77" i="2"/>
  <c r="Q77" i="2"/>
  <c r="P77" i="2"/>
  <c r="O77" i="2"/>
  <c r="N77" i="2"/>
  <c r="M77" i="2"/>
  <c r="AK77" i="2" s="1"/>
  <c r="E77" i="2" a="1"/>
  <c r="E77" i="2" s="1"/>
  <c r="D77" i="2" a="1"/>
  <c r="D77" i="2" s="1"/>
  <c r="C77" i="2"/>
  <c r="AC76" i="2"/>
  <c r="AB76" i="2"/>
  <c r="AA76" i="2"/>
  <c r="Z76" i="2"/>
  <c r="I76" i="2" s="1"/>
  <c r="Y76" i="2"/>
  <c r="X76" i="2"/>
  <c r="W76" i="2"/>
  <c r="V76" i="2"/>
  <c r="U76" i="2"/>
  <c r="T76" i="2"/>
  <c r="S76" i="2"/>
  <c r="R76" i="2"/>
  <c r="Q76" i="2"/>
  <c r="H76" i="2" s="1"/>
  <c r="P76" i="2"/>
  <c r="O76" i="2"/>
  <c r="N76" i="2"/>
  <c r="M76" i="2"/>
  <c r="AK76" i="2" s="1"/>
  <c r="E76" i="2" a="1"/>
  <c r="E76" i="2" s="1"/>
  <c r="D76" i="2" a="1"/>
  <c r="D76" i="2"/>
  <c r="C76" i="2"/>
  <c r="AC75" i="2"/>
  <c r="AB75" i="2"/>
  <c r="AA75" i="2"/>
  <c r="Z75" i="2"/>
  <c r="I75" i="2" s="1"/>
  <c r="Y75" i="2"/>
  <c r="X75" i="2"/>
  <c r="W75" i="2"/>
  <c r="V75" i="2"/>
  <c r="U75" i="2"/>
  <c r="T75" i="2"/>
  <c r="S75" i="2"/>
  <c r="R75" i="2"/>
  <c r="Q75" i="2"/>
  <c r="P75" i="2"/>
  <c r="O75" i="2"/>
  <c r="AM75" i="2" s="1"/>
  <c r="N75" i="2"/>
  <c r="M75" i="2"/>
  <c r="AK75" i="2" s="1"/>
  <c r="D75" i="2" a="1"/>
  <c r="D75" i="2" s="1"/>
  <c r="C75" i="2"/>
  <c r="AC74" i="2"/>
  <c r="AB74" i="2"/>
  <c r="AA74" i="2"/>
  <c r="Z74" i="2"/>
  <c r="I74" i="2" s="1"/>
  <c r="Y74" i="2"/>
  <c r="X74" i="2"/>
  <c r="W74" i="2"/>
  <c r="V74" i="2"/>
  <c r="U74" i="2"/>
  <c r="T74" i="2"/>
  <c r="S74" i="2"/>
  <c r="R74" i="2"/>
  <c r="Q74" i="2"/>
  <c r="H74" i="2" s="1"/>
  <c r="P74" i="2"/>
  <c r="O74" i="2"/>
  <c r="N74" i="2"/>
  <c r="AL74" i="2" s="1"/>
  <c r="M74" i="2"/>
  <c r="AK74" i="2" s="1"/>
  <c r="E74" i="2" a="1"/>
  <c r="E74" i="2" s="1"/>
  <c r="D74" i="2" a="1"/>
  <c r="D74" i="2"/>
  <c r="C74" i="2"/>
  <c r="AC73" i="2"/>
  <c r="AB73" i="2"/>
  <c r="AA73" i="2"/>
  <c r="Z73" i="2"/>
  <c r="I73" i="2" s="1"/>
  <c r="Y73" i="2"/>
  <c r="X73" i="2"/>
  <c r="V73" i="2"/>
  <c r="U73" i="2"/>
  <c r="T73" i="2"/>
  <c r="R73" i="2"/>
  <c r="Q73" i="2"/>
  <c r="P73" i="2"/>
  <c r="N73" i="2"/>
  <c r="M73" i="2"/>
  <c r="AK73" i="2" s="1"/>
  <c r="D73" i="2" a="1"/>
  <c r="D73" i="2" s="1"/>
  <c r="C73" i="2"/>
  <c r="AC72" i="2"/>
  <c r="AB72" i="2"/>
  <c r="AA72" i="2"/>
  <c r="Z72" i="2"/>
  <c r="I72" i="2" s="1"/>
  <c r="Y72" i="2"/>
  <c r="X72" i="2"/>
  <c r="V72" i="2"/>
  <c r="U72" i="2"/>
  <c r="T72" i="2"/>
  <c r="R72" i="2"/>
  <c r="Q72" i="2"/>
  <c r="H72" i="2" s="1"/>
  <c r="P72" i="2"/>
  <c r="N72" i="2"/>
  <c r="M72" i="2"/>
  <c r="AK72" i="2" s="1"/>
  <c r="D72" i="2" a="1"/>
  <c r="D72" i="2"/>
  <c r="C72" i="2"/>
  <c r="AC71" i="2"/>
  <c r="AB71" i="2"/>
  <c r="AA71" i="2"/>
  <c r="Z71" i="2"/>
  <c r="I71" i="2" s="1"/>
  <c r="Y71" i="2"/>
  <c r="X71" i="2"/>
  <c r="W71" i="2"/>
  <c r="V71" i="2"/>
  <c r="U71" i="2"/>
  <c r="T71" i="2"/>
  <c r="S71" i="2"/>
  <c r="R71" i="2"/>
  <c r="AO71" i="2" s="1"/>
  <c r="Q71" i="2"/>
  <c r="P71" i="2"/>
  <c r="O71" i="2"/>
  <c r="N71" i="2"/>
  <c r="M71" i="2"/>
  <c r="AK71" i="2" s="1"/>
  <c r="D71" i="2" a="1"/>
  <c r="D71" i="2" s="1"/>
  <c r="C71" i="2"/>
  <c r="AC70" i="2"/>
  <c r="AB70" i="2"/>
  <c r="AA70" i="2"/>
  <c r="Z70" i="2"/>
  <c r="I70" i="2" s="1"/>
  <c r="Y70" i="2"/>
  <c r="X70" i="2"/>
  <c r="W70" i="2"/>
  <c r="V70" i="2"/>
  <c r="U70" i="2"/>
  <c r="T70" i="2"/>
  <c r="S70" i="2"/>
  <c r="R70" i="2"/>
  <c r="Q70" i="2"/>
  <c r="P70" i="2"/>
  <c r="O70" i="2"/>
  <c r="N70" i="2"/>
  <c r="M70" i="2"/>
  <c r="AK70" i="2" s="1"/>
  <c r="E70" i="2" a="1"/>
  <c r="E70" i="2" s="1"/>
  <c r="D70" i="2" a="1"/>
  <c r="D70" i="2"/>
  <c r="C70" i="2"/>
  <c r="AC69" i="2"/>
  <c r="AB69" i="2"/>
  <c r="AA69" i="2"/>
  <c r="Z69" i="2"/>
  <c r="I69" i="2" s="1"/>
  <c r="Y69" i="2"/>
  <c r="X69" i="2"/>
  <c r="W69" i="2"/>
  <c r="V69" i="2"/>
  <c r="U69" i="2"/>
  <c r="T69" i="2"/>
  <c r="S69" i="2"/>
  <c r="R69" i="2"/>
  <c r="Q69" i="2"/>
  <c r="H69" i="2" s="1"/>
  <c r="P69" i="2"/>
  <c r="O69" i="2"/>
  <c r="AM69" i="2" s="1"/>
  <c r="N69" i="2"/>
  <c r="M69" i="2"/>
  <c r="AK69" i="2" s="1"/>
  <c r="D69" i="2" a="1"/>
  <c r="D69" i="2"/>
  <c r="C69" i="2"/>
  <c r="AC68" i="2"/>
  <c r="AB68" i="2"/>
  <c r="AA68" i="2"/>
  <c r="Z68" i="2"/>
  <c r="I68" i="2" s="1"/>
  <c r="Y68" i="2"/>
  <c r="X68" i="2"/>
  <c r="W68" i="2"/>
  <c r="V68" i="2"/>
  <c r="U68" i="2"/>
  <c r="T68" i="2"/>
  <c r="S68" i="2"/>
  <c r="R68" i="2"/>
  <c r="Q68" i="2"/>
  <c r="P68" i="2"/>
  <c r="O68" i="2"/>
  <c r="N68" i="2"/>
  <c r="AR68" i="2" s="1"/>
  <c r="M68" i="2"/>
  <c r="AK68" i="2" s="1"/>
  <c r="D68" i="2" a="1"/>
  <c r="D68" i="2"/>
  <c r="C68" i="2"/>
  <c r="AC67" i="2"/>
  <c r="AB67" i="2"/>
  <c r="AA67" i="2"/>
  <c r="Z67" i="2"/>
  <c r="I67" i="2" s="1"/>
  <c r="Y67" i="2"/>
  <c r="X67" i="2"/>
  <c r="W67" i="2"/>
  <c r="V67" i="2"/>
  <c r="U67" i="2"/>
  <c r="T67" i="2"/>
  <c r="S67" i="2"/>
  <c r="R67" i="2"/>
  <c r="Q67" i="2"/>
  <c r="H67" i="2" s="1"/>
  <c r="P67" i="2"/>
  <c r="O67" i="2"/>
  <c r="AM67" i="2" s="1"/>
  <c r="N67" i="2"/>
  <c r="M67" i="2"/>
  <c r="AK67" i="2" s="1"/>
  <c r="D67" i="2" a="1"/>
  <c r="D67" i="2"/>
  <c r="C67" i="2"/>
  <c r="AC66" i="2"/>
  <c r="AB66" i="2"/>
  <c r="AA66" i="2"/>
  <c r="Z66" i="2"/>
  <c r="I66" i="2" s="1"/>
  <c r="Y66" i="2"/>
  <c r="X66" i="2"/>
  <c r="W66" i="2"/>
  <c r="V66" i="2"/>
  <c r="U66" i="2"/>
  <c r="T66" i="2"/>
  <c r="S66" i="2"/>
  <c r="R66" i="2"/>
  <c r="AN66" i="2" s="1"/>
  <c r="Q66" i="2"/>
  <c r="P66" i="2"/>
  <c r="O66" i="2"/>
  <c r="AM66" i="2" s="1"/>
  <c r="N66" i="2"/>
  <c r="M66" i="2"/>
  <c r="AK66" i="2" s="1"/>
  <c r="D66" i="2" a="1"/>
  <c r="D66" i="2"/>
  <c r="C66" i="2"/>
  <c r="AC65" i="2"/>
  <c r="AB65" i="2"/>
  <c r="AA65" i="2"/>
  <c r="Z65" i="2"/>
  <c r="I65" i="2" s="1"/>
  <c r="Y65" i="2"/>
  <c r="X65" i="2"/>
  <c r="W65" i="2"/>
  <c r="V65" i="2"/>
  <c r="U65" i="2"/>
  <c r="T65" i="2"/>
  <c r="S65" i="2"/>
  <c r="R65" i="2"/>
  <c r="Q65" i="2"/>
  <c r="H65" i="2" s="1"/>
  <c r="P65" i="2"/>
  <c r="O65" i="2"/>
  <c r="N65" i="2"/>
  <c r="AL65" i="2" s="1"/>
  <c r="M65" i="2"/>
  <c r="AK65" i="2" s="1"/>
  <c r="D65" i="2" a="1"/>
  <c r="D65" i="2"/>
  <c r="C65" i="2"/>
  <c r="AC64" i="2"/>
  <c r="AB64" i="2"/>
  <c r="Z64" i="2"/>
  <c r="I64" i="2" s="1"/>
  <c r="Y64" i="2"/>
  <c r="X64" i="2"/>
  <c r="W64" i="2"/>
  <c r="V64" i="2"/>
  <c r="U64" i="2"/>
  <c r="T64" i="2"/>
  <c r="R64" i="2"/>
  <c r="Q64" i="2"/>
  <c r="P64" i="2"/>
  <c r="N64" i="2"/>
  <c r="M64" i="2"/>
  <c r="AK64" i="2" s="1"/>
  <c r="D64" i="2" a="1"/>
  <c r="D64" i="2"/>
  <c r="C64" i="2"/>
  <c r="AC63" i="2"/>
  <c r="AB63" i="2"/>
  <c r="AA63" i="2"/>
  <c r="Z63" i="2"/>
  <c r="I63" i="2" s="1"/>
  <c r="Y63" i="2"/>
  <c r="X63" i="2"/>
  <c r="W63" i="2"/>
  <c r="V63" i="2"/>
  <c r="U63" i="2"/>
  <c r="T63" i="2"/>
  <c r="S63" i="2"/>
  <c r="R63" i="2"/>
  <c r="Q63" i="2"/>
  <c r="H63" i="2" s="1"/>
  <c r="P63" i="2"/>
  <c r="N63" i="2"/>
  <c r="M63" i="2"/>
  <c r="AK63" i="2" s="1"/>
  <c r="D63" i="2" a="1"/>
  <c r="D63" i="2"/>
  <c r="C63" i="2"/>
  <c r="AC62" i="2"/>
  <c r="AB62" i="2"/>
  <c r="AA62" i="2"/>
  <c r="Z62" i="2"/>
  <c r="I62" i="2" s="1"/>
  <c r="Y62" i="2"/>
  <c r="X62" i="2"/>
  <c r="W62" i="2"/>
  <c r="V62" i="2"/>
  <c r="U62" i="2"/>
  <c r="T62" i="2"/>
  <c r="S62" i="2"/>
  <c r="R62" i="2"/>
  <c r="Q62" i="2"/>
  <c r="P62" i="2"/>
  <c r="O62" i="2"/>
  <c r="N62" i="2"/>
  <c r="AR62" i="2" s="1"/>
  <c r="M62" i="2"/>
  <c r="AK62" i="2" s="1"/>
  <c r="E62" i="2" a="1"/>
  <c r="E62" i="2" s="1"/>
  <c r="D62" i="2" a="1"/>
  <c r="D62" i="2"/>
  <c r="C62" i="2"/>
  <c r="AC61" i="2"/>
  <c r="AB61" i="2"/>
  <c r="AA61" i="2"/>
  <c r="Z61" i="2"/>
  <c r="I61" i="2" s="1"/>
  <c r="Y61" i="2"/>
  <c r="X61" i="2"/>
  <c r="W61" i="2"/>
  <c r="V61" i="2"/>
  <c r="U61" i="2"/>
  <c r="T61" i="2"/>
  <c r="S61" i="2"/>
  <c r="R61" i="2"/>
  <c r="Q61" i="2"/>
  <c r="H61" i="2" s="1"/>
  <c r="P61" i="2"/>
  <c r="O61" i="2"/>
  <c r="N61" i="2"/>
  <c r="M61" i="2"/>
  <c r="AK61" i="2" s="1"/>
  <c r="D61" i="2" a="1"/>
  <c r="D61" i="2"/>
  <c r="C61" i="2"/>
  <c r="AC60" i="2"/>
  <c r="AB60" i="2"/>
  <c r="AA60" i="2"/>
  <c r="Z60" i="2"/>
  <c r="I60" i="2" s="1"/>
  <c r="Y60" i="2"/>
  <c r="X60" i="2"/>
  <c r="W60" i="2"/>
  <c r="V60" i="2"/>
  <c r="U60" i="2"/>
  <c r="T60" i="2"/>
  <c r="S60" i="2"/>
  <c r="R60" i="2"/>
  <c r="Q60" i="2"/>
  <c r="P60" i="2"/>
  <c r="O60" i="2"/>
  <c r="AM60" i="2" s="1"/>
  <c r="N60" i="2"/>
  <c r="M60" i="2"/>
  <c r="AK60" i="2" s="1"/>
  <c r="E60" i="2" a="1"/>
  <c r="E60" i="2" s="1"/>
  <c r="D60" i="2" a="1"/>
  <c r="D60" i="2"/>
  <c r="C60" i="2"/>
  <c r="AC59" i="2"/>
  <c r="AB59" i="2"/>
  <c r="AA59" i="2"/>
  <c r="Z59" i="2"/>
  <c r="I59" i="2" s="1"/>
  <c r="Y59" i="2"/>
  <c r="X59" i="2"/>
  <c r="W59" i="2"/>
  <c r="V59" i="2"/>
  <c r="U59" i="2"/>
  <c r="T59" i="2"/>
  <c r="S59" i="2"/>
  <c r="R59" i="2"/>
  <c r="AO59" i="2" s="1"/>
  <c r="Q59" i="2"/>
  <c r="H59" i="2" s="1"/>
  <c r="P59" i="2"/>
  <c r="O59" i="2"/>
  <c r="N59" i="2"/>
  <c r="AL59" i="2" s="1"/>
  <c r="M59" i="2"/>
  <c r="AK59" i="2" s="1"/>
  <c r="D59" i="2" a="1"/>
  <c r="D59" i="2"/>
  <c r="C59" i="2"/>
  <c r="AC58" i="2"/>
  <c r="AB58" i="2"/>
  <c r="AA58" i="2"/>
  <c r="Z58" i="2"/>
  <c r="I58" i="2" s="1"/>
  <c r="Y58" i="2"/>
  <c r="X58" i="2"/>
  <c r="W58" i="2"/>
  <c r="V58" i="2"/>
  <c r="U58" i="2"/>
  <c r="T58" i="2"/>
  <c r="S58" i="2"/>
  <c r="R58" i="2"/>
  <c r="Q58" i="2"/>
  <c r="P58" i="2"/>
  <c r="O58" i="2"/>
  <c r="N58" i="2"/>
  <c r="AR58" i="2" s="1"/>
  <c r="M58" i="2"/>
  <c r="AK58" i="2" s="1"/>
  <c r="D58" i="2" a="1"/>
  <c r="D58" i="2"/>
  <c r="C58" i="2"/>
  <c r="AC57" i="2"/>
  <c r="AB57" i="2"/>
  <c r="AA57" i="2"/>
  <c r="Z57" i="2"/>
  <c r="I57" i="2" s="1"/>
  <c r="Y57" i="2"/>
  <c r="X57" i="2"/>
  <c r="W57" i="2"/>
  <c r="V57" i="2"/>
  <c r="U57" i="2"/>
  <c r="T57" i="2"/>
  <c r="S57" i="2"/>
  <c r="R57" i="2"/>
  <c r="AO57" i="2" s="1"/>
  <c r="Q57" i="2"/>
  <c r="H57" i="2" s="1"/>
  <c r="P57" i="2"/>
  <c r="O57" i="2"/>
  <c r="N57" i="2"/>
  <c r="AL57" i="2" s="1"/>
  <c r="M57" i="2"/>
  <c r="AK57" i="2" s="1"/>
  <c r="D57" i="2" a="1"/>
  <c r="D57" i="2"/>
  <c r="C57" i="2"/>
  <c r="AC56" i="2"/>
  <c r="AB56" i="2"/>
  <c r="AA56" i="2"/>
  <c r="Z56" i="2"/>
  <c r="I56" i="2" s="1"/>
  <c r="Y56" i="2"/>
  <c r="X56" i="2"/>
  <c r="W56" i="2"/>
  <c r="V56" i="2"/>
  <c r="U56" i="2"/>
  <c r="T56" i="2"/>
  <c r="S56" i="2"/>
  <c r="R56" i="2"/>
  <c r="Q56" i="2"/>
  <c r="P56" i="2"/>
  <c r="O56" i="2"/>
  <c r="N56" i="2"/>
  <c r="AR56" i="2" s="1"/>
  <c r="M56" i="2"/>
  <c r="AK56" i="2" s="1"/>
  <c r="D56" i="2" a="1"/>
  <c r="D56" i="2"/>
  <c r="C56" i="2"/>
  <c r="AC55" i="2"/>
  <c r="AB55" i="2"/>
  <c r="AA55" i="2"/>
  <c r="Z55" i="2"/>
  <c r="I55" i="2" s="1"/>
  <c r="Y55" i="2"/>
  <c r="X55" i="2"/>
  <c r="W55" i="2"/>
  <c r="V55" i="2"/>
  <c r="U55" i="2"/>
  <c r="T55" i="2"/>
  <c r="S55" i="2"/>
  <c r="R55" i="2"/>
  <c r="Q55" i="2"/>
  <c r="H55" i="2" s="1"/>
  <c r="P55" i="2"/>
  <c r="O55" i="2"/>
  <c r="AM55" i="2" s="1"/>
  <c r="N55" i="2"/>
  <c r="M55" i="2"/>
  <c r="AK55" i="2" s="1"/>
  <c r="D55" i="2" a="1"/>
  <c r="D55" i="2"/>
  <c r="C55" i="2"/>
  <c r="AC54" i="2"/>
  <c r="AB54" i="2"/>
  <c r="AA54" i="2"/>
  <c r="Z54" i="2"/>
  <c r="I54" i="2" s="1"/>
  <c r="Y54" i="2"/>
  <c r="X54" i="2"/>
  <c r="W54" i="2"/>
  <c r="V54" i="2"/>
  <c r="T54" i="2"/>
  <c r="R54" i="2"/>
  <c r="Q54" i="2"/>
  <c r="P54" i="2"/>
  <c r="O54" i="2"/>
  <c r="AM54" i="2" s="1"/>
  <c r="N54" i="2"/>
  <c r="M54" i="2"/>
  <c r="AK54" i="2" s="1"/>
  <c r="D54" i="2" a="1"/>
  <c r="D54" i="2"/>
  <c r="C54" i="2"/>
  <c r="AC53" i="2"/>
  <c r="AB53" i="2"/>
  <c r="AA53" i="2"/>
  <c r="Z53" i="2"/>
  <c r="I53" i="2" s="1"/>
  <c r="Y53" i="2"/>
  <c r="X53" i="2"/>
  <c r="W53" i="2"/>
  <c r="V53" i="2"/>
  <c r="U53" i="2"/>
  <c r="T53" i="2"/>
  <c r="S53" i="2"/>
  <c r="R53" i="2"/>
  <c r="Q53" i="2"/>
  <c r="H53" i="2" s="1"/>
  <c r="P53" i="2"/>
  <c r="O53" i="2"/>
  <c r="N53" i="2"/>
  <c r="M53" i="2"/>
  <c r="AK53" i="2" s="1"/>
  <c r="D53" i="2" a="1"/>
  <c r="D53" i="2"/>
  <c r="C53" i="2"/>
  <c r="AC52" i="2"/>
  <c r="AB52" i="2"/>
  <c r="AA52" i="2"/>
  <c r="Z52" i="2"/>
  <c r="I52" i="2" s="1"/>
  <c r="Y52" i="2"/>
  <c r="X52" i="2"/>
  <c r="W52" i="2"/>
  <c r="V52" i="2"/>
  <c r="U52" i="2"/>
  <c r="T52" i="2"/>
  <c r="S52" i="2"/>
  <c r="R52" i="2"/>
  <c r="Q52" i="2"/>
  <c r="P52" i="2"/>
  <c r="O52" i="2"/>
  <c r="N52" i="2"/>
  <c r="AR52" i="2" s="1"/>
  <c r="M52" i="2"/>
  <c r="AK52" i="2" s="1"/>
  <c r="D52" i="2" a="1"/>
  <c r="D52" i="2" s="1"/>
  <c r="C52" i="2"/>
  <c r="AC51" i="2"/>
  <c r="AB51" i="2"/>
  <c r="AA51" i="2"/>
  <c r="Z51" i="2"/>
  <c r="I51" i="2" s="1"/>
  <c r="Y51" i="2"/>
  <c r="X51" i="2"/>
  <c r="W51" i="2"/>
  <c r="V51" i="2"/>
  <c r="U51" i="2"/>
  <c r="T51" i="2"/>
  <c r="S51" i="2"/>
  <c r="R51" i="2"/>
  <c r="Q51" i="2"/>
  <c r="H51" i="2" s="1"/>
  <c r="P51" i="2"/>
  <c r="O51" i="2"/>
  <c r="N51" i="2"/>
  <c r="M51" i="2"/>
  <c r="AK51" i="2" s="1"/>
  <c r="D51" i="2" a="1"/>
  <c r="D51" i="2"/>
  <c r="C51" i="2"/>
  <c r="AC50" i="2"/>
  <c r="AB50" i="2"/>
  <c r="AA50" i="2"/>
  <c r="Z50" i="2"/>
  <c r="I50" i="2" s="1"/>
  <c r="Y50" i="2"/>
  <c r="X50" i="2"/>
  <c r="W50" i="2"/>
  <c r="V50" i="2"/>
  <c r="U50" i="2"/>
  <c r="T50" i="2"/>
  <c r="S50" i="2"/>
  <c r="R50" i="2"/>
  <c r="Q50" i="2"/>
  <c r="P50" i="2"/>
  <c r="O50" i="2"/>
  <c r="AM50" i="2" s="1"/>
  <c r="N50" i="2"/>
  <c r="M50" i="2"/>
  <c r="AK50" i="2" s="1"/>
  <c r="D50" i="2" a="1"/>
  <c r="D50" i="2" s="1"/>
  <c r="C50" i="2"/>
  <c r="AC49" i="2"/>
  <c r="AB49" i="2"/>
  <c r="AA49" i="2"/>
  <c r="Z49" i="2"/>
  <c r="I49" i="2" s="1"/>
  <c r="Y49" i="2"/>
  <c r="X49" i="2"/>
  <c r="W49" i="2"/>
  <c r="V49" i="2"/>
  <c r="U49" i="2"/>
  <c r="T49" i="2"/>
  <c r="S49" i="2"/>
  <c r="R49" i="2"/>
  <c r="G49" i="2" s="1"/>
  <c r="Q49" i="2"/>
  <c r="H49" i="2" s="1"/>
  <c r="P49" i="2"/>
  <c r="O49" i="2"/>
  <c r="N49" i="2"/>
  <c r="M49" i="2"/>
  <c r="AK49" i="2" s="1"/>
  <c r="D49" i="2" a="1"/>
  <c r="D49" i="2"/>
  <c r="C49" i="2"/>
  <c r="AC48" i="2"/>
  <c r="AB48" i="2"/>
  <c r="AA48" i="2"/>
  <c r="Z48" i="2"/>
  <c r="I48" i="2" s="1"/>
  <c r="Y48" i="2"/>
  <c r="X48" i="2"/>
  <c r="W48" i="2"/>
  <c r="V48" i="2"/>
  <c r="U48" i="2"/>
  <c r="T48" i="2"/>
  <c r="S48" i="2"/>
  <c r="R48" i="2"/>
  <c r="Q48" i="2"/>
  <c r="P48" i="2"/>
  <c r="O48" i="2"/>
  <c r="N48" i="2"/>
  <c r="AR48" i="2" s="1"/>
  <c r="M48" i="2"/>
  <c r="AK48" i="2" s="1"/>
  <c r="D48" i="2" a="1"/>
  <c r="D48" i="2" s="1"/>
  <c r="C48" i="2"/>
  <c r="AC47" i="2"/>
  <c r="AB47" i="2"/>
  <c r="AA47" i="2"/>
  <c r="Z47" i="2"/>
  <c r="I47" i="2" s="1"/>
  <c r="Y47" i="2"/>
  <c r="X47" i="2"/>
  <c r="W47" i="2"/>
  <c r="V47" i="2"/>
  <c r="U47" i="2"/>
  <c r="T47" i="2"/>
  <c r="S47" i="2"/>
  <c r="R47" i="2"/>
  <c r="Q47" i="2"/>
  <c r="H47" i="2" s="1"/>
  <c r="P47" i="2"/>
  <c r="O47" i="2"/>
  <c r="N47" i="2"/>
  <c r="AL47" i="2" s="1"/>
  <c r="M47" i="2"/>
  <c r="AK47" i="2" s="1"/>
  <c r="D47" i="2" a="1"/>
  <c r="D47" i="2"/>
  <c r="C47" i="2"/>
  <c r="AR46" i="2"/>
  <c r="AC46" i="2"/>
  <c r="AB46" i="2"/>
  <c r="AA46" i="2"/>
  <c r="Z46" i="2"/>
  <c r="I46" i="2" s="1"/>
  <c r="X46" i="2"/>
  <c r="W46" i="2"/>
  <c r="V46" i="2"/>
  <c r="U46" i="2"/>
  <c r="T46" i="2"/>
  <c r="Q46" i="2"/>
  <c r="P46" i="2"/>
  <c r="O46" i="2"/>
  <c r="N46" i="2"/>
  <c r="M46" i="2"/>
  <c r="AK46" i="2" s="1"/>
  <c r="H46" i="2"/>
  <c r="E46" i="2" a="1"/>
  <c r="E46" i="2" s="1"/>
  <c r="D46" i="2" a="1"/>
  <c r="D46" i="2" s="1"/>
  <c r="C46" i="2"/>
  <c r="AC45" i="2"/>
  <c r="AB45" i="2"/>
  <c r="AA45" i="2"/>
  <c r="Z45" i="2"/>
  <c r="I45" i="2" s="1"/>
  <c r="X45" i="2"/>
  <c r="W45" i="2"/>
  <c r="V45" i="2"/>
  <c r="U45" i="2"/>
  <c r="T45" i="2"/>
  <c r="Q45" i="2"/>
  <c r="H45" i="2" s="1"/>
  <c r="P45" i="2"/>
  <c r="O45" i="2"/>
  <c r="N45" i="2"/>
  <c r="M45" i="2"/>
  <c r="AK45" i="2" s="1"/>
  <c r="E45" i="2" a="1"/>
  <c r="E45" i="2" s="1"/>
  <c r="D45" i="2" a="1"/>
  <c r="D45" i="2"/>
  <c r="C45" i="2"/>
  <c r="AR44" i="2"/>
  <c r="AC44" i="2"/>
  <c r="AB44" i="2"/>
  <c r="AA44" i="2"/>
  <c r="Z44" i="2"/>
  <c r="I44" i="2" s="1"/>
  <c r="X44" i="2"/>
  <c r="W44" i="2"/>
  <c r="V44" i="2"/>
  <c r="U44" i="2"/>
  <c r="T44" i="2"/>
  <c r="R44" i="2"/>
  <c r="Q44" i="2"/>
  <c r="H44" i="2" s="1"/>
  <c r="P44" i="2"/>
  <c r="O44" i="2"/>
  <c r="N44" i="2"/>
  <c r="M44" i="2"/>
  <c r="AK44" i="2" s="1"/>
  <c r="D44" i="2" a="1"/>
  <c r="D44" i="2" s="1"/>
  <c r="C44" i="2"/>
  <c r="AC43" i="2"/>
  <c r="AB43" i="2"/>
  <c r="AA43" i="2"/>
  <c r="Z43" i="2"/>
  <c r="I43" i="2" s="1"/>
  <c r="X43" i="2"/>
  <c r="W43" i="2"/>
  <c r="V43" i="2"/>
  <c r="U43" i="2"/>
  <c r="T43" i="2"/>
  <c r="R43" i="2"/>
  <c r="Q43" i="2"/>
  <c r="H43" i="2" s="1"/>
  <c r="P43" i="2"/>
  <c r="O43" i="2"/>
  <c r="AM43" i="2" s="1"/>
  <c r="N43" i="2"/>
  <c r="M43" i="2"/>
  <c r="AK43" i="2" s="1"/>
  <c r="D43" i="2" a="1"/>
  <c r="D43" i="2"/>
  <c r="C43" i="2"/>
  <c r="AC42" i="2"/>
  <c r="AB42" i="2"/>
  <c r="AA42" i="2"/>
  <c r="Z42" i="2"/>
  <c r="I42" i="2" s="1"/>
  <c r="X42" i="2"/>
  <c r="W42" i="2"/>
  <c r="V42" i="2"/>
  <c r="U42" i="2"/>
  <c r="T42" i="2"/>
  <c r="R42" i="2"/>
  <c r="Q42" i="2"/>
  <c r="H42" i="2" s="1"/>
  <c r="P42" i="2"/>
  <c r="O42" i="2"/>
  <c r="N42" i="2"/>
  <c r="AR42" i="2" s="1"/>
  <c r="M42" i="2"/>
  <c r="AK42" i="2" s="1"/>
  <c r="D42" i="2" a="1"/>
  <c r="D42" i="2" s="1"/>
  <c r="C42" i="2"/>
  <c r="AC41" i="2"/>
  <c r="AB41" i="2"/>
  <c r="AA41" i="2"/>
  <c r="Z41" i="2"/>
  <c r="I41" i="2" s="1"/>
  <c r="X41" i="2"/>
  <c r="W41" i="2"/>
  <c r="V41" i="2"/>
  <c r="U41" i="2"/>
  <c r="T41" i="2"/>
  <c r="R41" i="2"/>
  <c r="Q41" i="2"/>
  <c r="H41" i="2" s="1"/>
  <c r="P41" i="2"/>
  <c r="O41" i="2"/>
  <c r="AM41" i="2" s="1"/>
  <c r="N41" i="2"/>
  <c r="M41" i="2"/>
  <c r="AK41" i="2" s="1"/>
  <c r="E41" i="2" a="1"/>
  <c r="E41" i="2" s="1"/>
  <c r="D41" i="2" a="1"/>
  <c r="D41" i="2"/>
  <c r="C41" i="2"/>
  <c r="AC40" i="2"/>
  <c r="AB40" i="2"/>
  <c r="AA40" i="2"/>
  <c r="Z40" i="2"/>
  <c r="I40" i="2" s="1"/>
  <c r="X40" i="2"/>
  <c r="W40" i="2"/>
  <c r="V40" i="2"/>
  <c r="U40" i="2"/>
  <c r="T40" i="2"/>
  <c r="Q40" i="2"/>
  <c r="H40" i="2" s="1"/>
  <c r="P40" i="2"/>
  <c r="O40" i="2"/>
  <c r="N40" i="2"/>
  <c r="AR40" i="2" s="1"/>
  <c r="M40" i="2"/>
  <c r="AK40" i="2" s="1"/>
  <c r="E40" i="2" a="1"/>
  <c r="E40" i="2" s="1"/>
  <c r="D40" i="2" a="1"/>
  <c r="D40" i="2" s="1"/>
  <c r="C40" i="2"/>
  <c r="AC39" i="2"/>
  <c r="AB39" i="2"/>
  <c r="AA39" i="2"/>
  <c r="Z39" i="2"/>
  <c r="I39" i="2" s="1"/>
  <c r="X39" i="2"/>
  <c r="W39" i="2"/>
  <c r="V39" i="2"/>
  <c r="U39" i="2"/>
  <c r="T39" i="2"/>
  <c r="Q39" i="2"/>
  <c r="H39" i="2" s="1"/>
  <c r="P39" i="2"/>
  <c r="N39" i="2"/>
  <c r="M39" i="2"/>
  <c r="AK39" i="2" s="1"/>
  <c r="E39" i="2" a="1"/>
  <c r="E39" i="2" s="1"/>
  <c r="D39" i="2" a="1"/>
  <c r="D39" i="2"/>
  <c r="C39" i="2"/>
  <c r="AC38" i="2"/>
  <c r="AB38" i="2"/>
  <c r="AA38" i="2"/>
  <c r="Z38" i="2"/>
  <c r="I38" i="2" s="1"/>
  <c r="X38" i="2"/>
  <c r="W38" i="2"/>
  <c r="V38" i="2"/>
  <c r="U38" i="2"/>
  <c r="T38" i="2"/>
  <c r="Q38" i="2"/>
  <c r="H38" i="2" s="1"/>
  <c r="P38" i="2"/>
  <c r="O38" i="2"/>
  <c r="AM38" i="2" s="1"/>
  <c r="N38" i="2"/>
  <c r="M38" i="2"/>
  <c r="AK38" i="2" s="1"/>
  <c r="D38" i="2" a="1"/>
  <c r="D38" i="2" s="1"/>
  <c r="C38" i="2"/>
  <c r="AC37" i="2"/>
  <c r="AB37" i="2"/>
  <c r="AA37" i="2"/>
  <c r="Z37" i="2"/>
  <c r="I37" i="2" s="1"/>
  <c r="X37" i="2"/>
  <c r="W37" i="2"/>
  <c r="V37" i="2"/>
  <c r="U37" i="2"/>
  <c r="T37" i="2"/>
  <c r="Q37" i="2"/>
  <c r="H37" i="2" s="1"/>
  <c r="P37" i="2"/>
  <c r="O37" i="2"/>
  <c r="AM37" i="2" s="1"/>
  <c r="N37" i="2"/>
  <c r="M37" i="2"/>
  <c r="AK37" i="2" s="1"/>
  <c r="E37" i="2" a="1"/>
  <c r="E37" i="2" s="1"/>
  <c r="D37" i="2" a="1"/>
  <c r="D37" i="2"/>
  <c r="C37" i="2"/>
  <c r="AC36" i="2"/>
  <c r="AB36" i="2"/>
  <c r="AA36" i="2"/>
  <c r="Z36" i="2"/>
  <c r="I36" i="2" s="1"/>
  <c r="X36" i="2"/>
  <c r="W36" i="2"/>
  <c r="V36" i="2"/>
  <c r="U36" i="2"/>
  <c r="T36" i="2"/>
  <c r="Q36" i="2"/>
  <c r="H36" i="2" s="1"/>
  <c r="P36" i="2"/>
  <c r="O36" i="2"/>
  <c r="N36" i="2"/>
  <c r="AR36" i="2" s="1"/>
  <c r="M36" i="2"/>
  <c r="AK36" i="2" s="1"/>
  <c r="D36" i="2" a="1"/>
  <c r="D36" i="2" s="1"/>
  <c r="C36" i="2"/>
  <c r="AC35" i="2"/>
  <c r="AB35" i="2"/>
  <c r="AA35" i="2"/>
  <c r="Z35" i="2"/>
  <c r="I35" i="2" s="1"/>
  <c r="X35" i="2"/>
  <c r="W35" i="2"/>
  <c r="V35" i="2"/>
  <c r="U35" i="2"/>
  <c r="T35" i="2"/>
  <c r="Q35" i="2"/>
  <c r="H35" i="2" s="1"/>
  <c r="P35" i="2"/>
  <c r="N35" i="2"/>
  <c r="M35" i="2"/>
  <c r="AK35" i="2" s="1"/>
  <c r="E35" i="2" a="1"/>
  <c r="E35" i="2" s="1"/>
  <c r="D35" i="2" a="1"/>
  <c r="D35" i="2"/>
  <c r="C35" i="2"/>
  <c r="AC34" i="2"/>
  <c r="AB34" i="2"/>
  <c r="AA34" i="2"/>
  <c r="Z34" i="2"/>
  <c r="I34" i="2" s="1"/>
  <c r="X34" i="2"/>
  <c r="W34" i="2"/>
  <c r="V34" i="2"/>
  <c r="U34" i="2"/>
  <c r="T34" i="2"/>
  <c r="Q34" i="2"/>
  <c r="H34" i="2" s="1"/>
  <c r="P34" i="2"/>
  <c r="N34" i="2"/>
  <c r="M34" i="2"/>
  <c r="AK34" i="2" s="1"/>
  <c r="D34" i="2" a="1"/>
  <c r="D34" i="2" s="1"/>
  <c r="C34" i="2"/>
  <c r="AC33" i="2"/>
  <c r="AB33" i="2"/>
  <c r="AA33" i="2"/>
  <c r="Z33" i="2"/>
  <c r="I33" i="2" s="1"/>
  <c r="X33" i="2"/>
  <c r="W33" i="2"/>
  <c r="V33" i="2"/>
  <c r="U33" i="2"/>
  <c r="T33" i="2"/>
  <c r="R33" i="2"/>
  <c r="Q33" i="2"/>
  <c r="H33" i="2" s="1"/>
  <c r="P33" i="2"/>
  <c r="O33" i="2"/>
  <c r="N33" i="2"/>
  <c r="M33" i="2"/>
  <c r="AK33" i="2" s="1"/>
  <c r="D33" i="2" a="1"/>
  <c r="D33" i="2"/>
  <c r="C33" i="2"/>
  <c r="AC32" i="2"/>
  <c r="AB32" i="2"/>
  <c r="AA32" i="2"/>
  <c r="Z32" i="2"/>
  <c r="I32" i="2" s="1"/>
  <c r="Y32" i="2"/>
  <c r="X32" i="2"/>
  <c r="W32" i="2"/>
  <c r="V32" i="2"/>
  <c r="U32" i="2"/>
  <c r="T32" i="2"/>
  <c r="S32" i="2"/>
  <c r="R32" i="2"/>
  <c r="Q32" i="2"/>
  <c r="H32" i="2" s="1"/>
  <c r="P32" i="2"/>
  <c r="O32" i="2"/>
  <c r="N32" i="2"/>
  <c r="AR32" i="2" s="1"/>
  <c r="M32" i="2"/>
  <c r="AK32" i="2" s="1"/>
  <c r="E32" i="2" a="1"/>
  <c r="E32" i="2" s="1"/>
  <c r="D32" i="2" a="1"/>
  <c r="D32" i="2" s="1"/>
  <c r="C32" i="2"/>
  <c r="AC31" i="2"/>
  <c r="AB31" i="2"/>
  <c r="AA31" i="2"/>
  <c r="Z31" i="2"/>
  <c r="I31" i="2" s="1"/>
  <c r="X31" i="2"/>
  <c r="W31" i="2"/>
  <c r="V31" i="2"/>
  <c r="T31" i="2"/>
  <c r="Q31" i="2"/>
  <c r="H31" i="2" s="1"/>
  <c r="P31" i="2"/>
  <c r="O31" i="2"/>
  <c r="N31" i="2"/>
  <c r="M31" i="2"/>
  <c r="AK31" i="2" s="1"/>
  <c r="D31" i="2" a="1"/>
  <c r="D31" i="2"/>
  <c r="C31" i="2"/>
  <c r="AC30" i="2"/>
  <c r="AB30" i="2"/>
  <c r="AA30" i="2"/>
  <c r="Z30" i="2"/>
  <c r="I30" i="2" s="1"/>
  <c r="X30" i="2"/>
  <c r="W30" i="2"/>
  <c r="V30" i="2"/>
  <c r="U30" i="2"/>
  <c r="T30" i="2"/>
  <c r="R30" i="2"/>
  <c r="Q30" i="2"/>
  <c r="H30" i="2" s="1"/>
  <c r="P30" i="2"/>
  <c r="O30" i="2"/>
  <c r="N30" i="2"/>
  <c r="AR30" i="2" s="1"/>
  <c r="M30" i="2"/>
  <c r="AK30" i="2" s="1"/>
  <c r="D30" i="2" a="1"/>
  <c r="D30" i="2" s="1"/>
  <c r="C30" i="2"/>
  <c r="AC29" i="2"/>
  <c r="AB29" i="2"/>
  <c r="AA29" i="2"/>
  <c r="Z29" i="2"/>
  <c r="I29" i="2" s="1"/>
  <c r="X29" i="2"/>
  <c r="W29" i="2"/>
  <c r="V29" i="2"/>
  <c r="U29" i="2"/>
  <c r="T29" i="2"/>
  <c r="S29" i="2"/>
  <c r="Q29" i="2"/>
  <c r="H29" i="2" s="1"/>
  <c r="P29" i="2"/>
  <c r="O29" i="2"/>
  <c r="AM29" i="2" s="1"/>
  <c r="N29" i="2"/>
  <c r="M29" i="2"/>
  <c r="AK29" i="2" s="1"/>
  <c r="D29" i="2" a="1"/>
  <c r="D29" i="2"/>
  <c r="C29" i="2"/>
  <c r="AC28" i="2"/>
  <c r="AB28" i="2"/>
  <c r="AA28" i="2"/>
  <c r="Z28" i="2"/>
  <c r="I28" i="2" s="1"/>
  <c r="X28" i="2"/>
  <c r="W28" i="2"/>
  <c r="V28" i="2"/>
  <c r="U28" i="2"/>
  <c r="T28" i="2"/>
  <c r="R28" i="2"/>
  <c r="Q28" i="2"/>
  <c r="P28" i="2"/>
  <c r="O28" i="2"/>
  <c r="AM28" i="2" s="1"/>
  <c r="N28" i="2"/>
  <c r="M28" i="2"/>
  <c r="AK28" i="2" s="1"/>
  <c r="E28" i="2" a="1"/>
  <c r="E28" i="2" s="1"/>
  <c r="D28" i="2" a="1"/>
  <c r="D28" i="2" s="1"/>
  <c r="C28" i="2"/>
  <c r="AC27" i="2"/>
  <c r="AB27" i="2"/>
  <c r="AA27" i="2"/>
  <c r="Z27" i="2"/>
  <c r="I27" i="2" s="1"/>
  <c r="X27" i="2"/>
  <c r="W27" i="2"/>
  <c r="V27" i="2"/>
  <c r="U27" i="2"/>
  <c r="T27" i="2"/>
  <c r="Q27" i="2"/>
  <c r="H27" i="2" s="1"/>
  <c r="P27" i="2"/>
  <c r="O27" i="2"/>
  <c r="M27" i="2"/>
  <c r="AK27" i="2" s="1"/>
  <c r="E27" i="2" a="1"/>
  <c r="E27" i="2" s="1"/>
  <c r="D27" i="2" a="1"/>
  <c r="D27" i="2"/>
  <c r="C27" i="2"/>
  <c r="AC26" i="2"/>
  <c r="AB26" i="2"/>
  <c r="AA26" i="2"/>
  <c r="Z26" i="2"/>
  <c r="I26" i="2" s="1"/>
  <c r="X26" i="2"/>
  <c r="W26" i="2"/>
  <c r="V26" i="2"/>
  <c r="U26" i="2"/>
  <c r="T26" i="2"/>
  <c r="R26" i="2"/>
  <c r="Q26" i="2"/>
  <c r="P26" i="2"/>
  <c r="O26" i="2"/>
  <c r="AM26" i="2" s="1"/>
  <c r="N26" i="2"/>
  <c r="M26" i="2"/>
  <c r="AK26" i="2" s="1"/>
  <c r="E26" i="2" a="1"/>
  <c r="E26" i="2" s="1"/>
  <c r="D26" i="2" a="1"/>
  <c r="D26" i="2" s="1"/>
  <c r="C26" i="2"/>
  <c r="AC25" i="2"/>
  <c r="AB25" i="2"/>
  <c r="AA25" i="2"/>
  <c r="Z25" i="2"/>
  <c r="Y25" i="2"/>
  <c r="X25" i="2"/>
  <c r="W25" i="2"/>
  <c r="V25" i="2"/>
  <c r="U25" i="2"/>
  <c r="T25" i="2"/>
  <c r="S25" i="2"/>
  <c r="R25" i="2"/>
  <c r="Q25" i="2"/>
  <c r="H25" i="2" s="1"/>
  <c r="P25" i="2"/>
  <c r="O25" i="2"/>
  <c r="N25" i="2"/>
  <c r="AL25" i="2" s="1"/>
  <c r="M25" i="2"/>
  <c r="AK25" i="2" s="1"/>
  <c r="I25" i="2"/>
  <c r="E25" i="2" a="1"/>
  <c r="E25" i="2" s="1"/>
  <c r="D25" i="2" a="1"/>
  <c r="D25" i="2"/>
  <c r="C25" i="2"/>
  <c r="AC24" i="2"/>
  <c r="AB24" i="2"/>
  <c r="AA24" i="2"/>
  <c r="Z24" i="2"/>
  <c r="I24" i="2" s="1"/>
  <c r="X24" i="2"/>
  <c r="W24" i="2"/>
  <c r="V24" i="2"/>
  <c r="U24" i="2"/>
  <c r="T24" i="2"/>
  <c r="Q24" i="2"/>
  <c r="P24" i="2"/>
  <c r="O24" i="2"/>
  <c r="M24" i="2"/>
  <c r="AK24" i="2" s="1"/>
  <c r="D24" i="2" a="1"/>
  <c r="D24" i="2" s="1"/>
  <c r="C24" i="2"/>
  <c r="AC23" i="2"/>
  <c r="AB23" i="2"/>
  <c r="AA23" i="2"/>
  <c r="Z23" i="2"/>
  <c r="I23" i="2" s="1"/>
  <c r="X23" i="2"/>
  <c r="W23" i="2"/>
  <c r="V23" i="2"/>
  <c r="U23" i="2"/>
  <c r="T23" i="2"/>
  <c r="S23" i="2"/>
  <c r="Q23" i="2"/>
  <c r="H23" i="2" s="1"/>
  <c r="P23" i="2"/>
  <c r="N23" i="2"/>
  <c r="M23" i="2"/>
  <c r="AK23" i="2" s="1"/>
  <c r="E23" i="2" a="1"/>
  <c r="E23" i="2" s="1"/>
  <c r="D23" i="2" a="1"/>
  <c r="D23" i="2"/>
  <c r="C23" i="2"/>
  <c r="AC22" i="2"/>
  <c r="AB22" i="2"/>
  <c r="AA22" i="2"/>
  <c r="Z22" i="2"/>
  <c r="I22" i="2" s="1"/>
  <c r="X22" i="2"/>
  <c r="W22" i="2"/>
  <c r="V22" i="2"/>
  <c r="U22" i="2"/>
  <c r="T22" i="2"/>
  <c r="Q22" i="2"/>
  <c r="P22" i="2"/>
  <c r="O22" i="2"/>
  <c r="AM22" i="2" s="1"/>
  <c r="N22" i="2"/>
  <c r="M22" i="2"/>
  <c r="AK22" i="2" s="1"/>
  <c r="D22" i="2" a="1"/>
  <c r="D22" i="2" s="1"/>
  <c r="C22" i="2"/>
  <c r="AC21" i="2"/>
  <c r="AB21" i="2"/>
  <c r="AA21" i="2"/>
  <c r="Z21" i="2"/>
  <c r="I21" i="2" s="1"/>
  <c r="X21" i="2"/>
  <c r="W21" i="2"/>
  <c r="V21" i="2"/>
  <c r="U21" i="2"/>
  <c r="T21" i="2"/>
  <c r="S21" i="2"/>
  <c r="Q21" i="2"/>
  <c r="H21" i="2" s="1"/>
  <c r="P21" i="2"/>
  <c r="O21" i="2"/>
  <c r="N21" i="2"/>
  <c r="AL21" i="2" s="1"/>
  <c r="M21" i="2"/>
  <c r="AK21" i="2" s="1"/>
  <c r="D21" i="2" a="1"/>
  <c r="D21" i="2"/>
  <c r="C21" i="2"/>
  <c r="AC20" i="2"/>
  <c r="AB20" i="2"/>
  <c r="AA20" i="2"/>
  <c r="Z20" i="2"/>
  <c r="I20" i="2" s="1"/>
  <c r="X20" i="2"/>
  <c r="W20" i="2"/>
  <c r="V20" i="2"/>
  <c r="U20" i="2"/>
  <c r="T20" i="2"/>
  <c r="Q20" i="2"/>
  <c r="P20" i="2"/>
  <c r="O20" i="2"/>
  <c r="AM20" i="2" s="1"/>
  <c r="N20" i="2"/>
  <c r="M20" i="2"/>
  <c r="AK20" i="2" s="1"/>
  <c r="D20" i="2" a="1"/>
  <c r="D20" i="2" s="1"/>
  <c r="C20" i="2"/>
  <c r="AC19" i="2"/>
  <c r="AB19" i="2"/>
  <c r="AA19" i="2"/>
  <c r="Z19" i="2"/>
  <c r="I19" i="2" s="1"/>
  <c r="X19" i="2"/>
  <c r="W19" i="2"/>
  <c r="V19" i="2"/>
  <c r="U19" i="2"/>
  <c r="T19" i="2"/>
  <c r="R19" i="2"/>
  <c r="Q19" i="2"/>
  <c r="H19" i="2" s="1"/>
  <c r="P19" i="2"/>
  <c r="O19" i="2"/>
  <c r="N19" i="2"/>
  <c r="AL19" i="2" s="1"/>
  <c r="M19" i="2"/>
  <c r="AK19" i="2" s="1"/>
  <c r="D19" i="2" a="1"/>
  <c r="D19" i="2"/>
  <c r="C19" i="2"/>
  <c r="AC18" i="2"/>
  <c r="AB18" i="2"/>
  <c r="AA18" i="2"/>
  <c r="Z18" i="2"/>
  <c r="I18" i="2" s="1"/>
  <c r="X18" i="2"/>
  <c r="W18" i="2"/>
  <c r="V18" i="2"/>
  <c r="U18" i="2"/>
  <c r="T18" i="2"/>
  <c r="R18" i="2"/>
  <c r="Q18" i="2"/>
  <c r="P18" i="2"/>
  <c r="O18" i="2"/>
  <c r="N18" i="2"/>
  <c r="AR18" i="2" s="1"/>
  <c r="M18" i="2"/>
  <c r="AK18" i="2" s="1"/>
  <c r="D18" i="2" a="1"/>
  <c r="D18" i="2" s="1"/>
  <c r="C18" i="2"/>
  <c r="AC17" i="2"/>
  <c r="AB17" i="2"/>
  <c r="AA17" i="2"/>
  <c r="Z17" i="2"/>
  <c r="I17" i="2" s="1"/>
  <c r="X17" i="2"/>
  <c r="W17" i="2"/>
  <c r="V17" i="2"/>
  <c r="U17" i="2"/>
  <c r="T17" i="2"/>
  <c r="R17" i="2"/>
  <c r="Q17" i="2"/>
  <c r="H17" i="2" s="1"/>
  <c r="P17" i="2"/>
  <c r="O17" i="2"/>
  <c r="AM17" i="2" s="1"/>
  <c r="N17" i="2"/>
  <c r="M17" i="2"/>
  <c r="AK17" i="2" s="1"/>
  <c r="D17" i="2" a="1"/>
  <c r="D17" i="2"/>
  <c r="C17" i="2"/>
  <c r="AC16" i="2"/>
  <c r="AB16" i="2"/>
  <c r="AA16" i="2"/>
  <c r="Z16" i="2"/>
  <c r="I16" i="2" s="1"/>
  <c r="Y16" i="2"/>
  <c r="X16" i="2"/>
  <c r="W16" i="2"/>
  <c r="V16" i="2"/>
  <c r="U16" i="2"/>
  <c r="T16" i="2"/>
  <c r="S16" i="2"/>
  <c r="R16" i="2"/>
  <c r="Q16" i="2"/>
  <c r="P16" i="2"/>
  <c r="O16" i="2"/>
  <c r="N16" i="2"/>
  <c r="AR16" i="2" s="1"/>
  <c r="M16" i="2"/>
  <c r="AK16" i="2" s="1"/>
  <c r="D16" i="2" a="1"/>
  <c r="D16" i="2" s="1"/>
  <c r="C16" i="2"/>
  <c r="AC15" i="2"/>
  <c r="AB15" i="2"/>
  <c r="AA15" i="2"/>
  <c r="Z15" i="2"/>
  <c r="I15" i="2" s="1"/>
  <c r="Y15" i="2"/>
  <c r="X15" i="2"/>
  <c r="W15" i="2"/>
  <c r="V15" i="2"/>
  <c r="U15" i="2"/>
  <c r="T15" i="2"/>
  <c r="S15" i="2"/>
  <c r="R15" i="2"/>
  <c r="Q15" i="2"/>
  <c r="H15" i="2" s="1"/>
  <c r="P15" i="2"/>
  <c r="O15" i="2"/>
  <c r="N15" i="2"/>
  <c r="AL15" i="2" s="1"/>
  <c r="M15" i="2"/>
  <c r="AK15" i="2" s="1"/>
  <c r="D15" i="2" a="1"/>
  <c r="D15" i="2"/>
  <c r="C15" i="2"/>
  <c r="AC14" i="2"/>
  <c r="AB14" i="2"/>
  <c r="AA14" i="2"/>
  <c r="Z14" i="2"/>
  <c r="I14" i="2" s="1"/>
  <c r="Y14" i="2"/>
  <c r="X14" i="2"/>
  <c r="W14" i="2"/>
  <c r="V14" i="2"/>
  <c r="U14" i="2"/>
  <c r="T14" i="2"/>
  <c r="S14" i="2"/>
  <c r="R14" i="2"/>
  <c r="Q14" i="2"/>
  <c r="P14" i="2"/>
  <c r="N14" i="2"/>
  <c r="M14" i="2"/>
  <c r="AK14" i="2" s="1"/>
  <c r="D14" i="2" a="1"/>
  <c r="D14" i="2" s="1"/>
  <c r="C14" i="2"/>
  <c r="AC13" i="2"/>
  <c r="AB13" i="2"/>
  <c r="AA13" i="2"/>
  <c r="Z13" i="2"/>
  <c r="I13" i="2" s="1"/>
  <c r="Y13" i="2"/>
  <c r="X13" i="2"/>
  <c r="W13" i="2"/>
  <c r="V13" i="2"/>
  <c r="U13" i="2"/>
  <c r="T13" i="2"/>
  <c r="S13" i="2"/>
  <c r="R13" i="2"/>
  <c r="Q13" i="2"/>
  <c r="H13" i="2" s="1"/>
  <c r="P13" i="2"/>
  <c r="O13" i="2"/>
  <c r="N13" i="2"/>
  <c r="M13" i="2"/>
  <c r="AK13" i="2" s="1"/>
  <c r="D13" i="2" a="1"/>
  <c r="D13" i="2"/>
  <c r="C13" i="2"/>
  <c r="AC12" i="2"/>
  <c r="AB12" i="2"/>
  <c r="AA12" i="2"/>
  <c r="Z12" i="2"/>
  <c r="I12" i="2" s="1"/>
  <c r="X12" i="2"/>
  <c r="W12" i="2"/>
  <c r="V12" i="2"/>
  <c r="U12" i="2"/>
  <c r="T12" i="2"/>
  <c r="R12" i="2"/>
  <c r="Q12" i="2"/>
  <c r="P12" i="2"/>
  <c r="O12" i="2"/>
  <c r="N12" i="2"/>
  <c r="AR12" i="2" s="1"/>
  <c r="M12" i="2"/>
  <c r="AK12" i="2" s="1"/>
  <c r="D12" i="2" a="1"/>
  <c r="D12" i="2" s="1"/>
  <c r="C12" i="2"/>
  <c r="A12" i="2"/>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C11" i="2"/>
  <c r="AB11" i="2"/>
  <c r="AA11" i="2"/>
  <c r="Z11" i="2"/>
  <c r="I11" i="2" s="1"/>
  <c r="Y11" i="2"/>
  <c r="X11" i="2"/>
  <c r="W11" i="2"/>
  <c r="V11" i="2"/>
  <c r="U11" i="2"/>
  <c r="T11" i="2"/>
  <c r="S11" i="2"/>
  <c r="R11" i="2"/>
  <c r="Q11" i="2"/>
  <c r="H11" i="2" s="1"/>
  <c r="P11" i="2"/>
  <c r="O11" i="2"/>
  <c r="AM11" i="2" s="1"/>
  <c r="N11" i="2"/>
  <c r="M11" i="2"/>
  <c r="AK11" i="2" s="1"/>
  <c r="D11" i="2" a="1"/>
  <c r="D11" i="2"/>
  <c r="C11" i="2"/>
  <c r="A11" i="2"/>
  <c r="AC10" i="2"/>
  <c r="AB10" i="2"/>
  <c r="AA10" i="2"/>
  <c r="Z10" i="2"/>
  <c r="Y10" i="2"/>
  <c r="X10" i="2"/>
  <c r="W10" i="2"/>
  <c r="V10" i="2"/>
  <c r="U10" i="2"/>
  <c r="T10" i="2"/>
  <c r="S10" i="2"/>
  <c r="R10" i="2"/>
  <c r="AO10" i="2" s="1"/>
  <c r="Q10" i="2"/>
  <c r="H10" i="2" s="1"/>
  <c r="P10" i="2"/>
  <c r="O10" i="2"/>
  <c r="N10" i="2"/>
  <c r="M10" i="2"/>
  <c r="D10" i="2" a="1"/>
  <c r="D10" i="2" s="1"/>
  <c r="C10" i="2"/>
  <c r="AO9" i="2"/>
  <c r="AN9" i="2"/>
  <c r="AM9" i="2"/>
  <c r="AL9" i="2"/>
  <c r="AK9" i="2"/>
  <c r="AJ9" i="2"/>
  <c r="AI9" i="2"/>
  <c r="AH9" i="2"/>
  <c r="AC9" i="2"/>
  <c r="AB9" i="2"/>
  <c r="AA9" i="2"/>
  <c r="Z9" i="2"/>
  <c r="Y9" i="2"/>
  <c r="X9" i="2"/>
  <c r="W9" i="2"/>
  <c r="V9" i="2"/>
  <c r="U9" i="2"/>
  <c r="L9" i="2"/>
  <c r="J9" i="2"/>
  <c r="H9" i="2"/>
  <c r="G9" i="2"/>
  <c r="F9" i="2"/>
  <c r="E9" i="2"/>
  <c r="B9" i="2"/>
  <c r="A9" i="2"/>
  <c r="I5" i="2"/>
  <c r="J5" i="2" s="1"/>
  <c r="H5" i="2"/>
  <c r="L99" i="2" s="1"/>
  <c r="B104" i="1"/>
  <c r="B103" i="1"/>
  <c r="D102" i="1"/>
  <c r="B102" i="1"/>
  <c r="D101" i="1"/>
  <c r="B101" i="1"/>
  <c r="B100" i="1"/>
  <c r="B99" i="1"/>
  <c r="B98" i="1"/>
  <c r="B97" i="1"/>
  <c r="B96" i="1"/>
  <c r="B95" i="1"/>
  <c r="B94" i="1"/>
  <c r="B93" i="1"/>
  <c r="B92" i="1"/>
  <c r="D91" i="1"/>
  <c r="B91" i="1"/>
  <c r="B90" i="1"/>
  <c r="B89" i="1"/>
  <c r="B88" i="1"/>
  <c r="B87" i="1"/>
  <c r="B86" i="1"/>
  <c r="B85" i="1"/>
  <c r="D84" i="1"/>
  <c r="B84" i="1"/>
  <c r="D83" i="1"/>
  <c r="B83" i="1"/>
  <c r="D82" i="1"/>
  <c r="B82" i="1"/>
  <c r="D81" i="1"/>
  <c r="B81" i="1"/>
  <c r="D80" i="1"/>
  <c r="B80" i="1"/>
  <c r="D79" i="1"/>
  <c r="B79" i="1"/>
  <c r="D78" i="1"/>
  <c r="B78" i="1"/>
  <c r="D77" i="1"/>
  <c r="B77" i="1"/>
  <c r="D76" i="1"/>
  <c r="B76" i="1"/>
  <c r="D75" i="1"/>
  <c r="B75" i="1"/>
  <c r="D74" i="1"/>
  <c r="B74" i="1"/>
  <c r="D73" i="1"/>
  <c r="B73" i="1"/>
  <c r="D72" i="1"/>
  <c r="B72" i="1"/>
  <c r="D71" i="1"/>
  <c r="B71" i="1"/>
  <c r="D70" i="1"/>
  <c r="B70" i="1"/>
  <c r="D69" i="1"/>
  <c r="B69" i="1"/>
  <c r="D68" i="1"/>
  <c r="B68" i="1"/>
  <c r="D67" i="1"/>
  <c r="B67" i="1"/>
  <c r="D66" i="1"/>
  <c r="B66" i="1"/>
  <c r="B65" i="1"/>
  <c r="B64" i="1"/>
  <c r="D63" i="1"/>
  <c r="B63" i="1"/>
  <c r="D62" i="1"/>
  <c r="B62" i="1"/>
  <c r="D61" i="1"/>
  <c r="B61" i="1"/>
  <c r="D60" i="1"/>
  <c r="B60" i="1"/>
  <c r="D59" i="1"/>
  <c r="B59" i="1"/>
  <c r="D58" i="1"/>
  <c r="B58" i="1"/>
  <c r="D57" i="1"/>
  <c r="B57" i="1"/>
  <c r="B56" i="1"/>
  <c r="D55" i="1"/>
  <c r="B55" i="1"/>
  <c r="D54" i="1"/>
  <c r="B54" i="1"/>
  <c r="D53" i="1"/>
  <c r="B53" i="1"/>
  <c r="D52" i="1"/>
  <c r="B52" i="1"/>
  <c r="D51" i="1"/>
  <c r="B51" i="1"/>
  <c r="D50" i="1"/>
  <c r="B50" i="1"/>
  <c r="D49" i="1"/>
  <c r="B49" i="1"/>
  <c r="D48" i="1"/>
  <c r="B48" i="1"/>
  <c r="D47" i="1"/>
  <c r="B47" i="1"/>
  <c r="B46" i="1"/>
  <c r="D45" i="1"/>
  <c r="B45" i="1"/>
  <c r="D44" i="1"/>
  <c r="B44" i="1"/>
  <c r="D43" i="1"/>
  <c r="B43" i="1"/>
  <c r="D42" i="1"/>
  <c r="B42" i="1"/>
  <c r="D41" i="1"/>
  <c r="B41" i="1"/>
  <c r="D40" i="1"/>
  <c r="B40" i="1"/>
  <c r="D39" i="1"/>
  <c r="B39" i="1"/>
  <c r="B38" i="1"/>
  <c r="B37" i="1"/>
  <c r="B36" i="1"/>
  <c r="B35" i="1"/>
  <c r="B34" i="1"/>
  <c r="B33" i="1"/>
  <c r="B32" i="1"/>
  <c r="B31" i="1"/>
  <c r="B30" i="1"/>
  <c r="B29" i="1"/>
  <c r="B28" i="1"/>
  <c r="B27" i="1"/>
  <c r="B26" i="1"/>
  <c r="B25" i="1"/>
  <c r="D24" i="1"/>
  <c r="B24" i="1"/>
  <c r="B23" i="1"/>
  <c r="B22" i="1"/>
  <c r="B21" i="1"/>
  <c r="B20" i="1"/>
  <c r="B19" i="1"/>
  <c r="B18" i="1"/>
  <c r="D17" i="1"/>
  <c r="B17" i="1"/>
  <c r="B16" i="1"/>
  <c r="B15" i="1"/>
  <c r="B14" i="1"/>
  <c r="B13" i="1"/>
  <c r="B12" i="1"/>
  <c r="B11" i="1"/>
  <c r="B10" i="1"/>
  <c r="B9" i="1"/>
  <c r="D8" i="1"/>
  <c r="B8" i="1"/>
  <c r="D7" i="1"/>
  <c r="B7" i="1"/>
  <c r="D6" i="1"/>
  <c r="B6" i="1"/>
  <c r="D5" i="1"/>
  <c r="B5" i="1"/>
  <c r="B4" i="1"/>
  <c r="D3" i="1"/>
  <c r="B3" i="1"/>
  <c r="D2" i="1"/>
  <c r="B2" i="1"/>
  <c r="AL13" i="2" l="1"/>
  <c r="AL31" i="2"/>
  <c r="AM36" i="2"/>
  <c r="AL45" i="2"/>
  <c r="AM48" i="2"/>
  <c r="AM56" i="2"/>
  <c r="AM68" i="2"/>
  <c r="AL70" i="2"/>
  <c r="AL85" i="2"/>
  <c r="AM88" i="2"/>
  <c r="AM15" i="2"/>
  <c r="AM18" i="2"/>
  <c r="AL11" i="2"/>
  <c r="AM13" i="2"/>
  <c r="AR28" i="2"/>
  <c r="AM31" i="2"/>
  <c r="AM32" i="2"/>
  <c r="AL37" i="2"/>
  <c r="AR38" i="2"/>
  <c r="AM42" i="2"/>
  <c r="AM45" i="2"/>
  <c r="AR50" i="2"/>
  <c r="AM52" i="2"/>
  <c r="AR54" i="2"/>
  <c r="AM58" i="2"/>
  <c r="AR60" i="2"/>
  <c r="AM77" i="2"/>
  <c r="AR92" i="2"/>
  <c r="AL99" i="2"/>
  <c r="AR99" i="2"/>
  <c r="AL101" i="2"/>
  <c r="AL105" i="2"/>
  <c r="AL108" i="2"/>
  <c r="AR74" i="2"/>
  <c r="AM87" i="2"/>
  <c r="AR109" i="2"/>
  <c r="M173" i="2"/>
  <c r="AM16" i="2"/>
  <c r="AM19" i="2"/>
  <c r="AR20" i="2"/>
  <c r="AM25" i="2"/>
  <c r="AL29" i="2"/>
  <c r="AL43" i="2"/>
  <c r="AM46" i="2"/>
  <c r="AL55" i="2"/>
  <c r="AN56" i="2"/>
  <c r="AM62" i="2"/>
  <c r="AM65" i="2"/>
  <c r="AL67" i="2"/>
  <c r="AL69" i="2"/>
  <c r="AM74" i="2"/>
  <c r="AN75" i="2"/>
  <c r="AL76" i="2"/>
  <c r="AR76" i="2"/>
  <c r="AR79" i="2"/>
  <c r="AL79" i="2"/>
  <c r="AN83" i="2"/>
  <c r="AL84" i="2"/>
  <c r="AL91" i="2"/>
  <c r="AM91" i="2"/>
  <c r="AM109" i="2"/>
  <c r="AM76" i="2"/>
  <c r="AM82" i="2"/>
  <c r="AM84" i="2"/>
  <c r="AN85" i="2"/>
  <c r="AL86" i="2"/>
  <c r="G88" i="2"/>
  <c r="AM89" i="2"/>
  <c r="AR91" i="2"/>
  <c r="AL111" i="2"/>
  <c r="AO13" i="2"/>
  <c r="AM21" i="2"/>
  <c r="AL33" i="2"/>
  <c r="AM40" i="2"/>
  <c r="AM47" i="2"/>
  <c r="AL49" i="2"/>
  <c r="AL51" i="2"/>
  <c r="AL53" i="2"/>
  <c r="AM57" i="2"/>
  <c r="AM59" i="2"/>
  <c r="AL61" i="2"/>
  <c r="AM71" i="2"/>
  <c r="AL97" i="2"/>
  <c r="AL103" i="2"/>
  <c r="AM107" i="2"/>
  <c r="P173" i="2"/>
  <c r="AO11" i="2"/>
  <c r="AM12" i="2"/>
  <c r="G14" i="2"/>
  <c r="AL17" i="2"/>
  <c r="AR22" i="2"/>
  <c r="AO25" i="2"/>
  <c r="AR26" i="2"/>
  <c r="AM30" i="2"/>
  <c r="AM33" i="2"/>
  <c r="AL41" i="2"/>
  <c r="AM49" i="2"/>
  <c r="AM51" i="2"/>
  <c r="AM53" i="2"/>
  <c r="AM61" i="2"/>
  <c r="AR66" i="2"/>
  <c r="AQ82" i="2"/>
  <c r="AJ82" i="2" s="1"/>
  <c r="AL90" i="2"/>
  <c r="AM97" i="2"/>
  <c r="AM103" i="2"/>
  <c r="AL107" i="2"/>
  <c r="AQ109" i="2"/>
  <c r="AJ109" i="2" s="1"/>
  <c r="AO50" i="2"/>
  <c r="AO52" i="2"/>
  <c r="AN10" i="2"/>
  <c r="AN16" i="2"/>
  <c r="G32" i="2"/>
  <c r="G47" i="2"/>
  <c r="AO58" i="2"/>
  <c r="AO75" i="2"/>
  <c r="AO90" i="2"/>
  <c r="H82" i="2"/>
  <c r="L114" i="3"/>
  <c r="AQ48" i="2"/>
  <c r="AJ48" i="2" s="1"/>
  <c r="AN49" i="2"/>
  <c r="AO51" i="2"/>
  <c r="AO62" i="2"/>
  <c r="W114" i="3"/>
  <c r="AO66" i="2"/>
  <c r="G77" i="2"/>
  <c r="G86" i="2"/>
  <c r="AQ92" i="2"/>
  <c r="AN82" i="2"/>
  <c r="AO88" i="2"/>
  <c r="AN13" i="2"/>
  <c r="AN15" i="2"/>
  <c r="AN48" i="2"/>
  <c r="AO63" i="2"/>
  <c r="AN91" i="2"/>
  <c r="AO92" i="2"/>
  <c r="AQ52" i="2"/>
  <c r="AJ52" i="2" s="1"/>
  <c r="AQ71" i="2"/>
  <c r="AJ71" i="2" s="1"/>
  <c r="G79" i="2"/>
  <c r="AQ14" i="2"/>
  <c r="AO16" i="2"/>
  <c r="AQ32" i="2"/>
  <c r="AJ32" i="2" s="1"/>
  <c r="M114" i="3"/>
  <c r="AN47" i="2"/>
  <c r="AQ56" i="2"/>
  <c r="AJ56" i="2" s="1"/>
  <c r="AN60" i="2"/>
  <c r="AO65" i="2"/>
  <c r="AN68" i="2"/>
  <c r="AO80" i="2"/>
  <c r="AO81" i="2"/>
  <c r="G75" i="2"/>
  <c r="AN14" i="2"/>
  <c r="AO32" i="2"/>
  <c r="AQ74" i="2"/>
  <c r="AJ74" i="2" s="1"/>
  <c r="AQ78" i="2"/>
  <c r="AJ78" i="2" s="1"/>
  <c r="D136" i="3"/>
  <c r="AO86" i="2"/>
  <c r="AO15" i="2"/>
  <c r="AQ16" i="2"/>
  <c r="AJ16" i="2" s="1"/>
  <c r="AN25" i="2"/>
  <c r="AQ50" i="2"/>
  <c r="AJ50" i="2" s="1"/>
  <c r="AQ58" i="2"/>
  <c r="AJ58" i="2" s="1"/>
  <c r="AQ62" i="2"/>
  <c r="AJ62" i="2" s="1"/>
  <c r="AO67" i="2"/>
  <c r="AQ70" i="2"/>
  <c r="G71" i="2"/>
  <c r="AN71" i="2"/>
  <c r="AO78" i="2"/>
  <c r="AQ99" i="2"/>
  <c r="AJ99" i="2" s="1"/>
  <c r="G10" i="2"/>
  <c r="Q224" i="3"/>
  <c r="AN11" i="2"/>
  <c r="G16" i="2"/>
  <c r="AO47" i="2"/>
  <c r="AN50" i="2"/>
  <c r="AO53" i="2"/>
  <c r="AO55" i="2"/>
  <c r="AN58" i="2"/>
  <c r="AO60" i="2"/>
  <c r="AN62" i="2"/>
  <c r="AQ66" i="2"/>
  <c r="AJ66" i="2" s="1"/>
  <c r="Z114" i="3"/>
  <c r="AO68" i="2"/>
  <c r="AO70" i="2"/>
  <c r="AQ77" i="2"/>
  <c r="AJ77" i="2" s="1"/>
  <c r="AQ86" i="2"/>
  <c r="AQ110" i="2"/>
  <c r="AJ110" i="2" s="1"/>
  <c r="AO14" i="2"/>
  <c r="N114" i="3"/>
  <c r="AO56" i="2"/>
  <c r="G136" i="3"/>
  <c r="AN32" i="2"/>
  <c r="I10" i="2"/>
  <c r="T173" i="2"/>
  <c r="AB173" i="2"/>
  <c r="AO48" i="2"/>
  <c r="AO49" i="2"/>
  <c r="AN52" i="2"/>
  <c r="AO61" i="2"/>
  <c r="AB114" i="3"/>
  <c r="AO69" i="2"/>
  <c r="AQ76" i="2"/>
  <c r="AJ76" i="2" s="1"/>
  <c r="AN77" i="2"/>
  <c r="G82" i="2"/>
  <c r="G87" i="2"/>
  <c r="G92" i="2"/>
  <c r="H110" i="2"/>
  <c r="N1043" i="5"/>
  <c r="T224" i="3"/>
  <c r="H48" i="2"/>
  <c r="AQ60" i="2"/>
  <c r="AJ60" i="2" s="1"/>
  <c r="AC114" i="3"/>
  <c r="AQ68" i="2"/>
  <c r="AJ68" i="2" s="1"/>
  <c r="AQ75" i="2"/>
  <c r="AJ75" i="2" s="1"/>
  <c r="I86" i="2"/>
  <c r="H92" i="2"/>
  <c r="CF11" i="4"/>
  <c r="CF98" i="4"/>
  <c r="CF16" i="4"/>
  <c r="CF62" i="4"/>
  <c r="CD39" i="4"/>
  <c r="E21" i="2" s="1" a="1"/>
  <c r="E21" i="2" s="1"/>
  <c r="CF33" i="4"/>
  <c r="CF29" i="4"/>
  <c r="CF34" i="4"/>
  <c r="CF24" i="4"/>
  <c r="CF18" i="4"/>
  <c r="CF25" i="4"/>
  <c r="CF22" i="4"/>
  <c r="CF97" i="4"/>
  <c r="CF103" i="4"/>
  <c r="CF88" i="4"/>
  <c r="CF100" i="4"/>
  <c r="C100" i="1"/>
  <c r="E100" i="1" s="1"/>
  <c r="CF76" i="4"/>
  <c r="CF69" i="4"/>
  <c r="C75" i="1"/>
  <c r="E75" i="1" s="1"/>
  <c r="F96" i="2"/>
  <c r="AH96" i="2" s="1"/>
  <c r="F94" i="2"/>
  <c r="AI94" i="2" s="1"/>
  <c r="CF61" i="4"/>
  <c r="CF57" i="4"/>
  <c r="C78" i="1"/>
  <c r="E78" i="1" s="1"/>
  <c r="C92" i="1"/>
  <c r="E92" i="1" s="1"/>
  <c r="C84" i="1"/>
  <c r="E84" i="1" s="1"/>
  <c r="C90" i="1"/>
  <c r="E90" i="1" s="1"/>
  <c r="C102" i="1"/>
  <c r="E102" i="1" s="1"/>
  <c r="C87" i="1"/>
  <c r="E87" i="1" s="1"/>
  <c r="C104" i="1"/>
  <c r="E104" i="1" s="1"/>
  <c r="C96" i="1"/>
  <c r="E96" i="1" s="1"/>
  <c r="CF82" i="4"/>
  <c r="CH15" i="4"/>
  <c r="AI24" i="7" s="1"/>
  <c r="CF14" i="4"/>
  <c r="CF27" i="4"/>
  <c r="CF31" i="4"/>
  <c r="CF64" i="4"/>
  <c r="CF73" i="4"/>
  <c r="CF78" i="4"/>
  <c r="CF81" i="4"/>
  <c r="CF96" i="4"/>
  <c r="CF104" i="4"/>
  <c r="CF107" i="4"/>
  <c r="CF20" i="4"/>
  <c r="CF79" i="4"/>
  <c r="CF92" i="4"/>
  <c r="CF101" i="4"/>
  <c r="CF105" i="4"/>
  <c r="CF99" i="4"/>
  <c r="CF58" i="4"/>
  <c r="CF71" i="4"/>
  <c r="AD32" i="5" a="1"/>
  <c r="AD32" i="5" s="1"/>
  <c r="AD38" i="5" a="1"/>
  <c r="AD38" i="5" s="1"/>
  <c r="CF26" i="4"/>
  <c r="CF28" i="4"/>
  <c r="CF56" i="4"/>
  <c r="CF72" i="4"/>
  <c r="CF74" i="4"/>
  <c r="CF91" i="4"/>
  <c r="CF93" i="4"/>
  <c r="CF95" i="4"/>
  <c r="AD24" i="5" a="1"/>
  <c r="AD24" i="5" s="1"/>
  <c r="CF30" i="4"/>
  <c r="CF35" i="4"/>
  <c r="CF38" i="4"/>
  <c r="CF70" i="4"/>
  <c r="CF80" i="4"/>
  <c r="CF84" i="4"/>
  <c r="CF87" i="4"/>
  <c r="AD15" i="5" a="1"/>
  <c r="AD15" i="5" s="1"/>
  <c r="F39" i="2"/>
  <c r="C31" i="1"/>
  <c r="E31" i="1" s="1"/>
  <c r="F35" i="2"/>
  <c r="C27" i="1"/>
  <c r="E27" i="1" s="1"/>
  <c r="F37" i="2"/>
  <c r="AH37" i="2" s="1"/>
  <c r="C29" i="1"/>
  <c r="E29" i="1" s="1"/>
  <c r="F60" i="2"/>
  <c r="C52" i="1"/>
  <c r="E52" i="1" s="1"/>
  <c r="F81" i="2"/>
  <c r="AI81" i="2" s="1"/>
  <c r="C73" i="1"/>
  <c r="E73" i="1" s="1"/>
  <c r="F93" i="2"/>
  <c r="AI93" i="2" s="1"/>
  <c r="C85" i="1"/>
  <c r="E85" i="1" s="1"/>
  <c r="F45" i="2"/>
  <c r="AI45" i="2" s="1"/>
  <c r="C37" i="1"/>
  <c r="E37" i="1" s="1"/>
  <c r="F41" i="2"/>
  <c r="AH41" i="2" s="1"/>
  <c r="C33" i="1"/>
  <c r="E33" i="1" s="1"/>
  <c r="F109" i="2"/>
  <c r="C101" i="1"/>
  <c r="E101" i="1" s="1"/>
  <c r="C54" i="1"/>
  <c r="E54" i="1" s="1"/>
  <c r="F62" i="2"/>
  <c r="AI62" i="2" s="1"/>
  <c r="C62" i="1"/>
  <c r="E62" i="1" s="1"/>
  <c r="F70" i="2"/>
  <c r="AI70" i="2" s="1"/>
  <c r="F105" i="2"/>
  <c r="C97" i="1"/>
  <c r="E97" i="1" s="1"/>
  <c r="CI17" i="4"/>
  <c r="AM26" i="6" s="1"/>
  <c r="CL25" i="4"/>
  <c r="AD81" i="5" a="1"/>
  <c r="AD81" i="5" s="1"/>
  <c r="C98" i="1"/>
  <c r="E98" i="1" s="1"/>
  <c r="AD59" i="5" a="1"/>
  <c r="AD59" i="5" s="1"/>
  <c r="AD61" i="5" a="1"/>
  <c r="AD61" i="5" s="1"/>
  <c r="AD30" i="5" a="1"/>
  <c r="AD30" i="5" s="1"/>
  <c r="CH31" i="4"/>
  <c r="AI40" i="7" s="1"/>
  <c r="AD23" i="5" a="1"/>
  <c r="AD23" i="5" s="1"/>
  <c r="AI92" i="2"/>
  <c r="K84" i="2"/>
  <c r="K82" i="2"/>
  <c r="K80" i="2"/>
  <c r="K112" i="2"/>
  <c r="K110" i="2"/>
  <c r="K108" i="2"/>
  <c r="K106" i="2"/>
  <c r="K104" i="2"/>
  <c r="K102" i="2"/>
  <c r="K100" i="2"/>
  <c r="K98" i="2"/>
  <c r="K96" i="2"/>
  <c r="K99" i="2"/>
  <c r="K89" i="2"/>
  <c r="K14" i="2"/>
  <c r="K107" i="2"/>
  <c r="K87" i="2"/>
  <c r="K48" i="2"/>
  <c r="K46" i="2"/>
  <c r="K44" i="2"/>
  <c r="K42" i="2"/>
  <c r="K40" i="2"/>
  <c r="K38" i="2"/>
  <c r="K36" i="2"/>
  <c r="K34" i="2"/>
  <c r="K32" i="2"/>
  <c r="K30" i="2"/>
  <c r="K28" i="2"/>
  <c r="K26" i="2"/>
  <c r="K24" i="2"/>
  <c r="K22" i="2"/>
  <c r="K20" i="2"/>
  <c r="K18" i="2"/>
  <c r="K16" i="2"/>
  <c r="K12" i="2"/>
  <c r="K10" i="2"/>
  <c r="K111" i="2"/>
  <c r="K97" i="2"/>
  <c r="K95" i="2"/>
  <c r="K91" i="2"/>
  <c r="K79" i="2"/>
  <c r="K70" i="2"/>
  <c r="K68" i="2"/>
  <c r="K66" i="2"/>
  <c r="K64" i="2"/>
  <c r="K62" i="2"/>
  <c r="K60" i="2"/>
  <c r="K58" i="2"/>
  <c r="K56" i="2"/>
  <c r="K54" i="2"/>
  <c r="K52" i="2"/>
  <c r="K50" i="2"/>
  <c r="K103" i="2"/>
  <c r="K85" i="2"/>
  <c r="K78" i="2"/>
  <c r="K76" i="2"/>
  <c r="K74" i="2"/>
  <c r="K72" i="2"/>
  <c r="K90" i="2"/>
  <c r="K88" i="2"/>
  <c r="K81" i="2"/>
  <c r="K94" i="2"/>
  <c r="K93" i="2"/>
  <c r="K49" i="2"/>
  <c r="K47" i="2"/>
  <c r="K45" i="2"/>
  <c r="K43" i="2"/>
  <c r="K41" i="2"/>
  <c r="K39" i="2"/>
  <c r="K37" i="2"/>
  <c r="K35" i="2"/>
  <c r="K33" i="2"/>
  <c r="K31" i="2"/>
  <c r="K29" i="2"/>
  <c r="K27" i="2"/>
  <c r="K25" i="2"/>
  <c r="K23" i="2"/>
  <c r="K21" i="2"/>
  <c r="K19" i="2"/>
  <c r="K17" i="2"/>
  <c r="K15" i="2"/>
  <c r="K13" i="2"/>
  <c r="K11" i="2"/>
  <c r="K109" i="2"/>
  <c r="K105" i="2"/>
  <c r="K92" i="2"/>
  <c r="K86" i="2"/>
  <c r="K69" i="2"/>
  <c r="K67" i="2"/>
  <c r="K65" i="2"/>
  <c r="K63" i="2"/>
  <c r="K61" i="2"/>
  <c r="K59" i="2"/>
  <c r="K57" i="2"/>
  <c r="K55" i="2"/>
  <c r="K53" i="2"/>
  <c r="K51" i="2"/>
  <c r="K101" i="2"/>
  <c r="K83" i="2"/>
  <c r="K77" i="2"/>
  <c r="K75" i="2"/>
  <c r="K73" i="2"/>
  <c r="K71" i="2"/>
  <c r="C72" i="1"/>
  <c r="E72" i="1" s="1"/>
  <c r="F80" i="2"/>
  <c r="AH80" i="2" s="1"/>
  <c r="AH83" i="2"/>
  <c r="AD99" i="2"/>
  <c r="F23" i="2"/>
  <c r="C15" i="1"/>
  <c r="E15" i="1" s="1"/>
  <c r="F79" i="2"/>
  <c r="C71" i="1"/>
  <c r="E71" i="1" s="1"/>
  <c r="AF86" i="2"/>
  <c r="AF92" i="2"/>
  <c r="C18" i="1"/>
  <c r="E18" i="1" s="1"/>
  <c r="F26" i="2"/>
  <c r="AH26" i="2" s="1"/>
  <c r="C24" i="1"/>
  <c r="E24" i="1" s="1"/>
  <c r="F32" i="2"/>
  <c r="AH32" i="2" s="1"/>
  <c r="F74" i="2"/>
  <c r="C66" i="1"/>
  <c r="E66" i="1" s="1"/>
  <c r="C20" i="1"/>
  <c r="E20" i="1" s="1"/>
  <c r="F28" i="2"/>
  <c r="F76" i="2"/>
  <c r="C68" i="1"/>
  <c r="E68" i="1" s="1"/>
  <c r="C28" i="1"/>
  <c r="E28" i="1" s="1"/>
  <c r="F36" i="2"/>
  <c r="AH36" i="2" s="1"/>
  <c r="C10" i="1"/>
  <c r="E10" i="1" s="1"/>
  <c r="F18" i="2"/>
  <c r="AH18" i="2" s="1"/>
  <c r="F21" i="2"/>
  <c r="AI21" i="2" s="1"/>
  <c r="C13" i="1"/>
  <c r="E13" i="1" s="1"/>
  <c r="F25" i="2"/>
  <c r="AI25" i="2" s="1"/>
  <c r="C17" i="1"/>
  <c r="E17" i="1" s="1"/>
  <c r="C26" i="1"/>
  <c r="E26" i="1" s="1"/>
  <c r="F34" i="2"/>
  <c r="C38" i="1"/>
  <c r="E38" i="1" s="1"/>
  <c r="F46" i="2"/>
  <c r="F77" i="2"/>
  <c r="AI77" i="2" s="1"/>
  <c r="C69" i="1"/>
  <c r="E69" i="1" s="1"/>
  <c r="F78" i="2"/>
  <c r="C70" i="1"/>
  <c r="E70" i="1" s="1"/>
  <c r="F75" i="2"/>
  <c r="AI75" i="2" s="1"/>
  <c r="C67" i="1"/>
  <c r="E67" i="1" s="1"/>
  <c r="C22" i="1"/>
  <c r="E22" i="1" s="1"/>
  <c r="F30" i="2"/>
  <c r="AH30" i="2" s="1"/>
  <c r="C32" i="1"/>
  <c r="E32" i="1" s="1"/>
  <c r="F40" i="2"/>
  <c r="AH40" i="2" s="1"/>
  <c r="AI83" i="2"/>
  <c r="C76" i="1"/>
  <c r="E76" i="1" s="1"/>
  <c r="F84" i="2"/>
  <c r="AI84" i="2" s="1"/>
  <c r="F27" i="2"/>
  <c r="C19" i="1"/>
  <c r="E19" i="1" s="1"/>
  <c r="AK173" i="2"/>
  <c r="AK10" i="2"/>
  <c r="AQ49" i="2"/>
  <c r="AL50" i="2"/>
  <c r="AQ51" i="2"/>
  <c r="AJ51" i="2" s="1"/>
  <c r="AL52" i="2"/>
  <c r="AQ53" i="2"/>
  <c r="AJ53" i="2" s="1"/>
  <c r="AL54" i="2"/>
  <c r="AQ55" i="2"/>
  <c r="AJ55" i="2" s="1"/>
  <c r="AL56" i="2"/>
  <c r="AQ57" i="2"/>
  <c r="AJ57" i="2" s="1"/>
  <c r="AL58" i="2"/>
  <c r="AQ59" i="2"/>
  <c r="AJ59" i="2" s="1"/>
  <c r="AL60" i="2"/>
  <c r="AQ61" i="2"/>
  <c r="AJ61" i="2" s="1"/>
  <c r="AL62" i="2"/>
  <c r="AQ63" i="2"/>
  <c r="AQ65" i="2"/>
  <c r="AJ65" i="2" s="1"/>
  <c r="AL66" i="2"/>
  <c r="AQ67" i="2"/>
  <c r="AJ67" i="2" s="1"/>
  <c r="AL68" i="2"/>
  <c r="AQ69" i="2"/>
  <c r="AJ69" i="2" s="1"/>
  <c r="AM70" i="2"/>
  <c r="AR71" i="2"/>
  <c r="G74" i="2"/>
  <c r="AR75" i="2"/>
  <c r="G76" i="2"/>
  <c r="AR77" i="2"/>
  <c r="G78" i="2"/>
  <c r="AN78" i="2"/>
  <c r="AO79" i="2"/>
  <c r="AQ80" i="2"/>
  <c r="AJ80" i="2" s="1"/>
  <c r="AR81" i="2"/>
  <c r="L84" i="2"/>
  <c r="AR85" i="2"/>
  <c r="H136" i="3"/>
  <c r="AQ88" i="2"/>
  <c r="AJ88" i="2" s="1"/>
  <c r="L89" i="2"/>
  <c r="AO89" i="2"/>
  <c r="G90" i="2"/>
  <c r="AQ90" i="2"/>
  <c r="AJ90" i="2" s="1"/>
  <c r="AM92" i="2"/>
  <c r="AM93" i="2"/>
  <c r="AR100" i="2"/>
  <c r="AH100" i="2"/>
  <c r="AL100" i="2"/>
  <c r="AI110" i="2"/>
  <c r="AM110" i="2"/>
  <c r="K158" i="3"/>
  <c r="CI10" i="4"/>
  <c r="AM19" i="6" s="1"/>
  <c r="CF13" i="4"/>
  <c r="CF15" i="4"/>
  <c r="CG21" i="4"/>
  <c r="BX21" i="4"/>
  <c r="CF21" i="4" s="1"/>
  <c r="CJ28" i="4"/>
  <c r="BE43" i="4"/>
  <c r="M43" i="4"/>
  <c r="BE46" i="4"/>
  <c r="M46" i="4"/>
  <c r="BG77" i="4"/>
  <c r="O77" i="4"/>
  <c r="CF86" i="4"/>
  <c r="L112" i="2"/>
  <c r="L110" i="2"/>
  <c r="L108" i="2"/>
  <c r="L106" i="2"/>
  <c r="L104" i="2"/>
  <c r="L102" i="2"/>
  <c r="L100" i="2"/>
  <c r="L98" i="2"/>
  <c r="L96" i="2"/>
  <c r="L94" i="2"/>
  <c r="L92" i="2"/>
  <c r="L90" i="2"/>
  <c r="L88" i="2"/>
  <c r="L86" i="2"/>
  <c r="L111" i="2"/>
  <c r="L109" i="2"/>
  <c r="L107" i="2"/>
  <c r="L105" i="2"/>
  <c r="L103" i="2"/>
  <c r="L101" i="2"/>
  <c r="M224" i="3"/>
  <c r="V173" i="2"/>
  <c r="AL10" i="2"/>
  <c r="AQ11" i="2"/>
  <c r="AJ11" i="2" s="1"/>
  <c r="AL12" i="2"/>
  <c r="AQ13" i="2"/>
  <c r="AJ13" i="2" s="1"/>
  <c r="AQ15" i="2"/>
  <c r="AJ15" i="2" s="1"/>
  <c r="AL16" i="2"/>
  <c r="AL18" i="2"/>
  <c r="AL20" i="2"/>
  <c r="AL22" i="2"/>
  <c r="AQ25" i="2"/>
  <c r="AJ25" i="2" s="1"/>
  <c r="AL26" i="2"/>
  <c r="AL28" i="2"/>
  <c r="AL30" i="2"/>
  <c r="AL32" i="2"/>
  <c r="AL36" i="2"/>
  <c r="AL38" i="2"/>
  <c r="AL40" i="2"/>
  <c r="AL42" i="2"/>
  <c r="K145" i="3"/>
  <c r="AL44" i="2"/>
  <c r="AL46" i="2"/>
  <c r="AQ47" i="2"/>
  <c r="AJ47" i="2" s="1"/>
  <c r="AL48" i="2"/>
  <c r="AR49" i="2"/>
  <c r="G50" i="2"/>
  <c r="AR51" i="2"/>
  <c r="G52" i="2"/>
  <c r="AR53" i="2"/>
  <c r="AR55" i="2"/>
  <c r="G56" i="2"/>
  <c r="AR57" i="2"/>
  <c r="G58" i="2"/>
  <c r="AR59" i="2"/>
  <c r="G60" i="2"/>
  <c r="AR61" i="2"/>
  <c r="G62" i="2"/>
  <c r="AR65" i="2"/>
  <c r="G66" i="2"/>
  <c r="AR67" i="2"/>
  <c r="G68" i="2"/>
  <c r="AR69" i="2"/>
  <c r="G70" i="2"/>
  <c r="AN70" i="2"/>
  <c r="L71" i="2"/>
  <c r="L73" i="2"/>
  <c r="AN74" i="2"/>
  <c r="L75" i="2"/>
  <c r="AN76" i="2"/>
  <c r="L77" i="2"/>
  <c r="H78" i="2"/>
  <c r="AM79" i="2"/>
  <c r="AQ79" i="2"/>
  <c r="AJ79" i="2" s="1"/>
  <c r="L83" i="2"/>
  <c r="AL83" i="2"/>
  <c r="G85" i="2"/>
  <c r="I136" i="3"/>
  <c r="AL87" i="2"/>
  <c r="AQ87" i="2"/>
  <c r="AJ87" i="2" s="1"/>
  <c r="H88" i="2"/>
  <c r="AQ89" i="2"/>
  <c r="AJ89" i="2" s="1"/>
  <c r="AN92" i="2"/>
  <c r="AI100" i="2"/>
  <c r="AM100" i="2"/>
  <c r="F103" i="2"/>
  <c r="AR104" i="2"/>
  <c r="AH104" i="2"/>
  <c r="AL104" i="2"/>
  <c r="S7" i="4"/>
  <c r="BK7" i="4"/>
  <c r="CL16" i="4"/>
  <c r="CF17" i="4"/>
  <c r="BH30" i="4"/>
  <c r="BG30" i="4"/>
  <c r="CD30" i="4"/>
  <c r="E42" i="2" s="1" a="1"/>
  <c r="E42" i="2" s="1"/>
  <c r="CF32" i="4"/>
  <c r="BI37" i="4"/>
  <c r="Q37" i="4"/>
  <c r="BE51" i="4"/>
  <c r="M51" i="4"/>
  <c r="BK85" i="4"/>
  <c r="S85" i="4"/>
  <c r="N224" i="3"/>
  <c r="AM10" i="2"/>
  <c r="AR11" i="2"/>
  <c r="AR13" i="2"/>
  <c r="AR15" i="2"/>
  <c r="AR17" i="2"/>
  <c r="AR19" i="2"/>
  <c r="AR21" i="2"/>
  <c r="AR25" i="2"/>
  <c r="AR29" i="2"/>
  <c r="AR31" i="2"/>
  <c r="AR33" i="2"/>
  <c r="AR37" i="2"/>
  <c r="AR41" i="2"/>
  <c r="AR43" i="2"/>
  <c r="AM44" i="2"/>
  <c r="AR45" i="2"/>
  <c r="AR47" i="2"/>
  <c r="F14" i="3" s="1"/>
  <c r="G48" i="2"/>
  <c r="H50" i="2"/>
  <c r="L51" i="2"/>
  <c r="H52" i="2"/>
  <c r="L53" i="2"/>
  <c r="H54" i="2"/>
  <c r="L55" i="2"/>
  <c r="H56" i="2"/>
  <c r="L57" i="2"/>
  <c r="H58" i="2"/>
  <c r="L59" i="2"/>
  <c r="H60" i="2"/>
  <c r="L61" i="2"/>
  <c r="H62" i="2"/>
  <c r="L63" i="2"/>
  <c r="H64" i="2"/>
  <c r="L65" i="2"/>
  <c r="H66" i="2"/>
  <c r="L67" i="2"/>
  <c r="H68" i="2"/>
  <c r="L69" i="2"/>
  <c r="H70" i="2"/>
  <c r="AO74" i="2"/>
  <c r="AO76" i="2"/>
  <c r="G80" i="2"/>
  <c r="G81" i="2"/>
  <c r="AR84" i="2"/>
  <c r="AN84" i="2"/>
  <c r="B136" i="3"/>
  <c r="E136" i="3"/>
  <c r="AL89" i="2"/>
  <c r="AR89" i="2"/>
  <c r="G91" i="2"/>
  <c r="AR93" i="2"/>
  <c r="F97" i="2"/>
  <c r="AI104" i="2"/>
  <c r="AM104" i="2"/>
  <c r="AR108" i="2"/>
  <c r="AH108" i="2"/>
  <c r="AF110" i="2"/>
  <c r="AR112" i="2"/>
  <c r="AH112" i="2"/>
  <c r="AL112" i="2"/>
  <c r="T6" i="4"/>
  <c r="BL6" i="4"/>
  <c r="BV7" i="4"/>
  <c r="AD7" i="4"/>
  <c r="CL8" i="4"/>
  <c r="CJ23" i="4"/>
  <c r="CK30" i="4"/>
  <c r="BU32" i="4"/>
  <c r="CD32" i="4"/>
  <c r="E44" i="2" s="1" a="1"/>
  <c r="E44" i="2" s="1"/>
  <c r="BV32" i="4"/>
  <c r="CK32" i="4"/>
  <c r="N45" i="4"/>
  <c r="BF45" i="4"/>
  <c r="BE52" i="4"/>
  <c r="M52" i="4"/>
  <c r="BA59" i="4"/>
  <c r="I59" i="4"/>
  <c r="D63" i="12"/>
  <c r="S108" i="2"/>
  <c r="Y108" i="2"/>
  <c r="R94" i="2"/>
  <c r="O224" i="3"/>
  <c r="X173" i="2"/>
  <c r="L11" i="2"/>
  <c r="H12" i="2"/>
  <c r="L13" i="2"/>
  <c r="H14" i="2"/>
  <c r="L15" i="2"/>
  <c r="H16" i="2"/>
  <c r="L17" i="2"/>
  <c r="H18" i="2"/>
  <c r="L19" i="2"/>
  <c r="H20" i="2"/>
  <c r="L21" i="2"/>
  <c r="H22" i="2"/>
  <c r="L23" i="2"/>
  <c r="H24" i="2"/>
  <c r="L25" i="2"/>
  <c r="H26" i="2"/>
  <c r="L27" i="2"/>
  <c r="H28" i="2"/>
  <c r="L29" i="2"/>
  <c r="L31" i="2"/>
  <c r="L33" i="2"/>
  <c r="L35" i="2"/>
  <c r="L37" i="2"/>
  <c r="L39" i="2"/>
  <c r="L41" i="2"/>
  <c r="L43" i="2"/>
  <c r="L45" i="2"/>
  <c r="L47" i="2"/>
  <c r="L49" i="2"/>
  <c r="AL71" i="2"/>
  <c r="AL75" i="2"/>
  <c r="AL77" i="2"/>
  <c r="L82" i="2"/>
  <c r="AL82" i="2"/>
  <c r="AQ84" i="2"/>
  <c r="AJ84" i="2" s="1"/>
  <c r="AH86" i="2"/>
  <c r="K150" i="3"/>
  <c r="AH92" i="2"/>
  <c r="L93" i="2"/>
  <c r="AR96" i="2"/>
  <c r="F107" i="2"/>
  <c r="AI108" i="2"/>
  <c r="AI112" i="2"/>
  <c r="AM112" i="2"/>
  <c r="AB6" i="4"/>
  <c r="BT6" i="4"/>
  <c r="AB19" i="4"/>
  <c r="BT19" i="4"/>
  <c r="CD61" i="4"/>
  <c r="E68" i="2" s="1" a="1"/>
  <c r="E68" i="2" s="1"/>
  <c r="BB65" i="4"/>
  <c r="J65" i="4"/>
  <c r="O95" i="2"/>
  <c r="AO110" i="2"/>
  <c r="AN110" i="2"/>
  <c r="R36" i="14"/>
  <c r="R32" i="14"/>
  <c r="R22" i="14"/>
  <c r="R18" i="14"/>
  <c r="R11" i="14"/>
  <c r="R35" i="14"/>
  <c r="R28" i="14"/>
  <c r="R21" i="14"/>
  <c r="R14" i="14"/>
  <c r="R10" i="14"/>
  <c r="R34" i="14"/>
  <c r="R27" i="14"/>
  <c r="R20" i="14"/>
  <c r="R13" i="14"/>
  <c r="R33" i="14"/>
  <c r="R26" i="14"/>
  <c r="R19" i="14"/>
  <c r="R12" i="14"/>
  <c r="I173" i="2"/>
  <c r="AA114" i="3"/>
  <c r="AR70" i="2"/>
  <c r="L81" i="2"/>
  <c r="AM83" i="2"/>
  <c r="AQ83" i="2"/>
  <c r="AJ83" i="2" s="1"/>
  <c r="G89" i="2"/>
  <c r="AR94" i="2"/>
  <c r="AL94" i="2"/>
  <c r="AL96" i="2"/>
  <c r="F99" i="2"/>
  <c r="Y8" i="4"/>
  <c r="BQ8" i="4"/>
  <c r="BW40" i="4"/>
  <c r="AE40" i="4"/>
  <c r="Q173" i="2"/>
  <c r="Z173" i="2"/>
  <c r="AQ10" i="2"/>
  <c r="AJ10" i="2" s="1"/>
  <c r="P114" i="3"/>
  <c r="G51" i="2"/>
  <c r="G53" i="2"/>
  <c r="G55" i="2"/>
  <c r="G57" i="2"/>
  <c r="G59" i="2"/>
  <c r="G61" i="2"/>
  <c r="G63" i="2"/>
  <c r="G65" i="2"/>
  <c r="G67" i="2"/>
  <c r="G69" i="2"/>
  <c r="H71" i="2"/>
  <c r="L72" i="2"/>
  <c r="H73" i="2"/>
  <c r="L74" i="2"/>
  <c r="H75" i="2"/>
  <c r="L76" i="2"/>
  <c r="H77" i="2"/>
  <c r="L78" i="2"/>
  <c r="L80" i="2"/>
  <c r="AL80" i="2"/>
  <c r="AN81" i="2"/>
  <c r="AR82" i="2"/>
  <c r="AR83" i="2"/>
  <c r="G84" i="2"/>
  <c r="L85" i="2"/>
  <c r="AR86" i="2"/>
  <c r="AN87" i="2"/>
  <c r="AR90" i="2"/>
  <c r="AL93" i="2"/>
  <c r="AM94" i="2"/>
  <c r="AM96" i="2"/>
  <c r="F101" i="2"/>
  <c r="AC173" i="2"/>
  <c r="CL7" i="4"/>
  <c r="CL9" i="4"/>
  <c r="CF10" i="4"/>
  <c r="CL20" i="4"/>
  <c r="CL22" i="4"/>
  <c r="BP49" i="4"/>
  <c r="X49" i="4"/>
  <c r="BG97" i="4"/>
  <c r="O97" i="4"/>
  <c r="R224" i="3"/>
  <c r="AR10" i="2"/>
  <c r="G11" i="2"/>
  <c r="G13" i="2"/>
  <c r="G15" i="2"/>
  <c r="G25" i="2"/>
  <c r="L50" i="2"/>
  <c r="AN51" i="2"/>
  <c r="L52" i="2"/>
  <c r="AN53" i="2"/>
  <c r="L54" i="2"/>
  <c r="AN55" i="2"/>
  <c r="L56" i="2"/>
  <c r="AN57" i="2"/>
  <c r="L58" i="2"/>
  <c r="AN59" i="2"/>
  <c r="L60" i="2"/>
  <c r="AN61" i="2"/>
  <c r="L62" i="2"/>
  <c r="AN63" i="2"/>
  <c r="L64" i="2"/>
  <c r="AN65" i="2"/>
  <c r="L66" i="2"/>
  <c r="AN67" i="2"/>
  <c r="L68" i="2"/>
  <c r="AN69" i="2"/>
  <c r="L70" i="2"/>
  <c r="L79" i="2"/>
  <c r="AO85" i="2"/>
  <c r="AJ86" i="2"/>
  <c r="L91" i="2"/>
  <c r="AO91" i="2"/>
  <c r="AJ92" i="2"/>
  <c r="L95" i="2"/>
  <c r="L97" i="2"/>
  <c r="AO99" i="2"/>
  <c r="AN99" i="2"/>
  <c r="G99" i="2"/>
  <c r="AR106" i="2"/>
  <c r="AH106" i="2"/>
  <c r="AL106" i="2"/>
  <c r="CI28" i="4"/>
  <c r="AM37" i="6" s="1"/>
  <c r="CH12" i="4"/>
  <c r="CI26" i="4"/>
  <c r="AM35" i="6" s="1"/>
  <c r="AZ41" i="4"/>
  <c r="H41" i="4"/>
  <c r="BW42" i="4"/>
  <c r="BV42" i="4"/>
  <c r="BQ45" i="4"/>
  <c r="Y45" i="4"/>
  <c r="BN47" i="4"/>
  <c r="V47" i="4"/>
  <c r="BB48" i="4"/>
  <c r="J48" i="4"/>
  <c r="BE50" i="4"/>
  <c r="M50" i="4"/>
  <c r="L10" i="2"/>
  <c r="S224" i="3"/>
  <c r="L12" i="2"/>
  <c r="L14" i="2"/>
  <c r="L16" i="2"/>
  <c r="L18" i="2"/>
  <c r="L20" i="2"/>
  <c r="L22" i="2"/>
  <c r="L24" i="2"/>
  <c r="L26" i="2"/>
  <c r="L28" i="2"/>
  <c r="L30" i="2"/>
  <c r="L32" i="2"/>
  <c r="L34" i="2"/>
  <c r="L36" i="2"/>
  <c r="L38" i="2"/>
  <c r="L40" i="2"/>
  <c r="L42" i="2"/>
  <c r="L44" i="2"/>
  <c r="R114" i="3"/>
  <c r="L46" i="2"/>
  <c r="L48" i="2"/>
  <c r="V114" i="3"/>
  <c r="Y114" i="3"/>
  <c r="AR78" i="2"/>
  <c r="AM78" i="2"/>
  <c r="AN79" i="2"/>
  <c r="AR80" i="2"/>
  <c r="AN80" i="2"/>
  <c r="AM81" i="2"/>
  <c r="AQ81" i="2"/>
  <c r="AJ81" i="2" s="1"/>
  <c r="G83" i="2"/>
  <c r="F85" i="2"/>
  <c r="AQ85" i="2"/>
  <c r="AJ85" i="2" s="1"/>
  <c r="H86" i="2"/>
  <c r="AI86" i="2"/>
  <c r="L87" i="2"/>
  <c r="AR88" i="2"/>
  <c r="AQ91" i="2"/>
  <c r="AJ91" i="2" s="1"/>
  <c r="AL92" i="2"/>
  <c r="AI106" i="2"/>
  <c r="AM106" i="2"/>
  <c r="AO109" i="2"/>
  <c r="AN109" i="2"/>
  <c r="G109" i="2"/>
  <c r="AR110" i="2"/>
  <c r="AH110" i="2"/>
  <c r="AL110" i="2"/>
  <c r="CI107" i="4"/>
  <c r="AM64" i="6" s="1"/>
  <c r="CI106" i="4"/>
  <c r="AM63" i="6" s="1"/>
  <c r="CH103" i="4"/>
  <c r="CJ102" i="4"/>
  <c r="CK101" i="4"/>
  <c r="CH98" i="4"/>
  <c r="CJ97" i="4"/>
  <c r="CH96" i="4"/>
  <c r="CI95" i="4"/>
  <c r="AM52" i="6" s="1"/>
  <c r="CK94" i="4"/>
  <c r="CL93" i="4"/>
  <c r="CI88" i="4"/>
  <c r="AM45" i="6" s="1"/>
  <c r="CK87" i="4"/>
  <c r="CH85" i="4"/>
  <c r="CJ84" i="4"/>
  <c r="CH81" i="4"/>
  <c r="CJ80" i="4"/>
  <c r="CH75" i="4"/>
  <c r="CI74" i="4"/>
  <c r="CK73" i="4"/>
  <c r="CJ70" i="4"/>
  <c r="CK69" i="4"/>
  <c r="CH66" i="4"/>
  <c r="CH64" i="4"/>
  <c r="CH61" i="4"/>
  <c r="CL60" i="4"/>
  <c r="CK59" i="4"/>
  <c r="CK57" i="4"/>
  <c r="CL56" i="4"/>
  <c r="CL55" i="4"/>
  <c r="CH54" i="4"/>
  <c r="CL53" i="4"/>
  <c r="CH52" i="4"/>
  <c r="CH47" i="4"/>
  <c r="CK44" i="4"/>
  <c r="CK43" i="4"/>
  <c r="CI40" i="4"/>
  <c r="CL39" i="4"/>
  <c r="CH38" i="4"/>
  <c r="CK37" i="4"/>
  <c r="CK35" i="4"/>
  <c r="CI33" i="4"/>
  <c r="AM42" i="6" s="1"/>
  <c r="CK107" i="4"/>
  <c r="CL106" i="4"/>
  <c r="CH104" i="4"/>
  <c r="CJ103" i="4"/>
  <c r="CL102" i="4"/>
  <c r="CH99" i="4"/>
  <c r="CJ98" i="4"/>
  <c r="CL97" i="4"/>
  <c r="CK96" i="4"/>
  <c r="CK95" i="4"/>
  <c r="CI90" i="4"/>
  <c r="AM47" i="6" s="1"/>
  <c r="CJ89" i="4"/>
  <c r="CL88" i="4"/>
  <c r="CJ85" i="4"/>
  <c r="CH82" i="4"/>
  <c r="CJ81" i="4"/>
  <c r="CL80" i="4"/>
  <c r="CI78" i="4"/>
  <c r="CJ77" i="4"/>
  <c r="CI76" i="4"/>
  <c r="CJ75" i="4"/>
  <c r="CK74" i="4"/>
  <c r="CI71" i="4"/>
  <c r="CL70" i="4"/>
  <c r="CI67" i="4"/>
  <c r="CK66" i="4"/>
  <c r="CH65" i="4"/>
  <c r="CJ64" i="4"/>
  <c r="CI62" i="4"/>
  <c r="CJ61" i="4"/>
  <c r="CI58" i="4"/>
  <c r="CJ54" i="4"/>
  <c r="CJ52" i="4"/>
  <c r="CI51" i="4"/>
  <c r="CI50" i="4"/>
  <c r="CI49" i="4"/>
  <c r="CJ47" i="4"/>
  <c r="CH46" i="4"/>
  <c r="CI45" i="4"/>
  <c r="CH41" i="4"/>
  <c r="CK40" i="4"/>
  <c r="CJ38" i="4"/>
  <c r="CH36" i="4"/>
  <c r="CI34" i="4"/>
  <c r="AM43" i="6" s="1"/>
  <c r="CK33" i="4"/>
  <c r="CJ31" i="4"/>
  <c r="CH29" i="4"/>
  <c r="CL28" i="4"/>
  <c r="CK26" i="4"/>
  <c r="CI24" i="4"/>
  <c r="AM33" i="6" s="1"/>
  <c r="CL23" i="4"/>
  <c r="CH21" i="4"/>
  <c r="CI19" i="4"/>
  <c r="AM28" i="6" s="1"/>
  <c r="CH18" i="4"/>
  <c r="CK17" i="4"/>
  <c r="CJ15" i="4"/>
  <c r="CL14" i="4"/>
  <c r="CJ12" i="4"/>
  <c r="CK10" i="4"/>
  <c r="CI6" i="4"/>
  <c r="AM9" i="6" s="1"/>
  <c r="CL5" i="4"/>
  <c r="CJ5" i="4"/>
  <c r="Y9" i="4"/>
  <c r="BQ9" i="4"/>
  <c r="CJ14" i="4"/>
  <c r="BL41" i="4"/>
  <c r="T41" i="4"/>
  <c r="CG45" i="4"/>
  <c r="BX45" i="4"/>
  <c r="BN48" i="4"/>
  <c r="V48" i="4"/>
  <c r="AY8" i="4"/>
  <c r="CD35" i="4"/>
  <c r="E17" i="2" s="1" a="1"/>
  <c r="E17" i="2" s="1"/>
  <c r="BP42" i="4"/>
  <c r="BN44" i="4"/>
  <c r="BS52" i="4"/>
  <c r="AY56" i="4"/>
  <c r="N76" i="4"/>
  <c r="CF102" i="4"/>
  <c r="B16" i="5"/>
  <c r="B22" i="5"/>
  <c r="B25" i="5"/>
  <c r="H31" i="12"/>
  <c r="B31" i="5"/>
  <c r="B42" i="5"/>
  <c r="B47" i="5"/>
  <c r="B60" i="5"/>
  <c r="B73" i="5"/>
  <c r="B74" i="5"/>
  <c r="B116" i="5"/>
  <c r="B129" i="5"/>
  <c r="B130" i="5"/>
  <c r="B152" i="5"/>
  <c r="B155" i="5"/>
  <c r="B156" i="5"/>
  <c r="B162" i="5"/>
  <c r="B167" i="5"/>
  <c r="B336" i="5"/>
  <c r="B457" i="5"/>
  <c r="B463" i="5"/>
  <c r="B466" i="5"/>
  <c r="B468" i="5"/>
  <c r="Y110" i="2"/>
  <c r="CH107" i="4"/>
  <c r="CJ106" i="4"/>
  <c r="CI104" i="4"/>
  <c r="AM61" i="6" s="1"/>
  <c r="CL103" i="4"/>
  <c r="CH101" i="4"/>
  <c r="CK100" i="4"/>
  <c r="CI97" i="4"/>
  <c r="AM54" i="6" s="1"/>
  <c r="CJ96" i="4"/>
  <c r="CL95" i="4"/>
  <c r="CH93" i="4"/>
  <c r="CJ92" i="4"/>
  <c r="CL91" i="4"/>
  <c r="CH89" i="4"/>
  <c r="CK88" i="4"/>
  <c r="CL85" i="4"/>
  <c r="CK84" i="4"/>
  <c r="CI82" i="4"/>
  <c r="CL81" i="4"/>
  <c r="CJ79" i="4"/>
  <c r="CH77" i="4"/>
  <c r="CK76" i="4"/>
  <c r="CH74" i="4"/>
  <c r="CL73" i="4"/>
  <c r="CJ71" i="4"/>
  <c r="CH69" i="4"/>
  <c r="CK68" i="4"/>
  <c r="CI66" i="4"/>
  <c r="AD72" i="5" a="1"/>
  <c r="AD72" i="5" s="1"/>
  <c r="AD64" i="5" a="1"/>
  <c r="AD64" i="5" s="1"/>
  <c r="AD56" i="5" a="1"/>
  <c r="AD56" i="5" s="1"/>
  <c r="AD95" i="5" a="1"/>
  <c r="AD95" i="5" s="1"/>
  <c r="AD84" i="5" a="1"/>
  <c r="AD84" i="5" s="1"/>
  <c r="AD74" i="5" a="1"/>
  <c r="AD74" i="5" s="1"/>
  <c r="AD66" i="5" a="1"/>
  <c r="AD66" i="5" s="1"/>
  <c r="AD58" i="5" a="1"/>
  <c r="AD58" i="5" s="1"/>
  <c r="AD90" i="5" a="1"/>
  <c r="AD90" i="5" s="1"/>
  <c r="AD79" i="5" a="1"/>
  <c r="AD79" i="5" s="1"/>
  <c r="AD71" i="5" a="1"/>
  <c r="AD71" i="5" s="1"/>
  <c r="AD63" i="5" a="1"/>
  <c r="AD63" i="5" s="1"/>
  <c r="AD55" i="5" a="1"/>
  <c r="AD55" i="5" s="1"/>
  <c r="AD82" i="5" a="1"/>
  <c r="AD82" i="5" s="1"/>
  <c r="AD76" i="5" a="1"/>
  <c r="AD76" i="5" s="1"/>
  <c r="AD68" i="5" a="1"/>
  <c r="AD68" i="5" s="1"/>
  <c r="AD60" i="5" a="1"/>
  <c r="AD60" i="5" s="1"/>
  <c r="AD89" i="5" a="1"/>
  <c r="AD89" i="5" s="1"/>
  <c r="AD80" i="5" a="1"/>
  <c r="AD80" i="5" s="1"/>
  <c r="AD78" i="5" a="1"/>
  <c r="AD78" i="5" s="1"/>
  <c r="AD70" i="5" a="1"/>
  <c r="AD70" i="5" s="1"/>
  <c r="AD62" i="5" a="1"/>
  <c r="AD62" i="5" s="1"/>
  <c r="AD54" i="5" a="1"/>
  <c r="AD54" i="5" s="1"/>
  <c r="K3" i="4"/>
  <c r="CH3" i="4"/>
  <c r="S4" i="4"/>
  <c r="CH4" i="4"/>
  <c r="S5" i="4"/>
  <c r="CJ6" i="4"/>
  <c r="AZ8" i="4"/>
  <c r="R9" i="4"/>
  <c r="CL10" i="4"/>
  <c r="CH11" i="4"/>
  <c r="BT12" i="4"/>
  <c r="CF12" i="4" s="1"/>
  <c r="CK12" i="4"/>
  <c r="CH13" i="4"/>
  <c r="CK15" i="4"/>
  <c r="CL17" i="4"/>
  <c r="CI18" i="4"/>
  <c r="AM27" i="6" s="1"/>
  <c r="CJ19" i="4"/>
  <c r="BP20" i="4"/>
  <c r="CI21" i="4"/>
  <c r="AM30" i="6" s="1"/>
  <c r="CJ24" i="4"/>
  <c r="BP25" i="4"/>
  <c r="CL26" i="4"/>
  <c r="CH27" i="4"/>
  <c r="CI29" i="4"/>
  <c r="AM38" i="6" s="1"/>
  <c r="CK31" i="4"/>
  <c r="CL33" i="4"/>
  <c r="CJ34" i="4"/>
  <c r="CI36" i="4"/>
  <c r="AM15" i="6" s="1"/>
  <c r="CK38" i="4"/>
  <c r="BX39" i="4"/>
  <c r="CF39" i="4" s="1"/>
  <c r="G40" i="4"/>
  <c r="CL40" i="4"/>
  <c r="CI41" i="4"/>
  <c r="K42" i="4"/>
  <c r="CH42" i="4"/>
  <c r="X43" i="4"/>
  <c r="BK45" i="4"/>
  <c r="CJ45" i="4"/>
  <c r="Z46" i="4"/>
  <c r="BR46" i="4"/>
  <c r="CI46" i="4"/>
  <c r="M47" i="4"/>
  <c r="CK47" i="4"/>
  <c r="BA48" i="4"/>
  <c r="CH48" i="4"/>
  <c r="CJ49" i="4"/>
  <c r="AA50" i="4"/>
  <c r="CJ50" i="4"/>
  <c r="CJ51" i="4"/>
  <c r="BD52" i="4"/>
  <c r="CK52" i="4"/>
  <c r="G54" i="4"/>
  <c r="CK54" i="4"/>
  <c r="G56" i="4"/>
  <c r="G57" i="4"/>
  <c r="CJ58" i="4"/>
  <c r="BX60" i="4"/>
  <c r="CF60" i="4" s="1"/>
  <c r="U61" i="4"/>
  <c r="CK61" i="4"/>
  <c r="CJ62" i="4"/>
  <c r="CH63" i="4"/>
  <c r="H64" i="4"/>
  <c r="CK64" i="4"/>
  <c r="CI65" i="4"/>
  <c r="CL66" i="4"/>
  <c r="CJ67" i="4"/>
  <c r="CD70" i="4"/>
  <c r="E82" i="2" s="1" a="1"/>
  <c r="E82" i="2" s="1"/>
  <c r="BN70" i="4"/>
  <c r="CK71" i="4"/>
  <c r="CH72" i="4"/>
  <c r="CL74" i="4"/>
  <c r="CK75" i="4"/>
  <c r="CJ76" i="4"/>
  <c r="CK77" i="4"/>
  <c r="CJ78" i="4"/>
  <c r="CK81" i="4"/>
  <c r="CJ82" i="4"/>
  <c r="CH83" i="4"/>
  <c r="BJ85" i="4"/>
  <c r="CK85" i="4"/>
  <c r="CH86" i="4"/>
  <c r="CK89" i="4"/>
  <c r="CJ90" i="4"/>
  <c r="CH91" i="4"/>
  <c r="CL96" i="4"/>
  <c r="BE97" i="4"/>
  <c r="CK98" i="4"/>
  <c r="CI99" i="4"/>
  <c r="AM56" i="6" s="1"/>
  <c r="CK103" i="4"/>
  <c r="CJ104" i="4"/>
  <c r="CH105" i="4"/>
  <c r="CL107" i="4"/>
  <c r="G10" i="12"/>
  <c r="B19" i="5"/>
  <c r="AD20" i="5" a="1"/>
  <c r="AD20" i="5" s="1"/>
  <c r="AD26" i="5" a="1"/>
  <c r="AD26" i="5" s="1"/>
  <c r="B36" i="5"/>
  <c r="AD46" i="5" a="1"/>
  <c r="AD46" i="5" s="1"/>
  <c r="B51" i="5"/>
  <c r="B72" i="5"/>
  <c r="AD73" i="5" a="1"/>
  <c r="AD73" i="5" s="1"/>
  <c r="B87" i="5"/>
  <c r="N94" i="5"/>
  <c r="B98" i="5"/>
  <c r="V99" i="5"/>
  <c r="B107" i="5"/>
  <c r="B128" i="5"/>
  <c r="B134" i="5"/>
  <c r="N139" i="5"/>
  <c r="N149" i="5"/>
  <c r="B154" i="5"/>
  <c r="B164" i="5"/>
  <c r="V165" i="5"/>
  <c r="B203" i="5"/>
  <c r="B455" i="5"/>
  <c r="B500" i="5"/>
  <c r="F2" i="4"/>
  <c r="CI3" i="4"/>
  <c r="AM6" i="6" s="1"/>
  <c r="CI4" i="4"/>
  <c r="AM7" i="6" s="1"/>
  <c r="CK6" i="4"/>
  <c r="CH7" i="4"/>
  <c r="K8" i="4"/>
  <c r="CH8" i="4"/>
  <c r="CH9" i="4"/>
  <c r="CD10" i="4"/>
  <c r="E22" i="2" s="1" a="1"/>
  <c r="E22" i="2" s="1"/>
  <c r="CI11" i="4"/>
  <c r="AM20" i="6" s="1"/>
  <c r="CL12" i="4"/>
  <c r="CI13" i="4"/>
  <c r="AM22" i="6" s="1"/>
  <c r="CL15" i="4"/>
  <c r="CH16" i="4"/>
  <c r="CD17" i="4"/>
  <c r="E29" i="2" s="1" a="1"/>
  <c r="E29" i="2" s="1"/>
  <c r="CJ18" i="4"/>
  <c r="CK19" i="4"/>
  <c r="CH20" i="4"/>
  <c r="CJ21" i="4"/>
  <c r="CH22" i="4"/>
  <c r="CK24" i="4"/>
  <c r="CH25" i="4"/>
  <c r="CD26" i="4"/>
  <c r="E38" i="2" s="1" a="1"/>
  <c r="E38" i="2" s="1"/>
  <c r="CI27" i="4"/>
  <c r="AM36" i="6" s="1"/>
  <c r="CJ29" i="4"/>
  <c r="CL31" i="4"/>
  <c r="CK34" i="4"/>
  <c r="BP35" i="4"/>
  <c r="CJ36" i="4"/>
  <c r="BH37" i="4"/>
  <c r="CL38" i="4"/>
  <c r="CH39" i="4"/>
  <c r="BV40" i="4"/>
  <c r="BK41" i="4"/>
  <c r="CJ41" i="4"/>
  <c r="Z42" i="4"/>
  <c r="CI42" i="4"/>
  <c r="BX43" i="4"/>
  <c r="Z44" i="4"/>
  <c r="AZ44" i="4"/>
  <c r="CK45" i="4"/>
  <c r="CJ46" i="4"/>
  <c r="BM47" i="4"/>
  <c r="CL47" i="4"/>
  <c r="CI48" i="4"/>
  <c r="L49" i="4"/>
  <c r="CK49" i="4"/>
  <c r="BD50" i="4"/>
  <c r="CK50" i="4"/>
  <c r="BD51" i="4"/>
  <c r="CK51" i="4"/>
  <c r="CL52" i="4"/>
  <c r="CH53" i="4"/>
  <c r="CL54" i="4"/>
  <c r="CH55" i="4"/>
  <c r="CH56" i="4"/>
  <c r="U58" i="4"/>
  <c r="CK58" i="4"/>
  <c r="AZ59" i="4"/>
  <c r="U60" i="4"/>
  <c r="CD60" i="4" s="1"/>
  <c r="E67" i="2" s="1" a="1"/>
  <c r="E67" i="2" s="1"/>
  <c r="BQ60" i="4"/>
  <c r="CH60" i="4"/>
  <c r="BM61" i="4"/>
  <c r="CL61" i="4"/>
  <c r="CK62" i="4"/>
  <c r="CI63" i="4"/>
  <c r="CL64" i="4"/>
  <c r="BA65" i="4"/>
  <c r="CJ65" i="4"/>
  <c r="CK67" i="4"/>
  <c r="CH68" i="4"/>
  <c r="BM70" i="4"/>
  <c r="CL71" i="4"/>
  <c r="CI72" i="4"/>
  <c r="BM74" i="4"/>
  <c r="CL75" i="4"/>
  <c r="CL76" i="4"/>
  <c r="CL77" i="4"/>
  <c r="CK78" i="4"/>
  <c r="CH79" i="4"/>
  <c r="CK82" i="4"/>
  <c r="CI83" i="4"/>
  <c r="H85" i="4"/>
  <c r="CI86" i="4"/>
  <c r="CL89" i="4"/>
  <c r="CK90" i="4"/>
  <c r="CI91" i="4"/>
  <c r="AM48" i="6" s="1"/>
  <c r="CH92" i="4"/>
  <c r="BF97" i="4"/>
  <c r="CD97" i="4"/>
  <c r="E102" i="2" s="1" a="1"/>
  <c r="E102" i="2" s="1"/>
  <c r="CL98" i="4"/>
  <c r="CJ99" i="4"/>
  <c r="CH100" i="4"/>
  <c r="CK104" i="4"/>
  <c r="CI105" i="4"/>
  <c r="AM62" i="6" s="1"/>
  <c r="CD106" i="4"/>
  <c r="E111" i="2" s="1" a="1"/>
  <c r="E111" i="2" s="1"/>
  <c r="AD14" i="5" a="1"/>
  <c r="AD14" i="5" s="1"/>
  <c r="U15" i="5"/>
  <c r="U18" i="5"/>
  <c r="U21" i="5"/>
  <c r="O23" i="2" s="1"/>
  <c r="AL23" i="2" s="1"/>
  <c r="B24" i="5"/>
  <c r="B30" i="5"/>
  <c r="AD31" i="5" a="1"/>
  <c r="AD31" i="5" s="1"/>
  <c r="B33" i="5"/>
  <c r="B39" i="5"/>
  <c r="AD40" i="5" a="1"/>
  <c r="AD40" i="5" s="1"/>
  <c r="B62" i="5"/>
  <c r="B63" i="5"/>
  <c r="B67" i="5"/>
  <c r="B76" i="5"/>
  <c r="AD77" i="5" a="1"/>
  <c r="AD77" i="5" s="1"/>
  <c r="B82" i="5"/>
  <c r="V97" i="5"/>
  <c r="U97" i="5"/>
  <c r="B102" i="5"/>
  <c r="B118" i="5"/>
  <c r="B119" i="5"/>
  <c r="B123" i="5"/>
  <c r="V163" i="5"/>
  <c r="U163" i="5"/>
  <c r="B206" i="5"/>
  <c r="B409" i="5"/>
  <c r="B415" i="5"/>
  <c r="B417" i="5"/>
  <c r="B423" i="5"/>
  <c r="B425" i="5"/>
  <c r="B498" i="5"/>
  <c r="AD933" i="5" a="1"/>
  <c r="AD933" i="5" s="1"/>
  <c r="AD932" i="5" a="1"/>
  <c r="AD932" i="5" s="1"/>
  <c r="AD47" i="5" a="1"/>
  <c r="AD47" i="5" s="1"/>
  <c r="AD401" i="5" a="1"/>
  <c r="AD401" i="5" s="1"/>
  <c r="AD48" i="5" a="1"/>
  <c r="AD48" i="5" s="1"/>
  <c r="AD45" i="5" a="1"/>
  <c r="AD45" i="5" s="1"/>
  <c r="AD41" i="5" a="1"/>
  <c r="AD41" i="5" s="1"/>
  <c r="AD37" i="5" a="1"/>
  <c r="AD37" i="5" s="1"/>
  <c r="AD33" i="5" a="1"/>
  <c r="AD33" i="5" s="1"/>
  <c r="AD29" i="5" a="1"/>
  <c r="AD29" i="5" s="1"/>
  <c r="AD25" i="5" a="1"/>
  <c r="AD25" i="5" s="1"/>
  <c r="AD21" i="5" a="1"/>
  <c r="AD21" i="5" s="1"/>
  <c r="AD17" i="5" a="1"/>
  <c r="AD17" i="5" s="1"/>
  <c r="AD13" i="5" a="1"/>
  <c r="AD13" i="5" s="1"/>
  <c r="AD51" i="5" a="1"/>
  <c r="AD51" i="5" s="1"/>
  <c r="AD49" i="5" a="1"/>
  <c r="AD49" i="5" s="1"/>
  <c r="CJ3" i="4"/>
  <c r="CJ4" i="4"/>
  <c r="CL6" i="4"/>
  <c r="BJ7" i="4"/>
  <c r="CI7" i="4"/>
  <c r="AM10" i="6" s="1"/>
  <c r="CI8" i="4"/>
  <c r="AM11" i="6" s="1"/>
  <c r="BJ9" i="4"/>
  <c r="CI9" i="4"/>
  <c r="AM12" i="6" s="1"/>
  <c r="BO10" i="4"/>
  <c r="CJ11" i="4"/>
  <c r="CD12" i="4"/>
  <c r="E24" i="2" s="1" a="1"/>
  <c r="E24" i="2" s="1"/>
  <c r="CJ13" i="4"/>
  <c r="CI16" i="4"/>
  <c r="AM25" i="6" s="1"/>
  <c r="BO17" i="4"/>
  <c r="CK18" i="4"/>
  <c r="CL19" i="4"/>
  <c r="CI20" i="4"/>
  <c r="AM29" i="6" s="1"/>
  <c r="CK21" i="4"/>
  <c r="CI22" i="4"/>
  <c r="AM31" i="6" s="1"/>
  <c r="CL24" i="4"/>
  <c r="CI25" i="4"/>
  <c r="AM34" i="6" s="1"/>
  <c r="BO26" i="4"/>
  <c r="CJ27" i="4"/>
  <c r="CK29" i="4"/>
  <c r="CH30" i="4"/>
  <c r="CD31" i="4"/>
  <c r="E43" i="2" s="1" a="1"/>
  <c r="E43" i="2" s="1"/>
  <c r="CH32" i="4"/>
  <c r="CL34" i="4"/>
  <c r="CH35" i="4"/>
  <c r="BT36" i="4"/>
  <c r="CF36" i="4" s="1"/>
  <c r="CK36" i="4"/>
  <c r="CH37" i="4"/>
  <c r="CD38" i="4"/>
  <c r="E20" i="2" s="1" a="1"/>
  <c r="E20" i="2" s="1"/>
  <c r="CI39" i="4"/>
  <c r="AM18" i="6" s="1"/>
  <c r="CK41" i="4"/>
  <c r="CJ42" i="4"/>
  <c r="CH43" i="4"/>
  <c r="CH44" i="4"/>
  <c r="BE45" i="4"/>
  <c r="BM45" i="4"/>
  <c r="CL45" i="4"/>
  <c r="BD46" i="4"/>
  <c r="CK46" i="4"/>
  <c r="CJ48" i="4"/>
  <c r="CL49" i="4"/>
  <c r="CL50" i="4"/>
  <c r="CL51" i="4"/>
  <c r="BV52" i="4"/>
  <c r="CF52" i="4" s="1"/>
  <c r="CI53" i="4"/>
  <c r="CI55" i="4"/>
  <c r="CI56" i="4"/>
  <c r="CH57" i="4"/>
  <c r="BM58" i="4"/>
  <c r="CL58" i="4"/>
  <c r="CH59" i="4"/>
  <c r="CI60" i="4"/>
  <c r="CL62" i="4"/>
  <c r="CJ63" i="4"/>
  <c r="CK65" i="4"/>
  <c r="CF67" i="4"/>
  <c r="CL67" i="4"/>
  <c r="CI68" i="4"/>
  <c r="CJ72" i="4"/>
  <c r="CH73" i="4"/>
  <c r="BN74" i="4"/>
  <c r="CD75" i="4"/>
  <c r="E87" i="2" s="1" a="1"/>
  <c r="E87" i="2" s="1"/>
  <c r="BN75" i="4"/>
  <c r="BE76" i="4"/>
  <c r="BM77" i="4"/>
  <c r="CL78" i="4"/>
  <c r="CI79" i="4"/>
  <c r="CL82" i="4"/>
  <c r="CJ83" i="4"/>
  <c r="BJ86" i="4"/>
  <c r="CJ86" i="4"/>
  <c r="CH87" i="4"/>
  <c r="CF90" i="4"/>
  <c r="CL90" i="4"/>
  <c r="CJ91" i="4"/>
  <c r="CI92" i="4"/>
  <c r="AM49" i="6" s="1"/>
  <c r="CI93" i="4"/>
  <c r="AM50" i="6" s="1"/>
  <c r="CH94" i="4"/>
  <c r="AY97" i="4"/>
  <c r="CK99" i="4"/>
  <c r="CI100" i="4"/>
  <c r="AM57" i="6" s="1"/>
  <c r="CL104" i="4"/>
  <c r="CJ105" i="4"/>
  <c r="B244" i="5"/>
  <c r="B125" i="5"/>
  <c r="B117" i="5"/>
  <c r="B109" i="5"/>
  <c r="B104" i="5"/>
  <c r="B88" i="5"/>
  <c r="B77" i="5"/>
  <c r="B69" i="5"/>
  <c r="B61" i="5"/>
  <c r="B53" i="5"/>
  <c r="B81" i="5"/>
  <c r="B50" i="5"/>
  <c r="B204" i="5"/>
  <c r="B142" i="5"/>
  <c r="B108" i="5"/>
  <c r="AD19" i="5" a="1"/>
  <c r="AD19" i="5" s="1"/>
  <c r="D23" i="12"/>
  <c r="B27" i="5"/>
  <c r="AD28" i="5" a="1"/>
  <c r="AD28" i="5" s="1"/>
  <c r="AD34" i="5" a="1"/>
  <c r="AD34" i="5" s="1"/>
  <c r="U35" i="5"/>
  <c r="O39" i="2" s="1"/>
  <c r="AL39" i="2" s="1"/>
  <c r="U38" i="5"/>
  <c r="O35" i="2" s="1"/>
  <c r="U41" i="5"/>
  <c r="N27" i="2" s="1"/>
  <c r="AD42" i="5" a="1"/>
  <c r="AD42" i="5" s="1"/>
  <c r="V45" i="5"/>
  <c r="B48" i="5"/>
  <c r="AD53" i="5" a="1"/>
  <c r="AD53" i="5" s="1"/>
  <c r="B65" i="5"/>
  <c r="B66" i="5"/>
  <c r="AD67" i="5" a="1"/>
  <c r="AD67" i="5" s="1"/>
  <c r="B89" i="5"/>
  <c r="B90" i="5"/>
  <c r="B94" i="5"/>
  <c r="B99" i="5"/>
  <c r="B101" i="5"/>
  <c r="B121" i="5"/>
  <c r="B122" i="5"/>
  <c r="B131" i="5"/>
  <c r="B139" i="5"/>
  <c r="B144" i="5"/>
  <c r="B145" i="5"/>
  <c r="B149" i="5"/>
  <c r="B165" i="5"/>
  <c r="B205" i="5"/>
  <c r="B288" i="5"/>
  <c r="B370" i="5"/>
  <c r="B375" i="5"/>
  <c r="B433" i="5"/>
  <c r="B449" i="5"/>
  <c r="B491" i="5"/>
  <c r="W3" i="4"/>
  <c r="CK3" i="4"/>
  <c r="W4" i="4"/>
  <c r="CK4" i="4"/>
  <c r="AB5" i="4"/>
  <c r="CH5" i="4"/>
  <c r="CJ7" i="4"/>
  <c r="CJ8" i="4"/>
  <c r="CJ9" i="4"/>
  <c r="CK11" i="4"/>
  <c r="BO12" i="4"/>
  <c r="CK13" i="4"/>
  <c r="CH14" i="4"/>
  <c r="CJ16" i="4"/>
  <c r="CL18" i="4"/>
  <c r="CJ20" i="4"/>
  <c r="CL21" i="4"/>
  <c r="CJ22" i="4"/>
  <c r="CH23" i="4"/>
  <c r="CJ25" i="4"/>
  <c r="CK27" i="4"/>
  <c r="CH28" i="4"/>
  <c r="CL29" i="4"/>
  <c r="CI30" i="4"/>
  <c r="AM39" i="6" s="1"/>
  <c r="CI32" i="4"/>
  <c r="AM41" i="6" s="1"/>
  <c r="CI35" i="4"/>
  <c r="AM14" i="6" s="1"/>
  <c r="CL36" i="4"/>
  <c r="CI37" i="4"/>
  <c r="AM16" i="6" s="1"/>
  <c r="CJ39" i="4"/>
  <c r="CL41" i="4"/>
  <c r="CK42" i="4"/>
  <c r="CI43" i="4"/>
  <c r="M44" i="4"/>
  <c r="AC44" i="4"/>
  <c r="CI44" i="4"/>
  <c r="CL46" i="4"/>
  <c r="CK48" i="4"/>
  <c r="CJ53" i="4"/>
  <c r="CJ55" i="4"/>
  <c r="CJ56" i="4"/>
  <c r="CI57" i="4"/>
  <c r="CI59" i="4"/>
  <c r="CJ60" i="4"/>
  <c r="CK63" i="4"/>
  <c r="CL65" i="4"/>
  <c r="CJ68" i="4"/>
  <c r="CI69" i="4"/>
  <c r="CH70" i="4"/>
  <c r="BN71" i="4"/>
  <c r="CK72" i="4"/>
  <c r="CI73" i="4"/>
  <c r="BM75" i="4"/>
  <c r="AW77" i="4"/>
  <c r="BE77" i="4"/>
  <c r="CD78" i="4"/>
  <c r="E90" i="2" s="1" a="1"/>
  <c r="E90" i="2" s="1"/>
  <c r="BN78" i="4"/>
  <c r="CK79" i="4"/>
  <c r="CH80" i="4"/>
  <c r="CK83" i="4"/>
  <c r="CH84" i="4"/>
  <c r="CK86" i="4"/>
  <c r="CI87" i="4"/>
  <c r="BV89" i="4"/>
  <c r="CF89" i="4" s="1"/>
  <c r="CK91" i="4"/>
  <c r="CK92" i="4"/>
  <c r="CJ93" i="4"/>
  <c r="CI94" i="4"/>
  <c r="AM51" i="6" s="1"/>
  <c r="CL99" i="4"/>
  <c r="CJ100" i="4"/>
  <c r="CI101" i="4"/>
  <c r="AM58" i="6" s="1"/>
  <c r="CH102" i="4"/>
  <c r="CK105" i="4"/>
  <c r="BX106" i="4"/>
  <c r="CF106" i="4" s="1"/>
  <c r="S73" i="13"/>
  <c r="S71" i="13"/>
  <c r="S69" i="13"/>
  <c r="S67" i="13"/>
  <c r="S65" i="13"/>
  <c r="S63" i="13"/>
  <c r="S61" i="13"/>
  <c r="S59" i="13"/>
  <c r="S57" i="13"/>
  <c r="S55" i="13"/>
  <c r="S53" i="13"/>
  <c r="S51" i="13"/>
  <c r="S49" i="13"/>
  <c r="S47" i="13"/>
  <c r="S45" i="13"/>
  <c r="S43" i="13"/>
  <c r="S41" i="13"/>
  <c r="S36" i="13"/>
  <c r="S34" i="13"/>
  <c r="S32" i="13"/>
  <c r="S30" i="13"/>
  <c r="S28" i="13"/>
  <c r="S26" i="13"/>
  <c r="S24" i="13"/>
  <c r="S22" i="13"/>
  <c r="S20" i="13"/>
  <c r="S18" i="13"/>
  <c r="G72" i="13"/>
  <c r="G70" i="13"/>
  <c r="G68" i="13"/>
  <c r="G66" i="13"/>
  <c r="G64" i="13"/>
  <c r="G62" i="13"/>
  <c r="G60" i="13"/>
  <c r="G58" i="13"/>
  <c r="G56" i="13"/>
  <c r="G54" i="13"/>
  <c r="G52" i="13"/>
  <c r="G48" i="13"/>
  <c r="G46" i="13"/>
  <c r="G44" i="13"/>
  <c r="G42" i="13"/>
  <c r="F72" i="13"/>
  <c r="T72" i="13"/>
  <c r="T70" i="13"/>
  <c r="T68" i="13"/>
  <c r="T66" i="13"/>
  <c r="T64" i="13"/>
  <c r="T62" i="13"/>
  <c r="T60" i="13"/>
  <c r="T58" i="13"/>
  <c r="T56" i="13"/>
  <c r="T54" i="13"/>
  <c r="T52" i="13"/>
  <c r="T50" i="13"/>
  <c r="T48" i="13"/>
  <c r="T44" i="13"/>
  <c r="T42" i="13"/>
  <c r="T37" i="13"/>
  <c r="T35" i="13"/>
  <c r="T33" i="13"/>
  <c r="T31" i="13"/>
  <c r="T29" i="13"/>
  <c r="T27" i="13"/>
  <c r="T25" i="13"/>
  <c r="T21" i="13"/>
  <c r="S72" i="13"/>
  <c r="S70" i="13"/>
  <c r="S68" i="13"/>
  <c r="S66" i="13"/>
  <c r="S64" i="13"/>
  <c r="S62" i="13"/>
  <c r="S60" i="13"/>
  <c r="S58" i="13"/>
  <c r="S56" i="13"/>
  <c r="S54" i="13"/>
  <c r="S52" i="13"/>
  <c r="S50" i="13"/>
  <c r="S48" i="13"/>
  <c r="S46" i="13"/>
  <c r="S44" i="13"/>
  <c r="O44" i="13" s="1"/>
  <c r="S42" i="13"/>
  <c r="S37" i="13"/>
  <c r="S35" i="13"/>
  <c r="S33" i="13"/>
  <c r="S31" i="13"/>
  <c r="S29" i="13"/>
  <c r="S27" i="13"/>
  <c r="S25" i="13"/>
  <c r="S23" i="13"/>
  <c r="S21" i="13"/>
  <c r="S19" i="13"/>
  <c r="S17" i="13"/>
  <c r="G73" i="13"/>
  <c r="G71" i="13"/>
  <c r="G69" i="13"/>
  <c r="G67" i="13"/>
  <c r="G65" i="13"/>
  <c r="G63" i="13"/>
  <c r="G61" i="13"/>
  <c r="G59" i="13"/>
  <c r="G57" i="13"/>
  <c r="G55" i="13"/>
  <c r="G53" i="13"/>
  <c r="G51" i="13"/>
  <c r="G49" i="13"/>
  <c r="G47" i="13"/>
  <c r="G45" i="13"/>
  <c r="G43" i="13"/>
  <c r="G41" i="13"/>
  <c r="G36" i="13"/>
  <c r="G34" i="13"/>
  <c r="G32" i="13"/>
  <c r="F73" i="13"/>
  <c r="F71" i="13"/>
  <c r="F69" i="13"/>
  <c r="F67" i="13"/>
  <c r="F65" i="13"/>
  <c r="F63" i="13"/>
  <c r="F61" i="13"/>
  <c r="F59" i="13"/>
  <c r="F57" i="13"/>
  <c r="F55" i="13"/>
  <c r="F53" i="13"/>
  <c r="F51" i="13"/>
  <c r="F49" i="13"/>
  <c r="F47" i="13"/>
  <c r="F45" i="13"/>
  <c r="F43" i="13"/>
  <c r="F41" i="13"/>
  <c r="F36" i="13"/>
  <c r="F34" i="13"/>
  <c r="F32" i="13"/>
  <c r="F30" i="13"/>
  <c r="F28" i="13"/>
  <c r="F26" i="13"/>
  <c r="F24" i="13"/>
  <c r="F22" i="13"/>
  <c r="F20" i="13"/>
  <c r="F18" i="13"/>
  <c r="T73" i="13"/>
  <c r="T71" i="13"/>
  <c r="T69" i="13"/>
  <c r="T67" i="13"/>
  <c r="T65" i="13"/>
  <c r="T63" i="13"/>
  <c r="T61" i="13"/>
  <c r="T59" i="13"/>
  <c r="T57" i="13"/>
  <c r="T55" i="13"/>
  <c r="T53" i="13"/>
  <c r="T51" i="13"/>
  <c r="T49" i="13"/>
  <c r="T47" i="13"/>
  <c r="T45" i="13"/>
  <c r="T43" i="13"/>
  <c r="T41" i="13"/>
  <c r="T36" i="13"/>
  <c r="T34" i="13"/>
  <c r="T32" i="13"/>
  <c r="T30" i="13"/>
  <c r="T28" i="13"/>
  <c r="T26" i="13"/>
  <c r="T24" i="13"/>
  <c r="T22" i="13"/>
  <c r="T20" i="13"/>
  <c r="T18" i="13"/>
  <c r="T16" i="13"/>
  <c r="F62" i="13"/>
  <c r="F46" i="13"/>
  <c r="F31" i="13"/>
  <c r="F27" i="13"/>
  <c r="G25" i="13"/>
  <c r="T17" i="13"/>
  <c r="F16" i="13"/>
  <c r="F14" i="13"/>
  <c r="F12" i="13"/>
  <c r="F10" i="13"/>
  <c r="F8" i="13"/>
  <c r="F6" i="13"/>
  <c r="F56" i="13"/>
  <c r="F37" i="13"/>
  <c r="G33" i="13"/>
  <c r="F25" i="13"/>
  <c r="G23" i="13"/>
  <c r="G20" i="13"/>
  <c r="T14" i="13"/>
  <c r="T12" i="13"/>
  <c r="T10" i="13"/>
  <c r="T8" i="13"/>
  <c r="T6" i="13"/>
  <c r="F66" i="13"/>
  <c r="F50" i="13"/>
  <c r="F33" i="13"/>
  <c r="F23" i="13"/>
  <c r="G21" i="13"/>
  <c r="S16" i="13"/>
  <c r="S14" i="13"/>
  <c r="S12" i="13"/>
  <c r="S10" i="13"/>
  <c r="O10" i="13" s="1"/>
  <c r="S8" i="13"/>
  <c r="S6" i="13"/>
  <c r="F60" i="13"/>
  <c r="F44" i="13"/>
  <c r="F21" i="13"/>
  <c r="G13" i="13"/>
  <c r="G11" i="13"/>
  <c r="F70" i="13"/>
  <c r="F54" i="13"/>
  <c r="F35" i="13"/>
  <c r="G26" i="13"/>
  <c r="T19" i="13"/>
  <c r="G17" i="13"/>
  <c r="F15" i="13"/>
  <c r="F13" i="13"/>
  <c r="F11" i="13"/>
  <c r="F9" i="13"/>
  <c r="F7" i="13"/>
  <c r="F5" i="13"/>
  <c r="B5" i="13" s="1"/>
  <c r="F64" i="13"/>
  <c r="F48" i="13"/>
  <c r="G18" i="13"/>
  <c r="F17" i="13"/>
  <c r="T15" i="13"/>
  <c r="T13" i="13"/>
  <c r="T11" i="13"/>
  <c r="T9" i="13"/>
  <c r="T7" i="13"/>
  <c r="T5" i="13"/>
  <c r="F58" i="13"/>
  <c r="F42" i="13"/>
  <c r="G29" i="13"/>
  <c r="G22" i="13"/>
  <c r="G19" i="13"/>
  <c r="S15" i="13"/>
  <c r="S13" i="13"/>
  <c r="S11" i="13"/>
  <c r="S9" i="13"/>
  <c r="S7" i="13"/>
  <c r="S5" i="13"/>
  <c r="F68" i="13"/>
  <c r="F52" i="13"/>
  <c r="B52" i="13" s="1"/>
  <c r="G31" i="13"/>
  <c r="F29" i="13"/>
  <c r="G27" i="13"/>
  <c r="F19" i="13"/>
  <c r="G16" i="13"/>
  <c r="G12" i="13"/>
  <c r="G10" i="13"/>
  <c r="G8" i="13"/>
  <c r="G6" i="13"/>
  <c r="E15" i="12"/>
  <c r="B15" i="5"/>
  <c r="AD16" i="5" a="1"/>
  <c r="AD16" i="5" s="1"/>
  <c r="E6" i="12"/>
  <c r="AD22" i="5" a="1"/>
  <c r="AD22" i="5" s="1"/>
  <c r="B32" i="5"/>
  <c r="AD39" i="5" a="1"/>
  <c r="AD39" i="5" s="1"/>
  <c r="N42" i="5"/>
  <c r="N2971" i="5" s="1"/>
  <c r="B43" i="5"/>
  <c r="V47" i="5"/>
  <c r="U47" i="5"/>
  <c r="B64" i="5"/>
  <c r="AD65" i="5" a="1"/>
  <c r="AD65" i="5" s="1"/>
  <c r="B78" i="5"/>
  <c r="B79" i="5"/>
  <c r="V80" i="5"/>
  <c r="B83" i="5"/>
  <c r="N86" i="5"/>
  <c r="B92" i="5"/>
  <c r="B93" i="5"/>
  <c r="AD94" i="5" a="1"/>
  <c r="AD94" i="5" s="1"/>
  <c r="B120" i="5"/>
  <c r="V130" i="5"/>
  <c r="U130" i="5"/>
  <c r="B137" i="5"/>
  <c r="B138" i="5"/>
  <c r="B147" i="5"/>
  <c r="B148" i="5"/>
  <c r="B160" i="5"/>
  <c r="B291" i="5"/>
  <c r="B366" i="5"/>
  <c r="B447" i="5"/>
  <c r="CL3" i="4"/>
  <c r="CL4" i="4"/>
  <c r="CI5" i="4"/>
  <c r="AM8" i="6" s="1"/>
  <c r="CK7" i="4"/>
  <c r="CK8" i="4"/>
  <c r="CK9" i="4"/>
  <c r="CH10" i="4"/>
  <c r="CL11" i="4"/>
  <c r="CL13" i="4"/>
  <c r="CI14" i="4"/>
  <c r="AM23" i="6" s="1"/>
  <c r="CK16" i="4"/>
  <c r="CH17" i="4"/>
  <c r="CK20" i="4"/>
  <c r="CD21" i="4"/>
  <c r="E33" i="2" s="1" a="1"/>
  <c r="E33" i="2" s="1"/>
  <c r="CK22" i="4"/>
  <c r="CI23" i="4"/>
  <c r="AM32" i="6" s="1"/>
  <c r="CK25" i="4"/>
  <c r="CH26" i="4"/>
  <c r="CL27" i="4"/>
  <c r="CJ30" i="4"/>
  <c r="CJ32" i="4"/>
  <c r="CH33" i="4"/>
  <c r="CJ35" i="4"/>
  <c r="CJ37" i="4"/>
  <c r="CK39" i="4"/>
  <c r="CH40" i="4"/>
  <c r="CL42" i="4"/>
  <c r="BK43" i="4"/>
  <c r="CJ43" i="4"/>
  <c r="CJ44" i="4"/>
  <c r="BN46" i="4"/>
  <c r="AZ47" i="4"/>
  <c r="CL48" i="4"/>
  <c r="BO50" i="4"/>
  <c r="CG52" i="4"/>
  <c r="BT53" i="4"/>
  <c r="CF53" i="4" s="1"/>
  <c r="CK53" i="4"/>
  <c r="CK55" i="4"/>
  <c r="CK56" i="4"/>
  <c r="CJ57" i="4"/>
  <c r="CJ59" i="4"/>
  <c r="CK60" i="4"/>
  <c r="CL63" i="4"/>
  <c r="CL68" i="4"/>
  <c r="CJ69" i="4"/>
  <c r="CI70" i="4"/>
  <c r="CL72" i="4"/>
  <c r="CJ73" i="4"/>
  <c r="CL79" i="4"/>
  <c r="CI80" i="4"/>
  <c r="CF83" i="4"/>
  <c r="CL83" i="4"/>
  <c r="CI84" i="4"/>
  <c r="CL86" i="4"/>
  <c r="CJ87" i="4"/>
  <c r="CH88" i="4"/>
  <c r="CL92" i="4"/>
  <c r="CK93" i="4"/>
  <c r="CJ94" i="4"/>
  <c r="CH95" i="4"/>
  <c r="CH97" i="4"/>
  <c r="CL100" i="4"/>
  <c r="CJ101" i="4"/>
  <c r="CI102" i="4"/>
  <c r="AM59" i="6" s="1"/>
  <c r="CL105" i="4"/>
  <c r="CH106" i="4"/>
  <c r="B657" i="5"/>
  <c r="B20" i="5"/>
  <c r="B26" i="5"/>
  <c r="AD27" i="5" a="1"/>
  <c r="AD27" i="5" s="1"/>
  <c r="B29" i="5"/>
  <c r="B35" i="5"/>
  <c r="AD36" i="5" a="1"/>
  <c r="AD36" i="5" s="1"/>
  <c r="AD43" i="5" a="1"/>
  <c r="AD43" i="5" s="1"/>
  <c r="B49" i="5"/>
  <c r="B54" i="5"/>
  <c r="B55" i="5"/>
  <c r="B59" i="5"/>
  <c r="H34" i="12"/>
  <c r="B68" i="5"/>
  <c r="AD69" i="5" a="1"/>
  <c r="AD69" i="5" s="1"/>
  <c r="D67" i="12"/>
  <c r="AD83" i="5" a="1"/>
  <c r="AD83" i="5" s="1"/>
  <c r="B91" i="5"/>
  <c r="AD92" i="5" a="1"/>
  <c r="AD92" i="5" s="1"/>
  <c r="B103" i="5"/>
  <c r="B110" i="5"/>
  <c r="B111" i="5"/>
  <c r="B115" i="5"/>
  <c r="B124" i="5"/>
  <c r="B132" i="5"/>
  <c r="B136" i="5"/>
  <c r="B146" i="5"/>
  <c r="B207" i="5"/>
  <c r="B486" i="5"/>
  <c r="BT37" i="4"/>
  <c r="CF37" i="4" s="1"/>
  <c r="D111" i="12"/>
  <c r="B40" i="5"/>
  <c r="V43" i="5"/>
  <c r="U43" i="5"/>
  <c r="N24" i="2" s="1"/>
  <c r="N173" i="2" s="1"/>
  <c r="B57" i="5"/>
  <c r="B58" i="5"/>
  <c r="H25" i="12"/>
  <c r="B80" i="5"/>
  <c r="B86" i="5"/>
  <c r="B96" i="5"/>
  <c r="B97" i="5"/>
  <c r="G22" i="12"/>
  <c r="B113" i="5"/>
  <c r="B114" i="5"/>
  <c r="B150" i="5"/>
  <c r="B163" i="5"/>
  <c r="V167" i="5"/>
  <c r="V206" i="5"/>
  <c r="U206" i="5"/>
  <c r="B242" i="5"/>
  <c r="B362" i="5"/>
  <c r="B404" i="5"/>
  <c r="CK5" i="4"/>
  <c r="CH6" i="4"/>
  <c r="CJ10" i="4"/>
  <c r="CI12" i="4"/>
  <c r="AM21" i="6" s="1"/>
  <c r="CK14" i="4"/>
  <c r="CI15" i="4"/>
  <c r="AM24" i="6" s="1"/>
  <c r="CJ17" i="4"/>
  <c r="CH19" i="4"/>
  <c r="CK23" i="4"/>
  <c r="CH24" i="4"/>
  <c r="CJ26" i="4"/>
  <c r="CK28" i="4"/>
  <c r="CL30" i="4"/>
  <c r="CI31" i="4"/>
  <c r="AM40" i="6" s="1"/>
  <c r="CL32" i="4"/>
  <c r="CJ33" i="4"/>
  <c r="CH34" i="4"/>
  <c r="CL35" i="4"/>
  <c r="CL37" i="4"/>
  <c r="CI38" i="4"/>
  <c r="AM17" i="6" s="1"/>
  <c r="CJ40" i="4"/>
  <c r="G42" i="4"/>
  <c r="CL43" i="4"/>
  <c r="CL44" i="4"/>
  <c r="CH45" i="4"/>
  <c r="CI47" i="4"/>
  <c r="CH49" i="4"/>
  <c r="CH50" i="4"/>
  <c r="Y51" i="4"/>
  <c r="CH51" i="4"/>
  <c r="CI52" i="4"/>
  <c r="CI54" i="4"/>
  <c r="CL57" i="4"/>
  <c r="CH58" i="4"/>
  <c r="CL59" i="4"/>
  <c r="CI61" i="4"/>
  <c r="I62" i="4"/>
  <c r="CH62" i="4"/>
  <c r="CI64" i="4"/>
  <c r="G66" i="4"/>
  <c r="CJ66" i="4"/>
  <c r="CH67" i="4"/>
  <c r="CL69" i="4"/>
  <c r="CK70" i="4"/>
  <c r="CH71" i="4"/>
  <c r="CJ74" i="4"/>
  <c r="CI75" i="4"/>
  <c r="CH76" i="4"/>
  <c r="CI77" i="4"/>
  <c r="CH78" i="4"/>
  <c r="BN79" i="4"/>
  <c r="CK80" i="4"/>
  <c r="CI81" i="4"/>
  <c r="BN83" i="4"/>
  <c r="CL84" i="4"/>
  <c r="BH85" i="4"/>
  <c r="CI85" i="4"/>
  <c r="CL87" i="4"/>
  <c r="CJ88" i="4"/>
  <c r="CI89" i="4"/>
  <c r="AM46" i="6" s="1"/>
  <c r="CH90" i="4"/>
  <c r="CF94" i="4"/>
  <c r="CL94" i="4"/>
  <c r="CJ95" i="4"/>
  <c r="CI96" i="4"/>
  <c r="AM53" i="6" s="1"/>
  <c r="CK97" i="4"/>
  <c r="CI98" i="4"/>
  <c r="AM55" i="6" s="1"/>
  <c r="CL101" i="4"/>
  <c r="CK102" i="4"/>
  <c r="CI103" i="4"/>
  <c r="AM60" i="6" s="1"/>
  <c r="CK106" i="4"/>
  <c r="CJ107" i="4"/>
  <c r="AD12" i="5" a="1"/>
  <c r="AD12" i="5" s="1"/>
  <c r="E38" i="12"/>
  <c r="D87" i="12"/>
  <c r="AD18" i="5" a="1"/>
  <c r="AD18" i="5" s="1"/>
  <c r="U19" i="5"/>
  <c r="B28" i="5"/>
  <c r="AD35" i="5" a="1"/>
  <c r="AD35" i="5" s="1"/>
  <c r="B44" i="5"/>
  <c r="AD50" i="5" a="1"/>
  <c r="AD50" i="5" s="1"/>
  <c r="B56" i="5"/>
  <c r="AD57" i="5" a="1"/>
  <c r="AD57" i="5" s="1"/>
  <c r="B70" i="5"/>
  <c r="B71" i="5"/>
  <c r="B75" i="5"/>
  <c r="B84" i="5"/>
  <c r="AD86" i="5" a="1"/>
  <c r="AD86" i="5" s="1"/>
  <c r="AD96" i="5" a="1"/>
  <c r="AD96" i="5" s="1"/>
  <c r="B105" i="5"/>
  <c r="B106" i="5"/>
  <c r="B112" i="5"/>
  <c r="B126" i="5"/>
  <c r="B127" i="5"/>
  <c r="B141" i="5"/>
  <c r="B153" i="5"/>
  <c r="B157" i="5"/>
  <c r="B243" i="5"/>
  <c r="B333" i="5"/>
  <c r="B358" i="5"/>
  <c r="B469" i="5"/>
  <c r="G29" i="12"/>
  <c r="U333" i="5"/>
  <c r="V336" i="5"/>
  <c r="B357" i="5"/>
  <c r="B365" i="5"/>
  <c r="U374" i="5"/>
  <c r="D93" i="12" s="1"/>
  <c r="B376" i="5"/>
  <c r="B386" i="5"/>
  <c r="N391" i="5"/>
  <c r="D56" i="12" s="1"/>
  <c r="B402" i="5"/>
  <c r="V402" i="5"/>
  <c r="N417" i="5"/>
  <c r="B422" i="5"/>
  <c r="B431" i="5"/>
  <c r="V431" i="5"/>
  <c r="B474" i="5"/>
  <c r="B483" i="5"/>
  <c r="D76" i="12"/>
  <c r="B495" i="5"/>
  <c r="B501" i="5"/>
  <c r="B503" i="5"/>
  <c r="B505" i="5"/>
  <c r="B509" i="5"/>
  <c r="V511" i="5"/>
  <c r="B518" i="5"/>
  <c r="B523" i="5"/>
  <c r="N530" i="5"/>
  <c r="B580" i="5"/>
  <c r="B695" i="5"/>
  <c r="B721" i="5"/>
  <c r="B786" i="5"/>
  <c r="B842" i="5"/>
  <c r="B917" i="5"/>
  <c r="B169" i="5"/>
  <c r="B172" i="5"/>
  <c r="B174" i="5"/>
  <c r="B176" i="5"/>
  <c r="B178" i="5"/>
  <c r="B180" i="5"/>
  <c r="B182" i="5"/>
  <c r="B184" i="5"/>
  <c r="B186" i="5"/>
  <c r="B188" i="5"/>
  <c r="B190" i="5"/>
  <c r="B192" i="5"/>
  <c r="B194" i="5"/>
  <c r="B196" i="5"/>
  <c r="B198" i="5"/>
  <c r="B200" i="5"/>
  <c r="B202" i="5"/>
  <c r="B247" i="5"/>
  <c r="B249" i="5"/>
  <c r="B251" i="5"/>
  <c r="B253" i="5"/>
  <c r="B255" i="5"/>
  <c r="B257" i="5"/>
  <c r="B259" i="5"/>
  <c r="B261" i="5"/>
  <c r="B263" i="5"/>
  <c r="B265" i="5"/>
  <c r="B267" i="5"/>
  <c r="B269" i="5"/>
  <c r="B271" i="5"/>
  <c r="B273" i="5"/>
  <c r="B275" i="5"/>
  <c r="B277" i="5"/>
  <c r="B279" i="5"/>
  <c r="B281" i="5"/>
  <c r="B283" i="5"/>
  <c r="B285" i="5"/>
  <c r="B287" i="5"/>
  <c r="D86" i="12"/>
  <c r="B307" i="5"/>
  <c r="B309" i="5"/>
  <c r="B311" i="5"/>
  <c r="B313" i="5"/>
  <c r="B315" i="5"/>
  <c r="B317" i="5"/>
  <c r="B319" i="5"/>
  <c r="B321" i="5"/>
  <c r="B323" i="5"/>
  <c r="B325" i="5"/>
  <c r="B327" i="5"/>
  <c r="B329" i="5"/>
  <c r="B331" i="5"/>
  <c r="B360" i="5"/>
  <c r="B368" i="5"/>
  <c r="B374" i="5"/>
  <c r="B380" i="5"/>
  <c r="B396" i="5"/>
  <c r="B416" i="5"/>
  <c r="B419" i="5"/>
  <c r="B437" i="5"/>
  <c r="B441" i="5"/>
  <c r="B445" i="5"/>
  <c r="B461" i="5"/>
  <c r="B480" i="5"/>
  <c r="B481" i="5"/>
  <c r="B497" i="5"/>
  <c r="B521" i="5"/>
  <c r="B525" i="5"/>
  <c r="B655" i="5"/>
  <c r="B720" i="5"/>
  <c r="B749" i="5"/>
  <c r="B752" i="5"/>
  <c r="B797" i="5"/>
  <c r="B799" i="5"/>
  <c r="B804" i="5"/>
  <c r="B828" i="5"/>
  <c r="B863" i="5"/>
  <c r="B1081" i="5"/>
  <c r="B1113" i="5"/>
  <c r="B1145" i="5"/>
  <c r="B1177" i="5"/>
  <c r="B1209" i="5"/>
  <c r="B1241" i="5"/>
  <c r="B1273" i="5"/>
  <c r="B1305" i="5"/>
  <c r="B1337" i="5"/>
  <c r="B1369" i="5"/>
  <c r="B1401" i="5"/>
  <c r="B1433" i="5"/>
  <c r="B1465" i="5"/>
  <c r="B1497" i="5"/>
  <c r="D108" i="12"/>
  <c r="B289" i="5"/>
  <c r="B293" i="5"/>
  <c r="B295" i="5"/>
  <c r="B339" i="5"/>
  <c r="B341" i="5"/>
  <c r="B343" i="5"/>
  <c r="B345" i="5"/>
  <c r="B347" i="5"/>
  <c r="B349" i="5"/>
  <c r="B351" i="5"/>
  <c r="B353" i="5"/>
  <c r="B355" i="5"/>
  <c r="B363" i="5"/>
  <c r="B371" i="5"/>
  <c r="B390" i="5"/>
  <c r="B410" i="5"/>
  <c r="B413" i="5"/>
  <c r="B426" i="5"/>
  <c r="B429" i="5"/>
  <c r="B451" i="5"/>
  <c r="B467" i="5"/>
  <c r="B475" i="5"/>
  <c r="B490" i="5"/>
  <c r="B524" i="5"/>
  <c r="B549" i="5"/>
  <c r="B576" i="5"/>
  <c r="B618" i="5"/>
  <c r="B696" i="5"/>
  <c r="B715" i="5"/>
  <c r="U762" i="5"/>
  <c r="V762" i="5"/>
  <c r="B850" i="5"/>
  <c r="B866" i="5"/>
  <c r="B1004" i="5"/>
  <c r="B1053" i="5"/>
  <c r="B1071" i="5"/>
  <c r="B1085" i="5"/>
  <c r="B1103" i="5"/>
  <c r="B1117" i="5"/>
  <c r="B1135" i="5"/>
  <c r="B1149" i="5"/>
  <c r="B1167" i="5"/>
  <c r="B1181" i="5"/>
  <c r="B1199" i="5"/>
  <c r="B1213" i="5"/>
  <c r="B1231" i="5"/>
  <c r="B1245" i="5"/>
  <c r="B1263" i="5"/>
  <c r="B1277" i="5"/>
  <c r="B1295" i="5"/>
  <c r="B1309" i="5"/>
  <c r="B1327" i="5"/>
  <c r="B1341" i="5"/>
  <c r="B1359" i="5"/>
  <c r="B1373" i="5"/>
  <c r="B1391" i="5"/>
  <c r="B1405" i="5"/>
  <c r="B1423" i="5"/>
  <c r="B1437" i="5"/>
  <c r="B1455" i="5"/>
  <c r="B1469" i="5"/>
  <c r="B1487" i="5"/>
  <c r="B1501" i="5"/>
  <c r="B1519" i="5"/>
  <c r="B133" i="5"/>
  <c r="B161" i="5"/>
  <c r="B166" i="5"/>
  <c r="B210" i="5"/>
  <c r="B212" i="5"/>
  <c r="B214" i="5"/>
  <c r="B216" i="5"/>
  <c r="B218" i="5"/>
  <c r="B220" i="5"/>
  <c r="B222" i="5"/>
  <c r="B224" i="5"/>
  <c r="B226" i="5"/>
  <c r="B228" i="5"/>
  <c r="B230" i="5"/>
  <c r="B232" i="5"/>
  <c r="B234" i="5"/>
  <c r="B236" i="5"/>
  <c r="B238" i="5"/>
  <c r="B240" i="5"/>
  <c r="U242" i="5"/>
  <c r="O63" i="2" s="1"/>
  <c r="B245" i="5"/>
  <c r="U291" i="5"/>
  <c r="B298" i="5"/>
  <c r="B300" i="5"/>
  <c r="B302" i="5"/>
  <c r="B304" i="5"/>
  <c r="B335" i="5"/>
  <c r="N362" i="5"/>
  <c r="G30" i="13" s="1"/>
  <c r="N370" i="5"/>
  <c r="N373" i="5"/>
  <c r="U375" i="5"/>
  <c r="B384" i="5"/>
  <c r="N389" i="5"/>
  <c r="G15" i="13" s="1"/>
  <c r="B400" i="5"/>
  <c r="N406" i="5"/>
  <c r="D52" i="12" s="1"/>
  <c r="N415" i="5"/>
  <c r="S34" i="2" s="1"/>
  <c r="B420" i="5"/>
  <c r="U430" i="5"/>
  <c r="N436" i="5"/>
  <c r="N440" i="5"/>
  <c r="N444" i="5"/>
  <c r="N473" i="5"/>
  <c r="B488" i="5"/>
  <c r="B489" i="5"/>
  <c r="B513" i="5"/>
  <c r="B514" i="5"/>
  <c r="B522" i="5"/>
  <c r="B526" i="5"/>
  <c r="B527" i="5"/>
  <c r="B529" i="5"/>
  <c r="V548" i="5"/>
  <c r="U548" i="5"/>
  <c r="N579" i="5"/>
  <c r="U695" i="5"/>
  <c r="V695" i="5"/>
  <c r="B711" i="5"/>
  <c r="B712" i="5"/>
  <c r="B741" i="5"/>
  <c r="B782" i="5"/>
  <c r="B793" i="5"/>
  <c r="B809" i="5"/>
  <c r="B849" i="5"/>
  <c r="B944" i="5"/>
  <c r="B946" i="5"/>
  <c r="B1075" i="5"/>
  <c r="B1107" i="5"/>
  <c r="B1139" i="5"/>
  <c r="B1171" i="5"/>
  <c r="B1203" i="5"/>
  <c r="B1235" i="5"/>
  <c r="B1267" i="5"/>
  <c r="B1299" i="5"/>
  <c r="B1331" i="5"/>
  <c r="B1363" i="5"/>
  <c r="B1395" i="5"/>
  <c r="B1427" i="5"/>
  <c r="B1459" i="5"/>
  <c r="B1491" i="5"/>
  <c r="B1523" i="5"/>
  <c r="B2903" i="5"/>
  <c r="B2901" i="5"/>
  <c r="B2899" i="5"/>
  <c r="B2897" i="5"/>
  <c r="B2895" i="5"/>
  <c r="B2893" i="5"/>
  <c r="B2891" i="5"/>
  <c r="B2889" i="5"/>
  <c r="B2887" i="5"/>
  <c r="B2885" i="5"/>
  <c r="B2883" i="5"/>
  <c r="B2881" i="5"/>
  <c r="B2879" i="5"/>
  <c r="B2877" i="5"/>
  <c r="B2875" i="5"/>
  <c r="B2873" i="5"/>
  <c r="B2871" i="5"/>
  <c r="B2869" i="5"/>
  <c r="B2867" i="5"/>
  <c r="B2865" i="5"/>
  <c r="B2863" i="5"/>
  <c r="B2861" i="5"/>
  <c r="B2859" i="5"/>
  <c r="B2857" i="5"/>
  <c r="B2855" i="5"/>
  <c r="B2853" i="5"/>
  <c r="B2851" i="5"/>
  <c r="B2849" i="5"/>
  <c r="B2847" i="5"/>
  <c r="B2845" i="5"/>
  <c r="B2843" i="5"/>
  <c r="B2841" i="5"/>
  <c r="B2839" i="5"/>
  <c r="B2837" i="5"/>
  <c r="B2835" i="5"/>
  <c r="B2833" i="5"/>
  <c r="B2831" i="5"/>
  <c r="B2829" i="5"/>
  <c r="B2827" i="5"/>
  <c r="B2825" i="5"/>
  <c r="B2823" i="5"/>
  <c r="B2821" i="5"/>
  <c r="B2819" i="5"/>
  <c r="B2817" i="5"/>
  <c r="B2815" i="5"/>
  <c r="B2813" i="5"/>
  <c r="B2811" i="5"/>
  <c r="B2809" i="5"/>
  <c r="B2807" i="5"/>
  <c r="B2805" i="5"/>
  <c r="B2803" i="5"/>
  <c r="B2801" i="5"/>
  <c r="B2799" i="5"/>
  <c r="B2797" i="5"/>
  <c r="B2795" i="5"/>
  <c r="B2793" i="5"/>
  <c r="B2791" i="5"/>
  <c r="B2789" i="5"/>
  <c r="B2787" i="5"/>
  <c r="B2785" i="5"/>
  <c r="B2783" i="5"/>
  <c r="B2781" i="5"/>
  <c r="B2779" i="5"/>
  <c r="B2777" i="5"/>
  <c r="B2775" i="5"/>
  <c r="B2773" i="5"/>
  <c r="B2771" i="5"/>
  <c r="B2769" i="5"/>
  <c r="B2767" i="5"/>
  <c r="B2765" i="5"/>
  <c r="B2763" i="5"/>
  <c r="B2761" i="5"/>
  <c r="B2759" i="5"/>
  <c r="B2757" i="5"/>
  <c r="B2755" i="5"/>
  <c r="B2753" i="5"/>
  <c r="B2751" i="5"/>
  <c r="B2749" i="5"/>
  <c r="B2747" i="5"/>
  <c r="B2745" i="5"/>
  <c r="B2743" i="5"/>
  <c r="B2741" i="5"/>
  <c r="B2739" i="5"/>
  <c r="B2737" i="5"/>
  <c r="B2735" i="5"/>
  <c r="B2733" i="5"/>
  <c r="B2731" i="5"/>
  <c r="B2729" i="5"/>
  <c r="B2727" i="5"/>
  <c r="B2725" i="5"/>
  <c r="B2723" i="5"/>
  <c r="B2721" i="5"/>
  <c r="B2719" i="5"/>
  <c r="B2717" i="5"/>
  <c r="B2715" i="5"/>
  <c r="B2713" i="5"/>
  <c r="B2711" i="5"/>
  <c r="B2709" i="5"/>
  <c r="B2707" i="5"/>
  <c r="B2705" i="5"/>
  <c r="B2703" i="5"/>
  <c r="B2701" i="5"/>
  <c r="B2699" i="5"/>
  <c r="B2697" i="5"/>
  <c r="B2695" i="5"/>
  <c r="B2693" i="5"/>
  <c r="B2691" i="5"/>
  <c r="B2689" i="5"/>
  <c r="B2687" i="5"/>
  <c r="B2685" i="5"/>
  <c r="B2683" i="5"/>
  <c r="B2681" i="5"/>
  <c r="B2679" i="5"/>
  <c r="B2677" i="5"/>
  <c r="B2675" i="5"/>
  <c r="B2673" i="5"/>
  <c r="B2671" i="5"/>
  <c r="B2669" i="5"/>
  <c r="B2667" i="5"/>
  <c r="B2665" i="5"/>
  <c r="B2663" i="5"/>
  <c r="B2661" i="5"/>
  <c r="B2659" i="5"/>
  <c r="B2657" i="5"/>
  <c r="B2655" i="5"/>
  <c r="B2653" i="5"/>
  <c r="B2651" i="5"/>
  <c r="B2649" i="5"/>
  <c r="B2647" i="5"/>
  <c r="B2645" i="5"/>
  <c r="B2643" i="5"/>
  <c r="B2641" i="5"/>
  <c r="B2639" i="5"/>
  <c r="B2637" i="5"/>
  <c r="B2635" i="5"/>
  <c r="B2633" i="5"/>
  <c r="B2631" i="5"/>
  <c r="B2629" i="5"/>
  <c r="B2627" i="5"/>
  <c r="B2625" i="5"/>
  <c r="B2623" i="5"/>
  <c r="B2621" i="5"/>
  <c r="B2619" i="5"/>
  <c r="B2617" i="5"/>
  <c r="B2615" i="5"/>
  <c r="B2613" i="5"/>
  <c r="B2611" i="5"/>
  <c r="B2609" i="5"/>
  <c r="B2607" i="5"/>
  <c r="B2605" i="5"/>
  <c r="B2603" i="5"/>
  <c r="B2601" i="5"/>
  <c r="B2599" i="5"/>
  <c r="B2597" i="5"/>
  <c r="B2595" i="5"/>
  <c r="B2593" i="5"/>
  <c r="B2591" i="5"/>
  <c r="B2589" i="5"/>
  <c r="B2587" i="5"/>
  <c r="B2585" i="5"/>
  <c r="B2583" i="5"/>
  <c r="B2581" i="5"/>
  <c r="B2579" i="5"/>
  <c r="B2577" i="5"/>
  <c r="B2575" i="5"/>
  <c r="B2573" i="5"/>
  <c r="B2571" i="5"/>
  <c r="B2569" i="5"/>
  <c r="B2567" i="5"/>
  <c r="B2565" i="5"/>
  <c r="B2563" i="5"/>
  <c r="B2561" i="5"/>
  <c r="B2559" i="5"/>
  <c r="B2557" i="5"/>
  <c r="B2555" i="5"/>
  <c r="B2553" i="5"/>
  <c r="B2551" i="5"/>
  <c r="B2549" i="5"/>
  <c r="B2547" i="5"/>
  <c r="B2545" i="5"/>
  <c r="B2543" i="5"/>
  <c r="B2541" i="5"/>
  <c r="B2539" i="5"/>
  <c r="B2537" i="5"/>
  <c r="B2535" i="5"/>
  <c r="B2533" i="5"/>
  <c r="B2531" i="5"/>
  <c r="B2529" i="5"/>
  <c r="B2527" i="5"/>
  <c r="B2525" i="5"/>
  <c r="B2523" i="5"/>
  <c r="B2521" i="5"/>
  <c r="B2519" i="5"/>
  <c r="B2517" i="5"/>
  <c r="B2515" i="5"/>
  <c r="B2513" i="5"/>
  <c r="B2511" i="5"/>
  <c r="B2509" i="5"/>
  <c r="B2507" i="5"/>
  <c r="B2505" i="5"/>
  <c r="B2503" i="5"/>
  <c r="B2501" i="5"/>
  <c r="B2499" i="5"/>
  <c r="B2497" i="5"/>
  <c r="B2495" i="5"/>
  <c r="B2902" i="5"/>
  <c r="B2900" i="5"/>
  <c r="B2898" i="5"/>
  <c r="B2896" i="5"/>
  <c r="B2894" i="5"/>
  <c r="B2892" i="5"/>
  <c r="B2890" i="5"/>
  <c r="B2888" i="5"/>
  <c r="B2886" i="5"/>
  <c r="B2884" i="5"/>
  <c r="B2882" i="5"/>
  <c r="B2880" i="5"/>
  <c r="B2878" i="5"/>
  <c r="B2876" i="5"/>
  <c r="B2874" i="5"/>
  <c r="B2872" i="5"/>
  <c r="B2870" i="5"/>
  <c r="B2868" i="5"/>
  <c r="B2866" i="5"/>
  <c r="B2864" i="5"/>
  <c r="B2862" i="5"/>
  <c r="B2860" i="5"/>
  <c r="B2858" i="5"/>
  <c r="B2856" i="5"/>
  <c r="B2854" i="5"/>
  <c r="B2852" i="5"/>
  <c r="B2850" i="5"/>
  <c r="B2848" i="5"/>
  <c r="B2846" i="5"/>
  <c r="B2844" i="5"/>
  <c r="B2842" i="5"/>
  <c r="B2840" i="5"/>
  <c r="B2838" i="5"/>
  <c r="B2836" i="5"/>
  <c r="B2834" i="5"/>
  <c r="B2832" i="5"/>
  <c r="B2830" i="5"/>
  <c r="B2828" i="5"/>
  <c r="B2826" i="5"/>
  <c r="B2824" i="5"/>
  <c r="B2822" i="5"/>
  <c r="B2820" i="5"/>
  <c r="B2818" i="5"/>
  <c r="B2816" i="5"/>
  <c r="B2814" i="5"/>
  <c r="B2812" i="5"/>
  <c r="B2810" i="5"/>
  <c r="B2808" i="5"/>
  <c r="B2806" i="5"/>
  <c r="B2804" i="5"/>
  <c r="B2802" i="5"/>
  <c r="B2800" i="5"/>
  <c r="B2798" i="5"/>
  <c r="B2796" i="5"/>
  <c r="B2794" i="5"/>
  <c r="B2792" i="5"/>
  <c r="B2790" i="5"/>
  <c r="B2788" i="5"/>
  <c r="B2786" i="5"/>
  <c r="B2784" i="5"/>
  <c r="B2782" i="5"/>
  <c r="B2780" i="5"/>
  <c r="B2778" i="5"/>
  <c r="B2776" i="5"/>
  <c r="B2774" i="5"/>
  <c r="B2772" i="5"/>
  <c r="B2770" i="5"/>
  <c r="B2768" i="5"/>
  <c r="B2766" i="5"/>
  <c r="B2764" i="5"/>
  <c r="B2762" i="5"/>
  <c r="B2760" i="5"/>
  <c r="B2758" i="5"/>
  <c r="B2756" i="5"/>
  <c r="B2754" i="5"/>
  <c r="B2752" i="5"/>
  <c r="B2750" i="5"/>
  <c r="B2748" i="5"/>
  <c r="B2746" i="5"/>
  <c r="B2744" i="5"/>
  <c r="B2742" i="5"/>
  <c r="B2740" i="5"/>
  <c r="B2738" i="5"/>
  <c r="B2736" i="5"/>
  <c r="B2734" i="5"/>
  <c r="B2732" i="5"/>
  <c r="B2730" i="5"/>
  <c r="B2728" i="5"/>
  <c r="B2726" i="5"/>
  <c r="B2724" i="5"/>
  <c r="B2722" i="5"/>
  <c r="B2720" i="5"/>
  <c r="B2718" i="5"/>
  <c r="B2716" i="5"/>
  <c r="B2714" i="5"/>
  <c r="B2712" i="5"/>
  <c r="B2710" i="5"/>
  <c r="B2708" i="5"/>
  <c r="B2706" i="5"/>
  <c r="B2704" i="5"/>
  <c r="B2702" i="5"/>
  <c r="B2700" i="5"/>
  <c r="B2698" i="5"/>
  <c r="B2696" i="5"/>
  <c r="B2694" i="5"/>
  <c r="B2692" i="5"/>
  <c r="B2690" i="5"/>
  <c r="B2688" i="5"/>
  <c r="B2686" i="5"/>
  <c r="B2684" i="5"/>
  <c r="B2682" i="5"/>
  <c r="B2680" i="5"/>
  <c r="B2678" i="5"/>
  <c r="B2676" i="5"/>
  <c r="B2674" i="5"/>
  <c r="B2672" i="5"/>
  <c r="B2670" i="5"/>
  <c r="B2668" i="5"/>
  <c r="B2666" i="5"/>
  <c r="B2664" i="5"/>
  <c r="B2662" i="5"/>
  <c r="B2660" i="5"/>
  <c r="B2658" i="5"/>
  <c r="B2656" i="5"/>
  <c r="B2654" i="5"/>
  <c r="B2652" i="5"/>
  <c r="B2650" i="5"/>
  <c r="B2648" i="5"/>
  <c r="B2646" i="5"/>
  <c r="B2644" i="5"/>
  <c r="B2642" i="5"/>
  <c r="B2640" i="5"/>
  <c r="B2638" i="5"/>
  <c r="B2636" i="5"/>
  <c r="B2634" i="5"/>
  <c r="B2632" i="5"/>
  <c r="B2630" i="5"/>
  <c r="B2628" i="5"/>
  <c r="B2626" i="5"/>
  <c r="B2624" i="5"/>
  <c r="B2622" i="5"/>
  <c r="B2620" i="5"/>
  <c r="B2618" i="5"/>
  <c r="B2616" i="5"/>
  <c r="B2614" i="5"/>
  <c r="B2612" i="5"/>
  <c r="B2610" i="5"/>
  <c r="B2608" i="5"/>
  <c r="B2606" i="5"/>
  <c r="B2604" i="5"/>
  <c r="B2602" i="5"/>
  <c r="B2600" i="5"/>
  <c r="B2598" i="5"/>
  <c r="B2596" i="5"/>
  <c r="B2594" i="5"/>
  <c r="B2592" i="5"/>
  <c r="B2590" i="5"/>
  <c r="B2588" i="5"/>
  <c r="B2586" i="5"/>
  <c r="B2584" i="5"/>
  <c r="B2582" i="5"/>
  <c r="B2580" i="5"/>
  <c r="B2578" i="5"/>
  <c r="B2576" i="5"/>
  <c r="B2574" i="5"/>
  <c r="B2572" i="5"/>
  <c r="B2570" i="5"/>
  <c r="B2568" i="5"/>
  <c r="B2566" i="5"/>
  <c r="B2564" i="5"/>
  <c r="B2562" i="5"/>
  <c r="B2560" i="5"/>
  <c r="B2558" i="5"/>
  <c r="B2556" i="5"/>
  <c r="B2554" i="5"/>
  <c r="B2552" i="5"/>
  <c r="B2550" i="5"/>
  <c r="B2548" i="5"/>
  <c r="B2546" i="5"/>
  <c r="B2544" i="5"/>
  <c r="B2542" i="5"/>
  <c r="B2540" i="5"/>
  <c r="B2538" i="5"/>
  <c r="B2536" i="5"/>
  <c r="B2534" i="5"/>
  <c r="B2532" i="5"/>
  <c r="B2530" i="5"/>
  <c r="B2528" i="5"/>
  <c r="B2526" i="5"/>
  <c r="B2524" i="5"/>
  <c r="B2522" i="5"/>
  <c r="B2520" i="5"/>
  <c r="B2518" i="5"/>
  <c r="B2516" i="5"/>
  <c r="B2514" i="5"/>
  <c r="B2512" i="5"/>
  <c r="B2510" i="5"/>
  <c r="B2508" i="5"/>
  <c r="B2506" i="5"/>
  <c r="B2504" i="5"/>
  <c r="B2502" i="5"/>
  <c r="B2500" i="5"/>
  <c r="B2496" i="5"/>
  <c r="B2498" i="5"/>
  <c r="B2310" i="5"/>
  <c r="B2294" i="5"/>
  <c r="B2278" i="5"/>
  <c r="B2262" i="5"/>
  <c r="B2236" i="5"/>
  <c r="B2220" i="5"/>
  <c r="B2204" i="5"/>
  <c r="B2202" i="5"/>
  <c r="B2200" i="5"/>
  <c r="B2198" i="5"/>
  <c r="B2196" i="5"/>
  <c r="B2194" i="5"/>
  <c r="B2192" i="5"/>
  <c r="B2190" i="5"/>
  <c r="B2188" i="5"/>
  <c r="B2186" i="5"/>
  <c r="B2184" i="5"/>
  <c r="B2182" i="5"/>
  <c r="B2180" i="5"/>
  <c r="B2178" i="5"/>
  <c r="B2176" i="5"/>
  <c r="B2174" i="5"/>
  <c r="B2172" i="5"/>
  <c r="B2170" i="5"/>
  <c r="B2168" i="5"/>
  <c r="B2166" i="5"/>
  <c r="B2164" i="5"/>
  <c r="B2162" i="5"/>
  <c r="B2160" i="5"/>
  <c r="B2492" i="5"/>
  <c r="B2488" i="5"/>
  <c r="B2484" i="5"/>
  <c r="B2480" i="5"/>
  <c r="B2476" i="5"/>
  <c r="B2472" i="5"/>
  <c r="B2468" i="5"/>
  <c r="B2464" i="5"/>
  <c r="B2460" i="5"/>
  <c r="B2456" i="5"/>
  <c r="B2452" i="5"/>
  <c r="B2448" i="5"/>
  <c r="B2444" i="5"/>
  <c r="B2440" i="5"/>
  <c r="B2436" i="5"/>
  <c r="B2432" i="5"/>
  <c r="B2428" i="5"/>
  <c r="B2424" i="5"/>
  <c r="B2420" i="5"/>
  <c r="B2416" i="5"/>
  <c r="B2412" i="5"/>
  <c r="B2408" i="5"/>
  <c r="B2404" i="5"/>
  <c r="B2400" i="5"/>
  <c r="B2396" i="5"/>
  <c r="B2392" i="5"/>
  <c r="B2388" i="5"/>
  <c r="B2309" i="5"/>
  <c r="B2306" i="5"/>
  <c r="B2293" i="5"/>
  <c r="B2290" i="5"/>
  <c r="B2277" i="5"/>
  <c r="B2274" i="5"/>
  <c r="B2261" i="5"/>
  <c r="B2258" i="5"/>
  <c r="B2249" i="5"/>
  <c r="B2240" i="5"/>
  <c r="B2233" i="5"/>
  <c r="B2224" i="5"/>
  <c r="B2217" i="5"/>
  <c r="B2208" i="5"/>
  <c r="B2312" i="5"/>
  <c r="B2296" i="5"/>
  <c r="B2280" i="5"/>
  <c r="B2264" i="5"/>
  <c r="B2242" i="5"/>
  <c r="B2235" i="5"/>
  <c r="B2226" i="5"/>
  <c r="B2219" i="5"/>
  <c r="B2210" i="5"/>
  <c r="B2302" i="5"/>
  <c r="B2286" i="5"/>
  <c r="B2270" i="5"/>
  <c r="B2254" i="5"/>
  <c r="B2244" i="5"/>
  <c r="B2228" i="5"/>
  <c r="B2212" i="5"/>
  <c r="B2203" i="5"/>
  <c r="B2201" i="5"/>
  <c r="B2199" i="5"/>
  <c r="B2197" i="5"/>
  <c r="B2195" i="5"/>
  <c r="B2193" i="5"/>
  <c r="B2191" i="5"/>
  <c r="B2189" i="5"/>
  <c r="B2187" i="5"/>
  <c r="B2185" i="5"/>
  <c r="B2183" i="5"/>
  <c r="B2181" i="5"/>
  <c r="B2179" i="5"/>
  <c r="B2177" i="5"/>
  <c r="B2175" i="5"/>
  <c r="B2173" i="5"/>
  <c r="B2171" i="5"/>
  <c r="B2169" i="5"/>
  <c r="B2167" i="5"/>
  <c r="B2165" i="5"/>
  <c r="B2163" i="5"/>
  <c r="B2494" i="5"/>
  <c r="B2490" i="5"/>
  <c r="B2486" i="5"/>
  <c r="B2482" i="5"/>
  <c r="B2478" i="5"/>
  <c r="B2474" i="5"/>
  <c r="B2470" i="5"/>
  <c r="B2466" i="5"/>
  <c r="B2462" i="5"/>
  <c r="B2458" i="5"/>
  <c r="B2454" i="5"/>
  <c r="B2450" i="5"/>
  <c r="B2446" i="5"/>
  <c r="B2442" i="5"/>
  <c r="B2438" i="5"/>
  <c r="B2434" i="5"/>
  <c r="B2430" i="5"/>
  <c r="B2426" i="5"/>
  <c r="B2422" i="5"/>
  <c r="B2418" i="5"/>
  <c r="B2414" i="5"/>
  <c r="B2410" i="5"/>
  <c r="B2314" i="5"/>
  <c r="B2301" i="5"/>
  <c r="B2298" i="5"/>
  <c r="B2285" i="5"/>
  <c r="B2282" i="5"/>
  <c r="B2269" i="5"/>
  <c r="B2266" i="5"/>
  <c r="B2253" i="5"/>
  <c r="B2248" i="5"/>
  <c r="B2241" i="5"/>
  <c r="B2232" i="5"/>
  <c r="B2225" i="5"/>
  <c r="B2216" i="5"/>
  <c r="B2209" i="5"/>
  <c r="B2304" i="5"/>
  <c r="B2288" i="5"/>
  <c r="B2272" i="5"/>
  <c r="B2256" i="5"/>
  <c r="B2250" i="5"/>
  <c r="B2243" i="5"/>
  <c r="B2234" i="5"/>
  <c r="B2227" i="5"/>
  <c r="B2218" i="5"/>
  <c r="B2211" i="5"/>
  <c r="B2386" i="5"/>
  <c r="B2370" i="5"/>
  <c r="B2354" i="5"/>
  <c r="B2338" i="5"/>
  <c r="B2322" i="5"/>
  <c r="B2295" i="5"/>
  <c r="B2287" i="5"/>
  <c r="B2223" i="5"/>
  <c r="B1046" i="5"/>
  <c r="B1044" i="5"/>
  <c r="B1042" i="5"/>
  <c r="B1040" i="5"/>
  <c r="B1038" i="5"/>
  <c r="B1036" i="5"/>
  <c r="B1034" i="5"/>
  <c r="B1032" i="5"/>
  <c r="B1030" i="5"/>
  <c r="B1028" i="5"/>
  <c r="B1026" i="5"/>
  <c r="B1024" i="5"/>
  <c r="B1022" i="5"/>
  <c r="B1020" i="5"/>
  <c r="B1018" i="5"/>
  <c r="B1016" i="5"/>
  <c r="B1014" i="5"/>
  <c r="B971" i="5"/>
  <c r="B969" i="5"/>
  <c r="B897" i="5"/>
  <c r="B895" i="5"/>
  <c r="B893" i="5"/>
  <c r="B891" i="5"/>
  <c r="B889" i="5"/>
  <c r="B887" i="5"/>
  <c r="B885" i="5"/>
  <c r="B883" i="5"/>
  <c r="B881" i="5"/>
  <c r="B879" i="5"/>
  <c r="B877" i="5"/>
  <c r="B875" i="5"/>
  <c r="B873" i="5"/>
  <c r="B871" i="5"/>
  <c r="B869" i="5"/>
  <c r="B840" i="5"/>
  <c r="B692" i="5"/>
  <c r="B690" i="5"/>
  <c r="B688" i="5"/>
  <c r="B686" i="5"/>
  <c r="B684" i="5"/>
  <c r="B682" i="5"/>
  <c r="B680" i="5"/>
  <c r="B678" i="5"/>
  <c r="B676" i="5"/>
  <c r="B674" i="5"/>
  <c r="B672" i="5"/>
  <c r="B670" i="5"/>
  <c r="B668" i="5"/>
  <c r="B666" i="5"/>
  <c r="B664" i="5"/>
  <c r="B662" i="5"/>
  <c r="B660" i="5"/>
  <c r="B652" i="5"/>
  <c r="B650" i="5"/>
  <c r="B648" i="5"/>
  <c r="B646" i="5"/>
  <c r="B644" i="5"/>
  <c r="B642" i="5"/>
  <c r="B640" i="5"/>
  <c r="B638" i="5"/>
  <c r="B636" i="5"/>
  <c r="B634" i="5"/>
  <c r="B632" i="5"/>
  <c r="B630" i="5"/>
  <c r="B628" i="5"/>
  <c r="B626" i="5"/>
  <c r="B624" i="5"/>
  <c r="B622" i="5"/>
  <c r="B614" i="5"/>
  <c r="B612" i="5"/>
  <c r="B610" i="5"/>
  <c r="B608" i="5"/>
  <c r="B606" i="5"/>
  <c r="B604" i="5"/>
  <c r="B602" i="5"/>
  <c r="B600" i="5"/>
  <c r="B598" i="5"/>
  <c r="B596" i="5"/>
  <c r="B594" i="5"/>
  <c r="B592" i="5"/>
  <c r="B590" i="5"/>
  <c r="B588" i="5"/>
  <c r="B586" i="5"/>
  <c r="B584" i="5"/>
  <c r="B582" i="5"/>
  <c r="B574" i="5"/>
  <c r="B572" i="5"/>
  <c r="B570" i="5"/>
  <c r="B568" i="5"/>
  <c r="B566" i="5"/>
  <c r="B564" i="5"/>
  <c r="B562" i="5"/>
  <c r="B560" i="5"/>
  <c r="B558" i="5"/>
  <c r="B556" i="5"/>
  <c r="B554" i="5"/>
  <c r="B546" i="5"/>
  <c r="B544" i="5"/>
  <c r="B542" i="5"/>
  <c r="B540" i="5"/>
  <c r="B538" i="5"/>
  <c r="B536" i="5"/>
  <c r="B534" i="5"/>
  <c r="B2384" i="5"/>
  <c r="B2368" i="5"/>
  <c r="B2352" i="5"/>
  <c r="B2336" i="5"/>
  <c r="B2320" i="5"/>
  <c r="B2260" i="5"/>
  <c r="B2247" i="5"/>
  <c r="B2159" i="5"/>
  <c r="B2155" i="5"/>
  <c r="B2151" i="5"/>
  <c r="B2147" i="5"/>
  <c r="B2143" i="5"/>
  <c r="B2139" i="5"/>
  <c r="B2135" i="5"/>
  <c r="B2131" i="5"/>
  <c r="B2127" i="5"/>
  <c r="B2123" i="5"/>
  <c r="B2119" i="5"/>
  <c r="B2115" i="5"/>
  <c r="B2111" i="5"/>
  <c r="B2107" i="5"/>
  <c r="B2103" i="5"/>
  <c r="B2099" i="5"/>
  <c r="B2095" i="5"/>
  <c r="B2091" i="5"/>
  <c r="B2087" i="5"/>
  <c r="B2083" i="5"/>
  <c r="B2079" i="5"/>
  <c r="B2075" i="5"/>
  <c r="B2071" i="5"/>
  <c r="B2067" i="5"/>
  <c r="B2063" i="5"/>
  <c r="B2059" i="5"/>
  <c r="B2055" i="5"/>
  <c r="B2051" i="5"/>
  <c r="B2047" i="5"/>
  <c r="B2043" i="5"/>
  <c r="B2039" i="5"/>
  <c r="B2035" i="5"/>
  <c r="B2031" i="5"/>
  <c r="B2027" i="5"/>
  <c r="B2023" i="5"/>
  <c r="B2019" i="5"/>
  <c r="B2015" i="5"/>
  <c r="B2011" i="5"/>
  <c r="B2007" i="5"/>
  <c r="B2003" i="5"/>
  <c r="B1999" i="5"/>
  <c r="B1995" i="5"/>
  <c r="B1991" i="5"/>
  <c r="B1987" i="5"/>
  <c r="B1983" i="5"/>
  <c r="B1979" i="5"/>
  <c r="B1975" i="5"/>
  <c r="B1971" i="5"/>
  <c r="B1967" i="5"/>
  <c r="B1963" i="5"/>
  <c r="B1959" i="5"/>
  <c r="B1955" i="5"/>
  <c r="B1951" i="5"/>
  <c r="B1947" i="5"/>
  <c r="B1943" i="5"/>
  <c r="B1939" i="5"/>
  <c r="B1935" i="5"/>
  <c r="B1931" i="5"/>
  <c r="B1927" i="5"/>
  <c r="B1923" i="5"/>
  <c r="B2382" i="5"/>
  <c r="B2366" i="5"/>
  <c r="B2350" i="5"/>
  <c r="B2334" i="5"/>
  <c r="B2318" i="5"/>
  <c r="B2279" i="5"/>
  <c r="B2252" i="5"/>
  <c r="B2207" i="5"/>
  <c r="B1919" i="5"/>
  <c r="B1917" i="5"/>
  <c r="B1915" i="5"/>
  <c r="B1913" i="5"/>
  <c r="B1911" i="5"/>
  <c r="B1909" i="5"/>
  <c r="B1907" i="5"/>
  <c r="B1905" i="5"/>
  <c r="B1903" i="5"/>
  <c r="B1901" i="5"/>
  <c r="B1899" i="5"/>
  <c r="B1897" i="5"/>
  <c r="B1895" i="5"/>
  <c r="B1893" i="5"/>
  <c r="B1891" i="5"/>
  <c r="B1889" i="5"/>
  <c r="B1887" i="5"/>
  <c r="B1885" i="5"/>
  <c r="B1883" i="5"/>
  <c r="B1881" i="5"/>
  <c r="B1879" i="5"/>
  <c r="B1877" i="5"/>
  <c r="B1875" i="5"/>
  <c r="B1873" i="5"/>
  <c r="B1871" i="5"/>
  <c r="B1869" i="5"/>
  <c r="B1867" i="5"/>
  <c r="B1865" i="5"/>
  <c r="B1863" i="5"/>
  <c r="B1861" i="5"/>
  <c r="B1859" i="5"/>
  <c r="B1857" i="5"/>
  <c r="B1855" i="5"/>
  <c r="B1853" i="5"/>
  <c r="B1851" i="5"/>
  <c r="B1849" i="5"/>
  <c r="B1847" i="5"/>
  <c r="B1845" i="5"/>
  <c r="B1843" i="5"/>
  <c r="B1841" i="5"/>
  <c r="B1839" i="5"/>
  <c r="B1837" i="5"/>
  <c r="B1835" i="5"/>
  <c r="B1833" i="5"/>
  <c r="B1831" i="5"/>
  <c r="B1829" i="5"/>
  <c r="B1827" i="5"/>
  <c r="B1825" i="5"/>
  <c r="B1823" i="5"/>
  <c r="B1821" i="5"/>
  <c r="B1819" i="5"/>
  <c r="B1817" i="5"/>
  <c r="B1815" i="5"/>
  <c r="B1813" i="5"/>
  <c r="B1811" i="5"/>
  <c r="B1809" i="5"/>
  <c r="B1807" i="5"/>
  <c r="B1805" i="5"/>
  <c r="B1803" i="5"/>
  <c r="B1801" i="5"/>
  <c r="B1799" i="5"/>
  <c r="B1797" i="5"/>
  <c r="B1795" i="5"/>
  <c r="B1793" i="5"/>
  <c r="B1791" i="5"/>
  <c r="B1789" i="5"/>
  <c r="B1787" i="5"/>
  <c r="B1785" i="5"/>
  <c r="B1783" i="5"/>
  <c r="B1781" i="5"/>
  <c r="B1779" i="5"/>
  <c r="B1777" i="5"/>
  <c r="B1775" i="5"/>
  <c r="B1773" i="5"/>
  <c r="B1771" i="5"/>
  <c r="B1769" i="5"/>
  <c r="B1767" i="5"/>
  <c r="B1765" i="5"/>
  <c r="B1763" i="5"/>
  <c r="B1761" i="5"/>
  <c r="B1759" i="5"/>
  <c r="B1757" i="5"/>
  <c r="B1755" i="5"/>
  <c r="B1753" i="5"/>
  <c r="B1751" i="5"/>
  <c r="B1749" i="5"/>
  <c r="B1747" i="5"/>
  <c r="B1745" i="5"/>
  <c r="B1743" i="5"/>
  <c r="B1741" i="5"/>
  <c r="B1739" i="5"/>
  <c r="B1737" i="5"/>
  <c r="B1735" i="5"/>
  <c r="B1733" i="5"/>
  <c r="B1731" i="5"/>
  <c r="B1729" i="5"/>
  <c r="B1727" i="5"/>
  <c r="B1725" i="5"/>
  <c r="B1723" i="5"/>
  <c r="B1721" i="5"/>
  <c r="B1719" i="5"/>
  <c r="B1717" i="5"/>
  <c r="B1715" i="5"/>
  <c r="B1713" i="5"/>
  <c r="B1711" i="5"/>
  <c r="B1709" i="5"/>
  <c r="B1707" i="5"/>
  <c r="B1705" i="5"/>
  <c r="B1703" i="5"/>
  <c r="B1701" i="5"/>
  <c r="B1699" i="5"/>
  <c r="B1697" i="5"/>
  <c r="B1695" i="5"/>
  <c r="B1693" i="5"/>
  <c r="B1691" i="5"/>
  <c r="B1689" i="5"/>
  <c r="B1687" i="5"/>
  <c r="B1685" i="5"/>
  <c r="B1683" i="5"/>
  <c r="B1681" i="5"/>
  <c r="B1679" i="5"/>
  <c r="B1677" i="5"/>
  <c r="B1675" i="5"/>
  <c r="B1673" i="5"/>
  <c r="B1671" i="5"/>
  <c r="B1669" i="5"/>
  <c r="B1667" i="5"/>
  <c r="B1665" i="5"/>
  <c r="B1663" i="5"/>
  <c r="B1661" i="5"/>
  <c r="B1659" i="5"/>
  <c r="B1657" i="5"/>
  <c r="B1655" i="5"/>
  <c r="B1653" i="5"/>
  <c r="B1651" i="5"/>
  <c r="B1649" i="5"/>
  <c r="B1647" i="5"/>
  <c r="B2406" i="5"/>
  <c r="B2380" i="5"/>
  <c r="B2364" i="5"/>
  <c r="B2348" i="5"/>
  <c r="B2332" i="5"/>
  <c r="B2316" i="5"/>
  <c r="B2271" i="5"/>
  <c r="B2231" i="5"/>
  <c r="B2158" i="5"/>
  <c r="B2154" i="5"/>
  <c r="B2150" i="5"/>
  <c r="B2146" i="5"/>
  <c r="B2142" i="5"/>
  <c r="B2138" i="5"/>
  <c r="B2134" i="5"/>
  <c r="B2130" i="5"/>
  <c r="B2126" i="5"/>
  <c r="B2122" i="5"/>
  <c r="B2118" i="5"/>
  <c r="B2114" i="5"/>
  <c r="B2110" i="5"/>
  <c r="B2106" i="5"/>
  <c r="B2102" i="5"/>
  <c r="B2098" i="5"/>
  <c r="B2094" i="5"/>
  <c r="B2090" i="5"/>
  <c r="B2086" i="5"/>
  <c r="B2082" i="5"/>
  <c r="B2078" i="5"/>
  <c r="B2074" i="5"/>
  <c r="B2070" i="5"/>
  <c r="B2066" i="5"/>
  <c r="B2062" i="5"/>
  <c r="B2058" i="5"/>
  <c r="B2054" i="5"/>
  <c r="B2050" i="5"/>
  <c r="B2046" i="5"/>
  <c r="B2042" i="5"/>
  <c r="B2038" i="5"/>
  <c r="B2034" i="5"/>
  <c r="B2030" i="5"/>
  <c r="B2026" i="5"/>
  <c r="B2022" i="5"/>
  <c r="B2018" i="5"/>
  <c r="B2014" i="5"/>
  <c r="B2010" i="5"/>
  <c r="B2006" i="5"/>
  <c r="B2002" i="5"/>
  <c r="B1998" i="5"/>
  <c r="B1994" i="5"/>
  <c r="B1990" i="5"/>
  <c r="B1986" i="5"/>
  <c r="B1982" i="5"/>
  <c r="B1978" i="5"/>
  <c r="B1974" i="5"/>
  <c r="B1970" i="5"/>
  <c r="B1966" i="5"/>
  <c r="B1962" i="5"/>
  <c r="B1958" i="5"/>
  <c r="B1954" i="5"/>
  <c r="B1950" i="5"/>
  <c r="B1946" i="5"/>
  <c r="B1942" i="5"/>
  <c r="B1938" i="5"/>
  <c r="B1934" i="5"/>
  <c r="B1930" i="5"/>
  <c r="B1926" i="5"/>
  <c r="B1922" i="5"/>
  <c r="B1007" i="5"/>
  <c r="B1005" i="5"/>
  <c r="B1003" i="5"/>
  <c r="B1001" i="5"/>
  <c r="B999" i="5"/>
  <c r="B997" i="5"/>
  <c r="B995" i="5"/>
  <c r="B993" i="5"/>
  <c r="B991" i="5"/>
  <c r="B989" i="5"/>
  <c r="B987" i="5"/>
  <c r="B985" i="5"/>
  <c r="B983" i="5"/>
  <c r="B981" i="5"/>
  <c r="B979" i="5"/>
  <c r="B977" i="5"/>
  <c r="B975" i="5"/>
  <c r="B973" i="5"/>
  <c r="B2402" i="5"/>
  <c r="B2378" i="5"/>
  <c r="B2362" i="5"/>
  <c r="B2346" i="5"/>
  <c r="B2330" i="5"/>
  <c r="B2263" i="5"/>
  <c r="B1047" i="5"/>
  <c r="B1045" i="5"/>
  <c r="B1043" i="5"/>
  <c r="B1041" i="5"/>
  <c r="B1039" i="5"/>
  <c r="B1037" i="5"/>
  <c r="B1035" i="5"/>
  <c r="B1033" i="5"/>
  <c r="B1031" i="5"/>
  <c r="B1029" i="5"/>
  <c r="B1027" i="5"/>
  <c r="B1025" i="5"/>
  <c r="B1023" i="5"/>
  <c r="B1021" i="5"/>
  <c r="B1019" i="5"/>
  <c r="B1017" i="5"/>
  <c r="B1015" i="5"/>
  <c r="B1013" i="5"/>
  <c r="B970" i="5"/>
  <c r="B898" i="5"/>
  <c r="B896" i="5"/>
  <c r="B894" i="5"/>
  <c r="B892" i="5"/>
  <c r="B890" i="5"/>
  <c r="B888" i="5"/>
  <c r="B886" i="5"/>
  <c r="B884" i="5"/>
  <c r="B882" i="5"/>
  <c r="B880" i="5"/>
  <c r="B878" i="5"/>
  <c r="B876" i="5"/>
  <c r="B874" i="5"/>
  <c r="B872" i="5"/>
  <c r="B870" i="5"/>
  <c r="B763" i="5"/>
  <c r="B693" i="5"/>
  <c r="B691" i="5"/>
  <c r="B689" i="5"/>
  <c r="B687" i="5"/>
  <c r="B685" i="5"/>
  <c r="B683" i="5"/>
  <c r="B681" i="5"/>
  <c r="B679" i="5"/>
  <c r="B677" i="5"/>
  <c r="B675" i="5"/>
  <c r="B673" i="5"/>
  <c r="B671" i="5"/>
  <c r="B669" i="5"/>
  <c r="B667" i="5"/>
  <c r="B665" i="5"/>
  <c r="B663" i="5"/>
  <c r="B661" i="5"/>
  <c r="B659" i="5"/>
  <c r="B651" i="5"/>
  <c r="B649" i="5"/>
  <c r="B647" i="5"/>
  <c r="B645" i="5"/>
  <c r="B643" i="5"/>
  <c r="B641" i="5"/>
  <c r="B639" i="5"/>
  <c r="B637" i="5"/>
  <c r="B635" i="5"/>
  <c r="B633" i="5"/>
  <c r="B631" i="5"/>
  <c r="B629" i="5"/>
  <c r="B627" i="5"/>
  <c r="B625" i="5"/>
  <c r="B623" i="5"/>
  <c r="B615" i="5"/>
  <c r="B613" i="5"/>
  <c r="B611" i="5"/>
  <c r="B609" i="5"/>
  <c r="B607" i="5"/>
  <c r="B605" i="5"/>
  <c r="B603" i="5"/>
  <c r="B601" i="5"/>
  <c r="B599" i="5"/>
  <c r="B597" i="5"/>
  <c r="B595" i="5"/>
  <c r="B593" i="5"/>
  <c r="B591" i="5"/>
  <c r="B589" i="5"/>
  <c r="B587" i="5"/>
  <c r="B585" i="5"/>
  <c r="B583" i="5"/>
  <c r="B575" i="5"/>
  <c r="B573" i="5"/>
  <c r="B571" i="5"/>
  <c r="B569" i="5"/>
  <c r="B567" i="5"/>
  <c r="B565" i="5"/>
  <c r="B563" i="5"/>
  <c r="B561" i="5"/>
  <c r="B559" i="5"/>
  <c r="B557" i="5"/>
  <c r="B555" i="5"/>
  <c r="B553" i="5"/>
  <c r="B547" i="5"/>
  <c r="B545" i="5"/>
  <c r="B543" i="5"/>
  <c r="B541" i="5"/>
  <c r="B539" i="5"/>
  <c r="B537" i="5"/>
  <c r="B535" i="5"/>
  <c r="B533" i="5"/>
  <c r="B2398" i="5"/>
  <c r="B2376" i="5"/>
  <c r="B2360" i="5"/>
  <c r="B2344" i="5"/>
  <c r="B2328" i="5"/>
  <c r="B2284" i="5"/>
  <c r="B2230" i="5"/>
  <c r="B2215" i="5"/>
  <c r="B2394" i="5"/>
  <c r="B2374" i="5"/>
  <c r="B2358" i="5"/>
  <c r="B2342" i="5"/>
  <c r="B2326" i="5"/>
  <c r="B2276" i="5"/>
  <c r="B2255" i="5"/>
  <c r="B2239" i="5"/>
  <c r="B1918" i="5"/>
  <c r="B1916" i="5"/>
  <c r="B1914" i="5"/>
  <c r="B1912" i="5"/>
  <c r="B1910" i="5"/>
  <c r="B1908" i="5"/>
  <c r="B1906" i="5"/>
  <c r="B1904" i="5"/>
  <c r="B1902" i="5"/>
  <c r="B1900" i="5"/>
  <c r="B1898" i="5"/>
  <c r="B1896" i="5"/>
  <c r="B1894" i="5"/>
  <c r="B1892" i="5"/>
  <c r="B1890" i="5"/>
  <c r="B1888" i="5"/>
  <c r="B1886" i="5"/>
  <c r="B1884" i="5"/>
  <c r="B1882" i="5"/>
  <c r="B1880" i="5"/>
  <c r="B1878" i="5"/>
  <c r="B1876" i="5"/>
  <c r="B1874" i="5"/>
  <c r="B1872" i="5"/>
  <c r="B1870" i="5"/>
  <c r="B1868" i="5"/>
  <c r="B1866" i="5"/>
  <c r="B1864" i="5"/>
  <c r="B1862" i="5"/>
  <c r="B1860" i="5"/>
  <c r="B1858" i="5"/>
  <c r="B1856" i="5"/>
  <c r="B1854" i="5"/>
  <c r="B1852" i="5"/>
  <c r="B1850" i="5"/>
  <c r="B1848" i="5"/>
  <c r="B1846" i="5"/>
  <c r="B1844" i="5"/>
  <c r="B1842" i="5"/>
  <c r="B1840" i="5"/>
  <c r="B1838" i="5"/>
  <c r="B1836" i="5"/>
  <c r="B1834" i="5"/>
  <c r="B1832" i="5"/>
  <c r="B1830" i="5"/>
  <c r="B1828" i="5"/>
  <c r="B1826" i="5"/>
  <c r="B1824" i="5"/>
  <c r="B1822" i="5"/>
  <c r="B1820" i="5"/>
  <c r="B1818" i="5"/>
  <c r="B1816" i="5"/>
  <c r="B1814" i="5"/>
  <c r="B1812" i="5"/>
  <c r="B1810" i="5"/>
  <c r="B1808" i="5"/>
  <c r="B1806" i="5"/>
  <c r="B1804" i="5"/>
  <c r="B1802" i="5"/>
  <c r="B1800" i="5"/>
  <c r="B1798" i="5"/>
  <c r="B1796" i="5"/>
  <c r="B1794" i="5"/>
  <c r="B1792" i="5"/>
  <c r="B1790" i="5"/>
  <c r="B1788" i="5"/>
  <c r="B1786" i="5"/>
  <c r="B1784" i="5"/>
  <c r="B1782" i="5"/>
  <c r="B1780" i="5"/>
  <c r="B1778" i="5"/>
  <c r="B1776" i="5"/>
  <c r="B1774" i="5"/>
  <c r="B1772" i="5"/>
  <c r="B1770" i="5"/>
  <c r="B1768" i="5"/>
  <c r="B1766" i="5"/>
  <c r="B1764" i="5"/>
  <c r="B1762" i="5"/>
  <c r="B1760" i="5"/>
  <c r="B1758" i="5"/>
  <c r="B1756" i="5"/>
  <c r="B1754" i="5"/>
  <c r="B1752" i="5"/>
  <c r="B1750" i="5"/>
  <c r="B1748" i="5"/>
  <c r="B1746" i="5"/>
  <c r="B1744" i="5"/>
  <c r="B1742" i="5"/>
  <c r="B1740" i="5"/>
  <c r="B1738" i="5"/>
  <c r="B1736" i="5"/>
  <c r="B1734" i="5"/>
  <c r="B1732" i="5"/>
  <c r="B1730" i="5"/>
  <c r="B1728" i="5"/>
  <c r="B1726" i="5"/>
  <c r="B1724" i="5"/>
  <c r="B1722" i="5"/>
  <c r="B1720" i="5"/>
  <c r="B1718" i="5"/>
  <c r="B1716" i="5"/>
  <c r="B1714" i="5"/>
  <c r="B1712" i="5"/>
  <c r="B1710" i="5"/>
  <c r="B1708" i="5"/>
  <c r="B1706" i="5"/>
  <c r="B1704" i="5"/>
  <c r="B1702" i="5"/>
  <c r="B1700" i="5"/>
  <c r="B1698" i="5"/>
  <c r="B1696" i="5"/>
  <c r="B1694" i="5"/>
  <c r="B1692" i="5"/>
  <c r="B1690" i="5"/>
  <c r="B1688" i="5"/>
  <c r="B1686" i="5"/>
  <c r="B1684" i="5"/>
  <c r="B1682" i="5"/>
  <c r="B1680" i="5"/>
  <c r="B1678" i="5"/>
  <c r="B1676" i="5"/>
  <c r="B1674" i="5"/>
  <c r="B1672" i="5"/>
  <c r="B1670" i="5"/>
  <c r="B1668" i="5"/>
  <c r="B1666" i="5"/>
  <c r="B1664" i="5"/>
  <c r="B1662" i="5"/>
  <c r="B1660" i="5"/>
  <c r="B1658" i="5"/>
  <c r="B1656" i="5"/>
  <c r="B1654" i="5"/>
  <c r="B2390" i="5"/>
  <c r="B2372" i="5"/>
  <c r="B2356" i="5"/>
  <c r="B2340" i="5"/>
  <c r="B2324" i="5"/>
  <c r="B2311" i="5"/>
  <c r="B2303" i="5"/>
  <c r="B2268" i="5"/>
  <c r="B2214" i="5"/>
  <c r="B2156" i="5"/>
  <c r="B2152" i="5"/>
  <c r="B2148" i="5"/>
  <c r="B2144" i="5"/>
  <c r="B2140" i="5"/>
  <c r="B2136" i="5"/>
  <c r="B2132" i="5"/>
  <c r="B2128" i="5"/>
  <c r="B2124" i="5"/>
  <c r="B2120" i="5"/>
  <c r="B2116" i="5"/>
  <c r="B2112" i="5"/>
  <c r="B2108" i="5"/>
  <c r="B2104" i="5"/>
  <c r="B2100" i="5"/>
  <c r="B2096" i="5"/>
  <c r="B2092" i="5"/>
  <c r="B2088" i="5"/>
  <c r="B2084" i="5"/>
  <c r="B2080" i="5"/>
  <c r="B2076" i="5"/>
  <c r="B2072" i="5"/>
  <c r="B2068" i="5"/>
  <c r="B2064" i="5"/>
  <c r="B2060" i="5"/>
  <c r="B2056" i="5"/>
  <c r="B2052" i="5"/>
  <c r="B2048" i="5"/>
  <c r="B2044" i="5"/>
  <c r="B2040" i="5"/>
  <c r="B2036" i="5"/>
  <c r="B2032" i="5"/>
  <c r="B2028" i="5"/>
  <c r="B2024" i="5"/>
  <c r="B2020" i="5"/>
  <c r="B2016" i="5"/>
  <c r="B2012" i="5"/>
  <c r="B2008" i="5"/>
  <c r="B2004" i="5"/>
  <c r="B2000" i="5"/>
  <c r="B1996" i="5"/>
  <c r="B1992" i="5"/>
  <c r="B1988" i="5"/>
  <c r="B1984" i="5"/>
  <c r="B1980" i="5"/>
  <c r="B2129" i="5"/>
  <c r="B2097" i="5"/>
  <c r="B2065" i="5"/>
  <c r="B2021" i="5"/>
  <c r="B1989" i="5"/>
  <c r="B1050" i="5"/>
  <c r="B959" i="5"/>
  <c r="B951" i="5"/>
  <c r="B943" i="5"/>
  <c r="B900" i="5"/>
  <c r="B835" i="5"/>
  <c r="B827" i="5"/>
  <c r="B819" i="5"/>
  <c r="B811" i="5"/>
  <c r="B800" i="5"/>
  <c r="B759" i="5"/>
  <c r="B751" i="5"/>
  <c r="B743" i="5"/>
  <c r="B735" i="5"/>
  <c r="B577" i="5"/>
  <c r="B519" i="5"/>
  <c r="B506" i="5"/>
  <c r="B2141" i="5"/>
  <c r="B2109" i="5"/>
  <c r="B2077" i="5"/>
  <c r="B2045" i="5"/>
  <c r="B2009" i="5"/>
  <c r="B1977" i="5"/>
  <c r="B1969" i="5"/>
  <c r="B1961" i="5"/>
  <c r="B1953" i="5"/>
  <c r="B1945" i="5"/>
  <c r="B1937" i="5"/>
  <c r="B1929" i="5"/>
  <c r="B1921" i="5"/>
  <c r="B964" i="5"/>
  <c r="B956" i="5"/>
  <c r="B948" i="5"/>
  <c r="B864" i="5"/>
  <c r="B832" i="5"/>
  <c r="B824" i="5"/>
  <c r="B816" i="5"/>
  <c r="B808" i="5"/>
  <c r="B756" i="5"/>
  <c r="B748" i="5"/>
  <c r="B740" i="5"/>
  <c r="B729" i="5"/>
  <c r="B697" i="5"/>
  <c r="B516" i="5"/>
  <c r="B511" i="5"/>
  <c r="B476" i="5"/>
  <c r="B2153" i="5"/>
  <c r="B2121" i="5"/>
  <c r="B2089" i="5"/>
  <c r="B2057" i="5"/>
  <c r="B2037" i="5"/>
  <c r="B2029" i="5"/>
  <c r="B1997" i="5"/>
  <c r="B1976" i="5"/>
  <c r="B1968" i="5"/>
  <c r="B1960" i="5"/>
  <c r="B1952" i="5"/>
  <c r="B1944" i="5"/>
  <c r="B1936" i="5"/>
  <c r="B1928" i="5"/>
  <c r="B1920" i="5"/>
  <c r="B1052" i="5"/>
  <c r="B961" i="5"/>
  <c r="B953" i="5"/>
  <c r="B945" i="5"/>
  <c r="B2133" i="5"/>
  <c r="B2101" i="5"/>
  <c r="B2069" i="5"/>
  <c r="B2017" i="5"/>
  <c r="B1985" i="5"/>
  <c r="B1646" i="5"/>
  <c r="B1644" i="5"/>
  <c r="B1642" i="5"/>
  <c r="B1640" i="5"/>
  <c r="B1638" i="5"/>
  <c r="B1636" i="5"/>
  <c r="B1634" i="5"/>
  <c r="B1632" i="5"/>
  <c r="B1630" i="5"/>
  <c r="B1628" i="5"/>
  <c r="B1626" i="5"/>
  <c r="B1624" i="5"/>
  <c r="B1622" i="5"/>
  <c r="B1620" i="5"/>
  <c r="B1618" i="5"/>
  <c r="B1616" i="5"/>
  <c r="B1614" i="5"/>
  <c r="B1612" i="5"/>
  <c r="B1610" i="5"/>
  <c r="B1608" i="5"/>
  <c r="B1606" i="5"/>
  <c r="B1604" i="5"/>
  <c r="B1602" i="5"/>
  <c r="B1600" i="5"/>
  <c r="B1598" i="5"/>
  <c r="B1596" i="5"/>
  <c r="B1594" i="5"/>
  <c r="B1592" i="5"/>
  <c r="B1590" i="5"/>
  <c r="B1588" i="5"/>
  <c r="B1586" i="5"/>
  <c r="B1584" i="5"/>
  <c r="B1582" i="5"/>
  <c r="B1580" i="5"/>
  <c r="B1578" i="5"/>
  <c r="B1576" i="5"/>
  <c r="B1574" i="5"/>
  <c r="B1572" i="5"/>
  <c r="B1570" i="5"/>
  <c r="B1568" i="5"/>
  <c r="B1566" i="5"/>
  <c r="B1564" i="5"/>
  <c r="B1562" i="5"/>
  <c r="B1560" i="5"/>
  <c r="B1558" i="5"/>
  <c r="B1556" i="5"/>
  <c r="B1554" i="5"/>
  <c r="B1552" i="5"/>
  <c r="B1550" i="5"/>
  <c r="B1548" i="5"/>
  <c r="B1546" i="5"/>
  <c r="B1544" i="5"/>
  <c r="B1542" i="5"/>
  <c r="B1540" i="5"/>
  <c r="B1538" i="5"/>
  <c r="B1536" i="5"/>
  <c r="B2145" i="5"/>
  <c r="B2113" i="5"/>
  <c r="B2081" i="5"/>
  <c r="B2049" i="5"/>
  <c r="B2005" i="5"/>
  <c r="B1648" i="5"/>
  <c r="B1011" i="5"/>
  <c r="B2157" i="5"/>
  <c r="B2125" i="5"/>
  <c r="B2093" i="5"/>
  <c r="B2061" i="5"/>
  <c r="B2025" i="5"/>
  <c r="B1993" i="5"/>
  <c r="B1973" i="5"/>
  <c r="B1965" i="5"/>
  <c r="B1957" i="5"/>
  <c r="B1949" i="5"/>
  <c r="B1941" i="5"/>
  <c r="B1933" i="5"/>
  <c r="B1925" i="5"/>
  <c r="B1650" i="5"/>
  <c r="B1051" i="5"/>
  <c r="B2149" i="5"/>
  <c r="B2117" i="5"/>
  <c r="B2085" i="5"/>
  <c r="B2053" i="5"/>
  <c r="B2001" i="5"/>
  <c r="B1645" i="5"/>
  <c r="B1643" i="5"/>
  <c r="B1641" i="5"/>
  <c r="B1639" i="5"/>
  <c r="B1637" i="5"/>
  <c r="B1635" i="5"/>
  <c r="B1633" i="5"/>
  <c r="B1631" i="5"/>
  <c r="B1629" i="5"/>
  <c r="B1627" i="5"/>
  <c r="B1625" i="5"/>
  <c r="B1623" i="5"/>
  <c r="B1621" i="5"/>
  <c r="B1619" i="5"/>
  <c r="B1617" i="5"/>
  <c r="B1615" i="5"/>
  <c r="B1613" i="5"/>
  <c r="B1611" i="5"/>
  <c r="B1609" i="5"/>
  <c r="B1607" i="5"/>
  <c r="B1605" i="5"/>
  <c r="B1603" i="5"/>
  <c r="B1601" i="5"/>
  <c r="B1599" i="5"/>
  <c r="B1597" i="5"/>
  <c r="B1595" i="5"/>
  <c r="B1593" i="5"/>
  <c r="B1591" i="5"/>
  <c r="B1589" i="5"/>
  <c r="B1587" i="5"/>
  <c r="B1585" i="5"/>
  <c r="B1583" i="5"/>
  <c r="B1581" i="5"/>
  <c r="B1579" i="5"/>
  <c r="B1577" i="5"/>
  <c r="B1575" i="5"/>
  <c r="B1573" i="5"/>
  <c r="B1571" i="5"/>
  <c r="B1569" i="5"/>
  <c r="B1567" i="5"/>
  <c r="B1565" i="5"/>
  <c r="B1563" i="5"/>
  <c r="B1561" i="5"/>
  <c r="B1559" i="5"/>
  <c r="B1557" i="5"/>
  <c r="B1555" i="5"/>
  <c r="B1553" i="5"/>
  <c r="B1551" i="5"/>
  <c r="B1549" i="5"/>
  <c r="B1547" i="5"/>
  <c r="B1545" i="5"/>
  <c r="B1543" i="5"/>
  <c r="B1541" i="5"/>
  <c r="B1539" i="5"/>
  <c r="B1537" i="5"/>
  <c r="B1535" i="5"/>
  <c r="B1533" i="5"/>
  <c r="B1531" i="5"/>
  <c r="B1529" i="5"/>
  <c r="B1527" i="5"/>
  <c r="B1981" i="5"/>
  <c r="B1534" i="5"/>
  <c r="B1526" i="5"/>
  <c r="B1510" i="5"/>
  <c r="B1494" i="5"/>
  <c r="B1478" i="5"/>
  <c r="B1462" i="5"/>
  <c r="B1446" i="5"/>
  <c r="B1430" i="5"/>
  <c r="B1414" i="5"/>
  <c r="B1398" i="5"/>
  <c r="B1382" i="5"/>
  <c r="B1366" i="5"/>
  <c r="B1350" i="5"/>
  <c r="B1334" i="5"/>
  <c r="B1318" i="5"/>
  <c r="B1302" i="5"/>
  <c r="B1286" i="5"/>
  <c r="B1270" i="5"/>
  <c r="B1254" i="5"/>
  <c r="B1238" i="5"/>
  <c r="B1222" i="5"/>
  <c r="B1206" i="5"/>
  <c r="B1190" i="5"/>
  <c r="B1174" i="5"/>
  <c r="B1158" i="5"/>
  <c r="B1142" i="5"/>
  <c r="B1126" i="5"/>
  <c r="B1110" i="5"/>
  <c r="B1094" i="5"/>
  <c r="B1078" i="5"/>
  <c r="B1062" i="5"/>
  <c r="B919" i="5"/>
  <c r="B834" i="5"/>
  <c r="B823" i="5"/>
  <c r="B769" i="5"/>
  <c r="B753" i="5"/>
  <c r="B746" i="5"/>
  <c r="B702" i="5"/>
  <c r="B492" i="5"/>
  <c r="B485" i="5"/>
  <c r="B478" i="5"/>
  <c r="B470" i="5"/>
  <c r="B2137" i="5"/>
  <c r="B1940" i="5"/>
  <c r="B1652" i="5"/>
  <c r="B1521" i="5"/>
  <c r="B1512" i="5"/>
  <c r="B1505" i="5"/>
  <c r="B1496" i="5"/>
  <c r="B1489" i="5"/>
  <c r="B1480" i="5"/>
  <c r="B1473" i="5"/>
  <c r="B1464" i="5"/>
  <c r="B1457" i="5"/>
  <c r="B1448" i="5"/>
  <c r="B1441" i="5"/>
  <c r="B1432" i="5"/>
  <c r="B1425" i="5"/>
  <c r="B1416" i="5"/>
  <c r="B1409" i="5"/>
  <c r="B1400" i="5"/>
  <c r="B1393" i="5"/>
  <c r="B1384" i="5"/>
  <c r="B1377" i="5"/>
  <c r="B1368" i="5"/>
  <c r="B1361" i="5"/>
  <c r="B1352" i="5"/>
  <c r="B1345" i="5"/>
  <c r="B1336" i="5"/>
  <c r="B1329" i="5"/>
  <c r="B1320" i="5"/>
  <c r="B1313" i="5"/>
  <c r="B1304" i="5"/>
  <c r="B1297" i="5"/>
  <c r="B1288" i="5"/>
  <c r="B1281" i="5"/>
  <c r="B1272" i="5"/>
  <c r="B1265" i="5"/>
  <c r="B1256" i="5"/>
  <c r="B1249" i="5"/>
  <c r="B1240" i="5"/>
  <c r="B1233" i="5"/>
  <c r="B1224" i="5"/>
  <c r="B1217" i="5"/>
  <c r="B1208" i="5"/>
  <c r="B1201" i="5"/>
  <c r="B1192" i="5"/>
  <c r="B1185" i="5"/>
  <c r="B1176" i="5"/>
  <c r="B1169" i="5"/>
  <c r="B1160" i="5"/>
  <c r="B1153" i="5"/>
  <c r="B1144" i="5"/>
  <c r="B1137" i="5"/>
  <c r="B1128" i="5"/>
  <c r="B1121" i="5"/>
  <c r="B1112" i="5"/>
  <c r="B1105" i="5"/>
  <c r="B1096" i="5"/>
  <c r="B1089" i="5"/>
  <c r="B1080" i="5"/>
  <c r="B1073" i="5"/>
  <c r="B1064" i="5"/>
  <c r="B1057" i="5"/>
  <c r="B982" i="5"/>
  <c r="B976" i="5"/>
  <c r="B965" i="5"/>
  <c r="B952" i="5"/>
  <c r="B938" i="5"/>
  <c r="B933" i="5"/>
  <c r="B912" i="5"/>
  <c r="B905" i="5"/>
  <c r="B901" i="5"/>
  <c r="B860" i="5"/>
  <c r="B852" i="5"/>
  <c r="B844" i="5"/>
  <c r="B837" i="5"/>
  <c r="B830" i="5"/>
  <c r="B812" i="5"/>
  <c r="B805" i="5"/>
  <c r="B794" i="5"/>
  <c r="B787" i="5"/>
  <c r="B2105" i="5"/>
  <c r="B1964" i="5"/>
  <c r="B1528" i="5"/>
  <c r="B1514" i="5"/>
  <c r="B1498" i="5"/>
  <c r="B1482" i="5"/>
  <c r="B1466" i="5"/>
  <c r="B1450" i="5"/>
  <c r="B1434" i="5"/>
  <c r="B1418" i="5"/>
  <c r="B1402" i="5"/>
  <c r="B1386" i="5"/>
  <c r="B1370" i="5"/>
  <c r="B1354" i="5"/>
  <c r="B1338" i="5"/>
  <c r="B1322" i="5"/>
  <c r="B1306" i="5"/>
  <c r="B1290" i="5"/>
  <c r="B1274" i="5"/>
  <c r="B1258" i="5"/>
  <c r="B1242" i="5"/>
  <c r="B1226" i="5"/>
  <c r="B1210" i="5"/>
  <c r="B1194" i="5"/>
  <c r="B1178" i="5"/>
  <c r="B1162" i="5"/>
  <c r="B1146" i="5"/>
  <c r="B1130" i="5"/>
  <c r="B1114" i="5"/>
  <c r="B1098" i="5"/>
  <c r="B1082" i="5"/>
  <c r="B1066" i="5"/>
  <c r="B968" i="5"/>
  <c r="B911" i="5"/>
  <c r="B826" i="5"/>
  <c r="B815" i="5"/>
  <c r="B745" i="5"/>
  <c r="B738" i="5"/>
  <c r="B726" i="5"/>
  <c r="B510" i="5"/>
  <c r="B502" i="5"/>
  <c r="B484" i="5"/>
  <c r="B472" i="5"/>
  <c r="B464" i="5"/>
  <c r="B462" i="5"/>
  <c r="B460" i="5"/>
  <c r="B458" i="5"/>
  <c r="B456" i="5"/>
  <c r="B454" i="5"/>
  <c r="B452" i="5"/>
  <c r="B450" i="5"/>
  <c r="B448" i="5"/>
  <c r="B446" i="5"/>
  <c r="B444" i="5"/>
  <c r="B442" i="5"/>
  <c r="B440" i="5"/>
  <c r="B438" i="5"/>
  <c r="B436" i="5"/>
  <c r="B406" i="5"/>
  <c r="B401" i="5"/>
  <c r="B399" i="5"/>
  <c r="B397" i="5"/>
  <c r="B395" i="5"/>
  <c r="B393" i="5"/>
  <c r="B391" i="5"/>
  <c r="B389" i="5"/>
  <c r="B387" i="5"/>
  <c r="B385" i="5"/>
  <c r="B383" i="5"/>
  <c r="B381" i="5"/>
  <c r="B379" i="5"/>
  <c r="B2073" i="5"/>
  <c r="B2033" i="5"/>
  <c r="B1924" i="5"/>
  <c r="B1525" i="5"/>
  <c r="B1516" i="5"/>
  <c r="B1509" i="5"/>
  <c r="B1500" i="5"/>
  <c r="B1493" i="5"/>
  <c r="B1484" i="5"/>
  <c r="B1477" i="5"/>
  <c r="B1468" i="5"/>
  <c r="B1461" i="5"/>
  <c r="B1452" i="5"/>
  <c r="B1445" i="5"/>
  <c r="B1436" i="5"/>
  <c r="B1429" i="5"/>
  <c r="B1420" i="5"/>
  <c r="B1413" i="5"/>
  <c r="B1404" i="5"/>
  <c r="B1397" i="5"/>
  <c r="B1388" i="5"/>
  <c r="B1381" i="5"/>
  <c r="B1372" i="5"/>
  <c r="B1365" i="5"/>
  <c r="B1356" i="5"/>
  <c r="B1349" i="5"/>
  <c r="B1340" i="5"/>
  <c r="B1333" i="5"/>
  <c r="B1324" i="5"/>
  <c r="B1317" i="5"/>
  <c r="B1308" i="5"/>
  <c r="B1301" i="5"/>
  <c r="B1292" i="5"/>
  <c r="B1285" i="5"/>
  <c r="B1276" i="5"/>
  <c r="B1269" i="5"/>
  <c r="B1260" i="5"/>
  <c r="B1253" i="5"/>
  <c r="B1244" i="5"/>
  <c r="B1237" i="5"/>
  <c r="B1228" i="5"/>
  <c r="B1221" i="5"/>
  <c r="B1212" i="5"/>
  <c r="B1205" i="5"/>
  <c r="B1196" i="5"/>
  <c r="B1189" i="5"/>
  <c r="B1180" i="5"/>
  <c r="B1173" i="5"/>
  <c r="B1164" i="5"/>
  <c r="B1157" i="5"/>
  <c r="B1148" i="5"/>
  <c r="B1141" i="5"/>
  <c r="B1132" i="5"/>
  <c r="B1125" i="5"/>
  <c r="B1116" i="5"/>
  <c r="B1109" i="5"/>
  <c r="B1100" i="5"/>
  <c r="B1093" i="5"/>
  <c r="B1084" i="5"/>
  <c r="B1077" i="5"/>
  <c r="B1068" i="5"/>
  <c r="B1061" i="5"/>
  <c r="B947" i="5"/>
  <c r="B923" i="5"/>
  <c r="B839" i="5"/>
  <c r="B829" i="5"/>
  <c r="B822" i="5"/>
  <c r="B773" i="5"/>
  <c r="B762" i="5"/>
  <c r="B755" i="5"/>
  <c r="B734" i="5"/>
  <c r="B706" i="5"/>
  <c r="B2041" i="5"/>
  <c r="B1948" i="5"/>
  <c r="B1530" i="5"/>
  <c r="B1518" i="5"/>
  <c r="B1511" i="5"/>
  <c r="B1502" i="5"/>
  <c r="B1495" i="5"/>
  <c r="B1486" i="5"/>
  <c r="B1479" i="5"/>
  <c r="B1470" i="5"/>
  <c r="B1463" i="5"/>
  <c r="B1454" i="5"/>
  <c r="B1447" i="5"/>
  <c r="B1438" i="5"/>
  <c r="B1431" i="5"/>
  <c r="B1422" i="5"/>
  <c r="B1415" i="5"/>
  <c r="B1406" i="5"/>
  <c r="B1399" i="5"/>
  <c r="B1390" i="5"/>
  <c r="B1383" i="5"/>
  <c r="B1374" i="5"/>
  <c r="B1367" i="5"/>
  <c r="B1358" i="5"/>
  <c r="B1351" i="5"/>
  <c r="B1342" i="5"/>
  <c r="B1335" i="5"/>
  <c r="B1326" i="5"/>
  <c r="B1319" i="5"/>
  <c r="B1310" i="5"/>
  <c r="B1303" i="5"/>
  <c r="B1294" i="5"/>
  <c r="B1287" i="5"/>
  <c r="B1278" i="5"/>
  <c r="B1271" i="5"/>
  <c r="B1262" i="5"/>
  <c r="B1255" i="5"/>
  <c r="B1246" i="5"/>
  <c r="B1239" i="5"/>
  <c r="B1230" i="5"/>
  <c r="B1223" i="5"/>
  <c r="B1214" i="5"/>
  <c r="B1207" i="5"/>
  <c r="B1198" i="5"/>
  <c r="B1191" i="5"/>
  <c r="B1182" i="5"/>
  <c r="B1175" i="5"/>
  <c r="B1166" i="5"/>
  <c r="B1159" i="5"/>
  <c r="B1150" i="5"/>
  <c r="B1143" i="5"/>
  <c r="B1134" i="5"/>
  <c r="B1127" i="5"/>
  <c r="B1118" i="5"/>
  <c r="B1111" i="5"/>
  <c r="B1102" i="5"/>
  <c r="B1095" i="5"/>
  <c r="B1086" i="5"/>
  <c r="B1079" i="5"/>
  <c r="B1070" i="5"/>
  <c r="B1063" i="5"/>
  <c r="B1054" i="5"/>
  <c r="B1010" i="5"/>
  <c r="B994" i="5"/>
  <c r="B955" i="5"/>
  <c r="B942" i="5"/>
  <c r="B936" i="5"/>
  <c r="B932" i="5"/>
  <c r="B916" i="5"/>
  <c r="B909" i="5"/>
  <c r="B825" i="5"/>
  <c r="B818" i="5"/>
  <c r="B807" i="5"/>
  <c r="B798" i="5"/>
  <c r="B791" i="5"/>
  <c r="B785" i="5"/>
  <c r="B766" i="5"/>
  <c r="B744" i="5"/>
  <c r="B737" i="5"/>
  <c r="B724" i="5"/>
  <c r="B718" i="5"/>
  <c r="B1972" i="5"/>
  <c r="B1520" i="5"/>
  <c r="B1504" i="5"/>
  <c r="B1488" i="5"/>
  <c r="B1472" i="5"/>
  <c r="B1456" i="5"/>
  <c r="B1440" i="5"/>
  <c r="B1424" i="5"/>
  <c r="B1408" i="5"/>
  <c r="B1392" i="5"/>
  <c r="B1376" i="5"/>
  <c r="B1360" i="5"/>
  <c r="B1344" i="5"/>
  <c r="B1328" i="5"/>
  <c r="B1312" i="5"/>
  <c r="B1296" i="5"/>
  <c r="B1280" i="5"/>
  <c r="B1264" i="5"/>
  <c r="B1248" i="5"/>
  <c r="B1232" i="5"/>
  <c r="B1216" i="5"/>
  <c r="B1200" i="5"/>
  <c r="B1184" i="5"/>
  <c r="B1168" i="5"/>
  <c r="B1152" i="5"/>
  <c r="B1136" i="5"/>
  <c r="B1120" i="5"/>
  <c r="B1104" i="5"/>
  <c r="B1088" i="5"/>
  <c r="B1072" i="5"/>
  <c r="B1056" i="5"/>
  <c r="B992" i="5"/>
  <c r="B963" i="5"/>
  <c r="B950" i="5"/>
  <c r="B915" i="5"/>
  <c r="B903" i="5"/>
  <c r="B862" i="5"/>
  <c r="B854" i="5"/>
  <c r="B846" i="5"/>
  <c r="B821" i="5"/>
  <c r="B814" i="5"/>
  <c r="B758" i="5"/>
  <c r="B747" i="5"/>
  <c r="B1932" i="5"/>
  <c r="B1532" i="5"/>
  <c r="B1522" i="5"/>
  <c r="B1515" i="5"/>
  <c r="B1506" i="5"/>
  <c r="B1499" i="5"/>
  <c r="B1490" i="5"/>
  <c r="B1483" i="5"/>
  <c r="B1474" i="5"/>
  <c r="B1467" i="5"/>
  <c r="B1458" i="5"/>
  <c r="B1451" i="5"/>
  <c r="B1442" i="5"/>
  <c r="B1435" i="5"/>
  <c r="B1426" i="5"/>
  <c r="B1419" i="5"/>
  <c r="B1410" i="5"/>
  <c r="B1403" i="5"/>
  <c r="B1394" i="5"/>
  <c r="B1387" i="5"/>
  <c r="B1378" i="5"/>
  <c r="B1371" i="5"/>
  <c r="B1362" i="5"/>
  <c r="B1355" i="5"/>
  <c r="B1346" i="5"/>
  <c r="B1339" i="5"/>
  <c r="B1330" i="5"/>
  <c r="B1323" i="5"/>
  <c r="B1314" i="5"/>
  <c r="B1307" i="5"/>
  <c r="B1298" i="5"/>
  <c r="B1291" i="5"/>
  <c r="B1282" i="5"/>
  <c r="B1275" i="5"/>
  <c r="B1266" i="5"/>
  <c r="B1259" i="5"/>
  <c r="B1250" i="5"/>
  <c r="B1243" i="5"/>
  <c r="B1234" i="5"/>
  <c r="B1227" i="5"/>
  <c r="B1218" i="5"/>
  <c r="B1211" i="5"/>
  <c r="B1202" i="5"/>
  <c r="B1195" i="5"/>
  <c r="B1186" i="5"/>
  <c r="B1179" i="5"/>
  <c r="B1170" i="5"/>
  <c r="B1163" i="5"/>
  <c r="B1154" i="5"/>
  <c r="B1147" i="5"/>
  <c r="B1138" i="5"/>
  <c r="B1131" i="5"/>
  <c r="B1122" i="5"/>
  <c r="B1115" i="5"/>
  <c r="B1106" i="5"/>
  <c r="B1099" i="5"/>
  <c r="B1090" i="5"/>
  <c r="B1083" i="5"/>
  <c r="B1074" i="5"/>
  <c r="B1067" i="5"/>
  <c r="B1058" i="5"/>
  <c r="B1008" i="5"/>
  <c r="B1000" i="5"/>
  <c r="B984" i="5"/>
  <c r="B958" i="5"/>
  <c r="B954" i="5"/>
  <c r="B941" i="5"/>
  <c r="B935" i="5"/>
  <c r="B931" i="5"/>
  <c r="B927" i="5"/>
  <c r="B908" i="5"/>
  <c r="B865" i="5"/>
  <c r="B831" i="5"/>
  <c r="B817" i="5"/>
  <c r="B810" i="5"/>
  <c r="B790" i="5"/>
  <c r="B783" i="5"/>
  <c r="B777" i="5"/>
  <c r="B761" i="5"/>
  <c r="B754" i="5"/>
  <c r="B736" i="5"/>
  <c r="B723" i="5"/>
  <c r="B716" i="5"/>
  <c r="B710" i="5"/>
  <c r="B2013" i="5"/>
  <c r="B1956" i="5"/>
  <c r="B1524" i="5"/>
  <c r="B1508" i="5"/>
  <c r="B1492" i="5"/>
  <c r="B1476" i="5"/>
  <c r="B1460" i="5"/>
  <c r="B1444" i="5"/>
  <c r="B1428" i="5"/>
  <c r="B1412" i="5"/>
  <c r="B1396" i="5"/>
  <c r="B1380" i="5"/>
  <c r="B1364" i="5"/>
  <c r="B1348" i="5"/>
  <c r="B1332" i="5"/>
  <c r="B1316" i="5"/>
  <c r="B1300" i="5"/>
  <c r="B1284" i="5"/>
  <c r="B1268" i="5"/>
  <c r="B1252" i="5"/>
  <c r="B1236" i="5"/>
  <c r="B1220" i="5"/>
  <c r="B1204" i="5"/>
  <c r="B1188" i="5"/>
  <c r="B1172" i="5"/>
  <c r="B1156" i="5"/>
  <c r="B1140" i="5"/>
  <c r="B1124" i="5"/>
  <c r="B1108" i="5"/>
  <c r="B1092" i="5"/>
  <c r="B1076" i="5"/>
  <c r="B1060" i="5"/>
  <c r="B978" i="5"/>
  <c r="B966" i="5"/>
  <c r="B962" i="5"/>
  <c r="B949" i="5"/>
  <c r="B920" i="5"/>
  <c r="B913" i="5"/>
  <c r="B907" i="5"/>
  <c r="B902" i="5"/>
  <c r="B861" i="5"/>
  <c r="B853" i="5"/>
  <c r="B845" i="5"/>
  <c r="B820" i="5"/>
  <c r="B813" i="5"/>
  <c r="B806" i="5"/>
  <c r="B795" i="5"/>
  <c r="B770" i="5"/>
  <c r="B757" i="5"/>
  <c r="B750" i="5"/>
  <c r="B739" i="5"/>
  <c r="B732" i="5"/>
  <c r="B728" i="5"/>
  <c r="B722" i="5"/>
  <c r="B703" i="5"/>
  <c r="B620" i="5"/>
  <c r="B617" i="5"/>
  <c r="B530" i="5"/>
  <c r="B504" i="5"/>
  <c r="B482" i="5"/>
  <c r="B473" i="5"/>
  <c r="B465" i="5"/>
  <c r="B361" i="5"/>
  <c r="B369" i="5"/>
  <c r="B378" i="5"/>
  <c r="N383" i="5"/>
  <c r="G28" i="13" s="1"/>
  <c r="B394" i="5"/>
  <c r="N399" i="5"/>
  <c r="V403" i="5"/>
  <c r="N409" i="5"/>
  <c r="B414" i="5"/>
  <c r="N425" i="5"/>
  <c r="B430" i="5"/>
  <c r="V432" i="5"/>
  <c r="B471" i="5"/>
  <c r="B507" i="5"/>
  <c r="V512" i="5"/>
  <c r="U512" i="5"/>
  <c r="B528" i="5"/>
  <c r="B531" i="5"/>
  <c r="B550" i="5"/>
  <c r="B619" i="5"/>
  <c r="B778" i="5"/>
  <c r="B779" i="5"/>
  <c r="B833" i="5"/>
  <c r="B858" i="5"/>
  <c r="B930" i="5"/>
  <c r="D16" i="12"/>
  <c r="B143" i="5"/>
  <c r="B151" i="5"/>
  <c r="B159" i="5"/>
  <c r="B168" i="5"/>
  <c r="B170" i="5"/>
  <c r="B173" i="5"/>
  <c r="B175" i="5"/>
  <c r="B177" i="5"/>
  <c r="B179" i="5"/>
  <c r="B181" i="5"/>
  <c r="B183" i="5"/>
  <c r="B185" i="5"/>
  <c r="B187" i="5"/>
  <c r="B189" i="5"/>
  <c r="B191" i="5"/>
  <c r="B193" i="5"/>
  <c r="B195" i="5"/>
  <c r="B197" i="5"/>
  <c r="B199" i="5"/>
  <c r="B201" i="5"/>
  <c r="B248" i="5"/>
  <c r="B250" i="5"/>
  <c r="B252" i="5"/>
  <c r="B254" i="5"/>
  <c r="B256" i="5"/>
  <c r="B258" i="5"/>
  <c r="B260" i="5"/>
  <c r="B262" i="5"/>
  <c r="B264" i="5"/>
  <c r="B266" i="5"/>
  <c r="B268" i="5"/>
  <c r="B270" i="5"/>
  <c r="B272" i="5"/>
  <c r="B274" i="5"/>
  <c r="B276" i="5"/>
  <c r="B278" i="5"/>
  <c r="B280" i="5"/>
  <c r="B282" i="5"/>
  <c r="B284" i="5"/>
  <c r="B286" i="5"/>
  <c r="B306" i="5"/>
  <c r="B308" i="5"/>
  <c r="B310" i="5"/>
  <c r="B312" i="5"/>
  <c r="B314" i="5"/>
  <c r="B316" i="5"/>
  <c r="B318" i="5"/>
  <c r="B320" i="5"/>
  <c r="B322" i="5"/>
  <c r="B324" i="5"/>
  <c r="B326" i="5"/>
  <c r="B328" i="5"/>
  <c r="B330" i="5"/>
  <c r="B332" i="5"/>
  <c r="B337" i="5"/>
  <c r="B356" i="5"/>
  <c r="B364" i="5"/>
  <c r="B372" i="5"/>
  <c r="B388" i="5"/>
  <c r="B403" i="5"/>
  <c r="B405" i="5"/>
  <c r="B408" i="5"/>
  <c r="B411" i="5"/>
  <c r="B424" i="5"/>
  <c r="B427" i="5"/>
  <c r="B432" i="5"/>
  <c r="B434" i="5"/>
  <c r="B439" i="5"/>
  <c r="B443" i="5"/>
  <c r="B453" i="5"/>
  <c r="B499" i="5"/>
  <c r="B551" i="5"/>
  <c r="V576" i="5"/>
  <c r="U576" i="5"/>
  <c r="B699" i="5"/>
  <c r="B700" i="5"/>
  <c r="B704" i="5"/>
  <c r="B707" i="5"/>
  <c r="B708" i="5"/>
  <c r="B714" i="5"/>
  <c r="B742" i="5"/>
  <c r="B760" i="5"/>
  <c r="B836" i="5"/>
  <c r="B847" i="5"/>
  <c r="B857" i="5"/>
  <c r="B1065" i="5"/>
  <c r="B1097" i="5"/>
  <c r="B1129" i="5"/>
  <c r="B1161" i="5"/>
  <c r="B1193" i="5"/>
  <c r="B1225" i="5"/>
  <c r="B1257" i="5"/>
  <c r="B1289" i="5"/>
  <c r="B1321" i="5"/>
  <c r="B1353" i="5"/>
  <c r="B1385" i="5"/>
  <c r="B1417" i="5"/>
  <c r="B1449" i="5"/>
  <c r="B1481" i="5"/>
  <c r="B1513" i="5"/>
  <c r="B294" i="5"/>
  <c r="B334" i="5"/>
  <c r="B340" i="5"/>
  <c r="B342" i="5"/>
  <c r="B344" i="5"/>
  <c r="B346" i="5"/>
  <c r="B348" i="5"/>
  <c r="B350" i="5"/>
  <c r="B352" i="5"/>
  <c r="B354" i="5"/>
  <c r="B359" i="5"/>
  <c r="B367" i="5"/>
  <c r="B373" i="5"/>
  <c r="B382" i="5"/>
  <c r="B398" i="5"/>
  <c r="B418" i="5"/>
  <c r="B421" i="5"/>
  <c r="B459" i="5"/>
  <c r="B493" i="5"/>
  <c r="B508" i="5"/>
  <c r="B517" i="5"/>
  <c r="U577" i="5"/>
  <c r="V577" i="5"/>
  <c r="B578" i="5"/>
  <c r="B727" i="5"/>
  <c r="B774" i="5"/>
  <c r="B775" i="5"/>
  <c r="B781" i="5"/>
  <c r="B789" i="5"/>
  <c r="B924" i="5"/>
  <c r="B925" i="5"/>
  <c r="B957" i="5"/>
  <c r="B1055" i="5"/>
  <c r="B1069" i="5"/>
  <c r="B1087" i="5"/>
  <c r="B1101" i="5"/>
  <c r="B1119" i="5"/>
  <c r="B1133" i="5"/>
  <c r="B1151" i="5"/>
  <c r="B1165" i="5"/>
  <c r="B1183" i="5"/>
  <c r="B1197" i="5"/>
  <c r="B1215" i="5"/>
  <c r="B1229" i="5"/>
  <c r="B1247" i="5"/>
  <c r="B1261" i="5"/>
  <c r="B1279" i="5"/>
  <c r="B1293" i="5"/>
  <c r="B1311" i="5"/>
  <c r="B1325" i="5"/>
  <c r="B1343" i="5"/>
  <c r="B1357" i="5"/>
  <c r="B1375" i="5"/>
  <c r="B1389" i="5"/>
  <c r="B1407" i="5"/>
  <c r="B1421" i="5"/>
  <c r="B1439" i="5"/>
  <c r="B1453" i="5"/>
  <c r="B1471" i="5"/>
  <c r="B1485" i="5"/>
  <c r="B1503" i="5"/>
  <c r="B1517" i="5"/>
  <c r="B209" i="5"/>
  <c r="B211" i="5"/>
  <c r="B213" i="5"/>
  <c r="B215" i="5"/>
  <c r="B217" i="5"/>
  <c r="B219" i="5"/>
  <c r="B221" i="5"/>
  <c r="B223" i="5"/>
  <c r="B225" i="5"/>
  <c r="B227" i="5"/>
  <c r="B229" i="5"/>
  <c r="B231" i="5"/>
  <c r="B233" i="5"/>
  <c r="B235" i="5"/>
  <c r="B237" i="5"/>
  <c r="B239" i="5"/>
  <c r="B241" i="5"/>
  <c r="B290" i="5"/>
  <c r="B297" i="5"/>
  <c r="B299" i="5"/>
  <c r="B301" i="5"/>
  <c r="B303" i="5"/>
  <c r="B305" i="5"/>
  <c r="N358" i="5"/>
  <c r="N366" i="5"/>
  <c r="D49" i="12" s="1"/>
  <c r="N381" i="5"/>
  <c r="S40" i="2" s="1"/>
  <c r="B392" i="5"/>
  <c r="N397" i="5"/>
  <c r="B412" i="5"/>
  <c r="N423" i="5"/>
  <c r="B428" i="5"/>
  <c r="N438" i="5"/>
  <c r="Y96" i="2" s="1"/>
  <c r="N442" i="5"/>
  <c r="N482" i="5"/>
  <c r="R37" i="2" s="1"/>
  <c r="B494" i="5"/>
  <c r="B496" i="5"/>
  <c r="B520" i="5"/>
  <c r="B654" i="5"/>
  <c r="N697" i="5"/>
  <c r="B719" i="5"/>
  <c r="B731" i="5"/>
  <c r="B765" i="5"/>
  <c r="B767" i="5"/>
  <c r="B771" i="5"/>
  <c r="B838" i="5"/>
  <c r="B855" i="5"/>
  <c r="B921" i="5"/>
  <c r="B960" i="5"/>
  <c r="B988" i="5"/>
  <c r="B1059" i="5"/>
  <c r="B1091" i="5"/>
  <c r="B1123" i="5"/>
  <c r="B1155" i="5"/>
  <c r="B1187" i="5"/>
  <c r="B1219" i="5"/>
  <c r="B1251" i="5"/>
  <c r="B1283" i="5"/>
  <c r="B1315" i="5"/>
  <c r="B1347" i="5"/>
  <c r="B1379" i="5"/>
  <c r="B1411" i="5"/>
  <c r="B1443" i="5"/>
  <c r="B1475" i="5"/>
  <c r="B1507" i="5"/>
  <c r="B479" i="5"/>
  <c r="B512" i="5"/>
  <c r="B548" i="5"/>
  <c r="B653" i="5"/>
  <c r="V729" i="5"/>
  <c r="B796" i="5"/>
  <c r="U899" i="5"/>
  <c r="B914" i="5"/>
  <c r="B694" i="5"/>
  <c r="B717" i="5"/>
  <c r="B784" i="5"/>
  <c r="B802" i="5"/>
  <c r="B899" i="5"/>
  <c r="N467" i="5"/>
  <c r="B487" i="5"/>
  <c r="N522" i="5"/>
  <c r="N578" i="5"/>
  <c r="N701" i="5"/>
  <c r="B705" i="5"/>
  <c r="N714" i="5"/>
  <c r="S22" i="2" s="1"/>
  <c r="B730" i="5"/>
  <c r="N749" i="5"/>
  <c r="N768" i="5"/>
  <c r="B772" i="5"/>
  <c r="N781" i="5"/>
  <c r="N787" i="5"/>
  <c r="D73" i="12" s="1"/>
  <c r="N800" i="5"/>
  <c r="N812" i="5"/>
  <c r="D98" i="1" s="1"/>
  <c r="N901" i="5"/>
  <c r="N918" i="5"/>
  <c r="S36" i="2" s="1"/>
  <c r="B922" i="5"/>
  <c r="B928" i="5"/>
  <c r="N965" i="5"/>
  <c r="U31" i="2" s="1"/>
  <c r="L224" i="3" s="1"/>
  <c r="B967" i="5"/>
  <c r="B974" i="5"/>
  <c r="B986" i="5"/>
  <c r="B1002" i="5"/>
  <c r="B725" i="5"/>
  <c r="B792" i="5"/>
  <c r="B843" i="5"/>
  <c r="B851" i="5"/>
  <c r="B859" i="5"/>
  <c r="B910" i="5"/>
  <c r="V927" i="5"/>
  <c r="U927" i="5"/>
  <c r="B937" i="5"/>
  <c r="B980" i="5"/>
  <c r="B616" i="5"/>
  <c r="N620" i="5"/>
  <c r="N656" i="5"/>
  <c r="N709" i="5"/>
  <c r="B713" i="5"/>
  <c r="N722" i="5"/>
  <c r="N757" i="5"/>
  <c r="D77" i="12" s="1"/>
  <c r="N776" i="5"/>
  <c r="B780" i="5"/>
  <c r="N789" i="5"/>
  <c r="N795" i="5"/>
  <c r="N820" i="5"/>
  <c r="B867" i="5"/>
  <c r="N907" i="5"/>
  <c r="N926" i="5"/>
  <c r="B929" i="5"/>
  <c r="N949" i="5"/>
  <c r="V1009" i="5"/>
  <c r="U1009" i="5"/>
  <c r="B1049" i="5"/>
  <c r="N479" i="5"/>
  <c r="N493" i="5"/>
  <c r="N497" i="5"/>
  <c r="Y95" i="2" s="1"/>
  <c r="N512" i="5"/>
  <c r="N580" i="5"/>
  <c r="U654" i="5"/>
  <c r="V654" i="5"/>
  <c r="N657" i="5"/>
  <c r="B701" i="5"/>
  <c r="N710" i="5"/>
  <c r="N729" i="5"/>
  <c r="N736" i="5"/>
  <c r="B768" i="5"/>
  <c r="N777" i="5"/>
  <c r="N783" i="5"/>
  <c r="N796" i="5"/>
  <c r="N817" i="5"/>
  <c r="N865" i="5"/>
  <c r="N914" i="5"/>
  <c r="B918" i="5"/>
  <c r="N927" i="5"/>
  <c r="N941" i="5"/>
  <c r="B996" i="5"/>
  <c r="B788" i="5"/>
  <c r="B848" i="5"/>
  <c r="B856" i="5"/>
  <c r="U900" i="5"/>
  <c r="V900" i="5"/>
  <c r="B906" i="5"/>
  <c r="B939" i="5"/>
  <c r="B990" i="5"/>
  <c r="B998" i="5"/>
  <c r="B1006" i="5"/>
  <c r="N480" i="5"/>
  <c r="N487" i="5"/>
  <c r="G37" i="13" s="1"/>
  <c r="N501" i="5"/>
  <c r="N509" i="5"/>
  <c r="N526" i="5"/>
  <c r="Y107" i="2" s="1"/>
  <c r="B579" i="5"/>
  <c r="V616" i="5"/>
  <c r="U616" i="5"/>
  <c r="B656" i="5"/>
  <c r="N705" i="5"/>
  <c r="R46" i="2" s="1"/>
  <c r="B709" i="5"/>
  <c r="N718" i="5"/>
  <c r="N744" i="5"/>
  <c r="N772" i="5"/>
  <c r="B776" i="5"/>
  <c r="N785" i="5"/>
  <c r="N791" i="5"/>
  <c r="D94" i="1" s="1"/>
  <c r="B801" i="5"/>
  <c r="N825" i="5"/>
  <c r="D24" i="12" s="1"/>
  <c r="N922" i="5"/>
  <c r="R24" i="2" s="1"/>
  <c r="B926" i="5"/>
  <c r="B934" i="5"/>
  <c r="B1048" i="5"/>
  <c r="B2238" i="5"/>
  <c r="B2222" i="5"/>
  <c r="B2308" i="5"/>
  <c r="B1009" i="5"/>
  <c r="B2161" i="5"/>
  <c r="B2246" i="5"/>
  <c r="N483" i="5"/>
  <c r="S103" i="2" s="1"/>
  <c r="N491" i="5"/>
  <c r="N499" i="5"/>
  <c r="N507" i="5"/>
  <c r="D66" i="12" s="1"/>
  <c r="N523" i="5"/>
  <c r="N527" i="5"/>
  <c r="N531" i="5"/>
  <c r="N699" i="5"/>
  <c r="N703" i="5"/>
  <c r="N707" i="5"/>
  <c r="N711" i="5"/>
  <c r="S35" i="2" s="1"/>
  <c r="N715" i="5"/>
  <c r="N719" i="5"/>
  <c r="S20" i="2" s="1"/>
  <c r="N723" i="5"/>
  <c r="N727" i="5"/>
  <c r="D70" i="12" s="1"/>
  <c r="N908" i="5"/>
  <c r="N912" i="5"/>
  <c r="N916" i="5"/>
  <c r="N920" i="5"/>
  <c r="N924" i="5"/>
  <c r="R38" i="2" s="1"/>
  <c r="B2206" i="5"/>
  <c r="B2300" i="5"/>
  <c r="N619" i="5"/>
  <c r="N766" i="5"/>
  <c r="N770" i="5"/>
  <c r="N774" i="5"/>
  <c r="N778" i="5"/>
  <c r="N782" i="5"/>
  <c r="S39" i="2" s="1"/>
  <c r="N786" i="5"/>
  <c r="N790" i="5"/>
  <c r="N794" i="5"/>
  <c r="N798" i="5"/>
  <c r="N968" i="5"/>
  <c r="N1011" i="5"/>
  <c r="V1049" i="5"/>
  <c r="U1049" i="5"/>
  <c r="B2292" i="5"/>
  <c r="B2205" i="5"/>
  <c r="B2257" i="5"/>
  <c r="B2291" i="5"/>
  <c r="B2329" i="5"/>
  <c r="B2345" i="5"/>
  <c r="B2361" i="5"/>
  <c r="B2377" i="5"/>
  <c r="B2399" i="5"/>
  <c r="B2401" i="5"/>
  <c r="B2245" i="5"/>
  <c r="B2299" i="5"/>
  <c r="B2307" i="5"/>
  <c r="B2315" i="5"/>
  <c r="B2331" i="5"/>
  <c r="B2347" i="5"/>
  <c r="B2363" i="5"/>
  <c r="B2379" i="5"/>
  <c r="B2403" i="5"/>
  <c r="B2405" i="5"/>
  <c r="B2221" i="5"/>
  <c r="B2251" i="5"/>
  <c r="B2265" i="5"/>
  <c r="B2317" i="5"/>
  <c r="B2333" i="5"/>
  <c r="B2349" i="5"/>
  <c r="B2365" i="5"/>
  <c r="B2381" i="5"/>
  <c r="B2407" i="5"/>
  <c r="B2409" i="5"/>
  <c r="B2411" i="5"/>
  <c r="B2413" i="5"/>
  <c r="B2415" i="5"/>
  <c r="B2417" i="5"/>
  <c r="B2419" i="5"/>
  <c r="B2421" i="5"/>
  <c r="B2423" i="5"/>
  <c r="B2425" i="5"/>
  <c r="B2427" i="5"/>
  <c r="B2429" i="5"/>
  <c r="B2431" i="5"/>
  <c r="B2433" i="5"/>
  <c r="B2435" i="5"/>
  <c r="B2437" i="5"/>
  <c r="B2439" i="5"/>
  <c r="B2441" i="5"/>
  <c r="B2443" i="5"/>
  <c r="B2445" i="5"/>
  <c r="B2447" i="5"/>
  <c r="B2449" i="5"/>
  <c r="B2451" i="5"/>
  <c r="B2453" i="5"/>
  <c r="B2455" i="5"/>
  <c r="B2457" i="5"/>
  <c r="B2459" i="5"/>
  <c r="B2461" i="5"/>
  <c r="B2463" i="5"/>
  <c r="B2465" i="5"/>
  <c r="B2467" i="5"/>
  <c r="B2469" i="5"/>
  <c r="B2471" i="5"/>
  <c r="B2473" i="5"/>
  <c r="B2475" i="5"/>
  <c r="B2477" i="5"/>
  <c r="B2479" i="5"/>
  <c r="B2481" i="5"/>
  <c r="B2483" i="5"/>
  <c r="B2485" i="5"/>
  <c r="B2487" i="5"/>
  <c r="B2489" i="5"/>
  <c r="B2491" i="5"/>
  <c r="B2493" i="5"/>
  <c r="D35" i="12"/>
  <c r="B2259" i="5"/>
  <c r="B2273" i="5"/>
  <c r="B2319" i="5"/>
  <c r="B2335" i="5"/>
  <c r="B2351" i="5"/>
  <c r="B2367" i="5"/>
  <c r="B2383" i="5"/>
  <c r="B2237" i="5"/>
  <c r="B2281" i="5"/>
  <c r="B2321" i="5"/>
  <c r="B2337" i="5"/>
  <c r="B2353" i="5"/>
  <c r="B2369" i="5"/>
  <c r="B2385" i="5"/>
  <c r="B2213" i="5"/>
  <c r="B2267" i="5"/>
  <c r="B2289" i="5"/>
  <c r="B2323" i="5"/>
  <c r="B2339" i="5"/>
  <c r="B2355" i="5"/>
  <c r="B2371" i="5"/>
  <c r="B2387" i="5"/>
  <c r="B2389" i="5"/>
  <c r="B2275" i="5"/>
  <c r="B2297" i="5"/>
  <c r="B2305" i="5"/>
  <c r="B2313" i="5"/>
  <c r="B2325" i="5"/>
  <c r="B2341" i="5"/>
  <c r="B2357" i="5"/>
  <c r="B2373" i="5"/>
  <c r="B2391" i="5"/>
  <c r="B2393" i="5"/>
  <c r="B2229" i="5"/>
  <c r="B2283" i="5"/>
  <c r="B2327" i="5"/>
  <c r="B2343" i="5"/>
  <c r="B2359" i="5"/>
  <c r="B2375" i="5"/>
  <c r="B2395" i="5"/>
  <c r="B2397" i="5"/>
  <c r="N13" i="7"/>
  <c r="W13" i="7"/>
  <c r="Q13" i="7"/>
  <c r="AD65" i="7"/>
  <c r="AC44" i="7"/>
  <c r="AE44" i="7"/>
  <c r="P44" i="7"/>
  <c r="F110" i="8"/>
  <c r="F106" i="8"/>
  <c r="F109" i="8"/>
  <c r="F101" i="8"/>
  <c r="F99" i="8"/>
  <c r="F91" i="8"/>
  <c r="F111" i="8"/>
  <c r="F107" i="8"/>
  <c r="F102" i="8"/>
  <c r="F105" i="8"/>
  <c r="F97" i="8"/>
  <c r="F100" i="8"/>
  <c r="F112" i="8"/>
  <c r="F108" i="8"/>
  <c r="F98" i="8"/>
  <c r="F89" i="8"/>
  <c r="F95" i="8"/>
  <c r="F103" i="8"/>
  <c r="F92" i="8"/>
  <c r="F94" i="8"/>
  <c r="F90" i="8"/>
  <c r="F88" i="8"/>
  <c r="F96" i="8"/>
  <c r="F104" i="8"/>
  <c r="F93" i="8"/>
  <c r="F80" i="8"/>
  <c r="F72" i="8"/>
  <c r="F75" i="8"/>
  <c r="F85" i="8"/>
  <c r="F83" i="8"/>
  <c r="F78" i="8"/>
  <c r="F70" i="8"/>
  <c r="F82" i="8"/>
  <c r="F73" i="8"/>
  <c r="F87" i="8"/>
  <c r="F76" i="8"/>
  <c r="F86" i="8"/>
  <c r="F79" i="8"/>
  <c r="F71" i="8"/>
  <c r="F84" i="8"/>
  <c r="F74" i="8"/>
  <c r="F77" i="8"/>
  <c r="F69" i="8"/>
  <c r="F61" i="8"/>
  <c r="F53" i="8"/>
  <c r="F64" i="8"/>
  <c r="F56" i="8"/>
  <c r="F59" i="8"/>
  <c r="F51" i="8"/>
  <c r="F62" i="8"/>
  <c r="F54" i="8"/>
  <c r="F66" i="8"/>
  <c r="F65" i="8"/>
  <c r="F57" i="8"/>
  <c r="F49" i="8"/>
  <c r="F68" i="8"/>
  <c r="F60" i="8"/>
  <c r="F52" i="8"/>
  <c r="F63" i="8"/>
  <c r="F55" i="8"/>
  <c r="F40" i="8"/>
  <c r="F32" i="8"/>
  <c r="F43" i="8"/>
  <c r="F35" i="8"/>
  <c r="F47" i="8"/>
  <c r="F38" i="8"/>
  <c r="F30" i="8"/>
  <c r="F58" i="8"/>
  <c r="F41" i="8"/>
  <c r="F33" i="8"/>
  <c r="F50" i="8"/>
  <c r="F48" i="8"/>
  <c r="F44" i="8"/>
  <c r="F36" i="8"/>
  <c r="F39" i="8"/>
  <c r="F31" i="8"/>
  <c r="F45" i="8"/>
  <c r="F37" i="8"/>
  <c r="F29" i="8"/>
  <c r="F21" i="8"/>
  <c r="F12" i="8"/>
  <c r="F24" i="8"/>
  <c r="F16" i="8"/>
  <c r="F34" i="8"/>
  <c r="F27" i="8"/>
  <c r="F19" i="8"/>
  <c r="F22" i="8"/>
  <c r="F13" i="8"/>
  <c r="F25" i="8"/>
  <c r="F17" i="8"/>
  <c r="F28" i="8"/>
  <c r="F42" i="8"/>
  <c r="F26" i="8"/>
  <c r="F18" i="8"/>
  <c r="G8" i="8"/>
  <c r="AO8" i="8"/>
  <c r="G11" i="8"/>
  <c r="AN12" i="8"/>
  <c r="G13" i="8"/>
  <c r="AN18" i="8"/>
  <c r="F23" i="8"/>
  <c r="G109" i="8"/>
  <c r="G112" i="8"/>
  <c r="G104" i="8"/>
  <c r="G96" i="8"/>
  <c r="G111" i="8"/>
  <c r="G107" i="8"/>
  <c r="G102" i="8"/>
  <c r="G94" i="8"/>
  <c r="G105" i="8"/>
  <c r="G97" i="8"/>
  <c r="G100" i="8"/>
  <c r="G92" i="8"/>
  <c r="G110" i="8"/>
  <c r="G108" i="8"/>
  <c r="G103" i="8"/>
  <c r="G95" i="8"/>
  <c r="G106" i="8"/>
  <c r="G101" i="8"/>
  <c r="G93" i="8"/>
  <c r="G91" i="8"/>
  <c r="G87" i="8"/>
  <c r="G99" i="8"/>
  <c r="G83" i="8"/>
  <c r="G98" i="8"/>
  <c r="G75" i="8"/>
  <c r="G88" i="8"/>
  <c r="G85" i="8"/>
  <c r="G78" i="8"/>
  <c r="G90" i="8"/>
  <c r="G82" i="8"/>
  <c r="G73" i="8"/>
  <c r="G76" i="8"/>
  <c r="G68" i="8"/>
  <c r="G86" i="8"/>
  <c r="G79" i="8"/>
  <c r="G71" i="8"/>
  <c r="G89" i="8"/>
  <c r="G84" i="8"/>
  <c r="G74" i="8"/>
  <c r="G77" i="8"/>
  <c r="G69" i="8"/>
  <c r="G80" i="8"/>
  <c r="G72" i="8"/>
  <c r="G64" i="8"/>
  <c r="G56" i="8"/>
  <c r="G48" i="8"/>
  <c r="G59" i="8"/>
  <c r="G51" i="8"/>
  <c r="G62" i="8"/>
  <c r="G54" i="8"/>
  <c r="G66" i="8"/>
  <c r="G65" i="8"/>
  <c r="G57" i="8"/>
  <c r="G49" i="8"/>
  <c r="G60" i="8"/>
  <c r="G52" i="8"/>
  <c r="G70" i="8"/>
  <c r="G63" i="8"/>
  <c r="G55" i="8"/>
  <c r="G47" i="8"/>
  <c r="G58" i="8"/>
  <c r="G43" i="8"/>
  <c r="G35" i="8"/>
  <c r="G61" i="8"/>
  <c r="G53" i="8"/>
  <c r="G38" i="8"/>
  <c r="G30" i="8"/>
  <c r="G41" i="8"/>
  <c r="G33" i="8"/>
  <c r="G50" i="8"/>
  <c r="G44" i="8"/>
  <c r="G36" i="8"/>
  <c r="G39" i="8"/>
  <c r="G31" i="8"/>
  <c r="G42" i="8"/>
  <c r="G34" i="8"/>
  <c r="G40" i="8"/>
  <c r="G32" i="8"/>
  <c r="G24" i="8"/>
  <c r="G16" i="8"/>
  <c r="G37" i="8"/>
  <c r="G27" i="8"/>
  <c r="G19" i="8"/>
  <c r="G10" i="8"/>
  <c r="G22" i="8"/>
  <c r="G25" i="8"/>
  <c r="G17" i="8"/>
  <c r="G28" i="8"/>
  <c r="G20" i="8"/>
  <c r="G29" i="8"/>
  <c r="G21" i="8"/>
  <c r="G23" i="8"/>
  <c r="H6" i="8"/>
  <c r="AO9" i="8"/>
  <c r="AN23" i="8"/>
  <c r="F9" i="8"/>
  <c r="G12" i="8"/>
  <c r="AN13" i="8"/>
  <c r="E17" i="8"/>
  <c r="AO17" i="8" s="1"/>
  <c r="G9" i="8"/>
  <c r="G45" i="8"/>
  <c r="AN109" i="8"/>
  <c r="AN112" i="8"/>
  <c r="AN110" i="8"/>
  <c r="AN104" i="8"/>
  <c r="AN96" i="8"/>
  <c r="AN111" i="8"/>
  <c r="AN107" i="8"/>
  <c r="AN106" i="8"/>
  <c r="AN102" i="8"/>
  <c r="AN94" i="8"/>
  <c r="AN97" i="8"/>
  <c r="AN100" i="8"/>
  <c r="AN92" i="8"/>
  <c r="AN108" i="8"/>
  <c r="AN103" i="8"/>
  <c r="AN95" i="8"/>
  <c r="AN105" i="8"/>
  <c r="AN101" i="8"/>
  <c r="AN93" i="8"/>
  <c r="AN99" i="8"/>
  <c r="AN90" i="8"/>
  <c r="AN87" i="8"/>
  <c r="AN98" i="8"/>
  <c r="AN83" i="8"/>
  <c r="AN91" i="8"/>
  <c r="AN88" i="8"/>
  <c r="AN75" i="8"/>
  <c r="AN84" i="8"/>
  <c r="AN78" i="8"/>
  <c r="AN70" i="8"/>
  <c r="AN82" i="8"/>
  <c r="AN73" i="8"/>
  <c r="AN76" i="8"/>
  <c r="AN68" i="8"/>
  <c r="AN89" i="8"/>
  <c r="AN86" i="8"/>
  <c r="AN79" i="8"/>
  <c r="AN71" i="8"/>
  <c r="AN85" i="8"/>
  <c r="AN74" i="8"/>
  <c r="AN65" i="8"/>
  <c r="AN77" i="8"/>
  <c r="AN69" i="8"/>
  <c r="AN80" i="8"/>
  <c r="AN72" i="8"/>
  <c r="AN64" i="8"/>
  <c r="AN56" i="8"/>
  <c r="AN48" i="8"/>
  <c r="AN59" i="8"/>
  <c r="AN51" i="8"/>
  <c r="AN62" i="8"/>
  <c r="AN54" i="8"/>
  <c r="AN57" i="8"/>
  <c r="AN49" i="8"/>
  <c r="AN66" i="8"/>
  <c r="AN60" i="8"/>
  <c r="AN52" i="8"/>
  <c r="AN63" i="8"/>
  <c r="AN55" i="8"/>
  <c r="AN47" i="8"/>
  <c r="AN58" i="8"/>
  <c r="AN53" i="8"/>
  <c r="AN43" i="8"/>
  <c r="AN35" i="8"/>
  <c r="AN38" i="8"/>
  <c r="AN30" i="8"/>
  <c r="AN45" i="8"/>
  <c r="AN41" i="8"/>
  <c r="AN33" i="8"/>
  <c r="AN50" i="8"/>
  <c r="AN44" i="8"/>
  <c r="AN36" i="8"/>
  <c r="AN61" i="8"/>
  <c r="AN39" i="8"/>
  <c r="AN31" i="8"/>
  <c r="AN42" i="8"/>
  <c r="AN34" i="8"/>
  <c r="AN40" i="8"/>
  <c r="AN32" i="8"/>
  <c r="AN24" i="8"/>
  <c r="AN16" i="8"/>
  <c r="AN27" i="8"/>
  <c r="AN19" i="8"/>
  <c r="AN10" i="8"/>
  <c r="AN22" i="8"/>
  <c r="AN37" i="8"/>
  <c r="AN29" i="8"/>
  <c r="AN25" i="8"/>
  <c r="AN17" i="8"/>
  <c r="AN28" i="8"/>
  <c r="AN20" i="8"/>
  <c r="AN21" i="8"/>
  <c r="AN7" i="8"/>
  <c r="G26" i="8"/>
  <c r="AO107" i="8"/>
  <c r="AO93" i="8"/>
  <c r="AO106" i="8"/>
  <c r="AO44" i="8"/>
  <c r="AO40" i="8"/>
  <c r="AO10" i="8"/>
  <c r="AO25" i="8"/>
  <c r="AO28" i="8"/>
  <c r="AO20" i="8"/>
  <c r="AO11" i="8"/>
  <c r="AO14" i="8"/>
  <c r="AO16" i="8"/>
  <c r="AO7" i="8"/>
  <c r="AN26" i="8"/>
  <c r="E111" i="8"/>
  <c r="AO111" i="8" s="1"/>
  <c r="E106" i="8"/>
  <c r="E98" i="8"/>
  <c r="E109" i="8"/>
  <c r="AO109" i="8" s="1"/>
  <c r="E104" i="8"/>
  <c r="AO104" i="8" s="1"/>
  <c r="E96" i="8"/>
  <c r="AO96" i="8" s="1"/>
  <c r="E99" i="8"/>
  <c r="AO99" i="8" s="1"/>
  <c r="E107" i="8"/>
  <c r="E102" i="8"/>
  <c r="AO102" i="8" s="1"/>
  <c r="E94" i="8"/>
  <c r="E105" i="8"/>
  <c r="E97" i="8"/>
  <c r="AO97" i="8" s="1"/>
  <c r="E110" i="8"/>
  <c r="AO110" i="8" s="1"/>
  <c r="E112" i="8"/>
  <c r="AO112" i="8" s="1"/>
  <c r="E108" i="8"/>
  <c r="AO108" i="8" s="1"/>
  <c r="E103" i="8"/>
  <c r="E95" i="8"/>
  <c r="E93" i="8"/>
  <c r="E101" i="8"/>
  <c r="E91" i="8"/>
  <c r="E89" i="8"/>
  <c r="AO89" i="8" s="1"/>
  <c r="E92" i="8"/>
  <c r="AO92" i="8" s="1"/>
  <c r="E100" i="8"/>
  <c r="E85" i="8"/>
  <c r="E90" i="8"/>
  <c r="E88" i="8"/>
  <c r="AO88" i="8" s="1"/>
  <c r="E77" i="8"/>
  <c r="E80" i="8"/>
  <c r="AO80" i="8" s="1"/>
  <c r="E72" i="8"/>
  <c r="AO72" i="8" s="1"/>
  <c r="E75" i="8"/>
  <c r="AO75" i="8" s="1"/>
  <c r="E83" i="8"/>
  <c r="AO83" i="8" s="1"/>
  <c r="E78" i="8"/>
  <c r="AO78" i="8" s="1"/>
  <c r="E70" i="8"/>
  <c r="AO70" i="8" s="1"/>
  <c r="E82" i="8"/>
  <c r="E73" i="8"/>
  <c r="E87" i="8"/>
  <c r="AO87" i="8" s="1"/>
  <c r="E76" i="8"/>
  <c r="AO76" i="8" s="1"/>
  <c r="E68" i="8"/>
  <c r="AO68" i="8" s="1"/>
  <c r="E86" i="8"/>
  <c r="AO86" i="8" s="1"/>
  <c r="E79" i="8"/>
  <c r="E71" i="8"/>
  <c r="E84" i="8"/>
  <c r="AO84" i="8" s="1"/>
  <c r="E74" i="8"/>
  <c r="E58" i="8"/>
  <c r="AO58" i="8" s="1"/>
  <c r="E50" i="8"/>
  <c r="AO50" i="8" s="1"/>
  <c r="E69" i="8"/>
  <c r="AO69" i="8" s="1"/>
  <c r="E61" i="8"/>
  <c r="AO61" i="8" s="1"/>
  <c r="E53" i="8"/>
  <c r="E64" i="8"/>
  <c r="AO64" i="8" s="1"/>
  <c r="E56" i="8"/>
  <c r="AO56" i="8" s="1"/>
  <c r="E48" i="8"/>
  <c r="AO48" i="8" s="1"/>
  <c r="E59" i="8"/>
  <c r="AO59" i="8" s="1"/>
  <c r="E51" i="8"/>
  <c r="AO51" i="8" s="1"/>
  <c r="E62" i="8"/>
  <c r="AO62" i="8" s="1"/>
  <c r="E54" i="8"/>
  <c r="E66" i="8"/>
  <c r="AO66" i="8" s="1"/>
  <c r="E65" i="8"/>
  <c r="AO65" i="8" s="1"/>
  <c r="E57" i="8"/>
  <c r="AO57" i="8" s="1"/>
  <c r="E49" i="8"/>
  <c r="AO49" i="8" s="1"/>
  <c r="E60" i="8"/>
  <c r="AO60" i="8" s="1"/>
  <c r="E45" i="8"/>
  <c r="E37" i="8"/>
  <c r="AO37" i="8" s="1"/>
  <c r="E40" i="8"/>
  <c r="E32" i="8"/>
  <c r="AO32" i="8" s="1"/>
  <c r="E63" i="8"/>
  <c r="AO63" i="8" s="1"/>
  <c r="E43" i="8"/>
  <c r="AO43" i="8" s="1"/>
  <c r="E35" i="8"/>
  <c r="AO35" i="8" s="1"/>
  <c r="E47" i="8"/>
  <c r="AO47" i="8" s="1"/>
  <c r="E38" i="8"/>
  <c r="AO38" i="8" s="1"/>
  <c r="E41" i="8"/>
  <c r="E33" i="8"/>
  <c r="AO33" i="8" s="1"/>
  <c r="E55" i="8"/>
  <c r="AO55" i="8" s="1"/>
  <c r="E52" i="8"/>
  <c r="AO52" i="8" s="1"/>
  <c r="E44" i="8"/>
  <c r="E36" i="8"/>
  <c r="E42" i="8"/>
  <c r="AO42" i="8" s="1"/>
  <c r="E34" i="8"/>
  <c r="E26" i="8"/>
  <c r="AO26" i="8" s="1"/>
  <c r="E18" i="8"/>
  <c r="E39" i="8"/>
  <c r="E29" i="8"/>
  <c r="E21" i="8"/>
  <c r="AO21" i="8" s="1"/>
  <c r="E12" i="8"/>
  <c r="E24" i="8"/>
  <c r="AO24" i="8" s="1"/>
  <c r="E31" i="8"/>
  <c r="AO31" i="8" s="1"/>
  <c r="E27" i="8"/>
  <c r="E19" i="8"/>
  <c r="E22" i="8"/>
  <c r="E30" i="8"/>
  <c r="AO30" i="8" s="1"/>
  <c r="E23" i="8"/>
  <c r="AP6" i="8"/>
  <c r="G7" i="8"/>
  <c r="F8" i="8"/>
  <c r="AN8" i="8"/>
  <c r="F11" i="8"/>
  <c r="E13" i="8"/>
  <c r="F14" i="8"/>
  <c r="AN14" i="8"/>
  <c r="G18" i="8"/>
  <c r="F20" i="8"/>
  <c r="G7" i="11"/>
  <c r="G177" i="11"/>
  <c r="G199" i="11"/>
  <c r="H6" i="11" a="1"/>
  <c r="H6" i="11" s="1"/>
  <c r="G208" i="11"/>
  <c r="I6" i="11" a="1"/>
  <c r="I6" i="11" s="1"/>
  <c r="G100" i="11"/>
  <c r="G222" i="11"/>
  <c r="G214" i="11"/>
  <c r="G206" i="11"/>
  <c r="G198" i="11"/>
  <c r="G219" i="11"/>
  <c r="G211" i="11"/>
  <c r="G203" i="11"/>
  <c r="G195" i="11"/>
  <c r="G187" i="11"/>
  <c r="G176" i="11"/>
  <c r="G168" i="11"/>
  <c r="G160" i="11"/>
  <c r="G221" i="11"/>
  <c r="G213" i="11"/>
  <c r="G205" i="11"/>
  <c r="G197" i="11"/>
  <c r="G189" i="11"/>
  <c r="G178" i="11"/>
  <c r="G170" i="11"/>
  <c r="G162" i="11"/>
  <c r="G154" i="11"/>
  <c r="G151" i="11"/>
  <c r="G143" i="11"/>
  <c r="G135" i="11"/>
  <c r="G127" i="11"/>
  <c r="G119" i="11"/>
  <c r="G215" i="11"/>
  <c r="G202" i="11"/>
  <c r="G190" i="11"/>
  <c r="G186" i="11"/>
  <c r="G183" i="11"/>
  <c r="G172" i="11"/>
  <c r="G165" i="11"/>
  <c r="G158" i="11"/>
  <c r="G132" i="11"/>
  <c r="G129" i="11"/>
  <c r="G126" i="11"/>
  <c r="G123" i="11"/>
  <c r="G120" i="11"/>
  <c r="G117" i="11"/>
  <c r="G114" i="11"/>
  <c r="G103" i="11"/>
  <c r="G95" i="11"/>
  <c r="G218" i="11"/>
  <c r="G193" i="11"/>
  <c r="G182" i="11"/>
  <c r="G164" i="11"/>
  <c r="G157" i="11"/>
  <c r="G116" i="11"/>
  <c r="G108" i="11"/>
  <c r="G105" i="11"/>
  <c r="G97" i="11"/>
  <c r="G89" i="11"/>
  <c r="G201" i="11"/>
  <c r="G192" i="11"/>
  <c r="G185" i="11"/>
  <c r="G171" i="11"/>
  <c r="G167" i="11"/>
  <c r="G153" i="11"/>
  <c r="G140" i="11"/>
  <c r="G137" i="11"/>
  <c r="G134" i="11"/>
  <c r="G131" i="11"/>
  <c r="G128" i="11"/>
  <c r="G125" i="11"/>
  <c r="G122" i="11"/>
  <c r="G113" i="11"/>
  <c r="G102" i="11"/>
  <c r="G94" i="11"/>
  <c r="G200" i="11"/>
  <c r="G194" i="11"/>
  <c r="G159" i="11"/>
  <c r="G207" i="11"/>
  <c r="G181" i="11"/>
  <c r="G138" i="11"/>
  <c r="G133" i="11"/>
  <c r="G118" i="11"/>
  <c r="G101" i="11"/>
  <c r="G88" i="11"/>
  <c r="G220" i="11"/>
  <c r="G204" i="11"/>
  <c r="G217" i="11"/>
  <c r="G210" i="11"/>
  <c r="G196" i="11"/>
  <c r="G184" i="11"/>
  <c r="G179" i="11"/>
  <c r="G173" i="11"/>
  <c r="G150" i="11"/>
  <c r="G145" i="11"/>
  <c r="G216" i="11"/>
  <c r="G180" i="11"/>
  <c r="G161" i="11"/>
  <c r="G152" i="11"/>
  <c r="G139" i="11"/>
  <c r="G121" i="11"/>
  <c r="G111" i="11"/>
  <c r="G96" i="11"/>
  <c r="G91" i="11"/>
  <c r="G188" i="11"/>
  <c r="G169" i="11"/>
  <c r="G115" i="11"/>
  <c r="G110" i="11"/>
  <c r="G106" i="11"/>
  <c r="G87" i="11"/>
  <c r="G212" i="11"/>
  <c r="G175" i="11"/>
  <c r="G149" i="11"/>
  <c r="G109" i="11"/>
  <c r="G104" i="11"/>
  <c r="G99" i="11"/>
  <c r="G90" i="11"/>
  <c r="G209" i="11"/>
  <c r="G174" i="11"/>
  <c r="G166" i="11"/>
  <c r="G156" i="11"/>
  <c r="G142" i="11"/>
  <c r="G136" i="11"/>
  <c r="G130" i="11"/>
  <c r="G124" i="11"/>
  <c r="G86" i="11"/>
  <c r="K6" i="11" s="1" a="1"/>
  <c r="K6" i="11" s="1"/>
  <c r="G163" i="11"/>
  <c r="G155" i="11"/>
  <c r="G147" i="11"/>
  <c r="G141" i="11"/>
  <c r="G112" i="11"/>
  <c r="G107" i="11"/>
  <c r="G98" i="11"/>
  <c r="G93" i="11"/>
  <c r="J6" i="11" a="1"/>
  <c r="J6" i="11" s="1"/>
  <c r="G146" i="11"/>
  <c r="G92" i="11"/>
  <c r="G148" i="11"/>
  <c r="G191" i="11"/>
  <c r="E29" i="12"/>
  <c r="H28" i="12"/>
  <c r="H17" i="12"/>
  <c r="G9" i="12"/>
  <c r="G13" i="12"/>
  <c r="D28" i="12"/>
  <c r="E33" i="12"/>
  <c r="D32" i="12"/>
  <c r="E27" i="12"/>
  <c r="E19" i="12"/>
  <c r="D18" i="12"/>
  <c r="E11" i="12"/>
  <c r="E36" i="12"/>
  <c r="D31" i="12"/>
  <c r="E26" i="12"/>
  <c r="D20" i="12"/>
  <c r="D15" i="12"/>
  <c r="D11" i="12"/>
  <c r="D8" i="12"/>
  <c r="D36" i="12"/>
  <c r="E32" i="12"/>
  <c r="D26" i="12"/>
  <c r="E21" i="12"/>
  <c r="E16" i="12"/>
  <c r="E12" i="12"/>
  <c r="E10" i="12"/>
  <c r="D37" i="12"/>
  <c r="D33" i="12"/>
  <c r="D25" i="12"/>
  <c r="E24" i="12"/>
  <c r="E22" i="12"/>
  <c r="D17" i="12"/>
  <c r="E13" i="12"/>
  <c r="D7" i="12"/>
  <c r="E8" i="12"/>
  <c r="J25" i="12" s="1"/>
  <c r="E9" i="12"/>
  <c r="J28" i="12" s="1"/>
  <c r="D14" i="12"/>
  <c r="D21" i="12"/>
  <c r="E23" i="12"/>
  <c r="D27" i="12"/>
  <c r="E35" i="12"/>
  <c r="E37" i="12"/>
  <c r="D6" i="12"/>
  <c r="D12" i="12"/>
  <c r="E14" i="12"/>
  <c r="D30" i="12"/>
  <c r="E30" i="12"/>
  <c r="E18" i="12"/>
  <c r="E20" i="12"/>
  <c r="D34" i="12"/>
  <c r="D38" i="12"/>
  <c r="AR23" i="2" l="1"/>
  <c r="AG28" i="6"/>
  <c r="AG26" i="6"/>
  <c r="J26" i="6"/>
  <c r="AG25" i="6"/>
  <c r="J25" i="6"/>
  <c r="AG17" i="6"/>
  <c r="J17" i="6"/>
  <c r="AG43" i="6"/>
  <c r="J34" i="6"/>
  <c r="AG33" i="6"/>
  <c r="J33" i="6"/>
  <c r="AG23" i="6"/>
  <c r="J23" i="6"/>
  <c r="J41" i="6"/>
  <c r="AG34" i="6"/>
  <c r="AG32" i="6"/>
  <c r="AG21" i="6"/>
  <c r="J21" i="6"/>
  <c r="AF62" i="6"/>
  <c r="AG61" i="6"/>
  <c r="N58" i="6"/>
  <c r="J57" i="6"/>
  <c r="L56" i="6"/>
  <c r="H55" i="6"/>
  <c r="I54" i="6"/>
  <c r="H51" i="6"/>
  <c r="N50" i="6"/>
  <c r="AG49" i="6"/>
  <c r="AI48" i="6"/>
  <c r="AJ47" i="6"/>
  <c r="AK43" i="6"/>
  <c r="M43" i="6"/>
  <c r="AJ42" i="6"/>
  <c r="I42" i="6"/>
  <c r="AC41" i="6"/>
  <c r="M40" i="6"/>
  <c r="AF39" i="6"/>
  <c r="N38" i="6"/>
  <c r="AJ37" i="6"/>
  <c r="H37" i="6"/>
  <c r="AC36" i="6"/>
  <c r="N35" i="6"/>
  <c r="N34" i="6"/>
  <c r="AK33" i="6"/>
  <c r="N33" i="6"/>
  <c r="AC31" i="6"/>
  <c r="F31" i="6"/>
  <c r="AE30" i="6"/>
  <c r="AI63" i="6"/>
  <c r="AC62" i="6"/>
  <c r="L60" i="6"/>
  <c r="M59" i="6"/>
  <c r="I58" i="6"/>
  <c r="F56" i="6"/>
  <c r="F54" i="6"/>
  <c r="AI52" i="6"/>
  <c r="M50" i="6"/>
  <c r="AC48" i="6"/>
  <c r="AE47" i="6"/>
  <c r="AK46" i="6"/>
  <c r="N45" i="6"/>
  <c r="AJ43" i="6"/>
  <c r="J43" i="6"/>
  <c r="AI42" i="6"/>
  <c r="F42" i="6"/>
  <c r="AK40" i="6"/>
  <c r="L40" i="6"/>
  <c r="AC39" i="6"/>
  <c r="M38" i="6"/>
  <c r="AF37" i="6"/>
  <c r="F37" i="6"/>
  <c r="AK35" i="6"/>
  <c r="M35" i="6"/>
  <c r="AK34" i="6"/>
  <c r="M34" i="6"/>
  <c r="AJ33" i="6"/>
  <c r="M33" i="6"/>
  <c r="AK32" i="6"/>
  <c r="N32" i="6"/>
  <c r="AC30" i="6"/>
  <c r="F30" i="6"/>
  <c r="AE29" i="6"/>
  <c r="H29" i="6"/>
  <c r="AF28" i="6"/>
  <c r="F28" i="6"/>
  <c r="AC63" i="6"/>
  <c r="J61" i="6"/>
  <c r="I60" i="6"/>
  <c r="N62" i="6"/>
  <c r="F60" i="6"/>
  <c r="AK56" i="6"/>
  <c r="AK54" i="6"/>
  <c r="AC52" i="6"/>
  <c r="AG51" i="6"/>
  <c r="AK50" i="6"/>
  <c r="I50" i="6"/>
  <c r="M49" i="6"/>
  <c r="N48" i="6"/>
  <c r="AC46" i="6"/>
  <c r="AK45" i="6"/>
  <c r="L45" i="6"/>
  <c r="AF43" i="6"/>
  <c r="H43" i="6"/>
  <c r="AC42" i="6"/>
  <c r="M41" i="6"/>
  <c r="AI40" i="6"/>
  <c r="F40" i="6"/>
  <c r="N39" i="6"/>
  <c r="AJ38" i="6"/>
  <c r="I38" i="6"/>
  <c r="AC37" i="6"/>
  <c r="M36" i="6"/>
  <c r="AG35" i="6"/>
  <c r="J35" i="6"/>
  <c r="AE64" i="6"/>
  <c r="J63" i="6"/>
  <c r="I62" i="6"/>
  <c r="AJ57" i="6"/>
  <c r="AI56" i="6"/>
  <c r="AJ55" i="6"/>
  <c r="AF54" i="6"/>
  <c r="AG53" i="6"/>
  <c r="AE51" i="6"/>
  <c r="AJ50" i="6"/>
  <c r="J49" i="6"/>
  <c r="L48" i="6"/>
  <c r="M47" i="6"/>
  <c r="AJ45" i="6"/>
  <c r="F63" i="6"/>
  <c r="F62" i="6"/>
  <c r="AI60" i="6"/>
  <c r="AK58" i="6"/>
  <c r="AG57" i="6"/>
  <c r="AC56" i="6"/>
  <c r="AE55" i="6"/>
  <c r="AC54" i="6"/>
  <c r="L52" i="6"/>
  <c r="AI50" i="6"/>
  <c r="F48" i="6"/>
  <c r="H47" i="6"/>
  <c r="N46" i="6"/>
  <c r="AI45" i="6"/>
  <c r="F45" i="6"/>
  <c r="AC43" i="6"/>
  <c r="N42" i="6"/>
  <c r="AJ41" i="6"/>
  <c r="I41" i="6"/>
  <c r="AC40" i="6"/>
  <c r="L39" i="6"/>
  <c r="AF38" i="6"/>
  <c r="N37" i="6"/>
  <c r="AJ36" i="6"/>
  <c r="H36" i="6"/>
  <c r="AE35" i="6"/>
  <c r="H35" i="6"/>
  <c r="AF34" i="6"/>
  <c r="F34" i="6"/>
  <c r="AE33" i="6"/>
  <c r="H33" i="6"/>
  <c r="AF32" i="6"/>
  <c r="I32" i="6"/>
  <c r="AG31" i="6"/>
  <c r="J31" i="6"/>
  <c r="AI30" i="6"/>
  <c r="AS12" i="6"/>
  <c r="V12" i="6"/>
  <c r="AI25" i="6"/>
  <c r="L25" i="6"/>
  <c r="AI24" i="6"/>
  <c r="L24" i="6"/>
  <c r="L50" i="6"/>
  <c r="L38" i="6"/>
  <c r="AI34" i="6"/>
  <c r="AI32" i="6"/>
  <c r="L32" i="6"/>
  <c r="AI22" i="6"/>
  <c r="L22" i="6"/>
  <c r="AI38" i="6"/>
  <c r="L30" i="6"/>
  <c r="AI20" i="6"/>
  <c r="L20" i="6"/>
  <c r="V10" i="6"/>
  <c r="AS10" i="6"/>
  <c r="AG59" i="6"/>
  <c r="J59" i="6"/>
  <c r="AG42" i="6"/>
  <c r="J42" i="6"/>
  <c r="AG40" i="6"/>
  <c r="J40" i="6"/>
  <c r="AG38" i="6"/>
  <c r="J38" i="6"/>
  <c r="J47" i="6"/>
  <c r="AG37" i="6"/>
  <c r="J37" i="6"/>
  <c r="AG46" i="6"/>
  <c r="J46" i="6"/>
  <c r="AG36" i="6"/>
  <c r="J36" i="6"/>
  <c r="AG45" i="6"/>
  <c r="J45" i="6"/>
  <c r="AO10" i="7"/>
  <c r="AO7" i="7"/>
  <c r="AK64" i="6"/>
  <c r="H64" i="6"/>
  <c r="AF63" i="6"/>
  <c r="AO12" i="7"/>
  <c r="AG64" i="6"/>
  <c r="F64" i="6"/>
  <c r="AE63" i="6"/>
  <c r="AC61" i="6"/>
  <c r="F61" i="6"/>
  <c r="AE60" i="6"/>
  <c r="H60" i="6"/>
  <c r="AF59" i="6"/>
  <c r="I59" i="6"/>
  <c r="AG58" i="6"/>
  <c r="J58" i="6"/>
  <c r="AI57" i="6"/>
  <c r="L57" i="6"/>
  <c r="AJ56" i="6"/>
  <c r="M56" i="6"/>
  <c r="AK55" i="6"/>
  <c r="N55" i="6"/>
  <c r="AC53" i="6"/>
  <c r="F53" i="6"/>
  <c r="AE52" i="6"/>
  <c r="H52" i="6"/>
  <c r="AF51" i="6"/>
  <c r="I51" i="6"/>
  <c r="AG50" i="6"/>
  <c r="J50" i="6"/>
  <c r="AI49" i="6"/>
  <c r="L49" i="6"/>
  <c r="AJ48" i="6"/>
  <c r="M48" i="6"/>
  <c r="AK47" i="6"/>
  <c r="N47" i="6"/>
  <c r="AC64" i="6"/>
  <c r="AK62" i="6"/>
  <c r="M62" i="6"/>
  <c r="AK61" i="6"/>
  <c r="N61" i="6"/>
  <c r="AC59" i="6"/>
  <c r="F59" i="6"/>
  <c r="AE58" i="6"/>
  <c r="H58" i="6"/>
  <c r="AF57" i="6"/>
  <c r="I57" i="6"/>
  <c r="AG56" i="6"/>
  <c r="J56" i="6"/>
  <c r="AI55" i="6"/>
  <c r="L55" i="6"/>
  <c r="AJ54" i="6"/>
  <c r="M54" i="6"/>
  <c r="AK53" i="6"/>
  <c r="N53" i="6"/>
  <c r="AC51" i="6"/>
  <c r="F51" i="6"/>
  <c r="AE50" i="6"/>
  <c r="H50" i="6"/>
  <c r="AF49" i="6"/>
  <c r="I49" i="6"/>
  <c r="AG48" i="6"/>
  <c r="J48" i="6"/>
  <c r="AI47" i="6"/>
  <c r="L47" i="6"/>
  <c r="AJ46" i="6"/>
  <c r="M46" i="6"/>
  <c r="AK63" i="6"/>
  <c r="N63" i="6"/>
  <c r="AI62" i="6"/>
  <c r="L62" i="6"/>
  <c r="AJ61" i="6"/>
  <c r="M61" i="6"/>
  <c r="AK60" i="6"/>
  <c r="N60" i="6"/>
  <c r="AC58" i="6"/>
  <c r="F58" i="6"/>
  <c r="AE57" i="6"/>
  <c r="H57" i="6"/>
  <c r="AF56" i="6"/>
  <c r="I56" i="6"/>
  <c r="AG55" i="6"/>
  <c r="J55" i="6"/>
  <c r="AI54" i="6"/>
  <c r="L54" i="6"/>
  <c r="AJ53" i="6"/>
  <c r="M53" i="6"/>
  <c r="AK52" i="6"/>
  <c r="N52" i="6"/>
  <c r="AC50" i="6"/>
  <c r="F50" i="6"/>
  <c r="AE49" i="6"/>
  <c r="H49" i="6"/>
  <c r="AF48" i="6"/>
  <c r="I48" i="6"/>
  <c r="AG47" i="6"/>
  <c r="N64" i="6"/>
  <c r="AJ63" i="6"/>
  <c r="L63" i="6"/>
  <c r="AG62" i="6"/>
  <c r="J62" i="6"/>
  <c r="AI61" i="6"/>
  <c r="L61" i="6"/>
  <c r="AJ60" i="6"/>
  <c r="M60" i="6"/>
  <c r="AK59" i="6"/>
  <c r="N59" i="6"/>
  <c r="AC57" i="6"/>
  <c r="F57" i="6"/>
  <c r="AE56" i="6"/>
  <c r="H56" i="6"/>
  <c r="AF55" i="6"/>
  <c r="I55" i="6"/>
  <c r="AG54" i="6"/>
  <c r="J54" i="6"/>
  <c r="AI53" i="6"/>
  <c r="L53" i="6"/>
  <c r="AJ52" i="6"/>
  <c r="M52" i="6"/>
  <c r="AK51" i="6"/>
  <c r="N51" i="6"/>
  <c r="AC49" i="6"/>
  <c r="F49" i="6"/>
  <c r="AE48" i="6"/>
  <c r="H48" i="6"/>
  <c r="AF47" i="6"/>
  <c r="I47" i="6"/>
  <c r="L64" i="6"/>
  <c r="AG63" i="6"/>
  <c r="H63" i="6"/>
  <c r="AE62" i="6"/>
  <c r="H62" i="6"/>
  <c r="AF61" i="6"/>
  <c r="I61" i="6"/>
  <c r="AG60" i="6"/>
  <c r="J60" i="6"/>
  <c r="AI59" i="6"/>
  <c r="L59" i="6"/>
  <c r="AJ58" i="6"/>
  <c r="M58" i="6"/>
  <c r="AK57" i="6"/>
  <c r="N57" i="6"/>
  <c r="AC55" i="6"/>
  <c r="F55" i="6"/>
  <c r="AE54" i="6"/>
  <c r="H54" i="6"/>
  <c r="AF53" i="6"/>
  <c r="I53" i="6"/>
  <c r="AG52" i="6"/>
  <c r="J52" i="6"/>
  <c r="AS7" i="6"/>
  <c r="V7" i="6"/>
  <c r="J99" i="2"/>
  <c r="AF60" i="2"/>
  <c r="H173" i="2"/>
  <c r="AI58" i="6"/>
  <c r="L58" i="6"/>
  <c r="AI41" i="6"/>
  <c r="L41" i="6"/>
  <c r="AI39" i="6"/>
  <c r="AI37" i="6"/>
  <c r="L37" i="6"/>
  <c r="AI46" i="6"/>
  <c r="L46" i="6"/>
  <c r="AI36" i="6"/>
  <c r="L36" i="6"/>
  <c r="AI35" i="6"/>
  <c r="AI51" i="6"/>
  <c r="L51" i="6"/>
  <c r="AI43" i="6"/>
  <c r="L43" i="6"/>
  <c r="AI96" i="2"/>
  <c r="AH94" i="2"/>
  <c r="AI80" i="2"/>
  <c r="P24" i="6"/>
  <c r="AH93" i="2"/>
  <c r="AH62" i="2"/>
  <c r="AF62" i="2"/>
  <c r="AH45" i="2"/>
  <c r="AI60" i="2"/>
  <c r="AH60" i="2"/>
  <c r="AI41" i="2"/>
  <c r="AI37" i="2"/>
  <c r="AH70" i="2"/>
  <c r="AF70" i="2"/>
  <c r="AF81" i="2"/>
  <c r="AH81" i="2"/>
  <c r="AF109" i="2"/>
  <c r="AH84" i="2"/>
  <c r="P40" i="6"/>
  <c r="AH105" i="2"/>
  <c r="AI105" i="2"/>
  <c r="AI109" i="2"/>
  <c r="AH109" i="2"/>
  <c r="F67" i="2"/>
  <c r="J67" i="2" s="1"/>
  <c r="C59" i="1"/>
  <c r="E59" i="1" s="1"/>
  <c r="G24" i="12"/>
  <c r="I24" i="12"/>
  <c r="I22" i="12"/>
  <c r="H35" i="12"/>
  <c r="J35" i="12"/>
  <c r="S46" i="2"/>
  <c r="AQ46" i="2" s="1"/>
  <c r="D38" i="1"/>
  <c r="Y46" i="2"/>
  <c r="D36" i="1"/>
  <c r="S44" i="2"/>
  <c r="Y44" i="2"/>
  <c r="D19" i="1"/>
  <c r="R27" i="2"/>
  <c r="Y27" i="2"/>
  <c r="D27" i="1"/>
  <c r="R35" i="2"/>
  <c r="Y35" i="2"/>
  <c r="G16" i="12"/>
  <c r="I16" i="12"/>
  <c r="Y103" i="2"/>
  <c r="R103" i="2"/>
  <c r="D95" i="1"/>
  <c r="D65" i="12"/>
  <c r="D53" i="12"/>
  <c r="AI63" i="7"/>
  <c r="P63" i="6"/>
  <c r="I11" i="13"/>
  <c r="B66" i="13"/>
  <c r="B25" i="13"/>
  <c r="B14" i="13"/>
  <c r="B26" i="13"/>
  <c r="B45" i="13"/>
  <c r="B61" i="13"/>
  <c r="O25" i="13"/>
  <c r="O60" i="13"/>
  <c r="T23" i="13"/>
  <c r="B72" i="13"/>
  <c r="O28" i="13"/>
  <c r="O47" i="13"/>
  <c r="O63" i="13"/>
  <c r="AI59" i="7"/>
  <c r="P59" i="6"/>
  <c r="F90" i="2"/>
  <c r="J90" i="2" s="1"/>
  <c r="C82" i="1"/>
  <c r="E82" i="1" s="1"/>
  <c r="I23" i="12"/>
  <c r="G23" i="12"/>
  <c r="AL6" i="7"/>
  <c r="BO58" i="4"/>
  <c r="BN58" i="4"/>
  <c r="AI29" i="7"/>
  <c r="P29" i="6"/>
  <c r="D68" i="12"/>
  <c r="I10" i="12"/>
  <c r="AI22" i="7"/>
  <c r="P22" i="6"/>
  <c r="BL5" i="4"/>
  <c r="T5" i="4"/>
  <c r="Y102" i="2"/>
  <c r="BO48" i="4"/>
  <c r="W48" i="4"/>
  <c r="AI21" i="7"/>
  <c r="P21" i="6"/>
  <c r="AI101" i="2"/>
  <c r="AH101" i="2"/>
  <c r="AD76" i="2"/>
  <c r="J76" i="2"/>
  <c r="AG76" i="2" s="1"/>
  <c r="C60" i="1"/>
  <c r="E60" i="1" s="1"/>
  <c r="F68" i="2"/>
  <c r="J68" i="2" s="1"/>
  <c r="AD47" i="2"/>
  <c r="O45" i="4"/>
  <c r="BG45" i="4"/>
  <c r="AE7" i="4"/>
  <c r="BW7" i="4"/>
  <c r="J86" i="2"/>
  <c r="AD86" i="2"/>
  <c r="AJ63" i="2"/>
  <c r="AI28" i="2"/>
  <c r="AL63" i="2"/>
  <c r="J20" i="12"/>
  <c r="H20" i="12"/>
  <c r="J18" i="12"/>
  <c r="H18" i="12"/>
  <c r="I27" i="12"/>
  <c r="G27" i="12"/>
  <c r="G17" i="12"/>
  <c r="I17" i="12"/>
  <c r="H16" i="12"/>
  <c r="J16" i="12"/>
  <c r="G20" i="12"/>
  <c r="I20" i="12"/>
  <c r="G32" i="12"/>
  <c r="I32" i="12"/>
  <c r="J17" i="12"/>
  <c r="J7" i="11" a="1"/>
  <c r="J7" i="11" s="1"/>
  <c r="K7" i="11" a="1"/>
  <c r="K7" i="11" s="1"/>
  <c r="I7" i="11" a="1"/>
  <c r="I7" i="11" s="1"/>
  <c r="H7" i="11" a="1"/>
  <c r="H7" i="11" s="1"/>
  <c r="G8" i="11"/>
  <c r="AO39" i="8"/>
  <c r="AO82" i="8"/>
  <c r="AO105" i="8"/>
  <c r="AO12" i="8"/>
  <c r="S98" i="2"/>
  <c r="Y98" i="2"/>
  <c r="D90" i="1"/>
  <c r="R45" i="2"/>
  <c r="BA42" i="4"/>
  <c r="AZ42" i="4"/>
  <c r="J34" i="12"/>
  <c r="AI35" i="7"/>
  <c r="P35" i="6"/>
  <c r="I63" i="6"/>
  <c r="M63" i="6"/>
  <c r="B68" i="13"/>
  <c r="B7" i="13"/>
  <c r="B35" i="13"/>
  <c r="O12" i="13"/>
  <c r="B16" i="13"/>
  <c r="B28" i="13"/>
  <c r="B47" i="13"/>
  <c r="B63" i="13"/>
  <c r="O27" i="13"/>
  <c r="O46" i="13"/>
  <c r="O62" i="13"/>
  <c r="G35" i="13"/>
  <c r="O30" i="13"/>
  <c r="O49" i="13"/>
  <c r="O65" i="13"/>
  <c r="AI32" i="7"/>
  <c r="P32" i="6"/>
  <c r="X4" i="4"/>
  <c r="BP4" i="4"/>
  <c r="AI14" i="7"/>
  <c r="P14" i="6"/>
  <c r="F111" i="2"/>
  <c r="C103" i="1"/>
  <c r="E103" i="1" s="1"/>
  <c r="AI49" i="7"/>
  <c r="P49" i="6"/>
  <c r="C14" i="1"/>
  <c r="E14" i="1" s="1"/>
  <c r="F22" i="2"/>
  <c r="G2" i="4"/>
  <c r="D35" i="1"/>
  <c r="S43" i="2"/>
  <c r="Y43" i="2"/>
  <c r="AI48" i="7"/>
  <c r="P48" i="6"/>
  <c r="AZ54" i="4"/>
  <c r="H54" i="4"/>
  <c r="BQ43" i="4"/>
  <c r="Y43" i="4"/>
  <c r="AI7" i="7"/>
  <c r="P7" i="6"/>
  <c r="AD108" i="5" a="1"/>
  <c r="AD108" i="5" s="1"/>
  <c r="AD122" i="5" a="1"/>
  <c r="AD122" i="5" s="1"/>
  <c r="BR9" i="4"/>
  <c r="Z9" i="4"/>
  <c r="AI60" i="7"/>
  <c r="P60" i="6"/>
  <c r="BF50" i="4"/>
  <c r="N50" i="4"/>
  <c r="AD91" i="2"/>
  <c r="AD68" i="2"/>
  <c r="J60" i="2"/>
  <c r="AD60" i="2"/>
  <c r="AD52" i="2"/>
  <c r="AH28" i="2"/>
  <c r="D79" i="12"/>
  <c r="AD13" i="2"/>
  <c r="AD69" i="2"/>
  <c r="AD55" i="2"/>
  <c r="C34" i="1"/>
  <c r="E34" i="1" s="1"/>
  <c r="F42" i="2"/>
  <c r="J77" i="2"/>
  <c r="AG77" i="2" s="1"/>
  <c r="AD77" i="2"/>
  <c r="AD88" i="2"/>
  <c r="CD58" i="4"/>
  <c r="E65" i="2" s="1" a="1"/>
  <c r="E65" i="2" s="1"/>
  <c r="AF83" i="2"/>
  <c r="AH78" i="2"/>
  <c r="AF78" i="2"/>
  <c r="H30" i="12"/>
  <c r="J30" i="12"/>
  <c r="H33" i="12"/>
  <c r="J33" i="12"/>
  <c r="D28" i="1"/>
  <c r="R36" i="2"/>
  <c r="Y36" i="2"/>
  <c r="S18" i="2"/>
  <c r="D10" i="1"/>
  <c r="Y18" i="2"/>
  <c r="Y101" i="2"/>
  <c r="R101" i="2"/>
  <c r="D93" i="1"/>
  <c r="D56" i="1"/>
  <c r="AA64" i="2"/>
  <c r="S64" i="2"/>
  <c r="O73" i="2"/>
  <c r="D23" i="1"/>
  <c r="S31" i="2"/>
  <c r="Y31" i="2"/>
  <c r="D112" i="12"/>
  <c r="O98" i="2"/>
  <c r="AI47" i="7"/>
  <c r="P47" i="6"/>
  <c r="BB62" i="4"/>
  <c r="J62" i="4"/>
  <c r="CG51" i="4"/>
  <c r="BR51" i="4"/>
  <c r="Z51" i="4"/>
  <c r="O72" i="2"/>
  <c r="AI45" i="7"/>
  <c r="P45" i="6"/>
  <c r="J6" i="12"/>
  <c r="H6" i="12"/>
  <c r="J7" i="12"/>
  <c r="G14" i="13"/>
  <c r="O5" i="13"/>
  <c r="B9" i="13"/>
  <c r="B54" i="13"/>
  <c r="B21" i="13"/>
  <c r="O14" i="13"/>
  <c r="B37" i="13"/>
  <c r="B30" i="13"/>
  <c r="B49" i="13"/>
  <c r="B65" i="13"/>
  <c r="O29" i="13"/>
  <c r="O48" i="13"/>
  <c r="O64" i="13"/>
  <c r="T46" i="13"/>
  <c r="O32" i="13"/>
  <c r="O51" i="13"/>
  <c r="O67" i="13"/>
  <c r="AD44" i="4"/>
  <c r="BV44" i="4"/>
  <c r="AL27" i="2"/>
  <c r="AR27" i="2"/>
  <c r="AH27" i="2"/>
  <c r="BT44" i="4"/>
  <c r="BS44" i="4"/>
  <c r="AI18" i="7"/>
  <c r="P18" i="6"/>
  <c r="AI12" i="7"/>
  <c r="P12" i="6"/>
  <c r="AI62" i="7"/>
  <c r="P62" i="6"/>
  <c r="F82" i="2"/>
  <c r="J82" i="2" s="1"/>
  <c r="C74" i="1"/>
  <c r="E74" i="1" s="1"/>
  <c r="BL4" i="4"/>
  <c r="T4" i="4"/>
  <c r="AD119" i="5" a="1"/>
  <c r="AD119" i="5" s="1"/>
  <c r="AD91" i="5" a="1"/>
  <c r="AD91" i="5" s="1"/>
  <c r="AI46" i="7"/>
  <c r="P46" i="6"/>
  <c r="AI58" i="7"/>
  <c r="P58" i="6"/>
  <c r="AF85" i="2"/>
  <c r="AI85" i="2"/>
  <c r="AD10" i="2"/>
  <c r="L173" i="2"/>
  <c r="AD74" i="2"/>
  <c r="J74" i="2"/>
  <c r="AE74" i="2" s="1"/>
  <c r="AD81" i="2"/>
  <c r="J81" i="2"/>
  <c r="AE81" i="2" s="1"/>
  <c r="S102" i="2"/>
  <c r="AD61" i="2"/>
  <c r="BL85" i="4"/>
  <c r="T85" i="4"/>
  <c r="AD90" i="2"/>
  <c r="BF46" i="4"/>
  <c r="N46" i="4"/>
  <c r="AF75" i="2"/>
  <c r="AF80" i="2"/>
  <c r="I15" i="12"/>
  <c r="G15" i="12"/>
  <c r="J26" i="12"/>
  <c r="H26" i="12"/>
  <c r="AO98" i="8"/>
  <c r="G21" i="12"/>
  <c r="I21" i="12"/>
  <c r="AO13" i="8"/>
  <c r="AO85" i="8"/>
  <c r="D13" i="1"/>
  <c r="R21" i="2"/>
  <c r="Y21" i="2"/>
  <c r="D20" i="1"/>
  <c r="S28" i="2"/>
  <c r="Y28" i="2"/>
  <c r="S112" i="2"/>
  <c r="Y112" i="2"/>
  <c r="D104" i="1"/>
  <c r="S107" i="2"/>
  <c r="D99" i="1"/>
  <c r="W73" i="2"/>
  <c r="D65" i="1"/>
  <c r="S73" i="2"/>
  <c r="S38" i="2"/>
  <c r="AQ38" i="2" s="1"/>
  <c r="D30" i="1"/>
  <c r="Y38" i="2"/>
  <c r="S37" i="2"/>
  <c r="AN37" i="2" s="1"/>
  <c r="D29" i="1"/>
  <c r="Y37" i="2"/>
  <c r="D32" i="1"/>
  <c r="R40" i="2"/>
  <c r="Y40" i="2"/>
  <c r="R31" i="2"/>
  <c r="D57" i="12"/>
  <c r="D94" i="12"/>
  <c r="O102" i="2"/>
  <c r="AJ64" i="6"/>
  <c r="AI64" i="6"/>
  <c r="J64" i="6"/>
  <c r="I64" i="6"/>
  <c r="AF64" i="6"/>
  <c r="O7" i="13"/>
  <c r="B42" i="13"/>
  <c r="B17" i="13"/>
  <c r="B11" i="13"/>
  <c r="B70" i="13"/>
  <c r="O16" i="13"/>
  <c r="B56" i="13"/>
  <c r="B32" i="13"/>
  <c r="B51" i="13"/>
  <c r="B67" i="13"/>
  <c r="O31" i="13"/>
  <c r="O50" i="13"/>
  <c r="O66" i="13"/>
  <c r="O18" i="13"/>
  <c r="O34" i="13"/>
  <c r="O53" i="13"/>
  <c r="O69" i="13"/>
  <c r="N44" i="4"/>
  <c r="BF44" i="4"/>
  <c r="X3" i="4"/>
  <c r="BP3" i="4"/>
  <c r="AM35" i="2"/>
  <c r="AI35" i="2"/>
  <c r="AH35" i="2"/>
  <c r="AI41" i="7"/>
  <c r="P41" i="6"/>
  <c r="C16" i="1"/>
  <c r="E16" i="1" s="1"/>
  <c r="F24" i="2"/>
  <c r="AJ62" i="6"/>
  <c r="BE49" i="4"/>
  <c r="M49" i="4"/>
  <c r="C30" i="1"/>
  <c r="E30" i="1" s="1"/>
  <c r="F38" i="2"/>
  <c r="F29" i="2"/>
  <c r="C21" i="1"/>
  <c r="E21" i="1" s="1"/>
  <c r="AI11" i="7"/>
  <c r="P11" i="6"/>
  <c r="R108" i="2"/>
  <c r="D100" i="1"/>
  <c r="Y93" i="2"/>
  <c r="S93" i="2"/>
  <c r="D85" i="1"/>
  <c r="BO61" i="4"/>
  <c r="BN61" i="4"/>
  <c r="BF47" i="4"/>
  <c r="N47" i="4"/>
  <c r="BD42" i="4"/>
  <c r="L42" i="4"/>
  <c r="AI20" i="7"/>
  <c r="P20" i="6"/>
  <c r="AI6" i="7"/>
  <c r="P6" i="6"/>
  <c r="AD127" i="5" a="1"/>
  <c r="AD127" i="5" s="1"/>
  <c r="AD97" i="5" a="1"/>
  <c r="AD97" i="5" s="1"/>
  <c r="BG76" i="4"/>
  <c r="O76" i="4"/>
  <c r="AI38" i="7"/>
  <c r="P38" i="6"/>
  <c r="BC48" i="4"/>
  <c r="K48" i="4"/>
  <c r="AD66" i="2"/>
  <c r="AD58" i="2"/>
  <c r="AD50" i="2"/>
  <c r="BI97" i="4"/>
  <c r="BH97" i="4"/>
  <c r="BR8" i="4"/>
  <c r="Z8" i="4"/>
  <c r="D72" i="12"/>
  <c r="AD11" i="2"/>
  <c r="BB59" i="4"/>
  <c r="J59" i="4"/>
  <c r="C36" i="1"/>
  <c r="E36" i="1" s="1"/>
  <c r="F44" i="2"/>
  <c r="BN6" i="4"/>
  <c r="BM6" i="4"/>
  <c r="AD67" i="2"/>
  <c r="AD53" i="2"/>
  <c r="AR39" i="2"/>
  <c r="J75" i="2"/>
  <c r="AG75" i="2" s="1"/>
  <c r="AD75" i="2"/>
  <c r="J92" i="2"/>
  <c r="AD92" i="2"/>
  <c r="AD89" i="2"/>
  <c r="AF77" i="2"/>
  <c r="AH21" i="2"/>
  <c r="AL35" i="2"/>
  <c r="H12" i="12"/>
  <c r="J12" i="12"/>
  <c r="I13" i="12"/>
  <c r="AO73" i="8"/>
  <c r="J23" i="12"/>
  <c r="H23" i="12"/>
  <c r="AO36" i="8"/>
  <c r="AO74" i="8"/>
  <c r="I30" i="12"/>
  <c r="G30" i="12"/>
  <c r="I28" i="12"/>
  <c r="G28" i="12"/>
  <c r="AO53" i="8"/>
  <c r="AO95" i="8"/>
  <c r="H14" i="12"/>
  <c r="J14" i="12"/>
  <c r="I14" i="12"/>
  <c r="G14" i="12"/>
  <c r="G25" i="12"/>
  <c r="I25" i="12"/>
  <c r="J32" i="12"/>
  <c r="H32" i="12"/>
  <c r="J36" i="12"/>
  <c r="H36" i="12"/>
  <c r="AO23" i="8"/>
  <c r="AO22" i="8"/>
  <c r="AO54" i="8"/>
  <c r="AO71" i="8"/>
  <c r="AO90" i="8"/>
  <c r="AO94" i="8"/>
  <c r="AO103" i="8"/>
  <c r="H111" i="8"/>
  <c r="H112" i="8"/>
  <c r="H107" i="8"/>
  <c r="H99" i="8"/>
  <c r="H105" i="8"/>
  <c r="H97" i="8"/>
  <c r="H100" i="8"/>
  <c r="H110" i="8"/>
  <c r="H108" i="8"/>
  <c r="H103" i="8"/>
  <c r="H95" i="8"/>
  <c r="H98" i="8"/>
  <c r="H106" i="8"/>
  <c r="H104" i="8"/>
  <c r="H96" i="8"/>
  <c r="H101" i="8"/>
  <c r="H92" i="8"/>
  <c r="H94" i="8"/>
  <c r="H109" i="8"/>
  <c r="H102" i="8"/>
  <c r="H86" i="8"/>
  <c r="H93" i="8"/>
  <c r="H89" i="8"/>
  <c r="H91" i="8"/>
  <c r="H88" i="8"/>
  <c r="H85" i="8"/>
  <c r="H78" i="8"/>
  <c r="H90" i="8"/>
  <c r="H83" i="8"/>
  <c r="H82" i="8"/>
  <c r="H73" i="8"/>
  <c r="H76" i="8"/>
  <c r="H87" i="8"/>
  <c r="H79" i="8"/>
  <c r="H71" i="8"/>
  <c r="H84" i="8"/>
  <c r="H74" i="8"/>
  <c r="H77" i="8"/>
  <c r="H69" i="8"/>
  <c r="H80" i="8"/>
  <c r="H72" i="8"/>
  <c r="H75" i="8"/>
  <c r="H59" i="8"/>
  <c r="H51" i="8"/>
  <c r="H62" i="8"/>
  <c r="H54" i="8"/>
  <c r="H66" i="8"/>
  <c r="H65" i="8"/>
  <c r="H57" i="8"/>
  <c r="H49" i="8"/>
  <c r="H60" i="8"/>
  <c r="H52" i="8"/>
  <c r="H70" i="8"/>
  <c r="H68" i="8"/>
  <c r="H63" i="8"/>
  <c r="H55" i="8"/>
  <c r="H58" i="8"/>
  <c r="H50" i="8"/>
  <c r="H61" i="8"/>
  <c r="H53" i="8"/>
  <c r="H38" i="8"/>
  <c r="H56" i="8"/>
  <c r="H47" i="8"/>
  <c r="H41" i="8"/>
  <c r="H33" i="8"/>
  <c r="H44" i="8"/>
  <c r="H36" i="8"/>
  <c r="H48" i="8"/>
  <c r="H39" i="8"/>
  <c r="H42" i="8"/>
  <c r="H34" i="8"/>
  <c r="H45" i="8"/>
  <c r="H37" i="8"/>
  <c r="H64" i="8"/>
  <c r="H43" i="8"/>
  <c r="H35" i="8"/>
  <c r="H32" i="8"/>
  <c r="H27" i="8"/>
  <c r="H19" i="8"/>
  <c r="H22" i="8"/>
  <c r="H13" i="8"/>
  <c r="H31" i="8"/>
  <c r="H25" i="8"/>
  <c r="H28" i="8"/>
  <c r="H20" i="8"/>
  <c r="H11" i="8"/>
  <c r="H23" i="8"/>
  <c r="H14" i="8"/>
  <c r="H40" i="8"/>
  <c r="H24" i="8"/>
  <c r="H16" i="8"/>
  <c r="H26" i="8"/>
  <c r="H9" i="8"/>
  <c r="H17" i="8"/>
  <c r="H12" i="8"/>
  <c r="H30" i="8"/>
  <c r="I6" i="8"/>
  <c r="H21" i="8"/>
  <c r="H10" i="8"/>
  <c r="H8" i="8"/>
  <c r="H29" i="8"/>
  <c r="H18" i="8"/>
  <c r="H7" i="8"/>
  <c r="S41" i="2"/>
  <c r="D33" i="1"/>
  <c r="Y41" i="2"/>
  <c r="S42" i="2"/>
  <c r="D34" i="1"/>
  <c r="Y42" i="2"/>
  <c r="D11" i="1"/>
  <c r="Y19" i="2"/>
  <c r="S19" i="2"/>
  <c r="D16" i="1"/>
  <c r="S24" i="2"/>
  <c r="AO24" i="2" s="1"/>
  <c r="Y24" i="2"/>
  <c r="S96" i="2"/>
  <c r="D88" i="1"/>
  <c r="S26" i="2"/>
  <c r="D18" i="1"/>
  <c r="Y26" i="2"/>
  <c r="D26" i="1"/>
  <c r="R34" i="2"/>
  <c r="Y34" i="2"/>
  <c r="AM63" i="2"/>
  <c r="AR24" i="2"/>
  <c r="AL24" i="2"/>
  <c r="AI19" i="7"/>
  <c r="P19" i="6"/>
  <c r="D97" i="1"/>
  <c r="S105" i="2"/>
  <c r="B19" i="13"/>
  <c r="O9" i="13"/>
  <c r="B58" i="13"/>
  <c r="B13" i="13"/>
  <c r="G5" i="13"/>
  <c r="B44" i="13"/>
  <c r="B6" i="13"/>
  <c r="I27" i="13" s="1"/>
  <c r="B27" i="13"/>
  <c r="B18" i="13"/>
  <c r="B34" i="13"/>
  <c r="B53" i="13"/>
  <c r="B69" i="13"/>
  <c r="O17" i="13"/>
  <c r="O33" i="13"/>
  <c r="O52" i="13"/>
  <c r="O68" i="13"/>
  <c r="O20" i="13"/>
  <c r="O36" i="13"/>
  <c r="O55" i="13"/>
  <c r="O71" i="13"/>
  <c r="AM39" i="2"/>
  <c r="AI39" i="2"/>
  <c r="AH39" i="2"/>
  <c r="F43" i="2"/>
  <c r="C35" i="1"/>
  <c r="E35" i="1" s="1"/>
  <c r="AM23" i="2"/>
  <c r="AI23" i="2"/>
  <c r="AH23" i="2"/>
  <c r="AI57" i="7"/>
  <c r="P57" i="6"/>
  <c r="AI34" i="7"/>
  <c r="P34" i="6"/>
  <c r="AI25" i="7"/>
  <c r="P25" i="6"/>
  <c r="BD8" i="4"/>
  <c r="L8" i="4"/>
  <c r="AD88" i="5" a="1"/>
  <c r="AD88" i="5" s="1"/>
  <c r="BD3" i="4"/>
  <c r="L3" i="4"/>
  <c r="AD132" i="5" a="1"/>
  <c r="AD132" i="5" s="1"/>
  <c r="AD134" i="5" a="1"/>
  <c r="AD134" i="5" s="1"/>
  <c r="AD131" i="5" a="1"/>
  <c r="AD131" i="5" s="1"/>
  <c r="AD107" i="5" a="1"/>
  <c r="AD107" i="5" s="1"/>
  <c r="F17" i="2"/>
  <c r="C9" i="1"/>
  <c r="E9" i="1" s="1"/>
  <c r="BM41" i="4"/>
  <c r="U41" i="4"/>
  <c r="AI27" i="7"/>
  <c r="P27" i="6"/>
  <c r="AI56" i="7"/>
  <c r="P56" i="6"/>
  <c r="AI53" i="7"/>
  <c r="P53" i="6"/>
  <c r="I41" i="4"/>
  <c r="BA41" i="4"/>
  <c r="BX40" i="4"/>
  <c r="CF40" i="4" s="1"/>
  <c r="AG99" i="2"/>
  <c r="AF99" i="2"/>
  <c r="AE99" i="2"/>
  <c r="AI99" i="2"/>
  <c r="AH99" i="2"/>
  <c r="AM95" i="2"/>
  <c r="AI95" i="2"/>
  <c r="AH95" i="2"/>
  <c r="AR95" i="2"/>
  <c r="BF51" i="4"/>
  <c r="N51" i="4"/>
  <c r="J83" i="2"/>
  <c r="AE83" i="2" s="1"/>
  <c r="AD83" i="2"/>
  <c r="AR63" i="2"/>
  <c r="J110" i="2"/>
  <c r="AD110" i="2"/>
  <c r="N43" i="4"/>
  <c r="BF43" i="4"/>
  <c r="AI30" i="2"/>
  <c r="AI18" i="2"/>
  <c r="AH75" i="2"/>
  <c r="AI76" i="2"/>
  <c r="AH76" i="2"/>
  <c r="AF76" i="2"/>
  <c r="AI32" i="2"/>
  <c r="AF32" i="2"/>
  <c r="AH77" i="2"/>
  <c r="K173" i="2"/>
  <c r="I26" i="12"/>
  <c r="G26" i="12"/>
  <c r="J9" i="12"/>
  <c r="H9" i="12"/>
  <c r="J11" i="12"/>
  <c r="H11" i="12"/>
  <c r="AO101" i="8"/>
  <c r="D64" i="1"/>
  <c r="S72" i="2"/>
  <c r="W72" i="2"/>
  <c r="S33" i="2"/>
  <c r="D25" i="1"/>
  <c r="Y33" i="2"/>
  <c r="U54" i="2"/>
  <c r="K114" i="3" s="1"/>
  <c r="D46" i="1"/>
  <c r="S54" i="2"/>
  <c r="S45" i="2"/>
  <c r="D37" i="1"/>
  <c r="Y45" i="2"/>
  <c r="J38" i="12"/>
  <c r="H38" i="12"/>
  <c r="AI33" i="7"/>
  <c r="P33" i="6"/>
  <c r="AI9" i="7"/>
  <c r="P9" i="6"/>
  <c r="AI54" i="7"/>
  <c r="P54" i="6"/>
  <c r="AI42" i="7"/>
  <c r="P42" i="6"/>
  <c r="F33" i="2"/>
  <c r="C25" i="1"/>
  <c r="E25" i="1" s="1"/>
  <c r="J15" i="12"/>
  <c r="H15" i="12"/>
  <c r="O11" i="13"/>
  <c r="G24" i="13"/>
  <c r="B15" i="13"/>
  <c r="G7" i="13"/>
  <c r="B60" i="13"/>
  <c r="B23" i="13"/>
  <c r="B8" i="13"/>
  <c r="B31" i="13"/>
  <c r="B20" i="13"/>
  <c r="B36" i="13"/>
  <c r="B55" i="13"/>
  <c r="B71" i="13"/>
  <c r="O19" i="13"/>
  <c r="O35" i="13"/>
  <c r="O54" i="13"/>
  <c r="O70" i="13"/>
  <c r="O22" i="13"/>
  <c r="O41" i="13"/>
  <c r="O57" i="13"/>
  <c r="O73" i="13"/>
  <c r="C12" i="1"/>
  <c r="E12" i="1" s="1"/>
  <c r="F20" i="2"/>
  <c r="AI39" i="7"/>
  <c r="P39" i="6"/>
  <c r="D82" i="12"/>
  <c r="O14" i="2"/>
  <c r="BN60" i="4"/>
  <c r="BO60" i="4"/>
  <c r="BT42" i="4"/>
  <c r="CF42" i="4" s="1"/>
  <c r="BS42" i="4"/>
  <c r="AI10" i="7"/>
  <c r="P10" i="6"/>
  <c r="BK9" i="4"/>
  <c r="S9" i="4"/>
  <c r="AD93" i="5" a="1"/>
  <c r="AD93" i="5" s="1"/>
  <c r="AD112" i="5" a="1"/>
  <c r="AD112" i="5" s="1"/>
  <c r="AI50" i="7"/>
  <c r="P50" i="6"/>
  <c r="AI17" i="7"/>
  <c r="P17" i="6"/>
  <c r="AD48" i="2"/>
  <c r="BO47" i="4"/>
  <c r="W47" i="4"/>
  <c r="AD56" i="2"/>
  <c r="AD80" i="2"/>
  <c r="J80" i="2"/>
  <c r="AG80" i="2" s="1"/>
  <c r="Y106" i="2"/>
  <c r="D107" i="12"/>
  <c r="BU19" i="4"/>
  <c r="AC19" i="4"/>
  <c r="AD25" i="2"/>
  <c r="J25" i="2"/>
  <c r="AE25" i="2" s="1"/>
  <c r="BF52" i="4"/>
  <c r="N52" i="4"/>
  <c r="AD65" i="2"/>
  <c r="AD59" i="2"/>
  <c r="AD51" i="2"/>
  <c r="AI27" i="2"/>
  <c r="AI103" i="2"/>
  <c r="AH103" i="2"/>
  <c r="AL95" i="2"/>
  <c r="AI78" i="2"/>
  <c r="AI40" i="2"/>
  <c r="AI36" i="2"/>
  <c r="H13" i="12"/>
  <c r="J13" i="12"/>
  <c r="AP111" i="8"/>
  <c r="AP107" i="8"/>
  <c r="AP110" i="8"/>
  <c r="AP106" i="8"/>
  <c r="AP102" i="8"/>
  <c r="AP100" i="8"/>
  <c r="AP92" i="8"/>
  <c r="AP109" i="8"/>
  <c r="AP108" i="8"/>
  <c r="AP103" i="8"/>
  <c r="AP98" i="8"/>
  <c r="AP112" i="8"/>
  <c r="AP105" i="8"/>
  <c r="AP101" i="8"/>
  <c r="AP99" i="8"/>
  <c r="AP97" i="8"/>
  <c r="AP93" i="8"/>
  <c r="AP94" i="8"/>
  <c r="AP96" i="8"/>
  <c r="AP95" i="8"/>
  <c r="AP104" i="8"/>
  <c r="AP91" i="8"/>
  <c r="AP89" i="8"/>
  <c r="AP90" i="8"/>
  <c r="AP82" i="8"/>
  <c r="AP73" i="8"/>
  <c r="AP76" i="8"/>
  <c r="AP79" i="8"/>
  <c r="AP71" i="8"/>
  <c r="AP86" i="8"/>
  <c r="AP85" i="8"/>
  <c r="AP74" i="8"/>
  <c r="AP83" i="8"/>
  <c r="AP77" i="8"/>
  <c r="AP80" i="8"/>
  <c r="AP72" i="8"/>
  <c r="AP88" i="8"/>
  <c r="AP87" i="8"/>
  <c r="AP75" i="8"/>
  <c r="AP84" i="8"/>
  <c r="AP78" i="8"/>
  <c r="AP70" i="8"/>
  <c r="AP62" i="8"/>
  <c r="AP54" i="8"/>
  <c r="AP68" i="8"/>
  <c r="AP57" i="8"/>
  <c r="AP65" i="8"/>
  <c r="AP60" i="8"/>
  <c r="AP52" i="8"/>
  <c r="AP69" i="8"/>
  <c r="AP66" i="8"/>
  <c r="AP63" i="8"/>
  <c r="AP55" i="8"/>
  <c r="AP58" i="8"/>
  <c r="AP50" i="8"/>
  <c r="AP61" i="8"/>
  <c r="AP53" i="8"/>
  <c r="AP64" i="8"/>
  <c r="AP56" i="8"/>
  <c r="AP45" i="8"/>
  <c r="AP41" i="8"/>
  <c r="AP33" i="8"/>
  <c r="AP47" i="8"/>
  <c r="AP44" i="8"/>
  <c r="AP36" i="8"/>
  <c r="AP49" i="8"/>
  <c r="AP39" i="8"/>
  <c r="AP31" i="8"/>
  <c r="AP59" i="8"/>
  <c r="AP42" i="8"/>
  <c r="AP34" i="8"/>
  <c r="AP48" i="8"/>
  <c r="AP37" i="8"/>
  <c r="AP40" i="8"/>
  <c r="AP32" i="8"/>
  <c r="AP51" i="8"/>
  <c r="AP38" i="8"/>
  <c r="AP22" i="8"/>
  <c r="AP13" i="8"/>
  <c r="AP29" i="8"/>
  <c r="AP25" i="8"/>
  <c r="AP17" i="8"/>
  <c r="AP35" i="8"/>
  <c r="AP28" i="8"/>
  <c r="AP20" i="8"/>
  <c r="AP23" i="8"/>
  <c r="AP14" i="8"/>
  <c r="AP30" i="8"/>
  <c r="AP26" i="8"/>
  <c r="AP18" i="8"/>
  <c r="AP43" i="8"/>
  <c r="AP27" i="8"/>
  <c r="AP19" i="8"/>
  <c r="AP24" i="8"/>
  <c r="AP7" i="8"/>
  <c r="AP16" i="8"/>
  <c r="AP11" i="8"/>
  <c r="AP21" i="8"/>
  <c r="AP10" i="8"/>
  <c r="AP9" i="8"/>
  <c r="AP12" i="8"/>
  <c r="AP8" i="8"/>
  <c r="AQ6" i="8"/>
  <c r="AO77" i="8"/>
  <c r="J22" i="12"/>
  <c r="H22" i="12"/>
  <c r="I31" i="12"/>
  <c r="G31" i="12"/>
  <c r="I33" i="12"/>
  <c r="G33" i="12"/>
  <c r="J29" i="12"/>
  <c r="H29" i="12"/>
  <c r="AO79" i="8"/>
  <c r="S12" i="2"/>
  <c r="D4" i="1"/>
  <c r="Y12" i="2"/>
  <c r="I38" i="12"/>
  <c r="G38" i="12"/>
  <c r="J8" i="12"/>
  <c r="H8" i="12"/>
  <c r="I8" i="12"/>
  <c r="G8" i="12"/>
  <c r="AO19" i="8"/>
  <c r="AO41" i="8"/>
  <c r="I35" i="12"/>
  <c r="G35" i="12"/>
  <c r="Y97" i="2"/>
  <c r="S97" i="2"/>
  <c r="D89" i="1"/>
  <c r="AO46" i="2"/>
  <c r="AN46" i="2"/>
  <c r="G46" i="2"/>
  <c r="J46" i="2" s="1"/>
  <c r="AE46" i="2" s="1"/>
  <c r="S100" i="2"/>
  <c r="Y100" i="2"/>
  <c r="D92" i="1"/>
  <c r="S95" i="2"/>
  <c r="G95" i="2" s="1"/>
  <c r="D87" i="1"/>
  <c r="S94" i="2"/>
  <c r="AQ94" i="2" s="1"/>
  <c r="AD94" i="2" s="1"/>
  <c r="D86" i="1"/>
  <c r="S104" i="2"/>
  <c r="Y104" i="2"/>
  <c r="D96" i="1"/>
  <c r="D14" i="1"/>
  <c r="R22" i="2"/>
  <c r="Y22" i="2"/>
  <c r="I29" i="12"/>
  <c r="AI43" i="7"/>
  <c r="P43" i="6"/>
  <c r="D51" i="12"/>
  <c r="AI52" i="7"/>
  <c r="P52" i="6"/>
  <c r="D21" i="1"/>
  <c r="R29" i="2"/>
  <c r="Y29" i="2"/>
  <c r="B29" i="13"/>
  <c r="O13" i="13"/>
  <c r="B48" i="13"/>
  <c r="G9" i="13"/>
  <c r="O6" i="13"/>
  <c r="B33" i="13"/>
  <c r="B10" i="13"/>
  <c r="B46" i="13"/>
  <c r="B22" i="13"/>
  <c r="B41" i="13"/>
  <c r="B57" i="13"/>
  <c r="B73" i="13"/>
  <c r="O21" i="13"/>
  <c r="O37" i="13"/>
  <c r="O56" i="13"/>
  <c r="O72" i="13"/>
  <c r="O24" i="13"/>
  <c r="O43" i="13"/>
  <c r="O59" i="13"/>
  <c r="AI37" i="7"/>
  <c r="P37" i="6"/>
  <c r="AI8" i="7"/>
  <c r="P8" i="6"/>
  <c r="AI51" i="7"/>
  <c r="P51" i="6"/>
  <c r="AI16" i="7"/>
  <c r="P16" i="6"/>
  <c r="O64" i="2"/>
  <c r="D85" i="12"/>
  <c r="O34" i="2"/>
  <c r="I85" i="4"/>
  <c r="BA85" i="4"/>
  <c r="AI31" i="7"/>
  <c r="P31" i="6"/>
  <c r="AZ57" i="4"/>
  <c r="H57" i="4"/>
  <c r="BT50" i="4"/>
  <c r="AB50" i="4"/>
  <c r="BT46" i="4"/>
  <c r="CF46" i="4" s="1"/>
  <c r="BS46" i="4"/>
  <c r="AZ40" i="4"/>
  <c r="H40" i="4"/>
  <c r="AI36" i="7"/>
  <c r="P36" i="6"/>
  <c r="AI64" i="7"/>
  <c r="P64" i="6"/>
  <c r="J31" i="12"/>
  <c r="AI30" i="7"/>
  <c r="P30" i="6"/>
  <c r="AI55" i="7"/>
  <c r="P55" i="6"/>
  <c r="AD87" i="2"/>
  <c r="J32" i="2"/>
  <c r="AG32" i="2" s="1"/>
  <c r="AD32" i="2"/>
  <c r="AD16" i="2"/>
  <c r="J79" i="2"/>
  <c r="AE79" i="2" s="1"/>
  <c r="AD79" i="2"/>
  <c r="BQ49" i="4"/>
  <c r="Y49" i="4"/>
  <c r="AD85" i="2"/>
  <c r="J85" i="2"/>
  <c r="AG85" i="2" s="1"/>
  <c r="AD78" i="2"/>
  <c r="J78" i="2"/>
  <c r="AG78" i="2" s="1"/>
  <c r="Y105" i="2"/>
  <c r="S106" i="2"/>
  <c r="BC65" i="4"/>
  <c r="K65" i="4"/>
  <c r="Y94" i="2"/>
  <c r="AH97" i="2"/>
  <c r="AI97" i="2"/>
  <c r="AR35" i="2"/>
  <c r="BJ37" i="4"/>
  <c r="R37" i="4"/>
  <c r="AD109" i="2"/>
  <c r="J109" i="2"/>
  <c r="AG109" i="2" s="1"/>
  <c r="AI74" i="2"/>
  <c r="AH74" i="2"/>
  <c r="AG74" i="2"/>
  <c r="AF74" i="2"/>
  <c r="AI26" i="2"/>
  <c r="AI79" i="2"/>
  <c r="AH79" i="2"/>
  <c r="AF79" i="2"/>
  <c r="J27" i="12"/>
  <c r="H27" i="12"/>
  <c r="H21" i="12"/>
  <c r="J21" i="12"/>
  <c r="AO29" i="8"/>
  <c r="J24" i="12"/>
  <c r="H24" i="12"/>
  <c r="G12" i="12"/>
  <c r="I12" i="12"/>
  <c r="I36" i="12"/>
  <c r="G36" i="12"/>
  <c r="S27" i="2"/>
  <c r="G6" i="12"/>
  <c r="I6" i="12"/>
  <c r="G37" i="12"/>
  <c r="I37" i="12"/>
  <c r="I18" i="12"/>
  <c r="G18" i="12"/>
  <c r="I9" i="12"/>
  <c r="AO34" i="8"/>
  <c r="G34" i="12"/>
  <c r="I34" i="12"/>
  <c r="J37" i="12"/>
  <c r="H37" i="12"/>
  <c r="G7" i="12"/>
  <c r="I7" i="12"/>
  <c r="J10" i="12"/>
  <c r="H10" i="12"/>
  <c r="G11" i="12"/>
  <c r="I11" i="12"/>
  <c r="J19" i="12"/>
  <c r="H19" i="12"/>
  <c r="I19" i="12"/>
  <c r="AO27" i="8"/>
  <c r="AO45" i="8"/>
  <c r="AO91" i="8"/>
  <c r="AO100" i="8"/>
  <c r="AO18" i="8"/>
  <c r="AO38" i="2"/>
  <c r="Y111" i="2"/>
  <c r="R111" i="2"/>
  <c r="D103" i="1"/>
  <c r="D15" i="1"/>
  <c r="R23" i="2"/>
  <c r="Y23" i="2"/>
  <c r="D31" i="1"/>
  <c r="R39" i="2"/>
  <c r="Y39" i="2"/>
  <c r="S30" i="2"/>
  <c r="D22" i="1"/>
  <c r="Y30" i="2"/>
  <c r="D12" i="1"/>
  <c r="R20" i="2"/>
  <c r="Y20" i="2"/>
  <c r="Y17" i="2"/>
  <c r="S17" i="2"/>
  <c r="D9" i="1"/>
  <c r="AZ66" i="4"/>
  <c r="H66" i="4"/>
  <c r="AI28" i="7"/>
  <c r="P28" i="6"/>
  <c r="AI26" i="7"/>
  <c r="P26" i="6"/>
  <c r="O15" i="13"/>
  <c r="B64" i="13"/>
  <c r="O8" i="13"/>
  <c r="B50" i="13"/>
  <c r="B12" i="13"/>
  <c r="B62" i="13"/>
  <c r="B24" i="13"/>
  <c r="B43" i="13"/>
  <c r="B59" i="13"/>
  <c r="O23" i="13"/>
  <c r="O42" i="13"/>
  <c r="O58" i="13"/>
  <c r="G50" i="13"/>
  <c r="O26" i="13"/>
  <c r="O45" i="13"/>
  <c r="O61" i="13"/>
  <c r="AI23" i="7"/>
  <c r="P23" i="6"/>
  <c r="AC5" i="4"/>
  <c r="BU5" i="4"/>
  <c r="F87" i="2"/>
  <c r="C79" i="1"/>
  <c r="E79" i="1" s="1"/>
  <c r="F102" i="2"/>
  <c r="C94" i="1"/>
  <c r="E94" i="1" s="1"/>
  <c r="BA64" i="4"/>
  <c r="I64" i="4"/>
  <c r="H56" i="4"/>
  <c r="AZ56" i="4"/>
  <c r="AD99" i="5" a="1"/>
  <c r="AD99" i="5" s="1"/>
  <c r="AD87" i="5" a="1"/>
  <c r="AD87" i="5" s="1"/>
  <c r="AD98" i="5" a="1"/>
  <c r="AD98" i="5" s="1"/>
  <c r="AD101" i="5" a="1"/>
  <c r="AD101" i="5" s="1"/>
  <c r="AD128" i="5" a="1"/>
  <c r="AD128" i="5" s="1"/>
  <c r="AI15" i="7"/>
  <c r="P15" i="6"/>
  <c r="AI61" i="7"/>
  <c r="P61" i="6"/>
  <c r="AD14" i="2"/>
  <c r="Z45" i="4"/>
  <c r="BR45" i="4"/>
  <c r="J70" i="2"/>
  <c r="AD70" i="2"/>
  <c r="J62" i="2"/>
  <c r="AD62" i="2"/>
  <c r="D47" i="12"/>
  <c r="BU6" i="4"/>
  <c r="AC6" i="4"/>
  <c r="AI107" i="2"/>
  <c r="AH107" i="2"/>
  <c r="AD82" i="2"/>
  <c r="AD49" i="2"/>
  <c r="AD15" i="2"/>
  <c r="AD63" i="2"/>
  <c r="AD57" i="2"/>
  <c r="BL7" i="4"/>
  <c r="T7" i="4"/>
  <c r="CD7" i="4" s="1"/>
  <c r="E14" i="2" s="1" a="1"/>
  <c r="E14" i="2" s="1"/>
  <c r="AD71" i="2"/>
  <c r="P77" i="4"/>
  <c r="BH77" i="4"/>
  <c r="J84" i="2"/>
  <c r="AE84" i="2" s="1"/>
  <c r="AD84" i="2"/>
  <c r="AF84" i="2"/>
  <c r="AM24" i="2"/>
  <c r="AI46" i="2"/>
  <c r="AF46" i="2"/>
  <c r="AF25" i="2"/>
  <c r="AH25" i="2"/>
  <c r="AH85" i="2"/>
  <c r="AM27" i="2"/>
  <c r="AH46" i="2"/>
  <c r="G38" i="2" l="1"/>
  <c r="AN38" i="2"/>
  <c r="AO94" i="2"/>
  <c r="AQ37" i="2"/>
  <c r="AD37" i="2" s="1"/>
  <c r="AN94" i="2"/>
  <c r="AS6" i="6"/>
  <c r="AP6" i="7"/>
  <c r="AP6" i="6"/>
  <c r="W6" i="6"/>
  <c r="S6" i="6"/>
  <c r="AQ6" i="7"/>
  <c r="AD6" i="6"/>
  <c r="AO6" i="7"/>
  <c r="AR6" i="7"/>
  <c r="AN6" i="7" s="1"/>
  <c r="V6" i="6"/>
  <c r="Y6" i="7"/>
  <c r="AU6" i="6"/>
  <c r="Y6" i="6"/>
  <c r="U6" i="6" s="1"/>
  <c r="G6" i="6"/>
  <c r="S6" i="7"/>
  <c r="S13" i="7" s="1"/>
  <c r="X6" i="6"/>
  <c r="AT6" i="6"/>
  <c r="AE77" i="2"/>
  <c r="AE76" i="2"/>
  <c r="J38" i="2"/>
  <c r="AE38" i="2" s="1"/>
  <c r="AG25" i="2"/>
  <c r="AE32" i="2"/>
  <c r="AG81" i="2"/>
  <c r="AG84" i="2"/>
  <c r="AG83" i="2"/>
  <c r="AJ38" i="2"/>
  <c r="AD38" i="2"/>
  <c r="AJ46" i="2"/>
  <c r="AG46" i="2"/>
  <c r="AD46" i="2"/>
  <c r="M27" i="13"/>
  <c r="L27" i="13"/>
  <c r="C6" i="1"/>
  <c r="E6" i="1" s="1"/>
  <c r="F14" i="2"/>
  <c r="AH14" i="2" s="1"/>
  <c r="AO100" i="2"/>
  <c r="AN100" i="2"/>
  <c r="G100" i="2"/>
  <c r="AQ100" i="2"/>
  <c r="J41" i="4"/>
  <c r="BB41" i="4"/>
  <c r="AO41" i="2"/>
  <c r="AN41" i="2"/>
  <c r="AQ41" i="2"/>
  <c r="G41" i="2"/>
  <c r="AI24" i="2"/>
  <c r="AO102" i="2"/>
  <c r="AN102" i="2"/>
  <c r="G102" i="2"/>
  <c r="AQ102" i="2"/>
  <c r="AE85" i="2"/>
  <c r="AR72" i="2"/>
  <c r="AM72" i="2"/>
  <c r="AL72" i="2"/>
  <c r="AI98" i="2"/>
  <c r="AM98" i="2"/>
  <c r="AL98" i="2"/>
  <c r="L150" i="3"/>
  <c r="AR98" i="2"/>
  <c r="AH98" i="2"/>
  <c r="AE78" i="2"/>
  <c r="BR43" i="4"/>
  <c r="Z43" i="4"/>
  <c r="CG43" i="4"/>
  <c r="I14" i="13"/>
  <c r="I15" i="13"/>
  <c r="I32" i="13"/>
  <c r="I29" i="13"/>
  <c r="O114" i="3"/>
  <c r="G94" i="2"/>
  <c r="AE62" i="2"/>
  <c r="AG62" i="2"/>
  <c r="AO17" i="2"/>
  <c r="AN17" i="2"/>
  <c r="AQ17" i="2"/>
  <c r="G17" i="2"/>
  <c r="AG79" i="2"/>
  <c r="BV50" i="4"/>
  <c r="BU50" i="4"/>
  <c r="AM64" i="2"/>
  <c r="AL64" i="2"/>
  <c r="AR64" i="2"/>
  <c r="AO104" i="2"/>
  <c r="AN104" i="2"/>
  <c r="G104" i="2"/>
  <c r="AQ104" i="2"/>
  <c r="AO12" i="2"/>
  <c r="AN12" i="2"/>
  <c r="S173" i="2"/>
  <c r="AQ12" i="2"/>
  <c r="G12" i="2"/>
  <c r="BG52" i="4"/>
  <c r="O52" i="4"/>
  <c r="G72" i="2"/>
  <c r="AN72" i="2"/>
  <c r="AO72" i="2"/>
  <c r="AQ72" i="2"/>
  <c r="AE110" i="2"/>
  <c r="AG110" i="2"/>
  <c r="AF17" i="2"/>
  <c r="AH17" i="2"/>
  <c r="AI17" i="2"/>
  <c r="AO96" i="2"/>
  <c r="G96" i="2"/>
  <c r="AN96" i="2"/>
  <c r="AQ96" i="2"/>
  <c r="AI44" i="2"/>
  <c r="AH44" i="2"/>
  <c r="AH29" i="2"/>
  <c r="AI29" i="2"/>
  <c r="BS51" i="4"/>
  <c r="AA51" i="4"/>
  <c r="AO18" i="2"/>
  <c r="AN18" i="2"/>
  <c r="G18" i="2"/>
  <c r="AQ18" i="2"/>
  <c r="AD117" i="5" a="1"/>
  <c r="AD117" i="5" s="1"/>
  <c r="AI111" i="2"/>
  <c r="AH111" i="2"/>
  <c r="U173" i="2"/>
  <c r="AG86" i="2"/>
  <c r="AE86" i="2"/>
  <c r="X48" i="4"/>
  <c r="BP48" i="4"/>
  <c r="I16" i="13"/>
  <c r="I18" i="13"/>
  <c r="I34" i="13"/>
  <c r="I31" i="13"/>
  <c r="AN44" i="2"/>
  <c r="AO44" i="2"/>
  <c r="G44" i="2"/>
  <c r="AF44" i="2" s="1"/>
  <c r="AQ44" i="2"/>
  <c r="AO111" i="2"/>
  <c r="AN111" i="2"/>
  <c r="G111" i="2"/>
  <c r="J111" i="2" s="1"/>
  <c r="AQ111" i="2"/>
  <c r="BL9" i="4"/>
  <c r="T9" i="4"/>
  <c r="AN39" i="2"/>
  <c r="G39" i="2"/>
  <c r="AO39" i="2"/>
  <c r="AQ39" i="2"/>
  <c r="BK37" i="4"/>
  <c r="S37" i="4"/>
  <c r="BD65" i="4"/>
  <c r="L65" i="4"/>
  <c r="CF50" i="4"/>
  <c r="BC85" i="4"/>
  <c r="BB85" i="4"/>
  <c r="AN29" i="2"/>
  <c r="G29" i="2"/>
  <c r="J29" i="2" s="1"/>
  <c r="AO29" i="2"/>
  <c r="AQ29" i="2"/>
  <c r="AO54" i="2"/>
  <c r="AQ54" i="2"/>
  <c r="G54" i="2"/>
  <c r="E14" i="3" s="1"/>
  <c r="AN54" i="2"/>
  <c r="AQ24" i="2"/>
  <c r="BG51" i="4"/>
  <c r="O51" i="4"/>
  <c r="M8" i="4"/>
  <c r="BE8" i="4"/>
  <c r="AO42" i="2"/>
  <c r="AN42" i="2"/>
  <c r="AQ42" i="2"/>
  <c r="G42" i="2"/>
  <c r="J42" i="2" s="1"/>
  <c r="AE42" i="2" s="1"/>
  <c r="BD48" i="4"/>
  <c r="L48" i="4"/>
  <c r="G93" i="2"/>
  <c r="AO93" i="2"/>
  <c r="AN93" i="2"/>
  <c r="AQ93" i="2"/>
  <c r="AI38" i="2"/>
  <c r="AF38" i="2"/>
  <c r="AH38" i="2"/>
  <c r="BQ3" i="4"/>
  <c r="Y3" i="4"/>
  <c r="AQ107" i="2"/>
  <c r="AO107" i="2"/>
  <c r="AN107" i="2"/>
  <c r="G107" i="2"/>
  <c r="AN21" i="2"/>
  <c r="G21" i="2"/>
  <c r="AO21" i="2"/>
  <c r="AQ21" i="2"/>
  <c r="AE80" i="2"/>
  <c r="BG46" i="4"/>
  <c r="O46" i="4"/>
  <c r="AD116" i="5" a="1"/>
  <c r="AD116" i="5" s="1"/>
  <c r="AE44" i="4"/>
  <c r="BW44" i="4"/>
  <c r="V36" i="13"/>
  <c r="V34" i="13"/>
  <c r="V32" i="13"/>
  <c r="V30" i="13"/>
  <c r="V28" i="13"/>
  <c r="V26" i="13"/>
  <c r="V24" i="13"/>
  <c r="V22" i="13"/>
  <c r="V20" i="13"/>
  <c r="V18" i="13"/>
  <c r="V37" i="13"/>
  <c r="V33" i="13"/>
  <c r="V21" i="13"/>
  <c r="V14" i="13"/>
  <c r="V12" i="13"/>
  <c r="V10" i="13"/>
  <c r="V8" i="13"/>
  <c r="V6" i="13"/>
  <c r="V16" i="13"/>
  <c r="V35" i="13"/>
  <c r="V19" i="13"/>
  <c r="V29" i="13"/>
  <c r="V15" i="13"/>
  <c r="V13" i="13"/>
  <c r="V11" i="13"/>
  <c r="V9" i="13"/>
  <c r="V7" i="13"/>
  <c r="V5" i="13"/>
  <c r="V27" i="13"/>
  <c r="V31" i="13"/>
  <c r="V25" i="13"/>
  <c r="V23" i="13"/>
  <c r="V17" i="13"/>
  <c r="AO101" i="2"/>
  <c r="AN101" i="2"/>
  <c r="G101" i="2"/>
  <c r="AQ101" i="2"/>
  <c r="AD110" i="5" a="1"/>
  <c r="AD110" i="5" s="1"/>
  <c r="BA54" i="4"/>
  <c r="I54" i="4"/>
  <c r="BQ4" i="4"/>
  <c r="Y4" i="4"/>
  <c r="AN45" i="2"/>
  <c r="G45" i="2"/>
  <c r="AO45" i="2"/>
  <c r="AQ45" i="2"/>
  <c r="CF7" i="4"/>
  <c r="I17" i="13"/>
  <c r="I20" i="13"/>
  <c r="I36" i="13"/>
  <c r="I33" i="13"/>
  <c r="BE3" i="4"/>
  <c r="M3" i="4"/>
  <c r="AO34" i="2"/>
  <c r="AN34" i="2"/>
  <c r="G34" i="2"/>
  <c r="AQ34" i="2"/>
  <c r="G24" i="2"/>
  <c r="AF24" i="2" s="1"/>
  <c r="AE92" i="2"/>
  <c r="AG92" i="2"/>
  <c r="BC59" i="4"/>
  <c r="K59" i="4"/>
  <c r="BH76" i="4"/>
  <c r="P76" i="4"/>
  <c r="BE42" i="4"/>
  <c r="M42" i="4"/>
  <c r="F136" i="3"/>
  <c r="AI102" i="2"/>
  <c r="AM102" i="2"/>
  <c r="AR102" i="2"/>
  <c r="AH102" i="2"/>
  <c r="AL102" i="2"/>
  <c r="AG82" i="2"/>
  <c r="AF82" i="2"/>
  <c r="AE82" i="2"/>
  <c r="AI82" i="2"/>
  <c r="AH82" i="2"/>
  <c r="AO36" i="2"/>
  <c r="AN36" i="2"/>
  <c r="G36" i="2"/>
  <c r="AQ36" i="2"/>
  <c r="BG50" i="4"/>
  <c r="O50" i="4"/>
  <c r="BS9" i="4"/>
  <c r="AA9" i="4"/>
  <c r="H2" i="4"/>
  <c r="AD157" i="5" s="1" a="1"/>
  <c r="AD157" i="5" s="1"/>
  <c r="AD121" i="5" a="1"/>
  <c r="AD121" i="5" s="1"/>
  <c r="AD133" i="5" a="1"/>
  <c r="AD133" i="5" s="1"/>
  <c r="AD120" i="5" a="1"/>
  <c r="AD120" i="5" s="1"/>
  <c r="AD129" i="5" a="1"/>
  <c r="AD129" i="5" s="1"/>
  <c r="AD102" i="5" a="1"/>
  <c r="AD102" i="5" s="1"/>
  <c r="AV6" i="6" s="1"/>
  <c r="AR6" i="6" s="1"/>
  <c r="AD166" i="5" a="1"/>
  <c r="AD166" i="5" s="1"/>
  <c r="AD109" i="5" a="1"/>
  <c r="AD109" i="5" s="1"/>
  <c r="AD124" i="5" a="1"/>
  <c r="AD124" i="5" s="1"/>
  <c r="AD126" i="5" a="1"/>
  <c r="AD126" i="5" s="1"/>
  <c r="AD125" i="5" a="1"/>
  <c r="AD125" i="5" s="1"/>
  <c r="AD115" i="5" a="1"/>
  <c r="AD115" i="5" s="1"/>
  <c r="AD113" i="5" a="1"/>
  <c r="AD113" i="5" s="1"/>
  <c r="AD123" i="5" a="1"/>
  <c r="AD123" i="5" s="1"/>
  <c r="AD130" i="5" a="1"/>
  <c r="AD130" i="5" s="1"/>
  <c r="AD114" i="5" a="1"/>
  <c r="AD114" i="5" s="1"/>
  <c r="AD106" i="5" a="1"/>
  <c r="AD106" i="5" s="1"/>
  <c r="AD103" i="5" a="1"/>
  <c r="AD103" i="5" s="1"/>
  <c r="AD105" i="5" a="1"/>
  <c r="AD105" i="5" s="1"/>
  <c r="AD104" i="5" a="1"/>
  <c r="AD104" i="5" s="1"/>
  <c r="CG7" i="4"/>
  <c r="BX7" i="4"/>
  <c r="I5" i="13"/>
  <c r="I22" i="13"/>
  <c r="I19" i="13"/>
  <c r="I35" i="13"/>
  <c r="AN35" i="2"/>
  <c r="G35" i="2"/>
  <c r="AO35" i="2"/>
  <c r="AQ35" i="2"/>
  <c r="AF87" i="2"/>
  <c r="AI87" i="2"/>
  <c r="AH87" i="2"/>
  <c r="BA57" i="4"/>
  <c r="I57" i="4"/>
  <c r="AJ94" i="2"/>
  <c r="I56" i="4"/>
  <c r="BA56" i="4"/>
  <c r="AO20" i="2"/>
  <c r="AN20" i="2"/>
  <c r="G20" i="2"/>
  <c r="J20" i="2" s="1"/>
  <c r="R173" i="2"/>
  <c r="AQ20" i="2"/>
  <c r="AO106" i="2"/>
  <c r="AN106" i="2"/>
  <c r="G106" i="2"/>
  <c r="AQ106" i="2"/>
  <c r="BV19" i="4"/>
  <c r="AD19" i="4"/>
  <c r="AH33" i="2"/>
  <c r="AI33" i="2"/>
  <c r="AH24" i="2"/>
  <c r="AN24" i="2"/>
  <c r="BS8" i="4"/>
  <c r="AA8" i="4"/>
  <c r="BF49" i="4"/>
  <c r="N49" i="4"/>
  <c r="AN31" i="2"/>
  <c r="G31" i="2"/>
  <c r="AO31" i="2"/>
  <c r="AQ31" i="2"/>
  <c r="BM85" i="4"/>
  <c r="U85" i="4"/>
  <c r="AD118" i="5" a="1"/>
  <c r="AD118" i="5" s="1"/>
  <c r="BC62" i="4"/>
  <c r="K62" i="4"/>
  <c r="AO37" i="2"/>
  <c r="AI42" i="2"/>
  <c r="AF42" i="2"/>
  <c r="AH42" i="2"/>
  <c r="AI22" i="2"/>
  <c r="AH22" i="2"/>
  <c r="BN5" i="4"/>
  <c r="BM5" i="4"/>
  <c r="AG90" i="2"/>
  <c r="AF90" i="2"/>
  <c r="AE90" i="2"/>
  <c r="AI90" i="2"/>
  <c r="AH90" i="2"/>
  <c r="I6" i="13"/>
  <c r="I7" i="13"/>
  <c r="I24" i="13"/>
  <c r="I21" i="13"/>
  <c r="I37" i="13"/>
  <c r="AG70" i="2"/>
  <c r="AE70" i="2"/>
  <c r="AI34" i="2"/>
  <c r="AM34" i="2"/>
  <c r="AL34" i="2"/>
  <c r="AH34" i="2"/>
  <c r="AR34" i="2"/>
  <c r="F11" i="3" s="1"/>
  <c r="AN23" i="2"/>
  <c r="G23" i="2"/>
  <c r="AO23" i="2"/>
  <c r="AQ23" i="2"/>
  <c r="BA40" i="4"/>
  <c r="I40" i="4"/>
  <c r="AO22" i="2"/>
  <c r="AN22" i="2"/>
  <c r="G22" i="2"/>
  <c r="J22" i="2" s="1"/>
  <c r="AQ22" i="2"/>
  <c r="AO95" i="2"/>
  <c r="AN95" i="2"/>
  <c r="AQ95" i="2"/>
  <c r="AQ97" i="2"/>
  <c r="AO97" i="2"/>
  <c r="AN97" i="2"/>
  <c r="G97" i="2"/>
  <c r="AO19" i="2"/>
  <c r="AQ19" i="2"/>
  <c r="AN19" i="2"/>
  <c r="G19" i="2"/>
  <c r="BG47" i="4"/>
  <c r="O47" i="4"/>
  <c r="AO108" i="2"/>
  <c r="AN108" i="2"/>
  <c r="G108" i="2"/>
  <c r="AQ108" i="2"/>
  <c r="AN112" i="2"/>
  <c r="G112" i="2"/>
  <c r="AQ112" i="2"/>
  <c r="AO112" i="2"/>
  <c r="AE75" i="2"/>
  <c r="AM73" i="2"/>
  <c r="AR73" i="2"/>
  <c r="AL73" i="2"/>
  <c r="G37" i="2"/>
  <c r="F65" i="2"/>
  <c r="C57" i="1"/>
  <c r="E57" i="1" s="1"/>
  <c r="AG60" i="2"/>
  <c r="AE60" i="2"/>
  <c r="AD111" i="5" a="1"/>
  <c r="AD111" i="5" s="1"/>
  <c r="AO98" i="2"/>
  <c r="G98" i="2"/>
  <c r="AN98" i="2"/>
  <c r="AQ98" i="2"/>
  <c r="I8" i="11" a="1"/>
  <c r="I8" i="11" s="1"/>
  <c r="G9" i="11"/>
  <c r="K8" i="11" a="1"/>
  <c r="K8" i="11" s="1"/>
  <c r="J8" i="11" a="1"/>
  <c r="J8" i="11" s="1"/>
  <c r="H8" i="11" a="1"/>
  <c r="H8" i="11" s="1"/>
  <c r="P45" i="4"/>
  <c r="BH45" i="4"/>
  <c r="AI68" i="2"/>
  <c r="AG68" i="2"/>
  <c r="AF68" i="2"/>
  <c r="AE68" i="2"/>
  <c r="AH68" i="2"/>
  <c r="I8" i="13"/>
  <c r="I9" i="13"/>
  <c r="I26" i="13"/>
  <c r="I23" i="13"/>
  <c r="L145" i="3"/>
  <c r="AF102" i="2"/>
  <c r="G77" i="12"/>
  <c r="G69" i="12"/>
  <c r="G79" i="12"/>
  <c r="G71" i="12"/>
  <c r="G63" i="12"/>
  <c r="G55" i="12"/>
  <c r="G73" i="12"/>
  <c r="G65" i="12"/>
  <c r="G57" i="12"/>
  <c r="G49" i="12"/>
  <c r="G75" i="12"/>
  <c r="G67" i="12"/>
  <c r="G59" i="12"/>
  <c r="G51" i="12"/>
  <c r="G70" i="12"/>
  <c r="G64" i="12"/>
  <c r="G74" i="12"/>
  <c r="G72" i="12"/>
  <c r="G62" i="12"/>
  <c r="G60" i="12"/>
  <c r="G76" i="12"/>
  <c r="G58" i="12"/>
  <c r="G53" i="12"/>
  <c r="G50" i="12"/>
  <c r="M8" i="12"/>
  <c r="G78" i="12"/>
  <c r="G56" i="12"/>
  <c r="G47" i="12"/>
  <c r="M9" i="12"/>
  <c r="G68" i="12"/>
  <c r="G52" i="12"/>
  <c r="G66" i="12"/>
  <c r="G61" i="12"/>
  <c r="G54" i="12"/>
  <c r="G48" i="12"/>
  <c r="M10" i="12"/>
  <c r="M6" i="12"/>
  <c r="M7" i="12"/>
  <c r="BB64" i="4"/>
  <c r="J64" i="4"/>
  <c r="AA45" i="4"/>
  <c r="BS45" i="4"/>
  <c r="BV5" i="4"/>
  <c r="AD5" i="4"/>
  <c r="BA66" i="4"/>
  <c r="I66" i="4"/>
  <c r="AQ110" i="8"/>
  <c r="AQ97" i="8"/>
  <c r="AQ109" i="8"/>
  <c r="AQ108" i="8"/>
  <c r="AQ103" i="8"/>
  <c r="AQ95" i="8"/>
  <c r="AQ98" i="8"/>
  <c r="AQ112" i="8"/>
  <c r="AQ105" i="8"/>
  <c r="AQ101" i="8"/>
  <c r="AQ93" i="8"/>
  <c r="AQ104" i="8"/>
  <c r="AQ96" i="8"/>
  <c r="AQ106" i="8"/>
  <c r="AQ102" i="8"/>
  <c r="AQ94" i="8"/>
  <c r="AQ88" i="8"/>
  <c r="AQ107" i="8"/>
  <c r="AQ100" i="8"/>
  <c r="AQ91" i="8"/>
  <c r="AQ92" i="8"/>
  <c r="AQ90" i="8"/>
  <c r="AQ84" i="8"/>
  <c r="AQ87" i="8"/>
  <c r="AQ111" i="8"/>
  <c r="AQ99" i="8"/>
  <c r="AQ76" i="8"/>
  <c r="AQ79" i="8"/>
  <c r="AQ71" i="8"/>
  <c r="AQ86" i="8"/>
  <c r="AQ85" i="8"/>
  <c r="AQ74" i="8"/>
  <c r="AQ89" i="8"/>
  <c r="AQ83" i="8"/>
  <c r="AQ77" i="8"/>
  <c r="AQ69" i="8"/>
  <c r="AQ80" i="8"/>
  <c r="AQ72" i="8"/>
  <c r="AQ75" i="8"/>
  <c r="AQ66" i="8"/>
  <c r="AQ78" i="8"/>
  <c r="AQ70" i="8"/>
  <c r="AQ82" i="8"/>
  <c r="AQ73" i="8"/>
  <c r="AQ68" i="8"/>
  <c r="AQ57" i="8"/>
  <c r="AQ49" i="8"/>
  <c r="AQ65" i="8"/>
  <c r="AQ60" i="8"/>
  <c r="AQ52" i="8"/>
  <c r="AQ63" i="8"/>
  <c r="AQ55" i="8"/>
  <c r="AQ47" i="8"/>
  <c r="AQ58" i="8"/>
  <c r="AQ50" i="8"/>
  <c r="AQ61" i="8"/>
  <c r="AQ53" i="8"/>
  <c r="AQ64" i="8"/>
  <c r="AQ56" i="8"/>
  <c r="AQ48" i="8"/>
  <c r="AQ59" i="8"/>
  <c r="AQ62" i="8"/>
  <c r="AQ44" i="8"/>
  <c r="AQ36" i="8"/>
  <c r="AQ39" i="8"/>
  <c r="AQ31" i="8"/>
  <c r="AQ42" i="8"/>
  <c r="AQ34" i="8"/>
  <c r="AQ37" i="8"/>
  <c r="AQ54" i="8"/>
  <c r="AQ40" i="8"/>
  <c r="AQ32" i="8"/>
  <c r="AQ43" i="8"/>
  <c r="AQ35" i="8"/>
  <c r="AQ45" i="8"/>
  <c r="AQ41" i="8"/>
  <c r="AQ33" i="8"/>
  <c r="AQ29" i="8"/>
  <c r="AQ25" i="8"/>
  <c r="AQ17" i="8"/>
  <c r="AQ28" i="8"/>
  <c r="AQ20" i="8"/>
  <c r="AQ11" i="8"/>
  <c r="AQ23" i="8"/>
  <c r="AQ30" i="8"/>
  <c r="AQ26" i="8"/>
  <c r="AQ18" i="8"/>
  <c r="AQ21" i="8"/>
  <c r="AQ51" i="8"/>
  <c r="AQ38" i="8"/>
  <c r="AQ22" i="8"/>
  <c r="AQ27" i="8"/>
  <c r="AQ16" i="8"/>
  <c r="AQ10" i="8"/>
  <c r="AQ19" i="8"/>
  <c r="AQ13" i="8"/>
  <c r="AQ9" i="8"/>
  <c r="AQ12" i="8"/>
  <c r="AQ8" i="8"/>
  <c r="AR6" i="8"/>
  <c r="AQ24" i="8"/>
  <c r="AQ14" i="8"/>
  <c r="AQ7" i="8"/>
  <c r="AM14" i="2"/>
  <c r="AR14" i="2"/>
  <c r="F13" i="3" s="1"/>
  <c r="AJ14" i="2"/>
  <c r="AL14" i="2"/>
  <c r="O173" i="2"/>
  <c r="AJ37" i="2"/>
  <c r="AE109" i="2"/>
  <c r="BN41" i="4"/>
  <c r="V41" i="4"/>
  <c r="AH43" i="2"/>
  <c r="AI43" i="2"/>
  <c r="O44" i="4"/>
  <c r="BG44" i="4"/>
  <c r="AO40" i="2"/>
  <c r="AN40" i="2"/>
  <c r="G40" i="2"/>
  <c r="AQ40" i="2"/>
  <c r="AO73" i="2"/>
  <c r="AN73" i="2"/>
  <c r="G73" i="2"/>
  <c r="AQ73" i="2"/>
  <c r="K72" i="12"/>
  <c r="K74" i="12"/>
  <c r="K66" i="12"/>
  <c r="K58" i="12"/>
  <c r="K76" i="12"/>
  <c r="K68" i="12"/>
  <c r="K60" i="12"/>
  <c r="K52" i="12"/>
  <c r="K78" i="12"/>
  <c r="K70" i="12"/>
  <c r="K62" i="12"/>
  <c r="K54" i="12"/>
  <c r="K53" i="12"/>
  <c r="K50" i="12"/>
  <c r="K67" i="12"/>
  <c r="K47" i="12"/>
  <c r="K69" i="12"/>
  <c r="K65" i="12"/>
  <c r="K63" i="12"/>
  <c r="K56" i="12"/>
  <c r="K71" i="12"/>
  <c r="K75" i="12"/>
  <c r="K73" i="12"/>
  <c r="K59" i="12"/>
  <c r="K79" i="12"/>
  <c r="K64" i="12"/>
  <c r="Q10" i="12"/>
  <c r="K55" i="12"/>
  <c r="K49" i="12"/>
  <c r="K61" i="12"/>
  <c r="K51" i="12"/>
  <c r="Q6" i="12"/>
  <c r="K48" i="12"/>
  <c r="K57" i="12"/>
  <c r="K77" i="12"/>
  <c r="Q8" i="12"/>
  <c r="Q9" i="12"/>
  <c r="Q7" i="12"/>
  <c r="AO64" i="2"/>
  <c r="AQ64" i="2"/>
  <c r="G64" i="2"/>
  <c r="AN64" i="2"/>
  <c r="I10" i="13"/>
  <c r="M11" i="13"/>
  <c r="L11" i="13"/>
  <c r="I28" i="13"/>
  <c r="I25" i="13"/>
  <c r="AO103" i="2"/>
  <c r="AN103" i="2"/>
  <c r="G103" i="2"/>
  <c r="AQ103" i="2"/>
  <c r="AN27" i="2"/>
  <c r="G27" i="2"/>
  <c r="AO27" i="2"/>
  <c r="AQ27" i="2"/>
  <c r="AG67" i="2"/>
  <c r="AF67" i="2"/>
  <c r="AE67" i="2"/>
  <c r="AH67" i="2"/>
  <c r="AI67" i="2"/>
  <c r="AO30" i="2"/>
  <c r="AN30" i="2"/>
  <c r="AQ30" i="2"/>
  <c r="G30" i="2"/>
  <c r="W173" i="2"/>
  <c r="X114" i="3"/>
  <c r="BV6" i="4"/>
  <c r="AD6" i="4"/>
  <c r="Z49" i="4"/>
  <c r="BR49" i="4"/>
  <c r="BN7" i="4"/>
  <c r="BM7" i="4"/>
  <c r="BI77" i="4"/>
  <c r="Q77" i="4"/>
  <c r="J87" i="2"/>
  <c r="AG87" i="2" s="1"/>
  <c r="I72" i="13"/>
  <c r="I70" i="13"/>
  <c r="I68" i="13"/>
  <c r="I66" i="13"/>
  <c r="I64" i="13"/>
  <c r="I62" i="13"/>
  <c r="I60" i="13"/>
  <c r="I58" i="13"/>
  <c r="I56" i="13"/>
  <c r="I54" i="13"/>
  <c r="I52" i="13"/>
  <c r="I50" i="13"/>
  <c r="I48" i="13"/>
  <c r="I46" i="13"/>
  <c r="I44" i="13"/>
  <c r="I42" i="13"/>
  <c r="I73" i="13"/>
  <c r="I71" i="13"/>
  <c r="I69" i="13"/>
  <c r="I67" i="13"/>
  <c r="I65" i="13"/>
  <c r="I63" i="13"/>
  <c r="I61" i="13"/>
  <c r="I59" i="13"/>
  <c r="I57" i="13"/>
  <c r="I55" i="13"/>
  <c r="I53" i="13"/>
  <c r="I51" i="13"/>
  <c r="I49" i="13"/>
  <c r="I47" i="13"/>
  <c r="I45" i="13"/>
  <c r="I43" i="13"/>
  <c r="I41" i="13"/>
  <c r="P224" i="3"/>
  <c r="Y173" i="2"/>
  <c r="BP47" i="4"/>
  <c r="X47" i="4"/>
  <c r="AI20" i="2"/>
  <c r="AF20" i="2"/>
  <c r="AH20" i="2"/>
  <c r="V72" i="13"/>
  <c r="V73" i="13"/>
  <c r="V71" i="13"/>
  <c r="V69" i="13"/>
  <c r="V67" i="13"/>
  <c r="V65" i="13"/>
  <c r="V63" i="13"/>
  <c r="V61" i="13"/>
  <c r="V59" i="13"/>
  <c r="V57" i="13"/>
  <c r="V55" i="13"/>
  <c r="V53" i="13"/>
  <c r="V51" i="13"/>
  <c r="V49" i="13"/>
  <c r="V47" i="13"/>
  <c r="V45" i="13"/>
  <c r="V43" i="13"/>
  <c r="V41" i="13"/>
  <c r="V56" i="13"/>
  <c r="V66" i="13"/>
  <c r="V50" i="13"/>
  <c r="V60" i="13"/>
  <c r="V44" i="13"/>
  <c r="V70" i="13"/>
  <c r="V54" i="13"/>
  <c r="V64" i="13"/>
  <c r="V48" i="13"/>
  <c r="V58" i="13"/>
  <c r="V42" i="13"/>
  <c r="V68" i="13"/>
  <c r="V52" i="13"/>
  <c r="V62" i="13"/>
  <c r="V46" i="13"/>
  <c r="AO33" i="2"/>
  <c r="G33" i="2"/>
  <c r="J33" i="2" s="1"/>
  <c r="AN33" i="2"/>
  <c r="AQ33" i="2"/>
  <c r="O43" i="4"/>
  <c r="BG43" i="4"/>
  <c r="F15" i="3"/>
  <c r="D12" i="3"/>
  <c r="AO105" i="2"/>
  <c r="AN105" i="2"/>
  <c r="G105" i="2"/>
  <c r="AQ105" i="2"/>
  <c r="AO26" i="2"/>
  <c r="AN26" i="2"/>
  <c r="AQ26" i="2"/>
  <c r="G26" i="2"/>
  <c r="I111" i="8"/>
  <c r="I107" i="8"/>
  <c r="I110" i="8"/>
  <c r="I109" i="8"/>
  <c r="I102" i="8"/>
  <c r="I100" i="8"/>
  <c r="I92" i="8"/>
  <c r="I108" i="8"/>
  <c r="I103" i="8"/>
  <c r="I98" i="8"/>
  <c r="I112" i="8"/>
  <c r="I106" i="8"/>
  <c r="I101" i="8"/>
  <c r="I99" i="8"/>
  <c r="I95" i="8"/>
  <c r="I97" i="8"/>
  <c r="I94" i="8"/>
  <c r="I105" i="8"/>
  <c r="I96" i="8"/>
  <c r="I93" i="8"/>
  <c r="I89" i="8"/>
  <c r="I104" i="8"/>
  <c r="I91" i="8"/>
  <c r="I90" i="8"/>
  <c r="I83" i="8"/>
  <c r="I82" i="8"/>
  <c r="I73" i="8"/>
  <c r="I76" i="8"/>
  <c r="I87" i="8"/>
  <c r="I79" i="8"/>
  <c r="I71" i="8"/>
  <c r="I86" i="8"/>
  <c r="I84" i="8"/>
  <c r="I74" i="8"/>
  <c r="I77" i="8"/>
  <c r="I80" i="8"/>
  <c r="I72" i="8"/>
  <c r="I75" i="8"/>
  <c r="I88" i="8"/>
  <c r="I85" i="8"/>
  <c r="I78" i="8"/>
  <c r="I70" i="8"/>
  <c r="I69" i="8"/>
  <c r="I62" i="8"/>
  <c r="I54" i="8"/>
  <c r="I66" i="8"/>
  <c r="I65" i="8"/>
  <c r="I57" i="8"/>
  <c r="I60" i="8"/>
  <c r="I52" i="8"/>
  <c r="I68" i="8"/>
  <c r="I63" i="8"/>
  <c r="I55" i="8"/>
  <c r="I58" i="8"/>
  <c r="I50" i="8"/>
  <c r="I61" i="8"/>
  <c r="I53" i="8"/>
  <c r="I64" i="8"/>
  <c r="I56" i="8"/>
  <c r="I59" i="8"/>
  <c r="I51" i="8"/>
  <c r="I47" i="8"/>
  <c r="I41" i="8"/>
  <c r="I33" i="8"/>
  <c r="I44" i="8"/>
  <c r="I36" i="8"/>
  <c r="I48" i="8"/>
  <c r="I39" i="8"/>
  <c r="I31" i="8"/>
  <c r="I42" i="8"/>
  <c r="I34" i="8"/>
  <c r="I45" i="8"/>
  <c r="I37" i="8"/>
  <c r="I40" i="8"/>
  <c r="I32" i="8"/>
  <c r="I49" i="8"/>
  <c r="I38" i="8"/>
  <c r="I22" i="8"/>
  <c r="I13" i="8"/>
  <c r="I25" i="8"/>
  <c r="I17" i="8"/>
  <c r="I28" i="8"/>
  <c r="I20" i="8"/>
  <c r="I23" i="8"/>
  <c r="I14" i="8"/>
  <c r="I43" i="8"/>
  <c r="I26" i="8"/>
  <c r="I18" i="8"/>
  <c r="I30" i="8"/>
  <c r="I29" i="8"/>
  <c r="I35" i="8"/>
  <c r="I27" i="8"/>
  <c r="I19" i="8"/>
  <c r="I16" i="8"/>
  <c r="I9" i="8"/>
  <c r="I24" i="8"/>
  <c r="I12" i="8"/>
  <c r="J6" i="8"/>
  <c r="I21" i="8"/>
  <c r="I10" i="8"/>
  <c r="I8" i="8"/>
  <c r="I11" i="8"/>
  <c r="I7" i="8"/>
  <c r="AD146" i="5" a="1"/>
  <c r="AD146" i="5" s="1"/>
  <c r="AO28" i="2"/>
  <c r="AN28" i="2"/>
  <c r="AQ28" i="2"/>
  <c r="G28" i="2"/>
  <c r="BM4" i="4"/>
  <c r="BN4" i="4"/>
  <c r="AA173" i="2"/>
  <c r="Q114" i="3"/>
  <c r="AD136" i="5" a="1"/>
  <c r="AD136" i="5" s="1"/>
  <c r="AD169" i="5" a="1"/>
  <c r="AD169" i="5" s="1"/>
  <c r="G43" i="2"/>
  <c r="AF43" i="2" s="1"/>
  <c r="AO43" i="2"/>
  <c r="AQ43" i="2"/>
  <c r="AN43" i="2"/>
  <c r="J102" i="2"/>
  <c r="AG102" i="2" s="1"/>
  <c r="J44" i="2"/>
  <c r="AG44" i="2" s="1"/>
  <c r="I12" i="13"/>
  <c r="I13" i="13"/>
  <c r="I30" i="13"/>
  <c r="E15" i="3" l="1"/>
  <c r="AG22" i="2"/>
  <c r="J24" i="2"/>
  <c r="AG38" i="2"/>
  <c r="AI14" i="2"/>
  <c r="AG33" i="2"/>
  <c r="AG42" i="2"/>
  <c r="AG24" i="2"/>
  <c r="AG20" i="2"/>
  <c r="AE20" i="2"/>
  <c r="J26" i="2"/>
  <c r="AE26" i="2" s="1"/>
  <c r="AF26" i="2"/>
  <c r="Z58" i="13"/>
  <c r="Y58" i="13"/>
  <c r="Z66" i="13"/>
  <c r="Y66" i="13"/>
  <c r="Z53" i="13"/>
  <c r="Y53" i="13"/>
  <c r="Z69" i="13"/>
  <c r="Y69" i="13"/>
  <c r="L45" i="13"/>
  <c r="M45" i="13"/>
  <c r="L61" i="13"/>
  <c r="M61" i="13"/>
  <c r="M44" i="13"/>
  <c r="L44" i="13"/>
  <c r="M60" i="13"/>
  <c r="L60" i="13"/>
  <c r="AF103" i="2"/>
  <c r="J103" i="2"/>
  <c r="AE103" i="2" s="1"/>
  <c r="M57" i="12"/>
  <c r="L57" i="12"/>
  <c r="M64" i="12"/>
  <c r="L64" i="12"/>
  <c r="M65" i="12"/>
  <c r="L65" i="12"/>
  <c r="M70" i="12"/>
  <c r="L70" i="12"/>
  <c r="M74" i="12"/>
  <c r="L74" i="12"/>
  <c r="BO41" i="4"/>
  <c r="W41" i="4"/>
  <c r="I61" i="12"/>
  <c r="H61" i="12"/>
  <c r="U25" i="12"/>
  <c r="W25" i="12" s="1"/>
  <c r="N8" i="12"/>
  <c r="H74" i="12"/>
  <c r="I74" i="12"/>
  <c r="I57" i="12"/>
  <c r="H57" i="12"/>
  <c r="I77" i="12"/>
  <c r="H77" i="12"/>
  <c r="L26" i="13"/>
  <c r="M26" i="13"/>
  <c r="AJ97" i="2"/>
  <c r="AD97" i="2"/>
  <c r="AJ23" i="2"/>
  <c r="AD23" i="2"/>
  <c r="BT8" i="4"/>
  <c r="AB8" i="4"/>
  <c r="M19" i="13"/>
  <c r="L19" i="13"/>
  <c r="AD164" i="5" a="1"/>
  <c r="AD164" i="5" s="1"/>
  <c r="J36" i="2"/>
  <c r="AE36" i="2" s="1"/>
  <c r="AF36" i="2"/>
  <c r="Z9" i="13"/>
  <c r="Y9" i="13"/>
  <c r="Z6" i="13"/>
  <c r="Y6" i="13"/>
  <c r="Z18" i="13"/>
  <c r="Y18" i="13"/>
  <c r="Z34" i="13"/>
  <c r="Y34" i="13"/>
  <c r="AN173" i="2"/>
  <c r="BT51" i="4"/>
  <c r="AB51" i="4"/>
  <c r="AD148" i="5" a="1"/>
  <c r="AD148" i="5" s="1"/>
  <c r="E13" i="3"/>
  <c r="G173" i="2"/>
  <c r="M14" i="13"/>
  <c r="L14" i="13"/>
  <c r="BT43" i="4"/>
  <c r="CF43" i="4" s="1"/>
  <c r="BS43" i="4"/>
  <c r="AJ26" i="2"/>
  <c r="AD26" i="2"/>
  <c r="Z48" i="13"/>
  <c r="Y48" i="13"/>
  <c r="Z56" i="13"/>
  <c r="Y56" i="13"/>
  <c r="Z55" i="13"/>
  <c r="Y55" i="13"/>
  <c r="Z71" i="13"/>
  <c r="Y71" i="13"/>
  <c r="L47" i="13"/>
  <c r="M47" i="13"/>
  <c r="L63" i="13"/>
  <c r="M63" i="13"/>
  <c r="M46" i="13"/>
  <c r="L46" i="13"/>
  <c r="M62" i="13"/>
  <c r="L62" i="13"/>
  <c r="M10" i="13"/>
  <c r="L10" i="13"/>
  <c r="AJ64" i="2"/>
  <c r="AD64" i="2"/>
  <c r="M48" i="12"/>
  <c r="L48" i="12"/>
  <c r="L79" i="12"/>
  <c r="M79" i="12"/>
  <c r="L69" i="12"/>
  <c r="M69" i="12"/>
  <c r="M78" i="12"/>
  <c r="L78" i="12"/>
  <c r="M72" i="12"/>
  <c r="L72" i="12"/>
  <c r="AJ73" i="2"/>
  <c r="AD73" i="2"/>
  <c r="BB66" i="4"/>
  <c r="J66" i="4"/>
  <c r="K64" i="4"/>
  <c r="BC64" i="4"/>
  <c r="H66" i="12"/>
  <c r="I66" i="12"/>
  <c r="H50" i="12"/>
  <c r="I50" i="12"/>
  <c r="H64" i="12"/>
  <c r="I64" i="12"/>
  <c r="I65" i="12"/>
  <c r="H65" i="12"/>
  <c r="AE102" i="2"/>
  <c r="M9" i="13"/>
  <c r="L9" i="13"/>
  <c r="I9" i="11" a="1"/>
  <c r="I9" i="11" s="1"/>
  <c r="G10" i="11"/>
  <c r="K9" i="11" a="1"/>
  <c r="K9" i="11" s="1"/>
  <c r="J9" i="11" a="1"/>
  <c r="J9" i="11" s="1"/>
  <c r="H9" i="11" a="1"/>
  <c r="H9" i="11" s="1"/>
  <c r="AJ108" i="2"/>
  <c r="AD108" i="2"/>
  <c r="AJ95" i="2"/>
  <c r="AD95" i="2"/>
  <c r="AJ106" i="2"/>
  <c r="AD106" i="2"/>
  <c r="AJ35" i="2"/>
  <c r="AD35" i="2"/>
  <c r="L22" i="13"/>
  <c r="M22" i="13"/>
  <c r="I2" i="4"/>
  <c r="AD142" i="5" a="1"/>
  <c r="AD142" i="5" s="1"/>
  <c r="AD140" i="5" a="1"/>
  <c r="AD140" i="5" s="1"/>
  <c r="AD163" i="5" a="1"/>
  <c r="AD163" i="5" s="1"/>
  <c r="AD155" i="5" a="1"/>
  <c r="AD155" i="5" s="1"/>
  <c r="AD156" i="5" a="1"/>
  <c r="AD156" i="5" s="1"/>
  <c r="AD178" i="5" a="1"/>
  <c r="AD178" i="5" s="1"/>
  <c r="AD183" i="5" a="1"/>
  <c r="AD183" i="5" s="1"/>
  <c r="AD160" i="5" a="1"/>
  <c r="AD160" i="5" s="1"/>
  <c r="AD182" i="5" a="1"/>
  <c r="AD182" i="5" s="1"/>
  <c r="AD153" i="5" a="1"/>
  <c r="AD153" i="5" s="1"/>
  <c r="AD205" i="5" a="1"/>
  <c r="AD205" i="5" s="1"/>
  <c r="AD194" i="5" a="1"/>
  <c r="AD194" i="5" s="1"/>
  <c r="AD199" i="5" a="1"/>
  <c r="AD199" i="5" s="1"/>
  <c r="AD158" i="5" a="1"/>
  <c r="AD158" i="5" s="1"/>
  <c r="AD192" i="5" a="1"/>
  <c r="AD192" i="5" s="1"/>
  <c r="AD154" i="5" a="1"/>
  <c r="AD154" i="5" s="1"/>
  <c r="AD206" i="5" a="1"/>
  <c r="AD206" i="5" s="1"/>
  <c r="AD138" i="5" a="1"/>
  <c r="AD138" i="5" s="1"/>
  <c r="AD181" i="5" a="1"/>
  <c r="AD181" i="5" s="1"/>
  <c r="AD144" i="5" a="1"/>
  <c r="AD144" i="5" s="1"/>
  <c r="AD170" i="5" a="1"/>
  <c r="AD170" i="5" s="1"/>
  <c r="AD197" i="5" a="1"/>
  <c r="AD197" i="5" s="1"/>
  <c r="AD204" i="5" a="1"/>
  <c r="AD204" i="5" s="1"/>
  <c r="AD198" i="5" a="1"/>
  <c r="AD198" i="5" s="1"/>
  <c r="AD187" i="5" a="1"/>
  <c r="AD187" i="5" s="1"/>
  <c r="AD188" i="5" a="1"/>
  <c r="AD188" i="5" s="1"/>
  <c r="AD177" i="5" a="1"/>
  <c r="AD177" i="5" s="1"/>
  <c r="BF42" i="4"/>
  <c r="N42" i="4"/>
  <c r="N3" i="4"/>
  <c r="BF3" i="4"/>
  <c r="AJ45" i="2"/>
  <c r="AD45" i="2"/>
  <c r="Z17" i="13"/>
  <c r="Y17" i="13"/>
  <c r="Z11" i="13"/>
  <c r="Y11" i="13"/>
  <c r="Z8" i="13"/>
  <c r="Y8" i="13"/>
  <c r="Z20" i="13"/>
  <c r="Y20" i="13"/>
  <c r="Z36" i="13"/>
  <c r="Y36" i="13"/>
  <c r="AF21" i="2"/>
  <c r="J21" i="2"/>
  <c r="AG21" i="2" s="1"/>
  <c r="E12" i="3"/>
  <c r="AF93" i="2"/>
  <c r="J93" i="2"/>
  <c r="AE93" i="2" s="1"/>
  <c r="BF8" i="4"/>
  <c r="N8" i="4"/>
  <c r="AJ54" i="2"/>
  <c r="S14" i="3" s="1"/>
  <c r="AD54" i="2"/>
  <c r="H14" i="3" s="1"/>
  <c r="AJ39" i="2"/>
  <c r="AD39" i="2"/>
  <c r="AJ111" i="2"/>
  <c r="AD111" i="2"/>
  <c r="M31" i="13"/>
  <c r="L31" i="13"/>
  <c r="AE111" i="2"/>
  <c r="AJ12" i="2"/>
  <c r="S13" i="3" s="1"/>
  <c r="AD12" i="2"/>
  <c r="H13" i="3" s="1"/>
  <c r="AF94" i="2"/>
  <c r="J94" i="2"/>
  <c r="AG94" i="2" s="1"/>
  <c r="AE24" i="2"/>
  <c r="Z64" i="13"/>
  <c r="Y64" i="13"/>
  <c r="Z41" i="13"/>
  <c r="Y41" i="13"/>
  <c r="Z57" i="13"/>
  <c r="Y57" i="13"/>
  <c r="Z73" i="13"/>
  <c r="Y73" i="13"/>
  <c r="BQ47" i="4"/>
  <c r="Y47" i="4"/>
  <c r="L49" i="13"/>
  <c r="M49" i="13"/>
  <c r="L65" i="13"/>
  <c r="M65" i="13"/>
  <c r="M48" i="13"/>
  <c r="L48" i="13"/>
  <c r="M64" i="13"/>
  <c r="L64" i="13"/>
  <c r="J30" i="2"/>
  <c r="AG30" i="2" s="1"/>
  <c r="AF30" i="2"/>
  <c r="AD27" i="12"/>
  <c r="AF27" i="12" s="1"/>
  <c r="R6" i="12"/>
  <c r="L59" i="12"/>
  <c r="M59" i="12"/>
  <c r="L47" i="12"/>
  <c r="M47" i="12"/>
  <c r="M52" i="12"/>
  <c r="L52" i="12"/>
  <c r="P44" i="4"/>
  <c r="BH44" i="4"/>
  <c r="H52" i="12"/>
  <c r="I52" i="12"/>
  <c r="I53" i="12"/>
  <c r="H53" i="12"/>
  <c r="H70" i="12"/>
  <c r="I70" i="12"/>
  <c r="I73" i="12"/>
  <c r="H73" i="12"/>
  <c r="M8" i="13"/>
  <c r="L8" i="13"/>
  <c r="AF108" i="2"/>
  <c r="J108" i="2"/>
  <c r="AG108" i="2" s="1"/>
  <c r="AF95" i="2"/>
  <c r="J95" i="2"/>
  <c r="AE95" i="2" s="1"/>
  <c r="J23" i="2"/>
  <c r="AG23" i="2" s="1"/>
  <c r="AF23" i="2"/>
  <c r="M37" i="13"/>
  <c r="L37" i="13"/>
  <c r="BN85" i="4"/>
  <c r="V85" i="4"/>
  <c r="BG49" i="4"/>
  <c r="O49" i="4"/>
  <c r="BW19" i="4"/>
  <c r="AE19" i="4"/>
  <c r="AF106" i="2"/>
  <c r="J106" i="2"/>
  <c r="AG106" i="2" s="1"/>
  <c r="AE87" i="2"/>
  <c r="M5" i="13"/>
  <c r="L5" i="13"/>
  <c r="AD159" i="5" a="1"/>
  <c r="AD159" i="5" s="1"/>
  <c r="AD162" i="5" a="1"/>
  <c r="AD162" i="5" s="1"/>
  <c r="AD190" i="5" a="1"/>
  <c r="AD190" i="5" s="1"/>
  <c r="AD152" i="5" a="1"/>
  <c r="AD152" i="5" s="1"/>
  <c r="AD210" i="5" a="1"/>
  <c r="AD210" i="5" s="1"/>
  <c r="BT9" i="4"/>
  <c r="AB9" i="4"/>
  <c r="Z23" i="13"/>
  <c r="Y23" i="13"/>
  <c r="Z13" i="13"/>
  <c r="Y13" i="13"/>
  <c r="Z10" i="13"/>
  <c r="Y10" i="13"/>
  <c r="Z22" i="13"/>
  <c r="Y22" i="13"/>
  <c r="AJ29" i="2"/>
  <c r="AD29" i="2"/>
  <c r="L34" i="13"/>
  <c r="M34" i="13"/>
  <c r="AF111" i="2"/>
  <c r="AG29" i="2"/>
  <c r="AJ100" i="2"/>
  <c r="AD100" i="2"/>
  <c r="M13" i="13"/>
  <c r="L13" i="13"/>
  <c r="Z46" i="13"/>
  <c r="Y46" i="13"/>
  <c r="Z54" i="13"/>
  <c r="Y54" i="13"/>
  <c r="Z43" i="13"/>
  <c r="Y43" i="13"/>
  <c r="Z59" i="13"/>
  <c r="Y59" i="13"/>
  <c r="Z72" i="13"/>
  <c r="Y72" i="13"/>
  <c r="L51" i="13"/>
  <c r="M51" i="13"/>
  <c r="L67" i="13"/>
  <c r="M67" i="13"/>
  <c r="M50" i="13"/>
  <c r="L50" i="13"/>
  <c r="M66" i="13"/>
  <c r="L66" i="13"/>
  <c r="AJ30" i="2"/>
  <c r="AD30" i="2"/>
  <c r="AJ27" i="2"/>
  <c r="AD27" i="2"/>
  <c r="M51" i="12"/>
  <c r="L51" i="12"/>
  <c r="L73" i="12"/>
  <c r="M73" i="12"/>
  <c r="L67" i="12"/>
  <c r="M67" i="12"/>
  <c r="M60" i="12"/>
  <c r="L60" i="12"/>
  <c r="AR109" i="8"/>
  <c r="AR112" i="8"/>
  <c r="AR105" i="8"/>
  <c r="AR108" i="8"/>
  <c r="AR111" i="8"/>
  <c r="AR107" i="8"/>
  <c r="AR100" i="8"/>
  <c r="AR98" i="8"/>
  <c r="AR90" i="8"/>
  <c r="AR101" i="8"/>
  <c r="AR104" i="8"/>
  <c r="AR96" i="8"/>
  <c r="AR99" i="8"/>
  <c r="AR110" i="8"/>
  <c r="AR106" i="8"/>
  <c r="AR97" i="8"/>
  <c r="AR93" i="8"/>
  <c r="AR88" i="8"/>
  <c r="AR103" i="8"/>
  <c r="AR94" i="8"/>
  <c r="AR102" i="8"/>
  <c r="AR95" i="8"/>
  <c r="AR91" i="8"/>
  <c r="AR92" i="8"/>
  <c r="AR87" i="8"/>
  <c r="AR79" i="8"/>
  <c r="AR71" i="8"/>
  <c r="AR86" i="8"/>
  <c r="AR85" i="8"/>
  <c r="AR74" i="8"/>
  <c r="AR89" i="8"/>
  <c r="AR83" i="8"/>
  <c r="AR77" i="8"/>
  <c r="AR69" i="8"/>
  <c r="AR80" i="8"/>
  <c r="AR72" i="8"/>
  <c r="AR75" i="8"/>
  <c r="AR78" i="8"/>
  <c r="AR70" i="8"/>
  <c r="AR84" i="8"/>
  <c r="AR82" i="8"/>
  <c r="AR73" i="8"/>
  <c r="AR76" i="8"/>
  <c r="AR68" i="8"/>
  <c r="AR65" i="8"/>
  <c r="AR60" i="8"/>
  <c r="AR52" i="8"/>
  <c r="AR63" i="8"/>
  <c r="AR55" i="8"/>
  <c r="AR66" i="8"/>
  <c r="AR58" i="8"/>
  <c r="AR50" i="8"/>
  <c r="AR61" i="8"/>
  <c r="AR53" i="8"/>
  <c r="AR64" i="8"/>
  <c r="AR56" i="8"/>
  <c r="AR48" i="8"/>
  <c r="AR59" i="8"/>
  <c r="AR51" i="8"/>
  <c r="AR62" i="8"/>
  <c r="AR47" i="8"/>
  <c r="AR39" i="8"/>
  <c r="AR57" i="8"/>
  <c r="AR49" i="8"/>
  <c r="AR42" i="8"/>
  <c r="AR34" i="8"/>
  <c r="AR37" i="8"/>
  <c r="AR29" i="8"/>
  <c r="AR54" i="8"/>
  <c r="AR40" i="8"/>
  <c r="AR32" i="8"/>
  <c r="AR43" i="8"/>
  <c r="AR35" i="8"/>
  <c r="AR38" i="8"/>
  <c r="AR30" i="8"/>
  <c r="AR44" i="8"/>
  <c r="AR36" i="8"/>
  <c r="AR45" i="8"/>
  <c r="AR33" i="8"/>
  <c r="AR28" i="8"/>
  <c r="AR20" i="8"/>
  <c r="AR11" i="8"/>
  <c r="AR23" i="8"/>
  <c r="AR14" i="8"/>
  <c r="AR26" i="8"/>
  <c r="AR18" i="8"/>
  <c r="AR21" i="8"/>
  <c r="AR12" i="8"/>
  <c r="AR31" i="8"/>
  <c r="AR24" i="8"/>
  <c r="AR16" i="8"/>
  <c r="AR41" i="8"/>
  <c r="AR27" i="8"/>
  <c r="AR25" i="8"/>
  <c r="AR17" i="8"/>
  <c r="AR22" i="8"/>
  <c r="AR10" i="8"/>
  <c r="AR19" i="8"/>
  <c r="AR13" i="8"/>
  <c r="AR9" i="8"/>
  <c r="AR8" i="8"/>
  <c r="AS6" i="8"/>
  <c r="AR7" i="8"/>
  <c r="AE5" i="4"/>
  <c r="BW5" i="4"/>
  <c r="U26" i="12"/>
  <c r="W26" i="12" s="1"/>
  <c r="N7" i="12"/>
  <c r="H68" i="12"/>
  <c r="I68" i="12"/>
  <c r="H58" i="12"/>
  <c r="I58" i="12"/>
  <c r="I51" i="12"/>
  <c r="H51" i="12"/>
  <c r="H55" i="12"/>
  <c r="I55" i="12"/>
  <c r="AJ98" i="2"/>
  <c r="AD98" i="2"/>
  <c r="M21" i="13"/>
  <c r="L21" i="13"/>
  <c r="AF35" i="2"/>
  <c r="J35" i="2"/>
  <c r="AG35" i="2" s="1"/>
  <c r="AD151" i="5" a="1"/>
  <c r="AD151" i="5" s="1"/>
  <c r="AD165" i="5" a="1"/>
  <c r="AD165" i="5" s="1"/>
  <c r="AD147" i="5" a="1"/>
  <c r="AD147" i="5" s="1"/>
  <c r="AD150" i="5" a="1"/>
  <c r="AD150" i="5" s="1"/>
  <c r="BI76" i="4"/>
  <c r="BJ76" i="4"/>
  <c r="CD76" i="4"/>
  <c r="E88" i="2" s="1" a="1"/>
  <c r="E88" i="2" s="1"/>
  <c r="M33" i="13"/>
  <c r="L33" i="13"/>
  <c r="AF45" i="2"/>
  <c r="J45" i="2"/>
  <c r="AE45" i="2" s="1"/>
  <c r="BB54" i="4"/>
  <c r="J54" i="4"/>
  <c r="Z25" i="13"/>
  <c r="Y25" i="13"/>
  <c r="Z15" i="13"/>
  <c r="Y15" i="13"/>
  <c r="Z12" i="13"/>
  <c r="Y12" i="13"/>
  <c r="Z24" i="13"/>
  <c r="Y24" i="13"/>
  <c r="CG44" i="4"/>
  <c r="BX44" i="4"/>
  <c r="CF44" i="4" s="1"/>
  <c r="J107" i="2"/>
  <c r="AE107" i="2" s="1"/>
  <c r="AF107" i="2"/>
  <c r="AF39" i="2"/>
  <c r="J39" i="2"/>
  <c r="AG39" i="2" s="1"/>
  <c r="M18" i="13"/>
  <c r="L18" i="13"/>
  <c r="AG111" i="2"/>
  <c r="AD172" i="5" a="1"/>
  <c r="AD172" i="5" s="1"/>
  <c r="E11" i="3"/>
  <c r="J17" i="2"/>
  <c r="AF100" i="2"/>
  <c r="J100" i="2"/>
  <c r="AG100" i="2" s="1"/>
  <c r="L30" i="13"/>
  <c r="M30" i="13"/>
  <c r="AJ105" i="2"/>
  <c r="AD105" i="2"/>
  <c r="Z62" i="13"/>
  <c r="Y62" i="13"/>
  <c r="Z70" i="13"/>
  <c r="Y70" i="13"/>
  <c r="Z45" i="13"/>
  <c r="Y45" i="13"/>
  <c r="Z61" i="13"/>
  <c r="Y61" i="13"/>
  <c r="L53" i="13"/>
  <c r="M53" i="13"/>
  <c r="L69" i="13"/>
  <c r="M69" i="13"/>
  <c r="M52" i="13"/>
  <c r="L52" i="13"/>
  <c r="M68" i="13"/>
  <c r="L68" i="13"/>
  <c r="AA49" i="4"/>
  <c r="BS49" i="4"/>
  <c r="AD26" i="12"/>
  <c r="AF26" i="12" s="1"/>
  <c r="R7" i="12"/>
  <c r="L61" i="12"/>
  <c r="M61" i="12"/>
  <c r="L75" i="12"/>
  <c r="M75" i="12"/>
  <c r="M50" i="12"/>
  <c r="L50" i="12"/>
  <c r="M68" i="12"/>
  <c r="L68" i="12"/>
  <c r="U27" i="12"/>
  <c r="W27" i="12" s="1"/>
  <c r="N6" i="12"/>
  <c r="U24" i="12"/>
  <c r="W24" i="12" s="1"/>
  <c r="N9" i="12"/>
  <c r="H76" i="12"/>
  <c r="I76" i="12"/>
  <c r="I59" i="12"/>
  <c r="H59" i="12"/>
  <c r="H63" i="12"/>
  <c r="I63" i="12"/>
  <c r="L146" i="3"/>
  <c r="K146" i="3"/>
  <c r="AJ19" i="2"/>
  <c r="AD19" i="2"/>
  <c r="L24" i="13"/>
  <c r="M24" i="13"/>
  <c r="AJ31" i="2"/>
  <c r="AD31" i="2"/>
  <c r="AD137" i="5" a="1"/>
  <c r="AD137" i="5" s="1"/>
  <c r="AD203" i="5" a="1"/>
  <c r="AD203" i="5" s="1"/>
  <c r="AD180" i="5" a="1"/>
  <c r="AD180" i="5" s="1"/>
  <c r="AD168" i="5" a="1"/>
  <c r="AD168" i="5" s="1"/>
  <c r="L36" i="13"/>
  <c r="M36" i="13"/>
  <c r="Z31" i="13"/>
  <c r="Y31" i="13"/>
  <c r="Z29" i="13"/>
  <c r="Y29" i="13"/>
  <c r="Z14" i="13"/>
  <c r="Y14" i="13"/>
  <c r="Z26" i="13"/>
  <c r="Y26" i="13"/>
  <c r="BH46" i="4"/>
  <c r="P46" i="4"/>
  <c r="AJ42" i="2"/>
  <c r="AD42" i="2"/>
  <c r="BH51" i="4"/>
  <c r="P51" i="4"/>
  <c r="CD51" i="4" s="1"/>
  <c r="E58" i="2" s="1" a="1"/>
  <c r="E58" i="2" s="1"/>
  <c r="BE65" i="4"/>
  <c r="M65" i="4"/>
  <c r="M16" i="13"/>
  <c r="L16" i="13"/>
  <c r="AJ18" i="2"/>
  <c r="AD18" i="2"/>
  <c r="AE29" i="2"/>
  <c r="AJ96" i="2"/>
  <c r="AD96" i="2"/>
  <c r="AJ72" i="2"/>
  <c r="AD72" i="2"/>
  <c r="AL173" i="2"/>
  <c r="AJ17" i="2"/>
  <c r="AD17" i="2"/>
  <c r="M12" i="13"/>
  <c r="L12" i="13"/>
  <c r="AJ43" i="2"/>
  <c r="AD43" i="2"/>
  <c r="AF28" i="2"/>
  <c r="J28" i="2"/>
  <c r="AG28" i="2" s="1"/>
  <c r="AF105" i="2"/>
  <c r="J105" i="2"/>
  <c r="AE105" i="2" s="1"/>
  <c r="P43" i="4"/>
  <c r="CD43" i="4" s="1"/>
  <c r="E50" i="2" s="1" a="1"/>
  <c r="E50" i="2" s="1"/>
  <c r="BH43" i="4"/>
  <c r="Z52" i="13"/>
  <c r="Y52" i="13"/>
  <c r="Z44" i="13"/>
  <c r="Y44" i="13"/>
  <c r="Z47" i="13"/>
  <c r="Y47" i="13"/>
  <c r="Z63" i="13"/>
  <c r="Y63" i="13"/>
  <c r="L55" i="13"/>
  <c r="M55" i="13"/>
  <c r="L71" i="13"/>
  <c r="M71" i="13"/>
  <c r="M54" i="13"/>
  <c r="L54" i="13"/>
  <c r="M70" i="13"/>
  <c r="L70" i="13"/>
  <c r="J27" i="2"/>
  <c r="AE27" i="2" s="1"/>
  <c r="AF27" i="2"/>
  <c r="M25" i="13"/>
  <c r="L25" i="13"/>
  <c r="R9" i="12"/>
  <c r="AD24" i="12"/>
  <c r="AF24" i="12" s="1"/>
  <c r="M49" i="12"/>
  <c r="L49" i="12"/>
  <c r="L71" i="12"/>
  <c r="M71" i="12"/>
  <c r="L53" i="12"/>
  <c r="M53" i="12"/>
  <c r="M76" i="12"/>
  <c r="L76" i="12"/>
  <c r="AJ40" i="2"/>
  <c r="AD40" i="2"/>
  <c r="U23" i="12"/>
  <c r="W23" i="12" s="1"/>
  <c r="N10" i="12"/>
  <c r="I47" i="12"/>
  <c r="H47" i="12"/>
  <c r="H60" i="12"/>
  <c r="I60" i="12"/>
  <c r="I67" i="12"/>
  <c r="H67" i="12"/>
  <c r="I71" i="12"/>
  <c r="H71" i="12"/>
  <c r="BI45" i="4"/>
  <c r="BJ45" i="4"/>
  <c r="AF98" i="2"/>
  <c r="J98" i="2"/>
  <c r="AE98" i="2" s="1"/>
  <c r="AF65" i="2"/>
  <c r="AH65" i="2"/>
  <c r="AI65" i="2"/>
  <c r="J65" i="2"/>
  <c r="AE65" i="2" s="1"/>
  <c r="J97" i="2"/>
  <c r="AG97" i="2" s="1"/>
  <c r="AF97" i="2"/>
  <c r="AJ22" i="2"/>
  <c r="AD22" i="2"/>
  <c r="BB40" i="4"/>
  <c r="J40" i="4"/>
  <c r="M7" i="13"/>
  <c r="L7" i="13"/>
  <c r="AE22" i="2"/>
  <c r="AD207" i="5" a="1"/>
  <c r="AD207" i="5" s="1"/>
  <c r="AJ20" i="2"/>
  <c r="AD20" i="2"/>
  <c r="AD167" i="5" a="1"/>
  <c r="AD167" i="5" s="1"/>
  <c r="AD139" i="5" a="1"/>
  <c r="AD139" i="5" s="1"/>
  <c r="AD196" i="5" a="1"/>
  <c r="AD196" i="5" s="1"/>
  <c r="AD145" i="5" a="1"/>
  <c r="AD145" i="5" s="1"/>
  <c r="AD185" i="5" a="1"/>
  <c r="AD185" i="5" s="1"/>
  <c r="BH50" i="4"/>
  <c r="P50" i="4"/>
  <c r="AJ34" i="2"/>
  <c r="AD34" i="2"/>
  <c r="L20" i="13"/>
  <c r="M20" i="13"/>
  <c r="Z4" i="4"/>
  <c r="BR4" i="4"/>
  <c r="AJ101" i="2"/>
  <c r="AD101" i="2"/>
  <c r="Z27" i="13"/>
  <c r="Y27" i="13"/>
  <c r="Z19" i="13"/>
  <c r="Y19" i="13"/>
  <c r="Z21" i="13"/>
  <c r="Y21" i="13"/>
  <c r="Z28" i="13"/>
  <c r="Y28" i="13"/>
  <c r="AJ44" i="2"/>
  <c r="AD44" i="2"/>
  <c r="AD209" i="5" a="1"/>
  <c r="AD209" i="5" s="1"/>
  <c r="AF18" i="2"/>
  <c r="J18" i="2"/>
  <c r="AG18" i="2" s="1"/>
  <c r="AF29" i="2"/>
  <c r="AE44" i="2"/>
  <c r="AJ104" i="2"/>
  <c r="AD104" i="2"/>
  <c r="AM173" i="2"/>
  <c r="M29" i="13"/>
  <c r="L29" i="13"/>
  <c r="O12" i="3"/>
  <c r="V12" i="3" s="1"/>
  <c r="AJ102" i="2"/>
  <c r="AD102" i="2"/>
  <c r="BC41" i="4"/>
  <c r="K41" i="4"/>
  <c r="J43" i="2"/>
  <c r="AE43" i="2" s="1"/>
  <c r="AJ28" i="2"/>
  <c r="AD28" i="2"/>
  <c r="J110" i="8"/>
  <c r="J105" i="8"/>
  <c r="J97" i="8"/>
  <c r="J108" i="8"/>
  <c r="J103" i="8"/>
  <c r="J95" i="8"/>
  <c r="J98" i="8"/>
  <c r="J112" i="8"/>
  <c r="J106" i="8"/>
  <c r="J101" i="8"/>
  <c r="J93" i="8"/>
  <c r="J104" i="8"/>
  <c r="J96" i="8"/>
  <c r="J109" i="8"/>
  <c r="J102" i="8"/>
  <c r="J94" i="8"/>
  <c r="J99" i="8"/>
  <c r="J92" i="8"/>
  <c r="J90" i="8"/>
  <c r="J88" i="8"/>
  <c r="J111" i="8"/>
  <c r="J100" i="8"/>
  <c r="J91" i="8"/>
  <c r="J84" i="8"/>
  <c r="J87" i="8"/>
  <c r="J107" i="8"/>
  <c r="J76" i="8"/>
  <c r="J79" i="8"/>
  <c r="J71" i="8"/>
  <c r="J86" i="8"/>
  <c r="J74" i="8"/>
  <c r="J77" i="8"/>
  <c r="J69" i="8"/>
  <c r="J89" i="8"/>
  <c r="J80" i="8"/>
  <c r="J72" i="8"/>
  <c r="J75" i="8"/>
  <c r="J66" i="8"/>
  <c r="J85" i="8"/>
  <c r="J78" i="8"/>
  <c r="J70" i="8"/>
  <c r="J83" i="8"/>
  <c r="J82" i="8"/>
  <c r="J73" i="8"/>
  <c r="J65" i="8"/>
  <c r="J57" i="8"/>
  <c r="J49" i="8"/>
  <c r="J60" i="8"/>
  <c r="J52" i="8"/>
  <c r="J68" i="8"/>
  <c r="J63" i="8"/>
  <c r="J55" i="8"/>
  <c r="J47" i="8"/>
  <c r="J58" i="8"/>
  <c r="J50" i="8"/>
  <c r="J61" i="8"/>
  <c r="J53" i="8"/>
  <c r="J64" i="8"/>
  <c r="J56" i="8"/>
  <c r="J48" i="8"/>
  <c r="J59" i="8"/>
  <c r="J44" i="8"/>
  <c r="J36" i="8"/>
  <c r="J39" i="8"/>
  <c r="J31" i="8"/>
  <c r="J42" i="8"/>
  <c r="J34" i="8"/>
  <c r="J45" i="8"/>
  <c r="J37" i="8"/>
  <c r="J40" i="8"/>
  <c r="J32" i="8"/>
  <c r="J62" i="8"/>
  <c r="J54" i="8"/>
  <c r="J43" i="8"/>
  <c r="J35" i="8"/>
  <c r="J51" i="8"/>
  <c r="J41" i="8"/>
  <c r="J33" i="8"/>
  <c r="J25" i="8"/>
  <c r="J17" i="8"/>
  <c r="J28" i="8"/>
  <c r="J20" i="8"/>
  <c r="J11" i="8"/>
  <c r="J23" i="8"/>
  <c r="J26" i="8"/>
  <c r="J18" i="8"/>
  <c r="J38" i="8"/>
  <c r="J30" i="8"/>
  <c r="J29" i="8"/>
  <c r="J21" i="8"/>
  <c r="J22" i="8"/>
  <c r="J9" i="8"/>
  <c r="J24" i="8"/>
  <c r="J12" i="8"/>
  <c r="K6" i="8"/>
  <c r="J10" i="8"/>
  <c r="J19" i="8"/>
  <c r="J8" i="8"/>
  <c r="J7" i="8"/>
  <c r="J27" i="8"/>
  <c r="J14" i="8"/>
  <c r="J13" i="8"/>
  <c r="J16" i="8"/>
  <c r="AJ33" i="2"/>
  <c r="AD33" i="2"/>
  <c r="Z68" i="13"/>
  <c r="Y68" i="13"/>
  <c r="Z60" i="13"/>
  <c r="Y60" i="13"/>
  <c r="Z49" i="13"/>
  <c r="Y49" i="13"/>
  <c r="Z65" i="13"/>
  <c r="Y65" i="13"/>
  <c r="L41" i="13"/>
  <c r="M41" i="13"/>
  <c r="L57" i="13"/>
  <c r="M57" i="13"/>
  <c r="M73" i="13"/>
  <c r="L73" i="13"/>
  <c r="M56" i="13"/>
  <c r="L56" i="13"/>
  <c r="M72" i="13"/>
  <c r="L72" i="13"/>
  <c r="R77" i="4"/>
  <c r="BJ77" i="4"/>
  <c r="BW6" i="4"/>
  <c r="AE6" i="4"/>
  <c r="CD6" i="4" s="1"/>
  <c r="E13" i="2" s="1" a="1"/>
  <c r="E13" i="2" s="1"/>
  <c r="L28" i="13"/>
  <c r="M28" i="13"/>
  <c r="AD25" i="12"/>
  <c r="AF25" i="12" s="1"/>
  <c r="R8" i="12"/>
  <c r="L55" i="12"/>
  <c r="M55" i="12"/>
  <c r="M56" i="12"/>
  <c r="L56" i="12"/>
  <c r="M54" i="12"/>
  <c r="L54" i="12"/>
  <c r="L58" i="12"/>
  <c r="M58" i="12"/>
  <c r="J40" i="2"/>
  <c r="AG40" i="2" s="1"/>
  <c r="AF40" i="2"/>
  <c r="I48" i="12"/>
  <c r="H48" i="12"/>
  <c r="H56" i="12"/>
  <c r="I56" i="12"/>
  <c r="H62" i="12"/>
  <c r="I62" i="12"/>
  <c r="I75" i="12"/>
  <c r="H75" i="12"/>
  <c r="I79" i="12"/>
  <c r="H79" i="12"/>
  <c r="AF37" i="2"/>
  <c r="J37" i="2"/>
  <c r="AG37" i="2" s="1"/>
  <c r="AJ112" i="2"/>
  <c r="AD112" i="2"/>
  <c r="BH47" i="4"/>
  <c r="P47" i="4"/>
  <c r="M6" i="13"/>
  <c r="L6" i="13"/>
  <c r="AF22" i="2"/>
  <c r="AE33" i="2"/>
  <c r="J56" i="4"/>
  <c r="CD56" i="4" s="1"/>
  <c r="E63" i="2" s="1" a="1"/>
  <c r="E63" i="2" s="1"/>
  <c r="BB56" i="4"/>
  <c r="AD184" i="5" a="1"/>
  <c r="AD184" i="5" s="1"/>
  <c r="AD143" i="5" a="1"/>
  <c r="AD143" i="5" s="1"/>
  <c r="AD201" i="5" a="1"/>
  <c r="AD201" i="5" s="1"/>
  <c r="AD161" i="5" a="1"/>
  <c r="AD161" i="5" s="1"/>
  <c r="BD59" i="4"/>
  <c r="L59" i="4"/>
  <c r="J34" i="2"/>
  <c r="AG34" i="2" s="1"/>
  <c r="AF34" i="2"/>
  <c r="L17" i="13"/>
  <c r="M17" i="13"/>
  <c r="AF101" i="2"/>
  <c r="J101" i="2"/>
  <c r="AG101" i="2" s="1"/>
  <c r="Z5" i="13"/>
  <c r="Y5" i="13"/>
  <c r="Z35" i="13"/>
  <c r="Y35" i="13"/>
  <c r="Z33" i="13"/>
  <c r="Y33" i="13"/>
  <c r="Z30" i="13"/>
  <c r="Y30" i="13"/>
  <c r="AJ107" i="2"/>
  <c r="AD107" i="2"/>
  <c r="AJ93" i="2"/>
  <c r="AG93" i="2"/>
  <c r="AD93" i="2"/>
  <c r="BE48" i="4"/>
  <c r="M48" i="4"/>
  <c r="AJ24" i="2"/>
  <c r="AD24" i="2"/>
  <c r="BN9" i="4"/>
  <c r="BM9" i="4"/>
  <c r="Y48" i="4"/>
  <c r="BQ48" i="4"/>
  <c r="AD141" i="5" a="1"/>
  <c r="AD141" i="5" s="1"/>
  <c r="AF96" i="2"/>
  <c r="J96" i="2"/>
  <c r="AG96" i="2" s="1"/>
  <c r="BH52" i="4"/>
  <c r="P52" i="4"/>
  <c r="CD52" i="4" s="1"/>
  <c r="E59" i="2" s="1" a="1"/>
  <c r="E59" i="2" s="1"/>
  <c r="AF104" i="2"/>
  <c r="J104" i="2"/>
  <c r="AE104" i="2" s="1"/>
  <c r="L32" i="13"/>
  <c r="M32" i="13"/>
  <c r="F12" i="3"/>
  <c r="AF41" i="2"/>
  <c r="J41" i="2"/>
  <c r="AE41" i="2" s="1"/>
  <c r="AF14" i="2"/>
  <c r="J14" i="2"/>
  <c r="AG14" i="2" s="1"/>
  <c r="CD44" i="4"/>
  <c r="E51" i="2" s="1" a="1"/>
  <c r="E51" i="2" s="1"/>
  <c r="Z42" i="13"/>
  <c r="Y42" i="13"/>
  <c r="Z50" i="13"/>
  <c r="Y50" i="13"/>
  <c r="Z51" i="13"/>
  <c r="Y51" i="13"/>
  <c r="Z67" i="13"/>
  <c r="Y67" i="13"/>
  <c r="L43" i="13"/>
  <c r="M43" i="13"/>
  <c r="L59" i="13"/>
  <c r="M59" i="13"/>
  <c r="M42" i="13"/>
  <c r="L42" i="13"/>
  <c r="M58" i="13"/>
  <c r="L58" i="13"/>
  <c r="AJ103" i="2"/>
  <c r="AG103" i="2"/>
  <c r="AD103" i="2"/>
  <c r="L77" i="12"/>
  <c r="M77" i="12"/>
  <c r="R10" i="12"/>
  <c r="AD23" i="12"/>
  <c r="AF23" i="12" s="1"/>
  <c r="L63" i="12"/>
  <c r="M63" i="12"/>
  <c r="M62" i="12"/>
  <c r="L62" i="12"/>
  <c r="M66" i="12"/>
  <c r="L66" i="12"/>
  <c r="BT45" i="4"/>
  <c r="AB45" i="4"/>
  <c r="H54" i="12"/>
  <c r="I54" i="12"/>
  <c r="H78" i="12"/>
  <c r="I78" i="12"/>
  <c r="H72" i="12"/>
  <c r="I72" i="12"/>
  <c r="I49" i="12"/>
  <c r="H49" i="12"/>
  <c r="I69" i="12"/>
  <c r="H69" i="12"/>
  <c r="M23" i="13"/>
  <c r="L23" i="13"/>
  <c r="AF112" i="2"/>
  <c r="J112" i="2"/>
  <c r="AG112" i="2" s="1"/>
  <c r="BD62" i="4"/>
  <c r="L62" i="4"/>
  <c r="AF33" i="2"/>
  <c r="BB57" i="4"/>
  <c r="J57" i="4"/>
  <c r="M35" i="13"/>
  <c r="L35" i="13"/>
  <c r="AD149" i="5" a="1"/>
  <c r="AD149" i="5" s="1"/>
  <c r="AJ36" i="2"/>
  <c r="AD36" i="2"/>
  <c r="Z7" i="13"/>
  <c r="Y7" i="13"/>
  <c r="Y16" i="13"/>
  <c r="Z16" i="13"/>
  <c r="Z37" i="13"/>
  <c r="Y37" i="13"/>
  <c r="Z32" i="13"/>
  <c r="Y32" i="13"/>
  <c r="AJ21" i="2"/>
  <c r="AD21" i="2"/>
  <c r="Z3" i="4"/>
  <c r="BR3" i="4"/>
  <c r="BL37" i="4"/>
  <c r="T37" i="4"/>
  <c r="AO173" i="2"/>
  <c r="M15" i="13"/>
  <c r="L15" i="13"/>
  <c r="L151" i="3"/>
  <c r="K151" i="3"/>
  <c r="AJ41" i="2"/>
  <c r="AD41" i="2"/>
  <c r="H12" i="3" l="1"/>
  <c r="AD12" i="3" s="1"/>
  <c r="AE40" i="2"/>
  <c r="AE34" i="2"/>
  <c r="AE37" i="2"/>
  <c r="AG26" i="2"/>
  <c r="AG107" i="2"/>
  <c r="AG41" i="2"/>
  <c r="AE108" i="2"/>
  <c r="AE39" i="2"/>
  <c r="AE30" i="2"/>
  <c r="AG65" i="2"/>
  <c r="AE106" i="2"/>
  <c r="AE35" i="2"/>
  <c r="AE112" i="2"/>
  <c r="AG95" i="2"/>
  <c r="AE96" i="2"/>
  <c r="C55" i="1"/>
  <c r="E55" i="1" s="1"/>
  <c r="F63" i="2"/>
  <c r="F59" i="2"/>
  <c r="C51" i="1"/>
  <c r="E51" i="1" s="1"/>
  <c r="C42" i="1"/>
  <c r="E42" i="1" s="1"/>
  <c r="F50" i="2"/>
  <c r="C50" i="1"/>
  <c r="E50" i="1" s="1"/>
  <c r="F58" i="2"/>
  <c r="F13" i="2"/>
  <c r="C5" i="1"/>
  <c r="E5" i="1" s="1"/>
  <c r="C43" i="1"/>
  <c r="E43" i="1" s="1"/>
  <c r="F51" i="2"/>
  <c r="AJ173" i="2"/>
  <c r="S15" i="3" s="1"/>
  <c r="AE28" i="2"/>
  <c r="AB49" i="4"/>
  <c r="BT49" i="4"/>
  <c r="F88" i="2"/>
  <c r="C80" i="1"/>
  <c r="E80" i="1" s="1"/>
  <c r="AG27" i="2"/>
  <c r="AE23" i="2"/>
  <c r="O6" i="7"/>
  <c r="O12" i="7"/>
  <c r="K66" i="4"/>
  <c r="BC66" i="4"/>
  <c r="K54" i="4"/>
  <c r="BC54" i="4"/>
  <c r="Z48" i="4"/>
  <c r="BR48" i="4"/>
  <c r="BJ43" i="4"/>
  <c r="BI43" i="4"/>
  <c r="H10" i="11" a="1"/>
  <c r="H10" i="11" s="1"/>
  <c r="G11" i="11"/>
  <c r="K10" i="11" a="1"/>
  <c r="K10" i="11" s="1"/>
  <c r="J10" i="11" a="1"/>
  <c r="J10" i="11" s="1"/>
  <c r="I10" i="11" a="1"/>
  <c r="I10" i="11" s="1"/>
  <c r="S12" i="3"/>
  <c r="BL77" i="4"/>
  <c r="BK77" i="4"/>
  <c r="BD41" i="4"/>
  <c r="L41" i="4"/>
  <c r="AG105" i="2"/>
  <c r="AE100" i="2"/>
  <c r="AG98" i="2"/>
  <c r="AS112" i="8"/>
  <c r="AS108" i="8"/>
  <c r="AS111" i="8"/>
  <c r="AS103" i="8"/>
  <c r="AS95" i="8"/>
  <c r="AS101" i="8"/>
  <c r="AS93" i="8"/>
  <c r="AS105" i="8"/>
  <c r="AS104" i="8"/>
  <c r="AS96" i="8"/>
  <c r="AS99" i="8"/>
  <c r="AS91" i="8"/>
  <c r="AS110" i="8"/>
  <c r="AS106" i="8"/>
  <c r="AS102" i="8"/>
  <c r="AS94" i="8"/>
  <c r="AS107" i="8"/>
  <c r="AS100" i="8"/>
  <c r="AS92" i="8"/>
  <c r="AS97" i="8"/>
  <c r="AS86" i="8"/>
  <c r="AS98" i="8"/>
  <c r="AS90" i="8"/>
  <c r="AS82" i="8"/>
  <c r="AS109" i="8"/>
  <c r="AS85" i="8"/>
  <c r="AS74" i="8"/>
  <c r="AS89" i="8"/>
  <c r="AS83" i="8"/>
  <c r="AS77" i="8"/>
  <c r="AS80" i="8"/>
  <c r="AS72" i="8"/>
  <c r="AS75" i="8"/>
  <c r="AS66" i="8"/>
  <c r="AS78" i="8"/>
  <c r="AS70" i="8"/>
  <c r="AS88" i="8"/>
  <c r="AS87" i="8"/>
  <c r="AS84" i="8"/>
  <c r="AS73" i="8"/>
  <c r="AS76" i="8"/>
  <c r="AS79" i="8"/>
  <c r="AS71" i="8"/>
  <c r="AS63" i="8"/>
  <c r="AS55" i="8"/>
  <c r="AS47" i="8"/>
  <c r="AS58" i="8"/>
  <c r="AS50" i="8"/>
  <c r="AS69" i="8"/>
  <c r="AS61" i="8"/>
  <c r="AS53" i="8"/>
  <c r="AS64" i="8"/>
  <c r="AS56" i="8"/>
  <c r="AS48" i="8"/>
  <c r="AS59" i="8"/>
  <c r="AS51" i="8"/>
  <c r="AS62" i="8"/>
  <c r="AS54" i="8"/>
  <c r="AS45" i="8"/>
  <c r="AS57" i="8"/>
  <c r="AS49" i="8"/>
  <c r="AS42" i="8"/>
  <c r="AS34" i="8"/>
  <c r="AS37" i="8"/>
  <c r="AS40" i="8"/>
  <c r="AS32" i="8"/>
  <c r="AS52" i="8"/>
  <c r="AS43" i="8"/>
  <c r="AS35" i="8"/>
  <c r="AS68" i="8"/>
  <c r="AS38" i="8"/>
  <c r="AS30" i="8"/>
  <c r="AS41" i="8"/>
  <c r="AS33" i="8"/>
  <c r="AS65" i="8"/>
  <c r="AS60" i="8"/>
  <c r="AS39" i="8"/>
  <c r="AS31" i="8"/>
  <c r="AS23" i="8"/>
  <c r="AS14" i="8"/>
  <c r="AS26" i="8"/>
  <c r="AS18" i="8"/>
  <c r="AS9" i="8"/>
  <c r="AS21" i="8"/>
  <c r="AS24" i="8"/>
  <c r="AS16" i="8"/>
  <c r="AS44" i="8"/>
  <c r="AS27" i="8"/>
  <c r="AS19" i="8"/>
  <c r="AS36" i="8"/>
  <c r="AS29" i="8"/>
  <c r="AS28" i="8"/>
  <c r="AS20" i="8"/>
  <c r="AS22" i="8"/>
  <c r="AS10" i="8"/>
  <c r="AS13" i="8"/>
  <c r="AS11" i="8"/>
  <c r="AS12" i="8"/>
  <c r="AS8" i="8"/>
  <c r="AS25" i="8"/>
  <c r="AT6" i="8"/>
  <c r="AS17" i="8"/>
  <c r="AS7" i="8"/>
  <c r="AE21" i="2"/>
  <c r="AG45" i="2"/>
  <c r="H15" i="3"/>
  <c r="BP41" i="4"/>
  <c r="X41" i="4"/>
  <c r="CD77" i="4"/>
  <c r="E89" i="2" s="1" a="1"/>
  <c r="E89" i="2" s="1"/>
  <c r="BV45" i="4"/>
  <c r="BU45" i="4"/>
  <c r="AE101" i="2"/>
  <c r="BJ47" i="4"/>
  <c r="BI47" i="4"/>
  <c r="AG104" i="2"/>
  <c r="AE18" i="2"/>
  <c r="AE97" i="2"/>
  <c r="BJ46" i="4"/>
  <c r="BI46" i="4"/>
  <c r="CD46" i="4"/>
  <c r="E53" i="2" s="1" a="1"/>
  <c r="E53" i="2" s="1"/>
  <c r="BO85" i="4"/>
  <c r="W85" i="4"/>
  <c r="BG8" i="4"/>
  <c r="O8" i="4"/>
  <c r="J2" i="4"/>
  <c r="AD173" i="5" a="1"/>
  <c r="AD173" i="5" s="1"/>
  <c r="AD200" i="5" a="1"/>
  <c r="AD200" i="5" s="1"/>
  <c r="AD202" i="5" a="1"/>
  <c r="AD202" i="5" s="1"/>
  <c r="AD175" i="5" a="1"/>
  <c r="AD175" i="5" s="1"/>
  <c r="AD243" i="5" a="1"/>
  <c r="AD243" i="5" s="1"/>
  <c r="AD244" i="5" a="1"/>
  <c r="AD244" i="5" s="1"/>
  <c r="AD232" i="5" a="1"/>
  <c r="AD232" i="5" s="1"/>
  <c r="AD193" i="5" a="1"/>
  <c r="AD193" i="5" s="1"/>
  <c r="AD195" i="5" a="1"/>
  <c r="AD195" i="5" s="1"/>
  <c r="AD186" i="5" a="1"/>
  <c r="AD186" i="5" s="1"/>
  <c r="AD174" i="5" a="1"/>
  <c r="AD174" i="5" s="1"/>
  <c r="AD229" i="5" a="1"/>
  <c r="AD229" i="5" s="1"/>
  <c r="AD242" i="5" a="1"/>
  <c r="AD242" i="5" s="1"/>
  <c r="AD293" i="5" a="1"/>
  <c r="AD293" i="5" s="1"/>
  <c r="AD191" i="5" a="1"/>
  <c r="AD191" i="5" s="1"/>
  <c r="AD241" i="5" a="1"/>
  <c r="AD241" i="5" s="1"/>
  <c r="BH49" i="4"/>
  <c r="P49" i="4"/>
  <c r="BJ44" i="4"/>
  <c r="BI44" i="4"/>
  <c r="AD14" i="3"/>
  <c r="AC14" i="3"/>
  <c r="AB14" i="3"/>
  <c r="BE62" i="4"/>
  <c r="M62" i="4"/>
  <c r="AE14" i="2"/>
  <c r="BS3" i="4"/>
  <c r="AA3" i="4"/>
  <c r="AG36" i="2"/>
  <c r="CF45" i="4"/>
  <c r="BE59" i="4"/>
  <c r="M59" i="4"/>
  <c r="BF65" i="4"/>
  <c r="N65" i="4"/>
  <c r="AE17" i="2"/>
  <c r="AG17" i="2"/>
  <c r="AC9" i="4"/>
  <c r="BU9" i="4"/>
  <c r="AD176" i="5" a="1"/>
  <c r="AD176" i="5" s="1"/>
  <c r="AD179" i="5" a="1"/>
  <c r="AD179" i="5" s="1"/>
  <c r="BV51" i="4"/>
  <c r="CF51" i="4" s="1"/>
  <c r="BU51" i="4"/>
  <c r="AD218" i="5" a="1"/>
  <c r="AD218" i="5" s="1"/>
  <c r="AD213" i="5" a="1"/>
  <c r="AD213" i="5" s="1"/>
  <c r="AG43" i="2"/>
  <c r="BD56" i="4"/>
  <c r="BC56" i="4"/>
  <c r="BI50" i="4"/>
  <c r="BJ50" i="4"/>
  <c r="CD50" i="4"/>
  <c r="E57" i="2" s="1" a="1"/>
  <c r="E57" i="2" s="1"/>
  <c r="BC40" i="4"/>
  <c r="K40" i="4"/>
  <c r="H11" i="3"/>
  <c r="BR47" i="4"/>
  <c r="Z47" i="4"/>
  <c r="BG3" i="4"/>
  <c r="O3" i="4"/>
  <c r="CD45" i="4"/>
  <c r="E52" i="2" s="1" a="1"/>
  <c r="E52" i="2" s="1"/>
  <c r="AD13" i="3"/>
  <c r="AC13" i="3"/>
  <c r="AB13" i="3"/>
  <c r="BM37" i="4"/>
  <c r="U37" i="4"/>
  <c r="BC57" i="4"/>
  <c r="K57" i="4"/>
  <c r="BJ52" i="4"/>
  <c r="BI52" i="4"/>
  <c r="BF48" i="4"/>
  <c r="N48" i="4"/>
  <c r="S11" i="3"/>
  <c r="S16" i="3" s="1"/>
  <c r="S12" i="6"/>
  <c r="AP12" i="6"/>
  <c r="AR12" i="7"/>
  <c r="AN12" i="7" s="1"/>
  <c r="Y12" i="6"/>
  <c r="U12" i="6" s="1"/>
  <c r="AV12" i="6"/>
  <c r="AR12" i="6" s="1"/>
  <c r="W12" i="6"/>
  <c r="AP12" i="7"/>
  <c r="G12" i="6"/>
  <c r="AT12" i="6"/>
  <c r="AL12" i="7"/>
  <c r="AD12" i="6"/>
  <c r="L12" i="3"/>
  <c r="BG42" i="4"/>
  <c r="O42" i="4"/>
  <c r="CG6" i="4"/>
  <c r="BX6" i="4"/>
  <c r="CF6" i="4" s="1"/>
  <c r="K109" i="8"/>
  <c r="K112" i="8"/>
  <c r="K105" i="8"/>
  <c r="K108" i="8"/>
  <c r="K111" i="8"/>
  <c r="K107" i="8"/>
  <c r="K100" i="8"/>
  <c r="K98" i="8"/>
  <c r="K90" i="8"/>
  <c r="K110" i="8"/>
  <c r="K106" i="8"/>
  <c r="K101" i="8"/>
  <c r="K104" i="8"/>
  <c r="K96" i="8"/>
  <c r="K99" i="8"/>
  <c r="K97" i="8"/>
  <c r="K92" i="8"/>
  <c r="K88" i="8"/>
  <c r="K103" i="8"/>
  <c r="K94" i="8"/>
  <c r="K102" i="8"/>
  <c r="K93" i="8"/>
  <c r="K91" i="8"/>
  <c r="K87" i="8"/>
  <c r="K95" i="8"/>
  <c r="K79" i="8"/>
  <c r="K71" i="8"/>
  <c r="K86" i="8"/>
  <c r="K74" i="8"/>
  <c r="K84" i="8"/>
  <c r="K77" i="8"/>
  <c r="K69" i="8"/>
  <c r="K89" i="8"/>
  <c r="K80" i="8"/>
  <c r="K72" i="8"/>
  <c r="K75" i="8"/>
  <c r="K85" i="8"/>
  <c r="K78" i="8"/>
  <c r="K70" i="8"/>
  <c r="K83" i="8"/>
  <c r="K82" i="8"/>
  <c r="K73" i="8"/>
  <c r="K76" i="8"/>
  <c r="K68" i="8"/>
  <c r="K66" i="8"/>
  <c r="K60" i="8"/>
  <c r="K52" i="8"/>
  <c r="K63" i="8"/>
  <c r="K55" i="8"/>
  <c r="K58" i="8"/>
  <c r="K50" i="8"/>
  <c r="K61" i="8"/>
  <c r="K53" i="8"/>
  <c r="K64" i="8"/>
  <c r="K56" i="8"/>
  <c r="K59" i="8"/>
  <c r="K51" i="8"/>
  <c r="K62" i="8"/>
  <c r="K39" i="8"/>
  <c r="K48" i="8"/>
  <c r="K42" i="8"/>
  <c r="K34" i="8"/>
  <c r="K45" i="8"/>
  <c r="K37" i="8"/>
  <c r="K29" i="8"/>
  <c r="K65" i="8"/>
  <c r="K40" i="8"/>
  <c r="K32" i="8"/>
  <c r="K54" i="8"/>
  <c r="K43" i="8"/>
  <c r="K35" i="8"/>
  <c r="K38" i="8"/>
  <c r="K30" i="8"/>
  <c r="K47" i="8"/>
  <c r="K44" i="8"/>
  <c r="K36" i="8"/>
  <c r="K28" i="8"/>
  <c r="K20" i="8"/>
  <c r="K11" i="8"/>
  <c r="K31" i="8"/>
  <c r="K23" i="8"/>
  <c r="K14" i="8"/>
  <c r="K41" i="8"/>
  <c r="K26" i="8"/>
  <c r="K18" i="8"/>
  <c r="K21" i="8"/>
  <c r="K12" i="8"/>
  <c r="K57" i="8"/>
  <c r="K49" i="8"/>
  <c r="K24" i="8"/>
  <c r="K16" i="8"/>
  <c r="K33" i="8"/>
  <c r="K27" i="8"/>
  <c r="K25" i="8"/>
  <c r="K17" i="8"/>
  <c r="L6" i="8"/>
  <c r="K22" i="8"/>
  <c r="K10" i="8"/>
  <c r="K19" i="8"/>
  <c r="K8" i="8"/>
  <c r="K7" i="8"/>
  <c r="K13" i="8"/>
  <c r="K9" i="8"/>
  <c r="AD173" i="2"/>
  <c r="BS4" i="4"/>
  <c r="AA4" i="4"/>
  <c r="BI51" i="4"/>
  <c r="BJ51" i="4"/>
  <c r="CG5" i="4"/>
  <c r="BX5" i="4"/>
  <c r="CF5" i="4" s="1"/>
  <c r="CD5" i="4"/>
  <c r="E12" i="2" s="1" a="1"/>
  <c r="E12" i="2" s="1"/>
  <c r="BX19" i="4"/>
  <c r="CF19" i="4" s="1"/>
  <c r="CG19" i="4"/>
  <c r="CD19" i="4"/>
  <c r="E31" i="2" s="1" a="1"/>
  <c r="E31" i="2" s="1"/>
  <c r="AE94" i="2"/>
  <c r="L64" i="4"/>
  <c r="BD64" i="4"/>
  <c r="AD189" i="5" a="1"/>
  <c r="AD189" i="5" s="1"/>
  <c r="AC8" i="4"/>
  <c r="BU8" i="4"/>
  <c r="H30" i="6" l="1"/>
  <c r="AE20" i="6"/>
  <c r="H20" i="6"/>
  <c r="AE27" i="6"/>
  <c r="H27" i="6"/>
  <c r="AE19" i="6"/>
  <c r="H19" i="6"/>
  <c r="H59" i="6"/>
  <c r="AE37" i="6"/>
  <c r="AE25" i="6"/>
  <c r="H25" i="6"/>
  <c r="AE43" i="6"/>
  <c r="AE23" i="6"/>
  <c r="H23" i="6"/>
  <c r="AB12" i="3"/>
  <c r="AC12" i="3"/>
  <c r="AE61" i="6"/>
  <c r="H61" i="6"/>
  <c r="AE53" i="6"/>
  <c r="H53" i="6"/>
  <c r="AE45" i="6"/>
  <c r="H45" i="6"/>
  <c r="AE34" i="6"/>
  <c r="H34" i="6"/>
  <c r="AE42" i="6"/>
  <c r="H42" i="6"/>
  <c r="AE41" i="6"/>
  <c r="H41" i="6"/>
  <c r="H39" i="6"/>
  <c r="AE40" i="6"/>
  <c r="H40" i="6"/>
  <c r="AE39" i="6"/>
  <c r="AE38" i="6"/>
  <c r="H38" i="6"/>
  <c r="AE46" i="6"/>
  <c r="H46" i="6"/>
  <c r="J12" i="3"/>
  <c r="M12" i="3"/>
  <c r="C4" i="1"/>
  <c r="E4" i="1" s="1"/>
  <c r="F12" i="2"/>
  <c r="O65" i="4"/>
  <c r="BG65" i="4"/>
  <c r="N59" i="4"/>
  <c r="BF59" i="4"/>
  <c r="AD230" i="5" a="1"/>
  <c r="AD230" i="5" s="1"/>
  <c r="AD271" i="5" a="1"/>
  <c r="AD271" i="5" s="1"/>
  <c r="Y41" i="4"/>
  <c r="BQ41" i="4"/>
  <c r="L66" i="4"/>
  <c r="BD66" i="4"/>
  <c r="AT111" i="8"/>
  <c r="AT109" i="8"/>
  <c r="AT98" i="8"/>
  <c r="AT105" i="8"/>
  <c r="AT104" i="8"/>
  <c r="AT96" i="8"/>
  <c r="AT112" i="8"/>
  <c r="AT99" i="8"/>
  <c r="AT110" i="8"/>
  <c r="AT106" i="8"/>
  <c r="AT102" i="8"/>
  <c r="AT94" i="8"/>
  <c r="AT97" i="8"/>
  <c r="AT107" i="8"/>
  <c r="AT103" i="8"/>
  <c r="AT95" i="8"/>
  <c r="AT108" i="8"/>
  <c r="AT89" i="8"/>
  <c r="AT100" i="8"/>
  <c r="AT92" i="8"/>
  <c r="AT85" i="8"/>
  <c r="AT101" i="8"/>
  <c r="AT88" i="8"/>
  <c r="AT93" i="8"/>
  <c r="AT86" i="8"/>
  <c r="AT83" i="8"/>
  <c r="AT77" i="8"/>
  <c r="AT91" i="8"/>
  <c r="AT80" i="8"/>
  <c r="AT72" i="8"/>
  <c r="AT75" i="8"/>
  <c r="AT78" i="8"/>
  <c r="AT70" i="8"/>
  <c r="AT87" i="8"/>
  <c r="AT84" i="8"/>
  <c r="AT73" i="8"/>
  <c r="AT82" i="8"/>
  <c r="AT76" i="8"/>
  <c r="AT68" i="8"/>
  <c r="AT90" i="8"/>
  <c r="AT79" i="8"/>
  <c r="AT71" i="8"/>
  <c r="AT74" i="8"/>
  <c r="AT58" i="8"/>
  <c r="AT50" i="8"/>
  <c r="AT69" i="8"/>
  <c r="AT66" i="8"/>
  <c r="AT61" i="8"/>
  <c r="AT53" i="8"/>
  <c r="AT64" i="8"/>
  <c r="AT56" i="8"/>
  <c r="AT48" i="8"/>
  <c r="AT59" i="8"/>
  <c r="AT51" i="8"/>
  <c r="AT62" i="8"/>
  <c r="AT54" i="8"/>
  <c r="AT57" i="8"/>
  <c r="AT49" i="8"/>
  <c r="AT65" i="8"/>
  <c r="AT60" i="8"/>
  <c r="AT37" i="8"/>
  <c r="AT40" i="8"/>
  <c r="AT32" i="8"/>
  <c r="AT52" i="8"/>
  <c r="AT43" i="8"/>
  <c r="AT35" i="8"/>
  <c r="AT38" i="8"/>
  <c r="AT63" i="8"/>
  <c r="AT41" i="8"/>
  <c r="AT33" i="8"/>
  <c r="AT45" i="8"/>
  <c r="AT44" i="8"/>
  <c r="AT36" i="8"/>
  <c r="AT55" i="8"/>
  <c r="AT47" i="8"/>
  <c r="AT42" i="8"/>
  <c r="AT34" i="8"/>
  <c r="AT26" i="8"/>
  <c r="AT18" i="8"/>
  <c r="AT21" i="8"/>
  <c r="AT12" i="8"/>
  <c r="AT30" i="8"/>
  <c r="AT24" i="8"/>
  <c r="AT39" i="8"/>
  <c r="AT31" i="8"/>
  <c r="AT27" i="8"/>
  <c r="AT19" i="8"/>
  <c r="AT22" i="8"/>
  <c r="AT13" i="8"/>
  <c r="AT23" i="8"/>
  <c r="AT14" i="8"/>
  <c r="AT16" i="8"/>
  <c r="AT11" i="8"/>
  <c r="AT29" i="8"/>
  <c r="AT9" i="8"/>
  <c r="AT8" i="8"/>
  <c r="AT25" i="8"/>
  <c r="AU6" i="8"/>
  <c r="AT17" i="8"/>
  <c r="AT7" i="8"/>
  <c r="AT28" i="8"/>
  <c r="AT20" i="8"/>
  <c r="AT10" i="8"/>
  <c r="H11" i="11" a="1"/>
  <c r="H11" i="11" s="1"/>
  <c r="G12" i="11"/>
  <c r="I11" i="11" a="1"/>
  <c r="I11" i="11" s="1"/>
  <c r="K11" i="11" a="1"/>
  <c r="K11" i="11" s="1"/>
  <c r="J11" i="11" a="1"/>
  <c r="J11" i="11" s="1"/>
  <c r="AF59" i="2"/>
  <c r="AH59" i="2"/>
  <c r="AI59" i="2"/>
  <c r="J59" i="2"/>
  <c r="AE59" i="2" s="1"/>
  <c r="BG48" i="4"/>
  <c r="O48" i="4"/>
  <c r="AC11" i="3"/>
  <c r="H16" i="3"/>
  <c r="AB11" i="3"/>
  <c r="AD11" i="3"/>
  <c r="L40" i="4"/>
  <c r="BD40" i="4"/>
  <c r="AD15" i="3"/>
  <c r="AC15" i="3"/>
  <c r="AB15" i="3"/>
  <c r="BS48" i="4"/>
  <c r="AA48" i="4"/>
  <c r="AF88" i="2"/>
  <c r="AI88" i="2"/>
  <c r="AH88" i="2"/>
  <c r="J88" i="2"/>
  <c r="AE88" i="2" s="1"/>
  <c r="BH3" i="4"/>
  <c r="P3" i="4"/>
  <c r="F57" i="2"/>
  <c r="C49" i="1"/>
  <c r="E49" i="1" s="1"/>
  <c r="BT3" i="4"/>
  <c r="AB3" i="4"/>
  <c r="P8" i="4"/>
  <c r="BH8" i="4"/>
  <c r="AF13" i="2"/>
  <c r="AH13" i="2"/>
  <c r="AI13" i="2"/>
  <c r="J13" i="2"/>
  <c r="AE13" i="2" s="1"/>
  <c r="F31" i="2"/>
  <c r="C23" i="1"/>
  <c r="E23" i="1" s="1"/>
  <c r="BV9" i="4"/>
  <c r="AD9" i="4"/>
  <c r="BT4" i="4"/>
  <c r="AB4" i="4"/>
  <c r="V37" i="4"/>
  <c r="BN37" i="4"/>
  <c r="K2" i="4"/>
  <c r="AD240" i="5" a="1"/>
  <c r="AD240" i="5" s="1"/>
  <c r="AD211" i="5" a="1"/>
  <c r="AD211" i="5" s="1"/>
  <c r="AD284" i="5" a="1"/>
  <c r="AD284" i="5" s="1"/>
  <c r="AD225" i="5" a="1"/>
  <c r="AD225" i="5" s="1"/>
  <c r="AD235" i="5" a="1"/>
  <c r="AD235" i="5" s="1"/>
  <c r="AD214" i="5" a="1"/>
  <c r="AD214" i="5" s="1"/>
  <c r="AD226" i="5" a="1"/>
  <c r="AD226" i="5" s="1"/>
  <c r="AD276" i="5" a="1"/>
  <c r="AD276" i="5" s="1"/>
  <c r="AD215" i="5" a="1"/>
  <c r="AD215" i="5" s="1"/>
  <c r="AD249" i="5" a="1"/>
  <c r="AD249" i="5" s="1"/>
  <c r="AD234" i="5" a="1"/>
  <c r="AD234" i="5" s="1"/>
  <c r="AD231" i="5" a="1"/>
  <c r="AD231" i="5" s="1"/>
  <c r="AD220" i="5" a="1"/>
  <c r="AD220" i="5" s="1"/>
  <c r="AD294" i="5" a="1"/>
  <c r="AD294" i="5" s="1"/>
  <c r="AD245" i="5" a="1"/>
  <c r="AD245" i="5" s="1"/>
  <c r="AD219" i="5" a="1"/>
  <c r="AD219" i="5" s="1"/>
  <c r="AD239" i="5" a="1"/>
  <c r="AD239" i="5" s="1"/>
  <c r="AD227" i="5" a="1"/>
  <c r="AD227" i="5" s="1"/>
  <c r="AD217" i="5" a="1"/>
  <c r="AD217" i="5" s="1"/>
  <c r="AD281" i="5" a="1"/>
  <c r="AD281" i="5" s="1"/>
  <c r="AD290" i="5" a="1"/>
  <c r="AD290" i="5" s="1"/>
  <c r="AD237" i="5" a="1"/>
  <c r="AD237" i="5" s="1"/>
  <c r="AD253" i="5" a="1"/>
  <c r="AD253" i="5" s="1"/>
  <c r="AD277" i="5" a="1"/>
  <c r="AD277" i="5" s="1"/>
  <c r="AD224" i="5" a="1"/>
  <c r="AD224" i="5" s="1"/>
  <c r="AD278" i="5" a="1"/>
  <c r="AD278" i="5" s="1"/>
  <c r="AD223" i="5" a="1"/>
  <c r="AD223" i="5" s="1"/>
  <c r="AD273" i="5" a="1"/>
  <c r="AD273" i="5" s="1"/>
  <c r="AD222" i="5" a="1"/>
  <c r="AD222" i="5" s="1"/>
  <c r="AD339" i="5" a="1"/>
  <c r="AD339" i="5" s="1"/>
  <c r="AD212" i="5" a="1"/>
  <c r="AD212" i="5" s="1"/>
  <c r="AD238" i="5" a="1"/>
  <c r="AD238" i="5" s="1"/>
  <c r="AD221" i="5" a="1"/>
  <c r="AD221" i="5" s="1"/>
  <c r="AD264" i="5" a="1"/>
  <c r="AD264" i="5" s="1"/>
  <c r="AD233" i="5" a="1"/>
  <c r="AD233" i="5" s="1"/>
  <c r="AD228" i="5" a="1"/>
  <c r="AD228" i="5" s="1"/>
  <c r="BU49" i="4"/>
  <c r="AC49" i="4"/>
  <c r="AF51" i="2"/>
  <c r="AH51" i="2"/>
  <c r="AI51" i="2"/>
  <c r="J51" i="2"/>
  <c r="AG51" i="2" s="1"/>
  <c r="AI58" i="2"/>
  <c r="AF58" i="2"/>
  <c r="AH58" i="2"/>
  <c r="J58" i="2"/>
  <c r="AG58" i="2" s="1"/>
  <c r="BV8" i="4"/>
  <c r="AD8" i="4"/>
  <c r="M64" i="4"/>
  <c r="BE64" i="4"/>
  <c r="P42" i="4"/>
  <c r="BH42" i="4"/>
  <c r="AA47" i="4"/>
  <c r="BS47" i="4"/>
  <c r="AD247" i="5" a="1"/>
  <c r="AD247" i="5" s="1"/>
  <c r="AD236" i="5" a="1"/>
  <c r="AD236" i="5" s="1"/>
  <c r="AD216" i="5" a="1"/>
  <c r="AD216" i="5" s="1"/>
  <c r="X85" i="4"/>
  <c r="BP85" i="4"/>
  <c r="L54" i="4"/>
  <c r="BD54" i="4"/>
  <c r="AI50" i="2"/>
  <c r="AF50" i="2"/>
  <c r="AH50" i="2"/>
  <c r="J50" i="2"/>
  <c r="AE50" i="2" s="1"/>
  <c r="AF63" i="2"/>
  <c r="AH63" i="2"/>
  <c r="J63" i="2"/>
  <c r="AG63" i="2" s="1"/>
  <c r="AI63" i="2"/>
  <c r="L112" i="8"/>
  <c r="L108" i="8"/>
  <c r="L111" i="8"/>
  <c r="L103" i="8"/>
  <c r="L95" i="8"/>
  <c r="L110" i="8"/>
  <c r="L106" i="8"/>
  <c r="L101" i="8"/>
  <c r="L93" i="8"/>
  <c r="L104" i="8"/>
  <c r="L96" i="8"/>
  <c r="L99" i="8"/>
  <c r="L91" i="8"/>
  <c r="L102" i="8"/>
  <c r="L94" i="8"/>
  <c r="L109" i="8"/>
  <c r="L107" i="8"/>
  <c r="L105" i="8"/>
  <c r="L100" i="8"/>
  <c r="L92" i="8"/>
  <c r="L90" i="8"/>
  <c r="L97" i="8"/>
  <c r="L86" i="8"/>
  <c r="L98" i="8"/>
  <c r="L74" i="8"/>
  <c r="L87" i="8"/>
  <c r="L84" i="8"/>
  <c r="L77" i="8"/>
  <c r="L89" i="8"/>
  <c r="L80" i="8"/>
  <c r="L72" i="8"/>
  <c r="L75" i="8"/>
  <c r="L66" i="8"/>
  <c r="L85" i="8"/>
  <c r="L78" i="8"/>
  <c r="L83" i="8"/>
  <c r="L82" i="8"/>
  <c r="L73" i="8"/>
  <c r="L88" i="8"/>
  <c r="L76" i="8"/>
  <c r="L79" i="8"/>
  <c r="L71" i="8"/>
  <c r="L63" i="8"/>
  <c r="L55" i="8"/>
  <c r="L68" i="8"/>
  <c r="L58" i="8"/>
  <c r="L50" i="8"/>
  <c r="L61" i="8"/>
  <c r="L53" i="8"/>
  <c r="L70" i="8"/>
  <c r="L64" i="8"/>
  <c r="L56" i="8"/>
  <c r="L48" i="8"/>
  <c r="L59" i="8"/>
  <c r="L51" i="8"/>
  <c r="L62" i="8"/>
  <c r="L54" i="8"/>
  <c r="L45" i="8"/>
  <c r="L65" i="8"/>
  <c r="L57" i="8"/>
  <c r="L69" i="8"/>
  <c r="L42" i="8"/>
  <c r="L34" i="8"/>
  <c r="L37" i="8"/>
  <c r="L40" i="8"/>
  <c r="L32" i="8"/>
  <c r="L43" i="8"/>
  <c r="L35" i="8"/>
  <c r="L52" i="8"/>
  <c r="L38" i="8"/>
  <c r="L30" i="8"/>
  <c r="L60" i="8"/>
  <c r="L49" i="8"/>
  <c r="L41" i="8"/>
  <c r="L33" i="8"/>
  <c r="L39" i="8"/>
  <c r="L31" i="8"/>
  <c r="L23" i="8"/>
  <c r="L14" i="8"/>
  <c r="L44" i="8"/>
  <c r="L26" i="8"/>
  <c r="L18" i="8"/>
  <c r="L9" i="8"/>
  <c r="L47" i="8"/>
  <c r="L21" i="8"/>
  <c r="L29" i="8"/>
  <c r="L24" i="8"/>
  <c r="L16" i="8"/>
  <c r="L36" i="8"/>
  <c r="L27" i="8"/>
  <c r="L19" i="8"/>
  <c r="L28" i="8"/>
  <c r="L20" i="8"/>
  <c r="L12" i="8"/>
  <c r="M6" i="8"/>
  <c r="L22" i="8"/>
  <c r="L10" i="8"/>
  <c r="L17" i="8"/>
  <c r="L8" i="8"/>
  <c r="L7" i="8"/>
  <c r="L13" i="8"/>
  <c r="L25" i="8"/>
  <c r="L11" i="8"/>
  <c r="BD57" i="4"/>
  <c r="L57" i="4"/>
  <c r="C44" i="1"/>
  <c r="E44" i="1" s="1"/>
  <c r="F52" i="2"/>
  <c r="BF62" i="4"/>
  <c r="N62" i="4"/>
  <c r="BI49" i="4"/>
  <c r="Q49" i="4"/>
  <c r="AD275" i="5" a="1"/>
  <c r="AD275" i="5" s="1"/>
  <c r="AD252" i="5" a="1"/>
  <c r="AD252" i="5" s="1"/>
  <c r="F53" i="2"/>
  <c r="C45" i="1"/>
  <c r="E45" i="1" s="1"/>
  <c r="F89" i="2"/>
  <c r="C81" i="1"/>
  <c r="E81" i="1" s="1"/>
  <c r="BE41" i="4"/>
  <c r="M41" i="4"/>
  <c r="AG50" i="2" l="1"/>
  <c r="AG59" i="2"/>
  <c r="AG13" i="2"/>
  <c r="AE63" i="2"/>
  <c r="AG88" i="2"/>
  <c r="BF41" i="4"/>
  <c r="N41" i="4"/>
  <c r="AF53" i="2"/>
  <c r="AH53" i="2"/>
  <c r="AI53" i="2"/>
  <c r="J53" i="2"/>
  <c r="AE53" i="2" s="1"/>
  <c r="BG62" i="4"/>
  <c r="O62" i="4"/>
  <c r="AD265" i="5" a="1"/>
  <c r="AD265" i="5" s="1"/>
  <c r="AD260" i="5" a="1"/>
  <c r="AD260" i="5" s="1"/>
  <c r="AD16" i="3"/>
  <c r="AC16" i="3"/>
  <c r="AB16" i="3"/>
  <c r="G13" i="11"/>
  <c r="K12" i="11" a="1"/>
  <c r="K12" i="11" s="1"/>
  <c r="I12" i="11" a="1"/>
  <c r="I12" i="11" s="1"/>
  <c r="H12" i="11" a="1"/>
  <c r="H12" i="11" s="1"/>
  <c r="J12" i="11" a="1"/>
  <c r="J12" i="11" s="1"/>
  <c r="Z41" i="4"/>
  <c r="BR41" i="4"/>
  <c r="BI8" i="4"/>
  <c r="Q8" i="4"/>
  <c r="AF57" i="2"/>
  <c r="AH57" i="2"/>
  <c r="AI57" i="2"/>
  <c r="J57" i="2"/>
  <c r="AG57" i="2" s="1"/>
  <c r="AU110" i="8"/>
  <c r="AU106" i="8"/>
  <c r="AU109" i="8"/>
  <c r="AU108" i="8"/>
  <c r="AU101" i="8"/>
  <c r="AU112" i="8"/>
  <c r="AU99" i="8"/>
  <c r="AU91" i="8"/>
  <c r="AU102" i="8"/>
  <c r="AU97" i="8"/>
  <c r="AU107" i="8"/>
  <c r="AU100" i="8"/>
  <c r="AU111" i="8"/>
  <c r="AU98" i="8"/>
  <c r="AU103" i="8"/>
  <c r="AU94" i="8"/>
  <c r="AU89" i="8"/>
  <c r="AU95" i="8"/>
  <c r="AU92" i="8"/>
  <c r="AU96" i="8"/>
  <c r="AU104" i="8"/>
  <c r="AU88" i="8"/>
  <c r="AU105" i="8"/>
  <c r="AU93" i="8"/>
  <c r="AU80" i="8"/>
  <c r="AU72" i="8"/>
  <c r="AU75" i="8"/>
  <c r="AU78" i="8"/>
  <c r="AU70" i="8"/>
  <c r="AU87" i="8"/>
  <c r="AU84" i="8"/>
  <c r="AU73" i="8"/>
  <c r="AU82" i="8"/>
  <c r="AU76" i="8"/>
  <c r="AU90" i="8"/>
  <c r="AU79" i="8"/>
  <c r="AU71" i="8"/>
  <c r="AU74" i="8"/>
  <c r="AU86" i="8"/>
  <c r="AU85" i="8"/>
  <c r="AU83" i="8"/>
  <c r="AU77" i="8"/>
  <c r="AU69" i="8"/>
  <c r="AU66" i="8"/>
  <c r="AU61" i="8"/>
  <c r="AU53" i="8"/>
  <c r="AU64" i="8"/>
  <c r="AU56" i="8"/>
  <c r="AU59" i="8"/>
  <c r="AU51" i="8"/>
  <c r="AU62" i="8"/>
  <c r="AU54" i="8"/>
  <c r="AU57" i="8"/>
  <c r="AU49" i="8"/>
  <c r="AU65" i="8"/>
  <c r="AU60" i="8"/>
  <c r="AU52" i="8"/>
  <c r="AU68" i="8"/>
  <c r="AU63" i="8"/>
  <c r="AU55" i="8"/>
  <c r="AU40" i="8"/>
  <c r="AU32" i="8"/>
  <c r="AU43" i="8"/>
  <c r="AU35" i="8"/>
  <c r="AU50" i="8"/>
  <c r="AU38" i="8"/>
  <c r="AU30" i="8"/>
  <c r="AU48" i="8"/>
  <c r="AU41" i="8"/>
  <c r="AU33" i="8"/>
  <c r="AU45" i="8"/>
  <c r="AU44" i="8"/>
  <c r="AU36" i="8"/>
  <c r="AU39" i="8"/>
  <c r="AU31" i="8"/>
  <c r="AU37" i="8"/>
  <c r="AU21" i="8"/>
  <c r="AU12" i="8"/>
  <c r="AU24" i="8"/>
  <c r="AU16" i="8"/>
  <c r="AU42" i="8"/>
  <c r="AU27" i="8"/>
  <c r="AU19" i="8"/>
  <c r="AU22" i="8"/>
  <c r="AU13" i="8"/>
  <c r="AU25" i="8"/>
  <c r="AU17" i="8"/>
  <c r="AU47" i="8"/>
  <c r="AU34" i="8"/>
  <c r="AU29" i="8"/>
  <c r="AU28" i="8"/>
  <c r="AU26" i="8"/>
  <c r="AU18" i="8"/>
  <c r="AU9" i="8"/>
  <c r="AU8" i="8"/>
  <c r="AV6" i="8"/>
  <c r="AU7" i="8"/>
  <c r="AU23" i="8"/>
  <c r="AU58" i="8"/>
  <c r="AU20" i="8"/>
  <c r="AU14" i="8"/>
  <c r="AU10" i="8"/>
  <c r="AU11" i="8"/>
  <c r="O59" i="4"/>
  <c r="BG59" i="4"/>
  <c r="AI12" i="2"/>
  <c r="AF12" i="2"/>
  <c r="AH12" i="2"/>
  <c r="J12" i="2"/>
  <c r="AE12" i="2" s="1"/>
  <c r="AF31" i="2"/>
  <c r="AH31" i="2"/>
  <c r="AI31" i="2"/>
  <c r="J31" i="2"/>
  <c r="AE31" i="2" s="1"/>
  <c r="BJ42" i="4"/>
  <c r="BI42" i="4"/>
  <c r="CD42" i="4"/>
  <c r="E49" i="2" s="1" a="1"/>
  <c r="E49" i="2" s="1"/>
  <c r="AE58" i="2"/>
  <c r="AE51" i="2"/>
  <c r="AD295" i="5" a="1"/>
  <c r="AD295" i="5" s="1"/>
  <c r="AD251" i="5" a="1"/>
  <c r="AD251" i="5" s="1"/>
  <c r="AD269" i="5" a="1"/>
  <c r="AD269" i="5" s="1"/>
  <c r="AE9" i="4"/>
  <c r="BW9" i="4"/>
  <c r="P48" i="4"/>
  <c r="BH48" i="4"/>
  <c r="M66" i="4"/>
  <c r="BE66" i="4"/>
  <c r="AI52" i="2"/>
  <c r="AF52" i="2"/>
  <c r="AH52" i="2"/>
  <c r="J52" i="2"/>
  <c r="AG52" i="2" s="1"/>
  <c r="BE57" i="4"/>
  <c r="M57" i="4"/>
  <c r="AD285" i="5" a="1"/>
  <c r="AD285" i="5" s="1"/>
  <c r="AD255" i="5" a="1"/>
  <c r="AD255" i="5" s="1"/>
  <c r="AD286" i="5" a="1"/>
  <c r="AD286" i="5" s="1"/>
  <c r="AD291" i="5" a="1"/>
  <c r="AD291" i="5" s="1"/>
  <c r="Q3" i="4"/>
  <c r="BI3" i="4"/>
  <c r="P65" i="4"/>
  <c r="BH65" i="4"/>
  <c r="M54" i="4"/>
  <c r="BE54" i="4"/>
  <c r="BQ85" i="4"/>
  <c r="Y85" i="4"/>
  <c r="AD254" i="5" a="1"/>
  <c r="AD254" i="5" s="1"/>
  <c r="AD267" i="5" a="1"/>
  <c r="AD267" i="5" s="1"/>
  <c r="BP37" i="4"/>
  <c r="BO37" i="4"/>
  <c r="CD37" i="4"/>
  <c r="E19" i="2" s="1" a="1"/>
  <c r="E19" i="2" s="1"/>
  <c r="AF89" i="2"/>
  <c r="AH89" i="2"/>
  <c r="AI89" i="2"/>
  <c r="J89" i="2"/>
  <c r="AG89" i="2" s="1"/>
  <c r="BJ49" i="4"/>
  <c r="R49" i="4"/>
  <c r="N64" i="4"/>
  <c r="BF64" i="4"/>
  <c r="BV49" i="4"/>
  <c r="AD49" i="4"/>
  <c r="AD270" i="5" a="1"/>
  <c r="AD270" i="5" s="1"/>
  <c r="AD256" i="5" a="1"/>
  <c r="AD256" i="5" s="1"/>
  <c r="AD289" i="5" a="1"/>
  <c r="AD289" i="5" s="1"/>
  <c r="AD283" i="5" a="1"/>
  <c r="AD283" i="5" s="1"/>
  <c r="AD268" i="5" a="1"/>
  <c r="AD268" i="5" s="1"/>
  <c r="AD257" i="5" a="1"/>
  <c r="AD257" i="5" s="1"/>
  <c r="BU4" i="4"/>
  <c r="AC4" i="4"/>
  <c r="M40" i="4"/>
  <c r="BE40" i="4"/>
  <c r="M111" i="8"/>
  <c r="M98" i="8"/>
  <c r="M104" i="8"/>
  <c r="M96" i="8"/>
  <c r="M112" i="8"/>
  <c r="M99" i="8"/>
  <c r="M102" i="8"/>
  <c r="M94" i="8"/>
  <c r="M109" i="8"/>
  <c r="M97" i="8"/>
  <c r="M107" i="8"/>
  <c r="M105" i="8"/>
  <c r="M103" i="8"/>
  <c r="M95" i="8"/>
  <c r="M106" i="8"/>
  <c r="M89" i="8"/>
  <c r="M110" i="8"/>
  <c r="M100" i="8"/>
  <c r="M93" i="8"/>
  <c r="M85" i="8"/>
  <c r="M108" i="8"/>
  <c r="M88" i="8"/>
  <c r="M101" i="8"/>
  <c r="M92" i="8"/>
  <c r="M90" i="8"/>
  <c r="M87" i="8"/>
  <c r="M86" i="8"/>
  <c r="M84" i="8"/>
  <c r="M77" i="8"/>
  <c r="M80" i="8"/>
  <c r="M72" i="8"/>
  <c r="M75" i="8"/>
  <c r="M78" i="8"/>
  <c r="M70" i="8"/>
  <c r="M83" i="8"/>
  <c r="M82" i="8"/>
  <c r="M73" i="8"/>
  <c r="M76" i="8"/>
  <c r="M68" i="8"/>
  <c r="M91" i="8"/>
  <c r="M79" i="8"/>
  <c r="M71" i="8"/>
  <c r="M74" i="8"/>
  <c r="M58" i="8"/>
  <c r="M50" i="8"/>
  <c r="M61" i="8"/>
  <c r="M53" i="8"/>
  <c r="M64" i="8"/>
  <c r="M56" i="8"/>
  <c r="M48" i="8"/>
  <c r="M59" i="8"/>
  <c r="M51" i="8"/>
  <c r="M62" i="8"/>
  <c r="M54" i="8"/>
  <c r="M65" i="8"/>
  <c r="M57" i="8"/>
  <c r="M49" i="8"/>
  <c r="M69" i="8"/>
  <c r="M60" i="8"/>
  <c r="M37" i="8"/>
  <c r="M66" i="8"/>
  <c r="M63" i="8"/>
  <c r="M45" i="8"/>
  <c r="M40" i="8"/>
  <c r="M32" i="8"/>
  <c r="M43" i="8"/>
  <c r="M35" i="8"/>
  <c r="M52" i="8"/>
  <c r="M38" i="8"/>
  <c r="M55" i="8"/>
  <c r="M41" i="8"/>
  <c r="M33" i="8"/>
  <c r="M47" i="8"/>
  <c r="M44" i="8"/>
  <c r="M36" i="8"/>
  <c r="M42" i="8"/>
  <c r="M34" i="8"/>
  <c r="M39" i="8"/>
  <c r="M31" i="8"/>
  <c r="M26" i="8"/>
  <c r="M18" i="8"/>
  <c r="M21" i="8"/>
  <c r="M12" i="8"/>
  <c r="M29" i="8"/>
  <c r="M24" i="8"/>
  <c r="M30" i="8"/>
  <c r="M27" i="8"/>
  <c r="M19" i="8"/>
  <c r="M22" i="8"/>
  <c r="M23" i="8"/>
  <c r="M10" i="8"/>
  <c r="M17" i="8"/>
  <c r="M8" i="8"/>
  <c r="M28" i="8"/>
  <c r="M7" i="8"/>
  <c r="M13" i="8"/>
  <c r="M25" i="8"/>
  <c r="M11" i="8"/>
  <c r="M14" i="8"/>
  <c r="M16" i="8"/>
  <c r="M9" i="8"/>
  <c r="M20" i="8"/>
  <c r="N6" i="8"/>
  <c r="AE8" i="4"/>
  <c r="BW8" i="4"/>
  <c r="L2" i="4"/>
  <c r="AD331" i="5" s="1" a="1"/>
  <c r="AD331" i="5" s="1"/>
  <c r="AD279" i="5" a="1"/>
  <c r="AD279" i="5" s="1"/>
  <c r="AD250" i="5" a="1"/>
  <c r="AD250" i="5" s="1"/>
  <c r="AD258" i="5" a="1"/>
  <c r="AD258" i="5" s="1"/>
  <c r="AD302" i="5" a="1"/>
  <c r="AD302" i="5" s="1"/>
  <c r="AD334" i="5" a="1"/>
  <c r="AD334" i="5" s="1"/>
  <c r="AD262" i="5" a="1"/>
  <c r="AD262" i="5" s="1"/>
  <c r="AD272" i="5" a="1"/>
  <c r="AD272" i="5" s="1"/>
  <c r="AD288" i="5" a="1"/>
  <c r="AD288" i="5" s="1"/>
  <c r="AD287" i="5" a="1"/>
  <c r="AD287" i="5" s="1"/>
  <c r="AD263" i="5" a="1"/>
  <c r="AD263" i="5" s="1"/>
  <c r="AD309" i="5" a="1"/>
  <c r="AD309" i="5" s="1"/>
  <c r="AD274" i="5" a="1"/>
  <c r="AD274" i="5" s="1"/>
  <c r="AB47" i="4"/>
  <c r="BT47" i="4"/>
  <c r="BU3" i="4"/>
  <c r="AC3" i="4"/>
  <c r="BT48" i="4"/>
  <c r="AB48" i="4"/>
  <c r="AE89" i="2" l="1"/>
  <c r="AG12" i="2"/>
  <c r="AG31" i="2"/>
  <c r="AG53" i="2"/>
  <c r="AE52" i="2"/>
  <c r="AD306" i="5" a="1"/>
  <c r="AD306" i="5" s="1"/>
  <c r="AV9" i="6"/>
  <c r="AR9" i="6" s="1"/>
  <c r="CG8" i="4"/>
  <c r="BX8" i="4"/>
  <c r="CF8" i="4" s="1"/>
  <c r="BF40" i="4"/>
  <c r="N40" i="4"/>
  <c r="BG64" i="4"/>
  <c r="O64" i="4"/>
  <c r="Q48" i="4"/>
  <c r="BI48" i="4"/>
  <c r="F49" i="2"/>
  <c r="C41" i="1"/>
  <c r="E41" i="1" s="1"/>
  <c r="AE57" i="2"/>
  <c r="AA41" i="4"/>
  <c r="BS41" i="4"/>
  <c r="N110" i="8"/>
  <c r="N106" i="8"/>
  <c r="N109" i="8"/>
  <c r="N108" i="8"/>
  <c r="N101" i="8"/>
  <c r="N112" i="8"/>
  <c r="N99" i="8"/>
  <c r="N91" i="8"/>
  <c r="N102" i="8"/>
  <c r="N97" i="8"/>
  <c r="N107" i="8"/>
  <c r="N105" i="8"/>
  <c r="N100" i="8"/>
  <c r="N111" i="8"/>
  <c r="N98" i="8"/>
  <c r="N103" i="8"/>
  <c r="N94" i="8"/>
  <c r="N89" i="8"/>
  <c r="N93" i="8"/>
  <c r="N96" i="8"/>
  <c r="N104" i="8"/>
  <c r="N88" i="8"/>
  <c r="N95" i="8"/>
  <c r="N92" i="8"/>
  <c r="N90" i="8"/>
  <c r="N80" i="8"/>
  <c r="N72" i="8"/>
  <c r="N75" i="8"/>
  <c r="N78" i="8"/>
  <c r="N70" i="8"/>
  <c r="N85" i="8"/>
  <c r="N83" i="8"/>
  <c r="N82" i="8"/>
  <c r="N73" i="8"/>
  <c r="N76" i="8"/>
  <c r="N79" i="8"/>
  <c r="N71" i="8"/>
  <c r="N74" i="8"/>
  <c r="N87" i="8"/>
  <c r="N86" i="8"/>
  <c r="N84" i="8"/>
  <c r="N77" i="8"/>
  <c r="N69" i="8"/>
  <c r="N68" i="8"/>
  <c r="N61" i="8"/>
  <c r="N53" i="8"/>
  <c r="N64" i="8"/>
  <c r="N56" i="8"/>
  <c r="N59" i="8"/>
  <c r="N51" i="8"/>
  <c r="N62" i="8"/>
  <c r="N54" i="8"/>
  <c r="N65" i="8"/>
  <c r="N57" i="8"/>
  <c r="N49" i="8"/>
  <c r="N60" i="8"/>
  <c r="N52" i="8"/>
  <c r="N66" i="8"/>
  <c r="N63" i="8"/>
  <c r="N55" i="8"/>
  <c r="N48" i="8"/>
  <c r="N45" i="8"/>
  <c r="N40" i="8"/>
  <c r="N32" i="8"/>
  <c r="N43" i="8"/>
  <c r="N35" i="8"/>
  <c r="N58" i="8"/>
  <c r="N50" i="8"/>
  <c r="N38" i="8"/>
  <c r="N30" i="8"/>
  <c r="N41" i="8"/>
  <c r="N33" i="8"/>
  <c r="N47" i="8"/>
  <c r="N44" i="8"/>
  <c r="N36" i="8"/>
  <c r="N39" i="8"/>
  <c r="N31" i="8"/>
  <c r="N37" i="8"/>
  <c r="N21" i="8"/>
  <c r="N12" i="8"/>
  <c r="N34" i="8"/>
  <c r="N29" i="8"/>
  <c r="N24" i="8"/>
  <c r="N16" i="8"/>
  <c r="N27" i="8"/>
  <c r="N19" i="8"/>
  <c r="N22" i="8"/>
  <c r="N13" i="8"/>
  <c r="N25" i="8"/>
  <c r="N17" i="8"/>
  <c r="N28" i="8"/>
  <c r="N26" i="8"/>
  <c r="N18" i="8"/>
  <c r="N8" i="8"/>
  <c r="N7" i="8"/>
  <c r="N11" i="8"/>
  <c r="N14" i="8"/>
  <c r="N23" i="8"/>
  <c r="N9" i="8"/>
  <c r="N20" i="8"/>
  <c r="O6" i="8"/>
  <c r="N42" i="8"/>
  <c r="N10" i="8"/>
  <c r="BF54" i="4"/>
  <c r="N54" i="4"/>
  <c r="BF57" i="4"/>
  <c r="N57" i="4"/>
  <c r="P59" i="4"/>
  <c r="BH59" i="4"/>
  <c r="AD3" i="4"/>
  <c r="BV3" i="4"/>
  <c r="M2" i="4"/>
  <c r="AD319" i="5" a="1"/>
  <c r="AD319" i="5" s="1"/>
  <c r="AD326" i="5" a="1"/>
  <c r="AD326" i="5" s="1"/>
  <c r="AD317" i="5" a="1"/>
  <c r="AD317" i="5" s="1"/>
  <c r="AD323" i="5" a="1"/>
  <c r="AD323" i="5" s="1"/>
  <c r="AD303" i="5" a="1"/>
  <c r="AD303" i="5" s="1"/>
  <c r="AD374" i="5" a="1"/>
  <c r="AD374" i="5" s="1"/>
  <c r="AD307" i="5" a="1"/>
  <c r="AD307" i="5" s="1"/>
  <c r="AD333" i="5" a="1"/>
  <c r="AD333" i="5" s="1"/>
  <c r="AD328" i="5" a="1"/>
  <c r="AD328" i="5" s="1"/>
  <c r="AD354" i="5" a="1"/>
  <c r="AD354" i="5" s="1"/>
  <c r="AD352" i="5" a="1"/>
  <c r="AD352" i="5" s="1"/>
  <c r="AD305" i="5" a="1"/>
  <c r="AD305" i="5" s="1"/>
  <c r="AD301" i="5" a="1"/>
  <c r="AD301" i="5" s="1"/>
  <c r="AD298" i="5" a="1"/>
  <c r="AD298" i="5" s="1"/>
  <c r="BH62" i="4"/>
  <c r="P62" i="4"/>
  <c r="BG41" i="4"/>
  <c r="O41" i="4"/>
  <c r="BJ3" i="4"/>
  <c r="R3" i="4"/>
  <c r="BJ8" i="4"/>
  <c r="R8" i="4"/>
  <c r="AC47" i="4"/>
  <c r="BU47" i="4"/>
  <c r="AD4" i="4"/>
  <c r="BV4" i="4"/>
  <c r="CG9" i="4"/>
  <c r="BX9" i="4"/>
  <c r="CF9" i="4" s="1"/>
  <c r="CD9" i="4"/>
  <c r="E16" i="2" s="1" a="1"/>
  <c r="E16" i="2" s="1"/>
  <c r="BW49" i="4"/>
  <c r="AE49" i="4"/>
  <c r="CD49" i="4" s="1"/>
  <c r="E56" i="2" s="1" a="1"/>
  <c r="E56" i="2" s="1"/>
  <c r="Z85" i="4"/>
  <c r="BR85" i="4"/>
  <c r="BF66" i="4"/>
  <c r="N66" i="4"/>
  <c r="AV109" i="8"/>
  <c r="AV112" i="8"/>
  <c r="AV105" i="8"/>
  <c r="AV104" i="8"/>
  <c r="AV96" i="8"/>
  <c r="AV102" i="8"/>
  <c r="AV94" i="8"/>
  <c r="AV110" i="8"/>
  <c r="AV106" i="8"/>
  <c r="AV97" i="8"/>
  <c r="AV107" i="8"/>
  <c r="AV100" i="8"/>
  <c r="AV92" i="8"/>
  <c r="AV103" i="8"/>
  <c r="AV95" i="8"/>
  <c r="AV111" i="8"/>
  <c r="AV108" i="8"/>
  <c r="AV101" i="8"/>
  <c r="AV93" i="8"/>
  <c r="AV91" i="8"/>
  <c r="AV90" i="8"/>
  <c r="AV87" i="8"/>
  <c r="AV98" i="8"/>
  <c r="AV83" i="8"/>
  <c r="AV99" i="8"/>
  <c r="AV86" i="8"/>
  <c r="AV89" i="8"/>
  <c r="AV75" i="8"/>
  <c r="AV78" i="8"/>
  <c r="AV70" i="8"/>
  <c r="AV84" i="8"/>
  <c r="AV73" i="8"/>
  <c r="AV82" i="8"/>
  <c r="AV76" i="8"/>
  <c r="AV68" i="8"/>
  <c r="AV88" i="8"/>
  <c r="AV79" i="8"/>
  <c r="AV71" i="8"/>
  <c r="AV74" i="8"/>
  <c r="AV65" i="8"/>
  <c r="AV85" i="8"/>
  <c r="AV77" i="8"/>
  <c r="AV69" i="8"/>
  <c r="AV80" i="8"/>
  <c r="AV72" i="8"/>
  <c r="AV64" i="8"/>
  <c r="AV56" i="8"/>
  <c r="AV48" i="8"/>
  <c r="AV59" i="8"/>
  <c r="AV51" i="8"/>
  <c r="AV62" i="8"/>
  <c r="AV54" i="8"/>
  <c r="AV57" i="8"/>
  <c r="AV49" i="8"/>
  <c r="AV60" i="8"/>
  <c r="AV52" i="8"/>
  <c r="AV63" i="8"/>
  <c r="AV55" i="8"/>
  <c r="AV47" i="8"/>
  <c r="AV58" i="8"/>
  <c r="AV43" i="8"/>
  <c r="AV35" i="8"/>
  <c r="AV50" i="8"/>
  <c r="AV38" i="8"/>
  <c r="AV30" i="8"/>
  <c r="AV41" i="8"/>
  <c r="AV33" i="8"/>
  <c r="AV61" i="8"/>
  <c r="AV45" i="8"/>
  <c r="AV44" i="8"/>
  <c r="AV36" i="8"/>
  <c r="AV39" i="8"/>
  <c r="AV31" i="8"/>
  <c r="AV66" i="8"/>
  <c r="AV42" i="8"/>
  <c r="AV34" i="8"/>
  <c r="AV40" i="8"/>
  <c r="AV32" i="8"/>
  <c r="AV24" i="8"/>
  <c r="AV16" i="8"/>
  <c r="AV27" i="8"/>
  <c r="AV19" i="8"/>
  <c r="AV10" i="8"/>
  <c r="AV37" i="8"/>
  <c r="AV22" i="8"/>
  <c r="AV25" i="8"/>
  <c r="AV17" i="8"/>
  <c r="AV53" i="8"/>
  <c r="AV29" i="8"/>
  <c r="AV28" i="8"/>
  <c r="AV20" i="8"/>
  <c r="AV21" i="8"/>
  <c r="AV13" i="8"/>
  <c r="AV8" i="8"/>
  <c r="AW6" i="8"/>
  <c r="AV12" i="8"/>
  <c r="AV7" i="8"/>
  <c r="AV23" i="8"/>
  <c r="AV18" i="8"/>
  <c r="AV14" i="8"/>
  <c r="AV11" i="8"/>
  <c r="AV26" i="8"/>
  <c r="AV9" i="8"/>
  <c r="BU48" i="4"/>
  <c r="AC48" i="4"/>
  <c r="BL49" i="4"/>
  <c r="BK49" i="4"/>
  <c r="Q65" i="4"/>
  <c r="BI65" i="4"/>
  <c r="K13" i="11" a="1"/>
  <c r="K13" i="11" s="1"/>
  <c r="H13" i="11" a="1"/>
  <c r="H13" i="11" s="1"/>
  <c r="G14" i="11"/>
  <c r="J13" i="11" a="1"/>
  <c r="J13" i="11" s="1"/>
  <c r="I13" i="11" a="1"/>
  <c r="I13" i="11" s="1"/>
  <c r="F19" i="2"/>
  <c r="C11" i="1"/>
  <c r="E11" i="1" s="1"/>
  <c r="C48" i="1" l="1"/>
  <c r="E48" i="1" s="1"/>
  <c r="F56" i="2"/>
  <c r="C8" i="1"/>
  <c r="E8" i="1" s="1"/>
  <c r="F16" i="2"/>
  <c r="BK3" i="4"/>
  <c r="S3" i="4"/>
  <c r="BT41" i="4"/>
  <c r="AB41" i="4"/>
  <c r="BK8" i="4"/>
  <c r="S8" i="4"/>
  <c r="BW3" i="4"/>
  <c r="AE3" i="4"/>
  <c r="BG57" i="4"/>
  <c r="O57" i="4"/>
  <c r="BG66" i="4"/>
  <c r="O66" i="4"/>
  <c r="AA85" i="4"/>
  <c r="BS85" i="4"/>
  <c r="O109" i="8"/>
  <c r="O112" i="8"/>
  <c r="O110" i="8"/>
  <c r="O106" i="8"/>
  <c r="O104" i="8"/>
  <c r="O96" i="8"/>
  <c r="O102" i="8"/>
  <c r="O94" i="8"/>
  <c r="O97" i="8"/>
  <c r="O107" i="8"/>
  <c r="O105" i="8"/>
  <c r="O100" i="8"/>
  <c r="O92" i="8"/>
  <c r="O103" i="8"/>
  <c r="O95" i="8"/>
  <c r="O111" i="8"/>
  <c r="O108" i="8"/>
  <c r="O101" i="8"/>
  <c r="O93" i="8"/>
  <c r="O99" i="8"/>
  <c r="O87" i="8"/>
  <c r="O98" i="8"/>
  <c r="O90" i="8"/>
  <c r="O83" i="8"/>
  <c r="O75" i="8"/>
  <c r="O89" i="8"/>
  <c r="O78" i="8"/>
  <c r="O85" i="8"/>
  <c r="O82" i="8"/>
  <c r="O73" i="8"/>
  <c r="O76" i="8"/>
  <c r="O68" i="8"/>
  <c r="O79" i="8"/>
  <c r="O71" i="8"/>
  <c r="O91" i="8"/>
  <c r="O88" i="8"/>
  <c r="O74" i="8"/>
  <c r="O86" i="8"/>
  <c r="O84" i="8"/>
  <c r="O77" i="8"/>
  <c r="O69" i="8"/>
  <c r="O80" i="8"/>
  <c r="O72" i="8"/>
  <c r="O64" i="8"/>
  <c r="O56" i="8"/>
  <c r="O48" i="8"/>
  <c r="O59" i="8"/>
  <c r="O51" i="8"/>
  <c r="O70" i="8"/>
  <c r="O62" i="8"/>
  <c r="O54" i="8"/>
  <c r="O65" i="8"/>
  <c r="O57" i="8"/>
  <c r="O49" i="8"/>
  <c r="O60" i="8"/>
  <c r="O52" i="8"/>
  <c r="O66" i="8"/>
  <c r="O63" i="8"/>
  <c r="O55" i="8"/>
  <c r="O47" i="8"/>
  <c r="O58" i="8"/>
  <c r="O61" i="8"/>
  <c r="O43" i="8"/>
  <c r="O35" i="8"/>
  <c r="O50" i="8"/>
  <c r="O38" i="8"/>
  <c r="O30" i="8"/>
  <c r="O41" i="8"/>
  <c r="O33" i="8"/>
  <c r="O44" i="8"/>
  <c r="O36" i="8"/>
  <c r="O39" i="8"/>
  <c r="O31" i="8"/>
  <c r="O42" i="8"/>
  <c r="O34" i="8"/>
  <c r="O53" i="8"/>
  <c r="O45" i="8"/>
  <c r="O40" i="8"/>
  <c r="O32" i="8"/>
  <c r="O37" i="8"/>
  <c r="O29" i="8"/>
  <c r="O24" i="8"/>
  <c r="O16" i="8"/>
  <c r="O27" i="8"/>
  <c r="O19" i="8"/>
  <c r="O10" i="8"/>
  <c r="O22" i="8"/>
  <c r="O25" i="8"/>
  <c r="O17" i="8"/>
  <c r="O28" i="8"/>
  <c r="O20" i="8"/>
  <c r="O21" i="8"/>
  <c r="O26" i="8"/>
  <c r="O7" i="8"/>
  <c r="O13" i="8"/>
  <c r="O11" i="8"/>
  <c r="O14" i="8"/>
  <c r="O23" i="8"/>
  <c r="O9" i="8"/>
  <c r="P6" i="8"/>
  <c r="O18" i="8"/>
  <c r="O12" i="8"/>
  <c r="O8" i="8"/>
  <c r="AW111" i="8"/>
  <c r="AW112" i="8"/>
  <c r="AW107" i="8"/>
  <c r="AW99" i="8"/>
  <c r="AW110" i="8"/>
  <c r="AW106" i="8"/>
  <c r="AW97" i="8"/>
  <c r="AW100" i="8"/>
  <c r="AW103" i="8"/>
  <c r="AW95" i="8"/>
  <c r="AW98" i="8"/>
  <c r="AW108" i="8"/>
  <c r="AW109" i="8"/>
  <c r="AW105" i="8"/>
  <c r="AW104" i="8"/>
  <c r="AW96" i="8"/>
  <c r="AW91" i="8"/>
  <c r="AW90" i="8"/>
  <c r="AW92" i="8"/>
  <c r="AW102" i="8"/>
  <c r="AW101" i="8"/>
  <c r="AW93" i="8"/>
  <c r="AW86" i="8"/>
  <c r="AW89" i="8"/>
  <c r="AW94" i="8"/>
  <c r="AW78" i="8"/>
  <c r="AW84" i="8"/>
  <c r="AW73" i="8"/>
  <c r="AW87" i="8"/>
  <c r="AW82" i="8"/>
  <c r="AW76" i="8"/>
  <c r="AW68" i="8"/>
  <c r="AW88" i="8"/>
  <c r="AW79" i="8"/>
  <c r="AW71" i="8"/>
  <c r="AW74" i="8"/>
  <c r="AW85" i="8"/>
  <c r="AW77" i="8"/>
  <c r="AW69" i="8"/>
  <c r="AW83" i="8"/>
  <c r="AW80" i="8"/>
  <c r="AW72" i="8"/>
  <c r="AW75" i="8"/>
  <c r="AW66" i="8"/>
  <c r="AW70" i="8"/>
  <c r="AW59" i="8"/>
  <c r="AW51" i="8"/>
  <c r="AW62" i="8"/>
  <c r="AW54" i="8"/>
  <c r="AW57" i="8"/>
  <c r="AW49" i="8"/>
  <c r="AW60" i="8"/>
  <c r="AW52" i="8"/>
  <c r="AW65" i="8"/>
  <c r="AW63" i="8"/>
  <c r="AW55" i="8"/>
  <c r="AW58" i="8"/>
  <c r="AW50" i="8"/>
  <c r="AW61" i="8"/>
  <c r="AW64" i="8"/>
  <c r="AW38" i="8"/>
  <c r="AW41" i="8"/>
  <c r="AW33" i="8"/>
  <c r="AW48" i="8"/>
  <c r="AW45" i="8"/>
  <c r="AW44" i="8"/>
  <c r="AW36" i="8"/>
  <c r="AW56" i="8"/>
  <c r="AW39" i="8"/>
  <c r="AW42" i="8"/>
  <c r="AW34" i="8"/>
  <c r="AW53" i="8"/>
  <c r="AW47" i="8"/>
  <c r="AW37" i="8"/>
  <c r="AW43" i="8"/>
  <c r="AW35" i="8"/>
  <c r="AW27" i="8"/>
  <c r="AW19" i="8"/>
  <c r="AW10" i="8"/>
  <c r="AW30" i="8"/>
  <c r="AW22" i="8"/>
  <c r="AW13" i="8"/>
  <c r="AW32" i="8"/>
  <c r="AW31" i="8"/>
  <c r="AW25" i="8"/>
  <c r="AW29" i="8"/>
  <c r="AW28" i="8"/>
  <c r="AW20" i="8"/>
  <c r="AW11" i="8"/>
  <c r="AW23" i="8"/>
  <c r="AW14" i="8"/>
  <c r="AW40" i="8"/>
  <c r="AW24" i="8"/>
  <c r="AW16" i="8"/>
  <c r="AX6" i="8"/>
  <c r="AW12" i="8"/>
  <c r="AW7" i="8"/>
  <c r="AW21" i="8"/>
  <c r="AW17" i="8"/>
  <c r="AW18" i="8"/>
  <c r="AW26" i="8"/>
  <c r="AW9" i="8"/>
  <c r="AW8" i="8"/>
  <c r="BW4" i="4"/>
  <c r="AE4" i="4"/>
  <c r="BV47" i="4"/>
  <c r="AD47" i="4"/>
  <c r="BI59" i="4"/>
  <c r="Q59" i="4"/>
  <c r="CG49" i="4"/>
  <c r="BX49" i="4"/>
  <c r="CF49" i="4" s="1"/>
  <c r="AF49" i="2"/>
  <c r="AI49" i="2"/>
  <c r="AH49" i="2"/>
  <c r="J49" i="2"/>
  <c r="AE49" i="2" s="1"/>
  <c r="BG40" i="4"/>
  <c r="O40" i="4"/>
  <c r="J14" i="11" a="1"/>
  <c r="J14" i="11" s="1"/>
  <c r="G15" i="11"/>
  <c r="K14" i="11" a="1"/>
  <c r="K14" i="11" s="1"/>
  <c r="I14" i="11" a="1"/>
  <c r="I14" i="11" s="1"/>
  <c r="H14" i="11" a="1"/>
  <c r="H14" i="11" s="1"/>
  <c r="BH41" i="4"/>
  <c r="P41" i="4"/>
  <c r="BJ65" i="4"/>
  <c r="R65" i="4"/>
  <c r="N2" i="4"/>
  <c r="O2" i="4" s="1"/>
  <c r="P2" i="4" s="1"/>
  <c r="Q2" i="4" s="1"/>
  <c r="R2" i="4" s="1"/>
  <c r="S2" i="4" s="1"/>
  <c r="T2" i="4" s="1"/>
  <c r="U2" i="4" s="1"/>
  <c r="V2" i="4" s="1"/>
  <c r="W2" i="4" s="1"/>
  <c r="X2" i="4" s="1"/>
  <c r="Y2" i="4" s="1"/>
  <c r="Z2" i="4" s="1"/>
  <c r="AA2" i="4" s="1"/>
  <c r="AB2" i="4" s="1"/>
  <c r="AC2" i="4" s="1"/>
  <c r="AD2" i="4" s="1"/>
  <c r="AE2" i="4" s="1"/>
  <c r="AD695" i="5" s="1" a="1"/>
  <c r="AD695" i="5" s="1"/>
  <c r="AD370" i="5" a="1"/>
  <c r="AD370" i="5" s="1"/>
  <c r="AD524" i="5" a="1"/>
  <c r="AD524" i="5" s="1"/>
  <c r="AD970" i="5" a="1"/>
  <c r="AD970" i="5" s="1"/>
  <c r="AD346" i="5" a="1"/>
  <c r="AD346" i="5" s="1"/>
  <c r="AD873" i="5" a="1"/>
  <c r="AD873" i="5" s="1"/>
  <c r="AD839" i="5" a="1"/>
  <c r="AD839" i="5" s="1"/>
  <c r="AD559" i="5" a="1"/>
  <c r="AD559" i="5" s="1"/>
  <c r="AD797" i="5" a="1"/>
  <c r="AD797" i="5" s="1"/>
  <c r="AD589" i="5" a="1"/>
  <c r="AD589" i="5" s="1"/>
  <c r="AD381" i="5" a="1"/>
  <c r="AD381" i="5" s="1"/>
  <c r="AD511" i="5" a="1"/>
  <c r="AD511" i="5" s="1"/>
  <c r="AD630" i="5" a="1"/>
  <c r="AD630" i="5" s="1"/>
  <c r="AD584" i="5" a="1"/>
  <c r="AD584" i="5" s="1"/>
  <c r="AD693" i="5" a="1"/>
  <c r="AD693" i="5" s="1"/>
  <c r="AD949" i="5" a="1"/>
  <c r="AD949" i="5" s="1"/>
  <c r="AD964" i="5" a="1"/>
  <c r="AD964" i="5" s="1"/>
  <c r="AD784" i="5" a="1"/>
  <c r="AD784" i="5" s="1"/>
  <c r="BG54" i="4"/>
  <c r="O54" i="4"/>
  <c r="AF19" i="2"/>
  <c r="L11" i="3" s="1"/>
  <c r="AH19" i="2"/>
  <c r="O11" i="3" s="1"/>
  <c r="AI19" i="2"/>
  <c r="Q11" i="3" s="1"/>
  <c r="J19" i="2"/>
  <c r="AE19" i="2" s="1"/>
  <c r="J11" i="3" s="1"/>
  <c r="D11" i="3"/>
  <c r="BV48" i="4"/>
  <c r="AD48" i="4"/>
  <c r="BI62" i="4"/>
  <c r="Q62" i="4"/>
  <c r="BJ48" i="4"/>
  <c r="R48" i="4"/>
  <c r="BH64" i="4"/>
  <c r="P64" i="4"/>
  <c r="AG19" i="2" l="1"/>
  <c r="M11" i="3" s="1"/>
  <c r="BH54" i="4"/>
  <c r="P54" i="4"/>
  <c r="AD472" i="5" a="1"/>
  <c r="AD472" i="5" s="1"/>
  <c r="BJ59" i="4"/>
  <c r="R59" i="4"/>
  <c r="V14" i="6"/>
  <c r="BH66" i="4"/>
  <c r="P66" i="4"/>
  <c r="AI16" i="2"/>
  <c r="AF16" i="2"/>
  <c r="AH16" i="2"/>
  <c r="J16" i="2"/>
  <c r="AG16" i="2" s="1"/>
  <c r="BI64" i="4"/>
  <c r="Q64" i="4"/>
  <c r="BJ62" i="4"/>
  <c r="R62" i="4"/>
  <c r="AF2" i="4"/>
  <c r="AG2" i="4" s="1"/>
  <c r="AH2" i="4" s="1"/>
  <c r="AI2" i="4" s="1"/>
  <c r="AJ2" i="4" s="1"/>
  <c r="AK2" i="4" s="1"/>
  <c r="AL2" i="4" s="1"/>
  <c r="AM2" i="4" s="1"/>
  <c r="AN2" i="4" s="1"/>
  <c r="AO2" i="4" s="1"/>
  <c r="AD384" i="5" a="1"/>
  <c r="AD384" i="5" s="1"/>
  <c r="AD910" i="5" a="1"/>
  <c r="AD910" i="5" s="1"/>
  <c r="AD568" i="5" a="1"/>
  <c r="AD568" i="5" s="1"/>
  <c r="AD716" i="5" a="1"/>
  <c r="AD716" i="5" s="1"/>
  <c r="AD1033" i="5" a="1"/>
  <c r="AD1033" i="5" s="1"/>
  <c r="AD259" i="5" a="1"/>
  <c r="AD259" i="5" s="1"/>
  <c r="AD983" i="5" a="1"/>
  <c r="AD983" i="5" s="1"/>
  <c r="AD950" i="5" a="1"/>
  <c r="AD950" i="5" s="1"/>
  <c r="AD864" i="5" a="1"/>
  <c r="AD864" i="5" s="1"/>
  <c r="AD610" i="5" a="1"/>
  <c r="AD610" i="5" s="1"/>
  <c r="AD900" i="5" a="1"/>
  <c r="AD900" i="5" s="1"/>
  <c r="AD330" i="5" a="1"/>
  <c r="AD330" i="5" s="1"/>
  <c r="AD388" i="5" a="1"/>
  <c r="AD388" i="5" s="1"/>
  <c r="AD575" i="5" a="1"/>
  <c r="AD575" i="5" s="1"/>
  <c r="AD427" i="5" a="1"/>
  <c r="AD427" i="5" s="1"/>
  <c r="AD380" i="5" a="1"/>
  <c r="AD380" i="5" s="1"/>
  <c r="AD525" i="5" a="1"/>
  <c r="AD525" i="5" s="1"/>
  <c r="AD898" i="5" a="1"/>
  <c r="AD898" i="5" s="1"/>
  <c r="AD316" i="5" a="1"/>
  <c r="AD316" i="5" s="1"/>
  <c r="AD402" i="5" a="1"/>
  <c r="AD402" i="5" s="1"/>
  <c r="AD869" i="5" a="1"/>
  <c r="AD869" i="5" s="1"/>
  <c r="AD557" i="5" a="1"/>
  <c r="AD557" i="5" s="1"/>
  <c r="AD999" i="5" a="1"/>
  <c r="AD999" i="5" s="1"/>
  <c r="AD657" i="5" a="1"/>
  <c r="AD657" i="5" s="1"/>
  <c r="AD347" i="5" a="1"/>
  <c r="AD347" i="5" s="1"/>
  <c r="AD875" i="5" a="1"/>
  <c r="AD875" i="5" s="1"/>
  <c r="AD544" i="5" a="1"/>
  <c r="AD544" i="5" s="1"/>
  <c r="AD566" i="5" a="1"/>
  <c r="AD566" i="5" s="1"/>
  <c r="AD471" i="5" a="1"/>
  <c r="AD471" i="5" s="1"/>
  <c r="AD623" i="5" a="1"/>
  <c r="AD623" i="5" s="1"/>
  <c r="AD1052" i="5" a="1"/>
  <c r="AD1052" i="5" s="1"/>
  <c r="AD475" i="5" a="1"/>
  <c r="AD475" i="5" s="1"/>
  <c r="AD777" i="5" a="1"/>
  <c r="AD777" i="5" s="1"/>
  <c r="AD349" i="5" a="1"/>
  <c r="AD349" i="5" s="1"/>
  <c r="AD469" i="5" a="1"/>
  <c r="AD469" i="5" s="1"/>
  <c r="O11" i="7" s="1"/>
  <c r="AD717" i="5" a="1"/>
  <c r="AD717" i="5" s="1"/>
  <c r="AD1046" i="5" a="1"/>
  <c r="AD1046" i="5" s="1"/>
  <c r="AD896" i="5" a="1"/>
  <c r="AD896" i="5" s="1"/>
  <c r="AD821" i="5" a="1"/>
  <c r="AD821" i="5" s="1"/>
  <c r="AD747" i="5" a="1"/>
  <c r="AD747" i="5" s="1"/>
  <c r="AD728" i="5" a="1"/>
  <c r="AD728" i="5" s="1"/>
  <c r="AD1019" i="5" a="1"/>
  <c r="AD1019" i="5" s="1"/>
  <c r="AD496" i="5" a="1"/>
  <c r="AD496" i="5" s="1"/>
  <c r="AD799" i="5" a="1"/>
  <c r="AD799" i="5" s="1"/>
  <c r="AD375" i="5" a="1"/>
  <c r="AD375" i="5" s="1"/>
  <c r="AD356" i="5" a="1"/>
  <c r="AD356" i="5" s="1"/>
  <c r="AD673" i="5" a="1"/>
  <c r="AD673" i="5" s="1"/>
  <c r="AD986" i="5" a="1"/>
  <c r="AD986" i="5" s="1"/>
  <c r="AD672" i="5" a="1"/>
  <c r="AD672" i="5" s="1"/>
  <c r="AD248" i="5" a="1"/>
  <c r="AD248" i="5" s="1"/>
  <c r="AD300" i="5" a="1"/>
  <c r="AD300" i="5" s="1"/>
  <c r="X41" i="6" s="1"/>
  <c r="AD424" i="5" a="1"/>
  <c r="AD424" i="5" s="1"/>
  <c r="AD743" i="5" a="1"/>
  <c r="AD743" i="5" s="1"/>
  <c r="AD404" i="5" a="1"/>
  <c r="AD404" i="5" s="1"/>
  <c r="AD660" i="5" a="1"/>
  <c r="AD660" i="5" s="1"/>
  <c r="AD327" i="5" a="1"/>
  <c r="AD327" i="5" s="1"/>
  <c r="AD506" i="5" a="1"/>
  <c r="AD506" i="5" s="1"/>
  <c r="AD774" i="5" a="1"/>
  <c r="AD774" i="5" s="1"/>
  <c r="AD917" i="5" a="1"/>
  <c r="AD917" i="5" s="1"/>
  <c r="AD902" i="5" a="1"/>
  <c r="AD902" i="5" s="1"/>
  <c r="AD924" i="5" a="1"/>
  <c r="AD924" i="5" s="1"/>
  <c r="AD1051" i="5" a="1"/>
  <c r="AD1051" i="5" s="1"/>
  <c r="AD985" i="5" a="1"/>
  <c r="AD985" i="5" s="1"/>
  <c r="AD280" i="5" a="1"/>
  <c r="AD280" i="5" s="1"/>
  <c r="AD312" i="5" a="1"/>
  <c r="AD312" i="5" s="1"/>
  <c r="AD335" i="5" a="1"/>
  <c r="AD335" i="5" s="1"/>
  <c r="AD425" i="5" a="1"/>
  <c r="AD425" i="5" s="1"/>
  <c r="AD711" i="5" a="1"/>
  <c r="AD711" i="5" s="1"/>
  <c r="AD1042" i="5" a="1"/>
  <c r="AD1042" i="5" s="1"/>
  <c r="H53" i="7" s="1"/>
  <c r="AD750" i="5" a="1"/>
  <c r="AD750" i="5" s="1"/>
  <c r="AD395" i="5" a="1"/>
  <c r="AD395" i="5" s="1"/>
  <c r="AD865" i="5" a="1"/>
  <c r="AD865" i="5" s="1"/>
  <c r="AD606" i="5" a="1"/>
  <c r="AD606" i="5" s="1"/>
  <c r="AD796" i="5" a="1"/>
  <c r="AD796" i="5" s="1"/>
  <c r="AD311" i="5" a="1"/>
  <c r="AD311" i="5" s="1"/>
  <c r="AD480" i="5" a="1"/>
  <c r="AD480" i="5" s="1"/>
  <c r="AD297" i="5" a="1"/>
  <c r="AD297" i="5" s="1"/>
  <c r="AD984" i="5" a="1"/>
  <c r="AD984" i="5" s="1"/>
  <c r="AD638" i="5" a="1"/>
  <c r="AD638" i="5" s="1"/>
  <c r="AD611" i="5" a="1"/>
  <c r="AD611" i="5" s="1"/>
  <c r="AD704" i="5" a="1"/>
  <c r="AD704" i="5" s="1"/>
  <c r="AD481" i="5" a="1"/>
  <c r="AD481" i="5" s="1"/>
  <c r="AD871" i="5" a="1"/>
  <c r="AD871" i="5" s="1"/>
  <c r="AD905" i="5" a="1"/>
  <c r="AD905" i="5" s="1"/>
  <c r="AD810" i="5" a="1"/>
  <c r="AD810" i="5" s="1"/>
  <c r="AD438" i="5" a="1"/>
  <c r="AD438" i="5" s="1"/>
  <c r="AD912" i="5" a="1"/>
  <c r="AD912" i="5" s="1"/>
  <c r="AD911" i="5" a="1"/>
  <c r="AD911" i="5" s="1"/>
  <c r="AD282" i="5" a="1"/>
  <c r="AD282" i="5" s="1"/>
  <c r="AD1050" i="5" a="1"/>
  <c r="AD1050" i="5" s="1"/>
  <c r="AD889" i="5" a="1"/>
  <c r="AD889" i="5" s="1"/>
  <c r="AD715" i="5" a="1"/>
  <c r="AD715" i="5" s="1"/>
  <c r="AD653" i="5" a="1"/>
  <c r="AD653" i="5" s="1"/>
  <c r="AD914" i="5" a="1"/>
  <c r="AD914" i="5" s="1"/>
  <c r="AD603" i="5" a="1"/>
  <c r="AD603" i="5" s="1"/>
  <c r="AD769" i="5" a="1"/>
  <c r="AD769" i="5" s="1"/>
  <c r="AD655" i="5" a="1"/>
  <c r="AD655" i="5" s="1"/>
  <c r="AD928" i="5" a="1"/>
  <c r="AD928" i="5" s="1"/>
  <c r="AD709" i="5" a="1"/>
  <c r="AD709" i="5" s="1"/>
  <c r="AD992" i="5" a="1"/>
  <c r="AD992" i="5" s="1"/>
  <c r="AD885" i="5" a="1"/>
  <c r="AD885" i="5" s="1"/>
  <c r="AD452" i="5" a="1"/>
  <c r="AD452" i="5" s="1"/>
  <c r="AD791" i="5" a="1"/>
  <c r="AD791" i="5" s="1"/>
  <c r="AD824" i="5" a="1"/>
  <c r="AD824" i="5" s="1"/>
  <c r="AD558" i="5" a="1"/>
  <c r="AD558" i="5" s="1"/>
  <c r="AD266" i="5" a="1"/>
  <c r="AD266" i="5" s="1"/>
  <c r="AD835" i="5" a="1"/>
  <c r="AD835" i="5" s="1"/>
  <c r="AD966" i="5" a="1"/>
  <c r="AD966" i="5" s="1"/>
  <c r="AD1001" i="5" a="1"/>
  <c r="AD1001" i="5" s="1"/>
  <c r="AD313" i="5" a="1"/>
  <c r="AD313" i="5" s="1"/>
  <c r="AD430" i="5" a="1"/>
  <c r="AD430" i="5" s="1"/>
  <c r="AD1023" i="5" a="1"/>
  <c r="AD1023" i="5" s="1"/>
  <c r="AD805" i="5" a="1"/>
  <c r="AD805" i="5" s="1"/>
  <c r="AD261" i="5" a="1"/>
  <c r="AD261" i="5" s="1"/>
  <c r="AD398" i="5" a="1"/>
  <c r="AD398" i="5" s="1"/>
  <c r="AD748" i="5" a="1"/>
  <c r="AD748" i="5" s="1"/>
  <c r="AD498" i="5" a="1"/>
  <c r="AD498" i="5" s="1"/>
  <c r="AD806" i="5" a="1"/>
  <c r="AD806" i="5" s="1"/>
  <c r="AD990" i="5" a="1"/>
  <c r="AD990" i="5" s="1"/>
  <c r="AD470" i="5" a="1"/>
  <c r="AD470" i="5" s="1"/>
  <c r="AD722" i="5" a="1"/>
  <c r="AD722" i="5" s="1"/>
  <c r="AD713" i="5" a="1"/>
  <c r="AD713" i="5" s="1"/>
  <c r="AD358" i="5" a="1"/>
  <c r="AD358" i="5" s="1"/>
  <c r="AD631" i="5" a="1"/>
  <c r="AD631" i="5" s="1"/>
  <c r="AD859" i="5" a="1"/>
  <c r="AD859" i="5" s="1"/>
  <c r="AD410" i="5" a="1"/>
  <c r="AD410" i="5" s="1"/>
  <c r="AD935" i="5" a="1"/>
  <c r="AD935" i="5" s="1"/>
  <c r="AD959" i="5" a="1"/>
  <c r="AD959" i="5" s="1"/>
  <c r="AD359" i="5" a="1"/>
  <c r="AD359" i="5" s="1"/>
  <c r="AD648" i="5" a="1"/>
  <c r="AD648" i="5" s="1"/>
  <c r="AD956" i="5" a="1"/>
  <c r="AD956" i="5" s="1"/>
  <c r="AD351" i="5" a="1"/>
  <c r="AD351" i="5" s="1"/>
  <c r="AD463" i="5" a="1"/>
  <c r="AD463" i="5" s="1"/>
  <c r="AD353" i="5" a="1"/>
  <c r="AD353" i="5" s="1"/>
  <c r="AD812" i="5" a="1"/>
  <c r="AD812" i="5" s="1"/>
  <c r="AD583" i="5" a="1"/>
  <c r="AD583" i="5" s="1"/>
  <c r="AD659" i="5" a="1"/>
  <c r="AD659" i="5" s="1"/>
  <c r="AD974" i="5" a="1"/>
  <c r="AD974" i="5" s="1"/>
  <c r="AD804" i="5" a="1"/>
  <c r="AD804" i="5" s="1"/>
  <c r="AD969" i="5" a="1"/>
  <c r="AD969" i="5" s="1"/>
  <c r="AD782" i="5" a="1"/>
  <c r="AD782" i="5" s="1"/>
  <c r="AD622" i="5" a="1"/>
  <c r="AD622" i="5" s="1"/>
  <c r="AD705" i="5" a="1"/>
  <c r="AD705" i="5" s="1"/>
  <c r="AD364" i="5" a="1"/>
  <c r="AD364" i="5" s="1"/>
  <c r="AD357" i="5" a="1"/>
  <c r="AD357" i="5" s="1"/>
  <c r="AD958" i="5" a="1"/>
  <c r="AD958" i="5" s="1"/>
  <c r="AD886" i="5" a="1"/>
  <c r="AD886" i="5" s="1"/>
  <c r="AD616" i="5" a="1"/>
  <c r="AD616" i="5" s="1"/>
  <c r="AD491" i="5" a="1"/>
  <c r="AD491" i="5" s="1"/>
  <c r="AD736" i="5" a="1"/>
  <c r="AD736" i="5" s="1"/>
  <c r="AD343" i="5" a="1"/>
  <c r="AD343" i="5" s="1"/>
  <c r="AD920" i="5" a="1"/>
  <c r="AD920" i="5" s="1"/>
  <c r="AD526" i="5" a="1"/>
  <c r="AD526" i="5" s="1"/>
  <c r="AD546" i="5" a="1"/>
  <c r="AD546" i="5" s="1"/>
  <c r="AD612" i="5" a="1"/>
  <c r="AD612" i="5" s="1"/>
  <c r="AD340" i="5" a="1"/>
  <c r="AD340" i="5" s="1"/>
  <c r="AD1030" i="5" a="1"/>
  <c r="AD1030" i="5" s="1"/>
  <c r="AD609" i="5" a="1"/>
  <c r="AD609" i="5" s="1"/>
  <c r="AD967" i="5" a="1"/>
  <c r="AD967" i="5" s="1"/>
  <c r="AD493" i="5" a="1"/>
  <c r="AD493" i="5" s="1"/>
  <c r="AD952" i="5" a="1"/>
  <c r="AD952" i="5" s="1"/>
  <c r="AD1009" i="5" a="1"/>
  <c r="AD1009" i="5" s="1"/>
  <c r="AD529" i="5" a="1"/>
  <c r="AD529" i="5" s="1"/>
  <c r="AD344" i="5" a="1"/>
  <c r="AD344" i="5" s="1"/>
  <c r="AD676" i="5" a="1"/>
  <c r="AD676" i="5" s="1"/>
  <c r="AD519" i="5" a="1"/>
  <c r="AD519" i="5" s="1"/>
  <c r="AD487" i="5" a="1"/>
  <c r="AD487" i="5" s="1"/>
  <c r="AD853" i="5" a="1"/>
  <c r="AD853" i="5" s="1"/>
  <c r="AD794" i="5" a="1"/>
  <c r="AD794" i="5" s="1"/>
  <c r="AD365" i="5" a="1"/>
  <c r="AD365" i="5" s="1"/>
  <c r="AD818" i="5" a="1"/>
  <c r="AD818" i="5" s="1"/>
  <c r="AD679" i="5" a="1"/>
  <c r="AD679" i="5" s="1"/>
  <c r="AD1048" i="5" a="1"/>
  <c r="AD1048" i="5" s="1"/>
  <c r="AD766" i="5" a="1"/>
  <c r="AD766" i="5" s="1"/>
  <c r="AD1018" i="5" a="1"/>
  <c r="AD1018" i="5" s="1"/>
  <c r="AD938" i="5" a="1"/>
  <c r="AD938" i="5" s="1"/>
  <c r="AD943" i="5" a="1"/>
  <c r="AD943" i="5" s="1"/>
  <c r="AD550" i="5" a="1"/>
  <c r="AD550" i="5" s="1"/>
  <c r="AD742" i="5" a="1"/>
  <c r="AD742" i="5" s="1"/>
  <c r="AD731" i="5" a="1"/>
  <c r="AD731" i="5" s="1"/>
  <c r="AD314" i="5" a="1"/>
  <c r="AD314" i="5" s="1"/>
  <c r="AD517" i="5" a="1"/>
  <c r="AD517" i="5" s="1"/>
  <c r="AD882" i="5" a="1"/>
  <c r="AD882" i="5" s="1"/>
  <c r="AD828" i="5" a="1"/>
  <c r="AD828" i="5" s="1"/>
  <c r="AD795" i="5" a="1"/>
  <c r="AD795" i="5" s="1"/>
  <c r="AD827" i="5" a="1"/>
  <c r="AD827" i="5" s="1"/>
  <c r="AD378" i="5" a="1"/>
  <c r="AD378" i="5" s="1"/>
  <c r="AD1027" i="5" a="1"/>
  <c r="AD1027" i="5" s="1"/>
  <c r="AD890" i="5" a="1"/>
  <c r="AD890" i="5" s="1"/>
  <c r="AD793" i="5" a="1"/>
  <c r="AD793" i="5" s="1"/>
  <c r="AD315" i="5" a="1"/>
  <c r="AD315" i="5" s="1"/>
  <c r="AD318" i="5" a="1"/>
  <c r="AD318" i="5" s="1"/>
  <c r="AD549" i="5" a="1"/>
  <c r="AD549" i="5" s="1"/>
  <c r="AD420" i="5" a="1"/>
  <c r="AD420" i="5" s="1"/>
  <c r="AD817" i="5" a="1"/>
  <c r="AD817" i="5" s="1"/>
  <c r="AD955" i="5" a="1"/>
  <c r="AD955" i="5" s="1"/>
  <c r="AD341" i="5" a="1"/>
  <c r="AD341" i="5" s="1"/>
  <c r="AD720" i="5" a="1"/>
  <c r="AD720" i="5" s="1"/>
  <c r="AD565" i="5" a="1"/>
  <c r="AD565" i="5" s="1"/>
  <c r="AD371" i="5" a="1"/>
  <c r="AD371" i="5" s="1"/>
  <c r="AD700" i="5" a="1"/>
  <c r="AD700" i="5" s="1"/>
  <c r="AD667" i="5" a="1"/>
  <c r="AD667" i="5" s="1"/>
  <c r="AD729" i="5" a="1"/>
  <c r="AD729" i="5" s="1"/>
  <c r="AD925" i="5" a="1"/>
  <c r="AD925" i="5" s="1"/>
  <c r="AD1043" i="5" a="1"/>
  <c r="AD1043" i="5" s="1"/>
  <c r="AD595" i="5" a="1"/>
  <c r="AD595" i="5" s="1"/>
  <c r="AD680" i="5" a="1"/>
  <c r="AD680" i="5" s="1"/>
  <c r="AD510" i="5" a="1"/>
  <c r="AD510" i="5" s="1"/>
  <c r="AD862" i="5" a="1"/>
  <c r="AD862" i="5" s="1"/>
  <c r="AD514" i="5" a="1"/>
  <c r="AD514" i="5" s="1"/>
  <c r="AD670" i="5" a="1"/>
  <c r="AD670" i="5" s="1"/>
  <c r="AD411" i="5" a="1"/>
  <c r="AD411" i="5" s="1"/>
  <c r="AD872" i="5" a="1"/>
  <c r="AD872" i="5" s="1"/>
  <c r="AD369" i="5" a="1"/>
  <c r="AD369" i="5" s="1"/>
  <c r="AD1040" i="5" a="1"/>
  <c r="AD1040" i="5" s="1"/>
  <c r="AD867" i="5" a="1"/>
  <c r="AD867" i="5" s="1"/>
  <c r="AD846" i="5" a="1"/>
  <c r="AD846" i="5" s="1"/>
  <c r="AD746" i="5" a="1"/>
  <c r="AD746" i="5" s="1"/>
  <c r="AD391" i="5" a="1"/>
  <c r="AD391" i="5" s="1"/>
  <c r="AD542" i="5" a="1"/>
  <c r="AD542" i="5" s="1"/>
  <c r="AD325" i="5" a="1"/>
  <c r="AD325" i="5" s="1"/>
  <c r="AD1025" i="5" a="1"/>
  <c r="AD1025" i="5" s="1"/>
  <c r="AD727" i="5" a="1"/>
  <c r="AD727" i="5" s="1"/>
  <c r="AD417" i="5" a="1"/>
  <c r="AD417" i="5" s="1"/>
  <c r="AD447" i="5" a="1"/>
  <c r="AD447" i="5" s="1"/>
  <c r="AD419" i="5" a="1"/>
  <c r="AD419" i="5" s="1"/>
  <c r="AD703" i="5" a="1"/>
  <c r="AD703" i="5" s="1"/>
  <c r="AD754" i="5" a="1"/>
  <c r="AD754" i="5" s="1"/>
  <c r="AD989" i="5" a="1"/>
  <c r="AD989" i="5" s="1"/>
  <c r="AD541" i="5" a="1"/>
  <c r="AD541" i="5" s="1"/>
  <c r="AD845" i="5" a="1"/>
  <c r="AD845" i="5" s="1"/>
  <c r="AD831" i="5" a="1"/>
  <c r="AD831" i="5" s="1"/>
  <c r="AD996" i="5" a="1"/>
  <c r="AD996" i="5" s="1"/>
  <c r="AD944" i="5" a="1"/>
  <c r="AD944" i="5" s="1"/>
  <c r="AD1047" i="5" a="1"/>
  <c r="AD1047" i="5" s="1"/>
  <c r="AD696" i="5" a="1"/>
  <c r="AD696" i="5" s="1"/>
  <c r="AD412" i="5" a="1"/>
  <c r="AD412" i="5" s="1"/>
  <c r="AD1036" i="5" a="1"/>
  <c r="AD1036" i="5" s="1"/>
  <c r="AD310" i="5" a="1"/>
  <c r="AD310" i="5" s="1"/>
  <c r="AD399" i="5" a="1"/>
  <c r="AD399" i="5" s="1"/>
  <c r="AD508" i="5" a="1"/>
  <c r="AD508" i="5" s="1"/>
  <c r="AD361" i="5" a="1"/>
  <c r="AD361" i="5" s="1"/>
  <c r="AD596" i="5" a="1"/>
  <c r="AD596" i="5" s="1"/>
  <c r="AD842" i="5" a="1"/>
  <c r="AD842" i="5" s="1"/>
  <c r="AD336" i="5" a="1"/>
  <c r="AD336" i="5" s="1"/>
  <c r="AD516" i="5" a="1"/>
  <c r="AD516" i="5" s="1"/>
  <c r="AD488" i="5" a="1"/>
  <c r="AD488" i="5" s="1"/>
  <c r="AD629" i="5" a="1"/>
  <c r="AD629" i="5" s="1"/>
  <c r="AD428" i="5" a="1"/>
  <c r="AD428" i="5" s="1"/>
  <c r="AD468" i="5" a="1"/>
  <c r="AD468" i="5" s="1"/>
  <c r="AD586" i="5" a="1"/>
  <c r="AD586" i="5" s="1"/>
  <c r="AD899" i="5" a="1"/>
  <c r="AD899" i="5" s="1"/>
  <c r="AD535" i="5" a="1"/>
  <c r="AD535" i="5" s="1"/>
  <c r="AD483" i="5" a="1"/>
  <c r="AD483" i="5" s="1"/>
  <c r="AD954" i="5" a="1"/>
  <c r="AD954" i="5" s="1"/>
  <c r="AD723" i="5" a="1"/>
  <c r="AD723" i="5" s="1"/>
  <c r="AD368" i="5" a="1"/>
  <c r="AD368" i="5" s="1"/>
  <c r="AD634" i="5" a="1"/>
  <c r="AD634" i="5" s="1"/>
  <c r="AD734" i="5" a="1"/>
  <c r="AD734" i="5" s="1"/>
  <c r="AD786" i="5" a="1"/>
  <c r="AD786" i="5" s="1"/>
  <c r="AD851" i="5" a="1"/>
  <c r="AD851" i="5" s="1"/>
  <c r="AD624" i="5" a="1"/>
  <c r="AD624" i="5" s="1"/>
  <c r="AD555" i="5" a="1"/>
  <c r="AD555" i="5" s="1"/>
  <c r="AD913" i="5" a="1"/>
  <c r="AD913" i="5" s="1"/>
  <c r="AD918" i="5" a="1"/>
  <c r="AD918" i="5" s="1"/>
  <c r="AD592" i="5" a="1"/>
  <c r="AD592" i="5" s="1"/>
  <c r="AD908" i="5" a="1"/>
  <c r="AD908" i="5" s="1"/>
  <c r="AD608" i="5" a="1"/>
  <c r="AD608" i="5" s="1"/>
  <c r="AD665" i="5" a="1"/>
  <c r="AD665" i="5" s="1"/>
  <c r="AD600" i="5" a="1"/>
  <c r="AD600" i="5" s="1"/>
  <c r="AD598" i="5" a="1"/>
  <c r="AD598" i="5" s="1"/>
  <c r="AD500" i="5" a="1"/>
  <c r="AD500" i="5" s="1"/>
  <c r="AD597" i="5" a="1"/>
  <c r="AD597" i="5" s="1"/>
  <c r="AD390" i="5" a="1"/>
  <c r="AD390" i="5" s="1"/>
  <c r="AD945" i="5" a="1"/>
  <c r="AD945" i="5" s="1"/>
  <c r="AD897" i="5" a="1"/>
  <c r="AD897" i="5" s="1"/>
  <c r="AD790" i="5" a="1"/>
  <c r="AD790" i="5" s="1"/>
  <c r="AD507" i="5" a="1"/>
  <c r="AD507" i="5" s="1"/>
  <c r="AD625" i="5" a="1"/>
  <c r="AD625" i="5" s="1"/>
  <c r="AD474" i="5" a="1"/>
  <c r="AD474" i="5" s="1"/>
  <c r="AD332" i="5" a="1"/>
  <c r="AD332" i="5" s="1"/>
  <c r="AD775" i="5" a="1"/>
  <c r="AD775" i="5" s="1"/>
  <c r="AD857" i="5" a="1"/>
  <c r="AD857" i="5" s="1"/>
  <c r="AD489" i="5" a="1"/>
  <c r="AD489" i="5" s="1"/>
  <c r="AD1002" i="5" a="1"/>
  <c r="AD1002" i="5" s="1"/>
  <c r="AD776" i="5" a="1"/>
  <c r="AD776" i="5" s="1"/>
  <c r="AD585" i="5" a="1"/>
  <c r="AD585" i="5" s="1"/>
  <c r="AD553" i="5" a="1"/>
  <c r="AD553" i="5" s="1"/>
  <c r="AD684" i="5" a="1"/>
  <c r="AD684" i="5" s="1"/>
  <c r="AD467" i="5" a="1"/>
  <c r="AD467" i="5" s="1"/>
  <c r="AD459" i="5" a="1"/>
  <c r="AD459" i="5" s="1"/>
  <c r="AD578" i="5" a="1"/>
  <c r="AD578" i="5" s="1"/>
  <c r="AD304" i="5" a="1"/>
  <c r="AD304" i="5" s="1"/>
  <c r="AD1026" i="5" a="1"/>
  <c r="AD1026" i="5" s="1"/>
  <c r="AD767" i="5" a="1"/>
  <c r="AD767" i="5" s="1"/>
  <c r="AD816" i="5" a="1"/>
  <c r="AD816" i="5" s="1"/>
  <c r="AD618" i="5" a="1"/>
  <c r="AD618" i="5" s="1"/>
  <c r="AD948" i="5" a="1"/>
  <c r="AD948" i="5" s="1"/>
  <c r="AD633" i="5" a="1"/>
  <c r="AD633" i="5" s="1"/>
  <c r="AD675" i="5" a="1"/>
  <c r="AD675" i="5" s="1"/>
  <c r="AD605" i="5" a="1"/>
  <c r="AD605" i="5" s="1"/>
  <c r="AD513" i="5" a="1"/>
  <c r="AD513" i="5" s="1"/>
  <c r="AD787" i="5" a="1"/>
  <c r="AD787" i="5" s="1"/>
  <c r="AD681" i="5" a="1"/>
  <c r="AD681" i="5" s="1"/>
  <c r="AD373" i="5" a="1"/>
  <c r="AD373" i="5" s="1"/>
  <c r="AD792" i="5" a="1"/>
  <c r="AD792" i="5" s="1"/>
  <c r="AD499" i="5" a="1"/>
  <c r="AD499" i="5" s="1"/>
  <c r="AD789" i="5" a="1"/>
  <c r="AD789" i="5" s="1"/>
  <c r="AD1049" i="5" a="1"/>
  <c r="AD1049" i="5" s="1"/>
  <c r="AD662" i="5" a="1"/>
  <c r="AD662" i="5" s="1"/>
  <c r="AD504" i="5" a="1"/>
  <c r="AD504" i="5" s="1"/>
  <c r="AD719" i="5" a="1"/>
  <c r="AD719" i="5" s="1"/>
  <c r="AD998" i="5" a="1"/>
  <c r="AD998" i="5" s="1"/>
  <c r="AD849" i="5" a="1"/>
  <c r="AD849" i="5" s="1"/>
  <c r="AD994" i="5" a="1"/>
  <c r="AD994" i="5" s="1"/>
  <c r="AD639" i="5" a="1"/>
  <c r="AD639" i="5" s="1"/>
  <c r="AD350" i="5" a="1"/>
  <c r="AD350" i="5" s="1"/>
  <c r="AD953" i="5" a="1"/>
  <c r="AD953" i="5" s="1"/>
  <c r="AD486" i="5" a="1"/>
  <c r="AD486" i="5" s="1"/>
  <c r="AD926" i="5" a="1"/>
  <c r="AD926" i="5" s="1"/>
  <c r="AD836" i="5" a="1"/>
  <c r="AD836" i="5" s="1"/>
  <c r="AD915" i="5" a="1"/>
  <c r="AD915" i="5" s="1"/>
  <c r="AD714" i="5" a="1"/>
  <c r="AD714" i="5" s="1"/>
  <c r="AD1032" i="5" a="1"/>
  <c r="AD1032" i="5" s="1"/>
  <c r="AD756" i="5" a="1"/>
  <c r="AD756" i="5" s="1"/>
  <c r="AD607" i="5" a="1"/>
  <c r="AD607" i="5" s="1"/>
  <c r="AD927" i="5" a="1"/>
  <c r="AD927" i="5" s="1"/>
  <c r="AD528" i="5" a="1"/>
  <c r="AD528" i="5" s="1"/>
  <c r="AD573" i="5" a="1"/>
  <c r="AD573" i="5" s="1"/>
  <c r="AD883" i="5" a="1"/>
  <c r="AD883" i="5" s="1"/>
  <c r="AD320" i="5" a="1"/>
  <c r="AD320" i="5" s="1"/>
  <c r="AD512" i="5" a="1"/>
  <c r="AD512" i="5" s="1"/>
  <c r="AD963" i="5" a="1"/>
  <c r="AD963" i="5" s="1"/>
  <c r="AD322" i="5" a="1"/>
  <c r="AD322" i="5" s="1"/>
  <c r="AD735" i="5" a="1"/>
  <c r="AD735" i="5" s="1"/>
  <c r="AD1044" i="5" a="1"/>
  <c r="AD1044" i="5" s="1"/>
  <c r="AD1031" i="5" a="1"/>
  <c r="AD1031" i="5" s="1"/>
  <c r="AD345" i="5" a="1"/>
  <c r="AD345" i="5" s="1"/>
  <c r="AD888" i="5" a="1"/>
  <c r="AD888" i="5" s="1"/>
  <c r="AD807" i="5" a="1"/>
  <c r="AD807" i="5" s="1"/>
  <c r="AD387" i="5" a="1"/>
  <c r="AD387" i="5" s="1"/>
  <c r="AD393" i="5" a="1"/>
  <c r="AD393" i="5" s="1"/>
  <c r="AD922" i="5" a="1"/>
  <c r="AD922" i="5" s="1"/>
  <c r="AD442" i="5" a="1"/>
  <c r="AD442" i="5" s="1"/>
  <c r="AD832" i="5" a="1"/>
  <c r="AD832" i="5" s="1"/>
  <c r="AD930" i="5" a="1"/>
  <c r="AD930" i="5" s="1"/>
  <c r="AD981" i="5" a="1"/>
  <c r="AD981" i="5" s="1"/>
  <c r="AD664" i="5" a="1"/>
  <c r="AD664" i="5" s="1"/>
  <c r="AD436" i="5" a="1"/>
  <c r="AD436" i="5" s="1"/>
  <c r="AD877" i="5" a="1"/>
  <c r="AD877" i="5" s="1"/>
  <c r="AD677" i="5" a="1"/>
  <c r="AD677" i="5" s="1"/>
  <c r="AD779" i="5" a="1"/>
  <c r="AD779" i="5" s="1"/>
  <c r="AD650" i="5" a="1"/>
  <c r="AD650" i="5" s="1"/>
  <c r="AD995" i="5" a="1"/>
  <c r="AD995" i="5" s="1"/>
  <c r="AD879" i="5" a="1"/>
  <c r="AD879" i="5" s="1"/>
  <c r="AD788" i="5" a="1"/>
  <c r="AD788" i="5" s="1"/>
  <c r="AD562" i="5" a="1"/>
  <c r="AD562" i="5" s="1"/>
  <c r="AD416" i="5" a="1"/>
  <c r="AD416" i="5" s="1"/>
  <c r="AD823" i="5" a="1"/>
  <c r="AD823" i="5" s="1"/>
  <c r="AD594" i="5" a="1"/>
  <c r="AD594" i="5" s="1"/>
  <c r="AD781" i="5" a="1"/>
  <c r="AD781" i="5" s="1"/>
  <c r="AD462" i="5" a="1"/>
  <c r="AD462" i="5" s="1"/>
  <c r="AD1034" i="5" a="1"/>
  <c r="AD1034" i="5" s="1"/>
  <c r="AD1035" i="5" a="1"/>
  <c r="AD1035" i="5" s="1"/>
  <c r="AD753" i="5" a="1"/>
  <c r="AD753" i="5" s="1"/>
  <c r="AD919" i="5" a="1"/>
  <c r="AD919" i="5" s="1"/>
  <c r="AD979" i="5" a="1"/>
  <c r="AD979" i="5" s="1"/>
  <c r="AD385" i="5" a="1"/>
  <c r="AD385" i="5" s="1"/>
  <c r="AD878" i="5" a="1"/>
  <c r="AD878" i="5" s="1"/>
  <c r="AD429" i="5" a="1"/>
  <c r="AD429" i="5" s="1"/>
  <c r="AD923" i="5" a="1"/>
  <c r="AD923" i="5" s="1"/>
  <c r="AD502" i="5" a="1"/>
  <c r="AD502" i="5" s="1"/>
  <c r="AD602" i="5" a="1"/>
  <c r="AD602" i="5" s="1"/>
  <c r="AD712" i="5" a="1"/>
  <c r="AD712" i="5" s="1"/>
  <c r="AD685" i="5" a="1"/>
  <c r="AD685" i="5" s="1"/>
  <c r="AD628" i="5" a="1"/>
  <c r="AD628" i="5" s="1"/>
  <c r="AD572" i="5" a="1"/>
  <c r="AD572" i="5" s="1"/>
  <c r="AD321" i="5" a="1"/>
  <c r="AD321" i="5" s="1"/>
  <c r="AD382" i="5" a="1"/>
  <c r="AD382" i="5" s="1"/>
  <c r="AD760" i="5" a="1"/>
  <c r="AD760" i="5" s="1"/>
  <c r="AD561" i="5" a="1"/>
  <c r="AD561" i="5" s="1"/>
  <c r="AD937" i="5" a="1"/>
  <c r="AD937" i="5" s="1"/>
  <c r="AD691" i="5" a="1"/>
  <c r="AD691" i="5" s="1"/>
  <c r="AD707" i="5" a="1"/>
  <c r="AD707" i="5" s="1"/>
  <c r="AD738" i="5" a="1"/>
  <c r="AD738" i="5" s="1"/>
  <c r="AD1007" i="5" a="1"/>
  <c r="AD1007" i="5" s="1"/>
  <c r="AD396" i="5" a="1"/>
  <c r="AD396" i="5" s="1"/>
  <c r="AD523" i="5" a="1"/>
  <c r="AD523" i="5" s="1"/>
  <c r="AD651" i="5" a="1"/>
  <c r="AD651" i="5" s="1"/>
  <c r="AD751" i="5" a="1"/>
  <c r="AD751" i="5" s="1"/>
  <c r="AD626" i="5" a="1"/>
  <c r="AD626" i="5" s="1"/>
  <c r="AD1022" i="5" a="1"/>
  <c r="AD1022" i="5" s="1"/>
  <c r="AD654" i="5" a="1"/>
  <c r="AD654" i="5" s="1"/>
  <c r="AD682" i="5" a="1"/>
  <c r="AD682" i="5" s="1"/>
  <c r="AD861" i="5" a="1"/>
  <c r="AD861" i="5" s="1"/>
  <c r="AD844" i="5" a="1"/>
  <c r="AD844" i="5" s="1"/>
  <c r="AD822" i="5" a="1"/>
  <c r="AD822" i="5" s="1"/>
  <c r="AD718" i="5" a="1"/>
  <c r="AD718" i="5" s="1"/>
  <c r="AD434" i="5" a="1"/>
  <c r="AD434" i="5" s="1"/>
  <c r="AD1038" i="5" a="1"/>
  <c r="AD1038" i="5" s="1"/>
  <c r="I20" i="7" s="1"/>
  <c r="AD965" i="5" a="1"/>
  <c r="AD965" i="5" s="1"/>
  <c r="AD403" i="5" a="1"/>
  <c r="AD403" i="5" s="1"/>
  <c r="AD690" i="5" a="1"/>
  <c r="AD690" i="5" s="1"/>
  <c r="AD1008" i="5" a="1"/>
  <c r="AD1008" i="5" s="1"/>
  <c r="AD453" i="5" a="1"/>
  <c r="AD453" i="5" s="1"/>
  <c r="AD951" i="5" a="1"/>
  <c r="AD951" i="5" s="1"/>
  <c r="AD901" i="5" a="1"/>
  <c r="AD901" i="5" s="1"/>
  <c r="AD497" i="5" a="1"/>
  <c r="AD497" i="5" s="1"/>
  <c r="AD939" i="5" a="1"/>
  <c r="AD939" i="5" s="1"/>
  <c r="AD485" i="5" a="1"/>
  <c r="AD485" i="5" s="1"/>
  <c r="AD548" i="5" a="1"/>
  <c r="AD548" i="5" s="1"/>
  <c r="AD809" i="5" a="1"/>
  <c r="AD809" i="5" s="1"/>
  <c r="AD982" i="5" a="1"/>
  <c r="AD982" i="5" s="1"/>
  <c r="AD771" i="5" a="1"/>
  <c r="AD771" i="5" s="1"/>
  <c r="AD755" i="5" a="1"/>
  <c r="AD755" i="5" s="1"/>
  <c r="AD962" i="5" a="1"/>
  <c r="AD962" i="5" s="1"/>
  <c r="AD530" i="5" a="1"/>
  <c r="AD530" i="5" s="1"/>
  <c r="AD446" i="5" a="1"/>
  <c r="AD446" i="5" s="1"/>
  <c r="AD299" i="5" a="1"/>
  <c r="AD299" i="5" s="1"/>
  <c r="AD348" i="5" a="1"/>
  <c r="AD348" i="5" s="1"/>
  <c r="AD934" i="5" a="1"/>
  <c r="AD934" i="5" s="1"/>
  <c r="AD826" i="5" a="1"/>
  <c r="AD826" i="5" s="1"/>
  <c r="AD1021" i="5" a="1"/>
  <c r="AD1021" i="5" s="1"/>
  <c r="AD1039" i="5" a="1"/>
  <c r="AD1039" i="5" s="1"/>
  <c r="K50" i="7" s="1"/>
  <c r="AD710" i="5" a="1"/>
  <c r="AD710" i="5" s="1"/>
  <c r="AD448" i="5" a="1"/>
  <c r="AD448" i="5" s="1"/>
  <c r="AD590" i="5" a="1"/>
  <c r="AD590" i="5" s="1"/>
  <c r="AD337" i="5" a="1"/>
  <c r="AD337" i="5" s="1"/>
  <c r="AD456" i="5" a="1"/>
  <c r="AD456" i="5" s="1"/>
  <c r="AD527" i="5" a="1"/>
  <c r="AD527" i="5" s="1"/>
  <c r="AD973" i="5" a="1"/>
  <c r="AD973" i="5" s="1"/>
  <c r="AD644" i="5" a="1"/>
  <c r="AD644" i="5" s="1"/>
  <c r="AD372" i="5" a="1"/>
  <c r="AD372" i="5" s="1"/>
  <c r="AD860" i="5" a="1"/>
  <c r="AD860" i="5" s="1"/>
  <c r="AD903" i="5" a="1"/>
  <c r="AD903" i="5" s="1"/>
  <c r="AD893" i="5" a="1"/>
  <c r="AD893" i="5" s="1"/>
  <c r="AD876" i="5" a="1"/>
  <c r="AD876" i="5" s="1"/>
  <c r="AD946" i="5" a="1"/>
  <c r="AD946" i="5" s="1"/>
  <c r="AD921" i="5" a="1"/>
  <c r="AD921" i="5" s="1"/>
  <c r="AD798" i="5" a="1"/>
  <c r="AD798" i="5" s="1"/>
  <c r="AD342" i="5" a="1"/>
  <c r="AD342" i="5" s="1"/>
  <c r="AD1017" i="5" a="1"/>
  <c r="AD1017" i="5" s="1"/>
  <c r="AD329" i="5" a="1"/>
  <c r="AD329" i="5" s="1"/>
  <c r="AD520" i="5" a="1"/>
  <c r="AD520" i="5" s="1"/>
  <c r="AD813" i="5" a="1"/>
  <c r="AD813" i="5" s="1"/>
  <c r="AD324" i="5" a="1"/>
  <c r="AD324" i="5" s="1"/>
  <c r="AD661" i="5" a="1"/>
  <c r="AD661" i="5" s="1"/>
  <c r="AD615" i="5" a="1"/>
  <c r="AD615" i="5" s="1"/>
  <c r="AD1000" i="5" a="1"/>
  <c r="AD1000" i="5" s="1"/>
  <c r="AD509" i="5" a="1"/>
  <c r="AD509" i="5" s="1"/>
  <c r="AD466" i="5" a="1"/>
  <c r="AD466" i="5" s="1"/>
  <c r="AD708" i="5" a="1"/>
  <c r="AD708" i="5" s="1"/>
  <c r="AD689" i="5" a="1"/>
  <c r="AD689" i="5" s="1"/>
  <c r="AD423" i="5" a="1"/>
  <c r="AD423" i="5" s="1"/>
  <c r="AD666" i="5" a="1"/>
  <c r="AD666" i="5" s="1"/>
  <c r="AD579" i="5" a="1"/>
  <c r="AD579" i="5" s="1"/>
  <c r="AD366" i="5" a="1"/>
  <c r="AD366" i="5" s="1"/>
  <c r="AD521" i="5" a="1"/>
  <c r="AD521" i="5" s="1"/>
  <c r="AD833" i="5" a="1"/>
  <c r="AD833" i="5" s="1"/>
  <c r="AD451" i="5" a="1"/>
  <c r="AD451" i="5" s="1"/>
  <c r="AD397" i="5" a="1"/>
  <c r="AD397" i="5" s="1"/>
  <c r="AD758" i="5" a="1"/>
  <c r="AD758" i="5" s="1"/>
  <c r="AD640" i="5" a="1"/>
  <c r="AD640" i="5" s="1"/>
  <c r="AD440" i="5" a="1"/>
  <c r="AD440" i="5" s="1"/>
  <c r="AD627" i="5" a="1"/>
  <c r="AD627" i="5" s="1"/>
  <c r="AD433" i="5" a="1"/>
  <c r="AD433" i="5" s="1"/>
  <c r="AD737" i="5" a="1"/>
  <c r="AD737" i="5" s="1"/>
  <c r="AD569" i="5" a="1"/>
  <c r="AD569" i="5" s="1"/>
  <c r="AD567" i="5" a="1"/>
  <c r="AD567" i="5" s="1"/>
  <c r="AD997" i="5" a="1"/>
  <c r="AD997" i="5" s="1"/>
  <c r="AD445" i="5" a="1"/>
  <c r="AD445" i="5" s="1"/>
  <c r="AD376" i="5" a="1"/>
  <c r="AD376" i="5" s="1"/>
  <c r="AD400" i="5" a="1"/>
  <c r="AD400" i="5" s="1"/>
  <c r="O51" i="7" s="1"/>
  <c r="AD814" i="5" a="1"/>
  <c r="AD814" i="5" s="1"/>
  <c r="AD444" i="5" a="1"/>
  <c r="AD444" i="5" s="1"/>
  <c r="AD931" i="5" a="1"/>
  <c r="AD931" i="5" s="1"/>
  <c r="AD749" i="5" a="1"/>
  <c r="AD749" i="5" s="1"/>
  <c r="AD976" i="5" a="1"/>
  <c r="AD976" i="5" s="1"/>
  <c r="AD870" i="5" a="1"/>
  <c r="AD870" i="5" s="1"/>
  <c r="AD763" i="5" a="1"/>
  <c r="AD763" i="5" s="1"/>
  <c r="AD632" i="5" a="1"/>
  <c r="AD632" i="5" s="1"/>
  <c r="AD674" i="5" a="1"/>
  <c r="AD674" i="5" s="1"/>
  <c r="AD880" i="5" a="1"/>
  <c r="AD880" i="5" s="1"/>
  <c r="AD413" i="5" a="1"/>
  <c r="AD413" i="5" s="1"/>
  <c r="AD881" i="5" a="1"/>
  <c r="AD881" i="5" s="1"/>
  <c r="AD308" i="5" a="1"/>
  <c r="AD308" i="5" s="1"/>
  <c r="AD874" i="5" a="1"/>
  <c r="AD874" i="5" s="1"/>
  <c r="AD663" i="5" a="1"/>
  <c r="AD663" i="5" s="1"/>
  <c r="AD988" i="5" a="1"/>
  <c r="AD988" i="5" s="1"/>
  <c r="AD580" i="5" a="1"/>
  <c r="AD580" i="5" s="1"/>
  <c r="AD465" i="5" a="1"/>
  <c r="AD465" i="5" s="1"/>
  <c r="AD802" i="5" a="1"/>
  <c r="AD802" i="5" s="1"/>
  <c r="AD1041" i="5" a="1"/>
  <c r="AD1041" i="5" s="1"/>
  <c r="T63" i="7" s="1"/>
  <c r="AD740" i="5" a="1"/>
  <c r="AD740" i="5" s="1"/>
  <c r="AD732" i="5" a="1"/>
  <c r="AD732" i="5" s="1"/>
  <c r="AD656" i="5" a="1"/>
  <c r="AD656" i="5" s="1"/>
  <c r="AD830" i="5" a="1"/>
  <c r="AD830" i="5" s="1"/>
  <c r="AD484" i="5" a="1"/>
  <c r="AD484" i="5" s="1"/>
  <c r="AD772" i="5" a="1"/>
  <c r="AD772" i="5" s="1"/>
  <c r="AD936" i="5" a="1"/>
  <c r="AD936" i="5" s="1"/>
  <c r="AD1003" i="5" a="1"/>
  <c r="AD1003" i="5" s="1"/>
  <c r="AD765" i="5" a="1"/>
  <c r="AD765" i="5" s="1"/>
  <c r="AD819" i="5" a="1"/>
  <c r="AD819" i="5" s="1"/>
  <c r="AD409" i="5" a="1"/>
  <c r="AD409" i="5" s="1"/>
  <c r="AD683" i="5" a="1"/>
  <c r="AD683" i="5" s="1"/>
  <c r="AD987" i="5" a="1"/>
  <c r="AD987" i="5" s="1"/>
  <c r="AD439" i="5" a="1"/>
  <c r="AD439" i="5" s="1"/>
  <c r="AD647" i="5" a="1"/>
  <c r="AD647" i="5" s="1"/>
  <c r="AD801" i="5" a="1"/>
  <c r="AD801" i="5" s="1"/>
  <c r="AD464" i="5" a="1"/>
  <c r="AD464" i="5" s="1"/>
  <c r="AD761" i="5" a="1"/>
  <c r="AD761" i="5" s="1"/>
  <c r="AD389" i="5" a="1"/>
  <c r="AD389" i="5" s="1"/>
  <c r="AD671" i="5" a="1"/>
  <c r="AD671" i="5" s="1"/>
  <c r="AD614" i="5" a="1"/>
  <c r="AD614" i="5" s="1"/>
  <c r="AD534" i="5" a="1"/>
  <c r="AD534" i="5" s="1"/>
  <c r="AD906" i="5" a="1"/>
  <c r="AD906" i="5" s="1"/>
  <c r="AD536" i="5" a="1"/>
  <c r="AD536" i="5" s="1"/>
  <c r="AD991" i="5" a="1"/>
  <c r="AD991" i="5" s="1"/>
  <c r="AD850" i="5" a="1"/>
  <c r="AD850" i="5" s="1"/>
  <c r="AD1014" i="5" a="1"/>
  <c r="AD1014" i="5" s="1"/>
  <c r="AD1020" i="5" a="1"/>
  <c r="AD1020" i="5" s="1"/>
  <c r="AD458" i="5" a="1"/>
  <c r="AD458" i="5" s="1"/>
  <c r="AD820" i="5" a="1"/>
  <c r="AD820" i="5" s="1"/>
  <c r="AD699" i="5" a="1"/>
  <c r="AD699" i="5" s="1"/>
  <c r="AD1006" i="5" a="1"/>
  <c r="AD1006" i="5" s="1"/>
  <c r="AD522" i="5" a="1"/>
  <c r="AD522" i="5" s="1"/>
  <c r="AD697" i="5" a="1"/>
  <c r="AD697" i="5" s="1"/>
  <c r="AD571" i="5" a="1"/>
  <c r="AD571" i="5" s="1"/>
  <c r="AD884" i="5" a="1"/>
  <c r="AD884" i="5" s="1"/>
  <c r="AD405" i="5" a="1"/>
  <c r="AD405" i="5" s="1"/>
  <c r="AD856" i="5" a="1"/>
  <c r="AD856" i="5" s="1"/>
  <c r="AD854" i="5" a="1"/>
  <c r="AD854" i="5" s="1"/>
  <c r="AD721" i="5" a="1"/>
  <c r="AD721" i="5" s="1"/>
  <c r="AD637" i="5" a="1"/>
  <c r="AD637" i="5" s="1"/>
  <c r="AD894" i="5" a="1"/>
  <c r="AD894" i="5" s="1"/>
  <c r="AD840" i="5" a="1"/>
  <c r="AD840" i="5" s="1"/>
  <c r="AD414" i="5" a="1"/>
  <c r="AD414" i="5" s="1"/>
  <c r="AD441" i="5" a="1"/>
  <c r="AD441" i="5" s="1"/>
  <c r="AD503" i="5" a="1"/>
  <c r="AD503" i="5" s="1"/>
  <c r="AD533" i="5" a="1"/>
  <c r="AD533" i="5" s="1"/>
  <c r="AD392" i="5" a="1"/>
  <c r="AD392" i="5" s="1"/>
  <c r="AD773" i="5" a="1"/>
  <c r="AD773" i="5" s="1"/>
  <c r="AD891" i="5" a="1"/>
  <c r="AD891" i="5" s="1"/>
  <c r="AD460" i="5" a="1"/>
  <c r="AD460" i="5" s="1"/>
  <c r="AD744" i="5" a="1"/>
  <c r="AD744" i="5" s="1"/>
  <c r="AD518" i="5" a="1"/>
  <c r="AD518" i="5" s="1"/>
  <c r="AD591" i="5" a="1"/>
  <c r="AD591" i="5" s="1"/>
  <c r="AD636" i="5" a="1"/>
  <c r="AD636" i="5" s="1"/>
  <c r="AD848" i="5" a="1"/>
  <c r="AD848" i="5" s="1"/>
  <c r="AD443" i="5" a="1"/>
  <c r="AD443" i="5" s="1"/>
  <c r="AD613" i="5" a="1"/>
  <c r="AD613" i="5" s="1"/>
  <c r="AD570" i="5" a="1"/>
  <c r="AD570" i="5" s="1"/>
  <c r="AD942" i="5" a="1"/>
  <c r="AD942" i="5" s="1"/>
  <c r="AD975" i="5" a="1"/>
  <c r="AD975" i="5" s="1"/>
  <c r="AD394" i="5" a="1"/>
  <c r="AD394" i="5" s="1"/>
  <c r="AD834" i="5" a="1"/>
  <c r="AD834" i="5" s="1"/>
  <c r="AD437" i="5" a="1"/>
  <c r="AD437" i="5" s="1"/>
  <c r="AD501" i="5" a="1"/>
  <c r="AD501" i="5" s="1"/>
  <c r="AD617" i="5" a="1"/>
  <c r="AD617" i="5" s="1"/>
  <c r="AD418" i="5" a="1"/>
  <c r="AD418" i="5" s="1"/>
  <c r="AD473" i="5" a="1"/>
  <c r="AD473" i="5" s="1"/>
  <c r="AD426" i="5" a="1"/>
  <c r="AD426" i="5" s="1"/>
  <c r="AD560" i="5" a="1"/>
  <c r="AD560" i="5" s="1"/>
  <c r="AD645" i="5" a="1"/>
  <c r="AD645" i="5" s="1"/>
  <c r="AD649" i="5" a="1"/>
  <c r="AD649" i="5" s="1"/>
  <c r="AD539" i="5" a="1"/>
  <c r="AD539" i="5" s="1"/>
  <c r="AD543" i="5" a="1"/>
  <c r="AD543" i="5" s="1"/>
  <c r="AD941" i="5" a="1"/>
  <c r="AD941" i="5" s="1"/>
  <c r="AD641" i="5" a="1"/>
  <c r="AD641" i="5" s="1"/>
  <c r="AD739" i="5" a="1"/>
  <c r="AD739" i="5" s="1"/>
  <c r="AD778" i="5" a="1"/>
  <c r="AD778" i="5" s="1"/>
  <c r="AD762" i="5" a="1"/>
  <c r="AD762" i="5" s="1"/>
  <c r="AD454" i="5" a="1"/>
  <c r="AD454" i="5" s="1"/>
  <c r="AD1029" i="5" a="1"/>
  <c r="AD1029" i="5" s="1"/>
  <c r="AD725" i="5" a="1"/>
  <c r="AD725" i="5" s="1"/>
  <c r="AD386" i="5" a="1"/>
  <c r="AD386" i="5" s="1"/>
  <c r="AD1028" i="5" a="1"/>
  <c r="AD1028" i="5" s="1"/>
  <c r="AD479" i="5" a="1"/>
  <c r="AD479" i="5" s="1"/>
  <c r="AD505" i="5" a="1"/>
  <c r="AD505" i="5" s="1"/>
  <c r="AD980" i="5" a="1"/>
  <c r="AD980" i="5" s="1"/>
  <c r="AD701" i="5" a="1"/>
  <c r="AD701" i="5" s="1"/>
  <c r="AD993" i="5" a="1"/>
  <c r="AD993" i="5" s="1"/>
  <c r="AD490" i="5" a="1"/>
  <c r="AD490" i="5" s="1"/>
  <c r="AD540" i="5" a="1"/>
  <c r="AD540" i="5" s="1"/>
  <c r="AD1004" i="5" a="1"/>
  <c r="AD1004" i="5" s="1"/>
  <c r="AD1016" i="5" a="1"/>
  <c r="AD1016" i="5" s="1"/>
  <c r="AD457" i="5" a="1"/>
  <c r="AD457" i="5" s="1"/>
  <c r="AD837" i="5" a="1"/>
  <c r="AD837" i="5" s="1"/>
  <c r="AD668" i="5" a="1"/>
  <c r="AD668" i="5" s="1"/>
  <c r="AD811" i="5" a="1"/>
  <c r="AD811" i="5" s="1"/>
  <c r="AD770" i="5" a="1"/>
  <c r="AD770" i="5" s="1"/>
  <c r="AD556" i="5" a="1"/>
  <c r="AD556" i="5" s="1"/>
  <c r="AD492" i="5" a="1"/>
  <c r="AD492" i="5" s="1"/>
  <c r="AD545" i="5" a="1"/>
  <c r="AD545" i="5" s="1"/>
  <c r="AD593" i="5" a="1"/>
  <c r="AD593" i="5" s="1"/>
  <c r="AD968" i="5" a="1"/>
  <c r="AD968" i="5" s="1"/>
  <c r="AD678" i="5" a="1"/>
  <c r="AD678" i="5" s="1"/>
  <c r="AD780" i="5" a="1"/>
  <c r="AD780" i="5" s="1"/>
  <c r="AD686" i="5" a="1"/>
  <c r="AD686" i="5" s="1"/>
  <c r="AD808" i="5" a="1"/>
  <c r="AD808" i="5" s="1"/>
  <c r="AD379" i="5" a="1"/>
  <c r="AD379" i="5" s="1"/>
  <c r="AD852" i="5" a="1"/>
  <c r="AD852" i="5" s="1"/>
  <c r="AD547" i="5" a="1"/>
  <c r="AD547" i="5" s="1"/>
  <c r="AD825" i="5" a="1"/>
  <c r="AD825" i="5" s="1"/>
  <c r="O8" i="7" s="1"/>
  <c r="AD599" i="5" a="1"/>
  <c r="AD599" i="5" s="1"/>
  <c r="AD587" i="5" a="1"/>
  <c r="AD587" i="5" s="1"/>
  <c r="AD495" i="5" a="1"/>
  <c r="AD495" i="5" s="1"/>
  <c r="AD601" i="5" a="1"/>
  <c r="AD601" i="5" s="1"/>
  <c r="AD576" i="5" a="1"/>
  <c r="AD576" i="5" s="1"/>
  <c r="AD815" i="5" a="1"/>
  <c r="AD815" i="5" s="1"/>
  <c r="AD866" i="5" a="1"/>
  <c r="AD866" i="5" s="1"/>
  <c r="AD752" i="5" a="1"/>
  <c r="AD752" i="5" s="1"/>
  <c r="AD669" i="5" a="1"/>
  <c r="AD669" i="5" s="1"/>
  <c r="AD730" i="5" a="1"/>
  <c r="AD730" i="5" s="1"/>
  <c r="AD563" i="5" a="1"/>
  <c r="AD563" i="5" s="1"/>
  <c r="AD907" i="5" a="1"/>
  <c r="AD907" i="5" s="1"/>
  <c r="AD957" i="5" a="1"/>
  <c r="AD957" i="5" s="1"/>
  <c r="AD551" i="5" a="1"/>
  <c r="AD551" i="5" s="1"/>
  <c r="AD646" i="5" a="1"/>
  <c r="AD646" i="5" s="1"/>
  <c r="AD604" i="5" a="1"/>
  <c r="AD604" i="5" s="1"/>
  <c r="AD363" i="5" a="1"/>
  <c r="AD363" i="5" s="1"/>
  <c r="AD367" i="5" a="1"/>
  <c r="AD367" i="5" s="1"/>
  <c r="AD1024" i="5" a="1"/>
  <c r="AD1024" i="5" s="1"/>
  <c r="R64" i="7" s="1"/>
  <c r="AD887" i="5" a="1"/>
  <c r="AD887" i="5" s="1"/>
  <c r="AD652" i="5" a="1"/>
  <c r="AD652" i="5" s="1"/>
  <c r="AD355" i="5" a="1"/>
  <c r="AD355" i="5" s="1"/>
  <c r="AD694" i="5" a="1"/>
  <c r="AD694" i="5" s="1"/>
  <c r="AD692" i="5" a="1"/>
  <c r="AD692" i="5" s="1"/>
  <c r="AD687" i="5" a="1"/>
  <c r="AD687" i="5" s="1"/>
  <c r="AD494" i="5" a="1"/>
  <c r="AD494" i="5" s="1"/>
  <c r="AD635" i="5" a="1"/>
  <c r="AD635" i="5" s="1"/>
  <c r="AD476" i="5" a="1"/>
  <c r="AD476" i="5" s="1"/>
  <c r="AD482" i="5" a="1"/>
  <c r="AD482" i="5" s="1"/>
  <c r="AD1010" i="5" a="1"/>
  <c r="AD1010" i="5" s="1"/>
  <c r="AD858" i="5" a="1"/>
  <c r="AD858" i="5" s="1"/>
  <c r="AD1011" i="5" a="1"/>
  <c r="AD1011" i="5" s="1"/>
  <c r="AD1013" i="5" a="1"/>
  <c r="AD1013" i="5" s="1"/>
  <c r="AD947" i="5" a="1"/>
  <c r="AD947" i="5" s="1"/>
  <c r="AD745" i="5" a="1"/>
  <c r="AD745" i="5" s="1"/>
  <c r="AD688" i="5" a="1"/>
  <c r="AD688" i="5" s="1"/>
  <c r="AD971" i="5" a="1"/>
  <c r="AD971" i="5" s="1"/>
  <c r="AD554" i="5" a="1"/>
  <c r="AD554" i="5" s="1"/>
  <c r="AD916" i="5" a="1"/>
  <c r="AD916" i="5" s="1"/>
  <c r="AD538" i="5" a="1"/>
  <c r="AD538" i="5" s="1"/>
  <c r="AD843" i="5" a="1"/>
  <c r="AD843" i="5" s="1"/>
  <c r="AD800" i="5" a="1"/>
  <c r="AD800" i="5" s="1"/>
  <c r="AD415" i="5" a="1"/>
  <c r="AD415" i="5" s="1"/>
  <c r="AD449" i="5" a="1"/>
  <c r="AD449" i="5" s="1"/>
  <c r="AD564" i="5" a="1"/>
  <c r="AD564" i="5" s="1"/>
  <c r="AD450" i="5" a="1"/>
  <c r="AD450" i="5" s="1"/>
  <c r="AD961" i="5" a="1"/>
  <c r="AD961" i="5" s="1"/>
  <c r="AD847" i="5" a="1"/>
  <c r="AD847" i="5" s="1"/>
  <c r="AD829" i="5" a="1"/>
  <c r="AD829" i="5" s="1"/>
  <c r="AD643" i="5" a="1"/>
  <c r="AD643" i="5" s="1"/>
  <c r="AD1005" i="5" a="1"/>
  <c r="AD1005" i="5" s="1"/>
  <c r="AD531" i="5" a="1"/>
  <c r="AD531" i="5" s="1"/>
  <c r="AD977" i="5" a="1"/>
  <c r="AD977" i="5" s="1"/>
  <c r="AD978" i="5" a="1"/>
  <c r="AD978" i="5" s="1"/>
  <c r="AD724" i="5" a="1"/>
  <c r="AD724" i="5" s="1"/>
  <c r="AD783" i="5" a="1"/>
  <c r="AD783" i="5" s="1"/>
  <c r="AD892" i="5" a="1"/>
  <c r="AD892" i="5" s="1"/>
  <c r="AD620" i="5" a="1"/>
  <c r="AD620" i="5" s="1"/>
  <c r="AD1037" i="5" a="1"/>
  <c r="AD1037" i="5" s="1"/>
  <c r="K29" i="7" s="1"/>
  <c r="AD929" i="5" a="1"/>
  <c r="AD929" i="5" s="1"/>
  <c r="AD741" i="5" a="1"/>
  <c r="AD741" i="5" s="1"/>
  <c r="AD768" i="5" a="1"/>
  <c r="AD768" i="5" s="1"/>
  <c r="AD588" i="5" a="1"/>
  <c r="AD588" i="5" s="1"/>
  <c r="AD455" i="5" a="1"/>
  <c r="AD455" i="5" s="1"/>
  <c r="AD619" i="5" a="1"/>
  <c r="AD619" i="5" s="1"/>
  <c r="AD855" i="5" a="1"/>
  <c r="AD855" i="5" s="1"/>
  <c r="AD537" i="5" a="1"/>
  <c r="AD537" i="5" s="1"/>
  <c r="AD478" i="5" a="1"/>
  <c r="AD478" i="5" s="1"/>
  <c r="AD642" i="5" a="1"/>
  <c r="AD642" i="5" s="1"/>
  <c r="AD421" i="5" a="1"/>
  <c r="AD421" i="5" s="1"/>
  <c r="AD863" i="5" a="1"/>
  <c r="AD863" i="5" s="1"/>
  <c r="AD1015" i="5" a="1"/>
  <c r="AD1015" i="5" s="1"/>
  <c r="AD759" i="5" a="1"/>
  <c r="AD759" i="5" s="1"/>
  <c r="AD408" i="5" a="1"/>
  <c r="AD408" i="5" s="1"/>
  <c r="AD406" i="5" a="1"/>
  <c r="AD406" i="5" s="1"/>
  <c r="AD582" i="5" a="1"/>
  <c r="AD582" i="5" s="1"/>
  <c r="AD785" i="5" a="1"/>
  <c r="AD785" i="5" s="1"/>
  <c r="AD461" i="5" a="1"/>
  <c r="AD461" i="5" s="1"/>
  <c r="AD383" i="5" a="1"/>
  <c r="AD383" i="5" s="1"/>
  <c r="AD757" i="5" a="1"/>
  <c r="AD757" i="5" s="1"/>
  <c r="AD909" i="5" a="1"/>
  <c r="AD909" i="5" s="1"/>
  <c r="AD422" i="5" a="1"/>
  <c r="AD422" i="5" s="1"/>
  <c r="AD362" i="5" a="1"/>
  <c r="AD362" i="5" s="1"/>
  <c r="AD431" i="5" a="1"/>
  <c r="AD431" i="5" s="1"/>
  <c r="AD574" i="5" a="1"/>
  <c r="AD574" i="5" s="1"/>
  <c r="AD726" i="5" a="1"/>
  <c r="AD726" i="5" s="1"/>
  <c r="AD432" i="5" a="1"/>
  <c r="AD432" i="5" s="1"/>
  <c r="AD960" i="5" a="1"/>
  <c r="AD960" i="5" s="1"/>
  <c r="AD577" i="5" a="1"/>
  <c r="AD577" i="5" s="1"/>
  <c r="AD706" i="5" a="1"/>
  <c r="AD706" i="5" s="1"/>
  <c r="AD838" i="5" a="1"/>
  <c r="AD838" i="5" s="1"/>
  <c r="AD1045" i="5" a="1"/>
  <c r="AD1045" i="5" s="1"/>
  <c r="AD360" i="5" a="1"/>
  <c r="AD360" i="5" s="1"/>
  <c r="W11" i="3"/>
  <c r="AD702" i="5" a="1"/>
  <c r="AD702" i="5" s="1"/>
  <c r="AD895" i="5" a="1"/>
  <c r="AD895" i="5" s="1"/>
  <c r="BK65" i="4"/>
  <c r="S65" i="4"/>
  <c r="J15" i="11" a="1"/>
  <c r="J15" i="11" s="1"/>
  <c r="K15" i="11" a="1"/>
  <c r="K15" i="11" s="1"/>
  <c r="H15" i="11" a="1"/>
  <c r="H15" i="11" s="1"/>
  <c r="G16" i="11"/>
  <c r="I15" i="11" a="1"/>
  <c r="I15" i="11" s="1"/>
  <c r="AG49" i="2"/>
  <c r="AU14" i="6"/>
  <c r="BL8" i="4"/>
  <c r="T8" i="4"/>
  <c r="V11" i="3"/>
  <c r="AQ60" i="7"/>
  <c r="AO60" i="7"/>
  <c r="AS60" i="6"/>
  <c r="X60" i="6"/>
  <c r="AU60" i="6"/>
  <c r="V60" i="6"/>
  <c r="BW47" i="4"/>
  <c r="AE47" i="4"/>
  <c r="AS14" i="6"/>
  <c r="P111" i="8"/>
  <c r="P112" i="8"/>
  <c r="P107" i="8"/>
  <c r="P99" i="8"/>
  <c r="P97" i="8"/>
  <c r="P105" i="8"/>
  <c r="P100" i="8"/>
  <c r="P109" i="8"/>
  <c r="P103" i="8"/>
  <c r="P95" i="8"/>
  <c r="P98" i="8"/>
  <c r="P108" i="8"/>
  <c r="P110" i="8"/>
  <c r="P106" i="8"/>
  <c r="P104" i="8"/>
  <c r="P96" i="8"/>
  <c r="P93" i="8"/>
  <c r="P91" i="8"/>
  <c r="P102" i="8"/>
  <c r="P92" i="8"/>
  <c r="P86" i="8"/>
  <c r="P101" i="8"/>
  <c r="P89" i="8"/>
  <c r="P94" i="8"/>
  <c r="P78" i="8"/>
  <c r="P85" i="8"/>
  <c r="P82" i="8"/>
  <c r="P73" i="8"/>
  <c r="P83" i="8"/>
  <c r="P76" i="8"/>
  <c r="P79" i="8"/>
  <c r="P71" i="8"/>
  <c r="P88" i="8"/>
  <c r="P74" i="8"/>
  <c r="P84" i="8"/>
  <c r="P77" i="8"/>
  <c r="P69" i="8"/>
  <c r="P87" i="8"/>
  <c r="P80" i="8"/>
  <c r="P72" i="8"/>
  <c r="P90" i="8"/>
  <c r="P75" i="8"/>
  <c r="P59" i="8"/>
  <c r="P51" i="8"/>
  <c r="P70" i="8"/>
  <c r="P62" i="8"/>
  <c r="P54" i="8"/>
  <c r="P65" i="8"/>
  <c r="P57" i="8"/>
  <c r="P49" i="8"/>
  <c r="P60" i="8"/>
  <c r="P52" i="8"/>
  <c r="P66" i="8"/>
  <c r="P63" i="8"/>
  <c r="P55" i="8"/>
  <c r="P58" i="8"/>
  <c r="P50" i="8"/>
  <c r="P61" i="8"/>
  <c r="P68" i="8"/>
  <c r="P56" i="8"/>
  <c r="P38" i="8"/>
  <c r="P41" i="8"/>
  <c r="P33" i="8"/>
  <c r="P44" i="8"/>
  <c r="P36" i="8"/>
  <c r="P47" i="8"/>
  <c r="P39" i="8"/>
  <c r="P42" i="8"/>
  <c r="P34" i="8"/>
  <c r="P64" i="8"/>
  <c r="P37" i="8"/>
  <c r="P48" i="8"/>
  <c r="P43" i="8"/>
  <c r="P35" i="8"/>
  <c r="P27" i="8"/>
  <c r="P19" i="8"/>
  <c r="P22" i="8"/>
  <c r="P13" i="8"/>
  <c r="P30" i="8"/>
  <c r="P25" i="8"/>
  <c r="P28" i="8"/>
  <c r="P20" i="8"/>
  <c r="P11" i="8"/>
  <c r="P40" i="8"/>
  <c r="P23" i="8"/>
  <c r="P14" i="8"/>
  <c r="P45" i="8"/>
  <c r="P32" i="8"/>
  <c r="P31" i="8"/>
  <c r="P29" i="8"/>
  <c r="P24" i="8"/>
  <c r="P16" i="8"/>
  <c r="P17" i="8"/>
  <c r="P21" i="8"/>
  <c r="P9" i="8"/>
  <c r="Q6" i="8"/>
  <c r="P18" i="8"/>
  <c r="P12" i="8"/>
  <c r="P10" i="8"/>
  <c r="P8" i="8"/>
  <c r="P53" i="8"/>
  <c r="P26" i="8"/>
  <c r="P7" i="8"/>
  <c r="AO14" i="7"/>
  <c r="BH57" i="4"/>
  <c r="P57" i="4"/>
  <c r="BJ41" i="4"/>
  <c r="BI41" i="4"/>
  <c r="BH40" i="4"/>
  <c r="P40" i="4"/>
  <c r="CG4" i="4"/>
  <c r="BX4" i="4"/>
  <c r="CF4" i="4" s="1"/>
  <c r="CD4" i="4"/>
  <c r="E11" i="2" s="1" a="1"/>
  <c r="E11" i="2" s="1"/>
  <c r="AQ14" i="7"/>
  <c r="BU41" i="4"/>
  <c r="AC41" i="4"/>
  <c r="BL48" i="4"/>
  <c r="BK48" i="4"/>
  <c r="BW48" i="4"/>
  <c r="AE48" i="4"/>
  <c r="CG3" i="4"/>
  <c r="BX3" i="4"/>
  <c r="CF3" i="4" s="1"/>
  <c r="CD3" i="4"/>
  <c r="E10" i="2" s="1" a="1"/>
  <c r="E10" i="2" s="1"/>
  <c r="AX111" i="8"/>
  <c r="AX107" i="8"/>
  <c r="AX110" i="8"/>
  <c r="AX102" i="8"/>
  <c r="AX100" i="8"/>
  <c r="AX92" i="8"/>
  <c r="AX103" i="8"/>
  <c r="AX98" i="8"/>
  <c r="AX108" i="8"/>
  <c r="AX101" i="8"/>
  <c r="AX109" i="8"/>
  <c r="AX105" i="8"/>
  <c r="AX99" i="8"/>
  <c r="AX95" i="8"/>
  <c r="AX96" i="8"/>
  <c r="AX104" i="8"/>
  <c r="AX106" i="8"/>
  <c r="AX93" i="8"/>
  <c r="AX89" i="8"/>
  <c r="AX94" i="8"/>
  <c r="AX112" i="8"/>
  <c r="AX97" i="8"/>
  <c r="AX91" i="8"/>
  <c r="AX90" i="8"/>
  <c r="AX84" i="8"/>
  <c r="AX73" i="8"/>
  <c r="AX87" i="8"/>
  <c r="AX82" i="8"/>
  <c r="AX76" i="8"/>
  <c r="AX88" i="8"/>
  <c r="AX79" i="8"/>
  <c r="AX71" i="8"/>
  <c r="AX74" i="8"/>
  <c r="AX85" i="8"/>
  <c r="AX77" i="8"/>
  <c r="AX83" i="8"/>
  <c r="AX80" i="8"/>
  <c r="AX72" i="8"/>
  <c r="AX86" i="8"/>
  <c r="AX75" i="8"/>
  <c r="AX78" i="8"/>
  <c r="AX70" i="8"/>
  <c r="AX69" i="8"/>
  <c r="AX62" i="8"/>
  <c r="AX54" i="8"/>
  <c r="AX57" i="8"/>
  <c r="AX60" i="8"/>
  <c r="AX52" i="8"/>
  <c r="AX65" i="8"/>
  <c r="AX63" i="8"/>
  <c r="AX55" i="8"/>
  <c r="AX58" i="8"/>
  <c r="AX50" i="8"/>
  <c r="AX68" i="8"/>
  <c r="AX61" i="8"/>
  <c r="AX53" i="8"/>
  <c r="AX66" i="8"/>
  <c r="AX64" i="8"/>
  <c r="AX56" i="8"/>
  <c r="AX41" i="8"/>
  <c r="AX33" i="8"/>
  <c r="AX48" i="8"/>
  <c r="AX45" i="8"/>
  <c r="AX44" i="8"/>
  <c r="AX36" i="8"/>
  <c r="AX59" i="8"/>
  <c r="AX39" i="8"/>
  <c r="AX31" i="8"/>
  <c r="AX42" i="8"/>
  <c r="AX34" i="8"/>
  <c r="AX47" i="8"/>
  <c r="AX37" i="8"/>
  <c r="AX51" i="8"/>
  <c r="AX40" i="8"/>
  <c r="AX32" i="8"/>
  <c r="AX49" i="8"/>
  <c r="AX38" i="8"/>
  <c r="AX30" i="8"/>
  <c r="AX22" i="8"/>
  <c r="AX13" i="8"/>
  <c r="AX35" i="8"/>
  <c r="AX25" i="8"/>
  <c r="AX17" i="8"/>
  <c r="AX29" i="8"/>
  <c r="AX28" i="8"/>
  <c r="AX20" i="8"/>
  <c r="AX23" i="8"/>
  <c r="AX14" i="8"/>
  <c r="AX26" i="8"/>
  <c r="AX18" i="8"/>
  <c r="AX27" i="8"/>
  <c r="AX19" i="8"/>
  <c r="AX12" i="8"/>
  <c r="AX7" i="8"/>
  <c r="AX21" i="8"/>
  <c r="AX43" i="8"/>
  <c r="AX11" i="8"/>
  <c r="AX10" i="8"/>
  <c r="AX9" i="8"/>
  <c r="AX24" i="8"/>
  <c r="AX8" i="8"/>
  <c r="AX16" i="8"/>
  <c r="AY6" i="8"/>
  <c r="BL3" i="4"/>
  <c r="T3" i="4"/>
  <c r="AI56" i="2"/>
  <c r="AF56" i="2"/>
  <c r="AH56" i="2"/>
  <c r="J56" i="2"/>
  <c r="AG56" i="2" s="1"/>
  <c r="X14" i="6"/>
  <c r="BT85" i="4"/>
  <c r="AB85" i="4"/>
  <c r="AS33" i="6" l="1"/>
  <c r="V33" i="6"/>
  <c r="AU33" i="6"/>
  <c r="AO33" i="7"/>
  <c r="AP9" i="7"/>
  <c r="Y9" i="6"/>
  <c r="U9" i="6" s="1"/>
  <c r="W9" i="6"/>
  <c r="AT9" i="6"/>
  <c r="AR9" i="7"/>
  <c r="AN9" i="7" s="1"/>
  <c r="X33" i="6"/>
  <c r="AQ33" i="7"/>
  <c r="T64" i="7"/>
  <c r="R48" i="7"/>
  <c r="Y55" i="7"/>
  <c r="AR37" i="7"/>
  <c r="AN37" i="7" s="1"/>
  <c r="K41" i="7"/>
  <c r="T36" i="7"/>
  <c r="T49" i="7"/>
  <c r="I41" i="7"/>
  <c r="H39" i="7"/>
  <c r="T20" i="7"/>
  <c r="Q61" i="7"/>
  <c r="R39" i="7"/>
  <c r="H62" i="7"/>
  <c r="R52" i="7"/>
  <c r="S31" i="7"/>
  <c r="X59" i="7"/>
  <c r="O48" i="7"/>
  <c r="O37" i="7"/>
  <c r="T56" i="7"/>
  <c r="L39" i="7"/>
  <c r="Y26" i="7"/>
  <c r="Q17" i="7"/>
  <c r="T42" i="7"/>
  <c r="T45" i="7"/>
  <c r="Y18" i="7"/>
  <c r="L14" i="7"/>
  <c r="T39" i="7"/>
  <c r="R35" i="7"/>
  <c r="K55" i="7"/>
  <c r="K18" i="7"/>
  <c r="H56" i="7"/>
  <c r="O60" i="7"/>
  <c r="F16" i="7"/>
  <c r="O61" i="7"/>
  <c r="T29" i="7"/>
  <c r="L41" i="7"/>
  <c r="F46" i="7"/>
  <c r="Y15" i="7"/>
  <c r="S50" i="7"/>
  <c r="O34" i="7"/>
  <c r="O54" i="7"/>
  <c r="X36" i="7"/>
  <c r="Q59" i="7"/>
  <c r="K43" i="7"/>
  <c r="H59" i="7"/>
  <c r="Y57" i="7"/>
  <c r="O56" i="7"/>
  <c r="Y27" i="7"/>
  <c r="O28" i="7"/>
  <c r="Y39" i="7"/>
  <c r="T25" i="7"/>
  <c r="I53" i="7"/>
  <c r="L24" i="7"/>
  <c r="Y29" i="7"/>
  <c r="T27" i="7"/>
  <c r="T30" i="7"/>
  <c r="T34" i="7"/>
  <c r="R61" i="7"/>
  <c r="X58" i="7"/>
  <c r="S45" i="7"/>
  <c r="W47" i="7"/>
  <c r="R55" i="7"/>
  <c r="X46" i="7"/>
  <c r="H24" i="7"/>
  <c r="X55" i="7"/>
  <c r="O15" i="7"/>
  <c r="R37" i="7"/>
  <c r="I47" i="7"/>
  <c r="K14" i="7"/>
  <c r="O17" i="7"/>
  <c r="Q33" i="7"/>
  <c r="H32" i="7"/>
  <c r="G56" i="7"/>
  <c r="Y25" i="7"/>
  <c r="L17" i="7"/>
  <c r="R26" i="7"/>
  <c r="H49" i="7"/>
  <c r="I62" i="7"/>
  <c r="X15" i="7"/>
  <c r="Q46" i="7"/>
  <c r="R31" i="7"/>
  <c r="O19" i="7"/>
  <c r="Q15" i="7"/>
  <c r="L43" i="7"/>
  <c r="K61" i="7"/>
  <c r="R41" i="7"/>
  <c r="H21" i="7"/>
  <c r="L37" i="7"/>
  <c r="Q28" i="7"/>
  <c r="Y28" i="7"/>
  <c r="Q49" i="7"/>
  <c r="H36" i="7"/>
  <c r="T21" i="7"/>
  <c r="T19" i="7"/>
  <c r="O32" i="7"/>
  <c r="W50" i="7"/>
  <c r="K57" i="7"/>
  <c r="W20" i="7"/>
  <c r="Y53" i="7"/>
  <c r="T53" i="7"/>
  <c r="R16" i="7"/>
  <c r="H50" i="7"/>
  <c r="L36" i="7"/>
  <c r="R40" i="7"/>
  <c r="T37" i="7"/>
  <c r="X52" i="7"/>
  <c r="Q31" i="7"/>
  <c r="H40" i="7"/>
  <c r="R15" i="7"/>
  <c r="W43" i="7"/>
  <c r="R27" i="7"/>
  <c r="S46" i="7"/>
  <c r="H42" i="7"/>
  <c r="Q23" i="7"/>
  <c r="Q35" i="7"/>
  <c r="O64" i="7"/>
  <c r="O55" i="7"/>
  <c r="T48" i="7"/>
  <c r="H22" i="7"/>
  <c r="Y52" i="7"/>
  <c r="R45" i="7"/>
  <c r="H58" i="7"/>
  <c r="I34" i="7"/>
  <c r="R33" i="7"/>
  <c r="Q47" i="7"/>
  <c r="K19" i="7"/>
  <c r="T50" i="7"/>
  <c r="Y42" i="7"/>
  <c r="H31" i="7"/>
  <c r="O16" i="7"/>
  <c r="O22" i="7"/>
  <c r="O46" i="7"/>
  <c r="I46" i="7"/>
  <c r="O25" i="7"/>
  <c r="S25" i="7"/>
  <c r="K27" i="7"/>
  <c r="O27" i="7"/>
  <c r="H43" i="7"/>
  <c r="O43" i="7"/>
  <c r="O14" i="7"/>
  <c r="X14" i="7"/>
  <c r="O47" i="7"/>
  <c r="T47" i="7"/>
  <c r="O36" i="7"/>
  <c r="Y36" i="7"/>
  <c r="T62" i="7"/>
  <c r="O62" i="7"/>
  <c r="W59" i="7"/>
  <c r="O59" i="7"/>
  <c r="O53" i="7"/>
  <c r="Q53" i="7"/>
  <c r="L57" i="7"/>
  <c r="O57" i="7"/>
  <c r="W57" i="7"/>
  <c r="H9" i="7"/>
  <c r="K9" i="7"/>
  <c r="K13" i="7" s="1"/>
  <c r="O9" i="7"/>
  <c r="O29" i="7"/>
  <c r="R29" i="7"/>
  <c r="F29" i="7"/>
  <c r="O45" i="7"/>
  <c r="Y45" i="7"/>
  <c r="I18" i="7"/>
  <c r="O18" i="7"/>
  <c r="Y50" i="7"/>
  <c r="L30" i="7"/>
  <c r="O30" i="7"/>
  <c r="Y30" i="7"/>
  <c r="O40" i="7"/>
  <c r="W40" i="7"/>
  <c r="G34" i="7"/>
  <c r="H19" i="7"/>
  <c r="R21" i="7"/>
  <c r="Y21" i="7"/>
  <c r="O21" i="7"/>
  <c r="Q24" i="7"/>
  <c r="O24" i="7"/>
  <c r="W24" i="7"/>
  <c r="W26" i="7"/>
  <c r="O26" i="7"/>
  <c r="O50" i="7"/>
  <c r="Q50" i="7"/>
  <c r="Q39" i="7"/>
  <c r="O39" i="7"/>
  <c r="O41" i="7"/>
  <c r="H41" i="7"/>
  <c r="Y20" i="7"/>
  <c r="R20" i="7"/>
  <c r="O20" i="7"/>
  <c r="K33" i="7"/>
  <c r="W33" i="7"/>
  <c r="O33" i="7"/>
  <c r="Q42" i="7"/>
  <c r="O42" i="7"/>
  <c r="W23" i="7"/>
  <c r="O23" i="7"/>
  <c r="W31" i="7"/>
  <c r="Y31" i="7"/>
  <c r="O31" i="7"/>
  <c r="T58" i="7"/>
  <c r="O58" i="7"/>
  <c r="O63" i="7"/>
  <c r="Q63" i="7"/>
  <c r="W52" i="7"/>
  <c r="O52" i="7"/>
  <c r="O35" i="7"/>
  <c r="W35" i="7"/>
  <c r="X37" i="6"/>
  <c r="G39" i="7"/>
  <c r="AE56" i="2"/>
  <c r="O38" i="7"/>
  <c r="Q38" i="7"/>
  <c r="G30" i="7"/>
  <c r="G17" i="7"/>
  <c r="G22" i="7"/>
  <c r="G36" i="7"/>
  <c r="H7" i="7"/>
  <c r="O7" i="7"/>
  <c r="O49" i="7"/>
  <c r="Y49" i="7"/>
  <c r="X10" i="7"/>
  <c r="O10" i="7"/>
  <c r="G16" i="7"/>
  <c r="AQ41" i="7"/>
  <c r="AO41" i="7"/>
  <c r="AS41" i="6"/>
  <c r="AU41" i="6"/>
  <c r="V41" i="6"/>
  <c r="T24" i="7"/>
  <c r="G60" i="7"/>
  <c r="I50" i="7"/>
  <c r="T8" i="7"/>
  <c r="T13" i="7" s="1"/>
  <c r="H8" i="7"/>
  <c r="G62" i="7"/>
  <c r="G58" i="7"/>
  <c r="G18" i="7"/>
  <c r="G21" i="7"/>
  <c r="AP37" i="7"/>
  <c r="S37" i="6"/>
  <c r="Y16" i="7"/>
  <c r="H16" i="7"/>
  <c r="G61" i="7"/>
  <c r="Y37" i="6"/>
  <c r="U37" i="6" s="1"/>
  <c r="R54" i="7"/>
  <c r="G38" i="7"/>
  <c r="G52" i="7"/>
  <c r="H45" i="7"/>
  <c r="H11" i="7"/>
  <c r="AR11" i="7"/>
  <c r="AN11" i="7" s="1"/>
  <c r="AP11" i="7"/>
  <c r="Y11" i="7"/>
  <c r="Y13" i="7" s="1"/>
  <c r="Y11" i="6"/>
  <c r="U11" i="6" s="1"/>
  <c r="AV11" i="6"/>
  <c r="AR11" i="6" s="1"/>
  <c r="X11" i="7"/>
  <c r="W11" i="6"/>
  <c r="AT11" i="6"/>
  <c r="H17" i="7"/>
  <c r="AT37" i="6"/>
  <c r="H37" i="7"/>
  <c r="L35" i="7"/>
  <c r="BV41" i="4"/>
  <c r="AD41" i="4"/>
  <c r="BN8" i="4"/>
  <c r="BM8" i="4"/>
  <c r="CD8" i="4"/>
  <c r="E15" i="2" s="1" a="1"/>
  <c r="E15" i="2" s="1"/>
  <c r="AS27" i="6"/>
  <c r="AO27" i="7"/>
  <c r="AQ27" i="7"/>
  <c r="X27" i="6"/>
  <c r="AU27" i="6"/>
  <c r="V27" i="6"/>
  <c r="G59" i="7"/>
  <c r="G40" i="7"/>
  <c r="G32" i="7"/>
  <c r="G47" i="7"/>
  <c r="G49" i="7"/>
  <c r="G12" i="7"/>
  <c r="G6" i="7"/>
  <c r="W37" i="6"/>
  <c r="BL65" i="4"/>
  <c r="T65" i="4"/>
  <c r="T31" i="7"/>
  <c r="R49" i="7"/>
  <c r="Y54" i="7"/>
  <c r="AO9" i="7"/>
  <c r="AQ9" i="7"/>
  <c r="X9" i="6"/>
  <c r="AU9" i="6"/>
  <c r="V9" i="6"/>
  <c r="AS9" i="6"/>
  <c r="S9" i="6"/>
  <c r="G9" i="6"/>
  <c r="AL9" i="7"/>
  <c r="AP9" i="6"/>
  <c r="AD9" i="6"/>
  <c r="X46" i="6"/>
  <c r="V46" i="6"/>
  <c r="AU46" i="6"/>
  <c r="AS46" i="6"/>
  <c r="AQ46" i="7"/>
  <c r="AO46" i="7"/>
  <c r="AQ56" i="7"/>
  <c r="AO56" i="7"/>
  <c r="AS56" i="6"/>
  <c r="X56" i="6"/>
  <c r="V56" i="6"/>
  <c r="AU56" i="6"/>
  <c r="AQ52" i="7"/>
  <c r="AO52" i="7"/>
  <c r="X52" i="6"/>
  <c r="V52" i="6"/>
  <c r="AU52" i="6"/>
  <c r="AS52" i="6"/>
  <c r="AQ62" i="7"/>
  <c r="AO62" i="7"/>
  <c r="V62" i="6"/>
  <c r="AU62" i="6"/>
  <c r="AS62" i="6"/>
  <c r="X62" i="6"/>
  <c r="R47" i="7"/>
  <c r="AV19" i="6"/>
  <c r="AR19" i="6" s="1"/>
  <c r="AT19" i="6"/>
  <c r="AR19" i="7"/>
  <c r="AN19" i="7" s="1"/>
  <c r="AP19" i="7"/>
  <c r="Y19" i="6"/>
  <c r="U19" i="6" s="1"/>
  <c r="X19" i="7"/>
  <c r="W19" i="6"/>
  <c r="AL19" i="7"/>
  <c r="G19" i="6"/>
  <c r="AP19" i="6"/>
  <c r="AD19" i="6"/>
  <c r="S19" i="6"/>
  <c r="Q51" i="7"/>
  <c r="AP51" i="7"/>
  <c r="Y51" i="6"/>
  <c r="U51" i="6" s="1"/>
  <c r="AV51" i="6"/>
  <c r="AR51" i="6" s="1"/>
  <c r="W51" i="6"/>
  <c r="AT51" i="6"/>
  <c r="AR51" i="7"/>
  <c r="AN51" i="7" s="1"/>
  <c r="AU36" i="6"/>
  <c r="V36" i="6"/>
  <c r="AP36" i="6"/>
  <c r="AS36" i="6"/>
  <c r="S36" i="6"/>
  <c r="AO36" i="7"/>
  <c r="AQ36" i="7"/>
  <c r="X36" i="6"/>
  <c r="G36" i="6"/>
  <c r="AL36" i="7"/>
  <c r="AD36" i="6"/>
  <c r="H10" i="7"/>
  <c r="AP10" i="6"/>
  <c r="Y10" i="6"/>
  <c r="U10" i="6" s="1"/>
  <c r="AV10" i="6"/>
  <c r="AR10" i="6" s="1"/>
  <c r="W10" i="6"/>
  <c r="AL10" i="7"/>
  <c r="G10" i="6"/>
  <c r="AR10" i="7"/>
  <c r="AN10" i="7" s="1"/>
  <c r="AT10" i="6"/>
  <c r="AP10" i="7"/>
  <c r="AD10" i="6"/>
  <c r="S10" i="6"/>
  <c r="T32" i="7"/>
  <c r="H18" i="7"/>
  <c r="K36" i="7"/>
  <c r="Y47" i="7"/>
  <c r="AU39" i="6"/>
  <c r="V39" i="6"/>
  <c r="AS39" i="6"/>
  <c r="AQ39" i="7"/>
  <c r="AO39" i="7"/>
  <c r="X39" i="6"/>
  <c r="AT27" i="6"/>
  <c r="AP25" i="6"/>
  <c r="AR31" i="7"/>
  <c r="AN31" i="7" s="1"/>
  <c r="AP31" i="7"/>
  <c r="AL31" i="7"/>
  <c r="G25" i="6"/>
  <c r="AD31" i="6"/>
  <c r="Y31" i="6"/>
  <c r="U31" i="6" s="1"/>
  <c r="W24" i="6"/>
  <c r="AT31" i="6"/>
  <c r="G31" i="6"/>
  <c r="AD42" i="6"/>
  <c r="AL50" i="7"/>
  <c r="AL59" i="7"/>
  <c r="W31" i="6"/>
  <c r="AL25" i="7"/>
  <c r="M6" i="7"/>
  <c r="AP31" i="6"/>
  <c r="AD16" i="6"/>
  <c r="Y16" i="6"/>
  <c r="U16" i="6" s="1"/>
  <c r="G24" i="6"/>
  <c r="S33" i="6"/>
  <c r="AL57" i="7"/>
  <c r="AP39" i="6"/>
  <c r="M32" i="7"/>
  <c r="AV31" i="6"/>
  <c r="AR31" i="6" s="1"/>
  <c r="AD57" i="6"/>
  <c r="AP21" i="7"/>
  <c r="AV30" i="6"/>
  <c r="AR30" i="6" s="1"/>
  <c r="AL47" i="7"/>
  <c r="AL18" i="7"/>
  <c r="AR40" i="7"/>
  <c r="AN40" i="7" s="1"/>
  <c r="G18" i="6"/>
  <c r="AL37" i="7"/>
  <c r="S60" i="6"/>
  <c r="AD18" i="6"/>
  <c r="AD59" i="6"/>
  <c r="S18" i="6"/>
  <c r="W16" i="6"/>
  <c r="S59" i="6"/>
  <c r="AP59" i="6"/>
  <c r="AV54" i="6"/>
  <c r="AR54" i="6" s="1"/>
  <c r="AD54" i="6"/>
  <c r="AP54" i="6"/>
  <c r="AT54" i="6"/>
  <c r="S54" i="6"/>
  <c r="AP54" i="7"/>
  <c r="G47" i="6"/>
  <c r="Y54" i="6"/>
  <c r="U54" i="6" s="1"/>
  <c r="AP27" i="6"/>
  <c r="AL54" i="7"/>
  <c r="F54" i="7"/>
  <c r="AV27" i="6"/>
  <c r="AR27" i="6" s="1"/>
  <c r="AD27" i="6"/>
  <c r="G43" i="6"/>
  <c r="AR54" i="7"/>
  <c r="AN54" i="7" s="1"/>
  <c r="G27" i="6"/>
  <c r="W54" i="6"/>
  <c r="AL27" i="7"/>
  <c r="S27" i="6"/>
  <c r="AQ29" i="7"/>
  <c r="AO29" i="7"/>
  <c r="AS29" i="6"/>
  <c r="X29" i="6"/>
  <c r="AU29" i="6"/>
  <c r="V29" i="6"/>
  <c r="AP29" i="6"/>
  <c r="AL29" i="7"/>
  <c r="AD29" i="6"/>
  <c r="S29" i="6"/>
  <c r="G29" i="6"/>
  <c r="AS37" i="6"/>
  <c r="AR62" i="7"/>
  <c r="AN62" i="7" s="1"/>
  <c r="Y62" i="6"/>
  <c r="U62" i="6" s="1"/>
  <c r="G62" i="6"/>
  <c r="AL62" i="7"/>
  <c r="AP62" i="6"/>
  <c r="AV62" i="6"/>
  <c r="AR62" i="6" s="1"/>
  <c r="W62" i="6"/>
  <c r="AD62" i="6"/>
  <c r="S62" i="6"/>
  <c r="AP62" i="7"/>
  <c r="X62" i="7"/>
  <c r="AT62" i="6"/>
  <c r="AV18" i="6"/>
  <c r="AR18" i="6" s="1"/>
  <c r="Y18" i="6"/>
  <c r="U18" i="6" s="1"/>
  <c r="AP18" i="7"/>
  <c r="W18" i="6"/>
  <c r="AR18" i="7"/>
  <c r="AN18" i="7" s="1"/>
  <c r="AT18" i="6"/>
  <c r="T18" i="7"/>
  <c r="AP18" i="6"/>
  <c r="Y58" i="7"/>
  <c r="W58" i="6"/>
  <c r="Y58" i="6"/>
  <c r="U58" i="6" s="1"/>
  <c r="AT58" i="6"/>
  <c r="AP58" i="7"/>
  <c r="AR58" i="7"/>
  <c r="AN58" i="7" s="1"/>
  <c r="AV58" i="6"/>
  <c r="AR58" i="6" s="1"/>
  <c r="AO37" i="7"/>
  <c r="G9" i="7"/>
  <c r="G24" i="7"/>
  <c r="Y59" i="7"/>
  <c r="X32" i="6"/>
  <c r="AU32" i="6"/>
  <c r="V32" i="6"/>
  <c r="AS32" i="6"/>
  <c r="AO32" i="7"/>
  <c r="AQ32" i="7"/>
  <c r="AD32" i="6"/>
  <c r="G32" i="6"/>
  <c r="AL32" i="7"/>
  <c r="AP32" i="6"/>
  <c r="S32" i="6"/>
  <c r="AB52" i="7"/>
  <c r="AB23" i="7"/>
  <c r="AB15" i="7"/>
  <c r="AB33" i="7"/>
  <c r="AB25" i="7"/>
  <c r="AB17" i="7"/>
  <c r="AB19" i="7"/>
  <c r="AB31" i="7"/>
  <c r="AB43" i="7"/>
  <c r="AB41" i="7"/>
  <c r="AB12" i="7"/>
  <c r="AB35" i="7"/>
  <c r="AB27" i="7"/>
  <c r="AB47" i="7"/>
  <c r="AB10" i="7"/>
  <c r="AB14" i="7"/>
  <c r="AB32" i="7"/>
  <c r="AB24" i="7"/>
  <c r="AB16" i="7"/>
  <c r="AB9" i="7"/>
  <c r="AB51" i="7"/>
  <c r="AB22" i="7"/>
  <c r="AB40" i="7"/>
  <c r="AB11" i="7"/>
  <c r="AB6" i="7"/>
  <c r="AB7" i="7"/>
  <c r="AB59" i="7"/>
  <c r="AB60" i="7"/>
  <c r="AB45" i="7"/>
  <c r="AB21" i="7"/>
  <c r="AB49" i="7"/>
  <c r="AB62" i="7"/>
  <c r="AB54" i="7"/>
  <c r="AB63" i="7"/>
  <c r="AB39" i="7"/>
  <c r="AB29" i="7"/>
  <c r="AB57" i="7"/>
  <c r="AB61" i="7"/>
  <c r="AB58" i="7"/>
  <c r="AB50" i="7"/>
  <c r="AB42" i="7"/>
  <c r="AB30" i="7"/>
  <c r="AB56" i="7"/>
  <c r="AB48" i="7"/>
  <c r="AB26" i="7"/>
  <c r="AB18" i="7"/>
  <c r="AB8" i="7"/>
  <c r="AB20" i="7"/>
  <c r="AB46" i="7"/>
  <c r="AB64" i="7"/>
  <c r="AB55" i="7"/>
  <c r="AB34" i="7"/>
  <c r="AB53" i="7"/>
  <c r="AB36" i="7"/>
  <c r="AB28" i="7"/>
  <c r="AB38" i="7"/>
  <c r="AB37" i="7"/>
  <c r="H29" i="7"/>
  <c r="AQ48" i="7"/>
  <c r="AO48" i="7"/>
  <c r="X48" i="6"/>
  <c r="V48" i="6"/>
  <c r="AU48" i="6"/>
  <c r="AS48" i="6"/>
  <c r="Y61" i="7"/>
  <c r="H33" i="7"/>
  <c r="AL30" i="7"/>
  <c r="W30" i="6"/>
  <c r="AP30" i="6"/>
  <c r="G30" i="6"/>
  <c r="S30" i="6"/>
  <c r="AR30" i="7"/>
  <c r="AN30" i="7" s="1"/>
  <c r="H30" i="7"/>
  <c r="Y30" i="6"/>
  <c r="U30" i="6" s="1"/>
  <c r="AP30" i="7"/>
  <c r="AD30" i="6"/>
  <c r="AT30" i="6"/>
  <c r="H26" i="7"/>
  <c r="AD26" i="6"/>
  <c r="AR26" i="7"/>
  <c r="AN26" i="7" s="1"/>
  <c r="AL26" i="7"/>
  <c r="AP26" i="7"/>
  <c r="S26" i="6"/>
  <c r="G26" i="6"/>
  <c r="W26" i="6"/>
  <c r="AP26" i="6"/>
  <c r="AV26" i="6"/>
  <c r="AR26" i="6" s="1"/>
  <c r="AT26" i="6"/>
  <c r="Y26" i="6"/>
  <c r="U26" i="6" s="1"/>
  <c r="R50" i="7"/>
  <c r="AT50" i="6"/>
  <c r="AP50" i="7"/>
  <c r="G50" i="6"/>
  <c r="S50" i="6"/>
  <c r="AP50" i="6"/>
  <c r="AR50" i="7"/>
  <c r="AN50" i="7" s="1"/>
  <c r="W50" i="6"/>
  <c r="AD50" i="6"/>
  <c r="Y50" i="6"/>
  <c r="U50" i="6" s="1"/>
  <c r="AV50" i="6"/>
  <c r="AR50" i="6" s="1"/>
  <c r="Y24" i="7"/>
  <c r="AQ23" i="7"/>
  <c r="AO23" i="7"/>
  <c r="X23" i="6"/>
  <c r="AU23" i="6"/>
  <c r="V23" i="6"/>
  <c r="AS23" i="6"/>
  <c r="Q41" i="7"/>
  <c r="AP37" i="6"/>
  <c r="AQ37" i="7"/>
  <c r="AE16" i="2"/>
  <c r="K21" i="7"/>
  <c r="S21" i="6"/>
  <c r="AL21" i="7"/>
  <c r="W21" i="6"/>
  <c r="G21" i="6"/>
  <c r="Y21" i="6"/>
  <c r="U21" i="6" s="1"/>
  <c r="AV21" i="6"/>
  <c r="AR21" i="6" s="1"/>
  <c r="AR21" i="7"/>
  <c r="AN21" i="7" s="1"/>
  <c r="AD21" i="6"/>
  <c r="AP21" i="6"/>
  <c r="AT21" i="6"/>
  <c r="AO58" i="7"/>
  <c r="AQ58" i="7"/>
  <c r="X58" i="6"/>
  <c r="V58" i="6"/>
  <c r="AU58" i="6"/>
  <c r="AS58" i="6"/>
  <c r="AL58" i="7"/>
  <c r="G58" i="6"/>
  <c r="AD58" i="6"/>
  <c r="S58" i="6"/>
  <c r="AP58" i="6"/>
  <c r="G42" i="7"/>
  <c r="G46" i="7"/>
  <c r="F11" i="2"/>
  <c r="C3" i="1"/>
  <c r="E3" i="1" s="1"/>
  <c r="V64" i="7"/>
  <c r="V55" i="7"/>
  <c r="V20" i="7"/>
  <c r="V6" i="7"/>
  <c r="V57" i="7"/>
  <c r="V24" i="7"/>
  <c r="V56" i="7"/>
  <c r="V60" i="7"/>
  <c r="V10" i="7"/>
  <c r="V48" i="7"/>
  <c r="V39" i="7"/>
  <c r="V37" i="7"/>
  <c r="V59" i="7"/>
  <c r="V34" i="7"/>
  <c r="V61" i="7"/>
  <c r="V52" i="7"/>
  <c r="V43" i="7"/>
  <c r="V47" i="7"/>
  <c r="V31" i="7"/>
  <c r="V8" i="7"/>
  <c r="V53" i="7"/>
  <c r="V62" i="7"/>
  <c r="V41" i="7"/>
  <c r="V38" i="7"/>
  <c r="V9" i="7"/>
  <c r="V23" i="7"/>
  <c r="V50" i="7"/>
  <c r="V45" i="7"/>
  <c r="V54" i="7"/>
  <c r="V33" i="7"/>
  <c r="V30" i="7"/>
  <c r="V40" i="7"/>
  <c r="V21" i="7"/>
  <c r="V15" i="7"/>
  <c r="V14" i="7"/>
  <c r="V58" i="7"/>
  <c r="V46" i="7"/>
  <c r="V25" i="7"/>
  <c r="V22" i="7"/>
  <c r="V32" i="7"/>
  <c r="V42" i="7"/>
  <c r="V11" i="7"/>
  <c r="V17" i="7"/>
  <c r="V51" i="7"/>
  <c r="V63" i="7"/>
  <c r="V28" i="7"/>
  <c r="V7" i="7"/>
  <c r="V12" i="7"/>
  <c r="V16" i="7"/>
  <c r="V26" i="7"/>
  <c r="V49" i="7"/>
  <c r="V35" i="7"/>
  <c r="V18" i="7"/>
  <c r="V27" i="7"/>
  <c r="V19" i="7"/>
  <c r="V29" i="7"/>
  <c r="V36" i="7"/>
  <c r="AQ45" i="7"/>
  <c r="AO45" i="7"/>
  <c r="V45" i="6"/>
  <c r="AU45" i="6"/>
  <c r="AS45" i="6"/>
  <c r="X45" i="6"/>
  <c r="BU85" i="4"/>
  <c r="AC85" i="4"/>
  <c r="BM3" i="4"/>
  <c r="BN3" i="4"/>
  <c r="G11" i="7"/>
  <c r="G25" i="7"/>
  <c r="G50" i="7"/>
  <c r="G7" i="7"/>
  <c r="G8" i="7"/>
  <c r="G15" i="7"/>
  <c r="G19" i="7"/>
  <c r="AV37" i="6"/>
  <c r="AR37" i="6" s="1"/>
  <c r="Q111" i="8"/>
  <c r="Q107" i="8"/>
  <c r="Q110" i="8"/>
  <c r="Q102" i="8"/>
  <c r="Q105" i="8"/>
  <c r="Q100" i="8"/>
  <c r="Q92" i="8"/>
  <c r="Q109" i="8"/>
  <c r="Q103" i="8"/>
  <c r="Q98" i="8"/>
  <c r="Q108" i="8"/>
  <c r="Q101" i="8"/>
  <c r="Q106" i="8"/>
  <c r="Q99" i="8"/>
  <c r="Q97" i="8"/>
  <c r="Q93" i="8"/>
  <c r="Q91" i="8"/>
  <c r="Q112" i="8"/>
  <c r="Q96" i="8"/>
  <c r="Q104" i="8"/>
  <c r="Q95" i="8"/>
  <c r="Q89" i="8"/>
  <c r="Q94" i="8"/>
  <c r="Q85" i="8"/>
  <c r="Q82" i="8"/>
  <c r="Q73" i="8"/>
  <c r="Q83" i="8"/>
  <c r="Q76" i="8"/>
  <c r="Q79" i="8"/>
  <c r="Q71" i="8"/>
  <c r="Q88" i="8"/>
  <c r="Q74" i="8"/>
  <c r="Q84" i="8"/>
  <c r="Q77" i="8"/>
  <c r="Q87" i="8"/>
  <c r="Q86" i="8"/>
  <c r="Q80" i="8"/>
  <c r="Q72" i="8"/>
  <c r="Q90" i="8"/>
  <c r="Q75" i="8"/>
  <c r="Q78" i="8"/>
  <c r="Q70" i="8"/>
  <c r="Q62" i="8"/>
  <c r="Q54" i="8"/>
  <c r="Q65" i="8"/>
  <c r="Q57" i="8"/>
  <c r="Q60" i="8"/>
  <c r="Q52" i="8"/>
  <c r="Q66" i="8"/>
  <c r="Q63" i="8"/>
  <c r="Q55" i="8"/>
  <c r="Q58" i="8"/>
  <c r="Q50" i="8"/>
  <c r="Q69" i="8"/>
  <c r="Q61" i="8"/>
  <c r="Q53" i="8"/>
  <c r="Q68" i="8"/>
  <c r="Q64" i="8"/>
  <c r="Q56" i="8"/>
  <c r="Q41" i="8"/>
  <c r="Q33" i="8"/>
  <c r="Q44" i="8"/>
  <c r="Q36" i="8"/>
  <c r="Q47" i="8"/>
  <c r="Q39" i="8"/>
  <c r="Q31" i="8"/>
  <c r="Q42" i="8"/>
  <c r="Q34" i="8"/>
  <c r="Q49" i="8"/>
  <c r="Q37" i="8"/>
  <c r="Q45" i="8"/>
  <c r="Q40" i="8"/>
  <c r="Q32" i="8"/>
  <c r="Q59" i="8"/>
  <c r="Q38" i="8"/>
  <c r="Q22" i="8"/>
  <c r="Q13" i="8"/>
  <c r="Q51" i="8"/>
  <c r="Q48" i="8"/>
  <c r="Q30" i="8"/>
  <c r="Q25" i="8"/>
  <c r="Q17" i="8"/>
  <c r="Q28" i="8"/>
  <c r="Q20" i="8"/>
  <c r="Q43" i="8"/>
  <c r="Q23" i="8"/>
  <c r="Q14" i="8"/>
  <c r="Q26" i="8"/>
  <c r="Q18" i="8"/>
  <c r="Q27" i="8"/>
  <c r="Q19" i="8"/>
  <c r="Q24" i="8"/>
  <c r="Q11" i="8"/>
  <c r="Q21" i="8"/>
  <c r="Q9" i="8"/>
  <c r="R6" i="8"/>
  <c r="Q35" i="8"/>
  <c r="Q16" i="8"/>
  <c r="Q12" i="8"/>
  <c r="Q10" i="8"/>
  <c r="Q8" i="8"/>
  <c r="Q29" i="8"/>
  <c r="Q7" i="8"/>
  <c r="Q29" i="7"/>
  <c r="AV29" i="6"/>
  <c r="AR29" i="6" s="1"/>
  <c r="W29" i="6"/>
  <c r="Y29" i="6"/>
  <c r="U29" i="6" s="1"/>
  <c r="AP29" i="7"/>
  <c r="AT29" i="6"/>
  <c r="AR29" i="7"/>
  <c r="AN29" i="7" s="1"/>
  <c r="AV8" i="6"/>
  <c r="AR8" i="6" s="1"/>
  <c r="AP8" i="7"/>
  <c r="W8" i="6"/>
  <c r="Y8" i="6"/>
  <c r="U8" i="6" s="1"/>
  <c r="AL8" i="7"/>
  <c r="G8" i="6"/>
  <c r="AT8" i="6"/>
  <c r="AD8" i="6"/>
  <c r="S8" i="6"/>
  <c r="AP8" i="6"/>
  <c r="AR8" i="7"/>
  <c r="AN8" i="7" s="1"/>
  <c r="K16" i="7"/>
  <c r="AQ54" i="7"/>
  <c r="AO54" i="7"/>
  <c r="X54" i="6"/>
  <c r="AU54" i="6"/>
  <c r="AS54" i="6"/>
  <c r="V54" i="6"/>
  <c r="H38" i="7"/>
  <c r="AR38" i="7"/>
  <c r="AN38" i="7" s="1"/>
  <c r="AV38" i="6"/>
  <c r="AR38" i="6" s="1"/>
  <c r="W38" i="6"/>
  <c r="Y38" i="6"/>
  <c r="U38" i="6" s="1"/>
  <c r="AT38" i="6"/>
  <c r="AP38" i="7"/>
  <c r="F25" i="7"/>
  <c r="AU25" i="6"/>
  <c r="AQ25" i="7"/>
  <c r="V25" i="6"/>
  <c r="AO25" i="7"/>
  <c r="AS25" i="6"/>
  <c r="X25" i="6"/>
  <c r="AQ64" i="7"/>
  <c r="AO64" i="7"/>
  <c r="AS64" i="6"/>
  <c r="X64" i="6"/>
  <c r="V64" i="6"/>
  <c r="AU64" i="6"/>
  <c r="AP40" i="7"/>
  <c r="AT40" i="6"/>
  <c r="W40" i="6"/>
  <c r="Y40" i="6"/>
  <c r="U40" i="6" s="1"/>
  <c r="AD40" i="6"/>
  <c r="S40" i="6"/>
  <c r="K40" i="7"/>
  <c r="AP40" i="6"/>
  <c r="G40" i="6"/>
  <c r="AL40" i="7"/>
  <c r="AV40" i="6"/>
  <c r="AR40" i="6" s="1"/>
  <c r="R32" i="7"/>
  <c r="Y32" i="6"/>
  <c r="U32" i="6" s="1"/>
  <c r="AP32" i="7"/>
  <c r="AV32" i="6"/>
  <c r="AR32" i="6" s="1"/>
  <c r="AR32" i="7"/>
  <c r="AN32" i="7" s="1"/>
  <c r="AT32" i="6"/>
  <c r="W32" i="6"/>
  <c r="AG39" i="6"/>
  <c r="J39" i="6"/>
  <c r="Y39" i="6"/>
  <c r="U39" i="6" s="1"/>
  <c r="W39" i="6"/>
  <c r="AP39" i="7"/>
  <c r="AL39" i="7"/>
  <c r="K39" i="7"/>
  <c r="AV39" i="6"/>
  <c r="AR39" i="6" s="1"/>
  <c r="S39" i="6"/>
  <c r="AR39" i="7"/>
  <c r="AN39" i="7" s="1"/>
  <c r="AT39" i="6"/>
  <c r="I15" i="7"/>
  <c r="AP15" i="7"/>
  <c r="Y15" i="6"/>
  <c r="U15" i="6" s="1"/>
  <c r="AV15" i="6"/>
  <c r="AR15" i="6" s="1"/>
  <c r="W15" i="6"/>
  <c r="AT15" i="6"/>
  <c r="AR15" i="7"/>
  <c r="AN15" i="7" s="1"/>
  <c r="AQ63" i="7"/>
  <c r="AS63" i="6"/>
  <c r="V63" i="6"/>
  <c r="AO63" i="7"/>
  <c r="AU63" i="6"/>
  <c r="X63" i="6"/>
  <c r="AP63" i="6"/>
  <c r="S63" i="6"/>
  <c r="G63" i="6"/>
  <c r="AD63" i="6"/>
  <c r="AL63" i="7"/>
  <c r="AQ47" i="7"/>
  <c r="AO47" i="7"/>
  <c r="V47" i="6"/>
  <c r="AU47" i="6"/>
  <c r="AS47" i="6"/>
  <c r="X47" i="6"/>
  <c r="AS20" i="6"/>
  <c r="AQ20" i="7"/>
  <c r="AO20" i="7"/>
  <c r="X20" i="6"/>
  <c r="AU20" i="6"/>
  <c r="V20" i="6"/>
  <c r="K47" i="7"/>
  <c r="L64" i="7"/>
  <c r="AP64" i="7"/>
  <c r="Y64" i="6"/>
  <c r="U64" i="6" s="1"/>
  <c r="S64" i="6"/>
  <c r="AV64" i="6"/>
  <c r="AR64" i="6" s="1"/>
  <c r="W64" i="6"/>
  <c r="AL64" i="7"/>
  <c r="G64" i="6"/>
  <c r="AR64" i="7"/>
  <c r="AN64" i="7" s="1"/>
  <c r="AP64" i="6"/>
  <c r="AT64" i="6"/>
  <c r="AD64" i="6"/>
  <c r="S14" i="7"/>
  <c r="G37" i="6"/>
  <c r="BI57" i="4"/>
  <c r="Q57" i="4"/>
  <c r="Y48" i="7"/>
  <c r="AP48" i="6"/>
  <c r="AT48" i="6"/>
  <c r="AR48" i="7"/>
  <c r="AN48" i="7" s="1"/>
  <c r="Y48" i="6"/>
  <c r="U48" i="6" s="1"/>
  <c r="AV48" i="6"/>
  <c r="AR48" i="6" s="1"/>
  <c r="AP48" i="7"/>
  <c r="W48" i="6"/>
  <c r="AD48" i="6"/>
  <c r="AL48" i="7"/>
  <c r="S48" i="6"/>
  <c r="G48" i="6"/>
  <c r="H55" i="7"/>
  <c r="AR55" i="7"/>
  <c r="AN55" i="7" s="1"/>
  <c r="AD55" i="6"/>
  <c r="S55" i="6"/>
  <c r="W55" i="6"/>
  <c r="AP55" i="6"/>
  <c r="AP55" i="7"/>
  <c r="Y55" i="6"/>
  <c r="U55" i="6" s="1"/>
  <c r="G55" i="6"/>
  <c r="AV55" i="6"/>
  <c r="AR55" i="6" s="1"/>
  <c r="AL55" i="7"/>
  <c r="AT55" i="6"/>
  <c r="S24" i="7"/>
  <c r="AD24" i="6"/>
  <c r="AL24" i="7"/>
  <c r="AP24" i="7"/>
  <c r="Y24" i="6"/>
  <c r="U24" i="6" s="1"/>
  <c r="S24" i="6"/>
  <c r="AP24" i="6"/>
  <c r="AT24" i="6"/>
  <c r="AR24" i="7"/>
  <c r="AN24" i="7" s="1"/>
  <c r="AV24" i="6"/>
  <c r="AR24" i="6" s="1"/>
  <c r="G54" i="7"/>
  <c r="G57" i="7"/>
  <c r="G27" i="7"/>
  <c r="G10" i="7"/>
  <c r="G55" i="7"/>
  <c r="G28" i="7"/>
  <c r="G37" i="7"/>
  <c r="I16" i="11" a="1"/>
  <c r="I16" i="11" s="1"/>
  <c r="K16" i="11" a="1"/>
  <c r="K16" i="11" s="1"/>
  <c r="J16" i="11" a="1"/>
  <c r="J16" i="11" s="1"/>
  <c r="H16" i="11" a="1"/>
  <c r="H16" i="11" s="1"/>
  <c r="G17" i="11"/>
  <c r="L19" i="7"/>
  <c r="AO19" i="7"/>
  <c r="AQ19" i="7"/>
  <c r="X19" i="6"/>
  <c r="AU19" i="6"/>
  <c r="AS19" i="6"/>
  <c r="V19" i="6"/>
  <c r="X32" i="7"/>
  <c r="W36" i="7"/>
  <c r="W36" i="6"/>
  <c r="AR36" i="7"/>
  <c r="AN36" i="7" s="1"/>
  <c r="AT36" i="6"/>
  <c r="AP36" i="7"/>
  <c r="Y36" i="6"/>
  <c r="U36" i="6" s="1"/>
  <c r="AV36" i="6"/>
  <c r="AR36" i="6" s="1"/>
  <c r="Q52" i="7"/>
  <c r="AL52" i="7"/>
  <c r="W52" i="6"/>
  <c r="AP52" i="6"/>
  <c r="AD52" i="6"/>
  <c r="AV52" i="6"/>
  <c r="AR52" i="6" s="1"/>
  <c r="G52" i="6"/>
  <c r="AR52" i="7"/>
  <c r="AN52" i="7" s="1"/>
  <c r="AT52" i="6"/>
  <c r="Y52" i="6"/>
  <c r="U52" i="6" s="1"/>
  <c r="S52" i="6"/>
  <c r="AP52" i="7"/>
  <c r="X17" i="7"/>
  <c r="AO17" i="7"/>
  <c r="AS17" i="6"/>
  <c r="X17" i="6"/>
  <c r="AU17" i="6"/>
  <c r="V17" i="6"/>
  <c r="AQ17" i="7"/>
  <c r="T59" i="7"/>
  <c r="AP59" i="7"/>
  <c r="AV59" i="6"/>
  <c r="AR59" i="6" s="1"/>
  <c r="AR59" i="7"/>
  <c r="AN59" i="7" s="1"/>
  <c r="W59" i="6"/>
  <c r="Y59" i="6"/>
  <c r="U59" i="6" s="1"/>
  <c r="AT59" i="6"/>
  <c r="G59" i="6"/>
  <c r="X59" i="6"/>
  <c r="AU59" i="6"/>
  <c r="AS59" i="6"/>
  <c r="V59" i="6"/>
  <c r="AQ59" i="7"/>
  <c r="AO59" i="7"/>
  <c r="Y33" i="7"/>
  <c r="T43" i="7"/>
  <c r="V40" i="6"/>
  <c r="AS40" i="6"/>
  <c r="AO40" i="7"/>
  <c r="AQ40" i="7"/>
  <c r="X40" i="6"/>
  <c r="AU40" i="6"/>
  <c r="H63" i="7"/>
  <c r="W63" i="6"/>
  <c r="AP63" i="7"/>
  <c r="AR63" i="7"/>
  <c r="AN63" i="7" s="1"/>
  <c r="Y63" i="6"/>
  <c r="U63" i="6" s="1"/>
  <c r="AT63" i="6"/>
  <c r="AV63" i="6"/>
  <c r="AR63" i="6" s="1"/>
  <c r="R59" i="7"/>
  <c r="R53" i="7"/>
  <c r="W53" i="6"/>
  <c r="G53" i="6"/>
  <c r="AT53" i="6"/>
  <c r="AD53" i="6"/>
  <c r="AL53" i="7"/>
  <c r="AP53" i="7"/>
  <c r="S53" i="6"/>
  <c r="Y53" i="6"/>
  <c r="U53" i="6" s="1"/>
  <c r="AR53" i="7"/>
  <c r="AN53" i="7" s="1"/>
  <c r="AV53" i="6"/>
  <c r="AR53" i="6" s="1"/>
  <c r="AP53" i="6"/>
  <c r="AQ18" i="7"/>
  <c r="AO18" i="7"/>
  <c r="AU18" i="6"/>
  <c r="V18" i="6"/>
  <c r="AS18" i="6"/>
  <c r="X18" i="6"/>
  <c r="R56" i="7"/>
  <c r="X23" i="7"/>
  <c r="AO16" i="7"/>
  <c r="AQ16" i="7"/>
  <c r="X16" i="6"/>
  <c r="AU16" i="6"/>
  <c r="V16" i="6"/>
  <c r="AS16" i="6"/>
  <c r="X42" i="7"/>
  <c r="AU42" i="6"/>
  <c r="X42" i="6"/>
  <c r="AQ42" i="7"/>
  <c r="AO42" i="7"/>
  <c r="V42" i="6"/>
  <c r="AS42" i="6"/>
  <c r="U62" i="7"/>
  <c r="U54" i="7"/>
  <c r="U46" i="7"/>
  <c r="U59" i="7"/>
  <c r="U51" i="7"/>
  <c r="U64" i="7"/>
  <c r="U56" i="7"/>
  <c r="U48" i="7"/>
  <c r="U61" i="7"/>
  <c r="U53" i="7"/>
  <c r="U45" i="7"/>
  <c r="U43" i="7"/>
  <c r="U58" i="7"/>
  <c r="U63" i="7"/>
  <c r="U55" i="7"/>
  <c r="U47" i="7"/>
  <c r="U57" i="7"/>
  <c r="U49" i="7"/>
  <c r="U39" i="7"/>
  <c r="U31" i="7"/>
  <c r="U23" i="7"/>
  <c r="U15" i="7"/>
  <c r="U52" i="7"/>
  <c r="U36" i="7"/>
  <c r="U28" i="7"/>
  <c r="U20" i="7"/>
  <c r="U10" i="7"/>
  <c r="U50" i="7"/>
  <c r="U41" i="7"/>
  <c r="U33" i="7"/>
  <c r="U25" i="7"/>
  <c r="U17" i="7"/>
  <c r="U7" i="7"/>
  <c r="U38" i="7"/>
  <c r="U30" i="7"/>
  <c r="U22" i="7"/>
  <c r="U14" i="7"/>
  <c r="U12" i="7"/>
  <c r="U35" i="7"/>
  <c r="U27" i="7"/>
  <c r="U19" i="7"/>
  <c r="U9" i="7"/>
  <c r="U40" i="7"/>
  <c r="U32" i="7"/>
  <c r="U24" i="7"/>
  <c r="U16" i="7"/>
  <c r="U60" i="7"/>
  <c r="U37" i="7"/>
  <c r="U29" i="7"/>
  <c r="U21" i="7"/>
  <c r="U11" i="7"/>
  <c r="U42" i="7"/>
  <c r="U34" i="7"/>
  <c r="U26" i="7"/>
  <c r="U18" i="7"/>
  <c r="U6" i="7"/>
  <c r="U8" i="7"/>
  <c r="S16" i="6"/>
  <c r="G16" i="6"/>
  <c r="AR16" i="7"/>
  <c r="AN16" i="7" s="1"/>
  <c r="AT16" i="6"/>
  <c r="AP16" i="7"/>
  <c r="AP16" i="6"/>
  <c r="AV16" i="6"/>
  <c r="AR16" i="6" s="1"/>
  <c r="AL16" i="7"/>
  <c r="T41" i="7"/>
  <c r="AV41" i="6"/>
  <c r="AR41" i="6" s="1"/>
  <c r="Y41" i="6"/>
  <c r="U41" i="6" s="1"/>
  <c r="AP41" i="7"/>
  <c r="W41" i="6"/>
  <c r="AT41" i="6"/>
  <c r="AR41" i="7"/>
  <c r="AN41" i="7" s="1"/>
  <c r="AL41" i="7"/>
  <c r="AP41" i="6"/>
  <c r="G41" i="6"/>
  <c r="AD41" i="6"/>
  <c r="S41" i="6"/>
  <c r="Q37" i="7"/>
  <c r="AQ11" i="7"/>
  <c r="AO11" i="7"/>
  <c r="AS11" i="6"/>
  <c r="X11" i="6"/>
  <c r="AU11" i="6"/>
  <c r="V11" i="6"/>
  <c r="G11" i="6"/>
  <c r="AL11" i="7"/>
  <c r="AD11" i="6"/>
  <c r="S11" i="6"/>
  <c r="AP11" i="6"/>
  <c r="AL22" i="7"/>
  <c r="AQ22" i="7"/>
  <c r="AO22" i="7"/>
  <c r="AU22" i="6"/>
  <c r="V22" i="6"/>
  <c r="AS22" i="6"/>
  <c r="X22" i="6"/>
  <c r="AD22" i="6"/>
  <c r="G22" i="6"/>
  <c r="AP22" i="6"/>
  <c r="S22" i="6"/>
  <c r="AD37" i="6"/>
  <c r="BK62" i="4"/>
  <c r="S62" i="4"/>
  <c r="BI54" i="4"/>
  <c r="Q54" i="4"/>
  <c r="G33" i="7"/>
  <c r="G20" i="7"/>
  <c r="AY110" i="8"/>
  <c r="AY112" i="8"/>
  <c r="AY106" i="8"/>
  <c r="AY97" i="8"/>
  <c r="AY103" i="8"/>
  <c r="AY95" i="8"/>
  <c r="AY107" i="8"/>
  <c r="AY98" i="8"/>
  <c r="AY108" i="8"/>
  <c r="AY101" i="8"/>
  <c r="AY93" i="8"/>
  <c r="AY111" i="8"/>
  <c r="AY109" i="8"/>
  <c r="AY105" i="8"/>
  <c r="AY104" i="8"/>
  <c r="AY96" i="8"/>
  <c r="AY102" i="8"/>
  <c r="AY94" i="8"/>
  <c r="AY92" i="8"/>
  <c r="AY100" i="8"/>
  <c r="AY88" i="8"/>
  <c r="AY99" i="8"/>
  <c r="AY84" i="8"/>
  <c r="AY91" i="8"/>
  <c r="AY90" i="8"/>
  <c r="AY87" i="8"/>
  <c r="AY82" i="8"/>
  <c r="AY76" i="8"/>
  <c r="AY79" i="8"/>
  <c r="AY71" i="8"/>
  <c r="AY74" i="8"/>
  <c r="AY85" i="8"/>
  <c r="AY77" i="8"/>
  <c r="AY69" i="8"/>
  <c r="AY83" i="8"/>
  <c r="AY80" i="8"/>
  <c r="AY72" i="8"/>
  <c r="AY86" i="8"/>
  <c r="AY75" i="8"/>
  <c r="AY66" i="8"/>
  <c r="AY78" i="8"/>
  <c r="AY70" i="8"/>
  <c r="AY89" i="8"/>
  <c r="AY73" i="8"/>
  <c r="AY57" i="8"/>
  <c r="AY49" i="8"/>
  <c r="AY60" i="8"/>
  <c r="AY52" i="8"/>
  <c r="AY65" i="8"/>
  <c r="AY63" i="8"/>
  <c r="AY55" i="8"/>
  <c r="AY47" i="8"/>
  <c r="AY58" i="8"/>
  <c r="AY50" i="8"/>
  <c r="AY68" i="8"/>
  <c r="AY61" i="8"/>
  <c r="AY53" i="8"/>
  <c r="AY64" i="8"/>
  <c r="AY56" i="8"/>
  <c r="AY48" i="8"/>
  <c r="AY59" i="8"/>
  <c r="AY45" i="8"/>
  <c r="AY44" i="8"/>
  <c r="AY36" i="8"/>
  <c r="AY39" i="8"/>
  <c r="AY31" i="8"/>
  <c r="AY54" i="8"/>
  <c r="AY42" i="8"/>
  <c r="AY34" i="8"/>
  <c r="AY37" i="8"/>
  <c r="AY51" i="8"/>
  <c r="AY40" i="8"/>
  <c r="AY32" i="8"/>
  <c r="AY43" i="8"/>
  <c r="AY35" i="8"/>
  <c r="AY62" i="8"/>
  <c r="AY41" i="8"/>
  <c r="AY33" i="8"/>
  <c r="AY25" i="8"/>
  <c r="AY17" i="8"/>
  <c r="AY29" i="8"/>
  <c r="AY28" i="8"/>
  <c r="AY20" i="8"/>
  <c r="AY11" i="8"/>
  <c r="AY23" i="8"/>
  <c r="AY26" i="8"/>
  <c r="AY18" i="8"/>
  <c r="AY21" i="8"/>
  <c r="AY30" i="8"/>
  <c r="AY22" i="8"/>
  <c r="AY27" i="8"/>
  <c r="AY19" i="8"/>
  <c r="AY14" i="8"/>
  <c r="AY10" i="8"/>
  <c r="AY9" i="8"/>
  <c r="AY24" i="8"/>
  <c r="AY8" i="8"/>
  <c r="AY38" i="8"/>
  <c r="AY16" i="8"/>
  <c r="AZ6" i="8"/>
  <c r="AY13" i="8"/>
  <c r="AY12" i="8"/>
  <c r="AY7" i="8"/>
  <c r="G14" i="7"/>
  <c r="G64" i="7"/>
  <c r="G43" i="7"/>
  <c r="G35" i="7"/>
  <c r="G26" i="7"/>
  <c r="G53" i="7"/>
  <c r="G31" i="7"/>
  <c r="BI40" i="4"/>
  <c r="Q40" i="4"/>
  <c r="CG47" i="4"/>
  <c r="BX47" i="4"/>
  <c r="CF47" i="4" s="1"/>
  <c r="CD47" i="4"/>
  <c r="E54" i="2" s="1" a="1"/>
  <c r="E54" i="2" s="1"/>
  <c r="T14" i="7"/>
  <c r="H57" i="7"/>
  <c r="S57" i="6"/>
  <c r="AP57" i="6"/>
  <c r="AV57" i="6"/>
  <c r="AR57" i="6" s="1"/>
  <c r="AT57" i="6"/>
  <c r="W57" i="6"/>
  <c r="G57" i="6"/>
  <c r="Y57" i="6"/>
  <c r="U57" i="6" s="1"/>
  <c r="AP57" i="7"/>
  <c r="AR57" i="7"/>
  <c r="AN57" i="7" s="1"/>
  <c r="AQ30" i="7"/>
  <c r="AO30" i="7"/>
  <c r="X30" i="6"/>
  <c r="AU30" i="6"/>
  <c r="V30" i="6"/>
  <c r="AS30" i="6"/>
  <c r="K59" i="6"/>
  <c r="AH58" i="6"/>
  <c r="K55" i="6"/>
  <c r="AH54" i="6"/>
  <c r="K51" i="6"/>
  <c r="AH50" i="6"/>
  <c r="K47" i="6"/>
  <c r="AH46" i="6"/>
  <c r="K60" i="6"/>
  <c r="AH59" i="6"/>
  <c r="K56" i="6"/>
  <c r="AH55" i="6"/>
  <c r="K52" i="6"/>
  <c r="AH51" i="6"/>
  <c r="K48" i="6"/>
  <c r="AH47" i="6"/>
  <c r="K63" i="6"/>
  <c r="K61" i="6"/>
  <c r="AH60" i="6"/>
  <c r="K57" i="6"/>
  <c r="AH56" i="6"/>
  <c r="K53" i="6"/>
  <c r="AH52" i="6"/>
  <c r="K49" i="6"/>
  <c r="AH48" i="6"/>
  <c r="K45" i="6"/>
  <c r="AH62" i="6"/>
  <c r="K58" i="6"/>
  <c r="AH57" i="6"/>
  <c r="K54" i="6"/>
  <c r="AH53" i="6"/>
  <c r="K50" i="6"/>
  <c r="AH49" i="6"/>
  <c r="K46" i="6"/>
  <c r="AH45" i="6"/>
  <c r="K41" i="6"/>
  <c r="K35" i="6"/>
  <c r="AH32" i="6"/>
  <c r="AH26" i="6"/>
  <c r="K21" i="6"/>
  <c r="K17" i="6"/>
  <c r="AH16" i="6"/>
  <c r="AH43" i="6"/>
  <c r="AH37" i="6"/>
  <c r="K32" i="6"/>
  <c r="AH29" i="6"/>
  <c r="K26" i="6"/>
  <c r="AH23" i="6"/>
  <c r="K11" i="6"/>
  <c r="AH10" i="6"/>
  <c r="K7" i="6"/>
  <c r="AH6" i="6"/>
  <c r="AL6" i="6" s="1"/>
  <c r="K43" i="6"/>
  <c r="AH40" i="6"/>
  <c r="K37" i="6"/>
  <c r="AH34" i="6"/>
  <c r="K29" i="6"/>
  <c r="K23" i="6"/>
  <c r="AH20" i="6"/>
  <c r="K19" i="6"/>
  <c r="K18" i="6"/>
  <c r="AH17" i="6"/>
  <c r="K14" i="6"/>
  <c r="K40" i="6"/>
  <c r="K34" i="6"/>
  <c r="AH31" i="6"/>
  <c r="AH25" i="6"/>
  <c r="K20" i="6"/>
  <c r="K12" i="6"/>
  <c r="O12" i="6" s="1"/>
  <c r="AH11" i="6"/>
  <c r="K8" i="6"/>
  <c r="AH7" i="6"/>
  <c r="AH42" i="6"/>
  <c r="AH36" i="6"/>
  <c r="K31" i="6"/>
  <c r="AH28" i="6"/>
  <c r="K28" i="6"/>
  <c r="K25" i="6"/>
  <c r="AH22" i="6"/>
  <c r="K15" i="6"/>
  <c r="AH14" i="6"/>
  <c r="K42" i="6"/>
  <c r="AH39" i="6"/>
  <c r="K39" i="6"/>
  <c r="K36" i="6"/>
  <c r="AH33" i="6"/>
  <c r="AH27" i="6"/>
  <c r="K22" i="6"/>
  <c r="AH12" i="6"/>
  <c r="AL12" i="6" s="1"/>
  <c r="K9" i="6"/>
  <c r="AH8" i="6"/>
  <c r="AH38" i="6"/>
  <c r="K33" i="6"/>
  <c r="AH30" i="6"/>
  <c r="K27" i="6"/>
  <c r="AH24" i="6"/>
  <c r="AH18" i="6"/>
  <c r="K16" i="6"/>
  <c r="AH15" i="6"/>
  <c r="AH41" i="6"/>
  <c r="K38" i="6"/>
  <c r="AH35" i="6"/>
  <c r="K30" i="6"/>
  <c r="K24" i="6"/>
  <c r="AH21" i="6"/>
  <c r="AH19" i="6"/>
  <c r="K10" i="6"/>
  <c r="AH9" i="6"/>
  <c r="K6" i="6"/>
  <c r="O6" i="6" s="1"/>
  <c r="AH63" i="6"/>
  <c r="K64" i="6"/>
  <c r="AH64" i="6"/>
  <c r="K62" i="6"/>
  <c r="AH61" i="6"/>
  <c r="R18" i="7"/>
  <c r="H60" i="7"/>
  <c r="W39" i="7"/>
  <c r="AD39" i="6"/>
  <c r="G39" i="6"/>
  <c r="I19" i="7"/>
  <c r="M49" i="7"/>
  <c r="M31" i="7"/>
  <c r="M40" i="7"/>
  <c r="M62" i="7"/>
  <c r="M41" i="7"/>
  <c r="M54" i="7"/>
  <c r="M52" i="7"/>
  <c r="M17" i="7"/>
  <c r="M34" i="7"/>
  <c r="M8" i="7"/>
  <c r="M43" i="7"/>
  <c r="M35" i="7"/>
  <c r="M39" i="7"/>
  <c r="M33" i="7"/>
  <c r="M15" i="7"/>
  <c r="M60" i="7"/>
  <c r="M20" i="7"/>
  <c r="M12" i="7"/>
  <c r="M55" i="7"/>
  <c r="M14" i="7"/>
  <c r="M10" i="7"/>
  <c r="M21" i="7"/>
  <c r="M56" i="7"/>
  <c r="M16" i="7"/>
  <c r="M51" i="7"/>
  <c r="M63" i="7"/>
  <c r="M37" i="7"/>
  <c r="M22" i="7"/>
  <c r="M9" i="7"/>
  <c r="M18" i="7"/>
  <c r="M24" i="7"/>
  <c r="M11" i="7"/>
  <c r="M45" i="7"/>
  <c r="M28" i="7"/>
  <c r="M19" i="7"/>
  <c r="M26" i="7"/>
  <c r="M61" i="7"/>
  <c r="M64" i="7"/>
  <c r="M57" i="7"/>
  <c r="M29" i="7"/>
  <c r="M27" i="7"/>
  <c r="M58" i="7"/>
  <c r="M50" i="7"/>
  <c r="M36" i="7"/>
  <c r="M23" i="7"/>
  <c r="M25" i="7"/>
  <c r="M48" i="7"/>
  <c r="M7" i="7"/>
  <c r="M42" i="7"/>
  <c r="M53" i="7"/>
  <c r="M59" i="7"/>
  <c r="M47" i="7"/>
  <c r="M30" i="7"/>
  <c r="M46" i="7"/>
  <c r="M38" i="7"/>
  <c r="AP46" i="7"/>
  <c r="G46" i="6"/>
  <c r="AD46" i="6"/>
  <c r="AL46" i="7"/>
  <c r="AR46" i="7"/>
  <c r="AN46" i="7" s="1"/>
  <c r="W46" i="6"/>
  <c r="AP46" i="6"/>
  <c r="Y46" i="6"/>
  <c r="U46" i="6" s="1"/>
  <c r="AV46" i="6"/>
  <c r="AR46" i="6" s="1"/>
  <c r="S46" i="6"/>
  <c r="R46" i="7"/>
  <c r="AT46" i="6"/>
  <c r="AQ61" i="7"/>
  <c r="AO61" i="7"/>
  <c r="V61" i="6"/>
  <c r="AU61" i="6"/>
  <c r="AS61" i="6"/>
  <c r="X61" i="6"/>
  <c r="R25" i="7"/>
  <c r="AQ57" i="7"/>
  <c r="AO57" i="7"/>
  <c r="AU57" i="6"/>
  <c r="V57" i="6"/>
  <c r="X57" i="6"/>
  <c r="AS57" i="6"/>
  <c r="H46" i="7"/>
  <c r="Y40" i="7"/>
  <c r="R58" i="7"/>
  <c r="H20" i="7"/>
  <c r="AP20" i="6"/>
  <c r="W20" i="6"/>
  <c r="AR20" i="7"/>
  <c r="AN20" i="7" s="1"/>
  <c r="AV20" i="6"/>
  <c r="AR20" i="6" s="1"/>
  <c r="S20" i="6"/>
  <c r="AL20" i="7"/>
  <c r="AP20" i="7"/>
  <c r="AT20" i="6"/>
  <c r="AD20" i="6"/>
  <c r="Y20" i="6"/>
  <c r="U20" i="6" s="1"/>
  <c r="G20" i="6"/>
  <c r="W60" i="6"/>
  <c r="T60" i="7"/>
  <c r="AR60" i="7"/>
  <c r="AN60" i="7" s="1"/>
  <c r="Y60" i="6"/>
  <c r="U60" i="6" s="1"/>
  <c r="AP60" i="7"/>
  <c r="AT60" i="6"/>
  <c r="AV60" i="6"/>
  <c r="AR60" i="6" s="1"/>
  <c r="G60" i="6"/>
  <c r="AP60" i="6"/>
  <c r="AD60" i="6"/>
  <c r="AL60" i="7"/>
  <c r="T33" i="7"/>
  <c r="AL33" i="7"/>
  <c r="G33" i="6"/>
  <c r="O33" i="6" s="1"/>
  <c r="AD33" i="6"/>
  <c r="AL33" i="6" s="1"/>
  <c r="AP33" i="6"/>
  <c r="AT33" i="6"/>
  <c r="Y33" i="6"/>
  <c r="U33" i="6" s="1"/>
  <c r="W33" i="6"/>
  <c r="AR33" i="7"/>
  <c r="AN33" i="7" s="1"/>
  <c r="AP33" i="7"/>
  <c r="AV33" i="6"/>
  <c r="AR33" i="6" s="1"/>
  <c r="K34" i="7"/>
  <c r="H61" i="7"/>
  <c r="G61" i="6"/>
  <c r="AL61" i="7"/>
  <c r="AV61" i="6"/>
  <c r="AR61" i="6" s="1"/>
  <c r="AR61" i="7"/>
  <c r="AN61" i="7" s="1"/>
  <c r="AD61" i="6"/>
  <c r="AP61" i="7"/>
  <c r="AT61" i="6"/>
  <c r="S61" i="6"/>
  <c r="AP61" i="6"/>
  <c r="Y61" i="6"/>
  <c r="U61" i="6" s="1"/>
  <c r="W61" i="6"/>
  <c r="AQ8" i="7"/>
  <c r="AO8" i="7"/>
  <c r="AU8" i="6"/>
  <c r="V8" i="6"/>
  <c r="AS8" i="6"/>
  <c r="X8" i="6"/>
  <c r="V37" i="6"/>
  <c r="Q45" i="7"/>
  <c r="AR45" i="7"/>
  <c r="AN45" i="7" s="1"/>
  <c r="AD45" i="6"/>
  <c r="AP45" i="6"/>
  <c r="AL45" i="7"/>
  <c r="AP45" i="7"/>
  <c r="S45" i="6"/>
  <c r="Y45" i="6"/>
  <c r="U45" i="6" s="1"/>
  <c r="AV45" i="6"/>
  <c r="AR45" i="6" s="1"/>
  <c r="W45" i="6"/>
  <c r="G45" i="6"/>
  <c r="AT45" i="6"/>
  <c r="Y43" i="7"/>
  <c r="W43" i="6"/>
  <c r="AV43" i="6"/>
  <c r="AR43" i="6" s="1"/>
  <c r="AP43" i="7"/>
  <c r="AR43" i="7"/>
  <c r="AN43" i="7" s="1"/>
  <c r="AT43" i="6"/>
  <c r="Y43" i="6"/>
  <c r="U43" i="6" s="1"/>
  <c r="AQ24" i="7"/>
  <c r="X24" i="6"/>
  <c r="AS24" i="6"/>
  <c r="AU24" i="6"/>
  <c r="V24" i="6"/>
  <c r="AO24" i="7"/>
  <c r="R24" i="7"/>
  <c r="BK59" i="4"/>
  <c r="S59" i="4"/>
  <c r="CG48" i="4"/>
  <c r="BX48" i="4"/>
  <c r="CF48" i="4" s="1"/>
  <c r="CD48" i="4"/>
  <c r="E55" i="2" s="1" a="1"/>
  <c r="E55" i="2" s="1"/>
  <c r="G48" i="7"/>
  <c r="C2" i="1"/>
  <c r="E2" i="1" s="1"/>
  <c r="F10" i="2"/>
  <c r="G23" i="7"/>
  <c r="G63" i="7"/>
  <c r="G41" i="7"/>
  <c r="G45" i="7"/>
  <c r="G51" i="7"/>
  <c r="G29" i="7"/>
  <c r="AR22" i="7"/>
  <c r="AN22" i="7" s="1"/>
  <c r="AP22" i="7"/>
  <c r="AV22" i="6"/>
  <c r="AR22" i="6" s="1"/>
  <c r="AT22" i="6"/>
  <c r="Y22" i="6"/>
  <c r="U22" i="6" s="1"/>
  <c r="W22" i="6"/>
  <c r="Z34" i="7"/>
  <c r="Z23" i="7"/>
  <c r="Z41" i="7"/>
  <c r="Z14" i="7"/>
  <c r="Z8" i="7"/>
  <c r="Z20" i="7"/>
  <c r="Z19" i="7"/>
  <c r="Z35" i="7"/>
  <c r="Z56" i="7"/>
  <c r="Z33" i="7"/>
  <c r="Z12" i="7"/>
  <c r="Z53" i="7"/>
  <c r="Z61" i="7"/>
  <c r="Z9" i="7"/>
  <c r="Z48" i="7"/>
  <c r="Z26" i="7"/>
  <c r="Z45" i="7"/>
  <c r="Z54" i="7"/>
  <c r="Z55" i="7"/>
  <c r="Z42" i="7"/>
  <c r="Z49" i="7"/>
  <c r="Z16" i="7"/>
  <c r="Z30" i="7"/>
  <c r="Z25" i="7"/>
  <c r="Z38" i="7"/>
  <c r="Z47" i="7"/>
  <c r="Z51" i="7"/>
  <c r="Z57" i="7"/>
  <c r="Z62" i="7"/>
  <c r="Z58" i="7"/>
  <c r="Z18" i="7"/>
  <c r="Z29" i="7"/>
  <c r="Z46" i="7"/>
  <c r="Z60" i="7"/>
  <c r="Z40" i="7"/>
  <c r="Z10" i="7"/>
  <c r="Z22" i="7"/>
  <c r="Z50" i="7"/>
  <c r="Z6" i="7"/>
  <c r="Z64" i="7"/>
  <c r="Z24" i="7"/>
  <c r="Z52" i="7"/>
  <c r="Z32" i="7"/>
  <c r="Z21" i="7"/>
  <c r="Z39" i="7"/>
  <c r="Z7" i="7"/>
  <c r="Z37" i="7"/>
  <c r="Z17" i="7"/>
  <c r="Z27" i="7"/>
  <c r="Z15" i="7"/>
  <c r="Z11" i="7"/>
  <c r="Z31" i="7"/>
  <c r="Z43" i="7"/>
  <c r="Z63" i="7"/>
  <c r="Z36" i="7"/>
  <c r="Z28" i="7"/>
  <c r="Z59" i="7"/>
  <c r="V34" i="6"/>
  <c r="AS34" i="6"/>
  <c r="X34" i="6"/>
  <c r="AQ34" i="7"/>
  <c r="AO34" i="7"/>
  <c r="AU34" i="6"/>
  <c r="R42" i="7"/>
  <c r="AR42" i="7"/>
  <c r="AN42" i="7" s="1"/>
  <c r="W42" i="6"/>
  <c r="AP42" i="7"/>
  <c r="AV42" i="6"/>
  <c r="AR42" i="6" s="1"/>
  <c r="AT42" i="6"/>
  <c r="Y42" i="6"/>
  <c r="U42" i="6" s="1"/>
  <c r="G42" i="6"/>
  <c r="AL42" i="7"/>
  <c r="AP42" i="6"/>
  <c r="S42" i="6"/>
  <c r="J45" i="7"/>
  <c r="J42" i="7"/>
  <c r="J41" i="7"/>
  <c r="J12" i="7"/>
  <c r="J63" i="7"/>
  <c r="J55" i="7"/>
  <c r="J59" i="7"/>
  <c r="J43" i="7"/>
  <c r="J39" i="7"/>
  <c r="J14" i="7"/>
  <c r="J62" i="7"/>
  <c r="J54" i="7"/>
  <c r="J46" i="7"/>
  <c r="J32" i="7"/>
  <c r="J10" i="7"/>
  <c r="J53" i="7"/>
  <c r="J49" i="7"/>
  <c r="J50" i="7"/>
  <c r="J40" i="7"/>
  <c r="J21" i="7"/>
  <c r="J11" i="7"/>
  <c r="J30" i="7"/>
  <c r="J22" i="7"/>
  <c r="J58" i="7"/>
  <c r="J37" i="7"/>
  <c r="J29" i="7"/>
  <c r="J8" i="7"/>
  <c r="J51" i="7"/>
  <c r="J7" i="7"/>
  <c r="J57" i="7"/>
  <c r="J61" i="7"/>
  <c r="J26" i="7"/>
  <c r="J18" i="7"/>
  <c r="J28" i="7"/>
  <c r="J20" i="7"/>
  <c r="J60" i="7"/>
  <c r="J52" i="7"/>
  <c r="J48" i="7"/>
  <c r="J34" i="7"/>
  <c r="J15" i="7"/>
  <c r="J36" i="7"/>
  <c r="J38" i="7"/>
  <c r="J9" i="7"/>
  <c r="J64" i="7"/>
  <c r="J56" i="7"/>
  <c r="J6" i="7"/>
  <c r="J23" i="7"/>
  <c r="J25" i="7"/>
  <c r="J17" i="7"/>
  <c r="J19" i="7"/>
  <c r="J24" i="7"/>
  <c r="J16" i="7"/>
  <c r="J31" i="7"/>
  <c r="J33" i="7"/>
  <c r="J35" i="7"/>
  <c r="J27" i="7"/>
  <c r="J47" i="7"/>
  <c r="AL51" i="7"/>
  <c r="AQ51" i="7"/>
  <c r="AO51" i="7"/>
  <c r="S51" i="6"/>
  <c r="AP51" i="6"/>
  <c r="G51" i="6"/>
  <c r="AD51" i="6"/>
  <c r="V51" i="6"/>
  <c r="AU51" i="6"/>
  <c r="AS51" i="6"/>
  <c r="X51" i="6"/>
  <c r="AT34" i="6"/>
  <c r="Y34" i="6"/>
  <c r="U34" i="6" s="1"/>
  <c r="W34" i="6"/>
  <c r="AP34" i="6"/>
  <c r="H34" i="7"/>
  <c r="AR34" i="7"/>
  <c r="AN34" i="7" s="1"/>
  <c r="G34" i="6"/>
  <c r="S34" i="6"/>
  <c r="AV34" i="6"/>
  <c r="AR34" i="6" s="1"/>
  <c r="AL34" i="7"/>
  <c r="AP34" i="7"/>
  <c r="AD34" i="6"/>
  <c r="AV23" i="6"/>
  <c r="AR23" i="6" s="1"/>
  <c r="AD23" i="6"/>
  <c r="G23" i="6"/>
  <c r="AR23" i="7"/>
  <c r="AN23" i="7" s="1"/>
  <c r="AT23" i="6"/>
  <c r="AL23" i="7"/>
  <c r="Y23" i="6"/>
  <c r="U23" i="6" s="1"/>
  <c r="W23" i="6"/>
  <c r="S23" i="6"/>
  <c r="AP23" i="7"/>
  <c r="H23" i="7"/>
  <c r="AP23" i="6"/>
  <c r="G54" i="6"/>
  <c r="K30" i="7"/>
  <c r="T17" i="7"/>
  <c r="H15" i="7"/>
  <c r="Y38" i="7"/>
  <c r="W7" i="6"/>
  <c r="G7" i="6"/>
  <c r="AR7" i="7"/>
  <c r="AN7" i="7" s="1"/>
  <c r="AT7" i="6"/>
  <c r="AV7" i="6"/>
  <c r="AR7" i="6" s="1"/>
  <c r="AP7" i="7"/>
  <c r="AD7" i="6"/>
  <c r="S7" i="6"/>
  <c r="AP7" i="6"/>
  <c r="Y7" i="6"/>
  <c r="U7" i="6" s="1"/>
  <c r="AL7" i="7"/>
  <c r="G49" i="6"/>
  <c r="AV49" i="6"/>
  <c r="AR49" i="6" s="1"/>
  <c r="AR49" i="7"/>
  <c r="AN49" i="7" s="1"/>
  <c r="AP49" i="7"/>
  <c r="Y49" i="6"/>
  <c r="U49" i="6" s="1"/>
  <c r="AL49" i="7"/>
  <c r="S49" i="6"/>
  <c r="W49" i="6"/>
  <c r="AT49" i="6"/>
  <c r="AD49" i="6"/>
  <c r="AP49" i="6"/>
  <c r="AA12" i="7"/>
  <c r="AA49" i="7"/>
  <c r="AA21" i="7"/>
  <c r="AA24" i="7"/>
  <c r="AA59" i="7"/>
  <c r="AA22" i="7"/>
  <c r="AA15" i="7"/>
  <c r="AA35" i="7"/>
  <c r="AA33" i="7"/>
  <c r="AA25" i="7"/>
  <c r="AA52" i="7"/>
  <c r="AA55" i="7"/>
  <c r="AA62" i="7"/>
  <c r="AA14" i="7"/>
  <c r="AA53" i="7"/>
  <c r="AA9" i="7"/>
  <c r="AA31" i="7"/>
  <c r="AA23" i="7"/>
  <c r="AA34" i="7"/>
  <c r="AA64" i="7"/>
  <c r="AA46" i="7"/>
  <c r="AA48" i="7"/>
  <c r="AA10" i="7"/>
  <c r="AA11" i="7"/>
  <c r="AA45" i="7"/>
  <c r="AA18" i="7"/>
  <c r="AA39" i="7"/>
  <c r="AA16" i="7"/>
  <c r="AA41" i="7"/>
  <c r="AA58" i="7"/>
  <c r="AA42" i="7"/>
  <c r="AA29" i="7"/>
  <c r="AA57" i="7"/>
  <c r="AA30" i="7"/>
  <c r="AA28" i="7"/>
  <c r="AA37" i="7"/>
  <c r="AA56" i="7"/>
  <c r="AA26" i="7"/>
  <c r="AA32" i="7"/>
  <c r="AA40" i="7"/>
  <c r="AA54" i="7"/>
  <c r="AA47" i="7"/>
  <c r="AA19" i="7"/>
  <c r="AA20" i="7"/>
  <c r="AA27" i="7"/>
  <c r="AA8" i="7"/>
  <c r="AA50" i="7"/>
  <c r="AA63" i="7"/>
  <c r="AA60" i="7"/>
  <c r="AA43" i="7"/>
  <c r="AA38" i="7"/>
  <c r="AA7" i="7"/>
  <c r="AA17" i="7"/>
  <c r="AA36" i="7"/>
  <c r="AA51" i="7"/>
  <c r="AA6" i="7"/>
  <c r="AA61" i="7"/>
  <c r="Q56" i="7"/>
  <c r="AR56" i="7"/>
  <c r="AN56" i="7" s="1"/>
  <c r="S56" i="6"/>
  <c r="AV56" i="6"/>
  <c r="AR56" i="6" s="1"/>
  <c r="AP56" i="6"/>
  <c r="AP56" i="7"/>
  <c r="W56" i="6"/>
  <c r="G56" i="6"/>
  <c r="AL56" i="7"/>
  <c r="AT56" i="6"/>
  <c r="Y56" i="6"/>
  <c r="U56" i="6" s="1"/>
  <c r="AD56" i="6"/>
  <c r="V21" i="6"/>
  <c r="AU21" i="6"/>
  <c r="AQ21" i="7"/>
  <c r="AO21" i="7"/>
  <c r="AS21" i="6"/>
  <c r="X21" i="6"/>
  <c r="X28" i="6"/>
  <c r="AU28" i="6"/>
  <c r="V28" i="6"/>
  <c r="AS28" i="6"/>
  <c r="AO28" i="7"/>
  <c r="AQ28" i="7"/>
  <c r="G28" i="6"/>
  <c r="AL28" i="7"/>
  <c r="S28" i="6"/>
  <c r="AP28" i="6"/>
  <c r="AD28" i="6"/>
  <c r="I25" i="7"/>
  <c r="AR25" i="7"/>
  <c r="AN25" i="7" s="1"/>
  <c r="AD25" i="6"/>
  <c r="AP25" i="7"/>
  <c r="Y25" i="6"/>
  <c r="U25" i="6" s="1"/>
  <c r="S25" i="6"/>
  <c r="AV25" i="6"/>
  <c r="AR25" i="6" s="1"/>
  <c r="AT25" i="6"/>
  <c r="W25" i="6"/>
  <c r="H27" i="7"/>
  <c r="Y27" i="6"/>
  <c r="U27" i="6" s="1"/>
  <c r="W27" i="6"/>
  <c r="AP27" i="7"/>
  <c r="AR27" i="7"/>
  <c r="AN27" i="7" s="1"/>
  <c r="AO50" i="7"/>
  <c r="AQ50" i="7"/>
  <c r="X50" i="6"/>
  <c r="V50" i="6"/>
  <c r="AU50" i="6"/>
  <c r="AS50" i="6"/>
  <c r="T35" i="7"/>
  <c r="AT35" i="6"/>
  <c r="AD35" i="6"/>
  <c r="Y35" i="6"/>
  <c r="U35" i="6" s="1"/>
  <c r="AV35" i="6"/>
  <c r="AR35" i="6" s="1"/>
  <c r="AP35" i="7"/>
  <c r="AP35" i="6"/>
  <c r="W35" i="6"/>
  <c r="S35" i="6"/>
  <c r="AL35" i="7"/>
  <c r="G35" i="6"/>
  <c r="AR35" i="7"/>
  <c r="AN35" i="7" s="1"/>
  <c r="AU37" i="6"/>
  <c r="BJ64" i="4"/>
  <c r="R64" i="4"/>
  <c r="BI66" i="4"/>
  <c r="Q66" i="4"/>
  <c r="K37" i="7"/>
  <c r="R43" i="7"/>
  <c r="AU43" i="6"/>
  <c r="AS43" i="6"/>
  <c r="AO43" i="7"/>
  <c r="AQ43" i="7"/>
  <c r="X43" i="6"/>
  <c r="V43" i="6"/>
  <c r="AP43" i="6"/>
  <c r="AL43" i="7"/>
  <c r="S43" i="6"/>
  <c r="AD43" i="6"/>
  <c r="AF51" i="7"/>
  <c r="AF34" i="7"/>
  <c r="AF28" i="7"/>
  <c r="AF10" i="7"/>
  <c r="AF11" i="7"/>
  <c r="AF23" i="7"/>
  <c r="AF15" i="7"/>
  <c r="AF36" i="7"/>
  <c r="AF39" i="7"/>
  <c r="AF21" i="7"/>
  <c r="AF40" i="7"/>
  <c r="AF31" i="7"/>
  <c r="AF25" i="7"/>
  <c r="AF17" i="7"/>
  <c r="AF30" i="7"/>
  <c r="AF58" i="7"/>
  <c r="AF50" i="7"/>
  <c r="AF63" i="7"/>
  <c r="AF33" i="7"/>
  <c r="AF35" i="7"/>
  <c r="AF53" i="7"/>
  <c r="AF45" i="7"/>
  <c r="AF41" i="7"/>
  <c r="AF42" i="7"/>
  <c r="AF57" i="7"/>
  <c r="AF62" i="7"/>
  <c r="AF61" i="7"/>
  <c r="AF7" i="7"/>
  <c r="AF49" i="7"/>
  <c r="AF47" i="7"/>
  <c r="AF60" i="7"/>
  <c r="AF43" i="7"/>
  <c r="AF56" i="7"/>
  <c r="AF48" i="7"/>
  <c r="AF38" i="7"/>
  <c r="AF55" i="7"/>
  <c r="AF14" i="7"/>
  <c r="AF37" i="7"/>
  <c r="AF46" i="7"/>
  <c r="AF64" i="7"/>
  <c r="AF52" i="7"/>
  <c r="AF27" i="7"/>
  <c r="AF19" i="7"/>
  <c r="AF9" i="7"/>
  <c r="AF54" i="7"/>
  <c r="AF12" i="7"/>
  <c r="AF22" i="7"/>
  <c r="AF29" i="7"/>
  <c r="AF24" i="7"/>
  <c r="AF16" i="7"/>
  <c r="AF6" i="7"/>
  <c r="AF18" i="7"/>
  <c r="AF8" i="7"/>
  <c r="AF59" i="7"/>
  <c r="AF32" i="7"/>
  <c r="AF26" i="7"/>
  <c r="AF20" i="7"/>
  <c r="F14" i="7"/>
  <c r="AR14" i="7"/>
  <c r="AN14" i="7" s="1"/>
  <c r="G14" i="6"/>
  <c r="S14" i="6"/>
  <c r="AT14" i="6"/>
  <c r="Y14" i="6"/>
  <c r="U14" i="6" s="1"/>
  <c r="AP14" i="7"/>
  <c r="AP14" i="6"/>
  <c r="W14" i="6"/>
  <c r="AV14" i="6"/>
  <c r="AR14" i="6" s="1"/>
  <c r="AL14" i="7"/>
  <c r="AD14" i="6"/>
  <c r="AQ53" i="7"/>
  <c r="AO53" i="7"/>
  <c r="V53" i="6"/>
  <c r="AU53" i="6"/>
  <c r="AS53" i="6"/>
  <c r="X53" i="6"/>
  <c r="AO55" i="7"/>
  <c r="AQ55" i="7"/>
  <c r="AS55" i="6"/>
  <c r="X55" i="6"/>
  <c r="V55" i="6"/>
  <c r="AU55" i="6"/>
  <c r="K17" i="7"/>
  <c r="H35" i="7"/>
  <c r="AQ35" i="7"/>
  <c r="X35" i="6"/>
  <c r="AU35" i="6"/>
  <c r="V35" i="6"/>
  <c r="AS35" i="6"/>
  <c r="AO35" i="7"/>
  <c r="AO49" i="7"/>
  <c r="AQ49" i="7"/>
  <c r="V49" i="6"/>
  <c r="AU49" i="6"/>
  <c r="AS49" i="6"/>
  <c r="X49" i="6"/>
  <c r="AU31" i="6"/>
  <c r="V31" i="6"/>
  <c r="AS31" i="6"/>
  <c r="AO31" i="7"/>
  <c r="AQ31" i="7"/>
  <c r="X31" i="6"/>
  <c r="S31" i="6"/>
  <c r="T28" i="7"/>
  <c r="S28" i="7"/>
  <c r="H28" i="6"/>
  <c r="AE28" i="6"/>
  <c r="AD38" i="6"/>
  <c r="AQ38" i="7"/>
  <c r="AU38" i="6"/>
  <c r="AP38" i="6"/>
  <c r="S38" i="6"/>
  <c r="G38" i="6"/>
  <c r="AO38" i="7"/>
  <c r="AL38" i="7"/>
  <c r="AS38" i="6"/>
  <c r="X38" i="6"/>
  <c r="V38" i="6"/>
  <c r="AQ15" i="7"/>
  <c r="AO15" i="7"/>
  <c r="AU15" i="6"/>
  <c r="V15" i="6"/>
  <c r="AS15" i="6"/>
  <c r="X15" i="6"/>
  <c r="AL15" i="7"/>
  <c r="G15" i="6"/>
  <c r="AD15" i="6"/>
  <c r="S15" i="6"/>
  <c r="AP15" i="6"/>
  <c r="H47" i="7"/>
  <c r="Y47" i="6"/>
  <c r="U47" i="6" s="1"/>
  <c r="W47" i="6"/>
  <c r="S47" i="6"/>
  <c r="AV47" i="6"/>
  <c r="AR47" i="6" s="1"/>
  <c r="AD47" i="6"/>
  <c r="AR47" i="7"/>
  <c r="AN47" i="7" s="1"/>
  <c r="AT47" i="6"/>
  <c r="AP47" i="7"/>
  <c r="AP47" i="6"/>
  <c r="R34" i="7"/>
  <c r="AU26" i="6"/>
  <c r="AO26" i="7"/>
  <c r="V26" i="6"/>
  <c r="AS26" i="6"/>
  <c r="X26" i="6"/>
  <c r="AQ26" i="7"/>
  <c r="Y22" i="7"/>
  <c r="Y17" i="7"/>
  <c r="AV17" i="6"/>
  <c r="AR17" i="6" s="1"/>
  <c r="G17" i="6"/>
  <c r="AP17" i="6"/>
  <c r="AT17" i="6"/>
  <c r="AP17" i="7"/>
  <c r="AL17" i="7"/>
  <c r="Y17" i="6"/>
  <c r="U17" i="6" s="1"/>
  <c r="S17" i="6"/>
  <c r="AR17" i="7"/>
  <c r="AN17" i="7" s="1"/>
  <c r="AD17" i="6"/>
  <c r="W17" i="6"/>
  <c r="R28" i="7"/>
  <c r="AT28" i="6"/>
  <c r="AV28" i="6"/>
  <c r="AR28" i="6" s="1"/>
  <c r="Y28" i="6"/>
  <c r="U28" i="6" s="1"/>
  <c r="AR28" i="7"/>
  <c r="AN28" i="7" s="1"/>
  <c r="W28" i="6"/>
  <c r="AP28" i="7"/>
  <c r="AL38" i="6" l="1"/>
  <c r="O17" i="6"/>
  <c r="O34" i="6"/>
  <c r="AL14" i="6"/>
  <c r="AN14" i="6" s="1"/>
  <c r="AX14" i="6" s="1"/>
  <c r="AL49" i="6"/>
  <c r="AW49" i="6" s="1"/>
  <c r="AL35" i="6"/>
  <c r="AQ35" i="6" s="1"/>
  <c r="AL17" i="6"/>
  <c r="AQ17" i="6" s="1"/>
  <c r="AL43" i="6"/>
  <c r="AN43" i="6" s="1"/>
  <c r="AX43" i="6" s="1"/>
  <c r="O38" i="6"/>
  <c r="Z38" i="6" s="1"/>
  <c r="K65" i="7"/>
  <c r="F65" i="7"/>
  <c r="I65" i="7"/>
  <c r="AL25" i="6"/>
  <c r="AW25" i="6" s="1"/>
  <c r="O56" i="6"/>
  <c r="T56" i="6" s="1"/>
  <c r="AL60" i="6"/>
  <c r="AN60" i="6" s="1"/>
  <c r="AX60" i="6" s="1"/>
  <c r="AL15" i="6"/>
  <c r="AN15" i="6" s="1"/>
  <c r="AX15" i="6" s="1"/>
  <c r="AL20" i="6"/>
  <c r="AQ20" i="6" s="1"/>
  <c r="O7" i="6"/>
  <c r="T7" i="6" s="1"/>
  <c r="AL45" i="6"/>
  <c r="AQ45" i="6" s="1"/>
  <c r="S65" i="7"/>
  <c r="X65" i="7"/>
  <c r="T65" i="7"/>
  <c r="L44" i="7"/>
  <c r="AL47" i="6"/>
  <c r="AW47" i="6" s="1"/>
  <c r="O15" i="6"/>
  <c r="T15" i="6" s="1"/>
  <c r="AL23" i="6"/>
  <c r="AN23" i="6" s="1"/>
  <c r="AX23" i="6" s="1"/>
  <c r="L65" i="7"/>
  <c r="O14" i="6"/>
  <c r="Q14" i="6" s="1"/>
  <c r="AA14" i="6" s="1"/>
  <c r="W65" i="7"/>
  <c r="O35" i="6"/>
  <c r="T35" i="6" s="1"/>
  <c r="AL56" i="6"/>
  <c r="AW56" i="6" s="1"/>
  <c r="AL7" i="6"/>
  <c r="AQ7" i="6" s="1"/>
  <c r="AL34" i="6"/>
  <c r="AQ34" i="6" s="1"/>
  <c r="AL46" i="6"/>
  <c r="AQ46" i="6" s="1"/>
  <c r="O51" i="6"/>
  <c r="T51" i="6" s="1"/>
  <c r="O49" i="6"/>
  <c r="T49" i="6" s="1"/>
  <c r="O60" i="6"/>
  <c r="T60" i="6" s="1"/>
  <c r="X13" i="7"/>
  <c r="O44" i="7"/>
  <c r="K44" i="7"/>
  <c r="AL51" i="6"/>
  <c r="AW51" i="6" s="1"/>
  <c r="O54" i="6"/>
  <c r="Z54" i="6" s="1"/>
  <c r="H13" i="7"/>
  <c r="O65" i="7"/>
  <c r="AL39" i="6"/>
  <c r="AW39" i="6" s="1"/>
  <c r="R65" i="7"/>
  <c r="O13" i="7"/>
  <c r="O61" i="6"/>
  <c r="Q61" i="6" s="1"/>
  <c r="AA61" i="6" s="1"/>
  <c r="O42" i="6"/>
  <c r="Q42" i="6" s="1"/>
  <c r="AA42" i="6" s="1"/>
  <c r="O23" i="6"/>
  <c r="T23" i="6" s="1"/>
  <c r="O45" i="6"/>
  <c r="Z45" i="6" s="1"/>
  <c r="AL61" i="6"/>
  <c r="AQ61" i="6" s="1"/>
  <c r="AH58" i="7"/>
  <c r="AS58" i="7" s="1"/>
  <c r="Q44" i="7"/>
  <c r="AA13" i="7"/>
  <c r="AH22" i="7"/>
  <c r="AM22" i="7" s="1"/>
  <c r="H65" i="7"/>
  <c r="O46" i="6"/>
  <c r="T46" i="6" s="1"/>
  <c r="W44" i="7"/>
  <c r="AH30" i="7"/>
  <c r="AM30" i="7" s="1"/>
  <c r="AH38" i="7"/>
  <c r="AM38" i="7" s="1"/>
  <c r="AH56" i="7"/>
  <c r="AM56" i="7" s="1"/>
  <c r="AH52" i="7"/>
  <c r="AM52" i="7" s="1"/>
  <c r="AH46" i="7"/>
  <c r="AM46" i="7" s="1"/>
  <c r="AH61" i="7"/>
  <c r="AJ61" i="7" s="1"/>
  <c r="AT61" i="7" s="1"/>
  <c r="AB13" i="7"/>
  <c r="AH16" i="7"/>
  <c r="AM16" i="7" s="1"/>
  <c r="AH21" i="7"/>
  <c r="AJ21" i="7" s="1"/>
  <c r="AT21" i="7" s="1"/>
  <c r="O11" i="6"/>
  <c r="Q11" i="6" s="1"/>
  <c r="AA11" i="6" s="1"/>
  <c r="Y44" i="7"/>
  <c r="AH62" i="7"/>
  <c r="AS62" i="7" s="1"/>
  <c r="AH60" i="7"/>
  <c r="AS60" i="7" s="1"/>
  <c r="X44" i="7"/>
  <c r="AH34" i="7"/>
  <c r="AS34" i="7" s="1"/>
  <c r="AH17" i="7"/>
  <c r="AS17" i="7" s="1"/>
  <c r="AH36" i="7"/>
  <c r="AM36" i="7" s="1"/>
  <c r="AH18" i="7"/>
  <c r="AS18" i="7" s="1"/>
  <c r="AH39" i="7"/>
  <c r="AS39" i="7" s="1"/>
  <c r="R44" i="7"/>
  <c r="T17" i="6"/>
  <c r="Z17" i="6"/>
  <c r="Q17" i="6"/>
  <c r="AA17" i="6" s="1"/>
  <c r="AL28" i="6"/>
  <c r="AA44" i="7"/>
  <c r="J13" i="7"/>
  <c r="AH29" i="7"/>
  <c r="AH48" i="7"/>
  <c r="T6" i="6"/>
  <c r="Z6" i="6"/>
  <c r="Q6" i="6"/>
  <c r="AA6" i="6" s="1"/>
  <c r="T12" i="6"/>
  <c r="Z12" i="6"/>
  <c r="Q12" i="6"/>
  <c r="AA12" i="6" s="1"/>
  <c r="AH43" i="7"/>
  <c r="AH55" i="7"/>
  <c r="BJ57" i="4"/>
  <c r="R57" i="4"/>
  <c r="AL63" i="6"/>
  <c r="I44" i="7"/>
  <c r="AH50" i="7"/>
  <c r="AL50" i="6"/>
  <c r="AH9" i="7"/>
  <c r="O47" i="6"/>
  <c r="O36" i="6"/>
  <c r="AL9" i="6"/>
  <c r="Z65" i="7"/>
  <c r="AH51" i="7"/>
  <c r="F55" i="2"/>
  <c r="C47" i="1"/>
  <c r="E47" i="1" s="1"/>
  <c r="M44" i="7"/>
  <c r="AQ6" i="6"/>
  <c r="AW6" i="6"/>
  <c r="AN6" i="6"/>
  <c r="AX6" i="6" s="1"/>
  <c r="AH64" i="7"/>
  <c r="AL37" i="6"/>
  <c r="U44" i="7"/>
  <c r="H17" i="11" a="1"/>
  <c r="H17" i="11" s="1"/>
  <c r="G18" i="11"/>
  <c r="K17" i="11" a="1"/>
  <c r="K17" i="11" s="1"/>
  <c r="J17" i="11" a="1"/>
  <c r="J17" i="11" s="1"/>
  <c r="I17" i="11" a="1"/>
  <c r="I17" i="11" s="1"/>
  <c r="AH10" i="7"/>
  <c r="AL55" i="6"/>
  <c r="O63" i="6"/>
  <c r="AL40" i="6"/>
  <c r="AH42" i="7"/>
  <c r="O29" i="6"/>
  <c r="O43" i="6"/>
  <c r="AL31" i="6"/>
  <c r="G13" i="7"/>
  <c r="AH6" i="7"/>
  <c r="BW41" i="4"/>
  <c r="AE41" i="4"/>
  <c r="AF65" i="7"/>
  <c r="AW14" i="6"/>
  <c r="AF44" i="7"/>
  <c r="T34" i="6"/>
  <c r="Z34" i="6"/>
  <c r="Q34" i="6"/>
  <c r="AA34" i="6" s="1"/>
  <c r="G65" i="7"/>
  <c r="AH45" i="7"/>
  <c r="BJ40" i="4"/>
  <c r="R40" i="4"/>
  <c r="G44" i="7"/>
  <c r="AH20" i="7"/>
  <c r="AL41" i="6"/>
  <c r="AL53" i="6"/>
  <c r="O52" i="6"/>
  <c r="AH27" i="7"/>
  <c r="O64" i="6"/>
  <c r="AH25" i="7"/>
  <c r="AH11" i="7"/>
  <c r="V65" i="7"/>
  <c r="V13" i="7"/>
  <c r="AB44" i="7"/>
  <c r="O62" i="6"/>
  <c r="AL27" i="6"/>
  <c r="O25" i="6"/>
  <c r="AL19" i="6"/>
  <c r="AH12" i="7"/>
  <c r="AQ38" i="6"/>
  <c r="AW38" i="6"/>
  <c r="AN38" i="6"/>
  <c r="AX38" i="6" s="1"/>
  <c r="BJ66" i="4"/>
  <c r="R66" i="4"/>
  <c r="Z13" i="7"/>
  <c r="AH41" i="7"/>
  <c r="AH33" i="7"/>
  <c r="O41" i="6"/>
  <c r="O16" i="6"/>
  <c r="U65" i="7"/>
  <c r="AH57" i="7"/>
  <c r="O55" i="6"/>
  <c r="R110" i="8"/>
  <c r="R112" i="8"/>
  <c r="R97" i="8"/>
  <c r="R109" i="8"/>
  <c r="R103" i="8"/>
  <c r="R95" i="8"/>
  <c r="R107" i="8"/>
  <c r="R98" i="8"/>
  <c r="R108" i="8"/>
  <c r="R101" i="8"/>
  <c r="R93" i="8"/>
  <c r="R111" i="8"/>
  <c r="R106" i="8"/>
  <c r="R104" i="8"/>
  <c r="R96" i="8"/>
  <c r="R102" i="8"/>
  <c r="R94" i="8"/>
  <c r="R88" i="8"/>
  <c r="R105" i="8"/>
  <c r="R100" i="8"/>
  <c r="R92" i="8"/>
  <c r="R84" i="8"/>
  <c r="R87" i="8"/>
  <c r="R99" i="8"/>
  <c r="R91" i="8"/>
  <c r="R89" i="8"/>
  <c r="R83" i="8"/>
  <c r="R76" i="8"/>
  <c r="R79" i="8"/>
  <c r="R71" i="8"/>
  <c r="R74" i="8"/>
  <c r="R77" i="8"/>
  <c r="R69" i="8"/>
  <c r="R86" i="8"/>
  <c r="R80" i="8"/>
  <c r="R72" i="8"/>
  <c r="R90" i="8"/>
  <c r="R75" i="8"/>
  <c r="R66" i="8"/>
  <c r="R78" i="8"/>
  <c r="R70" i="8"/>
  <c r="R85" i="8"/>
  <c r="R82" i="8"/>
  <c r="R73" i="8"/>
  <c r="R65" i="8"/>
  <c r="R57" i="8"/>
  <c r="R49" i="8"/>
  <c r="R60" i="8"/>
  <c r="R52" i="8"/>
  <c r="R63" i="8"/>
  <c r="R55" i="8"/>
  <c r="R47" i="8"/>
  <c r="R58" i="8"/>
  <c r="R50" i="8"/>
  <c r="R61" i="8"/>
  <c r="R53" i="8"/>
  <c r="R68" i="8"/>
  <c r="R64" i="8"/>
  <c r="R56" i="8"/>
  <c r="R48" i="8"/>
  <c r="R59" i="8"/>
  <c r="R44" i="8"/>
  <c r="R36" i="8"/>
  <c r="R39" i="8"/>
  <c r="R31" i="8"/>
  <c r="R42" i="8"/>
  <c r="R34" i="8"/>
  <c r="R54" i="8"/>
  <c r="R37" i="8"/>
  <c r="R62" i="8"/>
  <c r="R45" i="8"/>
  <c r="R40" i="8"/>
  <c r="R32" i="8"/>
  <c r="R51" i="8"/>
  <c r="R43" i="8"/>
  <c r="R35" i="8"/>
  <c r="R41" i="8"/>
  <c r="R33" i="8"/>
  <c r="R30" i="8"/>
  <c r="R25" i="8"/>
  <c r="R17" i="8"/>
  <c r="R28" i="8"/>
  <c r="R20" i="8"/>
  <c r="R11" i="8"/>
  <c r="R23" i="8"/>
  <c r="R38" i="8"/>
  <c r="R26" i="8"/>
  <c r="R18" i="8"/>
  <c r="R21" i="8"/>
  <c r="R29" i="8"/>
  <c r="R22" i="8"/>
  <c r="R13" i="8"/>
  <c r="R9" i="8"/>
  <c r="R19" i="8"/>
  <c r="R14" i="8"/>
  <c r="S6" i="8"/>
  <c r="R16" i="8"/>
  <c r="R12" i="8"/>
  <c r="R10" i="8"/>
  <c r="R8" i="8"/>
  <c r="R27" i="8"/>
  <c r="R7" i="8"/>
  <c r="R24" i="8"/>
  <c r="V44" i="7"/>
  <c r="O21" i="6"/>
  <c r="AL26" i="6"/>
  <c r="AL29" i="6"/>
  <c r="AL59" i="6"/>
  <c r="O24" i="6"/>
  <c r="AL10" i="6"/>
  <c r="O9" i="6"/>
  <c r="AH49" i="7"/>
  <c r="AF13" i="7"/>
  <c r="O28" i="6"/>
  <c r="J44" i="7"/>
  <c r="AH63" i="7"/>
  <c r="BL59" i="4"/>
  <c r="T59" i="4"/>
  <c r="M65" i="7"/>
  <c r="AQ12" i="6"/>
  <c r="AN12" i="6"/>
  <c r="AX12" i="6" s="1"/>
  <c r="AW12" i="6"/>
  <c r="AH31" i="7"/>
  <c r="O22" i="6"/>
  <c r="O53" i="6"/>
  <c r="AL52" i="6"/>
  <c r="O48" i="6"/>
  <c r="O37" i="6"/>
  <c r="AH19" i="7"/>
  <c r="AL58" i="6"/>
  <c r="O30" i="6"/>
  <c r="AH54" i="7"/>
  <c r="AL18" i="6"/>
  <c r="AL42" i="6"/>
  <c r="O19" i="6"/>
  <c r="AH47" i="7"/>
  <c r="F44" i="7"/>
  <c r="AH14" i="7"/>
  <c r="S64" i="4"/>
  <c r="BK64" i="4"/>
  <c r="AA65" i="7"/>
  <c r="H44" i="7"/>
  <c r="J65" i="7"/>
  <c r="AH23" i="7"/>
  <c r="T44" i="7"/>
  <c r="AH53" i="7"/>
  <c r="BJ54" i="4"/>
  <c r="R54" i="4"/>
  <c r="AL22" i="6"/>
  <c r="O59" i="6"/>
  <c r="S44" i="7"/>
  <c r="O40" i="6"/>
  <c r="AL8" i="6"/>
  <c r="AH15" i="7"/>
  <c r="BV85" i="4"/>
  <c r="AD85" i="4"/>
  <c r="O58" i="6"/>
  <c r="O50" i="6"/>
  <c r="AB65" i="7"/>
  <c r="AL62" i="6"/>
  <c r="AL54" i="6"/>
  <c r="AL57" i="6"/>
  <c r="AL16" i="6"/>
  <c r="O31" i="6"/>
  <c r="AH32" i="7"/>
  <c r="Z44" i="7"/>
  <c r="AI10" i="2"/>
  <c r="AF10" i="2"/>
  <c r="AH10" i="2"/>
  <c r="J10" i="2"/>
  <c r="AE10" i="2" s="1"/>
  <c r="AQ33" i="6"/>
  <c r="AW33" i="6"/>
  <c r="AN33" i="6"/>
  <c r="AX33" i="6" s="1"/>
  <c r="O20" i="6"/>
  <c r="O39" i="6"/>
  <c r="O57" i="6"/>
  <c r="AH26" i="7"/>
  <c r="AZ109" i="8"/>
  <c r="AZ112" i="8"/>
  <c r="AZ105" i="8"/>
  <c r="AZ108" i="8"/>
  <c r="AZ100" i="8"/>
  <c r="AZ107" i="8"/>
  <c r="AZ98" i="8"/>
  <c r="AZ90" i="8"/>
  <c r="AZ101" i="8"/>
  <c r="AZ111" i="8"/>
  <c r="AZ104" i="8"/>
  <c r="AZ96" i="8"/>
  <c r="AZ99" i="8"/>
  <c r="AZ106" i="8"/>
  <c r="AZ97" i="8"/>
  <c r="AZ95" i="8"/>
  <c r="AZ88" i="8"/>
  <c r="AZ102" i="8"/>
  <c r="AZ93" i="8"/>
  <c r="AZ94" i="8"/>
  <c r="AZ91" i="8"/>
  <c r="AZ87" i="8"/>
  <c r="AZ110" i="8"/>
  <c r="AZ103" i="8"/>
  <c r="AZ92" i="8"/>
  <c r="AZ79" i="8"/>
  <c r="AZ71" i="8"/>
  <c r="AZ74" i="8"/>
  <c r="AZ85" i="8"/>
  <c r="AZ77" i="8"/>
  <c r="AZ69" i="8"/>
  <c r="AZ83" i="8"/>
  <c r="AZ80" i="8"/>
  <c r="AZ72" i="8"/>
  <c r="AZ86" i="8"/>
  <c r="AZ75" i="8"/>
  <c r="AZ78" i="8"/>
  <c r="AZ70" i="8"/>
  <c r="AZ89" i="8"/>
  <c r="AZ73" i="8"/>
  <c r="AZ84" i="8"/>
  <c r="AZ82" i="8"/>
  <c r="AZ76" i="8"/>
  <c r="AZ68" i="8"/>
  <c r="AZ60" i="8"/>
  <c r="AZ52" i="8"/>
  <c r="AZ65" i="8"/>
  <c r="AZ63" i="8"/>
  <c r="AZ55" i="8"/>
  <c r="AZ58" i="8"/>
  <c r="AZ50" i="8"/>
  <c r="AZ61" i="8"/>
  <c r="AZ53" i="8"/>
  <c r="AZ64" i="8"/>
  <c r="AZ56" i="8"/>
  <c r="AZ48" i="8"/>
  <c r="AZ66" i="8"/>
  <c r="AZ59" i="8"/>
  <c r="AZ51" i="8"/>
  <c r="AZ62" i="8"/>
  <c r="AZ54" i="8"/>
  <c r="AZ57" i="8"/>
  <c r="AZ39" i="8"/>
  <c r="AZ42" i="8"/>
  <c r="AZ34" i="8"/>
  <c r="AZ37" i="8"/>
  <c r="AZ29" i="8"/>
  <c r="AZ47" i="8"/>
  <c r="AZ40" i="8"/>
  <c r="AZ32" i="8"/>
  <c r="AZ43" i="8"/>
  <c r="AZ35" i="8"/>
  <c r="AZ38" i="8"/>
  <c r="AZ30" i="8"/>
  <c r="AZ45" i="8"/>
  <c r="AZ44" i="8"/>
  <c r="AZ36" i="8"/>
  <c r="AZ28" i="8"/>
  <c r="AZ20" i="8"/>
  <c r="AZ11" i="8"/>
  <c r="AZ49" i="8"/>
  <c r="AZ31" i="8"/>
  <c r="AZ23" i="8"/>
  <c r="AZ14" i="8"/>
  <c r="AZ26" i="8"/>
  <c r="AZ18" i="8"/>
  <c r="AZ21" i="8"/>
  <c r="AZ12" i="8"/>
  <c r="AZ41" i="8"/>
  <c r="AZ24" i="8"/>
  <c r="AZ16" i="8"/>
  <c r="AZ27" i="8"/>
  <c r="AZ33" i="8"/>
  <c r="AZ25" i="8"/>
  <c r="AZ17" i="8"/>
  <c r="AZ19" i="8"/>
  <c r="AZ10" i="8"/>
  <c r="AZ9" i="8"/>
  <c r="AZ8" i="8"/>
  <c r="BA6" i="8"/>
  <c r="AZ13" i="8"/>
  <c r="AZ7" i="8"/>
  <c r="AZ22" i="8"/>
  <c r="U13" i="7"/>
  <c r="AH37" i="7"/>
  <c r="AL24" i="6"/>
  <c r="AL64" i="6"/>
  <c r="AH8" i="7"/>
  <c r="O26" i="6"/>
  <c r="AL30" i="6"/>
  <c r="O32" i="6"/>
  <c r="Y65" i="7"/>
  <c r="AL36" i="6"/>
  <c r="BM65" i="4"/>
  <c r="U65" i="4"/>
  <c r="AH40" i="7"/>
  <c r="F15" i="2"/>
  <c r="D13" i="3" s="1"/>
  <c r="C7" i="1"/>
  <c r="E7" i="1" s="1"/>
  <c r="AN49" i="6"/>
  <c r="AX49" i="6" s="1"/>
  <c r="Q65" i="7"/>
  <c r="T33" i="6"/>
  <c r="Z33" i="6"/>
  <c r="Q33" i="6"/>
  <c r="AA33" i="6" s="1"/>
  <c r="C46" i="1"/>
  <c r="E46" i="1" s="1"/>
  <c r="F54" i="2"/>
  <c r="AH35" i="7"/>
  <c r="BL62" i="4"/>
  <c r="T62" i="4"/>
  <c r="AL11" i="6"/>
  <c r="AH28" i="7"/>
  <c r="AL48" i="6"/>
  <c r="O8" i="6"/>
  <c r="AH7" i="7"/>
  <c r="AF11" i="2"/>
  <c r="AH11" i="2"/>
  <c r="AI11" i="2"/>
  <c r="J11" i="2"/>
  <c r="AE11" i="2" s="1"/>
  <c r="AL21" i="6"/>
  <c r="AL32" i="6"/>
  <c r="AH24" i="7"/>
  <c r="O27" i="6"/>
  <c r="O18" i="6"/>
  <c r="M13" i="7"/>
  <c r="O10" i="6"/>
  <c r="AH59" i="7"/>
  <c r="AQ49" i="6" l="1"/>
  <c r="AQ14" i="6"/>
  <c r="AW43" i="6"/>
  <c r="AQ43" i="6"/>
  <c r="AW35" i="6"/>
  <c r="AW17" i="6"/>
  <c r="AN35" i="6"/>
  <c r="AX35" i="6" s="1"/>
  <c r="AN17" i="6"/>
  <c r="AX17" i="6" s="1"/>
  <c r="Z60" i="6"/>
  <c r="Q60" i="6"/>
  <c r="AA60" i="6" s="1"/>
  <c r="AN39" i="6"/>
  <c r="AX39" i="6" s="1"/>
  <c r="AN25" i="6"/>
  <c r="AX25" i="6" s="1"/>
  <c r="AQ25" i="6"/>
  <c r="Q38" i="6"/>
  <c r="AA38" i="6" s="1"/>
  <c r="T38" i="6"/>
  <c r="Z56" i="6"/>
  <c r="Q56" i="6"/>
  <c r="AA56" i="6" s="1"/>
  <c r="AW60" i="6"/>
  <c r="AN20" i="6"/>
  <c r="AX20" i="6" s="1"/>
  <c r="AW20" i="6"/>
  <c r="AW15" i="6"/>
  <c r="AQ15" i="6"/>
  <c r="Q7" i="6"/>
  <c r="AA7" i="6" s="1"/>
  <c r="Z7" i="6"/>
  <c r="AQ60" i="6"/>
  <c r="AN45" i="6"/>
  <c r="AX45" i="6" s="1"/>
  <c r="AW45" i="6"/>
  <c r="AN47" i="6"/>
  <c r="AX47" i="6" s="1"/>
  <c r="AW23" i="6"/>
  <c r="AQ23" i="6"/>
  <c r="Z15" i="6"/>
  <c r="AQ47" i="6"/>
  <c r="AN51" i="6"/>
  <c r="AX51" i="6" s="1"/>
  <c r="AQ51" i="6"/>
  <c r="AN34" i="6"/>
  <c r="AX34" i="6" s="1"/>
  <c r="Z51" i="6"/>
  <c r="Q15" i="6"/>
  <c r="AA15" i="6" s="1"/>
  <c r="AN7" i="6"/>
  <c r="AX7" i="6" s="1"/>
  <c r="AW7" i="6"/>
  <c r="AW34" i="6"/>
  <c r="Z14" i="6"/>
  <c r="T14" i="6"/>
  <c r="Q46" i="6"/>
  <c r="AA46" i="6" s="1"/>
  <c r="Z46" i="6"/>
  <c r="Q51" i="6"/>
  <c r="AA51" i="6" s="1"/>
  <c r="AQ56" i="6"/>
  <c r="Z49" i="6"/>
  <c r="Q35" i="6"/>
  <c r="AA35" i="6" s="1"/>
  <c r="Q49" i="6"/>
  <c r="AA49" i="6" s="1"/>
  <c r="AN56" i="6"/>
  <c r="AX56" i="6" s="1"/>
  <c r="AW46" i="6"/>
  <c r="AN46" i="6"/>
  <c r="AX46" i="6" s="1"/>
  <c r="Z35" i="6"/>
  <c r="Z61" i="6"/>
  <c r="Q23" i="6"/>
  <c r="AA23" i="6" s="1"/>
  <c r="Q45" i="6"/>
  <c r="AA45" i="6" s="1"/>
  <c r="AQ39" i="6"/>
  <c r="T45" i="6"/>
  <c r="T61" i="6"/>
  <c r="Z23" i="6"/>
  <c r="AW61" i="6"/>
  <c r="AJ56" i="7"/>
  <c r="AT56" i="7" s="1"/>
  <c r="T54" i="6"/>
  <c r="AS21" i="7"/>
  <c r="AJ30" i="7"/>
  <c r="AT30" i="7" s="1"/>
  <c r="AJ36" i="7"/>
  <c r="AT36" i="7" s="1"/>
  <c r="Q54" i="6"/>
  <c r="AA54" i="6" s="1"/>
  <c r="AM21" i="7"/>
  <c r="AJ16" i="7"/>
  <c r="AT16" i="7" s="1"/>
  <c r="AS52" i="7"/>
  <c r="AM34" i="7"/>
  <c r="AN61" i="6"/>
  <c r="AX61" i="6" s="1"/>
  <c r="AS30" i="7"/>
  <c r="AJ34" i="7"/>
  <c r="AT34" i="7" s="1"/>
  <c r="Z42" i="6"/>
  <c r="T42" i="6"/>
  <c r="AM39" i="7"/>
  <c r="AS61" i="7"/>
  <c r="AM17" i="7"/>
  <c r="AS56" i="7"/>
  <c r="AJ17" i="7"/>
  <c r="AT17" i="7" s="1"/>
  <c r="AS16" i="7"/>
  <c r="AG11" i="2"/>
  <c r="AJ39" i="7"/>
  <c r="AT39" i="7" s="1"/>
  <c r="AJ62" i="7"/>
  <c r="AT62" i="7" s="1"/>
  <c r="AM62" i="7"/>
  <c r="AJ52" i="7"/>
  <c r="AT52" i="7" s="1"/>
  <c r="AM60" i="7"/>
  <c r="AJ60" i="7"/>
  <c r="AT60" i="7" s="1"/>
  <c r="AM58" i="7"/>
  <c r="AJ46" i="7"/>
  <c r="AT46" i="7" s="1"/>
  <c r="AJ22" i="7"/>
  <c r="AT22" i="7" s="1"/>
  <c r="Z11" i="6"/>
  <c r="AS46" i="7"/>
  <c r="AS38" i="7"/>
  <c r="AS22" i="7"/>
  <c r="T11" i="6"/>
  <c r="AM18" i="7"/>
  <c r="AG10" i="2"/>
  <c r="AM61" i="7"/>
  <c r="AJ18" i="7"/>
  <c r="AT18" i="7" s="1"/>
  <c r="AJ38" i="7"/>
  <c r="AT38" i="7" s="1"/>
  <c r="AJ58" i="7"/>
  <c r="AT58" i="7" s="1"/>
  <c r="AS36" i="7"/>
  <c r="AM10" i="7"/>
  <c r="AS10" i="7"/>
  <c r="AJ10" i="7"/>
  <c r="AT10" i="7" s="1"/>
  <c r="AM8" i="7"/>
  <c r="AS8" i="7"/>
  <c r="AJ8" i="7"/>
  <c r="AT8" i="7" s="1"/>
  <c r="AM59" i="7"/>
  <c r="AS59" i="7"/>
  <c r="AJ59" i="7"/>
  <c r="AT59" i="7" s="1"/>
  <c r="AQ48" i="6"/>
  <c r="AW48" i="6"/>
  <c r="AN48" i="6"/>
  <c r="AX48" i="6" s="1"/>
  <c r="T10" i="6"/>
  <c r="Z10" i="6"/>
  <c r="Q10" i="6"/>
  <c r="AA10" i="6" s="1"/>
  <c r="AM28" i="7"/>
  <c r="AS28" i="7"/>
  <c r="AJ28" i="7"/>
  <c r="AT28" i="7" s="1"/>
  <c r="AQ24" i="6"/>
  <c r="AW24" i="6"/>
  <c r="AN24" i="6"/>
  <c r="AX24" i="6" s="1"/>
  <c r="AQ62" i="6"/>
  <c r="AW62" i="6"/>
  <c r="AN62" i="6"/>
  <c r="AX62" i="6" s="1"/>
  <c r="T40" i="6"/>
  <c r="Z40" i="6"/>
  <c r="Q40" i="6"/>
  <c r="AA40" i="6" s="1"/>
  <c r="AQ18" i="6"/>
  <c r="AW18" i="6"/>
  <c r="AN18" i="6"/>
  <c r="AX18" i="6" s="1"/>
  <c r="T53" i="6"/>
  <c r="Z53" i="6"/>
  <c r="Q53" i="6"/>
  <c r="AA53" i="6" s="1"/>
  <c r="BM59" i="4"/>
  <c r="U59" i="4"/>
  <c r="T21" i="6"/>
  <c r="Z21" i="6"/>
  <c r="Q21" i="6"/>
  <c r="AA21" i="6" s="1"/>
  <c r="AQ53" i="6"/>
  <c r="AW53" i="6"/>
  <c r="AN53" i="6"/>
  <c r="AX53" i="6" s="1"/>
  <c r="AM6" i="7"/>
  <c r="AS6" i="7"/>
  <c r="AJ6" i="7"/>
  <c r="AT6" i="7" s="1"/>
  <c r="AQ55" i="6"/>
  <c r="AW55" i="6"/>
  <c r="AN55" i="6"/>
  <c r="AX55" i="6" s="1"/>
  <c r="AM50" i="7"/>
  <c r="AS50" i="7"/>
  <c r="AJ50" i="7"/>
  <c r="AT50" i="7" s="1"/>
  <c r="AM26" i="7"/>
  <c r="AS26" i="7"/>
  <c r="AJ26" i="7"/>
  <c r="AT26" i="7" s="1"/>
  <c r="T50" i="6"/>
  <c r="Z50" i="6"/>
  <c r="Q50" i="6"/>
  <c r="AA50" i="6" s="1"/>
  <c r="T59" i="6"/>
  <c r="Z59" i="6"/>
  <c r="Q59" i="6"/>
  <c r="AA59" i="6" s="1"/>
  <c r="T64" i="4"/>
  <c r="BL64" i="4"/>
  <c r="T30" i="6"/>
  <c r="Z30" i="6"/>
  <c r="Q30" i="6"/>
  <c r="AA30" i="6" s="1"/>
  <c r="AM31" i="7"/>
  <c r="AS31" i="7"/>
  <c r="AJ31" i="7"/>
  <c r="AT31" i="7" s="1"/>
  <c r="AM63" i="7"/>
  <c r="AS63" i="7"/>
  <c r="AJ63" i="7"/>
  <c r="AT63" i="7" s="1"/>
  <c r="T9" i="6"/>
  <c r="Z9" i="6"/>
  <c r="Q9" i="6"/>
  <c r="AA9" i="6" s="1"/>
  <c r="AM57" i="7"/>
  <c r="AS57" i="7"/>
  <c r="AJ57" i="7"/>
  <c r="AT57" i="7" s="1"/>
  <c r="AM41" i="7"/>
  <c r="AS41" i="7"/>
  <c r="AJ41" i="7"/>
  <c r="AT41" i="7" s="1"/>
  <c r="AM20" i="7"/>
  <c r="AS20" i="7"/>
  <c r="AJ20" i="7"/>
  <c r="AT20" i="7" s="1"/>
  <c r="AQ31" i="6"/>
  <c r="AW31" i="6"/>
  <c r="AN31" i="6"/>
  <c r="AX31" i="6" s="1"/>
  <c r="AF55" i="2"/>
  <c r="AH55" i="2"/>
  <c r="AI55" i="2"/>
  <c r="J55" i="2"/>
  <c r="AG55" i="2" s="1"/>
  <c r="AQ63" i="6"/>
  <c r="AN63" i="6"/>
  <c r="AX63" i="6" s="1"/>
  <c r="AW63" i="6"/>
  <c r="T57" i="6"/>
  <c r="Z57" i="6"/>
  <c r="Q57" i="6"/>
  <c r="AA57" i="6" s="1"/>
  <c r="AM32" i="7"/>
  <c r="AS32" i="7"/>
  <c r="AJ32" i="7"/>
  <c r="AT32" i="7" s="1"/>
  <c r="AM12" i="7"/>
  <c r="AS12" i="7"/>
  <c r="AJ12" i="7"/>
  <c r="AT12" i="7" s="1"/>
  <c r="AM11" i="7"/>
  <c r="AS11" i="7"/>
  <c r="AJ11" i="7"/>
  <c r="AT11" i="7" s="1"/>
  <c r="T43" i="6"/>
  <c r="Z43" i="6"/>
  <c r="Q43" i="6"/>
  <c r="AA43" i="6" s="1"/>
  <c r="AQ37" i="6"/>
  <c r="AW37" i="6"/>
  <c r="AN37" i="6"/>
  <c r="AX37" i="6" s="1"/>
  <c r="AM51" i="7"/>
  <c r="AS51" i="7"/>
  <c r="AJ51" i="7"/>
  <c r="AT51" i="7" s="1"/>
  <c r="AQ9" i="6"/>
  <c r="AN9" i="6"/>
  <c r="AX9" i="6" s="1"/>
  <c r="AW9" i="6"/>
  <c r="BK57" i="4"/>
  <c r="S57" i="4"/>
  <c r="AM48" i="7"/>
  <c r="AS48" i="7"/>
  <c r="AJ48" i="7"/>
  <c r="AT48" i="7" s="1"/>
  <c r="AQ36" i="6"/>
  <c r="AW36" i="6"/>
  <c r="AN36" i="6"/>
  <c r="AX36" i="6" s="1"/>
  <c r="AM54" i="7"/>
  <c r="AS54" i="7"/>
  <c r="AJ54" i="7"/>
  <c r="AT54" i="7" s="1"/>
  <c r="T22" i="6"/>
  <c r="Z22" i="6"/>
  <c r="Q22" i="6"/>
  <c r="AA22" i="6" s="1"/>
  <c r="AM49" i="7"/>
  <c r="AS49" i="7"/>
  <c r="AJ49" i="7"/>
  <c r="AT49" i="7" s="1"/>
  <c r="S109" i="8"/>
  <c r="S112" i="8"/>
  <c r="S105" i="8"/>
  <c r="S108" i="8"/>
  <c r="S100" i="8"/>
  <c r="S107" i="8"/>
  <c r="S98" i="8"/>
  <c r="S90" i="8"/>
  <c r="S101" i="8"/>
  <c r="S111" i="8"/>
  <c r="S106" i="8"/>
  <c r="S104" i="8"/>
  <c r="S96" i="8"/>
  <c r="S99" i="8"/>
  <c r="S110" i="8"/>
  <c r="S97" i="8"/>
  <c r="S88" i="8"/>
  <c r="S102" i="8"/>
  <c r="S92" i="8"/>
  <c r="S95" i="8"/>
  <c r="S94" i="8"/>
  <c r="S87" i="8"/>
  <c r="S91" i="8"/>
  <c r="S103" i="8"/>
  <c r="S93" i="8"/>
  <c r="S79" i="8"/>
  <c r="S71" i="8"/>
  <c r="S74" i="8"/>
  <c r="S77" i="8"/>
  <c r="S69" i="8"/>
  <c r="S86" i="8"/>
  <c r="S84" i="8"/>
  <c r="S80" i="8"/>
  <c r="S72" i="8"/>
  <c r="S75" i="8"/>
  <c r="S78" i="8"/>
  <c r="S70" i="8"/>
  <c r="S85" i="8"/>
  <c r="S82" i="8"/>
  <c r="S73" i="8"/>
  <c r="S89" i="8"/>
  <c r="S83" i="8"/>
  <c r="S76" i="8"/>
  <c r="S68" i="8"/>
  <c r="S60" i="8"/>
  <c r="S52" i="8"/>
  <c r="S63" i="8"/>
  <c r="S55" i="8"/>
  <c r="S66" i="8"/>
  <c r="S58" i="8"/>
  <c r="S50" i="8"/>
  <c r="S61" i="8"/>
  <c r="S53" i="8"/>
  <c r="S64" i="8"/>
  <c r="S56" i="8"/>
  <c r="S59" i="8"/>
  <c r="S51" i="8"/>
  <c r="S62" i="8"/>
  <c r="S39" i="8"/>
  <c r="S47" i="8"/>
  <c r="S42" i="8"/>
  <c r="S34" i="8"/>
  <c r="S65" i="8"/>
  <c r="S54" i="8"/>
  <c r="S37" i="8"/>
  <c r="S29" i="8"/>
  <c r="S49" i="8"/>
  <c r="S45" i="8"/>
  <c r="S40" i="8"/>
  <c r="S32" i="8"/>
  <c r="S43" i="8"/>
  <c r="S35" i="8"/>
  <c r="S57" i="8"/>
  <c r="S48" i="8"/>
  <c r="S38" i="8"/>
  <c r="S30" i="8"/>
  <c r="S44" i="8"/>
  <c r="S36" i="8"/>
  <c r="S28" i="8"/>
  <c r="S20" i="8"/>
  <c r="S11" i="8"/>
  <c r="S41" i="8"/>
  <c r="S23" i="8"/>
  <c r="S14" i="8"/>
  <c r="S26" i="8"/>
  <c r="S18" i="8"/>
  <c r="S21" i="8"/>
  <c r="S12" i="8"/>
  <c r="S33" i="8"/>
  <c r="S24" i="8"/>
  <c r="S16" i="8"/>
  <c r="S27" i="8"/>
  <c r="S25" i="8"/>
  <c r="S17" i="8"/>
  <c r="S22" i="8"/>
  <c r="S13" i="8"/>
  <c r="S9" i="8"/>
  <c r="S19" i="8"/>
  <c r="T6" i="8"/>
  <c r="S10" i="8"/>
  <c r="S8" i="8"/>
  <c r="S31" i="8"/>
  <c r="S7" i="8"/>
  <c r="AQ41" i="6"/>
  <c r="AW41" i="6"/>
  <c r="AN41" i="6"/>
  <c r="AX41" i="6" s="1"/>
  <c r="T58" i="6"/>
  <c r="Z58" i="6"/>
  <c r="Q58" i="6"/>
  <c r="AA58" i="6" s="1"/>
  <c r="AQ22" i="6"/>
  <c r="AW22" i="6"/>
  <c r="AN22" i="6"/>
  <c r="AX22" i="6" s="1"/>
  <c r="AQ58" i="6"/>
  <c r="AN58" i="6"/>
  <c r="AX58" i="6" s="1"/>
  <c r="AW58" i="6"/>
  <c r="AQ10" i="6"/>
  <c r="AW10" i="6"/>
  <c r="AN10" i="6"/>
  <c r="AX10" i="6" s="1"/>
  <c r="AM24" i="7"/>
  <c r="AJ24" i="7"/>
  <c r="AT24" i="7" s="1"/>
  <c r="AS24" i="7"/>
  <c r="AM35" i="7"/>
  <c r="AS35" i="7"/>
  <c r="AJ35" i="7"/>
  <c r="AT35" i="7" s="1"/>
  <c r="AQ30" i="6"/>
  <c r="AW30" i="6"/>
  <c r="AN30" i="6"/>
  <c r="AX30" i="6" s="1"/>
  <c r="T39" i="6"/>
  <c r="Z39" i="6"/>
  <c r="Q39" i="6"/>
  <c r="AA39" i="6" s="1"/>
  <c r="T31" i="6"/>
  <c r="Z31" i="6"/>
  <c r="Q31" i="6"/>
  <c r="AA31" i="6" s="1"/>
  <c r="BW85" i="4"/>
  <c r="AE85" i="4"/>
  <c r="S54" i="4"/>
  <c r="BK54" i="4"/>
  <c r="AM19" i="7"/>
  <c r="AS19" i="7"/>
  <c r="AJ19" i="7"/>
  <c r="AT19" i="7" s="1"/>
  <c r="T28" i="6"/>
  <c r="Z28" i="6"/>
  <c r="Q28" i="6"/>
  <c r="AA28" i="6" s="1"/>
  <c r="T24" i="6"/>
  <c r="Z24" i="6"/>
  <c r="Q24" i="6"/>
  <c r="AA24" i="6" s="1"/>
  <c r="T16" i="6"/>
  <c r="Z16" i="6"/>
  <c r="Q16" i="6"/>
  <c r="AA16" i="6" s="1"/>
  <c r="AQ19" i="6"/>
  <c r="AW19" i="6"/>
  <c r="AN19" i="6"/>
  <c r="AX19" i="6" s="1"/>
  <c r="AM25" i="7"/>
  <c r="AS25" i="7"/>
  <c r="AJ25" i="7"/>
  <c r="AT25" i="7" s="1"/>
  <c r="BK40" i="4"/>
  <c r="S40" i="4"/>
  <c r="T29" i="6"/>
  <c r="Z29" i="6"/>
  <c r="Q29" i="6"/>
  <c r="AA29" i="6" s="1"/>
  <c r="AM64" i="7"/>
  <c r="AS64" i="7"/>
  <c r="AJ64" i="7"/>
  <c r="AT64" i="7" s="1"/>
  <c r="T36" i="6"/>
  <c r="Z36" i="6"/>
  <c r="Q36" i="6"/>
  <c r="AA36" i="6" s="1"/>
  <c r="AM29" i="7"/>
  <c r="AS29" i="7"/>
  <c r="AJ29" i="7"/>
  <c r="AT29" i="7" s="1"/>
  <c r="T18" i="6"/>
  <c r="Z18" i="6"/>
  <c r="Q18" i="6"/>
  <c r="AA18" i="6" s="1"/>
  <c r="T32" i="6"/>
  <c r="Z32" i="6"/>
  <c r="Q32" i="6"/>
  <c r="AA32" i="6" s="1"/>
  <c r="AM14" i="7"/>
  <c r="AS14" i="7"/>
  <c r="AJ14" i="7"/>
  <c r="AT14" i="7" s="1"/>
  <c r="AQ32" i="6"/>
  <c r="AW32" i="6"/>
  <c r="AN32" i="6"/>
  <c r="AX32" i="6" s="1"/>
  <c r="AM7" i="7"/>
  <c r="AS7" i="7"/>
  <c r="AJ7" i="7"/>
  <c r="AT7" i="7" s="1"/>
  <c r="AI54" i="2"/>
  <c r="AF54" i="2"/>
  <c r="AH54" i="2"/>
  <c r="J54" i="2"/>
  <c r="AG54" i="2" s="1"/>
  <c r="AF15" i="2"/>
  <c r="L13" i="3" s="1"/>
  <c r="AH15" i="2"/>
  <c r="O13" i="3" s="1"/>
  <c r="AI15" i="2"/>
  <c r="Q13" i="3" s="1"/>
  <c r="W13" i="3" s="1"/>
  <c r="J15" i="2"/>
  <c r="T26" i="6"/>
  <c r="Z26" i="6"/>
  <c r="Q26" i="6"/>
  <c r="AA26" i="6" s="1"/>
  <c r="T20" i="6"/>
  <c r="Z20" i="6"/>
  <c r="Q20" i="6"/>
  <c r="AA20" i="6" s="1"/>
  <c r="AQ16" i="6"/>
  <c r="AW16" i="6"/>
  <c r="AN16" i="6"/>
  <c r="AX16" i="6" s="1"/>
  <c r="AM47" i="7"/>
  <c r="AS47" i="7"/>
  <c r="AJ47" i="7"/>
  <c r="AT47" i="7" s="1"/>
  <c r="T37" i="6"/>
  <c r="Z37" i="6"/>
  <c r="Q37" i="6"/>
  <c r="AA37" i="6" s="1"/>
  <c r="AQ59" i="6"/>
  <c r="AW59" i="6"/>
  <c r="AN59" i="6"/>
  <c r="AX59" i="6" s="1"/>
  <c r="T41" i="6"/>
  <c r="Z41" i="6"/>
  <c r="Q41" i="6"/>
  <c r="AA41" i="6" s="1"/>
  <c r="T25" i="6"/>
  <c r="Z25" i="6"/>
  <c r="Q25" i="6"/>
  <c r="AA25" i="6" s="1"/>
  <c r="T64" i="6"/>
  <c r="Z64" i="6"/>
  <c r="Q64" i="6"/>
  <c r="AA64" i="6" s="1"/>
  <c r="AM42" i="7"/>
  <c r="AS42" i="7"/>
  <c r="AJ42" i="7"/>
  <c r="AT42" i="7" s="1"/>
  <c r="H18" i="11" a="1"/>
  <c r="H18" i="11" s="1"/>
  <c r="G19" i="11"/>
  <c r="J18" i="11" a="1"/>
  <c r="J18" i="11" s="1"/>
  <c r="I18" i="11" a="1"/>
  <c r="I18" i="11" s="1"/>
  <c r="K18" i="11" a="1"/>
  <c r="K18" i="11" s="1"/>
  <c r="T47" i="6"/>
  <c r="Z47" i="6"/>
  <c r="Q47" i="6"/>
  <c r="AA47" i="6" s="1"/>
  <c r="AM55" i="7"/>
  <c r="AS55" i="7"/>
  <c r="AJ55" i="7"/>
  <c r="AT55" i="7" s="1"/>
  <c r="AQ28" i="6"/>
  <c r="AW28" i="6"/>
  <c r="AN28" i="6"/>
  <c r="AX28" i="6" s="1"/>
  <c r="AQ11" i="6"/>
  <c r="AW11" i="6"/>
  <c r="AN11" i="6"/>
  <c r="AX11" i="6" s="1"/>
  <c r="AM37" i="7"/>
  <c r="AS37" i="7"/>
  <c r="AJ37" i="7"/>
  <c r="AT37" i="7" s="1"/>
  <c r="AQ21" i="6"/>
  <c r="AW21" i="6"/>
  <c r="AN21" i="6"/>
  <c r="AX21" i="6" s="1"/>
  <c r="AM40" i="7"/>
  <c r="AJ40" i="7"/>
  <c r="AT40" i="7" s="1"/>
  <c r="AS40" i="7"/>
  <c r="AW57" i="6"/>
  <c r="AQ57" i="6"/>
  <c r="AN57" i="6"/>
  <c r="AX57" i="6" s="1"/>
  <c r="AM15" i="7"/>
  <c r="AS15" i="7"/>
  <c r="AJ15" i="7"/>
  <c r="AT15" i="7" s="1"/>
  <c r="AM53" i="7"/>
  <c r="AS53" i="7"/>
  <c r="AJ53" i="7"/>
  <c r="AT53" i="7" s="1"/>
  <c r="AM23" i="7"/>
  <c r="AS23" i="7"/>
  <c r="AJ23" i="7"/>
  <c r="AT23" i="7" s="1"/>
  <c r="T19" i="6"/>
  <c r="Z19" i="6"/>
  <c r="Q19" i="6"/>
  <c r="AA19" i="6" s="1"/>
  <c r="T48" i="6"/>
  <c r="Z48" i="6"/>
  <c r="Q48" i="6"/>
  <c r="AA48" i="6" s="1"/>
  <c r="AQ29" i="6"/>
  <c r="AW29" i="6"/>
  <c r="AN29" i="6"/>
  <c r="AX29" i="6" s="1"/>
  <c r="AM33" i="7"/>
  <c r="AS33" i="7"/>
  <c r="AJ33" i="7"/>
  <c r="AT33" i="7" s="1"/>
  <c r="AQ27" i="6"/>
  <c r="AW27" i="6"/>
  <c r="AN27" i="6"/>
  <c r="AX27" i="6" s="1"/>
  <c r="AM27" i="7"/>
  <c r="AS27" i="7"/>
  <c r="AJ27" i="7"/>
  <c r="AT27" i="7" s="1"/>
  <c r="AM45" i="7"/>
  <c r="AS45" i="7"/>
  <c r="AJ45" i="7"/>
  <c r="AT45" i="7" s="1"/>
  <c r="CG41" i="4"/>
  <c r="BX41" i="4"/>
  <c r="CF41" i="4" s="1"/>
  <c r="CD41" i="4"/>
  <c r="E48" i="2" s="1" a="1"/>
  <c r="E48" i="2" s="1"/>
  <c r="AQ40" i="6"/>
  <c r="AW40" i="6"/>
  <c r="AN40" i="6"/>
  <c r="AX40" i="6" s="1"/>
  <c r="AM9" i="7"/>
  <c r="AS9" i="7"/>
  <c r="AJ9" i="7"/>
  <c r="AT9" i="7" s="1"/>
  <c r="AM43" i="7"/>
  <c r="AS43" i="7"/>
  <c r="AJ43" i="7"/>
  <c r="AT43" i="7" s="1"/>
  <c r="T55" i="6"/>
  <c r="Z55" i="6"/>
  <c r="Q55" i="6"/>
  <c r="AA55" i="6" s="1"/>
  <c r="BN62" i="4"/>
  <c r="BM62" i="4"/>
  <c r="CD62" i="4"/>
  <c r="E69" i="2" s="1" a="1"/>
  <c r="E69" i="2" s="1"/>
  <c r="T27" i="6"/>
  <c r="Z27" i="6"/>
  <c r="Q27" i="6"/>
  <c r="AA27" i="6" s="1"/>
  <c r="T8" i="6"/>
  <c r="Z8" i="6"/>
  <c r="Q8" i="6"/>
  <c r="AA8" i="6" s="1"/>
  <c r="BA112" i="8"/>
  <c r="BA108" i="8"/>
  <c r="BA111" i="8"/>
  <c r="BA110" i="8"/>
  <c r="BA103" i="8"/>
  <c r="BA95" i="8"/>
  <c r="BA101" i="8"/>
  <c r="BA93" i="8"/>
  <c r="BA104" i="8"/>
  <c r="BA96" i="8"/>
  <c r="BA109" i="8"/>
  <c r="BA105" i="8"/>
  <c r="BA99" i="8"/>
  <c r="BA91" i="8"/>
  <c r="BA102" i="8"/>
  <c r="BA94" i="8"/>
  <c r="BA106" i="8"/>
  <c r="BA100" i="8"/>
  <c r="BA92" i="8"/>
  <c r="BA86" i="8"/>
  <c r="BA107" i="8"/>
  <c r="BA98" i="8"/>
  <c r="BA90" i="8"/>
  <c r="BA82" i="8"/>
  <c r="BA97" i="8"/>
  <c r="BA87" i="8"/>
  <c r="BA74" i="8"/>
  <c r="BA88" i="8"/>
  <c r="BA85" i="8"/>
  <c r="BA77" i="8"/>
  <c r="BA83" i="8"/>
  <c r="BA80" i="8"/>
  <c r="BA72" i="8"/>
  <c r="BA75" i="8"/>
  <c r="BA66" i="8"/>
  <c r="BA78" i="8"/>
  <c r="BA70" i="8"/>
  <c r="BA89" i="8"/>
  <c r="BA73" i="8"/>
  <c r="BA84" i="8"/>
  <c r="BA76" i="8"/>
  <c r="BA79" i="8"/>
  <c r="BA71" i="8"/>
  <c r="BA65" i="8"/>
  <c r="BA63" i="8"/>
  <c r="BA55" i="8"/>
  <c r="BA47" i="8"/>
  <c r="BA58" i="8"/>
  <c r="BA50" i="8"/>
  <c r="BA61" i="8"/>
  <c r="BA53" i="8"/>
  <c r="BA68" i="8"/>
  <c r="BA64" i="8"/>
  <c r="BA56" i="8"/>
  <c r="BA48" i="8"/>
  <c r="BA59" i="8"/>
  <c r="BA51" i="8"/>
  <c r="BA62" i="8"/>
  <c r="BA54" i="8"/>
  <c r="BA45" i="8"/>
  <c r="BA57" i="8"/>
  <c r="BA42" i="8"/>
  <c r="BA34" i="8"/>
  <c r="BA52" i="8"/>
  <c r="BA37" i="8"/>
  <c r="BA29" i="8"/>
  <c r="BA40" i="8"/>
  <c r="BA32" i="8"/>
  <c r="BA69" i="8"/>
  <c r="BA43" i="8"/>
  <c r="BA35" i="8"/>
  <c r="BA38" i="8"/>
  <c r="BA30" i="8"/>
  <c r="BA49" i="8"/>
  <c r="BA41" i="8"/>
  <c r="BA33" i="8"/>
  <c r="BA60" i="8"/>
  <c r="BA39" i="8"/>
  <c r="BA31" i="8"/>
  <c r="BA23" i="8"/>
  <c r="BA14" i="8"/>
  <c r="BA26" i="8"/>
  <c r="BA18" i="8"/>
  <c r="BA9" i="8"/>
  <c r="BA21" i="8"/>
  <c r="BA44" i="8"/>
  <c r="BA24" i="8"/>
  <c r="BA16" i="8"/>
  <c r="BA27" i="8"/>
  <c r="BA19" i="8"/>
  <c r="BA28" i="8"/>
  <c r="BA20" i="8"/>
  <c r="BA25" i="8"/>
  <c r="BA17" i="8"/>
  <c r="BA10" i="8"/>
  <c r="BA8" i="8"/>
  <c r="BA11" i="8"/>
  <c r="BB6" i="8"/>
  <c r="BA13" i="8"/>
  <c r="BA7" i="8"/>
  <c r="BA22" i="8"/>
  <c r="BA12" i="8"/>
  <c r="BA36" i="8"/>
  <c r="BN65" i="4"/>
  <c r="V65" i="4"/>
  <c r="AQ64" i="6"/>
  <c r="AW64" i="6"/>
  <c r="AN64" i="6"/>
  <c r="AX64" i="6" s="1"/>
  <c r="AQ54" i="6"/>
  <c r="AW54" i="6"/>
  <c r="AN54" i="6"/>
  <c r="AX54" i="6" s="1"/>
  <c r="AQ8" i="6"/>
  <c r="AN8" i="6"/>
  <c r="AX8" i="6" s="1"/>
  <c r="AW8" i="6"/>
  <c r="AQ42" i="6"/>
  <c r="AW42" i="6"/>
  <c r="AN42" i="6"/>
  <c r="AX42" i="6" s="1"/>
  <c r="AQ52" i="6"/>
  <c r="AW52" i="6"/>
  <c r="AN52" i="6"/>
  <c r="AX52" i="6" s="1"/>
  <c r="AQ26" i="6"/>
  <c r="AN26" i="6"/>
  <c r="AX26" i="6" s="1"/>
  <c r="AW26" i="6"/>
  <c r="S66" i="4"/>
  <c r="BK66" i="4"/>
  <c r="T62" i="6"/>
  <c r="Z62" i="6"/>
  <c r="Q62" i="6"/>
  <c r="AA62" i="6" s="1"/>
  <c r="T52" i="6"/>
  <c r="Z52" i="6"/>
  <c r="Q52" i="6"/>
  <c r="AA52" i="6" s="1"/>
  <c r="T63" i="6"/>
  <c r="Z63" i="6"/>
  <c r="Q63" i="6"/>
  <c r="AA63" i="6" s="1"/>
  <c r="AQ50" i="6"/>
  <c r="AW50" i="6"/>
  <c r="AN50" i="6"/>
  <c r="AX50" i="6" s="1"/>
  <c r="AA13" i="6" l="1"/>
  <c r="AX13" i="6"/>
  <c r="AW13" i="6"/>
  <c r="Z65" i="6"/>
  <c r="AW65" i="6"/>
  <c r="AX65" i="6"/>
  <c r="Z13" i="6"/>
  <c r="AA44" i="6"/>
  <c r="AX44" i="6"/>
  <c r="AE54" i="2"/>
  <c r="Z44" i="6"/>
  <c r="AW44" i="6"/>
  <c r="AA65" i="6"/>
  <c r="W65" i="4"/>
  <c r="BO65" i="4"/>
  <c r="CG85" i="4"/>
  <c r="BX85" i="4"/>
  <c r="CF85" i="4" s="1"/>
  <c r="CD85" i="4"/>
  <c r="E91" i="2" s="1" a="1"/>
  <c r="E91" i="2" s="1"/>
  <c r="BL57" i="4"/>
  <c r="T57" i="4"/>
  <c r="U64" i="4"/>
  <c r="BM64" i="4"/>
  <c r="AT13" i="7"/>
  <c r="AT65" i="7"/>
  <c r="V13" i="3"/>
  <c r="AE55" i="2"/>
  <c r="AS65" i="7"/>
  <c r="AT44" i="7"/>
  <c r="T40" i="4"/>
  <c r="BL40" i="4"/>
  <c r="AG15" i="2"/>
  <c r="M13" i="3" s="1"/>
  <c r="AS44" i="7"/>
  <c r="V59" i="4"/>
  <c r="BN59" i="4"/>
  <c r="T66" i="4"/>
  <c r="BL66" i="4"/>
  <c r="AE15" i="2"/>
  <c r="J13" i="3" s="1"/>
  <c r="T112" i="8"/>
  <c r="T108" i="8"/>
  <c r="T111" i="8"/>
  <c r="T105" i="8"/>
  <c r="T103" i="8"/>
  <c r="T95" i="8"/>
  <c r="T101" i="8"/>
  <c r="T93" i="8"/>
  <c r="T106" i="8"/>
  <c r="T104" i="8"/>
  <c r="T96" i="8"/>
  <c r="T99" i="8"/>
  <c r="T91" i="8"/>
  <c r="T110" i="8"/>
  <c r="T102" i="8"/>
  <c r="T94" i="8"/>
  <c r="T100" i="8"/>
  <c r="T92" i="8"/>
  <c r="T90" i="8"/>
  <c r="T86" i="8"/>
  <c r="T109" i="8"/>
  <c r="T98" i="8"/>
  <c r="T107" i="8"/>
  <c r="T97" i="8"/>
  <c r="T74" i="8"/>
  <c r="T77" i="8"/>
  <c r="T88" i="8"/>
  <c r="T84" i="8"/>
  <c r="T80" i="8"/>
  <c r="T72" i="8"/>
  <c r="T75" i="8"/>
  <c r="T66" i="8"/>
  <c r="T87" i="8"/>
  <c r="T78" i="8"/>
  <c r="T85" i="8"/>
  <c r="T82" i="8"/>
  <c r="T73" i="8"/>
  <c r="T89" i="8"/>
  <c r="T83" i="8"/>
  <c r="T76" i="8"/>
  <c r="T79" i="8"/>
  <c r="T71" i="8"/>
  <c r="T70" i="8"/>
  <c r="T63" i="8"/>
  <c r="T55" i="8"/>
  <c r="T58" i="8"/>
  <c r="T50" i="8"/>
  <c r="T61" i="8"/>
  <c r="T53" i="8"/>
  <c r="T64" i="8"/>
  <c r="T56" i="8"/>
  <c r="T48" i="8"/>
  <c r="T69" i="8"/>
  <c r="T68" i="8"/>
  <c r="T59" i="8"/>
  <c r="T51" i="8"/>
  <c r="T62" i="8"/>
  <c r="T54" i="8"/>
  <c r="T45" i="8"/>
  <c r="T65" i="8"/>
  <c r="T57" i="8"/>
  <c r="T47" i="8"/>
  <c r="T42" i="8"/>
  <c r="T34" i="8"/>
  <c r="T37" i="8"/>
  <c r="T52" i="8"/>
  <c r="T49" i="8"/>
  <c r="T40" i="8"/>
  <c r="T32" i="8"/>
  <c r="T43" i="8"/>
  <c r="T35" i="8"/>
  <c r="T60" i="8"/>
  <c r="T38" i="8"/>
  <c r="T30" i="8"/>
  <c r="T41" i="8"/>
  <c r="T33" i="8"/>
  <c r="T39" i="8"/>
  <c r="T31" i="8"/>
  <c r="T44" i="8"/>
  <c r="T23" i="8"/>
  <c r="T14" i="8"/>
  <c r="T26" i="8"/>
  <c r="T18" i="8"/>
  <c r="T9" i="8"/>
  <c r="T21" i="8"/>
  <c r="T36" i="8"/>
  <c r="T24" i="8"/>
  <c r="T16" i="8"/>
  <c r="T29" i="8"/>
  <c r="T27" i="8"/>
  <c r="T19" i="8"/>
  <c r="T28" i="8"/>
  <c r="T20" i="8"/>
  <c r="T11" i="8"/>
  <c r="U6" i="8"/>
  <c r="T10" i="8"/>
  <c r="T8" i="8"/>
  <c r="T25" i="8"/>
  <c r="T12" i="8"/>
  <c r="T7" i="8"/>
  <c r="T22" i="8"/>
  <c r="T17" i="8"/>
  <c r="T13" i="8"/>
  <c r="AS13" i="7"/>
  <c r="BB111" i="8"/>
  <c r="BB107" i="8"/>
  <c r="BB98" i="8"/>
  <c r="BB104" i="8"/>
  <c r="BB96" i="8"/>
  <c r="BB109" i="8"/>
  <c r="BB108" i="8"/>
  <c r="BB105" i="8"/>
  <c r="BB99" i="8"/>
  <c r="BB102" i="8"/>
  <c r="BB94" i="8"/>
  <c r="BB106" i="8"/>
  <c r="BB97" i="8"/>
  <c r="BB112" i="8"/>
  <c r="BB110" i="8"/>
  <c r="BB103" i="8"/>
  <c r="BB95" i="8"/>
  <c r="BB100" i="8"/>
  <c r="BB89" i="8"/>
  <c r="BB93" i="8"/>
  <c r="BB101" i="8"/>
  <c r="BB91" i="8"/>
  <c r="BB90" i="8"/>
  <c r="BB85" i="8"/>
  <c r="BB92" i="8"/>
  <c r="BB88" i="8"/>
  <c r="BB77" i="8"/>
  <c r="BB83" i="8"/>
  <c r="BB80" i="8"/>
  <c r="BB72" i="8"/>
  <c r="BB75" i="8"/>
  <c r="BB86" i="8"/>
  <c r="BB78" i="8"/>
  <c r="BB70" i="8"/>
  <c r="BB73" i="8"/>
  <c r="BB84" i="8"/>
  <c r="BB76" i="8"/>
  <c r="BB68" i="8"/>
  <c r="BB82" i="8"/>
  <c r="BB79" i="8"/>
  <c r="BB71" i="8"/>
  <c r="BB87" i="8"/>
  <c r="BB74" i="8"/>
  <c r="BB58" i="8"/>
  <c r="BB50" i="8"/>
  <c r="BB61" i="8"/>
  <c r="BB53" i="8"/>
  <c r="BB64" i="8"/>
  <c r="BB56" i="8"/>
  <c r="BB48" i="8"/>
  <c r="BB59" i="8"/>
  <c r="BB51" i="8"/>
  <c r="BB66" i="8"/>
  <c r="BB62" i="8"/>
  <c r="BB54" i="8"/>
  <c r="BB57" i="8"/>
  <c r="BB49" i="8"/>
  <c r="BB69" i="8"/>
  <c r="BB60" i="8"/>
  <c r="BB52" i="8"/>
  <c r="BB37" i="8"/>
  <c r="BB40" i="8"/>
  <c r="BB32" i="8"/>
  <c r="BB47" i="8"/>
  <c r="BB43" i="8"/>
  <c r="BB35" i="8"/>
  <c r="BB63" i="8"/>
  <c r="BB38" i="8"/>
  <c r="BB41" i="8"/>
  <c r="BB33" i="8"/>
  <c r="BB65" i="8"/>
  <c r="BB44" i="8"/>
  <c r="BB36" i="8"/>
  <c r="BB42" i="8"/>
  <c r="BB34" i="8"/>
  <c r="BB31" i="8"/>
  <c r="BB29" i="8"/>
  <c r="BB26" i="8"/>
  <c r="BB18" i="8"/>
  <c r="BB21" i="8"/>
  <c r="BB12" i="8"/>
  <c r="BB39" i="8"/>
  <c r="BB24" i="8"/>
  <c r="BB55" i="8"/>
  <c r="BB27" i="8"/>
  <c r="BB19" i="8"/>
  <c r="BB22" i="8"/>
  <c r="BB13" i="8"/>
  <c r="BB45" i="8"/>
  <c r="BB23" i="8"/>
  <c r="BB14" i="8"/>
  <c r="BB30" i="8"/>
  <c r="BB25" i="8"/>
  <c r="BB17" i="8"/>
  <c r="BB10" i="8"/>
  <c r="BB9" i="8"/>
  <c r="BB8" i="8"/>
  <c r="BB11" i="8"/>
  <c r="BC6" i="8"/>
  <c r="BB28" i="8"/>
  <c r="BB7" i="8"/>
  <c r="BB20" i="8"/>
  <c r="BB16" i="8"/>
  <c r="F69" i="2"/>
  <c r="C61" i="1"/>
  <c r="E61" i="1" s="1"/>
  <c r="C40" i="1"/>
  <c r="E40" i="1" s="1"/>
  <c r="F48" i="2"/>
  <c r="G20" i="11"/>
  <c r="K19" i="11" a="1"/>
  <c r="K19" i="11" s="1"/>
  <c r="J19" i="11" a="1"/>
  <c r="J19" i="11" s="1"/>
  <c r="I19" i="11" a="1"/>
  <c r="I19" i="11" s="1"/>
  <c r="H19" i="11" a="1"/>
  <c r="H19" i="11" s="1"/>
  <c r="T54" i="4"/>
  <c r="BL54" i="4"/>
  <c r="W59" i="4" l="1"/>
  <c r="BO59" i="4"/>
  <c r="F91" i="2"/>
  <c r="C83" i="1"/>
  <c r="E83" i="1" s="1"/>
  <c r="AI48" i="2"/>
  <c r="AF48" i="2"/>
  <c r="AH48" i="2"/>
  <c r="J48" i="2"/>
  <c r="AG48" i="2" s="1"/>
  <c r="BC110" i="8"/>
  <c r="BC106" i="8"/>
  <c r="BC109" i="8"/>
  <c r="BC101" i="8"/>
  <c r="BC108" i="8"/>
  <c r="BC105" i="8"/>
  <c r="BC99" i="8"/>
  <c r="BC91" i="8"/>
  <c r="BC111" i="8"/>
  <c r="BC102" i="8"/>
  <c r="BC97" i="8"/>
  <c r="BC100" i="8"/>
  <c r="BC112" i="8"/>
  <c r="BC107" i="8"/>
  <c r="BC98" i="8"/>
  <c r="BC89" i="8"/>
  <c r="BC96" i="8"/>
  <c r="BC93" i="8"/>
  <c r="BC104" i="8"/>
  <c r="BC94" i="8"/>
  <c r="BC92" i="8"/>
  <c r="BC88" i="8"/>
  <c r="BC103" i="8"/>
  <c r="BC95" i="8"/>
  <c r="BC85" i="8"/>
  <c r="BC83" i="8"/>
  <c r="BC80" i="8"/>
  <c r="BC72" i="8"/>
  <c r="BC75" i="8"/>
  <c r="BC86" i="8"/>
  <c r="BC78" i="8"/>
  <c r="BC70" i="8"/>
  <c r="BC73" i="8"/>
  <c r="BC90" i="8"/>
  <c r="BC84" i="8"/>
  <c r="BC76" i="8"/>
  <c r="BC82" i="8"/>
  <c r="BC79" i="8"/>
  <c r="BC71" i="8"/>
  <c r="BC87" i="8"/>
  <c r="BC74" i="8"/>
  <c r="BC77" i="8"/>
  <c r="BC69" i="8"/>
  <c r="BC61" i="8"/>
  <c r="BC53" i="8"/>
  <c r="BC64" i="8"/>
  <c r="BC56" i="8"/>
  <c r="BC68" i="8"/>
  <c r="BC59" i="8"/>
  <c r="BC51" i="8"/>
  <c r="BC66" i="8"/>
  <c r="BC62" i="8"/>
  <c r="BC54" i="8"/>
  <c r="BC57" i="8"/>
  <c r="BC49" i="8"/>
  <c r="BC60" i="8"/>
  <c r="BC52" i="8"/>
  <c r="BC65" i="8"/>
  <c r="BC63" i="8"/>
  <c r="BC55" i="8"/>
  <c r="BC50" i="8"/>
  <c r="BC48" i="8"/>
  <c r="BC40" i="8"/>
  <c r="BC32" i="8"/>
  <c r="BC47" i="8"/>
  <c r="BC43" i="8"/>
  <c r="BC35" i="8"/>
  <c r="BC38" i="8"/>
  <c r="BC30" i="8"/>
  <c r="BC41" i="8"/>
  <c r="BC33" i="8"/>
  <c r="BC44" i="8"/>
  <c r="BC36" i="8"/>
  <c r="BC58" i="8"/>
  <c r="BC45" i="8"/>
  <c r="BC39" i="8"/>
  <c r="BC31" i="8"/>
  <c r="BC37" i="8"/>
  <c r="BC21" i="8"/>
  <c r="BC12" i="8"/>
  <c r="BC42" i="8"/>
  <c r="BC24" i="8"/>
  <c r="BC16" i="8"/>
  <c r="BC27" i="8"/>
  <c r="BC19" i="8"/>
  <c r="BC22" i="8"/>
  <c r="BC13" i="8"/>
  <c r="BC34" i="8"/>
  <c r="BC25" i="8"/>
  <c r="BC17" i="8"/>
  <c r="BC28" i="8"/>
  <c r="BC29" i="8"/>
  <c r="BC26" i="8"/>
  <c r="BC18" i="8"/>
  <c r="BC10" i="8"/>
  <c r="BC9" i="8"/>
  <c r="BC8" i="8"/>
  <c r="BC23" i="8"/>
  <c r="BC11" i="8"/>
  <c r="BD6" i="8"/>
  <c r="BC14" i="8"/>
  <c r="BC7" i="8"/>
  <c r="BC20" i="8"/>
  <c r="U54" i="4"/>
  <c r="BM54" i="4"/>
  <c r="AF69" i="2"/>
  <c r="AH69" i="2"/>
  <c r="AI69" i="2"/>
  <c r="J69" i="2"/>
  <c r="AG69" i="2" s="1"/>
  <c r="U40" i="4"/>
  <c r="BM40" i="4"/>
  <c r="X65" i="4"/>
  <c r="BP65" i="4"/>
  <c r="K20" i="11" a="1"/>
  <c r="K20" i="11" s="1"/>
  <c r="I20" i="11" a="1"/>
  <c r="I20" i="11" s="1"/>
  <c r="H20" i="11" a="1"/>
  <c r="H20" i="11" s="1"/>
  <c r="G21" i="11"/>
  <c r="J20" i="11" a="1"/>
  <c r="J20" i="11" s="1"/>
  <c r="U111" i="8"/>
  <c r="U109" i="8"/>
  <c r="U107" i="8"/>
  <c r="U98" i="8"/>
  <c r="U106" i="8"/>
  <c r="U104" i="8"/>
  <c r="U96" i="8"/>
  <c r="U108" i="8"/>
  <c r="U99" i="8"/>
  <c r="U110" i="8"/>
  <c r="U102" i="8"/>
  <c r="U94" i="8"/>
  <c r="U97" i="8"/>
  <c r="U112" i="8"/>
  <c r="U105" i="8"/>
  <c r="U103" i="8"/>
  <c r="U95" i="8"/>
  <c r="U90" i="8"/>
  <c r="U100" i="8"/>
  <c r="U89" i="8"/>
  <c r="U92" i="8"/>
  <c r="U101" i="8"/>
  <c r="U91" i="8"/>
  <c r="U85" i="8"/>
  <c r="U93" i="8"/>
  <c r="U88" i="8"/>
  <c r="U77" i="8"/>
  <c r="U84" i="8"/>
  <c r="U80" i="8"/>
  <c r="U72" i="8"/>
  <c r="U86" i="8"/>
  <c r="U75" i="8"/>
  <c r="U87" i="8"/>
  <c r="U78" i="8"/>
  <c r="U70" i="8"/>
  <c r="U82" i="8"/>
  <c r="U73" i="8"/>
  <c r="U83" i="8"/>
  <c r="U76" i="8"/>
  <c r="U68" i="8"/>
  <c r="U79" i="8"/>
  <c r="U71" i="8"/>
  <c r="U74" i="8"/>
  <c r="U58" i="8"/>
  <c r="U50" i="8"/>
  <c r="U66" i="8"/>
  <c r="U61" i="8"/>
  <c r="U53" i="8"/>
  <c r="U64" i="8"/>
  <c r="U56" i="8"/>
  <c r="U48" i="8"/>
  <c r="U69" i="8"/>
  <c r="U59" i="8"/>
  <c r="U51" i="8"/>
  <c r="U62" i="8"/>
  <c r="U54" i="8"/>
  <c r="U65" i="8"/>
  <c r="U57" i="8"/>
  <c r="U49" i="8"/>
  <c r="U60" i="8"/>
  <c r="U63" i="8"/>
  <c r="U37" i="8"/>
  <c r="U52" i="8"/>
  <c r="U40" i="8"/>
  <c r="U32" i="8"/>
  <c r="U45" i="8"/>
  <c r="U43" i="8"/>
  <c r="U35" i="8"/>
  <c r="U55" i="8"/>
  <c r="U38" i="8"/>
  <c r="U41" i="8"/>
  <c r="U33" i="8"/>
  <c r="U44" i="8"/>
  <c r="U36" i="8"/>
  <c r="U47" i="8"/>
  <c r="U42" i="8"/>
  <c r="U34" i="8"/>
  <c r="U26" i="8"/>
  <c r="U18" i="8"/>
  <c r="U21" i="8"/>
  <c r="U12" i="8"/>
  <c r="U24" i="8"/>
  <c r="U29" i="8"/>
  <c r="U27" i="8"/>
  <c r="U19" i="8"/>
  <c r="U22" i="8"/>
  <c r="U31" i="8"/>
  <c r="U39" i="8"/>
  <c r="U30" i="8"/>
  <c r="U23" i="8"/>
  <c r="U28" i="8"/>
  <c r="U14" i="8"/>
  <c r="U10" i="8"/>
  <c r="U8" i="8"/>
  <c r="U25" i="8"/>
  <c r="U7" i="8"/>
  <c r="U16" i="8"/>
  <c r="U20" i="8"/>
  <c r="U17" i="8"/>
  <c r="U13" i="8"/>
  <c r="U11" i="8"/>
  <c r="U9" i="8"/>
  <c r="V6" i="8"/>
  <c r="V64" i="4"/>
  <c r="BN64" i="4"/>
  <c r="U66" i="4"/>
  <c r="BM66" i="4"/>
  <c r="BM57" i="4"/>
  <c r="BN57" i="4"/>
  <c r="CD57" i="4"/>
  <c r="E64" i="2" s="1" a="1"/>
  <c r="E64" i="2" s="1"/>
  <c r="AE48" i="2" l="1"/>
  <c r="AE69" i="2"/>
  <c r="Y65" i="4"/>
  <c r="BQ65" i="4"/>
  <c r="BD109" i="8"/>
  <c r="BD112" i="8"/>
  <c r="BD104" i="8"/>
  <c r="BD96" i="8"/>
  <c r="BD111" i="8"/>
  <c r="BD102" i="8"/>
  <c r="BD94" i="8"/>
  <c r="BD97" i="8"/>
  <c r="BD106" i="8"/>
  <c r="BD100" i="8"/>
  <c r="BD92" i="8"/>
  <c r="BD103" i="8"/>
  <c r="BD95" i="8"/>
  <c r="BD110" i="8"/>
  <c r="BD107" i="8"/>
  <c r="BD101" i="8"/>
  <c r="BD93" i="8"/>
  <c r="BD108" i="8"/>
  <c r="BD98" i="8"/>
  <c r="BD87" i="8"/>
  <c r="BD91" i="8"/>
  <c r="BD99" i="8"/>
  <c r="BD105" i="8"/>
  <c r="BD83" i="8"/>
  <c r="BD86" i="8"/>
  <c r="BD88" i="8"/>
  <c r="BD75" i="8"/>
  <c r="BD78" i="8"/>
  <c r="BD70" i="8"/>
  <c r="BD73" i="8"/>
  <c r="BD90" i="8"/>
  <c r="BD84" i="8"/>
  <c r="BD76" i="8"/>
  <c r="BD68" i="8"/>
  <c r="BD89" i="8"/>
  <c r="BD82" i="8"/>
  <c r="BD79" i="8"/>
  <c r="BD71" i="8"/>
  <c r="BD74" i="8"/>
  <c r="BD65" i="8"/>
  <c r="BD77" i="8"/>
  <c r="BD69" i="8"/>
  <c r="BD85" i="8"/>
  <c r="BD80" i="8"/>
  <c r="BD72" i="8"/>
  <c r="BD64" i="8"/>
  <c r="BD56" i="8"/>
  <c r="BD48" i="8"/>
  <c r="BD59" i="8"/>
  <c r="BD51" i="8"/>
  <c r="BD66" i="8"/>
  <c r="BD62" i="8"/>
  <c r="BD54" i="8"/>
  <c r="BD57" i="8"/>
  <c r="BD49" i="8"/>
  <c r="BD60" i="8"/>
  <c r="BD52" i="8"/>
  <c r="BD63" i="8"/>
  <c r="BD55" i="8"/>
  <c r="BD47" i="8"/>
  <c r="BD58" i="8"/>
  <c r="BD43" i="8"/>
  <c r="BD35" i="8"/>
  <c r="BD38" i="8"/>
  <c r="BD30" i="8"/>
  <c r="BD61" i="8"/>
  <c r="BD41" i="8"/>
  <c r="BD33" i="8"/>
  <c r="BD44" i="8"/>
  <c r="BD36" i="8"/>
  <c r="BD53" i="8"/>
  <c r="BD45" i="8"/>
  <c r="BD39" i="8"/>
  <c r="BD31" i="8"/>
  <c r="BD42" i="8"/>
  <c r="BD34" i="8"/>
  <c r="BD50" i="8"/>
  <c r="BD40" i="8"/>
  <c r="BD32" i="8"/>
  <c r="BD24" i="8"/>
  <c r="BD16" i="8"/>
  <c r="BD37" i="8"/>
  <c r="BD27" i="8"/>
  <c r="BD19" i="8"/>
  <c r="BD10" i="8"/>
  <c r="BD22" i="8"/>
  <c r="BD25" i="8"/>
  <c r="BD17" i="8"/>
  <c r="BD28" i="8"/>
  <c r="BD20" i="8"/>
  <c r="BD21" i="8"/>
  <c r="BD29" i="8"/>
  <c r="BD9" i="8"/>
  <c r="BD8" i="8"/>
  <c r="BD23" i="8"/>
  <c r="BD11" i="8"/>
  <c r="BE6" i="8"/>
  <c r="BD14" i="8"/>
  <c r="BD7" i="8"/>
  <c r="BD18" i="8"/>
  <c r="BD13" i="8"/>
  <c r="BD26" i="8"/>
  <c r="BD12" i="8"/>
  <c r="BN66" i="4"/>
  <c r="V66" i="4"/>
  <c r="BO64" i="4"/>
  <c r="W64" i="4"/>
  <c r="BN40" i="4"/>
  <c r="V40" i="4"/>
  <c r="C56" i="1"/>
  <c r="E56" i="1" s="1"/>
  <c r="F64" i="2"/>
  <c r="V110" i="8"/>
  <c r="V106" i="8"/>
  <c r="V109" i="8"/>
  <c r="V101" i="8"/>
  <c r="V108" i="8"/>
  <c r="V99" i="8"/>
  <c r="V91" i="8"/>
  <c r="V111" i="8"/>
  <c r="V102" i="8"/>
  <c r="V97" i="8"/>
  <c r="V100" i="8"/>
  <c r="V112" i="8"/>
  <c r="V105" i="8"/>
  <c r="V107" i="8"/>
  <c r="V98" i="8"/>
  <c r="V89" i="8"/>
  <c r="V92" i="8"/>
  <c r="V96" i="8"/>
  <c r="V104" i="8"/>
  <c r="V95" i="8"/>
  <c r="V94" i="8"/>
  <c r="V93" i="8"/>
  <c r="V88" i="8"/>
  <c r="V103" i="8"/>
  <c r="V90" i="8"/>
  <c r="V84" i="8"/>
  <c r="V80" i="8"/>
  <c r="V72" i="8"/>
  <c r="V86" i="8"/>
  <c r="V75" i="8"/>
  <c r="V87" i="8"/>
  <c r="V78" i="8"/>
  <c r="V70" i="8"/>
  <c r="V82" i="8"/>
  <c r="V73" i="8"/>
  <c r="V85" i="8"/>
  <c r="V83" i="8"/>
  <c r="V76" i="8"/>
  <c r="V79" i="8"/>
  <c r="V71" i="8"/>
  <c r="V74" i="8"/>
  <c r="V77" i="8"/>
  <c r="V69" i="8"/>
  <c r="V66" i="8"/>
  <c r="V61" i="8"/>
  <c r="V53" i="8"/>
  <c r="V64" i="8"/>
  <c r="V56" i="8"/>
  <c r="V59" i="8"/>
  <c r="V51" i="8"/>
  <c r="V68" i="8"/>
  <c r="V62" i="8"/>
  <c r="V54" i="8"/>
  <c r="V65" i="8"/>
  <c r="V57" i="8"/>
  <c r="V49" i="8"/>
  <c r="V60" i="8"/>
  <c r="V52" i="8"/>
  <c r="V63" i="8"/>
  <c r="V55" i="8"/>
  <c r="V50" i="8"/>
  <c r="V40" i="8"/>
  <c r="V32" i="8"/>
  <c r="V58" i="8"/>
  <c r="V45" i="8"/>
  <c r="V43" i="8"/>
  <c r="V35" i="8"/>
  <c r="V38" i="8"/>
  <c r="V30" i="8"/>
  <c r="V41" i="8"/>
  <c r="V33" i="8"/>
  <c r="V48" i="8"/>
  <c r="V44" i="8"/>
  <c r="V36" i="8"/>
  <c r="V39" i="8"/>
  <c r="V31" i="8"/>
  <c r="V37" i="8"/>
  <c r="V34" i="8"/>
  <c r="V21" i="8"/>
  <c r="V12" i="8"/>
  <c r="V47" i="8"/>
  <c r="V24" i="8"/>
  <c r="V16" i="8"/>
  <c r="V29" i="8"/>
  <c r="V27" i="8"/>
  <c r="V19" i="8"/>
  <c r="V22" i="8"/>
  <c r="V13" i="8"/>
  <c r="V25" i="8"/>
  <c r="V17" i="8"/>
  <c r="V42" i="8"/>
  <c r="V28" i="8"/>
  <c r="V26" i="8"/>
  <c r="V18" i="8"/>
  <c r="V14" i="8"/>
  <c r="V10" i="8"/>
  <c r="V8" i="8"/>
  <c r="V7" i="8"/>
  <c r="V23" i="8"/>
  <c r="V20" i="8"/>
  <c r="V11" i="8"/>
  <c r="V9" i="8"/>
  <c r="W6" i="8"/>
  <c r="J21" i="11" a="1"/>
  <c r="J21" i="11" s="1"/>
  <c r="G22" i="11"/>
  <c r="K21" i="11" a="1"/>
  <c r="K21" i="11" s="1"/>
  <c r="I21" i="11" a="1"/>
  <c r="I21" i="11" s="1"/>
  <c r="H21" i="11" a="1"/>
  <c r="H21" i="11" s="1"/>
  <c r="BN54" i="4"/>
  <c r="V54" i="4"/>
  <c r="AF91" i="2"/>
  <c r="AI91" i="2"/>
  <c r="AH91" i="2"/>
  <c r="J91" i="2"/>
  <c r="AG91" i="2" s="1"/>
  <c r="X59" i="4"/>
  <c r="BP59" i="4"/>
  <c r="BO40" i="4" l="1"/>
  <c r="W40" i="4"/>
  <c r="BP64" i="4"/>
  <c r="X64" i="4"/>
  <c r="BO54" i="4"/>
  <c r="W54" i="4"/>
  <c r="BQ59" i="4"/>
  <c r="Y59" i="4"/>
  <c r="BO66" i="4"/>
  <c r="W66" i="4"/>
  <c r="BE111" i="8"/>
  <c r="BE112" i="8"/>
  <c r="BE107" i="8"/>
  <c r="BE108" i="8"/>
  <c r="BE105" i="8"/>
  <c r="BE99" i="8"/>
  <c r="BE109" i="8"/>
  <c r="BE97" i="8"/>
  <c r="BE89" i="8"/>
  <c r="BE106" i="8"/>
  <c r="BE100" i="8"/>
  <c r="BE103" i="8"/>
  <c r="BE95" i="8"/>
  <c r="BE110" i="8"/>
  <c r="BE98" i="8"/>
  <c r="BE104" i="8"/>
  <c r="BE96" i="8"/>
  <c r="BE102" i="8"/>
  <c r="BE93" i="8"/>
  <c r="BE90" i="8"/>
  <c r="BE101" i="8"/>
  <c r="BE94" i="8"/>
  <c r="BE92" i="8"/>
  <c r="BE86" i="8"/>
  <c r="BE91" i="8"/>
  <c r="BE78" i="8"/>
  <c r="BE73" i="8"/>
  <c r="BE84" i="8"/>
  <c r="BE76" i="8"/>
  <c r="BE68" i="8"/>
  <c r="BE82" i="8"/>
  <c r="BE79" i="8"/>
  <c r="BE71" i="8"/>
  <c r="BE74" i="8"/>
  <c r="BE87" i="8"/>
  <c r="BE77" i="8"/>
  <c r="BE69" i="8"/>
  <c r="BE85" i="8"/>
  <c r="BE80" i="8"/>
  <c r="BE72" i="8"/>
  <c r="BE88" i="8"/>
  <c r="BE83" i="8"/>
  <c r="BE75" i="8"/>
  <c r="BE66" i="8"/>
  <c r="BE59" i="8"/>
  <c r="BE51" i="8"/>
  <c r="BE62" i="8"/>
  <c r="BE54" i="8"/>
  <c r="BE57" i="8"/>
  <c r="BE49" i="8"/>
  <c r="BE60" i="8"/>
  <c r="BE52" i="8"/>
  <c r="BE63" i="8"/>
  <c r="BE55" i="8"/>
  <c r="BE65" i="8"/>
  <c r="BE58" i="8"/>
  <c r="BE50" i="8"/>
  <c r="BE61" i="8"/>
  <c r="BE47" i="8"/>
  <c r="BE38" i="8"/>
  <c r="BE41" i="8"/>
  <c r="BE33" i="8"/>
  <c r="BE56" i="8"/>
  <c r="BE44" i="8"/>
  <c r="BE36" i="8"/>
  <c r="BE53" i="8"/>
  <c r="BE45" i="8"/>
  <c r="BE39" i="8"/>
  <c r="BE42" i="8"/>
  <c r="BE34" i="8"/>
  <c r="BE37" i="8"/>
  <c r="BE70" i="8"/>
  <c r="BE64" i="8"/>
  <c r="BE48" i="8"/>
  <c r="BE43" i="8"/>
  <c r="BE35" i="8"/>
  <c r="BE27" i="8"/>
  <c r="BE19" i="8"/>
  <c r="BE10" i="8"/>
  <c r="BE32" i="8"/>
  <c r="BE22" i="8"/>
  <c r="BE13" i="8"/>
  <c r="BE25" i="8"/>
  <c r="BE28" i="8"/>
  <c r="BE20" i="8"/>
  <c r="BE11" i="8"/>
  <c r="BE23" i="8"/>
  <c r="BE14" i="8"/>
  <c r="BE30" i="8"/>
  <c r="BE29" i="8"/>
  <c r="BE31" i="8"/>
  <c r="BE24" i="8"/>
  <c r="BE16" i="8"/>
  <c r="BE21" i="8"/>
  <c r="BE17" i="8"/>
  <c r="BF6" i="8"/>
  <c r="BE7" i="8"/>
  <c r="BE18" i="8"/>
  <c r="BE26" i="8"/>
  <c r="BE12" i="8"/>
  <c r="BE40" i="8"/>
  <c r="BE9" i="8"/>
  <c r="BE8" i="8"/>
  <c r="AE91" i="2"/>
  <c r="AF64" i="2"/>
  <c r="J64" i="2"/>
  <c r="AG64" i="2" s="1"/>
  <c r="AI64" i="2"/>
  <c r="AH64" i="2"/>
  <c r="BR65" i="4"/>
  <c r="Z65" i="4"/>
  <c r="J22" i="11" a="1"/>
  <c r="J22" i="11" s="1"/>
  <c r="H22" i="11" a="1"/>
  <c r="H22" i="11" s="1"/>
  <c r="K22" i="11" a="1"/>
  <c r="K22" i="11" s="1"/>
  <c r="G23" i="11"/>
  <c r="I22" i="11" a="1"/>
  <c r="I22" i="11" s="1"/>
  <c r="W109" i="8"/>
  <c r="W112" i="8"/>
  <c r="W104" i="8"/>
  <c r="W96" i="8"/>
  <c r="W111" i="8"/>
  <c r="W102" i="8"/>
  <c r="W94" i="8"/>
  <c r="W110" i="8"/>
  <c r="W97" i="8"/>
  <c r="W100" i="8"/>
  <c r="W92" i="8"/>
  <c r="W105" i="8"/>
  <c r="W103" i="8"/>
  <c r="W95" i="8"/>
  <c r="W107" i="8"/>
  <c r="W101" i="8"/>
  <c r="W93" i="8"/>
  <c r="W106" i="8"/>
  <c r="W87" i="8"/>
  <c r="W98" i="8"/>
  <c r="W91" i="8"/>
  <c r="W108" i="8"/>
  <c r="W83" i="8"/>
  <c r="W99" i="8"/>
  <c r="W90" i="8"/>
  <c r="W86" i="8"/>
  <c r="W75" i="8"/>
  <c r="W88" i="8"/>
  <c r="W78" i="8"/>
  <c r="W82" i="8"/>
  <c r="W73" i="8"/>
  <c r="W85" i="8"/>
  <c r="W76" i="8"/>
  <c r="W68" i="8"/>
  <c r="W79" i="8"/>
  <c r="W71" i="8"/>
  <c r="W89" i="8"/>
  <c r="W74" i="8"/>
  <c r="W77" i="8"/>
  <c r="W69" i="8"/>
  <c r="W84" i="8"/>
  <c r="W80" i="8"/>
  <c r="W72" i="8"/>
  <c r="W64" i="8"/>
  <c r="W56" i="8"/>
  <c r="W48" i="8"/>
  <c r="W59" i="8"/>
  <c r="W51" i="8"/>
  <c r="W62" i="8"/>
  <c r="W54" i="8"/>
  <c r="W65" i="8"/>
  <c r="W57" i="8"/>
  <c r="W49" i="8"/>
  <c r="W60" i="8"/>
  <c r="W52" i="8"/>
  <c r="W63" i="8"/>
  <c r="W55" i="8"/>
  <c r="W47" i="8"/>
  <c r="W58" i="8"/>
  <c r="W70" i="8"/>
  <c r="W66" i="8"/>
  <c r="W45" i="8"/>
  <c r="W43" i="8"/>
  <c r="W35" i="8"/>
  <c r="W38" i="8"/>
  <c r="W30" i="8"/>
  <c r="W41" i="8"/>
  <c r="W33" i="8"/>
  <c r="W44" i="8"/>
  <c r="W36" i="8"/>
  <c r="W39" i="8"/>
  <c r="W31" i="8"/>
  <c r="W53" i="8"/>
  <c r="W42" i="8"/>
  <c r="W34" i="8"/>
  <c r="W61" i="8"/>
  <c r="W50" i="8"/>
  <c r="W40" i="8"/>
  <c r="W32" i="8"/>
  <c r="W24" i="8"/>
  <c r="W16" i="8"/>
  <c r="W29" i="8"/>
  <c r="W27" i="8"/>
  <c r="W19" i="8"/>
  <c r="W10" i="8"/>
  <c r="W22" i="8"/>
  <c r="W25" i="8"/>
  <c r="W17" i="8"/>
  <c r="W28" i="8"/>
  <c r="W20" i="8"/>
  <c r="W37" i="8"/>
  <c r="W21" i="8"/>
  <c r="W7" i="8"/>
  <c r="W23" i="8"/>
  <c r="W12" i="8"/>
  <c r="W18" i="8"/>
  <c r="W13" i="8"/>
  <c r="W11" i="8"/>
  <c r="W9" i="8"/>
  <c r="X6" i="8"/>
  <c r="W26" i="8"/>
  <c r="W14" i="8"/>
  <c r="W8" i="8"/>
  <c r="AE64" i="2" l="1"/>
  <c r="X111" i="8"/>
  <c r="X112" i="8"/>
  <c r="X107" i="8"/>
  <c r="X108" i="8"/>
  <c r="X106" i="8"/>
  <c r="X99" i="8"/>
  <c r="X110" i="8"/>
  <c r="X97" i="8"/>
  <c r="X100" i="8"/>
  <c r="X105" i="8"/>
  <c r="X103" i="8"/>
  <c r="X95" i="8"/>
  <c r="X98" i="8"/>
  <c r="X109" i="8"/>
  <c r="X104" i="8"/>
  <c r="X96" i="8"/>
  <c r="X92" i="8"/>
  <c r="X102" i="8"/>
  <c r="X94" i="8"/>
  <c r="X91" i="8"/>
  <c r="X101" i="8"/>
  <c r="X93" i="8"/>
  <c r="X90" i="8"/>
  <c r="X86" i="8"/>
  <c r="X89" i="8"/>
  <c r="X88" i="8"/>
  <c r="X78" i="8"/>
  <c r="X87" i="8"/>
  <c r="X82" i="8"/>
  <c r="X73" i="8"/>
  <c r="X85" i="8"/>
  <c r="X76" i="8"/>
  <c r="X83" i="8"/>
  <c r="X79" i="8"/>
  <c r="X71" i="8"/>
  <c r="X74" i="8"/>
  <c r="X77" i="8"/>
  <c r="X69" i="8"/>
  <c r="X84" i="8"/>
  <c r="X80" i="8"/>
  <c r="X72" i="8"/>
  <c r="X75" i="8"/>
  <c r="X59" i="8"/>
  <c r="X51" i="8"/>
  <c r="X62" i="8"/>
  <c r="X54" i="8"/>
  <c r="X68" i="8"/>
  <c r="X65" i="8"/>
  <c r="X57" i="8"/>
  <c r="X49" i="8"/>
  <c r="X60" i="8"/>
  <c r="X52" i="8"/>
  <c r="X63" i="8"/>
  <c r="X55" i="8"/>
  <c r="X58" i="8"/>
  <c r="X50" i="8"/>
  <c r="X70" i="8"/>
  <c r="X66" i="8"/>
  <c r="X61" i="8"/>
  <c r="X38" i="8"/>
  <c r="X41" i="8"/>
  <c r="X33" i="8"/>
  <c r="X44" i="8"/>
  <c r="X36" i="8"/>
  <c r="X48" i="8"/>
  <c r="X39" i="8"/>
  <c r="X64" i="8"/>
  <c r="X53" i="8"/>
  <c r="X42" i="8"/>
  <c r="X34" i="8"/>
  <c r="X47" i="8"/>
  <c r="X37" i="8"/>
  <c r="X56" i="8"/>
  <c r="X45" i="8"/>
  <c r="X43" i="8"/>
  <c r="X35" i="8"/>
  <c r="X29" i="8"/>
  <c r="X27" i="8"/>
  <c r="X19" i="8"/>
  <c r="X10" i="8"/>
  <c r="X22" i="8"/>
  <c r="X13" i="8"/>
  <c r="X25" i="8"/>
  <c r="X40" i="8"/>
  <c r="X28" i="8"/>
  <c r="X20" i="8"/>
  <c r="X11" i="8"/>
  <c r="X31" i="8"/>
  <c r="X23" i="8"/>
  <c r="X14" i="8"/>
  <c r="X24" i="8"/>
  <c r="X16" i="8"/>
  <c r="X21" i="8"/>
  <c r="X12" i="8"/>
  <c r="X30" i="8"/>
  <c r="X18" i="8"/>
  <c r="X9" i="8"/>
  <c r="Y6" i="8"/>
  <c r="X26" i="8"/>
  <c r="X17" i="8"/>
  <c r="X8" i="8"/>
  <c r="X32" i="8"/>
  <c r="X7" i="8"/>
  <c r="BR59" i="4"/>
  <c r="Z59" i="4"/>
  <c r="I23" i="11" a="1"/>
  <c r="I23" i="11" s="1"/>
  <c r="G24" i="11"/>
  <c r="K23" i="11" a="1"/>
  <c r="K23" i="11" s="1"/>
  <c r="J23" i="11" a="1"/>
  <c r="J23" i="11" s="1"/>
  <c r="H23" i="11" a="1"/>
  <c r="H23" i="11" s="1"/>
  <c r="BP54" i="4"/>
  <c r="X54" i="4"/>
  <c r="BR64" i="4"/>
  <c r="BQ64" i="4"/>
  <c r="CD64" i="4"/>
  <c r="E71" i="2" s="1" a="1"/>
  <c r="E71" i="2" s="1"/>
  <c r="BS65" i="4"/>
  <c r="AA65" i="4"/>
  <c r="BF111" i="8"/>
  <c r="BF107" i="8"/>
  <c r="BF110" i="8"/>
  <c r="BF102" i="8"/>
  <c r="BF106" i="8"/>
  <c r="BF100" i="8"/>
  <c r="BF92" i="8"/>
  <c r="BF103" i="8"/>
  <c r="BF98" i="8"/>
  <c r="BF112" i="8"/>
  <c r="BF101" i="8"/>
  <c r="BF108" i="8"/>
  <c r="BF105" i="8"/>
  <c r="BF99" i="8"/>
  <c r="BF96" i="8"/>
  <c r="BF90" i="8"/>
  <c r="BF104" i="8"/>
  <c r="BF91" i="8"/>
  <c r="BF94" i="8"/>
  <c r="BF97" i="8"/>
  <c r="BF109" i="8"/>
  <c r="BF95" i="8"/>
  <c r="BF89" i="8"/>
  <c r="BF93" i="8"/>
  <c r="BF73" i="8"/>
  <c r="BF86" i="8"/>
  <c r="BF84" i="8"/>
  <c r="BF76" i="8"/>
  <c r="BF82" i="8"/>
  <c r="BF79" i="8"/>
  <c r="BF71" i="8"/>
  <c r="BF74" i="8"/>
  <c r="BF87" i="8"/>
  <c r="BF77" i="8"/>
  <c r="BF85" i="8"/>
  <c r="BF80" i="8"/>
  <c r="BF72" i="8"/>
  <c r="BF88" i="8"/>
  <c r="BF83" i="8"/>
  <c r="BF75" i="8"/>
  <c r="BF78" i="8"/>
  <c r="BF70" i="8"/>
  <c r="BF62" i="8"/>
  <c r="BF54" i="8"/>
  <c r="BF68" i="8"/>
  <c r="BF66" i="8"/>
  <c r="BF57" i="8"/>
  <c r="BF60" i="8"/>
  <c r="BF52" i="8"/>
  <c r="BF63" i="8"/>
  <c r="BF55" i="8"/>
  <c r="BF65" i="8"/>
  <c r="BF58" i="8"/>
  <c r="BF50" i="8"/>
  <c r="BF69" i="8"/>
  <c r="BF61" i="8"/>
  <c r="BF53" i="8"/>
  <c r="BF64" i="8"/>
  <c r="BF56" i="8"/>
  <c r="BF41" i="8"/>
  <c r="BF33" i="8"/>
  <c r="BF59" i="8"/>
  <c r="BF44" i="8"/>
  <c r="BF36" i="8"/>
  <c r="BF45" i="8"/>
  <c r="BF39" i="8"/>
  <c r="BF31" i="8"/>
  <c r="BF51" i="8"/>
  <c r="BF42" i="8"/>
  <c r="BF34" i="8"/>
  <c r="BF49" i="8"/>
  <c r="BF37" i="8"/>
  <c r="BF40" i="8"/>
  <c r="BF32" i="8"/>
  <c r="BF47" i="8"/>
  <c r="BF38" i="8"/>
  <c r="BF35" i="8"/>
  <c r="BF22" i="8"/>
  <c r="BF13" i="8"/>
  <c r="BF25" i="8"/>
  <c r="BF17" i="8"/>
  <c r="BF28" i="8"/>
  <c r="BF20" i="8"/>
  <c r="BF23" i="8"/>
  <c r="BF14" i="8"/>
  <c r="BF30" i="8"/>
  <c r="BF29" i="8"/>
  <c r="BF26" i="8"/>
  <c r="BF18" i="8"/>
  <c r="BF43" i="8"/>
  <c r="BF48" i="8"/>
  <c r="BF27" i="8"/>
  <c r="BF19" i="8"/>
  <c r="BF11" i="8"/>
  <c r="BF7" i="8"/>
  <c r="BF12" i="8"/>
  <c r="BF24" i="8"/>
  <c r="BF16" i="8"/>
  <c r="BF9" i="8"/>
  <c r="BF8" i="8"/>
  <c r="BF21" i="8"/>
  <c r="BF10" i="8"/>
  <c r="BG6" i="8"/>
  <c r="BP66" i="4"/>
  <c r="X66" i="4"/>
  <c r="BP40" i="4"/>
  <c r="X40" i="4"/>
  <c r="BT65" i="4" l="1"/>
  <c r="AB65" i="4"/>
  <c r="I24" i="11" a="1"/>
  <c r="I24" i="11" s="1"/>
  <c r="G25" i="11"/>
  <c r="K24" i="11" a="1"/>
  <c r="K24" i="11" s="1"/>
  <c r="J24" i="11" a="1"/>
  <c r="J24" i="11" s="1"/>
  <c r="H24" i="11" a="1"/>
  <c r="H24" i="11" s="1"/>
  <c r="BQ40" i="4"/>
  <c r="Y40" i="4"/>
  <c r="BQ54" i="4"/>
  <c r="Y54" i="4"/>
  <c r="BQ66" i="4"/>
  <c r="Y66" i="4"/>
  <c r="F71" i="2"/>
  <c r="C63" i="1"/>
  <c r="E63" i="1" s="1"/>
  <c r="BG110" i="8"/>
  <c r="BG109" i="8"/>
  <c r="BG97" i="8"/>
  <c r="BG103" i="8"/>
  <c r="BG95" i="8"/>
  <c r="BG98" i="8"/>
  <c r="BG112" i="8"/>
  <c r="BG101" i="8"/>
  <c r="BG93" i="8"/>
  <c r="BG107" i="8"/>
  <c r="BG104" i="8"/>
  <c r="BG96" i="8"/>
  <c r="BG108" i="8"/>
  <c r="BG105" i="8"/>
  <c r="BG102" i="8"/>
  <c r="BG94" i="8"/>
  <c r="BG91" i="8"/>
  <c r="BG88" i="8"/>
  <c r="BG106" i="8"/>
  <c r="BG99" i="8"/>
  <c r="BG92" i="8"/>
  <c r="BG89" i="8"/>
  <c r="BG84" i="8"/>
  <c r="BG111" i="8"/>
  <c r="BG87" i="8"/>
  <c r="BG100" i="8"/>
  <c r="BG90" i="8"/>
  <c r="BG86" i="8"/>
  <c r="BG76" i="8"/>
  <c r="BG82" i="8"/>
  <c r="BG79" i="8"/>
  <c r="BG71" i="8"/>
  <c r="BG74" i="8"/>
  <c r="BG77" i="8"/>
  <c r="BG69" i="8"/>
  <c r="BG85" i="8"/>
  <c r="BG80" i="8"/>
  <c r="BG72" i="8"/>
  <c r="BG83" i="8"/>
  <c r="BG75" i="8"/>
  <c r="BG66" i="8"/>
  <c r="BG78" i="8"/>
  <c r="BG70" i="8"/>
  <c r="BG73" i="8"/>
  <c r="BG68" i="8"/>
  <c r="BG57" i="8"/>
  <c r="BG49" i="8"/>
  <c r="BG60" i="8"/>
  <c r="BG52" i="8"/>
  <c r="BG63" i="8"/>
  <c r="BG55" i="8"/>
  <c r="BG47" i="8"/>
  <c r="BG65" i="8"/>
  <c r="BG58" i="8"/>
  <c r="BG50" i="8"/>
  <c r="BG61" i="8"/>
  <c r="BG53" i="8"/>
  <c r="BG64" i="8"/>
  <c r="BG56" i="8"/>
  <c r="BG48" i="8"/>
  <c r="BG59" i="8"/>
  <c r="BG44" i="8"/>
  <c r="BG36" i="8"/>
  <c r="BG54" i="8"/>
  <c r="BG45" i="8"/>
  <c r="BG39" i="8"/>
  <c r="BG31" i="8"/>
  <c r="BG51" i="8"/>
  <c r="BG42" i="8"/>
  <c r="BG34" i="8"/>
  <c r="BG37" i="8"/>
  <c r="BG40" i="8"/>
  <c r="BG32" i="8"/>
  <c r="BG43" i="8"/>
  <c r="BG35" i="8"/>
  <c r="BG62" i="8"/>
  <c r="BG41" i="8"/>
  <c r="BG33" i="8"/>
  <c r="BG25" i="8"/>
  <c r="BG17" i="8"/>
  <c r="BG28" i="8"/>
  <c r="BG20" i="8"/>
  <c r="BG11" i="8"/>
  <c r="BG23" i="8"/>
  <c r="BG30" i="8"/>
  <c r="BG29" i="8"/>
  <c r="BG26" i="8"/>
  <c r="BG18" i="8"/>
  <c r="BG21" i="8"/>
  <c r="BG38" i="8"/>
  <c r="BG22" i="8"/>
  <c r="BG14" i="8"/>
  <c r="BG12" i="8"/>
  <c r="BG24" i="8"/>
  <c r="BG16" i="8"/>
  <c r="BG13" i="8"/>
  <c r="BG9" i="8"/>
  <c r="BG8" i="8"/>
  <c r="BG10" i="8"/>
  <c r="BH6" i="8"/>
  <c r="BG27" i="8"/>
  <c r="BG19" i="8"/>
  <c r="BG7" i="8"/>
  <c r="Y111" i="8"/>
  <c r="Y107" i="8"/>
  <c r="Y110" i="8"/>
  <c r="Y102" i="8"/>
  <c r="Y100" i="8"/>
  <c r="Y92" i="8"/>
  <c r="Y105" i="8"/>
  <c r="Y103" i="8"/>
  <c r="Y98" i="8"/>
  <c r="Y112" i="8"/>
  <c r="Y101" i="8"/>
  <c r="Y109" i="8"/>
  <c r="Y108" i="8"/>
  <c r="Y106" i="8"/>
  <c r="Y99" i="8"/>
  <c r="Y96" i="8"/>
  <c r="Y104" i="8"/>
  <c r="Y95" i="8"/>
  <c r="Y94" i="8"/>
  <c r="Y93" i="8"/>
  <c r="Y89" i="8"/>
  <c r="Y97" i="8"/>
  <c r="Y87" i="8"/>
  <c r="Y82" i="8"/>
  <c r="Y73" i="8"/>
  <c r="Y85" i="8"/>
  <c r="Y76" i="8"/>
  <c r="Y83" i="8"/>
  <c r="Y79" i="8"/>
  <c r="Y71" i="8"/>
  <c r="Y74" i="8"/>
  <c r="Y91" i="8"/>
  <c r="Y90" i="8"/>
  <c r="Y77" i="8"/>
  <c r="Y84" i="8"/>
  <c r="Y80" i="8"/>
  <c r="Y72" i="8"/>
  <c r="Y75" i="8"/>
  <c r="Y88" i="8"/>
  <c r="Y86" i="8"/>
  <c r="Y78" i="8"/>
  <c r="Y70" i="8"/>
  <c r="Y62" i="8"/>
  <c r="Y54" i="8"/>
  <c r="Y68" i="8"/>
  <c r="Y65" i="8"/>
  <c r="Y57" i="8"/>
  <c r="Y69" i="8"/>
  <c r="Y60" i="8"/>
  <c r="Y52" i="8"/>
  <c r="Y63" i="8"/>
  <c r="Y55" i="8"/>
  <c r="Y58" i="8"/>
  <c r="Y50" i="8"/>
  <c r="Y66" i="8"/>
  <c r="Y61" i="8"/>
  <c r="Y53" i="8"/>
  <c r="Y64" i="8"/>
  <c r="Y56" i="8"/>
  <c r="Y41" i="8"/>
  <c r="Y33" i="8"/>
  <c r="Y49" i="8"/>
  <c r="Y44" i="8"/>
  <c r="Y36" i="8"/>
  <c r="Y48" i="8"/>
  <c r="Y39" i="8"/>
  <c r="Y31" i="8"/>
  <c r="Y42" i="8"/>
  <c r="Y34" i="8"/>
  <c r="Y51" i="8"/>
  <c r="Y47" i="8"/>
  <c r="Y37" i="8"/>
  <c r="Y40" i="8"/>
  <c r="Y32" i="8"/>
  <c r="Y38" i="8"/>
  <c r="Y22" i="8"/>
  <c r="Y13" i="8"/>
  <c r="Y25" i="8"/>
  <c r="Y17" i="8"/>
  <c r="Y43" i="8"/>
  <c r="Y28" i="8"/>
  <c r="Y20" i="8"/>
  <c r="Y59" i="8"/>
  <c r="Y23" i="8"/>
  <c r="Y14" i="8"/>
  <c r="Y45" i="8"/>
  <c r="Y26" i="8"/>
  <c r="Y18" i="8"/>
  <c r="Y35" i="8"/>
  <c r="Y30" i="8"/>
  <c r="Y29" i="8"/>
  <c r="Y27" i="8"/>
  <c r="Y19" i="8"/>
  <c r="Y21" i="8"/>
  <c r="Y12" i="8"/>
  <c r="Y16" i="8"/>
  <c r="Y9" i="8"/>
  <c r="Z6" i="8"/>
  <c r="Y11" i="8"/>
  <c r="Y8" i="8"/>
  <c r="Y24" i="8"/>
  <c r="Y7" i="8"/>
  <c r="Y10" i="8"/>
  <c r="BS59" i="4"/>
  <c r="AA59" i="4"/>
  <c r="Z110" i="8" l="1"/>
  <c r="Z97" i="8"/>
  <c r="Z105" i="8"/>
  <c r="Z103" i="8"/>
  <c r="Z95" i="8"/>
  <c r="Z98" i="8"/>
  <c r="Z112" i="8"/>
  <c r="Z101" i="8"/>
  <c r="Z93" i="8"/>
  <c r="Z109" i="8"/>
  <c r="Z107" i="8"/>
  <c r="Z104" i="8"/>
  <c r="Z96" i="8"/>
  <c r="Z108" i="8"/>
  <c r="Z106" i="8"/>
  <c r="Z102" i="8"/>
  <c r="Z94" i="8"/>
  <c r="Z100" i="8"/>
  <c r="Z111" i="8"/>
  <c r="Z91" i="8"/>
  <c r="Z88" i="8"/>
  <c r="Z99" i="8"/>
  <c r="Z84" i="8"/>
  <c r="Z87" i="8"/>
  <c r="Z92" i="8"/>
  <c r="Z85" i="8"/>
  <c r="Z76" i="8"/>
  <c r="Z83" i="8"/>
  <c r="Z79" i="8"/>
  <c r="Z71" i="8"/>
  <c r="Z74" i="8"/>
  <c r="Z90" i="8"/>
  <c r="Z77" i="8"/>
  <c r="Z69" i="8"/>
  <c r="Z89" i="8"/>
  <c r="Z80" i="8"/>
  <c r="Z72" i="8"/>
  <c r="Z75" i="8"/>
  <c r="Z66" i="8"/>
  <c r="Z86" i="8"/>
  <c r="Z78" i="8"/>
  <c r="Z70" i="8"/>
  <c r="Z82" i="8"/>
  <c r="Z73" i="8"/>
  <c r="Z68" i="8"/>
  <c r="Z65" i="8"/>
  <c r="Z57" i="8"/>
  <c r="Z49" i="8"/>
  <c r="Z60" i="8"/>
  <c r="Z52" i="8"/>
  <c r="Z63" i="8"/>
  <c r="Z55" i="8"/>
  <c r="Z47" i="8"/>
  <c r="Z58" i="8"/>
  <c r="Z50" i="8"/>
  <c r="Z61" i="8"/>
  <c r="Z53" i="8"/>
  <c r="Z64" i="8"/>
  <c r="Z56" i="8"/>
  <c r="Z48" i="8"/>
  <c r="Z59" i="8"/>
  <c r="Z44" i="8"/>
  <c r="Z36" i="8"/>
  <c r="Z54" i="8"/>
  <c r="Z39" i="8"/>
  <c r="Z31" i="8"/>
  <c r="Z42" i="8"/>
  <c r="Z34" i="8"/>
  <c r="Z62" i="8"/>
  <c r="Z51" i="8"/>
  <c r="Z37" i="8"/>
  <c r="Z40" i="8"/>
  <c r="Z32" i="8"/>
  <c r="Z45" i="8"/>
  <c r="Z43" i="8"/>
  <c r="Z35" i="8"/>
  <c r="Z41" i="8"/>
  <c r="Z33" i="8"/>
  <c r="Z25" i="8"/>
  <c r="Z17" i="8"/>
  <c r="Z28" i="8"/>
  <c r="Z20" i="8"/>
  <c r="Z11" i="8"/>
  <c r="Z38" i="8"/>
  <c r="Z23" i="8"/>
  <c r="Z26" i="8"/>
  <c r="Z18" i="8"/>
  <c r="Z30" i="8"/>
  <c r="Z21" i="8"/>
  <c r="Z22" i="8"/>
  <c r="Z19" i="8"/>
  <c r="Z16" i="8"/>
  <c r="Z9" i="8"/>
  <c r="AA6" i="8"/>
  <c r="Z27" i="8"/>
  <c r="Z13" i="8"/>
  <c r="Z8" i="8"/>
  <c r="Z29" i="8"/>
  <c r="Z24" i="8"/>
  <c r="Z7" i="8"/>
  <c r="Z14" i="8"/>
  <c r="Z10" i="8"/>
  <c r="Z12" i="8"/>
  <c r="BT59" i="4"/>
  <c r="AB59" i="4"/>
  <c r="AF71" i="2"/>
  <c r="AE71" i="2"/>
  <c r="AH71" i="2"/>
  <c r="AI71" i="2"/>
  <c r="J71" i="2"/>
  <c r="AG71" i="2" s="1"/>
  <c r="BR66" i="4"/>
  <c r="Z66" i="4"/>
  <c r="K25" i="11" a="1"/>
  <c r="K25" i="11" s="1"/>
  <c r="H25" i="11" a="1"/>
  <c r="H25" i="11" s="1"/>
  <c r="G26" i="11"/>
  <c r="J25" i="11" a="1"/>
  <c r="J25" i="11" s="1"/>
  <c r="I25" i="11" a="1"/>
  <c r="I25" i="11" s="1"/>
  <c r="BH109" i="8"/>
  <c r="BH112" i="8"/>
  <c r="BH105" i="8"/>
  <c r="BH108" i="8"/>
  <c r="BH111" i="8"/>
  <c r="BH106" i="8"/>
  <c r="BH100" i="8"/>
  <c r="BH98" i="8"/>
  <c r="BH90" i="8"/>
  <c r="BH101" i="8"/>
  <c r="BH110" i="8"/>
  <c r="BH107" i="8"/>
  <c r="BH104" i="8"/>
  <c r="BH96" i="8"/>
  <c r="BH99" i="8"/>
  <c r="BH97" i="8"/>
  <c r="BH88" i="8"/>
  <c r="BH94" i="8"/>
  <c r="BH92" i="8"/>
  <c r="BH103" i="8"/>
  <c r="BH95" i="8"/>
  <c r="BH87" i="8"/>
  <c r="BH93" i="8"/>
  <c r="BH102" i="8"/>
  <c r="BH91" i="8"/>
  <c r="BH84" i="8"/>
  <c r="BH82" i="8"/>
  <c r="BH79" i="8"/>
  <c r="BH71" i="8"/>
  <c r="BH74" i="8"/>
  <c r="BH77" i="8"/>
  <c r="BH69" i="8"/>
  <c r="BH89" i="8"/>
  <c r="BH85" i="8"/>
  <c r="BH80" i="8"/>
  <c r="BH72" i="8"/>
  <c r="BH83" i="8"/>
  <c r="BH75" i="8"/>
  <c r="BH78" i="8"/>
  <c r="BH70" i="8"/>
  <c r="BH73" i="8"/>
  <c r="BH86" i="8"/>
  <c r="BH76" i="8"/>
  <c r="BH68" i="8"/>
  <c r="BH66" i="8"/>
  <c r="BH60" i="8"/>
  <c r="BH52" i="8"/>
  <c r="BH63" i="8"/>
  <c r="BH55" i="8"/>
  <c r="BH65" i="8"/>
  <c r="BH58" i="8"/>
  <c r="BH50" i="8"/>
  <c r="BH61" i="8"/>
  <c r="BH53" i="8"/>
  <c r="BH64" i="8"/>
  <c r="BH56" i="8"/>
  <c r="BH48" i="8"/>
  <c r="BH59" i="8"/>
  <c r="BH51" i="8"/>
  <c r="BH62" i="8"/>
  <c r="BH54" i="8"/>
  <c r="BH45" i="8"/>
  <c r="BH39" i="8"/>
  <c r="BH42" i="8"/>
  <c r="BH34" i="8"/>
  <c r="BH37" i="8"/>
  <c r="BH29" i="8"/>
  <c r="BH49" i="8"/>
  <c r="BH40" i="8"/>
  <c r="BH32" i="8"/>
  <c r="BH43" i="8"/>
  <c r="BH35" i="8"/>
  <c r="BH38" i="8"/>
  <c r="BH30" i="8"/>
  <c r="BH57" i="8"/>
  <c r="BH44" i="8"/>
  <c r="BH36" i="8"/>
  <c r="BH28" i="8"/>
  <c r="BH20" i="8"/>
  <c r="BH11" i="8"/>
  <c r="BH23" i="8"/>
  <c r="BH14" i="8"/>
  <c r="BH26" i="8"/>
  <c r="BH18" i="8"/>
  <c r="BH41" i="8"/>
  <c r="BH21" i="8"/>
  <c r="BH12" i="8"/>
  <c r="BH47" i="8"/>
  <c r="BH24" i="8"/>
  <c r="BH16" i="8"/>
  <c r="BH27" i="8"/>
  <c r="BH25" i="8"/>
  <c r="BH17" i="8"/>
  <c r="BH33" i="8"/>
  <c r="BH31" i="8"/>
  <c r="BH13" i="8"/>
  <c r="BH9" i="8"/>
  <c r="BH8" i="8"/>
  <c r="BH22" i="8"/>
  <c r="BH10" i="8"/>
  <c r="BI6" i="8"/>
  <c r="BH19" i="8"/>
  <c r="BH7" i="8"/>
  <c r="BR54" i="4"/>
  <c r="Z54" i="4"/>
  <c r="BU65" i="4"/>
  <c r="AC65" i="4"/>
  <c r="BS40" i="4"/>
  <c r="BR40" i="4"/>
  <c r="CG40" i="4"/>
  <c r="CD40" i="4"/>
  <c r="E47" i="2" s="1" a="1"/>
  <c r="E47" i="2" s="1"/>
  <c r="AA109" i="8" l="1"/>
  <c r="AA112" i="8"/>
  <c r="AA105" i="8"/>
  <c r="AA108" i="8"/>
  <c r="AA111" i="8"/>
  <c r="AA100" i="8"/>
  <c r="AA98" i="8"/>
  <c r="AA90" i="8"/>
  <c r="AA101" i="8"/>
  <c r="AA107" i="8"/>
  <c r="AA104" i="8"/>
  <c r="AA96" i="8"/>
  <c r="AA106" i="8"/>
  <c r="AA99" i="8"/>
  <c r="AA97" i="8"/>
  <c r="AA102" i="8"/>
  <c r="AA91" i="8"/>
  <c r="AA88" i="8"/>
  <c r="AA110" i="8"/>
  <c r="AA95" i="8"/>
  <c r="AA94" i="8"/>
  <c r="AA93" i="8"/>
  <c r="AA103" i="8"/>
  <c r="AA87" i="8"/>
  <c r="AA92" i="8"/>
  <c r="AA83" i="8"/>
  <c r="AA79" i="8"/>
  <c r="AA71" i="8"/>
  <c r="AA74" i="8"/>
  <c r="AA77" i="8"/>
  <c r="AA69" i="8"/>
  <c r="AA89" i="8"/>
  <c r="AA80" i="8"/>
  <c r="AA72" i="8"/>
  <c r="AA84" i="8"/>
  <c r="AA75" i="8"/>
  <c r="AA86" i="8"/>
  <c r="AA78" i="8"/>
  <c r="AA70" i="8"/>
  <c r="AA82" i="8"/>
  <c r="AA73" i="8"/>
  <c r="AA85" i="8"/>
  <c r="AA76" i="8"/>
  <c r="AA68" i="8"/>
  <c r="AA60" i="8"/>
  <c r="AA52" i="8"/>
  <c r="AA63" i="8"/>
  <c r="AA55" i="8"/>
  <c r="AA58" i="8"/>
  <c r="AA50" i="8"/>
  <c r="AA61" i="8"/>
  <c r="AA53" i="8"/>
  <c r="AA66" i="8"/>
  <c r="AA64" i="8"/>
  <c r="AA56" i="8"/>
  <c r="AA48" i="8"/>
  <c r="AA59" i="8"/>
  <c r="AA51" i="8"/>
  <c r="AA62" i="8"/>
  <c r="AA54" i="8"/>
  <c r="AA49" i="8"/>
  <c r="AA39" i="8"/>
  <c r="AA65" i="8"/>
  <c r="AA42" i="8"/>
  <c r="AA34" i="8"/>
  <c r="AA37" i="8"/>
  <c r="AA29" i="8"/>
  <c r="AA47" i="8"/>
  <c r="AA40" i="8"/>
  <c r="AA32" i="8"/>
  <c r="AA57" i="8"/>
  <c r="AA45" i="8"/>
  <c r="AA43" i="8"/>
  <c r="AA35" i="8"/>
  <c r="AA38" i="8"/>
  <c r="AA30" i="8"/>
  <c r="AA44" i="8"/>
  <c r="AA36" i="8"/>
  <c r="AA41" i="8"/>
  <c r="AA28" i="8"/>
  <c r="AA20" i="8"/>
  <c r="AA11" i="8"/>
  <c r="AA23" i="8"/>
  <c r="AA14" i="8"/>
  <c r="AA26" i="8"/>
  <c r="AA18" i="8"/>
  <c r="AA33" i="8"/>
  <c r="AA31" i="8"/>
  <c r="AA21" i="8"/>
  <c r="AA12" i="8"/>
  <c r="AA24" i="8"/>
  <c r="AA16" i="8"/>
  <c r="AA27" i="8"/>
  <c r="AA25" i="8"/>
  <c r="AA17" i="8"/>
  <c r="AA9" i="8"/>
  <c r="AB6" i="8"/>
  <c r="AA13" i="8"/>
  <c r="AA8" i="8"/>
  <c r="AA7" i="8"/>
  <c r="AA10" i="8"/>
  <c r="AA22" i="8"/>
  <c r="AA19" i="8"/>
  <c r="F47" i="2"/>
  <c r="C39" i="1"/>
  <c r="E39" i="1" s="1"/>
  <c r="H26" i="11" a="1"/>
  <c r="H26" i="11" s="1"/>
  <c r="K26" i="11" a="1"/>
  <c r="K26" i="11" s="1"/>
  <c r="G27" i="11"/>
  <c r="J26" i="11" a="1"/>
  <c r="J26" i="11" s="1"/>
  <c r="I26" i="11" a="1"/>
  <c r="I26" i="11" s="1"/>
  <c r="AA54" i="4"/>
  <c r="BS54" i="4"/>
  <c r="BI112" i="8"/>
  <c r="BI108" i="8"/>
  <c r="BI111" i="8"/>
  <c r="BI103" i="8"/>
  <c r="BI95" i="8"/>
  <c r="BI101" i="8"/>
  <c r="BI93" i="8"/>
  <c r="BI110" i="8"/>
  <c r="BI107" i="8"/>
  <c r="BI104" i="8"/>
  <c r="BI96" i="8"/>
  <c r="BI99" i="8"/>
  <c r="BI91" i="8"/>
  <c r="BI105" i="8"/>
  <c r="BI102" i="8"/>
  <c r="BI94" i="8"/>
  <c r="BI109" i="8"/>
  <c r="BI106" i="8"/>
  <c r="BI100" i="8"/>
  <c r="BI92" i="8"/>
  <c r="BI98" i="8"/>
  <c r="BI86" i="8"/>
  <c r="BI97" i="8"/>
  <c r="BI82" i="8"/>
  <c r="BI90" i="8"/>
  <c r="BI74" i="8"/>
  <c r="BI77" i="8"/>
  <c r="BI89" i="8"/>
  <c r="BI85" i="8"/>
  <c r="BI80" i="8"/>
  <c r="BI72" i="8"/>
  <c r="BI87" i="8"/>
  <c r="BI83" i="8"/>
  <c r="BI75" i="8"/>
  <c r="BI66" i="8"/>
  <c r="BI78" i="8"/>
  <c r="BI70" i="8"/>
  <c r="BI88" i="8"/>
  <c r="BI73" i="8"/>
  <c r="BI76" i="8"/>
  <c r="BI68" i="8"/>
  <c r="BI84" i="8"/>
  <c r="BI79" i="8"/>
  <c r="BI71" i="8"/>
  <c r="BI63" i="8"/>
  <c r="BI55" i="8"/>
  <c r="BI47" i="8"/>
  <c r="BI65" i="8"/>
  <c r="BI58" i="8"/>
  <c r="BI50" i="8"/>
  <c r="BI61" i="8"/>
  <c r="BI53" i="8"/>
  <c r="BI64" i="8"/>
  <c r="BI56" i="8"/>
  <c r="BI48" i="8"/>
  <c r="BI69" i="8"/>
  <c r="BI59" i="8"/>
  <c r="BI51" i="8"/>
  <c r="BI62" i="8"/>
  <c r="BI54" i="8"/>
  <c r="BI45" i="8"/>
  <c r="BI57" i="8"/>
  <c r="BI42" i="8"/>
  <c r="BI34" i="8"/>
  <c r="BI37" i="8"/>
  <c r="BI29" i="8"/>
  <c r="BI49" i="8"/>
  <c r="BI40" i="8"/>
  <c r="BI32" i="8"/>
  <c r="BI43" i="8"/>
  <c r="BI35" i="8"/>
  <c r="BI38" i="8"/>
  <c r="BI30" i="8"/>
  <c r="BI60" i="8"/>
  <c r="BI41" i="8"/>
  <c r="BI33" i="8"/>
  <c r="BI52" i="8"/>
  <c r="BI39" i="8"/>
  <c r="BI31" i="8"/>
  <c r="BI23" i="8"/>
  <c r="BI14" i="8"/>
  <c r="BI26" i="8"/>
  <c r="BI18" i="8"/>
  <c r="BI9" i="8"/>
  <c r="BI44" i="8"/>
  <c r="BI21" i="8"/>
  <c r="BI24" i="8"/>
  <c r="BI16" i="8"/>
  <c r="BI27" i="8"/>
  <c r="BI19" i="8"/>
  <c r="BI36" i="8"/>
  <c r="BI28" i="8"/>
  <c r="BI20" i="8"/>
  <c r="BI25" i="8"/>
  <c r="BI13" i="8"/>
  <c r="BI12" i="8"/>
  <c r="BI8" i="8"/>
  <c r="BI22" i="8"/>
  <c r="BI10" i="8"/>
  <c r="BJ6" i="8"/>
  <c r="BI7" i="8"/>
  <c r="BI17" i="8"/>
  <c r="BI11" i="8"/>
  <c r="BV65" i="4"/>
  <c r="AD65" i="4"/>
  <c r="AA66" i="4"/>
  <c r="BS66" i="4"/>
  <c r="BU59" i="4"/>
  <c r="AC59" i="4"/>
  <c r="AB54" i="4" l="1"/>
  <c r="BT54" i="4"/>
  <c r="BJ110" i="8"/>
  <c r="BJ111" i="8"/>
  <c r="BJ98" i="8"/>
  <c r="BJ107" i="8"/>
  <c r="BJ104" i="8"/>
  <c r="BJ96" i="8"/>
  <c r="BJ112" i="8"/>
  <c r="BJ99" i="8"/>
  <c r="BJ105" i="8"/>
  <c r="BJ102" i="8"/>
  <c r="BJ94" i="8"/>
  <c r="BJ108" i="8"/>
  <c r="BJ97" i="8"/>
  <c r="BJ109" i="8"/>
  <c r="BJ106" i="8"/>
  <c r="BJ103" i="8"/>
  <c r="BJ95" i="8"/>
  <c r="BJ92" i="8"/>
  <c r="BJ101" i="8"/>
  <c r="BJ93" i="8"/>
  <c r="BJ90" i="8"/>
  <c r="BJ85" i="8"/>
  <c r="BJ100" i="8"/>
  <c r="BJ91" i="8"/>
  <c r="BJ88" i="8"/>
  <c r="BJ77" i="8"/>
  <c r="BJ89" i="8"/>
  <c r="BJ80" i="8"/>
  <c r="BJ72" i="8"/>
  <c r="BJ87" i="8"/>
  <c r="BJ83" i="8"/>
  <c r="BJ75" i="8"/>
  <c r="BJ78" i="8"/>
  <c r="BJ70" i="8"/>
  <c r="BJ73" i="8"/>
  <c r="BJ76" i="8"/>
  <c r="BJ68" i="8"/>
  <c r="BJ86" i="8"/>
  <c r="BJ84" i="8"/>
  <c r="BJ79" i="8"/>
  <c r="BJ71" i="8"/>
  <c r="BJ82" i="8"/>
  <c r="BJ74" i="8"/>
  <c r="BJ65" i="8"/>
  <c r="BJ58" i="8"/>
  <c r="BJ50" i="8"/>
  <c r="BJ61" i="8"/>
  <c r="BJ53" i="8"/>
  <c r="BJ64" i="8"/>
  <c r="BJ56" i="8"/>
  <c r="BJ48" i="8"/>
  <c r="BJ69" i="8"/>
  <c r="BJ59" i="8"/>
  <c r="BJ51" i="8"/>
  <c r="BJ62" i="8"/>
  <c r="BJ54" i="8"/>
  <c r="BJ57" i="8"/>
  <c r="BJ49" i="8"/>
  <c r="BJ60" i="8"/>
  <c r="BJ37" i="8"/>
  <c r="BJ40" i="8"/>
  <c r="BJ32" i="8"/>
  <c r="BJ63" i="8"/>
  <c r="BJ43" i="8"/>
  <c r="BJ35" i="8"/>
  <c r="BJ38" i="8"/>
  <c r="BJ66" i="8"/>
  <c r="BJ41" i="8"/>
  <c r="BJ33" i="8"/>
  <c r="BJ55" i="8"/>
  <c r="BJ47" i="8"/>
  <c r="BJ44" i="8"/>
  <c r="BJ36" i="8"/>
  <c r="BJ45" i="8"/>
  <c r="BJ42" i="8"/>
  <c r="BJ34" i="8"/>
  <c r="BJ26" i="8"/>
  <c r="BJ18" i="8"/>
  <c r="BJ52" i="8"/>
  <c r="BJ39" i="8"/>
  <c r="BJ21" i="8"/>
  <c r="BJ12" i="8"/>
  <c r="BJ30" i="8"/>
  <c r="BJ29" i="8"/>
  <c r="BJ24" i="8"/>
  <c r="BJ27" i="8"/>
  <c r="BJ19" i="8"/>
  <c r="BJ22" i="8"/>
  <c r="BJ13" i="8"/>
  <c r="BJ31" i="8"/>
  <c r="BJ23" i="8"/>
  <c r="BJ14" i="8"/>
  <c r="BJ16" i="8"/>
  <c r="BJ8" i="8"/>
  <c r="BJ28" i="8"/>
  <c r="BJ20" i="8"/>
  <c r="BJ10" i="8"/>
  <c r="BJ9" i="8"/>
  <c r="BK6" i="8"/>
  <c r="BJ7" i="8"/>
  <c r="BJ17" i="8"/>
  <c r="BJ11" i="8"/>
  <c r="BJ25" i="8"/>
  <c r="H27" i="11" a="1"/>
  <c r="H27" i="11" s="1"/>
  <c r="K27" i="11" a="1"/>
  <c r="K27" i="11" s="1"/>
  <c r="I27" i="11" a="1"/>
  <c r="I27" i="11" s="1"/>
  <c r="G28" i="11"/>
  <c r="J27" i="11" a="1"/>
  <c r="J27" i="11" s="1"/>
  <c r="AD59" i="4"/>
  <c r="BV59" i="4"/>
  <c r="BW65" i="4"/>
  <c r="AE65" i="4"/>
  <c r="AB112" i="8"/>
  <c r="AB108" i="8"/>
  <c r="AB111" i="8"/>
  <c r="AB110" i="8"/>
  <c r="AB103" i="8"/>
  <c r="AB95" i="8"/>
  <c r="AB101" i="8"/>
  <c r="AB93" i="8"/>
  <c r="AB107" i="8"/>
  <c r="AB104" i="8"/>
  <c r="AB96" i="8"/>
  <c r="AB109" i="8"/>
  <c r="AB106" i="8"/>
  <c r="AB99" i="8"/>
  <c r="AB91" i="8"/>
  <c r="AB102" i="8"/>
  <c r="AB94" i="8"/>
  <c r="AB100" i="8"/>
  <c r="AB92" i="8"/>
  <c r="AB105" i="8"/>
  <c r="AB86" i="8"/>
  <c r="AB98" i="8"/>
  <c r="AB97" i="8"/>
  <c r="AB74" i="8"/>
  <c r="AB77" i="8"/>
  <c r="AB90" i="8"/>
  <c r="AB89" i="8"/>
  <c r="AB80" i="8"/>
  <c r="AB72" i="8"/>
  <c r="AB84" i="8"/>
  <c r="AB75" i="8"/>
  <c r="AB66" i="8"/>
  <c r="AB78" i="8"/>
  <c r="AB82" i="8"/>
  <c r="AB73" i="8"/>
  <c r="AB88" i="8"/>
  <c r="AB85" i="8"/>
  <c r="AB76" i="8"/>
  <c r="AB87" i="8"/>
  <c r="AB83" i="8"/>
  <c r="AB79" i="8"/>
  <c r="AB71" i="8"/>
  <c r="AB63" i="8"/>
  <c r="AB55" i="8"/>
  <c r="AB47" i="8"/>
  <c r="AB69" i="8"/>
  <c r="AB58" i="8"/>
  <c r="AB50" i="8"/>
  <c r="AB61" i="8"/>
  <c r="AB53" i="8"/>
  <c r="AB64" i="8"/>
  <c r="AB56" i="8"/>
  <c r="AB48" i="8"/>
  <c r="AB59" i="8"/>
  <c r="AB51" i="8"/>
  <c r="AB70" i="8"/>
  <c r="AB62" i="8"/>
  <c r="AB54" i="8"/>
  <c r="AB45" i="8"/>
  <c r="AB65" i="8"/>
  <c r="AB57" i="8"/>
  <c r="AB52" i="8"/>
  <c r="AB42" i="8"/>
  <c r="AB34" i="8"/>
  <c r="AB37" i="8"/>
  <c r="AB40" i="8"/>
  <c r="AB32" i="8"/>
  <c r="AB60" i="8"/>
  <c r="AB43" i="8"/>
  <c r="AB35" i="8"/>
  <c r="AB38" i="8"/>
  <c r="AB30" i="8"/>
  <c r="AB41" i="8"/>
  <c r="AB33" i="8"/>
  <c r="AB68" i="8"/>
  <c r="AB49" i="8"/>
  <c r="AB39" i="8"/>
  <c r="AB31" i="8"/>
  <c r="AB23" i="8"/>
  <c r="AB14" i="8"/>
  <c r="AB26" i="8"/>
  <c r="AB18" i="8"/>
  <c r="AB9" i="8"/>
  <c r="AB36" i="8"/>
  <c r="AB21" i="8"/>
  <c r="AB24" i="8"/>
  <c r="AB16" i="8"/>
  <c r="AB27" i="8"/>
  <c r="AB19" i="8"/>
  <c r="AB29" i="8"/>
  <c r="AB44" i="8"/>
  <c r="AB28" i="8"/>
  <c r="AB20" i="8"/>
  <c r="AC6" i="8"/>
  <c r="AB25" i="8"/>
  <c r="AB13" i="8"/>
  <c r="AB8" i="8"/>
  <c r="AB11" i="8"/>
  <c r="AB7" i="8"/>
  <c r="AB17" i="8"/>
  <c r="AB10" i="8"/>
  <c r="AB22" i="8"/>
  <c r="AB12" i="8"/>
  <c r="AB66" i="4"/>
  <c r="BT66" i="4"/>
  <c r="D14" i="3"/>
  <c r="AF47" i="2"/>
  <c r="AH47" i="2"/>
  <c r="AI47" i="2"/>
  <c r="J47" i="2"/>
  <c r="AE47" i="2" s="1"/>
  <c r="AE59" i="4" l="1"/>
  <c r="BW59" i="4"/>
  <c r="J14" i="3"/>
  <c r="L14" i="3"/>
  <c r="I28" i="11" a="1"/>
  <c r="I28" i="11" s="1"/>
  <c r="H28" i="11" a="1"/>
  <c r="H28" i="11" s="1"/>
  <c r="K28" i="11" a="1"/>
  <c r="K28" i="11" s="1"/>
  <c r="J28" i="11" a="1"/>
  <c r="J28" i="11" s="1"/>
  <c r="G29" i="11"/>
  <c r="BK110" i="8"/>
  <c r="BK106" i="8"/>
  <c r="BK109" i="8"/>
  <c r="BK101" i="8"/>
  <c r="BK112" i="8"/>
  <c r="BK99" i="8"/>
  <c r="BK91" i="8"/>
  <c r="BK105" i="8"/>
  <c r="BK102" i="8"/>
  <c r="BK108" i="8"/>
  <c r="BK97" i="8"/>
  <c r="BK100" i="8"/>
  <c r="BK111" i="8"/>
  <c r="BK98" i="8"/>
  <c r="BK104" i="8"/>
  <c r="BK94" i="8"/>
  <c r="BK92" i="8"/>
  <c r="BK107" i="8"/>
  <c r="BK89" i="8"/>
  <c r="BK103" i="8"/>
  <c r="BK95" i="8"/>
  <c r="BK93" i="8"/>
  <c r="BK90" i="8"/>
  <c r="BK88" i="8"/>
  <c r="BK96" i="8"/>
  <c r="BK80" i="8"/>
  <c r="BK72" i="8"/>
  <c r="BK87" i="8"/>
  <c r="BK85" i="8"/>
  <c r="BK83" i="8"/>
  <c r="BK75" i="8"/>
  <c r="BK78" i="8"/>
  <c r="BK70" i="8"/>
  <c r="BK73" i="8"/>
  <c r="BK76" i="8"/>
  <c r="BK86" i="8"/>
  <c r="BK84" i="8"/>
  <c r="BK79" i="8"/>
  <c r="BK71" i="8"/>
  <c r="BK82" i="8"/>
  <c r="BK74" i="8"/>
  <c r="BK77" i="8"/>
  <c r="BK69" i="8"/>
  <c r="BK61" i="8"/>
  <c r="BK53" i="8"/>
  <c r="BK64" i="8"/>
  <c r="BK56" i="8"/>
  <c r="BK59" i="8"/>
  <c r="BK51" i="8"/>
  <c r="BK62" i="8"/>
  <c r="BK54" i="8"/>
  <c r="BK57" i="8"/>
  <c r="BK49" i="8"/>
  <c r="BK60" i="8"/>
  <c r="BK52" i="8"/>
  <c r="BK66" i="8"/>
  <c r="BK63" i="8"/>
  <c r="BK55" i="8"/>
  <c r="BK40" i="8"/>
  <c r="BK32" i="8"/>
  <c r="BK43" i="8"/>
  <c r="BK35" i="8"/>
  <c r="BK38" i="8"/>
  <c r="BK30" i="8"/>
  <c r="BK68" i="8"/>
  <c r="BK41" i="8"/>
  <c r="BK33" i="8"/>
  <c r="BK65" i="8"/>
  <c r="BK58" i="8"/>
  <c r="BK47" i="8"/>
  <c r="BK44" i="8"/>
  <c r="BK36" i="8"/>
  <c r="BK48" i="8"/>
  <c r="BK39" i="8"/>
  <c r="BK31" i="8"/>
  <c r="BK37" i="8"/>
  <c r="BK42" i="8"/>
  <c r="BK21" i="8"/>
  <c r="BK12" i="8"/>
  <c r="BK29" i="8"/>
  <c r="BK24" i="8"/>
  <c r="BK16" i="8"/>
  <c r="BK27" i="8"/>
  <c r="BK19" i="8"/>
  <c r="BK34" i="8"/>
  <c r="BK22" i="8"/>
  <c r="BK13" i="8"/>
  <c r="BK50" i="8"/>
  <c r="BK25" i="8"/>
  <c r="BK17" i="8"/>
  <c r="BK28" i="8"/>
  <c r="BK26" i="8"/>
  <c r="BK18" i="8"/>
  <c r="BK45" i="8"/>
  <c r="BK23" i="8"/>
  <c r="BK14" i="8"/>
  <c r="BK8" i="8"/>
  <c r="BK20" i="8"/>
  <c r="BK10" i="8"/>
  <c r="BK9" i="8"/>
  <c r="BL6" i="8"/>
  <c r="BK7" i="8"/>
  <c r="BK11" i="8"/>
  <c r="CG65" i="4"/>
  <c r="BX65" i="4"/>
  <c r="CF65" i="4" s="1"/>
  <c r="CD65" i="4"/>
  <c r="E72" i="2" s="1" a="1"/>
  <c r="E72" i="2" s="1"/>
  <c r="Q14" i="3"/>
  <c r="W14" i="3" s="1"/>
  <c r="AC66" i="4"/>
  <c r="BU66" i="4"/>
  <c r="O14" i="3"/>
  <c r="AC54" i="4"/>
  <c r="BU54" i="4"/>
  <c r="AG47" i="2"/>
  <c r="AC111" i="8"/>
  <c r="AC105" i="8"/>
  <c r="AC98" i="8"/>
  <c r="AC107" i="8"/>
  <c r="AC104" i="8"/>
  <c r="AC96" i="8"/>
  <c r="AC112" i="8"/>
  <c r="AC109" i="8"/>
  <c r="AC106" i="8"/>
  <c r="AC99" i="8"/>
  <c r="AC102" i="8"/>
  <c r="AC94" i="8"/>
  <c r="AC108" i="8"/>
  <c r="AC97" i="8"/>
  <c r="AC110" i="8"/>
  <c r="AC103" i="8"/>
  <c r="AC95" i="8"/>
  <c r="AC93" i="8"/>
  <c r="AC90" i="8"/>
  <c r="AC89" i="8"/>
  <c r="AC101" i="8"/>
  <c r="AC92" i="8"/>
  <c r="AC85" i="8"/>
  <c r="AC88" i="8"/>
  <c r="AC100" i="8"/>
  <c r="AC91" i="8"/>
  <c r="AC77" i="8"/>
  <c r="AC80" i="8"/>
  <c r="AC72" i="8"/>
  <c r="AC84" i="8"/>
  <c r="AC75" i="8"/>
  <c r="AC78" i="8"/>
  <c r="AC70" i="8"/>
  <c r="AC86" i="8"/>
  <c r="AC82" i="8"/>
  <c r="AC73" i="8"/>
  <c r="AC76" i="8"/>
  <c r="AC68" i="8"/>
  <c r="AC87" i="8"/>
  <c r="AC83" i="8"/>
  <c r="AC79" i="8"/>
  <c r="AC71" i="8"/>
  <c r="AC74" i="8"/>
  <c r="AC69" i="8"/>
  <c r="AC58" i="8"/>
  <c r="AC50" i="8"/>
  <c r="AC61" i="8"/>
  <c r="AC53" i="8"/>
  <c r="AC64" i="8"/>
  <c r="AC56" i="8"/>
  <c r="AC48" i="8"/>
  <c r="AC66" i="8"/>
  <c r="AC59" i="8"/>
  <c r="AC51" i="8"/>
  <c r="AC62" i="8"/>
  <c r="AC54" i="8"/>
  <c r="AC65" i="8"/>
  <c r="AC57" i="8"/>
  <c r="AC49" i="8"/>
  <c r="AC60" i="8"/>
  <c r="AC37" i="8"/>
  <c r="AC40" i="8"/>
  <c r="AC32" i="8"/>
  <c r="AC55" i="8"/>
  <c r="AC47" i="8"/>
  <c r="AC43" i="8"/>
  <c r="AC35" i="8"/>
  <c r="AC45" i="8"/>
  <c r="AC38" i="8"/>
  <c r="AC41" i="8"/>
  <c r="AC33" i="8"/>
  <c r="AC44" i="8"/>
  <c r="AC36" i="8"/>
  <c r="AC63" i="8"/>
  <c r="AC52" i="8"/>
  <c r="AC42" i="8"/>
  <c r="AC34" i="8"/>
  <c r="AC26" i="8"/>
  <c r="AC18" i="8"/>
  <c r="AC21" i="8"/>
  <c r="AC12" i="8"/>
  <c r="AC31" i="8"/>
  <c r="AC24" i="8"/>
  <c r="AC30" i="8"/>
  <c r="AC27" i="8"/>
  <c r="AC19" i="8"/>
  <c r="AC29" i="8"/>
  <c r="AC22" i="8"/>
  <c r="AC13" i="8"/>
  <c r="AC23" i="8"/>
  <c r="AC14" i="8"/>
  <c r="AC28" i="8"/>
  <c r="AC25" i="8"/>
  <c r="AC16" i="8"/>
  <c r="AC9" i="8"/>
  <c r="AC8" i="8"/>
  <c r="AC11" i="8"/>
  <c r="AC7" i="8"/>
  <c r="AC39" i="8"/>
  <c r="AC20" i="8"/>
  <c r="AC17" i="8"/>
  <c r="AC10" i="8"/>
  <c r="AD6" i="8"/>
  <c r="BV54" i="4" l="1"/>
  <c r="AD54" i="4"/>
  <c r="F72" i="2"/>
  <c r="C64" i="1"/>
  <c r="E64" i="1" s="1"/>
  <c r="V14" i="3"/>
  <c r="H29" i="11" a="1"/>
  <c r="H29" i="11" s="1"/>
  <c r="K29" i="11" a="1"/>
  <c r="K29" i="11" s="1"/>
  <c r="G30" i="11"/>
  <c r="J29" i="11" a="1"/>
  <c r="J29" i="11" s="1"/>
  <c r="I29" i="11" a="1"/>
  <c r="I29" i="11" s="1"/>
  <c r="M14" i="3"/>
  <c r="BV66" i="4"/>
  <c r="AD66" i="4"/>
  <c r="CG59" i="4"/>
  <c r="BX59" i="4"/>
  <c r="CF59" i="4" s="1"/>
  <c r="CD59" i="4"/>
  <c r="E66" i="2" s="1" a="1"/>
  <c r="E66" i="2" s="1"/>
  <c r="AD110" i="8"/>
  <c r="AD106" i="8"/>
  <c r="AD109" i="8"/>
  <c r="AD101" i="8"/>
  <c r="AD112" i="8"/>
  <c r="AD99" i="8"/>
  <c r="AD91" i="8"/>
  <c r="AD102" i="8"/>
  <c r="AD108" i="8"/>
  <c r="AD97" i="8"/>
  <c r="AD100" i="8"/>
  <c r="AD111" i="8"/>
  <c r="AD105" i="8"/>
  <c r="AD98" i="8"/>
  <c r="AD96" i="8"/>
  <c r="AD95" i="8"/>
  <c r="AD94" i="8"/>
  <c r="AD93" i="8"/>
  <c r="AD90" i="8"/>
  <c r="AD89" i="8"/>
  <c r="AD104" i="8"/>
  <c r="AD103" i="8"/>
  <c r="AD92" i="8"/>
  <c r="AD107" i="8"/>
  <c r="AD88" i="8"/>
  <c r="AD80" i="8"/>
  <c r="AD72" i="8"/>
  <c r="AD84" i="8"/>
  <c r="AD75" i="8"/>
  <c r="AD78" i="8"/>
  <c r="AD70" i="8"/>
  <c r="AD86" i="8"/>
  <c r="AD82" i="8"/>
  <c r="AD73" i="8"/>
  <c r="AD76" i="8"/>
  <c r="AD87" i="8"/>
  <c r="AD85" i="8"/>
  <c r="AD83" i="8"/>
  <c r="AD79" i="8"/>
  <c r="AD71" i="8"/>
  <c r="AD74" i="8"/>
  <c r="AD77" i="8"/>
  <c r="AD69" i="8"/>
  <c r="AD61" i="8"/>
  <c r="AD53" i="8"/>
  <c r="AD64" i="8"/>
  <c r="AD56" i="8"/>
  <c r="AD66" i="8"/>
  <c r="AD59" i="8"/>
  <c r="AD51" i="8"/>
  <c r="AD62" i="8"/>
  <c r="AD54" i="8"/>
  <c r="AD65" i="8"/>
  <c r="AD57" i="8"/>
  <c r="AD49" i="8"/>
  <c r="AD60" i="8"/>
  <c r="AD52" i="8"/>
  <c r="AD68" i="8"/>
  <c r="AD63" i="8"/>
  <c r="AD55" i="8"/>
  <c r="AD58" i="8"/>
  <c r="AD40" i="8"/>
  <c r="AD32" i="8"/>
  <c r="AD48" i="8"/>
  <c r="AD47" i="8"/>
  <c r="AD43" i="8"/>
  <c r="AD35" i="8"/>
  <c r="AD45" i="8"/>
  <c r="AD38" i="8"/>
  <c r="AD30" i="8"/>
  <c r="AD41" i="8"/>
  <c r="AD33" i="8"/>
  <c r="AD44" i="8"/>
  <c r="AD36" i="8"/>
  <c r="AD39" i="8"/>
  <c r="AD31" i="8"/>
  <c r="AD37" i="8"/>
  <c r="AD21" i="8"/>
  <c r="AD12" i="8"/>
  <c r="AD24" i="8"/>
  <c r="AD16" i="8"/>
  <c r="AD27" i="8"/>
  <c r="AD19" i="8"/>
  <c r="AD29" i="8"/>
  <c r="AD22" i="8"/>
  <c r="AD13" i="8"/>
  <c r="AD42" i="8"/>
  <c r="AD25" i="8"/>
  <c r="AD17" i="8"/>
  <c r="AD28" i="8"/>
  <c r="AD34" i="8"/>
  <c r="AD26" i="8"/>
  <c r="AD18" i="8"/>
  <c r="AD8" i="8"/>
  <c r="AD23" i="8"/>
  <c r="AD11" i="8"/>
  <c r="AD7" i="8"/>
  <c r="AD50" i="8"/>
  <c r="AD20" i="8"/>
  <c r="AD10" i="8"/>
  <c r="AD14" i="8"/>
  <c r="AE6" i="8"/>
  <c r="AD9" i="8"/>
  <c r="BL109" i="8"/>
  <c r="BL112" i="8"/>
  <c r="BL107" i="8"/>
  <c r="BL104" i="8"/>
  <c r="BL96" i="8"/>
  <c r="BL110" i="8"/>
  <c r="BL105" i="8"/>
  <c r="BL102" i="8"/>
  <c r="BL94" i="8"/>
  <c r="BL108" i="8"/>
  <c r="BL97" i="8"/>
  <c r="BL100" i="8"/>
  <c r="BL92" i="8"/>
  <c r="BL106" i="8"/>
  <c r="BL103" i="8"/>
  <c r="BL95" i="8"/>
  <c r="BL111" i="8"/>
  <c r="BL101" i="8"/>
  <c r="BL93" i="8"/>
  <c r="BL89" i="8"/>
  <c r="BL87" i="8"/>
  <c r="BL99" i="8"/>
  <c r="BL91" i="8"/>
  <c r="BL83" i="8"/>
  <c r="BL86" i="8"/>
  <c r="BL98" i="8"/>
  <c r="BL85" i="8"/>
  <c r="BL75" i="8"/>
  <c r="BL78" i="8"/>
  <c r="BL70" i="8"/>
  <c r="BL90" i="8"/>
  <c r="BL73" i="8"/>
  <c r="BL76" i="8"/>
  <c r="BL68" i="8"/>
  <c r="BL88" i="8"/>
  <c r="BL84" i="8"/>
  <c r="BL79" i="8"/>
  <c r="BL71" i="8"/>
  <c r="BL82" i="8"/>
  <c r="BL74" i="8"/>
  <c r="BL65" i="8"/>
  <c r="BL77" i="8"/>
  <c r="BL69" i="8"/>
  <c r="BL80" i="8"/>
  <c r="BL72" i="8"/>
  <c r="BL64" i="8"/>
  <c r="BL56" i="8"/>
  <c r="BL48" i="8"/>
  <c r="BL59" i="8"/>
  <c r="BL51" i="8"/>
  <c r="BL62" i="8"/>
  <c r="BL54" i="8"/>
  <c r="BL57" i="8"/>
  <c r="BL49" i="8"/>
  <c r="BL60" i="8"/>
  <c r="BL52" i="8"/>
  <c r="BL66" i="8"/>
  <c r="BL63" i="8"/>
  <c r="BL55" i="8"/>
  <c r="BL47" i="8"/>
  <c r="BL58" i="8"/>
  <c r="BL43" i="8"/>
  <c r="BL35" i="8"/>
  <c r="BL61" i="8"/>
  <c r="BL38" i="8"/>
  <c r="BL30" i="8"/>
  <c r="BL53" i="8"/>
  <c r="BL41" i="8"/>
  <c r="BL33" i="8"/>
  <c r="BL44" i="8"/>
  <c r="BL36" i="8"/>
  <c r="BL39" i="8"/>
  <c r="BL31" i="8"/>
  <c r="BL50" i="8"/>
  <c r="BL45" i="8"/>
  <c r="BL42" i="8"/>
  <c r="BL34" i="8"/>
  <c r="BL40" i="8"/>
  <c r="BL32" i="8"/>
  <c r="BL37" i="8"/>
  <c r="BL29" i="8"/>
  <c r="BL24" i="8"/>
  <c r="BL16" i="8"/>
  <c r="BL27" i="8"/>
  <c r="BL19" i="8"/>
  <c r="BL10" i="8"/>
  <c r="BL22" i="8"/>
  <c r="BL25" i="8"/>
  <c r="BL17" i="8"/>
  <c r="BL28" i="8"/>
  <c r="BL20" i="8"/>
  <c r="BL21" i="8"/>
  <c r="BL13" i="8"/>
  <c r="BL12" i="8"/>
  <c r="BL8" i="8"/>
  <c r="BL18" i="8"/>
  <c r="BL9" i="8"/>
  <c r="BM6" i="8"/>
  <c r="BL7" i="8"/>
  <c r="BL26" i="8"/>
  <c r="BL11" i="8"/>
  <c r="BL23" i="8"/>
  <c r="BL14" i="8"/>
  <c r="BM111" i="8" l="1"/>
  <c r="BM112" i="8"/>
  <c r="BM107" i="8"/>
  <c r="BM99" i="8"/>
  <c r="BM108" i="8"/>
  <c r="BM97" i="8"/>
  <c r="BM89" i="8"/>
  <c r="BM100" i="8"/>
  <c r="BM106" i="8"/>
  <c r="BM103" i="8"/>
  <c r="BM95" i="8"/>
  <c r="BM109" i="8"/>
  <c r="BM98" i="8"/>
  <c r="BM104" i="8"/>
  <c r="BM96" i="8"/>
  <c r="BM101" i="8"/>
  <c r="BM93" i="8"/>
  <c r="BM105" i="8"/>
  <c r="BM91" i="8"/>
  <c r="BM110" i="8"/>
  <c r="BM86" i="8"/>
  <c r="BM102" i="8"/>
  <c r="BM94" i="8"/>
  <c r="BM92" i="8"/>
  <c r="BM87" i="8"/>
  <c r="BM83" i="8"/>
  <c r="BM78" i="8"/>
  <c r="BM90" i="8"/>
  <c r="BM73" i="8"/>
  <c r="BM76" i="8"/>
  <c r="BM68" i="8"/>
  <c r="BM88" i="8"/>
  <c r="BM84" i="8"/>
  <c r="BM79" i="8"/>
  <c r="BM71" i="8"/>
  <c r="BM82" i="8"/>
  <c r="BM74" i="8"/>
  <c r="BM77" i="8"/>
  <c r="BM69" i="8"/>
  <c r="BM80" i="8"/>
  <c r="BM72" i="8"/>
  <c r="BM85" i="8"/>
  <c r="BM75" i="8"/>
  <c r="BM66" i="8"/>
  <c r="BM59" i="8"/>
  <c r="BM51" i="8"/>
  <c r="BM62" i="8"/>
  <c r="BM54" i="8"/>
  <c r="BM57" i="8"/>
  <c r="BM49" i="8"/>
  <c r="BM60" i="8"/>
  <c r="BM52" i="8"/>
  <c r="BM63" i="8"/>
  <c r="BM55" i="8"/>
  <c r="BM58" i="8"/>
  <c r="BM50" i="8"/>
  <c r="BM70" i="8"/>
  <c r="BM65" i="8"/>
  <c r="BM61" i="8"/>
  <c r="BM38" i="8"/>
  <c r="BM56" i="8"/>
  <c r="BM53" i="8"/>
  <c r="BM41" i="8"/>
  <c r="BM33" i="8"/>
  <c r="BM44" i="8"/>
  <c r="BM36" i="8"/>
  <c r="BM47" i="8"/>
  <c r="BM39" i="8"/>
  <c r="BM31" i="8"/>
  <c r="BM48" i="8"/>
  <c r="BM45" i="8"/>
  <c r="BM42" i="8"/>
  <c r="BM34" i="8"/>
  <c r="BM37" i="8"/>
  <c r="BM64" i="8"/>
  <c r="BM43" i="8"/>
  <c r="BM35" i="8"/>
  <c r="BM32" i="8"/>
  <c r="BM27" i="8"/>
  <c r="BM19" i="8"/>
  <c r="BM10" i="8"/>
  <c r="BM30" i="8"/>
  <c r="BM22" i="8"/>
  <c r="BM13" i="8"/>
  <c r="BM25" i="8"/>
  <c r="BM28" i="8"/>
  <c r="BM20" i="8"/>
  <c r="BM11" i="8"/>
  <c r="BM23" i="8"/>
  <c r="BM14" i="8"/>
  <c r="BM40" i="8"/>
  <c r="BM29" i="8"/>
  <c r="BM24" i="8"/>
  <c r="BM16" i="8"/>
  <c r="BM18" i="8"/>
  <c r="BM9" i="8"/>
  <c r="BN6" i="8"/>
  <c r="BM7" i="8"/>
  <c r="BM26" i="8"/>
  <c r="BM17" i="8"/>
  <c r="BM21" i="8"/>
  <c r="BM12" i="8"/>
  <c r="BM8" i="8"/>
  <c r="C58" i="1"/>
  <c r="E58" i="1" s="1"/>
  <c r="F66" i="2"/>
  <c r="AF72" i="2"/>
  <c r="AE72" i="2"/>
  <c r="J72" i="2"/>
  <c r="AG72" i="2" s="1"/>
  <c r="AI72" i="2"/>
  <c r="AH72" i="2"/>
  <c r="AE109" i="8"/>
  <c r="AE112" i="8"/>
  <c r="AE107" i="8"/>
  <c r="AE104" i="8"/>
  <c r="AE96" i="8"/>
  <c r="AE106" i="8"/>
  <c r="AE102" i="8"/>
  <c r="AE94" i="8"/>
  <c r="AE108" i="8"/>
  <c r="AE97" i="8"/>
  <c r="AE100" i="8"/>
  <c r="AE92" i="8"/>
  <c r="AE103" i="8"/>
  <c r="AE95" i="8"/>
  <c r="AE111" i="8"/>
  <c r="AE110" i="8"/>
  <c r="AE105" i="8"/>
  <c r="AE101" i="8"/>
  <c r="AE93" i="8"/>
  <c r="AE98" i="8"/>
  <c r="AE87" i="8"/>
  <c r="AE99" i="8"/>
  <c r="AE83" i="8"/>
  <c r="AE91" i="8"/>
  <c r="AE90" i="8"/>
  <c r="AE84" i="8"/>
  <c r="AE75" i="8"/>
  <c r="AE89" i="8"/>
  <c r="AE78" i="8"/>
  <c r="AE86" i="8"/>
  <c r="AE82" i="8"/>
  <c r="AE73" i="8"/>
  <c r="AE76" i="8"/>
  <c r="AE68" i="8"/>
  <c r="AE85" i="8"/>
  <c r="AE79" i="8"/>
  <c r="AE71" i="8"/>
  <c r="AE88" i="8"/>
  <c r="AE74" i="8"/>
  <c r="AE77" i="8"/>
  <c r="AE69" i="8"/>
  <c r="AE80" i="8"/>
  <c r="AE72" i="8"/>
  <c r="AE64" i="8"/>
  <c r="AE56" i="8"/>
  <c r="AE48" i="8"/>
  <c r="AE66" i="8"/>
  <c r="AE59" i="8"/>
  <c r="AE51" i="8"/>
  <c r="AE62" i="8"/>
  <c r="AE54" i="8"/>
  <c r="AE65" i="8"/>
  <c r="AE57" i="8"/>
  <c r="AE49" i="8"/>
  <c r="AE70" i="8"/>
  <c r="AE60" i="8"/>
  <c r="AE52" i="8"/>
  <c r="AE63" i="8"/>
  <c r="AE55" i="8"/>
  <c r="AE47" i="8"/>
  <c r="AE58" i="8"/>
  <c r="AE43" i="8"/>
  <c r="AE35" i="8"/>
  <c r="AE45" i="8"/>
  <c r="AE38" i="8"/>
  <c r="AE30" i="8"/>
  <c r="AE41" i="8"/>
  <c r="AE33" i="8"/>
  <c r="AE53" i="8"/>
  <c r="AE44" i="8"/>
  <c r="AE36" i="8"/>
  <c r="AE39" i="8"/>
  <c r="AE31" i="8"/>
  <c r="AE50" i="8"/>
  <c r="AE42" i="8"/>
  <c r="AE34" i="8"/>
  <c r="AE61" i="8"/>
  <c r="AE40" i="8"/>
  <c r="AE32" i="8"/>
  <c r="AE24" i="8"/>
  <c r="AE16" i="8"/>
  <c r="AE27" i="8"/>
  <c r="AE19" i="8"/>
  <c r="AE10" i="8"/>
  <c r="AE29" i="8"/>
  <c r="AE22" i="8"/>
  <c r="AE25" i="8"/>
  <c r="AE17" i="8"/>
  <c r="AE28" i="8"/>
  <c r="AE20" i="8"/>
  <c r="AE21" i="8"/>
  <c r="AE23" i="8"/>
  <c r="AE11" i="8"/>
  <c r="AE7" i="8"/>
  <c r="AE13" i="8"/>
  <c r="AE18" i="8"/>
  <c r="AE37" i="8"/>
  <c r="AE26" i="8"/>
  <c r="AE14" i="8"/>
  <c r="AE12" i="8"/>
  <c r="AF6" i="8"/>
  <c r="AE9" i="8"/>
  <c r="AE8" i="8"/>
  <c r="H30" i="11" a="1"/>
  <c r="H30" i="11" s="1"/>
  <c r="K30" i="11" a="1"/>
  <c r="K30" i="11" s="1"/>
  <c r="G31" i="11"/>
  <c r="J30" i="11" a="1"/>
  <c r="J30" i="11" s="1"/>
  <c r="I30" i="11" a="1"/>
  <c r="I30" i="11" s="1"/>
  <c r="BW54" i="4"/>
  <c r="AE54" i="4"/>
  <c r="BW66" i="4"/>
  <c r="AE66" i="4"/>
  <c r="CG66" i="4" l="1"/>
  <c r="BX66" i="4"/>
  <c r="CF66" i="4" s="1"/>
  <c r="CD66" i="4"/>
  <c r="E73" i="2" s="1" a="1"/>
  <c r="E73" i="2" s="1"/>
  <c r="AF111" i="8"/>
  <c r="AF112" i="8"/>
  <c r="AF107" i="8"/>
  <c r="AF99" i="8"/>
  <c r="AF109" i="8"/>
  <c r="AF108" i="8"/>
  <c r="AF97" i="8"/>
  <c r="AF100" i="8"/>
  <c r="AF103" i="8"/>
  <c r="AF95" i="8"/>
  <c r="AF110" i="8"/>
  <c r="AF105" i="8"/>
  <c r="AF98" i="8"/>
  <c r="AF104" i="8"/>
  <c r="AF96" i="8"/>
  <c r="AF101" i="8"/>
  <c r="AF92" i="8"/>
  <c r="AF91" i="8"/>
  <c r="AF86" i="8"/>
  <c r="AF90" i="8"/>
  <c r="AF89" i="8"/>
  <c r="AF106" i="8"/>
  <c r="AF102" i="8"/>
  <c r="AF94" i="8"/>
  <c r="AF93" i="8"/>
  <c r="AF78" i="8"/>
  <c r="AF82" i="8"/>
  <c r="AF73" i="8"/>
  <c r="AF76" i="8"/>
  <c r="AF68" i="8"/>
  <c r="AF85" i="8"/>
  <c r="AF79" i="8"/>
  <c r="AF71" i="8"/>
  <c r="AF88" i="8"/>
  <c r="AF87" i="8"/>
  <c r="AF83" i="8"/>
  <c r="AF74" i="8"/>
  <c r="AF77" i="8"/>
  <c r="AF69" i="8"/>
  <c r="AF80" i="8"/>
  <c r="AF72" i="8"/>
  <c r="AF84" i="8"/>
  <c r="AF75" i="8"/>
  <c r="AF66" i="8"/>
  <c r="AF59" i="8"/>
  <c r="AF51" i="8"/>
  <c r="AF62" i="8"/>
  <c r="AF54" i="8"/>
  <c r="AF65" i="8"/>
  <c r="AF57" i="8"/>
  <c r="AF49" i="8"/>
  <c r="AF70" i="8"/>
  <c r="AF60" i="8"/>
  <c r="AF52" i="8"/>
  <c r="AF63" i="8"/>
  <c r="AF55" i="8"/>
  <c r="AF58" i="8"/>
  <c r="AF50" i="8"/>
  <c r="AF61" i="8"/>
  <c r="AF48" i="8"/>
  <c r="AF47" i="8"/>
  <c r="AF45" i="8"/>
  <c r="AF38" i="8"/>
  <c r="AF41" i="8"/>
  <c r="AF33" i="8"/>
  <c r="AF53" i="8"/>
  <c r="AF44" i="8"/>
  <c r="AF36" i="8"/>
  <c r="AF64" i="8"/>
  <c r="AF39" i="8"/>
  <c r="AF42" i="8"/>
  <c r="AF34" i="8"/>
  <c r="AF37" i="8"/>
  <c r="AF43" i="8"/>
  <c r="AF35" i="8"/>
  <c r="AF56" i="8"/>
  <c r="AF27" i="8"/>
  <c r="AF19" i="8"/>
  <c r="AF10" i="8"/>
  <c r="AF31" i="8"/>
  <c r="AF29" i="8"/>
  <c r="AF22" i="8"/>
  <c r="AF13" i="8"/>
  <c r="AF40" i="8"/>
  <c r="AF30" i="8"/>
  <c r="AF25" i="8"/>
  <c r="AF28" i="8"/>
  <c r="AF20" i="8"/>
  <c r="AF11" i="8"/>
  <c r="AF23" i="8"/>
  <c r="AF14" i="8"/>
  <c r="AF32" i="8"/>
  <c r="AF24" i="8"/>
  <c r="AF16" i="8"/>
  <c r="AF18" i="8"/>
  <c r="AF17" i="8"/>
  <c r="AF26" i="8"/>
  <c r="AF12" i="8"/>
  <c r="AG6" i="8"/>
  <c r="AF9" i="8"/>
  <c r="AF8" i="8"/>
  <c r="AF21" i="8"/>
  <c r="AF7" i="8"/>
  <c r="CG54" i="4"/>
  <c r="BX54" i="4"/>
  <c r="CF54" i="4" s="1"/>
  <c r="CD54" i="4"/>
  <c r="E61" i="2" s="1" a="1"/>
  <c r="E61" i="2" s="1"/>
  <c r="G32" i="11"/>
  <c r="H31" i="11" a="1"/>
  <c r="H31" i="11" s="1"/>
  <c r="K31" i="11" a="1"/>
  <c r="K31" i="11" s="1"/>
  <c r="I31" i="11" a="1"/>
  <c r="I31" i="11" s="1"/>
  <c r="J31" i="11" a="1"/>
  <c r="J31" i="11" s="1"/>
  <c r="AI66" i="2"/>
  <c r="AF66" i="2"/>
  <c r="AE66" i="2"/>
  <c r="AH66" i="2"/>
  <c r="J66" i="2"/>
  <c r="AG66" i="2" s="1"/>
  <c r="BN111" i="8"/>
  <c r="BN107" i="8"/>
  <c r="BN110" i="8"/>
  <c r="BN105" i="8"/>
  <c r="BN102" i="8"/>
  <c r="BN100" i="8"/>
  <c r="BN92" i="8"/>
  <c r="BN106" i="8"/>
  <c r="BN103" i="8"/>
  <c r="BN109" i="8"/>
  <c r="BN98" i="8"/>
  <c r="BN101" i="8"/>
  <c r="BN99" i="8"/>
  <c r="BN90" i="8"/>
  <c r="BN93" i="8"/>
  <c r="BN97" i="8"/>
  <c r="BN95" i="8"/>
  <c r="BN91" i="8"/>
  <c r="BN112" i="8"/>
  <c r="BN96" i="8"/>
  <c r="BN94" i="8"/>
  <c r="BN108" i="8"/>
  <c r="BN104" i="8"/>
  <c r="BN89" i="8"/>
  <c r="BN73" i="8"/>
  <c r="BN76" i="8"/>
  <c r="BN88" i="8"/>
  <c r="BN84" i="8"/>
  <c r="BN79" i="8"/>
  <c r="BN71" i="8"/>
  <c r="BN82" i="8"/>
  <c r="BN74" i="8"/>
  <c r="BN86" i="8"/>
  <c r="BN77" i="8"/>
  <c r="BN80" i="8"/>
  <c r="BN72" i="8"/>
  <c r="BN85" i="8"/>
  <c r="BN75" i="8"/>
  <c r="BN87" i="8"/>
  <c r="BN83" i="8"/>
  <c r="BN78" i="8"/>
  <c r="BN70" i="8"/>
  <c r="BN62" i="8"/>
  <c r="BN54" i="8"/>
  <c r="BN57" i="8"/>
  <c r="BN69" i="8"/>
  <c r="BN60" i="8"/>
  <c r="BN52" i="8"/>
  <c r="BN63" i="8"/>
  <c r="BN55" i="8"/>
  <c r="BN66" i="8"/>
  <c r="BN58" i="8"/>
  <c r="BN50" i="8"/>
  <c r="BN65" i="8"/>
  <c r="BN61" i="8"/>
  <c r="BN53" i="8"/>
  <c r="BN68" i="8"/>
  <c r="BN64" i="8"/>
  <c r="BN56" i="8"/>
  <c r="BN59" i="8"/>
  <c r="BN41" i="8"/>
  <c r="BN33" i="8"/>
  <c r="BN51" i="8"/>
  <c r="BN49" i="8"/>
  <c r="BN44" i="8"/>
  <c r="BN36" i="8"/>
  <c r="BN47" i="8"/>
  <c r="BN39" i="8"/>
  <c r="BN31" i="8"/>
  <c r="BN48" i="8"/>
  <c r="BN45" i="8"/>
  <c r="BN42" i="8"/>
  <c r="BN34" i="8"/>
  <c r="BN37" i="8"/>
  <c r="BN40" i="8"/>
  <c r="BN32" i="8"/>
  <c r="BN38" i="8"/>
  <c r="BN30" i="8"/>
  <c r="BN22" i="8"/>
  <c r="BN13" i="8"/>
  <c r="BN25" i="8"/>
  <c r="BN17" i="8"/>
  <c r="BN28" i="8"/>
  <c r="BN20" i="8"/>
  <c r="BN23" i="8"/>
  <c r="BN14" i="8"/>
  <c r="BN43" i="8"/>
  <c r="BN26" i="8"/>
  <c r="BN18" i="8"/>
  <c r="BN35" i="8"/>
  <c r="BN27" i="8"/>
  <c r="BN19" i="8"/>
  <c r="BN7" i="8"/>
  <c r="BN16" i="8"/>
  <c r="BN10" i="8"/>
  <c r="BN24" i="8"/>
  <c r="BN11" i="8"/>
  <c r="BN21" i="8"/>
  <c r="BN12" i="8"/>
  <c r="BN8" i="8"/>
  <c r="BN29" i="8"/>
  <c r="BN9" i="8"/>
  <c r="BO6" i="8"/>
  <c r="K32" i="11" l="1" a="1"/>
  <c r="K32" i="11" s="1"/>
  <c r="H32" i="11" a="1"/>
  <c r="H32" i="11" s="1"/>
  <c r="G33" i="11"/>
  <c r="J32" i="11" a="1"/>
  <c r="J32" i="11" s="1"/>
  <c r="I32" i="11" a="1"/>
  <c r="I32" i="11" s="1"/>
  <c r="AG111" i="8"/>
  <c r="AG107" i="8"/>
  <c r="AG110" i="8"/>
  <c r="AG106" i="8"/>
  <c r="AG102" i="8"/>
  <c r="AG100" i="8"/>
  <c r="AG92" i="8"/>
  <c r="AG103" i="8"/>
  <c r="AG105" i="8"/>
  <c r="AG98" i="8"/>
  <c r="AG101" i="8"/>
  <c r="AG99" i="8"/>
  <c r="AG104" i="8"/>
  <c r="AG112" i="8"/>
  <c r="AG109" i="8"/>
  <c r="AG108" i="8"/>
  <c r="AG97" i="8"/>
  <c r="AG91" i="8"/>
  <c r="AG90" i="8"/>
  <c r="AG89" i="8"/>
  <c r="AG94" i="8"/>
  <c r="AG93" i="8"/>
  <c r="AG96" i="8"/>
  <c r="AG95" i="8"/>
  <c r="AG82" i="8"/>
  <c r="AG73" i="8"/>
  <c r="AG86" i="8"/>
  <c r="AG76" i="8"/>
  <c r="AG85" i="8"/>
  <c r="AG79" i="8"/>
  <c r="AG71" i="8"/>
  <c r="AG88" i="8"/>
  <c r="AG87" i="8"/>
  <c r="AG83" i="8"/>
  <c r="AG74" i="8"/>
  <c r="AG77" i="8"/>
  <c r="AG80" i="8"/>
  <c r="AG72" i="8"/>
  <c r="AG84" i="8"/>
  <c r="AG75" i="8"/>
  <c r="AG78" i="8"/>
  <c r="AG70" i="8"/>
  <c r="AG66" i="8"/>
  <c r="AG62" i="8"/>
  <c r="AG54" i="8"/>
  <c r="AG65" i="8"/>
  <c r="AG57" i="8"/>
  <c r="AG60" i="8"/>
  <c r="AG52" i="8"/>
  <c r="AG63" i="8"/>
  <c r="AG55" i="8"/>
  <c r="AG58" i="8"/>
  <c r="AG50" i="8"/>
  <c r="AG68" i="8"/>
  <c r="AG61" i="8"/>
  <c r="AG53" i="8"/>
  <c r="AG64" i="8"/>
  <c r="AG56" i="8"/>
  <c r="AG41" i="8"/>
  <c r="AG33" i="8"/>
  <c r="AG44" i="8"/>
  <c r="AG36" i="8"/>
  <c r="AG51" i="8"/>
  <c r="AG39" i="8"/>
  <c r="AG31" i="8"/>
  <c r="AG42" i="8"/>
  <c r="AG34" i="8"/>
  <c r="AG37" i="8"/>
  <c r="AG59" i="8"/>
  <c r="AG40" i="8"/>
  <c r="AG32" i="8"/>
  <c r="AG69" i="8"/>
  <c r="AG48" i="8"/>
  <c r="AG47" i="8"/>
  <c r="AG45" i="8"/>
  <c r="AG38" i="8"/>
  <c r="AG29" i="8"/>
  <c r="AG22" i="8"/>
  <c r="AG13" i="8"/>
  <c r="AG43" i="8"/>
  <c r="AG30" i="8"/>
  <c r="AG25" i="8"/>
  <c r="AG17" i="8"/>
  <c r="AG28" i="8"/>
  <c r="AG20" i="8"/>
  <c r="AG49" i="8"/>
  <c r="AG23" i="8"/>
  <c r="AG14" i="8"/>
  <c r="AG35" i="8"/>
  <c r="AG26" i="8"/>
  <c r="AG18" i="8"/>
  <c r="AG27" i="8"/>
  <c r="AG19" i="8"/>
  <c r="AG10" i="8"/>
  <c r="AG12" i="8"/>
  <c r="AH6" i="8"/>
  <c r="AG24" i="8"/>
  <c r="AG9" i="8"/>
  <c r="AG8" i="8"/>
  <c r="AG21" i="8"/>
  <c r="AG7" i="8"/>
  <c r="AG16" i="8"/>
  <c r="AG11" i="8"/>
  <c r="F61" i="2"/>
  <c r="C53" i="1"/>
  <c r="E53" i="1" s="1"/>
  <c r="BO110" i="8"/>
  <c r="BO112" i="8"/>
  <c r="BO108" i="8"/>
  <c r="BO97" i="8"/>
  <c r="BO106" i="8"/>
  <c r="BO103" i="8"/>
  <c r="BO95" i="8"/>
  <c r="BO109" i="8"/>
  <c r="BO98" i="8"/>
  <c r="BO101" i="8"/>
  <c r="BO93" i="8"/>
  <c r="BO111" i="8"/>
  <c r="BO104" i="8"/>
  <c r="BO96" i="8"/>
  <c r="BO107" i="8"/>
  <c r="BO105" i="8"/>
  <c r="BO102" i="8"/>
  <c r="BO94" i="8"/>
  <c r="BO90" i="8"/>
  <c r="BO99" i="8"/>
  <c r="BO88" i="8"/>
  <c r="BO91" i="8"/>
  <c r="BO100" i="8"/>
  <c r="BO84" i="8"/>
  <c r="BO92" i="8"/>
  <c r="BO89" i="8"/>
  <c r="BO87" i="8"/>
  <c r="BO76" i="8"/>
  <c r="BO79" i="8"/>
  <c r="BO71" i="8"/>
  <c r="BO82" i="8"/>
  <c r="BO74" i="8"/>
  <c r="BO86" i="8"/>
  <c r="BO77" i="8"/>
  <c r="BO69" i="8"/>
  <c r="BO80" i="8"/>
  <c r="BO72" i="8"/>
  <c r="BO85" i="8"/>
  <c r="BO75" i="8"/>
  <c r="BO66" i="8"/>
  <c r="BO83" i="8"/>
  <c r="BO78" i="8"/>
  <c r="BO70" i="8"/>
  <c r="BO73" i="8"/>
  <c r="BO57" i="8"/>
  <c r="BO49" i="8"/>
  <c r="BO60" i="8"/>
  <c r="BO52" i="8"/>
  <c r="BO63" i="8"/>
  <c r="BO55" i="8"/>
  <c r="BO47" i="8"/>
  <c r="BO58" i="8"/>
  <c r="BO50" i="8"/>
  <c r="BO65" i="8"/>
  <c r="BO61" i="8"/>
  <c r="BO53" i="8"/>
  <c r="BO68" i="8"/>
  <c r="BO64" i="8"/>
  <c r="BO56" i="8"/>
  <c r="BO48" i="8"/>
  <c r="BO59" i="8"/>
  <c r="BO54" i="8"/>
  <c r="BO51" i="8"/>
  <c r="BO44" i="8"/>
  <c r="BO36" i="8"/>
  <c r="BO39" i="8"/>
  <c r="BO31" i="8"/>
  <c r="BO45" i="8"/>
  <c r="BO42" i="8"/>
  <c r="BO34" i="8"/>
  <c r="BO37" i="8"/>
  <c r="BO40" i="8"/>
  <c r="BO32" i="8"/>
  <c r="BO62" i="8"/>
  <c r="BO43" i="8"/>
  <c r="BO35" i="8"/>
  <c r="BO41" i="8"/>
  <c r="BO33" i="8"/>
  <c r="BO25" i="8"/>
  <c r="BO17" i="8"/>
  <c r="BO28" i="8"/>
  <c r="BO20" i="8"/>
  <c r="BO11" i="8"/>
  <c r="BO23" i="8"/>
  <c r="BO26" i="8"/>
  <c r="BO18" i="8"/>
  <c r="BO38" i="8"/>
  <c r="BO21" i="8"/>
  <c r="BO29" i="8"/>
  <c r="BO30" i="8"/>
  <c r="BO22" i="8"/>
  <c r="BO16" i="8"/>
  <c r="BO10" i="8"/>
  <c r="BO24" i="8"/>
  <c r="BO19" i="8"/>
  <c r="BO12" i="8"/>
  <c r="BO8" i="8"/>
  <c r="BO27" i="8"/>
  <c r="BO14" i="8"/>
  <c r="BO9" i="8"/>
  <c r="BP6" i="8"/>
  <c r="BO13" i="8"/>
  <c r="BO7" i="8"/>
  <c r="F73" i="2"/>
  <c r="C65" i="1"/>
  <c r="E65" i="1" s="1"/>
  <c r="AF73" i="2" l="1"/>
  <c r="AE73" i="2"/>
  <c r="J73" i="2"/>
  <c r="AI73" i="2"/>
  <c r="AH73" i="2"/>
  <c r="AF61" i="2"/>
  <c r="AE61" i="2"/>
  <c r="AH61" i="2"/>
  <c r="D15" i="3"/>
  <c r="AI61" i="2"/>
  <c r="J61" i="2"/>
  <c r="AG61" i="2" s="1"/>
  <c r="F173" i="2"/>
  <c r="AH110" i="8"/>
  <c r="AI110" i="8" s="1"/>
  <c r="AH112" i="8"/>
  <c r="AI112" i="8" s="1"/>
  <c r="AH109" i="8"/>
  <c r="AI109" i="8" s="1"/>
  <c r="AH108" i="8"/>
  <c r="AI108" i="8" s="1"/>
  <c r="AH97" i="8"/>
  <c r="AI97" i="8" s="1"/>
  <c r="AH103" i="8"/>
  <c r="AI103" i="8" s="1"/>
  <c r="AH95" i="8"/>
  <c r="AI95" i="8" s="1"/>
  <c r="AH105" i="8"/>
  <c r="AI105" i="8" s="1"/>
  <c r="AH98" i="8"/>
  <c r="AI98" i="8" s="1"/>
  <c r="AH101" i="8"/>
  <c r="AI101" i="8" s="1"/>
  <c r="AH93" i="8"/>
  <c r="AI93" i="8" s="1"/>
  <c r="AH111" i="8"/>
  <c r="AI111" i="8" s="1"/>
  <c r="AH104" i="8"/>
  <c r="AI104" i="8" s="1"/>
  <c r="AH96" i="8"/>
  <c r="AI96" i="8" s="1"/>
  <c r="AH107" i="8"/>
  <c r="AI107" i="8" s="1"/>
  <c r="AH106" i="8"/>
  <c r="AI106" i="8" s="1"/>
  <c r="AH102" i="8"/>
  <c r="AI102" i="8" s="1"/>
  <c r="AH94" i="8"/>
  <c r="AI94" i="8" s="1"/>
  <c r="AH88" i="8"/>
  <c r="AI88" i="8" s="1"/>
  <c r="AH92" i="8"/>
  <c r="AI92" i="8" s="1"/>
  <c r="AH99" i="8"/>
  <c r="AI99" i="8" s="1"/>
  <c r="AH91" i="8"/>
  <c r="AI91" i="8" s="1"/>
  <c r="AH90" i="8"/>
  <c r="AI90" i="8" s="1"/>
  <c r="AH84" i="8"/>
  <c r="AI84" i="8" s="1"/>
  <c r="AH100" i="8"/>
  <c r="AI100" i="8" s="1"/>
  <c r="AH87" i="8"/>
  <c r="AI87" i="8" s="1"/>
  <c r="AH89" i="8"/>
  <c r="AI89" i="8" s="1"/>
  <c r="AH86" i="8"/>
  <c r="AI86" i="8" s="1"/>
  <c r="AH76" i="8"/>
  <c r="AI76" i="8" s="1"/>
  <c r="AH85" i="8"/>
  <c r="AI85" i="8" s="1"/>
  <c r="AH79" i="8"/>
  <c r="AI79" i="8" s="1"/>
  <c r="AH71" i="8"/>
  <c r="AI71" i="8" s="1"/>
  <c r="AH83" i="8"/>
  <c r="AI83" i="8" s="1"/>
  <c r="AH74" i="8"/>
  <c r="AI74" i="8" s="1"/>
  <c r="AH77" i="8"/>
  <c r="AI77" i="8" s="1"/>
  <c r="AH69" i="8"/>
  <c r="AI69" i="8" s="1"/>
  <c r="AH80" i="8"/>
  <c r="AI80" i="8" s="1"/>
  <c r="AH72" i="8"/>
  <c r="AI72" i="8" s="1"/>
  <c r="AH75" i="8"/>
  <c r="AI75" i="8" s="1"/>
  <c r="AH66" i="8"/>
  <c r="AI66" i="8" s="1"/>
  <c r="AH78" i="8"/>
  <c r="AI78" i="8" s="1"/>
  <c r="AH70" i="8"/>
  <c r="AI70" i="8" s="1"/>
  <c r="AH82" i="8"/>
  <c r="AI82" i="8" s="1"/>
  <c r="AH73" i="8"/>
  <c r="AI73" i="8" s="1"/>
  <c r="AH65" i="8"/>
  <c r="AI65" i="8" s="1"/>
  <c r="AH57" i="8"/>
  <c r="AI57" i="8" s="1"/>
  <c r="AH49" i="8"/>
  <c r="AI49" i="8" s="1"/>
  <c r="AH60" i="8"/>
  <c r="AI60" i="8" s="1"/>
  <c r="AH52" i="8"/>
  <c r="AI52" i="8" s="1"/>
  <c r="AH63" i="8"/>
  <c r="AI63" i="8" s="1"/>
  <c r="AH55" i="8"/>
  <c r="AI55" i="8" s="1"/>
  <c r="AH47" i="8"/>
  <c r="AI47" i="8" s="1"/>
  <c r="AH58" i="8"/>
  <c r="AI58" i="8" s="1"/>
  <c r="AH50" i="8"/>
  <c r="AI50" i="8" s="1"/>
  <c r="AH68" i="8"/>
  <c r="AI68" i="8" s="1"/>
  <c r="AH61" i="8"/>
  <c r="AI61" i="8" s="1"/>
  <c r="AH53" i="8"/>
  <c r="AI53" i="8" s="1"/>
  <c r="AH64" i="8"/>
  <c r="AI64" i="8" s="1"/>
  <c r="AH56" i="8"/>
  <c r="AI56" i="8" s="1"/>
  <c r="AH48" i="8"/>
  <c r="AI48" i="8" s="1"/>
  <c r="AH59" i="8"/>
  <c r="AI59" i="8" s="1"/>
  <c r="AH44" i="8"/>
  <c r="AI44" i="8" s="1"/>
  <c r="AH36" i="8"/>
  <c r="AI36" i="8" s="1"/>
  <c r="AH51" i="8"/>
  <c r="AI51" i="8" s="1"/>
  <c r="AH39" i="8"/>
  <c r="AI39" i="8" s="1"/>
  <c r="AH31" i="8"/>
  <c r="AI31" i="8" s="1"/>
  <c r="AH62" i="8"/>
  <c r="AI62" i="8" s="1"/>
  <c r="AH42" i="8"/>
  <c r="AI42" i="8" s="1"/>
  <c r="AH34" i="8"/>
  <c r="AI34" i="8" s="1"/>
  <c r="AH37" i="8"/>
  <c r="AI37" i="8" s="1"/>
  <c r="AH40" i="8"/>
  <c r="AI40" i="8" s="1"/>
  <c r="AH32" i="8"/>
  <c r="AI32" i="8" s="1"/>
  <c r="AH43" i="8"/>
  <c r="AI43" i="8" s="1"/>
  <c r="AH35" i="8"/>
  <c r="AI35" i="8" s="1"/>
  <c r="AH54" i="8"/>
  <c r="AI54" i="8" s="1"/>
  <c r="AH41" i="8"/>
  <c r="AI41" i="8" s="1"/>
  <c r="AH33" i="8"/>
  <c r="AI33" i="8" s="1"/>
  <c r="AH30" i="8"/>
  <c r="AI30" i="8" s="1"/>
  <c r="AH25" i="8"/>
  <c r="AI25" i="8" s="1"/>
  <c r="AH17" i="8"/>
  <c r="AI17" i="8" s="1"/>
  <c r="AH38" i="8"/>
  <c r="AI38" i="8" s="1"/>
  <c r="AH28" i="8"/>
  <c r="AI28" i="8" s="1"/>
  <c r="AH20" i="8"/>
  <c r="AI20" i="8" s="1"/>
  <c r="AH11" i="8"/>
  <c r="AI11" i="8" s="1"/>
  <c r="AH23" i="8"/>
  <c r="AI23" i="8" s="1"/>
  <c r="AH45" i="8"/>
  <c r="AI45" i="8" s="1"/>
  <c r="AH26" i="8"/>
  <c r="AI26" i="8" s="1"/>
  <c r="AH18" i="8"/>
  <c r="AI18" i="8" s="1"/>
  <c r="AH21" i="8"/>
  <c r="AI21" i="8" s="1"/>
  <c r="AH29" i="8"/>
  <c r="AI29" i="8" s="1"/>
  <c r="AH22" i="8"/>
  <c r="AI22" i="8" s="1"/>
  <c r="AH13" i="8"/>
  <c r="AI13" i="8" s="1"/>
  <c r="AH10" i="8"/>
  <c r="AI10" i="8" s="1"/>
  <c r="AH12" i="8"/>
  <c r="AI12" i="8" s="1"/>
  <c r="AH27" i="8"/>
  <c r="AI27" i="8" s="1"/>
  <c r="AH24" i="8"/>
  <c r="AI24" i="8" s="1"/>
  <c r="AH14" i="8"/>
  <c r="AI14" i="8" s="1"/>
  <c r="AH9" i="8"/>
  <c r="AI9" i="8" s="1"/>
  <c r="AH8" i="8"/>
  <c r="AI8" i="8" s="1"/>
  <c r="AH7" i="8"/>
  <c r="AH19" i="8"/>
  <c r="AI19" i="8" s="1"/>
  <c r="AH16" i="8"/>
  <c r="AI16" i="8" s="1"/>
  <c r="BP109" i="8"/>
  <c r="BP112" i="8"/>
  <c r="BP105" i="8"/>
  <c r="BP108" i="8"/>
  <c r="BP110" i="8"/>
  <c r="BP100" i="8"/>
  <c r="BP98" i="8"/>
  <c r="BP90" i="8"/>
  <c r="BP101" i="8"/>
  <c r="BP111" i="8"/>
  <c r="BP104" i="8"/>
  <c r="BP96" i="8"/>
  <c r="BP99" i="8"/>
  <c r="BP107" i="8"/>
  <c r="BP97" i="8"/>
  <c r="BP88" i="8"/>
  <c r="BP93" i="8"/>
  <c r="BP91" i="8"/>
  <c r="BP106" i="8"/>
  <c r="BP95" i="8"/>
  <c r="BP103" i="8"/>
  <c r="BP102" i="8"/>
  <c r="BP94" i="8"/>
  <c r="BP92" i="8"/>
  <c r="BP89" i="8"/>
  <c r="BP87" i="8"/>
  <c r="BP79" i="8"/>
  <c r="BP71" i="8"/>
  <c r="BP84" i="8"/>
  <c r="BP82" i="8"/>
  <c r="BP74" i="8"/>
  <c r="BP86" i="8"/>
  <c r="BP77" i="8"/>
  <c r="BP69" i="8"/>
  <c r="BP80" i="8"/>
  <c r="BP72" i="8"/>
  <c r="BP85" i="8"/>
  <c r="BP75" i="8"/>
  <c r="BP83" i="8"/>
  <c r="BP78" i="8"/>
  <c r="BP70" i="8"/>
  <c r="BP73" i="8"/>
  <c r="BP76" i="8"/>
  <c r="BP68" i="8"/>
  <c r="BP60" i="8"/>
  <c r="BP52" i="8"/>
  <c r="BP63" i="8"/>
  <c r="BP55" i="8"/>
  <c r="BP58" i="8"/>
  <c r="BP50" i="8"/>
  <c r="BP66" i="8"/>
  <c r="BP65" i="8"/>
  <c r="BP61" i="8"/>
  <c r="BP53" i="8"/>
  <c r="BP64" i="8"/>
  <c r="BP56" i="8"/>
  <c r="BP48" i="8"/>
  <c r="BP59" i="8"/>
  <c r="BP51" i="8"/>
  <c r="BP62" i="8"/>
  <c r="BP54" i="8"/>
  <c r="BP49" i="8"/>
  <c r="BP39" i="8"/>
  <c r="BP47" i="8"/>
  <c r="BP45" i="8"/>
  <c r="BP42" i="8"/>
  <c r="BP34" i="8"/>
  <c r="BP37" i="8"/>
  <c r="BP29" i="8"/>
  <c r="BP40" i="8"/>
  <c r="BP32" i="8"/>
  <c r="BP43" i="8"/>
  <c r="BP35" i="8"/>
  <c r="BP38" i="8"/>
  <c r="BP30" i="8"/>
  <c r="BP44" i="8"/>
  <c r="BP36" i="8"/>
  <c r="BP28" i="8"/>
  <c r="BP20" i="8"/>
  <c r="BP11" i="8"/>
  <c r="BP23" i="8"/>
  <c r="BP14" i="8"/>
  <c r="BP57" i="8"/>
  <c r="BP41" i="8"/>
  <c r="BP26" i="8"/>
  <c r="BP18" i="8"/>
  <c r="BP21" i="8"/>
  <c r="BP12" i="8"/>
  <c r="BP31" i="8"/>
  <c r="BP24" i="8"/>
  <c r="BP16" i="8"/>
  <c r="BP33" i="8"/>
  <c r="BP27" i="8"/>
  <c r="BP25" i="8"/>
  <c r="BP17" i="8"/>
  <c r="BP22" i="8"/>
  <c r="BP19" i="8"/>
  <c r="BP8" i="8"/>
  <c r="BP9" i="8"/>
  <c r="BQ6" i="8"/>
  <c r="BP13" i="8"/>
  <c r="BP7" i="8"/>
  <c r="BP10" i="8"/>
  <c r="H33" i="11" a="1"/>
  <c r="H33" i="11" s="1"/>
  <c r="G34" i="11"/>
  <c r="K33" i="11" a="1"/>
  <c r="K33" i="11" s="1"/>
  <c r="J33" i="11" a="1"/>
  <c r="J33" i="11" s="1"/>
  <c r="I33" i="11" a="1"/>
  <c r="I33" i="11" s="1"/>
  <c r="J173" i="2" l="1"/>
  <c r="L15" i="3"/>
  <c r="L16" i="3" s="1"/>
  <c r="AF173" i="2"/>
  <c r="BQ112" i="8"/>
  <c r="BQ108" i="8"/>
  <c r="BQ111" i="8"/>
  <c r="BQ106" i="8"/>
  <c r="BQ103" i="8"/>
  <c r="BQ95" i="8"/>
  <c r="BQ109" i="8"/>
  <c r="BQ101" i="8"/>
  <c r="BQ93" i="8"/>
  <c r="BQ104" i="8"/>
  <c r="BQ96" i="8"/>
  <c r="BQ99" i="8"/>
  <c r="BQ91" i="8"/>
  <c r="BQ107" i="8"/>
  <c r="BQ102" i="8"/>
  <c r="BQ94" i="8"/>
  <c r="BQ105" i="8"/>
  <c r="BQ110" i="8"/>
  <c r="BQ100" i="8"/>
  <c r="BQ92" i="8"/>
  <c r="BQ86" i="8"/>
  <c r="BQ97" i="8"/>
  <c r="BQ82" i="8"/>
  <c r="BQ98" i="8"/>
  <c r="BQ90" i="8"/>
  <c r="BQ84" i="8"/>
  <c r="BQ74" i="8"/>
  <c r="BQ88" i="8"/>
  <c r="BQ77" i="8"/>
  <c r="BQ80" i="8"/>
  <c r="BQ72" i="8"/>
  <c r="BQ85" i="8"/>
  <c r="BQ75" i="8"/>
  <c r="BQ66" i="8"/>
  <c r="BQ83" i="8"/>
  <c r="BQ78" i="8"/>
  <c r="BQ70" i="8"/>
  <c r="BQ73" i="8"/>
  <c r="BQ87" i="8"/>
  <c r="BQ76" i="8"/>
  <c r="BQ68" i="8"/>
  <c r="BQ89" i="8"/>
  <c r="BQ79" i="8"/>
  <c r="BQ71" i="8"/>
  <c r="BQ63" i="8"/>
  <c r="BQ55" i="8"/>
  <c r="BQ47" i="8"/>
  <c r="BQ69" i="8"/>
  <c r="BQ58" i="8"/>
  <c r="BQ50" i="8"/>
  <c r="BQ65" i="8"/>
  <c r="BQ61" i="8"/>
  <c r="BQ53" i="8"/>
  <c r="BQ64" i="8"/>
  <c r="BQ56" i="8"/>
  <c r="BQ48" i="8"/>
  <c r="BQ59" i="8"/>
  <c r="BQ51" i="8"/>
  <c r="BQ62" i="8"/>
  <c r="BQ54" i="8"/>
  <c r="BQ45" i="8"/>
  <c r="BQ57" i="8"/>
  <c r="BQ42" i="8"/>
  <c r="BQ34" i="8"/>
  <c r="BQ37" i="8"/>
  <c r="BQ29" i="8"/>
  <c r="BQ40" i="8"/>
  <c r="BQ32" i="8"/>
  <c r="BQ43" i="8"/>
  <c r="BQ35" i="8"/>
  <c r="BQ60" i="8"/>
  <c r="BQ38" i="8"/>
  <c r="BQ30" i="8"/>
  <c r="BQ52" i="8"/>
  <c r="BQ41" i="8"/>
  <c r="BQ33" i="8"/>
  <c r="BQ49" i="8"/>
  <c r="BQ39" i="8"/>
  <c r="BQ31" i="8"/>
  <c r="BQ23" i="8"/>
  <c r="BQ14" i="8"/>
  <c r="BQ44" i="8"/>
  <c r="BQ26" i="8"/>
  <c r="BQ18" i="8"/>
  <c r="BQ9" i="8"/>
  <c r="BQ21" i="8"/>
  <c r="BQ24" i="8"/>
  <c r="BQ16" i="8"/>
  <c r="BQ36" i="8"/>
  <c r="BQ27" i="8"/>
  <c r="BQ19" i="8"/>
  <c r="BQ28" i="8"/>
  <c r="BQ20" i="8"/>
  <c r="BQ22" i="8"/>
  <c r="BQ11" i="8"/>
  <c r="BQ8" i="8"/>
  <c r="BQ17" i="8"/>
  <c r="BQ12" i="8"/>
  <c r="BR6" i="8"/>
  <c r="BQ13" i="8"/>
  <c r="BQ7" i="8"/>
  <c r="BQ25" i="8"/>
  <c r="BQ10" i="8"/>
  <c r="Q15" i="3"/>
  <c r="W15" i="3" s="1"/>
  <c r="AI173" i="2"/>
  <c r="Q12" i="3" s="1"/>
  <c r="O15" i="3"/>
  <c r="AH173" i="2"/>
  <c r="J34" i="11" a="1"/>
  <c r="J34" i="11" s="1"/>
  <c r="H34" i="11" a="1"/>
  <c r="H34" i="11" s="1"/>
  <c r="G35" i="11"/>
  <c r="K34" i="11" a="1"/>
  <c r="K34" i="11" s="1"/>
  <c r="I34" i="11" a="1"/>
  <c r="I34" i="11" s="1"/>
  <c r="J15" i="3"/>
  <c r="J16" i="3" s="1"/>
  <c r="AE173" i="2"/>
  <c r="AG73" i="2"/>
  <c r="M15" i="3" s="1"/>
  <c r="M16" i="3" s="1"/>
  <c r="V15" i="3" l="1"/>
  <c r="O16" i="3"/>
  <c r="V16" i="3" s="1"/>
  <c r="W12" i="3"/>
  <c r="Q16" i="3"/>
  <c r="W16" i="3" s="1"/>
  <c r="BR110" i="8"/>
  <c r="BS110" i="8" s="1"/>
  <c r="BR111" i="8"/>
  <c r="BS111" i="8" s="1"/>
  <c r="BR106" i="8"/>
  <c r="BS106" i="8" s="1"/>
  <c r="BR98" i="8"/>
  <c r="BS98" i="8" s="1"/>
  <c r="BR104" i="8"/>
  <c r="BS104" i="8" s="1"/>
  <c r="BR96" i="8"/>
  <c r="BS96" i="8" s="1"/>
  <c r="BR99" i="8"/>
  <c r="BS99" i="8" s="1"/>
  <c r="BR107" i="8"/>
  <c r="BS107" i="8" s="1"/>
  <c r="BR102" i="8"/>
  <c r="BS102" i="8" s="1"/>
  <c r="BR94" i="8"/>
  <c r="BS94" i="8" s="1"/>
  <c r="BR105" i="8"/>
  <c r="BS105" i="8" s="1"/>
  <c r="BR97" i="8"/>
  <c r="BS97" i="8" s="1"/>
  <c r="BR112" i="8"/>
  <c r="BS112" i="8" s="1"/>
  <c r="BR108" i="8"/>
  <c r="BS108" i="8" s="1"/>
  <c r="BR103" i="8"/>
  <c r="BS103" i="8" s="1"/>
  <c r="BR95" i="8"/>
  <c r="BS95" i="8" s="1"/>
  <c r="BR101" i="8"/>
  <c r="BS101" i="8" s="1"/>
  <c r="BR93" i="8"/>
  <c r="BS93" i="8" s="1"/>
  <c r="BR91" i="8"/>
  <c r="BS91" i="8" s="1"/>
  <c r="BR100" i="8"/>
  <c r="BS100" i="8" s="1"/>
  <c r="BR92" i="8"/>
  <c r="BS92" i="8" s="1"/>
  <c r="BR109" i="8"/>
  <c r="BS109" i="8" s="1"/>
  <c r="BR85" i="8"/>
  <c r="BS85" i="8" s="1"/>
  <c r="BR90" i="8"/>
  <c r="BS90" i="8" s="1"/>
  <c r="BR88" i="8"/>
  <c r="BS88" i="8" s="1"/>
  <c r="BR82" i="8"/>
  <c r="BS82" i="8" s="1"/>
  <c r="BR77" i="8"/>
  <c r="BS77" i="8" s="1"/>
  <c r="BR86" i="8"/>
  <c r="BS86" i="8" s="1"/>
  <c r="BR80" i="8"/>
  <c r="BS80" i="8" s="1"/>
  <c r="BR72" i="8"/>
  <c r="BS72" i="8" s="1"/>
  <c r="BR75" i="8"/>
  <c r="BS75" i="8" s="1"/>
  <c r="BR83" i="8"/>
  <c r="BS83" i="8" s="1"/>
  <c r="BR78" i="8"/>
  <c r="BS78" i="8" s="1"/>
  <c r="BR70" i="8"/>
  <c r="BS70" i="8" s="1"/>
  <c r="BR73" i="8"/>
  <c r="BS73" i="8" s="1"/>
  <c r="BR87" i="8"/>
  <c r="BS87" i="8" s="1"/>
  <c r="BR76" i="8"/>
  <c r="BS76" i="8" s="1"/>
  <c r="BR68" i="8"/>
  <c r="BS68" i="8" s="1"/>
  <c r="BR89" i="8"/>
  <c r="BS89" i="8" s="1"/>
  <c r="BR79" i="8"/>
  <c r="BS79" i="8" s="1"/>
  <c r="BR71" i="8"/>
  <c r="BS71" i="8" s="1"/>
  <c r="BR84" i="8"/>
  <c r="BS84" i="8" s="1"/>
  <c r="BR74" i="8"/>
  <c r="BS74" i="8" s="1"/>
  <c r="BR69" i="8"/>
  <c r="BS69" i="8" s="1"/>
  <c r="BR58" i="8"/>
  <c r="BS58" i="8" s="1"/>
  <c r="BR50" i="8"/>
  <c r="BS50" i="8" s="1"/>
  <c r="BR65" i="8"/>
  <c r="BS65" i="8" s="1"/>
  <c r="BR61" i="8"/>
  <c r="BS61" i="8" s="1"/>
  <c r="BR53" i="8"/>
  <c r="BS53" i="8" s="1"/>
  <c r="BR66" i="8"/>
  <c r="BS66" i="8" s="1"/>
  <c r="BR64" i="8"/>
  <c r="BS64" i="8" s="1"/>
  <c r="BR56" i="8"/>
  <c r="BS56" i="8" s="1"/>
  <c r="BR48" i="8"/>
  <c r="BS48" i="8" s="1"/>
  <c r="BR59" i="8"/>
  <c r="BS59" i="8" s="1"/>
  <c r="BR51" i="8"/>
  <c r="BS51" i="8" s="1"/>
  <c r="BR62" i="8"/>
  <c r="BS62" i="8" s="1"/>
  <c r="BR54" i="8"/>
  <c r="BS54" i="8" s="1"/>
  <c r="BR57" i="8"/>
  <c r="BS57" i="8" s="1"/>
  <c r="BR49" i="8"/>
  <c r="BS49" i="8" s="1"/>
  <c r="BR60" i="8"/>
  <c r="BS60" i="8" s="1"/>
  <c r="BR47" i="8"/>
  <c r="BS47" i="8" s="1"/>
  <c r="BR45" i="8"/>
  <c r="BS45" i="8" s="1"/>
  <c r="BR37" i="8"/>
  <c r="BS37" i="8" s="1"/>
  <c r="BR63" i="8"/>
  <c r="BS63" i="8" s="1"/>
  <c r="BR40" i="8"/>
  <c r="BS40" i="8" s="1"/>
  <c r="BR32" i="8"/>
  <c r="BS32" i="8" s="1"/>
  <c r="BR43" i="8"/>
  <c r="BS43" i="8" s="1"/>
  <c r="BR35" i="8"/>
  <c r="BS35" i="8" s="1"/>
  <c r="BR38" i="8"/>
  <c r="BS38" i="8" s="1"/>
  <c r="BR55" i="8"/>
  <c r="BS55" i="8" s="1"/>
  <c r="BR52" i="8"/>
  <c r="BS52" i="8" s="1"/>
  <c r="BR41" i="8"/>
  <c r="BS41" i="8" s="1"/>
  <c r="BR33" i="8"/>
  <c r="BS33" i="8" s="1"/>
  <c r="BR44" i="8"/>
  <c r="BS44" i="8" s="1"/>
  <c r="BR36" i="8"/>
  <c r="BS36" i="8" s="1"/>
  <c r="BR42" i="8"/>
  <c r="BS42" i="8" s="1"/>
  <c r="BR34" i="8"/>
  <c r="BS34" i="8" s="1"/>
  <c r="BR39" i="8"/>
  <c r="BS39" i="8" s="1"/>
  <c r="BR26" i="8"/>
  <c r="BS26" i="8" s="1"/>
  <c r="BR18" i="8"/>
  <c r="BS18" i="8" s="1"/>
  <c r="BR21" i="8"/>
  <c r="BS21" i="8" s="1"/>
  <c r="BR12" i="8"/>
  <c r="BS12" i="8" s="1"/>
  <c r="BR24" i="8"/>
  <c r="BS24" i="8" s="1"/>
  <c r="BR31" i="8"/>
  <c r="BS31" i="8" s="1"/>
  <c r="BR27" i="8"/>
  <c r="BS27" i="8" s="1"/>
  <c r="BR19" i="8"/>
  <c r="BS19" i="8" s="1"/>
  <c r="BR29" i="8"/>
  <c r="BS29" i="8" s="1"/>
  <c r="BR22" i="8"/>
  <c r="BS22" i="8" s="1"/>
  <c r="BR13" i="8"/>
  <c r="BS13" i="8" s="1"/>
  <c r="BR23" i="8"/>
  <c r="BS23" i="8" s="1"/>
  <c r="BR14" i="8"/>
  <c r="BS14" i="8" s="1"/>
  <c r="BR20" i="8"/>
  <c r="BS20" i="8" s="1"/>
  <c r="BR11" i="8"/>
  <c r="BS11" i="8" s="1"/>
  <c r="BR28" i="8"/>
  <c r="BS28" i="8" s="1"/>
  <c r="BR8" i="8"/>
  <c r="BS8" i="8" s="1"/>
  <c r="BR17" i="8"/>
  <c r="BS17" i="8" s="1"/>
  <c r="BR9" i="8"/>
  <c r="BS9" i="8" s="1"/>
  <c r="BR7" i="8"/>
  <c r="BR25" i="8"/>
  <c r="BS25" i="8" s="1"/>
  <c r="BR10" i="8"/>
  <c r="BS10" i="8" s="1"/>
  <c r="BR30" i="8"/>
  <c r="BS30" i="8" s="1"/>
  <c r="BR16" i="8"/>
  <c r="BS16" i="8" s="1"/>
  <c r="H35" i="11" a="1"/>
  <c r="H35" i="11" s="1"/>
  <c r="G36" i="11"/>
  <c r="K35" i="11" a="1"/>
  <c r="K35" i="11" s="1"/>
  <c r="J35" i="11" a="1"/>
  <c r="J35" i="11" s="1"/>
  <c r="I35" i="11" a="1"/>
  <c r="I35" i="11" s="1"/>
  <c r="AG173" i="2"/>
  <c r="I36" i="11" l="1" a="1"/>
  <c r="I36" i="11" s="1"/>
  <c r="H36" i="11" a="1"/>
  <c r="H36" i="11" s="1"/>
  <c r="G37" i="11"/>
  <c r="K36" i="11" a="1"/>
  <c r="K36" i="11" s="1"/>
  <c r="J36" i="11" a="1"/>
  <c r="J36" i="11" s="1"/>
  <c r="I37" i="11" l="1" a="1"/>
  <c r="I37" i="11" s="1"/>
  <c r="H37" i="11" a="1"/>
  <c r="H37" i="11" s="1"/>
  <c r="G38" i="11"/>
  <c r="K37" i="11" a="1"/>
  <c r="K37" i="11" s="1"/>
  <c r="J37" i="11" a="1"/>
  <c r="J37" i="11" s="1"/>
  <c r="H38" i="11" l="1" a="1"/>
  <c r="H38" i="11" s="1"/>
  <c r="I38" i="11" a="1"/>
  <c r="I38" i="11" s="1"/>
  <c r="G39" i="11"/>
  <c r="K38" i="11" a="1"/>
  <c r="K38" i="11" s="1"/>
  <c r="J38" i="11" a="1"/>
  <c r="J38" i="11" s="1"/>
  <c r="G40" i="11" l="1"/>
  <c r="I39" i="11" a="1"/>
  <c r="I39" i="11" s="1"/>
  <c r="K39" i="11" a="1"/>
  <c r="K39" i="11" s="1"/>
  <c r="J39" i="11" a="1"/>
  <c r="J39" i="11" s="1"/>
  <c r="H39" i="11" a="1"/>
  <c r="H39" i="11" s="1"/>
  <c r="K40" i="11" l="1" a="1"/>
  <c r="K40" i="11" s="1"/>
  <c r="I40" i="11" a="1"/>
  <c r="I40" i="11" s="1"/>
  <c r="G41" i="11"/>
  <c r="J40" i="11" a="1"/>
  <c r="J40" i="11" s="1"/>
  <c r="H40" i="11" a="1"/>
  <c r="H40" i="11" s="1"/>
  <c r="I41" i="11" l="1" a="1"/>
  <c r="I41" i="11" s="1"/>
  <c r="G42" i="11"/>
  <c r="J41" i="11" a="1"/>
  <c r="J41" i="11" s="1"/>
  <c r="K41" i="11" a="1"/>
  <c r="K41" i="11" s="1"/>
  <c r="H41" i="11" a="1"/>
  <c r="H41" i="11" s="1"/>
  <c r="J42" i="11" l="1" a="1"/>
  <c r="J42" i="11" s="1"/>
  <c r="I42" i="11" a="1"/>
  <c r="I42" i="11" s="1"/>
  <c r="G43" i="11"/>
  <c r="H42" i="11" a="1"/>
  <c r="H42" i="11" s="1"/>
  <c r="K42" i="11" a="1"/>
  <c r="K42" i="11" s="1"/>
  <c r="I43" i="11" l="1" a="1"/>
  <c r="I43" i="11" s="1"/>
  <c r="G44" i="11"/>
  <c r="K43" i="11" a="1"/>
  <c r="K43" i="11" s="1"/>
  <c r="J43" i="11" a="1"/>
  <c r="J43" i="11" s="1"/>
  <c r="H43" i="11" a="1"/>
  <c r="H43" i="11" s="1"/>
  <c r="I44" i="11" l="1" a="1"/>
  <c r="I44" i="11" s="1"/>
  <c r="G45" i="11"/>
  <c r="K44" i="11" a="1"/>
  <c r="K44" i="11" s="1"/>
  <c r="J44" i="11" a="1"/>
  <c r="J44" i="11" s="1"/>
  <c r="H44" i="11" a="1"/>
  <c r="H44" i="11" s="1"/>
  <c r="I45" i="11" l="1" a="1"/>
  <c r="I45" i="11" s="1"/>
  <c r="G46" i="11"/>
  <c r="K45" i="11" a="1"/>
  <c r="K45" i="11" s="1"/>
  <c r="J45" i="11" a="1"/>
  <c r="J45" i="11" s="1"/>
  <c r="H45" i="11" a="1"/>
  <c r="H45" i="11" s="1"/>
  <c r="H46" i="11" l="1" a="1"/>
  <c r="H46" i="11" s="1"/>
  <c r="I46" i="11" a="1"/>
  <c r="I46" i="11" s="1"/>
  <c r="G47" i="11"/>
  <c r="K46" i="11" a="1"/>
  <c r="K46" i="11" s="1"/>
  <c r="J46" i="11" a="1"/>
  <c r="J46" i="11" s="1"/>
  <c r="G48" i="11" l="1"/>
  <c r="I47" i="11" a="1"/>
  <c r="I47" i="11" s="1"/>
  <c r="H47" i="11" a="1"/>
  <c r="H47" i="11" s="1"/>
  <c r="J47" i="11" a="1"/>
  <c r="J47" i="11" s="1"/>
  <c r="K47" i="11" a="1"/>
  <c r="K47" i="11" s="1"/>
  <c r="K48" i="11" l="1" a="1"/>
  <c r="K48" i="11" s="1"/>
  <c r="I48" i="11" a="1"/>
  <c r="I48" i="11" s="1"/>
  <c r="H48" i="11" a="1"/>
  <c r="H48" i="11" s="1"/>
  <c r="G49" i="11"/>
  <c r="J48" i="11" a="1"/>
  <c r="J48" i="11" s="1"/>
  <c r="I49" i="11" l="1" a="1"/>
  <c r="I49" i="11" s="1"/>
  <c r="H49" i="11" a="1"/>
  <c r="H49" i="11" s="1"/>
  <c r="K49" i="11" a="1"/>
  <c r="K49" i="11" s="1"/>
  <c r="G50" i="11"/>
  <c r="J49" i="11" a="1"/>
  <c r="J49" i="11" s="1"/>
  <c r="J50" i="11" l="1" a="1"/>
  <c r="J50" i="11" s="1"/>
  <c r="I50" i="11" a="1"/>
  <c r="I50" i="11" s="1"/>
  <c r="H50" i="11" a="1"/>
  <c r="H50" i="11" s="1"/>
  <c r="K50" i="11" a="1"/>
  <c r="K50" i="11" s="1"/>
  <c r="G51" i="11"/>
  <c r="J51" i="11" l="1" a="1"/>
  <c r="J51" i="11" s="1"/>
  <c r="I51" i="11" a="1"/>
  <c r="I51" i="11" s="1"/>
  <c r="H51" i="11" a="1"/>
  <c r="H51" i="11" s="1"/>
  <c r="K51" i="11" a="1"/>
  <c r="K51" i="11" s="1"/>
  <c r="G52" i="11"/>
  <c r="I52" i="11" l="1" a="1"/>
  <c r="I52" i="11" s="1"/>
  <c r="J52" i="11" a="1"/>
  <c r="J52" i="11" s="1"/>
  <c r="H52" i="11" a="1"/>
  <c r="H52" i="11" s="1"/>
  <c r="K52" i="11" a="1"/>
  <c r="K52" i="11" s="1"/>
  <c r="G53" i="11"/>
  <c r="J53" i="11" l="1" a="1"/>
  <c r="J53" i="11" s="1"/>
  <c r="H53" i="11" a="1"/>
  <c r="H53" i="11" s="1"/>
  <c r="K53" i="11" a="1"/>
  <c r="K53" i="11" s="1"/>
  <c r="G54" i="11"/>
  <c r="I53" i="11" a="1"/>
  <c r="I53" i="11" s="1"/>
  <c r="H54" i="11" l="1" a="1"/>
  <c r="H54" i="11" s="1"/>
  <c r="J54" i="11" a="1"/>
  <c r="J54" i="11" s="1"/>
  <c r="K54" i="11" a="1"/>
  <c r="K54" i="11" s="1"/>
  <c r="G55" i="11"/>
  <c r="I54" i="11" a="1"/>
  <c r="I54" i="11" s="1"/>
  <c r="G56" i="11" l="1"/>
  <c r="J55" i="11" a="1"/>
  <c r="J55" i="11" s="1"/>
  <c r="H55" i="11" a="1"/>
  <c r="H55" i="11" s="1"/>
  <c r="K55" i="11" a="1"/>
  <c r="K55" i="11" s="1"/>
  <c r="I55" i="11" a="1"/>
  <c r="I55" i="11" s="1"/>
  <c r="K56" i="11" l="1" a="1"/>
  <c r="K56" i="11" s="1"/>
  <c r="J56" i="11" a="1"/>
  <c r="J56" i="11" s="1"/>
  <c r="H56" i="11" a="1"/>
  <c r="H56" i="11" s="1"/>
  <c r="G57" i="11"/>
  <c r="I56" i="11" a="1"/>
  <c r="I56" i="11" s="1"/>
  <c r="J57" i="11" l="1" a="1"/>
  <c r="J57" i="11" s="1"/>
  <c r="H57" i="11" a="1"/>
  <c r="H57" i="11" s="1"/>
  <c r="G58" i="11"/>
  <c r="K57" i="11" a="1"/>
  <c r="K57" i="11" s="1"/>
  <c r="I57" i="11" a="1"/>
  <c r="I57" i="11" s="1"/>
  <c r="J58" i="11" l="1" a="1"/>
  <c r="J58" i="11" s="1"/>
  <c r="I58" i="11" a="1"/>
  <c r="I58" i="11" s="1"/>
  <c r="K58" i="11" a="1"/>
  <c r="K58" i="11" s="1"/>
  <c r="G59" i="11"/>
  <c r="H58" i="11" a="1"/>
  <c r="H58" i="11" s="1"/>
  <c r="H59" i="11" l="1" a="1"/>
  <c r="H59" i="11" s="1"/>
  <c r="K59" i="11" a="1"/>
  <c r="K59" i="11" s="1"/>
  <c r="I59" i="11" a="1"/>
  <c r="I59" i="11" s="1"/>
  <c r="G60" i="11"/>
  <c r="J59" i="11" a="1"/>
  <c r="J59" i="11" s="1"/>
  <c r="I60" i="11" l="1" a="1"/>
  <c r="I60" i="11" s="1"/>
  <c r="H60" i="11" a="1"/>
  <c r="H60" i="11" s="1"/>
  <c r="G61" i="11"/>
  <c r="J60" i="11" a="1"/>
  <c r="J60" i="11" s="1"/>
  <c r="K60" i="11" a="1"/>
  <c r="K60" i="11" s="1"/>
  <c r="G62" i="11" l="1"/>
  <c r="K61" i="11" a="1"/>
  <c r="K61" i="11" s="1"/>
  <c r="J61" i="11" a="1"/>
  <c r="J61" i="11" s="1"/>
  <c r="I61" i="11" a="1"/>
  <c r="I61" i="11" s="1"/>
  <c r="H61" i="11" a="1"/>
  <c r="H61" i="11" s="1"/>
  <c r="H62" i="11" l="1" a="1"/>
  <c r="H62" i="11" s="1"/>
  <c r="K62" i="11" a="1"/>
  <c r="K62" i="11" s="1"/>
  <c r="G63" i="11"/>
  <c r="J62" i="11" a="1"/>
  <c r="J62" i="11" s="1"/>
  <c r="I62" i="11" a="1"/>
  <c r="I62" i="11" s="1"/>
  <c r="G64" i="11" l="1"/>
  <c r="J63" i="11" a="1"/>
  <c r="J63" i="11" s="1"/>
  <c r="H63" i="11" a="1"/>
  <c r="H63" i="11" s="1"/>
  <c r="K63" i="11" a="1"/>
  <c r="K63" i="11" s="1"/>
  <c r="I63" i="11" a="1"/>
  <c r="I63" i="11" s="1"/>
  <c r="K64" i="11" l="1" a="1"/>
  <c r="K64" i="11" s="1"/>
  <c r="J64" i="11" a="1"/>
  <c r="J64" i="11" s="1"/>
  <c r="I64" i="11" a="1"/>
  <c r="I64" i="11" s="1"/>
  <c r="G65" i="11"/>
  <c r="H64" i="11" a="1"/>
  <c r="H64" i="11" s="1"/>
  <c r="I65" i="11" l="1" a="1"/>
  <c r="I65" i="11" s="1"/>
  <c r="G66" i="11"/>
  <c r="H65" i="11" a="1"/>
  <c r="H65" i="11" s="1"/>
  <c r="K65" i="11" a="1"/>
  <c r="K65" i="11" s="1"/>
  <c r="J65" i="11" a="1"/>
  <c r="J65" i="11" s="1"/>
  <c r="J66" i="11" l="1" a="1"/>
  <c r="J66" i="11" s="1"/>
  <c r="I66" i="11" a="1"/>
  <c r="I66" i="11" s="1"/>
  <c r="G67" i="11"/>
  <c r="K66" i="11" a="1"/>
  <c r="K66" i="11" s="1"/>
  <c r="H66" i="11" a="1"/>
  <c r="H66" i="11" s="1"/>
  <c r="H67" i="11" l="1" a="1"/>
  <c r="H67" i="11" s="1"/>
  <c r="I67" i="11" a="1"/>
  <c r="I67" i="11" s="1"/>
  <c r="G68" i="11"/>
  <c r="K67" i="11" a="1"/>
  <c r="K67" i="11" s="1"/>
  <c r="J67" i="11" a="1"/>
  <c r="J67" i="11" s="1"/>
  <c r="I68" i="11" l="1" a="1"/>
  <c r="I68" i="11" s="1"/>
  <c r="H68" i="11" a="1"/>
  <c r="H68" i="11" s="1"/>
  <c r="G69" i="11"/>
  <c r="J68" i="11" a="1"/>
  <c r="J68" i="11" s="1"/>
  <c r="K68" i="11" a="1"/>
  <c r="K68" i="11" s="1"/>
  <c r="G70" i="11" l="1"/>
  <c r="K69" i="11" a="1"/>
  <c r="K69" i="11" s="1"/>
  <c r="J69" i="11" a="1"/>
  <c r="J69" i="11" s="1"/>
  <c r="H69" i="11" a="1"/>
  <c r="H69" i="11" s="1"/>
  <c r="I69" i="11" a="1"/>
  <c r="I69" i="11" s="1"/>
  <c r="H70" i="11" l="1" a="1"/>
  <c r="H70" i="11" s="1"/>
  <c r="K70" i="11" a="1"/>
  <c r="K70" i="11" s="1"/>
  <c r="I70" i="11" a="1"/>
  <c r="I70" i="11" s="1"/>
  <c r="J70" i="11" a="1"/>
  <c r="J70" i="11" s="1"/>
  <c r="G71" i="11"/>
  <c r="G72" i="11" l="1"/>
  <c r="J71" i="11" a="1"/>
  <c r="J71" i="11" s="1"/>
  <c r="K71" i="11" a="1"/>
  <c r="K71" i="11" s="1"/>
  <c r="H71" i="11" a="1"/>
  <c r="H71" i="11" s="1"/>
  <c r="I71" i="11" a="1"/>
  <c r="I71" i="11" s="1"/>
  <c r="K72" i="11" l="1" a="1"/>
  <c r="K72" i="11" s="1"/>
  <c r="J72" i="11" a="1"/>
  <c r="J72" i="11" s="1"/>
  <c r="G73" i="11"/>
  <c r="I72" i="11" a="1"/>
  <c r="I72" i="11" s="1"/>
  <c r="H72" i="11" a="1"/>
  <c r="H72" i="11" s="1"/>
  <c r="I73" i="11" l="1" a="1"/>
  <c r="I73" i="11" s="1"/>
  <c r="J73" i="11" a="1"/>
  <c r="J73" i="11" s="1"/>
  <c r="G74" i="11"/>
  <c r="K73" i="11" a="1"/>
  <c r="K73" i="11" s="1"/>
  <c r="H73" i="11" a="1"/>
  <c r="H73" i="11" s="1"/>
  <c r="J74" i="11" l="1" a="1"/>
  <c r="J74" i="11" s="1"/>
  <c r="I74" i="11" a="1"/>
  <c r="I74" i="11" s="1"/>
  <c r="G75" i="11"/>
  <c r="H74" i="11" a="1"/>
  <c r="H74" i="11" s="1"/>
  <c r="K74" i="11" a="1"/>
  <c r="K74" i="11" s="1"/>
  <c r="H75" i="11" l="1" a="1"/>
  <c r="H75" i="11" s="1"/>
  <c r="K75" i="11" a="1"/>
  <c r="K75" i="11" s="1"/>
  <c r="J75" i="11" a="1"/>
  <c r="J75" i="11" s="1"/>
  <c r="I75" i="11" a="1"/>
  <c r="I75" i="11" s="1"/>
  <c r="M6" i="11" l="1"/>
  <c r="M16" i="11"/>
  <c r="M26"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H6" authorId="0" shapeId="0" xr:uid="{00000000-0006-0000-0100-000008000000}">
      <text>
        <r>
          <rPr>
            <sz val="11"/>
            <color theme="1"/>
            <rFont val="Calibri"/>
            <scheme val="minor"/>
          </rPr>
          <t>======
ID#AAABzyzzXVA
Target    (2026-01-20 07:13:22)
More Than 40 Hrs</t>
        </r>
      </text>
    </comment>
    <comment ref="AI6" authorId="0" shapeId="0" xr:uid="{00000000-0006-0000-0100-000009000000}">
      <text>
        <r>
          <rPr>
            <sz val="11"/>
            <color theme="1"/>
            <rFont val="Calibri"/>
            <scheme val="minor"/>
          </rPr>
          <t>======
ID#AAABy2CxZpc
Target    (2026-01-20 07:13:22)
More Than 40 Hrs</t>
        </r>
      </text>
    </comment>
    <comment ref="AJ6" authorId="0" shapeId="0" xr:uid="{00000000-0006-0000-0100-000003000000}">
      <text>
        <r>
          <rPr>
            <sz val="11"/>
            <color theme="1"/>
            <rFont val="Calibri"/>
            <scheme val="minor"/>
          </rPr>
          <t>======
ID#AAABzyz835Y
Target    (2026-01-20 07:13:22)
Less Than 6 Hrs</t>
        </r>
      </text>
    </comment>
    <comment ref="AD7" authorId="0" shapeId="0" xr:uid="{00000000-0006-0000-0100-00000D000000}">
      <text>
        <r>
          <rPr>
            <sz val="11"/>
            <color theme="1"/>
            <rFont val="Calibri"/>
            <scheme val="minor"/>
          </rPr>
          <t>======
ID#AAABy2CxZoQ
Safety Officer    (2026-01-20 07:13:22)
Without Accident</t>
        </r>
      </text>
    </comment>
    <comment ref="AF7" authorId="0" shapeId="0" xr:uid="{00000000-0006-0000-0100-00000A000000}">
      <text>
        <r>
          <rPr>
            <sz val="11"/>
            <color theme="1"/>
            <rFont val="Calibri"/>
            <scheme val="minor"/>
          </rPr>
          <t>======
ID#AAABy2CxZos
Safety Officer    (2026-01-20 07:13:22)
With Accident</t>
        </r>
      </text>
    </comment>
    <comment ref="M8" authorId="0" shapeId="0" xr:uid="{00000000-0006-0000-0100-000007000000}">
      <text>
        <r>
          <rPr>
            <sz val="11"/>
            <color theme="1"/>
            <rFont val="Calibri"/>
            <scheme val="minor"/>
          </rPr>
          <t>======
ID#AAABzyz833s
Safety Officer    (2026-01-20 07:13:22)
Accident</t>
        </r>
      </text>
    </comment>
    <comment ref="N8" authorId="0" shapeId="0" xr:uid="{00000000-0006-0000-0100-000001000000}">
      <text>
        <r>
          <rPr>
            <sz val="11"/>
            <color theme="1"/>
            <rFont val="Calibri"/>
            <scheme val="minor"/>
          </rPr>
          <t>======
ID#AAABzyz835I
Safety Officer    (2026-01-20 07:13:22)
Schedule Maintenance</t>
        </r>
      </text>
    </comment>
    <comment ref="O8" authorId="0" shapeId="0" xr:uid="{00000000-0006-0000-0100-00000C000000}">
      <text>
        <r>
          <rPr>
            <sz val="11"/>
            <color theme="1"/>
            <rFont val="Calibri"/>
            <scheme val="minor"/>
          </rPr>
          <t>======
ID#AAABzyz8338
Safety Officer    (2026-01-20 07:13:22)
Unschedule Maintenance</t>
        </r>
      </text>
    </comment>
    <comment ref="P8" authorId="0" shapeId="0" xr:uid="{00000000-0006-0000-0100-000004000000}">
      <text>
        <r>
          <rPr>
            <sz val="11"/>
            <color theme="1"/>
            <rFont val="Calibri"/>
            <scheme val="minor"/>
          </rPr>
          <t>======
ID#AAABy2CxZnI
User    (2026-01-20 07:13:22)
Opertunity Maintenance</t>
        </r>
      </text>
    </comment>
    <comment ref="Q8" authorId="0" shapeId="0" xr:uid="{00000000-0006-0000-0100-00000B000000}">
      <text>
        <r>
          <rPr>
            <sz val="11"/>
            <color theme="1"/>
            <rFont val="Calibri"/>
            <scheme val="minor"/>
          </rPr>
          <t>======
ID#AAABzyz835k
Safety Officer    (2026-01-20 07:13:22)
Accident</t>
        </r>
      </text>
    </comment>
    <comment ref="R8" authorId="0" shapeId="0" xr:uid="{00000000-0006-0000-0100-000002000000}">
      <text>
        <r>
          <rPr>
            <sz val="11"/>
            <color theme="1"/>
            <rFont val="Calibri"/>
            <scheme val="minor"/>
          </rPr>
          <t>======
ID#AAABzyzzXU4
Safety Officer    (2026-01-20 07:13:22)
Schedule Maintenance</t>
        </r>
      </text>
    </comment>
    <comment ref="S8" authorId="0" shapeId="0" xr:uid="{00000000-0006-0000-0100-000005000000}">
      <text>
        <r>
          <rPr>
            <sz val="11"/>
            <color theme="1"/>
            <rFont val="Calibri"/>
            <scheme val="minor"/>
          </rPr>
          <t>======
ID#AAABzyz835U
Safety Officer    (2026-01-20 07:13:22)
Unschedule Maintenance</t>
        </r>
      </text>
    </comment>
    <comment ref="T8" authorId="0" shapeId="0" xr:uid="{00000000-0006-0000-0100-000006000000}">
      <text>
        <r>
          <rPr>
            <sz val="11"/>
            <color theme="1"/>
            <rFont val="Calibri"/>
            <scheme val="minor"/>
          </rPr>
          <t>======
ID#AAABzyz834A
User    (2026-01-20 07:13:22)
Opertunity Maintenance</t>
        </r>
      </text>
    </comment>
  </commentList>
  <extLst>
    <ext xmlns:r="http://schemas.openxmlformats.org/officeDocument/2006/relationships" uri="GoogleSheetsCustomDataVersion2">
      <go:sheetsCustomData xmlns:go="http://customooxmlschemas.google.com/" r:id="rId1" roundtripDataSignature="AMtx7mjGGAibjsdsCCaoTcz9vDtM/aygn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W37" authorId="0" shapeId="0" xr:uid="{00000000-0006-0000-0300-000004000000}">
      <text>
        <r>
          <rPr>
            <sz val="11"/>
            <color theme="1"/>
            <rFont val="Calibri"/>
            <scheme val="minor"/>
          </rPr>
          <t>======
ID#AAAB3yHnEYM
TKI    (2026-04-21 02:04:28)
new transmission Warranty</t>
        </r>
      </text>
    </comment>
    <comment ref="Z64" authorId="0" shapeId="0" xr:uid="{00000000-0006-0000-0300-000002000000}">
      <text>
        <r>
          <rPr>
            <sz val="11"/>
            <color theme="1"/>
            <rFont val="Calibri"/>
            <scheme val="minor"/>
          </rPr>
          <t>======
ID#AAAB4uqSRf0
FAJRI MUHAMMAD    (2026-04-24 05:36:46)
38352 coba check yg kemarin</t>
        </r>
      </text>
    </comment>
    <comment ref="O76" authorId="0" shapeId="0" xr:uid="{00000000-0006-0000-0300-000009000000}">
      <text>
        <r>
          <rPr>
            <sz val="11"/>
            <color theme="1"/>
            <rFont val="Calibri"/>
            <scheme val="minor"/>
          </rPr>
          <t>======
ID#AAAB32F_HEo
FAJRI MUHAMMAD    (2026-04-13 03:27:26)
18907</t>
        </r>
      </text>
    </comment>
    <comment ref="P76" authorId="0" shapeId="0" xr:uid="{00000000-0006-0000-0300-000006000000}">
      <text>
        <r>
          <rPr>
            <sz val="11"/>
            <color theme="1"/>
            <rFont val="Calibri"/>
            <scheme val="minor"/>
          </rPr>
          <t>======
ID#AAAB3QmF7PM
FAJRI MUHAMMAD    (2026-04-14 01:43:59)
18917</t>
        </r>
      </text>
    </comment>
    <comment ref="O77" authorId="0" shapeId="0" xr:uid="{00000000-0006-0000-0300-000008000000}">
      <text>
        <r>
          <rPr>
            <sz val="11"/>
            <color theme="1"/>
            <rFont val="Calibri"/>
            <scheme val="minor"/>
          </rPr>
          <t>======
ID#AAAB32F_HEs
FAJRI MUHAMMAD    (2026-04-13 03:27:54)
19392</t>
        </r>
      </text>
    </comment>
    <comment ref="P77" authorId="0" shapeId="0" xr:uid="{00000000-0006-0000-0300-000005000000}">
      <text>
        <r>
          <rPr>
            <sz val="11"/>
            <color theme="1"/>
            <rFont val="Calibri"/>
            <scheme val="minor"/>
          </rPr>
          <t>======
ID#AAAB3QmF7PQ
FAJRI MUHAMMAD    (2026-04-14 01:44:09)
19406</t>
        </r>
      </text>
    </comment>
    <comment ref="O85" authorId="0" shapeId="0" xr:uid="{00000000-0006-0000-0300-00000A000000}">
      <text>
        <r>
          <rPr>
            <sz val="11"/>
            <color theme="1"/>
            <rFont val="Calibri"/>
            <scheme val="minor"/>
          </rPr>
          <t>======
ID#AAAB32F_HDI
FAJRI MUHAMMAD    (2026-04-13 02:44:46)
26,3</t>
        </r>
      </text>
    </comment>
    <comment ref="P85" authorId="0" shapeId="0" xr:uid="{00000000-0006-0000-0300-000007000000}">
      <text>
        <r>
          <rPr>
            <sz val="11"/>
            <color theme="1"/>
            <rFont val="Calibri"/>
            <scheme val="minor"/>
          </rPr>
          <t>======
ID#AAAB3QGwgTc
FAJRI MUHAMMAD    (2026-04-13 23:51:21)
37</t>
        </r>
      </text>
    </comment>
    <comment ref="Y85" authorId="0" shapeId="0" xr:uid="{00000000-0006-0000-0300-000003000000}">
      <text>
        <r>
          <rPr>
            <sz val="11"/>
            <color theme="1"/>
            <rFont val="Calibri"/>
            <scheme val="minor"/>
          </rPr>
          <t>======
ID#AAAB3_qapwg
FAJRI MUHAMMAD    (2026-04-23 01:51:03)
117</t>
        </r>
      </text>
    </comment>
    <comment ref="Z85" authorId="0" shapeId="0" xr:uid="{00000000-0006-0000-0300-000001000000}">
      <text>
        <r>
          <rPr>
            <sz val="11"/>
            <color theme="1"/>
            <rFont val="Calibri"/>
            <scheme val="minor"/>
          </rPr>
          <t>======
ID#AAAB4uqSRf4
FAJRI MUHAMMAD    (2026-04-24 05:37:46)
130</t>
        </r>
      </text>
    </comment>
  </commentList>
  <extLst>
    <ext xmlns:r="http://schemas.openxmlformats.org/officeDocument/2006/relationships" uri="GoogleSheetsCustomDataVersion2">
      <go:sheetsCustomData xmlns:go="http://customooxmlschemas.google.com/" r:id="rId1" roundtripDataSignature="AMtx7mhr7Cb9gozcTCpNMd2mLLaO/3Kxig=="/>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H1112" authorId="0" shapeId="0" xr:uid="{00000000-0006-0000-0400-000008000000}">
      <text>
        <r>
          <rPr>
            <sz val="11"/>
            <color theme="1"/>
            <rFont val="Calibri"/>
            <scheme val="minor"/>
          </rPr>
          <t>======
ID#AAABzyz835A
User    (2026-01-20 07:13:22)
08:12</t>
        </r>
      </text>
    </comment>
    <comment ref="J1112" authorId="0" shapeId="0" xr:uid="{00000000-0006-0000-0400-000014000000}">
      <text>
        <r>
          <rPr>
            <sz val="11"/>
            <color theme="1"/>
            <rFont val="Calibri"/>
            <scheme val="minor"/>
          </rPr>
          <t>======
ID#AAABy2CxZnQ
User    (2026-01-20 07:13:22)
8:57</t>
        </r>
      </text>
    </comment>
    <comment ref="H1113" authorId="0" shapeId="0" xr:uid="{00000000-0006-0000-0400-00000C000000}">
      <text>
        <r>
          <rPr>
            <sz val="11"/>
            <color theme="1"/>
            <rFont val="Calibri"/>
            <scheme val="minor"/>
          </rPr>
          <t>======
ID#AAABzyz834w
User    (2026-01-20 07:13:22)
09:02</t>
        </r>
      </text>
    </comment>
    <comment ref="J1113" authorId="0" shapeId="0" xr:uid="{00000000-0006-0000-0400-000016000000}">
      <text>
        <r>
          <rPr>
            <sz val="11"/>
            <color theme="1"/>
            <rFont val="Calibri"/>
            <scheme val="minor"/>
          </rPr>
          <t>======
ID#AAABzyz834I
User    (2026-01-20 07:13:22)
09:42</t>
        </r>
      </text>
    </comment>
    <comment ref="H1115" authorId="0" shapeId="0" xr:uid="{00000000-0006-0000-0400-000021000000}">
      <text>
        <r>
          <rPr>
            <sz val="11"/>
            <color theme="1"/>
            <rFont val="Calibri"/>
            <scheme val="minor"/>
          </rPr>
          <t>======
ID#AAABzyzzXVE
User    (2026-01-20 07:13:22)
10:14</t>
        </r>
      </text>
    </comment>
    <comment ref="J1115" authorId="0" shapeId="0" xr:uid="{00000000-0006-0000-0400-00001A000000}">
      <text>
        <r>
          <rPr>
            <sz val="11"/>
            <color theme="1"/>
            <rFont val="Calibri"/>
            <scheme val="minor"/>
          </rPr>
          <t>======
ID#AAABzyz833w
User    (2026-01-20 07:13:22)
10:51</t>
        </r>
      </text>
    </comment>
    <comment ref="H1116" authorId="0" shapeId="0" xr:uid="{00000000-0006-0000-0400-00001C000000}">
      <text>
        <r>
          <rPr>
            <sz val="11"/>
            <color theme="1"/>
            <rFont val="Calibri"/>
            <scheme val="minor"/>
          </rPr>
          <t>======
ID#AAABy2CxZpg
User    (2026-01-20 07:13:22)
14:46</t>
        </r>
      </text>
    </comment>
    <comment ref="J1116" authorId="0" shapeId="0" xr:uid="{00000000-0006-0000-0400-000001000000}">
      <text>
        <r>
          <rPr>
            <sz val="11"/>
            <color theme="1"/>
            <rFont val="Calibri"/>
            <scheme val="minor"/>
          </rPr>
          <t>======
ID#AAABzyz834g
User    (2026-01-20 07:13:22)
15:34</t>
        </r>
      </text>
    </comment>
    <comment ref="H1118" authorId="0" shapeId="0" xr:uid="{00000000-0006-0000-0400-00002D000000}">
      <text>
        <r>
          <rPr>
            <sz val="11"/>
            <color theme="1"/>
            <rFont val="Calibri"/>
            <scheme val="minor"/>
          </rPr>
          <t>======
ID#AAABy2CxZok
User    (2026-01-20 07:13:22)
14:40</t>
        </r>
      </text>
    </comment>
    <comment ref="J1118" authorId="0" shapeId="0" xr:uid="{00000000-0006-0000-0400-00002E000000}">
      <text>
        <r>
          <rPr>
            <sz val="11"/>
            <color theme="1"/>
            <rFont val="Calibri"/>
            <scheme val="minor"/>
          </rPr>
          <t>======
ID#AAABzyz8340
User    (2026-01-20 07:13:22)
16:27</t>
        </r>
      </text>
    </comment>
    <comment ref="H1123" authorId="0" shapeId="0" xr:uid="{00000000-0006-0000-0400-000040000000}">
      <text>
        <r>
          <rPr>
            <sz val="11"/>
            <color theme="1"/>
            <rFont val="Calibri"/>
            <scheme val="minor"/>
          </rPr>
          <t>======
ID#AAABy2CxZng
User    (2026-01-20 07:13:22)
08:48</t>
        </r>
      </text>
    </comment>
    <comment ref="J1123" authorId="0" shapeId="0" xr:uid="{00000000-0006-0000-0400-000004000000}">
      <text>
        <r>
          <rPr>
            <sz val="11"/>
            <color theme="1"/>
            <rFont val="Calibri"/>
            <scheme val="minor"/>
          </rPr>
          <t>======
ID#AAABzyz834k
User    (2026-01-20 07:13:22)
09:39</t>
        </r>
      </text>
    </comment>
    <comment ref="H1125" authorId="0" shapeId="0" xr:uid="{00000000-0006-0000-0400-000023000000}">
      <text>
        <r>
          <rPr>
            <sz val="11"/>
            <color theme="1"/>
            <rFont val="Calibri"/>
            <scheme val="minor"/>
          </rPr>
          <t>======
ID#AAABy2CxZow
User    (2026-01-20 07:13:22)
09:57</t>
        </r>
      </text>
    </comment>
    <comment ref="J1125" authorId="0" shapeId="0" xr:uid="{00000000-0006-0000-0400-00002F000000}">
      <text>
        <r>
          <rPr>
            <sz val="11"/>
            <color theme="1"/>
            <rFont val="Calibri"/>
            <scheme val="minor"/>
          </rPr>
          <t>======
ID#AAABy2CxZpM
User    (2026-01-20 07:13:22)
10:41</t>
        </r>
      </text>
    </comment>
    <comment ref="H1126" authorId="0" shapeId="0" xr:uid="{00000000-0006-0000-0400-00003D000000}">
      <text>
        <r>
          <rPr>
            <sz val="11"/>
            <color theme="1"/>
            <rFont val="Calibri"/>
            <scheme val="minor"/>
          </rPr>
          <t>======
ID#AAABy2CxZoE
User    (2026-01-20 07:13:22)
10:45</t>
        </r>
      </text>
    </comment>
    <comment ref="J1126" authorId="0" shapeId="0" xr:uid="{00000000-0006-0000-0400-000011000000}">
      <text>
        <r>
          <rPr>
            <sz val="11"/>
            <color theme="1"/>
            <rFont val="Calibri"/>
            <scheme val="minor"/>
          </rPr>
          <t>======
ID#AAABzyzzXU8
User    (2026-01-20 07:13:22)
11:18</t>
        </r>
      </text>
    </comment>
    <comment ref="H1130" authorId="0" shapeId="0" xr:uid="{00000000-0006-0000-0400-000015000000}">
      <text>
        <r>
          <rPr>
            <sz val="11"/>
            <color theme="1"/>
            <rFont val="Calibri"/>
            <scheme val="minor"/>
          </rPr>
          <t>======
ID#AAABy2CxZn4
User    (2026-01-20 07:13:22)
13:44</t>
        </r>
      </text>
    </comment>
    <comment ref="J1130" authorId="0" shapeId="0" xr:uid="{00000000-0006-0000-0400-000027000000}">
      <text>
        <r>
          <rPr>
            <sz val="11"/>
            <color theme="1"/>
            <rFont val="Calibri"/>
            <scheme val="minor"/>
          </rPr>
          <t>======
ID#AAABzyzzXUs
User    (2026-01-20 07:13:22)
16:04</t>
        </r>
      </text>
    </comment>
    <comment ref="H1145" authorId="0" shapeId="0" xr:uid="{00000000-0006-0000-0400-000041000000}">
      <text>
        <r>
          <rPr>
            <sz val="11"/>
            <color theme="1"/>
            <rFont val="Calibri"/>
            <scheme val="minor"/>
          </rPr>
          <t>======
ID#AAABy2CxZoM
User    (2026-01-20 07:13:22)
09:44</t>
        </r>
      </text>
    </comment>
    <comment ref="J1145" authorId="0" shapeId="0" xr:uid="{00000000-0006-0000-0400-000030000000}">
      <text>
        <r>
          <rPr>
            <sz val="11"/>
            <color theme="1"/>
            <rFont val="Calibri"/>
            <scheme val="minor"/>
          </rPr>
          <t>======
ID#AAABy2CxZoo
User    (2026-01-20 07:13:22)
10:19</t>
        </r>
      </text>
    </comment>
    <comment ref="H1149" authorId="0" shapeId="0" xr:uid="{00000000-0006-0000-0400-00003B000000}">
      <text>
        <r>
          <rPr>
            <sz val="11"/>
            <color theme="1"/>
            <rFont val="Calibri"/>
            <scheme val="minor"/>
          </rPr>
          <t>======
ID#AAABy2CxZoc
User    (2026-01-20 07:13:22)
10:32</t>
        </r>
      </text>
    </comment>
    <comment ref="J1149" authorId="0" shapeId="0" xr:uid="{00000000-0006-0000-0400-00002A000000}">
      <text>
        <r>
          <rPr>
            <sz val="11"/>
            <color theme="1"/>
            <rFont val="Calibri"/>
            <scheme val="minor"/>
          </rPr>
          <t>======
ID#AAABy2CxZog
User    (2026-01-20 07:13:22)
11:10</t>
        </r>
      </text>
    </comment>
    <comment ref="H1651" authorId="0" shapeId="0" xr:uid="{00000000-0006-0000-0400-00002B000000}">
      <text>
        <r>
          <rPr>
            <sz val="11"/>
            <color theme="1"/>
            <rFont val="Calibri"/>
            <scheme val="minor"/>
          </rPr>
          <t>======
ID#AAABzyzzXUo
User    (2026-01-20 07:13:22)
8:52</t>
        </r>
      </text>
    </comment>
    <comment ref="J1651" authorId="0" shapeId="0" xr:uid="{00000000-0006-0000-0400-000034000000}">
      <text>
        <r>
          <rPr>
            <sz val="11"/>
            <color theme="1"/>
            <rFont val="Calibri"/>
            <scheme val="minor"/>
          </rPr>
          <t>======
ID#AAABy2CxZoU
User    (2026-01-20 07:13:22)
9:34</t>
        </r>
      </text>
    </comment>
    <comment ref="H1653" authorId="0" shapeId="0" xr:uid="{00000000-0006-0000-0400-00003C000000}">
      <text>
        <r>
          <rPr>
            <sz val="11"/>
            <color theme="1"/>
            <rFont val="Calibri"/>
            <scheme val="minor"/>
          </rPr>
          <t>======
ID#AAABzyz835g
User    (2026-01-20 07:13:22)
10:03</t>
        </r>
      </text>
    </comment>
    <comment ref="J1653" authorId="0" shapeId="0" xr:uid="{00000000-0006-0000-0400-000003000000}">
      <text>
        <r>
          <rPr>
            <sz val="11"/>
            <color theme="1"/>
            <rFont val="Calibri"/>
            <scheme val="minor"/>
          </rPr>
          <t>======
ID#AAABy2CxZnU
User    (2026-01-20 07:13:22)
11:02</t>
        </r>
      </text>
    </comment>
    <comment ref="H1657" authorId="0" shapeId="0" xr:uid="{00000000-0006-0000-0400-000013000000}">
      <text>
        <r>
          <rPr>
            <sz val="11"/>
            <color theme="1"/>
            <rFont val="Calibri"/>
            <scheme val="minor"/>
          </rPr>
          <t>======
ID#AAABy2CxZo0
User    (2026-01-20 07:13:22)
14:20</t>
        </r>
      </text>
    </comment>
    <comment ref="J1657" authorId="0" shapeId="0" xr:uid="{00000000-0006-0000-0400-00000F000000}">
      <text>
        <r>
          <rPr>
            <sz val="11"/>
            <color theme="1"/>
            <rFont val="Calibri"/>
            <scheme val="minor"/>
          </rPr>
          <t>======
ID#AAABzyz835Q
User    (2026-01-20 07:13:22)
15:02</t>
        </r>
      </text>
    </comment>
    <comment ref="H1692" authorId="0" shapeId="0" xr:uid="{00000000-0006-0000-0400-000012000000}">
      <text>
        <r>
          <rPr>
            <sz val="11"/>
            <color theme="1"/>
            <rFont val="Calibri"/>
            <scheme val="minor"/>
          </rPr>
          <t>======
ID#AAABzyz834s
User    (2026-01-20 07:13:22)
14:54</t>
        </r>
      </text>
    </comment>
    <comment ref="J1692" authorId="0" shapeId="0" xr:uid="{00000000-0006-0000-0400-000010000000}">
      <text>
        <r>
          <rPr>
            <sz val="11"/>
            <color theme="1"/>
            <rFont val="Calibri"/>
            <scheme val="minor"/>
          </rPr>
          <t>======
ID#AAABy2CxZnM
User    (2026-01-20 07:13:22)
16:31</t>
        </r>
      </text>
    </comment>
    <comment ref="H1713" authorId="0" shapeId="0" xr:uid="{00000000-0006-0000-0400-000033000000}">
      <text>
        <r>
          <rPr>
            <sz val="11"/>
            <color theme="1"/>
            <rFont val="Calibri"/>
            <scheme val="minor"/>
          </rPr>
          <t>======
ID#AAABy2CxZpQ
User    (2026-01-20 07:13:22)
8:54</t>
        </r>
      </text>
    </comment>
    <comment ref="J1713" authorId="0" shapeId="0" xr:uid="{00000000-0006-0000-0400-000042000000}">
      <text>
        <r>
          <rPr>
            <sz val="11"/>
            <color theme="1"/>
            <rFont val="Calibri"/>
            <scheme val="minor"/>
          </rPr>
          <t>======
ID#AAABy2CxZnk
User    (2026-01-20 07:13:22)
9:47</t>
        </r>
      </text>
    </comment>
    <comment ref="H1720" authorId="0" shapeId="0" xr:uid="{00000000-0006-0000-0400-000038000000}">
      <text>
        <r>
          <rPr>
            <sz val="11"/>
            <color theme="1"/>
            <rFont val="Calibri"/>
            <scheme val="minor"/>
          </rPr>
          <t>======
ID#AAABzyz835o
User    (2026-01-20 07:13:22)
13:51</t>
        </r>
      </text>
    </comment>
    <comment ref="J1720" authorId="0" shapeId="0" xr:uid="{00000000-0006-0000-0400-000039000000}">
      <text>
        <r>
          <rPr>
            <sz val="11"/>
            <color theme="1"/>
            <rFont val="Calibri"/>
            <scheme val="minor"/>
          </rPr>
          <t>======
ID#AAABzyz835c
User    (2026-01-20 07:13:22)
14:53</t>
        </r>
      </text>
    </comment>
    <comment ref="H1731" authorId="0" shapeId="0" xr:uid="{00000000-0006-0000-0400-000045000000}">
      <text>
        <r>
          <rPr>
            <sz val="11"/>
            <color theme="1"/>
            <rFont val="Calibri"/>
            <scheme val="minor"/>
          </rPr>
          <t>======
ID#AAABy2CxZno
User    (2026-01-20 07:13:22)
8:26</t>
        </r>
      </text>
    </comment>
    <comment ref="J1731" authorId="0" shapeId="0" xr:uid="{00000000-0006-0000-0400-000025000000}">
      <text>
        <r>
          <rPr>
            <sz val="11"/>
            <color theme="1"/>
            <rFont val="Calibri"/>
            <scheme val="minor"/>
          </rPr>
          <t>======
ID#AAABzyzzXVM
User    (2026-01-20 07:13:22)
9:18</t>
        </r>
      </text>
    </comment>
    <comment ref="H1759" authorId="0" shapeId="0" xr:uid="{00000000-0006-0000-0400-00003F000000}">
      <text>
        <r>
          <rPr>
            <sz val="11"/>
            <color theme="1"/>
            <rFont val="Calibri"/>
            <scheme val="minor"/>
          </rPr>
          <t>======
ID#AAABy2CxZoI
User    (2026-01-20 07:13:22)
8:40</t>
        </r>
      </text>
    </comment>
    <comment ref="J1759" authorId="0" shapeId="0" xr:uid="{00000000-0006-0000-0400-000031000000}">
      <text>
        <r>
          <rPr>
            <sz val="11"/>
            <color theme="1"/>
            <rFont val="Calibri"/>
            <scheme val="minor"/>
          </rPr>
          <t>======
ID#AAABzyzzXUw
User    (2026-01-20 07:13:22)
9:36</t>
        </r>
      </text>
    </comment>
    <comment ref="H1761" authorId="0" shapeId="0" xr:uid="{00000000-0006-0000-0400-000007000000}">
      <text>
        <r>
          <rPr>
            <sz val="11"/>
            <color theme="1"/>
            <rFont val="Calibri"/>
            <scheme val="minor"/>
          </rPr>
          <t>======
ID#AAABy2CxZnY
User    (2026-01-20 07:13:22)
9:46</t>
        </r>
      </text>
    </comment>
    <comment ref="J1761" authorId="0" shapeId="0" xr:uid="{00000000-0006-0000-0400-000002000000}">
      <text>
        <r>
          <rPr>
            <sz val="11"/>
            <color theme="1"/>
            <rFont val="Calibri"/>
            <scheme val="minor"/>
          </rPr>
          <t>======
ID#AAABy2CxZo4
User    (2026-01-20 07:13:22)
11:01</t>
        </r>
      </text>
    </comment>
    <comment ref="H1767" authorId="0" shapeId="0" xr:uid="{00000000-0006-0000-0400-00002C000000}">
      <text>
        <r>
          <rPr>
            <sz val="11"/>
            <color theme="1"/>
            <rFont val="Calibri"/>
            <scheme val="minor"/>
          </rPr>
          <t>======
ID#AAABy2CxZpI
User    (2026-01-20 07:13:22)
11:16</t>
        </r>
      </text>
    </comment>
    <comment ref="J1767" authorId="0" shapeId="0" xr:uid="{00000000-0006-0000-0400-00000A000000}">
      <text>
        <r>
          <rPr>
            <sz val="11"/>
            <color theme="1"/>
            <rFont val="Calibri"/>
            <scheme val="minor"/>
          </rPr>
          <t>======
ID#AAABy2CxZoA
User    (2026-01-20 07:13:22)
14:10</t>
        </r>
      </text>
    </comment>
    <comment ref="H1782" authorId="0" shapeId="0" xr:uid="{00000000-0006-0000-0400-000005000000}">
      <text>
        <r>
          <rPr>
            <sz val="11"/>
            <color theme="1"/>
            <rFont val="Calibri"/>
            <scheme val="minor"/>
          </rPr>
          <t>======
ID#AAABzyz835M
User    (2026-01-20 07:13:22)
8:42</t>
        </r>
      </text>
    </comment>
    <comment ref="J1782" authorId="0" shapeId="0" xr:uid="{00000000-0006-0000-0400-000018000000}">
      <text>
        <r>
          <rPr>
            <sz val="11"/>
            <color theme="1"/>
            <rFont val="Calibri"/>
            <scheme val="minor"/>
          </rPr>
          <t>======
ID#AAABzyz834M
User    (2026-01-20 07:13:22)
10:48</t>
        </r>
      </text>
    </comment>
    <comment ref="H1786" authorId="0" shapeId="0" xr:uid="{00000000-0006-0000-0400-000037000000}">
      <text>
        <r>
          <rPr>
            <sz val="11"/>
            <color theme="1"/>
            <rFont val="Calibri"/>
            <scheme val="minor"/>
          </rPr>
          <t>======
ID#AAABy2CxZnw
User    (2026-01-20 07:13:22)
13:24</t>
        </r>
      </text>
    </comment>
    <comment ref="J1786" authorId="0" shapeId="0" xr:uid="{00000000-0006-0000-0400-000032000000}">
      <text>
        <r>
          <rPr>
            <sz val="11"/>
            <color theme="1"/>
            <rFont val="Calibri"/>
            <scheme val="minor"/>
          </rPr>
          <t>======
ID#AAABzyz8344
User    (2026-01-20 07:13:22)
15:09</t>
        </r>
      </text>
    </comment>
    <comment ref="H1790" authorId="0" shapeId="0" xr:uid="{00000000-0006-0000-0400-000043000000}">
      <text>
        <r>
          <rPr>
            <sz val="11"/>
            <color theme="1"/>
            <rFont val="Calibri"/>
            <scheme val="minor"/>
          </rPr>
          <t>======
ID#AAABzyz8330
User    (2026-01-20 07:13:22)
15:36</t>
        </r>
      </text>
    </comment>
    <comment ref="J1790" authorId="0" shapeId="0" xr:uid="{00000000-0006-0000-0400-00001D000000}">
      <text>
        <r>
          <rPr>
            <sz val="11"/>
            <color theme="1"/>
            <rFont val="Calibri"/>
            <scheme val="minor"/>
          </rPr>
          <t>======
ID#AAABy2CxZpk
User    (2026-01-20 07:13:22)
16:47</t>
        </r>
      </text>
    </comment>
    <comment ref="H1794" authorId="0" shapeId="0" xr:uid="{00000000-0006-0000-0400-000022000000}">
      <text>
        <r>
          <rPr>
            <sz val="11"/>
            <color theme="1"/>
            <rFont val="Calibri"/>
            <scheme val="minor"/>
          </rPr>
          <t>======
ID#AAABy2CxZpU
User    (2026-01-20 07:13:22)
8:54</t>
        </r>
      </text>
    </comment>
    <comment ref="J1794" authorId="0" shapeId="0" xr:uid="{00000000-0006-0000-0400-00001B000000}">
      <text>
        <r>
          <rPr>
            <sz val="11"/>
            <color theme="1"/>
            <rFont val="Calibri"/>
            <scheme val="minor"/>
          </rPr>
          <t>======
ID#AAABzyz834Y
User    (2026-01-20 07:13:22)
9:41</t>
        </r>
      </text>
    </comment>
    <comment ref="H1798" authorId="0" shapeId="0" xr:uid="{00000000-0006-0000-0400-00000B000000}">
      <text>
        <r>
          <rPr>
            <sz val="11"/>
            <color theme="1"/>
            <rFont val="Calibri"/>
            <scheme val="minor"/>
          </rPr>
          <t>======
ID#AAABzyz835E
User    (2026-01-20 07:13:22)
10:48</t>
        </r>
      </text>
    </comment>
    <comment ref="J1798" authorId="0" shapeId="0" xr:uid="{00000000-0006-0000-0400-00001F000000}">
      <text>
        <r>
          <rPr>
            <sz val="11"/>
            <color theme="1"/>
            <rFont val="Calibri"/>
            <scheme val="minor"/>
          </rPr>
          <t>======
ID#AAABy2CxZn0
User    (2026-01-20 07:13:22)
11:23</t>
        </r>
      </text>
    </comment>
    <comment ref="H1800" authorId="0" shapeId="0" xr:uid="{00000000-0006-0000-0400-000028000000}">
      <text>
        <r>
          <rPr>
            <sz val="11"/>
            <color theme="1"/>
            <rFont val="Calibri"/>
            <scheme val="minor"/>
          </rPr>
          <t>======
ID#AAABzyz8348
User    (2026-01-20 07:13:22)
14:22</t>
        </r>
      </text>
    </comment>
    <comment ref="J1800" authorId="0" shapeId="0" xr:uid="{00000000-0006-0000-0400-00001E000000}">
      <text>
        <r>
          <rPr>
            <sz val="11"/>
            <color theme="1"/>
            <rFont val="Calibri"/>
            <scheme val="minor"/>
          </rPr>
          <t>======
ID#AAABzyz834Q
User    (2026-01-20 07:13:22)
15:01</t>
        </r>
      </text>
    </comment>
    <comment ref="H1811" authorId="0" shapeId="0" xr:uid="{00000000-0006-0000-0400-00000E000000}">
      <text>
        <r>
          <rPr>
            <sz val="11"/>
            <color theme="1"/>
            <rFont val="Calibri"/>
            <scheme val="minor"/>
          </rPr>
          <t>======
ID#AAABzyz834o
User    (2026-01-20 07:13:22)
8:52</t>
        </r>
      </text>
    </comment>
    <comment ref="J1811" authorId="0" shapeId="0" xr:uid="{00000000-0006-0000-0400-000044000000}">
      <text>
        <r>
          <rPr>
            <sz val="11"/>
            <color theme="1"/>
            <rFont val="Calibri"/>
            <scheme val="minor"/>
          </rPr>
          <t>======
ID#AAABzyz835s
User    (2026-01-20 07:13:22)
11:32</t>
        </r>
      </text>
    </comment>
    <comment ref="H1813" authorId="0" shapeId="0" xr:uid="{00000000-0006-0000-0400-000035000000}">
      <text>
        <r>
          <rPr>
            <sz val="11"/>
            <color theme="1"/>
            <rFont val="Calibri"/>
            <scheme val="minor"/>
          </rPr>
          <t>======
ID#AAABy2CxZns
User    (2026-01-20 07:13:22)
8:54</t>
        </r>
      </text>
    </comment>
    <comment ref="J1813" authorId="0" shapeId="0" xr:uid="{00000000-0006-0000-0400-000019000000}">
      <text>
        <r>
          <rPr>
            <sz val="11"/>
            <color theme="1"/>
            <rFont val="Calibri"/>
            <scheme val="minor"/>
          </rPr>
          <t>======
ID#AAABzyz834E
User    (2026-01-20 07:13:22)
10:38</t>
        </r>
      </text>
    </comment>
    <comment ref="H1817" authorId="0" shapeId="0" xr:uid="{00000000-0006-0000-0400-000006000000}">
      <text>
        <r>
          <rPr>
            <sz val="11"/>
            <color theme="1"/>
            <rFont val="Calibri"/>
            <scheme val="minor"/>
          </rPr>
          <t>======
ID#AAABy2CxZo8
User    (2026-01-20 07:13:22)
13:09</t>
        </r>
      </text>
    </comment>
    <comment ref="J1817" authorId="0" shapeId="0" xr:uid="{00000000-0006-0000-0400-000009000000}">
      <text>
        <r>
          <rPr>
            <sz val="11"/>
            <color theme="1"/>
            <rFont val="Calibri"/>
            <scheme val="minor"/>
          </rPr>
          <t>======
ID#AAABzyz834c
User    (2026-01-20 07:13:22)
15:33</t>
        </r>
      </text>
    </comment>
    <comment ref="H1820" authorId="0" shapeId="0" xr:uid="{00000000-0006-0000-0400-000029000000}">
      <text>
        <r>
          <rPr>
            <sz val="11"/>
            <color theme="1"/>
            <rFont val="Calibri"/>
            <scheme val="minor"/>
          </rPr>
          <t>======
ID#AAABy2CxZpE
User    (2026-01-20 07:13:22)
16:04</t>
        </r>
      </text>
    </comment>
    <comment ref="J1820" authorId="0" shapeId="0" xr:uid="{00000000-0006-0000-0400-00003E000000}">
      <text>
        <r>
          <rPr>
            <sz val="11"/>
            <color theme="1"/>
            <rFont val="Calibri"/>
            <scheme val="minor"/>
          </rPr>
          <t>======
ID#AAABy2CxZnc
User    (2026-01-20 07:13:22)
16:36</t>
        </r>
      </text>
    </comment>
    <comment ref="H1834" authorId="0" shapeId="0" xr:uid="{00000000-0006-0000-0400-000036000000}">
      <text>
        <r>
          <rPr>
            <sz val="11"/>
            <color theme="1"/>
            <rFont val="Calibri"/>
            <scheme val="minor"/>
          </rPr>
          <t>======
ID#AAABy2CxZoY
User    (2026-01-20 07:13:22)
9:03</t>
        </r>
      </text>
    </comment>
    <comment ref="J1834" authorId="0" shapeId="0" xr:uid="{00000000-0006-0000-0400-000020000000}">
      <text>
        <r>
          <rPr>
            <sz val="11"/>
            <color theme="1"/>
            <rFont val="Calibri"/>
            <scheme val="minor"/>
          </rPr>
          <t>======
ID#AAABzyz834U
User    (2026-01-20 07:13:22)
9:38</t>
        </r>
      </text>
    </comment>
    <comment ref="H1835" authorId="0" shapeId="0" xr:uid="{00000000-0006-0000-0400-00003A000000}">
      <text>
        <r>
          <rPr>
            <sz val="11"/>
            <color theme="1"/>
            <rFont val="Calibri"/>
            <scheme val="minor"/>
          </rPr>
          <t>======
ID#AAABy2CxZpA
User    (2026-01-20 07:13:22)
9:57</t>
        </r>
      </text>
    </comment>
    <comment ref="J1835" authorId="0" shapeId="0" xr:uid="{00000000-0006-0000-0400-000026000000}">
      <text>
        <r>
          <rPr>
            <sz val="11"/>
            <color theme="1"/>
            <rFont val="Calibri"/>
            <scheme val="minor"/>
          </rPr>
          <t>======
ID#AAABzyzzXVI
User    (2026-01-20 07:13:22)
10:45</t>
        </r>
      </text>
    </comment>
    <comment ref="H1837" authorId="0" shapeId="0" xr:uid="{00000000-0006-0000-0400-00000D000000}">
      <text>
        <r>
          <rPr>
            <sz val="11"/>
            <color theme="1"/>
            <rFont val="Calibri"/>
            <scheme val="minor"/>
          </rPr>
          <t>======
ID#AAABzyzzXU0
User    (2026-01-20 07:13:22)
11:08</t>
        </r>
      </text>
    </comment>
    <comment ref="J1837" authorId="0" shapeId="0" xr:uid="{00000000-0006-0000-0400-000017000000}">
      <text>
        <r>
          <rPr>
            <sz val="11"/>
            <color theme="1"/>
            <rFont val="Calibri"/>
            <scheme val="minor"/>
          </rPr>
          <t>======
ID#AAABy2CxZn8
User    (2026-01-20 07:13:22)
11:48</t>
        </r>
      </text>
    </comment>
    <comment ref="H1841" authorId="0" shapeId="0" xr:uid="{00000000-0006-0000-0400-000024000000}">
      <text>
        <r>
          <rPr>
            <sz val="11"/>
            <color theme="1"/>
            <rFont val="Calibri"/>
            <scheme val="minor"/>
          </rPr>
          <t>======
ID#AAABy2CxZpY
User    (2026-01-20 07:13:22)
13:58</t>
        </r>
      </text>
    </comment>
    <comment ref="J1841" authorId="0" shapeId="0" xr:uid="{00000000-0006-0000-0400-000046000000}">
      <text>
        <r>
          <rPr>
            <sz val="11"/>
            <color theme="1"/>
            <rFont val="Calibri"/>
            <scheme val="minor"/>
          </rPr>
          <t>======
ID#AAABzyz8334
User    (2026-01-20 07:13:22)
14:42</t>
        </r>
      </text>
    </comment>
  </commentList>
  <extLst>
    <ext xmlns:r="http://schemas.openxmlformats.org/officeDocument/2006/relationships" uri="GoogleSheetsCustomDataVersion2">
      <go:sheetsCustomData xmlns:go="http://customooxmlschemas.google.com/" r:id="rId1" roundtripDataSignature="AMtx7miF0BWr1VXkFLGjPEYioTN7RlSEbg=="/>
    </ext>
  </extLst>
</comments>
</file>

<file path=xl/sharedStrings.xml><?xml version="1.0" encoding="utf-8"?>
<sst xmlns="http://schemas.openxmlformats.org/spreadsheetml/2006/main" count="35981" uniqueCount="10040">
  <si>
    <t>ID UNIT</t>
  </si>
  <si>
    <t>AWAL BULAN</t>
  </si>
  <si>
    <t>HM RUNNING</t>
  </si>
  <si>
    <t>BD</t>
  </si>
  <si>
    <t>RUNNING</t>
  </si>
  <si>
    <t>DT TATA 035</t>
  </si>
  <si>
    <t>DT TATA 064</t>
  </si>
  <si>
    <t>DT TATA 070</t>
  </si>
  <si>
    <t>DT TATA 078</t>
  </si>
  <si>
    <t>DT TATA 085</t>
  </si>
  <si>
    <t>DT TATA 086</t>
  </si>
  <si>
    <t>DT TATA 088</t>
  </si>
  <si>
    <t>DT MERCY 037</t>
  </si>
  <si>
    <t>DT MERCY 038</t>
  </si>
  <si>
    <t>DT MERCY 039</t>
  </si>
  <si>
    <t>DT MERCY 040</t>
  </si>
  <si>
    <t>DT MERCY 041</t>
  </si>
  <si>
    <t>DT MERCY 042</t>
  </si>
  <si>
    <t>DT MERCY 043</t>
  </si>
  <si>
    <t>DT MERCY 044</t>
  </si>
  <si>
    <t>DT MERCY 048</t>
  </si>
  <si>
    <t>DT MERCY 049</t>
  </si>
  <si>
    <t>DT MERCY 098</t>
  </si>
  <si>
    <t>DT MERCY 099</t>
  </si>
  <si>
    <t>DT MERCY 100</t>
  </si>
  <si>
    <t>DT MERCY 101</t>
  </si>
  <si>
    <t>DT MERCY 102</t>
  </si>
  <si>
    <t>DT MERCY 103</t>
  </si>
  <si>
    <t>DT MERCY 104</t>
  </si>
  <si>
    <t>DT MERCY 105</t>
  </si>
  <si>
    <t>DT MERCY 106</t>
  </si>
  <si>
    <t>DT MERCY 107</t>
  </si>
  <si>
    <t>DT MERCY 108</t>
  </si>
  <si>
    <t>DT MERCY 109</t>
  </si>
  <si>
    <t>DT MERCY 110</t>
  </si>
  <si>
    <t>DT MERCY 111</t>
  </si>
  <si>
    <t>DT MERCY 112</t>
  </si>
  <si>
    <t>DT MERCY 113</t>
  </si>
  <si>
    <t>DT MERCY 114</t>
  </si>
  <si>
    <t>DT MERCY 115</t>
  </si>
  <si>
    <t>DT MERCY 116</t>
  </si>
  <si>
    <t>DT MERCY 117</t>
  </si>
  <si>
    <t>WP 05</t>
  </si>
  <si>
    <t>WP 08</t>
  </si>
  <si>
    <t>WP 09</t>
  </si>
  <si>
    <t>WP 10</t>
  </si>
  <si>
    <t>WP 11</t>
  </si>
  <si>
    <t>WP 12</t>
  </si>
  <si>
    <t>WP 13</t>
  </si>
  <si>
    <t>WP 14</t>
  </si>
  <si>
    <t>WP 15</t>
  </si>
  <si>
    <t>WP 16</t>
  </si>
  <si>
    <t>WP 17</t>
  </si>
  <si>
    <t>WP 18</t>
  </si>
  <si>
    <t>WP 19</t>
  </si>
  <si>
    <t>TL 001</t>
  </si>
  <si>
    <t>TL 002</t>
  </si>
  <si>
    <t>TL 003</t>
  </si>
  <si>
    <t>TL 004</t>
  </si>
  <si>
    <t>TL 005</t>
  </si>
  <si>
    <t>TL 006</t>
  </si>
  <si>
    <t>TL 021</t>
  </si>
  <si>
    <t>TL 023</t>
  </si>
  <si>
    <t>TL 024</t>
  </si>
  <si>
    <t>TL 025</t>
  </si>
  <si>
    <t>TL 026</t>
  </si>
  <si>
    <t>TL 027</t>
  </si>
  <si>
    <t>TL 028</t>
  </si>
  <si>
    <t>TL 029</t>
  </si>
  <si>
    <t>TL 042</t>
  </si>
  <si>
    <t>TL 043</t>
  </si>
  <si>
    <t>TL 044</t>
  </si>
  <si>
    <t>TL 045</t>
  </si>
  <si>
    <t>TL 046</t>
  </si>
  <si>
    <t>TL 030</t>
  </si>
  <si>
    <t>TL 031</t>
  </si>
  <si>
    <t>TL 032</t>
  </si>
  <si>
    <t>TL 033</t>
  </si>
  <si>
    <t>TL 034</t>
  </si>
  <si>
    <t>TL 035</t>
  </si>
  <si>
    <t>TL 036</t>
  </si>
  <si>
    <t>TL 037</t>
  </si>
  <si>
    <t>TL 038</t>
  </si>
  <si>
    <t>TL 039</t>
  </si>
  <si>
    <t>TL 040</t>
  </si>
  <si>
    <t>TL 041</t>
  </si>
  <si>
    <t>GS 02</t>
  </si>
  <si>
    <t>GS 03</t>
  </si>
  <si>
    <t>DT 23 KPB</t>
  </si>
  <si>
    <t>DT 24 KPB</t>
  </si>
  <si>
    <t>DT 25 KPB</t>
  </si>
  <si>
    <t>DT 26 KPB</t>
  </si>
  <si>
    <t>DT 27 KPB</t>
  </si>
  <si>
    <t>DT 28 KPB</t>
  </si>
  <si>
    <t>DT 29 KPB</t>
  </si>
  <si>
    <t>DT 30 KPB</t>
  </si>
  <si>
    <t>DT 31 KPB</t>
  </si>
  <si>
    <t>DT 32 KPB</t>
  </si>
  <si>
    <t>DT 33 KPB</t>
  </si>
  <si>
    <t>DT 34 KPB</t>
  </si>
  <si>
    <t>DT 35 KPB</t>
  </si>
  <si>
    <t>DT 36 KPB</t>
  </si>
  <si>
    <t>DT 45 KPB</t>
  </si>
  <si>
    <t>DT 46 KPB</t>
  </si>
  <si>
    <t>DT 47 KPB</t>
  </si>
  <si>
    <t>DT 50 KPB</t>
  </si>
  <si>
    <t>DT 51 KPB</t>
  </si>
  <si>
    <t>DT 52 KPB</t>
  </si>
  <si>
    <t>start</t>
  </si>
  <si>
    <t>end</t>
  </si>
  <si>
    <t>No.</t>
  </si>
  <si>
    <t>Unit Code</t>
  </si>
  <si>
    <t>Unit Model</t>
  </si>
  <si>
    <t>Hour Meter Reading</t>
  </si>
  <si>
    <t>Work</t>
  </si>
  <si>
    <t>B/Down</t>
  </si>
  <si>
    <t>Accident</t>
  </si>
  <si>
    <t>Wet</t>
  </si>
  <si>
    <t>Stand By</t>
  </si>
  <si>
    <t>MTD</t>
  </si>
  <si>
    <t>MOHH</t>
  </si>
  <si>
    <t>Stoppage Frequencies</t>
  </si>
  <si>
    <t>Stoppage Duration</t>
  </si>
  <si>
    <t>Delay Type</t>
  </si>
  <si>
    <t>Availability &amp; Utillity</t>
  </si>
  <si>
    <t>MTBS</t>
  </si>
  <si>
    <t>MTBF</t>
  </si>
  <si>
    <t>MTTR</t>
  </si>
  <si>
    <t>D (%)</t>
  </si>
  <si>
    <t>Sched. Event (%)</t>
  </si>
  <si>
    <t>Unschd. Event (%)</t>
  </si>
  <si>
    <t>Sched. Dur (%)</t>
  </si>
  <si>
    <t>Unschd. Dur (%)</t>
  </si>
  <si>
    <t>WP</t>
  </si>
  <si>
    <t>WL</t>
  </si>
  <si>
    <t>CW</t>
  </si>
  <si>
    <t>WT</t>
  </si>
  <si>
    <t>WN</t>
  </si>
  <si>
    <t>WR</t>
  </si>
  <si>
    <t>OSR</t>
  </si>
  <si>
    <t>ACC</t>
  </si>
  <si>
    <t>WA</t>
  </si>
  <si>
    <t>PA</t>
  </si>
  <si>
    <t>UA</t>
  </si>
  <si>
    <t>MA</t>
  </si>
  <si>
    <t>EU</t>
  </si>
  <si>
    <t>Start</t>
  </si>
  <si>
    <t>Finish</t>
  </si>
  <si>
    <t>D</t>
  </si>
  <si>
    <t>P</t>
  </si>
  <si>
    <t>UM</t>
  </si>
  <si>
    <t>OM</t>
  </si>
  <si>
    <t>Wait Part</t>
  </si>
  <si>
    <t>Wait Labour</t>
  </si>
  <si>
    <t>Claim warranty</t>
  </si>
  <si>
    <t>Wait Tool</t>
  </si>
  <si>
    <t>Work Normal</t>
  </si>
  <si>
    <t>Waiting Rain</t>
  </si>
  <si>
    <t>Waiting Out Site Repair</t>
  </si>
  <si>
    <t>Waiting Accident</t>
  </si>
  <si>
    <t>Waiting Access</t>
  </si>
  <si>
    <t>bd</t>
  </si>
  <si>
    <t>FRE</t>
  </si>
  <si>
    <t>PU</t>
  </si>
  <si>
    <t>OB x 7 Unit</t>
  </si>
  <si>
    <t>OB x 30 Unit TKI</t>
  </si>
  <si>
    <t>SUPPORT x 13 Unit</t>
  </si>
  <si>
    <t>SUPPORT x 33 Unit</t>
  </si>
  <si>
    <t>SUPPORT x 2 Unit</t>
  </si>
  <si>
    <t>OB x 20 Unit KPB</t>
  </si>
  <si>
    <t>AVERAGE</t>
  </si>
  <si>
    <t>Achievment</t>
  </si>
  <si>
    <t xml:space="preserve">Key Performance Indicator DT </t>
  </si>
  <si>
    <t>Model Unit</t>
  </si>
  <si>
    <t>Application</t>
  </si>
  <si>
    <t>Working Hours</t>
  </si>
  <si>
    <t>Duration Breakdown</t>
  </si>
  <si>
    <t>Plan PA</t>
  </si>
  <si>
    <t>Actual PA</t>
  </si>
  <si>
    <t>Plan UA</t>
  </si>
  <si>
    <t>Actual UA</t>
  </si>
  <si>
    <t>Plan MA</t>
  </si>
  <si>
    <t>Actual MA</t>
  </si>
  <si>
    <t>Plan MTBS</t>
  </si>
  <si>
    <t>Actual MTBS</t>
  </si>
  <si>
    <t>Plan MTBF</t>
  </si>
  <si>
    <t>Actual MTBF</t>
  </si>
  <si>
    <t>Plan MTTR</t>
  </si>
  <si>
    <t>Actual MTTR</t>
  </si>
  <si>
    <t>PA 0%-69%</t>
  </si>
  <si>
    <t>PA 70%-89%</t>
  </si>
  <si>
    <t>PA 90%-100%</t>
  </si>
  <si>
    <t>Prima LX 2528</t>
  </si>
  <si>
    <t>OB x 54 Unit</t>
  </si>
  <si>
    <t>Axor 3336 OB TKI</t>
  </si>
  <si>
    <t>Axor 3336 OB KPB</t>
  </si>
  <si>
    <t>Water Pump</t>
  </si>
  <si>
    <t>Tower Lamp</t>
  </si>
  <si>
    <t>Average</t>
  </si>
  <si>
    <t>Problem</t>
  </si>
  <si>
    <t>Identification</t>
  </si>
  <si>
    <t>Corrective action</t>
  </si>
  <si>
    <t>Status</t>
  </si>
  <si>
    <t>DT 038</t>
  </si>
  <si>
    <t>Engine abnormal noise</t>
  </si>
  <si>
    <t>(Progress O/H)</t>
  </si>
  <si>
    <t xml:space="preserve"> </t>
  </si>
  <si>
    <t>DT 042</t>
  </si>
  <si>
    <t>Axle 2nd Housing broken</t>
  </si>
  <si>
    <t>(Progress welding works)</t>
  </si>
  <si>
    <t>DT 065</t>
  </si>
  <si>
    <t>Engine abnormal &amp; found bearing worn-out</t>
  </si>
  <si>
    <t>(Progress O/H &amp; fabrication crankshaft)</t>
  </si>
  <si>
    <t>DT 05 KPB</t>
  </si>
  <si>
    <t>T/M noise</t>
  </si>
  <si>
    <t>(Progress OSR OVH TM by vendor)</t>
  </si>
  <si>
    <t>DT 11 KPB</t>
  </si>
  <si>
    <t>Accident, Cabin &amp; mudguard vessel broken</t>
  </si>
  <si>
    <t>(Progress repair by vendor)</t>
  </si>
  <si>
    <t>DT 13 KPB</t>
  </si>
  <si>
    <t>(Continue Progress O/H)</t>
  </si>
  <si>
    <t>DT 19 KPB</t>
  </si>
  <si>
    <t>Accident, Cabin &amp; vessel broken</t>
  </si>
  <si>
    <t>DL 15</t>
  </si>
  <si>
    <t>Injector 4 &amp; 5 problem</t>
  </si>
  <si>
    <t>(Completed part)</t>
  </si>
  <si>
    <t>1. MTBS Unit Tata 39,86 Hrs dibawah target</t>
  </si>
  <si>
    <t xml:space="preserve">1. Problem electrical front lamp, radio, tail lamp 187 x frequency, Can't start                                      2. Problem component engine 88 x frequency </t>
  </si>
  <si>
    <t>1.1 Plan Replace bulb lamp di PM 1000 Hrs                                           1.2 Plan change brand radio icom to kenwood                                      1.3 Engine can't star (check and add air battery setiap greasing/service                                     2.1 Radiator leak 3 pcs (Replae new                                                   2.2 Engine low power (Action sementara replace fuel free filter)</t>
  </si>
  <si>
    <t>Continue</t>
  </si>
  <si>
    <t>1. MTBS Unit Axor 3336 Coal  30,37 Hrs dibawah target</t>
  </si>
  <si>
    <t>1. Problem electrical front lamp 99 x frequency                                       2. Problem tyre leak 74 x frequency</t>
  </si>
  <si>
    <t>1.1 Plan Replace bulb lamp di PM 1000 Hrs                                           2.1 Daily check pressure tyre &amp; jalan hauling</t>
  </si>
  <si>
    <t>Delay Type (MERCY COAL)</t>
  </si>
  <si>
    <t>Delay Type (MERCY OB)</t>
  </si>
  <si>
    <t>Delay Type (LIU GONG)</t>
  </si>
  <si>
    <t>MERCY EVENT</t>
  </si>
  <si>
    <t>Schedule</t>
  </si>
  <si>
    <t>Unschedule</t>
  </si>
  <si>
    <t>LIUGONG EVENT</t>
  </si>
  <si>
    <t>Delay Type (Volvo FMX 460)</t>
  </si>
  <si>
    <t>VOLVO EVENT</t>
  </si>
  <si>
    <t>Accurasy</t>
  </si>
  <si>
    <t>Axor 3336 KCoal</t>
  </si>
  <si>
    <t>Axor 3336 Kob</t>
  </si>
  <si>
    <t>COAL x 22 Unit</t>
  </si>
  <si>
    <t>OB x 30 Unit</t>
  </si>
  <si>
    <t>COAL x 45 Unit</t>
  </si>
  <si>
    <t>MERCY COAL</t>
  </si>
  <si>
    <t>MERCY OB</t>
  </si>
  <si>
    <t>LIUGONG OB</t>
  </si>
  <si>
    <t>Prima LX 2528ob</t>
  </si>
  <si>
    <t>Delay Type (TATA)</t>
  </si>
  <si>
    <t>; Breakdown</t>
  </si>
  <si>
    <t>Code Unit</t>
  </si>
  <si>
    <t>Unit Allocation</t>
  </si>
  <si>
    <t>MAX HM</t>
  </si>
  <si>
    <t>WEEK 6</t>
  </si>
  <si>
    <t>WEEK 7</t>
  </si>
  <si>
    <t>WEEK 8</t>
  </si>
  <si>
    <t>WEEK 9</t>
  </si>
  <si>
    <t>WEEK 10</t>
  </si>
  <si>
    <t>Batuah</t>
  </si>
  <si>
    <t>GS 01</t>
  </si>
  <si>
    <t>GS 04</t>
  </si>
  <si>
    <t>Daily Monitoring Breakdown</t>
  </si>
  <si>
    <t>WO</t>
  </si>
  <si>
    <t>Date</t>
  </si>
  <si>
    <t>HM</t>
  </si>
  <si>
    <t>AGING
 B/D</t>
  </si>
  <si>
    <t>Start BD</t>
  </si>
  <si>
    <t>Finish BD</t>
  </si>
  <si>
    <t>Duration</t>
  </si>
  <si>
    <t>Problem Description</t>
  </si>
  <si>
    <t>Action Repair</t>
  </si>
  <si>
    <t>Down Teame Code</t>
  </si>
  <si>
    <t>DELAY TYPE</t>
  </si>
  <si>
    <t>Repair Code</t>
  </si>
  <si>
    <t>COMPONENT</t>
  </si>
  <si>
    <t>Freq.Down</t>
  </si>
  <si>
    <t>Job Category</t>
  </si>
  <si>
    <t>Notif</t>
  </si>
  <si>
    <t>MRS</t>
  </si>
  <si>
    <t>Man Power</t>
  </si>
  <si>
    <t>Text</t>
  </si>
  <si>
    <t>Status Unit</t>
  </si>
  <si>
    <t>WO_Status</t>
  </si>
  <si>
    <t>DATE</t>
  </si>
  <si>
    <t>TIME</t>
  </si>
  <si>
    <t>Can't starr</t>
  </si>
  <si>
    <t>Repair terminal Accu</t>
  </si>
  <si>
    <t>EL</t>
  </si>
  <si>
    <t>Pintu sebelah kiri gk bisa di tutup</t>
  </si>
  <si>
    <t>Repair lock pintu
Adjust brake</t>
  </si>
  <si>
    <t>CB</t>
  </si>
  <si>
    <t>Baut Vist T kendor</t>
  </si>
  <si>
    <t>Retoque baut baut Vist T</t>
  </si>
  <si>
    <t>SPN</t>
  </si>
  <si>
    <t>Chamber leak
Air dryer filter broken</t>
  </si>
  <si>
    <t>Replace chamber
Repair APU</t>
  </si>
  <si>
    <t>ARS</t>
  </si>
  <si>
    <t>Linning A2 LH jamed</t>
  </si>
  <si>
    <t>Cek kebocoran
Cek linning
Adjust brake</t>
  </si>
  <si>
    <t>BS</t>
  </si>
  <si>
    <t>Rem melorot</t>
  </si>
  <si>
    <t>Cek linning
Adjust brake</t>
  </si>
  <si>
    <t>AC hot / compressor jamed</t>
  </si>
  <si>
    <t>Repair compressor AC, flashing all hose, flashing evaporator, instal conditioner,add oil, Refill freon</t>
  </si>
  <si>
    <t>AC</t>
  </si>
  <si>
    <t>Tire pos 8 leak</t>
  </si>
  <si>
    <t>Replace Tire pos 8</t>
  </si>
  <si>
    <t>TY</t>
  </si>
  <si>
    <t>Angin tekor</t>
  </si>
  <si>
    <t>Repair four way
Replace compounding valve</t>
  </si>
  <si>
    <t>Air pressure low</t>
  </si>
  <si>
    <t>Repair valve APU</t>
  </si>
  <si>
    <t>Action PM 2000 &amp; Can't starr</t>
  </si>
  <si>
    <t>Cek wearing / voltase
Replace terminal Accu
Repair kabel seri
Replace Accu 1pcs (repair)</t>
  </si>
  <si>
    <t>PM</t>
  </si>
  <si>
    <t>Bolt link stabilizer mising</t>
  </si>
  <si>
    <t>Instal new bolt link stabilizer</t>
  </si>
  <si>
    <t>Bolt Propeler shaft mising 1 pcs
Loose 3 pcs</t>
  </si>
  <si>
    <t>Instal bolt propeler shaft 1 pcs
Retoq all bolt propelr shaft</t>
  </si>
  <si>
    <t>PS</t>
  </si>
  <si>
    <t>Sistem break abnormal</t>
  </si>
  <si>
    <t>Adjust all pos sistem break+ reposisi wairing tranmisi</t>
  </si>
  <si>
    <t>Tyre no 5 leak scp. Exs amp</t>
  </si>
  <si>
    <t>Instal tyrr</t>
  </si>
  <si>
    <t>Tyre no 7 leak scp. Exs amp</t>
  </si>
  <si>
    <t>Instal tyre+ajase psi</t>
  </si>
  <si>
    <t>Lampu frog lamp mati</t>
  </si>
  <si>
    <t>Replace bohlam H1
Cek arus
Repair braket</t>
  </si>
  <si>
    <t>Battery broken</t>
  </si>
  <si>
    <t xml:space="preserve">Replace battery 1 pcs new 
Replace terminal battery 
Replace kabel seri 
</t>
  </si>
  <si>
    <t>Replace battery 1 pcs new 
Replace terminal battery 
Replace kabel seri</t>
  </si>
  <si>
    <t>Air pressure low + speed eror+break abnormal</t>
  </si>
  <si>
    <t>Learning GS, repair modulator Valve,adjust all pos break</t>
  </si>
  <si>
    <t>TM</t>
  </si>
  <si>
    <t>Pipa kompresor buntu no 1 2 3</t>
  </si>
  <si>
    <t>Repair pipa kompresor 
Install pipa kompresor</t>
  </si>
  <si>
    <t>OIL ENGINE LOW 
PARKING BRAKE LOOS</t>
  </si>
  <si>
    <t>ADD OIL ENGINE 6 LTR
ADJUST BRAKE</t>
  </si>
  <si>
    <t>Back lamp die</t>
  </si>
  <si>
    <t>REPAIRE WIRING BACK LAMP</t>
  </si>
  <si>
    <t>DUMP CAN'T RAISE
CONTROL PENUMATIC HANDLE LEAK</t>
  </si>
  <si>
    <t>REPLACE CONTROL PENUMATIC HANDLE NEW
REPAIRE PISTON ROD CYLINDER
REPAIRE SELENOID DUMP</t>
  </si>
  <si>
    <t>Repair Air processing unit</t>
  </si>
  <si>
    <t>Speed hard</t>
  </si>
  <si>
    <t>Repair servo /powershif tranmisi</t>
  </si>
  <si>
    <t>SPRING FR NO 3&amp;4 BROKEN</t>
  </si>
  <si>
    <t>REPLACE SPRING NO 3&amp;4</t>
  </si>
  <si>
    <t>Rembesan oli gardan</t>
  </si>
  <si>
    <t>Retoque bolt differential</t>
  </si>
  <si>
    <t>DF</t>
  </si>
  <si>
    <t>Lining pos 5.6.7.8 over limit</t>
  </si>
  <si>
    <t>Repair lining dan pemasangan lining 4 pos</t>
  </si>
  <si>
    <t>GREASING</t>
  </si>
  <si>
    <t>WASHING</t>
  </si>
  <si>
    <t>PS 1000</t>
  </si>
  <si>
    <t>ENGINE NOISE CYL 5,6</t>
  </si>
  <si>
    <t>TROUBLESHOOTING</t>
  </si>
  <si>
    <t>ENG</t>
  </si>
  <si>
    <t>00:00</t>
  </si>
  <si>
    <t>Engine Abnormal</t>
  </si>
  <si>
    <t>Waiting Engine EX-TL 022</t>
  </si>
  <si>
    <t>Progress Overhoul</t>
  </si>
  <si>
    <t>Electrical system Short</t>
  </si>
  <si>
    <t>Waiting progress vendor CV.Zay Indah Bersaudara</t>
  </si>
  <si>
    <t>Jok driver up normal</t>
  </si>
  <si>
    <t>Repair jok driver</t>
  </si>
  <si>
    <t>Minor</t>
  </si>
  <si>
    <t>Cover shap roda A2lh leak
Bolt long shap loos</t>
  </si>
  <si>
    <t>Repair cover shap roda
Rotoq bolt long shap</t>
  </si>
  <si>
    <t>Four way leak &amp; 
•Safety kupu kupu dumping vissel Broken
•Sefety palangan chasis crack</t>
  </si>
  <si>
    <t>Repair four way &amp; •Repair safety kupu kupu dumping vissel
•Welding sefety palangan chasis</t>
  </si>
  <si>
    <t>Accu drop
Speed hard &amp; Ac Hot</t>
  </si>
  <si>
    <t>Replace accu repair 2pcs
Repair selector
Repair power ship &amp; -Cleaning condenser ac
-Recharge Freon
Add oil steering</t>
  </si>
  <si>
    <t>RUBBER BOOGIE</t>
  </si>
  <si>
    <t>Replace raber bugye</t>
  </si>
  <si>
    <t>-</t>
  </si>
  <si>
    <t>-Ac Hot
-Motor belower jamed</t>
  </si>
  <si>
    <t>-Replace belower ac New
-Ripair resistor belower</t>
  </si>
  <si>
    <t>.</t>
  </si>
  <si>
    <t>Error speed</t>
  </si>
  <si>
    <t>Cleaning sensor GS
Repair hose angin</t>
  </si>
  <si>
    <t>servo broken</t>
  </si>
  <si>
    <t>Repair servo</t>
  </si>
  <si>
    <t>-lamps reting Rear is off LH</t>
  </si>
  <si>
    <t>-look for broken cables
-connecting broken cables
-tidy up the cables</t>
  </si>
  <si>
    <t>Handle parking leak</t>
  </si>
  <si>
    <t>Replace handle parkir new</t>
  </si>
  <si>
    <t>Can't start</t>
  </si>
  <si>
    <t>Repair terminal accu</t>
  </si>
  <si>
    <t>Croset broken LH- RH &amp; Arm damp broken lh/rh
Croshead broken</t>
  </si>
  <si>
    <t>Potong plat untuk sepety cruset
Potong plat unuk sefety shap
Welding bracket sefety dump &amp; Replace arm damp lh/rh 2pcs
Replace croshead 1 pcs
Welding safety damp</t>
  </si>
  <si>
    <t>VT</t>
  </si>
  <si>
    <t>House sterin leak
Reserpoir dtering leak</t>
  </si>
  <si>
    <t>Repair house stering
Replace reserpoir stering</t>
  </si>
  <si>
    <t>STS</t>
  </si>
  <si>
    <t>Hose suspensi jok driver leak</t>
  </si>
  <si>
    <t>Repair hose jok driver</t>
  </si>
  <si>
    <t>___</t>
  </si>
  <si>
    <t>Labrang lock pintu Lh broken</t>
  </si>
  <si>
    <t>Replace labrang pintu LH</t>
  </si>
  <si>
    <t>Panel Overheat</t>
  </si>
  <si>
    <t>Add colan 10 ltr
Repair wiring sensor temperature</t>
  </si>
  <si>
    <t>RCS</t>
  </si>
  <si>
    <t>Valve Fourway leak
Relay valve leak</t>
  </si>
  <si>
    <t>Repair valve fourway
Repair relay valve</t>
  </si>
  <si>
    <t>ptt radio is damaged</t>
  </si>
  <si>
    <t>Repleace Ptt radio New</t>
  </si>
  <si>
    <t>RD</t>
  </si>
  <si>
    <t>Lampu kerja mati LH</t>
  </si>
  <si>
    <t>Replace bohlam H7</t>
  </si>
  <si>
    <t>...</t>
  </si>
  <si>
    <t>Braket Condensor lepas</t>
  </si>
  <si>
    <t xml:space="preserve">Repair braket Condensor 
</t>
  </si>
  <si>
    <t>Brake low respon</t>
  </si>
  <si>
    <t>Adjust Li-ning all pos</t>
  </si>
  <si>
    <t>Clamp elbow broken</t>
  </si>
  <si>
    <t>Reposisi
Replace clamp sigle strap for 1 pipe</t>
  </si>
  <si>
    <t>EX</t>
  </si>
  <si>
    <t/>
  </si>
  <si>
    <t>Jok driver broken
high beam die</t>
  </si>
  <si>
    <t>Replace jok Repaire(kpb)
repaire Valve jok driver
Repaire wiring high beam</t>
  </si>
  <si>
    <t>JOK DRIVER LEAK
HAZARD DIE</t>
  </si>
  <si>
    <t>REPAIRE VALVE JOK 
REPAIRE WIRIMG HAZARD</t>
  </si>
  <si>
    <t>Error speed, air pressure low</t>
  </si>
  <si>
    <t>Remove apu valve 
Repair, cleaning, instal</t>
  </si>
  <si>
    <t>Speed can't netral</t>
  </si>
  <si>
    <t>Netral T/m error gs</t>
  </si>
  <si>
    <t>T/m can't netral</t>
  </si>
  <si>
    <t>Netral T/m gs error</t>
  </si>
  <si>
    <t>Repair relay valve</t>
  </si>
  <si>
    <t>Air pressure low (filter air drayer broken)</t>
  </si>
  <si>
    <t>Cleaning APU
Replace filter air drayer</t>
  </si>
  <si>
    <t>Tyre no 8 leak</t>
  </si>
  <si>
    <t>Instal tyre</t>
  </si>
  <si>
    <t>Remove compounding broken
Replace compounding valve</t>
  </si>
  <si>
    <t>Bolt seat spring misding 2pcs</t>
  </si>
  <si>
    <t>Replace bolt seat spring 2 pcs 
Retoq bolt seat spring 2pcs</t>
  </si>
  <si>
    <t>__</t>
  </si>
  <si>
    <t>Air presurre low 
Reduction relay valve leak</t>
  </si>
  <si>
    <t>Reduction Repair Relay valve</t>
  </si>
  <si>
    <t>Break loose</t>
  </si>
  <si>
    <t>Ajas break</t>
  </si>
  <si>
    <t>oil engine low level</t>
  </si>
  <si>
    <t>add oil engine 5 liter</t>
  </si>
  <si>
    <t>LB</t>
  </si>
  <si>
    <t>Low pressure
Appu leak
Brake losse
Cek klakson on of</t>
  </si>
  <si>
    <t>Repair pinton appu
Adjust brake 
Repair kabel klakson</t>
  </si>
  <si>
    <t>U-bolt RR rh broken
Center pen broken</t>
  </si>
  <si>
    <t>Replace u-bolt, repair
Replace center pen new</t>
  </si>
  <si>
    <t>U-bolt RR lh broken</t>
  </si>
  <si>
    <t>Replace U-bolt lh 1pcs</t>
  </si>
  <si>
    <t>.,.....</t>
  </si>
  <si>
    <t>AC hot / conditioner leak</t>
  </si>
  <si>
    <t>Repair condennsor, washing condennsor, washing intercooler, raplace silika, add oil, Refill frron &amp; Welding almunim Kodensor ac
Ket masih dalam pekerjaan mekanik NEXT NIGHT SHIFT dismantle the leaking AC pipe
-AC pipe welding
-install the AC pipe
-Vacuum
-Add Oil Compressor Ac
-Recharge Freon
-install Bolt beraket condenser 4pcs</t>
  </si>
  <si>
    <t>Hose Jok kursi driver leak</t>
  </si>
  <si>
    <t>Hose jok driver leak</t>
  </si>
  <si>
    <t>Bolt nut Clam hose turbo slack
Oil stering low</t>
  </si>
  <si>
    <t>Retorque Bolt nut clam hose turbo
Add oil stering _500 ml</t>
  </si>
  <si>
    <t>PS 250</t>
  </si>
  <si>
    <t>PS 500 + Seal counter Shaft Leak</t>
  </si>
  <si>
    <t>Service + Replace Seal</t>
  </si>
  <si>
    <t>Oil engine low</t>
  </si>
  <si>
    <t>Pnambahan oil Engine</t>
  </si>
  <si>
    <t>Lock cabin</t>
  </si>
  <si>
    <t>Repair &amp; reposisi lock cabin</t>
  </si>
  <si>
    <t>Eror GS</t>
  </si>
  <si>
    <t>Replace servo clutch</t>
  </si>
  <si>
    <t>_</t>
  </si>
  <si>
    <t>Adjust LI-NING all pos</t>
  </si>
  <si>
    <t>Head lamp low beam rh dead</t>
  </si>
  <si>
    <t>Replace bulb H7 1pcs
Reposisi</t>
  </si>
  <si>
    <t>Air pressure up normal</t>
  </si>
  <si>
    <t>Replace LU pressure sensor</t>
  </si>
  <si>
    <t>radio error &amp; the head lamps are off RH
-the cable is broken</t>
  </si>
  <si>
    <t>Reset radio
-radio channel settings
-Replace Ptt radio New &amp; look for Broken cables
-connecting Broken cables
-tidy up the cables</t>
  </si>
  <si>
    <t>PANEL PTO ABNORMAL
PARKING BRAKE LOSS</t>
  </si>
  <si>
    <t>REPAIRE N CLEANING SENSOR PTO
ADJUST BRAKE ALL POS</t>
  </si>
  <si>
    <t>Remove pipe air pressure
Repair lock nut pipe</t>
  </si>
  <si>
    <t>Repair gear shift</t>
  </si>
  <si>
    <t>Spring front LH no. 1 broken</t>
  </si>
  <si>
    <t>Replace spring</t>
  </si>
  <si>
    <t>Spring front LH no. 2 broken</t>
  </si>
  <si>
    <t>Replace spring no. 2</t>
  </si>
  <si>
    <t>Over heat
Molded hose leak</t>
  </si>
  <si>
    <t>REPLACE HOSE MOLDED
ADD WATER COLLANT 18 LTR</t>
  </si>
  <si>
    <t>Tangki fuel bocor</t>
  </si>
  <si>
    <t>Welding tangki</t>
  </si>
  <si>
    <t>FL</t>
  </si>
  <si>
    <t>U-bolt RR lh broken &amp; Repair hanger spring broken 2pcs</t>
  </si>
  <si>
    <t>Replace u-bolt RR lh new 2pcs &amp; cut plat spring</t>
  </si>
  <si>
    <t>SEAL OUTPUTSHAFT LEAK</t>
  </si>
  <si>
    <t>REPLACE</t>
  </si>
  <si>
    <t>schedule pm 2000 hrs</t>
  </si>
  <si>
    <t>action pm 2000 hrs</t>
  </si>
  <si>
    <t>Ac Hot</t>
  </si>
  <si>
    <t xml:space="preserve">-welding beraket condenser
-install beraket condenser
-replace condenser New
-replace new ac hose
-Vacuum
-Add Oil Compressor Ac
-Recharge Freon
</t>
  </si>
  <si>
    <t>U.bolt rr rh broken</t>
  </si>
  <si>
    <t>Replace u.bolt rr rh</t>
  </si>
  <si>
    <t>Bushing V,Stay A2 broken 
Seal oil out fout shaf leak 
SHAF ,A,2 RH patah Slank Adjuster broken (patah)</t>
  </si>
  <si>
    <t>Replace bushing V,stay 
Replace seal oil out fout shaf A,2 
Replace shaf S,A2</t>
  </si>
  <si>
    <t>Air compressor broken</t>
  </si>
  <si>
    <t xml:space="preserve">Install air compressor bekas Dt 23
Repair head compressor 
</t>
  </si>
  <si>
    <t>Tyre no 7 leak scp</t>
  </si>
  <si>
    <t>Tire pos 1 leak</t>
  </si>
  <si>
    <t>Replace Tire pos 1</t>
  </si>
  <si>
    <t>Engine can't running</t>
  </si>
  <si>
    <t>Bleding fuel pomp</t>
  </si>
  <si>
    <t>T/m cant netral</t>
  </si>
  <si>
    <t>Netral T/m ( Error gs )</t>
  </si>
  <si>
    <t>Bolt hanger spring looses</t>
  </si>
  <si>
    <t>Replace bolt
Retoq all bolt</t>
  </si>
  <si>
    <t>Repair valve for way</t>
  </si>
  <si>
    <t>Repair valve coumpunding
Adjust APU</t>
  </si>
  <si>
    <t>Tyre no 8 meledak akibat break lining hancur</t>
  </si>
  <si>
    <t>Instal tyre .rfu.continue oleh mekanik</t>
  </si>
  <si>
    <t>Spring front LH no. 4 broken
Center lock pin aus</t>
  </si>
  <si>
    <t>Replace spring
Replace center lock pin
Adjust break</t>
  </si>
  <si>
    <t>lock pin Chamber missing</t>
  </si>
  <si>
    <t>Replace lock cahmber brake a3 lh</t>
  </si>
  <si>
    <t>Parking brake loss</t>
  </si>
  <si>
    <t>ADJUST BRAKE ALL POSS</t>
  </si>
  <si>
    <t>Air low pressure
pipe air compressor leak
three rellay Valve leak</t>
  </si>
  <si>
    <t>REPAIRE N WELLDING PIPE
REPAIRE THREE RELLAY VALVE</t>
  </si>
  <si>
    <t>DT MERCY 41</t>
  </si>
  <si>
    <t>PS 2000</t>
  </si>
  <si>
    <t>PS 500</t>
  </si>
  <si>
    <t>Chamber A2 rh broken</t>
  </si>
  <si>
    <t>Remove chamber 
Replace chamber A2 rh new</t>
  </si>
  <si>
    <t>-Fog lamp almost fell LH</t>
  </si>
  <si>
    <t>install beraket,fog lamps</t>
  </si>
  <si>
    <t>Shaft Adjuster &amp; Brake Shoe Broken</t>
  </si>
  <si>
    <t xml:space="preserve">Repair shaft adjuster +welding &amp; Repair s cam
Replace lining shoes second
</t>
  </si>
  <si>
    <t>Speed error</t>
  </si>
  <si>
    <t>Replace servo new
Repair spiliter</t>
  </si>
  <si>
    <t>Bracket BUMPER depan broken LH-RH &amp; Bolt seat sepring Lh mising /broken</t>
  </si>
  <si>
    <t>Potong plat untuk tambah bracket
Welding bracket LH-RH &amp; Replace bolt seat spring Lh</t>
  </si>
  <si>
    <t>hanger broken LH- RH &amp; Spring Front No,2 Rh broken</t>
  </si>
  <si>
    <t>Replace spring front no,2 RhWelding tambah.daging</t>
  </si>
  <si>
    <t>schedule pm 500 hrs &amp; Pipe line oil transmisi leak</t>
  </si>
  <si>
    <t>action pm 500 hrs &amp; Replace pipa line oil transmisi in-out</t>
  </si>
  <si>
    <t>Bolt nut propeler shaf slack
Brake losse</t>
  </si>
  <si>
    <t>Retoque bolt nut propeller shaf
Adjust brake</t>
  </si>
  <si>
    <t>Bolt nut V,Stay A,2 slack</t>
  </si>
  <si>
    <t>Retoque bolt nut V stay A,2</t>
  </si>
  <si>
    <t>Bocor oli gardan</t>
  </si>
  <si>
    <t>Retok bolt gardan</t>
  </si>
  <si>
    <t>CoVer shafT roda lh leak</t>
  </si>
  <si>
    <t>Repair triebon cup shaf roda lh
Retoque bol cup shaf roda lh</t>
  </si>
  <si>
    <t>Remove instal tyre no 8</t>
  </si>
  <si>
    <t>Preem sasis crack 
Air presurre low 
Brake losse</t>
  </si>
  <si>
    <t>Weldding preem sasis,(efrianto)
Repair relay Valve A,3
Adjust brake</t>
  </si>
  <si>
    <t>CF</t>
  </si>
  <si>
    <t>Claim hose radiator broken</t>
  </si>
  <si>
    <t>Replace hose radiator 
Replace claim hose radiator</t>
  </si>
  <si>
    <t>Repair anti kompounding valve</t>
  </si>
  <si>
    <t>schedule pm 500 hrs</t>
  </si>
  <si>
    <t>action pm 500 hrs</t>
  </si>
  <si>
    <t>Oil engine -7 liter.</t>
  </si>
  <si>
    <t>Add oil engine 6 liter.</t>
  </si>
  <si>
    <t>Remove relay valve
Repair, cleaning relay valve</t>
  </si>
  <si>
    <t>Bolt seat spring RH looses &amp; -fog lamps,lamps bulb broken,LH
-fog lamps,the cable is broken,RH</t>
  </si>
  <si>
    <t>Retoq all bolt seat spring
Adjust break &amp; -repleace bulb h1.new,1pcs,LH
-look for broken cables
-connecting broken cables
-tidy up the cables</t>
  </si>
  <si>
    <t>Work lamp LH off
Stering hard</t>
  </si>
  <si>
    <t>Replace bulb H7
Add oli ATF 500ml</t>
  </si>
  <si>
    <t xml:space="preserve">Bolt set spring a2 lh broken
</t>
  </si>
  <si>
    <t>Remove broken bolt
replace bolt set spring</t>
  </si>
  <si>
    <t>1566.1</t>
  </si>
  <si>
    <t>Spring linning A 2 lh broken
Lining broken 
Roller elastomer missing</t>
  </si>
  <si>
    <t>Remove tyer pos 3
remove brake drum
Replace full crumpin 2 pcs
replace Tension spring 1 pcs
Replace Retainning plate 2 pcs
Replace Retainming spring 2 pcs
Replace Roller Elastomer 2 pcs
Replace Brake Shoe Assembly kit 2 pcs</t>
  </si>
  <si>
    <t>Remove apu valve
Cleaning, repair, instal &amp; Remove relay valve 
Cleaning, repair, instal</t>
  </si>
  <si>
    <t>Reposisi pipe air pressure
Repair lock nut pipe</t>
  </si>
  <si>
    <t>-front reting broken cables...LH
-rear reting broken cables....LH</t>
  </si>
  <si>
    <t>ac hot &amp; cant star</t>
  </si>
  <si>
    <t>-Cleaning condenser
-Vacuum
-Add Oil Compressor Ac
-Recharge Freon &amp; Cleaning head accu
Instal terminal accu</t>
  </si>
  <si>
    <t>Angin trkor air dryer leak + eror GS</t>
  </si>
  <si>
    <t>Repait valve air dryer + larning</t>
  </si>
  <si>
    <t xml:space="preserve">Braket kupu kupu crack
Tulangan bawah vissel crack RH LH + Bolt chassis loos 12 pcs
</t>
  </si>
  <si>
    <t>Welding all + Replace bolt chassis new 12 pcs</t>
  </si>
  <si>
    <t>Loose nut pipe air presure</t>
  </si>
  <si>
    <t>Retok nut</t>
  </si>
  <si>
    <t>Spring FR no 2 lh broken</t>
  </si>
  <si>
    <t>Replace spring no 2 new</t>
  </si>
  <si>
    <t>AC kadang panas</t>
  </si>
  <si>
    <t>Cek pressure 
Cek freon 
Bersihkan filter AC
Stel thermostat</t>
  </si>
  <si>
    <t>Error air pressure</t>
  </si>
  <si>
    <t>Cek error air pressure dan harnnes, service AC portable, raplase head lamp, raplase avo air dryer, raplase air filter, washing evaporator AC</t>
  </si>
  <si>
    <t>GREASING &amp; Erorr speed
Servo leak</t>
  </si>
  <si>
    <t>CL</t>
  </si>
  <si>
    <t>Duel valve leak</t>
  </si>
  <si>
    <t>Repair duel valve</t>
  </si>
  <si>
    <t>Tail lamp upnormal</t>
  </si>
  <si>
    <t>Repair wairing tail lamp</t>
  </si>
  <si>
    <t>Repair pipa kompresor no 1 dan 2
Repair relay valve 2 pcs
Replace Chamber brake a3 LH</t>
  </si>
  <si>
    <t>Over head</t>
  </si>
  <si>
    <t>Replace claim hose radiator 1 pcs 
Add coolant 19 ltr</t>
  </si>
  <si>
    <t>V-RIBBELT broken 
Pulley idler broken</t>
  </si>
  <si>
    <t>Replace pulley idler new
Replace V-RIBBELT new</t>
  </si>
  <si>
    <t>VESSEL BROKEN</t>
  </si>
  <si>
    <t>Welding dan dapling</t>
  </si>
  <si>
    <t>Tyre no 8 leak &amp; Oil differential seepage 
panel double gardan cant die</t>
  </si>
  <si>
    <t>Instal tyre new &amp; RETOQUE ALL BOLT N NUT DIFFERENTIAL
Repaire wiring double</t>
  </si>
  <si>
    <t>Tyre no 2 leak. Beatcreak</t>
  </si>
  <si>
    <t>Instal tyre. New</t>
  </si>
  <si>
    <t>Netral kan T/m</t>
  </si>
  <si>
    <t>Remove apu valve 
Cleaning, repair, instal</t>
  </si>
  <si>
    <t>SPEED ERROR
KLACKSON DIE</t>
  </si>
  <si>
    <t>REPAIREN CLEANING SPEED SENSORE
REPAIRE SPLITER
REPAIRE WIRING KLACKSON</t>
  </si>
  <si>
    <t>Parking brake loos
oil steering low</t>
  </si>
  <si>
    <t>ADJUST BRAKE ALL POS
add oil steering 500 ml</t>
  </si>
  <si>
    <t>Lampu kerja kiri mati</t>
  </si>
  <si>
    <t>Replace bulb h7 1 pcs</t>
  </si>
  <si>
    <t>Oil engine level low</t>
  </si>
  <si>
    <t>Add oil 15w-40 10 ltr</t>
  </si>
  <si>
    <t>Hose seat driver leak</t>
  </si>
  <si>
    <t>Repair hose suspensi seat driver</t>
  </si>
  <si>
    <t>Oil engine level low
Coolan level low
Suspensi sear driver problem &amp; PTO Not Function</t>
  </si>
  <si>
    <t>Add oil engine 5 ltr
Add colan 5 ltr
Repair hose suspensi seat driver And Repair Hose PTO</t>
  </si>
  <si>
    <t>Steering hard</t>
  </si>
  <si>
    <t>Remove hose oil steering, repair, instal
Add oil steering 2,5 liter</t>
  </si>
  <si>
    <t>Dor rh can't open</t>
  </si>
  <si>
    <t>Repaire labrang n lock dor rh</t>
  </si>
  <si>
    <t>GREASING + Seal oil out fout shaf A,2 leak</t>
  </si>
  <si>
    <t>Replace seal oil out fout shaf A,2</t>
  </si>
  <si>
    <t>WASHING+ PS 500</t>
  </si>
  <si>
    <t>Remove relay valve 
Cleaning, repair, instal</t>
  </si>
  <si>
    <t>Eror GS + suspensi jok up normal</t>
  </si>
  <si>
    <t>Repair servo clutch + hose air suspensi</t>
  </si>
  <si>
    <t>Brake kurang pakem</t>
  </si>
  <si>
    <t>Ajust lining brake all post</t>
  </si>
  <si>
    <t>Schedule service</t>
  </si>
  <si>
    <t>PM 500</t>
  </si>
  <si>
    <t xml:space="preserve">-fog lamps are off RH,the cable is broken,bulb H1,broken
-the twil lamps are off,LH,the cable is broken
</t>
  </si>
  <si>
    <t>-look for broken cables
-connecting broken cables
-tidy up the cables
-fog lamps,repleace bulb h1.new,1pcs,RH</t>
  </si>
  <si>
    <t>radio channel is incomplete</t>
  </si>
  <si>
    <t>add channel radio</t>
  </si>
  <si>
    <t>-the horn is off
-horn the cable is broken</t>
  </si>
  <si>
    <t>Spring no 1 lh broken</t>
  </si>
  <si>
    <t>Replace spring no 1 lh</t>
  </si>
  <si>
    <t>Sistem break abnormal + air pressure problem</t>
  </si>
  <si>
    <t>Replace Valve circuit forway + repair relay Valve break</t>
  </si>
  <si>
    <t>Feul tank leak</t>
  </si>
  <si>
    <t>Replace feul tank</t>
  </si>
  <si>
    <t>Repair servo clutch
Repair wairing harnes
Repair spiliter
Repair apu</t>
  </si>
  <si>
    <t>Eror pto on</t>
  </si>
  <si>
    <t>Repair selenoid pto
Cek arus</t>
  </si>
  <si>
    <t>PTO</t>
  </si>
  <si>
    <t>Pm 250 hrs</t>
  </si>
  <si>
    <t>Frame chasis atas broken
Frame chasis bawah /utama broken</t>
  </si>
  <si>
    <t>All repair &amp; welding</t>
  </si>
  <si>
    <t>Air pressure low &amp; Vessel tidak mau naik</t>
  </si>
  <si>
    <t>Remove apu valve 
Cleaning, repair, instal &amp; Repair seal selenoid pump pto</t>
  </si>
  <si>
    <t>Fog lamp &amp; power window</t>
  </si>
  <si>
    <t>Reposisi fog lamp
Repair braket foglamp &amp; disassemble porwindo damaged
-install porwindo new</t>
  </si>
  <si>
    <t>Remove apu valve
Repair, cleaning, instal</t>
  </si>
  <si>
    <t>Air presurre low
Relay Valve leak</t>
  </si>
  <si>
    <t>Repair piston Relay valve</t>
  </si>
  <si>
    <t>Brake losse
Reper slamp shot</t>
  </si>
  <si>
    <t>Adjust brake All post
Repair kabel Reper Slamp</t>
  </si>
  <si>
    <t>Chamber brake leak</t>
  </si>
  <si>
    <t>Instal Chamber brake new rr rh</t>
  </si>
  <si>
    <t>PTT problem
Brake not pakem
Bulb h7 dead</t>
  </si>
  <si>
    <t>Replace PTT new
Adjust brake all post
Replace bulb h7 1 pcs</t>
  </si>
  <si>
    <t>Spring front no1,&amp;,2 RH broken</t>
  </si>
  <si>
    <t>Replace spring front no,1&amp;,2,RH</t>
  </si>
  <si>
    <t>T/m cant netral &amp; Air pressure low</t>
  </si>
  <si>
    <t>Netral kan T/m error gs &amp; Repair relay valve, cleaning, instal</t>
  </si>
  <si>
    <t>Spring front LH no,2 broken</t>
  </si>
  <si>
    <t>Replace spring front no,2 LH</t>
  </si>
  <si>
    <t>Tyre no 3 4 leak</t>
  </si>
  <si>
    <t>Replace Tyre no 3 4 New ( Bridgestone )</t>
  </si>
  <si>
    <t>Exhous brake lengket</t>
  </si>
  <si>
    <t>Repair exhous brake</t>
  </si>
  <si>
    <t>Erorr speed
Spliter leak</t>
  </si>
  <si>
    <t>Repair spliter
Repair werring cabel</t>
  </si>
  <si>
    <t>Valve angin seat driver leak</t>
  </si>
  <si>
    <t>Repair valve seat driver</t>
  </si>
  <si>
    <t>Level oil stering low
Brake not pakem</t>
  </si>
  <si>
    <t>Adjust parking brake 
Add oil atf 500 mm</t>
  </si>
  <si>
    <t>Oil stering low
Lampu kanan mati</t>
  </si>
  <si>
    <t>Add oil stering 500 mm 
Replace bulb h7</t>
  </si>
  <si>
    <t>Remove pipe head compressor
Instal pipe repair air compressor</t>
  </si>
  <si>
    <t>Brake not pakem 
Oil engine level low</t>
  </si>
  <si>
    <t>Adjust all lining 
Add oil engine 5 ltr</t>
  </si>
  <si>
    <t>the head lamps are off,distance Near RH</t>
  </si>
  <si>
    <t>repleace bulb H7 1pcs new RH</t>
  </si>
  <si>
    <t>DT MERCY 44</t>
  </si>
  <si>
    <t>BD - SHAFT &amp; BUSHING PUMP BROKEN</t>
  </si>
  <si>
    <t>AT</t>
  </si>
  <si>
    <t>Hos stering leak + Rembesan oil hedrolik
Spring no 1 rh broken</t>
  </si>
  <si>
    <t>Repair hos stering + Repair house hedrolik replace clam house
Replace spring no 1 rh</t>
  </si>
  <si>
    <t>Spring no 1 rh</t>
  </si>
  <si>
    <t>Replace spring no 1 rh</t>
  </si>
  <si>
    <t>valve engine break</t>
  </si>
  <si>
    <t>Repair valve engine break</t>
  </si>
  <si>
    <t>Break abnormal</t>
  </si>
  <si>
    <t>Adjust break</t>
  </si>
  <si>
    <t>Air problem</t>
  </si>
  <si>
    <t>Replace Relay kompunding valve</t>
  </si>
  <si>
    <t>Error speed N Air low</t>
  </si>
  <si>
    <t>Repair Air drayer N GS kiri</t>
  </si>
  <si>
    <t>Replace servo clutch N Repair Apu</t>
  </si>
  <si>
    <t>Repair hos servo cluth</t>
  </si>
  <si>
    <t>Action PM 2000</t>
  </si>
  <si>
    <t>Replace compounding assy
Repair relay valve
Stel stut break n stut camber</t>
  </si>
  <si>
    <t>Engine abnormal</t>
  </si>
  <si>
    <t>Repair exhuast break</t>
  </si>
  <si>
    <t>Tyre no 4 leak</t>
  </si>
  <si>
    <t>..</t>
  </si>
  <si>
    <t>AC hot</t>
  </si>
  <si>
    <t>Install ekstra WAN
Cek pressure</t>
  </si>
  <si>
    <t>Compressor AC jamed &amp; Pipa injektor longgar</t>
  </si>
  <si>
    <t>Replace compressor AC, modifikasi conditioner AC, modifikasi hose, modifikasi braket condennsor, washing intercooler, flashing hose, Refill freon. Retoq pipa injektor</t>
  </si>
  <si>
    <t>Silinder dum abnormal</t>
  </si>
  <si>
    <t>Replace silinder dam repairan</t>
  </si>
  <si>
    <t>HYD</t>
  </si>
  <si>
    <t>Cek kebocoran Air Radiator 
Retoq clam hose
Retoq bolt intercooler
Refil coolant</t>
  </si>
  <si>
    <t>Bolt join loose</t>
  </si>
  <si>
    <t>Retoq bolt join</t>
  </si>
  <si>
    <t>Air low</t>
  </si>
  <si>
    <t>PS 250 &amp; Replace Oil Pan
Hose intercooler leak</t>
  </si>
  <si>
    <t xml:space="preserve"> PM 250
• Inspection
•Greasing all neuple
• Retorque all bolt
• Cleaning terminal + Check level air battery
• Cleaning air cleaner
• Check level oil (All)
• Cutting oil filter
•Check rubber buggy condition
•Check bearing hub RH/LH
•Add greasing bearing hub RH/LH
•Replace oil pan &amp; Add oil engine 10 ltr
Install safety calter
Replace hose intercoole</t>
  </si>
  <si>
    <t>lamps back fall LH</t>
  </si>
  <si>
    <t>install,lamps back</t>
  </si>
  <si>
    <t>Bolt set spring A,2RH broken</t>
  </si>
  <si>
    <t>Replace seat spring A,2 RH</t>
  </si>
  <si>
    <t>Brake losse</t>
  </si>
  <si>
    <t>Adjust brake all post</t>
  </si>
  <si>
    <t>-the head lamps are off,distance Near LH
-head lamps bulb H4 broken distance Near LH</t>
  </si>
  <si>
    <t>-dismantle bulb H7 broken,distance Near LH
-Install bulb H7 new distance Near LH</t>
  </si>
  <si>
    <t>-the head lamps are off,distance Near RH
-head lamps bulb H7 broken, distance Near RH</t>
  </si>
  <si>
    <t>-dismantle bulb H7 broken,distance Near RH
-Install bulb H7 new distance Near RH</t>
  </si>
  <si>
    <t>Replace terminal battery</t>
  </si>
  <si>
    <t>Kompounding valve leak</t>
  </si>
  <si>
    <t>Replace anti kompounding valve new</t>
  </si>
  <si>
    <t>APU leak</t>
  </si>
  <si>
    <t>Repair n cleaning Air processing unit</t>
  </si>
  <si>
    <t>Adaptor hose steering pump longgar</t>
  </si>
  <si>
    <t>Add oil steering 1 ltr
tighten adaptor hose steering pump</t>
  </si>
  <si>
    <t>Spring front RH no,1 broken</t>
  </si>
  <si>
    <t>Replace spring front RH no,1</t>
  </si>
  <si>
    <t>Error speed
Servo leak
Copounding relay Valve leak</t>
  </si>
  <si>
    <t>Repair servo
Repair copounding relay valve</t>
  </si>
  <si>
    <t>Erorr speed
Servo broken
Presurre drop
Pour way leak</t>
  </si>
  <si>
    <t>Replace servo
Repair pour way</t>
  </si>
  <si>
    <t>Exhause brake jamed</t>
  </si>
  <si>
    <t>Repair pipe lain air exhause brake</t>
  </si>
  <si>
    <t>Transmission Problem</t>
  </si>
  <si>
    <t>Replace steering column switch 
Install GS LH</t>
  </si>
  <si>
    <t>Waiting Warranty</t>
  </si>
  <si>
    <t>Remove apu valve 
Repair, cleaning, instal
Reposisi compounding valve</t>
  </si>
  <si>
    <t>Remove hose air pressure broken
Replace hose air pressure head 
Adjust Li-ning all pos</t>
  </si>
  <si>
    <t>Bolt seat spring A2 rh missing
Seat spring broken</t>
  </si>
  <si>
    <t>Replace seat spring
Replace bolt seat spring</t>
  </si>
  <si>
    <t>Replace u.bolt rr rh new 1pcs
Replace rubber bearing new 1pcs
Replace backing shell new 1pcs
Replace leaf spring saddle new 1pcs</t>
  </si>
  <si>
    <t>Repair hose fuel 
Instal clamp 2 pcs 
Bleding fuel pomp</t>
  </si>
  <si>
    <t>Break low respon</t>
  </si>
  <si>
    <t>Netral kan t/m</t>
  </si>
  <si>
    <t>Air pressure low / speed error</t>
  </si>
  <si>
    <t>Remove valve apu
Cleaning, repair, instal</t>
  </si>
  <si>
    <t>Remove apu valve 
Instal repair kit apu valve</t>
  </si>
  <si>
    <t>Retoq clamp hose radiator
Repair cap tank radiator</t>
  </si>
  <si>
    <t>Slow respon
Break melorot</t>
  </si>
  <si>
    <t>Bersikan sensor spid nsensor rpm</t>
  </si>
  <si>
    <t>Air pressure low &amp; T/M can't Netral</t>
  </si>
  <si>
    <t>Remove brake dual Valve
Replace brake dual valve</t>
  </si>
  <si>
    <t>Repair resistor blowor, raplace selector.</t>
  </si>
  <si>
    <t>Tail lamp RH multifungsi</t>
  </si>
  <si>
    <t>Replace tail lamp RH 
Install tail lamp 
Repair braket</t>
  </si>
  <si>
    <t>Chasis crack, frame chasis crack, tulangan bawah lantai vessel crack &amp; Hose air tank leak</t>
  </si>
  <si>
    <t>Repaire dan welding chasis, frame chasis, tulangan lantai vessel &amp; Repair hose air tank</t>
  </si>
  <si>
    <t>Blower AC multifungsi</t>
  </si>
  <si>
    <t>Replace blower AC 
Install blower AC 
Repair braket &amp; Raplace oring, add oil compressor, washing evaporator, washing condennsor, raplace filter AC, Refill freon.</t>
  </si>
  <si>
    <t>Tyre no 1 leak</t>
  </si>
  <si>
    <t>Replace Tyre no 1 New ( Bridgestone )</t>
  </si>
  <si>
    <t>Volume radio eror</t>
  </si>
  <si>
    <t>Replace Assy radio Kenwood 
Install radio and braket</t>
  </si>
  <si>
    <t>Spring FR no,2 lh broken</t>
  </si>
  <si>
    <t>Replace spring FR no,2</t>
  </si>
  <si>
    <t>Repair GS kiri</t>
  </si>
  <si>
    <t>Dump tidak mau naik</t>
  </si>
  <si>
    <t>Repair hose Valve dump</t>
  </si>
  <si>
    <t>Repair APU</t>
  </si>
  <si>
    <t>Speed tidak mau netral</t>
  </si>
  <si>
    <t>Menetralkan speed 
Repair relay valve</t>
  </si>
  <si>
    <t>Claim air tank broken 
Hose servo clutch leak</t>
  </si>
  <si>
    <t>Replace claim air tank 
Repair hose servo clutch</t>
  </si>
  <si>
    <t xml:space="preserve">Canibal blower AC dt 116
</t>
  </si>
  <si>
    <t>Brake not pakem</t>
  </si>
  <si>
    <t>Adjust all pos lining</t>
  </si>
  <si>
    <t>Suspensi seat driver not fungsi + Schedule Washing</t>
  </si>
  <si>
    <t>Baut seat spring broken</t>
  </si>
  <si>
    <t>Welding cabut baut..
Continue progres mekanik install</t>
  </si>
  <si>
    <t>Spring FR lh no 1 broken</t>
  </si>
  <si>
    <t>Replace spring FR lh</t>
  </si>
  <si>
    <t>U.bolt rr lh broken</t>
  </si>
  <si>
    <t>Replace u.bolt rr new lh 2 pcs
Replace senter bolt rr new 1pcs</t>
  </si>
  <si>
    <t>Radio komunikasi off</t>
  </si>
  <si>
    <t>Repair wearing radio</t>
  </si>
  <si>
    <t>Error speed + PM 500</t>
  </si>
  <si>
    <t>Repair servo clutch</t>
  </si>
  <si>
    <t>Reposisi servo cluth
Instal lock connektor</t>
  </si>
  <si>
    <t>Remove modulator valve
Repair, cleaning, instal repair kit relay</t>
  </si>
  <si>
    <t>PM 1000 + Seat spring A2 rh</t>
  </si>
  <si>
    <t>Replace seat spring A2 rh
Repair hose servo</t>
  </si>
  <si>
    <t>schedule pm 1000 hrs</t>
  </si>
  <si>
    <t>action pm 1000 hrs</t>
  </si>
  <si>
    <t>p</t>
  </si>
  <si>
    <t>rolling Tire pos 1.2</t>
  </si>
  <si>
    <t>Replace Tire pos 1.2</t>
  </si>
  <si>
    <t>Turbo changer broken</t>
  </si>
  <si>
    <t>Replace turbo, repair</t>
  </si>
  <si>
    <t>Handel dump upnormal, PTO malfunction</t>
  </si>
  <si>
    <t>Replace Handel dump &amp; Stel stup valve cylinder dump</t>
  </si>
  <si>
    <t>Lampu mundur mati &amp; Chasis Frame Crack</t>
  </si>
  <si>
    <t>Repair cable 
Cek arus 
Replace fuse 10A &amp; welding chasis</t>
  </si>
  <si>
    <t>Bolt seat spring A,2 lh slack 
Hose inter cooler broken</t>
  </si>
  <si>
    <t>Replace bolt seat spring A,2 lh 
Retoqu bolt seat spring A,2 lh
Replace hose inter cooler lh</t>
  </si>
  <si>
    <t>Low presurre
Headle lu parking brake leak</t>
  </si>
  <si>
    <t>Replace headle lu parking brake</t>
  </si>
  <si>
    <t>Tyre no 10 leak</t>
  </si>
  <si>
    <t>Install Tyre no 10 spare</t>
  </si>
  <si>
    <t>Radio eror
Lampu stop mati</t>
  </si>
  <si>
    <t xml:space="preserve">Repair cable suplay 12 volt
Repair cable stop lamp </t>
  </si>
  <si>
    <t>Sil output leak, set spring broken</t>
  </si>
  <si>
    <t>Replace set spring new, sil output new</t>
  </si>
  <si>
    <t>schedule pm 250 HRS</t>
  </si>
  <si>
    <t>action pm 250 HRS</t>
  </si>
  <si>
    <t>Remove chamber brake
Replace chamber brake A3 lh</t>
  </si>
  <si>
    <t>Replace valve compounding</t>
  </si>
  <si>
    <t>GREASING &amp; Set spring broken, karet stabilizer broken</t>
  </si>
  <si>
    <t>Replace set spring new, karet stabilizer new (1pcs)</t>
  </si>
  <si>
    <t>Pintu kabin LH tdk bisa dibuka</t>
  </si>
  <si>
    <t>Repair lock pintu</t>
  </si>
  <si>
    <t>Lampu mundur mati</t>
  </si>
  <si>
    <t>Replace work lamp LED 
Cek cable 
Cek arus</t>
  </si>
  <si>
    <t>Brake losse
Pog lamp dead &amp; Lampu mundur mati</t>
  </si>
  <si>
    <t>Adjust brake all post &amp; Replace work lamp LED 
Cek arus 
Cek cable</t>
  </si>
  <si>
    <t>Kabel Terminal batrai hangus</t>
  </si>
  <si>
    <t xml:space="preserve">Replace batrai
Replace terminal batrai 
</t>
  </si>
  <si>
    <t>Erorr speed
Servo leak</t>
  </si>
  <si>
    <t>Repair servo 
Cleaning appu</t>
  </si>
  <si>
    <t>Speed tidak mau netral 
Apu leak</t>
  </si>
  <si>
    <t>Repair Apu
Menetralkan speed, cleaning sensor GS</t>
  </si>
  <si>
    <t>Eror speed</t>
  </si>
  <si>
    <t>Repair gs kiri</t>
  </si>
  <si>
    <t>APU LEAK</t>
  </si>
  <si>
    <t>Repair ApU</t>
  </si>
  <si>
    <t>WASHING + greasing</t>
  </si>
  <si>
    <t>Air pressure low / error speed</t>
  </si>
  <si>
    <t>Reposisi compounding valve
Repair connektor hose compounding valve</t>
  </si>
  <si>
    <t>T/m cant netral + Schedule Washing</t>
  </si>
  <si>
    <t>Netral kan t/m cek kode error</t>
  </si>
  <si>
    <t>Adjust li-ning all pos</t>
  </si>
  <si>
    <t>Pm 250</t>
  </si>
  <si>
    <t>Replace spring no 1 new</t>
  </si>
  <si>
    <t>Reposisi hose air pressure
Instal festo 12 mm 1pcs</t>
  </si>
  <si>
    <t>Parkin brake melorot
Exosbreke up normal</t>
  </si>
  <si>
    <t>Replace handel parkin brake 1pcs</t>
  </si>
  <si>
    <t>AC hot + Greasing</t>
  </si>
  <si>
    <t>Repair harnnes</t>
  </si>
  <si>
    <t>Schedule servicee &amp; Sealhub leak rr rh</t>
  </si>
  <si>
    <t>Pm 500 hrs + replace seal hub</t>
  </si>
  <si>
    <t>Replace lu belt tensioner
Replace V-belt</t>
  </si>
  <si>
    <t>Instal pipe no 1 &amp; 2 , reposisi pipe
Adjust li-ning All pos 
Repair apu valve</t>
  </si>
  <si>
    <t>Suspensi jok no fungsi</t>
  </si>
  <si>
    <t>Repair hose &amp; Instal festo</t>
  </si>
  <si>
    <t>Reposisi pipe no 1 
Instal pipe air head compressor no 1 repairan</t>
  </si>
  <si>
    <t>Complete part &amp; Repair AC</t>
  </si>
  <si>
    <t>Repair heat compresor
Instal g.s ex dt 32
Instal house inter coler ex dt 39
Repair wairing air preser &amp; Repair fiting low 
Modifikasi hose low
Add oil kompresor 
Vakum 
Cek pressure</t>
  </si>
  <si>
    <t>Greasing Turbo broken
Compressor broken
Pipe compressor leak
Air cleaner blocked</t>
  </si>
  <si>
    <t>Replace turbo changer repair
Repair compressor
Repair pipe head compressor
Replace filter air cleaner 1 set
Add coolant 18 liter</t>
  </si>
  <si>
    <t>Tyre no 9 leak scp</t>
  </si>
  <si>
    <t>Instal tyre no . 9.10</t>
  </si>
  <si>
    <t>Repair fiitng low kompresor 
Cek pressure 
Vakum 
Add oil kompresor 
Add freon</t>
  </si>
  <si>
    <t>Diflock on &amp; Tyre no 9 leak scp ex amp</t>
  </si>
  <si>
    <t>Repair cable  &amp; Instal tyre</t>
  </si>
  <si>
    <t>Braket jock driver broken</t>
  </si>
  <si>
    <t>Ripaeir Wellding braket jock drive</t>
  </si>
  <si>
    <t>Lubowden cable lock dor lh broken</t>
  </si>
  <si>
    <t>Replace lubowden cable lock dor lh</t>
  </si>
  <si>
    <t>Bolt seat spring A,2 Rh slack</t>
  </si>
  <si>
    <t>Retoqu bolt seat spring A,2 RH</t>
  </si>
  <si>
    <t>Lining pos 4 broken
Bolt seat spring A,2 slack
U Bolt belakang lh slack
Brake low respon</t>
  </si>
  <si>
    <t>Replace lining pos 4
Retoqu seat spring A,2 lh
Retoqu U bolt belakang lh
Adjust brake all pos</t>
  </si>
  <si>
    <t>Repair servo clutch + larning</t>
  </si>
  <si>
    <t>Istl. Tyre</t>
  </si>
  <si>
    <t>Relay valve leak</t>
  </si>
  <si>
    <t>Repair 4-way valve 
Replace anti kompounding valve new 
Replace lu parking brake valve</t>
  </si>
  <si>
    <t>Anti kompounding valve leak</t>
  </si>
  <si>
    <t>Air pressure drop</t>
  </si>
  <si>
    <t>Repair air processing unit</t>
  </si>
  <si>
    <t>Hose air tank no 1 leak</t>
  </si>
  <si>
    <t>Repair hose air tank no 1</t>
  </si>
  <si>
    <t>Low presurre 
Lu parking brake valve leak</t>
  </si>
  <si>
    <t>Replace lu parking brake valve</t>
  </si>
  <si>
    <t>WASHING + Greasing</t>
  </si>
  <si>
    <t>PS 500 &amp; Air low</t>
  </si>
  <si>
    <t>Replace compunding valve &amp; Service</t>
  </si>
  <si>
    <t>Repair apu
Cleaning socket gs lh</t>
  </si>
  <si>
    <t>Tire pos 2 leak</t>
  </si>
  <si>
    <t>Replace Tire pos 2</t>
  </si>
  <si>
    <t>Oil diff A2 leaking</t>
  </si>
  <si>
    <t>Retoq bolt Diff A2</t>
  </si>
  <si>
    <t>Bracket frame chasis rh lh crack</t>
  </si>
  <si>
    <t>Welding bracket frame chasis rh lh</t>
  </si>
  <si>
    <t>FC</t>
  </si>
  <si>
    <t>Bolt v-stay broken</t>
  </si>
  <si>
    <t>Cabut bolt v-stay
Instal bolt v-stay new &amp; Replace bolt v.stay 27 1pcs
Replace bolt chasis 3pcs
Cabut bolt v.stay 27 1pcs</t>
  </si>
  <si>
    <t>Spring fr no 1 rh</t>
  </si>
  <si>
    <t>Spring fr no 1 lh</t>
  </si>
  <si>
    <t>Replace spring no lh</t>
  </si>
  <si>
    <t>Rilis gear N clean sensor servo N sensor GS lh</t>
  </si>
  <si>
    <t>Repair Air Drayer</t>
  </si>
  <si>
    <t>Claim mafler lepas</t>
  </si>
  <si>
    <t>Ripare claim mafler</t>
  </si>
  <si>
    <t>Bolt v.stay a2 yg besar</t>
  </si>
  <si>
    <t>Replace busing v.stay 36 1pcs 
Cabut bolt v.dtay 27 1pcs</t>
  </si>
  <si>
    <t>Bolt seat spring a3 lh broken</t>
  </si>
  <si>
    <t>Replace bolt seat spring 3pcs lh
Replace seat spring a3 lh</t>
  </si>
  <si>
    <t>Repair servo clutch
Repair spliter</t>
  </si>
  <si>
    <t>No 7 leak . Tyre &amp; speed abnormal</t>
  </si>
  <si>
    <t>Instal tyre &amp; Cleaning all selenoid Valve GS+ learning Gs</t>
  </si>
  <si>
    <t>Power window RH multifungsi</t>
  </si>
  <si>
    <t>Replace power window 
Install power window 
Cek arus</t>
  </si>
  <si>
    <t>Hose AC high bocor</t>
  </si>
  <si>
    <t>Repair braket 
Repair hose high 
Cek pressure 
Vakum
Add oil kompresor 
Add freon</t>
  </si>
  <si>
    <t>_______</t>
  </si>
  <si>
    <t>Brake lining low respon</t>
  </si>
  <si>
    <t>Adjust brake all pos</t>
  </si>
  <si>
    <t>Air pressure low+ speed abnormal</t>
  </si>
  <si>
    <t>Repair Valve APU +learning GS SPEED</t>
  </si>
  <si>
    <t>Brake lining low respon
Low presurre 
Appu leak</t>
  </si>
  <si>
    <t>Adjust brake all pos
Repair piston appu</t>
  </si>
  <si>
    <t>____</t>
  </si>
  <si>
    <t>Adjust brake lining</t>
  </si>
  <si>
    <t>Istl tyre</t>
  </si>
  <si>
    <t>Eror speed GS 05</t>
  </si>
  <si>
    <t>Air presurre drop
Head air kompresor leak
Reduction Valve leak</t>
  </si>
  <si>
    <t>Repair head air kompresor 
Repair seal piston reduction valve</t>
  </si>
  <si>
    <t>Air low presure</t>
  </si>
  <si>
    <t>Repair valve compounding</t>
  </si>
  <si>
    <t>Over head,stering berat</t>
  </si>
  <si>
    <t>Repair hose radiator,tambah oli stering</t>
  </si>
  <si>
    <t>Speed error 
Handle dump leak</t>
  </si>
  <si>
    <t>Repair GS kiri 
Replace handle dump + Repair servo clutch N clean sensor speed</t>
  </si>
  <si>
    <t>Low power ( exhoust brake up normal)</t>
  </si>
  <si>
    <t>Repair exhoust brake</t>
  </si>
  <si>
    <t>Chasis blm broken, braket frame chasis lh rh crack</t>
  </si>
  <si>
    <t>Repaire chasis dan welding all crack</t>
  </si>
  <si>
    <t>Replace airdayer New</t>
  </si>
  <si>
    <t>Braket frame chasis crack</t>
  </si>
  <si>
    <t>Welding frame chasis</t>
  </si>
  <si>
    <t>Error gear</t>
  </si>
  <si>
    <t>Repair Air Drayer
Repair gate modul
Repair Range gear</t>
  </si>
  <si>
    <t>Action PM 500</t>
  </si>
  <si>
    <t>Water pam bocor</t>
  </si>
  <si>
    <t>Replace water pam new 1 pcs
Replace radiator repair 1 pcs</t>
  </si>
  <si>
    <t>Transmission noise</t>
  </si>
  <si>
    <t>troubleshoot</t>
  </si>
  <si>
    <t xml:space="preserve">Replace transmission
Replace Discluth
Replace Conte rshap &amp; Repair hose parking brake &amp; Replace transmisi + repair servo (continue progres NS)
</t>
  </si>
  <si>
    <t>Netral kan T/m 
Repair apu valve 
Cleaning, repair</t>
  </si>
  <si>
    <t>Replace reservoir radiator 
Replance fan cluth 
Instal V-belt</t>
  </si>
  <si>
    <t>Repair relay Valve break 
Repair servo</t>
  </si>
  <si>
    <t>WASHING + PM 1000</t>
  </si>
  <si>
    <t>ERROR SPEED</t>
  </si>
  <si>
    <t>Lampu kerja mati 
Ajas brake
Lampu stop mati</t>
  </si>
  <si>
    <t>Replace bohlam H7 LH
Repair braket 
Ajas rem</t>
  </si>
  <si>
    <t>Air pressure low/ Valve APU leak</t>
  </si>
  <si>
    <t>Repair Valve APU</t>
  </si>
  <si>
    <t>Baut v-stay broken</t>
  </si>
  <si>
    <t>Welding cabut baut..
Continue progres mekanik install v-stay &amp; REMOVE V STAY
REMOVE THE BROKEN BOLT V STAY
REPLACE BOLT V STAY</t>
  </si>
  <si>
    <t xml:space="preserve">Bolt set spring a2 rh broken 1
</t>
  </si>
  <si>
    <t>Replace bolt set spring n retoque all bolt set spring a2 rh</t>
  </si>
  <si>
    <t>U-Bolt Rear Lh Broken 2 pcs</t>
  </si>
  <si>
    <t xml:space="preserve">Replace U-Bolt Rear Lh new 1 pcs
Replace U-Bolt Repaire Rear Lh 1 pcs
</t>
  </si>
  <si>
    <t>Repair hose Chamber brake a3 LH</t>
  </si>
  <si>
    <t>Air low pressure
parking brake losse</t>
  </si>
  <si>
    <t>Retoque pipe kompressor
Adjust brake</t>
  </si>
  <si>
    <t>Air low pressure Valve fotbreak leak</t>
  </si>
  <si>
    <t>Repair Valve footbreak</t>
  </si>
  <si>
    <t>Kompresor AC broken 
Hose low bocor &amp; Baut tokrut broken
Cabut baut tokrut</t>
  </si>
  <si>
    <t>Replace kompresor AC 
Modifikasi hose low 
Add oil kompresor 
Add freon</t>
  </si>
  <si>
    <t>Bolt v.stay kendor a2</t>
  </si>
  <si>
    <t>Retoq bolt v.stay a2 n a3</t>
  </si>
  <si>
    <t>Replace gs lh
Repair apu</t>
  </si>
  <si>
    <t>Raberr bugie broken rh</t>
  </si>
  <si>
    <t>Replace raberr bugie rh new
Contynue pengelasan vesel</t>
  </si>
  <si>
    <t>Welding bracket freme chasıs</t>
  </si>
  <si>
    <t>Welding</t>
  </si>
  <si>
    <t>air low</t>
  </si>
  <si>
    <t>repair hose pto</t>
  </si>
  <si>
    <t>Angin terkor
Lampu frog lamp mati 
Lampu stop lamp LH mati
Lampu mundur mati</t>
  </si>
  <si>
    <t>Replace work lamp LED 
Repair cable</t>
  </si>
  <si>
    <t>Lampu mundur mati 
Rpm abnormal</t>
  </si>
  <si>
    <t>Replace work lamp LED</t>
  </si>
  <si>
    <t>Hose oil e/g broken</t>
  </si>
  <si>
    <t>Repair hose oil E/g</t>
  </si>
  <si>
    <t>Air pressure low
Brake low respon</t>
  </si>
  <si>
    <t>Retoq nut pipe head compressor
Adjust Li-ning all pos</t>
  </si>
  <si>
    <t>Chamber A2 broken</t>
  </si>
  <si>
    <t>Remove chamber broken
Replace chamber brake A2</t>
  </si>
  <si>
    <t>Repair hose air pressure 
Instal festo 6 
Adjust li-ning all pos</t>
  </si>
  <si>
    <t>Repair dual brake valve 
Instal repair kit dual brake valve
Repair compounding valve</t>
  </si>
  <si>
    <t>Oil engine 15-40.w</t>
  </si>
  <si>
    <t>Tambah oil engine 15-40.w</t>
  </si>
  <si>
    <t>,</t>
  </si>
  <si>
    <t>Repair hose tank air pressure
Replace clamp</t>
  </si>
  <si>
    <t>Break abnormal + Valve APU leak</t>
  </si>
  <si>
    <t>Repair Valve modulator Valve+repair Valve APU</t>
  </si>
  <si>
    <t>FOLLOW UP PAP</t>
  </si>
  <si>
    <t>TROUBLESHOOTING BY PT GAS</t>
  </si>
  <si>
    <t>Bolt v stay broken</t>
  </si>
  <si>
    <t>Remove broken bolt
replace bolt v stay 1 pcs</t>
  </si>
  <si>
    <t>Spring no 2 fr rh broken</t>
  </si>
  <si>
    <t>Replace spring fr rh no 2</t>
  </si>
  <si>
    <t>Error speed
parking brake loss</t>
  </si>
  <si>
    <t>Repaire servo
repaire spliter 
repaire wiring harnes Transmissi
Adjust brake</t>
  </si>
  <si>
    <t>PS 1000 + AC HOT</t>
  </si>
  <si>
    <t>Refill freon</t>
  </si>
  <si>
    <t>Repair socket gs</t>
  </si>
  <si>
    <t>Air compressor blowby</t>
  </si>
  <si>
    <t>Replace air compressor repair
Cleaning air prosesing unit
Replace filter air dryer
Add water cooland from st 08 ( 14liter)</t>
  </si>
  <si>
    <t>Repair apu</t>
  </si>
  <si>
    <t>Repair gs lh
Repair reduction valve</t>
  </si>
  <si>
    <t>Tyre no 1 leak / SCP + spedd error</t>
  </si>
  <si>
    <t>Replace Tyre no 1 + repair socket GS</t>
  </si>
  <si>
    <t>Spring FR no,1 lh broken</t>
  </si>
  <si>
    <t>Replace spring FR no,1 lh</t>
  </si>
  <si>
    <t>GREASING + Chamber brake A,3 lh broken
Bushing V,stay A,2 broken</t>
  </si>
  <si>
    <t>Replace Chamber brake A,3
Replace bushing V Stay A,2</t>
  </si>
  <si>
    <t>schedule pm 250 hrs</t>
  </si>
  <si>
    <t>action pm 250 hrs</t>
  </si>
  <si>
    <t>T/m cant netral + Air Pressure Low</t>
  </si>
  <si>
    <t>Netral kan T/m &amp; repair valve APU</t>
  </si>
  <si>
    <t>Nut stabillizer missing</t>
  </si>
  <si>
    <t>Replace nut stabillizer</t>
  </si>
  <si>
    <t>Spring FR RH broken</t>
  </si>
  <si>
    <t>Replace bolt v stay</t>
  </si>
  <si>
    <t>-lamps rear is off,the cable is broken,LH 
-lamps rear is off,the cable is broken,RH
-lamps reting rear is off,LH</t>
  </si>
  <si>
    <t>-look for cables lamps rear is broken, LH
-look for cables lamps rear is broken, RH
-connecting broken cables lamps rear,LH
-connecting broken cables lamps rear,RH</t>
  </si>
  <si>
    <t>-the head lamps are off,distance Near LH</t>
  </si>
  <si>
    <t>Valve exhaust brake broken</t>
  </si>
  <si>
    <t>Replace control valve constantly</t>
  </si>
  <si>
    <t>Remove head broken
Instal head compressor ( Repairan )
Add water cooland 20 liter</t>
  </si>
  <si>
    <t>Parking brake losse
oil steering low</t>
  </si>
  <si>
    <t>Adjust brake all pos
add oil steerring</t>
  </si>
  <si>
    <t>Repaire GS LH</t>
  </si>
  <si>
    <t>Reposisi clamp pipe air pressure no 3
Retoq nut pipe</t>
  </si>
  <si>
    <t>Bolt set spring missing 1 
Radio mallfuncition</t>
  </si>
  <si>
    <t>Replace bolt set spring 
Retoque all bolt set spring
Repaire wiring radio</t>
  </si>
  <si>
    <t>Replace foraway assy</t>
  </si>
  <si>
    <t>Repair relay valve 
Instal repair kit relay valve</t>
  </si>
  <si>
    <t>-ac is off
-blower ac,is off
-the AC is not cold enough</t>
  </si>
  <si>
    <t>-replace fuse 20amper 1pcs new
-add Freon
-tidy up the cables Compressor ac</t>
  </si>
  <si>
    <t>Repair apu
Adjust brake all pos</t>
  </si>
  <si>
    <t>Learning unit</t>
  </si>
  <si>
    <t>Bolt v stay kendor</t>
  </si>
  <si>
    <t>Retoq Bolt v stay</t>
  </si>
  <si>
    <t>Pm 1000 hrs</t>
  </si>
  <si>
    <t>Low presurre
Relay Valve leak 
copounding Valve leak</t>
  </si>
  <si>
    <t>Replace reparkit relay Valve
Replace Copounding Valve</t>
  </si>
  <si>
    <t>Repair pipe head compressor</t>
  </si>
  <si>
    <t>_____</t>
  </si>
  <si>
    <t>Air presurre low
LU Parking brake leak</t>
  </si>
  <si>
    <t>Replace parking brake Repair</t>
  </si>
  <si>
    <t>Schedule service 250</t>
  </si>
  <si>
    <t>Pm 500 hrs + Repaire dan welding frame chasis + Retoq bolt chasis 6 pcs</t>
  </si>
  <si>
    <t>Eror sped
Senter bolt rr rh broken</t>
  </si>
  <si>
    <t>Replace senter bolt rr rh 
Repair gs kiri 
Repair wairing</t>
  </si>
  <si>
    <t>GREASING + Bodi vessel bolong, pipa link h crack + Spring FR RH no,3 broken</t>
  </si>
  <si>
    <t>Replace srping Fr Rh no,3+ Repaire dan welding bodi vessel.welding pipa link h</t>
  </si>
  <si>
    <t>Stering hard
Suspensi seat driver no fungsi</t>
  </si>
  <si>
    <t>Replace stering pump
Repair jalur angin suspensi seat driver
Add oil atf 3 ltr</t>
  </si>
  <si>
    <t>PS 250 + Air presure low</t>
  </si>
  <si>
    <t>Cek all pipe air compresor
Repair head compresor</t>
  </si>
  <si>
    <t>Cek all pipe compresor
Remove instal and cleaning pipe air compresor
+ Repair head compressor
Add coolant 10 liter</t>
  </si>
  <si>
    <t>Head compressor broken
Pipe head compressor buntu</t>
  </si>
  <si>
    <t>Repair pipe head compressor
Repair head compressor
Repair apu
Add coolant 20 liter</t>
  </si>
  <si>
    <t>Bolt set spring missing</t>
  </si>
  <si>
    <t>Retorque bolt set spring</t>
  </si>
  <si>
    <t>Bolt set spring missing
Break loses</t>
  </si>
  <si>
    <t>Retorque bolt set spring
Adjust break</t>
  </si>
  <si>
    <t>Brake Melorot
Engine gk mau mati</t>
  </si>
  <si>
    <t>Adjust brake
Repair wearing kontak</t>
  </si>
  <si>
    <t>Overheat</t>
  </si>
  <si>
    <t>Cek kebocoran
Repair head kompresor</t>
  </si>
  <si>
    <t>Angin tekor relay valve leak</t>
  </si>
  <si>
    <t>Repair valve</t>
  </si>
  <si>
    <t>Bolt V-stay lose/broken 2 picis</t>
  </si>
  <si>
    <t>Replace bolt</t>
  </si>
  <si>
    <t>Repair apu valve
Cleaning, repair, instal
Replace filter air drayer</t>
  </si>
  <si>
    <t>Braket pump steering broken 
air low pressure
Dual brake Valve leak
Rellay Valve brake leak
Apu leak</t>
  </si>
  <si>
    <t>Repaire braket pump steering
Repaire dual brake Valve
Repaire Rellay Valve
Repaire apu</t>
  </si>
  <si>
    <t>Cleaning pipe 2,3,4
Instal hose pipe air pressure no 1
Repair head compressor</t>
  </si>
  <si>
    <t>Remove compounding valve
Replance compounding valve</t>
  </si>
  <si>
    <t>fog lamps are off, bulb H1 is broken LH</t>
  </si>
  <si>
    <t xml:space="preserve">-dismantle bulb H1 is broken
-Install bulb H1 new
</t>
  </si>
  <si>
    <t>the head lamps are off,distance Near bulb H7 is broken LH</t>
  </si>
  <si>
    <t>-dismantle bulb H7 broken,distance Near RH
-Install bulb H7 new distance Near LH</t>
  </si>
  <si>
    <t>-the head lamps are off,distance Near bulb H7 is broken RH
-lamps back, is off LH</t>
  </si>
  <si>
    <t>-connecting cables,lamps back LH
-dismantle bulb H7 broken,distance Near LH
-Install bulb H7 new distance Near LH</t>
  </si>
  <si>
    <t>-the head lamps is damaged LH</t>
  </si>
  <si>
    <t>-dismantle the head lamps is damaged LH
-Install the head lamps LH
-repleace bulb H1 new LH</t>
  </si>
  <si>
    <t>Compounding leak</t>
  </si>
  <si>
    <t xml:space="preserve">Repair anti compounding
</t>
  </si>
  <si>
    <t>Hose stering leak</t>
  </si>
  <si>
    <t>Replace hose stering</t>
  </si>
  <si>
    <t>Fuel tank bocor</t>
  </si>
  <si>
    <t>Replace fuel tank repai</t>
  </si>
  <si>
    <t>Cross member crak</t>
  </si>
  <si>
    <t>Welding cros member</t>
  </si>
  <si>
    <t>Repair head compressor 
Add coolant 18 ltr</t>
  </si>
  <si>
    <t>PS 250 + Spring fr no 2 broken lh
Pto leak</t>
  </si>
  <si>
    <t xml:space="preserve">Replace spring no 2 lh
Repair hous pompa pto 
Add oil t/m 7 lter
</t>
  </si>
  <si>
    <t>Shedule service</t>
  </si>
  <si>
    <t>Pm250 hrs</t>
  </si>
  <si>
    <t>Set sepring broken</t>
  </si>
  <si>
    <t>Replace set sepring repairan
Retoque bolt set sepring 4 pcs</t>
  </si>
  <si>
    <t>Air presurre drop
Head Air kompresor leak 
water colant low
oil stering low</t>
  </si>
  <si>
    <t>Replace Head kompresor Repair
Cleaning pipe air kompresor 
Add water colant 20 lt
Add oil stering 500 ml</t>
  </si>
  <si>
    <t>PS 500 + WASHING</t>
  </si>
  <si>
    <t>Air Coolant low</t>
  </si>
  <si>
    <t>Penambahan air coolant</t>
  </si>
  <si>
    <t>Tire pos 7 leak</t>
  </si>
  <si>
    <t>Replace Tire pos 7 new</t>
  </si>
  <si>
    <t>Rim crack pos 3</t>
  </si>
  <si>
    <t>Replace Tire pos 3 new</t>
  </si>
  <si>
    <t>Bolt seat spring LH looses
Radio problem</t>
  </si>
  <si>
    <t>Retoq all bolt seat spring
Setting Chanel komunikasi</t>
  </si>
  <si>
    <t>Nut shock breaker missing
Hose angin leak</t>
  </si>
  <si>
    <t>Replace &amp; retoq nut
Repair hose angin</t>
  </si>
  <si>
    <t>Netral kan speed</t>
  </si>
  <si>
    <t>Air pressure low / compounding broken</t>
  </si>
  <si>
    <t>Replance compounding valve</t>
  </si>
  <si>
    <t>Repair hose air pressure tank
Instal clamp 5/8 1pcs</t>
  </si>
  <si>
    <t>//////</t>
  </si>
  <si>
    <t>Chasis crack, frame chasis crack, braket mounting crack &amp; Bolt power steering pump slack</t>
  </si>
  <si>
    <t>Welding all crack &amp; Retoque bolt pump steering</t>
  </si>
  <si>
    <t>Bolt Bugy missing</t>
  </si>
  <si>
    <t>Replace bolt buggy</t>
  </si>
  <si>
    <t>Air low pressure 
Kompounding Valve leak</t>
  </si>
  <si>
    <t>Replace anti kompounding Valve</t>
  </si>
  <si>
    <t>fog lamps  &amp; Bushing spring RH keluar
Forg lamp RH offare off, bulb H1 is broken RH</t>
  </si>
  <si>
    <t>dismantle bulb H1 is broken RH
-Install bulb H1 new &amp; Repair &amp; Retoq bushing
Replace bulb H1</t>
  </si>
  <si>
    <t>-the door cannot be opened RH</t>
  </si>
  <si>
    <t>-repair opened the door RH</t>
  </si>
  <si>
    <t>-fog lamps is damaged LH</t>
  </si>
  <si>
    <t>-dismantle fog lamps is damaged LH
-Install fog lamps used LH</t>
  </si>
  <si>
    <t xml:space="preserve">
.
.</t>
  </si>
  <si>
    <t>Error speed / air pressure low</t>
  </si>
  <si>
    <t>Repair hose servo
Instal festo</t>
  </si>
  <si>
    <t>Bolt v stay looses</t>
  </si>
  <si>
    <t>Replace &amp; retoq bolt v stay</t>
  </si>
  <si>
    <t>Coumpunding valve leak</t>
  </si>
  <si>
    <t>Replace valve coumpunding</t>
  </si>
  <si>
    <t>Operheat</t>
  </si>
  <si>
    <t>Add collant 20 liter</t>
  </si>
  <si>
    <t>Speed error + head lamps is off,distance near the cable is broken,RH</t>
  </si>
  <si>
    <t>Repaire GS LH
swap servo from dt 37
Repaire spliter
adjust stud servo + look for broken cables
-connecting broken cables
-tidy up the cables</t>
  </si>
  <si>
    <t>Add collant 10 liter</t>
  </si>
  <si>
    <t>Repair GS Kiri
Repair hose servo</t>
  </si>
  <si>
    <t>Larning</t>
  </si>
  <si>
    <t>Busing v.stay 27 a3 broken</t>
  </si>
  <si>
    <t>Replace busing v.stay 27 a3</t>
  </si>
  <si>
    <t>Repair valve air dryer</t>
  </si>
  <si>
    <t>Greasing + AC hot + Pin camber a3 lh missing</t>
  </si>
  <si>
    <t>Raplace blower AC new + replace pin camber a3 lh</t>
  </si>
  <si>
    <t>Jadwal service AC portable + Engine break jamed</t>
  </si>
  <si>
    <t>Repair engine break
Servis ac portabel + Whasing evaporator, washing blowor</t>
  </si>
  <si>
    <t>Apu leak</t>
  </si>
  <si>
    <t>Repair apu 
Replace valve handel parkin break
Servis ac</t>
  </si>
  <si>
    <t>Whasing evaporator, whasing condennsor</t>
  </si>
  <si>
    <t>Bolt seat spring a2 lh missing 2pcs</t>
  </si>
  <si>
    <t>Replace seat spring a2 lh
Replace bolt seat spring 4pcs</t>
  </si>
  <si>
    <t>Repair apu, repair socket servo clutch</t>
  </si>
  <si>
    <t>Schedule service + washing</t>
  </si>
  <si>
    <t>Action PM 250</t>
  </si>
  <si>
    <t>////</t>
  </si>
  <si>
    <t>Potong shaf king pen</t>
  </si>
  <si>
    <t>REMOVE KINPIN SHAFT</t>
  </si>
  <si>
    <t>Air pressure low 
Hose servo clucth leak</t>
  </si>
  <si>
    <t>Repair hose servo clutch</t>
  </si>
  <si>
    <t>Suspensin jok no fungsi</t>
  </si>
  <si>
    <t>Repair hose air pressure suspensi jok</t>
  </si>
  <si>
    <t>Repair relay valve, cleaning 
Adjust li-ning all pos
Check level oil final drif</t>
  </si>
  <si>
    <t>Cant star</t>
  </si>
  <si>
    <t>-the air tank sensor is damaged</t>
  </si>
  <si>
    <t>-disassemble the air tank sensor is damaged
-install the air tank sensor,used</t>
  </si>
  <si>
    <t>-ac is off</t>
  </si>
  <si>
    <t>-Connect the AC blower cable</t>
  </si>
  <si>
    <t>Air low pressure</t>
  </si>
  <si>
    <t>Repaire hose Chamber (leak)</t>
  </si>
  <si>
    <t>Pin chamber A3 LH missing</t>
  </si>
  <si>
    <t>Replace pin chamber</t>
  </si>
  <si>
    <t>Speed error
Relay valve leak
Valve accumulator leak</t>
  </si>
  <si>
    <t>Repair servo clutch
Repair relay valve
Repair valve accumulator</t>
  </si>
  <si>
    <t>Parking brake loss
braket lamp broken 
Radiator leak</t>
  </si>
  <si>
    <t>Adjust parking brake
Repaire braket n reposisi lamp
Repaire Radiator</t>
  </si>
  <si>
    <t xml:space="preserve">
-blower ac is damaged
-the AC is not cold enough</t>
  </si>
  <si>
    <t>-dismantle blower ac is damaged
-install blower ac new
-Vacuum
-Add Oil Compressor Ac
-Recharge Freon</t>
  </si>
  <si>
    <t>(1)head lamps is off,distance Near bulb H7 is broken,LH</t>
  </si>
  <si>
    <t>Repair connektor pipe pressure air compressor</t>
  </si>
  <si>
    <t>.....</t>
  </si>
  <si>
    <t>Sil output leak + WASHING UNIT</t>
  </si>
  <si>
    <t>Replace sil output</t>
  </si>
  <si>
    <t>Air pressure drop + GREASING</t>
  </si>
  <si>
    <t>Repair n reposisi pipa kompresor no 1</t>
  </si>
  <si>
    <t>Pipa kompresor no 2 leak</t>
  </si>
  <si>
    <t>Repair pipa kompresor no 2</t>
  </si>
  <si>
    <t>Starting multifungsi</t>
  </si>
  <si>
    <t>Replace starting repair
Cek arus 
Cek voltase</t>
  </si>
  <si>
    <t>Lock pin Chamber a3 rmh missing</t>
  </si>
  <si>
    <t>Replace lock pin Chamber + adjust brake</t>
  </si>
  <si>
    <t>Bolt vstay loose
bolt set spring loose</t>
  </si>
  <si>
    <t>RETOQUE ALL</t>
  </si>
  <si>
    <t>BOLT V STAY BROKEN 2 
BOLT SET SPRING A2 LH LOOSE
BOLT STABILIZER RR BROKEN
HIGH LAMP DIE
HAZARD DIE + -bracket bolt,reverse lamps,loose,LH
-lamps reting rear is off,the cables is broken, RH
-lamps rear is off,the cable is broken,LH
-welding</t>
  </si>
  <si>
    <t>REPLACE BOLT V STAY 2 PCS NEW
RETOQUE BOLT SET SPRING 
REPLACE BOLT STABILIZER
REPAIRE WIRING LAMP HAZARD
REPAIRE WIRING HIHG LAMP + -tighten the bolt bracket reverse lamps
-look for cables is broken,lamps reting rear RH
-connect the cable is broken,lamps reting rear RH
-look for cables is broken,lamps rear LH
-connect the cable,lamps rear,LH</t>
  </si>
  <si>
    <t>Tyre no one leaking</t>
  </si>
  <si>
    <t>Tyre 6 leak. no 5 rem to stok</t>
  </si>
  <si>
    <t>Instal tyre two pcs new and ajase presure. Two. Pcs</t>
  </si>
  <si>
    <t>Nut bolt absorber lh mising 
Brake not pakem</t>
  </si>
  <si>
    <t>Instal new nut bolt shock absorber
Adjust all lining brake</t>
  </si>
  <si>
    <t>Braket reverse lamp loose</t>
  </si>
  <si>
    <t>Retouch bolt braket reverse lamp</t>
  </si>
  <si>
    <t>Hose return Fuel leak</t>
  </si>
  <si>
    <t>Repair hose return fuel</t>
  </si>
  <si>
    <t>Low power</t>
  </si>
  <si>
    <t>Cleaning air cleaner &amp; cleaning filter fuel</t>
  </si>
  <si>
    <t xml:space="preserve">Valve Handle parking brake leak
Wiper Blade rubber broken
</t>
  </si>
  <si>
    <t xml:space="preserve">Replace valve handle parking brake (repairan)
Replace wiper blade rubber new
</t>
  </si>
  <si>
    <t>Pipe air komproser no 1 broken</t>
  </si>
  <si>
    <t>Remove &amp; instal pipe air kompresor no 1</t>
  </si>
  <si>
    <t>Air prussure low
Drain water prussure tank broken</t>
  </si>
  <si>
    <t xml:space="preserve">Repair APU
Remove &amp; instal drain water prussure tank new
</t>
  </si>
  <si>
    <t>Air kompresor drop + head lamps is off,distance Near bulb H7 is broken,LH</t>
  </si>
  <si>
    <t>Remove &amp; instal head air kompresor 
Repair head air kompresor
Add colent + dismantle bulb H7 broken,distance Near LH
-Install bulb H7 new distance Near LH</t>
  </si>
  <si>
    <t>Replace fuel pre filter new</t>
  </si>
  <si>
    <t>Oil steering low</t>
  </si>
  <si>
    <t>Add oil steering 400ml</t>
  </si>
  <si>
    <t>-head lamps is off,distance Near bulb H7 is broken,LH
-head lamps is off,distance Near bulb H7 is broken,RH</t>
  </si>
  <si>
    <t>-dismantle bulb H7 broken,distance Near LH
-dismantle bulb H7 broken,distance Near RH
-Install bulb H7 new distance Near LH
-Install bulb H7 new distance Near RH</t>
  </si>
  <si>
    <t>Clamp elbow muffler lepas</t>
  </si>
  <si>
    <t>Remove repair and instal clam elbow muffler</t>
  </si>
  <si>
    <t>Upper Radiator leak 
Hose seat driver leak</t>
  </si>
  <si>
    <t>Repair upper radiator
Repair hose seat driver
Repair head compresor
Add coolan 18 l</t>
  </si>
  <si>
    <t>AC is hot</t>
  </si>
  <si>
    <t>the socket is loose</t>
  </si>
  <si>
    <t>Air prussure drop</t>
  </si>
  <si>
    <t>Repair head air kompresor
Remove &amp; instal head air kompresor</t>
  </si>
  <si>
    <t>-tail lamps is broken LH
-lamps rear is off,the cable is broken,LH
-lamps reting rear is off,the cables is broken, LH
-brake lamps the cables is broken</t>
  </si>
  <si>
    <t>-install tail lamps used LH
-connect the cable,lamps rear,LH
-connect the cable is broken,lamps reting rear LH
-connect the cable,brake lamps,LH</t>
  </si>
  <si>
    <t>-head lamps is off,distance Near bulb H7 is broken,LH
-AC is hot</t>
  </si>
  <si>
    <t>-dismantle bulb H7 broken,distance Near LH
-Install bulb H7 new distance Near LH
-Vacuum
-add Freon</t>
  </si>
  <si>
    <t>Spring fr no 3 broken + PS 250</t>
  </si>
  <si>
    <t>Replace spring fr no 3
Replace center pen fr
Retoq Bolt u Bolt lh rh</t>
  </si>
  <si>
    <t>Bolt v -stay front lose + air pressure low</t>
  </si>
  <si>
    <t>Retoq bolt v-stay+ replace Valve anti componding (new) + adjust all pos break sistem</t>
  </si>
  <si>
    <t>Raplace oring, add oil, washing radiator and condennsor, Refill freon</t>
  </si>
  <si>
    <t xml:space="preserve">Braket frame chasis crack
Baut braket stabilizer patah 2 pcs
</t>
  </si>
  <si>
    <t>Welding braket frame chasis
Welding cabut baut braket stabilizer</t>
  </si>
  <si>
    <t>Engine brake broken + Engine low power/hose intercooler leak</t>
  </si>
  <si>
    <t>Repair engine brake + Replace hose intercooler</t>
  </si>
  <si>
    <t>Suspensi jok upnormal,bolt casis loos + Spring fr no 1 broken</t>
  </si>
  <si>
    <t>Repair hose suspensi,ritok bolt + Replace spring fr no 1</t>
  </si>
  <si>
    <t>Eror speed,angin tekor</t>
  </si>
  <si>
    <t>Repair gear shift,handle parking brake</t>
  </si>
  <si>
    <t>Angin tekor hose camber leak</t>
  </si>
  <si>
    <t>Repair hose camber</t>
  </si>
  <si>
    <t>Ajust brake all pos</t>
  </si>
  <si>
    <t>Menetralkan speed 
Repair hose Gs</t>
  </si>
  <si>
    <t>Repair pipa kompresor no 2 
Repair head compressor 
Replace anti compounding valve</t>
  </si>
  <si>
    <t>Water separator leak + WASHING</t>
  </si>
  <si>
    <t>Repair water separator</t>
  </si>
  <si>
    <t>Replace clam hose radiator</t>
  </si>
  <si>
    <t>Disclut limit</t>
  </si>
  <si>
    <t>Remove /instal t/m
Replace disclut new
Replace couter shaf new</t>
  </si>
  <si>
    <t>Bolt V-stay loos</t>
  </si>
  <si>
    <t>Retoq bolt V-stay FR</t>
  </si>
  <si>
    <t>Tire pos 3 leak</t>
  </si>
  <si>
    <t>Replace Tire pos 3 spare</t>
  </si>
  <si>
    <t>Spring Front Lh no 4 broken
Bolt senter pen broken</t>
  </si>
  <si>
    <t>Replace spring front lh no 4
Replace and repair senter pen</t>
  </si>
  <si>
    <t>Flushing hose fuel</t>
  </si>
  <si>
    <t>Spring FR RH no 1 broken</t>
  </si>
  <si>
    <t>Replace spring FR RH no 1 new</t>
  </si>
  <si>
    <t>-head lamps is off,distance Near bulb H7 is broken,RH</t>
  </si>
  <si>
    <t>-blower ac,is off</t>
  </si>
  <si>
    <t>-sambung kabel, blower ac</t>
  </si>
  <si>
    <t>-rpm needle does not work</t>
  </si>
  <si>
    <t>-clean the rpm sensor</t>
  </si>
  <si>
    <t>-head lamps are off, distance Near bulb H7 is broken, RH</t>
  </si>
  <si>
    <t>Eror speed + GREASING +WASHING</t>
  </si>
  <si>
    <t>Repair gear shift,servo clutch dan larning</t>
  </si>
  <si>
    <t>WASHING + GREASING</t>
  </si>
  <si>
    <t>1870.4</t>
  </si>
  <si>
    <t>Adjust brake all poss</t>
  </si>
  <si>
    <t>Spring fr no 2 broken + Engine cant off, AC problem</t>
  </si>
  <si>
    <t>Replace spring fr no 2 new + Repair harnnes, instal termostat analog, washing evaporator.</t>
  </si>
  <si>
    <t>Seat spring broken,kebocoran dual valve</t>
  </si>
  <si>
    <t>Replace seat spring A3 lh,repalec seal dual valve</t>
  </si>
  <si>
    <t>Break losse</t>
  </si>
  <si>
    <t>Adjust break all pos</t>
  </si>
  <si>
    <t>Check air prussure 
Retqoue pipe air kompresor + Repair conector pipe air kompresor</t>
  </si>
  <si>
    <t>Speed error/malfungsi
Error GS</t>
  </si>
  <si>
    <t>Check waering gs 
Repair waering gs
Reposisi waering gs</t>
  </si>
  <si>
    <t>Evakuasi unit from simpang office to ws</t>
  </si>
  <si>
    <t>TROUBLESHOOT</t>
  </si>
  <si>
    <t>Air prussure drop
Head air kompresor broken</t>
  </si>
  <si>
    <t>Check air prussure
Remove &amp; instal head air kompresor 
Repair head air kompresor
Add colent
Test running</t>
  </si>
  <si>
    <t>Cant start</t>
  </si>
  <si>
    <t>Battery meledak</t>
  </si>
  <si>
    <t xml:space="preserve">Replace battery
Check voltase
Check terminal battery
</t>
  </si>
  <si>
    <t>GREASING + frame chasis crack
•braket frame chasis crack + Bushing v stay broken (1 pcs) + Chamber brake A2 RH leak</t>
  </si>
  <si>
    <t>•Welding frame chasis crack
•Welding braket frame chasis + 
Replace bushing v stay (1pcs) + Replace Chamber brake A2 RH</t>
  </si>
  <si>
    <t>Ripaire piston valve</t>
  </si>
  <si>
    <t>Starbileser broken</t>
  </si>
  <si>
    <t>Welding starbuleser LH</t>
  </si>
  <si>
    <t>Pipa air compressor kendor</t>
  </si>
  <si>
    <t>Repaire head compressor
Add water coolant 20 liter</t>
  </si>
  <si>
    <t>Diftlock can't die (malfungcition) + SCHEDULE WASHING</t>
  </si>
  <si>
    <t>Repaire wiring diff</t>
  </si>
  <si>
    <t>1585.4</t>
  </si>
  <si>
    <t>Speed error +++</t>
  </si>
  <si>
    <t>Repaire GS rh 
Repaire GS Lh
Replace steering colum</t>
  </si>
  <si>
    <t>13408.2</t>
  </si>
  <si>
    <t>Dumpup normal</t>
  </si>
  <si>
    <t>Replace gear bok bekas</t>
  </si>
  <si>
    <t>Spring FR no 1 rh broken</t>
  </si>
  <si>
    <t>Tyre no 8 leaking</t>
  </si>
  <si>
    <t>Spring FR no 3 rh broken</t>
  </si>
  <si>
    <t>Replace spring no 3 new</t>
  </si>
  <si>
    <t>Tyre no 5 leaking</t>
  </si>
  <si>
    <t>Remove instal tyre no 5</t>
  </si>
  <si>
    <t>-AC is hot</t>
  </si>
  <si>
    <t>-vacuum
-Add Oil Compressor Ac
-Recharge Freon</t>
  </si>
  <si>
    <t>-AC is hot
-leaking AC pipe
-Bolt beraket,condenser ac missing 3pieces</t>
  </si>
  <si>
    <t>-dismantle the leaking AC pipe
-install pipe ac used
-install Bolt beraket,condenser 3pieces
-Vacuum
-Add Oil Compressor Ac
-Recharge Freon</t>
  </si>
  <si>
    <t>Air coolant low</t>
  </si>
  <si>
    <t>Add coolant 18 ltr</t>
  </si>
  <si>
    <t>Engine overheat</t>
  </si>
  <si>
    <t>Repair head compresor</t>
  </si>
  <si>
    <t>Air pressure drop + Spring FR no 1 lh broken</t>
  </si>
  <si>
    <t>Repair air processing unit + Replace spring no 1 new</t>
  </si>
  <si>
    <t>Seal selenoid pto leak</t>
  </si>
  <si>
    <t>Replace seal selenoid pto</t>
  </si>
  <si>
    <t>Reservoir tank radiator leak 
Air pressure low 
Pipa compressor no 2 dan 3 buntu</t>
  </si>
  <si>
    <t>Replace reservoir tank radiator new
Repair head compressor 
Repair pipa kompresor no 2 dan 3</t>
  </si>
  <si>
    <t>Servo clutch broken</t>
  </si>
  <si>
    <t>Speed cant neutral + SCHEDULE WASHING</t>
  </si>
  <si>
    <t xml:space="preserve">Release speed transmisi 
</t>
  </si>
  <si>
    <t>Porwai leak
Componding leak
Paking break leak</t>
  </si>
  <si>
    <t>Replace parking break
Repaire porwai
Replace valve anti compunding</t>
  </si>
  <si>
    <t>Replace Tire pos 2 new</t>
  </si>
  <si>
    <t>Tyre no 7 leak. Pos5</t>
  </si>
  <si>
    <t>Head air kompresor broken</t>
  </si>
  <si>
    <t>Repair head air kompresor
Instal head air kompresor</t>
  </si>
  <si>
    <t>Instal termostat analog, repair harnnes</t>
  </si>
  <si>
    <t>Cant dump</t>
  </si>
  <si>
    <t>Cek power selenoid ( god 24 vdc)
Cek selenoid stuck</t>
  </si>
  <si>
    <t>Schedule service + Cross member broken</t>
  </si>
  <si>
    <t>Pm 250 hrs + Welding cross member</t>
  </si>
  <si>
    <t>Repair relay valve
Repair air prosesing unit
Replace filter air dryer</t>
  </si>
  <si>
    <t>Hose fuel leak
apu leak + Spring fr no 2 broken</t>
  </si>
  <si>
    <t>Repaire hose fuel
Replace DryingTank 1 pcs
F air drier 1 pcs + Replace spring fr no 3</t>
  </si>
  <si>
    <t>Cant star in dispossal + GREASING</t>
  </si>
  <si>
    <t>Repaire wiring motore strarting</t>
  </si>
  <si>
    <t>Error speed.
Servo clutch broken</t>
  </si>
  <si>
    <t>Repaire servo</t>
  </si>
  <si>
    <t>Lampu kerja mati RH</t>
  </si>
  <si>
    <t>Replace bohlam H7 
Repair cable</t>
  </si>
  <si>
    <t>Spring FR no 2 rh broken
Dual valve leak</t>
  </si>
  <si>
    <t>Replace spring no 2 new
Repair dual valve</t>
  </si>
  <si>
    <t>Dual valve leak</t>
  </si>
  <si>
    <t>Repair dual valve</t>
  </si>
  <si>
    <t>Lampu mundur leak</t>
  </si>
  <si>
    <t>Spring fr no 1 broken</t>
  </si>
  <si>
    <t>Replace spring fr no 1 new</t>
  </si>
  <si>
    <t>Batrai meledak 
Angin tekor</t>
  </si>
  <si>
    <t>Replace batrai 1pcs
Cek voltase
Repair kabel terminal batrai</t>
  </si>
  <si>
    <t>PM 250</t>
  </si>
  <si>
    <t>DRAGLINK BROKEN</t>
  </si>
  <si>
    <t>WAITING PARTS</t>
  </si>
  <si>
    <t xml:space="preserve">Bolt seat spring a3 LH hilang
U-bolt LH broken
</t>
  </si>
  <si>
    <t>-Instal bolt seat spring 1 pcs
-Replace u-bolt spring LH</t>
  </si>
  <si>
    <t>Plug oil pen</t>
  </si>
  <si>
    <t>Tribon plug oil pen</t>
  </si>
  <si>
    <t>Brake camshaft A2 RH bronen</t>
  </si>
  <si>
    <t>Replace camshaft a2
Replace roller lining 2 pcs
Replace lining 2 pcs
Replace per lining</t>
  </si>
  <si>
    <t>Shaf ajaster broken/ patah</t>
  </si>
  <si>
    <t>Welding/sambung shaf</t>
  </si>
  <si>
    <t>Air low preesure</t>
  </si>
  <si>
    <t>Repaire head kompressor
Repaire Apu
Add water collant by team service</t>
  </si>
  <si>
    <t>Parking brake loos</t>
  </si>
  <si>
    <t>Washing condennsor, radiator, Refill freon</t>
  </si>
  <si>
    <t>Selenoit pto</t>
  </si>
  <si>
    <t>Replace selenoit pto</t>
  </si>
  <si>
    <t>Periode service 250 + washing</t>
  </si>
  <si>
    <t>Refill oil engine
Greasing unit</t>
  </si>
  <si>
    <t>Bolt V-stay RR loos</t>
  </si>
  <si>
    <t>Retoq bold V-stay</t>
  </si>
  <si>
    <t>Replace work lamp LED 
Repair cable 
Cek arus</t>
  </si>
  <si>
    <t>Bolt spring FR RH loos</t>
  </si>
  <si>
    <t>Rotoq u bolt spring FR rh</t>
  </si>
  <si>
    <t>Chamber A3 lh leak</t>
  </si>
  <si>
    <t>Replace chamber A3 lh new</t>
  </si>
  <si>
    <t>spring fr no I lh broken</t>
  </si>
  <si>
    <t>Lampu kerja mati Lh 
Baut braket palangan transmisi hilang</t>
  </si>
  <si>
    <t>Replace bohlam H7 
Repair baut braket</t>
  </si>
  <si>
    <t>Braket sasis crak</t>
  </si>
  <si>
    <t>Welding braket sasis</t>
  </si>
  <si>
    <t>Repair relay Valve</t>
  </si>
  <si>
    <t>Repair n cleaning air processing unit</t>
  </si>
  <si>
    <t>Parking brake jamed</t>
  </si>
  <si>
    <t>Repair hose Chamber brake 
Repair relay valve</t>
  </si>
  <si>
    <t>Chamber brake a3 lh broken</t>
  </si>
  <si>
    <t>Replace chamber brake a3 lh</t>
  </si>
  <si>
    <t>Repair head compresor 
Cleaning apu
Cleaning pipe air compresor 
Add coolan 18 ltr</t>
  </si>
  <si>
    <t>WASHING + PS 500</t>
  </si>
  <si>
    <t>Periode service 2000</t>
  </si>
  <si>
    <t>Refill oil engine
Refill oil tm
Refill oil diff A2 &amp; A3
Refill oil fd lh &amp; rh
Greasing unit</t>
  </si>
  <si>
    <t>Rubber Buggy LH broken + WASHING</t>
  </si>
  <si>
    <t>- Remove U Bolt Spring lh &amp; remove Rubber Buggy
- Replace Rubber Buggy LH (new)</t>
  </si>
  <si>
    <t>- Bussing V stay kecil A2 broken 2 pcs</t>
  </si>
  <si>
    <t>- Remove V stay A2
- Replace Bussing v stay 2 pcs
- Install V stay A2 
- Toucren Bolt v stay A2</t>
  </si>
  <si>
    <t>Bush cabin broken RH/LH
Front suspension cabin Rh</t>
  </si>
  <si>
    <t>Replace bush cabin RH/ LH
Replace front suspension cabin 1 pcs</t>
  </si>
  <si>
    <t>Claim air tank broken, sensor air tank 2 broken, connector air tank broken, error speed, terminal Accu broken</t>
  </si>
  <si>
    <t>Repair claim, replace sensor, replace connector, replace servo clutch new, replace terminal accu</t>
  </si>
  <si>
    <t>Air kompresor broken
Pipe no 1 broken 
Apu leaking</t>
  </si>
  <si>
    <t xml:space="preserve">Remove &amp; instal air kompresor repairan
Repair APU 
Replace pipe no 1 (house flexible new)
</t>
  </si>
  <si>
    <t>PM 4000 + fog lamps blurry RH
-head lamps blurry,RH + Bracket BUMPER depan lepas</t>
  </si>
  <si>
    <t>-dismantle fog lamps blurry RH
-dismantle head lamps blurry,RH
-Install fog lamps new,RH
-Install the head lamps new,RH</t>
  </si>
  <si>
    <t>Hose low bocor</t>
  </si>
  <si>
    <t>PIPA &amp; Condensor AC bocor</t>
  </si>
  <si>
    <t>Repair condensor AC 
Cek pressure 
Add oil kompresor 
Add freon 
Vakum + Las kuningan pipa ac</t>
  </si>
  <si>
    <t>Replace chamber brake a3 lh
Adjust all lining brake 
Repair relay balve</t>
  </si>
  <si>
    <t>Adjust all lining brake</t>
  </si>
  <si>
    <t>- Parking Break leak</t>
  </si>
  <si>
    <t xml:space="preserve">- Replace Hendle parking break valve (New) 
- Adjusd Break All Post </t>
  </si>
  <si>
    <t>- Break jamet 
- Compounding leak</t>
  </si>
  <si>
    <t>- Repair forway 
- Replace Compounding New</t>
  </si>
  <si>
    <t>- BOLT BRAKET ELBOW INTAXE MANIFOLD MISSING
- FILTER HYDRAYER LEAK</t>
  </si>
  <si>
    <t xml:space="preserve">- INSTALL BOLT BRAKET ELBOW
- REPLACE FILTER HYDRAYER (NEW) </t>
  </si>
  <si>
    <t xml:space="preserve">- Jok Driver No fungsional ( hos angin bocor) 
</t>
  </si>
  <si>
    <t>Repair Hos angin jok driver
Replace pisto 6 yang T</t>
  </si>
  <si>
    <t>- Chamber A3 Rh leak</t>
  </si>
  <si>
    <t>- Replace chamber A3 Rh (new)</t>
  </si>
  <si>
    <t>- Spring no. 3 lh broken
- Starting Problem</t>
  </si>
  <si>
    <t>- Remove &amp; Install Spring no. 3 new
- Remove &amp; Toucren U Bolt Spring LH
- Remove &amp; Repair Starting Motor</t>
  </si>
  <si>
    <t xml:space="preserve">- Head Compressor Leak
</t>
  </si>
  <si>
    <t>- Retouch Bolt Head Compressor</t>
  </si>
  <si>
    <t>HOSE RADIATOR LEAK</t>
  </si>
  <si>
    <t>- Repair Leheran Host Radiator
- Add Colland 15 Liter</t>
  </si>
  <si>
    <t>bolt v.stay kendor a3</t>
  </si>
  <si>
    <t>Retoq bolt v.stay a3 + WELDING VESSEL</t>
  </si>
  <si>
    <t>Clean sensor TCM N learning transmisi</t>
  </si>
  <si>
    <t>Jok upnormal</t>
  </si>
  <si>
    <t>Repair adjust jok N setting Air jok</t>
  </si>
  <si>
    <t>Air drop</t>
  </si>
  <si>
    <t>Repair hose Air N Cek pressure Air</t>
  </si>
  <si>
    <t>Break Upnormal</t>
  </si>
  <si>
    <t>Adjust break alpost</t>
  </si>
  <si>
    <t>......</t>
  </si>
  <si>
    <t>- Host blender Head compressor lepas
- pengecekan hos radiator leak</t>
  </si>
  <si>
    <t>- Repair host bleder compressor
- retouch all clan radiator</t>
  </si>
  <si>
    <t>- Bolt Hunger Spring A2 LH broken
- hunger spring A2 LH crack</t>
  </si>
  <si>
    <t>- Remove Hunger spring A2 LH
- Install Hunger spring 1 pcs
- Install &amp; Retouch Bolt Hunger spring</t>
  </si>
  <si>
    <t>Bracket creme chasis chack LH-RH</t>
  </si>
  <si>
    <t>- Bolt shock soring A2 RH broken
- Frame Casis RH crack</t>
  </si>
  <si>
    <t>- Remove Shock &amp; Welding cabut baut shock RH
- Install Shock
- welding Frame Casis RH</t>
  </si>
  <si>
    <t>Angin tekor + Braket pog lamp broken, safety belt problem</t>
  </si>
  <si>
    <t>Replace compounding 
Repair relay valve
Servis ac portabel + Repair braket lamp, repair safety belt</t>
  </si>
  <si>
    <t>Adjas break</t>
  </si>
  <si>
    <t>Adjas break all pos</t>
  </si>
  <si>
    <t>Disclucth wor out</t>
  </si>
  <si>
    <t>Replace Disclucht</t>
  </si>
  <si>
    <t>braket lampu mundur patah</t>
  </si>
  <si>
    <t>Oil engine low level</t>
  </si>
  <si>
    <t>Refill oil engine 7 Liter</t>
  </si>
  <si>
    <t>Replace work lamp LED 
Cek arus 
Repair braket</t>
  </si>
  <si>
    <t>Spring RR no 2 lh broken
Bolt seat spring RR lh broken</t>
  </si>
  <si>
    <t>Replace spring RR no 2 lh
Replace u-bolt 1pcs
Replace bolt seat spring RR lh
Adjust brake</t>
  </si>
  <si>
    <t>Air pressure low 
Speed error</t>
  </si>
  <si>
    <t>Repair n cleaning air processing unit 
Repair servo clutch</t>
  </si>
  <si>
    <t>Anti compounding valve leak</t>
  </si>
  <si>
    <t>Repair anti compounding valve</t>
  </si>
  <si>
    <t>PLAN REPLACE TRANSMISSION</t>
  </si>
  <si>
    <t>AIR PRESSURE LOW</t>
  </si>
  <si>
    <t>REPLACE RELAY VALVE</t>
  </si>
  <si>
    <t>error speed</t>
  </si>
  <si>
    <t>EFRY</t>
  </si>
  <si>
    <t>Hose prussure tank lepas</t>
  </si>
  <si>
    <t>Repair hose prussure tank</t>
  </si>
  <si>
    <t>Air prussure low
Forway Valve leaking + RADIO PROBLEM</t>
  </si>
  <si>
    <t>Remove &amp; instal forway Valve
Repair forway Valve + Repair harnnes, raplace radio icom</t>
  </si>
  <si>
    <t>Air prussure drop + WATER PUMP LEAK</t>
  </si>
  <si>
    <t>Remove &amp; instal head air kompresor
Repair head air kompresor 
Repair APU + Replace water pump</t>
  </si>
  <si>
    <t>Bolt head lamp RH missing</t>
  </si>
  <si>
    <t>Instal bolt head lamp RH</t>
  </si>
  <si>
    <t>Adjust break N cek lining</t>
  </si>
  <si>
    <t>Parkin break melorot</t>
  </si>
  <si>
    <t>Ajas break all pos</t>
  </si>
  <si>
    <t>Air low presure
Sensor air tank problem</t>
  </si>
  <si>
    <t>Cek kebocoran pipe and hose compresor
Cek compunding and relay valve
Replace relay valve 
Repair compunding valve
Repair wiring sensor air presure and cleaning sensor</t>
  </si>
  <si>
    <t>Air prussure low</t>
  </si>
  <si>
    <t>Repaire relay valve &amp; apu</t>
  </si>
  <si>
    <t>Lantai bodi vessel bolong, frame chasis crack</t>
  </si>
  <si>
    <t>Repaire dan welding lantai bodi vessel, frame chasis</t>
  </si>
  <si>
    <t>Replace pipe no 1 flexible air kompresor 
Remove &amp; instal pipe no 1 air kompresor 
Repair hose axhaush</t>
  </si>
  <si>
    <t>Check gs
Release bearing broken</t>
  </si>
  <si>
    <t>Hose steering leaking + PTT PROBLEM</t>
  </si>
  <si>
    <t>Remove &amp; instal hose steering 
Reffil oil stering 2,5 liter + Raplace PTT</t>
  </si>
  <si>
    <t>Check prussure 
Repair hose axhaush break 
Repair APU</t>
  </si>
  <si>
    <t>-starting motor damaged</t>
  </si>
  <si>
    <t>-disassemble starting motor damaged
-install starting motor,used</t>
  </si>
  <si>
    <t>Menetralkan speed 
Learning unit</t>
  </si>
  <si>
    <t>Replace bohlam H7 
Repair braket</t>
  </si>
  <si>
    <t>Menetralkan speed n learning unit</t>
  </si>
  <si>
    <t>Head compressor broken 
Rem melorot</t>
  </si>
  <si>
    <t>Repair head compressor 
Add coolant 13 ltr
Adjust brake all pos</t>
  </si>
  <si>
    <t>.m</t>
  </si>
  <si>
    <t xml:space="preserve">Repair cable 
Cek arus
</t>
  </si>
  <si>
    <t>Dump up normal</t>
  </si>
  <si>
    <t>Repair selenoit pto</t>
  </si>
  <si>
    <t>Ganti Tyre nomor. 8 (new)</t>
  </si>
  <si>
    <t>Ganti Tyre nomor. 8 leak</t>
  </si>
  <si>
    <t>Pipa angin bocor</t>
  </si>
  <si>
    <t>Welding kuningan pipa angin Repair pipa compressor no 1</t>
  </si>
  <si>
    <t>Can’t Dump</t>
  </si>
  <si>
    <t>Cleaning sensor selenoid pto
Repair terminal batteray
Cleaning sensor tombol pto</t>
  </si>
  <si>
    <t>U-bolt broken</t>
  </si>
  <si>
    <t>Replace U-Bolt</t>
  </si>
  <si>
    <t>Oil leak Area engine + Pipa oli stering bocor + Oil Transmisi leak</t>
  </si>
  <si>
    <t>Retoq hose oil cooler Transmisi + Welding kuningan pipa oli stering + Remove pipe oil Transmisi N welding pipe</t>
  </si>
  <si>
    <t>- Appu Leak
- Tank Fuel Leak</t>
  </si>
  <si>
    <t>- Remove Piston Appu + Repair Piston Appu
- Remove Tank Fuel 
- Install Tank Fuel Repair welding</t>
  </si>
  <si>
    <t>Error Transmisi</t>
  </si>
  <si>
    <t>Replace Gate modul N Learning Transmisi</t>
  </si>
  <si>
    <t>Replace bolt V-Stay</t>
  </si>
  <si>
    <t>Transmisi broken + Stering kolom up normal</t>
  </si>
  <si>
    <t>Replace disclat lew 1 set
Replace transmisi new
Replace preser plat new + Replace stering kolom</t>
  </si>
  <si>
    <t>Action periode service 2000
Greasing unit</t>
  </si>
  <si>
    <t>Front spring RH no 1 broken 
Lock door rh not fungsi</t>
  </si>
  <si>
    <t>Replace spring front rh no 1
Repair lock door Rh</t>
  </si>
  <si>
    <t>Periode service 250</t>
  </si>
  <si>
    <t xml:space="preserve">Action periode service 250
Greasing unit
</t>
  </si>
  <si>
    <t>Check prussure
Retqoue pipe air kompresor no 1 + Remove&amp; instal pipe no 1 flexible air kompresor
Remove&amp; instal pipe no 2 kompresor
Cleaning pipe no 2 air kompresor</t>
  </si>
  <si>
    <t>Speed cant neutral</t>
  </si>
  <si>
    <t>Realese speed</t>
  </si>
  <si>
    <t>Spring No. 3 LH broken
- Seal Output Shaft Leak + GREASING</t>
  </si>
  <si>
    <t>- Remove Spring No. 3
- Replace &amp; Install Spring No. 3 (new) 
- Remove Propeller Rear Shaft + Flange
- Replace &amp; Install Seal Output Shaft</t>
  </si>
  <si>
    <t>Realess bearing broken + Chamber brake leak,engine brake upnormal</t>
  </si>
  <si>
    <t>Replace disclat 
Replace realess bearing + Replace chamber,repair engine brake</t>
  </si>
  <si>
    <t>Error Gear T/,M</t>
  </si>
  <si>
    <t>Repair servo N learning</t>
  </si>
  <si>
    <t>Lampu reting mati
Lampu jauh mati</t>
  </si>
  <si>
    <t>Repair cable 
Cek arus
Repair braket</t>
  </si>
  <si>
    <t>Bolt V stay loose</t>
  </si>
  <si>
    <t>Retoque bolt V stay</t>
  </si>
  <si>
    <t>1871.7</t>
  </si>
  <si>
    <t>Hose radiator to engine leak</t>
  </si>
  <si>
    <t>Replace hos rad to engine 
Add water collabt 17 ltr</t>
  </si>
  <si>
    <t>Eror speed,kurang air radiator</t>
  </si>
  <si>
    <t>Bersihkan socket harnes transmisi,larning,tambah air radiator 4 ltr</t>
  </si>
  <si>
    <t>Ganti Tyre nomor. 9 (sparre) merk. Bridgestone</t>
  </si>
  <si>
    <t>Whorksop Bays. 7</t>
  </si>
  <si>
    <t>Hose chamber FR LH broken</t>
  </si>
  <si>
    <t>Replace hose chamber</t>
  </si>
  <si>
    <t>Repair relay valve 
Adjust brake all pos + Repaire wiring Reverse lamp</t>
  </si>
  <si>
    <t>Panel alternator on</t>
  </si>
  <si>
    <t>Repair cable positif 
Cek voltase
Cek pengisian</t>
  </si>
  <si>
    <t>Bolt Vstay broken</t>
  </si>
  <si>
    <t>Remove the broken bolt v stay
Replace n retoque bolt v stay</t>
  </si>
  <si>
    <t>Air processing unit broken</t>
  </si>
  <si>
    <t>Replace air processing unit new
Replace air dryer</t>
  </si>
  <si>
    <t>Repair hose anti compounding valve</t>
  </si>
  <si>
    <t>NO</t>
  </si>
  <si>
    <t>CODE UNIT</t>
  </si>
  <si>
    <t>MODEL UNIT</t>
  </si>
  <si>
    <t>STATUS UNIT</t>
  </si>
  <si>
    <t>DOWN TIME DELAY BY STATUS</t>
  </si>
  <si>
    <t>TOTAL</t>
  </si>
  <si>
    <t>WH</t>
  </si>
  <si>
    <t>LOST TIME</t>
  </si>
  <si>
    <t>EWH</t>
  </si>
  <si>
    <t>BD FREQ</t>
  </si>
  <si>
    <t>BY DOWNTIME</t>
  </si>
  <si>
    <t>BY FREQ</t>
  </si>
  <si>
    <t>DOWN TIME</t>
  </si>
  <si>
    <t>SCH</t>
  </si>
  <si>
    <t>UNS</t>
  </si>
  <si>
    <t>TATA 2528K</t>
  </si>
  <si>
    <t>RFU</t>
  </si>
  <si>
    <t>MERCY AXOR 3336K (TKI)</t>
  </si>
  <si>
    <t>MERCY AXOR 3336K (KPB)</t>
  </si>
  <si>
    <t>FREQ DOWN BY COMPONENT</t>
  </si>
  <si>
    <t>FD</t>
  </si>
  <si>
    <t>FH</t>
  </si>
  <si>
    <t>CG</t>
  </si>
  <si>
    <t>FS</t>
  </si>
  <si>
    <t>Machine Condition Report</t>
  </si>
  <si>
    <t>Physical Availability</t>
  </si>
  <si>
    <t>No</t>
  </si>
  <si>
    <t>Downtime</t>
  </si>
  <si>
    <t>Total B/D</t>
  </si>
  <si>
    <t>PA MTD</t>
  </si>
  <si>
    <t>Class</t>
  </si>
  <si>
    <t>YANG DIPAKAI DT</t>
  </si>
  <si>
    <t>a</t>
  </si>
  <si>
    <t>s</t>
  </si>
  <si>
    <t>d</t>
  </si>
  <si>
    <t>f</t>
  </si>
  <si>
    <t>g</t>
  </si>
  <si>
    <t>h</t>
  </si>
  <si>
    <t>j</t>
  </si>
  <si>
    <t>k</t>
  </si>
  <si>
    <t>l</t>
  </si>
  <si>
    <t>z</t>
  </si>
  <si>
    <t>x</t>
  </si>
  <si>
    <t>c</t>
  </si>
  <si>
    <t>v</t>
  </si>
  <si>
    <t>DT 034</t>
  </si>
  <si>
    <t>AIR CONDITIONER</t>
  </si>
  <si>
    <t>Waiting Labour</t>
  </si>
  <si>
    <t>ob</t>
  </si>
  <si>
    <t>DT 035</t>
  </si>
  <si>
    <t>ACCIDENT</t>
  </si>
  <si>
    <t>Preventive Maintenance</t>
  </si>
  <si>
    <t>Working Normal</t>
  </si>
  <si>
    <t>DT 045</t>
  </si>
  <si>
    <t>DT 036</t>
  </si>
  <si>
    <t>ALS</t>
  </si>
  <si>
    <t>AUTOLUBRICATION SYSTEM</t>
  </si>
  <si>
    <t>Unschedule Maintenance</t>
  </si>
  <si>
    <t>Waiting Part</t>
  </si>
  <si>
    <t>AIR SYSTEM</t>
  </si>
  <si>
    <t>DT 046</t>
  </si>
  <si>
    <t>DT 037</t>
  </si>
  <si>
    <t>Oportunity Maintenance</t>
  </si>
  <si>
    <t>Waiting Tool</t>
  </si>
  <si>
    <t>ATTACHMENT</t>
  </si>
  <si>
    <t>DT 057</t>
  </si>
  <si>
    <t>Claim Warranty</t>
  </si>
  <si>
    <t>BRAKE SYSTEM</t>
  </si>
  <si>
    <t>DT 071</t>
  </si>
  <si>
    <t>DT 040</t>
  </si>
  <si>
    <t>CABIN</t>
  </si>
  <si>
    <t>DT 041</t>
  </si>
  <si>
    <t>Out Site Repair</t>
  </si>
  <si>
    <t>CHASSIS &amp; FRAME</t>
  </si>
  <si>
    <t>DT 085</t>
  </si>
  <si>
    <t>COVER &amp; GUARD</t>
  </si>
  <si>
    <t>DT 043</t>
  </si>
  <si>
    <t>CLUTCH</t>
  </si>
  <si>
    <t>DT 051</t>
  </si>
  <si>
    <t>DT 044</t>
  </si>
  <si>
    <t>DIFFERENTIAL</t>
  </si>
  <si>
    <t>DT 053</t>
  </si>
  <si>
    <t>ELECTRICAL, STARTING &amp; CHARGING SYSTEM</t>
  </si>
  <si>
    <t>DT 082</t>
  </si>
  <si>
    <t>ENGINE</t>
  </si>
  <si>
    <t>DT 055</t>
  </si>
  <si>
    <t>DT 047</t>
  </si>
  <si>
    <t>FINAL DRIVE</t>
  </si>
  <si>
    <t>DT 078</t>
  </si>
  <si>
    <t>DT 048</t>
  </si>
  <si>
    <t>FRAME CHASIS</t>
  </si>
  <si>
    <t>FRONT HUB</t>
  </si>
  <si>
    <t>DT 052</t>
  </si>
  <si>
    <t>DT 049</t>
  </si>
  <si>
    <t>FUEL SYSTEM</t>
  </si>
  <si>
    <t>DT 050</t>
  </si>
  <si>
    <t>FIRE SYSTEM</t>
  </si>
  <si>
    <t>DT 064</t>
  </si>
  <si>
    <t>HYDRAULIC SYSTEM</t>
  </si>
  <si>
    <t>DT 081</t>
  </si>
  <si>
    <t>LUBRICANT</t>
  </si>
  <si>
    <t>GET</t>
  </si>
  <si>
    <t>PROPELLER SHAFT</t>
  </si>
  <si>
    <t>DT 054</t>
  </si>
  <si>
    <t>DT 088</t>
  </si>
  <si>
    <t>RADIATOR/ COOLANT SYSTEM</t>
  </si>
  <si>
    <t>DT 079</t>
  </si>
  <si>
    <t>DT 056</t>
  </si>
  <si>
    <t>RADIO</t>
  </si>
  <si>
    <t>SUSPENSION</t>
  </si>
  <si>
    <t>DT 086</t>
  </si>
  <si>
    <t>DT 058</t>
  </si>
  <si>
    <t>STEERING SYSTEM &amp; TIE ROD</t>
  </si>
  <si>
    <t>DT 059</t>
  </si>
  <si>
    <t>TRANSMISSION</t>
  </si>
  <si>
    <t>DT 062</t>
  </si>
  <si>
    <t>DT 060</t>
  </si>
  <si>
    <t>TYRE</t>
  </si>
  <si>
    <t>DT 067</t>
  </si>
  <si>
    <t>DT 061</t>
  </si>
  <si>
    <t>VESSEL &amp; TAIL GATE</t>
  </si>
  <si>
    <t>SWS</t>
  </si>
  <si>
    <t>SWING SYSTEM</t>
  </si>
  <si>
    <t>PREVENTIVE MAINTENACE</t>
  </si>
  <si>
    <t>DT 068</t>
  </si>
  <si>
    <t>DT 063</t>
  </si>
  <si>
    <t>TF</t>
  </si>
  <si>
    <t>TRANSFER</t>
  </si>
  <si>
    <t>MUFFLER &amp; EXHAUST SYSTEM</t>
  </si>
  <si>
    <t>DT 072</t>
  </si>
  <si>
    <t>DT 066</t>
  </si>
  <si>
    <t>UC</t>
  </si>
  <si>
    <t>UNDER CARRIAGE</t>
  </si>
  <si>
    <t>DT 075</t>
  </si>
  <si>
    <t>DT 087</t>
  </si>
  <si>
    <t>DT 069</t>
  </si>
  <si>
    <t>OT</t>
  </si>
  <si>
    <t>OTHER</t>
  </si>
  <si>
    <t>DT 073</t>
  </si>
  <si>
    <t>DT 070</t>
  </si>
  <si>
    <t>DT 084</t>
  </si>
  <si>
    <t>DT 074</t>
  </si>
  <si>
    <t>DT 076</t>
  </si>
  <si>
    <t>DT 083</t>
  </si>
  <si>
    <t>DT 077</t>
  </si>
  <si>
    <t>DT 080</t>
  </si>
  <si>
    <t>DT 01 KPB</t>
  </si>
  <si>
    <t>Axor 3336 COAL</t>
  </si>
  <si>
    <t>DT 02 KPB</t>
  </si>
  <si>
    <t>DT 03 KPB</t>
  </si>
  <si>
    <t>DT 04 KPB</t>
  </si>
  <si>
    <t>DT 06 KPB</t>
  </si>
  <si>
    <t>DT 07 KPB</t>
  </si>
  <si>
    <t>DT 08 KPB</t>
  </si>
  <si>
    <t>DT 09 KPB</t>
  </si>
  <si>
    <t>DT 10 KPB</t>
  </si>
  <si>
    <t>DT 17 KPB</t>
  </si>
  <si>
    <t>Axor 3336 K</t>
  </si>
  <si>
    <t>Coal</t>
  </si>
  <si>
    <t>DT 22 KPB</t>
  </si>
  <si>
    <t>DT 12 KPB</t>
  </si>
  <si>
    <t>DT 20 KPB</t>
  </si>
  <si>
    <t>DT 14 KPB</t>
  </si>
  <si>
    <t>DT 15 KPB</t>
  </si>
  <si>
    <t>DT 16 KPB</t>
  </si>
  <si>
    <t>DT 18 KPB</t>
  </si>
  <si>
    <t>DT 21 KPB</t>
  </si>
  <si>
    <t>Axor 3336 OB</t>
  </si>
  <si>
    <t>DT 39 KPB</t>
  </si>
  <si>
    <t>DT 42 KPB</t>
  </si>
  <si>
    <t>DT 43 KPB</t>
  </si>
  <si>
    <t>CT 01</t>
  </si>
  <si>
    <t>Crane Truck</t>
  </si>
  <si>
    <t>DT 41 KPB</t>
  </si>
  <si>
    <t>CT 02</t>
  </si>
  <si>
    <t>DT 49 KPB</t>
  </si>
  <si>
    <t>ST 01</t>
  </si>
  <si>
    <t>Service Truck</t>
  </si>
  <si>
    <t>ST 02</t>
  </si>
  <si>
    <t>DT 38 KPB</t>
  </si>
  <si>
    <t>LT 01</t>
  </si>
  <si>
    <t>Lube Truck</t>
  </si>
  <si>
    <t>DT 44 KPB</t>
  </si>
  <si>
    <t>FL 01</t>
  </si>
  <si>
    <t>Forklift</t>
  </si>
  <si>
    <t>DT 40 KPB</t>
  </si>
  <si>
    <t>ST 03</t>
  </si>
  <si>
    <t>DT 48 KPB</t>
  </si>
  <si>
    <t>ST 04</t>
  </si>
  <si>
    <t>FL 02</t>
  </si>
  <si>
    <t>PM 01</t>
  </si>
  <si>
    <t>LOW BOY</t>
  </si>
  <si>
    <t>LB 01</t>
  </si>
  <si>
    <t>LOOW BED 60T</t>
  </si>
  <si>
    <t>WT 01</t>
  </si>
  <si>
    <t>Washing  Truck</t>
  </si>
  <si>
    <t>WT 02</t>
  </si>
  <si>
    <t>GE 01</t>
  </si>
  <si>
    <t>Genset</t>
  </si>
  <si>
    <t>DT 538</t>
  </si>
  <si>
    <t>Prima 2538</t>
  </si>
  <si>
    <t>LV 09 TKI</t>
  </si>
  <si>
    <t>Triton</t>
  </si>
  <si>
    <t>LV 11 KPB</t>
  </si>
  <si>
    <t>Hilux</t>
  </si>
  <si>
    <t>DT 37 KPB</t>
  </si>
  <si>
    <t>DL 01</t>
  </si>
  <si>
    <t>Liugong DW90A</t>
  </si>
  <si>
    <t>DL 02</t>
  </si>
  <si>
    <t>DL 03</t>
  </si>
  <si>
    <t>DL 04</t>
  </si>
  <si>
    <t>DL 05</t>
  </si>
  <si>
    <t>DL 06</t>
  </si>
  <si>
    <t>DL 07</t>
  </si>
  <si>
    <t>DL 08</t>
  </si>
  <si>
    <t>DL 09</t>
  </si>
  <si>
    <t>DL 10</t>
  </si>
  <si>
    <t>DL 11</t>
  </si>
  <si>
    <t>DL 12</t>
  </si>
  <si>
    <t>DL 13</t>
  </si>
  <si>
    <t>DL 14</t>
  </si>
  <si>
    <t>DL 16</t>
  </si>
  <si>
    <t>DL 17</t>
  </si>
  <si>
    <t>DL 18</t>
  </si>
  <si>
    <t>DL 19</t>
  </si>
  <si>
    <t>DL 20</t>
  </si>
  <si>
    <t>LT 02</t>
  </si>
  <si>
    <t>DT 2538</t>
  </si>
  <si>
    <t>TATA 2538 TRIAL</t>
  </si>
  <si>
    <t>KS 01</t>
  </si>
  <si>
    <t>Kompressor</t>
  </si>
  <si>
    <t>KS 05</t>
  </si>
  <si>
    <t>Kompressor ST 05</t>
  </si>
  <si>
    <t>KS 02</t>
  </si>
  <si>
    <t>Kompressor ST 02</t>
  </si>
  <si>
    <t>KS 03</t>
  </si>
  <si>
    <t>Kompressor LT 02</t>
  </si>
  <si>
    <t>DL 21</t>
  </si>
  <si>
    <t>DL 22</t>
  </si>
  <si>
    <t>DL 23</t>
  </si>
  <si>
    <t>DL 24</t>
  </si>
  <si>
    <t>DL 25</t>
  </si>
  <si>
    <t>DL 26</t>
  </si>
  <si>
    <t>DL 27</t>
  </si>
  <si>
    <t>DL 28</t>
  </si>
  <si>
    <t>DL 29</t>
  </si>
  <si>
    <t>DL 30</t>
  </si>
  <si>
    <t>DL 31</t>
  </si>
  <si>
    <t>DL 32</t>
  </si>
  <si>
    <t>DL 33</t>
  </si>
  <si>
    <t>DL 34</t>
  </si>
  <si>
    <t>DL 35</t>
  </si>
  <si>
    <t>DL 36</t>
  </si>
  <si>
    <t>DL 37</t>
  </si>
  <si>
    <t>DL 38</t>
  </si>
  <si>
    <t>DL 39</t>
  </si>
  <si>
    <t>DL 40</t>
  </si>
  <si>
    <t>DT 53</t>
  </si>
  <si>
    <t>Volvo FMX 460</t>
  </si>
  <si>
    <t>DT 54</t>
  </si>
  <si>
    <t>DT 55</t>
  </si>
  <si>
    <t>DT 56</t>
  </si>
  <si>
    <t>DT 57</t>
  </si>
  <si>
    <t>DT 58</t>
  </si>
  <si>
    <t>DT 59</t>
  </si>
  <si>
    <t>DT 60</t>
  </si>
  <si>
    <t>DT 61</t>
  </si>
  <si>
    <t>DT 62</t>
  </si>
  <si>
    <t>DT 63</t>
  </si>
  <si>
    <t>DT 64</t>
  </si>
  <si>
    <t>DT 65</t>
  </si>
  <si>
    <t>DT 66</t>
  </si>
  <si>
    <t>DT 67</t>
  </si>
  <si>
    <t>DT 68</t>
  </si>
  <si>
    <t>DT 69</t>
  </si>
  <si>
    <t>DT 70</t>
  </si>
  <si>
    <t>DT 71</t>
  </si>
  <si>
    <t>DT 72</t>
  </si>
  <si>
    <t>DT 73</t>
  </si>
  <si>
    <t>DT 74</t>
  </si>
  <si>
    <t>DT 75</t>
  </si>
  <si>
    <t>DT 76</t>
  </si>
  <si>
    <t>DT 77</t>
  </si>
  <si>
    <t>DT 78</t>
  </si>
  <si>
    <t>DT 79</t>
  </si>
  <si>
    <t>DT 80</t>
  </si>
  <si>
    <t>DT 81</t>
  </si>
  <si>
    <t>DT 82</t>
  </si>
  <si>
    <t>DT 83</t>
  </si>
  <si>
    <t>DT 84</t>
  </si>
  <si>
    <t>DT 85</t>
  </si>
  <si>
    <t>DT 86</t>
  </si>
  <si>
    <t>DT 87</t>
  </si>
  <si>
    <t>DT 88</t>
  </si>
  <si>
    <t>DT 89</t>
  </si>
  <si>
    <t>DT 90</t>
  </si>
  <si>
    <t>DT 91</t>
  </si>
  <si>
    <t>DT 92</t>
  </si>
  <si>
    <t>DT 93</t>
  </si>
  <si>
    <t>DT 94</t>
  </si>
  <si>
    <t>DT 95</t>
  </si>
  <si>
    <t>DT 96</t>
  </si>
  <si>
    <t>DT 97</t>
  </si>
  <si>
    <t>DT 98</t>
  </si>
  <si>
    <t>WT 04</t>
  </si>
  <si>
    <t>LT 04</t>
  </si>
  <si>
    <t>DT TATA 002</t>
  </si>
  <si>
    <t>DT TATA 003</t>
  </si>
  <si>
    <t>DT TATA 004</t>
  </si>
  <si>
    <t>DT TATA 005</t>
  </si>
  <si>
    <t>DT TATA 006</t>
  </si>
  <si>
    <t>DT TATA 007</t>
  </si>
  <si>
    <t>DT TATA 008</t>
  </si>
  <si>
    <t>DT TATA 009</t>
  </si>
  <si>
    <t>DT TATA 010</t>
  </si>
  <si>
    <t>DT TATA 011</t>
  </si>
  <si>
    <t>DT TATA 012</t>
  </si>
  <si>
    <t>DT TATA 013</t>
  </si>
  <si>
    <t>DT TATA 014</t>
  </si>
  <si>
    <t>DT TATA 015</t>
  </si>
  <si>
    <t>DT TATA 016</t>
  </si>
  <si>
    <t>DT TATA 017</t>
  </si>
  <si>
    <t>DT TATA 018</t>
  </si>
  <si>
    <t>DT TATA 019</t>
  </si>
  <si>
    <t>DT TATA 020</t>
  </si>
  <si>
    <t>DT TATA 021</t>
  </si>
  <si>
    <t>DT TATA 022</t>
  </si>
  <si>
    <t>DT TATA 023</t>
  </si>
  <si>
    <t>DT TATA 024</t>
  </si>
  <si>
    <t>DT TATA 034</t>
  </si>
  <si>
    <t>DT TATA 036</t>
  </si>
  <si>
    <t>DT TATA 037</t>
  </si>
  <si>
    <t>DT TATA 038</t>
  </si>
  <si>
    <t>DT TATA 040</t>
  </si>
  <si>
    <t>DT TATA 041</t>
  </si>
  <si>
    <t>DT TATA 042</t>
  </si>
  <si>
    <t>DT TATA 043</t>
  </si>
  <si>
    <t>DT TATA 044</t>
  </si>
  <si>
    <t>DT TATA 045</t>
  </si>
  <si>
    <t>DT TATA 046</t>
  </si>
  <si>
    <t>DT TATA 047</t>
  </si>
  <si>
    <t>DT TATA 048</t>
  </si>
  <si>
    <t>DT TATA 049</t>
  </si>
  <si>
    <t>DT TATA 050</t>
  </si>
  <si>
    <t>DT TATA 051</t>
  </si>
  <si>
    <t>DT TATA 052</t>
  </si>
  <si>
    <t>DT TATA 053</t>
  </si>
  <si>
    <t>DT TATA 054</t>
  </si>
  <si>
    <t>DT TATA 055</t>
  </si>
  <si>
    <t>DT TATA 056</t>
  </si>
  <si>
    <t>DT TATA 057</t>
  </si>
  <si>
    <t>DT TATA 058</t>
  </si>
  <si>
    <t>DT TATA 059</t>
  </si>
  <si>
    <t>DT TATA 060</t>
  </si>
  <si>
    <t>DT TATA 061</t>
  </si>
  <si>
    <t>DT TATA 062</t>
  </si>
  <si>
    <t>DT TATA 063</t>
  </si>
  <si>
    <t>DT TATA 066</t>
  </si>
  <si>
    <t>DT TATA 067</t>
  </si>
  <si>
    <t>DT TATA 068</t>
  </si>
  <si>
    <t>DT TATA 069</t>
  </si>
  <si>
    <t>DT TATA 071</t>
  </si>
  <si>
    <t>DT TATA 072</t>
  </si>
  <si>
    <t>DT TATA 073</t>
  </si>
  <si>
    <t>DT TATA 074</t>
  </si>
  <si>
    <t>DT TATA 075</t>
  </si>
  <si>
    <t>DT TATA 076</t>
  </si>
  <si>
    <t>DT TATA 077</t>
  </si>
  <si>
    <t>DT TATA 079</t>
  </si>
  <si>
    <t>DT TATA 080</t>
  </si>
  <si>
    <t>DT TATA 081</t>
  </si>
  <si>
    <t>DT TATA 082</t>
  </si>
  <si>
    <t>DT TATA 083</t>
  </si>
  <si>
    <t>DT TATA 084</t>
  </si>
  <si>
    <t>DT TATA 087</t>
  </si>
  <si>
    <t>WT 003</t>
  </si>
  <si>
    <t>LT TATA 005</t>
  </si>
  <si>
    <t>AXOR 3336K</t>
  </si>
  <si>
    <t>WATER PUMP</t>
  </si>
  <si>
    <t>Ebara</t>
  </si>
  <si>
    <t>Sykes HH150</t>
  </si>
  <si>
    <t>Sykes HH220</t>
  </si>
  <si>
    <t>Sykes HH160</t>
  </si>
  <si>
    <t>Sykes HH380</t>
  </si>
  <si>
    <t>Sykes HH381</t>
  </si>
  <si>
    <t>MULTIFLO 420</t>
  </si>
  <si>
    <t>TOWER LAMP</t>
  </si>
  <si>
    <t>Hilight V4W</t>
  </si>
  <si>
    <t>Hilight V5+</t>
  </si>
  <si>
    <t>TL 013</t>
  </si>
  <si>
    <t>MLT 3060M</t>
  </si>
  <si>
    <t>LITE PRO X</t>
  </si>
  <si>
    <t>TL 022</t>
  </si>
  <si>
    <t>QLT M10</t>
  </si>
  <si>
    <t>Desc</t>
  </si>
  <si>
    <t>Action</t>
  </si>
  <si>
    <t>Manpower</t>
  </si>
  <si>
    <t>MERCY AXOR 3336</t>
  </si>
  <si>
    <t xml:space="preserve">PTO Problem,rem melorot </t>
  </si>
  <si>
    <t xml:space="preserve">Repair hose PTO, adjust brake all pos </t>
  </si>
  <si>
    <t xml:space="preserve">Deny yudha, Arif Setiawan </t>
  </si>
  <si>
    <t xml:space="preserve">Tail lamp deed rh </t>
  </si>
  <si>
    <t xml:space="preserve">Repair cable tail lamp </t>
  </si>
  <si>
    <t xml:space="preserve">Muh Al-Fajri, Samsul alam </t>
  </si>
  <si>
    <t>Bushing v stay worn out A2 ,senapring bushing v stay free A3</t>
  </si>
  <si>
    <t xml:space="preserve">Replace v stay A2,A3 </t>
  </si>
  <si>
    <t>Muh Al-Fajri,samsul alam,Deni y,p</t>
  </si>
  <si>
    <t>LIUGONG DW90A</t>
  </si>
  <si>
    <t>Lamp Hazard wor out, Break tidak pakem</t>
  </si>
  <si>
    <t>Replace relay hazard, Adjust break all pos</t>
  </si>
  <si>
    <t>Dedy Rahman, Tomi, Flavianus tanda, Yulius roni</t>
  </si>
  <si>
    <t>Oil hidrolik low</t>
  </si>
  <si>
    <t>Add oil hidrolik 10 liter</t>
  </si>
  <si>
    <t>Tomi, Flavianus tanda</t>
  </si>
  <si>
    <t>Work lamp lh wor out, Handle retarder damage</t>
  </si>
  <si>
    <t>Replace work lamp lh h4, Repair handle retarder</t>
  </si>
  <si>
    <t>Tomi, Dedy Rahman</t>
  </si>
  <si>
    <t>Tuas handle perseneling damage</t>
  </si>
  <si>
    <t>Repair tuas handle perseneling</t>
  </si>
  <si>
    <t>Yulius roni, Flavianus tanda</t>
  </si>
  <si>
    <t>Rem parking lambat relese</t>
  </si>
  <si>
    <t>air pressure drop fourway valev leak, filter air dryer leak , valev parking brake leak , chamber brake axel 3 rh leak</t>
  </si>
  <si>
    <t>repair seal fourway valev, replace filter air dryer, repair piston valev parking brake, replace chamber brake axel 3 rh</t>
  </si>
  <si>
    <t>arif setiawan, resal renaldo, andi afdika</t>
  </si>
  <si>
    <t>VOLVO FMX 460</t>
  </si>
  <si>
    <t>Repalce accu 1 pcs</t>
  </si>
  <si>
    <t>ADE INDRA, TOFIK ARIAN</t>
  </si>
  <si>
    <t>Cek lining all pos  and adjust brake all pos</t>
  </si>
  <si>
    <t xml:space="preserve">Coolent low level,rem melorot </t>
  </si>
  <si>
    <t xml:space="preserve">Add coolent 3L, adjust brake all pos </t>
  </si>
  <si>
    <t xml:space="preserve">Deny yudha,Arif Setiawan </t>
  </si>
  <si>
    <t>Exhaust brake Malfunction, Lampu belakang mati</t>
  </si>
  <si>
    <t xml:space="preserve">Repair exhause brake , repair wering lampu belakang </t>
  </si>
  <si>
    <t xml:space="preserve">Deny yudha,m.alfajri, Samsul alam </t>
  </si>
  <si>
    <t>Ac hot</t>
  </si>
  <si>
    <t>Replace condensor ac,vacum sistem ac,refill oil compressor &amp; refrigerant</t>
  </si>
  <si>
    <t>Fiqri,ibrahim</t>
  </si>
  <si>
    <t>Spring rear LH no 4.5 broken.clamp cylincer broken</t>
  </si>
  <si>
    <t>Replace spring rear LH no4.5.repair clamp cylincer.</t>
  </si>
  <si>
    <t>Lexsy.eko w.mudazir.asrianto</t>
  </si>
  <si>
    <t>Bushing stabilizer broken.baut braket tail loosen.</t>
  </si>
  <si>
    <t>Replace bushing stabilizer.reposisi stabilizer front.retok nut tail lamp</t>
  </si>
  <si>
    <t>Lexsy</t>
  </si>
  <si>
    <t>Fan clutch jammed</t>
  </si>
  <si>
    <t>Replace fan clutch, add water coolant 15 L</t>
  </si>
  <si>
    <t>Muddazzir, indra lesmana, amir</t>
  </si>
  <si>
    <t>Eror abs,</t>
  </si>
  <si>
    <t>Reset abs, riper harnes sensor abs pos 7, reposisi ulang sefty brake lenning pos 7, tes jalan ukuran  ohm harnes abs</t>
  </si>
  <si>
    <t>Asrianto, Teguh, Ibrahim</t>
  </si>
  <si>
    <t>Karet stabiliser hilang lh</t>
  </si>
  <si>
    <t>Riper karet stabiliser</t>
  </si>
  <si>
    <t>Asrianto, Resa sapan</t>
  </si>
  <si>
    <t>Work lamp wor out</t>
  </si>
  <si>
    <t>Replace work lamp lh h4</t>
  </si>
  <si>
    <t>Adi, Tomi</t>
  </si>
  <si>
    <t>Work lamp wor out rh</t>
  </si>
  <si>
    <t>Replace work lamp rh h4</t>
  </si>
  <si>
    <t xml:space="preserve">Tomi, Dedy R </t>
  </si>
  <si>
    <t>Lamp tyare wor out</t>
  </si>
  <si>
    <t>Replace tyare Lamp lh h3</t>
  </si>
  <si>
    <t>Low beam rh shutt off,adjust break</t>
  </si>
  <si>
    <t>Repair wiring harnest low beam rh,adjust break</t>
  </si>
  <si>
    <t>Fiqri,sudirman,resal</t>
  </si>
  <si>
    <t>Reverse lamp shuff off,adjust break</t>
  </si>
  <si>
    <t>Replace reverse lamp,adjust break</t>
  </si>
  <si>
    <t xml:space="preserve">pin spring axel 2 front rh losen </t>
  </si>
  <si>
    <t>retoq pin spring , greasing pin spring</t>
  </si>
  <si>
    <t xml:space="preserve">muh alfajri, andi afdika, resal renaldo </t>
  </si>
  <si>
    <t>Air radiator kurang</t>
  </si>
  <si>
    <t>Add air kulen 5 liter</t>
  </si>
  <si>
    <t>Asrianto</t>
  </si>
  <si>
    <t>Bolt shock absorber lh kendor</t>
  </si>
  <si>
    <t>Ritok bolt  absober</t>
  </si>
  <si>
    <t xml:space="preserve">Kebocoran oli engine </t>
  </si>
  <si>
    <t>Cek kebocoran oil filter Pipe engine, Replace oil filter Pipe engine</t>
  </si>
  <si>
    <t>Dwi Tri Nursantoso, Lexsy Febrianto, A.amar, Akmal</t>
  </si>
  <si>
    <t>Lining pos 6 broken</t>
  </si>
  <si>
    <t>Replace lining pos 6</t>
  </si>
  <si>
    <t>Amar, Lexy, Dwi, Ibrahim</t>
  </si>
  <si>
    <t>Baut roda hilang 2 pcs, Wiper kaca no fungsi</t>
  </si>
  <si>
    <t>Replace new baut roda 2 pcs, Vius wiper mati</t>
  </si>
  <si>
    <t>Resha sapan, Indra, Arif, Ibrahim, Waldi</t>
  </si>
  <si>
    <t>Pin spring kendor</t>
  </si>
  <si>
    <t>Repair pin spring</t>
  </si>
  <si>
    <t>Resha sapan, Indra, Arif</t>
  </si>
  <si>
    <t>Shock kabin leak, adjuster depan broken, add colant</t>
  </si>
  <si>
    <t>Replace shock kabin belakang, replace adjuster depan RH, add colant.</t>
  </si>
  <si>
    <t>Hardianto, bambang p, fujiyama</t>
  </si>
  <si>
    <t>LINNING POS 1&amp;2 LIMMIT, CHECK BEARING HUB POS 1,2,3&amp;4</t>
  </si>
  <si>
    <t>REPLEACE LINNING POS 1&amp;2, REGREASE BEARING HUB POS 1,2,3&amp;4</t>
  </si>
  <si>
    <t>EKO WAHONO, KEVIN DIMAS, LEXY FEBRIANTO</t>
  </si>
  <si>
    <t>Solderan kabel antena meleleh</t>
  </si>
  <si>
    <t>Solder ulang kabel antena</t>
  </si>
  <si>
    <t>Waldy, Ibrahim</t>
  </si>
  <si>
    <t xml:space="preserve">Exhaust brake Malfunction </t>
  </si>
  <si>
    <t xml:space="preserve">Repair exhause brake </t>
  </si>
  <si>
    <t xml:space="preserve">Deny yudha </t>
  </si>
  <si>
    <t>Suara speaker radio pecah</t>
  </si>
  <si>
    <t>Ganti speaker radio kenwood</t>
  </si>
  <si>
    <t>Waldy, Lexi, Ibrahim</t>
  </si>
  <si>
    <t>DT 50</t>
  </si>
  <si>
    <t xml:space="preserve">Ac hot </t>
  </si>
  <si>
    <t>cuci condensor ac + tambah preon + bersihkan filter ac yg dalam</t>
  </si>
  <si>
    <t>Roda axle 2 LH problem</t>
  </si>
  <si>
    <t>Replace lining, busing bush,adjuster</t>
  </si>
  <si>
    <t>Hardianto, andy amar, bambang p</t>
  </si>
  <si>
    <t xml:space="preserve">AC hot </t>
  </si>
  <si>
    <t xml:space="preserve">Cleaning evaporator, cleaning filter ac,riset manual ac </t>
  </si>
  <si>
    <t>Hose sterring leak</t>
  </si>
  <si>
    <t xml:space="preserve">Cek kebocoran oli sterring, Replaces hose steering, Add oli sterring </t>
  </si>
  <si>
    <t>Maulia Indra Lesmana, Resha sapan</t>
  </si>
  <si>
    <t xml:space="preserve">Cek menggunakan vtt , bersih kan + chek dosing valve , regeneration menggunakan vtt </t>
  </si>
  <si>
    <t>Roller lining pos 3 is lost, Lining pos 3 broken</t>
  </si>
  <si>
    <t>Instal roller, instal bushing cam saft ajuster, replace lining pos3</t>
  </si>
  <si>
    <t>Amar, Bambang</t>
  </si>
  <si>
    <t>Chassis crack  lh / rh ,braket tail gate crack</t>
  </si>
  <si>
    <t>Welding by welder</t>
  </si>
  <si>
    <t>Waldy, Rudy</t>
  </si>
  <si>
    <t>Linning pos 1 pecah</t>
  </si>
  <si>
    <t>Replace linning pos 1</t>
  </si>
  <si>
    <t>Lexsy.ibrahim</t>
  </si>
  <si>
    <t>Exhaust break no fungsi</t>
  </si>
  <si>
    <t>Repair exhaust break</t>
  </si>
  <si>
    <t>Resha sapan</t>
  </si>
  <si>
    <t>Panel radiator mucul</t>
  </si>
  <si>
    <t>Add air kulen 4 ltr</t>
  </si>
  <si>
    <t>Asrianto, Sudir man</t>
  </si>
  <si>
    <t>Relay Valve leak</t>
  </si>
  <si>
    <t>M.AQIL,TEGUH,ADE INDRA</t>
  </si>
  <si>
    <t>bolt Shock absober a3 rh missing, shock absober a3 rh broken</t>
  </si>
  <si>
    <t>Replace bolt shock absober, replace shock absober new a3 rh</t>
  </si>
  <si>
    <t>Teguh, rikardus</t>
  </si>
  <si>
    <t xml:space="preserve">Pin spring losen </t>
  </si>
  <si>
    <t>Instal pin spring,greasing,instal shock breaker rr A3</t>
  </si>
  <si>
    <t>Muh Al-Fajri,muddazzir</t>
  </si>
  <si>
    <t xml:space="preserve">Relay valve servis brake a3 Lh leak </t>
  </si>
  <si>
    <t>Repair valve servis brake a3 lh</t>
  </si>
  <si>
    <t>Teguh, ade indra, aqil</t>
  </si>
  <si>
    <t>Relay velve parking brake a3 leak</t>
  </si>
  <si>
    <t xml:space="preserve">Repair relay valve parking brake a3 </t>
  </si>
  <si>
    <t>Teguh, asrianto</t>
  </si>
  <si>
    <t xml:space="preserve">Replace battrey 1 pcs, Replace cabel seri, Replace terminal batrai (+) &amp; (-). </t>
  </si>
  <si>
    <t xml:space="preserve">FIQRI, TOFIK ARIAN. </t>
  </si>
  <si>
    <t>Ajas break.raber air cliner goyang</t>
  </si>
  <si>
    <t>Ajas break, Pngencangan baut raber air cliner</t>
  </si>
  <si>
    <t>Rido</t>
  </si>
  <si>
    <t>Replace accu 2 pcs</t>
  </si>
  <si>
    <t xml:space="preserve">Dwi Tri Nursantoso, Arif Setiawan </t>
  </si>
  <si>
    <t>Roller lining lepas A1 RH</t>
  </si>
  <si>
    <t xml:space="preserve">Replace lining A1 RH, Replace Roller, replace spring lining , Adjust Brake </t>
  </si>
  <si>
    <t>Dwi Tri Nursantoso, Arif Setiawan</t>
  </si>
  <si>
    <t>Spring Front No 2 LH patah, Air pressure low</t>
  </si>
  <si>
    <t xml:space="preserve">Replace spring front No 2 LH, Repair Valve brake </t>
  </si>
  <si>
    <t>Dwi Tri Nursantoso, Resha sapan, Eko wahono</t>
  </si>
  <si>
    <t>Spring front No 3 LH patah, Holow spring Rr RH Broken</t>
  </si>
  <si>
    <t>Replace spring front No 3 LH, Replace Hollow Spring Rr RH</t>
  </si>
  <si>
    <t>Dwi Tri Nursantoso, Lexsy Febrianto, A.amar, Akmal, Ibrahim, Ramlang</t>
  </si>
  <si>
    <t>spring no 5 rear rh broken</t>
  </si>
  <si>
    <t>replace spring no 5 rear rh</t>
  </si>
  <si>
    <t>andi afdika, andi amar, ramlang, lexy febrianto</t>
  </si>
  <si>
    <t>Engine low power</t>
  </si>
  <si>
    <t>Replace water separator and racor</t>
  </si>
  <si>
    <t>Tono</t>
  </si>
  <si>
    <t>Bolt nomor lambung belakang broken</t>
  </si>
  <si>
    <t>Replace bolt nomor lambung belakang</t>
  </si>
  <si>
    <t>Tono, Dedy</t>
  </si>
  <si>
    <t>Replace filter rakor, Replace filter water separator, Cleaning rakor</t>
  </si>
  <si>
    <t>Yulius roni, Flavianus tanda, Herman mamat, Tono, Dedy</t>
  </si>
  <si>
    <t>Replace filter rakor, Replace filter water separator</t>
  </si>
  <si>
    <t>Tono, Flavianus tanda</t>
  </si>
  <si>
    <t>Disc clutch limit</t>
  </si>
  <si>
    <t>Replace disc clutch new</t>
  </si>
  <si>
    <t>Dedy Rahman, Herman mamat, Flavianus tanda, Yulius roni, Tono</t>
  </si>
  <si>
    <t>Bolt v stay is lost</t>
  </si>
  <si>
    <t xml:space="preserve">Instal bolt </t>
  </si>
  <si>
    <t>Amar, Kevin, Andreas</t>
  </si>
  <si>
    <t>Overhat engine</t>
  </si>
  <si>
    <t>Replace pully, replace v-belt, top up collant 20ltr</t>
  </si>
  <si>
    <t>Rubber boogie broken</t>
  </si>
  <si>
    <t xml:space="preserve">Replace new rubber boogie </t>
  </si>
  <si>
    <t>Resha sapan, Andi afdika</t>
  </si>
  <si>
    <t xml:space="preserve">Hose intercooler RH bocor, bolt bracket radiator hilang. </t>
  </si>
  <si>
    <t xml:space="preserve">Add bolt bracket radiator 2 pcs, replace hose intercooler RH, replace clam hose intercooler 1 pcs. </t>
  </si>
  <si>
    <t xml:space="preserve">Fajri, maswar. </t>
  </si>
  <si>
    <t xml:space="preserve">Baut rutdam kendor, Koper sok breker lepas </t>
  </si>
  <si>
    <t>Ritok bol rut dam, Riper koper sok breker</t>
  </si>
  <si>
    <t>Asrianto, Mudasir, Pendi</t>
  </si>
  <si>
    <t>Cover Pre Cleaner Broken, Sensor Level Wiper Broken</t>
  </si>
  <si>
    <t>Repair Cover Pre Cleaner, Repair Wairing Sensor Level Wiper</t>
  </si>
  <si>
    <t>Yusril, Ade Indra, Rido</t>
  </si>
  <si>
    <t>Lampu kerja mati RH, Lampu poklem mati RH</t>
  </si>
  <si>
    <t>Replace bolam H7 1 pcs, Replace bolam H1 1pcs</t>
  </si>
  <si>
    <t>Pendi</t>
  </si>
  <si>
    <t>Cant'star</t>
  </si>
  <si>
    <t>Reaplce accu 2 pcs</t>
  </si>
  <si>
    <t>Jumaslang Jonathan adi</t>
  </si>
  <si>
    <t>Lampu Tyre mati</t>
  </si>
  <si>
    <t>Reaplace lampu Tyre RH</t>
  </si>
  <si>
    <t>Jumaslang jonatan adi</t>
  </si>
  <si>
    <t>AC busing stabilizer rusak</t>
  </si>
  <si>
    <t xml:space="preserve">Riper busing stabilizer, Bersih kan evaporator </t>
  </si>
  <si>
    <t xml:space="preserve">Asrianto, Ade indra, Fikri </t>
  </si>
  <si>
    <t>Caps tank hydrolic missing, sefty shock absober a3 rh broken</t>
  </si>
  <si>
    <t>Caps tank hydrolic suef dari dt 66, repair sefty shock absober a3 rh</t>
  </si>
  <si>
    <t>Teguh, saha, ricardus, aqil</t>
  </si>
  <si>
    <t>Air presure low, over head</t>
  </si>
  <si>
    <t xml:space="preserve">Repair ralay valve abs, washing radiator </t>
  </si>
  <si>
    <t>Teguh, ricardus, aqil</t>
  </si>
  <si>
    <t>Bolt ruber cashis kendorr 8 pcs rh Lh, ruber bushing stabilizer front rh missing</t>
  </si>
  <si>
    <t xml:space="preserve">Retoque bolt ruber cashis 8 pcs rh - Lh, pabrikasi bushing stabilizer front rh dari karet marshet ban </t>
  </si>
  <si>
    <t>Teguh, saharudin</t>
  </si>
  <si>
    <t>Ajaster lepas</t>
  </si>
  <si>
    <t>Riper ajaster, Replace baut 13 1 pcs, Ajas rem alpos</t>
  </si>
  <si>
    <t xml:space="preserve">Asrianto, Ependi, Saharudin </t>
  </si>
  <si>
    <t>Abs eror</t>
  </si>
  <si>
    <t>Tes jalan mengukur ohm harnes abs, reset abs</t>
  </si>
  <si>
    <t>Teguh, ade rio</t>
  </si>
  <si>
    <t xml:space="preserve">Can't star, speed R masuk. </t>
  </si>
  <si>
    <t xml:space="preserve">Netral kan menual. </t>
  </si>
  <si>
    <t>Fajri,maswar.</t>
  </si>
  <si>
    <t>Exos break non function</t>
  </si>
  <si>
    <t>Repair exos break</t>
  </si>
  <si>
    <t>Asrianto,, Maswar</t>
  </si>
  <si>
    <t>Reverse lamp die</t>
  </si>
  <si>
    <t>Replace fuse and repair wiring</t>
  </si>
  <si>
    <t>Ricardus, Yusril P</t>
  </si>
  <si>
    <t>Exhaust brake mulfungtion</t>
  </si>
  <si>
    <t>Repair valve cosntant, plus adjust brake all post</t>
  </si>
  <si>
    <t>Ricardus, Teguh, Saharudin</t>
  </si>
  <si>
    <t xml:space="preserve">Bolt frofeler shaf hilang 2 pcs. </t>
  </si>
  <si>
    <t xml:space="preserve">Add bolt frofeler shaf 2 pcs. </t>
  </si>
  <si>
    <t xml:space="preserve">Fajri. </t>
  </si>
  <si>
    <t xml:space="preserve">Hose oil engine bocor. </t>
  </si>
  <si>
    <t xml:space="preserve">Repair hose oil engine. </t>
  </si>
  <si>
    <t xml:space="preserve">Indra Lesmana, maswar, fajri. </t>
  </si>
  <si>
    <t>Lampu kerja H7 mati</t>
  </si>
  <si>
    <t>Repair Harnes, replace lampu H7</t>
  </si>
  <si>
    <t xml:space="preserve">Hose stering bocor. </t>
  </si>
  <si>
    <t xml:space="preserve">Replace hose stering modifikasi, add oil stering 3 liter. </t>
  </si>
  <si>
    <t xml:space="preserve">Fajri, Indra Lesmana. </t>
  </si>
  <si>
    <t>Pin spring Axle 2 RH parted, bushing stabilizer front aus, dosage valve  leak, frame chasis crack</t>
  </si>
  <si>
    <t>Replace pin spring, repair bushing stabilizer, repair dosage valve, continue las frame chasis crack</t>
  </si>
  <si>
    <t>Tofik Arian, ade indrayadi, rahmat fuji yama</t>
  </si>
  <si>
    <t xml:space="preserve">Rubber busing stabilizer LH Broken </t>
  </si>
  <si>
    <t xml:space="preserve">Repair rubber busing stabilizer </t>
  </si>
  <si>
    <t>Bolt tangga missing, brake sag</t>
  </si>
  <si>
    <t xml:space="preserve">Instal bolt, adjust brake all posts </t>
  </si>
  <si>
    <t xml:space="preserve">Muh Al-Fajri,andi afdika, Sudirman </t>
  </si>
  <si>
    <t xml:space="preserve">Bolt stabilizer belakang LH mising,bolt rod bar aircleaner loosen,rem melorot </t>
  </si>
  <si>
    <t xml:space="preserve">Replace bolt stabilizer belakang LH 1pcs, retoque bolt rod bar, adjust brake all pos </t>
  </si>
  <si>
    <t xml:space="preserve">Deny yudha, lexsy febrianto </t>
  </si>
  <si>
    <t>Bolt hollow spring mising 5pcs,latch mising 2pcs</t>
  </si>
  <si>
    <t>Replace bolt hollow spring 5pcs, replace latch 2pcs</t>
  </si>
  <si>
    <t>Motor blower AC nois</t>
  </si>
  <si>
    <t xml:space="preserve">Replace motor blower AC new and resistor </t>
  </si>
  <si>
    <t xml:space="preserve">Indra, Ibrahim </t>
  </si>
  <si>
    <t xml:space="preserve">ABS Malfunction </t>
  </si>
  <si>
    <t>Replace sensor ABS pos 7 A4 LH</t>
  </si>
  <si>
    <t xml:space="preserve">Deny yudha , lexsy febrianto </t>
  </si>
  <si>
    <t>Low power erro code s:000652 f:005</t>
  </si>
  <si>
    <t>Cleaning sensor limeter, Cleaning ecu, Cleaning sensor cran shaft, Cek wiring harnes</t>
  </si>
  <si>
    <t>Dedy rahman, Yulius roni, Flavianus tanda, Tomi</t>
  </si>
  <si>
    <t>Bolt hanger spring patah dalam 2 pcs</t>
  </si>
  <si>
    <t>Reaplace Bolt hanger spring 2 pcs</t>
  </si>
  <si>
    <t>Jumaslang jonatan adi tono</t>
  </si>
  <si>
    <t>Foglamp mati</t>
  </si>
  <si>
    <t>Reaplace foglamp</t>
  </si>
  <si>
    <t>Jumaslang adi jonatan tono</t>
  </si>
  <si>
    <t>lampu Tyre rh mati</t>
  </si>
  <si>
    <t>Reaplace lampu Tyre Rh</t>
  </si>
  <si>
    <t>Jumaslang jonatan tono adi</t>
  </si>
  <si>
    <t>Front Spring A2 RH parted</t>
  </si>
  <si>
    <t>Replace front spring A2 RH</t>
  </si>
  <si>
    <t>Asrianto, m Ependi,maswar, muddazzir</t>
  </si>
  <si>
    <t>Seat spring a3 Lh rear broken, braket radiator Lh broken</t>
  </si>
  <si>
    <t xml:space="preserve">Replace seat spring a3 Lh rear, welding braket radiator Lh </t>
  </si>
  <si>
    <t>Teguh, ade indra</t>
  </si>
  <si>
    <t>Ribbed Belt Worn out, Bolt Hollow sepring Loser.Lining Pos 1 Worn Out</t>
  </si>
  <si>
    <t>Replace Belt, Pengencangan Bolt Sepring, Replace lining pos 1</t>
  </si>
  <si>
    <t>Rido Ilahi, Saparudin</t>
  </si>
  <si>
    <t>Pipe  kompresor leak, braket  tail lamp rh broken</t>
  </si>
  <si>
    <t>Welding pipe kompresor, welding braket tail lamp rh, sambung harnes tail lamp rh</t>
  </si>
  <si>
    <t>Pin spring Axle 2 RH lepas, slip pin spring Axle 2 RH broken</t>
  </si>
  <si>
    <t xml:space="preserve">Reposisi and Ritoq pin spring Axle 2 RH, Repalce slip pin spring Axle 2 RH. </t>
  </si>
  <si>
    <t>YUSRIL, TOFIK ARIAN</t>
  </si>
  <si>
    <t>Rem melorot, lamp hazard and reting mati</t>
  </si>
  <si>
    <t xml:space="preserve">Adjust brake all pos, Ripair kabel lamp hazard and Reting.. </t>
  </si>
  <si>
    <t>Rem melorot, ada kebocoran angin ( konektor pipa compressor loosen</t>
  </si>
  <si>
    <t>Adjust brake all pos, retorque konektor compressor pipe</t>
  </si>
  <si>
    <t>Muddazzir</t>
  </si>
  <si>
    <t>TaiL lamp RH Mati,, relai valve Leak</t>
  </si>
  <si>
    <t>Replace Tail lamp,, Repair valve</t>
  </si>
  <si>
    <t>Maswar, asrianto, mudazzir</t>
  </si>
  <si>
    <t xml:space="preserve">Bushing stabiliser RH lepas. </t>
  </si>
  <si>
    <t xml:space="preserve">Replace bushing stabiliser RH modifikasi. </t>
  </si>
  <si>
    <t>Fajri</t>
  </si>
  <si>
    <t>Accu meledak</t>
  </si>
  <si>
    <t>Reaplace accu 2 pcs</t>
  </si>
  <si>
    <t>Hose intercooler leak</t>
  </si>
  <si>
    <t>Replace hose intercooler</t>
  </si>
  <si>
    <t>M.AQIL,RAMLAN</t>
  </si>
  <si>
    <t>Clam cylincer broken.bushing staybilizer front aus</t>
  </si>
  <si>
    <t>Ripair clam tabung cylincer.ripair bushing staybiliser front</t>
  </si>
  <si>
    <t>Lexsy.darno welder.arif setiawan.</t>
  </si>
  <si>
    <t>Replace hose inter cooler</t>
  </si>
  <si>
    <t>Lexsy.ramlang.aqil</t>
  </si>
  <si>
    <t xml:space="preserve">PIN spring broken </t>
  </si>
  <si>
    <t>Replace pin spring,secle inner,secle outter new, replace washer bushing new</t>
  </si>
  <si>
    <t xml:space="preserve">Muh Al-Fajri, Andi afdika, Sudirman </t>
  </si>
  <si>
    <t>Adjust brake</t>
  </si>
  <si>
    <t>Adjust brake,pengencangan bolt chassis</t>
  </si>
  <si>
    <t>Wahyu aji</t>
  </si>
  <si>
    <t>Service,Chamber leak A3 LH</t>
  </si>
  <si>
    <t>Service , repelace Chamber A3 LH</t>
  </si>
  <si>
    <t>Team service ,team back lock</t>
  </si>
  <si>
    <t xml:space="preserve">Ada rembesan oli engine </t>
  </si>
  <si>
    <t>Repelace pipe return turbo ,washing</t>
  </si>
  <si>
    <t xml:space="preserve">Team Back lock </t>
  </si>
  <si>
    <t>4/14/2025</t>
  </si>
  <si>
    <t>Relay valve brake leak</t>
  </si>
  <si>
    <t>Replace repair kit valve brake</t>
  </si>
  <si>
    <t>Hardianto, arif setiawani</t>
  </si>
  <si>
    <t>V belt kipas radiator putus</t>
  </si>
  <si>
    <t xml:space="preserve">Kanibal ex dt 66 v belt kipas </t>
  </si>
  <si>
    <t>Hardianto, arif setiawan</t>
  </si>
  <si>
    <t xml:space="preserve">House AC low pressure leak </t>
  </si>
  <si>
    <t xml:space="preserve">Repair to welding house AC low pressure </t>
  </si>
  <si>
    <t xml:space="preserve">Indra, Ibrahim,crew welding </t>
  </si>
  <si>
    <t xml:space="preserve">Lining A2 LH limit </t>
  </si>
  <si>
    <t xml:space="preserve">Replace lining A2 LH </t>
  </si>
  <si>
    <t xml:space="preserve">Arif Setiawan, Bambang P, ramblang, Samsul alam </t>
  </si>
  <si>
    <t xml:space="preserve">ENGINE NOISE </t>
  </si>
  <si>
    <t>Remove engine</t>
  </si>
  <si>
    <t>Wahyu Gusmawan, andreyas , Aditiya , benyamin , mustari</t>
  </si>
  <si>
    <t>Spring front no 1</t>
  </si>
  <si>
    <t>Replace spring front lh no 1</t>
  </si>
  <si>
    <t>Lexsy.ramlang.galang.bambang</t>
  </si>
  <si>
    <t>Linning pos 2 dan pos 3 limit</t>
  </si>
  <si>
    <t>Replace linning pos 2 n 3</t>
  </si>
  <si>
    <t>Lexsy.ramlang.galang bambang</t>
  </si>
  <si>
    <t>Weekly.hose cabin broken</t>
  </si>
  <si>
    <t>Replace hose cabin</t>
  </si>
  <si>
    <t>Lexsy.arif s</t>
  </si>
  <si>
    <t>Harnes putus, Lampu H7 LH mati, Tail lamp lepas</t>
  </si>
  <si>
    <t>Repair Harnes,, Replace lampu H7,, repair Tail lamp</t>
  </si>
  <si>
    <t>Maswar,, indra lesmana</t>
  </si>
  <si>
    <t>Sok breker A3 RH lepas</t>
  </si>
  <si>
    <t>Remove sok breker</t>
  </si>
  <si>
    <t>Rido, Yusril</t>
  </si>
  <si>
    <t xml:space="preserve">Tail lamp RH mati </t>
  </si>
  <si>
    <t>Replace Tail lamp</t>
  </si>
  <si>
    <t>Maswar, fikri</t>
  </si>
  <si>
    <t>Rubber bushing kabin front Lh missing, bolt rubber bushing kabin front Lh missing</t>
  </si>
  <si>
    <t>Bolt dan rubber bushing kabin front Lh suef dari dt 66 ( logistic no stock bolt rubber bushing )</t>
  </si>
  <si>
    <t>Teguh, saharundin</t>
  </si>
  <si>
    <t>Rembesan oil pada hos pipa</t>
  </si>
  <si>
    <t>Perbaikan hos pipa oil</t>
  </si>
  <si>
    <t>Clam tank feul RH-LH crack</t>
  </si>
  <si>
    <t>Welding clam tank feul RH-LH</t>
  </si>
  <si>
    <t>Fajri, rahmat fuji yama, rudi</t>
  </si>
  <si>
    <t>Lampu kerja sebelah kiri mati, Rem melorot</t>
  </si>
  <si>
    <t>Ganti lampu kerja sebelah kiri, Ajas rem</t>
  </si>
  <si>
    <t>Rido, Yusril, Resha</t>
  </si>
  <si>
    <t>Stabilizer depan bergesekan di spring</t>
  </si>
  <si>
    <t>Reposisi stabilizer, ganti lampu kerja LH, Retorque pin spring pos 2 RH</t>
  </si>
  <si>
    <t>Amar&amp;Kevin</t>
  </si>
  <si>
    <t>Kebocoran hose angin di bawah cabine LH, bolt shock absorber A3 LH broken, work lamp RH off, bushing stabilizer A1 LH aus, lamp tyre Lh off</t>
  </si>
  <si>
    <t xml:space="preserve">Repaire hose angin(instal festo 6), Replacs bolt shock absorber A3 LH, Replacs work lamp FR RH, Repaire bushing stabilizer A1 LH, Repaire cable lamp tyre Lh </t>
  </si>
  <si>
    <t>Maulia Indra Lesmana, Resha sapan, Saharudin</t>
  </si>
  <si>
    <t xml:space="preserve">LiNing brake A3 RH lengket </t>
  </si>
  <si>
    <t xml:space="preserve">Repair stud Chamber, adjust brake all pos </t>
  </si>
  <si>
    <t xml:space="preserve">Deny yudha, Ricardus </t>
  </si>
  <si>
    <t>Lamp kerja LH mati, Adjust break</t>
  </si>
  <si>
    <t>Replace lamp kerja lh, Adjust break</t>
  </si>
  <si>
    <t>Resha sapan, Ridho, Yusril</t>
  </si>
  <si>
    <t>Hos Hidrolik bocor,, air radiator kurang,, adjust break</t>
  </si>
  <si>
    <t>Repair Hos hidrolik,, tambah air radiator 5 liter,, adjust break all pos</t>
  </si>
  <si>
    <t>Maswar</t>
  </si>
  <si>
    <t>Retarder no fungsi</t>
  </si>
  <si>
    <t>Repair retarder</t>
  </si>
  <si>
    <t>Jepri MM, Jumaslang, Jhonatan lubis, Tono, Adi</t>
  </si>
  <si>
    <t>Spirall muffler broken</t>
  </si>
  <si>
    <t>Ripaer welding spiral muffler ( logistick no stok )</t>
  </si>
  <si>
    <t>Teguh, fajrie</t>
  </si>
  <si>
    <t>Oil hidrolik low level</t>
  </si>
  <si>
    <t>Add oil hidrolik 20 liter</t>
  </si>
  <si>
    <t>Jumaslang tono jonatan adi jepri</t>
  </si>
  <si>
    <t>Hose retarded leak</t>
  </si>
  <si>
    <t>Refil coolant 60 liter and reaplace hose retarder</t>
  </si>
  <si>
    <t>Jumaslang jonatan adi tono jepri</t>
  </si>
  <si>
    <t>Lampu Tyre rh mati</t>
  </si>
  <si>
    <t>Jumaslang jonatan adi jepri tono</t>
  </si>
  <si>
    <t>Lampu kerja Rh mati</t>
  </si>
  <si>
    <t xml:space="preserve">Reaplace lampu kerja Rh </t>
  </si>
  <si>
    <t>Lampu kerja lh mati</t>
  </si>
  <si>
    <t>Reaplace lampu kerja lh</t>
  </si>
  <si>
    <t>Hose compressor leak</t>
  </si>
  <si>
    <t>Reaplace hose compressor</t>
  </si>
  <si>
    <t>Oil pan crack, pendingan shift siang oil pan nyangkut di tie rod</t>
  </si>
  <si>
    <t>Buka bracket tie rod RH, replace oil pan new, cempleting part , add oil engine 40 ltr, Can't start</t>
  </si>
  <si>
    <t>Muddazzir, asrianto, m ependi</t>
  </si>
  <si>
    <t xml:space="preserve">Reset by vtt, chek ohm harnes abs by vtt </t>
  </si>
  <si>
    <t>Teguh</t>
  </si>
  <si>
    <t>Exhuose brake loss</t>
  </si>
  <si>
    <t xml:space="preserve">Repair exhouse brake </t>
  </si>
  <si>
    <t>Teguh, resal sapan</t>
  </si>
  <si>
    <t>Stering liar</t>
  </si>
  <si>
    <t>Chek king pen, chek terod stering, grontes jalan</t>
  </si>
  <si>
    <t>Snapring V stay Broken,, relay valve bocor,, adjust break</t>
  </si>
  <si>
    <t>Repair V stay,, repair valve,, adjust break all pos</t>
  </si>
  <si>
    <t>Maswar,, Mudazzir</t>
  </si>
  <si>
    <t>Lampu tyre RH MATI</t>
  </si>
  <si>
    <t>Repair harnes</t>
  </si>
  <si>
    <t>Jumaslang jonatan tono</t>
  </si>
  <si>
    <t>Pen spring A1 LH Parted</t>
  </si>
  <si>
    <t>Replace pen spring A1 LH</t>
  </si>
  <si>
    <t xml:space="preserve">Deny yudha,resal renardo </t>
  </si>
  <si>
    <t>overhead,excaush brake jemed,ajas brake,bold set spring lusen</t>
  </si>
  <si>
    <t>wasing radiator,repair selenoit excaush brake,ajas brake,ritoque bold set spring</t>
  </si>
  <si>
    <t>resal renaldo</t>
  </si>
  <si>
    <t>Ripair hose riten fuel, Repalce filter fuel new, replace watersperator new</t>
  </si>
  <si>
    <t xml:space="preserve">ADE INDRA, TOFIK ARIAN. </t>
  </si>
  <si>
    <t>Valve brake Axle 3 tengah leak</t>
  </si>
  <si>
    <t xml:space="preserve">Ripair valve brake axle 3 tengah (Riperkit new) </t>
  </si>
  <si>
    <t>Valve brake Axle 3 RH leak</t>
  </si>
  <si>
    <t xml:space="preserve">Ripair valve brake Axle 3 RH (Riparkit new) </t>
  </si>
  <si>
    <t xml:space="preserve">V-stay A3 broken </t>
  </si>
  <si>
    <t>Replace v-stay A3</t>
  </si>
  <si>
    <t xml:space="preserve">Deny yudha,resal renardo,Eko Wahono </t>
  </si>
  <si>
    <t>Anti compouding relay Valve leak</t>
  </si>
  <si>
    <t>Replace anti compouding relay Valve Assy 1pcs</t>
  </si>
  <si>
    <t xml:space="preserve">Deny yudha,Eko Wahono </t>
  </si>
  <si>
    <t>PTT RADIO BROKEN</t>
  </si>
  <si>
    <t xml:space="preserve">REPLACE PTT RADIO NEW </t>
  </si>
  <si>
    <t>Bolt braket dump kemdor</t>
  </si>
  <si>
    <t>Retorqe bolt braket cilinder dump</t>
  </si>
  <si>
    <t>Marchelinus woka da ,samau</t>
  </si>
  <si>
    <t>Valve brake Axle 3 RH leak and valve brake Axle 2 leak</t>
  </si>
  <si>
    <t xml:space="preserve">Replace  Valve brake Axle 3 RH (ripairkit new) and ripair Valve brake Axle 2 </t>
  </si>
  <si>
    <t>Bushing Srablizer Rusak, Pin sepring A1 RH keluar</t>
  </si>
  <si>
    <t>Repair busing Srablizer, Repair Pin sepring</t>
  </si>
  <si>
    <t>V belt alternator broken</t>
  </si>
  <si>
    <t>Replace v belt alternator</t>
  </si>
  <si>
    <t>Lexsy febrianto, rahmat fuji yama</t>
  </si>
  <si>
    <t>Parking brake lose</t>
  </si>
  <si>
    <t>Adjust brake all, Cek lining</t>
  </si>
  <si>
    <t>MAULIA INDRA LESMANA, Fajri</t>
  </si>
  <si>
    <t>V-Belt Broken, Bolt Rod Bar missing</t>
  </si>
  <si>
    <t>Replace v-Belt, Instal bolt rod bar</t>
  </si>
  <si>
    <t>Abs eror pos 6, lenning limid pos 6</t>
  </si>
  <si>
    <t>Chek abs melalui vtt, reset abs, clenning + reposisi sensor abs pos 6, replace lenning pos 6</t>
  </si>
  <si>
    <t>Teguh w, saharudin</t>
  </si>
  <si>
    <t>Bolt cylinder dump broken 2 pcs, kendor 8 pcs, radio malfungsion</t>
  </si>
  <si>
    <t xml:space="preserve">Replace bolt cylinder dump 2 pcs, retoque bolt cylinder dump 8 pcs, replace antena radio </t>
  </si>
  <si>
    <t>Teguh, saharudin, fikri</t>
  </si>
  <si>
    <t>Spring rear rh nmer 6 broken</t>
  </si>
  <si>
    <t>Replace spring rear rh nmer 6</t>
  </si>
  <si>
    <t>Teguh, saharudin, fuji</t>
  </si>
  <si>
    <t>Spring no 6 Rh broken</t>
  </si>
  <si>
    <t xml:space="preserve">Replace new spring no 6 Rh </t>
  </si>
  <si>
    <t>Resha sapan, Bambang</t>
  </si>
  <si>
    <t>Spring no 4 &amp; 1 lh broken, Liling pos 1 finished</t>
  </si>
  <si>
    <t>Replace new spring no 1 &amp; 4 lh, Replace new lining pos 1</t>
  </si>
  <si>
    <t>Resha sapan, Bambang, Maswar</t>
  </si>
  <si>
    <t>Low Power</t>
  </si>
  <si>
    <t>Check Error System, Check Air Intake System Leak, Check Fuel System Leak, Check and Replace Sensor Crankshaft</t>
  </si>
  <si>
    <t>Adhe</t>
  </si>
  <si>
    <t xml:space="preserve">Seal wheel hub A2 RH leak, </t>
  </si>
  <si>
    <t>Replace seal wheel A2 RH, add oil A2 5 liter</t>
  </si>
  <si>
    <t>Muddazzir, maswar, asrianto</t>
  </si>
  <si>
    <t>Air drayer leak, camber brake A2 RH leak, relay valve abs leak</t>
  </si>
  <si>
    <t>Replace repair kit valve air drayer, Replace camber brake A2 RJ, replace Piston valve abs</t>
  </si>
  <si>
    <t xml:space="preserve">Asrianto, muddazzir </t>
  </si>
  <si>
    <t>Seal wheel hub A2 RH leak, bushing brake lining broken 2 pcs</t>
  </si>
  <si>
    <t>Replace seal A2 RH, replace bushing brake lining A2 RH 2 pcs</t>
  </si>
  <si>
    <t>Muddazzir, asrianto, syaharuddin, maswar, teguh wahyudi, rahmat fujiyama,</t>
  </si>
  <si>
    <t>Seat spring A3 LH broken, No stock</t>
  </si>
  <si>
    <t>Welding Seat spring (scrap) , instal Seat spring A3 lh</t>
  </si>
  <si>
    <t>Resha saphan, bambang, indra lesmana, andi amar, syaharuddin</t>
  </si>
  <si>
    <t xml:space="preserve">tail lamp rear lh broken </t>
  </si>
  <si>
    <t>replace tail lamp rear lh</t>
  </si>
  <si>
    <t>andi afdika, amiruddin, samsul alam</t>
  </si>
  <si>
    <t>Rem melorot, Lining Pos 4 limit</t>
  </si>
  <si>
    <t>Ajas rem, Ganti lining pos 4</t>
  </si>
  <si>
    <t>Rido, Galang, Ramlang</t>
  </si>
  <si>
    <t xml:space="preserve">pen sepring patah A2 LH </t>
  </si>
  <si>
    <t>Ganti pen sepring A2 LH</t>
  </si>
  <si>
    <t>Arif, Rido, Galang</t>
  </si>
  <si>
    <t xml:space="preserve">hose stering leak </t>
  </si>
  <si>
    <t>replace hose stering + add oil stering</t>
  </si>
  <si>
    <t>andi afdika, amiruddin</t>
  </si>
  <si>
    <t>Lining A1 LH limit, Tromol limit</t>
  </si>
  <si>
    <t xml:space="preserve">Ganti lining, Gantu Tromol </t>
  </si>
  <si>
    <t>Arif, Rido, Galang, Ramlang</t>
  </si>
  <si>
    <t>ALTENATOR BROKEN, V-RIBBET BELT BROKEN, LU GUIDE ROLLER JAMMED</t>
  </si>
  <si>
    <t>REPLACE ALTENATOR NEW, REPALCE V-RIBBET BELT,  REPLACE LU GUIDE ROLLER</t>
  </si>
  <si>
    <t xml:space="preserve">IBRAHIM NUR, ADE INDRA, TOFIK ARIAN. </t>
  </si>
  <si>
    <t xml:space="preserve">Exhaust Brake malfungsion </t>
  </si>
  <si>
    <t xml:space="preserve">Replace Exhaust Brake </t>
  </si>
  <si>
    <t>A.amar, Kevin Dimas, Dwi Tri</t>
  </si>
  <si>
    <t>Bracket Lampu tyre patah</t>
  </si>
  <si>
    <t>Repair braket lampu tyre</t>
  </si>
  <si>
    <t>AC membeku</t>
  </si>
  <si>
    <t xml:space="preserve">Maintenance AC </t>
  </si>
  <si>
    <t xml:space="preserve">Lexsy Febrianto </t>
  </si>
  <si>
    <t>Pin Spring A1RH longgar</t>
  </si>
  <si>
    <t>Thitening Bolt Pin Spring A1 RH</t>
  </si>
  <si>
    <t xml:space="preserve">Dwi Tri Nursantoso, Kevin Dimas </t>
  </si>
  <si>
    <t>Lampu mundur shut of</t>
  </si>
  <si>
    <t>Replace Fuse 15 A, Cek Wiring Harnes Lampu Mundur</t>
  </si>
  <si>
    <t xml:space="preserve">Dwi Tri Nursantoso </t>
  </si>
  <si>
    <t>Spring lh no 7 broken</t>
  </si>
  <si>
    <t>Replace new spring lh no 7</t>
  </si>
  <si>
    <t>Resha sapan, Saharudin, Muin, Fujiyama</t>
  </si>
  <si>
    <t>Hose power stering Rh leak</t>
  </si>
  <si>
    <t xml:space="preserve">Replace new hose stering Rh </t>
  </si>
  <si>
    <t>Resha sapan, Bambang, Lexsy</t>
  </si>
  <si>
    <t>Bolt shock kabin missing 2 pcs</t>
  </si>
  <si>
    <t>Reaplace Bolt shokbreker kabin 2 pcs</t>
  </si>
  <si>
    <t>Jumaslang jonatan tono jepri</t>
  </si>
  <si>
    <t>Lock kabin Lh broken</t>
  </si>
  <si>
    <t>Reaplace lock kabin LH</t>
  </si>
  <si>
    <t xml:space="preserve">Tekor angin. </t>
  </si>
  <si>
    <t>Replace Chamber A2/LH.</t>
  </si>
  <si>
    <t>Indra ismana,fajri.</t>
  </si>
  <si>
    <t xml:space="preserve">Lamp H7/LH Shut Off. </t>
  </si>
  <si>
    <t>Replace Lamp H7/LH.</t>
  </si>
  <si>
    <t>Indra lasmana,fajri.</t>
  </si>
  <si>
    <t xml:space="preserve">Lamp H7/RH Shut Off. </t>
  </si>
  <si>
    <t>Replace Lamp H7\RH.</t>
  </si>
  <si>
    <t xml:space="preserve">Indra lasmana, fajri. </t>
  </si>
  <si>
    <t xml:space="preserve">Dump Tidak bisa turun. </t>
  </si>
  <si>
    <t xml:space="preserve">Repair hose Slinoid dump. </t>
  </si>
  <si>
    <t xml:space="preserve">Fajri, Indra lasmana. </t>
  </si>
  <si>
    <t>Bolt Tobruk patah dalam</t>
  </si>
  <si>
    <t xml:space="preserve">Reaplace Bolt toqrouq atas </t>
  </si>
  <si>
    <t>Seat spring xl 3 leak</t>
  </si>
  <si>
    <t>Repair seat spring,welding di welder</t>
  </si>
  <si>
    <t>-Amar  -Bambang pryanto  -maswar</t>
  </si>
  <si>
    <t>Spring rh no 6 broken</t>
  </si>
  <si>
    <t xml:space="preserve">Replace new spring no 6 </t>
  </si>
  <si>
    <t>Resha sapan, Muin, Saharuddin, Fujiyama</t>
  </si>
  <si>
    <t>Valve relay leak, Pintu gak bisa terbuka lh luar dalam</t>
  </si>
  <si>
    <t>Repair valve relanya, Repair pintu lh luar dalam</t>
  </si>
  <si>
    <t>Resha sapan, Maswar, Andi amar</t>
  </si>
  <si>
    <t>Pin sepring A2 RH tekeluar, Oil stering limit</t>
  </si>
  <si>
    <t>Pngencangan pin sepring, Tambah oil stering</t>
  </si>
  <si>
    <t>Rido ilahi</t>
  </si>
  <si>
    <t>Kelam tabung kendor</t>
  </si>
  <si>
    <t>Ritok baut kelam tabung no 4</t>
  </si>
  <si>
    <t>Asrianto, Tofik arian</t>
  </si>
  <si>
    <t>Lining pos 5 lepas, Baut v sty kendor</t>
  </si>
  <si>
    <t>Ganti lining, Pngencangan baut</t>
  </si>
  <si>
    <t>Rido ilahi, Galang</t>
  </si>
  <si>
    <t xml:space="preserve">Learning </t>
  </si>
  <si>
    <t>bolt cylinder dump broken 4 pcs</t>
  </si>
  <si>
    <t xml:space="preserve">replace bolt cylinder dump 4 pcs </t>
  </si>
  <si>
    <t>andi afdika, resal renaldo, teguh wahyudi</t>
  </si>
  <si>
    <t>colant low level</t>
  </si>
  <si>
    <t>add colant 5 ltr</t>
  </si>
  <si>
    <t>teguh wahyudi, resal renaldo, andi afdika</t>
  </si>
  <si>
    <t xml:space="preserve">bolt safety carter missing  3 pcs </t>
  </si>
  <si>
    <t xml:space="preserve">replace bolt safety carter 3 pcs </t>
  </si>
  <si>
    <t>Lining leak pos 1.2.8</t>
  </si>
  <si>
    <t>Ganti lining pos 1.2.8</t>
  </si>
  <si>
    <t>Rido ilahi, Galang, Eko wahono, Kamil</t>
  </si>
  <si>
    <t>Valve ABS leak, LiNing Pos 5 A3 LH ,bolt wheel rear broken 5 pcs</t>
  </si>
  <si>
    <t>Repair Valve ABS, replace LiNing A3 LH , replace bolt roda 5 pcs</t>
  </si>
  <si>
    <t xml:space="preserve">Deny yudha, ramlang </t>
  </si>
  <si>
    <t xml:space="preserve">Rubber busing stabilizer LH broken </t>
  </si>
  <si>
    <t xml:space="preserve">Repair rubber busing stabilizer LH </t>
  </si>
  <si>
    <t>Dump abnormal</t>
  </si>
  <si>
    <t>Ripair hendel dump</t>
  </si>
  <si>
    <t>ASRIANTO, TOFIK ARIAN</t>
  </si>
  <si>
    <t>Stering mendengung</t>
  </si>
  <si>
    <t xml:space="preserve">Add oli stering 1 ltr, ritoq clam pipa stering. </t>
  </si>
  <si>
    <t>Pen spring A2 RH loosen</t>
  </si>
  <si>
    <t xml:space="preserve">Retoque pen spring A2 RH </t>
  </si>
  <si>
    <t xml:space="preserve">Deny yudha, Rido ilahi </t>
  </si>
  <si>
    <t>Completet part</t>
  </si>
  <si>
    <t>Install snapring lock adjuster front LH,RH, install riper kit valve abs,install side grille LH,replace v stay n bolt,retourqe bolt setspring,</t>
  </si>
  <si>
    <t>Amir, Rido, Ade Indrayadi</t>
  </si>
  <si>
    <t xml:space="preserve">Rear spring LH No 5 Parted </t>
  </si>
  <si>
    <t xml:space="preserve">Replace rear spring LH no 5 </t>
  </si>
  <si>
    <t>Deny yudha, Samsul alam, ramlang, Amiruddin</t>
  </si>
  <si>
    <t>AC hot (condensor AC leak)</t>
  </si>
  <si>
    <t>Replace to condensor AC ( ex repair)</t>
  </si>
  <si>
    <t xml:space="preserve">Indra,Ade Indra </t>
  </si>
  <si>
    <t>------------</t>
  </si>
  <si>
    <t>Dosing Valve broken,pin spring broken</t>
  </si>
  <si>
    <t>Repair dosing Valve, replace pin spring new,cristaling,reset by vtt</t>
  </si>
  <si>
    <t>Muh Al-Fajri, Muhammad Aqil</t>
  </si>
  <si>
    <t>Engine over head,Valve compouding leak</t>
  </si>
  <si>
    <t xml:space="preserve">Add coolent 16 liter, repair Valve compouding </t>
  </si>
  <si>
    <t xml:space="preserve">Deny yudha,Rido ilahi </t>
  </si>
  <si>
    <t>Pressure clutch broken, Kopling hard</t>
  </si>
  <si>
    <t>Replace pressure clutch, Replace disc clutch, Replace release bearing, Adjust servo clutch, Add coolant 60 liter</t>
  </si>
  <si>
    <t>Dedy Rahman, Herman mamat,  Yulius roni, Adi, Tomi, Syahpudin</t>
  </si>
  <si>
    <t>Repair hose compressor</t>
  </si>
  <si>
    <t>Dedy Rahman, Yulius roni</t>
  </si>
  <si>
    <t>Lampu kerja mati</t>
  </si>
  <si>
    <t>Reaplace lampu kerja Lh</t>
  </si>
  <si>
    <t>Bolt propeler shaft missing 1 pcs</t>
  </si>
  <si>
    <t>Reaplace Bolt propeler shaft 1 pcs</t>
  </si>
  <si>
    <t>Jepri flavianus</t>
  </si>
  <si>
    <t>Abs error</t>
  </si>
  <si>
    <t>Replace sensor abs pos 6</t>
  </si>
  <si>
    <t>Lexsy.hardianto</t>
  </si>
  <si>
    <t>Lampu depan kiri off</t>
  </si>
  <si>
    <t>Replace lampu depan kiri</t>
  </si>
  <si>
    <t>Spring A2 RH No 3 Broken, Bolt Bracket cylinder Dump Missing 1 pcs, Pin Spring A2 FR RH Kendor + A2 RR LH</t>
  </si>
  <si>
    <t xml:space="preserve">Replace spring Front A2 RH no 3, Thitening Bolt Pin Spring A2 RH + LH, Replace Bolt Bracket cylinder Dump </t>
  </si>
  <si>
    <t>Dwi Tri Nursantoso, Abdul Muin, Saharudin</t>
  </si>
  <si>
    <t>Error ABS Check Wheel Bearing, Bushing Stabilizer Broken</t>
  </si>
  <si>
    <t>Cek Error ABS By VTT, Remove Wheel Hub + Cek Akctual Bearing A2 RH, Replace Oring Seal wheel Hub, Repaire Bushing Stabilizer pakai Maset Tyree ( BARANG TIDAK ADA &amp; TIDAK DATANG DATANG ), Riset Error By VTT</t>
  </si>
  <si>
    <t>Dwi Tri Nursantoso, Lexsy Febrianto, A.amar</t>
  </si>
  <si>
    <t xml:space="preserve">L bow Muffler Crack, Adjust Brake All </t>
  </si>
  <si>
    <t xml:space="preserve">Repaire L Bow + Clam Maffler, Adjust Brake All </t>
  </si>
  <si>
    <t xml:space="preserve">Bambang P, Arif Setiawan </t>
  </si>
  <si>
    <t>Spring no 3 Rh broken</t>
  </si>
  <si>
    <t xml:space="preserve">Replace new spring no 3 Rh </t>
  </si>
  <si>
    <t>Resha sapan, Muin, Saharuddin, Indra</t>
  </si>
  <si>
    <t>Cant star, Exhous break malfungtion dan Valve abs leak</t>
  </si>
  <si>
    <t xml:space="preserve">Replace baterai new 2 150 ah and repair to harnes negatif baterai, Repair Valve exhaust break and repair Valve piston, to Valve abs </t>
  </si>
  <si>
    <t>Indra, Ibrahim, Asrianto,amir</t>
  </si>
  <si>
    <t xml:space="preserve">Lamp H7/RH mati. </t>
  </si>
  <si>
    <t>Replace H7/RH.</t>
  </si>
  <si>
    <t xml:space="preserve">Rem melorot,oil steering low level </t>
  </si>
  <si>
    <t xml:space="preserve">Adjust brake all pos,add oil steering </t>
  </si>
  <si>
    <t xml:space="preserve">Error ABS </t>
  </si>
  <si>
    <t>Cek error ABS by VTT, Replace throtle ABS, Replace sensor ABS, riset By VTT</t>
  </si>
  <si>
    <t>Dwi Tri Nursantoso, Abdul Muin, Deny Pradana, Lexy Febrianto</t>
  </si>
  <si>
    <t>Klam tengki fiul putus</t>
  </si>
  <si>
    <t>Welding klam tengki fiul</t>
  </si>
  <si>
    <t>Jepri M M, Tono, Roni, Flavianus, Arif setiawan</t>
  </si>
  <si>
    <t>Lampu tire putus</t>
  </si>
  <si>
    <t>Ganti lampu tire</t>
  </si>
  <si>
    <t>Hose camber, Valve parking break</t>
  </si>
  <si>
    <t>Ganti hose camber, Ganti valve parking break</t>
  </si>
  <si>
    <t>Ganti filter water separator, filter rakor</t>
  </si>
  <si>
    <t>Spring Rear No 3 Broken RH</t>
  </si>
  <si>
    <t>Replace spring Rear No 3 RH, Replace spring Rear No 4&amp;5</t>
  </si>
  <si>
    <t>Dwi Tri Nursantoso, Bambang P, Ramlang</t>
  </si>
  <si>
    <t>Spring Rear No 8 RH</t>
  </si>
  <si>
    <t>Replace spring Rear no 8 RH</t>
  </si>
  <si>
    <t>Ramlang, Bambang P, Samsul alam, Resa shapan</t>
  </si>
  <si>
    <t>Chamber leak, and Valve ABS leak</t>
  </si>
  <si>
    <t>Repair Valve ABS, and reposision clam Chamber.</t>
  </si>
  <si>
    <t>Muin,dwi</t>
  </si>
  <si>
    <t xml:space="preserve">Braket accu patah, clam turbo lose, low air radiator </t>
  </si>
  <si>
    <t xml:space="preserve">Welding braket accu, welding Swis accu, replace baut clam turbo, add air radiator 4 liter </t>
  </si>
  <si>
    <t xml:space="preserve">Arif Setiawan, Samsul alam, ramblang </t>
  </si>
  <si>
    <t xml:space="preserve">Lampu belakang kiri missing, air accu low level, pintu rh Ndak bisa terbuka </t>
  </si>
  <si>
    <t xml:space="preserve">Replace lampu belakang kiri, add air accu, replace labarang RH </t>
  </si>
  <si>
    <t xml:space="preserve">Arif Setiawan, Bambang P, Fikri </t>
  </si>
  <si>
    <t xml:space="preserve">ABS Malfunction, LiNing pos 8 A4 RH limit </t>
  </si>
  <si>
    <t xml:space="preserve">Riset ABS by vtt, replace LiNing brake pos 8 A4 RH </t>
  </si>
  <si>
    <t xml:space="preserve">Deny yudha, lexsy febrianto, ramlang </t>
  </si>
  <si>
    <t>ABS Malfunction</t>
  </si>
  <si>
    <t xml:space="preserve">Replace sensor ABS pos 4, replace ring ABS </t>
  </si>
  <si>
    <t xml:space="preserve">Deny yudha, lexsy febrianto,Duwi nur Santoso </t>
  </si>
  <si>
    <t>Servo Pipe stering leak</t>
  </si>
  <si>
    <t>Replace servo Pipe stering</t>
  </si>
  <si>
    <t>M.AQIL,AMIRUDDIN</t>
  </si>
  <si>
    <t>Lock kabin broken LH</t>
  </si>
  <si>
    <t>Reaplace lock kabin Lh</t>
  </si>
  <si>
    <t>Jumaslang jonatan adi Tomi herman</t>
  </si>
  <si>
    <t>Lock kabin rh broken</t>
  </si>
  <si>
    <t>Reaplace lock kabin Rh</t>
  </si>
  <si>
    <t xml:space="preserve">Jumaslang jonatan adi Tomi Herman </t>
  </si>
  <si>
    <t>Jok driver rusak,labrang handle pintu rusak</t>
  </si>
  <si>
    <t>Replace jok driver,replace labrang pintu LH</t>
  </si>
  <si>
    <t>M.AQIL, AMIRUDDIN</t>
  </si>
  <si>
    <t>Exhause brake leak</t>
  </si>
  <si>
    <t>Replace exhause brake new</t>
  </si>
  <si>
    <t>MUSTARI</t>
  </si>
  <si>
    <t xml:space="preserve">Low  air pressure, Valve engine brake not fungsion </t>
  </si>
  <si>
    <t xml:space="preserve">Repair Valve parking and handle parking, replace selonoid Valve engine brake </t>
  </si>
  <si>
    <t>Muh Al-Fajri,sudirman</t>
  </si>
  <si>
    <t>Hose hidrolik leak</t>
  </si>
  <si>
    <t xml:space="preserve">Reaplace hose hidrolik </t>
  </si>
  <si>
    <t>Jumaslang jonatan Tomi Herman adi</t>
  </si>
  <si>
    <t>Spring rear RH no.7 patah, frame chassis patah, ABS multifungtion</t>
  </si>
  <si>
    <t>Replace rear RH no.7, repair frame chassis ( support welder ), ABS di reset</t>
  </si>
  <si>
    <t>Wahyu Gusmawan, Yusril Purnomo , Andreas nuri</t>
  </si>
  <si>
    <t xml:space="preserve">Spring rear RH no.8 patah, Li-Ning pos 2 limit </t>
  </si>
  <si>
    <t xml:space="preserve">Replace spring rear RH no.8, replace Li-Ning pos 2 </t>
  </si>
  <si>
    <t xml:space="preserve">Wahyu Gusmawan, Yusril Purnomo, benyamin, Andreas </t>
  </si>
  <si>
    <t xml:space="preserve">Hollo broken,rubber shock breaker worn out </t>
  </si>
  <si>
    <t>Replace hollo,instal rubber shock breaker A3 RH</t>
  </si>
  <si>
    <t xml:space="preserve">Muh Al-Fajri,Sudirman </t>
  </si>
  <si>
    <t>4/19/2025</t>
  </si>
  <si>
    <t xml:space="preserve">Air pressure low, Valve engine brake not fungsion </t>
  </si>
  <si>
    <t>Valve abs leak</t>
  </si>
  <si>
    <t>Replace piston Valve abs</t>
  </si>
  <si>
    <t>Bearing wheel hub A2 LH lepas bersama dengan tyre</t>
  </si>
  <si>
    <t>Replace bearing wheel hub A2 Lh canibal from dt 69, instal tyre by tim tyre</t>
  </si>
  <si>
    <t>Muddazzir, rido ilahi, muddazzir, saiful &amp; team (tyre man)</t>
  </si>
  <si>
    <t>Hose aps leak</t>
  </si>
  <si>
    <t xml:space="preserve">Replace hose aps </t>
  </si>
  <si>
    <t>Jumaslang jonatan adi tomi</t>
  </si>
  <si>
    <t>Li-Ning pos 2 limit,Li-Ning pos 8 free</t>
  </si>
  <si>
    <t>Replace lining pos 2,8</t>
  </si>
  <si>
    <t>Jaenal, mustarin,benjamin</t>
  </si>
  <si>
    <t>Cleaning filter ac</t>
  </si>
  <si>
    <t>Jumaslang Tomi Jonatan adi</t>
  </si>
  <si>
    <t>Spring rear LH patah no 1</t>
  </si>
  <si>
    <t>Replace spring rear LH no.1</t>
  </si>
  <si>
    <t xml:space="preserve">Wahyu Gusmawan, Yusril Purnomo </t>
  </si>
  <si>
    <t>Ripair terminal batrai</t>
  </si>
  <si>
    <t xml:space="preserve">TEGUH, TOFIK ARIAN. </t>
  </si>
  <si>
    <t>Brake drum pos 2 broken</t>
  </si>
  <si>
    <t xml:space="preserve">Repalce brake drum pos 2 NEW and adjust brake all pos. </t>
  </si>
  <si>
    <t>TOFIK ARIAN</t>
  </si>
  <si>
    <t>Error speed and braket frem sasis front RH crack</t>
  </si>
  <si>
    <t>Ripair Valve axle 2, netralkan speed dari &amp;tranmisi, Learning speed, Ripair welding braket frem sasis, Replacre bolt fram sasis 2 pcs neW</t>
  </si>
  <si>
    <t>AJI, TOFIK ARIAN</t>
  </si>
  <si>
    <t xml:space="preserve">Lampu jarak jauh shift of, Adjust Brake All </t>
  </si>
  <si>
    <t xml:space="preserve">Replace Bulb Lamp H 1, Cek Wiring Harnes lampu jarak jauh, Adjust Brake All </t>
  </si>
  <si>
    <t>Dwi Tri Nursantoso, Hardianto</t>
  </si>
  <si>
    <t>Clam Muffler missing</t>
  </si>
  <si>
    <t xml:space="preserve">Repaire &amp; welding Clam Maffler </t>
  </si>
  <si>
    <t>A.amar</t>
  </si>
  <si>
    <t>work lamp front lh shuft of</t>
  </si>
  <si>
    <t>replace work lamp front lh</t>
  </si>
  <si>
    <t>andi afdika</t>
  </si>
  <si>
    <t>Bushing stabiliser front rh broken, oil engine kurang 5 liter, per lining brake putus pos 2, adjust brake al pos</t>
  </si>
  <si>
    <t xml:space="preserve">Repair bushing, add oil engine 5 liter, replace lining ,replace per lining +roler, adjust brake al post </t>
  </si>
  <si>
    <t xml:space="preserve">ramlang, resal renaldo, andi afdika </t>
  </si>
  <si>
    <t>work lamp front lh shuft off</t>
  </si>
  <si>
    <t xml:space="preserve">Hose steering leak </t>
  </si>
  <si>
    <t xml:space="preserve">Repair hose steering </t>
  </si>
  <si>
    <t>-------</t>
  </si>
  <si>
    <t>Low power,bolt rodbar creak 2 pcs,bolt Sefty kalter mising 2 pcs,ajas brake all post,bolt raber bogie mising 1 pcs</t>
  </si>
  <si>
    <t>Replace water separator, replace air cleaner, replace bolt roadbar,ritok bolt safety kalter, replace bolt raber bogie,ajas brake all post</t>
  </si>
  <si>
    <t>Ramlang, Andi afdika, Resal renaldo</t>
  </si>
  <si>
    <t>Bolt rootbar missing, Work lamps RH redup, Tails lamps shut of RH, Lampu Mundur Shut of</t>
  </si>
  <si>
    <t>Cek Wiring Harnes Work lamps RH, Repaire kabel harnes Work lamps RH, Replace Tails lamps RH ( Bekas ), Replace Fuse 10 A</t>
  </si>
  <si>
    <t xml:space="preserve">Dwi Tri Nursantoso, Fikri elektrik </t>
  </si>
  <si>
    <t xml:space="preserve">Rubber busing stabilizer LH RH broken </t>
  </si>
  <si>
    <t xml:space="preserve">Replace rubber busing stabilizer LH RH </t>
  </si>
  <si>
    <t>Hos steering leak</t>
  </si>
  <si>
    <t xml:space="preserve">Replace </t>
  </si>
  <si>
    <t>Arif, Bambang pryanto</t>
  </si>
  <si>
    <t>Replace bolam H3 1pcs</t>
  </si>
  <si>
    <t xml:space="preserve">Yulius Roni, Flavianus, Dedyrahman, Jepri </t>
  </si>
  <si>
    <t xml:space="preserve">Lampu kerja RH mati, lampu kerja tyer LH mati </t>
  </si>
  <si>
    <t>Replace bolam lampu H4 1pcs + H3 1pcs</t>
  </si>
  <si>
    <t xml:space="preserve">Yulius Ron,i Flavianus, Dedyrahman, Jepri </t>
  </si>
  <si>
    <t>Bolt hanger spring broken 1 pcs RH</t>
  </si>
  <si>
    <t>Replace bolt hanger spring 1 Pcs</t>
  </si>
  <si>
    <t xml:space="preserve">Flavianus, Jepri, Yulius Roni, Dedyrahman </t>
  </si>
  <si>
    <t>Engine mati nda bisa ON( fuse star putus)</t>
  </si>
  <si>
    <t>Pengecekan, Replace fuse 10 Amper 1 pcs</t>
  </si>
  <si>
    <t xml:space="preserve">Yulius Roni, Flavianus Jepri, Dedyrahman </t>
  </si>
  <si>
    <t>Panel alaram dump bunyi terus ( kabel sensor dump putus)</t>
  </si>
  <si>
    <t>Ripair kabel sensor dump</t>
  </si>
  <si>
    <t xml:space="preserve">Low power </t>
  </si>
  <si>
    <t>Replace water separator + rakor 1 pcs</t>
  </si>
  <si>
    <t xml:space="preserve">Flavianus, Dedyrahman, Jepri, Yulius Roni </t>
  </si>
  <si>
    <t xml:space="preserve">Replace bolam lampu H4 1pcs </t>
  </si>
  <si>
    <t xml:space="preserve">Jepri, Yulius Roni </t>
  </si>
  <si>
    <t xml:space="preserve">PTO problem </t>
  </si>
  <si>
    <t>Cek Harnes PTO, Cek Selenoid PTO, Reasele Selenoid PTO</t>
  </si>
  <si>
    <t>Dwi Tri Nursantoso, Resal Ronaldo, Andi afdika</t>
  </si>
  <si>
    <t>4/13/2025</t>
  </si>
  <si>
    <t>Spring a2 no 1 rh  panted, Lining pos 4 Rh broken</t>
  </si>
  <si>
    <t xml:space="preserve">Replace new spring no 1 a2 Rh, Replace new lining pos 4 </t>
  </si>
  <si>
    <t>Resha sapan, Arif, Andi amar, Dwi, Ramlang, Galang</t>
  </si>
  <si>
    <t xml:space="preserve">Bolt pen spring A2/RH depan longgar. </t>
  </si>
  <si>
    <t xml:space="preserve">Retorque Bolt pen spring A2/RH depan. </t>
  </si>
  <si>
    <t>Fajri, indra lasmana.</t>
  </si>
  <si>
    <t xml:space="preserve">Speed error, gs problem. </t>
  </si>
  <si>
    <t xml:space="preserve">Replace harrnes gs, learning speed, replace vius harness gs. </t>
  </si>
  <si>
    <t xml:space="preserve">Indra saputra, fajri, maswar. </t>
  </si>
  <si>
    <t xml:space="preserve">Jumaslang jonatan adi Tono </t>
  </si>
  <si>
    <t>Bolt bogy RH loose, Bolt bogy LH missing</t>
  </si>
  <si>
    <t xml:space="preserve">Ritoq Bolt bogy RH, Replace bolt bogy K30 LH 1 pcs, Adjust brake all pos. </t>
  </si>
  <si>
    <t>Braket stabilizer front Rh broken, bushing cap stabilizer rh + Lh aus</t>
  </si>
  <si>
    <t>Remove dan install braket stabilizer  front Rh, replace bushing stabilizer new rh + lh</t>
  </si>
  <si>
    <t>Teguh, saharudin, rido, topik, ricardus</t>
  </si>
  <si>
    <t>After evacuation from hauling road instal bearing wheel hub , spring A2 RH parted no 3</t>
  </si>
  <si>
    <t>Instal lining A2 LH, instal adjuster seal dust, replace spring A2 RH no 3, retorque big nut bearing wheel hub, Note after instal abs malfunction</t>
  </si>
  <si>
    <t>Muddazzir, m ependi , asrianto</t>
  </si>
  <si>
    <t>Bushing stabilizer front rh - Lh missing</t>
  </si>
  <si>
    <t xml:space="preserve">Repair bushing stabilizer front rh - lh pakai marset ban </t>
  </si>
  <si>
    <t>Teguh, saharudin, rido, wahyu</t>
  </si>
  <si>
    <t>Condonsor ac bocor</t>
  </si>
  <si>
    <t>Ganti condensor ac ripaer, Vacum + isi oli + isi preon.</t>
  </si>
  <si>
    <t>Ibrahim nur, Indar saputra, Ade indra</t>
  </si>
  <si>
    <t>Busing stabiliser hilang RH LH</t>
  </si>
  <si>
    <t>Replace busing stabiliser 2 pcs</t>
  </si>
  <si>
    <t>Mustari</t>
  </si>
  <si>
    <t>Bushing stabilizer LH aus</t>
  </si>
  <si>
    <t>Repalce bushing stabilizer LH NEW 1 pcs</t>
  </si>
  <si>
    <t>Eror gs 11, cervo tranmisi leak</t>
  </si>
  <si>
    <t>Replace cervo tranmisi new</t>
  </si>
  <si>
    <t>Teguh, amir, aqil, saharudin</t>
  </si>
  <si>
    <t>- rembes oli dicompressor angin</t>
  </si>
  <si>
    <t>Repair gasket compressor angin</t>
  </si>
  <si>
    <t>Wahyu Gusmawan, Asrianto, mustari</t>
  </si>
  <si>
    <t>Linning pos 5 pecah.lampu tyre off lh</t>
  </si>
  <si>
    <t>Ripair lampu tyre lh.replace linning pos 5</t>
  </si>
  <si>
    <t>Lexsy.muin.ramlang</t>
  </si>
  <si>
    <t xml:space="preserve">Spring patah no 8 lh, bushing stabilizer aus </t>
  </si>
  <si>
    <t xml:space="preserve">Replace spring no 8 , replace bushing stabilizer depan </t>
  </si>
  <si>
    <t>Bambang pryanto, resal renaldo, hardianto</t>
  </si>
  <si>
    <t xml:space="preserve">Valve ABS leak, ajas rem </t>
  </si>
  <si>
    <t xml:space="preserve">Repair Valve ABS, ajas rem all pos </t>
  </si>
  <si>
    <t xml:space="preserve">Arif Setiawan, Samsul alam </t>
  </si>
  <si>
    <t xml:space="preserve">Ad kebocoran house compressor angin </t>
  </si>
  <si>
    <t xml:space="preserve">Repair house compressor </t>
  </si>
  <si>
    <t>Muncul eror batarai( batarai derop 1 pcs)</t>
  </si>
  <si>
    <t xml:space="preserve">Replace batarai 1 pcs 150 Amper </t>
  </si>
  <si>
    <t>Yulius Roni, Flavianus, Dedyrahman, Tomi</t>
  </si>
  <si>
    <t xml:space="preserve">Yulius Roni, Flavianus, Dedyrahman, Tomi </t>
  </si>
  <si>
    <t xml:space="preserve">Add coolant 4 liter </t>
  </si>
  <si>
    <t xml:space="preserve">Flavianus, Tomi, Dedyrahman, Yulius Roni </t>
  </si>
  <si>
    <t xml:space="preserve">Lock kabin kendor </t>
  </si>
  <si>
    <t xml:space="preserve"> Kencangkan lock kabin </t>
  </si>
  <si>
    <t xml:space="preserve">Tomi, Flavianus, Dedyrahman, Yulius Roni </t>
  </si>
  <si>
    <t xml:space="preserve">Minyak clutch low </t>
  </si>
  <si>
    <t xml:space="preserve">Add minyak clutch </t>
  </si>
  <si>
    <t>Pen spring A2 RH Broken</t>
  </si>
  <si>
    <t xml:space="preserve">Replace pen spring A2 RH </t>
  </si>
  <si>
    <t xml:space="preserve">Deny yudha, Duwi nur Santoso </t>
  </si>
  <si>
    <t xml:space="preserve">Lock pintu broken </t>
  </si>
  <si>
    <t xml:space="preserve">Ripair lock pintu </t>
  </si>
  <si>
    <t xml:space="preserve">Valve leak, exsos break TDK berfungsi </t>
  </si>
  <si>
    <t xml:space="preserve">Repair Valve servis break, repair exsos break </t>
  </si>
  <si>
    <t xml:space="preserve">Lampu kerja mati RH, dan bolt braket laba handle speed kendor </t>
  </si>
  <si>
    <t xml:space="preserve">Replace bolam lampu H4 1 pcs, dan kencangkan bolt braket labram handle speed </t>
  </si>
  <si>
    <t>Low power, lampu kerja kanan mati</t>
  </si>
  <si>
    <t>Replace air cleaner, watersprator, replace bolam lampu, repair harnes lampu LH, replace fuse</t>
  </si>
  <si>
    <t>Resal renaldo, andi afdika, hardianto</t>
  </si>
  <si>
    <t>Bolt rodbar Muffler broken 1pcs,bolt set spring missing 2pcs</t>
  </si>
  <si>
    <t xml:space="preserve">Replace bolt rodbar Muffler, replace bolt set spring </t>
  </si>
  <si>
    <t>AC hot, check leaking oil hydraulic on hose PTO</t>
  </si>
  <si>
    <t>Replace condensor AC,repair bracket condensor,add oil refrigen, rechager freon, checking system, completed front bumper, repair wiring front lamp RH/lh,retorque hose PTO.</t>
  </si>
  <si>
    <t>Muin, ramlang</t>
  </si>
  <si>
    <t>,,,,,,</t>
  </si>
  <si>
    <t>Lining pos 2 limit</t>
  </si>
  <si>
    <t xml:space="preserve">Replace lining </t>
  </si>
  <si>
    <t>Muh Al-Fajri, Samsul alam</t>
  </si>
  <si>
    <t>Work lamp problem, bolt bracket handel PTO loose, brake loose.</t>
  </si>
  <si>
    <t>Repair and reposision head, repair bracket handel PTO, adjust brake all pos.</t>
  </si>
  <si>
    <t>Muin, Fajri.</t>
  </si>
  <si>
    <t>Relay Valve parking break bocor</t>
  </si>
  <si>
    <t xml:space="preserve">Repair Valve parking break </t>
  </si>
  <si>
    <t>Wahyu Gusmawan, akmal</t>
  </si>
  <si>
    <t>Reaplace hose stering</t>
  </si>
  <si>
    <t>Jumaslang</t>
  </si>
  <si>
    <t xml:space="preserve">Rubber stabilizer missing </t>
  </si>
  <si>
    <t xml:space="preserve">Repair rubber stabilizer </t>
  </si>
  <si>
    <t>Diff a3 leak, pin pintu vessel broken</t>
  </si>
  <si>
    <t>Retoque bolt differensial a3, welding pin pintu vessel</t>
  </si>
  <si>
    <t>Teguh, mudazir</t>
  </si>
  <si>
    <t>Reaplace filter ac</t>
  </si>
  <si>
    <t>Jumaslang nurdin syapuddin</t>
  </si>
  <si>
    <t>Lenning pos 8 missing, sefty lenning pos 8 broken</t>
  </si>
  <si>
    <t>Replace lenning pos 8, repair sefty lenning pos 8</t>
  </si>
  <si>
    <t>Teguh, fendi, resal renaldo, amir</t>
  </si>
  <si>
    <t>Exhaust brake jammed</t>
  </si>
  <si>
    <t>Repair exhaust brake</t>
  </si>
  <si>
    <t>Muddazzir, akmal, indra lesmana</t>
  </si>
  <si>
    <t>DT 21</t>
  </si>
  <si>
    <t>Low power , lining pos 3 limit, bushing roller lining worn out 2 pcs</t>
  </si>
  <si>
    <t>Cleaning air cleaner, cleaning water separator, replace linig pos 3 , assembling lining ,replace bushing roller lining 2 pcs, adjust brake all pos</t>
  </si>
  <si>
    <t>Muddazzir , syaharuddin, indra lesmana, rido ilahi, mustari, asrianto, resa sapan</t>
  </si>
  <si>
    <t>Exhos brake tidak pungsih</t>
  </si>
  <si>
    <t xml:space="preserve">Riper exhos brake </t>
  </si>
  <si>
    <t>Asrianto, Pak mus</t>
  </si>
  <si>
    <t>Spring lh no 3 double &amp; 4 panted</t>
  </si>
  <si>
    <t>Replace new spring lh no 3 double &amp; 4</t>
  </si>
  <si>
    <t>Resha sapan, Sabaruddin, Indra</t>
  </si>
  <si>
    <t>Ac hot (compresor AC broken)</t>
  </si>
  <si>
    <t>Replace compresor AC new</t>
  </si>
  <si>
    <t xml:space="preserve">Indra </t>
  </si>
  <si>
    <t>Error ABS pos 8</t>
  </si>
  <si>
    <t xml:space="preserve">Repalce sensor ABS pos 8 New and hapus error ABS. </t>
  </si>
  <si>
    <t xml:space="preserve">BENJAMIN, MUSTARI, TOFIK ARIAN. </t>
  </si>
  <si>
    <t>Reaplace rakor 2 pcs and watersparator</t>
  </si>
  <si>
    <t>Jumaslang tono nurdin</t>
  </si>
  <si>
    <t>Lock cabin broken, koplingkeras</t>
  </si>
  <si>
    <t>Welding lock cabin, cek silinder damp, bleding serpo</t>
  </si>
  <si>
    <t>Herman, Jepri, Tono, Adi, Jhonatan</t>
  </si>
  <si>
    <t>Ganti filter water separator, dan filter rakor</t>
  </si>
  <si>
    <t>Jepri, Tono, Jhonatan, Adi</t>
  </si>
  <si>
    <t>5/14/2025</t>
  </si>
  <si>
    <t>Jepri, Tono, Jhonatan, Adi, Jumaslang</t>
  </si>
  <si>
    <t>Retarder tidak fungsi, break lengket</t>
  </si>
  <si>
    <t>Repair retarder, , adjust brake</t>
  </si>
  <si>
    <t>Exhaust brake not fungtion,3pcs clamp Hose interquler mising,Pipa compressor leak, Head compressor leak</t>
  </si>
  <si>
    <t xml:space="preserve">Repair exhaust brake, Repair pipa compressor, Repair head compressor,installclam Hose interquler 3pcs </t>
  </si>
  <si>
    <t>Ade indrayadi,Amiruddin,Asrianto,Efendy,</t>
  </si>
  <si>
    <t>Chamber brake Axle 2 LH leak and valve brake Axle 2 leak</t>
  </si>
  <si>
    <t xml:space="preserve">Repalce chamber brake alxe 2 LH and Ripair valve brake Axle 2 </t>
  </si>
  <si>
    <t>Seat spring rear a3 Lh broken, ( stok seat spring logistic kosong ) continue pendingan malam instal bamper,instal wiring lamp rh lh, fog lamp rh + lh off</t>
  </si>
  <si>
    <t>Repair wiring high beam rh lh,turn signal rh lh,low beam rh lh,fog lamp rh lh, repair braket bolt bamper 6 pcs, pabrikasi welding seat pring rear Lh + reposisi bolt seat spring</t>
  </si>
  <si>
    <t>Teguh, mudazir, fendi, fikri, ade indra, indra lesmana, maswar</t>
  </si>
  <si>
    <t>Lining leak pos 2.4.8</t>
  </si>
  <si>
    <t>Ganti lining 2.4.8</t>
  </si>
  <si>
    <t>Rido Ilahi, Reza, Saha</t>
  </si>
  <si>
    <t xml:space="preserve">Can't star </t>
  </si>
  <si>
    <t>Pengecekan, Ripair kabel sensor star</t>
  </si>
  <si>
    <t xml:space="preserve">Kursi driver tidak bisa maju mundur </t>
  </si>
  <si>
    <t xml:space="preserve">Ripair kursi driver </t>
  </si>
  <si>
    <t xml:space="preserve">Dedyrahman, Tomi, Flavianus, Yulius Roni </t>
  </si>
  <si>
    <t>Air pressure drop (head compressor problem)</t>
  </si>
  <si>
    <t>Replace head compressor, replace filter airdrayer,</t>
  </si>
  <si>
    <t>Low power +(masuk angin)</t>
  </si>
  <si>
    <t>Replace water separator + rakor 1 pcs +( buang angin)</t>
  </si>
  <si>
    <t>Work lamp lh die</t>
  </si>
  <si>
    <t>Replace bholamp H7</t>
  </si>
  <si>
    <t>Ricardus, Deny P</t>
  </si>
  <si>
    <t xml:space="preserve">Riset manual ABS </t>
  </si>
  <si>
    <t>4/15/2025</t>
  </si>
  <si>
    <t>Bracket water sparator bengkok</t>
  </si>
  <si>
    <t>Repair braket water sparator</t>
  </si>
  <si>
    <t xml:space="preserve">Adblue low , braket lampu tyer LH loosen </t>
  </si>
  <si>
    <t xml:space="preserve">Add adblue 20 liter , retoque bolt lampu tyer LH </t>
  </si>
  <si>
    <t xml:space="preserve">Lampu kerja LH shut off </t>
  </si>
  <si>
    <t xml:space="preserve">Replace lampu kerja LH H7 1pcs </t>
  </si>
  <si>
    <t>Replace bholam H7</t>
  </si>
  <si>
    <t xml:space="preserve">Rem melorot </t>
  </si>
  <si>
    <t xml:space="preserve">Adjust brake all pos </t>
  </si>
  <si>
    <t>Deny yudha, Ricardus</t>
  </si>
  <si>
    <t>Replace batray 2 pcs</t>
  </si>
  <si>
    <t xml:space="preserve">Cant star, Oil engine Low </t>
  </si>
  <si>
    <t>Repaire &amp; Replace Kepala baterai, Add Oil engine 5 Liter</t>
  </si>
  <si>
    <t xml:space="preserve">Dwi Tri Nursantoso, Hardianto, M Aqil </t>
  </si>
  <si>
    <t>Clam turbo broken.</t>
  </si>
  <si>
    <t>Repair clam turbo</t>
  </si>
  <si>
    <t>Muin</t>
  </si>
  <si>
    <t>Lamp fog light LH off dead</t>
  </si>
  <si>
    <t>Replace lamp fog light LH</t>
  </si>
  <si>
    <t>Nurdiansyah</t>
  </si>
  <si>
    <t>Pengencangan pin spring</t>
  </si>
  <si>
    <t>Kevin dimas, amar, rahmat fuji yama</t>
  </si>
  <si>
    <t>Bolt rodbar kendor 3pcs</t>
  </si>
  <si>
    <t>Pengencangan bolt rodbar 3pcs</t>
  </si>
  <si>
    <t>Bushing stabilizer RH aus</t>
  </si>
  <si>
    <t>Repair bushing stabilizer RH</t>
  </si>
  <si>
    <t>Pengencangan terminal batrai</t>
  </si>
  <si>
    <t>Replace rakor and Waterspartor</t>
  </si>
  <si>
    <t>Jumaslang adi jonatan</t>
  </si>
  <si>
    <t>Hose stering leak silinder stering leak</t>
  </si>
  <si>
    <t>Reaplace silinder stering hose hidrolik no 1 dan 14</t>
  </si>
  <si>
    <t>Jumaslang udin herman</t>
  </si>
  <si>
    <t>Rubber bushing stabilizer RH missing, Check lining all</t>
  </si>
  <si>
    <t xml:space="preserve">Instal rubber bushing stabilizer, Check lining all </t>
  </si>
  <si>
    <t>Amirudin, Maulia Indra Lesmana, Bambang</t>
  </si>
  <si>
    <t>Spring rh no 3 panted</t>
  </si>
  <si>
    <t xml:space="preserve">Replace new spring no 3 rh </t>
  </si>
  <si>
    <t>Resha Sapan, Amir, Bambang, Saharuddin, Ridho</t>
  </si>
  <si>
    <t>Reaplace hose stering no 12</t>
  </si>
  <si>
    <t>Jumaslang syapuddin nurdin</t>
  </si>
  <si>
    <t xml:space="preserve">Abs malfunction, lining A2 RH &amp; LH limit </t>
  </si>
  <si>
    <t>Restar abs, replace lining A2 RH &amp; LH</t>
  </si>
  <si>
    <t>Muddazzir, Rido ilahi, m ependi, indra lesmana, yusril purnomo, eko Wahono, syaharuddin,teguh wahyudi</t>
  </si>
  <si>
    <t>Replace filter water separator, filter rakor</t>
  </si>
  <si>
    <t>Low power, hose INTERKULER leak</t>
  </si>
  <si>
    <t>Ganti filter water separator, filter rakor, replace hose INTERKULER</t>
  </si>
  <si>
    <t>Baut road bar panted, Lamp belakang mati</t>
  </si>
  <si>
    <t>Replace new baut road bar, Repair lamp belakang</t>
  </si>
  <si>
    <t>Resha sapan, Asrianto, Amir</t>
  </si>
  <si>
    <t xml:space="preserve">Hose inter axel bocor. </t>
  </si>
  <si>
    <t xml:space="preserve">Repair hose inter axel dan lok hose inter axel. </t>
  </si>
  <si>
    <t xml:space="preserve">Exsos engine brike bocor. </t>
  </si>
  <si>
    <t xml:space="preserve">Repair exsos engine brike. </t>
  </si>
  <si>
    <t xml:space="preserve">mounting engine lh broken </t>
  </si>
  <si>
    <t>replace mounting engine lh</t>
  </si>
  <si>
    <t>m aqil, resal renaldo, andi afdika</t>
  </si>
  <si>
    <t>4/22/2025</t>
  </si>
  <si>
    <t>Exhaust brake problem, air presurre lambat ngisi</t>
  </si>
  <si>
    <t>Repair valve exhaust brake, ganti filter air dyer</t>
  </si>
  <si>
    <t>Hardianto, samsul alam</t>
  </si>
  <si>
    <t>Hose steriing leak</t>
  </si>
  <si>
    <t>Replace hose sterring LH</t>
  </si>
  <si>
    <t>Hardianto, sudirman, samsul alam</t>
  </si>
  <si>
    <t xml:space="preserve">Baut stabilizer missing </t>
  </si>
  <si>
    <t xml:space="preserve">Replace baut stabilizer 2 pcs </t>
  </si>
  <si>
    <t xml:space="preserve">Arif Setiawan, ramblang </t>
  </si>
  <si>
    <t xml:space="preserve">Clam Tanki hidrolik kendor </t>
  </si>
  <si>
    <t xml:space="preserve">Reposisi tangki hidrolik, retok clam Tanki hidrolik </t>
  </si>
  <si>
    <t xml:space="preserve">Lampu kerja juah RH shut off </t>
  </si>
  <si>
    <t xml:space="preserve">Replace lampu kerja jauh RH </t>
  </si>
  <si>
    <t>Compresor AC jamed</t>
  </si>
  <si>
    <t xml:space="preserve">Replace to compresor AC and condensor AC ex repair </t>
  </si>
  <si>
    <t xml:space="preserve">Indra, Fikri, crew mekanik </t>
  </si>
  <si>
    <t>4/16/2025</t>
  </si>
  <si>
    <t>DT 07 KPV</t>
  </si>
  <si>
    <t>Low power,bolt rodbar Muffler missing 1pcs</t>
  </si>
  <si>
    <t xml:space="preserve">Replace filter water separator, replace bolt rodbar Muffler 1pcs+retoque all bolt rodbar </t>
  </si>
  <si>
    <t xml:space="preserve">Deny yudha,m.alfajri, Ricardus </t>
  </si>
  <si>
    <t xml:space="preserve">Low power,rem melorot </t>
  </si>
  <si>
    <t xml:space="preserve">Replace filter water separator, adjust brake all pos </t>
  </si>
  <si>
    <t>Deny yudha, Ricardus,m.alfajri</t>
  </si>
  <si>
    <t xml:space="preserve">Spring belakang kiri no 4 broken, eror ABS </t>
  </si>
  <si>
    <t>Replace spring no 4 belakang, cleaning sensor ABS pos 6</t>
  </si>
  <si>
    <t xml:space="preserve">Arif Setiawan, ramblang,Aqil </t>
  </si>
  <si>
    <t xml:space="preserve">Replace and cleaning piston valve </t>
  </si>
  <si>
    <t>Ricardus, Yulius Roni, Tomi, Dedy R, Flafianus</t>
  </si>
  <si>
    <t>Work lamp rh die</t>
  </si>
  <si>
    <t>Ricardus, Flavianus</t>
  </si>
  <si>
    <t>Replace water sparator, Cleaning air cleaner</t>
  </si>
  <si>
    <t>Ricardus, M Fajri, Deny P</t>
  </si>
  <si>
    <t>Lampu tyer mati RH</t>
  </si>
  <si>
    <t xml:space="preserve">Replace bolam lampu H3 1pcs </t>
  </si>
  <si>
    <t>TOFIK ARIAN, ADE INDRA</t>
  </si>
  <si>
    <t xml:space="preserve">Netralkan speed dari tranmisi, Ripair valve Axle 2, learning speed. </t>
  </si>
  <si>
    <t>Ripair valve Axle 3 LH and buntu hose chamber brake Axle 3 LH</t>
  </si>
  <si>
    <t>Cek bearing pos 3</t>
  </si>
  <si>
    <t>Cek kondisi bearing + Thitening Nut King Pin A2 LH + Regrease bearing</t>
  </si>
  <si>
    <t>Dwi Tri Nursantoso, Fujiyama</t>
  </si>
  <si>
    <t>Ac hot dan kabel plus kompresor tekupas</t>
  </si>
  <si>
    <t>Repair kabel plus kompresor ac, Replace fuse 10A 1pcs</t>
  </si>
  <si>
    <t>Nurdiansyah, Syahpuddin</t>
  </si>
  <si>
    <t>Low power, Hose steering no 1 &amp; 6 leak</t>
  </si>
  <si>
    <t>Replace racor 2pcs, Replace water sparator 1pcs, Replace hose steering no 1&amp; 6</t>
  </si>
  <si>
    <t>Nurdiansyah, Syahpuddin, Jonhatan lubis, Bambang</t>
  </si>
  <si>
    <t>Bracket lamp RH broken , bracket tyre lamp broken , vessel crack</t>
  </si>
  <si>
    <t>Remove clamp battery , Repir and welding bracket lamp RH , welding vessel , welding bracket tyre lamp , install clamp battery</t>
  </si>
  <si>
    <t>Rudi welder , andreas Nuri</t>
  </si>
  <si>
    <t xml:space="preserve">Jok deriper tidak pungsih </t>
  </si>
  <si>
    <t>Riper jok deriper dan Replace lampu rotari</t>
  </si>
  <si>
    <t>Spring rear  rh nmer 3 dan 6 broken, hollo spring a4 rh broken, bolt cros member chasis Lh missing 4 pcs</t>
  </si>
  <si>
    <t>Replace spring rear rh nmer 3 dan 6, replace hollo spring a4 rh, replace bolt crosmember chasis Lh 4 pcs</t>
  </si>
  <si>
    <t>Teguh, mudazir, akmal</t>
  </si>
  <si>
    <t>Alternator malfungsi, Lampu send fr lh off</t>
  </si>
  <si>
    <t>Replaces starting motor, Reparie kabel lampu send lh</t>
  </si>
  <si>
    <t>MAULIA INDRA LESMANA, Bambang</t>
  </si>
  <si>
    <t>Pin spring a2 Rear LH broken, Bolt hollow spring</t>
  </si>
  <si>
    <t xml:space="preserve">Replace pin spring, Replace shacle spring, Retorque bolt hollow spring </t>
  </si>
  <si>
    <t xml:space="preserve">Mustari, MAULIA INDRA LESMANA </t>
  </si>
  <si>
    <t>Shackle pin Spring broken</t>
  </si>
  <si>
    <t>Replace Shackle pin Spring, Replace Bolt pin Spring</t>
  </si>
  <si>
    <t>Spring rear no 3 dan 5 broken.pin spring a 2 keluar.bushing staybilizer aus.</t>
  </si>
  <si>
    <t>Replace spring rear rh no 3 n 5.replce center spring.retok baut pin spring A2 front.</t>
  </si>
  <si>
    <t>Lexsy.eko wahono.benyamin.</t>
  </si>
  <si>
    <t>Chamber broken A3 RH, seat spring broken A3.RH, Dan bantalan spring A3 RH</t>
  </si>
  <si>
    <t xml:space="preserve">Replace Chamber 1 pcs, Kanibal seat spring dari 28 Pansang ke 12 </t>
  </si>
  <si>
    <t>Asrianto, Benjamin, Pak mus</t>
  </si>
  <si>
    <t>Replace racor 2pcs, Replace water sparator 1pcs, Replace sensor comingrear 2pcs</t>
  </si>
  <si>
    <t>Hose steering no 1 &amp; 14 leak</t>
  </si>
  <si>
    <t>Replace hose steering no 1 &amp; 14</t>
  </si>
  <si>
    <t>Hose steering no 6 &amp; 14 leak</t>
  </si>
  <si>
    <t>Replace hose steering no 6 &amp; 14</t>
  </si>
  <si>
    <t>Lopower</t>
  </si>
  <si>
    <t>Replace rotatiyonal 1 pcs</t>
  </si>
  <si>
    <t>Pak mus</t>
  </si>
  <si>
    <t>Baut sasis kendo</t>
  </si>
  <si>
    <t>Ritok baut sasis, Replace baut sasis 2 pcs</t>
  </si>
  <si>
    <t>Asrianto, Pak mus, Puji, Benjamin</t>
  </si>
  <si>
    <t xml:space="preserve">ABS malfungsion </t>
  </si>
  <si>
    <t>cek error ABS by VTT, Replace sensor ABS A3 RH, Reset error ABS by VTT</t>
  </si>
  <si>
    <t xml:space="preserve">Dwi Tri Nursantoso, Lexy Febrianto </t>
  </si>
  <si>
    <t>Error speed , charging sytem problem</t>
  </si>
  <si>
    <t>Repair wearing harness transmision
Install harness to box harness
Replace alternator
Install alternator
Replace and clean up tensioner
Install tensioner belt
Install V-RIBBET BELT
Install boost pipe
Install grille
Check charging system
Final check</t>
  </si>
  <si>
    <t>M FIQRI , KEVIN DIMAS , ANDREAS NURI , BENJAMIN</t>
  </si>
  <si>
    <t>Oil pan broken</t>
  </si>
  <si>
    <t>Welding oil pam</t>
  </si>
  <si>
    <t>Herman
Jhonatan
Jepri
Tono
Adi
Bambang</t>
  </si>
  <si>
    <t>Replace disc clutch</t>
  </si>
  <si>
    <t>-----</t>
  </si>
  <si>
    <t>Hollo spring rear axell 4 Lh broken ( posisi muatan parkiran holling )</t>
  </si>
  <si>
    <t>Replace hollo spring rear a4 Lh, reposisi bolt hollo</t>
  </si>
  <si>
    <t xml:space="preserve">Hose sterring leak </t>
  </si>
  <si>
    <t xml:space="preserve">Replaces hose steering </t>
  </si>
  <si>
    <t>Maulia Indra Lesmana, Mustari</t>
  </si>
  <si>
    <t>Bushing stabilizer front missing</t>
  </si>
  <si>
    <t>Ripair bushing stabilizer front</t>
  </si>
  <si>
    <t>AMIR, TOFIK ARIAN</t>
  </si>
  <si>
    <t>Braket tail lamp RH broken</t>
  </si>
  <si>
    <t>Ripair welding braket tail lamp RH</t>
  </si>
  <si>
    <t xml:space="preserve">Radiator leak. </t>
  </si>
  <si>
    <t xml:space="preserve">Replace radiator. </t>
  </si>
  <si>
    <t>1.INDRA LASMANA
2.FAJRI
3.MASWAR.</t>
  </si>
  <si>
    <t xml:space="preserve">Relay valve A3/LH bocor. </t>
  </si>
  <si>
    <t>Replace viston valve relay A3/LH.</t>
  </si>
  <si>
    <t xml:space="preserve">Tree valve bocor. </t>
  </si>
  <si>
    <t xml:space="preserve">Repair Tree valve. </t>
  </si>
  <si>
    <t>Center bolt Rear Parted</t>
  </si>
  <si>
    <t xml:space="preserve">Replace center bolt </t>
  </si>
  <si>
    <t xml:space="preserve">Deny yudha,M.aqil, Amiruddin </t>
  </si>
  <si>
    <t xml:space="preserve">Kep bushing stabilizer and bushing stabilizer missing </t>
  </si>
  <si>
    <t>Repalce kep bushing stabilizer 1 pcs and Ripair bushing stabilizer</t>
  </si>
  <si>
    <t xml:space="preserve">YUSRIL, TOFIK ARIAN </t>
  </si>
  <si>
    <t>Rem melorot, lining brake pos 3 broken, lining brake pos 6 broken, valve brake Axle 2 leak</t>
  </si>
  <si>
    <t xml:space="preserve">Repalce lining brake pos 3 and pos 6, Repalce tension spring 2 pcs, Ripair valve brake Axle 2 ,Adjust brake all pos. </t>
  </si>
  <si>
    <t xml:space="preserve">AMIR, ADE INDRA, RICARDUS, RAMLAN, TOFIK ARIAN. </t>
  </si>
  <si>
    <t>4/17/2025</t>
  </si>
  <si>
    <t>Pin Spring A2 RH Broken</t>
  </si>
  <si>
    <t>Replace Shackle Spring A2 RH + Replace pin Spring A2 RH</t>
  </si>
  <si>
    <t>Dwi Tri Nursantoso
Bambang P
Indra Lesmana
Resa shapan</t>
  </si>
  <si>
    <t>Pin Spring A2 RH kendor</t>
  </si>
  <si>
    <t>Thitening Pin Spring A2 RH</t>
  </si>
  <si>
    <t>Valve Brake leak</t>
  </si>
  <si>
    <t xml:space="preserve">Repair Valve ABS </t>
  </si>
  <si>
    <t>Rubber stabilizer broken</t>
  </si>
  <si>
    <t xml:space="preserve">Repaire rubber stabilizer </t>
  </si>
  <si>
    <t xml:space="preserve">Rubber stabilizer broken </t>
  </si>
  <si>
    <t xml:space="preserve">Indra Lesmana, Resa shapan </t>
  </si>
  <si>
    <t>Thitening Bolt kepala batraii</t>
  </si>
  <si>
    <t xml:space="preserve">Dwi Tri Nursantoso, Bambang P </t>
  </si>
  <si>
    <t>Engine brake upnormal
Adjust Brake All
Bolt intercooler missing</t>
  </si>
  <si>
    <t xml:space="preserve">- Replace Bolt intercooler
- Repaire Valve Exhaust Brake
- Adjust Brake All </t>
  </si>
  <si>
    <t xml:space="preserve">Dwi Tri Nursantoso
Bambang P
Indra Lesmana
Resa shapan </t>
  </si>
  <si>
    <t xml:space="preserve">Tutup tangki fuel missing </t>
  </si>
  <si>
    <t xml:space="preserve">Replace tutup tangki fuel </t>
  </si>
  <si>
    <t xml:space="preserve">Reaplace hose aps </t>
  </si>
  <si>
    <t>Jumaslang Flavianus tono</t>
  </si>
  <si>
    <t>Jepri Flavianus jonatan tono herman</t>
  </si>
  <si>
    <t xml:space="preserve">DT 10 KPB </t>
  </si>
  <si>
    <t xml:space="preserve">Adjust Brake All </t>
  </si>
  <si>
    <t xml:space="preserve">Resa shapan </t>
  </si>
  <si>
    <t>Low power lock kabin broken</t>
  </si>
  <si>
    <t>Reaplace rakor and watersparator and lock kabin RH</t>
  </si>
  <si>
    <t>Jonatan Flavianus jepri tono Herman jumaslang</t>
  </si>
  <si>
    <t>Lownpower</t>
  </si>
  <si>
    <t>Reaplace rakor and watersparator</t>
  </si>
  <si>
    <t>Jumaslang jonatan</t>
  </si>
  <si>
    <t xml:space="preserve">Spring reah no 3,5 RH broken, spring reah no 5 LH broken, eror ABS </t>
  </si>
  <si>
    <t xml:space="preserve">Replace spring reah no 3, 5 RH, replace spring reah no 5 LH, reset ABS </t>
  </si>
  <si>
    <t xml:space="preserve">Arif Setiawan, mustari, Fuji </t>
  </si>
  <si>
    <t xml:space="preserve">Replace air cleaner </t>
  </si>
  <si>
    <t xml:space="preserve">BRAKE LINNING A3 LH LIMMIT </t>
  </si>
  <si>
    <t>REPLEACE LINING A3 LH</t>
  </si>
  <si>
    <t>KEVIN DIMAS, HARDIANTO</t>
  </si>
  <si>
    <t xml:space="preserve">- Center bolt spring rear RH broken </t>
  </si>
  <si>
    <t xml:space="preserve">Replace center bolt rear RH, replace shock absorber </t>
  </si>
  <si>
    <t>Wahyu Gusmawan, Lexy , Aditya irawan , benyamin</t>
  </si>
  <si>
    <t>resal renaldo, andi afdika</t>
  </si>
  <si>
    <t>Spring belakang kanan no 8 patah</t>
  </si>
  <si>
    <t>Replace spring no 8</t>
  </si>
  <si>
    <t xml:space="preserve">M.AQIL,ADE INDRA YADI, YUSRIL </t>
  </si>
  <si>
    <t xml:space="preserve">Repair valve abs </t>
  </si>
  <si>
    <t>Engine malfunction</t>
  </si>
  <si>
    <t xml:space="preserve">Repair exhaust break </t>
  </si>
  <si>
    <t>Resha sapan, Indra, Dwi</t>
  </si>
  <si>
    <t>4/18/2025</t>
  </si>
  <si>
    <t>Flexsible Muffler Brocken &amp; Clamp muffler brocken, pipe Muffler Creak.</t>
  </si>
  <si>
    <t>replace flexible muffler &amp; Replace Clamp muffler &amp; Welding pipe Muffler</t>
  </si>
  <si>
    <t>Andi Afdika, Sudirman, Resal renaldo</t>
  </si>
  <si>
    <t>Bolt braket labrang transmisi missing</t>
  </si>
  <si>
    <t>Repair braket labrang transmisi</t>
  </si>
  <si>
    <t>Dedy Rahman, Adi, Tomi</t>
  </si>
  <si>
    <t>4/24/2025</t>
  </si>
  <si>
    <t>Replace filter water separator, Replace filter rakor</t>
  </si>
  <si>
    <t>Adi, Tomi, Dedy</t>
  </si>
  <si>
    <t>Error speed, steering hard,hinge door vessel parted</t>
  </si>
  <si>
    <t xml:space="preserve">Repair servo clutch,add oil atf, continue base welder </t>
  </si>
  <si>
    <t xml:space="preserve">Muh Al-Fajri, Asrianto </t>
  </si>
  <si>
    <t>Long Tie rod parted</t>
  </si>
  <si>
    <t>Reparie long tie rod, Repaces ball joint long tie rod pos 2, Sporing tyre 1 dan 2</t>
  </si>
  <si>
    <t>Maulia Indra Lesmana, Abdul Muin, Mustari</t>
  </si>
  <si>
    <t>Tyre pos 9 leak</t>
  </si>
  <si>
    <t>Replace tyre pos 9</t>
  </si>
  <si>
    <t xml:space="preserve">Restu, dihan, bardiansyah, Erik </t>
  </si>
  <si>
    <t>Hose oil hydrolik valve leak, Valve break pump leak</t>
  </si>
  <si>
    <t>Replace hose oil hydrolik valve, Replace valve break pump</t>
  </si>
  <si>
    <t>Nurdiansyah, Flavianus</t>
  </si>
  <si>
    <t>Dl 03</t>
  </si>
  <si>
    <t>Speed mundur nggak mau masuk</t>
  </si>
  <si>
    <t xml:space="preserve">Reaplace Bering perseneling </t>
  </si>
  <si>
    <t>Jumaslang Flavianus tono syapuddin jepri</t>
  </si>
  <si>
    <t xml:space="preserve">Replace tyre pos 9 </t>
  </si>
  <si>
    <t xml:space="preserve">Bardiansyah, restu, Erik </t>
  </si>
  <si>
    <t xml:space="preserve">Tyre pos 9 leak </t>
  </si>
  <si>
    <t>Suhardi, suwarmansyah</t>
  </si>
  <si>
    <t xml:space="preserve">Relay Valve leak </t>
  </si>
  <si>
    <t xml:space="preserve">Repair relay Valve </t>
  </si>
  <si>
    <t>Deny yudha,Bambang</t>
  </si>
  <si>
    <t xml:space="preserve">Pen spring A2 RH loosen </t>
  </si>
  <si>
    <t>Bushing spring front rh - Lh aus, seat oprator broken</t>
  </si>
  <si>
    <t>Replace bushing spring fornt rh - Lh, welding rell seat oprator, install bushing rell seat oprator</t>
  </si>
  <si>
    <t>Teguh, topik, amir, asrianto, ade indra, ricardus</t>
  </si>
  <si>
    <t>Bushing stabilizer front Lh missing</t>
  </si>
  <si>
    <t>Repair bushing pakai marset ban</t>
  </si>
  <si>
    <t>Sped abnormar</t>
  </si>
  <si>
    <t>Repair labrang transmisi</t>
  </si>
  <si>
    <t>Jonatan, Adhi, Tomi</t>
  </si>
  <si>
    <t>Pin sepring  XL 2 RH kendor</t>
  </si>
  <si>
    <t xml:space="preserve">Ritok pin sepring </t>
  </si>
  <si>
    <t>Speed abnormal</t>
  </si>
  <si>
    <t xml:space="preserve">Sefty guard tyre pos 4 broken, </t>
  </si>
  <si>
    <t>Remove n install sefty guard pos 4 suef dari dt 69, install shoket harnes loto</t>
  </si>
  <si>
    <t>Teguh, sudirman</t>
  </si>
  <si>
    <t>..............</t>
  </si>
  <si>
    <t xml:space="preserve">Spring fr lh no 1 broken pin spring worn out </t>
  </si>
  <si>
    <t xml:space="preserve">Replace spring, replace pin spring </t>
  </si>
  <si>
    <t xml:space="preserve">Muh Al-Fajri,tofik arian, Asrianto </t>
  </si>
  <si>
    <t>Bolt rod bar missing 1 pcs</t>
  </si>
  <si>
    <t>Instal bolt rod bar 1 ocs</t>
  </si>
  <si>
    <t>Bulb work lamp RH turn off</t>
  </si>
  <si>
    <t>Replace bulb wokr lamp RH</t>
  </si>
  <si>
    <t>M ependi ,ridho</t>
  </si>
  <si>
    <t xml:space="preserve">Brake sag,ball join tie rod worn out </t>
  </si>
  <si>
    <t xml:space="preserve">Replace lining , adjust brake all posts replace ball join lh </t>
  </si>
  <si>
    <t xml:space="preserve">Muh Al-Fajri,amiruddin,Ade indra,tofik arian </t>
  </si>
  <si>
    <t>TATA PRIMA LX 2528</t>
  </si>
  <si>
    <t>Pipe hose steering leak, fitting nut loosen</t>
  </si>
  <si>
    <t>Repair fitting nut pipe steering, steering still buzzing</t>
  </si>
  <si>
    <t>Muddazzir ,Rido ilahi, m ependi, ade ario, ibrahim</t>
  </si>
  <si>
    <t xml:space="preserve">Can't start, battery low voltage, alternator not charging </t>
  </si>
  <si>
    <t xml:space="preserve">Replace battery 2 pcs, Replace alternator </t>
  </si>
  <si>
    <t>Muddazzir , ade ario, rido ilahi, m ependi, Ibrahim</t>
  </si>
  <si>
    <t>Hose apps leak</t>
  </si>
  <si>
    <t>Repair hose apps</t>
  </si>
  <si>
    <t>Low power + hose dump leak</t>
  </si>
  <si>
    <t>Repair hose dump + reaplece rakor &amp; sparator</t>
  </si>
  <si>
    <t>Air presure drop</t>
  </si>
  <si>
    <t>Repair seal valve brake</t>
  </si>
  <si>
    <t>Hardianto, andi amar, eko wahono</t>
  </si>
  <si>
    <t>Stering abnormal noise</t>
  </si>
  <si>
    <t>Refill oil power steering 1 ltr</t>
  </si>
  <si>
    <t>Fiqri, daliman</t>
  </si>
  <si>
    <t>Oil enggine low</t>
  </si>
  <si>
    <t>Add oil enggine 3 liter</t>
  </si>
  <si>
    <t>Daliman</t>
  </si>
  <si>
    <t>Bolt kap stabilizer missing, hose fell oil leak, bolt braket air cleaner missing</t>
  </si>
  <si>
    <t>Replace hose fell oil, add bolt kap stabilizzer, add bolt braket air cleaner</t>
  </si>
  <si>
    <t>Fiqri, eko, daliman</t>
  </si>
  <si>
    <t>Inspection findings left brake lamp malfunction, blower AC shut off</t>
  </si>
  <si>
    <t>Repair wiring brake lamp, repair wiring blower ac</t>
  </si>
  <si>
    <t>Fiqri</t>
  </si>
  <si>
    <t>Spring depan axle 2 RH no 3 patah</t>
  </si>
  <si>
    <t>Replace spring depan no 3</t>
  </si>
  <si>
    <t>Hardianto, andi amar, edi juendi</t>
  </si>
  <si>
    <t>Busing stablizer aus</t>
  </si>
  <si>
    <t>Replace busing stabilizer</t>
  </si>
  <si>
    <t>Harddianto. Edi juendi</t>
  </si>
  <si>
    <t>4/26/2025</t>
  </si>
  <si>
    <t>Ada gesekan safeti kalter</t>
  </si>
  <si>
    <t>Repair braket safeti kalter, pengencangan oil pan</t>
  </si>
  <si>
    <t>Eko wahono, hardianto dan team walder</t>
  </si>
  <si>
    <t xml:space="preserve">Pin spring A2 LH loose </t>
  </si>
  <si>
    <t xml:space="preserve">Retok pin spring A2 LH </t>
  </si>
  <si>
    <t xml:space="preserve">Arif Setiawan, Andi amar, Hardianto </t>
  </si>
  <si>
    <t xml:space="preserve">Baut braket silinder Dum lose </t>
  </si>
  <si>
    <t xml:space="preserve">Replace baut braket silinder Dum, retok baut braket silinder Dum </t>
  </si>
  <si>
    <t>Arif Setiawan, Hardianto B</t>
  </si>
  <si>
    <t>Baut v stay kendor</t>
  </si>
  <si>
    <t xml:space="preserve">Ritok baut v stay </t>
  </si>
  <si>
    <t>Asrianto, Amiruddin</t>
  </si>
  <si>
    <t>Sepring A4 RH patah no9</t>
  </si>
  <si>
    <t>Ganti sepring no 9</t>
  </si>
  <si>
    <t>Rido ilahi, Ade indra, Saharudin</t>
  </si>
  <si>
    <t>Reaplace hose aps</t>
  </si>
  <si>
    <t>Pin spring axle 2 front rh kendor</t>
  </si>
  <si>
    <t>Retouqe pin spring axle 2 front rh</t>
  </si>
  <si>
    <t>Tofik Arian, fujiyama</t>
  </si>
  <si>
    <t>Pin spring a2 rh front losen, house stering Lh leak, bolt cap stabilizer front rh kendor</t>
  </si>
  <si>
    <t>Retoque pin spring front rh, replace house stering Lh, retoque bolt cap stabilizer rh, add oil stering 2 lltr</t>
  </si>
  <si>
    <t>Valve abs bocor + celining alpos</t>
  </si>
  <si>
    <t>Replace Valve ABC 1 pcs ajas rem alpos</t>
  </si>
  <si>
    <t>Asrianto, Ependi, Amiruddin</t>
  </si>
  <si>
    <t>Reaplce rakor and watersparator</t>
  </si>
  <si>
    <t>Cek presure, Vakum, Isi oli, Isi preon</t>
  </si>
  <si>
    <t>Ibrahim nur, Indra saputra</t>
  </si>
  <si>
    <t>Karet stabilizer aus</t>
  </si>
  <si>
    <t xml:space="preserve">Repair karet stabilizer </t>
  </si>
  <si>
    <t xml:space="preserve">Ade indra, Amir, Rido </t>
  </si>
  <si>
    <t xml:space="preserve">Pin sepring A2 RH tekeluar </t>
  </si>
  <si>
    <t xml:space="preserve">Pengencangan pin sepring </t>
  </si>
  <si>
    <t xml:space="preserve">Rido ilahi, Saharuddin </t>
  </si>
  <si>
    <t>Bolt v stey patah XL 3</t>
  </si>
  <si>
    <t>Replace v stey XL 3, Replace bolt 27 1 pcs</t>
  </si>
  <si>
    <t>Ade indrayadi,Amiruddin,Saharuddin,asrianto</t>
  </si>
  <si>
    <t xml:space="preserve">Hose compressor leak. </t>
  </si>
  <si>
    <t xml:space="preserve">Replace hose compressor. </t>
  </si>
  <si>
    <t xml:space="preserve">Indra lasmana,fajri, maswar. </t>
  </si>
  <si>
    <t xml:space="preserve">Air drayer leak. </t>
  </si>
  <si>
    <t xml:space="preserve">Ripair air drayer. </t>
  </si>
  <si>
    <t xml:space="preserve">Indra lasmana, maswar, fajri. </t>
  </si>
  <si>
    <t>4/20/2025</t>
  </si>
  <si>
    <t xml:space="preserve">Lok perdam safety Cabin lepas. </t>
  </si>
  <si>
    <t xml:space="preserve">Ripair Lok perdam safety Cabin. </t>
  </si>
  <si>
    <t xml:space="preserve">Adjust brike all post. </t>
  </si>
  <si>
    <t>Reaplace Fuse 10 A</t>
  </si>
  <si>
    <t>Rpm eror</t>
  </si>
  <si>
    <t>Cleaning sensor commonreal and blending fuel sistem</t>
  </si>
  <si>
    <t>Spring No. 3 &amp; 4 Broken</t>
  </si>
  <si>
    <t>Repace Spring No. 3 &amp; 4</t>
  </si>
  <si>
    <t>Amiruddin, Saharudin, Ade Indra</t>
  </si>
  <si>
    <t>Retok Bolt perseneling</t>
  </si>
  <si>
    <t>Radiator leak, bolt condensor patah</t>
  </si>
  <si>
    <t>Install dan pabrikasi komponen radiator, add kolant 38 ltr, welding bolt kondensor, install condesor ac</t>
  </si>
  <si>
    <t>Teguh, rido, mudazir, indra</t>
  </si>
  <si>
    <t>Pin spring Axle 2 LH loose, sekel pin spring broken, kep bushing stabilizer missing</t>
  </si>
  <si>
    <t xml:space="preserve">Replace sekel pin spring new, Ritoq pin spring Axle 2 LH, Replace kep stabilizer front 1 pcs ( Ripairan welder), Replace bolt kep stabilizer 2 pcs. ripair bushing stabilizer front . </t>
  </si>
  <si>
    <t>Kep stabilizer front missing</t>
  </si>
  <si>
    <t>Replace kep stabilizer front (Ripairan welder) , Ripair bushing stabilizer front, Replace Bolt kep stabilizer front 2 pcs</t>
  </si>
  <si>
    <t>FUJI, TOFIK ARIAN</t>
  </si>
  <si>
    <t>Tyre leak pos 7</t>
  </si>
  <si>
    <t>Replace tyre pos 7</t>
  </si>
  <si>
    <t>Saiful,Syaharudin,Puput,Mahran</t>
  </si>
  <si>
    <t>Tyre leak pos 10</t>
  </si>
  <si>
    <t>Replace tyre pos 10</t>
  </si>
  <si>
    <t>Saiful,mahran</t>
  </si>
  <si>
    <t>Tyre leak pos 9</t>
  </si>
  <si>
    <t>Saiful,puput</t>
  </si>
  <si>
    <t>Tyre leak pos 3</t>
  </si>
  <si>
    <t>Replace tyre pos 3</t>
  </si>
  <si>
    <t>Saiful,syaha,mansyah</t>
  </si>
  <si>
    <t>Saiful,syaha</t>
  </si>
  <si>
    <t>Suwarmansyah</t>
  </si>
  <si>
    <t>Tyre leak pos 4</t>
  </si>
  <si>
    <t>Replace tyre pos 4</t>
  </si>
  <si>
    <t>Rolling tyre Pos 1,2,3 ( schedule )</t>
  </si>
  <si>
    <t>Replace tyre pos 1,2,3</t>
  </si>
  <si>
    <t xml:space="preserve">Bardiansyah,restu,dihan,ari </t>
  </si>
  <si>
    <t>Spring Rh no 3 broken</t>
  </si>
  <si>
    <t>Replace new spring Rh no 3</t>
  </si>
  <si>
    <t>Resha sapan, Muin</t>
  </si>
  <si>
    <t xml:space="preserve">spring rear rh no 4 parted, spring rear lh no 4&amp;5 parted </t>
  </si>
  <si>
    <t>replace spring rear rh no 4, replace spring rear lh no 4&amp;5</t>
  </si>
  <si>
    <t>sudirman, resal renaldo, andi afdika</t>
  </si>
  <si>
    <t>Spring Lh belakang no 3 broken</t>
  </si>
  <si>
    <t>Replace new spring lh no 3 belakang</t>
  </si>
  <si>
    <t>Resha sapan, Muin, Hardianto</t>
  </si>
  <si>
    <t xml:space="preserve">Eror ABS malfungsion &amp; Check Wheel Bearing </t>
  </si>
  <si>
    <t xml:space="preserve">- Cheek wheel bearing A1 RH
- Cheek error by VTT
- Replace sensor ABS A1 RH
- Cleaning Area Housing Sensor ABS
- Cheek &amp; reset error ABS </t>
  </si>
  <si>
    <t xml:space="preserve">Dwi Tri Nursantoso, Lexsy Febrianto </t>
  </si>
  <si>
    <t xml:space="preserve">Bolt v-stay patah </t>
  </si>
  <si>
    <t xml:space="preserve">Replace bolt v-stay </t>
  </si>
  <si>
    <t>Wahyu Gusmawan, Eko , Kamil , akmal</t>
  </si>
  <si>
    <t>Dosage Valve leak</t>
  </si>
  <si>
    <t>Repaire dosage valve</t>
  </si>
  <si>
    <t xml:space="preserve">Dwi Tri Nursantoso, Mustari, Lexy Febrianto </t>
  </si>
  <si>
    <t>Tyre leak pos 11</t>
  </si>
  <si>
    <t>Replace tyre pos 11</t>
  </si>
  <si>
    <t>Suhardi,puput,hendra</t>
  </si>
  <si>
    <t>Tyre leak pos 6</t>
  </si>
  <si>
    <t>Replace tyre pos 6</t>
  </si>
  <si>
    <t>DT 04</t>
  </si>
  <si>
    <t>Rolling tyre pos 1,2 ( schedule )</t>
  </si>
  <si>
    <t>Replace tyre pos 1,2</t>
  </si>
  <si>
    <t>Ari,bardi,dihan,restu</t>
  </si>
  <si>
    <t>Dedy Rahman, Yulius roni, Tomi, Jepri M</t>
  </si>
  <si>
    <t>Tyre leak pos 8</t>
  </si>
  <si>
    <t>Replace tyre pos 8</t>
  </si>
  <si>
    <t>Suhardi,puput</t>
  </si>
  <si>
    <t>Tyre limit pos 9.10</t>
  </si>
  <si>
    <t>Replace tyre pos 9.10</t>
  </si>
  <si>
    <t>bushing v stay axel 3 broken, ptt problem</t>
  </si>
  <si>
    <t>replace v stay axel 3, replace ptt</t>
  </si>
  <si>
    <t>resal renaldo, andi afdika, sudirman</t>
  </si>
  <si>
    <t>Air dryer leak</t>
  </si>
  <si>
    <t xml:space="preserve">Replace filter air dryer </t>
  </si>
  <si>
    <t xml:space="preserve">Replace baterai ( bekas ) </t>
  </si>
  <si>
    <t>Pen spring losen, Raber bushing missing</t>
  </si>
  <si>
    <t>Tunning pin spring, repair rubber bushing stabizzer fr</t>
  </si>
  <si>
    <t xml:space="preserve">Andi amar, bambang pryanto, Samsul alam, deni, </t>
  </si>
  <si>
    <t xml:space="preserve">Rubber stabilizer LH missing </t>
  </si>
  <si>
    <t>repair rubber stabilizer LH, replace shock absorber RH</t>
  </si>
  <si>
    <t xml:space="preserve">Wahyu Gusmawan, Lexy </t>
  </si>
  <si>
    <t>Bolt v stay 27' 2pcs broken</t>
  </si>
  <si>
    <t xml:space="preserve">Replace new bolt 27' 2pcs </t>
  </si>
  <si>
    <t>Muin,resha,hardianto,mustari</t>
  </si>
  <si>
    <t>Bolt V-tay broken 1pcs</t>
  </si>
  <si>
    <t>Replace bolt V-tay 1 pcs</t>
  </si>
  <si>
    <t xml:space="preserve">Yulius Roni, Jefri, Tomi, Dedyrahman </t>
  </si>
  <si>
    <t>Suhardi,hendra,puput</t>
  </si>
  <si>
    <t>Rolling tyre pos 1,2,3,4 ( schedule )</t>
  </si>
  <si>
    <t>Replace tyre pos 1,2,3,4</t>
  </si>
  <si>
    <t>Bracket sub frame rh-lh crakc</t>
  </si>
  <si>
    <t>Welding bracket sub frame rh-lh</t>
  </si>
  <si>
    <t>Rahmat fuji yama, rudi Hartono</t>
  </si>
  <si>
    <t>Bushing waser shock absober a3 rh missing, bolt braket cylinder dump missing 1 pcs dan kendor 6 pcs ( posisi dt di parkiran holling )</t>
  </si>
  <si>
    <t>Replace shock absober new, retoque bolt braket  cylinder dump 6 pcs, install bolt braket cylinder dump 1 pcs</t>
  </si>
  <si>
    <t>Teguh, topik, saharudin</t>
  </si>
  <si>
    <t>Dosage valve adblue broken, ( posisi parkiran holling )</t>
  </si>
  <si>
    <t>Install dosage valve adblue new, reset adblue by vtt, cristalization adblue by vtt, add adblue 20 ltr</t>
  </si>
  <si>
    <t>bolam Fog lamp Lh off</t>
  </si>
  <si>
    <t>Replace bolam fog lamp lh</t>
  </si>
  <si>
    <t>Topik, teguh, saharudin</t>
  </si>
  <si>
    <t>4/21/2025</t>
  </si>
  <si>
    <t>Baut braket silinder dump oblak 7pcs</t>
  </si>
  <si>
    <t xml:space="preserve">Ganti baut braket slinder dumo 7pcs </t>
  </si>
  <si>
    <t>RIDO ILAHI, Fujiama</t>
  </si>
  <si>
    <t>Seat spring Axle 3 RH LH Dmage</t>
  </si>
  <si>
    <t>Reparie dan instal Seat spring Axle 3 RH LH</t>
  </si>
  <si>
    <t xml:space="preserve">MAULIA INDRA LESMANA, Ade indrayadi, Amirudin </t>
  </si>
  <si>
    <t>Sok asorber tidak ada</t>
  </si>
  <si>
    <t>Replace sok asorber Axle 3 LH 1 pcs new</t>
  </si>
  <si>
    <t>Tyre limit pos 5,6</t>
  </si>
  <si>
    <t>Replace tyre pos 5,6</t>
  </si>
  <si>
    <t>Rembesan oli di engine</t>
  </si>
  <si>
    <t>Rapleace plug engine +add oli 15w 40 3liter</t>
  </si>
  <si>
    <t>Jaenal,amin</t>
  </si>
  <si>
    <t>Braket air cleaner broken</t>
  </si>
  <si>
    <t>Repair braket air cleaner(support welder)</t>
  </si>
  <si>
    <t>Wahyu Gusmawan, Benjamin suseno</t>
  </si>
  <si>
    <t>Rolling tyre pos 1,2,3,4 ( Schedule)</t>
  </si>
  <si>
    <t>Bardi,suhardi,restu,erik,dihan,puput,ari,mahran</t>
  </si>
  <si>
    <t>Rolling tyre pos 1,2,3,4</t>
  </si>
  <si>
    <t>Suhardi,puput,mahran,dihan,restu,ari,bardi,erik</t>
  </si>
  <si>
    <t>V belt waterpump broken</t>
  </si>
  <si>
    <t>Replace v belt waterpump.</t>
  </si>
  <si>
    <t>Lampu indikator mati</t>
  </si>
  <si>
    <t>Reaplace hose aps leak</t>
  </si>
  <si>
    <t>Andust break all poss</t>
  </si>
  <si>
    <t xml:space="preserve">Lampu kerja H7 RH mati </t>
  </si>
  <si>
    <t>Replace lampu kerja H7</t>
  </si>
  <si>
    <t>Mawar, fajri, indra lesmana</t>
  </si>
  <si>
    <t>Error speed &amp; auto metic problem</t>
  </si>
  <si>
    <t xml:space="preserve">Ripair harness ketekan auto metic &amp; menual,learning speed. </t>
  </si>
  <si>
    <t>Maswar, fajri, indra lesmana</t>
  </si>
  <si>
    <t>Adjust break all pos, cek lining all pos</t>
  </si>
  <si>
    <t>Cek lining, adjust break all pos</t>
  </si>
  <si>
    <t>Break/Rem melorot</t>
  </si>
  <si>
    <t>Adjust break all pos, cek lining</t>
  </si>
  <si>
    <t>Masnyah,syaha,saiful</t>
  </si>
  <si>
    <t>Saiful,syaha,amir,ridho</t>
  </si>
  <si>
    <t>Lock slack adjuster broken A1 RH</t>
  </si>
  <si>
    <t>Replace lock slack adjuster ( Barang Tidak sesuai dan harus di akali supaya bisa masuk lock nya ) A1 RH</t>
  </si>
  <si>
    <t>Spiral Maffler broken</t>
  </si>
  <si>
    <t>- Replace spiral Maffler
- Replace lining brake A2 LH
- Repaire radio ( komunikasi radio tidak baik )</t>
  </si>
  <si>
    <t>Dwi Tri Nursantoso
Arif Setiawan
Ramlang
Samsul alam
Abdul Muin</t>
  </si>
  <si>
    <t>Ripair Valve parking brake</t>
  </si>
  <si>
    <t>Roth bar patah</t>
  </si>
  <si>
    <t>Welding &amp; Repaire Rooth bar</t>
  </si>
  <si>
    <t xml:space="preserve">Dwi Tri Nursantoso, Abdul Muin, Arif Setiawan </t>
  </si>
  <si>
    <t>Li-Ning pos 2 broken, relay valve</t>
  </si>
  <si>
    <t>Replace new Li-Ning pos 2, repair relay valve.</t>
  </si>
  <si>
    <t>Muin,Dwi,Arif,ramlang,Sudirman.</t>
  </si>
  <si>
    <t>Bolt sylinder dump loosen, Muffler broken, fleksibel Muffler broken.</t>
  </si>
  <si>
    <t xml:space="preserve">Retoque all bolt sylinder dump, repair Muffler by welding, replace fleksibel Muffler </t>
  </si>
  <si>
    <t>Deny yudha, Benjamin suseno</t>
  </si>
  <si>
    <t>Cylinder dump leak</t>
  </si>
  <si>
    <t>Replace cylinder dump</t>
  </si>
  <si>
    <t xml:space="preserve">Dedy Rahman
Herman mamat
Yulius roni
Flavianus tanda
Tomi
Ricardus </t>
  </si>
  <si>
    <t>Tyre leak pos 12</t>
  </si>
  <si>
    <t>Replace tyre pos 12</t>
  </si>
  <si>
    <t>Erik,bardi,hendra,restu</t>
  </si>
  <si>
    <t>Tyre limit pos 6,9,10,11</t>
  </si>
  <si>
    <t>Replace tyre pos 6,9,10,11</t>
  </si>
  <si>
    <t>Erik,hendra,bardi,</t>
  </si>
  <si>
    <t xml:space="preserve">Erik,hendra, Bardi </t>
  </si>
  <si>
    <t>Tyre limit pos 6,9</t>
  </si>
  <si>
    <t>Replace tyre pos 6,9</t>
  </si>
  <si>
    <t>Ari,bardi,hendra,restu</t>
  </si>
  <si>
    <t>Tyre limit pos 10,11,12</t>
  </si>
  <si>
    <t>Replace tyre pos 10,11,12</t>
  </si>
  <si>
    <t>Suhardi,mahran</t>
  </si>
  <si>
    <t xml:space="preserve">Ripair valve ABS and Ripair valve pedal front (Riperkit new) </t>
  </si>
  <si>
    <t>Spring front No 3 RH broken</t>
  </si>
  <si>
    <t>Replace spring front No 3 RH</t>
  </si>
  <si>
    <t>Dwi Tri Nursantoso
Arif Setiawan
Abdul Muin
Ramlang
Ibrahim ( elektrik )</t>
  </si>
  <si>
    <t>Hose hidrolik loose</t>
  </si>
  <si>
    <t>Retok hose hidrolik</t>
  </si>
  <si>
    <t>Bolt casis missing 1 pcs and Bolt braket radiator</t>
  </si>
  <si>
    <t>Reaplace Bolt casis and retok Bolt braket radiator</t>
  </si>
  <si>
    <t>Jumaslang tono adi jepri jonatan</t>
  </si>
  <si>
    <t xml:space="preserve">DT 01 KPB </t>
  </si>
  <si>
    <t xml:space="preserve">BRAKE DRUM A3 LH BROKEN, BOLT NUT WHEEL BROKEN 10 PCS, </t>
  </si>
  <si>
    <t>REPLEACE NEW BRAKE DRUM A3 LH, REPLEACE BOLT NUT WHEEL A3 LH 10 PCS, REPLEACE TENSION SPRING A3 LH</t>
  </si>
  <si>
    <t>Kevin dimas, Amar</t>
  </si>
  <si>
    <t>Work lamp LH shut OFF</t>
  </si>
  <si>
    <t>Replaces beam</t>
  </si>
  <si>
    <t xml:space="preserve">MAULIA INDRA LESMANA </t>
  </si>
  <si>
    <t>Lining a2 Rh limit, Adjuster a1 Rh broken</t>
  </si>
  <si>
    <t>Replace new lining a2 Rh, Replace new adjuster a1 rh</t>
  </si>
  <si>
    <t>Resha sapan
Asrianto
Mudazir
Fujiyama</t>
  </si>
  <si>
    <t>Air presur drop</t>
  </si>
  <si>
    <t>Riper hendel parking break</t>
  </si>
  <si>
    <t>Bambang pryanto</t>
  </si>
  <si>
    <t>Rubber bushing stabilizer A1 LH Missing</t>
  </si>
  <si>
    <t>Instal Rubber bushing ( conveor )</t>
  </si>
  <si>
    <t xml:space="preserve">MAULIA INDRA LESMANA, Saharudin </t>
  </si>
  <si>
    <t>Lampu Tyre RH mati</t>
  </si>
  <si>
    <t>Jumaslang adi</t>
  </si>
  <si>
    <t>Releh valve break leak</t>
  </si>
  <si>
    <t>Replece</t>
  </si>
  <si>
    <t>Bambang pryanto, Andi amar</t>
  </si>
  <si>
    <t>4/23/2025</t>
  </si>
  <si>
    <t>Hydraulic steering system malfuntion</t>
  </si>
  <si>
    <t>Repaire gasket steering pump</t>
  </si>
  <si>
    <t xml:space="preserve">Maulia Indra Lesmana, Saharudin </t>
  </si>
  <si>
    <t>Hose break Valve leak</t>
  </si>
  <si>
    <t>Repair hose break valve</t>
  </si>
  <si>
    <t>Dedy Rahman, Nurdiansyah</t>
  </si>
  <si>
    <t>Oil stering kurang</t>
  </si>
  <si>
    <t xml:space="preserve">Add oil stering 2liter </t>
  </si>
  <si>
    <t>Rido, Samsul alam</t>
  </si>
  <si>
    <t xml:space="preserve">Spakbor depan lepas </t>
  </si>
  <si>
    <t xml:space="preserve">Pemasangan baut spakbor </t>
  </si>
  <si>
    <t>Rido, Amir</t>
  </si>
  <si>
    <t>Lining po 1dan3 limit</t>
  </si>
  <si>
    <t>Ganti lining pos 1 dan 3</t>
  </si>
  <si>
    <t>Samsul galang, Rido, Amir, Ramlang</t>
  </si>
  <si>
    <t xml:space="preserve">Dics clutch limit </t>
  </si>
  <si>
    <t xml:space="preserve">Replace Disc clutch </t>
  </si>
  <si>
    <t>Yulius Roni, Flavianus, Tomi, Dedyrahman, Herman mamat</t>
  </si>
  <si>
    <t>Tyre limit pos 7,8</t>
  </si>
  <si>
    <t>Replace tyre pos 7,8</t>
  </si>
  <si>
    <t>Lining pos 1 limit</t>
  </si>
  <si>
    <t>Ganti lining pos 1</t>
  </si>
  <si>
    <t>Rido, Ramlang, Amir</t>
  </si>
  <si>
    <t>Tyre pos 10 leak</t>
  </si>
  <si>
    <t>Restu, hendra,dihan</t>
  </si>
  <si>
    <t xml:space="preserve">TYRE POS 10 LEAK </t>
  </si>
  <si>
    <t>REPLACE TYRE POS 10</t>
  </si>
  <si>
    <t xml:space="preserve">Suhardi, dihan, Hendra, Restu </t>
  </si>
  <si>
    <t xml:space="preserve">TYRE POS 7 LEAK </t>
  </si>
  <si>
    <t>REPLACE TYRE POS 7</t>
  </si>
  <si>
    <t xml:space="preserve">Hendra Restu dihan </t>
  </si>
  <si>
    <t xml:space="preserve">TYRE POS 9 LEAK </t>
  </si>
  <si>
    <t>Suhardi dan mahran</t>
  </si>
  <si>
    <t xml:space="preserve">Tyre pos 10 leak </t>
  </si>
  <si>
    <t xml:space="preserve">Replace tyre pos 10 </t>
  </si>
  <si>
    <t xml:space="preserve">Suhardi dan mahran </t>
  </si>
  <si>
    <t>Hose retarder leak</t>
  </si>
  <si>
    <t>Replace hose retarder</t>
  </si>
  <si>
    <t>Dedy Rahman
Yulius roni
Flavianus tanda
Tomi</t>
  </si>
  <si>
    <t xml:space="preserve">Tyre pos 5 leak </t>
  </si>
  <si>
    <t>Replace tyre pos 5</t>
  </si>
  <si>
    <t xml:space="preserve">Suhardi Dan mahran </t>
  </si>
  <si>
    <t>Restu hendra dihan arik</t>
  </si>
  <si>
    <t>Tyre pos 2 leak, bead drum crack langsung pengerjaan mekanik</t>
  </si>
  <si>
    <t>Replace tyre new pos 2, Replace new bead drum pos 2 (mekanik)</t>
  </si>
  <si>
    <t xml:space="preserve">Mekanik, dihan, restu, Hendra </t>
  </si>
  <si>
    <t xml:space="preserve">Relay valep parking bocor </t>
  </si>
  <si>
    <t>Kanibal x Dt25</t>
  </si>
  <si>
    <t>Rido, Arip</t>
  </si>
  <si>
    <t xml:space="preserve">DT 56 </t>
  </si>
  <si>
    <t xml:space="preserve">Hose steering RH leak </t>
  </si>
  <si>
    <t>Replace hose steering RH,add oil steering 5 liter</t>
  </si>
  <si>
    <t>Ritoq terminal batrai</t>
  </si>
  <si>
    <t xml:space="preserve">Ripair Valve parking brake, Cleaning Air drayer, Replce filter air drayer new, adjust pressure air drayer. </t>
  </si>
  <si>
    <t>Air drayer buntu</t>
  </si>
  <si>
    <t xml:space="preserve">Cleaning air drayer, ripair air drayer ( Riperkit new), Replace filter air drayer, adjust pressure air drayer. </t>
  </si>
  <si>
    <t>Ball join tie rod LH broken</t>
  </si>
  <si>
    <t xml:space="preserve">Ripair ball join tie rod LH </t>
  </si>
  <si>
    <t>Link stabilizer gesek spring</t>
  </si>
  <si>
    <t xml:space="preserve">Reposisi link stabilizer </t>
  </si>
  <si>
    <t xml:space="preserve">MAULIA INDRA LESMANA, Resha sapan </t>
  </si>
  <si>
    <t>Bolt bracket Muffler lose, Bolt rod bar lose</t>
  </si>
  <si>
    <t>Repaces bolt mufler, Reposisi mufler, Replaces bolt rod bar, Repaire dan welding bracket Muffler</t>
  </si>
  <si>
    <t xml:space="preserve">MAULIA INDRA LESMANA, Fajri, Saharudin </t>
  </si>
  <si>
    <t xml:space="preserve">DT 50 KPB </t>
  </si>
  <si>
    <t>Repair pipe low pressure system ac</t>
  </si>
  <si>
    <t>Muin,maswar</t>
  </si>
  <si>
    <t>Bolt braket radiator loose</t>
  </si>
  <si>
    <t>Retok Bolt braket radiator and retok Bolt braket labrang perseneling</t>
  </si>
  <si>
    <t>Jumaslang jonatan jepri tono</t>
  </si>
  <si>
    <t>Lock kabin loose</t>
  </si>
  <si>
    <t xml:space="preserve">Retok Lock kabin </t>
  </si>
  <si>
    <t xml:space="preserve">Cant star </t>
  </si>
  <si>
    <t>Replace batrai ( ex DT 22 )</t>
  </si>
  <si>
    <t xml:space="preserve">Dwi Tri Nursantoso, Fujiyama </t>
  </si>
  <si>
    <t>Handle retarder broken</t>
  </si>
  <si>
    <t>Reaplace handle retarder</t>
  </si>
  <si>
    <t xml:space="preserve">Rubber stabilizer broken, Bolt Clam spring Rear missing </t>
  </si>
  <si>
    <t xml:space="preserve">Repaire rubber stabilizer pakai marset tyre, Reposisi Clam spring Rear </t>
  </si>
  <si>
    <t xml:space="preserve">Dwi Tri Nursantoso, Bambang P, Fujiyama </t>
  </si>
  <si>
    <t>Valve break pump leak</t>
  </si>
  <si>
    <t>Reaplace valve break pump</t>
  </si>
  <si>
    <t xml:space="preserve">Cant star, Bolt cylinder Dump Missing </t>
  </si>
  <si>
    <t xml:space="preserve">Retoque Bolt harnes batrai, Replace Bolt cylinder Dump </t>
  </si>
  <si>
    <t xml:space="preserve">Dwi Tri Nursantoso, Ade ario, Kevin Dimas </t>
  </si>
  <si>
    <t>Kebocoran di adblue</t>
  </si>
  <si>
    <t xml:space="preserve">Repaire dosage valve </t>
  </si>
  <si>
    <t xml:space="preserve">Bambang P, Dwi Tri Nursantoso </t>
  </si>
  <si>
    <t>Jok oprator problem, Pipe radiator leak</t>
  </si>
  <si>
    <t>Repaire Valve jok oprator
Cek kebocoran water coolant
Remove Pipe radiator
Repaire dan welding Pipe radiator
Instal Pipe radiator
Add water coolant
Final check</t>
  </si>
  <si>
    <t>Maulia Indra Lesmana, Andi amar, Saharudin</t>
  </si>
  <si>
    <t>Labrang perseneling broken</t>
  </si>
  <si>
    <t>Replace labrang perseneling</t>
  </si>
  <si>
    <t>Jumaslang tono jonatan jepri</t>
  </si>
  <si>
    <t>Can't Start</t>
  </si>
  <si>
    <t>Stooring Pagar Seng, Replace 1 battery, Check Charging System, Check Wiring System LoTo</t>
  </si>
  <si>
    <t>Adhe, Kevin</t>
  </si>
  <si>
    <t>Can't Start, INS Shut Off</t>
  </si>
  <si>
    <t>Replace Battery Ex. 22, Check Wiring Starting and Fuse INS</t>
  </si>
  <si>
    <t>Bolt Cyl. Dump Missing, Can't Start</t>
  </si>
  <si>
    <t>Install Bolt Cyl. Dump, Check Battery, Check Wiring LoTo System</t>
  </si>
  <si>
    <t>Adhe, Dwi, Kevin</t>
  </si>
  <si>
    <t>Bolt cylinder dump missing 2 pcs, 6 pcs kendor ( posisi parkiran )</t>
  </si>
  <si>
    <t>Retoque bolt cylinder dump 6 pcs, replace bolt new 2 pcs</t>
  </si>
  <si>
    <t>Teguh, amir</t>
  </si>
  <si>
    <t>SPRING REAR NO 5 BROKEN</t>
  </si>
  <si>
    <t>REPLACE SPRING REAR NO 5</t>
  </si>
  <si>
    <t xml:space="preserve">AL- FAJRI, SAMSUL ALAM, TOFIK ARIAN, RIDO, ASRIANTO. </t>
  </si>
  <si>
    <t>Lampu front rh off.abs error</t>
  </si>
  <si>
    <t>Replace bohlam lmpu front rh.ripair harnes sensor abs pos 5.reset error by vtt.</t>
  </si>
  <si>
    <t>Lexsy.amar</t>
  </si>
  <si>
    <t xml:space="preserve">DT 57 </t>
  </si>
  <si>
    <t xml:space="preserve">Replace hose steering RH,add oil steering 5 liter </t>
  </si>
  <si>
    <t>Reset error by vtt</t>
  </si>
  <si>
    <t>Bolt braket silinder dump broken 2 pcs</t>
  </si>
  <si>
    <t>Replace bolt braket silinder dump 2 pcs</t>
  </si>
  <si>
    <t xml:space="preserve">Usma,in, Abdurahman, Andi lupus Samsul Arifin </t>
  </si>
  <si>
    <t>TYRE POS 10 LEAK</t>
  </si>
  <si>
    <t>SAHARUDIN, MANSYAH, SAIFUL</t>
  </si>
  <si>
    <t>Tyre pos 6 dan 8 leak</t>
  </si>
  <si>
    <t>Replace tyre pos 6 dan 8</t>
  </si>
  <si>
    <t xml:space="preserve">Saharudin, Saiful, mansyah </t>
  </si>
  <si>
    <t xml:space="preserve">Mekanik workshop </t>
  </si>
  <si>
    <t>DT 44</t>
  </si>
  <si>
    <t>Ac hott</t>
  </si>
  <si>
    <t>Cek presure, Ganti condensor ac ripaer, Vakum, Isi oli + preon</t>
  </si>
  <si>
    <t>Ibrahim nur, Indra saputra, Topik arian</t>
  </si>
  <si>
    <t xml:space="preserve">Alternator not charging,work lamp RH trun off </t>
  </si>
  <si>
    <t xml:space="preserve">Repair harnes to alternator sistem, repair harnes to work lamp RH </t>
  </si>
  <si>
    <t xml:space="preserve">Indra, Ibrahim, crew mekanik </t>
  </si>
  <si>
    <t xml:space="preserve">Bolt safety tranmisi missing </t>
  </si>
  <si>
    <t>Repalce Bolt safety tranmisi M 14 10 pcs</t>
  </si>
  <si>
    <t>AL-FAJRI, TOFIK ARIAN</t>
  </si>
  <si>
    <t>Schedule replace engine</t>
  </si>
  <si>
    <t>Remove boost pipe
Remove clamp hose intake intercooler
Remove servo clutch
Remove intake pipe
Remove clamp hose outcooler
Remove clamp exhaust pipe
Remove exhaust pipe
Remove clamp elbow air intake
Remove elbow air intake
Remove bracket cabin
Remove hose steering pump
Drain watter coolant
Remove hose radiator
Remove compressor ac
Remove fan radiator
Remove harness motor starting
Remove harness alternator
Remove harness MR engine
Remove fuel line
Remove bolt transmision to engine
Remove bolt bracket radiator
Remove radiator
Remove intercooler</t>
  </si>
  <si>
    <t>Andreas Nuri, Wahyu Gusmawan, Mustari</t>
  </si>
  <si>
    <t>Tyre pos 5 leak</t>
  </si>
  <si>
    <t xml:space="preserve">Install tyre pos 5 </t>
  </si>
  <si>
    <t xml:space="preserve">Puput hendra dihan restu bardiansyah </t>
  </si>
  <si>
    <t xml:space="preserve">Install tyre pos 10 </t>
  </si>
  <si>
    <t xml:space="preserve">Puput Hendra Restu dihan bardiansyah </t>
  </si>
  <si>
    <t>Rolling tyre pos 1 dan 2</t>
  </si>
  <si>
    <t>Install tyre pos 1 dan 2 new</t>
  </si>
  <si>
    <t>Hendra Restu dihan bardiansyah puput</t>
  </si>
  <si>
    <t>Tyre pos 11 leak</t>
  </si>
  <si>
    <t>Install tyre pos 11</t>
  </si>
  <si>
    <t xml:space="preserve">Restu hendra dihan </t>
  </si>
  <si>
    <t xml:space="preserve">Puput Martinus bardiansyah </t>
  </si>
  <si>
    <t>Tyre pos 5 dan 6 leak</t>
  </si>
  <si>
    <t>Install tyre pos 5 dan 6</t>
  </si>
  <si>
    <t xml:space="preserve">ERIK Hendra Restu dihan </t>
  </si>
  <si>
    <t xml:space="preserve">Install tyre pos 1,2,3,4 new </t>
  </si>
  <si>
    <t xml:space="preserve">Dihan Restu hendra erik </t>
  </si>
  <si>
    <t xml:space="preserve">Low power (NOx control monitoring system),Air cleaner buntu.posisi parkiran </t>
  </si>
  <si>
    <t xml:space="preserve">Riset by vtt, replace aircleaner, kristalisasi adblue </t>
  </si>
  <si>
    <t>Deny yudha, teguh wahyudi</t>
  </si>
  <si>
    <t>Add Blue Leak, Abs Eror</t>
  </si>
  <si>
    <t>Replace Dosage Valve, Reset Eror</t>
  </si>
  <si>
    <t>Yusril, ridho</t>
  </si>
  <si>
    <t xml:space="preserve">Tyre pos 8 leak impact </t>
  </si>
  <si>
    <t>Install tyre pos 8</t>
  </si>
  <si>
    <t xml:space="preserve">Erik Hendra Restu dihan </t>
  </si>
  <si>
    <t>DT 96 KPB</t>
  </si>
  <si>
    <t xml:space="preserve">Tyre pos 7 leak </t>
  </si>
  <si>
    <t>Install tyre pos 7</t>
  </si>
  <si>
    <t>Tyre pos 7,8,9 10</t>
  </si>
  <si>
    <t>Install tyre pos 7,8,9,10</t>
  </si>
  <si>
    <t xml:space="preserve">Hendra Restu dihan bardiansyah puput </t>
  </si>
  <si>
    <t xml:space="preserve">Silinder dump leak </t>
  </si>
  <si>
    <t>Replace silinder dump ( baru )</t>
  </si>
  <si>
    <t>Yulius Roni, Herman mamat, Dedyrahman, Adi, Richardus,</t>
  </si>
  <si>
    <t>EKO, TOFIK ARIAN</t>
  </si>
  <si>
    <t xml:space="preserve">Low adblue, lampu kerja RH mati </t>
  </si>
  <si>
    <t xml:space="preserve">Add adblue 20 liter, replace lampu kerja RH </t>
  </si>
  <si>
    <t xml:space="preserve">Arif Setiawan, Andi amar, Bambang P </t>
  </si>
  <si>
    <t xml:space="preserve">Lampu kerja RH mati </t>
  </si>
  <si>
    <t>Replace lampu kerja RH H7</t>
  </si>
  <si>
    <t>4/25/2025</t>
  </si>
  <si>
    <t>Bolt propeler sahft A3 missing 1 pcs</t>
  </si>
  <si>
    <t>Instal bolt 1 pcs,retorqe bolt propeler sahft</t>
  </si>
  <si>
    <t>Team servis</t>
  </si>
  <si>
    <t>Radio mati</t>
  </si>
  <si>
    <t>Cek harners ,repleace skiring</t>
  </si>
  <si>
    <t xml:space="preserve">Samsu </t>
  </si>
  <si>
    <t xml:space="preserve">Install tyre pos 5 ex vendor </t>
  </si>
  <si>
    <t xml:space="preserve">Bardiansyah Erik Hendra </t>
  </si>
  <si>
    <t>Air pressure bar error</t>
  </si>
  <si>
    <t xml:space="preserve">Repair kabel sensor tabung </t>
  </si>
  <si>
    <t>Tyre pos 9 dan 10 leak</t>
  </si>
  <si>
    <t>Install tyre pos 9 dan 10 new</t>
  </si>
  <si>
    <t>Bolt rod bar missing 2 pcs</t>
  </si>
  <si>
    <t xml:space="preserve">Replace Bolt rod bar 2 pcs </t>
  </si>
  <si>
    <t>ADE INDRA, RIDO, TOFIK ARIAN</t>
  </si>
  <si>
    <t>Bar angin error and pipa compressor leak</t>
  </si>
  <si>
    <t>Ripair kabel sensor tabung angin and ritoq pipa compressor</t>
  </si>
  <si>
    <t>Brake to loose</t>
  </si>
  <si>
    <t>Repair relay valve parking brake</t>
  </si>
  <si>
    <t>Teguh, rido</t>
  </si>
  <si>
    <t xml:space="preserve">Air pressure drop, work lamp RH trun off </t>
  </si>
  <si>
    <t xml:space="preserve">Repair Valve parking brake and repair harnes work lamp RH </t>
  </si>
  <si>
    <t xml:space="preserve">Ibrahim,asrianto, Edwin, crew mekanik </t>
  </si>
  <si>
    <t xml:space="preserve">Tyre pos 9 dan 10 leak </t>
  </si>
  <si>
    <t xml:space="preserve">Install tyre pos 9 dan 10 </t>
  </si>
  <si>
    <t xml:space="preserve">Bardiansyah Erik Hendra ari </t>
  </si>
  <si>
    <t>Rolling tyre pos 1,2,3 &amp; 4</t>
  </si>
  <si>
    <t>Install tyre new pos 1,2,3 dan 4</t>
  </si>
  <si>
    <t xml:space="preserve">Install tyre pos 9 </t>
  </si>
  <si>
    <t xml:space="preserve">Saiful, Puput, dihan </t>
  </si>
  <si>
    <t>Bar air pressure tidak fungsi and clam tabung loose</t>
  </si>
  <si>
    <t>Ripair harnes sensor ins, cleaning sensor ins, Ripair guide pressure monitor and ritoq clam tabung</t>
  </si>
  <si>
    <t xml:space="preserve">ADE INDRA, TEGUH WAHYUDI, TOFIK ARIAN. </t>
  </si>
  <si>
    <t xml:space="preserve">Pengerjaan mekanik ada temuan rim crack </t>
  </si>
  <si>
    <t xml:space="preserve">Install tyre pos 3 </t>
  </si>
  <si>
    <t xml:space="preserve">Eko (mekanik) Hendra Erik </t>
  </si>
  <si>
    <t xml:space="preserve">Tyre pos 3 </t>
  </si>
  <si>
    <t xml:space="preserve">Puput dihan Saiful </t>
  </si>
  <si>
    <t>Valve parking brake leak</t>
  </si>
  <si>
    <t>Ripair valve parking brake</t>
  </si>
  <si>
    <t>ADE INDRA, TEGUH WAHYUDI , TOFIK ARIAN</t>
  </si>
  <si>
    <t>DT 22</t>
  </si>
  <si>
    <t>Replace engine</t>
  </si>
  <si>
    <t>Remove pressure plate
Remove flywheel
Remove disk clutch
Install disk clutch
Adjust pressure plate
Install flywheel to replacement engine
Retoque flywheel 220Nm + final angular tightening 90 degrees
Install pressure plate
Retoque flywheel 70Nm
Remove exhaust flap
Install exhaust flap to replacement engine
Remove alternator
Remove bracket alternator
Install bracet alternator to replacement engine
Install alternator to replacement engine
Install motor starting to replacement engine
Remove return fuel pipe
Install return fuel pipe to replacement engine
Remove water coolant pipe
Install water coolant pipe to replacement engine
Remove MR module engine
Install MR module engine to replacement engine
Remove bracket support
Install bracket support to replcement engine
Remove tensioner pulley
Install tensioner pulley to replacement engine
Remove V-RIBBET BELT
Install V-RIBBET BELT to replacement engine
Remove air compressor
Install air compressor to engine replacement
Replace counterahaft brake
Remove mounting engine RH LH
Remove radiator assy from bracket
Install reservoir tank
Install bracket radiator to radiator repair
Remove bracket engine harness
Install bracket engine harness to replacement engine
Install steering pump
Remove bracket compressor air conditioner
Install bracket compressor air conditioner to replacement engine</t>
  </si>
  <si>
    <t>Andreas Nuri, Wahyu Gusmawan, Mustari, Benjamin</t>
  </si>
  <si>
    <t>Lock pressure clutch broken, Release bearing jamed</t>
  </si>
  <si>
    <t>Replace pressure clutch, Replace disc clutch, Replace release bearing</t>
  </si>
  <si>
    <t>Dedy Rahman
Herman mamat
Jonathan lubis
Adi
Tomi
Ricardus</t>
  </si>
  <si>
    <t>Guage air pressure error and bolt sepakbor LH missing</t>
  </si>
  <si>
    <t>Ripair harnes sensor ins and Replace Bolt sepakbor LH 1 pcs</t>
  </si>
  <si>
    <t>Cluth servo problem</t>
  </si>
  <si>
    <t>Repair cluth servo</t>
  </si>
  <si>
    <t>Hardianto</t>
  </si>
  <si>
    <t>Rubber Shock absorber missing</t>
  </si>
  <si>
    <t xml:space="preserve">Repaire rubber Shock absorber </t>
  </si>
  <si>
    <t>Resha Sapan, A.amar</t>
  </si>
  <si>
    <t xml:space="preserve">Spring front A2 LH No 1 + Pin Spring </t>
  </si>
  <si>
    <t xml:space="preserve">Replace spring front No 1 LH, completed Tank adblue, Replace Lining Brake pos 6 </t>
  </si>
  <si>
    <t xml:space="preserve">Dwi Tri Nursantoso, Lexsy Febrianto, Abdul Muin, Deny Pradana </t>
  </si>
  <si>
    <t>Lining A2 RH limit, Exhaust Brake malfungsion</t>
  </si>
  <si>
    <t xml:space="preserve">Assembly lining Brake Rear, Replace lining brake A2 RH, Repaire Exhaust Brake </t>
  </si>
  <si>
    <t>Dwi Tri Nursantoso, Abdul Muin, Resa shapan</t>
  </si>
  <si>
    <t xml:space="preserve">Arm Wiper RH Malfungsion, Parking Brake Abnormal </t>
  </si>
  <si>
    <t>Repaire Arm Wiper RH, Cek line air system, Cek harnes Sensor Air Tank + Handle Parking Brake, Regulator air tank Problem, Bypas Hosse air tank to handle parking Brake</t>
  </si>
  <si>
    <t>Dwi Tri Nursantoso, Waldy ( elektrik ), Fikri  ( Elektrik )</t>
  </si>
  <si>
    <t xml:space="preserve">LiNing pos 4 limit </t>
  </si>
  <si>
    <t>Replace LiNing brake pos 4</t>
  </si>
  <si>
    <t>ABS Malfunction pos 7</t>
  </si>
  <si>
    <t xml:space="preserve">Repair harnes ABS pos 7,riset ABS by vtt </t>
  </si>
  <si>
    <t>Tyre leak pos 5</t>
  </si>
  <si>
    <t>Suhardi,mahran,mansyah</t>
  </si>
  <si>
    <t>Suhardi,mansyah</t>
  </si>
  <si>
    <t>DT 51</t>
  </si>
  <si>
    <t>Tyre leak pos 5.6</t>
  </si>
  <si>
    <t>Replace tyre pos 5.6</t>
  </si>
  <si>
    <t>DT 47</t>
  </si>
  <si>
    <t>DT 36  KPB</t>
  </si>
  <si>
    <t>Presure drop</t>
  </si>
  <si>
    <t>Repair airdrayer</t>
  </si>
  <si>
    <t>Mawar,, fajri</t>
  </si>
  <si>
    <t>Ptt radio rusak</t>
  </si>
  <si>
    <t>Ripaer ptt radio</t>
  </si>
  <si>
    <t>Ibrahim nur</t>
  </si>
  <si>
    <t>brake to loose</t>
  </si>
  <si>
    <t>muddazzir</t>
  </si>
  <si>
    <t>Bolt Sub Frame Missing 3 pcs</t>
  </si>
  <si>
    <t>Install Bolt Seat Spring</t>
  </si>
  <si>
    <t>Disclucht limit</t>
  </si>
  <si>
    <t>Reaplace Disclucht and instal tranmisi</t>
  </si>
  <si>
    <t>Jumaslang jonatan adi Herman tomi</t>
  </si>
  <si>
    <t>Blower ac mati, Braket sok breker lepas</t>
  </si>
  <si>
    <t>Perbaikan kabel, Pemasangan braket+ sok breker</t>
  </si>
  <si>
    <t>Rido ilahi, Ade indra, Teguh</t>
  </si>
  <si>
    <t>Over Heat,Gasket Water Pump Leak, V-Belt WornOut</t>
  </si>
  <si>
    <t>Replace Gasket water pump, Remove/install water pump,replace V-Belt 2 pcs, Refill Coolant 20 liter</t>
  </si>
  <si>
    <t>Asrianto, Saharuddin, @kil</t>
  </si>
  <si>
    <t xml:space="preserve">...... </t>
  </si>
  <si>
    <t xml:space="preserve">Acchident temundur tabrak tanggul ( pantauan 8 muatan) </t>
  </si>
  <si>
    <t xml:space="preserve">Cek kerusaan unit, Cek lining all pos, adjust brake all pos. </t>
  </si>
  <si>
    <t>PTT radio tidak fungsi</t>
  </si>
  <si>
    <t xml:space="preserve">Ripair PTT radio </t>
  </si>
  <si>
    <t xml:space="preserve">Learning to sistem and cek pressure to AC sistem </t>
  </si>
  <si>
    <t>Pin sepring A2 kanan patah+ hanger sepring rusak</t>
  </si>
  <si>
    <t>Replace pin sepring 1 pcs, Replace hanger sepring 1 pcs</t>
  </si>
  <si>
    <t>Asrianto, Saharuddin</t>
  </si>
  <si>
    <t>Housing oil Coolers leak</t>
  </si>
  <si>
    <t>Reaplace housing oil cooler</t>
  </si>
  <si>
    <t>Jumaslang jonatan adi Tomi Herman</t>
  </si>
  <si>
    <t xml:space="preserve">Ajas rem </t>
  </si>
  <si>
    <t>RIDO ILAHI</t>
  </si>
  <si>
    <t xml:space="preserve">Canstar </t>
  </si>
  <si>
    <t>Pngencangan kepala acuu</t>
  </si>
  <si>
    <t>Install engine mounting 2pcs
Install bolt engine mounting
Install engine assy
Install bolt mounting transmision
Install bolt transmision to engine
Install intercooler
Install radiator with bracket
Install bolt bracket radiator
Install bolt bracket intercooler to bracket radiator
Install hose cooler transmision
Install compressor air conditioner
Install bracket hose radiator to engine
Install hose radiator to engine
Install fan radiator
Install hose engine out
Install molded hose
Install exhaust pipe
Install clamp exhaust pipe
Install thermal screen exhaust
Install bracket cabin
Install install boost pipe
Install clamp boost pipe
Install hose intercooler
Install pipe aftercooler
Install hose aftercooler
Install harness motor starting
Install harenss alternator
Install battery
Install hose steering pump
Install hose air compressor assembly
Install servo clutch
Install harness engine</t>
  </si>
  <si>
    <t>Dfferential A2 dan A3 temuan gram</t>
  </si>
  <si>
    <t>Replaces Dfferential A2 dan A3, Add oli</t>
  </si>
  <si>
    <t>Maulia Indra Lesmana, Amirudin, M.Al fajri, Yusril purnomo</t>
  </si>
  <si>
    <t>Repair Servo, Adjust Stuk</t>
  </si>
  <si>
    <t>Maswar,, fajri</t>
  </si>
  <si>
    <t>AirPresure drop</t>
  </si>
  <si>
    <t>Repair edrayer</t>
  </si>
  <si>
    <t>Airpresure droop</t>
  </si>
  <si>
    <t>Maswar, Fajri</t>
  </si>
  <si>
    <t>handel parking brake leak, valev air dryer leak, filter air dryer kotor</t>
  </si>
  <si>
    <t xml:space="preserve">replace handel parking brake, replace valev air dryer, replace filter air dryer </t>
  </si>
  <si>
    <t>hardianto, resal renaldo, andi afdika, samsul alam</t>
  </si>
  <si>
    <t>Adjust Brake All, Fog lamps Shut of</t>
  </si>
  <si>
    <t xml:space="preserve">Cek Wiring Harnes fog lamps, Jamper kabel harnes fog lamps, Adjust Brake All </t>
  </si>
  <si>
    <t xml:space="preserve">Dwi Tri Nursantoso, Arif Setiawan, Bambang P </t>
  </si>
  <si>
    <t xml:space="preserve">Rubber busing stabilizer RH broken </t>
  </si>
  <si>
    <t>Repair rubber busing stabilizer RH</t>
  </si>
  <si>
    <t xml:space="preserve">Center bolt Rear RH broken, shock absorber rear RH broken,pen spring A2 RH loosen </t>
  </si>
  <si>
    <t xml:space="preserve">Replace center bolt  Rear RH, replace shock absorber rear RH new, retoque pen spring A2 RH </t>
  </si>
  <si>
    <t>Deny yudha, lexsy febrianto, Abdul Muin,ramlang</t>
  </si>
  <si>
    <t xml:space="preserve">servo pipe leak </t>
  </si>
  <si>
    <t>replace servo pipe, add oil stering 5ltr</t>
  </si>
  <si>
    <t>ramlang, andi afdika, resal renaldo</t>
  </si>
  <si>
    <t xml:space="preserve">DT 15 KPB </t>
  </si>
  <si>
    <t>Li-Ning pos 3 pos 4 broken</t>
  </si>
  <si>
    <t>Replace new Li-Ning pos 3/4</t>
  </si>
  <si>
    <t>Muin,amar,resha,ramlang,Galang.</t>
  </si>
  <si>
    <t>4/27/2025</t>
  </si>
  <si>
    <t>bolt bracket seat driver broken</t>
  </si>
  <si>
    <t>repair bolt bracket seat driver (welding bolt)</t>
  </si>
  <si>
    <t xml:space="preserve">worklamp front rh shut off </t>
  </si>
  <si>
    <t>replace bohlamp front rh</t>
  </si>
  <si>
    <t>ramlang</t>
  </si>
  <si>
    <t xml:space="preserve">DT 21 KPB </t>
  </si>
  <si>
    <t>Work lamps shut of LH</t>
  </si>
  <si>
    <t xml:space="preserve">Replace Bulb lamps H7 LH </t>
  </si>
  <si>
    <t xml:space="preserve">Arif Setiawan </t>
  </si>
  <si>
    <t>Adjust Brake All, Kebocoran angin</t>
  </si>
  <si>
    <t>Adjust Brake All, Cek kebocoran angin</t>
  </si>
  <si>
    <t xml:space="preserve">Bambang P </t>
  </si>
  <si>
    <t xml:space="preserve">DT 63 </t>
  </si>
  <si>
    <t>Spring front No 2 broken, Kebocoran air cooolant / Hosse hitter</t>
  </si>
  <si>
    <t xml:space="preserve">Repaire Hosse coolant / Hosse hitter </t>
  </si>
  <si>
    <t xml:space="preserve">Kebocoran Hosse Dibawah cabin </t>
  </si>
  <si>
    <t>Repaire Hosse Klakson</t>
  </si>
  <si>
    <t xml:space="preserve">Arif Setiawan, Dwi Tri Nursantoso </t>
  </si>
  <si>
    <t>Hosse Klakson bocor lagi</t>
  </si>
  <si>
    <t xml:space="preserve">Repaire Hosse Klakson ( Shock Hossse ) </t>
  </si>
  <si>
    <t>Dwi Tri Nursantoso, Arif Setiawan, Bambang P, A.amar</t>
  </si>
  <si>
    <t>Batu nyangkut disela sela tyre No 11-12</t>
  </si>
  <si>
    <t>Remove batu disela sela tyre</t>
  </si>
  <si>
    <t xml:space="preserve">Bolt rootbar missing </t>
  </si>
  <si>
    <t xml:space="preserve">Replace Bolt rootbar </t>
  </si>
  <si>
    <t>Anchorage A1 Rear RH Broken, Pin Spring A1 Rear RH Parted</t>
  </si>
  <si>
    <t>- Replace pin Spring+Shackle In &amp; out</t>
  </si>
  <si>
    <t>Dwi Tri Nursantoso, A.amar</t>
  </si>
  <si>
    <t xml:space="preserve">- </t>
  </si>
  <si>
    <t>Waterseparator+bracket missing</t>
  </si>
  <si>
    <t xml:space="preserve">Bypas Hosse Waterseparator </t>
  </si>
  <si>
    <t xml:space="preserve">DT 19 KPB </t>
  </si>
  <si>
    <t>Work lamps shut of RH</t>
  </si>
  <si>
    <t xml:space="preserve">Cek Wiring Harnes Work lamps RH, Cek Fuse Box Work lamps, Replace Bulb lamps H7 </t>
  </si>
  <si>
    <t>Kebocoran Hosse Steering LH</t>
  </si>
  <si>
    <t>Cek kebocoran oil steering ( oil level over )</t>
  </si>
  <si>
    <t>Rolling tyre pos 1-4</t>
  </si>
  <si>
    <t>Install tyre pos 1-4 new</t>
  </si>
  <si>
    <t>Ari, bardiansyah restu erik</t>
  </si>
  <si>
    <t xml:space="preserve">DT 20 KPB </t>
  </si>
  <si>
    <t>Kebocoran angin + speed masuk</t>
  </si>
  <si>
    <t>Netral kan speed, Cek kebocoran angin, Replace Air Dryer, Repaire Valve ABS</t>
  </si>
  <si>
    <t xml:space="preserve">Install tyre pos 7 </t>
  </si>
  <si>
    <t xml:space="preserve">Saharudin dan Saiful </t>
  </si>
  <si>
    <t>Install tyre pos 5</t>
  </si>
  <si>
    <t>Ari restu bardi</t>
  </si>
  <si>
    <t xml:space="preserve">Tyre pos 1 dan 3 rim crack </t>
  </si>
  <si>
    <t xml:space="preserve">Install tyre pos 1 new pos 3 spare </t>
  </si>
  <si>
    <t xml:space="preserve">Ari restu bardi </t>
  </si>
  <si>
    <t>Install tyre new pos 1-4</t>
  </si>
  <si>
    <t>Ari restu bardi erik</t>
  </si>
  <si>
    <t xml:space="preserve">Suhardi mahran Puput </t>
  </si>
  <si>
    <t xml:space="preserve">Mahran Puput Suhardi </t>
  </si>
  <si>
    <t xml:space="preserve">Install tyre pos 10 leak </t>
  </si>
  <si>
    <t xml:space="preserve">Suhardi Puput mahran </t>
  </si>
  <si>
    <t>Tyre pos 12 leak</t>
  </si>
  <si>
    <t>Install tyre pos 12</t>
  </si>
  <si>
    <t>Tyre pos 11</t>
  </si>
  <si>
    <t>Repaire Valve Brake (di jalur BDK)</t>
  </si>
  <si>
    <t>Hose steering no 6 &amp; 23 leak, [PN-05C6407 &amp; PN-68C3855 ]</t>
  </si>
  <si>
    <t>Replace hose [ PN-05C6407 &amp; PN-68C3855 ]</t>
  </si>
  <si>
    <t>Spring nmer 2 front a2 Lh broken, bushing spring nmer 1 front a2 Lh loseen</t>
  </si>
  <si>
    <t xml:space="preserve">Replace spring front a2 Lh nmer 1 dan 2 Lh, </t>
  </si>
  <si>
    <t>Teguh, mudazir, saharudin, akmal</t>
  </si>
  <si>
    <t>Hose steering no 6 &amp; 14 leak, PN-05C6407 &amp; PN-68C2593</t>
  </si>
  <si>
    <t>Replace hose steering no 6 &amp; 14, PN-05C6407 &amp; PN-68C2593</t>
  </si>
  <si>
    <t>Hose steering no PN-68C2593</t>
  </si>
  <si>
    <t>Replace hose steering no PN-68C2593</t>
  </si>
  <si>
    <t>Hose steering no 14 leak, PN-68C2593</t>
  </si>
  <si>
    <t>Replace hose steering no 14, PN-68C2593</t>
  </si>
  <si>
    <t xml:space="preserve">Pin spring Axle 2 RH front broken, bushing spring Axle 2 RH aus. </t>
  </si>
  <si>
    <t xml:space="preserve">Replace spring no 1, Replace senter bolt spring, replace pin spring + slip pin spring 1 pcs Axle 2 RH front, repalce pin spring 2 pcs + sekel pin spring Axle 2 RH rear. </t>
  </si>
  <si>
    <t>Disluct limit</t>
  </si>
  <si>
    <t>Remove instal transmisi and reaplace discluct</t>
  </si>
  <si>
    <t>Jumaslang tono jonatan adi Ricardus Herman syapuddin nurdin</t>
  </si>
  <si>
    <t>Hose radiator leak</t>
  </si>
  <si>
    <t xml:space="preserve">Repair hose radiator </t>
  </si>
  <si>
    <t>Jumaslang tono jonatan adi Herman</t>
  </si>
  <si>
    <t>Completed part after replace engine</t>
  </si>
  <si>
    <t>Add water coolant 40 Liter
Add oil engine 38 Liter
Add atf 4 Liter
Bleeding fuel
Check leaking oil
Check leaking water coolant
Final check
Cranking test engine
Running engine test
Findings :
-Oil leak found in fly wheel
Remove bolt propaller shaft
Remove propaller shaft
Remove bolt crossmember under gearbox
Remove crossmember under gearbox
Remove hose PTO
Remove harness
Remove servo clutch
Remove bolt mounting transmision
Remove bracket transmision
Findings :
-Mounting transmision broken
Open the bolt around the transmission
Remove transmision
Remove bolt pressure plate
Remove pressure plate
Remove bolt fly wheel
Remove fly wheel
Remove seal crank shaft
Findings :
-The crankshaft seal is not suitable</t>
  </si>
  <si>
    <t>Andreas Nuri, Wahyu Gusmawan, Aditya Irawan, Mustari</t>
  </si>
  <si>
    <t>Rear spring no 1 LH parted</t>
  </si>
  <si>
    <t>Replace rear spring no 1 lh</t>
  </si>
  <si>
    <t>Muddazzir , Syaharuddin, rido, taufik, akmal</t>
  </si>
  <si>
    <t>Repaire rubber stabilizer pakai marset Tyree ( BARANG NO STOCK )</t>
  </si>
  <si>
    <t>Dwi Tri Nursantoso, Arif Setiawan, Samsul alam</t>
  </si>
  <si>
    <t>Replace air cleaner, dan watersparator</t>
  </si>
  <si>
    <t>Hardianto, resal renaldo</t>
  </si>
  <si>
    <t xml:space="preserve">rod bar broken </t>
  </si>
  <si>
    <t>repair rod bar (welding)</t>
  </si>
  <si>
    <t>muh alfajri, andi afdika</t>
  </si>
  <si>
    <t>Radio komonikasi bermasalah</t>
  </si>
  <si>
    <t>Ripaer conektor antena radio</t>
  </si>
  <si>
    <t>Ripaer conektor radio</t>
  </si>
  <si>
    <t xml:space="preserve">Spring front LH No 1 Parted </t>
  </si>
  <si>
    <t xml:space="preserve">Replace spring front LH No 1 </t>
  </si>
  <si>
    <t>Rakor sprator pecah</t>
  </si>
  <si>
    <t>Repair rakor dan jalur fuel</t>
  </si>
  <si>
    <t>Hardianto, bambang.p</t>
  </si>
  <si>
    <t xml:space="preserve">Cek presure, Ganti extrapan </t>
  </si>
  <si>
    <t>Ibrahim nur, Waldy</t>
  </si>
  <si>
    <t>Add Oil engine 5 liter ( LT 04 )</t>
  </si>
  <si>
    <t xml:space="preserve">Dwi Tri Nursantoso, Arif Setiawan, Samsul alam </t>
  </si>
  <si>
    <t xml:space="preserve">DT 02 KPB </t>
  </si>
  <si>
    <t>Waterpump Leak</t>
  </si>
  <si>
    <t>Install waterpump ( Second ), Completed Componen support Waterpump, Add air radiator ( air biasa ), Running Unit, Cek Kebocoran waterpump  after instal waterpump ( AMAN TIDAK ADA KEBOCORAN )</t>
  </si>
  <si>
    <t>Bolt Rootbar Kendor</t>
  </si>
  <si>
    <t xml:space="preserve">Thitening Bolt rootbar </t>
  </si>
  <si>
    <t xml:space="preserve">Cek Lining all pos, Adjust Brake All </t>
  </si>
  <si>
    <t>Work lamps shut down RH</t>
  </si>
  <si>
    <t>Replace Bulb lamps H7 RH</t>
  </si>
  <si>
    <t>Work lamps LH goyang/kendor</t>
  </si>
  <si>
    <t xml:space="preserve">Thitening bracket head lamps </t>
  </si>
  <si>
    <t xml:space="preserve">Replace Bulb lamps H7 RH </t>
  </si>
  <si>
    <t>Samsul alam</t>
  </si>
  <si>
    <t xml:space="preserve">DT 33 KPB </t>
  </si>
  <si>
    <t xml:space="preserve">Replace batrai </t>
  </si>
  <si>
    <t>4/28/2025</t>
  </si>
  <si>
    <t>Abs eror, bushing stabilizer front Lh missing</t>
  </si>
  <si>
    <t>Reset abs by vtt, repair bushing stabilizer front Lh pakai marset ban</t>
  </si>
  <si>
    <t>Teguh, amar</t>
  </si>
  <si>
    <t>Spring no 4 Rh panted, Bushing Stablizer broken</t>
  </si>
  <si>
    <t xml:space="preserve">Replace new spring no 4 rh, Repair bushing stablizer </t>
  </si>
  <si>
    <t>Resha sapan, Andi amar, Mustarik</t>
  </si>
  <si>
    <t xml:space="preserve">Abs eror, </t>
  </si>
  <si>
    <t>Chek lenning all pos, reset abs by vtt</t>
  </si>
  <si>
    <t>Teguh, eko w</t>
  </si>
  <si>
    <t>Midle segmen broken</t>
  </si>
  <si>
    <t>Reaplace midle segmen Rh and Lh</t>
  </si>
  <si>
    <t>Jumaslang samsul lupus</t>
  </si>
  <si>
    <t>Eror speed ( neutral)</t>
  </si>
  <si>
    <t>Riper servo kelat</t>
  </si>
  <si>
    <t xml:space="preserve">Asrianto, Saharudin </t>
  </si>
  <si>
    <t xml:space="preserve">Cek LiNing,ABS Malfunction </t>
  </si>
  <si>
    <t>Replace sensor ABS pos 5, replace LiNing brake pos 5</t>
  </si>
  <si>
    <t xml:space="preserve">Deny yudha, Lexsy febrianto </t>
  </si>
  <si>
    <t xml:space="preserve">DT 91 </t>
  </si>
  <si>
    <t xml:space="preserve">Rubber busing stabilizer missing,ABS Eror </t>
  </si>
  <si>
    <t xml:space="preserve">Repair rubber busing stabilizer, riset ABS by vtt </t>
  </si>
  <si>
    <t xml:space="preserve">, </t>
  </si>
  <si>
    <t>Repair terminal battery</t>
  </si>
  <si>
    <t>Fiqri, topik</t>
  </si>
  <si>
    <t>Cantik start</t>
  </si>
  <si>
    <t>Replace battery 120A second 1 pcs</t>
  </si>
  <si>
    <t>Vessel crack</t>
  </si>
  <si>
    <t>Lepas terminal battery tuk pengelasan</t>
  </si>
  <si>
    <t>Pin spring A1 RH rear worn out 2 pcs</t>
  </si>
  <si>
    <t xml:space="preserve">Replace pin Spring A1 rh rear 2 pcs, remove &amp; instal silincer mufler </t>
  </si>
  <si>
    <t>Muddazzir, teguh, Rahmat Kamil, ridho</t>
  </si>
  <si>
    <t>Repleace valev ripar kit</t>
  </si>
  <si>
    <t>Jenal ,amin</t>
  </si>
  <si>
    <t>Tyre leak pos 7.8</t>
  </si>
  <si>
    <t>Replace tyre pos 7.8</t>
  </si>
  <si>
    <t>mansyah,restu</t>
  </si>
  <si>
    <t>Mansyah,restu</t>
  </si>
  <si>
    <t>Saiful,syaha,hendra</t>
  </si>
  <si>
    <t>Saiful,hendra</t>
  </si>
  <si>
    <t>Mansyah,bardi,restu</t>
  </si>
  <si>
    <t>Ari,restu,bardi,mansyah</t>
  </si>
  <si>
    <t>Bardi,restu,ari,mansyah</t>
  </si>
  <si>
    <t>Suhardi,mahran,puput</t>
  </si>
  <si>
    <t>Replace tyee pos 9</t>
  </si>
  <si>
    <t>Silinder dump leak</t>
  </si>
  <si>
    <t>Reaplace seal silinder dump</t>
  </si>
  <si>
    <t>Jumaslang tono Herman adi syapuddin</t>
  </si>
  <si>
    <t>Hendra,syaha,bardi,ari,mansyah,saiful</t>
  </si>
  <si>
    <t>Saiful,bardi</t>
  </si>
  <si>
    <t>Completed part</t>
  </si>
  <si>
    <t>Install shaft lips type seal crank shaft
Install fly wheel
Install bolt fly wheel
-Retoque bolt fly wheel 220Nm + 90 Degree
Install pressure plate
Install diskclutch
Install bolt pressure plate
-Retoque bolt pressure plate 70Nm
Install mounting transmision 2pcs
Install transmision
Install bracket transmision
Install bolt bracket transmision
Install the bolt around the transmission
Install servo clutch
Install bolt servo clutch
Install air hose servo clutch
Install crossmember under gearbox
Install bolt crossmember under gearbox
Install hose PTO
Install clamp hose PTO
Install harness transmision
Install lu strut bar
Install propaller shaft
Install bolt propaller shaft
Add water coolant 3 liter
Final check
Running test
-The finding of leakage in the radiator</t>
  </si>
  <si>
    <t>Saiful,bardiansya</t>
  </si>
  <si>
    <t>Tyre limit pos 10</t>
  </si>
  <si>
    <t>Hendra,syaha,ari,mansyah</t>
  </si>
  <si>
    <t>Tyre limit pos 5,7,8</t>
  </si>
  <si>
    <t>Replace tyre pos 5,7,8</t>
  </si>
  <si>
    <t>Abs eror, bolt + nut hollo spring rear Lh a3 missing 4 pcs</t>
  </si>
  <si>
    <t>Repair harnes abs pos 5, resrt by vtt, remove install tyre pos 5, replace bolt + nut hollo spring rear a3 Lh suef dari dt 69 4 pcs</t>
  </si>
  <si>
    <t>Teguh, mudazir, saharudin, akmal, amar</t>
  </si>
  <si>
    <t>Truck Brake Failure</t>
  </si>
  <si>
    <t>Check brake, Resset Error</t>
  </si>
  <si>
    <t>Work lamp LH shut off</t>
  </si>
  <si>
    <t>Replaces Beam</t>
  </si>
  <si>
    <t>Exhaust Brake malfungsi</t>
  </si>
  <si>
    <t xml:space="preserve">Repaire Valve Exhaust Brake </t>
  </si>
  <si>
    <t>Bolt braket codensor ac mising</t>
  </si>
  <si>
    <t>Ripaer braket condensor ac</t>
  </si>
  <si>
    <t>Anchorage Broken A1 rear</t>
  </si>
  <si>
    <t xml:space="preserve">Remove Bolt Kelingan Anchorage A1, Remove Anchorage A1, Instal Bushing Anchorage, Instal Sleeve Anchorage </t>
  </si>
  <si>
    <t xml:space="preserve">Dwi Tri Nursantoso, Sudirman, Arif Setiawan, Andi afdika </t>
  </si>
  <si>
    <t>4/29/2025</t>
  </si>
  <si>
    <t>Repair harnes loto</t>
  </si>
  <si>
    <t>Jumaslang jonatan herman</t>
  </si>
  <si>
    <t>PTT broken</t>
  </si>
  <si>
    <t>Reaplace ptt</t>
  </si>
  <si>
    <t>Ajas rem</t>
  </si>
  <si>
    <t xml:space="preserve">Rido ilahi </t>
  </si>
  <si>
    <t>Lining pos 4 limit</t>
  </si>
  <si>
    <t>Replace new lining pos 4</t>
  </si>
  <si>
    <t>Resha sapan, Andi amar, Akmal, Saharuddin</t>
  </si>
  <si>
    <t>Pipe kompresor leak</t>
  </si>
  <si>
    <t>Repair pipe kompresor leak</t>
  </si>
  <si>
    <t>Resha sapan, Saharuddin</t>
  </si>
  <si>
    <t>Li-Ning brake Pos 4 aus</t>
  </si>
  <si>
    <t>Replace lining brake</t>
  </si>
  <si>
    <t>Seal hub A3 LH leak</t>
  </si>
  <si>
    <t>Replace seal hub, roller Li-Ning brake, Li-Ning break new and adjust break all pos</t>
  </si>
  <si>
    <t>Amar, Asrianto, Akmal, Saharuddin</t>
  </si>
  <si>
    <t xml:space="preserve">Bolt braket aircleaner missing,bolt sylinder dump loosen </t>
  </si>
  <si>
    <t xml:space="preserve">Replace bolt air cleaner, retoque bolt sylinder dump </t>
  </si>
  <si>
    <t xml:space="preserve">Lampu kerja LH mati </t>
  </si>
  <si>
    <t xml:space="preserve">Replace lampu kerja RH H7 1pcs </t>
  </si>
  <si>
    <t xml:space="preserve">Bolt v-stay 36 loosen </t>
  </si>
  <si>
    <t xml:space="preserve">Retoque bolt v-stay 36 </t>
  </si>
  <si>
    <t xml:space="preserve">Rubber bushing stabilizer RH missing </t>
  </si>
  <si>
    <t xml:space="preserve">Repair rubber busing stabilizer RH </t>
  </si>
  <si>
    <t xml:space="preserve">Tyre leak pos 3.4 + big drum crack </t>
  </si>
  <si>
    <t>Replace tyre pos 3.4 + big drum</t>
  </si>
  <si>
    <t>Tim tyre+mekanik</t>
  </si>
  <si>
    <t>Tim tyre</t>
  </si>
  <si>
    <t xml:space="preserve">Tim tyre </t>
  </si>
  <si>
    <t>Servo leak</t>
  </si>
  <si>
    <t>Reaplace servo</t>
  </si>
  <si>
    <t>Jumaslang jonatan Herman</t>
  </si>
  <si>
    <t>Rolling tyre pos 1,2 and tyre leak pos 9</t>
  </si>
  <si>
    <t>Replace tyre pos1,2,9</t>
  </si>
  <si>
    <t>Tyre limit pos 6</t>
  </si>
  <si>
    <t>Tyre limit pos 11</t>
  </si>
  <si>
    <t>Jok driver problem.linning pos 4 limit.ada rembesan oli stering</t>
  </si>
  <si>
    <t>Repair seat driver.replace Li-Ning pos 4.ritok baut pompa oil stering.</t>
  </si>
  <si>
    <t>Lexsy.asrianto.amar.yusril.</t>
  </si>
  <si>
    <t>Replace bearing hub 2nd front lh</t>
  </si>
  <si>
    <t>Lexsy.mustari</t>
  </si>
  <si>
    <t>Spring 2nd front RH no 3</t>
  </si>
  <si>
    <t>Replace spring 2nd front RH no 3</t>
  </si>
  <si>
    <t>Lexsy.mustari.eko.kamil</t>
  </si>
  <si>
    <t>TIL CABIN SENSOR ABNORMAL, ADJUST BRAKE, PTT RADIO PROBLEM</t>
  </si>
  <si>
    <t>REPLEACE NEW PTT KENWOOD, ADJUST BRAKE ALL POS, CLEANING SENSOR TIL CABIN</t>
  </si>
  <si>
    <t>KEVIN DIMAS, RIDHO ILAHI</t>
  </si>
  <si>
    <t>-Leaky radiator
Drain coolant
Remove hose rad out
Remove hose engine out
Remove molded hose
Remove bolt bracket radiator
Remove fan radiator
Remove bolt bracket intercooler to bracket radiator
Remove pipe air boost
Remove boost intake pipe
Remove hose oil cooler transmision
Remove bracket refrigerant line
Remove radiator from chassis
Remove reservoir tank
Remove cover fan
Remove radiator from bracet
-Waiting part replace 11:00-12:00
-Leaking test radiator 12:00-13:00
Install radoator to bracket
Install reservoir tank
Install cover fan
Install radiator with bracket to chassis
Install bolt bracket intercooler to bracet radiator
Install hose oil cooler transmison
Install hose rad to engine
Install fan radiator
Install bolt bracket radiator to chassis
Install bracket refrigerant line
Install molded hose
Install hose engine out to radiator
Add water coolant 30 liter
-There is a leak of hose engin to radiator because the clamp is broken</t>
  </si>
  <si>
    <t>Andreas Nuri, Wahyu Gusmawan, Benjamin</t>
  </si>
  <si>
    <t>BUSHINH SHOCK ABSORBER MISSING, BOLT NUT SHOCK ABSORBER MISSING</t>
  </si>
  <si>
    <t>INSTAL BUSHING ABSORBER, INSTAL BOLT NUT SHOCK ABSORBER 1 PCS</t>
  </si>
  <si>
    <t>KEVIN DIMAS PAMUNGKAS, M EFENDI</t>
  </si>
  <si>
    <t>OIL ENGINE LOW, OIL STERING LOW</t>
  </si>
  <si>
    <t>REFILL OIL ENGINE 5 LTR, REFILL OIL STERING 1 LTR</t>
  </si>
  <si>
    <t>FUJI YAMA, MASWAR</t>
  </si>
  <si>
    <t>CAN'T START</t>
  </si>
  <si>
    <t>REPLEACE TERMINAL BATTERY 2 PCS</t>
  </si>
  <si>
    <t>M EFENDI, YUSRIL PURNOMO</t>
  </si>
  <si>
    <t>BOLT NUT CYLINDER DUMP MISSING 2 PCS</t>
  </si>
  <si>
    <t>INSTAL NEW BOLT NUT CYLINDER DUMP 2 PCS</t>
  </si>
  <si>
    <t>KEVIN DIMAS</t>
  </si>
  <si>
    <t>4/30/2025</t>
  </si>
  <si>
    <t>BRAKE LINNING POS 3 JAMMED</t>
  </si>
  <si>
    <t xml:space="preserve">REPLEACE BRAKE LINNING POS 3 , REGREASE PISTON BRAKE </t>
  </si>
  <si>
    <t>KEVIN DIMAS, YUSRIL PURNOMO, M EFENDI, AMIRUDIN</t>
  </si>
  <si>
    <t>Ancoret spring front a1 rh broken, house doseng valve adblue leak</t>
  </si>
  <si>
    <t>Repair house doseng valve adblue, install ancoret spring front a1 rh, install pen spring a1 rh + a2 rh, install tyre pos 4, lengkapi komponen part ancoret</t>
  </si>
  <si>
    <t>Teguh, mudazir, rido, jaenal, maswar,fendi, amin</t>
  </si>
  <si>
    <t xml:space="preserve">LINK STABILIZER FRONT DAMAGE W/SPRING </t>
  </si>
  <si>
    <t>REPOSISI STABILIZER FRONT AND REPOSISI LOCK STABILIZER</t>
  </si>
  <si>
    <t>KEVIN DIMAS PAMUNGKAS</t>
  </si>
  <si>
    <t xml:space="preserve">bushing stabilizer front lh damage </t>
  </si>
  <si>
    <t>replace bushing stabilizer front lh (manset)</t>
  </si>
  <si>
    <t xml:space="preserve">sudirman, andi afdika </t>
  </si>
  <si>
    <t xml:space="preserve">Continue instal silencer </t>
  </si>
  <si>
    <t xml:space="preserve">Replace silencer, copliti part </t>
  </si>
  <si>
    <t xml:space="preserve">Arif Setiawan, Muh Fajri, Samsul alam </t>
  </si>
  <si>
    <t>spring front lh broken no 1, oil stering low level, power window lh malfunction</t>
  </si>
  <si>
    <t>replace spring front lh No 1, add oil stering 0,5 liter, replace fuse power window lh</t>
  </si>
  <si>
    <t xml:space="preserve">ramlang, andi afdika, sudirman, resal renaldo </t>
  </si>
  <si>
    <t>Lampu sen kiri-kanan, depan-belakang mati</t>
  </si>
  <si>
    <t>Cek fuse, Ganti rilay flasher</t>
  </si>
  <si>
    <t>Li-Ning pos 5 limit</t>
  </si>
  <si>
    <t xml:space="preserve">Replace lining pos 5 </t>
  </si>
  <si>
    <t xml:space="preserve">Muh Al-Fajri, Arif Setiawan,Samsul alam </t>
  </si>
  <si>
    <t>bolt vstay 36 mm loose axel 3</t>
  </si>
  <si>
    <t xml:space="preserve">replace bolt vstay 36mm 1pcs + retoq </t>
  </si>
  <si>
    <t>ramlang, resal renaldo</t>
  </si>
  <si>
    <t xml:space="preserve">Repair to extra fan </t>
  </si>
  <si>
    <t xml:space="preserve">Repair house to haiq pressure </t>
  </si>
  <si>
    <t xml:space="preserve">Fikri </t>
  </si>
  <si>
    <t>Pipe compresor wind leak</t>
  </si>
  <si>
    <t>Repair welding pipe, hose chamber brake A1 LH losen</t>
  </si>
  <si>
    <t>Amar, Akmal, Maswar</t>
  </si>
  <si>
    <t>Final check after install engine</t>
  </si>
  <si>
    <t>Final check
Retoque clamp hose radiator
Add coolant 2 liter
Check leaking oil engine
Check leaking coolant
Check leaking air pressure
Check leaking atf
Check Function transmision
Check Function air conditioner
Check Function exhaust brake
Check Function engine brake
Check the braking function
Check Function by xentry
-smooth running test
-boostpressure test
-temperature test
-compression test
Install cabel radio</t>
  </si>
  <si>
    <t>Andreas Nuri</t>
  </si>
  <si>
    <t>Anti compounting relay Valve ( parking brake ) bocor</t>
  </si>
  <si>
    <t>Riper anti kompounting relay Valve parking, replace oring kit valve ( repair pakai ban dalam )</t>
  </si>
  <si>
    <t xml:space="preserve">Asrianto, Teguh </t>
  </si>
  <si>
    <t>oli engine low and lampu kerja LH mati</t>
  </si>
  <si>
    <t>Add oli engine 5 liter and Repalce bolak H7</t>
  </si>
  <si>
    <t>TOFIK ARIAN, DENI</t>
  </si>
  <si>
    <t>Lampu kerja RH mati</t>
  </si>
  <si>
    <t>Replace bolam H7</t>
  </si>
  <si>
    <t>ADE INDRA, RICARDUS</t>
  </si>
  <si>
    <t>Maintenance</t>
  </si>
  <si>
    <t>Pm 500 + inspeksi + washing
1. Busing kabin LH &amp; RH broken</t>
  </si>
  <si>
    <t>Jonathan
Amin
Aji
Jainal
Daliman
Farhan
Samsu
Arsat
Ashabul</t>
  </si>
  <si>
    <t>Cover Clam bracket Maffler Broken</t>
  </si>
  <si>
    <t>Replace Clam bracket Maffler 2 pcs</t>
  </si>
  <si>
    <t xml:space="preserve">Dwi Tri Nursantoso, Indra Lesmana, Lexsy Febrianto, Bambang P </t>
  </si>
  <si>
    <t xml:space="preserve">Pm 500 + inspeksi + washing
</t>
  </si>
  <si>
    <t>Pm 500 + inspeksi + washing
Note  :
1. Busing kabin LH &amp; RH broken
2. Snapring v-tay lepas</t>
  </si>
  <si>
    <t xml:space="preserve">Error speed </t>
  </si>
  <si>
    <t>Learning + cleaning sensor Speed</t>
  </si>
  <si>
    <t>Spring no 3 a2 rh panted</t>
  </si>
  <si>
    <t xml:space="preserve">Replace new spring no 3 a2 Rh </t>
  </si>
  <si>
    <t>Resha sapan
Abdul Muin
Kevin
Fujiyama
Andi amar</t>
  </si>
  <si>
    <t>Wasing, servis, grising, Shok breaker A3 LH broken, baut peredam kabin hilang 3 pcs</t>
  </si>
  <si>
    <t>Ganti shock breaker A3 LH,  pasang Nat peredam kabin.</t>
  </si>
  <si>
    <t xml:space="preserve">Back Lock &amp; Time Servis </t>
  </si>
  <si>
    <t>Rantai Tail gate LH Broken, Adjust Brake All, rubber stabilizer Broken, Bolt Intercooler Missing</t>
  </si>
  <si>
    <t xml:space="preserve">Replace Bolt intercooler, Adjust Brake All, Rebushing Stabilizer, Adjust Rantai Tail gate </t>
  </si>
  <si>
    <t xml:space="preserve">Indra Lesmana, Bambang P, Lexsy Febrianto, Dwi Tri Nursantoso </t>
  </si>
  <si>
    <t>Discluct limit</t>
  </si>
  <si>
    <t>Reaplace disluct</t>
  </si>
  <si>
    <t>Jumaslang jonatan adi tono Herman</t>
  </si>
  <si>
    <t>BOLT V STAY K27 PARTED</t>
  </si>
  <si>
    <t xml:space="preserve">REMOVE AND INSTAL BOLT V STAY K27 </t>
  </si>
  <si>
    <t>KEVIN DIMAS, ANDREAS</t>
  </si>
  <si>
    <t>Pm 250 + inspeksi + washing
Linning pos 2 lepas</t>
  </si>
  <si>
    <t xml:space="preserve">Replace batray 2pcs </t>
  </si>
  <si>
    <t>Deny yudha, Ricardus, Ade Indrayadi,M.tofik</t>
  </si>
  <si>
    <t xml:space="preserve">PTT Problem </t>
  </si>
  <si>
    <t>Replace PTT new</t>
  </si>
  <si>
    <t xml:space="preserve">Cek piping house AC sistem and add freon </t>
  </si>
  <si>
    <t xml:space="preserve">Indra, Fikri </t>
  </si>
  <si>
    <t>Service 2000,valve bocor,rubber boggie aus</t>
  </si>
  <si>
    <t xml:space="preserve">Service 2000,repair valve parking brake </t>
  </si>
  <si>
    <t>Team service,team backlock,boggie lanjut workshop</t>
  </si>
  <si>
    <t xml:space="preserve">Bolt Kep stabilizer LH loosen </t>
  </si>
  <si>
    <t xml:space="preserve">Replace bolt Kep stabilizer </t>
  </si>
  <si>
    <t xml:space="preserve">Coolent low level </t>
  </si>
  <si>
    <t>Add coolent 5liter</t>
  </si>
  <si>
    <t>Deny yudha,, Ricardus, Ade Indrayadi,m.tofik</t>
  </si>
  <si>
    <t xml:space="preserve">Pm 1000 + inspeksi + repair valve </t>
  </si>
  <si>
    <t xml:space="preserve">Pin spring A2 RH broken </t>
  </si>
  <si>
    <t xml:space="preserve">Replace Pin spring A2 RH </t>
  </si>
  <si>
    <t>Deny yudha, Ricardus, Ade Indrayadi,m.tofik</t>
  </si>
  <si>
    <t xml:space="preserve">Install pos 5 </t>
  </si>
  <si>
    <t>Erik restu bardi saha</t>
  </si>
  <si>
    <t>Tyre pos 10 dan 11 leak</t>
  </si>
  <si>
    <t>Install tyre pos 10 dan 11</t>
  </si>
  <si>
    <t xml:space="preserve">Hendra Saiful </t>
  </si>
  <si>
    <t xml:space="preserve">Tyre pos 9 </t>
  </si>
  <si>
    <t>Install pos 9</t>
  </si>
  <si>
    <t xml:space="preserve">Saha erik restu </t>
  </si>
  <si>
    <t xml:space="preserve">Eror ABS malfungsion </t>
  </si>
  <si>
    <t>Cek Wiring Harnes sensor ABS all pos, Kabel harnes Sensor ABS pos 6 / A3 RH, Repaire kabel harnes Sensor ABS pos 6 / A3 RH, Reset By Manual</t>
  </si>
  <si>
    <t xml:space="preserve">Dwi Tri Nursantoso, Lexy Febrianto, Indra Lesmana </t>
  </si>
  <si>
    <t xml:space="preserve">DT 52 KPB </t>
  </si>
  <si>
    <t>SPRING FRONT NO 3 RH PARTED, BUSHING SPRING FRONT RH WORN OUT</t>
  </si>
  <si>
    <t>REPLEACE SPRING FRONT NO 1&amp;3</t>
  </si>
  <si>
    <t>KEVIN DIMAS, EKO WAHONO, FIQRI KHUSNUL</t>
  </si>
  <si>
    <t>Hub pos 5 leak, bolt stud roda pos 5 losen, spion rh goyang, brake drum pos 5 crek</t>
  </si>
  <si>
    <t xml:space="preserve">repair husing braket spion, Remove tyre pos 5, remove hub pos 5, remove bolt stud roda pos 5, ( waiting part )   </t>
  </si>
  <si>
    <t>Teguh, puji, amar</t>
  </si>
  <si>
    <t>Tyre pos 6 leak</t>
  </si>
  <si>
    <t>Install tyre pos 6</t>
  </si>
  <si>
    <t>Front Spring A 2 RH broken NO 3</t>
  </si>
  <si>
    <t>Replace new front Spring A2 RH no 3</t>
  </si>
  <si>
    <t>Muin, resha, amar</t>
  </si>
  <si>
    <t>Li-Ning pos 2 limit, bolt sasis mising 3pcs</t>
  </si>
  <si>
    <t>Replace new Li-Ning pos 2, replace bolt-nut 3pcs</t>
  </si>
  <si>
    <t xml:space="preserve">Muin, resha </t>
  </si>
  <si>
    <t>Seat driver broken</t>
  </si>
  <si>
    <t>Replace seat driver repair dari logistic</t>
  </si>
  <si>
    <t>Teguh, celvin</t>
  </si>
  <si>
    <t>Suara gesekan di pos 4</t>
  </si>
  <si>
    <t xml:space="preserve">Dwi Tri Nursantoso, Indra Lesmana </t>
  </si>
  <si>
    <t xml:space="preserve">Lu clnder w,Selenoid valve leak. </t>
  </si>
  <si>
    <t xml:space="preserve">Replace lu clnder w, Selenoid valve. </t>
  </si>
  <si>
    <t>1.fajri
2.maswar</t>
  </si>
  <si>
    <t>Tekor angin</t>
  </si>
  <si>
    <t xml:space="preserve">Repair hose angin, netral kan speed menual, learning speed. </t>
  </si>
  <si>
    <t xml:space="preserve">Tensunir pecah. </t>
  </si>
  <si>
    <t xml:space="preserve">Replace v-belt depan, replace tensunir assy  rh. </t>
  </si>
  <si>
    <t xml:space="preserve">Spring rear no 7 parted, lampu kerja RH terlalu tinggi </t>
  </si>
  <si>
    <t xml:space="preserve">Replace spring rear no 7, reposisi lampu kerja RH </t>
  </si>
  <si>
    <t>Deny yudha,M.alfajri,ibrahim</t>
  </si>
  <si>
    <t xml:space="preserve">Replace Ribbet belt fun clutch </t>
  </si>
  <si>
    <t>Deny yudha,m.alfajri</t>
  </si>
  <si>
    <t>Ganti bola lampu h3 1pcs</t>
  </si>
  <si>
    <t>Lampu kerja LH mati</t>
  </si>
  <si>
    <t>Replace bolam H7 1 pcs</t>
  </si>
  <si>
    <t>Bolt rod bar missing and loose</t>
  </si>
  <si>
    <t>Replace bolt rod bar m12 ×50 1pcs, Ritoq bolt rod bar 2 pcs</t>
  </si>
  <si>
    <t>Tabung angin lepas dan tekor angin</t>
  </si>
  <si>
    <t xml:space="preserve">Repair clam tabung angin,Ripair pipa compressor, adjust brake all pos. </t>
  </si>
  <si>
    <t xml:space="preserve">DT 08 KPB </t>
  </si>
  <si>
    <t xml:space="preserve">Cek set spring A3, Adjust Brake All </t>
  </si>
  <si>
    <t xml:space="preserve">Pengecekan set spring A3 Rh + Lh ( Masih aman ), Adjust Brake All </t>
  </si>
  <si>
    <t>Karet Stabilizer hilang, dan ajas break</t>
  </si>
  <si>
    <t>Replace</t>
  </si>
  <si>
    <t>Bambang, dwi, leksi</t>
  </si>
  <si>
    <t>Boshing setabilizer hilang</t>
  </si>
  <si>
    <t>Bambang, resa</t>
  </si>
  <si>
    <t>Hose silinder stering leak</t>
  </si>
  <si>
    <t>Reaplace hose silinder stering</t>
  </si>
  <si>
    <t>Jonatan nurdin</t>
  </si>
  <si>
    <t xml:space="preserve">Dwi Tri Nursantoso, Lexsy Febrianto, Bambang P </t>
  </si>
  <si>
    <t xml:space="preserve">Repaire rubber stabilizer pakai MARSET Tyre </t>
  </si>
  <si>
    <t>Flang gardan longgar, seat pring A3 aus</t>
  </si>
  <si>
    <t>Raplace seat A3Rh, kencangin baut flang fardan.</t>
  </si>
  <si>
    <t>Hardianto, waldy</t>
  </si>
  <si>
    <t>Pin Spring A2 RH Rear broken</t>
  </si>
  <si>
    <t>Replace pin Spring A2 RH Rear + Shackle In &amp; out</t>
  </si>
  <si>
    <t>Hose compressor leak and hose chamber leak</t>
  </si>
  <si>
    <t xml:space="preserve">Reaplace hose compressor and hose chamber pos 3 </t>
  </si>
  <si>
    <t>Jumaslang nurdin syapuddin Jonatan</t>
  </si>
  <si>
    <t>Spring belakang LH no 7 broken</t>
  </si>
  <si>
    <t>Replace spring new</t>
  </si>
  <si>
    <t>Amar, Akmal, Puji</t>
  </si>
  <si>
    <t>LOW POWER</t>
  </si>
  <si>
    <t>XENTRY DIAGNOSIS, CHECK BOOST PRESSURE, CHECK CYLINDER COMPRESSION, CHECK WAIRING SENSOR CAMSHAFT+ CLEANING SENSOR CAMSHAFT,AND REPLEACE SENSOR CRANKSHAFT</t>
  </si>
  <si>
    <t>KEVIN DIMAS, FIQRI</t>
  </si>
  <si>
    <t>Pm 250+ inspeksi
Note :
Stopper 2 pcs
Shok kabin 2 pcs</t>
  </si>
  <si>
    <t>Jonathan
Amin
Aji
Jainal
Daliman
Sulaiman
Samsu
Arsat</t>
  </si>
  <si>
    <t>5/30/2025</t>
  </si>
  <si>
    <t>Tyre pos 4 leak</t>
  </si>
  <si>
    <t>Install tyre pos 4</t>
  </si>
  <si>
    <t xml:space="preserve">Mahran Suhardi Puput </t>
  </si>
  <si>
    <t>Pm 250+ inspeksi
Note :
Bussing stabilizer
Shok kabin
Stopper 2 pcs
Braket air cleanner loose 3 pcs</t>
  </si>
  <si>
    <t>Jonathan
Amin
Aji
Jainal
Daliman
Sulaiman
Samsu
Arsat
Ashabul
Ardianto</t>
  </si>
  <si>
    <t>Tyre pos 7 leak</t>
  </si>
  <si>
    <t>Suhardi ramlang</t>
  </si>
  <si>
    <t xml:space="preserve">Tyre pos 11 leak </t>
  </si>
  <si>
    <t xml:space="preserve">Suhardi ramlang </t>
  </si>
  <si>
    <t>Rim oval tyre pos 5&amp;6, Continue pengerjaan mekanik</t>
  </si>
  <si>
    <t xml:space="preserve">Install tyre pos 5 dan 6, Continue pengerjaan mekanik </t>
  </si>
  <si>
    <t xml:space="preserve">Mahran Puput </t>
  </si>
  <si>
    <t>Pm 250,repleace pin&amp;hanger spring A1 LH rr,A2 RH  rr</t>
  </si>
  <si>
    <t>Team service &amp; team beckoog</t>
  </si>
  <si>
    <t>Pm 500,bussing v-stay A3 limit becklog,shock kabin RH LH rr becklog,retorque bolt braket rabber bugge LH</t>
  </si>
  <si>
    <t>Team servis &amp; team becklog</t>
  </si>
  <si>
    <t>Ac hot,hanger spring worn out</t>
  </si>
  <si>
    <t>Refill refrigerant &amp; oil compressor ac,replace hanger spring</t>
  </si>
  <si>
    <t>Fiqri,waldi,muin,amar</t>
  </si>
  <si>
    <t>Error ABS Malfungsion, Lining Brake A4 RH broken</t>
  </si>
  <si>
    <t xml:space="preserve">Replace lining brake A4 RH, Cek Wiring Harnes Sensor ABS, Repaire Wiring Harnes Sensor ABS A4 RH, Reset by VTT </t>
  </si>
  <si>
    <t xml:space="preserve">Dwi Tri Nursantoso, Bambang P, Lexsy Febrianto </t>
  </si>
  <si>
    <t>Pin sepring A2 RH bagian depan patah</t>
  </si>
  <si>
    <t>Efakuasi Buang muatan Lanjut ke Worksop perbaikan pin sepring</t>
  </si>
  <si>
    <t>bushing stabilizer front rh mising, low power air cleaner cloged, blower ac shuft of</t>
  </si>
  <si>
    <t>repair bushing stabilizer front rh (marset), replace air cleaner outer&amp;iner, repair conector blower ac</t>
  </si>
  <si>
    <t xml:space="preserve">sudirman, andi afdika, ibrahim nur </t>
  </si>
  <si>
    <t>Replace hose hidrolik</t>
  </si>
  <si>
    <t>Dedy Rahman, Tomi, Adi</t>
  </si>
  <si>
    <t>Doshing valve lemnya lepas</t>
  </si>
  <si>
    <t>Replace doshing valve ( repairan )</t>
  </si>
  <si>
    <t>Muddazzir, m ependi</t>
  </si>
  <si>
    <t>Brake to loosen</t>
  </si>
  <si>
    <t>Adjsut brake all pos</t>
  </si>
  <si>
    <t xml:space="preserve">AC hot,radio ring problem </t>
  </si>
  <si>
    <t xml:space="preserve">Add freon and reset to radio ring </t>
  </si>
  <si>
    <t>spring nmer 1 front a2 rh broken</t>
  </si>
  <si>
    <t>Replace spring front nmer 1 a2  rh, install selencer</t>
  </si>
  <si>
    <t>Teguh, topik, ade indra</t>
  </si>
  <si>
    <t>Cek presure, Ganti hose ac, Isi oli + preon</t>
  </si>
  <si>
    <t>spring front rh no 4 broken, spring front rh no 1 bushing aus, coolant low level</t>
  </si>
  <si>
    <t>replace spring front rh no 4, replace spring front rh no 1, add coolant 1,5 ltr</t>
  </si>
  <si>
    <t>muh alfajri
asrianto
resal renaldo
andi afdika
sudirman</t>
  </si>
  <si>
    <t>hose stering rh leak</t>
  </si>
  <si>
    <t>replace hose stering rh, add oil stering 2 ltr</t>
  </si>
  <si>
    <t xml:space="preserve">muh alfajri, andi afdika </t>
  </si>
  <si>
    <t xml:space="preserve">Bardiansyah restu mansyah saha </t>
  </si>
  <si>
    <t>Rolling tyre pos 1 - 4</t>
  </si>
  <si>
    <t xml:space="preserve">Tyre pos 10 dan 11 leak </t>
  </si>
  <si>
    <t xml:space="preserve">Martinus Saha Ari </t>
  </si>
  <si>
    <t xml:space="preserve">Tyre pos 5 dan 6 leak </t>
  </si>
  <si>
    <t xml:space="preserve">Install tyre pos 5 dan 6 </t>
  </si>
  <si>
    <t xml:space="preserve">Bardiansyah restu mansyah Hendra </t>
  </si>
  <si>
    <t xml:space="preserve">Saha Ari Martinus </t>
  </si>
  <si>
    <t xml:space="preserve">Tyre pos 3 leak </t>
  </si>
  <si>
    <t>Install tyre pos 3</t>
  </si>
  <si>
    <t xml:space="preserve">Saiful Puput mahran </t>
  </si>
  <si>
    <t xml:space="preserve">TYRE POS 5 dan 6 leak </t>
  </si>
  <si>
    <t>Mekanik</t>
  </si>
  <si>
    <t xml:space="preserve">Tyre pos 1 leak </t>
  </si>
  <si>
    <t>Install tyre pos 1</t>
  </si>
  <si>
    <t>Spring front LH no 1 broken</t>
  </si>
  <si>
    <t xml:space="preserve">Replace spring No1 new </t>
  </si>
  <si>
    <t>Amar, Arif, Samsul alam</t>
  </si>
  <si>
    <t>Cek Wiring Harnes sensor ABS all pos, Harnes Sensor ABS Broken A2 RH, Repaire sensor ABS A2 RH</t>
  </si>
  <si>
    <t>Dwi Tri Nursantoso, Bambang P, Indra Lesmana, Lexy Febrianto</t>
  </si>
  <si>
    <t>Pm 250+ inspeksi+ washing
Note
1,linning pos 3 roller lepas
2,chasis crack
3,v-tay limmit</t>
  </si>
  <si>
    <t>Jonathan
Amin
Aji
Jainal
Daliman
Sulaiman
Samsu
Arsat
Ashabul
Ardianto
Marcel</t>
  </si>
  <si>
    <t>Pm 250 + repair valve air drayer</t>
  </si>
  <si>
    <t>Steering liar, Adjust brake</t>
  </si>
  <si>
    <t>cehck ball joint, check lining all, Adjust brake all</t>
  </si>
  <si>
    <t xml:space="preserve">Maulia Indra Lesmana, Bambang </t>
  </si>
  <si>
    <t>Bushing stabilizer A1 RH Missing</t>
  </si>
  <si>
    <t>Instal Bushing stabilizer A1 RH (Conveyor)</t>
  </si>
  <si>
    <t>Sylinder dump bocor</t>
  </si>
  <si>
    <t xml:space="preserve">Replace Sylinder dump </t>
  </si>
  <si>
    <t xml:space="preserve">(Team Liugong) Flavianus, Herman mamat, Syahpuddin, Yulius Roni </t>
  </si>
  <si>
    <t xml:space="preserve">Spring front no 4 broken lh, busing spring front no 1 lh </t>
  </si>
  <si>
    <t xml:space="preserve">Replace spring front no 1 lh, replace spring front no 4 </t>
  </si>
  <si>
    <t xml:space="preserve">Arif Setiawan, Samsul alam, Andi amar </t>
  </si>
  <si>
    <t>Pm 500 + inspeksi + washing + reposisi tank hyd
1,Puli tensioner
2,Suspensi kabin belakang
3,Stopper 2 pcs
4,Chasis crack</t>
  </si>
  <si>
    <t xml:space="preserve">Rubber bushing stabilizer A1 RH Missing </t>
  </si>
  <si>
    <t xml:space="preserve">Instal Rubber bushing stabilizer (Conveyor), Reposisi link stabilizer, Reposisi clamp link stabilizer </t>
  </si>
  <si>
    <t>MAULIA INDRA LESMANA, Dwi, Bambang, Lexsy</t>
  </si>
  <si>
    <t>Pm 500 + inspeksi + washing</t>
  </si>
  <si>
    <t>Air batrai berhamburan, Steering tidak center dengan tyre</t>
  </si>
  <si>
    <t xml:space="preserve">Tambah air batrai, Adjust Brake All, Reposisi Setir </t>
  </si>
  <si>
    <t xml:space="preserve">Dwi Tri Nursantoso, Indra Lesmana, Bambang P, Lexsy Febrianto </t>
  </si>
  <si>
    <t>Tensioner generator v-belt demage, Tube hose radiator leak</t>
  </si>
  <si>
    <t>Replace tensioner generator v-belt, Replace tube</t>
  </si>
  <si>
    <t>PTO malfungtion</t>
  </si>
  <si>
    <t>Drain Oil Transmision
Remove harness selenoid PTO
Remove hose PTO
Remove bolt PTO
Remove PTO
Remove housing Pump
The piston pump housing is worn
Replace housing pump
Cleaning the housing pump part
Assembly housing pump
Install PTO to housing pump
Install housing pump with PTO to transmision
Install hose PTO
Install harness selenoid PTO
Add oil transmision 17 liter</t>
  </si>
  <si>
    <t>Andreas Nuri
Wahyu gusmawan</t>
  </si>
  <si>
    <t>Shock cabine front LH RH Leak, Clamp mufler parted</t>
  </si>
  <si>
    <t xml:space="preserve">Replaces shock cabine front RH LH, Instal clamp mufler </t>
  </si>
  <si>
    <t xml:space="preserve">MAULIA INDRA LESMANA, Dwi tri, Bambang, Lexsy </t>
  </si>
  <si>
    <t>Reaplace disclutc reaplace hose kompresor AC reaplace hose silinder stering reaplace hose chamber pos 3 Refill coolant 70 liter</t>
  </si>
  <si>
    <t xml:space="preserve">Jumaslang syapuddin Herman roni jepri nurdin Flavianus tono </t>
  </si>
  <si>
    <t>High beam rh lh short,handle switch high beam not function</t>
  </si>
  <si>
    <t>Repair harnest high beam rh lh,replace handle switch</t>
  </si>
  <si>
    <t>Fiqri,waldi</t>
  </si>
  <si>
    <t xml:space="preserve">Safety calter lepas
Adjust Brake All
Valve air dryer leak </t>
  </si>
  <si>
    <t xml:space="preserve">Adjust Brake All
Reposisi safety calter
Replace Repaire kit Valve Air Dryer </t>
  </si>
  <si>
    <t xml:space="preserve">Dwi Tri Nursantoso
Indra Lesmana
Bambang P </t>
  </si>
  <si>
    <t>Reapleace accu</t>
  </si>
  <si>
    <t>Jonatan
Adhi
Tomi</t>
  </si>
  <si>
    <t>Penambahan oil hidrolik</t>
  </si>
  <si>
    <t>Pengencekan oil engine</t>
  </si>
  <si>
    <t>Retoch bold cover engine</t>
  </si>
  <si>
    <t>Baut stabilizer kendor kanan kiri</t>
  </si>
  <si>
    <t xml:space="preserve">Pengencangan baut stabilizer </t>
  </si>
  <si>
    <t>RIDO ILAHI, AMIR, PENDI</t>
  </si>
  <si>
    <t>Relay valep parking break bcor</t>
  </si>
  <si>
    <t>Repair valep parking break</t>
  </si>
  <si>
    <t xml:space="preserve">Can start </t>
  </si>
  <si>
    <t>Ganti acuu</t>
  </si>
  <si>
    <t>Pin sepring A1 RH ilang</t>
  </si>
  <si>
    <t>Pemasangan pen sepring</t>
  </si>
  <si>
    <t>Eror sped</t>
  </si>
  <si>
    <t xml:space="preserve">Repair spervo, install servo, lerning </t>
  </si>
  <si>
    <t>Teguh, fendi</t>
  </si>
  <si>
    <t>Eror abs, ac hot, eror truck brike failure, cant star</t>
  </si>
  <si>
    <t>Riset abs by vtt, replace v belt altenator, replace batray 1 pcs, riset ac</t>
  </si>
  <si>
    <t>Teguh, indra, aqil</t>
  </si>
  <si>
    <t xml:space="preserve">Lining brake pos 1,3 limit and 5 missing. </t>
  </si>
  <si>
    <t xml:space="preserve">Repalce lining brake pos 1, 3,and 5, adjust brake all pos. </t>
  </si>
  <si>
    <t>ASRIANTO, ADE INDRA, TOFIK ARIAN</t>
  </si>
  <si>
    <t>Cek presure, Ganti condensor ac ripaer, Vakum &amp; isi oli &amp; preon</t>
  </si>
  <si>
    <t xml:space="preserve">Replace O-ring filter air drayer. </t>
  </si>
  <si>
    <t xml:space="preserve">Rotari lepas. </t>
  </si>
  <si>
    <t xml:space="preserve">Reposisi rotari, repair harnes rotari. </t>
  </si>
  <si>
    <t xml:space="preserve">Tyre pos 1,2,4 rolling </t>
  </si>
  <si>
    <t xml:space="preserve">Install tyre pos 1, 2, 4 </t>
  </si>
  <si>
    <t xml:space="preserve">Ari bardiansyah restu mansyah Hendra </t>
  </si>
  <si>
    <t xml:space="preserve">Hendra Amar Kevin </t>
  </si>
  <si>
    <t xml:space="preserve">Mansyah bardiansyah restu </t>
  </si>
  <si>
    <t xml:space="preserve">Tyre pos 9 dan leak </t>
  </si>
  <si>
    <t>Install tyre pos 9</t>
  </si>
  <si>
    <t>Rolling tyre pos 11 12</t>
  </si>
  <si>
    <t xml:space="preserve">Install tyre pos 11 12 </t>
  </si>
  <si>
    <t xml:space="preserve">Restu bardiansyah mansyah </t>
  </si>
  <si>
    <t>Saiful Puput Saha</t>
  </si>
  <si>
    <t>Karet sok braker Axle 3 RH LH oblak</t>
  </si>
  <si>
    <t xml:space="preserve">Ripair karet sok braker Axle 3 RH LH </t>
  </si>
  <si>
    <t xml:space="preserve">Saiful Puput Saha </t>
  </si>
  <si>
    <t xml:space="preserve">Tyre pos 8 leak </t>
  </si>
  <si>
    <t xml:space="preserve">Saha Saiful Puput </t>
  </si>
  <si>
    <t xml:space="preserve">Tyre pos 7 dan 8 leak </t>
  </si>
  <si>
    <t>Install tyre pos 7 dan 8</t>
  </si>
  <si>
    <t>Bolt pin spring A2 RH &amp; A1 LH lose</t>
  </si>
  <si>
    <t>Reposisi bolt pin spring A2 RH, Replace bolt pin spring A1LH</t>
  </si>
  <si>
    <t>Amar</t>
  </si>
  <si>
    <t>Pm 250 + inspeksi + washing</t>
  </si>
  <si>
    <t>Jonathan
Amin
Aji
Jainal
Daliman
Sulaiman
Arsat
Ashabul
Ardianto
Setiawan
Marcel</t>
  </si>
  <si>
    <t xml:space="preserve">Exhaust brake lengket </t>
  </si>
  <si>
    <t>Clining valve exhaust brake</t>
  </si>
  <si>
    <t>Amar, Andi afdika, Galang</t>
  </si>
  <si>
    <t>Low power engine</t>
  </si>
  <si>
    <t>Replace filter air cliner, Replace filter watersparator</t>
  </si>
  <si>
    <t>Amar, Hardianto</t>
  </si>
  <si>
    <t>Pin Spring front Axel 2 RH parted.</t>
  </si>
  <si>
    <t>Replace new spring front no 1, replace new pin spring 1pcs.</t>
  </si>
  <si>
    <t>Muin,Deny,hardianto,kamil</t>
  </si>
  <si>
    <t>Bolt v-stay putus</t>
  </si>
  <si>
    <t>Welding and replace bolt 1 pcs</t>
  </si>
  <si>
    <t>Yulius roni, Tono</t>
  </si>
  <si>
    <t>Level oli engine low</t>
  </si>
  <si>
    <t>Add oli 15w 40</t>
  </si>
  <si>
    <t>Amin</t>
  </si>
  <si>
    <t>Add oli 15 w 40 5 liter</t>
  </si>
  <si>
    <t>Jaenal</t>
  </si>
  <si>
    <t>Steering pump leak , steering pump noise</t>
  </si>
  <si>
    <t>Waiting bay workshop
Waiting steering pump
Drain atf
Remove steering pump
Remove hose steering pump
Install hose steering pump to steering pump
Install steering pump
Install hose steering pump to pipe line
Add atf 1 liter
Bleeding atf
Add atf 1 liter</t>
  </si>
  <si>
    <t>Andreas Nuri, Akmal</t>
  </si>
  <si>
    <t>Rolling tyre pos 1.2.3 4</t>
  </si>
  <si>
    <t>Replace tyre pos 1.2.3.4</t>
  </si>
  <si>
    <t>Bardi,mahran,restu</t>
  </si>
  <si>
    <t>Tyre low pressure pos 7</t>
  </si>
  <si>
    <t>Ajjust pressure pos 7</t>
  </si>
  <si>
    <t>Bardi</t>
  </si>
  <si>
    <t>Rolling tyre pos 1.2.3.4</t>
  </si>
  <si>
    <t>Bardi,restu,mahran</t>
  </si>
  <si>
    <t>Ari,hendra,martinus</t>
  </si>
  <si>
    <t>Hendra,ari,martinus</t>
  </si>
  <si>
    <t>Velg tyre oval pos 5,6</t>
  </si>
  <si>
    <t>Mahran,restu,bardi</t>
  </si>
  <si>
    <t>Bearing Hub Front A2 RH Broken</t>
  </si>
  <si>
    <t>Remove Wheel Hub A2 RH, Remove Lining A2 RH</t>
  </si>
  <si>
    <t xml:space="preserve">Replace accu 2pcs new </t>
  </si>
  <si>
    <t xml:space="preserve">Arif Setiawan, Kamil </t>
  </si>
  <si>
    <t xml:space="preserve">Filter air dryer leak </t>
  </si>
  <si>
    <t>Reaplace hose hidrolik and add oil hidrolik 20 liter</t>
  </si>
  <si>
    <t>Reaplace v belt alternator</t>
  </si>
  <si>
    <t xml:space="preserve">Air pressure drop </t>
  </si>
  <si>
    <t xml:space="preserve">Replace air compresor </t>
  </si>
  <si>
    <t>Asrianto,Saha</t>
  </si>
  <si>
    <t xml:space="preserve">Lamp send LH trun off, tail lamp RH broken </t>
  </si>
  <si>
    <t xml:space="preserve">Pinjam lampu tail lamp RH dt 10, repair harnes lampu send LH </t>
  </si>
  <si>
    <t>Reset to sistem ac</t>
  </si>
  <si>
    <t>Riper valve abs</t>
  </si>
  <si>
    <t>DL18</t>
  </si>
  <si>
    <t>Reaplace watersparator and rakor</t>
  </si>
  <si>
    <t>Reaplace hose radiator</t>
  </si>
  <si>
    <t>Li-Ning pos  3 limit</t>
  </si>
  <si>
    <t>Replace lining lh, Replace brik su</t>
  </si>
  <si>
    <t>Asrianto, Ade ario, Yusril</t>
  </si>
  <si>
    <t>Mud guard Axle 2 LH lepas</t>
  </si>
  <si>
    <t xml:space="preserve">Ripair mud guard Axle 2 LH and Replace baut M8 8 pcs. </t>
  </si>
  <si>
    <t>Exhaust brake lengket</t>
  </si>
  <si>
    <t>Ripair valve constant</t>
  </si>
  <si>
    <t>Bolt pin spring lose</t>
  </si>
  <si>
    <t>Reposisi bolt pin spring, Pengecekan sok kabin</t>
  </si>
  <si>
    <t>Amar, Abdul muin</t>
  </si>
  <si>
    <t>Bolt rood bar broken</t>
  </si>
  <si>
    <t>Replace bolt rood bar 1pcs</t>
  </si>
  <si>
    <t xml:space="preserve">Oil engine - 7 liter </t>
  </si>
  <si>
    <t xml:space="preserve">Add oil engine 5,5 liter </t>
  </si>
  <si>
    <t>Fajri, Indra lasmana,maswar.</t>
  </si>
  <si>
    <t xml:space="preserve">Lampu h7/LH mati. </t>
  </si>
  <si>
    <t xml:space="preserve">Replace lampu H7/LH, replace vius lampu h7, ripair harness lampu H7. </t>
  </si>
  <si>
    <t xml:space="preserve">Lampu H7/LH mati. </t>
  </si>
  <si>
    <t>Replace lampu H7/LH.</t>
  </si>
  <si>
    <t xml:space="preserve">Indra Lesmana, fajri, maswar. </t>
  </si>
  <si>
    <t xml:space="preserve">Lampu H7/RH mati. </t>
  </si>
  <si>
    <t>Repair socket lampu H7/LH.</t>
  </si>
  <si>
    <t xml:space="preserve">Abdlue kurang. </t>
  </si>
  <si>
    <t xml:space="preserve">Add adblue 10 Liter. </t>
  </si>
  <si>
    <t xml:space="preserve">Fajri, maswar, Indra lasmana. </t>
  </si>
  <si>
    <t xml:space="preserve">Can't star. </t>
  </si>
  <si>
    <t xml:space="preserve">Retorque bolt harness swit. </t>
  </si>
  <si>
    <t>Pm 1000 + inspeksi + add coollen 3 liter, Note
Suspensi kabin
Repair shok braket a3 lh
Instal bolt braket cilinder dump</t>
  </si>
  <si>
    <t>Jonathan
Aji
Jainal
Daliman
Sulaiman
Samsu
Maecel
Ashabul</t>
  </si>
  <si>
    <t xml:space="preserve">Pm 250 + inspeksi </t>
  </si>
  <si>
    <t>Jonathan
Amin
Aji
Jainal
Daliman
Sulaiman
Samsu
Arsat
Ashabul
Marcel</t>
  </si>
  <si>
    <t>Tyre leak pos 6,9</t>
  </si>
  <si>
    <t>Tyre leak pos 7,8</t>
  </si>
  <si>
    <t>Tyre leak pos 1</t>
  </si>
  <si>
    <t>Replace tyre pos 1</t>
  </si>
  <si>
    <t>Pm 250 + inspeksi, Note
Sok kabin depan belakang rh&amp;lh hose steering
Stopper 2 pcs
Hose steering leakking</t>
  </si>
  <si>
    <t>Bushing v stay broken A3, Bolt V stay Broken ( 27 )</t>
  </si>
  <si>
    <t>- Repaire &amp; Rebushing V stay A3
- Repmove Bolt V stay ( welding )
- Repaire Valve Parking Brake
Temuan Final check
- Seal Hub Leak A2 RH
- Replace Seal Hub A2 RH
- Cleaning Area Wheel Hub A2 RH</t>
  </si>
  <si>
    <t xml:space="preserve">Dwi Tri Nursantoso
Bambang P
Lexsy Febrianto </t>
  </si>
  <si>
    <t>Pm 250+ inspeksi, Note
Bussing kabin
Air duck broken
Wipper</t>
  </si>
  <si>
    <t>Pm 250 + inspeksi, Suspensi kabin, V-bet alternator and fan v-bet</t>
  </si>
  <si>
    <t>Tyre leak no 9</t>
  </si>
  <si>
    <t>Replace tyre no 9</t>
  </si>
  <si>
    <t>Bardi,hendra,ari,puput,restu,mahran</t>
  </si>
  <si>
    <t>Tyre leak no 5</t>
  </si>
  <si>
    <t>Replace tyre no 5</t>
  </si>
  <si>
    <t>Rim tyre crack no 3</t>
  </si>
  <si>
    <t>Replace tyre no 3</t>
  </si>
  <si>
    <t>Bardi,mahran,puput,hendra,ari,restu</t>
  </si>
  <si>
    <t>Tyre pressure low no 1</t>
  </si>
  <si>
    <t>Ajjust pressure tyre no 1</t>
  </si>
  <si>
    <t>Hendra,puput</t>
  </si>
  <si>
    <t>Tyre leak no 10</t>
  </si>
  <si>
    <t>Replace tyre no 10</t>
  </si>
  <si>
    <t>Bardi,mahran,restu,ari</t>
  </si>
  <si>
    <t>Bardi,restu,mahran,ari</t>
  </si>
  <si>
    <t>Pm 500+ inspeksi, Note
Chasis crack
Seal out put
Suspensi kabin belakang rh&amp;lh</t>
  </si>
  <si>
    <t>Jonathan
Amin
Aji
Jainal
Daliman
Sulaiman
Samsu
Ashabul
Marcel</t>
  </si>
  <si>
    <t>Bolt v-stay losen,indikator air pressure not fungsion,hose air pressure low</t>
  </si>
  <si>
    <t xml:space="preserve">Replace bolt v-stay,repair cable sensor, replace sensor air tank,repair indicator air pressure </t>
  </si>
  <si>
    <t>Muh Al-Fajri,waldy jsp,sudirman</t>
  </si>
  <si>
    <t>Clear eror abs</t>
  </si>
  <si>
    <t>Tail lamp rh lh off,turn signal rh lh off</t>
  </si>
  <si>
    <t>Repair wiring harnest tail lamp rh lh &amp; turn signal rh lh</t>
  </si>
  <si>
    <t>CT 04</t>
  </si>
  <si>
    <t>Crane not function</t>
  </si>
  <si>
    <t>Repair harnest &amp; repair terminal battery</t>
  </si>
  <si>
    <t>Repair harnest power accu</t>
  </si>
  <si>
    <t>fiqri,waldi</t>
  </si>
  <si>
    <t>Repair harnest coil dinamo to contac</t>
  </si>
  <si>
    <t>Linning pos 6 limmit</t>
  </si>
  <si>
    <t>Replace linning pos 6</t>
  </si>
  <si>
    <t>Lexsy.akmal</t>
  </si>
  <si>
    <t>Ripair harnes abs pos 4.clean sensor abs.reset eror by vtt.</t>
  </si>
  <si>
    <t>Tyre limit pos 5.6.8</t>
  </si>
  <si>
    <t>Replace tyre pos 5.6.8</t>
  </si>
  <si>
    <t>Spring front rh no 4.shock cabin rh/lh broken</t>
  </si>
  <si>
    <t>Replace spring front rh no 4.replace shock cabin rear rh/lh</t>
  </si>
  <si>
    <t xml:space="preserve">Ramlang. Kamil. Agus s. </t>
  </si>
  <si>
    <t>Bardi,hendra,puput,ari,restu,mahran</t>
  </si>
  <si>
    <t>Transmision noise , pto slow repon active</t>
  </si>
  <si>
    <t>Waiting space base to remove transmision 07:00 - 12-00
Remove hose pto
Remove bolt propaller shaft
Remove propaller shaft
Remove bolt crossmember under gearbox
Remove crossmember under gearbox
Remove pipe oil cooler transmision
Remove servo clutch
Remove strut bar
Open and remove the bolt around the transmission
Remove cabel harness transmision
Waiting tools 15:00 - 16:00
Remove bolt mounting transmision
Remove mounting transmision
Remove transmision
Moving transmision
Drain oil transmision</t>
  </si>
  <si>
    <t>Andreas Nuri
Aditya irawan
Benjamin
Mustari</t>
  </si>
  <si>
    <t>Shock kabin broken, Kursi operator broken, Adjustter broken</t>
  </si>
  <si>
    <t>Replace new Shock kabin, Replace new kursi operator, Replace new adjustter</t>
  </si>
  <si>
    <t>Resha sapan, Fajri, Wahyu</t>
  </si>
  <si>
    <t>Spring rh no 4 parted, Lining pos 5 limit, Holo pos 6 parted</t>
  </si>
  <si>
    <t>Replace new spring rh no 4, Replace new lining pos 5, Replace new holo pos 6</t>
  </si>
  <si>
    <t>Resha sapan, Ramlang, Kamil</t>
  </si>
  <si>
    <t>Lenning a1 Lh limid, retaining spring pan so lenning missing</t>
  </si>
  <si>
    <t>Replace lenning a1 Lh, install retening spring pan so lenning</t>
  </si>
  <si>
    <t>Teguh, indra lesmana, adhe rio</t>
  </si>
  <si>
    <t>V stay XL 2 broken</t>
  </si>
  <si>
    <t xml:space="preserve">Riper busing v stay </t>
  </si>
  <si>
    <t>Asrianto, Maswar, Amiruddin</t>
  </si>
  <si>
    <t>Sepring A3 RH NO 4 patah</t>
  </si>
  <si>
    <t>Ganti sepring</t>
  </si>
  <si>
    <t>RIDO ILAHI, YUSRIL, PENDI</t>
  </si>
  <si>
    <t>Perseneling loss</t>
  </si>
  <si>
    <t>Retok Bolt braket perseneling</t>
  </si>
  <si>
    <t xml:space="preserve">Bolt profeler shaf A2/Depan longgar 2 pcs. </t>
  </si>
  <si>
    <t xml:space="preserve">Retorque bolt propeler shaf A2/depan 4 pcs. </t>
  </si>
  <si>
    <t xml:space="preserve">Fajri, indra lasmana. </t>
  </si>
  <si>
    <t xml:space="preserve">Replace lampu H/7 LH. </t>
  </si>
  <si>
    <t xml:space="preserve">Bolt clinder dump kendor 4 pcs hilang 1 pcs. </t>
  </si>
  <si>
    <t xml:space="preserve">Add Bolt m16 dan nut 1 pcs, retorque bolt clinder dump 5 pcs. </t>
  </si>
  <si>
    <t xml:space="preserve">Indra lasmana, muh. Efendi, fajri. </t>
  </si>
  <si>
    <t>V Stay A2 broken</t>
  </si>
  <si>
    <t>Replace V Stay</t>
  </si>
  <si>
    <t>Maswar, Asrianto, Amiruddin</t>
  </si>
  <si>
    <t>Reaplce servo</t>
  </si>
  <si>
    <t>Tono adi</t>
  </si>
  <si>
    <t>Pin spring Axle 2 RH loose</t>
  </si>
  <si>
    <t>Ritoq pin spring Axle 2 RH</t>
  </si>
  <si>
    <t>ADE INDRA, SAHARUDDIN, TOFIK ARIAN</t>
  </si>
  <si>
    <t>Repalce bolam H7 1 pcs</t>
  </si>
  <si>
    <t>Spring no 3 Axle 2 RH broken</t>
  </si>
  <si>
    <t xml:space="preserve">Pasang clam dan ikat spring pakai ban dalam lanjut evakuasi buang muatan </t>
  </si>
  <si>
    <t>Bolt Hoist dump missing 1 pcs, Rubber bushing stabilizer A1 RH LH wron out</t>
  </si>
  <si>
    <t>Instal bolt hoist dump, instal rubber bushing stabilizer ( Conveyor)</t>
  </si>
  <si>
    <t>MAULIA INDRA LESMANA, Topik arian, Ade indrayadi, Amirudin</t>
  </si>
  <si>
    <t>Rubber bushing stabilizer A1 LH RH wron out</t>
  </si>
  <si>
    <t xml:space="preserve">Repaire rubber bushing stabilizer </t>
  </si>
  <si>
    <t>Add oil hidrolik</t>
  </si>
  <si>
    <t xml:space="preserve">Add oil hidrolik 127 liter </t>
  </si>
  <si>
    <t>Lining A3 LH Lepas</t>
  </si>
  <si>
    <t xml:space="preserve">Replace lining A3 LH </t>
  </si>
  <si>
    <t>Maswar, fajri, teguh wahyudi</t>
  </si>
  <si>
    <t xml:space="preserve">Lampu spido meter mati. </t>
  </si>
  <si>
    <t xml:space="preserve">Replace vius f2 lampu spido meter. </t>
  </si>
  <si>
    <t xml:space="preserve">Compresor AC jamed </t>
  </si>
  <si>
    <t>Replace compresor AC and fanbel AC new, filter drayer AC new</t>
  </si>
  <si>
    <t xml:space="preserve">Indra,maswar, asrianto </t>
  </si>
  <si>
    <t>Spring no 3 axle 2 lh patah</t>
  </si>
  <si>
    <t>Replace spring no 3 axle 2 lh</t>
  </si>
  <si>
    <t>Rahmat fuji yama, yusril</t>
  </si>
  <si>
    <t>Valep hedrayer bcor</t>
  </si>
  <si>
    <t>Repair valep hedrayer</t>
  </si>
  <si>
    <t>RIDO ILAHI, PENDI, INDRA, AMIR</t>
  </si>
  <si>
    <t>Replace O-ring Exsos engine brike no 7 dan 9</t>
  </si>
  <si>
    <t xml:space="preserve">House cmber A2 LH leak </t>
  </si>
  <si>
    <t xml:space="preserve">Repair house cmber A2 LH </t>
  </si>
  <si>
    <t xml:space="preserve">Dics clutch limit + servo clutch broken </t>
  </si>
  <si>
    <t xml:space="preserve">Replace dics clutch, Replace servo clutch </t>
  </si>
  <si>
    <t>Yulius Roni, Flavianus, Dedyrahman, Tomi (di lanjutkan shift malam pemasangan servo clutch)</t>
  </si>
  <si>
    <t>Stop lamp kiri mati &amp; lampu sent kiri mati</t>
  </si>
  <si>
    <t>Ripaer harnes lampu</t>
  </si>
  <si>
    <t>TYRE POS 6</t>
  </si>
  <si>
    <t>INSTALL TYRE POS 6</t>
  </si>
  <si>
    <t>SAIFUL DAN SAHA</t>
  </si>
  <si>
    <t>TYRE POS 11 LEAK</t>
  </si>
  <si>
    <t>INSTALL TYRE POS 11</t>
  </si>
  <si>
    <t>TYRE POS 7 LEAK</t>
  </si>
  <si>
    <t>INSTAL TYRE POS 7</t>
  </si>
  <si>
    <t>SAHA DAN SAIFUL</t>
  </si>
  <si>
    <t>Pm 250 + inspeksi + wassing + Shock absorber nya DT.79 di pasang buat DT. 91, Back lock
1. Shock absorber A3 RH
2. Hollo spring belakang A3 RH
3. Hollo spring belakang A4 RH
4. Shock kabin depan</t>
  </si>
  <si>
    <t>Jonathan
Amin
Aji
Jainal
Daliman
Sulaiman
Samsu
Ashabul
Setiawan
Marcel</t>
  </si>
  <si>
    <t>Pm 500 + inspeksi + wasshing, Back lock
1. Hollo spring A3 LH,RH
2. Shock kabin belakang
3. Hollo depan A1 RH
4. Lining A3 LH limit, info pak mindun klau bisa rilis, rilis aj dulu, ( masih bisa)</t>
  </si>
  <si>
    <t xml:space="preserve">Baut v-stay broken + ganti boshing </t>
  </si>
  <si>
    <t>Replace baut + ganti boshing</t>
  </si>
  <si>
    <t>Bambang pryanto, Agus sopian, Ramlang</t>
  </si>
  <si>
    <t>Sepring 3 front lh broken</t>
  </si>
  <si>
    <t>Replace/instal sepring no 3</t>
  </si>
  <si>
    <t>Akmal, Wahyu, Adit, Sudirman</t>
  </si>
  <si>
    <t>Cek presure &amp; Reeset sistem ac</t>
  </si>
  <si>
    <t>Harnes tail lamp RH putus,level coolen low</t>
  </si>
  <si>
    <t xml:space="preserve">Ripair harnes tail lamp,add coolent 8 liter </t>
  </si>
  <si>
    <t>Samsu,daliman</t>
  </si>
  <si>
    <t xml:space="preserve">Bolt V stay broken </t>
  </si>
  <si>
    <t>Remove Bolt v stay ( welding ), Replace Bolt Vstay 27</t>
  </si>
  <si>
    <t xml:space="preserve">Resal Ronaldo, Dwi Tri Nursantoso, Arif Setiawan </t>
  </si>
  <si>
    <t>Bolt V stay Broken 36</t>
  </si>
  <si>
    <t>Replace Bolt V stay 36, Cek King pin ( Masih bisa dioperasikan), Cek bearing hub A1 LH</t>
  </si>
  <si>
    <t>Pin spring front rh  rear broken</t>
  </si>
  <si>
    <t>Replace pin spring front rh 2 pc</t>
  </si>
  <si>
    <t>Lexsy.agus</t>
  </si>
  <si>
    <t xml:space="preserve">Tyre pos 7 dan 9 leak </t>
  </si>
  <si>
    <t xml:space="preserve">Install tyre pos 7 dan 9 </t>
  </si>
  <si>
    <t xml:space="preserve">Ari, restu bardi Puput mahran </t>
  </si>
  <si>
    <t>Cek presure &amp; Ripaer harnes compresor ac</t>
  </si>
  <si>
    <t>Mahran Puput rikardus</t>
  </si>
  <si>
    <t>Install tyre pos 1-4</t>
  </si>
  <si>
    <t>Bardiansyah restu ari</t>
  </si>
  <si>
    <t xml:space="preserve">Tyre pos 6 leak </t>
  </si>
  <si>
    <t xml:space="preserve">Puput mahran rikardus </t>
  </si>
  <si>
    <t xml:space="preserve">Tyre pos 11 dan 12 LEAK </t>
  </si>
  <si>
    <t>Install tyre pos 11 dan 12</t>
  </si>
  <si>
    <t>Coollen low</t>
  </si>
  <si>
    <t>Add coollen 5 liter</t>
  </si>
  <si>
    <t>Jonathan Ofin</t>
  </si>
  <si>
    <t>Pm 500 + inspeksi + washing, Back lock
1. hollo spring A3 LH &amp; A4 RH
2. Shock kabin belakang LH &amp; RH
3,Tambahan baut monting engine LH kendor 4 pcs hilang 1.
4, pin pintu vessel lepas</t>
  </si>
  <si>
    <t>Jonathan
Amin
Aji
Jainal
Daliman
Sulaiman
Samsu
Marcel
Ashabul
Setiawan</t>
  </si>
  <si>
    <t>Pm 250+inspeksi+washing</t>
  </si>
  <si>
    <t>Jonathan
Amin
Aji
Jainal
Daliman
Sulaiman
Samsu
Ardianto
Ashabul
Setiawan
Marcel</t>
  </si>
  <si>
    <t>Transmision noise , pto slow respon active</t>
  </si>
  <si>
    <t>Adjust pressure plate
Remove GS module
Install GS module to replacement transmision
Remove harness
Install harness to replacement transmision
Remove all part Accessories
Moving transmision to DT 10
Install transmiaion to DT 10
Install the bolt around the transmission
Install bracket mounting transmision
Install bolt bracket transmision
Retoque bolt transmision
Install propaller shaft
Install bolt propaller shaft
Install servo clutch
Install strut bar
Install pipe oil cooler transmision
Install shocket harness transmision
Add oil transmision
Install hose PTO
Install crossmember under gearbox
Install bolt crossmember under geaebox
Learning test transmision
Test respon gear shifting
Test respon PTO
Install tail lamp RH by mechanic electric
Check AC by mechanic electric</t>
  </si>
  <si>
    <t>Andreas Nuri
Wahyu Gusmawan
Aditya irawan
Benjamin
Muatari
Ibrahim</t>
  </si>
  <si>
    <t>Oil engine low 5.5</t>
  </si>
  <si>
    <t>Top up oil 5.5</t>
  </si>
  <si>
    <t>Amar, Fajri</t>
  </si>
  <si>
    <t>Bolt v stay a2 missing 1 pcs</t>
  </si>
  <si>
    <t xml:space="preserve">Retoque dan install bolt v stay a2 </t>
  </si>
  <si>
    <t>Teguh, maswar, saharudin</t>
  </si>
  <si>
    <t xml:space="preserve">Overhead engine </t>
  </si>
  <si>
    <t xml:space="preserve">Repaer hose rediator, Repaer clam hose rediator, Top up coolant </t>
  </si>
  <si>
    <t>Exhaust brake not funsi.linning pos 6 lepas.pintu cabin g bs dbuka sblh kiri</t>
  </si>
  <si>
    <t>Ripair valve exhaust brake.replace linning pos 6.adjust brake all pos.ripar lock pintu kabin</t>
  </si>
  <si>
    <t>Lexsy.agus.sudirman</t>
  </si>
  <si>
    <t>Bolt housing retarder loose</t>
  </si>
  <si>
    <t>Retok Bolt housing retarder</t>
  </si>
  <si>
    <t xml:space="preserve">Bolt labrang perseneling loose , hose compressor leak, lock kabin loose </t>
  </si>
  <si>
    <t>Reaplce hose compressor, retok labrang perseneling, retok lock kabin</t>
  </si>
  <si>
    <t>Jumaslang Tono adi</t>
  </si>
  <si>
    <t xml:space="preserve">Lampu front buram </t>
  </si>
  <si>
    <t xml:space="preserve">Reaplce lampu front esy </t>
  </si>
  <si>
    <t xml:space="preserve">Jumaslang </t>
  </si>
  <si>
    <t>SERVO CLUTCH LEAK</t>
  </si>
  <si>
    <t xml:space="preserve">REPAIR SERVO CLUTCH </t>
  </si>
  <si>
    <t>ADRIANTO, KEVIN DIMAS</t>
  </si>
  <si>
    <t>Replace blower ac,replace resistor blower ac,refill refrigerant &amp; oil compressor,vacum sistem ac,clean up filter ac</t>
  </si>
  <si>
    <t>Breder leak, oli engine kurang</t>
  </si>
  <si>
    <t>Repair breder, tambah oli engine 5 liter</t>
  </si>
  <si>
    <t>Reaplce hose stering</t>
  </si>
  <si>
    <t>Jumaslang jonatan tono jepri adi</t>
  </si>
  <si>
    <t>Bolt seat spring rear A3o LH missing</t>
  </si>
  <si>
    <t>Replace seat spring A3 LH-RH, instal bolt seat spring new 3 pcs</t>
  </si>
  <si>
    <t>Amar, Saharuddin</t>
  </si>
  <si>
    <t>Ancore spring front a2 + a1 rh broken</t>
  </si>
  <si>
    <t>Remove ancore spring a2 + a1 rh, welding bolt ancore spring front a2 + a1 rh</t>
  </si>
  <si>
    <t>Teguh, maswar, rudi welder</t>
  </si>
  <si>
    <t>Bolt v stay a2 longgar 2 pcs, oil engine low 4,5 ltr</t>
  </si>
  <si>
    <t>Retoque bolt v stay a2, add oil engine 4,5 ltr dari lub truck</t>
  </si>
  <si>
    <t>Teguh, maswar</t>
  </si>
  <si>
    <t>Eror abs, lenning pos 8 missing</t>
  </si>
  <si>
    <t>Replace lenning pos 8, replace harnes sensor abs pos 8, reset abs</t>
  </si>
  <si>
    <t>Pin sepring A2 RH A1 RH bagian belakang keluar</t>
  </si>
  <si>
    <t>Repair pin sepring A2 RH, A1 RH bagian belakang</t>
  </si>
  <si>
    <t>Pin spring A2 rear LH broken</t>
  </si>
  <si>
    <t>Replaces shacle spring, Replaces pin spring 2 pcs</t>
  </si>
  <si>
    <t>MAULIA INDRA LESMANA, Resha sapan</t>
  </si>
  <si>
    <t>Rubber bushing stabilizer A1 LH RH aus</t>
  </si>
  <si>
    <t xml:space="preserve">MAULIA INDRA LESMANA, Resha sapan, Rahmat Fuji yama </t>
  </si>
  <si>
    <t>Rubber shock absorber A3 RH aus, Clamp Tanki hydraulic kendor</t>
  </si>
  <si>
    <t xml:space="preserve">Replaces rubber shock absorber, Retorque bolt clamp Tanki </t>
  </si>
  <si>
    <t xml:space="preserve">Repair tree valve, learning speed, adjust brike all post. </t>
  </si>
  <si>
    <t xml:space="preserve">Fajri, Amiruddin. </t>
  </si>
  <si>
    <t>Replace lampu H7/RH.</t>
  </si>
  <si>
    <t xml:space="preserve">Air drayer appu leak. </t>
  </si>
  <si>
    <t xml:space="preserve">Repair air drayer appu. </t>
  </si>
  <si>
    <t xml:space="preserve">Fajri, Sabaruddin. </t>
  </si>
  <si>
    <t>Shock breaker kabin rear LH broken, bracket stop lamp RH broken</t>
  </si>
  <si>
    <t>Replace new shockbreaker kabin rear LH 1pcs, repair bracket stop lamp RH, repair wiring stoplamp RH.</t>
  </si>
  <si>
    <t>Muin.</t>
  </si>
  <si>
    <t>Repair forway, Waiting filter air driyer, Replace filter air driyer</t>
  </si>
  <si>
    <t>Andreas Nuri, Aditya Irawan</t>
  </si>
  <si>
    <t>Cover lining brake Axle 4 RH lepas</t>
  </si>
  <si>
    <t>Riapir cover lining brake Axle 4 RH</t>
  </si>
  <si>
    <t>Pin spring Axle 2 LH broken dan bushing stabilizer front missing</t>
  </si>
  <si>
    <t>Replace pin spring Axle 2 LH dan Ripair bushing stabilizer front</t>
  </si>
  <si>
    <t>Spring axle 1 RH no.4 broken</t>
  </si>
  <si>
    <t>Replace spring no.4 RH axle 1</t>
  </si>
  <si>
    <t xml:space="preserve">Wahyu Gusmawan, Akmal , benyamin , Agus </t>
  </si>
  <si>
    <t>Pm 500  +inspirasi + washsing, Back lock
1. Shock kabin belakang LH &amp; RH
2. Hollo spring belakang RH
3. House steering LH
Pengencangan baut pen spring A1 RH
Pengencangan baut sasis kendor 5 pcs</t>
  </si>
  <si>
    <t>Jonathan
Amin
Aji
Jainal
Sulaiman
Samsu
Ardianto
Ashabul
Setiawan</t>
  </si>
  <si>
    <t>Pm 500 + inspeksi + washing, Back lock
1.shock kabin LH &amp; RH
2.busing kabin LH &amp; RH
3.seal output differential A2 &amp; A3</t>
  </si>
  <si>
    <t>Jonathan
Amin
Aji
Jainal
Sulaiman
Samsu
Ardianto
Ashabul
Setiawan
Marcel</t>
  </si>
  <si>
    <t xml:space="preserve">Disc clutch limit </t>
  </si>
  <si>
    <t xml:space="preserve">Replace disc clutch + coolant 70 liter </t>
  </si>
  <si>
    <t>Flavianus, Dedyrahman, Tomi, Yulius Roni, Herman mamat ( dan team malam)</t>
  </si>
  <si>
    <t>Pm 1000 + inspeksi + washing</t>
  </si>
  <si>
    <t>Coolent level low,valev break leak</t>
  </si>
  <si>
    <t>Add coolent 5 liter,ripar valev</t>
  </si>
  <si>
    <t>Amin ,asyabul kaffi</t>
  </si>
  <si>
    <t>Replace hose hidrolik 1 pcs</t>
  </si>
  <si>
    <t xml:space="preserve">Yulius Roni, Flavianus, Dedyrahman Tomi, Herman mamat </t>
  </si>
  <si>
    <t>Pm 500 + inspeksi +washing, Back lock
1. Shock kabin belakang LH
2. Shock kabin depan LH
Tambahan
1. Pengencangan baut selinder dam</t>
  </si>
  <si>
    <t>Pm 250 + inspeksi, Back lock
1. Shock kabin belakang LH &amp; RH
2. Shock depan LH
Tambahan
1. baut selinder dam 2 pcs, baut 22
2. Lampu H7 LH 1 pcs</t>
  </si>
  <si>
    <t>Jonathan
Amin
Aji
Jainal
Samsu
Ardianto
Ashabul
Marcel</t>
  </si>
  <si>
    <t>Cek presure, Ganti compresor ac baru, Ganti condensor ac ripaer, Vakum &amp; isi oli + preon</t>
  </si>
  <si>
    <t>mounting transmisi lh&amp;rh broken, fuel tank leak, rpm abnormal</t>
  </si>
  <si>
    <t>replace mounting transmisi lh&amp;rh, replace fuel tank repairan (welding), replace and cleaning sensor rpm</t>
  </si>
  <si>
    <t>dwi tri nursantoso, andi afdika, agus</t>
  </si>
  <si>
    <t>Exhaust brake lengket dan Bolt propeller shaft pendek missing 2 pcs</t>
  </si>
  <si>
    <t xml:space="preserve">Riapir valve constant, Ritoq bolt propeller shaft pendek 2 pcs dan Replace bolt propeller shaft pendek M14 2 pcs </t>
  </si>
  <si>
    <t xml:space="preserve">AL-FAJRI, DENI, ADE INDRA, TOFIK ARIAN. </t>
  </si>
  <si>
    <t>Replace clam hose reservoir dan add coolant 6 liter</t>
  </si>
  <si>
    <t>Cek presure, Vakum, Isi oli &amp; preon</t>
  </si>
  <si>
    <t>Ibrahim nur, Wandy</t>
  </si>
  <si>
    <t>Over heat (radiator tidak normal)</t>
  </si>
  <si>
    <t xml:space="preserve">Replace radiator + coolant 40 liter </t>
  </si>
  <si>
    <t xml:space="preserve">Yulius Roni, Flavianus, Tomi, Dedyrahman, Herman mamat </t>
  </si>
  <si>
    <t>Pin spring Axle 2 LH broken dan sekel pin spring broken</t>
  </si>
  <si>
    <t>Ripair sekel pin spring dan Replace pin spring Axle 2 LH 2 pcs</t>
  </si>
  <si>
    <t>Oil engine kurang</t>
  </si>
  <si>
    <t>Add oil engine 5 liter</t>
  </si>
  <si>
    <t>Rahmat fuji yama</t>
  </si>
  <si>
    <t>Hose kompresor leak, air kurang, bolt stabilizer rear kendor</t>
  </si>
  <si>
    <t>Welding hose kompresor, add air colant 5ltr, retouqe bolt stabilizer rear</t>
  </si>
  <si>
    <t>Asrianto, rahmat fuji yama</t>
  </si>
  <si>
    <t>Bolt power Shifting loose</t>
  </si>
  <si>
    <t>Retok Bolt power shifting</t>
  </si>
  <si>
    <t>Jepri</t>
  </si>
  <si>
    <t>Cant'star and lampu kerja RH mati</t>
  </si>
  <si>
    <t>Reaplce accu 2 pcs and reaplce lampu kerja RH</t>
  </si>
  <si>
    <t>Jumaslang Tono jepri Jonatan adi</t>
  </si>
  <si>
    <t>Seat sepring broken RH</t>
  </si>
  <si>
    <t>Welding seat sepring</t>
  </si>
  <si>
    <t>Asrianto, Saharudin, Resa sapan</t>
  </si>
  <si>
    <t>Loe power and lampu Tyre Lh mati</t>
  </si>
  <si>
    <t>Reaplce rakor and Watersparator and repair harnes lampu tyre</t>
  </si>
  <si>
    <t>Jepri jumaslang adi</t>
  </si>
  <si>
    <t>Binamo stater broken</t>
  </si>
  <si>
    <t>Reaplce binamo stater</t>
  </si>
  <si>
    <t>Jumaslang Tono jepri adi Jonatan indra</t>
  </si>
  <si>
    <t>Replace bolam h7</t>
  </si>
  <si>
    <t>Reaplce rakor and Watersparator</t>
  </si>
  <si>
    <t>Jumaslang Jonatan</t>
  </si>
  <si>
    <t>Ancore pen front rh a1 - a2  broken</t>
  </si>
  <si>
    <t xml:space="preserve">Intall ancore pen, intall spring front rh a2, install slencer, install doseng valve adblue, pabrikasi lock shackle pen spring front a2 + a1, ( stock logistik kosong ) replace pen spring pabrikasi </t>
  </si>
  <si>
    <t xml:space="preserve">Teguh, fujiyama, saharudin, resal sapan, sahrial, adhe rio </t>
  </si>
  <si>
    <t>Oli kurang 6 liter</t>
  </si>
  <si>
    <t>Tambah oli 5 liter</t>
  </si>
  <si>
    <t>Steering dengung, rem melorot</t>
  </si>
  <si>
    <t>Tambah oli steering 500 ml, ajar rem</t>
  </si>
  <si>
    <t>Jaenal, Wahyu aji</t>
  </si>
  <si>
    <t xml:space="preserve">ABS Malfunction,LiNing pos 1,2 limit </t>
  </si>
  <si>
    <t xml:space="preserve">Riset error ABS by Vtt, replace LiNing brake pos 1, 2 </t>
  </si>
  <si>
    <t xml:space="preserve">Deny yudha, Yusril </t>
  </si>
  <si>
    <t xml:space="preserve">V-stay A3 broken, braket v-stay A3 broken, cmber A3 RH/LH broken </t>
  </si>
  <si>
    <t xml:space="preserve">Replace v-stay A3, replace baut 36 2pcs, replace cmber A3 RH, replace cmber A3 LH </t>
  </si>
  <si>
    <t xml:space="preserve">Arif Setiawan, Sudirman, Wahyu </t>
  </si>
  <si>
    <t>Install hyva hudraulic limit valve, Install pressue sensor, Install cover grille aero corrner LH, Install zb radiator grille LH</t>
  </si>
  <si>
    <t>Tyre leak pos 2</t>
  </si>
  <si>
    <t>Replace tyre pos 2</t>
  </si>
  <si>
    <t>Tyre leak pos 9.10</t>
  </si>
  <si>
    <t>Tyre leak pos 9,10</t>
  </si>
  <si>
    <t>Restu,hendra,bardi</t>
  </si>
  <si>
    <t xml:space="preserve">Puput,martinus, mahran </t>
  </si>
  <si>
    <t>Hendra,restu,bardi</t>
  </si>
  <si>
    <t>Puput,mahran,martinus</t>
  </si>
  <si>
    <t>Hendra,resti,bardi</t>
  </si>
  <si>
    <t>Martinus,mahran,puput</t>
  </si>
  <si>
    <t>Ari,restu,hendra,bardi</t>
  </si>
  <si>
    <t>Mahran,martinus,puput</t>
  </si>
  <si>
    <t xml:space="preserve">Saiful,syaha, suwarmansyah </t>
  </si>
  <si>
    <t>Tyre leak pos 3,10</t>
  </si>
  <si>
    <t>Replace tyre pos 3,10</t>
  </si>
  <si>
    <t>Saiful + tim mekanik</t>
  </si>
  <si>
    <t>lining brake pos 2 limit, brake drum pos 2 aus+crack</t>
  </si>
  <si>
    <t>replace lining brake pos 2, replace brake drum pos 2</t>
  </si>
  <si>
    <t xml:space="preserve">samsul alam, andi afdika </t>
  </si>
  <si>
    <t>Lining A2 LH/RH limit, lining A3 RH/LH limit, lining A4 RH/LH limit</t>
  </si>
  <si>
    <t>Replace lining A2 LH/RH, replace lining A3 RH/LH, replace lining A4 RH/LH, cek lining A1 LH</t>
  </si>
  <si>
    <t xml:space="preserve">Arif Setiawan, Amir Udin, ridho, Yusril </t>
  </si>
  <si>
    <t>Pm 250 + inspeksi, Back lock
1. Shock kabin belakang LH
2. Hollo depan A1 RH
3. Hollo belakang A4 LH &amp; RH
Pengerjaan
1. Pengencangan baut sasis kendor 4 pcs
2. Riper karet shockbreaker</t>
  </si>
  <si>
    <t>Jonathan
Amin
Aji
Jainal
Arsat
Daliman
Sulaiman
Samsu
Ashabul
Setiawan
Marcel</t>
  </si>
  <si>
    <t>Pm 1000 + inspeksi + wassing, 1. Seat spring A3 LH, 2. V belt luar</t>
  </si>
  <si>
    <t>Jonathan
Amin
Aji
Jainal
Arsat
Daliman
Sulaiman
Samsu
Ashabul
Setiawan
Marcel, farhan</t>
  </si>
  <si>
    <t>Pm 250+inspeksi+washing, Back Lock
1. Shock belakang LH &amp; RH
2. Hollo A4 spring belakang LH
3. Lining pos 8 hilang bawah separuh
Pengerjaan
1. Tambah air culen 1 liter
2. Pengencangan baut braket hanger spring</t>
  </si>
  <si>
    <t>Jonathan
Amin
Aji
Jainal
Daliman
Sulaiman
Samsu
Arsat
Farhan
Ashabul
Setiawan
Marcel</t>
  </si>
  <si>
    <t>Pm :1000 + inspeksi + washing, Back Lock
1. Shock kabin belakang LH &amp; RH
2. Hollo depan A1 RH
3. Spring No. 7
4. Karet bugie RH</t>
  </si>
  <si>
    <t>Jonathan
Amin
Aji
Jainal
Daliman
Sulaiman
Samsu
Arsat
Ashabul
Setiawan
Marcel</t>
  </si>
  <si>
    <t>Pm 1000+inspeksi+wassing, Back Lock
1. Shock kabin belakang LH &amp; RH
2. Hollo depan A1 RH
3. Spring No. 7
4. Karet bugie RH</t>
  </si>
  <si>
    <t>Hose steering RH leak, pengisian oil engine leak</t>
  </si>
  <si>
    <t xml:space="preserve">Replace hose steering RH, repair pengisian oil engine </t>
  </si>
  <si>
    <t>Deny yudha, Wahyu gusmawan</t>
  </si>
  <si>
    <t xml:space="preserve">Lining A4 RH broken </t>
  </si>
  <si>
    <t xml:space="preserve">Replace lining A4 RH </t>
  </si>
  <si>
    <t xml:space="preserve">Arif Setiawan, Amir Udin, ridho </t>
  </si>
  <si>
    <t>Tyre leak pos 7,9,10</t>
  </si>
  <si>
    <t>Replace tyre pos 7,9,10</t>
  </si>
  <si>
    <t>Puput,ari,mahran,suhardi,hendra,restu,martinus</t>
  </si>
  <si>
    <t>Hendra,restu,martinus</t>
  </si>
  <si>
    <t>Hendra,restu,puput</t>
  </si>
  <si>
    <t>Hendra,puput,restu</t>
  </si>
  <si>
    <t xml:space="preserve">Valve parking brake leak </t>
  </si>
  <si>
    <t xml:space="preserve">Riplance Valve parking break </t>
  </si>
  <si>
    <t xml:space="preserve">Puput,hendra, restu </t>
  </si>
  <si>
    <t>Tyre limit pos 1,2,7,8</t>
  </si>
  <si>
    <t>Replace tyre pos 1,2,7,8</t>
  </si>
  <si>
    <t>Hendra,puput, restu,ari</t>
  </si>
  <si>
    <t>Suhardi,mahran,ari</t>
  </si>
  <si>
    <t>Cek presure
Ripaer hoss ac low-presure
Vakum
Isi oli &amp; preon</t>
  </si>
  <si>
    <t>Ibrahim nur
Wandy</t>
  </si>
  <si>
    <t xml:space="preserve">Sylinder dump leak </t>
  </si>
  <si>
    <t xml:space="preserve">Replace Sylinder dump + oil hidrolik 15 liter </t>
  </si>
  <si>
    <t xml:space="preserve">Flavianus, syahpuddin, Richardus, Yulius Roni, Tomi, Herman mamat </t>
  </si>
  <si>
    <t xml:space="preserve">bracket fuel tank crack, bolt bracket fuel tank losen </t>
  </si>
  <si>
    <t xml:space="preserve">welding bracket fuel tank, replace bolt bracket fuel tank 6 pcs </t>
  </si>
  <si>
    <t>SPRING NO 5 REAR RH PARTED</t>
  </si>
  <si>
    <t>REPLEACE SPRING NO 5</t>
  </si>
  <si>
    <t xml:space="preserve">KEVIN DIMAS, RESA SAPAN </t>
  </si>
  <si>
    <t>Bolt Bracke Rod Dump Broken, Loose</t>
  </si>
  <si>
    <t>Re-tightening and Install Bolt Rod Dump</t>
  </si>
  <si>
    <t>Rotari mati</t>
  </si>
  <si>
    <t>Ajas rem reaplce rotari</t>
  </si>
  <si>
    <t>Jumaslang Tono</t>
  </si>
  <si>
    <t>Jumaslang tono</t>
  </si>
  <si>
    <t>Completed Air Compressor, Bolt Breather Kurang 2 pcs, Refill Coolant</t>
  </si>
  <si>
    <t>- Completed Componen air compressor
- Add Coolant 25 Liter
- Test Running -+ 1 jam
- Cek kebocoran
- Instal Konektor Pump steering
- Adjust Brake All
- Cek Wiring Harnes Work lamps LH
- Cek Fuse
- Repaire Harnes Work lamps LH</t>
  </si>
  <si>
    <t>Dwi Tri Nursantoso
Fikri ( elektrik )</t>
  </si>
  <si>
    <t>Continue job ac hot instal safety calter,low beam rh shut of</t>
  </si>
  <si>
    <t>Instal safety calter,replace lamp h7 &amp; fuse</t>
  </si>
  <si>
    <t>Fiqri,muin</t>
  </si>
  <si>
    <t>Low beam rh shut off</t>
  </si>
  <si>
    <t>Repair wiring harnest low beam</t>
  </si>
  <si>
    <t>Radio cant connect</t>
  </si>
  <si>
    <t>Replace radio repair kenwood</t>
  </si>
  <si>
    <t>Housing oil Cooler leak</t>
  </si>
  <si>
    <t xml:space="preserve">Lem besi </t>
  </si>
  <si>
    <t>Lowpower</t>
  </si>
  <si>
    <t>Bolt nomor lambung missing 1 pcs</t>
  </si>
  <si>
    <t>Reaplace Bolt nomor lambung 1 pcs</t>
  </si>
  <si>
    <t xml:space="preserve">U Bolt rear LH broken </t>
  </si>
  <si>
    <t>Replaces U bolt</t>
  </si>
  <si>
    <t>Maulia Indra Lesmana, Saharudin, Bambang, Andi amar</t>
  </si>
  <si>
    <t>Bolt Cylinder dump missing 2 pcs</t>
  </si>
  <si>
    <t>Instal bolt Cylinder dump 2 pcs</t>
  </si>
  <si>
    <t xml:space="preserve">MAULIA INDRA LESMANA, Bambang, Andi amar Saharudin, Rahmat Fuji yama </t>
  </si>
  <si>
    <t>Abs error.rem tidak pakem</t>
  </si>
  <si>
    <t>Replace sensor abs pos 4.ripair loadsensing Valve.</t>
  </si>
  <si>
    <t xml:space="preserve">Repaire cable lamp </t>
  </si>
  <si>
    <t xml:space="preserve">MAULIA INDRA LESMANA
Andi amar
Bambang
Saharudin
Rahmat Fuji yama </t>
  </si>
  <si>
    <t>Nut roda kendor 10 pc</t>
  </si>
  <si>
    <t>Ritok nut roda 10 pc</t>
  </si>
  <si>
    <t>Lexsy.dwi n</t>
  </si>
  <si>
    <t xml:space="preserve">Bracket lamp tyre rh lepas, Tail gate lh kendor </t>
  </si>
  <si>
    <t xml:space="preserve">Instal bracket lamp tyre rh, Adjust tail gate </t>
  </si>
  <si>
    <t xml:space="preserve">Maulia Indra Lesmana, Bambang, Andi amar, Saharudin </t>
  </si>
  <si>
    <t>Bolt V-Stay RR LH putus 2 pcs</t>
  </si>
  <si>
    <t>Replace bolt 2 pcs</t>
  </si>
  <si>
    <t>Tono, Jefry</t>
  </si>
  <si>
    <t>Pin spring A2 LH kendor</t>
  </si>
  <si>
    <t>Retorque bolt pin spring A2 lh</t>
  </si>
  <si>
    <t>ABS malfungsion</t>
  </si>
  <si>
    <t xml:space="preserve">Cek error ABS by VTT, Replace sensor ABS A4 RH, Reset error ABS by VTT </t>
  </si>
  <si>
    <t>Adhe ario, Dwi Tri Nursantoso, Fikri ( elektrik )</t>
  </si>
  <si>
    <t>Rubber bushing stabilizer lh aus</t>
  </si>
  <si>
    <t xml:space="preserve">Repaire rubber bushing stabilizer A1 </t>
  </si>
  <si>
    <t xml:space="preserve">MAULIA INDRA LESMANA, Saharudin, Andi amar </t>
  </si>
  <si>
    <t>Pin spring A2 rear LH lossen</t>
  </si>
  <si>
    <t>Retorque bolt pin spring A2 rh</t>
  </si>
  <si>
    <t>Spring A2 RH no 3 parted</t>
  </si>
  <si>
    <t>Replaces spring A2 RH no 3</t>
  </si>
  <si>
    <t xml:space="preserve">Bolt v stay A3 missing </t>
  </si>
  <si>
    <t>Instal bolt v stay A3 2 pcs</t>
  </si>
  <si>
    <t>Liling pos 6 limit</t>
  </si>
  <si>
    <t xml:space="preserve">Replace new lining pos 6 </t>
  </si>
  <si>
    <t>Resha sapan, Abdul Muin, Kevin</t>
  </si>
  <si>
    <t>Tyre pos 1 &amp; 2 leak</t>
  </si>
  <si>
    <t>Install tyre pos 1 dan 2</t>
  </si>
  <si>
    <t xml:space="preserve">Mansyah saha Saiful </t>
  </si>
  <si>
    <t xml:space="preserve">Saha mansyah Saiful </t>
  </si>
  <si>
    <t xml:space="preserve">Tyre pos 1 dan 2 leak </t>
  </si>
  <si>
    <t xml:space="preserve">Install tyre pos 1 dan 2 </t>
  </si>
  <si>
    <t xml:space="preserve">Install tyre pos 6 </t>
  </si>
  <si>
    <t xml:space="preserve">Tyre pos 11 dan 12 leak </t>
  </si>
  <si>
    <t>Valve anti compounding leak</t>
  </si>
  <si>
    <t>Riper Valve anti compounding</t>
  </si>
  <si>
    <t>Replace water separator + rakor 2 pcs</t>
  </si>
  <si>
    <t xml:space="preserve">Dedyrahman, Tomi, Yulius Roni </t>
  </si>
  <si>
    <t>Ac kurang dingin</t>
  </si>
  <si>
    <t>Cek presure, Tambah preon</t>
  </si>
  <si>
    <t xml:space="preserve">spring A1 rh No 1 parted. </t>
  </si>
  <si>
    <t>Replace Sepring</t>
  </si>
  <si>
    <t xml:space="preserve">Andi Afdika, samsul alam, Amir, sudirman. </t>
  </si>
  <si>
    <t xml:space="preserve">Riset error ABS by vtt </t>
  </si>
  <si>
    <t xml:space="preserve">Deny yudha, Yusril Purnomo </t>
  </si>
  <si>
    <t>Bolt wheel rear LH broken 5pcs</t>
  </si>
  <si>
    <t>Replace bolt wheel rear LH 5pcs</t>
  </si>
  <si>
    <t xml:space="preserve">Deny yudha, Asriyanto </t>
  </si>
  <si>
    <t xml:space="preserve">AC hot, reverse lamp trun off </t>
  </si>
  <si>
    <t xml:space="preserve">Add freon and cek kebocoran sistem ac , repair harnes reverse lamp </t>
  </si>
  <si>
    <t>Rfu</t>
  </si>
  <si>
    <t>Chamber gak bisa rilis A1/RH.</t>
  </si>
  <si>
    <t>Ripair lock adjuster A1/RH, adjust brike A1 LH/RH.</t>
  </si>
  <si>
    <t>Fajri, maswar.</t>
  </si>
  <si>
    <t xml:space="preserve">Pen spring A2/RH kendor. </t>
  </si>
  <si>
    <t>Retorque bolt pen spring A2/RH</t>
  </si>
  <si>
    <t xml:space="preserve">Lampu H7 /LH mati. </t>
  </si>
  <si>
    <t xml:space="preserve">Pressure drop. </t>
  </si>
  <si>
    <t>Ripair relay Valve A3/LH.</t>
  </si>
  <si>
    <t>Plug calter loose</t>
  </si>
  <si>
    <t>Ritoq plug kalter, adjust brake all pos</t>
  </si>
  <si>
    <t>Cuci evaporator</t>
  </si>
  <si>
    <t>Bolt braket air cleaner broken</t>
  </si>
  <si>
    <t>Cabut Bolt braket 2 pcs by welder and Replace Bolt braket air cleaner 4 pcs</t>
  </si>
  <si>
    <t>AL- FAJRI, TOFIK ARIAN</t>
  </si>
  <si>
    <t>Pm 500 + inspeksi + washing + repair bushing stabilizer RH, backlock
1.hollow spring depan RH
2. ⁠shock kabin depan LH
3. ⁠shock kabin belakang LH
4. ⁠bushing stabilizer depan LH RH
5. ⁠hollow spring A3 RH</t>
  </si>
  <si>
    <t>Jonathan
Sulaiman
Aji
Daliman
Sulaiman
Samsu
Ardianto
Ashabul
Setiawan
Marcel
Farhan</t>
  </si>
  <si>
    <t>Pm 500+ inspeksi + washing, 1. Shock kabin belakang RH
2. ⁠hollow spring depan RH
3. ⁠hollow spring belakang A4 RH
4. ⁠Spring belakang LH no 6( kondisi masih rapat)</t>
  </si>
  <si>
    <t>Pm 500+inspeksi+washing, Note
V-belt alternator limit
Bussing spring A1 rh&amp;lh</t>
  </si>
  <si>
    <t>Pm 250 + inspek + washing, Note
Suspensi kabin 2 pcs
Stopper</t>
  </si>
  <si>
    <t>Exhaust brake tidak fungsi dan rem melorot</t>
  </si>
  <si>
    <t>Ripair valve constant dan adjust brake all pos</t>
  </si>
  <si>
    <t>Valve compounding broken, kelam hos radiator kendor</t>
  </si>
  <si>
    <t>Riper Valve compounding, Add air radiator 15 ltr</t>
  </si>
  <si>
    <t>Reservoir tank leak</t>
  </si>
  <si>
    <t>Ganti reservoir tank +add air cullen 12 liter</t>
  </si>
  <si>
    <t>RIDO ILAHI, PENDI</t>
  </si>
  <si>
    <t>Hose leak</t>
  </si>
  <si>
    <t>Repair hos</t>
  </si>
  <si>
    <t>Valep leak angin</t>
  </si>
  <si>
    <t>Repair valep angin</t>
  </si>
  <si>
    <t>Eror abs, konektor house stering rh leak ( konektor beli di luar )</t>
  </si>
  <si>
    <t>Reset abs, repair harnes abs pos 3, chek whel bearing pos 3, replace konektor house stering rh, add oil stering 1 ltr</t>
  </si>
  <si>
    <t>Teguh, yusril</t>
  </si>
  <si>
    <t>Pm 250+inspeksi+washing, Linning pos 4&amp;5 limit, Fuel tank leakkingg</t>
  </si>
  <si>
    <t>Cek presure, Ganti compresor ac new, Ganti resiver-drayer new, Vakum, Isi oli &amp; preon</t>
  </si>
  <si>
    <t>Disc clutch limit, Bearing crant shaft broken</t>
  </si>
  <si>
    <t>Replace disc clutch, Replace bearing crant shaft</t>
  </si>
  <si>
    <t>Dedy Rahman, Mustari, Syahpudin, Yulius roni, Tomi, Agus</t>
  </si>
  <si>
    <t>Add oil hidrolik 30 liter</t>
  </si>
  <si>
    <t>Jumaslang tono jepri arif flavianus</t>
  </si>
  <si>
    <t>Spring rear Lh nmer 5 broken</t>
  </si>
  <si>
    <t xml:space="preserve">Replace spring rear nmer 5 Lh </t>
  </si>
  <si>
    <t>Teguh, yusril, deny</t>
  </si>
  <si>
    <t>Spring rear nmer 4 Lh broken, center pen Lh broken</t>
  </si>
  <si>
    <t>Replace center pen rear Lh, replace spring nmer 4 rear Lh</t>
  </si>
  <si>
    <t>Chamber a2 lh leak</t>
  </si>
  <si>
    <t>Replace new chamber a2 lh</t>
  </si>
  <si>
    <t>Resha sapan, Abdul muin</t>
  </si>
  <si>
    <t>Repair harnes and reaplace lampu Tyre RH</t>
  </si>
  <si>
    <t>Kopling keras</t>
  </si>
  <si>
    <t>Add oil clucth and bleding oil clucht servo</t>
  </si>
  <si>
    <t>Lampu Tyre Lh mati</t>
  </si>
  <si>
    <t>Repair harnes lampu Tyre LH</t>
  </si>
  <si>
    <t>Bolt braket spion loose</t>
  </si>
  <si>
    <t>Retok Bolt braket spion</t>
  </si>
  <si>
    <t>Hm error</t>
  </si>
  <si>
    <t xml:space="preserve">Lining pos 6 a3 rh limit </t>
  </si>
  <si>
    <t>Replace lining pos 6 a3 rh</t>
  </si>
  <si>
    <t>Kevin dimas, mulia indra Lesmana, rahmat fuji yama</t>
  </si>
  <si>
    <t>V stay axle 2 broken</t>
  </si>
  <si>
    <t>Replace v stay</t>
  </si>
  <si>
    <t>5/15/2025</t>
  </si>
  <si>
    <t>Spring no 6 LH patah</t>
  </si>
  <si>
    <t>Replace spring no 6</t>
  </si>
  <si>
    <t>Hardianto, bambang p</t>
  </si>
  <si>
    <t>Replace lampu kerja H7 RH</t>
  </si>
  <si>
    <t>Hose dump leak , pipa compressor colant leak</t>
  </si>
  <si>
    <t>Add oil hidrolik 95 liter and reaplace hose hidrolik and reaplace pipa colant compressor</t>
  </si>
  <si>
    <t>Jumaslang tono jepri Flavianus</t>
  </si>
  <si>
    <t>Bolt VStay A2 missing, Valve Brake A2 leak</t>
  </si>
  <si>
    <t>Replaces bolt v stay A2 bolt 36, Replace Valve parking brake</t>
  </si>
  <si>
    <t>MAULIA INDRA LESMANA, Arif styawan</t>
  </si>
  <si>
    <t xml:space="preserve">Jok oprator tidak fungsi </t>
  </si>
  <si>
    <t>Replaces jok oprator</t>
  </si>
  <si>
    <t xml:space="preserve">MAULIA INDRA LESMANA, Arif styawan </t>
  </si>
  <si>
    <t>Ada bunyi gesekan, Link stabilizer gesek spring</t>
  </si>
  <si>
    <t xml:space="preserve">Check lining all, Reposisi link stabilizer </t>
  </si>
  <si>
    <t>MAULIA INDRA LESMANA, Dwi tri nursantoso, Arif styawan</t>
  </si>
  <si>
    <t>Lining pos 4 dan 5 limit</t>
  </si>
  <si>
    <t>Replaces lining, Replaces spring retrun, Replaces roller brake shoe</t>
  </si>
  <si>
    <t>Lining pos 6 limit</t>
  </si>
  <si>
    <t xml:space="preserve">Replaces lining, Replaces spring retrun, Replaces roller brake </t>
  </si>
  <si>
    <t xml:space="preserve">MAULIA INDRA LESMANA, Rahmat Fuji yama </t>
  </si>
  <si>
    <t>Spring muffler broken.</t>
  </si>
  <si>
    <t>Replace spiral muffler</t>
  </si>
  <si>
    <t>Replace sensor abs.replace bearing hub pos 3.ritok king pin pos 3</t>
  </si>
  <si>
    <t xml:space="preserve">Tyre pos 12 leak </t>
  </si>
  <si>
    <t xml:space="preserve">Bardiansyah puput restu </t>
  </si>
  <si>
    <t xml:space="preserve">Bardiansyah restu Puput </t>
  </si>
  <si>
    <t>Tyre pos 6,7 dan 9 leak</t>
  </si>
  <si>
    <t>Install tyre pos 6,7 dan 9</t>
  </si>
  <si>
    <t xml:space="preserve">Mansyah, saha, Suhardi </t>
  </si>
  <si>
    <t xml:space="preserve">Suhardi Saha mansyah </t>
  </si>
  <si>
    <t xml:space="preserve">Suhardi mansyah saha </t>
  </si>
  <si>
    <t xml:space="preserve">Li-Ning A1/RH jamed. </t>
  </si>
  <si>
    <t>Replace Li-Ning pos 2,replace per lining besar &amp; kecil pos 2,replace brike Sow pos 2.</t>
  </si>
  <si>
    <t xml:space="preserve">Fajri, Benjamin. </t>
  </si>
  <si>
    <t>Spring no 3 Rear LH broken and centre Bolt broken</t>
  </si>
  <si>
    <t>Replace spring no 3 Rear LH and Replace centre bolt</t>
  </si>
  <si>
    <t xml:space="preserve">AKMAL, MUSTARI, TOFIK ARIAN. </t>
  </si>
  <si>
    <t>BREAK CHAMBER A2.RH.LH.A3 RH LEAK</t>
  </si>
  <si>
    <t>REPLACE CHAMBER A2.RH.LH.A3.RH, LANJUT PERBAIKAN AC</t>
  </si>
  <si>
    <t>Asrianto, Resal renaldo</t>
  </si>
  <si>
    <t xml:space="preserve">Lampu reting RH depan lepas, adjust brike all post. </t>
  </si>
  <si>
    <t xml:space="preserve">Repair socket reting RH depan, adjust brike all post. </t>
  </si>
  <si>
    <t>Hose compressor outlet connector leak</t>
  </si>
  <si>
    <t>Replace hose compressor outlet connector</t>
  </si>
  <si>
    <t>Dedy Rahman, Jonathan lubis, Herman mamat</t>
  </si>
  <si>
    <t>Dedy Rahman, Jonathan lubis</t>
  </si>
  <si>
    <t>Cek preaure, Ganti compresor ac new, Vakum, Isi oli &amp; preon</t>
  </si>
  <si>
    <t>Ganti belt ac &amp; altenator</t>
  </si>
  <si>
    <t>Ibrahim nur, Muhamad aqil, Alfajri</t>
  </si>
  <si>
    <t xml:space="preserve">Puput Restu martinus bardiansyah </t>
  </si>
  <si>
    <t>Tyre pos 8 leak</t>
  </si>
  <si>
    <t xml:space="preserve">Puput Restu bardiansyah restu </t>
  </si>
  <si>
    <t>DL32</t>
  </si>
  <si>
    <t>Right Wide angel rear damage, Work Lamp Rh damage</t>
  </si>
  <si>
    <t>Replace Wide angel rear mirror, Replace work Lamp rh</t>
  </si>
  <si>
    <t xml:space="preserve">Exsos break tidak pungsih </t>
  </si>
  <si>
    <t>Riper exsos break</t>
  </si>
  <si>
    <t>spring front rh no 4 broken, bushing spring front rh no 1 broken</t>
  </si>
  <si>
    <t>replace spring front rh no 4, replace bushing spring no 1 (2pcs)</t>
  </si>
  <si>
    <t>muh alfajri, m aqil, andi afdika</t>
  </si>
  <si>
    <t>Check DTC with VTT, Calibrate and initiate ABS CU, Measuring ABS sensor and Harness, Repair Wiring Harness ABS, Clear DTC with VTT</t>
  </si>
  <si>
    <t>Adhe Ario Rendy, Indra</t>
  </si>
  <si>
    <t>Bushing V-Stay Axle 3 broken and tank fuel leak</t>
  </si>
  <si>
    <t xml:space="preserve">Replace V-Stay and Replace tank fuel. </t>
  </si>
  <si>
    <t>ASRIANTO, MUSTARI, TOFIK ARIAN</t>
  </si>
  <si>
    <t>Error gs.</t>
  </si>
  <si>
    <t xml:space="preserve">Replace tuas speed, learning speed. </t>
  </si>
  <si>
    <t xml:space="preserve">Fajri, rezal Renaldo. </t>
  </si>
  <si>
    <t>Coolent level loww</t>
  </si>
  <si>
    <t>Add coolent 13 liter</t>
  </si>
  <si>
    <t>Amin ,jaenal</t>
  </si>
  <si>
    <t>Tomi, Adi, Agus, Herman mamat</t>
  </si>
  <si>
    <t>Canstar and eror spedd</t>
  </si>
  <si>
    <t>Perbaikan kepala batrai, Lerning</t>
  </si>
  <si>
    <t>RIDO ILAHI, ADE INDRA</t>
  </si>
  <si>
    <t>Hedrayer leak</t>
  </si>
  <si>
    <t xml:space="preserve">Ganti hedrayer </t>
  </si>
  <si>
    <t>Oil stering rembes, Stering msuk angin</t>
  </si>
  <si>
    <t>Buang angin stering, Pngecekan</t>
  </si>
  <si>
    <t>Repair hos stering</t>
  </si>
  <si>
    <t>Hose servo pipe leak</t>
  </si>
  <si>
    <t xml:space="preserve">Replace hose servo pipe </t>
  </si>
  <si>
    <t xml:space="preserve">Deny yudha,Dwi tri </t>
  </si>
  <si>
    <t>Pin Spring A1 + A2 RH longgar</t>
  </si>
  <si>
    <t>Thitening Pin Spring A1 &amp; A2 RH</t>
  </si>
  <si>
    <t>Dwi Tri Nursantoso, A.amar, Arif Setiawan, Samsul alam</t>
  </si>
  <si>
    <t xml:space="preserve">Bolt seat spring Rh parted </t>
  </si>
  <si>
    <t xml:space="preserve">Replace new bolt seat spring </t>
  </si>
  <si>
    <t>Resha sapan, Bambang, Ady</t>
  </si>
  <si>
    <t xml:space="preserve">Saiful Hendra </t>
  </si>
  <si>
    <t xml:space="preserve">Tyre pos 1 rolling, pos 7 leak </t>
  </si>
  <si>
    <t>Install tyre new post 1, ex pos 1 ke pos 7</t>
  </si>
  <si>
    <t xml:space="preserve">Puput Restu bardiansyah Martinus </t>
  </si>
  <si>
    <t xml:space="preserve">Saiful </t>
  </si>
  <si>
    <t xml:space="preserve">Install tyre pos 8 </t>
  </si>
  <si>
    <t>Tyre pos 5, 9 dan 10 leak</t>
  </si>
  <si>
    <t>Install tyre pos 5 9 dan 10</t>
  </si>
  <si>
    <t xml:space="preserve">Puput Restu bardiansyah </t>
  </si>
  <si>
    <t>Rolling tyre pos 1,2,3</t>
  </si>
  <si>
    <t>Install tyre new 1,2,3</t>
  </si>
  <si>
    <t xml:space="preserve">Tyre pos 9,10,11 leak </t>
  </si>
  <si>
    <t xml:space="preserve">Install tyre pos 9,10,11 leak </t>
  </si>
  <si>
    <t xml:space="preserve">Install tyre pos 11 dan 12 </t>
  </si>
  <si>
    <t xml:space="preserve">Suhardi mansyah mahran </t>
  </si>
  <si>
    <t>Tyre pos 11 dan 12 leak</t>
  </si>
  <si>
    <t>Spring no 3 rear rh parted</t>
  </si>
  <si>
    <t>Replace spring no 3 rear rh</t>
  </si>
  <si>
    <t>Mulia indra Lesmana, rahmat fuji yama, mustari</t>
  </si>
  <si>
    <t>V-belt altenator broken</t>
  </si>
  <si>
    <t>Reapleace v-belt altenator</t>
  </si>
  <si>
    <t>Jonatan, Herman, Adhi, Tomi, Agus</t>
  </si>
  <si>
    <t>Air coolent kurang</t>
  </si>
  <si>
    <t>Penambahan air coolent</t>
  </si>
  <si>
    <t>5/17/2025</t>
  </si>
  <si>
    <t xml:space="preserve">Radio ring jangkauan pendek,harnes antena radio problem </t>
  </si>
  <si>
    <t xml:space="preserve">Replace and repair harnes braket antena radio </t>
  </si>
  <si>
    <t>Reaplece filter &amp; rakor</t>
  </si>
  <si>
    <t>Pm 500 + inspeksi, Back lock
1. Shock kabin belakang RH
2. Shock kabin depan RH
3. Hollo depan A1 LH &amp; RH
4. Hollo belakang A3 LH
5. House steering RH
6. Lining A4 RH hilang  separuh
7. Lining A4 LH limit</t>
  </si>
  <si>
    <t>Jonathan
Sulaiman
Aji
Daliman
Samsu
Ardianto
Amin
Jainal
Farhan
Marcel
Arsat</t>
  </si>
  <si>
    <t>Pm 250 + inspeksi + Pengerjaan Pinspring A2 RH depan keluar, Back lock
1. Bushing stabilizer depan LH
2. ⁠shock kabin belakang RH
3. ⁠hollow spring depan LH
4. ⁠shock belakang LH RH (LH missing)
5.Instal bolt cylinder dump 3 pc
6.Kencangkan bolt cylinder dump 5 pc
7. Reposisi pinspring A2 RH depan</t>
  </si>
  <si>
    <t>Jonathan
Sulaiman
Aji
Daliman
Samsu
Ardianto
Amin
Jainal
Farhan
Marcel
Arsat
Edi</t>
  </si>
  <si>
    <t>Pm 250 + inspeksi, Back Lock
1. Shock kabin LH &amp; RH
2. Seal hap input bocor deras( info keworsop)</t>
  </si>
  <si>
    <t xml:space="preserve">Hose angin di sasis leak, Spring no 1 Rear LH broken </t>
  </si>
  <si>
    <t xml:space="preserve">Ripair hose angin, Replace spring no 1 Rear LH and Replace centre Bolt spring. </t>
  </si>
  <si>
    <t>KAMIL, ANDREAS, TOFIK ARIAN</t>
  </si>
  <si>
    <t>Bold v-stay loose</t>
  </si>
  <si>
    <t>Retoch bold v-stay</t>
  </si>
  <si>
    <t xml:space="preserve">Air pressure drop. </t>
  </si>
  <si>
    <t xml:space="preserve">Adjust air  drayer, adjust brike all post. </t>
  </si>
  <si>
    <t>Fajri, saharuddin.</t>
  </si>
  <si>
    <t xml:space="preserve">Valve brike bocor. </t>
  </si>
  <si>
    <t xml:space="preserve">Repair valve brike. </t>
  </si>
  <si>
    <t xml:space="preserve">Fajri, saharuddin. </t>
  </si>
  <si>
    <t xml:space="preserve">Valve dump bocor. </t>
  </si>
  <si>
    <t xml:space="preserve">Repair valve dump. </t>
  </si>
  <si>
    <t xml:space="preserve">Fajri, jaenal, saharuddin. </t>
  </si>
  <si>
    <t xml:space="preserve">AC hot (compresor AC jamed </t>
  </si>
  <si>
    <t xml:space="preserve">Replace compresor AC and liquid filter drayer and flasing to sistem </t>
  </si>
  <si>
    <t xml:space="preserve">Ibrahim, Indra </t>
  </si>
  <si>
    <t>Spring REAR RH no 3 parted</t>
  </si>
  <si>
    <t>Replaces spring</t>
  </si>
  <si>
    <t>Lining brake pos 7 and pos 8 limit</t>
  </si>
  <si>
    <t>Replace lining brake pos 7 and pos 8</t>
  </si>
  <si>
    <t>INDRA LESMANA, MUSTARI, TOFIK ARIAN</t>
  </si>
  <si>
    <t>Seal output Shaft leak</t>
  </si>
  <si>
    <t xml:space="preserve">Replace seal output Shaft </t>
  </si>
  <si>
    <t>Wahyu Gusmawan, M.aqil</t>
  </si>
  <si>
    <t>Spring no.1 axle 3 RH, ABS error</t>
  </si>
  <si>
    <t>Replace sensor ABS pos 2, replace  spring no.1 axle 3 RH</t>
  </si>
  <si>
    <t>Wahyu Gusmawan, adhe Rio , m.aqil</t>
  </si>
  <si>
    <t xml:space="preserve">Air compressor Malfunction </t>
  </si>
  <si>
    <t xml:space="preserve">Remove air compressor </t>
  </si>
  <si>
    <t>Cylinder brake chamber RH LH axel 3 leaking</t>
  </si>
  <si>
    <t>Remove chamber brake RH
Remove chamber beake LH
Install chamber brake RH
Inatall chamber brake LH
Adjust brake
Parking test
Braking test</t>
  </si>
  <si>
    <t>Andreas Nuri
Joe rayen
Benjamin
Fuji yama</t>
  </si>
  <si>
    <t>Pm 500+inspeksi+ washing
Back Lock
1. Shock kabin belakang LH &amp; RH
2. Busing kabin LH &amp; RH
3. Tambah air radiator 2 liter</t>
  </si>
  <si>
    <t>Jonathan
Sulaiman
Aji
Daliman
Amin
Arsat
Sulaiman
Samsu
Ardianto
Marcel
Sulaiman
Aji
Daliman
Amin
Arsat
Sulaiman
Samsu
Ardianto
Marcel</t>
  </si>
  <si>
    <t>Pm 250+inspeksi
Back lock
1. Shock kabin belakang RH
2. ⁠hollow spring belakang A3 LH</t>
  </si>
  <si>
    <t>Jonathan
Sulaiman
Aji
Daliman
Amin
Arsat
Sulaiman
Samsu
Ardianto
Marcel</t>
  </si>
  <si>
    <t>Preser low</t>
  </si>
  <si>
    <t>Repair valep</t>
  </si>
  <si>
    <t>RIDO ILAHI, ASRIANTO</t>
  </si>
  <si>
    <t>Repair hos angin pubreak</t>
  </si>
  <si>
    <t>Oil stering masuk angin</t>
  </si>
  <si>
    <t>Buang angin oil stering</t>
  </si>
  <si>
    <t>Exos break tidak fungsi</t>
  </si>
  <si>
    <t>Repair valep exos break</t>
  </si>
  <si>
    <t xml:space="preserve">RIDO ILAHI </t>
  </si>
  <si>
    <t xml:space="preserve">DT 35 KPB </t>
  </si>
  <si>
    <t>Bolt crosmember Missing</t>
  </si>
  <si>
    <t>Replace Bolt crosmember T/M</t>
  </si>
  <si>
    <t>Lining brake lengket</t>
  </si>
  <si>
    <t>Instal chamber brake, adjust brake all pos, repaer exouse brake</t>
  </si>
  <si>
    <t>Amar, Dwi, Andi afdika</t>
  </si>
  <si>
    <t>Replace Valve Break</t>
  </si>
  <si>
    <t>Bolt braket Radiator broker</t>
  </si>
  <si>
    <t>Replace bolt braket Radiator</t>
  </si>
  <si>
    <t>Jepri m, Flavianus tanda</t>
  </si>
  <si>
    <t>Temperatur Radiator Naik 110</t>
  </si>
  <si>
    <t>Add watercoolant ( air biasa), Cek kebocoran air radiator ( aman tidak ada kebocoran )</t>
  </si>
  <si>
    <t>Bolt braket Radiator broken</t>
  </si>
  <si>
    <t>Dedy Rahman, Jepri m</t>
  </si>
  <si>
    <t xml:space="preserve">Ada rembesan oil engine di breder </t>
  </si>
  <si>
    <t>Repair clam breder engine</t>
  </si>
  <si>
    <t>Dedy Rahman, Flavianus tanda, Jepri m</t>
  </si>
  <si>
    <t>Sepring no 3 rh parted</t>
  </si>
  <si>
    <t>Replace new</t>
  </si>
  <si>
    <t>Ba</t>
  </si>
  <si>
    <t>Chamber A2 RH Bocor, Set spring A2 RH + LH</t>
  </si>
  <si>
    <t xml:space="preserve">Replace Chamber A2 RH, set spring A2 RH + LH ( Masih bisa dioperasikan), Adjust Brake All, Repaire Exhaust Brake </t>
  </si>
  <si>
    <t xml:space="preserve">Dwi Tri Nursantoso, A.amar, Andi afdika </t>
  </si>
  <si>
    <t>Fog Lamp front lh missing</t>
  </si>
  <si>
    <t>Replace fog Lamp front lh</t>
  </si>
  <si>
    <t>Jepri m, Dedy Rahman, Flavianus tanda</t>
  </si>
  <si>
    <t>camshaft brake broken axel 2 rh</t>
  </si>
  <si>
    <t xml:space="preserve">replace camshaft brake axel 2 rh, replace sheal hub, add oil final drive </t>
  </si>
  <si>
    <t xml:space="preserve">resal renaldo, andi afdika </t>
  </si>
  <si>
    <t>Wifer front not function</t>
  </si>
  <si>
    <t xml:space="preserve">Replace karet wifer, Replace fuse </t>
  </si>
  <si>
    <t>Patah spring no 5 LH</t>
  </si>
  <si>
    <t>Replace spring no 5 LH parted</t>
  </si>
  <si>
    <t>Bambang, Ramlang</t>
  </si>
  <si>
    <t>Patah sepring no 3 Rh</t>
  </si>
  <si>
    <t>Replace new sepring parted no 3 Rh</t>
  </si>
  <si>
    <t>Fuel tank leak, Ada kebocoran angin dibawah kabin</t>
  </si>
  <si>
    <t>Replace fuel tank, Repaire Valve Exhaust Brake</t>
  </si>
  <si>
    <t>Saiful Hendra Restu Saha</t>
  </si>
  <si>
    <t xml:space="preserve">Saiful Hendra Restu Saha </t>
  </si>
  <si>
    <t xml:space="preserve">Tyre pos 7,8,12 leak </t>
  </si>
  <si>
    <t xml:space="preserve">Install tyre pos 7 8 12 </t>
  </si>
  <si>
    <t xml:space="preserve">Saiful Hendra ari restu bardi </t>
  </si>
  <si>
    <t xml:space="preserve">Saiful Hendra Restu Saha Ari </t>
  </si>
  <si>
    <t>Rolling tyre pos 1-4 dan 6</t>
  </si>
  <si>
    <t>Install tyre pos 1-4 dan 6</t>
  </si>
  <si>
    <t>Restu bardiansyah Erik Hendra ari saha</t>
  </si>
  <si>
    <t xml:space="preserve">Tyre pos 7 dan 12 leak </t>
  </si>
  <si>
    <t xml:space="preserve">Install tyre pos 7 dan 12 </t>
  </si>
  <si>
    <t xml:space="preserve">Restu bardiansyah Saha Ari </t>
  </si>
  <si>
    <t>Install tyre pos 1,2,4</t>
  </si>
  <si>
    <t>Ari bardiansyah restu saha</t>
  </si>
  <si>
    <t>Install tyre pos 10</t>
  </si>
  <si>
    <t>Spring belakang LH no 2 patah</t>
  </si>
  <si>
    <t>Replace spring no 2</t>
  </si>
  <si>
    <t>M.AQIL,AKMAL,RIDHO</t>
  </si>
  <si>
    <t xml:space="preserve">Puput mahran Suhardi </t>
  </si>
  <si>
    <t xml:space="preserve">Tyre pos 2 leak </t>
  </si>
  <si>
    <t>Install tyre pos 2</t>
  </si>
  <si>
    <t>Pm 500 +inspenciton</t>
  </si>
  <si>
    <t>Team sevis &amp;team beck loog</t>
  </si>
  <si>
    <t>Spring no 8 parted</t>
  </si>
  <si>
    <t xml:space="preserve">Replace spring no 8 </t>
  </si>
  <si>
    <t>Pm 250 + inspction
Back Lock
1. Busing kabin LH &amp; RH
2. Shock kabin belakang LH &amp; RH
3. Steering pam</t>
  </si>
  <si>
    <t>Team servis &amp;team beckloog</t>
  </si>
  <si>
    <t>Pm 50</t>
  </si>
  <si>
    <t>Pm 500 + inspection
Back Lock
1. Hollo A4 LH
2. Shock kabin belakang RH
3. Shock kabin depan RH
4. Hollo depan A1 RH
Pengerjaan
1. Riper shock absorber A3 LH &amp; A3 RH
2. Riper karet stabilizer RH</t>
  </si>
  <si>
    <t>Team servis+ team becklog</t>
  </si>
  <si>
    <t>Cek lining all pos and adjust brake all pos</t>
  </si>
  <si>
    <t>Tire pos 6 leak</t>
  </si>
  <si>
    <t xml:space="preserve">Replace TIRE pos 6 </t>
  </si>
  <si>
    <t>Saha, Restu, Bardi, saiful</t>
  </si>
  <si>
    <t>Tire pos 4 leak</t>
  </si>
  <si>
    <t>Replace Tire pos 4</t>
  </si>
  <si>
    <t>Saiful, Hendra, Mansyah</t>
  </si>
  <si>
    <t>Rolling Tire pos 1,2 dan pos 10 leak</t>
  </si>
  <si>
    <t>Replace Tire pos 1,2 dan 10</t>
  </si>
  <si>
    <t>Saha, restu, bardi</t>
  </si>
  <si>
    <t>Tire pos 5 leak</t>
  </si>
  <si>
    <t>Replace Tire pos 5</t>
  </si>
  <si>
    <t>Tire pos 9 matching pos 10 leak</t>
  </si>
  <si>
    <t>Replace Tire pos 9,10</t>
  </si>
  <si>
    <t>Rolling Tire pos 1,2,3,4</t>
  </si>
  <si>
    <t>Replace Tire pos 1,2,3,4</t>
  </si>
  <si>
    <t>Saha, restu, bardi, saiful</t>
  </si>
  <si>
    <t>SPRING REAR LH NO 2 PARTED</t>
  </si>
  <si>
    <t>REPLEACE SPRING NO 2</t>
  </si>
  <si>
    <t>KEVIN DIMAS, TOFIK ARIAN, ADE INDRA</t>
  </si>
  <si>
    <t>Rolling Tire pos 1,2</t>
  </si>
  <si>
    <t>Replace Tire pos 1,2</t>
  </si>
  <si>
    <t>Saiful, restu, aris, mansyah</t>
  </si>
  <si>
    <t>Pm 500</t>
  </si>
  <si>
    <t>Pm500 +inspection
Back Lock
1. Hollo spring A3 RH
2. House string Lh rembes
Pengerjaan
1. Baut pen spring A1 RH belakang kendor( lock nya gak ada)
2. Baut spring A2 RH belakang kendor ( lock nya jg GK ada)
3. Riper karet shock absorber RH</t>
  </si>
  <si>
    <t>Team servis + team beckloog</t>
  </si>
  <si>
    <t>Pm 500+ inspectin
Back lock
1. Shock kabin belakang RH
2. ⁠Breader leak
3. ⁠shock kabin depan LH
4. Fuel tank leak
5. ⁠seal input A2 leak</t>
  </si>
  <si>
    <t>Back lock
1. Shock kabin belakang RH
Pengerjaan nya
1. Tambah air kulen 8 liter, ( house radiator atas lepas)
2. Ganti Valve parking brake A3 LH</t>
  </si>
  <si>
    <t>Team servis + team bcekloog</t>
  </si>
  <si>
    <t>Reapleace radiator</t>
  </si>
  <si>
    <t>Jonatan
Herman
Adhi
Agus
Tono</t>
  </si>
  <si>
    <t>- v-stay broken
- relay Valve parking leak
- relay Valve Chamber leak
- compressor angin leak</t>
  </si>
  <si>
    <t xml:space="preserve">- Replace instal v-stay
- repair relay Valve parking break
- repair Valve Chamber
- replace compressor angin </t>
  </si>
  <si>
    <t>Wahyu Gusmawan, Asrianto,mustari</t>
  </si>
  <si>
    <t xml:space="preserve">Canstar and eror spedd </t>
  </si>
  <si>
    <t>Perbaikan kabel dan lerning</t>
  </si>
  <si>
    <t>Lining lengket</t>
  </si>
  <si>
    <t>Pen sepring A2 kluar</t>
  </si>
  <si>
    <t>Pengencangan pen sepring</t>
  </si>
  <si>
    <t xml:space="preserve">Repair valep </t>
  </si>
  <si>
    <t>Oil engine Low 4 liter</t>
  </si>
  <si>
    <t>Add Oil engine 4 liter</t>
  </si>
  <si>
    <t>--</t>
  </si>
  <si>
    <t>V-stay A3 brocken</t>
  </si>
  <si>
    <t xml:space="preserve">Replace V-stay </t>
  </si>
  <si>
    <t xml:space="preserve">Sudirman, samsul alam, M. Fajri. </t>
  </si>
  <si>
    <t>Servo clutch leak, Hose chamber front lh leak</t>
  </si>
  <si>
    <t>Replace servo clutch, Replace hose chamber front lh</t>
  </si>
  <si>
    <t>Dedy Rahman, Flavianus tanda, Tomi</t>
  </si>
  <si>
    <t>Coolant low</t>
  </si>
  <si>
    <t>Add coolant 10</t>
  </si>
  <si>
    <t>Kran tangki hidrolik leak</t>
  </si>
  <si>
    <t>Repair kran tangki hidrolik</t>
  </si>
  <si>
    <t>Dedy Rahman, Flavianus tanda</t>
  </si>
  <si>
    <t xml:space="preserve">Coolant low </t>
  </si>
  <si>
    <t>Add coolant 10 liter</t>
  </si>
  <si>
    <t>Jok seat driver bousing damper wornout, Valve parking leak.</t>
  </si>
  <si>
    <t>Repair bracket bousing and replace new bousing damper seat driver, repair Valve parking.</t>
  </si>
  <si>
    <t>Muin, Andi afdika.</t>
  </si>
  <si>
    <t>Pin spring A2 RH parted 2pcs.</t>
  </si>
  <si>
    <t>Replace new pin spring A2 RH 2pcs.</t>
  </si>
  <si>
    <t>Muin,andi afdika,ramlang.</t>
  </si>
  <si>
    <t>Baut selinder dump kendor</t>
  </si>
  <si>
    <t>Replace kencang in baut selinder dump, riprer boshing stabelizer</t>
  </si>
  <si>
    <t>Bambang, Resa ronaldo</t>
  </si>
  <si>
    <t>Baut selinder dump broken</t>
  </si>
  <si>
    <t>Replace new baut selinder dump</t>
  </si>
  <si>
    <t>Spring no 4 parted</t>
  </si>
  <si>
    <t>Replace new spring no 4 1pcs.</t>
  </si>
  <si>
    <t>Muin,ramlang,Andi,Galang.</t>
  </si>
  <si>
    <t>Adjust Brake All, Minta learning kan</t>
  </si>
  <si>
    <t>Adjust Brake All, Learning</t>
  </si>
  <si>
    <t>Stell lampu kerja, Rating kiri mati, Adjust Brake All</t>
  </si>
  <si>
    <t>Adjust Brake All, Adjust cahaya lampu kerja, Cek Wiring harnes rating LH</t>
  </si>
  <si>
    <t>Tire pos 1,2,3,4 low pressure</t>
  </si>
  <si>
    <t>Adjust pressure pos 1,2,3,4</t>
  </si>
  <si>
    <t>Saifu Rahman</t>
  </si>
  <si>
    <t>Saiful Rahman</t>
  </si>
  <si>
    <t>Tire pos 1,2 low pressure</t>
  </si>
  <si>
    <t>Adjust pressure pos 1,2</t>
  </si>
  <si>
    <t>Tire pos 1,2,3,4 low pressure, Karet stabilizer ilang</t>
  </si>
  <si>
    <t xml:space="preserve">Adjust pressure pos 1,2,3,4, Ganti karet stabilizer </t>
  </si>
  <si>
    <t>Saiful Rahman, RIDO ILAHI</t>
  </si>
  <si>
    <t>Hose servo pipe front LH leak</t>
  </si>
  <si>
    <t>Replace hose servo pipe and add oli stering 3 liter</t>
  </si>
  <si>
    <t>INDRA, FUJI, TOFIK ARIAN</t>
  </si>
  <si>
    <t>Abs eror pos 6, bushing stabilizer front Lh missing</t>
  </si>
  <si>
    <t>Reset abs pos 6 by vtt, repair bushing pakai marset ban</t>
  </si>
  <si>
    <t>Teguh, rido, resal sapan</t>
  </si>
  <si>
    <t>Bushing spring A2 RH broken, fleksibel Muffler broken,bolt braket aircleaner missing 2pcs</t>
  </si>
  <si>
    <t xml:space="preserve">Replace Bushing spring A2 RH, repair fleksibel Muffler, replace bolt braket aircleaner </t>
  </si>
  <si>
    <t>Deny yudha, lexsy febrianto</t>
  </si>
  <si>
    <t>Pm 250+inspeksi+repair valve break rear
Note
Fun V-belt backlock</t>
  </si>
  <si>
    <t>Jonathan
Sulaiman
Amin
Jainal
Daliman
Samsu
Farhan
Ardianto
Ashabul
Arsat
Marcel</t>
  </si>
  <si>
    <t>Pm 500 + inspeksi
Back lock
1. Shock kabin belakang RH
2. Shock kabin depan LH
3. Hollo spring depan A1 RH
4. Hollo spring A1 LH
Pengerjaan worsop:
1. Spring no 1 LH patah
2. Tyre no 11 bocor</t>
  </si>
  <si>
    <t>Completed part engine</t>
  </si>
  <si>
    <t>Install motor starting
Install control unit MR engine
Install diskclutch
Adjust pressue plate
Install pressue plate
Retoque bolt pressure plate 70Nm</t>
  </si>
  <si>
    <t>Indikator bar angin tidak fungsi</t>
  </si>
  <si>
    <t>Ripair jarum indikator angin  di layar monitor</t>
  </si>
  <si>
    <t>Airpresure drop/edrayer leak</t>
  </si>
  <si>
    <t>Mawar, fajri</t>
  </si>
  <si>
    <t>Welding pipa compresor</t>
  </si>
  <si>
    <t xml:space="preserve">Can't star, pressure drop. </t>
  </si>
  <si>
    <t xml:space="preserve">Retorque bolt terminal battery, retorque bolt pipa compressor. </t>
  </si>
  <si>
    <t>Baterai damage</t>
  </si>
  <si>
    <t>Replace baterai</t>
  </si>
  <si>
    <t>Dedy rahman, Flavianus tanda, Tomi</t>
  </si>
  <si>
    <t>5/13/2025</t>
  </si>
  <si>
    <t>5/20/2025</t>
  </si>
  <si>
    <t>Air presurre drop</t>
  </si>
  <si>
    <t>Replace filter airdyer, cleaning sistem airdyer</t>
  </si>
  <si>
    <t>radiator leak</t>
  </si>
  <si>
    <t xml:space="preserve">remove radiator </t>
  </si>
  <si>
    <t>arif setiawan, andi afdika</t>
  </si>
  <si>
    <t>Riper servo klat</t>
  </si>
  <si>
    <t>Replace servo klat</t>
  </si>
  <si>
    <t>Bambang, Leksi</t>
  </si>
  <si>
    <t xml:space="preserve">Claim turbo broken </t>
  </si>
  <si>
    <t>Repelace claim turbo ( lama di karenakan menunggu barang )</t>
  </si>
  <si>
    <t xml:space="preserve">Wahyu aji,Jaenal </t>
  </si>
  <si>
    <t>Pm 1000 + inspeksi + washing
Back lock
1. Seal input RT 1
2. ⁠seal output RT1
3. ⁠shock kabin belakang RH&amp;LH
4. ⁠house lock kabin leak
5. ⁠bushing kabin LH&amp;RH
6. ⁠compressor leak</t>
  </si>
  <si>
    <t>Jonathan
Sulaiman
Aji
Daliman
Sulaiman
Arsat
Samsu
Jainal
Amin
Ashabul
Setiawan</t>
  </si>
  <si>
    <t>Pm 500+inspeksi+washing
Back lock
1. Hollo depan A1 LH
2. Hollo depan A1 RH
3. Shock kabin belakang LH &amp; RH
4. Tambah baut selinder dam 1 Pcs( baut 22)
5. Ganti vius lampu( lampu H1 mati)
Lining pos 5 &amp; 6 limit</t>
  </si>
  <si>
    <t>Jonathan
Sulaiman
Aji
Daliman
Sulaiman
Arsat
Samsu
Jainal
Ardianto
Amin
Ashabul
Setiawan</t>
  </si>
  <si>
    <t>Four-way leak</t>
  </si>
  <si>
    <t>Swep valve four-way dt 03 to dt 02</t>
  </si>
  <si>
    <t>Amar, Puji</t>
  </si>
  <si>
    <t>Stabilizer oblak LH RH</t>
  </si>
  <si>
    <t>Repaer bushing stabilizer</t>
  </si>
  <si>
    <t>Rediator leak</t>
  </si>
  <si>
    <t>Replace rediator, Top up coolant 18L</t>
  </si>
  <si>
    <t>Amar, Asrianto, Indra Lesmana</t>
  </si>
  <si>
    <t>Clean up filter blower ac</t>
  </si>
  <si>
    <t>Tire pos 10 leak</t>
  </si>
  <si>
    <t>Replace Tire pos 10</t>
  </si>
  <si>
    <t>Suhardi, mahran, puput</t>
  </si>
  <si>
    <t>Add bolt blider compressor ac,check leaking,refill oil compressor &amp; refrigerant,vacum sistem ac,clean up filter blower ac</t>
  </si>
  <si>
    <t>Tire pos 12 leak</t>
  </si>
  <si>
    <t>Replace Tire pos 12</t>
  </si>
  <si>
    <t>Saiful, saha, bardi, mansyah</t>
  </si>
  <si>
    <t>Replace battery 150 a 1pcs new sugoi</t>
  </si>
  <si>
    <t>Fiqri,kevin,akmal</t>
  </si>
  <si>
    <t>tire pos 2 leak</t>
  </si>
  <si>
    <t>Saha, mansyah, Martinus</t>
  </si>
  <si>
    <t>Replace cabel seri</t>
  </si>
  <si>
    <t>Fiqri,fuji</t>
  </si>
  <si>
    <t>saha, mansyah</t>
  </si>
  <si>
    <t>Replace battery 150A 1 pcs</t>
  </si>
  <si>
    <t>Fiqri,kevin</t>
  </si>
  <si>
    <t>Clean up filter ac</t>
  </si>
  <si>
    <t>Tire pos 11 leak</t>
  </si>
  <si>
    <t>Replace Tire pos 11</t>
  </si>
  <si>
    <t>saiful, aris, saha</t>
  </si>
  <si>
    <t>saiful, bardi, saha</t>
  </si>
  <si>
    <t>tire pos 7 leak</t>
  </si>
  <si>
    <t>Replace Tire pos 7</t>
  </si>
  <si>
    <t>Saiful, bardi, mansyah, saha</t>
  </si>
  <si>
    <t xml:space="preserve">rolling Tire pos 1,2,3,4
Pos 10,11 chunking </t>
  </si>
  <si>
    <t>Replace Tire pos 1,2,3,4,10,11</t>
  </si>
  <si>
    <t>saiful, saha, bardi, mansyah, martinus</t>
  </si>
  <si>
    <t>Mansyah, saha, bardi</t>
  </si>
  <si>
    <t xml:space="preserve">Tengki fuel leak. </t>
  </si>
  <si>
    <t xml:space="preserve">Replace tangki fuel ripairan. </t>
  </si>
  <si>
    <t xml:space="preserve">Spring no 1 rear patah. </t>
  </si>
  <si>
    <t xml:space="preserve">Replace spring no 1 rear. </t>
  </si>
  <si>
    <t xml:space="preserve">Mustri, fajri, maswar. </t>
  </si>
  <si>
    <t>Lining pos 7 lepas, Steering hard</t>
  </si>
  <si>
    <t>Replaces lining pos 7, Repaire sterring colmb</t>
  </si>
  <si>
    <t>MAULIA INDRA LESMANA, Asrianto, Lexsy febrianto, Saharudin</t>
  </si>
  <si>
    <t>Retorque Wheel Nut, Reverse Lamp Missing, PTT Error</t>
  </si>
  <si>
    <t>Retorque Wheel Nut, Install Reverse Lamp (Ex DT 69), Replace PTT</t>
  </si>
  <si>
    <t>Adhe, Sahrial, Team Tire, Fikri, MAULIA INDRA LESMANA, Saharudin, Fiqri</t>
  </si>
  <si>
    <t>AC Blower Not Function Normally, Unit Number Vessel Not Install</t>
  </si>
  <si>
    <t>AC blower no stock resistor blower (temporary RFU with high speed blower), Create Hand Made Unit Number, Install Unit Number</t>
  </si>
  <si>
    <t>Adhe, Lexy</t>
  </si>
  <si>
    <t>Weekly maintenance, Ac hot &amp; Handle retarder no fungsition</t>
  </si>
  <si>
    <t>Replace filter elemen A/C, Repair handle retarder</t>
  </si>
  <si>
    <t>Replace tambah preon</t>
  </si>
  <si>
    <t>Lining limit</t>
  </si>
  <si>
    <t>Replace lining pos 5 dan 6</t>
  </si>
  <si>
    <t>Bambang, Leksi, Kamil</t>
  </si>
  <si>
    <t>Failure shifting gear , transmision noise</t>
  </si>
  <si>
    <t>Check by xentry
- leaking test
- test perform countershaft brake
Adjust stut servo
Check gear selector
Check gs module
Learning test
-transmision still noise
-transmision still failur shifting gear
*After testing it is approved to replace the transmission
Remove bolt crossmember under gear box
Remove crossmember under gear box
Remove bolt propaller shaft
Remove propaller shaft
Remove hose pto
Remove strut bar
Remove harness transmision
Remove bolt mounting transmision
Remove bracket mounting transmision
Remove servo clutch
Remove transmision
Moving transmision
Drain oil transmision
-oli mengandung serpihan halus
*Recomendasi replace transmision and overhoul transmision
Remove pressure plate
- Pressure plate terindikasi selip
*Recomendasi replace pressure plate with diskclutch
Remove gs module
Install gs module to transmision replacement
Remove harness and Accessories
Install harness and accessories to transmision replacement</t>
  </si>
  <si>
    <t>CHAMBER A3 LH LEAK</t>
  </si>
  <si>
    <t>REPLEACE CHAMBER A3 LH</t>
  </si>
  <si>
    <t>Replace Racor 2pcs &amp; Replace water sparator 1pcs</t>
  </si>
  <si>
    <t>Nurdiansyah, Jumaslang, Adi al</t>
  </si>
  <si>
    <t>Reaplace discluct</t>
  </si>
  <si>
    <t>Jumaslang jonatan adi jepri herman</t>
  </si>
  <si>
    <t>Jonatan</t>
  </si>
  <si>
    <t xml:space="preserve">Lampu belakang LH Mati, lampu depan H7/LH tinggi. </t>
  </si>
  <si>
    <t xml:space="preserve">Reposisi lampu H7/LH, Ripair socket lampu stop LH. </t>
  </si>
  <si>
    <t xml:space="preserve">tanki fuel leak </t>
  </si>
  <si>
    <t>Repair tanki fuel</t>
  </si>
  <si>
    <t xml:space="preserve">Maswar, fajri </t>
  </si>
  <si>
    <t>Pin sepring patah A2 LH geser tyer kena braket aki</t>
  </si>
  <si>
    <t xml:space="preserve">Ganti pen sepring.mlurus kan A2 LH dan tyer reposisi </t>
  </si>
  <si>
    <t>RIDO ILAHI, AMIR, FENDY</t>
  </si>
  <si>
    <t>Pm 500+inspeksi
Back lock
1. Shock kabin belakang LH &amp; RH
2. Hollo spring A1 LH
3. Kepala aki patah
4. Spring belakang no. 3 RH patah</t>
  </si>
  <si>
    <t>Jonathan
Sulaiman
Aji
Daliman
Sulaiman
Arsat
Samsu
Jainal
Ardianto
Amin
Ashabul</t>
  </si>
  <si>
    <t>Radio mati saat ptt di pencet</t>
  </si>
  <si>
    <t>Ripaer cable power radio</t>
  </si>
  <si>
    <t xml:space="preserve">Replace lampu kerja H7, repair kabel lampu kerja, replace vius lampu jauh </t>
  </si>
  <si>
    <t xml:space="preserve">Arif Setiawan, Sudirman </t>
  </si>
  <si>
    <t>Pin spring A1 LH broken</t>
  </si>
  <si>
    <t xml:space="preserve">Replace pin spring A1 LH, retok pin spring A2 LH </t>
  </si>
  <si>
    <t xml:space="preserve">Arif Setiawan, Samsul alam, Sudirman </t>
  </si>
  <si>
    <t>V belt alternator broken, V belt fan broken, V belt water pump broken</t>
  </si>
  <si>
    <t>Replace V belt alternator, Replace V belt fan, Replace V belt water pump</t>
  </si>
  <si>
    <t>Retoque bolt radiator</t>
  </si>
  <si>
    <t>Tomi</t>
  </si>
  <si>
    <t xml:space="preserve">Hose angin leak </t>
  </si>
  <si>
    <t>Repair hose angin festo 6</t>
  </si>
  <si>
    <t>Lampu kerja kanan mati</t>
  </si>
  <si>
    <t>Ripair kabel lampu head lamp dan Replace bolam H7</t>
  </si>
  <si>
    <t>Bolt lampu tyre loose</t>
  </si>
  <si>
    <t xml:space="preserve">Replace Bolt lampu tyre </t>
  </si>
  <si>
    <t>Ripair kabel head lamp dan Replace bolam H7</t>
  </si>
  <si>
    <t>Pin spring Axle 2 kanan depan kendor</t>
  </si>
  <si>
    <t>Ritoq pin spring Axle 2 kanan depan</t>
  </si>
  <si>
    <t>Cek lining all pos dan adjust brake all pos</t>
  </si>
  <si>
    <t xml:space="preserve">Lining A2 RH limit </t>
  </si>
  <si>
    <t>Replace lining A2 RH</t>
  </si>
  <si>
    <t>Replace watersperator new</t>
  </si>
  <si>
    <t>AL-FAJRI, ADE INDRA, TOFIK ARIAN</t>
  </si>
  <si>
    <t>Replace bolam H7 1 pcs dan H1 1 pcs</t>
  </si>
  <si>
    <t>AL- FAJRI, ADE INDRA TOFIK ARIAN</t>
  </si>
  <si>
    <t>Braket v-stay broken/ aus</t>
  </si>
  <si>
    <t>Replace braket v-stay new</t>
  </si>
  <si>
    <t>Bambang, Amar, Teguh, Asrianto</t>
  </si>
  <si>
    <t>Turbocharger Broken</t>
  </si>
  <si>
    <t>Continue Instal Turbocharger, Completed Turbocharger, Add Oil Steering 2 liter</t>
  </si>
  <si>
    <t>Abdul Muin, Dwi Tri Nursantoso, Eko wahono</t>
  </si>
  <si>
    <t>Bolt rotbar broken 1pcs</t>
  </si>
  <si>
    <t>Replace/instal bolt rutbar, Adjusb brake all post</t>
  </si>
  <si>
    <t>Akmal</t>
  </si>
  <si>
    <t>Kabel antena radio putus</t>
  </si>
  <si>
    <t>Replace kabel antena radio</t>
  </si>
  <si>
    <t>Rahmat fuji yama, a. Amar</t>
  </si>
  <si>
    <t>Exsos no fungsi, Valve brake leak</t>
  </si>
  <si>
    <t>Repair exsos brake, Repair valve brake</t>
  </si>
  <si>
    <t>House oil plan leak, house stering rh leak</t>
  </si>
  <si>
    <t>Repair house oil plan, replace house stering rh, add oil stering 3,5 ltr</t>
  </si>
  <si>
    <t>Radio shutt off</t>
  </si>
  <si>
    <t>Replace fuse 10a</t>
  </si>
  <si>
    <t>Replace antena radio &amp; cabel antena</t>
  </si>
  <si>
    <t>Rear spring RH no 3 broken</t>
  </si>
  <si>
    <t>Install jack
Remove Nut U bolt
Remove nut center spring
Remove bracket stopper spring
Remove spring
*Modification spring no 2 for install to no 3
Install spring
Install nut center spring
Install Nut U bolt
Install bracket stopper spring
Remove jack</t>
  </si>
  <si>
    <t>Lexsy Febrianto
Andreas Nuri
Benjamin</t>
  </si>
  <si>
    <t>Rem melorot, lampu kerja kanan mati, ada kebocoran angin</t>
  </si>
  <si>
    <t>Adjust brake, troble shoot kabel lampu, pengecekan tekor angin</t>
  </si>
  <si>
    <t>Amar, Fikri</t>
  </si>
  <si>
    <t>Breakshoe A1 LH Broken, Adjuster A1 RH + LH Problem, Tali Fog lamps RH Lepas</t>
  </si>
  <si>
    <t>Replace adjuster A1 RH
- Bolt Lock Adjuster Broken
- Remove / Welding Bolt Lock Adjuster A1 LH
- Replace Lining Brake A1 LH
- Replace Bolt Lock Adjuster A1 RH
- Adjust Brake
- Reposisi Fog lamps RH</t>
  </si>
  <si>
    <t xml:space="preserve">Dwi Tri Nursantoso, Abdul Muin </t>
  </si>
  <si>
    <t>Over heat</t>
  </si>
  <si>
    <t>Cek kebocoran,add coolent 20 liter</t>
  </si>
  <si>
    <t>Amin,jaenal,jonatan,aji</t>
  </si>
  <si>
    <t>Braket mud guard broken</t>
  </si>
  <si>
    <t>Repair bracket mud guar</t>
  </si>
  <si>
    <t>Feul tank leak , tail lamp RH broken/shorts off</t>
  </si>
  <si>
    <t>Replace feul tank ex repair, replace tail lamp rh</t>
  </si>
  <si>
    <t xml:space="preserve">Asrianto,mustari, Indra </t>
  </si>
  <si>
    <t>Transmission failed to shift gears , transmision noise</t>
  </si>
  <si>
    <t>Adjust pressure plate
Install pressure plate
Install bolt pressure plate
•Retoque bolt pressure plate
-70Nm for bolt 16mm
-25Nm for bolt 13mm
*mounting transmision LH broken
Remove bolt mounting transmision
Remove mounting transmision LH
Replace and install mounting transmision LH
Install bolt mounting transmision LH
Install transmision
Install the bolt around the transmission
Install bracekt mounting transmision
Install bolt transmision
Install propaller shaft
Install bolt propaller shaft
Add oil transmision 17 Liters
•Repair harness transmision
Install harness transmision
Install strut bar
Install bolt strut bar
Install crossmember under gearbox
Install bolt crossmember undergearbox
Install fender with bracket RH
Install bolt bracket fender
Install servo clutch
Install hose servo clutch
Install harness servo clutch
Install hose input PTO
Install hose output PTO
•Running test (done)
•Leaking oil test (done)
•Learning transmision test (done)
•Gear shifting test (done)
•PTO active test (done)
•Rolling and moving test (done)</t>
  </si>
  <si>
    <t>Andreas Nuri
Benjamin
Adhe rio
Lexsy
Mustari</t>
  </si>
  <si>
    <t>Stut servo patah</t>
  </si>
  <si>
    <t>Reaplace servo clucth</t>
  </si>
  <si>
    <t>Jumaslang jonatan jepri agus adi</t>
  </si>
  <si>
    <t>AC hot (house AC leak)</t>
  </si>
  <si>
    <t xml:space="preserve">Replace and repair house AC to low and haiq pressure to compresor AC </t>
  </si>
  <si>
    <t>Tyre limit 8,7,10</t>
  </si>
  <si>
    <t>Replace tyre pos 7,8,10</t>
  </si>
  <si>
    <t>Syaha,hendra,restu,martinus</t>
  </si>
  <si>
    <t>Tyre leak pos 5,6</t>
  </si>
  <si>
    <t>Bardiansyah,saiful</t>
  </si>
  <si>
    <t xml:space="preserve">Replace battery 1 pcs. </t>
  </si>
  <si>
    <t>Fajri, maswar, indra lasmana</t>
  </si>
  <si>
    <t xml:space="preserve">Fajri, indra Lesmana, maswar. </t>
  </si>
  <si>
    <t xml:space="preserve">Spring no 1 A2/RH patah. </t>
  </si>
  <si>
    <t xml:space="preserve">Evakuasi buang muatan lanjut progres replace spring Di workshop. </t>
  </si>
  <si>
    <t xml:space="preserve">Fajri, indra lasmana, maswar. </t>
  </si>
  <si>
    <t>air presure drop chamber axel 2 lh leak,valev brake leak</t>
  </si>
  <si>
    <t xml:space="preserve">replace chamber axel 2 lh, replace piston valev brake </t>
  </si>
  <si>
    <t>ade indriyadi , andi afdika</t>
  </si>
  <si>
    <t>RIDO ILAHI, AMIR</t>
  </si>
  <si>
    <t>V belt putus</t>
  </si>
  <si>
    <t xml:space="preserve">Ganti v belt </t>
  </si>
  <si>
    <t>Gear speed hard copling hard, Valve four w leak</t>
  </si>
  <si>
    <t>Repair labrang transmisi, Repair servo clutch, Bleeding servo, Replace Valve four w</t>
  </si>
  <si>
    <t>Dedy rahman, Tomi</t>
  </si>
  <si>
    <t>Lampu belakang rh/lh mati semua</t>
  </si>
  <si>
    <t>Ganti fuse 10a 1 pcs, Ripaer harnes lampu, Ganti stop-lamp bekas 1pcs</t>
  </si>
  <si>
    <t>Pm 500+ inspeksi</t>
  </si>
  <si>
    <t>Jonathan
Sulaiman
Aji
Sulaiman
Samsu
Ardianto
Ashabul</t>
  </si>
  <si>
    <t xml:space="preserve">Repair valep parking </t>
  </si>
  <si>
    <t>Lampu kerja sebelah kanan mati</t>
  </si>
  <si>
    <t>Ganti fuse, Ripaer harnes lampu</t>
  </si>
  <si>
    <t>Bracket Front grill broken</t>
  </si>
  <si>
    <t>Repair bracket front grill, adjust brake.</t>
  </si>
  <si>
    <t xml:space="preserve">Tree valve leak. </t>
  </si>
  <si>
    <t xml:space="preserve">Ripair tree valve. </t>
  </si>
  <si>
    <t xml:space="preserve">Valve anti compunding leak. </t>
  </si>
  <si>
    <t xml:space="preserve">Ripair valve anti compunding &amp; adjust brike all post. </t>
  </si>
  <si>
    <t xml:space="preserve">DT 12 KPB </t>
  </si>
  <si>
    <t xml:space="preserve">Air pressure low </t>
  </si>
  <si>
    <t xml:space="preserve">Repaire pipa compressor </t>
  </si>
  <si>
    <t>Ada percikan api di A4 LH, bolt sokbreker patah</t>
  </si>
  <si>
    <t>Replace lining A4 LH, replace bolt sockbreker</t>
  </si>
  <si>
    <t>Amar, Indra lesmana</t>
  </si>
  <si>
    <t>Exhaust break tidak fungsi,coolent level low</t>
  </si>
  <si>
    <t>Ripair exhaust break,add coolent 5 liter</t>
  </si>
  <si>
    <t>Error abs , Lining pos 2 limit</t>
  </si>
  <si>
    <t xml:space="preserve">Kalibrasi ABS by vtt ,replace brake Li-Ning pos 1 </t>
  </si>
  <si>
    <t>KEVIN DIMAS,WAHYU</t>
  </si>
  <si>
    <t>Add coollen 3 liter + repair wairring taillamp</t>
  </si>
  <si>
    <t>Samsu, Jonathan</t>
  </si>
  <si>
    <t>Lining pos 5 limited</t>
  </si>
  <si>
    <t>Replace lining pos 5</t>
  </si>
  <si>
    <t>Akmal, Eko wahono, Mustaring</t>
  </si>
  <si>
    <t>Abs eror, Spring no 3 broken lh rear, Bushing stabilezer rh/lh</t>
  </si>
  <si>
    <t>Repair harnes abs a3 rh, Replace/instal seprinh no 3, Repair bushing stabilezer</t>
  </si>
  <si>
    <t>Akmal, Ahmad kamil, Ben jamin, Lexsi</t>
  </si>
  <si>
    <t>DENI, TOFIK ARIAN</t>
  </si>
  <si>
    <t>Bolt rod bar missing</t>
  </si>
  <si>
    <t xml:space="preserve">Replace Bolt rod bar 1 pcs and ritoq Bolt rod bar 2 pcs. </t>
  </si>
  <si>
    <t>Exhaust brake lengket Bolt braket radiator LH missing and hose intercoller leak</t>
  </si>
  <si>
    <t>Ripair valve constant, Replace Bolt braket radiator LH and Replace hose intercoller RH LH</t>
  </si>
  <si>
    <t>Hendel parking brake leak</t>
  </si>
  <si>
    <t xml:space="preserve">Replace hendel parking brake </t>
  </si>
  <si>
    <t>Pm 2000+inspeksi
Back Lock
1. Shock kabin belakang LH &amp; RH
2. Join terot oblak</t>
  </si>
  <si>
    <t>Jonathan
Sulaiman
Aji
Daliman
Amin
Jainal
Samsu
Ardianto
Ashabul
Marcel</t>
  </si>
  <si>
    <t>Hose oli coller tranmisi leak</t>
  </si>
  <si>
    <t>Replace hose oli coller tranmisi</t>
  </si>
  <si>
    <t>Pm 500+inspeksi
Back lock
1. Shock kabin belakang RH &amp; LH
2. Hollo A1 RH
3. Busing stabilizer
Pengerjaan
Baut monting engine LH kendor 1 pcs
House pengisian oli yg ke kalter bocor( riper)</t>
  </si>
  <si>
    <t>Jonathan
Sulaiman
Aji
Arsat
Daliman
Samsu
Ardianto
Ashabul
Marcel</t>
  </si>
  <si>
    <t>Troubleshooting Power AC</t>
  </si>
  <si>
    <t>Ac hot,angin tekor</t>
  </si>
  <si>
    <t>Clean up filter ac,check leaking sistem ac,vacum sistem ac,refill refrigerant &amp; oil compressor</t>
  </si>
  <si>
    <t>Perbaikan jalur GS dan module GS</t>
  </si>
  <si>
    <t>Pin spring A2 Front LH Parted</t>
  </si>
  <si>
    <t xml:space="preserve">Replaces pin spring A2 Front LH </t>
  </si>
  <si>
    <t>MAULIA INDRA LESMANA, Andi amar, Akmal</t>
  </si>
  <si>
    <t>Dosage valve leak, servofive ( hose sterring leak)</t>
  </si>
  <si>
    <t>Replace dosage valve, replace servofive</t>
  </si>
  <si>
    <t>Hardianto, resa sapan</t>
  </si>
  <si>
    <t>Pm 250+inspeksi</t>
  </si>
  <si>
    <t>Daliman
Arsat
Samsu
Adrianto
Amin
Jainal
Aji</t>
  </si>
  <si>
    <t>Tail lamp RH short off</t>
  </si>
  <si>
    <t xml:space="preserve">Repair harnes to tail lamp RH </t>
  </si>
  <si>
    <t xml:space="preserve">Indra,crew mekanik </t>
  </si>
  <si>
    <t xml:space="preserve">Tail lamp RH and LH trun off </t>
  </si>
  <si>
    <t xml:space="preserve">Replace tail lamp RH and LH ex repair </t>
  </si>
  <si>
    <t>Team liugong shift day</t>
  </si>
  <si>
    <t>saiful, puput, mahran</t>
  </si>
  <si>
    <t>Saiful, puput, mahran</t>
  </si>
  <si>
    <t>Spring no 1 Axle 2 RH broken</t>
  </si>
  <si>
    <t>Instal spring no 1 new, instal selinser, instal tyre no 4</t>
  </si>
  <si>
    <t>M. EFFENDI, ADE INDRA, TOFIK ARIAN.</t>
  </si>
  <si>
    <t xml:space="preserve">Spider joint crack </t>
  </si>
  <si>
    <t>Install propeler shaft</t>
  </si>
  <si>
    <t>Dedy rahman, Tomi, Adi</t>
  </si>
  <si>
    <t>Low power, torque reduce</t>
  </si>
  <si>
    <t>Repair nosel dosing valve adblue, reset torque reduce, cristalizasi adblue</t>
  </si>
  <si>
    <t>Lampu jarak jauh mati semua &amp; Lampu reting kanan mati</t>
  </si>
  <si>
    <t>Bolt cross member / Bolt mounting engine missing and loosen</t>
  </si>
  <si>
    <t>Replace bolt cross member / Bolt munting engine 8 pcs</t>
  </si>
  <si>
    <t>M.EFFENDI, ADE INDRA, TOFIK ARIAN</t>
  </si>
  <si>
    <t>Lampu tyre LH broken</t>
  </si>
  <si>
    <t>Replace lampu tyre new</t>
  </si>
  <si>
    <t>5/16/2025</t>
  </si>
  <si>
    <t>Jumaslang udin jepri</t>
  </si>
  <si>
    <t>Wheel A2 LH Jammed</t>
  </si>
  <si>
    <t xml:space="preserve">add Grease di piston brake, adjust brake manual </t>
  </si>
  <si>
    <t xml:space="preserve">Deny yudha, Bambang, Hardianto </t>
  </si>
  <si>
    <t>Valve retarder leak</t>
  </si>
  <si>
    <t>Reaplace valve retarder</t>
  </si>
  <si>
    <t>Jumaslang jepri syapuddin</t>
  </si>
  <si>
    <t xml:space="preserve">Baru di selah tyre </t>
  </si>
  <si>
    <t>Buka batu diselah tyre</t>
  </si>
  <si>
    <t>Batu di selah tyre</t>
  </si>
  <si>
    <t>Buka batu di sela tyre</t>
  </si>
  <si>
    <t>Jumaslang syapuddin Jepri</t>
  </si>
  <si>
    <t>Bushing stabilezer aus rh/lh</t>
  </si>
  <si>
    <t xml:space="preserve">Repair bushing stabilezer rh/lh (marset ban dalam) </t>
  </si>
  <si>
    <t>Akmal, Indra</t>
  </si>
  <si>
    <t>Rubber busning stabilizer A1 LH damage</t>
  </si>
  <si>
    <t>Sepring no 1 rear lh broken, Shock absorber A3 lh broken, Bushing stabilezer aus, Eror abs</t>
  </si>
  <si>
    <t>Replace sepring no 1 rear lh, Replace sinter bolt rear lh, Replace shock absorbers a3 lh, Retoq u bolt rear lh, Reset by vtt</t>
  </si>
  <si>
    <t>indra Lesmana, Rezha sapan, Akmal, Saharuddin, fuji yama, Andi amar, Waldi djoko</t>
  </si>
  <si>
    <t>Lining pos 4 parted, Pin spring A2 Front RH kendor</t>
  </si>
  <si>
    <t>Replaces lining, Retorque pin spring</t>
  </si>
  <si>
    <t>Maulia Indra Lesmana, Rahmat Fuji yama, Saharudin</t>
  </si>
  <si>
    <t xml:space="preserve">Bolt shock absorber A3 LH broken </t>
  </si>
  <si>
    <t xml:space="preserve">Replaces shock absorber A3 LH </t>
  </si>
  <si>
    <t xml:space="preserve">MAULIA INDRA LESMANA, Andi amar, Resha sapan, Saharudin </t>
  </si>
  <si>
    <t>Spring FR RH no.4 patah and center bolt broken</t>
  </si>
  <si>
    <t>Replace and repair spring no.3 jadi no.4, Replace center bolt</t>
  </si>
  <si>
    <t>Herman, Plavianus tanda, Tono hidayat, Agus sofyan</t>
  </si>
  <si>
    <t>5/23/2025</t>
  </si>
  <si>
    <t>Valve break as leak</t>
  </si>
  <si>
    <t>Reaplace valve break as</t>
  </si>
  <si>
    <t>Jumaslang jepri syapuddin nurdin</t>
  </si>
  <si>
    <t>Valve parking leak ( tekor angin )</t>
  </si>
  <si>
    <t>Riper valve</t>
  </si>
  <si>
    <t>Jaenal, Eko wahono</t>
  </si>
  <si>
    <t>Low power, Bushing kabin broken</t>
  </si>
  <si>
    <t>Replace new filter fuel, Replace new bushing kabin</t>
  </si>
  <si>
    <t>Resha sapan, Mustariq, Saharuddin, Indra lesmana</t>
  </si>
  <si>
    <t>Modification mirror angel mercedes benz, Install mirror angel LH to bracket, Modification morror LH mercedes benz, Install mirror LH to bracket, Install bracket with mirror LH to DT 69</t>
  </si>
  <si>
    <t>Andreas Nuri, Benjamin</t>
  </si>
  <si>
    <t>Replace hose radiator, add coolant 5 liter</t>
  </si>
  <si>
    <t>Valep parking leak</t>
  </si>
  <si>
    <t>Hos leak</t>
  </si>
  <si>
    <t>Repair his</t>
  </si>
  <si>
    <t>RIDO ILAHI, YUSRIL</t>
  </si>
  <si>
    <t>Weekly maintenance, Generator belt demage, Spirar ª/ Connector turbo leak</t>
  </si>
  <si>
    <t>Replace generator belt, Replace spirar ª/ Connector turbo</t>
  </si>
  <si>
    <t>Nurdiansyah, Jumaslang, Jepri m.m</t>
  </si>
  <si>
    <t>Replace Tire pos 3</t>
  </si>
  <si>
    <t>Saiful, Saha, Puput</t>
  </si>
  <si>
    <t xml:space="preserve">Tire pos 10 limit (Chunking) </t>
  </si>
  <si>
    <t xml:space="preserve">Tire pos 11 limit(Chunking), Tire poa 12 matching (spare) </t>
  </si>
  <si>
    <t xml:space="preserve">Replace Tire pos 11,12 </t>
  </si>
  <si>
    <t>Saiful, Saha</t>
  </si>
  <si>
    <t>Cek presure, Ganti condensor ac ripaer, Vakum, Isi oli &amp; preon</t>
  </si>
  <si>
    <t>Adblue kurang</t>
  </si>
  <si>
    <t>Add adblue 20 ltr</t>
  </si>
  <si>
    <t>Cek Li-Ning alpos</t>
  </si>
  <si>
    <t>Ajas rem alpos</t>
  </si>
  <si>
    <t>Spring a2 rg nomer 3 broken, house stering servo pipe Lh leak</t>
  </si>
  <si>
    <t>Replace spring nomer 3 a2 rh, replace house stering servo pipe Lh, add oil stering 3 ltr</t>
  </si>
  <si>
    <t>Teguh, aqil, rikardus</t>
  </si>
  <si>
    <t>CLAM TURBO BROKEN</t>
  </si>
  <si>
    <t>REPLACE CLAM TURBO</t>
  </si>
  <si>
    <t>Bold v-stay broken</t>
  </si>
  <si>
    <t>Reapleace bold v-stay</t>
  </si>
  <si>
    <t>Jonatan, Tomy, Adhi</t>
  </si>
  <si>
    <t>LAMPU H7/LH DEAD</t>
  </si>
  <si>
    <t>REPLACE LAMPU H7/LH</t>
  </si>
  <si>
    <t>Fajri, Maswar</t>
  </si>
  <si>
    <t>Rembesan oli deferential</t>
  </si>
  <si>
    <t>Retoch bold deferential</t>
  </si>
  <si>
    <t>Jonatan, Adhi, Tomy</t>
  </si>
  <si>
    <t>BOLT PEN SPRING A1/RH DEPAN KENDOR</t>
  </si>
  <si>
    <t>RETORQUE BOLT PEN SPRING A1/RH</t>
  </si>
  <si>
    <t>Tire pos 8,9 leak, Tire pos 10 matching</t>
  </si>
  <si>
    <t>Replace Tire pos 8,9,10</t>
  </si>
  <si>
    <t>Puput Hendra</t>
  </si>
  <si>
    <t xml:space="preserve">ERROR SPEED,VALVE ANGIN DUMP LEAK. </t>
  </si>
  <si>
    <t>RIPAIR VALVE ANGIN DUMP, NETRALKAN SPEED MENUAL.</t>
  </si>
  <si>
    <t>Tire pos 9,10 leak</t>
  </si>
  <si>
    <t xml:space="preserve">Bushing stabilizer front missing and sok absober Axle 3 kanan kiri lepas karetnya. </t>
  </si>
  <si>
    <t xml:space="preserve">Ripair bushing stabilizer front and Ripair sok absober Axle 3 kanan kiri. </t>
  </si>
  <si>
    <t>Pm 2000 + inspeksi + washing
Back Lock
1. Shock kabin belakang LH &amp; RH
2. Join terot oblak</t>
  </si>
  <si>
    <t>Sok absober Axle 3 kanan broken and cant start</t>
  </si>
  <si>
    <t xml:space="preserve">Lepas sok absober and lepas braket sok absober untuk di ripair and Replace accu 2 pcs NEW. </t>
  </si>
  <si>
    <t>Pintu kiri tidak bisa ngelock</t>
  </si>
  <si>
    <t xml:space="preserve">Ripair lock pintu kiri </t>
  </si>
  <si>
    <t>Work lamp &amp; fog lamp shut off</t>
  </si>
  <si>
    <t>Replace fog lamp rh,replace head lamp lh</t>
  </si>
  <si>
    <t>Fiqri,indra,resa,saha,eko,kamil,fuji</t>
  </si>
  <si>
    <t>Not charge alternator</t>
  </si>
  <si>
    <t>Repair wiring harnest,replace alternator new(repair)</t>
  </si>
  <si>
    <t>Restu,bardi,mansyah,ari,hendra,suhardi</t>
  </si>
  <si>
    <t>Replace tyre pos 9,10</t>
  </si>
  <si>
    <t>Bardi,suhardi,mansyah</t>
  </si>
  <si>
    <t>Martinus,ari,hendra,restu</t>
  </si>
  <si>
    <t>Tyre impact pos 6</t>
  </si>
  <si>
    <t>Ari,martinus,hendra,restu</t>
  </si>
  <si>
    <t>Tyre limit pos 4</t>
  </si>
  <si>
    <t>Ari,martinus,restu,hendra</t>
  </si>
  <si>
    <t>Suhardi,bardi</t>
  </si>
  <si>
    <t>Tyre limit pos 3,4</t>
  </si>
  <si>
    <t>Replace tyre pos 3,4</t>
  </si>
  <si>
    <t>Tyre limit pos 6,8</t>
  </si>
  <si>
    <t>Replace tyre pos 6,7,8</t>
  </si>
  <si>
    <t>Spring no.7 rear LH broken</t>
  </si>
  <si>
    <t xml:space="preserve">Replace spring no.7 LH </t>
  </si>
  <si>
    <t>Wahyu Gusmawan, mustari , kamil</t>
  </si>
  <si>
    <t>Add oli 15 w 40 3 liter</t>
  </si>
  <si>
    <t>Achmad daliman ,amin</t>
  </si>
  <si>
    <t>Spring no.8 rear RH broken</t>
  </si>
  <si>
    <t>Replace spring no.8 RH broken</t>
  </si>
  <si>
    <t xml:space="preserve">Eko Wahono , Wahyu aji , wahyu Gusmawan </t>
  </si>
  <si>
    <t xml:space="preserve">Spring no.2 rear RH broken </t>
  </si>
  <si>
    <t xml:space="preserve">Replace spring no.2 rear RH </t>
  </si>
  <si>
    <t xml:space="preserve">Lexy , ramlang , Galang </t>
  </si>
  <si>
    <t>Angin drop</t>
  </si>
  <si>
    <t xml:space="preserve">Replace filter air drayer new, replace piston air drayer </t>
  </si>
  <si>
    <t xml:space="preserve">Eko Wahono, wahyu Gusmawan </t>
  </si>
  <si>
    <t>Spring rear rmh no 2 broken</t>
  </si>
  <si>
    <t>Replace spring rear rmh no 2</t>
  </si>
  <si>
    <t>Lexsy.ramlang.galang.kamil</t>
  </si>
  <si>
    <t>- radio mati- mati</t>
  </si>
  <si>
    <t xml:space="preserve">Repair harnes radio + replace sekring </t>
  </si>
  <si>
    <t>Waldy , fiqri</t>
  </si>
  <si>
    <t>Waiting part at logistic 08:00 - 10:00, Install bearing front hub 2 set, Removing the cone bearing stuck in base welder</t>
  </si>
  <si>
    <t>Andreas Nuri, Lexsy febrianto</t>
  </si>
  <si>
    <t>Ari,mahran,restu,martinus</t>
  </si>
  <si>
    <t>Suhardi,mahran,ari,restu</t>
  </si>
  <si>
    <t>Restu,ari,mahran,bardi,suhardi</t>
  </si>
  <si>
    <t>Rubber bushing stabilizer A1 LH RH aus (parkiran)</t>
  </si>
  <si>
    <t>MAULIA INDRA LESMANA, Topik arian, Saharudin</t>
  </si>
  <si>
    <t xml:space="preserve">Bolt shock absorber A3 RH missing </t>
  </si>
  <si>
    <t xml:space="preserve">Instal bolt shock absorber </t>
  </si>
  <si>
    <t>Ripaer harnes power radio</t>
  </si>
  <si>
    <t>Rolling Tire pos 2
Li-Ning pos 2 limit
Nut roda loose 1 pcs missing 1 pcs</t>
  </si>
  <si>
    <t>Replace Tire pos 2
Replace Li-Ning pos 2
Potong nut roda 1 + replace nut roda 2 pcs
Welder stut pos 2 . 10 pcs</t>
  </si>
  <si>
    <t>Saiful, Saha, Suwarmansyah, ricardos</t>
  </si>
  <si>
    <t>Saiful, Saha, Suwarmansyah</t>
  </si>
  <si>
    <t>Clamp mufler kendor</t>
  </si>
  <si>
    <t xml:space="preserve">Retorque bolt clamp mufler all </t>
  </si>
  <si>
    <t>Hose steering LH leak</t>
  </si>
  <si>
    <t>Replace lock hose steering</t>
  </si>
  <si>
    <t>00-00</t>
  </si>
  <si>
    <t xml:space="preserve">Radio mati, Bolt toruque rod loose, braket tail lamp LH demage, </t>
  </si>
  <si>
    <t xml:space="preserve">Ripair kabel Radio, Ritoq Bolt toruque rod, Ripair braket tail  lamp LH. </t>
  </si>
  <si>
    <t>INDRA LESMANA, SAHARUDDIN, TOFIK ARIAN</t>
  </si>
  <si>
    <t>Error abs and pin spring Axle 2 RH loose</t>
  </si>
  <si>
    <t>Riset tombol Hazzard and Ritoq pin spring Axle 2 RH</t>
  </si>
  <si>
    <t>Chamber break p0s 4 RH leak.valve abs leak</t>
  </si>
  <si>
    <t>Replace tube Chamber break,repair Valve abs</t>
  </si>
  <si>
    <t>Asrianto,Ade indrayadi,amiruddin</t>
  </si>
  <si>
    <t>Spring no 6 lh rear patah</t>
  </si>
  <si>
    <t>Replace spring no 6 lh rear</t>
  </si>
  <si>
    <t>Yusril, ridho ilahi, rahmat fuji yama</t>
  </si>
  <si>
    <t>Lock kabin broken</t>
  </si>
  <si>
    <t>Reaplace lock kabin</t>
  </si>
  <si>
    <t>Exhaos lengket ac</t>
  </si>
  <si>
    <t>Riper exhaos</t>
  </si>
  <si>
    <t>Hos radiator bawa kendor</t>
  </si>
  <si>
    <t>Replace hos radiator, Replace kelem hos</t>
  </si>
  <si>
    <t>Ade indra, Amiruddin</t>
  </si>
  <si>
    <t>Pin spring axle 1 rh kendor</t>
  </si>
  <si>
    <t>Retouqe pin spring axle 1 rh</t>
  </si>
  <si>
    <t>Fuji yama</t>
  </si>
  <si>
    <t>Tire pos 11 leak, Pos 12 matching</t>
  </si>
  <si>
    <t>Replace Tire pos 11,12</t>
  </si>
  <si>
    <t>Replace Tire pos 6</t>
  </si>
  <si>
    <t>5/18/2025</t>
  </si>
  <si>
    <t xml:space="preserve">Sepring patah A3 NO8 RH &amp; NO 8LH </t>
  </si>
  <si>
    <t>Ganti Sepring 2 pcs</t>
  </si>
  <si>
    <t>RIDO ILAHI, ADE INDRA, AMIR</t>
  </si>
  <si>
    <t>--------</t>
  </si>
  <si>
    <t>Seal hub a2 rh leak, air presure drop, handel parking brake leak, chamber brake leak pos 6, chamber brake pos 4 leak</t>
  </si>
  <si>
    <t xml:space="preserve">Continue install nut hub, install hub, add oil hub 3 ltr, install tyre pos 4, repair oring kit dan seal kit handel parking brake, replace chamber brake pos 6 </t>
  </si>
  <si>
    <t>Teguh, aqil, ade rio</t>
  </si>
  <si>
    <t>Steering masih berdengung</t>
  </si>
  <si>
    <t xml:space="preserve">Flashing oil steering, </t>
  </si>
  <si>
    <t>Muddazzir, m efendi</t>
  </si>
  <si>
    <t>Repalace racor n watersprator</t>
  </si>
  <si>
    <t>Lavianus, agus</t>
  </si>
  <si>
    <t>Spring A2 LH no 3 parted</t>
  </si>
  <si>
    <t>Replace new front spring no 3</t>
  </si>
  <si>
    <t>Muin,resha,ramlang,dwi</t>
  </si>
  <si>
    <t>Bolt shock axle 3 kendor</t>
  </si>
  <si>
    <t xml:space="preserve">Retoq &amp; repair bolt shock axle 3 </t>
  </si>
  <si>
    <t xml:space="preserve">Wahyu Gusmawan, Eko Wahono </t>
  </si>
  <si>
    <t>Dedy rahman, Flavianus tanda, Agus, Tomi</t>
  </si>
  <si>
    <t>Flavianus tanda, Tomi</t>
  </si>
  <si>
    <t>Hose rediator leak</t>
  </si>
  <si>
    <t>Replace hose rediator swep dt 28</t>
  </si>
  <si>
    <t>Amar, Arif</t>
  </si>
  <si>
    <t>Eror speed+Cant start</t>
  </si>
  <si>
    <t>Repair switc batrai
Replace batrai
Clining sensor speed
Lerning engine</t>
  </si>
  <si>
    <t>Amar
Arif
Jainal</t>
  </si>
  <si>
    <t>bolt seat spring A3 lh loosen, adjust brake al post</t>
  </si>
  <si>
    <t>retoq bolt seat spring A3 lh, adjust brake al post</t>
  </si>
  <si>
    <t>Lining jamet, Bracket Mudguard Broken, Overhead</t>
  </si>
  <si>
    <t>Replace new lining, Cabut baut sepak bor, Washing radiator</t>
  </si>
  <si>
    <t>Bambang, Mustari, Amar</t>
  </si>
  <si>
    <t>Gear speed problem</t>
  </si>
  <si>
    <t>Replace labrang transmisi low and high</t>
  </si>
  <si>
    <t>Install sensor wheel hub axel 1 RH axel 2 RH at welder base
Install wheel stud to wheel hub 20pcs
• Prepare install front wheel hub axel 1 RH
Install front wheel hub axel 1 RH
Install lock washer
Install lock nut
•Retoque lock nut 1300Nm
Install safety washer
Install snap ring
Install hub cover
Install front brake drum
Adjust brake
Install wheel nut
• Prepare install front wheel hub axel 2 RH
Install front hub axel 2 RH
Install lock washer
Install lock nut
•Retoque lock nut 1300Nm
Install safety washer
Install snap ring
Install hub cover</t>
  </si>
  <si>
    <t>Andreas Nuri
Dwi
Benjamin</t>
  </si>
  <si>
    <t>Pm 2000+inspeksi
Back lock
1. Bushing kabin LH&amp;RH
2. shock kabin belakang RH
3. Seal input shaft A2
4. Stoper spring depan RH
5. Seal output differential A2
6. Baut seat spring A3 RH broken
7. Valve exhaust
8. Slack adjuster
Pengerjaan
1. Tambah coolant 9 liter
2. Tambah power steering
3. Bushing v stay A2 broken (kirim workshop)
4. Repair Valve exhaust
5. Repair air dryer</t>
  </si>
  <si>
    <t>Jonathan
Sulaiman
Aji
Daliman
Farhan
Samsu
Ashabul
Amin
Jainal
Marcel</t>
  </si>
  <si>
    <t>tyre pos 5 leak</t>
  </si>
  <si>
    <t>install tyre pos 5</t>
  </si>
  <si>
    <t>bardi, hendra, restu, ari, restu, puput</t>
  </si>
  <si>
    <t xml:space="preserve">Bardiansyah puput Restu hendra </t>
  </si>
  <si>
    <t>DT 52</t>
  </si>
  <si>
    <t xml:space="preserve">Tyre pos 4 leak </t>
  </si>
  <si>
    <t xml:space="preserve">Bardiansyah restu Puput Hendra </t>
  </si>
  <si>
    <t>Install tyre new pos 1 sampai 4</t>
  </si>
  <si>
    <t>Pm250+inspeksi</t>
  </si>
  <si>
    <t>Jonatan, Farhan, Daliman</t>
  </si>
  <si>
    <t>Pm 2000+inspeksi
Back lock
1. Busing v-stay 27 A3 LH &amp; RH
2. Busing kabin LH &amp; RH
3. Shock kabin belakang LH &amp; RH
4. Seal gear box sering
5. Karet bugie
Pengerjaan reposisi pipa kompresor</t>
  </si>
  <si>
    <t>Jonathan
Sulaiman
Aji
Daliman
Farhan
Samsu
Ardianto
Ashabul
Amin
Jainal
Marcel</t>
  </si>
  <si>
    <t>- Shock Kabin Front RH + Lh Broken</t>
  </si>
  <si>
    <t>Replace Shock Kabin Front RH + Lh ( New )</t>
  </si>
  <si>
    <t xml:space="preserve">Eko wahono, Dwi Tri Nursantoso </t>
  </si>
  <si>
    <t>Hose angin di bawah kabin bocor</t>
  </si>
  <si>
    <t>Repair hose angin</t>
  </si>
  <si>
    <t>Amar, arif</t>
  </si>
  <si>
    <t>Tyre no 9-10 jemet</t>
  </si>
  <si>
    <t>Repair valve relay, Remove chember (chamber brake leak)</t>
  </si>
  <si>
    <t>Chamber A3 RH leak (sdh terlepas)</t>
  </si>
  <si>
    <t>Instal chamber brake A3 RH</t>
  </si>
  <si>
    <t>Bushing stabilizer lh aus</t>
  </si>
  <si>
    <t xml:space="preserve">Replace bushing stabilizer lh </t>
  </si>
  <si>
    <t>Relay tree valve leak</t>
  </si>
  <si>
    <t xml:space="preserve">Ripair relay tree valve </t>
  </si>
  <si>
    <t xml:space="preserve">Maswar, fajri. </t>
  </si>
  <si>
    <t xml:space="preserve">Pengecekan mekanik banyak material di safety calter. </t>
  </si>
  <si>
    <t xml:space="preserve">Clining material di safety calter. </t>
  </si>
  <si>
    <t>Power Window Regulator LH Damage</t>
  </si>
  <si>
    <t xml:space="preserve">Replace Regulator Power Window, Fitting and cutting shell power window (part power window new different shape) </t>
  </si>
  <si>
    <t>adhe, asrianto</t>
  </si>
  <si>
    <t>SPRING REAR LH NO 3 PARTED</t>
  </si>
  <si>
    <t>REPLEACE SPRING REAR LH NO 3</t>
  </si>
  <si>
    <t xml:space="preserve">SPRING REAR LH NO 5 PARTED </t>
  </si>
  <si>
    <t xml:space="preserve">REPLEACE SPRING NO 5 </t>
  </si>
  <si>
    <t>SPRING REAR LH NO 3 PARTED, RUBBER SPRING REAR LH WORN OUT 2 PCS</t>
  </si>
  <si>
    <t>REPLWACW SPRING REAR LH NO 3,REPLEACE RUBBER SPRING REAR 2 PCS</t>
  </si>
  <si>
    <t>Coolant low level</t>
  </si>
  <si>
    <t>Add coolant 20 liter</t>
  </si>
  <si>
    <t>Jumaslang tono adi jonatan</t>
  </si>
  <si>
    <t>5/19/2025</t>
  </si>
  <si>
    <t xml:space="preserve">Batu di sela tyre and lampu kerja </t>
  </si>
  <si>
    <t>Reaplace lampu h4 and buka batu di sela tyre</t>
  </si>
  <si>
    <t>Battery low voltage, alternator not charging</t>
  </si>
  <si>
    <t>Replace alternator, replace battery 2 pcs new</t>
  </si>
  <si>
    <t>Muddazzir , m ependi</t>
  </si>
  <si>
    <t>Air kulen kurang</t>
  </si>
  <si>
    <t>Add air kulen 5 ltr</t>
  </si>
  <si>
    <t>Servo pipe stering Lh leak</t>
  </si>
  <si>
    <t>Replace servo pipe stering Lh repair, add oil stering 2 ltr</t>
  </si>
  <si>
    <t>Spring rear Lh nomer 5 broken</t>
  </si>
  <si>
    <t>Replace spring nomer 5 rear Lh</t>
  </si>
  <si>
    <t>Teguh, ade indra, saharudin, kelvin</t>
  </si>
  <si>
    <t>---------</t>
  </si>
  <si>
    <t>Bushing ruber bogie spring rear rh aus, bushing v stay broken</t>
  </si>
  <si>
    <t>Replace bushing ruber bogie spring rear rh</t>
  </si>
  <si>
    <t>Teguh, kelvin, ade indra</t>
  </si>
  <si>
    <t>Tire pos 9.10 leak</t>
  </si>
  <si>
    <t>Replace Tire pos 9.10</t>
  </si>
  <si>
    <t>Rubber bushing stabilizer A1 RH aus</t>
  </si>
  <si>
    <t>MAULIA INDRA LESMANA, Topik arian, Rahmat Fuji yama</t>
  </si>
  <si>
    <t>Kebocoran hose angin</t>
  </si>
  <si>
    <t>Repaire hose angin</t>
  </si>
  <si>
    <t>Air pressure drop and Error speed</t>
  </si>
  <si>
    <t xml:space="preserve">ripair hose chamber brake Axle 2, adjust pressure air drayer, learning speed. </t>
  </si>
  <si>
    <t>PUJI, INDRA LESMANA, TOFIK ARIAN</t>
  </si>
  <si>
    <t xml:space="preserve">Stabilizer bending </t>
  </si>
  <si>
    <t xml:space="preserve">Reposisi link stabilizer A1 </t>
  </si>
  <si>
    <t xml:space="preserve">Cek rembesan oli di engine, Rubber bushing stabilizer A1 LH RH aus </t>
  </si>
  <si>
    <t xml:space="preserve">Cek level oli, Repaire rubber bushing stabilizer </t>
  </si>
  <si>
    <t>Lampu kerja RH shut off</t>
  </si>
  <si>
    <t xml:space="preserve">Repaire wairing </t>
  </si>
  <si>
    <t xml:space="preserve">Over head, rem melorot. </t>
  </si>
  <si>
    <t>Ritoq clam hose radiiator atas, Add coolant 10 Liter, adjust brake all pos</t>
  </si>
  <si>
    <t>Pin spring front RH loose</t>
  </si>
  <si>
    <t>Ritoq pin spring front RH</t>
  </si>
  <si>
    <t xml:space="preserve">Ripair valve pedal brake, adjust pressure air drayer. </t>
  </si>
  <si>
    <t>Bousing Vstay worn out 2pcs</t>
  </si>
  <si>
    <t>Replace new v stay 1pcs</t>
  </si>
  <si>
    <t>Muin,ramlang</t>
  </si>
  <si>
    <t>Sepring no 3 dan 5 A3 LH patah</t>
  </si>
  <si>
    <t>RIDO ILAHI, AMIR, YUSRIL</t>
  </si>
  <si>
    <t>Spring rear LH no 1</t>
  </si>
  <si>
    <t>Replace spring rear LH no 1</t>
  </si>
  <si>
    <t>Tyre no 2 leak</t>
  </si>
  <si>
    <t xml:space="preserve">Martinus Ari mahran </t>
  </si>
  <si>
    <t xml:space="preserve">Suhardi Erik restu bardiansyah </t>
  </si>
  <si>
    <t xml:space="preserve">Tyre pos 7,9,10 leak </t>
  </si>
  <si>
    <t>Install tyre pos 7,9,10</t>
  </si>
  <si>
    <t>Bolt bracket sasis mising 3pcs, safety calter broken</t>
  </si>
  <si>
    <t>Replace new bolt bracket sasis 3pcs, repair and replace safety calter.</t>
  </si>
  <si>
    <t>Pm 2000+inspeksi+washing
Back lock
1. Shock kabin belakang RH &amp; LH
2. Busing kabin RH &amp; LH
3. Raser voir radiator
Pengerjaan Riper valve air dryer
Riper pipa Razer voir</t>
  </si>
  <si>
    <t>Jonathan
Aji
Daliman
Farhan
Samsu
Ardianto
Ashabul
Amin
Jainal
Setiawan
Sulaiman
Marcel</t>
  </si>
  <si>
    <t>Pm 500+inspeksi+washing
Back Lock
1. Shock kabin belakang LH
2. Lock peredam kabin hilang 1
3. Tambah air culen 3 liter</t>
  </si>
  <si>
    <t>Jonathan
Sulaiman
Aji
Daliman
Samsu
Ardianto
Ashabul
Amin
Jainal
Ardianto
Marcel</t>
  </si>
  <si>
    <t>Waiting part at logiatic
Reposisi jack
Install dust removal
Install linning brake axel 2 RH
Install brake drum axel 2 RH
Adjust brake
Reposisi jack
Install tyre axel 2 RH
Install wheel nut
Retoque wheel nut
Install tyre axel 1 RH
Install wheel nut axel 1 RH
Retoque wheel nut
Reposisi jack
Install hollow spring axel 3 RH
Install and retoque bolt hollow spring
Install bolt and nut shock absorber axel 3 RH
Retoque bolt front fender RH
Retoque bolt safety hanger spring axel 2 RH
Repair and custom muffler Using mercy exhaust pipe
Install spirall muffler
Making an exhaust clamp 5pcs</t>
  </si>
  <si>
    <t>Andreas Nuri
Aditya Irawan
Benjamin</t>
  </si>
  <si>
    <t>Spring no 3 dan 4 parted, center bolt parted</t>
  </si>
  <si>
    <t xml:space="preserve">Replace new spring no 3 dan 4, replace new center bolt </t>
  </si>
  <si>
    <t>Muin, kamil, mustari, Lexy, Wahyu.</t>
  </si>
  <si>
    <t>Achot</t>
  </si>
  <si>
    <t>Cek ac sistem , replace pipa kondensor , vacum , add freon</t>
  </si>
  <si>
    <t>Cek ac sistem,repaire braket kondensor,vacum ,add freon</t>
  </si>
  <si>
    <t>Spring no 7 and 1 parted, center bolt parted</t>
  </si>
  <si>
    <t>Replace new spring no 7 and 1, replace new center bolt.</t>
  </si>
  <si>
    <t>Muin,mustari, kamir,Lexy,Wahyu,ramlang.</t>
  </si>
  <si>
    <t>Perseneling gigi 6 susah masuk</t>
  </si>
  <si>
    <t>Retok Bolt braket labrang perseneling</t>
  </si>
  <si>
    <t>Pm 2000+inspeksi+washing</t>
  </si>
  <si>
    <t>Jonathan
Sulaiman
Aji
Daliman
Sulaiman
Samsu
Ashabul
Amin
Jainal
Ardianto
Setiawan
Marcel</t>
  </si>
  <si>
    <t>Bulb Work lamp H-7 LH shut off</t>
  </si>
  <si>
    <t>Replace bulb work lamp H-7 LH</t>
  </si>
  <si>
    <t>SPRING REAR RH NO 5 PARTED</t>
  </si>
  <si>
    <t>KEVIN DIMAS, RIDHO ILAHI, FUJI</t>
  </si>
  <si>
    <t>Add oil engine 5 ltr</t>
  </si>
  <si>
    <t>Low beam rh off,reverse lamp off</t>
  </si>
  <si>
    <t xml:space="preserve">Replace lamp h7 1 pcs,replace led light 1pcs, Repair wiring harnest </t>
  </si>
  <si>
    <t>Lining pos 1 damage, Stud tyre pos 1 damage 5 pcs, Pressure air drop</t>
  </si>
  <si>
    <t xml:space="preserve">Replaces lining pos 1, Replaces stud tyre pos 1 5pcs, Repaire sensor air pressure </t>
  </si>
  <si>
    <t>Maulia Indra Lesmana, Asrianto, Resha sapan, Fiqri</t>
  </si>
  <si>
    <t>Bushing v stay A2 aus, Air pressure drop</t>
  </si>
  <si>
    <t xml:space="preserve">Replaces v stay, Cleaning Pipe air Compressor </t>
  </si>
  <si>
    <t>MAULIA INDRA LESMANA, Asrianto, Resha sapan, Amirudin, Rahmat Fuji yama</t>
  </si>
  <si>
    <t>Li-Ning lengket</t>
  </si>
  <si>
    <t>Lampu tyre lh mati</t>
  </si>
  <si>
    <t>Reaplace lampu tyre LH</t>
  </si>
  <si>
    <t>Jepri tono</t>
  </si>
  <si>
    <t>Spring no 4rh  rear patah</t>
  </si>
  <si>
    <t>Replace spring no 4 rh rear</t>
  </si>
  <si>
    <t>Kevin dimas, ridho ilahi, rahmat fuji yama</t>
  </si>
  <si>
    <t>Spring no 4&amp;5 rh rear patah</t>
  </si>
  <si>
    <t xml:space="preserve">Replace spring no 4&amp;5 rh rear </t>
  </si>
  <si>
    <t>Jok oprator damage</t>
  </si>
  <si>
    <t>Maulia Indra Lesmana, Asrianto, Resha sapan</t>
  </si>
  <si>
    <t>Cant, start</t>
  </si>
  <si>
    <t>Repair harness</t>
  </si>
  <si>
    <t>Jumaslang jonatan tono adi jepri</t>
  </si>
  <si>
    <t>Dump nggak mau naik</t>
  </si>
  <si>
    <t>Repair hose dump</t>
  </si>
  <si>
    <t>Reaplace Lock kabin</t>
  </si>
  <si>
    <t>Ajust rem</t>
  </si>
  <si>
    <t>Adi</t>
  </si>
  <si>
    <t>Pin lock chamber A3 RH missing, Rod bar parted</t>
  </si>
  <si>
    <t>Instal pin lock chamber A3 RH , adjust brake all pos, replace rod bar</t>
  </si>
  <si>
    <t xml:space="preserve">Muddazzir, asrianto, Rahmat fujiyama </t>
  </si>
  <si>
    <t>Reaplace 2 pcs rakor and watersparator</t>
  </si>
  <si>
    <t>Saiful, Mansyah</t>
  </si>
  <si>
    <t xml:space="preserve">Air pressure low, Masuk speed </t>
  </si>
  <si>
    <t>Jamper air pressure, Cek Kebocoran angin, Repaire Hosse Chamber A4 RH</t>
  </si>
  <si>
    <t>Overhead</t>
  </si>
  <si>
    <t xml:space="preserve">Replace V belt Fan Clutch </t>
  </si>
  <si>
    <t>Spring rear RH no 1 dan 7 broken.hollow spring A 3 dan 4 broken.frame chasis crack.</t>
  </si>
  <si>
    <t>Replace spring rear RH no 1 dan 7.replace hollow spring A 3 dan 4.welding frame chasis.</t>
  </si>
  <si>
    <t>Lexsy.mustari.</t>
  </si>
  <si>
    <t>Bolt V stay Parted A2, Roth bar Parted, Lock dorr cant open inside</t>
  </si>
  <si>
    <t>Remove Bolt V stay ( Welder ), Instal V Stay A2, Completed Bolt V stay, Repaire Labrang lock Door LH, Fabrikasi Rot bar ( Welder ), Instal Rot bar</t>
  </si>
  <si>
    <t>Dwi Tri Nursantoso, Akmal, Andi afdika, Arif Setiawan, Tim Welder</t>
  </si>
  <si>
    <t xml:space="preserve">Replace Repaire kit Valve Brake </t>
  </si>
  <si>
    <t>Hose air suspention seat driver leak</t>
  </si>
  <si>
    <t>Ripair hose air suspention seat driver</t>
  </si>
  <si>
    <t>Labrang pintu RH LH lepas</t>
  </si>
  <si>
    <t>Ripair labrang pintu RH LH</t>
  </si>
  <si>
    <t>Air drayer leak and chamber brake axle 2 RH leak</t>
  </si>
  <si>
    <t xml:space="preserve">Ripair air drayer (Ripairkit new), Reposisi clam chamber brake and Ritoq bolt clam chamber brake. </t>
  </si>
  <si>
    <t>Level coolent low</t>
  </si>
  <si>
    <t>Add coolent 5 liter, Adjust break</t>
  </si>
  <si>
    <t>Amin ,hardianto</t>
  </si>
  <si>
    <t>Level oli enggine low,</t>
  </si>
  <si>
    <t>Add oli 15 w 40 5 liter,adjust berak all post</t>
  </si>
  <si>
    <t>Jaenal,amin ,sulaiman</t>
  </si>
  <si>
    <t>Level oli enggine low</t>
  </si>
  <si>
    <t>Add oli 15 w 40 5 liter,add coolent 3 liter</t>
  </si>
  <si>
    <t>Hose steering valve no 1 leak</t>
  </si>
  <si>
    <t>Replace Hose steering valve no 1 leak</t>
  </si>
  <si>
    <t>Hose steering valve no 14 leak, Lampu kerja H4 RH off dead</t>
  </si>
  <si>
    <t>Replace hose steering valve no 14, Replace lampu H4 RH</t>
  </si>
  <si>
    <t>Replace compressor angin, Replace filter udara</t>
  </si>
  <si>
    <t xml:space="preserve">Wahyu Gusmawan, Aditya irawan </t>
  </si>
  <si>
    <t>Hollow spring rear RH broken 2pcs.</t>
  </si>
  <si>
    <t>Replace new hollow spring rear 2pcs</t>
  </si>
  <si>
    <t>Muin,ramlang,Galang,andi</t>
  </si>
  <si>
    <t>Rainy weather 07:30 - 10:00
Install muffler pipe
Install clamp muffler 5pcs
Install tensioner v-ribbet belt
Install v-Ribbet belt
Install safety washer axel 2 LH
Install snap ring
Install cover hub axel 2 LH
Install safety washer axel 1 LH
Install snap ring
Install cover hub axel 1 LH
Install stopper cabin LH</t>
  </si>
  <si>
    <t>Andreas Nuri
Benjamin</t>
  </si>
  <si>
    <t>Hose angin sasis Kiri leak dan oli stering low</t>
  </si>
  <si>
    <t>Ripair hose angin and add oli stering 0,5 liter</t>
  </si>
  <si>
    <t>Cek presure, Ripaer hose ac, Vakum, isi oli &amp; preon</t>
  </si>
  <si>
    <t>Jonathan
Sulaiman
Aji
Ardianto
Farhan
Setiawan
Samsu
Ashabul
Amin
Jainal
Arsat
Marcel</t>
  </si>
  <si>
    <t>Pm 250+×inspeksi+Washing+add air accu 1botol+add coolen 4 liter</t>
  </si>
  <si>
    <t>Pm250+inspeksi+washing
Back lock
1. Hollo belakang A4 RH
2. Shock kabin belakang LH
3. Hollo depan LH &amp; RH
4. Spiral mapler
Pengerjaan
1. Riper karet stabilizer A1 LH
2. Riper kelam mapler
3. Baut peredam kabin hilang 8 pcs</t>
  </si>
  <si>
    <t>Jonathan
Setiawan
Aji
Farhan
Sulaiman
Samsu
Ashabul
Amin
Jainal
Arsat
Marcel</t>
  </si>
  <si>
    <t>Hos inter kulen bocor lh</t>
  </si>
  <si>
    <t>Replace hos inter kulen 1 pcs, Replace kelam hos 1 pcs</t>
  </si>
  <si>
    <t>Lampu tyre mati</t>
  </si>
  <si>
    <t>Repair lampu tyre rh and reaplace lampu tyre</t>
  </si>
  <si>
    <t>DT 44 KPB OB</t>
  </si>
  <si>
    <t xml:space="preserve">Angin tekor </t>
  </si>
  <si>
    <t xml:space="preserve">Replace riperkit valve forwey </t>
  </si>
  <si>
    <t>Amar, Asrianto</t>
  </si>
  <si>
    <t>Spring no.1 rear RH parted</t>
  </si>
  <si>
    <t>Replaces spring no.1 rear RH</t>
  </si>
  <si>
    <t xml:space="preserve">MAULIA INDRA LESMANA, LEXSY FEBRIANTO </t>
  </si>
  <si>
    <t>Spring no.5 rear LH parted</t>
  </si>
  <si>
    <t xml:space="preserve">Replaces spring no 5 rear LH </t>
  </si>
  <si>
    <t>Valve leak</t>
  </si>
  <si>
    <t>Reaplace valve gp</t>
  </si>
  <si>
    <t>Pressure drop, error GS</t>
  </si>
  <si>
    <t>Retorque filter edrayer, Learning speed</t>
  </si>
  <si>
    <t>Maswar, fajri</t>
  </si>
  <si>
    <t>Sok kabin bocor RH. LH</t>
  </si>
  <si>
    <t>Replace sok kabin 2 pcs</t>
  </si>
  <si>
    <t>Valve forwey leak</t>
  </si>
  <si>
    <t>Repair Valve forwey</t>
  </si>
  <si>
    <t>seat spring A3 RH damage</t>
  </si>
  <si>
    <t xml:space="preserve">Replaces seat spring A3 RH </t>
  </si>
  <si>
    <t>Maulia Indra Lesmana, Andi amar</t>
  </si>
  <si>
    <t>5/21/2025</t>
  </si>
  <si>
    <t>Adjuster brake pos 4 jamed, sensor air clener display on monitor, drum brake pos 1 broken, lenning brake pos 1 limid</t>
  </si>
  <si>
    <t>Replace adjuster brake pos 4, replace air clener outer n inner, replace brake drum pos 1, replace lenning brake pos 1</t>
  </si>
  <si>
    <t>Teguh, amar, ade rio</t>
  </si>
  <si>
    <t>Chamber leak</t>
  </si>
  <si>
    <t>Reaplce chamber pos 1</t>
  </si>
  <si>
    <t>Jumaslang Tono adi jepri jonatan</t>
  </si>
  <si>
    <t>Eror abs pos 8</t>
  </si>
  <si>
    <t>Repair sensor harnes abs pos 8</t>
  </si>
  <si>
    <t>Low Beam LH Shut Off</t>
  </si>
  <si>
    <t>Replace Bulb H7 Low Beam</t>
  </si>
  <si>
    <t>Air presure low, sein tail lamp kanan off, sein kiri depan off</t>
  </si>
  <si>
    <t>Replace power way, repair harnes sein kiri n kanan</t>
  </si>
  <si>
    <t>Teguh, ade rio, indra</t>
  </si>
  <si>
    <t>Eror abs pos 6 dan pos 8</t>
  </si>
  <si>
    <t>Replace sensor abs mercy pos 6 dan pos 8</t>
  </si>
  <si>
    <t>Teguh, ade rio, lexi</t>
  </si>
  <si>
    <t>Error abs, Error stering malfungsi, Cek lining all pos</t>
  </si>
  <si>
    <t xml:space="preserve">Cek error by vtt, Reset error inaktiv, Cek linning all pos </t>
  </si>
  <si>
    <t>Waldy, Ibrahim, Eko wahono</t>
  </si>
  <si>
    <t xml:space="preserve">Indicator air pressure not fungsion </t>
  </si>
  <si>
    <t>Replace sensor air tank, repair instrumen clutchsher</t>
  </si>
  <si>
    <t xml:space="preserve">Hardianto, Muh Al-Fajri </t>
  </si>
  <si>
    <t>bolt roda broken 2 pcs pos 1, lining pos 1 limit</t>
  </si>
  <si>
    <t xml:space="preserve">replace bolt roda 2 pcs, replace lining brake </t>
  </si>
  <si>
    <t>akmal, andi afdika ramlang</t>
  </si>
  <si>
    <t>spring rear rh broken no 3,5,7, holo spring broken axel 4 rh</t>
  </si>
  <si>
    <t>replace spring rear rh no 3,5,7, replace holo spring axel 4 rh</t>
  </si>
  <si>
    <t>m efendi, andi afdika ,mustarin</t>
  </si>
  <si>
    <t xml:space="preserve">spring rear rh no 3 broken </t>
  </si>
  <si>
    <t xml:space="preserve">replace spring rear rh no 3 </t>
  </si>
  <si>
    <t>amirudin ,ramlang,andi afdika</t>
  </si>
  <si>
    <t>Hose angin leak</t>
  </si>
  <si>
    <t>Ripair hose angin</t>
  </si>
  <si>
    <t>Radio tidak bisa melempar</t>
  </si>
  <si>
    <t>Cek cable antena &amp; antena radio, Ripaer cable power radio</t>
  </si>
  <si>
    <t xml:space="preserve">bolt vstay A2 27 mm parted, seat driver broken </t>
  </si>
  <si>
    <t>replace bolt vstay A2 27mm, replace seat driver</t>
  </si>
  <si>
    <t>m efendy,akmal,andi afdika</t>
  </si>
  <si>
    <t>Bolt power shift tranmisi broken, oli kurang 18 Ltr, host seterong 1 pcs, relay break 1 pcs</t>
  </si>
  <si>
    <t>Replace Bolt 2 pcs, replace host, repalace relay  1 pcs</t>
  </si>
  <si>
    <t>Syahpuddin, agus</t>
  </si>
  <si>
    <t xml:space="preserve">Suhardi Ari restu bardiansyah </t>
  </si>
  <si>
    <t>Tyre Pos 8 leak</t>
  </si>
  <si>
    <t xml:space="preserve">Tyre Pos 11 leak </t>
  </si>
  <si>
    <t xml:space="preserve">Tyre Pos 10 leak </t>
  </si>
  <si>
    <t xml:space="preserve">Martinus puput Hendra </t>
  </si>
  <si>
    <t xml:space="preserve">Tyre Pos 6,11,12 leak </t>
  </si>
  <si>
    <t>Install tyre pos 6,11,12</t>
  </si>
  <si>
    <t xml:space="preserve">Tyre Pos 11 12 leak </t>
  </si>
  <si>
    <t xml:space="preserve">Tyre Pos 2 leak </t>
  </si>
  <si>
    <t xml:space="preserve">Saiful mudazir </t>
  </si>
  <si>
    <t xml:space="preserve">Saharudin mansyah </t>
  </si>
  <si>
    <t xml:space="preserve">Tyre Pos 9 leak </t>
  </si>
  <si>
    <t xml:space="preserve">Tyre Pos 5&amp;6 leak </t>
  </si>
  <si>
    <t>Install tyre pos 5&amp;6</t>
  </si>
  <si>
    <t xml:space="preserve">Tyre Pos 5 leak </t>
  </si>
  <si>
    <t>Transmision noise</t>
  </si>
  <si>
    <t>Remove hose PTO
Remove bolt propaller shaft
Remove propaller shaft
Remove bolt crossmember under gearbox
Remove crossmember under gearbox
Remove bolt servo clutch
Remove servo clutch
Remove bolt strut bar
Remove strut bar
Remove harness transmision
Remove pipe oil cooler transmision
Remove bolt mouning transmision
Remove bracket mounting transmision
Remove the bolt around the transmission
Remove transmision
Moving transmision
Remove bolt pressure plate
Remove pressure plate with disk clutch
Replace diskclutch
Install disk clutch new stock
Adjust pressure plate
Install pressure plate with double disk clutch
Retoque bolt pressure plate
• bolt 16mm 70-75Nm
• bolt 13mm 25-30Nm</t>
  </si>
  <si>
    <t>Aditya irawan
Wahyu Gusmawan
Andreas Nuri
Benjamin</t>
  </si>
  <si>
    <t>Spring no 1 Axle 2 RH parted</t>
  </si>
  <si>
    <t>-Replace Spring no 1 new Axle 2 RH
-Replace bushing spring mercy 2 pcs
-Replace suckle iner&amp;outer dan pin spring 1 pcs Axle 2 RH rear
-Remove-instal slincer
-Remove-instal tyre no 4
-Reposisi fuel tank</t>
  </si>
  <si>
    <t>YUSRIL, RAMLAN, AMIR, TOFIK ARIAN</t>
  </si>
  <si>
    <t>Relay Valve parking break leak</t>
  </si>
  <si>
    <t>Replace relay Valve parking break</t>
  </si>
  <si>
    <t>Dedy Rahman, Usmani, Agus</t>
  </si>
  <si>
    <t>Saiful, Saha, Mansyah</t>
  </si>
  <si>
    <t>Tire pos 6,10 leak, Tire pos 9 matching</t>
  </si>
  <si>
    <t>Replace Tire pos 6,9,10</t>
  </si>
  <si>
    <t>Tire pos 7 leak pos 8 matching</t>
  </si>
  <si>
    <t>Replace Tire pos 7,8</t>
  </si>
  <si>
    <t>Pm500+inspeksi+washing
Backlock
1. Shock kabin depan RH
2. ⁠hidrolic grill RH&amp;LH
3. ⁠shock kabin belakang RH&amp;LH
4. ⁠hollow spring belakang A3 RH&amp;LH
5. ⁠hollow spring A4 LH</t>
  </si>
  <si>
    <t>Jonathan
Aji
Daliman
Samsu
Ashabul
Amin
Jainal
Arsat
Marcel</t>
  </si>
  <si>
    <t>Pm250+inspeksi+washing</t>
  </si>
  <si>
    <t>Jonathan
Aji
Daliman
Samsu
Ashabul
Amin
Jainal
Arsat
Marcel
Setiawan</t>
  </si>
  <si>
    <t>Pm1000+inspeksi+washing</t>
  </si>
  <si>
    <t>Pm 250+washing+inspeksi
Beck lock
1. Hollo spring belakang A3  RH
2. Shok kabin belakang RH
Tambahan
1. baut frame sasis 2 pcs( baut 22)
2. Baut braket monting engine 2 pcs ( baut 22)</t>
  </si>
  <si>
    <t>Spring front No 2 Broken</t>
  </si>
  <si>
    <t xml:space="preserve">Replace Spring A2 Front No 2 </t>
  </si>
  <si>
    <t>Seat spring rear RH 1pcs broken, bolt seat Spring 4pcs parted</t>
  </si>
  <si>
    <t>Replace new seat spring rear 1pcs, canibal bolt seat spring 4pcs from DT 28 mercy to DT 32 mercy.</t>
  </si>
  <si>
    <t>Muin,indra Lesmana.</t>
  </si>
  <si>
    <t>Dump susah turun</t>
  </si>
  <si>
    <t>Repair hose angin dump</t>
  </si>
  <si>
    <t>Lampu kerja Lh mati</t>
  </si>
  <si>
    <t>Replace lampu kerja RH</t>
  </si>
  <si>
    <t>Lampu kiri mati</t>
  </si>
  <si>
    <t xml:space="preserve">Ganti lampu </t>
  </si>
  <si>
    <t>Jepri M M
Jhonatan lubis
Jumaslang
Tono</t>
  </si>
  <si>
    <t>Reaplce lampu kerja lh</t>
  </si>
  <si>
    <t>Spedd R masuk engine mati angin tekor</t>
  </si>
  <si>
    <t>Netral kan manual ples lerning, Ajas rem</t>
  </si>
  <si>
    <t>RIDO ILAHI, ARIF</t>
  </si>
  <si>
    <t>Ganti lampu</t>
  </si>
  <si>
    <t>Lampu kerja rh mati</t>
  </si>
  <si>
    <t>Reaplce lampu kerja RH</t>
  </si>
  <si>
    <t>Plug lock garpu perseneling tranmisi lepas</t>
  </si>
  <si>
    <t xml:space="preserve">Pemasangan plug lock </t>
  </si>
  <si>
    <t>Reaplce lampu kerja Rh</t>
  </si>
  <si>
    <t>Reaplce lampu kerja Lh</t>
  </si>
  <si>
    <t>5/22/2025</t>
  </si>
  <si>
    <t>Oil engine low 9L</t>
  </si>
  <si>
    <t>Add oil engine 9L</t>
  </si>
  <si>
    <t xml:space="preserve">Clamp muffler parted, rembesan oil area differential A3 LH </t>
  </si>
  <si>
    <t xml:space="preserve">Replace clamp muffler, cek rembesan oil area differential A3 LH </t>
  </si>
  <si>
    <t>Repair harnes and replace Fuse 15 A</t>
  </si>
  <si>
    <t>Cant, star</t>
  </si>
  <si>
    <t>reaplce accu  2 pcs 150 A</t>
  </si>
  <si>
    <t>Jumaslang jonatan Tono jepri</t>
  </si>
  <si>
    <t>Reaplce hose coolant and add colant 40 liter</t>
  </si>
  <si>
    <t>Hose colant retarder leak</t>
  </si>
  <si>
    <t>Engine mati ketika mau berhenti</t>
  </si>
  <si>
    <t>Repaire Servo Clutch</t>
  </si>
  <si>
    <t xml:space="preserve">Abdul Muin, Dwi Tri Nursantoso </t>
  </si>
  <si>
    <t xml:space="preserve">Repaire Sensor ABS ( Solder ) Pos 7, Reset VTT </t>
  </si>
  <si>
    <t xml:space="preserve">Lexy Febrianto, Ade ario, Dwi Tri Nursantoso </t>
  </si>
  <si>
    <t>Pen spring front a2 rh kendor, guard tyre nomer 1 broken, sefty guard tyre a2 rh broken</t>
  </si>
  <si>
    <t>Retoque pen spring front a2 rh, repair guard tyre nomer 1, welding sefty guard tyre pos 4</t>
  </si>
  <si>
    <t>Cek presure, Ganti condensor ac, Vakum, Isi oli &amp; preon</t>
  </si>
  <si>
    <t>Bushing v stay a3 broken</t>
  </si>
  <si>
    <t xml:space="preserve">Replace bushing v stay a3 </t>
  </si>
  <si>
    <t>Teguh, sudirman, kamil, aqil</t>
  </si>
  <si>
    <t>Air pressure low dan bolt rodbar broken</t>
  </si>
  <si>
    <t xml:space="preserve">Ripair hose servo, Replace bolt rodbar, Adjust brake all pos. </t>
  </si>
  <si>
    <t>V belt broken and bushing sok worn out</t>
  </si>
  <si>
    <t>Replace V belt and Ripair bushing sok Axle 3 rh</t>
  </si>
  <si>
    <t>YUSRIL, AMIR</t>
  </si>
  <si>
    <t>Air pressure low and oli stering low</t>
  </si>
  <si>
    <t>Ripair valve parking brake and add oli stering 0,5 liter</t>
  </si>
  <si>
    <t>Bolt diffrential Axle 3 loose</t>
  </si>
  <si>
    <t>Ritoq bolt diffrential Axle 3</t>
  </si>
  <si>
    <t>Bushing stabilizer front worn out</t>
  </si>
  <si>
    <t>ADE INDRA, AMIR, TOFIK ARIAN, YUSRIL</t>
  </si>
  <si>
    <t>Bolt selinder dump missing 2 pcs and bushing stabilizer front worn out</t>
  </si>
  <si>
    <t xml:space="preserve">Ritoq bolt selinder dump 4 pcs and Replace Bolt selinder dump 2 pcs, Ripair bushing stabilizer front </t>
  </si>
  <si>
    <t xml:space="preserve">ADE INDRA, AMIR, TOFIK ARIAN, YUSRIL. </t>
  </si>
  <si>
    <t>Bolt sasis broken 1 pcs and loose</t>
  </si>
  <si>
    <t>Replace Bolt sasis 1 pcs and Ritoq Bolt sasis</t>
  </si>
  <si>
    <t>Reset abs by vtt, grontes jalan tes auxelirasi abs, tes ohm harnes abs</t>
  </si>
  <si>
    <t>Eror sped ( speed berkurang sendiri ), pto slow respon</t>
  </si>
  <si>
    <t>Lernning speed, grontes jalan,</t>
  </si>
  <si>
    <t>Pipa Muffler broken</t>
  </si>
  <si>
    <t>Welding &amp; repair pipa Muffler, retoq bolt rutbar</t>
  </si>
  <si>
    <t>Wahyu Gusmawan, m.aqil , benyamin</t>
  </si>
  <si>
    <t>Install all Accessories
Install GS module
Install PTO with pump
Install harness transmision
Install transmision
Install the bolt around the transmission
Install bracket transmision
Install bolt transmision
Install propaller shaft
Install bolt propaller shaft
Install servo clutch
Install crossmember under gear box
Install bolt crossmember under gear box
Install hose PTO
Install harness transmision
Install strut bar
Install bolt strut bar
Install fender with bracket RH
Ads oil transmision 18 Liters
Cranking test
Learning minor
Learning mayor
Ground test from workshop to simpang MD
Retoque bolt propaller shaft
Remove air duct
Remove guide bush
Replace and install air duct 1 pcs
Replace and install guide bush</t>
  </si>
  <si>
    <t>Andreas Nuri
Wahyu Gusmawan
Aditya irawan
Benjamin
Mustari</t>
  </si>
  <si>
    <t>Rem melorot ples cek lining</t>
  </si>
  <si>
    <t>Pipa kompresor pecah</t>
  </si>
  <si>
    <t>Canibal DT 10</t>
  </si>
  <si>
    <t>RIDO ILAHI, FENDI, SAMSUL ALAM</t>
  </si>
  <si>
    <t>AC hot(low pressure to compresor AC)</t>
  </si>
  <si>
    <t xml:space="preserve">Replace compresor AC </t>
  </si>
  <si>
    <t>Pin Spring A1 Rear LH missing</t>
  </si>
  <si>
    <t>Replace Pin Spring</t>
  </si>
  <si>
    <t>Dwi Tri Nursantoso, Abdul Muin, A.amar</t>
  </si>
  <si>
    <t xml:space="preserve">Pm 250+inspeksi+washing+adjas brake all pos </t>
  </si>
  <si>
    <t>Jonathan
Aji
Daliman
Setiawan
Samsu
Ashabul
Arsat
Marcel
Ardianto</t>
  </si>
  <si>
    <t>Pm 250+inspeksi+washing+lampu jarak jauh LH mati, Pemakaian air tambah 1botol</t>
  </si>
  <si>
    <t>Fan damage</t>
  </si>
  <si>
    <t>Reaplce fan</t>
  </si>
  <si>
    <t>Jumaslang Flavianus Tono jepri</t>
  </si>
  <si>
    <t>Pm 250+inspeksi+washing
Back lock
1. shock kabin belakang RH&amp;LH
2. ⁠seat spring A3 LH
3. ⁠seal output &amp; input A2
Temuan
1.Patah spring depan RH no 2
2.Center pen belakang kiri patah</t>
  </si>
  <si>
    <t>Pm500+inspeksi+washing</t>
  </si>
  <si>
    <t>Pm 10000+inspeksi+washing</t>
  </si>
  <si>
    <t>Pm 1000+inspeksi+washing</t>
  </si>
  <si>
    <t>Lape" Broken</t>
  </si>
  <si>
    <t>Pasang lape"</t>
  </si>
  <si>
    <t>Rubber bushing stabilizer A1 RH Missing</t>
  </si>
  <si>
    <t xml:space="preserve">Repaire bushing stabilizer </t>
  </si>
  <si>
    <t>Chamber leak pos 4</t>
  </si>
  <si>
    <t>Replace new Chamber pos 4 1pcs</t>
  </si>
  <si>
    <t>Muin,Dwi,indra,Saha,lexy</t>
  </si>
  <si>
    <t>Li-Ning pos 6 limit, eror sensor air pressur</t>
  </si>
  <si>
    <t>Replace new Li-Ning pos 6 1pcs, repair wiring sensor air  pressure tank.</t>
  </si>
  <si>
    <t>Muin,dwi,Lexy,Saha.</t>
  </si>
  <si>
    <t>Lining Brake A3 LH Broken, Shockbreaker RH Broken</t>
  </si>
  <si>
    <t>Replace lining brake A3 LH, Replace shockbreaker RH</t>
  </si>
  <si>
    <t>Dwi Tri Nursantoso, Lexy Febrianto, Abdul Muin, Saharudin, Ardianto</t>
  </si>
  <si>
    <t>Spring lh no 1 parted</t>
  </si>
  <si>
    <t xml:space="preserve">Replace new spring no 1 lh </t>
  </si>
  <si>
    <t>Resha sapan, Lexy, Saharuddin</t>
  </si>
  <si>
    <t>Hendra,restu, bardi</t>
  </si>
  <si>
    <t>Hendra, restu, bardi</t>
  </si>
  <si>
    <t>Tire pos 11,12 leak</t>
  </si>
  <si>
    <t>puput, ari, Martin</t>
  </si>
  <si>
    <t>suhardi, saha, mansyah</t>
  </si>
  <si>
    <t xml:space="preserve">Saha, bambang </t>
  </si>
  <si>
    <t>Suhardi, mansyah</t>
  </si>
  <si>
    <t>suhardi, mansyah</t>
  </si>
  <si>
    <t>Saha, bambang</t>
  </si>
  <si>
    <t>Tire pos 7,8 leak</t>
  </si>
  <si>
    <t>Saiful, ari, puput</t>
  </si>
  <si>
    <t>air pressure drop, bolt vstay a3 broken</t>
  </si>
  <si>
    <t>replace valev parking brake, replace bolt vstay a3 (36mm)</t>
  </si>
  <si>
    <t>Replace hose aps</t>
  </si>
  <si>
    <t>Dedy Rahman, Adi</t>
  </si>
  <si>
    <t>Radio tidak mau melempar</t>
  </si>
  <si>
    <t>Replace PTT radio</t>
  </si>
  <si>
    <t>Tutup tank feul damage</t>
  </si>
  <si>
    <t>Replace tutup tangki feul</t>
  </si>
  <si>
    <t>Add coolant 4 liter</t>
  </si>
  <si>
    <t>5/24/2025</t>
  </si>
  <si>
    <t>Team service liugong</t>
  </si>
  <si>
    <t>Ripair kabel grount batrai and Ritoq terminal batrai</t>
  </si>
  <si>
    <t>ADE INDRA, AMIR, YUSRIL, TOFIK ARIAN</t>
  </si>
  <si>
    <t>Bolt sok absorber Axle 3 LH loose</t>
  </si>
  <si>
    <t>Ritoq bolt sok absorber Axle 3 LH</t>
  </si>
  <si>
    <t>Pin spring Axle 2 LH loose and Radio broken</t>
  </si>
  <si>
    <t xml:space="preserve">Ritoq pin spring Axle 2 LH and Replace Radio </t>
  </si>
  <si>
    <t>Ritoq Bolt benjo servo pipe</t>
  </si>
  <si>
    <t>Bolt V stay Axle 3 loose</t>
  </si>
  <si>
    <t>Ritoq Bolt V stay Axle 3 and adjust brake all pos</t>
  </si>
  <si>
    <t>Cant start and Bolt rod bar missing</t>
  </si>
  <si>
    <t>Ritoq terminal batrai and Replace Bolt rod bar 1 pcs</t>
  </si>
  <si>
    <t>Bolt crossmember engine missing and loose</t>
  </si>
  <si>
    <t>Replace Bolt crossmember engine 1 pcs and ritoq Bolt crossmember engine</t>
  </si>
  <si>
    <t xml:space="preserve">Operator seat problem ( suspensi jok tidak main keras) </t>
  </si>
  <si>
    <t>Operator seat Rimove DT 03 instal DT 11</t>
  </si>
  <si>
    <t>ADI INDRA, AMIR, TOFIK ARIAN, YUSRIL</t>
  </si>
  <si>
    <t>Kopling hard gear speed not function</t>
  </si>
  <si>
    <t xml:space="preserve">Replace pressure plat
Replace release bearing
Servo clutch
Labrang transmisi
Refill coolant </t>
  </si>
  <si>
    <t>Dedy Rahman
Herman mamat
Tomi
Ricardus
Adi
Agus
Syahpudin
Nurdiansyah</t>
  </si>
  <si>
    <t>Rem melorot and air drayer leak</t>
  </si>
  <si>
    <t xml:space="preserve">Cek lining all pos, adjust brake all pos, Ripair air drayer. </t>
  </si>
  <si>
    <t>Hendel speed problem</t>
  </si>
  <si>
    <t>Ripair hendel speed and learning speed</t>
  </si>
  <si>
    <t>Anchor broken, muffler broken</t>
  </si>
  <si>
    <t>Continue repair anchor dan muffler</t>
  </si>
  <si>
    <t>Hardianto, dwi tri</t>
  </si>
  <si>
    <t>ABS Error</t>
  </si>
  <si>
    <t xml:space="preserve">Replace ABS pos 6 A3 LH, replace LiNing brake A3 LH </t>
  </si>
  <si>
    <t>Lampu kerja LH shut off, steering dengung</t>
  </si>
  <si>
    <t>Replace lampu kerja LH H7 1pcs,add oil steering 0,5 liter</t>
  </si>
  <si>
    <t>Replace air dyer dan perbaikan jalur apu</t>
  </si>
  <si>
    <t>Pen spring A2 LH loosen,LiNing brake pos 8 limit</t>
  </si>
  <si>
    <t xml:space="preserve">Retoque pen spring A2 LH, replace LiNing brake pos 8 </t>
  </si>
  <si>
    <t xml:space="preserve">Deny yudha, lexsy febrianto, Samsul alam, Ramlang </t>
  </si>
  <si>
    <t xml:space="preserve">Can't star (baterai ap normal) end handle retader tidak fungsi </t>
  </si>
  <si>
    <t xml:space="preserve">Replace baterai 150 amper 2 pcs , Ripair handle retader </t>
  </si>
  <si>
    <t xml:space="preserve">Flavianus, Jepri, tono, Yulius Roni </t>
  </si>
  <si>
    <t xml:space="preserve">Exhaust brake not function,rem melorot </t>
  </si>
  <si>
    <t xml:space="preserve">Repair exhause brake, adjust brake all pos </t>
  </si>
  <si>
    <t>Oli power stering low,rem melorot</t>
  </si>
  <si>
    <t>Add oli ATF 0,5 liter,adjust break all pos</t>
  </si>
  <si>
    <t xml:space="preserve">Spring Axle 2 LH no.3 broken </t>
  </si>
  <si>
    <t>Replace spring axle 2 LH no.3</t>
  </si>
  <si>
    <t>Wahyu Gusmawan, Yusril , puji yama</t>
  </si>
  <si>
    <t xml:space="preserve">Li-Ning pos 3 limit </t>
  </si>
  <si>
    <t xml:space="preserve">Replace Li-Ning pos 3 </t>
  </si>
  <si>
    <t xml:space="preserve">Wahyu Gusmawan , Yusril </t>
  </si>
  <si>
    <t>Replace terminal batrai 1 pcs and adjust brake all pos</t>
  </si>
  <si>
    <t>ADE INDRA, TEGUH WAHYUDI, TOFIK ARIAN</t>
  </si>
  <si>
    <t>Shock absorber Axle 3 LH broken</t>
  </si>
  <si>
    <t>Remove shock absorber Axle 3 LH</t>
  </si>
  <si>
    <t>Pen spring front RH broken</t>
  </si>
  <si>
    <t xml:space="preserve">Replace bolt pen spring front RH </t>
  </si>
  <si>
    <t>Hose oil pump leak 18C3553, Hose steering control leak 68C2634</t>
  </si>
  <si>
    <t>Replace hose oil pump 18C3553, Replace hose steering control 68C2634</t>
  </si>
  <si>
    <t>Nurdiansyah, Agus sofian</t>
  </si>
  <si>
    <t>Cek presure &amp; tambah preon</t>
  </si>
  <si>
    <t>Power sift rembes oil</t>
  </si>
  <si>
    <t>Silicon power sift</t>
  </si>
  <si>
    <t xml:space="preserve">Jumaslang adi Tomi ricardus </t>
  </si>
  <si>
    <t>Reaplce valve retarder</t>
  </si>
  <si>
    <t>Jumaslang tomi</t>
  </si>
  <si>
    <t>Hose steering valve leak 68C2593, 68C3855</t>
  </si>
  <si>
    <t>Replace hose steering valve 68C2593, 68C3855, Add oil hydrolik 20 liter</t>
  </si>
  <si>
    <t>Bolt maurt guard Front LH broken</t>
  </si>
  <si>
    <t>Replace Bolt maurt guard Front LH</t>
  </si>
  <si>
    <t>Clam hose radiator atas leak</t>
  </si>
  <si>
    <t>Ritoq clam hose radiator atas</t>
  </si>
  <si>
    <t>Hose pengisian oli leak</t>
  </si>
  <si>
    <t>Replace hose pengisian oli new</t>
  </si>
  <si>
    <t>Pin spring alxe 1 RH broken</t>
  </si>
  <si>
    <t>Replace pin spring Axle 1 RH  1 pcs</t>
  </si>
  <si>
    <t>Hose pengisian oli engine leak, bushing stabilizer front missing dan pin spring Axle 1 LH missing</t>
  </si>
  <si>
    <t>Replace hose pengisian oli engine new, Ripair bushing stabilizer front dan Replace pin spring Axle 1 LH 1 pcs</t>
  </si>
  <si>
    <t>Hose servo pipe leak, bushing stabilizer front missing, and pin spring Axle 2 RH loose</t>
  </si>
  <si>
    <t>Replace hose servo pipe, add oli stering 5 ltr, ripair bushing stabilizer front, Ritoq pin spring Axle 2 RH</t>
  </si>
  <si>
    <t>Bar angin problem</t>
  </si>
  <si>
    <t>Ripair wering sensor ins</t>
  </si>
  <si>
    <t xml:space="preserve">Pintu kanan tidak bisa di buka </t>
  </si>
  <si>
    <t>Ripair labrang pintu kanan</t>
  </si>
  <si>
    <t>Pintu pessel broken</t>
  </si>
  <si>
    <t>Pemasangan Chain block lanjut ke worshop lanjut pengelasan pin pessel kiri</t>
  </si>
  <si>
    <t>RPM error,Error speed</t>
  </si>
  <si>
    <t xml:space="preserve">Cleaning soket GS module, cleaning sensor camshaft, cleaning sensor speed tranmisi, learning speed ( lanjut moving ke worshop pengecekan elektrik ) . </t>
  </si>
  <si>
    <t>Bolt hollow spring A3 LH loosen,AC hot</t>
  </si>
  <si>
    <t xml:space="preserve">Retoque bolt hollow spring A3 LH, falsing evaporator, riset manual ac </t>
  </si>
  <si>
    <t xml:space="preserve">Deny yudha, Ramlang </t>
  </si>
  <si>
    <t>Bushing stabilizer broker &amp; bolt hilang 1 pcs</t>
  </si>
  <si>
    <t>Repair bushing stabilizer</t>
  </si>
  <si>
    <t>Resha sapan, Andi amar, Andi afdika, Ramlang</t>
  </si>
  <si>
    <t xml:space="preserve">Repaire Exhaust Brake, Stop lamps RH Shut of </t>
  </si>
  <si>
    <t>Dwi Tri Nursantoso, a.amar, Resa shapan, Fikri ( elektrik )</t>
  </si>
  <si>
    <t>Low power (filter air cleaner buntu)</t>
  </si>
  <si>
    <t xml:space="preserve">Replace filter aircleaner,riset manual </t>
  </si>
  <si>
    <t>Gigi mundur ngk bisa masuk</t>
  </si>
  <si>
    <t>Repair bolt labrang</t>
  </si>
  <si>
    <t>Dedy Rahman, Yulius roni, Jepri m</t>
  </si>
  <si>
    <t>Retoque bolt lock kabin</t>
  </si>
  <si>
    <t>Jepri m</t>
  </si>
  <si>
    <t>Gigi mundur tidak bisa masuk</t>
  </si>
  <si>
    <t>Repair bolt labrang transmisi</t>
  </si>
  <si>
    <t>Tyare Lamp out rh</t>
  </si>
  <si>
    <t>Replace tyare Lamp rh</t>
  </si>
  <si>
    <t xml:space="preserve">Work Lamp out Rh </t>
  </si>
  <si>
    <t>Replace work Lamp Rh h4</t>
  </si>
  <si>
    <t xml:space="preserve">Tyare Lamp out lh </t>
  </si>
  <si>
    <t>Dedy Rahman</t>
  </si>
  <si>
    <t>Cleaning evaporator,clean up filter ac</t>
  </si>
  <si>
    <t>Fiqri,deni</t>
  </si>
  <si>
    <t>Tail lamp rh shutt off</t>
  </si>
  <si>
    <t>Repair harnest &amp; replace fuse 10 a</t>
  </si>
  <si>
    <t>Repair socket harnest blower ac</t>
  </si>
  <si>
    <t>Tail lamp rh lh shut off</t>
  </si>
  <si>
    <t>Replace bohlamp k1 6 pcs,repair harnest tail lamp rh</t>
  </si>
  <si>
    <t>Foglamp rh shutt off,reverse lamp shuttles off</t>
  </si>
  <si>
    <t>Repair wiring harnesr foglamp &amp; reverse lamp</t>
  </si>
  <si>
    <t>Turn signal front &amp; rear rh shutt off</t>
  </si>
  <si>
    <t>Repair wiring harnest</t>
  </si>
  <si>
    <t>Foglamp rh shutt of</t>
  </si>
  <si>
    <t>5/25/2025</t>
  </si>
  <si>
    <t>Repair wiring harnest &amp; replace tail lamp rh lh</t>
  </si>
  <si>
    <t>Low beam lh short</t>
  </si>
  <si>
    <t>Fiqri waldi</t>
  </si>
  <si>
    <t>Bracket Kaca Spion LH Bending ( Diserempet DT diparkiran )</t>
  </si>
  <si>
    <t xml:space="preserve">Repaire Bracket Kaca Spion LH, Repaire Harnes Stelan Kaca Spion, Kaca Spion Atas tidak bisa di stell naik turunn tapi bisa di stell kanan &amp; kiri </t>
  </si>
  <si>
    <t>Spring rear RH no.6</t>
  </si>
  <si>
    <t>Replace spring rear RH no.6</t>
  </si>
  <si>
    <t>Wahyu Gusmawan, Kamil , Eko wahono</t>
  </si>
  <si>
    <t>Spring no 3 Axle 2 RH parted</t>
  </si>
  <si>
    <t xml:space="preserve">Replace spring no 3 new Axle 2 RH </t>
  </si>
  <si>
    <t>ADE INDRA, FUJI, YUSRIL, TOFIK ARIAN</t>
  </si>
  <si>
    <t>DT 65 KPB</t>
  </si>
  <si>
    <t>Pm 1000 +inspectiom</t>
  </si>
  <si>
    <t>1. Shock kabin belakang LH &amp; RH
2. Hollo depan RH
3. Shock kabin depan LH &amp; RH
4. House string LH &amp; RH
Pengerjaan
1. Baut selinder dam kendor 10. Hilang 2 pcs, tambah 2 pcs baut 24)
2. Hollo kabin kendor LH &amp; RH
3. Baut pompa pto kendor 1 pcs</t>
  </si>
  <si>
    <t>Pm 250 +inspectin</t>
  </si>
  <si>
    <t>Back Lock
1. Hollo spring LH &amp; RH
2. Lining pos 5 limit
3. Lining pos 8 Limit
4. Shock kabin belakang LH &amp; RH
5. Shock absorber A3 RH GK ada
6. Braket air cliner broken, nut 13 patah 3 pcs
7. Hollo depan A1 RH</t>
  </si>
  <si>
    <t>Servo cluth problem,excosoebreak malfungtion,Valve abs leak,hendle sped malfungtion,</t>
  </si>
  <si>
    <t>Replace servo cluth,repearkit Valve abs,repair handle speed,repair Valve exsosebreak,add freon,</t>
  </si>
  <si>
    <t>Asrianto, Ibrahim</t>
  </si>
  <si>
    <t>Lining break pos 6&amp;7 broken</t>
  </si>
  <si>
    <t>Replace lining break pos 6&amp;7 Exel 3</t>
  </si>
  <si>
    <t xml:space="preserve">Rahmat kamil, Yusril Purnomo </t>
  </si>
  <si>
    <t>Lining pos 4&amp;5 limit</t>
  </si>
  <si>
    <t>Replace lining pos 4&amp;5</t>
  </si>
  <si>
    <t>Rahmat fuji yama, wahyu gusmawan, aditya irawan</t>
  </si>
  <si>
    <t>Clam tabung angin hilang</t>
  </si>
  <si>
    <t xml:space="preserve">Pemasangan clam tabung angin </t>
  </si>
  <si>
    <t>RIDO ILAHI, AQIL</t>
  </si>
  <si>
    <t>Bearing hap</t>
  </si>
  <si>
    <t>Ganti bearing hap</t>
  </si>
  <si>
    <t>AC panas exsos tidak pungsih tangki hidrolik bocor</t>
  </si>
  <si>
    <t xml:space="preserve">Riper exsos break, Welding tangki hidrolik, Welding pipa AC add </t>
  </si>
  <si>
    <t>Asrianto, Pak mustarin, Ibrahim</t>
  </si>
  <si>
    <t>PM 500 + inspection</t>
  </si>
  <si>
    <t>Back lock
1. Busing stabilizer LH &amp;  RH
Pengerjaan
1. Baut selinder dam hilang 2 pcs, kendor 5  ( pakai baut 24)
2.instal hose steering RH
Note : nunggu part hose steering agak lama</t>
  </si>
  <si>
    <t>PM 1000</t>
  </si>
  <si>
    <t>Back lock
1. Bushing kabin
2. ⁠shock kabin belakang
3. ⁠seal input A2</t>
  </si>
  <si>
    <t>Bussing spring A1 RH LH limitd</t>
  </si>
  <si>
    <t>Team servis team becklog</t>
  </si>
  <si>
    <t xml:space="preserve">Sepiral muffler broken and tail lamp RH mati. </t>
  </si>
  <si>
    <t>Ripair welding sepiral muffler and Ripair wering tail lamp RH</t>
  </si>
  <si>
    <t>Oil engine low 5 liter dan add oil power steering</t>
  </si>
  <si>
    <t>Add oil engine 5 liter, add oil power steering 1 liter</t>
  </si>
  <si>
    <t>Disclutch limit</t>
  </si>
  <si>
    <t>Replace disclutch</t>
  </si>
  <si>
    <t>Herman, Tono, Agus, Ricardus</t>
  </si>
  <si>
    <t>Bolt stabilizer belakang LH missing 1pcs</t>
  </si>
  <si>
    <t>Replace bolt stabilizer belakang LH 1pcs</t>
  </si>
  <si>
    <t xml:space="preserve">Repair rubber busing stabilizer LH RH </t>
  </si>
  <si>
    <t>Kaca spion pecah kiri</t>
  </si>
  <si>
    <t>Replace spion kiri</t>
  </si>
  <si>
    <t xml:space="preserve">Exhaust Brake malfungsion, Work lamps LH </t>
  </si>
  <si>
    <t xml:space="preserve">Replace Bulb lamp H7, Repaire Exhaust Brake </t>
  </si>
  <si>
    <t>Kebocoran Hosse angin</t>
  </si>
  <si>
    <t>Repaire Hosse angin</t>
  </si>
  <si>
    <t xml:space="preserve">Work lamps shut of </t>
  </si>
  <si>
    <t xml:space="preserve">Replace Bulb lamp H7 </t>
  </si>
  <si>
    <t>AC hot.</t>
  </si>
  <si>
    <t>Rechager freon to system ac.</t>
  </si>
  <si>
    <t>Muin,sudirman</t>
  </si>
  <si>
    <t>AC hot ( pipe high pressure AC leak)</t>
  </si>
  <si>
    <t>Replace new high and low pressure pipe AC, vakum, cheking leaking system, add oil system, add freon, final checking system ac.</t>
  </si>
  <si>
    <t>Muin,Sudi.</t>
  </si>
  <si>
    <t>Claim tanki feul</t>
  </si>
  <si>
    <t>Retoque claim and reposisi tangki feul</t>
  </si>
  <si>
    <t>Dedy Rahman, Yulius roni, Tomi, Flavianus tanda</t>
  </si>
  <si>
    <t>Lampu belakang mati kiri kanan</t>
  </si>
  <si>
    <t>Repair bolam dan harnes lampu belakang</t>
  </si>
  <si>
    <t>Housing water pump leak</t>
  </si>
  <si>
    <t xml:space="preserve">Repair hausing water pump </t>
  </si>
  <si>
    <t>Hose retarder leak, Lampu mundur out</t>
  </si>
  <si>
    <t xml:space="preserve">Replace claim hose and retoque, Repair Lamp mundur </t>
  </si>
  <si>
    <t>5/26/2025</t>
  </si>
  <si>
    <t>Replace bohlam, dan repair harnes lampu belakang kiri kanan</t>
  </si>
  <si>
    <t>Hosse Steering LH leak</t>
  </si>
  <si>
    <t>Repaire Washer Banjo Hosse Steering LH</t>
  </si>
  <si>
    <t xml:space="preserve">Transmisi failure </t>
  </si>
  <si>
    <t>- Repaire Hosse angin atas T/M</t>
  </si>
  <si>
    <t>Kebocoran oli di transmisi</t>
  </si>
  <si>
    <t>Retoque bolt powership 4 pcs</t>
  </si>
  <si>
    <t>Tono, Agus</t>
  </si>
  <si>
    <t>Pin spring Axle 1 RH rear broken</t>
  </si>
  <si>
    <t xml:space="preserve">Replace pin spring Axle 1 RH rear and Ripair suckle spring. </t>
  </si>
  <si>
    <t>YUSRIL, WAHYU, TOFIK ARIAN</t>
  </si>
  <si>
    <t>Hendra, mansyah</t>
  </si>
  <si>
    <t>Hendra, Mansyah</t>
  </si>
  <si>
    <t>Hendra, mansyah,</t>
  </si>
  <si>
    <t>Saiful, saha, bardi</t>
  </si>
  <si>
    <t>Tim Tire</t>
  </si>
  <si>
    <t>Suhardi, Syamsul alam</t>
  </si>
  <si>
    <t>Erik, suhardi, Puput</t>
  </si>
  <si>
    <t>Tire pos 5,6 leak</t>
  </si>
  <si>
    <t>Replace Tire pos 5,6</t>
  </si>
  <si>
    <t>Erik, suhardi, puput</t>
  </si>
  <si>
    <t>Saiful, mudazzir</t>
  </si>
  <si>
    <t>Saha, mansyah</t>
  </si>
  <si>
    <t>Tire pos 9 leak</t>
  </si>
  <si>
    <t>Replace Tire pos 9</t>
  </si>
  <si>
    <t>Linging pos 4 jamed</t>
  </si>
  <si>
    <t>Repleace camber A2 RH</t>
  </si>
  <si>
    <t>Amin,arsad,jaenal</t>
  </si>
  <si>
    <t>Bolt nomor lambung broken</t>
  </si>
  <si>
    <t>Repalace Bolt 1 pcs</t>
  </si>
  <si>
    <t>Syahpuddin</t>
  </si>
  <si>
    <t>Spring rear RH no.6 broken</t>
  </si>
  <si>
    <t>Replace spring Rear RH no.6</t>
  </si>
  <si>
    <t>Wahyu Gusmawan, Eko , Benjamin, resa sapan</t>
  </si>
  <si>
    <t>Hose PTO to cylinder dump leaking</t>
  </si>
  <si>
    <t>Remove hose action pto
Replace hose action pto
Install hose action pto
Add oil hydraulic 40 Lt
Final check
Test hydraulic perform</t>
  </si>
  <si>
    <t>Asrianto, Andreas Nuri</t>
  </si>
  <si>
    <t>Busing tok Rut leak teng ki piyul bocor</t>
  </si>
  <si>
    <t xml:space="preserve">Replace tok Rut 1 pcs, Welding tengki fiyul </t>
  </si>
  <si>
    <t>Mustarin, Kamil, Asrianto</t>
  </si>
  <si>
    <t xml:space="preserve">Replace booster clutch </t>
  </si>
  <si>
    <t xml:space="preserve">Asrianto &amp; wahyu Gusmawan </t>
  </si>
  <si>
    <t>Spring front RH no.3 broken</t>
  </si>
  <si>
    <t>Replace spring front RH no 3</t>
  </si>
  <si>
    <t xml:space="preserve">Wahyu Gusmawan, Eko , resa sapan , Benjamin , Akmal </t>
  </si>
  <si>
    <t xml:space="preserve">DT 13 KPB </t>
  </si>
  <si>
    <t xml:space="preserve">Seat driver abnormal </t>
  </si>
  <si>
    <t>Replace bolt lock shock suspensi sock driver, replace pisto 6 ( 1pcs )</t>
  </si>
  <si>
    <t xml:space="preserve">Mansyah, saha, bardi, </t>
  </si>
  <si>
    <t>Saiful, saha, mansyah</t>
  </si>
  <si>
    <t>Tire pos 6,7 leak</t>
  </si>
  <si>
    <t>Replace Tire pos 6,7</t>
  </si>
  <si>
    <t>Hendra, bardi, ari, martin</t>
  </si>
  <si>
    <t>Saiful, bardi, restu, Hendra</t>
  </si>
  <si>
    <t>puput, Hendra, restu, bardi</t>
  </si>
  <si>
    <t>Puput, restu, Hendra, bardi</t>
  </si>
  <si>
    <t>Saiful, ari</t>
  </si>
  <si>
    <t>tim Tire dan mekanik</t>
  </si>
  <si>
    <t>tim Tire</t>
  </si>
  <si>
    <t xml:space="preserve">Bolt V stay Axle 2 missing and broken K36 </t>
  </si>
  <si>
    <t>Replace Bolt V stay Axle 2 k36 2 pcs</t>
  </si>
  <si>
    <t>Ancor spring Axle 2 front LH broken, Pin spring and sekel spring Axle 2 front LH missing</t>
  </si>
  <si>
    <t>Ripair welding ancor spring Axle 2 front LH ,Replace pin spring 2 pcs And sekel spring Axle 2 front LH</t>
  </si>
  <si>
    <t xml:space="preserve">YUSRIL, ADE INDRA, TOFIK ARIAN, WELDER. </t>
  </si>
  <si>
    <t>Pm 500+inspeksi+washing
Back lock
1. Hollow spring belakang A3 RH
2. Hollow spring belakang A4 LH &amp; RH
3. Hollo depan A1 RH
4. Shock kabin belakang LH
5. &amp; RH
6. Lining pos 4 limit, pos 6 limit, pos 7 limit, pos 8 limit.
Pengerjaan
1. riper karet stabilizer LH &amp; RH</t>
  </si>
  <si>
    <t>Team servis dan backlock</t>
  </si>
  <si>
    <t>Pm 250+inspekso+ washing, Pemakaian air tambah 1botol</t>
  </si>
  <si>
    <t>Team servis dan team backlock</t>
  </si>
  <si>
    <t>Pm 250+inspeksi+ washing
Back lock
1. Hollo spring belakang A3 LH &amp; RH
2. Hollo spring belakang A4 LH
3. Karet stabilizer A4 LH &amp; RH
4. Shock kabin belakang LH &amp; RH
5. Shock kabin belakang yg kecil LH &amp; RH
6. House pengisian oli
Pengerjaan
1. Reposisi karet stabilizer A1 LH &amp; RH</t>
  </si>
  <si>
    <t>Pm 250+inspesi+ washing
Back lock
1. Hollow spring A4 LH
2. Hollow spring depan A1 RH
3. Shock kabin belakang LH &amp; RH
4. Shock kabin belakang yg kecil LH RH
5. Spring No. 7 Belakang RH( info pengawas kirim ws)
Pengerjaan
1. Baut bracket mounting engine LH kendor 4 pcs</t>
  </si>
  <si>
    <t>5/28/2025</t>
  </si>
  <si>
    <t>lining brake pos 6,7,8 limit</t>
  </si>
  <si>
    <t>replace lining brake pos 6,7,8</t>
  </si>
  <si>
    <t>muh alfajri , andi afdika</t>
  </si>
  <si>
    <t>Lining Brake A1 LH + A3 RH Broken</t>
  </si>
  <si>
    <t>Replace lining brake A3 RH + A1 LH</t>
  </si>
  <si>
    <t xml:space="preserve">Dwi Tri Nursantoso, M Al-Fajri, Arif Setiawan </t>
  </si>
  <si>
    <t xml:space="preserve">Adjuster A1 LH Broken </t>
  </si>
  <si>
    <t>Replace adjuster A1 LH ( Baru )</t>
  </si>
  <si>
    <t xml:space="preserve">Bolt braket toqruk patah dalam </t>
  </si>
  <si>
    <t>Repair braket toqruk belakang</t>
  </si>
  <si>
    <t>Jumaslang jepri Herman adi tono</t>
  </si>
  <si>
    <t>5/27/2025</t>
  </si>
  <si>
    <t>Ajas break lengket A3 LH</t>
  </si>
  <si>
    <t>Repair Ajas Break</t>
  </si>
  <si>
    <t>RIDO ILAHI, EKO WAHONO</t>
  </si>
  <si>
    <t>Spring no.7 rear RH parted, Work lamp RH off</t>
  </si>
  <si>
    <t>Replaces spring no.7 rear RH, Replaces work lamp rh</t>
  </si>
  <si>
    <t xml:space="preserve">MAULIA INDRA LESMANA, Muddazir, Eko Wahono </t>
  </si>
  <si>
    <t>Chanel pit 1 tidak ada, Cek Li-Ning alpos</t>
  </si>
  <si>
    <t>Seting Chanel radio, Ajs rem alpos</t>
  </si>
  <si>
    <t>Asrianto, Leksi</t>
  </si>
  <si>
    <t>Brake drum A2 rh broken</t>
  </si>
  <si>
    <t>Replace brake drum A2 rh, Replace lining pos 4</t>
  </si>
  <si>
    <t>Muddazzir, Akmal</t>
  </si>
  <si>
    <t>Clam radiator loose</t>
  </si>
  <si>
    <t>Retok clan hose radiator</t>
  </si>
  <si>
    <t>Add colant 10L</t>
  </si>
  <si>
    <t>Add coolant 10 L</t>
  </si>
  <si>
    <t>Safety radiator broken</t>
  </si>
  <si>
    <t>Repair safety radiator</t>
  </si>
  <si>
    <t xml:space="preserve">Jumaslang Tono jepri Herman adi agus </t>
  </si>
  <si>
    <t>Propeller shaft retak</t>
  </si>
  <si>
    <t>Reaplce propeller shaft</t>
  </si>
  <si>
    <t>Jumaslang Tono jepri Herman adi</t>
  </si>
  <si>
    <t>Replace compressor ac,condensor ac, flushing sistem ac,refill refrigerant &amp; oil compressor,clean up filter ac,install thermostat ac</t>
  </si>
  <si>
    <t>Fiqri,waldi,indra,ibrahim,muind</t>
  </si>
  <si>
    <t>Lining pos 5 &amp; 7 limit, atap bocor</t>
  </si>
  <si>
    <t>Replace lining pos 5 &amp; 7, repair atap</t>
  </si>
  <si>
    <t>Muddazzir, indra lesmana, eko wahono, akmal, abdul muin</t>
  </si>
  <si>
    <t>Ripair harnes blower ac</t>
  </si>
  <si>
    <t>speed error</t>
  </si>
  <si>
    <t>Learning speed</t>
  </si>
  <si>
    <t>Fajri,, Maswar</t>
  </si>
  <si>
    <t>Censtar</t>
  </si>
  <si>
    <t>Replace kepala batrei</t>
  </si>
  <si>
    <t>Engine tidak normal/mati², censtar</t>
  </si>
  <si>
    <t>Replace batrei bekas 1 pcs</t>
  </si>
  <si>
    <t>Fajri,, maswar</t>
  </si>
  <si>
    <t>Hose steering leak, bushing stabilizer broken 2 pcs</t>
  </si>
  <si>
    <t>Replace hose steering, replace bushing stabilizer 2 pcs</t>
  </si>
  <si>
    <t>Muddazzir, indra lesmana</t>
  </si>
  <si>
    <t>Speed error, angin lambat mengisi</t>
  </si>
  <si>
    <t>Learning speed, cek pipa compresor</t>
  </si>
  <si>
    <t>Airpresure droop/edrayer bocor</t>
  </si>
  <si>
    <t>Replace repairkit edrayer</t>
  </si>
  <si>
    <t>Maswar,, Fajri</t>
  </si>
  <si>
    <t>Pm 250+inspeksi+add air accu 1botol+instal 4pcs Bolt monting engine
1. V-Belt pendek
2. Shock kabin belakang LH
3. Lining pos 5 lepas yg bawah
4. Lining pos 7  yg atas habis
5. Hollo belakang A4 LH &amp; RH
6. Shock hidrolik grill LH</t>
  </si>
  <si>
    <t>Jonathan
Aji
Daliman
Samsu
Ashabul
Jainal
Arsat
Sulaiman</t>
  </si>
  <si>
    <t>Pm 1000+inpeksi+
Back Lock
1. Busing v-stay 27 A3 LH &amp; RH
2. Busing v-stay A2 LH &amp; RH
3. Set spring A3 LH &amp; RH
4. Busing kabin LH &amp; RH
5. Shock kabin belakang RH &amp; LH
Pengerjaan
1. Pipa kompresor kendor
2. Kelam oli hidrolik kendor
Pemakaian
(1)air tambah 1botol
(2)Bolam H1 1pcs
Pengerjaan
(1)lampu jarak jauh LH mati
(2)Lampu reting belakang RH mati</t>
  </si>
  <si>
    <t>Replace accu ( Bekas )</t>
  </si>
  <si>
    <t>Pm 1000+inspeksi+
Back lock
1. Shock kabin belakang LH &amp; RH
2. Shock depan LH &amp; RH
3. Shock hidrolik grill LH &amp; RH
4. Hollo depan A1 LH &amp; RH
Pemakaian air tambah 1botol</t>
  </si>
  <si>
    <t>Add coolant 7 liter</t>
  </si>
  <si>
    <t>Dwi Tri Nursantoso, Saharudin</t>
  </si>
  <si>
    <t>Lock tail gate missing, Adjust Brake All, Adjust tail gate</t>
  </si>
  <si>
    <t>Repaire lock pin tail gate RH, Adjust Brake All, Adjust tail gate RH &amp; LH</t>
  </si>
  <si>
    <t>Dwi Tri Nursantoso, A.amar, Asrianto</t>
  </si>
  <si>
    <t xml:space="preserve">Cek kebocoran angin </t>
  </si>
  <si>
    <t>Repaire Hosse chamber</t>
  </si>
  <si>
    <t xml:space="preserve">Air pressure drop, Bar air pressure abnormal, Adjust Brake All </t>
  </si>
  <si>
    <t xml:space="preserve">Repaire Valve Brake, Repaire Harnes Sensor Air Tank 1 &amp; 2, Adjust Brake All </t>
  </si>
  <si>
    <t xml:space="preserve">Dwi Tri Nursantoso, Asrianto, A.amar resa shapan </t>
  </si>
  <si>
    <t>Radiator leak</t>
  </si>
  <si>
    <t xml:space="preserve">Remove Radiator </t>
  </si>
  <si>
    <t>Pm 250+inspeksi+
Back lock
1. Hollow belakang A3 LH
2. Shock kabin belakang LH
3. Shock hidrolik grill LH
4. Hollo depan A1 LH &amp; RH
5. House steering RH
6. Baut braket monting engine RH kendor 3 hilang 1 ( baut 22 )
7. Tambah air culen 2,5</t>
  </si>
  <si>
    <t>Pm 2000+inspeksi+
Back lock
1. Shock absorber A3 LH
2. Shock kabin belakang LH &amp; RH
3. V-Belt panjang
4. Hollo spring A1 LH &amp; RH
5. Baut slinder dam kendor 16 hilang 1( tambahan baut 24, 1 pcs)
Pengelasan braket selinder dam Retak LH, sama baut selinder dam 3 pcs GK bisa di kencangi, GK bisa di buka jg, harus di potong di welder baru ganti.
6. Pengelasan frame sasis
7. Pemakaian air tambah 1botol</t>
  </si>
  <si>
    <t>Pm 250+inspeksi+
Back lock
1. Shock kabin depan RH&amp;LH
2. ⁠shock kabin depan RH&amp;LH
3. ⁠hollow spring depan RH&amp;LH
4. ⁠braket air cleaner crack
Pengerjaan
1. Repair bushing stabilizer RH&amp;LH</t>
  </si>
  <si>
    <t>Pm 500+inspeksi
Back lock
1. Bushing kabin RH&amp;LH
2. ⁠shock kabin belakang RH&amp;LH
3. ⁠output&amp;input A2
4. ⁠seat spring A3 RH&amp;LH</t>
  </si>
  <si>
    <t>Tire pos 9.10 low pressure</t>
  </si>
  <si>
    <t>Adjust pressure pos 9.10</t>
  </si>
  <si>
    <t>Rolling tire pos 1,2,3,4</t>
  </si>
  <si>
    <t>Replace tire pos 1,2,3,4</t>
  </si>
  <si>
    <t>Hendra, restu</t>
  </si>
  <si>
    <t>Replace tire pos 7</t>
  </si>
  <si>
    <t>Hendra, Restu</t>
  </si>
  <si>
    <t>Replace tire pos 4</t>
  </si>
  <si>
    <t>Saiful, saha,mansyah</t>
  </si>
  <si>
    <t>Replace tire pos 9</t>
  </si>
  <si>
    <t>Replace tire pos 6,7</t>
  </si>
  <si>
    <t>Saiful, saha, mansyah, restu, Hendra</t>
  </si>
  <si>
    <t>Tire pos 3,4 leak</t>
  </si>
  <si>
    <t>Replace tire pos 3,4</t>
  </si>
  <si>
    <t>Saiful, saha, restu, Hendra, mansyah</t>
  </si>
  <si>
    <t>Replace tire pos  5,6</t>
  </si>
  <si>
    <t>Hendra, restu, ari</t>
  </si>
  <si>
    <t>Low power, Karet stabilizer ilang LH</t>
  </si>
  <si>
    <t xml:space="preserve">Ganti airclinerr, Repair karet stabilizer </t>
  </si>
  <si>
    <t>5/29/2025</t>
  </si>
  <si>
    <t>Selang hos pngisian bocor</t>
  </si>
  <si>
    <t>Repair selang hos</t>
  </si>
  <si>
    <t xml:space="preserve">AMIR, RIDO ILAHI </t>
  </si>
  <si>
    <t>Lampu kerja belakang kanan &amp; lampu reting kanan mati</t>
  </si>
  <si>
    <t>Cek power lampu, Ganti tail lamp sebelah kanan, Ripaer harnes tail lamp</t>
  </si>
  <si>
    <t>1234i</t>
  </si>
  <si>
    <t>Lampu kerja sebelah kiri mati</t>
  </si>
  <si>
    <t>Cek power &amp; ripaer harnes lampu</t>
  </si>
  <si>
    <t>Cek power, Ganti fuse &amp; ripaer harnes lampu</t>
  </si>
  <si>
    <t>Stop lamp kiri-kanan mati</t>
  </si>
  <si>
    <t>Stop lamp kiri-kanan mati &amp; lampu reting kiri mati</t>
  </si>
  <si>
    <t>Cek power, Ripaer harnes &amp; ganti bola lampu k1 3-pcs</t>
  </si>
  <si>
    <t xml:space="preserve">Disclutch limit </t>
  </si>
  <si>
    <t>Rimove disclutch + instal disclutch new
Ajasment disclutch new
Rimove bracket monting transmision + instal bracket mounting transmisi new
Rimove disclutch countershaft breake + instal disclutch countershaft breake new
Rimove seal input transmisi + instal seal input transmisi
Instal transmisi to engine
Instal servo clutch instal propeler shaft</t>
  </si>
  <si>
    <t>Aditya Irawan
Benjamin suseno
Mustari</t>
  </si>
  <si>
    <t>Ac hot,high beam rh lh off,turn signal front rh off,turn signal rear lh off</t>
  </si>
  <si>
    <t>Celaning condensor ac,clean up filter ac,vacum sistem ac,refill refrigerant &amp; oil compressor ac, repair wiring harnest turn signal front rh &amp; lh rear, replace lamp h1 for high beam rh &amp; repair harnest,replace lamp h1 for high beam lh &amp; repair bracket lamp</t>
  </si>
  <si>
    <t>Li-Ning pos 6 broken.</t>
  </si>
  <si>
    <t>Replace new Li-Ning pos 6.</t>
  </si>
  <si>
    <t>Muin,Fajri,maswar.</t>
  </si>
  <si>
    <t>Ptt radio nofungsition</t>
  </si>
  <si>
    <t>Repair ptt radio</t>
  </si>
  <si>
    <t>Sepring No 4 A3 LH patah</t>
  </si>
  <si>
    <t>Replace sepring no 4 A3 LH</t>
  </si>
  <si>
    <t>Maswar,, Arif setiawan</t>
  </si>
  <si>
    <t xml:space="preserve">Lampu fog lamps shut of </t>
  </si>
  <si>
    <t>Cek Wiring Harnes, Replace Bulb lamp H1</t>
  </si>
  <si>
    <t>Reaplce v belt alternator</t>
  </si>
  <si>
    <t>Hose coolant retarder leak</t>
  </si>
  <si>
    <t xml:space="preserve">Reaplce hose coolant retarder </t>
  </si>
  <si>
    <t>Jumaslang Tono syapuddin</t>
  </si>
  <si>
    <t>Bolt 27 v stay 1 pcs parted. Bousing 27 parted 1pcs</t>
  </si>
  <si>
    <t>Replace new bolt v stay 2pcs, replace new v stay.</t>
  </si>
  <si>
    <t>Muin,Eko,mustari.</t>
  </si>
  <si>
    <t>Sepring no 1 A2 RH Parted</t>
  </si>
  <si>
    <t>Replace sepring no 1 A2</t>
  </si>
  <si>
    <t>Maswar,, arif setiawan,, mustaring</t>
  </si>
  <si>
    <t>Conector Pipe servo leak</t>
  </si>
  <si>
    <t>Replaces conector (Jetty)</t>
  </si>
  <si>
    <t xml:space="preserve">Diffrencial exele 2 damage </t>
  </si>
  <si>
    <t>Clining hosing diffrencial
Instal diffrencial new
Instal propeler shaft
Instal chamber A2 rh lh</t>
  </si>
  <si>
    <t>Aditya Irawan, Benjamin suseno</t>
  </si>
  <si>
    <t>Abs error.karet stabilizer broke.</t>
  </si>
  <si>
    <t>Ripair harnes sensor abs pos 6.replace karet stabilizer front rh</t>
  </si>
  <si>
    <t>Reset error by vtt.ripair lock hose dosing valve</t>
  </si>
  <si>
    <t>Pm 20000+inspeksi+washing
Back lock
1. Shok kabin belakang LH &amp; RH
2. Busing kabin LH &amp; RH
3. Lining pos 5</t>
  </si>
  <si>
    <t>Jonathan
Aji
Daliman
Samsu
Ashabul
Jainal
Ardianto
Setiawan
Sulaiman</t>
  </si>
  <si>
    <t>Pm 500+inspeksi+washing
Back lock
1. Karet bugie RH
2. Hollo spring A3 LH &amp; RH
3. Hollo spring A4 RH &amp; LH
4. Shock kabin belakang LH
5. House steering LH ( panjang)
6. Pengencangan baut selinder dam 10 pcs,( tambah 2 pcs baut 24)</t>
  </si>
  <si>
    <t>Jonathan
Aji
Daliman
Samsu
Ashabul
Jainal
Setiawan
Ardianto
Sulaiman</t>
  </si>
  <si>
    <t>Pm 250+inspeksk+washing
Back lock
1. Hollow A4 LH
2. ⁠hollow A3 RH
3. ⁠shock kabin belakang LH&amp;RH
4. ⁠Hollow depan RH
5. ⁠house strering RH
Temuan
Spring depan A2 RH no 3
pin spring depan A2 RH</t>
  </si>
  <si>
    <t>Pm 500+inspeksi+washing
Back lock
1. Busing kabin LH &amp; RH
2. Shock kabin LH &amp; RH
3. V-Belt pendek
4. Set spring A2 LH
Pengerjaan
Iampu tailamps LH mati
Back lock
Lampu jarak jauh RH tidak bisa nyala,lock bolamnya hilang..</t>
  </si>
  <si>
    <t>Saiful, Puput, Mahran</t>
  </si>
  <si>
    <t>Brake loose</t>
  </si>
  <si>
    <t>M ependi</t>
  </si>
  <si>
    <t xml:space="preserve">Adjust brake + check lining all pos, </t>
  </si>
  <si>
    <t>Muddazzir, Amir</t>
  </si>
  <si>
    <t>Pipa  steering bocor karet stabiliser hilang</t>
  </si>
  <si>
    <t xml:space="preserve">Riper pipa string, Riper stabiliser </t>
  </si>
  <si>
    <t>V belt alternator damage, V belt fan damage, Tensioner Altenator broken</t>
  </si>
  <si>
    <t>Replace V belt alternator, Replace V belt fan, Replace tensioner Altenator</t>
  </si>
  <si>
    <t>Kopling hard</t>
  </si>
  <si>
    <t>Bleeding servo clutch</t>
  </si>
  <si>
    <t>Tomi, Ricardus</t>
  </si>
  <si>
    <t>Hos steering bocor</t>
  </si>
  <si>
    <t xml:space="preserve">Riper Hos steering </t>
  </si>
  <si>
    <t xml:space="preserve">Asrianto, Amiruddin </t>
  </si>
  <si>
    <t>Can't start battery low voltage</t>
  </si>
  <si>
    <t>Replace battery new 2 pcs</t>
  </si>
  <si>
    <t>Muddazzir, m ependi,</t>
  </si>
  <si>
    <t>Saiful, Puput</t>
  </si>
  <si>
    <t xml:space="preserve">Rubber bogi RH broken and centre Bolt spring rear RH broken, Rubber spring rear RH broken </t>
  </si>
  <si>
    <t xml:space="preserve">Replace Rubber bogi new, Replace centre Bolt spring Rear RH new , Replace Rubber spring rear RH 1 pcs new, Remove instal spring rear RH, Rimove instal tyre. </t>
  </si>
  <si>
    <t>ADE INDRA, ANDI, RICARDUS, TOFIK ARIAN</t>
  </si>
  <si>
    <t xml:space="preserve">Pin spring Axle 1 LH parted and sekel spring Axle 1 LH broken. </t>
  </si>
  <si>
    <t>Replace pin spring Axle 1 LH 1 pcs and Replace sekel spring Axle 1 LH</t>
  </si>
  <si>
    <t>Scam brake anjuster parted.</t>
  </si>
  <si>
    <t xml:space="preserve">Repair s Cam brake anjuster </t>
  </si>
  <si>
    <t>Muin,Kamil,Deny.</t>
  </si>
  <si>
    <t>Hose Steering leak (cermin gadung)</t>
  </si>
  <si>
    <t xml:space="preserve">Repaire hose Steering </t>
  </si>
  <si>
    <t>MAULIA INDRA LESMANA, Arif styawan, Edi junaidi</t>
  </si>
  <si>
    <t>Diffrencial a2 damage, U bolt rr rh parted</t>
  </si>
  <si>
    <t>Remove dan install u bolt new 2 pcs, Instal chamber A3 rh, Instal hous stering</t>
  </si>
  <si>
    <t>Aditya Irawan, Wahyu Gusmawan, Benjamin suseno, Mustari</t>
  </si>
  <si>
    <t>Can,t star ( mati mendadak )</t>
  </si>
  <si>
    <t>Ripair kabel Emergency stop</t>
  </si>
  <si>
    <t>Yulius Roni, Flavianus,Tono</t>
  </si>
  <si>
    <t>Hose retader leak</t>
  </si>
  <si>
    <t>Replace hose retader + Add coolant 60 ltr</t>
  </si>
  <si>
    <t>Yulius Roni, Flavianus, Tono</t>
  </si>
  <si>
    <t>Sepring No 4.5 A3 LH, Holo sepring belakang A3 RH</t>
  </si>
  <si>
    <t xml:space="preserve">Ganti sepring dan holo </t>
  </si>
  <si>
    <t xml:space="preserve">RIDO ILAHI, ADE INDRA </t>
  </si>
  <si>
    <t>Bracket tangki oil hidrolik crack, cabut +battery.</t>
  </si>
  <si>
    <t xml:space="preserve">Welding bracket tangki oil hidrolik, instal + battery. </t>
  </si>
  <si>
    <t>wawan welder, fajri</t>
  </si>
  <si>
    <t>Hose steering valve NO 1&amp;14 Leak</t>
  </si>
  <si>
    <t>Replace hose steering valve PN-68C0832</t>
  </si>
  <si>
    <t xml:space="preserve">Stop lamp RH lepas. </t>
  </si>
  <si>
    <t xml:space="preserve">Repair bracket stop lamp dan welding, replace bolt 13/12 pcs, repair harness stop lamp. </t>
  </si>
  <si>
    <t xml:space="preserve">Wawan welder, Fajri. </t>
  </si>
  <si>
    <t>Lining a3/LH limit, cek lining A1/RH.</t>
  </si>
  <si>
    <t xml:space="preserve">Replace lining A3/LH, Cek lining A2/RH, adjust brike all post. </t>
  </si>
  <si>
    <t xml:space="preserve">Amiruddin, adrianto, fajri. </t>
  </si>
  <si>
    <t xml:space="preserve">Error gs. </t>
  </si>
  <si>
    <t xml:space="preserve">Retorque bolt pipa compressor, learning speed. </t>
  </si>
  <si>
    <t>5/31/2025</t>
  </si>
  <si>
    <t>Lampu kerja kanan mati &amp; selang air wiper putus</t>
  </si>
  <si>
    <t>Ganti bola lampu h7 1pcs &amp; ripaer harnes lampu, Ripaer selang air wiper</t>
  </si>
  <si>
    <t>Ibrahim nur, Asrianto</t>
  </si>
  <si>
    <t>Stering problem, lining A2 LH RH, KARET SHOCK ABSORBER RR LH</t>
  </si>
  <si>
    <t>Cek stering, replace lining A2/RH, Add karet shock absorber A3/LH</t>
  </si>
  <si>
    <t xml:space="preserve">Ade Rio, efendi, asrianto,fajri, Yusril. </t>
  </si>
  <si>
    <t>Stop lamp kanan mati</t>
  </si>
  <si>
    <t>Ripaer harnes &amp; ganti stop lamp 1pcs</t>
  </si>
  <si>
    <t xml:space="preserve">DL 24 </t>
  </si>
  <si>
    <t>Ada rembesan oli di transmisi</t>
  </si>
  <si>
    <t>Leaking check (aman)</t>
  </si>
  <si>
    <t>Ricardus, Adi, Aqil, Tomy</t>
  </si>
  <si>
    <t>Water coolant low, oil clutch low</t>
  </si>
  <si>
    <t>Add water coolant 10, add oil clutch</t>
  </si>
  <si>
    <t>Ricardus, Adi, Tomi, Aqil</t>
  </si>
  <si>
    <t>Lamp tyre die</t>
  </si>
  <si>
    <t>Replace bholamp and repair socket wiring</t>
  </si>
  <si>
    <t>Ricardus, Ady, Tomy, Aqil</t>
  </si>
  <si>
    <t>Lock cabin parted</t>
  </si>
  <si>
    <t>Replace lock cabin</t>
  </si>
  <si>
    <t>Ady, Tomy, Ricardus, Aqil</t>
  </si>
  <si>
    <t xml:space="preserve">DL 10 </t>
  </si>
  <si>
    <t>Replace bholamp</t>
  </si>
  <si>
    <t>Ricardus, Ady, Aqil, Tomy</t>
  </si>
  <si>
    <t>Hose radiator leak (over head)</t>
  </si>
  <si>
    <t>Replace hose radiator and Refill water coolant</t>
  </si>
  <si>
    <t>Ricardus, Adi, Tomy, Aqil</t>
  </si>
  <si>
    <t>Lamp tyre lh die</t>
  </si>
  <si>
    <t>Repair socket lamp</t>
  </si>
  <si>
    <t>Spring A2 no 3 parted,busing stabilizer LH limit,pin spring kendor</t>
  </si>
  <si>
    <t>Replace spring no 3,replace busing stabilizer LH,tighten pin spring</t>
  </si>
  <si>
    <t xml:space="preserve">Asrianto
Rido
Ade indrayadi
Pendi
Yusril
Amiruddin </t>
  </si>
  <si>
    <t xml:space="preserve">V belt broken </t>
  </si>
  <si>
    <t>Replace v belt</t>
  </si>
  <si>
    <t>Ambe</t>
  </si>
  <si>
    <t>Replace Tire pos 3,4</t>
  </si>
  <si>
    <t>D T95</t>
  </si>
  <si>
    <t xml:space="preserve">Ripair kabel seri and Ritoq kepala batrai </t>
  </si>
  <si>
    <t>MASWAR, AL-FAJRI, TEGUH WAHYUDI, TOFIK ARIAN</t>
  </si>
  <si>
    <t xml:space="preserve">Rem melorot and oli engine low </t>
  </si>
  <si>
    <t>Adjust brake all pos and add oli engine 5 liter</t>
  </si>
  <si>
    <t>Clam tabung angin broken, Oli engine low</t>
  </si>
  <si>
    <t>Ripair clam tabung angin and adjust brake all pos, Add oli engine 5 liter</t>
  </si>
  <si>
    <t>Replace bushing stabilizer front 1 pcs new</t>
  </si>
  <si>
    <t>Hose stering ke reservoil leak</t>
  </si>
  <si>
    <t>Ripair hose stering ke reservoil and add oli stering 5 liter</t>
  </si>
  <si>
    <t xml:space="preserve">Baut Braket head lamp broken </t>
  </si>
  <si>
    <t xml:space="preserve">Welding and repair braket head lamp </t>
  </si>
  <si>
    <t>Replace bushing stabilizer front 2 pcs new</t>
  </si>
  <si>
    <t>Clam tank fuel loose</t>
  </si>
  <si>
    <t>Reposisi tank fuel and ritoq clam tank fuel</t>
  </si>
  <si>
    <t>Pipe compressor buntu</t>
  </si>
  <si>
    <t>Cleaning pipe compressor, Instal pipe compressor, and ripair hose angin sasis LH</t>
  </si>
  <si>
    <t>Break melorot</t>
  </si>
  <si>
    <t>Ashabul, Achmad daliman</t>
  </si>
  <si>
    <t xml:space="preserve">Add coolant </t>
  </si>
  <si>
    <t xml:space="preserve">Bolt v stay loosen, Adjust Brake All </t>
  </si>
  <si>
    <t xml:space="preserve">Replace Bolt v stay + thitening, Adjust Brake All </t>
  </si>
  <si>
    <t>Dwi Tri Nursantoso, Abdul Muin, Lexsy Febrianto</t>
  </si>
  <si>
    <t>Add Oil Steering 1 liter</t>
  </si>
  <si>
    <t>Dwi Tri Nursantoso, Lexsy Febrianto</t>
  </si>
  <si>
    <t>Power way leak</t>
  </si>
  <si>
    <t>Riper power way palep her drayer</t>
  </si>
  <si>
    <t>Jaenal, ahsabul kafi, farhan</t>
  </si>
  <si>
    <t>Clean up filter ac,check leaking,refill refrigerant &amp; oil compressor</t>
  </si>
  <si>
    <t>Servis, washing, buat pen spring A1 LH patah</t>
  </si>
  <si>
    <t>Ganti pen spring A1 RH( baut 36 New)</t>
  </si>
  <si>
    <t>Team servis, beck lock</t>
  </si>
  <si>
    <t>Retader no fungsi</t>
  </si>
  <si>
    <t>Repair retader</t>
  </si>
  <si>
    <t xml:space="preserve">Engine noise </t>
  </si>
  <si>
    <t xml:space="preserve">Replace Injektor 6 pcs, Replace Valve break, Replace sensor Cumminreal </t>
  </si>
  <si>
    <t>Dedy Rahman, Mustari, Syahpuddin</t>
  </si>
  <si>
    <t>Replace radiator</t>
  </si>
  <si>
    <t>Herman mamat, Yulius roni, Flavianus tanda, Tono, Jepri m</t>
  </si>
  <si>
    <t>Repair termostat, Cek sistem pendingin, Add coolant 20 liter</t>
  </si>
  <si>
    <t>Palep her drayer bocor, eror speed</t>
  </si>
  <si>
    <t>Ganti palep, bersihkan sensor speed</t>
  </si>
  <si>
    <t>Jaenal, ahsabul kafi</t>
  </si>
  <si>
    <t>Pm 250+inspeksi+washing
Back lock
1. Busing spring LH &amp; RH
2. Razer voir radiator atas pecah
3. Karet monting trasmisi LH
4. Shock kabin belakang LH &amp; RH
5. Tambah air radiator 10 liter</t>
  </si>
  <si>
    <t>Jonathan
Jainal
Daliman
Ashabul
Jainal
Ardianto
Setiawan
Sulaiman</t>
  </si>
  <si>
    <t>Pm 250+inspeksi+washing
Back lock
1. Hollow spring belakang A4 LH
2. Hollow spring depan A1 LH &amp; RH
3. Shock kabin belakang LH &amp; RH
4. House steering LH
5. Sekel spring A2 RH &amp; LH
Temuan Pen spring A1 RH kendor, busing jg mulai leak</t>
  </si>
  <si>
    <t>Jonathan
Jainal
Daliman
Samsu
Ashabul
Jainal
Ardianto
Setiawan
Sulaiman</t>
  </si>
  <si>
    <t>Pm 500+inspeksi+washing
Back lock
1. Karet monting engine LH
2. Busing kabin LH &amp; RH
Temuan krim ke worsop
1. Busing v-stay 27 A2 LH &amp; RH aus
2. Busing v-stay A3 LH &amp; RH aus
3. Pin pesel + kupingan pesel aus RH
4. Pengelasan braket air cliner LH broken</t>
  </si>
  <si>
    <t>Eror speed, GK mau netral</t>
  </si>
  <si>
    <t>Bersihkan sensor speed, + learning ulang</t>
  </si>
  <si>
    <t xml:space="preserve">Jaenal, ashabul Kahfi </t>
  </si>
  <si>
    <t>Replaces lining</t>
  </si>
  <si>
    <t>MAULIA INDRA LESMANA, Amirudin, Saharudin</t>
  </si>
  <si>
    <t xml:space="preserve">Hose Steering leak </t>
  </si>
  <si>
    <t xml:space="preserve">Replaces hose Steering, ADD oli sterring </t>
  </si>
  <si>
    <t xml:space="preserve">Lining pos 8 lepas , </t>
  </si>
  <si>
    <t>Assembling lining, replace lining pos 8</t>
  </si>
  <si>
    <t xml:space="preserve">Muddazzir ,asrianto, m ependi, Syaharuddin </t>
  </si>
  <si>
    <t>Ac hott &amp; stop lamp mati semua</t>
  </si>
  <si>
    <t>Cek presure, Ripaer hose ac, vakum, isi oli &amp; preon, Ganti stop lamp bekas 1pcs &amp; ganti bola lampu k1 2pcs</t>
  </si>
  <si>
    <t>Muffler bocor</t>
  </si>
  <si>
    <t>Asrianto, Puji</t>
  </si>
  <si>
    <t>Li-Ning pos 6 limit</t>
  </si>
  <si>
    <t>Replace lining</t>
  </si>
  <si>
    <t>Saharudin, Amiruddin</t>
  </si>
  <si>
    <t>Spring no 4 LH RR</t>
  </si>
  <si>
    <t>Replace spring, Modif spring no 1, Instal spring</t>
  </si>
  <si>
    <t xml:space="preserve">Akmal, Daliman, Benjamin suseno, Aditya Irawan </t>
  </si>
  <si>
    <t>Spider joint broken
Housing retarder broken
Hose retarder leak
Pipa coolant retarder damage
Pipa pump transmisi damage
Handle dump leak</t>
  </si>
  <si>
    <t>Replace spider joint
Replace housing retarder
Replace hose retarder 2 pcs
Replace pipa coolant retarder
Repair pipa pump transmisi
Replace elbow
Add coolant 70 liter
Add oil transmisi 20 liter
Add oil retarder 5 liter
Replace Bolt propeller shaft 4 pcs
Repair handle dump
Replace Cooler retarder
Clam hose retarder 4 pcs</t>
  </si>
  <si>
    <t>Team liugong</t>
  </si>
  <si>
    <t>Pin spring Axle 2 LH loose and hose servo pipe stering leak</t>
  </si>
  <si>
    <t>Ritoq pin spring Axle 2 LH</t>
  </si>
  <si>
    <t xml:space="preserve">MASWAR, ADE INDRA, TEGUH WAHYUDI, TOFIK ARIAN. </t>
  </si>
  <si>
    <t>Exhaust brake lengket and head lamp LH mati</t>
  </si>
  <si>
    <t>Ripair valve constant and Ripair wering harnes head lamp</t>
  </si>
  <si>
    <t>MASWAR, ADE INDRA, TEGUH WAHYUDI, TOFIK ARIAN</t>
  </si>
  <si>
    <t>Replace sensor crankshaft</t>
  </si>
  <si>
    <t>Bushing stabilizer missing and bushing sok cabin aus</t>
  </si>
  <si>
    <t>Ripair bushing stabilizer and ripair bushing sok cabin rear</t>
  </si>
  <si>
    <t>Bolt v stay axle 3 Loose</t>
  </si>
  <si>
    <t>Ritoq bolt v- stay axle 3 K36 2 pcs</t>
  </si>
  <si>
    <t>Thitening Bolt v stay</t>
  </si>
  <si>
    <t xml:space="preserve">Dwi Tri Nursantoso, Abdul Muin, Lexy Febrianto </t>
  </si>
  <si>
    <t xml:space="preserve">Pin Spring A2 Front Longgar </t>
  </si>
  <si>
    <t>Reposisi Sleeve pin Spring, Thitening pin Spring, Thitening lock bracket pin spring</t>
  </si>
  <si>
    <t>add oil engine 5 liter from LT 04</t>
  </si>
  <si>
    <t xml:space="preserve">CLAM MUFFLER LOSSEN </t>
  </si>
  <si>
    <t>RETOUQE CLAM AND REPOSISI MUFFLER</t>
  </si>
  <si>
    <t>Amirudin, indra saputra, Kevin Dimas, saharudin</t>
  </si>
  <si>
    <t>PIN SPRING A2RH LOOSEN</t>
  </si>
  <si>
    <t>RETOQUE PIN SPRING A2RH</t>
  </si>
  <si>
    <t>KEVIN DIMAS, INDRA LESMANA</t>
  </si>
  <si>
    <t>Eror abs, hollow spring rear rh a4 wornt out</t>
  </si>
  <si>
    <t>Replace hollow spring rear a4 rh, reset abs by monitor</t>
  </si>
  <si>
    <t>REPLEACE AND REPOSISI BATTERY 2 pcs</t>
  </si>
  <si>
    <t>KEVIN DIMAS, SAHARUDIN</t>
  </si>
  <si>
    <t>Rubber spring A4 RH wron out</t>
  </si>
  <si>
    <t xml:space="preserve">Replaces rubber spring </t>
  </si>
  <si>
    <t>MAULIA INDRA LESMANA, Saharudin, Amirudin</t>
  </si>
  <si>
    <t>Sepring no 3 patah RH</t>
  </si>
  <si>
    <t xml:space="preserve">Replace sepring no 3 </t>
  </si>
  <si>
    <t>Asrianto, Mudasir, Ependi, Ade indrayadi, Puji</t>
  </si>
  <si>
    <t>Lining brake pos 8 limit</t>
  </si>
  <si>
    <t>Replace lining brake pos 8 and adjust brake</t>
  </si>
  <si>
    <t xml:space="preserve">TEGUH WAHYUDI, MUDAZZIR, TOFIK ARIAN </t>
  </si>
  <si>
    <t>Kampas kopling slip</t>
  </si>
  <si>
    <t>Cek kampas kopling</t>
  </si>
  <si>
    <t>Bolt V-stay K36  2 pcs Axle 3 loose</t>
  </si>
  <si>
    <t>Ritoq Bolt V- stay K36 2 pcs Axle 3 and adjust brake all pos</t>
  </si>
  <si>
    <t>TEGUH WAHYUDI, TOFIK ARIAN</t>
  </si>
  <si>
    <t>Clam tabung angin broken</t>
  </si>
  <si>
    <t>Replace clam tabung angin new 1 pcs</t>
  </si>
  <si>
    <t xml:space="preserve">Clam turbo longgar, Adjust Brake All </t>
  </si>
  <si>
    <t xml:space="preserve">Thitening Clam turbo, Adjust Brake All </t>
  </si>
  <si>
    <t>Spring no 5 Lh parted</t>
  </si>
  <si>
    <t xml:space="preserve">Replace spring no 5 Lh. </t>
  </si>
  <si>
    <t>Sudirman, Eko Wahono, M. Aqil</t>
  </si>
  <si>
    <t xml:space="preserve">Tyre Pos 5 dan 6 leak </t>
  </si>
  <si>
    <t xml:space="preserve">Replace tyre pos 5 dan 6 </t>
  </si>
  <si>
    <t xml:space="preserve">Saiful suwarmansyah Saharudin </t>
  </si>
  <si>
    <t xml:space="preserve">Rolling tyre pos 1 dan 2 </t>
  </si>
  <si>
    <t xml:space="preserve">Tyre Pos 3 leak </t>
  </si>
  <si>
    <t>Pin Spring A2 RH Loosen</t>
  </si>
  <si>
    <t xml:space="preserve">Thitening pin Spring A2 RH </t>
  </si>
  <si>
    <t xml:space="preserve">Overheat </t>
  </si>
  <si>
    <t>Tambah air biasa (coolant kosong)</t>
  </si>
  <si>
    <t>Wahyu aji,jaenal</t>
  </si>
  <si>
    <t>Fuel tank leak</t>
  </si>
  <si>
    <t>Repleace fuel tank repair ( welding)</t>
  </si>
  <si>
    <t>Mustari, Andi afdika</t>
  </si>
  <si>
    <t xml:space="preserve">Bolt Pen spring A2 lh parted &amp; Bushing Stabilizer Rh hilang. </t>
  </si>
  <si>
    <t xml:space="preserve">Replace Bolt pen spring &amp; repair &amp; repair bushing stabilizer. </t>
  </si>
  <si>
    <t xml:space="preserve">Sudirman, eko wahono. </t>
  </si>
  <si>
    <t>Spring no 3 rh depan broken</t>
  </si>
  <si>
    <t>Replace spring broken, Instal spring new, Instal stabilizer, Instal cap stabilizer+bhosing stabilizer new</t>
  </si>
  <si>
    <t>Aditya Irawan, Wahyu Gusmawan, M aqil</t>
  </si>
  <si>
    <t>Pm 2000+inspeksi+washing
Back lock
1. Busing v-stay 27 A3 LH &amp; RH
2. Shock kabin belakang LH &amp; RH
3. Busing kabin LH &amp; RH
4. Baut braket monting trasmisi LH kendor 2 PCS</t>
  </si>
  <si>
    <t>Jonathan
Aji
Daliman
Samsu
Ashabul
Jainal
Farhan
Setiawan
Sulaiman</t>
  </si>
  <si>
    <t>torque reduce (dosage valve broken ), mudguard front rh mising</t>
  </si>
  <si>
    <t xml:space="preserve">replace dosage valve (repair), modifikasi mudguard front rh </t>
  </si>
  <si>
    <t>muh alfajri, lexy febrianto, hardianto, andi afdika</t>
  </si>
  <si>
    <t>Dedy Rahman, Herman mamat, Yulius roni, Tomi, Flavianus tanda</t>
  </si>
  <si>
    <t>Weekly maintenance Hose steering valve 68C2593</t>
  </si>
  <si>
    <t>Replace hose 68C2593</t>
  </si>
  <si>
    <t>Weekly maintenance Hose steering valve 68C2593 leak</t>
  </si>
  <si>
    <t>Replace hose steering valve 68C2593</t>
  </si>
  <si>
    <t>Hose steering valve 68C0832 &amp; 68C2593 leak</t>
  </si>
  <si>
    <t>Replace hose steering valve 68C0832 &amp; 68C2593</t>
  </si>
  <si>
    <t xml:space="preserve">Angin tekor ,eror speed </t>
  </si>
  <si>
    <t xml:space="preserve">Repair pipe compressor </t>
  </si>
  <si>
    <t>bolt propeller shaft loosen &amp; missing 1 pcs</t>
  </si>
  <si>
    <t>Retorque all &amp; instal bolt propeller shaft 1 pcs</t>
  </si>
  <si>
    <t>Muddazzir , resa sapan</t>
  </si>
  <si>
    <t>Rubber buggy RH broken, Holow spring A2 RH broken, bulb work lamp RH shut off.</t>
  </si>
  <si>
    <t xml:space="preserve">Replace rubber buggy RH , replace hollow spring A2 RH, replace bulb work lamp RH </t>
  </si>
  <si>
    <t>Muddazzir, m ependi, rahmat fujiyama, asrianto, adhe ario, sahrial</t>
  </si>
  <si>
    <t>Hollow spring rear a4 rh broken, fog lamp rh off</t>
  </si>
  <si>
    <t>Replace hollow spring rear a4 rh, replace fog lamp rh</t>
  </si>
  <si>
    <t>bolt v stay a2 Losen</t>
  </si>
  <si>
    <t xml:space="preserve">Retoque bolt v stay a2 </t>
  </si>
  <si>
    <t>------</t>
  </si>
  <si>
    <t>Abr eror, lenning pos 8 missing</t>
  </si>
  <si>
    <t>Replace lenning pos 8, ( install kampas lenning brake so ) , replace sensor abs pos 8, reset abs by vtt</t>
  </si>
  <si>
    <t>Teguh, resa sapan, fuji, adhe rio</t>
  </si>
  <si>
    <t xml:space="preserve">House stering gerbox rh leak </t>
  </si>
  <si>
    <t>Replace house stering gerbox rh, add oil stering 5 ltr</t>
  </si>
  <si>
    <t>Bracket V stay Broken, Hosse parking Brake Leak</t>
  </si>
  <si>
    <t xml:space="preserve">Replace Bracket V stay
Replace Bolt v stay
Reposisi Axel
Reposisi V stay
Repaire Hosse parking Brake
Adjust Brake All </t>
  </si>
  <si>
    <t xml:space="preserve">Dwi Tri Nursantoso
Arif Setiawan
Resal Ronaldo </t>
  </si>
  <si>
    <t>Bushing cabin FR , RH + LH worn out,</t>
  </si>
  <si>
    <t>Replace bushing cabin FR , RH + LH</t>
  </si>
  <si>
    <t>Muddazzir, M ependi</t>
  </si>
  <si>
    <t xml:space="preserve">Rolling tyre pos 5 dan 6 </t>
  </si>
  <si>
    <t xml:space="preserve">Suhardi restu bardiansyah </t>
  </si>
  <si>
    <t>Tyre pos 8 bocor</t>
  </si>
  <si>
    <t xml:space="preserve">Suhardi Restu bardiansyah </t>
  </si>
  <si>
    <t xml:space="preserve">Tyre Pos 7 bocor </t>
  </si>
  <si>
    <t xml:space="preserve">Nut roda hilang pos 9&amp;10 (4 pcs), rim crack pos 10 </t>
  </si>
  <si>
    <t xml:space="preserve">Ganti nut roda set pos 9&amp;10, install tyre pos 10 spare </t>
  </si>
  <si>
    <t xml:space="preserve">Suhardi restu bardiansyah + mekanik </t>
  </si>
  <si>
    <t>DT 61 KPB</t>
  </si>
  <si>
    <t xml:space="preserve">Puput mahran Martinus </t>
  </si>
  <si>
    <t xml:space="preserve">Tyre Pos 6 leak </t>
  </si>
  <si>
    <t>ABS Malfunction, rubber busing stabilizer RH missing, shock kabin depan LH Leak</t>
  </si>
  <si>
    <t>Riset ABS by vtt, repair rubber busing stabilizer RH, replace shock kabin depan LH</t>
  </si>
  <si>
    <t xml:space="preserve">Deny yudha, Rahmat kamil,Eko Wahono </t>
  </si>
  <si>
    <t xml:space="preserve">Check and riset exhaust brake by Vtt </t>
  </si>
  <si>
    <t>eror sped, tekor angin</t>
  </si>
  <si>
    <t>Repair servo, replace cylinder range</t>
  </si>
  <si>
    <t>Akmal, Adhi najwa</t>
  </si>
  <si>
    <t>Baut braket stabilizer belakang hilang 2 pcs</t>
  </si>
  <si>
    <t xml:space="preserve">Istal new baut braket stabilizer 2 pcs ( baut 24 ) </t>
  </si>
  <si>
    <t>Pipe compressor leak,Valve parking brake leak,Valve service brake leak,Valve affu,air dryer kotor ,oli kurang,baut Safety Carter kendor</t>
  </si>
  <si>
    <t>New pipa compresor, new Valve parking brake, besiakan Valve parkiran break, bersihkan air dryer, tambah oli engine 6 liter, kencangi baut sefety kalter 2 pcs kendor</t>
  </si>
  <si>
    <t>Spider broken, seal input leak</t>
  </si>
  <si>
    <t xml:space="preserve">Reaplce seal input difrential and yok, spider </t>
  </si>
  <si>
    <t>Jumaslang Tono adi jepri</t>
  </si>
  <si>
    <t>Wt 04</t>
  </si>
  <si>
    <t>Pompa air tidak mau deras, engine unit tidak mau start</t>
  </si>
  <si>
    <t xml:space="preserve">Repair pompa air, repair harnes dinamo starter </t>
  </si>
  <si>
    <t xml:space="preserve">Deny Yudha </t>
  </si>
  <si>
    <t>Front spring A2 LH parted No2, hydraulic tank leak,bousing stabilizer missing.</t>
  </si>
  <si>
    <t>Replace new spring A2 LH no2, repair hydraulic tank,repair bousing stabilizer.</t>
  </si>
  <si>
    <t>Muin,ramlang,eko</t>
  </si>
  <si>
    <t>Eror speed,angin tekor,oli rembes</t>
  </si>
  <si>
    <t>Rapelace pipe compressor (buntu),repair affu,rapelace air dryer,repair four way,instal bolt steering pump</t>
  </si>
  <si>
    <t>Wahyu aji,Jaenal</t>
  </si>
  <si>
    <t xml:space="preserve">Palep air dryer apuh, palep parking brake A3 LH leak, air dryer kotor </t>
  </si>
  <si>
    <t xml:space="preserve">New palep parking break A3 LH, riper palep air dryer, bersihkan air dryer </t>
  </si>
  <si>
    <t xml:space="preserve">Baut v-stay A3 missing </t>
  </si>
  <si>
    <t xml:space="preserve">Replace baut 36 2pcs </t>
  </si>
  <si>
    <t xml:space="preserve">Arif Setiawan, resal Renaldo, Samsul alam </t>
  </si>
  <si>
    <t>Bolt bracket maflar creck</t>
  </si>
  <si>
    <t>Replace bolt braket maflar</t>
  </si>
  <si>
    <t xml:space="preserve">Resal Renaldo </t>
  </si>
  <si>
    <t>Overhead, Hossse radiator Leak, Refill Coolant</t>
  </si>
  <si>
    <t>Replace Hosse radiator, Add Coolant 40 liter, Repaire Hosse Recevoir Tank Radiator, Center Bolt LH Parted</t>
  </si>
  <si>
    <t>Dwi Tri Nursantoso, Wahyu Gusmawan</t>
  </si>
  <si>
    <t>Spring front No 1 Parted</t>
  </si>
  <si>
    <t>Replace spring Front No 1 LH, Cabut Bolt Bracket mudguard LH ( Welder ), Instal Mudguard LH</t>
  </si>
  <si>
    <t>Dwi Tri Nursantoso, Rahmat Kamil, Abdul Muin</t>
  </si>
  <si>
    <t xml:space="preserve">Pin spring axle 2 RH front rear loose </t>
  </si>
  <si>
    <t xml:space="preserve">Ritoq pin spring axle 2 RH front rear </t>
  </si>
  <si>
    <t>AL-FAJRI, ADE INDRA, AQIL, ANDI, TOFIK ARIAN</t>
  </si>
  <si>
    <t>U bolt spring axle 2 RH missing and loose</t>
  </si>
  <si>
    <t>Replace nut u bolt spring axle 2 RH 1 pcs and Ritoq u bolt spring axle 2 RH 3 pcs</t>
  </si>
  <si>
    <t xml:space="preserve">Bolt selinder dump missing 1 pcs and loose, bolt sok absorber axle 3 LH loose. </t>
  </si>
  <si>
    <t xml:space="preserve">Replace bolt selinder dump 1 pcs and Ritoq bolt selinder dump 4 pcs, Ritoq bolt sok absorber axle 3 LH </t>
  </si>
  <si>
    <t>Hose stering ger box leak</t>
  </si>
  <si>
    <t>Replace hose stering ger box and add oli stering</t>
  </si>
  <si>
    <t>Braket stabilizer LH broken</t>
  </si>
  <si>
    <t>Remove stabilizer assy</t>
  </si>
  <si>
    <t>Chamber brake Axle 4 LH leak</t>
  </si>
  <si>
    <t>Replace chamber brake alxe 4 LH new</t>
  </si>
  <si>
    <t>(Radiator leak)Complete part</t>
  </si>
  <si>
    <t xml:space="preserve">Final check, Replace Rotari new, Replace clam tank fuel  1 pcs, Ripair kabel radio ke batrai, ripair kabel pump kabin, Replace fuse 10 A. </t>
  </si>
  <si>
    <t>Lining A3 RH + LH limit</t>
  </si>
  <si>
    <t>Assembling lining 4 pcs ,Replace lining A3 RH + LH</t>
  </si>
  <si>
    <t>muddazzir,Aswar, fajri</t>
  </si>
  <si>
    <t xml:space="preserve">Relay valve A3/RH leak. </t>
  </si>
  <si>
    <t>Replace relay valve A3/RH.</t>
  </si>
  <si>
    <t>Lampu kerja mati lh, Lampu reting mati lh</t>
  </si>
  <si>
    <t xml:space="preserve">Replace bolam H7 1 pcs, Replace bolam H1 1 pcs </t>
  </si>
  <si>
    <t>Lining A3 LH limit</t>
  </si>
  <si>
    <t>Assembling lining 2 pcs, replace lining A3 LH</t>
  </si>
  <si>
    <t>muddazzir, rahmat Fujiyama, adrianto, lexi febrianto</t>
  </si>
  <si>
    <t>Clam hose retarder broken</t>
  </si>
  <si>
    <t>Replace clam hose retarder</t>
  </si>
  <si>
    <t>Jumaslang Jonatan jepri adi tono</t>
  </si>
  <si>
    <t xml:space="preserve">Speed error. </t>
  </si>
  <si>
    <t xml:space="preserve">Netral kan speed menual, learning speed. </t>
  </si>
  <si>
    <t xml:space="preserve">Pressure low. </t>
  </si>
  <si>
    <t>Exos break tidak berfungsi</t>
  </si>
  <si>
    <t>Replace exos break</t>
  </si>
  <si>
    <t>Maswar,, asrianto</t>
  </si>
  <si>
    <t>Eror abs pos 8, lenning limid pos 5</t>
  </si>
  <si>
    <t>Repair harnes abs pos 8 pakai sensor mercy, replace lenning pos 5</t>
  </si>
  <si>
    <t>Teguh, lexi</t>
  </si>
  <si>
    <t>Tank fiul leak</t>
  </si>
  <si>
    <t>Replace tank fiul repair</t>
  </si>
  <si>
    <t>Teguh, muddazir, maswar</t>
  </si>
  <si>
    <t>Chamber brake a1 rh leak, klakson off, work lamp sein rh off</t>
  </si>
  <si>
    <t xml:space="preserve">Replace membran chamber brake a1 rh, repair harnes work lamp sein rh,replace lamp sein rh, replace klakson </t>
  </si>
  <si>
    <t>Teguh, maswar, ade rio</t>
  </si>
  <si>
    <t>Spring front rh no 1 broken</t>
  </si>
  <si>
    <t>Replace spring broken, Instal spring new, Instal center bolt new, Instal ruber stabilizer modifikasi rh</t>
  </si>
  <si>
    <t xml:space="preserve">Aditya Irawan, Wahyu Gusmawan, Benjamin suseno </t>
  </si>
  <si>
    <t xml:space="preserve">Rapelace pipe compressor </t>
  </si>
  <si>
    <t>Tambah air radiator ,pengecekan radiator ,pengecekan house radiator (safety radiator penyok terkena border)</t>
  </si>
  <si>
    <t>Relay parking Valve leak</t>
  </si>
  <si>
    <t xml:space="preserve">Replace relay parking Valve </t>
  </si>
  <si>
    <t xml:space="preserve">Wahyu Gusmawan, Benjamin , Aditya </t>
  </si>
  <si>
    <t>Pm 500+inspeksi, Air tambah 2botol</t>
  </si>
  <si>
    <t>Jonathan
Samsu
Ashabul
Ardianto
Marcel
Sulaiman</t>
  </si>
  <si>
    <t>Pm 250+inspeksi
Backlock
Shok kabin belakang kiri&amp;kanan
Hyodrolik grill
Wipper
Add coollen 2 liter
Air tambah 2botol</t>
  </si>
  <si>
    <t xml:space="preserve">Maintenance </t>
  </si>
  <si>
    <t>Pm 500+inspeksi
Backlock
Add coollen 2 liter
Wipper limmit</t>
  </si>
  <si>
    <t>Pm 250+inpeksi
Backlock
Seat spring a3 lh limmit
Valve brake pos5 leakking
Bember depan penyok
Foglamp Lh loose
Air tambah 1botol
Back lock
Lampu reting depan LH mati,bolam lampu retingnya pecah,Enda ada stok bolam lampu reting..</t>
  </si>
  <si>
    <t>Pm 250+inspeksi
Backlock
Hose tilt kabin leakking
Stopper A1 rh&amp;lh
Pintu kanan tidak bisa di buka dari dalam dan luar
Ritok Bolt seat spring a2 lh
Foglamp Lh broken
Wipper limmit</t>
  </si>
  <si>
    <t>Pm 250+inpseksi+washing</t>
  </si>
  <si>
    <t>Jonathan
Aji
Daliman
Samsu
Farhan
Jainal
Marcel
Setiawan
Ardianto</t>
  </si>
  <si>
    <t>Pm 500+inspeksi+washing</t>
  </si>
  <si>
    <t>Pm250+inpeksi+washing
Back lock
1. Hollo spring A3 RH
2. Hollo depan A1 RH &amp; RH
3. Shock kabin belakang LH &amp; RH
4. Shock kabin depan LH
Pengencangan baut
1. Pen spring A2 RH depan kendor
2. Lock pen spring A2 RH depan kendor</t>
  </si>
  <si>
    <t>Pm1000+inpseksi+washing
Back lock
1. Hollow spring belakang A3 LH
2. Shock kabin belakang LH RH
3. Shock kabin depan RH
4. V- bell panjang leak</t>
  </si>
  <si>
    <t xml:space="preserve">Santer pen belakang broken </t>
  </si>
  <si>
    <t xml:space="preserve">Replace senter pen, replace spring no 1 belakang </t>
  </si>
  <si>
    <t xml:space="preserve">Arif Setiawan, ramblang, Mustari </t>
  </si>
  <si>
    <t>Mufler broken</t>
  </si>
  <si>
    <t>Pengelasan mufler</t>
  </si>
  <si>
    <t>Lexsy.rudi</t>
  </si>
  <si>
    <t>Abs error.low power</t>
  </si>
  <si>
    <t>Ripair harnes abs pos 5.cristalision addblue</t>
  </si>
  <si>
    <t>Lexsy.ade rio</t>
  </si>
  <si>
    <t>Perbaikannya soket" Indikator</t>
  </si>
  <si>
    <t>Buka bagu di selah tyre</t>
  </si>
  <si>
    <t>Tono Jonatan adi</t>
  </si>
  <si>
    <t xml:space="preserve">Speed mundur susah </t>
  </si>
  <si>
    <t>Reaplce Bolt labrang perseneling</t>
  </si>
  <si>
    <t xml:space="preserve">Repaire Hosse parking Brake </t>
  </si>
  <si>
    <t>Dwi Tri Nursantoso, Kevin Dimas</t>
  </si>
  <si>
    <t>Shock kabin depan Broken, AC problem</t>
  </si>
  <si>
    <t xml:space="preserve">Replace shock kabin depan, Repaire Harnes AC </t>
  </si>
  <si>
    <t>Dwi Tri Nursantoso, Abdul Muin</t>
  </si>
  <si>
    <t xml:space="preserve">Rubber stoper RH worn out, Add Oil Steering 1 liter </t>
  </si>
  <si>
    <t xml:space="preserve">Replace rubber stoper, Add Oil Steering 1 liter </t>
  </si>
  <si>
    <t>Dwi Tri Nursantoso, Rahmat fujiyama</t>
  </si>
  <si>
    <t>Repaire rubber stabilizer</t>
  </si>
  <si>
    <t>Pintu kiri tidak bisa ngelok</t>
  </si>
  <si>
    <t>Riper reposisi lok pintu</t>
  </si>
  <si>
    <t>Asrianto, Kamil</t>
  </si>
  <si>
    <t>Bolt propeller Shaft broken 1 pcs</t>
  </si>
  <si>
    <t>Replace bolt propeller Shaft 1 pcs</t>
  </si>
  <si>
    <t xml:space="preserve">Yulius Roni, Adi, Herman mamat </t>
  </si>
  <si>
    <t xml:space="preserve">Kopling keras </t>
  </si>
  <si>
    <t>Bleding buang angin,add minyak clutch</t>
  </si>
  <si>
    <t>Yulius Roni, Tomi, Adi</t>
  </si>
  <si>
    <t xml:space="preserve">Piston kelat patah </t>
  </si>
  <si>
    <t>Riper serpo celat</t>
  </si>
  <si>
    <t>Asrianto, Mustarin</t>
  </si>
  <si>
    <t>Li-Ning pos 4 lepas tensioner  sepring putus</t>
  </si>
  <si>
    <t>Replace lining 1pcs, Replace loler 1pcs, Selek ajaster 1 pcs, Replace tensoner sepring 1pcs</t>
  </si>
  <si>
    <t>Asrianto, Galang, Mustarin</t>
  </si>
  <si>
    <t>Fr lh spring no 1 parted</t>
  </si>
  <si>
    <t>Replace spring + instal spring new, Replace hunger spring + instal hunger spring new</t>
  </si>
  <si>
    <t xml:space="preserve">Aditya Irawan, Akmal </t>
  </si>
  <si>
    <t>Ancor Exel 1
Cammes
Li-Ning pos1
Breakdrump
Angin bocor</t>
  </si>
  <si>
    <t>Replace ancor exel1
Replace lining break pos 1
Replace angin bocor
Replace breakdrump Exel 1 kiri</t>
  </si>
  <si>
    <t>Wahyu
Adit
Asrianto
Kamil</t>
  </si>
  <si>
    <t>Braket hollow spring belakang Exel 4</t>
  </si>
  <si>
    <t>Replace braket hollow spring belakang Exel 4 kanan</t>
  </si>
  <si>
    <t xml:space="preserve">Kamil </t>
  </si>
  <si>
    <t>Pintu kiri tidak bisa d tutup</t>
  </si>
  <si>
    <t>Replace labran Pitu 1 pcs, Riper lok pintu</t>
  </si>
  <si>
    <t>Stering mendengung and bolt braket selinder dump missing 4 pcs and loose 12 pcs</t>
  </si>
  <si>
    <t>Add oli stering 2 liter, Replace bolt selinder dump 4 pcs and Ritoq bolt selinder 12 pcs</t>
  </si>
  <si>
    <t>ADE INDRA, AL-FAJRI, AQIL, ANDI, TOFIK ARIAN</t>
  </si>
  <si>
    <t xml:space="preserve">Hendel parking brake leak, power windo kaca sebelah kanan tidak fungsi, bolt seat spring Axle 3 kanan 3 pcs loose dan missing 1 pcs. </t>
  </si>
  <si>
    <t xml:space="preserve">Replace hendel parking brake new, Replace fuse 10A, Ritoq bolt seat spring 3 pcs Axle 3 kanan and Repalce bolt seat spring  1 pcs Axle 3 kanan, cek lining all pos, adjust brake all pos. </t>
  </si>
  <si>
    <t xml:space="preserve">SUDIRMAN, AL-FAJRI, ANDI, ADE INDRA, AQIL, TOFIK ARIAN. </t>
  </si>
  <si>
    <t xml:space="preserve">Bolt spakbor RH missing, bushing stabilizer front missing. </t>
  </si>
  <si>
    <t>Replace bolt spakbor RH, Ripair bushing stabilizer front</t>
  </si>
  <si>
    <t>SUDIRMAN, ADE INDRA, AL-FAJRI, AQIL, ANDI, TOFIK ARIAN</t>
  </si>
  <si>
    <t>Replace Bolt rod bar 1 pcs and ritoq Bolt rod bar</t>
  </si>
  <si>
    <t>Bolt kep stabilizer front missing 1 pcs and bushing sok absorber Axle 3 LH broken</t>
  </si>
  <si>
    <t>Replace Bolt kep stabilizer front 1 pcs, Ripair bushing stabilizer front and Ripair bushing sok absorber Axle 3 LH</t>
  </si>
  <si>
    <t>Bolt sok kabin loose and Bolt spakbor depan LH mssing 3 pcs</t>
  </si>
  <si>
    <t>Ritoq Bolt sok kabin and Replace Bolt spakbor depan LH 3 pcs</t>
  </si>
  <si>
    <t xml:space="preserve">Cleaning air cliner and Cleaning watersperator </t>
  </si>
  <si>
    <t xml:space="preserve">Ribbed belt kipas engine broken and kabel sensor Ven clucth putus, clam tank hidrolik loose. </t>
  </si>
  <si>
    <t>Replace ribbed belt kipas engine and ripair kabel sensor ven clucth, Reposisi clam tank hidrolik</t>
  </si>
  <si>
    <t>Reaplace handle dump</t>
  </si>
  <si>
    <t>Jumaslang Tono jepri Flavianus</t>
  </si>
  <si>
    <t>Lining pos 4 limit, apu leak, bar temperatur angin stack</t>
  </si>
  <si>
    <t xml:space="preserve">Replace lining, replace, apu assy, repair instrument </t>
  </si>
  <si>
    <t>Hardianto, saharuddin, andy amar</t>
  </si>
  <si>
    <t>Baut Septi Muffler hilang</t>
  </si>
  <si>
    <t>Replace baut Septi Muffler 3 pcs</t>
  </si>
  <si>
    <t>Sepring no 3 RH patah</t>
  </si>
  <si>
    <t>Replace sepring no 3 1 pcs</t>
  </si>
  <si>
    <t>Asrianto, Andi afdika, Daliman</t>
  </si>
  <si>
    <t>Hosse Steering leak</t>
  </si>
  <si>
    <t xml:space="preserve">Replace Hosse Steering </t>
  </si>
  <si>
    <t>Water pump bocor / SiL water pump rusak</t>
  </si>
  <si>
    <t>Replace siL water pump, ADD collant 35 liter</t>
  </si>
  <si>
    <t>Maswar, jonatan opin, Hardianto B</t>
  </si>
  <si>
    <t>Konektor servo pipe leak</t>
  </si>
  <si>
    <t>Replace konektor servo pipe new add oli stering 3 liter</t>
  </si>
  <si>
    <t>ADI, MUDAZZIR, TOFIK ARIAN</t>
  </si>
  <si>
    <t>Seal waterpomp leak</t>
  </si>
  <si>
    <t xml:space="preserve">Replace seal waterpamp </t>
  </si>
  <si>
    <t>Jonathan Ofin, Maswar, Ardianto B</t>
  </si>
  <si>
    <t>Kebocoran air radiator</t>
  </si>
  <si>
    <t>Retoque clam radiator 4 pcs</t>
  </si>
  <si>
    <t>Roni, Tono, Flavianus, Jefri</t>
  </si>
  <si>
    <t>Kebocoran air radiator dan oli hydrolik low</t>
  </si>
  <si>
    <t>Ritoque clam hose radiator 4 pcs dan add oli hydrolik 10 liter</t>
  </si>
  <si>
    <t>Oli hydrolic low</t>
  </si>
  <si>
    <t>Add oli hydrolic 10 liter</t>
  </si>
  <si>
    <t>Repaire Hosse parking Brake</t>
  </si>
  <si>
    <t xml:space="preserve">DT 18 KPB </t>
  </si>
  <si>
    <t>Pipa oil return leak</t>
  </si>
  <si>
    <t>Regasket Pipa Oil Return, Instal Washer Banjoo</t>
  </si>
  <si>
    <t>Spring 2nd front Lh no 2 patah.abs error</t>
  </si>
  <si>
    <t>Replace spring 2nd front lh no 2.replace linning pos 8.replace sensor abs pos 8.ripair harnes sensor abs pos 6.</t>
  </si>
  <si>
    <t>Ripair harnes abs pos 6</t>
  </si>
  <si>
    <t>DT 32</t>
  </si>
  <si>
    <t>Replaces Relay Valve brake</t>
  </si>
  <si>
    <t>Maulia Indra Lesmana, Fajri</t>
  </si>
  <si>
    <t>Bolt braket perseneling missing</t>
  </si>
  <si>
    <t>Reaplce Bolt braket perseneling</t>
  </si>
  <si>
    <t>Jumaslang nurdin</t>
  </si>
  <si>
    <t>Bolt propeler shaft broken 1 pcs</t>
  </si>
  <si>
    <t>Reaplce Bolt propeler shaft</t>
  </si>
  <si>
    <t>Tomi adi</t>
  </si>
  <si>
    <t>Bussing stabilizer lose</t>
  </si>
  <si>
    <t>Repair bussing stabilizer</t>
  </si>
  <si>
    <t xml:space="preserve">Clamp tabung angin patah </t>
  </si>
  <si>
    <t xml:space="preserve">Perbaikkann tabung angin </t>
  </si>
  <si>
    <t>Hose Hydrolik system 18C3570 Leak</t>
  </si>
  <si>
    <t>Replace hose 18C3570, Add oil hydrolik 15 liter</t>
  </si>
  <si>
    <t>NURDIANSYAH, JONATAN LUBIS</t>
  </si>
  <si>
    <t>Replaces Valve coumpunding</t>
  </si>
  <si>
    <t xml:space="preserve">Hose HYD Leak </t>
  </si>
  <si>
    <t>Replaces hose</t>
  </si>
  <si>
    <t>A.C hot, V-Belt compressor A.C partet, Bolt safety calter lose</t>
  </si>
  <si>
    <t xml:space="preserve">Replace v-belt, Replace bolt safety calter 4 pcs, Replace cable seri battery </t>
  </si>
  <si>
    <t>Mustari, Jonatan ofin, Indra</t>
  </si>
  <si>
    <t>Braket fuel tank broken</t>
  </si>
  <si>
    <t xml:space="preserve">Instal braket fuel tank (repair) </t>
  </si>
  <si>
    <t>Jonathan Ofin, Aqil</t>
  </si>
  <si>
    <t>AC hot (condensor AC leak),foq lamp RH and LH broken</t>
  </si>
  <si>
    <t>Replace condensor AC (pinjam dari dt 28), replace foq lamp RH &amp; LH, replace head lamp LH</t>
  </si>
  <si>
    <t>Engine sinjal-sinjal ª/ Low power</t>
  </si>
  <si>
    <t>Bleding ª/ Buang angin pipa nozel</t>
  </si>
  <si>
    <t>Nurdiansyah, Herman mamat, Jonatan lubis</t>
  </si>
  <si>
    <t>Tank hidrolik leak</t>
  </si>
  <si>
    <t>Ripair welding tank hidrolik and add oli 10 w 80 liter</t>
  </si>
  <si>
    <t>AQIL, TOFIK ARIAN</t>
  </si>
  <si>
    <t>Ganti tromol pos 5&amp;6, Ganti linning pos 5&amp;6, Ganti tension spring pos 5&amp;6m, Adjas break all pos</t>
  </si>
  <si>
    <t>Tofik, Jonathan</t>
  </si>
  <si>
    <t xml:space="preserve">Pendingan day shift </t>
  </si>
  <si>
    <t xml:space="preserve">Repair harnes ABS pos 5,Riset ABS by vtt </t>
  </si>
  <si>
    <t xml:space="preserve">Awal shift </t>
  </si>
  <si>
    <t xml:space="preserve">Hose sylinder dump leak </t>
  </si>
  <si>
    <t>Replace hose sylinder dump 1 pcs</t>
  </si>
  <si>
    <t>Yulius Roni, Flavianus, Jepri, Arif</t>
  </si>
  <si>
    <t xml:space="preserve">Lampu kerja mati RH </t>
  </si>
  <si>
    <t xml:space="preserve">Replace bolam H4 1 pcs + ripair penutup kabin depan </t>
  </si>
  <si>
    <t xml:space="preserve">Flavianus, Jepri Yulius Roni, Arif </t>
  </si>
  <si>
    <t>Lampu tyer mati RH/LH</t>
  </si>
  <si>
    <t>Replace bolam H3 2pcs RH/LH</t>
  </si>
  <si>
    <t>Jepri, Yulius Roni, Flavianus, Arif</t>
  </si>
  <si>
    <t>Reserpoir tank leak</t>
  </si>
  <si>
    <t xml:space="preserve">Ripair reserpoir tank + lem besi 1 dan add coolant 20 liter </t>
  </si>
  <si>
    <t xml:space="preserve">Yulius Roni, Flavianus, Jepri, Arif </t>
  </si>
  <si>
    <t>Holo sepring Belakang RH Broken 2pcs</t>
  </si>
  <si>
    <t>Pergantian holo sepring 2 pcs</t>
  </si>
  <si>
    <t xml:space="preserve">Aditya irawan, Rido ilahi </t>
  </si>
  <si>
    <t>Lining A2 LH limit, Clam Muffler broken, Bolt Bracket air cleaner missing</t>
  </si>
  <si>
    <t xml:space="preserve">Replace Bolt Bracket air cleaner, Repaire Clam Maffler, Assembly lining brake 2 pos, Replace lining brake A2 LH + A1 RH </t>
  </si>
  <si>
    <t xml:space="preserve">Dwi Tri Nursantoso, A.amar, Resal Ronaldo, Samsul alam </t>
  </si>
  <si>
    <t>Pos 1,2 rolling, Pos 3 leak</t>
  </si>
  <si>
    <t>Replace Tire pis 1,2,3</t>
  </si>
  <si>
    <t>Restu, Hendra, ari</t>
  </si>
  <si>
    <t>Mahran,puput, martin</t>
  </si>
  <si>
    <t>Tire pos 7,10 leak</t>
  </si>
  <si>
    <t>Replace Tire pos 7,10</t>
  </si>
  <si>
    <t>Mahran, puput, Martin</t>
  </si>
  <si>
    <t>Ari, bardi, Hendra</t>
  </si>
  <si>
    <t>Tire pos 6,9,10 leak</t>
  </si>
  <si>
    <t>DT 55 TKI</t>
  </si>
  <si>
    <t>12433,9</t>
  </si>
  <si>
    <t>Ari, saha, restu</t>
  </si>
  <si>
    <t>martin, Hendra, bardi</t>
  </si>
  <si>
    <t>Replace Tire pos r</t>
  </si>
  <si>
    <t>Tire pos 6,9,10,11,12 Chunking</t>
  </si>
  <si>
    <t>Replace Tire pos 6,9,10,11,12</t>
  </si>
  <si>
    <t>Suhardi, puput, mahran</t>
  </si>
  <si>
    <t>DL 16 KPB</t>
  </si>
  <si>
    <t xml:space="preserve">Li-Ning A2 LH LIMIT, Exhos break tidak pungsih </t>
  </si>
  <si>
    <t xml:space="preserve">Replace Li-Ning A2 LH </t>
  </si>
  <si>
    <t>Asrianto, Wahyudi</t>
  </si>
  <si>
    <t>Pin spring Axle 2 front LH loose and Bolt spakbor front LH missing</t>
  </si>
  <si>
    <t xml:space="preserve">Ritoq pin spring Axle 2 front RH and replace Bolt spakbor front LH </t>
  </si>
  <si>
    <t xml:space="preserve">Ganti air cliner </t>
  </si>
  <si>
    <t>Sevice 500,braket air tank patah</t>
  </si>
  <si>
    <t>Service 500,repelace braket air tank,inspeksi, Lanjut workshop (AC hot)</t>
  </si>
  <si>
    <t xml:space="preserve">Team service ,team back lock </t>
  </si>
  <si>
    <t xml:space="preserve">Saiful, mansyah, ari, Hendra, </t>
  </si>
  <si>
    <t>Saiful, mansyah, Hendra, restu, ari, saha</t>
  </si>
  <si>
    <t xml:space="preserve">Seat sepring broken, Baut seat sepring patah 2 pcs, Exhos break tidak pungsih </t>
  </si>
  <si>
    <t>Replace seat sepring 1 pcs, Replace baut seat sepring 4 pcs, Riper exhos break</t>
  </si>
  <si>
    <t>Asrianto, Indra Lsmna</t>
  </si>
  <si>
    <t>Awal shift</t>
  </si>
  <si>
    <t xml:space="preserve">Reaplce silinder dump </t>
  </si>
  <si>
    <t xml:space="preserve">Jumaslang Tono syapuddin nurdin Herman adi jonatan </t>
  </si>
  <si>
    <t>Li-Ning pos 4 limit</t>
  </si>
  <si>
    <t>Replace Li-Ning pos 4 RH</t>
  </si>
  <si>
    <t>Ac hott &amp; lampu reting belakang kanan mati</t>
  </si>
  <si>
    <t>Cek preaure, tambah preon &amp; cuci condensor, Ripaer harnes lampu reting</t>
  </si>
  <si>
    <t>Lampu tyre kiri mati</t>
  </si>
  <si>
    <t>Ganti LED 1pcs</t>
  </si>
  <si>
    <t xml:space="preserve">Add oil hidrolik 20 liter </t>
  </si>
  <si>
    <t xml:space="preserve">Yulius Roni, Flavianus, Tomi </t>
  </si>
  <si>
    <t xml:space="preserve">Spider joint propeller Shaft broken </t>
  </si>
  <si>
    <t xml:space="preserve">Replace spider joint propeller Shaft </t>
  </si>
  <si>
    <t xml:space="preserve">Flavianus, Yulius Roni, Tomi </t>
  </si>
  <si>
    <t xml:space="preserve">Braket box fuse broken </t>
  </si>
  <si>
    <t>Ripair braket box fuse</t>
  </si>
  <si>
    <t xml:space="preserve">Tomi, Flavianus, Yulius Roni </t>
  </si>
  <si>
    <t xml:space="preserve">Servo clutch leak </t>
  </si>
  <si>
    <t xml:space="preserve">Replace servo clutch + minyak clutch </t>
  </si>
  <si>
    <t>Hose kompresor angin leak</t>
  </si>
  <si>
    <t xml:space="preserve">Replace hose kompresor angin </t>
  </si>
  <si>
    <t>Ac panas ( v belt alternator putus)</t>
  </si>
  <si>
    <t xml:space="preserve">Replace V belt alternator </t>
  </si>
  <si>
    <t xml:space="preserve">Yulius Roni,Tomi, Flavianus </t>
  </si>
  <si>
    <t xml:space="preserve">Can't Dump. </t>
  </si>
  <si>
    <t xml:space="preserve">Repair hose control valve dump. </t>
  </si>
  <si>
    <t xml:space="preserve">Awal shift/Pendingan siang </t>
  </si>
  <si>
    <t>Steering dengung + noise + kebocoran oil steering LH</t>
  </si>
  <si>
    <t>Prepare kebutuhan parts DT 75, cek kebocoran oil steering, Replace Washer Banjo servo Pipe, Repaire Hosse Recevoir Tank Oil Steering, Add Oil 2 liter, Bleeeding</t>
  </si>
  <si>
    <t>Pin Spring longgar A2</t>
  </si>
  <si>
    <t xml:space="preserve">Thitening pin Spring A2 </t>
  </si>
  <si>
    <t xml:space="preserve">Dwi Tri Nursantosom, Arif Setiawan </t>
  </si>
  <si>
    <t>Kurang oli engine 4 liter</t>
  </si>
  <si>
    <t>Tambah oli engine 4 liter</t>
  </si>
  <si>
    <t>Rim crack pos 1</t>
  </si>
  <si>
    <t>Saiful, ari, bardi, Hendra</t>
  </si>
  <si>
    <t>Tire pos 5 matching, Tire pos 6 Chunking</t>
  </si>
  <si>
    <t>Saiful, ari, Hendra, bardi</t>
  </si>
  <si>
    <t>Mesin sinjal.spring rear lh no 7 lampu kota off</t>
  </si>
  <si>
    <t>Bleding filter feul.clean filter udara.replace seal filter separator.replace bohlam h7.</t>
  </si>
  <si>
    <t>Lexsy.muin</t>
  </si>
  <si>
    <t>Abs error.bushing stabilizer rusak</t>
  </si>
  <si>
    <t>Reset error abs by vtt.replace bushing stabilizer.</t>
  </si>
  <si>
    <t>Lexsy.sudirman</t>
  </si>
  <si>
    <t>Ac hot,ptt probelm,adjust break</t>
  </si>
  <si>
    <t>Vacum sistem ac,refill oil compressor &amp; refrigerant,clean up filter ac,adjust break,repair ptt radio</t>
  </si>
  <si>
    <t>Fiqri,asrianto</t>
  </si>
  <si>
    <t>Weekly maintenance, Hose steering control (68C2634) leak, Lampu tyre RH off dead, Tangga ª/ pijakan kaki RH penyok</t>
  </si>
  <si>
    <t>Replace hose steering control (68C2634), Replace lampu H3 1pcs, Repair tangga ª/ pijakan kaki RH</t>
  </si>
  <si>
    <t>Shock kabin rear Lh broken, clam muffler loss</t>
  </si>
  <si>
    <t>Repair shock kabin rear Lh, pabrikasi welding clam muffler 2 pcs</t>
  </si>
  <si>
    <t>Teguh, kamil</t>
  </si>
  <si>
    <t>Toqreduce</t>
  </si>
  <si>
    <t>Ccr dosing valve adblue by vtt, cristalizasition adblue by vtt</t>
  </si>
  <si>
    <t>Eror abs</t>
  </si>
  <si>
    <t>Reset abs by vtt</t>
  </si>
  <si>
    <t>Tire pos 3 Chunking, Tire pos 4 Chipping</t>
  </si>
  <si>
    <t>Saiful, ari, Hendra</t>
  </si>
  <si>
    <t>Tire pos 7 Chunking</t>
  </si>
  <si>
    <t>Saiful, Hendra, ari</t>
  </si>
  <si>
    <t>Tire pos 7 leak, Tire pos 8 matching</t>
  </si>
  <si>
    <t>Vessel tidak bisa naik</t>
  </si>
  <si>
    <t>Add oil hidraulik 30 liter</t>
  </si>
  <si>
    <t>Fajri, rahmat fuji yama</t>
  </si>
  <si>
    <t>Eror abs pos 5</t>
  </si>
  <si>
    <t>Repair shoket wairing harnes sensor abs pos 5, reposisi sensor abs, remove n install tyre pos 5</t>
  </si>
  <si>
    <t>Teguh, jonathan</t>
  </si>
  <si>
    <t>Spring A2 LH no.3 broken</t>
  </si>
  <si>
    <t>Replace spring A2 LH no.3, replace radio komunikasi</t>
  </si>
  <si>
    <t>Wahyu Gusmawan, Aditya, Akmal , fiqri</t>
  </si>
  <si>
    <t xml:space="preserve">Valve parking brake leak, Valve APU leak, pipa kompresor kendor, palep parking break leak, eror speed </t>
  </si>
  <si>
    <t xml:space="preserve">Bersihkan sensor speed, bersihkan Valve hrdyer, ganti Valve parking break </t>
  </si>
  <si>
    <t>Jaenal, fajri</t>
  </si>
  <si>
    <t>Saha, mansyah, Martin</t>
  </si>
  <si>
    <t>Linning limmit, overhead</t>
  </si>
  <si>
    <t>Replace linning pos 1, Replace tention spring, Replace RETAINING spring, Add water</t>
  </si>
  <si>
    <t>Jonathan, Adrianto, Benyamin</t>
  </si>
  <si>
    <t xml:space="preserve">Spring A2 LH no.1 broken </t>
  </si>
  <si>
    <t>replace spring A2 LH no.1, repair hose angin</t>
  </si>
  <si>
    <t xml:space="preserve">Wahyu Gusmawan, Akmal , Aditya </t>
  </si>
  <si>
    <t>Bersihkan sensor &amp; cek oli hydorlik</t>
  </si>
  <si>
    <t>Adrianto, Jonathan</t>
  </si>
  <si>
    <t>DT 42 TKI</t>
  </si>
  <si>
    <t>13144,2</t>
  </si>
  <si>
    <t>Blower ac kurang kencang</t>
  </si>
  <si>
    <t>Replace filter ac , cleaning housing filter ac</t>
  </si>
  <si>
    <t>Tono, Adi</t>
  </si>
  <si>
    <t>Bocor oli engine dan shock cabin rusak 1pcs</t>
  </si>
  <si>
    <t>Replace shock cabin RH 1pcs dan perbaikan oring cover rocker arm</t>
  </si>
  <si>
    <t>Herman, Tono, Jonatan, Adi</t>
  </si>
  <si>
    <t>Reapleace radio</t>
  </si>
  <si>
    <t>Completet, ac hot</t>
  </si>
  <si>
    <t>Vacum sistem ac,refill oil compressor &amp; refrigerant,reposisi hose ac &amp; condensor ac, refill oil engine 7 ltr</t>
  </si>
  <si>
    <t>Fiqri,jonathan ofin</t>
  </si>
  <si>
    <t>6/16/2025</t>
  </si>
  <si>
    <t>Radio problem</t>
  </si>
  <si>
    <t>Replace radio new kenwood</t>
  </si>
  <si>
    <t>Hose servo pipe leak and bushing stabilizer front missing</t>
  </si>
  <si>
    <t>Replace hose servo pipe, add oli stering 5 liter, ripair bushing stabilizer front</t>
  </si>
  <si>
    <t xml:space="preserve">ADE INDRA, TOFIK ARIAN, INDRA ELEKTRIK. </t>
  </si>
  <si>
    <t>AC hot, brake Losse</t>
  </si>
  <si>
    <t>Rechager freon, adjustment Li-Ning all pos</t>
  </si>
  <si>
    <t xml:space="preserve">Muin, Ibrahim </t>
  </si>
  <si>
    <t>Eror ABS,rubber stabilizer worn out, pan spring A2 lossen</t>
  </si>
  <si>
    <t>Repair sensor ABS,replace rubber stabilizer, retorque pan spring A2</t>
  </si>
  <si>
    <t>Muin,deni</t>
  </si>
  <si>
    <t>Reset eror by PTT.</t>
  </si>
  <si>
    <t>Muin,deny</t>
  </si>
  <si>
    <t>Reset by ptt</t>
  </si>
  <si>
    <t>Pendingan sift malam / brekdown akhir sift</t>
  </si>
  <si>
    <t>Airpresure droop / forway bocor</t>
  </si>
  <si>
    <t>Replace Repairkit forway</t>
  </si>
  <si>
    <t>Saiful, ari, restu, Hendra bardi</t>
  </si>
  <si>
    <t>DT 66 TKI</t>
  </si>
  <si>
    <t>14478,5</t>
  </si>
  <si>
    <t>Saiful, restu, bardi</t>
  </si>
  <si>
    <t>DT 80 TKI</t>
  </si>
  <si>
    <t>6744,9</t>
  </si>
  <si>
    <t>DT 77 TKI</t>
  </si>
  <si>
    <t>13143,3</t>
  </si>
  <si>
    <t>DT 69 TKI</t>
  </si>
  <si>
    <t>13547,5</t>
  </si>
  <si>
    <t xml:space="preserve">Saiful, Hendra, ari, </t>
  </si>
  <si>
    <t>DL 19 KPB</t>
  </si>
  <si>
    <t>Pendingan sift 2</t>
  </si>
  <si>
    <t>Spring no 1 parted, Pin spring jamet</t>
  </si>
  <si>
    <t xml:space="preserve">Welding pin spring, Replace spring, Repair hose air presure </t>
  </si>
  <si>
    <t>Amar, Ridho, Ben, Akmal</t>
  </si>
  <si>
    <t>Rubber stabilizer aus</t>
  </si>
  <si>
    <t>Repair rubber stabilizer</t>
  </si>
  <si>
    <t>Cleam turbo</t>
  </si>
  <si>
    <t>Jaenal, Asyahabul</t>
  </si>
  <si>
    <t>Sepring mepet tyer A3 dan A4 LH</t>
  </si>
  <si>
    <t xml:space="preserve">Melurus kan sepring </t>
  </si>
  <si>
    <t>RIDO ILAHI, KAMIL</t>
  </si>
  <si>
    <t>Kursi tidak mau naik trun</t>
  </si>
  <si>
    <t xml:space="preserve">Repair kursi </t>
  </si>
  <si>
    <t>Pin spring saggy, Ruber stabilizer aus</t>
  </si>
  <si>
    <t>Reposisi bolt pin spring, Repair rubber stabilizer</t>
  </si>
  <si>
    <t>Kebocoran radiator</t>
  </si>
  <si>
    <t>Replace seal braket waterpump.add 32lt</t>
  </si>
  <si>
    <t>Yusril.lexsy.kamil</t>
  </si>
  <si>
    <t>Baut viste 2pcs</t>
  </si>
  <si>
    <t>Refflase viste, Refflase baut viste 4pcs</t>
  </si>
  <si>
    <t>Asrianto, Marcel, Arsad ananda budi</t>
  </si>
  <si>
    <t>DT 19 TKI</t>
  </si>
  <si>
    <t>Saiful, restu, ari, Hendra, bardi</t>
  </si>
  <si>
    <t>Tire pos 5 matching, Tire pos 6 leak, Tire pos 8 Chunking</t>
  </si>
  <si>
    <t>Replace Tire pos 5,6,8</t>
  </si>
  <si>
    <t>Tire pos 9 leak, Tire pos 10 matching</t>
  </si>
  <si>
    <t>Replace Tire pos 9, 10</t>
  </si>
  <si>
    <t>Replace silinder dump and braket silinder dump bawah and tube</t>
  </si>
  <si>
    <t xml:space="preserve">Jumaslang jonatan jepri Herman adi tono </t>
  </si>
  <si>
    <t>PM service 1000</t>
  </si>
  <si>
    <t>Usmain,Jaenal,ashabul,Farhan,Andi,Sulaiman,Samsu,daliman</t>
  </si>
  <si>
    <t>Selenoid PTO eror</t>
  </si>
  <si>
    <t>Replace selenoid PTO</t>
  </si>
  <si>
    <t>Maswar, jonatan ofin</t>
  </si>
  <si>
    <t>Awal sift</t>
  </si>
  <si>
    <t>Replace valve anti compounding</t>
  </si>
  <si>
    <t xml:space="preserve">Piping line kompresor damege </t>
  </si>
  <si>
    <t>Replace head konpresor</t>
  </si>
  <si>
    <t>Jonathan Ofin, Maswar</t>
  </si>
  <si>
    <t>HEAD COMPRESSOR CRACK</t>
  </si>
  <si>
    <t>REPLEACE HEAD COMPRESSOR, ASSEMBLY AND REPAIR HEAD COMPRESSOR, REFILL COOLANT 25 LTR</t>
  </si>
  <si>
    <t xml:space="preserve">KEVIN DIMAS PAMUNGKAS, INDRA LESMANA </t>
  </si>
  <si>
    <t>Priming pump broken, radio malfungsion</t>
  </si>
  <si>
    <t>Remove n install priming pump swap to dt 68, bleding fiul, replace radio</t>
  </si>
  <si>
    <t>Teguh, kamil, fikri</t>
  </si>
  <si>
    <t>Spring front nomer 4 rh parted, seal hub pos 3 leak</t>
  </si>
  <si>
    <t>Replace spring front nomer 4 rh, replace seal hub pos 3, adjust brake all pos</t>
  </si>
  <si>
    <t>Teguh, rido, asrianto, arsat, marsel</t>
  </si>
  <si>
    <t>Clam hose retader broken 2 pcs</t>
  </si>
  <si>
    <t>Replace clam 2 pcs</t>
  </si>
  <si>
    <t xml:space="preserve">Flavianus, Yulius Roni, Tomi, Arif </t>
  </si>
  <si>
    <t>Bolt bracket spion lose</t>
  </si>
  <si>
    <t xml:space="preserve">Kencangkan bolt braket spion </t>
  </si>
  <si>
    <t xml:space="preserve">Flavianus, Yulius Roni </t>
  </si>
  <si>
    <t>Can,t star ( baterai ap normal )</t>
  </si>
  <si>
    <t xml:space="preserve">Replace baterai 2 pcs </t>
  </si>
  <si>
    <t xml:space="preserve">Yulius Roni, Flavianus, Tomi, Arif </t>
  </si>
  <si>
    <t xml:space="preserve">Handle retader tidak fungsi </t>
  </si>
  <si>
    <t xml:space="preserve">Replace handle retader </t>
  </si>
  <si>
    <t xml:space="preserve">Lampu tyer RH/LH mati </t>
  </si>
  <si>
    <t>Replace bohlam lampu H3 2 pcs</t>
  </si>
  <si>
    <t xml:space="preserve">Yulius Roni, Tomi, Flavianus, Arif </t>
  </si>
  <si>
    <t>Hose angin bawah kabin leak</t>
  </si>
  <si>
    <t>Ripair hose angin bawah kabin</t>
  </si>
  <si>
    <t>Replace battrai 2 pcs NEW and Replace terminal battrai</t>
  </si>
  <si>
    <t>Pin spring Axle 1 rear RH broken</t>
  </si>
  <si>
    <t xml:space="preserve">Replace pin spring 1 pcs new Axle 1 rear RH. </t>
  </si>
  <si>
    <t>Ripair valve brake Axle 3 RH and Ripair hose angin bawah kabin</t>
  </si>
  <si>
    <t>Propeller shaft pendek lepas</t>
  </si>
  <si>
    <t>Replace bolt propeller shaft 4 pcs</t>
  </si>
  <si>
    <t>Weekly maintenance, Hose steering valve 68C0832 leak, Hose steering control 68C2634 leak</t>
  </si>
  <si>
    <t>Replace hose 68C0832 &amp; 68C2634</t>
  </si>
  <si>
    <t>Valve parking brake bocor</t>
  </si>
  <si>
    <t>Replace velve parking brake</t>
  </si>
  <si>
    <t>Asrianto.lexsy</t>
  </si>
  <si>
    <t>Ada batu selah tyre</t>
  </si>
  <si>
    <t>Hancur kan baru selah tyre</t>
  </si>
  <si>
    <t>Jontahan</t>
  </si>
  <si>
    <t>Bolt toqruk patah 2 pcs</t>
  </si>
  <si>
    <t>Cabut and replace Bolt toqruk</t>
  </si>
  <si>
    <t>Jumaslang jepri and tim welder</t>
  </si>
  <si>
    <t>Reaplece hose hidrolik</t>
  </si>
  <si>
    <t>Jonatan, Herman mamat</t>
  </si>
  <si>
    <t>Yok propeller shaft leak</t>
  </si>
  <si>
    <t>Reaplce spider join</t>
  </si>
  <si>
    <t>Jumaslang Herman jepri jonatan</t>
  </si>
  <si>
    <t>Angin teker</t>
  </si>
  <si>
    <t>Repair hose cember belakang</t>
  </si>
  <si>
    <t>Jonathan, Maswar</t>
  </si>
  <si>
    <t>Angin tidak mau ngisih</t>
  </si>
  <si>
    <t>Replace eapu kanibal dari Dt 24</t>
  </si>
  <si>
    <t>Maswar, Jonathan</t>
  </si>
  <si>
    <t>Eror GS 05</t>
  </si>
  <si>
    <t>Repair valve dump</t>
  </si>
  <si>
    <t>Cek presure, Ganti compresor ac new, Ganti condensor bekas (pinjam condensor Dt 23), Plasing sistem ac, vakum, isi oli &amp; preon, Instal termostat ac manual</t>
  </si>
  <si>
    <t>Bolt propeller Shaft broken 2 pcs</t>
  </si>
  <si>
    <t>Replace bolt propeller Shaft 2 pcs</t>
  </si>
  <si>
    <t>Yulius Roni, Tomi, M AQil</t>
  </si>
  <si>
    <t>V- belt alternator broken. Tensioner broken dan lock kabin RH/LH lose</t>
  </si>
  <si>
    <t>Replace V- belt alternator, Replace Tensioner, dan kencangkan bolt lock kabin RH/LH</t>
  </si>
  <si>
    <t>Yulius Roni, Tomi, M Aqil</t>
  </si>
  <si>
    <t>Ac hott, Selang wiper putus</t>
  </si>
  <si>
    <t>Cek presure &amp; tambah preon, Ripaer selang wiper</t>
  </si>
  <si>
    <t>Replace air cleaner new</t>
  </si>
  <si>
    <t xml:space="preserve">DT 49 KPB </t>
  </si>
  <si>
    <t>Over head and pipe fuel riten engine leak</t>
  </si>
  <si>
    <t xml:space="preserve">Add air radiator and Replace bolt pipe fuel riten engine 3 pcs. </t>
  </si>
  <si>
    <t>Valve pedal brake leak and AC hot</t>
  </si>
  <si>
    <t xml:space="preserve">Ripair valve pedal brake (Riperkit new) </t>
  </si>
  <si>
    <t>Ac hot,alternator not charging</t>
  </si>
  <si>
    <t>Clean up filter ac,check leaking,repair skun power alternator</t>
  </si>
  <si>
    <t>Replace battrey 1 pcs 150A kanibal from dt 24</t>
  </si>
  <si>
    <t>Fiqri,maswar</t>
  </si>
  <si>
    <t>Clean up filter ac &amp; cleaning evaporator</t>
  </si>
  <si>
    <t xml:space="preserve">Hub bearing pos 4 broken, waser hub bearing broken </t>
  </si>
  <si>
    <t>Replace hub bearing pos 4 kanibal dt 68, replace nut hub bearing, replace waser hub bearing kanibal dt 68</t>
  </si>
  <si>
    <t xml:space="preserve">Arif Setiawan, Akmal </t>
  </si>
  <si>
    <t xml:space="preserve">House angin exsos break leak </t>
  </si>
  <si>
    <t xml:space="preserve">Repair house angin </t>
  </si>
  <si>
    <t>Spring no 3 patah</t>
  </si>
  <si>
    <t>Replace sring no3, Repair bussing stabilizer</t>
  </si>
  <si>
    <t>Jonathan, Indra, Marcel</t>
  </si>
  <si>
    <t>Spring no 1 belakang patah</t>
  </si>
  <si>
    <t>Ganti spring no 1</t>
  </si>
  <si>
    <t>Marcel, Jonathan</t>
  </si>
  <si>
    <t>-bearing hub broken A2 rh</t>
  </si>
  <si>
    <t xml:space="preserve">Replace bearing hub essy (Kanibal ex dt 68) </t>
  </si>
  <si>
    <t>Akmal, Arif setiwan</t>
  </si>
  <si>
    <t>Replace bolam H7 1 pcs, Riper kabel harnes</t>
  </si>
  <si>
    <t>Exhaust brake not function</t>
  </si>
  <si>
    <t>Replace Li-Ning  pos 6</t>
  </si>
  <si>
    <t>Asrianto, Resarenaldi, Amir</t>
  </si>
  <si>
    <t xml:space="preserve">Head lamp RH short off and tail lamp RH short off </t>
  </si>
  <si>
    <t xml:space="preserve">Repair harnes head lamp and replace tail lamp RH </t>
  </si>
  <si>
    <t xml:space="preserve">Indra,Ibrahim </t>
  </si>
  <si>
    <t>Bolt rod bar missing 2 pcs,Bracket air cleaner miring,brake loosen</t>
  </si>
  <si>
    <t>Instal bolt rod bar 2 pcs to bracket air cleaner, adjust brake all pos</t>
  </si>
  <si>
    <t>Muddazzir, m Ependi</t>
  </si>
  <si>
    <t>Busing roller hilang, Briak Li-Ning kreak</t>
  </si>
  <si>
    <t>Replace Li-Ning briak, Replace busing roller 2 pcs, Replace roller 2 pcs</t>
  </si>
  <si>
    <t>Baut pin sepring longgar, Shock.absorber broken</t>
  </si>
  <si>
    <t>Riper.absorber, Ritok pin sepring</t>
  </si>
  <si>
    <t xml:space="preserve">Asrianto, Amir, Resarenaldi </t>
  </si>
  <si>
    <t>Tire pos 7 matching, Tire pos 8 leak</t>
  </si>
  <si>
    <t>Saiful, puput.</t>
  </si>
  <si>
    <t>6/13/2025</t>
  </si>
  <si>
    <t>House pompa steering baut 24  kendor</t>
  </si>
  <si>
    <t>Pengencang baut pompa steering pam</t>
  </si>
  <si>
    <t>Back lock + team servis</t>
  </si>
  <si>
    <t>Lining pos 5 limit and sok kabin rh broken</t>
  </si>
  <si>
    <t>Replace lining pos 5, adjust brake all pos and replace sok kabin RH new</t>
  </si>
  <si>
    <t xml:space="preserve">SUDIRMAN, ADE INDRA, TOFIK ARIAN. </t>
  </si>
  <si>
    <t>Hose aingin tabung and valve forwe leak</t>
  </si>
  <si>
    <t xml:space="preserve">Ripair hose angin tabung and ripair valve forwe (riperkit new) </t>
  </si>
  <si>
    <t>Cross member retak</t>
  </si>
  <si>
    <t>Welding cross member</t>
  </si>
  <si>
    <t>Jepri M M, Herman, Rudi</t>
  </si>
  <si>
    <t>Reaplce filter ac</t>
  </si>
  <si>
    <t>-seat sepring A3 rh/lh broken</t>
  </si>
  <si>
    <t>Replace seat sepring A3 rh/lh, replace bolt seat sepring 6pcs</t>
  </si>
  <si>
    <t>Akmal, Saharuddin</t>
  </si>
  <si>
    <t>Repair hose air presure</t>
  </si>
  <si>
    <t>Radio komunikasi upnormal</t>
  </si>
  <si>
    <t>Repair harnes radio</t>
  </si>
  <si>
    <t>Repair valve air presure</t>
  </si>
  <si>
    <t xml:space="preserve">Pintu sebelah kanan GK bisa di buka, PTO Low respon </t>
  </si>
  <si>
    <t>Riper labram pintu, cek oli hidrolik, kurang oli hidrolik, lanjut ke worsop, GK ada oli di pistop</t>
  </si>
  <si>
    <t>Jaenal, Adi Afika</t>
  </si>
  <si>
    <t xml:space="preserve">Riset ABS by Vtt </t>
  </si>
  <si>
    <t>ABS Malfunction pos 5</t>
  </si>
  <si>
    <t>Replace sensor Sensor ABS pos 5</t>
  </si>
  <si>
    <t>Deny yudha,waldy</t>
  </si>
  <si>
    <t xml:space="preserve">Pendingan night shift </t>
  </si>
  <si>
    <t>Torque reduce,cover hub pos 4 tidak ada</t>
  </si>
  <si>
    <t xml:space="preserve">Instal dosage Valve dari DT 74 ke DT 66,instal cover hub dari DT 74 ke DT 66, Cristalisasi and riset by Vtt </t>
  </si>
  <si>
    <t>Deny yudha</t>
  </si>
  <si>
    <t>Canstar</t>
  </si>
  <si>
    <t>Senter pan.sepring no 1 dan 2 patah.Eror Abs</t>
  </si>
  <si>
    <t xml:space="preserve">Ganti senter pan.sepring dan intal ABS </t>
  </si>
  <si>
    <t>RIDO ILAHI, ADHE RIO, YUSRIL</t>
  </si>
  <si>
    <t>Rubber boggei limmit</t>
  </si>
  <si>
    <t xml:space="preserve">Replace rubber boggei </t>
  </si>
  <si>
    <t>Jonathan ofin, Indra, Ricardus, Resa sapan</t>
  </si>
  <si>
    <t>Linning loose pos 6,tyre leak pos 9</t>
  </si>
  <si>
    <t>Replace linning pos 6, replace tyre no 9</t>
  </si>
  <si>
    <t>Janathan, indra</t>
  </si>
  <si>
    <t>Angin tekor.lampu tyer</t>
  </si>
  <si>
    <t>Valp parking lengket.pemasangan lampu tyer RH LH</t>
  </si>
  <si>
    <t>Baut holo sepring ilang 3pcs</t>
  </si>
  <si>
    <t>Pemasangan baut holo sepring 3pcs</t>
  </si>
  <si>
    <t xml:space="preserve">Wering harnes broken, Lampu reting mati RH </t>
  </si>
  <si>
    <t>Riper waring harnes, Replace bolam H1 2 pcs</t>
  </si>
  <si>
    <t>Asrianto, Indra saputra</t>
  </si>
  <si>
    <t>Can't start, battery low voltage</t>
  </si>
  <si>
    <t xml:space="preserve">Replace battery 2 pcs </t>
  </si>
  <si>
    <t>Brake loosen, Bulb work lamp LH shut off</t>
  </si>
  <si>
    <t>Adjust brake all pos, replace bulb work lamp LH</t>
  </si>
  <si>
    <t>Lampu jauh LH + RH mati, lampu hazard mati</t>
  </si>
  <si>
    <t>Repair wiring lampu</t>
  </si>
  <si>
    <t>Cover shock absorber LH lepas</t>
  </si>
  <si>
    <t>Repair cover shock absorber</t>
  </si>
  <si>
    <t>Hose cabin LH leak, radia tidak bisa melempar suara</t>
  </si>
  <si>
    <t>Repair hose cabin LH, radia tetap tidak bisa melempar suara stelah ganti PTT</t>
  </si>
  <si>
    <t>Cek presure, Ganti condensor ac new, Ganti hose ac new, Vakum, isi oli &amp; preon</t>
  </si>
  <si>
    <t>Saiful, puput, sudi</t>
  </si>
  <si>
    <t>DT 15 TKI</t>
  </si>
  <si>
    <t>Saiful, puput</t>
  </si>
  <si>
    <t>6/14/2025</t>
  </si>
  <si>
    <t>Karet dudukan tengki hidrolik ilang</t>
  </si>
  <si>
    <t xml:space="preserve">Pemasangan karet kdudukan hidrolik </t>
  </si>
  <si>
    <t>Labrang transmisi losse</t>
  </si>
  <si>
    <t>Reapleace bold labrang transmisi</t>
  </si>
  <si>
    <t>Bold labrang transmisi losse</t>
  </si>
  <si>
    <t>Continue vacum add freon and oil</t>
  </si>
  <si>
    <t>Vacum add freon and oil</t>
  </si>
  <si>
    <t>AC hot (evaporator ngeblok)</t>
  </si>
  <si>
    <t xml:space="preserve">Cleaning and wasing to evaporator sistem </t>
  </si>
  <si>
    <t xml:space="preserve">Radio ring gak bisa melempar suara dan jangkauan pendek </t>
  </si>
  <si>
    <t>Replace radio ring new</t>
  </si>
  <si>
    <t xml:space="preserve">AC hot clutch compresor AC jamed </t>
  </si>
  <si>
    <t xml:space="preserve">Replace compresor AC new </t>
  </si>
  <si>
    <t xml:space="preserve">Indra,crew mekanik liugong </t>
  </si>
  <si>
    <t>-rubber stabilizer rear rh missing</t>
  </si>
  <si>
    <t>Replace rubber stabilizer rh</t>
  </si>
  <si>
    <t>Akmal, Andreas</t>
  </si>
  <si>
    <t>BOLT NUT V STAY K36 LOOSEN</t>
  </si>
  <si>
    <t>INSTAL BOLT NUT K36 V STAY 2 PCS</t>
  </si>
  <si>
    <t>KEVIN DIMAS, JONATHAN OFIN</t>
  </si>
  <si>
    <t>Air collen low, Oil engine low</t>
  </si>
  <si>
    <t>Retoq clean host radiator, Add (+) oil engine 5ltr</t>
  </si>
  <si>
    <t xml:space="preserve">Tyre Pos 8 leak </t>
  </si>
  <si>
    <t>Erik restu suwarmansyah Ari</t>
  </si>
  <si>
    <t xml:space="preserve">RFU parkiran </t>
  </si>
  <si>
    <t xml:space="preserve">Hendra Bardiansyah Martinus </t>
  </si>
  <si>
    <t xml:space="preserve">Mekanik dan suwarmansyah </t>
  </si>
  <si>
    <t xml:space="preserve">Restu suwarmansyah Ari Hendra </t>
  </si>
  <si>
    <t xml:space="preserve">Tyre Pos 9 dan 10 leak </t>
  </si>
  <si>
    <t xml:space="preserve">Restu erik mansyah Hendra ari </t>
  </si>
  <si>
    <t xml:space="preserve">Restu bardiansyah Erik Hendra ari </t>
  </si>
  <si>
    <t>Water pump leak</t>
  </si>
  <si>
    <t>Continue insatal water pump ,add coolent 30 liter</t>
  </si>
  <si>
    <t>Edi juwedi,amin za,asyabul kaffi</t>
  </si>
  <si>
    <t>Muncul eror terus ( Van as ap normal )</t>
  </si>
  <si>
    <t>Replace Van AS</t>
  </si>
  <si>
    <t xml:space="preserve">Yulius Roni, Jepri, Flavianus, Tono, Herman mamat </t>
  </si>
  <si>
    <t>Muncul eror terus ( Van AS ap normal )</t>
  </si>
  <si>
    <t>Replace Van AS dan pengecekan dll</t>
  </si>
  <si>
    <t xml:space="preserve">Flavianus, Tono, Herman mamat, Jepri, Yulius Roni </t>
  </si>
  <si>
    <t>555i</t>
  </si>
  <si>
    <t>19:00 pendingan siang</t>
  </si>
  <si>
    <t>Continue instal componen pos 5</t>
  </si>
  <si>
    <t>Instal componen pos 5</t>
  </si>
  <si>
    <t>Muddazzir, saharuddin, m ependi</t>
  </si>
  <si>
    <t>L bow Muffler broken</t>
  </si>
  <si>
    <t xml:space="preserve">Ripair L bow muffler </t>
  </si>
  <si>
    <t>Ac hott( melanjutkan pekerjaan team siang)</t>
  </si>
  <si>
    <t>Vakum, isi oli &amp; preon, Ganti filter ac</t>
  </si>
  <si>
    <t>Cek lampu ( melanjutkan pekerjaan team siang)</t>
  </si>
  <si>
    <t>Ripaer conektor lampu</t>
  </si>
  <si>
    <t>Spring RR LH no 5 &amp; RH no 3 parted, pin spring A2 Lh parted</t>
  </si>
  <si>
    <t>Replace spring RR LH no 5 &amp; RH no 3, replace pin spring A2 LH &amp; sleve pin spring</t>
  </si>
  <si>
    <t>Saiful, saha, suwarmansyah</t>
  </si>
  <si>
    <t xml:space="preserve">Cover hub axle 2 rh tidak ada and kebocoran di slincer </t>
  </si>
  <si>
    <t>Replace cover hub axle 2 rh and replace bolt di slincer</t>
  </si>
  <si>
    <t>Error abs</t>
  </si>
  <si>
    <t>Ripair wering sensor abs pos 2 and riset error abis by VTT.</t>
  </si>
  <si>
    <t xml:space="preserve">Replace sensor abs pos 5 new. </t>
  </si>
  <si>
    <t>YUSRIL, MUDAZZIR, TOFIK ARIAN</t>
  </si>
  <si>
    <t>Rubber bogi RH broken</t>
  </si>
  <si>
    <t xml:space="preserve">Remove tyre pos 5 and pos 7,Remove spring rear LH, Remove rubber bogi RH </t>
  </si>
  <si>
    <t>Rilis Bering broken</t>
  </si>
  <si>
    <t>Reaplce labrang perseneling, reaplce hose radiator, repair valve GP, and refil  coolant radiator 70 liter, blending servo clucth</t>
  </si>
  <si>
    <t>Kebocoran Hosse Steering RH</t>
  </si>
  <si>
    <t>Replace Hosse Steering RH</t>
  </si>
  <si>
    <t xml:space="preserve">Dwi Tri Nursantoso, Deny Pradana </t>
  </si>
  <si>
    <t xml:space="preserve">Tyre Pos 1 leak </t>
  </si>
  <si>
    <t>Install tyre pos 1 new</t>
  </si>
  <si>
    <t xml:space="preserve">Ari bardiansyah restu Hendra </t>
  </si>
  <si>
    <t>Rolling tyre pos 1,2,4</t>
  </si>
  <si>
    <t>Install tyre pos 1,2,4 new</t>
  </si>
  <si>
    <t xml:space="preserve">Erik bardiansyah Ari </t>
  </si>
  <si>
    <t xml:space="preserve">Hendra Martinus Restu </t>
  </si>
  <si>
    <t xml:space="preserve">Tyre Pos 7 leak </t>
  </si>
  <si>
    <t>6/15/2025</t>
  </si>
  <si>
    <t>Pre cleaner lepas</t>
  </si>
  <si>
    <t>Repair pre cleaner</t>
  </si>
  <si>
    <t>Clamp hose radiator atas losen</t>
  </si>
  <si>
    <t>Insatal clamp ,add coolent 8 liter</t>
  </si>
  <si>
    <t>Asyabul ,usmain,daliman</t>
  </si>
  <si>
    <t>Bracket air cleaner broken</t>
  </si>
  <si>
    <t>Repair/welding bracket air cleaner, Replace bolt bracket air cleaner 5pcs</t>
  </si>
  <si>
    <t>Learning transmisi</t>
  </si>
  <si>
    <t>Add coollen 4 liter</t>
  </si>
  <si>
    <t>Jonathan, rhoni,lavianus,tomi</t>
  </si>
  <si>
    <t>Transmisi malfungtion</t>
  </si>
  <si>
    <t>Replace pressure plate, replace dis clutch, replace counter Shaft break, reposisi transmisi</t>
  </si>
  <si>
    <t xml:space="preserve">Wahyu Gusmawan, Andreas nuri, mustari , resal </t>
  </si>
  <si>
    <t>Hose radiator lepas</t>
  </si>
  <si>
    <t xml:space="preserve">Replace clam 2 pcs dan replace coolant 70 liter </t>
  </si>
  <si>
    <t xml:space="preserve">Jepri Tomi, Flavianus, Yulius Roni </t>
  </si>
  <si>
    <t xml:space="preserve">Housing oil cooler leak </t>
  </si>
  <si>
    <t>Ripair housing oil cooler, add coolant 40 liter + lem besi 4 pcs</t>
  </si>
  <si>
    <t xml:space="preserve">Yulius Roni, Flavianus, Tomi, Jepri </t>
  </si>
  <si>
    <t xml:space="preserve">Bolt hanger spring broken 2 pcs LH end bolt braket tangki hidrolik broken 4 Pcs </t>
  </si>
  <si>
    <t>Replace bolt hanger spring (bolt 21 2 pcs), replace bolt braket tangki hidrolik ( bolt 21 4 Pcs)</t>
  </si>
  <si>
    <t>Reaplce Fuse 10 A</t>
  </si>
  <si>
    <t>Jumaslang Tono adi jonatan</t>
  </si>
  <si>
    <t>Replace lininf pos 1 , adjust brake all pos</t>
  </si>
  <si>
    <t>Oil engine low,overheat,foxlamp dead.</t>
  </si>
  <si>
    <t>Add oil engine 5 liter,add Coolant 3liter,repair harnest foxlamp</t>
  </si>
  <si>
    <t>Asrianto,Ade indrayadi</t>
  </si>
  <si>
    <t>Lampu reting mati lh</t>
  </si>
  <si>
    <t>Replace bolam k1 1pcs</t>
  </si>
  <si>
    <t>Airpresure droop / edrayer bocor</t>
  </si>
  <si>
    <t>Repair forway</t>
  </si>
  <si>
    <t>Valve pedal break leak</t>
  </si>
  <si>
    <t>Repair kit Valve pedal break</t>
  </si>
  <si>
    <t>Hose operator seat leak</t>
  </si>
  <si>
    <t>Ripair Hose Operator seat</t>
  </si>
  <si>
    <t>6/22/2025</t>
  </si>
  <si>
    <t xml:space="preserve">Lampu kerja H7 LH mati </t>
  </si>
  <si>
    <t>Hose hiter leak and air pressure low</t>
  </si>
  <si>
    <t xml:space="preserve">Reposisi hose hiter ke reservoil, cleaning air drayer and Replace filter air drayer. </t>
  </si>
  <si>
    <t>Spring RR RH no 1 &amp; 7 parted</t>
  </si>
  <si>
    <t xml:space="preserve">Replace spring RR RJ no 1 &amp; 7 </t>
  </si>
  <si>
    <t>Muddazzir, ade indrayadi</t>
  </si>
  <si>
    <t>Error ABS, sensor abs pos 6 broken</t>
  </si>
  <si>
    <t>Replace sensor ABS pos 6, Riset error abs by VTT</t>
  </si>
  <si>
    <t>Bolt rodbar loose</t>
  </si>
  <si>
    <t xml:space="preserve">Ritoq bolt rodbar </t>
  </si>
  <si>
    <t>Restu, Hendra, ari, puput, mahran, bardi</t>
  </si>
  <si>
    <t>DT 48 TKI</t>
  </si>
  <si>
    <t>13748,4</t>
  </si>
  <si>
    <t>Pin spring patah A2</t>
  </si>
  <si>
    <t xml:space="preserve">Replace Shackle out + pin Spring </t>
  </si>
  <si>
    <t>Kebocoran Oil Steering LH</t>
  </si>
  <si>
    <t>Replace konenctor Hosse Steering LH, Add Oil Steering 1 liter</t>
  </si>
  <si>
    <t>Dwi Tri Nursantoso, Fajri</t>
  </si>
  <si>
    <t xml:space="preserve">Pin Spring patah A2 RH </t>
  </si>
  <si>
    <t xml:space="preserve">Replace Shackle Modifan + Pin Spring </t>
  </si>
  <si>
    <t>Dwi Tri Nursantoso, Deny Pradana, Muh Fajri</t>
  </si>
  <si>
    <t xml:space="preserve">Pin Spring longgar </t>
  </si>
  <si>
    <t xml:space="preserve">Thitening pin Spring </t>
  </si>
  <si>
    <t xml:space="preserve">DT 05 KPB </t>
  </si>
  <si>
    <t>Lampu kerja LH mati, Lampu mundur kendor</t>
  </si>
  <si>
    <t xml:space="preserve">Replace Bulb lamp H7, Thitening Bolt Bracket lampu mundur </t>
  </si>
  <si>
    <t>Cek presure, Ganti condensor ac new, Vakum, isi oli &amp; preon</t>
  </si>
  <si>
    <t xml:space="preserve">Check dist clutch </t>
  </si>
  <si>
    <t xml:space="preserve">Adjuts stub clutch actuator </t>
  </si>
  <si>
    <t xml:space="preserve">Wahyu Gusmawan </t>
  </si>
  <si>
    <t>Cable antena radio lepas</t>
  </si>
  <si>
    <t>Ganti cable antena radio bekas (ambil dari dt 50)</t>
  </si>
  <si>
    <t>DT59</t>
  </si>
  <si>
    <t>Mufler broken, Bushing stabilizer rh/lh aus</t>
  </si>
  <si>
    <t>Repair/welding muflel</t>
  </si>
  <si>
    <t>Low power, intercoller leak</t>
  </si>
  <si>
    <t>Replace intercoller+instal intercoller canibal dt 50</t>
  </si>
  <si>
    <t>Aditya Irawan, Benjamin suseno, Andreas nuri</t>
  </si>
  <si>
    <t>6/17/2025</t>
  </si>
  <si>
    <t>Jonathan ofin</t>
  </si>
  <si>
    <t>Linning limmit</t>
  </si>
  <si>
    <t>Replace linning, replace retainning, replace tension spring</t>
  </si>
  <si>
    <t>Mustarin, Jonathan</t>
  </si>
  <si>
    <t>Eror speed ples air pressure low</t>
  </si>
  <si>
    <t>Perbaikan hos servo</t>
  </si>
  <si>
    <t>RIDO ILAHI, MASWAR</t>
  </si>
  <si>
    <t>Pen sepring ilang</t>
  </si>
  <si>
    <t>Airdryer leak</t>
  </si>
  <si>
    <t>Reaplce airdryer</t>
  </si>
  <si>
    <t>Jumaslang Tono jepri jonatan adi</t>
  </si>
  <si>
    <t xml:space="preserve">Reaplce servo </t>
  </si>
  <si>
    <t>Jumaslang Tono jonatan adi</t>
  </si>
  <si>
    <t>Oil clutch kurang</t>
  </si>
  <si>
    <t>Reaplce lampu kerja and add oil cluct</t>
  </si>
  <si>
    <t>Airpresure droop / pipa compressor parted</t>
  </si>
  <si>
    <t>Replace pipa compressor repairan</t>
  </si>
  <si>
    <t>Fuse 15 putus</t>
  </si>
  <si>
    <t>Reaplce Fuse 15</t>
  </si>
  <si>
    <t>Vbelt  broken</t>
  </si>
  <si>
    <t>Install Vbelt</t>
  </si>
  <si>
    <t>Reaplce lampu Tyre LH</t>
  </si>
  <si>
    <t>Adi jonatan</t>
  </si>
  <si>
    <t xml:space="preserve">Jok deriper tidak berfungsi </t>
  </si>
  <si>
    <t>Replace jok deriper</t>
  </si>
  <si>
    <t>Panel radiator muncul</t>
  </si>
  <si>
    <t>Add air culen 5 liter</t>
  </si>
  <si>
    <t>Lining limit A1/LH.</t>
  </si>
  <si>
    <t>Replace brike drum &amp; lining A1/LH.</t>
  </si>
  <si>
    <t>FAJRI, MASWAR</t>
  </si>
  <si>
    <t>Spiral mafler broken</t>
  </si>
  <si>
    <t>Replace spiral mafler</t>
  </si>
  <si>
    <t xml:space="preserve">Sepring A1 NO 4, Tanki fiul bocor </t>
  </si>
  <si>
    <t>Ganti sepring, Repair tangki fiul</t>
  </si>
  <si>
    <t>RIDO ILAHI, FUJI, REZA, RICARDUS</t>
  </si>
  <si>
    <t>Boggie limmit, spring no 6 broken</t>
  </si>
  <si>
    <t xml:space="preserve">Replace 2pcs boggie, 1pcs spring no1, </t>
  </si>
  <si>
    <t>Jonathan, mustarin,</t>
  </si>
  <si>
    <t>Sepring no 3 broken rh</t>
  </si>
  <si>
    <t>Replace sepring no 3</t>
  </si>
  <si>
    <t>Akmal, Marchel</t>
  </si>
  <si>
    <t>Hose steering LH leak, Li-Ning A2 LH limit, V-Belt leak</t>
  </si>
  <si>
    <t>Repair hose steering LH, Replace Lining A2 LH, replace V-Belt, add oil steering 5 lt</t>
  </si>
  <si>
    <t>Cek presure &amp; tambah preon, Bersihkan filter ac</t>
  </si>
  <si>
    <t>Ganti filter ac, Cuci evaporator</t>
  </si>
  <si>
    <t>DL20</t>
  </si>
  <si>
    <t>Replace racor 2pcs, Replace water sparator 1 pcs</t>
  </si>
  <si>
    <t>Hose cember brake Axle 2 LH leak</t>
  </si>
  <si>
    <t>Ripair lock adaptor hose gambar brake alxe 2 LH</t>
  </si>
  <si>
    <t>Pipe compressor buntu and air drayer buntu</t>
  </si>
  <si>
    <t xml:space="preserve">Cleaning pipe compressor, cleaning air drayer, Replace filter air drayer. </t>
  </si>
  <si>
    <t>Valve brake alxe 3 LH leak</t>
  </si>
  <si>
    <t>Ripair valve brake alxe 3 LH</t>
  </si>
  <si>
    <t>6/24/2025</t>
  </si>
  <si>
    <t>Spring no 8 patah</t>
  </si>
  <si>
    <t>Retok baut silinder dump, ganti spring no 8</t>
  </si>
  <si>
    <t>Jonathan Ofin, samsul alam, Ramlang</t>
  </si>
  <si>
    <t>Jumaslang Tono adi jonatan jepri</t>
  </si>
  <si>
    <t>518,6 min</t>
  </si>
  <si>
    <t>Panel wif muncul</t>
  </si>
  <si>
    <t xml:space="preserve">Reaplce relay fuel pump and repair harness watersparator </t>
  </si>
  <si>
    <t>Clamp air tank hilang, busing stabilizer hilang</t>
  </si>
  <si>
    <t xml:space="preserve">Replace clamp air tank ( kanibal dari DT 58 ), Riper busing stabilizer </t>
  </si>
  <si>
    <t>Asrianto, Saharudin</t>
  </si>
  <si>
    <t>6/18/2025</t>
  </si>
  <si>
    <t>Lampu kerja jauh nyala terus</t>
  </si>
  <si>
    <t>Ada suara meraung saat rpm tinngi</t>
  </si>
  <si>
    <t>Cek kampas kopling cek turbo</t>
  </si>
  <si>
    <t>Jonatan jepri tono</t>
  </si>
  <si>
    <t>Steering Liat ( Ball joint Draglink Worn Out, Ball joint Tie rod Worn Out )</t>
  </si>
  <si>
    <t>Replace Draglink, Replace Ball Joint Tie rod, Reposisi Setir, Adjust Brake All</t>
  </si>
  <si>
    <t>Dwi Tri Nursantoso, Ramlang</t>
  </si>
  <si>
    <t xml:space="preserve">Bushing Kabin RH Bagian Dalam Worn Out, Bushing Spring A1 RH Rear Worn Out </t>
  </si>
  <si>
    <t xml:space="preserve">Repaire &amp; Replace Bushing Cabin RH bagian Dalam, Replace Bushing Spring A1 RH Rear, Adjust Brake All </t>
  </si>
  <si>
    <t>Asrianto, Dwi Tri Nursantoso, Akmal, Ramlang</t>
  </si>
  <si>
    <t>DT.34 KPB</t>
  </si>
  <si>
    <t>Riper valve air dryer, riper valve parking brake, ganti air dryer new</t>
  </si>
  <si>
    <t>Jaenal, amin, usmain</t>
  </si>
  <si>
    <t>Coolent level low</t>
  </si>
  <si>
    <t>Add coolent</t>
  </si>
  <si>
    <t>Amin ,usmaiin</t>
  </si>
  <si>
    <t>Exos break lengket</t>
  </si>
  <si>
    <t xml:space="preserve">EROR SPEED </t>
  </si>
  <si>
    <t>Lerning</t>
  </si>
  <si>
    <t>Pen sepring A2 LH Patah</t>
  </si>
  <si>
    <t>Ganti pen sepring</t>
  </si>
  <si>
    <t xml:space="preserve">Cen't start </t>
  </si>
  <si>
    <t>Replace accu 2pcs new</t>
  </si>
  <si>
    <t>6/19/2025</t>
  </si>
  <si>
    <t>Add oil hidrolik 40 liter</t>
  </si>
  <si>
    <t>Jumaslang Tono jepri jonatan</t>
  </si>
  <si>
    <t>Ari, puput, suhardi</t>
  </si>
  <si>
    <t>Tire pos 5 matching, Tire pos 6 leak</t>
  </si>
  <si>
    <t>Reaplce watersparator and rakor</t>
  </si>
  <si>
    <t>Lampu kwrja mati</t>
  </si>
  <si>
    <t>Reaplce lampu kerja LH</t>
  </si>
  <si>
    <t>Reaplce Lampu Tyre lh</t>
  </si>
  <si>
    <t>Repalace hose 1pcs</t>
  </si>
  <si>
    <t>Syahpuddin, roni, Tomi, adhi</t>
  </si>
  <si>
    <t>Kabel antena radio putus and lampu Tyre LH mati</t>
  </si>
  <si>
    <t>Reaplce lampu Tyre and repair kabel antena radio</t>
  </si>
  <si>
    <t>Reaplce hose aps</t>
  </si>
  <si>
    <t xml:space="preserve">Jumaslang Tono Flavianus </t>
  </si>
  <si>
    <t>Lampu Tyre RH MATI</t>
  </si>
  <si>
    <t>Reaplce lampu led</t>
  </si>
  <si>
    <t>Muffler broken</t>
  </si>
  <si>
    <t>Repalace muffler</t>
  </si>
  <si>
    <t>6/20/2025</t>
  </si>
  <si>
    <t>Rem melorot handle retarder patah</t>
  </si>
  <si>
    <t>Repair Handel retarder and anas rem</t>
  </si>
  <si>
    <t>Wiper gesek kaca, rod bar parted</t>
  </si>
  <si>
    <t>Reposisi wiper, las rod bar</t>
  </si>
  <si>
    <t xml:space="preserve">Reaplce lampu kerja </t>
  </si>
  <si>
    <t>Jepri Flavianus tono</t>
  </si>
  <si>
    <t>Housing cooler leak</t>
  </si>
  <si>
    <t xml:space="preserve">Repair housing oil cooler </t>
  </si>
  <si>
    <t>Pump sterring noise</t>
  </si>
  <si>
    <t>Replace pump stering assy</t>
  </si>
  <si>
    <t>Chek wheel bearing A1 LH + A2 LH, Pin Spring A1 RH Rear Parted</t>
  </si>
  <si>
    <t>Check Wheel Bearing A1 LH + A2 LH, Replace Cover Wheel Hub A1 LH + A2 LH, Replace pin Spring A1 RH Rear, Modifikasi Pin Spring A1 RH Rear + Shackle In &amp; Out</t>
  </si>
  <si>
    <t>- Pin Spring A1 RH Rear Parted</t>
  </si>
  <si>
    <t>Replace Pin Spring A1 RH Rear, Modifikasi Shackle Pin Spring In &amp; Out</t>
  </si>
  <si>
    <t>Cek presure, Ganti condensor bekas (ambil dari dt 50), Vakum, isi oli &amp; preon</t>
  </si>
  <si>
    <t>Jonatan, Tomi, Adhi, Jaim</t>
  </si>
  <si>
    <t>Air system abnormal</t>
  </si>
  <si>
    <t>Audjus air drayer</t>
  </si>
  <si>
    <t>Spider join broken</t>
  </si>
  <si>
    <t>Repair spider joint</t>
  </si>
  <si>
    <t>Spring no 2 patah</t>
  </si>
  <si>
    <t>Ganti spring no 2, ritok pin spring A1 kanan</t>
  </si>
  <si>
    <t>Rido,asrianto,jonathan</t>
  </si>
  <si>
    <t>Filter air drayer leak</t>
  </si>
  <si>
    <t>Cleaning air drayer and Replace filter air drayer new</t>
  </si>
  <si>
    <t xml:space="preserve">SUWANTO, RIZAL, YUSRIL, TOFIK ARIAN. </t>
  </si>
  <si>
    <t>Chamber brake alxe 2 LH leak, valve putu leak,</t>
  </si>
  <si>
    <t xml:space="preserve">Replace chamber brake alxe LH, ripair valve putu. </t>
  </si>
  <si>
    <t>SUWANTO, RIZAL, YUSRIL, TOFIK ARIAN</t>
  </si>
  <si>
    <t>V-stay broken</t>
  </si>
  <si>
    <t>Repair v-stay</t>
  </si>
  <si>
    <t>Pin Spring A1 RH parted</t>
  </si>
  <si>
    <t xml:space="preserve">Modifikasi Pin Spring A1 RH, Replace Pin Spring A1 RH </t>
  </si>
  <si>
    <t xml:space="preserve">Spiral Maffler broken </t>
  </si>
  <si>
    <t>Replace spiral Maffler, Welding Spiral Maffler, Completed Bolt Cover Grill Front</t>
  </si>
  <si>
    <t>Hose radiator pecah</t>
  </si>
  <si>
    <t xml:space="preserve">Replace hose radiator + Clam 4 pcs + Add coolant 60 liter </t>
  </si>
  <si>
    <t>Yulius Roni, Flavianus Jepri, Tono</t>
  </si>
  <si>
    <t xml:space="preserve">Lampu kerja mati sebelah kiri </t>
  </si>
  <si>
    <t xml:space="preserve">Replace bolam H4 1pcs </t>
  </si>
  <si>
    <t xml:space="preserve">Flavianus </t>
  </si>
  <si>
    <t>Lampu tyer sebelah kanan mati</t>
  </si>
  <si>
    <t xml:space="preserve">Replace bolam H3 1 pcs dan pengecekan dll </t>
  </si>
  <si>
    <t>Jepri, Yulius Roni, Flavianus,Tono</t>
  </si>
  <si>
    <t xml:space="preserve">Lampu kerja sebelah kiri mati </t>
  </si>
  <si>
    <t xml:space="preserve">Jepri </t>
  </si>
  <si>
    <t>Can't star ( beterai ap normal)</t>
  </si>
  <si>
    <t>Replace baterai 120 amper 2 pcs</t>
  </si>
  <si>
    <t xml:space="preserve">Yulius Roni, Flavianus, Jepri,Tono </t>
  </si>
  <si>
    <t xml:space="preserve">Chamber brake alxe 2 LH leak, valve putu leak, stering mendengung. </t>
  </si>
  <si>
    <t xml:space="preserve">Replace chamber brake alxe 2 LH new, ripair valve putu, add oli stering. </t>
  </si>
  <si>
    <t>Chamber brake alxe 2 RH leak</t>
  </si>
  <si>
    <t>Replace chamber brake new axle 2 EH</t>
  </si>
  <si>
    <t>Coolant low level and bushing stabilizer front missing</t>
  </si>
  <si>
    <t>Add coolant volvo 10 liter and ripair bushing stabilizer front</t>
  </si>
  <si>
    <t>Tyre Pos 3 bocor</t>
  </si>
  <si>
    <t xml:space="preserve">Bardiansyah Martinus Restu </t>
  </si>
  <si>
    <t xml:space="preserve">Tyre Pos 11 bocor, pos 12 matching </t>
  </si>
  <si>
    <t xml:space="preserve">Saiful Puput Ari </t>
  </si>
  <si>
    <t>Mahran Suhardi</t>
  </si>
  <si>
    <t xml:space="preserve">Suwarmansyah </t>
  </si>
  <si>
    <t>6/21/2025</t>
  </si>
  <si>
    <t>''</t>
  </si>
  <si>
    <t>Spiral Muffler broken ,air pressure low,brake sag,bolt propeller losen</t>
  </si>
  <si>
    <t xml:space="preserve">Repair welding Muffler, adjust break all pos, adjust air dryer ,tunning bolt propeller </t>
  </si>
  <si>
    <t>Rahmat kamil, Muh Al Fajri,sudirman</t>
  </si>
  <si>
    <t>Reaplce hose compressor</t>
  </si>
  <si>
    <t>Persenling keras</t>
  </si>
  <si>
    <t>Retok braket labrang persen eling and retok lock kabin</t>
  </si>
  <si>
    <t>Sepering depan kiri broken 1 pcs</t>
  </si>
  <si>
    <t>Replace sepring 1 pcs</t>
  </si>
  <si>
    <t>Syahpuddin, Adhi, romi, Jhonatan lubis, jumaslang</t>
  </si>
  <si>
    <t>Spring no 3 broken rr</t>
  </si>
  <si>
    <t>Replace spring no 3</t>
  </si>
  <si>
    <t>Muh Al-Fajri,Rahmat Kamil,mascelinus</t>
  </si>
  <si>
    <t>'</t>
  </si>
  <si>
    <t>Seat operator malfungsi</t>
  </si>
  <si>
    <t>Replace seat operator repairan</t>
  </si>
  <si>
    <t xml:space="preserve">Muh Al-Fajri,Rahmat Kamil </t>
  </si>
  <si>
    <t>Reaplce hose coolant retarder and add coolant 40 liter</t>
  </si>
  <si>
    <t>Valve br break leak</t>
  </si>
  <si>
    <t>Reaplce valve break</t>
  </si>
  <si>
    <t>Syapuddin Tomi adi</t>
  </si>
  <si>
    <t>Weekly maintenance, Bolt hanger sepring RH REAR 2pcs broken, ( 01B1388 )</t>
  </si>
  <si>
    <t>Replace bolt hanger sepring RH REAR 2pcs, ( 01B1388 )</t>
  </si>
  <si>
    <t>Nurdiansyah, Daim</t>
  </si>
  <si>
    <t>Handle Retarder nofungsition</t>
  </si>
  <si>
    <t>Repair handle retarder</t>
  </si>
  <si>
    <t>Bolt lock kabin RH &amp; LH LOOSE</t>
  </si>
  <si>
    <t>Retock bolt lock kabin RH &amp; LH</t>
  </si>
  <si>
    <t>Repair cable abs</t>
  </si>
  <si>
    <t xml:space="preserve">Muh Al-Fajri, Rahmat Kamil </t>
  </si>
  <si>
    <t xml:space="preserve">U-bolt spring RR-LH parted center bolt spring RR-LH parted, holo spring RR-LH 2 pcs broken, braket Stabilizer RR broken. </t>
  </si>
  <si>
    <t>Replace U-bolt spring RR-LH 2 pcs new, Replace center bolt spring RR-LH new, Replace holo spring RR-LH 2 pcs new.</t>
  </si>
  <si>
    <t>AMIR, AKMAL, TOFIK ARIAN</t>
  </si>
  <si>
    <t>Pressure drop</t>
  </si>
  <si>
    <t>Bolt v-stay hilang 2pcs A3, chamber brike A3/LH/RH brokn, A3/Termundur.</t>
  </si>
  <si>
    <t xml:space="preserve">Reposisi A3, Instal bolt vistay, evakuasi to parkiran. </t>
  </si>
  <si>
    <t xml:space="preserve">Fajri, saharuddin </t>
  </si>
  <si>
    <t>Maswar, Rijal</t>
  </si>
  <si>
    <t>Jumaslang jonatan Tono adi</t>
  </si>
  <si>
    <t>Reaplce rakor and Cleaning watersparator</t>
  </si>
  <si>
    <t>Spring rear no.1 broken, Hollow 2 pcs, A3(LH),A4 (LH)</t>
  </si>
  <si>
    <t>Reflace spring rear no1, Reflace hollow spring 2 pcs, A3(LH), A4(LH)</t>
  </si>
  <si>
    <t>Rahmat kamil, Aditya Irawan, Eko wahono</t>
  </si>
  <si>
    <t>Lining pos 1 broken, Lining pos 2 broken, Drump break pos 2 broken, Lining pos 3 broken, Drump break pos 3 broken, Bracket spion miror LH</t>
  </si>
  <si>
    <t>Reflace lining pos 1, Reflace lining pos 2, Reflace lining pos 3, Reflace drump break pos 2, Reflace drump break pos 3</t>
  </si>
  <si>
    <t xml:space="preserve">Eko wahono, Rahmat kamil, Aditya Irawan </t>
  </si>
  <si>
    <t>Spring depan kanan patah no 1&amp;4</t>
  </si>
  <si>
    <t>Replace spring no 1&amp;4</t>
  </si>
  <si>
    <t>SUWANTO,M.AQIL.</t>
  </si>
  <si>
    <t>Replace Li-Ning,adjustbrake all pos</t>
  </si>
  <si>
    <t>EKO WAHONO,M.AQIL</t>
  </si>
  <si>
    <t>Spring rear no 4 &amp; 5 broken</t>
  </si>
  <si>
    <t xml:space="preserve">Reflace spring rear no 4 &amp; 5 </t>
  </si>
  <si>
    <t xml:space="preserve">Aditya Irawan, Rahmat kamil </t>
  </si>
  <si>
    <t xml:space="preserve">Brake cylinder  pos 5 dan pos 6 leak, Ritok bolt vitay </t>
  </si>
  <si>
    <t>Replace Chamber brake pos 5 dan pos 6, Retok bolt vitay paxle 3</t>
  </si>
  <si>
    <t>Mustari, Yoel jul</t>
  </si>
  <si>
    <t>---</t>
  </si>
  <si>
    <t>Link stabilizer rear off</t>
  </si>
  <si>
    <t>Replace stabilizer rear</t>
  </si>
  <si>
    <t>Replace batrai 2 pcs new</t>
  </si>
  <si>
    <t>AKMAL, TOFIK ARIAN</t>
  </si>
  <si>
    <t>Over heat, hose reservoil lepas</t>
  </si>
  <si>
    <t>Replace hose reservoil and add coolant 20 Liter, adjust brake all pos</t>
  </si>
  <si>
    <t>Pin spring Axle 1 RH loose</t>
  </si>
  <si>
    <t>Ritoq pin spring Axle 1 RH</t>
  </si>
  <si>
    <t>Weekly maintenance, Ac beku &amp; blower kurang</t>
  </si>
  <si>
    <t>Cleaning filter ac &amp; repair kabel kompressor ac</t>
  </si>
  <si>
    <t>Weekly maintenance, Radio eror</t>
  </si>
  <si>
    <t>Repair kabel ground radio</t>
  </si>
  <si>
    <t>6/23/2025</t>
  </si>
  <si>
    <t>Air pressure leak</t>
  </si>
  <si>
    <t xml:space="preserve">Repair chember  A2 rh </t>
  </si>
  <si>
    <t xml:space="preserve">Muh Al-Fajri,waldy jsp,Ramlang </t>
  </si>
  <si>
    <t>Martin, restu, mahran,Hendra</t>
  </si>
  <si>
    <t>Martin, mahran, Hendra, restu</t>
  </si>
  <si>
    <t>Suhardi, saha, mansyah</t>
  </si>
  <si>
    <t>Puput. Martin. Mahran</t>
  </si>
  <si>
    <t>erik, Saiful, Hendra</t>
  </si>
  <si>
    <t>Saiful, Puput, ari</t>
  </si>
  <si>
    <t>Suhardi, mahran, mansyah</t>
  </si>
  <si>
    <t>DL 23 KPB</t>
  </si>
  <si>
    <t>Martin, bardi, Hendra, erik</t>
  </si>
  <si>
    <t>Saiful, saha, restu</t>
  </si>
  <si>
    <t>rolling Tire pos 1,2,3,4</t>
  </si>
  <si>
    <t>Suhardi, mahran, Puput</t>
  </si>
  <si>
    <t>Saha, bardi, ari, Hendra, saiful</t>
  </si>
  <si>
    <t>Saiful, saha, ari</t>
  </si>
  <si>
    <t>Bardi, Martin, mansyah</t>
  </si>
  <si>
    <t>Hendra, mansyah, bardi, Martin</t>
  </si>
  <si>
    <t>Mahran, Puput, suhardi</t>
  </si>
  <si>
    <t>Puput, suhardi, samsul</t>
  </si>
  <si>
    <t>rolling Tire pos 1,2</t>
  </si>
  <si>
    <t>Saiful, bardi, saha mansyah, Martin</t>
  </si>
  <si>
    <t xml:space="preserve">Replace elemen fuel filter, Replace rotation speed sensor </t>
  </si>
  <si>
    <t>Mustari, Rijal</t>
  </si>
  <si>
    <t>Tire pos 1 bulging</t>
  </si>
  <si>
    <t>Saiful, saha,mansyah, Martin</t>
  </si>
  <si>
    <t>Saiful, saha, mansyah, bardi, Martin</t>
  </si>
  <si>
    <t>Air radiator kurang, Braket mapler retak, Lampu kerja mati lh</t>
  </si>
  <si>
    <t>Add air kulen 4 ltr, Welding braket mapler, Replace lampu H7 1 pcs</t>
  </si>
  <si>
    <t>Asrianto, Mudasir, Rijal</t>
  </si>
  <si>
    <t>Add air kulen 6 ltr</t>
  </si>
  <si>
    <t>Asrianto, Wahyu</t>
  </si>
  <si>
    <t>Replace cylinder dump, Add oli hydrolic 30 ltr</t>
  </si>
  <si>
    <t>Jonatan, Tono, Jumaslang, Adi, Jefri</t>
  </si>
  <si>
    <t xml:space="preserve">Bushing cabin worn out 2 pcs + bracket bushing cabin Rh worn out, </t>
  </si>
  <si>
    <t>Replace bushing cabin 2 pcs + bracket bushing cabin RH</t>
  </si>
  <si>
    <t>Muddazzir, mustari, asrianto, rizal</t>
  </si>
  <si>
    <t>Camber A3 bocor</t>
  </si>
  <si>
    <t>Replace camber 1 pcs</t>
  </si>
  <si>
    <t>Asrianto, RIJAL</t>
  </si>
  <si>
    <t>Disc cluth limid, eror gs netral sendiri</t>
  </si>
  <si>
    <t>Remove tranmisi, remove disc cluth</t>
  </si>
  <si>
    <t>Teguh, sudaim, suwanto</t>
  </si>
  <si>
    <t>Silinder duml leak</t>
  </si>
  <si>
    <t>Reaplce silinder dump</t>
  </si>
  <si>
    <t xml:space="preserve">Jumaslang Tono syapuddin adi jonatan jepri </t>
  </si>
  <si>
    <t xml:space="preserve">Hose Coolent Leak. </t>
  </si>
  <si>
    <t xml:space="preserve">Instal hose Coolent, Add air Coolent 5 liter. </t>
  </si>
  <si>
    <t xml:space="preserve">Reposisi filter Air drayer. </t>
  </si>
  <si>
    <t>Pressure drop, lining lengket A3/RH.</t>
  </si>
  <si>
    <t xml:space="preserve">Ripair valve chamber A3/RH, Replace Chamber brike A2/LH, Adjust brike All post. </t>
  </si>
  <si>
    <t xml:space="preserve">Low power. </t>
  </si>
  <si>
    <t xml:space="preserve">Clining filter sprator,Clining Filter Air cliner, Adjust brike All post. </t>
  </si>
  <si>
    <t xml:space="preserve">Pressure Drop. </t>
  </si>
  <si>
    <t xml:space="preserve">Ripair lock Pipa Compressor. </t>
  </si>
  <si>
    <t>Spring rear Lh no 3 broken, Bolt cilinder dump losen 1pcs mising 3 pcs</t>
  </si>
  <si>
    <t xml:space="preserve">Replace spring rear Lh no 3 broken+instal spring no 3 new, Bolt cilinder dump losen 1pcs mising 3 pcs+instal bolt new 1pcs </t>
  </si>
  <si>
    <t>Li-Ning brake pos 2,3,4,7 limit,avot Valve turbo leak,hose stering servo pump leak</t>
  </si>
  <si>
    <t>Replace lining pos 2,3,4,7, replace avo valve turbo, replace hose pipe servo pump stering,add oil stering 4 liter</t>
  </si>
  <si>
    <t xml:space="preserve">Muh Al-Fajri,Sudirman,resal Renaldo, Ramlang </t>
  </si>
  <si>
    <t>Mansyah, bardi, martin</t>
  </si>
  <si>
    <t>Puput, suhardi, mahran</t>
  </si>
  <si>
    <t>Accu drop</t>
  </si>
  <si>
    <t>Jumaslang syapuddin adi jepri nurdin</t>
  </si>
  <si>
    <t>Shock cabin front RH/lh shock cabin rear RH/lh broken.</t>
  </si>
  <si>
    <t>Replace shock cabin front LH.replace pir shock cabin front RH.replace shock cabin rear RH Lh.ripair bushing shock cabin pendek rear RH.</t>
  </si>
  <si>
    <t>Lexsy.asrianto.marcel</t>
  </si>
  <si>
    <t xml:space="preserve">Saiful, saha, mansyah, restu, </t>
  </si>
  <si>
    <t>Rolling Tire pos 2</t>
  </si>
  <si>
    <t>Saiful, saha, mansyah, Hendra, Martin, bardi</t>
  </si>
  <si>
    <t>disc clutch limid</t>
  </si>
  <si>
    <t>Completet part, install cervo clutch new, lerning</t>
  </si>
  <si>
    <t>Teguh, sudaim, suwanto, eko w</t>
  </si>
  <si>
    <t>Clam hose retarder missing</t>
  </si>
  <si>
    <t>Reaplace clam hose retarded and add coolant 10 liter</t>
  </si>
  <si>
    <t>Jumaslang syapuddin nurdin adi jepri</t>
  </si>
  <si>
    <t>Hose chamber leak</t>
  </si>
  <si>
    <t>Reaplace hose chamber</t>
  </si>
  <si>
    <t>Jumaslang syapuddin nurdin adi</t>
  </si>
  <si>
    <t>Bolt braket kabin missing 2 pcs</t>
  </si>
  <si>
    <t>Reaplace Bolt braket kabin 2 pcs</t>
  </si>
  <si>
    <t>Bearing segment damage</t>
  </si>
  <si>
    <t>Replace bearing segment</t>
  </si>
  <si>
    <t>Tensioner alternator broken, V belt alternator damage, V belt fan damage, Bolt hanger spring front rh broken</t>
  </si>
  <si>
    <t>Replace tensioner alternator, Replace V belt alternator, Replace V belt fan, Replace bolt hanger spring and instal</t>
  </si>
  <si>
    <t>Eror speet</t>
  </si>
  <si>
    <t>Repair valve, resat eror transmisi</t>
  </si>
  <si>
    <t>Adrianto,Jonathan</t>
  </si>
  <si>
    <t xml:space="preserve">Wiper malfungsi </t>
  </si>
  <si>
    <t>Repair wiper</t>
  </si>
  <si>
    <t xml:space="preserve">Spring Rr Lh brocken namber one &amp; Holo spring Lh parted </t>
  </si>
  <si>
    <t>Replace spring no 1 Lh &amp; replace holo spring 2 pcs Lh</t>
  </si>
  <si>
    <t>Samsul alam, Ramlang, resal renaldo, sudirmang</t>
  </si>
  <si>
    <t>,,</t>
  </si>
  <si>
    <t>Valve For way leak</t>
  </si>
  <si>
    <t>Repair Valve forway</t>
  </si>
  <si>
    <t xml:space="preserve">Muh Al-Fajri </t>
  </si>
  <si>
    <t>Cek presure, Ripaer hose ac &amp; isi preon</t>
  </si>
  <si>
    <t>6/25/2025</t>
  </si>
  <si>
    <t>Stering upnormal,bushing stabilizer missing</t>
  </si>
  <si>
    <t xml:space="preserve">Repair stering colom,instal rubber stabilizer </t>
  </si>
  <si>
    <t xml:space="preserve">Muh Al-Fajri, Sudirman </t>
  </si>
  <si>
    <t xml:space="preserve">Li-Ning brake pos 1,2,4 limit, bearing hub worn out pos 1 </t>
  </si>
  <si>
    <t>Replace lining brake pos 1,2,4, replace bearing hub pos 1</t>
  </si>
  <si>
    <t>Resal Renaldo,Ramlang,Samsul alam</t>
  </si>
  <si>
    <t>Cek preaure, Ganti pipa condensor ac, Vakum, isi oli &amp; preon</t>
  </si>
  <si>
    <t>Lampu belakang mati semua, Lampu retting belakang mati semua</t>
  </si>
  <si>
    <t>Ganti tail-lamp 1pcs &amp; ganti bola-lampu k1 2pcs, ripaer harnes lampu</t>
  </si>
  <si>
    <t xml:space="preserve">Tambah fuel rakor </t>
  </si>
  <si>
    <t>Reaplace rakor and watersparator retok Bolt braket spion</t>
  </si>
  <si>
    <t>Jumaslang Jonatan adi jepri tono</t>
  </si>
  <si>
    <t>Turbo charger Damage</t>
  </si>
  <si>
    <t>Complete Replace pipe turbo ke hose itercooler, Replace batrai 2 pcs, replace radio, add air coolant 8 liter</t>
  </si>
  <si>
    <t>Error abs and hose stering leak</t>
  </si>
  <si>
    <t>Riset tombol Hazzard and add oli stering 3 liter</t>
  </si>
  <si>
    <t>Penting tabung angin leak</t>
  </si>
  <si>
    <t>Ripair penting tabung angin</t>
  </si>
  <si>
    <t>Jumaslang Jonatan Tono adi jepri</t>
  </si>
  <si>
    <t>Palep parking break bocor, palep hrdyer leak, power way leak</t>
  </si>
  <si>
    <t>Riper palep parking break, riper palep hrdyer, riper power way parkir baru.</t>
  </si>
  <si>
    <t xml:space="preserve">Jenal, Wahyu aji, ahsabul kafi </t>
  </si>
  <si>
    <t>Reaplace rakor and watersparator repair hose compressor</t>
  </si>
  <si>
    <t>Spring rr rh no 5 dan 6 broken</t>
  </si>
  <si>
    <t>Replace spring new no 5 dan 6</t>
  </si>
  <si>
    <t>Aditya Irawan, Eko wahono, Teguh wahyudi</t>
  </si>
  <si>
    <t xml:space="preserve">Reaplce rakor 2 pcs and watersparator </t>
  </si>
  <si>
    <t>Low power(Fuel pressure Low)</t>
  </si>
  <si>
    <t>Cleaning raxor,Cleaning saluran fuel, replace filter racor, replace fuel filter, replace filter water separator.</t>
  </si>
  <si>
    <t>Low power (fuel pressure low)</t>
  </si>
  <si>
    <t>Reapleace water sparator and rakor</t>
  </si>
  <si>
    <t>Nut mounting engine missing 2 pc</t>
  </si>
  <si>
    <t>Instal nut mounting engine 2 pc</t>
  </si>
  <si>
    <t>Saiful, Hendra, saha, restu</t>
  </si>
  <si>
    <t>Front bumper RH damage by bolder</t>
  </si>
  <si>
    <t>Repair front bumper RH</t>
  </si>
  <si>
    <t>Muddazzir, maswar</t>
  </si>
  <si>
    <t>Front bumper RH damaged by bolder, air pressure drop</t>
  </si>
  <si>
    <t>Repair Front bumper RH, replace Valve brake LH</t>
  </si>
  <si>
    <t>Rodbar mufler parted, bolt bracket mufler missing 1 pcs</t>
  </si>
  <si>
    <t>Repair welding rodbar mufler, instal bolt bracket mufler 1 pcs, retorque all bolt bracket mufler</t>
  </si>
  <si>
    <t>Water coolant low</t>
  </si>
  <si>
    <t>Add water coolant 5 liter</t>
  </si>
  <si>
    <t>Spring RR no 3 RH parted, bolt bracket holow missing 2 pcs + sakle</t>
  </si>
  <si>
    <t>Replace spring RR no 3 RH , instal bolt bracket holow 2 pca + sakle</t>
  </si>
  <si>
    <t>Muddazzir, maswar, suwanto</t>
  </si>
  <si>
    <t>Saiful, saha, Hendra, restu</t>
  </si>
  <si>
    <t>Bocor sil silinder damp</t>
  </si>
  <si>
    <t>Rakit silinder damp</t>
  </si>
  <si>
    <t>Jepri M M, Tono, Adi</t>
  </si>
  <si>
    <t xml:space="preserve">Completed part </t>
  </si>
  <si>
    <t xml:space="preserve">Instal sensor abs pos 1234 canibal dt 96, Instal latch 8pcs canibal dt 96, Instal bolt+specer latch new 16 pcs, Instal hub pos 4 ex repair vendor </t>
  </si>
  <si>
    <t>Cek presure, Ganti pipa ac, Vakum, isi oli &amp; preon</t>
  </si>
  <si>
    <t>Cek presure, Ganti condensor ac ( ambil dr Dt 52 ), Vakum, isi oli &amp; preon</t>
  </si>
  <si>
    <t>AC hot, house low pressure to condensor leak</t>
  </si>
  <si>
    <t xml:space="preserve">Replace to house AC to low pressure condensor </t>
  </si>
  <si>
    <t xml:space="preserve">Ibrahim </t>
  </si>
  <si>
    <t xml:space="preserve">Lampu tayer RH trun off </t>
  </si>
  <si>
    <t xml:space="preserve">Replace lampu LED </t>
  </si>
  <si>
    <t xml:space="preserve">Motor blower AC malfungsion </t>
  </si>
  <si>
    <t xml:space="preserve">Cek and repair motor blower AC </t>
  </si>
  <si>
    <t>AC hot,condensor AC leak</t>
  </si>
  <si>
    <t>Pinjam condensor AC dari dt OB 52</t>
  </si>
  <si>
    <t>6/26/2025</t>
  </si>
  <si>
    <t>Generator broken and v belt broken</t>
  </si>
  <si>
    <t>Reaplce generator and v belt alternator</t>
  </si>
  <si>
    <t>Jumaslang Tono jonatan syapuddin</t>
  </si>
  <si>
    <t>Reaplce hose chamber pos 1</t>
  </si>
  <si>
    <t>Jumaslang Tono jonatan</t>
  </si>
  <si>
    <t>Valve parking brake bocor, Valve hrdyer bocor, Valve APU bocor</t>
  </si>
  <si>
    <t>Riper valve parking brake leak, riper valve hrdyer leak, riper valve apu</t>
  </si>
  <si>
    <t>Presure fuel Low power</t>
  </si>
  <si>
    <t>Cleaning jalur fuel, replace rakor, filter solar bawah, ganti shock braker belakang RH/LH</t>
  </si>
  <si>
    <t>Hardianto, mecelinus</t>
  </si>
  <si>
    <t>Pen spring broken</t>
  </si>
  <si>
    <t>Raplace pen spring axle 2 kana 2pc</t>
  </si>
  <si>
    <t>U-Bolt rear lh patah</t>
  </si>
  <si>
    <t xml:space="preserve">Reaplce U-Bolt rear LH </t>
  </si>
  <si>
    <t>Jumaslang Tono jonatan syapuddin Flavianus jepri</t>
  </si>
  <si>
    <t>Exsos break lengket</t>
  </si>
  <si>
    <t>Repair exsos break</t>
  </si>
  <si>
    <t xml:space="preserve">V-Belt radiator broken, water Pump fan clutch jamet, house radiator atas leak </t>
  </si>
  <si>
    <t xml:space="preserve">Replace V-Belt kanibal dt 96, replace water Pump fan clutch new, replace house radiator atas, add air radiator 30 liter </t>
  </si>
  <si>
    <t xml:space="preserve">Arif Setiawan, maswar, lexsi </t>
  </si>
  <si>
    <t>Replace compresor ac, Add freon</t>
  </si>
  <si>
    <t>Fiqri, Tono</t>
  </si>
  <si>
    <t>Cek presure, Ganti condensor new, Vakum, isi oli &amp; preon</t>
  </si>
  <si>
    <t xml:space="preserve">Replace bolam H7 1 pcs </t>
  </si>
  <si>
    <t>ADE INDRA, REZA, TOFIK ARIAN</t>
  </si>
  <si>
    <t>Bolt holo axle 3 LH broken 2 pcs and error truck brake failure</t>
  </si>
  <si>
    <t xml:space="preserve">Replace bolt holo alxe 3 LH 2 pcs and Ripair hose sasis LH. </t>
  </si>
  <si>
    <t>ADE INDRA, REZA RENALDO, TOFIK ARIAN</t>
  </si>
  <si>
    <t>Pin spring axle 2 RH loose and bolt selinder dump loose</t>
  </si>
  <si>
    <t>Ritoq pin spring and  ritoq bolt selinder dump</t>
  </si>
  <si>
    <t>Level coolant low and oli stering low</t>
  </si>
  <si>
    <t xml:space="preserve">Tambah coolant volvo 5 liter and tambah oli stering 2 liter. </t>
  </si>
  <si>
    <t>Lining pos 6 limit, lampu kerja LH mati</t>
  </si>
  <si>
    <t xml:space="preserve">Replace lining brake pos 6 and adjust brake, replace bolam H7 1 pcs. </t>
  </si>
  <si>
    <t>6/27/2025</t>
  </si>
  <si>
    <t>Jumaslang ricardus</t>
  </si>
  <si>
    <t>Lining a1 Rh lh limite</t>
  </si>
  <si>
    <t xml:space="preserve">Repair lining a1 Rh lh </t>
  </si>
  <si>
    <t>Resha sapan, Eko wahono</t>
  </si>
  <si>
    <t>Spring a2 lh no 2 parted</t>
  </si>
  <si>
    <t>Replace new spring a2 lh no 2</t>
  </si>
  <si>
    <t>Resha sapan, Arif</t>
  </si>
  <si>
    <t>Resha sapan , arif</t>
  </si>
  <si>
    <t>Spring a2 Rh no 2,3 parted</t>
  </si>
  <si>
    <t>Replace new spring a2 rh no 2,3</t>
  </si>
  <si>
    <t>Resha Salam , Arif , Joe rayen</t>
  </si>
  <si>
    <t>Reaplce silinder dump, hose dump, spiral</t>
  </si>
  <si>
    <t>Jumaslang Tono syapuddin Flavianus jepri ricardus  roni nurdin</t>
  </si>
  <si>
    <t xml:space="preserve">Bolt v stay missing </t>
  </si>
  <si>
    <t xml:space="preserve">Replace Bolt v stay </t>
  </si>
  <si>
    <t xml:space="preserve">Dwi Tri Nursantoso, Abdul Muin, A.amar, Indra Lesmana </t>
  </si>
  <si>
    <t xml:space="preserve">Mudguard RH Broken </t>
  </si>
  <si>
    <t>Repaire Mudguard RH</t>
  </si>
  <si>
    <t xml:space="preserve">Hosse Steering RH Bocor, Retoque Bolt Mudguard lh </t>
  </si>
  <si>
    <t>Replace Hosse Steering RH, Thitening Bolt Mudguard LH</t>
  </si>
  <si>
    <t>Indra Lesmanaa, A.amar</t>
  </si>
  <si>
    <t xml:space="preserve">Over head. </t>
  </si>
  <si>
    <t xml:space="preserve">Ripair hose radiator, Replace clam hose radiator. </t>
  </si>
  <si>
    <t>Canibal house dosing valve 2 pcs, Canibal dosing valve 1 pcs, Canibal house stering 1 pcs, Canibal priming pump 1 pcs, Canibal dt 96 to dt 68</t>
  </si>
  <si>
    <t>Aditya Irawan, Akmal</t>
  </si>
  <si>
    <t>Air pressur drop</t>
  </si>
  <si>
    <t>Continue tightening conenctor pipe compressor, repair valve brake</t>
  </si>
  <si>
    <t>Cek preaure, Ganti condensor ac new, Vakum, isi oli &amp; preon</t>
  </si>
  <si>
    <t xml:space="preserve">Li-Ning pos 1 limited </t>
  </si>
  <si>
    <t>Replace lining pos 1</t>
  </si>
  <si>
    <t>Muh Al-Fajri,Muh aqil</t>
  </si>
  <si>
    <t>Tire pos 5,6,11 leak</t>
  </si>
  <si>
    <t>Replace Tire pos 5,6,11</t>
  </si>
  <si>
    <t>Saiful, saha</t>
  </si>
  <si>
    <t>Suhardi, puput</t>
  </si>
  <si>
    <t>Saiful, saha, puput, suhardi</t>
  </si>
  <si>
    <t>suhardi, puput</t>
  </si>
  <si>
    <t>Saiful, saha, suhardi</t>
  </si>
  <si>
    <t>6/28/2025</t>
  </si>
  <si>
    <t>Pressure Drop</t>
  </si>
  <si>
    <t xml:space="preserve">Ripair Anti compuoding Valve. </t>
  </si>
  <si>
    <t xml:space="preserve">FAJRI. </t>
  </si>
  <si>
    <t>Conector hose steering RH realesed</t>
  </si>
  <si>
    <t>Instal conector hose steering RH, add oil steering 4 liter</t>
  </si>
  <si>
    <t>Sepring no 4 RR LH patah, pen sepring A2 LH keluar</t>
  </si>
  <si>
    <t>Replace Spring No 4 RR LH, Retorque Bolt Pen Spring A2/LH.</t>
  </si>
  <si>
    <t>MUHAMMAD AL FAJRI, SUDIRMAN, FAJRI</t>
  </si>
  <si>
    <t>Replace battery 2 pca</t>
  </si>
  <si>
    <t>Air pressure low, air drayer dirty</t>
  </si>
  <si>
    <t>Replace filter air drayer, cleaning air drayer</t>
  </si>
  <si>
    <t xml:space="preserve">Busing V-stay Broken RT 1 LH. </t>
  </si>
  <si>
    <t>Replace V-stay assy RT 1, Replace Bolt V-stay 36,2pcs</t>
  </si>
  <si>
    <t>FAJRI, SUDIRMAN</t>
  </si>
  <si>
    <t>Cross member Crack</t>
  </si>
  <si>
    <t>Replace Bolt Engine Mounting, Replace Rubber Engine Mounting, Instal radiator,Completed Part</t>
  </si>
  <si>
    <t>YUSRIL, ADE INDRA, TOFIK ARIAN</t>
  </si>
  <si>
    <t xml:space="preserve">Repair pipe conpressor (leaking) </t>
  </si>
  <si>
    <t>Wahyu aji,jaenal,kevin</t>
  </si>
  <si>
    <t xml:space="preserve">Hose steering LH leak </t>
  </si>
  <si>
    <t xml:space="preserve">Hose kanibal For DT 96 to DT 67 Replace hose steering LH </t>
  </si>
  <si>
    <t>Hose angin compressor leak</t>
  </si>
  <si>
    <t xml:space="preserve">Replace hose angin compressor </t>
  </si>
  <si>
    <t xml:space="preserve">Lopower </t>
  </si>
  <si>
    <t>Replace water separator 1 pcs, Cek turbo</t>
  </si>
  <si>
    <t>Li-Ning pos 1 dan pos 2 limit &amp; lampu belakang mati lh</t>
  </si>
  <si>
    <t>Replace Li-Ning pos 1 dan pos 2 &amp; repair lampu belakang lh</t>
  </si>
  <si>
    <t>ade indrayadi, indra saputra, rahmat fuji yama, ridho ilahi</t>
  </si>
  <si>
    <t>Melanjut kan pekerjaan team siang, Ganti condensor ac new, Vakum, isi oli &amp; preon</t>
  </si>
  <si>
    <t>Compressor broken</t>
  </si>
  <si>
    <t>Reaplce air compressor</t>
  </si>
  <si>
    <t>Bolt V-Stay parted, Bracket V-Stay aus, V-Stay A2 aus</t>
  </si>
  <si>
    <t>Replace bolt V-Stay, Bracket V-Stay, V-Stay</t>
  </si>
  <si>
    <t>Ricardus, Marcelinus W</t>
  </si>
  <si>
    <t>Bolt seat spring missing 1 pcs</t>
  </si>
  <si>
    <t>Instal bolt seat spring</t>
  </si>
  <si>
    <t>Ricardus</t>
  </si>
  <si>
    <t>Replace water seperator</t>
  </si>
  <si>
    <t>Lining brake pos 1 &amp; 2 limit</t>
  </si>
  <si>
    <t xml:space="preserve">Replace lining brake pos 1 &amp; 2, replace tension spring lining pos 2 pcs, Adjust brake all pos. </t>
  </si>
  <si>
    <t xml:space="preserve">SAHARUDDIN, AQIL, TOFIK ARIAN. </t>
  </si>
  <si>
    <t xml:space="preserve">Error Abs, Lining pos 2,3,4,5 limit, brake drum pos 3,5 broken, holo spring RR-LH 2 pcs broken, pengecekan bogy RR LH-RH. </t>
  </si>
  <si>
    <t xml:space="preserve">Replace lining pos 2,3,4,5, Replace brake drum pos 3,5 new, Replace holo spring RR-LH 1pcs new, Ripair sensor abs pos 5, adjust brake. </t>
  </si>
  <si>
    <t xml:space="preserve">ASRIANTO, AQIL, SAHARUDDIN, ADE RIO, TOFIK ARIAN. </t>
  </si>
  <si>
    <t>Instal waterpump new, Instal sil waterpump, Instal hous stering, Instal shakel iner + outer + bolt new 2 pcs, Instal glas racor</t>
  </si>
  <si>
    <t>Seal kit cylinder dump leak</t>
  </si>
  <si>
    <t>Replace seal kit cylunder dump &amp; Add oil hydrolik 20 liter</t>
  </si>
  <si>
    <t>Nurdiansyah,Yulius roni,Flavianus,Syahpuddin,Deddy rahman,Tomi,Ricardus</t>
  </si>
  <si>
    <t>6/29/2025</t>
  </si>
  <si>
    <t>Reaplce lampu Tyre RH</t>
  </si>
  <si>
    <t>TURBO JAMET, BAUT RUTBART ILANG 1</t>
  </si>
  <si>
    <t>Ganti turbo, Pemasangan baut rutbart</t>
  </si>
  <si>
    <t>Turbo charger damage</t>
  </si>
  <si>
    <t>Replace turbo, Replace intercooler, add oil engine 15 liter, Perbaikan flexible mufler dan AC hot</t>
  </si>
  <si>
    <t>Lining pos 5 limit, valve brake axle 2 leak</t>
  </si>
  <si>
    <t>Replace lining pos 5, replace tension spring lining new 1 pcs, Replace valve brake alxe 2 new ,adjust brake all pos</t>
  </si>
  <si>
    <t>Pin spring axle 2 RH missing</t>
  </si>
  <si>
    <t xml:space="preserve">Replace pin spring and slip axle 2 RH new, Remove instal slincher. </t>
  </si>
  <si>
    <t>Disclath n servo</t>
  </si>
  <si>
    <t>Continue install servo n kompletet,final check, Baut 19 .4.pcs</t>
  </si>
  <si>
    <t xml:space="preserve">Asrianto, Saharuddin </t>
  </si>
  <si>
    <t>Disc cluth limit, air presurre drop</t>
  </si>
  <si>
    <t>Replace assy dics cluth, filter airdyer, replace boster cluth, add oli transmisi</t>
  </si>
  <si>
    <t>Hardianto, resal renaldo, M.Alfajri</t>
  </si>
  <si>
    <t>6/30/2025</t>
  </si>
  <si>
    <t>Eror speed (GS10)</t>
  </si>
  <si>
    <t>Replace new filter air dryer, and cheking air system.</t>
  </si>
  <si>
    <t>Muin,Aqil,hardianto</t>
  </si>
  <si>
    <t xml:space="preserve">Spring no 1 A1 RH broken </t>
  </si>
  <si>
    <t xml:space="preserve">Replace spring no 1 A1 RH </t>
  </si>
  <si>
    <t xml:space="preserve">Arif Setiawan, Sumanto, Marcel wakada </t>
  </si>
  <si>
    <t>Low power ,air driyer leak</t>
  </si>
  <si>
    <t xml:space="preserve">Replace water separator clean air cleaner,repair air dryer </t>
  </si>
  <si>
    <t xml:space="preserve">Hardianto,Muh Al-Fajri </t>
  </si>
  <si>
    <t>Cuci evaporator ac, Ganti filter ac, Instal termostat ac manual</t>
  </si>
  <si>
    <t>Ganti compresor ac new, Ganti condensor ac new, Plasing sistem ac, Vakum, isi oli &amp; preon</t>
  </si>
  <si>
    <t>Housing air cleaner broken, bolt sasis loseen</t>
  </si>
  <si>
    <t>Replace new housing air cleaner, retorque bolt sasis</t>
  </si>
  <si>
    <t>Muin,Eko,Kamil.</t>
  </si>
  <si>
    <t xml:space="preserve">Can't start </t>
  </si>
  <si>
    <t>Repair cabel seri</t>
  </si>
  <si>
    <t>Can't strat</t>
  </si>
  <si>
    <t xml:space="preserve">Spiral muffler patah. </t>
  </si>
  <si>
    <t xml:space="preserve">Replace dan welding Spiral muffler. </t>
  </si>
  <si>
    <t xml:space="preserve">Fajri, Rudy welder. </t>
  </si>
  <si>
    <t>Riper head kompresor, Air drayer</t>
  </si>
  <si>
    <t>Asrianto, Maswar</t>
  </si>
  <si>
    <t xml:space="preserve">Replace water seperator </t>
  </si>
  <si>
    <t xml:space="preserve">Add air coollen 30 L
Add oil stering 4,5 L
Istal conektor house fiul ke rakor 2 pcs
Instal cover tutup Tanki fiul
Instal Muffler
Instal cover nut hub 2 pcs
Instal cover tank adblue
Instal vbelt kipas
Cass batrey
Test runing engine </t>
  </si>
  <si>
    <t xml:space="preserve">Aditya Irawan, Benjamin suseno </t>
  </si>
  <si>
    <t xml:space="preserve">Dt 68 </t>
  </si>
  <si>
    <t>Cek presure, Ganti compresor ac new, Vakum, isi oli &amp; preon</t>
  </si>
  <si>
    <t>Hose pump oil suction lines 18C3553 leak</t>
  </si>
  <si>
    <t>Replace hose 18C3553</t>
  </si>
  <si>
    <t>Nurdiansyah.Yulius roni. Flavianus. Tomi. Dedy rahman</t>
  </si>
  <si>
    <t>Bolt bracket radiator rh broken 1pcs
Bolt bracket casis srosmeambear broken 1pcs
Bracket labrang porsneling transmisi broken
Hose aps leak</t>
  </si>
  <si>
    <t>Weekly maintenance
Replace hose hose steering 68C2593
Replace bolt &amp; Nut 19 RH 1pcs
Replace bolt &amp; Nut 21 LH 1pcs
Welding bracket labrang porsneling transmisi
Repair hose aps</t>
  </si>
  <si>
    <t>Weekly maintenance, Hose steering 68C2593 leak, Handle retarder no fungsition, Lampu tyre LH off dead</t>
  </si>
  <si>
    <t>Replace hose steering 68C2593, Repair handle retarder, Replace lampu H3 tyre LH 1pcs</t>
  </si>
  <si>
    <t>Weekly maintenance, Bolt cylinder dump broken 1pcs, Bolt propeller shaft broken 1pcs</t>
  </si>
  <si>
    <t>Replace bolt &amp; Nut 21 Cylinder dump 1pcs, Replace bolt &amp; Nut 21 propeller shaft 1pcs</t>
  </si>
  <si>
    <t xml:space="preserve">U-bolt spring front LH broken, bushing stabilizer front missing, cant start. </t>
  </si>
  <si>
    <t xml:space="preserve">Replace U-bolt spring front LH 1 pcs, ripair bushing stabilizer front, replace batrai 1 pcs ( bekas) </t>
  </si>
  <si>
    <t>Replace hose stering and add oli stering 3 liter</t>
  </si>
  <si>
    <t xml:space="preserve">Lampu H7\RH dead. </t>
  </si>
  <si>
    <t>Replace Lampu H7/RH.</t>
  </si>
  <si>
    <t>Bolt braket transmisi loose</t>
  </si>
  <si>
    <t>Retok Bolt braket tranmisi</t>
  </si>
  <si>
    <t>Jumaslang Tono jepri adi jonatan</t>
  </si>
  <si>
    <t>Reaplce lampu Tyre Lh</t>
  </si>
  <si>
    <t>Replace racor 2pcs, Replace water sparator 1pcs</t>
  </si>
  <si>
    <t>Low power &amp; Hose air pressure kompressor leak</t>
  </si>
  <si>
    <t>Replace Racor 2pcs &amp; Replace water sparator 1pcs. Replace hose 04C2025</t>
  </si>
  <si>
    <t>Nurdiansyah. Flavianus. Yulius roni. Tomi. Dedy rahman</t>
  </si>
  <si>
    <t>house pto bocor, Radio mati2</t>
  </si>
  <si>
    <t>Sambung house pto pakai pesto 8, 1 pcs, Ganti kabel radio</t>
  </si>
  <si>
    <t>Jaenal, samsu</t>
  </si>
  <si>
    <t>Transmision problem</t>
  </si>
  <si>
    <t>Repelace transmision,compelete part (canibal),instal driver seat</t>
  </si>
  <si>
    <t>Wahyu Aji,marcel wakoda</t>
  </si>
  <si>
    <t xml:space="preserve">Lining A3 RH limit </t>
  </si>
  <si>
    <t xml:space="preserve">Replace lining A3 RH </t>
  </si>
  <si>
    <t xml:space="preserve">Replace spring no 1 A1 RH, replace stabilizer, replace busing stabilizer </t>
  </si>
  <si>
    <t>Air drayer leak</t>
  </si>
  <si>
    <t>Replace air drayer</t>
  </si>
  <si>
    <t>Pump body leak, Hose stering leak</t>
  </si>
  <si>
    <t>Replace pump body, Replace hose stering</t>
  </si>
  <si>
    <t>Add coolant 10 ltr</t>
  </si>
  <si>
    <t>Jepri M M, Jhonatan lubis, Tono</t>
  </si>
  <si>
    <t>Replace water pump, add coolant 40 ltr</t>
  </si>
  <si>
    <t>Lamp tire lh off</t>
  </si>
  <si>
    <t>Replace lamp tire lh</t>
  </si>
  <si>
    <t>Low power, Ada bocor angin</t>
  </si>
  <si>
    <t>Replace sparator, Replace racor, Chek kebocoran angin</t>
  </si>
  <si>
    <t>Tono, Jonatan, Jefry</t>
  </si>
  <si>
    <t>Bocor angin di tuas dump</t>
  </si>
  <si>
    <t>Check kebocoran, Repair tuas dump</t>
  </si>
  <si>
    <t>Replace waters separator, rakor</t>
  </si>
  <si>
    <t>Hose hendel dump bocor</t>
  </si>
  <si>
    <t xml:space="preserve">Repair hose </t>
  </si>
  <si>
    <t>Instal cover silincer Muffler, Merapikan kabel abs, Ganti bearing wilhub A4 rh</t>
  </si>
  <si>
    <t>Aditya Irawan, Benyamin suseno</t>
  </si>
  <si>
    <t xml:space="preserve">Skejule ganti engine </t>
  </si>
  <si>
    <t xml:space="preserve">Remove radiator esy and intercoller, Remove engine </t>
  </si>
  <si>
    <t xml:space="preserve">Aditya Irawan </t>
  </si>
  <si>
    <t>DT 111</t>
  </si>
  <si>
    <t>column switch gear malfungtion</t>
  </si>
  <si>
    <t>canibal from DT 965 / DT 101, remove column switch gear DT 101, remove column switch gear DT 111, replace and install column switch gear DT 111, filan check and filnal test column switch gear DT 111</t>
  </si>
  <si>
    <t>Wiper blade RH demage SP231543</t>
  </si>
  <si>
    <t>Replace wiper blade SP231543</t>
  </si>
  <si>
    <t xml:space="preserve">Bolt v-stay A3 yg 27 Parted </t>
  </si>
  <si>
    <t>Remove bolt v-stay, instal kambali v-stay A3</t>
  </si>
  <si>
    <t xml:space="preserve">Deny yudha,Muh Al-Fajri </t>
  </si>
  <si>
    <t>Bolt wheel pos 8 Broken 10 pcs,LiNing pos 8 limit</t>
  </si>
  <si>
    <t>Replace bolt wheel pos 8 10 pcs, replace LiNing pos 8</t>
  </si>
  <si>
    <t xml:space="preserve">Low power,ABS Malfunction </t>
  </si>
  <si>
    <t xml:space="preserve">Cleaning Air filter, riset ABS by Vtt </t>
  </si>
  <si>
    <t>Weekly maintenance, Low power. Hose steering valve 68C0832 leak, Hose hydrolik 18C3570 &amp; 18C3553 leak</t>
  </si>
  <si>
    <t>Replace racor 1pcs &amp; Replace water sparator 1pcs, Replace hose steering valve 68C0832, Replace hose hydrolik 18C3570 &amp; 18C3553</t>
  </si>
  <si>
    <t>Nurdiansyah. Yulius roni. Dedy rahman. Tomi. Syahpuddin</t>
  </si>
  <si>
    <t>Weekly maintenance, Bolt bracket radiator rh broken 1pcs, Water coolant low level</t>
  </si>
  <si>
    <t>Replace bolt &amp; Nut 19 1pcs, Add water coolant 5 liter</t>
  </si>
  <si>
    <t>Pin spring axle 2 RH lose</t>
  </si>
  <si>
    <t>Ritoq pin spring axle 2 RH</t>
  </si>
  <si>
    <t>TEGUH WAHYUDI, AMIR, TOFIK ARIAN</t>
  </si>
  <si>
    <t xml:space="preserve">Clam muffler lose and bushing sok absorber axle 3 RH missing </t>
  </si>
  <si>
    <t>Ritoq clam muffler and ripair bushing sok absorber axle 3 RH</t>
  </si>
  <si>
    <t>Hose reservoil oli stering leak</t>
  </si>
  <si>
    <t>Ripair hose reservoil oli stering and add oli stering 3 liter</t>
  </si>
  <si>
    <t>Bolt safety lining missing and oli stering low</t>
  </si>
  <si>
    <t>Replace bolt safety lining and add oli stering 2 liter</t>
  </si>
  <si>
    <t>Ari pressure drop and speed masuk</t>
  </si>
  <si>
    <t xml:space="preserve">Ripair valve ABS and netralkan speed. </t>
  </si>
  <si>
    <t>Pin spring axle 2 RH loose</t>
  </si>
  <si>
    <t xml:space="preserve">Ritoq pin spring axle 2 RH </t>
  </si>
  <si>
    <t>Head kompresor leak</t>
  </si>
  <si>
    <t>Reseal head kompresor angin</t>
  </si>
  <si>
    <t>Hardianto, dwi</t>
  </si>
  <si>
    <t>Replace relay valve brake</t>
  </si>
  <si>
    <t>Add coolant 38 liter</t>
  </si>
  <si>
    <t>Caep link stabilizer A1 RH missing</t>
  </si>
  <si>
    <t>Instal keep, Instal bushing stabilizer, Instal bolt keep</t>
  </si>
  <si>
    <t xml:space="preserve">Pin spring A1 RR RH LOSSEN </t>
  </si>
  <si>
    <t>Instal nut pin spring</t>
  </si>
  <si>
    <t>MAULIA INDRA LESMANA, Jorayn recardus</t>
  </si>
  <si>
    <t>Hollow spring A3 RH damage, Shock cabine rh noise</t>
  </si>
  <si>
    <t>Repaces hollow spring, Reposisi shock cabine</t>
  </si>
  <si>
    <t>MAULIA INDRA LESMANA, Hardianto</t>
  </si>
  <si>
    <t>Reaplce rakor and watersparator and ajaa rem</t>
  </si>
  <si>
    <t>Replace water separator, rakor</t>
  </si>
  <si>
    <t>Jepri M M, Tono, Flavianus, Jumaslang</t>
  </si>
  <si>
    <t>Ada batu di lining brake di pos 5</t>
  </si>
  <si>
    <t>Keluarkan batu dari dlm lining brake</t>
  </si>
  <si>
    <t>Ricardus, Kevin D</t>
  </si>
  <si>
    <t>-air pressure drop</t>
  </si>
  <si>
    <t>replace air drayer, replace valve brake</t>
  </si>
  <si>
    <t>Akmal, Sudirman</t>
  </si>
  <si>
    <t>Roler A3 lh missing 2pcs</t>
  </si>
  <si>
    <t>Replace rolel lining 2pcs</t>
  </si>
  <si>
    <t>Akmal, M fajri</t>
  </si>
  <si>
    <t>Abs eror ,retoqu nut hub,final check hub pos 4</t>
  </si>
  <si>
    <t xml:space="preserve">Replace sensor ABS,reset by vtt,instal lock brake drum ,retoqu nut hub pos4 </t>
  </si>
  <si>
    <t>Muh Al-Fajri,suwanto, rahmat Kamil,sudirman</t>
  </si>
  <si>
    <t xml:space="preserve">Pin spring broken A1 lh </t>
  </si>
  <si>
    <t xml:space="preserve">Remove pin broken' reposisi bushing ancor,instal pin spring </t>
  </si>
  <si>
    <t>Brake chamber Pos 1 demage, Ac hot, Bolt safety radiator RH-LH broken 2pcs</t>
  </si>
  <si>
    <t>Replace brake chamber rh pos 1, Replace filter ac element, Replace bolt 21 safety radiator RH-LH 2PCS</t>
  </si>
  <si>
    <t>Nurdiansyah, Dedy rahman</t>
  </si>
  <si>
    <t>Hose tranmisi leak and level coolant low</t>
  </si>
  <si>
    <t>Ripair hose tranmisi and add coolant 3 liter</t>
  </si>
  <si>
    <t>RIDO, TOFIK ARIAN</t>
  </si>
  <si>
    <t>Braket accu broken</t>
  </si>
  <si>
    <t>Ripair braket accu</t>
  </si>
  <si>
    <t xml:space="preserve">Sok absorber Axle 3 RH broken, error abs </t>
  </si>
  <si>
    <t>Remove sok absorber axle 3 RH, Ripair sensor abs pos 6 and riset hazard</t>
  </si>
  <si>
    <t xml:space="preserve">Abs multifuncion,muffler patah. </t>
  </si>
  <si>
    <t>Welding muffler dan reposisi, cek abs.</t>
  </si>
  <si>
    <t xml:space="preserve">Ade Rio, fajri, team welder. </t>
  </si>
  <si>
    <t xml:space="preserve">Hub roda pos 4 broken </t>
  </si>
  <si>
    <t>Instal hub roda</t>
  </si>
  <si>
    <t>Amar, Arif, Saharuddin</t>
  </si>
  <si>
    <t>Repaer valve angin</t>
  </si>
  <si>
    <t>Bolt rood dump lose, bolt frame casis lose</t>
  </si>
  <si>
    <t>Ritorque bolt rod dump and frame casis</t>
  </si>
  <si>
    <t xml:space="preserve">Seat spring a2 lh broken </t>
  </si>
  <si>
    <t xml:space="preserve">Replace seat spring A2 lh </t>
  </si>
  <si>
    <t>Arif setiawan,samsu alam</t>
  </si>
  <si>
    <t xml:space="preserve">Clam stableser LH missing, baut pin spring A2 RH lose,baut dumd 2pcs missing, lampu kerja RH mati </t>
  </si>
  <si>
    <t xml:space="preserve">Replace clam stableser, replace busing stabilizer, retok baut pin spring, replace baut dumd 2pcs, replace lampu kerja H7 RH </t>
  </si>
  <si>
    <t xml:space="preserve">Arif setiawan,samsul alam </t>
  </si>
  <si>
    <t xml:space="preserve">Yulius Roni, Flavianus, Jepri, Tono </t>
  </si>
  <si>
    <t xml:space="preserve">Replace bolam lampu H4 1 pcs </t>
  </si>
  <si>
    <t xml:space="preserve">Jepri , Yulius Roni </t>
  </si>
  <si>
    <t xml:space="preserve">Replace water separator + Rakor 2 pcs </t>
  </si>
  <si>
    <t xml:space="preserve">Replace water separator + Rakor 1 pcs </t>
  </si>
  <si>
    <t xml:space="preserve">Replace water separator+Rakor 1 pcs </t>
  </si>
  <si>
    <t xml:space="preserve">Yulius Roni, Flavianus, jepri, Tono </t>
  </si>
  <si>
    <t xml:space="preserve">Replace water separator+ Rakor 1 pcs </t>
  </si>
  <si>
    <t xml:space="preserve">RFU </t>
  </si>
  <si>
    <t xml:space="preserve">DL 02 </t>
  </si>
  <si>
    <t xml:space="preserve">Jepri, Yulius Roni, Flavianus, Tono </t>
  </si>
  <si>
    <t xml:space="preserve">Replace water separator+Rakor 2 pcs </t>
  </si>
  <si>
    <t>Jepri, Yulius Roni, Flavianus, tono</t>
  </si>
  <si>
    <t>-Bolt ruber spring mising 2pcs
-bolt cylinder dump partet
-bolt braket air cleaner mising 2 pcs
-ruber bushing stabilizer mising
-hose air presure leak</t>
  </si>
  <si>
    <t>-instal bolt ruber spring 2pcs
-instal bolt cylinder dump 2pcs
-instal bolt braket air cleaner 1pcs
-instal ruber stabilizer
-repaer hose air presure</t>
  </si>
  <si>
    <t>Amar
Dwi tri
Arif
Galang</t>
  </si>
  <si>
    <t>Low power+Lampu kerja mati RH</t>
  </si>
  <si>
    <t xml:space="preserve">Replace water separator+Rakor 1 pcs+ lampu H4 1 pcs </t>
  </si>
  <si>
    <t xml:space="preserve">Yulius Roni, Flavianus,Jepri, Tono </t>
  </si>
  <si>
    <t xml:space="preserve">Flavianus, Jepri, Tono, Yulius Roni </t>
  </si>
  <si>
    <t>Replace water separator+Rakor 2 pcs</t>
  </si>
  <si>
    <t xml:space="preserve">Yulius Roni, Flavianus </t>
  </si>
  <si>
    <t>Jumaslang adi Tomi jonatan</t>
  </si>
  <si>
    <t>Low. Power</t>
  </si>
  <si>
    <t>Jumaslang adi jonatan tomi</t>
  </si>
  <si>
    <t>Radio ring trun off (tombol on broken), Harnes sensor retarder putus</t>
  </si>
  <si>
    <t xml:space="preserve">Replace radio ring, repair harnes sensor retarder </t>
  </si>
  <si>
    <t xml:space="preserve">Replace watersperator new, Replace fuel filter new. </t>
  </si>
  <si>
    <t>AMIR, AQIL,TEGUH WAHYUDI,TOFIK ARIAN</t>
  </si>
  <si>
    <t xml:space="preserve">Replace watersperator new, replace fuel filter new. </t>
  </si>
  <si>
    <t>AQIL, AMIR, TEGUH WAHYUDI, TOFIK ARIAN</t>
  </si>
  <si>
    <t>Replace valve parking brake new</t>
  </si>
  <si>
    <t>Replace filter waterseperator new, Replace fuel filter new</t>
  </si>
  <si>
    <t>Replace hose stering ger box and add oli stering 3 liter</t>
  </si>
  <si>
    <t>"</t>
  </si>
  <si>
    <t xml:space="preserve">Li-Ning brake pos 7,8 limited </t>
  </si>
  <si>
    <t>Replace lining brake pos 7,8</t>
  </si>
  <si>
    <t>Muh Al-Fajri,Rahmat Kamil,sudirman</t>
  </si>
  <si>
    <t>Assembly Li-Ning , replace lining brake pos 3</t>
  </si>
  <si>
    <t xml:space="preserve">Clan sensor Servo clutch </t>
  </si>
  <si>
    <t xml:space="preserve">Ripair hose angin. </t>
  </si>
  <si>
    <t xml:space="preserve">Fajri, inra lasmana, efendi, ridho. </t>
  </si>
  <si>
    <t>Servo clutch malfungsi</t>
  </si>
  <si>
    <t>Replace pump body</t>
  </si>
  <si>
    <t>Dedy Rahman, Yulius roni, Flavianus tanda, Jepri m</t>
  </si>
  <si>
    <t>Bolt Braket labrang transmisi loose</t>
  </si>
  <si>
    <t>Retoque bolt Braket labrang</t>
  </si>
  <si>
    <t>Flavianus tanda, Jepri m</t>
  </si>
  <si>
    <t>Disc clutch limit, Bearing fox transmisi broken</t>
  </si>
  <si>
    <t xml:space="preserve">Install Fox transmisi
Instal servo clutch
Instal guad transmisi
Instal propeller shaft
Replace disc clutch
Replace Bearing flywheel
Replace Release bearing
Replace servo clutch
Air Coolant 70 liter
Replace Fox transmisi </t>
  </si>
  <si>
    <t>Dedy Rahman
Flavianus tanda
Yulius roni
Jepri m
Tomi
Tono</t>
  </si>
  <si>
    <t>Bolt housing oil Cooler loose</t>
  </si>
  <si>
    <t>Retoque bolt housing oil cooler</t>
  </si>
  <si>
    <t xml:space="preserve">Error speed. </t>
  </si>
  <si>
    <t xml:space="preserve">Clining sensor speed dan counter shaf, learning speed, Retorque bolet mounting transmission. </t>
  </si>
  <si>
    <t>Spring rear nomer 1 a3 - a4 Lh parted, holow spring rear a4 lh broken</t>
  </si>
  <si>
    <t xml:space="preserve">Replace spring new nomer 1 rear a3 lh, replace holow spring rear pabrikasi a4 lh </t>
  </si>
  <si>
    <t>Teguh, aqil, akmal</t>
  </si>
  <si>
    <t>Spring rear nomer 3 a3 lh parted, clam mufler losen</t>
  </si>
  <si>
    <t xml:space="preserve">Replace spring rear new nomer 3 a3 lh, retoque clam mufler </t>
  </si>
  <si>
    <t>Teguh, aqil, suwanto, akmal, wahyu</t>
  </si>
  <si>
    <t>Replace disc clutch, replace counter shaft</t>
  </si>
  <si>
    <t>Wahyu Gusmawan, kandy</t>
  </si>
  <si>
    <t>Low power, glass cap racor leak</t>
  </si>
  <si>
    <t>Repair glass cap racor</t>
  </si>
  <si>
    <t>Replace harnes abs pos 8, reset abs by vtt</t>
  </si>
  <si>
    <t>Teguh, topik, aqil, akmal, yusril</t>
  </si>
  <si>
    <t>Reaplce hose hidrolik and add oil hidrolik 35 liter</t>
  </si>
  <si>
    <t>Complicated part</t>
  </si>
  <si>
    <t>Merapikan kabel harnes
Memperbaiki kebocoran hose radiator yang bocor
Instal hendle speed repair
Instal tail lamp
Instal radio
Inspek runing
Cek performa engine by centri</t>
  </si>
  <si>
    <t>Aditya Irawan
Wahyu Gusmawan
Adherio rendy</t>
  </si>
  <si>
    <t>Lining pos 6 problem</t>
  </si>
  <si>
    <t>Replace lining, repair kit roller, adjuster, nut roda 4 pc</t>
  </si>
  <si>
    <t>*</t>
  </si>
  <si>
    <t>Seat operator up normal, engine brake not fungsion,hazard deed</t>
  </si>
  <si>
    <t>Repair seat operator, check repair engine brake,repair cable hazard</t>
  </si>
  <si>
    <t>Bolt braket Muffler losen, rodbar broken</t>
  </si>
  <si>
    <t>Remove bolt, replace and instal.bolt braket Muffler ,repair welding rodbar</t>
  </si>
  <si>
    <t xml:space="preserve">Steering colom up normal </t>
  </si>
  <si>
    <t>Repair cable stering colom</t>
  </si>
  <si>
    <t>Bolt seat spring losen,pipe oil outter impeller torbo leak</t>
  </si>
  <si>
    <t>Tunning bolt seat spring, tunning bolt pipe oil outter impeller turbo</t>
  </si>
  <si>
    <t>Error gs,air pressure low</t>
  </si>
  <si>
    <t xml:space="preserve">Clan sensor Servo clutch, replace piston Valve </t>
  </si>
  <si>
    <t xml:space="preserve">Muh Al-Fajri,resal Renaldo </t>
  </si>
  <si>
    <t xml:space="preserve">Bolt v-stay losen, brake sag, temperatur Engine higt </t>
  </si>
  <si>
    <t>Tunning bolt v-stay,adjusd brake,add water collant</t>
  </si>
  <si>
    <t xml:space="preserve">Bolt v-stay losen </t>
  </si>
  <si>
    <t xml:space="preserve">Tunning bolt v-stay </t>
  </si>
  <si>
    <t xml:space="preserve">Repair piston Valve parking </t>
  </si>
  <si>
    <t>Pin spring lossen</t>
  </si>
  <si>
    <t>Reposisi bushing spring rear RH.ritok pin spring front rh</t>
  </si>
  <si>
    <t xml:space="preserve">Turbo damage. </t>
  </si>
  <si>
    <t xml:space="preserve">Replace rurbo dan intercooler, Replace hose intercooler LH/RH, Replace clam hose Intercooler 2 pcs, Add oil engine 13 liter. </t>
  </si>
  <si>
    <t xml:space="preserve">FAJRI, MASWAR. </t>
  </si>
  <si>
    <t xml:space="preserve">Add oil engine kurang 5 liter. </t>
  </si>
  <si>
    <t xml:space="preserve">Add oil engine 4 liter. </t>
  </si>
  <si>
    <t xml:space="preserve">Dump tidak bisa naik. </t>
  </si>
  <si>
    <t xml:space="preserve">Add oil hidrolik 20 liter, ripair hose hidrolik. </t>
  </si>
  <si>
    <t xml:space="preserve">MASWAR, FAJRI. </t>
  </si>
  <si>
    <t>Jonatan, Jepri, Tono</t>
  </si>
  <si>
    <t>White smoke</t>
  </si>
  <si>
    <t>Reaplce rakor and watersparator, injektor 6 pcs, solenoid valve 2 pcs</t>
  </si>
  <si>
    <t>Jumaslang jonatan syapuddin ricardus</t>
  </si>
  <si>
    <t xml:space="preserve">Gak bisa dump. </t>
  </si>
  <si>
    <t xml:space="preserve">Add oil hidrolik 20 liter, replace Handel pto. </t>
  </si>
  <si>
    <t xml:space="preserve">FAJRI, maswar. </t>
  </si>
  <si>
    <t>Holo spring damaged and rubber bogy RH damaged</t>
  </si>
  <si>
    <t>Replace holo spring 4 pcs new</t>
  </si>
  <si>
    <t>AMIR, MUDAZZIR, TEGUH WAHYUDI, TOFIK ARIAN</t>
  </si>
  <si>
    <t xml:space="preserve">Transmisi noise </t>
  </si>
  <si>
    <t xml:space="preserve">Instal disclutch new
Install pressure plate
Instal whairing transmisi
Install gs modul instal gs selector
Install pto pump
Install transmisi new ex repair vendor </t>
  </si>
  <si>
    <t xml:space="preserve">Aditya Irawan
Wahyu Gusmawan
Adherio rendy
Benjamin suseno </t>
  </si>
  <si>
    <t>Jumaslang Tono jepri adi</t>
  </si>
  <si>
    <t>Braket labrang perseneling loose</t>
  </si>
  <si>
    <t>Retok bolt braket labrang perseneling</t>
  </si>
  <si>
    <t>Water radiator low</t>
  </si>
  <si>
    <t>Add water cooling 4 liter</t>
  </si>
  <si>
    <t xml:space="preserve">Reaplace v belt alternator </t>
  </si>
  <si>
    <t>Jumaslang jepri tono</t>
  </si>
  <si>
    <t>Valve break leak and retarder nggak berfungsi</t>
  </si>
  <si>
    <t>Reaplce valve break and repair harnes retarder</t>
  </si>
  <si>
    <t xml:space="preserve">Repelace v-belt,repelace tensioner  </t>
  </si>
  <si>
    <t>Wahyu aji,lexy,fikri</t>
  </si>
  <si>
    <t>Linning limit pos 5&amp;6</t>
  </si>
  <si>
    <t>Repelace linning pos 5&amp;6</t>
  </si>
  <si>
    <t>Wahyu aji,ade rio,benyamin,amir</t>
  </si>
  <si>
    <t>Coolent level low,power windo up normal</t>
  </si>
  <si>
    <t>Add coolent 3 liter</t>
  </si>
  <si>
    <t>Amin,daliman</t>
  </si>
  <si>
    <t>Setering liar</t>
  </si>
  <si>
    <t>Instal bolt setering 13mm pcs</t>
  </si>
  <si>
    <t>Asyahabul kaffi,Sulaiman,jaenal</t>
  </si>
  <si>
    <t xml:space="preserve">Add coolent 5 liter </t>
  </si>
  <si>
    <t>A daliman,jeanal</t>
  </si>
  <si>
    <t xml:space="preserve">Calm turbo broken. </t>
  </si>
  <si>
    <t xml:space="preserve">Replace clam turbo. </t>
  </si>
  <si>
    <t xml:space="preserve">Replace wt sprator, replace filter air cliner, replace fuel filter. </t>
  </si>
  <si>
    <t xml:space="preserve">Replace wt sprator, replace air cliner, clining fuel filter. </t>
  </si>
  <si>
    <t xml:space="preserve">Clining water sprator, clining air cliner, clining fuel filter. </t>
  </si>
  <si>
    <t>5102#1</t>
  </si>
  <si>
    <t>Sepring no 2 A2 broken</t>
  </si>
  <si>
    <t>Replace sepring no 2</t>
  </si>
  <si>
    <t>Sewanto, Akmal, Eko wahono</t>
  </si>
  <si>
    <t>Low power, hollo spring rear a4 rh broken</t>
  </si>
  <si>
    <t>Clenning jalur fiul ke tank fiul, tes bos bhoster presure by vtt , replace hollo spring rear new a4 rh</t>
  </si>
  <si>
    <t>Teguh, sudaim, kandi s</t>
  </si>
  <si>
    <t>bolt n spaser tube iner, spacer tube clamping stabilizer rear missing, tail lamp mundur missing 1 pcs</t>
  </si>
  <si>
    <t xml:space="preserve">Replace n insstall spacer tube iner, spacer tube clamping stabilizer rear dari dt 28, intall tail lamp mundur </t>
  </si>
  <si>
    <t>Teguh, sudaim</t>
  </si>
  <si>
    <t>Replace termostat dari engine baru</t>
  </si>
  <si>
    <t>Bolt v stay parted a3</t>
  </si>
  <si>
    <t xml:space="preserve">Replace bolt v stay a3 </t>
  </si>
  <si>
    <t>Sudaim, kandy</t>
  </si>
  <si>
    <t>Hose stering bocor</t>
  </si>
  <si>
    <t xml:space="preserve">Replace hose stering </t>
  </si>
  <si>
    <t>Reaplace silinder dump</t>
  </si>
  <si>
    <t>Jumaslang Tono adi jonatan Herman syapuddin ricardus jepri nurdin</t>
  </si>
  <si>
    <t>Replace filter rakor.clean feul sender</t>
  </si>
  <si>
    <t>Lexsy.eko w.mustari</t>
  </si>
  <si>
    <t>Hose angin sasis kiri leak</t>
  </si>
  <si>
    <t>Ripair hose angin sasis kiri</t>
  </si>
  <si>
    <t>Angin tekor,exhaust brake tidak fungsi,house radiator rembes</t>
  </si>
  <si>
    <t>Repair exhaust brake,repelace house radiator,add coolant 10 Liter</t>
  </si>
  <si>
    <t>Valve brake axle 2 leak</t>
  </si>
  <si>
    <t xml:space="preserve">Ripair Valve brake axle 2 </t>
  </si>
  <si>
    <t>Head air compressor leak, forway leak, air drayer leak</t>
  </si>
  <si>
    <t xml:space="preserve">Cleaning air drayer, replace filter drayer and ripair forway ( riperkit new) </t>
  </si>
  <si>
    <t>Ripair air drayer</t>
  </si>
  <si>
    <t>Replace hose angin compressor new</t>
  </si>
  <si>
    <t xml:space="preserve">Ribbed belt fan clucth putus and kabel fan clucth putus </t>
  </si>
  <si>
    <t>Replace ribbed belt fan clucth new</t>
  </si>
  <si>
    <t xml:space="preserve">Exsos engine brike no fungsi. </t>
  </si>
  <si>
    <t xml:space="preserve">Ripair exsos engine brike. </t>
  </si>
  <si>
    <t xml:space="preserve">Jaenal, fajri, saharuddin. </t>
  </si>
  <si>
    <t xml:space="preserve">Hose stering leak. </t>
  </si>
  <si>
    <t xml:space="preserve">Add oil stering 8 liter, replace adepter hose stering. </t>
  </si>
  <si>
    <t xml:space="preserve">Sepring no 7 LH </t>
  </si>
  <si>
    <t>RIDO ILAHI, YUSRIL, ADERIO</t>
  </si>
  <si>
    <t>Sepring no 8 RH</t>
  </si>
  <si>
    <t xml:space="preserve">Ganti sepring </t>
  </si>
  <si>
    <t>Sepring A2 RH, Lining pos 7 LH</t>
  </si>
  <si>
    <t>Ganti sepring dan progres lining</t>
  </si>
  <si>
    <t xml:space="preserve">RIDO ILAHI, MARSEL, SUDIRMAN </t>
  </si>
  <si>
    <t xml:space="preserve">Clining </t>
  </si>
  <si>
    <t xml:space="preserve">RIDO ILAHI, YUSRIL </t>
  </si>
  <si>
    <t>Exhaust Brake Malfungsion</t>
  </si>
  <si>
    <t xml:space="preserve">Repaire Exhaust Brake </t>
  </si>
  <si>
    <t xml:space="preserve">Bolt set spring missing, Adjust Brake All </t>
  </si>
  <si>
    <t xml:space="preserve">Replace Bolt set spring, Adjust Brake All </t>
  </si>
  <si>
    <t>Dwi Tri Nursantoso, Abdul muin</t>
  </si>
  <si>
    <t>Lampu belakang lepas</t>
  </si>
  <si>
    <t xml:space="preserve">Perbaikan lampu belakang + Retoque Bolt Bracket </t>
  </si>
  <si>
    <t>Bolt Bracket air cleaner missing</t>
  </si>
  <si>
    <t xml:space="preserve">Replace Bolt Bracket air cleaner, Retoque Bolt Bracket air cleaner </t>
  </si>
  <si>
    <t>spring rear LH no.5 patah, spring rear RH no.6 patah</t>
  </si>
  <si>
    <t>Replace spring LH no.5, Replace spring RH no.6</t>
  </si>
  <si>
    <t>Wahyu Gusmawan, Rahmat kamil</t>
  </si>
  <si>
    <t>Bolt braket radiator missing</t>
  </si>
  <si>
    <t>Reaplce bolt braket radiator 2 pcs</t>
  </si>
  <si>
    <t>Reservoir leak</t>
  </si>
  <si>
    <t>Reaplce hose hidrolik, reaplce reservoir, reaplce, mappelar, add coolant 30 liter</t>
  </si>
  <si>
    <t xml:space="preserve">Jumaslang syapuddin Flavianus nurdin </t>
  </si>
  <si>
    <t>Li-Ning pos 7 limit</t>
  </si>
  <si>
    <t>Replace Li-Ning pos 7, Replace brake drum new</t>
  </si>
  <si>
    <t xml:space="preserve">Wahyu Gusmawan, Eko wahono </t>
  </si>
  <si>
    <t xml:space="preserve">Ripair Handel speed. </t>
  </si>
  <si>
    <t xml:space="preserve">DT 43 KPB </t>
  </si>
  <si>
    <t xml:space="preserve">Ripair hose chamber, Retorque bolt pipa compressor. </t>
  </si>
  <si>
    <t xml:space="preserve">Hose hidrolik leak. </t>
  </si>
  <si>
    <t xml:space="preserve">Replace hose hidrolik, add oil hidrolik 40 liter. </t>
  </si>
  <si>
    <t xml:space="preserve">Valve brike leak. </t>
  </si>
  <si>
    <t xml:space="preserve">Replace valve brike anti compoundi. </t>
  </si>
  <si>
    <t>Reaplace airdryer assy</t>
  </si>
  <si>
    <t>Jumaslang Tono Flavianus jonatan jepri herman</t>
  </si>
  <si>
    <t>Reaplace reservoir coolant</t>
  </si>
  <si>
    <t xml:space="preserve">Jumaslang jonatan Flavianus jepri </t>
  </si>
  <si>
    <t>torquerod wornout LH</t>
  </si>
  <si>
    <t>Repair bushing stabilizer rear, Replace torquerod rear LH</t>
  </si>
  <si>
    <t>Wahyu Gusmawan, Rahmat kamil , benjamin</t>
  </si>
  <si>
    <t>Spring no 1 parted</t>
  </si>
  <si>
    <t>Replace spring no 1</t>
  </si>
  <si>
    <t>Jonathan, Irfan</t>
  </si>
  <si>
    <t>Bussing v-tay wortout</t>
  </si>
  <si>
    <t>Replace bussing v-tay</t>
  </si>
  <si>
    <t>Pcb streering coloum high beam short circuit</t>
  </si>
  <si>
    <t>Ganti pcb ( ambil dari dt 58 )</t>
  </si>
  <si>
    <t>Ibrahim nur, Ade aryo</t>
  </si>
  <si>
    <t xml:space="preserve">Starting motor no fungsi, Valve brake axle 3 LH leak, radio mati. </t>
  </si>
  <si>
    <t xml:space="preserve">Replace starting motor new, Replace Valve brake alxe 3 lh new, Ripair kabel radio. </t>
  </si>
  <si>
    <t>Replace Valve brake axle 3 RH new</t>
  </si>
  <si>
    <t xml:space="preserve">Spring no 9 rh parted, spring lh no 4 parted &amp; spiral muffler leak </t>
  </si>
  <si>
    <t>Replace spring no 9 rh, replace spring no 4lh &amp; replace spiral muffler</t>
  </si>
  <si>
    <t>Kandi, wahyu gusmawan, rahmat fuji yama</t>
  </si>
  <si>
    <t>Bushing stabilizer A1 LH RH missing, Lampu kerja RH shut off</t>
  </si>
  <si>
    <t xml:space="preserve">Instal bushing stabilizer, Repaces work lamp RH </t>
  </si>
  <si>
    <t>MAULIA INDRA LESMANA, Andi amar</t>
  </si>
  <si>
    <t>Kebocoran oli engine</t>
  </si>
  <si>
    <t>Replace hose pengisian oli engine</t>
  </si>
  <si>
    <t>Driver seat broken</t>
  </si>
  <si>
    <t>Replace seat</t>
  </si>
  <si>
    <t>Jonathan Ofin, Indra Lasmana</t>
  </si>
  <si>
    <t xml:space="preserve">Hollow spring A3 LH &amp; A4 LH WRON OUT </t>
  </si>
  <si>
    <t xml:space="preserve">Repaces hollow spring </t>
  </si>
  <si>
    <t>MAULIA INDRA LESMANA</t>
  </si>
  <si>
    <t>Hydraulic oil tank leak</t>
  </si>
  <si>
    <t xml:space="preserve">Repaire dan welding </t>
  </si>
  <si>
    <t>MAULIA INDRA LESMANA, Hardianto b, Arif s, Andi amar</t>
  </si>
  <si>
    <t>Hose steering valve 68C2592 leak</t>
  </si>
  <si>
    <t>Replace hose steering valve 68C2592</t>
  </si>
  <si>
    <t>Nurdiansyah. Syahpuddin</t>
  </si>
  <si>
    <t>Hose oil pump suction lines 18C3553 leak</t>
  </si>
  <si>
    <t>Nurdiansya. Syahpuddin</t>
  </si>
  <si>
    <t>Sensor abs pos 5 damaged</t>
  </si>
  <si>
    <t>Replace sensor abs pos 5</t>
  </si>
  <si>
    <t>MUDDAZZIR, TEGUH WAHYUD</t>
  </si>
  <si>
    <t>Oli engine kurang 6 liter, Rilay Valve bocor</t>
  </si>
  <si>
    <t>Add oli 5 liter, Replace Rilay Valve 1 pcs</t>
  </si>
  <si>
    <t>Angin tekor d parkiran, Pipa kompresor bocor</t>
  </si>
  <si>
    <t xml:space="preserve">Welding pipa kompresor </t>
  </si>
  <si>
    <t>Asrianto, Akil</t>
  </si>
  <si>
    <t>Set sepring demage</t>
  </si>
  <si>
    <t>Replace set sepring, Baut set set sepring 4 pcs</t>
  </si>
  <si>
    <t xml:space="preserve">over head. </t>
  </si>
  <si>
    <t xml:space="preserve">Cek hose sirkulasi air coolent, add air coolent 4 liter. </t>
  </si>
  <si>
    <t xml:space="preserve">Panel radiator nyala. </t>
  </si>
  <si>
    <t xml:space="preserve">Add air coolent 7 liter, Cek hose sirkulasi air coolent. </t>
  </si>
  <si>
    <t xml:space="preserve">Pressure drop dan error gs. </t>
  </si>
  <si>
    <t xml:space="preserve">Netral kan speed menual,learning speed, replace filter air dryer. </t>
  </si>
  <si>
    <t xml:space="preserve">Spring front RH No 1 patah. </t>
  </si>
  <si>
    <t xml:space="preserve">Replace spring no1/RH, adjust brike all post. </t>
  </si>
  <si>
    <t xml:space="preserve">Fajri, maswar, Rijal. </t>
  </si>
  <si>
    <t>Replace batrai 1 pcs</t>
  </si>
  <si>
    <t>Hose stering Cabang 3 sasis kiri leak</t>
  </si>
  <si>
    <t>Replace hose stering dan add oli stering 3 liter</t>
  </si>
  <si>
    <t>Ripair lock adafter pipa kompresor</t>
  </si>
  <si>
    <t>Gasket manifold damage, Labrang transmisi damage, Lock kabin broken</t>
  </si>
  <si>
    <t>Replace gasket manifold, Replace labrang transmisi, Replace lock kabin</t>
  </si>
  <si>
    <t>Dedy Rahman, Yulius roni, Flavianus tanda, Jepri, Herman mamat</t>
  </si>
  <si>
    <t>Limite Valve dump leak</t>
  </si>
  <si>
    <t>Repair limite Valve dump</t>
  </si>
  <si>
    <t>Yulius roni, Dedy Rahman, Flavianus tanda, Herman mamat, Jepri m</t>
  </si>
  <si>
    <t>Spring no.3 A1 LH patah</t>
  </si>
  <si>
    <t xml:space="preserve">Replace spring no.3 A1 LH </t>
  </si>
  <si>
    <t xml:space="preserve">Wahyu Gusmawan, Akmal , Eko Wahono </t>
  </si>
  <si>
    <t xml:space="preserve">Low power, Boost pressure tidak tercapai </t>
  </si>
  <si>
    <t>Replace turbo, Test running, Bosst Pressure Tercapai</t>
  </si>
  <si>
    <t xml:space="preserve">Lexy Febrianto, Dwi Tri Nursantoso </t>
  </si>
  <si>
    <t xml:space="preserve">Error ABS Malfungsion </t>
  </si>
  <si>
    <t>Cek by VTT, Repaire Harnes sensor ABS pos 6, reset by VTT</t>
  </si>
  <si>
    <t xml:space="preserve">Dwi Tri Nursantoso, Fikriiiii elektrik, Lexsy Febrianto </t>
  </si>
  <si>
    <t>Bolt ancorage kendor</t>
  </si>
  <si>
    <t>Retouqe bolt ancorge&amp;replace bolt ancorage 2 pcs</t>
  </si>
  <si>
    <t>Busing kabin broken</t>
  </si>
  <si>
    <t>Reaplce busing kabin</t>
  </si>
  <si>
    <t>Asrianto, ade indrayadi, rahmat fuji yama, ridho ilahi</t>
  </si>
  <si>
    <t>7/13/2025</t>
  </si>
  <si>
    <t>pintu kanan tidak bisa dibuka dari dalam</t>
  </si>
  <si>
    <t>remove cabel pintu kanan, replace cabel pintu kanan</t>
  </si>
  <si>
    <t>DT 102</t>
  </si>
  <si>
    <t>column switch gear malfungtion , power window LH malfungtion</t>
  </si>
  <si>
    <t>replace and install column switch gear
test fungtion switch gear
repair power window LH
Repair failed and replaced with a new one
Remove power window LH broken
Replace power window LH new
test power window</t>
  </si>
  <si>
    <t>Basit, Andreas</t>
  </si>
  <si>
    <t>power window malfungtion, pintu kanan tidak bisa dibuka</t>
  </si>
  <si>
    <t>repair cabel pintu kanan, repair power window, install power window</t>
  </si>
  <si>
    <t>Add oli engine 5 ltr</t>
  </si>
  <si>
    <t xml:space="preserve">Coolant low level </t>
  </si>
  <si>
    <t>Reaplce filter AC and add Coolant 10 liter</t>
  </si>
  <si>
    <t>Jumaslang jonatan adi Tono</t>
  </si>
  <si>
    <t>Sepring no 3 A3 RH</t>
  </si>
  <si>
    <t>RIDO ILAHI, FAJRI</t>
  </si>
  <si>
    <t xml:space="preserve">Boggie LH, Holo sepring A3 LH </t>
  </si>
  <si>
    <t>Ganti karet Boggie, Ganti Holo sepring 2 pcs</t>
  </si>
  <si>
    <t>RIDO ILAHI, ASRIANTO, ADERIO</t>
  </si>
  <si>
    <t>Replace relay valve brike A3/LH.</t>
  </si>
  <si>
    <t>7/14/2025</t>
  </si>
  <si>
    <t>Baut seat sepring ilang 3 pcs</t>
  </si>
  <si>
    <t xml:space="preserve">Ganti baut seat sepring 3pcs </t>
  </si>
  <si>
    <t xml:space="preserve">Pressure drop, error gs. </t>
  </si>
  <si>
    <t xml:space="preserve">Netral kan speed menual, learning speed, welding pipa compressor. </t>
  </si>
  <si>
    <t xml:space="preserve">Fajri, maswar, Rudy welder. </t>
  </si>
  <si>
    <t xml:space="preserve">Replace dan ripair hose tabung angin forwey ke tabung servo. </t>
  </si>
  <si>
    <t>Replace hose stering cabang 3 sasis kiri dan add oli stering 3 liter</t>
  </si>
  <si>
    <t>Jonathan</t>
  </si>
  <si>
    <t>Replace pisto 6 1pcs</t>
  </si>
  <si>
    <t>Mud grud broken, braket tank hyidik broken, bussing stabizer wort out</t>
  </si>
  <si>
    <t xml:space="preserve">Repair braket mud grud, repair braket hidrolik, repair bussing stabilizir, </t>
  </si>
  <si>
    <t xml:space="preserve">Jonathan ofin, Fajri, </t>
  </si>
  <si>
    <t>Housing retarder leak, propelershaft broken</t>
  </si>
  <si>
    <t>Reaplce Proplershaft, refil oil retarder, refil coolant 70 liter reaplce housing retarder.</t>
  </si>
  <si>
    <t>7/15/2025</t>
  </si>
  <si>
    <t xml:space="preserve">PRESSURE DROP. </t>
  </si>
  <si>
    <t xml:space="preserve">REPLACE RIPAIR KIT AIR DRYER. </t>
  </si>
  <si>
    <t xml:space="preserve">FAJRI, RIJAL. </t>
  </si>
  <si>
    <t xml:space="preserve">ERROR GS. </t>
  </si>
  <si>
    <t xml:space="preserve">NETRALKAN SPEED MENUAL, LEARNING SPEED. </t>
  </si>
  <si>
    <t xml:space="preserve">REPLACE VALVE ANTI COUMPUNDING. </t>
  </si>
  <si>
    <t xml:space="preserve">Replace hose angin ke forwey. </t>
  </si>
  <si>
    <t>FAJRI,MASWAR.</t>
  </si>
  <si>
    <t>Front Pen spring A1 RH parted</t>
  </si>
  <si>
    <t xml:space="preserve">Replace front pen spring A1 RH </t>
  </si>
  <si>
    <t>Deny yudha,Muh.alfajri</t>
  </si>
  <si>
    <t>Busing viste RH, A3 broken+baut patah, lampu rear LH, RH shoot</t>
  </si>
  <si>
    <t>Replase viste, + ganti baut 27,4pc, A3, ganti busing viste+ganti lampu belakang aisy RH. Lh</t>
  </si>
  <si>
    <t>Tono, irfan, kandi, ade indra, suwanto, marsel, abdul ba,sid</t>
  </si>
  <si>
    <t>CYLINDER DUMP CANT RELEASE</t>
  </si>
  <si>
    <t>CHECK AIR PRESSURE, REPAIR HANDLE PTO</t>
  </si>
  <si>
    <t>7/16/2025</t>
  </si>
  <si>
    <t>Busing Vstay broken,oil string low,tail lamp lh dead</t>
  </si>
  <si>
    <t xml:space="preserve">Repleace busing vstay,tmbah oil stering,repleace tail lamp lh </t>
  </si>
  <si>
    <t xml:space="preserve">Ibrahim,resal renaldo,kandi </t>
  </si>
  <si>
    <t xml:space="preserve">Repair exhaust brake </t>
  </si>
  <si>
    <t>Senter bolt broken</t>
  </si>
  <si>
    <t xml:space="preserve">Replace senter bolt, kalibrasi ABS </t>
  </si>
  <si>
    <t>Wahyu Gusmawan, Aditya irawan , Eko wahono</t>
  </si>
  <si>
    <t xml:space="preserve">V- belt broken </t>
  </si>
  <si>
    <t xml:space="preserve">Replace v - belt </t>
  </si>
  <si>
    <t xml:space="preserve">Wahyu Gusmawan, Aditya irawan, Eko Wahono </t>
  </si>
  <si>
    <t>Bushing sockbraker warnout</t>
  </si>
  <si>
    <t>Repair bushing sockbraker</t>
  </si>
  <si>
    <t>SUDAIM, Saharudin</t>
  </si>
  <si>
    <t>Repair valve break pump</t>
  </si>
  <si>
    <t>Li-Ning brake axle 3 RH LH, bolt seal hub broken, bolt tyre 10 pcs broken</t>
  </si>
  <si>
    <t>Instal Li-Ning brake axle 3 RH LH, Replace bolt tyre LH 10 pcs, Replace bolt seal hub 2 pcs</t>
  </si>
  <si>
    <t>Rijal, Saharudin, Maswar, Jonathan, Sudaim</t>
  </si>
  <si>
    <t>Bolt torquerod patah 1 pcs dan bolt bracket labrang perseneling kendor 3 pcs</t>
  </si>
  <si>
    <t>Replace bolt torquerod 1pcs, Retoque bolt brucket perseneling 3pcs</t>
  </si>
  <si>
    <t>Tono, Joe rayen</t>
  </si>
  <si>
    <t>7/17/2025</t>
  </si>
  <si>
    <t>Lampu kerja H7 LH mati</t>
  </si>
  <si>
    <t>Ganti lampu kerja H7 LH</t>
  </si>
  <si>
    <t>Rijal</t>
  </si>
  <si>
    <t>Replace Li-Ning brake pos 5</t>
  </si>
  <si>
    <t>Sudaim, Saharudin, Maswar, Jonathan</t>
  </si>
  <si>
    <t>Bolt torquerod putus 1pcs</t>
  </si>
  <si>
    <t>Replace bolt torquerod</t>
  </si>
  <si>
    <t>Tono, Joe rayen, Jefry</t>
  </si>
  <si>
    <t>Busing kabin LH broken</t>
  </si>
  <si>
    <t xml:space="preserve">Reaplce  busing kabin LH </t>
  </si>
  <si>
    <t>Jumaslang jonatan jepri</t>
  </si>
  <si>
    <t>Li-Ning brake pos 5 tidak bisa di ajas</t>
  </si>
  <si>
    <t>Replace roller Li-Ning brake</t>
  </si>
  <si>
    <t>Sudaim, Maswar</t>
  </si>
  <si>
    <t>add oil engine 4 liter</t>
  </si>
  <si>
    <t>andi afdika, sulaiman</t>
  </si>
  <si>
    <t>add coolant 5 liter</t>
  </si>
  <si>
    <t xml:space="preserve">ashabul kahfi, andi afdika, sulaiman </t>
  </si>
  <si>
    <t>Li-Ning pos 2 limit</t>
  </si>
  <si>
    <t>Replace Li-Ning pos 2</t>
  </si>
  <si>
    <t>Asrianto, Reza renaldo</t>
  </si>
  <si>
    <t>DT 101</t>
  </si>
  <si>
    <t>completed part
steering berat
PTO malfungtion
strut bolt tyre axel 3 RH missing 1 pcs
strut bolt tyre axel 2 LH missing 2 pcs
trye axel 3 RH kurang 1pcs
tyre axel 2 LH kurang 1 pcs</t>
  </si>
  <si>
    <t>repair valve rear brake
repalce strut bolt tyre 1pcs axel 3 RH
replace strut bolt tyre 2pcs axel 2 LH
adjust brake
install radio kenwood sn B 8317868
install tyre axel 3 RH 1 pcs
install tyre axel 2 LH 1pcs
flusihng oil steering
replace filter steering
pengecekan lampu lampu
replace 14750667H tip control air
repair valve
add oil hydraulic 40 liter
add oil steering 3 liter
service PM 250 by tim service</t>
  </si>
  <si>
    <t>andreas
wahyu aji
benjamin
basit
asrianto
rezal
mustari</t>
  </si>
  <si>
    <t>Low power , boost pressure drop</t>
  </si>
  <si>
    <t>Replace turbo new</t>
  </si>
  <si>
    <t xml:space="preserve">Wahyu Gusmawan, suwanto , </t>
  </si>
  <si>
    <t>Hose turbo leak</t>
  </si>
  <si>
    <t>Replace hose turbo</t>
  </si>
  <si>
    <t>Bolt hanger spring missing</t>
  </si>
  <si>
    <t>Reaplace bolt hanger spring</t>
  </si>
  <si>
    <t>Braket lantang perseneling oblak</t>
  </si>
  <si>
    <t>Retok braket labrang perseneling</t>
  </si>
  <si>
    <t>Bolt v stay lossen</t>
  </si>
  <si>
    <t>Potong bolt v stay bay welder, Replace 2x bolt v stay</t>
  </si>
  <si>
    <t>Sudaim, Ardianto</t>
  </si>
  <si>
    <t>7/18/2025</t>
  </si>
  <si>
    <t>Li-Ning brake pos 1 dan 2 limit</t>
  </si>
  <si>
    <t>Replace Li-Ning brake pos 1 dan 2</t>
  </si>
  <si>
    <t>SUDAIM, Jonathan, Ricardus</t>
  </si>
  <si>
    <t>Linning pos 1&amp;2 limit</t>
  </si>
  <si>
    <t>Replace linning pos 1&amp;2</t>
  </si>
  <si>
    <t>Jonathan, Ricardus, Dihan</t>
  </si>
  <si>
    <t>Ganti watersparator, dan bersikan saringan air cliner</t>
  </si>
  <si>
    <t>DT 106</t>
  </si>
  <si>
    <t>exhaust brake malfungtion, power window Lh malfungtion</t>
  </si>
  <si>
    <t>replace control valve throttle engine brake, repiar power window Lh</t>
  </si>
  <si>
    <t>andreas, basti</t>
  </si>
  <si>
    <t xml:space="preserve">Low power,Li-Ning brake pos 3,6,7 limited edition </t>
  </si>
  <si>
    <t xml:space="preserve">Replace racor, replace air cleaner, Replace Li-Ning pos 3, 6, 7 </t>
  </si>
  <si>
    <t>Muh Al-Fajri,suwanto,resal Renaldo,arya</t>
  </si>
  <si>
    <t>Spring no 7 broken,center bolt broken RR</t>
  </si>
  <si>
    <t>Replace center bolt, replace spring no 7</t>
  </si>
  <si>
    <t>Pipe cocolan radiator leak</t>
  </si>
  <si>
    <t>Repair pipe cocolan &amp; hose cocolan radiator, Replace shock griill 2 pcs, Replace shock cabin rear  lh</t>
  </si>
  <si>
    <t xml:space="preserve">Mustari, Eko Wahono </t>
  </si>
  <si>
    <t xml:space="preserve">Bolt V-stay K36 2 pcs axle 3 missing, chamber brake Axle 3 RH-LH leak, bolt seat spring axle 3 RH 2 pcs broken . </t>
  </si>
  <si>
    <t>Reposisi Axle 3, Replace bolt V-stay  K36 2 pcs Axle 3,lipat hose chamber brake Axle 3</t>
  </si>
  <si>
    <t xml:space="preserve">ASRIANTO, TOFIK ARIAN. </t>
  </si>
  <si>
    <t>Hose servo pipe LH leak</t>
  </si>
  <si>
    <t xml:space="preserve">Replace konektor hose servo pipe LH and add oli stering 3 liter. </t>
  </si>
  <si>
    <t>Hose reservoil stering leak and pin spring Axle 2 LH loose</t>
  </si>
  <si>
    <t>Ripair hose reservoil stering  and add oli stering 3 liter, Ritoq pin spring axle 2 LH</t>
  </si>
  <si>
    <t>Konektor pipe stering RH damaged</t>
  </si>
  <si>
    <t xml:space="preserve">Replace konektor pipe stering RH and add oli stering 3 liter. </t>
  </si>
  <si>
    <t>RIPAIR HOSE SERVO, LEARNING SPEED</t>
  </si>
  <si>
    <t>FAJRI &amp; SUDIRMAN</t>
  </si>
  <si>
    <t>PRESSURE DROP</t>
  </si>
  <si>
    <t>REPLACE VALVE ANTI COMPUNDING, RIPAIR TREE VALVE RELAY</t>
  </si>
  <si>
    <t>DT 103 TKI</t>
  </si>
  <si>
    <t xml:space="preserve">RIPAIR AIR DRAYER APPU. </t>
  </si>
  <si>
    <t xml:space="preserve">FAJRI &amp; SUDIRMAN. </t>
  </si>
  <si>
    <t>7/19/2025</t>
  </si>
  <si>
    <t>Wisbon bracket parted, Bushing vistay jamed</t>
  </si>
  <si>
    <t>Replace wisbon bracket, Replace vistay</t>
  </si>
  <si>
    <t>Mustari, Arya</t>
  </si>
  <si>
    <t>Ac hott (condensor ac bocor )</t>
  </si>
  <si>
    <t>Cek presure, Ganti condensor ac new 1pcs, Vakum, isi oli &amp; preon</t>
  </si>
  <si>
    <t>Spring front LH broken no.4, spring front RH broken no.4</t>
  </si>
  <si>
    <t>Replace spring front RH &amp; LH no.4</t>
  </si>
  <si>
    <t>Wahyu Gusmawan, sofyan</t>
  </si>
  <si>
    <t>Seal output Axle 2 leak</t>
  </si>
  <si>
    <t>Replace seal output Axle 2</t>
  </si>
  <si>
    <t>Break valve leak</t>
  </si>
  <si>
    <t>Repair valve servis break</t>
  </si>
  <si>
    <t>Jonatan, Tomi, Mansyur</t>
  </si>
  <si>
    <t>Air system problem</t>
  </si>
  <si>
    <t>Reapleace hose chamber</t>
  </si>
  <si>
    <t>Adhi, Herman, Jonatan</t>
  </si>
  <si>
    <t>Spring no 1 a2 LH broken, Shock absorber A3 LH broken</t>
  </si>
  <si>
    <t xml:space="preserve">Repace spring no 1, Replace shock absorber </t>
  </si>
  <si>
    <t>MAULIA indra LESMANA, Arya</t>
  </si>
  <si>
    <t>Spring no 3 rr RH parted</t>
  </si>
  <si>
    <t>Repaces spring no 3</t>
  </si>
  <si>
    <t>Rubber bogie LH WRON out</t>
  </si>
  <si>
    <t>Repaces rubber bogie rh</t>
  </si>
  <si>
    <t>Mudain, MAULIA indra LESMANA</t>
  </si>
  <si>
    <t>Ac hott ( condensor ac bocor )</t>
  </si>
  <si>
    <t>Ganti condensor ac bekas ( ex dt amp ), Plasing condensor, Cuci condensor, Vakum, isi oli &amp; preon</t>
  </si>
  <si>
    <t>7/20/2025</t>
  </si>
  <si>
    <t xml:space="preserve">Fanbel alternator broken/putus </t>
  </si>
  <si>
    <t xml:space="preserve">Replace fanbel alternator </t>
  </si>
  <si>
    <t xml:space="preserve">Replace house low pressure to condensor </t>
  </si>
  <si>
    <t>Basid</t>
  </si>
  <si>
    <t xml:space="preserve">Differential RT2 problem, Disc clutch limit </t>
  </si>
  <si>
    <t>Replace differential RT2, Replace disc clutch assy</t>
  </si>
  <si>
    <t>Mustari, Irfan jaya, Antonius</t>
  </si>
  <si>
    <t>Rubber spring A4 lh WRON out</t>
  </si>
  <si>
    <t xml:space="preserve">Repaces rubber spring </t>
  </si>
  <si>
    <t>MAULIA indra LESMANA, Teguh, Mudain, Rijal</t>
  </si>
  <si>
    <t>Shock absorber A3 rh missing</t>
  </si>
  <si>
    <t xml:space="preserve">Instal shock absorber </t>
  </si>
  <si>
    <t>MAULIA INDRA LESMANA, TEGUH, MUDAIN, RIJAL</t>
  </si>
  <si>
    <t>Bolt cyd dump missing</t>
  </si>
  <si>
    <t>Instal bolt</t>
  </si>
  <si>
    <t xml:space="preserve">HOSE STEERING LEAK </t>
  </si>
  <si>
    <t xml:space="preserve">Replaces HOSE STEERING, Add oil steering </t>
  </si>
  <si>
    <t>Repair clamp HOSE radiator, Add coolant</t>
  </si>
  <si>
    <t xml:space="preserve">Lining pos 3,4,5 Damage. </t>
  </si>
  <si>
    <t>Replce lining pos 3,4,5. Replace tension spring lining 2 pcs ,Roller lining 4 pcs, per lining kecil 4 pcs, Replace bushing roller 1 pcs, Ripair shaft slack adjuster pos 3, Ripair slack adjuster pos 3 ,Replace slack adjuster pos 5 new and adjust brake all pos</t>
  </si>
  <si>
    <t>ADE INDRA, ASRIANTO, TOFIK ARIAN</t>
  </si>
  <si>
    <t>7/22/2025</t>
  </si>
  <si>
    <t>Reapleace hose hidrolik</t>
  </si>
  <si>
    <t>Jonatan, Jepri, Adhi, Mansyur</t>
  </si>
  <si>
    <t>7/21/2025</t>
  </si>
  <si>
    <t>Muffler parted dan bracket Muffler crack</t>
  </si>
  <si>
    <t xml:space="preserve">Repair welding Muffler n bracket </t>
  </si>
  <si>
    <t>Ade indra,Mustari,asrianto</t>
  </si>
  <si>
    <t>Kebocoran angin servis break</t>
  </si>
  <si>
    <t>Jonatan, Herman, Adhi</t>
  </si>
  <si>
    <t>7/28/2025</t>
  </si>
  <si>
    <t xml:space="preserve">Repair servo clutch </t>
  </si>
  <si>
    <t>Mustari, Antonius</t>
  </si>
  <si>
    <t>Busing v stay kecil A3 rusak, Plet Sibel Muffler patah</t>
  </si>
  <si>
    <t>Replace v stay 1 pcs, Replace plet Sibel Muffler 1 pcs</t>
  </si>
  <si>
    <t>Asrianto, Jonatan, Aria, Irfanjaya</t>
  </si>
  <si>
    <t>Eror abs, Li-Ning pos 5 limit</t>
  </si>
  <si>
    <t>Replace Li-Ning pos 5, Replace kabel abs 1 pcs</t>
  </si>
  <si>
    <t>Asrianto, Ade indra, Antonius, Ifanjaya</t>
  </si>
  <si>
    <t xml:space="preserve">RIAPIR LOCK PIPA COMPRESSOR. </t>
  </si>
  <si>
    <t>Fajri, maswar, basic.</t>
  </si>
  <si>
    <t xml:space="preserve">NETRAL KAN SPEED M, LEARNING SPEED. </t>
  </si>
  <si>
    <t xml:space="preserve">FAJRI, MASWAR, BASIC. </t>
  </si>
  <si>
    <t>DT 115 TKI</t>
  </si>
  <si>
    <t xml:space="preserve">ENGINE BRIKE LEAK. </t>
  </si>
  <si>
    <t xml:space="preserve">REPLACE ENGINE BRIKE NEW. </t>
  </si>
  <si>
    <t xml:space="preserve">HOSE JOK LEAK. </t>
  </si>
  <si>
    <t xml:space="preserve">RIAPIR HOSE JOK DRIVER. </t>
  </si>
  <si>
    <t>DT 111 KPB</t>
  </si>
  <si>
    <t xml:space="preserve">VALVE BRIKE LEAK. </t>
  </si>
  <si>
    <t xml:space="preserve">REPLACE VALVE ANTI COMPUNDING. </t>
  </si>
  <si>
    <t>DT 99 TKI</t>
  </si>
  <si>
    <t xml:space="preserve">VALVE EXSOS ENGINE BRIKE LEAK. </t>
  </si>
  <si>
    <t xml:space="preserve">REPLACE PLAT EXSOS ENGINE BRIKE. </t>
  </si>
  <si>
    <t xml:space="preserve">Fajri, maswar, rijal. </t>
  </si>
  <si>
    <t xml:space="preserve">PRESSURE DROP, ERROR GS. </t>
  </si>
  <si>
    <t xml:space="preserve">RIPAIR RELAY VALVE A3/RH, LEARNING SPEED. </t>
  </si>
  <si>
    <t>DT 117 KPB</t>
  </si>
  <si>
    <t xml:space="preserve">CAN-T DUMP. </t>
  </si>
  <si>
    <t xml:space="preserve">REPLACE TUAS DUMP. </t>
  </si>
  <si>
    <t xml:space="preserve">Fajri, rijal, maswar. </t>
  </si>
  <si>
    <t>Hose dump leak. Fuse wiper putus</t>
  </si>
  <si>
    <t>Replace fisto no 6 1pcs. Replace fuse 10A 1pcs</t>
  </si>
  <si>
    <t>Low power ª/ Sinjal-Sinjal</t>
  </si>
  <si>
    <t>Replace racor 1pcs &amp; Replace water sparator 1pcs</t>
  </si>
  <si>
    <t>Disclucth limit</t>
  </si>
  <si>
    <t>Remove and instal transmisi reaplce disclucth</t>
  </si>
  <si>
    <t>Jumaslang adi jepri mansur</t>
  </si>
  <si>
    <t>Volume radio ring abnormal/ mati2</t>
  </si>
  <si>
    <t xml:space="preserve">Replace radio ring ex repair </t>
  </si>
  <si>
    <t>completed part</t>
  </si>
  <si>
    <t>install Sensorr ABS pos 1 2 dan 3
install Muffler
install clamp muffler
install Pos 2 instal lock washer,
install safety washer,
install hexsagon nut,
install cover hub,
install Pos 3 cover hub,
install Pos 4 cover hub,
install lock washer
install latch 2pcs
install shock rear cabin RH
install shock rear cabin LH
repair bushing absorber rear cabin RH
repair bushing absorber rear cabin LH</t>
  </si>
  <si>
    <t>adhe rio</t>
  </si>
  <si>
    <t xml:space="preserve">Volume radio ring abnormal,shock cabin rear RH LH broken,shock breaker pos 5 broken </t>
  </si>
  <si>
    <t xml:space="preserve">Rekondisi volume radio ring, replace shock cabin new, replace shock breaker New </t>
  </si>
  <si>
    <t xml:space="preserve">Indra,Eko Wahono, team mekanik </t>
  </si>
  <si>
    <t>Replace seal kit cylinder dump</t>
  </si>
  <si>
    <t>Nurdiansyah, Herman mamat, Syahpuddin, Jonatan lubis, Tono, Ricardu</t>
  </si>
  <si>
    <t>DT 92 KPB</t>
  </si>
  <si>
    <t>Sepring no 1/2 broken front A2 rh</t>
  </si>
  <si>
    <t>Replace sepring essy front A2 rh</t>
  </si>
  <si>
    <t>Akmal, Asrianto</t>
  </si>
  <si>
    <t>DT 106 TKI</t>
  </si>
  <si>
    <t xml:space="preserve">RIAPIR RELAY TREE VALVE. </t>
  </si>
  <si>
    <t xml:space="preserve">Fajri &amp; maswar. </t>
  </si>
  <si>
    <t>DT 105 TKI</t>
  </si>
  <si>
    <t>CHAMBER LEAK A2/LH.</t>
  </si>
  <si>
    <t xml:space="preserve">Replace chamber a2/lh, adjust brike all post. </t>
  </si>
  <si>
    <t xml:space="preserve">Fajri, Irfan jaya, maswar. </t>
  </si>
  <si>
    <t xml:space="preserve">NETRAL KAN SPEED M, LEARNING SPEED, ADJUST BRIKE ALL POST. </t>
  </si>
  <si>
    <t>Ac hott ( book rilay ac meleleh )</t>
  </si>
  <si>
    <t>Cek presure, Ripaer book rilay ac &amp; ripaer harnes power compresor ac</t>
  </si>
  <si>
    <t>Ripair hose angin sasis kiri and adjust brake all pos</t>
  </si>
  <si>
    <t>Cleaning airdrayer and Replace filter airdrayer new</t>
  </si>
  <si>
    <t>Exhaust brake tidak fungsi</t>
  </si>
  <si>
    <t xml:space="preserve">Replace batrai 2 pcs (dari DT 83 Volvo) </t>
  </si>
  <si>
    <t>7/23/2025</t>
  </si>
  <si>
    <t>Oli kurang ,tambah air radiator</t>
  </si>
  <si>
    <t xml:space="preserve">Add oil 5 liter.add coolant 10 Liter.pengecekan kebocoran coolant </t>
  </si>
  <si>
    <t xml:space="preserve">Wahyu aji,jaenal,ashabul </t>
  </si>
  <si>
    <t>Pin spring A2 LH</t>
  </si>
  <si>
    <t>Clam hose retarder misiing</t>
  </si>
  <si>
    <t>Reaplce clam hose retarder</t>
  </si>
  <si>
    <t>Jumaslang jepri</t>
  </si>
  <si>
    <t>Baut vstay patah</t>
  </si>
  <si>
    <t>Replace baut vstay 27 2pc</t>
  </si>
  <si>
    <t xml:space="preserve">Brakedrum pos 1 crack, lining pos 1 limit, spring lining big worn out, </t>
  </si>
  <si>
    <t>Replace brake drum pos 1 , assembling &amp; replace lining  pos 1, replace spring lining big 1 pcs</t>
  </si>
  <si>
    <t>Muddazzir, kandi</t>
  </si>
  <si>
    <t>Sepring no 3/5 broken rear lh, bracket tank hidrolik broken, bolt pin sepring missing 2pcs, inner schkel missing 1pcs, outer seckhel missing 1pcs</t>
  </si>
  <si>
    <t>replace bolt pin sepring A2 rear lh, replace inner schkel 1pcs lh, replace outer schkel 1pcs lh, replace sepring no 3/5  rear lh, welding bracket hidrolik, reposisi tank hidrolik</t>
  </si>
  <si>
    <t>Akmal, Al mudazir</t>
  </si>
  <si>
    <t>Replace hose intercooler.check intake sistem.Clean valve filter rokok.cristaliz add blue.clean sensor road speed.</t>
  </si>
  <si>
    <t>Spring no 6 rear LH broken</t>
  </si>
  <si>
    <t>Replace spring no 6 rear LH</t>
  </si>
  <si>
    <t>TOFIK ARIAN, RESA RENALDO</t>
  </si>
  <si>
    <t>Bearing hub pos 2  damage</t>
  </si>
  <si>
    <t xml:space="preserve">Replace bearing hub, replace seal bearing hub, replace nut wheel bearing, replace washer  nut, Ripair kenekel . </t>
  </si>
  <si>
    <t>M. EFFENDI, TOFIK ARIAN</t>
  </si>
  <si>
    <t>Brake drum pos 2 damage, exhaust brake tidak fungsi</t>
  </si>
  <si>
    <t>Replace brake drum pos 2, ripair valve constant</t>
  </si>
  <si>
    <t>RESA RENALDO, TOFIK ARIAN</t>
  </si>
  <si>
    <t>7/24/2025</t>
  </si>
  <si>
    <t>Valve break ª/ Relay valve rear leak</t>
  </si>
  <si>
    <t xml:space="preserve">Replace Relay valve 13C1904 </t>
  </si>
  <si>
    <t>Nurdiansyah. Herman mamat. Jonatan lubis</t>
  </si>
  <si>
    <t>Ptt radio demage</t>
  </si>
  <si>
    <t>Replace ptt radio</t>
  </si>
  <si>
    <t>Nurdiansyah. Syahpuddin. Jonatan lubis</t>
  </si>
  <si>
    <t>Weekly, Low power</t>
  </si>
  <si>
    <t>Replace water sparator 1pcs &amp; Replace racor 2pcs</t>
  </si>
  <si>
    <t>Nurdiansyah. Mansur</t>
  </si>
  <si>
    <t>Reservoil radiator leak</t>
  </si>
  <si>
    <t>Replace reservoil radiator new and add coolant 15 liter</t>
  </si>
  <si>
    <t>7/25/2025</t>
  </si>
  <si>
    <t>Lock door broken</t>
  </si>
  <si>
    <t>Repair lock door</t>
  </si>
  <si>
    <t>Bering perseneling broken</t>
  </si>
  <si>
    <t>Reapleace Bering perseneling</t>
  </si>
  <si>
    <t>Rilay Valve bocor</t>
  </si>
  <si>
    <t xml:space="preserve">Replace Rilay Valve </t>
  </si>
  <si>
    <t>Beareng huo pos 2 broken</t>
  </si>
  <si>
    <t xml:space="preserve">Replace beareng huo </t>
  </si>
  <si>
    <t>Asrianto, Rido, Ade</t>
  </si>
  <si>
    <t>7/26/2025</t>
  </si>
  <si>
    <t xml:space="preserve">Reposisi sepring dan holo sepring </t>
  </si>
  <si>
    <t>REPOSISI</t>
  </si>
  <si>
    <t>RIDO ILAHI, ALFAJRI</t>
  </si>
  <si>
    <t>Air prasure drop</t>
  </si>
  <si>
    <t>Replace valve brake, adjas brake</t>
  </si>
  <si>
    <t>Spring no 1 &amp; 5 parted, Senter bolt parted</t>
  </si>
  <si>
    <t>Replace spirng no 1 &amp; 5, Replace Center bolt</t>
  </si>
  <si>
    <t>Reza sapan, Misteri</t>
  </si>
  <si>
    <t>Kayu nyelip di sela tyre Axel 3 RH</t>
  </si>
  <si>
    <t>Lepass kayu</t>
  </si>
  <si>
    <t>Amin ,farhan</t>
  </si>
  <si>
    <t>Vistay broken
Power window jamed
Dual brake Valve leak
U-bolt rr lh krack</t>
  </si>
  <si>
    <t>Replace vistay
Repair power window
Repair dual brake Valve
Replace u-bolt 1pcs rr lh</t>
  </si>
  <si>
    <t xml:space="preserve">Ricardus
Mustari
Marsel
Reza sapan </t>
  </si>
  <si>
    <t>remove pressure plate
install disk clutch
remove release bearing
replace and install release bearing
adjust pressure plate
install pressure plate
install motor starting
remove alternator
remove bracket altetnator
remove pulley tensioner
install bracket alternator
install alternator
install pulley tenssioner
install vribbet belt watterpump
install vribbet belt fanclutch
install Module MR engine
install pipe air system
install pipe cooling system
assembly air compressor
install air compressor
remove turbocharger
remove exhaust flap
install exhaust flap to turbocharger new ex repair
install turbocharger to engine
moving all Accessories to new engine</t>
  </si>
  <si>
    <t>andreas nuri
aditya irawan
benjamin
wahyu</t>
  </si>
  <si>
    <t>Replace Radiator repair an</t>
  </si>
  <si>
    <t>Tim liugong</t>
  </si>
  <si>
    <t>Spring no 4 lh parted, bushing spring no 1lh broken</t>
  </si>
  <si>
    <t>Replace spring no 4 lh, replace bushing spring no 1 lh</t>
  </si>
  <si>
    <t>Asrianto, mudazzir, rahmat fuji yama</t>
  </si>
  <si>
    <t>Flexible muffler leak</t>
  </si>
  <si>
    <t>Replacs flexible muffler</t>
  </si>
  <si>
    <t>MAULIA INDRA LESMANA, Mudain</t>
  </si>
  <si>
    <t>ABS malfunction, Peredam panas cabin lepas</t>
  </si>
  <si>
    <t>Reset ABS, Instal peredam panas cabin</t>
  </si>
  <si>
    <t>MAULIA INDRA LESMANA, Muddazir</t>
  </si>
  <si>
    <t>Spring no 5 rh parted</t>
  </si>
  <si>
    <t xml:space="preserve">Replace spring no 5rh </t>
  </si>
  <si>
    <t>Ade indrayadi, rahmat fuji yama</t>
  </si>
  <si>
    <t>7/27/2025</t>
  </si>
  <si>
    <t>Repair Kit Air dryer leak</t>
  </si>
  <si>
    <t>Repair Kit air dryer</t>
  </si>
  <si>
    <t>Jumaslang adi Jonatan</t>
  </si>
  <si>
    <t>Hose coolant leak</t>
  </si>
  <si>
    <t>Reaplace hose coolant retarder and add coolant 50 liter</t>
  </si>
  <si>
    <t>Stoper kabin,oli hidrolik kurang</t>
  </si>
  <si>
    <t>Instal stoper kabin RH&amp;LH,add oli hidrolik 3 Liter</t>
  </si>
  <si>
    <t>Wahyu aji,farhan,ashabul</t>
  </si>
  <si>
    <t>Replace injektor 6 pcs, Calibrasi</t>
  </si>
  <si>
    <t>Gasket Cover engine leak</t>
  </si>
  <si>
    <t>Repair gasket cover engine</t>
  </si>
  <si>
    <t>Yulius roni, Flavianus tanda, Jepri m, Tomi, Dedy r</t>
  </si>
  <si>
    <t>schedule Replace engine</t>
  </si>
  <si>
    <t>Install engine repair from PT GAS
install bolt around transmision to engine
install bolt bracket engine to mounting engine
install steering pump
install bolt steering pump
install hose fuel line
install harness motor starting
install harness alternator
install bracket cabin
install bolt bracket cabin
install elbow air intake
install clamp elbow
instalk bolt bracket elbow
install servo clutch
repair spiral muffler
install pipe muffler
install clamp muffler
install thermal screen turbocharger
replace radiator
replace intercooler
install bracket radiator to radiator replacement
install intercooler to bracket radiator
install radiator assy
install hose oil cooler transmision
install compressor ac
install vribbet belt
install pipe coolat out radiator
install fan clutch assy
install condensor to bracket
replace air cleaner
install battery 2pcs new
install hose radiator out engine
install molded hose
install cabel harness
install pipe intake
install clamp pipe
install bolt bracket pipe
install pipe outlet turbocharger
install clamp pipe
install compressd air line pipe metal</t>
  </si>
  <si>
    <t>Clutch Overhead</t>
  </si>
  <si>
    <t>- Remove &amp; instal Tranmisi
- Replace Disclutch
- Replace Cylinder clutch
- Completed komponen support Transmisi
- Testing leaking Check
- Kalibrasi Clutch
- Add Oil Transmisi 10 liter
- Add Coolant 25 liter</t>
  </si>
  <si>
    <t>Dwi Tri Nursantoso, Arya, Sudirman</t>
  </si>
  <si>
    <t>Bracket taillamp lh broken, lampu k1 lh shut off</t>
  </si>
  <si>
    <t xml:space="preserve">Repair bracket taillamp lh, replace lampu k1 lh </t>
  </si>
  <si>
    <t>Fiqri, rahmat fuji yama</t>
  </si>
  <si>
    <t>Spring no 2 axle 2 LH broken</t>
  </si>
  <si>
    <t xml:space="preserve">Replace spring no 2 axle 2 LH, Replace center bolt spring 1 pcs new, Ripair hose angin sasis LH. </t>
  </si>
  <si>
    <t>Sok cabin front demage and hose angin kompresor sasis lh leak</t>
  </si>
  <si>
    <t>Replace sok cabin front 2 pcs new and ripair hose angin kompresor sasis lh</t>
  </si>
  <si>
    <t xml:space="preserve">Bongkar gs kiri cleaning modul gs assembly modul gs instal modul gs ke transmisi </t>
  </si>
  <si>
    <t xml:space="preserve">Spring no 1 front lh parted </t>
  </si>
  <si>
    <t xml:space="preserve">Replace spirng no 1 front lh </t>
  </si>
  <si>
    <t>Mustari, Muiin</t>
  </si>
  <si>
    <t>Replace hose kompresor angin</t>
  </si>
  <si>
    <t>Amar, Arif, Resal</t>
  </si>
  <si>
    <t>Leaking area gearbox stering</t>
  </si>
  <si>
    <t>Replace adaptor hose stering, add oil stering, bleding angin gearbox</t>
  </si>
  <si>
    <t>Leaking area recervoir oil stering</t>
  </si>
  <si>
    <t>Replace hose stering pendek, replace hose stering kompresor, add oil stering, bleding angin gearbox</t>
  </si>
  <si>
    <t xml:space="preserve">V-belt kompresor ac broken (8pk) </t>
  </si>
  <si>
    <t>-chek pully kompresor ac &amp; pully tensioner
-chek v-belt waterpump, pully wterpump &amp; pully tensioner ( v-belt waterpump sudah robek dan dan harus di lakukan pergantian)
-chek area crosmember monting engine ( di temukan gesekan antara crosmember monting engine dan braket engine)
-instal v-belt kompresor ac (8pk)
-replace v-belt waterpump (10pk)</t>
  </si>
  <si>
    <t xml:space="preserve">Chek watercoolent (water coolant masih max/full), chek leaking watercoolent (tidak di temukan kebocoran), chek kualitas watercoolant dalam engine (normal/masih layak di gunakan), add coolant </t>
  </si>
  <si>
    <t>Seat spring axle 2 Rh broken</t>
  </si>
  <si>
    <t xml:space="preserve">Repair seat spring </t>
  </si>
  <si>
    <t>Mustari, Marcell</t>
  </si>
  <si>
    <t xml:space="preserve">Bereskan GS, Repair hose </t>
  </si>
  <si>
    <t xml:space="preserve">Mustari </t>
  </si>
  <si>
    <t>shedule replace engine</t>
  </si>
  <si>
    <t>add oil engine 38 liter
test leaking radiator
final check
radiator leaking
drain watter radiator
remove molded hose
remove hose radiator
remove pipe intake
remove fan radiator
remove hose oil cooler transmision
remove radiator with bracket
washing radiator
replace and install radiator
install bracket radiator to radiator
install radiator with bracket
install hose radiator
install fan radiator
install molede hose
install pipe intake
add coolant radiator 40 liter
leaking test
running test
learning transmision</t>
  </si>
  <si>
    <t>andreas nuri, benjamin</t>
  </si>
  <si>
    <t>Lock door rh damage</t>
  </si>
  <si>
    <t>Dedy rahman, Mansyur</t>
  </si>
  <si>
    <t>7/29/2025</t>
  </si>
  <si>
    <t>Can't star</t>
  </si>
  <si>
    <t>Repair soket lampu mundur</t>
  </si>
  <si>
    <t>Jumaslang Tono jepri</t>
  </si>
  <si>
    <t>Lampu sen lh mati</t>
  </si>
  <si>
    <t>Reaplace lampu sen Lh</t>
  </si>
  <si>
    <t xml:space="preserve">Sepring no 1 belakang </t>
  </si>
  <si>
    <t>Replace sepring no 1</t>
  </si>
  <si>
    <t>Asrianto, Puji, Jonatan</t>
  </si>
  <si>
    <t>....</t>
  </si>
  <si>
    <t>Perlining A1 lepas, Loler lepas, Li-Ning limit</t>
  </si>
  <si>
    <t>Replace Li-Ning, Replace loler 2pcs, Perlining 2 pcs</t>
  </si>
  <si>
    <t>Bolt intercoller mising 2 pcs, Rood bar broken</t>
  </si>
  <si>
    <t>Instal bolt intercoller 2 pcs, Repair las rood bar by welder, Ajust break all pos</t>
  </si>
  <si>
    <t>engine overheat</t>
  </si>
  <si>
    <t>repair wearing harness coolant indicator
check leaking radiator
check leaking hose radiator
temperature test
replace sensor temperature
running test
Equalize the radiator temperature with the indicator temperature</t>
  </si>
  <si>
    <t>andreas, eko, wahyu</t>
  </si>
  <si>
    <t>low power</t>
  </si>
  <si>
    <t>check turbo, check air cleaner, replace air cleaner, install air cleaner</t>
  </si>
  <si>
    <t>eko wahono, andreas</t>
  </si>
  <si>
    <t>check turbo, check air cleaner, remove air cleaner, install air cleaner</t>
  </si>
  <si>
    <t>Bogie crack</t>
  </si>
  <si>
    <t>Reaplace bogie</t>
  </si>
  <si>
    <t>Jumaslang Tono jonatan adi jepri</t>
  </si>
  <si>
    <t>7/30/2025</t>
  </si>
  <si>
    <t>Dedy rahman, Flavianus tanda, Yulius roni, Tomi, Herman mamat</t>
  </si>
  <si>
    <t>Lining pos 3 limited</t>
  </si>
  <si>
    <t>Replace lining pos 3</t>
  </si>
  <si>
    <t>Braket air cleaner parted+ baut+ nut broken</t>
  </si>
  <si>
    <t>Repair welding braket air cleaner. Replase braket air claener+ganti baut+ nut 5pc</t>
  </si>
  <si>
    <t>Kamil, suwanto. marsel</t>
  </si>
  <si>
    <t>Replace injektor</t>
  </si>
  <si>
    <t>Ac hott (condensor ac bocor)</t>
  </si>
  <si>
    <t>Pin spring A2 front rh broken</t>
  </si>
  <si>
    <t>Instal/replace pin spring</t>
  </si>
  <si>
    <t xml:space="preserve">Akmal, Samsul alam, Refa ( Ank pkl) </t>
  </si>
  <si>
    <t xml:space="preserve">Ac hott </t>
  </si>
  <si>
    <t>Cek presure, Vakum, tambah oli &amp; preon, Cuci condensor ac</t>
  </si>
  <si>
    <t>Setering dengung</t>
  </si>
  <si>
    <t>Cek level oli stering,flasing oli string</t>
  </si>
  <si>
    <t>Amin ,jaenal ,asyabul kaffi</t>
  </si>
  <si>
    <t xml:space="preserve">diskclutch limmit </t>
  </si>
  <si>
    <t>pengecekan kopling selip
GS A 20 1700
remove harness servo clutch
remove servo clutch
remove bolt propaller shaft
remove propaller shaft
remove bolt crossmember under gearbox
remove crossmember under gearbox
remove hose PTO
remove pipe oil cooler
remove harness transmision</t>
  </si>
  <si>
    <t xml:space="preserve">Kebocoran radiator dan bocor oli engine di bagian depan </t>
  </si>
  <si>
    <t>Replace radiator+instal radiator ex repair vendor, modif hose add oil pengisian (di buntu)</t>
  </si>
  <si>
    <t xml:space="preserve">Aditya Irawan, Benjamin suseno, Wahyu Gusmawan </t>
  </si>
  <si>
    <t xml:space="preserve">Error abs and lining brake pos 8 missing. </t>
  </si>
  <si>
    <t>Riset error abs and replace lining brake pos 8</t>
  </si>
  <si>
    <t>Sepring no 1 rear rh broken</t>
  </si>
  <si>
    <t xml:space="preserve">Akmal, Samsul galang, Refa ( ANAK PKL ) </t>
  </si>
  <si>
    <t>Handle dump leak</t>
  </si>
  <si>
    <t>7/31/2025</t>
  </si>
  <si>
    <t>Ajar ram, baut sasis kendor 11 pcs, hilang 2 pcs</t>
  </si>
  <si>
    <t>Istal baut fam sasis 2 pcs( baut 22), Ajas ram</t>
  </si>
  <si>
    <t>Jaenal, farhan</t>
  </si>
  <si>
    <t>Spring. Rear RH NO 6 BROKEN, BAUT BRAKET AIR CLEANER PATAH</t>
  </si>
  <si>
    <t>Ganti spring no 6 RH rear+ baut braket air cleaner</t>
  </si>
  <si>
    <t>Suwanto, kamil</t>
  </si>
  <si>
    <t>Repair Valve PTO, cleaning air dryer, cleaning all air tank,</t>
  </si>
  <si>
    <t>Replace hose compressor</t>
  </si>
  <si>
    <t>Dedy rahman, Adi</t>
  </si>
  <si>
    <t>Can't star, Baterai damage</t>
  </si>
  <si>
    <t>Replace baterai 2 pcs</t>
  </si>
  <si>
    <t>Dedy rahman, Adi, Tomi, Mansyur</t>
  </si>
  <si>
    <t>Tank oli hidrolik bocor</t>
  </si>
  <si>
    <t xml:space="preserve">Repair tank oli hidrolik ( support werlder ) </t>
  </si>
  <si>
    <t>Ac hott ( evaporator membeku )</t>
  </si>
  <si>
    <t>Cek presure, Cuci evaporator, vakum, tambah oli &amp; preon, Instal termostat ac manual</t>
  </si>
  <si>
    <t xml:space="preserve">Spring no 4 front Rh parted </t>
  </si>
  <si>
    <t>Replace spirng no 1 front Rh, Replace bolt stabilizer rear Rh, Reetog bolt seat spring 4 pcs+repair waser seat spring Rh 4 pcs, Reetog bolt torqorod 2pcs</t>
  </si>
  <si>
    <t>V stay XL 3 rusak, Braket v stay  rusak</t>
  </si>
  <si>
    <t>Replace v stay XL 3, Replace braket  v stay XL 3</t>
  </si>
  <si>
    <t>M fajiri, Galang, Asrianto</t>
  </si>
  <si>
    <t>Replace disc clutch, Replace bearing release, Replace pressure plat, Replace lock door</t>
  </si>
  <si>
    <t>Dedy rahman, Herman mamat, Tomi, Yulius roni, Mansyur, Adi</t>
  </si>
  <si>
    <t>kopling selip, diskclutch limmit</t>
  </si>
  <si>
    <t>remove rootbar
remove bolt mounting transmisi
remove bracket mounting transmisi
remove bolt around transmisi
remove transmisi
remove pressure plate
replace diskclutch
replace release bearing
adjust pressure plate
install diskclutch
install release bearing
install pressure plate
install transmision
install bolt around transmision
install bracket mounting transmision
install bolt mounting transmision
install servo clutch
install harness servo clutch
install harness transmision
install propaller shaft
install bolt propaller shaft
install hose pto
install pipe oil cooler transmision</t>
  </si>
  <si>
    <t>andreas nuri, benjamin, hendrik (PKL)</t>
  </si>
  <si>
    <t>V-Stay A 3 patah</t>
  </si>
  <si>
    <t>Asrianto, Muh Fajri, Samsul alam</t>
  </si>
  <si>
    <t>Clip sal emergency lock damage</t>
  </si>
  <si>
    <t>Repair clip sal emergency lock</t>
  </si>
  <si>
    <t>Adi, Yulius roni</t>
  </si>
  <si>
    <t>Bolt handle retarder missing</t>
  </si>
  <si>
    <t>Replace bolt handle retarder</t>
  </si>
  <si>
    <t>Tomi, Dedy rahman</t>
  </si>
  <si>
    <t>Bolt frame chacis lose</t>
  </si>
  <si>
    <t>Replace bolt frame chacis 1pcs, Reetog bolt frame chacis 7pcs</t>
  </si>
  <si>
    <t>Muffler patah, Li-Ning pos 7 limit</t>
  </si>
  <si>
    <t xml:space="preserve">Welding muffler, Replace Li-Ning </t>
  </si>
  <si>
    <t>Asrianto, M fajri</t>
  </si>
  <si>
    <t xml:space="preserve">Lining brake axle 2 Lh limit, Bushing stabilizer front wear out, Bolt engine mounting lose </t>
  </si>
  <si>
    <t>Replace lining brake axle 2 Lh, Replace bushing stabilizer 2 pcs, Replace nut 4 pcs</t>
  </si>
  <si>
    <t>Mustari, Ade aria</t>
  </si>
  <si>
    <t>Sepring no 1 lh rear, Sepring no 6 rh rear</t>
  </si>
  <si>
    <t>Replace sepring no 1 rh, Replace center bolt 1pcs, Replace sepring no 6 lh</t>
  </si>
  <si>
    <t>Akmal, Suwanto, Sudirman</t>
  </si>
  <si>
    <t>Sepring no 8 rh rear broken</t>
  </si>
  <si>
    <t>Replace sepring no 8</t>
  </si>
  <si>
    <t>SPRING NO 6 LH BROKEN REAR</t>
  </si>
  <si>
    <t>Replase spring no 6 rear lh, + reposisi stabilizer front</t>
  </si>
  <si>
    <t>Suwanto, sudirman, marsel</t>
  </si>
  <si>
    <t>install root bar
final check
running test
air preasure low
hose compressor leaking
repair forway valve
replace repair kit forway valve
repair air driyer
replace filter air driyer
replace hose compressor (fabrikasi)
running test
compressor low perssure (need check)</t>
  </si>
  <si>
    <t>andreas nuri, benjamin, hendrik (pkl)</t>
  </si>
  <si>
    <t>Bolt braket kabin RH broken 2 pcs</t>
  </si>
  <si>
    <t>Replace bolt braket kabin 2 pcs</t>
  </si>
  <si>
    <t xml:space="preserve">Valve break pump leak </t>
  </si>
  <si>
    <t xml:space="preserve">Replace valve break pump </t>
  </si>
  <si>
    <t>Break lengket pos 3/4 ( Hose camber leak 2 pcs</t>
  </si>
  <si>
    <t>Replace hose camber 2 pcs + adjus break all pos</t>
  </si>
  <si>
    <t>Ac hott (blower off), Radio malfuncition</t>
  </si>
  <si>
    <t>Ripaer harnes power compresor ac &amp; ganti fuse 20a 1pcs, Ganti cable ptt radio</t>
  </si>
  <si>
    <t xml:space="preserve">U-bolt broken </t>
  </si>
  <si>
    <t xml:space="preserve">Replace U - bolt 1 pcs </t>
  </si>
  <si>
    <t>Seal leak</t>
  </si>
  <si>
    <t>Reaplace seal input gardan</t>
  </si>
  <si>
    <t>Per Li-Ning hilang, Loler besar hilang</t>
  </si>
  <si>
    <t>Replace per Li-Ning 2 pcs, Loler besar 1 pcs</t>
  </si>
  <si>
    <t>Li-Ning pos 6 lepas</t>
  </si>
  <si>
    <t xml:space="preserve">Replace Li-Ning </t>
  </si>
  <si>
    <t>Reaplace reservoir tank coolant</t>
  </si>
  <si>
    <t>Fourway leak</t>
  </si>
  <si>
    <t>Reaplace fourway and add coolant 10 liter</t>
  </si>
  <si>
    <t>Jumaslang adi Herman tomi</t>
  </si>
  <si>
    <t>air pressure too low</t>
  </si>
  <si>
    <t xml:space="preserve">remove bolt steering pump
remove bolt steering pump
remove bolt air compressor
remove hose watter coolat
remove hose air compressor
remove air compressor
install air compressor
install bolt air compressor
install steering pump
install bolt steering pump
install hose watter coolant
install intake compressor
install hose air compressor
add coolant
running test
leaking test
learning transmision after repalace diskclutch
repair throttle valve exhaust brake
running test
test exhaust brake </t>
  </si>
  <si>
    <t>benjamin
andreas
asrianto</t>
  </si>
  <si>
    <t>Radiator leaking</t>
  </si>
  <si>
    <t>drain water coolant
remove molded hose
remove hose radiator out
remove hose engine out
remove hose oil cooler transmision
remove intake pipe
remove pipe out cooler
remove bolt bracket RH
remoce bolt bracket LH
remove bolt bracket intercooler
remove fan radiator
remove radiator with bracket</t>
  </si>
  <si>
    <t>Sepring no1 pos pata, Baut vstay 27  XL 3 patah</t>
  </si>
  <si>
    <t>Replace baut vstay 27 2 pcs, Sepring no 1 pcs</t>
  </si>
  <si>
    <t xml:space="preserve">Asrianto, M fajri </t>
  </si>
  <si>
    <t>Lining brike A4 RH limit, SHOK cabin front lh/RH broken, braket air claener baut nya patah 2 pc</t>
  </si>
  <si>
    <t>Replase lining brike A4 rh, +replase SHOK cabin RH/ LH, CABUT baut braket air claener patah 2pc+ ganti baut nya</t>
  </si>
  <si>
    <t>Suwanto, pak amir,resal renaldo, pak ramlang</t>
  </si>
  <si>
    <t>Dedy rahman, Yulius roni, Tomi, Flavianus tanda, Mansyur</t>
  </si>
  <si>
    <t>Retarder not function</t>
  </si>
  <si>
    <t>Replace handle retarder</t>
  </si>
  <si>
    <t>Mansyur, Yulius roni</t>
  </si>
  <si>
    <t>Mansyur, Dedy rahman</t>
  </si>
  <si>
    <t>Work Lamp front rh off</t>
  </si>
  <si>
    <t>Replace work Lamp h4</t>
  </si>
  <si>
    <t>Servo clutch leak</t>
  </si>
  <si>
    <t xml:space="preserve">Operator seat driver leak </t>
  </si>
  <si>
    <t>Riper hos angi  operator seat driver</t>
  </si>
  <si>
    <t xml:space="preserve">Lining brake axle 2 Lh limit </t>
  </si>
  <si>
    <t xml:space="preserve">Replace lining brake axle 2 Lh </t>
  </si>
  <si>
    <t xml:space="preserve">Ricardus, Mustari </t>
  </si>
  <si>
    <t>Hosing oil cooler leak</t>
  </si>
  <si>
    <t>Replace hosing oil cooler &amp; Add water coolant 30 liter</t>
  </si>
  <si>
    <t>Nurdiansyah &amp; Herman mamat</t>
  </si>
  <si>
    <t>Spring belakang no6 broken, Hollow spring (LH) 1pcs</t>
  </si>
  <si>
    <t>Replace spring belakang no 6, Replace hollow spring 1 pcs</t>
  </si>
  <si>
    <t>Rahmat kamil, Taufik arian, Rido ilahi</t>
  </si>
  <si>
    <t>Reapleace rakor and water sparator</t>
  </si>
  <si>
    <t>Jonatan, Adhi, Herman</t>
  </si>
  <si>
    <t>Kebocoran angin servis break and braket spion patah</t>
  </si>
  <si>
    <t>Repair valve servis break and pengelasan braket kaca spion</t>
  </si>
  <si>
    <t>Tono, Jepri</t>
  </si>
  <si>
    <t>Lock pin chamber lepas</t>
  </si>
  <si>
    <t>Repair lock pin chamber</t>
  </si>
  <si>
    <t>Reapleace rakor &amp; water sparator</t>
  </si>
  <si>
    <t>Jonatan, Adhi, Herman, Tono</t>
  </si>
  <si>
    <t>Cleaning evaporator</t>
  </si>
  <si>
    <t>Herman, Jonatan</t>
  </si>
  <si>
    <t xml:space="preserve">Oli engine kurang </t>
  </si>
  <si>
    <t>Add oli engine 6 liter</t>
  </si>
  <si>
    <t>Wahyu aji s</t>
  </si>
  <si>
    <t>Oli steering kurang,rem melorot</t>
  </si>
  <si>
    <t>Add oli steering 0,5 Liter,adjust brake</t>
  </si>
  <si>
    <t xml:space="preserve">Wahyu aji </t>
  </si>
  <si>
    <t>Riper hos relay valve</t>
  </si>
  <si>
    <t>Asrianto, Fajri</t>
  </si>
  <si>
    <t xml:space="preserve">Reposisi flexible muffler </t>
  </si>
  <si>
    <t>Bolt braket kabin missing</t>
  </si>
  <si>
    <t>Reaplace bolt braket kabin 3 pcs</t>
  </si>
  <si>
    <t>Valve apu leak</t>
  </si>
  <si>
    <t>Tono Herman Jonatan adi jepri</t>
  </si>
  <si>
    <t>Reaplace watersparator and rakor 2 pcs</t>
  </si>
  <si>
    <t>Jonatan herman</t>
  </si>
  <si>
    <t xml:space="preserve">Holow spring axle 3 Rh, Low power </t>
  </si>
  <si>
    <t xml:space="preserve">Replace hollow spring, Replace air cleaner </t>
  </si>
  <si>
    <t>Eko Wahono, Mustari</t>
  </si>
  <si>
    <t>Coolant level low,</t>
  </si>
  <si>
    <t>Add coolant 5 liter,adjust break all pos</t>
  </si>
  <si>
    <t>Rem kurang pakem</t>
  </si>
  <si>
    <t xml:space="preserve">Amin </t>
  </si>
  <si>
    <t>Air sisystem malfunction</t>
  </si>
  <si>
    <t xml:space="preserve">Klining pipa kompresor </t>
  </si>
  <si>
    <t>fabrication hose compressed air line, install hose compressed air line, list part</t>
  </si>
  <si>
    <t>andreas nuri</t>
  </si>
  <si>
    <t xml:space="preserve">Still error speed </t>
  </si>
  <si>
    <t>Replace Servo clutch new replace oring Piston selenoid</t>
  </si>
  <si>
    <t xml:space="preserve">Muh Alfajri, Sudirman </t>
  </si>
  <si>
    <t>Spring front rh no1 broken+ baut SHOK absober front rusak 1pc</t>
  </si>
  <si>
    <t>Replase spring no 1 front rh+ ganti baut SHOK abshober</t>
  </si>
  <si>
    <t>Pak ramlang, suwanto,marsel</t>
  </si>
  <si>
    <t>Spring rear rh no5 broken+ holow spring A4 rh broken</t>
  </si>
  <si>
    <t>Replase spring no 5 rear rh+ holow spring A4 rh</t>
  </si>
  <si>
    <t>Suwanto, indra lesmana, pak ramlang</t>
  </si>
  <si>
    <t>Spring mepet tyaer rear rh+ nut holow spring kendor</t>
  </si>
  <si>
    <t>Reposisi spring rear rh+ pengencangan nut holow spring</t>
  </si>
  <si>
    <t>Pak ramlang, suwanto, m.pajri</t>
  </si>
  <si>
    <t>White smoke , lock pintu broken</t>
  </si>
  <si>
    <t>Replace injector 6 pcs, Replace lock pintu cabin</t>
  </si>
  <si>
    <t>Tono, Jefry, Adi</t>
  </si>
  <si>
    <t>Bolt braket kabin missing and loose</t>
  </si>
  <si>
    <t>Reaplace bolt braket kabin 1 pcs and retok</t>
  </si>
  <si>
    <t xml:space="preserve">ABS error </t>
  </si>
  <si>
    <t xml:space="preserve">Replace sensor ABS </t>
  </si>
  <si>
    <t>Lexi, Mustari</t>
  </si>
  <si>
    <t>air compressor blow-by</t>
  </si>
  <si>
    <t>drain coolant
remove bolt steering pump
remove steering pump
remove bolt air compressor
remove bolt cap breather
remove cap breater
remove compressed air line
remove intake air compressor
remove hose coolant
remove air compressor
assembly air compressor
-cylinder head new assy
-piston new
-connecting rod new
-cap compressor new
install air compressor
install bolt air compressor
install cap breater
install bolt breater
install steering pump
install bolt steering pump
install hose coolant
install intake air compressor
install compreesed air line
add coolant 20 liter
remove filter air driyer
replace and install filter air driyer
running test
leaking test coolant
leaking test air compressor
leaking test air system
leaking at throttle valve engine brake (dicanibal)</t>
  </si>
  <si>
    <t>ANDREAS NURI</t>
  </si>
  <si>
    <t>Radioator coolant leak</t>
  </si>
  <si>
    <t>Remove &amp; instal radioator coolant new, add water coolant 40 ltr</t>
  </si>
  <si>
    <t>Muddazzir, teguh wahyudi</t>
  </si>
  <si>
    <t>No. Lambung mising</t>
  </si>
  <si>
    <t>Instal no. Lambung</t>
  </si>
  <si>
    <t>Tono, Flavianus tanda, Jefry</t>
  </si>
  <si>
    <t>tire pos 10 leak</t>
  </si>
  <si>
    <t>Replace tire pos 10</t>
  </si>
  <si>
    <t>Saiful, mahran, puput</t>
  </si>
  <si>
    <t>Clamp pipe turbo to intercooler lepas, bolt bracket dinamo tilt cabin missing 1</t>
  </si>
  <si>
    <t>Instal clamp pipe turbo to intercooler, instal bolt bracket dinamo tilt cabin</t>
  </si>
  <si>
    <t>Spring no 1 front lh broken</t>
  </si>
  <si>
    <t>Replase spring no 1 lh front</t>
  </si>
  <si>
    <t>Suwanto, ade indra, Resal renaldo, marsel</t>
  </si>
  <si>
    <t>Hose steering leak, water coolant low</t>
  </si>
  <si>
    <t>Replace konektor hose steering, add oil steering 3 liter, add water coolant 2 liter</t>
  </si>
  <si>
    <t>Welding pipa kompresor, Ajas rem alpos</t>
  </si>
  <si>
    <t>Asrianto, Rido</t>
  </si>
  <si>
    <t>Cleaning air dryer,cleaning pipe compressor,adjust brake</t>
  </si>
  <si>
    <t>Silinder discluth problem</t>
  </si>
  <si>
    <t>Replace discluth.replace silinder discluth.replace air coolant</t>
  </si>
  <si>
    <t>Lexsy.wahyu.mustari</t>
  </si>
  <si>
    <t>Braket v stay parted</t>
  </si>
  <si>
    <t>Replace braket v stay &amp; bolt v stay 2 pcs, Replace chamber brake A2 LH</t>
  </si>
  <si>
    <t>Amar, Sudaim, Samsul alam</t>
  </si>
  <si>
    <t xml:space="preserve">Bolt seat spring missing, Bolt bracket radiator missing </t>
  </si>
  <si>
    <t>Replace bolt seat spring 2 pcs, Replace bolt bracket radiator 3 pcs</t>
  </si>
  <si>
    <t>Hidayat, Mustari</t>
  </si>
  <si>
    <t>Clam tangki fuel loose</t>
  </si>
  <si>
    <t>Retok clam tangki fuel</t>
  </si>
  <si>
    <t>Jumaslang Tono roni jepri Herman Flavianus</t>
  </si>
  <si>
    <t>Jepri Tono Flavianus</t>
  </si>
  <si>
    <t>Reaplace filter AC</t>
  </si>
  <si>
    <t xml:space="preserve">Spring rear no 3 Rh parted, Center bolt parted </t>
  </si>
  <si>
    <t xml:space="preserve">Replace spirng no 3, Center bolt parted </t>
  </si>
  <si>
    <t xml:space="preserve">Mustari, Ramlang, Team PKL </t>
  </si>
  <si>
    <t>clutch malfungtion</t>
  </si>
  <si>
    <t>remove bolt propaller shaft</t>
  </si>
  <si>
    <t>Kelam tabung angin broken</t>
  </si>
  <si>
    <t>Riplance kelam tambung angin</t>
  </si>
  <si>
    <t>Door lock malfungtion</t>
  </si>
  <si>
    <t xml:space="preserve">Replace cable door lock </t>
  </si>
  <si>
    <t xml:space="preserve">Boy, Mustari </t>
  </si>
  <si>
    <t>Busing cabin ª/ Boot-agl RH-LH aus</t>
  </si>
  <si>
    <t>Replace busing cabin ª/ boot-agl 2pcs</t>
  </si>
  <si>
    <t>Nurdiansyah, Syahpuddin, Ricardus</t>
  </si>
  <si>
    <t>Water coolant low level</t>
  </si>
  <si>
    <t>Add water coolant 7 liter</t>
  </si>
  <si>
    <t>Nurdiansyah. Samsul aripin</t>
  </si>
  <si>
    <t>Ada oli berhabur</t>
  </si>
  <si>
    <t>Perbaikkan hose transmisi di dekat radiator</t>
  </si>
  <si>
    <t>Jonathan 0fin, kandi saputra</t>
  </si>
  <si>
    <t>Bolt Lock adjust maju mundur stering parted,</t>
  </si>
  <si>
    <t>Instal n reposisi bolt lock</t>
  </si>
  <si>
    <t>Asrianto,Ade indra</t>
  </si>
  <si>
    <t>Pipe stering leak</t>
  </si>
  <si>
    <t>Riper pipe stering,add oil stering</t>
  </si>
  <si>
    <t xml:space="preserve">Asranto, Ade indrayadi </t>
  </si>
  <si>
    <t>Li-Ning pos 6 hilang</t>
  </si>
  <si>
    <t>Replace Selenoid Valve 2 pcs</t>
  </si>
  <si>
    <t>Replace servo clutch &amp; Add oil clutch</t>
  </si>
  <si>
    <t>Nurdiansyah, Syahpuddin, Tomi</t>
  </si>
  <si>
    <t>Rem lengket</t>
  </si>
  <si>
    <t>Anas rem</t>
  </si>
  <si>
    <t>V belt alternator broken, Lampu mundur dan alarm mundur tidak fungsi</t>
  </si>
  <si>
    <t>Replace v belt, Repair soket</t>
  </si>
  <si>
    <t>Replace water sparator, Replace rakor</t>
  </si>
  <si>
    <t>Kebocoran oil</t>
  </si>
  <si>
    <t xml:space="preserve">Repair oil pen , hose steering , retoq bolt head compressor </t>
  </si>
  <si>
    <t>Resal , wahyu</t>
  </si>
  <si>
    <t>AC hot, tail lamp RH dead, bracket safety radiator broken.</t>
  </si>
  <si>
    <t>Recharger freon, replace new tail lamp RH, repair safety radiator.</t>
  </si>
  <si>
    <t>Spring no 1 front rh parted</t>
  </si>
  <si>
    <t>Repaces spring no 1</t>
  </si>
  <si>
    <t>MAULIA INDRA LESMANA, Marsel, Sudirman</t>
  </si>
  <si>
    <t>Winbon braket vistay wornout, Bolt vistay losen</t>
  </si>
  <si>
    <t xml:space="preserve">Replace wisbon bracket vistay, Replace bolt vistay 2 pcs </t>
  </si>
  <si>
    <t>Wahyu Mustari, Arya</t>
  </si>
  <si>
    <t>Front spring A2 RH no.2 &amp; 3 parted, low power</t>
  </si>
  <si>
    <t xml:space="preserve">Replace spring no. 2 &amp; 3 , replace U-bolt , replace center bolt , replace air cleaner </t>
  </si>
  <si>
    <t xml:space="preserve">Wahyu Gusmawan, Aditya , resal Renaldo , andreyas </t>
  </si>
  <si>
    <t>Dedy rahman, Herman mamat, Tomi, Yulius roni, Flavianus tanda, Mansyur</t>
  </si>
  <si>
    <t>Bearing joint handle transmisi broken</t>
  </si>
  <si>
    <t>Replace bearing joint handle transmisi</t>
  </si>
  <si>
    <t>8/13/2025</t>
  </si>
  <si>
    <t xml:space="preserve">Pipe air compressor leak, Handel parking brake leak </t>
  </si>
  <si>
    <t xml:space="preserve">Repair welding pipe air compressor, Replace handel parking brake </t>
  </si>
  <si>
    <t>Marcell, Mustari</t>
  </si>
  <si>
    <t>Rubber bushing bogie lh broken, Rubber bushing v stay broken a3, Bolt tyre broken a3 lh</t>
  </si>
  <si>
    <t>Continue job install rubber bushing bogie lh + tighten Bolt u-bolt lh, Replace Bolt tyre a3 lh 3 pcs+ install tyre, Replace v stay a3 after repair</t>
  </si>
  <si>
    <t>Suwanto, Hidayatullah, Ramlang</t>
  </si>
  <si>
    <t>repair head compressor, add air COOLANT 15 lt</t>
  </si>
  <si>
    <t>Wahyu Gusmawan, Eko Wahono , farhan</t>
  </si>
  <si>
    <t>install valve dual brake, install bolt seat spring 4 pcs, install pressure sensor 2 pcs, install column switch gear</t>
  </si>
  <si>
    <t>Replaces air dryer</t>
  </si>
  <si>
    <t>MAULIA INDRA LESMANA, Topik arian</t>
  </si>
  <si>
    <t>Housing oil cooler damage, Labrang transmisi damage</t>
  </si>
  <si>
    <t>Replace housing oil cooler, Replace labrang transmisi, coolant 40 liter</t>
  </si>
  <si>
    <t>Dedy rahman, Flavianus tanda, Tomi, Yulius roni, Herman mamat</t>
  </si>
  <si>
    <t>Bushing stabilizer rear missing</t>
  </si>
  <si>
    <t>Replaces bushing stabilizer 2 pcs</t>
  </si>
  <si>
    <t>Replace servo clutch &amp; Add oil clutch, Adjust break all post</t>
  </si>
  <si>
    <t xml:space="preserve">Replace Lampu H7 </t>
  </si>
  <si>
    <t>Mawar,, Fajri</t>
  </si>
  <si>
    <t xml:space="preserve">Replace head compressor new, clining pipa compressor, ripair valve brike terminal, ripair valve air dryer. </t>
  </si>
  <si>
    <t>8/14/2025</t>
  </si>
  <si>
    <t xml:space="preserve">Adjust pressure air dryer, adjust brike all post. </t>
  </si>
  <si>
    <t>Brake pump leak</t>
  </si>
  <si>
    <t>Replace brake pump</t>
  </si>
  <si>
    <t>Tomi, Yulius roni, Mansyur, Dedy Rahman</t>
  </si>
  <si>
    <t>install bolt rear stabilizer, remove compressed air line 2nd 3nd from DT 28, install compressed air line 2nd 3nd, repair connector hose steering pump by welder</t>
  </si>
  <si>
    <t>Yulius roni, Tomi, Mansyur, Adi</t>
  </si>
  <si>
    <t>Hose chamber break pos 9/10 leak</t>
  </si>
  <si>
    <t>Replace hose chamber break</t>
  </si>
  <si>
    <t xml:space="preserve">Rober bugiee RH, LH BRoken, hollow spring A3, A4 LH, Rober spring front RH broken. </t>
  </si>
  <si>
    <t>Replace bugie RH, LH, replace holow spring A3, A4 LH, replace ruber spring front 1pcs, completet.</t>
  </si>
  <si>
    <t>Ade indra, eko wahono, ramlang, suwanto</t>
  </si>
  <si>
    <t>Hose Radiator leak</t>
  </si>
  <si>
    <t>Replace hose radiator</t>
  </si>
  <si>
    <t>Dedy rahman, Yulius roni, Tomi, Adi, Mansyur, Herman mamat</t>
  </si>
  <si>
    <t>Pen spring, slip A2 RH parted</t>
  </si>
  <si>
    <t>Replace n reposisi pen spring dan slip A2 RH. Completet</t>
  </si>
  <si>
    <t>Suwanto, ade indra, dayat</t>
  </si>
  <si>
    <t>Cover engsel front damage</t>
  </si>
  <si>
    <t>Repair engsel cover depan</t>
  </si>
  <si>
    <t>Labrang pintu lh rusak</t>
  </si>
  <si>
    <t>Replase labrang pintu lh</t>
  </si>
  <si>
    <t>Suwanto,hidayatullah</t>
  </si>
  <si>
    <t>Weekly. Hose steering valve no 4.6 &amp; 23 leak, Hose oil hydrolik system no 11 leak</t>
  </si>
  <si>
    <t>Replace hose (steering valve), Replace hose hydrolik system</t>
  </si>
  <si>
    <t>Nurdiansyah &amp; syahpuddin</t>
  </si>
  <si>
    <t xml:space="preserve">Bolt v-stay k27 parted A2 </t>
  </si>
  <si>
    <t>Remove bolt v-stay k27 , instal v-stay replace bolt v-stay k27 4 pcs</t>
  </si>
  <si>
    <t>Muh Al-Fajri ,suwanto,dayat</t>
  </si>
  <si>
    <t>8/15/2025</t>
  </si>
  <si>
    <t>Ac hott ( compresor ac low-presure)</t>
  </si>
  <si>
    <t>Cek presure, Ganti compresor ac + resiverdrayer, Vakum, isi oli &amp; preon</t>
  </si>
  <si>
    <t>Ibrahim nur, Indra saputra, Mustari</t>
  </si>
  <si>
    <t>Hendel PTO lossen</t>
  </si>
  <si>
    <t>Reposisi hendel PTO</t>
  </si>
  <si>
    <t>Amin za</t>
  </si>
  <si>
    <t>Cek presure, Vakum, isi oli &amp; preon</t>
  </si>
  <si>
    <t>Ibrahim nur, Mustari</t>
  </si>
  <si>
    <t>INS ERROR</t>
  </si>
  <si>
    <t>replace instrumen cluster, setting parameter ins</t>
  </si>
  <si>
    <t>adhe rio, andreas nuri</t>
  </si>
  <si>
    <t>Ribbet belt 10 pk broken</t>
  </si>
  <si>
    <t>Replace ribbet belt 10 pk new</t>
  </si>
  <si>
    <t>INDRA LESMANA, TOFIK ARIAN</t>
  </si>
  <si>
    <t>Ripair plug tabung tabung</t>
  </si>
  <si>
    <t>INDRA LESMANA , TOFIK ARIAN</t>
  </si>
  <si>
    <t>Replace air drayer assy new and filter air drayer new</t>
  </si>
  <si>
    <t>8/16/2025</t>
  </si>
  <si>
    <t>Tail lamp lh sut off</t>
  </si>
  <si>
    <t>Repair  tail lamp cable lh</t>
  </si>
  <si>
    <t>Isi preon ( melanjut kan pekerjaan team malam) preon nya pun baru datang</t>
  </si>
  <si>
    <t>linning pos 6 broken</t>
  </si>
  <si>
    <t>install wheel choke
install hydraulic jack
release parking brake
remove bolt tyre
remove trye no 10
remove trye no 9
release adjuster brake
remove brake drum
remove brake shoe
replace and install brake shoe
install drum brake
install tyre no 9
install tyre no 10
install bolt tyre
adjust brake
install parking brake
remove hydraulic jack
remove wheel choke
To make form retoque</t>
  </si>
  <si>
    <t>andreas nuri, eko wahono, benjamin</t>
  </si>
  <si>
    <t>Coolant level low</t>
  </si>
  <si>
    <t>Add coolant 14 liter</t>
  </si>
  <si>
    <t>Pin spring parted</t>
  </si>
  <si>
    <t>Replace pin spring A2 LH NEW</t>
  </si>
  <si>
    <t>Muh Al-Fajri,dayat</t>
  </si>
  <si>
    <t>Replace disc clutch, add water coolant 30 liter</t>
  </si>
  <si>
    <t>Nurdiansyah. Syahpuddin. Adi al. Tomi</t>
  </si>
  <si>
    <t xml:space="preserve">Panel difflock on, Adjust brake </t>
  </si>
  <si>
    <t>Repair hatner difflock</t>
  </si>
  <si>
    <t>Pittingan pipe compressor lepas</t>
  </si>
  <si>
    <t>Repair pittingan pipe compressor</t>
  </si>
  <si>
    <t>ABS on, Kep stabilizer missing</t>
  </si>
  <si>
    <t xml:space="preserve">Reset ABS, Remove stabilizer </t>
  </si>
  <si>
    <t>Eko W, Mustari</t>
  </si>
  <si>
    <t>Repair valve air drayer</t>
  </si>
  <si>
    <t>Jonathan Ofin, Kandi saputra</t>
  </si>
  <si>
    <t>8/17/2025</t>
  </si>
  <si>
    <t>Lining brike limit A4 rh</t>
  </si>
  <si>
    <t>Replase lining brike A4 rh</t>
  </si>
  <si>
    <t>Suwanto, marsel, arya</t>
  </si>
  <si>
    <t>TYPE</t>
  </si>
  <si>
    <t>MODEL</t>
  </si>
  <si>
    <t>STATUS</t>
  </si>
  <si>
    <t>BREAKDOWN</t>
  </si>
  <si>
    <t>Check</t>
  </si>
  <si>
    <t>Type</t>
  </si>
  <si>
    <t>Model</t>
  </si>
  <si>
    <t>Model No</t>
  </si>
  <si>
    <t>No Urut Awal</t>
  </si>
  <si>
    <t>No Urut Akhir</t>
  </si>
  <si>
    <t>COAL</t>
  </si>
  <si>
    <t>Axor 3336</t>
  </si>
  <si>
    <t>FMX 460</t>
  </si>
  <si>
    <t>OVERBURDEN</t>
  </si>
  <si>
    <t>DW90A</t>
  </si>
  <si>
    <t>X</t>
  </si>
  <si>
    <t>Freq.</t>
  </si>
  <si>
    <t>Note</t>
  </si>
  <si>
    <t>=</t>
  </si>
  <si>
    <t>STEERING SYSTEM &amp; TRAVELLING SYSTEM</t>
  </si>
  <si>
    <t>Axor 3336K</t>
  </si>
  <si>
    <t>LiuGong DW90A</t>
  </si>
  <si>
    <t>Compartement</t>
  </si>
  <si>
    <t>CODE</t>
  </si>
  <si>
    <t>EVENT FREQUENCY</t>
  </si>
  <si>
    <t>FREQ</t>
  </si>
  <si>
    <t>DUR</t>
  </si>
  <si>
    <t>EQUIPMENT DESCRIPTION</t>
  </si>
  <si>
    <t>QTY</t>
  </si>
  <si>
    <t xml:space="preserve">MTBF </t>
  </si>
  <si>
    <t>HMR</t>
  </si>
  <si>
    <t>PA%</t>
  </si>
  <si>
    <t>PROBLEM</t>
  </si>
  <si>
    <t>ACTION</t>
  </si>
  <si>
    <t>Periode</t>
  </si>
  <si>
    <t>W1</t>
  </si>
  <si>
    <t>W2</t>
  </si>
  <si>
    <t>W3</t>
  </si>
  <si>
    <t>W4</t>
  </si>
  <si>
    <t>MONTHLY</t>
  </si>
  <si>
    <t>Plan</t>
  </si>
  <si>
    <t>Achievement</t>
  </si>
  <si>
    <t xml:space="preserve">MTBF = </t>
  </si>
  <si>
    <t>Tingkat kepercayaan terhadap alat yang  diukur dari rata-rata ready for use dalam interval waktu tertentu</t>
  </si>
  <si>
    <t xml:space="preserve">MTTR = </t>
  </si>
  <si>
    <t>Waktu rata-rata penanganan  reapair unschedule terhadap suatu alat</t>
  </si>
  <si>
    <t>Total Jam kerja (peminggu/ Perbulan) : Total Frequesi Breakdown(peminggu/ Perbulan)</t>
  </si>
  <si>
    <t>Total Jam Breakdown/Pengerjaan Mekanik (perminggu/ Perbulan) : Total Frequesi Breakdown(peminggu/ Perbulan)</t>
  </si>
  <si>
    <t>Total Jam Kerja</t>
  </si>
  <si>
    <t>Jam BD UnSchedule/ Jam Repaire</t>
  </si>
  <si>
    <t>Jumlah BD/ Frequansi BD</t>
  </si>
  <si>
    <t xml:space="preserve">Hasil </t>
  </si>
  <si>
    <t>MTBF WEEK I</t>
  </si>
  <si>
    <t>MTTR WEEK I</t>
  </si>
  <si>
    <t>Cause</t>
  </si>
  <si>
    <t>Corrective Action</t>
  </si>
  <si>
    <t>Due Date</t>
  </si>
  <si>
    <t>MTBF WEEK II</t>
  </si>
  <si>
    <t>MTTR WEEK II</t>
  </si>
  <si>
    <t>MTBF WEEK III</t>
  </si>
  <si>
    <t>MTTR WEEK III</t>
  </si>
  <si>
    <t>MTBF WEEK IV</t>
  </si>
  <si>
    <t>MTTR WEEK IV</t>
  </si>
  <si>
    <t xml:space="preserve"> COMPONENT SECTION</t>
  </si>
  <si>
    <t xml:space="preserve"> SUB COMPONENT</t>
  </si>
  <si>
    <t>DESCRIPTION PROBLEM</t>
  </si>
  <si>
    <t>STILL B/D</t>
  </si>
  <si>
    <t>Engine System</t>
  </si>
  <si>
    <t>Cylinder Head Group</t>
  </si>
  <si>
    <t xml:space="preserve"> Cyl. Head &amp; Fitting Parts</t>
  </si>
  <si>
    <t xml:space="preserve"> Starting perfomance is poor -  always takes times</t>
  </si>
  <si>
    <t>ATTACHMENT SYSTEM</t>
  </si>
  <si>
    <t>BL</t>
  </si>
  <si>
    <t>BACKLOG</t>
  </si>
  <si>
    <t>Order Part Baru</t>
  </si>
  <si>
    <t xml:space="preserve"> Rocker Arm, Housing &amp; Cover</t>
  </si>
  <si>
    <t xml:space="preserve"> Starting deffective or badness -  no start, no turn or no combustion</t>
  </si>
  <si>
    <t>FB</t>
  </si>
  <si>
    <t>FABRIKASI</t>
  </si>
  <si>
    <t>Repair</t>
  </si>
  <si>
    <t xml:space="preserve"> Engine does not pick up smoothly</t>
  </si>
  <si>
    <t>CHASIS &amp; CABIN</t>
  </si>
  <si>
    <t>ML</t>
  </si>
  <si>
    <t>MIDLIFE</t>
  </si>
  <si>
    <t>Fabrikasi</t>
  </si>
  <si>
    <t>Air intake &amp; Exhaust system</t>
  </si>
  <si>
    <t xml:space="preserve"> Air Intake Manifold &amp; After Cooler</t>
  </si>
  <si>
    <t xml:space="preserve"> Engine runs abnormally - speed too high, does not stop, hunting</t>
  </si>
  <si>
    <t>CLUTCH SYSTEM</t>
  </si>
  <si>
    <t>OH</t>
  </si>
  <si>
    <t>OVERHAUL</t>
  </si>
  <si>
    <t xml:space="preserve"> Air Cleaner &amp; Fitting Parts</t>
  </si>
  <si>
    <t xml:space="preserve"> Engine stall during operation</t>
  </si>
  <si>
    <t>CONTROL VALVE SYSTEM</t>
  </si>
  <si>
    <t>PROBLEM ATTACHMENT</t>
  </si>
  <si>
    <t xml:space="preserve"> Turbocharger</t>
  </si>
  <si>
    <t xml:space="preserve"> Engine stop during operation</t>
  </si>
  <si>
    <t>DIFFERENTIAL SYSTEM</t>
  </si>
  <si>
    <t>RP</t>
  </si>
  <si>
    <t>REPAIR</t>
  </si>
  <si>
    <t xml:space="preserve"> Exhaust Manifold &amp; Muffler</t>
  </si>
  <si>
    <t xml:space="preserve"> Fuel level goes down / Fuel leak out</t>
  </si>
  <si>
    <t>ELECTRICT SYSTEM</t>
  </si>
  <si>
    <t>PERIODICAL SERVICE</t>
  </si>
  <si>
    <t xml:space="preserve"> Excessive fuel consumption</t>
  </si>
  <si>
    <t>ENGINE SYSTEM</t>
  </si>
  <si>
    <t>PROBLEM UNDERCARRIAGE</t>
  </si>
  <si>
    <t>Cylinder Block Group</t>
  </si>
  <si>
    <t xml:space="preserve"> Cylinder Block &amp; Liner</t>
  </si>
  <si>
    <t xml:space="preserve"> Engine lack of power ( low power )</t>
  </si>
  <si>
    <t>FINAL DRIVE SYSTEM</t>
  </si>
  <si>
    <t>NA</t>
  </si>
  <si>
    <t>NOT ACTIVITY</t>
  </si>
  <si>
    <t xml:space="preserve"> Block Covers</t>
  </si>
  <si>
    <t xml:space="preserve"> Exhaust gas is black</t>
  </si>
  <si>
    <t xml:space="preserve"> Front Cover &amp; Support</t>
  </si>
  <si>
    <t xml:space="preserve"> Exhaust gas is blue - combustion of oil.</t>
  </si>
  <si>
    <t>MAIN PUMPCSYSTEM</t>
  </si>
  <si>
    <t xml:space="preserve"> Timing Gear &amp; Idle Gear</t>
  </si>
  <si>
    <t xml:space="preserve"> Excessive oil consumption - oil leak out</t>
  </si>
  <si>
    <t>OPT. ACCESSORIES</t>
  </si>
  <si>
    <t xml:space="preserve"> Crank Case &amp; Breather</t>
  </si>
  <si>
    <t xml:space="preserve"> Oil level rises ( mixed water or fuel )</t>
  </si>
  <si>
    <t>PNEUMATIC SYSTEM</t>
  </si>
  <si>
    <t xml:space="preserve"> Flywheel &amp; Housing</t>
  </si>
  <si>
    <t xml:space="preserve"> Oil quickly becomes dirty</t>
  </si>
  <si>
    <t>STEERING SYSTEM</t>
  </si>
  <si>
    <t xml:space="preserve"> Crankshaft &amp; Damper pulley</t>
  </si>
  <si>
    <t xml:space="preserve"> Drop of oil pressure</t>
  </si>
  <si>
    <t>SUSPENSION SYSTEM</t>
  </si>
  <si>
    <t xml:space="preserve"> Piston &amp; Connecting Rod</t>
  </si>
  <si>
    <t xml:space="preserve"> Oil in Cooling System</t>
  </si>
  <si>
    <t xml:space="preserve"> Camshaft &amp; Follower</t>
  </si>
  <si>
    <t xml:space="preserve"> Water temperature does not rise</t>
  </si>
  <si>
    <t>TRANSMISSION SYSTEM</t>
  </si>
  <si>
    <t xml:space="preserve"> Accessories Drive</t>
  </si>
  <si>
    <t xml:space="preserve"> Engine overheat</t>
  </si>
  <si>
    <t>TRAVELING SYSTEM</t>
  </si>
  <si>
    <t xml:space="preserve"> Mounting Parts</t>
  </si>
  <si>
    <t xml:space="preserve"> Water level goes down / Water leak out</t>
  </si>
  <si>
    <t>UNDER CARRIAGE SYSTEM</t>
  </si>
  <si>
    <t xml:space="preserve"> Engine Support</t>
  </si>
  <si>
    <t xml:space="preserve"> Too much vibration on Engine</t>
  </si>
  <si>
    <t xml:space="preserve"> Abnormal noise emitted</t>
  </si>
  <si>
    <t>MAIN FRAME &amp; GUARD</t>
  </si>
  <si>
    <t xml:space="preserve"> Lubricating Oil System</t>
  </si>
  <si>
    <t xml:space="preserve"> Fast Lube filler </t>
  </si>
  <si>
    <t xml:space="preserve"> Excessive wear of Engine Parts</t>
  </si>
  <si>
    <t xml:space="preserve"> Oil Pump &amp; Suction Pipe</t>
  </si>
  <si>
    <t xml:space="preserve"> Engine Part cracked / broken</t>
  </si>
  <si>
    <t xml:space="preserve"> Filter Assy</t>
  </si>
  <si>
    <t xml:space="preserve"> Engine related part lost / loosen</t>
  </si>
  <si>
    <t xml:space="preserve"> Lub.  Oil Piping &amp; Jet Nozzle</t>
  </si>
  <si>
    <t xml:space="preserve"> Engine Part out of adjustment </t>
  </si>
  <si>
    <t xml:space="preserve"> Lublicating Oil Cooler</t>
  </si>
  <si>
    <t xml:space="preserve"> Abnormality in Engine Controller</t>
  </si>
  <si>
    <t xml:space="preserve"> Fault in Engine Controller</t>
  </si>
  <si>
    <t xml:space="preserve"> Fuel System</t>
  </si>
  <si>
    <t xml:space="preserve"> Fuel Pump &amp; Mounting</t>
  </si>
  <si>
    <t xml:space="preserve"> Retarder / Exhaust Brake malfunction</t>
  </si>
  <si>
    <t xml:space="preserve"> Fuel Piping &amp; Filters</t>
  </si>
  <si>
    <t xml:space="preserve"> Retarder / Exhaust Brake Ineffective</t>
  </si>
  <si>
    <t xml:space="preserve"> Nozzle &amp; Injectors</t>
  </si>
  <si>
    <t xml:space="preserve"> Retarder / Exhaust Brake dragging</t>
  </si>
  <si>
    <t xml:space="preserve"> Auto Priming &amp; Start Solenoid / APS</t>
  </si>
  <si>
    <t xml:space="preserve"> Automatic Control malfunction</t>
  </si>
  <si>
    <t xml:space="preserve"> Fuel Pump Coupling</t>
  </si>
  <si>
    <t xml:space="preserve"> Automatic Control stuck / dragging</t>
  </si>
  <si>
    <t xml:space="preserve"> Automatic timer</t>
  </si>
  <si>
    <t xml:space="preserve"> Engine control does not work properly</t>
  </si>
  <si>
    <t xml:space="preserve"> Main fuel tank &amp; mounting</t>
  </si>
  <si>
    <t xml:space="preserve"> Auto Decceleration does not work properly</t>
  </si>
  <si>
    <t xml:space="preserve"> Float tank &amp; breather</t>
  </si>
  <si>
    <t xml:space="preserve"> Turbo Charger Burn</t>
  </si>
  <si>
    <t xml:space="preserve"> Quick start system</t>
  </si>
  <si>
    <t xml:space="preserve"> Engine Blow by</t>
  </si>
  <si>
    <t xml:space="preserve"> Fast Fuel filler</t>
  </si>
  <si>
    <t xml:space="preserve"> Mid life Overhaul</t>
  </si>
  <si>
    <t>Suplay pump</t>
  </si>
  <si>
    <t xml:space="preserve"> Overhaul</t>
  </si>
  <si>
    <t>Cooling System</t>
  </si>
  <si>
    <t xml:space="preserve"> Water Pump &amp; Mounting</t>
  </si>
  <si>
    <t xml:space="preserve"> Cooling Fan &amp; Belt</t>
  </si>
  <si>
    <t xml:space="preserve"> Tension Pulley &amp; Fitting Parts</t>
  </si>
  <si>
    <t xml:space="preserve"> Corrosion Resistor &amp; Piping</t>
  </si>
  <si>
    <t xml:space="preserve"> Water Manifold &amp; Thermostat</t>
  </si>
  <si>
    <t xml:space="preserve"> Water Heater &amp; Piping</t>
  </si>
  <si>
    <t xml:space="preserve"> Radiator &amp; resevoir tank</t>
  </si>
  <si>
    <t xml:space="preserve"> Radiator hose &amp; line</t>
  </si>
  <si>
    <t xml:space="preserve"> Radiator Wind Break &amp; Seal</t>
  </si>
  <si>
    <t xml:space="preserve"> Radiator Fan Guard &amp; Pulley</t>
  </si>
  <si>
    <t xml:space="preserve"> Oil Cooler &amp; Piping</t>
  </si>
  <si>
    <t xml:space="preserve"> Radiator Shutter &amp; Control Level</t>
  </si>
  <si>
    <t xml:space="preserve"> Radiator Grill and mask</t>
  </si>
  <si>
    <t>Engine Control</t>
  </si>
  <si>
    <t xml:space="preserve"> Accelerator Pedal &amp; Linkage</t>
  </si>
  <si>
    <t xml:space="preserve"> Deccelerator Pedal &amp; Linkage</t>
  </si>
  <si>
    <t xml:space="preserve"> Fuel Control Lever &amp; Linkage</t>
  </si>
  <si>
    <t>A2B: PS 250</t>
  </si>
  <si>
    <t xml:space="preserve">DT : 6000 KM </t>
  </si>
  <si>
    <t>12000KM</t>
  </si>
  <si>
    <t>Clutch System / Torque Converter</t>
  </si>
  <si>
    <t xml:space="preserve">Main Clutch </t>
  </si>
  <si>
    <t xml:space="preserve"> Clutch Case &amp; Housing</t>
  </si>
  <si>
    <t xml:space="preserve"> Operating force of Clutch Pedal is heavy</t>
  </si>
  <si>
    <t xml:space="preserve"> Main Clutch Inner Parts</t>
  </si>
  <si>
    <t xml:space="preserve"> Clutch Control malfunction</t>
  </si>
  <si>
    <t xml:space="preserve"> Inertia Brake</t>
  </si>
  <si>
    <t xml:space="preserve"> Torque Converter temperature too high</t>
  </si>
  <si>
    <t xml:space="preserve"> Torque Converter oil pressure is low</t>
  </si>
  <si>
    <t>Clutch control</t>
  </si>
  <si>
    <t xml:space="preserve"> Clutch Pedal &amp; Linkage</t>
  </si>
  <si>
    <t xml:space="preserve"> T/C  Lock up Clutch does not work</t>
  </si>
  <si>
    <t xml:space="preserve"> Clutch Booster &amp; Piping</t>
  </si>
  <si>
    <t xml:space="preserve"> Difficult shifting gear</t>
  </si>
  <si>
    <t xml:space="preserve"> Release Bearing &amp; Fitting Parts</t>
  </si>
  <si>
    <t xml:space="preserve"> Machine lack of power or speed</t>
  </si>
  <si>
    <t xml:space="preserve"> Machine does not move / travel</t>
  </si>
  <si>
    <t>Torque Converter</t>
  </si>
  <si>
    <t xml:space="preserve"> T/C Case &amp; Fitting Parts</t>
  </si>
  <si>
    <t xml:space="preserve"> Machine does not travel smoothly</t>
  </si>
  <si>
    <t xml:space="preserve"> T/C Inner Parts &amp; Lock Up Clutch</t>
  </si>
  <si>
    <t xml:space="preserve"> Too much vibration on Clutch</t>
  </si>
  <si>
    <t xml:space="preserve"> T/C Valves &amp; Solenoid</t>
  </si>
  <si>
    <t xml:space="preserve"> Unusual noise on Cluth</t>
  </si>
  <si>
    <t xml:space="preserve"> Scavenging Pump</t>
  </si>
  <si>
    <t xml:space="preserve"> Leaking out of Lubricant on Clutch</t>
  </si>
  <si>
    <t xml:space="preserve"> T/C Oil Piping &amp; Filter</t>
  </si>
  <si>
    <t xml:space="preserve"> Too much vibration on Damper</t>
  </si>
  <si>
    <t xml:space="preserve"> Unusual noise on Damper</t>
  </si>
  <si>
    <t>Damper</t>
  </si>
  <si>
    <t xml:space="preserve"> Damper Case </t>
  </si>
  <si>
    <t xml:space="preserve"> Leaking out of Lubricant on Damper</t>
  </si>
  <si>
    <t xml:space="preserve"> Damper Inner Parts</t>
  </si>
  <si>
    <t xml:space="preserve"> Too much vibration PTO</t>
  </si>
  <si>
    <t xml:space="preserve"> Unusual noise PTO</t>
  </si>
  <si>
    <t xml:space="preserve"> PTO</t>
  </si>
  <si>
    <t xml:space="preserve"> PTO Assembly</t>
  </si>
  <si>
    <t xml:space="preserve"> Leaking out of Lubricant PTO</t>
  </si>
  <si>
    <t xml:space="preserve"> PTO Coupling</t>
  </si>
  <si>
    <t xml:space="preserve"> Fast Lube Filler Mulfunction</t>
  </si>
  <si>
    <t xml:space="preserve"> PTO Lubricating &amp; Piping</t>
  </si>
  <si>
    <t xml:space="preserve"> U Joint / Prop Shaft broken</t>
  </si>
  <si>
    <t xml:space="preserve"> Fast Lube filler assy</t>
  </si>
  <si>
    <t xml:space="preserve"> Too much vibration on U Joint / Prop Shaft</t>
  </si>
  <si>
    <t xml:space="preserve"> Unusual noise on U Joint / Prop Shaft</t>
  </si>
  <si>
    <t>Universal Joint /  Propeller Shaft</t>
  </si>
  <si>
    <t xml:space="preserve"> U-Joint / Drive Shaft</t>
  </si>
  <si>
    <t xml:space="preserve"> Propeller Shaft </t>
  </si>
  <si>
    <t xml:space="preserve"> Center Bearing</t>
  </si>
  <si>
    <t>Transmission System</t>
  </si>
  <si>
    <t>Transmission</t>
  </si>
  <si>
    <t xml:space="preserve"> T/M Case &amp; Mounting</t>
  </si>
  <si>
    <t xml:space="preserve"> Excessive time lag</t>
  </si>
  <si>
    <t xml:space="preserve"> T/M Inner Parts</t>
  </si>
  <si>
    <t xml:space="preserve"> Excess. shock when starting or shifting gear</t>
  </si>
  <si>
    <t xml:space="preserve"> T/M Pump &amp; valves</t>
  </si>
  <si>
    <t xml:space="preserve"> T/M Oil Piping &amp; Filter</t>
  </si>
  <si>
    <t xml:space="preserve"> Transmission does not shift up</t>
  </si>
  <si>
    <t xml:space="preserve"> Machine move when Engine is started</t>
  </si>
  <si>
    <t>Transmission control</t>
  </si>
  <si>
    <t xml:space="preserve"> T/M Control  Valves</t>
  </si>
  <si>
    <t xml:space="preserve"> Machine travel in one dirrection only</t>
  </si>
  <si>
    <t xml:space="preserve"> T/M Control Lever &amp; Linkage</t>
  </si>
  <si>
    <t xml:space="preserve"> Transmission temperature too high</t>
  </si>
  <si>
    <t xml:space="preserve"> Inching System</t>
  </si>
  <si>
    <t xml:space="preserve"> High - low Gear does not shift</t>
  </si>
  <si>
    <t xml:space="preserve"> Too much vibration </t>
  </si>
  <si>
    <t>Transfer /     Drop Box</t>
  </si>
  <si>
    <t xml:space="preserve"> T/F Case &amp; Mounting</t>
  </si>
  <si>
    <t xml:space="preserve"> Unusual noise </t>
  </si>
  <si>
    <t xml:space="preserve"> T/F Gear &amp; Output Shaft</t>
  </si>
  <si>
    <t xml:space="preserve"> Leaking out of Lubricant</t>
  </si>
  <si>
    <t xml:space="preserve"> Transfer /  DB Control &amp; Linkage</t>
  </si>
  <si>
    <t xml:space="preserve"> Transfer Control malfunction</t>
  </si>
  <si>
    <t>Final Drive System</t>
  </si>
  <si>
    <t>Final Drive</t>
  </si>
  <si>
    <t xml:space="preserve"> Drive Case &amp; Fitting Parts</t>
  </si>
  <si>
    <t xml:space="preserve"> Excessive travel deviation</t>
  </si>
  <si>
    <t xml:space="preserve"> Drive Gear &amp; Sprocket</t>
  </si>
  <si>
    <t xml:space="preserve"> Travel / Traming Motor &amp; Fitting Parts</t>
  </si>
  <si>
    <t xml:space="preserve"> Travel Piping &amp; Drain Piping</t>
  </si>
  <si>
    <t xml:space="preserve"> Planetary Gear Unit (Final Drive)</t>
  </si>
  <si>
    <t xml:space="preserve"> Travel speed does not change</t>
  </si>
  <si>
    <t xml:space="preserve"> Travel Gear Box</t>
  </si>
  <si>
    <t xml:space="preserve"> Diff. Lock does not work</t>
  </si>
  <si>
    <t xml:space="preserve"> Travel Motor</t>
  </si>
  <si>
    <t xml:space="preserve"> Machice does not travel smoothly</t>
  </si>
  <si>
    <t xml:space="preserve"> Differential </t>
  </si>
  <si>
    <t xml:space="preserve"> Differential Case</t>
  </si>
  <si>
    <t xml:space="preserve"> Diff. Inner Parts &amp; Drive Shaft</t>
  </si>
  <si>
    <t xml:space="preserve"> Differential Lock</t>
  </si>
  <si>
    <t xml:space="preserve"> Tandem Drive Part  Crack</t>
  </si>
  <si>
    <t xml:space="preserve"> Tandem Drive Part  Broken</t>
  </si>
  <si>
    <t>Tandem drive</t>
  </si>
  <si>
    <t xml:space="preserve"> Tandem Drive Case</t>
  </si>
  <si>
    <t>Steering system</t>
  </si>
  <si>
    <t xml:space="preserve"> Steering system</t>
  </si>
  <si>
    <t xml:space="preserve"> Steering Pump &amp; Valves</t>
  </si>
  <si>
    <t xml:space="preserve"> Machine does not turn</t>
  </si>
  <si>
    <t xml:space="preserve"> Steering Piping &amp; Filters &amp; Reservoir</t>
  </si>
  <si>
    <t xml:space="preserve"> Machine turn in one dirrection only</t>
  </si>
  <si>
    <t xml:space="preserve"> Steering, Leaning, Articulate Cyl.</t>
  </si>
  <si>
    <t xml:space="preserve"> Steering Clutch does not dis engaged</t>
  </si>
  <si>
    <t xml:space="preserve"> Emergency Steering Motor &amp; Piping</t>
  </si>
  <si>
    <t xml:space="preserve"> Steering Clutch slip</t>
  </si>
  <si>
    <t xml:space="preserve"> Steering Case &amp; Cover </t>
  </si>
  <si>
    <t xml:space="preserve"> Steering brake does not work or ineffective</t>
  </si>
  <si>
    <t xml:space="preserve"> Steering Bevel Gear &amp; Shaft</t>
  </si>
  <si>
    <t xml:space="preserve"> Steering Wheel is sluggish or heavy</t>
  </si>
  <si>
    <t xml:space="preserve"> Steering Clutch </t>
  </si>
  <si>
    <t xml:space="preserve"> Steering Wheel does not turn</t>
  </si>
  <si>
    <t xml:space="preserve"> Steering Wheel moves unsteadlly</t>
  </si>
  <si>
    <t>Steering Control</t>
  </si>
  <si>
    <t xml:space="preserve"> Steering Wheel &amp; Column</t>
  </si>
  <si>
    <t xml:space="preserve"> Steering Wheel shimmy / vibrating</t>
  </si>
  <si>
    <t xml:space="preserve"> Steering Linkage </t>
  </si>
  <si>
    <t xml:space="preserve"> Steering Wheel does not to neutral position</t>
  </si>
  <si>
    <t xml:space="preserve"> Steering Gear Box &amp; Booster</t>
  </si>
  <si>
    <t xml:space="preserve"> Motoring the Steering Wheel</t>
  </si>
  <si>
    <t xml:space="preserve"> Knuckle &amp; Tie Rod</t>
  </si>
  <si>
    <t xml:space="preserve"> Str. Wheel are activated in opposite direction</t>
  </si>
  <si>
    <t xml:space="preserve"> Steering Wheel can be turned continously</t>
  </si>
  <si>
    <t xml:space="preserve"> Steering Backlash / Wheel Play too large</t>
  </si>
  <si>
    <t xml:space="preserve"> Left / Right radius are different</t>
  </si>
  <si>
    <t xml:space="preserve"> Out of Adjustment in Control Linkage / Lever</t>
  </si>
  <si>
    <t xml:space="preserve"> Leaking out of Oil / Fluid </t>
  </si>
  <si>
    <t xml:space="preserve"> Oil / Fluid  Line blocked</t>
  </si>
  <si>
    <t>Under Carriage System</t>
  </si>
  <si>
    <t>Track Group</t>
  </si>
  <si>
    <t xml:space="preserve"> Recoil Spring &amp; HIC / Track Adjuster</t>
  </si>
  <si>
    <t xml:space="preserve"> Undercarriage Part wear</t>
  </si>
  <si>
    <t xml:space="preserve"> Front Idler &amp; Yoke</t>
  </si>
  <si>
    <t xml:space="preserve"> Undercarriage Part cracked / broken</t>
  </si>
  <si>
    <t xml:space="preserve"> Roller &amp; Guard</t>
  </si>
  <si>
    <t xml:space="preserve"> Undercarriage Part bend / dent</t>
  </si>
  <si>
    <t xml:space="preserve"> Track Shoe ass'y</t>
  </si>
  <si>
    <t xml:space="preserve"> Undercarriage Part lost / loosen</t>
  </si>
  <si>
    <t xml:space="preserve"> Bogie &amp; Pin</t>
  </si>
  <si>
    <t xml:space="preserve"> Abnormal noise on Undercarriage Comp.</t>
  </si>
  <si>
    <t xml:space="preserve"> Link pad &amp; Fitting parts</t>
  </si>
  <si>
    <t xml:space="preserve"> Tyre worn out</t>
  </si>
  <si>
    <t xml:space="preserve"> Tyre Pressure drop / leak of air pressure</t>
  </si>
  <si>
    <t>Roller Drum</t>
  </si>
  <si>
    <t xml:space="preserve"> Roller Drum &amp; Fitting Parts</t>
  </si>
  <si>
    <t xml:space="preserve"> Tyre Broken off</t>
  </si>
  <si>
    <t xml:space="preserve"> Roller Drum Vibrator malfunction</t>
  </si>
  <si>
    <t>Main Frame And Guard</t>
  </si>
  <si>
    <t>Guard</t>
  </si>
  <si>
    <t xml:space="preserve"> Radiator Guard &amp; Grill</t>
  </si>
  <si>
    <t xml:space="preserve"> Guard / cover  cracked</t>
  </si>
  <si>
    <t xml:space="preserve"> Engine Hood / Bonnet / Covers</t>
  </si>
  <si>
    <t xml:space="preserve"> Guard / cover  broken</t>
  </si>
  <si>
    <t xml:space="preserve"> Battery Case &amp; Lock</t>
  </si>
  <si>
    <t xml:space="preserve"> Guard / cover dent</t>
  </si>
  <si>
    <t xml:space="preserve"> Fender / Left Side Step</t>
  </si>
  <si>
    <t xml:space="preserve"> Guard / cover  bend</t>
  </si>
  <si>
    <t xml:space="preserve"> Floor Frame / Plate &amp; Handrill</t>
  </si>
  <si>
    <t xml:space="preserve"> Guard / cover  lost / loosen</t>
  </si>
  <si>
    <t xml:space="preserve"> Ladder &amp; Emergency ladder</t>
  </si>
  <si>
    <t xml:space="preserve"> Guard / cover rusted / wear</t>
  </si>
  <si>
    <t xml:space="preserve"> Hydraulic Tank Guard</t>
  </si>
  <si>
    <t xml:space="preserve"> Rear Cover / bottom guard</t>
  </si>
  <si>
    <t xml:space="preserve"> Spack Board / Mud Guard</t>
  </si>
  <si>
    <t xml:space="preserve"> Drive Shaft Guard</t>
  </si>
  <si>
    <t xml:space="preserve"> Bumper</t>
  </si>
  <si>
    <t xml:space="preserve"> Travel Motor &amp; Piping Guard</t>
  </si>
  <si>
    <t>Cabin &amp; Canopy</t>
  </si>
  <si>
    <t xml:space="preserve"> Roops Mount &amp; Canopy</t>
  </si>
  <si>
    <t xml:space="preserve"> Cabin / Canopy part lost / loosen </t>
  </si>
  <si>
    <t xml:space="preserve"> Operator Compartement / Cab</t>
  </si>
  <si>
    <t xml:space="preserve"> Cabin / Canopy  dent</t>
  </si>
  <si>
    <t xml:space="preserve"> Cab Interior / Operator Seat</t>
  </si>
  <si>
    <t xml:space="preserve"> Cabin / Canopy rusted / broken</t>
  </si>
  <si>
    <t xml:space="preserve"> Console Box / Control Stand</t>
  </si>
  <si>
    <t xml:space="preserve"> Cabin / Canopy unusual noise</t>
  </si>
  <si>
    <t xml:space="preserve"> Cab Lifting System &amp; Suspension</t>
  </si>
  <si>
    <t xml:space="preserve"> Cabin / Canopy abnormal vibration</t>
  </si>
  <si>
    <t xml:space="preserve"> Cab Lifting &amp; Suspension malfunction</t>
  </si>
  <si>
    <t xml:space="preserve">Cabin Accessories </t>
  </si>
  <si>
    <t xml:space="preserve"> Dash Board </t>
  </si>
  <si>
    <t xml:space="preserve"> Cab Accesories malfunction</t>
  </si>
  <si>
    <t xml:space="preserve"> Radio </t>
  </si>
  <si>
    <t xml:space="preserve"> Frame</t>
  </si>
  <si>
    <t xml:space="preserve"> Main Frame / Revolving Frame</t>
  </si>
  <si>
    <t>Feed wheel</t>
  </si>
  <si>
    <t xml:space="preserve"> Member Frame &amp; Sub Frame</t>
  </si>
  <si>
    <t>Landing Jack</t>
  </si>
  <si>
    <t xml:space="preserve"> Front Frame</t>
  </si>
  <si>
    <t>Dash Board Crack</t>
  </si>
  <si>
    <t xml:space="preserve"> Car boddy / lower frame</t>
  </si>
  <si>
    <t xml:space="preserve"> Malfunction of Frame Supplement </t>
  </si>
  <si>
    <t xml:space="preserve"> Upper frame / super structer</t>
  </si>
  <si>
    <t xml:space="preserve"> Frame  bend</t>
  </si>
  <si>
    <t xml:space="preserve"> Cab base</t>
  </si>
  <si>
    <t xml:space="preserve"> Frame  crack</t>
  </si>
  <si>
    <t xml:space="preserve"> Rear Frame</t>
  </si>
  <si>
    <t xml:space="preserve"> Frame  broken</t>
  </si>
  <si>
    <t xml:space="preserve"> Frame Link / Fifth wheel</t>
  </si>
  <si>
    <t xml:space="preserve"> Malfunction of Frame Supplement - Couplers</t>
  </si>
  <si>
    <t xml:space="preserve"> Landing Jack / Outrigger</t>
  </si>
  <si>
    <t xml:space="preserve"> Tire Carrier</t>
  </si>
  <si>
    <t xml:space="preserve"> Counter Weight</t>
  </si>
  <si>
    <t xml:space="preserve"> Log Bolster</t>
  </si>
  <si>
    <t xml:space="preserve"> Track Frame &amp; Trunion</t>
  </si>
  <si>
    <t xml:space="preserve"> Electrical system </t>
  </si>
  <si>
    <t>Electric Plant</t>
  </si>
  <si>
    <t xml:space="preserve"> Fuse Box</t>
  </si>
  <si>
    <t xml:space="preserve"> Poor Starting perfomance</t>
  </si>
  <si>
    <t xml:space="preserve"> Wiring harness</t>
  </si>
  <si>
    <t xml:space="preserve"> Starting deffective or badness </t>
  </si>
  <si>
    <t xml:space="preserve"> Electric box</t>
  </si>
  <si>
    <t xml:space="preserve"> Malfunction Charging System </t>
  </si>
  <si>
    <t xml:space="preserve"> Relay &amp; sensor</t>
  </si>
  <si>
    <t xml:space="preserve"> Abnormal Electrical Parts</t>
  </si>
  <si>
    <t xml:space="preserve"> Lighting system</t>
  </si>
  <si>
    <t xml:space="preserve"> Malfunction Electrical Parts</t>
  </si>
  <si>
    <t xml:space="preserve"> Motor &amp; wiper</t>
  </si>
  <si>
    <t xml:space="preserve"> Dirty in Electrical Parts</t>
  </si>
  <si>
    <t xml:space="preserve"> Connectors</t>
  </si>
  <si>
    <t xml:space="preserve"> Burn/ On fire (terbakar)</t>
  </si>
  <si>
    <t xml:space="preserve"> Moist/ Wet (lembab)</t>
  </si>
  <si>
    <t>Starting system</t>
  </si>
  <si>
    <t xml:space="preserve"> Starting Motor &amp; Mounting</t>
  </si>
  <si>
    <t xml:space="preserve"> Loose (kendor)</t>
  </si>
  <si>
    <t xml:space="preserve"> Safety Relay</t>
  </si>
  <si>
    <t xml:space="preserve"> Broken  (putus/ patah/ pecah)</t>
  </si>
  <si>
    <t xml:space="preserve"> Battery &amp; Relay Switch</t>
  </si>
  <si>
    <t xml:space="preserve"> Short circuit (hubungan pendek)</t>
  </si>
  <si>
    <t xml:space="preserve"> Starting Switch</t>
  </si>
  <si>
    <t xml:space="preserve"> Fault no Found (tidak diketemukan / berfungsi kembali)</t>
  </si>
  <si>
    <t xml:space="preserve"> Heater System &amp; Wiring</t>
  </si>
  <si>
    <t xml:space="preserve"> Low voltage (tegangan rendah/turun/drop)</t>
  </si>
  <si>
    <t xml:space="preserve"> Disconnected</t>
  </si>
  <si>
    <t>Charging system</t>
  </si>
  <si>
    <t xml:space="preserve"> Alternator &amp; Mounting</t>
  </si>
  <si>
    <t xml:space="preserve"> Loose contact (putus hubungan)</t>
  </si>
  <si>
    <t xml:space="preserve"> Regulator</t>
  </si>
  <si>
    <t xml:space="preserve"> Error </t>
  </si>
  <si>
    <t xml:space="preserve"> Alternator drive</t>
  </si>
  <si>
    <t xml:space="preserve"> Lost (hilang)</t>
  </si>
  <si>
    <t xml:space="preserve"> Damage (rusak)</t>
  </si>
  <si>
    <t xml:space="preserve"> Instrument  &amp; Monitor  panel</t>
  </si>
  <si>
    <t xml:space="preserve"> Monitor Panel &amp; Related Parts</t>
  </si>
  <si>
    <t xml:space="preserve"> Instrument Panel</t>
  </si>
  <si>
    <t xml:space="preserve"> Relay Box</t>
  </si>
  <si>
    <t xml:space="preserve"> APS Control Unit</t>
  </si>
  <si>
    <t xml:space="preserve"> Electrical Controller</t>
  </si>
  <si>
    <t xml:space="preserve"> Engine electric control</t>
  </si>
  <si>
    <t xml:space="preserve"> Transmission electrical control / ECMV</t>
  </si>
  <si>
    <t xml:space="preserve"> Hyd.electrical control</t>
  </si>
  <si>
    <t xml:space="preserve"> Work equipment electrical control</t>
  </si>
  <si>
    <t xml:space="preserve"> Auto Deccelerator &amp; Fitting Parts</t>
  </si>
  <si>
    <t xml:space="preserve"> Engine Stop Motor</t>
  </si>
  <si>
    <t xml:space="preserve"> Boom Kick Out </t>
  </si>
  <si>
    <t xml:space="preserve"> Bucket Positioner</t>
  </si>
  <si>
    <t>Safety &amp; Hazard</t>
  </si>
  <si>
    <t xml:space="preserve"> Strobe / Signal Lamp </t>
  </si>
  <si>
    <t xml:space="preserve"> Move / Back Alarm </t>
  </si>
  <si>
    <t xml:space="preserve"> Fatique warning</t>
  </si>
  <si>
    <t xml:space="preserve"> Emergency shut down</t>
  </si>
  <si>
    <t xml:space="preserve"> Lock out switch</t>
  </si>
  <si>
    <t>Brake System</t>
  </si>
  <si>
    <t xml:space="preserve"> Brake System</t>
  </si>
  <si>
    <t xml:space="preserve"> Front  Brake</t>
  </si>
  <si>
    <t xml:space="preserve"> Service Brake does not work</t>
  </si>
  <si>
    <t xml:space="preserve"> Rear Brake</t>
  </si>
  <si>
    <t xml:space="preserve"> Parking Brake does not work</t>
  </si>
  <si>
    <t xml:space="preserve"> Slack Adjuster &amp; Fitting parts</t>
  </si>
  <si>
    <t xml:space="preserve"> Service Brake ineffective</t>
  </si>
  <si>
    <t xml:space="preserve"> Brake Chamber &amp; Fitting parts</t>
  </si>
  <si>
    <t xml:space="preserve"> Parking Brake ineffective</t>
  </si>
  <si>
    <t xml:space="preserve"> Parking Brake &amp; Fitting Parts</t>
  </si>
  <si>
    <t xml:space="preserve"> Service Brake dragging</t>
  </si>
  <si>
    <t xml:space="preserve"> Brake oil cooler</t>
  </si>
  <si>
    <t xml:space="preserve"> Parking Brake dragging</t>
  </si>
  <si>
    <t xml:space="preserve"> Brake Drum &amp; Brake Band </t>
  </si>
  <si>
    <t xml:space="preserve"> Brake Part cracked / broken</t>
  </si>
  <si>
    <t xml:space="preserve"> Brake Clutch </t>
  </si>
  <si>
    <t xml:space="preserve"> Brake Part lost / loosen</t>
  </si>
  <si>
    <t>Brake Control</t>
  </si>
  <si>
    <t xml:space="preserve"> Brake Pedal / Lever &amp; Linkage</t>
  </si>
  <si>
    <t xml:space="preserve"> Leaking out of Oil / Fluid</t>
  </si>
  <si>
    <t xml:space="preserve"> Reservoir &amp; Master Cylinder</t>
  </si>
  <si>
    <t xml:space="preserve"> Oil / Fluid line blocked</t>
  </si>
  <si>
    <t xml:space="preserve"> Brake Cylinder &amp; Oil Piping</t>
  </si>
  <si>
    <t xml:space="preserve"> Leaking out of  Air pressure</t>
  </si>
  <si>
    <t xml:space="preserve"> Brake Cooling &amp; Piping</t>
  </si>
  <si>
    <t xml:space="preserve"> Air Line blocked</t>
  </si>
  <si>
    <t xml:space="preserve"> Treadle &amp; Relay Valve</t>
  </si>
  <si>
    <t xml:space="preserve"> Brake Valves &amp; Air Piping</t>
  </si>
  <si>
    <t>Suspension    system</t>
  </si>
  <si>
    <t>Equalizer bar</t>
  </si>
  <si>
    <t xml:space="preserve"> Equalizer Bar / Pivot Shaft</t>
  </si>
  <si>
    <t xml:space="preserve"> Suspension poor performance</t>
  </si>
  <si>
    <t xml:space="preserve"> Rubber Pad</t>
  </si>
  <si>
    <t xml:space="preserve"> Suspension Part wear</t>
  </si>
  <si>
    <t>Suspension</t>
  </si>
  <si>
    <t xml:space="preserve"> Front Suspension</t>
  </si>
  <si>
    <t xml:space="preserve"> Suspension Part broken</t>
  </si>
  <si>
    <t xml:space="preserve"> Rear Suspension</t>
  </si>
  <si>
    <t xml:space="preserve"> Suspension Part lost / loosen</t>
  </si>
  <si>
    <t xml:space="preserve"> Trunion &amp; Spring Seat</t>
  </si>
  <si>
    <t xml:space="preserve"> Spring &amp; Shock Absorber</t>
  </si>
  <si>
    <t xml:space="preserve"> Torq Rod &amp; Stabilizer</t>
  </si>
  <si>
    <t xml:space="preserve"> Auto Suspension</t>
  </si>
  <si>
    <t xml:space="preserve"> Hydraulic System </t>
  </si>
  <si>
    <t>Hydraulic Plant</t>
  </si>
  <si>
    <t xml:space="preserve"> Hyd. Tank &amp; Suction Pipe</t>
  </si>
  <si>
    <t xml:space="preserve"> Hyd oil level down / leak / excess. oil consm.</t>
  </si>
  <si>
    <t xml:space="preserve"> Hydraulic Pump &amp; OLSS</t>
  </si>
  <si>
    <t xml:space="preserve"> Abnormal noise in Hydraulic system</t>
  </si>
  <si>
    <t xml:space="preserve"> Control Valve &amp; Other Valves</t>
  </si>
  <si>
    <t xml:space="preserve"> Work Equipment does not move</t>
  </si>
  <si>
    <t xml:space="preserve"> TVC Valve &amp; Servo Valve</t>
  </si>
  <si>
    <t xml:space="preserve"> Work Equipment poor performance</t>
  </si>
  <si>
    <t xml:space="preserve"> TVC Piping / Lines</t>
  </si>
  <si>
    <t xml:space="preserve"> Out put does not charge when operated</t>
  </si>
  <si>
    <t xml:space="preserve"> Accumulator</t>
  </si>
  <si>
    <t xml:space="preserve"> Excessive hydraulic drift of Hyd. cylinder</t>
  </si>
  <si>
    <t xml:space="preserve"> Swivel Joint</t>
  </si>
  <si>
    <t xml:space="preserve"> Excessive hydraulic drift of swing</t>
  </si>
  <si>
    <t xml:space="preserve"> Hyd. Oil Piping &amp; Filters</t>
  </si>
  <si>
    <t xml:space="preserve"> Overheat in Hydraulic system</t>
  </si>
  <si>
    <t xml:space="preserve"> Hyd.  Cylinder / Dump Hoist</t>
  </si>
  <si>
    <t xml:space="preserve"> Insufficient pressure in the system</t>
  </si>
  <si>
    <t xml:space="preserve"> Hyd. Motor</t>
  </si>
  <si>
    <t xml:space="preserve"> Pump deliveries insufficient or no fluid</t>
  </si>
  <si>
    <t xml:space="preserve"> Hydraulic oil Cooler</t>
  </si>
  <si>
    <t xml:space="preserve"> Accumulator gas empty</t>
  </si>
  <si>
    <t xml:space="preserve"> Opr. force of Control Lever is heavy / stiffly</t>
  </si>
  <si>
    <t>Work Equipment Control</t>
  </si>
  <si>
    <t xml:space="preserve"> W/E Control Lever &amp; Linkage</t>
  </si>
  <si>
    <t xml:space="preserve"> Pin Puller Cylinder does not work</t>
  </si>
  <si>
    <t xml:space="preserve"> Wrist Control / Joy stick &amp; safety lock</t>
  </si>
  <si>
    <t xml:space="preserve"> Travel Lever &amp; Linkage</t>
  </si>
  <si>
    <t xml:space="preserve"> Bank Cutting &amp; Control System</t>
  </si>
  <si>
    <t xml:space="preserve"> Dump PTO &amp; Valves</t>
  </si>
  <si>
    <t xml:space="preserve"> Roller Drum Vibration Control</t>
  </si>
  <si>
    <t xml:space="preserve"> Rear Control Panel</t>
  </si>
  <si>
    <t>Pneumatic System</t>
  </si>
  <si>
    <t xml:space="preserve">Air Compressor </t>
  </si>
  <si>
    <t xml:space="preserve"> Compressor air end</t>
  </si>
  <si>
    <t xml:space="preserve"> Compressor is not relieved / no unloading</t>
  </si>
  <si>
    <t xml:space="preserve"> Air valves</t>
  </si>
  <si>
    <t xml:space="preserve"> Air pressure does not raise</t>
  </si>
  <si>
    <t xml:space="preserve"> Air cylinder</t>
  </si>
  <si>
    <t xml:space="preserve"> Air pressure drop / leak out</t>
  </si>
  <si>
    <t xml:space="preserve"> Air Recervoir tank / separator tank</t>
  </si>
  <si>
    <t xml:space="preserve"> Compressor overheat</t>
  </si>
  <si>
    <t xml:space="preserve"> Oiler / Oil Flasher</t>
  </si>
  <si>
    <t xml:space="preserve"> Lube oil leak out</t>
  </si>
  <si>
    <t xml:space="preserve"> Oil Cooler </t>
  </si>
  <si>
    <t xml:space="preserve"> Air Driyer</t>
  </si>
  <si>
    <t xml:space="preserve"> Air Piping </t>
  </si>
  <si>
    <t>Swing System</t>
  </si>
  <si>
    <t>Swing system</t>
  </si>
  <si>
    <t xml:space="preserve"> Swing Circle</t>
  </si>
  <si>
    <t xml:space="preserve"> Upper Structure does not swing</t>
  </si>
  <si>
    <t xml:space="preserve"> Swing Machinery Inner Parts</t>
  </si>
  <si>
    <t xml:space="preserve"> Swing Motor &amp; Fitting Parts</t>
  </si>
  <si>
    <t xml:space="preserve"> Hose Motor Swing</t>
  </si>
  <si>
    <t>Attachment / Work Equipment</t>
  </si>
  <si>
    <t>Bucket assy</t>
  </si>
  <si>
    <t xml:space="preserve"> Cylinder Hyd assy</t>
  </si>
  <si>
    <t xml:space="preserve"> Wear of Attachment Part</t>
  </si>
  <si>
    <t xml:space="preserve"> Bucket assy</t>
  </si>
  <si>
    <t xml:space="preserve"> Attachment Part dent</t>
  </si>
  <si>
    <t xml:space="preserve"> Pin &amp; Bushing</t>
  </si>
  <si>
    <t xml:space="preserve"> Boom &amp; Arm</t>
  </si>
  <si>
    <t xml:space="preserve"> Attachment Part bend</t>
  </si>
  <si>
    <t xml:space="preserve"> Vessel &amp; tail gate</t>
  </si>
  <si>
    <t xml:space="preserve"> Attachment Part crack</t>
  </si>
  <si>
    <t xml:space="preserve"> Attachment Part broken</t>
  </si>
  <si>
    <t>Blade Assy</t>
  </si>
  <si>
    <t xml:space="preserve"> Arm Brace</t>
  </si>
  <si>
    <t xml:space="preserve"> Attachment Part lost / loosen</t>
  </si>
  <si>
    <t xml:space="preserve"> Attachment unusual noise</t>
  </si>
  <si>
    <t xml:space="preserve"> Control Panel Part abnormal</t>
  </si>
  <si>
    <t xml:space="preserve"> Control Panel Part malfunction</t>
  </si>
  <si>
    <t>Ripper assy</t>
  </si>
  <si>
    <t xml:space="preserve"> No current generated</t>
  </si>
  <si>
    <t xml:space="preserve"> Shank &amp; Point Ripper</t>
  </si>
  <si>
    <t>Overhaul</t>
  </si>
  <si>
    <t xml:space="preserve"> Winch &amp;     Drum Assy</t>
  </si>
  <si>
    <t xml:space="preserve"> Gear assy</t>
  </si>
  <si>
    <t xml:space="preserve"> Clucth Assy</t>
  </si>
  <si>
    <t>Breaker Assy</t>
  </si>
  <si>
    <t>Optional Accessories</t>
  </si>
  <si>
    <t>Water injection</t>
  </si>
  <si>
    <t xml:space="preserve"> Water tank</t>
  </si>
  <si>
    <t xml:space="preserve"> Abnormality in Optional Accessories</t>
  </si>
  <si>
    <t xml:space="preserve"> Pump</t>
  </si>
  <si>
    <t xml:space="preserve"> Malfunction in Optional Accessories</t>
  </si>
  <si>
    <t xml:space="preserve"> Hyd Motor</t>
  </si>
  <si>
    <t xml:space="preserve"> Air Conditioner  Abnormal</t>
  </si>
  <si>
    <t xml:space="preserve"> Piping</t>
  </si>
  <si>
    <t xml:space="preserve"> Air Conditioner  Mulfunction</t>
  </si>
  <si>
    <t xml:space="preserve"> Auto Lube line stuck</t>
  </si>
  <si>
    <t>Air condition</t>
  </si>
  <si>
    <t xml:space="preserve"> Condensor</t>
  </si>
  <si>
    <t xml:space="preserve"> Auto Lube Mulfunction</t>
  </si>
  <si>
    <t xml:space="preserve"> Compressor</t>
  </si>
  <si>
    <t xml:space="preserve"> Evaporator</t>
  </si>
  <si>
    <t xml:space="preserve"> Blower</t>
  </si>
  <si>
    <t>Auto Lubrication / Greasing</t>
  </si>
  <si>
    <t xml:space="preserve"> Pump &amp; tank</t>
  </si>
  <si>
    <t xml:space="preserve"> Piping &amp; valve</t>
  </si>
  <si>
    <t xml:space="preserve"> Nozzle &amp; distributor</t>
  </si>
  <si>
    <t xml:space="preserve"> Concentrated Piping &amp; Nipple</t>
  </si>
  <si>
    <t>Traveling System</t>
  </si>
  <si>
    <t>Wheel</t>
  </si>
  <si>
    <t xml:space="preserve"> Rim &amp; Fitting Parts</t>
  </si>
  <si>
    <t xml:space="preserve"> Tyre &amp; Fitting Patrs</t>
  </si>
  <si>
    <t>Relay valve leak 
Rem melorot + Reverse lamp die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</si>
</sst>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7">
    <numFmt numFmtId="164" formatCode="_-* #,##0_-;\-* #,##0_-;_-* &quot;-&quot;_-;_-@"/>
    <numFmt numFmtId="165" formatCode="[$-409]d\-mmm\-yy"/>
    <numFmt numFmtId="166" formatCode="_(* #,##0_);_(* \(#,##0\);_(* &quot;-&quot;??_);_(@_)"/>
    <numFmt numFmtId="167" formatCode="0.0"/>
    <numFmt numFmtId="168" formatCode="0.0%"/>
    <numFmt numFmtId="169" formatCode="_-* #,##0.0_-;\-* #,##0.0_-;_-* &quot;-&quot;_-;_-@"/>
    <numFmt numFmtId="170" formatCode="[$-409]dd\-mmm\-yy"/>
    <numFmt numFmtId="171" formatCode="_-* #,##0.00_-;\-* #,##0.00_-;_-* &quot;-&quot;_-;_-@"/>
    <numFmt numFmtId="172" formatCode="&quot;Rp&quot;#,##0"/>
    <numFmt numFmtId="173" formatCode="yyyy\.m"/>
    <numFmt numFmtId="174" formatCode="dmmm"/>
    <numFmt numFmtId="175" formatCode="_-* #,##0.00_-;\-* #,##0.00_-;_-* &quot;-&quot;??_-;_-@"/>
    <numFmt numFmtId="176" formatCode="_(* #,##0.0_);_(* \(#,##0.0\);_(* &quot;-&quot;??_);_(@_)"/>
    <numFmt numFmtId="177" formatCode="dd\ mmmm\ yyyy"/>
    <numFmt numFmtId="178" formatCode="General_)"/>
    <numFmt numFmtId="179" formatCode="[$-13809]dd/mm/yy"/>
    <numFmt numFmtId="180" formatCode="[$-409]d/mmm/yy"/>
  </numFmts>
  <fonts count="66">
    <font>
      <sz val="11"/>
      <color theme="1"/>
      <name val="Calibri"/>
      <scheme val="minor"/>
    </font>
    <font>
      <b/>
      <sz val="11"/>
      <color rgb="FFFFFFFF"/>
      <name val="Calibri"/>
    </font>
    <font>
      <sz val="11"/>
      <color theme="1"/>
      <name val="Calibri"/>
    </font>
    <font>
      <sz val="9"/>
      <color theme="1"/>
      <name val="Trebuchet MS"/>
    </font>
    <font>
      <sz val="9"/>
      <color theme="0"/>
      <name val="Trebuchet MS"/>
    </font>
    <font>
      <sz val="9"/>
      <color rgb="FFA5A5A5"/>
      <name val="Trebuchet MS"/>
    </font>
    <font>
      <b/>
      <sz val="9"/>
      <color theme="1"/>
      <name val="Trebuchet MS"/>
    </font>
    <font>
      <sz val="11"/>
      <name val="Calibri"/>
    </font>
    <font>
      <b/>
      <sz val="9"/>
      <color rgb="FFFF0000"/>
      <name val="Trebuchet MS"/>
    </font>
    <font>
      <b/>
      <sz val="9"/>
      <color theme="7"/>
      <name val="Trebuchet MS"/>
    </font>
    <font>
      <b/>
      <sz val="9"/>
      <color rgb="FFFFC000"/>
      <name val="Trebuchet MS"/>
    </font>
    <font>
      <sz val="9"/>
      <color rgb="FFFF0000"/>
      <name val="Trebuchet MS"/>
    </font>
    <font>
      <sz val="8"/>
      <color theme="1"/>
      <name val="Trebuchet MS"/>
    </font>
    <font>
      <sz val="8"/>
      <color theme="0"/>
      <name val="Trebuchet MS"/>
    </font>
    <font>
      <u/>
      <sz val="11"/>
      <color theme="10"/>
      <name val="Calibri"/>
    </font>
    <font>
      <b/>
      <i/>
      <sz val="8"/>
      <color theme="1"/>
      <name val="Trebuchet MS"/>
    </font>
    <font>
      <b/>
      <sz val="8"/>
      <color theme="0"/>
      <name val="Trebuchet MS"/>
    </font>
    <font>
      <b/>
      <sz val="8"/>
      <color theme="1"/>
      <name val="Trebuchet MS"/>
    </font>
    <font>
      <sz val="8"/>
      <color rgb="FFFF0000"/>
      <name val="Trebuchet MS"/>
    </font>
    <font>
      <sz val="8"/>
      <color rgb="FFFFFFFF"/>
      <name val="Trebuchet MS"/>
    </font>
    <font>
      <sz val="8"/>
      <color rgb="FF000000"/>
      <name val="Trebuchet MS"/>
    </font>
    <font>
      <b/>
      <i/>
      <sz val="9"/>
      <color theme="1"/>
      <name val="Trebuchet MS"/>
    </font>
    <font>
      <b/>
      <i/>
      <sz val="10"/>
      <color theme="1"/>
      <name val="Trebuchet MS"/>
    </font>
    <font>
      <b/>
      <i/>
      <sz val="9"/>
      <color theme="0"/>
      <name val="Trebuchet MS"/>
    </font>
    <font>
      <b/>
      <i/>
      <sz val="9"/>
      <color rgb="FFFFFFFF"/>
      <name val="Trebuchet MS"/>
    </font>
    <font>
      <b/>
      <i/>
      <sz val="8"/>
      <color theme="0"/>
      <name val="Trebuchet MS"/>
    </font>
    <font>
      <b/>
      <sz val="11"/>
      <color theme="1"/>
      <name val="Calibri"/>
    </font>
    <font>
      <b/>
      <sz val="11"/>
      <color rgb="FF9C0006"/>
      <name val="Calibri"/>
    </font>
    <font>
      <sz val="9"/>
      <color rgb="FF000000"/>
      <name val="Trebuchet MS"/>
    </font>
    <font>
      <b/>
      <sz val="11"/>
      <color theme="0"/>
      <name val="Calibri"/>
    </font>
    <font>
      <b/>
      <sz val="11"/>
      <color rgb="FFFF0000"/>
      <name val="Calibri"/>
    </font>
    <font>
      <b/>
      <sz val="11"/>
      <color rgb="FFFDE9D9"/>
      <name val="Calibri"/>
    </font>
    <font>
      <b/>
      <sz val="10"/>
      <color theme="1"/>
      <name val="Calibri"/>
    </font>
    <font>
      <sz val="11"/>
      <color rgb="FFFF0000"/>
      <name val="Calibri"/>
    </font>
    <font>
      <sz val="11"/>
      <color theme="0"/>
      <name val="Calibri"/>
    </font>
    <font>
      <b/>
      <sz val="9"/>
      <color theme="1"/>
      <name val="Calibri"/>
    </font>
    <font>
      <b/>
      <sz val="24"/>
      <color theme="1"/>
      <name val="Calibri"/>
    </font>
    <font>
      <b/>
      <sz val="12"/>
      <color theme="1"/>
      <name val="Calibri"/>
    </font>
    <font>
      <b/>
      <sz val="12"/>
      <color theme="1"/>
      <name val="Architects Daughter"/>
    </font>
    <font>
      <b/>
      <sz val="11"/>
      <color rgb="FFE5E5E5"/>
      <name val="Calibri"/>
    </font>
    <font>
      <sz val="11"/>
      <color rgb="FFE5E5E5"/>
      <name val="Calibri"/>
    </font>
    <font>
      <b/>
      <sz val="8"/>
      <color rgb="FFFF0000"/>
      <name val="Trebuchet MS"/>
    </font>
    <font>
      <b/>
      <i/>
      <sz val="11"/>
      <color theme="1"/>
      <name val="Calibri"/>
    </font>
    <font>
      <sz val="72"/>
      <color theme="1"/>
      <name val="Calibri"/>
    </font>
    <font>
      <b/>
      <sz val="10"/>
      <color theme="1"/>
      <name val="Trebuchet MS"/>
    </font>
    <font>
      <sz val="10"/>
      <color theme="1"/>
      <name val="Tahoma"/>
    </font>
    <font>
      <b/>
      <sz val="10"/>
      <color theme="1"/>
      <name val="Tahoma"/>
    </font>
    <font>
      <b/>
      <sz val="10"/>
      <color rgb="FF000000"/>
      <name val="Tahoma"/>
    </font>
    <font>
      <b/>
      <sz val="20"/>
      <color theme="1"/>
      <name val="Arial"/>
    </font>
    <font>
      <sz val="10"/>
      <color rgb="FF000000"/>
      <name val="Calibri"/>
    </font>
    <font>
      <b/>
      <sz val="11"/>
      <color theme="1"/>
      <name val="Arial"/>
    </font>
    <font>
      <b/>
      <sz val="10"/>
      <color theme="1"/>
      <name val="Arial"/>
    </font>
    <font>
      <sz val="11"/>
      <color theme="1"/>
      <name val="Arial"/>
    </font>
    <font>
      <sz val="10"/>
      <color theme="1"/>
      <name val="Arial"/>
    </font>
    <font>
      <sz val="9"/>
      <color theme="1"/>
      <name val="Arial"/>
    </font>
    <font>
      <b/>
      <sz val="12"/>
      <color theme="1"/>
      <name val="Arial"/>
    </font>
    <font>
      <sz val="12"/>
      <color theme="1"/>
      <name val="Arial"/>
    </font>
    <font>
      <b/>
      <sz val="12"/>
      <color theme="1"/>
      <name val="Limelight"/>
    </font>
    <font>
      <b/>
      <sz val="12"/>
      <color theme="1"/>
      <name val="Bookman Old Style"/>
    </font>
    <font>
      <b/>
      <sz val="12"/>
      <color theme="1"/>
      <name val="Comic Sans MS"/>
    </font>
    <font>
      <b/>
      <sz val="12"/>
      <color theme="1"/>
      <name val="Libre Franklin"/>
    </font>
    <font>
      <sz val="10"/>
      <color rgb="FF7F7F7F"/>
      <name val="Arial"/>
    </font>
    <font>
      <sz val="10"/>
      <color rgb="FF800000"/>
      <name val="Comic Sans MS"/>
    </font>
    <font>
      <sz val="12"/>
      <color rgb="FF008000"/>
      <name val="Arial"/>
    </font>
    <font>
      <b/>
      <sz val="20"/>
      <color theme="1"/>
      <name val="Libre Franklin"/>
    </font>
    <font>
      <b/>
      <sz val="11"/>
      <color theme="1"/>
      <name val="Libre Baskerville"/>
    </font>
  </fonts>
  <fills count="29">
    <fill>
      <patternFill patternType="none"/>
    </fill>
    <fill>
      <patternFill patternType="gray125"/>
    </fill>
    <fill>
      <patternFill patternType="solid">
        <fgColor rgb="FFFFC000"/>
        <bgColor rgb="FFFFC000"/>
      </patternFill>
    </fill>
    <fill>
      <patternFill patternType="solid">
        <fgColor rgb="FFD8D8D8"/>
        <bgColor rgb="FFD8D8D8"/>
      </patternFill>
    </fill>
    <fill>
      <patternFill patternType="solid">
        <fgColor rgb="FFFDE9D9"/>
        <bgColor rgb="FFFDE9D9"/>
      </patternFill>
    </fill>
    <fill>
      <patternFill patternType="solid">
        <fgColor rgb="FFDAEEF3"/>
        <bgColor rgb="FFDAEEF3"/>
      </patternFill>
    </fill>
    <fill>
      <patternFill patternType="solid">
        <fgColor rgb="FFE5DFEC"/>
        <bgColor rgb="FFE5DFEC"/>
      </patternFill>
    </fill>
    <fill>
      <patternFill patternType="solid">
        <fgColor rgb="FFEAF1DD"/>
        <bgColor rgb="FFEAF1DD"/>
      </patternFill>
    </fill>
    <fill>
      <patternFill patternType="solid">
        <fgColor rgb="FFFFFFCC"/>
        <bgColor rgb="FFFFFFCC"/>
      </patternFill>
    </fill>
    <fill>
      <patternFill patternType="solid">
        <fgColor rgb="FFDBE5F1"/>
        <bgColor rgb="FFDBE5F1"/>
      </patternFill>
    </fill>
    <fill>
      <patternFill patternType="solid">
        <fgColor rgb="FFF2DBDB"/>
        <bgColor rgb="FFF2DBDB"/>
      </patternFill>
    </fill>
    <fill>
      <patternFill patternType="solid">
        <fgColor rgb="FF000099"/>
        <bgColor rgb="FF000099"/>
      </patternFill>
    </fill>
    <fill>
      <patternFill patternType="solid">
        <fgColor rgb="FF00B050"/>
        <bgColor rgb="FF00B050"/>
      </patternFill>
    </fill>
    <fill>
      <patternFill patternType="solid">
        <fgColor theme="0"/>
        <bgColor theme="0"/>
      </patternFill>
    </fill>
    <fill>
      <patternFill patternType="solid">
        <fgColor rgb="FFFFFF00"/>
        <bgColor rgb="FFFFFF00"/>
      </patternFill>
    </fill>
    <fill>
      <patternFill patternType="solid">
        <fgColor rgb="FF0000FF"/>
        <bgColor rgb="FF0000FF"/>
      </patternFill>
    </fill>
    <fill>
      <patternFill patternType="solid">
        <fgColor rgb="FFE36C09"/>
        <bgColor rgb="FFE36C09"/>
      </patternFill>
    </fill>
    <fill>
      <patternFill patternType="solid">
        <fgColor rgb="FFFF0000"/>
        <bgColor rgb="FFFF0000"/>
      </patternFill>
    </fill>
    <fill>
      <patternFill patternType="solid">
        <fgColor rgb="FF000000"/>
        <bgColor rgb="FF000000"/>
      </patternFill>
    </fill>
    <fill>
      <patternFill patternType="solid">
        <fgColor rgb="FFE6B8AF"/>
        <bgColor rgb="FFE6B8AF"/>
      </patternFill>
    </fill>
    <fill>
      <patternFill patternType="solid">
        <fgColor rgb="FF00FFFF"/>
        <bgColor rgb="FF00FFFF"/>
      </patternFill>
    </fill>
    <fill>
      <patternFill patternType="solid">
        <fgColor theme="1"/>
        <bgColor theme="1"/>
      </patternFill>
    </fill>
    <fill>
      <patternFill patternType="solid">
        <fgColor rgb="FFCCC0D9"/>
        <bgColor rgb="FFCCC0D9"/>
      </patternFill>
    </fill>
    <fill>
      <patternFill patternType="solid">
        <fgColor rgb="FFE5E5E5"/>
        <bgColor rgb="FFE5E5E5"/>
      </patternFill>
    </fill>
    <fill>
      <patternFill patternType="solid">
        <fgColor rgb="FF0066CC"/>
        <bgColor rgb="FF0066CC"/>
      </patternFill>
    </fill>
    <fill>
      <patternFill patternType="solid">
        <fgColor rgb="FF00B0F0"/>
        <bgColor rgb="FF00B0F0"/>
      </patternFill>
    </fill>
    <fill>
      <patternFill patternType="solid">
        <fgColor rgb="FF00FF00"/>
        <bgColor rgb="FF00FF00"/>
      </patternFill>
    </fill>
    <fill>
      <patternFill patternType="solid">
        <fgColor rgb="FFFFFFFF"/>
        <bgColor rgb="FFFFFFFF"/>
      </patternFill>
    </fill>
    <fill>
      <patternFill patternType="solid">
        <fgColor rgb="FF989898"/>
        <bgColor rgb="FF989898"/>
      </patternFill>
    </fill>
  </fills>
  <borders count="144">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diagonal/>
    </border>
    <border>
      <left/>
      <right/>
      <top/>
      <bottom/>
      <diagonal/>
    </border>
    <border>
      <left style="thin">
        <color rgb="FF000000"/>
      </left>
      <right style="thin">
        <color rgb="FF000000"/>
      </right>
      <top/>
      <bottom style="thin">
        <color rgb="FF000000"/>
      </bottom>
      <diagonal/>
    </border>
    <border>
      <left style="hair">
        <color rgb="FF000000"/>
      </left>
      <right style="hair">
        <color rgb="FF000000"/>
      </right>
      <top style="hair">
        <color rgb="FF000000"/>
      </top>
      <bottom style="hair">
        <color rgb="FF000000"/>
      </bottom>
      <diagonal/>
    </border>
    <border>
      <left/>
      <right style="hair">
        <color rgb="FF000000"/>
      </right>
      <top/>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right/>
      <top style="hair">
        <color rgb="FF000000"/>
      </top>
      <bottom/>
      <diagonal/>
    </border>
    <border>
      <left/>
      <right style="hair">
        <color rgb="FF000000"/>
      </right>
      <top/>
      <bottom style="hair">
        <color rgb="FF000000"/>
      </bottom>
      <diagonal/>
    </border>
    <border>
      <left style="double">
        <color rgb="FF000000"/>
      </left>
      <right style="thin">
        <color rgb="FF000000"/>
      </right>
      <top style="double">
        <color rgb="FF000000"/>
      </top>
      <bottom style="double">
        <color rgb="FF000000"/>
      </bottom>
      <diagonal/>
    </border>
    <border>
      <left style="thin">
        <color rgb="FF000000"/>
      </left>
      <right style="thin">
        <color rgb="FF000000"/>
      </right>
      <top style="double">
        <color rgb="FF000000"/>
      </top>
      <bottom style="double">
        <color rgb="FF000000"/>
      </bottom>
      <diagonal/>
    </border>
    <border>
      <left style="thin">
        <color rgb="FF000000"/>
      </left>
      <right style="double">
        <color rgb="FF000000"/>
      </right>
      <top style="double">
        <color rgb="FF000000"/>
      </top>
      <bottom style="double">
        <color rgb="FF000000"/>
      </bottom>
      <diagonal/>
    </border>
    <border>
      <left style="thin">
        <color rgb="FF000000"/>
      </left>
      <right style="thin">
        <color rgb="FF000000"/>
      </right>
      <top/>
      <bottom style="hair">
        <color rgb="FF000000"/>
      </bottom>
      <diagonal/>
    </border>
    <border>
      <left/>
      <right style="thin">
        <color rgb="FF000000"/>
      </right>
      <top style="hair">
        <color rgb="FF000000"/>
      </top>
      <bottom style="hair">
        <color rgb="FF000000"/>
      </bottom>
      <diagonal/>
    </border>
    <border>
      <left/>
      <right style="thin">
        <color rgb="FF000000"/>
      </right>
      <top style="hair">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medium">
        <color rgb="FF000000"/>
      </left>
      <right style="dotted">
        <color rgb="FF000000"/>
      </right>
      <top style="medium">
        <color rgb="FF000000"/>
      </top>
      <bottom/>
      <diagonal/>
    </border>
    <border>
      <left style="dotted">
        <color rgb="FF000000"/>
      </left>
      <right style="dotted">
        <color rgb="FF000000"/>
      </right>
      <top style="medium">
        <color rgb="FF000000"/>
      </top>
      <bottom/>
      <diagonal/>
    </border>
    <border>
      <left style="dotted">
        <color rgb="FF000000"/>
      </left>
      <right/>
      <top style="medium">
        <color rgb="FF000000"/>
      </top>
      <bottom/>
      <diagonal/>
    </border>
    <border>
      <left/>
      <right/>
      <top style="medium">
        <color rgb="FF000000"/>
      </top>
      <bottom/>
      <diagonal/>
    </border>
    <border>
      <left/>
      <right/>
      <top style="medium">
        <color rgb="FF000000"/>
      </top>
      <bottom/>
      <diagonal/>
    </border>
    <border>
      <left style="dotted">
        <color rgb="FF000000"/>
      </left>
      <right style="medium">
        <color rgb="FF000000"/>
      </right>
      <top style="medium">
        <color rgb="FF000000"/>
      </top>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top style="medium">
        <color rgb="FF000000"/>
      </top>
      <bottom style="dotted">
        <color rgb="FF000000"/>
      </bottom>
      <diagonal/>
    </border>
    <border>
      <left style="medium">
        <color rgb="FF000000"/>
      </left>
      <right style="medium">
        <color rgb="FF000000"/>
      </right>
      <top style="medium">
        <color rgb="FF000000"/>
      </top>
      <bottom/>
      <diagonal/>
    </border>
    <border>
      <left style="medium">
        <color rgb="FF000000"/>
      </left>
      <right style="dotted">
        <color rgb="FF000000"/>
      </right>
      <top/>
      <bottom style="medium">
        <color rgb="FF000000"/>
      </bottom>
      <diagonal/>
    </border>
    <border>
      <left style="dotted">
        <color rgb="FF000000"/>
      </left>
      <right style="dotted">
        <color rgb="FF000000"/>
      </right>
      <top/>
      <bottom style="medium">
        <color rgb="FF000000"/>
      </bottom>
      <diagonal/>
    </border>
    <border>
      <left style="dotted">
        <color rgb="FF000000"/>
      </left>
      <right style="dotted">
        <color rgb="FF000000"/>
      </right>
      <top style="dotted">
        <color rgb="FF000000"/>
      </top>
      <bottom style="medium">
        <color rgb="FF000000"/>
      </bottom>
      <diagonal/>
    </border>
    <border>
      <left style="dotted">
        <color rgb="FF000000"/>
      </left>
      <right style="medium">
        <color rgb="FF000000"/>
      </right>
      <top/>
      <bottom style="medium">
        <color rgb="FF000000"/>
      </bottom>
      <diagonal/>
    </border>
    <border>
      <left/>
      <right style="dotted">
        <color rgb="FF000000"/>
      </right>
      <top style="dotted">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dotted">
        <color rgb="FF000000"/>
      </right>
      <top/>
      <bottom style="dotted">
        <color rgb="FF000000"/>
      </bottom>
      <diagonal/>
    </border>
    <border>
      <left style="dotted">
        <color rgb="FF000000"/>
      </left>
      <right style="dotted">
        <color rgb="FF000000"/>
      </right>
      <top/>
      <bottom style="dotted">
        <color rgb="FF000000"/>
      </bottom>
      <diagonal/>
    </border>
    <border>
      <left style="dotted">
        <color rgb="FF000000"/>
      </left>
      <right style="medium">
        <color rgb="FF000000"/>
      </right>
      <top/>
      <bottom style="dotted">
        <color rgb="FF000000"/>
      </bottom>
      <diagonal/>
    </border>
    <border>
      <left style="dotted">
        <color rgb="FF000000"/>
      </left>
      <right/>
      <top/>
      <bottom style="dotted">
        <color rgb="FF000000"/>
      </bottom>
      <diagonal/>
    </border>
    <border>
      <left/>
      <right style="dotted">
        <color rgb="FF000000"/>
      </right>
      <top/>
      <bottom style="dotted">
        <color rgb="FF000000"/>
      </bottom>
      <diagonal/>
    </border>
    <border>
      <left style="medium">
        <color rgb="FF000000"/>
      </left>
      <right style="medium">
        <color rgb="FF000000"/>
      </right>
      <top/>
      <bottom style="dotted">
        <color rgb="FF000000"/>
      </bottom>
      <diagonal/>
    </border>
    <border>
      <left style="medium">
        <color rgb="FF000000"/>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dotted">
        <color rgb="FF000000"/>
      </left>
      <right style="medium">
        <color rgb="FF000000"/>
      </right>
      <top style="dotted">
        <color rgb="FF000000"/>
      </top>
      <bottom style="dotted">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dotted">
        <color rgb="FF000000"/>
      </right>
      <top style="dotted">
        <color rgb="FF000000"/>
      </top>
      <bottom/>
      <diagonal/>
    </border>
    <border>
      <left style="dotted">
        <color rgb="FF000000"/>
      </left>
      <right style="dotted">
        <color rgb="FF000000"/>
      </right>
      <top style="dotted">
        <color rgb="FF000000"/>
      </top>
      <bottom/>
      <diagonal/>
    </border>
    <border>
      <left style="dotted">
        <color rgb="FF000000"/>
      </left>
      <right style="medium">
        <color rgb="FF000000"/>
      </right>
      <top style="dotted">
        <color rgb="FF000000"/>
      </top>
      <bottom/>
      <diagonal/>
    </border>
    <border>
      <left style="medium">
        <color rgb="FF000000"/>
      </left>
      <right style="dotted">
        <color rgb="FF000000"/>
      </right>
      <top/>
      <bottom style="dotted">
        <color rgb="FF000000"/>
      </bottom>
      <diagonal/>
    </border>
    <border>
      <left style="dotted">
        <color rgb="FF000000"/>
      </left>
      <right style="dotted">
        <color rgb="FF000000"/>
      </right>
      <top/>
      <bottom style="dotted">
        <color rgb="FF000000"/>
      </bottom>
      <diagonal/>
    </border>
    <border>
      <left style="dotted">
        <color rgb="FF000000"/>
      </left>
      <right style="medium">
        <color rgb="FF000000"/>
      </right>
      <top/>
      <bottom style="dotted">
        <color rgb="FF000000"/>
      </bottom>
      <diagonal/>
    </border>
    <border>
      <left style="medium">
        <color rgb="FF000000"/>
      </left>
      <right style="dotted">
        <color rgb="FF000000"/>
      </right>
      <top style="dotted">
        <color rgb="FF000000"/>
      </top>
      <bottom style="medium">
        <color rgb="FF000000"/>
      </bottom>
      <diagonal/>
    </border>
    <border>
      <left style="dotted">
        <color rgb="FF000000"/>
      </left>
      <right style="medium">
        <color rgb="FF000000"/>
      </right>
      <top style="dotted">
        <color rgb="FF000000"/>
      </top>
      <bottom style="medium">
        <color rgb="FF000000"/>
      </bottom>
      <diagonal/>
    </border>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double">
        <color rgb="FF000000"/>
      </left>
      <right/>
      <top style="double">
        <color rgb="FF000000"/>
      </top>
      <bottom style="double">
        <color rgb="FF000000"/>
      </bottom>
      <diagonal/>
    </border>
    <border>
      <left/>
      <right/>
      <top style="double">
        <color rgb="FF000000"/>
      </top>
      <bottom style="double">
        <color rgb="FF000000"/>
      </bottom>
      <diagonal/>
    </border>
    <border>
      <left/>
      <right style="thin">
        <color rgb="FF000000"/>
      </right>
      <top style="double">
        <color rgb="FF000000"/>
      </top>
      <bottom style="double">
        <color rgb="FF000000"/>
      </bottom>
      <diagonal/>
    </border>
    <border>
      <left style="double">
        <color rgb="FF000000"/>
      </left>
      <right/>
      <top style="double">
        <color rgb="FF000000"/>
      </top>
      <bottom style="thin">
        <color rgb="FF000000"/>
      </bottom>
      <diagonal/>
    </border>
    <border>
      <left/>
      <right/>
      <top style="double">
        <color rgb="FF000000"/>
      </top>
      <bottom style="thin">
        <color rgb="FF000000"/>
      </bottom>
      <diagonal/>
    </border>
    <border>
      <left/>
      <right style="thin">
        <color rgb="FF000000"/>
      </right>
      <top style="double">
        <color rgb="FF000000"/>
      </top>
      <bottom style="thin">
        <color rgb="FF000000"/>
      </bottom>
      <diagonal/>
    </border>
    <border>
      <left style="thin">
        <color rgb="FF000000"/>
      </left>
      <right style="thin">
        <color rgb="FF000000"/>
      </right>
      <top style="double">
        <color rgb="FF000000"/>
      </top>
      <bottom/>
      <diagonal/>
    </border>
    <border>
      <left style="thin">
        <color rgb="FF000000"/>
      </left>
      <right style="double">
        <color rgb="FF000000"/>
      </right>
      <top style="double">
        <color rgb="FF000000"/>
      </top>
      <bottom/>
      <diagonal/>
    </border>
    <border>
      <left style="double">
        <color rgb="FF000000"/>
      </left>
      <right/>
      <top style="thin">
        <color rgb="FF000000"/>
      </top>
      <bottom style="thin">
        <color rgb="FF000000"/>
      </bottom>
      <diagonal/>
    </border>
    <border>
      <left style="thin">
        <color rgb="FF000000"/>
      </left>
      <right style="double">
        <color rgb="FF000000"/>
      </right>
      <top style="thin">
        <color rgb="FF000000"/>
      </top>
      <bottom/>
      <diagonal/>
    </border>
    <border>
      <left style="thin">
        <color rgb="FF000000"/>
      </left>
      <right style="double">
        <color rgb="FF000000"/>
      </right>
      <top style="thin">
        <color rgb="FF000000"/>
      </top>
      <bottom style="thin">
        <color rgb="FF000000"/>
      </bottom>
      <diagonal/>
    </border>
    <border>
      <left style="double">
        <color rgb="FF000000"/>
      </left>
      <right/>
      <top style="thin">
        <color rgb="FF000000"/>
      </top>
      <bottom/>
      <diagonal/>
    </border>
    <border>
      <left style="double">
        <color rgb="FF000000"/>
      </left>
      <right/>
      <top style="thin">
        <color rgb="FF000000"/>
      </top>
      <bottom style="double">
        <color rgb="FF000000"/>
      </bottom>
      <diagonal/>
    </border>
    <border>
      <left/>
      <right/>
      <top style="thin">
        <color rgb="FF000000"/>
      </top>
      <bottom style="double">
        <color rgb="FF000000"/>
      </bottom>
      <diagonal/>
    </border>
    <border>
      <left style="thin">
        <color rgb="FF000000"/>
      </left>
      <right style="thin">
        <color rgb="FF000000"/>
      </right>
      <top style="thin">
        <color rgb="FF000000"/>
      </top>
      <bottom style="double">
        <color rgb="FF000000"/>
      </bottom>
      <diagonal/>
    </border>
    <border>
      <left style="thin">
        <color rgb="FF000000"/>
      </left>
      <right style="double">
        <color rgb="FF000000"/>
      </right>
      <top style="thin">
        <color rgb="FF000000"/>
      </top>
      <bottom style="double">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diagonal/>
    </border>
    <border>
      <left/>
      <right/>
      <top/>
      <bottom/>
      <diagonal/>
    </border>
    <border>
      <left/>
      <right/>
      <top/>
      <bottom/>
      <diagonal/>
    </border>
    <border>
      <left/>
      <right style="medium">
        <color rgb="FF000000"/>
      </right>
      <top style="medium">
        <color rgb="FF000000"/>
      </top>
      <bottom style="medium">
        <color rgb="FF000000"/>
      </bottom>
      <diagonal/>
    </border>
    <border>
      <left/>
      <right/>
      <top/>
      <bottom/>
      <diagonal/>
    </border>
    <border>
      <left/>
      <right/>
      <top/>
      <bottom/>
      <diagonal/>
    </border>
    <border>
      <left/>
      <right/>
      <top/>
      <bottom/>
      <diagonal/>
    </border>
    <border>
      <left/>
      <right style="medium">
        <color rgb="FF000000"/>
      </right>
      <top/>
      <bottom style="thin">
        <color rgb="FF000000"/>
      </bottom>
      <diagonal/>
    </border>
    <border>
      <left/>
      <right style="medium">
        <color rgb="FF000000"/>
      </right>
      <top style="thin">
        <color rgb="FF000000"/>
      </top>
      <bottom style="medium">
        <color rgb="FF000000"/>
      </bottom>
      <diagonal/>
    </border>
    <border>
      <left/>
      <right/>
      <top/>
      <bottom style="medium">
        <color rgb="FF000000"/>
      </bottom>
      <diagonal/>
    </border>
    <border>
      <left/>
      <right/>
      <top style="medium">
        <color rgb="FF000000"/>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top/>
      <bottom/>
      <diagonal/>
    </border>
    <border>
      <left/>
      <right style="thin">
        <color rgb="FF000000"/>
      </right>
      <top/>
      <bottom/>
      <diagonal/>
    </border>
    <border>
      <left style="medium">
        <color rgb="FF000000"/>
      </left>
      <right/>
      <top/>
      <bottom style="medium">
        <color rgb="FF000000"/>
      </bottom>
      <diagonal/>
    </border>
    <border>
      <left style="thin">
        <color rgb="FF000000"/>
      </left>
      <right style="thin">
        <color rgb="FF000000"/>
      </right>
      <top/>
      <bottom style="medium">
        <color rgb="FF000000"/>
      </bottom>
      <diagonal/>
    </border>
    <border>
      <left style="medium">
        <color rgb="FF000000"/>
      </left>
      <right style="thin">
        <color rgb="FF000000"/>
      </right>
      <top style="medium">
        <color rgb="FF000000"/>
      </top>
      <bottom/>
      <diagonal/>
    </border>
    <border>
      <left style="medium">
        <color rgb="FF000000"/>
      </left>
      <right style="thin">
        <color rgb="FF000000"/>
      </right>
      <top/>
      <bottom style="medium">
        <color rgb="FF000000"/>
      </bottom>
      <diagonal/>
    </border>
    <border>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rgb="FF000000"/>
      </left>
      <right/>
      <top/>
      <bottom/>
      <diagonal/>
    </border>
    <border>
      <left style="thin">
        <color rgb="FF000000"/>
      </left>
      <right/>
      <top/>
      <bottom style="medium">
        <color rgb="FF000000"/>
      </bottom>
      <diagonal/>
    </border>
  </borders>
  <cellStyleXfs count="1">
    <xf numFmtId="0" fontId="0" fillId="0" borderId="0"/>
  </cellStyleXfs>
  <cellXfs count="626">
    <xf numFmtId="0" fontId="0" fillId="0" borderId="0" xfId="0" applyFont="1" applyAlignment="1"/>
    <xf numFmtId="0" fontId="1" fillId="0" borderId="0" xfId="0" applyFont="1" applyAlignment="1">
      <alignment horizontal="left" vertical="center" wrapText="1"/>
    </xf>
    <xf numFmtId="0" fontId="2" fillId="0" borderId="0" xfId="0" applyFont="1" applyAlignment="1">
      <alignment vertical="center"/>
    </xf>
    <xf numFmtId="4" fontId="2" fillId="0" borderId="0" xfId="0" applyNumberFormat="1" applyFont="1" applyAlignment="1">
      <alignment vertical="center"/>
    </xf>
    <xf numFmtId="1" fontId="3" fillId="0" borderId="0" xfId="0" applyNumberFormat="1" applyFont="1" applyAlignment="1">
      <alignment horizontal="right"/>
    </xf>
    <xf numFmtId="0" fontId="3" fillId="0" borderId="0" xfId="0" applyFont="1" applyAlignment="1">
      <alignment horizontal="right"/>
    </xf>
    <xf numFmtId="164" fontId="3" fillId="0" borderId="0" xfId="0" applyNumberFormat="1" applyFont="1" applyAlignment="1">
      <alignment horizontal="center"/>
    </xf>
    <xf numFmtId="0" fontId="4" fillId="0" borderId="0" xfId="0" applyFont="1" applyAlignment="1">
      <alignment horizontal="right"/>
    </xf>
    <xf numFmtId="16" fontId="3" fillId="0" borderId="0" xfId="0" applyNumberFormat="1" applyFont="1" applyAlignment="1">
      <alignment horizontal="right"/>
    </xf>
    <xf numFmtId="0" fontId="3" fillId="0" borderId="0" xfId="0" applyFont="1" applyAlignment="1">
      <alignment horizontal="left"/>
    </xf>
    <xf numFmtId="164" fontId="4" fillId="0" borderId="0" xfId="0" applyNumberFormat="1" applyFont="1" applyAlignment="1">
      <alignment horizontal="center"/>
    </xf>
    <xf numFmtId="16" fontId="4" fillId="0" borderId="0" xfId="0" applyNumberFormat="1" applyFont="1" applyAlignment="1">
      <alignment horizontal="right"/>
    </xf>
    <xf numFmtId="165" fontId="4" fillId="0" borderId="0" xfId="0" applyNumberFormat="1" applyFont="1" applyAlignment="1">
      <alignment horizontal="center"/>
    </xf>
    <xf numFmtId="1" fontId="5" fillId="0" borderId="0" xfId="0" applyNumberFormat="1" applyFont="1" applyAlignment="1">
      <alignment horizontal="right"/>
    </xf>
    <xf numFmtId="166" fontId="5" fillId="0" borderId="0" xfId="0" applyNumberFormat="1" applyFont="1" applyAlignment="1">
      <alignment horizontal="right"/>
    </xf>
    <xf numFmtId="166" fontId="5" fillId="0" borderId="0" xfId="0" applyNumberFormat="1" applyFont="1" applyAlignment="1">
      <alignment horizontal="center"/>
    </xf>
    <xf numFmtId="166" fontId="3" fillId="0" borderId="0" xfId="0" applyNumberFormat="1" applyFont="1" applyAlignment="1">
      <alignment horizontal="right"/>
    </xf>
    <xf numFmtId="1" fontId="3" fillId="0" borderId="0" xfId="0" applyNumberFormat="1" applyFont="1" applyAlignment="1">
      <alignment horizontal="center"/>
    </xf>
    <xf numFmtId="0" fontId="3" fillId="0" borderId="0" xfId="0" applyFont="1" applyAlignment="1">
      <alignment horizontal="center"/>
    </xf>
    <xf numFmtId="16" fontId="3" fillId="0" borderId="0" xfId="0" applyNumberFormat="1" applyFont="1" applyAlignment="1">
      <alignment horizontal="center"/>
    </xf>
    <xf numFmtId="165" fontId="3" fillId="0" borderId="0" xfId="0" applyNumberFormat="1" applyFont="1" applyAlignment="1">
      <alignment horizontal="right"/>
    </xf>
    <xf numFmtId="0" fontId="3" fillId="0" borderId="0" xfId="0" applyFont="1"/>
    <xf numFmtId="1" fontId="3" fillId="0" borderId="0" xfId="0" applyNumberFormat="1" applyFont="1"/>
    <xf numFmtId="0" fontId="6" fillId="2" borderId="8" xfId="0" applyFont="1" applyFill="1" applyBorder="1" applyAlignment="1">
      <alignment horizontal="center" vertical="center"/>
    </xf>
    <xf numFmtId="0" fontId="6" fillId="2" borderId="10"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0" borderId="0" xfId="0" applyFont="1" applyAlignment="1">
      <alignment horizontal="center" vertical="center"/>
    </xf>
    <xf numFmtId="1" fontId="6" fillId="0" borderId="0" xfId="0" applyNumberFormat="1" applyFont="1" applyAlignment="1">
      <alignment horizontal="center" vertical="center"/>
    </xf>
    <xf numFmtId="0" fontId="9" fillId="2" borderId="15" xfId="0" applyFont="1" applyFill="1" applyBorder="1" applyAlignment="1">
      <alignment horizontal="center" vertical="center"/>
    </xf>
    <xf numFmtId="0" fontId="9" fillId="2" borderId="16" xfId="0" applyFont="1" applyFill="1" applyBorder="1" applyAlignment="1">
      <alignment horizontal="center" vertical="center"/>
    </xf>
    <xf numFmtId="0" fontId="9" fillId="2" borderId="17" xfId="0" applyFont="1" applyFill="1" applyBorder="1" applyAlignment="1">
      <alignment horizontal="center" vertical="center"/>
    </xf>
    <xf numFmtId="164" fontId="6" fillId="2" borderId="16" xfId="0" applyNumberFormat="1" applyFont="1" applyFill="1" applyBorder="1" applyAlignment="1">
      <alignment horizontal="center" vertical="center"/>
    </xf>
    <xf numFmtId="0" fontId="6" fillId="2" borderId="16" xfId="0" applyFont="1" applyFill="1" applyBorder="1" applyAlignment="1">
      <alignment horizontal="center" vertical="center"/>
    </xf>
    <xf numFmtId="0" fontId="6" fillId="2" borderId="19" xfId="0" applyFont="1" applyFill="1" applyBorder="1" applyAlignment="1">
      <alignment horizontal="center" vertical="center" wrapText="1"/>
    </xf>
    <xf numFmtId="0" fontId="6" fillId="2" borderId="16" xfId="0" applyFont="1" applyFill="1" applyBorder="1" applyAlignment="1">
      <alignment horizontal="center" vertical="center" wrapText="1"/>
    </xf>
    <xf numFmtId="1" fontId="10" fillId="2" borderId="20" xfId="0" applyNumberFormat="1" applyFont="1" applyFill="1" applyBorder="1" applyAlignment="1">
      <alignment horizontal="center" vertical="center"/>
    </xf>
    <xf numFmtId="0" fontId="10" fillId="2" borderId="20" xfId="0" applyFont="1" applyFill="1" applyBorder="1" applyAlignment="1">
      <alignment horizontal="center" vertical="center"/>
    </xf>
    <xf numFmtId="164" fontId="10" fillId="2" borderId="20" xfId="0" applyNumberFormat="1" applyFont="1" applyFill="1" applyBorder="1" applyAlignment="1">
      <alignment horizontal="center" vertical="center"/>
    </xf>
    <xf numFmtId="1" fontId="3" fillId="0" borderId="21" xfId="0" applyNumberFormat="1" applyFont="1" applyBorder="1" applyAlignment="1">
      <alignment horizontal="center" vertical="center"/>
    </xf>
    <xf numFmtId="0" fontId="3" fillId="0" borderId="21" xfId="0" applyFont="1" applyBorder="1" applyAlignment="1">
      <alignment horizontal="center" vertical="center"/>
    </xf>
    <xf numFmtId="164" fontId="3" fillId="3" borderId="21" xfId="0" applyNumberFormat="1" applyFont="1" applyFill="1" applyBorder="1" applyAlignment="1">
      <alignment horizontal="center" vertical="center"/>
    </xf>
    <xf numFmtId="4" fontId="3" fillId="0" borderId="21" xfId="0" applyNumberFormat="1" applyFont="1" applyBorder="1" applyAlignment="1">
      <alignment horizontal="center" vertical="center"/>
    </xf>
    <xf numFmtId="4" fontId="3" fillId="0" borderId="22" xfId="0" applyNumberFormat="1" applyFont="1" applyBorder="1" applyAlignment="1">
      <alignment horizontal="center" vertical="center"/>
    </xf>
    <xf numFmtId="4" fontId="3" fillId="0" borderId="21" xfId="0" applyNumberFormat="1" applyFont="1" applyBorder="1" applyAlignment="1">
      <alignment vertical="center"/>
    </xf>
    <xf numFmtId="167" fontId="3" fillId="0" borderId="21" xfId="0" applyNumberFormat="1" applyFont="1" applyBorder="1" applyAlignment="1">
      <alignment horizontal="center" vertical="center"/>
    </xf>
    <xf numFmtId="168" fontId="3" fillId="0" borderId="21" xfId="0" applyNumberFormat="1" applyFont="1" applyBorder="1" applyAlignment="1">
      <alignment horizontal="center" vertical="center"/>
    </xf>
    <xf numFmtId="0" fontId="3" fillId="0" borderId="0" xfId="0" applyFont="1" applyAlignment="1">
      <alignment vertical="center"/>
    </xf>
    <xf numFmtId="1" fontId="3" fillId="0" borderId="0" xfId="0" applyNumberFormat="1" applyFont="1" applyAlignment="1">
      <alignment vertical="center"/>
    </xf>
    <xf numFmtId="168" fontId="3" fillId="0" borderId="0" xfId="0" applyNumberFormat="1" applyFont="1" applyAlignment="1">
      <alignment vertical="center"/>
    </xf>
    <xf numFmtId="169" fontId="3" fillId="0" borderId="0" xfId="0" applyNumberFormat="1" applyFont="1" applyAlignment="1">
      <alignment vertical="center"/>
    </xf>
    <xf numFmtId="1" fontId="3" fillId="4" borderId="23" xfId="0" applyNumberFormat="1" applyFont="1" applyFill="1" applyBorder="1" applyAlignment="1">
      <alignment vertical="center"/>
    </xf>
    <xf numFmtId="4" fontId="11" fillId="0" borderId="21" xfId="0" applyNumberFormat="1" applyFont="1" applyBorder="1" applyAlignment="1">
      <alignment horizontal="center" vertical="center"/>
    </xf>
    <xf numFmtId="1" fontId="3" fillId="5" borderId="23" xfId="0" applyNumberFormat="1" applyFont="1" applyFill="1" applyBorder="1" applyAlignment="1">
      <alignment vertical="center"/>
    </xf>
    <xf numFmtId="0" fontId="3" fillId="0" borderId="22" xfId="0" applyFont="1" applyBorder="1" applyAlignment="1">
      <alignment horizontal="center" vertical="center"/>
    </xf>
    <xf numFmtId="1" fontId="3" fillId="6" borderId="23" xfId="0" applyNumberFormat="1" applyFont="1" applyFill="1" applyBorder="1" applyAlignment="1">
      <alignment vertical="center"/>
    </xf>
    <xf numFmtId="1" fontId="3" fillId="7" borderId="23" xfId="0" applyNumberFormat="1" applyFont="1" applyFill="1" applyBorder="1" applyAlignment="1">
      <alignment vertical="center"/>
    </xf>
    <xf numFmtId="0" fontId="3" fillId="0" borderId="0" xfId="0" applyFont="1" applyAlignment="1">
      <alignment horizontal="center" vertical="center"/>
    </xf>
    <xf numFmtId="1" fontId="6" fillId="0" borderId="12" xfId="0" applyNumberFormat="1" applyFont="1" applyBorder="1" applyAlignment="1">
      <alignment horizontal="center" vertical="center"/>
    </xf>
    <xf numFmtId="0" fontId="6" fillId="0" borderId="14" xfId="0" applyFont="1" applyBorder="1" applyAlignment="1">
      <alignment horizontal="center" vertical="center"/>
    </xf>
    <xf numFmtId="165" fontId="3" fillId="0" borderId="24" xfId="0" applyNumberFormat="1" applyFont="1" applyBorder="1" applyAlignment="1">
      <alignment horizontal="center"/>
    </xf>
    <xf numFmtId="164" fontId="6" fillId="0" borderId="14" xfId="0" applyNumberFormat="1" applyFont="1" applyBorder="1" applyAlignment="1">
      <alignment horizontal="center" vertical="center"/>
    </xf>
    <xf numFmtId="164" fontId="6" fillId="0" borderId="13" xfId="0" applyNumberFormat="1" applyFont="1" applyBorder="1" applyAlignment="1">
      <alignment horizontal="center" vertical="center"/>
    </xf>
    <xf numFmtId="167" fontId="6" fillId="0" borderId="24" xfId="0" applyNumberFormat="1" applyFont="1" applyBorder="1" applyAlignment="1">
      <alignment horizontal="center" vertical="center"/>
    </xf>
    <xf numFmtId="10" fontId="6" fillId="0" borderId="24" xfId="0" applyNumberFormat="1" applyFont="1" applyBorder="1" applyAlignment="1">
      <alignment horizontal="center" vertical="center"/>
    </xf>
    <xf numFmtId="0" fontId="6" fillId="0" borderId="0" xfId="0" applyFont="1" applyAlignment="1">
      <alignment vertical="center"/>
    </xf>
    <xf numFmtId="1" fontId="6" fillId="0" borderId="0" xfId="0" applyNumberFormat="1" applyFont="1" applyAlignment="1">
      <alignment vertical="center"/>
    </xf>
    <xf numFmtId="167" fontId="3" fillId="0" borderId="0" xfId="0" applyNumberFormat="1" applyFont="1" applyAlignment="1">
      <alignment horizontal="center"/>
    </xf>
    <xf numFmtId="0" fontId="2" fillId="0" borderId="0" xfId="0" applyFont="1" applyAlignment="1">
      <alignment horizontal="center"/>
    </xf>
    <xf numFmtId="0" fontId="2" fillId="0" borderId="0" xfId="0" applyFont="1"/>
    <xf numFmtId="0" fontId="12" fillId="0" borderId="0" xfId="0" applyFont="1" applyAlignment="1">
      <alignment vertical="center"/>
    </xf>
    <xf numFmtId="0" fontId="12" fillId="0" borderId="0" xfId="0" applyFont="1" applyAlignment="1">
      <alignment horizontal="center" vertical="center"/>
    </xf>
    <xf numFmtId="0" fontId="13" fillId="0" borderId="0" xfId="0" applyFont="1" applyAlignment="1">
      <alignment vertical="center"/>
    </xf>
    <xf numFmtId="1" fontId="12" fillId="0" borderId="0" xfId="0" applyNumberFormat="1" applyFont="1" applyAlignment="1">
      <alignment vertical="center"/>
    </xf>
    <xf numFmtId="170" fontId="12" fillId="0" borderId="0" xfId="0" applyNumberFormat="1" applyFont="1" applyAlignment="1">
      <alignment vertical="center"/>
    </xf>
    <xf numFmtId="0" fontId="14" fillId="0" borderId="0" xfId="0" applyFont="1" applyAlignment="1">
      <alignment vertical="center"/>
    </xf>
    <xf numFmtId="0" fontId="15" fillId="0" borderId="0" xfId="0" applyFont="1" applyAlignment="1">
      <alignment vertical="center"/>
    </xf>
    <xf numFmtId="0" fontId="12" fillId="8" borderId="25" xfId="0" applyFont="1" applyFill="1" applyBorder="1" applyAlignment="1">
      <alignment horizontal="center" vertical="center" wrapText="1"/>
    </xf>
    <xf numFmtId="0" fontId="12" fillId="8" borderId="25" xfId="0" applyFont="1" applyFill="1" applyBorder="1" applyAlignment="1">
      <alignment horizontal="center" wrapText="1"/>
    </xf>
    <xf numFmtId="0" fontId="12" fillId="8" borderId="25" xfId="0" applyFont="1" applyFill="1" applyBorder="1" applyAlignment="1">
      <alignment horizontal="center" vertical="center"/>
    </xf>
    <xf numFmtId="0" fontId="13" fillId="0" borderId="0" xfId="0" applyFont="1" applyAlignment="1">
      <alignment horizontal="center" vertical="center"/>
    </xf>
    <xf numFmtId="0" fontId="16" fillId="0" borderId="0" xfId="0" applyFont="1" applyAlignment="1">
      <alignment horizontal="center" vertical="center"/>
    </xf>
    <xf numFmtId="1" fontId="12" fillId="0" borderId="0" xfId="0" applyNumberFormat="1" applyFont="1" applyAlignment="1">
      <alignment horizontal="center" vertical="center"/>
    </xf>
    <xf numFmtId="170" fontId="12" fillId="0" borderId="0" xfId="0" applyNumberFormat="1" applyFont="1" applyAlignment="1">
      <alignment horizontal="center" vertical="center"/>
    </xf>
    <xf numFmtId="0" fontId="12" fillId="0" borderId="25" xfId="0" applyFont="1" applyBorder="1" applyAlignment="1">
      <alignment vertical="center"/>
    </xf>
    <xf numFmtId="0" fontId="12" fillId="0" borderId="25" xfId="0" applyFont="1" applyBorder="1" applyAlignment="1">
      <alignment horizontal="center" vertical="center"/>
    </xf>
    <xf numFmtId="171" fontId="12" fillId="0" borderId="25" xfId="0" applyNumberFormat="1" applyFont="1" applyBorder="1" applyAlignment="1">
      <alignment horizontal="center" vertical="center"/>
    </xf>
    <xf numFmtId="10" fontId="12" fillId="9" borderId="25" xfId="0" applyNumberFormat="1" applyFont="1" applyFill="1" applyBorder="1" applyAlignment="1">
      <alignment horizontal="right" vertical="center"/>
    </xf>
    <xf numFmtId="10" fontId="12" fillId="9" borderId="25" xfId="0" applyNumberFormat="1" applyFont="1" applyFill="1" applyBorder="1" applyAlignment="1">
      <alignment vertical="center"/>
    </xf>
    <xf numFmtId="10" fontId="12" fillId="10" borderId="25" xfId="0" applyNumberFormat="1" applyFont="1" applyFill="1" applyBorder="1" applyAlignment="1">
      <alignment vertical="center"/>
    </xf>
    <xf numFmtId="10" fontId="12" fillId="7" borderId="25" xfId="0" applyNumberFormat="1" applyFont="1" applyFill="1" applyBorder="1" applyAlignment="1">
      <alignment vertical="center"/>
    </xf>
    <xf numFmtId="10" fontId="12" fillId="0" borderId="25" xfId="0" applyNumberFormat="1" applyFont="1" applyBorder="1" applyAlignment="1">
      <alignment vertical="center"/>
    </xf>
    <xf numFmtId="171" fontId="12" fillId="6" borderId="25" xfId="0" applyNumberFormat="1" applyFont="1" applyFill="1" applyBorder="1" applyAlignment="1">
      <alignment vertical="center"/>
    </xf>
    <xf numFmtId="171" fontId="12" fillId="5" borderId="25" xfId="0" applyNumberFormat="1" applyFont="1" applyFill="1" applyBorder="1" applyAlignment="1">
      <alignment vertical="center"/>
    </xf>
    <xf numFmtId="171" fontId="12" fillId="4" borderId="25" xfId="0" applyNumberFormat="1" applyFont="1" applyFill="1" applyBorder="1" applyAlignment="1">
      <alignment vertical="center"/>
    </xf>
    <xf numFmtId="10" fontId="13" fillId="0" borderId="0" xfId="0" applyNumberFormat="1" applyFont="1" applyAlignment="1">
      <alignment vertical="center"/>
    </xf>
    <xf numFmtId="0" fontId="12" fillId="0" borderId="25" xfId="0" applyFont="1" applyBorder="1" applyAlignment="1">
      <alignment horizontal="left" vertical="center"/>
    </xf>
    <xf numFmtId="171" fontId="12" fillId="0" borderId="25" xfId="0" applyNumberFormat="1" applyFont="1" applyBorder="1" applyAlignment="1">
      <alignment horizontal="left" vertical="center"/>
    </xf>
    <xf numFmtId="9" fontId="13" fillId="0" borderId="0" xfId="0" applyNumberFormat="1" applyFont="1" applyAlignment="1">
      <alignment vertical="center"/>
    </xf>
    <xf numFmtId="0" fontId="17" fillId="0" borderId="0" xfId="0" applyFont="1" applyAlignment="1">
      <alignment horizontal="center" vertical="center"/>
    </xf>
    <xf numFmtId="9" fontId="12" fillId="0" borderId="0" xfId="0" applyNumberFormat="1" applyFont="1" applyAlignment="1">
      <alignment vertical="center"/>
    </xf>
    <xf numFmtId="10" fontId="12" fillId="8" borderId="25" xfId="0" applyNumberFormat="1" applyFont="1" applyFill="1" applyBorder="1" applyAlignment="1">
      <alignment horizontal="center" vertical="center"/>
    </xf>
    <xf numFmtId="9" fontId="12" fillId="8" borderId="25" xfId="0" applyNumberFormat="1" applyFont="1" applyFill="1" applyBorder="1" applyAlignment="1">
      <alignment horizontal="center" vertical="center"/>
    </xf>
    <xf numFmtId="2" fontId="12" fillId="8" borderId="25" xfId="0" applyNumberFormat="1" applyFont="1" applyFill="1" applyBorder="1" applyAlignment="1">
      <alignment horizontal="center" vertical="center"/>
    </xf>
    <xf numFmtId="10" fontId="12" fillId="0" borderId="0" xfId="0" applyNumberFormat="1" applyFont="1" applyAlignment="1">
      <alignment vertical="center"/>
    </xf>
    <xf numFmtId="0" fontId="12" fillId="0" borderId="26" xfId="0" applyFont="1" applyBorder="1" applyAlignment="1">
      <alignment horizontal="center" vertical="center"/>
    </xf>
    <xf numFmtId="2" fontId="18" fillId="0" borderId="25" xfId="0" applyNumberFormat="1" applyFont="1" applyBorder="1" applyAlignment="1">
      <alignment horizontal="center" vertical="center"/>
    </xf>
    <xf numFmtId="171" fontId="13" fillId="0" borderId="0" xfId="0" applyNumberFormat="1" applyFont="1" applyAlignment="1">
      <alignment horizontal="center" vertical="center"/>
    </xf>
    <xf numFmtId="2" fontId="13" fillId="0" borderId="0" xfId="0" applyNumberFormat="1" applyFont="1" applyAlignment="1">
      <alignment vertical="center"/>
    </xf>
    <xf numFmtId="2" fontId="12" fillId="0" borderId="25" xfId="0" applyNumberFormat="1" applyFont="1" applyBorder="1" applyAlignment="1">
      <alignment vertical="center"/>
    </xf>
    <xf numFmtId="2" fontId="12" fillId="0" borderId="25" xfId="0" applyNumberFormat="1" applyFont="1" applyBorder="1" applyAlignment="1">
      <alignment horizontal="center" vertical="center"/>
    </xf>
    <xf numFmtId="0" fontId="12" fillId="0" borderId="0" xfId="0" applyFont="1" applyAlignment="1">
      <alignment horizontal="left" vertical="center"/>
    </xf>
    <xf numFmtId="0" fontId="13" fillId="8" borderId="25" xfId="0" applyFont="1" applyFill="1" applyBorder="1" applyAlignment="1">
      <alignment horizontal="center" vertical="center"/>
    </xf>
    <xf numFmtId="167" fontId="12" fillId="0" borderId="25" xfId="0" applyNumberFormat="1" applyFont="1" applyBorder="1" applyAlignment="1">
      <alignment horizontal="center" vertical="center"/>
    </xf>
    <xf numFmtId="167" fontId="13" fillId="0" borderId="25" xfId="0" applyNumberFormat="1" applyFont="1" applyBorder="1" applyAlignment="1">
      <alignment horizontal="center" vertical="center"/>
    </xf>
    <xf numFmtId="167" fontId="12" fillId="0" borderId="0" xfId="0" applyNumberFormat="1" applyFont="1" applyAlignment="1">
      <alignment horizontal="center" vertical="center"/>
    </xf>
    <xf numFmtId="0" fontId="12" fillId="0" borderId="10" xfId="0" applyFont="1" applyBorder="1" applyAlignment="1">
      <alignment horizontal="center" vertical="center"/>
    </xf>
    <xf numFmtId="4" fontId="12" fillId="0" borderId="10" xfId="0" applyNumberFormat="1" applyFont="1" applyBorder="1" applyAlignment="1">
      <alignment horizontal="center" vertical="center"/>
    </xf>
    <xf numFmtId="9" fontId="12" fillId="0" borderId="10" xfId="0" applyNumberFormat="1" applyFont="1" applyBorder="1" applyAlignment="1">
      <alignment horizontal="center" vertical="center"/>
    </xf>
    <xf numFmtId="9" fontId="12" fillId="0" borderId="0" xfId="0" applyNumberFormat="1" applyFont="1" applyAlignment="1">
      <alignment horizontal="center" vertical="center"/>
    </xf>
    <xf numFmtId="9" fontId="12" fillId="0" borderId="25" xfId="0" applyNumberFormat="1" applyFont="1" applyBorder="1" applyAlignment="1">
      <alignment horizontal="center" vertical="center"/>
    </xf>
    <xf numFmtId="9" fontId="13" fillId="0" borderId="25" xfId="0" applyNumberFormat="1" applyFont="1" applyBorder="1" applyAlignment="1">
      <alignment horizontal="center" vertical="center"/>
    </xf>
    <xf numFmtId="9" fontId="13" fillId="0" borderId="0" xfId="0" applyNumberFormat="1" applyFont="1" applyAlignment="1">
      <alignment horizontal="center" vertical="center"/>
    </xf>
    <xf numFmtId="9" fontId="13" fillId="0" borderId="30" xfId="0" applyNumberFormat="1" applyFont="1" applyBorder="1" applyAlignment="1">
      <alignment horizontal="center" vertical="center"/>
    </xf>
    <xf numFmtId="0" fontId="12" fillId="0" borderId="31" xfId="0" applyFont="1" applyBorder="1" applyAlignment="1">
      <alignment vertical="center"/>
    </xf>
    <xf numFmtId="4" fontId="12" fillId="0" borderId="0" xfId="0" applyNumberFormat="1" applyFont="1" applyAlignment="1">
      <alignment horizontal="center" vertical="center"/>
    </xf>
    <xf numFmtId="3" fontId="12" fillId="0" borderId="0" xfId="0" applyNumberFormat="1" applyFont="1" applyAlignment="1">
      <alignment horizontal="center" vertical="center"/>
    </xf>
    <xf numFmtId="4" fontId="12" fillId="0" borderId="0" xfId="0" applyNumberFormat="1" applyFont="1" applyAlignment="1">
      <alignment vertical="center"/>
    </xf>
    <xf numFmtId="0" fontId="13" fillId="11" borderId="32" xfId="0" applyFont="1" applyFill="1" applyBorder="1" applyAlignment="1">
      <alignment vertical="center"/>
    </xf>
    <xf numFmtId="0" fontId="13" fillId="11" borderId="33" xfId="0" applyFont="1" applyFill="1" applyBorder="1" applyAlignment="1">
      <alignment vertical="center"/>
    </xf>
    <xf numFmtId="0" fontId="13" fillId="11" borderId="33" xfId="0" applyFont="1" applyFill="1" applyBorder="1" applyAlignment="1">
      <alignment horizontal="center" vertical="center"/>
    </xf>
    <xf numFmtId="16" fontId="19" fillId="11" borderId="33" xfId="0" applyNumberFormat="1" applyFont="1" applyFill="1" applyBorder="1" applyAlignment="1">
      <alignment horizontal="center" vertical="center"/>
    </xf>
    <xf numFmtId="16" fontId="13" fillId="11" borderId="33" xfId="0" applyNumberFormat="1" applyFont="1" applyFill="1" applyBorder="1" applyAlignment="1">
      <alignment horizontal="center" vertical="center"/>
    </xf>
    <xf numFmtId="16" fontId="13" fillId="11" borderId="23" xfId="0" applyNumberFormat="1" applyFont="1" applyFill="1" applyBorder="1" applyAlignment="1">
      <alignment horizontal="center" vertical="center"/>
    </xf>
    <xf numFmtId="16" fontId="12" fillId="0" borderId="0" xfId="0" applyNumberFormat="1" applyFont="1" applyAlignment="1">
      <alignment horizontal="center" vertical="center"/>
    </xf>
    <xf numFmtId="16" fontId="13" fillId="12" borderId="33" xfId="0" applyNumberFormat="1" applyFont="1" applyFill="1" applyBorder="1" applyAlignment="1">
      <alignment horizontal="center" vertical="center"/>
    </xf>
    <xf numFmtId="16" fontId="13" fillId="12" borderId="34" xfId="0" applyNumberFormat="1" applyFont="1" applyFill="1" applyBorder="1" applyAlignment="1">
      <alignment horizontal="center" vertical="center"/>
    </xf>
    <xf numFmtId="0" fontId="13" fillId="11" borderId="10" xfId="0" applyFont="1" applyFill="1" applyBorder="1" applyAlignment="1">
      <alignment horizontal="center" vertical="center"/>
    </xf>
    <xf numFmtId="0" fontId="2" fillId="0" borderId="0" xfId="0" applyFont="1" applyAlignment="1">
      <alignment horizontal="center" vertical="center"/>
    </xf>
    <xf numFmtId="0" fontId="18" fillId="0" borderId="21" xfId="0" applyFont="1" applyBorder="1" applyAlignment="1">
      <alignment vertical="center"/>
    </xf>
    <xf numFmtId="0" fontId="12" fillId="0" borderId="35" xfId="0" applyFont="1" applyBorder="1" applyAlignment="1">
      <alignment vertical="center"/>
    </xf>
    <xf numFmtId="0" fontId="12" fillId="0" borderId="21" xfId="0" applyFont="1" applyBorder="1" applyAlignment="1">
      <alignment horizontal="center" vertical="center"/>
    </xf>
    <xf numFmtId="3" fontId="12" fillId="0" borderId="21" xfId="0" applyNumberFormat="1" applyFont="1" applyBorder="1" applyAlignment="1">
      <alignment vertical="center"/>
    </xf>
    <xf numFmtId="1" fontId="12" fillId="0" borderId="21" xfId="0" applyNumberFormat="1" applyFont="1" applyBorder="1" applyAlignment="1">
      <alignment vertical="center"/>
    </xf>
    <xf numFmtId="3" fontId="12" fillId="13" borderId="21" xfId="0" applyNumberFormat="1" applyFont="1" applyFill="1" applyBorder="1" applyAlignment="1">
      <alignment vertical="center"/>
    </xf>
    <xf numFmtId="4" fontId="12" fillId="0" borderId="21" xfId="0" applyNumberFormat="1" applyFont="1" applyBorder="1" applyAlignment="1">
      <alignment vertical="center"/>
    </xf>
    <xf numFmtId="3" fontId="12" fillId="0" borderId="36" xfId="0" applyNumberFormat="1" applyFont="1" applyBorder="1" applyAlignment="1">
      <alignment vertical="center"/>
    </xf>
    <xf numFmtId="0" fontId="12" fillId="14" borderId="21" xfId="0" applyFont="1" applyFill="1" applyBorder="1" applyAlignment="1">
      <alignment vertical="center"/>
    </xf>
    <xf numFmtId="1" fontId="12" fillId="0" borderId="35" xfId="0" applyNumberFormat="1" applyFont="1" applyBorder="1" applyAlignment="1">
      <alignment vertical="center"/>
    </xf>
    <xf numFmtId="1" fontId="12" fillId="13" borderId="21" xfId="0" applyNumberFormat="1" applyFont="1" applyFill="1" applyBorder="1" applyAlignment="1">
      <alignment vertical="center"/>
    </xf>
    <xf numFmtId="0" fontId="12" fillId="0" borderId="21" xfId="0" applyFont="1" applyBorder="1" applyAlignment="1">
      <alignment vertical="center"/>
    </xf>
    <xf numFmtId="1" fontId="18" fillId="0" borderId="21" xfId="0" applyNumberFormat="1" applyFont="1" applyBorder="1" applyAlignment="1">
      <alignment vertical="center"/>
    </xf>
    <xf numFmtId="0" fontId="18" fillId="0" borderId="35" xfId="0" applyFont="1" applyBorder="1" applyAlignment="1">
      <alignment vertical="center"/>
    </xf>
    <xf numFmtId="0" fontId="18" fillId="0" borderId="21" xfId="0" applyFont="1" applyBorder="1" applyAlignment="1">
      <alignment horizontal="center" vertical="center"/>
    </xf>
    <xf numFmtId="3" fontId="18" fillId="0" borderId="21" xfId="0" applyNumberFormat="1" applyFont="1" applyBorder="1" applyAlignment="1">
      <alignment vertical="center"/>
    </xf>
    <xf numFmtId="3" fontId="18" fillId="13" borderId="21" xfId="0" applyNumberFormat="1" applyFont="1" applyFill="1" applyBorder="1" applyAlignment="1">
      <alignment vertical="center"/>
    </xf>
    <xf numFmtId="1" fontId="18" fillId="13" borderId="21" xfId="0" applyNumberFormat="1" applyFont="1" applyFill="1" applyBorder="1" applyAlignment="1">
      <alignment vertical="center"/>
    </xf>
    <xf numFmtId="4" fontId="18" fillId="0" borderId="21" xfId="0" applyNumberFormat="1" applyFont="1" applyBorder="1" applyAlignment="1">
      <alignment vertical="center"/>
    </xf>
    <xf numFmtId="0" fontId="12" fillId="0" borderId="22" xfId="0" applyFont="1" applyBorder="1" applyAlignment="1">
      <alignment vertical="center"/>
    </xf>
    <xf numFmtId="0" fontId="12" fillId="0" borderId="22" xfId="0" applyFont="1" applyBorder="1" applyAlignment="1">
      <alignment horizontal="center" vertical="center"/>
    </xf>
    <xf numFmtId="3" fontId="12" fillId="0" borderId="37" xfId="0" applyNumberFormat="1" applyFont="1" applyBorder="1" applyAlignment="1">
      <alignment vertical="center"/>
    </xf>
    <xf numFmtId="4" fontId="12" fillId="0" borderId="22" xfId="0" applyNumberFormat="1" applyFont="1" applyBorder="1" applyAlignment="1">
      <alignment vertical="center"/>
    </xf>
    <xf numFmtId="1" fontId="12" fillId="14" borderId="21" xfId="0" applyNumberFormat="1" applyFont="1" applyFill="1" applyBorder="1" applyAlignment="1">
      <alignment vertical="center"/>
    </xf>
    <xf numFmtId="3" fontId="20" fillId="13" borderId="21" xfId="0" applyNumberFormat="1" applyFont="1" applyFill="1" applyBorder="1" applyAlignment="1">
      <alignment vertical="center"/>
    </xf>
    <xf numFmtId="1" fontId="20" fillId="13" borderId="21" xfId="0" applyNumberFormat="1" applyFont="1" applyFill="1" applyBorder="1" applyAlignment="1">
      <alignment vertical="center"/>
    </xf>
    <xf numFmtId="1" fontId="20" fillId="0" borderId="21" xfId="0" applyNumberFormat="1" applyFont="1" applyBorder="1" applyAlignment="1">
      <alignment vertical="center"/>
    </xf>
    <xf numFmtId="3" fontId="20" fillId="0" borderId="21" xfId="0" applyNumberFormat="1" applyFont="1" applyBorder="1" applyAlignment="1">
      <alignment vertical="center"/>
    </xf>
    <xf numFmtId="3" fontId="20" fillId="0" borderId="21" xfId="0" applyNumberFormat="1" applyFont="1" applyBorder="1" applyAlignment="1">
      <alignment horizontal="right"/>
    </xf>
    <xf numFmtId="4" fontId="12" fillId="0" borderId="0" xfId="0" applyNumberFormat="1" applyFont="1" applyAlignment="1">
      <alignment horizontal="right" vertical="center"/>
    </xf>
    <xf numFmtId="3" fontId="12" fillId="0" borderId="0" xfId="0" applyNumberFormat="1" applyFont="1" applyAlignment="1">
      <alignment vertical="center"/>
    </xf>
    <xf numFmtId="1" fontId="3" fillId="0" borderId="0" xfId="0" applyNumberFormat="1" applyFont="1" applyAlignment="1">
      <alignment horizontal="center" vertical="center"/>
    </xf>
    <xf numFmtId="15" fontId="3" fillId="0" borderId="0" xfId="0" applyNumberFormat="1" applyFont="1" applyAlignment="1">
      <alignment horizontal="center" vertical="center"/>
    </xf>
    <xf numFmtId="0" fontId="3" fillId="0" borderId="0" xfId="0" applyFont="1" applyAlignment="1">
      <alignment horizontal="left" vertical="center"/>
    </xf>
    <xf numFmtId="4" fontId="3" fillId="0" borderId="0" xfId="0" applyNumberFormat="1" applyFont="1" applyAlignment="1">
      <alignment vertical="center"/>
    </xf>
    <xf numFmtId="20" fontId="3" fillId="0" borderId="0" xfId="0" applyNumberFormat="1" applyFont="1" applyAlignment="1">
      <alignment horizontal="center" vertical="center"/>
    </xf>
    <xf numFmtId="172" fontId="3" fillId="0" borderId="0" xfId="0" applyNumberFormat="1" applyFont="1" applyAlignment="1">
      <alignment horizontal="left" vertical="center"/>
    </xf>
    <xf numFmtId="46" fontId="3" fillId="0" borderId="0" xfId="0" applyNumberFormat="1" applyFont="1" applyAlignment="1">
      <alignment horizontal="left" vertical="center"/>
    </xf>
    <xf numFmtId="1" fontId="21" fillId="0" borderId="0" xfId="0" applyNumberFormat="1" applyFont="1" applyAlignment="1">
      <alignment horizontal="left" vertical="center"/>
    </xf>
    <xf numFmtId="22" fontId="11" fillId="0" borderId="0" xfId="0" applyNumberFormat="1" applyFont="1" applyAlignment="1">
      <alignment horizontal="left" vertical="center"/>
    </xf>
    <xf numFmtId="0" fontId="11" fillId="0" borderId="0" xfId="0" applyFont="1" applyAlignment="1">
      <alignment horizontal="left" vertical="center"/>
    </xf>
    <xf numFmtId="1" fontId="22" fillId="0" borderId="0" xfId="0" applyNumberFormat="1" applyFont="1" applyAlignment="1">
      <alignment horizontal="left" vertical="center"/>
    </xf>
    <xf numFmtId="15" fontId="3" fillId="0" borderId="0" xfId="0" applyNumberFormat="1" applyFont="1" applyAlignment="1">
      <alignment horizontal="center"/>
    </xf>
    <xf numFmtId="4" fontId="3" fillId="0" borderId="0" xfId="0" applyNumberFormat="1" applyFont="1"/>
    <xf numFmtId="20" fontId="3" fillId="0" borderId="0" xfId="0" applyNumberFormat="1" applyFont="1" applyAlignment="1">
      <alignment horizontal="center"/>
    </xf>
    <xf numFmtId="0" fontId="12" fillId="0" borderId="0" xfId="0" applyFont="1"/>
    <xf numFmtId="0" fontId="12" fillId="0" borderId="0" xfId="0" applyFont="1" applyAlignment="1">
      <alignment horizontal="center"/>
    </xf>
    <xf numFmtId="46" fontId="3" fillId="0" borderId="0" xfId="0" applyNumberFormat="1" applyFont="1" applyAlignment="1">
      <alignment horizontal="left"/>
    </xf>
    <xf numFmtId="1" fontId="22" fillId="0" borderId="0" xfId="0" applyNumberFormat="1" applyFont="1" applyAlignment="1">
      <alignment horizontal="left"/>
    </xf>
    <xf numFmtId="20" fontId="23" fillId="15" borderId="10" xfId="0" applyNumberFormat="1" applyFont="1" applyFill="1" applyBorder="1" applyAlignment="1">
      <alignment horizontal="center"/>
    </xf>
    <xf numFmtId="4" fontId="3" fillId="0" borderId="0" xfId="0" applyNumberFormat="1" applyFont="1" applyAlignment="1">
      <alignment horizontal="center"/>
    </xf>
    <xf numFmtId="20" fontId="3" fillId="0" borderId="0" xfId="0" applyNumberFormat="1" applyFont="1" applyAlignment="1">
      <alignment vertical="center"/>
    </xf>
    <xf numFmtId="0" fontId="26" fillId="0" borderId="10" xfId="0" applyFont="1" applyBorder="1" applyAlignment="1">
      <alignment horizontal="center" vertical="center"/>
    </xf>
    <xf numFmtId="15" fontId="3" fillId="0" borderId="9" xfId="0" applyNumberFormat="1" applyFont="1" applyBorder="1" applyAlignment="1">
      <alignment horizontal="center" vertical="center"/>
    </xf>
    <xf numFmtId="0" fontId="3" fillId="14" borderId="10" xfId="0" applyFont="1" applyFill="1" applyBorder="1" applyAlignment="1">
      <alignment horizontal="left" vertical="center"/>
    </xf>
    <xf numFmtId="0" fontId="3" fillId="0" borderId="10" xfId="0" applyFont="1" applyBorder="1" applyAlignment="1">
      <alignment horizontal="left" vertical="center"/>
    </xf>
    <xf numFmtId="1" fontId="3" fillId="0" borderId="10" xfId="0" applyNumberFormat="1" applyFont="1" applyBorder="1" applyAlignment="1">
      <alignment vertical="center"/>
    </xf>
    <xf numFmtId="3" fontId="3" fillId="0" borderId="10" xfId="0" applyNumberFormat="1" applyFont="1" applyBorder="1" applyAlignment="1">
      <alignment horizontal="center" vertical="center"/>
    </xf>
    <xf numFmtId="15" fontId="3" fillId="0" borderId="10" xfId="0" applyNumberFormat="1" applyFont="1" applyBorder="1" applyAlignment="1">
      <alignment horizontal="center" vertical="center"/>
    </xf>
    <xf numFmtId="20" fontId="3" fillId="0" borderId="10" xfId="0" applyNumberFormat="1" applyFont="1" applyBorder="1" applyAlignment="1">
      <alignment horizontal="center" vertical="center"/>
    </xf>
    <xf numFmtId="22" fontId="3" fillId="0" borderId="10" xfId="0" applyNumberFormat="1" applyFont="1" applyBorder="1" applyAlignment="1">
      <alignment horizontal="center" vertical="center"/>
    </xf>
    <xf numFmtId="22" fontId="3" fillId="0" borderId="10" xfId="0" applyNumberFormat="1" applyFont="1" applyBorder="1" applyAlignment="1">
      <alignment horizontal="left" vertical="center"/>
    </xf>
    <xf numFmtId="4" fontId="3" fillId="0" borderId="10" xfId="0" applyNumberFormat="1" applyFont="1" applyBorder="1" applyAlignment="1">
      <alignment horizontal="left" vertical="center"/>
    </xf>
    <xf numFmtId="0" fontId="3" fillId="0" borderId="10" xfId="0" applyFont="1" applyBorder="1" applyAlignment="1">
      <alignment vertical="center" wrapText="1"/>
    </xf>
    <xf numFmtId="0" fontId="3" fillId="0" borderId="10" xfId="0" applyFont="1" applyBorder="1" applyAlignment="1">
      <alignment horizontal="center" vertical="center"/>
    </xf>
    <xf numFmtId="46" fontId="3" fillId="0" borderId="10" xfId="0" applyNumberFormat="1" applyFont="1" applyBorder="1" applyAlignment="1">
      <alignment horizontal="left" vertical="center"/>
    </xf>
    <xf numFmtId="2" fontId="26" fillId="0" borderId="25" xfId="0" applyNumberFormat="1" applyFont="1" applyBorder="1" applyAlignment="1">
      <alignment horizontal="center" vertical="center"/>
    </xf>
    <xf numFmtId="0" fontId="2" fillId="0" borderId="10" xfId="0" applyFont="1" applyBorder="1"/>
    <xf numFmtId="0" fontId="3" fillId="14" borderId="10" xfId="0" applyFont="1" applyFill="1" applyBorder="1"/>
    <xf numFmtId="0" fontId="3" fillId="0" borderId="10" xfId="0" applyFont="1" applyBorder="1"/>
    <xf numFmtId="1" fontId="2" fillId="0" borderId="10" xfId="0" applyNumberFormat="1" applyFont="1" applyBorder="1"/>
    <xf numFmtId="3" fontId="3" fillId="0" borderId="10" xfId="0" applyNumberFormat="1" applyFont="1" applyBorder="1" applyAlignment="1">
      <alignment horizontal="center"/>
    </xf>
    <xf numFmtId="16" fontId="3" fillId="0" borderId="10" xfId="0" applyNumberFormat="1" applyFont="1" applyBorder="1" applyAlignment="1">
      <alignment horizontal="center"/>
    </xf>
    <xf numFmtId="20" fontId="3" fillId="0" borderId="10" xfId="0" applyNumberFormat="1" applyFont="1" applyBorder="1" applyAlignment="1">
      <alignment horizontal="center"/>
    </xf>
    <xf numFmtId="15" fontId="3" fillId="0" borderId="10" xfId="0" applyNumberFormat="1" applyFont="1" applyBorder="1" applyAlignment="1">
      <alignment horizontal="center"/>
    </xf>
    <xf numFmtId="22" fontId="3" fillId="0" borderId="10" xfId="0" applyNumberFormat="1" applyFont="1" applyBorder="1" applyAlignment="1">
      <alignment horizontal="center"/>
    </xf>
    <xf numFmtId="22" fontId="3" fillId="0" borderId="10" xfId="0" applyNumberFormat="1" applyFont="1" applyBorder="1"/>
    <xf numFmtId="4" fontId="3" fillId="0" borderId="10" xfId="0" applyNumberFormat="1" applyFont="1" applyBorder="1"/>
    <xf numFmtId="0" fontId="3" fillId="0" borderId="10" xfId="0" applyFont="1" applyBorder="1" applyAlignment="1">
      <alignment wrapText="1"/>
    </xf>
    <xf numFmtId="0" fontId="3" fillId="0" borderId="10" xfId="0" applyFont="1" applyBorder="1" applyAlignment="1">
      <alignment horizontal="center"/>
    </xf>
    <xf numFmtId="46" fontId="3" fillId="0" borderId="10" xfId="0" applyNumberFormat="1" applyFont="1" applyBorder="1"/>
    <xf numFmtId="2" fontId="27" fillId="17" borderId="25" xfId="0" applyNumberFormat="1" applyFont="1" applyFill="1" applyBorder="1" applyAlignment="1">
      <alignment horizontal="center"/>
    </xf>
    <xf numFmtId="1" fontId="2" fillId="0" borderId="0" xfId="0" applyNumberFormat="1" applyFont="1"/>
    <xf numFmtId="0" fontId="26" fillId="0" borderId="10" xfId="0" applyFont="1" applyBorder="1" applyAlignment="1">
      <alignment horizontal="center"/>
    </xf>
    <xf numFmtId="15" fontId="3" fillId="0" borderId="9" xfId="0" applyNumberFormat="1" applyFont="1" applyBorder="1" applyAlignment="1">
      <alignment horizontal="center"/>
    </xf>
    <xf numFmtId="0" fontId="12" fillId="0" borderId="10" xfId="0" applyFont="1" applyBorder="1" applyAlignment="1">
      <alignment horizontal="center"/>
    </xf>
    <xf numFmtId="0" fontId="26" fillId="18" borderId="23" xfId="0" applyFont="1" applyFill="1" applyBorder="1" applyAlignment="1">
      <alignment horizontal="center" vertical="center"/>
    </xf>
    <xf numFmtId="15" fontId="3" fillId="18" borderId="40" xfId="0" applyNumberFormat="1" applyFont="1" applyFill="1" applyBorder="1" applyAlignment="1">
      <alignment horizontal="center" vertical="center"/>
    </xf>
    <xf numFmtId="0" fontId="3" fillId="18" borderId="10" xfId="0" applyFont="1" applyFill="1" applyBorder="1" applyAlignment="1">
      <alignment horizontal="left" vertical="center"/>
    </xf>
    <xf numFmtId="1" fontId="3" fillId="18" borderId="10" xfId="0" applyNumberFormat="1" applyFont="1" applyFill="1" applyBorder="1" applyAlignment="1">
      <alignment vertical="center"/>
    </xf>
    <xf numFmtId="3" fontId="3" fillId="18" borderId="10" xfId="0" applyNumberFormat="1" applyFont="1" applyFill="1" applyBorder="1" applyAlignment="1">
      <alignment horizontal="center" vertical="center"/>
    </xf>
    <xf numFmtId="16" fontId="3" fillId="18" borderId="10" xfId="0" applyNumberFormat="1" applyFont="1" applyFill="1" applyBorder="1" applyAlignment="1">
      <alignment horizontal="center" vertical="center"/>
    </xf>
    <xf numFmtId="20" fontId="3" fillId="18" borderId="10" xfId="0" applyNumberFormat="1" applyFont="1" applyFill="1" applyBorder="1" applyAlignment="1">
      <alignment horizontal="center" vertical="center"/>
    </xf>
    <xf numFmtId="22" fontId="3" fillId="18" borderId="10" xfId="0" applyNumberFormat="1" applyFont="1" applyFill="1" applyBorder="1" applyAlignment="1">
      <alignment horizontal="center" vertical="center"/>
    </xf>
    <xf numFmtId="22" fontId="3" fillId="18" borderId="10" xfId="0" applyNumberFormat="1" applyFont="1" applyFill="1" applyBorder="1" applyAlignment="1">
      <alignment horizontal="left" vertical="center"/>
    </xf>
    <xf numFmtId="4" fontId="3" fillId="18" borderId="10" xfId="0" applyNumberFormat="1" applyFont="1" applyFill="1" applyBorder="1" applyAlignment="1">
      <alignment horizontal="left" vertical="center"/>
    </xf>
    <xf numFmtId="0" fontId="3" fillId="18" borderId="10" xfId="0" applyFont="1" applyFill="1" applyBorder="1" applyAlignment="1">
      <alignment vertical="center" wrapText="1"/>
    </xf>
    <xf numFmtId="0" fontId="3" fillId="18" borderId="10" xfId="0" applyFont="1" applyFill="1" applyBorder="1" applyAlignment="1">
      <alignment horizontal="center" vertical="center"/>
    </xf>
    <xf numFmtId="0" fontId="12" fillId="18" borderId="10" xfId="0" applyFont="1" applyFill="1" applyBorder="1" applyAlignment="1">
      <alignment horizontal="center" vertical="center"/>
    </xf>
    <xf numFmtId="46" fontId="3" fillId="18" borderId="10" xfId="0" applyNumberFormat="1" applyFont="1" applyFill="1" applyBorder="1" applyAlignment="1">
      <alignment horizontal="left" vertical="center"/>
    </xf>
    <xf numFmtId="2" fontId="26" fillId="18" borderId="25" xfId="0" applyNumberFormat="1" applyFont="1" applyFill="1" applyBorder="1" applyAlignment="1">
      <alignment horizontal="center" vertical="center"/>
    </xf>
    <xf numFmtId="1" fontId="3" fillId="18" borderId="23" xfId="0" applyNumberFormat="1" applyFont="1" applyFill="1" applyBorder="1" applyAlignment="1">
      <alignment vertical="center"/>
    </xf>
    <xf numFmtId="173" fontId="3" fillId="0" borderId="10" xfId="0" applyNumberFormat="1" applyFont="1" applyBorder="1" applyAlignment="1">
      <alignment vertical="center"/>
    </xf>
    <xf numFmtId="0" fontId="26" fillId="18" borderId="10" xfId="0" applyFont="1" applyFill="1" applyBorder="1" applyAlignment="1">
      <alignment horizontal="center" vertical="center"/>
    </xf>
    <xf numFmtId="15" fontId="3" fillId="18" borderId="10" xfId="0" applyNumberFormat="1" applyFont="1" applyFill="1" applyBorder="1" applyAlignment="1">
      <alignment horizontal="center" vertical="center"/>
    </xf>
    <xf numFmtId="16" fontId="3" fillId="0" borderId="10" xfId="0" applyNumberFormat="1" applyFont="1" applyBorder="1" applyAlignment="1">
      <alignment horizontal="center" vertical="center"/>
    </xf>
    <xf numFmtId="0" fontId="11" fillId="14" borderId="10" xfId="0" applyFont="1" applyFill="1" applyBorder="1" applyAlignment="1">
      <alignment horizontal="left" vertical="center"/>
    </xf>
    <xf numFmtId="0" fontId="28" fillId="14" borderId="10" xfId="0" applyFont="1" applyFill="1" applyBorder="1" applyAlignment="1">
      <alignment horizontal="left" vertical="center"/>
    </xf>
    <xf numFmtId="4" fontId="3" fillId="0" borderId="10" xfId="0" applyNumberFormat="1" applyFont="1" applyBorder="1" applyAlignment="1">
      <alignment horizontal="left"/>
    </xf>
    <xf numFmtId="0" fontId="3" fillId="0" borderId="10" xfId="0" applyFont="1" applyBorder="1" applyAlignment="1">
      <alignment vertical="center"/>
    </xf>
    <xf numFmtId="15" fontId="3" fillId="19" borderId="10" xfId="0" applyNumberFormat="1" applyFont="1" applyFill="1" applyBorder="1" applyAlignment="1">
      <alignment horizontal="center" vertical="center"/>
    </xf>
    <xf numFmtId="0" fontId="3" fillId="20" borderId="10" xfId="0" applyFont="1" applyFill="1" applyBorder="1" applyAlignment="1">
      <alignment horizontal="left" vertical="center"/>
    </xf>
    <xf numFmtId="174" fontId="3" fillId="0" borderId="10" xfId="0" applyNumberFormat="1" applyFont="1" applyBorder="1" applyAlignment="1">
      <alignment horizontal="center" vertical="center"/>
    </xf>
    <xf numFmtId="1" fontId="3" fillId="18" borderId="0" xfId="0" applyNumberFormat="1" applyFont="1" applyFill="1" applyAlignment="1">
      <alignment vertical="center"/>
    </xf>
    <xf numFmtId="15" fontId="3" fillId="0" borderId="10" xfId="0" applyNumberFormat="1" applyFont="1" applyBorder="1" applyAlignment="1">
      <alignment horizontal="center" vertical="center"/>
    </xf>
    <xf numFmtId="0" fontId="3" fillId="0" borderId="10" xfId="0" applyFont="1" applyBorder="1" applyAlignment="1">
      <alignment horizontal="left" vertical="center"/>
    </xf>
    <xf numFmtId="1" fontId="3" fillId="0" borderId="10" xfId="0" applyNumberFormat="1" applyFont="1" applyBorder="1" applyAlignment="1">
      <alignment vertical="center"/>
    </xf>
    <xf numFmtId="16" fontId="3" fillId="0" borderId="10" xfId="0" applyNumberFormat="1" applyFont="1" applyBorder="1" applyAlignment="1">
      <alignment horizontal="center" vertical="center"/>
    </xf>
    <xf numFmtId="20" fontId="3" fillId="0" borderId="10" xfId="0" applyNumberFormat="1" applyFont="1" applyBorder="1" applyAlignment="1">
      <alignment horizontal="center" vertical="center"/>
    </xf>
    <xf numFmtId="0" fontId="3" fillId="0" borderId="10" xfId="0" applyFont="1" applyBorder="1" applyAlignment="1">
      <alignment vertical="center" wrapText="1"/>
    </xf>
    <xf numFmtId="0" fontId="3" fillId="0" borderId="10" xfId="0" applyFont="1" applyBorder="1" applyAlignment="1">
      <alignment horizontal="center" vertical="center"/>
    </xf>
    <xf numFmtId="0" fontId="3" fillId="0" borderId="10" xfId="0" applyFont="1" applyBorder="1" applyAlignment="1">
      <alignment horizontal="center" vertical="center"/>
    </xf>
    <xf numFmtId="173" fontId="3" fillId="0" borderId="10" xfId="0" applyNumberFormat="1" applyFont="1" applyBorder="1" applyAlignment="1">
      <alignment vertical="center"/>
    </xf>
    <xf numFmtId="0" fontId="3" fillId="0" borderId="0" xfId="0" applyFont="1" applyAlignment="1">
      <alignment horizontal="left" vertical="center" wrapText="1"/>
    </xf>
    <xf numFmtId="46" fontId="3" fillId="0" borderId="0" xfId="0" applyNumberFormat="1" applyFont="1" applyAlignment="1">
      <alignment horizontal="left" vertical="center" wrapText="1"/>
    </xf>
    <xf numFmtId="4" fontId="26" fillId="0" borderId="0" xfId="0" applyNumberFormat="1" applyFont="1" applyAlignment="1">
      <alignment horizontal="center"/>
    </xf>
    <xf numFmtId="0" fontId="26" fillId="0" borderId="0" xfId="0" applyFont="1" applyAlignment="1">
      <alignment horizontal="center" vertical="center"/>
    </xf>
    <xf numFmtId="0" fontId="26" fillId="4" borderId="10" xfId="0" applyFont="1" applyFill="1" applyBorder="1" applyAlignment="1">
      <alignment horizontal="center" vertical="center"/>
    </xf>
    <xf numFmtId="0" fontId="29" fillId="15" borderId="10" xfId="0" applyFont="1" applyFill="1" applyBorder="1" applyAlignment="1">
      <alignment horizontal="center" vertical="center"/>
    </xf>
    <xf numFmtId="0" fontId="26" fillId="0" borderId="0" xfId="0" applyFont="1"/>
    <xf numFmtId="0" fontId="26" fillId="4" borderId="41" xfId="0" applyFont="1" applyFill="1" applyBorder="1"/>
    <xf numFmtId="0" fontId="31" fillId="4" borderId="41" xfId="0" applyFont="1" applyFill="1" applyBorder="1"/>
    <xf numFmtId="0" fontId="31" fillId="4" borderId="23" xfId="0" applyFont="1" applyFill="1" applyBorder="1" applyAlignment="1">
      <alignment horizontal="center" vertical="center"/>
    </xf>
    <xf numFmtId="0" fontId="26" fillId="4" borderId="23" xfId="0" applyFont="1" applyFill="1" applyBorder="1" applyAlignment="1">
      <alignment horizontal="center" vertical="center"/>
    </xf>
    <xf numFmtId="0" fontId="26" fillId="4" borderId="23" xfId="0" applyFont="1" applyFill="1" applyBorder="1"/>
    <xf numFmtId="0" fontId="31" fillId="4" borderId="23" xfId="0" applyFont="1" applyFill="1" applyBorder="1" applyAlignment="1">
      <alignment horizontal="center"/>
    </xf>
    <xf numFmtId="0" fontId="31" fillId="4" borderId="23" xfId="0" applyFont="1" applyFill="1" applyBorder="1"/>
    <xf numFmtId="0" fontId="2" fillId="0" borderId="10" xfId="0" applyFont="1" applyBorder="1" applyAlignment="1">
      <alignment horizontal="center" vertical="center"/>
    </xf>
    <xf numFmtId="0" fontId="32" fillId="0" borderId="10" xfId="0" applyFont="1" applyBorder="1" applyAlignment="1">
      <alignment horizontal="center" vertical="center"/>
    </xf>
    <xf numFmtId="2" fontId="2" fillId="0" borderId="10" xfId="0" applyNumberFormat="1" applyFont="1" applyBorder="1" applyAlignment="1">
      <alignment horizontal="center" vertical="center"/>
    </xf>
    <xf numFmtId="1" fontId="2" fillId="0" borderId="10" xfId="0" applyNumberFormat="1" applyFont="1" applyBorder="1" applyAlignment="1">
      <alignment horizontal="center" vertical="center"/>
    </xf>
    <xf numFmtId="0" fontId="2" fillId="0" borderId="10" xfId="0" applyFont="1" applyBorder="1" applyAlignment="1">
      <alignment horizontal="center"/>
    </xf>
    <xf numFmtId="2" fontId="2" fillId="0" borderId="10" xfId="0" applyNumberFormat="1" applyFont="1" applyBorder="1" applyAlignment="1">
      <alignment horizontal="center"/>
    </xf>
    <xf numFmtId="9" fontId="2" fillId="0" borderId="10" xfId="0" applyNumberFormat="1" applyFont="1" applyBorder="1" applyAlignment="1">
      <alignment horizontal="center" vertical="center"/>
    </xf>
    <xf numFmtId="167" fontId="2" fillId="0" borderId="10" xfId="0" applyNumberFormat="1" applyFont="1" applyBorder="1" applyAlignment="1">
      <alignment horizontal="center" vertical="center"/>
    </xf>
    <xf numFmtId="0" fontId="26" fillId="4" borderId="23" xfId="0" applyFont="1" applyFill="1" applyBorder="1" applyAlignment="1">
      <alignment horizontal="left"/>
    </xf>
    <xf numFmtId="2" fontId="26" fillId="4" borderId="23" xfId="0" applyNumberFormat="1" applyFont="1" applyFill="1" applyBorder="1" applyAlignment="1">
      <alignment horizontal="center"/>
    </xf>
    <xf numFmtId="9" fontId="26" fillId="4" borderId="23" xfId="0" applyNumberFormat="1" applyFont="1" applyFill="1" applyBorder="1" applyAlignment="1">
      <alignment horizontal="center" vertical="center"/>
    </xf>
    <xf numFmtId="167" fontId="26" fillId="4" borderId="23" xfId="0" applyNumberFormat="1" applyFont="1" applyFill="1" applyBorder="1" applyAlignment="1">
      <alignment horizontal="center" vertical="center"/>
    </xf>
    <xf numFmtId="9" fontId="33" fillId="0" borderId="10" xfId="0" applyNumberFormat="1" applyFont="1" applyBorder="1" applyAlignment="1">
      <alignment horizontal="center" vertical="center"/>
    </xf>
    <xf numFmtId="2" fontId="26" fillId="4" borderId="23" xfId="0" applyNumberFormat="1" applyFont="1" applyFill="1" applyBorder="1" applyAlignment="1">
      <alignment horizontal="center" vertical="center"/>
    </xf>
    <xf numFmtId="1" fontId="26" fillId="4" borderId="23" xfId="0" applyNumberFormat="1" applyFont="1" applyFill="1" applyBorder="1" applyAlignment="1">
      <alignment horizontal="center" vertical="center"/>
    </xf>
    <xf numFmtId="0" fontId="2" fillId="4" borderId="23" xfId="0" applyFont="1" applyFill="1" applyBorder="1" applyAlignment="1">
      <alignment horizontal="center" vertical="center"/>
    </xf>
    <xf numFmtId="0" fontId="2" fillId="4" borderId="23" xfId="0" applyFont="1" applyFill="1" applyBorder="1"/>
    <xf numFmtId="0" fontId="34" fillId="15" borderId="23" xfId="0" applyFont="1" applyFill="1" applyBorder="1"/>
    <xf numFmtId="0" fontId="35" fillId="4" borderId="20" xfId="0" applyFont="1" applyFill="1" applyBorder="1" applyAlignment="1">
      <alignment horizontal="center" vertical="center"/>
    </xf>
    <xf numFmtId="0" fontId="26" fillId="21" borderId="41" xfId="0" applyFont="1" applyFill="1" applyBorder="1"/>
    <xf numFmtId="0" fontId="26" fillId="21" borderId="23" xfId="0" applyFont="1" applyFill="1" applyBorder="1" applyAlignment="1">
      <alignment horizontal="center" vertical="center"/>
    </xf>
    <xf numFmtId="0" fontId="26" fillId="21" borderId="23" xfId="0" applyFont="1" applyFill="1" applyBorder="1"/>
    <xf numFmtId="0" fontId="26" fillId="21" borderId="23" xfId="0" applyFont="1" applyFill="1" applyBorder="1" applyAlignment="1">
      <alignment horizontal="center"/>
    </xf>
    <xf numFmtId="1" fontId="26" fillId="4" borderId="23" xfId="0" applyNumberFormat="1" applyFont="1" applyFill="1" applyBorder="1" applyAlignment="1">
      <alignment horizontal="center"/>
    </xf>
    <xf numFmtId="167" fontId="2" fillId="0" borderId="10" xfId="0" applyNumberFormat="1" applyFont="1" applyBorder="1"/>
    <xf numFmtId="167" fontId="2" fillId="0" borderId="10" xfId="0" applyNumberFormat="1" applyFont="1" applyBorder="1" applyAlignment="1">
      <alignment horizontal="center"/>
    </xf>
    <xf numFmtId="1" fontId="2" fillId="0" borderId="1" xfId="0" applyNumberFormat="1" applyFont="1" applyBorder="1" applyAlignment="1">
      <alignment horizontal="center" vertical="center"/>
    </xf>
    <xf numFmtId="1" fontId="26" fillId="4" borderId="10" xfId="0" applyNumberFormat="1" applyFont="1" applyFill="1" applyBorder="1" applyAlignment="1">
      <alignment horizontal="center" vertical="center"/>
    </xf>
    <xf numFmtId="167" fontId="26" fillId="4" borderId="23" xfId="0" applyNumberFormat="1" applyFont="1" applyFill="1" applyBorder="1"/>
    <xf numFmtId="1" fontId="2" fillId="0" borderId="24" xfId="0" applyNumberFormat="1" applyFont="1" applyBorder="1" applyAlignment="1">
      <alignment horizontal="center" vertical="center"/>
    </xf>
    <xf numFmtId="1" fontId="2" fillId="4" borderId="10" xfId="0" applyNumberFormat="1" applyFont="1" applyFill="1" applyBorder="1" applyAlignment="1">
      <alignment horizontal="center" vertical="center"/>
    </xf>
    <xf numFmtId="0" fontId="36" fillId="0" borderId="0" xfId="0" applyFont="1" applyAlignment="1">
      <alignment horizontal="left" vertical="center"/>
    </xf>
    <xf numFmtId="0" fontId="2" fillId="0" borderId="0" xfId="0" applyFont="1" applyAlignment="1">
      <alignment horizontal="left"/>
    </xf>
    <xf numFmtId="0" fontId="26" fillId="0" borderId="0" xfId="0" applyFont="1" applyAlignment="1">
      <alignment vertical="center"/>
    </xf>
    <xf numFmtId="0" fontId="2" fillId="0" borderId="0" xfId="0" applyFont="1" applyAlignment="1">
      <alignment vertical="center"/>
    </xf>
    <xf numFmtId="16" fontId="26" fillId="3" borderId="57" xfId="0" applyNumberFormat="1" applyFont="1" applyFill="1" applyBorder="1" applyAlignment="1">
      <alignment horizontal="center" vertical="center"/>
    </xf>
    <xf numFmtId="16" fontId="26" fillId="22" borderId="59" xfId="0" applyNumberFormat="1" applyFont="1" applyFill="1" applyBorder="1" applyAlignment="1">
      <alignment horizontal="center" vertical="center"/>
    </xf>
    <xf numFmtId="175" fontId="39" fillId="23" borderId="61" xfId="0" applyNumberFormat="1" applyFont="1" applyFill="1" applyBorder="1" applyAlignment="1">
      <alignment horizontal="center" vertical="center"/>
    </xf>
    <xf numFmtId="0" fontId="39" fillId="23" borderId="62" xfId="0" applyFont="1" applyFill="1" applyBorder="1" applyAlignment="1">
      <alignment horizontal="center" vertical="center"/>
    </xf>
    <xf numFmtId="16" fontId="39" fillId="23" borderId="62" xfId="0" applyNumberFormat="1" applyFont="1" applyFill="1" applyBorder="1" applyAlignment="1">
      <alignment horizontal="center" vertical="center"/>
    </xf>
    <xf numFmtId="0" fontId="39" fillId="23" borderId="63" xfId="0" applyFont="1" applyFill="1" applyBorder="1" applyAlignment="1">
      <alignment horizontal="center" vertical="center"/>
    </xf>
    <xf numFmtId="0" fontId="40" fillId="0" borderId="0" xfId="0" applyFont="1" applyAlignment="1">
      <alignment horizontal="center" vertical="center"/>
    </xf>
    <xf numFmtId="0" fontId="39" fillId="23" borderId="64" xfId="0" applyFont="1" applyFill="1" applyBorder="1" applyAlignment="1">
      <alignment horizontal="center" vertical="center"/>
    </xf>
    <xf numFmtId="16" fontId="39" fillId="23" borderId="65" xfId="0" applyNumberFormat="1" applyFont="1" applyFill="1" applyBorder="1" applyAlignment="1">
      <alignment horizontal="center" vertical="center"/>
    </xf>
    <xf numFmtId="16" fontId="39" fillId="23" borderId="66" xfId="0" applyNumberFormat="1" applyFont="1" applyFill="1" applyBorder="1" applyAlignment="1">
      <alignment horizontal="center" vertical="center"/>
    </xf>
    <xf numFmtId="0" fontId="2" fillId="0" borderId="67" xfId="0" applyFont="1" applyBorder="1" applyAlignment="1">
      <alignment horizontal="center"/>
    </xf>
    <xf numFmtId="0" fontId="2" fillId="0" borderId="68" xfId="0" applyFont="1" applyBorder="1"/>
    <xf numFmtId="2" fontId="2" fillId="0" borderId="68" xfId="0" applyNumberFormat="1" applyFont="1" applyBorder="1" applyAlignment="1">
      <alignment horizontal="center" vertical="center"/>
    </xf>
    <xf numFmtId="176" fontId="2" fillId="0" borderId="69" xfId="0" applyNumberFormat="1" applyFont="1" applyBorder="1" applyAlignment="1">
      <alignment horizontal="center" vertical="center"/>
    </xf>
    <xf numFmtId="9" fontId="2" fillId="0" borderId="68" xfId="0" applyNumberFormat="1" applyFont="1" applyBorder="1" applyAlignment="1">
      <alignment horizontal="center" vertical="center"/>
    </xf>
    <xf numFmtId="9" fontId="2" fillId="0" borderId="69" xfId="0" applyNumberFormat="1" applyFont="1" applyBorder="1" applyAlignment="1">
      <alignment horizontal="center" vertical="center"/>
    </xf>
    <xf numFmtId="0" fontId="2" fillId="0" borderId="67" xfId="0" applyFont="1" applyBorder="1" applyAlignment="1">
      <alignment horizontal="center" vertical="center"/>
    </xf>
    <xf numFmtId="0" fontId="2" fillId="4" borderId="70" xfId="0" applyFont="1" applyFill="1" applyBorder="1" applyAlignment="1">
      <alignment horizontal="center" vertical="center"/>
    </xf>
    <xf numFmtId="0" fontId="2" fillId="4" borderId="8" xfId="0" applyFont="1" applyFill="1" applyBorder="1"/>
    <xf numFmtId="2" fontId="2" fillId="4" borderId="8" xfId="0" applyNumberFormat="1" applyFont="1" applyFill="1" applyBorder="1" applyAlignment="1">
      <alignment horizontal="center" vertical="center"/>
    </xf>
    <xf numFmtId="176" fontId="2" fillId="4" borderId="71" xfId="0" applyNumberFormat="1" applyFont="1" applyFill="1" applyBorder="1" applyAlignment="1">
      <alignment horizontal="center" vertical="center"/>
    </xf>
    <xf numFmtId="0" fontId="2" fillId="4" borderId="70" xfId="0" applyFont="1" applyFill="1" applyBorder="1" applyAlignment="1">
      <alignment horizontal="center"/>
    </xf>
    <xf numFmtId="9" fontId="2" fillId="4" borderId="8" xfId="0" applyNumberFormat="1" applyFont="1" applyFill="1" applyBorder="1" applyAlignment="1">
      <alignment horizontal="center" vertical="center"/>
    </xf>
    <xf numFmtId="9" fontId="2" fillId="4" borderId="71" xfId="0" applyNumberFormat="1" applyFont="1" applyFill="1" applyBorder="1" applyAlignment="1">
      <alignment horizontal="center" vertical="center"/>
    </xf>
    <xf numFmtId="0" fontId="2" fillId="0" borderId="72" xfId="0" applyFont="1" applyBorder="1" applyAlignment="1">
      <alignment horizontal="center" vertical="center"/>
    </xf>
    <xf numFmtId="0" fontId="2" fillId="0" borderId="73" xfId="0" applyFont="1" applyBorder="1"/>
    <xf numFmtId="2" fontId="2" fillId="0" borderId="73" xfId="0" applyNumberFormat="1" applyFont="1" applyBorder="1" applyAlignment="1">
      <alignment horizontal="center" vertical="center"/>
    </xf>
    <xf numFmtId="176" fontId="2" fillId="0" borderId="74" xfId="0" applyNumberFormat="1" applyFont="1" applyBorder="1" applyAlignment="1">
      <alignment horizontal="center" vertical="center"/>
    </xf>
    <xf numFmtId="0" fontId="2" fillId="0" borderId="72" xfId="0" applyFont="1" applyBorder="1" applyAlignment="1">
      <alignment horizontal="center"/>
    </xf>
    <xf numFmtId="9" fontId="2" fillId="0" borderId="73" xfId="0" applyNumberFormat="1" applyFont="1" applyBorder="1" applyAlignment="1">
      <alignment horizontal="center" vertical="center"/>
    </xf>
    <xf numFmtId="9" fontId="2" fillId="0" borderId="74" xfId="0" applyNumberFormat="1" applyFont="1" applyBorder="1" applyAlignment="1">
      <alignment horizontal="center" vertical="center"/>
    </xf>
    <xf numFmtId="0" fontId="2" fillId="0" borderId="75" xfId="0" applyFont="1" applyBorder="1" applyAlignment="1">
      <alignment horizontal="center" vertical="center"/>
    </xf>
    <xf numFmtId="0" fontId="2" fillId="0" borderId="76" xfId="0" applyFont="1" applyBorder="1"/>
    <xf numFmtId="2" fontId="2" fillId="0" borderId="76" xfId="0" applyNumberFormat="1" applyFont="1" applyBorder="1" applyAlignment="1">
      <alignment horizontal="center" vertical="center"/>
    </xf>
    <xf numFmtId="176" fontId="2" fillId="0" borderId="77" xfId="0" applyNumberFormat="1" applyFont="1" applyBorder="1" applyAlignment="1">
      <alignment horizontal="center" vertical="center"/>
    </xf>
    <xf numFmtId="0" fontId="2" fillId="0" borderId="75" xfId="0" applyFont="1" applyBorder="1" applyAlignment="1">
      <alignment horizontal="center"/>
    </xf>
    <xf numFmtId="9" fontId="2" fillId="0" borderId="76" xfId="0" applyNumberFormat="1" applyFont="1" applyBorder="1" applyAlignment="1">
      <alignment horizontal="center" vertical="center"/>
    </xf>
    <xf numFmtId="9" fontId="2" fillId="0" borderId="77" xfId="0" applyNumberFormat="1" applyFont="1" applyBorder="1" applyAlignment="1">
      <alignment horizontal="center" vertical="center"/>
    </xf>
    <xf numFmtId="0" fontId="2" fillId="0" borderId="78" xfId="0" applyFont="1" applyBorder="1" applyAlignment="1">
      <alignment horizontal="center" vertical="center"/>
    </xf>
    <xf numFmtId="0" fontId="2" fillId="0" borderId="57" xfId="0" applyFont="1" applyBorder="1"/>
    <xf numFmtId="2" fontId="2" fillId="0" borderId="57" xfId="0" applyNumberFormat="1" applyFont="1" applyBorder="1" applyAlignment="1">
      <alignment horizontal="center" vertical="center"/>
    </xf>
    <xf numFmtId="176" fontId="2" fillId="0" borderId="79" xfId="0" applyNumberFormat="1" applyFont="1" applyBorder="1" applyAlignment="1">
      <alignment horizontal="center" vertical="center"/>
    </xf>
    <xf numFmtId="0" fontId="2" fillId="0" borderId="78" xfId="0" applyFont="1" applyBorder="1" applyAlignment="1">
      <alignment horizontal="center"/>
    </xf>
    <xf numFmtId="9" fontId="2" fillId="0" borderId="57" xfId="0" applyNumberFormat="1" applyFont="1" applyBorder="1" applyAlignment="1">
      <alignment horizontal="center" vertical="center"/>
    </xf>
    <xf numFmtId="9" fontId="2" fillId="0" borderId="79" xfId="0" applyNumberFormat="1" applyFont="1" applyBorder="1" applyAlignment="1">
      <alignment horizontal="center" vertical="center"/>
    </xf>
    <xf numFmtId="0" fontId="12" fillId="3" borderId="23" xfId="0" applyFont="1" applyFill="1" applyBorder="1"/>
    <xf numFmtId="164" fontId="12" fillId="3" borderId="23" xfId="0" applyNumberFormat="1" applyFont="1" applyFill="1" applyBorder="1"/>
    <xf numFmtId="165" fontId="12" fillId="3" borderId="23" xfId="0" applyNumberFormat="1" applyFont="1" applyFill="1" applyBorder="1"/>
    <xf numFmtId="2" fontId="12" fillId="3" borderId="23" xfId="0" applyNumberFormat="1" applyFont="1" applyFill="1" applyBorder="1" applyAlignment="1">
      <alignment horizontal="center" vertical="center"/>
    </xf>
    <xf numFmtId="2" fontId="12" fillId="3" borderId="23" xfId="0" applyNumberFormat="1" applyFont="1" applyFill="1" applyBorder="1" applyAlignment="1">
      <alignment horizontal="left" vertical="center"/>
    </xf>
    <xf numFmtId="9" fontId="12" fillId="3" borderId="23" xfId="0" applyNumberFormat="1" applyFont="1" applyFill="1" applyBorder="1"/>
    <xf numFmtId="0" fontId="12" fillId="3" borderId="23" xfId="0" applyFont="1" applyFill="1" applyBorder="1" applyAlignment="1">
      <alignment horizontal="center" vertical="center"/>
    </xf>
    <xf numFmtId="0" fontId="12" fillId="3" borderId="23" xfId="0" applyFont="1" applyFill="1" applyBorder="1" applyAlignment="1">
      <alignment horizontal="left" vertical="center"/>
    </xf>
    <xf numFmtId="0" fontId="2" fillId="3" borderId="23" xfId="0" applyFont="1" applyFill="1" applyBorder="1"/>
    <xf numFmtId="16" fontId="2" fillId="0" borderId="0" xfId="0" applyNumberFormat="1" applyFont="1"/>
    <xf numFmtId="14" fontId="2" fillId="0" borderId="0" xfId="0" applyNumberFormat="1" applyFont="1"/>
    <xf numFmtId="20" fontId="2" fillId="0" borderId="0" xfId="0" applyNumberFormat="1" applyFont="1"/>
    <xf numFmtId="46" fontId="2" fillId="0" borderId="0" xfId="0" applyNumberFormat="1" applyFont="1"/>
    <xf numFmtId="0" fontId="2" fillId="0" borderId="0" xfId="0" applyFont="1" applyAlignment="1">
      <alignment wrapText="1"/>
    </xf>
    <xf numFmtId="0" fontId="2" fillId="24" borderId="23" xfId="0" applyFont="1" applyFill="1" applyBorder="1"/>
    <xf numFmtId="0" fontId="2" fillId="24" borderId="23" xfId="0" applyFont="1" applyFill="1" applyBorder="1" applyAlignment="1">
      <alignment horizontal="center" vertical="center"/>
    </xf>
    <xf numFmtId="0" fontId="2" fillId="4" borderId="82" xfId="0" applyFont="1" applyFill="1" applyBorder="1"/>
    <xf numFmtId="0" fontId="2" fillId="4" borderId="83" xfId="0" applyFont="1" applyFill="1" applyBorder="1"/>
    <xf numFmtId="0" fontId="2" fillId="4" borderId="83" xfId="0" applyFont="1" applyFill="1" applyBorder="1" applyAlignment="1">
      <alignment horizontal="center" vertical="center"/>
    </xf>
    <xf numFmtId="0" fontId="2" fillId="4" borderId="84" xfId="0" applyFont="1" applyFill="1" applyBorder="1"/>
    <xf numFmtId="0" fontId="2" fillId="4" borderId="85" xfId="0" applyFont="1" applyFill="1" applyBorder="1"/>
    <xf numFmtId="0" fontId="2" fillId="4" borderId="86" xfId="0" applyFont="1" applyFill="1" applyBorder="1"/>
    <xf numFmtId="0" fontId="2" fillId="4" borderId="93" xfId="0" applyFont="1" applyFill="1" applyBorder="1"/>
    <xf numFmtId="0" fontId="2" fillId="4" borderId="94" xfId="0" applyFont="1" applyFill="1" applyBorder="1"/>
    <xf numFmtId="0" fontId="2" fillId="4" borderId="94" xfId="0" applyFont="1" applyFill="1" applyBorder="1" applyAlignment="1">
      <alignment horizontal="center" vertical="center"/>
    </xf>
    <xf numFmtId="0" fontId="2" fillId="4" borderId="95" xfId="0" applyFont="1" applyFill="1" applyBorder="1"/>
    <xf numFmtId="0" fontId="2" fillId="0" borderId="0" xfId="0" applyFont="1" applyAlignment="1">
      <alignment horizontal="center" vertical="center"/>
    </xf>
    <xf numFmtId="0" fontId="2" fillId="0" borderId="0" xfId="0" applyFont="1"/>
    <xf numFmtId="0" fontId="44" fillId="0" borderId="0" xfId="0" applyFont="1" applyAlignment="1">
      <alignment vertical="center"/>
    </xf>
    <xf numFmtId="167" fontId="12" fillId="0" borderId="0" xfId="0" applyNumberFormat="1" applyFont="1" applyAlignment="1">
      <alignment vertical="center"/>
    </xf>
    <xf numFmtId="0" fontId="17" fillId="0" borderId="0" xfId="0" applyFont="1" applyAlignment="1">
      <alignment vertical="center"/>
    </xf>
    <xf numFmtId="0" fontId="17" fillId="0" borderId="0" xfId="0" applyFont="1" applyAlignment="1">
      <alignment horizontal="right" vertical="center"/>
    </xf>
    <xf numFmtId="0" fontId="12" fillId="0" borderId="0" xfId="0" applyFont="1" applyAlignment="1">
      <alignment horizontal="right" vertical="center"/>
    </xf>
    <xf numFmtId="11" fontId="12" fillId="0" borderId="0" xfId="0" applyNumberFormat="1" applyFont="1" applyAlignment="1">
      <alignment vertical="center"/>
    </xf>
    <xf numFmtId="2" fontId="12" fillId="0" borderId="0" xfId="0" applyNumberFormat="1" applyFont="1" applyAlignment="1">
      <alignment horizontal="center" vertical="center"/>
    </xf>
    <xf numFmtId="2" fontId="12" fillId="0" borderId="0" xfId="0" applyNumberFormat="1" applyFont="1" applyAlignment="1">
      <alignment vertical="center"/>
    </xf>
    <xf numFmtId="0" fontId="12" fillId="0" borderId="0" xfId="0" applyFont="1" applyAlignment="1">
      <alignment horizontal="center" vertical="center" wrapText="1"/>
    </xf>
    <xf numFmtId="0" fontId="45" fillId="0" borderId="0" xfId="0" applyFont="1" applyAlignment="1">
      <alignment horizontal="center"/>
    </xf>
    <xf numFmtId="0" fontId="46" fillId="0" borderId="0" xfId="0" quotePrefix="1" applyFont="1" applyAlignment="1">
      <alignment horizontal="left" vertical="center"/>
    </xf>
    <xf numFmtId="178" fontId="47" fillId="0" borderId="0" xfId="0" applyNumberFormat="1" applyFont="1"/>
    <xf numFmtId="0" fontId="46" fillId="0" borderId="0" xfId="0" applyFont="1" applyAlignment="1">
      <alignment vertical="center"/>
    </xf>
    <xf numFmtId="178" fontId="47" fillId="0" borderId="0" xfId="0" applyNumberFormat="1" applyFont="1" applyAlignment="1">
      <alignment horizontal="left" vertical="center"/>
    </xf>
    <xf numFmtId="0" fontId="45" fillId="0" borderId="0" xfId="0" applyFont="1"/>
    <xf numFmtId="0" fontId="46" fillId="0" borderId="33" xfId="0" applyFont="1" applyBorder="1" applyAlignment="1">
      <alignment horizontal="center" vertical="center"/>
    </xf>
    <xf numFmtId="0" fontId="46" fillId="0" borderId="34" xfId="0" applyFont="1" applyBorder="1" applyAlignment="1">
      <alignment horizontal="center" vertical="center"/>
    </xf>
    <xf numFmtId="0" fontId="45" fillId="0" borderId="99" xfId="0" applyFont="1" applyBorder="1" applyAlignment="1">
      <alignment horizontal="left" vertical="center"/>
    </xf>
    <xf numFmtId="0" fontId="45" fillId="0" borderId="100" xfId="0" applyFont="1" applyBorder="1" applyAlignment="1">
      <alignment horizontal="left" vertical="center"/>
    </xf>
    <xf numFmtId="0" fontId="45" fillId="0" borderId="101" xfId="0" applyFont="1" applyBorder="1" applyAlignment="1">
      <alignment horizontal="left" vertical="center"/>
    </xf>
    <xf numFmtId="2" fontId="45" fillId="0" borderId="102" xfId="0" applyNumberFormat="1" applyFont="1" applyBorder="1" applyAlignment="1">
      <alignment horizontal="center" vertical="center"/>
    </xf>
    <xf numFmtId="2" fontId="45" fillId="0" borderId="103" xfId="0" applyNumberFormat="1" applyFont="1" applyBorder="1" applyAlignment="1">
      <alignment horizontal="center" vertical="center"/>
    </xf>
    <xf numFmtId="0" fontId="45" fillId="0" borderId="104" xfId="0" applyFont="1" applyBorder="1" applyAlignment="1">
      <alignment horizontal="left" vertical="center"/>
    </xf>
    <xf numFmtId="0" fontId="45" fillId="0" borderId="6" xfId="0" applyFont="1" applyBorder="1" applyAlignment="1">
      <alignment horizontal="left" vertical="center"/>
    </xf>
    <xf numFmtId="0" fontId="45" fillId="0" borderId="9" xfId="0" applyFont="1" applyBorder="1" applyAlignment="1">
      <alignment horizontal="left" vertical="center"/>
    </xf>
    <xf numFmtId="2" fontId="45" fillId="0" borderId="10" xfId="0" applyNumberFormat="1" applyFont="1" applyBorder="1" applyAlignment="1">
      <alignment horizontal="center" vertical="center"/>
    </xf>
    <xf numFmtId="2" fontId="45" fillId="0" borderId="105" xfId="0" applyNumberFormat="1" applyFont="1" applyBorder="1" applyAlignment="1">
      <alignment horizontal="center" vertical="center"/>
    </xf>
    <xf numFmtId="2" fontId="45" fillId="0" borderId="106" xfId="0" applyNumberFormat="1" applyFont="1" applyBorder="1" applyAlignment="1">
      <alignment horizontal="center" vertical="center"/>
    </xf>
    <xf numFmtId="0" fontId="45" fillId="0" borderId="104" xfId="0" applyFont="1" applyBorder="1"/>
    <xf numFmtId="0" fontId="45" fillId="0" borderId="6" xfId="0" applyFont="1" applyBorder="1"/>
    <xf numFmtId="0" fontId="45" fillId="0" borderId="9" xfId="0" applyFont="1" applyBorder="1"/>
    <xf numFmtId="0" fontId="46" fillId="0" borderId="9" xfId="0" applyFont="1" applyBorder="1" applyAlignment="1">
      <alignment horizontal="center"/>
    </xf>
    <xf numFmtId="0" fontId="45" fillId="0" borderId="107" xfId="0" applyFont="1" applyBorder="1" applyAlignment="1">
      <alignment horizontal="left" vertical="center"/>
    </xf>
    <xf numFmtId="0" fontId="45" fillId="0" borderId="4" xfId="0" applyFont="1" applyBorder="1"/>
    <xf numFmtId="0" fontId="46" fillId="0" borderId="3" xfId="0" applyFont="1" applyBorder="1" applyAlignment="1">
      <alignment horizontal="center"/>
    </xf>
    <xf numFmtId="0" fontId="2" fillId="0" borderId="104" xfId="0" applyFont="1" applyBorder="1"/>
    <xf numFmtId="0" fontId="2" fillId="0" borderId="6" xfId="0" applyFont="1" applyBorder="1"/>
    <xf numFmtId="0" fontId="2" fillId="0" borderId="108" xfId="0" applyFont="1" applyBorder="1"/>
    <xf numFmtId="0" fontId="2" fillId="0" borderId="109" xfId="0" applyFont="1" applyBorder="1"/>
    <xf numFmtId="2" fontId="45" fillId="0" borderId="110" xfId="0" applyNumberFormat="1" applyFont="1" applyBorder="1" applyAlignment="1">
      <alignment horizontal="center" vertical="center"/>
    </xf>
    <xf numFmtId="2" fontId="45" fillId="0" borderId="111" xfId="0" applyNumberFormat="1" applyFont="1" applyBorder="1" applyAlignment="1">
      <alignment horizontal="center" vertical="center"/>
    </xf>
    <xf numFmtId="0" fontId="2" fillId="0" borderId="0" xfId="0" applyFont="1" applyAlignment="1">
      <alignment horizontal="left" vertical="center"/>
    </xf>
    <xf numFmtId="0" fontId="29" fillId="15" borderId="112" xfId="0" applyFont="1" applyFill="1" applyBorder="1" applyAlignment="1">
      <alignment horizontal="center" vertical="center"/>
    </xf>
    <xf numFmtId="0" fontId="29" fillId="15" borderId="113" xfId="0" applyFont="1" applyFill="1" applyBorder="1" applyAlignment="1">
      <alignment horizontal="center" vertical="center"/>
    </xf>
    <xf numFmtId="179" fontId="49" fillId="0" borderId="0" xfId="0" applyNumberFormat="1" applyFont="1"/>
    <xf numFmtId="0" fontId="26" fillId="0" borderId="112" xfId="0" applyFont="1" applyBorder="1" applyAlignment="1">
      <alignment horizontal="center" vertical="center"/>
    </xf>
    <xf numFmtId="0" fontId="26" fillId="0" borderId="117" xfId="0" applyFont="1" applyBorder="1" applyAlignment="1">
      <alignment horizontal="center" vertical="center"/>
    </xf>
    <xf numFmtId="0" fontId="26" fillId="0" borderId="92" xfId="0" applyFont="1" applyBorder="1" applyAlignment="1">
      <alignment horizontal="center" vertical="center"/>
    </xf>
    <xf numFmtId="0" fontId="26" fillId="0" borderId="121" xfId="0" applyFont="1" applyBorder="1" applyAlignment="1">
      <alignment horizontal="center" vertical="center"/>
    </xf>
    <xf numFmtId="0" fontId="26" fillId="0" borderId="122" xfId="0" applyFont="1" applyBorder="1" applyAlignment="1">
      <alignment horizontal="center" vertical="center"/>
    </xf>
    <xf numFmtId="0" fontId="26" fillId="0" borderId="60" xfId="0" applyFont="1" applyBorder="1" applyAlignment="1">
      <alignment horizontal="center" vertical="center"/>
    </xf>
    <xf numFmtId="0" fontId="26" fillId="0" borderId="0" xfId="0" applyFont="1" applyAlignment="1">
      <alignment horizontal="left" vertical="center"/>
    </xf>
    <xf numFmtId="0" fontId="2" fillId="0" borderId="123" xfId="0" applyFont="1" applyBorder="1" applyAlignment="1">
      <alignment vertical="center"/>
    </xf>
    <xf numFmtId="0" fontId="29" fillId="15" borderId="112" xfId="0" applyFont="1" applyFill="1" applyBorder="1" applyAlignment="1">
      <alignment horizontal="left" vertical="center"/>
    </xf>
    <xf numFmtId="0" fontId="26" fillId="0" borderId="112" xfId="0" applyFont="1" applyBorder="1" applyAlignment="1">
      <alignment horizontal="left" vertical="center"/>
    </xf>
    <xf numFmtId="10" fontId="26" fillId="0" borderId="117" xfId="0" applyNumberFormat="1" applyFont="1" applyBorder="1" applyAlignment="1">
      <alignment horizontal="center" vertical="center"/>
    </xf>
    <xf numFmtId="0" fontId="26" fillId="0" borderId="117" xfId="0" applyFont="1" applyBorder="1" applyAlignment="1">
      <alignment horizontal="left" vertical="center" wrapText="1"/>
    </xf>
    <xf numFmtId="0" fontId="26" fillId="0" borderId="112" xfId="0" applyFont="1" applyBorder="1" applyAlignment="1">
      <alignment horizontal="left" vertical="center" wrapText="1"/>
    </xf>
    <xf numFmtId="0" fontId="26" fillId="0" borderId="117" xfId="0" applyFont="1" applyBorder="1" applyAlignment="1">
      <alignment horizontal="left" vertical="center"/>
    </xf>
    <xf numFmtId="179" fontId="50" fillId="8" borderId="16" xfId="0" applyNumberFormat="1" applyFont="1" applyFill="1" applyBorder="1" applyAlignment="1">
      <alignment horizontal="center" vertical="center"/>
    </xf>
    <xf numFmtId="179" fontId="51" fillId="8" borderId="16" xfId="0" applyNumberFormat="1" applyFont="1" applyFill="1" applyBorder="1" applyAlignment="1">
      <alignment horizontal="center" vertical="center"/>
    </xf>
    <xf numFmtId="179" fontId="52" fillId="0" borderId="10" xfId="0" applyNumberFormat="1" applyFont="1" applyBorder="1" applyAlignment="1">
      <alignment horizontal="left" vertical="center"/>
    </xf>
    <xf numFmtId="0" fontId="2" fillId="0" borderId="10" xfId="0" applyFont="1" applyBorder="1" applyAlignment="1">
      <alignment vertical="center"/>
    </xf>
    <xf numFmtId="179" fontId="53" fillId="0" borderId="112" xfId="0" applyNumberFormat="1" applyFont="1" applyBorder="1" applyAlignment="1">
      <alignment horizontal="left" vertical="center" wrapText="1"/>
    </xf>
    <xf numFmtId="0" fontId="2" fillId="0" borderId="112" xfId="0" applyFont="1" applyBorder="1" applyAlignment="1">
      <alignment horizontal="left" vertical="center"/>
    </xf>
    <xf numFmtId="179" fontId="54" fillId="0" borderId="112" xfId="0" applyNumberFormat="1" applyFont="1" applyBorder="1" applyAlignment="1">
      <alignment horizontal="left" vertical="center" wrapText="1"/>
    </xf>
    <xf numFmtId="0" fontId="2" fillId="0" borderId="112" xfId="0" applyFont="1" applyBorder="1" applyAlignment="1">
      <alignment vertical="center"/>
    </xf>
    <xf numFmtId="179" fontId="53" fillId="0" borderId="112" xfId="0" applyNumberFormat="1" applyFont="1" applyBorder="1" applyAlignment="1">
      <alignment horizontal="left" vertical="center"/>
    </xf>
    <xf numFmtId="179" fontId="50" fillId="8" borderId="10" xfId="0" applyNumberFormat="1" applyFont="1" applyFill="1" applyBorder="1" applyAlignment="1">
      <alignment horizontal="center" vertical="center" wrapText="1"/>
    </xf>
    <xf numFmtId="179" fontId="52" fillId="0" borderId="10" xfId="0" applyNumberFormat="1" applyFont="1" applyBorder="1" applyAlignment="1">
      <alignment horizontal="center" vertical="center" wrapText="1"/>
    </xf>
    <xf numFmtId="179" fontId="52" fillId="0" borderId="5" xfId="0" applyNumberFormat="1" applyFont="1" applyBorder="1" applyAlignment="1">
      <alignment horizontal="center" vertical="center" wrapText="1"/>
    </xf>
    <xf numFmtId="179" fontId="52" fillId="0" borderId="9" xfId="0" applyNumberFormat="1" applyFont="1" applyBorder="1" applyAlignment="1">
      <alignment horizontal="center" vertical="center" wrapText="1"/>
    </xf>
    <xf numFmtId="179" fontId="50" fillId="0" borderId="10" xfId="0" applyNumberFormat="1" applyFont="1" applyBorder="1" applyAlignment="1">
      <alignment horizontal="center" vertical="center" wrapText="1"/>
    </xf>
    <xf numFmtId="179" fontId="50" fillId="0" borderId="5" xfId="0" applyNumberFormat="1" applyFont="1" applyBorder="1" applyAlignment="1">
      <alignment horizontal="center" vertical="center" wrapText="1"/>
    </xf>
    <xf numFmtId="0" fontId="53" fillId="0" borderId="9" xfId="0" applyFont="1" applyBorder="1"/>
    <xf numFmtId="179" fontId="55" fillId="27" borderId="10" xfId="0" applyNumberFormat="1" applyFont="1" applyFill="1" applyBorder="1" applyAlignment="1">
      <alignment horizontal="center" vertical="center" wrapText="1"/>
    </xf>
    <xf numFmtId="179" fontId="55" fillId="27" borderId="125" xfId="0" applyNumberFormat="1" applyFont="1" applyFill="1" applyBorder="1" applyAlignment="1">
      <alignment horizontal="center" vertical="center" wrapText="1"/>
    </xf>
    <xf numFmtId="179" fontId="55" fillId="27" borderId="10" xfId="0" applyNumberFormat="1" applyFont="1" applyFill="1" applyBorder="1" applyAlignment="1">
      <alignment vertical="center"/>
    </xf>
    <xf numFmtId="14" fontId="55" fillId="27" borderId="10" xfId="0" applyNumberFormat="1" applyFont="1" applyFill="1" applyBorder="1" applyAlignment="1">
      <alignment horizontal="center" vertical="center"/>
    </xf>
    <xf numFmtId="179" fontId="56" fillId="0" borderId="10" xfId="0" applyNumberFormat="1" applyFont="1" applyBorder="1" applyAlignment="1">
      <alignment horizontal="center" vertical="center" wrapText="1"/>
    </xf>
    <xf numFmtId="179" fontId="56" fillId="0" borderId="5" xfId="0" applyNumberFormat="1" applyFont="1" applyBorder="1" applyAlignment="1">
      <alignment horizontal="center" vertical="center" wrapText="1"/>
    </xf>
    <xf numFmtId="179" fontId="56" fillId="0" borderId="10" xfId="0" applyNumberFormat="1" applyFont="1" applyBorder="1" applyAlignment="1">
      <alignment vertical="center"/>
    </xf>
    <xf numFmtId="14" fontId="56" fillId="0" borderId="10" xfId="0" applyNumberFormat="1" applyFont="1" applyBorder="1" applyAlignment="1">
      <alignment horizontal="center" vertical="center" wrapText="1"/>
    </xf>
    <xf numFmtId="0" fontId="53" fillId="0" borderId="0" xfId="0" applyFont="1"/>
    <xf numFmtId="0" fontId="58" fillId="16" borderId="10" xfId="0" applyFont="1" applyFill="1" applyBorder="1" applyAlignment="1">
      <alignment horizontal="center" vertical="center" wrapText="1"/>
    </xf>
    <xf numFmtId="0" fontId="58" fillId="16" borderId="10" xfId="0" applyFont="1" applyFill="1" applyBorder="1" applyAlignment="1">
      <alignment horizontal="center" vertical="center"/>
    </xf>
    <xf numFmtId="0" fontId="56" fillId="0" borderId="128" xfId="0" applyFont="1" applyBorder="1" applyAlignment="1">
      <alignment horizontal="left"/>
    </xf>
    <xf numFmtId="0" fontId="56" fillId="0" borderId="11" xfId="0" applyFont="1" applyBorder="1"/>
    <xf numFmtId="0" fontId="59" fillId="0" borderId="129" xfId="0" applyFont="1" applyBorder="1" applyAlignment="1">
      <alignment horizontal="center" vertical="center"/>
    </xf>
    <xf numFmtId="0" fontId="56" fillId="0" borderId="131" xfId="0" applyFont="1" applyBorder="1" applyAlignment="1">
      <alignment horizontal="left"/>
    </xf>
    <xf numFmtId="0" fontId="56" fillId="0" borderId="132" xfId="0" applyFont="1" applyBorder="1" applyAlignment="1">
      <alignment horizontal="left"/>
    </xf>
    <xf numFmtId="0" fontId="56" fillId="0" borderId="133" xfId="0" applyFont="1" applyBorder="1" applyAlignment="1">
      <alignment horizontal="left"/>
    </xf>
    <xf numFmtId="0" fontId="61" fillId="0" borderId="0" xfId="0" applyFont="1"/>
    <xf numFmtId="180" fontId="61" fillId="0" borderId="0" xfId="0" applyNumberFormat="1" applyFont="1"/>
    <xf numFmtId="0" fontId="56" fillId="0" borderId="135" xfId="0" applyFont="1" applyBorder="1" applyAlignment="1">
      <alignment horizontal="left"/>
    </xf>
    <xf numFmtId="0" fontId="56" fillId="0" borderId="11" xfId="0" applyFont="1" applyBorder="1" applyAlignment="1">
      <alignment horizontal="left"/>
    </xf>
    <xf numFmtId="0" fontId="56" fillId="0" borderId="129" xfId="0" applyFont="1" applyBorder="1" applyAlignment="1">
      <alignment horizontal="left"/>
    </xf>
    <xf numFmtId="0" fontId="56" fillId="0" borderId="135" xfId="0" applyFont="1" applyBorder="1"/>
    <xf numFmtId="0" fontId="56" fillId="0" borderId="0" xfId="0" applyFont="1" applyAlignment="1">
      <alignment horizontal="left"/>
    </xf>
    <xf numFmtId="0" fontId="56" fillId="0" borderId="90" xfId="0" applyFont="1" applyBorder="1" applyAlignment="1">
      <alignment horizontal="left"/>
    </xf>
    <xf numFmtId="0" fontId="56" fillId="0" borderId="0" xfId="0" applyFont="1"/>
    <xf numFmtId="0" fontId="56" fillId="0" borderId="90" xfId="0" applyFont="1" applyBorder="1"/>
    <xf numFmtId="0" fontId="56" fillId="0" borderId="123" xfId="0" applyFont="1" applyBorder="1"/>
    <xf numFmtId="0" fontId="56" fillId="0" borderId="137" xfId="0" applyFont="1" applyBorder="1"/>
    <xf numFmtId="0" fontId="56" fillId="0" borderId="92" xfId="0" applyFont="1" applyBorder="1"/>
    <xf numFmtId="0" fontId="60" fillId="0" borderId="128" xfId="0" applyFont="1" applyBorder="1" applyAlignment="1">
      <alignment horizontal="center"/>
    </xf>
    <xf numFmtId="0" fontId="56" fillId="0" borderId="129" xfId="0" applyFont="1" applyBorder="1"/>
    <xf numFmtId="0" fontId="56" fillId="0" borderId="140" xfId="0" applyFont="1" applyBorder="1" applyAlignment="1">
      <alignment horizontal="left"/>
    </xf>
    <xf numFmtId="0" fontId="56" fillId="0" borderId="137" xfId="0" applyFont="1" applyBorder="1" applyAlignment="1">
      <alignment horizontal="left"/>
    </xf>
    <xf numFmtId="0" fontId="56" fillId="0" borderId="141" xfId="0" applyFont="1" applyBorder="1"/>
    <xf numFmtId="0" fontId="62" fillId="0" borderId="0" xfId="0" applyFont="1" applyAlignment="1">
      <alignment horizontal="center" vertical="center"/>
    </xf>
    <xf numFmtId="0" fontId="56" fillId="0" borderId="140" xfId="0" applyFont="1" applyBorder="1"/>
    <xf numFmtId="0" fontId="63" fillId="0" borderId="135" xfId="0" applyFont="1" applyBorder="1" applyAlignment="1">
      <alignment horizontal="left"/>
    </xf>
    <xf numFmtId="0" fontId="63" fillId="0" borderId="11" xfId="0" applyFont="1" applyBorder="1" applyAlignment="1">
      <alignment horizontal="left"/>
    </xf>
    <xf numFmtId="0" fontId="56" fillId="0" borderId="124" xfId="0" applyFont="1" applyBorder="1" applyAlignment="1">
      <alignment horizontal="left"/>
    </xf>
    <xf numFmtId="0" fontId="56" fillId="0" borderId="141" xfId="0" applyFont="1" applyBorder="1" applyAlignment="1">
      <alignment horizontal="left"/>
    </xf>
    <xf numFmtId="0" fontId="56" fillId="0" borderId="132" xfId="0" applyFont="1" applyBorder="1"/>
    <xf numFmtId="0" fontId="60" fillId="0" borderId="135" xfId="0" applyFont="1" applyBorder="1" applyAlignment="1">
      <alignment horizontal="center" vertical="center" wrapText="1"/>
    </xf>
    <xf numFmtId="0" fontId="56" fillId="0" borderId="142" xfId="0" applyFont="1" applyBorder="1" applyAlignment="1">
      <alignment horizontal="left"/>
    </xf>
    <xf numFmtId="0" fontId="56" fillId="0" borderId="143" xfId="0" applyFont="1" applyBorder="1"/>
    <xf numFmtId="0" fontId="60" fillId="0" borderId="0" xfId="0" applyFont="1" applyAlignment="1">
      <alignment horizontal="center"/>
    </xf>
    <xf numFmtId="0" fontId="64" fillId="0" borderId="0" xfId="0" applyFont="1" applyAlignment="1">
      <alignment horizontal="center"/>
    </xf>
    <xf numFmtId="0" fontId="52" fillId="0" borderId="0" xfId="0" applyFont="1"/>
    <xf numFmtId="0" fontId="65" fillId="0" borderId="0" xfId="0" applyFont="1" applyAlignment="1">
      <alignment horizontal="center"/>
    </xf>
    <xf numFmtId="0" fontId="50" fillId="0" borderId="0" xfId="0" applyFont="1" applyAlignment="1">
      <alignment horizontal="left"/>
    </xf>
    <xf numFmtId="0" fontId="52" fillId="0" borderId="0" xfId="0" applyFont="1" applyAlignment="1">
      <alignment horizontal="left"/>
    </xf>
    <xf numFmtId="1" fontId="3" fillId="0" borderId="4" xfId="0" applyNumberFormat="1" applyFont="1" applyBorder="1" applyAlignment="1">
      <alignment horizontal="center"/>
    </xf>
    <xf numFmtId="0" fontId="7" fillId="0" borderId="4" xfId="0" applyFont="1" applyBorder="1"/>
    <xf numFmtId="0" fontId="6" fillId="2" borderId="1" xfId="0" applyFont="1" applyFill="1" applyBorder="1" applyAlignment="1">
      <alignment horizontal="center" vertical="center"/>
    </xf>
    <xf numFmtId="0" fontId="7" fillId="0" borderId="11" xfId="0" applyFont="1" applyBorder="1"/>
    <xf numFmtId="0" fontId="7" fillId="0" borderId="18" xfId="0" applyFont="1" applyBorder="1"/>
    <xf numFmtId="0" fontId="6" fillId="2" borderId="1" xfId="0" applyFont="1" applyFill="1" applyBorder="1" applyAlignment="1">
      <alignment horizontal="center" vertical="center" wrapText="1"/>
    </xf>
    <xf numFmtId="1" fontId="6" fillId="2" borderId="1" xfId="0" applyNumberFormat="1" applyFont="1" applyFill="1" applyBorder="1" applyAlignment="1">
      <alignment horizontal="center" vertical="center" wrapText="1"/>
    </xf>
    <xf numFmtId="0" fontId="6" fillId="2" borderId="2" xfId="0" applyFont="1" applyFill="1" applyBorder="1" applyAlignment="1">
      <alignment horizontal="center" vertical="center" wrapText="1"/>
    </xf>
    <xf numFmtId="0" fontId="7" fillId="0" borderId="3" xfId="0" applyFont="1" applyBorder="1"/>
    <xf numFmtId="0" fontId="7" fillId="0" borderId="12" xfId="0" applyFont="1" applyBorder="1"/>
    <xf numFmtId="0" fontId="7" fillId="0" borderId="14" xfId="0" applyFont="1" applyBorder="1"/>
    <xf numFmtId="0" fontId="7" fillId="0" borderId="13" xfId="0" applyFont="1" applyBorder="1"/>
    <xf numFmtId="0" fontId="6" fillId="2" borderId="5" xfId="0" applyFont="1" applyFill="1" applyBorder="1" applyAlignment="1">
      <alignment horizontal="center" vertical="center"/>
    </xf>
    <xf numFmtId="0" fontId="7" fillId="0" borderId="6" xfId="0" applyFont="1" applyBorder="1"/>
    <xf numFmtId="0" fontId="7" fillId="0" borderId="7" xfId="0" applyFont="1" applyBorder="1"/>
    <xf numFmtId="0" fontId="6" fillId="2" borderId="5" xfId="0" applyFont="1" applyFill="1" applyBorder="1" applyAlignment="1">
      <alignment horizontal="center" vertical="center" wrapText="1"/>
    </xf>
    <xf numFmtId="0" fontId="7" fillId="0" borderId="9" xfId="0" applyFont="1" applyBorder="1"/>
    <xf numFmtId="1" fontId="6" fillId="2" borderId="1" xfId="0" applyNumberFormat="1" applyFont="1" applyFill="1" applyBorder="1" applyAlignment="1">
      <alignment horizontal="center" vertical="center"/>
    </xf>
    <xf numFmtId="0" fontId="8" fillId="2" borderId="1" xfId="0" applyFont="1" applyFill="1" applyBorder="1" applyAlignment="1">
      <alignment horizontal="center" vertical="center"/>
    </xf>
    <xf numFmtId="0" fontId="12" fillId="0" borderId="0" xfId="0" applyFont="1" applyAlignment="1">
      <alignment horizontal="center" vertical="center"/>
    </xf>
    <xf numFmtId="0" fontId="0" fillId="0" borderId="0" xfId="0" applyFont="1" applyAlignment="1"/>
    <xf numFmtId="0" fontId="12" fillId="8" borderId="27" xfId="0" applyFont="1" applyFill="1" applyBorder="1" applyAlignment="1">
      <alignment horizontal="center" vertical="center"/>
    </xf>
    <xf numFmtId="0" fontId="7" fillId="0" borderId="28" xfId="0" applyFont="1" applyBorder="1"/>
    <xf numFmtId="0" fontId="7" fillId="0" borderId="29" xfId="0" applyFont="1" applyBorder="1"/>
    <xf numFmtId="0" fontId="12" fillId="0" borderId="27" xfId="0" applyFont="1" applyBorder="1" applyAlignment="1">
      <alignment horizontal="left" vertical="top" wrapText="1"/>
    </xf>
    <xf numFmtId="0" fontId="12" fillId="0" borderId="27" xfId="0" quotePrefix="1" applyFont="1" applyBorder="1" applyAlignment="1">
      <alignment horizontal="left" vertical="top" wrapText="1"/>
    </xf>
    <xf numFmtId="0" fontId="12" fillId="0" borderId="27" xfId="0" quotePrefix="1" applyFont="1" applyBorder="1" applyAlignment="1">
      <alignment horizontal="left" vertical="center" wrapText="1"/>
    </xf>
    <xf numFmtId="0" fontId="12" fillId="0" borderId="27" xfId="0" applyFont="1" applyBorder="1" applyAlignment="1">
      <alignment horizontal="left" vertical="center" wrapText="1"/>
    </xf>
    <xf numFmtId="0" fontId="12" fillId="0" borderId="27" xfId="0" applyFont="1" applyBorder="1" applyAlignment="1">
      <alignment horizontal="center" vertical="center"/>
    </xf>
    <xf numFmtId="0" fontId="12" fillId="0" borderId="27" xfId="0" applyFont="1" applyBorder="1" applyAlignment="1">
      <alignment horizontal="left" vertical="center"/>
    </xf>
    <xf numFmtId="0" fontId="23" fillId="15" borderId="1" xfId="0" applyFont="1" applyFill="1" applyBorder="1" applyAlignment="1">
      <alignment horizontal="center" vertical="center"/>
    </xf>
    <xf numFmtId="0" fontId="7" fillId="0" borderId="24" xfId="0" applyFont="1" applyBorder="1"/>
    <xf numFmtId="0" fontId="23" fillId="15" borderId="1" xfId="0" applyFont="1" applyFill="1" applyBorder="1" applyAlignment="1">
      <alignment horizontal="center" wrapText="1"/>
    </xf>
    <xf numFmtId="0" fontId="25" fillId="16" borderId="1" xfId="0" applyFont="1" applyFill="1" applyBorder="1" applyAlignment="1">
      <alignment horizontal="center"/>
    </xf>
    <xf numFmtId="0" fontId="25" fillId="15" borderId="1" xfId="0" applyFont="1" applyFill="1" applyBorder="1" applyAlignment="1">
      <alignment horizontal="center" wrapText="1"/>
    </xf>
    <xf numFmtId="0" fontId="23" fillId="15" borderId="38" xfId="0" applyFont="1" applyFill="1" applyBorder="1" applyAlignment="1">
      <alignment horizontal="center" vertical="center"/>
    </xf>
    <xf numFmtId="0" fontId="7" fillId="0" borderId="39" xfId="0" applyFont="1" applyBorder="1"/>
    <xf numFmtId="0" fontId="23" fillId="15" borderId="1" xfId="0" applyFont="1" applyFill="1" applyBorder="1" applyAlignment="1">
      <alignment horizontal="center"/>
    </xf>
    <xf numFmtId="46" fontId="23" fillId="15" borderId="1" xfId="0" applyNumberFormat="1" applyFont="1" applyFill="1" applyBorder="1" applyAlignment="1">
      <alignment horizontal="center" wrapText="1"/>
    </xf>
    <xf numFmtId="4" fontId="23" fillId="16" borderId="1" xfId="0" applyNumberFormat="1" applyFont="1" applyFill="1" applyBorder="1" applyAlignment="1">
      <alignment horizontal="center"/>
    </xf>
    <xf numFmtId="0" fontId="26" fillId="0" borderId="0" xfId="0" applyFont="1" applyAlignment="1">
      <alignment horizontal="right"/>
    </xf>
    <xf numFmtId="4" fontId="23" fillId="16" borderId="1" xfId="0" applyNumberFormat="1" applyFont="1" applyFill="1" applyBorder="1" applyAlignment="1">
      <alignment horizontal="center" wrapText="1"/>
    </xf>
    <xf numFmtId="20" fontId="23" fillId="15" borderId="5" xfId="0" applyNumberFormat="1" applyFont="1" applyFill="1" applyBorder="1" applyAlignment="1">
      <alignment horizontal="center"/>
    </xf>
    <xf numFmtId="0" fontId="24" fillId="15" borderId="5" xfId="0" applyFont="1" applyFill="1" applyBorder="1" applyAlignment="1">
      <alignment horizontal="center"/>
    </xf>
    <xf numFmtId="20" fontId="23" fillId="15" borderId="1" xfId="0" applyNumberFormat="1" applyFont="1" applyFill="1" applyBorder="1" applyAlignment="1">
      <alignment horizontal="center" vertical="center"/>
    </xf>
    <xf numFmtId="1" fontId="23" fillId="15" borderId="1" xfId="0" applyNumberFormat="1" applyFont="1" applyFill="1" applyBorder="1" applyAlignment="1">
      <alignment horizontal="center"/>
    </xf>
    <xf numFmtId="0" fontId="24" fillId="15" borderId="1" xfId="0" applyFont="1" applyFill="1" applyBorder="1" applyAlignment="1">
      <alignment horizontal="center"/>
    </xf>
    <xf numFmtId="0" fontId="29" fillId="15" borderId="1" xfId="0" applyFont="1" applyFill="1" applyBorder="1" applyAlignment="1">
      <alignment horizontal="center" vertical="center"/>
    </xf>
    <xf numFmtId="0" fontId="29" fillId="15" borderId="1" xfId="0" applyFont="1" applyFill="1" applyBorder="1" applyAlignment="1">
      <alignment horizontal="center" vertical="center" wrapText="1"/>
    </xf>
    <xf numFmtId="0" fontId="26" fillId="4" borderId="5" xfId="0" applyFont="1" applyFill="1" applyBorder="1" applyAlignment="1">
      <alignment horizontal="center" vertical="center"/>
    </xf>
    <xf numFmtId="0" fontId="29" fillId="15" borderId="5" xfId="0" applyFont="1" applyFill="1" applyBorder="1" applyAlignment="1">
      <alignment horizontal="center" vertical="center" wrapText="1"/>
    </xf>
    <xf numFmtId="0" fontId="29" fillId="15" borderId="5" xfId="0" applyFont="1" applyFill="1" applyBorder="1" applyAlignment="1">
      <alignment horizontal="center" vertical="center"/>
    </xf>
    <xf numFmtId="0" fontId="26" fillId="0" borderId="14" xfId="0" applyFont="1" applyBorder="1" applyAlignment="1">
      <alignment horizontal="center" vertical="center"/>
    </xf>
    <xf numFmtId="0" fontId="2" fillId="0" borderId="14" xfId="0" applyFont="1" applyBorder="1" applyAlignment="1">
      <alignment horizontal="center" vertical="center"/>
    </xf>
    <xf numFmtId="0" fontId="29" fillId="15" borderId="5" xfId="0" applyFont="1" applyFill="1" applyBorder="1" applyAlignment="1">
      <alignment horizontal="center" wrapText="1"/>
    </xf>
    <xf numFmtId="0" fontId="30" fillId="15" borderId="1" xfId="0" applyFont="1" applyFill="1" applyBorder="1" applyAlignment="1">
      <alignment horizontal="center" vertical="center"/>
    </xf>
    <xf numFmtId="0" fontId="29" fillId="15" borderId="42" xfId="0" applyFont="1" applyFill="1" applyBorder="1" applyAlignment="1">
      <alignment horizontal="center" vertical="center"/>
    </xf>
    <xf numFmtId="0" fontId="7" fillId="0" borderId="43" xfId="0" applyFont="1" applyBorder="1"/>
    <xf numFmtId="0" fontId="7" fillId="0" borderId="44" xfId="0" applyFont="1" applyBorder="1"/>
    <xf numFmtId="0" fontId="38" fillId="0" borderId="0" xfId="0" applyFont="1" applyAlignment="1">
      <alignment horizontal="center" vertical="center"/>
    </xf>
    <xf numFmtId="175" fontId="26" fillId="3" borderId="45" xfId="0" applyNumberFormat="1" applyFont="1" applyFill="1" applyBorder="1" applyAlignment="1">
      <alignment horizontal="center" vertical="center"/>
    </xf>
    <xf numFmtId="0" fontId="7" fillId="0" borderId="55" xfId="0" applyFont="1" applyBorder="1"/>
    <xf numFmtId="0" fontId="26" fillId="3" borderId="46" xfId="0" applyFont="1" applyFill="1" applyBorder="1" applyAlignment="1">
      <alignment horizontal="center" vertical="center"/>
    </xf>
    <xf numFmtId="0" fontId="7" fillId="0" borderId="56" xfId="0" applyFont="1" applyBorder="1"/>
    <xf numFmtId="0" fontId="26" fillId="22" borderId="50" xfId="0" applyFont="1" applyFill="1" applyBorder="1" applyAlignment="1">
      <alignment horizontal="center" vertical="center"/>
    </xf>
    <xf numFmtId="0" fontId="7" fillId="0" borderId="58" xfId="0" applyFont="1" applyBorder="1"/>
    <xf numFmtId="0" fontId="26" fillId="6" borderId="51" xfId="0" applyFont="1" applyFill="1" applyBorder="1" applyAlignment="1">
      <alignment horizontal="center" vertical="center"/>
    </xf>
    <xf numFmtId="0" fontId="7" fillId="0" borderId="52" xfId="0" applyFont="1" applyBorder="1"/>
    <xf numFmtId="0" fontId="7" fillId="0" borderId="53" xfId="0" applyFont="1" applyBorder="1"/>
    <xf numFmtId="0" fontId="26" fillId="22" borderId="54" xfId="0" applyFont="1" applyFill="1" applyBorder="1" applyAlignment="1">
      <alignment horizontal="center" vertical="center"/>
    </xf>
    <xf numFmtId="0" fontId="7" fillId="0" borderId="60" xfId="0" applyFont="1" applyBorder="1"/>
    <xf numFmtId="0" fontId="37" fillId="0" borderId="0" xfId="0" applyFont="1" applyAlignment="1">
      <alignment vertical="center"/>
    </xf>
    <xf numFmtId="0" fontId="36" fillId="0" borderId="0" xfId="0" applyFont="1" applyAlignment="1">
      <alignment horizontal="center" vertical="center"/>
    </xf>
    <xf numFmtId="0" fontId="26" fillId="0" borderId="0" xfId="0" applyFont="1" applyAlignment="1">
      <alignment horizontal="center" vertical="center"/>
    </xf>
    <xf numFmtId="0" fontId="26" fillId="7" borderId="47" xfId="0" applyFont="1" applyFill="1" applyBorder="1" applyAlignment="1">
      <alignment horizontal="center" vertical="center"/>
    </xf>
    <xf numFmtId="0" fontId="7" fillId="0" borderId="48" xfId="0" applyFont="1" applyBorder="1"/>
    <xf numFmtId="0" fontId="7" fillId="0" borderId="49" xfId="0" applyFont="1" applyBorder="1"/>
    <xf numFmtId="0" fontId="26" fillId="3" borderId="50" xfId="0" applyFont="1" applyFill="1" applyBorder="1" applyAlignment="1">
      <alignment horizontal="center" vertical="center"/>
    </xf>
    <xf numFmtId="175" fontId="26" fillId="22" borderId="45" xfId="0" applyNumberFormat="1" applyFont="1" applyFill="1" applyBorder="1" applyAlignment="1">
      <alignment horizontal="center" vertical="center"/>
    </xf>
    <xf numFmtId="0" fontId="26" fillId="22" borderId="46" xfId="0" applyFont="1" applyFill="1" applyBorder="1" applyAlignment="1">
      <alignment horizontal="center" vertical="center"/>
    </xf>
    <xf numFmtId="0" fontId="41" fillId="3" borderId="80" xfId="0" applyFont="1" applyFill="1" applyBorder="1" applyAlignment="1">
      <alignment horizontal="center"/>
    </xf>
    <xf numFmtId="0" fontId="7" fillId="0" borderId="81" xfId="0" applyFont="1" applyBorder="1"/>
    <xf numFmtId="0" fontId="42" fillId="4" borderId="80" xfId="0" applyFont="1" applyFill="1" applyBorder="1" applyAlignment="1">
      <alignment horizontal="center" vertical="center"/>
    </xf>
    <xf numFmtId="0" fontId="43" fillId="14" borderId="87" xfId="0" applyFont="1" applyFill="1" applyBorder="1" applyAlignment="1">
      <alignment horizontal="center" vertical="center"/>
    </xf>
    <xf numFmtId="0" fontId="7" fillId="0" borderId="88" xfId="0" applyFont="1" applyBorder="1"/>
    <xf numFmtId="0" fontId="7" fillId="0" borderId="89" xfId="0" applyFont="1" applyBorder="1"/>
    <xf numFmtId="0" fontId="7" fillId="0" borderId="90" xfId="0" applyFont="1" applyBorder="1"/>
    <xf numFmtId="0" fontId="7" fillId="0" borderId="91" xfId="0" applyFont="1" applyBorder="1"/>
    <xf numFmtId="0" fontId="7" fillId="0" borderId="92" xfId="0" applyFont="1" applyBorder="1"/>
    <xf numFmtId="177" fontId="2" fillId="0" borderId="0" xfId="0" applyNumberFormat="1" applyFont="1" applyAlignment="1">
      <alignment horizontal="center" vertical="center"/>
    </xf>
    <xf numFmtId="0" fontId="43" fillId="17" borderId="87" xfId="0" applyFont="1" applyFill="1" applyBorder="1" applyAlignment="1">
      <alignment horizontal="center" vertical="center"/>
    </xf>
    <xf numFmtId="0" fontId="43" fillId="25" borderId="87" xfId="0" applyFont="1" applyFill="1" applyBorder="1" applyAlignment="1">
      <alignment horizontal="center" vertical="center"/>
    </xf>
    <xf numFmtId="0" fontId="22" fillId="0" borderId="0" xfId="0" applyFont="1" applyAlignment="1">
      <alignment horizontal="left" vertical="center"/>
    </xf>
    <xf numFmtId="0" fontId="46" fillId="0" borderId="96" xfId="0" applyFont="1" applyBorder="1" applyAlignment="1">
      <alignment horizontal="left" vertical="center"/>
    </xf>
    <xf numFmtId="0" fontId="7" fillId="0" borderId="97" xfId="0" applyFont="1" applyBorder="1"/>
    <xf numFmtId="0" fontId="7" fillId="0" borderId="98" xfId="0" applyFont="1" applyBorder="1"/>
    <xf numFmtId="179" fontId="50" fillId="17" borderId="42" xfId="0" applyNumberFormat="1" applyFont="1" applyFill="1" applyBorder="1" applyAlignment="1">
      <alignment horizontal="center" vertical="center"/>
    </xf>
    <xf numFmtId="179" fontId="50" fillId="8" borderId="5" xfId="0" applyNumberFormat="1" applyFont="1" applyFill="1" applyBorder="1" applyAlignment="1">
      <alignment horizontal="center" vertical="center" wrapText="1"/>
    </xf>
    <xf numFmtId="179" fontId="51" fillId="26" borderId="54" xfId="0" applyNumberFormat="1" applyFont="1" applyFill="1" applyBorder="1" applyAlignment="1">
      <alignment horizontal="center" vertical="center"/>
    </xf>
    <xf numFmtId="179" fontId="51" fillId="26" borderId="87" xfId="0" applyNumberFormat="1" applyFont="1" applyFill="1" applyBorder="1" applyAlignment="1">
      <alignment horizontal="left" vertical="center" wrapText="1"/>
    </xf>
    <xf numFmtId="0" fontId="7" fillId="0" borderId="124" xfId="0" applyFont="1" applyBorder="1"/>
    <xf numFmtId="0" fontId="7" fillId="0" borderId="123" xfId="0" applyFont="1" applyBorder="1"/>
    <xf numFmtId="179" fontId="48" fillId="14" borderId="114" xfId="0" applyNumberFormat="1" applyFont="1" applyFill="1" applyBorder="1" applyAlignment="1">
      <alignment horizontal="center"/>
    </xf>
    <xf numFmtId="0" fontId="7" fillId="0" borderId="115" xfId="0" applyFont="1" applyBorder="1"/>
    <xf numFmtId="0" fontId="7" fillId="0" borderId="116" xfId="0" applyFont="1" applyBorder="1"/>
    <xf numFmtId="0" fontId="7" fillId="0" borderId="118" xfId="0" applyFont="1" applyBorder="1"/>
    <xf numFmtId="0" fontId="7" fillId="0" borderId="119" xfId="0" applyFont="1" applyBorder="1"/>
    <xf numFmtId="0" fontId="7" fillId="0" borderId="120" xfId="0" applyFont="1" applyBorder="1"/>
    <xf numFmtId="0" fontId="60" fillId="4" borderId="138" xfId="0" applyFont="1" applyFill="1" applyBorder="1" applyAlignment="1">
      <alignment horizontal="center" vertical="center"/>
    </xf>
    <xf numFmtId="0" fontId="7" fillId="0" borderId="128" xfId="0" applyFont="1" applyBorder="1"/>
    <xf numFmtId="0" fontId="7" fillId="0" borderId="139" xfId="0" applyFont="1" applyBorder="1"/>
    <xf numFmtId="0" fontId="60" fillId="4" borderId="138" xfId="0" applyFont="1" applyFill="1" applyBorder="1" applyAlignment="1">
      <alignment horizontal="center" vertical="center" wrapText="1"/>
    </xf>
    <xf numFmtId="0" fontId="57" fillId="28" borderId="126" xfId="0" applyFont="1" applyFill="1" applyBorder="1" applyAlignment="1">
      <alignment horizontal="center" vertical="center" wrapText="1"/>
    </xf>
    <xf numFmtId="0" fontId="7" fillId="0" borderId="127" xfId="0" applyFont="1" applyBorder="1"/>
    <xf numFmtId="0" fontId="60" fillId="4" borderId="130" xfId="0" applyFont="1" applyFill="1" applyBorder="1" applyAlignment="1">
      <alignment horizontal="center" vertical="center"/>
    </xf>
    <xf numFmtId="0" fontId="7" fillId="0" borderId="134" xfId="0" applyFont="1" applyBorder="1"/>
    <xf numFmtId="0" fontId="7" fillId="0" borderId="136" xfId="0" applyFont="1" applyBorder="1"/>
  </cellXfs>
  <cellStyles count="1">
    <cellStyle name="Normal" xfId="0" builtinId="0"/>
  </cellStyles>
  <dxfs count="132">
    <dxf>
      <fill>
        <patternFill patternType="none"/>
      </fill>
      <border>
        <left style="thin">
          <color rgb="FF000000"/>
        </left>
        <right style="thin">
          <color rgb="FF000000"/>
        </right>
        <top style="thin">
          <color rgb="FF000000"/>
        </top>
        <bottom style="thin">
          <color rgb="FF000000"/>
        </bottom>
      </border>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00B050"/>
          <bgColor rgb="FF00B050"/>
        </patternFill>
      </fill>
    </dxf>
    <dxf>
      <fill>
        <patternFill patternType="solid">
          <fgColor rgb="FFFF0000"/>
          <bgColor rgb="FFFF0000"/>
        </patternFill>
      </fill>
    </dxf>
    <dxf>
      <fill>
        <patternFill patternType="solid">
          <fgColor rgb="FF00B050"/>
          <bgColor rgb="FF00B050"/>
        </patternFill>
      </fill>
    </dxf>
    <dxf>
      <fill>
        <patternFill patternType="solid">
          <fgColor rgb="FFFF0000"/>
          <bgColor rgb="FFFF0000"/>
        </patternFill>
      </fill>
    </dxf>
    <dxf>
      <fill>
        <patternFill patternType="solid">
          <fgColor rgb="FF00B050"/>
          <bgColor rgb="FF00B050"/>
        </patternFill>
      </fill>
    </dxf>
    <dxf>
      <fill>
        <patternFill patternType="solid">
          <fgColor rgb="FFFF0000"/>
          <bgColor rgb="FFFF0000"/>
        </patternFill>
      </fill>
    </dxf>
    <dxf>
      <fill>
        <patternFill patternType="solid">
          <fgColor rgb="FF00B050"/>
          <bgColor rgb="FF00B050"/>
        </patternFill>
      </fill>
    </dxf>
    <dxf>
      <fill>
        <patternFill patternType="solid">
          <fgColor rgb="FFFF0000"/>
          <bgColor rgb="FFFF0000"/>
        </patternFill>
      </fill>
    </dxf>
    <dxf>
      <fill>
        <patternFill patternType="solid">
          <fgColor rgb="FF00B050"/>
          <bgColor rgb="FF00B05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theme="9"/>
          <bgColor theme="9"/>
        </patternFill>
      </fill>
    </dxf>
    <dxf>
      <fill>
        <patternFill patternType="solid">
          <fgColor rgb="FF92D050"/>
          <bgColor rgb="FF92D050"/>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theme="9"/>
          <bgColor theme="9"/>
        </patternFill>
      </fill>
    </dxf>
    <dxf>
      <fill>
        <patternFill patternType="solid">
          <fgColor rgb="FF92D050"/>
          <bgColor rgb="FF92D050"/>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theme="9"/>
          <bgColor theme="9"/>
        </patternFill>
      </fill>
    </dxf>
    <dxf>
      <fill>
        <patternFill patternType="solid">
          <fgColor rgb="FF92D050"/>
          <bgColor rgb="FF92D050"/>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theme="9"/>
          <bgColor theme="9"/>
        </patternFill>
      </fill>
    </dxf>
    <dxf>
      <fill>
        <patternFill patternType="solid">
          <fgColor rgb="FF92D050"/>
          <bgColor rgb="FF92D050"/>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theme="9"/>
          <bgColor theme="9"/>
        </patternFill>
      </fill>
    </dxf>
    <dxf>
      <fill>
        <patternFill patternType="solid">
          <fgColor rgb="FF92D050"/>
          <bgColor rgb="FF92D050"/>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FF0000"/>
          <bgColor rgb="FFFF0000"/>
        </patternFill>
      </fill>
    </dxf>
    <dxf>
      <fill>
        <patternFill patternType="solid">
          <fgColor rgb="FFFFFF00"/>
          <bgColor rgb="FFFFFF00"/>
        </patternFill>
      </fill>
    </dxf>
    <dxf>
      <fill>
        <patternFill patternType="solid">
          <fgColor rgb="FF000000"/>
          <bgColor rgb="FF000000"/>
        </patternFill>
      </fill>
    </dxf>
    <dxf>
      <fill>
        <patternFill patternType="solid">
          <fgColor rgb="FFFDE9D9"/>
          <bgColor rgb="FFFDE9D9"/>
        </patternFill>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FF0000"/>
      </font>
      <fill>
        <patternFill patternType="none"/>
      </fill>
    </dxf>
    <dxf>
      <font>
        <color rgb="FF9C0006"/>
      </font>
      <fill>
        <patternFill patternType="none"/>
      </fill>
    </dxf>
    <dxf>
      <font>
        <color rgb="FF9C0006"/>
      </font>
      <fill>
        <patternFill patternType="none"/>
      </fill>
    </dxf>
    <dxf>
      <font>
        <color rgb="FFFF0000"/>
      </font>
      <fill>
        <patternFill patternType="none"/>
      </fill>
    </dxf>
    <dxf>
      <font>
        <color rgb="FFFF0000"/>
      </font>
      <fill>
        <patternFill patternType="none"/>
      </fill>
    </dxf>
    <dxf>
      <font>
        <color rgb="FF9C0006"/>
      </font>
      <fill>
        <patternFill patternType="none"/>
      </fill>
    </dxf>
    <dxf>
      <font>
        <color rgb="FF9C0006"/>
      </font>
      <fill>
        <patternFill patternType="none"/>
      </fill>
    </dxf>
    <dxf>
      <font>
        <color rgb="FFFF0000"/>
      </font>
      <fill>
        <patternFill patternType="none"/>
      </fill>
    </dxf>
    <dxf>
      <fill>
        <patternFill patternType="solid">
          <fgColor rgb="FFFFFF00"/>
          <bgColor rgb="FFFFFF00"/>
        </patternFill>
      </fill>
    </dxf>
    <dxf>
      <fill>
        <patternFill patternType="solid">
          <fgColor theme="0"/>
          <bgColor theme="0"/>
        </patternFill>
      </fill>
    </dxf>
    <dxf>
      <fill>
        <patternFill patternType="solid">
          <fgColor rgb="FFE5DFEC"/>
          <bgColor rgb="FFE5DFEC"/>
        </patternFill>
      </fill>
    </dxf>
    <dxf>
      <fill>
        <patternFill patternType="solid">
          <fgColor theme="0"/>
          <bgColor theme="0"/>
        </patternFill>
      </fill>
    </dxf>
    <dxf>
      <fill>
        <patternFill patternType="solid">
          <fgColor theme="0"/>
          <bgColor theme="0"/>
        </patternFill>
      </fill>
    </dxf>
    <dxf>
      <fill>
        <patternFill patternType="solid">
          <fgColor rgb="FFEAF1DD"/>
          <bgColor rgb="FFEAF1DD"/>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000000"/>
          <bgColor rgb="FF000000"/>
        </patternFill>
      </fill>
    </dxf>
  </dxfs>
  <tableStyles count="3">
    <tableStyle name="FOR DAILY-style" pivot="0" count="3" xr9:uid="{00000000-0011-0000-FFFF-FFFF00000000}">
      <tableStyleElement type="headerRow" dxfId="131"/>
      <tableStyleElement type="firstRowStripe" dxfId="130"/>
      <tableStyleElement type="secondRowStripe" dxfId="129"/>
    </tableStyle>
    <tableStyle name="View-style" pivot="0" count="3" xr9:uid="{00000000-0011-0000-FFFF-FFFF01000000}">
      <tableStyleElement type="headerRow" dxfId="128"/>
      <tableStyleElement type="firstRowStripe" dxfId="127"/>
      <tableStyleElement type="secondRowStripe" dxfId="126"/>
    </tableStyle>
    <tableStyle name="View-style 2" pivot="0" count="3" xr9:uid="{00000000-0011-0000-FFFF-FFFF02000000}">
      <tableStyleElement type="headerRow" dxfId="125"/>
      <tableStyleElement type="firstRowStripe" dxfId="124"/>
      <tableStyleElement type="secondRowStripe" dxfId="12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000" b="0" i="0">
                <a:solidFill>
                  <a:srgbClr val="757575"/>
                </a:solidFill>
                <a:latin typeface="Trebuchet MS"/>
              </a:defRPr>
            </a:pPr>
            <a:r>
              <a:rPr lang="id-ID" sz="1000" b="0" i="0">
                <a:solidFill>
                  <a:srgbClr val="757575"/>
                </a:solidFill>
                <a:latin typeface="Trebuchet MS"/>
              </a:rPr>
              <a:t>Mean time between stop </a:t>
            </a:r>
          </a:p>
        </c:rich>
      </c:tx>
      <c:overlay val="0"/>
    </c:title>
    <c:autoTitleDeleted val="0"/>
    <c:plotArea>
      <c:layout/>
      <c:barChart>
        <c:barDir val="col"/>
        <c:grouping val="clustered"/>
        <c:varyColors val="1"/>
        <c:ser>
          <c:idx val="0"/>
          <c:order val="0"/>
          <c:tx>
            <c:v>Actual MTBS</c:v>
          </c:tx>
          <c:spPr>
            <a:solidFill>
              <a:srgbClr val="FFFF00"/>
            </a:solidFill>
            <a:ln cmpd="sng">
              <a:solidFill>
                <a:srgbClr val="000000"/>
              </a:solidFill>
            </a:ln>
          </c:spPr>
          <c:invertIfNegative val="1"/>
          <c:dLbls>
            <c:spPr>
              <a:noFill/>
              <a:ln>
                <a:noFill/>
              </a:ln>
              <a:effectLst/>
            </c:spPr>
            <c:txPr>
              <a:bodyPr/>
              <a:lstStyle/>
              <a:p>
                <a:pPr lvl="0">
                  <a:defRPr sz="900" b="0" i="0">
                    <a:latin typeface="Trebuchet M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D_KPI!$B$10:$B$16</c:f>
              <c:strCache>
                <c:ptCount val="6"/>
                <c:pt idx="0">
                  <c:v>Axor 3336 OB TKI</c:v>
                </c:pt>
                <c:pt idx="1">
                  <c:v>Axor 3336 OB KPB</c:v>
                </c:pt>
                <c:pt idx="2">
                  <c:v>Prima LX 2528</c:v>
                </c:pt>
                <c:pt idx="3">
                  <c:v>Water Pump</c:v>
                </c:pt>
                <c:pt idx="4">
                  <c:v>Tower Lamp</c:v>
                </c:pt>
                <c:pt idx="5">
                  <c:v>Average</c:v>
                </c:pt>
              </c:strCache>
            </c:strRef>
          </c:cat>
          <c:val>
            <c:numRef>
              <c:f>D_KPI!$O$10:$O$16</c:f>
              <c:numCache>
                <c:formatCode>_-* #,##0.00_-;\-* #,##0.00_-;_-* "-"_-;_-@</c:formatCode>
                <c:ptCount val="6"/>
                <c:pt idx="0">
                  <c:v>22.262799866312402</c:v>
                </c:pt>
                <c:pt idx="1">
                  <c:v>38.688815721344355</c:v>
                </c:pt>
                <c:pt idx="2">
                  <c:v>29.273809523809526</c:v>
                </c:pt>
                <c:pt idx="3">
                  <c:v>103.53846153846153</c:v>
                </c:pt>
                <c:pt idx="4">
                  <c:v>254.80645161290323</c:v>
                </c:pt>
                <c:pt idx="5" formatCode="0.00">
                  <c:v>89.714067652566214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B19-4B4B-9883-412C23A33BEC}"/>
            </c:ext>
          </c:extLst>
        </c:ser>
        <c:dLbls>
          <c:showLegendKey val="0"/>
          <c:showVal val="0"/>
          <c:showCatName val="0"/>
          <c:showSerName val="0"/>
          <c:showPercent val="0"/>
          <c:showBubbleSize val="0"/>
        </c:dLbls>
        <c:gapWidth val="150"/>
        <c:axId val="512879665"/>
        <c:axId val="623095967"/>
      </c:barChart>
      <c:lineChart>
        <c:grouping val="standard"/>
        <c:varyColors val="1"/>
        <c:ser>
          <c:idx val="1"/>
          <c:order val="1"/>
          <c:tx>
            <c:v>Plan MTBS</c:v>
          </c:tx>
          <c:spPr>
            <a:ln w="28575" cmpd="sng">
              <a:solidFill>
                <a:srgbClr val="FF0000">
                  <a:alpha val="100000"/>
                </a:srgbClr>
              </a:solidFill>
              <a:prstDash val="dash"/>
            </a:ln>
          </c:spPr>
          <c:marker>
            <c:symbol val="none"/>
          </c:marker>
          <c:cat>
            <c:strRef>
              <c:f>D_KPI!$B$10:$B$16</c:f>
              <c:strCache>
                <c:ptCount val="6"/>
                <c:pt idx="0">
                  <c:v>Axor 3336 OB TKI</c:v>
                </c:pt>
                <c:pt idx="1">
                  <c:v>Axor 3336 OB KPB</c:v>
                </c:pt>
                <c:pt idx="2">
                  <c:v>Prima LX 2528</c:v>
                </c:pt>
                <c:pt idx="3">
                  <c:v>Water Pump</c:v>
                </c:pt>
                <c:pt idx="4">
                  <c:v>Tower Lamp</c:v>
                </c:pt>
                <c:pt idx="5">
                  <c:v>Average</c:v>
                </c:pt>
              </c:strCache>
            </c:strRef>
          </c:cat>
          <c:val>
            <c:numRef>
              <c:f>D_KPI!$N$10:$N$16</c:f>
              <c:numCache>
                <c:formatCode>_-* #,##0.00_-;\-* #,##0.00_-;_-* "-"_-;_-@</c:formatCode>
                <c:ptCount val="6"/>
                <c:pt idx="0">
                  <c:v>100</c:v>
                </c:pt>
                <c:pt idx="1">
                  <c:v>100</c:v>
                </c:pt>
                <c:pt idx="2">
                  <c:v>100</c:v>
                </c:pt>
                <c:pt idx="3">
                  <c:v>100</c:v>
                </c:pt>
                <c:pt idx="4">
                  <c:v>100</c:v>
                </c:pt>
                <c:pt idx="5" formatCode="0.00">
                  <c:v>100</c:v>
                </c:pt>
              </c:numCache>
            </c:numRef>
          </c:val>
          <c:smooth val="1"/>
          <c:extLst>
            <c:ext xmlns:c16="http://schemas.microsoft.com/office/drawing/2014/chart" uri="{C3380CC4-5D6E-409C-BE32-E72D297353CC}">
              <c16:uniqueId val="{00000001-AB19-4B4B-9883-412C23A33BEC}"/>
            </c:ext>
          </c:extLst>
        </c:ser>
        <c:ser>
          <c:idx val="2"/>
          <c:order val="2"/>
          <c:tx>
            <c:v>Achievment</c:v>
          </c:tx>
          <c:spPr>
            <a:ln w="28575" cmpd="sng">
              <a:solidFill>
                <a:schemeClr val="accent3"/>
              </a:solidFill>
            </a:ln>
          </c:spPr>
          <c:marker>
            <c:symbol val="none"/>
          </c:marker>
          <c:cat>
            <c:strRef>
              <c:f>D_KPI!$B$10:$B$16</c:f>
              <c:strCache>
                <c:ptCount val="6"/>
                <c:pt idx="0">
                  <c:v>Axor 3336 OB TKI</c:v>
                </c:pt>
                <c:pt idx="1">
                  <c:v>Axor 3336 OB KPB</c:v>
                </c:pt>
                <c:pt idx="2">
                  <c:v>Prima LX 2528</c:v>
                </c:pt>
                <c:pt idx="3">
                  <c:v>Water Pump</c:v>
                </c:pt>
                <c:pt idx="4">
                  <c:v>Tower Lamp</c:v>
                </c:pt>
                <c:pt idx="5">
                  <c:v>Average</c:v>
                </c:pt>
              </c:strCache>
            </c:strRef>
          </c:cat>
          <c:val>
            <c:numRef>
              <c:f>D_KPI!$V$10:$V$16</c:f>
              <c:numCache>
                <c:formatCode>0.00%</c:formatCode>
                <c:ptCount val="6"/>
                <c:pt idx="0">
                  <c:v>0.22262799866312402</c:v>
                </c:pt>
                <c:pt idx="1">
                  <c:v>0.38688815721344355</c:v>
                </c:pt>
                <c:pt idx="2">
                  <c:v>0.29273809523809524</c:v>
                </c:pt>
                <c:pt idx="3">
                  <c:v>1.0353846153846153</c:v>
                </c:pt>
                <c:pt idx="4">
                  <c:v>2.5480645161290325</c:v>
                </c:pt>
                <c:pt idx="5">
                  <c:v>0.8971406765256621</c:v>
                </c:pt>
              </c:numCache>
            </c:numRef>
          </c:val>
          <c:smooth val="1"/>
          <c:extLst>
            <c:ext xmlns:c16="http://schemas.microsoft.com/office/drawing/2014/chart" uri="{C3380CC4-5D6E-409C-BE32-E72D297353CC}">
              <c16:uniqueId val="{00000002-AB19-4B4B-9883-412C23A33BEC}"/>
            </c:ext>
          </c:extLst>
        </c:ser>
        <c:dLbls>
          <c:showLegendKey val="0"/>
          <c:showVal val="0"/>
          <c:showCatName val="0"/>
          <c:showSerName val="0"/>
          <c:showPercent val="0"/>
          <c:showBubbleSize val="0"/>
        </c:dLbls>
        <c:marker val="1"/>
        <c:smooth val="0"/>
        <c:axId val="512879665"/>
        <c:axId val="623095967"/>
      </c:lineChart>
      <c:catAx>
        <c:axId val="512879665"/>
        <c:scaling>
          <c:orientation val="minMax"/>
        </c:scaling>
        <c:delete val="0"/>
        <c:axPos val="b"/>
        <c:title>
          <c:tx>
            <c:rich>
              <a:bodyPr/>
              <a:lstStyle/>
              <a:p>
                <a:pPr lvl="0">
                  <a:defRPr b="0">
                    <a:solidFill>
                      <a:srgbClr val="000000"/>
                    </a:solidFill>
                    <a:latin typeface="+mn-lt"/>
                  </a:defRPr>
                </a:pPr>
                <a:endParaRPr lang="id-ID"/>
              </a:p>
            </c:rich>
          </c:tx>
          <c:overlay val="0"/>
        </c:title>
        <c:numFmt formatCode="General" sourceLinked="1"/>
        <c:majorTickMark val="in"/>
        <c:minorTickMark val="none"/>
        <c:tickLblPos val="nextTo"/>
        <c:txPr>
          <a:bodyPr/>
          <a:lstStyle/>
          <a:p>
            <a:pPr lvl="0">
              <a:defRPr sz="900" b="0" i="0">
                <a:solidFill>
                  <a:srgbClr val="000000"/>
                </a:solidFill>
                <a:latin typeface="Trebuchet MS"/>
              </a:defRPr>
            </a:pPr>
            <a:endParaRPr lang="id-ID"/>
          </a:p>
        </c:txPr>
        <c:crossAx val="623095967"/>
        <c:crosses val="autoZero"/>
        <c:auto val="1"/>
        <c:lblAlgn val="ctr"/>
        <c:lblOffset val="100"/>
        <c:noMultiLvlLbl val="1"/>
      </c:catAx>
      <c:valAx>
        <c:axId val="623095967"/>
        <c:scaling>
          <c:orientation val="minMax"/>
        </c:scaling>
        <c:delete val="0"/>
        <c:axPos val="l"/>
        <c:title>
          <c:tx>
            <c:rich>
              <a:bodyPr/>
              <a:lstStyle/>
              <a:p>
                <a:pPr lvl="0">
                  <a:defRPr b="0">
                    <a:solidFill>
                      <a:srgbClr val="000000"/>
                    </a:solidFill>
                    <a:latin typeface="+mn-lt"/>
                  </a:defRPr>
                </a:pPr>
                <a:endParaRPr lang="id-ID"/>
              </a:p>
            </c:rich>
          </c:tx>
          <c:overlay val="0"/>
        </c:title>
        <c:numFmt formatCode="_-* #,##0.00_-;\-* #,##0.00_-;_-* &quot;-&quot;_-;_-@" sourceLinked="1"/>
        <c:majorTickMark val="in"/>
        <c:minorTickMark val="none"/>
        <c:tickLblPos val="nextTo"/>
        <c:spPr>
          <a:ln/>
        </c:spPr>
        <c:txPr>
          <a:bodyPr/>
          <a:lstStyle/>
          <a:p>
            <a:pPr lvl="0">
              <a:defRPr sz="900" b="0" i="0">
                <a:solidFill>
                  <a:srgbClr val="000000"/>
                </a:solidFill>
                <a:latin typeface="Trebuchet MS"/>
              </a:defRPr>
            </a:pPr>
            <a:endParaRPr lang="id-ID"/>
          </a:p>
        </c:txPr>
        <c:crossAx val="512879665"/>
        <c:crosses val="autoZero"/>
        <c:crossBetween val="between"/>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000" b="0" i="0">
                <a:solidFill>
                  <a:srgbClr val="757575"/>
                </a:solidFill>
                <a:latin typeface="Trebuchet MS"/>
              </a:defRPr>
            </a:pPr>
            <a:r>
              <a:rPr lang="id-ID" sz="1000" b="0" i="0">
                <a:solidFill>
                  <a:srgbClr val="757575"/>
                </a:solidFill>
                <a:latin typeface="Trebuchet MS"/>
              </a:rPr>
              <a:t>Mean time between failure </a:t>
            </a:r>
          </a:p>
        </c:rich>
      </c:tx>
      <c:overlay val="0"/>
    </c:title>
    <c:autoTitleDeleted val="0"/>
    <c:plotArea>
      <c:layout/>
      <c:barChart>
        <c:barDir val="col"/>
        <c:grouping val="clustered"/>
        <c:varyColors val="1"/>
        <c:ser>
          <c:idx val="0"/>
          <c:order val="0"/>
          <c:tx>
            <c:v>Actual MTBF</c:v>
          </c:tx>
          <c:spPr>
            <a:solidFill>
              <a:srgbClr val="FFFF00"/>
            </a:solidFill>
            <a:ln cmpd="sng">
              <a:solidFill>
                <a:srgbClr val="000000"/>
              </a:solidFill>
            </a:ln>
          </c:spPr>
          <c:invertIfNegative val="1"/>
          <c:dLbls>
            <c:spPr>
              <a:noFill/>
              <a:ln>
                <a:noFill/>
              </a:ln>
              <a:effectLst/>
            </c:spPr>
            <c:txPr>
              <a:bodyPr/>
              <a:lstStyle/>
              <a:p>
                <a:pPr lvl="0">
                  <a:defRPr sz="900" b="0" i="0">
                    <a:latin typeface="Trebuchet M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D_KPI!$B$10:$B$16</c:f>
              <c:strCache>
                <c:ptCount val="6"/>
                <c:pt idx="0">
                  <c:v>Axor 3336 OB TKI</c:v>
                </c:pt>
                <c:pt idx="1">
                  <c:v>Axor 3336 OB KPB</c:v>
                </c:pt>
                <c:pt idx="2">
                  <c:v>Prima LX 2528</c:v>
                </c:pt>
                <c:pt idx="3">
                  <c:v>Water Pump</c:v>
                </c:pt>
                <c:pt idx="4">
                  <c:v>Tower Lamp</c:v>
                </c:pt>
                <c:pt idx="5">
                  <c:v>Average</c:v>
                </c:pt>
              </c:strCache>
            </c:strRef>
          </c:cat>
          <c:val>
            <c:numRef>
              <c:f>D_KPI!$Q$10:$Q$16</c:f>
              <c:numCache>
                <c:formatCode>_-* #,##0.00_-;\-* #,##0.00_-;_-* "-"_-;_-@</c:formatCode>
                <c:ptCount val="6"/>
                <c:pt idx="0">
                  <c:v>32.080843440328728</c:v>
                </c:pt>
                <c:pt idx="1">
                  <c:v>50.898222765086572</c:v>
                </c:pt>
                <c:pt idx="2">
                  <c:v>32.333333333333336</c:v>
                </c:pt>
                <c:pt idx="3">
                  <c:v>103.53846153846153</c:v>
                </c:pt>
                <c:pt idx="4">
                  <c:v>254.80645161290323</c:v>
                </c:pt>
                <c:pt idx="5" formatCode="0.00">
                  <c:v>94.731462538022683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15A-4D9E-920C-93D073E24D82}"/>
            </c:ext>
          </c:extLst>
        </c:ser>
        <c:dLbls>
          <c:showLegendKey val="0"/>
          <c:showVal val="0"/>
          <c:showCatName val="0"/>
          <c:showSerName val="0"/>
          <c:showPercent val="0"/>
          <c:showBubbleSize val="0"/>
        </c:dLbls>
        <c:gapWidth val="150"/>
        <c:axId val="575763552"/>
        <c:axId val="1772279776"/>
      </c:barChart>
      <c:lineChart>
        <c:grouping val="standard"/>
        <c:varyColors val="1"/>
        <c:ser>
          <c:idx val="1"/>
          <c:order val="1"/>
          <c:tx>
            <c:v>Plan MTBF</c:v>
          </c:tx>
          <c:spPr>
            <a:ln w="28575" cmpd="sng">
              <a:solidFill>
                <a:srgbClr val="FF0000">
                  <a:alpha val="100000"/>
                </a:srgbClr>
              </a:solidFill>
              <a:prstDash val="dash"/>
            </a:ln>
          </c:spPr>
          <c:marker>
            <c:symbol val="none"/>
          </c:marker>
          <c:cat>
            <c:strRef>
              <c:f>D_KPI!$B$10:$B$16</c:f>
              <c:strCache>
                <c:ptCount val="6"/>
                <c:pt idx="0">
                  <c:v>Axor 3336 OB TKI</c:v>
                </c:pt>
                <c:pt idx="1">
                  <c:v>Axor 3336 OB KPB</c:v>
                </c:pt>
                <c:pt idx="2">
                  <c:v>Prima LX 2528</c:v>
                </c:pt>
                <c:pt idx="3">
                  <c:v>Water Pump</c:v>
                </c:pt>
                <c:pt idx="4">
                  <c:v>Tower Lamp</c:v>
                </c:pt>
                <c:pt idx="5">
                  <c:v>Average</c:v>
                </c:pt>
              </c:strCache>
            </c:strRef>
          </c:cat>
          <c:val>
            <c:numRef>
              <c:f>D_KPI!$P$10:$P$16</c:f>
              <c:numCache>
                <c:formatCode>_-* #,##0.00_-;\-* #,##0.00_-;_-* "-"_-;_-@</c:formatCode>
                <c:ptCount val="6"/>
                <c:pt idx="0">
                  <c:v>80</c:v>
                </c:pt>
                <c:pt idx="1">
                  <c:v>80</c:v>
                </c:pt>
                <c:pt idx="2">
                  <c:v>50</c:v>
                </c:pt>
                <c:pt idx="3">
                  <c:v>80</c:v>
                </c:pt>
                <c:pt idx="4">
                  <c:v>100</c:v>
                </c:pt>
                <c:pt idx="5" formatCode="0.00">
                  <c:v>78</c:v>
                </c:pt>
              </c:numCache>
            </c:numRef>
          </c:val>
          <c:smooth val="1"/>
          <c:extLst>
            <c:ext xmlns:c16="http://schemas.microsoft.com/office/drawing/2014/chart" uri="{C3380CC4-5D6E-409C-BE32-E72D297353CC}">
              <c16:uniqueId val="{00000001-E15A-4D9E-920C-93D073E24D82}"/>
            </c:ext>
          </c:extLst>
        </c:ser>
        <c:ser>
          <c:idx val="2"/>
          <c:order val="2"/>
          <c:tx>
            <c:v>Achievment</c:v>
          </c:tx>
          <c:spPr>
            <a:ln w="28575" cmpd="sng">
              <a:solidFill>
                <a:schemeClr val="accent3"/>
              </a:solidFill>
            </a:ln>
          </c:spPr>
          <c:marker>
            <c:symbol val="none"/>
          </c:marker>
          <c:cat>
            <c:strRef>
              <c:f>D_KPI!$B$10:$B$16</c:f>
              <c:strCache>
                <c:ptCount val="6"/>
                <c:pt idx="0">
                  <c:v>Axor 3336 OB TKI</c:v>
                </c:pt>
                <c:pt idx="1">
                  <c:v>Axor 3336 OB KPB</c:v>
                </c:pt>
                <c:pt idx="2">
                  <c:v>Prima LX 2528</c:v>
                </c:pt>
                <c:pt idx="3">
                  <c:v>Water Pump</c:v>
                </c:pt>
                <c:pt idx="4">
                  <c:v>Tower Lamp</c:v>
                </c:pt>
                <c:pt idx="5">
                  <c:v>Average</c:v>
                </c:pt>
              </c:strCache>
            </c:strRef>
          </c:cat>
          <c:val>
            <c:numRef>
              <c:f>D_KPI!$W$10:$W$16</c:f>
              <c:numCache>
                <c:formatCode>0.00%</c:formatCode>
                <c:ptCount val="6"/>
                <c:pt idx="0">
                  <c:v>0.4010105430041091</c:v>
                </c:pt>
                <c:pt idx="1">
                  <c:v>0.6362277845635822</c:v>
                </c:pt>
                <c:pt idx="2">
                  <c:v>0.64666666666666672</c:v>
                </c:pt>
                <c:pt idx="3">
                  <c:v>1.2942307692307691</c:v>
                </c:pt>
                <c:pt idx="4">
                  <c:v>2.5480645161290325</c:v>
                </c:pt>
                <c:pt idx="5">
                  <c:v>1.2145059299746497</c:v>
                </c:pt>
              </c:numCache>
            </c:numRef>
          </c:val>
          <c:smooth val="1"/>
          <c:extLst>
            <c:ext xmlns:c16="http://schemas.microsoft.com/office/drawing/2014/chart" uri="{C3380CC4-5D6E-409C-BE32-E72D297353CC}">
              <c16:uniqueId val="{00000002-E15A-4D9E-920C-93D073E24D82}"/>
            </c:ext>
          </c:extLst>
        </c:ser>
        <c:dLbls>
          <c:showLegendKey val="0"/>
          <c:showVal val="0"/>
          <c:showCatName val="0"/>
          <c:showSerName val="0"/>
          <c:showPercent val="0"/>
          <c:showBubbleSize val="0"/>
        </c:dLbls>
        <c:marker val="1"/>
        <c:smooth val="0"/>
        <c:axId val="575763552"/>
        <c:axId val="1772279776"/>
      </c:lineChart>
      <c:catAx>
        <c:axId val="575763552"/>
        <c:scaling>
          <c:orientation val="minMax"/>
        </c:scaling>
        <c:delete val="0"/>
        <c:axPos val="b"/>
        <c:title>
          <c:tx>
            <c:rich>
              <a:bodyPr/>
              <a:lstStyle/>
              <a:p>
                <a:pPr lvl="0">
                  <a:defRPr b="0">
                    <a:solidFill>
                      <a:srgbClr val="000000"/>
                    </a:solidFill>
                    <a:latin typeface="+mn-lt"/>
                  </a:defRPr>
                </a:pPr>
                <a:endParaRPr lang="id-ID"/>
              </a:p>
            </c:rich>
          </c:tx>
          <c:overlay val="0"/>
        </c:title>
        <c:numFmt formatCode="General" sourceLinked="1"/>
        <c:majorTickMark val="in"/>
        <c:minorTickMark val="none"/>
        <c:tickLblPos val="nextTo"/>
        <c:txPr>
          <a:bodyPr/>
          <a:lstStyle/>
          <a:p>
            <a:pPr lvl="0">
              <a:defRPr sz="900" b="0" i="0">
                <a:solidFill>
                  <a:srgbClr val="000000"/>
                </a:solidFill>
                <a:latin typeface="Trebuchet MS"/>
              </a:defRPr>
            </a:pPr>
            <a:endParaRPr lang="id-ID"/>
          </a:p>
        </c:txPr>
        <c:crossAx val="1772279776"/>
        <c:crosses val="autoZero"/>
        <c:auto val="1"/>
        <c:lblAlgn val="ctr"/>
        <c:lblOffset val="100"/>
        <c:noMultiLvlLbl val="1"/>
      </c:catAx>
      <c:valAx>
        <c:axId val="1772279776"/>
        <c:scaling>
          <c:orientation val="minMax"/>
        </c:scaling>
        <c:delete val="0"/>
        <c:axPos val="l"/>
        <c:title>
          <c:tx>
            <c:rich>
              <a:bodyPr/>
              <a:lstStyle/>
              <a:p>
                <a:pPr lvl="0">
                  <a:defRPr b="0">
                    <a:solidFill>
                      <a:srgbClr val="000000"/>
                    </a:solidFill>
                    <a:latin typeface="+mn-lt"/>
                  </a:defRPr>
                </a:pPr>
                <a:endParaRPr lang="id-ID"/>
              </a:p>
            </c:rich>
          </c:tx>
          <c:overlay val="0"/>
        </c:title>
        <c:numFmt formatCode="_-* #,##0.00_-;\-* #,##0.00_-;_-* &quot;-&quot;_-;_-@" sourceLinked="1"/>
        <c:majorTickMark val="in"/>
        <c:minorTickMark val="none"/>
        <c:tickLblPos val="nextTo"/>
        <c:spPr>
          <a:ln/>
        </c:spPr>
        <c:txPr>
          <a:bodyPr/>
          <a:lstStyle/>
          <a:p>
            <a:pPr lvl="0">
              <a:defRPr sz="900" b="0" i="0">
                <a:solidFill>
                  <a:srgbClr val="000000"/>
                </a:solidFill>
                <a:latin typeface="Trebuchet MS"/>
              </a:defRPr>
            </a:pPr>
            <a:endParaRPr lang="id-ID"/>
          </a:p>
        </c:txPr>
        <c:crossAx val="575763552"/>
        <c:crosses val="autoZero"/>
        <c:crossBetween val="between"/>
      </c:valAx>
    </c:plotArea>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000" b="0" i="0">
                <a:solidFill>
                  <a:srgbClr val="757575"/>
                </a:solidFill>
                <a:latin typeface="Trebuchet MS"/>
              </a:defRPr>
            </a:pPr>
            <a:r>
              <a:rPr lang="id-ID" sz="1000" b="0" i="0">
                <a:solidFill>
                  <a:srgbClr val="757575"/>
                </a:solidFill>
                <a:latin typeface="Trebuchet MS"/>
              </a:rPr>
              <a:t>Mean time to repair</a:t>
            </a:r>
          </a:p>
        </c:rich>
      </c:tx>
      <c:overlay val="0"/>
    </c:title>
    <c:autoTitleDeleted val="0"/>
    <c:plotArea>
      <c:layout/>
      <c:barChart>
        <c:barDir val="col"/>
        <c:grouping val="clustered"/>
        <c:varyColors val="1"/>
        <c:ser>
          <c:idx val="0"/>
          <c:order val="0"/>
          <c:tx>
            <c:v>Actual MTTR</c:v>
          </c:tx>
          <c:spPr>
            <a:solidFill>
              <a:srgbClr val="FFFF00"/>
            </a:solidFill>
            <a:ln cmpd="sng">
              <a:solidFill>
                <a:srgbClr val="000000"/>
              </a:solidFill>
            </a:ln>
          </c:spPr>
          <c:invertIfNegative val="1"/>
          <c:dPt>
            <c:idx val="0"/>
            <c:invertIfNegative val="1"/>
            <c:bubble3D val="0"/>
            <c:spPr>
              <a:solidFill>
                <a:schemeClr val="accent2"/>
              </a:solidFill>
              <a:ln cmpd="sng">
                <a:solidFill>
                  <a:srgbClr val="000000"/>
                </a:solidFill>
              </a:ln>
            </c:spPr>
            <c:extLst>
              <c:ext xmlns:c16="http://schemas.microsoft.com/office/drawing/2014/chart" uri="{C3380CC4-5D6E-409C-BE32-E72D297353CC}">
                <c16:uniqueId val="{00000001-08B5-4696-B194-698266082826}"/>
              </c:ext>
            </c:extLst>
          </c:dPt>
          <c:dPt>
            <c:idx val="1"/>
            <c:invertIfNegative val="1"/>
            <c:bubble3D val="0"/>
            <c:spPr>
              <a:solidFill>
                <a:schemeClr val="accent2"/>
              </a:solidFill>
              <a:ln cmpd="sng">
                <a:solidFill>
                  <a:srgbClr val="000000"/>
                </a:solidFill>
              </a:ln>
            </c:spPr>
            <c:extLst>
              <c:ext xmlns:c16="http://schemas.microsoft.com/office/drawing/2014/chart" uri="{C3380CC4-5D6E-409C-BE32-E72D297353CC}">
                <c16:uniqueId val="{00000003-08B5-4696-B194-698266082826}"/>
              </c:ext>
            </c:extLst>
          </c:dPt>
          <c:dPt>
            <c:idx val="4"/>
            <c:invertIfNegative val="1"/>
            <c:bubble3D val="0"/>
            <c:spPr>
              <a:solidFill>
                <a:schemeClr val="accent2"/>
              </a:solidFill>
              <a:ln cmpd="sng">
                <a:solidFill>
                  <a:srgbClr val="000000"/>
                </a:solidFill>
              </a:ln>
            </c:spPr>
            <c:extLst>
              <c:ext xmlns:c16="http://schemas.microsoft.com/office/drawing/2014/chart" uri="{C3380CC4-5D6E-409C-BE32-E72D297353CC}">
                <c16:uniqueId val="{00000005-08B5-4696-B194-698266082826}"/>
              </c:ext>
            </c:extLst>
          </c:dPt>
          <c:dLbls>
            <c:spPr>
              <a:noFill/>
              <a:ln>
                <a:noFill/>
              </a:ln>
              <a:effectLst/>
            </c:spPr>
            <c:txPr>
              <a:bodyPr/>
              <a:lstStyle/>
              <a:p>
                <a:pPr lvl="0">
                  <a:defRPr sz="900" b="0" i="0">
                    <a:latin typeface="Trebuchet M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D_KPI!$B$10:$B$16</c:f>
              <c:strCache>
                <c:ptCount val="6"/>
                <c:pt idx="0">
                  <c:v>Axor 3336 OB TKI</c:v>
                </c:pt>
                <c:pt idx="1">
                  <c:v>Axor 3336 OB KPB</c:v>
                </c:pt>
                <c:pt idx="2">
                  <c:v>Prima LX 2528</c:v>
                </c:pt>
                <c:pt idx="3">
                  <c:v>Water Pump</c:v>
                </c:pt>
                <c:pt idx="4">
                  <c:v>Tower Lamp</c:v>
                </c:pt>
                <c:pt idx="5">
                  <c:v>Average</c:v>
                </c:pt>
              </c:strCache>
            </c:strRef>
          </c:cat>
          <c:val>
            <c:numRef>
              <c:f>D_KPI!$S$10:$S$16</c:f>
              <c:numCache>
                <c:formatCode>_-* #,##0.00_-;\-* #,##0.00_-;_-* "-"_-;_-@</c:formatCode>
                <c:ptCount val="6"/>
                <c:pt idx="0">
                  <c:v>3.6652156002614968</c:v>
                </c:pt>
                <c:pt idx="1">
                  <c:v>3.516798632545278</c:v>
                </c:pt>
                <c:pt idx="2">
                  <c:v>2.8333378666690772</c:v>
                </c:pt>
                <c:pt idx="3">
                  <c:v>44.307763200113534</c:v>
                </c:pt>
                <c:pt idx="4">
                  <c:v>0</c:v>
                </c:pt>
                <c:pt idx="5" formatCode="0.00">
                  <c:v>10.864623059917879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08B5-4696-B194-698266082826}"/>
            </c:ext>
          </c:extLst>
        </c:ser>
        <c:dLbls>
          <c:showLegendKey val="0"/>
          <c:showVal val="0"/>
          <c:showCatName val="0"/>
          <c:showSerName val="0"/>
          <c:showPercent val="0"/>
          <c:showBubbleSize val="0"/>
        </c:dLbls>
        <c:gapWidth val="150"/>
        <c:axId val="1414816909"/>
        <c:axId val="341361592"/>
      </c:barChart>
      <c:lineChart>
        <c:grouping val="standard"/>
        <c:varyColors val="0"/>
        <c:ser>
          <c:idx val="1"/>
          <c:order val="1"/>
          <c:tx>
            <c:v>Plan MTTR</c:v>
          </c:tx>
          <c:spPr>
            <a:ln w="28575" cmpd="sng">
              <a:solidFill>
                <a:srgbClr val="FF0000">
                  <a:alpha val="100000"/>
                </a:srgbClr>
              </a:solidFill>
              <a:prstDash val="dash"/>
            </a:ln>
          </c:spPr>
          <c:marker>
            <c:symbol val="none"/>
          </c:marker>
          <c:cat>
            <c:strRef>
              <c:f>D_KPI!$B$10:$B$16</c:f>
              <c:strCache>
                <c:ptCount val="6"/>
                <c:pt idx="0">
                  <c:v>Axor 3336 OB TKI</c:v>
                </c:pt>
                <c:pt idx="1">
                  <c:v>Axor 3336 OB KPB</c:v>
                </c:pt>
                <c:pt idx="2">
                  <c:v>Prima LX 2528</c:v>
                </c:pt>
                <c:pt idx="3">
                  <c:v>Water Pump</c:v>
                </c:pt>
                <c:pt idx="4">
                  <c:v>Tower Lamp</c:v>
                </c:pt>
                <c:pt idx="5">
                  <c:v>Average</c:v>
                </c:pt>
              </c:strCache>
            </c:strRef>
          </c:cat>
          <c:val>
            <c:numRef>
              <c:f>D_KPI!$R$10:$R$16</c:f>
              <c:numCache>
                <c:formatCode>_-* #,##0.00_-;\-* #,##0.00_-;_-* "-"_-;_-@</c:formatCode>
                <c:ptCount val="6"/>
                <c:pt idx="0">
                  <c:v>6</c:v>
                </c:pt>
                <c:pt idx="1">
                  <c:v>6</c:v>
                </c:pt>
                <c:pt idx="2">
                  <c:v>6</c:v>
                </c:pt>
                <c:pt idx="3">
                  <c:v>6</c:v>
                </c:pt>
                <c:pt idx="4">
                  <c:v>6</c:v>
                </c:pt>
                <c:pt idx="5" formatCode="0.00">
                  <c:v>6</c:v>
                </c:pt>
              </c:numCache>
            </c:numRef>
          </c:val>
          <c:smooth val="1"/>
          <c:extLst>
            <c:ext xmlns:c16="http://schemas.microsoft.com/office/drawing/2014/chart" uri="{C3380CC4-5D6E-409C-BE32-E72D297353CC}">
              <c16:uniqueId val="{00000007-08B5-4696-B194-698266082826}"/>
            </c:ext>
          </c:extLst>
        </c:ser>
        <c:dLbls>
          <c:showLegendKey val="0"/>
          <c:showVal val="0"/>
          <c:showCatName val="0"/>
          <c:showSerName val="0"/>
          <c:showPercent val="0"/>
          <c:showBubbleSize val="0"/>
        </c:dLbls>
        <c:marker val="1"/>
        <c:smooth val="0"/>
        <c:axId val="1414816909"/>
        <c:axId val="341361592"/>
      </c:lineChart>
      <c:catAx>
        <c:axId val="1414816909"/>
        <c:scaling>
          <c:orientation val="minMax"/>
        </c:scaling>
        <c:delete val="0"/>
        <c:axPos val="b"/>
        <c:title>
          <c:tx>
            <c:rich>
              <a:bodyPr/>
              <a:lstStyle/>
              <a:p>
                <a:pPr lvl="0">
                  <a:defRPr b="0">
                    <a:solidFill>
                      <a:srgbClr val="000000"/>
                    </a:solidFill>
                    <a:latin typeface="+mn-lt"/>
                  </a:defRPr>
                </a:pPr>
                <a:endParaRPr lang="id-ID"/>
              </a:p>
            </c:rich>
          </c:tx>
          <c:overlay val="0"/>
        </c:title>
        <c:numFmt formatCode="General" sourceLinked="1"/>
        <c:majorTickMark val="in"/>
        <c:minorTickMark val="none"/>
        <c:tickLblPos val="nextTo"/>
        <c:txPr>
          <a:bodyPr/>
          <a:lstStyle/>
          <a:p>
            <a:pPr lvl="0">
              <a:defRPr sz="900" b="0" i="0">
                <a:solidFill>
                  <a:srgbClr val="000000"/>
                </a:solidFill>
                <a:latin typeface="Trebuchet MS"/>
              </a:defRPr>
            </a:pPr>
            <a:endParaRPr lang="id-ID"/>
          </a:p>
        </c:txPr>
        <c:crossAx val="341361592"/>
        <c:crosses val="autoZero"/>
        <c:auto val="1"/>
        <c:lblAlgn val="ctr"/>
        <c:lblOffset val="100"/>
        <c:noMultiLvlLbl val="1"/>
      </c:catAx>
      <c:valAx>
        <c:axId val="341361592"/>
        <c:scaling>
          <c:orientation val="minMax"/>
        </c:scaling>
        <c:delete val="0"/>
        <c:axPos val="l"/>
        <c:title>
          <c:tx>
            <c:rich>
              <a:bodyPr/>
              <a:lstStyle/>
              <a:p>
                <a:pPr lvl="0">
                  <a:defRPr b="0">
                    <a:solidFill>
                      <a:srgbClr val="000000"/>
                    </a:solidFill>
                    <a:latin typeface="+mn-lt"/>
                  </a:defRPr>
                </a:pPr>
                <a:endParaRPr lang="id-ID"/>
              </a:p>
            </c:rich>
          </c:tx>
          <c:overlay val="0"/>
        </c:title>
        <c:numFmt formatCode="_-* #,##0.00_-;\-* #,##0.00_-;_-* &quot;-&quot;_-;_-@" sourceLinked="1"/>
        <c:majorTickMark val="in"/>
        <c:minorTickMark val="none"/>
        <c:tickLblPos val="nextTo"/>
        <c:spPr>
          <a:ln/>
        </c:spPr>
        <c:txPr>
          <a:bodyPr/>
          <a:lstStyle/>
          <a:p>
            <a:pPr lvl="0">
              <a:defRPr sz="900" b="0" i="0">
                <a:solidFill>
                  <a:srgbClr val="000000"/>
                </a:solidFill>
                <a:latin typeface="Trebuchet MS"/>
              </a:defRPr>
            </a:pPr>
            <a:endParaRPr lang="id-ID"/>
          </a:p>
        </c:txPr>
        <c:crossAx val="1414816909"/>
        <c:crosses val="autoZero"/>
        <c:crossBetween val="between"/>
      </c:valAx>
    </c:plotArea>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000" b="0" i="0">
                <a:solidFill>
                  <a:srgbClr val="757575"/>
                </a:solidFill>
                <a:latin typeface="Trebuchet MS"/>
              </a:defRPr>
            </a:pPr>
            <a:r>
              <a:rPr sz="1000" b="0" i="0">
                <a:solidFill>
                  <a:srgbClr val="757575"/>
                </a:solidFill>
                <a:latin typeface="Trebuchet MS"/>
              </a:rPr>
              <a:t>Physical Availability MERCY AXOR 3336, COAL</a:t>
            </a:r>
          </a:p>
        </c:rich>
      </c:tx>
      <c:overlay val="0"/>
    </c:title>
    <c:autoTitleDeleted val="0"/>
    <c:plotArea>
      <c:layout/>
      <c:barChart>
        <c:barDir val="col"/>
        <c:grouping val="clustered"/>
        <c:varyColors val="1"/>
        <c:ser>
          <c:idx val="0"/>
          <c:order val="0"/>
          <c:spPr>
            <a:solidFill>
              <a:srgbClr val="FF0000"/>
            </a:solidFill>
            <a:ln cmpd="sng">
              <a:solidFill>
                <a:srgbClr val="000000"/>
              </a:solidFill>
            </a:ln>
          </c:spPr>
          <c:invertIfNegative val="1"/>
          <c:dPt>
            <c:idx val="8"/>
            <c:invertIfNegative val="1"/>
            <c:bubble3D val="0"/>
            <c:spPr>
              <a:solidFill>
                <a:srgbClr val="92D050"/>
              </a:solidFill>
              <a:ln cmpd="sng">
                <a:solidFill>
                  <a:srgbClr val="000000"/>
                </a:solidFill>
              </a:ln>
            </c:spPr>
            <c:extLst>
              <c:ext xmlns:c16="http://schemas.microsoft.com/office/drawing/2014/chart" uri="{C3380CC4-5D6E-409C-BE32-E72D297353CC}">
                <c16:uniqueId val="{00000001-D732-4C1E-B1D0-81B45E705862}"/>
              </c:ext>
            </c:extLst>
          </c:dPt>
          <c:dPt>
            <c:idx val="9"/>
            <c:invertIfNegative val="1"/>
            <c:bubble3D val="0"/>
            <c:spPr>
              <a:solidFill>
                <a:srgbClr val="92D050"/>
              </a:solidFill>
              <a:ln cmpd="sng">
                <a:solidFill>
                  <a:srgbClr val="000000"/>
                </a:solidFill>
              </a:ln>
            </c:spPr>
            <c:extLst>
              <c:ext xmlns:c16="http://schemas.microsoft.com/office/drawing/2014/chart" uri="{C3380CC4-5D6E-409C-BE32-E72D297353CC}">
                <c16:uniqueId val="{00000003-D732-4C1E-B1D0-81B45E705862}"/>
              </c:ext>
            </c:extLst>
          </c:dPt>
          <c:dPt>
            <c:idx val="14"/>
            <c:invertIfNegative val="1"/>
            <c:bubble3D val="0"/>
            <c:spPr>
              <a:solidFill>
                <a:srgbClr val="92D050"/>
              </a:solidFill>
              <a:ln cmpd="sng">
                <a:solidFill>
                  <a:srgbClr val="000000"/>
                </a:solidFill>
              </a:ln>
            </c:spPr>
            <c:extLst>
              <c:ext xmlns:c16="http://schemas.microsoft.com/office/drawing/2014/chart" uri="{C3380CC4-5D6E-409C-BE32-E72D297353CC}">
                <c16:uniqueId val="{00000005-D732-4C1E-B1D0-81B45E705862}"/>
              </c:ext>
            </c:extLst>
          </c:dPt>
          <c:dPt>
            <c:idx val="22"/>
            <c:invertIfNegative val="1"/>
            <c:bubble3D val="0"/>
            <c:spPr>
              <a:solidFill>
                <a:srgbClr val="00B0F0"/>
              </a:solidFill>
              <a:ln cmpd="sng">
                <a:solidFill>
                  <a:srgbClr val="000000"/>
                </a:solidFill>
              </a:ln>
            </c:spPr>
            <c:extLst>
              <c:ext xmlns:c16="http://schemas.microsoft.com/office/drawing/2014/chart" uri="{C3380CC4-5D6E-409C-BE32-E72D297353CC}">
                <c16:uniqueId val="{00000007-D732-4C1E-B1D0-81B45E705862}"/>
              </c:ext>
            </c:extLst>
          </c:dPt>
          <c:dLbls>
            <c:spPr>
              <a:noFill/>
              <a:ln>
                <a:noFill/>
              </a:ln>
              <a:effectLst/>
            </c:spPr>
            <c:txPr>
              <a:bodyPr/>
              <a:lstStyle/>
              <a:p>
                <a:pPr lvl="0">
                  <a:defRPr sz="900" b="0" i="0">
                    <a:latin typeface="Trebuchet M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 KPI'!$B$44:$B$65</c:f>
              <c:strCache>
                <c:ptCount val="22"/>
                <c:pt idx="0">
                  <c:v>DT MERCY 115</c:v>
                </c:pt>
                <c:pt idx="1">
                  <c:v>DT MERCY 116</c:v>
                </c:pt>
                <c:pt idx="2">
                  <c:v>DT MERCY 117</c:v>
                </c:pt>
                <c:pt idx="3">
                  <c:v>WP 05</c:v>
                </c:pt>
                <c:pt idx="4">
                  <c:v>WP 08</c:v>
                </c:pt>
                <c:pt idx="5">
                  <c:v>WP 09</c:v>
                </c:pt>
                <c:pt idx="6">
                  <c:v>WP 10</c:v>
                </c:pt>
                <c:pt idx="7">
                  <c:v>WP 11</c:v>
                </c:pt>
                <c:pt idx="8">
                  <c:v>WP 12</c:v>
                </c:pt>
                <c:pt idx="9">
                  <c:v>WP 13</c:v>
                </c:pt>
                <c:pt idx="10">
                  <c:v>WP 14</c:v>
                </c:pt>
                <c:pt idx="11">
                  <c:v>WP 15</c:v>
                </c:pt>
                <c:pt idx="12">
                  <c:v>WP 16</c:v>
                </c:pt>
                <c:pt idx="13">
                  <c:v>WP 17</c:v>
                </c:pt>
                <c:pt idx="14">
                  <c:v>WP 18</c:v>
                </c:pt>
                <c:pt idx="15">
                  <c:v>WP 19</c:v>
                </c:pt>
                <c:pt idx="16">
                  <c:v>TL 001</c:v>
                </c:pt>
                <c:pt idx="17">
                  <c:v>TL 002</c:v>
                </c:pt>
                <c:pt idx="18">
                  <c:v>TL 003</c:v>
                </c:pt>
                <c:pt idx="19">
                  <c:v>TL 004</c:v>
                </c:pt>
                <c:pt idx="20">
                  <c:v>TL 005</c:v>
                </c:pt>
                <c:pt idx="21">
                  <c:v>TL 006</c:v>
                </c:pt>
              </c:strCache>
            </c:strRef>
          </c:cat>
          <c:val>
            <c:numRef>
              <c:f>'Summary KPI'!$AD$44:$AD$65</c:f>
              <c:numCache>
                <c:formatCode>0.0%</c:formatCode>
                <c:ptCount val="22"/>
                <c:pt idx="0">
                  <c:v>0.73900421203617961</c:v>
                </c:pt>
                <c:pt idx="1">
                  <c:v>0.95821752574001384</c:v>
                </c:pt>
                <c:pt idx="2">
                  <c:v>0.93342581940656855</c:v>
                </c:pt>
                <c:pt idx="3">
                  <c:v>1</c:v>
                </c:pt>
                <c:pt idx="4">
                  <c:v>1</c:v>
                </c:pt>
                <c:pt idx="5">
                  <c:v>1</c:v>
                </c:pt>
                <c:pt idx="6">
                  <c:v>1</c:v>
                </c:pt>
                <c:pt idx="7">
                  <c:v>1</c:v>
                </c:pt>
                <c:pt idx="8">
                  <c:v>1</c:v>
                </c:pt>
                <c:pt idx="9">
                  <c:v>1</c:v>
                </c:pt>
                <c:pt idx="10">
                  <c:v>0.19999871999795005</c:v>
                </c:pt>
                <c:pt idx="11">
                  <c:v>1</c:v>
                </c:pt>
                <c:pt idx="12">
                  <c:v>1</c:v>
                </c:pt>
                <c:pt idx="13">
                  <c:v>1</c:v>
                </c:pt>
                <c:pt idx="14">
                  <c:v>1</c:v>
                </c:pt>
                <c:pt idx="15">
                  <c:v>1</c:v>
                </c:pt>
                <c:pt idx="16">
                  <c:v>1</c:v>
                </c:pt>
                <c:pt idx="17">
                  <c:v>1</c:v>
                </c:pt>
                <c:pt idx="18">
                  <c:v>1</c:v>
                </c:pt>
                <c:pt idx="19">
                  <c:v>0.76666629333273539</c:v>
                </c:pt>
                <c:pt idx="20">
                  <c:v>0.39999903999846254</c:v>
                </c:pt>
                <c:pt idx="21">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8-D732-4C1E-B1D0-81B45E705862}"/>
            </c:ext>
          </c:extLst>
        </c:ser>
        <c:dLbls>
          <c:showLegendKey val="0"/>
          <c:showVal val="0"/>
          <c:showCatName val="0"/>
          <c:showSerName val="0"/>
          <c:showPercent val="0"/>
          <c:showBubbleSize val="0"/>
        </c:dLbls>
        <c:gapWidth val="150"/>
        <c:axId val="174822471"/>
        <c:axId val="1510036343"/>
      </c:barChart>
      <c:lineChart>
        <c:grouping val="standard"/>
        <c:varyColors val="0"/>
        <c:ser>
          <c:idx val="1"/>
          <c:order val="1"/>
          <c:spPr>
            <a:ln w="28575" cmpd="sng">
              <a:solidFill>
                <a:schemeClr val="accent1"/>
              </a:solidFill>
              <a:prstDash val="dashDot"/>
            </a:ln>
          </c:spPr>
          <c:marker>
            <c:symbol val="none"/>
          </c:marker>
          <c:cat>
            <c:strRef>
              <c:f>'Summary KPI'!$B$44:$B$65</c:f>
              <c:strCache>
                <c:ptCount val="22"/>
                <c:pt idx="0">
                  <c:v>DT MERCY 115</c:v>
                </c:pt>
                <c:pt idx="1">
                  <c:v>DT MERCY 116</c:v>
                </c:pt>
                <c:pt idx="2">
                  <c:v>DT MERCY 117</c:v>
                </c:pt>
                <c:pt idx="3">
                  <c:v>WP 05</c:v>
                </c:pt>
                <c:pt idx="4">
                  <c:v>WP 08</c:v>
                </c:pt>
                <c:pt idx="5">
                  <c:v>WP 09</c:v>
                </c:pt>
                <c:pt idx="6">
                  <c:v>WP 10</c:v>
                </c:pt>
                <c:pt idx="7">
                  <c:v>WP 11</c:v>
                </c:pt>
                <c:pt idx="8">
                  <c:v>WP 12</c:v>
                </c:pt>
                <c:pt idx="9">
                  <c:v>WP 13</c:v>
                </c:pt>
                <c:pt idx="10">
                  <c:v>WP 14</c:v>
                </c:pt>
                <c:pt idx="11">
                  <c:v>WP 15</c:v>
                </c:pt>
                <c:pt idx="12">
                  <c:v>WP 16</c:v>
                </c:pt>
                <c:pt idx="13">
                  <c:v>WP 17</c:v>
                </c:pt>
                <c:pt idx="14">
                  <c:v>WP 18</c:v>
                </c:pt>
                <c:pt idx="15">
                  <c:v>WP 19</c:v>
                </c:pt>
                <c:pt idx="16">
                  <c:v>TL 001</c:v>
                </c:pt>
                <c:pt idx="17">
                  <c:v>TL 002</c:v>
                </c:pt>
                <c:pt idx="18">
                  <c:v>TL 003</c:v>
                </c:pt>
                <c:pt idx="19">
                  <c:v>TL 004</c:v>
                </c:pt>
                <c:pt idx="20">
                  <c:v>TL 005</c:v>
                </c:pt>
                <c:pt idx="21">
                  <c:v>TL 006</c:v>
                </c:pt>
              </c:strCache>
            </c:strRef>
          </c:cat>
          <c:val>
            <c:numRef>
              <c:f>'Summary KPI'!$AV$44:$AV$65</c:f>
              <c:numCache>
                <c:formatCode>0.0%</c:formatCode>
                <c:ptCount val="22"/>
                <c:pt idx="0">
                  <c:v>0.85</c:v>
                </c:pt>
                <c:pt idx="1">
                  <c:v>0.85</c:v>
                </c:pt>
                <c:pt idx="2">
                  <c:v>0.85</c:v>
                </c:pt>
                <c:pt idx="3">
                  <c:v>0.85</c:v>
                </c:pt>
                <c:pt idx="4">
                  <c:v>0.85</c:v>
                </c:pt>
                <c:pt idx="5">
                  <c:v>0.85</c:v>
                </c:pt>
                <c:pt idx="6">
                  <c:v>0.85</c:v>
                </c:pt>
                <c:pt idx="7">
                  <c:v>0.85</c:v>
                </c:pt>
                <c:pt idx="8">
                  <c:v>0.85</c:v>
                </c:pt>
                <c:pt idx="9">
                  <c:v>0.85</c:v>
                </c:pt>
                <c:pt idx="10">
                  <c:v>0.85</c:v>
                </c:pt>
                <c:pt idx="11">
                  <c:v>0.85</c:v>
                </c:pt>
                <c:pt idx="12">
                  <c:v>0.85</c:v>
                </c:pt>
                <c:pt idx="13">
                  <c:v>0.85</c:v>
                </c:pt>
                <c:pt idx="14">
                  <c:v>0.85</c:v>
                </c:pt>
                <c:pt idx="15">
                  <c:v>0.85</c:v>
                </c:pt>
                <c:pt idx="16">
                  <c:v>0.85</c:v>
                </c:pt>
                <c:pt idx="17">
                  <c:v>0.85</c:v>
                </c:pt>
                <c:pt idx="18">
                  <c:v>0.85</c:v>
                </c:pt>
                <c:pt idx="19">
                  <c:v>0.85</c:v>
                </c:pt>
                <c:pt idx="20">
                  <c:v>0.85</c:v>
                </c:pt>
                <c:pt idx="21">
                  <c:v>0.85</c:v>
                </c:pt>
              </c:numCache>
            </c:numRef>
          </c:val>
          <c:smooth val="0"/>
          <c:extLst>
            <c:ext xmlns:c16="http://schemas.microsoft.com/office/drawing/2014/chart" uri="{C3380CC4-5D6E-409C-BE32-E72D297353CC}">
              <c16:uniqueId val="{00000009-D732-4C1E-B1D0-81B45E705862}"/>
            </c:ext>
          </c:extLst>
        </c:ser>
        <c:dLbls>
          <c:showLegendKey val="0"/>
          <c:showVal val="0"/>
          <c:showCatName val="0"/>
          <c:showSerName val="0"/>
          <c:showPercent val="0"/>
          <c:showBubbleSize val="0"/>
        </c:dLbls>
        <c:marker val="1"/>
        <c:smooth val="0"/>
        <c:axId val="174822471"/>
        <c:axId val="1510036343"/>
      </c:lineChart>
      <c:catAx>
        <c:axId val="17482247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in"/>
        <c:minorTickMark val="none"/>
        <c:tickLblPos val="nextTo"/>
        <c:txPr>
          <a:bodyPr/>
          <a:lstStyle/>
          <a:p>
            <a:pPr lvl="0">
              <a:defRPr sz="800" b="0" i="0">
                <a:solidFill>
                  <a:srgbClr val="000000"/>
                </a:solidFill>
                <a:latin typeface="Trebuchet MS"/>
              </a:defRPr>
            </a:pPr>
            <a:endParaRPr lang="id-ID"/>
          </a:p>
        </c:txPr>
        <c:crossAx val="1510036343"/>
        <c:crosses val="autoZero"/>
        <c:auto val="1"/>
        <c:lblAlgn val="ctr"/>
        <c:lblOffset val="100"/>
        <c:noMultiLvlLbl val="1"/>
      </c:catAx>
      <c:valAx>
        <c:axId val="1510036343"/>
        <c:scaling>
          <c:orientation val="minMax"/>
        </c:scaling>
        <c:delete val="0"/>
        <c:axPos val="l"/>
        <c:title>
          <c:tx>
            <c:rich>
              <a:bodyPr/>
              <a:lstStyle/>
              <a:p>
                <a:pPr lvl="0">
                  <a:defRPr b="0">
                    <a:solidFill>
                      <a:srgbClr val="000000"/>
                    </a:solidFill>
                    <a:latin typeface="+mn-lt"/>
                  </a:defRPr>
                </a:pPr>
                <a:endParaRPr/>
              </a:p>
            </c:rich>
          </c:tx>
          <c:overlay val="0"/>
        </c:title>
        <c:numFmt formatCode="0.0%" sourceLinked="1"/>
        <c:majorTickMark val="in"/>
        <c:minorTickMark val="none"/>
        <c:tickLblPos val="nextTo"/>
        <c:spPr>
          <a:ln/>
        </c:spPr>
        <c:txPr>
          <a:bodyPr/>
          <a:lstStyle/>
          <a:p>
            <a:pPr lvl="0">
              <a:defRPr sz="900" b="0" i="0">
                <a:solidFill>
                  <a:srgbClr val="000000"/>
                </a:solidFill>
                <a:latin typeface="Trebuchet MS"/>
              </a:defRPr>
            </a:pPr>
            <a:endParaRPr lang="id-ID"/>
          </a:p>
        </c:txPr>
        <c:crossAx val="174822471"/>
        <c:crosses val="autoZero"/>
        <c:crossBetween val="between"/>
      </c:valAx>
    </c:plotArea>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000" b="0" i="0">
                <a:solidFill>
                  <a:srgbClr val="757575"/>
                </a:solidFill>
                <a:latin typeface="Trebuchet MS"/>
              </a:defRPr>
            </a:pPr>
            <a:r>
              <a:rPr sz="1000" b="0" i="0">
                <a:solidFill>
                  <a:srgbClr val="757575"/>
                </a:solidFill>
                <a:latin typeface="Trebuchet MS"/>
              </a:rPr>
              <a:t>Physical Availability MERCY AXOR 3336, OB</a:t>
            </a:r>
          </a:p>
        </c:rich>
      </c:tx>
      <c:overlay val="0"/>
    </c:title>
    <c:autoTitleDeleted val="0"/>
    <c:plotArea>
      <c:layout/>
      <c:barChart>
        <c:barDir val="col"/>
        <c:grouping val="clustered"/>
        <c:varyColors val="1"/>
        <c:ser>
          <c:idx val="0"/>
          <c:order val="0"/>
          <c:spPr>
            <a:solidFill>
              <a:srgbClr val="92D050"/>
            </a:solidFill>
            <a:ln cmpd="sng">
              <a:solidFill>
                <a:srgbClr val="000000"/>
              </a:solidFill>
            </a:ln>
          </c:spPr>
          <c:invertIfNegative val="1"/>
          <c:dPt>
            <c:idx val="0"/>
            <c:invertIfNegative val="1"/>
            <c:bubble3D val="0"/>
            <c:spPr>
              <a:solidFill>
                <a:srgbClr val="FF0000"/>
              </a:solidFill>
              <a:ln cmpd="sng">
                <a:solidFill>
                  <a:srgbClr val="000000"/>
                </a:solidFill>
              </a:ln>
            </c:spPr>
            <c:extLst>
              <c:ext xmlns:c16="http://schemas.microsoft.com/office/drawing/2014/chart" uri="{C3380CC4-5D6E-409C-BE32-E72D297353CC}">
                <c16:uniqueId val="{00000001-B27B-409D-9D51-B23F20FAFD46}"/>
              </c:ext>
            </c:extLst>
          </c:dPt>
          <c:dPt>
            <c:idx val="1"/>
            <c:invertIfNegative val="1"/>
            <c:bubble3D val="0"/>
            <c:spPr>
              <a:solidFill>
                <a:srgbClr val="FF0000"/>
              </a:solidFill>
              <a:ln cmpd="sng">
                <a:solidFill>
                  <a:srgbClr val="000000"/>
                </a:solidFill>
              </a:ln>
            </c:spPr>
            <c:extLst>
              <c:ext xmlns:c16="http://schemas.microsoft.com/office/drawing/2014/chart" uri="{C3380CC4-5D6E-409C-BE32-E72D297353CC}">
                <c16:uniqueId val="{00000003-B27B-409D-9D51-B23F20FAFD46}"/>
              </c:ext>
            </c:extLst>
          </c:dPt>
          <c:dPt>
            <c:idx val="3"/>
            <c:invertIfNegative val="1"/>
            <c:bubble3D val="0"/>
            <c:spPr>
              <a:solidFill>
                <a:srgbClr val="FF0000"/>
              </a:solidFill>
              <a:ln cmpd="sng">
                <a:solidFill>
                  <a:srgbClr val="000000"/>
                </a:solidFill>
              </a:ln>
            </c:spPr>
            <c:extLst>
              <c:ext xmlns:c16="http://schemas.microsoft.com/office/drawing/2014/chart" uri="{C3380CC4-5D6E-409C-BE32-E72D297353CC}">
                <c16:uniqueId val="{00000005-B27B-409D-9D51-B23F20FAFD46}"/>
              </c:ext>
            </c:extLst>
          </c:dPt>
          <c:dPt>
            <c:idx val="5"/>
            <c:invertIfNegative val="1"/>
            <c:bubble3D val="0"/>
            <c:spPr>
              <a:solidFill>
                <a:srgbClr val="FF0000"/>
              </a:solidFill>
              <a:ln cmpd="sng">
                <a:solidFill>
                  <a:srgbClr val="000000"/>
                </a:solidFill>
              </a:ln>
            </c:spPr>
            <c:extLst>
              <c:ext xmlns:c16="http://schemas.microsoft.com/office/drawing/2014/chart" uri="{C3380CC4-5D6E-409C-BE32-E72D297353CC}">
                <c16:uniqueId val="{00000007-B27B-409D-9D51-B23F20FAFD46}"/>
              </c:ext>
            </c:extLst>
          </c:dPt>
          <c:dPt>
            <c:idx val="11"/>
            <c:invertIfNegative val="1"/>
            <c:bubble3D val="0"/>
            <c:spPr>
              <a:solidFill>
                <a:srgbClr val="FF0000"/>
              </a:solidFill>
              <a:ln cmpd="sng">
                <a:solidFill>
                  <a:srgbClr val="000000"/>
                </a:solidFill>
              </a:ln>
            </c:spPr>
            <c:extLst>
              <c:ext xmlns:c16="http://schemas.microsoft.com/office/drawing/2014/chart" uri="{C3380CC4-5D6E-409C-BE32-E72D297353CC}">
                <c16:uniqueId val="{00000009-B27B-409D-9D51-B23F20FAFD46}"/>
              </c:ext>
            </c:extLst>
          </c:dPt>
          <c:dPt>
            <c:idx val="16"/>
            <c:invertIfNegative val="1"/>
            <c:bubble3D val="0"/>
            <c:spPr>
              <a:solidFill>
                <a:srgbClr val="FF0000"/>
              </a:solidFill>
              <a:ln cmpd="sng">
                <a:solidFill>
                  <a:srgbClr val="000000"/>
                </a:solidFill>
              </a:ln>
            </c:spPr>
            <c:extLst>
              <c:ext xmlns:c16="http://schemas.microsoft.com/office/drawing/2014/chart" uri="{C3380CC4-5D6E-409C-BE32-E72D297353CC}">
                <c16:uniqueId val="{0000000B-B27B-409D-9D51-B23F20FAFD46}"/>
              </c:ext>
            </c:extLst>
          </c:dPt>
          <c:dPt>
            <c:idx val="20"/>
            <c:invertIfNegative val="1"/>
            <c:bubble3D val="0"/>
            <c:spPr>
              <a:solidFill>
                <a:srgbClr val="00B0F0"/>
              </a:solidFill>
              <a:ln cmpd="sng">
                <a:solidFill>
                  <a:srgbClr val="000000"/>
                </a:solidFill>
              </a:ln>
            </c:spPr>
            <c:extLst>
              <c:ext xmlns:c16="http://schemas.microsoft.com/office/drawing/2014/chart" uri="{C3380CC4-5D6E-409C-BE32-E72D297353CC}">
                <c16:uniqueId val="{0000000D-B27B-409D-9D51-B23F20FAFD46}"/>
              </c:ext>
            </c:extLst>
          </c:dPt>
          <c:dPt>
            <c:idx val="30"/>
            <c:invertIfNegative val="1"/>
            <c:bubble3D val="0"/>
            <c:spPr>
              <a:solidFill>
                <a:srgbClr val="00B0F0"/>
              </a:solidFill>
              <a:ln cmpd="sng">
                <a:solidFill>
                  <a:srgbClr val="000000"/>
                </a:solidFill>
              </a:ln>
            </c:spPr>
            <c:extLst>
              <c:ext xmlns:c16="http://schemas.microsoft.com/office/drawing/2014/chart" uri="{C3380CC4-5D6E-409C-BE32-E72D297353CC}">
                <c16:uniqueId val="{0000000F-B27B-409D-9D51-B23F20FAFD46}"/>
              </c:ext>
            </c:extLst>
          </c:dPt>
          <c:dLbls>
            <c:numFmt formatCode="0.0%" sourceLinked="0"/>
            <c:spPr>
              <a:noFill/>
              <a:ln>
                <a:noFill/>
              </a:ln>
              <a:effectLst/>
            </c:spPr>
            <c:txPr>
              <a:bodyPr/>
              <a:lstStyle/>
              <a:p>
                <a:pPr lvl="0">
                  <a:defRPr sz="900" b="0" i="0">
                    <a:latin typeface="Trebuchet M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 KPI'!$B$66:$B$85</c:f>
              <c:strCache>
                <c:ptCount val="20"/>
                <c:pt idx="0">
                  <c:v>TL 021</c:v>
                </c:pt>
                <c:pt idx="1">
                  <c:v>TL 023</c:v>
                </c:pt>
                <c:pt idx="2">
                  <c:v>TL 024</c:v>
                </c:pt>
                <c:pt idx="3">
                  <c:v>TL 025</c:v>
                </c:pt>
                <c:pt idx="4">
                  <c:v>TL 026</c:v>
                </c:pt>
                <c:pt idx="5">
                  <c:v>TL 027</c:v>
                </c:pt>
                <c:pt idx="6">
                  <c:v>TL 028</c:v>
                </c:pt>
                <c:pt idx="7">
                  <c:v>TL 029</c:v>
                </c:pt>
                <c:pt idx="8">
                  <c:v>TL 042</c:v>
                </c:pt>
                <c:pt idx="9">
                  <c:v>TL 043</c:v>
                </c:pt>
                <c:pt idx="10">
                  <c:v>TL 044</c:v>
                </c:pt>
                <c:pt idx="11">
                  <c:v>TL 045</c:v>
                </c:pt>
                <c:pt idx="12">
                  <c:v>TL 046</c:v>
                </c:pt>
                <c:pt idx="13">
                  <c:v>TL 030</c:v>
                </c:pt>
                <c:pt idx="14">
                  <c:v>TL 031</c:v>
                </c:pt>
                <c:pt idx="15">
                  <c:v>TL 032</c:v>
                </c:pt>
                <c:pt idx="16">
                  <c:v>TL 033</c:v>
                </c:pt>
                <c:pt idx="17">
                  <c:v>TL 034</c:v>
                </c:pt>
                <c:pt idx="18">
                  <c:v>TL 035</c:v>
                </c:pt>
                <c:pt idx="19">
                  <c:v>TL 036</c:v>
                </c:pt>
              </c:strCache>
            </c:strRef>
          </c:cat>
          <c:val>
            <c:numRef>
              <c:f>'Summary KPI'!$AD$66:$AD$85</c:f>
              <c:numCache>
                <c:formatCode>0.0%</c:formatCode>
                <c:ptCount val="20"/>
                <c:pt idx="0">
                  <c:v>1</c:v>
                </c:pt>
                <c:pt idx="1">
                  <c:v>1</c:v>
                </c:pt>
                <c:pt idx="2">
                  <c:v>1</c:v>
                </c:pt>
                <c:pt idx="3">
                  <c:v>1</c:v>
                </c:pt>
                <c:pt idx="4">
                  <c:v>1</c:v>
                </c:pt>
                <c:pt idx="5">
                  <c:v>1</c:v>
                </c:pt>
                <c:pt idx="6">
                  <c:v>3.3331786664189643E-2</c:v>
                </c:pt>
                <c:pt idx="7">
                  <c:v>3.3331786664189643E-2</c:v>
                </c:pt>
                <c:pt idx="8">
                  <c:v>1</c:v>
                </c:pt>
                <c:pt idx="9">
                  <c:v>1</c:v>
                </c:pt>
                <c:pt idx="10">
                  <c:v>1</c:v>
                </c:pt>
                <c:pt idx="11">
                  <c:v>1</c:v>
                </c:pt>
                <c:pt idx="12">
                  <c:v>1</c:v>
                </c:pt>
                <c:pt idx="13">
                  <c:v>1</c:v>
                </c:pt>
                <c:pt idx="14">
                  <c:v>1</c:v>
                </c:pt>
                <c:pt idx="15">
                  <c:v>1</c:v>
                </c:pt>
                <c:pt idx="16">
                  <c:v>1</c:v>
                </c:pt>
                <c:pt idx="17">
                  <c:v>1</c:v>
                </c:pt>
                <c:pt idx="18">
                  <c:v>1</c:v>
                </c:pt>
                <c:pt idx="19">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0-B27B-409D-9D51-B23F20FAFD46}"/>
            </c:ext>
          </c:extLst>
        </c:ser>
        <c:dLbls>
          <c:showLegendKey val="0"/>
          <c:showVal val="0"/>
          <c:showCatName val="0"/>
          <c:showSerName val="0"/>
          <c:showPercent val="0"/>
          <c:showBubbleSize val="0"/>
        </c:dLbls>
        <c:gapWidth val="150"/>
        <c:axId val="1416546299"/>
        <c:axId val="16090228"/>
      </c:barChart>
      <c:lineChart>
        <c:grouping val="standard"/>
        <c:varyColors val="0"/>
        <c:ser>
          <c:idx val="1"/>
          <c:order val="1"/>
          <c:spPr>
            <a:ln w="28575" cmpd="sng">
              <a:solidFill>
                <a:schemeClr val="accent1"/>
              </a:solidFill>
              <a:prstDash val="dashDot"/>
            </a:ln>
          </c:spPr>
          <c:marker>
            <c:symbol val="none"/>
          </c:marker>
          <c:cat>
            <c:strRef>
              <c:f>'Summary KPI'!$B$66:$B$85</c:f>
              <c:strCache>
                <c:ptCount val="20"/>
                <c:pt idx="0">
                  <c:v>TL 021</c:v>
                </c:pt>
                <c:pt idx="1">
                  <c:v>TL 023</c:v>
                </c:pt>
                <c:pt idx="2">
                  <c:v>TL 024</c:v>
                </c:pt>
                <c:pt idx="3">
                  <c:v>TL 025</c:v>
                </c:pt>
                <c:pt idx="4">
                  <c:v>TL 026</c:v>
                </c:pt>
                <c:pt idx="5">
                  <c:v>TL 027</c:v>
                </c:pt>
                <c:pt idx="6">
                  <c:v>TL 028</c:v>
                </c:pt>
                <c:pt idx="7">
                  <c:v>TL 029</c:v>
                </c:pt>
                <c:pt idx="8">
                  <c:v>TL 042</c:v>
                </c:pt>
                <c:pt idx="9">
                  <c:v>TL 043</c:v>
                </c:pt>
                <c:pt idx="10">
                  <c:v>TL 044</c:v>
                </c:pt>
                <c:pt idx="11">
                  <c:v>TL 045</c:v>
                </c:pt>
                <c:pt idx="12">
                  <c:v>TL 046</c:v>
                </c:pt>
                <c:pt idx="13">
                  <c:v>TL 030</c:v>
                </c:pt>
                <c:pt idx="14">
                  <c:v>TL 031</c:v>
                </c:pt>
                <c:pt idx="15">
                  <c:v>TL 032</c:v>
                </c:pt>
                <c:pt idx="16">
                  <c:v>TL 033</c:v>
                </c:pt>
                <c:pt idx="17">
                  <c:v>TL 034</c:v>
                </c:pt>
                <c:pt idx="18">
                  <c:v>TL 035</c:v>
                </c:pt>
                <c:pt idx="19">
                  <c:v>TL 036</c:v>
                </c:pt>
              </c:strCache>
            </c:strRef>
          </c:cat>
          <c:val>
            <c:numRef>
              <c:f>'Summary KPI'!$AV$66:$AV$85</c:f>
              <c:numCache>
                <c:formatCode>0.0%</c:formatCode>
                <c:ptCount val="20"/>
                <c:pt idx="0">
                  <c:v>0.85</c:v>
                </c:pt>
                <c:pt idx="1">
                  <c:v>0.85</c:v>
                </c:pt>
                <c:pt idx="2">
                  <c:v>0.85</c:v>
                </c:pt>
                <c:pt idx="3">
                  <c:v>0.85</c:v>
                </c:pt>
                <c:pt idx="4">
                  <c:v>0.85</c:v>
                </c:pt>
                <c:pt idx="5">
                  <c:v>0.85</c:v>
                </c:pt>
                <c:pt idx="6">
                  <c:v>0.85</c:v>
                </c:pt>
                <c:pt idx="7">
                  <c:v>0.85</c:v>
                </c:pt>
                <c:pt idx="8">
                  <c:v>0.85</c:v>
                </c:pt>
                <c:pt idx="9">
                  <c:v>0.85</c:v>
                </c:pt>
                <c:pt idx="10">
                  <c:v>0.85</c:v>
                </c:pt>
                <c:pt idx="11">
                  <c:v>0.85</c:v>
                </c:pt>
                <c:pt idx="12">
                  <c:v>0.85</c:v>
                </c:pt>
                <c:pt idx="13">
                  <c:v>0.85</c:v>
                </c:pt>
                <c:pt idx="14">
                  <c:v>0.85</c:v>
                </c:pt>
                <c:pt idx="15">
                  <c:v>0.85</c:v>
                </c:pt>
                <c:pt idx="16">
                  <c:v>0.85</c:v>
                </c:pt>
                <c:pt idx="17">
                  <c:v>0.85</c:v>
                </c:pt>
                <c:pt idx="18">
                  <c:v>0.85</c:v>
                </c:pt>
                <c:pt idx="19">
                  <c:v>0.85</c:v>
                </c:pt>
              </c:numCache>
            </c:numRef>
          </c:val>
          <c:smooth val="0"/>
          <c:extLst>
            <c:ext xmlns:c16="http://schemas.microsoft.com/office/drawing/2014/chart" uri="{C3380CC4-5D6E-409C-BE32-E72D297353CC}">
              <c16:uniqueId val="{00000011-B27B-409D-9D51-B23F20FAFD46}"/>
            </c:ext>
          </c:extLst>
        </c:ser>
        <c:dLbls>
          <c:showLegendKey val="0"/>
          <c:showVal val="0"/>
          <c:showCatName val="0"/>
          <c:showSerName val="0"/>
          <c:showPercent val="0"/>
          <c:showBubbleSize val="0"/>
        </c:dLbls>
        <c:marker val="1"/>
        <c:smooth val="0"/>
        <c:axId val="1416546299"/>
        <c:axId val="16090228"/>
      </c:lineChart>
      <c:catAx>
        <c:axId val="1416546299"/>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in"/>
        <c:minorTickMark val="none"/>
        <c:tickLblPos val="nextTo"/>
        <c:txPr>
          <a:bodyPr/>
          <a:lstStyle/>
          <a:p>
            <a:pPr lvl="0">
              <a:defRPr sz="700" b="0" i="0">
                <a:solidFill>
                  <a:srgbClr val="000000"/>
                </a:solidFill>
                <a:latin typeface="Trebuchet MS"/>
              </a:defRPr>
            </a:pPr>
            <a:endParaRPr lang="id-ID"/>
          </a:p>
        </c:txPr>
        <c:crossAx val="16090228"/>
        <c:crosses val="autoZero"/>
        <c:auto val="1"/>
        <c:lblAlgn val="ctr"/>
        <c:lblOffset val="100"/>
        <c:noMultiLvlLbl val="1"/>
      </c:catAx>
      <c:valAx>
        <c:axId val="16090228"/>
        <c:scaling>
          <c:orientation val="minMax"/>
        </c:scaling>
        <c:delete val="0"/>
        <c:axPos val="l"/>
        <c:title>
          <c:tx>
            <c:rich>
              <a:bodyPr/>
              <a:lstStyle/>
              <a:p>
                <a:pPr lvl="0">
                  <a:defRPr b="0">
                    <a:solidFill>
                      <a:srgbClr val="000000"/>
                    </a:solidFill>
                    <a:latin typeface="+mn-lt"/>
                  </a:defRPr>
                </a:pPr>
                <a:endParaRPr/>
              </a:p>
            </c:rich>
          </c:tx>
          <c:overlay val="0"/>
        </c:title>
        <c:numFmt formatCode="0.0%" sourceLinked="1"/>
        <c:majorTickMark val="in"/>
        <c:minorTickMark val="none"/>
        <c:tickLblPos val="nextTo"/>
        <c:spPr>
          <a:ln/>
        </c:spPr>
        <c:txPr>
          <a:bodyPr/>
          <a:lstStyle/>
          <a:p>
            <a:pPr lvl="0">
              <a:defRPr sz="900" b="0" i="0">
                <a:solidFill>
                  <a:srgbClr val="000000"/>
                </a:solidFill>
                <a:latin typeface="Trebuchet MS"/>
              </a:defRPr>
            </a:pPr>
            <a:endParaRPr lang="id-ID"/>
          </a:p>
        </c:txPr>
        <c:crossAx val="1416546299"/>
        <c:crosses val="autoZero"/>
        <c:crossBetween val="between"/>
      </c:valAx>
    </c:plotArea>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000" b="0" i="0">
                <a:solidFill>
                  <a:srgbClr val="757575"/>
                </a:solidFill>
                <a:latin typeface="Trebuchet MS"/>
              </a:defRPr>
            </a:pPr>
            <a:r>
              <a:rPr sz="1000" b="0" i="0">
                <a:solidFill>
                  <a:srgbClr val="757575"/>
                </a:solidFill>
                <a:latin typeface="Trebuchet MS"/>
              </a:rPr>
              <a:t>MTBF 2528, OB</a:t>
            </a:r>
          </a:p>
        </c:rich>
      </c:tx>
      <c:overlay val="0"/>
    </c:title>
    <c:autoTitleDeleted val="0"/>
    <c:plotArea>
      <c:layout/>
      <c:barChart>
        <c:barDir val="col"/>
        <c:grouping val="clustered"/>
        <c:varyColors val="1"/>
        <c:ser>
          <c:idx val="0"/>
          <c:order val="0"/>
          <c:spPr>
            <a:solidFill>
              <a:srgbClr val="FFC000"/>
            </a:solidFill>
            <a:ln cmpd="sng">
              <a:solidFill>
                <a:srgbClr val="000000"/>
              </a:solidFill>
            </a:ln>
          </c:spPr>
          <c:invertIfNegative val="1"/>
          <c:dLbls>
            <c:spPr>
              <a:noFill/>
              <a:ln>
                <a:noFill/>
              </a:ln>
              <a:effectLst/>
            </c:spPr>
            <c:txPr>
              <a:bodyPr/>
              <a:lstStyle/>
              <a:p>
                <a:pPr lvl="0">
                  <a:defRPr sz="900" b="0" i="0">
                    <a:latin typeface="Trebuchet M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 KPI'!$B$10:$B$43</c:f>
              <c:strCache>
                <c:ptCount val="34"/>
                <c:pt idx="0">
                  <c:v>DT TATA 035</c:v>
                </c:pt>
                <c:pt idx="1">
                  <c:v>DT TATA 064</c:v>
                </c:pt>
                <c:pt idx="2">
                  <c:v>DT TATA 070</c:v>
                </c:pt>
                <c:pt idx="3">
                  <c:v>DT TATA 078</c:v>
                </c:pt>
                <c:pt idx="4">
                  <c:v>DT TATA 085</c:v>
                </c:pt>
                <c:pt idx="5">
                  <c:v>DT TATA 086</c:v>
                </c:pt>
                <c:pt idx="6">
                  <c:v>DT TATA 088</c:v>
                </c:pt>
                <c:pt idx="7">
                  <c:v>DT MERCY 037</c:v>
                </c:pt>
                <c:pt idx="8">
                  <c:v>DT MERCY 038</c:v>
                </c:pt>
                <c:pt idx="9">
                  <c:v>DT MERCY 039</c:v>
                </c:pt>
                <c:pt idx="10">
                  <c:v>DT MERCY 040</c:v>
                </c:pt>
                <c:pt idx="11">
                  <c:v>DT MERCY 041</c:v>
                </c:pt>
                <c:pt idx="12">
                  <c:v>DT MERCY 042</c:v>
                </c:pt>
                <c:pt idx="13">
                  <c:v>DT MERCY 043</c:v>
                </c:pt>
                <c:pt idx="14">
                  <c:v>DT MERCY 044</c:v>
                </c:pt>
                <c:pt idx="15">
                  <c:v>DT MERCY 048</c:v>
                </c:pt>
                <c:pt idx="16">
                  <c:v>DT MERCY 049</c:v>
                </c:pt>
                <c:pt idx="17">
                  <c:v>DT MERCY 098</c:v>
                </c:pt>
                <c:pt idx="18">
                  <c:v>DT MERCY 099</c:v>
                </c:pt>
                <c:pt idx="19">
                  <c:v>DT MERCY 100</c:v>
                </c:pt>
                <c:pt idx="20">
                  <c:v>DT MERCY 101</c:v>
                </c:pt>
                <c:pt idx="21">
                  <c:v>DT MERCY 102</c:v>
                </c:pt>
                <c:pt idx="22">
                  <c:v>DT MERCY 103</c:v>
                </c:pt>
                <c:pt idx="23">
                  <c:v>DT MERCY 104</c:v>
                </c:pt>
                <c:pt idx="24">
                  <c:v>DT MERCY 105</c:v>
                </c:pt>
                <c:pt idx="25">
                  <c:v>DT MERCY 106</c:v>
                </c:pt>
                <c:pt idx="26">
                  <c:v>DT MERCY 107</c:v>
                </c:pt>
                <c:pt idx="27">
                  <c:v>DT MERCY 108</c:v>
                </c:pt>
                <c:pt idx="28">
                  <c:v>DT MERCY 109</c:v>
                </c:pt>
                <c:pt idx="29">
                  <c:v>DT MERCY 110</c:v>
                </c:pt>
                <c:pt idx="30">
                  <c:v>DT MERCY 111</c:v>
                </c:pt>
                <c:pt idx="31">
                  <c:v>DT MERCY 112</c:v>
                </c:pt>
                <c:pt idx="32">
                  <c:v>DT MERCY 113</c:v>
                </c:pt>
                <c:pt idx="33">
                  <c:v>DT MERCY 114</c:v>
                </c:pt>
              </c:strCache>
            </c:strRef>
          </c:cat>
          <c:val>
            <c:numRef>
              <c:f>'Summary KPI'!$AI$10:$AI$43</c:f>
              <c:numCache>
                <c:formatCode>0.0</c:formatCode>
                <c:ptCount val="34"/>
                <c:pt idx="0">
                  <c:v>1.5</c:v>
                </c:pt>
                <c:pt idx="1">
                  <c:v>28</c:v>
                </c:pt>
                <c:pt idx="2">
                  <c:v>55</c:v>
                </c:pt>
                <c:pt idx="3">
                  <c:v>32</c:v>
                </c:pt>
                <c:pt idx="4">
                  <c:v>75.5</c:v>
                </c:pt>
                <c:pt idx="5">
                  <c:v>7.333333333333333</c:v>
                </c:pt>
                <c:pt idx="6">
                  <c:v>27</c:v>
                </c:pt>
                <c:pt idx="7">
                  <c:v>21.1875</c:v>
                </c:pt>
                <c:pt idx="8">
                  <c:v>24.5625</c:v>
                </c:pt>
                <c:pt idx="9">
                  <c:v>16.533333333333335</c:v>
                </c:pt>
                <c:pt idx="10">
                  <c:v>14.961538461538462</c:v>
                </c:pt>
                <c:pt idx="11">
                  <c:v>22.705882352941178</c:v>
                </c:pt>
                <c:pt idx="12">
                  <c:v>30.307692307692307</c:v>
                </c:pt>
                <c:pt idx="13">
                  <c:v>32.692307692307693</c:v>
                </c:pt>
                <c:pt idx="14">
                  <c:v>36.81818181818182</c:v>
                </c:pt>
                <c:pt idx="15">
                  <c:v>108.75</c:v>
                </c:pt>
                <c:pt idx="16">
                  <c:v>38.454545454545453</c:v>
                </c:pt>
                <c:pt idx="17">
                  <c:v>29.142857142857142</c:v>
                </c:pt>
                <c:pt idx="18">
                  <c:v>21</c:v>
                </c:pt>
                <c:pt idx="19">
                  <c:v>87</c:v>
                </c:pt>
                <c:pt idx="20">
                  <c:v>28.4</c:v>
                </c:pt>
                <c:pt idx="21">
                  <c:v>42.875</c:v>
                </c:pt>
                <c:pt idx="22">
                  <c:v>29</c:v>
                </c:pt>
                <c:pt idx="23">
                  <c:v>13.166666666666666</c:v>
                </c:pt>
                <c:pt idx="24">
                  <c:v>27.3125</c:v>
                </c:pt>
                <c:pt idx="25">
                  <c:v>26.375</c:v>
                </c:pt>
                <c:pt idx="26">
                  <c:v>34.666666666666664</c:v>
                </c:pt>
                <c:pt idx="27">
                  <c:v>32.75</c:v>
                </c:pt>
                <c:pt idx="28">
                  <c:v>26.533333333333335</c:v>
                </c:pt>
                <c:pt idx="29">
                  <c:v>27.333333333333332</c:v>
                </c:pt>
                <c:pt idx="30">
                  <c:v>26.933333333333334</c:v>
                </c:pt>
                <c:pt idx="31">
                  <c:v>36.727272727272727</c:v>
                </c:pt>
                <c:pt idx="32">
                  <c:v>20</c:v>
                </c:pt>
                <c:pt idx="33">
                  <c:v>19.25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E29-4AA2-BD79-C06710E4E8B6}"/>
            </c:ext>
          </c:extLst>
        </c:ser>
        <c:dLbls>
          <c:showLegendKey val="0"/>
          <c:showVal val="0"/>
          <c:showCatName val="0"/>
          <c:showSerName val="0"/>
          <c:showPercent val="0"/>
          <c:showBubbleSize val="0"/>
        </c:dLbls>
        <c:gapWidth val="150"/>
        <c:axId val="2120397779"/>
        <c:axId val="41865557"/>
      </c:barChart>
      <c:lineChart>
        <c:grouping val="standard"/>
        <c:varyColors val="0"/>
        <c:ser>
          <c:idx val="1"/>
          <c:order val="1"/>
          <c:spPr>
            <a:ln w="28575" cmpd="sng">
              <a:solidFill>
                <a:srgbClr val="C00000">
                  <a:alpha val="100000"/>
                </a:srgbClr>
              </a:solidFill>
              <a:prstDash val="dashDot"/>
            </a:ln>
          </c:spPr>
          <c:marker>
            <c:symbol val="none"/>
          </c:marker>
          <c:cat>
            <c:strRef>
              <c:f>'Summary KPI'!$B$10:$B$43</c:f>
              <c:strCache>
                <c:ptCount val="34"/>
                <c:pt idx="0">
                  <c:v>DT TATA 035</c:v>
                </c:pt>
                <c:pt idx="1">
                  <c:v>DT TATA 064</c:v>
                </c:pt>
                <c:pt idx="2">
                  <c:v>DT TATA 070</c:v>
                </c:pt>
                <c:pt idx="3">
                  <c:v>DT TATA 078</c:v>
                </c:pt>
                <c:pt idx="4">
                  <c:v>DT TATA 085</c:v>
                </c:pt>
                <c:pt idx="5">
                  <c:v>DT TATA 086</c:v>
                </c:pt>
                <c:pt idx="6">
                  <c:v>DT TATA 088</c:v>
                </c:pt>
                <c:pt idx="7">
                  <c:v>DT MERCY 037</c:v>
                </c:pt>
                <c:pt idx="8">
                  <c:v>DT MERCY 038</c:v>
                </c:pt>
                <c:pt idx="9">
                  <c:v>DT MERCY 039</c:v>
                </c:pt>
                <c:pt idx="10">
                  <c:v>DT MERCY 040</c:v>
                </c:pt>
                <c:pt idx="11">
                  <c:v>DT MERCY 041</c:v>
                </c:pt>
                <c:pt idx="12">
                  <c:v>DT MERCY 042</c:v>
                </c:pt>
                <c:pt idx="13">
                  <c:v>DT MERCY 043</c:v>
                </c:pt>
                <c:pt idx="14">
                  <c:v>DT MERCY 044</c:v>
                </c:pt>
                <c:pt idx="15">
                  <c:v>DT MERCY 048</c:v>
                </c:pt>
                <c:pt idx="16">
                  <c:v>DT MERCY 049</c:v>
                </c:pt>
                <c:pt idx="17">
                  <c:v>DT MERCY 098</c:v>
                </c:pt>
                <c:pt idx="18">
                  <c:v>DT MERCY 099</c:v>
                </c:pt>
                <c:pt idx="19">
                  <c:v>DT MERCY 100</c:v>
                </c:pt>
                <c:pt idx="20">
                  <c:v>DT MERCY 101</c:v>
                </c:pt>
                <c:pt idx="21">
                  <c:v>DT MERCY 102</c:v>
                </c:pt>
                <c:pt idx="22">
                  <c:v>DT MERCY 103</c:v>
                </c:pt>
                <c:pt idx="23">
                  <c:v>DT MERCY 104</c:v>
                </c:pt>
                <c:pt idx="24">
                  <c:v>DT MERCY 105</c:v>
                </c:pt>
                <c:pt idx="25">
                  <c:v>DT MERCY 106</c:v>
                </c:pt>
                <c:pt idx="26">
                  <c:v>DT MERCY 107</c:v>
                </c:pt>
                <c:pt idx="27">
                  <c:v>DT MERCY 108</c:v>
                </c:pt>
                <c:pt idx="28">
                  <c:v>DT MERCY 109</c:v>
                </c:pt>
                <c:pt idx="29">
                  <c:v>DT MERCY 110</c:v>
                </c:pt>
                <c:pt idx="30">
                  <c:v>DT MERCY 111</c:v>
                </c:pt>
                <c:pt idx="31">
                  <c:v>DT MERCY 112</c:v>
                </c:pt>
                <c:pt idx="32">
                  <c:v>DT MERCY 113</c:v>
                </c:pt>
                <c:pt idx="33">
                  <c:v>DT MERCY 114</c:v>
                </c:pt>
              </c:strCache>
            </c:strRef>
          </c:cat>
          <c:val>
            <c:numRef>
              <c:f>'Summary KPI'!$AW$10:$AW$43</c:f>
              <c:numCache>
                <c:formatCode>_-* #,##0.0_-;\-* #,##0.0_-;_-* "-"_-;_-@</c:formatCode>
                <c:ptCount val="34"/>
                <c:pt idx="0">
                  <c:v>120</c:v>
                </c:pt>
                <c:pt idx="1">
                  <c:v>120</c:v>
                </c:pt>
                <c:pt idx="2">
                  <c:v>120</c:v>
                </c:pt>
                <c:pt idx="3">
                  <c:v>120</c:v>
                </c:pt>
                <c:pt idx="4">
                  <c:v>120</c:v>
                </c:pt>
                <c:pt idx="5">
                  <c:v>120</c:v>
                </c:pt>
                <c:pt idx="6">
                  <c:v>120</c:v>
                </c:pt>
                <c:pt idx="7">
                  <c:v>120</c:v>
                </c:pt>
                <c:pt idx="8">
                  <c:v>120</c:v>
                </c:pt>
                <c:pt idx="9">
                  <c:v>120</c:v>
                </c:pt>
                <c:pt idx="10">
                  <c:v>120</c:v>
                </c:pt>
                <c:pt idx="11">
                  <c:v>120</c:v>
                </c:pt>
                <c:pt idx="12">
                  <c:v>120</c:v>
                </c:pt>
                <c:pt idx="13">
                  <c:v>120</c:v>
                </c:pt>
                <c:pt idx="14">
                  <c:v>120</c:v>
                </c:pt>
                <c:pt idx="15">
                  <c:v>120</c:v>
                </c:pt>
                <c:pt idx="16">
                  <c:v>120</c:v>
                </c:pt>
                <c:pt idx="17">
                  <c:v>120</c:v>
                </c:pt>
                <c:pt idx="18">
                  <c:v>120</c:v>
                </c:pt>
                <c:pt idx="19">
                  <c:v>120</c:v>
                </c:pt>
                <c:pt idx="20">
                  <c:v>120</c:v>
                </c:pt>
                <c:pt idx="21">
                  <c:v>120</c:v>
                </c:pt>
                <c:pt idx="22">
                  <c:v>120</c:v>
                </c:pt>
                <c:pt idx="23">
                  <c:v>120</c:v>
                </c:pt>
                <c:pt idx="24">
                  <c:v>120</c:v>
                </c:pt>
                <c:pt idx="25">
                  <c:v>120</c:v>
                </c:pt>
                <c:pt idx="26">
                  <c:v>120</c:v>
                </c:pt>
                <c:pt idx="27">
                  <c:v>120</c:v>
                </c:pt>
                <c:pt idx="28">
                  <c:v>120</c:v>
                </c:pt>
                <c:pt idx="29">
                  <c:v>120</c:v>
                </c:pt>
                <c:pt idx="30">
                  <c:v>120</c:v>
                </c:pt>
                <c:pt idx="31">
                  <c:v>120</c:v>
                </c:pt>
                <c:pt idx="32">
                  <c:v>120</c:v>
                </c:pt>
                <c:pt idx="33">
                  <c:v>120</c:v>
                </c:pt>
              </c:numCache>
            </c:numRef>
          </c:val>
          <c:smooth val="0"/>
          <c:extLst>
            <c:ext xmlns:c16="http://schemas.microsoft.com/office/drawing/2014/chart" uri="{C3380CC4-5D6E-409C-BE32-E72D297353CC}">
              <c16:uniqueId val="{00000001-AE29-4AA2-BD79-C06710E4E8B6}"/>
            </c:ext>
          </c:extLst>
        </c:ser>
        <c:dLbls>
          <c:showLegendKey val="0"/>
          <c:showVal val="0"/>
          <c:showCatName val="0"/>
          <c:showSerName val="0"/>
          <c:showPercent val="0"/>
          <c:showBubbleSize val="0"/>
        </c:dLbls>
        <c:marker val="1"/>
        <c:smooth val="0"/>
        <c:axId val="2120397779"/>
        <c:axId val="41865557"/>
      </c:lineChart>
      <c:catAx>
        <c:axId val="2120397779"/>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in"/>
        <c:minorTickMark val="none"/>
        <c:tickLblPos val="nextTo"/>
        <c:txPr>
          <a:bodyPr/>
          <a:lstStyle/>
          <a:p>
            <a:pPr lvl="0">
              <a:defRPr sz="900" b="0" i="0">
                <a:solidFill>
                  <a:srgbClr val="000000"/>
                </a:solidFill>
                <a:latin typeface="Trebuchet MS"/>
              </a:defRPr>
            </a:pPr>
            <a:endParaRPr lang="id-ID"/>
          </a:p>
        </c:txPr>
        <c:crossAx val="41865557"/>
        <c:crosses val="autoZero"/>
        <c:auto val="1"/>
        <c:lblAlgn val="ctr"/>
        <c:lblOffset val="100"/>
        <c:noMultiLvlLbl val="1"/>
      </c:catAx>
      <c:valAx>
        <c:axId val="41865557"/>
        <c:scaling>
          <c:orientation val="minMax"/>
        </c:scaling>
        <c:delete val="0"/>
        <c:axPos val="l"/>
        <c:title>
          <c:tx>
            <c:rich>
              <a:bodyPr/>
              <a:lstStyle/>
              <a:p>
                <a:pPr lvl="0">
                  <a:defRPr b="0">
                    <a:solidFill>
                      <a:srgbClr val="000000"/>
                    </a:solidFill>
                    <a:latin typeface="+mn-lt"/>
                  </a:defRPr>
                </a:pPr>
                <a:endParaRPr/>
              </a:p>
            </c:rich>
          </c:tx>
          <c:overlay val="0"/>
        </c:title>
        <c:numFmt formatCode="0.0" sourceLinked="1"/>
        <c:majorTickMark val="in"/>
        <c:minorTickMark val="none"/>
        <c:tickLblPos val="nextTo"/>
        <c:spPr>
          <a:ln/>
        </c:spPr>
        <c:txPr>
          <a:bodyPr/>
          <a:lstStyle/>
          <a:p>
            <a:pPr lvl="0">
              <a:defRPr sz="900" b="0" i="0">
                <a:solidFill>
                  <a:srgbClr val="000000"/>
                </a:solidFill>
                <a:latin typeface="Trebuchet MS"/>
              </a:defRPr>
            </a:pPr>
            <a:endParaRPr lang="id-ID"/>
          </a:p>
        </c:txPr>
        <c:crossAx val="2120397779"/>
        <c:crosses val="autoZero"/>
        <c:crossBetween val="between"/>
      </c:valAx>
    </c:plotArea>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000" b="0" i="0">
                <a:solidFill>
                  <a:srgbClr val="757575"/>
                </a:solidFill>
                <a:latin typeface="Trebuchet MS"/>
              </a:defRPr>
            </a:pPr>
            <a:r>
              <a:rPr sz="1000" b="0" i="0">
                <a:solidFill>
                  <a:srgbClr val="757575"/>
                </a:solidFill>
                <a:latin typeface="Trebuchet MS"/>
              </a:rPr>
              <a:t>MTBS 2528, OB</a:t>
            </a:r>
          </a:p>
        </c:rich>
      </c:tx>
      <c:overlay val="0"/>
    </c:title>
    <c:autoTitleDeleted val="0"/>
    <c:plotArea>
      <c:layout/>
      <c:barChart>
        <c:barDir val="col"/>
        <c:grouping val="clustered"/>
        <c:varyColors val="1"/>
        <c:ser>
          <c:idx val="0"/>
          <c:order val="0"/>
          <c:spPr>
            <a:solidFill>
              <a:srgbClr val="00B0F0"/>
            </a:solidFill>
            <a:ln cmpd="sng">
              <a:solidFill>
                <a:srgbClr val="000000"/>
              </a:solidFill>
            </a:ln>
          </c:spPr>
          <c:invertIfNegative val="1"/>
          <c:dLbls>
            <c:spPr>
              <a:noFill/>
              <a:ln>
                <a:noFill/>
              </a:ln>
              <a:effectLst/>
            </c:spPr>
            <c:txPr>
              <a:bodyPr/>
              <a:lstStyle/>
              <a:p>
                <a:pPr lvl="0">
                  <a:defRPr sz="900" b="0" i="0">
                    <a:latin typeface="Trebuchet M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 KPI'!$B$10:$B$43</c:f>
              <c:strCache>
                <c:ptCount val="34"/>
                <c:pt idx="0">
                  <c:v>DT TATA 035</c:v>
                </c:pt>
                <c:pt idx="1">
                  <c:v>DT TATA 064</c:v>
                </c:pt>
                <c:pt idx="2">
                  <c:v>DT TATA 070</c:v>
                </c:pt>
                <c:pt idx="3">
                  <c:v>DT TATA 078</c:v>
                </c:pt>
                <c:pt idx="4">
                  <c:v>DT TATA 085</c:v>
                </c:pt>
                <c:pt idx="5">
                  <c:v>DT TATA 086</c:v>
                </c:pt>
                <c:pt idx="6">
                  <c:v>DT TATA 088</c:v>
                </c:pt>
                <c:pt idx="7">
                  <c:v>DT MERCY 037</c:v>
                </c:pt>
                <c:pt idx="8">
                  <c:v>DT MERCY 038</c:v>
                </c:pt>
                <c:pt idx="9">
                  <c:v>DT MERCY 039</c:v>
                </c:pt>
                <c:pt idx="10">
                  <c:v>DT MERCY 040</c:v>
                </c:pt>
                <c:pt idx="11">
                  <c:v>DT MERCY 041</c:v>
                </c:pt>
                <c:pt idx="12">
                  <c:v>DT MERCY 042</c:v>
                </c:pt>
                <c:pt idx="13">
                  <c:v>DT MERCY 043</c:v>
                </c:pt>
                <c:pt idx="14">
                  <c:v>DT MERCY 044</c:v>
                </c:pt>
                <c:pt idx="15">
                  <c:v>DT MERCY 048</c:v>
                </c:pt>
                <c:pt idx="16">
                  <c:v>DT MERCY 049</c:v>
                </c:pt>
                <c:pt idx="17">
                  <c:v>DT MERCY 098</c:v>
                </c:pt>
                <c:pt idx="18">
                  <c:v>DT MERCY 099</c:v>
                </c:pt>
                <c:pt idx="19">
                  <c:v>DT MERCY 100</c:v>
                </c:pt>
                <c:pt idx="20">
                  <c:v>DT MERCY 101</c:v>
                </c:pt>
                <c:pt idx="21">
                  <c:v>DT MERCY 102</c:v>
                </c:pt>
                <c:pt idx="22">
                  <c:v>DT MERCY 103</c:v>
                </c:pt>
                <c:pt idx="23">
                  <c:v>DT MERCY 104</c:v>
                </c:pt>
                <c:pt idx="24">
                  <c:v>DT MERCY 105</c:v>
                </c:pt>
                <c:pt idx="25">
                  <c:v>DT MERCY 106</c:v>
                </c:pt>
                <c:pt idx="26">
                  <c:v>DT MERCY 107</c:v>
                </c:pt>
                <c:pt idx="27">
                  <c:v>DT MERCY 108</c:v>
                </c:pt>
                <c:pt idx="28">
                  <c:v>DT MERCY 109</c:v>
                </c:pt>
                <c:pt idx="29">
                  <c:v>DT MERCY 110</c:v>
                </c:pt>
                <c:pt idx="30">
                  <c:v>DT MERCY 111</c:v>
                </c:pt>
                <c:pt idx="31">
                  <c:v>DT MERCY 112</c:v>
                </c:pt>
                <c:pt idx="32">
                  <c:v>DT MERCY 113</c:v>
                </c:pt>
                <c:pt idx="33">
                  <c:v>DT MERCY 114</c:v>
                </c:pt>
              </c:strCache>
            </c:strRef>
          </c:cat>
          <c:val>
            <c:numRef>
              <c:f>'Summary KPI'!$AH$10:$AH$43</c:f>
              <c:numCache>
                <c:formatCode>0.0</c:formatCode>
                <c:ptCount val="34"/>
                <c:pt idx="0">
                  <c:v>1</c:v>
                </c:pt>
                <c:pt idx="1">
                  <c:v>28</c:v>
                </c:pt>
                <c:pt idx="2">
                  <c:v>41.25</c:v>
                </c:pt>
                <c:pt idx="3">
                  <c:v>26.666666666666668</c:v>
                </c:pt>
                <c:pt idx="4">
                  <c:v>75.5</c:v>
                </c:pt>
                <c:pt idx="5">
                  <c:v>5.5</c:v>
                </c:pt>
                <c:pt idx="6">
                  <c:v>27</c:v>
                </c:pt>
                <c:pt idx="7">
                  <c:v>18.833333333333332</c:v>
                </c:pt>
                <c:pt idx="8">
                  <c:v>19.649999999999999</c:v>
                </c:pt>
                <c:pt idx="9">
                  <c:v>13.777777777777779</c:v>
                </c:pt>
                <c:pt idx="10">
                  <c:v>12.548387096774194</c:v>
                </c:pt>
                <c:pt idx="11">
                  <c:v>17.545454545454547</c:v>
                </c:pt>
                <c:pt idx="12">
                  <c:v>24.625</c:v>
                </c:pt>
                <c:pt idx="13">
                  <c:v>23.611111111111111</c:v>
                </c:pt>
                <c:pt idx="14">
                  <c:v>28.928571428571427</c:v>
                </c:pt>
                <c:pt idx="15">
                  <c:v>54.375</c:v>
                </c:pt>
                <c:pt idx="16">
                  <c:v>30.214285714285715</c:v>
                </c:pt>
                <c:pt idx="17">
                  <c:v>21.473684210526315</c:v>
                </c:pt>
                <c:pt idx="18">
                  <c:v>15.96</c:v>
                </c:pt>
                <c:pt idx="19">
                  <c:v>36.25</c:v>
                </c:pt>
                <c:pt idx="20">
                  <c:v>20.285714285714285</c:v>
                </c:pt>
                <c:pt idx="21">
                  <c:v>26.384615384615383</c:v>
                </c:pt>
                <c:pt idx="22">
                  <c:v>25.375</c:v>
                </c:pt>
                <c:pt idx="23">
                  <c:v>11.703703703703704</c:v>
                </c:pt>
                <c:pt idx="24">
                  <c:v>19.863636363636363</c:v>
                </c:pt>
                <c:pt idx="25">
                  <c:v>19.181818181818183</c:v>
                </c:pt>
                <c:pt idx="26">
                  <c:v>23.111111111111111</c:v>
                </c:pt>
                <c:pt idx="27">
                  <c:v>24.5625</c:v>
                </c:pt>
                <c:pt idx="28">
                  <c:v>19.899999999999999</c:v>
                </c:pt>
                <c:pt idx="29">
                  <c:v>18.636363636363637</c:v>
                </c:pt>
                <c:pt idx="30">
                  <c:v>20.2</c:v>
                </c:pt>
                <c:pt idx="31">
                  <c:v>23.764705882352942</c:v>
                </c:pt>
                <c:pt idx="32">
                  <c:v>15.454545454545455</c:v>
                </c:pt>
                <c:pt idx="33">
                  <c:v>15.4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AC6-4BE9-BBC3-6C7EEEB6BB55}"/>
            </c:ext>
          </c:extLst>
        </c:ser>
        <c:dLbls>
          <c:showLegendKey val="0"/>
          <c:showVal val="0"/>
          <c:showCatName val="0"/>
          <c:showSerName val="0"/>
          <c:showPercent val="0"/>
          <c:showBubbleSize val="0"/>
        </c:dLbls>
        <c:gapWidth val="150"/>
        <c:axId val="1835476758"/>
        <c:axId val="1487697669"/>
      </c:barChart>
      <c:lineChart>
        <c:grouping val="standard"/>
        <c:varyColors val="0"/>
        <c:ser>
          <c:idx val="1"/>
          <c:order val="1"/>
          <c:spPr>
            <a:ln w="28575" cmpd="sng">
              <a:solidFill>
                <a:srgbClr val="C00000">
                  <a:alpha val="100000"/>
                </a:srgbClr>
              </a:solidFill>
              <a:prstDash val="dashDot"/>
            </a:ln>
          </c:spPr>
          <c:marker>
            <c:symbol val="none"/>
          </c:marker>
          <c:cat>
            <c:strRef>
              <c:f>'Summary KPI'!$B$10:$B$43</c:f>
              <c:strCache>
                <c:ptCount val="34"/>
                <c:pt idx="0">
                  <c:v>DT TATA 035</c:v>
                </c:pt>
                <c:pt idx="1">
                  <c:v>DT TATA 064</c:v>
                </c:pt>
                <c:pt idx="2">
                  <c:v>DT TATA 070</c:v>
                </c:pt>
                <c:pt idx="3">
                  <c:v>DT TATA 078</c:v>
                </c:pt>
                <c:pt idx="4">
                  <c:v>DT TATA 085</c:v>
                </c:pt>
                <c:pt idx="5">
                  <c:v>DT TATA 086</c:v>
                </c:pt>
                <c:pt idx="6">
                  <c:v>DT TATA 088</c:v>
                </c:pt>
                <c:pt idx="7">
                  <c:v>DT MERCY 037</c:v>
                </c:pt>
                <c:pt idx="8">
                  <c:v>DT MERCY 038</c:v>
                </c:pt>
                <c:pt idx="9">
                  <c:v>DT MERCY 039</c:v>
                </c:pt>
                <c:pt idx="10">
                  <c:v>DT MERCY 040</c:v>
                </c:pt>
                <c:pt idx="11">
                  <c:v>DT MERCY 041</c:v>
                </c:pt>
                <c:pt idx="12">
                  <c:v>DT MERCY 042</c:v>
                </c:pt>
                <c:pt idx="13">
                  <c:v>DT MERCY 043</c:v>
                </c:pt>
                <c:pt idx="14">
                  <c:v>DT MERCY 044</c:v>
                </c:pt>
                <c:pt idx="15">
                  <c:v>DT MERCY 048</c:v>
                </c:pt>
                <c:pt idx="16">
                  <c:v>DT MERCY 049</c:v>
                </c:pt>
                <c:pt idx="17">
                  <c:v>DT MERCY 098</c:v>
                </c:pt>
                <c:pt idx="18">
                  <c:v>DT MERCY 099</c:v>
                </c:pt>
                <c:pt idx="19">
                  <c:v>DT MERCY 100</c:v>
                </c:pt>
                <c:pt idx="20">
                  <c:v>DT MERCY 101</c:v>
                </c:pt>
                <c:pt idx="21">
                  <c:v>DT MERCY 102</c:v>
                </c:pt>
                <c:pt idx="22">
                  <c:v>DT MERCY 103</c:v>
                </c:pt>
                <c:pt idx="23">
                  <c:v>DT MERCY 104</c:v>
                </c:pt>
                <c:pt idx="24">
                  <c:v>DT MERCY 105</c:v>
                </c:pt>
                <c:pt idx="25">
                  <c:v>DT MERCY 106</c:v>
                </c:pt>
                <c:pt idx="26">
                  <c:v>DT MERCY 107</c:v>
                </c:pt>
                <c:pt idx="27">
                  <c:v>DT MERCY 108</c:v>
                </c:pt>
                <c:pt idx="28">
                  <c:v>DT MERCY 109</c:v>
                </c:pt>
                <c:pt idx="29">
                  <c:v>DT MERCY 110</c:v>
                </c:pt>
                <c:pt idx="30">
                  <c:v>DT MERCY 111</c:v>
                </c:pt>
                <c:pt idx="31">
                  <c:v>DT MERCY 112</c:v>
                </c:pt>
                <c:pt idx="32">
                  <c:v>DT MERCY 113</c:v>
                </c:pt>
                <c:pt idx="33">
                  <c:v>DT MERCY 114</c:v>
                </c:pt>
              </c:strCache>
            </c:strRef>
          </c:cat>
          <c:val>
            <c:numRef>
              <c:f>'Summary KPI'!$AW$10:$AW$43</c:f>
              <c:numCache>
                <c:formatCode>_-* #,##0.0_-;\-* #,##0.0_-;_-* "-"_-;_-@</c:formatCode>
                <c:ptCount val="34"/>
                <c:pt idx="0">
                  <c:v>120</c:v>
                </c:pt>
                <c:pt idx="1">
                  <c:v>120</c:v>
                </c:pt>
                <c:pt idx="2">
                  <c:v>120</c:v>
                </c:pt>
                <c:pt idx="3">
                  <c:v>120</c:v>
                </c:pt>
                <c:pt idx="4">
                  <c:v>120</c:v>
                </c:pt>
                <c:pt idx="5">
                  <c:v>120</c:v>
                </c:pt>
                <c:pt idx="6">
                  <c:v>120</c:v>
                </c:pt>
                <c:pt idx="7">
                  <c:v>120</c:v>
                </c:pt>
                <c:pt idx="8">
                  <c:v>120</c:v>
                </c:pt>
                <c:pt idx="9">
                  <c:v>120</c:v>
                </c:pt>
                <c:pt idx="10">
                  <c:v>120</c:v>
                </c:pt>
                <c:pt idx="11">
                  <c:v>120</c:v>
                </c:pt>
                <c:pt idx="12">
                  <c:v>120</c:v>
                </c:pt>
                <c:pt idx="13">
                  <c:v>120</c:v>
                </c:pt>
                <c:pt idx="14">
                  <c:v>120</c:v>
                </c:pt>
                <c:pt idx="15">
                  <c:v>120</c:v>
                </c:pt>
                <c:pt idx="16">
                  <c:v>120</c:v>
                </c:pt>
                <c:pt idx="17">
                  <c:v>120</c:v>
                </c:pt>
                <c:pt idx="18">
                  <c:v>120</c:v>
                </c:pt>
                <c:pt idx="19">
                  <c:v>120</c:v>
                </c:pt>
                <c:pt idx="20">
                  <c:v>120</c:v>
                </c:pt>
                <c:pt idx="21">
                  <c:v>120</c:v>
                </c:pt>
                <c:pt idx="22">
                  <c:v>120</c:v>
                </c:pt>
                <c:pt idx="23">
                  <c:v>120</c:v>
                </c:pt>
                <c:pt idx="24">
                  <c:v>120</c:v>
                </c:pt>
                <c:pt idx="25">
                  <c:v>120</c:v>
                </c:pt>
                <c:pt idx="26">
                  <c:v>120</c:v>
                </c:pt>
                <c:pt idx="27">
                  <c:v>120</c:v>
                </c:pt>
                <c:pt idx="28">
                  <c:v>120</c:v>
                </c:pt>
                <c:pt idx="29">
                  <c:v>120</c:v>
                </c:pt>
                <c:pt idx="30">
                  <c:v>120</c:v>
                </c:pt>
                <c:pt idx="31">
                  <c:v>120</c:v>
                </c:pt>
                <c:pt idx="32">
                  <c:v>120</c:v>
                </c:pt>
                <c:pt idx="33">
                  <c:v>120</c:v>
                </c:pt>
              </c:numCache>
            </c:numRef>
          </c:val>
          <c:smooth val="0"/>
          <c:extLst>
            <c:ext xmlns:c16="http://schemas.microsoft.com/office/drawing/2014/chart" uri="{C3380CC4-5D6E-409C-BE32-E72D297353CC}">
              <c16:uniqueId val="{00000001-6AC6-4BE9-BBC3-6C7EEEB6BB55}"/>
            </c:ext>
          </c:extLst>
        </c:ser>
        <c:dLbls>
          <c:showLegendKey val="0"/>
          <c:showVal val="0"/>
          <c:showCatName val="0"/>
          <c:showSerName val="0"/>
          <c:showPercent val="0"/>
          <c:showBubbleSize val="0"/>
        </c:dLbls>
        <c:marker val="1"/>
        <c:smooth val="0"/>
        <c:axId val="1835476758"/>
        <c:axId val="1487697669"/>
      </c:lineChart>
      <c:catAx>
        <c:axId val="1835476758"/>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in"/>
        <c:minorTickMark val="none"/>
        <c:tickLblPos val="nextTo"/>
        <c:txPr>
          <a:bodyPr/>
          <a:lstStyle/>
          <a:p>
            <a:pPr lvl="0">
              <a:defRPr sz="900" b="0" i="0">
                <a:solidFill>
                  <a:srgbClr val="000000"/>
                </a:solidFill>
                <a:latin typeface="Trebuchet MS"/>
              </a:defRPr>
            </a:pPr>
            <a:endParaRPr lang="id-ID"/>
          </a:p>
        </c:txPr>
        <c:crossAx val="1487697669"/>
        <c:crosses val="autoZero"/>
        <c:auto val="1"/>
        <c:lblAlgn val="ctr"/>
        <c:lblOffset val="100"/>
        <c:noMultiLvlLbl val="1"/>
      </c:catAx>
      <c:valAx>
        <c:axId val="1487697669"/>
        <c:scaling>
          <c:orientation val="minMax"/>
        </c:scaling>
        <c:delete val="0"/>
        <c:axPos val="l"/>
        <c:title>
          <c:tx>
            <c:rich>
              <a:bodyPr/>
              <a:lstStyle/>
              <a:p>
                <a:pPr lvl="0">
                  <a:defRPr b="0">
                    <a:solidFill>
                      <a:srgbClr val="000000"/>
                    </a:solidFill>
                    <a:latin typeface="+mn-lt"/>
                  </a:defRPr>
                </a:pPr>
                <a:endParaRPr/>
              </a:p>
            </c:rich>
          </c:tx>
          <c:overlay val="0"/>
        </c:title>
        <c:numFmt formatCode="0.0" sourceLinked="1"/>
        <c:majorTickMark val="in"/>
        <c:minorTickMark val="none"/>
        <c:tickLblPos val="nextTo"/>
        <c:spPr>
          <a:ln/>
        </c:spPr>
        <c:txPr>
          <a:bodyPr/>
          <a:lstStyle/>
          <a:p>
            <a:pPr lvl="0">
              <a:defRPr sz="900" b="0" i="0">
                <a:solidFill>
                  <a:srgbClr val="000000"/>
                </a:solidFill>
                <a:latin typeface="Trebuchet MS"/>
              </a:defRPr>
            </a:pPr>
            <a:endParaRPr lang="id-ID"/>
          </a:p>
        </c:txPr>
        <c:crossAx val="1835476758"/>
        <c:crosses val="autoZero"/>
        <c:crossBetween val="between"/>
      </c:valAx>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000" b="0" i="0">
                <a:solidFill>
                  <a:srgbClr val="757575"/>
                </a:solidFill>
                <a:latin typeface="Trebuchet MS"/>
              </a:defRPr>
            </a:pPr>
            <a:r>
              <a:rPr sz="1000" b="0" i="0">
                <a:solidFill>
                  <a:srgbClr val="757575"/>
                </a:solidFill>
                <a:latin typeface="Trebuchet MS"/>
              </a:rPr>
              <a:t>MTTR 2528, OB</a:t>
            </a:r>
          </a:p>
        </c:rich>
      </c:tx>
      <c:overlay val="0"/>
    </c:title>
    <c:autoTitleDeleted val="0"/>
    <c:plotArea>
      <c:layout/>
      <c:barChart>
        <c:barDir val="col"/>
        <c:grouping val="clustered"/>
        <c:varyColors val="1"/>
        <c:ser>
          <c:idx val="0"/>
          <c:order val="0"/>
          <c:spPr>
            <a:solidFill>
              <a:srgbClr val="002060"/>
            </a:solidFill>
            <a:ln cmpd="sng">
              <a:solidFill>
                <a:srgbClr val="000000"/>
              </a:solidFill>
            </a:ln>
          </c:spPr>
          <c:invertIfNegative val="1"/>
          <c:dLbls>
            <c:spPr>
              <a:noFill/>
              <a:ln>
                <a:noFill/>
              </a:ln>
              <a:effectLst/>
            </c:spPr>
            <c:txPr>
              <a:bodyPr/>
              <a:lstStyle/>
              <a:p>
                <a:pPr lvl="0">
                  <a:defRPr sz="900" b="0" i="0">
                    <a:latin typeface="Trebuchet M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 KPI'!$B$10:$B$43</c:f>
              <c:strCache>
                <c:ptCount val="34"/>
                <c:pt idx="0">
                  <c:v>DT TATA 035</c:v>
                </c:pt>
                <c:pt idx="1">
                  <c:v>DT TATA 064</c:v>
                </c:pt>
                <c:pt idx="2">
                  <c:v>DT TATA 070</c:v>
                </c:pt>
                <c:pt idx="3">
                  <c:v>DT TATA 078</c:v>
                </c:pt>
                <c:pt idx="4">
                  <c:v>DT TATA 085</c:v>
                </c:pt>
                <c:pt idx="5">
                  <c:v>DT TATA 086</c:v>
                </c:pt>
                <c:pt idx="6">
                  <c:v>DT TATA 088</c:v>
                </c:pt>
                <c:pt idx="7">
                  <c:v>DT MERCY 037</c:v>
                </c:pt>
                <c:pt idx="8">
                  <c:v>DT MERCY 038</c:v>
                </c:pt>
                <c:pt idx="9">
                  <c:v>DT MERCY 039</c:v>
                </c:pt>
                <c:pt idx="10">
                  <c:v>DT MERCY 040</c:v>
                </c:pt>
                <c:pt idx="11">
                  <c:v>DT MERCY 041</c:v>
                </c:pt>
                <c:pt idx="12">
                  <c:v>DT MERCY 042</c:v>
                </c:pt>
                <c:pt idx="13">
                  <c:v>DT MERCY 043</c:v>
                </c:pt>
                <c:pt idx="14">
                  <c:v>DT MERCY 044</c:v>
                </c:pt>
                <c:pt idx="15">
                  <c:v>DT MERCY 048</c:v>
                </c:pt>
                <c:pt idx="16">
                  <c:v>DT MERCY 049</c:v>
                </c:pt>
                <c:pt idx="17">
                  <c:v>DT MERCY 098</c:v>
                </c:pt>
                <c:pt idx="18">
                  <c:v>DT MERCY 099</c:v>
                </c:pt>
                <c:pt idx="19">
                  <c:v>DT MERCY 100</c:v>
                </c:pt>
                <c:pt idx="20">
                  <c:v>DT MERCY 101</c:v>
                </c:pt>
                <c:pt idx="21">
                  <c:v>DT MERCY 102</c:v>
                </c:pt>
                <c:pt idx="22">
                  <c:v>DT MERCY 103</c:v>
                </c:pt>
                <c:pt idx="23">
                  <c:v>DT MERCY 104</c:v>
                </c:pt>
                <c:pt idx="24">
                  <c:v>DT MERCY 105</c:v>
                </c:pt>
                <c:pt idx="25">
                  <c:v>DT MERCY 106</c:v>
                </c:pt>
                <c:pt idx="26">
                  <c:v>DT MERCY 107</c:v>
                </c:pt>
                <c:pt idx="27">
                  <c:v>DT MERCY 108</c:v>
                </c:pt>
                <c:pt idx="28">
                  <c:v>DT MERCY 109</c:v>
                </c:pt>
                <c:pt idx="29">
                  <c:v>DT MERCY 110</c:v>
                </c:pt>
                <c:pt idx="30">
                  <c:v>DT MERCY 111</c:v>
                </c:pt>
                <c:pt idx="31">
                  <c:v>DT MERCY 112</c:v>
                </c:pt>
                <c:pt idx="32">
                  <c:v>DT MERCY 113</c:v>
                </c:pt>
                <c:pt idx="33">
                  <c:v>DT MERCY 114</c:v>
                </c:pt>
              </c:strCache>
            </c:strRef>
          </c:cat>
          <c:val>
            <c:numRef>
              <c:f>'Summary KPI'!$AJ$10:$AJ$43</c:f>
              <c:numCache>
                <c:formatCode>0.0</c:formatCode>
                <c:ptCount val="34"/>
                <c:pt idx="0">
                  <c:v>2.6166708533710827</c:v>
                </c:pt>
                <c:pt idx="1">
                  <c:v>1.3166687733066313</c:v>
                </c:pt>
                <c:pt idx="2">
                  <c:v>4.3958403666439771</c:v>
                </c:pt>
                <c:pt idx="3">
                  <c:v>0.99166825333781361</c:v>
                </c:pt>
                <c:pt idx="4">
                  <c:v>2.0666699733522118</c:v>
                </c:pt>
                <c:pt idx="5">
                  <c:v>1.7375027799491565</c:v>
                </c:pt>
                <c:pt idx="6">
                  <c:v>6.7083440667226668</c:v>
                </c:pt>
                <c:pt idx="7">
                  <c:v>9.0592737541158286</c:v>
                </c:pt>
                <c:pt idx="8">
                  <c:v>2.7933378026550026</c:v>
                </c:pt>
                <c:pt idx="9">
                  <c:v>14.462986103775258</c:v>
                </c:pt>
                <c:pt idx="10">
                  <c:v>1.9580676490432838</c:v>
                </c:pt>
                <c:pt idx="11">
                  <c:v>1.5871237515174534</c:v>
                </c:pt>
                <c:pt idx="12">
                  <c:v>3.9666730133730863</c:v>
                </c:pt>
                <c:pt idx="13">
                  <c:v>1.5555580444354957</c:v>
                </c:pt>
                <c:pt idx="14">
                  <c:v>3.9476253638276768</c:v>
                </c:pt>
                <c:pt idx="15">
                  <c:v>1.0854184033380547</c:v>
                </c:pt>
                <c:pt idx="16">
                  <c:v>2.6226232438708492</c:v>
                </c:pt>
                <c:pt idx="17">
                  <c:v>1.3500021600291916</c:v>
                </c:pt>
                <c:pt idx="18">
                  <c:v>1.8813363434711767</c:v>
                </c:pt>
                <c:pt idx="19">
                  <c:v>1.7138916310851062</c:v>
                </c:pt>
                <c:pt idx="20">
                  <c:v>1.452383276205284</c:v>
                </c:pt>
                <c:pt idx="21">
                  <c:v>12.189763093351733</c:v>
                </c:pt>
                <c:pt idx="22">
                  <c:v>2.8947962983470572</c:v>
                </c:pt>
                <c:pt idx="23">
                  <c:v>2.6907450459530855</c:v>
                </c:pt>
                <c:pt idx="24">
                  <c:v>0.62424342303472491</c:v>
                </c:pt>
                <c:pt idx="25">
                  <c:v>1.9151545793868521</c:v>
                </c:pt>
                <c:pt idx="26">
                  <c:v>1.0842609940604673</c:v>
                </c:pt>
                <c:pt idx="27">
                  <c:v>2.5572957583156328</c:v>
                </c:pt>
                <c:pt idx="28">
                  <c:v>3.1266716693525991</c:v>
                </c:pt>
                <c:pt idx="29">
                  <c:v>2.8704591382034619</c:v>
                </c:pt>
                <c:pt idx="30">
                  <c:v>1.6358359507119915</c:v>
                </c:pt>
                <c:pt idx="31">
                  <c:v>2.0549052486439003</c:v>
                </c:pt>
                <c:pt idx="32">
                  <c:v>4.449249543058813</c:v>
                </c:pt>
                <c:pt idx="33">
                  <c:v>1.493335722683687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EF0-4D68-BDDF-EADC17E2617F}"/>
            </c:ext>
          </c:extLst>
        </c:ser>
        <c:dLbls>
          <c:showLegendKey val="0"/>
          <c:showVal val="0"/>
          <c:showCatName val="0"/>
          <c:showSerName val="0"/>
          <c:showPercent val="0"/>
          <c:showBubbleSize val="0"/>
        </c:dLbls>
        <c:gapWidth val="150"/>
        <c:axId val="1816142721"/>
        <c:axId val="456289285"/>
      </c:barChart>
      <c:lineChart>
        <c:grouping val="standard"/>
        <c:varyColors val="0"/>
        <c:ser>
          <c:idx val="1"/>
          <c:order val="1"/>
          <c:spPr>
            <a:ln w="28575" cmpd="sng">
              <a:solidFill>
                <a:srgbClr val="C00000">
                  <a:alpha val="100000"/>
                </a:srgbClr>
              </a:solidFill>
              <a:prstDash val="dashDot"/>
            </a:ln>
          </c:spPr>
          <c:marker>
            <c:symbol val="none"/>
          </c:marker>
          <c:cat>
            <c:strRef>
              <c:f>'Summary KPI'!$B$10:$B$43</c:f>
              <c:strCache>
                <c:ptCount val="34"/>
                <c:pt idx="0">
                  <c:v>DT TATA 035</c:v>
                </c:pt>
                <c:pt idx="1">
                  <c:v>DT TATA 064</c:v>
                </c:pt>
                <c:pt idx="2">
                  <c:v>DT TATA 070</c:v>
                </c:pt>
                <c:pt idx="3">
                  <c:v>DT TATA 078</c:v>
                </c:pt>
                <c:pt idx="4">
                  <c:v>DT TATA 085</c:v>
                </c:pt>
                <c:pt idx="5">
                  <c:v>DT TATA 086</c:v>
                </c:pt>
                <c:pt idx="6">
                  <c:v>DT TATA 088</c:v>
                </c:pt>
                <c:pt idx="7">
                  <c:v>DT MERCY 037</c:v>
                </c:pt>
                <c:pt idx="8">
                  <c:v>DT MERCY 038</c:v>
                </c:pt>
                <c:pt idx="9">
                  <c:v>DT MERCY 039</c:v>
                </c:pt>
                <c:pt idx="10">
                  <c:v>DT MERCY 040</c:v>
                </c:pt>
                <c:pt idx="11">
                  <c:v>DT MERCY 041</c:v>
                </c:pt>
                <c:pt idx="12">
                  <c:v>DT MERCY 042</c:v>
                </c:pt>
                <c:pt idx="13">
                  <c:v>DT MERCY 043</c:v>
                </c:pt>
                <c:pt idx="14">
                  <c:v>DT MERCY 044</c:v>
                </c:pt>
                <c:pt idx="15">
                  <c:v>DT MERCY 048</c:v>
                </c:pt>
                <c:pt idx="16">
                  <c:v>DT MERCY 049</c:v>
                </c:pt>
                <c:pt idx="17">
                  <c:v>DT MERCY 098</c:v>
                </c:pt>
                <c:pt idx="18">
                  <c:v>DT MERCY 099</c:v>
                </c:pt>
                <c:pt idx="19">
                  <c:v>DT MERCY 100</c:v>
                </c:pt>
                <c:pt idx="20">
                  <c:v>DT MERCY 101</c:v>
                </c:pt>
                <c:pt idx="21">
                  <c:v>DT MERCY 102</c:v>
                </c:pt>
                <c:pt idx="22">
                  <c:v>DT MERCY 103</c:v>
                </c:pt>
                <c:pt idx="23">
                  <c:v>DT MERCY 104</c:v>
                </c:pt>
                <c:pt idx="24">
                  <c:v>DT MERCY 105</c:v>
                </c:pt>
                <c:pt idx="25">
                  <c:v>DT MERCY 106</c:v>
                </c:pt>
                <c:pt idx="26">
                  <c:v>DT MERCY 107</c:v>
                </c:pt>
                <c:pt idx="27">
                  <c:v>DT MERCY 108</c:v>
                </c:pt>
                <c:pt idx="28">
                  <c:v>DT MERCY 109</c:v>
                </c:pt>
                <c:pt idx="29">
                  <c:v>DT MERCY 110</c:v>
                </c:pt>
                <c:pt idx="30">
                  <c:v>DT MERCY 111</c:v>
                </c:pt>
                <c:pt idx="31">
                  <c:v>DT MERCY 112</c:v>
                </c:pt>
                <c:pt idx="32">
                  <c:v>DT MERCY 113</c:v>
                </c:pt>
                <c:pt idx="33">
                  <c:v>DT MERCY 114</c:v>
                </c:pt>
              </c:strCache>
            </c:strRef>
          </c:cat>
          <c:val>
            <c:numRef>
              <c:f>'Summary KPI'!$AX$10:$AX$43</c:f>
              <c:numCache>
                <c:formatCode>_-* #,##0.0_-;\-* #,##0.0_-;_-* "-"_-;_-@</c:formatCode>
                <c:ptCount val="34"/>
                <c:pt idx="0">
                  <c:v>6</c:v>
                </c:pt>
                <c:pt idx="1">
                  <c:v>6</c:v>
                </c:pt>
                <c:pt idx="2">
                  <c:v>6</c:v>
                </c:pt>
                <c:pt idx="3">
                  <c:v>6</c:v>
                </c:pt>
                <c:pt idx="4">
                  <c:v>6</c:v>
                </c:pt>
                <c:pt idx="5">
                  <c:v>6</c:v>
                </c:pt>
                <c:pt idx="6">
                  <c:v>6</c:v>
                </c:pt>
                <c:pt idx="7">
                  <c:v>6</c:v>
                </c:pt>
                <c:pt idx="8">
                  <c:v>6</c:v>
                </c:pt>
                <c:pt idx="9">
                  <c:v>6</c:v>
                </c:pt>
                <c:pt idx="10">
                  <c:v>6</c:v>
                </c:pt>
                <c:pt idx="11">
                  <c:v>6</c:v>
                </c:pt>
                <c:pt idx="12">
                  <c:v>6</c:v>
                </c:pt>
                <c:pt idx="13">
                  <c:v>6</c:v>
                </c:pt>
                <c:pt idx="14">
                  <c:v>6</c:v>
                </c:pt>
                <c:pt idx="15">
                  <c:v>6</c:v>
                </c:pt>
                <c:pt idx="16">
                  <c:v>6</c:v>
                </c:pt>
                <c:pt idx="17">
                  <c:v>6</c:v>
                </c:pt>
                <c:pt idx="18">
                  <c:v>6</c:v>
                </c:pt>
                <c:pt idx="19">
                  <c:v>6</c:v>
                </c:pt>
                <c:pt idx="20">
                  <c:v>6</c:v>
                </c:pt>
                <c:pt idx="21">
                  <c:v>6</c:v>
                </c:pt>
                <c:pt idx="22">
                  <c:v>6</c:v>
                </c:pt>
                <c:pt idx="23">
                  <c:v>6</c:v>
                </c:pt>
                <c:pt idx="24">
                  <c:v>6</c:v>
                </c:pt>
                <c:pt idx="25">
                  <c:v>6</c:v>
                </c:pt>
                <c:pt idx="26">
                  <c:v>6</c:v>
                </c:pt>
                <c:pt idx="27">
                  <c:v>6</c:v>
                </c:pt>
                <c:pt idx="28">
                  <c:v>6</c:v>
                </c:pt>
                <c:pt idx="29">
                  <c:v>6</c:v>
                </c:pt>
                <c:pt idx="30">
                  <c:v>6</c:v>
                </c:pt>
                <c:pt idx="31">
                  <c:v>6</c:v>
                </c:pt>
                <c:pt idx="32">
                  <c:v>6</c:v>
                </c:pt>
                <c:pt idx="33">
                  <c:v>6</c:v>
                </c:pt>
              </c:numCache>
            </c:numRef>
          </c:val>
          <c:smooth val="0"/>
          <c:extLst>
            <c:ext xmlns:c16="http://schemas.microsoft.com/office/drawing/2014/chart" uri="{C3380CC4-5D6E-409C-BE32-E72D297353CC}">
              <c16:uniqueId val="{00000001-3EF0-4D68-BDDF-EADC17E2617F}"/>
            </c:ext>
          </c:extLst>
        </c:ser>
        <c:dLbls>
          <c:showLegendKey val="0"/>
          <c:showVal val="0"/>
          <c:showCatName val="0"/>
          <c:showSerName val="0"/>
          <c:showPercent val="0"/>
          <c:showBubbleSize val="0"/>
        </c:dLbls>
        <c:marker val="1"/>
        <c:smooth val="0"/>
        <c:axId val="1816142721"/>
        <c:axId val="456289285"/>
      </c:lineChart>
      <c:catAx>
        <c:axId val="181614272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in"/>
        <c:minorTickMark val="none"/>
        <c:tickLblPos val="nextTo"/>
        <c:txPr>
          <a:bodyPr/>
          <a:lstStyle/>
          <a:p>
            <a:pPr lvl="0">
              <a:defRPr sz="900" b="0" i="0">
                <a:solidFill>
                  <a:srgbClr val="000000"/>
                </a:solidFill>
                <a:latin typeface="Trebuchet MS"/>
              </a:defRPr>
            </a:pPr>
            <a:endParaRPr lang="id-ID"/>
          </a:p>
        </c:txPr>
        <c:crossAx val="456289285"/>
        <c:crosses val="autoZero"/>
        <c:auto val="1"/>
        <c:lblAlgn val="ctr"/>
        <c:lblOffset val="100"/>
        <c:noMultiLvlLbl val="1"/>
      </c:catAx>
      <c:valAx>
        <c:axId val="456289285"/>
        <c:scaling>
          <c:orientation val="minMax"/>
        </c:scaling>
        <c:delete val="0"/>
        <c:axPos val="l"/>
        <c:title>
          <c:tx>
            <c:rich>
              <a:bodyPr/>
              <a:lstStyle/>
              <a:p>
                <a:pPr lvl="0">
                  <a:defRPr b="0">
                    <a:solidFill>
                      <a:srgbClr val="000000"/>
                    </a:solidFill>
                    <a:latin typeface="+mn-lt"/>
                  </a:defRPr>
                </a:pPr>
                <a:endParaRPr/>
              </a:p>
            </c:rich>
          </c:tx>
          <c:overlay val="0"/>
        </c:title>
        <c:numFmt formatCode="0.0" sourceLinked="1"/>
        <c:majorTickMark val="in"/>
        <c:minorTickMark val="none"/>
        <c:tickLblPos val="nextTo"/>
        <c:spPr>
          <a:ln/>
        </c:spPr>
        <c:txPr>
          <a:bodyPr/>
          <a:lstStyle/>
          <a:p>
            <a:pPr lvl="0">
              <a:defRPr sz="900" b="0" i="0">
                <a:solidFill>
                  <a:srgbClr val="000000"/>
                </a:solidFill>
                <a:latin typeface="Trebuchet MS"/>
              </a:defRPr>
            </a:pPr>
            <a:endParaRPr lang="id-ID"/>
          </a:p>
        </c:txPr>
        <c:crossAx val="181614272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000" b="0" i="0">
                <a:solidFill>
                  <a:srgbClr val="000000"/>
                </a:solidFill>
                <a:latin typeface="Trebuchet MS"/>
              </a:defRPr>
            </a:pPr>
            <a:r>
              <a:rPr sz="1000" b="0" i="0">
                <a:solidFill>
                  <a:srgbClr val="000000"/>
                </a:solidFill>
                <a:latin typeface="Trebuchet MS"/>
              </a:rPr>
              <a:t>MTBF MERCY AXOR 3336, COAL</a:t>
            </a:r>
          </a:p>
        </c:rich>
      </c:tx>
      <c:overlay val="0"/>
    </c:title>
    <c:autoTitleDeleted val="0"/>
    <c:plotArea>
      <c:layout/>
      <c:barChart>
        <c:barDir val="col"/>
        <c:grouping val="clustered"/>
        <c:varyColors val="1"/>
        <c:ser>
          <c:idx val="0"/>
          <c:order val="0"/>
          <c:spPr>
            <a:solidFill>
              <a:srgbClr val="FF0000"/>
            </a:solidFill>
            <a:ln cmpd="sng">
              <a:solidFill>
                <a:srgbClr val="000000"/>
              </a:solidFill>
            </a:ln>
          </c:spPr>
          <c:invertIfNegative val="1"/>
          <c:dPt>
            <c:idx val="22"/>
            <c:invertIfNegative val="1"/>
            <c:bubble3D val="0"/>
            <c:spPr>
              <a:solidFill>
                <a:srgbClr val="00B0F0"/>
              </a:solidFill>
              <a:ln cmpd="sng">
                <a:solidFill>
                  <a:srgbClr val="000000"/>
                </a:solidFill>
              </a:ln>
            </c:spPr>
            <c:extLst>
              <c:ext xmlns:c16="http://schemas.microsoft.com/office/drawing/2014/chart" uri="{C3380CC4-5D6E-409C-BE32-E72D297353CC}">
                <c16:uniqueId val="{00000001-A862-4426-A49E-32FD3223A77F}"/>
              </c:ext>
            </c:extLst>
          </c:dPt>
          <c:dLbls>
            <c:spPr>
              <a:noFill/>
              <a:ln>
                <a:noFill/>
              </a:ln>
              <a:effectLst/>
            </c:spPr>
            <c:txPr>
              <a:bodyPr/>
              <a:lstStyle/>
              <a:p>
                <a:pPr lvl="0">
                  <a:defRPr sz="900" b="1" i="0">
                    <a:latin typeface="Trebuchet M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 KPI'!$B$44:$B$65</c:f>
              <c:strCache>
                <c:ptCount val="22"/>
                <c:pt idx="0">
                  <c:v>DT MERCY 115</c:v>
                </c:pt>
                <c:pt idx="1">
                  <c:v>DT MERCY 116</c:v>
                </c:pt>
                <c:pt idx="2">
                  <c:v>DT MERCY 117</c:v>
                </c:pt>
                <c:pt idx="3">
                  <c:v>WP 05</c:v>
                </c:pt>
                <c:pt idx="4">
                  <c:v>WP 08</c:v>
                </c:pt>
                <c:pt idx="5">
                  <c:v>WP 09</c:v>
                </c:pt>
                <c:pt idx="6">
                  <c:v>WP 10</c:v>
                </c:pt>
                <c:pt idx="7">
                  <c:v>WP 11</c:v>
                </c:pt>
                <c:pt idx="8">
                  <c:v>WP 12</c:v>
                </c:pt>
                <c:pt idx="9">
                  <c:v>WP 13</c:v>
                </c:pt>
                <c:pt idx="10">
                  <c:v>WP 14</c:v>
                </c:pt>
                <c:pt idx="11">
                  <c:v>WP 15</c:v>
                </c:pt>
                <c:pt idx="12">
                  <c:v>WP 16</c:v>
                </c:pt>
                <c:pt idx="13">
                  <c:v>WP 17</c:v>
                </c:pt>
                <c:pt idx="14">
                  <c:v>WP 18</c:v>
                </c:pt>
                <c:pt idx="15">
                  <c:v>WP 19</c:v>
                </c:pt>
                <c:pt idx="16">
                  <c:v>TL 001</c:v>
                </c:pt>
                <c:pt idx="17">
                  <c:v>TL 002</c:v>
                </c:pt>
                <c:pt idx="18">
                  <c:v>TL 003</c:v>
                </c:pt>
                <c:pt idx="19">
                  <c:v>TL 004</c:v>
                </c:pt>
                <c:pt idx="20">
                  <c:v>TL 005</c:v>
                </c:pt>
                <c:pt idx="21">
                  <c:v>TL 006</c:v>
                </c:pt>
              </c:strCache>
            </c:strRef>
          </c:cat>
          <c:val>
            <c:numRef>
              <c:f>'Summary KPI'!$AI$44:$AI$65</c:f>
              <c:numCache>
                <c:formatCode>0.0</c:formatCode>
                <c:ptCount val="22"/>
                <c:pt idx="0">
                  <c:v>28.9</c:v>
                </c:pt>
                <c:pt idx="1">
                  <c:v>36.363636363636367</c:v>
                </c:pt>
                <c:pt idx="2">
                  <c:v>21.722222222222221</c:v>
                </c:pt>
                <c:pt idx="3">
                  <c:v>27</c:v>
                </c:pt>
                <c:pt idx="4">
                  <c:v>59</c:v>
                </c:pt>
                <c:pt idx="5">
                  <c:v>109</c:v>
                </c:pt>
                <c:pt idx="6">
                  <c:v>162</c:v>
                </c:pt>
                <c:pt idx="7">
                  <c:v>73</c:v>
                </c:pt>
                <c:pt idx="8">
                  <c:v>27</c:v>
                </c:pt>
                <c:pt idx="9">
                  <c:v>185</c:v>
                </c:pt>
                <c:pt idx="10">
                  <c:v>39</c:v>
                </c:pt>
                <c:pt idx="11">
                  <c:v>46</c:v>
                </c:pt>
                <c:pt idx="12">
                  <c:v>61</c:v>
                </c:pt>
                <c:pt idx="13">
                  <c:v>215</c:v>
                </c:pt>
                <c:pt idx="14">
                  <c:v>195</c:v>
                </c:pt>
                <c:pt idx="15">
                  <c:v>148</c:v>
                </c:pt>
                <c:pt idx="16">
                  <c:v>295</c:v>
                </c:pt>
                <c:pt idx="17">
                  <c:v>0</c:v>
                </c:pt>
                <c:pt idx="18">
                  <c:v>283</c:v>
                </c:pt>
                <c:pt idx="19">
                  <c:v>179</c:v>
                </c:pt>
                <c:pt idx="20">
                  <c:v>165</c:v>
                </c:pt>
                <c:pt idx="21">
                  <c:v>333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A862-4426-A49E-32FD3223A77F}"/>
            </c:ext>
          </c:extLst>
        </c:ser>
        <c:dLbls>
          <c:showLegendKey val="0"/>
          <c:showVal val="0"/>
          <c:showCatName val="0"/>
          <c:showSerName val="0"/>
          <c:showPercent val="0"/>
          <c:showBubbleSize val="0"/>
        </c:dLbls>
        <c:gapWidth val="150"/>
        <c:axId val="1116707013"/>
        <c:axId val="1036968000"/>
      </c:barChart>
      <c:lineChart>
        <c:grouping val="standard"/>
        <c:varyColors val="0"/>
        <c:ser>
          <c:idx val="1"/>
          <c:order val="1"/>
          <c:spPr>
            <a:ln w="28575" cmpd="sng">
              <a:solidFill>
                <a:srgbClr val="C00000">
                  <a:alpha val="100000"/>
                </a:srgbClr>
              </a:solidFill>
              <a:prstDash val="dashDot"/>
            </a:ln>
          </c:spPr>
          <c:marker>
            <c:symbol val="none"/>
          </c:marker>
          <c:dLbls>
            <c:numFmt formatCode="#,##0" sourceLinked="0"/>
            <c:spPr>
              <a:noFill/>
              <a:ln>
                <a:noFill/>
              </a:ln>
              <a:effectLst/>
            </c:spPr>
            <c:txPr>
              <a:bodyPr/>
              <a:lstStyle/>
              <a:p>
                <a:pPr lvl="0">
                  <a:defRPr b="1" i="0"/>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 KPI'!$B$44:$B$65</c:f>
              <c:strCache>
                <c:ptCount val="22"/>
                <c:pt idx="0">
                  <c:v>DT MERCY 115</c:v>
                </c:pt>
                <c:pt idx="1">
                  <c:v>DT MERCY 116</c:v>
                </c:pt>
                <c:pt idx="2">
                  <c:v>DT MERCY 117</c:v>
                </c:pt>
                <c:pt idx="3">
                  <c:v>WP 05</c:v>
                </c:pt>
                <c:pt idx="4">
                  <c:v>WP 08</c:v>
                </c:pt>
                <c:pt idx="5">
                  <c:v>WP 09</c:v>
                </c:pt>
                <c:pt idx="6">
                  <c:v>WP 10</c:v>
                </c:pt>
                <c:pt idx="7">
                  <c:v>WP 11</c:v>
                </c:pt>
                <c:pt idx="8">
                  <c:v>WP 12</c:v>
                </c:pt>
                <c:pt idx="9">
                  <c:v>WP 13</c:v>
                </c:pt>
                <c:pt idx="10">
                  <c:v>WP 14</c:v>
                </c:pt>
                <c:pt idx="11">
                  <c:v>WP 15</c:v>
                </c:pt>
                <c:pt idx="12">
                  <c:v>WP 16</c:v>
                </c:pt>
                <c:pt idx="13">
                  <c:v>WP 17</c:v>
                </c:pt>
                <c:pt idx="14">
                  <c:v>WP 18</c:v>
                </c:pt>
                <c:pt idx="15">
                  <c:v>WP 19</c:v>
                </c:pt>
                <c:pt idx="16">
                  <c:v>TL 001</c:v>
                </c:pt>
                <c:pt idx="17">
                  <c:v>TL 002</c:v>
                </c:pt>
                <c:pt idx="18">
                  <c:v>TL 003</c:v>
                </c:pt>
                <c:pt idx="19">
                  <c:v>TL 004</c:v>
                </c:pt>
                <c:pt idx="20">
                  <c:v>TL 005</c:v>
                </c:pt>
                <c:pt idx="21">
                  <c:v>TL 006</c:v>
                </c:pt>
              </c:strCache>
            </c:strRef>
          </c:cat>
          <c:val>
            <c:numRef>
              <c:f>'Summary KPI'!$AW$44:$AW$65</c:f>
              <c:numCache>
                <c:formatCode>_-* #,##0.0_-;\-* #,##0.0_-;_-* "-"_-;_-@</c:formatCode>
                <c:ptCount val="22"/>
                <c:pt idx="0">
                  <c:v>80</c:v>
                </c:pt>
                <c:pt idx="1">
                  <c:v>80</c:v>
                </c:pt>
                <c:pt idx="2">
                  <c:v>80</c:v>
                </c:pt>
                <c:pt idx="3">
                  <c:v>80</c:v>
                </c:pt>
                <c:pt idx="4">
                  <c:v>80</c:v>
                </c:pt>
                <c:pt idx="5">
                  <c:v>80</c:v>
                </c:pt>
                <c:pt idx="6">
                  <c:v>80</c:v>
                </c:pt>
                <c:pt idx="7">
                  <c:v>80</c:v>
                </c:pt>
                <c:pt idx="8">
                  <c:v>80</c:v>
                </c:pt>
                <c:pt idx="9">
                  <c:v>80</c:v>
                </c:pt>
                <c:pt idx="10">
                  <c:v>80</c:v>
                </c:pt>
                <c:pt idx="11">
                  <c:v>80</c:v>
                </c:pt>
                <c:pt idx="12">
                  <c:v>80</c:v>
                </c:pt>
                <c:pt idx="13">
                  <c:v>80</c:v>
                </c:pt>
                <c:pt idx="14">
                  <c:v>80</c:v>
                </c:pt>
                <c:pt idx="15">
                  <c:v>80</c:v>
                </c:pt>
                <c:pt idx="16">
                  <c:v>80</c:v>
                </c:pt>
                <c:pt idx="17">
                  <c:v>80</c:v>
                </c:pt>
                <c:pt idx="18">
                  <c:v>80</c:v>
                </c:pt>
                <c:pt idx="19">
                  <c:v>80</c:v>
                </c:pt>
                <c:pt idx="20">
                  <c:v>80</c:v>
                </c:pt>
                <c:pt idx="21">
                  <c:v>80</c:v>
                </c:pt>
              </c:numCache>
            </c:numRef>
          </c:val>
          <c:smooth val="0"/>
          <c:extLst>
            <c:ext xmlns:c16="http://schemas.microsoft.com/office/drawing/2014/chart" uri="{C3380CC4-5D6E-409C-BE32-E72D297353CC}">
              <c16:uniqueId val="{00000003-A862-4426-A49E-32FD3223A77F}"/>
            </c:ext>
          </c:extLst>
        </c:ser>
        <c:dLbls>
          <c:showLegendKey val="0"/>
          <c:showVal val="0"/>
          <c:showCatName val="0"/>
          <c:showSerName val="0"/>
          <c:showPercent val="0"/>
          <c:showBubbleSize val="0"/>
        </c:dLbls>
        <c:marker val="1"/>
        <c:smooth val="0"/>
        <c:axId val="1116707013"/>
        <c:axId val="1036968000"/>
      </c:lineChart>
      <c:catAx>
        <c:axId val="1116707013"/>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in"/>
        <c:minorTickMark val="none"/>
        <c:tickLblPos val="nextTo"/>
        <c:txPr>
          <a:bodyPr/>
          <a:lstStyle/>
          <a:p>
            <a:pPr lvl="0">
              <a:defRPr sz="800" b="0" i="0">
                <a:solidFill>
                  <a:srgbClr val="000000"/>
                </a:solidFill>
                <a:latin typeface="Trebuchet MS"/>
              </a:defRPr>
            </a:pPr>
            <a:endParaRPr lang="id-ID"/>
          </a:p>
        </c:txPr>
        <c:crossAx val="1036968000"/>
        <c:crosses val="autoZero"/>
        <c:auto val="1"/>
        <c:lblAlgn val="ctr"/>
        <c:lblOffset val="100"/>
        <c:noMultiLvlLbl val="1"/>
      </c:catAx>
      <c:valAx>
        <c:axId val="1036968000"/>
        <c:scaling>
          <c:orientation val="minMax"/>
        </c:scaling>
        <c:delete val="0"/>
        <c:axPos val="l"/>
        <c:title>
          <c:tx>
            <c:rich>
              <a:bodyPr/>
              <a:lstStyle/>
              <a:p>
                <a:pPr lvl="0">
                  <a:defRPr b="0">
                    <a:solidFill>
                      <a:srgbClr val="000000"/>
                    </a:solidFill>
                    <a:latin typeface="+mn-lt"/>
                  </a:defRPr>
                </a:pPr>
                <a:endParaRPr/>
              </a:p>
            </c:rich>
          </c:tx>
          <c:overlay val="0"/>
        </c:title>
        <c:numFmt formatCode="0.0" sourceLinked="1"/>
        <c:majorTickMark val="in"/>
        <c:minorTickMark val="none"/>
        <c:tickLblPos val="nextTo"/>
        <c:spPr>
          <a:ln/>
        </c:spPr>
        <c:txPr>
          <a:bodyPr/>
          <a:lstStyle/>
          <a:p>
            <a:pPr lvl="0">
              <a:defRPr sz="900" b="0" i="0">
                <a:solidFill>
                  <a:srgbClr val="000000"/>
                </a:solidFill>
                <a:latin typeface="Trebuchet MS"/>
              </a:defRPr>
            </a:pPr>
            <a:endParaRPr lang="id-ID"/>
          </a:p>
        </c:txPr>
        <c:crossAx val="1116707013"/>
        <c:crosses val="autoZero"/>
        <c:crossBetween val="between"/>
      </c:valAx>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000" b="0" i="0">
                <a:solidFill>
                  <a:srgbClr val="757575"/>
                </a:solidFill>
                <a:latin typeface="Trebuchet MS"/>
              </a:defRPr>
            </a:pPr>
            <a:r>
              <a:rPr sz="1000" b="0" i="0">
                <a:solidFill>
                  <a:srgbClr val="757575"/>
                </a:solidFill>
                <a:latin typeface="Trebuchet MS"/>
              </a:rPr>
              <a:t>MTBS MERCY AXOR 3336, COAL</a:t>
            </a:r>
          </a:p>
        </c:rich>
      </c:tx>
      <c:overlay val="0"/>
    </c:title>
    <c:autoTitleDeleted val="0"/>
    <c:plotArea>
      <c:layout/>
      <c:barChart>
        <c:barDir val="col"/>
        <c:grouping val="clustered"/>
        <c:varyColors val="1"/>
        <c:ser>
          <c:idx val="0"/>
          <c:order val="0"/>
          <c:spPr>
            <a:solidFill>
              <a:srgbClr val="00B0F0"/>
            </a:solidFill>
            <a:ln cmpd="sng">
              <a:solidFill>
                <a:srgbClr val="000000"/>
              </a:solidFill>
            </a:ln>
          </c:spPr>
          <c:invertIfNegative val="1"/>
          <c:dLbls>
            <c:spPr>
              <a:noFill/>
              <a:ln>
                <a:noFill/>
              </a:ln>
              <a:effectLst/>
            </c:spPr>
            <c:txPr>
              <a:bodyPr/>
              <a:lstStyle/>
              <a:p>
                <a:pPr lvl="0">
                  <a:defRPr sz="900" b="0" i="0">
                    <a:latin typeface="Trebuchet M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 KPI'!$B$44:$B$65</c:f>
              <c:strCache>
                <c:ptCount val="22"/>
                <c:pt idx="0">
                  <c:v>DT MERCY 115</c:v>
                </c:pt>
                <c:pt idx="1">
                  <c:v>DT MERCY 116</c:v>
                </c:pt>
                <c:pt idx="2">
                  <c:v>DT MERCY 117</c:v>
                </c:pt>
                <c:pt idx="3">
                  <c:v>WP 05</c:v>
                </c:pt>
                <c:pt idx="4">
                  <c:v>WP 08</c:v>
                </c:pt>
                <c:pt idx="5">
                  <c:v>WP 09</c:v>
                </c:pt>
                <c:pt idx="6">
                  <c:v>WP 10</c:v>
                </c:pt>
                <c:pt idx="7">
                  <c:v>WP 11</c:v>
                </c:pt>
                <c:pt idx="8">
                  <c:v>WP 12</c:v>
                </c:pt>
                <c:pt idx="9">
                  <c:v>WP 13</c:v>
                </c:pt>
                <c:pt idx="10">
                  <c:v>WP 14</c:v>
                </c:pt>
                <c:pt idx="11">
                  <c:v>WP 15</c:v>
                </c:pt>
                <c:pt idx="12">
                  <c:v>WP 16</c:v>
                </c:pt>
                <c:pt idx="13">
                  <c:v>WP 17</c:v>
                </c:pt>
                <c:pt idx="14">
                  <c:v>WP 18</c:v>
                </c:pt>
                <c:pt idx="15">
                  <c:v>WP 19</c:v>
                </c:pt>
                <c:pt idx="16">
                  <c:v>TL 001</c:v>
                </c:pt>
                <c:pt idx="17">
                  <c:v>TL 002</c:v>
                </c:pt>
                <c:pt idx="18">
                  <c:v>TL 003</c:v>
                </c:pt>
                <c:pt idx="19">
                  <c:v>TL 004</c:v>
                </c:pt>
                <c:pt idx="20">
                  <c:v>TL 005</c:v>
                </c:pt>
                <c:pt idx="21">
                  <c:v>TL 006</c:v>
                </c:pt>
              </c:strCache>
            </c:strRef>
          </c:cat>
          <c:val>
            <c:numRef>
              <c:f>'Summary KPI'!$AH$44:$AH$65</c:f>
              <c:numCache>
                <c:formatCode>0.0</c:formatCode>
                <c:ptCount val="22"/>
                <c:pt idx="0">
                  <c:v>26.272727272727273</c:v>
                </c:pt>
                <c:pt idx="1">
                  <c:v>22.222222222222221</c:v>
                </c:pt>
                <c:pt idx="2">
                  <c:v>17.772727272727273</c:v>
                </c:pt>
                <c:pt idx="3">
                  <c:v>27</c:v>
                </c:pt>
                <c:pt idx="4">
                  <c:v>59</c:v>
                </c:pt>
                <c:pt idx="5">
                  <c:v>109</c:v>
                </c:pt>
                <c:pt idx="6">
                  <c:v>162</c:v>
                </c:pt>
                <c:pt idx="7">
                  <c:v>73</c:v>
                </c:pt>
                <c:pt idx="8">
                  <c:v>27</c:v>
                </c:pt>
                <c:pt idx="9">
                  <c:v>185</c:v>
                </c:pt>
                <c:pt idx="10">
                  <c:v>39</c:v>
                </c:pt>
                <c:pt idx="11">
                  <c:v>46</c:v>
                </c:pt>
                <c:pt idx="12">
                  <c:v>61</c:v>
                </c:pt>
                <c:pt idx="13">
                  <c:v>215</c:v>
                </c:pt>
                <c:pt idx="14">
                  <c:v>195</c:v>
                </c:pt>
                <c:pt idx="15">
                  <c:v>148</c:v>
                </c:pt>
                <c:pt idx="16">
                  <c:v>295</c:v>
                </c:pt>
                <c:pt idx="17">
                  <c:v>0</c:v>
                </c:pt>
                <c:pt idx="18">
                  <c:v>283</c:v>
                </c:pt>
                <c:pt idx="19">
                  <c:v>179</c:v>
                </c:pt>
                <c:pt idx="20">
                  <c:v>165</c:v>
                </c:pt>
                <c:pt idx="21">
                  <c:v>333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690-4931-8F22-04EE1EDFA6F8}"/>
            </c:ext>
          </c:extLst>
        </c:ser>
        <c:dLbls>
          <c:showLegendKey val="0"/>
          <c:showVal val="0"/>
          <c:showCatName val="0"/>
          <c:showSerName val="0"/>
          <c:showPercent val="0"/>
          <c:showBubbleSize val="0"/>
        </c:dLbls>
        <c:gapWidth val="150"/>
        <c:axId val="2139352164"/>
        <c:axId val="291779537"/>
      </c:barChart>
      <c:lineChart>
        <c:grouping val="standard"/>
        <c:varyColors val="0"/>
        <c:ser>
          <c:idx val="1"/>
          <c:order val="1"/>
          <c:spPr>
            <a:ln w="28575" cmpd="sng">
              <a:solidFill>
                <a:srgbClr val="C00000">
                  <a:alpha val="100000"/>
                </a:srgbClr>
              </a:solidFill>
              <a:prstDash val="dashDot"/>
            </a:ln>
          </c:spPr>
          <c:marker>
            <c:symbol val="none"/>
          </c:marker>
          <c:cat>
            <c:strRef>
              <c:f>'Summary KPI'!$B$44:$B$65</c:f>
              <c:strCache>
                <c:ptCount val="22"/>
                <c:pt idx="0">
                  <c:v>DT MERCY 115</c:v>
                </c:pt>
                <c:pt idx="1">
                  <c:v>DT MERCY 116</c:v>
                </c:pt>
                <c:pt idx="2">
                  <c:v>DT MERCY 117</c:v>
                </c:pt>
                <c:pt idx="3">
                  <c:v>WP 05</c:v>
                </c:pt>
                <c:pt idx="4">
                  <c:v>WP 08</c:v>
                </c:pt>
                <c:pt idx="5">
                  <c:v>WP 09</c:v>
                </c:pt>
                <c:pt idx="6">
                  <c:v>WP 10</c:v>
                </c:pt>
                <c:pt idx="7">
                  <c:v>WP 11</c:v>
                </c:pt>
                <c:pt idx="8">
                  <c:v>WP 12</c:v>
                </c:pt>
                <c:pt idx="9">
                  <c:v>WP 13</c:v>
                </c:pt>
                <c:pt idx="10">
                  <c:v>WP 14</c:v>
                </c:pt>
                <c:pt idx="11">
                  <c:v>WP 15</c:v>
                </c:pt>
                <c:pt idx="12">
                  <c:v>WP 16</c:v>
                </c:pt>
                <c:pt idx="13">
                  <c:v>WP 17</c:v>
                </c:pt>
                <c:pt idx="14">
                  <c:v>WP 18</c:v>
                </c:pt>
                <c:pt idx="15">
                  <c:v>WP 19</c:v>
                </c:pt>
                <c:pt idx="16">
                  <c:v>TL 001</c:v>
                </c:pt>
                <c:pt idx="17">
                  <c:v>TL 002</c:v>
                </c:pt>
                <c:pt idx="18">
                  <c:v>TL 003</c:v>
                </c:pt>
                <c:pt idx="19">
                  <c:v>TL 004</c:v>
                </c:pt>
                <c:pt idx="20">
                  <c:v>TL 005</c:v>
                </c:pt>
                <c:pt idx="21">
                  <c:v>TL 006</c:v>
                </c:pt>
              </c:strCache>
            </c:strRef>
          </c:cat>
          <c:val>
            <c:numRef>
              <c:f>'Summary KPI'!$AW$44:$AW$65</c:f>
              <c:numCache>
                <c:formatCode>_-* #,##0.0_-;\-* #,##0.0_-;_-* "-"_-;_-@</c:formatCode>
                <c:ptCount val="22"/>
                <c:pt idx="0">
                  <c:v>80</c:v>
                </c:pt>
                <c:pt idx="1">
                  <c:v>80</c:v>
                </c:pt>
                <c:pt idx="2">
                  <c:v>80</c:v>
                </c:pt>
                <c:pt idx="3">
                  <c:v>80</c:v>
                </c:pt>
                <c:pt idx="4">
                  <c:v>80</c:v>
                </c:pt>
                <c:pt idx="5">
                  <c:v>80</c:v>
                </c:pt>
                <c:pt idx="6">
                  <c:v>80</c:v>
                </c:pt>
                <c:pt idx="7">
                  <c:v>80</c:v>
                </c:pt>
                <c:pt idx="8">
                  <c:v>80</c:v>
                </c:pt>
                <c:pt idx="9">
                  <c:v>80</c:v>
                </c:pt>
                <c:pt idx="10">
                  <c:v>80</c:v>
                </c:pt>
                <c:pt idx="11">
                  <c:v>80</c:v>
                </c:pt>
                <c:pt idx="12">
                  <c:v>80</c:v>
                </c:pt>
                <c:pt idx="13">
                  <c:v>80</c:v>
                </c:pt>
                <c:pt idx="14">
                  <c:v>80</c:v>
                </c:pt>
                <c:pt idx="15">
                  <c:v>80</c:v>
                </c:pt>
                <c:pt idx="16">
                  <c:v>80</c:v>
                </c:pt>
                <c:pt idx="17">
                  <c:v>80</c:v>
                </c:pt>
                <c:pt idx="18">
                  <c:v>80</c:v>
                </c:pt>
                <c:pt idx="19">
                  <c:v>80</c:v>
                </c:pt>
                <c:pt idx="20">
                  <c:v>80</c:v>
                </c:pt>
                <c:pt idx="21">
                  <c:v>80</c:v>
                </c:pt>
              </c:numCache>
            </c:numRef>
          </c:val>
          <c:smooth val="0"/>
          <c:extLst>
            <c:ext xmlns:c16="http://schemas.microsoft.com/office/drawing/2014/chart" uri="{C3380CC4-5D6E-409C-BE32-E72D297353CC}">
              <c16:uniqueId val="{00000001-A690-4931-8F22-04EE1EDFA6F8}"/>
            </c:ext>
          </c:extLst>
        </c:ser>
        <c:dLbls>
          <c:showLegendKey val="0"/>
          <c:showVal val="0"/>
          <c:showCatName val="0"/>
          <c:showSerName val="0"/>
          <c:showPercent val="0"/>
          <c:showBubbleSize val="0"/>
        </c:dLbls>
        <c:marker val="1"/>
        <c:smooth val="0"/>
        <c:axId val="2139352164"/>
        <c:axId val="291779537"/>
      </c:lineChart>
      <c:catAx>
        <c:axId val="2139352164"/>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in"/>
        <c:minorTickMark val="none"/>
        <c:tickLblPos val="nextTo"/>
        <c:txPr>
          <a:bodyPr/>
          <a:lstStyle/>
          <a:p>
            <a:pPr lvl="0">
              <a:defRPr sz="800" b="0" i="0">
                <a:solidFill>
                  <a:srgbClr val="000000"/>
                </a:solidFill>
                <a:latin typeface="Trebuchet MS"/>
              </a:defRPr>
            </a:pPr>
            <a:endParaRPr lang="id-ID"/>
          </a:p>
        </c:txPr>
        <c:crossAx val="291779537"/>
        <c:crosses val="autoZero"/>
        <c:auto val="1"/>
        <c:lblAlgn val="ctr"/>
        <c:lblOffset val="100"/>
        <c:noMultiLvlLbl val="1"/>
      </c:catAx>
      <c:valAx>
        <c:axId val="291779537"/>
        <c:scaling>
          <c:orientation val="minMax"/>
        </c:scaling>
        <c:delete val="0"/>
        <c:axPos val="l"/>
        <c:title>
          <c:tx>
            <c:rich>
              <a:bodyPr/>
              <a:lstStyle/>
              <a:p>
                <a:pPr lvl="0">
                  <a:defRPr b="0">
                    <a:solidFill>
                      <a:srgbClr val="000000"/>
                    </a:solidFill>
                    <a:latin typeface="+mn-lt"/>
                  </a:defRPr>
                </a:pPr>
                <a:endParaRPr/>
              </a:p>
            </c:rich>
          </c:tx>
          <c:overlay val="0"/>
        </c:title>
        <c:numFmt formatCode="0.0" sourceLinked="1"/>
        <c:majorTickMark val="in"/>
        <c:minorTickMark val="none"/>
        <c:tickLblPos val="nextTo"/>
        <c:spPr>
          <a:ln/>
        </c:spPr>
        <c:txPr>
          <a:bodyPr/>
          <a:lstStyle/>
          <a:p>
            <a:pPr lvl="0">
              <a:defRPr sz="900" b="0" i="0">
                <a:solidFill>
                  <a:srgbClr val="000000"/>
                </a:solidFill>
                <a:latin typeface="Trebuchet MS"/>
              </a:defRPr>
            </a:pPr>
            <a:endParaRPr lang="id-ID"/>
          </a:p>
        </c:txPr>
        <c:crossAx val="2139352164"/>
        <c:crosses val="autoZero"/>
        <c:crossBetween val="between"/>
      </c:valAx>
    </c:plotArea>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i="0">
                <a:solidFill>
                  <a:srgbClr val="757575"/>
                </a:solidFill>
                <a:latin typeface="+mn-lt"/>
              </a:defRPr>
            </a:pPr>
            <a:r>
              <a:rPr b="1" i="0">
                <a:solidFill>
                  <a:srgbClr val="757575"/>
                </a:solidFill>
                <a:latin typeface="+mn-lt"/>
              </a:rPr>
              <a:t>MTTR MERCY AXOR 3336, COAL</a:t>
            </a:r>
          </a:p>
        </c:rich>
      </c:tx>
      <c:overlay val="0"/>
    </c:title>
    <c:autoTitleDeleted val="0"/>
    <c:plotArea>
      <c:layout/>
      <c:barChart>
        <c:barDir val="col"/>
        <c:grouping val="clustered"/>
        <c:varyColors val="1"/>
        <c:ser>
          <c:idx val="0"/>
          <c:order val="0"/>
          <c:tx>
            <c:v>MTTR</c:v>
          </c:tx>
          <c:spPr>
            <a:solidFill>
              <a:srgbClr val="92D050"/>
            </a:solidFill>
            <a:ln cmpd="sng">
              <a:solidFill>
                <a:srgbClr val="000000"/>
              </a:solidFill>
            </a:ln>
          </c:spPr>
          <c:invertIfNegative val="1"/>
          <c:dPt>
            <c:idx val="1"/>
            <c:invertIfNegative val="1"/>
            <c:bubble3D val="0"/>
            <c:spPr>
              <a:solidFill>
                <a:srgbClr val="FF0000"/>
              </a:solidFill>
              <a:ln cmpd="sng">
                <a:solidFill>
                  <a:srgbClr val="000000"/>
                </a:solidFill>
              </a:ln>
            </c:spPr>
            <c:extLst>
              <c:ext xmlns:c16="http://schemas.microsoft.com/office/drawing/2014/chart" uri="{C3380CC4-5D6E-409C-BE32-E72D297353CC}">
                <c16:uniqueId val="{00000001-A3B5-4428-BC68-AA6D92921BC4}"/>
              </c:ext>
            </c:extLst>
          </c:dPt>
          <c:dPt>
            <c:idx val="2"/>
            <c:invertIfNegative val="1"/>
            <c:bubble3D val="0"/>
            <c:spPr>
              <a:solidFill>
                <a:srgbClr val="FF0000"/>
              </a:solidFill>
              <a:ln cmpd="sng">
                <a:solidFill>
                  <a:srgbClr val="000000"/>
                </a:solidFill>
              </a:ln>
            </c:spPr>
            <c:extLst>
              <c:ext xmlns:c16="http://schemas.microsoft.com/office/drawing/2014/chart" uri="{C3380CC4-5D6E-409C-BE32-E72D297353CC}">
                <c16:uniqueId val="{00000003-A3B5-4428-BC68-AA6D92921BC4}"/>
              </c:ext>
            </c:extLst>
          </c:dPt>
          <c:dPt>
            <c:idx val="3"/>
            <c:invertIfNegative val="1"/>
            <c:bubble3D val="0"/>
            <c:spPr>
              <a:solidFill>
                <a:srgbClr val="FF0000"/>
              </a:solidFill>
              <a:ln cmpd="sng">
                <a:solidFill>
                  <a:srgbClr val="000000"/>
                </a:solidFill>
              </a:ln>
            </c:spPr>
            <c:extLst>
              <c:ext xmlns:c16="http://schemas.microsoft.com/office/drawing/2014/chart" uri="{C3380CC4-5D6E-409C-BE32-E72D297353CC}">
                <c16:uniqueId val="{00000005-A3B5-4428-BC68-AA6D92921BC4}"/>
              </c:ext>
            </c:extLst>
          </c:dPt>
          <c:dPt>
            <c:idx val="11"/>
            <c:invertIfNegative val="1"/>
            <c:bubble3D val="0"/>
            <c:spPr>
              <a:solidFill>
                <a:srgbClr val="FF0000"/>
              </a:solidFill>
              <a:ln cmpd="sng">
                <a:solidFill>
                  <a:srgbClr val="000000"/>
                </a:solidFill>
              </a:ln>
            </c:spPr>
            <c:extLst>
              <c:ext xmlns:c16="http://schemas.microsoft.com/office/drawing/2014/chart" uri="{C3380CC4-5D6E-409C-BE32-E72D297353CC}">
                <c16:uniqueId val="{00000007-A3B5-4428-BC68-AA6D92921BC4}"/>
              </c:ext>
            </c:extLst>
          </c:dPt>
          <c:dPt>
            <c:idx val="13"/>
            <c:invertIfNegative val="1"/>
            <c:bubble3D val="0"/>
            <c:spPr>
              <a:solidFill>
                <a:srgbClr val="FF0000"/>
              </a:solidFill>
              <a:ln cmpd="sng">
                <a:solidFill>
                  <a:srgbClr val="000000"/>
                </a:solidFill>
              </a:ln>
            </c:spPr>
            <c:extLst>
              <c:ext xmlns:c16="http://schemas.microsoft.com/office/drawing/2014/chart" uri="{C3380CC4-5D6E-409C-BE32-E72D297353CC}">
                <c16:uniqueId val="{00000009-A3B5-4428-BC68-AA6D92921BC4}"/>
              </c:ext>
            </c:extLst>
          </c:dPt>
          <c:dPt>
            <c:idx val="18"/>
            <c:invertIfNegative val="1"/>
            <c:bubble3D val="0"/>
            <c:spPr>
              <a:solidFill>
                <a:srgbClr val="FF0000"/>
              </a:solidFill>
              <a:ln cmpd="sng">
                <a:solidFill>
                  <a:srgbClr val="000000"/>
                </a:solidFill>
              </a:ln>
            </c:spPr>
            <c:extLst>
              <c:ext xmlns:c16="http://schemas.microsoft.com/office/drawing/2014/chart" uri="{C3380CC4-5D6E-409C-BE32-E72D297353CC}">
                <c16:uniqueId val="{0000000B-A3B5-4428-BC68-AA6D92921BC4}"/>
              </c:ext>
            </c:extLst>
          </c:dPt>
          <c:dPt>
            <c:idx val="20"/>
            <c:invertIfNegative val="1"/>
            <c:bubble3D val="0"/>
            <c:spPr>
              <a:solidFill>
                <a:srgbClr val="FF0000"/>
              </a:solidFill>
              <a:ln cmpd="sng">
                <a:solidFill>
                  <a:srgbClr val="000000"/>
                </a:solidFill>
              </a:ln>
            </c:spPr>
            <c:extLst>
              <c:ext xmlns:c16="http://schemas.microsoft.com/office/drawing/2014/chart" uri="{C3380CC4-5D6E-409C-BE32-E72D297353CC}">
                <c16:uniqueId val="{0000000D-A3B5-4428-BC68-AA6D92921BC4}"/>
              </c:ext>
            </c:extLst>
          </c:dPt>
          <c:dPt>
            <c:idx val="22"/>
            <c:invertIfNegative val="1"/>
            <c:bubble3D val="0"/>
            <c:spPr>
              <a:solidFill>
                <a:srgbClr val="00B0F0"/>
              </a:solidFill>
              <a:ln cmpd="sng">
                <a:solidFill>
                  <a:srgbClr val="000000"/>
                </a:solidFill>
              </a:ln>
            </c:spPr>
            <c:extLst>
              <c:ext xmlns:c16="http://schemas.microsoft.com/office/drawing/2014/chart" uri="{C3380CC4-5D6E-409C-BE32-E72D297353CC}">
                <c16:uniqueId val="{0000000F-A3B5-4428-BC68-AA6D92921BC4}"/>
              </c:ext>
            </c:extLst>
          </c:dPt>
          <c:dLbls>
            <c:spPr>
              <a:noFill/>
              <a:ln>
                <a:noFill/>
              </a:ln>
              <a:effectLst/>
            </c:spPr>
            <c:txPr>
              <a:bodyPr/>
              <a:lstStyle/>
              <a:p>
                <a:pPr lvl="0">
                  <a:defRPr b="1" i="0"/>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 KPI'!$B$44:$B$65</c:f>
              <c:strCache>
                <c:ptCount val="22"/>
                <c:pt idx="0">
                  <c:v>DT MERCY 115</c:v>
                </c:pt>
                <c:pt idx="1">
                  <c:v>DT MERCY 116</c:v>
                </c:pt>
                <c:pt idx="2">
                  <c:v>DT MERCY 117</c:v>
                </c:pt>
                <c:pt idx="3">
                  <c:v>WP 05</c:v>
                </c:pt>
                <c:pt idx="4">
                  <c:v>WP 08</c:v>
                </c:pt>
                <c:pt idx="5">
                  <c:v>WP 09</c:v>
                </c:pt>
                <c:pt idx="6">
                  <c:v>WP 10</c:v>
                </c:pt>
                <c:pt idx="7">
                  <c:v>WP 11</c:v>
                </c:pt>
                <c:pt idx="8">
                  <c:v>WP 12</c:v>
                </c:pt>
                <c:pt idx="9">
                  <c:v>WP 13</c:v>
                </c:pt>
                <c:pt idx="10">
                  <c:v>WP 14</c:v>
                </c:pt>
                <c:pt idx="11">
                  <c:v>WP 15</c:v>
                </c:pt>
                <c:pt idx="12">
                  <c:v>WP 16</c:v>
                </c:pt>
                <c:pt idx="13">
                  <c:v>WP 17</c:v>
                </c:pt>
                <c:pt idx="14">
                  <c:v>WP 18</c:v>
                </c:pt>
                <c:pt idx="15">
                  <c:v>WP 19</c:v>
                </c:pt>
                <c:pt idx="16">
                  <c:v>TL 001</c:v>
                </c:pt>
                <c:pt idx="17">
                  <c:v>TL 002</c:v>
                </c:pt>
                <c:pt idx="18">
                  <c:v>TL 003</c:v>
                </c:pt>
                <c:pt idx="19">
                  <c:v>TL 004</c:v>
                </c:pt>
                <c:pt idx="20">
                  <c:v>TL 005</c:v>
                </c:pt>
                <c:pt idx="21">
                  <c:v>TL 006</c:v>
                </c:pt>
              </c:strCache>
            </c:strRef>
          </c:cat>
          <c:val>
            <c:numRef>
              <c:f>'Summary KPI'!$AJ$44:$AJ$65</c:f>
              <c:numCache>
                <c:formatCode>0.0</c:formatCode>
                <c:ptCount val="22"/>
                <c:pt idx="0">
                  <c:v>17.083360666722786</c:v>
                </c:pt>
                <c:pt idx="1">
                  <c:v>1.671298970399447</c:v>
                </c:pt>
                <c:pt idx="2">
                  <c:v>2.1787913648759392</c:v>
                </c:pt>
                <c:pt idx="3">
                  <c:v>0</c:v>
                </c:pt>
                <c:pt idx="4">
                  <c:v>0</c:v>
                </c:pt>
                <c:pt idx="5">
                  <c:v>0</c:v>
                </c:pt>
                <c:pt idx="6">
                  <c:v>0</c:v>
                </c:pt>
                <c:pt idx="7">
                  <c:v>0</c:v>
                </c:pt>
                <c:pt idx="8">
                  <c:v>0</c:v>
                </c:pt>
                <c:pt idx="9">
                  <c:v>0</c:v>
                </c:pt>
                <c:pt idx="10">
                  <c:v>576.00092160147597</c:v>
                </c:pt>
                <c:pt idx="11">
                  <c:v>0</c:v>
                </c:pt>
                <c:pt idx="12">
                  <c:v>0</c:v>
                </c:pt>
                <c:pt idx="13">
                  <c:v>0</c:v>
                </c:pt>
                <c:pt idx="14">
                  <c:v>0</c:v>
                </c:pt>
                <c:pt idx="15">
                  <c:v>0</c:v>
                </c:pt>
                <c:pt idx="16">
                  <c:v>0</c:v>
                </c:pt>
                <c:pt idx="17">
                  <c:v>0</c:v>
                </c:pt>
                <c:pt idx="18">
                  <c:v>0</c:v>
                </c:pt>
                <c:pt idx="19">
                  <c:v>0</c:v>
                </c:pt>
                <c:pt idx="20">
                  <c:v>0</c:v>
                </c:pt>
                <c:pt idx="2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0-A3B5-4428-BC68-AA6D92921BC4}"/>
            </c:ext>
          </c:extLst>
        </c:ser>
        <c:dLbls>
          <c:showLegendKey val="0"/>
          <c:showVal val="0"/>
          <c:showCatName val="0"/>
          <c:showSerName val="0"/>
          <c:showPercent val="0"/>
          <c:showBubbleSize val="0"/>
        </c:dLbls>
        <c:gapWidth val="150"/>
        <c:axId val="683060326"/>
        <c:axId val="715930"/>
      </c:barChart>
      <c:lineChart>
        <c:grouping val="standard"/>
        <c:varyColors val="0"/>
        <c:ser>
          <c:idx val="1"/>
          <c:order val="1"/>
          <c:tx>
            <c:v>Target MTTR</c:v>
          </c:tx>
          <c:spPr>
            <a:ln w="28575" cmpd="sng">
              <a:solidFill>
                <a:srgbClr val="C00000">
                  <a:alpha val="100000"/>
                </a:srgbClr>
              </a:solidFill>
              <a:prstDash val="dashDot"/>
            </a:ln>
          </c:spPr>
          <c:marker>
            <c:symbol val="none"/>
          </c:marker>
          <c:cat>
            <c:strRef>
              <c:f>'Summary KPI'!$B$44:$B$65</c:f>
              <c:strCache>
                <c:ptCount val="22"/>
                <c:pt idx="0">
                  <c:v>DT MERCY 115</c:v>
                </c:pt>
                <c:pt idx="1">
                  <c:v>DT MERCY 116</c:v>
                </c:pt>
                <c:pt idx="2">
                  <c:v>DT MERCY 117</c:v>
                </c:pt>
                <c:pt idx="3">
                  <c:v>WP 05</c:v>
                </c:pt>
                <c:pt idx="4">
                  <c:v>WP 08</c:v>
                </c:pt>
                <c:pt idx="5">
                  <c:v>WP 09</c:v>
                </c:pt>
                <c:pt idx="6">
                  <c:v>WP 10</c:v>
                </c:pt>
                <c:pt idx="7">
                  <c:v>WP 11</c:v>
                </c:pt>
                <c:pt idx="8">
                  <c:v>WP 12</c:v>
                </c:pt>
                <c:pt idx="9">
                  <c:v>WP 13</c:v>
                </c:pt>
                <c:pt idx="10">
                  <c:v>WP 14</c:v>
                </c:pt>
                <c:pt idx="11">
                  <c:v>WP 15</c:v>
                </c:pt>
                <c:pt idx="12">
                  <c:v>WP 16</c:v>
                </c:pt>
                <c:pt idx="13">
                  <c:v>WP 17</c:v>
                </c:pt>
                <c:pt idx="14">
                  <c:v>WP 18</c:v>
                </c:pt>
                <c:pt idx="15">
                  <c:v>WP 19</c:v>
                </c:pt>
                <c:pt idx="16">
                  <c:v>TL 001</c:v>
                </c:pt>
                <c:pt idx="17">
                  <c:v>TL 002</c:v>
                </c:pt>
                <c:pt idx="18">
                  <c:v>TL 003</c:v>
                </c:pt>
                <c:pt idx="19">
                  <c:v>TL 004</c:v>
                </c:pt>
                <c:pt idx="20">
                  <c:v>TL 005</c:v>
                </c:pt>
                <c:pt idx="21">
                  <c:v>TL 006</c:v>
                </c:pt>
              </c:strCache>
            </c:strRef>
          </c:cat>
          <c:val>
            <c:numRef>
              <c:f>'Summary KPI'!$AX$44:$AX$65</c:f>
              <c:numCache>
                <c:formatCode>_-* #,##0.0_-;\-* #,##0.0_-;_-* "-"_-;_-@</c:formatCode>
                <c:ptCount val="22"/>
                <c:pt idx="0">
                  <c:v>6</c:v>
                </c:pt>
                <c:pt idx="1">
                  <c:v>6</c:v>
                </c:pt>
                <c:pt idx="2">
                  <c:v>6</c:v>
                </c:pt>
                <c:pt idx="3">
                  <c:v>6</c:v>
                </c:pt>
                <c:pt idx="4">
                  <c:v>6</c:v>
                </c:pt>
                <c:pt idx="5">
                  <c:v>6</c:v>
                </c:pt>
                <c:pt idx="6">
                  <c:v>6</c:v>
                </c:pt>
                <c:pt idx="7">
                  <c:v>6</c:v>
                </c:pt>
                <c:pt idx="8">
                  <c:v>6</c:v>
                </c:pt>
                <c:pt idx="9">
                  <c:v>6</c:v>
                </c:pt>
                <c:pt idx="10">
                  <c:v>6</c:v>
                </c:pt>
                <c:pt idx="11">
                  <c:v>6</c:v>
                </c:pt>
                <c:pt idx="12">
                  <c:v>6</c:v>
                </c:pt>
                <c:pt idx="13">
                  <c:v>6</c:v>
                </c:pt>
                <c:pt idx="14">
                  <c:v>6</c:v>
                </c:pt>
                <c:pt idx="15">
                  <c:v>6</c:v>
                </c:pt>
                <c:pt idx="16">
                  <c:v>6</c:v>
                </c:pt>
                <c:pt idx="17">
                  <c:v>6</c:v>
                </c:pt>
                <c:pt idx="18">
                  <c:v>6</c:v>
                </c:pt>
                <c:pt idx="19">
                  <c:v>6</c:v>
                </c:pt>
                <c:pt idx="20">
                  <c:v>6</c:v>
                </c:pt>
                <c:pt idx="21">
                  <c:v>6</c:v>
                </c:pt>
              </c:numCache>
            </c:numRef>
          </c:val>
          <c:smooth val="0"/>
          <c:extLst>
            <c:ext xmlns:c16="http://schemas.microsoft.com/office/drawing/2014/chart" uri="{C3380CC4-5D6E-409C-BE32-E72D297353CC}">
              <c16:uniqueId val="{00000011-A3B5-4428-BC68-AA6D92921BC4}"/>
            </c:ext>
          </c:extLst>
        </c:ser>
        <c:dLbls>
          <c:showLegendKey val="0"/>
          <c:showVal val="0"/>
          <c:showCatName val="0"/>
          <c:showSerName val="0"/>
          <c:showPercent val="0"/>
          <c:showBubbleSize val="0"/>
        </c:dLbls>
        <c:marker val="1"/>
        <c:smooth val="0"/>
        <c:axId val="683060326"/>
        <c:axId val="715930"/>
      </c:lineChart>
      <c:catAx>
        <c:axId val="683060326"/>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in"/>
        <c:minorTickMark val="none"/>
        <c:tickLblPos val="nextTo"/>
        <c:txPr>
          <a:bodyPr/>
          <a:lstStyle/>
          <a:p>
            <a:pPr lvl="0">
              <a:defRPr b="1" i="0">
                <a:solidFill>
                  <a:srgbClr val="000000"/>
                </a:solidFill>
                <a:latin typeface="+mn-lt"/>
              </a:defRPr>
            </a:pPr>
            <a:endParaRPr lang="id-ID"/>
          </a:p>
        </c:txPr>
        <c:crossAx val="715930"/>
        <c:crosses val="autoZero"/>
        <c:auto val="1"/>
        <c:lblAlgn val="ctr"/>
        <c:lblOffset val="100"/>
        <c:noMultiLvlLbl val="1"/>
      </c:catAx>
      <c:valAx>
        <c:axId val="715930"/>
        <c:scaling>
          <c:orientation val="minMax"/>
        </c:scaling>
        <c:delete val="0"/>
        <c:axPos val="l"/>
        <c:title>
          <c:tx>
            <c:rich>
              <a:bodyPr/>
              <a:lstStyle/>
              <a:p>
                <a:pPr lvl="0">
                  <a:defRPr b="0">
                    <a:solidFill>
                      <a:srgbClr val="000000"/>
                    </a:solidFill>
                    <a:latin typeface="+mn-lt"/>
                  </a:defRPr>
                </a:pPr>
                <a:endParaRPr/>
              </a:p>
            </c:rich>
          </c:tx>
          <c:overlay val="0"/>
        </c:title>
        <c:numFmt formatCode="0.0" sourceLinked="1"/>
        <c:majorTickMark val="in"/>
        <c:minorTickMark val="none"/>
        <c:tickLblPos val="nextTo"/>
        <c:spPr>
          <a:ln/>
        </c:spPr>
        <c:txPr>
          <a:bodyPr/>
          <a:lstStyle/>
          <a:p>
            <a:pPr lvl="0">
              <a:defRPr b="1" i="0">
                <a:solidFill>
                  <a:srgbClr val="000000"/>
                </a:solidFill>
                <a:latin typeface="+mn-lt"/>
              </a:defRPr>
            </a:pPr>
            <a:endParaRPr lang="id-ID"/>
          </a:p>
        </c:txPr>
        <c:crossAx val="683060326"/>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000" b="0" i="0">
                <a:solidFill>
                  <a:srgbClr val="000000"/>
                </a:solidFill>
                <a:latin typeface="Trebuchet MS"/>
              </a:defRPr>
            </a:pPr>
            <a:r>
              <a:rPr sz="1000" b="0" i="0">
                <a:solidFill>
                  <a:srgbClr val="000000"/>
                </a:solidFill>
                <a:latin typeface="Trebuchet MS"/>
              </a:rPr>
              <a:t>MTBF MERCY AXOR 3336, OB</a:t>
            </a:r>
          </a:p>
        </c:rich>
      </c:tx>
      <c:overlay val="0"/>
    </c:title>
    <c:autoTitleDeleted val="0"/>
    <c:plotArea>
      <c:layout/>
      <c:barChart>
        <c:barDir val="col"/>
        <c:grouping val="clustered"/>
        <c:varyColors val="1"/>
        <c:ser>
          <c:idx val="0"/>
          <c:order val="0"/>
          <c:tx>
            <c:v>MTBF Mercy OB</c:v>
          </c:tx>
          <c:spPr>
            <a:solidFill>
              <a:srgbClr val="FF0000"/>
            </a:solidFill>
            <a:ln cmpd="sng">
              <a:solidFill>
                <a:srgbClr val="000000"/>
              </a:solidFill>
            </a:ln>
          </c:spPr>
          <c:invertIfNegative val="1"/>
          <c:dPt>
            <c:idx val="14"/>
            <c:invertIfNegative val="1"/>
            <c:bubble3D val="0"/>
            <c:spPr>
              <a:solidFill>
                <a:srgbClr val="92D050"/>
              </a:solidFill>
              <a:ln cmpd="sng">
                <a:solidFill>
                  <a:srgbClr val="000000"/>
                </a:solidFill>
              </a:ln>
            </c:spPr>
            <c:extLst>
              <c:ext xmlns:c16="http://schemas.microsoft.com/office/drawing/2014/chart" uri="{C3380CC4-5D6E-409C-BE32-E72D297353CC}">
                <c16:uniqueId val="{00000001-F4C4-4C33-986C-C42036B294F9}"/>
              </c:ext>
            </c:extLst>
          </c:dPt>
          <c:dPt>
            <c:idx val="20"/>
            <c:invertIfNegative val="1"/>
            <c:bubble3D val="0"/>
            <c:spPr>
              <a:solidFill>
                <a:srgbClr val="00B0F0"/>
              </a:solidFill>
              <a:ln cmpd="sng">
                <a:solidFill>
                  <a:srgbClr val="000000"/>
                </a:solidFill>
              </a:ln>
            </c:spPr>
            <c:extLst>
              <c:ext xmlns:c16="http://schemas.microsoft.com/office/drawing/2014/chart" uri="{C3380CC4-5D6E-409C-BE32-E72D297353CC}">
                <c16:uniqueId val="{00000003-F4C4-4C33-986C-C42036B294F9}"/>
              </c:ext>
            </c:extLst>
          </c:dPt>
          <c:dLbls>
            <c:spPr>
              <a:noFill/>
              <a:ln>
                <a:noFill/>
              </a:ln>
              <a:effectLst/>
            </c:spPr>
            <c:txPr>
              <a:bodyPr/>
              <a:lstStyle/>
              <a:p>
                <a:pPr lvl="0">
                  <a:defRPr sz="900" b="1" i="0">
                    <a:latin typeface="Trebuchet M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 KPI'!$B$66:$B$85</c:f>
              <c:strCache>
                <c:ptCount val="20"/>
                <c:pt idx="0">
                  <c:v>TL 021</c:v>
                </c:pt>
                <c:pt idx="1">
                  <c:v>TL 023</c:v>
                </c:pt>
                <c:pt idx="2">
                  <c:v>TL 024</c:v>
                </c:pt>
                <c:pt idx="3">
                  <c:v>TL 025</c:v>
                </c:pt>
                <c:pt idx="4">
                  <c:v>TL 026</c:v>
                </c:pt>
                <c:pt idx="5">
                  <c:v>TL 027</c:v>
                </c:pt>
                <c:pt idx="6">
                  <c:v>TL 028</c:v>
                </c:pt>
                <c:pt idx="7">
                  <c:v>TL 029</c:v>
                </c:pt>
                <c:pt idx="8">
                  <c:v>TL 042</c:v>
                </c:pt>
                <c:pt idx="9">
                  <c:v>TL 043</c:v>
                </c:pt>
                <c:pt idx="10">
                  <c:v>TL 044</c:v>
                </c:pt>
                <c:pt idx="11">
                  <c:v>TL 045</c:v>
                </c:pt>
                <c:pt idx="12">
                  <c:v>TL 046</c:v>
                </c:pt>
                <c:pt idx="13">
                  <c:v>TL 030</c:v>
                </c:pt>
                <c:pt idx="14">
                  <c:v>TL 031</c:v>
                </c:pt>
                <c:pt idx="15">
                  <c:v>TL 032</c:v>
                </c:pt>
                <c:pt idx="16">
                  <c:v>TL 033</c:v>
                </c:pt>
                <c:pt idx="17">
                  <c:v>TL 034</c:v>
                </c:pt>
                <c:pt idx="18">
                  <c:v>TL 035</c:v>
                </c:pt>
                <c:pt idx="19">
                  <c:v>TL 036</c:v>
                </c:pt>
              </c:strCache>
            </c:strRef>
          </c:cat>
          <c:val>
            <c:numRef>
              <c:f>'Summary KPI'!$AI$66:$AI$85</c:f>
              <c:numCache>
                <c:formatCode>0.0</c:formatCode>
                <c:ptCount val="20"/>
                <c:pt idx="0">
                  <c:v>0</c:v>
                </c:pt>
                <c:pt idx="1">
                  <c:v>170</c:v>
                </c:pt>
                <c:pt idx="2">
                  <c:v>386</c:v>
                </c:pt>
                <c:pt idx="3">
                  <c:v>130</c:v>
                </c:pt>
                <c:pt idx="4">
                  <c:v>187</c:v>
                </c:pt>
                <c:pt idx="5">
                  <c:v>0</c:v>
                </c:pt>
                <c:pt idx="6">
                  <c:v>0</c:v>
                </c:pt>
                <c:pt idx="7">
                  <c:v>0</c:v>
                </c:pt>
                <c:pt idx="8">
                  <c:v>383</c:v>
                </c:pt>
                <c:pt idx="9">
                  <c:v>370</c:v>
                </c:pt>
                <c:pt idx="10">
                  <c:v>282</c:v>
                </c:pt>
                <c:pt idx="11">
                  <c:v>368</c:v>
                </c:pt>
                <c:pt idx="12">
                  <c:v>268</c:v>
                </c:pt>
                <c:pt idx="13">
                  <c:v>333</c:v>
                </c:pt>
                <c:pt idx="14">
                  <c:v>306</c:v>
                </c:pt>
                <c:pt idx="15">
                  <c:v>333</c:v>
                </c:pt>
                <c:pt idx="16">
                  <c:v>384</c:v>
                </c:pt>
                <c:pt idx="17">
                  <c:v>373</c:v>
                </c:pt>
                <c:pt idx="18">
                  <c:v>360</c:v>
                </c:pt>
                <c:pt idx="19">
                  <c:v>371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F4C4-4C33-986C-C42036B294F9}"/>
            </c:ext>
          </c:extLst>
        </c:ser>
        <c:dLbls>
          <c:showLegendKey val="0"/>
          <c:showVal val="0"/>
          <c:showCatName val="0"/>
          <c:showSerName val="0"/>
          <c:showPercent val="0"/>
          <c:showBubbleSize val="0"/>
        </c:dLbls>
        <c:gapWidth val="150"/>
        <c:axId val="374139053"/>
        <c:axId val="1626566482"/>
      </c:barChart>
      <c:lineChart>
        <c:grouping val="standard"/>
        <c:varyColors val="0"/>
        <c:ser>
          <c:idx val="1"/>
          <c:order val="1"/>
          <c:tx>
            <c:v>Target MTBF</c:v>
          </c:tx>
          <c:spPr>
            <a:ln w="28575" cmpd="sng">
              <a:solidFill>
                <a:srgbClr val="C00000">
                  <a:alpha val="100000"/>
                </a:srgbClr>
              </a:solidFill>
              <a:prstDash val="dashDot"/>
            </a:ln>
          </c:spPr>
          <c:marker>
            <c:symbol val="none"/>
          </c:marker>
          <c:cat>
            <c:strRef>
              <c:f>'Summary KPI'!$B$66:$B$85</c:f>
              <c:strCache>
                <c:ptCount val="20"/>
                <c:pt idx="0">
                  <c:v>TL 021</c:v>
                </c:pt>
                <c:pt idx="1">
                  <c:v>TL 023</c:v>
                </c:pt>
                <c:pt idx="2">
                  <c:v>TL 024</c:v>
                </c:pt>
                <c:pt idx="3">
                  <c:v>TL 025</c:v>
                </c:pt>
                <c:pt idx="4">
                  <c:v>TL 026</c:v>
                </c:pt>
                <c:pt idx="5">
                  <c:v>TL 027</c:v>
                </c:pt>
                <c:pt idx="6">
                  <c:v>TL 028</c:v>
                </c:pt>
                <c:pt idx="7">
                  <c:v>TL 029</c:v>
                </c:pt>
                <c:pt idx="8">
                  <c:v>TL 042</c:v>
                </c:pt>
                <c:pt idx="9">
                  <c:v>TL 043</c:v>
                </c:pt>
                <c:pt idx="10">
                  <c:v>TL 044</c:v>
                </c:pt>
                <c:pt idx="11">
                  <c:v>TL 045</c:v>
                </c:pt>
                <c:pt idx="12">
                  <c:v>TL 046</c:v>
                </c:pt>
                <c:pt idx="13">
                  <c:v>TL 030</c:v>
                </c:pt>
                <c:pt idx="14">
                  <c:v>TL 031</c:v>
                </c:pt>
                <c:pt idx="15">
                  <c:v>TL 032</c:v>
                </c:pt>
                <c:pt idx="16">
                  <c:v>TL 033</c:v>
                </c:pt>
                <c:pt idx="17">
                  <c:v>TL 034</c:v>
                </c:pt>
                <c:pt idx="18">
                  <c:v>TL 035</c:v>
                </c:pt>
                <c:pt idx="19">
                  <c:v>TL 036</c:v>
                </c:pt>
              </c:strCache>
            </c:strRef>
          </c:cat>
          <c:val>
            <c:numRef>
              <c:f>'Summary KPI'!$AW$66:$AW$85</c:f>
              <c:numCache>
                <c:formatCode>_-* #,##0.0_-;\-* #,##0.0_-;_-* "-"_-;_-@</c:formatCode>
                <c:ptCount val="20"/>
                <c:pt idx="0">
                  <c:v>50</c:v>
                </c:pt>
                <c:pt idx="1">
                  <c:v>50</c:v>
                </c:pt>
                <c:pt idx="2">
                  <c:v>50</c:v>
                </c:pt>
                <c:pt idx="3">
                  <c:v>50</c:v>
                </c:pt>
                <c:pt idx="4">
                  <c:v>50</c:v>
                </c:pt>
                <c:pt idx="5">
                  <c:v>50</c:v>
                </c:pt>
                <c:pt idx="6">
                  <c:v>50</c:v>
                </c:pt>
                <c:pt idx="7">
                  <c:v>50</c:v>
                </c:pt>
                <c:pt idx="8">
                  <c:v>50</c:v>
                </c:pt>
                <c:pt idx="9">
                  <c:v>50</c:v>
                </c:pt>
                <c:pt idx="10">
                  <c:v>50</c:v>
                </c:pt>
                <c:pt idx="11">
                  <c:v>50</c:v>
                </c:pt>
                <c:pt idx="12">
                  <c:v>50</c:v>
                </c:pt>
                <c:pt idx="13">
                  <c:v>50</c:v>
                </c:pt>
                <c:pt idx="14">
                  <c:v>50</c:v>
                </c:pt>
                <c:pt idx="15">
                  <c:v>50</c:v>
                </c:pt>
                <c:pt idx="16">
                  <c:v>50</c:v>
                </c:pt>
                <c:pt idx="17">
                  <c:v>50</c:v>
                </c:pt>
                <c:pt idx="18">
                  <c:v>50</c:v>
                </c:pt>
                <c:pt idx="19">
                  <c:v>50</c:v>
                </c:pt>
              </c:numCache>
            </c:numRef>
          </c:val>
          <c:smooth val="0"/>
          <c:extLst>
            <c:ext xmlns:c16="http://schemas.microsoft.com/office/drawing/2014/chart" uri="{C3380CC4-5D6E-409C-BE32-E72D297353CC}">
              <c16:uniqueId val="{00000005-F4C4-4C33-986C-C42036B294F9}"/>
            </c:ext>
          </c:extLst>
        </c:ser>
        <c:dLbls>
          <c:showLegendKey val="0"/>
          <c:showVal val="0"/>
          <c:showCatName val="0"/>
          <c:showSerName val="0"/>
          <c:showPercent val="0"/>
          <c:showBubbleSize val="0"/>
        </c:dLbls>
        <c:marker val="1"/>
        <c:smooth val="0"/>
        <c:axId val="374139053"/>
        <c:axId val="1626566482"/>
      </c:lineChart>
      <c:catAx>
        <c:axId val="374139053"/>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in"/>
        <c:minorTickMark val="none"/>
        <c:tickLblPos val="nextTo"/>
        <c:txPr>
          <a:bodyPr/>
          <a:lstStyle/>
          <a:p>
            <a:pPr lvl="0">
              <a:defRPr sz="700" b="0" i="0">
                <a:solidFill>
                  <a:srgbClr val="000000"/>
                </a:solidFill>
                <a:latin typeface="Trebuchet MS"/>
              </a:defRPr>
            </a:pPr>
            <a:endParaRPr lang="id-ID"/>
          </a:p>
        </c:txPr>
        <c:crossAx val="1626566482"/>
        <c:crosses val="autoZero"/>
        <c:auto val="1"/>
        <c:lblAlgn val="ctr"/>
        <c:lblOffset val="100"/>
        <c:noMultiLvlLbl val="1"/>
      </c:catAx>
      <c:valAx>
        <c:axId val="1626566482"/>
        <c:scaling>
          <c:orientation val="minMax"/>
        </c:scaling>
        <c:delete val="0"/>
        <c:axPos val="l"/>
        <c:title>
          <c:tx>
            <c:rich>
              <a:bodyPr/>
              <a:lstStyle/>
              <a:p>
                <a:pPr lvl="0">
                  <a:defRPr b="0">
                    <a:solidFill>
                      <a:srgbClr val="000000"/>
                    </a:solidFill>
                    <a:latin typeface="+mn-lt"/>
                  </a:defRPr>
                </a:pPr>
                <a:endParaRPr/>
              </a:p>
            </c:rich>
          </c:tx>
          <c:overlay val="0"/>
        </c:title>
        <c:numFmt formatCode="0.0" sourceLinked="1"/>
        <c:majorTickMark val="in"/>
        <c:minorTickMark val="none"/>
        <c:tickLblPos val="nextTo"/>
        <c:spPr>
          <a:ln/>
        </c:spPr>
        <c:txPr>
          <a:bodyPr/>
          <a:lstStyle/>
          <a:p>
            <a:pPr lvl="0">
              <a:defRPr sz="900" b="0" i="0">
                <a:solidFill>
                  <a:srgbClr val="000000"/>
                </a:solidFill>
                <a:latin typeface="Trebuchet MS"/>
              </a:defRPr>
            </a:pPr>
            <a:endParaRPr lang="id-ID"/>
          </a:p>
        </c:txPr>
        <c:crossAx val="374139053"/>
        <c:crosses val="autoZero"/>
        <c:crossBetween val="between"/>
      </c:valAx>
    </c:plotArea>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000" b="0" i="0">
                <a:solidFill>
                  <a:srgbClr val="757575"/>
                </a:solidFill>
                <a:latin typeface="Trebuchet MS"/>
              </a:defRPr>
            </a:pPr>
            <a:r>
              <a:rPr lang="id-ID" sz="1000" b="0" i="0">
                <a:solidFill>
                  <a:srgbClr val="757575"/>
                </a:solidFill>
                <a:latin typeface="Trebuchet MS"/>
              </a:rPr>
              <a:t>MTBS MERCY AXOR 3336, OB</a:t>
            </a:r>
          </a:p>
        </c:rich>
      </c:tx>
      <c:overlay val="0"/>
    </c:title>
    <c:autoTitleDeleted val="0"/>
    <c:plotArea>
      <c:layout/>
      <c:barChart>
        <c:barDir val="col"/>
        <c:grouping val="clustered"/>
        <c:varyColors val="1"/>
        <c:ser>
          <c:idx val="0"/>
          <c:order val="0"/>
          <c:spPr>
            <a:solidFill>
              <a:srgbClr val="00B0F0"/>
            </a:solidFill>
            <a:ln cmpd="sng">
              <a:solidFill>
                <a:srgbClr val="000000"/>
              </a:solidFill>
            </a:ln>
          </c:spPr>
          <c:invertIfNegative val="1"/>
          <c:dLbls>
            <c:spPr>
              <a:noFill/>
              <a:ln>
                <a:noFill/>
              </a:ln>
              <a:effectLst/>
            </c:spPr>
            <c:txPr>
              <a:bodyPr/>
              <a:lstStyle/>
              <a:p>
                <a:pPr lvl="0">
                  <a:defRPr sz="900" b="0" i="0">
                    <a:latin typeface="Trebuchet M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 KPI'!$B$44:$B$65</c:f>
              <c:strCache>
                <c:ptCount val="22"/>
                <c:pt idx="0">
                  <c:v>DT MERCY 115</c:v>
                </c:pt>
                <c:pt idx="1">
                  <c:v>DT MERCY 116</c:v>
                </c:pt>
                <c:pt idx="2">
                  <c:v>DT MERCY 117</c:v>
                </c:pt>
                <c:pt idx="3">
                  <c:v>WP 05</c:v>
                </c:pt>
                <c:pt idx="4">
                  <c:v>WP 08</c:v>
                </c:pt>
                <c:pt idx="5">
                  <c:v>WP 09</c:v>
                </c:pt>
                <c:pt idx="6">
                  <c:v>WP 10</c:v>
                </c:pt>
                <c:pt idx="7">
                  <c:v>WP 11</c:v>
                </c:pt>
                <c:pt idx="8">
                  <c:v>WP 12</c:v>
                </c:pt>
                <c:pt idx="9">
                  <c:v>WP 13</c:v>
                </c:pt>
                <c:pt idx="10">
                  <c:v>WP 14</c:v>
                </c:pt>
                <c:pt idx="11">
                  <c:v>WP 15</c:v>
                </c:pt>
                <c:pt idx="12">
                  <c:v>WP 16</c:v>
                </c:pt>
                <c:pt idx="13">
                  <c:v>WP 17</c:v>
                </c:pt>
                <c:pt idx="14">
                  <c:v>WP 18</c:v>
                </c:pt>
                <c:pt idx="15">
                  <c:v>WP 19</c:v>
                </c:pt>
                <c:pt idx="16">
                  <c:v>TL 001</c:v>
                </c:pt>
                <c:pt idx="17">
                  <c:v>TL 002</c:v>
                </c:pt>
                <c:pt idx="18">
                  <c:v>TL 003</c:v>
                </c:pt>
                <c:pt idx="19">
                  <c:v>TL 004</c:v>
                </c:pt>
                <c:pt idx="20">
                  <c:v>TL 005</c:v>
                </c:pt>
                <c:pt idx="21">
                  <c:v>TL 006</c:v>
                </c:pt>
              </c:strCache>
            </c:strRef>
          </c:cat>
          <c:val>
            <c:numRef>
              <c:f>'Summary KPI'!$AI$65:$AI$84</c:f>
              <c:numCache>
                <c:formatCode>0.0</c:formatCode>
                <c:ptCount val="20"/>
                <c:pt idx="0">
                  <c:v>333</c:v>
                </c:pt>
                <c:pt idx="1">
                  <c:v>0</c:v>
                </c:pt>
                <c:pt idx="2">
                  <c:v>170</c:v>
                </c:pt>
                <c:pt idx="3">
                  <c:v>386</c:v>
                </c:pt>
                <c:pt idx="4">
                  <c:v>130</c:v>
                </c:pt>
                <c:pt idx="5">
                  <c:v>187</c:v>
                </c:pt>
                <c:pt idx="6">
                  <c:v>0</c:v>
                </c:pt>
                <c:pt idx="7">
                  <c:v>0</c:v>
                </c:pt>
                <c:pt idx="8">
                  <c:v>0</c:v>
                </c:pt>
                <c:pt idx="9">
                  <c:v>383</c:v>
                </c:pt>
                <c:pt idx="10">
                  <c:v>370</c:v>
                </c:pt>
                <c:pt idx="11">
                  <c:v>282</c:v>
                </c:pt>
                <c:pt idx="12">
                  <c:v>368</c:v>
                </c:pt>
                <c:pt idx="13">
                  <c:v>268</c:v>
                </c:pt>
                <c:pt idx="14">
                  <c:v>333</c:v>
                </c:pt>
                <c:pt idx="15">
                  <c:v>306</c:v>
                </c:pt>
                <c:pt idx="16">
                  <c:v>333</c:v>
                </c:pt>
                <c:pt idx="17">
                  <c:v>384</c:v>
                </c:pt>
                <c:pt idx="18">
                  <c:v>373</c:v>
                </c:pt>
                <c:pt idx="19">
                  <c:v>360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A09-4E16-B4EE-3125609A7538}"/>
            </c:ext>
          </c:extLst>
        </c:ser>
        <c:dLbls>
          <c:showLegendKey val="0"/>
          <c:showVal val="0"/>
          <c:showCatName val="0"/>
          <c:showSerName val="0"/>
          <c:showPercent val="0"/>
          <c:showBubbleSize val="0"/>
        </c:dLbls>
        <c:gapWidth val="150"/>
        <c:axId val="1723169725"/>
        <c:axId val="1740183725"/>
      </c:barChart>
      <c:lineChart>
        <c:grouping val="standard"/>
        <c:varyColors val="0"/>
        <c:ser>
          <c:idx val="1"/>
          <c:order val="1"/>
          <c:spPr>
            <a:ln w="28575" cmpd="sng">
              <a:solidFill>
                <a:srgbClr val="C00000">
                  <a:alpha val="100000"/>
                </a:srgbClr>
              </a:solidFill>
              <a:prstDash val="dashDot"/>
            </a:ln>
          </c:spPr>
          <c:marker>
            <c:symbol val="none"/>
          </c:marker>
          <c:cat>
            <c:strRef>
              <c:f>'Summary KPI'!$B$44:$B$65</c:f>
              <c:strCache>
                <c:ptCount val="22"/>
                <c:pt idx="0">
                  <c:v>DT MERCY 115</c:v>
                </c:pt>
                <c:pt idx="1">
                  <c:v>DT MERCY 116</c:v>
                </c:pt>
                <c:pt idx="2">
                  <c:v>DT MERCY 117</c:v>
                </c:pt>
                <c:pt idx="3">
                  <c:v>WP 05</c:v>
                </c:pt>
                <c:pt idx="4">
                  <c:v>WP 08</c:v>
                </c:pt>
                <c:pt idx="5">
                  <c:v>WP 09</c:v>
                </c:pt>
                <c:pt idx="6">
                  <c:v>WP 10</c:v>
                </c:pt>
                <c:pt idx="7">
                  <c:v>WP 11</c:v>
                </c:pt>
                <c:pt idx="8">
                  <c:v>WP 12</c:v>
                </c:pt>
                <c:pt idx="9">
                  <c:v>WP 13</c:v>
                </c:pt>
                <c:pt idx="10">
                  <c:v>WP 14</c:v>
                </c:pt>
                <c:pt idx="11">
                  <c:v>WP 15</c:v>
                </c:pt>
                <c:pt idx="12">
                  <c:v>WP 16</c:v>
                </c:pt>
                <c:pt idx="13">
                  <c:v>WP 17</c:v>
                </c:pt>
                <c:pt idx="14">
                  <c:v>WP 18</c:v>
                </c:pt>
                <c:pt idx="15">
                  <c:v>WP 19</c:v>
                </c:pt>
                <c:pt idx="16">
                  <c:v>TL 001</c:v>
                </c:pt>
                <c:pt idx="17">
                  <c:v>TL 002</c:v>
                </c:pt>
                <c:pt idx="18">
                  <c:v>TL 003</c:v>
                </c:pt>
                <c:pt idx="19">
                  <c:v>TL 004</c:v>
                </c:pt>
                <c:pt idx="20">
                  <c:v>TL 005</c:v>
                </c:pt>
                <c:pt idx="21">
                  <c:v>TL 006</c:v>
                </c:pt>
              </c:strCache>
            </c:strRef>
          </c:cat>
          <c:val>
            <c:numRef>
              <c:f>'Summary KPI'!$AW$66:$AW$84</c:f>
              <c:numCache>
                <c:formatCode>_-* #,##0.0_-;\-* #,##0.0_-;_-* "-"_-;_-@</c:formatCode>
                <c:ptCount val="19"/>
                <c:pt idx="0">
                  <c:v>50</c:v>
                </c:pt>
                <c:pt idx="1">
                  <c:v>50</c:v>
                </c:pt>
                <c:pt idx="2">
                  <c:v>50</c:v>
                </c:pt>
                <c:pt idx="3">
                  <c:v>50</c:v>
                </c:pt>
                <c:pt idx="4">
                  <c:v>50</c:v>
                </c:pt>
                <c:pt idx="5">
                  <c:v>50</c:v>
                </c:pt>
                <c:pt idx="6">
                  <c:v>50</c:v>
                </c:pt>
                <c:pt idx="7">
                  <c:v>50</c:v>
                </c:pt>
                <c:pt idx="8">
                  <c:v>50</c:v>
                </c:pt>
                <c:pt idx="9">
                  <c:v>50</c:v>
                </c:pt>
                <c:pt idx="10">
                  <c:v>50</c:v>
                </c:pt>
                <c:pt idx="11">
                  <c:v>50</c:v>
                </c:pt>
                <c:pt idx="12">
                  <c:v>50</c:v>
                </c:pt>
                <c:pt idx="13">
                  <c:v>50</c:v>
                </c:pt>
                <c:pt idx="14">
                  <c:v>50</c:v>
                </c:pt>
                <c:pt idx="15">
                  <c:v>50</c:v>
                </c:pt>
                <c:pt idx="16">
                  <c:v>50</c:v>
                </c:pt>
                <c:pt idx="17">
                  <c:v>50</c:v>
                </c:pt>
                <c:pt idx="18">
                  <c:v>50</c:v>
                </c:pt>
              </c:numCache>
            </c:numRef>
          </c:val>
          <c:smooth val="0"/>
          <c:extLst>
            <c:ext xmlns:c16="http://schemas.microsoft.com/office/drawing/2014/chart" uri="{C3380CC4-5D6E-409C-BE32-E72D297353CC}">
              <c16:uniqueId val="{00000001-6A09-4E16-B4EE-3125609A7538}"/>
            </c:ext>
          </c:extLst>
        </c:ser>
        <c:dLbls>
          <c:showLegendKey val="0"/>
          <c:showVal val="0"/>
          <c:showCatName val="0"/>
          <c:showSerName val="0"/>
          <c:showPercent val="0"/>
          <c:showBubbleSize val="0"/>
        </c:dLbls>
        <c:marker val="1"/>
        <c:smooth val="0"/>
        <c:axId val="1723169725"/>
        <c:axId val="1740183725"/>
      </c:lineChart>
      <c:catAx>
        <c:axId val="1723169725"/>
        <c:scaling>
          <c:orientation val="minMax"/>
        </c:scaling>
        <c:delete val="0"/>
        <c:axPos val="b"/>
        <c:title>
          <c:tx>
            <c:rich>
              <a:bodyPr/>
              <a:lstStyle/>
              <a:p>
                <a:pPr lvl="0">
                  <a:defRPr b="0">
                    <a:solidFill>
                      <a:srgbClr val="000000"/>
                    </a:solidFill>
                    <a:latin typeface="+mn-lt"/>
                  </a:defRPr>
                </a:pPr>
                <a:endParaRPr lang="id-ID"/>
              </a:p>
            </c:rich>
          </c:tx>
          <c:overlay val="0"/>
        </c:title>
        <c:numFmt formatCode="General" sourceLinked="1"/>
        <c:majorTickMark val="in"/>
        <c:minorTickMark val="none"/>
        <c:tickLblPos val="nextTo"/>
        <c:txPr>
          <a:bodyPr/>
          <a:lstStyle/>
          <a:p>
            <a:pPr lvl="0">
              <a:defRPr sz="700" b="0" i="0">
                <a:solidFill>
                  <a:srgbClr val="000000"/>
                </a:solidFill>
                <a:latin typeface="Trebuchet MS"/>
              </a:defRPr>
            </a:pPr>
            <a:endParaRPr lang="id-ID"/>
          </a:p>
        </c:txPr>
        <c:crossAx val="1740183725"/>
        <c:crosses val="autoZero"/>
        <c:auto val="1"/>
        <c:lblAlgn val="ctr"/>
        <c:lblOffset val="100"/>
        <c:noMultiLvlLbl val="1"/>
      </c:catAx>
      <c:valAx>
        <c:axId val="1740183725"/>
        <c:scaling>
          <c:orientation val="minMax"/>
        </c:scaling>
        <c:delete val="0"/>
        <c:axPos val="l"/>
        <c:title>
          <c:tx>
            <c:rich>
              <a:bodyPr/>
              <a:lstStyle/>
              <a:p>
                <a:pPr lvl="0">
                  <a:defRPr b="0">
                    <a:solidFill>
                      <a:srgbClr val="000000"/>
                    </a:solidFill>
                    <a:latin typeface="+mn-lt"/>
                  </a:defRPr>
                </a:pPr>
                <a:endParaRPr lang="id-ID"/>
              </a:p>
            </c:rich>
          </c:tx>
          <c:overlay val="0"/>
        </c:title>
        <c:numFmt formatCode="0.0" sourceLinked="1"/>
        <c:majorTickMark val="in"/>
        <c:minorTickMark val="none"/>
        <c:tickLblPos val="nextTo"/>
        <c:spPr>
          <a:ln/>
        </c:spPr>
        <c:txPr>
          <a:bodyPr/>
          <a:lstStyle/>
          <a:p>
            <a:pPr lvl="0">
              <a:defRPr sz="900" b="0" i="0">
                <a:solidFill>
                  <a:srgbClr val="000000"/>
                </a:solidFill>
                <a:latin typeface="Trebuchet MS"/>
              </a:defRPr>
            </a:pPr>
            <a:endParaRPr lang="id-ID"/>
          </a:p>
        </c:txPr>
        <c:crossAx val="1723169725"/>
        <c:crosses val="autoZero"/>
        <c:crossBetween val="between"/>
      </c:valAx>
    </c:plotArea>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i="0">
                <a:solidFill>
                  <a:srgbClr val="757575"/>
                </a:solidFill>
                <a:latin typeface="+mn-lt"/>
              </a:defRPr>
            </a:pPr>
            <a:r>
              <a:rPr b="1" i="0">
                <a:solidFill>
                  <a:srgbClr val="757575"/>
                </a:solidFill>
                <a:latin typeface="+mn-lt"/>
              </a:rPr>
              <a:t>MTTR MERCY AXOR 3336, OB</a:t>
            </a:r>
          </a:p>
        </c:rich>
      </c:tx>
      <c:overlay val="0"/>
    </c:title>
    <c:autoTitleDeleted val="0"/>
    <c:plotArea>
      <c:layout/>
      <c:barChart>
        <c:barDir val="col"/>
        <c:grouping val="clustered"/>
        <c:varyColors val="1"/>
        <c:ser>
          <c:idx val="0"/>
          <c:order val="0"/>
          <c:tx>
            <c:v>MTTR</c:v>
          </c:tx>
          <c:spPr>
            <a:solidFill>
              <a:srgbClr val="92D050"/>
            </a:solidFill>
            <a:ln cmpd="sng">
              <a:solidFill>
                <a:srgbClr val="000000"/>
              </a:solidFill>
            </a:ln>
          </c:spPr>
          <c:invertIfNegative val="1"/>
          <c:dPt>
            <c:idx val="3"/>
            <c:invertIfNegative val="1"/>
            <c:bubble3D val="0"/>
            <c:spPr>
              <a:solidFill>
                <a:srgbClr val="FF0000"/>
              </a:solidFill>
              <a:ln cmpd="sng">
                <a:solidFill>
                  <a:srgbClr val="000000"/>
                </a:solidFill>
              </a:ln>
            </c:spPr>
            <c:extLst>
              <c:ext xmlns:c16="http://schemas.microsoft.com/office/drawing/2014/chart" uri="{C3380CC4-5D6E-409C-BE32-E72D297353CC}">
                <c16:uniqueId val="{00000001-A925-4694-81A3-7C31AC494061}"/>
              </c:ext>
            </c:extLst>
          </c:dPt>
          <c:dPt>
            <c:idx val="5"/>
            <c:invertIfNegative val="1"/>
            <c:bubble3D val="0"/>
            <c:spPr>
              <a:solidFill>
                <a:srgbClr val="FF0000"/>
              </a:solidFill>
              <a:ln cmpd="sng">
                <a:solidFill>
                  <a:srgbClr val="000000"/>
                </a:solidFill>
              </a:ln>
            </c:spPr>
            <c:extLst>
              <c:ext xmlns:c16="http://schemas.microsoft.com/office/drawing/2014/chart" uri="{C3380CC4-5D6E-409C-BE32-E72D297353CC}">
                <c16:uniqueId val="{00000003-A925-4694-81A3-7C31AC494061}"/>
              </c:ext>
            </c:extLst>
          </c:dPt>
          <c:dPt>
            <c:idx val="11"/>
            <c:invertIfNegative val="1"/>
            <c:bubble3D val="0"/>
            <c:spPr>
              <a:solidFill>
                <a:srgbClr val="FF0000"/>
              </a:solidFill>
              <a:ln cmpd="sng">
                <a:solidFill>
                  <a:srgbClr val="000000"/>
                </a:solidFill>
              </a:ln>
            </c:spPr>
            <c:extLst>
              <c:ext xmlns:c16="http://schemas.microsoft.com/office/drawing/2014/chart" uri="{C3380CC4-5D6E-409C-BE32-E72D297353CC}">
                <c16:uniqueId val="{00000005-A925-4694-81A3-7C31AC494061}"/>
              </c:ext>
            </c:extLst>
          </c:dPt>
          <c:dPt>
            <c:idx val="16"/>
            <c:invertIfNegative val="1"/>
            <c:bubble3D val="0"/>
            <c:spPr>
              <a:solidFill>
                <a:srgbClr val="FF0000"/>
              </a:solidFill>
              <a:ln cmpd="sng">
                <a:solidFill>
                  <a:srgbClr val="000000"/>
                </a:solidFill>
              </a:ln>
            </c:spPr>
            <c:extLst>
              <c:ext xmlns:c16="http://schemas.microsoft.com/office/drawing/2014/chart" uri="{C3380CC4-5D6E-409C-BE32-E72D297353CC}">
                <c16:uniqueId val="{00000007-A925-4694-81A3-7C31AC494061}"/>
              </c:ext>
            </c:extLst>
          </c:dPt>
          <c:dPt>
            <c:idx val="20"/>
            <c:invertIfNegative val="1"/>
            <c:bubble3D val="0"/>
            <c:spPr>
              <a:solidFill>
                <a:srgbClr val="00B0F0"/>
              </a:solidFill>
              <a:ln cmpd="sng">
                <a:solidFill>
                  <a:srgbClr val="000000"/>
                </a:solidFill>
              </a:ln>
            </c:spPr>
            <c:extLst>
              <c:ext xmlns:c16="http://schemas.microsoft.com/office/drawing/2014/chart" uri="{C3380CC4-5D6E-409C-BE32-E72D297353CC}">
                <c16:uniqueId val="{00000009-A925-4694-81A3-7C31AC494061}"/>
              </c:ext>
            </c:extLst>
          </c:dPt>
          <c:dPt>
            <c:idx val="30"/>
            <c:invertIfNegative val="1"/>
            <c:bubble3D val="0"/>
            <c:spPr>
              <a:solidFill>
                <a:srgbClr val="00B0F0"/>
              </a:solidFill>
              <a:ln cmpd="sng">
                <a:solidFill>
                  <a:srgbClr val="000000"/>
                </a:solidFill>
              </a:ln>
            </c:spPr>
            <c:extLst>
              <c:ext xmlns:c16="http://schemas.microsoft.com/office/drawing/2014/chart" uri="{C3380CC4-5D6E-409C-BE32-E72D297353CC}">
                <c16:uniqueId val="{0000000B-A925-4694-81A3-7C31AC494061}"/>
              </c:ext>
            </c:extLst>
          </c:dPt>
          <c:dLbls>
            <c:spPr>
              <a:noFill/>
              <a:ln>
                <a:noFill/>
              </a:ln>
              <a:effectLst/>
            </c:spPr>
            <c:txPr>
              <a:bodyPr/>
              <a:lstStyle/>
              <a:p>
                <a:pPr lvl="0">
                  <a:defRPr b="1" i="0"/>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 KPI'!$B$44:$B$65</c:f>
              <c:strCache>
                <c:ptCount val="22"/>
                <c:pt idx="0">
                  <c:v>DT MERCY 115</c:v>
                </c:pt>
                <c:pt idx="1">
                  <c:v>DT MERCY 116</c:v>
                </c:pt>
                <c:pt idx="2">
                  <c:v>DT MERCY 117</c:v>
                </c:pt>
                <c:pt idx="3">
                  <c:v>WP 05</c:v>
                </c:pt>
                <c:pt idx="4">
                  <c:v>WP 08</c:v>
                </c:pt>
                <c:pt idx="5">
                  <c:v>WP 09</c:v>
                </c:pt>
                <c:pt idx="6">
                  <c:v>WP 10</c:v>
                </c:pt>
                <c:pt idx="7">
                  <c:v>WP 11</c:v>
                </c:pt>
                <c:pt idx="8">
                  <c:v>WP 12</c:v>
                </c:pt>
                <c:pt idx="9">
                  <c:v>WP 13</c:v>
                </c:pt>
                <c:pt idx="10">
                  <c:v>WP 14</c:v>
                </c:pt>
                <c:pt idx="11">
                  <c:v>WP 15</c:v>
                </c:pt>
                <c:pt idx="12">
                  <c:v>WP 16</c:v>
                </c:pt>
                <c:pt idx="13">
                  <c:v>WP 17</c:v>
                </c:pt>
                <c:pt idx="14">
                  <c:v>WP 18</c:v>
                </c:pt>
                <c:pt idx="15">
                  <c:v>WP 19</c:v>
                </c:pt>
                <c:pt idx="16">
                  <c:v>TL 001</c:v>
                </c:pt>
                <c:pt idx="17">
                  <c:v>TL 002</c:v>
                </c:pt>
                <c:pt idx="18">
                  <c:v>TL 003</c:v>
                </c:pt>
                <c:pt idx="19">
                  <c:v>TL 004</c:v>
                </c:pt>
                <c:pt idx="20">
                  <c:v>TL 005</c:v>
                </c:pt>
                <c:pt idx="21">
                  <c:v>TL 006</c:v>
                </c:pt>
              </c:strCache>
            </c:strRef>
          </c:cat>
          <c:val>
            <c:numRef>
              <c:f>'Summary KPI'!$AJ$66:$AJ$85</c:f>
              <c:numCache>
                <c:formatCode>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C-A925-4694-81A3-7C31AC494061}"/>
            </c:ext>
          </c:extLst>
        </c:ser>
        <c:dLbls>
          <c:showLegendKey val="0"/>
          <c:showVal val="0"/>
          <c:showCatName val="0"/>
          <c:showSerName val="0"/>
          <c:showPercent val="0"/>
          <c:showBubbleSize val="0"/>
        </c:dLbls>
        <c:gapWidth val="150"/>
        <c:axId val="587573913"/>
        <c:axId val="501682648"/>
      </c:barChart>
      <c:lineChart>
        <c:grouping val="standard"/>
        <c:varyColors val="0"/>
        <c:ser>
          <c:idx val="1"/>
          <c:order val="1"/>
          <c:tx>
            <c:v>Target MTTR</c:v>
          </c:tx>
          <c:spPr>
            <a:ln w="28575" cmpd="sng">
              <a:solidFill>
                <a:srgbClr val="C00000">
                  <a:alpha val="100000"/>
                </a:srgbClr>
              </a:solidFill>
              <a:prstDash val="dashDot"/>
            </a:ln>
          </c:spPr>
          <c:marker>
            <c:symbol val="none"/>
          </c:marker>
          <c:cat>
            <c:strRef>
              <c:f>'Summary KPI'!$B$44:$B$65</c:f>
              <c:strCache>
                <c:ptCount val="22"/>
                <c:pt idx="0">
                  <c:v>DT MERCY 115</c:v>
                </c:pt>
                <c:pt idx="1">
                  <c:v>DT MERCY 116</c:v>
                </c:pt>
                <c:pt idx="2">
                  <c:v>DT MERCY 117</c:v>
                </c:pt>
                <c:pt idx="3">
                  <c:v>WP 05</c:v>
                </c:pt>
                <c:pt idx="4">
                  <c:v>WP 08</c:v>
                </c:pt>
                <c:pt idx="5">
                  <c:v>WP 09</c:v>
                </c:pt>
                <c:pt idx="6">
                  <c:v>WP 10</c:v>
                </c:pt>
                <c:pt idx="7">
                  <c:v>WP 11</c:v>
                </c:pt>
                <c:pt idx="8">
                  <c:v>WP 12</c:v>
                </c:pt>
                <c:pt idx="9">
                  <c:v>WP 13</c:v>
                </c:pt>
                <c:pt idx="10">
                  <c:v>WP 14</c:v>
                </c:pt>
                <c:pt idx="11">
                  <c:v>WP 15</c:v>
                </c:pt>
                <c:pt idx="12">
                  <c:v>WP 16</c:v>
                </c:pt>
                <c:pt idx="13">
                  <c:v>WP 17</c:v>
                </c:pt>
                <c:pt idx="14">
                  <c:v>WP 18</c:v>
                </c:pt>
                <c:pt idx="15">
                  <c:v>WP 19</c:v>
                </c:pt>
                <c:pt idx="16">
                  <c:v>TL 001</c:v>
                </c:pt>
                <c:pt idx="17">
                  <c:v>TL 002</c:v>
                </c:pt>
                <c:pt idx="18">
                  <c:v>TL 003</c:v>
                </c:pt>
                <c:pt idx="19">
                  <c:v>TL 004</c:v>
                </c:pt>
                <c:pt idx="20">
                  <c:v>TL 005</c:v>
                </c:pt>
                <c:pt idx="21">
                  <c:v>TL 006</c:v>
                </c:pt>
              </c:strCache>
            </c:strRef>
          </c:cat>
          <c:val>
            <c:numRef>
              <c:f>'Summary KPI'!$AX$66:$AX$85</c:f>
              <c:numCache>
                <c:formatCode>_-* #,##0.0_-;\-* #,##0.0_-;_-* "-"_-;_-@</c:formatCode>
                <c:ptCount val="20"/>
                <c:pt idx="0">
                  <c:v>6</c:v>
                </c:pt>
                <c:pt idx="1">
                  <c:v>6</c:v>
                </c:pt>
                <c:pt idx="2">
                  <c:v>6</c:v>
                </c:pt>
                <c:pt idx="3">
                  <c:v>6</c:v>
                </c:pt>
                <c:pt idx="4">
                  <c:v>6</c:v>
                </c:pt>
                <c:pt idx="5">
                  <c:v>6</c:v>
                </c:pt>
                <c:pt idx="6">
                  <c:v>6</c:v>
                </c:pt>
                <c:pt idx="7">
                  <c:v>6</c:v>
                </c:pt>
                <c:pt idx="8">
                  <c:v>6</c:v>
                </c:pt>
                <c:pt idx="9">
                  <c:v>6</c:v>
                </c:pt>
                <c:pt idx="10">
                  <c:v>6</c:v>
                </c:pt>
                <c:pt idx="11">
                  <c:v>6</c:v>
                </c:pt>
                <c:pt idx="12">
                  <c:v>6</c:v>
                </c:pt>
                <c:pt idx="13">
                  <c:v>6</c:v>
                </c:pt>
                <c:pt idx="14">
                  <c:v>6</c:v>
                </c:pt>
                <c:pt idx="15">
                  <c:v>6</c:v>
                </c:pt>
                <c:pt idx="16">
                  <c:v>6</c:v>
                </c:pt>
                <c:pt idx="17">
                  <c:v>6</c:v>
                </c:pt>
                <c:pt idx="18">
                  <c:v>6</c:v>
                </c:pt>
                <c:pt idx="19">
                  <c:v>6</c:v>
                </c:pt>
              </c:numCache>
            </c:numRef>
          </c:val>
          <c:smooth val="0"/>
          <c:extLst>
            <c:ext xmlns:c16="http://schemas.microsoft.com/office/drawing/2014/chart" uri="{C3380CC4-5D6E-409C-BE32-E72D297353CC}">
              <c16:uniqueId val="{0000000D-A925-4694-81A3-7C31AC494061}"/>
            </c:ext>
          </c:extLst>
        </c:ser>
        <c:dLbls>
          <c:showLegendKey val="0"/>
          <c:showVal val="0"/>
          <c:showCatName val="0"/>
          <c:showSerName val="0"/>
          <c:showPercent val="0"/>
          <c:showBubbleSize val="0"/>
        </c:dLbls>
        <c:marker val="1"/>
        <c:smooth val="0"/>
        <c:axId val="587573913"/>
        <c:axId val="501682648"/>
      </c:lineChart>
      <c:catAx>
        <c:axId val="587573913"/>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in"/>
        <c:minorTickMark val="none"/>
        <c:tickLblPos val="nextTo"/>
        <c:txPr>
          <a:bodyPr/>
          <a:lstStyle/>
          <a:p>
            <a:pPr lvl="0">
              <a:defRPr b="1" i="0">
                <a:solidFill>
                  <a:srgbClr val="000000"/>
                </a:solidFill>
                <a:latin typeface="+mn-lt"/>
              </a:defRPr>
            </a:pPr>
            <a:endParaRPr lang="id-ID"/>
          </a:p>
        </c:txPr>
        <c:crossAx val="501682648"/>
        <c:crosses val="autoZero"/>
        <c:auto val="1"/>
        <c:lblAlgn val="ctr"/>
        <c:lblOffset val="100"/>
        <c:noMultiLvlLbl val="1"/>
      </c:catAx>
      <c:valAx>
        <c:axId val="501682648"/>
        <c:scaling>
          <c:orientation val="minMax"/>
          <c:max val="12"/>
        </c:scaling>
        <c:delete val="0"/>
        <c:axPos val="l"/>
        <c:title>
          <c:tx>
            <c:rich>
              <a:bodyPr/>
              <a:lstStyle/>
              <a:p>
                <a:pPr lvl="0">
                  <a:defRPr b="0">
                    <a:solidFill>
                      <a:srgbClr val="000000"/>
                    </a:solidFill>
                    <a:latin typeface="+mn-lt"/>
                  </a:defRPr>
                </a:pPr>
                <a:endParaRPr/>
              </a:p>
            </c:rich>
          </c:tx>
          <c:overlay val="0"/>
        </c:title>
        <c:numFmt formatCode="0.0" sourceLinked="1"/>
        <c:majorTickMark val="in"/>
        <c:minorTickMark val="none"/>
        <c:tickLblPos val="nextTo"/>
        <c:spPr>
          <a:ln/>
        </c:spPr>
        <c:txPr>
          <a:bodyPr/>
          <a:lstStyle/>
          <a:p>
            <a:pPr lvl="0">
              <a:defRPr b="1" i="0">
                <a:solidFill>
                  <a:srgbClr val="000000"/>
                </a:solidFill>
                <a:latin typeface="+mn-lt"/>
              </a:defRPr>
            </a:pPr>
            <a:endParaRPr lang="id-ID"/>
          </a:p>
        </c:txPr>
        <c:crossAx val="587573913"/>
        <c:crosses val="autoZero"/>
        <c:crossBetween val="between"/>
      </c:valAx>
    </c:plotArea>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i="0">
                <a:solidFill>
                  <a:srgbClr val="757575"/>
                </a:solidFill>
                <a:latin typeface="+mn-lt"/>
              </a:defRPr>
            </a:pPr>
            <a:r>
              <a:rPr b="1" i="0">
                <a:solidFill>
                  <a:srgbClr val="757575"/>
                </a:solidFill>
                <a:latin typeface="+mn-lt"/>
              </a:rPr>
              <a:t>MTBF Liu Gong DW90A, OB</a:t>
            </a:r>
          </a:p>
        </c:rich>
      </c:tx>
      <c:overlay val="0"/>
    </c:title>
    <c:autoTitleDeleted val="0"/>
    <c:plotArea>
      <c:layout/>
      <c:barChart>
        <c:barDir val="col"/>
        <c:grouping val="clustered"/>
        <c:varyColors val="1"/>
        <c:ser>
          <c:idx val="0"/>
          <c:order val="0"/>
          <c:tx>
            <c:v>MTBF</c:v>
          </c:tx>
          <c:spPr>
            <a:solidFill>
              <a:srgbClr val="FF0000"/>
            </a:solidFill>
            <a:ln cmpd="sng">
              <a:solidFill>
                <a:srgbClr val="000000"/>
              </a:solidFill>
            </a:ln>
          </c:spPr>
          <c:invertIfNegative val="1"/>
          <c:dPt>
            <c:idx val="4"/>
            <c:invertIfNegative val="1"/>
            <c:bubble3D val="0"/>
            <c:spPr>
              <a:solidFill>
                <a:srgbClr val="92D050"/>
              </a:solidFill>
              <a:ln cmpd="sng">
                <a:solidFill>
                  <a:srgbClr val="000000"/>
                </a:solidFill>
              </a:ln>
            </c:spPr>
            <c:extLst>
              <c:ext xmlns:c16="http://schemas.microsoft.com/office/drawing/2014/chart" uri="{C3380CC4-5D6E-409C-BE32-E72D297353CC}">
                <c16:uniqueId val="{00000001-4427-4D2E-A44B-D0AB4AF34768}"/>
              </c:ext>
            </c:extLst>
          </c:dPt>
          <c:dPt>
            <c:idx val="6"/>
            <c:invertIfNegative val="1"/>
            <c:bubble3D val="0"/>
            <c:spPr>
              <a:solidFill>
                <a:srgbClr val="92D050"/>
              </a:solidFill>
              <a:ln cmpd="sng">
                <a:solidFill>
                  <a:srgbClr val="000000"/>
                </a:solidFill>
              </a:ln>
            </c:spPr>
            <c:extLst>
              <c:ext xmlns:c16="http://schemas.microsoft.com/office/drawing/2014/chart" uri="{C3380CC4-5D6E-409C-BE32-E72D297353CC}">
                <c16:uniqueId val="{00000003-4427-4D2E-A44B-D0AB4AF34768}"/>
              </c:ext>
            </c:extLst>
          </c:dPt>
          <c:dPt>
            <c:idx val="11"/>
            <c:invertIfNegative val="1"/>
            <c:bubble3D val="0"/>
            <c:spPr>
              <a:solidFill>
                <a:srgbClr val="92D050"/>
              </a:solidFill>
              <a:ln cmpd="sng">
                <a:solidFill>
                  <a:srgbClr val="000000"/>
                </a:solidFill>
              </a:ln>
            </c:spPr>
            <c:extLst>
              <c:ext xmlns:c16="http://schemas.microsoft.com/office/drawing/2014/chart" uri="{C3380CC4-5D6E-409C-BE32-E72D297353CC}">
                <c16:uniqueId val="{00000005-4427-4D2E-A44B-D0AB4AF34768}"/>
              </c:ext>
            </c:extLst>
          </c:dPt>
          <c:dPt>
            <c:idx val="16"/>
            <c:invertIfNegative val="1"/>
            <c:bubble3D val="0"/>
            <c:spPr>
              <a:solidFill>
                <a:srgbClr val="92D050"/>
              </a:solidFill>
              <a:ln cmpd="sng">
                <a:solidFill>
                  <a:srgbClr val="000000"/>
                </a:solidFill>
              </a:ln>
            </c:spPr>
            <c:extLst>
              <c:ext xmlns:c16="http://schemas.microsoft.com/office/drawing/2014/chart" uri="{C3380CC4-5D6E-409C-BE32-E72D297353CC}">
                <c16:uniqueId val="{00000007-4427-4D2E-A44B-D0AB4AF34768}"/>
              </c:ext>
            </c:extLst>
          </c:dPt>
          <c:dPt>
            <c:idx val="19"/>
            <c:invertIfNegative val="1"/>
            <c:bubble3D val="0"/>
            <c:spPr>
              <a:solidFill>
                <a:srgbClr val="92D050"/>
              </a:solidFill>
              <a:ln cmpd="sng">
                <a:solidFill>
                  <a:srgbClr val="000000"/>
                </a:solidFill>
              </a:ln>
            </c:spPr>
            <c:extLst>
              <c:ext xmlns:c16="http://schemas.microsoft.com/office/drawing/2014/chart" uri="{C3380CC4-5D6E-409C-BE32-E72D297353CC}">
                <c16:uniqueId val="{00000009-4427-4D2E-A44B-D0AB4AF34768}"/>
              </c:ext>
            </c:extLst>
          </c:dPt>
          <c:dPt>
            <c:idx val="20"/>
            <c:invertIfNegative val="1"/>
            <c:bubble3D val="0"/>
            <c:spPr>
              <a:solidFill>
                <a:srgbClr val="92D050"/>
              </a:solidFill>
              <a:ln cmpd="sng">
                <a:solidFill>
                  <a:srgbClr val="000000"/>
                </a:solidFill>
              </a:ln>
            </c:spPr>
            <c:extLst>
              <c:ext xmlns:c16="http://schemas.microsoft.com/office/drawing/2014/chart" uri="{C3380CC4-5D6E-409C-BE32-E72D297353CC}">
                <c16:uniqueId val="{0000000B-4427-4D2E-A44B-D0AB4AF34768}"/>
              </c:ext>
            </c:extLst>
          </c:dPt>
          <c:dPt>
            <c:idx val="22"/>
            <c:invertIfNegative val="1"/>
            <c:bubble3D val="0"/>
            <c:spPr>
              <a:solidFill>
                <a:srgbClr val="92D050"/>
              </a:solidFill>
              <a:ln cmpd="sng">
                <a:solidFill>
                  <a:srgbClr val="000000"/>
                </a:solidFill>
              </a:ln>
            </c:spPr>
            <c:extLst>
              <c:ext xmlns:c16="http://schemas.microsoft.com/office/drawing/2014/chart" uri="{C3380CC4-5D6E-409C-BE32-E72D297353CC}">
                <c16:uniqueId val="{0000000D-4427-4D2E-A44B-D0AB4AF34768}"/>
              </c:ext>
            </c:extLst>
          </c:dPt>
          <c:dPt>
            <c:idx val="23"/>
            <c:invertIfNegative val="1"/>
            <c:bubble3D val="0"/>
            <c:spPr>
              <a:solidFill>
                <a:srgbClr val="92D050"/>
              </a:solidFill>
              <a:ln cmpd="sng">
                <a:solidFill>
                  <a:srgbClr val="000000"/>
                </a:solidFill>
              </a:ln>
            </c:spPr>
            <c:extLst>
              <c:ext xmlns:c16="http://schemas.microsoft.com/office/drawing/2014/chart" uri="{C3380CC4-5D6E-409C-BE32-E72D297353CC}">
                <c16:uniqueId val="{0000000F-4427-4D2E-A44B-D0AB4AF34768}"/>
              </c:ext>
            </c:extLst>
          </c:dPt>
          <c:dPt>
            <c:idx val="25"/>
            <c:invertIfNegative val="1"/>
            <c:bubble3D val="0"/>
            <c:spPr>
              <a:solidFill>
                <a:srgbClr val="92D050"/>
              </a:solidFill>
              <a:ln cmpd="sng">
                <a:solidFill>
                  <a:srgbClr val="000000"/>
                </a:solidFill>
              </a:ln>
            </c:spPr>
            <c:extLst>
              <c:ext xmlns:c16="http://schemas.microsoft.com/office/drawing/2014/chart" uri="{C3380CC4-5D6E-409C-BE32-E72D297353CC}">
                <c16:uniqueId val="{00000011-4427-4D2E-A44B-D0AB4AF34768}"/>
              </c:ext>
            </c:extLst>
          </c:dPt>
          <c:dPt>
            <c:idx val="27"/>
            <c:invertIfNegative val="1"/>
            <c:bubble3D val="0"/>
            <c:spPr>
              <a:solidFill>
                <a:srgbClr val="92D050"/>
              </a:solidFill>
              <a:ln cmpd="sng">
                <a:solidFill>
                  <a:srgbClr val="000000"/>
                </a:solidFill>
              </a:ln>
            </c:spPr>
            <c:extLst>
              <c:ext xmlns:c16="http://schemas.microsoft.com/office/drawing/2014/chart" uri="{C3380CC4-5D6E-409C-BE32-E72D297353CC}">
                <c16:uniqueId val="{00000013-4427-4D2E-A44B-D0AB4AF34768}"/>
              </c:ext>
            </c:extLst>
          </c:dPt>
          <c:dPt>
            <c:idx val="28"/>
            <c:invertIfNegative val="1"/>
            <c:bubble3D val="0"/>
            <c:spPr>
              <a:solidFill>
                <a:srgbClr val="92D050"/>
              </a:solidFill>
              <a:ln cmpd="sng">
                <a:solidFill>
                  <a:srgbClr val="000000"/>
                </a:solidFill>
              </a:ln>
            </c:spPr>
            <c:extLst>
              <c:ext xmlns:c16="http://schemas.microsoft.com/office/drawing/2014/chart" uri="{C3380CC4-5D6E-409C-BE32-E72D297353CC}">
                <c16:uniqueId val="{00000015-4427-4D2E-A44B-D0AB4AF34768}"/>
              </c:ext>
            </c:extLst>
          </c:dPt>
          <c:dPt>
            <c:idx val="29"/>
            <c:invertIfNegative val="1"/>
            <c:bubble3D val="0"/>
            <c:spPr>
              <a:solidFill>
                <a:srgbClr val="92D050"/>
              </a:solidFill>
              <a:ln cmpd="sng">
                <a:solidFill>
                  <a:srgbClr val="000000"/>
                </a:solidFill>
              </a:ln>
            </c:spPr>
            <c:extLst>
              <c:ext xmlns:c16="http://schemas.microsoft.com/office/drawing/2014/chart" uri="{C3380CC4-5D6E-409C-BE32-E72D297353CC}">
                <c16:uniqueId val="{00000017-4427-4D2E-A44B-D0AB4AF34768}"/>
              </c:ext>
            </c:extLst>
          </c:dPt>
          <c:dPt>
            <c:idx val="31"/>
            <c:invertIfNegative val="1"/>
            <c:bubble3D val="0"/>
            <c:spPr>
              <a:solidFill>
                <a:srgbClr val="92D050"/>
              </a:solidFill>
              <a:ln cmpd="sng">
                <a:solidFill>
                  <a:srgbClr val="000000"/>
                </a:solidFill>
              </a:ln>
            </c:spPr>
            <c:extLst>
              <c:ext xmlns:c16="http://schemas.microsoft.com/office/drawing/2014/chart" uri="{C3380CC4-5D6E-409C-BE32-E72D297353CC}">
                <c16:uniqueId val="{00000019-4427-4D2E-A44B-D0AB4AF34768}"/>
              </c:ext>
            </c:extLst>
          </c:dPt>
          <c:dPt>
            <c:idx val="32"/>
            <c:invertIfNegative val="1"/>
            <c:bubble3D val="0"/>
            <c:spPr>
              <a:solidFill>
                <a:srgbClr val="92D050"/>
              </a:solidFill>
              <a:ln cmpd="sng">
                <a:solidFill>
                  <a:srgbClr val="000000"/>
                </a:solidFill>
              </a:ln>
            </c:spPr>
            <c:extLst>
              <c:ext xmlns:c16="http://schemas.microsoft.com/office/drawing/2014/chart" uri="{C3380CC4-5D6E-409C-BE32-E72D297353CC}">
                <c16:uniqueId val="{0000001B-4427-4D2E-A44B-D0AB4AF34768}"/>
              </c:ext>
            </c:extLst>
          </c:dPt>
          <c:dPt>
            <c:idx val="33"/>
            <c:invertIfNegative val="1"/>
            <c:bubble3D val="0"/>
            <c:spPr>
              <a:solidFill>
                <a:srgbClr val="92D050"/>
              </a:solidFill>
              <a:ln cmpd="sng">
                <a:solidFill>
                  <a:srgbClr val="000000"/>
                </a:solidFill>
              </a:ln>
            </c:spPr>
            <c:extLst>
              <c:ext xmlns:c16="http://schemas.microsoft.com/office/drawing/2014/chart" uri="{C3380CC4-5D6E-409C-BE32-E72D297353CC}">
                <c16:uniqueId val="{0000001D-4427-4D2E-A44B-D0AB4AF34768}"/>
              </c:ext>
            </c:extLst>
          </c:dPt>
          <c:dPt>
            <c:idx val="34"/>
            <c:invertIfNegative val="1"/>
            <c:bubble3D val="0"/>
            <c:spPr>
              <a:solidFill>
                <a:srgbClr val="92D050"/>
              </a:solidFill>
              <a:ln cmpd="sng">
                <a:solidFill>
                  <a:srgbClr val="000000"/>
                </a:solidFill>
              </a:ln>
            </c:spPr>
            <c:extLst>
              <c:ext xmlns:c16="http://schemas.microsoft.com/office/drawing/2014/chart" uri="{C3380CC4-5D6E-409C-BE32-E72D297353CC}">
                <c16:uniqueId val="{0000001F-4427-4D2E-A44B-D0AB4AF34768}"/>
              </c:ext>
            </c:extLst>
          </c:dPt>
          <c:dPt>
            <c:idx val="36"/>
            <c:invertIfNegative val="1"/>
            <c:bubble3D val="0"/>
            <c:spPr>
              <a:solidFill>
                <a:srgbClr val="92D050"/>
              </a:solidFill>
              <a:ln cmpd="sng">
                <a:solidFill>
                  <a:srgbClr val="000000"/>
                </a:solidFill>
              </a:ln>
            </c:spPr>
            <c:extLst>
              <c:ext xmlns:c16="http://schemas.microsoft.com/office/drawing/2014/chart" uri="{C3380CC4-5D6E-409C-BE32-E72D297353CC}">
                <c16:uniqueId val="{00000021-4427-4D2E-A44B-D0AB4AF34768}"/>
              </c:ext>
            </c:extLst>
          </c:dPt>
          <c:dPt>
            <c:idx val="37"/>
            <c:invertIfNegative val="1"/>
            <c:bubble3D val="0"/>
            <c:spPr>
              <a:solidFill>
                <a:srgbClr val="92D050"/>
              </a:solidFill>
              <a:ln cmpd="sng">
                <a:solidFill>
                  <a:srgbClr val="000000"/>
                </a:solidFill>
              </a:ln>
            </c:spPr>
            <c:extLst>
              <c:ext xmlns:c16="http://schemas.microsoft.com/office/drawing/2014/chart" uri="{C3380CC4-5D6E-409C-BE32-E72D297353CC}">
                <c16:uniqueId val="{00000023-4427-4D2E-A44B-D0AB4AF34768}"/>
              </c:ext>
            </c:extLst>
          </c:dPt>
          <c:dPt>
            <c:idx val="38"/>
            <c:invertIfNegative val="1"/>
            <c:bubble3D val="0"/>
            <c:spPr>
              <a:solidFill>
                <a:srgbClr val="92D050"/>
              </a:solidFill>
              <a:ln cmpd="sng">
                <a:solidFill>
                  <a:srgbClr val="000000"/>
                </a:solidFill>
              </a:ln>
            </c:spPr>
            <c:extLst>
              <c:ext xmlns:c16="http://schemas.microsoft.com/office/drawing/2014/chart" uri="{C3380CC4-5D6E-409C-BE32-E72D297353CC}">
                <c16:uniqueId val="{00000025-4427-4D2E-A44B-D0AB4AF34768}"/>
              </c:ext>
            </c:extLst>
          </c:dPt>
          <c:dPt>
            <c:idx val="40"/>
            <c:invertIfNegative val="1"/>
            <c:bubble3D val="0"/>
            <c:spPr>
              <a:solidFill>
                <a:srgbClr val="00B0F0"/>
              </a:solidFill>
              <a:ln cmpd="sng">
                <a:solidFill>
                  <a:srgbClr val="000000"/>
                </a:solidFill>
              </a:ln>
            </c:spPr>
            <c:extLst>
              <c:ext xmlns:c16="http://schemas.microsoft.com/office/drawing/2014/chart" uri="{C3380CC4-5D6E-409C-BE32-E72D297353CC}">
                <c16:uniqueId val="{00000027-4427-4D2E-A44B-D0AB4AF34768}"/>
              </c:ext>
            </c:extLst>
          </c:dPt>
          <c:dLbls>
            <c:numFmt formatCode="#,##0.0" sourceLinked="0"/>
            <c:spPr>
              <a:noFill/>
              <a:ln>
                <a:noFill/>
              </a:ln>
              <a:effectLst/>
            </c:spPr>
            <c:txPr>
              <a:bodyPr/>
              <a:lstStyle/>
              <a:p>
                <a:pPr lvl="0">
                  <a:defRPr b="1" i="0"/>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 KPI'!$B$86:$B$126</c:f>
              <c:strCache>
                <c:ptCount val="27"/>
                <c:pt idx="0">
                  <c:v>TL 037</c:v>
                </c:pt>
                <c:pt idx="1">
                  <c:v>TL 038</c:v>
                </c:pt>
                <c:pt idx="2">
                  <c:v>TL 039</c:v>
                </c:pt>
                <c:pt idx="3">
                  <c:v>TL 040</c:v>
                </c:pt>
                <c:pt idx="4">
                  <c:v>TL 041</c:v>
                </c:pt>
                <c:pt idx="5">
                  <c:v>GS 02</c:v>
                </c:pt>
                <c:pt idx="6">
                  <c:v>GS 03</c:v>
                </c:pt>
                <c:pt idx="7">
                  <c:v>DT 23 KPB</c:v>
                </c:pt>
                <c:pt idx="8">
                  <c:v>DT 24 KPB</c:v>
                </c:pt>
                <c:pt idx="9">
                  <c:v>DT 25 KPB</c:v>
                </c:pt>
                <c:pt idx="10">
                  <c:v>DT 26 KPB</c:v>
                </c:pt>
                <c:pt idx="11">
                  <c:v>DT 27 KPB</c:v>
                </c:pt>
                <c:pt idx="12">
                  <c:v>DT 28 KPB</c:v>
                </c:pt>
                <c:pt idx="13">
                  <c:v>DT 29 KPB</c:v>
                </c:pt>
                <c:pt idx="14">
                  <c:v>DT 30 KPB</c:v>
                </c:pt>
                <c:pt idx="15">
                  <c:v>DT 31 KPB</c:v>
                </c:pt>
                <c:pt idx="16">
                  <c:v>DT 32 KPB</c:v>
                </c:pt>
                <c:pt idx="17">
                  <c:v>DT 33 KPB</c:v>
                </c:pt>
                <c:pt idx="18">
                  <c:v>DT 34 KPB</c:v>
                </c:pt>
                <c:pt idx="19">
                  <c:v>DT 35 KPB</c:v>
                </c:pt>
                <c:pt idx="20">
                  <c:v>DT 36 KPB</c:v>
                </c:pt>
                <c:pt idx="21">
                  <c:v>DT 45 KPB</c:v>
                </c:pt>
                <c:pt idx="22">
                  <c:v>DT 46 KPB</c:v>
                </c:pt>
                <c:pt idx="23">
                  <c:v>DT 47 KPB</c:v>
                </c:pt>
                <c:pt idx="24">
                  <c:v>DT 50 KPB</c:v>
                </c:pt>
                <c:pt idx="25">
                  <c:v>DT 51 KPB</c:v>
                </c:pt>
                <c:pt idx="26">
                  <c:v>DT 52 KPB</c:v>
                </c:pt>
              </c:strCache>
            </c:strRef>
          </c:cat>
          <c:val>
            <c:numRef>
              <c:f>'Summary KPI'!$AI$86:$AI$126</c:f>
              <c:numCache>
                <c:formatCode>0.0</c:formatCode>
                <c:ptCount val="41"/>
                <c:pt idx="0">
                  <c:v>348</c:v>
                </c:pt>
                <c:pt idx="1">
                  <c:v>369</c:v>
                </c:pt>
                <c:pt idx="2">
                  <c:v>339</c:v>
                </c:pt>
                <c:pt idx="3">
                  <c:v>160</c:v>
                </c:pt>
                <c:pt idx="4">
                  <c:v>424</c:v>
                </c:pt>
                <c:pt idx="5">
                  <c:v>276</c:v>
                </c:pt>
                <c:pt idx="6">
                  <c:v>383</c:v>
                </c:pt>
                <c:pt idx="7">
                  <c:v>39.9</c:v>
                </c:pt>
                <c:pt idx="8">
                  <c:v>29.571428571428573</c:v>
                </c:pt>
                <c:pt idx="9">
                  <c:v>17.913043478260871</c:v>
                </c:pt>
                <c:pt idx="10">
                  <c:v>39.090909090909093</c:v>
                </c:pt>
                <c:pt idx="11">
                  <c:v>42.9</c:v>
                </c:pt>
                <c:pt idx="12">
                  <c:v>19.5</c:v>
                </c:pt>
                <c:pt idx="13">
                  <c:v>224</c:v>
                </c:pt>
                <c:pt idx="14">
                  <c:v>50.5</c:v>
                </c:pt>
                <c:pt idx="15">
                  <c:v>35.5</c:v>
                </c:pt>
                <c:pt idx="16">
                  <c:v>30.5</c:v>
                </c:pt>
                <c:pt idx="17">
                  <c:v>34.916666666666664</c:v>
                </c:pt>
                <c:pt idx="18">
                  <c:v>30.357142857142858</c:v>
                </c:pt>
                <c:pt idx="19">
                  <c:v>27.533333333333335</c:v>
                </c:pt>
                <c:pt idx="20">
                  <c:v>26.375</c:v>
                </c:pt>
                <c:pt idx="21">
                  <c:v>24.705882352941178</c:v>
                </c:pt>
                <c:pt idx="22">
                  <c:v>38.18181818181818</c:v>
                </c:pt>
                <c:pt idx="23">
                  <c:v>30.76923076923077</c:v>
                </c:pt>
                <c:pt idx="24">
                  <c:v>36.166666666666664</c:v>
                </c:pt>
                <c:pt idx="25">
                  <c:v>131.33333333333334</c:v>
                </c:pt>
                <c:pt idx="26">
                  <c:v>108.25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28-4427-4D2E-A44B-D0AB4AF34768}"/>
            </c:ext>
          </c:extLst>
        </c:ser>
        <c:dLbls>
          <c:showLegendKey val="0"/>
          <c:showVal val="0"/>
          <c:showCatName val="0"/>
          <c:showSerName val="0"/>
          <c:showPercent val="0"/>
          <c:showBubbleSize val="0"/>
        </c:dLbls>
        <c:gapWidth val="150"/>
        <c:axId val="735363118"/>
        <c:axId val="1200683430"/>
      </c:barChart>
      <c:lineChart>
        <c:grouping val="standard"/>
        <c:varyColors val="0"/>
        <c:ser>
          <c:idx val="1"/>
          <c:order val="1"/>
          <c:tx>
            <c:v>Target MTBF</c:v>
          </c:tx>
          <c:spPr>
            <a:ln w="28575" cmpd="sng">
              <a:solidFill>
                <a:schemeClr val="accent2"/>
              </a:solidFill>
              <a:prstDash val="dashDot"/>
            </a:ln>
          </c:spPr>
          <c:marker>
            <c:symbol val="none"/>
          </c:marker>
          <c:cat>
            <c:strRef>
              <c:f>'Summary KPI'!$B$86:$B$126</c:f>
              <c:strCache>
                <c:ptCount val="27"/>
                <c:pt idx="0">
                  <c:v>TL 037</c:v>
                </c:pt>
                <c:pt idx="1">
                  <c:v>TL 038</c:v>
                </c:pt>
                <c:pt idx="2">
                  <c:v>TL 039</c:v>
                </c:pt>
                <c:pt idx="3">
                  <c:v>TL 040</c:v>
                </c:pt>
                <c:pt idx="4">
                  <c:v>TL 041</c:v>
                </c:pt>
                <c:pt idx="5">
                  <c:v>GS 02</c:v>
                </c:pt>
                <c:pt idx="6">
                  <c:v>GS 03</c:v>
                </c:pt>
                <c:pt idx="7">
                  <c:v>DT 23 KPB</c:v>
                </c:pt>
                <c:pt idx="8">
                  <c:v>DT 24 KPB</c:v>
                </c:pt>
                <c:pt idx="9">
                  <c:v>DT 25 KPB</c:v>
                </c:pt>
                <c:pt idx="10">
                  <c:v>DT 26 KPB</c:v>
                </c:pt>
                <c:pt idx="11">
                  <c:v>DT 27 KPB</c:v>
                </c:pt>
                <c:pt idx="12">
                  <c:v>DT 28 KPB</c:v>
                </c:pt>
                <c:pt idx="13">
                  <c:v>DT 29 KPB</c:v>
                </c:pt>
                <c:pt idx="14">
                  <c:v>DT 30 KPB</c:v>
                </c:pt>
                <c:pt idx="15">
                  <c:v>DT 31 KPB</c:v>
                </c:pt>
                <c:pt idx="16">
                  <c:v>DT 32 KPB</c:v>
                </c:pt>
                <c:pt idx="17">
                  <c:v>DT 33 KPB</c:v>
                </c:pt>
                <c:pt idx="18">
                  <c:v>DT 34 KPB</c:v>
                </c:pt>
                <c:pt idx="19">
                  <c:v>DT 35 KPB</c:v>
                </c:pt>
                <c:pt idx="20">
                  <c:v>DT 36 KPB</c:v>
                </c:pt>
                <c:pt idx="21">
                  <c:v>DT 45 KPB</c:v>
                </c:pt>
                <c:pt idx="22">
                  <c:v>DT 46 KPB</c:v>
                </c:pt>
                <c:pt idx="23">
                  <c:v>DT 47 KPB</c:v>
                </c:pt>
                <c:pt idx="24">
                  <c:v>DT 50 KPB</c:v>
                </c:pt>
                <c:pt idx="25">
                  <c:v>DT 51 KPB</c:v>
                </c:pt>
                <c:pt idx="26">
                  <c:v>DT 52 KPB</c:v>
                </c:pt>
              </c:strCache>
            </c:strRef>
          </c:cat>
          <c:val>
            <c:numRef>
              <c:f>'Summary KPI'!$AW$86:$AW$126</c:f>
              <c:numCache>
                <c:formatCode>_-* #,##0.0_-;\-* #,##0.0_-;_-* "-"_-;_-@</c:formatCode>
                <c:ptCount val="41"/>
                <c:pt idx="0">
                  <c:v>80</c:v>
                </c:pt>
                <c:pt idx="1">
                  <c:v>80</c:v>
                </c:pt>
                <c:pt idx="2">
                  <c:v>80</c:v>
                </c:pt>
                <c:pt idx="3">
                  <c:v>80</c:v>
                </c:pt>
                <c:pt idx="4">
                  <c:v>80</c:v>
                </c:pt>
                <c:pt idx="5">
                  <c:v>80</c:v>
                </c:pt>
                <c:pt idx="6">
                  <c:v>80</c:v>
                </c:pt>
                <c:pt idx="7">
                  <c:v>80</c:v>
                </c:pt>
                <c:pt idx="8">
                  <c:v>80</c:v>
                </c:pt>
                <c:pt idx="9">
                  <c:v>80</c:v>
                </c:pt>
                <c:pt idx="10">
                  <c:v>80</c:v>
                </c:pt>
                <c:pt idx="11">
                  <c:v>80</c:v>
                </c:pt>
                <c:pt idx="12">
                  <c:v>80</c:v>
                </c:pt>
                <c:pt idx="13">
                  <c:v>80</c:v>
                </c:pt>
                <c:pt idx="14">
                  <c:v>80</c:v>
                </c:pt>
                <c:pt idx="15">
                  <c:v>80</c:v>
                </c:pt>
                <c:pt idx="16">
                  <c:v>80</c:v>
                </c:pt>
                <c:pt idx="17">
                  <c:v>80</c:v>
                </c:pt>
                <c:pt idx="18">
                  <c:v>80</c:v>
                </c:pt>
                <c:pt idx="19">
                  <c:v>80</c:v>
                </c:pt>
                <c:pt idx="20">
                  <c:v>80</c:v>
                </c:pt>
                <c:pt idx="21">
                  <c:v>80</c:v>
                </c:pt>
                <c:pt idx="22">
                  <c:v>80</c:v>
                </c:pt>
                <c:pt idx="23">
                  <c:v>80</c:v>
                </c:pt>
                <c:pt idx="24">
                  <c:v>80</c:v>
                </c:pt>
                <c:pt idx="25">
                  <c:v>80</c:v>
                </c:pt>
                <c:pt idx="26">
                  <c:v>80</c:v>
                </c:pt>
              </c:numCache>
            </c:numRef>
          </c:val>
          <c:smooth val="0"/>
          <c:extLst>
            <c:ext xmlns:c16="http://schemas.microsoft.com/office/drawing/2014/chart" uri="{C3380CC4-5D6E-409C-BE32-E72D297353CC}">
              <c16:uniqueId val="{00000029-4427-4D2E-A44B-D0AB4AF34768}"/>
            </c:ext>
          </c:extLst>
        </c:ser>
        <c:dLbls>
          <c:showLegendKey val="0"/>
          <c:showVal val="0"/>
          <c:showCatName val="0"/>
          <c:showSerName val="0"/>
          <c:showPercent val="0"/>
          <c:showBubbleSize val="0"/>
        </c:dLbls>
        <c:marker val="1"/>
        <c:smooth val="0"/>
        <c:axId val="735363118"/>
        <c:axId val="1200683430"/>
      </c:lineChart>
      <c:catAx>
        <c:axId val="735363118"/>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1" i="0">
                <a:solidFill>
                  <a:srgbClr val="000000"/>
                </a:solidFill>
                <a:latin typeface="+mn-lt"/>
              </a:defRPr>
            </a:pPr>
            <a:endParaRPr lang="id-ID"/>
          </a:p>
        </c:txPr>
        <c:crossAx val="1200683430"/>
        <c:crosses val="autoZero"/>
        <c:auto val="1"/>
        <c:lblAlgn val="ctr"/>
        <c:lblOffset val="100"/>
        <c:noMultiLvlLbl val="1"/>
      </c:catAx>
      <c:valAx>
        <c:axId val="1200683430"/>
        <c:scaling>
          <c:orientation val="minMax"/>
        </c:scaling>
        <c:delete val="0"/>
        <c:axPos val="l"/>
        <c:title>
          <c:tx>
            <c:rich>
              <a:bodyPr/>
              <a:lstStyle/>
              <a:p>
                <a:pPr lvl="0">
                  <a:defRPr b="0">
                    <a:solidFill>
                      <a:srgbClr val="000000"/>
                    </a:solidFill>
                    <a:latin typeface="+mn-lt"/>
                  </a:defRPr>
                </a:pPr>
                <a:endParaRPr/>
              </a:p>
            </c:rich>
          </c:tx>
          <c:overlay val="0"/>
        </c:title>
        <c:numFmt formatCode="0.0" sourceLinked="1"/>
        <c:majorTickMark val="none"/>
        <c:minorTickMark val="none"/>
        <c:tickLblPos val="nextTo"/>
        <c:spPr>
          <a:ln/>
        </c:spPr>
        <c:txPr>
          <a:bodyPr/>
          <a:lstStyle/>
          <a:p>
            <a:pPr lvl="0">
              <a:defRPr b="1" i="0">
                <a:solidFill>
                  <a:srgbClr val="000000"/>
                </a:solidFill>
                <a:latin typeface="+mn-lt"/>
              </a:defRPr>
            </a:pPr>
            <a:endParaRPr lang="id-ID"/>
          </a:p>
        </c:txPr>
        <c:crossAx val="735363118"/>
        <c:crosses val="autoZero"/>
        <c:crossBetween val="between"/>
      </c:valAx>
    </c:plotArea>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i="0">
                <a:solidFill>
                  <a:srgbClr val="757575"/>
                </a:solidFill>
                <a:latin typeface="+mn-lt"/>
              </a:defRPr>
            </a:pPr>
            <a:r>
              <a:rPr lang="id-ID" b="1" i="0">
                <a:solidFill>
                  <a:srgbClr val="757575"/>
                </a:solidFill>
                <a:latin typeface="+mn-lt"/>
              </a:rPr>
              <a:t>MTBS Liu Gong DW90A, OB</a:t>
            </a:r>
          </a:p>
        </c:rich>
      </c:tx>
      <c:overlay val="0"/>
    </c:title>
    <c:autoTitleDeleted val="0"/>
    <c:plotArea>
      <c:layout/>
      <c:barChart>
        <c:barDir val="col"/>
        <c:grouping val="clustered"/>
        <c:varyColors val="1"/>
        <c:ser>
          <c:idx val="0"/>
          <c:order val="0"/>
          <c:spPr>
            <a:solidFill>
              <a:srgbClr val="9E7400"/>
            </a:solidFill>
            <a:ln cmpd="sng">
              <a:solidFill>
                <a:srgbClr val="000000"/>
              </a:solidFill>
            </a:ln>
          </c:spPr>
          <c:invertIfNegative val="1"/>
          <c:dLbls>
            <c:numFmt formatCode="#,##0.0" sourceLinked="0"/>
            <c:spPr>
              <a:noFill/>
              <a:ln>
                <a:noFill/>
              </a:ln>
              <a:effectLst/>
            </c:spPr>
            <c:txPr>
              <a:bodyPr/>
              <a:lstStyle/>
              <a:p>
                <a:pPr lvl="0">
                  <a:defRPr b="1" i="0"/>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 KPI'!$B$86:$B$125</c:f>
              <c:strCache>
                <c:ptCount val="27"/>
                <c:pt idx="0">
                  <c:v>TL 037</c:v>
                </c:pt>
                <c:pt idx="1">
                  <c:v>TL 038</c:v>
                </c:pt>
                <c:pt idx="2">
                  <c:v>TL 039</c:v>
                </c:pt>
                <c:pt idx="3">
                  <c:v>TL 040</c:v>
                </c:pt>
                <c:pt idx="4">
                  <c:v>TL 041</c:v>
                </c:pt>
                <c:pt idx="5">
                  <c:v>GS 02</c:v>
                </c:pt>
                <c:pt idx="6">
                  <c:v>GS 03</c:v>
                </c:pt>
                <c:pt idx="7">
                  <c:v>DT 23 KPB</c:v>
                </c:pt>
                <c:pt idx="8">
                  <c:v>DT 24 KPB</c:v>
                </c:pt>
                <c:pt idx="9">
                  <c:v>DT 25 KPB</c:v>
                </c:pt>
                <c:pt idx="10">
                  <c:v>DT 26 KPB</c:v>
                </c:pt>
                <c:pt idx="11">
                  <c:v>DT 27 KPB</c:v>
                </c:pt>
                <c:pt idx="12">
                  <c:v>DT 28 KPB</c:v>
                </c:pt>
                <c:pt idx="13">
                  <c:v>DT 29 KPB</c:v>
                </c:pt>
                <c:pt idx="14">
                  <c:v>DT 30 KPB</c:v>
                </c:pt>
                <c:pt idx="15">
                  <c:v>DT 31 KPB</c:v>
                </c:pt>
                <c:pt idx="16">
                  <c:v>DT 32 KPB</c:v>
                </c:pt>
                <c:pt idx="17">
                  <c:v>DT 33 KPB</c:v>
                </c:pt>
                <c:pt idx="18">
                  <c:v>DT 34 KPB</c:v>
                </c:pt>
                <c:pt idx="19">
                  <c:v>DT 35 KPB</c:v>
                </c:pt>
                <c:pt idx="20">
                  <c:v>DT 36 KPB</c:v>
                </c:pt>
                <c:pt idx="21">
                  <c:v>DT 45 KPB</c:v>
                </c:pt>
                <c:pt idx="22">
                  <c:v>DT 46 KPB</c:v>
                </c:pt>
                <c:pt idx="23">
                  <c:v>DT 47 KPB</c:v>
                </c:pt>
                <c:pt idx="24">
                  <c:v>DT 50 KPB</c:v>
                </c:pt>
                <c:pt idx="25">
                  <c:v>DT 51 KPB</c:v>
                </c:pt>
                <c:pt idx="26">
                  <c:v>DT 52 KPB</c:v>
                </c:pt>
              </c:strCache>
            </c:strRef>
          </c:cat>
          <c:val>
            <c:numRef>
              <c:f>'Summary KPI'!$AH$86:$AH$125</c:f>
              <c:numCache>
                <c:formatCode>0.0</c:formatCode>
                <c:ptCount val="40"/>
                <c:pt idx="0">
                  <c:v>348</c:v>
                </c:pt>
                <c:pt idx="1">
                  <c:v>369</c:v>
                </c:pt>
                <c:pt idx="2">
                  <c:v>339</c:v>
                </c:pt>
                <c:pt idx="3">
                  <c:v>160</c:v>
                </c:pt>
                <c:pt idx="4">
                  <c:v>424</c:v>
                </c:pt>
                <c:pt idx="5">
                  <c:v>276</c:v>
                </c:pt>
                <c:pt idx="6">
                  <c:v>383</c:v>
                </c:pt>
                <c:pt idx="7">
                  <c:v>36.272727272727273</c:v>
                </c:pt>
                <c:pt idx="8">
                  <c:v>25.875</c:v>
                </c:pt>
                <c:pt idx="9">
                  <c:v>16.48</c:v>
                </c:pt>
                <c:pt idx="10">
                  <c:v>33.07692307692308</c:v>
                </c:pt>
                <c:pt idx="11">
                  <c:v>39</c:v>
                </c:pt>
                <c:pt idx="12">
                  <c:v>18.571428571428573</c:v>
                </c:pt>
                <c:pt idx="13">
                  <c:v>112</c:v>
                </c:pt>
                <c:pt idx="14">
                  <c:v>44.888888888888886</c:v>
                </c:pt>
                <c:pt idx="15">
                  <c:v>30.428571428571427</c:v>
                </c:pt>
                <c:pt idx="16">
                  <c:v>27.111111111111111</c:v>
                </c:pt>
                <c:pt idx="17">
                  <c:v>32.230769230769234</c:v>
                </c:pt>
                <c:pt idx="18">
                  <c:v>28.333333333333332</c:v>
                </c:pt>
                <c:pt idx="19">
                  <c:v>24.294117647058822</c:v>
                </c:pt>
                <c:pt idx="20">
                  <c:v>23.444444444444443</c:v>
                </c:pt>
                <c:pt idx="21">
                  <c:v>22.105263157894736</c:v>
                </c:pt>
                <c:pt idx="22">
                  <c:v>32.307692307692307</c:v>
                </c:pt>
                <c:pt idx="23">
                  <c:v>28.571428571428573</c:v>
                </c:pt>
                <c:pt idx="24">
                  <c:v>33.384615384615387</c:v>
                </c:pt>
                <c:pt idx="25">
                  <c:v>78.8</c:v>
                </c:pt>
                <c:pt idx="26">
                  <c:v>86.6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9D0-4A7D-A59F-179F11CDCDDD}"/>
            </c:ext>
          </c:extLst>
        </c:ser>
        <c:dLbls>
          <c:showLegendKey val="0"/>
          <c:showVal val="0"/>
          <c:showCatName val="0"/>
          <c:showSerName val="0"/>
          <c:showPercent val="0"/>
          <c:showBubbleSize val="0"/>
        </c:dLbls>
        <c:gapWidth val="150"/>
        <c:axId val="1289917123"/>
        <c:axId val="879520927"/>
      </c:barChart>
      <c:lineChart>
        <c:grouping val="standard"/>
        <c:varyColors val="0"/>
        <c:ser>
          <c:idx val="1"/>
          <c:order val="1"/>
          <c:spPr>
            <a:ln w="28575" cmpd="sng">
              <a:solidFill>
                <a:schemeClr val="accent2"/>
              </a:solidFill>
              <a:prstDash val="dashDot"/>
            </a:ln>
          </c:spPr>
          <c:marker>
            <c:symbol val="none"/>
          </c:marker>
          <c:cat>
            <c:strRef>
              <c:f>'Summary KPI'!$B$86:$B$125</c:f>
              <c:strCache>
                <c:ptCount val="27"/>
                <c:pt idx="0">
                  <c:v>TL 037</c:v>
                </c:pt>
                <c:pt idx="1">
                  <c:v>TL 038</c:v>
                </c:pt>
                <c:pt idx="2">
                  <c:v>TL 039</c:v>
                </c:pt>
                <c:pt idx="3">
                  <c:v>TL 040</c:v>
                </c:pt>
                <c:pt idx="4">
                  <c:v>TL 041</c:v>
                </c:pt>
                <c:pt idx="5">
                  <c:v>GS 02</c:v>
                </c:pt>
                <c:pt idx="6">
                  <c:v>GS 03</c:v>
                </c:pt>
                <c:pt idx="7">
                  <c:v>DT 23 KPB</c:v>
                </c:pt>
                <c:pt idx="8">
                  <c:v>DT 24 KPB</c:v>
                </c:pt>
                <c:pt idx="9">
                  <c:v>DT 25 KPB</c:v>
                </c:pt>
                <c:pt idx="10">
                  <c:v>DT 26 KPB</c:v>
                </c:pt>
                <c:pt idx="11">
                  <c:v>DT 27 KPB</c:v>
                </c:pt>
                <c:pt idx="12">
                  <c:v>DT 28 KPB</c:v>
                </c:pt>
                <c:pt idx="13">
                  <c:v>DT 29 KPB</c:v>
                </c:pt>
                <c:pt idx="14">
                  <c:v>DT 30 KPB</c:v>
                </c:pt>
                <c:pt idx="15">
                  <c:v>DT 31 KPB</c:v>
                </c:pt>
                <c:pt idx="16">
                  <c:v>DT 32 KPB</c:v>
                </c:pt>
                <c:pt idx="17">
                  <c:v>DT 33 KPB</c:v>
                </c:pt>
                <c:pt idx="18">
                  <c:v>DT 34 KPB</c:v>
                </c:pt>
                <c:pt idx="19">
                  <c:v>DT 35 KPB</c:v>
                </c:pt>
                <c:pt idx="20">
                  <c:v>DT 36 KPB</c:v>
                </c:pt>
                <c:pt idx="21">
                  <c:v>DT 45 KPB</c:v>
                </c:pt>
                <c:pt idx="22">
                  <c:v>DT 46 KPB</c:v>
                </c:pt>
                <c:pt idx="23">
                  <c:v>DT 47 KPB</c:v>
                </c:pt>
                <c:pt idx="24">
                  <c:v>DT 50 KPB</c:v>
                </c:pt>
                <c:pt idx="25">
                  <c:v>DT 51 KPB</c:v>
                </c:pt>
                <c:pt idx="26">
                  <c:v>DT 52 KPB</c:v>
                </c:pt>
              </c:strCache>
            </c:strRef>
          </c:cat>
          <c:val>
            <c:numRef>
              <c:f>'Summary KPI'!$AW$86:$AW$125</c:f>
              <c:numCache>
                <c:formatCode>_-* #,##0.0_-;\-* #,##0.0_-;_-* "-"_-;_-@</c:formatCode>
                <c:ptCount val="40"/>
                <c:pt idx="0">
                  <c:v>80</c:v>
                </c:pt>
                <c:pt idx="1">
                  <c:v>80</c:v>
                </c:pt>
                <c:pt idx="2">
                  <c:v>80</c:v>
                </c:pt>
                <c:pt idx="3">
                  <c:v>80</c:v>
                </c:pt>
                <c:pt idx="4">
                  <c:v>80</c:v>
                </c:pt>
                <c:pt idx="5">
                  <c:v>80</c:v>
                </c:pt>
                <c:pt idx="6">
                  <c:v>80</c:v>
                </c:pt>
                <c:pt idx="7">
                  <c:v>80</c:v>
                </c:pt>
                <c:pt idx="8">
                  <c:v>80</c:v>
                </c:pt>
                <c:pt idx="9">
                  <c:v>80</c:v>
                </c:pt>
                <c:pt idx="10">
                  <c:v>80</c:v>
                </c:pt>
                <c:pt idx="11">
                  <c:v>80</c:v>
                </c:pt>
                <c:pt idx="12">
                  <c:v>80</c:v>
                </c:pt>
                <c:pt idx="13">
                  <c:v>80</c:v>
                </c:pt>
                <c:pt idx="14">
                  <c:v>80</c:v>
                </c:pt>
                <c:pt idx="15">
                  <c:v>80</c:v>
                </c:pt>
                <c:pt idx="16">
                  <c:v>80</c:v>
                </c:pt>
                <c:pt idx="17">
                  <c:v>80</c:v>
                </c:pt>
                <c:pt idx="18">
                  <c:v>80</c:v>
                </c:pt>
                <c:pt idx="19">
                  <c:v>80</c:v>
                </c:pt>
                <c:pt idx="20">
                  <c:v>80</c:v>
                </c:pt>
                <c:pt idx="21">
                  <c:v>80</c:v>
                </c:pt>
                <c:pt idx="22">
                  <c:v>80</c:v>
                </c:pt>
                <c:pt idx="23">
                  <c:v>80</c:v>
                </c:pt>
                <c:pt idx="24">
                  <c:v>80</c:v>
                </c:pt>
                <c:pt idx="25">
                  <c:v>80</c:v>
                </c:pt>
                <c:pt idx="26">
                  <c:v>80</c:v>
                </c:pt>
              </c:numCache>
            </c:numRef>
          </c:val>
          <c:smooth val="0"/>
          <c:extLst>
            <c:ext xmlns:c16="http://schemas.microsoft.com/office/drawing/2014/chart" uri="{C3380CC4-5D6E-409C-BE32-E72D297353CC}">
              <c16:uniqueId val="{00000001-29D0-4A7D-A59F-179F11CDCDDD}"/>
            </c:ext>
          </c:extLst>
        </c:ser>
        <c:dLbls>
          <c:showLegendKey val="0"/>
          <c:showVal val="0"/>
          <c:showCatName val="0"/>
          <c:showSerName val="0"/>
          <c:showPercent val="0"/>
          <c:showBubbleSize val="0"/>
        </c:dLbls>
        <c:marker val="1"/>
        <c:smooth val="0"/>
        <c:axId val="1289917123"/>
        <c:axId val="879520927"/>
      </c:lineChart>
      <c:catAx>
        <c:axId val="1289917123"/>
        <c:scaling>
          <c:orientation val="minMax"/>
        </c:scaling>
        <c:delete val="0"/>
        <c:axPos val="b"/>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b="1" i="0">
                <a:solidFill>
                  <a:srgbClr val="000000"/>
                </a:solidFill>
                <a:latin typeface="+mn-lt"/>
              </a:defRPr>
            </a:pPr>
            <a:endParaRPr lang="id-ID"/>
          </a:p>
        </c:txPr>
        <c:crossAx val="879520927"/>
        <c:crosses val="autoZero"/>
        <c:auto val="1"/>
        <c:lblAlgn val="ctr"/>
        <c:lblOffset val="100"/>
        <c:noMultiLvlLbl val="1"/>
      </c:catAx>
      <c:valAx>
        <c:axId val="879520927"/>
        <c:scaling>
          <c:orientation val="minMax"/>
        </c:scaling>
        <c:delete val="0"/>
        <c:axPos val="l"/>
        <c:title>
          <c:tx>
            <c:rich>
              <a:bodyPr/>
              <a:lstStyle/>
              <a:p>
                <a:pPr lvl="0">
                  <a:defRPr b="0">
                    <a:solidFill>
                      <a:srgbClr val="000000"/>
                    </a:solidFill>
                    <a:latin typeface="+mn-lt"/>
                  </a:defRPr>
                </a:pPr>
                <a:endParaRPr lang="id-ID"/>
              </a:p>
            </c:rich>
          </c:tx>
          <c:overlay val="0"/>
        </c:title>
        <c:numFmt formatCode="0.0" sourceLinked="1"/>
        <c:majorTickMark val="none"/>
        <c:minorTickMark val="none"/>
        <c:tickLblPos val="nextTo"/>
        <c:spPr>
          <a:ln/>
        </c:spPr>
        <c:txPr>
          <a:bodyPr/>
          <a:lstStyle/>
          <a:p>
            <a:pPr lvl="0">
              <a:defRPr b="1" i="0">
                <a:solidFill>
                  <a:srgbClr val="000000"/>
                </a:solidFill>
                <a:latin typeface="+mn-lt"/>
              </a:defRPr>
            </a:pPr>
            <a:endParaRPr lang="id-ID"/>
          </a:p>
        </c:txPr>
        <c:crossAx val="1289917123"/>
        <c:crosses val="autoZero"/>
        <c:crossBetween val="between"/>
      </c:valAx>
    </c:plotArea>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i="0">
                <a:solidFill>
                  <a:srgbClr val="757575"/>
                </a:solidFill>
                <a:latin typeface="+mn-lt"/>
              </a:defRPr>
            </a:pPr>
            <a:r>
              <a:rPr b="1" i="0">
                <a:solidFill>
                  <a:srgbClr val="757575"/>
                </a:solidFill>
                <a:latin typeface="+mn-lt"/>
              </a:rPr>
              <a:t>MTTR Liu Gong DW90A, OB</a:t>
            </a:r>
          </a:p>
        </c:rich>
      </c:tx>
      <c:overlay val="0"/>
    </c:title>
    <c:autoTitleDeleted val="0"/>
    <c:plotArea>
      <c:layout/>
      <c:barChart>
        <c:barDir val="col"/>
        <c:grouping val="clustered"/>
        <c:varyColors val="1"/>
        <c:ser>
          <c:idx val="0"/>
          <c:order val="0"/>
          <c:tx>
            <c:v>MTTR</c:v>
          </c:tx>
          <c:spPr>
            <a:solidFill>
              <a:srgbClr val="92D050"/>
            </a:solidFill>
            <a:ln cmpd="sng">
              <a:solidFill>
                <a:srgbClr val="000000"/>
              </a:solidFill>
            </a:ln>
          </c:spPr>
          <c:invertIfNegative val="1"/>
          <c:dPt>
            <c:idx val="4"/>
            <c:invertIfNegative val="1"/>
            <c:bubble3D val="0"/>
            <c:spPr>
              <a:solidFill>
                <a:srgbClr val="FF0000"/>
              </a:solidFill>
              <a:ln cmpd="sng">
                <a:solidFill>
                  <a:srgbClr val="000000"/>
                </a:solidFill>
              </a:ln>
            </c:spPr>
            <c:extLst>
              <c:ext xmlns:c16="http://schemas.microsoft.com/office/drawing/2014/chart" uri="{C3380CC4-5D6E-409C-BE32-E72D297353CC}">
                <c16:uniqueId val="{00000001-CFBC-4BC8-B779-D109EE5CF7BD}"/>
              </c:ext>
            </c:extLst>
          </c:dPt>
          <c:dPt>
            <c:idx val="5"/>
            <c:invertIfNegative val="1"/>
            <c:bubble3D val="0"/>
            <c:spPr>
              <a:solidFill>
                <a:srgbClr val="FF0000"/>
              </a:solidFill>
              <a:ln cmpd="sng">
                <a:solidFill>
                  <a:srgbClr val="000000"/>
                </a:solidFill>
              </a:ln>
            </c:spPr>
            <c:extLst>
              <c:ext xmlns:c16="http://schemas.microsoft.com/office/drawing/2014/chart" uri="{C3380CC4-5D6E-409C-BE32-E72D297353CC}">
                <c16:uniqueId val="{00000003-CFBC-4BC8-B779-D109EE5CF7BD}"/>
              </c:ext>
            </c:extLst>
          </c:dPt>
          <c:dPt>
            <c:idx val="14"/>
            <c:invertIfNegative val="1"/>
            <c:bubble3D val="0"/>
            <c:spPr>
              <a:solidFill>
                <a:srgbClr val="FF0000"/>
              </a:solidFill>
              <a:ln cmpd="sng">
                <a:solidFill>
                  <a:srgbClr val="000000"/>
                </a:solidFill>
              </a:ln>
            </c:spPr>
            <c:extLst>
              <c:ext xmlns:c16="http://schemas.microsoft.com/office/drawing/2014/chart" uri="{C3380CC4-5D6E-409C-BE32-E72D297353CC}">
                <c16:uniqueId val="{00000005-CFBC-4BC8-B779-D109EE5CF7BD}"/>
              </c:ext>
            </c:extLst>
          </c:dPt>
          <c:dPt>
            <c:idx val="33"/>
            <c:invertIfNegative val="1"/>
            <c:bubble3D val="0"/>
            <c:spPr>
              <a:solidFill>
                <a:srgbClr val="FF0000"/>
              </a:solidFill>
              <a:ln cmpd="sng">
                <a:solidFill>
                  <a:srgbClr val="000000"/>
                </a:solidFill>
              </a:ln>
            </c:spPr>
            <c:extLst>
              <c:ext xmlns:c16="http://schemas.microsoft.com/office/drawing/2014/chart" uri="{C3380CC4-5D6E-409C-BE32-E72D297353CC}">
                <c16:uniqueId val="{00000007-CFBC-4BC8-B779-D109EE5CF7BD}"/>
              </c:ext>
            </c:extLst>
          </c:dPt>
          <c:dPt>
            <c:idx val="38"/>
            <c:invertIfNegative val="1"/>
            <c:bubble3D val="0"/>
            <c:spPr>
              <a:solidFill>
                <a:srgbClr val="FF0000"/>
              </a:solidFill>
              <a:ln cmpd="sng">
                <a:solidFill>
                  <a:srgbClr val="000000"/>
                </a:solidFill>
              </a:ln>
            </c:spPr>
            <c:extLst>
              <c:ext xmlns:c16="http://schemas.microsoft.com/office/drawing/2014/chart" uri="{C3380CC4-5D6E-409C-BE32-E72D297353CC}">
                <c16:uniqueId val="{00000009-CFBC-4BC8-B779-D109EE5CF7BD}"/>
              </c:ext>
            </c:extLst>
          </c:dPt>
          <c:dPt>
            <c:idx val="39"/>
            <c:invertIfNegative val="1"/>
            <c:bubble3D val="0"/>
            <c:spPr>
              <a:solidFill>
                <a:srgbClr val="FF0000"/>
              </a:solidFill>
              <a:ln cmpd="sng">
                <a:solidFill>
                  <a:srgbClr val="000000"/>
                </a:solidFill>
              </a:ln>
            </c:spPr>
            <c:extLst>
              <c:ext xmlns:c16="http://schemas.microsoft.com/office/drawing/2014/chart" uri="{C3380CC4-5D6E-409C-BE32-E72D297353CC}">
                <c16:uniqueId val="{0000000B-CFBC-4BC8-B779-D109EE5CF7BD}"/>
              </c:ext>
            </c:extLst>
          </c:dPt>
          <c:dPt>
            <c:idx val="40"/>
            <c:invertIfNegative val="1"/>
            <c:bubble3D val="0"/>
            <c:spPr>
              <a:solidFill>
                <a:srgbClr val="00B0F0"/>
              </a:solidFill>
              <a:ln cmpd="sng">
                <a:solidFill>
                  <a:srgbClr val="000000"/>
                </a:solidFill>
              </a:ln>
            </c:spPr>
            <c:extLst>
              <c:ext xmlns:c16="http://schemas.microsoft.com/office/drawing/2014/chart" uri="{C3380CC4-5D6E-409C-BE32-E72D297353CC}">
                <c16:uniqueId val="{0000000D-CFBC-4BC8-B779-D109EE5CF7BD}"/>
              </c:ext>
            </c:extLst>
          </c:dPt>
          <c:dLbls>
            <c:numFmt formatCode="#,##0.0" sourceLinked="0"/>
            <c:spPr>
              <a:noFill/>
              <a:ln>
                <a:noFill/>
              </a:ln>
              <a:effectLst/>
            </c:spPr>
            <c:txPr>
              <a:bodyPr/>
              <a:lstStyle/>
              <a:p>
                <a:pPr lvl="0">
                  <a:defRPr b="1" i="0"/>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 KPI'!$B$86:$B$126</c:f>
              <c:strCache>
                <c:ptCount val="27"/>
                <c:pt idx="0">
                  <c:v>TL 037</c:v>
                </c:pt>
                <c:pt idx="1">
                  <c:v>TL 038</c:v>
                </c:pt>
                <c:pt idx="2">
                  <c:v>TL 039</c:v>
                </c:pt>
                <c:pt idx="3">
                  <c:v>TL 040</c:v>
                </c:pt>
                <c:pt idx="4">
                  <c:v>TL 041</c:v>
                </c:pt>
                <c:pt idx="5">
                  <c:v>GS 02</c:v>
                </c:pt>
                <c:pt idx="6">
                  <c:v>GS 03</c:v>
                </c:pt>
                <c:pt idx="7">
                  <c:v>DT 23 KPB</c:v>
                </c:pt>
                <c:pt idx="8">
                  <c:v>DT 24 KPB</c:v>
                </c:pt>
                <c:pt idx="9">
                  <c:v>DT 25 KPB</c:v>
                </c:pt>
                <c:pt idx="10">
                  <c:v>DT 26 KPB</c:v>
                </c:pt>
                <c:pt idx="11">
                  <c:v>DT 27 KPB</c:v>
                </c:pt>
                <c:pt idx="12">
                  <c:v>DT 28 KPB</c:v>
                </c:pt>
                <c:pt idx="13">
                  <c:v>DT 29 KPB</c:v>
                </c:pt>
                <c:pt idx="14">
                  <c:v>DT 30 KPB</c:v>
                </c:pt>
                <c:pt idx="15">
                  <c:v>DT 31 KPB</c:v>
                </c:pt>
                <c:pt idx="16">
                  <c:v>DT 32 KPB</c:v>
                </c:pt>
                <c:pt idx="17">
                  <c:v>DT 33 KPB</c:v>
                </c:pt>
                <c:pt idx="18">
                  <c:v>DT 34 KPB</c:v>
                </c:pt>
                <c:pt idx="19">
                  <c:v>DT 35 KPB</c:v>
                </c:pt>
                <c:pt idx="20">
                  <c:v>DT 36 KPB</c:v>
                </c:pt>
                <c:pt idx="21">
                  <c:v>DT 45 KPB</c:v>
                </c:pt>
                <c:pt idx="22">
                  <c:v>DT 46 KPB</c:v>
                </c:pt>
                <c:pt idx="23">
                  <c:v>DT 47 KPB</c:v>
                </c:pt>
                <c:pt idx="24">
                  <c:v>DT 50 KPB</c:v>
                </c:pt>
                <c:pt idx="25">
                  <c:v>DT 51 KPB</c:v>
                </c:pt>
                <c:pt idx="26">
                  <c:v>DT 52 KPB</c:v>
                </c:pt>
              </c:strCache>
            </c:strRef>
          </c:cat>
          <c:val>
            <c:numRef>
              <c:f>'Summary KPI'!$AJ$86:$AJ$126</c:f>
              <c:numCache>
                <c:formatCode>0.0</c:formatCode>
                <c:ptCount val="41"/>
                <c:pt idx="0">
                  <c:v>0</c:v>
                </c:pt>
                <c:pt idx="1">
                  <c:v>0</c:v>
                </c:pt>
                <c:pt idx="2">
                  <c:v>0</c:v>
                </c:pt>
                <c:pt idx="3">
                  <c:v>0</c:v>
                </c:pt>
                <c:pt idx="4">
                  <c:v>0</c:v>
                </c:pt>
                <c:pt idx="5">
                  <c:v>0</c:v>
                </c:pt>
                <c:pt idx="6">
                  <c:v>0</c:v>
                </c:pt>
                <c:pt idx="7">
                  <c:v>3.093944344286689</c:v>
                </c:pt>
                <c:pt idx="8">
                  <c:v>1.6354192833532877</c:v>
                </c:pt>
                <c:pt idx="9">
                  <c:v>1.5880025408115208</c:v>
                </c:pt>
                <c:pt idx="10">
                  <c:v>1.20897629331464</c:v>
                </c:pt>
                <c:pt idx="11">
                  <c:v>2.2121247515719729</c:v>
                </c:pt>
                <c:pt idx="12">
                  <c:v>1.8301616584375293</c:v>
                </c:pt>
                <c:pt idx="13">
                  <c:v>1.5708358466396455</c:v>
                </c:pt>
                <c:pt idx="14">
                  <c:v>3.3703757629371043</c:v>
                </c:pt>
                <c:pt idx="15">
                  <c:v>1.2452400876150314</c:v>
                </c:pt>
                <c:pt idx="16">
                  <c:v>35.344500995643529</c:v>
                </c:pt>
                <c:pt idx="17">
                  <c:v>1.9987211467123833</c:v>
                </c:pt>
                <c:pt idx="18">
                  <c:v>1.4488912070995597</c:v>
                </c:pt>
                <c:pt idx="19">
                  <c:v>2.134317140410865</c:v>
                </c:pt>
                <c:pt idx="20">
                  <c:v>2.1518552948108427</c:v>
                </c:pt>
                <c:pt idx="21">
                  <c:v>0.85438733189545546</c:v>
                </c:pt>
                <c:pt idx="22">
                  <c:v>2.1871829866958508</c:v>
                </c:pt>
                <c:pt idx="23">
                  <c:v>2.6166708533627667</c:v>
                </c:pt>
                <c:pt idx="24">
                  <c:v>0.90769376003277291</c:v>
                </c:pt>
                <c:pt idx="25">
                  <c:v>1.7000027199577914</c:v>
                </c:pt>
                <c:pt idx="26">
                  <c:v>1.2366686453163234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E-CFBC-4BC8-B779-D109EE5CF7BD}"/>
            </c:ext>
          </c:extLst>
        </c:ser>
        <c:dLbls>
          <c:showLegendKey val="0"/>
          <c:showVal val="0"/>
          <c:showCatName val="0"/>
          <c:showSerName val="0"/>
          <c:showPercent val="0"/>
          <c:showBubbleSize val="0"/>
        </c:dLbls>
        <c:gapWidth val="150"/>
        <c:axId val="1709623341"/>
        <c:axId val="301991257"/>
      </c:barChart>
      <c:lineChart>
        <c:grouping val="standard"/>
        <c:varyColors val="0"/>
        <c:ser>
          <c:idx val="1"/>
          <c:order val="1"/>
          <c:tx>
            <c:v>Target MTTR</c:v>
          </c:tx>
          <c:spPr>
            <a:ln w="28575" cmpd="sng">
              <a:solidFill>
                <a:schemeClr val="accent2"/>
              </a:solidFill>
              <a:prstDash val="dashDot"/>
            </a:ln>
          </c:spPr>
          <c:marker>
            <c:symbol val="none"/>
          </c:marker>
          <c:cat>
            <c:strRef>
              <c:f>'Summary KPI'!$B$86:$B$126</c:f>
              <c:strCache>
                <c:ptCount val="27"/>
                <c:pt idx="0">
                  <c:v>TL 037</c:v>
                </c:pt>
                <c:pt idx="1">
                  <c:v>TL 038</c:v>
                </c:pt>
                <c:pt idx="2">
                  <c:v>TL 039</c:v>
                </c:pt>
                <c:pt idx="3">
                  <c:v>TL 040</c:v>
                </c:pt>
                <c:pt idx="4">
                  <c:v>TL 041</c:v>
                </c:pt>
                <c:pt idx="5">
                  <c:v>GS 02</c:v>
                </c:pt>
                <c:pt idx="6">
                  <c:v>GS 03</c:v>
                </c:pt>
                <c:pt idx="7">
                  <c:v>DT 23 KPB</c:v>
                </c:pt>
                <c:pt idx="8">
                  <c:v>DT 24 KPB</c:v>
                </c:pt>
                <c:pt idx="9">
                  <c:v>DT 25 KPB</c:v>
                </c:pt>
                <c:pt idx="10">
                  <c:v>DT 26 KPB</c:v>
                </c:pt>
                <c:pt idx="11">
                  <c:v>DT 27 KPB</c:v>
                </c:pt>
                <c:pt idx="12">
                  <c:v>DT 28 KPB</c:v>
                </c:pt>
                <c:pt idx="13">
                  <c:v>DT 29 KPB</c:v>
                </c:pt>
                <c:pt idx="14">
                  <c:v>DT 30 KPB</c:v>
                </c:pt>
                <c:pt idx="15">
                  <c:v>DT 31 KPB</c:v>
                </c:pt>
                <c:pt idx="16">
                  <c:v>DT 32 KPB</c:v>
                </c:pt>
                <c:pt idx="17">
                  <c:v>DT 33 KPB</c:v>
                </c:pt>
                <c:pt idx="18">
                  <c:v>DT 34 KPB</c:v>
                </c:pt>
                <c:pt idx="19">
                  <c:v>DT 35 KPB</c:v>
                </c:pt>
                <c:pt idx="20">
                  <c:v>DT 36 KPB</c:v>
                </c:pt>
                <c:pt idx="21">
                  <c:v>DT 45 KPB</c:v>
                </c:pt>
                <c:pt idx="22">
                  <c:v>DT 46 KPB</c:v>
                </c:pt>
                <c:pt idx="23">
                  <c:v>DT 47 KPB</c:v>
                </c:pt>
                <c:pt idx="24">
                  <c:v>DT 50 KPB</c:v>
                </c:pt>
                <c:pt idx="25">
                  <c:v>DT 51 KPB</c:v>
                </c:pt>
                <c:pt idx="26">
                  <c:v>DT 52 KPB</c:v>
                </c:pt>
              </c:strCache>
            </c:strRef>
          </c:cat>
          <c:val>
            <c:numRef>
              <c:f>'Summary KPI'!$AX$86:$AX$126</c:f>
              <c:numCache>
                <c:formatCode>_-* #,##0.0_-;\-* #,##0.0_-;_-* "-"_-;_-@</c:formatCode>
                <c:ptCount val="41"/>
                <c:pt idx="0">
                  <c:v>6</c:v>
                </c:pt>
                <c:pt idx="1">
                  <c:v>6</c:v>
                </c:pt>
                <c:pt idx="2">
                  <c:v>6</c:v>
                </c:pt>
                <c:pt idx="3">
                  <c:v>6</c:v>
                </c:pt>
                <c:pt idx="4">
                  <c:v>6</c:v>
                </c:pt>
                <c:pt idx="5">
                  <c:v>6</c:v>
                </c:pt>
                <c:pt idx="6">
                  <c:v>6</c:v>
                </c:pt>
                <c:pt idx="7">
                  <c:v>6</c:v>
                </c:pt>
                <c:pt idx="8">
                  <c:v>6</c:v>
                </c:pt>
                <c:pt idx="9">
                  <c:v>6</c:v>
                </c:pt>
                <c:pt idx="10">
                  <c:v>6</c:v>
                </c:pt>
                <c:pt idx="11">
                  <c:v>6</c:v>
                </c:pt>
                <c:pt idx="12">
                  <c:v>6</c:v>
                </c:pt>
                <c:pt idx="13">
                  <c:v>6</c:v>
                </c:pt>
                <c:pt idx="14">
                  <c:v>6</c:v>
                </c:pt>
                <c:pt idx="15">
                  <c:v>6</c:v>
                </c:pt>
                <c:pt idx="16">
                  <c:v>6</c:v>
                </c:pt>
                <c:pt idx="17">
                  <c:v>6</c:v>
                </c:pt>
                <c:pt idx="18">
                  <c:v>6</c:v>
                </c:pt>
                <c:pt idx="19">
                  <c:v>6</c:v>
                </c:pt>
                <c:pt idx="20">
                  <c:v>6</c:v>
                </c:pt>
                <c:pt idx="21">
                  <c:v>6</c:v>
                </c:pt>
                <c:pt idx="22">
                  <c:v>6</c:v>
                </c:pt>
                <c:pt idx="23">
                  <c:v>6</c:v>
                </c:pt>
                <c:pt idx="24">
                  <c:v>6</c:v>
                </c:pt>
                <c:pt idx="25">
                  <c:v>6</c:v>
                </c:pt>
                <c:pt idx="26">
                  <c:v>6</c:v>
                </c:pt>
              </c:numCache>
            </c:numRef>
          </c:val>
          <c:smooth val="0"/>
          <c:extLst>
            <c:ext xmlns:c16="http://schemas.microsoft.com/office/drawing/2014/chart" uri="{C3380CC4-5D6E-409C-BE32-E72D297353CC}">
              <c16:uniqueId val="{0000000F-CFBC-4BC8-B779-D109EE5CF7BD}"/>
            </c:ext>
          </c:extLst>
        </c:ser>
        <c:dLbls>
          <c:showLegendKey val="0"/>
          <c:showVal val="0"/>
          <c:showCatName val="0"/>
          <c:showSerName val="0"/>
          <c:showPercent val="0"/>
          <c:showBubbleSize val="0"/>
        </c:dLbls>
        <c:marker val="1"/>
        <c:smooth val="0"/>
        <c:axId val="1709623341"/>
        <c:axId val="301991257"/>
      </c:lineChart>
      <c:catAx>
        <c:axId val="170962334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1" i="0">
                <a:solidFill>
                  <a:srgbClr val="000000"/>
                </a:solidFill>
                <a:latin typeface="+mn-lt"/>
              </a:defRPr>
            </a:pPr>
            <a:endParaRPr lang="id-ID"/>
          </a:p>
        </c:txPr>
        <c:crossAx val="301991257"/>
        <c:crosses val="autoZero"/>
        <c:auto val="1"/>
        <c:lblAlgn val="ctr"/>
        <c:lblOffset val="100"/>
        <c:noMultiLvlLbl val="1"/>
      </c:catAx>
      <c:valAx>
        <c:axId val="301991257"/>
        <c:scaling>
          <c:orientation val="minMax"/>
          <c:max val="12"/>
        </c:scaling>
        <c:delete val="0"/>
        <c:axPos val="l"/>
        <c:title>
          <c:tx>
            <c:rich>
              <a:bodyPr/>
              <a:lstStyle/>
              <a:p>
                <a:pPr lvl="0">
                  <a:defRPr b="0">
                    <a:solidFill>
                      <a:srgbClr val="000000"/>
                    </a:solidFill>
                    <a:latin typeface="+mn-lt"/>
                  </a:defRPr>
                </a:pPr>
                <a:endParaRPr/>
              </a:p>
            </c:rich>
          </c:tx>
          <c:overlay val="0"/>
        </c:title>
        <c:numFmt formatCode="0.0" sourceLinked="1"/>
        <c:majorTickMark val="none"/>
        <c:minorTickMark val="none"/>
        <c:tickLblPos val="nextTo"/>
        <c:spPr>
          <a:ln/>
        </c:spPr>
        <c:txPr>
          <a:bodyPr/>
          <a:lstStyle/>
          <a:p>
            <a:pPr lvl="0">
              <a:defRPr b="1" i="0">
                <a:solidFill>
                  <a:srgbClr val="000000"/>
                </a:solidFill>
                <a:latin typeface="+mn-lt"/>
              </a:defRPr>
            </a:pPr>
            <a:endParaRPr lang="id-ID"/>
          </a:p>
        </c:txPr>
        <c:crossAx val="1709623341"/>
        <c:crosses val="autoZero"/>
        <c:crossBetween val="between"/>
      </c:valAx>
    </c:plotArea>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i="0">
                <a:solidFill>
                  <a:srgbClr val="757575"/>
                </a:solidFill>
                <a:latin typeface="+mn-lt"/>
              </a:defRPr>
            </a:pPr>
            <a:r>
              <a:rPr b="1" i="0">
                <a:solidFill>
                  <a:srgbClr val="757575"/>
                </a:solidFill>
                <a:latin typeface="+mn-lt"/>
              </a:rPr>
              <a:t>MTBS Volvo FMX 460, COAL </a:t>
            </a:r>
          </a:p>
        </c:rich>
      </c:tx>
      <c:overlay val="0"/>
    </c:title>
    <c:autoTitleDeleted val="0"/>
    <c:plotArea>
      <c:layout>
        <c:manualLayout>
          <c:xMode val="edge"/>
          <c:yMode val="edge"/>
          <c:x val="4.837611243684297E-2"/>
          <c:y val="0.1626421697287839"/>
          <c:w val="0.93472842821785607"/>
          <c:h val="0.66361310391756589"/>
        </c:manualLayout>
      </c:layout>
      <c:barChart>
        <c:barDir val="col"/>
        <c:grouping val="clustered"/>
        <c:varyColors val="1"/>
        <c:ser>
          <c:idx val="0"/>
          <c:order val="0"/>
          <c:invertIfNegative val="1"/>
          <c:cat>
            <c:numRef>
              <c:f>'Summary KPI'!$B$127:$B$171</c:f>
              <c:numCache>
                <c:formatCode>General</c:formatCode>
                <c:ptCount val="45"/>
              </c:numCache>
            </c:numRef>
          </c:cat>
          <c:val>
            <c:numRef>
              <c:f>'Summary KPI'!$AH$127:$AH$171</c:f>
              <c:numCache>
                <c:formatCode>0.0</c:formatCode>
                <c:ptCount val="45"/>
              </c:numCache>
            </c:numRef>
          </c:val>
          <c:extLst>
            <c:ext xmlns:c16="http://schemas.microsoft.com/office/drawing/2014/chart" uri="{C3380CC4-5D6E-409C-BE32-E72D297353CC}">
              <c16:uniqueId val="{00000000-B86C-4448-A9ED-2A2C7D401526}"/>
            </c:ext>
          </c:extLst>
        </c:ser>
        <c:dLbls>
          <c:showLegendKey val="0"/>
          <c:showVal val="0"/>
          <c:showCatName val="0"/>
          <c:showSerName val="0"/>
          <c:showPercent val="0"/>
          <c:showBubbleSize val="0"/>
        </c:dLbls>
        <c:gapWidth val="150"/>
        <c:axId val="1642104535"/>
        <c:axId val="480199148"/>
      </c:barChart>
      <c:catAx>
        <c:axId val="1642104535"/>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1" i="0">
                <a:solidFill>
                  <a:srgbClr val="000000"/>
                </a:solidFill>
                <a:latin typeface="+mn-lt"/>
              </a:defRPr>
            </a:pPr>
            <a:endParaRPr lang="id-ID"/>
          </a:p>
        </c:txPr>
        <c:crossAx val="480199148"/>
        <c:crosses val="autoZero"/>
        <c:auto val="1"/>
        <c:lblAlgn val="ctr"/>
        <c:lblOffset val="100"/>
        <c:noMultiLvlLbl val="1"/>
      </c:catAx>
      <c:valAx>
        <c:axId val="480199148"/>
        <c:scaling>
          <c:orientation val="minMax"/>
        </c:scaling>
        <c:delete val="0"/>
        <c:axPos val="l"/>
        <c:numFmt formatCode="0.0" sourceLinked="1"/>
        <c:majorTickMark val="cross"/>
        <c:minorTickMark val="cross"/>
        <c:tickLblPos val="nextTo"/>
        <c:spPr>
          <a:ln>
            <a:noFill/>
          </a:ln>
        </c:spPr>
        <c:crossAx val="1642104535"/>
        <c:crosses val="autoZero"/>
        <c:crossBetween val="between"/>
      </c:valAx>
    </c:plotArea>
    <c:plotVisOnly val="1"/>
    <c:dispBlanksAs val="zero"/>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i="0">
                <a:solidFill>
                  <a:srgbClr val="757575"/>
                </a:solidFill>
                <a:latin typeface="+mn-lt"/>
              </a:defRPr>
            </a:pPr>
            <a:r>
              <a:rPr b="1" i="0">
                <a:solidFill>
                  <a:srgbClr val="757575"/>
                </a:solidFill>
                <a:latin typeface="+mn-lt"/>
              </a:rPr>
              <a:t>MTTR Volvo FMX Volvo, Coal</a:t>
            </a:r>
          </a:p>
        </c:rich>
      </c:tx>
      <c:overlay val="0"/>
    </c:title>
    <c:autoTitleDeleted val="0"/>
    <c:plotArea>
      <c:layout/>
      <c:barChart>
        <c:barDir val="col"/>
        <c:grouping val="clustered"/>
        <c:varyColors val="1"/>
        <c:ser>
          <c:idx val="0"/>
          <c:order val="0"/>
          <c:invertIfNegative val="1"/>
          <c:cat>
            <c:strRef>
              <c:f>'Summary KPI'!$B$127:$B$172</c:f>
              <c:strCache>
                <c:ptCount val="46"/>
                <c:pt idx="45">
                  <c:v>AVERAGE</c:v>
                </c:pt>
              </c:strCache>
            </c:strRef>
          </c:cat>
          <c:val>
            <c:numRef>
              <c:f>'Summary KPI'!$AJ$127:$AJ$172</c:f>
              <c:numCache>
                <c:formatCode>0.0</c:formatCode>
                <c:ptCount val="46"/>
                <c:pt idx="45">
                  <c:v>0</c:v>
                </c:pt>
              </c:numCache>
            </c:numRef>
          </c:val>
          <c:extLst>
            <c:ext xmlns:c16="http://schemas.microsoft.com/office/drawing/2014/chart" uri="{C3380CC4-5D6E-409C-BE32-E72D297353CC}">
              <c16:uniqueId val="{00000000-6FB0-411D-890D-B7B516443581}"/>
            </c:ext>
          </c:extLst>
        </c:ser>
        <c:dLbls>
          <c:showLegendKey val="0"/>
          <c:showVal val="0"/>
          <c:showCatName val="0"/>
          <c:showSerName val="0"/>
          <c:showPercent val="0"/>
          <c:showBubbleSize val="0"/>
        </c:dLbls>
        <c:gapWidth val="150"/>
        <c:axId val="1382122852"/>
        <c:axId val="107724488"/>
      </c:barChart>
      <c:catAx>
        <c:axId val="1382122852"/>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1" i="0">
                <a:solidFill>
                  <a:srgbClr val="000000"/>
                </a:solidFill>
                <a:latin typeface="+mn-lt"/>
              </a:defRPr>
            </a:pPr>
            <a:endParaRPr lang="id-ID"/>
          </a:p>
        </c:txPr>
        <c:crossAx val="107724488"/>
        <c:crosses val="autoZero"/>
        <c:auto val="1"/>
        <c:lblAlgn val="ctr"/>
        <c:lblOffset val="100"/>
        <c:noMultiLvlLbl val="1"/>
      </c:catAx>
      <c:valAx>
        <c:axId val="107724488"/>
        <c:scaling>
          <c:orientation val="minMax"/>
        </c:scaling>
        <c:delete val="0"/>
        <c:axPos val="l"/>
        <c:numFmt formatCode="0.0" sourceLinked="1"/>
        <c:majorTickMark val="cross"/>
        <c:minorTickMark val="cross"/>
        <c:tickLblPos val="nextTo"/>
        <c:spPr>
          <a:ln>
            <a:noFill/>
          </a:ln>
        </c:spPr>
        <c:crossAx val="1382122852"/>
        <c:crosses val="autoZero"/>
        <c:crossBetween val="between"/>
      </c:valAx>
    </c:plotArea>
    <c:plotVisOnly val="1"/>
    <c:dispBlanksAs val="zero"/>
    <c:showDLblsOverMax val="1"/>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spPr>
            <a:solidFill>
              <a:srgbClr val="9BBB59"/>
            </a:solidFill>
            <a:ln cmpd="sng">
              <a:solidFill>
                <a:srgbClr val="000000"/>
              </a:solidFill>
            </a:ln>
          </c:spPr>
          <c:invertIfNegative val="1"/>
          <c:dLbls>
            <c:spPr>
              <a:noFill/>
              <a:ln>
                <a:noFill/>
              </a:ln>
              <a:effectLst/>
            </c:spPr>
            <c:txPr>
              <a:bodyPr/>
              <a:lstStyle/>
              <a:p>
                <a:pPr lvl="0">
                  <a:defRPr sz="900" b="0" i="0">
                    <a:latin typeface="Trebuchet M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 KPI'!$B$10:$B$16</c:f>
              <c:strCache>
                <c:ptCount val="7"/>
                <c:pt idx="0">
                  <c:v>DT TATA 035</c:v>
                </c:pt>
                <c:pt idx="1">
                  <c:v>DT TATA 064</c:v>
                </c:pt>
                <c:pt idx="2">
                  <c:v>DT TATA 070</c:v>
                </c:pt>
                <c:pt idx="3">
                  <c:v>DT TATA 078</c:v>
                </c:pt>
                <c:pt idx="4">
                  <c:v>DT TATA 085</c:v>
                </c:pt>
                <c:pt idx="5">
                  <c:v>DT TATA 086</c:v>
                </c:pt>
                <c:pt idx="6">
                  <c:v>DT TATA 088</c:v>
                </c:pt>
              </c:strCache>
            </c:strRef>
          </c:cat>
          <c:val>
            <c:numRef>
              <c:f>'Summary KPI'!$AD$10:$AD$16</c:f>
              <c:numCache>
                <c:formatCode>0.0%</c:formatCode>
                <c:ptCount val="7"/>
                <c:pt idx="0">
                  <c:v>0.98909720477762053</c:v>
                </c:pt>
                <c:pt idx="1">
                  <c:v>0.99268517348162977</c:v>
                </c:pt>
                <c:pt idx="2">
                  <c:v>0.97557866462975573</c:v>
                </c:pt>
                <c:pt idx="3">
                  <c:v>0.99173609788885153</c:v>
                </c:pt>
                <c:pt idx="4">
                  <c:v>0.99425925007402172</c:v>
                </c:pt>
                <c:pt idx="5">
                  <c:v>0.99034720677806021</c:v>
                </c:pt>
                <c:pt idx="6">
                  <c:v>0.98136571092577041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BC8-48D6-97AF-2E3551849282}"/>
            </c:ext>
          </c:extLst>
        </c:ser>
        <c:dLbls>
          <c:showLegendKey val="0"/>
          <c:showVal val="0"/>
          <c:showCatName val="0"/>
          <c:showSerName val="0"/>
          <c:showPercent val="0"/>
          <c:showBubbleSize val="0"/>
        </c:dLbls>
        <c:gapWidth val="150"/>
        <c:axId val="1435963776"/>
        <c:axId val="192916362"/>
      </c:barChart>
      <c:lineChart>
        <c:grouping val="standard"/>
        <c:varyColors val="0"/>
        <c:ser>
          <c:idx val="1"/>
          <c:order val="1"/>
          <c:spPr>
            <a:ln w="28575" cmpd="sng">
              <a:solidFill>
                <a:srgbClr val="C00000">
                  <a:alpha val="100000"/>
                </a:srgbClr>
              </a:solidFill>
              <a:prstDash val="dashDot"/>
            </a:ln>
          </c:spPr>
          <c:marker>
            <c:symbol val="none"/>
          </c:marker>
          <c:cat>
            <c:strRef>
              <c:f>'Summary KPI'!$B$10:$B$16</c:f>
              <c:strCache>
                <c:ptCount val="7"/>
                <c:pt idx="0">
                  <c:v>DT TATA 035</c:v>
                </c:pt>
                <c:pt idx="1">
                  <c:v>DT TATA 064</c:v>
                </c:pt>
                <c:pt idx="2">
                  <c:v>DT TATA 070</c:v>
                </c:pt>
                <c:pt idx="3">
                  <c:v>DT TATA 078</c:v>
                </c:pt>
                <c:pt idx="4">
                  <c:v>DT TATA 085</c:v>
                </c:pt>
                <c:pt idx="5">
                  <c:v>DT TATA 086</c:v>
                </c:pt>
                <c:pt idx="6">
                  <c:v>DT TATA 088</c:v>
                </c:pt>
              </c:strCache>
            </c:strRef>
          </c:cat>
          <c:val>
            <c:numRef>
              <c:f>'Summary KPI'!$AV$10:$AV$16</c:f>
              <c:numCache>
                <c:formatCode>0.0%</c:formatCode>
                <c:ptCount val="7"/>
                <c:pt idx="0">
                  <c:v>0.9</c:v>
                </c:pt>
                <c:pt idx="1">
                  <c:v>0.9</c:v>
                </c:pt>
                <c:pt idx="2">
                  <c:v>0.9</c:v>
                </c:pt>
                <c:pt idx="3">
                  <c:v>0.9</c:v>
                </c:pt>
                <c:pt idx="4">
                  <c:v>0.9</c:v>
                </c:pt>
                <c:pt idx="5">
                  <c:v>0.9</c:v>
                </c:pt>
                <c:pt idx="6">
                  <c:v>0.9</c:v>
                </c:pt>
              </c:numCache>
            </c:numRef>
          </c:val>
          <c:smooth val="0"/>
          <c:extLst>
            <c:ext xmlns:c16="http://schemas.microsoft.com/office/drawing/2014/chart" uri="{C3380CC4-5D6E-409C-BE32-E72D297353CC}">
              <c16:uniqueId val="{00000001-DBC8-48D6-97AF-2E3551849282}"/>
            </c:ext>
          </c:extLst>
        </c:ser>
        <c:dLbls>
          <c:showLegendKey val="0"/>
          <c:showVal val="0"/>
          <c:showCatName val="0"/>
          <c:showSerName val="0"/>
          <c:showPercent val="0"/>
          <c:showBubbleSize val="0"/>
        </c:dLbls>
        <c:marker val="1"/>
        <c:smooth val="0"/>
        <c:axId val="1435963776"/>
        <c:axId val="192916362"/>
      </c:lineChart>
      <c:catAx>
        <c:axId val="1435963776"/>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out"/>
        <c:minorTickMark val="none"/>
        <c:tickLblPos val="nextTo"/>
        <c:txPr>
          <a:bodyPr/>
          <a:lstStyle/>
          <a:p>
            <a:pPr lvl="0">
              <a:defRPr sz="900" b="0" i="0">
                <a:solidFill>
                  <a:srgbClr val="000000"/>
                </a:solidFill>
                <a:latin typeface="Trebuchet MS"/>
              </a:defRPr>
            </a:pPr>
            <a:endParaRPr lang="id-ID"/>
          </a:p>
        </c:txPr>
        <c:crossAx val="192916362"/>
        <c:crosses val="autoZero"/>
        <c:auto val="1"/>
        <c:lblAlgn val="ctr"/>
        <c:lblOffset val="100"/>
        <c:noMultiLvlLbl val="1"/>
      </c:catAx>
      <c:valAx>
        <c:axId val="192916362"/>
        <c:scaling>
          <c:orientation val="minMax"/>
          <c:max val="1"/>
        </c:scaling>
        <c:delete val="0"/>
        <c:axPos val="l"/>
        <c:title>
          <c:tx>
            <c:rich>
              <a:bodyPr/>
              <a:lstStyle/>
              <a:p>
                <a:pPr lvl="0">
                  <a:defRPr b="1" i="0">
                    <a:solidFill>
                      <a:srgbClr val="000000"/>
                    </a:solidFill>
                    <a:latin typeface="+mn-lt"/>
                  </a:defRPr>
                </a:pPr>
                <a:r>
                  <a:rPr b="1" i="0">
                    <a:solidFill>
                      <a:srgbClr val="000000"/>
                    </a:solidFill>
                    <a:latin typeface="+mn-lt"/>
                  </a:rPr>
                  <a:t>PA% DT TATA PRIMA LX2528</a:t>
                </a:r>
              </a:p>
            </c:rich>
          </c:tx>
          <c:overlay val="0"/>
        </c:title>
        <c:numFmt formatCode="0.0%" sourceLinked="1"/>
        <c:majorTickMark val="out"/>
        <c:minorTickMark val="none"/>
        <c:tickLblPos val="nextTo"/>
        <c:spPr>
          <a:ln/>
        </c:spPr>
        <c:txPr>
          <a:bodyPr/>
          <a:lstStyle/>
          <a:p>
            <a:pPr lvl="0">
              <a:defRPr sz="900" b="0" i="0">
                <a:solidFill>
                  <a:srgbClr val="000000"/>
                </a:solidFill>
                <a:latin typeface="Trebuchet MS"/>
              </a:defRPr>
            </a:pPr>
            <a:endParaRPr lang="id-ID"/>
          </a:p>
        </c:txPr>
        <c:crossAx val="1435963776"/>
        <c:crosses val="autoZero"/>
        <c:crossBetween val="between"/>
      </c:valAx>
    </c:plotArea>
    <c:plotVisOnly val="1"/>
    <c:dispBlanksAs val="zero"/>
    <c:showDLblsOverMax val="1"/>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Top 5 Duration down</a:t>
            </a:r>
          </a:p>
        </c:rich>
      </c:tx>
      <c:overlay val="0"/>
    </c:title>
    <c:autoTitleDeleted val="0"/>
    <c:plotArea>
      <c:layout/>
      <c:barChart>
        <c:barDir val="bar"/>
        <c:grouping val="clustered"/>
        <c:varyColors val="1"/>
        <c:ser>
          <c:idx val="0"/>
          <c:order val="0"/>
          <c:spPr>
            <a:solidFill>
              <a:srgbClr val="9BBB59"/>
            </a:solidFill>
            <a:ln cmpd="sng">
              <a:solidFill>
                <a:srgbClr val="000000"/>
              </a:solidFill>
            </a:ln>
          </c:spPr>
          <c:invertIfNegative val="1"/>
          <c:dLbls>
            <c:spPr>
              <a:noFill/>
              <a:ln>
                <a:noFill/>
              </a:ln>
              <a:effectLst/>
            </c:spPr>
            <c:txPr>
              <a:bodyPr/>
              <a:lstStyle/>
              <a:p>
                <a:pPr lvl="0">
                  <a:defRPr sz="900" b="0" i="0">
                    <a:latin typeface="+mn-lt"/>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Pareto!$M$6:$M$10</c:f>
              <c:strCache>
                <c:ptCount val="5"/>
                <c:pt idx="0">
                  <c:v>PTO</c:v>
                </c:pt>
                <c:pt idx="1">
                  <c:v>VT</c:v>
                </c:pt>
                <c:pt idx="2">
                  <c:v>DF</c:v>
                </c:pt>
                <c:pt idx="3">
                  <c:v>BS</c:v>
                </c:pt>
                <c:pt idx="4">
                  <c:v>ARS</c:v>
                </c:pt>
              </c:strCache>
            </c:strRef>
          </c:cat>
          <c:val>
            <c:numRef>
              <c:f>Pareto!$N$6:$N$10</c:f>
              <c:numCache>
                <c:formatCode>#,##0.00</c:formatCode>
                <c:ptCount val="5"/>
                <c:pt idx="0">
                  <c:v>6.4166769333109652</c:v>
                </c:pt>
                <c:pt idx="1">
                  <c:v>6.7500108000172965</c:v>
                </c:pt>
                <c:pt idx="2">
                  <c:v>7.3333450668406881</c:v>
                </c:pt>
                <c:pt idx="3">
                  <c:v>7.6333455465969813</c:v>
                </c:pt>
                <c:pt idx="4">
                  <c:v>12.483353306527913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427-4A45-91FE-3C719572E4AE}"/>
            </c:ext>
          </c:extLst>
        </c:ser>
        <c:dLbls>
          <c:showLegendKey val="0"/>
          <c:showVal val="0"/>
          <c:showCatName val="0"/>
          <c:showSerName val="0"/>
          <c:showPercent val="0"/>
          <c:showBubbleSize val="0"/>
        </c:dLbls>
        <c:gapWidth val="150"/>
        <c:axId val="1960424790"/>
        <c:axId val="1119838215"/>
      </c:barChart>
      <c:catAx>
        <c:axId val="1960424790"/>
        <c:scaling>
          <c:orientation val="maxMin"/>
        </c:scaling>
        <c:delete val="0"/>
        <c:axPos val="l"/>
        <c:title>
          <c:tx>
            <c:rich>
              <a:bodyPr/>
              <a:lstStyle/>
              <a:p>
                <a:pPr lvl="0">
                  <a:defRPr b="0">
                    <a:solidFill>
                      <a:srgbClr val="000000"/>
                    </a:solidFill>
                    <a:latin typeface="+mn-lt"/>
                  </a:defRPr>
                </a:pPr>
                <a:endParaRPr/>
              </a:p>
            </c:rich>
          </c:tx>
          <c:overlay val="0"/>
        </c:title>
        <c:numFmt formatCode="General" sourceLinked="1"/>
        <c:majorTickMark val="in"/>
        <c:minorTickMark val="none"/>
        <c:tickLblPos val="nextTo"/>
        <c:txPr>
          <a:bodyPr/>
          <a:lstStyle/>
          <a:p>
            <a:pPr lvl="0">
              <a:defRPr sz="900" b="0" i="0">
                <a:solidFill>
                  <a:srgbClr val="000000"/>
                </a:solidFill>
                <a:latin typeface="+mn-lt"/>
              </a:defRPr>
            </a:pPr>
            <a:endParaRPr lang="id-ID"/>
          </a:p>
        </c:txPr>
        <c:crossAx val="1119838215"/>
        <c:crosses val="autoZero"/>
        <c:auto val="1"/>
        <c:lblAlgn val="ctr"/>
        <c:lblOffset val="100"/>
        <c:noMultiLvlLbl val="1"/>
      </c:catAx>
      <c:valAx>
        <c:axId val="1119838215"/>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00" sourceLinked="1"/>
        <c:majorTickMark val="in"/>
        <c:minorTickMark val="none"/>
        <c:tickLblPos val="nextTo"/>
        <c:spPr>
          <a:ln/>
        </c:spPr>
        <c:txPr>
          <a:bodyPr/>
          <a:lstStyle/>
          <a:p>
            <a:pPr lvl="0">
              <a:defRPr sz="900" b="0" i="0">
                <a:solidFill>
                  <a:srgbClr val="000000"/>
                </a:solidFill>
                <a:latin typeface="+mn-lt"/>
              </a:defRPr>
            </a:pPr>
            <a:endParaRPr lang="id-ID"/>
          </a:p>
        </c:txPr>
        <c:crossAx val="1960424790"/>
        <c:crosses val="max"/>
        <c:crossBetween val="between"/>
      </c:valAx>
    </c:plotArea>
    <c:plotVisOnly val="1"/>
    <c:dispBlanksAs val="zero"/>
    <c:showDLblsOverMax val="1"/>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Top 5 Frequency down</a:t>
            </a:r>
          </a:p>
        </c:rich>
      </c:tx>
      <c:overlay val="0"/>
    </c:title>
    <c:autoTitleDeleted val="0"/>
    <c:plotArea>
      <c:layout/>
      <c:barChart>
        <c:barDir val="bar"/>
        <c:grouping val="clustered"/>
        <c:varyColors val="1"/>
        <c:ser>
          <c:idx val="0"/>
          <c:order val="0"/>
          <c:spPr>
            <a:solidFill>
              <a:srgbClr val="C0504D"/>
            </a:solidFill>
            <a:ln cmpd="sng">
              <a:solidFill>
                <a:srgbClr val="000000"/>
              </a:solidFill>
            </a:ln>
          </c:spPr>
          <c:invertIfNegative val="1"/>
          <c:dLbls>
            <c:spPr>
              <a:noFill/>
              <a:ln>
                <a:noFill/>
              </a:ln>
              <a:effectLst/>
            </c:spPr>
            <c:txPr>
              <a:bodyPr/>
              <a:lstStyle/>
              <a:p>
                <a:pPr lvl="0">
                  <a:defRPr sz="900" b="0" i="0">
                    <a:latin typeface="+mn-lt"/>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Pareto!$Q$6:$Q$10</c:f>
              <c:strCache>
                <c:ptCount val="5"/>
                <c:pt idx="0">
                  <c:v>RD</c:v>
                </c:pt>
                <c:pt idx="1">
                  <c:v>EL</c:v>
                </c:pt>
                <c:pt idx="2">
                  <c:v>DF</c:v>
                </c:pt>
                <c:pt idx="3">
                  <c:v>AC</c:v>
                </c:pt>
                <c:pt idx="4">
                  <c:v>ARS</c:v>
                </c:pt>
              </c:strCache>
            </c:strRef>
          </c:cat>
          <c:val>
            <c:numRef>
              <c:f>Pareto!$R$6:$R$10</c:f>
              <c:numCache>
                <c:formatCode>General</c:formatCode>
                <c:ptCount val="5"/>
                <c:pt idx="0">
                  <c:v>2</c:v>
                </c:pt>
                <c:pt idx="1">
                  <c:v>2</c:v>
                </c:pt>
                <c:pt idx="2">
                  <c:v>2</c:v>
                </c:pt>
                <c:pt idx="3">
                  <c:v>2</c:v>
                </c:pt>
                <c:pt idx="4">
                  <c:v>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16B-46E4-9C3A-AC33E1F9045D}"/>
            </c:ext>
          </c:extLst>
        </c:ser>
        <c:dLbls>
          <c:showLegendKey val="0"/>
          <c:showVal val="0"/>
          <c:showCatName val="0"/>
          <c:showSerName val="0"/>
          <c:showPercent val="0"/>
          <c:showBubbleSize val="0"/>
        </c:dLbls>
        <c:gapWidth val="150"/>
        <c:axId val="795617443"/>
        <c:axId val="220960564"/>
      </c:barChart>
      <c:catAx>
        <c:axId val="795617443"/>
        <c:scaling>
          <c:orientation val="maxMin"/>
        </c:scaling>
        <c:delete val="0"/>
        <c:axPos val="l"/>
        <c:title>
          <c:tx>
            <c:rich>
              <a:bodyPr/>
              <a:lstStyle/>
              <a:p>
                <a:pPr lvl="0">
                  <a:defRPr b="0">
                    <a:solidFill>
                      <a:srgbClr val="000000"/>
                    </a:solidFill>
                    <a:latin typeface="+mn-lt"/>
                  </a:defRPr>
                </a:pPr>
                <a:endParaRPr/>
              </a:p>
            </c:rich>
          </c:tx>
          <c:overlay val="0"/>
        </c:title>
        <c:numFmt formatCode="General" sourceLinked="1"/>
        <c:majorTickMark val="in"/>
        <c:minorTickMark val="none"/>
        <c:tickLblPos val="nextTo"/>
        <c:txPr>
          <a:bodyPr/>
          <a:lstStyle/>
          <a:p>
            <a:pPr lvl="0">
              <a:defRPr sz="900" b="0" i="0">
                <a:solidFill>
                  <a:srgbClr val="000000"/>
                </a:solidFill>
                <a:latin typeface="+mn-lt"/>
              </a:defRPr>
            </a:pPr>
            <a:endParaRPr lang="id-ID"/>
          </a:p>
        </c:txPr>
        <c:crossAx val="220960564"/>
        <c:crosses val="autoZero"/>
        <c:auto val="1"/>
        <c:lblAlgn val="ctr"/>
        <c:lblOffset val="100"/>
        <c:noMultiLvlLbl val="1"/>
      </c:catAx>
      <c:valAx>
        <c:axId val="220960564"/>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in"/>
        <c:minorTickMark val="none"/>
        <c:tickLblPos val="nextTo"/>
        <c:spPr>
          <a:ln/>
        </c:spPr>
        <c:txPr>
          <a:bodyPr/>
          <a:lstStyle/>
          <a:p>
            <a:pPr lvl="0">
              <a:defRPr sz="900" b="0" i="0">
                <a:solidFill>
                  <a:srgbClr val="000000"/>
                </a:solidFill>
                <a:latin typeface="+mn-lt"/>
              </a:defRPr>
            </a:pPr>
            <a:endParaRPr lang="id-ID"/>
          </a:p>
        </c:txPr>
        <c:crossAx val="795617443"/>
        <c:crosses val="max"/>
        <c:crossBetween val="between"/>
      </c:valAx>
    </c:plotArea>
    <c:plotVisOnly val="1"/>
    <c:dispBlanksAs val="zero"/>
    <c:showDLblsOverMax val="1"/>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TOP Of All Compartement Duration Down ( Hours )</a:t>
            </a:r>
          </a:p>
        </c:rich>
      </c:tx>
      <c:overlay val="0"/>
    </c:title>
    <c:autoTitleDeleted val="0"/>
    <c:plotArea>
      <c:layout/>
      <c:barChart>
        <c:barDir val="bar"/>
        <c:grouping val="clustered"/>
        <c:varyColors val="1"/>
        <c:ser>
          <c:idx val="0"/>
          <c:order val="0"/>
          <c:tx>
            <c:v>TOP Of All Compartement Axor 3336K Duration Down ( Hours )</c:v>
          </c:tx>
          <c:spPr>
            <a:solidFill>
              <a:srgbClr val="FF0000"/>
            </a:solidFill>
            <a:ln cmpd="sng">
              <a:solidFill>
                <a:srgbClr val="000000"/>
              </a:solidFill>
            </a:ln>
          </c:spPr>
          <c:invertIfNegative val="1"/>
          <c:dLbls>
            <c:spPr>
              <a:noFill/>
              <a:ln>
                <a:noFill/>
              </a:ln>
              <a:effectLst/>
            </c:spPr>
            <c:txPr>
              <a:bodyPr/>
              <a:lstStyle/>
              <a:p>
                <a:pPr lvl="0">
                  <a:defRPr sz="900" b="0" i="0">
                    <a:latin typeface="+mn-lt"/>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Pareto!$H$47:$H$79</c:f>
              <c:strCache>
                <c:ptCount val="33"/>
                <c:pt idx="0">
                  <c:v>SUSPENSION</c:v>
                </c:pt>
                <c:pt idx="1">
                  <c:v>MUFFLER &amp; EXHAUST SYSTEM</c:v>
                </c:pt>
                <c:pt idx="2">
                  <c:v>FUEL SYSTEM</c:v>
                </c:pt>
                <c:pt idx="3">
                  <c:v>FRAME CHASIS</c:v>
                </c:pt>
                <c:pt idx="4">
                  <c:v>UNDER CARRIAGE</c:v>
                </c:pt>
                <c:pt idx="5">
                  <c:v>TYRE</c:v>
                </c:pt>
                <c:pt idx="6">
                  <c:v>TRANSFER</c:v>
                </c:pt>
                <c:pt idx="7">
                  <c:v>CLUTCH</c:v>
                </c:pt>
                <c:pt idx="8">
                  <c:v>SWING SYSTEM</c:v>
                </c:pt>
                <c:pt idx="9">
                  <c:v>RADIATOR/ COOLANT SYSTEM</c:v>
                </c:pt>
                <c:pt idx="10">
                  <c:v>LUBRICANT</c:v>
                </c:pt>
                <c:pt idx="11">
                  <c:v>HYDRAULIC SYSTEM</c:v>
                </c:pt>
                <c:pt idx="12">
                  <c:v>GET</c:v>
                </c:pt>
                <c:pt idx="13">
                  <c:v>FRONT HUB</c:v>
                </c:pt>
                <c:pt idx="14">
                  <c:v>FIRE SYSTEM</c:v>
                </c:pt>
                <c:pt idx="15">
                  <c:v>FINAL DRIVE</c:v>
                </c:pt>
                <c:pt idx="16">
                  <c:v>ENGINE</c:v>
                </c:pt>
                <c:pt idx="17">
                  <c:v>COVER &amp; GUARD</c:v>
                </c:pt>
                <c:pt idx="18">
                  <c:v>CABIN</c:v>
                </c:pt>
                <c:pt idx="19">
                  <c:v>ATTACHMENT</c:v>
                </c:pt>
                <c:pt idx="20">
                  <c:v>AUTOLUBRICATION SYSTEM</c:v>
                </c:pt>
                <c:pt idx="21">
                  <c:v>ACCIDENT</c:v>
                </c:pt>
                <c:pt idx="22">
                  <c:v>PROPELLER SHAFT</c:v>
                </c:pt>
                <c:pt idx="23">
                  <c:v>TRANSMISSION</c:v>
                </c:pt>
                <c:pt idx="24">
                  <c:v>RADIO</c:v>
                </c:pt>
                <c:pt idx="25">
                  <c:v>STEERING SYSTEM &amp; TRAVELLING SYSTEM</c:v>
                </c:pt>
                <c:pt idx="26">
                  <c:v>AIR CONDITIONER</c:v>
                </c:pt>
                <c:pt idx="27">
                  <c:v>ELECTRICAL, STARTING &amp; CHARGING SYSTEM</c:v>
                </c:pt>
                <c:pt idx="28">
                  <c:v>PTO</c:v>
                </c:pt>
                <c:pt idx="29">
                  <c:v>VESSEL &amp; TAIL GATE</c:v>
                </c:pt>
                <c:pt idx="30">
                  <c:v>DIFFERENTIAL</c:v>
                </c:pt>
                <c:pt idx="31">
                  <c:v>BRAKE SYSTEM</c:v>
                </c:pt>
                <c:pt idx="32">
                  <c:v>AIR SYSTEM</c:v>
                </c:pt>
              </c:strCache>
            </c:strRef>
          </c:cat>
          <c:val>
            <c:numRef>
              <c:f>Pareto!$I$47:$I$79</c:f>
              <c:numCache>
                <c:formatCode>0.00</c:formatCode>
                <c:ptCount val="3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0.21666701334164951</c:v>
                </c:pt>
                <c:pt idx="23">
                  <c:v>0.68333442680035494</c:v>
                </c:pt>
                <c:pt idx="24">
                  <c:v>2.2666702932188452</c:v>
                </c:pt>
                <c:pt idx="25">
                  <c:v>3.2500051999501118</c:v>
                </c:pt>
                <c:pt idx="26">
                  <c:v>3.5333389864933364</c:v>
                </c:pt>
                <c:pt idx="27">
                  <c:v>4.6000073601631364</c:v>
                </c:pt>
                <c:pt idx="28">
                  <c:v>6.4166769333109652</c:v>
                </c:pt>
                <c:pt idx="29">
                  <c:v>6.7500108000172965</c:v>
                </c:pt>
                <c:pt idx="30">
                  <c:v>7.3333450668406881</c:v>
                </c:pt>
                <c:pt idx="31">
                  <c:v>7.6333455465969813</c:v>
                </c:pt>
                <c:pt idx="32">
                  <c:v>12.483353306527913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49C-49B1-9457-DDF16795D08F}"/>
            </c:ext>
          </c:extLst>
        </c:ser>
        <c:dLbls>
          <c:showLegendKey val="0"/>
          <c:showVal val="0"/>
          <c:showCatName val="0"/>
          <c:showSerName val="0"/>
          <c:showPercent val="0"/>
          <c:showBubbleSize val="0"/>
        </c:dLbls>
        <c:gapWidth val="150"/>
        <c:axId val="727455633"/>
        <c:axId val="682637760"/>
      </c:barChart>
      <c:catAx>
        <c:axId val="727455633"/>
        <c:scaling>
          <c:orientation val="maxMin"/>
        </c:scaling>
        <c:delete val="0"/>
        <c:axPos val="l"/>
        <c:title>
          <c:tx>
            <c:rich>
              <a:bodyPr/>
              <a:lstStyle/>
              <a:p>
                <a:pPr lvl="0">
                  <a:defRPr b="0">
                    <a:solidFill>
                      <a:srgbClr val="000000"/>
                    </a:solidFill>
                    <a:latin typeface="+mn-lt"/>
                  </a:defRPr>
                </a:pPr>
                <a:endParaRPr/>
              </a:p>
            </c:rich>
          </c:tx>
          <c:overlay val="0"/>
        </c:title>
        <c:numFmt formatCode="General" sourceLinked="1"/>
        <c:majorTickMark val="in"/>
        <c:minorTickMark val="none"/>
        <c:tickLblPos val="nextTo"/>
        <c:txPr>
          <a:bodyPr/>
          <a:lstStyle/>
          <a:p>
            <a:pPr lvl="0">
              <a:defRPr sz="900" b="0" i="0">
                <a:solidFill>
                  <a:srgbClr val="000000"/>
                </a:solidFill>
                <a:latin typeface="+mn-lt"/>
              </a:defRPr>
            </a:pPr>
            <a:endParaRPr lang="id-ID"/>
          </a:p>
        </c:txPr>
        <c:crossAx val="682637760"/>
        <c:crosses val="autoZero"/>
        <c:auto val="1"/>
        <c:lblAlgn val="ctr"/>
        <c:lblOffset val="100"/>
        <c:noMultiLvlLbl val="1"/>
      </c:catAx>
      <c:valAx>
        <c:axId val="682637760"/>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00" sourceLinked="1"/>
        <c:majorTickMark val="in"/>
        <c:minorTickMark val="none"/>
        <c:tickLblPos val="nextTo"/>
        <c:spPr>
          <a:ln/>
        </c:spPr>
        <c:txPr>
          <a:bodyPr/>
          <a:lstStyle/>
          <a:p>
            <a:pPr lvl="0">
              <a:defRPr sz="900" b="0" i="0">
                <a:solidFill>
                  <a:srgbClr val="000000"/>
                </a:solidFill>
                <a:latin typeface="+mn-lt"/>
              </a:defRPr>
            </a:pPr>
            <a:endParaRPr lang="id-ID"/>
          </a:p>
        </c:txPr>
        <c:crossAx val="727455633"/>
        <c:crosses val="max"/>
        <c:crossBetween val="between"/>
      </c:valAx>
    </c:plotArea>
    <c:plotVisOnly val="1"/>
    <c:dispBlanksAs val="zero"/>
    <c:showDLblsOverMax val="1"/>
  </c:chart>
  <c:spPr>
    <a:solidFill>
      <a:schemeClr val="accent3"/>
    </a:solidFill>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TOP Of All Frequency Event Down ( Count )</a:t>
            </a:r>
          </a:p>
        </c:rich>
      </c:tx>
      <c:overlay val="0"/>
    </c:title>
    <c:autoTitleDeleted val="0"/>
    <c:plotArea>
      <c:layout/>
      <c:barChart>
        <c:barDir val="bar"/>
        <c:grouping val="clustered"/>
        <c:varyColors val="1"/>
        <c:ser>
          <c:idx val="0"/>
          <c:order val="0"/>
          <c:tx>
            <c:v>TOP Of All Compartement Axor 3336K Frequency Event Down (Count)</c:v>
          </c:tx>
          <c:spPr>
            <a:solidFill>
              <a:srgbClr val="FF0000"/>
            </a:solidFill>
            <a:ln cmpd="sng">
              <a:solidFill>
                <a:srgbClr val="000000"/>
              </a:solidFill>
            </a:ln>
          </c:spPr>
          <c:invertIfNegative val="1"/>
          <c:dLbls>
            <c:spPr>
              <a:noFill/>
              <a:ln>
                <a:noFill/>
              </a:ln>
              <a:effectLst/>
            </c:spPr>
            <c:txPr>
              <a:bodyPr/>
              <a:lstStyle/>
              <a:p>
                <a:pPr lvl="0">
                  <a:defRPr sz="900" b="0" i="0">
                    <a:latin typeface="+mn-lt"/>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Pareto!$L$47:$L$79</c:f>
              <c:strCache>
                <c:ptCount val="33"/>
                <c:pt idx="0">
                  <c:v>SUSPENSION</c:v>
                </c:pt>
                <c:pt idx="1">
                  <c:v>MUFFLER &amp; EXHAUST SYSTEM</c:v>
                </c:pt>
                <c:pt idx="2">
                  <c:v>FUEL SYSTEM</c:v>
                </c:pt>
                <c:pt idx="3">
                  <c:v>FRAME CHASIS</c:v>
                </c:pt>
                <c:pt idx="4">
                  <c:v>UNDER CARRIAGE</c:v>
                </c:pt>
                <c:pt idx="5">
                  <c:v>TYRE</c:v>
                </c:pt>
                <c:pt idx="6">
                  <c:v>TRANSFER</c:v>
                </c:pt>
                <c:pt idx="7">
                  <c:v>CLUTCH</c:v>
                </c:pt>
                <c:pt idx="8">
                  <c:v>SWING SYSTEM</c:v>
                </c:pt>
                <c:pt idx="9">
                  <c:v>RADIATOR/ COOLANT SYSTEM</c:v>
                </c:pt>
                <c:pt idx="10">
                  <c:v>LUBRICANT</c:v>
                </c:pt>
                <c:pt idx="11">
                  <c:v>HYDRAULIC SYSTEM</c:v>
                </c:pt>
                <c:pt idx="12">
                  <c:v>GET</c:v>
                </c:pt>
                <c:pt idx="13">
                  <c:v>FRONT HUB</c:v>
                </c:pt>
                <c:pt idx="14">
                  <c:v>FIRE SYSTEM</c:v>
                </c:pt>
                <c:pt idx="15">
                  <c:v>FINAL DRIVE</c:v>
                </c:pt>
                <c:pt idx="16">
                  <c:v>ENGINE</c:v>
                </c:pt>
                <c:pt idx="17">
                  <c:v>COVER &amp; GUARD</c:v>
                </c:pt>
                <c:pt idx="18">
                  <c:v>CABIN</c:v>
                </c:pt>
                <c:pt idx="19">
                  <c:v>ATTACHMENT</c:v>
                </c:pt>
                <c:pt idx="20">
                  <c:v>AUTOLUBRICATION SYSTEM</c:v>
                </c:pt>
                <c:pt idx="21">
                  <c:v>ACCIDENT</c:v>
                </c:pt>
                <c:pt idx="22">
                  <c:v>VESSEL &amp; TAIL GATE</c:v>
                </c:pt>
                <c:pt idx="23">
                  <c:v>TRANSMISSION</c:v>
                </c:pt>
                <c:pt idx="24">
                  <c:v>STEERING SYSTEM &amp; TRAVELLING SYSTEM</c:v>
                </c:pt>
                <c:pt idx="25">
                  <c:v>PTO</c:v>
                </c:pt>
                <c:pt idx="26">
                  <c:v>PROPELLER SHAFT</c:v>
                </c:pt>
                <c:pt idx="27">
                  <c:v>BRAKE SYSTEM</c:v>
                </c:pt>
                <c:pt idx="28">
                  <c:v>RADIO</c:v>
                </c:pt>
                <c:pt idx="29">
                  <c:v>ELECTRICAL, STARTING &amp; CHARGING SYSTEM</c:v>
                </c:pt>
                <c:pt idx="30">
                  <c:v>DIFFERENTIAL</c:v>
                </c:pt>
                <c:pt idx="31">
                  <c:v>AIR CONDITIONER</c:v>
                </c:pt>
                <c:pt idx="32">
                  <c:v>AIR SYSTEM</c:v>
                </c:pt>
              </c:strCache>
            </c:strRef>
          </c:cat>
          <c:val>
            <c:numRef>
              <c:f>Pareto!$M$47:$M$79</c:f>
              <c:numCache>
                <c:formatCode>0</c:formatCode>
                <c:ptCount val="3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1</c:v>
                </c:pt>
                <c:pt idx="23">
                  <c:v>1</c:v>
                </c:pt>
                <c:pt idx="24">
                  <c:v>1</c:v>
                </c:pt>
                <c:pt idx="25">
                  <c:v>1</c:v>
                </c:pt>
                <c:pt idx="26">
                  <c:v>1</c:v>
                </c:pt>
                <c:pt idx="27">
                  <c:v>1</c:v>
                </c:pt>
                <c:pt idx="28">
                  <c:v>2</c:v>
                </c:pt>
                <c:pt idx="29">
                  <c:v>2</c:v>
                </c:pt>
                <c:pt idx="30">
                  <c:v>2</c:v>
                </c:pt>
                <c:pt idx="31">
                  <c:v>2</c:v>
                </c:pt>
                <c:pt idx="32">
                  <c:v>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82A-4CE6-876C-B1F0A302DA05}"/>
            </c:ext>
          </c:extLst>
        </c:ser>
        <c:dLbls>
          <c:showLegendKey val="0"/>
          <c:showVal val="0"/>
          <c:showCatName val="0"/>
          <c:showSerName val="0"/>
          <c:showPercent val="0"/>
          <c:showBubbleSize val="0"/>
        </c:dLbls>
        <c:gapWidth val="150"/>
        <c:axId val="454821805"/>
        <c:axId val="1668580601"/>
      </c:barChart>
      <c:catAx>
        <c:axId val="454821805"/>
        <c:scaling>
          <c:orientation val="maxMin"/>
        </c:scaling>
        <c:delete val="0"/>
        <c:axPos val="l"/>
        <c:title>
          <c:tx>
            <c:rich>
              <a:bodyPr/>
              <a:lstStyle/>
              <a:p>
                <a:pPr lvl="0">
                  <a:defRPr b="0">
                    <a:solidFill>
                      <a:srgbClr val="000000"/>
                    </a:solidFill>
                    <a:latin typeface="+mn-lt"/>
                  </a:defRPr>
                </a:pPr>
                <a:endParaRPr/>
              </a:p>
            </c:rich>
          </c:tx>
          <c:overlay val="0"/>
        </c:title>
        <c:numFmt formatCode="General" sourceLinked="1"/>
        <c:majorTickMark val="in"/>
        <c:minorTickMark val="none"/>
        <c:tickLblPos val="nextTo"/>
        <c:txPr>
          <a:bodyPr/>
          <a:lstStyle/>
          <a:p>
            <a:pPr lvl="0">
              <a:defRPr sz="900" b="0" i="0">
                <a:solidFill>
                  <a:srgbClr val="000000"/>
                </a:solidFill>
                <a:latin typeface="+mn-lt"/>
              </a:defRPr>
            </a:pPr>
            <a:endParaRPr lang="id-ID"/>
          </a:p>
        </c:txPr>
        <c:crossAx val="1668580601"/>
        <c:crosses val="autoZero"/>
        <c:auto val="1"/>
        <c:lblAlgn val="ctr"/>
        <c:lblOffset val="100"/>
        <c:noMultiLvlLbl val="1"/>
      </c:catAx>
      <c:valAx>
        <c:axId val="1668580601"/>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 sourceLinked="1"/>
        <c:majorTickMark val="in"/>
        <c:minorTickMark val="none"/>
        <c:tickLblPos val="nextTo"/>
        <c:spPr>
          <a:ln/>
        </c:spPr>
        <c:txPr>
          <a:bodyPr/>
          <a:lstStyle/>
          <a:p>
            <a:pPr lvl="0">
              <a:defRPr sz="900" b="0" i="0">
                <a:solidFill>
                  <a:srgbClr val="000000"/>
                </a:solidFill>
                <a:latin typeface="+mn-lt"/>
              </a:defRPr>
            </a:pPr>
            <a:endParaRPr lang="id-ID"/>
          </a:p>
        </c:txPr>
        <c:crossAx val="454821805"/>
        <c:crosses val="max"/>
        <c:crossBetween val="between"/>
      </c:valAx>
    </c:plotArea>
    <c:plotVisOnly val="1"/>
    <c:dispBlanksAs val="zero"/>
    <c:showDLblsOverMax val="1"/>
  </c:chart>
  <c:spPr>
    <a:solidFill>
      <a:schemeClr val="accent3"/>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image" Target="../media/image1.png"/><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6" Type="http://schemas.openxmlformats.org/officeDocument/2006/relationships/image" Target="../media/image1.png"/><Relationship Id="rId5" Type="http://schemas.openxmlformats.org/officeDocument/2006/relationships/image" Target="../media/image2.png"/><Relationship Id="rId4"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oneCellAnchor>
    <xdr:from>
      <xdr:col>19</xdr:col>
      <xdr:colOff>161925</xdr:colOff>
      <xdr:row>28</xdr:row>
      <xdr:rowOff>57150</xdr:rowOff>
    </xdr:from>
    <xdr:ext cx="8343900" cy="3543300"/>
    <xdr:graphicFrame macro="">
      <xdr:nvGraphicFramePr>
        <xdr:cNvPr id="1589311045" name="Chart 1">
          <a:extLst>
            <a:ext uri="{FF2B5EF4-FFF2-40B4-BE49-F238E27FC236}">
              <a16:creationId xmlns:a16="http://schemas.microsoft.com/office/drawing/2014/main" id="{00000000-0008-0000-0200-000045F6BA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19</xdr:col>
      <xdr:colOff>152400</xdr:colOff>
      <xdr:row>8</xdr:row>
      <xdr:rowOff>304800</xdr:rowOff>
    </xdr:from>
    <xdr:ext cx="8334375" cy="4305300"/>
    <xdr:graphicFrame macro="">
      <xdr:nvGraphicFramePr>
        <xdr:cNvPr id="1091502788" name="Chart 2">
          <a:extLst>
            <a:ext uri="{FF2B5EF4-FFF2-40B4-BE49-F238E27FC236}">
              <a16:creationId xmlns:a16="http://schemas.microsoft.com/office/drawing/2014/main" id="{00000000-0008-0000-0200-0000C4020F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0</xdr:colOff>
      <xdr:row>16</xdr:row>
      <xdr:rowOff>76200</xdr:rowOff>
    </xdr:from>
    <xdr:ext cx="3952875" cy="4324350"/>
    <xdr:graphicFrame macro="">
      <xdr:nvGraphicFramePr>
        <xdr:cNvPr id="1250449038" name="Chart 3">
          <a:extLst>
            <a:ext uri="{FF2B5EF4-FFF2-40B4-BE49-F238E27FC236}">
              <a16:creationId xmlns:a16="http://schemas.microsoft.com/office/drawing/2014/main" id="{00000000-0008-0000-0200-00008E5688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23</xdr:col>
      <xdr:colOff>76200</xdr:colOff>
      <xdr:row>276</xdr:row>
      <xdr:rowOff>123825</xdr:rowOff>
    </xdr:from>
    <xdr:ext cx="10277475" cy="1828800"/>
    <xdr:graphicFrame macro="">
      <xdr:nvGraphicFramePr>
        <xdr:cNvPr id="1384124752" name="Chart 4">
          <a:extLst>
            <a:ext uri="{FF2B5EF4-FFF2-40B4-BE49-F238E27FC236}">
              <a16:creationId xmlns:a16="http://schemas.microsoft.com/office/drawing/2014/main" id="{00000000-0008-0000-0200-0000501180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0</xdr:col>
      <xdr:colOff>85725</xdr:colOff>
      <xdr:row>258</xdr:row>
      <xdr:rowOff>9525</xdr:rowOff>
    </xdr:from>
    <xdr:ext cx="12496800" cy="1828800"/>
    <xdr:graphicFrame macro="">
      <xdr:nvGraphicFramePr>
        <xdr:cNvPr id="553528189" name="Chart 5">
          <a:extLst>
            <a:ext uri="{FF2B5EF4-FFF2-40B4-BE49-F238E27FC236}">
              <a16:creationId xmlns:a16="http://schemas.microsoft.com/office/drawing/2014/main" id="{00000000-0008-0000-0200-00007D2BFE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19</xdr:col>
      <xdr:colOff>66675</xdr:colOff>
      <xdr:row>41</xdr:row>
      <xdr:rowOff>0</xdr:rowOff>
    </xdr:from>
    <xdr:ext cx="10125075" cy="2247900"/>
    <xdr:graphicFrame macro="">
      <xdr:nvGraphicFramePr>
        <xdr:cNvPr id="509273732" name="Chart 6">
          <a:extLst>
            <a:ext uri="{FF2B5EF4-FFF2-40B4-BE49-F238E27FC236}">
              <a16:creationId xmlns:a16="http://schemas.microsoft.com/office/drawing/2014/main" id="{00000000-0008-0000-0200-000084E65A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35</xdr:col>
      <xdr:colOff>495300</xdr:colOff>
      <xdr:row>41</xdr:row>
      <xdr:rowOff>0</xdr:rowOff>
    </xdr:from>
    <xdr:ext cx="9039225" cy="2247900"/>
    <xdr:graphicFrame macro="">
      <xdr:nvGraphicFramePr>
        <xdr:cNvPr id="1404557233" name="Chart 7">
          <a:extLst>
            <a:ext uri="{FF2B5EF4-FFF2-40B4-BE49-F238E27FC236}">
              <a16:creationId xmlns:a16="http://schemas.microsoft.com/office/drawing/2014/main" id="{00000000-0008-0000-0200-0000B1D7B7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51</xdr:col>
      <xdr:colOff>228600</xdr:colOff>
      <xdr:row>40</xdr:row>
      <xdr:rowOff>152400</xdr:rowOff>
    </xdr:from>
    <xdr:ext cx="9039225" cy="2238375"/>
    <xdr:graphicFrame macro="">
      <xdr:nvGraphicFramePr>
        <xdr:cNvPr id="1925945125" name="Chart 8">
          <a:extLst>
            <a:ext uri="{FF2B5EF4-FFF2-40B4-BE49-F238E27FC236}">
              <a16:creationId xmlns:a16="http://schemas.microsoft.com/office/drawing/2014/main" id="{00000000-0008-0000-0200-00002597CB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0</xdr:col>
      <xdr:colOff>66675</xdr:colOff>
      <xdr:row>282</xdr:row>
      <xdr:rowOff>142875</xdr:rowOff>
    </xdr:from>
    <xdr:ext cx="10172700" cy="1819275"/>
    <xdr:graphicFrame macro="">
      <xdr:nvGraphicFramePr>
        <xdr:cNvPr id="495255329" name="Chart 9">
          <a:extLst>
            <a:ext uri="{FF2B5EF4-FFF2-40B4-BE49-F238E27FC236}">
              <a16:creationId xmlns:a16="http://schemas.microsoft.com/office/drawing/2014/main" id="{00000000-0008-0000-0200-000021FF84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21</xdr:col>
      <xdr:colOff>381000</xdr:colOff>
      <xdr:row>32</xdr:row>
      <xdr:rowOff>1762125</xdr:rowOff>
    </xdr:from>
    <xdr:ext cx="9020175" cy="1819275"/>
    <xdr:graphicFrame macro="">
      <xdr:nvGraphicFramePr>
        <xdr:cNvPr id="2056610419" name="Chart 10">
          <a:extLst>
            <a:ext uri="{FF2B5EF4-FFF2-40B4-BE49-F238E27FC236}">
              <a16:creationId xmlns:a16="http://schemas.microsoft.com/office/drawing/2014/main" id="{00000000-0008-0000-0200-0000736295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52</xdr:col>
      <xdr:colOff>0</xdr:colOff>
      <xdr:row>54</xdr:row>
      <xdr:rowOff>19050</xdr:rowOff>
    </xdr:from>
    <xdr:ext cx="9020175" cy="1819275"/>
    <xdr:graphicFrame macro="">
      <xdr:nvGraphicFramePr>
        <xdr:cNvPr id="903543153" name="Chart 11">
          <a:extLst>
            <a:ext uri="{FF2B5EF4-FFF2-40B4-BE49-F238E27FC236}">
              <a16:creationId xmlns:a16="http://schemas.microsoft.com/office/drawing/2014/main" id="{00000000-0008-0000-0200-000071F9DA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oneCellAnchor>
    <xdr:from>
      <xdr:col>0</xdr:col>
      <xdr:colOff>85725</xdr:colOff>
      <xdr:row>270</xdr:row>
      <xdr:rowOff>123825</xdr:rowOff>
    </xdr:from>
    <xdr:ext cx="12820650" cy="1819275"/>
    <xdr:graphicFrame macro="">
      <xdr:nvGraphicFramePr>
        <xdr:cNvPr id="1657851933" name="Chart 12">
          <a:extLst>
            <a:ext uri="{FF2B5EF4-FFF2-40B4-BE49-F238E27FC236}">
              <a16:creationId xmlns:a16="http://schemas.microsoft.com/office/drawing/2014/main" id="{00000000-0008-0000-0200-00001DD0D0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fLocksWithSheet="0"/>
  </xdr:oneCellAnchor>
  <xdr:oneCellAnchor>
    <xdr:from>
      <xdr:col>33</xdr:col>
      <xdr:colOff>1047750</xdr:colOff>
      <xdr:row>28</xdr:row>
      <xdr:rowOff>609600</xdr:rowOff>
    </xdr:from>
    <xdr:ext cx="9029700" cy="1819275"/>
    <xdr:graphicFrame macro="">
      <xdr:nvGraphicFramePr>
        <xdr:cNvPr id="1824058649" name="Chart 13">
          <a:extLst>
            <a:ext uri="{FF2B5EF4-FFF2-40B4-BE49-F238E27FC236}">
              <a16:creationId xmlns:a16="http://schemas.microsoft.com/office/drawing/2014/main" id="{00000000-0008-0000-0200-000019EDB8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fLocksWithSheet="0"/>
  </xdr:oneCellAnchor>
  <xdr:oneCellAnchor>
    <xdr:from>
      <xdr:col>60</xdr:col>
      <xdr:colOff>76200</xdr:colOff>
      <xdr:row>66</xdr:row>
      <xdr:rowOff>95250</xdr:rowOff>
    </xdr:from>
    <xdr:ext cx="9029700" cy="1819275"/>
    <xdr:graphicFrame macro="">
      <xdr:nvGraphicFramePr>
        <xdr:cNvPr id="1850843171" name="Chart 14">
          <a:extLst>
            <a:ext uri="{FF2B5EF4-FFF2-40B4-BE49-F238E27FC236}">
              <a16:creationId xmlns:a16="http://schemas.microsoft.com/office/drawing/2014/main" id="{00000000-0008-0000-0200-000023A051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fLocksWithSheet="0"/>
  </xdr:oneCellAnchor>
  <xdr:oneCellAnchor>
    <xdr:from>
      <xdr:col>23</xdr:col>
      <xdr:colOff>457200</xdr:colOff>
      <xdr:row>258</xdr:row>
      <xdr:rowOff>0</xdr:rowOff>
    </xdr:from>
    <xdr:ext cx="12296775" cy="2571750"/>
    <xdr:graphicFrame macro="">
      <xdr:nvGraphicFramePr>
        <xdr:cNvPr id="1251708800" name="Chart 15">
          <a:extLst>
            <a:ext uri="{FF2B5EF4-FFF2-40B4-BE49-F238E27FC236}">
              <a16:creationId xmlns:a16="http://schemas.microsoft.com/office/drawing/2014/main" id="{00000000-0008-0000-0200-0000808F9B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fLocksWithSheet="0"/>
  </xdr:oneCellAnchor>
  <xdr:oneCellAnchor>
    <xdr:from>
      <xdr:col>33</xdr:col>
      <xdr:colOff>1047750</xdr:colOff>
      <xdr:row>32</xdr:row>
      <xdr:rowOff>1019175</xdr:rowOff>
    </xdr:from>
    <xdr:ext cx="9029700" cy="2457450"/>
    <xdr:graphicFrame macro="">
      <xdr:nvGraphicFramePr>
        <xdr:cNvPr id="735779076" name="Chart 16">
          <a:extLst>
            <a:ext uri="{FF2B5EF4-FFF2-40B4-BE49-F238E27FC236}">
              <a16:creationId xmlns:a16="http://schemas.microsoft.com/office/drawing/2014/main" id="{00000000-0008-0000-0200-00000419DB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fLocksWithSheet="0"/>
  </xdr:oneCellAnchor>
  <xdr:oneCellAnchor>
    <xdr:from>
      <xdr:col>57</xdr:col>
      <xdr:colOff>476250</xdr:colOff>
      <xdr:row>80</xdr:row>
      <xdr:rowOff>57150</xdr:rowOff>
    </xdr:from>
    <xdr:ext cx="10439400" cy="2324100"/>
    <xdr:graphicFrame macro="">
      <xdr:nvGraphicFramePr>
        <xdr:cNvPr id="1119036007" name="Chart 17">
          <a:extLst>
            <a:ext uri="{FF2B5EF4-FFF2-40B4-BE49-F238E27FC236}">
              <a16:creationId xmlns:a16="http://schemas.microsoft.com/office/drawing/2014/main" id="{00000000-0008-0000-0200-00006722B3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fLocksWithSheet="0"/>
  </xdr:oneCellAnchor>
  <xdr:oneCellAnchor>
    <xdr:from>
      <xdr:col>47</xdr:col>
      <xdr:colOff>552450</xdr:colOff>
      <xdr:row>95</xdr:row>
      <xdr:rowOff>19050</xdr:rowOff>
    </xdr:from>
    <xdr:ext cx="9020175" cy="2857500"/>
    <xdr:graphicFrame macro="">
      <xdr:nvGraphicFramePr>
        <xdr:cNvPr id="1541921301" name="Chart 18">
          <a:extLst>
            <a:ext uri="{FF2B5EF4-FFF2-40B4-BE49-F238E27FC236}">
              <a16:creationId xmlns:a16="http://schemas.microsoft.com/office/drawing/2014/main" id="{00000000-0008-0000-0200-000015DAE7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fLocksWithSheet="0"/>
  </xdr:oneCellAnchor>
  <xdr:oneCellAnchor>
    <xdr:from>
      <xdr:col>63</xdr:col>
      <xdr:colOff>76200</xdr:colOff>
      <xdr:row>95</xdr:row>
      <xdr:rowOff>57150</xdr:rowOff>
    </xdr:from>
    <xdr:ext cx="10439400" cy="2514600"/>
    <xdr:graphicFrame macro="">
      <xdr:nvGraphicFramePr>
        <xdr:cNvPr id="668854174" name="Chart 19">
          <a:extLst>
            <a:ext uri="{FF2B5EF4-FFF2-40B4-BE49-F238E27FC236}">
              <a16:creationId xmlns:a16="http://schemas.microsoft.com/office/drawing/2014/main" id="{00000000-0008-0000-0200-00009EE7DD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fLocksWithSheet="0"/>
  </xdr:oneCellAnchor>
  <xdr:oneCellAnchor>
    <xdr:from>
      <xdr:col>1</xdr:col>
      <xdr:colOff>142875</xdr:colOff>
      <xdr:row>36</xdr:row>
      <xdr:rowOff>123825</xdr:rowOff>
    </xdr:from>
    <xdr:ext cx="10067925" cy="3105150"/>
    <xdr:graphicFrame macro="">
      <xdr:nvGraphicFramePr>
        <xdr:cNvPr id="1102250111" name="Chart 20">
          <a:extLst>
            <a:ext uri="{FF2B5EF4-FFF2-40B4-BE49-F238E27FC236}">
              <a16:creationId xmlns:a16="http://schemas.microsoft.com/office/drawing/2014/main" id="{00000000-0008-0000-0200-00007F00B3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fLocksWithSheet="0"/>
  </xdr:oneCellAnchor>
  <xdr:oneCellAnchor>
    <xdr:from>
      <xdr:col>0</xdr:col>
      <xdr:colOff>133350</xdr:colOff>
      <xdr:row>1</xdr:row>
      <xdr:rowOff>85725</xdr:rowOff>
    </xdr:from>
    <xdr:ext cx="1847850" cy="352425"/>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5</xdr:row>
      <xdr:rowOff>152400</xdr:rowOff>
    </xdr:from>
    <xdr:ext cx="1981200" cy="361950"/>
    <xdr:pic>
      <xdr:nvPicPr>
        <xdr:cNvPr id="2" name="image1.png" title="Gambar">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65</xdr:row>
      <xdr:rowOff>0</xdr:rowOff>
    </xdr:from>
    <xdr:ext cx="2809875" cy="2933700"/>
    <xdr:sp macro="" textlink="">
      <xdr:nvSpPr>
        <xdr:cNvPr id="3" name="Shape 3">
          <a:extLst>
            <a:ext uri="{FF2B5EF4-FFF2-40B4-BE49-F238E27FC236}">
              <a16:creationId xmlns:a16="http://schemas.microsoft.com/office/drawing/2014/main" id="{00000000-0008-0000-0600-000003000000}"/>
            </a:ext>
          </a:extLst>
        </xdr:cNvPr>
        <xdr:cNvSpPr/>
      </xdr:nvSpPr>
      <xdr:spPr>
        <a:xfrm>
          <a:off x="3945825" y="2317913"/>
          <a:ext cx="2800350" cy="2924175"/>
        </a:xfrm>
        <a:prstGeom prst="rect">
          <a:avLst/>
        </a:prstGeom>
        <a:solidFill>
          <a:schemeClr val="lt1"/>
        </a:solid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AC	=&gt; AIR CONDITIONER</a:t>
          </a:r>
          <a:endParaRPr sz="14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ACC	=&gt; ACCIDENT</a:t>
          </a:r>
          <a:endParaRPr sz="14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ARS	=&gt; AIR SYSTEM</a:t>
          </a:r>
          <a:endParaRPr sz="14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AT	=&gt; ATTACHMENT</a:t>
          </a:r>
          <a:endParaRPr sz="14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BS	=&gt; BRAKE SYSTEM</a:t>
          </a:r>
          <a:endParaRPr sz="14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CB	=&gt; CABIN</a:t>
          </a:r>
          <a:endParaRPr sz="14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CF	=&gt; CHASSIS &amp; FRAME</a:t>
          </a:r>
          <a:endParaRPr sz="14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CG	=&gt; COVER &amp; GUARD</a:t>
          </a:r>
          <a:endParaRPr sz="14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CL	=&gt; CLUTCH</a:t>
          </a:r>
          <a:endParaRPr sz="14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DF	=&gt; DIFFERENTIAL</a:t>
          </a:r>
          <a:endParaRPr sz="14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EL	=&gt; ELECTRICAL SYSTEM</a:t>
          </a:r>
          <a:endParaRPr sz="11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ENG	=&gt; ENGINE</a:t>
          </a:r>
          <a:endParaRPr sz="14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FD	=&gt; FINAL DRIVE</a:t>
          </a:r>
          <a:endParaRPr sz="14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FH	=&gt; FRONT HUB</a:t>
          </a:r>
          <a:endParaRPr sz="14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FL	=&gt; FUEL SYSTEM</a:t>
          </a:r>
          <a:endParaRPr sz="1400"/>
        </a:p>
      </xdr:txBody>
    </xdr:sp>
    <xdr:clientData fLocksWithSheet="0"/>
  </xdr:oneCellAnchor>
  <xdr:oneCellAnchor>
    <xdr:from>
      <xdr:col>4</xdr:col>
      <xdr:colOff>476250</xdr:colOff>
      <xdr:row>65</xdr:row>
      <xdr:rowOff>0</xdr:rowOff>
    </xdr:from>
    <xdr:ext cx="3314700" cy="2943225"/>
    <xdr:sp macro="" textlink="">
      <xdr:nvSpPr>
        <xdr:cNvPr id="4" name="Shape 4">
          <a:extLst>
            <a:ext uri="{FF2B5EF4-FFF2-40B4-BE49-F238E27FC236}">
              <a16:creationId xmlns:a16="http://schemas.microsoft.com/office/drawing/2014/main" id="{00000000-0008-0000-0600-000004000000}"/>
            </a:ext>
          </a:extLst>
        </xdr:cNvPr>
        <xdr:cNvSpPr/>
      </xdr:nvSpPr>
      <xdr:spPr>
        <a:xfrm>
          <a:off x="3693413" y="2313150"/>
          <a:ext cx="3305175" cy="2933700"/>
        </a:xfrm>
        <a:prstGeom prst="rect">
          <a:avLst/>
        </a:prstGeom>
        <a:solidFill>
          <a:schemeClr val="lt1"/>
        </a:solid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FS	=&gt; FIRE SYSTEM</a:t>
          </a:r>
          <a:endParaRPr sz="14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HYD	=&gt; HYDRAULIC SYSTEM</a:t>
          </a:r>
          <a:endParaRPr sz="14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LB	=&gt;  LUBRICANT</a:t>
          </a:r>
          <a:endParaRPr sz="14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PS	=&gt; PROPELLER SHAFT</a:t>
          </a:r>
          <a:endParaRPr sz="14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PTO	=&gt; PTO</a:t>
          </a:r>
          <a:endParaRPr sz="14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RCS	=&gt; RADIATOR/ COOLANT SYSTEM</a:t>
          </a:r>
          <a:endParaRPr sz="14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RD	=&gt; RADIO</a:t>
          </a:r>
          <a:endParaRPr sz="14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SPN	=&gt; SUSPENSION</a:t>
          </a:r>
          <a:endParaRPr sz="14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STS	=&gt; STEERING SYSTEM &amp; TIE ROD</a:t>
          </a:r>
          <a:endParaRPr sz="14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TM	=&gt; TRANSMISSION</a:t>
          </a:r>
          <a:endParaRPr sz="14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TY	=&gt; TYRE</a:t>
          </a:r>
          <a:endParaRPr sz="14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VT	=&gt; VESSEL &amp; TAIL GATE</a:t>
          </a:r>
          <a:endParaRPr sz="14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PM	=&gt; PREVENTIVE MAINTENACE</a:t>
          </a:r>
          <a:endParaRPr sz="14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EX	=&gt; MUFFLER &amp; EXHAUST SYSTEM</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1</xdr:row>
      <xdr:rowOff>57150</xdr:rowOff>
    </xdr:from>
    <xdr:ext cx="1695450" cy="609600"/>
    <xdr:pic>
      <xdr:nvPicPr>
        <xdr:cNvPr id="2" name="image1.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20</xdr:col>
      <xdr:colOff>38100</xdr:colOff>
      <xdr:row>5</xdr:row>
      <xdr:rowOff>9525</xdr:rowOff>
    </xdr:from>
    <xdr:ext cx="4629150" cy="2286000"/>
    <xdr:graphicFrame macro="">
      <xdr:nvGraphicFramePr>
        <xdr:cNvPr id="19619689" name="Chart 21">
          <a:extLst>
            <a:ext uri="{FF2B5EF4-FFF2-40B4-BE49-F238E27FC236}">
              <a16:creationId xmlns:a16="http://schemas.microsoft.com/office/drawing/2014/main" id="{00000000-0008-0000-0B00-0000695F2B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29</xdr:col>
      <xdr:colOff>38100</xdr:colOff>
      <xdr:row>5</xdr:row>
      <xdr:rowOff>9525</xdr:rowOff>
    </xdr:from>
    <xdr:ext cx="4629150" cy="2286000"/>
    <xdr:graphicFrame macro="">
      <xdr:nvGraphicFramePr>
        <xdr:cNvPr id="1991596696" name="Chart 22">
          <a:extLst>
            <a:ext uri="{FF2B5EF4-FFF2-40B4-BE49-F238E27FC236}">
              <a16:creationId xmlns:a16="http://schemas.microsoft.com/office/drawing/2014/main" id="{00000000-0008-0000-0B00-0000985AB5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19</xdr:col>
      <xdr:colOff>28575</xdr:colOff>
      <xdr:row>28</xdr:row>
      <xdr:rowOff>104775</xdr:rowOff>
    </xdr:from>
    <xdr:ext cx="4867275" cy="7153275"/>
    <xdr:graphicFrame macro="">
      <xdr:nvGraphicFramePr>
        <xdr:cNvPr id="1367760256" name="Chart 23">
          <a:extLst>
            <a:ext uri="{FF2B5EF4-FFF2-40B4-BE49-F238E27FC236}">
              <a16:creationId xmlns:a16="http://schemas.microsoft.com/office/drawing/2014/main" id="{00000000-0008-0000-0B00-0000805D8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29</xdr:col>
      <xdr:colOff>0</xdr:colOff>
      <xdr:row>28</xdr:row>
      <xdr:rowOff>104775</xdr:rowOff>
    </xdr:from>
    <xdr:ext cx="5238750" cy="7134225"/>
    <xdr:graphicFrame macro="">
      <xdr:nvGraphicFramePr>
        <xdr:cNvPr id="1408593582" name="Chart 24">
          <a:extLst>
            <a:ext uri="{FF2B5EF4-FFF2-40B4-BE49-F238E27FC236}">
              <a16:creationId xmlns:a16="http://schemas.microsoft.com/office/drawing/2014/main" id="{00000000-0008-0000-0B00-0000AE6EF5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23</xdr:col>
      <xdr:colOff>104775</xdr:colOff>
      <xdr:row>0</xdr:row>
      <xdr:rowOff>0</xdr:rowOff>
    </xdr:from>
    <xdr:ext cx="4781550" cy="552450"/>
    <xdr:sp macro="" textlink="">
      <xdr:nvSpPr>
        <xdr:cNvPr id="5" name="Shape 5">
          <a:extLst>
            <a:ext uri="{FF2B5EF4-FFF2-40B4-BE49-F238E27FC236}">
              <a16:creationId xmlns:a16="http://schemas.microsoft.com/office/drawing/2014/main" id="{00000000-0008-0000-0B00-000005000000}"/>
            </a:ext>
          </a:extLst>
        </xdr:cNvPr>
        <xdr:cNvSpPr/>
      </xdr:nvSpPr>
      <xdr:spPr>
        <a:xfrm>
          <a:off x="2959988" y="3508538"/>
          <a:ext cx="4772025" cy="54292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Clr>
              <a:srgbClr val="000000"/>
            </a:buClr>
            <a:buSzPts val="1800"/>
            <a:buFont typeface="Trebuchet MS"/>
            <a:buNone/>
          </a:pPr>
          <a:r>
            <a:rPr lang="en-US" sz="1800" b="1" i="1" u="none">
              <a:solidFill>
                <a:srgbClr val="000000"/>
              </a:solidFill>
              <a:latin typeface="Trebuchet MS"/>
              <a:ea typeface="Trebuchet MS"/>
              <a:cs typeface="Trebuchet MS"/>
              <a:sym typeface="Trebuchet MS"/>
            </a:rPr>
            <a:t>Pareto Problem Unit</a:t>
          </a:r>
          <a:endParaRPr sz="1800" b="1" i="1" u="none">
            <a:solidFill>
              <a:srgbClr val="000000"/>
            </a:solidFill>
            <a:latin typeface="Trebuchet MS"/>
            <a:ea typeface="Trebuchet MS"/>
            <a:cs typeface="Trebuchet MS"/>
            <a:sym typeface="Trebuchet MS"/>
          </a:endParaRPr>
        </a:p>
      </xdr:txBody>
    </xdr:sp>
    <xdr:clientData fLocksWithSheet="0"/>
  </xdr:oneCellAnchor>
  <xdr:oneCellAnchor>
    <xdr:from>
      <xdr:col>20</xdr:col>
      <xdr:colOff>38100</xdr:colOff>
      <xdr:row>0</xdr:row>
      <xdr:rowOff>133350</xdr:rowOff>
    </xdr:from>
    <xdr:ext cx="1266825" cy="323850"/>
    <xdr:pic>
      <xdr:nvPicPr>
        <xdr:cNvPr id="2" name="image2.png">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33</xdr:col>
      <xdr:colOff>533400</xdr:colOff>
      <xdr:row>0</xdr:row>
      <xdr:rowOff>104775</xdr:rowOff>
    </xdr:from>
    <xdr:ext cx="1409700" cy="333375"/>
    <xdr:pic>
      <xdr:nvPicPr>
        <xdr:cNvPr id="3" name="image1.png">
          <a:extLst>
            <a:ext uri="{FF2B5EF4-FFF2-40B4-BE49-F238E27FC236}">
              <a16:creationId xmlns:a16="http://schemas.microsoft.com/office/drawing/2014/main" id="{00000000-0008-0000-0B00-000003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E104">
  <tableColumns count="5">
    <tableColumn id="1" xr3:uid="{00000000-0010-0000-0000-000001000000}" name="ID UNIT"/>
    <tableColumn id="2" xr3:uid="{00000000-0010-0000-0000-000002000000}" name="AWAL BULAN"/>
    <tableColumn id="3" xr3:uid="{00000000-0010-0000-0000-000003000000}" name="HM RUNNING"/>
    <tableColumn id="4" xr3:uid="{00000000-0010-0000-0000-000004000000}" name="BD"/>
    <tableColumn id="5" xr3:uid="{00000000-0010-0000-0000-000005000000}" name="RUNNING"/>
  </tableColumns>
  <tableStyleInfo name="FOR DAILY-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85:G222">
  <tableColumns count="6">
    <tableColumn id="1" xr3:uid="{00000000-0010-0000-0100-000001000000}" name="No"/>
    <tableColumn id="2" xr3:uid="{00000000-0010-0000-0100-000002000000}" name="Check"/>
    <tableColumn id="3" xr3:uid="{00000000-0010-0000-0100-000003000000}" name="Type"/>
    <tableColumn id="4" xr3:uid="{00000000-0010-0000-0100-000004000000}" name="Code Unit"/>
    <tableColumn id="5" xr3:uid="{00000000-0010-0000-0100-000005000000}" name="Model"/>
    <tableColumn id="6" xr3:uid="{00000000-0010-0000-0100-000006000000}" name="Status"/>
  </tableColumns>
  <tableStyleInfo name="View-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I85:K87">
  <tableColumns count="3">
    <tableColumn id="1" xr3:uid="{00000000-0010-0000-0200-000001000000}" name="Model No"/>
    <tableColumn id="2" xr3:uid="{00000000-0010-0000-0200-000002000000}" name="No Urut Awal"/>
    <tableColumn id="3" xr3:uid="{00000000-0010-0000-0200-000003000000}" name="No Urut Akhir"/>
  </tableColumns>
  <tableStyleInfo name="View-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04"/>
  <sheetViews>
    <sheetView workbookViewId="0">
      <pane ySplit="1" topLeftCell="A2" activePane="bottomLeft" state="frozen"/>
      <selection pane="bottomLeft" activeCell="B3" sqref="B3"/>
    </sheetView>
  </sheetViews>
  <sheetFormatPr defaultColWidth="14.453125" defaultRowHeight="15" customHeight="1"/>
  <cols>
    <col min="1" max="5" width="25.81640625" customWidth="1"/>
  </cols>
  <sheetData>
    <row r="1" spans="1:5" ht="22.5" customHeight="1">
      <c r="A1" s="1" t="s">
        <v>0</v>
      </c>
      <c r="B1" s="1" t="s">
        <v>1</v>
      </c>
      <c r="C1" s="1" t="s">
        <v>2</v>
      </c>
      <c r="D1" s="1" t="s">
        <v>3</v>
      </c>
      <c r="E1" s="1" t="s">
        <v>4</v>
      </c>
    </row>
    <row r="2" spans="1:5" ht="22.5" customHeight="1">
      <c r="A2" s="2" t="s">
        <v>5</v>
      </c>
      <c r="B2" s="3">
        <f>VLOOKUP(A2,HM_Unit!$A$2:$D$107,4,0)</f>
        <v>14778</v>
      </c>
      <c r="C2" s="3">
        <f>VLOOKUP(A2,'Summary KPI'!$B$10:$E$112,4,0)</f>
        <v>14781</v>
      </c>
      <c r="D2" s="3">
        <f>SUMIF('Data Down'!$D:$D,A2,'Data Down'!N:N)</f>
        <v>7.8500125601132478</v>
      </c>
      <c r="E2" s="3">
        <f t="shared" ref="E2:E104" si="0">C2-B2</f>
        <v>3</v>
      </c>
    </row>
    <row r="3" spans="1:5" ht="22.5" customHeight="1">
      <c r="A3" s="2" t="s">
        <v>6</v>
      </c>
      <c r="B3" s="3">
        <f>VLOOKUP(A3,HM_Unit!$A$2:$D$107,4,0)</f>
        <v>16204</v>
      </c>
      <c r="C3" s="3">
        <f>VLOOKUP(A3,'Summary KPI'!$B$10:$E$112,4,0)</f>
        <v>16316</v>
      </c>
      <c r="D3" s="3">
        <f>SUMIF('Data Down'!$D:$D,A3,'Data Down'!N:N)</f>
        <v>5.2666750932265254</v>
      </c>
      <c r="E3" s="3">
        <f t="shared" si="0"/>
        <v>112</v>
      </c>
    </row>
    <row r="4" spans="1:5" ht="22.5" customHeight="1">
      <c r="A4" s="2" t="s">
        <v>7</v>
      </c>
      <c r="B4" s="3">
        <f>VLOOKUP(A4,HM_Unit!$A$2:$D$107,4,0)</f>
        <v>13239</v>
      </c>
      <c r="C4" s="3">
        <f>VLOOKUP(A4,'Summary KPI'!$B$10:$E$112,4,0)</f>
        <v>13404</v>
      </c>
      <c r="D4" s="3">
        <f>SUMIF('Data Down'!$D:$D,A4,'Data Down'!N:N)</f>
        <v>17.583361466575909</v>
      </c>
      <c r="E4" s="3">
        <f t="shared" si="0"/>
        <v>165</v>
      </c>
    </row>
    <row r="5" spans="1:5" ht="22.5" customHeight="1">
      <c r="A5" s="2" t="s">
        <v>8</v>
      </c>
      <c r="B5" s="3">
        <f>VLOOKUP(A5,HM_Unit!$A$2:$D$107,4,0)</f>
        <v>13225</v>
      </c>
      <c r="C5" s="3">
        <f>VLOOKUP(A5,'Summary KPI'!$B$10:$E$112,4,0)</f>
        <v>13385</v>
      </c>
      <c r="D5" s="3">
        <f>SUMIF('Data Down'!$D:$D,A5,'Data Down'!N:N)</f>
        <v>5.9500095200268817</v>
      </c>
      <c r="E5" s="3">
        <f t="shared" si="0"/>
        <v>160</v>
      </c>
    </row>
    <row r="6" spans="1:5" ht="22.5" customHeight="1">
      <c r="A6" s="2" t="s">
        <v>9</v>
      </c>
      <c r="B6" s="3">
        <f>VLOOKUP(A6,HM_Unit!$A$2:$D$107,4,0)</f>
        <v>15461</v>
      </c>
      <c r="C6" s="3">
        <f>VLOOKUP(A6,'Summary KPI'!$B$10:$E$112,4,0)</f>
        <v>15612</v>
      </c>
      <c r="D6" s="3">
        <f>SUMIF('Data Down'!$D:$D,A6,'Data Down'!N:N)</f>
        <v>4.1333399467044236</v>
      </c>
      <c r="E6" s="3">
        <f t="shared" si="0"/>
        <v>151</v>
      </c>
    </row>
    <row r="7" spans="1:5" ht="22.5" customHeight="1">
      <c r="A7" s="2" t="s">
        <v>10</v>
      </c>
      <c r="B7" s="3">
        <f>VLOOKUP(A7,HM_Unit!$A$2:$D$107,4,0)</f>
        <v>15411</v>
      </c>
      <c r="C7" s="3">
        <f>VLOOKUP(A7,'Summary KPI'!$B$10:$E$112,4,0)</f>
        <v>15433</v>
      </c>
      <c r="D7" s="3">
        <f>SUMIF('Data Down'!$D:$D,A7,'Data Down'!N:N)</f>
        <v>6.9500111197966259</v>
      </c>
      <c r="E7" s="3">
        <f t="shared" si="0"/>
        <v>22</v>
      </c>
    </row>
    <row r="8" spans="1:5" ht="22.5" customHeight="1">
      <c r="A8" s="2" t="s">
        <v>11</v>
      </c>
      <c r="B8" s="3">
        <f>VLOOKUP(A8,HM_Unit!$A$2:$D$107,4,0)</f>
        <v>15743</v>
      </c>
      <c r="C8" s="3">
        <f>VLOOKUP(A8,'Summary KPI'!$B$10:$E$112,4,0)</f>
        <v>15797</v>
      </c>
      <c r="D8" s="3">
        <f>SUMIF('Data Down'!$D:$D,A8,'Data Down'!N:N)</f>
        <v>13.416688133445334</v>
      </c>
      <c r="E8" s="3">
        <f t="shared" si="0"/>
        <v>54</v>
      </c>
    </row>
    <row r="9" spans="1:5" ht="22.5" customHeight="1">
      <c r="A9" s="2" t="s">
        <v>12</v>
      </c>
      <c r="B9" s="3">
        <f>VLOOKUP(A9,HM_Unit!$A$2:$D$107,4,0)</f>
        <v>15606</v>
      </c>
      <c r="C9" s="3">
        <f>VLOOKUP(A9,'Summary KPI'!$B$10:$E$112,4,0)</f>
        <v>15945</v>
      </c>
      <c r="D9" s="3">
        <f>SUMIF('Data Down'!$D:$D,A9,'Data Down'!N:N)</f>
        <v>163.06692757408487</v>
      </c>
      <c r="E9" s="3">
        <f t="shared" si="0"/>
        <v>339</v>
      </c>
    </row>
    <row r="10" spans="1:5" ht="22.5" customHeight="1">
      <c r="A10" s="2" t="s">
        <v>13</v>
      </c>
      <c r="B10" s="3">
        <f>VLOOKUP(A10,HM_Unit!$A$2:$D$107,4,0)</f>
        <v>18765</v>
      </c>
      <c r="C10" s="3">
        <f>VLOOKUP(A10,'Summary KPI'!$B$10:$E$112,4,0)</f>
        <v>19158</v>
      </c>
      <c r="D10" s="3">
        <f>SUMIF('Data Down'!$D:$D,A10,'Data Down'!N:N)</f>
        <v>55.866756053100055</v>
      </c>
      <c r="E10" s="3">
        <f t="shared" si="0"/>
        <v>393</v>
      </c>
    </row>
    <row r="11" spans="1:5" ht="22.5" customHeight="1">
      <c r="A11" s="2" t="s">
        <v>14</v>
      </c>
      <c r="B11" s="3">
        <f>VLOOKUP(A11,HM_Unit!$A$2:$D$107,4,0)</f>
        <v>18054</v>
      </c>
      <c r="C11" s="3">
        <f>VLOOKUP(A11,'Summary KPI'!$B$10:$E$112,4,0)</f>
        <v>18302</v>
      </c>
      <c r="D11" s="3">
        <f>SUMIF('Data Down'!$D:$D,A11,'Data Down'!N:N)</f>
        <v>260.33374986795462</v>
      </c>
      <c r="E11" s="3">
        <f t="shared" si="0"/>
        <v>248</v>
      </c>
    </row>
    <row r="12" spans="1:5" ht="22.5" customHeight="1">
      <c r="A12" s="2" t="s">
        <v>15</v>
      </c>
      <c r="B12" s="3">
        <f>VLOOKUP(A12,HM_Unit!$A$2:$D$107,4,0)</f>
        <v>17501</v>
      </c>
      <c r="C12" s="3">
        <f>VLOOKUP(A12,'Summary KPI'!$B$10:$E$112,4,0)</f>
        <v>17890</v>
      </c>
      <c r="D12" s="3">
        <f>SUMIF('Data Down'!$D:$D,A12,'Data Down'!N:N)</f>
        <v>60.700097120341788</v>
      </c>
      <c r="E12" s="3">
        <f t="shared" si="0"/>
        <v>389</v>
      </c>
    </row>
    <row r="13" spans="1:5" ht="22.5" customHeight="1">
      <c r="A13" s="2" t="s">
        <v>16</v>
      </c>
      <c r="B13" s="3">
        <f>VLOOKUP(A13,HM_Unit!$A$2:$D$107,4,0)</f>
        <v>17922</v>
      </c>
      <c r="C13" s="3">
        <f>VLOOKUP(A13,'Summary KPI'!$B$10:$E$112,4,0)</f>
        <v>18308</v>
      </c>
      <c r="D13" s="3">
        <f>SUMIF('Data Down'!$D:$D,A13,'Data Down'!N:N)</f>
        <v>34.916722533383975</v>
      </c>
      <c r="E13" s="3">
        <f t="shared" si="0"/>
        <v>386</v>
      </c>
    </row>
    <row r="14" spans="1:5" ht="22.5" customHeight="1">
      <c r="A14" s="2" t="s">
        <v>17</v>
      </c>
      <c r="B14" s="3">
        <f>VLOOKUP(A14,HM_Unit!$A$2:$D$107,4,0)</f>
        <v>18386</v>
      </c>
      <c r="C14" s="3">
        <f>VLOOKUP(A14,'Summary KPI'!$B$10:$E$112,4,0)</f>
        <v>18780</v>
      </c>
      <c r="D14" s="3">
        <f>SUMIF('Data Down'!$D:$D,A14,'Data Down'!N:N)</f>
        <v>63.466768213969381</v>
      </c>
      <c r="E14" s="3">
        <f t="shared" si="0"/>
        <v>394</v>
      </c>
    </row>
    <row r="15" spans="1:5" ht="22.5" customHeight="1">
      <c r="A15" s="2" t="s">
        <v>18</v>
      </c>
      <c r="B15" s="3">
        <f>VLOOKUP(A15,HM_Unit!$A$2:$D$107,4,0)</f>
        <v>18298</v>
      </c>
      <c r="C15" s="3">
        <f>VLOOKUP(A15,'Summary KPI'!$B$10:$E$112,4,0)</f>
        <v>18723</v>
      </c>
      <c r="D15" s="3">
        <f>SUMIF('Data Down'!$D:$D,A15,'Data Down'!N:N)</f>
        <v>28.000044799838925</v>
      </c>
      <c r="E15" s="3">
        <f t="shared" si="0"/>
        <v>425</v>
      </c>
    </row>
    <row r="16" spans="1:5" ht="22.5" customHeight="1">
      <c r="A16" s="2" t="s">
        <v>19</v>
      </c>
      <c r="B16" s="3">
        <f>VLOOKUP(A16,HM_Unit!$A$2:$D$107,4,0)</f>
        <v>18161</v>
      </c>
      <c r="C16" s="3">
        <f>VLOOKUP(A16,'Summary KPI'!$B$10:$E$112,4,0)</f>
        <v>18566</v>
      </c>
      <c r="D16" s="3">
        <f>SUMIF('Data Down'!$D:$D,A16,'Data Down'!N:N)</f>
        <v>55.266755093587477</v>
      </c>
      <c r="E16" s="3">
        <f t="shared" si="0"/>
        <v>405</v>
      </c>
    </row>
    <row r="17" spans="1:5" ht="22.5" customHeight="1">
      <c r="A17" s="2" t="s">
        <v>20</v>
      </c>
      <c r="B17" s="3">
        <f>VLOOKUP(A17,HM_Unit!$A$2:$D$107,4,0)</f>
        <v>17588</v>
      </c>
      <c r="C17" s="3">
        <f>VLOOKUP(A17,'Summary KPI'!$B$10:$E$112,4,0)</f>
        <v>18023</v>
      </c>
      <c r="D17" s="3">
        <f>SUMIF('Data Down'!$D:$D,A17,'Data Down'!N:N)</f>
        <v>8.6833472267044378</v>
      </c>
      <c r="E17" s="3">
        <f t="shared" si="0"/>
        <v>435</v>
      </c>
    </row>
    <row r="18" spans="1:5" ht="22.5" customHeight="1">
      <c r="A18" s="2" t="s">
        <v>21</v>
      </c>
      <c r="B18" s="3">
        <f>VLOOKUP(A18,HM_Unit!$A$2:$D$107,4,0)</f>
        <v>14887</v>
      </c>
      <c r="C18" s="3">
        <f>VLOOKUP(A18,'Summary KPI'!$B$10:$E$112,4,0)</f>
        <v>15310</v>
      </c>
      <c r="D18" s="3">
        <f>SUMIF('Data Down'!$D:$D,A18,'Data Down'!N:N)</f>
        <v>36.716725414191899</v>
      </c>
      <c r="E18" s="3">
        <f t="shared" si="0"/>
        <v>423</v>
      </c>
    </row>
    <row r="19" spans="1:5" ht="22.5" customHeight="1">
      <c r="A19" s="2" t="s">
        <v>22</v>
      </c>
      <c r="B19" s="3">
        <f>VLOOKUP(A19,HM_Unit!$A$2:$D$107,4,0)</f>
        <v>19835</v>
      </c>
      <c r="C19" s="3">
        <f>VLOOKUP(A19,'Summary KPI'!$B$10:$E$112,4,0)</f>
        <v>20243</v>
      </c>
      <c r="D19" s="3">
        <f>SUMIF('Data Down'!$D:$D,A19,'Data Down'!N:N)</f>
        <v>26.033374987249445</v>
      </c>
      <c r="E19" s="3">
        <f t="shared" si="0"/>
        <v>408</v>
      </c>
    </row>
    <row r="20" spans="1:5" ht="22.5" customHeight="1">
      <c r="A20" s="2" t="s">
        <v>23</v>
      </c>
      <c r="B20" s="3">
        <f>VLOOKUP(A20,HM_Unit!$A$2:$D$107,4,0)</f>
        <v>19561</v>
      </c>
      <c r="C20" s="3">
        <f>VLOOKUP(A20,'Summary KPI'!$B$10:$E$112,4,0)</f>
        <v>19960</v>
      </c>
      <c r="D20" s="3">
        <f>SUMIF('Data Down'!$D:$D,A20,'Data Down'!N:N)</f>
        <v>47.033408586779416</v>
      </c>
      <c r="E20" s="3">
        <f t="shared" si="0"/>
        <v>399</v>
      </c>
    </row>
    <row r="21" spans="1:5" ht="22.5" customHeight="1">
      <c r="A21" s="2" t="s">
        <v>24</v>
      </c>
      <c r="B21" s="3">
        <f>VLOOKUP(A21,HM_Unit!$A$2:$D$107,4,0)</f>
        <v>18935</v>
      </c>
      <c r="C21" s="3">
        <f>VLOOKUP(A21,'Summary KPI'!$B$10:$E$112,4,0)</f>
        <v>19370</v>
      </c>
      <c r="D21" s="3">
        <f>SUMIF('Data Down'!$D:$D,A21,'Data Down'!N:N)</f>
        <v>20.566699573021275</v>
      </c>
      <c r="E21" s="3">
        <f t="shared" si="0"/>
        <v>435</v>
      </c>
    </row>
    <row r="22" spans="1:5" ht="22.5" customHeight="1">
      <c r="A22" s="2" t="s">
        <v>25</v>
      </c>
      <c r="B22" s="3">
        <f>VLOOKUP(A22,HM_Unit!$A$2:$D$107,4,0)</f>
        <v>19021</v>
      </c>
      <c r="C22" s="3">
        <f>VLOOKUP(A22,'Summary KPI'!$B$10:$E$112,4,0)</f>
        <v>19447</v>
      </c>
      <c r="D22" s="3">
        <f>SUMIF('Data Down'!$D:$D,A22,'Data Down'!N:N)</f>
        <v>30.50004880031096</v>
      </c>
      <c r="E22" s="3">
        <f t="shared" si="0"/>
        <v>426</v>
      </c>
    </row>
    <row r="23" spans="1:5" ht="22.5" customHeight="1">
      <c r="A23" s="2" t="s">
        <v>26</v>
      </c>
      <c r="B23" s="3">
        <f>VLOOKUP(A23,HM_Unit!$A$2:$D$107,4,0)</f>
        <v>18979</v>
      </c>
      <c r="C23" s="3">
        <f>VLOOKUP(A23,'Summary KPI'!$B$10:$E$112,4,0)</f>
        <v>19322</v>
      </c>
      <c r="D23" s="3">
        <f>SUMIF('Data Down'!$D:$D,A23,'Data Down'!N:N)</f>
        <v>158.46692021357254</v>
      </c>
      <c r="E23" s="3">
        <f t="shared" si="0"/>
        <v>343</v>
      </c>
    </row>
    <row r="24" spans="1:5" ht="22.5" customHeight="1">
      <c r="A24" s="2" t="s">
        <v>27</v>
      </c>
      <c r="B24" s="3">
        <f>VLOOKUP(A24,HM_Unit!$A$2:$D$107,4,0)</f>
        <v>18376</v>
      </c>
      <c r="C24" s="3">
        <f>VLOOKUP(A24,'Summary KPI'!$B$10:$E$112,4,0)</f>
        <v>18782</v>
      </c>
      <c r="D24" s="3">
        <f>SUMIF('Data Down'!$D:$D,A24,'Data Down'!N:N)</f>
        <v>46.316740773552915</v>
      </c>
      <c r="E24" s="3">
        <f t="shared" si="0"/>
        <v>406</v>
      </c>
    </row>
    <row r="25" spans="1:5" ht="22.5" customHeight="1">
      <c r="A25" s="2" t="s">
        <v>28</v>
      </c>
      <c r="B25" s="3">
        <f>VLOOKUP(A25,HM_Unit!$A$2:$D$107,4,0)</f>
        <v>18974</v>
      </c>
      <c r="C25" s="3">
        <f>VLOOKUP(A25,'Summary KPI'!$B$10:$E$112,4,0)</f>
        <v>19290</v>
      </c>
      <c r="D25" s="3">
        <f>SUMIF('Data Down'!$D:$D,A25,'Data Down'!N:N)</f>
        <v>72.650116240733325</v>
      </c>
      <c r="E25" s="3">
        <f t="shared" si="0"/>
        <v>316</v>
      </c>
    </row>
    <row r="26" spans="1:5" ht="22.5" customHeight="1">
      <c r="A26" s="2" t="s">
        <v>29</v>
      </c>
      <c r="B26" s="3">
        <f>VLOOKUP(A26,HM_Unit!$A$2:$D$107,4,0)</f>
        <v>18365</v>
      </c>
      <c r="C26" s="3">
        <f>VLOOKUP(A26,'Summary KPI'!$B$10:$E$112,4,0)</f>
        <v>18802</v>
      </c>
      <c r="D26" s="3">
        <f>SUMIF('Data Down'!$D:$D,A26,'Data Down'!N:N)</f>
        <v>13.733355306763947</v>
      </c>
      <c r="E26" s="3">
        <f t="shared" si="0"/>
        <v>437</v>
      </c>
    </row>
    <row r="27" spans="1:5" ht="22.5" customHeight="1">
      <c r="A27" s="2" t="s">
        <v>30</v>
      </c>
      <c r="B27" s="3">
        <f>VLOOKUP(A27,HM_Unit!$A$2:$D$107,4,0)</f>
        <v>19353</v>
      </c>
      <c r="C27" s="3">
        <f>VLOOKUP(A27,'Summary KPI'!$B$10:$E$112,4,0)</f>
        <v>19775</v>
      </c>
      <c r="D27" s="3">
        <f>SUMIF('Data Down'!$D:$D,A27,'Data Down'!N:N)</f>
        <v>42.133400746510752</v>
      </c>
      <c r="E27" s="3">
        <f t="shared" si="0"/>
        <v>422</v>
      </c>
    </row>
    <row r="28" spans="1:5" ht="22.5" customHeight="1">
      <c r="A28" s="2" t="s">
        <v>31</v>
      </c>
      <c r="B28" s="3">
        <f>VLOOKUP(A28,HM_Unit!$A$2:$D$107,4,0)</f>
        <v>19634</v>
      </c>
      <c r="C28" s="3">
        <f>VLOOKUP(A28,'Summary KPI'!$B$10:$E$112,4,0)</f>
        <v>20050</v>
      </c>
      <c r="D28" s="3">
        <f>SUMIF('Data Down'!$D:$D,A28,'Data Down'!N:N)</f>
        <v>19.51669789308842</v>
      </c>
      <c r="E28" s="3">
        <f t="shared" si="0"/>
        <v>416</v>
      </c>
    </row>
    <row r="29" spans="1:5" ht="22.5" customHeight="1">
      <c r="A29" s="2" t="s">
        <v>32</v>
      </c>
      <c r="B29" s="3">
        <f>VLOOKUP(A29,HM_Unit!$A$2:$D$107,4,0)</f>
        <v>17801</v>
      </c>
      <c r="C29" s="3">
        <f>VLOOKUP(A29,'Summary KPI'!$B$10:$E$112,4,0)</f>
        <v>18194</v>
      </c>
      <c r="D29" s="3">
        <f>SUMIF('Data Down'!$D:$D,A29,'Data Down'!N:N)</f>
        <v>40.916732133050125</v>
      </c>
      <c r="E29" s="3">
        <f t="shared" si="0"/>
        <v>393</v>
      </c>
    </row>
    <row r="30" spans="1:5" ht="22.5" customHeight="1">
      <c r="A30" s="2" t="s">
        <v>33</v>
      </c>
      <c r="B30" s="3">
        <f>VLOOKUP(A30,HM_Unit!$A$2:$D$107,4,0)</f>
        <v>19010</v>
      </c>
      <c r="C30" s="3">
        <f>VLOOKUP(A30,'Summary KPI'!$B$10:$E$112,4,0)</f>
        <v>19408</v>
      </c>
      <c r="D30" s="3">
        <f>SUMIF('Data Down'!$D:$D,A30,'Data Down'!N:N)</f>
        <v>62.533433387051986</v>
      </c>
      <c r="E30" s="3">
        <f t="shared" si="0"/>
        <v>398</v>
      </c>
    </row>
    <row r="31" spans="1:5" ht="22.5" customHeight="1">
      <c r="A31" s="2" t="s">
        <v>34</v>
      </c>
      <c r="B31" s="3">
        <f>VLOOKUP(A31,HM_Unit!$A$2:$D$107,4,0)</f>
        <v>17746</v>
      </c>
      <c r="C31" s="3">
        <f>VLOOKUP(A31,'Summary KPI'!$B$10:$E$112,4,0)</f>
        <v>18156</v>
      </c>
      <c r="D31" s="3">
        <f>SUMIF('Data Down'!$D:$D,A31,'Data Down'!N:N)</f>
        <v>63.150101040476159</v>
      </c>
      <c r="E31" s="3">
        <f t="shared" si="0"/>
        <v>410</v>
      </c>
    </row>
    <row r="32" spans="1:5" ht="22.5" customHeight="1">
      <c r="A32" s="2" t="s">
        <v>35</v>
      </c>
      <c r="B32" s="3">
        <f>VLOOKUP(A32,HM_Unit!$A$2:$D$107,4,0)</f>
        <v>7014</v>
      </c>
      <c r="C32" s="3">
        <f>VLOOKUP(A32,'Summary KPI'!$B$10:$E$112,4,0)</f>
        <v>7418</v>
      </c>
      <c r="D32" s="3">
        <f>SUMIF('Data Down'!$D:$D,A32,'Data Down'!N:N)</f>
        <v>32.716719014239821</v>
      </c>
      <c r="E32" s="3">
        <f t="shared" si="0"/>
        <v>404</v>
      </c>
    </row>
    <row r="33" spans="1:5" ht="22.5" customHeight="1">
      <c r="A33" s="2" t="s">
        <v>36</v>
      </c>
      <c r="B33" s="3">
        <f>VLOOKUP(A33,HM_Unit!$A$2:$D$107,4,0)</f>
        <v>16300</v>
      </c>
      <c r="C33" s="3">
        <f>VLOOKUP(A33,'Summary KPI'!$B$10:$E$112,4,0)</f>
        <v>16704</v>
      </c>
      <c r="D33" s="3">
        <f>SUMIF('Data Down'!$D:$D,A33,'Data Down'!N:N)</f>
        <v>34.933389226946304</v>
      </c>
      <c r="E33" s="3">
        <f t="shared" si="0"/>
        <v>404</v>
      </c>
    </row>
    <row r="34" spans="1:5" ht="22.5" customHeight="1">
      <c r="A34" s="2" t="s">
        <v>37</v>
      </c>
      <c r="B34" s="3">
        <f>VLOOKUP(A34,HM_Unit!$A$2:$D$107,4,0)</f>
        <v>18302</v>
      </c>
      <c r="C34" s="3">
        <f>VLOOKUP(A34,'Summary KPI'!$B$10:$E$112,4,0)</f>
        <v>18642</v>
      </c>
      <c r="D34" s="3">
        <f>SUMIF('Data Down'!$D:$D,A34,'Data Down'!N:N)</f>
        <v>97.883489947293853</v>
      </c>
      <c r="E34" s="3">
        <f t="shared" si="0"/>
        <v>340</v>
      </c>
    </row>
    <row r="35" spans="1:5" ht="22.5" customHeight="1">
      <c r="A35" s="2" t="s">
        <v>38</v>
      </c>
      <c r="B35" s="3">
        <f>VLOOKUP(A35,HM_Unit!$A$2:$D$107,4,0)</f>
        <v>18030</v>
      </c>
      <c r="C35" s="3">
        <f>VLOOKUP(A35,'Summary KPI'!$B$10:$E$112,4,0)</f>
        <v>18415</v>
      </c>
      <c r="D35" s="3">
        <f>SUMIF('Data Down'!$D:$D,A35,'Data Down'!N:N)</f>
        <v>37.333393067092182</v>
      </c>
      <c r="E35" s="3">
        <f t="shared" si="0"/>
        <v>385</v>
      </c>
    </row>
    <row r="36" spans="1:5" ht="22.5" customHeight="1">
      <c r="A36" s="2" t="s">
        <v>39</v>
      </c>
      <c r="B36" s="3">
        <f>VLOOKUP(A36,HM_Unit!$A$2:$D$107,4,0)</f>
        <v>18390</v>
      </c>
      <c r="C36" s="3">
        <f>VLOOKUP(A36,'Summary KPI'!$B$10:$E$112,4,0)</f>
        <v>18679</v>
      </c>
      <c r="D36" s="3">
        <f>SUMIF('Data Down'!$D:$D,A36,'Data Down'!N:N)</f>
        <v>187.91696733395065</v>
      </c>
      <c r="E36" s="3">
        <f t="shared" si="0"/>
        <v>289</v>
      </c>
    </row>
    <row r="37" spans="1:5" ht="22.5" customHeight="1">
      <c r="A37" s="2" t="s">
        <v>40</v>
      </c>
      <c r="B37" s="3">
        <f>VLOOKUP(A37,HM_Unit!$A$2:$D$107,4,0)</f>
        <v>17455</v>
      </c>
      <c r="C37" s="3">
        <f>VLOOKUP(A37,'Summary KPI'!$B$10:$E$112,4,0)</f>
        <v>17855</v>
      </c>
      <c r="D37" s="3">
        <f>SUMIF('Data Down'!$D:$D,A37,'Data Down'!N:N)</f>
        <v>30.083381467190048</v>
      </c>
      <c r="E37" s="3">
        <f t="shared" si="0"/>
        <v>400</v>
      </c>
    </row>
    <row r="38" spans="1:5" ht="22.5" customHeight="1">
      <c r="A38" s="2" t="s">
        <v>41</v>
      </c>
      <c r="B38" s="3">
        <f>VLOOKUP(A38,HM_Unit!$A$2:$D$107,4,0)</f>
        <v>17908</v>
      </c>
      <c r="C38" s="3">
        <f>VLOOKUP(A38,'Summary KPI'!$B$10:$E$112,4,0)</f>
        <v>18299</v>
      </c>
      <c r="D38" s="3">
        <f>SUMIF('Data Down'!$D:$D,A38,'Data Down'!N:N)</f>
        <v>47.933410027270661</v>
      </c>
      <c r="E38" s="3">
        <f t="shared" si="0"/>
        <v>391</v>
      </c>
    </row>
    <row r="39" spans="1:5" ht="22.5" customHeight="1">
      <c r="A39" s="2" t="s">
        <v>42</v>
      </c>
      <c r="B39" s="3">
        <f>VLOOKUP(A39,HM_Unit!$A$2:$D$107,4,0)</f>
        <v>690</v>
      </c>
      <c r="C39" s="3">
        <f>VLOOKUP(A39,'Summary KPI'!$B$10:$E$112,4,0)</f>
        <v>717</v>
      </c>
      <c r="D39" s="3">
        <f>SUMIF('Data Down'!$D:$D,A39,'Data Down'!N:N)</f>
        <v>0</v>
      </c>
      <c r="E39" s="3">
        <f t="shared" si="0"/>
        <v>27</v>
      </c>
    </row>
    <row r="40" spans="1:5" ht="22.5" customHeight="1">
      <c r="A40" s="2" t="s">
        <v>43</v>
      </c>
      <c r="B40" s="3">
        <f>VLOOKUP(A40,HM_Unit!$A$2:$D$107,4,0)</f>
        <v>2149</v>
      </c>
      <c r="C40" s="3">
        <f>VLOOKUP(A40,'Summary KPI'!$B$10:$E$112,4,0)</f>
        <v>2208</v>
      </c>
      <c r="D40" s="3">
        <f>SUMIF('Data Down'!$D:$D,A40,'Data Down'!N:N)</f>
        <v>0</v>
      </c>
      <c r="E40" s="3">
        <f t="shared" si="0"/>
        <v>59</v>
      </c>
    </row>
    <row r="41" spans="1:5" ht="22.5" customHeight="1">
      <c r="A41" s="2" t="s">
        <v>44</v>
      </c>
      <c r="B41" s="3">
        <f>VLOOKUP(A41,HM_Unit!$A$2:$D$107,4,0)</f>
        <v>3146</v>
      </c>
      <c r="C41" s="3">
        <f>VLOOKUP(A41,'Summary KPI'!$B$10:$E$112,4,0)</f>
        <v>3255</v>
      </c>
      <c r="D41" s="3">
        <f>SUMIF('Data Down'!$D:$D,A41,'Data Down'!N:N)</f>
        <v>0</v>
      </c>
      <c r="E41" s="3">
        <f t="shared" si="0"/>
        <v>109</v>
      </c>
    </row>
    <row r="42" spans="1:5" ht="22.5" customHeight="1">
      <c r="A42" s="2" t="s">
        <v>45</v>
      </c>
      <c r="B42" s="3">
        <f>VLOOKUP(A42,HM_Unit!$A$2:$D$107,4,0)</f>
        <v>5891</v>
      </c>
      <c r="C42" s="3">
        <f>VLOOKUP(A42,'Summary KPI'!$B$10:$E$112,4,0)</f>
        <v>6053</v>
      </c>
      <c r="D42" s="3">
        <f>SUMIF('Data Down'!$D:$D,A42,'Data Down'!N:N)</f>
        <v>0</v>
      </c>
      <c r="E42" s="3">
        <f t="shared" si="0"/>
        <v>162</v>
      </c>
    </row>
    <row r="43" spans="1:5" ht="22.5" customHeight="1">
      <c r="A43" s="2" t="s">
        <v>46</v>
      </c>
      <c r="B43" s="3">
        <f>VLOOKUP(A43,HM_Unit!$A$2:$D$107,4,0)</f>
        <v>6011</v>
      </c>
      <c r="C43" s="3">
        <f>VLOOKUP(A43,'Summary KPI'!$B$10:$E$112,4,0)</f>
        <v>6084</v>
      </c>
      <c r="D43" s="3">
        <f>SUMIF('Data Down'!$D:$D,A43,'Data Down'!N:N)</f>
        <v>0</v>
      </c>
      <c r="E43" s="3">
        <f t="shared" si="0"/>
        <v>73</v>
      </c>
    </row>
    <row r="44" spans="1:5" ht="22.5" customHeight="1">
      <c r="A44" s="2" t="s">
        <v>47</v>
      </c>
      <c r="B44" s="3">
        <f>VLOOKUP(A44,HM_Unit!$A$2:$D$107,4,0)</f>
        <v>6641</v>
      </c>
      <c r="C44" s="3">
        <f>VLOOKUP(A44,'Summary KPI'!$B$10:$E$112,4,0)</f>
        <v>6668</v>
      </c>
      <c r="D44" s="3">
        <f>SUMIF('Data Down'!$D:$D,A44,'Data Down'!N:N)</f>
        <v>0</v>
      </c>
      <c r="E44" s="3">
        <f t="shared" si="0"/>
        <v>27</v>
      </c>
    </row>
    <row r="45" spans="1:5" ht="22.5" customHeight="1">
      <c r="A45" s="2" t="s">
        <v>48</v>
      </c>
      <c r="B45" s="3">
        <f>VLOOKUP(A45,HM_Unit!$A$2:$D$107,4,0)</f>
        <v>18917</v>
      </c>
      <c r="C45" s="3">
        <f>VLOOKUP(A45,'Summary KPI'!$B$10:$E$112,4,0)</f>
        <v>19102</v>
      </c>
      <c r="D45" s="3">
        <f>SUMIF('Data Down'!$D:$D,A45,'Data Down'!N:N)</f>
        <v>0</v>
      </c>
      <c r="E45" s="3">
        <f t="shared" si="0"/>
        <v>185</v>
      </c>
    </row>
    <row r="46" spans="1:5" ht="22.5" customHeight="1">
      <c r="A46" s="2" t="s">
        <v>49</v>
      </c>
      <c r="B46" s="3">
        <f>VLOOKUP(A46,HM_Unit!$A$2:$D$107,4,0)</f>
        <v>13136</v>
      </c>
      <c r="C46" s="3">
        <f>VLOOKUP(A46,'Summary KPI'!$B$10:$E$112,4,0)</f>
        <v>13175</v>
      </c>
      <c r="D46" s="3">
        <f>SUMIF('Data Down'!$D:$D,A46,'Data Down'!N:N)</f>
        <v>576.00092160147597</v>
      </c>
      <c r="E46" s="3">
        <f t="shared" si="0"/>
        <v>39</v>
      </c>
    </row>
    <row r="47" spans="1:5" ht="22.5" customHeight="1">
      <c r="A47" s="2" t="s">
        <v>50</v>
      </c>
      <c r="B47" s="3">
        <f>VLOOKUP(A47,HM_Unit!$A$2:$D$107,4,0)</f>
        <v>12625</v>
      </c>
      <c r="C47" s="3">
        <f>VLOOKUP(A47,'Summary KPI'!$B$10:$E$112,4,0)</f>
        <v>12671</v>
      </c>
      <c r="D47" s="3">
        <f>SUMIF('Data Down'!$D:$D,A47,'Data Down'!N:N)</f>
        <v>0</v>
      </c>
      <c r="E47" s="3">
        <f t="shared" si="0"/>
        <v>46</v>
      </c>
    </row>
    <row r="48" spans="1:5" ht="22.5" customHeight="1">
      <c r="A48" s="2" t="s">
        <v>51</v>
      </c>
      <c r="B48" s="3">
        <f>VLOOKUP(A48,HM_Unit!$A$2:$D$107,4,0)</f>
        <v>8392</v>
      </c>
      <c r="C48" s="3">
        <f>VLOOKUP(A48,'Summary KPI'!$B$10:$E$112,4,0)</f>
        <v>8453</v>
      </c>
      <c r="D48" s="3">
        <f>SUMIF('Data Down'!$D:$D,A48,'Data Down'!N:N)</f>
        <v>0</v>
      </c>
      <c r="E48" s="3">
        <f t="shared" si="0"/>
        <v>61</v>
      </c>
    </row>
    <row r="49" spans="1:5" ht="22.5" customHeight="1">
      <c r="A49" s="2" t="s">
        <v>52</v>
      </c>
      <c r="B49" s="3">
        <f>VLOOKUP(A49,HM_Unit!$A$2:$D$107,4,0)</f>
        <v>5528</v>
      </c>
      <c r="C49" s="3">
        <f>VLOOKUP(A49,'Summary KPI'!$B$10:$E$112,4,0)</f>
        <v>5743</v>
      </c>
      <c r="D49" s="3">
        <f>SUMIF('Data Down'!$D:$D,A49,'Data Down'!N:N)</f>
        <v>0</v>
      </c>
      <c r="E49" s="3">
        <f t="shared" si="0"/>
        <v>215</v>
      </c>
    </row>
    <row r="50" spans="1:5" ht="22.5" customHeight="1">
      <c r="A50" s="2" t="s">
        <v>53</v>
      </c>
      <c r="B50" s="3">
        <f>VLOOKUP(A50,HM_Unit!$A$2:$D$107,4,0)</f>
        <v>3324</v>
      </c>
      <c r="C50" s="3">
        <f>VLOOKUP(A50,'Summary KPI'!$B$10:$E$112,4,0)</f>
        <v>3519</v>
      </c>
      <c r="D50" s="3">
        <f>SUMIF('Data Down'!$D:$D,A50,'Data Down'!N:N)</f>
        <v>0</v>
      </c>
      <c r="E50" s="3">
        <f t="shared" si="0"/>
        <v>195</v>
      </c>
    </row>
    <row r="51" spans="1:5" ht="22.5" customHeight="1">
      <c r="A51" s="2" t="s">
        <v>54</v>
      </c>
      <c r="B51" s="3">
        <f>VLOOKUP(A51,HM_Unit!$A$2:$D$107,4,0)</f>
        <v>25267</v>
      </c>
      <c r="C51" s="3">
        <f>VLOOKUP(A51,'Summary KPI'!$B$10:$E$112,4,0)</f>
        <v>25415</v>
      </c>
      <c r="D51" s="3">
        <f>SUMIF('Data Down'!$D:$D,A51,'Data Down'!N:N)</f>
        <v>0</v>
      </c>
      <c r="E51" s="3">
        <f t="shared" si="0"/>
        <v>148</v>
      </c>
    </row>
    <row r="52" spans="1:5" ht="22.5" customHeight="1">
      <c r="A52" s="2" t="s">
        <v>55</v>
      </c>
      <c r="B52" s="3">
        <f>VLOOKUP(A52,HM_Unit!$A$2:$D$107,4,0)</f>
        <v>925</v>
      </c>
      <c r="C52" s="3">
        <f>VLOOKUP(A52,'Summary KPI'!$B$10:$E$112,4,0)</f>
        <v>1220</v>
      </c>
      <c r="D52" s="3">
        <f>SUMIF('Data Down'!$D:$D,A52,'Data Down'!N:N)</f>
        <v>0</v>
      </c>
      <c r="E52" s="3">
        <f t="shared" si="0"/>
        <v>295</v>
      </c>
    </row>
    <row r="53" spans="1:5" ht="22.5" customHeight="1">
      <c r="A53" s="2" t="s">
        <v>56</v>
      </c>
      <c r="B53" s="3">
        <f>VLOOKUP(A53,HM_Unit!$A$2:$D$107,4,0)</f>
        <v>9643</v>
      </c>
      <c r="C53" s="3">
        <f>VLOOKUP(A53,'Summary KPI'!$B$10:$E$112,4,0)</f>
        <v>9643</v>
      </c>
      <c r="D53" s="3">
        <f>SUMIF('Data Down'!$D:$D,A53,'Data Down'!N:N)</f>
        <v>0</v>
      </c>
      <c r="E53" s="3">
        <f t="shared" si="0"/>
        <v>0</v>
      </c>
    </row>
    <row r="54" spans="1:5" ht="22.5" customHeight="1">
      <c r="A54" s="2" t="s">
        <v>57</v>
      </c>
      <c r="B54" s="3">
        <f>VLOOKUP(A54,HM_Unit!$A$2:$D$107,4,0)</f>
        <v>18180</v>
      </c>
      <c r="C54" s="3">
        <f>VLOOKUP(A54,'Summary KPI'!$B$10:$E$112,4,0)</f>
        <v>18463</v>
      </c>
      <c r="D54" s="3">
        <f>SUMIF('Data Down'!$D:$D,A54,'Data Down'!N:N)</f>
        <v>0</v>
      </c>
      <c r="E54" s="3">
        <f t="shared" si="0"/>
        <v>283</v>
      </c>
    </row>
    <row r="55" spans="1:5" ht="22.5" customHeight="1">
      <c r="A55" s="2" t="s">
        <v>58</v>
      </c>
      <c r="B55" s="3">
        <f>VLOOKUP(A55,HM_Unit!$A$2:$D$107,4,0)</f>
        <v>16673</v>
      </c>
      <c r="C55" s="3">
        <f>VLOOKUP(A55,'Summary KPI'!$B$10:$E$112,4,0)</f>
        <v>16852</v>
      </c>
      <c r="D55" s="3">
        <f>SUMIF('Data Down'!$D:$D,A55,'Data Down'!N:N)</f>
        <v>168.00026880043049</v>
      </c>
      <c r="E55" s="3">
        <f t="shared" si="0"/>
        <v>179</v>
      </c>
    </row>
    <row r="56" spans="1:5" ht="22.5" customHeight="1">
      <c r="A56" s="2" t="s">
        <v>59</v>
      </c>
      <c r="B56" s="3">
        <f>VLOOKUP(A56,HM_Unit!$A$2:$D$107,4,0)</f>
        <v>16605</v>
      </c>
      <c r="C56" s="3">
        <f>VLOOKUP(A56,'Summary KPI'!$B$10:$E$112,4,0)</f>
        <v>16770</v>
      </c>
      <c r="D56" s="3">
        <f>SUMIF('Data Down'!$D:$D,A56,'Data Down'!N:N)</f>
        <v>432.00069120110697</v>
      </c>
      <c r="E56" s="3">
        <f t="shared" si="0"/>
        <v>165</v>
      </c>
    </row>
    <row r="57" spans="1:5" ht="22.5" customHeight="1">
      <c r="A57" s="2" t="s">
        <v>60</v>
      </c>
      <c r="B57" s="3">
        <f>VLOOKUP(A57,HM_Unit!$A$2:$D$107,4,0)</f>
        <v>18697</v>
      </c>
      <c r="C57" s="3">
        <f>VLOOKUP(A57,'Summary KPI'!$B$10:$E$112,4,0)</f>
        <v>19030</v>
      </c>
      <c r="D57" s="3">
        <f>SUMIF('Data Down'!$D:$D,A57,'Data Down'!N:N)</f>
        <v>0</v>
      </c>
      <c r="E57" s="3">
        <f t="shared" si="0"/>
        <v>333</v>
      </c>
    </row>
    <row r="58" spans="1:5" ht="22.5" customHeight="1">
      <c r="A58" s="2" t="s">
        <v>61</v>
      </c>
      <c r="B58" s="3">
        <f>VLOOKUP(A58,HM_Unit!$A$2:$D$107,4,0)</f>
        <v>885</v>
      </c>
      <c r="C58" s="3">
        <f>VLOOKUP(A58,'Summary KPI'!$B$10:$E$112,4,0)</f>
        <v>885</v>
      </c>
      <c r="D58" s="3">
        <f>SUMIF('Data Down'!$D:$D,A58,'Data Down'!N:N)</f>
        <v>0</v>
      </c>
      <c r="E58" s="3">
        <f t="shared" si="0"/>
        <v>0</v>
      </c>
    </row>
    <row r="59" spans="1:5" ht="22.5" customHeight="1">
      <c r="A59" s="2" t="s">
        <v>62</v>
      </c>
      <c r="B59" s="3">
        <f>VLOOKUP(A59,HM_Unit!$A$2:$D$107,4,0)</f>
        <v>8068</v>
      </c>
      <c r="C59" s="3">
        <f>VLOOKUP(A59,'Summary KPI'!$B$10:$E$112,4,0)</f>
        <v>8238</v>
      </c>
      <c r="D59" s="3">
        <f>SUMIF('Data Down'!$D:$D,A59,'Data Down'!N:N)</f>
        <v>0</v>
      </c>
      <c r="E59" s="3">
        <f t="shared" si="0"/>
        <v>170</v>
      </c>
    </row>
    <row r="60" spans="1:5" ht="22.5" customHeight="1">
      <c r="A60" s="2" t="s">
        <v>63</v>
      </c>
      <c r="B60" s="3">
        <f>VLOOKUP(A60,HM_Unit!$A$2:$D$107,4,0)</f>
        <v>36534</v>
      </c>
      <c r="C60" s="3">
        <f>VLOOKUP(A60,'Summary KPI'!$B$10:$E$112,4,0)</f>
        <v>36920</v>
      </c>
      <c r="D60" s="3">
        <f>SUMIF('Data Down'!$D:$D,A60,'Data Down'!N:N)</f>
        <v>0</v>
      </c>
      <c r="E60" s="3">
        <f t="shared" si="0"/>
        <v>386</v>
      </c>
    </row>
    <row r="61" spans="1:5" ht="22.5" customHeight="1">
      <c r="A61" s="2" t="s">
        <v>64</v>
      </c>
      <c r="B61" s="3">
        <f>VLOOKUP(A61,HM_Unit!$A$2:$D$107,4,0)</f>
        <v>18195</v>
      </c>
      <c r="C61" s="3">
        <f>VLOOKUP(A61,'Summary KPI'!$B$10:$E$112,4,0)</f>
        <v>18325</v>
      </c>
      <c r="D61" s="3">
        <f>SUMIF('Data Down'!$D:$D,A61,'Data Down'!N:N)</f>
        <v>0</v>
      </c>
      <c r="E61" s="3">
        <f t="shared" si="0"/>
        <v>130</v>
      </c>
    </row>
    <row r="62" spans="1:5" ht="22.5" customHeight="1">
      <c r="A62" s="2" t="s">
        <v>65</v>
      </c>
      <c r="B62" s="3">
        <f>VLOOKUP(A62,HM_Unit!$A$2:$D$107,4,0)</f>
        <v>8857</v>
      </c>
      <c r="C62" s="3">
        <f>VLOOKUP(A62,'Summary KPI'!$B$10:$E$112,4,0)</f>
        <v>9044</v>
      </c>
      <c r="D62" s="3">
        <f>SUMIF('Data Down'!$D:$D,A62,'Data Down'!N:N)</f>
        <v>0</v>
      </c>
      <c r="E62" s="3">
        <f t="shared" si="0"/>
        <v>187</v>
      </c>
    </row>
    <row r="63" spans="1:5" ht="22.5" customHeight="1">
      <c r="A63" s="2" t="s">
        <v>66</v>
      </c>
      <c r="B63" s="3">
        <f>VLOOKUP(A63,HM_Unit!$A$2:$D$107,4,0)</f>
        <v>38362</v>
      </c>
      <c r="C63" s="3">
        <f>VLOOKUP(A63,'Summary KPI'!$B$10:$E$112,4,0)</f>
        <v>38362</v>
      </c>
      <c r="D63" s="3">
        <f>SUMIF('Data Down'!$D:$D,A63,'Data Down'!N:N)</f>
        <v>0</v>
      </c>
      <c r="E63" s="3">
        <f t="shared" si="0"/>
        <v>0</v>
      </c>
    </row>
    <row r="64" spans="1:5" ht="22.5" customHeight="1">
      <c r="A64" s="2" t="s">
        <v>67</v>
      </c>
      <c r="B64" s="3">
        <f>VLOOKUP(A64,HM_Unit!$A$2:$D$107,4,0)</f>
        <v>17880</v>
      </c>
      <c r="C64" s="3">
        <f>VLOOKUP(A64,'Summary KPI'!$B$10:$E$112,4,0)</f>
        <v>17880</v>
      </c>
      <c r="D64" s="3">
        <f>SUMIF('Data Down'!$D:$D,A64,'Data Down'!N:N)</f>
        <v>696.00111360178346</v>
      </c>
      <c r="E64" s="3">
        <f t="shared" si="0"/>
        <v>0</v>
      </c>
    </row>
    <row r="65" spans="1:5" ht="22.5" customHeight="1">
      <c r="A65" s="2" t="s">
        <v>68</v>
      </c>
      <c r="B65" s="3">
        <f>VLOOKUP(A65,HM_Unit!$A$2:$D$107,4,0)</f>
        <v>19450</v>
      </c>
      <c r="C65" s="3">
        <f>VLOOKUP(A65,'Summary KPI'!$B$10:$E$112,4,0)</f>
        <v>19450</v>
      </c>
      <c r="D65" s="3">
        <f>SUMIF('Data Down'!$D:$D,A65,'Data Down'!N:N)</f>
        <v>696.00111360178346</v>
      </c>
      <c r="E65" s="3">
        <f t="shared" si="0"/>
        <v>0</v>
      </c>
    </row>
    <row r="66" spans="1:5" ht="22.5" customHeight="1">
      <c r="A66" s="2" t="s">
        <v>69</v>
      </c>
      <c r="B66" s="3">
        <f>VLOOKUP(A66,HM_Unit!$A$2:$D$107,4,0)</f>
        <v>17945</v>
      </c>
      <c r="C66" s="3">
        <f>VLOOKUP(A66,'Summary KPI'!$B$10:$E$112,4,0)</f>
        <v>18328</v>
      </c>
      <c r="D66" s="3">
        <f>SUMIF('Data Down'!$D:$D,A66,'Data Down'!N:N)</f>
        <v>0</v>
      </c>
      <c r="E66" s="3">
        <f t="shared" si="0"/>
        <v>383</v>
      </c>
    </row>
    <row r="67" spans="1:5" ht="22.5" customHeight="1">
      <c r="A67" s="2" t="s">
        <v>70</v>
      </c>
      <c r="B67" s="3">
        <f>VLOOKUP(A67,HM_Unit!$A$2:$D$107,4,0)</f>
        <v>18022</v>
      </c>
      <c r="C67" s="3">
        <f>VLOOKUP(A67,'Summary KPI'!$B$10:$E$112,4,0)</f>
        <v>18392</v>
      </c>
      <c r="D67" s="3">
        <f>SUMIF('Data Down'!$D:$D,A67,'Data Down'!N:N)</f>
        <v>0</v>
      </c>
      <c r="E67" s="3">
        <f t="shared" si="0"/>
        <v>370</v>
      </c>
    </row>
    <row r="68" spans="1:5" ht="22.5" customHeight="1">
      <c r="A68" s="2" t="s">
        <v>71</v>
      </c>
      <c r="B68" s="3">
        <f>VLOOKUP(A68,HM_Unit!$A$2:$D$107,4,0)</f>
        <v>16854</v>
      </c>
      <c r="C68" s="3">
        <f>VLOOKUP(A68,'Summary KPI'!$B$10:$E$112,4,0)</f>
        <v>17136</v>
      </c>
      <c r="D68" s="3">
        <f>SUMIF('Data Down'!$D:$D,A68,'Data Down'!N:N)</f>
        <v>0</v>
      </c>
      <c r="E68" s="3">
        <f t="shared" si="0"/>
        <v>282</v>
      </c>
    </row>
    <row r="69" spans="1:5" ht="22.5" customHeight="1">
      <c r="A69" s="2" t="s">
        <v>72</v>
      </c>
      <c r="B69" s="3">
        <f>VLOOKUP(A69,HM_Unit!$A$2:$D$107,4,0)</f>
        <v>17639</v>
      </c>
      <c r="C69" s="3">
        <f>VLOOKUP(A69,'Summary KPI'!$B$10:$E$112,4,0)</f>
        <v>18007</v>
      </c>
      <c r="D69" s="3">
        <f>SUMIF('Data Down'!$D:$D,A69,'Data Down'!N:N)</f>
        <v>0</v>
      </c>
      <c r="E69" s="3">
        <f t="shared" si="0"/>
        <v>368</v>
      </c>
    </row>
    <row r="70" spans="1:5" ht="22.5" customHeight="1">
      <c r="A70" s="2" t="s">
        <v>73</v>
      </c>
      <c r="B70" s="3">
        <f>VLOOKUP(A70,HM_Unit!$A$2:$D$107,4,0)</f>
        <v>17535</v>
      </c>
      <c r="C70" s="3">
        <f>VLOOKUP(A70,'Summary KPI'!$B$10:$E$112,4,0)</f>
        <v>17803</v>
      </c>
      <c r="D70" s="3">
        <f>SUMIF('Data Down'!$D:$D,A70,'Data Down'!N:N)</f>
        <v>0</v>
      </c>
      <c r="E70" s="3">
        <f t="shared" si="0"/>
        <v>268</v>
      </c>
    </row>
    <row r="71" spans="1:5" ht="22.5" customHeight="1">
      <c r="A71" s="2" t="s">
        <v>74</v>
      </c>
      <c r="B71" s="3">
        <f>VLOOKUP(A71,HM_Unit!$A$2:$D$107,4,0)</f>
        <v>21328</v>
      </c>
      <c r="C71" s="3">
        <f>VLOOKUP(A71,'Summary KPI'!$B$10:$E$112,4,0)</f>
        <v>21661</v>
      </c>
      <c r="D71" s="3">
        <f>SUMIF('Data Down'!$D:$D,A71,'Data Down'!N:N)</f>
        <v>0</v>
      </c>
      <c r="E71" s="3">
        <f t="shared" si="0"/>
        <v>333</v>
      </c>
    </row>
    <row r="72" spans="1:5" ht="22.5" customHeight="1">
      <c r="A72" s="2" t="s">
        <v>75</v>
      </c>
      <c r="B72" s="3">
        <f>VLOOKUP(A72,HM_Unit!$A$2:$D$107,4,0)</f>
        <v>29365</v>
      </c>
      <c r="C72" s="3">
        <f>VLOOKUP(A72,'Summary KPI'!$B$10:$E$112,4,0)</f>
        <v>29671</v>
      </c>
      <c r="D72" s="3">
        <f>SUMIF('Data Down'!$D:$D,A72,'Data Down'!N:N)</f>
        <v>0</v>
      </c>
      <c r="E72" s="3">
        <f t="shared" si="0"/>
        <v>306</v>
      </c>
    </row>
    <row r="73" spans="1:5" ht="22.5" customHeight="1">
      <c r="A73" s="2" t="s">
        <v>76</v>
      </c>
      <c r="B73" s="3">
        <f>VLOOKUP(A73,HM_Unit!$A$2:$D$107,4,0)</f>
        <v>24361</v>
      </c>
      <c r="C73" s="3">
        <f>VLOOKUP(A73,'Summary KPI'!$B$10:$E$112,4,0)</f>
        <v>24694</v>
      </c>
      <c r="D73" s="3">
        <f>SUMIF('Data Down'!$D:$D,A73,'Data Down'!N:N)</f>
        <v>0</v>
      </c>
      <c r="E73" s="3">
        <f t="shared" si="0"/>
        <v>333</v>
      </c>
    </row>
    <row r="74" spans="1:5" ht="22.5" customHeight="1">
      <c r="A74" s="2" t="s">
        <v>77</v>
      </c>
      <c r="B74" s="3">
        <f>VLOOKUP(A74,HM_Unit!$A$2:$D$107,4,0)</f>
        <v>24681</v>
      </c>
      <c r="C74" s="3">
        <f>VLOOKUP(A74,'Summary KPI'!$B$10:$E$112,4,0)</f>
        <v>25065</v>
      </c>
      <c r="D74" s="3">
        <f>SUMIF('Data Down'!$D:$D,A74,'Data Down'!N:N)</f>
        <v>0</v>
      </c>
      <c r="E74" s="3">
        <f t="shared" si="0"/>
        <v>384</v>
      </c>
    </row>
    <row r="75" spans="1:5" ht="22.5" customHeight="1">
      <c r="A75" s="2" t="s">
        <v>78</v>
      </c>
      <c r="B75" s="3">
        <f>VLOOKUP(A75,HM_Unit!$A$2:$D$107,4,0)</f>
        <v>5704</v>
      </c>
      <c r="C75" s="3">
        <f>VLOOKUP(A75,'Summary KPI'!$B$10:$E$112,4,0)</f>
        <v>6077</v>
      </c>
      <c r="D75" s="3">
        <f>SUMIF('Data Down'!$D:$D,A75,'Data Down'!N:N)</f>
        <v>0</v>
      </c>
      <c r="E75" s="3">
        <f t="shared" si="0"/>
        <v>373</v>
      </c>
    </row>
    <row r="76" spans="1:5" ht="22.5" customHeight="1">
      <c r="A76" s="2" t="s">
        <v>79</v>
      </c>
      <c r="B76" s="3">
        <f>VLOOKUP(A76,HM_Unit!$A$2:$D$107,4,0)</f>
        <v>25701</v>
      </c>
      <c r="C76" s="3">
        <f>VLOOKUP(A76,'Summary KPI'!$B$10:$E$112,4,0)</f>
        <v>26061</v>
      </c>
      <c r="D76" s="3">
        <f>SUMIF('Data Down'!$D:$D,A76,'Data Down'!N:N)</f>
        <v>0</v>
      </c>
      <c r="E76" s="3">
        <f t="shared" si="0"/>
        <v>360</v>
      </c>
    </row>
    <row r="77" spans="1:5" ht="22.5" customHeight="1">
      <c r="A77" s="2" t="s">
        <v>80</v>
      </c>
      <c r="B77" s="3">
        <f>VLOOKUP(A77,HM_Unit!$A$2:$D$107,4,0)</f>
        <v>19930</v>
      </c>
      <c r="C77" s="3">
        <f>VLOOKUP(A77,'Summary KPI'!$B$10:$E$112,4,0)</f>
        <v>20301</v>
      </c>
      <c r="D77" s="3">
        <f>SUMIF('Data Down'!$D:$D,A77,'Data Down'!N:N)</f>
        <v>0</v>
      </c>
      <c r="E77" s="3">
        <f t="shared" si="0"/>
        <v>371</v>
      </c>
    </row>
    <row r="78" spans="1:5" ht="22.5" customHeight="1">
      <c r="A78" s="2" t="s">
        <v>81</v>
      </c>
      <c r="B78" s="3">
        <f>VLOOKUP(A78,HM_Unit!$A$2:$D$107,4,0)</f>
        <v>19691</v>
      </c>
      <c r="C78" s="3">
        <f>VLOOKUP(A78,'Summary KPI'!$B$10:$E$112,4,0)</f>
        <v>20039</v>
      </c>
      <c r="D78" s="3">
        <f>SUMIF('Data Down'!$D:$D,A78,'Data Down'!N:N)</f>
        <v>0</v>
      </c>
      <c r="E78" s="3">
        <f t="shared" si="0"/>
        <v>348</v>
      </c>
    </row>
    <row r="79" spans="1:5" ht="22.5" customHeight="1">
      <c r="A79" s="2" t="s">
        <v>82</v>
      </c>
      <c r="B79" s="3">
        <f>VLOOKUP(A79,HM_Unit!$A$2:$D$107,4,0)</f>
        <v>18751</v>
      </c>
      <c r="C79" s="3">
        <f>VLOOKUP(A79,'Summary KPI'!$B$10:$E$112,4,0)</f>
        <v>19120</v>
      </c>
      <c r="D79" s="3">
        <f>SUMIF('Data Down'!$D:$D,A79,'Data Down'!N:N)</f>
        <v>0</v>
      </c>
      <c r="E79" s="3">
        <f t="shared" si="0"/>
        <v>369</v>
      </c>
    </row>
    <row r="80" spans="1:5" ht="22.5" customHeight="1">
      <c r="A80" s="2" t="s">
        <v>83</v>
      </c>
      <c r="B80" s="3">
        <f>VLOOKUP(A80,HM_Unit!$A$2:$D$107,4,0)</f>
        <v>21249</v>
      </c>
      <c r="C80" s="3">
        <f>VLOOKUP(A80,'Summary KPI'!$B$10:$E$112,4,0)</f>
        <v>21588</v>
      </c>
      <c r="D80" s="3">
        <f>SUMIF('Data Down'!$D:$D,A80,'Data Down'!N:N)</f>
        <v>0</v>
      </c>
      <c r="E80" s="3">
        <f t="shared" si="0"/>
        <v>339</v>
      </c>
    </row>
    <row r="81" spans="1:5" ht="22.5" customHeight="1">
      <c r="A81" s="2" t="s">
        <v>84</v>
      </c>
      <c r="B81" s="3">
        <f>VLOOKUP(A81,HM_Unit!$A$2:$D$107,4,0)</f>
        <v>21241</v>
      </c>
      <c r="C81" s="3">
        <f>VLOOKUP(A81,'Summary KPI'!$B$10:$E$112,4,0)</f>
        <v>21401</v>
      </c>
      <c r="D81" s="3">
        <f>SUMIF('Data Down'!$D:$D,A81,'Data Down'!N:N)</f>
        <v>0</v>
      </c>
      <c r="E81" s="3">
        <f t="shared" si="0"/>
        <v>160</v>
      </c>
    </row>
    <row r="82" spans="1:5" ht="22.5" customHeight="1">
      <c r="A82" s="2" t="s">
        <v>85</v>
      </c>
      <c r="B82" s="3">
        <f>VLOOKUP(A82,HM_Unit!$A$2:$D$107,4,0)</f>
        <v>18680</v>
      </c>
      <c r="C82" s="3">
        <f>VLOOKUP(A82,'Summary KPI'!$B$10:$E$112,4,0)</f>
        <v>19104</v>
      </c>
      <c r="D82" s="3">
        <f>SUMIF('Data Down'!$D:$D,A82,'Data Down'!N:N)</f>
        <v>0</v>
      </c>
      <c r="E82" s="3">
        <f t="shared" si="0"/>
        <v>424</v>
      </c>
    </row>
    <row r="83" spans="1:5" ht="22.5" customHeight="1">
      <c r="A83" s="2" t="s">
        <v>86</v>
      </c>
      <c r="B83" s="3">
        <f>VLOOKUP(A83,HM_Unit!$A$2:$D$107,4,0)</f>
        <v>17444</v>
      </c>
      <c r="C83" s="3">
        <f>VLOOKUP(A83,'Summary KPI'!$B$10:$E$112,4,0)</f>
        <v>17720</v>
      </c>
      <c r="D83" s="3">
        <f>SUMIF('Data Down'!$D:$D,A83,'Data Down'!N:N)</f>
        <v>0</v>
      </c>
      <c r="E83" s="3">
        <f t="shared" si="0"/>
        <v>276</v>
      </c>
    </row>
    <row r="84" spans="1:5" ht="22.5" customHeight="1">
      <c r="A84" s="2" t="s">
        <v>87</v>
      </c>
      <c r="B84" s="3">
        <f>VLOOKUP(A84,HM_Unit!$A$2:$D$107,4,0)</f>
        <v>7119</v>
      </c>
      <c r="C84" s="3">
        <f>VLOOKUP(A84,'Summary KPI'!$B$10:$E$112,4,0)</f>
        <v>7502</v>
      </c>
      <c r="D84" s="3">
        <f>SUMIF('Data Down'!$D:$D,A84,'Data Down'!N:N)</f>
        <v>0</v>
      </c>
      <c r="E84" s="3">
        <f t="shared" si="0"/>
        <v>383</v>
      </c>
    </row>
    <row r="85" spans="1:5" ht="22.5" customHeight="1">
      <c r="A85" s="2" t="s">
        <v>88</v>
      </c>
      <c r="B85" s="3">
        <f>VLOOKUP(A85,HM_Unit!$A$2:$D$107,4,0)</f>
        <v>18026</v>
      </c>
      <c r="C85" s="3">
        <f>VLOOKUP(A85,'Summary KPI'!$B$10:$E$112,4,0)</f>
        <v>18425</v>
      </c>
      <c r="D85" s="3">
        <f>SUMIF('Data Down'!$D:$D,A85,'Data Down'!N:N)</f>
        <v>34.033387787153579</v>
      </c>
      <c r="E85" s="3">
        <f t="shared" si="0"/>
        <v>399</v>
      </c>
    </row>
    <row r="86" spans="1:5" ht="22.5" customHeight="1">
      <c r="A86" s="2" t="s">
        <v>89</v>
      </c>
      <c r="B86" s="3">
        <f>VLOOKUP(A86,HM_Unit!$A$2:$D$107,4,0)</f>
        <v>4463</v>
      </c>
      <c r="C86" s="3">
        <f>VLOOKUP(A86,'Summary KPI'!$B$10:$E$112,4,0)</f>
        <v>4877</v>
      </c>
      <c r="D86" s="3">
        <f>SUMIF('Data Down'!$D:$D,A86,'Data Down'!N:N)</f>
        <v>26.166708533652599</v>
      </c>
      <c r="E86" s="3">
        <f t="shared" si="0"/>
        <v>414</v>
      </c>
    </row>
    <row r="87" spans="1:5" ht="22.5" customHeight="1">
      <c r="A87" s="2" t="s">
        <v>90</v>
      </c>
      <c r="B87" s="3">
        <f>VLOOKUP(A87,HM_Unit!$A$2:$D$107,4,0)</f>
        <v>17905</v>
      </c>
      <c r="C87" s="3">
        <f>VLOOKUP(A87,'Summary KPI'!$B$10:$E$112,4,0)</f>
        <v>18317</v>
      </c>
      <c r="D87" s="3">
        <f>SUMIF('Data Down'!$D:$D,A87,'Data Down'!N:N)</f>
        <v>39.700063520288012</v>
      </c>
      <c r="E87" s="3">
        <f t="shared" si="0"/>
        <v>412</v>
      </c>
    </row>
    <row r="88" spans="1:5" ht="22.5" customHeight="1">
      <c r="A88" s="2" t="s">
        <v>91</v>
      </c>
      <c r="B88" s="3">
        <f>VLOOKUP(A88,HM_Unit!$A$2:$D$107,4,0)</f>
        <v>18857</v>
      </c>
      <c r="C88" s="3">
        <f>VLOOKUP(A88,'Summary KPI'!$B$10:$E$112,4,0)</f>
        <v>19287</v>
      </c>
      <c r="D88" s="3">
        <f>SUMIF('Data Down'!$D:$D,A88,'Data Down'!N:N)</f>
        <v>15.716691813090321</v>
      </c>
      <c r="E88" s="3">
        <f t="shared" si="0"/>
        <v>430</v>
      </c>
    </row>
    <row r="89" spans="1:5" ht="22.5" customHeight="1">
      <c r="A89" s="2" t="s">
        <v>92</v>
      </c>
      <c r="B89" s="3">
        <f>VLOOKUP(A89,HM_Unit!$A$2:$D$107,4,0)</f>
        <v>18246</v>
      </c>
      <c r="C89" s="3">
        <f>VLOOKUP(A89,'Summary KPI'!$B$10:$E$112,4,0)</f>
        <v>18675</v>
      </c>
      <c r="D89" s="3">
        <f>SUMIF('Data Down'!$D:$D,A89,'Data Down'!N:N)</f>
        <v>24.333372267291701</v>
      </c>
      <c r="E89" s="3">
        <f t="shared" si="0"/>
        <v>429</v>
      </c>
    </row>
    <row r="90" spans="1:5" ht="22.5" customHeight="1">
      <c r="A90" s="2" t="s">
        <v>93</v>
      </c>
      <c r="B90" s="3">
        <f>VLOOKUP(A90,HM_Unit!$A$2:$D$107,4,0)</f>
        <v>18423</v>
      </c>
      <c r="C90" s="3">
        <f>VLOOKUP(A90,'Summary KPI'!$B$10:$E$112,4,0)</f>
        <v>18813</v>
      </c>
      <c r="D90" s="3">
        <f>SUMIF('Data Down'!$D:$D,A90,'Data Down'!N:N)</f>
        <v>38.433394827188124</v>
      </c>
      <c r="E90" s="3">
        <f t="shared" si="0"/>
        <v>390</v>
      </c>
    </row>
    <row r="91" spans="1:5" ht="22.5" customHeight="1">
      <c r="A91" s="2" t="s">
        <v>94</v>
      </c>
      <c r="B91" s="3">
        <f>VLOOKUP(A91,HM_Unit!$A$2:$D$107,4,0)</f>
        <v>15388</v>
      </c>
      <c r="C91" s="3">
        <f>VLOOKUP(A91,'Summary KPI'!$B$10:$E$112,4,0)</f>
        <v>15836</v>
      </c>
      <c r="D91" s="3">
        <f>SUMIF('Data Down'!$D:$D,A91,'Data Down'!N:N)</f>
        <v>6.2833433865585828</v>
      </c>
      <c r="E91" s="3">
        <f t="shared" si="0"/>
        <v>448</v>
      </c>
    </row>
    <row r="92" spans="1:5" ht="22.5" customHeight="1">
      <c r="A92" s="2" t="s">
        <v>95</v>
      </c>
      <c r="B92" s="3">
        <f>VLOOKUP(A92,HM_Unit!$A$2:$D$107,4,0)</f>
        <v>16777</v>
      </c>
      <c r="C92" s="3">
        <f>VLOOKUP(A92,'Summary KPI'!$B$10:$E$112,4,0)</f>
        <v>17181</v>
      </c>
      <c r="D92" s="3">
        <f>SUMIF('Data Down'!$D:$D,A92,'Data Down'!N:N)</f>
        <v>30.333381866433939</v>
      </c>
      <c r="E92" s="3">
        <f t="shared" si="0"/>
        <v>404</v>
      </c>
    </row>
    <row r="93" spans="1:5" ht="22.5" customHeight="1">
      <c r="A93" s="2" t="s">
        <v>96</v>
      </c>
      <c r="B93" s="3">
        <f>VLOOKUP(A93,HM_Unit!$A$2:$D$107,4,0)</f>
        <v>15640</v>
      </c>
      <c r="C93" s="3">
        <f>VLOOKUP(A93,'Summary KPI'!$B$10:$E$112,4,0)</f>
        <v>16066</v>
      </c>
      <c r="D93" s="3">
        <f>SUMIF('Data Down'!$D:$D,A93,'Data Down'!N:N)</f>
        <v>17.43336122661044</v>
      </c>
      <c r="E93" s="3">
        <f t="shared" si="0"/>
        <v>426</v>
      </c>
    </row>
    <row r="94" spans="1:5" ht="22.5" customHeight="1">
      <c r="A94" s="2" t="s">
        <v>97</v>
      </c>
      <c r="B94" s="3">
        <f>VLOOKUP(A94,HM_Unit!$A$2:$D$107,4,0)</f>
        <v>17859</v>
      </c>
      <c r="C94" s="3">
        <f>VLOOKUP(A94,'Summary KPI'!$B$10:$E$112,4,0)</f>
        <v>18103</v>
      </c>
      <c r="D94" s="3">
        <f>SUMIF('Data Down'!$D:$D,A94,'Data Down'!N:N)</f>
        <v>318.10050896079173</v>
      </c>
      <c r="E94" s="3">
        <f t="shared" si="0"/>
        <v>244</v>
      </c>
    </row>
    <row r="95" spans="1:5" ht="22.5" customHeight="1">
      <c r="A95" s="2" t="s">
        <v>98</v>
      </c>
      <c r="B95" s="3">
        <f>VLOOKUP(A95,HM_Unit!$A$2:$D$107,4,0)</f>
        <v>18057</v>
      </c>
      <c r="C95" s="3">
        <f>VLOOKUP(A95,'Summary KPI'!$B$10:$E$112,4,0)</f>
        <v>18476</v>
      </c>
      <c r="D95" s="3">
        <f>SUMIF('Data Down'!$D:$D,A95,'Data Down'!N:N)</f>
        <v>25.983374907260984</v>
      </c>
      <c r="E95" s="3">
        <f t="shared" si="0"/>
        <v>419</v>
      </c>
    </row>
    <row r="96" spans="1:5" ht="22.5" customHeight="1">
      <c r="A96" s="2" t="s">
        <v>99</v>
      </c>
      <c r="B96" s="3">
        <f>VLOOKUP(A96,HM_Unit!$A$2:$D$107,4,0)</f>
        <v>17331</v>
      </c>
      <c r="C96" s="3">
        <f>VLOOKUP(A96,'Summary KPI'!$B$10:$E$112,4,0)</f>
        <v>17756</v>
      </c>
      <c r="D96" s="3">
        <f>SUMIF('Data Down'!$D:$D,A96,'Data Down'!N:N)</f>
        <v>21.733368106493391</v>
      </c>
      <c r="E96" s="3">
        <f t="shared" si="0"/>
        <v>425</v>
      </c>
    </row>
    <row r="97" spans="1:5" ht="22.5" customHeight="1">
      <c r="A97" s="2" t="s">
        <v>100</v>
      </c>
      <c r="B97" s="3">
        <f>VLOOKUP(A97,HM_Unit!$A$2:$D$107,4,0)</f>
        <v>17070</v>
      </c>
      <c r="C97" s="3">
        <f>VLOOKUP(A97,'Summary KPI'!$B$10:$E$112,4,0)</f>
        <v>17483</v>
      </c>
      <c r="D97" s="3">
        <f>SUMIF('Data Down'!$D:$D,A97,'Data Down'!N:N)</f>
        <v>36.283391386984718</v>
      </c>
      <c r="E97" s="3">
        <f t="shared" si="0"/>
        <v>413</v>
      </c>
    </row>
    <row r="98" spans="1:5" ht="22.5" customHeight="1">
      <c r="A98" s="2" t="s">
        <v>101</v>
      </c>
      <c r="B98" s="3">
        <f>VLOOKUP(A98,HM_Unit!$A$2:$D$107,4,0)</f>
        <v>15645</v>
      </c>
      <c r="C98" s="3">
        <f>VLOOKUP(A98,'Summary KPI'!$B$10:$E$112,4,0)</f>
        <v>16067</v>
      </c>
      <c r="D98" s="3">
        <f>SUMIF('Data Down'!$D:$D,A98,'Data Down'!N:N)</f>
        <v>38.733395306595177</v>
      </c>
      <c r="E98" s="3">
        <f t="shared" si="0"/>
        <v>422</v>
      </c>
    </row>
    <row r="99" spans="1:5" ht="22.5" customHeight="1">
      <c r="A99" s="2" t="s">
        <v>102</v>
      </c>
      <c r="B99" s="3">
        <f>VLOOKUP(A99,HM_Unit!$A$2:$D$107,4,0)</f>
        <v>17415</v>
      </c>
      <c r="C99" s="3">
        <f>VLOOKUP(A99,'Summary KPI'!$B$10:$E$112,4,0)</f>
        <v>17835</v>
      </c>
      <c r="D99" s="3">
        <f>SUMIF('Data Down'!$D:$D,A99,'Data Down'!N:N)</f>
        <v>16.233359306013654</v>
      </c>
      <c r="E99" s="3">
        <f t="shared" si="0"/>
        <v>420</v>
      </c>
    </row>
    <row r="100" spans="1:5" ht="22.5" customHeight="1">
      <c r="A100" s="2" t="s">
        <v>103</v>
      </c>
      <c r="B100" s="3">
        <f>VLOOKUP(A100,HM_Unit!$A$2:$D$107,4,0)</f>
        <v>17926</v>
      </c>
      <c r="C100" s="3">
        <f>VLOOKUP(A100,'Summary KPI'!$B$10:$E$112,4,0)</f>
        <v>18346</v>
      </c>
      <c r="D100" s="3">
        <f>SUMIF('Data Down'!$D:$D,A100,'Data Down'!N:N)</f>
        <v>28.433378827046063</v>
      </c>
      <c r="E100" s="3">
        <f t="shared" si="0"/>
        <v>420</v>
      </c>
    </row>
    <row r="101" spans="1:5" ht="22.5" customHeight="1">
      <c r="A101" s="2" t="s">
        <v>104</v>
      </c>
      <c r="B101" s="3">
        <f>VLOOKUP(A101,HM_Unit!$A$2:$D$107,4,0)</f>
        <v>17899</v>
      </c>
      <c r="C101" s="3">
        <f>VLOOKUP(A101,'Summary KPI'!$B$10:$E$112,4,0)</f>
        <v>18299</v>
      </c>
      <c r="D101" s="3">
        <f>SUMIF('Data Down'!$D:$D,A101,'Data Down'!N:N)</f>
        <v>36.633391947078742</v>
      </c>
      <c r="E101" s="3">
        <f t="shared" si="0"/>
        <v>400</v>
      </c>
    </row>
    <row r="102" spans="1:5" ht="22.5" customHeight="1">
      <c r="A102" s="2" t="s">
        <v>105</v>
      </c>
      <c r="B102" s="3">
        <f>VLOOKUP(A102,HM_Unit!$A$2:$D$107,4,0)</f>
        <v>17085</v>
      </c>
      <c r="C102" s="3">
        <f>VLOOKUP(A102,'Summary KPI'!$B$10:$E$112,4,0)</f>
        <v>17519</v>
      </c>
      <c r="D102" s="3">
        <f>SUMIF('Data Down'!$D:$D,A102,'Data Down'!N:N)</f>
        <v>11.800018880426048</v>
      </c>
      <c r="E102" s="3">
        <f t="shared" si="0"/>
        <v>434</v>
      </c>
    </row>
    <row r="103" spans="1:5" ht="22.5" customHeight="1">
      <c r="A103" s="2" t="s">
        <v>106</v>
      </c>
      <c r="B103" s="3">
        <f>VLOOKUP(A103,HM_Unit!$A$2:$D$107,4,0)</f>
        <v>18049</v>
      </c>
      <c r="C103" s="3">
        <f>VLOOKUP(A103,'Summary KPI'!$B$10:$E$112,4,0)</f>
        <v>18443</v>
      </c>
      <c r="D103" s="3">
        <f>SUMIF('Data Down'!$D:$D,A103,'Data Down'!N:N)</f>
        <v>8.5000135997889554</v>
      </c>
      <c r="E103" s="3">
        <f t="shared" si="0"/>
        <v>394</v>
      </c>
    </row>
    <row r="104" spans="1:5" ht="22.5" customHeight="1">
      <c r="A104" s="2" t="s">
        <v>107</v>
      </c>
      <c r="B104" s="3">
        <f>VLOOKUP(A104,HM_Unit!$A$2:$D$107,4,0)</f>
        <v>17347</v>
      </c>
      <c r="C104" s="3">
        <f>VLOOKUP(A104,'Summary KPI'!$B$10:$E$112,4,0)</f>
        <v>17780</v>
      </c>
      <c r="D104" s="3">
        <f>SUMIF('Data Down'!$D:$D,A104,'Data Down'!N:N)</f>
        <v>15.183357626604678</v>
      </c>
      <c r="E104" s="3">
        <f t="shared" si="0"/>
        <v>433</v>
      </c>
    </row>
  </sheetData>
  <dataValidations count="1">
    <dataValidation type="custom" allowBlank="1" showDropDown="1" sqref="B2:C104" xr:uid="{00000000-0002-0000-0000-000000000000}">
      <formula1>AND(ISNUMBER(B2),(NOT(OR(NOT(ISERROR(DATEVALUE(B2))), AND(ISNUMBER(B2), LEFT(CELL("format", B2))="D")))))</formula1>
    </dataValidation>
  </dataValidations>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X1000"/>
  <sheetViews>
    <sheetView showGridLines="0" tabSelected="1" workbookViewId="0">
      <pane xSplit="5" ySplit="9" topLeftCell="F73" activePane="bottomRight" state="frozen"/>
      <selection pane="topRight" activeCell="F1" sqref="F1"/>
      <selection pane="bottomLeft" activeCell="A10" sqref="A10"/>
      <selection pane="bottomRight" activeCell="F82" sqref="F82"/>
    </sheetView>
  </sheetViews>
  <sheetFormatPr defaultColWidth="14.453125" defaultRowHeight="15" customHeight="1"/>
  <cols>
    <col min="1" max="1" width="5.54296875" customWidth="1"/>
    <col min="2" max="2" width="13.453125" customWidth="1"/>
    <col min="3" max="3" width="12.453125" customWidth="1"/>
    <col min="4" max="4" width="8.81640625" customWidth="1"/>
    <col min="5" max="5" width="9.453125" customWidth="1"/>
    <col min="6" max="6" width="10.54296875" customWidth="1"/>
    <col min="7" max="9" width="8.81640625" customWidth="1"/>
    <col min="10" max="10" width="12.453125" customWidth="1"/>
    <col min="11" max="11" width="8.81640625" customWidth="1"/>
    <col min="12" max="12" width="9" customWidth="1"/>
    <col min="13" max="20" width="8.453125" customWidth="1"/>
    <col min="21" max="29" width="9.453125" customWidth="1"/>
    <col min="30" max="30" width="10.08984375" customWidth="1"/>
    <col min="31" max="31" width="11.08984375" customWidth="1"/>
    <col min="32" max="33" width="10.08984375" customWidth="1"/>
    <col min="34" max="35" width="9.54296875" customWidth="1"/>
    <col min="36" max="36" width="8.81640625" customWidth="1"/>
    <col min="37" max="38" width="9.54296875" customWidth="1"/>
    <col min="39" max="39" width="11" customWidth="1"/>
    <col min="40" max="40" width="9.54296875" customWidth="1"/>
    <col min="41" max="41" width="11.453125" customWidth="1"/>
    <col min="42" max="45" width="9.08984375" customWidth="1"/>
    <col min="46" max="46" width="13" customWidth="1"/>
    <col min="47" max="48" width="9.08984375" customWidth="1"/>
    <col min="49" max="49" width="6.81640625" customWidth="1"/>
    <col min="50" max="50" width="9.08984375" customWidth="1"/>
  </cols>
  <sheetData>
    <row r="1" spans="1:50" ht="12" customHeight="1">
      <c r="A1" s="4"/>
      <c r="B1" s="5"/>
      <c r="C1" s="5"/>
      <c r="D1" s="6"/>
      <c r="E1" s="6"/>
      <c r="F1" s="5"/>
      <c r="G1" s="5"/>
      <c r="H1" s="5"/>
      <c r="I1" s="5"/>
      <c r="J1" s="5"/>
      <c r="K1" s="5"/>
      <c r="L1" s="4"/>
      <c r="M1" s="5"/>
      <c r="N1" s="5"/>
      <c r="O1" s="7" t="b">
        <v>1</v>
      </c>
      <c r="P1" s="7"/>
      <c r="Q1" s="5"/>
      <c r="R1" s="5"/>
      <c r="S1" s="5"/>
      <c r="T1" s="5"/>
      <c r="U1" s="5"/>
      <c r="V1" s="5"/>
      <c r="W1" s="5"/>
      <c r="X1" s="5"/>
      <c r="Y1" s="5"/>
      <c r="Z1" s="5"/>
      <c r="AA1" s="5"/>
      <c r="AB1" s="5"/>
      <c r="AC1" s="5"/>
      <c r="AD1" s="5"/>
      <c r="AE1" s="5"/>
      <c r="AF1" s="5"/>
      <c r="AG1" s="5"/>
      <c r="AH1" s="5"/>
      <c r="AI1" s="5"/>
      <c r="AJ1" s="5"/>
      <c r="AK1" s="5"/>
      <c r="AL1" s="5"/>
      <c r="AM1" s="5"/>
      <c r="AN1" s="5"/>
      <c r="AO1" s="5"/>
      <c r="AP1" s="5"/>
      <c r="AQ1" s="4"/>
      <c r="AR1" s="5"/>
      <c r="AS1" s="5"/>
      <c r="AT1" s="5"/>
      <c r="AU1" s="5"/>
      <c r="AV1" s="5"/>
      <c r="AW1" s="5"/>
      <c r="AX1" s="5"/>
    </row>
    <row r="2" spans="1:50" ht="12" customHeight="1">
      <c r="A2" s="4"/>
      <c r="B2" s="5"/>
      <c r="C2" s="5"/>
      <c r="D2" s="6"/>
      <c r="E2" s="6"/>
      <c r="F2" s="5"/>
      <c r="G2" s="5"/>
      <c r="H2" s="8"/>
      <c r="I2" s="9"/>
      <c r="J2" s="8"/>
      <c r="K2" s="8"/>
      <c r="L2" s="4"/>
      <c r="M2" s="5"/>
      <c r="N2" s="5"/>
      <c r="O2" s="7"/>
      <c r="P2" s="7"/>
      <c r="Q2" s="5"/>
      <c r="R2" s="5"/>
      <c r="S2" s="5"/>
      <c r="T2" s="5"/>
      <c r="U2" s="5"/>
      <c r="V2" s="5"/>
      <c r="W2" s="5"/>
      <c r="X2" s="5"/>
      <c r="Y2" s="5"/>
      <c r="Z2" s="5"/>
      <c r="AA2" s="5"/>
      <c r="AB2" s="5"/>
      <c r="AC2" s="5"/>
      <c r="AD2" s="5"/>
      <c r="AE2" s="5"/>
      <c r="AF2" s="5"/>
      <c r="AG2" s="5"/>
      <c r="AH2" s="5"/>
      <c r="AI2" s="5"/>
      <c r="AJ2" s="5"/>
      <c r="AK2" s="5"/>
      <c r="AL2" s="5"/>
      <c r="AM2" s="5"/>
      <c r="AN2" s="5"/>
      <c r="AO2" s="5"/>
      <c r="AP2" s="5"/>
      <c r="AQ2" s="4"/>
      <c r="AR2" s="5"/>
      <c r="AS2" s="5"/>
      <c r="AT2" s="5"/>
      <c r="AU2" s="5"/>
      <c r="AV2" s="5"/>
      <c r="AW2" s="5"/>
      <c r="AX2" s="5"/>
    </row>
    <row r="3" spans="1:50" ht="12" customHeight="1">
      <c r="A3" s="4"/>
      <c r="B3" s="5"/>
      <c r="C3" s="5"/>
      <c r="D3" s="10"/>
      <c r="E3" s="10"/>
      <c r="F3" s="7"/>
      <c r="G3" s="11"/>
      <c r="H3" s="12"/>
      <c r="I3" s="5"/>
      <c r="J3" s="8"/>
      <c r="K3" s="8"/>
      <c r="L3" s="4"/>
      <c r="M3" s="5"/>
      <c r="N3" s="5"/>
      <c r="O3" s="7"/>
      <c r="P3" s="7"/>
      <c r="Q3" s="5"/>
      <c r="R3" s="5"/>
      <c r="S3" s="5"/>
      <c r="T3" s="5"/>
      <c r="U3" s="5"/>
      <c r="V3" s="5"/>
      <c r="W3" s="5"/>
      <c r="X3" s="5"/>
      <c r="Y3" s="5"/>
      <c r="Z3" s="5"/>
      <c r="AA3" s="5"/>
      <c r="AB3" s="5"/>
      <c r="AC3" s="5"/>
      <c r="AD3" s="5"/>
      <c r="AE3" s="5"/>
      <c r="AF3" s="5"/>
      <c r="AG3" s="5"/>
      <c r="AH3" s="5"/>
      <c r="AI3" s="5"/>
      <c r="AJ3" s="5"/>
      <c r="AK3" s="5"/>
      <c r="AL3" s="5"/>
      <c r="AM3" s="5"/>
      <c r="AN3" s="5"/>
      <c r="AO3" s="5"/>
      <c r="AP3" s="5"/>
      <c r="AQ3" s="4"/>
      <c r="AR3" s="5"/>
      <c r="AS3" s="5"/>
      <c r="AT3" s="5"/>
      <c r="AU3" s="5"/>
      <c r="AV3" s="5"/>
      <c r="AW3" s="5"/>
      <c r="AX3" s="5"/>
    </row>
    <row r="4" spans="1:50" ht="12" customHeight="1">
      <c r="A4" s="13"/>
      <c r="B4" s="14">
        <v>1</v>
      </c>
      <c r="C4" s="14">
        <v>2</v>
      </c>
      <c r="D4" s="15">
        <v>3</v>
      </c>
      <c r="E4" s="15">
        <v>4</v>
      </c>
      <c r="F4" s="14">
        <v>5</v>
      </c>
      <c r="G4" s="14">
        <v>6</v>
      </c>
      <c r="H4" s="14">
        <v>7</v>
      </c>
      <c r="I4" s="14">
        <v>8</v>
      </c>
      <c r="J4" s="14">
        <v>9</v>
      </c>
      <c r="K4" s="14">
        <v>10</v>
      </c>
      <c r="L4" s="14">
        <v>11</v>
      </c>
      <c r="M4" s="14">
        <v>12</v>
      </c>
      <c r="N4" s="14">
        <v>13</v>
      </c>
      <c r="O4" s="14">
        <v>14</v>
      </c>
      <c r="P4" s="14">
        <v>15</v>
      </c>
      <c r="Q4" s="14">
        <v>16</v>
      </c>
      <c r="R4" s="14">
        <v>17</v>
      </c>
      <c r="S4" s="14">
        <v>18</v>
      </c>
      <c r="T4" s="14">
        <v>19</v>
      </c>
      <c r="U4" s="14">
        <v>20</v>
      </c>
      <c r="V4" s="14">
        <v>21</v>
      </c>
      <c r="W4" s="14">
        <v>22</v>
      </c>
      <c r="X4" s="14">
        <v>23</v>
      </c>
      <c r="Y4" s="14">
        <v>24</v>
      </c>
      <c r="Z4" s="14">
        <v>25</v>
      </c>
      <c r="AA4" s="14">
        <v>26</v>
      </c>
      <c r="AB4" s="14">
        <v>27</v>
      </c>
      <c r="AC4" s="14">
        <v>28</v>
      </c>
      <c r="AD4" s="14">
        <v>29</v>
      </c>
      <c r="AE4" s="14">
        <v>30</v>
      </c>
      <c r="AF4" s="14">
        <v>31</v>
      </c>
      <c r="AG4" s="14">
        <v>32</v>
      </c>
      <c r="AH4" s="14">
        <v>33</v>
      </c>
      <c r="AI4" s="14">
        <v>34</v>
      </c>
      <c r="AJ4" s="14">
        <v>35</v>
      </c>
      <c r="AK4" s="14">
        <v>36</v>
      </c>
      <c r="AL4" s="14">
        <v>37</v>
      </c>
      <c r="AM4" s="14">
        <v>38</v>
      </c>
      <c r="AN4" s="14">
        <v>39</v>
      </c>
      <c r="AO4" s="14">
        <v>40</v>
      </c>
      <c r="AP4" s="16"/>
      <c r="AQ4" s="4"/>
      <c r="AR4" s="16"/>
      <c r="AS4" s="16"/>
      <c r="AT4" s="16"/>
      <c r="AU4" s="16"/>
      <c r="AV4" s="16"/>
      <c r="AW4" s="16"/>
      <c r="AX4" s="16"/>
    </row>
    <row r="5" spans="1:50" ht="12" customHeight="1">
      <c r="A5" s="17"/>
      <c r="B5" s="18"/>
      <c r="C5" s="18"/>
      <c r="D5" s="6" t="s">
        <v>108</v>
      </c>
      <c r="E5" s="19">
        <v>46113</v>
      </c>
      <c r="F5" s="5" t="s">
        <v>109</v>
      </c>
      <c r="G5" s="8">
        <v>46142</v>
      </c>
      <c r="H5" s="17">
        <f>(G5-E5)+1</f>
        <v>30</v>
      </c>
      <c r="I5" s="8">
        <f>G5</f>
        <v>46142</v>
      </c>
      <c r="J5" s="17">
        <f>(I5-E5)+1</f>
        <v>30</v>
      </c>
      <c r="K5" s="18"/>
      <c r="L5" s="17"/>
      <c r="M5" s="20"/>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21"/>
      <c r="AO5" s="21"/>
      <c r="AP5" s="21"/>
      <c r="AQ5" s="22"/>
      <c r="AR5" s="21"/>
      <c r="AS5" s="21"/>
      <c r="AT5" s="21"/>
      <c r="AU5" s="21"/>
      <c r="AV5" s="21"/>
      <c r="AW5" s="21"/>
      <c r="AX5" s="21"/>
    </row>
    <row r="6" spans="1:50" ht="30" customHeight="1">
      <c r="A6" s="526" t="s">
        <v>110</v>
      </c>
      <c r="B6" s="514" t="s">
        <v>111</v>
      </c>
      <c r="C6" s="511" t="s">
        <v>112</v>
      </c>
      <c r="D6" s="516" t="s">
        <v>113</v>
      </c>
      <c r="E6" s="517"/>
      <c r="F6" s="527" t="s">
        <v>114</v>
      </c>
      <c r="G6" s="511" t="s">
        <v>115</v>
      </c>
      <c r="H6" s="511" t="s">
        <v>116</v>
      </c>
      <c r="I6" s="511" t="s">
        <v>117</v>
      </c>
      <c r="J6" s="514" t="s">
        <v>118</v>
      </c>
      <c r="K6" s="514" t="s">
        <v>119</v>
      </c>
      <c r="L6" s="515" t="s">
        <v>120</v>
      </c>
      <c r="M6" s="516" t="s">
        <v>121</v>
      </c>
      <c r="N6" s="510"/>
      <c r="O6" s="510"/>
      <c r="P6" s="517"/>
      <c r="Q6" s="516" t="s">
        <v>122</v>
      </c>
      <c r="R6" s="510"/>
      <c r="S6" s="510"/>
      <c r="T6" s="517"/>
      <c r="U6" s="521" t="s">
        <v>123</v>
      </c>
      <c r="V6" s="522"/>
      <c r="W6" s="522"/>
      <c r="X6" s="522"/>
      <c r="Y6" s="522"/>
      <c r="Z6" s="522"/>
      <c r="AA6" s="522"/>
      <c r="AB6" s="523"/>
      <c r="AC6" s="23"/>
      <c r="AD6" s="524" t="s">
        <v>124</v>
      </c>
      <c r="AE6" s="522"/>
      <c r="AF6" s="522"/>
      <c r="AG6" s="525"/>
      <c r="AH6" s="24" t="s">
        <v>125</v>
      </c>
      <c r="AI6" s="24" t="s">
        <v>126</v>
      </c>
      <c r="AJ6" s="24" t="s">
        <v>127</v>
      </c>
      <c r="AK6" s="24" t="s">
        <v>128</v>
      </c>
      <c r="AL6" s="25" t="s">
        <v>129</v>
      </c>
      <c r="AM6" s="25" t="s">
        <v>130</v>
      </c>
      <c r="AN6" s="25" t="s">
        <v>131</v>
      </c>
      <c r="AO6" s="25" t="s">
        <v>132</v>
      </c>
      <c r="AP6" s="26"/>
      <c r="AQ6" s="27"/>
      <c r="AR6" s="26"/>
      <c r="AS6" s="26"/>
      <c r="AT6" s="26"/>
      <c r="AU6" s="26"/>
      <c r="AV6" s="26"/>
      <c r="AW6" s="26"/>
      <c r="AX6" s="26"/>
    </row>
    <row r="7" spans="1:50" ht="12" customHeight="1">
      <c r="A7" s="512"/>
      <c r="B7" s="512"/>
      <c r="C7" s="512"/>
      <c r="D7" s="518"/>
      <c r="E7" s="520"/>
      <c r="F7" s="512"/>
      <c r="G7" s="512"/>
      <c r="H7" s="512"/>
      <c r="I7" s="512"/>
      <c r="J7" s="512"/>
      <c r="K7" s="512"/>
      <c r="L7" s="512"/>
      <c r="M7" s="518"/>
      <c r="N7" s="519"/>
      <c r="O7" s="519"/>
      <c r="P7" s="520"/>
      <c r="Q7" s="518"/>
      <c r="R7" s="519"/>
      <c r="S7" s="519"/>
      <c r="T7" s="520"/>
      <c r="U7" s="28" t="s">
        <v>133</v>
      </c>
      <c r="V7" s="29" t="s">
        <v>134</v>
      </c>
      <c r="W7" s="29" t="s">
        <v>135</v>
      </c>
      <c r="X7" s="30" t="s">
        <v>136</v>
      </c>
      <c r="Y7" s="30" t="s">
        <v>137</v>
      </c>
      <c r="Z7" s="30" t="s">
        <v>138</v>
      </c>
      <c r="AA7" s="30" t="s">
        <v>139</v>
      </c>
      <c r="AB7" s="30" t="s">
        <v>140</v>
      </c>
      <c r="AC7" s="30" t="s">
        <v>141</v>
      </c>
      <c r="AD7" s="511" t="s">
        <v>142</v>
      </c>
      <c r="AE7" s="511" t="s">
        <v>143</v>
      </c>
      <c r="AF7" s="511" t="s">
        <v>144</v>
      </c>
      <c r="AG7" s="511" t="s">
        <v>145</v>
      </c>
      <c r="AH7" s="24"/>
      <c r="AI7" s="24"/>
      <c r="AJ7" s="24"/>
      <c r="AK7" s="24"/>
      <c r="AL7" s="25"/>
      <c r="AM7" s="25"/>
      <c r="AN7" s="25"/>
      <c r="AO7" s="25"/>
      <c r="AP7" s="26"/>
      <c r="AQ7" s="27"/>
      <c r="AR7" s="26"/>
      <c r="AS7" s="26"/>
      <c r="AT7" s="26"/>
      <c r="AU7" s="26"/>
      <c r="AV7" s="26"/>
      <c r="AW7" s="26"/>
      <c r="AX7" s="26"/>
    </row>
    <row r="8" spans="1:50" ht="12" customHeight="1">
      <c r="A8" s="513"/>
      <c r="B8" s="513"/>
      <c r="C8" s="513"/>
      <c r="D8" s="31" t="s">
        <v>146</v>
      </c>
      <c r="E8" s="31" t="s">
        <v>147</v>
      </c>
      <c r="F8" s="513"/>
      <c r="G8" s="513"/>
      <c r="H8" s="513"/>
      <c r="I8" s="513"/>
      <c r="J8" s="513"/>
      <c r="K8" s="513"/>
      <c r="L8" s="513"/>
      <c r="M8" s="32" t="s">
        <v>148</v>
      </c>
      <c r="N8" s="32" t="s">
        <v>149</v>
      </c>
      <c r="O8" s="32" t="s">
        <v>150</v>
      </c>
      <c r="P8" s="32" t="s">
        <v>151</v>
      </c>
      <c r="Q8" s="32" t="s">
        <v>148</v>
      </c>
      <c r="R8" s="32" t="s">
        <v>149</v>
      </c>
      <c r="S8" s="32" t="s">
        <v>150</v>
      </c>
      <c r="T8" s="32" t="s">
        <v>151</v>
      </c>
      <c r="U8" s="33" t="s">
        <v>152</v>
      </c>
      <c r="V8" s="33" t="s">
        <v>153</v>
      </c>
      <c r="W8" s="33" t="s">
        <v>154</v>
      </c>
      <c r="X8" s="33" t="s">
        <v>155</v>
      </c>
      <c r="Y8" s="33" t="s">
        <v>156</v>
      </c>
      <c r="Z8" s="33" t="s">
        <v>157</v>
      </c>
      <c r="AA8" s="33" t="s">
        <v>158</v>
      </c>
      <c r="AB8" s="33" t="s">
        <v>159</v>
      </c>
      <c r="AC8" s="33" t="s">
        <v>160</v>
      </c>
      <c r="AD8" s="513"/>
      <c r="AE8" s="513"/>
      <c r="AF8" s="513"/>
      <c r="AG8" s="513"/>
      <c r="AH8" s="32"/>
      <c r="AI8" s="32"/>
      <c r="AJ8" s="32"/>
      <c r="AK8" s="32"/>
      <c r="AL8" s="34"/>
      <c r="AM8" s="34"/>
      <c r="AN8" s="34"/>
      <c r="AO8" s="34"/>
      <c r="AP8" s="26"/>
      <c r="AQ8" s="27" t="s">
        <v>161</v>
      </c>
      <c r="AR8" s="26" t="s">
        <v>162</v>
      </c>
      <c r="AS8" s="26"/>
      <c r="AT8" s="26"/>
      <c r="AU8" s="26"/>
      <c r="AV8" s="26"/>
      <c r="AW8" s="26"/>
      <c r="AX8" s="26"/>
    </row>
    <row r="9" spans="1:50" ht="10.5" customHeight="1">
      <c r="A9" s="35" t="str">
        <f t="shared" ref="A9:B9" si="0">A6</f>
        <v>No.</v>
      </c>
      <c r="B9" s="36" t="str">
        <f t="shared" si="0"/>
        <v>Unit Code</v>
      </c>
      <c r="C9" s="36" t="s">
        <v>112</v>
      </c>
      <c r="D9" s="37" t="s">
        <v>113</v>
      </c>
      <c r="E9" s="37">
        <f t="shared" ref="E9:H9" si="1">E6</f>
        <v>0</v>
      </c>
      <c r="F9" s="36" t="str">
        <f t="shared" si="1"/>
        <v>Work</v>
      </c>
      <c r="G9" s="36" t="str">
        <f t="shared" si="1"/>
        <v>B/Down</v>
      </c>
      <c r="H9" s="36" t="str">
        <f t="shared" si="1"/>
        <v>Accident</v>
      </c>
      <c r="I9" s="36" t="s">
        <v>117</v>
      </c>
      <c r="J9" s="36" t="str">
        <f>J6</f>
        <v>Stand By</v>
      </c>
      <c r="K9" s="36"/>
      <c r="L9" s="35" t="str">
        <f>L6</f>
        <v>MOHH</v>
      </c>
      <c r="M9" s="36"/>
      <c r="N9" s="36"/>
      <c r="O9" s="36"/>
      <c r="P9" s="36"/>
      <c r="Q9" s="36"/>
      <c r="R9" s="36"/>
      <c r="S9" s="36"/>
      <c r="T9" s="36"/>
      <c r="U9" s="36" t="str">
        <f t="shared" ref="U9:V9" si="2">U6</f>
        <v>Delay Type</v>
      </c>
      <c r="V9" s="36">
        <f t="shared" si="2"/>
        <v>0</v>
      </c>
      <c r="W9" s="36">
        <f t="shared" ref="W9:Y9" si="3">X6</f>
        <v>0</v>
      </c>
      <c r="X9" s="36">
        <f t="shared" si="3"/>
        <v>0</v>
      </c>
      <c r="Y9" s="36">
        <f t="shared" si="3"/>
        <v>0</v>
      </c>
      <c r="Z9" s="36">
        <f>AB6</f>
        <v>0</v>
      </c>
      <c r="AA9" s="36" t="e">
        <f t="shared" ref="AA9:AC9" si="4">#REF!</f>
        <v>#REF!</v>
      </c>
      <c r="AB9" s="36" t="e">
        <f t="shared" si="4"/>
        <v>#REF!</v>
      </c>
      <c r="AC9" s="36" t="e">
        <f t="shared" si="4"/>
        <v>#REF!</v>
      </c>
      <c r="AD9" s="36" t="s">
        <v>142</v>
      </c>
      <c r="AE9" s="36" t="s">
        <v>163</v>
      </c>
      <c r="AF9" s="36" t="s">
        <v>144</v>
      </c>
      <c r="AG9" s="36" t="s">
        <v>163</v>
      </c>
      <c r="AH9" s="36" t="str">
        <f t="shared" ref="AH9:AO9" si="5">AH6</f>
        <v>MTBS</v>
      </c>
      <c r="AI9" s="36" t="str">
        <f t="shared" si="5"/>
        <v>MTBF</v>
      </c>
      <c r="AJ9" s="36" t="str">
        <f t="shared" si="5"/>
        <v>MTTR</v>
      </c>
      <c r="AK9" s="36" t="str">
        <f t="shared" si="5"/>
        <v>D (%)</v>
      </c>
      <c r="AL9" s="36" t="str">
        <f t="shared" si="5"/>
        <v>Sched. Event (%)</v>
      </c>
      <c r="AM9" s="36" t="str">
        <f t="shared" si="5"/>
        <v>Unschd. Event (%)</v>
      </c>
      <c r="AN9" s="36" t="str">
        <f t="shared" si="5"/>
        <v>Sched. Dur (%)</v>
      </c>
      <c r="AO9" s="36" t="str">
        <f t="shared" si="5"/>
        <v>Unschd. Dur (%)</v>
      </c>
      <c r="AP9" s="26"/>
      <c r="AQ9" s="27"/>
      <c r="AR9" s="26"/>
      <c r="AS9" s="26"/>
      <c r="AT9" s="26"/>
      <c r="AU9" s="26"/>
      <c r="AV9" s="26"/>
      <c r="AW9" s="26"/>
      <c r="AX9" s="26"/>
    </row>
    <row r="10" spans="1:50" ht="15" customHeight="1">
      <c r="A10" s="38">
        <v>1</v>
      </c>
      <c r="B10" s="39" t="s">
        <v>5</v>
      </c>
      <c r="C10" s="39" t="str">
        <f>VLOOKUP(B10,Sort!B:C,2,FALSE)</f>
        <v>Prima LX 2528</v>
      </c>
      <c r="D10" s="40">
        <f t="array" ref="D10">INDEX(HM_Unit!D:D,MATCH('Summary KPI'!B10,HM_Unit!A:A,0))</f>
        <v>14778</v>
      </c>
      <c r="E10" s="40">
        <f t="array" ref="E10">INDEX(HM_Unit!CD:CD,MATCH('Summary KPI'!B10,HM_Unit!A:A,0))</f>
        <v>14781</v>
      </c>
      <c r="F10" s="41">
        <f t="shared" ref="F10:F112" si="6">E10-D10</f>
        <v>3</v>
      </c>
      <c r="G10" s="41">
        <f t="shared" ref="G10:G112" si="7">SUM(R10:S10)</f>
        <v>7.8500125601132478</v>
      </c>
      <c r="H10" s="41">
        <f t="shared" ref="H10:H112" si="8">Q10</f>
        <v>0</v>
      </c>
      <c r="I10" s="41">
        <f t="shared" ref="I10:I112" si="9">+Z10</f>
        <v>0</v>
      </c>
      <c r="J10" s="41">
        <f t="shared" ref="J10:J112" si="10">L10-F10-I10-G10-H10</f>
        <v>709.14998743988679</v>
      </c>
      <c r="K10" s="41">
        <f t="shared" ref="K10:K112" si="11">$J$5*24</f>
        <v>720</v>
      </c>
      <c r="L10" s="41">
        <f t="shared" ref="L10:L112" si="12">$H$5*24</f>
        <v>720</v>
      </c>
      <c r="M10" s="42">
        <f>SUMIFS('Data Down'!U:U,'Data Down'!D:D,'Summary KPI'!B10,'Data Down'!Q:Q,'Summary KPI'!$M$8,'Data Down'!$C:$C,"&lt;="&amp;'Summary KPI'!$G$5,'Data Down'!$C:$C,"&gt;="&amp;'Summary KPI'!$E$5)</f>
        <v>0</v>
      </c>
      <c r="N10" s="42">
        <f>SUMIFS('Data Down'!U:U,'Data Down'!D:D,'Summary KPI'!B10,'Data Down'!Q:Q,'Summary KPI'!$N$8,'Data Down'!$C:$C,"&lt;="&amp;'Summary KPI'!$G$5,'Data Down'!$C:$C,"&gt;="&amp;'Summary KPI'!$E$5)</f>
        <v>1</v>
      </c>
      <c r="O10" s="42">
        <f>SUMIFS('Data Down'!U:U,'Data Down'!D:D,'Summary KPI'!B10,'Data Down'!Q:Q,'Summary KPI'!$O$8,'Data Down'!$C:$C,"&lt;="&amp;'Summary KPI'!$G$5,'Data Down'!$C:$C,"&gt;="&amp;'Summary KPI'!$E$5)</f>
        <v>2</v>
      </c>
      <c r="P10" s="43">
        <f>SUMIFS('Data Down'!U:U,'Data Down'!D:D,'Summary KPI'!B10,'Data Down'!Q:Q,'Summary KPI'!$P$8,'Data Down'!$C:$C,"&lt;="&amp;'Summary KPI'!$G$5,'Data Down'!$C:$C,"&gt;="&amp;'Summary KPI'!$E$5)</f>
        <v>0</v>
      </c>
      <c r="Q10" s="41">
        <f>SUMIFS('Data Down'!N:N,'Data Down'!$D:$D,'Summary KPI'!$B10,'Data Down'!$Q:$Q,'Summary KPI'!$Q$8,'Data Down'!$C:$C,"&lt;="&amp;'Summary KPI'!$G$5,'Data Down'!$C:$C,"&gt;="&amp;'Summary KPI'!$E$5)</f>
        <v>0</v>
      </c>
      <c r="R10" s="41">
        <f>SUMIFS('Data Down'!N:N,'Data Down'!D:D,'Summary KPI'!B10,'Data Down'!Q:Q,'Summary KPI'!$R$8,'Data Down'!$C:$C,"&lt;="&amp;'Summary KPI'!$G$5,'Data Down'!$C:$C,"&gt;="&amp;'Summary KPI'!$E$5)</f>
        <v>0.91666813335508512</v>
      </c>
      <c r="S10" s="41">
        <f>SUMIFS('Data Down'!N:N,'Data Down'!D:D,'Summary KPI'!B10,'Data Down'!Q:Q,'Summary KPI'!$S$8,'Data Down'!$C:$C,"&lt;="&amp;'Summary KPI'!$G$5,'Data Down'!$C:$C,"&gt;="&amp;'Summary KPI'!$E$5)</f>
        <v>6.933344426758163</v>
      </c>
      <c r="T10" s="41">
        <f>SUMIFS('Data Down'!N:N,'Data Down'!D:D,'Summary KPI'!B10,'Data Down'!Q:Q,'Summary KPI'!$T$8,'Data Down'!$C:$C,"&lt;="&amp;'Summary KPI'!$G$5,'Data Down'!$C:$C,"&gt;="&amp;'Summary KPI'!$E$5)</f>
        <v>0</v>
      </c>
      <c r="U10" s="44">
        <f>+SUMIFS('Data Down'!$N:$N,'Data Down'!$D:$D,'Summary KPI'!B10,'Data Down'!$R:$R,'Summary KPI'!$U$7,'Data Down'!$C:$C,"&lt;="&amp;'Summary KPI'!$G$5,'Data Down'!$C:$C,"&gt;="&amp;'Summary KPI'!$E$5)</f>
        <v>0</v>
      </c>
      <c r="V10" s="44">
        <f>+SUMIFS('Data Down'!$N:$N,'Data Down'!$D:$D,'Summary KPI'!B10,'Data Down'!$R:$R,'Summary KPI'!$V$7,'Data Down'!$C:$C,"&lt;="&amp;'Summary KPI'!$G$5,'Data Down'!$C:$C,"&gt;="&amp;'Summary KPI'!$E$5)</f>
        <v>0</v>
      </c>
      <c r="W10" s="44">
        <f>+SUMIFS('Data Down'!$N:$N,'Data Down'!$D:$D,'Summary KPI'!B10,'Data Down'!$R:$R,'Summary KPI'!$W$7,'Data Down'!$C:$C,"&lt;="&amp;'Summary KPI'!$G$5,'Data Down'!$C:$C,"&gt;="&amp;'Summary KPI'!$E$5)</f>
        <v>0</v>
      </c>
      <c r="X10" s="44">
        <f>+SUMIFS('Data Down'!$N:$N,'Data Down'!$D:$D,'Summary KPI'!B10,'Data Down'!$R:$R,'Summary KPI'!$X$7,'Data Down'!$C:$C,"&lt;="&amp;'Summary KPI'!$G$5,'Data Down'!$C:$C,"&gt;="&amp;'Summary KPI'!$E$5)</f>
        <v>0</v>
      </c>
      <c r="Y10" s="44">
        <f>+SUMIFS('Data Down'!$N:$N,'Data Down'!$D:$D,'Summary KPI'!B10,'Data Down'!$R:$R,'Summary KPI'!$Y$7,'Data Down'!$C:$C,"&lt;="&amp;'Summary KPI'!$G$5,'Data Down'!$C:$C,"&gt;="&amp;'Summary KPI'!$E$5)</f>
        <v>7.8500125601132478</v>
      </c>
      <c r="Z10" s="44">
        <f>+SUMIFS('Data Down'!$N:$N,'Data Down'!$D:$D,'Summary KPI'!B10,'Data Down'!$R:$R,'Summary KPI'!$Z$7,'Data Down'!$C:$C,"&lt;="&amp;'Summary KPI'!$G$5,'Data Down'!$C:$C,"&gt;="&amp;'Summary KPI'!$E$5)</f>
        <v>0</v>
      </c>
      <c r="AA10" s="44">
        <f>+SUMIFS('Data Down'!$N:$N,'Data Down'!$D:$D,'Summary KPI'!B10,'Data Down'!$R:$R,'Summary KPI'!$AA$7,'Data Down'!$C:$C,"&lt;="&amp;'Summary KPI'!$G$5,'Data Down'!$C:$C,"&gt;="&amp;'Summary KPI'!$E$5)</f>
        <v>0</v>
      </c>
      <c r="AB10" s="44">
        <f>+SUMIFS('Data Down'!$N:$N,'Data Down'!$D:$D,'Summary KPI'!B10,'Data Down'!$R:$R,'Summary KPI'!$AB$7,'Data Down'!$C:$C,"&lt;="&amp;'Summary KPI'!$G$5,'Data Down'!$C:$C,"&gt;="&amp;'Summary KPI'!$E$5)</f>
        <v>0</v>
      </c>
      <c r="AC10" s="44">
        <f>+SUMIFS('Data Down'!$N:$N,'Data Down'!$D:$D,'Summary KPI'!B10,'Data Down'!$R:$R,'Summary KPI'!$AC$7,'Data Down'!$C:$C,"&lt;="&amp;'Summary KPI'!$G$5,'Data Down'!$C:$C,"&gt;="&amp;'Summary KPI'!$E$5)</f>
        <v>0</v>
      </c>
      <c r="AD10" s="45">
        <f t="shared" ref="AD10:AD112" si="13">(L10-AQ10)/L10</f>
        <v>0.98909720477762053</v>
      </c>
      <c r="AE10" s="45">
        <f t="shared" ref="AE10:AE112" si="14">+IF(F10=0,0,F10/(F10+G10+J10))</f>
        <v>4.1666666666666666E-3</v>
      </c>
      <c r="AF10" s="45">
        <f t="shared" ref="AF10:AF112" si="15">+IFERROR(F10/(F10+G10),0)</f>
        <v>0.27649737577526706</v>
      </c>
      <c r="AG10" s="45">
        <f t="shared" ref="AG10:AG112" si="16">+F10/(F10+AQ10+J10)</f>
        <v>4.1666666666666666E-3</v>
      </c>
      <c r="AH10" s="44">
        <f t="shared" ref="AH10:AH112" si="17">IF(SUM(N10:O10)=0,F10,F10/SUM(N10:O10))</f>
        <v>1</v>
      </c>
      <c r="AI10" s="44">
        <f t="shared" ref="AI10:AI112" si="18">+IF(O10=0,F10,F10/O10)</f>
        <v>1.5</v>
      </c>
      <c r="AJ10" s="44">
        <f t="shared" ref="AJ10:AJ48" si="19">IFERROR(AQ10/SUM(N10:O10),0)</f>
        <v>2.6166708533710827</v>
      </c>
      <c r="AK10" s="45">
        <f t="shared" ref="AK10:AK112" si="20">IF(M10=0,0,M10/SUM(M10:O10))</f>
        <v>0</v>
      </c>
      <c r="AL10" s="45">
        <f t="shared" ref="AL10:AL112" si="21">IF(N10+O10+P10=0,0,(N10+P10)/(N10+O10+P10))</f>
        <v>0.33333333333333331</v>
      </c>
      <c r="AM10" s="45">
        <f t="shared" ref="AM10:AM112" si="22">IF(O10+N10+P10=0,0,O10/(N10+O10+P10))</f>
        <v>0.66666666666666663</v>
      </c>
      <c r="AN10" s="45">
        <f t="shared" ref="AN10:AN112" si="23">IF(R10+S10=0,0,R10/(R10+S10))</f>
        <v>0.11677282378027952</v>
      </c>
      <c r="AO10" s="45">
        <f t="shared" ref="AO10:AO112" si="24">IF(R10+S10=0,0,S10/(R10+S10))</f>
        <v>0.88322717621972058</v>
      </c>
      <c r="AP10" s="46"/>
      <c r="AQ10" s="47">
        <f t="shared" ref="AQ10:AQ112" si="25">+SUM(Q10:S10)</f>
        <v>7.8500125601132478</v>
      </c>
      <c r="AR10" s="47">
        <f t="shared" ref="AR10:AR112" si="26">+SUM(N10:O10)</f>
        <v>3</v>
      </c>
      <c r="AS10" s="46"/>
      <c r="AT10" s="46" t="s">
        <v>164</v>
      </c>
      <c r="AU10" s="46"/>
      <c r="AV10" s="48">
        <v>0.9</v>
      </c>
      <c r="AW10" s="49">
        <v>120</v>
      </c>
      <c r="AX10" s="49">
        <v>6</v>
      </c>
    </row>
    <row r="11" spans="1:50" ht="15" customHeight="1">
      <c r="A11" s="38">
        <f t="shared" ref="A11:A16" si="27">A10+1</f>
        <v>2</v>
      </c>
      <c r="B11" s="39" t="s">
        <v>6</v>
      </c>
      <c r="C11" s="39" t="str">
        <f>VLOOKUP(B11,Sort!B:C,2,FALSE)</f>
        <v>Prima LX 2528</v>
      </c>
      <c r="D11" s="40">
        <f t="array" ref="D11">INDEX(HM_Unit!D:D,MATCH('Summary KPI'!B11,HM_Unit!A:A,0))</f>
        <v>16204</v>
      </c>
      <c r="E11" s="40">
        <f t="array" ref="E11">INDEX(HM_Unit!CD:CD,MATCH('Summary KPI'!B11,HM_Unit!A:A,0))</f>
        <v>16316</v>
      </c>
      <c r="F11" s="41">
        <f t="shared" si="6"/>
        <v>112</v>
      </c>
      <c r="G11" s="41">
        <f t="shared" si="7"/>
        <v>5.2666750932265254</v>
      </c>
      <c r="H11" s="41">
        <f t="shared" si="8"/>
        <v>0</v>
      </c>
      <c r="I11" s="41">
        <f t="shared" si="9"/>
        <v>0</v>
      </c>
      <c r="J11" s="41">
        <f t="shared" si="10"/>
        <v>602.73332490677342</v>
      </c>
      <c r="K11" s="41">
        <f t="shared" si="11"/>
        <v>720</v>
      </c>
      <c r="L11" s="41">
        <f t="shared" si="12"/>
        <v>720</v>
      </c>
      <c r="M11" s="42">
        <f>SUMIFS('Data Down'!U:U,'Data Down'!D:D,'Summary KPI'!B11,'Data Down'!Q:Q,'Summary KPI'!$M$8,'Data Down'!$C:$C,"&lt;="&amp;'Summary KPI'!$G$5,'Data Down'!$C:$C,"&gt;="&amp;'Summary KPI'!$E$5)</f>
        <v>0</v>
      </c>
      <c r="N11" s="42">
        <f>SUMIFS('Data Down'!U:U,'Data Down'!D:D,'Summary KPI'!B11,'Data Down'!Q:Q,'Summary KPI'!$N$8,'Data Down'!$C:$C,"&lt;="&amp;'Summary KPI'!$G$5,'Data Down'!$C:$C,"&gt;="&amp;'Summary KPI'!$E$5)</f>
        <v>0</v>
      </c>
      <c r="O11" s="42">
        <f>SUMIFS('Data Down'!U:U,'Data Down'!D:D,'Summary KPI'!B11,'Data Down'!Q:Q,'Summary KPI'!$O$8,'Data Down'!$C:$C,"&lt;="&amp;'Summary KPI'!$G$5,'Data Down'!$C:$C,"&gt;="&amp;'Summary KPI'!$E$5)</f>
        <v>4</v>
      </c>
      <c r="P11" s="43">
        <f>SUMIFS('Data Down'!U:U,'Data Down'!D:D,'Summary KPI'!B11,'Data Down'!Q:Q,'Summary KPI'!$P$8,'Data Down'!$C:$C,"&lt;="&amp;'Summary KPI'!$G$5,'Data Down'!$C:$C,"&gt;="&amp;'Summary KPI'!$E$5)</f>
        <v>0</v>
      </c>
      <c r="Q11" s="41">
        <f>SUMIFS('Data Down'!N:N,'Data Down'!$D:$D,'Summary KPI'!$B11,'Data Down'!$Q:$Q,'Summary KPI'!$Q$8,'Data Down'!$C:$C,"&lt;="&amp;'Summary KPI'!$G$5,'Data Down'!$C:$C,"&gt;="&amp;'Summary KPI'!$E$5)</f>
        <v>0</v>
      </c>
      <c r="R11" s="41">
        <f>SUMIFS('Data Down'!N:N,'Data Down'!D:D,'Summary KPI'!B11,'Data Down'!Q:Q,'Summary KPI'!$R$8,'Data Down'!$C:$C,"&lt;="&amp;'Summary KPI'!$G$5,'Data Down'!$C:$C,"&gt;="&amp;'Summary KPI'!$E$5)</f>
        <v>0</v>
      </c>
      <c r="S11" s="41">
        <f>SUMIFS('Data Down'!N:N,'Data Down'!D:D,'Summary KPI'!B11,'Data Down'!Q:Q,'Summary KPI'!$S$8,'Data Down'!$C:$C,"&lt;="&amp;'Summary KPI'!$G$5,'Data Down'!$C:$C,"&gt;="&amp;'Summary KPI'!$E$5)</f>
        <v>5.2666750932265254</v>
      </c>
      <c r="T11" s="41">
        <f>SUMIFS('Data Down'!N:N,'Data Down'!D:D,'Summary KPI'!B11,'Data Down'!Q:Q,'Summary KPI'!$T$8,'Data Down'!$C:$C,"&lt;="&amp;'Summary KPI'!$G$5,'Data Down'!$C:$C,"&gt;="&amp;'Summary KPI'!$E$5)</f>
        <v>0</v>
      </c>
      <c r="U11" s="44">
        <f>+SUMIFS('Data Down'!$N:$N,'Data Down'!$D:$D,'Summary KPI'!B11,'Data Down'!$R:$R,'Summary KPI'!$U$7,'Data Down'!$C:$C,"&lt;="&amp;'Summary KPI'!$G$5,'Data Down'!$C:$C,"&gt;="&amp;'Summary KPI'!$E$5)</f>
        <v>0</v>
      </c>
      <c r="V11" s="44">
        <f>+SUMIFS('Data Down'!$N:$N,'Data Down'!$D:$D,'Summary KPI'!B11,'Data Down'!$R:$R,'Summary KPI'!$V$7,'Data Down'!$C:$C,"&lt;="&amp;'Summary KPI'!$G$5,'Data Down'!$C:$C,"&gt;="&amp;'Summary KPI'!$E$5)</f>
        <v>0</v>
      </c>
      <c r="W11" s="44">
        <f>+SUMIFS('Data Down'!$N:$N,'Data Down'!$D:$D,'Summary KPI'!B11,'Data Down'!$R:$R,'Summary KPI'!$W$7,'Data Down'!$C:$C,"&lt;="&amp;'Summary KPI'!$G$5,'Data Down'!$C:$C,"&gt;="&amp;'Summary KPI'!$E$5)</f>
        <v>0</v>
      </c>
      <c r="X11" s="44">
        <f>+SUMIFS('Data Down'!$N:$N,'Data Down'!$D:$D,'Summary KPI'!B11,'Data Down'!$R:$R,'Summary KPI'!$X$7,'Data Down'!$C:$C,"&lt;="&amp;'Summary KPI'!$G$5,'Data Down'!$C:$C,"&gt;="&amp;'Summary KPI'!$E$5)</f>
        <v>0</v>
      </c>
      <c r="Y11" s="44">
        <f>+SUMIFS('Data Down'!$N:$N,'Data Down'!$D:$D,'Summary KPI'!B11,'Data Down'!$R:$R,'Summary KPI'!$Y$7,'Data Down'!$C:$C,"&lt;="&amp;'Summary KPI'!$G$5,'Data Down'!$C:$C,"&gt;="&amp;'Summary KPI'!$E$5)</f>
        <v>5.2666750932265254</v>
      </c>
      <c r="Z11" s="44">
        <f>+SUMIFS('Data Down'!$N:$N,'Data Down'!$D:$D,'Summary KPI'!B11,'Data Down'!$R:$R,'Summary KPI'!$Z$7,'Data Down'!$C:$C,"&lt;="&amp;'Summary KPI'!$G$5,'Data Down'!$C:$C,"&gt;="&amp;'Summary KPI'!$E$5)</f>
        <v>0</v>
      </c>
      <c r="AA11" s="44">
        <f>+SUMIFS('Data Down'!$N:$N,'Data Down'!$D:$D,'Summary KPI'!B11,'Data Down'!$R:$R,'Summary KPI'!$AA$7,'Data Down'!$C:$C,"&lt;="&amp;'Summary KPI'!$G$5,'Data Down'!$C:$C,"&gt;="&amp;'Summary KPI'!$E$5)</f>
        <v>0</v>
      </c>
      <c r="AB11" s="44">
        <f>+SUMIFS('Data Down'!$N:$N,'Data Down'!$D:$D,'Summary KPI'!B11,'Data Down'!$R:$R,'Summary KPI'!$AB$7,'Data Down'!$C:$C,"&lt;="&amp;'Summary KPI'!$G$5,'Data Down'!$C:$C,"&gt;="&amp;'Summary KPI'!$E$5)</f>
        <v>0</v>
      </c>
      <c r="AC11" s="44">
        <f>+SUMIFS('Data Down'!$N:$N,'Data Down'!$D:$D,'Summary KPI'!B11,'Data Down'!$R:$R,'Summary KPI'!$AC$7,'Data Down'!$C:$C,"&lt;="&amp;'Summary KPI'!$G$5,'Data Down'!$C:$C,"&gt;="&amp;'Summary KPI'!$E$5)</f>
        <v>0</v>
      </c>
      <c r="AD11" s="45">
        <f t="shared" si="13"/>
        <v>0.99268517348162977</v>
      </c>
      <c r="AE11" s="45">
        <f t="shared" si="14"/>
        <v>0.15555555555555556</v>
      </c>
      <c r="AF11" s="45">
        <f t="shared" si="15"/>
        <v>0.9550880496181926</v>
      </c>
      <c r="AG11" s="45">
        <f t="shared" si="16"/>
        <v>0.15555555555555556</v>
      </c>
      <c r="AH11" s="44">
        <f t="shared" si="17"/>
        <v>28</v>
      </c>
      <c r="AI11" s="44">
        <f t="shared" si="18"/>
        <v>28</v>
      </c>
      <c r="AJ11" s="44">
        <f t="shared" si="19"/>
        <v>1.3166687733066313</v>
      </c>
      <c r="AK11" s="45">
        <f t="shared" si="20"/>
        <v>0</v>
      </c>
      <c r="AL11" s="45">
        <f t="shared" si="21"/>
        <v>0</v>
      </c>
      <c r="AM11" s="45">
        <f t="shared" si="22"/>
        <v>1</v>
      </c>
      <c r="AN11" s="45">
        <f t="shared" si="23"/>
        <v>0</v>
      </c>
      <c r="AO11" s="45">
        <f t="shared" si="24"/>
        <v>1</v>
      </c>
      <c r="AP11" s="46"/>
      <c r="AQ11" s="47">
        <f t="shared" si="25"/>
        <v>5.2666750932265254</v>
      </c>
      <c r="AR11" s="47">
        <f t="shared" si="26"/>
        <v>4</v>
      </c>
      <c r="AS11" s="46"/>
      <c r="AT11" s="46" t="s">
        <v>164</v>
      </c>
      <c r="AU11" s="46"/>
      <c r="AV11" s="48">
        <v>0.9</v>
      </c>
      <c r="AW11" s="49">
        <v>120</v>
      </c>
      <c r="AX11" s="49">
        <v>6</v>
      </c>
    </row>
    <row r="12" spans="1:50" ht="15" customHeight="1">
      <c r="A12" s="38">
        <f t="shared" si="27"/>
        <v>3</v>
      </c>
      <c r="B12" s="39" t="s">
        <v>7</v>
      </c>
      <c r="C12" s="39" t="str">
        <f>VLOOKUP(B12,Sort!B:C,2,FALSE)</f>
        <v>Prima LX 2528</v>
      </c>
      <c r="D12" s="40">
        <f t="array" ref="D12">INDEX(HM_Unit!D:D,MATCH('Summary KPI'!B12,HM_Unit!A:A,0))</f>
        <v>13239</v>
      </c>
      <c r="E12" s="40">
        <f t="array" ref="E12">INDEX(HM_Unit!CD:CD,MATCH('Summary KPI'!B12,HM_Unit!A:A,0))</f>
        <v>13404</v>
      </c>
      <c r="F12" s="41">
        <f t="shared" si="6"/>
        <v>165</v>
      </c>
      <c r="G12" s="41">
        <f t="shared" si="7"/>
        <v>17.583361466575909</v>
      </c>
      <c r="H12" s="41">
        <f t="shared" si="8"/>
        <v>0</v>
      </c>
      <c r="I12" s="41">
        <f t="shared" si="9"/>
        <v>0</v>
      </c>
      <c r="J12" s="41">
        <f t="shared" si="10"/>
        <v>537.41663853342413</v>
      </c>
      <c r="K12" s="41">
        <f t="shared" si="11"/>
        <v>720</v>
      </c>
      <c r="L12" s="41">
        <f t="shared" si="12"/>
        <v>720</v>
      </c>
      <c r="M12" s="42">
        <f>SUMIFS('Data Down'!U:U,'Data Down'!D:D,'Summary KPI'!B12,'Data Down'!Q:Q,'Summary KPI'!$M$8,'Data Down'!$C:$C,"&lt;="&amp;'Summary KPI'!$G$5,'Data Down'!$C:$C,"&gt;="&amp;'Summary KPI'!$E$5)</f>
        <v>0</v>
      </c>
      <c r="N12" s="42">
        <f>SUMIFS('Data Down'!U:U,'Data Down'!D:D,'Summary KPI'!B12,'Data Down'!Q:Q,'Summary KPI'!$N$8,'Data Down'!$C:$C,"&lt;="&amp;'Summary KPI'!$G$5,'Data Down'!$C:$C,"&gt;="&amp;'Summary KPI'!$E$5)</f>
        <v>1</v>
      </c>
      <c r="O12" s="42">
        <f>SUMIFS('Data Down'!U:U,'Data Down'!D:D,'Summary KPI'!B12,'Data Down'!Q:Q,'Summary KPI'!$O$8,'Data Down'!$C:$C,"&lt;="&amp;'Summary KPI'!$G$5,'Data Down'!$C:$C,"&gt;="&amp;'Summary KPI'!$E$5)</f>
        <v>3</v>
      </c>
      <c r="P12" s="43">
        <f>SUMIFS('Data Down'!U:U,'Data Down'!D:D,'Summary KPI'!B12,'Data Down'!Q:Q,'Summary KPI'!$P$8,'Data Down'!$C:$C,"&lt;="&amp;'Summary KPI'!$G$5,'Data Down'!$C:$C,"&gt;="&amp;'Summary KPI'!$E$5)</f>
        <v>0</v>
      </c>
      <c r="Q12" s="41">
        <f>SUMIFS('Data Down'!N:N,'Data Down'!$D:$D,'Summary KPI'!$B12,'Data Down'!$Q:$Q,'Summary KPI'!$Q$8,'Data Down'!$C:$C,"&lt;="&amp;'Summary KPI'!$G$5,'Data Down'!$C:$C,"&gt;="&amp;'Summary KPI'!$E$5)</f>
        <v>0</v>
      </c>
      <c r="R12" s="41">
        <f>SUMIFS('Data Down'!N:N,'Data Down'!D:D,'Summary KPI'!B12,'Data Down'!Q:Q,'Summary KPI'!$R$8,'Data Down'!$C:$C,"&lt;="&amp;'Summary KPI'!$G$5,'Data Down'!$C:$C,"&gt;="&amp;'Summary KPI'!$E$5)</f>
        <v>1.1166684533090319</v>
      </c>
      <c r="S12" s="41">
        <f>SUMIFS('Data Down'!N:N,'Data Down'!D:D,'Summary KPI'!B12,'Data Down'!Q:Q,'Summary KPI'!$S$8,'Data Down'!$C:$C,"&lt;="&amp;'Summary KPI'!$G$5,'Data Down'!$C:$C,"&gt;="&amp;'Summary KPI'!$E$5)</f>
        <v>16.466693013266877</v>
      </c>
      <c r="T12" s="41">
        <f>SUMIFS('Data Down'!N:N,'Data Down'!D:D,'Summary KPI'!B12,'Data Down'!Q:Q,'Summary KPI'!$T$8,'Data Down'!$C:$C,"&lt;="&amp;'Summary KPI'!$G$5,'Data Down'!$C:$C,"&gt;="&amp;'Summary KPI'!$E$5)</f>
        <v>0</v>
      </c>
      <c r="U12" s="44">
        <f>+SUMIFS('Data Down'!$N:$N,'Data Down'!$D:$D,'Summary KPI'!B12,'Data Down'!$R:$R,'Summary KPI'!$U$7,'Data Down'!$C:$C,"&lt;="&amp;'Summary KPI'!$G$5,'Data Down'!$C:$C,"&gt;="&amp;'Summary KPI'!$E$5)</f>
        <v>0</v>
      </c>
      <c r="V12" s="44">
        <f>+SUMIFS('Data Down'!$N:$N,'Data Down'!$D:$D,'Summary KPI'!B12,'Data Down'!$R:$R,'Summary KPI'!$V$7,'Data Down'!$C:$C,"&lt;="&amp;'Summary KPI'!$G$5,'Data Down'!$C:$C,"&gt;="&amp;'Summary KPI'!$E$5)</f>
        <v>0</v>
      </c>
      <c r="W12" s="44">
        <f>+SUMIFS('Data Down'!$N:$N,'Data Down'!$D:$D,'Summary KPI'!B12,'Data Down'!$R:$R,'Summary KPI'!$W$7,'Data Down'!$C:$C,"&lt;="&amp;'Summary KPI'!$G$5,'Data Down'!$C:$C,"&gt;="&amp;'Summary KPI'!$E$5)</f>
        <v>0</v>
      </c>
      <c r="X12" s="44">
        <f>+SUMIFS('Data Down'!$N:$N,'Data Down'!$D:$D,'Summary KPI'!B12,'Data Down'!$R:$R,'Summary KPI'!$X$7,'Data Down'!$C:$C,"&lt;="&amp;'Summary KPI'!$G$5,'Data Down'!$C:$C,"&gt;="&amp;'Summary KPI'!$E$5)</f>
        <v>0</v>
      </c>
      <c r="Y12" s="44">
        <f>+SUMIFS('Data Down'!$N:$N,'Data Down'!$D:$D,'Summary KPI'!B12,'Data Down'!$R:$R,'Summary KPI'!$Y$7,'Data Down'!$C:$C,"&lt;="&amp;'Summary KPI'!$G$5,'Data Down'!$C:$C,"&gt;="&amp;'Summary KPI'!$E$5)</f>
        <v>17.583361466575909</v>
      </c>
      <c r="Z12" s="44">
        <f>+SUMIFS('Data Down'!$N:$N,'Data Down'!$D:$D,'Summary KPI'!B12,'Data Down'!$R:$R,'Summary KPI'!$Z$7,'Data Down'!$C:$C,"&lt;="&amp;'Summary KPI'!$G$5,'Data Down'!$C:$C,"&gt;="&amp;'Summary KPI'!$E$5)</f>
        <v>0</v>
      </c>
      <c r="AA12" s="44">
        <f>+SUMIFS('Data Down'!$N:$N,'Data Down'!$D:$D,'Summary KPI'!B12,'Data Down'!$R:$R,'Summary KPI'!$AA$7,'Data Down'!$C:$C,"&lt;="&amp;'Summary KPI'!$G$5,'Data Down'!$C:$C,"&gt;="&amp;'Summary KPI'!$E$5)</f>
        <v>0</v>
      </c>
      <c r="AB12" s="44">
        <f>+SUMIFS('Data Down'!$N:$N,'Data Down'!$D:$D,'Summary KPI'!B12,'Data Down'!$R:$R,'Summary KPI'!$AB$7,'Data Down'!$C:$C,"&lt;="&amp;'Summary KPI'!$G$5,'Data Down'!$C:$C,"&gt;="&amp;'Summary KPI'!$E$5)</f>
        <v>0</v>
      </c>
      <c r="AC12" s="44">
        <f>+SUMIFS('Data Down'!$N:$N,'Data Down'!$D:$D,'Summary KPI'!B12,'Data Down'!$R:$R,'Summary KPI'!$AC$7,'Data Down'!$C:$C,"&lt;="&amp;'Summary KPI'!$G$5,'Data Down'!$C:$C,"&gt;="&amp;'Summary KPI'!$E$5)</f>
        <v>0</v>
      </c>
      <c r="AD12" s="45">
        <f t="shared" si="13"/>
        <v>0.97557866462975573</v>
      </c>
      <c r="AE12" s="45">
        <f t="shared" si="14"/>
        <v>0.22916666666666666</v>
      </c>
      <c r="AF12" s="45">
        <f t="shared" si="15"/>
        <v>0.9036968027900244</v>
      </c>
      <c r="AG12" s="45">
        <f t="shared" si="16"/>
        <v>0.22916666666666666</v>
      </c>
      <c r="AH12" s="44">
        <f t="shared" si="17"/>
        <v>41.25</v>
      </c>
      <c r="AI12" s="44">
        <f t="shared" si="18"/>
        <v>55</v>
      </c>
      <c r="AJ12" s="44">
        <f t="shared" si="19"/>
        <v>4.3958403666439771</v>
      </c>
      <c r="AK12" s="45">
        <f t="shared" si="20"/>
        <v>0</v>
      </c>
      <c r="AL12" s="45">
        <f t="shared" si="21"/>
        <v>0.25</v>
      </c>
      <c r="AM12" s="45">
        <f t="shared" si="22"/>
        <v>0.75</v>
      </c>
      <c r="AN12" s="45">
        <f t="shared" si="23"/>
        <v>6.3507109003685058E-2</v>
      </c>
      <c r="AO12" s="45">
        <f t="shared" si="24"/>
        <v>0.93649289099631494</v>
      </c>
      <c r="AP12" s="46"/>
      <c r="AQ12" s="47">
        <f t="shared" si="25"/>
        <v>17.583361466575909</v>
      </c>
      <c r="AR12" s="47">
        <f t="shared" si="26"/>
        <v>4</v>
      </c>
      <c r="AS12" s="46"/>
      <c r="AT12" s="46" t="s">
        <v>164</v>
      </c>
      <c r="AU12" s="46"/>
      <c r="AV12" s="48">
        <v>0.9</v>
      </c>
      <c r="AW12" s="49">
        <v>120</v>
      </c>
      <c r="AX12" s="49">
        <v>6</v>
      </c>
    </row>
    <row r="13" spans="1:50" ht="15" customHeight="1">
      <c r="A13" s="38">
        <f t="shared" si="27"/>
        <v>4</v>
      </c>
      <c r="B13" s="39" t="s">
        <v>8</v>
      </c>
      <c r="C13" s="39" t="str">
        <f>VLOOKUP(B13,Sort!B:C,2,FALSE)</f>
        <v>Prima LX 2528</v>
      </c>
      <c r="D13" s="40">
        <f t="array" ref="D13">INDEX(HM_Unit!D:D,MATCH('Summary KPI'!B13,HM_Unit!A:A,0))</f>
        <v>13225</v>
      </c>
      <c r="E13" s="40">
        <f t="array" ref="E13">INDEX(HM_Unit!CD:CD,MATCH('Summary KPI'!B13,HM_Unit!A:A,0))</f>
        <v>13385</v>
      </c>
      <c r="F13" s="41">
        <f t="shared" si="6"/>
        <v>160</v>
      </c>
      <c r="G13" s="41">
        <f t="shared" si="7"/>
        <v>5.9500095200268817</v>
      </c>
      <c r="H13" s="41">
        <f t="shared" si="8"/>
        <v>0</v>
      </c>
      <c r="I13" s="41">
        <f t="shared" si="9"/>
        <v>0</v>
      </c>
      <c r="J13" s="41">
        <f t="shared" si="10"/>
        <v>554.04999047997308</v>
      </c>
      <c r="K13" s="41">
        <f t="shared" si="11"/>
        <v>720</v>
      </c>
      <c r="L13" s="41">
        <f t="shared" si="12"/>
        <v>720</v>
      </c>
      <c r="M13" s="42">
        <f>SUMIFS('Data Down'!U:U,'Data Down'!D:D,'Summary KPI'!B13,'Data Down'!Q:Q,'Summary KPI'!$M$8,'Data Down'!$C:$C,"&lt;="&amp;'Summary KPI'!$G$5,'Data Down'!$C:$C,"&gt;="&amp;'Summary KPI'!$E$5)</f>
        <v>0</v>
      </c>
      <c r="N13" s="42">
        <f>SUMIFS('Data Down'!U:U,'Data Down'!D:D,'Summary KPI'!B13,'Data Down'!Q:Q,'Summary KPI'!$N$8,'Data Down'!$C:$C,"&lt;="&amp;'Summary KPI'!$G$5,'Data Down'!$C:$C,"&gt;="&amp;'Summary KPI'!$E$5)</f>
        <v>1</v>
      </c>
      <c r="O13" s="42">
        <f>SUMIFS('Data Down'!U:U,'Data Down'!D:D,'Summary KPI'!B13,'Data Down'!Q:Q,'Summary KPI'!$O$8,'Data Down'!$C:$C,"&lt;="&amp;'Summary KPI'!$G$5,'Data Down'!$C:$C,"&gt;="&amp;'Summary KPI'!$E$5)</f>
        <v>5</v>
      </c>
      <c r="P13" s="43">
        <f>SUMIFS('Data Down'!U:U,'Data Down'!D:D,'Summary KPI'!B13,'Data Down'!Q:Q,'Summary KPI'!$P$8,'Data Down'!$C:$C,"&lt;="&amp;'Summary KPI'!$G$5,'Data Down'!$C:$C,"&gt;="&amp;'Summary KPI'!$E$5)</f>
        <v>0</v>
      </c>
      <c r="Q13" s="41">
        <f>SUMIFS('Data Down'!N:N,'Data Down'!$D:$D,'Summary KPI'!$B13,'Data Down'!$Q:$Q,'Summary KPI'!$Q$8,'Data Down'!$C:$C,"&lt;="&amp;'Summary KPI'!$G$5,'Data Down'!$C:$C,"&gt;="&amp;'Summary KPI'!$E$5)</f>
        <v>0</v>
      </c>
      <c r="R13" s="41">
        <f>SUMIFS('Data Down'!N:N,'Data Down'!D:D,'Summary KPI'!B13,'Data Down'!Q:Q,'Summary KPI'!$R$8,'Data Down'!$C:$C,"&lt;="&amp;'Summary KPI'!$G$5,'Data Down'!$C:$C,"&gt;="&amp;'Summary KPI'!$E$5)</f>
        <v>3.0333381866084657</v>
      </c>
      <c r="S13" s="41">
        <f>SUMIFS('Data Down'!N:N,'Data Down'!D:D,'Summary KPI'!B13,'Data Down'!Q:Q,'Summary KPI'!$S$8,'Data Down'!$C:$C,"&lt;="&amp;'Summary KPI'!$G$5,'Data Down'!$C:$C,"&gt;="&amp;'Summary KPI'!$E$5)</f>
        <v>2.9166713334184156</v>
      </c>
      <c r="T13" s="41">
        <f>SUMIFS('Data Down'!N:N,'Data Down'!D:D,'Summary KPI'!B13,'Data Down'!Q:Q,'Summary KPI'!$T$8,'Data Down'!$C:$C,"&lt;="&amp;'Summary KPI'!$G$5,'Data Down'!$C:$C,"&gt;="&amp;'Summary KPI'!$E$5)</f>
        <v>0</v>
      </c>
      <c r="U13" s="44">
        <f>+SUMIFS('Data Down'!$N:$N,'Data Down'!$D:$D,'Summary KPI'!B13,'Data Down'!$R:$R,'Summary KPI'!$U$7,'Data Down'!$C:$C,"&lt;="&amp;'Summary KPI'!$G$5,'Data Down'!$C:$C,"&gt;="&amp;'Summary KPI'!$E$5)</f>
        <v>0</v>
      </c>
      <c r="V13" s="44">
        <f>+SUMIFS('Data Down'!$N:$N,'Data Down'!$D:$D,'Summary KPI'!B13,'Data Down'!$R:$R,'Summary KPI'!$V$7,'Data Down'!$C:$C,"&lt;="&amp;'Summary KPI'!$G$5,'Data Down'!$C:$C,"&gt;="&amp;'Summary KPI'!$E$5)</f>
        <v>0</v>
      </c>
      <c r="W13" s="44">
        <f>+SUMIFS('Data Down'!$N:$N,'Data Down'!$D:$D,'Summary KPI'!B13,'Data Down'!$R:$R,'Summary KPI'!$W$7,'Data Down'!$C:$C,"&lt;="&amp;'Summary KPI'!$G$5,'Data Down'!$C:$C,"&gt;="&amp;'Summary KPI'!$E$5)</f>
        <v>0</v>
      </c>
      <c r="X13" s="44">
        <f>+SUMIFS('Data Down'!$N:$N,'Data Down'!$D:$D,'Summary KPI'!B13,'Data Down'!$R:$R,'Summary KPI'!$X$7,'Data Down'!$C:$C,"&lt;="&amp;'Summary KPI'!$G$5,'Data Down'!$C:$C,"&gt;="&amp;'Summary KPI'!$E$5)</f>
        <v>0</v>
      </c>
      <c r="Y13" s="44">
        <f>+SUMIFS('Data Down'!$N:$N,'Data Down'!$D:$D,'Summary KPI'!B13,'Data Down'!$R:$R,'Summary KPI'!$Y$7,'Data Down'!$C:$C,"&lt;="&amp;'Summary KPI'!$G$5,'Data Down'!$C:$C,"&gt;="&amp;'Summary KPI'!$E$5)</f>
        <v>5.9500095200268817</v>
      </c>
      <c r="Z13" s="44">
        <f>+SUMIFS('Data Down'!$N:$N,'Data Down'!$D:$D,'Summary KPI'!B13,'Data Down'!$R:$R,'Summary KPI'!$Z$7,'Data Down'!$C:$C,"&lt;="&amp;'Summary KPI'!$G$5,'Data Down'!$C:$C,"&gt;="&amp;'Summary KPI'!$E$5)</f>
        <v>0</v>
      </c>
      <c r="AA13" s="44">
        <f>+SUMIFS('Data Down'!$N:$N,'Data Down'!$D:$D,'Summary KPI'!B13,'Data Down'!$R:$R,'Summary KPI'!$AA$7,'Data Down'!$C:$C,"&lt;="&amp;'Summary KPI'!$G$5,'Data Down'!$C:$C,"&gt;="&amp;'Summary KPI'!$E$5)</f>
        <v>0</v>
      </c>
      <c r="AB13" s="44">
        <f>+SUMIFS('Data Down'!$N:$N,'Data Down'!$D:$D,'Summary KPI'!B13,'Data Down'!$R:$R,'Summary KPI'!$AB$7,'Data Down'!$C:$C,"&lt;="&amp;'Summary KPI'!$G$5,'Data Down'!$C:$C,"&gt;="&amp;'Summary KPI'!$E$5)</f>
        <v>0</v>
      </c>
      <c r="AC13" s="44">
        <f>+SUMIFS('Data Down'!$N:$N,'Data Down'!$D:$D,'Summary KPI'!B13,'Data Down'!$R:$R,'Summary KPI'!$AC$7,'Data Down'!$C:$C,"&lt;="&amp;'Summary KPI'!$G$5,'Data Down'!$C:$C,"&gt;="&amp;'Summary KPI'!$E$5)</f>
        <v>0</v>
      </c>
      <c r="AD13" s="45">
        <f t="shared" si="13"/>
        <v>0.99173609788885153</v>
      </c>
      <c r="AE13" s="45">
        <f t="shared" si="14"/>
        <v>0.22222222222222221</v>
      </c>
      <c r="AF13" s="45">
        <f t="shared" si="15"/>
        <v>0.96414577174634741</v>
      </c>
      <c r="AG13" s="45">
        <f t="shared" si="16"/>
        <v>0.22222222222222221</v>
      </c>
      <c r="AH13" s="44">
        <f t="shared" si="17"/>
        <v>26.666666666666668</v>
      </c>
      <c r="AI13" s="44">
        <f t="shared" si="18"/>
        <v>32</v>
      </c>
      <c r="AJ13" s="44">
        <f t="shared" si="19"/>
        <v>0.99166825333781361</v>
      </c>
      <c r="AK13" s="45">
        <f t="shared" si="20"/>
        <v>0</v>
      </c>
      <c r="AL13" s="45">
        <f t="shared" si="21"/>
        <v>0.16666666666666666</v>
      </c>
      <c r="AM13" s="45">
        <f t="shared" si="22"/>
        <v>0.83333333333333337</v>
      </c>
      <c r="AN13" s="45">
        <f t="shared" si="23"/>
        <v>0.50980392155654253</v>
      </c>
      <c r="AO13" s="45">
        <f t="shared" si="24"/>
        <v>0.49019607844345742</v>
      </c>
      <c r="AP13" s="46"/>
      <c r="AQ13" s="47">
        <f t="shared" si="25"/>
        <v>5.9500095200268817</v>
      </c>
      <c r="AR13" s="47">
        <f t="shared" si="26"/>
        <v>6</v>
      </c>
      <c r="AS13" s="46"/>
      <c r="AT13" s="46" t="s">
        <v>164</v>
      </c>
      <c r="AU13" s="46"/>
      <c r="AV13" s="48">
        <v>0.9</v>
      </c>
      <c r="AW13" s="49">
        <v>120</v>
      </c>
      <c r="AX13" s="49">
        <v>6</v>
      </c>
    </row>
    <row r="14" spans="1:50" ht="15" customHeight="1">
      <c r="A14" s="38">
        <f t="shared" si="27"/>
        <v>5</v>
      </c>
      <c r="B14" s="39" t="s">
        <v>9</v>
      </c>
      <c r="C14" s="39" t="str">
        <f>VLOOKUP(B14,Sort!B:C,2,FALSE)</f>
        <v>Prima LX 2528</v>
      </c>
      <c r="D14" s="40">
        <f t="array" ref="D14">INDEX(HM_Unit!D:D,MATCH('Summary KPI'!B14,HM_Unit!A:A,0))</f>
        <v>15461</v>
      </c>
      <c r="E14" s="40">
        <f t="array" ref="E14">INDEX(HM_Unit!CD:CD,MATCH('Summary KPI'!B14,HM_Unit!A:A,0))</f>
        <v>15612</v>
      </c>
      <c r="F14" s="41">
        <f t="shared" si="6"/>
        <v>151</v>
      </c>
      <c r="G14" s="41">
        <f t="shared" si="7"/>
        <v>4.1333399467044236</v>
      </c>
      <c r="H14" s="41">
        <f t="shared" si="8"/>
        <v>0</v>
      </c>
      <c r="I14" s="41">
        <f t="shared" si="9"/>
        <v>0</v>
      </c>
      <c r="J14" s="41">
        <f t="shared" si="10"/>
        <v>564.86666005329562</v>
      </c>
      <c r="K14" s="41">
        <f t="shared" si="11"/>
        <v>720</v>
      </c>
      <c r="L14" s="41">
        <f t="shared" si="12"/>
        <v>720</v>
      </c>
      <c r="M14" s="42">
        <f>SUMIFS('Data Down'!U:U,'Data Down'!D:D,'Summary KPI'!B14,'Data Down'!Q:Q,'Summary KPI'!$M$8,'Data Down'!$C:$C,"&lt;="&amp;'Summary KPI'!$G$5,'Data Down'!$C:$C,"&gt;="&amp;'Summary KPI'!$E$5)</f>
        <v>0</v>
      </c>
      <c r="N14" s="42">
        <f>SUMIFS('Data Down'!U:U,'Data Down'!D:D,'Summary KPI'!B14,'Data Down'!Q:Q,'Summary KPI'!$N$8,'Data Down'!$C:$C,"&lt;="&amp;'Summary KPI'!$G$5,'Data Down'!$C:$C,"&gt;="&amp;'Summary KPI'!$E$5)</f>
        <v>0</v>
      </c>
      <c r="O14" s="42">
        <f>SUMIFS('Data Down'!U:U,'Data Down'!D:D,'Summary KPI'!B14,'Data Down'!Q:Q,'Summary KPI'!$O$8,'Data Down'!$C:$C,"&lt;="&amp;'Summary KPI'!$G$5,'Data Down'!$C:$C,"&gt;="&amp;'Summary KPI'!$E$5)</f>
        <v>2</v>
      </c>
      <c r="P14" s="43">
        <f>SUMIFS('Data Down'!U:U,'Data Down'!D:D,'Summary KPI'!B14,'Data Down'!Q:Q,'Summary KPI'!$P$8,'Data Down'!$C:$C,"&lt;="&amp;'Summary KPI'!$G$5,'Data Down'!$C:$C,"&gt;="&amp;'Summary KPI'!$E$5)</f>
        <v>0</v>
      </c>
      <c r="Q14" s="41">
        <f>SUMIFS('Data Down'!N:N,'Data Down'!$D:$D,'Summary KPI'!$B14,'Data Down'!$Q:$Q,'Summary KPI'!$Q$8,'Data Down'!$C:$C,"&lt;="&amp;'Summary KPI'!$G$5,'Data Down'!$C:$C,"&gt;="&amp;'Summary KPI'!$E$5)</f>
        <v>0</v>
      </c>
      <c r="R14" s="41">
        <f>SUMIFS('Data Down'!N:N,'Data Down'!D:D,'Summary KPI'!B14,'Data Down'!Q:Q,'Summary KPI'!$R$8,'Data Down'!$C:$C,"&lt;="&amp;'Summary KPI'!$G$5,'Data Down'!$C:$C,"&gt;="&amp;'Summary KPI'!$E$5)</f>
        <v>0</v>
      </c>
      <c r="S14" s="41">
        <f>SUMIFS('Data Down'!N:N,'Data Down'!D:D,'Summary KPI'!B14,'Data Down'!Q:Q,'Summary KPI'!$S$8,'Data Down'!$C:$C,"&lt;="&amp;'Summary KPI'!$G$5,'Data Down'!$C:$C,"&gt;="&amp;'Summary KPI'!$E$5)</f>
        <v>4.1333399467044236</v>
      </c>
      <c r="T14" s="41">
        <f>SUMIFS('Data Down'!N:N,'Data Down'!D:D,'Summary KPI'!B14,'Data Down'!Q:Q,'Summary KPI'!$T$8,'Data Down'!$C:$C,"&lt;="&amp;'Summary KPI'!$G$5,'Data Down'!$C:$C,"&gt;="&amp;'Summary KPI'!$E$5)</f>
        <v>0</v>
      </c>
      <c r="U14" s="44">
        <f>+SUMIFS('Data Down'!$N:$N,'Data Down'!$D:$D,'Summary KPI'!B14,'Data Down'!$R:$R,'Summary KPI'!$U$7,'Data Down'!$C:$C,"&lt;="&amp;'Summary KPI'!$G$5,'Data Down'!$C:$C,"&gt;="&amp;'Summary KPI'!$E$5)</f>
        <v>0</v>
      </c>
      <c r="V14" s="44">
        <f>+SUMIFS('Data Down'!$N:$N,'Data Down'!$D:$D,'Summary KPI'!B14,'Data Down'!$R:$R,'Summary KPI'!$V$7,'Data Down'!$C:$C,"&lt;="&amp;'Summary KPI'!$G$5,'Data Down'!$C:$C,"&gt;="&amp;'Summary KPI'!$E$5)</f>
        <v>0</v>
      </c>
      <c r="W14" s="44">
        <f>+SUMIFS('Data Down'!$N:$N,'Data Down'!$D:$D,'Summary KPI'!B14,'Data Down'!$R:$R,'Summary KPI'!$W$7,'Data Down'!$C:$C,"&lt;="&amp;'Summary KPI'!$G$5,'Data Down'!$C:$C,"&gt;="&amp;'Summary KPI'!$E$5)</f>
        <v>0</v>
      </c>
      <c r="X14" s="44">
        <f>+SUMIFS('Data Down'!$N:$N,'Data Down'!$D:$D,'Summary KPI'!B14,'Data Down'!$R:$R,'Summary KPI'!$X$7,'Data Down'!$C:$C,"&lt;="&amp;'Summary KPI'!$G$5,'Data Down'!$C:$C,"&gt;="&amp;'Summary KPI'!$E$5)</f>
        <v>0</v>
      </c>
      <c r="Y14" s="44">
        <f>+SUMIFS('Data Down'!$N:$N,'Data Down'!$D:$D,'Summary KPI'!B14,'Data Down'!$R:$R,'Summary KPI'!$Y$7,'Data Down'!$C:$C,"&lt;="&amp;'Summary KPI'!$G$5,'Data Down'!$C:$C,"&gt;="&amp;'Summary KPI'!$E$5)</f>
        <v>4.1333399467044236</v>
      </c>
      <c r="Z14" s="44">
        <f>+SUMIFS('Data Down'!$N:$N,'Data Down'!$D:$D,'Summary KPI'!B14,'Data Down'!$R:$R,'Summary KPI'!$Z$7,'Data Down'!$C:$C,"&lt;="&amp;'Summary KPI'!$G$5,'Data Down'!$C:$C,"&gt;="&amp;'Summary KPI'!$E$5)</f>
        <v>0</v>
      </c>
      <c r="AA14" s="44">
        <f>+SUMIFS('Data Down'!$N:$N,'Data Down'!$D:$D,'Summary KPI'!B14,'Data Down'!$R:$R,'Summary KPI'!$AA$7,'Data Down'!$C:$C,"&lt;="&amp;'Summary KPI'!$G$5,'Data Down'!$C:$C,"&gt;="&amp;'Summary KPI'!$E$5)</f>
        <v>0</v>
      </c>
      <c r="AB14" s="44">
        <f>+SUMIFS('Data Down'!$N:$N,'Data Down'!$D:$D,'Summary KPI'!B14,'Data Down'!$R:$R,'Summary KPI'!$AB$7,'Data Down'!$C:$C,"&lt;="&amp;'Summary KPI'!$G$5,'Data Down'!$C:$C,"&gt;="&amp;'Summary KPI'!$E$5)</f>
        <v>0</v>
      </c>
      <c r="AC14" s="44">
        <f>+SUMIFS('Data Down'!$N:$N,'Data Down'!$D:$D,'Summary KPI'!B14,'Data Down'!$R:$R,'Summary KPI'!$AC$7,'Data Down'!$C:$C,"&lt;="&amp;'Summary KPI'!$G$5,'Data Down'!$C:$C,"&gt;="&amp;'Summary KPI'!$E$5)</f>
        <v>0</v>
      </c>
      <c r="AD14" s="45">
        <f t="shared" si="13"/>
        <v>0.99425925007402172</v>
      </c>
      <c r="AE14" s="45">
        <f t="shared" si="14"/>
        <v>0.20972222222222223</v>
      </c>
      <c r="AF14" s="45">
        <f t="shared" si="15"/>
        <v>0.97335621119145366</v>
      </c>
      <c r="AG14" s="45">
        <f t="shared" si="16"/>
        <v>0.20972222222222223</v>
      </c>
      <c r="AH14" s="44">
        <f t="shared" si="17"/>
        <v>75.5</v>
      </c>
      <c r="AI14" s="44">
        <f t="shared" si="18"/>
        <v>75.5</v>
      </c>
      <c r="AJ14" s="44">
        <f t="shared" si="19"/>
        <v>2.0666699733522118</v>
      </c>
      <c r="AK14" s="45">
        <f t="shared" si="20"/>
        <v>0</v>
      </c>
      <c r="AL14" s="45">
        <f t="shared" si="21"/>
        <v>0</v>
      </c>
      <c r="AM14" s="45">
        <f t="shared" si="22"/>
        <v>1</v>
      </c>
      <c r="AN14" s="45">
        <f t="shared" si="23"/>
        <v>0</v>
      </c>
      <c r="AO14" s="45">
        <f t="shared" si="24"/>
        <v>1</v>
      </c>
      <c r="AP14" s="46"/>
      <c r="AQ14" s="47">
        <f t="shared" si="25"/>
        <v>4.1333399467044236</v>
      </c>
      <c r="AR14" s="47">
        <f t="shared" si="26"/>
        <v>2</v>
      </c>
      <c r="AS14" s="46"/>
      <c r="AT14" s="46" t="s">
        <v>164</v>
      </c>
      <c r="AU14" s="46"/>
      <c r="AV14" s="48">
        <v>0.9</v>
      </c>
      <c r="AW14" s="49">
        <v>120</v>
      </c>
      <c r="AX14" s="49">
        <v>6</v>
      </c>
    </row>
    <row r="15" spans="1:50" ht="15" customHeight="1">
      <c r="A15" s="38">
        <f t="shared" si="27"/>
        <v>6</v>
      </c>
      <c r="B15" s="39" t="s">
        <v>10</v>
      </c>
      <c r="C15" s="39" t="str">
        <f>VLOOKUP(B15,Sort!B:C,2,FALSE)</f>
        <v>Prima LX 2528</v>
      </c>
      <c r="D15" s="40">
        <f t="array" ref="D15">INDEX(HM_Unit!D:D,MATCH('Summary KPI'!B15,HM_Unit!A:A,0))</f>
        <v>15411</v>
      </c>
      <c r="E15" s="40">
        <f t="array" ref="E15">INDEX(HM_Unit!CD:CD,MATCH('Summary KPI'!B15,HM_Unit!A:A,0))</f>
        <v>15433</v>
      </c>
      <c r="F15" s="41">
        <f t="shared" si="6"/>
        <v>22</v>
      </c>
      <c r="G15" s="41">
        <f t="shared" si="7"/>
        <v>6.9500111197966259</v>
      </c>
      <c r="H15" s="41">
        <f t="shared" si="8"/>
        <v>0</v>
      </c>
      <c r="I15" s="41">
        <f t="shared" si="9"/>
        <v>0</v>
      </c>
      <c r="J15" s="41">
        <f t="shared" si="10"/>
        <v>691.04998888020339</v>
      </c>
      <c r="K15" s="41">
        <f t="shared" si="11"/>
        <v>720</v>
      </c>
      <c r="L15" s="41">
        <f t="shared" si="12"/>
        <v>720</v>
      </c>
      <c r="M15" s="42">
        <f>SUMIFS('Data Down'!U:U,'Data Down'!D:D,'Summary KPI'!B15,'Data Down'!Q:Q,'Summary KPI'!$M$8,'Data Down'!$C:$C,"&lt;="&amp;'Summary KPI'!$G$5,'Data Down'!$C:$C,"&gt;="&amp;'Summary KPI'!$E$5)</f>
        <v>0</v>
      </c>
      <c r="N15" s="42">
        <f>SUMIFS('Data Down'!U:U,'Data Down'!D:D,'Summary KPI'!B15,'Data Down'!Q:Q,'Summary KPI'!$N$8,'Data Down'!$C:$C,"&lt;="&amp;'Summary KPI'!$G$5,'Data Down'!$C:$C,"&gt;="&amp;'Summary KPI'!$E$5)</f>
        <v>1</v>
      </c>
      <c r="O15" s="42">
        <f>SUMIFS('Data Down'!U:U,'Data Down'!D:D,'Summary KPI'!B15,'Data Down'!Q:Q,'Summary KPI'!$O$8,'Data Down'!$C:$C,"&lt;="&amp;'Summary KPI'!$G$5,'Data Down'!$C:$C,"&gt;="&amp;'Summary KPI'!$E$5)</f>
        <v>3</v>
      </c>
      <c r="P15" s="43">
        <f>SUMIFS('Data Down'!U:U,'Data Down'!D:D,'Summary KPI'!B15,'Data Down'!Q:Q,'Summary KPI'!$P$8,'Data Down'!$C:$C,"&lt;="&amp;'Summary KPI'!$G$5,'Data Down'!$C:$C,"&gt;="&amp;'Summary KPI'!$E$5)</f>
        <v>0</v>
      </c>
      <c r="Q15" s="41">
        <f>SUMIFS('Data Down'!N:N,'Data Down'!$D:$D,'Summary KPI'!$B15,'Data Down'!$Q:$Q,'Summary KPI'!$Q$8,'Data Down'!$C:$C,"&lt;="&amp;'Summary KPI'!$G$5,'Data Down'!$C:$C,"&gt;="&amp;'Summary KPI'!$E$5)</f>
        <v>0</v>
      </c>
      <c r="R15" s="41">
        <f>SUMIFS('Data Down'!N:N,'Data Down'!D:D,'Summary KPI'!B15,'Data Down'!Q:Q,'Summary KPI'!$R$8,'Data Down'!$C:$C,"&lt;="&amp;'Summary KPI'!$G$5,'Data Down'!$C:$C,"&gt;="&amp;'Summary KPI'!$E$5)</f>
        <v>0.41666733329559508</v>
      </c>
      <c r="S15" s="41">
        <f>SUMIFS('Data Down'!N:N,'Data Down'!D:D,'Summary KPI'!B15,'Data Down'!Q:Q,'Summary KPI'!$S$8,'Data Down'!$C:$C,"&lt;="&amp;'Summary KPI'!$G$5,'Data Down'!$C:$C,"&gt;="&amp;'Summary KPI'!$E$5)</f>
        <v>6.5333437865010309</v>
      </c>
      <c r="T15" s="41">
        <f>SUMIFS('Data Down'!N:N,'Data Down'!D:D,'Summary KPI'!B15,'Data Down'!Q:Q,'Summary KPI'!$T$8,'Data Down'!$C:$C,"&lt;="&amp;'Summary KPI'!$G$5,'Data Down'!$C:$C,"&gt;="&amp;'Summary KPI'!$E$5)</f>
        <v>0</v>
      </c>
      <c r="U15" s="44">
        <f>+SUMIFS('Data Down'!$N:$N,'Data Down'!$D:$D,'Summary KPI'!B15,'Data Down'!$R:$R,'Summary KPI'!$U$7,'Data Down'!$C:$C,"&lt;="&amp;'Summary KPI'!$G$5,'Data Down'!$C:$C,"&gt;="&amp;'Summary KPI'!$E$5)</f>
        <v>0</v>
      </c>
      <c r="V15" s="44">
        <f>+SUMIFS('Data Down'!$N:$N,'Data Down'!$D:$D,'Summary KPI'!B15,'Data Down'!$R:$R,'Summary KPI'!$V$7,'Data Down'!$C:$C,"&lt;="&amp;'Summary KPI'!$G$5,'Data Down'!$C:$C,"&gt;="&amp;'Summary KPI'!$E$5)</f>
        <v>0</v>
      </c>
      <c r="W15" s="44">
        <f>+SUMIFS('Data Down'!$N:$N,'Data Down'!$D:$D,'Summary KPI'!B15,'Data Down'!$R:$R,'Summary KPI'!$W$7,'Data Down'!$C:$C,"&lt;="&amp;'Summary KPI'!$G$5,'Data Down'!$C:$C,"&gt;="&amp;'Summary KPI'!$E$5)</f>
        <v>0</v>
      </c>
      <c r="X15" s="44">
        <f>+SUMIFS('Data Down'!$N:$N,'Data Down'!$D:$D,'Summary KPI'!B15,'Data Down'!$R:$R,'Summary KPI'!$X$7,'Data Down'!$C:$C,"&lt;="&amp;'Summary KPI'!$G$5,'Data Down'!$C:$C,"&gt;="&amp;'Summary KPI'!$E$5)</f>
        <v>0</v>
      </c>
      <c r="Y15" s="44">
        <f>+SUMIFS('Data Down'!$N:$N,'Data Down'!$D:$D,'Summary KPI'!B15,'Data Down'!$R:$R,'Summary KPI'!$Y$7,'Data Down'!$C:$C,"&lt;="&amp;'Summary KPI'!$G$5,'Data Down'!$C:$C,"&gt;="&amp;'Summary KPI'!$E$5)</f>
        <v>6.9500111197966259</v>
      </c>
      <c r="Z15" s="44">
        <f>+SUMIFS('Data Down'!$N:$N,'Data Down'!$D:$D,'Summary KPI'!B15,'Data Down'!$R:$R,'Summary KPI'!$Z$7,'Data Down'!$C:$C,"&lt;="&amp;'Summary KPI'!$G$5,'Data Down'!$C:$C,"&gt;="&amp;'Summary KPI'!$E$5)</f>
        <v>0</v>
      </c>
      <c r="AA15" s="44">
        <f>+SUMIFS('Data Down'!$N:$N,'Data Down'!$D:$D,'Summary KPI'!B15,'Data Down'!$R:$R,'Summary KPI'!$AA$7,'Data Down'!$C:$C,"&lt;="&amp;'Summary KPI'!$G$5,'Data Down'!$C:$C,"&gt;="&amp;'Summary KPI'!$E$5)</f>
        <v>0</v>
      </c>
      <c r="AB15" s="44">
        <f>+SUMIFS('Data Down'!$N:$N,'Data Down'!$D:$D,'Summary KPI'!B15,'Data Down'!$R:$R,'Summary KPI'!$AB$7,'Data Down'!$C:$C,"&lt;="&amp;'Summary KPI'!$G$5,'Data Down'!$C:$C,"&gt;="&amp;'Summary KPI'!$E$5)</f>
        <v>0</v>
      </c>
      <c r="AC15" s="44">
        <f>+SUMIFS('Data Down'!$N:$N,'Data Down'!$D:$D,'Summary KPI'!B15,'Data Down'!$R:$R,'Summary KPI'!$AC$7,'Data Down'!$C:$C,"&lt;="&amp;'Summary KPI'!$G$5,'Data Down'!$C:$C,"&gt;="&amp;'Summary KPI'!$E$5)</f>
        <v>0</v>
      </c>
      <c r="AD15" s="45">
        <f t="shared" si="13"/>
        <v>0.99034720677806021</v>
      </c>
      <c r="AE15" s="45">
        <f t="shared" si="14"/>
        <v>3.0555555555555555E-2</v>
      </c>
      <c r="AF15" s="45">
        <f t="shared" si="15"/>
        <v>0.75993062347930973</v>
      </c>
      <c r="AG15" s="45">
        <f t="shared" si="16"/>
        <v>3.0555555555555555E-2</v>
      </c>
      <c r="AH15" s="44">
        <f t="shared" si="17"/>
        <v>5.5</v>
      </c>
      <c r="AI15" s="44">
        <f t="shared" si="18"/>
        <v>7.333333333333333</v>
      </c>
      <c r="AJ15" s="44">
        <f t="shared" si="19"/>
        <v>1.7375027799491565</v>
      </c>
      <c r="AK15" s="45">
        <f t="shared" si="20"/>
        <v>0</v>
      </c>
      <c r="AL15" s="45">
        <f t="shared" si="21"/>
        <v>0.25</v>
      </c>
      <c r="AM15" s="45">
        <f t="shared" si="22"/>
        <v>0.75</v>
      </c>
      <c r="AN15" s="45">
        <f t="shared" si="23"/>
        <v>5.9952038365628943E-2</v>
      </c>
      <c r="AO15" s="45">
        <f t="shared" si="24"/>
        <v>0.9400479616343711</v>
      </c>
      <c r="AP15" s="46"/>
      <c r="AQ15" s="47">
        <f t="shared" si="25"/>
        <v>6.9500111197966259</v>
      </c>
      <c r="AR15" s="47">
        <f t="shared" si="26"/>
        <v>4</v>
      </c>
      <c r="AS15" s="46"/>
      <c r="AT15" s="46" t="s">
        <v>164</v>
      </c>
      <c r="AU15" s="46"/>
      <c r="AV15" s="48">
        <v>0.9</v>
      </c>
      <c r="AW15" s="49">
        <v>120</v>
      </c>
      <c r="AX15" s="49">
        <v>6</v>
      </c>
    </row>
    <row r="16" spans="1:50" ht="15" customHeight="1">
      <c r="A16" s="38">
        <f t="shared" si="27"/>
        <v>7</v>
      </c>
      <c r="B16" s="39" t="s">
        <v>11</v>
      </c>
      <c r="C16" s="39" t="str">
        <f>VLOOKUP(B16,Sort!B:C,2,FALSE)</f>
        <v>Prima LX 2528</v>
      </c>
      <c r="D16" s="40">
        <f t="array" ref="D16">INDEX(HM_Unit!D:D,MATCH('Summary KPI'!B16,HM_Unit!A:A,0))</f>
        <v>15743</v>
      </c>
      <c r="E16" s="40">
        <f t="array" ref="E16">INDEX(HM_Unit!CD:CD,MATCH('Summary KPI'!B16,HM_Unit!A:A,0))</f>
        <v>15797</v>
      </c>
      <c r="F16" s="41">
        <f t="shared" si="6"/>
        <v>54</v>
      </c>
      <c r="G16" s="41">
        <f t="shared" si="7"/>
        <v>13.416688133445334</v>
      </c>
      <c r="H16" s="41">
        <f t="shared" si="8"/>
        <v>0</v>
      </c>
      <c r="I16" s="41">
        <f t="shared" si="9"/>
        <v>0</v>
      </c>
      <c r="J16" s="41">
        <f t="shared" si="10"/>
        <v>652.58331186655471</v>
      </c>
      <c r="K16" s="41">
        <f t="shared" si="11"/>
        <v>720</v>
      </c>
      <c r="L16" s="41">
        <f t="shared" si="12"/>
        <v>720</v>
      </c>
      <c r="M16" s="42">
        <f>SUMIFS('Data Down'!U:U,'Data Down'!D:D,'Summary KPI'!B16,'Data Down'!Q:Q,'Summary KPI'!$M$8,'Data Down'!$C:$C,"&lt;="&amp;'Summary KPI'!$G$5,'Data Down'!$C:$C,"&gt;="&amp;'Summary KPI'!$E$5)</f>
        <v>0</v>
      </c>
      <c r="N16" s="42">
        <f>SUMIFS('Data Down'!U:U,'Data Down'!D:D,'Summary KPI'!B16,'Data Down'!Q:Q,'Summary KPI'!$N$8,'Data Down'!$C:$C,"&lt;="&amp;'Summary KPI'!$G$5,'Data Down'!$C:$C,"&gt;="&amp;'Summary KPI'!$E$5)</f>
        <v>0</v>
      </c>
      <c r="O16" s="42">
        <f>SUMIFS('Data Down'!U:U,'Data Down'!D:D,'Summary KPI'!B16,'Data Down'!Q:Q,'Summary KPI'!$O$8,'Data Down'!$C:$C,"&lt;="&amp;'Summary KPI'!$G$5,'Data Down'!$C:$C,"&gt;="&amp;'Summary KPI'!$E$5)</f>
        <v>2</v>
      </c>
      <c r="P16" s="43">
        <f>SUMIFS('Data Down'!U:U,'Data Down'!D:D,'Summary KPI'!B16,'Data Down'!Q:Q,'Summary KPI'!$P$8,'Data Down'!$C:$C,"&lt;="&amp;'Summary KPI'!$G$5,'Data Down'!$C:$C,"&gt;="&amp;'Summary KPI'!$E$5)</f>
        <v>0</v>
      </c>
      <c r="Q16" s="41">
        <f>SUMIFS('Data Down'!N:N,'Data Down'!$D:$D,'Summary KPI'!$B16,'Data Down'!$Q:$Q,'Summary KPI'!$Q$8,'Data Down'!$C:$C,"&lt;="&amp;'Summary KPI'!$G$5,'Data Down'!$C:$C,"&gt;="&amp;'Summary KPI'!$E$5)</f>
        <v>0</v>
      </c>
      <c r="R16" s="41">
        <f>SUMIFS('Data Down'!N:N,'Data Down'!D:D,'Summary KPI'!B16,'Data Down'!Q:Q,'Summary KPI'!$R$8,'Data Down'!$C:$C,"&lt;="&amp;'Summary KPI'!$G$5,'Data Down'!$C:$C,"&gt;="&amp;'Summary KPI'!$E$5)</f>
        <v>0</v>
      </c>
      <c r="S16" s="41">
        <f>SUMIFS('Data Down'!N:N,'Data Down'!D:D,'Summary KPI'!B16,'Data Down'!Q:Q,'Summary KPI'!$S$8,'Data Down'!$C:$C,"&lt;="&amp;'Summary KPI'!$G$5,'Data Down'!$C:$C,"&gt;="&amp;'Summary KPI'!$E$5)</f>
        <v>13.416688133445334</v>
      </c>
      <c r="T16" s="41">
        <f>SUMIFS('Data Down'!N:N,'Data Down'!D:D,'Summary KPI'!B16,'Data Down'!Q:Q,'Summary KPI'!$T$8,'Data Down'!$C:$C,"&lt;="&amp;'Summary KPI'!$G$5,'Data Down'!$C:$C,"&gt;="&amp;'Summary KPI'!$E$5)</f>
        <v>0</v>
      </c>
      <c r="U16" s="44">
        <f>+SUMIFS('Data Down'!$N:$N,'Data Down'!$D:$D,'Summary KPI'!B16,'Data Down'!$R:$R,'Summary KPI'!$U$7,'Data Down'!$C:$C,"&lt;="&amp;'Summary KPI'!$G$5,'Data Down'!$C:$C,"&gt;="&amp;'Summary KPI'!$E$5)</f>
        <v>0</v>
      </c>
      <c r="V16" s="44">
        <f>+SUMIFS('Data Down'!$N:$N,'Data Down'!$D:$D,'Summary KPI'!B16,'Data Down'!$R:$R,'Summary KPI'!$V$7,'Data Down'!$C:$C,"&lt;="&amp;'Summary KPI'!$G$5,'Data Down'!$C:$C,"&gt;="&amp;'Summary KPI'!$E$5)</f>
        <v>0</v>
      </c>
      <c r="W16" s="44">
        <f>+SUMIFS('Data Down'!$N:$N,'Data Down'!$D:$D,'Summary KPI'!B16,'Data Down'!$R:$R,'Summary KPI'!$W$7,'Data Down'!$C:$C,"&lt;="&amp;'Summary KPI'!$G$5,'Data Down'!$C:$C,"&gt;="&amp;'Summary KPI'!$E$5)</f>
        <v>0</v>
      </c>
      <c r="X16" s="44">
        <f>+SUMIFS('Data Down'!$N:$N,'Data Down'!$D:$D,'Summary KPI'!B16,'Data Down'!$R:$R,'Summary KPI'!$X$7,'Data Down'!$C:$C,"&lt;="&amp;'Summary KPI'!$G$5,'Data Down'!$C:$C,"&gt;="&amp;'Summary KPI'!$E$5)</f>
        <v>0</v>
      </c>
      <c r="Y16" s="44">
        <f>+SUMIFS('Data Down'!$N:$N,'Data Down'!$D:$D,'Summary KPI'!B16,'Data Down'!$R:$R,'Summary KPI'!$Y$7,'Data Down'!$C:$C,"&lt;="&amp;'Summary KPI'!$G$5,'Data Down'!$C:$C,"&gt;="&amp;'Summary KPI'!$E$5)</f>
        <v>13.416688133445334</v>
      </c>
      <c r="Z16" s="44">
        <f>+SUMIFS('Data Down'!$N:$N,'Data Down'!$D:$D,'Summary KPI'!B16,'Data Down'!$R:$R,'Summary KPI'!$Z$7,'Data Down'!$C:$C,"&lt;="&amp;'Summary KPI'!$G$5,'Data Down'!$C:$C,"&gt;="&amp;'Summary KPI'!$E$5)</f>
        <v>0</v>
      </c>
      <c r="AA16" s="44">
        <f>+SUMIFS('Data Down'!$N:$N,'Data Down'!$D:$D,'Summary KPI'!B16,'Data Down'!$R:$R,'Summary KPI'!$AA$7,'Data Down'!$C:$C,"&lt;="&amp;'Summary KPI'!$G$5,'Data Down'!$C:$C,"&gt;="&amp;'Summary KPI'!$E$5)</f>
        <v>0</v>
      </c>
      <c r="AB16" s="44">
        <f>+SUMIFS('Data Down'!$N:$N,'Data Down'!$D:$D,'Summary KPI'!B16,'Data Down'!$R:$R,'Summary KPI'!$AB$7,'Data Down'!$C:$C,"&lt;="&amp;'Summary KPI'!$G$5,'Data Down'!$C:$C,"&gt;="&amp;'Summary KPI'!$E$5)</f>
        <v>0</v>
      </c>
      <c r="AC16" s="44">
        <f>+SUMIFS('Data Down'!$N:$N,'Data Down'!$D:$D,'Summary KPI'!B16,'Data Down'!$R:$R,'Summary KPI'!$AC$7,'Data Down'!$C:$C,"&lt;="&amp;'Summary KPI'!$G$5,'Data Down'!$C:$C,"&gt;="&amp;'Summary KPI'!$E$5)</f>
        <v>0</v>
      </c>
      <c r="AD16" s="45">
        <f t="shared" si="13"/>
        <v>0.98136571092577041</v>
      </c>
      <c r="AE16" s="45">
        <f t="shared" si="14"/>
        <v>7.4999999999999997E-2</v>
      </c>
      <c r="AF16" s="45">
        <f t="shared" si="15"/>
        <v>0.80098862010414695</v>
      </c>
      <c r="AG16" s="45">
        <f t="shared" si="16"/>
        <v>7.4999999999999997E-2</v>
      </c>
      <c r="AH16" s="44">
        <f t="shared" si="17"/>
        <v>27</v>
      </c>
      <c r="AI16" s="44">
        <f t="shared" si="18"/>
        <v>27</v>
      </c>
      <c r="AJ16" s="44">
        <f t="shared" si="19"/>
        <v>6.7083440667226668</v>
      </c>
      <c r="AK16" s="45">
        <f t="shared" si="20"/>
        <v>0</v>
      </c>
      <c r="AL16" s="45">
        <f t="shared" si="21"/>
        <v>0</v>
      </c>
      <c r="AM16" s="45">
        <f t="shared" si="22"/>
        <v>1</v>
      </c>
      <c r="AN16" s="45">
        <f t="shared" si="23"/>
        <v>0</v>
      </c>
      <c r="AO16" s="45">
        <f t="shared" si="24"/>
        <v>1</v>
      </c>
      <c r="AP16" s="46"/>
      <c r="AQ16" s="47">
        <f t="shared" si="25"/>
        <v>13.416688133445334</v>
      </c>
      <c r="AR16" s="47">
        <f t="shared" si="26"/>
        <v>2</v>
      </c>
      <c r="AS16" s="46"/>
      <c r="AT16" s="46" t="s">
        <v>164</v>
      </c>
      <c r="AU16" s="46"/>
      <c r="AV16" s="48">
        <v>0.9</v>
      </c>
      <c r="AW16" s="49">
        <v>120</v>
      </c>
      <c r="AX16" s="49">
        <v>6</v>
      </c>
    </row>
    <row r="17" spans="1:50" ht="15" customHeight="1">
      <c r="A17" s="38">
        <f t="shared" ref="A17:A65" si="28">+A16+1</f>
        <v>8</v>
      </c>
      <c r="B17" s="39" t="s">
        <v>12</v>
      </c>
      <c r="C17" s="39" t="str">
        <f>VLOOKUP(B17,Sort!B:C,2,FALSE)</f>
        <v>AXOR 3336K</v>
      </c>
      <c r="D17" s="40">
        <f t="array" ref="D17">INDEX(HM_Unit!D:D,MATCH('Summary KPI'!B17,HM_Unit!A:A,0))</f>
        <v>15606</v>
      </c>
      <c r="E17" s="40">
        <f t="array" ref="E17">INDEX(HM_Unit!CD:CD,MATCH('Summary KPI'!B17,HM_Unit!A:A,0))</f>
        <v>15945</v>
      </c>
      <c r="F17" s="41">
        <f t="shared" si="6"/>
        <v>339</v>
      </c>
      <c r="G17" s="41">
        <f t="shared" si="7"/>
        <v>163.0669275740849</v>
      </c>
      <c r="H17" s="41">
        <f t="shared" si="8"/>
        <v>0</v>
      </c>
      <c r="I17" s="41">
        <f t="shared" si="9"/>
        <v>0</v>
      </c>
      <c r="J17" s="41">
        <f t="shared" si="10"/>
        <v>217.9330724259151</v>
      </c>
      <c r="K17" s="41">
        <f t="shared" si="11"/>
        <v>720</v>
      </c>
      <c r="L17" s="41">
        <f t="shared" si="12"/>
        <v>720</v>
      </c>
      <c r="M17" s="42">
        <f>SUMIFS('Data Down'!U:U,'Data Down'!D:D,'Summary KPI'!B17,'Data Down'!Q:Q,'Summary KPI'!$M$8,'Data Down'!$C:$C,"&lt;="&amp;'Summary KPI'!$G$5,'Data Down'!$C:$C,"&gt;="&amp;'Summary KPI'!$E$5)</f>
        <v>0</v>
      </c>
      <c r="N17" s="42">
        <f>SUMIFS('Data Down'!U:U,'Data Down'!D:D,'Summary KPI'!B17,'Data Down'!Q:Q,'Summary KPI'!$N$8,'Data Down'!$C:$C,"&lt;="&amp;'Summary KPI'!$G$5,'Data Down'!$C:$C,"&gt;="&amp;'Summary KPI'!$E$5)</f>
        <v>2</v>
      </c>
      <c r="O17" s="42">
        <f>SUMIFS('Data Down'!U:U,'Data Down'!D:D,'Summary KPI'!B17,'Data Down'!Q:Q,'Summary KPI'!$O$8,'Data Down'!$C:$C,"&lt;="&amp;'Summary KPI'!$G$5,'Data Down'!$C:$C,"&gt;="&amp;'Summary KPI'!$E$5)</f>
        <v>16</v>
      </c>
      <c r="P17" s="43">
        <f>SUMIFS('Data Down'!U:U,'Data Down'!D:D,'Summary KPI'!B17,'Data Down'!Q:Q,'Summary KPI'!$P$8,'Data Down'!$C:$C,"&lt;="&amp;'Summary KPI'!$G$5,'Data Down'!$C:$C,"&gt;="&amp;'Summary KPI'!$E$5)</f>
        <v>0</v>
      </c>
      <c r="Q17" s="41">
        <f>SUMIFS('Data Down'!N:N,'Data Down'!$D:$D,'Summary KPI'!$B17,'Data Down'!$Q:$Q,'Summary KPI'!$Q$8,'Data Down'!$C:$C,"&lt;="&amp;'Summary KPI'!$G$5,'Data Down'!$C:$C,"&gt;="&amp;'Summary KPI'!$E$5)</f>
        <v>0</v>
      </c>
      <c r="R17" s="41">
        <f>SUMIFS('Data Down'!N:N,'Data Down'!D:D,'Summary KPI'!B17,'Data Down'!Q:Q,'Summary KPI'!$R$8,'Data Down'!$C:$C,"&lt;="&amp;'Summary KPI'!$G$5,'Data Down'!$C:$C,"&gt;="&amp;'Summary KPI'!$E$5)</f>
        <v>36.866725653633473</v>
      </c>
      <c r="S17" s="41">
        <f>SUMIFS('Data Down'!N:N,'Data Down'!D:D,'Summary KPI'!B17,'Data Down'!Q:Q,'Summary KPI'!$S$8,'Data Down'!$C:$C,"&lt;="&amp;'Summary KPI'!$G$5,'Data Down'!$C:$C,"&gt;="&amp;'Summary KPI'!$E$5)</f>
        <v>126.20020192045143</v>
      </c>
      <c r="T17" s="41">
        <f>SUMIFS('Data Down'!N:N,'Data Down'!D:D,'Summary KPI'!B17,'Data Down'!Q:Q,'Summary KPI'!$T$8,'Data Down'!$C:$C,"&lt;="&amp;'Summary KPI'!$G$5,'Data Down'!$C:$C,"&gt;="&amp;'Summary KPI'!$E$5)</f>
        <v>0</v>
      </c>
      <c r="U17" s="44">
        <f>+SUMIFS('Data Down'!$N:$N,'Data Down'!$D:$D,'Summary KPI'!B17,'Data Down'!$R:$R,'Summary KPI'!$U$7,'Data Down'!$C:$C,"&lt;="&amp;'Summary KPI'!$G$5,'Data Down'!$C:$C,"&gt;="&amp;'Summary KPI'!$E$5)</f>
        <v>0</v>
      </c>
      <c r="V17" s="44">
        <f>+SUMIFS('Data Down'!$N:$N,'Data Down'!$D:$D,'Summary KPI'!B17,'Data Down'!$R:$R,'Summary KPI'!$V$7,'Data Down'!$C:$C,"&lt;="&amp;'Summary KPI'!$G$5,'Data Down'!$C:$C,"&gt;="&amp;'Summary KPI'!$E$5)</f>
        <v>0</v>
      </c>
      <c r="W17" s="44">
        <f>+SUMIFS('Data Down'!$N:$N,'Data Down'!$D:$D,'Summary KPI'!B17,'Data Down'!$R:$R,'Summary KPI'!$W$7,'Data Down'!$C:$C,"&lt;="&amp;'Summary KPI'!$G$5,'Data Down'!$C:$C,"&gt;="&amp;'Summary KPI'!$E$5)</f>
        <v>0</v>
      </c>
      <c r="X17" s="44">
        <f>+SUMIFS('Data Down'!$N:$N,'Data Down'!$D:$D,'Summary KPI'!B17,'Data Down'!$R:$R,'Summary KPI'!$X$7,'Data Down'!$C:$C,"&lt;="&amp;'Summary KPI'!$G$5,'Data Down'!$C:$C,"&gt;="&amp;'Summary KPI'!$E$5)</f>
        <v>0</v>
      </c>
      <c r="Y17" s="44">
        <f>+SUMIFS('Data Down'!$N:$N,'Data Down'!$D:$D,'Summary KPI'!B17,'Data Down'!$R:$R,'Summary KPI'!$Y$7,'Data Down'!$C:$C,"&lt;="&amp;'Summary KPI'!$G$5,'Data Down'!$C:$C,"&gt;="&amp;'Summary KPI'!$E$5)</f>
        <v>163.06692757408487</v>
      </c>
      <c r="Z17" s="44">
        <f>+SUMIFS('Data Down'!$N:$N,'Data Down'!$D:$D,'Summary KPI'!B17,'Data Down'!$R:$R,'Summary KPI'!$Z$7,'Data Down'!$C:$C,"&lt;="&amp;'Summary KPI'!$G$5,'Data Down'!$C:$C,"&gt;="&amp;'Summary KPI'!$E$5)</f>
        <v>0</v>
      </c>
      <c r="AA17" s="44">
        <f>+SUMIFS('Data Down'!$N:$N,'Data Down'!$D:$D,'Summary KPI'!B17,'Data Down'!$R:$R,'Summary KPI'!$AA$7,'Data Down'!$C:$C,"&lt;="&amp;'Summary KPI'!$G$5,'Data Down'!$C:$C,"&gt;="&amp;'Summary KPI'!$E$5)</f>
        <v>0</v>
      </c>
      <c r="AB17" s="44">
        <f>+SUMIFS('Data Down'!$N:$N,'Data Down'!$D:$D,'Summary KPI'!B17,'Data Down'!$R:$R,'Summary KPI'!$AB$7,'Data Down'!$C:$C,"&lt;="&amp;'Summary KPI'!$G$5,'Data Down'!$C:$C,"&gt;="&amp;'Summary KPI'!$E$5)</f>
        <v>0</v>
      </c>
      <c r="AC17" s="44">
        <f>+SUMIFS('Data Down'!$N:$N,'Data Down'!$D:$D,'Summary KPI'!B17,'Data Down'!$R:$R,'Summary KPI'!$AC$7,'Data Down'!$C:$C,"&lt;="&amp;'Summary KPI'!$G$5,'Data Down'!$C:$C,"&gt;="&amp;'Summary KPI'!$E$5)</f>
        <v>0</v>
      </c>
      <c r="AD17" s="45">
        <f t="shared" si="13"/>
        <v>0.77351815614710417</v>
      </c>
      <c r="AE17" s="45">
        <f t="shared" si="14"/>
        <v>0.47083333333333333</v>
      </c>
      <c r="AF17" s="45">
        <f t="shared" si="15"/>
        <v>0.67520878468932255</v>
      </c>
      <c r="AG17" s="45">
        <f t="shared" si="16"/>
        <v>0.47083333333333333</v>
      </c>
      <c r="AH17" s="44">
        <f t="shared" si="17"/>
        <v>18.833333333333332</v>
      </c>
      <c r="AI17" s="44">
        <f t="shared" si="18"/>
        <v>21.1875</v>
      </c>
      <c r="AJ17" s="44">
        <f t="shared" si="19"/>
        <v>9.0592737541158286</v>
      </c>
      <c r="AK17" s="45">
        <f t="shared" si="20"/>
        <v>0</v>
      </c>
      <c r="AL17" s="45">
        <f t="shared" si="21"/>
        <v>0.1111111111111111</v>
      </c>
      <c r="AM17" s="45">
        <f t="shared" si="22"/>
        <v>0.88888888888888884</v>
      </c>
      <c r="AN17" s="45">
        <f t="shared" si="23"/>
        <v>0.22608340147258926</v>
      </c>
      <c r="AO17" s="45">
        <f t="shared" si="24"/>
        <v>0.77391659852741079</v>
      </c>
      <c r="AP17" s="46"/>
      <c r="AQ17" s="47">
        <f t="shared" si="25"/>
        <v>163.0669275740849</v>
      </c>
      <c r="AR17" s="47">
        <f t="shared" si="26"/>
        <v>18</v>
      </c>
      <c r="AS17" s="46"/>
      <c r="AT17" s="46" t="s">
        <v>165</v>
      </c>
      <c r="AU17" s="46"/>
      <c r="AV17" s="48">
        <v>0.9</v>
      </c>
      <c r="AW17" s="49">
        <v>120</v>
      </c>
      <c r="AX17" s="49">
        <v>6</v>
      </c>
    </row>
    <row r="18" spans="1:50" ht="15" customHeight="1">
      <c r="A18" s="38">
        <f t="shared" si="28"/>
        <v>9</v>
      </c>
      <c r="B18" s="39" t="s">
        <v>13</v>
      </c>
      <c r="C18" s="39" t="str">
        <f>VLOOKUP(B18,Sort!B:C,2,FALSE)</f>
        <v>AXOR 3336K</v>
      </c>
      <c r="D18" s="40">
        <f t="array" ref="D18">INDEX(HM_Unit!D:D,MATCH('Summary KPI'!B18,HM_Unit!A:A,0))</f>
        <v>18765</v>
      </c>
      <c r="E18" s="40">
        <f t="array" ref="E18">INDEX(HM_Unit!CD:CD,MATCH('Summary KPI'!B18,HM_Unit!A:A,0))</f>
        <v>19158</v>
      </c>
      <c r="F18" s="41">
        <f t="shared" si="6"/>
        <v>393</v>
      </c>
      <c r="G18" s="41">
        <f t="shared" si="7"/>
        <v>55.866756053100055</v>
      </c>
      <c r="H18" s="41">
        <f t="shared" si="8"/>
        <v>0</v>
      </c>
      <c r="I18" s="41">
        <f t="shared" si="9"/>
        <v>0</v>
      </c>
      <c r="J18" s="41">
        <f t="shared" si="10"/>
        <v>271.13324394689994</v>
      </c>
      <c r="K18" s="41">
        <f t="shared" si="11"/>
        <v>720</v>
      </c>
      <c r="L18" s="41">
        <f t="shared" si="12"/>
        <v>720</v>
      </c>
      <c r="M18" s="42">
        <f>SUMIFS('Data Down'!U:U,'Data Down'!D:D,'Summary KPI'!B18,'Data Down'!Q:Q,'Summary KPI'!$M$8,'Data Down'!$C:$C,"&lt;="&amp;'Summary KPI'!$G$5,'Data Down'!$C:$C,"&gt;="&amp;'Summary KPI'!$E$5)</f>
        <v>0</v>
      </c>
      <c r="N18" s="42">
        <f>SUMIFS('Data Down'!U:U,'Data Down'!D:D,'Summary KPI'!B18,'Data Down'!Q:Q,'Summary KPI'!$N$8,'Data Down'!$C:$C,"&lt;="&amp;'Summary KPI'!$G$5,'Data Down'!$C:$C,"&gt;="&amp;'Summary KPI'!$E$5)</f>
        <v>4</v>
      </c>
      <c r="O18" s="42">
        <f>SUMIFS('Data Down'!U:U,'Data Down'!D:D,'Summary KPI'!B18,'Data Down'!Q:Q,'Summary KPI'!$O$8,'Data Down'!$C:$C,"&lt;="&amp;'Summary KPI'!$G$5,'Data Down'!$C:$C,"&gt;="&amp;'Summary KPI'!$E$5)</f>
        <v>16</v>
      </c>
      <c r="P18" s="43">
        <f>SUMIFS('Data Down'!U:U,'Data Down'!D:D,'Summary KPI'!B18,'Data Down'!Q:Q,'Summary KPI'!$P$8,'Data Down'!$C:$C,"&lt;="&amp;'Summary KPI'!$G$5,'Data Down'!$C:$C,"&gt;="&amp;'Summary KPI'!$E$5)</f>
        <v>0</v>
      </c>
      <c r="Q18" s="41">
        <f>SUMIFS('Data Down'!N:N,'Data Down'!$D:$D,'Summary KPI'!$B18,'Data Down'!$Q:$Q,'Summary KPI'!$Q$8,'Data Down'!$C:$C,"&lt;="&amp;'Summary KPI'!$G$5,'Data Down'!$C:$C,"&gt;="&amp;'Summary KPI'!$E$5)</f>
        <v>0</v>
      </c>
      <c r="R18" s="41">
        <f>SUMIFS('Data Down'!N:N,'Data Down'!D:D,'Summary KPI'!B18,'Data Down'!Q:Q,'Summary KPI'!$R$8,'Data Down'!$C:$C,"&lt;="&amp;'Summary KPI'!$G$5,'Data Down'!$C:$C,"&gt;="&amp;'Summary KPI'!$E$5)</f>
        <v>3.6666725330710945</v>
      </c>
      <c r="S18" s="41">
        <f>SUMIFS('Data Down'!N:N,'Data Down'!D:D,'Summary KPI'!B18,'Data Down'!Q:Q,'Summary KPI'!$S$8,'Data Down'!$C:$C,"&lt;="&amp;'Summary KPI'!$G$5,'Data Down'!$C:$C,"&gt;="&amp;'Summary KPI'!$E$5)</f>
        <v>52.200083520028961</v>
      </c>
      <c r="T18" s="41">
        <f>SUMIFS('Data Down'!N:N,'Data Down'!D:D,'Summary KPI'!B18,'Data Down'!Q:Q,'Summary KPI'!$T$8,'Data Down'!$C:$C,"&lt;="&amp;'Summary KPI'!$G$5,'Data Down'!$C:$C,"&gt;="&amp;'Summary KPI'!$E$5)</f>
        <v>0</v>
      </c>
      <c r="U18" s="44">
        <f>+SUMIFS('Data Down'!$N:$N,'Data Down'!$D:$D,'Summary KPI'!B18,'Data Down'!$R:$R,'Summary KPI'!$U$7,'Data Down'!$C:$C,"&lt;="&amp;'Summary KPI'!$G$5,'Data Down'!$C:$C,"&gt;="&amp;'Summary KPI'!$E$5)</f>
        <v>0</v>
      </c>
      <c r="V18" s="44">
        <f>+SUMIFS('Data Down'!$N:$N,'Data Down'!$D:$D,'Summary KPI'!B18,'Data Down'!$R:$R,'Summary KPI'!$V$7,'Data Down'!$C:$C,"&lt;="&amp;'Summary KPI'!$G$5,'Data Down'!$C:$C,"&gt;="&amp;'Summary KPI'!$E$5)</f>
        <v>0</v>
      </c>
      <c r="W18" s="44">
        <f>+SUMIFS('Data Down'!$N:$N,'Data Down'!$D:$D,'Summary KPI'!B18,'Data Down'!$R:$R,'Summary KPI'!$W$7,'Data Down'!$C:$C,"&lt;="&amp;'Summary KPI'!$G$5,'Data Down'!$C:$C,"&gt;="&amp;'Summary KPI'!$E$5)</f>
        <v>0</v>
      </c>
      <c r="X18" s="44">
        <f>+SUMIFS('Data Down'!$N:$N,'Data Down'!$D:$D,'Summary KPI'!B18,'Data Down'!$R:$R,'Summary KPI'!$X$7,'Data Down'!$C:$C,"&lt;="&amp;'Summary KPI'!$G$5,'Data Down'!$C:$C,"&gt;="&amp;'Summary KPI'!$E$5)</f>
        <v>0</v>
      </c>
      <c r="Y18" s="44">
        <f>+SUMIFS('Data Down'!$N:$N,'Data Down'!$D:$D,'Summary KPI'!B18,'Data Down'!$R:$R,'Summary KPI'!$Y$7,'Data Down'!$C:$C,"&lt;="&amp;'Summary KPI'!$G$5,'Data Down'!$C:$C,"&gt;="&amp;'Summary KPI'!$E$5)</f>
        <v>55.866756053100055</v>
      </c>
      <c r="Z18" s="44">
        <f>+SUMIFS('Data Down'!$N:$N,'Data Down'!$D:$D,'Summary KPI'!B18,'Data Down'!$R:$R,'Summary KPI'!$Z$7,'Data Down'!$C:$C,"&lt;="&amp;'Summary KPI'!$G$5,'Data Down'!$C:$C,"&gt;="&amp;'Summary KPI'!$E$5)</f>
        <v>0</v>
      </c>
      <c r="AA18" s="44">
        <f>+SUMIFS('Data Down'!$N:$N,'Data Down'!$D:$D,'Summary KPI'!B18,'Data Down'!$R:$R,'Summary KPI'!$AA$7,'Data Down'!$C:$C,"&lt;="&amp;'Summary KPI'!$G$5,'Data Down'!$C:$C,"&gt;="&amp;'Summary KPI'!$E$5)</f>
        <v>0</v>
      </c>
      <c r="AB18" s="44">
        <f>+SUMIFS('Data Down'!$N:$N,'Data Down'!$D:$D,'Summary KPI'!B18,'Data Down'!$R:$R,'Summary KPI'!$AB$7,'Data Down'!$C:$C,"&lt;="&amp;'Summary KPI'!$G$5,'Data Down'!$C:$C,"&gt;="&amp;'Summary KPI'!$E$5)</f>
        <v>0</v>
      </c>
      <c r="AC18" s="44">
        <f>+SUMIFS('Data Down'!$N:$N,'Data Down'!$D:$D,'Summary KPI'!B18,'Data Down'!$R:$R,'Summary KPI'!$AC$7,'Data Down'!$C:$C,"&lt;="&amp;'Summary KPI'!$G$5,'Data Down'!$C:$C,"&gt;="&amp;'Summary KPI'!$E$5)</f>
        <v>0</v>
      </c>
      <c r="AD18" s="45">
        <f t="shared" si="13"/>
        <v>0.92240728325958321</v>
      </c>
      <c r="AE18" s="45">
        <f t="shared" si="14"/>
        <v>0.54583333333333328</v>
      </c>
      <c r="AF18" s="45">
        <f t="shared" si="15"/>
        <v>0.87553821863677705</v>
      </c>
      <c r="AG18" s="45">
        <f t="shared" si="16"/>
        <v>0.54583333333333328</v>
      </c>
      <c r="AH18" s="44">
        <f t="shared" si="17"/>
        <v>19.649999999999999</v>
      </c>
      <c r="AI18" s="44">
        <f t="shared" si="18"/>
        <v>24.5625</v>
      </c>
      <c r="AJ18" s="44">
        <f t="shared" si="19"/>
        <v>2.7933378026550026</v>
      </c>
      <c r="AK18" s="45">
        <f t="shared" si="20"/>
        <v>0</v>
      </c>
      <c r="AL18" s="45">
        <f t="shared" si="21"/>
        <v>0.2</v>
      </c>
      <c r="AM18" s="45">
        <f t="shared" si="22"/>
        <v>0.8</v>
      </c>
      <c r="AN18" s="45">
        <f t="shared" si="23"/>
        <v>6.5632458229470267E-2</v>
      </c>
      <c r="AO18" s="45">
        <f t="shared" si="24"/>
        <v>0.93436754177052972</v>
      </c>
      <c r="AP18" s="46"/>
      <c r="AQ18" s="47">
        <f t="shared" si="25"/>
        <v>55.866756053100055</v>
      </c>
      <c r="AR18" s="47">
        <f t="shared" si="26"/>
        <v>20</v>
      </c>
      <c r="AS18" s="46"/>
      <c r="AT18" s="46" t="s">
        <v>165</v>
      </c>
      <c r="AU18" s="46"/>
      <c r="AV18" s="48">
        <v>0.9</v>
      </c>
      <c r="AW18" s="49">
        <v>120</v>
      </c>
      <c r="AX18" s="49">
        <v>6</v>
      </c>
    </row>
    <row r="19" spans="1:50" ht="15" customHeight="1">
      <c r="A19" s="38">
        <f t="shared" si="28"/>
        <v>10</v>
      </c>
      <c r="B19" s="39" t="s">
        <v>14</v>
      </c>
      <c r="C19" s="39" t="str">
        <f>VLOOKUP(B19,Sort!B:C,2,FALSE)</f>
        <v>AXOR 3336K</v>
      </c>
      <c r="D19" s="40">
        <f t="array" ref="D19">INDEX(HM_Unit!D:D,MATCH('Summary KPI'!B19,HM_Unit!A:A,0))</f>
        <v>18054</v>
      </c>
      <c r="E19" s="40">
        <f t="array" ref="E19">INDEX(HM_Unit!CD:CD,MATCH('Summary KPI'!B19,HM_Unit!A:A,0))</f>
        <v>18302</v>
      </c>
      <c r="F19" s="41">
        <f t="shared" si="6"/>
        <v>248</v>
      </c>
      <c r="G19" s="41">
        <f t="shared" si="7"/>
        <v>260.33374986795462</v>
      </c>
      <c r="H19" s="41">
        <f t="shared" si="8"/>
        <v>0</v>
      </c>
      <c r="I19" s="41">
        <f t="shared" si="9"/>
        <v>0</v>
      </c>
      <c r="J19" s="41">
        <f t="shared" si="10"/>
        <v>211.66625013204538</v>
      </c>
      <c r="K19" s="41">
        <f t="shared" si="11"/>
        <v>720</v>
      </c>
      <c r="L19" s="41">
        <f t="shared" si="12"/>
        <v>720</v>
      </c>
      <c r="M19" s="42">
        <f>SUMIFS('Data Down'!U:U,'Data Down'!D:D,'Summary KPI'!B19,'Data Down'!Q:Q,'Summary KPI'!$M$8,'Data Down'!$C:$C,"&lt;="&amp;'Summary KPI'!$G$5,'Data Down'!$C:$C,"&gt;="&amp;'Summary KPI'!$E$5)</f>
        <v>0</v>
      </c>
      <c r="N19" s="42">
        <f>SUMIFS('Data Down'!U:U,'Data Down'!D:D,'Summary KPI'!B19,'Data Down'!Q:Q,'Summary KPI'!$N$8,'Data Down'!$C:$C,"&lt;="&amp;'Summary KPI'!$G$5,'Data Down'!$C:$C,"&gt;="&amp;'Summary KPI'!$E$5)</f>
        <v>3</v>
      </c>
      <c r="O19" s="42">
        <f>SUMIFS('Data Down'!U:U,'Data Down'!D:D,'Summary KPI'!B19,'Data Down'!Q:Q,'Summary KPI'!$O$8,'Data Down'!$C:$C,"&lt;="&amp;'Summary KPI'!$G$5,'Data Down'!$C:$C,"&gt;="&amp;'Summary KPI'!$E$5)</f>
        <v>15</v>
      </c>
      <c r="P19" s="43">
        <f>SUMIFS('Data Down'!U:U,'Data Down'!D:D,'Summary KPI'!B19,'Data Down'!Q:Q,'Summary KPI'!$P$8,'Data Down'!$C:$C,"&lt;="&amp;'Summary KPI'!$G$5,'Data Down'!$C:$C,"&gt;="&amp;'Summary KPI'!$E$5)</f>
        <v>0</v>
      </c>
      <c r="Q19" s="41">
        <f>SUMIFS('Data Down'!N:N,'Data Down'!$D:$D,'Summary KPI'!$B19,'Data Down'!$Q:$Q,'Summary KPI'!$Q$8,'Data Down'!$C:$C,"&lt;="&amp;'Summary KPI'!$G$5,'Data Down'!$C:$C,"&gt;="&amp;'Summary KPI'!$E$5)</f>
        <v>0</v>
      </c>
      <c r="R19" s="41">
        <f>SUMIFS('Data Down'!N:N,'Data Down'!D:D,'Summary KPI'!B19,'Data Down'!Q:Q,'Summary KPI'!$R$8,'Data Down'!$C:$C,"&lt;="&amp;'Summary KPI'!$G$5,'Data Down'!$C:$C,"&gt;="&amp;'Summary KPI'!$E$5)</f>
        <v>8.9000142400460867</v>
      </c>
      <c r="S19" s="41">
        <f>SUMIFS('Data Down'!N:N,'Data Down'!D:D,'Summary KPI'!B19,'Data Down'!Q:Q,'Summary KPI'!$S$8,'Data Down'!$C:$C,"&lt;="&amp;'Summary KPI'!$G$5,'Data Down'!$C:$C,"&gt;="&amp;'Summary KPI'!$E$5)</f>
        <v>251.43373562790853</v>
      </c>
      <c r="T19" s="41">
        <f>SUMIFS('Data Down'!N:N,'Data Down'!D:D,'Summary KPI'!B19,'Data Down'!Q:Q,'Summary KPI'!$T$8,'Data Down'!$C:$C,"&lt;="&amp;'Summary KPI'!$G$5,'Data Down'!$C:$C,"&gt;="&amp;'Summary KPI'!$E$5)</f>
        <v>0</v>
      </c>
      <c r="U19" s="44">
        <f>+SUMIFS('Data Down'!$N:$N,'Data Down'!$D:$D,'Summary KPI'!B19,'Data Down'!$R:$R,'Summary KPI'!$U$7,'Data Down'!$C:$C,"&lt;="&amp;'Summary KPI'!$G$5,'Data Down'!$C:$C,"&gt;="&amp;'Summary KPI'!$E$5)</f>
        <v>0</v>
      </c>
      <c r="V19" s="44">
        <f>+SUMIFS('Data Down'!$N:$N,'Data Down'!$D:$D,'Summary KPI'!B19,'Data Down'!$R:$R,'Summary KPI'!$V$7,'Data Down'!$C:$C,"&lt;="&amp;'Summary KPI'!$G$5,'Data Down'!$C:$C,"&gt;="&amp;'Summary KPI'!$E$5)</f>
        <v>0</v>
      </c>
      <c r="W19" s="44">
        <f>+SUMIFS('Data Down'!$N:$N,'Data Down'!$D:$D,'Summary KPI'!B19,'Data Down'!$R:$R,'Summary KPI'!$W$7,'Data Down'!$C:$C,"&lt;="&amp;'Summary KPI'!$G$5,'Data Down'!$C:$C,"&gt;="&amp;'Summary KPI'!$E$5)</f>
        <v>0</v>
      </c>
      <c r="X19" s="44">
        <f>+SUMIFS('Data Down'!$N:$N,'Data Down'!$D:$D,'Summary KPI'!B19,'Data Down'!$R:$R,'Summary KPI'!$X$7,'Data Down'!$C:$C,"&lt;="&amp;'Summary KPI'!$G$5,'Data Down'!$C:$C,"&gt;="&amp;'Summary KPI'!$E$5)</f>
        <v>0</v>
      </c>
      <c r="Y19" s="44">
        <f>+SUMIFS('Data Down'!$N:$N,'Data Down'!$D:$D,'Summary KPI'!B19,'Data Down'!$R:$R,'Summary KPI'!$Y$7,'Data Down'!$C:$C,"&lt;="&amp;'Summary KPI'!$G$5,'Data Down'!$C:$C,"&gt;="&amp;'Summary KPI'!$E$5)</f>
        <v>260.33374986795462</v>
      </c>
      <c r="Z19" s="44">
        <f>+SUMIFS('Data Down'!$N:$N,'Data Down'!$D:$D,'Summary KPI'!B19,'Data Down'!$R:$R,'Summary KPI'!$Z$7,'Data Down'!$C:$C,"&lt;="&amp;'Summary KPI'!$G$5,'Data Down'!$C:$C,"&gt;="&amp;'Summary KPI'!$E$5)</f>
        <v>0</v>
      </c>
      <c r="AA19" s="44">
        <f>+SUMIFS('Data Down'!$N:$N,'Data Down'!$D:$D,'Summary KPI'!B19,'Data Down'!$R:$R,'Summary KPI'!$AA$7,'Data Down'!$C:$C,"&lt;="&amp;'Summary KPI'!$G$5,'Data Down'!$C:$C,"&gt;="&amp;'Summary KPI'!$E$5)</f>
        <v>0</v>
      </c>
      <c r="AB19" s="44">
        <f>+SUMIFS('Data Down'!$N:$N,'Data Down'!$D:$D,'Summary KPI'!B19,'Data Down'!$R:$R,'Summary KPI'!$AB$7,'Data Down'!$C:$C,"&lt;="&amp;'Summary KPI'!$G$5,'Data Down'!$C:$C,"&gt;="&amp;'Summary KPI'!$E$5)</f>
        <v>0</v>
      </c>
      <c r="AC19" s="44">
        <f>+SUMIFS('Data Down'!$N:$N,'Data Down'!$D:$D,'Summary KPI'!B19,'Data Down'!$R:$R,'Summary KPI'!$AC$7,'Data Down'!$C:$C,"&lt;="&amp;'Summary KPI'!$G$5,'Data Down'!$C:$C,"&gt;="&amp;'Summary KPI'!$E$5)</f>
        <v>0</v>
      </c>
      <c r="AD19" s="45">
        <f t="shared" si="13"/>
        <v>0.63842534740561863</v>
      </c>
      <c r="AE19" s="45">
        <f t="shared" si="14"/>
        <v>0.34444444444444444</v>
      </c>
      <c r="AF19" s="45">
        <f t="shared" si="15"/>
        <v>0.48786845269357143</v>
      </c>
      <c r="AG19" s="45">
        <f t="shared" si="16"/>
        <v>0.34444444444444444</v>
      </c>
      <c r="AH19" s="44">
        <f t="shared" si="17"/>
        <v>13.777777777777779</v>
      </c>
      <c r="AI19" s="44">
        <f t="shared" si="18"/>
        <v>16.533333333333335</v>
      </c>
      <c r="AJ19" s="44">
        <f t="shared" si="19"/>
        <v>14.462986103775258</v>
      </c>
      <c r="AK19" s="45">
        <f t="shared" si="20"/>
        <v>0</v>
      </c>
      <c r="AL19" s="45">
        <f t="shared" si="21"/>
        <v>0.16666666666666666</v>
      </c>
      <c r="AM19" s="45">
        <f t="shared" si="22"/>
        <v>0.83333333333333337</v>
      </c>
      <c r="AN19" s="45">
        <f t="shared" si="23"/>
        <v>3.418693982075053E-2</v>
      </c>
      <c r="AO19" s="45">
        <f t="shared" si="24"/>
        <v>0.96581306017924951</v>
      </c>
      <c r="AP19" s="46"/>
      <c r="AQ19" s="47">
        <f t="shared" si="25"/>
        <v>260.33374986795462</v>
      </c>
      <c r="AR19" s="47">
        <f t="shared" si="26"/>
        <v>18</v>
      </c>
      <c r="AS19" s="46"/>
      <c r="AT19" s="46" t="s">
        <v>165</v>
      </c>
      <c r="AU19" s="46"/>
      <c r="AV19" s="48">
        <v>0.9</v>
      </c>
      <c r="AW19" s="49">
        <v>120</v>
      </c>
      <c r="AX19" s="49">
        <v>6</v>
      </c>
    </row>
    <row r="20" spans="1:50" ht="15" customHeight="1">
      <c r="A20" s="38">
        <f t="shared" si="28"/>
        <v>11</v>
      </c>
      <c r="B20" s="39" t="s">
        <v>15</v>
      </c>
      <c r="C20" s="39" t="str">
        <f>VLOOKUP(B20,Sort!B:C,2,FALSE)</f>
        <v>AXOR 3336K</v>
      </c>
      <c r="D20" s="40">
        <f t="array" ref="D20">INDEX(HM_Unit!D:D,MATCH('Summary KPI'!B20,HM_Unit!A:A,0))</f>
        <v>17501</v>
      </c>
      <c r="E20" s="40">
        <f t="array" ref="E20">INDEX(HM_Unit!CD:CD,MATCH('Summary KPI'!B20,HM_Unit!A:A,0))</f>
        <v>17890</v>
      </c>
      <c r="F20" s="41">
        <f t="shared" si="6"/>
        <v>389</v>
      </c>
      <c r="G20" s="41">
        <f t="shared" si="7"/>
        <v>60.700097120341795</v>
      </c>
      <c r="H20" s="41">
        <f t="shared" si="8"/>
        <v>0</v>
      </c>
      <c r="I20" s="41">
        <f t="shared" si="9"/>
        <v>0</v>
      </c>
      <c r="J20" s="41">
        <f t="shared" si="10"/>
        <v>270.29990287965819</v>
      </c>
      <c r="K20" s="41">
        <f t="shared" si="11"/>
        <v>720</v>
      </c>
      <c r="L20" s="41">
        <f t="shared" si="12"/>
        <v>720</v>
      </c>
      <c r="M20" s="42">
        <f>SUMIFS('Data Down'!U:U,'Data Down'!D:D,'Summary KPI'!B20,'Data Down'!Q:Q,'Summary KPI'!$M$8,'Data Down'!$C:$C,"&lt;="&amp;'Summary KPI'!$G$5,'Data Down'!$C:$C,"&gt;="&amp;'Summary KPI'!$E$5)</f>
        <v>0</v>
      </c>
      <c r="N20" s="42">
        <f>SUMIFS('Data Down'!U:U,'Data Down'!D:D,'Summary KPI'!B20,'Data Down'!Q:Q,'Summary KPI'!$N$8,'Data Down'!$C:$C,"&lt;="&amp;'Summary KPI'!$G$5,'Data Down'!$C:$C,"&gt;="&amp;'Summary KPI'!$E$5)</f>
        <v>5</v>
      </c>
      <c r="O20" s="42">
        <f>SUMIFS('Data Down'!U:U,'Data Down'!D:D,'Summary KPI'!B20,'Data Down'!Q:Q,'Summary KPI'!$O$8,'Data Down'!$C:$C,"&lt;="&amp;'Summary KPI'!$G$5,'Data Down'!$C:$C,"&gt;="&amp;'Summary KPI'!$E$5)</f>
        <v>26</v>
      </c>
      <c r="P20" s="43">
        <f>SUMIFS('Data Down'!U:U,'Data Down'!D:D,'Summary KPI'!B20,'Data Down'!Q:Q,'Summary KPI'!$P$8,'Data Down'!$C:$C,"&lt;="&amp;'Summary KPI'!$G$5,'Data Down'!$C:$C,"&gt;="&amp;'Summary KPI'!$E$5)</f>
        <v>0</v>
      </c>
      <c r="Q20" s="41">
        <f>SUMIFS('Data Down'!N:N,'Data Down'!$D:$D,'Summary KPI'!$B20,'Data Down'!$Q:$Q,'Summary KPI'!$Q$8,'Data Down'!$C:$C,"&lt;="&amp;'Summary KPI'!$G$5,'Data Down'!$C:$C,"&gt;="&amp;'Summary KPI'!$E$5)</f>
        <v>0</v>
      </c>
      <c r="R20" s="41">
        <f>SUMIFS('Data Down'!N:N,'Data Down'!D:D,'Summary KPI'!B20,'Data Down'!Q:Q,'Summary KPI'!$R$8,'Data Down'!$C:$C,"&lt;="&amp;'Summary KPI'!$G$5,'Data Down'!$C:$C,"&gt;="&amp;'Summary KPI'!$E$5)</f>
        <v>14.80002367973524</v>
      </c>
      <c r="S20" s="41">
        <f>SUMIFS('Data Down'!N:N,'Data Down'!D:D,'Summary KPI'!B20,'Data Down'!Q:Q,'Summary KPI'!$S$8,'Data Down'!$C:$C,"&lt;="&amp;'Summary KPI'!$G$5,'Data Down'!$C:$C,"&gt;="&amp;'Summary KPI'!$E$5)</f>
        <v>45.900073440606555</v>
      </c>
      <c r="T20" s="41">
        <f>SUMIFS('Data Down'!N:N,'Data Down'!D:D,'Summary KPI'!B20,'Data Down'!Q:Q,'Summary KPI'!$T$8,'Data Down'!$C:$C,"&lt;="&amp;'Summary KPI'!$G$5,'Data Down'!$C:$C,"&gt;="&amp;'Summary KPI'!$E$5)</f>
        <v>0</v>
      </c>
      <c r="U20" s="44">
        <f>+SUMIFS('Data Down'!$N:$N,'Data Down'!$D:$D,'Summary KPI'!B20,'Data Down'!$R:$R,'Summary KPI'!$U$7,'Data Down'!$C:$C,"&lt;="&amp;'Summary KPI'!$G$5,'Data Down'!$C:$C,"&gt;="&amp;'Summary KPI'!$E$5)</f>
        <v>0</v>
      </c>
      <c r="V20" s="44">
        <f>+SUMIFS('Data Down'!$N:$N,'Data Down'!$D:$D,'Summary KPI'!B20,'Data Down'!$R:$R,'Summary KPI'!$V$7,'Data Down'!$C:$C,"&lt;="&amp;'Summary KPI'!$G$5,'Data Down'!$C:$C,"&gt;="&amp;'Summary KPI'!$E$5)</f>
        <v>0</v>
      </c>
      <c r="W20" s="44">
        <f>+SUMIFS('Data Down'!$N:$N,'Data Down'!$D:$D,'Summary KPI'!B20,'Data Down'!$R:$R,'Summary KPI'!$W$7,'Data Down'!$C:$C,"&lt;="&amp;'Summary KPI'!$G$5,'Data Down'!$C:$C,"&gt;="&amp;'Summary KPI'!$E$5)</f>
        <v>0</v>
      </c>
      <c r="X20" s="44">
        <f>+SUMIFS('Data Down'!$N:$N,'Data Down'!$D:$D,'Summary KPI'!B20,'Data Down'!$R:$R,'Summary KPI'!$X$7,'Data Down'!$C:$C,"&lt;="&amp;'Summary KPI'!$G$5,'Data Down'!$C:$C,"&gt;="&amp;'Summary KPI'!$E$5)</f>
        <v>0</v>
      </c>
      <c r="Y20" s="44">
        <f>+SUMIFS('Data Down'!$N:$N,'Data Down'!$D:$D,'Summary KPI'!B20,'Data Down'!$R:$R,'Summary KPI'!$Y$7,'Data Down'!$C:$C,"&lt;="&amp;'Summary KPI'!$G$5,'Data Down'!$C:$C,"&gt;="&amp;'Summary KPI'!$E$5)</f>
        <v>60.700097120341788</v>
      </c>
      <c r="Z20" s="44">
        <f>+SUMIFS('Data Down'!$N:$N,'Data Down'!$D:$D,'Summary KPI'!B20,'Data Down'!$R:$R,'Summary KPI'!$Z$7,'Data Down'!$C:$C,"&lt;="&amp;'Summary KPI'!$G$5,'Data Down'!$C:$C,"&gt;="&amp;'Summary KPI'!$E$5)</f>
        <v>0</v>
      </c>
      <c r="AA20" s="44">
        <f>+SUMIFS('Data Down'!$N:$N,'Data Down'!$D:$D,'Summary KPI'!B20,'Data Down'!$R:$R,'Summary KPI'!$AA$7,'Data Down'!$C:$C,"&lt;="&amp;'Summary KPI'!$G$5,'Data Down'!$C:$C,"&gt;="&amp;'Summary KPI'!$E$5)</f>
        <v>0</v>
      </c>
      <c r="AB20" s="44">
        <f>+SUMIFS('Data Down'!$N:$N,'Data Down'!$D:$D,'Summary KPI'!B20,'Data Down'!$R:$R,'Summary KPI'!$AB$7,'Data Down'!$C:$C,"&lt;="&amp;'Summary KPI'!$G$5,'Data Down'!$C:$C,"&gt;="&amp;'Summary KPI'!$E$5)</f>
        <v>0</v>
      </c>
      <c r="AC20" s="44">
        <f>+SUMIFS('Data Down'!$N:$N,'Data Down'!$D:$D,'Summary KPI'!B20,'Data Down'!$R:$R,'Summary KPI'!$AC$7,'Data Down'!$C:$C,"&lt;="&amp;'Summary KPI'!$G$5,'Data Down'!$C:$C,"&gt;="&amp;'Summary KPI'!$E$5)</f>
        <v>0</v>
      </c>
      <c r="AD20" s="45">
        <f t="shared" si="13"/>
        <v>0.91569430955508091</v>
      </c>
      <c r="AE20" s="45">
        <f t="shared" si="14"/>
        <v>0.54027777777777775</v>
      </c>
      <c r="AF20" s="45">
        <f t="shared" si="15"/>
        <v>0.86502093837863192</v>
      </c>
      <c r="AG20" s="45">
        <f t="shared" si="16"/>
        <v>0.54027777777777775</v>
      </c>
      <c r="AH20" s="44">
        <f t="shared" si="17"/>
        <v>12.548387096774194</v>
      </c>
      <c r="AI20" s="44">
        <f t="shared" si="18"/>
        <v>14.961538461538462</v>
      </c>
      <c r="AJ20" s="44">
        <f t="shared" si="19"/>
        <v>1.9580676490432838</v>
      </c>
      <c r="AK20" s="45">
        <f t="shared" si="20"/>
        <v>0</v>
      </c>
      <c r="AL20" s="45">
        <f t="shared" si="21"/>
        <v>0.16129032258064516</v>
      </c>
      <c r="AM20" s="45">
        <f t="shared" si="22"/>
        <v>0.83870967741935487</v>
      </c>
      <c r="AN20" s="45">
        <f t="shared" si="23"/>
        <v>0.24382207577680237</v>
      </c>
      <c r="AO20" s="45">
        <f t="shared" si="24"/>
        <v>0.75617792422319763</v>
      </c>
      <c r="AP20" s="46"/>
      <c r="AQ20" s="47">
        <f t="shared" si="25"/>
        <v>60.700097120341795</v>
      </c>
      <c r="AR20" s="47">
        <f t="shared" si="26"/>
        <v>31</v>
      </c>
      <c r="AS20" s="46"/>
      <c r="AT20" s="46" t="s">
        <v>165</v>
      </c>
      <c r="AU20" s="46"/>
      <c r="AV20" s="48">
        <v>0.9</v>
      </c>
      <c r="AW20" s="49">
        <v>120</v>
      </c>
      <c r="AX20" s="49">
        <v>6</v>
      </c>
    </row>
    <row r="21" spans="1:50" ht="15" customHeight="1">
      <c r="A21" s="38">
        <f t="shared" si="28"/>
        <v>12</v>
      </c>
      <c r="B21" s="39" t="s">
        <v>16</v>
      </c>
      <c r="C21" s="39" t="str">
        <f>VLOOKUP(B21,Sort!B:C,2,FALSE)</f>
        <v>AXOR 3336K</v>
      </c>
      <c r="D21" s="40">
        <f t="array" ref="D21">INDEX(HM_Unit!D:D,MATCH('Summary KPI'!B21,HM_Unit!A:A,0))</f>
        <v>17922</v>
      </c>
      <c r="E21" s="40">
        <f t="array" ref="E21">INDEX(HM_Unit!CD:CD,MATCH('Summary KPI'!B21,HM_Unit!A:A,0))</f>
        <v>18308</v>
      </c>
      <c r="F21" s="41">
        <f t="shared" si="6"/>
        <v>386</v>
      </c>
      <c r="G21" s="41">
        <f t="shared" si="7"/>
        <v>34.916722533383975</v>
      </c>
      <c r="H21" s="41">
        <f t="shared" si="8"/>
        <v>0</v>
      </c>
      <c r="I21" s="41">
        <f t="shared" si="9"/>
        <v>0</v>
      </c>
      <c r="J21" s="41">
        <f t="shared" si="10"/>
        <v>299.08327746661604</v>
      </c>
      <c r="K21" s="41">
        <f t="shared" si="11"/>
        <v>720</v>
      </c>
      <c r="L21" s="41">
        <f t="shared" si="12"/>
        <v>720</v>
      </c>
      <c r="M21" s="42">
        <f>SUMIFS('Data Down'!U:U,'Data Down'!D:D,'Summary KPI'!B21,'Data Down'!Q:Q,'Summary KPI'!$M$8,'Data Down'!$C:$C,"&lt;="&amp;'Summary KPI'!$G$5,'Data Down'!$C:$C,"&gt;="&amp;'Summary KPI'!$E$5)</f>
        <v>0</v>
      </c>
      <c r="N21" s="42">
        <f>SUMIFS('Data Down'!U:U,'Data Down'!D:D,'Summary KPI'!B21,'Data Down'!Q:Q,'Summary KPI'!$N$8,'Data Down'!$C:$C,"&lt;="&amp;'Summary KPI'!$G$5,'Data Down'!$C:$C,"&gt;="&amp;'Summary KPI'!$E$5)</f>
        <v>5</v>
      </c>
      <c r="O21" s="42">
        <f>SUMIFS('Data Down'!U:U,'Data Down'!D:D,'Summary KPI'!B21,'Data Down'!Q:Q,'Summary KPI'!$O$8,'Data Down'!$C:$C,"&lt;="&amp;'Summary KPI'!$G$5,'Data Down'!$C:$C,"&gt;="&amp;'Summary KPI'!$E$5)</f>
        <v>17</v>
      </c>
      <c r="P21" s="43">
        <f>SUMIFS('Data Down'!U:U,'Data Down'!D:D,'Summary KPI'!B21,'Data Down'!Q:Q,'Summary KPI'!$P$8,'Data Down'!$C:$C,"&lt;="&amp;'Summary KPI'!$G$5,'Data Down'!$C:$C,"&gt;="&amp;'Summary KPI'!$E$5)</f>
        <v>0</v>
      </c>
      <c r="Q21" s="41">
        <f>SUMIFS('Data Down'!N:N,'Data Down'!$D:$D,'Summary KPI'!$B21,'Data Down'!$Q:$Q,'Summary KPI'!$Q$8,'Data Down'!$C:$C,"&lt;="&amp;'Summary KPI'!$G$5,'Data Down'!$C:$C,"&gt;="&amp;'Summary KPI'!$E$5)</f>
        <v>0</v>
      </c>
      <c r="R21" s="41">
        <f>SUMIFS('Data Down'!N:N,'Data Down'!D:D,'Summary KPI'!B21,'Data Down'!Q:Q,'Summary KPI'!$R$8,'Data Down'!$C:$C,"&lt;="&amp;'Summary KPI'!$G$5,'Data Down'!$C:$C,"&gt;="&amp;'Summary KPI'!$E$5)</f>
        <v>10.70001711998086</v>
      </c>
      <c r="S21" s="41">
        <f>SUMIFS('Data Down'!N:N,'Data Down'!D:D,'Summary KPI'!B21,'Data Down'!Q:Q,'Summary KPI'!$S$8,'Data Down'!$C:$C,"&lt;="&amp;'Summary KPI'!$G$5,'Data Down'!$C:$C,"&gt;="&amp;'Summary KPI'!$E$5)</f>
        <v>24.216705413403119</v>
      </c>
      <c r="T21" s="41">
        <f>SUMIFS('Data Down'!N:N,'Data Down'!D:D,'Summary KPI'!B21,'Data Down'!Q:Q,'Summary KPI'!$T$8,'Data Down'!$C:$C,"&lt;="&amp;'Summary KPI'!$G$5,'Data Down'!$C:$C,"&gt;="&amp;'Summary KPI'!$E$5)</f>
        <v>0</v>
      </c>
      <c r="U21" s="44">
        <f>+SUMIFS('Data Down'!$N:$N,'Data Down'!$D:$D,'Summary KPI'!B21,'Data Down'!$R:$R,'Summary KPI'!$U$7,'Data Down'!$C:$C,"&lt;="&amp;'Summary KPI'!$G$5,'Data Down'!$C:$C,"&gt;="&amp;'Summary KPI'!$E$5)</f>
        <v>0</v>
      </c>
      <c r="V21" s="44">
        <f>+SUMIFS('Data Down'!$N:$N,'Data Down'!$D:$D,'Summary KPI'!B21,'Data Down'!$R:$R,'Summary KPI'!$V$7,'Data Down'!$C:$C,"&lt;="&amp;'Summary KPI'!$G$5,'Data Down'!$C:$C,"&gt;="&amp;'Summary KPI'!$E$5)</f>
        <v>0</v>
      </c>
      <c r="W21" s="44">
        <f>+SUMIFS('Data Down'!$N:$N,'Data Down'!$D:$D,'Summary KPI'!B21,'Data Down'!$R:$R,'Summary KPI'!$W$7,'Data Down'!$C:$C,"&lt;="&amp;'Summary KPI'!$G$5,'Data Down'!$C:$C,"&gt;="&amp;'Summary KPI'!$E$5)</f>
        <v>0</v>
      </c>
      <c r="X21" s="44">
        <f>+SUMIFS('Data Down'!$N:$N,'Data Down'!$D:$D,'Summary KPI'!B21,'Data Down'!$R:$R,'Summary KPI'!$X$7,'Data Down'!$C:$C,"&lt;="&amp;'Summary KPI'!$G$5,'Data Down'!$C:$C,"&gt;="&amp;'Summary KPI'!$E$5)</f>
        <v>0</v>
      </c>
      <c r="Y21" s="44">
        <f>+SUMIFS('Data Down'!$N:$N,'Data Down'!$D:$D,'Summary KPI'!B21,'Data Down'!$R:$R,'Summary KPI'!$Y$7,'Data Down'!$C:$C,"&lt;="&amp;'Summary KPI'!$G$5,'Data Down'!$C:$C,"&gt;="&amp;'Summary KPI'!$E$5)</f>
        <v>34.916722533383975</v>
      </c>
      <c r="Z21" s="44">
        <f>+SUMIFS('Data Down'!$N:$N,'Data Down'!$D:$D,'Summary KPI'!B21,'Data Down'!$R:$R,'Summary KPI'!$Z$7,'Data Down'!$C:$C,"&lt;="&amp;'Summary KPI'!$G$5,'Data Down'!$C:$C,"&gt;="&amp;'Summary KPI'!$E$5)</f>
        <v>0</v>
      </c>
      <c r="AA21" s="44">
        <f>+SUMIFS('Data Down'!$N:$N,'Data Down'!$D:$D,'Summary KPI'!B21,'Data Down'!$R:$R,'Summary KPI'!$AA$7,'Data Down'!$C:$C,"&lt;="&amp;'Summary KPI'!$G$5,'Data Down'!$C:$C,"&gt;="&amp;'Summary KPI'!$E$5)</f>
        <v>0</v>
      </c>
      <c r="AB21" s="44">
        <f>+SUMIFS('Data Down'!$N:$N,'Data Down'!$D:$D,'Summary KPI'!B21,'Data Down'!$R:$R,'Summary KPI'!$AB$7,'Data Down'!$C:$C,"&lt;="&amp;'Summary KPI'!$G$5,'Data Down'!$C:$C,"&gt;="&amp;'Summary KPI'!$E$5)</f>
        <v>0</v>
      </c>
      <c r="AC21" s="44">
        <f>+SUMIFS('Data Down'!$N:$N,'Data Down'!$D:$D,'Summary KPI'!B21,'Data Down'!$R:$R,'Summary KPI'!$AC$7,'Data Down'!$C:$C,"&lt;="&amp;'Summary KPI'!$G$5,'Data Down'!$C:$C,"&gt;="&amp;'Summary KPI'!$E$5)</f>
        <v>0</v>
      </c>
      <c r="AD21" s="45">
        <f t="shared" si="13"/>
        <v>0.9515045520369666</v>
      </c>
      <c r="AE21" s="45">
        <f t="shared" si="14"/>
        <v>0.53611111111111109</v>
      </c>
      <c r="AF21" s="45">
        <f t="shared" si="15"/>
        <v>0.91704600776317546</v>
      </c>
      <c r="AG21" s="45">
        <f t="shared" si="16"/>
        <v>0.53611111111111109</v>
      </c>
      <c r="AH21" s="44">
        <f t="shared" si="17"/>
        <v>17.545454545454547</v>
      </c>
      <c r="AI21" s="44">
        <f t="shared" si="18"/>
        <v>22.705882352941178</v>
      </c>
      <c r="AJ21" s="44">
        <f t="shared" si="19"/>
        <v>1.5871237515174534</v>
      </c>
      <c r="AK21" s="45">
        <f t="shared" si="20"/>
        <v>0</v>
      </c>
      <c r="AL21" s="45">
        <f t="shared" si="21"/>
        <v>0.22727272727272727</v>
      </c>
      <c r="AM21" s="45">
        <f t="shared" si="22"/>
        <v>0.77272727272727271</v>
      </c>
      <c r="AN21" s="45">
        <f t="shared" si="23"/>
        <v>0.30644391408015298</v>
      </c>
      <c r="AO21" s="45">
        <f t="shared" si="24"/>
        <v>0.69355608591984719</v>
      </c>
      <c r="AP21" s="46"/>
      <c r="AQ21" s="47">
        <f t="shared" si="25"/>
        <v>34.916722533383975</v>
      </c>
      <c r="AR21" s="47">
        <f t="shared" si="26"/>
        <v>22</v>
      </c>
      <c r="AS21" s="46"/>
      <c r="AT21" s="46" t="s">
        <v>165</v>
      </c>
      <c r="AU21" s="46"/>
      <c r="AV21" s="48">
        <v>0.9</v>
      </c>
      <c r="AW21" s="49">
        <v>120</v>
      </c>
      <c r="AX21" s="49">
        <v>6</v>
      </c>
    </row>
    <row r="22" spans="1:50" ht="15" customHeight="1">
      <c r="A22" s="38">
        <f t="shared" si="28"/>
        <v>13</v>
      </c>
      <c r="B22" s="39" t="s">
        <v>17</v>
      </c>
      <c r="C22" s="39" t="str">
        <f>VLOOKUP(B22,Sort!B:C,2,FALSE)</f>
        <v>AXOR 3336K</v>
      </c>
      <c r="D22" s="40">
        <f t="array" ref="D22">INDEX(HM_Unit!D:D,MATCH('Summary KPI'!B22,HM_Unit!A:A,0))</f>
        <v>18386</v>
      </c>
      <c r="E22" s="40">
        <f t="array" ref="E22">INDEX(HM_Unit!CD:CD,MATCH('Summary KPI'!B22,HM_Unit!A:A,0))</f>
        <v>18780</v>
      </c>
      <c r="F22" s="41">
        <f t="shared" si="6"/>
        <v>394</v>
      </c>
      <c r="G22" s="41">
        <f t="shared" si="7"/>
        <v>63.466768213969381</v>
      </c>
      <c r="H22" s="41">
        <f t="shared" si="8"/>
        <v>0</v>
      </c>
      <c r="I22" s="41">
        <f t="shared" si="9"/>
        <v>14.116689253284127</v>
      </c>
      <c r="J22" s="41">
        <f t="shared" si="10"/>
        <v>248.41654253274652</v>
      </c>
      <c r="K22" s="41">
        <f t="shared" si="11"/>
        <v>720</v>
      </c>
      <c r="L22" s="41">
        <f t="shared" si="12"/>
        <v>720</v>
      </c>
      <c r="M22" s="42">
        <f>SUMIFS('Data Down'!U:U,'Data Down'!D:D,'Summary KPI'!B22,'Data Down'!Q:Q,'Summary KPI'!$M$8,'Data Down'!$C:$C,"&lt;="&amp;'Summary KPI'!$G$5,'Data Down'!$C:$C,"&gt;="&amp;'Summary KPI'!$E$5)</f>
        <v>0</v>
      </c>
      <c r="N22" s="42">
        <f>SUMIFS('Data Down'!U:U,'Data Down'!D:D,'Summary KPI'!B22,'Data Down'!Q:Q,'Summary KPI'!$N$8,'Data Down'!$C:$C,"&lt;="&amp;'Summary KPI'!$G$5,'Data Down'!$C:$C,"&gt;="&amp;'Summary KPI'!$E$5)</f>
        <v>3</v>
      </c>
      <c r="O22" s="42">
        <f>SUMIFS('Data Down'!U:U,'Data Down'!D:D,'Summary KPI'!B22,'Data Down'!Q:Q,'Summary KPI'!$O$8,'Data Down'!$C:$C,"&lt;="&amp;'Summary KPI'!$G$5,'Data Down'!$C:$C,"&gt;="&amp;'Summary KPI'!$E$5)</f>
        <v>13</v>
      </c>
      <c r="P22" s="43">
        <f>SUMIFS('Data Down'!U:U,'Data Down'!D:D,'Summary KPI'!B22,'Data Down'!Q:Q,'Summary KPI'!$P$8,'Data Down'!$C:$C,"&lt;="&amp;'Summary KPI'!$G$5,'Data Down'!$C:$C,"&gt;="&amp;'Summary KPI'!$E$5)</f>
        <v>0</v>
      </c>
      <c r="Q22" s="41">
        <f>SUMIFS('Data Down'!N:N,'Data Down'!$D:$D,'Summary KPI'!$B22,'Data Down'!$Q:$Q,'Summary KPI'!$Q$8,'Data Down'!$C:$C,"&lt;="&amp;'Summary KPI'!$G$5,'Data Down'!$C:$C,"&gt;="&amp;'Summary KPI'!$E$5)</f>
        <v>0</v>
      </c>
      <c r="R22" s="41">
        <f>SUMIFS('Data Down'!N:N,'Data Down'!D:D,'Summary KPI'!B22,'Data Down'!Q:Q,'Summary KPI'!$R$8,'Data Down'!$C:$C,"&lt;="&amp;'Summary KPI'!$G$5,'Data Down'!$C:$C,"&gt;="&amp;'Summary KPI'!$E$5)</f>
        <v>8.7500140000806255</v>
      </c>
      <c r="S22" s="41">
        <f>SUMIFS('Data Down'!N:N,'Data Down'!D:D,'Summary KPI'!B22,'Data Down'!Q:Q,'Summary KPI'!$S$8,'Data Down'!$C:$C,"&lt;="&amp;'Summary KPI'!$G$5,'Data Down'!$C:$C,"&gt;="&amp;'Summary KPI'!$E$5)</f>
        <v>54.716754213888755</v>
      </c>
      <c r="T22" s="41">
        <f>SUMIFS('Data Down'!N:N,'Data Down'!D:D,'Summary KPI'!B22,'Data Down'!Q:Q,'Summary KPI'!$T$8,'Data Down'!$C:$C,"&lt;="&amp;'Summary KPI'!$G$5,'Data Down'!$C:$C,"&gt;="&amp;'Summary KPI'!$E$5)</f>
        <v>0</v>
      </c>
      <c r="U22" s="44">
        <f>+SUMIFS('Data Down'!$N:$N,'Data Down'!$D:$D,'Summary KPI'!B22,'Data Down'!$R:$R,'Summary KPI'!$U$7,'Data Down'!$C:$C,"&lt;="&amp;'Summary KPI'!$G$5,'Data Down'!$C:$C,"&gt;="&amp;'Summary KPI'!$E$5)</f>
        <v>0</v>
      </c>
      <c r="V22" s="44">
        <f>+SUMIFS('Data Down'!$N:$N,'Data Down'!$D:$D,'Summary KPI'!B22,'Data Down'!$R:$R,'Summary KPI'!$V$7,'Data Down'!$C:$C,"&lt;="&amp;'Summary KPI'!$G$5,'Data Down'!$C:$C,"&gt;="&amp;'Summary KPI'!$E$5)</f>
        <v>0</v>
      </c>
      <c r="W22" s="44">
        <f>+SUMIFS('Data Down'!$N:$N,'Data Down'!$D:$D,'Summary KPI'!B22,'Data Down'!$R:$R,'Summary KPI'!$W$7,'Data Down'!$C:$C,"&lt;="&amp;'Summary KPI'!$G$5,'Data Down'!$C:$C,"&gt;="&amp;'Summary KPI'!$E$5)</f>
        <v>0</v>
      </c>
      <c r="X22" s="44">
        <f>+SUMIFS('Data Down'!$N:$N,'Data Down'!$D:$D,'Summary KPI'!B22,'Data Down'!$R:$R,'Summary KPI'!$X$7,'Data Down'!$C:$C,"&lt;="&amp;'Summary KPI'!$G$5,'Data Down'!$C:$C,"&gt;="&amp;'Summary KPI'!$E$5)</f>
        <v>0</v>
      </c>
      <c r="Y22" s="44">
        <f>+SUMIFS('Data Down'!$N:$N,'Data Down'!$D:$D,'Summary KPI'!B22,'Data Down'!$R:$R,'Summary KPI'!$Y$7,'Data Down'!$C:$C,"&lt;="&amp;'Summary KPI'!$G$5,'Data Down'!$C:$C,"&gt;="&amp;'Summary KPI'!$E$5)</f>
        <v>49.350078960685252</v>
      </c>
      <c r="Z22" s="44">
        <f>+SUMIFS('Data Down'!$N:$N,'Data Down'!$D:$D,'Summary KPI'!B22,'Data Down'!$R:$R,'Summary KPI'!$Z$7,'Data Down'!$C:$C,"&lt;="&amp;'Summary KPI'!$G$5,'Data Down'!$C:$C,"&gt;="&amp;'Summary KPI'!$E$5)</f>
        <v>14.116689253284127</v>
      </c>
      <c r="AA22" s="44">
        <f>+SUMIFS('Data Down'!$N:$N,'Data Down'!$D:$D,'Summary KPI'!B22,'Data Down'!$R:$R,'Summary KPI'!$AA$7,'Data Down'!$C:$C,"&lt;="&amp;'Summary KPI'!$G$5,'Data Down'!$C:$C,"&gt;="&amp;'Summary KPI'!$E$5)</f>
        <v>0</v>
      </c>
      <c r="AB22" s="44">
        <f>+SUMIFS('Data Down'!$N:$N,'Data Down'!$D:$D,'Summary KPI'!B22,'Data Down'!$R:$R,'Summary KPI'!$AB$7,'Data Down'!$C:$C,"&lt;="&amp;'Summary KPI'!$G$5,'Data Down'!$C:$C,"&gt;="&amp;'Summary KPI'!$E$5)</f>
        <v>0</v>
      </c>
      <c r="AC22" s="44">
        <f>+SUMIFS('Data Down'!$N:$N,'Data Down'!$D:$D,'Summary KPI'!B22,'Data Down'!$R:$R,'Summary KPI'!$AC$7,'Data Down'!$C:$C,"&lt;="&amp;'Summary KPI'!$G$5,'Data Down'!$C:$C,"&gt;="&amp;'Summary KPI'!$E$5)</f>
        <v>0</v>
      </c>
      <c r="AD22" s="45">
        <f t="shared" si="13"/>
        <v>0.91185171081393135</v>
      </c>
      <c r="AE22" s="45">
        <f t="shared" si="14"/>
        <v>0.55816590929626686</v>
      </c>
      <c r="AF22" s="45">
        <f t="shared" si="15"/>
        <v>0.86126474615466653</v>
      </c>
      <c r="AG22" s="45">
        <f t="shared" si="16"/>
        <v>0.55816590929626686</v>
      </c>
      <c r="AH22" s="44">
        <f t="shared" si="17"/>
        <v>24.625</v>
      </c>
      <c r="AI22" s="44">
        <f t="shared" si="18"/>
        <v>30.307692307692307</v>
      </c>
      <c r="AJ22" s="44">
        <f t="shared" si="19"/>
        <v>3.9666730133730863</v>
      </c>
      <c r="AK22" s="45">
        <f t="shared" si="20"/>
        <v>0</v>
      </c>
      <c r="AL22" s="45">
        <f t="shared" si="21"/>
        <v>0.1875</v>
      </c>
      <c r="AM22" s="45">
        <f t="shared" si="22"/>
        <v>0.8125</v>
      </c>
      <c r="AN22" s="45">
        <f t="shared" si="23"/>
        <v>0.13786764705871221</v>
      </c>
      <c r="AO22" s="45">
        <f t="shared" si="24"/>
        <v>0.86213235294128776</v>
      </c>
      <c r="AP22" s="46"/>
      <c r="AQ22" s="47">
        <f t="shared" si="25"/>
        <v>63.466768213969381</v>
      </c>
      <c r="AR22" s="47">
        <f t="shared" si="26"/>
        <v>16</v>
      </c>
      <c r="AS22" s="46"/>
      <c r="AT22" s="46" t="s">
        <v>165</v>
      </c>
      <c r="AU22" s="46"/>
      <c r="AV22" s="48">
        <v>0.9</v>
      </c>
      <c r="AW22" s="49">
        <v>120</v>
      </c>
      <c r="AX22" s="49">
        <v>6</v>
      </c>
    </row>
    <row r="23" spans="1:50" ht="15" customHeight="1">
      <c r="A23" s="38">
        <f t="shared" si="28"/>
        <v>14</v>
      </c>
      <c r="B23" s="39" t="s">
        <v>18</v>
      </c>
      <c r="C23" s="39" t="str">
        <f>VLOOKUP(B23,Sort!B:C,2,FALSE)</f>
        <v>AXOR 3336K</v>
      </c>
      <c r="D23" s="40">
        <f t="array" ref="D23">INDEX(HM_Unit!D:D,MATCH('Summary KPI'!B23,HM_Unit!A:A,0))</f>
        <v>18298</v>
      </c>
      <c r="E23" s="40">
        <f t="array" ref="E23">INDEX(HM_Unit!CD:CD,MATCH('Summary KPI'!B23,HM_Unit!A:A,0))</f>
        <v>18723</v>
      </c>
      <c r="F23" s="41">
        <f t="shared" si="6"/>
        <v>425</v>
      </c>
      <c r="G23" s="41">
        <f t="shared" si="7"/>
        <v>28.000044799838925</v>
      </c>
      <c r="H23" s="41">
        <f t="shared" si="8"/>
        <v>0</v>
      </c>
      <c r="I23" s="41">
        <f t="shared" si="9"/>
        <v>0</v>
      </c>
      <c r="J23" s="41">
        <f t="shared" si="10"/>
        <v>266.99995520016108</v>
      </c>
      <c r="K23" s="41">
        <f t="shared" si="11"/>
        <v>720</v>
      </c>
      <c r="L23" s="41">
        <f t="shared" si="12"/>
        <v>720</v>
      </c>
      <c r="M23" s="42">
        <f>SUMIFS('Data Down'!U:U,'Data Down'!D:D,'Summary KPI'!B23,'Data Down'!Q:Q,'Summary KPI'!$M$8,'Data Down'!$C:$C,"&lt;="&amp;'Summary KPI'!$G$5,'Data Down'!$C:$C,"&gt;="&amp;'Summary KPI'!$E$5)</f>
        <v>0</v>
      </c>
      <c r="N23" s="42">
        <f>SUMIFS('Data Down'!U:U,'Data Down'!D:D,'Summary KPI'!B23,'Data Down'!Q:Q,'Summary KPI'!$N$8,'Data Down'!$C:$C,"&lt;="&amp;'Summary KPI'!$G$5,'Data Down'!$C:$C,"&gt;="&amp;'Summary KPI'!$E$5)</f>
        <v>5</v>
      </c>
      <c r="O23" s="42">
        <f>SUMIFS('Data Down'!U:U,'Data Down'!D:D,'Summary KPI'!B23,'Data Down'!Q:Q,'Summary KPI'!$O$8,'Data Down'!$C:$C,"&lt;="&amp;'Summary KPI'!$G$5,'Data Down'!$C:$C,"&gt;="&amp;'Summary KPI'!$E$5)</f>
        <v>13</v>
      </c>
      <c r="P23" s="43">
        <f>SUMIFS('Data Down'!U:U,'Data Down'!D:D,'Summary KPI'!B23,'Data Down'!Q:Q,'Summary KPI'!$P$8,'Data Down'!$C:$C,"&lt;="&amp;'Summary KPI'!$G$5,'Data Down'!$C:$C,"&gt;="&amp;'Summary KPI'!$E$5)</f>
        <v>0</v>
      </c>
      <c r="Q23" s="41">
        <f>SUMIFS('Data Down'!N:N,'Data Down'!$D:$D,'Summary KPI'!$B23,'Data Down'!$Q:$Q,'Summary KPI'!$Q$8,'Data Down'!$C:$C,"&lt;="&amp;'Summary KPI'!$G$5,'Data Down'!$C:$C,"&gt;="&amp;'Summary KPI'!$E$5)</f>
        <v>0</v>
      </c>
      <c r="R23" s="41">
        <f>SUMIFS('Data Down'!N:N,'Data Down'!D:D,'Summary KPI'!B23,'Data Down'!Q:Q,'Summary KPI'!$R$8,'Data Down'!$C:$C,"&lt;="&amp;'Summary KPI'!$G$5,'Data Down'!$C:$C,"&gt;="&amp;'Summary KPI'!$E$5)</f>
        <v>12.833353866621943</v>
      </c>
      <c r="S23" s="41">
        <f>SUMIFS('Data Down'!N:N,'Data Down'!D:D,'Summary KPI'!B23,'Data Down'!Q:Q,'Summary KPI'!$S$8,'Data Down'!$C:$C,"&lt;="&amp;'Summary KPI'!$G$5,'Data Down'!$C:$C,"&gt;="&amp;'Summary KPI'!$E$5)</f>
        <v>15.166690933216984</v>
      </c>
      <c r="T23" s="41">
        <f>SUMIFS('Data Down'!N:N,'Data Down'!D:D,'Summary KPI'!B23,'Data Down'!Q:Q,'Summary KPI'!$T$8,'Data Down'!$C:$C,"&lt;="&amp;'Summary KPI'!$G$5,'Data Down'!$C:$C,"&gt;="&amp;'Summary KPI'!$E$5)</f>
        <v>0</v>
      </c>
      <c r="U23" s="44">
        <f>+SUMIFS('Data Down'!$N:$N,'Data Down'!$D:$D,'Summary KPI'!B23,'Data Down'!$R:$R,'Summary KPI'!$U$7,'Data Down'!$C:$C,"&lt;="&amp;'Summary KPI'!$G$5,'Data Down'!$C:$C,"&gt;="&amp;'Summary KPI'!$E$5)</f>
        <v>0</v>
      </c>
      <c r="V23" s="44">
        <f>+SUMIFS('Data Down'!$N:$N,'Data Down'!$D:$D,'Summary KPI'!B23,'Data Down'!$R:$R,'Summary KPI'!$V$7,'Data Down'!$C:$C,"&lt;="&amp;'Summary KPI'!$G$5,'Data Down'!$C:$C,"&gt;="&amp;'Summary KPI'!$E$5)</f>
        <v>0</v>
      </c>
      <c r="W23" s="44">
        <f>+SUMIFS('Data Down'!$N:$N,'Data Down'!$D:$D,'Summary KPI'!B23,'Data Down'!$R:$R,'Summary KPI'!$W$7,'Data Down'!$C:$C,"&lt;="&amp;'Summary KPI'!$G$5,'Data Down'!$C:$C,"&gt;="&amp;'Summary KPI'!$E$5)</f>
        <v>0</v>
      </c>
      <c r="X23" s="44">
        <f>+SUMIFS('Data Down'!$N:$N,'Data Down'!$D:$D,'Summary KPI'!B23,'Data Down'!$R:$R,'Summary KPI'!$X$7,'Data Down'!$C:$C,"&lt;="&amp;'Summary KPI'!$G$5,'Data Down'!$C:$C,"&gt;="&amp;'Summary KPI'!$E$5)</f>
        <v>0</v>
      </c>
      <c r="Y23" s="44">
        <f>+SUMIFS('Data Down'!$N:$N,'Data Down'!$D:$D,'Summary KPI'!B23,'Data Down'!$R:$R,'Summary KPI'!$Y$7,'Data Down'!$C:$C,"&lt;="&amp;'Summary KPI'!$G$5,'Data Down'!$C:$C,"&gt;="&amp;'Summary KPI'!$E$5)</f>
        <v>28.000044799838925</v>
      </c>
      <c r="Z23" s="44">
        <f>+SUMIFS('Data Down'!$N:$N,'Data Down'!$D:$D,'Summary KPI'!B23,'Data Down'!$R:$R,'Summary KPI'!$Z$7,'Data Down'!$C:$C,"&lt;="&amp;'Summary KPI'!$G$5,'Data Down'!$C:$C,"&gt;="&amp;'Summary KPI'!$E$5)</f>
        <v>0</v>
      </c>
      <c r="AA23" s="44">
        <f>+SUMIFS('Data Down'!$N:$N,'Data Down'!$D:$D,'Summary KPI'!B23,'Data Down'!$R:$R,'Summary KPI'!$AA$7,'Data Down'!$C:$C,"&lt;="&amp;'Summary KPI'!$G$5,'Data Down'!$C:$C,"&gt;="&amp;'Summary KPI'!$E$5)</f>
        <v>0</v>
      </c>
      <c r="AB23" s="44">
        <f>+SUMIFS('Data Down'!$N:$N,'Data Down'!$D:$D,'Summary KPI'!B23,'Data Down'!$R:$R,'Summary KPI'!$AB$7,'Data Down'!$C:$C,"&lt;="&amp;'Summary KPI'!$G$5,'Data Down'!$C:$C,"&gt;="&amp;'Summary KPI'!$E$5)</f>
        <v>0</v>
      </c>
      <c r="AC23" s="44">
        <f>+SUMIFS('Data Down'!$N:$N,'Data Down'!$D:$D,'Summary KPI'!B23,'Data Down'!$R:$R,'Summary KPI'!$AC$7,'Data Down'!$C:$C,"&lt;="&amp;'Summary KPI'!$G$5,'Data Down'!$C:$C,"&gt;="&amp;'Summary KPI'!$E$5)</f>
        <v>0</v>
      </c>
      <c r="AD23" s="45">
        <f t="shared" si="13"/>
        <v>0.96111104888911258</v>
      </c>
      <c r="AE23" s="45">
        <f t="shared" si="14"/>
        <v>0.59027777777777779</v>
      </c>
      <c r="AF23" s="45">
        <f t="shared" si="15"/>
        <v>0.93818975269150151</v>
      </c>
      <c r="AG23" s="45">
        <f t="shared" si="16"/>
        <v>0.59027777777777779</v>
      </c>
      <c r="AH23" s="44">
        <f t="shared" si="17"/>
        <v>23.611111111111111</v>
      </c>
      <c r="AI23" s="44">
        <f t="shared" si="18"/>
        <v>32.692307692307693</v>
      </c>
      <c r="AJ23" s="44">
        <f t="shared" si="19"/>
        <v>1.5555580444354957</v>
      </c>
      <c r="AK23" s="45">
        <f t="shared" si="20"/>
        <v>0</v>
      </c>
      <c r="AL23" s="45">
        <f t="shared" si="21"/>
        <v>0.27777777777777779</v>
      </c>
      <c r="AM23" s="45">
        <f t="shared" si="22"/>
        <v>0.72222222222222221</v>
      </c>
      <c r="AN23" s="45">
        <f t="shared" si="23"/>
        <v>0.45833333333437271</v>
      </c>
      <c r="AO23" s="45">
        <f t="shared" si="24"/>
        <v>0.54166666666562735</v>
      </c>
      <c r="AP23" s="46"/>
      <c r="AQ23" s="47">
        <f t="shared" si="25"/>
        <v>28.000044799838925</v>
      </c>
      <c r="AR23" s="47">
        <f t="shared" si="26"/>
        <v>18</v>
      </c>
      <c r="AS23" s="46"/>
      <c r="AT23" s="46" t="s">
        <v>165</v>
      </c>
      <c r="AU23" s="46"/>
      <c r="AV23" s="48">
        <v>0.9</v>
      </c>
      <c r="AW23" s="49">
        <v>120</v>
      </c>
      <c r="AX23" s="49">
        <v>6</v>
      </c>
    </row>
    <row r="24" spans="1:50" ht="15" customHeight="1">
      <c r="A24" s="38">
        <f t="shared" si="28"/>
        <v>15</v>
      </c>
      <c r="B24" s="39" t="s">
        <v>19</v>
      </c>
      <c r="C24" s="39" t="str">
        <f>VLOOKUP(B24,Sort!B:C,2,FALSE)</f>
        <v>AXOR 3336K</v>
      </c>
      <c r="D24" s="40">
        <f t="array" ref="D24">INDEX(HM_Unit!D:D,MATCH('Summary KPI'!B24,HM_Unit!A:A,0))</f>
        <v>18161</v>
      </c>
      <c r="E24" s="40">
        <f t="array" ref="E24">INDEX(HM_Unit!CD:CD,MATCH('Summary KPI'!B24,HM_Unit!A:A,0))</f>
        <v>18566</v>
      </c>
      <c r="F24" s="41">
        <f t="shared" si="6"/>
        <v>405</v>
      </c>
      <c r="G24" s="41">
        <f t="shared" si="7"/>
        <v>55.266755093587477</v>
      </c>
      <c r="H24" s="41">
        <f t="shared" si="8"/>
        <v>0</v>
      </c>
      <c r="I24" s="41">
        <f t="shared" si="9"/>
        <v>0</v>
      </c>
      <c r="J24" s="41">
        <f t="shared" si="10"/>
        <v>259.73324490641255</v>
      </c>
      <c r="K24" s="41">
        <f t="shared" si="11"/>
        <v>720</v>
      </c>
      <c r="L24" s="41">
        <f t="shared" si="12"/>
        <v>720</v>
      </c>
      <c r="M24" s="42">
        <f>SUMIFS('Data Down'!U:U,'Data Down'!D:D,'Summary KPI'!B24,'Data Down'!Q:Q,'Summary KPI'!$M$8,'Data Down'!$C:$C,"&lt;="&amp;'Summary KPI'!$G$5,'Data Down'!$C:$C,"&gt;="&amp;'Summary KPI'!$E$5)</f>
        <v>0</v>
      </c>
      <c r="N24" s="42">
        <f>SUMIFS('Data Down'!U:U,'Data Down'!D:D,'Summary KPI'!B24,'Data Down'!Q:Q,'Summary KPI'!$N$8,'Data Down'!$C:$C,"&lt;="&amp;'Summary KPI'!$G$5,'Data Down'!$C:$C,"&gt;="&amp;'Summary KPI'!$E$5)</f>
        <v>3</v>
      </c>
      <c r="O24" s="42">
        <f>SUMIFS('Data Down'!U:U,'Data Down'!D:D,'Summary KPI'!B24,'Data Down'!Q:Q,'Summary KPI'!$O$8,'Data Down'!$C:$C,"&lt;="&amp;'Summary KPI'!$G$5,'Data Down'!$C:$C,"&gt;="&amp;'Summary KPI'!$E$5)</f>
        <v>11</v>
      </c>
      <c r="P24" s="43">
        <f>SUMIFS('Data Down'!U:U,'Data Down'!D:D,'Summary KPI'!B24,'Data Down'!Q:Q,'Summary KPI'!$P$8,'Data Down'!$C:$C,"&lt;="&amp;'Summary KPI'!$G$5,'Data Down'!$C:$C,"&gt;="&amp;'Summary KPI'!$E$5)</f>
        <v>0</v>
      </c>
      <c r="Q24" s="41">
        <f>SUMIFS('Data Down'!N:N,'Data Down'!$D:$D,'Summary KPI'!$B24,'Data Down'!$Q:$Q,'Summary KPI'!$Q$8,'Data Down'!$C:$C,"&lt;="&amp;'Summary KPI'!$G$5,'Data Down'!$C:$C,"&gt;="&amp;'Summary KPI'!$E$5)</f>
        <v>0</v>
      </c>
      <c r="R24" s="41">
        <f>SUMIFS('Data Down'!N:N,'Data Down'!D:D,'Summary KPI'!B24,'Data Down'!Q:Q,'Summary KPI'!$R$8,'Data Down'!$C:$C,"&lt;="&amp;'Summary KPI'!$G$5,'Data Down'!$C:$C,"&gt;="&amp;'Summary KPI'!$E$5)</f>
        <v>2.7333377066775491</v>
      </c>
      <c r="S24" s="41">
        <f>SUMIFS('Data Down'!N:N,'Data Down'!D:D,'Summary KPI'!B24,'Data Down'!Q:Q,'Summary KPI'!$S$8,'Data Down'!$C:$C,"&lt;="&amp;'Summary KPI'!$G$5,'Data Down'!$C:$C,"&gt;="&amp;'Summary KPI'!$E$5)</f>
        <v>52.533417386909932</v>
      </c>
      <c r="T24" s="41">
        <f>SUMIFS('Data Down'!N:N,'Data Down'!D:D,'Summary KPI'!B24,'Data Down'!Q:Q,'Summary KPI'!$T$8,'Data Down'!$C:$C,"&lt;="&amp;'Summary KPI'!$G$5,'Data Down'!$C:$C,"&gt;="&amp;'Summary KPI'!$E$5)</f>
        <v>0</v>
      </c>
      <c r="U24" s="44">
        <f>+SUMIFS('Data Down'!$N:$N,'Data Down'!$D:$D,'Summary KPI'!B24,'Data Down'!$R:$R,'Summary KPI'!$U$7,'Data Down'!$C:$C,"&lt;="&amp;'Summary KPI'!$G$5,'Data Down'!$C:$C,"&gt;="&amp;'Summary KPI'!$E$5)</f>
        <v>0</v>
      </c>
      <c r="V24" s="44">
        <f>+SUMIFS('Data Down'!$N:$N,'Data Down'!$D:$D,'Summary KPI'!B24,'Data Down'!$R:$R,'Summary KPI'!$V$7,'Data Down'!$C:$C,"&lt;="&amp;'Summary KPI'!$G$5,'Data Down'!$C:$C,"&gt;="&amp;'Summary KPI'!$E$5)</f>
        <v>0</v>
      </c>
      <c r="W24" s="44">
        <f>+SUMIFS('Data Down'!$N:$N,'Data Down'!$D:$D,'Summary KPI'!B24,'Data Down'!$R:$R,'Summary KPI'!$W$7,'Data Down'!$C:$C,"&lt;="&amp;'Summary KPI'!$G$5,'Data Down'!$C:$C,"&gt;="&amp;'Summary KPI'!$E$5)</f>
        <v>0</v>
      </c>
      <c r="X24" s="44">
        <f>+SUMIFS('Data Down'!$N:$N,'Data Down'!$D:$D,'Summary KPI'!B24,'Data Down'!$R:$R,'Summary KPI'!$X$7,'Data Down'!$C:$C,"&lt;="&amp;'Summary KPI'!$G$5,'Data Down'!$C:$C,"&gt;="&amp;'Summary KPI'!$E$5)</f>
        <v>0</v>
      </c>
      <c r="Y24" s="44">
        <f>+SUMIFS('Data Down'!$N:$N,'Data Down'!$D:$D,'Summary KPI'!B24,'Data Down'!$R:$R,'Summary KPI'!$Y$7,'Data Down'!$C:$C,"&lt;="&amp;'Summary KPI'!$G$5,'Data Down'!$C:$C,"&gt;="&amp;'Summary KPI'!$E$5)</f>
        <v>55.266755093587477</v>
      </c>
      <c r="Z24" s="44">
        <f>+SUMIFS('Data Down'!$N:$N,'Data Down'!$D:$D,'Summary KPI'!B24,'Data Down'!$R:$R,'Summary KPI'!$Z$7,'Data Down'!$C:$C,"&lt;="&amp;'Summary KPI'!$G$5,'Data Down'!$C:$C,"&gt;="&amp;'Summary KPI'!$E$5)</f>
        <v>0</v>
      </c>
      <c r="AA24" s="44">
        <f>+SUMIFS('Data Down'!$N:$N,'Data Down'!$D:$D,'Summary KPI'!B24,'Data Down'!$R:$R,'Summary KPI'!$AA$7,'Data Down'!$C:$C,"&lt;="&amp;'Summary KPI'!$G$5,'Data Down'!$C:$C,"&gt;="&amp;'Summary KPI'!$E$5)</f>
        <v>0</v>
      </c>
      <c r="AB24" s="44">
        <f>+SUMIFS('Data Down'!$N:$N,'Data Down'!$D:$D,'Summary KPI'!B24,'Data Down'!$R:$R,'Summary KPI'!$AB$7,'Data Down'!$C:$C,"&lt;="&amp;'Summary KPI'!$G$5,'Data Down'!$C:$C,"&gt;="&amp;'Summary KPI'!$E$5)</f>
        <v>0</v>
      </c>
      <c r="AC24" s="44">
        <f>+SUMIFS('Data Down'!$N:$N,'Data Down'!$D:$D,'Summary KPI'!B24,'Data Down'!$R:$R,'Summary KPI'!$AC$7,'Data Down'!$C:$C,"&lt;="&amp;'Summary KPI'!$G$5,'Data Down'!$C:$C,"&gt;="&amp;'Summary KPI'!$E$5)</f>
        <v>0</v>
      </c>
      <c r="AD24" s="45">
        <f t="shared" si="13"/>
        <v>0.92324061792557299</v>
      </c>
      <c r="AE24" s="45">
        <f t="shared" si="14"/>
        <v>0.5625</v>
      </c>
      <c r="AF24" s="45">
        <f t="shared" si="15"/>
        <v>0.87992451229211655</v>
      </c>
      <c r="AG24" s="45">
        <f t="shared" si="16"/>
        <v>0.5625</v>
      </c>
      <c r="AH24" s="44">
        <f t="shared" si="17"/>
        <v>28.928571428571427</v>
      </c>
      <c r="AI24" s="44">
        <f t="shared" si="18"/>
        <v>36.81818181818182</v>
      </c>
      <c r="AJ24" s="44">
        <f t="shared" si="19"/>
        <v>3.9476253638276768</v>
      </c>
      <c r="AK24" s="45">
        <f t="shared" si="20"/>
        <v>0</v>
      </c>
      <c r="AL24" s="45">
        <f t="shared" si="21"/>
        <v>0.21428571428571427</v>
      </c>
      <c r="AM24" s="45">
        <f t="shared" si="22"/>
        <v>0.7857142857142857</v>
      </c>
      <c r="AN24" s="45">
        <f t="shared" si="23"/>
        <v>4.9457177322044264E-2</v>
      </c>
      <c r="AO24" s="45">
        <f t="shared" si="24"/>
        <v>0.95054282267795576</v>
      </c>
      <c r="AP24" s="46"/>
      <c r="AQ24" s="47">
        <f t="shared" si="25"/>
        <v>55.266755093587477</v>
      </c>
      <c r="AR24" s="47">
        <f t="shared" si="26"/>
        <v>14</v>
      </c>
      <c r="AS24" s="46"/>
      <c r="AT24" s="46" t="s">
        <v>165</v>
      </c>
      <c r="AU24" s="46"/>
      <c r="AV24" s="48">
        <v>0.9</v>
      </c>
      <c r="AW24" s="49">
        <v>120</v>
      </c>
      <c r="AX24" s="49">
        <v>6</v>
      </c>
    </row>
    <row r="25" spans="1:50" ht="15" customHeight="1">
      <c r="A25" s="38">
        <f t="shared" si="28"/>
        <v>16</v>
      </c>
      <c r="B25" s="39" t="s">
        <v>20</v>
      </c>
      <c r="C25" s="39" t="str">
        <f>VLOOKUP(B25,Sort!B:C,2,FALSE)</f>
        <v>AXOR 3336K</v>
      </c>
      <c r="D25" s="40">
        <f t="array" ref="D25">INDEX(HM_Unit!D:D,MATCH('Summary KPI'!B25,HM_Unit!A:A,0))</f>
        <v>17588</v>
      </c>
      <c r="E25" s="40">
        <f t="array" ref="E25">INDEX(HM_Unit!CD:CD,MATCH('Summary KPI'!B25,HM_Unit!A:A,0))</f>
        <v>18023</v>
      </c>
      <c r="F25" s="41">
        <f t="shared" si="6"/>
        <v>435</v>
      </c>
      <c r="G25" s="41">
        <f t="shared" si="7"/>
        <v>8.6833472267044378</v>
      </c>
      <c r="H25" s="41">
        <f t="shared" si="8"/>
        <v>0</v>
      </c>
      <c r="I25" s="41">
        <f t="shared" si="9"/>
        <v>0</v>
      </c>
      <c r="J25" s="41">
        <f t="shared" si="10"/>
        <v>276.31665277329557</v>
      </c>
      <c r="K25" s="41">
        <f t="shared" si="11"/>
        <v>720</v>
      </c>
      <c r="L25" s="41">
        <f t="shared" si="12"/>
        <v>720</v>
      </c>
      <c r="M25" s="42">
        <f>SUMIFS('Data Down'!U:U,'Data Down'!D:D,'Summary KPI'!B25,'Data Down'!Q:Q,'Summary KPI'!$M$8,'Data Down'!$C:$C,"&lt;="&amp;'Summary KPI'!$G$5,'Data Down'!$C:$C,"&gt;="&amp;'Summary KPI'!$E$5)</f>
        <v>0</v>
      </c>
      <c r="N25" s="42">
        <f>SUMIFS('Data Down'!U:U,'Data Down'!D:D,'Summary KPI'!B25,'Data Down'!Q:Q,'Summary KPI'!$N$8,'Data Down'!$C:$C,"&lt;="&amp;'Summary KPI'!$G$5,'Data Down'!$C:$C,"&gt;="&amp;'Summary KPI'!$E$5)</f>
        <v>4</v>
      </c>
      <c r="O25" s="42">
        <f>SUMIFS('Data Down'!U:U,'Data Down'!D:D,'Summary KPI'!B25,'Data Down'!Q:Q,'Summary KPI'!$O$8,'Data Down'!$C:$C,"&lt;="&amp;'Summary KPI'!$G$5,'Data Down'!$C:$C,"&gt;="&amp;'Summary KPI'!$E$5)</f>
        <v>4</v>
      </c>
      <c r="P25" s="43">
        <f>SUMIFS('Data Down'!U:U,'Data Down'!D:D,'Summary KPI'!B25,'Data Down'!Q:Q,'Summary KPI'!$P$8,'Data Down'!$C:$C,"&lt;="&amp;'Summary KPI'!$G$5,'Data Down'!$C:$C,"&gt;="&amp;'Summary KPI'!$E$5)</f>
        <v>0</v>
      </c>
      <c r="Q25" s="41">
        <f>SUMIFS('Data Down'!N:N,'Data Down'!$D:$D,'Summary KPI'!$B25,'Data Down'!$Q:$Q,'Summary KPI'!$Q$8,'Data Down'!$C:$C,"&lt;="&amp;'Summary KPI'!$G$5,'Data Down'!$C:$C,"&gt;="&amp;'Summary KPI'!$E$5)</f>
        <v>0</v>
      </c>
      <c r="R25" s="41">
        <f>SUMIFS('Data Down'!N:N,'Data Down'!D:D,'Summary KPI'!B25,'Data Down'!Q:Q,'Summary KPI'!$R$8,'Data Down'!$C:$C,"&lt;="&amp;'Summary KPI'!$G$5,'Data Down'!$C:$C,"&gt;="&amp;'Summary KPI'!$E$5)</f>
        <v>5.7333425066852346</v>
      </c>
      <c r="S25" s="41">
        <f>SUMIFS('Data Down'!N:N,'Data Down'!D:D,'Summary KPI'!B25,'Data Down'!Q:Q,'Summary KPI'!$S$8,'Data Down'!$C:$C,"&lt;="&amp;'Summary KPI'!$G$5,'Data Down'!$C:$C,"&gt;="&amp;'Summary KPI'!$E$5)</f>
        <v>2.9500047200192023</v>
      </c>
      <c r="T25" s="41">
        <f>SUMIFS('Data Down'!N:N,'Data Down'!D:D,'Summary KPI'!B25,'Data Down'!Q:Q,'Summary KPI'!$T$8,'Data Down'!$C:$C,"&lt;="&amp;'Summary KPI'!$G$5,'Data Down'!$C:$C,"&gt;="&amp;'Summary KPI'!$E$5)</f>
        <v>0</v>
      </c>
      <c r="U25" s="44">
        <f>+SUMIFS('Data Down'!$N:$N,'Data Down'!$D:$D,'Summary KPI'!B25,'Data Down'!$R:$R,'Summary KPI'!$U$7,'Data Down'!$C:$C,"&lt;="&amp;'Summary KPI'!$G$5,'Data Down'!$C:$C,"&gt;="&amp;'Summary KPI'!$E$5)</f>
        <v>0</v>
      </c>
      <c r="V25" s="44">
        <f>+SUMIFS('Data Down'!$N:$N,'Data Down'!$D:$D,'Summary KPI'!B25,'Data Down'!$R:$R,'Summary KPI'!$V$7,'Data Down'!$C:$C,"&lt;="&amp;'Summary KPI'!$G$5,'Data Down'!$C:$C,"&gt;="&amp;'Summary KPI'!$E$5)</f>
        <v>0</v>
      </c>
      <c r="W25" s="44">
        <f>+SUMIFS('Data Down'!$N:$N,'Data Down'!$D:$D,'Summary KPI'!B25,'Data Down'!$R:$R,'Summary KPI'!$W$7,'Data Down'!$C:$C,"&lt;="&amp;'Summary KPI'!$G$5,'Data Down'!$C:$C,"&gt;="&amp;'Summary KPI'!$E$5)</f>
        <v>0</v>
      </c>
      <c r="X25" s="44">
        <f>+SUMIFS('Data Down'!$N:$N,'Data Down'!$D:$D,'Summary KPI'!B25,'Data Down'!$R:$R,'Summary KPI'!$X$7,'Data Down'!$C:$C,"&lt;="&amp;'Summary KPI'!$G$5,'Data Down'!$C:$C,"&gt;="&amp;'Summary KPI'!$E$5)</f>
        <v>0</v>
      </c>
      <c r="Y25" s="44">
        <f>+SUMIFS('Data Down'!$N:$N,'Data Down'!$D:$D,'Summary KPI'!B25,'Data Down'!$R:$R,'Summary KPI'!$Y$7,'Data Down'!$C:$C,"&lt;="&amp;'Summary KPI'!$G$5,'Data Down'!$C:$C,"&gt;="&amp;'Summary KPI'!$E$5)</f>
        <v>8.6833472267044378</v>
      </c>
      <c r="Z25" s="44">
        <f>+SUMIFS('Data Down'!$N:$N,'Data Down'!$D:$D,'Summary KPI'!B25,'Data Down'!$R:$R,'Summary KPI'!$Z$7,'Data Down'!$C:$C,"&lt;="&amp;'Summary KPI'!$G$5,'Data Down'!$C:$C,"&gt;="&amp;'Summary KPI'!$E$5)</f>
        <v>0</v>
      </c>
      <c r="AA25" s="44">
        <f>+SUMIFS('Data Down'!$N:$N,'Data Down'!$D:$D,'Summary KPI'!B25,'Data Down'!$R:$R,'Summary KPI'!$AA$7,'Data Down'!$C:$C,"&lt;="&amp;'Summary KPI'!$G$5,'Data Down'!$C:$C,"&gt;="&amp;'Summary KPI'!$E$5)</f>
        <v>0</v>
      </c>
      <c r="AB25" s="44">
        <f>+SUMIFS('Data Down'!$N:$N,'Data Down'!$D:$D,'Summary KPI'!B25,'Data Down'!$R:$R,'Summary KPI'!$AB$7,'Data Down'!$C:$C,"&lt;="&amp;'Summary KPI'!$G$5,'Data Down'!$C:$C,"&gt;="&amp;'Summary KPI'!$E$5)</f>
        <v>0</v>
      </c>
      <c r="AC25" s="44">
        <f>+SUMIFS('Data Down'!$N:$N,'Data Down'!$D:$D,'Summary KPI'!B25,'Data Down'!$R:$R,'Summary KPI'!$AC$7,'Data Down'!$C:$C,"&lt;="&amp;'Summary KPI'!$G$5,'Data Down'!$C:$C,"&gt;="&amp;'Summary KPI'!$E$5)</f>
        <v>0</v>
      </c>
      <c r="AD25" s="45">
        <f t="shared" si="13"/>
        <v>0.98793979551846611</v>
      </c>
      <c r="AE25" s="45">
        <f t="shared" si="14"/>
        <v>0.60416666666666663</v>
      </c>
      <c r="AF25" s="45">
        <f t="shared" si="15"/>
        <v>0.98042895393532181</v>
      </c>
      <c r="AG25" s="45">
        <f t="shared" si="16"/>
        <v>0.60416666666666663</v>
      </c>
      <c r="AH25" s="44">
        <f t="shared" si="17"/>
        <v>54.375</v>
      </c>
      <c r="AI25" s="44">
        <f t="shared" si="18"/>
        <v>108.75</v>
      </c>
      <c r="AJ25" s="44">
        <f t="shared" si="19"/>
        <v>1.0854184033380547</v>
      </c>
      <c r="AK25" s="45">
        <f t="shared" si="20"/>
        <v>0</v>
      </c>
      <c r="AL25" s="45">
        <f t="shared" si="21"/>
        <v>0.5</v>
      </c>
      <c r="AM25" s="45">
        <f t="shared" si="22"/>
        <v>0.5</v>
      </c>
      <c r="AN25" s="45">
        <f t="shared" si="23"/>
        <v>0.66026871401078258</v>
      </c>
      <c r="AO25" s="45">
        <f t="shared" si="24"/>
        <v>0.33973128598921731</v>
      </c>
      <c r="AP25" s="46"/>
      <c r="AQ25" s="47">
        <f t="shared" si="25"/>
        <v>8.6833472267044378</v>
      </c>
      <c r="AR25" s="47">
        <f t="shared" si="26"/>
        <v>8</v>
      </c>
      <c r="AS25" s="46"/>
      <c r="AT25" s="46" t="s">
        <v>165</v>
      </c>
      <c r="AU25" s="46"/>
      <c r="AV25" s="48">
        <v>0.9</v>
      </c>
      <c r="AW25" s="49">
        <v>120</v>
      </c>
      <c r="AX25" s="49">
        <v>6</v>
      </c>
    </row>
    <row r="26" spans="1:50" ht="15" customHeight="1">
      <c r="A26" s="38">
        <f t="shared" si="28"/>
        <v>17</v>
      </c>
      <c r="B26" s="39" t="s">
        <v>21</v>
      </c>
      <c r="C26" s="39" t="str">
        <f>VLOOKUP(B26,Sort!B:C,2,FALSE)</f>
        <v>AXOR 3336K</v>
      </c>
      <c r="D26" s="40">
        <f t="array" ref="D26">INDEX(HM_Unit!D:D,MATCH('Summary KPI'!B26,HM_Unit!A:A,0))</f>
        <v>14887</v>
      </c>
      <c r="E26" s="40">
        <f t="array" ref="E26">INDEX(HM_Unit!CD:CD,MATCH('Summary KPI'!B26,HM_Unit!A:A,0))</f>
        <v>15310</v>
      </c>
      <c r="F26" s="41">
        <f t="shared" si="6"/>
        <v>423</v>
      </c>
      <c r="G26" s="41">
        <f t="shared" si="7"/>
        <v>36.716725414191892</v>
      </c>
      <c r="H26" s="41">
        <f t="shared" si="8"/>
        <v>0</v>
      </c>
      <c r="I26" s="41">
        <f t="shared" si="9"/>
        <v>16.333359466689114</v>
      </c>
      <c r="J26" s="41">
        <f t="shared" si="10"/>
        <v>243.949915119119</v>
      </c>
      <c r="K26" s="41">
        <f t="shared" si="11"/>
        <v>720</v>
      </c>
      <c r="L26" s="41">
        <f t="shared" si="12"/>
        <v>720</v>
      </c>
      <c r="M26" s="42">
        <f>SUMIFS('Data Down'!U:U,'Data Down'!D:D,'Summary KPI'!B26,'Data Down'!Q:Q,'Summary KPI'!$M$8,'Data Down'!$C:$C,"&lt;="&amp;'Summary KPI'!$G$5,'Data Down'!$C:$C,"&gt;="&amp;'Summary KPI'!$E$5)</f>
        <v>0</v>
      </c>
      <c r="N26" s="42">
        <f>SUMIFS('Data Down'!U:U,'Data Down'!D:D,'Summary KPI'!B26,'Data Down'!Q:Q,'Summary KPI'!$N$8,'Data Down'!$C:$C,"&lt;="&amp;'Summary KPI'!$G$5,'Data Down'!$C:$C,"&gt;="&amp;'Summary KPI'!$E$5)</f>
        <v>3</v>
      </c>
      <c r="O26" s="42">
        <f>SUMIFS('Data Down'!U:U,'Data Down'!D:D,'Summary KPI'!B26,'Data Down'!Q:Q,'Summary KPI'!$O$8,'Data Down'!$C:$C,"&lt;="&amp;'Summary KPI'!$G$5,'Data Down'!$C:$C,"&gt;="&amp;'Summary KPI'!$E$5)</f>
        <v>11</v>
      </c>
      <c r="P26" s="43">
        <f>SUMIFS('Data Down'!U:U,'Data Down'!D:D,'Summary KPI'!B26,'Data Down'!Q:Q,'Summary KPI'!$P$8,'Data Down'!$C:$C,"&lt;="&amp;'Summary KPI'!$G$5,'Data Down'!$C:$C,"&gt;="&amp;'Summary KPI'!$E$5)</f>
        <v>0</v>
      </c>
      <c r="Q26" s="41">
        <f>SUMIFS('Data Down'!N:N,'Data Down'!$D:$D,'Summary KPI'!$B26,'Data Down'!$Q:$Q,'Summary KPI'!$Q$8,'Data Down'!$C:$C,"&lt;="&amp;'Summary KPI'!$G$5,'Data Down'!$C:$C,"&gt;="&amp;'Summary KPI'!$E$5)</f>
        <v>0</v>
      </c>
      <c r="R26" s="41">
        <f>SUMIFS('Data Down'!N:N,'Data Down'!D:D,'Summary KPI'!B26,'Data Down'!Q:Q,'Summary KPI'!$R$8,'Data Down'!$C:$C,"&lt;="&amp;'Summary KPI'!$G$5,'Data Down'!$C:$C,"&gt;="&amp;'Summary KPI'!$E$5)</f>
        <v>5.2500084001880873</v>
      </c>
      <c r="S26" s="41">
        <f>SUMIFS('Data Down'!N:N,'Data Down'!D:D,'Summary KPI'!B26,'Data Down'!Q:Q,'Summary KPI'!$S$8,'Data Down'!$C:$C,"&lt;="&amp;'Summary KPI'!$G$5,'Data Down'!$C:$C,"&gt;="&amp;'Summary KPI'!$E$5)</f>
        <v>31.466717014003805</v>
      </c>
      <c r="T26" s="41">
        <f>SUMIFS('Data Down'!N:N,'Data Down'!D:D,'Summary KPI'!B26,'Data Down'!Q:Q,'Summary KPI'!$T$8,'Data Down'!$C:$C,"&lt;="&amp;'Summary KPI'!$G$5,'Data Down'!$C:$C,"&gt;="&amp;'Summary KPI'!$E$5)</f>
        <v>0</v>
      </c>
      <c r="U26" s="44">
        <f>+SUMIFS('Data Down'!$N:$N,'Data Down'!$D:$D,'Summary KPI'!B26,'Data Down'!$R:$R,'Summary KPI'!$U$7,'Data Down'!$C:$C,"&lt;="&amp;'Summary KPI'!$G$5,'Data Down'!$C:$C,"&gt;="&amp;'Summary KPI'!$E$5)</f>
        <v>0</v>
      </c>
      <c r="V26" s="44">
        <f>+SUMIFS('Data Down'!$N:$N,'Data Down'!$D:$D,'Summary KPI'!B26,'Data Down'!$R:$R,'Summary KPI'!$V$7,'Data Down'!$C:$C,"&lt;="&amp;'Summary KPI'!$G$5,'Data Down'!$C:$C,"&gt;="&amp;'Summary KPI'!$E$5)</f>
        <v>0</v>
      </c>
      <c r="W26" s="44">
        <f>+SUMIFS('Data Down'!$N:$N,'Data Down'!$D:$D,'Summary KPI'!B26,'Data Down'!$R:$R,'Summary KPI'!$W$7,'Data Down'!$C:$C,"&lt;="&amp;'Summary KPI'!$G$5,'Data Down'!$C:$C,"&gt;="&amp;'Summary KPI'!$E$5)</f>
        <v>0</v>
      </c>
      <c r="X26" s="44">
        <f>+SUMIFS('Data Down'!$N:$N,'Data Down'!$D:$D,'Summary KPI'!B26,'Data Down'!$R:$R,'Summary KPI'!$X$7,'Data Down'!$C:$C,"&lt;="&amp;'Summary KPI'!$G$5,'Data Down'!$C:$C,"&gt;="&amp;'Summary KPI'!$E$5)</f>
        <v>0</v>
      </c>
      <c r="Y26" s="44">
        <f>+SUMIFS('Data Down'!$N:$N,'Data Down'!$D:$D,'Summary KPI'!B26,'Data Down'!$R:$R,'Summary KPI'!$Y$7,'Data Down'!$C:$C,"&lt;="&amp;'Summary KPI'!$G$5,'Data Down'!$C:$C,"&gt;="&amp;'Summary KPI'!$E$5)</f>
        <v>20.383365947502785</v>
      </c>
      <c r="Z26" s="44">
        <f>+SUMIFS('Data Down'!$N:$N,'Data Down'!$D:$D,'Summary KPI'!B26,'Data Down'!$R:$R,'Summary KPI'!$Z$7,'Data Down'!$C:$C,"&lt;="&amp;'Summary KPI'!$G$5,'Data Down'!$C:$C,"&gt;="&amp;'Summary KPI'!$E$5)</f>
        <v>16.333359466689114</v>
      </c>
      <c r="AA26" s="44">
        <f>+SUMIFS('Data Down'!$N:$N,'Data Down'!$D:$D,'Summary KPI'!B26,'Data Down'!$R:$R,'Summary KPI'!$AA$7,'Data Down'!$C:$C,"&lt;="&amp;'Summary KPI'!$G$5,'Data Down'!$C:$C,"&gt;="&amp;'Summary KPI'!$E$5)</f>
        <v>0</v>
      </c>
      <c r="AB26" s="44">
        <f>+SUMIFS('Data Down'!$N:$N,'Data Down'!$D:$D,'Summary KPI'!B26,'Data Down'!$R:$R,'Summary KPI'!$AB$7,'Data Down'!$C:$C,"&lt;="&amp;'Summary KPI'!$G$5,'Data Down'!$C:$C,"&gt;="&amp;'Summary KPI'!$E$5)</f>
        <v>0</v>
      </c>
      <c r="AC26" s="44">
        <f>+SUMIFS('Data Down'!$N:$N,'Data Down'!$D:$D,'Summary KPI'!B26,'Data Down'!$R:$R,'Summary KPI'!$AC$7,'Data Down'!$C:$C,"&lt;="&amp;'Summary KPI'!$G$5,'Data Down'!$C:$C,"&gt;="&amp;'Summary KPI'!$E$5)</f>
        <v>0</v>
      </c>
      <c r="AD26" s="45">
        <f t="shared" si="13"/>
        <v>0.94900454803584466</v>
      </c>
      <c r="AE26" s="45">
        <f t="shared" si="14"/>
        <v>0.60113692426772869</v>
      </c>
      <c r="AF26" s="45">
        <f t="shared" si="15"/>
        <v>0.9201318477566568</v>
      </c>
      <c r="AG26" s="45">
        <f t="shared" si="16"/>
        <v>0.60113692426772869</v>
      </c>
      <c r="AH26" s="44">
        <f t="shared" si="17"/>
        <v>30.214285714285715</v>
      </c>
      <c r="AI26" s="44">
        <f t="shared" si="18"/>
        <v>38.454545454545453</v>
      </c>
      <c r="AJ26" s="44">
        <f t="shared" si="19"/>
        <v>2.6226232438708492</v>
      </c>
      <c r="AK26" s="45">
        <f t="shared" si="20"/>
        <v>0</v>
      </c>
      <c r="AL26" s="45">
        <f t="shared" si="21"/>
        <v>0.21428571428571427</v>
      </c>
      <c r="AM26" s="45">
        <f t="shared" si="22"/>
        <v>0.7857142857142857</v>
      </c>
      <c r="AN26" s="45">
        <f t="shared" si="23"/>
        <v>0.1429868361343257</v>
      </c>
      <c r="AO26" s="45">
        <f t="shared" si="24"/>
        <v>0.85701316386567439</v>
      </c>
      <c r="AP26" s="46"/>
      <c r="AQ26" s="47">
        <f t="shared" si="25"/>
        <v>36.716725414191892</v>
      </c>
      <c r="AR26" s="47">
        <f t="shared" si="26"/>
        <v>14</v>
      </c>
      <c r="AS26" s="46"/>
      <c r="AT26" s="46" t="s">
        <v>165</v>
      </c>
      <c r="AU26" s="46"/>
      <c r="AV26" s="48">
        <v>0.9</v>
      </c>
      <c r="AW26" s="49">
        <v>120</v>
      </c>
      <c r="AX26" s="49">
        <v>6</v>
      </c>
    </row>
    <row r="27" spans="1:50" ht="15" customHeight="1">
      <c r="A27" s="38">
        <f t="shared" si="28"/>
        <v>18</v>
      </c>
      <c r="B27" s="39" t="s">
        <v>22</v>
      </c>
      <c r="C27" s="39" t="str">
        <f>VLOOKUP(B27,Sort!B:C,2,FALSE)</f>
        <v>AXOR 3336K</v>
      </c>
      <c r="D27" s="40">
        <f t="array" ref="D27">INDEX(HM_Unit!D:D,MATCH('Summary KPI'!B27,HM_Unit!A:A,0))</f>
        <v>19835</v>
      </c>
      <c r="E27" s="40">
        <f t="array" ref="E27">INDEX(HM_Unit!CD:CD,MATCH('Summary KPI'!B27,HM_Unit!A:A,0))</f>
        <v>20243</v>
      </c>
      <c r="F27" s="41">
        <f t="shared" si="6"/>
        <v>408</v>
      </c>
      <c r="G27" s="41">
        <f t="shared" si="7"/>
        <v>25.65004104055464</v>
      </c>
      <c r="H27" s="41">
        <f t="shared" si="8"/>
        <v>0</v>
      </c>
      <c r="I27" s="41">
        <f t="shared" si="9"/>
        <v>0</v>
      </c>
      <c r="J27" s="41">
        <f t="shared" si="10"/>
        <v>286.34995895944536</v>
      </c>
      <c r="K27" s="41">
        <f t="shared" si="11"/>
        <v>720</v>
      </c>
      <c r="L27" s="41">
        <f t="shared" si="12"/>
        <v>720</v>
      </c>
      <c r="M27" s="42">
        <f>SUMIFS('Data Down'!U:U,'Data Down'!D:D,'Summary KPI'!B27,'Data Down'!Q:Q,'Summary KPI'!$M$8,'Data Down'!$C:$C,"&lt;="&amp;'Summary KPI'!$G$5,'Data Down'!$C:$C,"&gt;="&amp;'Summary KPI'!$E$5)</f>
        <v>0</v>
      </c>
      <c r="N27" s="42">
        <f>SUMIFS('Data Down'!U:U,'Data Down'!D:D,'Summary KPI'!B27,'Data Down'!Q:Q,'Summary KPI'!$N$8,'Data Down'!$C:$C,"&lt;="&amp;'Summary KPI'!$G$5,'Data Down'!$C:$C,"&gt;="&amp;'Summary KPI'!$E$5)</f>
        <v>5</v>
      </c>
      <c r="O27" s="42">
        <f>SUMIFS('Data Down'!U:U,'Data Down'!D:D,'Summary KPI'!B27,'Data Down'!Q:Q,'Summary KPI'!$O$8,'Data Down'!$C:$C,"&lt;="&amp;'Summary KPI'!$G$5,'Data Down'!$C:$C,"&gt;="&amp;'Summary KPI'!$E$5)</f>
        <v>14</v>
      </c>
      <c r="P27" s="43">
        <f>SUMIFS('Data Down'!U:U,'Data Down'!D:D,'Summary KPI'!B27,'Data Down'!Q:Q,'Summary KPI'!$P$8,'Data Down'!$C:$C,"&lt;="&amp;'Summary KPI'!$G$5,'Data Down'!$C:$C,"&gt;="&amp;'Summary KPI'!$E$5)</f>
        <v>0</v>
      </c>
      <c r="Q27" s="41">
        <f>SUMIFS('Data Down'!N:N,'Data Down'!$D:$D,'Summary KPI'!$B27,'Data Down'!$Q:$Q,'Summary KPI'!$Q$8,'Data Down'!$C:$C,"&lt;="&amp;'Summary KPI'!$G$5,'Data Down'!$C:$C,"&gt;="&amp;'Summary KPI'!$E$5)</f>
        <v>0</v>
      </c>
      <c r="R27" s="41">
        <f>SUMIFS('Data Down'!N:N,'Data Down'!D:D,'Summary KPI'!B27,'Data Down'!Q:Q,'Summary KPI'!$R$8,'Data Down'!$C:$C,"&lt;="&amp;'Summary KPI'!$G$5,'Data Down'!$C:$C,"&gt;="&amp;'Summary KPI'!$E$5)</f>
        <v>8.0166794934664072</v>
      </c>
      <c r="S27" s="41">
        <f>SUMIFS('Data Down'!N:N,'Data Down'!D:D,'Summary KPI'!B27,'Data Down'!Q:Q,'Summary KPI'!$S$8,'Data Down'!$C:$C,"&lt;="&amp;'Summary KPI'!$G$5,'Data Down'!$C:$C,"&gt;="&amp;'Summary KPI'!$E$5)</f>
        <v>17.633361547088231</v>
      </c>
      <c r="T27" s="41">
        <f>SUMIFS('Data Down'!N:N,'Data Down'!D:D,'Summary KPI'!B27,'Data Down'!Q:Q,'Summary KPI'!$T$8,'Data Down'!$C:$C,"&lt;="&amp;'Summary KPI'!$G$5,'Data Down'!$C:$C,"&gt;="&amp;'Summary KPI'!$E$5)</f>
        <v>0</v>
      </c>
      <c r="U27" s="44">
        <f>+SUMIFS('Data Down'!$N:$N,'Data Down'!$D:$D,'Summary KPI'!B27,'Data Down'!$R:$R,'Summary KPI'!$U$7,'Data Down'!$C:$C,"&lt;="&amp;'Summary KPI'!$G$5,'Data Down'!$C:$C,"&gt;="&amp;'Summary KPI'!$E$5)</f>
        <v>0</v>
      </c>
      <c r="V27" s="44">
        <f>+SUMIFS('Data Down'!$N:$N,'Data Down'!$D:$D,'Summary KPI'!B27,'Data Down'!$R:$R,'Summary KPI'!$V$7,'Data Down'!$C:$C,"&lt;="&amp;'Summary KPI'!$G$5,'Data Down'!$C:$C,"&gt;="&amp;'Summary KPI'!$E$5)</f>
        <v>0</v>
      </c>
      <c r="W27" s="44">
        <f>+SUMIFS('Data Down'!$N:$N,'Data Down'!$D:$D,'Summary KPI'!B27,'Data Down'!$R:$R,'Summary KPI'!$W$7,'Data Down'!$C:$C,"&lt;="&amp;'Summary KPI'!$G$5,'Data Down'!$C:$C,"&gt;="&amp;'Summary KPI'!$E$5)</f>
        <v>0</v>
      </c>
      <c r="X27" s="44">
        <f>+SUMIFS('Data Down'!$N:$N,'Data Down'!$D:$D,'Summary KPI'!B27,'Data Down'!$R:$R,'Summary KPI'!$X$7,'Data Down'!$C:$C,"&lt;="&amp;'Summary KPI'!$G$5,'Data Down'!$C:$C,"&gt;="&amp;'Summary KPI'!$E$5)</f>
        <v>0</v>
      </c>
      <c r="Y27" s="44">
        <f>+SUMIFS('Data Down'!$N:$N,'Data Down'!$D:$D,'Summary KPI'!B27,'Data Down'!$R:$R,'Summary KPI'!$Y$7,'Data Down'!$C:$C,"&lt;="&amp;'Summary KPI'!$G$5,'Data Down'!$C:$C,"&gt;="&amp;'Summary KPI'!$E$5)</f>
        <v>26.033374987249445</v>
      </c>
      <c r="Z27" s="44">
        <f>+SUMIFS('Data Down'!$N:$N,'Data Down'!$D:$D,'Summary KPI'!B27,'Data Down'!$R:$R,'Summary KPI'!$Z$7,'Data Down'!$C:$C,"&lt;="&amp;'Summary KPI'!$G$5,'Data Down'!$C:$C,"&gt;="&amp;'Summary KPI'!$E$5)</f>
        <v>0</v>
      </c>
      <c r="AA27" s="44">
        <f>+SUMIFS('Data Down'!$N:$N,'Data Down'!$D:$D,'Summary KPI'!B27,'Data Down'!$R:$R,'Summary KPI'!$AA$7,'Data Down'!$C:$C,"&lt;="&amp;'Summary KPI'!$G$5,'Data Down'!$C:$C,"&gt;="&amp;'Summary KPI'!$E$5)</f>
        <v>0</v>
      </c>
      <c r="AB27" s="44">
        <f>+SUMIFS('Data Down'!$N:$N,'Data Down'!$D:$D,'Summary KPI'!B27,'Data Down'!$R:$R,'Summary KPI'!$AB$7,'Data Down'!$C:$C,"&lt;="&amp;'Summary KPI'!$G$5,'Data Down'!$C:$C,"&gt;="&amp;'Summary KPI'!$E$5)</f>
        <v>0</v>
      </c>
      <c r="AC27" s="44">
        <f>+SUMIFS('Data Down'!$N:$N,'Data Down'!$D:$D,'Summary KPI'!B27,'Data Down'!$R:$R,'Summary KPI'!$AC$7,'Data Down'!$C:$C,"&lt;="&amp;'Summary KPI'!$G$5,'Data Down'!$C:$C,"&gt;="&amp;'Summary KPI'!$E$5)</f>
        <v>0</v>
      </c>
      <c r="AD27" s="45">
        <f t="shared" si="13"/>
        <v>0.96437494299922955</v>
      </c>
      <c r="AE27" s="45">
        <f t="shared" si="14"/>
        <v>0.56666666666666665</v>
      </c>
      <c r="AF27" s="45">
        <f t="shared" si="15"/>
        <v>0.94085082759589578</v>
      </c>
      <c r="AG27" s="45">
        <f t="shared" si="16"/>
        <v>0.56666666666666665</v>
      </c>
      <c r="AH27" s="44">
        <f t="shared" si="17"/>
        <v>21.473684210526315</v>
      </c>
      <c r="AI27" s="44">
        <f t="shared" si="18"/>
        <v>29.142857142857142</v>
      </c>
      <c r="AJ27" s="44">
        <f t="shared" si="19"/>
        <v>1.3500021600291916</v>
      </c>
      <c r="AK27" s="45">
        <f t="shared" si="20"/>
        <v>0</v>
      </c>
      <c r="AL27" s="45">
        <f t="shared" si="21"/>
        <v>0.26315789473684209</v>
      </c>
      <c r="AM27" s="45">
        <f t="shared" si="22"/>
        <v>0.73684210526315785</v>
      </c>
      <c r="AN27" s="45">
        <f t="shared" si="23"/>
        <v>0.31254061078465467</v>
      </c>
      <c r="AO27" s="45">
        <f t="shared" si="24"/>
        <v>0.68745938921534522</v>
      </c>
      <c r="AP27" s="46"/>
      <c r="AQ27" s="47">
        <f t="shared" si="25"/>
        <v>25.65004104055464</v>
      </c>
      <c r="AR27" s="47">
        <f t="shared" si="26"/>
        <v>19</v>
      </c>
      <c r="AS27" s="46"/>
      <c r="AT27" s="46" t="s">
        <v>165</v>
      </c>
      <c r="AU27" s="46"/>
      <c r="AV27" s="48">
        <v>0.9</v>
      </c>
      <c r="AW27" s="49">
        <v>120</v>
      </c>
      <c r="AX27" s="49">
        <v>6</v>
      </c>
    </row>
    <row r="28" spans="1:50" ht="15" customHeight="1">
      <c r="A28" s="38">
        <f t="shared" si="28"/>
        <v>19</v>
      </c>
      <c r="B28" s="39" t="s">
        <v>23</v>
      </c>
      <c r="C28" s="39" t="str">
        <f>VLOOKUP(B28,Sort!B:C,2,FALSE)</f>
        <v>AXOR 3336K</v>
      </c>
      <c r="D28" s="40">
        <f t="array" ref="D28">INDEX(HM_Unit!D:D,MATCH('Summary KPI'!B28,HM_Unit!A:A,0))</f>
        <v>19561</v>
      </c>
      <c r="E28" s="40">
        <f t="array" ref="E28">INDEX(HM_Unit!CD:CD,MATCH('Summary KPI'!B28,HM_Unit!A:A,0))</f>
        <v>19960</v>
      </c>
      <c r="F28" s="41">
        <f t="shared" si="6"/>
        <v>399</v>
      </c>
      <c r="G28" s="41">
        <f t="shared" si="7"/>
        <v>47.033408586779416</v>
      </c>
      <c r="H28" s="41">
        <f t="shared" si="8"/>
        <v>0</v>
      </c>
      <c r="I28" s="41">
        <f t="shared" si="9"/>
        <v>0</v>
      </c>
      <c r="J28" s="41">
        <f t="shared" si="10"/>
        <v>273.96659141322061</v>
      </c>
      <c r="K28" s="41">
        <f t="shared" si="11"/>
        <v>720</v>
      </c>
      <c r="L28" s="41">
        <f t="shared" si="12"/>
        <v>720</v>
      </c>
      <c r="M28" s="42">
        <f>SUMIFS('Data Down'!U:U,'Data Down'!D:D,'Summary KPI'!B28,'Data Down'!Q:Q,'Summary KPI'!$M$8,'Data Down'!$C:$C,"&lt;="&amp;'Summary KPI'!$G$5,'Data Down'!$C:$C,"&gt;="&amp;'Summary KPI'!$E$5)</f>
        <v>0</v>
      </c>
      <c r="N28" s="42">
        <f>SUMIFS('Data Down'!U:U,'Data Down'!D:D,'Summary KPI'!B28,'Data Down'!Q:Q,'Summary KPI'!$N$8,'Data Down'!$C:$C,"&lt;="&amp;'Summary KPI'!$G$5,'Data Down'!$C:$C,"&gt;="&amp;'Summary KPI'!$E$5)</f>
        <v>6</v>
      </c>
      <c r="O28" s="42">
        <f>SUMIFS('Data Down'!U:U,'Data Down'!D:D,'Summary KPI'!B28,'Data Down'!Q:Q,'Summary KPI'!$O$8,'Data Down'!$C:$C,"&lt;="&amp;'Summary KPI'!$G$5,'Data Down'!$C:$C,"&gt;="&amp;'Summary KPI'!$E$5)</f>
        <v>19</v>
      </c>
      <c r="P28" s="43">
        <f>SUMIFS('Data Down'!U:U,'Data Down'!D:D,'Summary KPI'!B28,'Data Down'!Q:Q,'Summary KPI'!$P$8,'Data Down'!$C:$C,"&lt;="&amp;'Summary KPI'!$G$5,'Data Down'!$C:$C,"&gt;="&amp;'Summary KPI'!$E$5)</f>
        <v>0</v>
      </c>
      <c r="Q28" s="41">
        <f>SUMIFS('Data Down'!N:N,'Data Down'!$D:$D,'Summary KPI'!$B28,'Data Down'!$Q:$Q,'Summary KPI'!$Q$8,'Data Down'!$C:$C,"&lt;="&amp;'Summary KPI'!$G$5,'Data Down'!$C:$C,"&gt;="&amp;'Summary KPI'!$E$5)</f>
        <v>0</v>
      </c>
      <c r="R28" s="41">
        <f>SUMIFS('Data Down'!N:N,'Data Down'!D:D,'Summary KPI'!B28,'Data Down'!Q:Q,'Summary KPI'!$R$8,'Data Down'!$C:$C,"&lt;="&amp;'Summary KPI'!$G$5,'Data Down'!$C:$C,"&gt;="&amp;'Summary KPI'!$E$5)</f>
        <v>10.850017360120932</v>
      </c>
      <c r="S28" s="41">
        <f>SUMIFS('Data Down'!N:N,'Data Down'!D:D,'Summary KPI'!B28,'Data Down'!Q:Q,'Summary KPI'!$S$8,'Data Down'!$C:$C,"&lt;="&amp;'Summary KPI'!$G$5,'Data Down'!$C:$C,"&gt;="&amp;'Summary KPI'!$E$5)</f>
        <v>36.183391226658486</v>
      </c>
      <c r="T28" s="41">
        <f>SUMIFS('Data Down'!N:N,'Data Down'!D:D,'Summary KPI'!B28,'Data Down'!Q:Q,'Summary KPI'!$T$8,'Data Down'!$C:$C,"&lt;="&amp;'Summary KPI'!$G$5,'Data Down'!$C:$C,"&gt;="&amp;'Summary KPI'!$E$5)</f>
        <v>0</v>
      </c>
      <c r="U28" s="44">
        <f>+SUMIFS('Data Down'!$N:$N,'Data Down'!$D:$D,'Summary KPI'!B28,'Data Down'!$R:$R,'Summary KPI'!$U$7,'Data Down'!$C:$C,"&lt;="&amp;'Summary KPI'!$G$5,'Data Down'!$C:$C,"&gt;="&amp;'Summary KPI'!$E$5)</f>
        <v>0</v>
      </c>
      <c r="V28" s="44">
        <f>+SUMIFS('Data Down'!$N:$N,'Data Down'!$D:$D,'Summary KPI'!B28,'Data Down'!$R:$R,'Summary KPI'!$V$7,'Data Down'!$C:$C,"&lt;="&amp;'Summary KPI'!$G$5,'Data Down'!$C:$C,"&gt;="&amp;'Summary KPI'!$E$5)</f>
        <v>0</v>
      </c>
      <c r="W28" s="44">
        <f>+SUMIFS('Data Down'!$N:$N,'Data Down'!$D:$D,'Summary KPI'!B28,'Data Down'!$R:$R,'Summary KPI'!$W$7,'Data Down'!$C:$C,"&lt;="&amp;'Summary KPI'!$G$5,'Data Down'!$C:$C,"&gt;="&amp;'Summary KPI'!$E$5)</f>
        <v>0</v>
      </c>
      <c r="X28" s="44">
        <f>+SUMIFS('Data Down'!$N:$N,'Data Down'!$D:$D,'Summary KPI'!B28,'Data Down'!$R:$R,'Summary KPI'!$X$7,'Data Down'!$C:$C,"&lt;="&amp;'Summary KPI'!$G$5,'Data Down'!$C:$C,"&gt;="&amp;'Summary KPI'!$E$5)</f>
        <v>0</v>
      </c>
      <c r="Y28" s="44">
        <f>+SUMIFS('Data Down'!$N:$N,'Data Down'!$D:$D,'Summary KPI'!B28,'Data Down'!$R:$R,'Summary KPI'!$Y$7,'Data Down'!$C:$C,"&lt;="&amp;'Summary KPI'!$G$5,'Data Down'!$C:$C,"&gt;="&amp;'Summary KPI'!$E$5)</f>
        <v>47.033408586779416</v>
      </c>
      <c r="Z28" s="44">
        <f>+SUMIFS('Data Down'!$N:$N,'Data Down'!$D:$D,'Summary KPI'!B28,'Data Down'!$R:$R,'Summary KPI'!$Z$7,'Data Down'!$C:$C,"&lt;="&amp;'Summary KPI'!$G$5,'Data Down'!$C:$C,"&gt;="&amp;'Summary KPI'!$E$5)</f>
        <v>0</v>
      </c>
      <c r="AA28" s="44">
        <f>+SUMIFS('Data Down'!$N:$N,'Data Down'!$D:$D,'Summary KPI'!B28,'Data Down'!$R:$R,'Summary KPI'!$AA$7,'Data Down'!$C:$C,"&lt;="&amp;'Summary KPI'!$G$5,'Data Down'!$C:$C,"&gt;="&amp;'Summary KPI'!$E$5)</f>
        <v>0</v>
      </c>
      <c r="AB28" s="44">
        <f>+SUMIFS('Data Down'!$N:$N,'Data Down'!$D:$D,'Summary KPI'!B28,'Data Down'!$R:$R,'Summary KPI'!$AB$7,'Data Down'!$C:$C,"&lt;="&amp;'Summary KPI'!$G$5,'Data Down'!$C:$C,"&gt;="&amp;'Summary KPI'!$E$5)</f>
        <v>0</v>
      </c>
      <c r="AC28" s="44">
        <f>+SUMIFS('Data Down'!$N:$N,'Data Down'!$D:$D,'Summary KPI'!B28,'Data Down'!$R:$R,'Summary KPI'!$AC$7,'Data Down'!$C:$C,"&lt;="&amp;'Summary KPI'!$G$5,'Data Down'!$C:$C,"&gt;="&amp;'Summary KPI'!$E$5)</f>
        <v>0</v>
      </c>
      <c r="AD28" s="45">
        <f t="shared" si="13"/>
        <v>0.93467582140725081</v>
      </c>
      <c r="AE28" s="45">
        <f t="shared" si="14"/>
        <v>0.5541666666666667</v>
      </c>
      <c r="AF28" s="45">
        <f t="shared" si="15"/>
        <v>0.89455182575717607</v>
      </c>
      <c r="AG28" s="45">
        <f t="shared" si="16"/>
        <v>0.5541666666666667</v>
      </c>
      <c r="AH28" s="44">
        <f t="shared" si="17"/>
        <v>15.96</v>
      </c>
      <c r="AI28" s="44">
        <f t="shared" si="18"/>
        <v>21</v>
      </c>
      <c r="AJ28" s="44">
        <f t="shared" si="19"/>
        <v>1.8813363434711767</v>
      </c>
      <c r="AK28" s="45">
        <f t="shared" si="20"/>
        <v>0</v>
      </c>
      <c r="AL28" s="45">
        <f t="shared" si="21"/>
        <v>0.24</v>
      </c>
      <c r="AM28" s="45">
        <f t="shared" si="22"/>
        <v>0.76</v>
      </c>
      <c r="AN28" s="45">
        <f t="shared" si="23"/>
        <v>0.23068745570719182</v>
      </c>
      <c r="AO28" s="45">
        <f t="shared" si="24"/>
        <v>0.76931254429280826</v>
      </c>
      <c r="AP28" s="46"/>
      <c r="AQ28" s="47">
        <f t="shared" si="25"/>
        <v>47.033408586779416</v>
      </c>
      <c r="AR28" s="47">
        <f t="shared" si="26"/>
        <v>25</v>
      </c>
      <c r="AS28" s="46"/>
      <c r="AT28" s="46" t="s">
        <v>165</v>
      </c>
      <c r="AU28" s="46"/>
      <c r="AV28" s="48">
        <v>0.9</v>
      </c>
      <c r="AW28" s="49">
        <v>120</v>
      </c>
      <c r="AX28" s="49">
        <v>6</v>
      </c>
    </row>
    <row r="29" spans="1:50" ht="15" customHeight="1">
      <c r="A29" s="38">
        <f t="shared" si="28"/>
        <v>20</v>
      </c>
      <c r="B29" s="39" t="s">
        <v>24</v>
      </c>
      <c r="C29" s="39" t="str">
        <f>VLOOKUP(B29,Sort!B:C,2,FALSE)</f>
        <v>AXOR 3336K</v>
      </c>
      <c r="D29" s="40">
        <f t="array" ref="D29">INDEX(HM_Unit!D:D,MATCH('Summary KPI'!B29,HM_Unit!A:A,0))</f>
        <v>18935</v>
      </c>
      <c r="E29" s="40">
        <f t="array" ref="E29">INDEX(HM_Unit!CD:CD,MATCH('Summary KPI'!B29,HM_Unit!A:A,0))</f>
        <v>19370</v>
      </c>
      <c r="F29" s="41">
        <f t="shared" si="6"/>
        <v>435</v>
      </c>
      <c r="G29" s="41">
        <f t="shared" si="7"/>
        <v>20.566699573021275</v>
      </c>
      <c r="H29" s="41">
        <f t="shared" si="8"/>
        <v>0</v>
      </c>
      <c r="I29" s="41">
        <f t="shared" si="9"/>
        <v>0</v>
      </c>
      <c r="J29" s="41">
        <f t="shared" si="10"/>
        <v>264.43330042697875</v>
      </c>
      <c r="K29" s="41">
        <f t="shared" si="11"/>
        <v>720</v>
      </c>
      <c r="L29" s="41">
        <f t="shared" si="12"/>
        <v>720</v>
      </c>
      <c r="M29" s="42">
        <f>SUMIFS('Data Down'!U:U,'Data Down'!D:D,'Summary KPI'!B29,'Data Down'!Q:Q,'Summary KPI'!$M$8,'Data Down'!$C:$C,"&lt;="&amp;'Summary KPI'!$G$5,'Data Down'!$C:$C,"&gt;="&amp;'Summary KPI'!$E$5)</f>
        <v>0</v>
      </c>
      <c r="N29" s="42">
        <f>SUMIFS('Data Down'!U:U,'Data Down'!D:D,'Summary KPI'!B29,'Data Down'!Q:Q,'Summary KPI'!$N$8,'Data Down'!$C:$C,"&lt;="&amp;'Summary KPI'!$G$5,'Data Down'!$C:$C,"&gt;="&amp;'Summary KPI'!$E$5)</f>
        <v>7</v>
      </c>
      <c r="O29" s="42">
        <f>SUMIFS('Data Down'!U:U,'Data Down'!D:D,'Summary KPI'!B29,'Data Down'!Q:Q,'Summary KPI'!$O$8,'Data Down'!$C:$C,"&lt;="&amp;'Summary KPI'!$G$5,'Data Down'!$C:$C,"&gt;="&amp;'Summary KPI'!$E$5)</f>
        <v>5</v>
      </c>
      <c r="P29" s="43">
        <f>SUMIFS('Data Down'!U:U,'Data Down'!D:D,'Summary KPI'!B29,'Data Down'!Q:Q,'Summary KPI'!$P$8,'Data Down'!$C:$C,"&lt;="&amp;'Summary KPI'!$G$5,'Data Down'!$C:$C,"&gt;="&amp;'Summary KPI'!$E$5)</f>
        <v>0</v>
      </c>
      <c r="Q29" s="41">
        <f>SUMIFS('Data Down'!N:N,'Data Down'!$D:$D,'Summary KPI'!$B29,'Data Down'!$Q:$Q,'Summary KPI'!$Q$8,'Data Down'!$C:$C,"&lt;="&amp;'Summary KPI'!$G$5,'Data Down'!$C:$C,"&gt;="&amp;'Summary KPI'!$E$5)</f>
        <v>0</v>
      </c>
      <c r="R29" s="41">
        <f>SUMIFS('Data Down'!N:N,'Data Down'!D:D,'Summary KPI'!B29,'Data Down'!Q:Q,'Summary KPI'!$R$8,'Data Down'!$C:$C,"&lt;="&amp;'Summary KPI'!$G$5,'Data Down'!$C:$C,"&gt;="&amp;'Summary KPI'!$E$5)</f>
        <v>12.500019999740994</v>
      </c>
      <c r="S29" s="41">
        <f>SUMIFS('Data Down'!N:N,'Data Down'!D:D,'Summary KPI'!B29,'Data Down'!Q:Q,'Summary KPI'!$S$8,'Data Down'!$C:$C,"&lt;="&amp;'Summary KPI'!$G$5,'Data Down'!$C:$C,"&gt;="&amp;'Summary KPI'!$E$5)</f>
        <v>8.066679573280279</v>
      </c>
      <c r="T29" s="41">
        <f>SUMIFS('Data Down'!N:N,'Data Down'!D:D,'Summary KPI'!B29,'Data Down'!Q:Q,'Summary KPI'!$T$8,'Data Down'!$C:$C,"&lt;="&amp;'Summary KPI'!$G$5,'Data Down'!$C:$C,"&gt;="&amp;'Summary KPI'!$E$5)</f>
        <v>0</v>
      </c>
      <c r="U29" s="44">
        <f>+SUMIFS('Data Down'!$N:$N,'Data Down'!$D:$D,'Summary KPI'!B29,'Data Down'!$R:$R,'Summary KPI'!$U$7,'Data Down'!$C:$C,"&lt;="&amp;'Summary KPI'!$G$5,'Data Down'!$C:$C,"&gt;="&amp;'Summary KPI'!$E$5)</f>
        <v>0</v>
      </c>
      <c r="V29" s="44">
        <f>+SUMIFS('Data Down'!$N:$N,'Data Down'!$D:$D,'Summary KPI'!B29,'Data Down'!$R:$R,'Summary KPI'!$V$7,'Data Down'!$C:$C,"&lt;="&amp;'Summary KPI'!$G$5,'Data Down'!$C:$C,"&gt;="&amp;'Summary KPI'!$E$5)</f>
        <v>0</v>
      </c>
      <c r="W29" s="44">
        <f>+SUMIFS('Data Down'!$N:$N,'Data Down'!$D:$D,'Summary KPI'!B29,'Data Down'!$R:$R,'Summary KPI'!$W$7,'Data Down'!$C:$C,"&lt;="&amp;'Summary KPI'!$G$5,'Data Down'!$C:$C,"&gt;="&amp;'Summary KPI'!$E$5)</f>
        <v>0</v>
      </c>
      <c r="X29" s="44">
        <f>+SUMIFS('Data Down'!$N:$N,'Data Down'!$D:$D,'Summary KPI'!B29,'Data Down'!$R:$R,'Summary KPI'!$X$7,'Data Down'!$C:$C,"&lt;="&amp;'Summary KPI'!$G$5,'Data Down'!$C:$C,"&gt;="&amp;'Summary KPI'!$E$5)</f>
        <v>0</v>
      </c>
      <c r="Y29" s="44">
        <f>+SUMIFS('Data Down'!$N:$N,'Data Down'!$D:$D,'Summary KPI'!B29,'Data Down'!$R:$R,'Summary KPI'!$Y$7,'Data Down'!$C:$C,"&lt;="&amp;'Summary KPI'!$G$5,'Data Down'!$C:$C,"&gt;="&amp;'Summary KPI'!$E$5)</f>
        <v>20.566699573021275</v>
      </c>
      <c r="Z29" s="44">
        <f>+SUMIFS('Data Down'!$N:$N,'Data Down'!$D:$D,'Summary KPI'!B29,'Data Down'!$R:$R,'Summary KPI'!$Z$7,'Data Down'!$C:$C,"&lt;="&amp;'Summary KPI'!$G$5,'Data Down'!$C:$C,"&gt;="&amp;'Summary KPI'!$E$5)</f>
        <v>0</v>
      </c>
      <c r="AA29" s="44">
        <f>+SUMIFS('Data Down'!$N:$N,'Data Down'!$D:$D,'Summary KPI'!B29,'Data Down'!$R:$R,'Summary KPI'!$AA$7,'Data Down'!$C:$C,"&lt;="&amp;'Summary KPI'!$G$5,'Data Down'!$C:$C,"&gt;="&amp;'Summary KPI'!$E$5)</f>
        <v>0</v>
      </c>
      <c r="AB29" s="44">
        <f>+SUMIFS('Data Down'!$N:$N,'Data Down'!$D:$D,'Summary KPI'!B29,'Data Down'!$R:$R,'Summary KPI'!$AB$7,'Data Down'!$C:$C,"&lt;="&amp;'Summary KPI'!$G$5,'Data Down'!$C:$C,"&gt;="&amp;'Summary KPI'!$E$5)</f>
        <v>0</v>
      </c>
      <c r="AC29" s="44">
        <f>+SUMIFS('Data Down'!$N:$N,'Data Down'!$D:$D,'Summary KPI'!B29,'Data Down'!$R:$R,'Summary KPI'!$AC$7,'Data Down'!$C:$C,"&lt;="&amp;'Summary KPI'!$G$5,'Data Down'!$C:$C,"&gt;="&amp;'Summary KPI'!$E$5)</f>
        <v>0</v>
      </c>
      <c r="AD29" s="45">
        <f t="shared" si="13"/>
        <v>0.97143513948191484</v>
      </c>
      <c r="AE29" s="45">
        <f t="shared" si="14"/>
        <v>0.60416666666666663</v>
      </c>
      <c r="AF29" s="45">
        <f t="shared" si="15"/>
        <v>0.95485469066923168</v>
      </c>
      <c r="AG29" s="45">
        <f t="shared" si="16"/>
        <v>0.60416666666666663</v>
      </c>
      <c r="AH29" s="44">
        <f t="shared" si="17"/>
        <v>36.25</v>
      </c>
      <c r="AI29" s="44">
        <f t="shared" si="18"/>
        <v>87</v>
      </c>
      <c r="AJ29" s="44">
        <f t="shared" si="19"/>
        <v>1.7138916310851062</v>
      </c>
      <c r="AK29" s="45">
        <f t="shared" si="20"/>
        <v>0</v>
      </c>
      <c r="AL29" s="45">
        <f t="shared" si="21"/>
        <v>0.58333333333333337</v>
      </c>
      <c r="AM29" s="45">
        <f t="shared" si="22"/>
        <v>0.41666666666666669</v>
      </c>
      <c r="AN29" s="45">
        <f t="shared" si="23"/>
        <v>0.6077795786027872</v>
      </c>
      <c r="AO29" s="45">
        <f t="shared" si="24"/>
        <v>0.39222042139721269</v>
      </c>
      <c r="AP29" s="46"/>
      <c r="AQ29" s="47">
        <f t="shared" si="25"/>
        <v>20.566699573021275</v>
      </c>
      <c r="AR29" s="47">
        <f t="shared" si="26"/>
        <v>12</v>
      </c>
      <c r="AS29" s="46"/>
      <c r="AT29" s="46" t="s">
        <v>165</v>
      </c>
      <c r="AU29" s="46"/>
      <c r="AV29" s="48">
        <v>0.9</v>
      </c>
      <c r="AW29" s="49">
        <v>120</v>
      </c>
      <c r="AX29" s="49">
        <v>6</v>
      </c>
    </row>
    <row r="30" spans="1:50" ht="15" customHeight="1">
      <c r="A30" s="38">
        <f t="shared" si="28"/>
        <v>21</v>
      </c>
      <c r="B30" s="39" t="s">
        <v>25</v>
      </c>
      <c r="C30" s="39" t="str">
        <f>VLOOKUP(B30,Sort!B:C,2,FALSE)</f>
        <v>AXOR 3336K</v>
      </c>
      <c r="D30" s="40">
        <f t="array" ref="D30">INDEX(HM_Unit!D:D,MATCH('Summary KPI'!B30,HM_Unit!A:A,0))</f>
        <v>19021</v>
      </c>
      <c r="E30" s="40">
        <f t="array" ref="E30">INDEX(HM_Unit!CD:CD,MATCH('Summary KPI'!B30,HM_Unit!A:A,0))</f>
        <v>19447</v>
      </c>
      <c r="F30" s="41">
        <f t="shared" si="6"/>
        <v>426</v>
      </c>
      <c r="G30" s="41">
        <f t="shared" si="7"/>
        <v>30.500048800310964</v>
      </c>
      <c r="H30" s="41">
        <f t="shared" si="8"/>
        <v>0</v>
      </c>
      <c r="I30" s="41">
        <f t="shared" si="9"/>
        <v>0</v>
      </c>
      <c r="J30" s="41">
        <f t="shared" si="10"/>
        <v>263.49995119968901</v>
      </c>
      <c r="K30" s="41">
        <f t="shared" si="11"/>
        <v>720</v>
      </c>
      <c r="L30" s="41">
        <f t="shared" si="12"/>
        <v>720</v>
      </c>
      <c r="M30" s="42">
        <f>SUMIFS('Data Down'!U:U,'Data Down'!D:D,'Summary KPI'!B30,'Data Down'!Q:Q,'Summary KPI'!$M$8,'Data Down'!$C:$C,"&lt;="&amp;'Summary KPI'!$G$5,'Data Down'!$C:$C,"&gt;="&amp;'Summary KPI'!$E$5)</f>
        <v>0</v>
      </c>
      <c r="N30" s="42">
        <f>SUMIFS('Data Down'!U:U,'Data Down'!D:D,'Summary KPI'!B30,'Data Down'!Q:Q,'Summary KPI'!$N$8,'Data Down'!$C:$C,"&lt;="&amp;'Summary KPI'!$G$5,'Data Down'!$C:$C,"&gt;="&amp;'Summary KPI'!$E$5)</f>
        <v>6</v>
      </c>
      <c r="O30" s="42">
        <f>SUMIFS('Data Down'!U:U,'Data Down'!D:D,'Summary KPI'!B30,'Data Down'!Q:Q,'Summary KPI'!$O$8,'Data Down'!$C:$C,"&lt;="&amp;'Summary KPI'!$G$5,'Data Down'!$C:$C,"&gt;="&amp;'Summary KPI'!$E$5)</f>
        <v>15</v>
      </c>
      <c r="P30" s="43">
        <f>SUMIFS('Data Down'!U:U,'Data Down'!D:D,'Summary KPI'!B30,'Data Down'!Q:Q,'Summary KPI'!$P$8,'Data Down'!$C:$C,"&lt;="&amp;'Summary KPI'!$G$5,'Data Down'!$C:$C,"&gt;="&amp;'Summary KPI'!$E$5)</f>
        <v>0</v>
      </c>
      <c r="Q30" s="41">
        <f>SUMIFS('Data Down'!N:N,'Data Down'!$D:$D,'Summary KPI'!$B30,'Data Down'!$Q:$Q,'Summary KPI'!$Q$8,'Data Down'!$C:$C,"&lt;="&amp;'Summary KPI'!$G$5,'Data Down'!$C:$C,"&gt;="&amp;'Summary KPI'!$E$5)</f>
        <v>0</v>
      </c>
      <c r="R30" s="41">
        <f>SUMIFS('Data Down'!N:N,'Data Down'!D:D,'Summary KPI'!B30,'Data Down'!Q:Q,'Summary KPI'!$R$8,'Data Down'!$C:$C,"&lt;="&amp;'Summary KPI'!$G$5,'Data Down'!$C:$C,"&gt;="&amp;'Summary KPI'!$E$5)</f>
        <v>5.8500093598752905</v>
      </c>
      <c r="S30" s="41">
        <f>SUMIFS('Data Down'!N:N,'Data Down'!D:D,'Summary KPI'!B30,'Data Down'!Q:Q,'Summary KPI'!$S$8,'Data Down'!$C:$C,"&lt;="&amp;'Summary KPI'!$G$5,'Data Down'!$C:$C,"&gt;="&amp;'Summary KPI'!$E$5)</f>
        <v>24.650039440435673</v>
      </c>
      <c r="T30" s="41">
        <f>SUMIFS('Data Down'!N:N,'Data Down'!D:D,'Summary KPI'!B30,'Data Down'!Q:Q,'Summary KPI'!$T$8,'Data Down'!$C:$C,"&lt;="&amp;'Summary KPI'!$G$5,'Data Down'!$C:$C,"&gt;="&amp;'Summary KPI'!$E$5)</f>
        <v>0</v>
      </c>
      <c r="U30" s="44">
        <f>+SUMIFS('Data Down'!$N:$N,'Data Down'!$D:$D,'Summary KPI'!B30,'Data Down'!$R:$R,'Summary KPI'!$U$7,'Data Down'!$C:$C,"&lt;="&amp;'Summary KPI'!$G$5,'Data Down'!$C:$C,"&gt;="&amp;'Summary KPI'!$E$5)</f>
        <v>0</v>
      </c>
      <c r="V30" s="44">
        <f>+SUMIFS('Data Down'!$N:$N,'Data Down'!$D:$D,'Summary KPI'!B30,'Data Down'!$R:$R,'Summary KPI'!$V$7,'Data Down'!$C:$C,"&lt;="&amp;'Summary KPI'!$G$5,'Data Down'!$C:$C,"&gt;="&amp;'Summary KPI'!$E$5)</f>
        <v>0</v>
      </c>
      <c r="W30" s="44">
        <f>+SUMIFS('Data Down'!$N:$N,'Data Down'!$D:$D,'Summary KPI'!B30,'Data Down'!$R:$R,'Summary KPI'!$W$7,'Data Down'!$C:$C,"&lt;="&amp;'Summary KPI'!$G$5,'Data Down'!$C:$C,"&gt;="&amp;'Summary KPI'!$E$5)</f>
        <v>0</v>
      </c>
      <c r="X30" s="44">
        <f>+SUMIFS('Data Down'!$N:$N,'Data Down'!$D:$D,'Summary KPI'!B30,'Data Down'!$R:$R,'Summary KPI'!$X$7,'Data Down'!$C:$C,"&lt;="&amp;'Summary KPI'!$G$5,'Data Down'!$C:$C,"&gt;="&amp;'Summary KPI'!$E$5)</f>
        <v>0</v>
      </c>
      <c r="Y30" s="44">
        <f>+SUMIFS('Data Down'!$N:$N,'Data Down'!$D:$D,'Summary KPI'!B30,'Data Down'!$R:$R,'Summary KPI'!$Y$7,'Data Down'!$C:$C,"&lt;="&amp;'Summary KPI'!$G$5,'Data Down'!$C:$C,"&gt;="&amp;'Summary KPI'!$E$5)</f>
        <v>30.50004880031096</v>
      </c>
      <c r="Z30" s="44">
        <f>+SUMIFS('Data Down'!$N:$N,'Data Down'!$D:$D,'Summary KPI'!B30,'Data Down'!$R:$R,'Summary KPI'!$Z$7,'Data Down'!$C:$C,"&lt;="&amp;'Summary KPI'!$G$5,'Data Down'!$C:$C,"&gt;="&amp;'Summary KPI'!$E$5)</f>
        <v>0</v>
      </c>
      <c r="AA30" s="44">
        <f>+SUMIFS('Data Down'!$N:$N,'Data Down'!$D:$D,'Summary KPI'!B30,'Data Down'!$R:$R,'Summary KPI'!$AA$7,'Data Down'!$C:$C,"&lt;="&amp;'Summary KPI'!$G$5,'Data Down'!$C:$C,"&gt;="&amp;'Summary KPI'!$E$5)</f>
        <v>0</v>
      </c>
      <c r="AB30" s="44">
        <f>+SUMIFS('Data Down'!$N:$N,'Data Down'!$D:$D,'Summary KPI'!B30,'Data Down'!$R:$R,'Summary KPI'!$AB$7,'Data Down'!$C:$C,"&lt;="&amp;'Summary KPI'!$G$5,'Data Down'!$C:$C,"&gt;="&amp;'Summary KPI'!$E$5)</f>
        <v>0</v>
      </c>
      <c r="AC30" s="44">
        <f>+SUMIFS('Data Down'!$N:$N,'Data Down'!$D:$D,'Summary KPI'!B30,'Data Down'!$R:$R,'Summary KPI'!$AC$7,'Data Down'!$C:$C,"&lt;="&amp;'Summary KPI'!$G$5,'Data Down'!$C:$C,"&gt;="&amp;'Summary KPI'!$E$5)</f>
        <v>0</v>
      </c>
      <c r="AD30" s="45">
        <f t="shared" si="13"/>
        <v>0.95763882111067922</v>
      </c>
      <c r="AE30" s="45">
        <f t="shared" si="14"/>
        <v>0.59166666666666667</v>
      </c>
      <c r="AF30" s="45">
        <f t="shared" si="15"/>
        <v>0.93318719487442425</v>
      </c>
      <c r="AG30" s="45">
        <f t="shared" si="16"/>
        <v>0.59166666666666667</v>
      </c>
      <c r="AH30" s="44">
        <f t="shared" si="17"/>
        <v>20.285714285714285</v>
      </c>
      <c r="AI30" s="44">
        <f t="shared" si="18"/>
        <v>28.4</v>
      </c>
      <c r="AJ30" s="44">
        <f t="shared" si="19"/>
        <v>1.452383276205284</v>
      </c>
      <c r="AK30" s="45">
        <f t="shared" si="20"/>
        <v>0</v>
      </c>
      <c r="AL30" s="45">
        <f t="shared" si="21"/>
        <v>0.2857142857142857</v>
      </c>
      <c r="AM30" s="45">
        <f t="shared" si="22"/>
        <v>0.7142857142857143</v>
      </c>
      <c r="AN30" s="45">
        <f t="shared" si="23"/>
        <v>0.19180327868248023</v>
      </c>
      <c r="AO30" s="45">
        <f t="shared" si="24"/>
        <v>0.80819672131751974</v>
      </c>
      <c r="AP30" s="46"/>
      <c r="AQ30" s="47">
        <f t="shared" si="25"/>
        <v>30.500048800310964</v>
      </c>
      <c r="AR30" s="47">
        <f t="shared" si="26"/>
        <v>21</v>
      </c>
      <c r="AS30" s="46"/>
      <c r="AT30" s="46" t="s">
        <v>165</v>
      </c>
      <c r="AU30" s="46"/>
      <c r="AV30" s="48">
        <v>0.9</v>
      </c>
      <c r="AW30" s="49">
        <v>120</v>
      </c>
      <c r="AX30" s="49">
        <v>6</v>
      </c>
    </row>
    <row r="31" spans="1:50" ht="15" customHeight="1">
      <c r="A31" s="38">
        <f t="shared" si="28"/>
        <v>22</v>
      </c>
      <c r="B31" s="39" t="s">
        <v>26</v>
      </c>
      <c r="C31" s="39" t="str">
        <f>VLOOKUP(B31,Sort!B:C,2,FALSE)</f>
        <v>AXOR 3336K</v>
      </c>
      <c r="D31" s="40">
        <f t="array" ref="D31">INDEX(HM_Unit!D:D,MATCH('Summary KPI'!B31,HM_Unit!A:A,0))</f>
        <v>18979</v>
      </c>
      <c r="E31" s="40">
        <f t="array" ref="E31">INDEX(HM_Unit!CD:CD,MATCH('Summary KPI'!B31,HM_Unit!A:A,0))</f>
        <v>19322</v>
      </c>
      <c r="F31" s="41">
        <f t="shared" si="6"/>
        <v>343</v>
      </c>
      <c r="G31" s="41">
        <f t="shared" si="7"/>
        <v>158.46692021357254</v>
      </c>
      <c r="H31" s="41">
        <f t="shared" si="8"/>
        <v>0</v>
      </c>
      <c r="I31" s="41">
        <f t="shared" si="9"/>
        <v>0</v>
      </c>
      <c r="J31" s="41">
        <f t="shared" si="10"/>
        <v>218.53307978642746</v>
      </c>
      <c r="K31" s="41">
        <f t="shared" si="11"/>
        <v>720</v>
      </c>
      <c r="L31" s="41">
        <f t="shared" si="12"/>
        <v>720</v>
      </c>
      <c r="M31" s="42">
        <f>SUMIFS('Data Down'!U:U,'Data Down'!D:D,'Summary KPI'!B31,'Data Down'!Q:Q,'Summary KPI'!$M$8,'Data Down'!$C:$C,"&lt;="&amp;'Summary KPI'!$G$5,'Data Down'!$C:$C,"&gt;="&amp;'Summary KPI'!$E$5)</f>
        <v>0</v>
      </c>
      <c r="N31" s="42">
        <f>SUMIFS('Data Down'!U:U,'Data Down'!D:D,'Summary KPI'!B31,'Data Down'!Q:Q,'Summary KPI'!$N$8,'Data Down'!$C:$C,"&lt;="&amp;'Summary KPI'!$G$5,'Data Down'!$C:$C,"&gt;="&amp;'Summary KPI'!$E$5)</f>
        <v>5</v>
      </c>
      <c r="O31" s="42">
        <f>SUMIFS('Data Down'!U:U,'Data Down'!D:D,'Summary KPI'!B31,'Data Down'!Q:Q,'Summary KPI'!$O$8,'Data Down'!$C:$C,"&lt;="&amp;'Summary KPI'!$G$5,'Data Down'!$C:$C,"&gt;="&amp;'Summary KPI'!$E$5)</f>
        <v>8</v>
      </c>
      <c r="P31" s="43">
        <f>SUMIFS('Data Down'!U:U,'Data Down'!D:D,'Summary KPI'!B31,'Data Down'!Q:Q,'Summary KPI'!$P$8,'Data Down'!$C:$C,"&lt;="&amp;'Summary KPI'!$G$5,'Data Down'!$C:$C,"&gt;="&amp;'Summary KPI'!$E$5)</f>
        <v>0</v>
      </c>
      <c r="Q31" s="41">
        <f>SUMIFS('Data Down'!N:N,'Data Down'!$D:$D,'Summary KPI'!$B31,'Data Down'!$Q:$Q,'Summary KPI'!$Q$8,'Data Down'!$C:$C,"&lt;="&amp;'Summary KPI'!$G$5,'Data Down'!$C:$C,"&gt;="&amp;'Summary KPI'!$E$5)</f>
        <v>0</v>
      </c>
      <c r="R31" s="41">
        <f>SUMIFS('Data Down'!N:N,'Data Down'!D:D,'Summary KPI'!B31,'Data Down'!Q:Q,'Summary KPI'!$R$8,'Data Down'!$C:$C,"&lt;="&amp;'Summary KPI'!$G$5,'Data Down'!$C:$C,"&gt;="&amp;'Summary KPI'!$E$5)</f>
        <v>8.0333461865048612</v>
      </c>
      <c r="S31" s="41">
        <f>SUMIFS('Data Down'!N:N,'Data Down'!D:D,'Summary KPI'!B31,'Data Down'!Q:Q,'Summary KPI'!$S$8,'Data Down'!$C:$C,"&lt;="&amp;'Summary KPI'!$G$5,'Data Down'!$C:$C,"&gt;="&amp;'Summary KPI'!$E$5)</f>
        <v>150.43357402706766</v>
      </c>
      <c r="T31" s="41">
        <f>SUMIFS('Data Down'!N:N,'Data Down'!D:D,'Summary KPI'!B31,'Data Down'!Q:Q,'Summary KPI'!$T$8,'Data Down'!$C:$C,"&lt;="&amp;'Summary KPI'!$G$5,'Data Down'!$C:$C,"&gt;="&amp;'Summary KPI'!$E$5)</f>
        <v>0</v>
      </c>
      <c r="U31" s="44">
        <f>+SUMIFS('Data Down'!$N:$N,'Data Down'!$D:$D,'Summary KPI'!B31,'Data Down'!$R:$R,'Summary KPI'!$U$7,'Data Down'!$C:$C,"&lt;="&amp;'Summary KPI'!$G$5,'Data Down'!$C:$C,"&gt;="&amp;'Summary KPI'!$E$5)</f>
        <v>144.00023040036899</v>
      </c>
      <c r="V31" s="44">
        <f>+SUMIFS('Data Down'!$N:$N,'Data Down'!$D:$D,'Summary KPI'!B31,'Data Down'!$R:$R,'Summary KPI'!$V$7,'Data Down'!$C:$C,"&lt;="&amp;'Summary KPI'!$G$5,'Data Down'!$C:$C,"&gt;="&amp;'Summary KPI'!$E$5)</f>
        <v>0</v>
      </c>
      <c r="W31" s="44">
        <f>+SUMIFS('Data Down'!$N:$N,'Data Down'!$D:$D,'Summary KPI'!B31,'Data Down'!$R:$R,'Summary KPI'!$W$7,'Data Down'!$C:$C,"&lt;="&amp;'Summary KPI'!$G$5,'Data Down'!$C:$C,"&gt;="&amp;'Summary KPI'!$E$5)</f>
        <v>0</v>
      </c>
      <c r="X31" s="44">
        <f>+SUMIFS('Data Down'!$N:$N,'Data Down'!$D:$D,'Summary KPI'!B31,'Data Down'!$R:$R,'Summary KPI'!$X$7,'Data Down'!$C:$C,"&lt;="&amp;'Summary KPI'!$G$5,'Data Down'!$C:$C,"&gt;="&amp;'Summary KPI'!$E$5)</f>
        <v>0</v>
      </c>
      <c r="Y31" s="44">
        <f>+SUMIFS('Data Down'!$N:$N,'Data Down'!$D:$D,'Summary KPI'!B31,'Data Down'!$R:$R,'Summary KPI'!$Y$7,'Data Down'!$C:$C,"&lt;="&amp;'Summary KPI'!$G$5,'Data Down'!$C:$C,"&gt;="&amp;'Summary KPI'!$E$5)</f>
        <v>14.466689813203535</v>
      </c>
      <c r="Z31" s="44">
        <f>+SUMIFS('Data Down'!$N:$N,'Data Down'!$D:$D,'Summary KPI'!B31,'Data Down'!$R:$R,'Summary KPI'!$Z$7,'Data Down'!$C:$C,"&lt;="&amp;'Summary KPI'!$G$5,'Data Down'!$C:$C,"&gt;="&amp;'Summary KPI'!$E$5)</f>
        <v>0</v>
      </c>
      <c r="AA31" s="44">
        <f>+SUMIFS('Data Down'!$N:$N,'Data Down'!$D:$D,'Summary KPI'!B31,'Data Down'!$R:$R,'Summary KPI'!$AA$7,'Data Down'!$C:$C,"&lt;="&amp;'Summary KPI'!$G$5,'Data Down'!$C:$C,"&gt;="&amp;'Summary KPI'!$E$5)</f>
        <v>0</v>
      </c>
      <c r="AB31" s="44">
        <f>+SUMIFS('Data Down'!$N:$N,'Data Down'!$D:$D,'Summary KPI'!B31,'Data Down'!$R:$R,'Summary KPI'!$AB$7,'Data Down'!$C:$C,"&lt;="&amp;'Summary KPI'!$G$5,'Data Down'!$C:$C,"&gt;="&amp;'Summary KPI'!$E$5)</f>
        <v>0</v>
      </c>
      <c r="AC31" s="44">
        <f>+SUMIFS('Data Down'!$N:$N,'Data Down'!$D:$D,'Summary KPI'!B31,'Data Down'!$R:$R,'Summary KPI'!$AC$7,'Data Down'!$C:$C,"&lt;="&amp;'Summary KPI'!$G$5,'Data Down'!$C:$C,"&gt;="&amp;'Summary KPI'!$E$5)</f>
        <v>0</v>
      </c>
      <c r="AD31" s="45">
        <f t="shared" si="13"/>
        <v>0.77990705525892712</v>
      </c>
      <c r="AE31" s="45">
        <f t="shared" si="14"/>
        <v>0.47638888888888886</v>
      </c>
      <c r="AF31" s="45">
        <f t="shared" si="15"/>
        <v>0.68399327288411738</v>
      </c>
      <c r="AG31" s="45">
        <f t="shared" si="16"/>
        <v>0.47638888888888886</v>
      </c>
      <c r="AH31" s="44">
        <f t="shared" si="17"/>
        <v>26.384615384615383</v>
      </c>
      <c r="AI31" s="44">
        <f t="shared" si="18"/>
        <v>42.875</v>
      </c>
      <c r="AJ31" s="44">
        <f t="shared" si="19"/>
        <v>12.189763093351733</v>
      </c>
      <c r="AK31" s="45">
        <f t="shared" si="20"/>
        <v>0</v>
      </c>
      <c r="AL31" s="45">
        <f t="shared" si="21"/>
        <v>0.38461538461538464</v>
      </c>
      <c r="AM31" s="45">
        <f t="shared" si="22"/>
        <v>0.61538461538461542</v>
      </c>
      <c r="AN31" s="45">
        <f t="shared" si="23"/>
        <v>5.0694152291708469E-2</v>
      </c>
      <c r="AO31" s="45">
        <f t="shared" si="24"/>
        <v>0.94930584770829152</v>
      </c>
      <c r="AP31" s="46"/>
      <c r="AQ31" s="47">
        <f t="shared" si="25"/>
        <v>158.46692021357254</v>
      </c>
      <c r="AR31" s="47">
        <f t="shared" si="26"/>
        <v>13</v>
      </c>
      <c r="AS31" s="46"/>
      <c r="AT31" s="46" t="s">
        <v>165</v>
      </c>
      <c r="AU31" s="46"/>
      <c r="AV31" s="48">
        <v>0.9</v>
      </c>
      <c r="AW31" s="49">
        <v>120</v>
      </c>
      <c r="AX31" s="49">
        <v>6</v>
      </c>
    </row>
    <row r="32" spans="1:50" ht="15" customHeight="1">
      <c r="A32" s="38">
        <f t="shared" si="28"/>
        <v>23</v>
      </c>
      <c r="B32" s="39" t="s">
        <v>27</v>
      </c>
      <c r="C32" s="39" t="str">
        <f>VLOOKUP(B32,Sort!B:C,2,FALSE)</f>
        <v>AXOR 3336K</v>
      </c>
      <c r="D32" s="40">
        <f t="array" ref="D32">INDEX(HM_Unit!D:D,MATCH('Summary KPI'!B32,HM_Unit!A:A,0))</f>
        <v>18376</v>
      </c>
      <c r="E32" s="40">
        <f t="array" ref="E32">INDEX(HM_Unit!CD:CD,MATCH('Summary KPI'!B32,HM_Unit!A:A,0))</f>
        <v>18782</v>
      </c>
      <c r="F32" s="41">
        <f t="shared" si="6"/>
        <v>406</v>
      </c>
      <c r="G32" s="41">
        <f t="shared" si="7"/>
        <v>46.316740773552915</v>
      </c>
      <c r="H32" s="41">
        <f t="shared" si="8"/>
        <v>0</v>
      </c>
      <c r="I32" s="41">
        <f t="shared" si="9"/>
        <v>0</v>
      </c>
      <c r="J32" s="41">
        <f t="shared" si="10"/>
        <v>267.68325922644709</v>
      </c>
      <c r="K32" s="41">
        <f t="shared" si="11"/>
        <v>720</v>
      </c>
      <c r="L32" s="41">
        <f t="shared" si="12"/>
        <v>720</v>
      </c>
      <c r="M32" s="42">
        <f>SUMIFS('Data Down'!U:U,'Data Down'!D:D,'Summary KPI'!B32,'Data Down'!Q:Q,'Summary KPI'!$M$8,'Data Down'!$C:$C,"&lt;="&amp;'Summary KPI'!$G$5,'Data Down'!$C:$C,"&gt;="&amp;'Summary KPI'!$E$5)</f>
        <v>0</v>
      </c>
      <c r="N32" s="42">
        <f>SUMIFS('Data Down'!U:U,'Data Down'!D:D,'Summary KPI'!B32,'Data Down'!Q:Q,'Summary KPI'!$N$8,'Data Down'!$C:$C,"&lt;="&amp;'Summary KPI'!$G$5,'Data Down'!$C:$C,"&gt;="&amp;'Summary KPI'!$E$5)</f>
        <v>2</v>
      </c>
      <c r="O32" s="42">
        <f>SUMIFS('Data Down'!U:U,'Data Down'!D:D,'Summary KPI'!B32,'Data Down'!Q:Q,'Summary KPI'!$O$8,'Data Down'!$C:$C,"&lt;="&amp;'Summary KPI'!$G$5,'Data Down'!$C:$C,"&gt;="&amp;'Summary KPI'!$E$5)</f>
        <v>14</v>
      </c>
      <c r="P32" s="43">
        <f>SUMIFS('Data Down'!U:U,'Data Down'!D:D,'Summary KPI'!B32,'Data Down'!Q:Q,'Summary KPI'!$P$8,'Data Down'!$C:$C,"&lt;="&amp;'Summary KPI'!$G$5,'Data Down'!$C:$C,"&gt;="&amp;'Summary KPI'!$E$5)</f>
        <v>0</v>
      </c>
      <c r="Q32" s="41">
        <f>SUMIFS('Data Down'!N:N,'Data Down'!$D:$D,'Summary KPI'!$B32,'Data Down'!$Q:$Q,'Summary KPI'!$Q$8,'Data Down'!$C:$C,"&lt;="&amp;'Summary KPI'!$G$5,'Data Down'!$C:$C,"&gt;="&amp;'Summary KPI'!$E$5)</f>
        <v>0</v>
      </c>
      <c r="R32" s="41">
        <f>SUMIFS('Data Down'!N:N,'Data Down'!D:D,'Summary KPI'!B32,'Data Down'!Q:Q,'Summary KPI'!$R$8,'Data Down'!$C:$C,"&lt;="&amp;'Summary KPI'!$G$5,'Data Down'!$C:$C,"&gt;="&amp;'Summary KPI'!$E$5)</f>
        <v>1.1833352266852206</v>
      </c>
      <c r="S32" s="41">
        <f>SUMIFS('Data Down'!N:N,'Data Down'!D:D,'Summary KPI'!B32,'Data Down'!Q:Q,'Summary KPI'!$S$8,'Data Down'!$C:$C,"&lt;="&amp;'Summary KPI'!$G$5,'Data Down'!$C:$C,"&gt;="&amp;'Summary KPI'!$E$5)</f>
        <v>45.133405546867692</v>
      </c>
      <c r="T32" s="41">
        <f>SUMIFS('Data Down'!N:N,'Data Down'!D:D,'Summary KPI'!B32,'Data Down'!Q:Q,'Summary KPI'!$T$8,'Data Down'!$C:$C,"&lt;="&amp;'Summary KPI'!$G$5,'Data Down'!$C:$C,"&gt;="&amp;'Summary KPI'!$E$5)</f>
        <v>0</v>
      </c>
      <c r="U32" s="44">
        <f>+SUMIFS('Data Down'!$N:$N,'Data Down'!$D:$D,'Summary KPI'!B32,'Data Down'!$R:$R,'Summary KPI'!$U$7,'Data Down'!$C:$C,"&lt;="&amp;'Summary KPI'!$G$5,'Data Down'!$C:$C,"&gt;="&amp;'Summary KPI'!$E$5)</f>
        <v>0</v>
      </c>
      <c r="V32" s="44">
        <f>+SUMIFS('Data Down'!$N:$N,'Data Down'!$D:$D,'Summary KPI'!B32,'Data Down'!$R:$R,'Summary KPI'!$V$7,'Data Down'!$C:$C,"&lt;="&amp;'Summary KPI'!$G$5,'Data Down'!$C:$C,"&gt;="&amp;'Summary KPI'!$E$5)</f>
        <v>0</v>
      </c>
      <c r="W32" s="44">
        <f>+SUMIFS('Data Down'!$N:$N,'Data Down'!$D:$D,'Summary KPI'!B32,'Data Down'!$R:$R,'Summary KPI'!$W$7,'Data Down'!$C:$C,"&lt;="&amp;'Summary KPI'!$G$5,'Data Down'!$C:$C,"&gt;="&amp;'Summary KPI'!$E$5)</f>
        <v>0</v>
      </c>
      <c r="X32" s="44">
        <f>+SUMIFS('Data Down'!$N:$N,'Data Down'!$D:$D,'Summary KPI'!B32,'Data Down'!$R:$R,'Summary KPI'!$X$7,'Data Down'!$C:$C,"&lt;="&amp;'Summary KPI'!$G$5,'Data Down'!$C:$C,"&gt;="&amp;'Summary KPI'!$E$5)</f>
        <v>0</v>
      </c>
      <c r="Y32" s="44">
        <f>+SUMIFS('Data Down'!$N:$N,'Data Down'!$D:$D,'Summary KPI'!B32,'Data Down'!$R:$R,'Summary KPI'!$Y$7,'Data Down'!$C:$C,"&lt;="&amp;'Summary KPI'!$G$5,'Data Down'!$C:$C,"&gt;="&amp;'Summary KPI'!$E$5)</f>
        <v>46.316740773552915</v>
      </c>
      <c r="Z32" s="44">
        <f>+SUMIFS('Data Down'!$N:$N,'Data Down'!$D:$D,'Summary KPI'!B32,'Data Down'!$R:$R,'Summary KPI'!$Z$7,'Data Down'!$C:$C,"&lt;="&amp;'Summary KPI'!$G$5,'Data Down'!$C:$C,"&gt;="&amp;'Summary KPI'!$E$5)</f>
        <v>0</v>
      </c>
      <c r="AA32" s="44">
        <f>+SUMIFS('Data Down'!$N:$N,'Data Down'!$D:$D,'Summary KPI'!B32,'Data Down'!$R:$R,'Summary KPI'!$AA$7,'Data Down'!$C:$C,"&lt;="&amp;'Summary KPI'!$G$5,'Data Down'!$C:$C,"&gt;="&amp;'Summary KPI'!$E$5)</f>
        <v>0</v>
      </c>
      <c r="AB32" s="44">
        <f>+SUMIFS('Data Down'!$N:$N,'Data Down'!$D:$D,'Summary KPI'!B32,'Data Down'!$R:$R,'Summary KPI'!$AB$7,'Data Down'!$C:$C,"&lt;="&amp;'Summary KPI'!$G$5,'Data Down'!$C:$C,"&gt;="&amp;'Summary KPI'!$E$5)</f>
        <v>0</v>
      </c>
      <c r="AC32" s="44">
        <f>+SUMIFS('Data Down'!$N:$N,'Data Down'!$D:$D,'Summary KPI'!B32,'Data Down'!$R:$R,'Summary KPI'!$AC$7,'Data Down'!$C:$C,"&lt;="&amp;'Summary KPI'!$G$5,'Data Down'!$C:$C,"&gt;="&amp;'Summary KPI'!$E$5)</f>
        <v>0</v>
      </c>
      <c r="AD32" s="45">
        <f t="shared" si="13"/>
        <v>0.93567119337006532</v>
      </c>
      <c r="AE32" s="45">
        <f t="shared" si="14"/>
        <v>0.56388888888888888</v>
      </c>
      <c r="AF32" s="45">
        <f t="shared" si="15"/>
        <v>0.89760109100905283</v>
      </c>
      <c r="AG32" s="45">
        <f t="shared" si="16"/>
        <v>0.56388888888888888</v>
      </c>
      <c r="AH32" s="44">
        <f t="shared" si="17"/>
        <v>25.375</v>
      </c>
      <c r="AI32" s="44">
        <f t="shared" si="18"/>
        <v>29</v>
      </c>
      <c r="AJ32" s="44">
        <f t="shared" si="19"/>
        <v>2.8947962983470572</v>
      </c>
      <c r="AK32" s="45">
        <f t="shared" si="20"/>
        <v>0</v>
      </c>
      <c r="AL32" s="45">
        <f t="shared" si="21"/>
        <v>0.125</v>
      </c>
      <c r="AM32" s="45">
        <f t="shared" si="22"/>
        <v>0.875</v>
      </c>
      <c r="AN32" s="45">
        <f t="shared" si="23"/>
        <v>2.5548758546519119E-2</v>
      </c>
      <c r="AO32" s="45">
        <f t="shared" si="24"/>
        <v>0.97445124145348083</v>
      </c>
      <c r="AP32" s="46"/>
      <c r="AQ32" s="47">
        <f t="shared" si="25"/>
        <v>46.316740773552915</v>
      </c>
      <c r="AR32" s="47">
        <f t="shared" si="26"/>
        <v>16</v>
      </c>
      <c r="AS32" s="46"/>
      <c r="AT32" s="46" t="s">
        <v>165</v>
      </c>
      <c r="AU32" s="46"/>
      <c r="AV32" s="48">
        <v>0.9</v>
      </c>
      <c r="AW32" s="49">
        <v>120</v>
      </c>
      <c r="AX32" s="49">
        <v>6</v>
      </c>
    </row>
    <row r="33" spans="1:50" ht="15" customHeight="1">
      <c r="A33" s="38">
        <f t="shared" si="28"/>
        <v>24</v>
      </c>
      <c r="B33" s="39" t="s">
        <v>28</v>
      </c>
      <c r="C33" s="39" t="str">
        <f>VLOOKUP(B33,Sort!B:C,2,FALSE)</f>
        <v>AXOR 3336K</v>
      </c>
      <c r="D33" s="40">
        <f t="array" ref="D33">INDEX(HM_Unit!D:D,MATCH('Summary KPI'!B33,HM_Unit!A:A,0))</f>
        <v>18974</v>
      </c>
      <c r="E33" s="40">
        <f t="array" ref="E33">INDEX(HM_Unit!CD:CD,MATCH('Summary KPI'!B33,HM_Unit!A:A,0))</f>
        <v>19290</v>
      </c>
      <c r="F33" s="41">
        <f t="shared" si="6"/>
        <v>316</v>
      </c>
      <c r="G33" s="41">
        <f t="shared" si="7"/>
        <v>72.650116240733311</v>
      </c>
      <c r="H33" s="41">
        <f t="shared" si="8"/>
        <v>0</v>
      </c>
      <c r="I33" s="41">
        <f t="shared" si="9"/>
        <v>0</v>
      </c>
      <c r="J33" s="41">
        <f t="shared" si="10"/>
        <v>331.34988375926667</v>
      </c>
      <c r="K33" s="41">
        <f t="shared" si="11"/>
        <v>720</v>
      </c>
      <c r="L33" s="41">
        <f t="shared" si="12"/>
        <v>720</v>
      </c>
      <c r="M33" s="42">
        <f>SUMIFS('Data Down'!U:U,'Data Down'!D:D,'Summary KPI'!B33,'Data Down'!Q:Q,'Summary KPI'!$M$8,'Data Down'!$C:$C,"&lt;="&amp;'Summary KPI'!$G$5,'Data Down'!$C:$C,"&gt;="&amp;'Summary KPI'!$E$5)</f>
        <v>0</v>
      </c>
      <c r="N33" s="42">
        <f>SUMIFS('Data Down'!U:U,'Data Down'!D:D,'Summary KPI'!B33,'Data Down'!Q:Q,'Summary KPI'!$N$8,'Data Down'!$C:$C,"&lt;="&amp;'Summary KPI'!$G$5,'Data Down'!$C:$C,"&gt;="&amp;'Summary KPI'!$E$5)</f>
        <v>3</v>
      </c>
      <c r="O33" s="42">
        <f>SUMIFS('Data Down'!U:U,'Data Down'!D:D,'Summary KPI'!B33,'Data Down'!Q:Q,'Summary KPI'!$O$8,'Data Down'!$C:$C,"&lt;="&amp;'Summary KPI'!$G$5,'Data Down'!$C:$C,"&gt;="&amp;'Summary KPI'!$E$5)</f>
        <v>24</v>
      </c>
      <c r="P33" s="43">
        <f>SUMIFS('Data Down'!U:U,'Data Down'!D:D,'Summary KPI'!B33,'Data Down'!Q:Q,'Summary KPI'!$P$8,'Data Down'!$C:$C,"&lt;="&amp;'Summary KPI'!$G$5,'Data Down'!$C:$C,"&gt;="&amp;'Summary KPI'!$E$5)</f>
        <v>0</v>
      </c>
      <c r="Q33" s="41">
        <f>SUMIFS('Data Down'!N:N,'Data Down'!$D:$D,'Summary KPI'!$B33,'Data Down'!$Q:$Q,'Summary KPI'!$Q$8,'Data Down'!$C:$C,"&lt;="&amp;'Summary KPI'!$G$5,'Data Down'!$C:$C,"&gt;="&amp;'Summary KPI'!$E$5)</f>
        <v>0</v>
      </c>
      <c r="R33" s="41">
        <f>SUMIFS('Data Down'!N:N,'Data Down'!D:D,'Summary KPI'!B33,'Data Down'!Q:Q,'Summary KPI'!$R$8,'Data Down'!$C:$C,"&lt;="&amp;'Summary KPI'!$G$5,'Data Down'!$C:$C,"&gt;="&amp;'Summary KPI'!$E$5)</f>
        <v>6.5666771734510538</v>
      </c>
      <c r="S33" s="41">
        <f>SUMIFS('Data Down'!N:N,'Data Down'!D:D,'Summary KPI'!B33,'Data Down'!Q:Q,'Summary KPI'!$S$8,'Data Down'!$C:$C,"&lt;="&amp;'Summary KPI'!$G$5,'Data Down'!$C:$C,"&gt;="&amp;'Summary KPI'!$E$5)</f>
        <v>66.083439067282256</v>
      </c>
      <c r="T33" s="41">
        <f>SUMIFS('Data Down'!N:N,'Data Down'!D:D,'Summary KPI'!B33,'Data Down'!Q:Q,'Summary KPI'!$T$8,'Data Down'!$C:$C,"&lt;="&amp;'Summary KPI'!$G$5,'Data Down'!$C:$C,"&gt;="&amp;'Summary KPI'!$E$5)</f>
        <v>0</v>
      </c>
      <c r="U33" s="44">
        <f>+SUMIFS('Data Down'!$N:$N,'Data Down'!$D:$D,'Summary KPI'!B33,'Data Down'!$R:$R,'Summary KPI'!$U$7,'Data Down'!$C:$C,"&lt;="&amp;'Summary KPI'!$G$5,'Data Down'!$C:$C,"&gt;="&amp;'Summary KPI'!$E$5)</f>
        <v>0</v>
      </c>
      <c r="V33" s="44">
        <f>+SUMIFS('Data Down'!$N:$N,'Data Down'!$D:$D,'Summary KPI'!B33,'Data Down'!$R:$R,'Summary KPI'!$V$7,'Data Down'!$C:$C,"&lt;="&amp;'Summary KPI'!$G$5,'Data Down'!$C:$C,"&gt;="&amp;'Summary KPI'!$E$5)</f>
        <v>0</v>
      </c>
      <c r="W33" s="44">
        <f>+SUMIFS('Data Down'!$N:$N,'Data Down'!$D:$D,'Summary KPI'!B33,'Data Down'!$R:$R,'Summary KPI'!$W$7,'Data Down'!$C:$C,"&lt;="&amp;'Summary KPI'!$G$5,'Data Down'!$C:$C,"&gt;="&amp;'Summary KPI'!$E$5)</f>
        <v>0</v>
      </c>
      <c r="X33" s="44">
        <f>+SUMIFS('Data Down'!$N:$N,'Data Down'!$D:$D,'Summary KPI'!B33,'Data Down'!$R:$R,'Summary KPI'!$X$7,'Data Down'!$C:$C,"&lt;="&amp;'Summary KPI'!$G$5,'Data Down'!$C:$C,"&gt;="&amp;'Summary KPI'!$E$5)</f>
        <v>0</v>
      </c>
      <c r="Y33" s="44">
        <f>+SUMIFS('Data Down'!$N:$N,'Data Down'!$D:$D,'Summary KPI'!B33,'Data Down'!$R:$R,'Summary KPI'!$Y$7,'Data Down'!$C:$C,"&lt;="&amp;'Summary KPI'!$G$5,'Data Down'!$C:$C,"&gt;="&amp;'Summary KPI'!$E$5)</f>
        <v>72.650116240733325</v>
      </c>
      <c r="Z33" s="44">
        <f>+SUMIFS('Data Down'!$N:$N,'Data Down'!$D:$D,'Summary KPI'!B33,'Data Down'!$R:$R,'Summary KPI'!$Z$7,'Data Down'!$C:$C,"&lt;="&amp;'Summary KPI'!$G$5,'Data Down'!$C:$C,"&gt;="&amp;'Summary KPI'!$E$5)</f>
        <v>0</v>
      </c>
      <c r="AA33" s="44">
        <f>+SUMIFS('Data Down'!$N:$N,'Data Down'!$D:$D,'Summary KPI'!B33,'Data Down'!$R:$R,'Summary KPI'!$AA$7,'Data Down'!$C:$C,"&lt;="&amp;'Summary KPI'!$G$5,'Data Down'!$C:$C,"&gt;="&amp;'Summary KPI'!$E$5)</f>
        <v>0</v>
      </c>
      <c r="AB33" s="44">
        <f>+SUMIFS('Data Down'!$N:$N,'Data Down'!$D:$D,'Summary KPI'!B33,'Data Down'!$R:$R,'Summary KPI'!$AB$7,'Data Down'!$C:$C,"&lt;="&amp;'Summary KPI'!$G$5,'Data Down'!$C:$C,"&gt;="&amp;'Summary KPI'!$E$5)</f>
        <v>0</v>
      </c>
      <c r="AC33" s="44">
        <f>+SUMIFS('Data Down'!$N:$N,'Data Down'!$D:$D,'Summary KPI'!B33,'Data Down'!$R:$R,'Summary KPI'!$AC$7,'Data Down'!$C:$C,"&lt;="&amp;'Summary KPI'!$G$5,'Data Down'!$C:$C,"&gt;="&amp;'Summary KPI'!$E$5)</f>
        <v>0</v>
      </c>
      <c r="AD33" s="45">
        <f t="shared" si="13"/>
        <v>0.89909706077675933</v>
      </c>
      <c r="AE33" s="45">
        <f t="shared" si="14"/>
        <v>0.43888888888888888</v>
      </c>
      <c r="AF33" s="45">
        <f t="shared" si="15"/>
        <v>0.81307064322159317</v>
      </c>
      <c r="AG33" s="45">
        <f t="shared" si="16"/>
        <v>0.43888888888888888</v>
      </c>
      <c r="AH33" s="44">
        <f t="shared" si="17"/>
        <v>11.703703703703704</v>
      </c>
      <c r="AI33" s="44">
        <f t="shared" si="18"/>
        <v>13.166666666666666</v>
      </c>
      <c r="AJ33" s="44">
        <f t="shared" si="19"/>
        <v>2.6907450459530855</v>
      </c>
      <c r="AK33" s="45">
        <f t="shared" si="20"/>
        <v>0</v>
      </c>
      <c r="AL33" s="45">
        <f t="shared" si="21"/>
        <v>0.1111111111111111</v>
      </c>
      <c r="AM33" s="45">
        <f t="shared" si="22"/>
        <v>0.88888888888888884</v>
      </c>
      <c r="AN33" s="45">
        <f t="shared" si="23"/>
        <v>9.0387703602451547E-2</v>
      </c>
      <c r="AO33" s="45">
        <f t="shared" si="24"/>
        <v>0.90961229639754848</v>
      </c>
      <c r="AP33" s="46"/>
      <c r="AQ33" s="47">
        <f t="shared" si="25"/>
        <v>72.650116240733311</v>
      </c>
      <c r="AR33" s="47">
        <f t="shared" si="26"/>
        <v>27</v>
      </c>
      <c r="AS33" s="46"/>
      <c r="AT33" s="46" t="s">
        <v>165</v>
      </c>
      <c r="AU33" s="46"/>
      <c r="AV33" s="48">
        <v>0.9</v>
      </c>
      <c r="AW33" s="49">
        <v>120</v>
      </c>
      <c r="AX33" s="49">
        <v>6</v>
      </c>
    </row>
    <row r="34" spans="1:50" ht="15" customHeight="1">
      <c r="A34" s="38">
        <f t="shared" si="28"/>
        <v>25</v>
      </c>
      <c r="B34" s="39" t="s">
        <v>29</v>
      </c>
      <c r="C34" s="39" t="str">
        <f>VLOOKUP(B34,Sort!B:C,2,FALSE)</f>
        <v>AXOR 3336K</v>
      </c>
      <c r="D34" s="40">
        <f t="array" ref="D34">INDEX(HM_Unit!D:D,MATCH('Summary KPI'!B34,HM_Unit!A:A,0))</f>
        <v>18365</v>
      </c>
      <c r="E34" s="40">
        <f t="array" ref="E34">INDEX(HM_Unit!CD:CD,MATCH('Summary KPI'!B34,HM_Unit!A:A,0))</f>
        <v>18802</v>
      </c>
      <c r="F34" s="41">
        <f t="shared" si="6"/>
        <v>437</v>
      </c>
      <c r="G34" s="41">
        <f t="shared" si="7"/>
        <v>13.733355306763947</v>
      </c>
      <c r="H34" s="41">
        <f t="shared" si="8"/>
        <v>0</v>
      </c>
      <c r="I34" s="41">
        <f t="shared" si="9"/>
        <v>0</v>
      </c>
      <c r="J34" s="41">
        <f t="shared" si="10"/>
        <v>269.26664469323606</v>
      </c>
      <c r="K34" s="41">
        <f t="shared" si="11"/>
        <v>720</v>
      </c>
      <c r="L34" s="41">
        <f t="shared" si="12"/>
        <v>720</v>
      </c>
      <c r="M34" s="42">
        <f>SUMIFS('Data Down'!U:U,'Data Down'!D:D,'Summary KPI'!B34,'Data Down'!Q:Q,'Summary KPI'!$M$8,'Data Down'!$C:$C,"&lt;="&amp;'Summary KPI'!$G$5,'Data Down'!$C:$C,"&gt;="&amp;'Summary KPI'!$E$5)</f>
        <v>0</v>
      </c>
      <c r="N34" s="42">
        <f>SUMIFS('Data Down'!U:U,'Data Down'!D:D,'Summary KPI'!B34,'Data Down'!Q:Q,'Summary KPI'!$N$8,'Data Down'!$C:$C,"&lt;="&amp;'Summary KPI'!$G$5,'Data Down'!$C:$C,"&gt;="&amp;'Summary KPI'!$E$5)</f>
        <v>6</v>
      </c>
      <c r="O34" s="42">
        <f>SUMIFS('Data Down'!U:U,'Data Down'!D:D,'Summary KPI'!B34,'Data Down'!Q:Q,'Summary KPI'!$O$8,'Data Down'!$C:$C,"&lt;="&amp;'Summary KPI'!$G$5,'Data Down'!$C:$C,"&gt;="&amp;'Summary KPI'!$E$5)</f>
        <v>16</v>
      </c>
      <c r="P34" s="43">
        <f>SUMIFS('Data Down'!U:U,'Data Down'!D:D,'Summary KPI'!B34,'Data Down'!Q:Q,'Summary KPI'!$P$8,'Data Down'!$C:$C,"&lt;="&amp;'Summary KPI'!$G$5,'Data Down'!$C:$C,"&gt;="&amp;'Summary KPI'!$E$5)</f>
        <v>0</v>
      </c>
      <c r="Q34" s="41">
        <f>SUMIFS('Data Down'!N:N,'Data Down'!$D:$D,'Summary KPI'!$B34,'Data Down'!$Q:$Q,'Summary KPI'!$Q$8,'Data Down'!$C:$C,"&lt;="&amp;'Summary KPI'!$G$5,'Data Down'!$C:$C,"&gt;="&amp;'Summary KPI'!$E$5)</f>
        <v>0</v>
      </c>
      <c r="R34" s="41">
        <f>SUMIFS('Data Down'!N:N,'Data Down'!D:D,'Summary KPI'!B34,'Data Down'!Q:Q,'Summary KPI'!$R$8,'Data Down'!$C:$C,"&lt;="&amp;'Summary KPI'!$G$5,'Data Down'!$C:$C,"&gt;="&amp;'Summary KPI'!$E$5)</f>
        <v>6.0166762934030782</v>
      </c>
      <c r="S34" s="41">
        <f>SUMIFS('Data Down'!N:N,'Data Down'!D:D,'Summary KPI'!B34,'Data Down'!Q:Q,'Summary KPI'!$S$8,'Data Down'!$C:$C,"&lt;="&amp;'Summary KPI'!$G$5,'Data Down'!$C:$C,"&gt;="&amp;'Summary KPI'!$E$5)</f>
        <v>7.7166790133608689</v>
      </c>
      <c r="T34" s="41">
        <f>SUMIFS('Data Down'!N:N,'Data Down'!D:D,'Summary KPI'!B34,'Data Down'!Q:Q,'Summary KPI'!$T$8,'Data Down'!$C:$C,"&lt;="&amp;'Summary KPI'!$G$5,'Data Down'!$C:$C,"&gt;="&amp;'Summary KPI'!$E$5)</f>
        <v>0</v>
      </c>
      <c r="U34" s="44">
        <f>+SUMIFS('Data Down'!$N:$N,'Data Down'!$D:$D,'Summary KPI'!B34,'Data Down'!$R:$R,'Summary KPI'!$U$7,'Data Down'!$C:$C,"&lt;="&amp;'Summary KPI'!$G$5,'Data Down'!$C:$C,"&gt;="&amp;'Summary KPI'!$E$5)</f>
        <v>0</v>
      </c>
      <c r="V34" s="44">
        <f>+SUMIFS('Data Down'!$N:$N,'Data Down'!$D:$D,'Summary KPI'!B34,'Data Down'!$R:$R,'Summary KPI'!$V$7,'Data Down'!$C:$C,"&lt;="&amp;'Summary KPI'!$G$5,'Data Down'!$C:$C,"&gt;="&amp;'Summary KPI'!$E$5)</f>
        <v>0</v>
      </c>
      <c r="W34" s="44">
        <f>+SUMIFS('Data Down'!$N:$N,'Data Down'!$D:$D,'Summary KPI'!B34,'Data Down'!$R:$R,'Summary KPI'!$W$7,'Data Down'!$C:$C,"&lt;="&amp;'Summary KPI'!$G$5,'Data Down'!$C:$C,"&gt;="&amp;'Summary KPI'!$E$5)</f>
        <v>0</v>
      </c>
      <c r="X34" s="44">
        <f>+SUMIFS('Data Down'!$N:$N,'Data Down'!$D:$D,'Summary KPI'!B34,'Data Down'!$R:$R,'Summary KPI'!$X$7,'Data Down'!$C:$C,"&lt;="&amp;'Summary KPI'!$G$5,'Data Down'!$C:$C,"&gt;="&amp;'Summary KPI'!$E$5)</f>
        <v>0</v>
      </c>
      <c r="Y34" s="44">
        <f>+SUMIFS('Data Down'!$N:$N,'Data Down'!$D:$D,'Summary KPI'!B34,'Data Down'!$R:$R,'Summary KPI'!$Y$7,'Data Down'!$C:$C,"&lt;="&amp;'Summary KPI'!$G$5,'Data Down'!$C:$C,"&gt;="&amp;'Summary KPI'!$E$5)</f>
        <v>13.733355306763947</v>
      </c>
      <c r="Z34" s="44">
        <f>+SUMIFS('Data Down'!$N:$N,'Data Down'!$D:$D,'Summary KPI'!B34,'Data Down'!$R:$R,'Summary KPI'!$Z$7,'Data Down'!$C:$C,"&lt;="&amp;'Summary KPI'!$G$5,'Data Down'!$C:$C,"&gt;="&amp;'Summary KPI'!$E$5)</f>
        <v>0</v>
      </c>
      <c r="AA34" s="44">
        <f>+SUMIFS('Data Down'!$N:$N,'Data Down'!$D:$D,'Summary KPI'!B34,'Data Down'!$R:$R,'Summary KPI'!$AA$7,'Data Down'!$C:$C,"&lt;="&amp;'Summary KPI'!$G$5,'Data Down'!$C:$C,"&gt;="&amp;'Summary KPI'!$E$5)</f>
        <v>0</v>
      </c>
      <c r="AB34" s="44">
        <f>+SUMIFS('Data Down'!$N:$N,'Data Down'!$D:$D,'Summary KPI'!B34,'Data Down'!$R:$R,'Summary KPI'!$AB$7,'Data Down'!$C:$C,"&lt;="&amp;'Summary KPI'!$G$5,'Data Down'!$C:$C,"&gt;="&amp;'Summary KPI'!$E$5)</f>
        <v>0</v>
      </c>
      <c r="AC34" s="44">
        <f>+SUMIFS('Data Down'!$N:$N,'Data Down'!$D:$D,'Summary KPI'!B34,'Data Down'!$R:$R,'Summary KPI'!$AC$7,'Data Down'!$C:$C,"&lt;="&amp;'Summary KPI'!$G$5,'Data Down'!$C:$C,"&gt;="&amp;'Summary KPI'!$E$5)</f>
        <v>0</v>
      </c>
      <c r="AD34" s="45">
        <f t="shared" si="13"/>
        <v>0.98092589540727226</v>
      </c>
      <c r="AE34" s="45">
        <f t="shared" si="14"/>
        <v>0.6069444444444444</v>
      </c>
      <c r="AF34" s="45">
        <f t="shared" si="15"/>
        <v>0.96953108718253789</v>
      </c>
      <c r="AG34" s="45">
        <f t="shared" si="16"/>
        <v>0.6069444444444444</v>
      </c>
      <c r="AH34" s="44">
        <f t="shared" si="17"/>
        <v>19.863636363636363</v>
      </c>
      <c r="AI34" s="44">
        <f t="shared" si="18"/>
        <v>27.3125</v>
      </c>
      <c r="AJ34" s="44">
        <f t="shared" si="19"/>
        <v>0.62424342303472491</v>
      </c>
      <c r="AK34" s="45">
        <f t="shared" si="20"/>
        <v>0</v>
      </c>
      <c r="AL34" s="45">
        <f t="shared" si="21"/>
        <v>0.27272727272727271</v>
      </c>
      <c r="AM34" s="45">
        <f t="shared" si="22"/>
        <v>0.72727272727272729</v>
      </c>
      <c r="AN34" s="45">
        <f t="shared" si="23"/>
        <v>0.43810679611848002</v>
      </c>
      <c r="AO34" s="45">
        <f t="shared" si="24"/>
        <v>0.56189320388151998</v>
      </c>
      <c r="AP34" s="46"/>
      <c r="AQ34" s="47">
        <f t="shared" si="25"/>
        <v>13.733355306763947</v>
      </c>
      <c r="AR34" s="47">
        <f t="shared" si="26"/>
        <v>22</v>
      </c>
      <c r="AS34" s="46"/>
      <c r="AT34" s="46" t="s">
        <v>165</v>
      </c>
      <c r="AU34" s="46"/>
      <c r="AV34" s="48">
        <v>0.9</v>
      </c>
      <c r="AW34" s="49">
        <v>120</v>
      </c>
      <c r="AX34" s="49">
        <v>6</v>
      </c>
    </row>
    <row r="35" spans="1:50" ht="15" customHeight="1">
      <c r="A35" s="38">
        <f t="shared" si="28"/>
        <v>26</v>
      </c>
      <c r="B35" s="39" t="s">
        <v>30</v>
      </c>
      <c r="C35" s="39" t="str">
        <f>VLOOKUP(B35,Sort!B:C,2,FALSE)</f>
        <v>AXOR 3336K</v>
      </c>
      <c r="D35" s="40">
        <f t="array" ref="D35">INDEX(HM_Unit!D:D,MATCH('Summary KPI'!B35,HM_Unit!A:A,0))</f>
        <v>19353</v>
      </c>
      <c r="E35" s="40">
        <f t="array" ref="E35">INDEX(HM_Unit!CD:CD,MATCH('Summary KPI'!B35,HM_Unit!A:A,0))</f>
        <v>19775</v>
      </c>
      <c r="F35" s="41">
        <f t="shared" si="6"/>
        <v>422</v>
      </c>
      <c r="G35" s="41">
        <f t="shared" si="7"/>
        <v>42.133400746510745</v>
      </c>
      <c r="H35" s="41">
        <f t="shared" si="8"/>
        <v>0</v>
      </c>
      <c r="I35" s="41">
        <f t="shared" si="9"/>
        <v>0</v>
      </c>
      <c r="J35" s="41">
        <f t="shared" si="10"/>
        <v>255.86659925348926</v>
      </c>
      <c r="K35" s="41">
        <f t="shared" si="11"/>
        <v>720</v>
      </c>
      <c r="L35" s="41">
        <f t="shared" si="12"/>
        <v>720</v>
      </c>
      <c r="M35" s="42">
        <f>SUMIFS('Data Down'!U:U,'Data Down'!D:D,'Summary KPI'!B35,'Data Down'!Q:Q,'Summary KPI'!$M$8,'Data Down'!$C:$C,"&lt;="&amp;'Summary KPI'!$G$5,'Data Down'!$C:$C,"&gt;="&amp;'Summary KPI'!$E$5)</f>
        <v>0</v>
      </c>
      <c r="N35" s="42">
        <f>SUMIFS('Data Down'!U:U,'Data Down'!D:D,'Summary KPI'!B35,'Data Down'!Q:Q,'Summary KPI'!$N$8,'Data Down'!$C:$C,"&lt;="&amp;'Summary KPI'!$G$5,'Data Down'!$C:$C,"&gt;="&amp;'Summary KPI'!$E$5)</f>
        <v>6</v>
      </c>
      <c r="O35" s="42">
        <f>SUMIFS('Data Down'!U:U,'Data Down'!D:D,'Summary KPI'!B35,'Data Down'!Q:Q,'Summary KPI'!$O$8,'Data Down'!$C:$C,"&lt;="&amp;'Summary KPI'!$G$5,'Data Down'!$C:$C,"&gt;="&amp;'Summary KPI'!$E$5)</f>
        <v>16</v>
      </c>
      <c r="P35" s="43">
        <f>SUMIFS('Data Down'!U:U,'Data Down'!D:D,'Summary KPI'!B35,'Data Down'!Q:Q,'Summary KPI'!$P$8,'Data Down'!$C:$C,"&lt;="&amp;'Summary KPI'!$G$5,'Data Down'!$C:$C,"&gt;="&amp;'Summary KPI'!$E$5)</f>
        <v>0</v>
      </c>
      <c r="Q35" s="41">
        <f>SUMIFS('Data Down'!N:N,'Data Down'!$D:$D,'Summary KPI'!$B35,'Data Down'!$Q:$Q,'Summary KPI'!$Q$8,'Data Down'!$C:$C,"&lt;="&amp;'Summary KPI'!$G$5,'Data Down'!$C:$C,"&gt;="&amp;'Summary KPI'!$E$5)</f>
        <v>0</v>
      </c>
      <c r="R35" s="41">
        <f>SUMIFS('Data Down'!N:N,'Data Down'!D:D,'Summary KPI'!B35,'Data Down'!Q:Q,'Summary KPI'!$R$8,'Data Down'!$C:$C,"&lt;="&amp;'Summary KPI'!$G$5,'Data Down'!$C:$C,"&gt;="&amp;'Summary KPI'!$E$5)</f>
        <v>6.5000103999002343</v>
      </c>
      <c r="S35" s="41">
        <f>SUMIFS('Data Down'!N:N,'Data Down'!D:D,'Summary KPI'!B35,'Data Down'!Q:Q,'Summary KPI'!$S$8,'Data Down'!$C:$C,"&lt;="&amp;'Summary KPI'!$G$5,'Data Down'!$C:$C,"&gt;="&amp;'Summary KPI'!$E$5)</f>
        <v>35.633390346610511</v>
      </c>
      <c r="T35" s="41">
        <f>SUMIFS('Data Down'!N:N,'Data Down'!D:D,'Summary KPI'!B35,'Data Down'!Q:Q,'Summary KPI'!$T$8,'Data Down'!$C:$C,"&lt;="&amp;'Summary KPI'!$G$5,'Data Down'!$C:$C,"&gt;="&amp;'Summary KPI'!$E$5)</f>
        <v>0</v>
      </c>
      <c r="U35" s="44">
        <f>+SUMIFS('Data Down'!$N:$N,'Data Down'!$D:$D,'Summary KPI'!B35,'Data Down'!$R:$R,'Summary KPI'!$U$7,'Data Down'!$C:$C,"&lt;="&amp;'Summary KPI'!$G$5,'Data Down'!$C:$C,"&gt;="&amp;'Summary KPI'!$E$5)</f>
        <v>0</v>
      </c>
      <c r="V35" s="44">
        <f>+SUMIFS('Data Down'!$N:$N,'Data Down'!$D:$D,'Summary KPI'!B35,'Data Down'!$R:$R,'Summary KPI'!$V$7,'Data Down'!$C:$C,"&lt;="&amp;'Summary KPI'!$G$5,'Data Down'!$C:$C,"&gt;="&amp;'Summary KPI'!$E$5)</f>
        <v>0</v>
      </c>
      <c r="W35" s="44">
        <f>+SUMIFS('Data Down'!$N:$N,'Data Down'!$D:$D,'Summary KPI'!B35,'Data Down'!$R:$R,'Summary KPI'!$W$7,'Data Down'!$C:$C,"&lt;="&amp;'Summary KPI'!$G$5,'Data Down'!$C:$C,"&gt;="&amp;'Summary KPI'!$E$5)</f>
        <v>0</v>
      </c>
      <c r="X35" s="44">
        <f>+SUMIFS('Data Down'!$N:$N,'Data Down'!$D:$D,'Summary KPI'!B35,'Data Down'!$R:$R,'Summary KPI'!$X$7,'Data Down'!$C:$C,"&lt;="&amp;'Summary KPI'!$G$5,'Data Down'!$C:$C,"&gt;="&amp;'Summary KPI'!$E$5)</f>
        <v>0</v>
      </c>
      <c r="Y35" s="44">
        <f>+SUMIFS('Data Down'!$N:$N,'Data Down'!$D:$D,'Summary KPI'!B35,'Data Down'!$R:$R,'Summary KPI'!$Y$7,'Data Down'!$C:$C,"&lt;="&amp;'Summary KPI'!$G$5,'Data Down'!$C:$C,"&gt;="&amp;'Summary KPI'!$E$5)</f>
        <v>42.133400746510752</v>
      </c>
      <c r="Z35" s="44">
        <f>+SUMIFS('Data Down'!$N:$N,'Data Down'!$D:$D,'Summary KPI'!B35,'Data Down'!$R:$R,'Summary KPI'!$Z$7,'Data Down'!$C:$C,"&lt;="&amp;'Summary KPI'!$G$5,'Data Down'!$C:$C,"&gt;="&amp;'Summary KPI'!$E$5)</f>
        <v>0</v>
      </c>
      <c r="AA35" s="44">
        <f>+SUMIFS('Data Down'!$N:$N,'Data Down'!$D:$D,'Summary KPI'!B35,'Data Down'!$R:$R,'Summary KPI'!$AA$7,'Data Down'!$C:$C,"&lt;="&amp;'Summary KPI'!$G$5,'Data Down'!$C:$C,"&gt;="&amp;'Summary KPI'!$E$5)</f>
        <v>0</v>
      </c>
      <c r="AB35" s="44">
        <f>+SUMIFS('Data Down'!$N:$N,'Data Down'!$D:$D,'Summary KPI'!B35,'Data Down'!$R:$R,'Summary KPI'!$AB$7,'Data Down'!$C:$C,"&lt;="&amp;'Summary KPI'!$G$5,'Data Down'!$C:$C,"&gt;="&amp;'Summary KPI'!$E$5)</f>
        <v>0</v>
      </c>
      <c r="AC35" s="44">
        <f>+SUMIFS('Data Down'!$N:$N,'Data Down'!$D:$D,'Summary KPI'!B35,'Data Down'!$R:$R,'Summary KPI'!$AC$7,'Data Down'!$C:$C,"&lt;="&amp;'Summary KPI'!$G$5,'Data Down'!$C:$C,"&gt;="&amp;'Summary KPI'!$E$5)</f>
        <v>0</v>
      </c>
      <c r="AD35" s="45">
        <f t="shared" si="13"/>
        <v>0.94148138785206847</v>
      </c>
      <c r="AE35" s="45">
        <f t="shared" si="14"/>
        <v>0.58611111111111114</v>
      </c>
      <c r="AF35" s="45">
        <f t="shared" si="15"/>
        <v>0.90922135601802523</v>
      </c>
      <c r="AG35" s="45">
        <f t="shared" si="16"/>
        <v>0.58611111111111114</v>
      </c>
      <c r="AH35" s="44">
        <f t="shared" si="17"/>
        <v>19.181818181818183</v>
      </c>
      <c r="AI35" s="44">
        <f t="shared" si="18"/>
        <v>26.375</v>
      </c>
      <c r="AJ35" s="44">
        <f t="shared" si="19"/>
        <v>1.9151545793868521</v>
      </c>
      <c r="AK35" s="45">
        <f t="shared" si="20"/>
        <v>0</v>
      </c>
      <c r="AL35" s="45">
        <f t="shared" si="21"/>
        <v>0.27272727272727271</v>
      </c>
      <c r="AM35" s="45">
        <f t="shared" si="22"/>
        <v>0.72727272727272729</v>
      </c>
      <c r="AN35" s="45">
        <f t="shared" si="23"/>
        <v>0.15427215189693724</v>
      </c>
      <c r="AO35" s="45">
        <f t="shared" si="24"/>
        <v>0.84572784810306278</v>
      </c>
      <c r="AP35" s="46"/>
      <c r="AQ35" s="47">
        <f t="shared" si="25"/>
        <v>42.133400746510745</v>
      </c>
      <c r="AR35" s="47">
        <f t="shared" si="26"/>
        <v>22</v>
      </c>
      <c r="AS35" s="46"/>
      <c r="AT35" s="46" t="s">
        <v>165</v>
      </c>
      <c r="AU35" s="46"/>
      <c r="AV35" s="48">
        <v>0.9</v>
      </c>
      <c r="AW35" s="49">
        <v>120</v>
      </c>
      <c r="AX35" s="49">
        <v>6</v>
      </c>
    </row>
    <row r="36" spans="1:50" ht="15" customHeight="1">
      <c r="A36" s="38">
        <f t="shared" si="28"/>
        <v>27</v>
      </c>
      <c r="B36" s="39" t="s">
        <v>31</v>
      </c>
      <c r="C36" s="39" t="str">
        <f>VLOOKUP(B36,Sort!B:C,2,FALSE)</f>
        <v>AXOR 3336K</v>
      </c>
      <c r="D36" s="40">
        <f t="array" ref="D36">INDEX(HM_Unit!D:D,MATCH('Summary KPI'!B36,HM_Unit!A:A,0))</f>
        <v>19634</v>
      </c>
      <c r="E36" s="40">
        <f t="array" ref="E36">INDEX(HM_Unit!CD:CD,MATCH('Summary KPI'!B36,HM_Unit!A:A,0))</f>
        <v>20050</v>
      </c>
      <c r="F36" s="41">
        <f t="shared" si="6"/>
        <v>416</v>
      </c>
      <c r="G36" s="41">
        <f t="shared" si="7"/>
        <v>19.516697893088413</v>
      </c>
      <c r="H36" s="41">
        <f t="shared" si="8"/>
        <v>0</v>
      </c>
      <c r="I36" s="41">
        <f t="shared" si="9"/>
        <v>0</v>
      </c>
      <c r="J36" s="41">
        <f t="shared" si="10"/>
        <v>284.48330210691159</v>
      </c>
      <c r="K36" s="41">
        <f t="shared" si="11"/>
        <v>720</v>
      </c>
      <c r="L36" s="41">
        <f t="shared" si="12"/>
        <v>720</v>
      </c>
      <c r="M36" s="42">
        <f>SUMIFS('Data Down'!U:U,'Data Down'!D:D,'Summary KPI'!B36,'Data Down'!Q:Q,'Summary KPI'!$M$8,'Data Down'!$C:$C,"&lt;="&amp;'Summary KPI'!$G$5,'Data Down'!$C:$C,"&gt;="&amp;'Summary KPI'!$E$5)</f>
        <v>0</v>
      </c>
      <c r="N36" s="42">
        <f>SUMIFS('Data Down'!U:U,'Data Down'!D:D,'Summary KPI'!B36,'Data Down'!Q:Q,'Summary KPI'!$N$8,'Data Down'!$C:$C,"&lt;="&amp;'Summary KPI'!$G$5,'Data Down'!$C:$C,"&gt;="&amp;'Summary KPI'!$E$5)</f>
        <v>6</v>
      </c>
      <c r="O36" s="42">
        <f>SUMIFS('Data Down'!U:U,'Data Down'!D:D,'Summary KPI'!B36,'Data Down'!Q:Q,'Summary KPI'!$O$8,'Data Down'!$C:$C,"&lt;="&amp;'Summary KPI'!$G$5,'Data Down'!$C:$C,"&gt;="&amp;'Summary KPI'!$E$5)</f>
        <v>12</v>
      </c>
      <c r="P36" s="43">
        <f>SUMIFS('Data Down'!U:U,'Data Down'!D:D,'Summary KPI'!B36,'Data Down'!Q:Q,'Summary KPI'!$P$8,'Data Down'!$C:$C,"&lt;="&amp;'Summary KPI'!$G$5,'Data Down'!$C:$C,"&gt;="&amp;'Summary KPI'!$E$5)</f>
        <v>0</v>
      </c>
      <c r="Q36" s="41">
        <f>SUMIFS('Data Down'!N:N,'Data Down'!$D:$D,'Summary KPI'!$B36,'Data Down'!$Q:$Q,'Summary KPI'!$Q$8,'Data Down'!$C:$C,"&lt;="&amp;'Summary KPI'!$G$5,'Data Down'!$C:$C,"&gt;="&amp;'Summary KPI'!$E$5)</f>
        <v>0</v>
      </c>
      <c r="R36" s="41">
        <f>SUMIFS('Data Down'!N:N,'Data Down'!D:D,'Summary KPI'!B36,'Data Down'!Q:Q,'Summary KPI'!$R$8,'Data Down'!$C:$C,"&lt;="&amp;'Summary KPI'!$G$5,'Data Down'!$C:$C,"&gt;="&amp;'Summary KPI'!$E$5)</f>
        <v>9.7500155998503573</v>
      </c>
      <c r="S36" s="41">
        <f>SUMIFS('Data Down'!N:N,'Data Down'!D:D,'Summary KPI'!B36,'Data Down'!Q:Q,'Summary KPI'!$S$8,'Data Down'!$C:$C,"&lt;="&amp;'Summary KPI'!$G$5,'Data Down'!$C:$C,"&gt;="&amp;'Summary KPI'!$E$5)</f>
        <v>9.7666822932380573</v>
      </c>
      <c r="T36" s="41">
        <f>SUMIFS('Data Down'!N:N,'Data Down'!D:D,'Summary KPI'!B36,'Data Down'!Q:Q,'Summary KPI'!$T$8,'Data Down'!$C:$C,"&lt;="&amp;'Summary KPI'!$G$5,'Data Down'!$C:$C,"&gt;="&amp;'Summary KPI'!$E$5)</f>
        <v>0</v>
      </c>
      <c r="U36" s="44">
        <f>+SUMIFS('Data Down'!$N:$N,'Data Down'!$D:$D,'Summary KPI'!B36,'Data Down'!$R:$R,'Summary KPI'!$U$7,'Data Down'!$C:$C,"&lt;="&amp;'Summary KPI'!$G$5,'Data Down'!$C:$C,"&gt;="&amp;'Summary KPI'!$E$5)</f>
        <v>0</v>
      </c>
      <c r="V36" s="44">
        <f>+SUMIFS('Data Down'!$N:$N,'Data Down'!$D:$D,'Summary KPI'!B36,'Data Down'!$R:$R,'Summary KPI'!$V$7,'Data Down'!$C:$C,"&lt;="&amp;'Summary KPI'!$G$5,'Data Down'!$C:$C,"&gt;="&amp;'Summary KPI'!$E$5)</f>
        <v>0</v>
      </c>
      <c r="W36" s="44">
        <f>+SUMIFS('Data Down'!$N:$N,'Data Down'!$D:$D,'Summary KPI'!B36,'Data Down'!$R:$R,'Summary KPI'!$W$7,'Data Down'!$C:$C,"&lt;="&amp;'Summary KPI'!$G$5,'Data Down'!$C:$C,"&gt;="&amp;'Summary KPI'!$E$5)</f>
        <v>0</v>
      </c>
      <c r="X36" s="44">
        <f>+SUMIFS('Data Down'!$N:$N,'Data Down'!$D:$D,'Summary KPI'!B36,'Data Down'!$R:$R,'Summary KPI'!$X$7,'Data Down'!$C:$C,"&lt;="&amp;'Summary KPI'!$G$5,'Data Down'!$C:$C,"&gt;="&amp;'Summary KPI'!$E$5)</f>
        <v>0</v>
      </c>
      <c r="Y36" s="44">
        <f>+SUMIFS('Data Down'!$N:$N,'Data Down'!$D:$D,'Summary KPI'!B36,'Data Down'!$R:$R,'Summary KPI'!$Y$7,'Data Down'!$C:$C,"&lt;="&amp;'Summary KPI'!$G$5,'Data Down'!$C:$C,"&gt;="&amp;'Summary KPI'!$E$5)</f>
        <v>19.51669789308842</v>
      </c>
      <c r="Z36" s="44">
        <f>+SUMIFS('Data Down'!$N:$N,'Data Down'!$D:$D,'Summary KPI'!B36,'Data Down'!$R:$R,'Summary KPI'!$Z$7,'Data Down'!$C:$C,"&lt;="&amp;'Summary KPI'!$G$5,'Data Down'!$C:$C,"&gt;="&amp;'Summary KPI'!$E$5)</f>
        <v>0</v>
      </c>
      <c r="AA36" s="44">
        <f>+SUMIFS('Data Down'!$N:$N,'Data Down'!$D:$D,'Summary KPI'!B36,'Data Down'!$R:$R,'Summary KPI'!$AA$7,'Data Down'!$C:$C,"&lt;="&amp;'Summary KPI'!$G$5,'Data Down'!$C:$C,"&gt;="&amp;'Summary KPI'!$E$5)</f>
        <v>0</v>
      </c>
      <c r="AB36" s="44">
        <f>+SUMIFS('Data Down'!$N:$N,'Data Down'!$D:$D,'Summary KPI'!B36,'Data Down'!$R:$R,'Summary KPI'!$AB$7,'Data Down'!$C:$C,"&lt;="&amp;'Summary KPI'!$G$5,'Data Down'!$C:$C,"&gt;="&amp;'Summary KPI'!$E$5)</f>
        <v>0</v>
      </c>
      <c r="AC36" s="44">
        <f>+SUMIFS('Data Down'!$N:$N,'Data Down'!$D:$D,'Summary KPI'!B36,'Data Down'!$R:$R,'Summary KPI'!$AC$7,'Data Down'!$C:$C,"&lt;="&amp;'Summary KPI'!$G$5,'Data Down'!$C:$C,"&gt;="&amp;'Summary KPI'!$E$5)</f>
        <v>0</v>
      </c>
      <c r="AD36" s="45">
        <f t="shared" si="13"/>
        <v>0.97289347514848823</v>
      </c>
      <c r="AE36" s="45">
        <f t="shared" si="14"/>
        <v>0.57777777777777772</v>
      </c>
      <c r="AF36" s="45">
        <f t="shared" si="15"/>
        <v>0.95518725691229545</v>
      </c>
      <c r="AG36" s="45">
        <f t="shared" si="16"/>
        <v>0.57777777777777772</v>
      </c>
      <c r="AH36" s="44">
        <f t="shared" si="17"/>
        <v>23.111111111111111</v>
      </c>
      <c r="AI36" s="44">
        <f t="shared" si="18"/>
        <v>34.666666666666664</v>
      </c>
      <c r="AJ36" s="44">
        <f t="shared" si="19"/>
        <v>1.0842609940604673</v>
      </c>
      <c r="AK36" s="45">
        <f t="shared" si="20"/>
        <v>0</v>
      </c>
      <c r="AL36" s="45">
        <f t="shared" si="21"/>
        <v>0.33333333333333331</v>
      </c>
      <c r="AM36" s="45">
        <f t="shared" si="22"/>
        <v>0.66666666666666663</v>
      </c>
      <c r="AN36" s="45">
        <f t="shared" si="23"/>
        <v>0.49957301451610825</v>
      </c>
      <c r="AO36" s="45">
        <f t="shared" si="24"/>
        <v>0.50042698548389186</v>
      </c>
      <c r="AP36" s="46"/>
      <c r="AQ36" s="47">
        <f t="shared" si="25"/>
        <v>19.516697893088413</v>
      </c>
      <c r="AR36" s="47">
        <f t="shared" si="26"/>
        <v>18</v>
      </c>
      <c r="AS36" s="46"/>
      <c r="AT36" s="46" t="s">
        <v>165</v>
      </c>
      <c r="AU36" s="46"/>
      <c r="AV36" s="48">
        <v>0.9</v>
      </c>
      <c r="AW36" s="49">
        <v>120</v>
      </c>
      <c r="AX36" s="49">
        <v>6</v>
      </c>
    </row>
    <row r="37" spans="1:50" ht="15" customHeight="1">
      <c r="A37" s="38">
        <f t="shared" si="28"/>
        <v>28</v>
      </c>
      <c r="B37" s="39" t="s">
        <v>32</v>
      </c>
      <c r="C37" s="39" t="str">
        <f>VLOOKUP(B37,Sort!B:C,2,FALSE)</f>
        <v>AXOR 3336K</v>
      </c>
      <c r="D37" s="40">
        <f t="array" ref="D37">INDEX(HM_Unit!D:D,MATCH('Summary KPI'!B37,HM_Unit!A:A,0))</f>
        <v>17801</v>
      </c>
      <c r="E37" s="40">
        <f t="array" ref="E37">INDEX(HM_Unit!CD:CD,MATCH('Summary KPI'!B37,HM_Unit!A:A,0))</f>
        <v>18194</v>
      </c>
      <c r="F37" s="41">
        <f t="shared" si="6"/>
        <v>393</v>
      </c>
      <c r="G37" s="41">
        <f t="shared" si="7"/>
        <v>40.916732133050125</v>
      </c>
      <c r="H37" s="41">
        <f t="shared" si="8"/>
        <v>0</v>
      </c>
      <c r="I37" s="41">
        <f t="shared" si="9"/>
        <v>0</v>
      </c>
      <c r="J37" s="41">
        <f t="shared" si="10"/>
        <v>286.08326786694988</v>
      </c>
      <c r="K37" s="41">
        <f t="shared" si="11"/>
        <v>720</v>
      </c>
      <c r="L37" s="41">
        <f t="shared" si="12"/>
        <v>720</v>
      </c>
      <c r="M37" s="42">
        <f>SUMIFS('Data Down'!U:U,'Data Down'!D:D,'Summary KPI'!B37,'Data Down'!Q:Q,'Summary KPI'!$M$8,'Data Down'!$C:$C,"&lt;="&amp;'Summary KPI'!$G$5,'Data Down'!$C:$C,"&gt;="&amp;'Summary KPI'!$E$5)</f>
        <v>0</v>
      </c>
      <c r="N37" s="42">
        <f>SUMIFS('Data Down'!U:U,'Data Down'!D:D,'Summary KPI'!B37,'Data Down'!Q:Q,'Summary KPI'!$N$8,'Data Down'!$C:$C,"&lt;="&amp;'Summary KPI'!$G$5,'Data Down'!$C:$C,"&gt;="&amp;'Summary KPI'!$E$5)</f>
        <v>4</v>
      </c>
      <c r="O37" s="42">
        <f>SUMIFS('Data Down'!U:U,'Data Down'!D:D,'Summary KPI'!B37,'Data Down'!Q:Q,'Summary KPI'!$O$8,'Data Down'!$C:$C,"&lt;="&amp;'Summary KPI'!$G$5,'Data Down'!$C:$C,"&gt;="&amp;'Summary KPI'!$E$5)</f>
        <v>12</v>
      </c>
      <c r="P37" s="43">
        <f>SUMIFS('Data Down'!U:U,'Data Down'!D:D,'Summary KPI'!B37,'Data Down'!Q:Q,'Summary KPI'!$P$8,'Data Down'!$C:$C,"&lt;="&amp;'Summary KPI'!$G$5,'Data Down'!$C:$C,"&gt;="&amp;'Summary KPI'!$E$5)</f>
        <v>0</v>
      </c>
      <c r="Q37" s="41">
        <f>SUMIFS('Data Down'!N:N,'Data Down'!$D:$D,'Summary KPI'!$B37,'Data Down'!$Q:$Q,'Summary KPI'!$Q$8,'Data Down'!$C:$C,"&lt;="&amp;'Summary KPI'!$G$5,'Data Down'!$C:$C,"&gt;="&amp;'Summary KPI'!$E$5)</f>
        <v>0</v>
      </c>
      <c r="R37" s="41">
        <f>SUMIFS('Data Down'!N:N,'Data Down'!D:D,'Summary KPI'!B37,'Data Down'!Q:Q,'Summary KPI'!$R$8,'Data Down'!$C:$C,"&lt;="&amp;'Summary KPI'!$G$5,'Data Down'!$C:$C,"&gt;="&amp;'Summary KPI'!$E$5)</f>
        <v>2.7500043998906318</v>
      </c>
      <c r="S37" s="41">
        <f>SUMIFS('Data Down'!N:N,'Data Down'!D:D,'Summary KPI'!B37,'Data Down'!Q:Q,'Summary KPI'!$S$8,'Data Down'!$C:$C,"&lt;="&amp;'Summary KPI'!$G$5,'Data Down'!$C:$C,"&gt;="&amp;'Summary KPI'!$E$5)</f>
        <v>38.16672773315949</v>
      </c>
      <c r="T37" s="41">
        <f>SUMIFS('Data Down'!N:N,'Data Down'!D:D,'Summary KPI'!B37,'Data Down'!Q:Q,'Summary KPI'!$T$8,'Data Down'!$C:$C,"&lt;="&amp;'Summary KPI'!$G$5,'Data Down'!$C:$C,"&gt;="&amp;'Summary KPI'!$E$5)</f>
        <v>0</v>
      </c>
      <c r="U37" s="44">
        <f>+SUMIFS('Data Down'!$N:$N,'Data Down'!$D:$D,'Summary KPI'!B37,'Data Down'!$R:$R,'Summary KPI'!$U$7,'Data Down'!$C:$C,"&lt;="&amp;'Summary KPI'!$G$5,'Data Down'!$C:$C,"&gt;="&amp;'Summary KPI'!$E$5)</f>
        <v>0</v>
      </c>
      <c r="V37" s="44">
        <f>+SUMIFS('Data Down'!$N:$N,'Data Down'!$D:$D,'Summary KPI'!B37,'Data Down'!$R:$R,'Summary KPI'!$V$7,'Data Down'!$C:$C,"&lt;="&amp;'Summary KPI'!$G$5,'Data Down'!$C:$C,"&gt;="&amp;'Summary KPI'!$E$5)</f>
        <v>0</v>
      </c>
      <c r="W37" s="44">
        <f>+SUMIFS('Data Down'!$N:$N,'Data Down'!$D:$D,'Summary KPI'!B37,'Data Down'!$R:$R,'Summary KPI'!$W$7,'Data Down'!$C:$C,"&lt;="&amp;'Summary KPI'!$G$5,'Data Down'!$C:$C,"&gt;="&amp;'Summary KPI'!$E$5)</f>
        <v>0</v>
      </c>
      <c r="X37" s="44">
        <f>+SUMIFS('Data Down'!$N:$N,'Data Down'!$D:$D,'Summary KPI'!B37,'Data Down'!$R:$R,'Summary KPI'!$X$7,'Data Down'!$C:$C,"&lt;="&amp;'Summary KPI'!$G$5,'Data Down'!$C:$C,"&gt;="&amp;'Summary KPI'!$E$5)</f>
        <v>0</v>
      </c>
      <c r="Y37" s="44">
        <f>+SUMIFS('Data Down'!$N:$N,'Data Down'!$D:$D,'Summary KPI'!B37,'Data Down'!$R:$R,'Summary KPI'!$Y$7,'Data Down'!$C:$C,"&lt;="&amp;'Summary KPI'!$G$5,'Data Down'!$C:$C,"&gt;="&amp;'Summary KPI'!$E$5)</f>
        <v>40.916732133050125</v>
      </c>
      <c r="Z37" s="44">
        <f>+SUMIFS('Data Down'!$N:$N,'Data Down'!$D:$D,'Summary KPI'!B37,'Data Down'!$R:$R,'Summary KPI'!$Z$7,'Data Down'!$C:$C,"&lt;="&amp;'Summary KPI'!$G$5,'Data Down'!$C:$C,"&gt;="&amp;'Summary KPI'!$E$5)</f>
        <v>0</v>
      </c>
      <c r="AA37" s="44">
        <f>+SUMIFS('Data Down'!$N:$N,'Data Down'!$D:$D,'Summary KPI'!B37,'Data Down'!$R:$R,'Summary KPI'!$AA$7,'Data Down'!$C:$C,"&lt;="&amp;'Summary KPI'!$G$5,'Data Down'!$C:$C,"&gt;="&amp;'Summary KPI'!$E$5)</f>
        <v>0</v>
      </c>
      <c r="AB37" s="44">
        <f>+SUMIFS('Data Down'!$N:$N,'Data Down'!$D:$D,'Summary KPI'!B37,'Data Down'!$R:$R,'Summary KPI'!$AB$7,'Data Down'!$C:$C,"&lt;="&amp;'Summary KPI'!$G$5,'Data Down'!$C:$C,"&gt;="&amp;'Summary KPI'!$E$5)</f>
        <v>0</v>
      </c>
      <c r="AC37" s="44">
        <f>+SUMIFS('Data Down'!$N:$N,'Data Down'!$D:$D,'Summary KPI'!B37,'Data Down'!$R:$R,'Summary KPI'!$AC$7,'Data Down'!$C:$C,"&lt;="&amp;'Summary KPI'!$G$5,'Data Down'!$C:$C,"&gt;="&amp;'Summary KPI'!$E$5)</f>
        <v>0</v>
      </c>
      <c r="AD37" s="45">
        <f t="shared" si="13"/>
        <v>0.94317120537076371</v>
      </c>
      <c r="AE37" s="45">
        <f t="shared" si="14"/>
        <v>0.54583333333333328</v>
      </c>
      <c r="AF37" s="45">
        <f t="shared" si="15"/>
        <v>0.90570372354181539</v>
      </c>
      <c r="AG37" s="45">
        <f t="shared" si="16"/>
        <v>0.54583333333333328</v>
      </c>
      <c r="AH37" s="44">
        <f t="shared" si="17"/>
        <v>24.5625</v>
      </c>
      <c r="AI37" s="44">
        <f t="shared" si="18"/>
        <v>32.75</v>
      </c>
      <c r="AJ37" s="44">
        <f t="shared" si="19"/>
        <v>2.5572957583156328</v>
      </c>
      <c r="AK37" s="45">
        <f t="shared" si="20"/>
        <v>0</v>
      </c>
      <c r="AL37" s="45">
        <f t="shared" si="21"/>
        <v>0.25</v>
      </c>
      <c r="AM37" s="45">
        <f t="shared" si="22"/>
        <v>0.75</v>
      </c>
      <c r="AN37" s="45">
        <f t="shared" si="23"/>
        <v>6.7209775965205693E-2</v>
      </c>
      <c r="AO37" s="45">
        <f t="shared" si="24"/>
        <v>0.93279022403479428</v>
      </c>
      <c r="AP37" s="46"/>
      <c r="AQ37" s="47">
        <f t="shared" si="25"/>
        <v>40.916732133050125</v>
      </c>
      <c r="AR37" s="47">
        <f t="shared" si="26"/>
        <v>16</v>
      </c>
      <c r="AS37" s="46"/>
      <c r="AT37" s="46" t="s">
        <v>165</v>
      </c>
      <c r="AU37" s="46"/>
      <c r="AV37" s="48">
        <v>0.9</v>
      </c>
      <c r="AW37" s="49">
        <v>120</v>
      </c>
      <c r="AX37" s="49">
        <v>6</v>
      </c>
    </row>
    <row r="38" spans="1:50" ht="15" customHeight="1">
      <c r="A38" s="38">
        <f t="shared" si="28"/>
        <v>29</v>
      </c>
      <c r="B38" s="39" t="s">
        <v>33</v>
      </c>
      <c r="C38" s="39" t="str">
        <f>VLOOKUP(B38,Sort!B:C,2,FALSE)</f>
        <v>AXOR 3336K</v>
      </c>
      <c r="D38" s="40">
        <f t="array" ref="D38">INDEX(HM_Unit!D:D,MATCH('Summary KPI'!B38,HM_Unit!A:A,0))</f>
        <v>19010</v>
      </c>
      <c r="E38" s="40">
        <f t="array" ref="E38">INDEX(HM_Unit!CD:CD,MATCH('Summary KPI'!B38,HM_Unit!A:A,0))</f>
        <v>19408</v>
      </c>
      <c r="F38" s="41">
        <f t="shared" si="6"/>
        <v>398</v>
      </c>
      <c r="G38" s="41">
        <f t="shared" si="7"/>
        <v>62.533433387051986</v>
      </c>
      <c r="H38" s="41">
        <f t="shared" si="8"/>
        <v>0</v>
      </c>
      <c r="I38" s="41">
        <f t="shared" si="9"/>
        <v>0</v>
      </c>
      <c r="J38" s="41">
        <f t="shared" si="10"/>
        <v>259.46656661294799</v>
      </c>
      <c r="K38" s="41">
        <f t="shared" si="11"/>
        <v>720</v>
      </c>
      <c r="L38" s="41">
        <f t="shared" si="12"/>
        <v>720</v>
      </c>
      <c r="M38" s="42">
        <f>SUMIFS('Data Down'!U:U,'Data Down'!D:D,'Summary KPI'!B38,'Data Down'!Q:Q,'Summary KPI'!$M$8,'Data Down'!$C:$C,"&lt;="&amp;'Summary KPI'!$G$5,'Data Down'!$C:$C,"&gt;="&amp;'Summary KPI'!$E$5)</f>
        <v>0</v>
      </c>
      <c r="N38" s="42">
        <f>SUMIFS('Data Down'!U:U,'Data Down'!D:D,'Summary KPI'!B38,'Data Down'!Q:Q,'Summary KPI'!$N$8,'Data Down'!$C:$C,"&lt;="&amp;'Summary KPI'!$G$5,'Data Down'!$C:$C,"&gt;="&amp;'Summary KPI'!$E$5)</f>
        <v>5</v>
      </c>
      <c r="O38" s="42">
        <f>SUMIFS('Data Down'!U:U,'Data Down'!D:D,'Summary KPI'!B38,'Data Down'!Q:Q,'Summary KPI'!$O$8,'Data Down'!$C:$C,"&lt;="&amp;'Summary KPI'!$G$5,'Data Down'!$C:$C,"&gt;="&amp;'Summary KPI'!$E$5)</f>
        <v>15</v>
      </c>
      <c r="P38" s="43">
        <f>SUMIFS('Data Down'!U:U,'Data Down'!D:D,'Summary KPI'!B38,'Data Down'!Q:Q,'Summary KPI'!$P$8,'Data Down'!$C:$C,"&lt;="&amp;'Summary KPI'!$G$5,'Data Down'!$C:$C,"&gt;="&amp;'Summary KPI'!$E$5)</f>
        <v>0</v>
      </c>
      <c r="Q38" s="41">
        <f>SUMIFS('Data Down'!N:N,'Data Down'!$D:$D,'Summary KPI'!$B38,'Data Down'!$Q:$Q,'Summary KPI'!$Q$8,'Data Down'!$C:$C,"&lt;="&amp;'Summary KPI'!$G$5,'Data Down'!$C:$C,"&gt;="&amp;'Summary KPI'!$E$5)</f>
        <v>0</v>
      </c>
      <c r="R38" s="41">
        <f>SUMIFS('Data Down'!N:N,'Data Down'!D:D,'Summary KPI'!B38,'Data Down'!Q:Q,'Summary KPI'!$R$8,'Data Down'!$C:$C,"&lt;="&amp;'Summary KPI'!$G$5,'Data Down'!$C:$C,"&gt;="&amp;'Summary KPI'!$E$5)</f>
        <v>11.050017680074889</v>
      </c>
      <c r="S38" s="41">
        <f>SUMIFS('Data Down'!N:N,'Data Down'!D:D,'Summary KPI'!B38,'Data Down'!Q:Q,'Summary KPI'!$S$8,'Data Down'!$C:$C,"&lt;="&amp;'Summary KPI'!$G$5,'Data Down'!$C:$C,"&gt;="&amp;'Summary KPI'!$E$5)</f>
        <v>51.483415706977098</v>
      </c>
      <c r="T38" s="41">
        <f>SUMIFS('Data Down'!N:N,'Data Down'!D:D,'Summary KPI'!B38,'Data Down'!Q:Q,'Summary KPI'!$T$8,'Data Down'!$C:$C,"&lt;="&amp;'Summary KPI'!$G$5,'Data Down'!$C:$C,"&gt;="&amp;'Summary KPI'!$E$5)</f>
        <v>0</v>
      </c>
      <c r="U38" s="44">
        <f>+SUMIFS('Data Down'!$N:$N,'Data Down'!$D:$D,'Summary KPI'!B38,'Data Down'!$R:$R,'Summary KPI'!$U$7,'Data Down'!$C:$C,"&lt;="&amp;'Summary KPI'!$G$5,'Data Down'!$C:$C,"&gt;="&amp;'Summary KPI'!$E$5)</f>
        <v>0</v>
      </c>
      <c r="V38" s="44">
        <f>+SUMIFS('Data Down'!$N:$N,'Data Down'!$D:$D,'Summary KPI'!B38,'Data Down'!$R:$R,'Summary KPI'!$V$7,'Data Down'!$C:$C,"&lt;="&amp;'Summary KPI'!$G$5,'Data Down'!$C:$C,"&gt;="&amp;'Summary KPI'!$E$5)</f>
        <v>0</v>
      </c>
      <c r="W38" s="44">
        <f>+SUMIFS('Data Down'!$N:$N,'Data Down'!$D:$D,'Summary KPI'!B38,'Data Down'!$R:$R,'Summary KPI'!$W$7,'Data Down'!$C:$C,"&lt;="&amp;'Summary KPI'!$G$5,'Data Down'!$C:$C,"&gt;="&amp;'Summary KPI'!$E$5)</f>
        <v>0</v>
      </c>
      <c r="X38" s="44">
        <f>+SUMIFS('Data Down'!$N:$N,'Data Down'!$D:$D,'Summary KPI'!B38,'Data Down'!$R:$R,'Summary KPI'!$X$7,'Data Down'!$C:$C,"&lt;="&amp;'Summary KPI'!$G$5,'Data Down'!$C:$C,"&gt;="&amp;'Summary KPI'!$E$5)</f>
        <v>0</v>
      </c>
      <c r="Y38" s="44">
        <f>+SUMIFS('Data Down'!$N:$N,'Data Down'!$D:$D,'Summary KPI'!B38,'Data Down'!$R:$R,'Summary KPI'!$Y$7,'Data Down'!$C:$C,"&lt;="&amp;'Summary KPI'!$G$5,'Data Down'!$C:$C,"&gt;="&amp;'Summary KPI'!$E$5)</f>
        <v>62.533433387051986</v>
      </c>
      <c r="Z38" s="44">
        <f>+SUMIFS('Data Down'!$N:$N,'Data Down'!$D:$D,'Summary KPI'!B38,'Data Down'!$R:$R,'Summary KPI'!$Z$7,'Data Down'!$C:$C,"&lt;="&amp;'Summary KPI'!$G$5,'Data Down'!$C:$C,"&gt;="&amp;'Summary KPI'!$E$5)</f>
        <v>0</v>
      </c>
      <c r="AA38" s="44">
        <f>+SUMIFS('Data Down'!$N:$N,'Data Down'!$D:$D,'Summary KPI'!B38,'Data Down'!$R:$R,'Summary KPI'!$AA$7,'Data Down'!$C:$C,"&lt;="&amp;'Summary KPI'!$G$5,'Data Down'!$C:$C,"&gt;="&amp;'Summary KPI'!$E$5)</f>
        <v>0</v>
      </c>
      <c r="AB38" s="44">
        <f>+SUMIFS('Data Down'!$N:$N,'Data Down'!$D:$D,'Summary KPI'!B38,'Data Down'!$R:$R,'Summary KPI'!$AB$7,'Data Down'!$C:$C,"&lt;="&amp;'Summary KPI'!$G$5,'Data Down'!$C:$C,"&gt;="&amp;'Summary KPI'!$E$5)</f>
        <v>0</v>
      </c>
      <c r="AC38" s="44">
        <f>+SUMIFS('Data Down'!$N:$N,'Data Down'!$D:$D,'Summary KPI'!B38,'Data Down'!$R:$R,'Summary KPI'!$AC$7,'Data Down'!$C:$C,"&lt;="&amp;'Summary KPI'!$G$5,'Data Down'!$C:$C,"&gt;="&amp;'Summary KPI'!$E$5)</f>
        <v>0</v>
      </c>
      <c r="AD38" s="45">
        <f t="shared" si="13"/>
        <v>0.91314800918465</v>
      </c>
      <c r="AE38" s="45">
        <f t="shared" si="14"/>
        <v>0.55277777777777781</v>
      </c>
      <c r="AF38" s="45">
        <f t="shared" si="15"/>
        <v>0.8642152146758556</v>
      </c>
      <c r="AG38" s="45">
        <f t="shared" si="16"/>
        <v>0.55277777777777781</v>
      </c>
      <c r="AH38" s="44">
        <f t="shared" si="17"/>
        <v>19.899999999999999</v>
      </c>
      <c r="AI38" s="44">
        <f t="shared" si="18"/>
        <v>26.533333333333335</v>
      </c>
      <c r="AJ38" s="44">
        <f t="shared" si="19"/>
        <v>3.1266716693525991</v>
      </c>
      <c r="AK38" s="45">
        <f t="shared" si="20"/>
        <v>0</v>
      </c>
      <c r="AL38" s="45">
        <f t="shared" si="21"/>
        <v>0.25</v>
      </c>
      <c r="AM38" s="45">
        <f t="shared" si="22"/>
        <v>0.75</v>
      </c>
      <c r="AN38" s="45">
        <f t="shared" si="23"/>
        <v>0.1767057569297463</v>
      </c>
      <c r="AO38" s="45">
        <f t="shared" si="24"/>
        <v>0.82329424307025378</v>
      </c>
      <c r="AP38" s="46"/>
      <c r="AQ38" s="47">
        <f t="shared" si="25"/>
        <v>62.533433387051986</v>
      </c>
      <c r="AR38" s="47">
        <f t="shared" si="26"/>
        <v>20</v>
      </c>
      <c r="AS38" s="46"/>
      <c r="AT38" s="46" t="s">
        <v>165</v>
      </c>
      <c r="AU38" s="46"/>
      <c r="AV38" s="48">
        <v>0.9</v>
      </c>
      <c r="AW38" s="49">
        <v>120</v>
      </c>
      <c r="AX38" s="49">
        <v>6</v>
      </c>
    </row>
    <row r="39" spans="1:50" ht="15" customHeight="1">
      <c r="A39" s="38">
        <f t="shared" si="28"/>
        <v>30</v>
      </c>
      <c r="B39" s="39" t="s">
        <v>34</v>
      </c>
      <c r="C39" s="39" t="str">
        <f>VLOOKUP(B39,Sort!B:C,2,FALSE)</f>
        <v>AXOR 3336K</v>
      </c>
      <c r="D39" s="40">
        <f t="array" ref="D39">INDEX(HM_Unit!D:D,MATCH('Summary KPI'!B39,HM_Unit!A:A,0))</f>
        <v>17746</v>
      </c>
      <c r="E39" s="40">
        <f t="array" ref="E39">INDEX(HM_Unit!CD:CD,MATCH('Summary KPI'!B39,HM_Unit!A:A,0))</f>
        <v>18156</v>
      </c>
      <c r="F39" s="41">
        <f t="shared" si="6"/>
        <v>410</v>
      </c>
      <c r="G39" s="41">
        <f t="shared" si="7"/>
        <v>63.150101040476159</v>
      </c>
      <c r="H39" s="41">
        <f t="shared" si="8"/>
        <v>0</v>
      </c>
      <c r="I39" s="41">
        <f t="shared" si="9"/>
        <v>0</v>
      </c>
      <c r="J39" s="41">
        <f t="shared" si="10"/>
        <v>246.84989895952384</v>
      </c>
      <c r="K39" s="41">
        <f t="shared" si="11"/>
        <v>720</v>
      </c>
      <c r="L39" s="41">
        <f t="shared" si="12"/>
        <v>720</v>
      </c>
      <c r="M39" s="42">
        <f>SUMIFS('Data Down'!U:U,'Data Down'!D:D,'Summary KPI'!B39,'Data Down'!Q:Q,'Summary KPI'!$M$8,'Data Down'!$C:$C,"&lt;="&amp;'Summary KPI'!$G$5,'Data Down'!$C:$C,"&gt;="&amp;'Summary KPI'!$E$5)</f>
        <v>0</v>
      </c>
      <c r="N39" s="42">
        <f>SUMIFS('Data Down'!U:U,'Data Down'!D:D,'Summary KPI'!B39,'Data Down'!Q:Q,'Summary KPI'!$N$8,'Data Down'!$C:$C,"&lt;="&amp;'Summary KPI'!$G$5,'Data Down'!$C:$C,"&gt;="&amp;'Summary KPI'!$E$5)</f>
        <v>7</v>
      </c>
      <c r="O39" s="42">
        <f>SUMIFS('Data Down'!U:U,'Data Down'!D:D,'Summary KPI'!B39,'Data Down'!Q:Q,'Summary KPI'!$O$8,'Data Down'!$C:$C,"&lt;="&amp;'Summary KPI'!$G$5,'Data Down'!$C:$C,"&gt;="&amp;'Summary KPI'!$E$5)</f>
        <v>15</v>
      </c>
      <c r="P39" s="43">
        <f>SUMIFS('Data Down'!U:U,'Data Down'!D:D,'Summary KPI'!B39,'Data Down'!Q:Q,'Summary KPI'!$P$8,'Data Down'!$C:$C,"&lt;="&amp;'Summary KPI'!$G$5,'Data Down'!$C:$C,"&gt;="&amp;'Summary KPI'!$E$5)</f>
        <v>0</v>
      </c>
      <c r="Q39" s="41">
        <f>SUMIFS('Data Down'!N:N,'Data Down'!$D:$D,'Summary KPI'!$B39,'Data Down'!$Q:$Q,'Summary KPI'!$Q$8,'Data Down'!$C:$C,"&lt;="&amp;'Summary KPI'!$G$5,'Data Down'!$C:$C,"&gt;="&amp;'Summary KPI'!$E$5)</f>
        <v>0</v>
      </c>
      <c r="R39" s="41">
        <f>SUMIFS('Data Down'!N:N,'Data Down'!D:D,'Summary KPI'!B39,'Data Down'!Q:Q,'Summary KPI'!$R$8,'Data Down'!$C:$C,"&lt;="&amp;'Summary KPI'!$G$5,'Data Down'!$C:$C,"&gt;="&amp;'Summary KPI'!$E$5)</f>
        <v>8.0166794934664107</v>
      </c>
      <c r="S39" s="41">
        <f>SUMIFS('Data Down'!N:N,'Data Down'!D:D,'Summary KPI'!B39,'Data Down'!Q:Q,'Summary KPI'!$S$8,'Data Down'!$C:$C,"&lt;="&amp;'Summary KPI'!$G$5,'Data Down'!$C:$C,"&gt;="&amp;'Summary KPI'!$E$5)</f>
        <v>55.133421547009746</v>
      </c>
      <c r="T39" s="41">
        <f>SUMIFS('Data Down'!N:N,'Data Down'!D:D,'Summary KPI'!B39,'Data Down'!Q:Q,'Summary KPI'!$T$8,'Data Down'!$C:$C,"&lt;="&amp;'Summary KPI'!$G$5,'Data Down'!$C:$C,"&gt;="&amp;'Summary KPI'!$E$5)</f>
        <v>0</v>
      </c>
      <c r="U39" s="44">
        <f>+SUMIFS('Data Down'!$N:$N,'Data Down'!$D:$D,'Summary KPI'!B39,'Data Down'!$R:$R,'Summary KPI'!$U$7,'Data Down'!$C:$C,"&lt;="&amp;'Summary KPI'!$G$5,'Data Down'!$C:$C,"&gt;="&amp;'Summary KPI'!$E$5)</f>
        <v>0</v>
      </c>
      <c r="V39" s="44">
        <f>+SUMIFS('Data Down'!$N:$N,'Data Down'!$D:$D,'Summary KPI'!B39,'Data Down'!$R:$R,'Summary KPI'!$V$7,'Data Down'!$C:$C,"&lt;="&amp;'Summary KPI'!$G$5,'Data Down'!$C:$C,"&gt;="&amp;'Summary KPI'!$E$5)</f>
        <v>0</v>
      </c>
      <c r="W39" s="44">
        <f>+SUMIFS('Data Down'!$N:$N,'Data Down'!$D:$D,'Summary KPI'!B39,'Data Down'!$R:$R,'Summary KPI'!$W$7,'Data Down'!$C:$C,"&lt;="&amp;'Summary KPI'!$G$5,'Data Down'!$C:$C,"&gt;="&amp;'Summary KPI'!$E$5)</f>
        <v>0</v>
      </c>
      <c r="X39" s="44">
        <f>+SUMIFS('Data Down'!$N:$N,'Data Down'!$D:$D,'Summary KPI'!B39,'Data Down'!$R:$R,'Summary KPI'!$X$7,'Data Down'!$C:$C,"&lt;="&amp;'Summary KPI'!$G$5,'Data Down'!$C:$C,"&gt;="&amp;'Summary KPI'!$E$5)</f>
        <v>0</v>
      </c>
      <c r="Y39" s="44">
        <f>+SUMIFS('Data Down'!$N:$N,'Data Down'!$D:$D,'Summary KPI'!B39,'Data Down'!$R:$R,'Summary KPI'!$Y$7,'Data Down'!$C:$C,"&lt;="&amp;'Summary KPI'!$G$5,'Data Down'!$C:$C,"&gt;="&amp;'Summary KPI'!$E$5)</f>
        <v>63.150101040476159</v>
      </c>
      <c r="Z39" s="44">
        <f>+SUMIFS('Data Down'!$N:$N,'Data Down'!$D:$D,'Summary KPI'!B39,'Data Down'!$R:$R,'Summary KPI'!$Z$7,'Data Down'!$C:$C,"&lt;="&amp;'Summary KPI'!$G$5,'Data Down'!$C:$C,"&gt;="&amp;'Summary KPI'!$E$5)</f>
        <v>0</v>
      </c>
      <c r="AA39" s="44">
        <f>+SUMIFS('Data Down'!$N:$N,'Data Down'!$D:$D,'Summary KPI'!B39,'Data Down'!$R:$R,'Summary KPI'!$AA$7,'Data Down'!$C:$C,"&lt;="&amp;'Summary KPI'!$G$5,'Data Down'!$C:$C,"&gt;="&amp;'Summary KPI'!$E$5)</f>
        <v>0</v>
      </c>
      <c r="AB39" s="44">
        <f>+SUMIFS('Data Down'!$N:$N,'Data Down'!$D:$D,'Summary KPI'!B39,'Data Down'!$R:$R,'Summary KPI'!$AB$7,'Data Down'!$C:$C,"&lt;="&amp;'Summary KPI'!$G$5,'Data Down'!$C:$C,"&gt;="&amp;'Summary KPI'!$E$5)</f>
        <v>0</v>
      </c>
      <c r="AC39" s="44">
        <f>+SUMIFS('Data Down'!$N:$N,'Data Down'!$D:$D,'Summary KPI'!B39,'Data Down'!$R:$R,'Summary KPI'!$AC$7,'Data Down'!$C:$C,"&lt;="&amp;'Summary KPI'!$G$5,'Data Down'!$C:$C,"&gt;="&amp;'Summary KPI'!$E$5)</f>
        <v>0</v>
      </c>
      <c r="AD39" s="45">
        <f t="shared" si="13"/>
        <v>0.91229152633267208</v>
      </c>
      <c r="AE39" s="45">
        <f t="shared" si="14"/>
        <v>0.56944444444444442</v>
      </c>
      <c r="AF39" s="45">
        <f t="shared" si="15"/>
        <v>0.86653262695790079</v>
      </c>
      <c r="AG39" s="45">
        <f t="shared" si="16"/>
        <v>0.56944444444444442</v>
      </c>
      <c r="AH39" s="44">
        <f t="shared" si="17"/>
        <v>18.636363636363637</v>
      </c>
      <c r="AI39" s="44">
        <f t="shared" si="18"/>
        <v>27.333333333333332</v>
      </c>
      <c r="AJ39" s="44">
        <f t="shared" si="19"/>
        <v>2.8704591382034619</v>
      </c>
      <c r="AK39" s="45">
        <f t="shared" si="20"/>
        <v>0</v>
      </c>
      <c r="AL39" s="45">
        <f t="shared" si="21"/>
        <v>0.31818181818181818</v>
      </c>
      <c r="AM39" s="45">
        <f t="shared" si="22"/>
        <v>0.68181818181818177</v>
      </c>
      <c r="AN39" s="45">
        <f t="shared" si="23"/>
        <v>0.12694642385968799</v>
      </c>
      <c r="AO39" s="45">
        <f t="shared" si="24"/>
        <v>0.87305357614031198</v>
      </c>
      <c r="AP39" s="46"/>
      <c r="AQ39" s="47">
        <f t="shared" si="25"/>
        <v>63.150101040476159</v>
      </c>
      <c r="AR39" s="47">
        <f t="shared" si="26"/>
        <v>22</v>
      </c>
      <c r="AS39" s="46"/>
      <c r="AT39" s="46" t="s">
        <v>165</v>
      </c>
      <c r="AU39" s="46"/>
      <c r="AV39" s="48">
        <v>0.9</v>
      </c>
      <c r="AW39" s="49">
        <v>120</v>
      </c>
      <c r="AX39" s="49">
        <v>6</v>
      </c>
    </row>
    <row r="40" spans="1:50" ht="15" customHeight="1">
      <c r="A40" s="38">
        <f t="shared" si="28"/>
        <v>31</v>
      </c>
      <c r="B40" s="39" t="s">
        <v>35</v>
      </c>
      <c r="C40" s="39" t="str">
        <f>VLOOKUP(B40,Sort!B:C,2,FALSE)</f>
        <v>AXOR 3336K</v>
      </c>
      <c r="D40" s="40">
        <f t="array" ref="D40">INDEX(HM_Unit!D:D,MATCH('Summary KPI'!B40,HM_Unit!A:A,0))</f>
        <v>7014</v>
      </c>
      <c r="E40" s="40">
        <f t="array" ref="E40">INDEX(HM_Unit!CD:CD,MATCH('Summary KPI'!B40,HM_Unit!A:A,0))</f>
        <v>7418</v>
      </c>
      <c r="F40" s="41">
        <f t="shared" si="6"/>
        <v>404</v>
      </c>
      <c r="G40" s="41">
        <f t="shared" si="7"/>
        <v>32.716719014239828</v>
      </c>
      <c r="H40" s="41">
        <f t="shared" si="8"/>
        <v>0</v>
      </c>
      <c r="I40" s="41">
        <f t="shared" si="9"/>
        <v>0</v>
      </c>
      <c r="J40" s="41">
        <f t="shared" si="10"/>
        <v>283.28328098576014</v>
      </c>
      <c r="K40" s="41">
        <f t="shared" si="11"/>
        <v>720</v>
      </c>
      <c r="L40" s="41">
        <f t="shared" si="12"/>
        <v>720</v>
      </c>
      <c r="M40" s="42">
        <f>SUMIFS('Data Down'!U:U,'Data Down'!D:D,'Summary KPI'!B40,'Data Down'!Q:Q,'Summary KPI'!$M$8,'Data Down'!$C:$C,"&lt;="&amp;'Summary KPI'!$G$5,'Data Down'!$C:$C,"&gt;="&amp;'Summary KPI'!$E$5)</f>
        <v>0</v>
      </c>
      <c r="N40" s="42">
        <f>SUMIFS('Data Down'!U:U,'Data Down'!D:D,'Summary KPI'!B40,'Data Down'!Q:Q,'Summary KPI'!$N$8,'Data Down'!$C:$C,"&lt;="&amp;'Summary KPI'!$G$5,'Data Down'!$C:$C,"&gt;="&amp;'Summary KPI'!$E$5)</f>
        <v>5</v>
      </c>
      <c r="O40" s="42">
        <f>SUMIFS('Data Down'!U:U,'Data Down'!D:D,'Summary KPI'!B40,'Data Down'!Q:Q,'Summary KPI'!$O$8,'Data Down'!$C:$C,"&lt;="&amp;'Summary KPI'!$G$5,'Data Down'!$C:$C,"&gt;="&amp;'Summary KPI'!$E$5)</f>
        <v>15</v>
      </c>
      <c r="P40" s="43">
        <f>SUMIFS('Data Down'!U:U,'Data Down'!D:D,'Summary KPI'!B40,'Data Down'!Q:Q,'Summary KPI'!$P$8,'Data Down'!$C:$C,"&lt;="&amp;'Summary KPI'!$G$5,'Data Down'!$C:$C,"&gt;="&amp;'Summary KPI'!$E$5)</f>
        <v>0</v>
      </c>
      <c r="Q40" s="41">
        <f>SUMIFS('Data Down'!N:N,'Data Down'!$D:$D,'Summary KPI'!$B40,'Data Down'!$Q:$Q,'Summary KPI'!$Q$8,'Data Down'!$C:$C,"&lt;="&amp;'Summary KPI'!$G$5,'Data Down'!$C:$C,"&gt;="&amp;'Summary KPI'!$E$5)</f>
        <v>0</v>
      </c>
      <c r="R40" s="41">
        <f>SUMIFS('Data Down'!N:N,'Data Down'!D:D,'Summary KPI'!B40,'Data Down'!Q:Q,'Summary KPI'!$R$8,'Data Down'!$C:$C,"&lt;="&amp;'Summary KPI'!$G$5,'Data Down'!$C:$C,"&gt;="&amp;'Summary KPI'!$E$5)</f>
        <v>4.0833398668905607</v>
      </c>
      <c r="S40" s="41">
        <f>SUMIFS('Data Down'!N:N,'Data Down'!D:D,'Summary KPI'!B40,'Data Down'!Q:Q,'Summary KPI'!$S$8,'Data Down'!$C:$C,"&lt;="&amp;'Summary KPI'!$G$5,'Data Down'!$C:$C,"&gt;="&amp;'Summary KPI'!$E$5)</f>
        <v>28.633379147349267</v>
      </c>
      <c r="T40" s="41">
        <f>SUMIFS('Data Down'!N:N,'Data Down'!D:D,'Summary KPI'!B40,'Data Down'!Q:Q,'Summary KPI'!$T$8,'Data Down'!$C:$C,"&lt;="&amp;'Summary KPI'!$G$5,'Data Down'!$C:$C,"&gt;="&amp;'Summary KPI'!$E$5)</f>
        <v>0</v>
      </c>
      <c r="U40" s="44">
        <f>+SUMIFS('Data Down'!$N:$N,'Data Down'!$D:$D,'Summary KPI'!B40,'Data Down'!$R:$R,'Summary KPI'!$U$7,'Data Down'!$C:$C,"&lt;="&amp;'Summary KPI'!$G$5,'Data Down'!$C:$C,"&gt;="&amp;'Summary KPI'!$E$5)</f>
        <v>0</v>
      </c>
      <c r="V40" s="44">
        <f>+SUMIFS('Data Down'!$N:$N,'Data Down'!$D:$D,'Summary KPI'!B40,'Data Down'!$R:$R,'Summary KPI'!$V$7,'Data Down'!$C:$C,"&lt;="&amp;'Summary KPI'!$G$5,'Data Down'!$C:$C,"&gt;="&amp;'Summary KPI'!$E$5)</f>
        <v>0</v>
      </c>
      <c r="W40" s="44">
        <f>+SUMIFS('Data Down'!$N:$N,'Data Down'!$D:$D,'Summary KPI'!B40,'Data Down'!$R:$R,'Summary KPI'!$W$7,'Data Down'!$C:$C,"&lt;="&amp;'Summary KPI'!$G$5,'Data Down'!$C:$C,"&gt;="&amp;'Summary KPI'!$E$5)</f>
        <v>0</v>
      </c>
      <c r="X40" s="44">
        <f>+SUMIFS('Data Down'!$N:$N,'Data Down'!$D:$D,'Summary KPI'!B40,'Data Down'!$R:$R,'Summary KPI'!$X$7,'Data Down'!$C:$C,"&lt;="&amp;'Summary KPI'!$G$5,'Data Down'!$C:$C,"&gt;="&amp;'Summary KPI'!$E$5)</f>
        <v>0</v>
      </c>
      <c r="Y40" s="44">
        <f>+SUMIFS('Data Down'!$N:$N,'Data Down'!$D:$D,'Summary KPI'!B40,'Data Down'!$R:$R,'Summary KPI'!$Y$7,'Data Down'!$C:$C,"&lt;="&amp;'Summary KPI'!$G$5,'Data Down'!$C:$C,"&gt;="&amp;'Summary KPI'!$E$5)</f>
        <v>32.716719014239821</v>
      </c>
      <c r="Z40" s="44">
        <f>+SUMIFS('Data Down'!$N:$N,'Data Down'!$D:$D,'Summary KPI'!B40,'Data Down'!$R:$R,'Summary KPI'!$Z$7,'Data Down'!$C:$C,"&lt;="&amp;'Summary KPI'!$G$5,'Data Down'!$C:$C,"&gt;="&amp;'Summary KPI'!$E$5)</f>
        <v>0</v>
      </c>
      <c r="AA40" s="44">
        <f>+SUMIFS('Data Down'!$N:$N,'Data Down'!$D:$D,'Summary KPI'!B40,'Data Down'!$R:$R,'Summary KPI'!$AA$7,'Data Down'!$C:$C,"&lt;="&amp;'Summary KPI'!$G$5,'Data Down'!$C:$C,"&gt;="&amp;'Summary KPI'!$E$5)</f>
        <v>0</v>
      </c>
      <c r="AB40" s="44">
        <f>+SUMIFS('Data Down'!$N:$N,'Data Down'!$D:$D,'Summary KPI'!B40,'Data Down'!$R:$R,'Summary KPI'!$AB$7,'Data Down'!$C:$C,"&lt;="&amp;'Summary KPI'!$G$5,'Data Down'!$C:$C,"&gt;="&amp;'Summary KPI'!$E$5)</f>
        <v>0</v>
      </c>
      <c r="AC40" s="44">
        <f>+SUMIFS('Data Down'!$N:$N,'Data Down'!$D:$D,'Summary KPI'!B40,'Data Down'!$R:$R,'Summary KPI'!$AC$7,'Data Down'!$C:$C,"&lt;="&amp;'Summary KPI'!$G$5,'Data Down'!$C:$C,"&gt;="&amp;'Summary KPI'!$E$5)</f>
        <v>0</v>
      </c>
      <c r="AD40" s="45">
        <f t="shared" si="13"/>
        <v>0.95456011248022243</v>
      </c>
      <c r="AE40" s="45">
        <f t="shared" si="14"/>
        <v>0.56111111111111112</v>
      </c>
      <c r="AF40" s="45">
        <f t="shared" si="15"/>
        <v>0.92508480305473928</v>
      </c>
      <c r="AG40" s="45">
        <f t="shared" si="16"/>
        <v>0.56111111111111112</v>
      </c>
      <c r="AH40" s="44">
        <f t="shared" si="17"/>
        <v>20.2</v>
      </c>
      <c r="AI40" s="44">
        <f t="shared" si="18"/>
        <v>26.933333333333334</v>
      </c>
      <c r="AJ40" s="44">
        <f t="shared" si="19"/>
        <v>1.6358359507119915</v>
      </c>
      <c r="AK40" s="45">
        <f t="shared" si="20"/>
        <v>0</v>
      </c>
      <c r="AL40" s="45">
        <f t="shared" si="21"/>
        <v>0.25</v>
      </c>
      <c r="AM40" s="45">
        <f t="shared" si="22"/>
        <v>0.75</v>
      </c>
      <c r="AN40" s="45">
        <f t="shared" si="23"/>
        <v>0.12480896587195379</v>
      </c>
      <c r="AO40" s="45">
        <f t="shared" si="24"/>
        <v>0.87519103412804622</v>
      </c>
      <c r="AP40" s="46"/>
      <c r="AQ40" s="47">
        <f t="shared" si="25"/>
        <v>32.716719014239828</v>
      </c>
      <c r="AR40" s="47">
        <f t="shared" si="26"/>
        <v>20</v>
      </c>
      <c r="AS40" s="46"/>
      <c r="AT40" s="46" t="s">
        <v>165</v>
      </c>
      <c r="AU40" s="46"/>
      <c r="AV40" s="48">
        <v>0.9</v>
      </c>
      <c r="AW40" s="49">
        <v>120</v>
      </c>
      <c r="AX40" s="49">
        <v>6</v>
      </c>
    </row>
    <row r="41" spans="1:50" ht="15" customHeight="1">
      <c r="A41" s="38">
        <f t="shared" si="28"/>
        <v>32</v>
      </c>
      <c r="B41" s="39" t="s">
        <v>36</v>
      </c>
      <c r="C41" s="39" t="str">
        <f>VLOOKUP(B41,Sort!B:C,2,FALSE)</f>
        <v>AXOR 3336K</v>
      </c>
      <c r="D41" s="40">
        <f t="array" ref="D41">INDEX(HM_Unit!D:D,MATCH('Summary KPI'!B41,HM_Unit!A:A,0))</f>
        <v>16300</v>
      </c>
      <c r="E41" s="40">
        <f t="array" ref="E41">INDEX(HM_Unit!CD:CD,MATCH('Summary KPI'!B41,HM_Unit!A:A,0))</f>
        <v>16704</v>
      </c>
      <c r="F41" s="41">
        <f t="shared" si="6"/>
        <v>404</v>
      </c>
      <c r="G41" s="41">
        <f t="shared" si="7"/>
        <v>34.933389226946304</v>
      </c>
      <c r="H41" s="41">
        <f t="shared" si="8"/>
        <v>0</v>
      </c>
      <c r="I41" s="41">
        <f t="shared" si="9"/>
        <v>0</v>
      </c>
      <c r="J41" s="41">
        <f t="shared" si="10"/>
        <v>281.0666107730537</v>
      </c>
      <c r="K41" s="41">
        <f t="shared" si="11"/>
        <v>720</v>
      </c>
      <c r="L41" s="41">
        <f t="shared" si="12"/>
        <v>720</v>
      </c>
      <c r="M41" s="42">
        <f>SUMIFS('Data Down'!U:U,'Data Down'!D:D,'Summary KPI'!B41,'Data Down'!Q:Q,'Summary KPI'!$M$8,'Data Down'!$C:$C,"&lt;="&amp;'Summary KPI'!$G$5,'Data Down'!$C:$C,"&gt;="&amp;'Summary KPI'!$E$5)</f>
        <v>0</v>
      </c>
      <c r="N41" s="42">
        <f>SUMIFS('Data Down'!U:U,'Data Down'!D:D,'Summary KPI'!B41,'Data Down'!Q:Q,'Summary KPI'!$N$8,'Data Down'!$C:$C,"&lt;="&amp;'Summary KPI'!$G$5,'Data Down'!$C:$C,"&gt;="&amp;'Summary KPI'!$E$5)</f>
        <v>6</v>
      </c>
      <c r="O41" s="42">
        <f>SUMIFS('Data Down'!U:U,'Data Down'!D:D,'Summary KPI'!B41,'Data Down'!Q:Q,'Summary KPI'!$O$8,'Data Down'!$C:$C,"&lt;="&amp;'Summary KPI'!$G$5,'Data Down'!$C:$C,"&gt;="&amp;'Summary KPI'!$E$5)</f>
        <v>11</v>
      </c>
      <c r="P41" s="43">
        <f>SUMIFS('Data Down'!U:U,'Data Down'!D:D,'Summary KPI'!B41,'Data Down'!Q:Q,'Summary KPI'!$P$8,'Data Down'!$C:$C,"&lt;="&amp;'Summary KPI'!$G$5,'Data Down'!$C:$C,"&gt;="&amp;'Summary KPI'!$E$5)</f>
        <v>0</v>
      </c>
      <c r="Q41" s="41">
        <f>SUMIFS('Data Down'!N:N,'Data Down'!$D:$D,'Summary KPI'!$B41,'Data Down'!$Q:$Q,'Summary KPI'!$Q$8,'Data Down'!$C:$C,"&lt;="&amp;'Summary KPI'!$G$5,'Data Down'!$C:$C,"&gt;="&amp;'Summary KPI'!$E$5)</f>
        <v>0</v>
      </c>
      <c r="R41" s="41">
        <f>SUMIFS('Data Down'!N:N,'Data Down'!D:D,'Summary KPI'!B41,'Data Down'!Q:Q,'Summary KPI'!$R$8,'Data Down'!$C:$C,"&lt;="&amp;'Summary KPI'!$G$5,'Data Down'!$C:$C,"&gt;="&amp;'Summary KPI'!$E$5)</f>
        <v>7.9166793333148107</v>
      </c>
      <c r="S41" s="41">
        <f>SUMIFS('Data Down'!N:N,'Data Down'!D:D,'Summary KPI'!B41,'Data Down'!Q:Q,'Summary KPI'!$S$8,'Data Down'!$C:$C,"&lt;="&amp;'Summary KPI'!$G$5,'Data Down'!$C:$C,"&gt;="&amp;'Summary KPI'!$E$5)</f>
        <v>27.016709893631489</v>
      </c>
      <c r="T41" s="41">
        <f>SUMIFS('Data Down'!N:N,'Data Down'!D:D,'Summary KPI'!B41,'Data Down'!Q:Q,'Summary KPI'!$T$8,'Data Down'!$C:$C,"&lt;="&amp;'Summary KPI'!$G$5,'Data Down'!$C:$C,"&gt;="&amp;'Summary KPI'!$E$5)</f>
        <v>0</v>
      </c>
      <c r="U41" s="44">
        <f>+SUMIFS('Data Down'!$N:$N,'Data Down'!$D:$D,'Summary KPI'!B41,'Data Down'!$R:$R,'Summary KPI'!$U$7,'Data Down'!$C:$C,"&lt;="&amp;'Summary KPI'!$G$5,'Data Down'!$C:$C,"&gt;="&amp;'Summary KPI'!$E$5)</f>
        <v>0</v>
      </c>
      <c r="V41" s="44">
        <f>+SUMIFS('Data Down'!$N:$N,'Data Down'!$D:$D,'Summary KPI'!B41,'Data Down'!$R:$R,'Summary KPI'!$V$7,'Data Down'!$C:$C,"&lt;="&amp;'Summary KPI'!$G$5,'Data Down'!$C:$C,"&gt;="&amp;'Summary KPI'!$E$5)</f>
        <v>0</v>
      </c>
      <c r="W41" s="44">
        <f>+SUMIFS('Data Down'!$N:$N,'Data Down'!$D:$D,'Summary KPI'!B41,'Data Down'!$R:$R,'Summary KPI'!$W$7,'Data Down'!$C:$C,"&lt;="&amp;'Summary KPI'!$G$5,'Data Down'!$C:$C,"&gt;="&amp;'Summary KPI'!$E$5)</f>
        <v>0</v>
      </c>
      <c r="X41" s="44">
        <f>+SUMIFS('Data Down'!$N:$N,'Data Down'!$D:$D,'Summary KPI'!B41,'Data Down'!$R:$R,'Summary KPI'!$X$7,'Data Down'!$C:$C,"&lt;="&amp;'Summary KPI'!$G$5,'Data Down'!$C:$C,"&gt;="&amp;'Summary KPI'!$E$5)</f>
        <v>0</v>
      </c>
      <c r="Y41" s="44">
        <f>+SUMIFS('Data Down'!$N:$N,'Data Down'!$D:$D,'Summary KPI'!B41,'Data Down'!$R:$R,'Summary KPI'!$Y$7,'Data Down'!$C:$C,"&lt;="&amp;'Summary KPI'!$G$5,'Data Down'!$C:$C,"&gt;="&amp;'Summary KPI'!$E$5)</f>
        <v>34.933389226946304</v>
      </c>
      <c r="Z41" s="44">
        <f>+SUMIFS('Data Down'!$N:$N,'Data Down'!$D:$D,'Summary KPI'!B41,'Data Down'!$R:$R,'Summary KPI'!$Z$7,'Data Down'!$C:$C,"&lt;="&amp;'Summary KPI'!$G$5,'Data Down'!$C:$C,"&gt;="&amp;'Summary KPI'!$E$5)</f>
        <v>0</v>
      </c>
      <c r="AA41" s="44">
        <f>+SUMIFS('Data Down'!$N:$N,'Data Down'!$D:$D,'Summary KPI'!B41,'Data Down'!$R:$R,'Summary KPI'!$AA$7,'Data Down'!$C:$C,"&lt;="&amp;'Summary KPI'!$G$5,'Data Down'!$C:$C,"&gt;="&amp;'Summary KPI'!$E$5)</f>
        <v>0</v>
      </c>
      <c r="AB41" s="44">
        <f>+SUMIFS('Data Down'!$N:$N,'Data Down'!$D:$D,'Summary KPI'!B41,'Data Down'!$R:$R,'Summary KPI'!$AB$7,'Data Down'!$C:$C,"&lt;="&amp;'Summary KPI'!$G$5,'Data Down'!$C:$C,"&gt;="&amp;'Summary KPI'!$E$5)</f>
        <v>0</v>
      </c>
      <c r="AC41" s="44">
        <f>+SUMIFS('Data Down'!$N:$N,'Data Down'!$D:$D,'Summary KPI'!B41,'Data Down'!$R:$R,'Summary KPI'!$AC$7,'Data Down'!$C:$C,"&lt;="&amp;'Summary KPI'!$G$5,'Data Down'!$C:$C,"&gt;="&amp;'Summary KPI'!$E$5)</f>
        <v>0</v>
      </c>
      <c r="AD41" s="45">
        <f t="shared" si="13"/>
        <v>0.95148140385146351</v>
      </c>
      <c r="AE41" s="45">
        <f t="shared" si="14"/>
        <v>0.56111111111111112</v>
      </c>
      <c r="AF41" s="45">
        <f t="shared" si="15"/>
        <v>0.92041300551668825</v>
      </c>
      <c r="AG41" s="45">
        <f t="shared" si="16"/>
        <v>0.56111111111111112</v>
      </c>
      <c r="AH41" s="44">
        <f t="shared" si="17"/>
        <v>23.764705882352942</v>
      </c>
      <c r="AI41" s="44">
        <f t="shared" si="18"/>
        <v>36.727272727272727</v>
      </c>
      <c r="AJ41" s="44">
        <f t="shared" si="19"/>
        <v>2.0549052486439003</v>
      </c>
      <c r="AK41" s="45">
        <f t="shared" si="20"/>
        <v>0</v>
      </c>
      <c r="AL41" s="45">
        <f t="shared" si="21"/>
        <v>0.35294117647058826</v>
      </c>
      <c r="AM41" s="45">
        <f t="shared" si="22"/>
        <v>0.6470588235294118</v>
      </c>
      <c r="AN41" s="45">
        <f t="shared" si="23"/>
        <v>0.22662213740223586</v>
      </c>
      <c r="AO41" s="45">
        <f t="shared" si="24"/>
        <v>0.77337786259776409</v>
      </c>
      <c r="AP41" s="46"/>
      <c r="AQ41" s="47">
        <f t="shared" si="25"/>
        <v>34.933389226946304</v>
      </c>
      <c r="AR41" s="47">
        <f t="shared" si="26"/>
        <v>17</v>
      </c>
      <c r="AS41" s="46"/>
      <c r="AT41" s="46" t="s">
        <v>165</v>
      </c>
      <c r="AU41" s="46"/>
      <c r="AV41" s="48">
        <v>0.9</v>
      </c>
      <c r="AW41" s="49">
        <v>120</v>
      </c>
      <c r="AX41" s="49">
        <v>6</v>
      </c>
    </row>
    <row r="42" spans="1:50" ht="15" customHeight="1">
      <c r="A42" s="38">
        <f t="shared" si="28"/>
        <v>33</v>
      </c>
      <c r="B42" s="39" t="s">
        <v>37</v>
      </c>
      <c r="C42" s="39" t="str">
        <f>VLOOKUP(B42,Sort!B:C,2,FALSE)</f>
        <v>AXOR 3336K</v>
      </c>
      <c r="D42" s="40">
        <f t="array" ref="D42">INDEX(HM_Unit!D:D,MATCH('Summary KPI'!B42,HM_Unit!A:A,0))</f>
        <v>18302</v>
      </c>
      <c r="E42" s="40">
        <f t="array" ref="E42">INDEX(HM_Unit!CD:CD,MATCH('Summary KPI'!B42,HM_Unit!A:A,0))</f>
        <v>18642</v>
      </c>
      <c r="F42" s="41">
        <f t="shared" si="6"/>
        <v>340</v>
      </c>
      <c r="G42" s="41">
        <f t="shared" si="7"/>
        <v>97.883489947293882</v>
      </c>
      <c r="H42" s="41">
        <f t="shared" si="8"/>
        <v>0</v>
      </c>
      <c r="I42" s="41">
        <f t="shared" si="9"/>
        <v>0</v>
      </c>
      <c r="J42" s="41">
        <f t="shared" si="10"/>
        <v>282.11651005270613</v>
      </c>
      <c r="K42" s="41">
        <f t="shared" si="11"/>
        <v>720</v>
      </c>
      <c r="L42" s="41">
        <f t="shared" si="12"/>
        <v>720</v>
      </c>
      <c r="M42" s="42">
        <f>SUMIFS('Data Down'!U:U,'Data Down'!D:D,'Summary KPI'!B42,'Data Down'!Q:Q,'Summary KPI'!$M$8,'Data Down'!$C:$C,"&lt;="&amp;'Summary KPI'!$G$5,'Data Down'!$C:$C,"&gt;="&amp;'Summary KPI'!$E$5)</f>
        <v>0</v>
      </c>
      <c r="N42" s="42">
        <f>SUMIFS('Data Down'!U:U,'Data Down'!D:D,'Summary KPI'!B42,'Data Down'!Q:Q,'Summary KPI'!$N$8,'Data Down'!$C:$C,"&lt;="&amp;'Summary KPI'!$G$5,'Data Down'!$C:$C,"&gt;="&amp;'Summary KPI'!$E$5)</f>
        <v>5</v>
      </c>
      <c r="O42" s="42">
        <f>SUMIFS('Data Down'!U:U,'Data Down'!D:D,'Summary KPI'!B42,'Data Down'!Q:Q,'Summary KPI'!$O$8,'Data Down'!$C:$C,"&lt;="&amp;'Summary KPI'!$G$5,'Data Down'!$C:$C,"&gt;="&amp;'Summary KPI'!$E$5)</f>
        <v>17</v>
      </c>
      <c r="P42" s="43">
        <f>SUMIFS('Data Down'!U:U,'Data Down'!D:D,'Summary KPI'!B42,'Data Down'!Q:Q,'Summary KPI'!$P$8,'Data Down'!$C:$C,"&lt;="&amp;'Summary KPI'!$G$5,'Data Down'!$C:$C,"&gt;="&amp;'Summary KPI'!$E$5)</f>
        <v>0</v>
      </c>
      <c r="Q42" s="41">
        <f>SUMIFS('Data Down'!N:N,'Data Down'!$D:$D,'Summary KPI'!$B42,'Data Down'!$Q:$Q,'Summary KPI'!$Q$8,'Data Down'!$C:$C,"&lt;="&amp;'Summary KPI'!$G$5,'Data Down'!$C:$C,"&gt;="&amp;'Summary KPI'!$E$5)</f>
        <v>0</v>
      </c>
      <c r="R42" s="41">
        <f>SUMIFS('Data Down'!N:N,'Data Down'!D:D,'Summary KPI'!B42,'Data Down'!Q:Q,'Summary KPI'!$R$8,'Data Down'!$C:$C,"&lt;="&amp;'Summary KPI'!$G$5,'Data Down'!$C:$C,"&gt;="&amp;'Summary KPI'!$E$5)</f>
        <v>7.6166788535585077</v>
      </c>
      <c r="S42" s="41">
        <f>SUMIFS('Data Down'!N:N,'Data Down'!D:D,'Summary KPI'!B42,'Data Down'!Q:Q,'Summary KPI'!$S$8,'Data Down'!$C:$C,"&lt;="&amp;'Summary KPI'!$G$5,'Data Down'!$C:$C,"&gt;="&amp;'Summary KPI'!$E$5)</f>
        <v>90.26681109373537</v>
      </c>
      <c r="T42" s="41">
        <f>SUMIFS('Data Down'!N:N,'Data Down'!D:D,'Summary KPI'!B42,'Data Down'!Q:Q,'Summary KPI'!$T$8,'Data Down'!$C:$C,"&lt;="&amp;'Summary KPI'!$G$5,'Data Down'!$C:$C,"&gt;="&amp;'Summary KPI'!$E$5)</f>
        <v>0</v>
      </c>
      <c r="U42" s="44">
        <f>+SUMIFS('Data Down'!$N:$N,'Data Down'!$D:$D,'Summary KPI'!B42,'Data Down'!$R:$R,'Summary KPI'!$U$7,'Data Down'!$C:$C,"&lt;="&amp;'Summary KPI'!$G$5,'Data Down'!$C:$C,"&gt;="&amp;'Summary KPI'!$E$5)</f>
        <v>0</v>
      </c>
      <c r="V42" s="44">
        <f>+SUMIFS('Data Down'!$N:$N,'Data Down'!$D:$D,'Summary KPI'!B42,'Data Down'!$R:$R,'Summary KPI'!$V$7,'Data Down'!$C:$C,"&lt;="&amp;'Summary KPI'!$G$5,'Data Down'!$C:$C,"&gt;="&amp;'Summary KPI'!$E$5)</f>
        <v>0</v>
      </c>
      <c r="W42" s="44">
        <f>+SUMIFS('Data Down'!$N:$N,'Data Down'!$D:$D,'Summary KPI'!B42,'Data Down'!$R:$R,'Summary KPI'!$W$7,'Data Down'!$C:$C,"&lt;="&amp;'Summary KPI'!$G$5,'Data Down'!$C:$C,"&gt;="&amp;'Summary KPI'!$E$5)</f>
        <v>36.000057600092248</v>
      </c>
      <c r="X42" s="44">
        <f>+SUMIFS('Data Down'!$N:$N,'Data Down'!$D:$D,'Summary KPI'!B42,'Data Down'!$R:$R,'Summary KPI'!$X$7,'Data Down'!$C:$C,"&lt;="&amp;'Summary KPI'!$G$5,'Data Down'!$C:$C,"&gt;="&amp;'Summary KPI'!$E$5)</f>
        <v>0</v>
      </c>
      <c r="Y42" s="44">
        <f>+SUMIFS('Data Down'!$N:$N,'Data Down'!$D:$D,'Summary KPI'!B42,'Data Down'!$R:$R,'Summary KPI'!$Y$7,'Data Down'!$C:$C,"&lt;="&amp;'Summary KPI'!$G$5,'Data Down'!$C:$C,"&gt;="&amp;'Summary KPI'!$E$5)</f>
        <v>61.883432347201627</v>
      </c>
      <c r="Z42" s="44">
        <f>+SUMIFS('Data Down'!$N:$N,'Data Down'!$D:$D,'Summary KPI'!B42,'Data Down'!$R:$R,'Summary KPI'!$Z$7,'Data Down'!$C:$C,"&lt;="&amp;'Summary KPI'!$G$5,'Data Down'!$C:$C,"&gt;="&amp;'Summary KPI'!$E$5)</f>
        <v>0</v>
      </c>
      <c r="AA42" s="44">
        <f>+SUMIFS('Data Down'!$N:$N,'Data Down'!$D:$D,'Summary KPI'!B42,'Data Down'!$R:$R,'Summary KPI'!$AA$7,'Data Down'!$C:$C,"&lt;="&amp;'Summary KPI'!$G$5,'Data Down'!$C:$C,"&gt;="&amp;'Summary KPI'!$E$5)</f>
        <v>0</v>
      </c>
      <c r="AB42" s="44">
        <f>+SUMIFS('Data Down'!$N:$N,'Data Down'!$D:$D,'Summary KPI'!B42,'Data Down'!$R:$R,'Summary KPI'!$AB$7,'Data Down'!$C:$C,"&lt;="&amp;'Summary KPI'!$G$5,'Data Down'!$C:$C,"&gt;="&amp;'Summary KPI'!$E$5)</f>
        <v>0</v>
      </c>
      <c r="AC42" s="44">
        <f>+SUMIFS('Data Down'!$N:$N,'Data Down'!$D:$D,'Summary KPI'!B42,'Data Down'!$R:$R,'Summary KPI'!$AC$7,'Data Down'!$C:$C,"&lt;="&amp;'Summary KPI'!$G$5,'Data Down'!$C:$C,"&gt;="&amp;'Summary KPI'!$E$5)</f>
        <v>0</v>
      </c>
      <c r="AD42" s="45">
        <f t="shared" si="13"/>
        <v>0.86405070840653619</v>
      </c>
      <c r="AE42" s="45">
        <f t="shared" si="14"/>
        <v>0.47222222222222221</v>
      </c>
      <c r="AF42" s="45">
        <f t="shared" si="15"/>
        <v>0.7764622503600771</v>
      </c>
      <c r="AG42" s="45">
        <f t="shared" si="16"/>
        <v>0.47222222222222221</v>
      </c>
      <c r="AH42" s="44">
        <f t="shared" si="17"/>
        <v>15.454545454545455</v>
      </c>
      <c r="AI42" s="44">
        <f t="shared" si="18"/>
        <v>20</v>
      </c>
      <c r="AJ42" s="44">
        <f t="shared" si="19"/>
        <v>4.449249543058813</v>
      </c>
      <c r="AK42" s="45">
        <f t="shared" si="20"/>
        <v>0</v>
      </c>
      <c r="AL42" s="45">
        <f t="shared" si="21"/>
        <v>0.22727272727272727</v>
      </c>
      <c r="AM42" s="45">
        <f t="shared" si="22"/>
        <v>0.77272727272727271</v>
      </c>
      <c r="AN42" s="45">
        <f t="shared" si="23"/>
        <v>7.7813723822677011E-2</v>
      </c>
      <c r="AO42" s="45">
        <f t="shared" si="24"/>
        <v>0.92218627617732296</v>
      </c>
      <c r="AP42" s="46"/>
      <c r="AQ42" s="47">
        <f t="shared" si="25"/>
        <v>97.883489947293882</v>
      </c>
      <c r="AR42" s="47">
        <f t="shared" si="26"/>
        <v>22</v>
      </c>
      <c r="AS42" s="46"/>
      <c r="AT42" s="46" t="s">
        <v>165</v>
      </c>
      <c r="AU42" s="46"/>
      <c r="AV42" s="48">
        <v>0.9</v>
      </c>
      <c r="AW42" s="49">
        <v>120</v>
      </c>
      <c r="AX42" s="49">
        <v>6</v>
      </c>
    </row>
    <row r="43" spans="1:50" ht="15" customHeight="1">
      <c r="A43" s="38">
        <f t="shared" si="28"/>
        <v>34</v>
      </c>
      <c r="B43" s="39" t="s">
        <v>38</v>
      </c>
      <c r="C43" s="39" t="str">
        <f>VLOOKUP(B43,Sort!B:C,2,FALSE)</f>
        <v>AXOR 3336K</v>
      </c>
      <c r="D43" s="40">
        <f t="array" ref="D43">INDEX(HM_Unit!D:D,MATCH('Summary KPI'!B43,HM_Unit!A:A,0))</f>
        <v>18030</v>
      </c>
      <c r="E43" s="40">
        <f t="array" ref="E43">INDEX(HM_Unit!CD:CD,MATCH('Summary KPI'!B43,HM_Unit!A:A,0))</f>
        <v>18415</v>
      </c>
      <c r="F43" s="41">
        <f t="shared" si="6"/>
        <v>385</v>
      </c>
      <c r="G43" s="41">
        <f t="shared" si="7"/>
        <v>37.333393067092175</v>
      </c>
      <c r="H43" s="41">
        <f t="shared" si="8"/>
        <v>0</v>
      </c>
      <c r="I43" s="41">
        <f t="shared" si="9"/>
        <v>0</v>
      </c>
      <c r="J43" s="41">
        <f t="shared" si="10"/>
        <v>297.66660693290783</v>
      </c>
      <c r="K43" s="41">
        <f t="shared" si="11"/>
        <v>720</v>
      </c>
      <c r="L43" s="41">
        <f t="shared" si="12"/>
        <v>720</v>
      </c>
      <c r="M43" s="42">
        <f>SUMIFS('Data Down'!U:U,'Data Down'!D:D,'Summary KPI'!B43,'Data Down'!Q:Q,'Summary KPI'!$M$8,'Data Down'!$C:$C,"&lt;="&amp;'Summary KPI'!$G$5,'Data Down'!$C:$C,"&gt;="&amp;'Summary KPI'!$E$5)</f>
        <v>0</v>
      </c>
      <c r="N43" s="42">
        <f>SUMIFS('Data Down'!U:U,'Data Down'!D:D,'Summary KPI'!B43,'Data Down'!Q:Q,'Summary KPI'!$N$8,'Data Down'!$C:$C,"&lt;="&amp;'Summary KPI'!$G$5,'Data Down'!$C:$C,"&gt;="&amp;'Summary KPI'!$E$5)</f>
        <v>5</v>
      </c>
      <c r="O43" s="42">
        <f>SUMIFS('Data Down'!U:U,'Data Down'!D:D,'Summary KPI'!B43,'Data Down'!Q:Q,'Summary KPI'!$O$8,'Data Down'!$C:$C,"&lt;="&amp;'Summary KPI'!$G$5,'Data Down'!$C:$C,"&gt;="&amp;'Summary KPI'!$E$5)</f>
        <v>20</v>
      </c>
      <c r="P43" s="43">
        <f>SUMIFS('Data Down'!U:U,'Data Down'!D:D,'Summary KPI'!B43,'Data Down'!Q:Q,'Summary KPI'!$P$8,'Data Down'!$C:$C,"&lt;="&amp;'Summary KPI'!$G$5,'Data Down'!$C:$C,"&gt;="&amp;'Summary KPI'!$E$5)</f>
        <v>0</v>
      </c>
      <c r="Q43" s="41">
        <f>SUMIFS('Data Down'!N:N,'Data Down'!$D:$D,'Summary KPI'!$B43,'Data Down'!$Q:$Q,'Summary KPI'!$Q$8,'Data Down'!$C:$C,"&lt;="&amp;'Summary KPI'!$G$5,'Data Down'!$C:$C,"&gt;="&amp;'Summary KPI'!$E$5)</f>
        <v>0</v>
      </c>
      <c r="R43" s="41">
        <f>SUMIFS('Data Down'!N:N,'Data Down'!D:D,'Summary KPI'!B43,'Data Down'!Q:Q,'Summary KPI'!$R$8,'Data Down'!$C:$C,"&lt;="&amp;'Summary KPI'!$G$5,'Data Down'!$C:$C,"&gt;="&amp;'Summary KPI'!$E$5)</f>
        <v>8.5833470665528502</v>
      </c>
      <c r="S43" s="41">
        <f>SUMIFS('Data Down'!N:N,'Data Down'!D:D,'Summary KPI'!B43,'Data Down'!Q:Q,'Summary KPI'!$S$8,'Data Down'!$C:$C,"&lt;="&amp;'Summary KPI'!$G$5,'Data Down'!$C:$C,"&gt;="&amp;'Summary KPI'!$E$5)</f>
        <v>28.750046000539321</v>
      </c>
      <c r="T43" s="41">
        <f>SUMIFS('Data Down'!N:N,'Data Down'!D:D,'Summary KPI'!B43,'Data Down'!Q:Q,'Summary KPI'!$T$8,'Data Down'!$C:$C,"&lt;="&amp;'Summary KPI'!$G$5,'Data Down'!$C:$C,"&gt;="&amp;'Summary KPI'!$E$5)</f>
        <v>0</v>
      </c>
      <c r="U43" s="44">
        <f>+SUMIFS('Data Down'!$N:$N,'Data Down'!$D:$D,'Summary KPI'!B43,'Data Down'!$R:$R,'Summary KPI'!$U$7,'Data Down'!$C:$C,"&lt;="&amp;'Summary KPI'!$G$5,'Data Down'!$C:$C,"&gt;="&amp;'Summary KPI'!$E$5)</f>
        <v>0</v>
      </c>
      <c r="V43" s="44">
        <f>+SUMIFS('Data Down'!$N:$N,'Data Down'!$D:$D,'Summary KPI'!B43,'Data Down'!$R:$R,'Summary KPI'!$V$7,'Data Down'!$C:$C,"&lt;="&amp;'Summary KPI'!$G$5,'Data Down'!$C:$C,"&gt;="&amp;'Summary KPI'!$E$5)</f>
        <v>0</v>
      </c>
      <c r="W43" s="44">
        <f>+SUMIFS('Data Down'!$N:$N,'Data Down'!$D:$D,'Summary KPI'!B43,'Data Down'!$R:$R,'Summary KPI'!$W$7,'Data Down'!$C:$C,"&lt;="&amp;'Summary KPI'!$G$5,'Data Down'!$C:$C,"&gt;="&amp;'Summary KPI'!$E$5)</f>
        <v>0</v>
      </c>
      <c r="X43" s="44">
        <f>+SUMIFS('Data Down'!$N:$N,'Data Down'!$D:$D,'Summary KPI'!B43,'Data Down'!$R:$R,'Summary KPI'!$X$7,'Data Down'!$C:$C,"&lt;="&amp;'Summary KPI'!$G$5,'Data Down'!$C:$C,"&gt;="&amp;'Summary KPI'!$E$5)</f>
        <v>0</v>
      </c>
      <c r="Y43" s="44">
        <f>+SUMIFS('Data Down'!$N:$N,'Data Down'!$D:$D,'Summary KPI'!B43,'Data Down'!$R:$R,'Summary KPI'!$Y$7,'Data Down'!$C:$C,"&lt;="&amp;'Summary KPI'!$G$5,'Data Down'!$C:$C,"&gt;="&amp;'Summary KPI'!$E$5)</f>
        <v>37.333393067092182</v>
      </c>
      <c r="Z43" s="44">
        <f>+SUMIFS('Data Down'!$N:$N,'Data Down'!$D:$D,'Summary KPI'!B43,'Data Down'!$R:$R,'Summary KPI'!$Z$7,'Data Down'!$C:$C,"&lt;="&amp;'Summary KPI'!$G$5,'Data Down'!$C:$C,"&gt;="&amp;'Summary KPI'!$E$5)</f>
        <v>0</v>
      </c>
      <c r="AA43" s="44">
        <f>+SUMIFS('Data Down'!$N:$N,'Data Down'!$D:$D,'Summary KPI'!B43,'Data Down'!$R:$R,'Summary KPI'!$AA$7,'Data Down'!$C:$C,"&lt;="&amp;'Summary KPI'!$G$5,'Data Down'!$C:$C,"&gt;="&amp;'Summary KPI'!$E$5)</f>
        <v>0</v>
      </c>
      <c r="AB43" s="44">
        <f>+SUMIFS('Data Down'!$N:$N,'Data Down'!$D:$D,'Summary KPI'!B43,'Data Down'!$R:$R,'Summary KPI'!$AB$7,'Data Down'!$C:$C,"&lt;="&amp;'Summary KPI'!$G$5,'Data Down'!$C:$C,"&gt;="&amp;'Summary KPI'!$E$5)</f>
        <v>0</v>
      </c>
      <c r="AC43" s="44">
        <f>+SUMIFS('Data Down'!$N:$N,'Data Down'!$D:$D,'Summary KPI'!B43,'Data Down'!$R:$R,'Summary KPI'!$AC$7,'Data Down'!$C:$C,"&lt;="&amp;'Summary KPI'!$G$5,'Data Down'!$C:$C,"&gt;="&amp;'Summary KPI'!$E$5)</f>
        <v>0</v>
      </c>
      <c r="AD43" s="45">
        <f t="shared" si="13"/>
        <v>0.94814806518459416</v>
      </c>
      <c r="AE43" s="45">
        <f t="shared" si="14"/>
        <v>0.53472222222222221</v>
      </c>
      <c r="AF43" s="45">
        <f t="shared" si="15"/>
        <v>0.91160208101005791</v>
      </c>
      <c r="AG43" s="45">
        <f t="shared" si="16"/>
        <v>0.53472222222222221</v>
      </c>
      <c r="AH43" s="44">
        <f t="shared" si="17"/>
        <v>15.4</v>
      </c>
      <c r="AI43" s="44">
        <f t="shared" si="18"/>
        <v>19.25</v>
      </c>
      <c r="AJ43" s="44">
        <f t="shared" si="19"/>
        <v>1.493335722683687</v>
      </c>
      <c r="AK43" s="45">
        <f t="shared" si="20"/>
        <v>0</v>
      </c>
      <c r="AL43" s="45">
        <f t="shared" si="21"/>
        <v>0.2</v>
      </c>
      <c r="AM43" s="45">
        <f t="shared" si="22"/>
        <v>0.8</v>
      </c>
      <c r="AN43" s="45">
        <f t="shared" si="23"/>
        <v>0.22991071428004523</v>
      </c>
      <c r="AO43" s="45">
        <f t="shared" si="24"/>
        <v>0.77008928571995472</v>
      </c>
      <c r="AP43" s="46"/>
      <c r="AQ43" s="47">
        <f t="shared" si="25"/>
        <v>37.333393067092175</v>
      </c>
      <c r="AR43" s="47">
        <f t="shared" si="26"/>
        <v>25</v>
      </c>
      <c r="AS43" s="46"/>
      <c r="AT43" s="46" t="s">
        <v>165</v>
      </c>
      <c r="AU43" s="46"/>
      <c r="AV43" s="48">
        <v>0.9</v>
      </c>
      <c r="AW43" s="49">
        <v>120</v>
      </c>
      <c r="AX43" s="49">
        <v>6</v>
      </c>
    </row>
    <row r="44" spans="1:50" ht="15" customHeight="1">
      <c r="A44" s="38">
        <f t="shared" si="28"/>
        <v>35</v>
      </c>
      <c r="B44" s="39" t="s">
        <v>39</v>
      </c>
      <c r="C44" s="39" t="str">
        <f>VLOOKUP(B44,Sort!B:C,2,FALSE)</f>
        <v>AXOR 3336K</v>
      </c>
      <c r="D44" s="40">
        <f t="array" ref="D44">INDEX(HM_Unit!D:D,MATCH('Summary KPI'!B44,HM_Unit!A:A,0))</f>
        <v>18390</v>
      </c>
      <c r="E44" s="40">
        <f t="array" ref="E44">INDEX(HM_Unit!CD:CD,MATCH('Summary KPI'!B44,HM_Unit!A:A,0))</f>
        <v>18679</v>
      </c>
      <c r="F44" s="41">
        <f t="shared" si="6"/>
        <v>289</v>
      </c>
      <c r="G44" s="41">
        <f t="shared" si="7"/>
        <v>187.91696733395065</v>
      </c>
      <c r="H44" s="41">
        <f t="shared" si="8"/>
        <v>0</v>
      </c>
      <c r="I44" s="41">
        <f t="shared" si="9"/>
        <v>0</v>
      </c>
      <c r="J44" s="41">
        <f t="shared" si="10"/>
        <v>243.08303266604935</v>
      </c>
      <c r="K44" s="41">
        <f t="shared" si="11"/>
        <v>720</v>
      </c>
      <c r="L44" s="41">
        <f t="shared" si="12"/>
        <v>720</v>
      </c>
      <c r="M44" s="42">
        <f>SUMIFS('Data Down'!U:U,'Data Down'!D:D,'Summary KPI'!B44,'Data Down'!Q:Q,'Summary KPI'!$M$8,'Data Down'!$C:$C,"&lt;="&amp;'Summary KPI'!$G$5,'Data Down'!$C:$C,"&gt;="&amp;'Summary KPI'!$E$5)</f>
        <v>0</v>
      </c>
      <c r="N44" s="42">
        <f>SUMIFS('Data Down'!U:U,'Data Down'!D:D,'Summary KPI'!B44,'Data Down'!Q:Q,'Summary KPI'!$N$8,'Data Down'!$C:$C,"&lt;="&amp;'Summary KPI'!$G$5,'Data Down'!$C:$C,"&gt;="&amp;'Summary KPI'!$E$5)</f>
        <v>1</v>
      </c>
      <c r="O44" s="42">
        <f>SUMIFS('Data Down'!U:U,'Data Down'!D:D,'Summary KPI'!B44,'Data Down'!Q:Q,'Summary KPI'!$O$8,'Data Down'!$C:$C,"&lt;="&amp;'Summary KPI'!$G$5,'Data Down'!$C:$C,"&gt;="&amp;'Summary KPI'!$E$5)</f>
        <v>10</v>
      </c>
      <c r="P44" s="43">
        <f>SUMIFS('Data Down'!U:U,'Data Down'!D:D,'Summary KPI'!B44,'Data Down'!Q:Q,'Summary KPI'!$P$8,'Data Down'!$C:$C,"&lt;="&amp;'Summary KPI'!$G$5,'Data Down'!$C:$C,"&gt;="&amp;'Summary KPI'!$E$5)</f>
        <v>0</v>
      </c>
      <c r="Q44" s="41">
        <f>SUMIFS('Data Down'!N:N,'Data Down'!$D:$D,'Summary KPI'!$B44,'Data Down'!$Q:$Q,'Summary KPI'!$Q$8,'Data Down'!$C:$C,"&lt;="&amp;'Summary KPI'!$G$5,'Data Down'!$C:$C,"&gt;="&amp;'Summary KPI'!$E$5)</f>
        <v>0</v>
      </c>
      <c r="R44" s="41">
        <f>SUMIFS('Data Down'!N:N,'Data Down'!D:D,'Summary KPI'!B44,'Data Down'!Q:Q,'Summary KPI'!$R$8,'Data Down'!$C:$C,"&lt;="&amp;'Summary KPI'!$G$5,'Data Down'!$C:$C,"&gt;="&amp;'Summary KPI'!$E$5)</f>
        <v>2.4833373067351125</v>
      </c>
      <c r="S44" s="41">
        <f>SUMIFS('Data Down'!N:N,'Data Down'!D:D,'Summary KPI'!B44,'Data Down'!Q:Q,'Summary KPI'!$S$8,'Data Down'!$C:$C,"&lt;="&amp;'Summary KPI'!$G$5,'Data Down'!$C:$C,"&gt;="&amp;'Summary KPI'!$E$5)</f>
        <v>185.43363002721554</v>
      </c>
      <c r="T44" s="41">
        <f>SUMIFS('Data Down'!N:N,'Data Down'!D:D,'Summary KPI'!B44,'Data Down'!Q:Q,'Summary KPI'!$T$8,'Data Down'!$C:$C,"&lt;="&amp;'Summary KPI'!$G$5,'Data Down'!$C:$C,"&gt;="&amp;'Summary KPI'!$E$5)</f>
        <v>0</v>
      </c>
      <c r="U44" s="44">
        <f>+SUMIFS('Data Down'!$N:$N,'Data Down'!$D:$D,'Summary KPI'!B44,'Data Down'!$R:$R,'Summary KPI'!$U$7,'Data Down'!$C:$C,"&lt;="&amp;'Summary KPI'!$G$5,'Data Down'!$C:$C,"&gt;="&amp;'Summary KPI'!$E$5)</f>
        <v>0</v>
      </c>
      <c r="V44" s="44">
        <f>+SUMIFS('Data Down'!$N:$N,'Data Down'!$D:$D,'Summary KPI'!B44,'Data Down'!$R:$R,'Summary KPI'!$V$7,'Data Down'!$C:$C,"&lt;="&amp;'Summary KPI'!$G$5,'Data Down'!$C:$C,"&gt;="&amp;'Summary KPI'!$E$5)</f>
        <v>0</v>
      </c>
      <c r="W44" s="44">
        <f>+SUMIFS('Data Down'!$N:$N,'Data Down'!$D:$D,'Summary KPI'!B44,'Data Down'!$R:$R,'Summary KPI'!$W$7,'Data Down'!$C:$C,"&lt;="&amp;'Summary KPI'!$G$5,'Data Down'!$C:$C,"&gt;="&amp;'Summary KPI'!$E$5)</f>
        <v>0</v>
      </c>
      <c r="X44" s="44">
        <f>+SUMIFS('Data Down'!$N:$N,'Data Down'!$D:$D,'Summary KPI'!B44,'Data Down'!$R:$R,'Summary KPI'!$X$7,'Data Down'!$C:$C,"&lt;="&amp;'Summary KPI'!$G$5,'Data Down'!$C:$C,"&gt;="&amp;'Summary KPI'!$E$5)</f>
        <v>0</v>
      </c>
      <c r="Y44" s="44">
        <f>+SUMIFS('Data Down'!$N:$N,'Data Down'!$D:$D,'Summary KPI'!B44,'Data Down'!$R:$R,'Summary KPI'!$Y$7,'Data Down'!$C:$C,"&lt;="&amp;'Summary KPI'!$G$5,'Data Down'!$C:$C,"&gt;="&amp;'Summary KPI'!$E$5)</f>
        <v>187.91696733395065</v>
      </c>
      <c r="Z44" s="44">
        <f>+SUMIFS('Data Down'!$N:$N,'Data Down'!$D:$D,'Summary KPI'!B44,'Data Down'!$R:$R,'Summary KPI'!$Z$7,'Data Down'!$C:$C,"&lt;="&amp;'Summary KPI'!$G$5,'Data Down'!$C:$C,"&gt;="&amp;'Summary KPI'!$E$5)</f>
        <v>0</v>
      </c>
      <c r="AA44" s="44">
        <f>+SUMIFS('Data Down'!$N:$N,'Data Down'!$D:$D,'Summary KPI'!B44,'Data Down'!$R:$R,'Summary KPI'!$AA$7,'Data Down'!$C:$C,"&lt;="&amp;'Summary KPI'!$G$5,'Data Down'!$C:$C,"&gt;="&amp;'Summary KPI'!$E$5)</f>
        <v>0</v>
      </c>
      <c r="AB44" s="44">
        <f>+SUMIFS('Data Down'!$N:$N,'Data Down'!$D:$D,'Summary KPI'!B44,'Data Down'!$R:$R,'Summary KPI'!$AB$7,'Data Down'!$C:$C,"&lt;="&amp;'Summary KPI'!$G$5,'Data Down'!$C:$C,"&gt;="&amp;'Summary KPI'!$E$5)</f>
        <v>0</v>
      </c>
      <c r="AC44" s="44">
        <f>+SUMIFS('Data Down'!$N:$N,'Data Down'!$D:$D,'Summary KPI'!B44,'Data Down'!$R:$R,'Summary KPI'!$AC$7,'Data Down'!$C:$C,"&lt;="&amp;'Summary KPI'!$G$5,'Data Down'!$C:$C,"&gt;="&amp;'Summary KPI'!$E$5)</f>
        <v>0</v>
      </c>
      <c r="AD44" s="45">
        <f t="shared" si="13"/>
        <v>0.73900421203617961</v>
      </c>
      <c r="AE44" s="45">
        <f t="shared" si="14"/>
        <v>0.40138888888888891</v>
      </c>
      <c r="AF44" s="45">
        <f t="shared" si="15"/>
        <v>0.60597550474154982</v>
      </c>
      <c r="AG44" s="45">
        <f t="shared" si="16"/>
        <v>0.40138888888888891</v>
      </c>
      <c r="AH44" s="44">
        <f t="shared" si="17"/>
        <v>26.272727272727273</v>
      </c>
      <c r="AI44" s="44">
        <f t="shared" si="18"/>
        <v>28.9</v>
      </c>
      <c r="AJ44" s="44">
        <f t="shared" si="19"/>
        <v>17.083360666722786</v>
      </c>
      <c r="AK44" s="45">
        <f t="shared" si="20"/>
        <v>0</v>
      </c>
      <c r="AL44" s="45">
        <f t="shared" si="21"/>
        <v>9.0909090909090912E-2</v>
      </c>
      <c r="AM44" s="45">
        <f t="shared" si="22"/>
        <v>0.90909090909090906</v>
      </c>
      <c r="AN44" s="45">
        <f t="shared" si="23"/>
        <v>1.321507760564233E-2</v>
      </c>
      <c r="AO44" s="45">
        <f t="shared" si="24"/>
        <v>0.98678492239435767</v>
      </c>
      <c r="AP44" s="46"/>
      <c r="AQ44" s="50">
        <f t="shared" si="25"/>
        <v>187.91696733395065</v>
      </c>
      <c r="AR44" s="50">
        <f t="shared" si="26"/>
        <v>11</v>
      </c>
      <c r="AS44" s="46"/>
      <c r="AT44" s="46" t="s">
        <v>165</v>
      </c>
      <c r="AU44" s="46"/>
      <c r="AV44" s="48">
        <v>0.85</v>
      </c>
      <c r="AW44" s="49">
        <v>80</v>
      </c>
      <c r="AX44" s="49">
        <v>6</v>
      </c>
    </row>
    <row r="45" spans="1:50" ht="15" customHeight="1">
      <c r="A45" s="38">
        <f t="shared" si="28"/>
        <v>36</v>
      </c>
      <c r="B45" s="39" t="s">
        <v>40</v>
      </c>
      <c r="C45" s="39" t="str">
        <f>VLOOKUP(B45,Sort!B:C,2,FALSE)</f>
        <v>AXOR 3336K</v>
      </c>
      <c r="D45" s="40">
        <f t="array" ref="D45">INDEX(HM_Unit!D:D,MATCH('Summary KPI'!B45,HM_Unit!A:A,0))</f>
        <v>17455</v>
      </c>
      <c r="E45" s="40">
        <f t="array" ref="E45">INDEX(HM_Unit!CD:CD,MATCH('Summary KPI'!B45,HM_Unit!A:A,0))</f>
        <v>17855</v>
      </c>
      <c r="F45" s="41">
        <f t="shared" si="6"/>
        <v>400</v>
      </c>
      <c r="G45" s="41">
        <f t="shared" si="7"/>
        <v>30.083381467190044</v>
      </c>
      <c r="H45" s="41">
        <f t="shared" si="8"/>
        <v>0</v>
      </c>
      <c r="I45" s="41">
        <f t="shared" si="9"/>
        <v>0</v>
      </c>
      <c r="J45" s="41">
        <f t="shared" si="10"/>
        <v>289.91661853280993</v>
      </c>
      <c r="K45" s="41">
        <f t="shared" si="11"/>
        <v>720</v>
      </c>
      <c r="L45" s="41">
        <f t="shared" si="12"/>
        <v>720</v>
      </c>
      <c r="M45" s="42">
        <f>SUMIFS('Data Down'!U:U,'Data Down'!D:D,'Summary KPI'!B45,'Data Down'!Q:Q,'Summary KPI'!$M$8,'Data Down'!$C:$C,"&lt;="&amp;'Summary KPI'!$G$5,'Data Down'!$C:$C,"&gt;="&amp;'Summary KPI'!$E$5)</f>
        <v>0</v>
      </c>
      <c r="N45" s="42">
        <f>SUMIFS('Data Down'!U:U,'Data Down'!D:D,'Summary KPI'!B45,'Data Down'!Q:Q,'Summary KPI'!$N$8,'Data Down'!$C:$C,"&lt;="&amp;'Summary KPI'!$G$5,'Data Down'!$C:$C,"&gt;="&amp;'Summary KPI'!$E$5)</f>
        <v>7</v>
      </c>
      <c r="O45" s="42">
        <f>SUMIFS('Data Down'!U:U,'Data Down'!D:D,'Summary KPI'!B45,'Data Down'!Q:Q,'Summary KPI'!$O$8,'Data Down'!$C:$C,"&lt;="&amp;'Summary KPI'!$G$5,'Data Down'!$C:$C,"&gt;="&amp;'Summary KPI'!$E$5)</f>
        <v>11</v>
      </c>
      <c r="P45" s="43">
        <f>SUMIFS('Data Down'!U:U,'Data Down'!D:D,'Summary KPI'!B45,'Data Down'!Q:Q,'Summary KPI'!$P$8,'Data Down'!$C:$C,"&lt;="&amp;'Summary KPI'!$G$5,'Data Down'!$C:$C,"&gt;="&amp;'Summary KPI'!$E$5)</f>
        <v>0</v>
      </c>
      <c r="Q45" s="41">
        <f>SUMIFS('Data Down'!N:N,'Data Down'!$D:$D,'Summary KPI'!$B45,'Data Down'!$Q:$Q,'Summary KPI'!$Q$8,'Data Down'!$C:$C,"&lt;="&amp;'Summary KPI'!$G$5,'Data Down'!$C:$C,"&gt;="&amp;'Summary KPI'!$E$5)</f>
        <v>0</v>
      </c>
      <c r="R45" s="41">
        <f>SUMIFS('Data Down'!N:N,'Data Down'!D:D,'Summary KPI'!B45,'Data Down'!Q:Q,'Summary KPI'!$R$8,'Data Down'!$C:$C,"&lt;="&amp;'Summary KPI'!$G$5,'Data Down'!$C:$C,"&gt;="&amp;'Summary KPI'!$E$5)</f>
        <v>10.016682693704373</v>
      </c>
      <c r="S45" s="41">
        <f>SUMIFS('Data Down'!N:N,'Data Down'!D:D,'Summary KPI'!B45,'Data Down'!Q:Q,'Summary KPI'!$S$8,'Data Down'!$C:$C,"&lt;="&amp;'Summary KPI'!$G$5,'Data Down'!$C:$C,"&gt;="&amp;'Summary KPI'!$E$5)</f>
        <v>20.066698773485673</v>
      </c>
      <c r="T45" s="41">
        <f>SUMIFS('Data Down'!N:N,'Data Down'!D:D,'Summary KPI'!B45,'Data Down'!Q:Q,'Summary KPI'!$T$8,'Data Down'!$C:$C,"&lt;="&amp;'Summary KPI'!$G$5,'Data Down'!$C:$C,"&gt;="&amp;'Summary KPI'!$E$5)</f>
        <v>0</v>
      </c>
      <c r="U45" s="44">
        <f>+SUMIFS('Data Down'!$N:$N,'Data Down'!$D:$D,'Summary KPI'!B45,'Data Down'!$R:$R,'Summary KPI'!$U$7,'Data Down'!$C:$C,"&lt;="&amp;'Summary KPI'!$G$5,'Data Down'!$C:$C,"&gt;="&amp;'Summary KPI'!$E$5)</f>
        <v>0</v>
      </c>
      <c r="V45" s="44">
        <f>+SUMIFS('Data Down'!$N:$N,'Data Down'!$D:$D,'Summary KPI'!B45,'Data Down'!$R:$R,'Summary KPI'!$V$7,'Data Down'!$C:$C,"&lt;="&amp;'Summary KPI'!$G$5,'Data Down'!$C:$C,"&gt;="&amp;'Summary KPI'!$E$5)</f>
        <v>0</v>
      </c>
      <c r="W45" s="44">
        <f>+SUMIFS('Data Down'!$N:$N,'Data Down'!$D:$D,'Summary KPI'!B45,'Data Down'!$R:$R,'Summary KPI'!$W$7,'Data Down'!$C:$C,"&lt;="&amp;'Summary KPI'!$G$5,'Data Down'!$C:$C,"&gt;="&amp;'Summary KPI'!$E$5)</f>
        <v>0</v>
      </c>
      <c r="X45" s="44">
        <f>+SUMIFS('Data Down'!$N:$N,'Data Down'!$D:$D,'Summary KPI'!B45,'Data Down'!$R:$R,'Summary KPI'!$X$7,'Data Down'!$C:$C,"&lt;="&amp;'Summary KPI'!$G$5,'Data Down'!$C:$C,"&gt;="&amp;'Summary KPI'!$E$5)</f>
        <v>0</v>
      </c>
      <c r="Y45" s="44">
        <f>+SUMIFS('Data Down'!$N:$N,'Data Down'!$D:$D,'Summary KPI'!B45,'Data Down'!$R:$R,'Summary KPI'!$Y$7,'Data Down'!$C:$C,"&lt;="&amp;'Summary KPI'!$G$5,'Data Down'!$C:$C,"&gt;="&amp;'Summary KPI'!$E$5)</f>
        <v>30.083381467190048</v>
      </c>
      <c r="Z45" s="44">
        <f>+SUMIFS('Data Down'!$N:$N,'Data Down'!$D:$D,'Summary KPI'!B45,'Data Down'!$R:$R,'Summary KPI'!$Z$7,'Data Down'!$C:$C,"&lt;="&amp;'Summary KPI'!$G$5,'Data Down'!$C:$C,"&gt;="&amp;'Summary KPI'!$E$5)</f>
        <v>0</v>
      </c>
      <c r="AA45" s="44">
        <f>+SUMIFS('Data Down'!$N:$N,'Data Down'!$D:$D,'Summary KPI'!B45,'Data Down'!$R:$R,'Summary KPI'!$AA$7,'Data Down'!$C:$C,"&lt;="&amp;'Summary KPI'!$G$5,'Data Down'!$C:$C,"&gt;="&amp;'Summary KPI'!$E$5)</f>
        <v>0</v>
      </c>
      <c r="AB45" s="44">
        <f>+SUMIFS('Data Down'!$N:$N,'Data Down'!$D:$D,'Summary KPI'!B45,'Data Down'!$R:$R,'Summary KPI'!$AB$7,'Data Down'!$C:$C,"&lt;="&amp;'Summary KPI'!$G$5,'Data Down'!$C:$C,"&gt;="&amp;'Summary KPI'!$E$5)</f>
        <v>0</v>
      </c>
      <c r="AC45" s="44">
        <f>+SUMIFS('Data Down'!$N:$N,'Data Down'!$D:$D,'Summary KPI'!B45,'Data Down'!$R:$R,'Summary KPI'!$AC$7,'Data Down'!$C:$C,"&lt;="&amp;'Summary KPI'!$G$5,'Data Down'!$C:$C,"&gt;="&amp;'Summary KPI'!$E$5)</f>
        <v>0</v>
      </c>
      <c r="AD45" s="45">
        <f t="shared" si="13"/>
        <v>0.95821752574001384</v>
      </c>
      <c r="AE45" s="45">
        <f t="shared" si="14"/>
        <v>0.55555555555555558</v>
      </c>
      <c r="AF45" s="45">
        <f t="shared" si="15"/>
        <v>0.93005221135361393</v>
      </c>
      <c r="AG45" s="45">
        <f t="shared" si="16"/>
        <v>0.55555555555555558</v>
      </c>
      <c r="AH45" s="44">
        <f t="shared" si="17"/>
        <v>22.222222222222221</v>
      </c>
      <c r="AI45" s="44">
        <f t="shared" si="18"/>
        <v>36.363636363636367</v>
      </c>
      <c r="AJ45" s="44">
        <f t="shared" si="19"/>
        <v>1.671298970399447</v>
      </c>
      <c r="AK45" s="45">
        <f t="shared" si="20"/>
        <v>0</v>
      </c>
      <c r="AL45" s="45">
        <f t="shared" si="21"/>
        <v>0.3888888888888889</v>
      </c>
      <c r="AM45" s="45">
        <f t="shared" si="22"/>
        <v>0.61111111111111116</v>
      </c>
      <c r="AN45" s="45">
        <f t="shared" si="23"/>
        <v>0.33296398892620854</v>
      </c>
      <c r="AO45" s="45">
        <f t="shared" si="24"/>
        <v>0.66703601107379151</v>
      </c>
      <c r="AP45" s="46"/>
      <c r="AQ45" s="50">
        <f t="shared" si="25"/>
        <v>30.083381467190044</v>
      </c>
      <c r="AR45" s="50">
        <f t="shared" si="26"/>
        <v>18</v>
      </c>
      <c r="AS45" s="46"/>
      <c r="AT45" s="46" t="s">
        <v>165</v>
      </c>
      <c r="AU45" s="46"/>
      <c r="AV45" s="48">
        <v>0.85</v>
      </c>
      <c r="AW45" s="49">
        <v>80</v>
      </c>
      <c r="AX45" s="49">
        <v>6</v>
      </c>
    </row>
    <row r="46" spans="1:50" ht="15" customHeight="1">
      <c r="A46" s="38">
        <f t="shared" si="28"/>
        <v>37</v>
      </c>
      <c r="B46" s="39" t="s">
        <v>41</v>
      </c>
      <c r="C46" s="39" t="str">
        <f>VLOOKUP(B46,Sort!B:C,2,FALSE)</f>
        <v>AXOR 3336K</v>
      </c>
      <c r="D46" s="40">
        <f t="array" ref="D46">INDEX(HM_Unit!D:D,MATCH('Summary KPI'!B46,HM_Unit!A:A,0))</f>
        <v>17908</v>
      </c>
      <c r="E46" s="40">
        <f t="array" ref="E46">INDEX(HM_Unit!CD:CD,MATCH('Summary KPI'!B46,HM_Unit!A:A,0))</f>
        <v>18299</v>
      </c>
      <c r="F46" s="41">
        <f t="shared" si="6"/>
        <v>391</v>
      </c>
      <c r="G46" s="41">
        <f t="shared" si="7"/>
        <v>47.933410027270661</v>
      </c>
      <c r="H46" s="41">
        <f t="shared" si="8"/>
        <v>0</v>
      </c>
      <c r="I46" s="41">
        <f t="shared" si="9"/>
        <v>0</v>
      </c>
      <c r="J46" s="41">
        <f t="shared" si="10"/>
        <v>281.06658997272933</v>
      </c>
      <c r="K46" s="41">
        <f t="shared" si="11"/>
        <v>720</v>
      </c>
      <c r="L46" s="41">
        <f t="shared" si="12"/>
        <v>720</v>
      </c>
      <c r="M46" s="42">
        <f>SUMIFS('Data Down'!U:U,'Data Down'!D:D,'Summary KPI'!B46,'Data Down'!Q:Q,'Summary KPI'!$M$8,'Data Down'!$C:$C,"&lt;="&amp;'Summary KPI'!$G$5,'Data Down'!$C:$C,"&gt;="&amp;'Summary KPI'!$E$5)</f>
        <v>0</v>
      </c>
      <c r="N46" s="42">
        <f>SUMIFS('Data Down'!U:U,'Data Down'!D:D,'Summary KPI'!B46,'Data Down'!Q:Q,'Summary KPI'!$N$8,'Data Down'!$C:$C,"&lt;="&amp;'Summary KPI'!$G$5,'Data Down'!$C:$C,"&gt;="&amp;'Summary KPI'!$E$5)</f>
        <v>4</v>
      </c>
      <c r="O46" s="42">
        <f>SUMIFS('Data Down'!U:U,'Data Down'!D:D,'Summary KPI'!B46,'Data Down'!Q:Q,'Summary KPI'!$O$8,'Data Down'!$C:$C,"&lt;="&amp;'Summary KPI'!$G$5,'Data Down'!$C:$C,"&gt;="&amp;'Summary KPI'!$E$5)</f>
        <v>18</v>
      </c>
      <c r="P46" s="43">
        <f>SUMIFS('Data Down'!U:U,'Data Down'!D:D,'Summary KPI'!B46,'Data Down'!Q:Q,'Summary KPI'!$P$8,'Data Down'!$C:$C,"&lt;="&amp;'Summary KPI'!$G$5,'Data Down'!$C:$C,"&gt;="&amp;'Summary KPI'!$E$5)</f>
        <v>0</v>
      </c>
      <c r="Q46" s="41">
        <f>SUMIFS('Data Down'!N:N,'Data Down'!$D:$D,'Summary KPI'!$B46,'Data Down'!$Q:$Q,'Summary KPI'!$Q$8,'Data Down'!$C:$C,"&lt;="&amp;'Summary KPI'!$G$5,'Data Down'!$C:$C,"&gt;="&amp;'Summary KPI'!$E$5)</f>
        <v>0</v>
      </c>
      <c r="R46" s="41">
        <f>SUMIFS('Data Down'!N:N,'Data Down'!D:D,'Summary KPI'!B46,'Data Down'!Q:Q,'Summary KPI'!$R$8,'Data Down'!$C:$C,"&lt;="&amp;'Summary KPI'!$G$5,'Data Down'!$C:$C,"&gt;="&amp;'Summary KPI'!$E$5)</f>
        <v>7.1666781333128968</v>
      </c>
      <c r="S46" s="41">
        <f>SUMIFS('Data Down'!N:N,'Data Down'!D:D,'Summary KPI'!B46,'Data Down'!Q:Q,'Summary KPI'!$S$8,'Data Down'!$C:$C,"&lt;="&amp;'Summary KPI'!$G$5,'Data Down'!$C:$C,"&gt;="&amp;'Summary KPI'!$E$5)</f>
        <v>40.766731893957761</v>
      </c>
      <c r="T46" s="41">
        <f>SUMIFS('Data Down'!N:N,'Data Down'!D:D,'Summary KPI'!B46,'Data Down'!Q:Q,'Summary KPI'!$T$8,'Data Down'!$C:$C,"&lt;="&amp;'Summary KPI'!$G$5,'Data Down'!$C:$C,"&gt;="&amp;'Summary KPI'!$E$5)</f>
        <v>0</v>
      </c>
      <c r="U46" s="44">
        <f>+SUMIFS('Data Down'!$N:$N,'Data Down'!$D:$D,'Summary KPI'!B46,'Data Down'!$R:$R,'Summary KPI'!$U$7,'Data Down'!$C:$C,"&lt;="&amp;'Summary KPI'!$G$5,'Data Down'!$C:$C,"&gt;="&amp;'Summary KPI'!$E$5)</f>
        <v>0</v>
      </c>
      <c r="V46" s="44">
        <f>+SUMIFS('Data Down'!$N:$N,'Data Down'!$D:$D,'Summary KPI'!B46,'Data Down'!$R:$R,'Summary KPI'!$V$7,'Data Down'!$C:$C,"&lt;="&amp;'Summary KPI'!$G$5,'Data Down'!$C:$C,"&gt;="&amp;'Summary KPI'!$E$5)</f>
        <v>0</v>
      </c>
      <c r="W46" s="44">
        <f>+SUMIFS('Data Down'!$N:$N,'Data Down'!$D:$D,'Summary KPI'!B46,'Data Down'!$R:$R,'Summary KPI'!$W$7,'Data Down'!$C:$C,"&lt;="&amp;'Summary KPI'!$G$5,'Data Down'!$C:$C,"&gt;="&amp;'Summary KPI'!$E$5)</f>
        <v>0</v>
      </c>
      <c r="X46" s="44">
        <f>+SUMIFS('Data Down'!$N:$N,'Data Down'!$D:$D,'Summary KPI'!B46,'Data Down'!$R:$R,'Summary KPI'!$X$7,'Data Down'!$C:$C,"&lt;="&amp;'Summary KPI'!$G$5,'Data Down'!$C:$C,"&gt;="&amp;'Summary KPI'!$E$5)</f>
        <v>0</v>
      </c>
      <c r="Y46" s="44">
        <f>+SUMIFS('Data Down'!$N:$N,'Data Down'!$D:$D,'Summary KPI'!B46,'Data Down'!$R:$R,'Summary KPI'!$Y$7,'Data Down'!$C:$C,"&lt;="&amp;'Summary KPI'!$G$5,'Data Down'!$C:$C,"&gt;="&amp;'Summary KPI'!$E$5)</f>
        <v>47.933410027270661</v>
      </c>
      <c r="Z46" s="44">
        <f>+SUMIFS('Data Down'!$N:$N,'Data Down'!$D:$D,'Summary KPI'!B46,'Data Down'!$R:$R,'Summary KPI'!$Z$7,'Data Down'!$C:$C,"&lt;="&amp;'Summary KPI'!$G$5,'Data Down'!$C:$C,"&gt;="&amp;'Summary KPI'!$E$5)</f>
        <v>0</v>
      </c>
      <c r="AA46" s="44">
        <f>+SUMIFS('Data Down'!$N:$N,'Data Down'!$D:$D,'Summary KPI'!B46,'Data Down'!$R:$R,'Summary KPI'!$AA$7,'Data Down'!$C:$C,"&lt;="&amp;'Summary KPI'!$G$5,'Data Down'!$C:$C,"&gt;="&amp;'Summary KPI'!$E$5)</f>
        <v>0</v>
      </c>
      <c r="AB46" s="44">
        <f>+SUMIFS('Data Down'!$N:$N,'Data Down'!$D:$D,'Summary KPI'!B46,'Data Down'!$R:$R,'Summary KPI'!$AB$7,'Data Down'!$C:$C,"&lt;="&amp;'Summary KPI'!$G$5,'Data Down'!$C:$C,"&gt;="&amp;'Summary KPI'!$E$5)</f>
        <v>0</v>
      </c>
      <c r="AC46" s="44">
        <f>+SUMIFS('Data Down'!$N:$N,'Data Down'!$D:$D,'Summary KPI'!B46,'Data Down'!$R:$R,'Summary KPI'!$AC$7,'Data Down'!$C:$C,"&lt;="&amp;'Summary KPI'!$G$5,'Data Down'!$C:$C,"&gt;="&amp;'Summary KPI'!$E$5)</f>
        <v>0</v>
      </c>
      <c r="AD46" s="45">
        <f t="shared" si="13"/>
        <v>0.93342581940656855</v>
      </c>
      <c r="AE46" s="45">
        <f t="shared" si="14"/>
        <v>0.54305555555555551</v>
      </c>
      <c r="AF46" s="45">
        <f t="shared" si="15"/>
        <v>0.8907957131258416</v>
      </c>
      <c r="AG46" s="45">
        <f t="shared" si="16"/>
        <v>0.54305555555555551</v>
      </c>
      <c r="AH46" s="44">
        <f t="shared" si="17"/>
        <v>17.772727272727273</v>
      </c>
      <c r="AI46" s="44">
        <f t="shared" si="18"/>
        <v>21.722222222222221</v>
      </c>
      <c r="AJ46" s="44">
        <f t="shared" si="19"/>
        <v>2.1787913648759392</v>
      </c>
      <c r="AK46" s="45">
        <f t="shared" si="20"/>
        <v>0</v>
      </c>
      <c r="AL46" s="45">
        <f t="shared" si="21"/>
        <v>0.18181818181818182</v>
      </c>
      <c r="AM46" s="45">
        <f t="shared" si="22"/>
        <v>0.81818181818181823</v>
      </c>
      <c r="AN46" s="45">
        <f t="shared" si="23"/>
        <v>0.14951321279323906</v>
      </c>
      <c r="AO46" s="45">
        <f t="shared" si="24"/>
        <v>0.85048678720676085</v>
      </c>
      <c r="AP46" s="46"/>
      <c r="AQ46" s="50">
        <f t="shared" si="25"/>
        <v>47.933410027270661</v>
      </c>
      <c r="AR46" s="50">
        <f t="shared" si="26"/>
        <v>22</v>
      </c>
      <c r="AS46" s="46"/>
      <c r="AT46" s="46" t="s">
        <v>165</v>
      </c>
      <c r="AU46" s="46"/>
      <c r="AV46" s="48">
        <v>0.85</v>
      </c>
      <c r="AW46" s="49">
        <v>80</v>
      </c>
      <c r="AX46" s="49">
        <v>6</v>
      </c>
    </row>
    <row r="47" spans="1:50" ht="15" customHeight="1">
      <c r="A47" s="38">
        <f t="shared" si="28"/>
        <v>38</v>
      </c>
      <c r="B47" s="39" t="s">
        <v>42</v>
      </c>
      <c r="C47" s="39" t="str">
        <f>VLOOKUP(B47,Sort!B:C,2,FALSE)</f>
        <v>WATER PUMP</v>
      </c>
      <c r="D47" s="40">
        <f t="array" ref="D47">INDEX(HM_Unit!D:D,MATCH('Summary KPI'!B47,HM_Unit!A:A,0))</f>
        <v>690</v>
      </c>
      <c r="E47" s="40">
        <f t="array" ref="E47">INDEX(HM_Unit!CD:CD,MATCH('Summary KPI'!B47,HM_Unit!A:A,0))</f>
        <v>717</v>
      </c>
      <c r="F47" s="41">
        <f t="shared" si="6"/>
        <v>27</v>
      </c>
      <c r="G47" s="41">
        <f t="shared" si="7"/>
        <v>0</v>
      </c>
      <c r="H47" s="41">
        <f t="shared" si="8"/>
        <v>0</v>
      </c>
      <c r="I47" s="41">
        <f t="shared" si="9"/>
        <v>0</v>
      </c>
      <c r="J47" s="41">
        <f t="shared" si="10"/>
        <v>693</v>
      </c>
      <c r="K47" s="41">
        <f t="shared" si="11"/>
        <v>720</v>
      </c>
      <c r="L47" s="41">
        <f t="shared" si="12"/>
        <v>720</v>
      </c>
      <c r="M47" s="42">
        <f>SUMIFS('Data Down'!U:U,'Data Down'!D:D,'Summary KPI'!B47,'Data Down'!Q:Q,'Summary KPI'!$M$8,'Data Down'!$C:$C,"&lt;="&amp;'Summary KPI'!$G$5,'Data Down'!$C:$C,"&gt;="&amp;'Summary KPI'!$E$5)</f>
        <v>0</v>
      </c>
      <c r="N47" s="42">
        <f>SUMIFS('Data Down'!U:U,'Data Down'!D:D,'Summary KPI'!B47,'Data Down'!Q:Q,'Summary KPI'!$N$8,'Data Down'!$C:$C,"&lt;="&amp;'Summary KPI'!$G$5,'Data Down'!$C:$C,"&gt;="&amp;'Summary KPI'!$E$5)</f>
        <v>0</v>
      </c>
      <c r="O47" s="42">
        <f>SUMIFS('Data Down'!U:U,'Data Down'!D:D,'Summary KPI'!B47,'Data Down'!Q:Q,'Summary KPI'!$O$8,'Data Down'!$C:$C,"&lt;="&amp;'Summary KPI'!$G$5,'Data Down'!$C:$C,"&gt;="&amp;'Summary KPI'!$E$5)</f>
        <v>0</v>
      </c>
      <c r="P47" s="43">
        <f>SUMIFS('Data Down'!U:U,'Data Down'!D:D,'Summary KPI'!B47,'Data Down'!Q:Q,'Summary KPI'!$P$8,'Data Down'!$C:$C,"&lt;="&amp;'Summary KPI'!$G$5,'Data Down'!$C:$C,"&gt;="&amp;'Summary KPI'!$E$5)</f>
        <v>0</v>
      </c>
      <c r="Q47" s="41">
        <f>SUMIFS('Data Down'!N:N,'Data Down'!$D:$D,'Summary KPI'!$B47,'Data Down'!$Q:$Q,'Summary KPI'!$Q$8,'Data Down'!$C:$C,"&lt;="&amp;'Summary KPI'!$G$5,'Data Down'!$C:$C,"&gt;="&amp;'Summary KPI'!$E$5)</f>
        <v>0</v>
      </c>
      <c r="R47" s="41">
        <f>SUMIFS('Data Down'!N:N,'Data Down'!D:D,'Summary KPI'!B47,'Data Down'!Q:Q,'Summary KPI'!$R$8,'Data Down'!$C:$C,"&lt;="&amp;'Summary KPI'!$G$5,'Data Down'!$C:$C,"&gt;="&amp;'Summary KPI'!$E$5)</f>
        <v>0</v>
      </c>
      <c r="S47" s="41">
        <f>SUMIFS('Data Down'!N:N,'Data Down'!D:D,'Summary KPI'!B47,'Data Down'!Q:Q,'Summary KPI'!$S$8,'Data Down'!$C:$C,"&lt;="&amp;'Summary KPI'!$G$5,'Data Down'!$C:$C,"&gt;="&amp;'Summary KPI'!$E$5)</f>
        <v>0</v>
      </c>
      <c r="T47" s="41">
        <f>SUMIFS('Data Down'!N:N,'Data Down'!D:D,'Summary KPI'!B47,'Data Down'!Q:Q,'Summary KPI'!$T$8,'Data Down'!$C:$C,"&lt;="&amp;'Summary KPI'!$G$5,'Data Down'!$C:$C,"&gt;="&amp;'Summary KPI'!$E$5)</f>
        <v>0</v>
      </c>
      <c r="U47" s="44">
        <f>+SUMIFS('Data Down'!$N:$N,'Data Down'!$D:$D,'Summary KPI'!B47,'Data Down'!$R:$R,'Summary KPI'!$U$7,'Data Down'!$C:$C,"&lt;="&amp;'Summary KPI'!$G$5,'Data Down'!$C:$C,"&gt;="&amp;'Summary KPI'!$E$5)</f>
        <v>0</v>
      </c>
      <c r="V47" s="44">
        <f>+SUMIFS('Data Down'!$N:$N,'Data Down'!$D:$D,'Summary KPI'!B47,'Data Down'!$R:$R,'Summary KPI'!$V$7,'Data Down'!$C:$C,"&lt;="&amp;'Summary KPI'!$G$5,'Data Down'!$C:$C,"&gt;="&amp;'Summary KPI'!$E$5)</f>
        <v>0</v>
      </c>
      <c r="W47" s="44">
        <f>+SUMIFS('Data Down'!$N:$N,'Data Down'!$D:$D,'Summary KPI'!B47,'Data Down'!$R:$R,'Summary KPI'!$W$7,'Data Down'!$C:$C,"&lt;="&amp;'Summary KPI'!$G$5,'Data Down'!$C:$C,"&gt;="&amp;'Summary KPI'!$E$5)</f>
        <v>0</v>
      </c>
      <c r="X47" s="44">
        <f>+SUMIFS('Data Down'!$N:$N,'Data Down'!$D:$D,'Summary KPI'!B47,'Data Down'!$R:$R,'Summary KPI'!$X$7,'Data Down'!$C:$C,"&lt;="&amp;'Summary KPI'!$G$5,'Data Down'!$C:$C,"&gt;="&amp;'Summary KPI'!$E$5)</f>
        <v>0</v>
      </c>
      <c r="Y47" s="44">
        <f>+SUMIFS('Data Down'!$N:$N,'Data Down'!$D:$D,'Summary KPI'!B47,'Data Down'!$R:$R,'Summary KPI'!$Y$7,'Data Down'!$C:$C,"&lt;="&amp;'Summary KPI'!$G$5,'Data Down'!$C:$C,"&gt;="&amp;'Summary KPI'!$E$5)</f>
        <v>0</v>
      </c>
      <c r="Z47" s="44">
        <f>+SUMIFS('Data Down'!$N:$N,'Data Down'!$D:$D,'Summary KPI'!B47,'Data Down'!$R:$R,'Summary KPI'!$Z$7,'Data Down'!$C:$C,"&lt;="&amp;'Summary KPI'!$G$5,'Data Down'!$C:$C,"&gt;="&amp;'Summary KPI'!$E$5)</f>
        <v>0</v>
      </c>
      <c r="AA47" s="44">
        <f>+SUMIFS('Data Down'!$N:$N,'Data Down'!$D:$D,'Summary KPI'!B47,'Data Down'!$R:$R,'Summary KPI'!$AA$7,'Data Down'!$C:$C,"&lt;="&amp;'Summary KPI'!$G$5,'Data Down'!$C:$C,"&gt;="&amp;'Summary KPI'!$E$5)</f>
        <v>0</v>
      </c>
      <c r="AB47" s="44">
        <f>+SUMIFS('Data Down'!$N:$N,'Data Down'!$D:$D,'Summary KPI'!B47,'Data Down'!$R:$R,'Summary KPI'!$AB$7,'Data Down'!$C:$C,"&lt;="&amp;'Summary KPI'!$G$5,'Data Down'!$C:$C,"&gt;="&amp;'Summary KPI'!$E$5)</f>
        <v>0</v>
      </c>
      <c r="AC47" s="44">
        <f>+SUMIFS('Data Down'!$N:$N,'Data Down'!$D:$D,'Summary KPI'!B47,'Data Down'!$R:$R,'Summary KPI'!$AC$7,'Data Down'!$C:$C,"&lt;="&amp;'Summary KPI'!$G$5,'Data Down'!$C:$C,"&gt;="&amp;'Summary KPI'!$E$5)</f>
        <v>0</v>
      </c>
      <c r="AD47" s="45">
        <f t="shared" si="13"/>
        <v>1</v>
      </c>
      <c r="AE47" s="45">
        <f t="shared" si="14"/>
        <v>3.7499999999999999E-2</v>
      </c>
      <c r="AF47" s="45">
        <f t="shared" si="15"/>
        <v>1</v>
      </c>
      <c r="AG47" s="45">
        <f t="shared" si="16"/>
        <v>3.7499999999999999E-2</v>
      </c>
      <c r="AH47" s="44">
        <f t="shared" si="17"/>
        <v>27</v>
      </c>
      <c r="AI47" s="44">
        <f t="shared" si="18"/>
        <v>27</v>
      </c>
      <c r="AJ47" s="44">
        <f t="shared" si="19"/>
        <v>0</v>
      </c>
      <c r="AK47" s="45">
        <f t="shared" si="20"/>
        <v>0</v>
      </c>
      <c r="AL47" s="45">
        <f t="shared" si="21"/>
        <v>0</v>
      </c>
      <c r="AM47" s="45">
        <f t="shared" si="22"/>
        <v>0</v>
      </c>
      <c r="AN47" s="45">
        <f t="shared" si="23"/>
        <v>0</v>
      </c>
      <c r="AO47" s="45">
        <f t="shared" si="24"/>
        <v>0</v>
      </c>
      <c r="AP47" s="46"/>
      <c r="AQ47" s="50">
        <f t="shared" si="25"/>
        <v>0</v>
      </c>
      <c r="AR47" s="50">
        <f t="shared" si="26"/>
        <v>0</v>
      </c>
      <c r="AS47" s="46"/>
      <c r="AT47" s="46" t="s">
        <v>166</v>
      </c>
      <c r="AU47" s="46"/>
      <c r="AV47" s="48">
        <v>0.85</v>
      </c>
      <c r="AW47" s="49">
        <v>80</v>
      </c>
      <c r="AX47" s="49">
        <v>6</v>
      </c>
    </row>
    <row r="48" spans="1:50" ht="15" customHeight="1">
      <c r="A48" s="38">
        <f t="shared" si="28"/>
        <v>39</v>
      </c>
      <c r="B48" s="39" t="s">
        <v>43</v>
      </c>
      <c r="C48" s="39" t="str">
        <f>VLOOKUP(B48,Sort!B:C,2,FALSE)</f>
        <v>WATER PUMP</v>
      </c>
      <c r="D48" s="40">
        <f t="array" ref="D48">INDEX(HM_Unit!D:D,MATCH('Summary KPI'!B48,HM_Unit!A:A,0))</f>
        <v>2149</v>
      </c>
      <c r="E48" s="40">
        <f t="array" ref="E48">INDEX(HM_Unit!CD:CD,MATCH('Summary KPI'!B48,HM_Unit!A:A,0))</f>
        <v>2208</v>
      </c>
      <c r="F48" s="41">
        <f t="shared" si="6"/>
        <v>59</v>
      </c>
      <c r="G48" s="41">
        <f t="shared" si="7"/>
        <v>0</v>
      </c>
      <c r="H48" s="41">
        <f t="shared" si="8"/>
        <v>0</v>
      </c>
      <c r="I48" s="41">
        <f t="shared" si="9"/>
        <v>0</v>
      </c>
      <c r="J48" s="41">
        <f t="shared" si="10"/>
        <v>661</v>
      </c>
      <c r="K48" s="41">
        <f t="shared" si="11"/>
        <v>720</v>
      </c>
      <c r="L48" s="41">
        <f t="shared" si="12"/>
        <v>720</v>
      </c>
      <c r="M48" s="42">
        <f>SUMIFS('Data Down'!U:U,'Data Down'!D:D,'Summary KPI'!B48,'Data Down'!Q:Q,'Summary KPI'!$M$8,'Data Down'!$C:$C,"&lt;="&amp;'Summary KPI'!$G$5,'Data Down'!$C:$C,"&gt;="&amp;'Summary KPI'!$E$5)</f>
        <v>0</v>
      </c>
      <c r="N48" s="42">
        <f>SUMIFS('Data Down'!U:U,'Data Down'!D:D,'Summary KPI'!B48,'Data Down'!Q:Q,'Summary KPI'!$N$8,'Data Down'!$C:$C,"&lt;="&amp;'Summary KPI'!$G$5,'Data Down'!$C:$C,"&gt;="&amp;'Summary KPI'!$E$5)</f>
        <v>0</v>
      </c>
      <c r="O48" s="42">
        <f>SUMIFS('Data Down'!U:U,'Data Down'!D:D,'Summary KPI'!B48,'Data Down'!Q:Q,'Summary KPI'!$O$8,'Data Down'!$C:$C,"&lt;="&amp;'Summary KPI'!$G$5,'Data Down'!$C:$C,"&gt;="&amp;'Summary KPI'!$E$5)</f>
        <v>0</v>
      </c>
      <c r="P48" s="43">
        <f>SUMIFS('Data Down'!U:U,'Data Down'!D:D,'Summary KPI'!B48,'Data Down'!Q:Q,'Summary KPI'!$P$8,'Data Down'!$C:$C,"&lt;="&amp;'Summary KPI'!$G$5,'Data Down'!$C:$C,"&gt;="&amp;'Summary KPI'!$E$5)</f>
        <v>0</v>
      </c>
      <c r="Q48" s="41">
        <f>SUMIFS('Data Down'!N:N,'Data Down'!$D:$D,'Summary KPI'!$B48,'Data Down'!$Q:$Q,'Summary KPI'!$Q$8,'Data Down'!$C:$C,"&lt;="&amp;'Summary KPI'!$G$5,'Data Down'!$C:$C,"&gt;="&amp;'Summary KPI'!$E$5)</f>
        <v>0</v>
      </c>
      <c r="R48" s="41">
        <f>SUMIFS('Data Down'!N:N,'Data Down'!D:D,'Summary KPI'!B48,'Data Down'!Q:Q,'Summary KPI'!$R$8,'Data Down'!$C:$C,"&lt;="&amp;'Summary KPI'!$G$5,'Data Down'!$C:$C,"&gt;="&amp;'Summary KPI'!$E$5)</f>
        <v>0</v>
      </c>
      <c r="S48" s="41">
        <f>SUMIFS('Data Down'!N:N,'Data Down'!D:D,'Summary KPI'!B48,'Data Down'!Q:Q,'Summary KPI'!$S$8,'Data Down'!$C:$C,"&lt;="&amp;'Summary KPI'!$G$5,'Data Down'!$C:$C,"&gt;="&amp;'Summary KPI'!$E$5)</f>
        <v>0</v>
      </c>
      <c r="T48" s="41">
        <f>SUMIFS('Data Down'!N:N,'Data Down'!D:D,'Summary KPI'!B48,'Data Down'!Q:Q,'Summary KPI'!$T$8,'Data Down'!$C:$C,"&lt;="&amp;'Summary KPI'!$G$5,'Data Down'!$C:$C,"&gt;="&amp;'Summary KPI'!$E$5)</f>
        <v>0</v>
      </c>
      <c r="U48" s="44">
        <f>+SUMIFS('Data Down'!$N:$N,'Data Down'!$D:$D,'Summary KPI'!B48,'Data Down'!$R:$R,'Summary KPI'!$U$7,'Data Down'!$C:$C,"&lt;="&amp;'Summary KPI'!$G$5,'Data Down'!$C:$C,"&gt;="&amp;'Summary KPI'!$E$5)</f>
        <v>0</v>
      </c>
      <c r="V48" s="44">
        <f>+SUMIFS('Data Down'!$N:$N,'Data Down'!$D:$D,'Summary KPI'!B48,'Data Down'!$R:$R,'Summary KPI'!$V$7,'Data Down'!$C:$C,"&lt;="&amp;'Summary KPI'!$G$5,'Data Down'!$C:$C,"&gt;="&amp;'Summary KPI'!$E$5)</f>
        <v>0</v>
      </c>
      <c r="W48" s="44">
        <f>+SUMIFS('Data Down'!$N:$N,'Data Down'!$D:$D,'Summary KPI'!B48,'Data Down'!$R:$R,'Summary KPI'!$W$7,'Data Down'!$C:$C,"&lt;="&amp;'Summary KPI'!$G$5,'Data Down'!$C:$C,"&gt;="&amp;'Summary KPI'!$E$5)</f>
        <v>0</v>
      </c>
      <c r="X48" s="44">
        <f>+SUMIFS('Data Down'!$N:$N,'Data Down'!$D:$D,'Summary KPI'!B48,'Data Down'!$R:$R,'Summary KPI'!$X$7,'Data Down'!$C:$C,"&lt;="&amp;'Summary KPI'!$G$5,'Data Down'!$C:$C,"&gt;="&amp;'Summary KPI'!$E$5)</f>
        <v>0</v>
      </c>
      <c r="Y48" s="44">
        <f>+SUMIFS('Data Down'!$N:$N,'Data Down'!$D:$D,'Summary KPI'!B48,'Data Down'!$R:$R,'Summary KPI'!$Y$7,'Data Down'!$C:$C,"&lt;="&amp;'Summary KPI'!$G$5,'Data Down'!$C:$C,"&gt;="&amp;'Summary KPI'!$E$5)</f>
        <v>0</v>
      </c>
      <c r="Z48" s="44">
        <f>+SUMIFS('Data Down'!$N:$N,'Data Down'!$D:$D,'Summary KPI'!B48,'Data Down'!$R:$R,'Summary KPI'!$Z$7,'Data Down'!$C:$C,"&lt;="&amp;'Summary KPI'!$G$5,'Data Down'!$C:$C,"&gt;="&amp;'Summary KPI'!$E$5)</f>
        <v>0</v>
      </c>
      <c r="AA48" s="44">
        <f>+SUMIFS('Data Down'!$N:$N,'Data Down'!$D:$D,'Summary KPI'!B48,'Data Down'!$R:$R,'Summary KPI'!$AA$7,'Data Down'!$C:$C,"&lt;="&amp;'Summary KPI'!$G$5,'Data Down'!$C:$C,"&gt;="&amp;'Summary KPI'!$E$5)</f>
        <v>0</v>
      </c>
      <c r="AB48" s="44">
        <f>+SUMIFS('Data Down'!$N:$N,'Data Down'!$D:$D,'Summary KPI'!B48,'Data Down'!$R:$R,'Summary KPI'!$AB$7,'Data Down'!$C:$C,"&lt;="&amp;'Summary KPI'!$G$5,'Data Down'!$C:$C,"&gt;="&amp;'Summary KPI'!$E$5)</f>
        <v>0</v>
      </c>
      <c r="AC48" s="44">
        <f>+SUMIFS('Data Down'!$N:$N,'Data Down'!$D:$D,'Summary KPI'!B48,'Data Down'!$R:$R,'Summary KPI'!$AC$7,'Data Down'!$C:$C,"&lt;="&amp;'Summary KPI'!$G$5,'Data Down'!$C:$C,"&gt;="&amp;'Summary KPI'!$E$5)</f>
        <v>0</v>
      </c>
      <c r="AD48" s="45">
        <f t="shared" si="13"/>
        <v>1</v>
      </c>
      <c r="AE48" s="45">
        <f t="shared" si="14"/>
        <v>8.1944444444444445E-2</v>
      </c>
      <c r="AF48" s="45">
        <f t="shared" si="15"/>
        <v>1</v>
      </c>
      <c r="AG48" s="45">
        <f t="shared" si="16"/>
        <v>8.1944444444444445E-2</v>
      </c>
      <c r="AH48" s="44">
        <f t="shared" si="17"/>
        <v>59</v>
      </c>
      <c r="AI48" s="44">
        <f t="shared" si="18"/>
        <v>59</v>
      </c>
      <c r="AJ48" s="44">
        <f t="shared" si="19"/>
        <v>0</v>
      </c>
      <c r="AK48" s="45">
        <f t="shared" si="20"/>
        <v>0</v>
      </c>
      <c r="AL48" s="45">
        <f t="shared" si="21"/>
        <v>0</v>
      </c>
      <c r="AM48" s="45">
        <f t="shared" si="22"/>
        <v>0</v>
      </c>
      <c r="AN48" s="45">
        <f t="shared" si="23"/>
        <v>0</v>
      </c>
      <c r="AO48" s="45">
        <f t="shared" si="24"/>
        <v>0</v>
      </c>
      <c r="AP48" s="46"/>
      <c r="AQ48" s="50">
        <f t="shared" si="25"/>
        <v>0</v>
      </c>
      <c r="AR48" s="50">
        <f t="shared" si="26"/>
        <v>0</v>
      </c>
      <c r="AS48" s="46"/>
      <c r="AT48" s="46" t="s">
        <v>166</v>
      </c>
      <c r="AU48" s="46"/>
      <c r="AV48" s="48">
        <v>0.85</v>
      </c>
      <c r="AW48" s="49">
        <v>80</v>
      </c>
      <c r="AX48" s="49">
        <v>6</v>
      </c>
    </row>
    <row r="49" spans="1:50" ht="15" customHeight="1">
      <c r="A49" s="38">
        <f t="shared" si="28"/>
        <v>40</v>
      </c>
      <c r="B49" s="39" t="s">
        <v>44</v>
      </c>
      <c r="C49" s="39" t="str">
        <f>VLOOKUP(B49,Sort!B:C,2,FALSE)</f>
        <v>WATER PUMP</v>
      </c>
      <c r="D49" s="40">
        <f t="array" ref="D49">INDEX(HM_Unit!D:D,MATCH('Summary KPI'!B49,HM_Unit!A:A,0))</f>
        <v>3146</v>
      </c>
      <c r="E49" s="40">
        <f t="array" ref="E49">INDEX(HM_Unit!CD:CD,MATCH('Summary KPI'!B49,HM_Unit!A:A,0))</f>
        <v>3255</v>
      </c>
      <c r="F49" s="41">
        <f t="shared" si="6"/>
        <v>109</v>
      </c>
      <c r="G49" s="41">
        <f t="shared" si="7"/>
        <v>0</v>
      </c>
      <c r="H49" s="41">
        <f t="shared" si="8"/>
        <v>0</v>
      </c>
      <c r="I49" s="41">
        <f t="shared" si="9"/>
        <v>0</v>
      </c>
      <c r="J49" s="41">
        <f t="shared" si="10"/>
        <v>611</v>
      </c>
      <c r="K49" s="41">
        <f t="shared" si="11"/>
        <v>720</v>
      </c>
      <c r="L49" s="41">
        <f t="shared" si="12"/>
        <v>720</v>
      </c>
      <c r="M49" s="42">
        <f>SUMIFS('Data Down'!U:U,'Data Down'!D:D,'Summary KPI'!B49,'Data Down'!Q:Q,'Summary KPI'!$M$8,'Data Down'!$C:$C,"&lt;="&amp;'Summary KPI'!$G$5,'Data Down'!$C:$C,"&gt;="&amp;'Summary KPI'!$E$5)</f>
        <v>0</v>
      </c>
      <c r="N49" s="42">
        <f>SUMIFS('Data Down'!U:U,'Data Down'!D:D,'Summary KPI'!B49,'Data Down'!Q:Q,'Summary KPI'!$N$8,'Data Down'!$C:$C,"&lt;="&amp;'Summary KPI'!$G$5,'Data Down'!$C:$C,"&gt;="&amp;'Summary KPI'!$E$5)</f>
        <v>0</v>
      </c>
      <c r="O49" s="42">
        <f>SUMIFS('Data Down'!U:U,'Data Down'!D:D,'Summary KPI'!B49,'Data Down'!Q:Q,'Summary KPI'!$O$8,'Data Down'!$C:$C,"&lt;="&amp;'Summary KPI'!$G$5,'Data Down'!$C:$C,"&gt;="&amp;'Summary KPI'!$E$5)</f>
        <v>0</v>
      </c>
      <c r="P49" s="43">
        <f>SUMIFS('Data Down'!U:U,'Data Down'!D:D,'Summary KPI'!B49,'Data Down'!Q:Q,'Summary KPI'!$P$8,'Data Down'!$C:$C,"&lt;="&amp;'Summary KPI'!$G$5,'Data Down'!$C:$C,"&gt;="&amp;'Summary KPI'!$E$5)</f>
        <v>0</v>
      </c>
      <c r="Q49" s="41">
        <f>SUMIFS('Data Down'!N:N,'Data Down'!$D:$D,'Summary KPI'!$B49,'Data Down'!$Q:$Q,'Summary KPI'!$Q$8,'Data Down'!$C:$C,"&lt;="&amp;'Summary KPI'!$G$5,'Data Down'!$C:$C,"&gt;="&amp;'Summary KPI'!$E$5)</f>
        <v>0</v>
      </c>
      <c r="R49" s="41">
        <f>SUMIFS('Data Down'!N:N,'Data Down'!D:D,'Summary KPI'!B49,'Data Down'!Q:Q,'Summary KPI'!$R$8,'Data Down'!$C:$C,"&lt;="&amp;'Summary KPI'!$G$5,'Data Down'!$C:$C,"&gt;="&amp;'Summary KPI'!$E$5)</f>
        <v>0</v>
      </c>
      <c r="S49" s="41">
        <f>SUMIFS('Data Down'!N:N,'Data Down'!D:D,'Summary KPI'!B49,'Data Down'!Q:Q,'Summary KPI'!$S$8,'Data Down'!$C:$C,"&lt;="&amp;'Summary KPI'!$G$5,'Data Down'!$C:$C,"&gt;="&amp;'Summary KPI'!$E$5)</f>
        <v>0</v>
      </c>
      <c r="T49" s="41">
        <f>SUMIFS('Data Down'!N:N,'Data Down'!D:D,'Summary KPI'!B49,'Data Down'!Q:Q,'Summary KPI'!$T$8,'Data Down'!$C:$C,"&lt;="&amp;'Summary KPI'!$G$5,'Data Down'!$C:$C,"&gt;="&amp;'Summary KPI'!$E$5)</f>
        <v>0</v>
      </c>
      <c r="U49" s="44">
        <f>+SUMIFS('Data Down'!$N:$N,'Data Down'!$D:$D,'Summary KPI'!B49,'Data Down'!$R:$R,'Summary KPI'!$U$7,'Data Down'!$C:$C,"&lt;="&amp;'Summary KPI'!$G$5,'Data Down'!$C:$C,"&gt;="&amp;'Summary KPI'!$E$5)</f>
        <v>0</v>
      </c>
      <c r="V49" s="44">
        <f>+SUMIFS('Data Down'!$N:$N,'Data Down'!$D:$D,'Summary KPI'!B49,'Data Down'!$R:$R,'Summary KPI'!$V$7,'Data Down'!$C:$C,"&lt;="&amp;'Summary KPI'!$G$5,'Data Down'!$C:$C,"&gt;="&amp;'Summary KPI'!$E$5)</f>
        <v>0</v>
      </c>
      <c r="W49" s="44">
        <f>+SUMIFS('Data Down'!$N:$N,'Data Down'!$D:$D,'Summary KPI'!B49,'Data Down'!$R:$R,'Summary KPI'!$W$7,'Data Down'!$C:$C,"&lt;="&amp;'Summary KPI'!$G$5,'Data Down'!$C:$C,"&gt;="&amp;'Summary KPI'!$E$5)</f>
        <v>0</v>
      </c>
      <c r="X49" s="44">
        <f>+SUMIFS('Data Down'!$N:$N,'Data Down'!$D:$D,'Summary KPI'!B49,'Data Down'!$R:$R,'Summary KPI'!$X$7,'Data Down'!$C:$C,"&lt;="&amp;'Summary KPI'!$G$5,'Data Down'!$C:$C,"&gt;="&amp;'Summary KPI'!$E$5)</f>
        <v>0</v>
      </c>
      <c r="Y49" s="44">
        <f>+SUMIFS('Data Down'!$N:$N,'Data Down'!$D:$D,'Summary KPI'!B49,'Data Down'!$R:$R,'Summary KPI'!$Y$7,'Data Down'!$C:$C,"&lt;="&amp;'Summary KPI'!$G$5,'Data Down'!$C:$C,"&gt;="&amp;'Summary KPI'!$E$5)</f>
        <v>0</v>
      </c>
      <c r="Z49" s="44">
        <f>+SUMIFS('Data Down'!$N:$N,'Data Down'!$D:$D,'Summary KPI'!B49,'Data Down'!$R:$R,'Summary KPI'!$Z$7,'Data Down'!$C:$C,"&lt;="&amp;'Summary KPI'!$G$5,'Data Down'!$C:$C,"&gt;="&amp;'Summary KPI'!$E$5)</f>
        <v>0</v>
      </c>
      <c r="AA49" s="44">
        <f>+SUMIFS('Data Down'!$N:$N,'Data Down'!$D:$D,'Summary KPI'!B49,'Data Down'!$R:$R,'Summary KPI'!$AA$7,'Data Down'!$C:$C,"&lt;="&amp;'Summary KPI'!$G$5,'Data Down'!$C:$C,"&gt;="&amp;'Summary KPI'!$E$5)</f>
        <v>0</v>
      </c>
      <c r="AB49" s="44">
        <f>+SUMIFS('Data Down'!$N:$N,'Data Down'!$D:$D,'Summary KPI'!B49,'Data Down'!$R:$R,'Summary KPI'!$AB$7,'Data Down'!$C:$C,"&lt;="&amp;'Summary KPI'!$G$5,'Data Down'!$C:$C,"&gt;="&amp;'Summary KPI'!$E$5)</f>
        <v>0</v>
      </c>
      <c r="AC49" s="44">
        <f>+SUMIFS('Data Down'!$N:$N,'Data Down'!$D:$D,'Summary KPI'!B49,'Data Down'!$R:$R,'Summary KPI'!$AC$7,'Data Down'!$C:$C,"&lt;="&amp;'Summary KPI'!$G$5,'Data Down'!$C:$C,"&gt;="&amp;'Summary KPI'!$E$5)</f>
        <v>0</v>
      </c>
      <c r="AD49" s="45">
        <f t="shared" si="13"/>
        <v>1</v>
      </c>
      <c r="AE49" s="45">
        <f t="shared" si="14"/>
        <v>0.15138888888888888</v>
      </c>
      <c r="AF49" s="45">
        <f t="shared" si="15"/>
        <v>1</v>
      </c>
      <c r="AG49" s="45">
        <f t="shared" si="16"/>
        <v>0.15138888888888888</v>
      </c>
      <c r="AH49" s="44">
        <f t="shared" si="17"/>
        <v>109</v>
      </c>
      <c r="AI49" s="44">
        <f t="shared" si="18"/>
        <v>109</v>
      </c>
      <c r="AJ49" s="44">
        <v>0</v>
      </c>
      <c r="AK49" s="45">
        <f t="shared" si="20"/>
        <v>0</v>
      </c>
      <c r="AL49" s="45">
        <f t="shared" si="21"/>
        <v>0</v>
      </c>
      <c r="AM49" s="45">
        <f t="shared" si="22"/>
        <v>0</v>
      </c>
      <c r="AN49" s="45">
        <f t="shared" si="23"/>
        <v>0</v>
      </c>
      <c r="AO49" s="45">
        <f t="shared" si="24"/>
        <v>0</v>
      </c>
      <c r="AP49" s="46"/>
      <c r="AQ49" s="50">
        <f t="shared" si="25"/>
        <v>0</v>
      </c>
      <c r="AR49" s="50">
        <f t="shared" si="26"/>
        <v>0</v>
      </c>
      <c r="AS49" s="46"/>
      <c r="AT49" s="46" t="s">
        <v>166</v>
      </c>
      <c r="AU49" s="46"/>
      <c r="AV49" s="48">
        <v>0.85</v>
      </c>
      <c r="AW49" s="49">
        <v>80</v>
      </c>
      <c r="AX49" s="49">
        <v>6</v>
      </c>
    </row>
    <row r="50" spans="1:50" ht="15" customHeight="1">
      <c r="A50" s="38">
        <f t="shared" si="28"/>
        <v>41</v>
      </c>
      <c r="B50" s="39" t="s">
        <v>45</v>
      </c>
      <c r="C50" s="39" t="str">
        <f>VLOOKUP(B50,Sort!B:C,2,FALSE)</f>
        <v>WATER PUMP</v>
      </c>
      <c r="D50" s="40">
        <f t="array" ref="D50">INDEX(HM_Unit!D:D,MATCH('Summary KPI'!B50,HM_Unit!A:A,0))</f>
        <v>5891</v>
      </c>
      <c r="E50" s="40">
        <f t="array" ref="E50">INDEX(HM_Unit!CD:CD,MATCH('Summary KPI'!B50,HM_Unit!A:A,0))</f>
        <v>6053</v>
      </c>
      <c r="F50" s="41">
        <f t="shared" si="6"/>
        <v>162</v>
      </c>
      <c r="G50" s="41">
        <f t="shared" si="7"/>
        <v>0</v>
      </c>
      <c r="H50" s="41">
        <f t="shared" si="8"/>
        <v>0</v>
      </c>
      <c r="I50" s="41">
        <f t="shared" si="9"/>
        <v>0</v>
      </c>
      <c r="J50" s="41">
        <f t="shared" si="10"/>
        <v>558</v>
      </c>
      <c r="K50" s="41">
        <f t="shared" si="11"/>
        <v>720</v>
      </c>
      <c r="L50" s="41">
        <f t="shared" si="12"/>
        <v>720</v>
      </c>
      <c r="M50" s="42">
        <f>SUMIFS('Data Down'!U:U,'Data Down'!D:D,'Summary KPI'!B50,'Data Down'!Q:Q,'Summary KPI'!$M$8,'Data Down'!$C:$C,"&lt;="&amp;'Summary KPI'!$G$5,'Data Down'!$C:$C,"&gt;="&amp;'Summary KPI'!$E$5)</f>
        <v>0</v>
      </c>
      <c r="N50" s="42">
        <f>SUMIFS('Data Down'!U:U,'Data Down'!D:D,'Summary KPI'!B50,'Data Down'!Q:Q,'Summary KPI'!$N$8,'Data Down'!$C:$C,"&lt;="&amp;'Summary KPI'!$G$5,'Data Down'!$C:$C,"&gt;="&amp;'Summary KPI'!$E$5)</f>
        <v>0</v>
      </c>
      <c r="O50" s="42">
        <f>SUMIFS('Data Down'!U:U,'Data Down'!D:D,'Summary KPI'!B50,'Data Down'!Q:Q,'Summary KPI'!$O$8,'Data Down'!$C:$C,"&lt;="&amp;'Summary KPI'!$G$5,'Data Down'!$C:$C,"&gt;="&amp;'Summary KPI'!$E$5)</f>
        <v>0</v>
      </c>
      <c r="P50" s="43">
        <f>SUMIFS('Data Down'!U:U,'Data Down'!D:D,'Summary KPI'!B50,'Data Down'!Q:Q,'Summary KPI'!$P$8,'Data Down'!$C:$C,"&lt;="&amp;'Summary KPI'!$G$5,'Data Down'!$C:$C,"&gt;="&amp;'Summary KPI'!$E$5)</f>
        <v>0</v>
      </c>
      <c r="Q50" s="41">
        <f>SUMIFS('Data Down'!N:N,'Data Down'!$D:$D,'Summary KPI'!$B50,'Data Down'!$Q:$Q,'Summary KPI'!$Q$8,'Data Down'!$C:$C,"&lt;="&amp;'Summary KPI'!$G$5,'Data Down'!$C:$C,"&gt;="&amp;'Summary KPI'!$E$5)</f>
        <v>0</v>
      </c>
      <c r="R50" s="41">
        <f>SUMIFS('Data Down'!N:N,'Data Down'!D:D,'Summary KPI'!B50,'Data Down'!Q:Q,'Summary KPI'!$R$8,'Data Down'!$C:$C,"&lt;="&amp;'Summary KPI'!$G$5,'Data Down'!$C:$C,"&gt;="&amp;'Summary KPI'!$E$5)</f>
        <v>0</v>
      </c>
      <c r="S50" s="41">
        <f>SUMIFS('Data Down'!N:N,'Data Down'!D:D,'Summary KPI'!B50,'Data Down'!Q:Q,'Summary KPI'!$S$8,'Data Down'!$C:$C,"&lt;="&amp;'Summary KPI'!$G$5,'Data Down'!$C:$C,"&gt;="&amp;'Summary KPI'!$E$5)</f>
        <v>0</v>
      </c>
      <c r="T50" s="41">
        <f>SUMIFS('Data Down'!N:N,'Data Down'!D:D,'Summary KPI'!B50,'Data Down'!Q:Q,'Summary KPI'!$T$8,'Data Down'!$C:$C,"&lt;="&amp;'Summary KPI'!$G$5,'Data Down'!$C:$C,"&gt;="&amp;'Summary KPI'!$E$5)</f>
        <v>0</v>
      </c>
      <c r="U50" s="44">
        <f>+SUMIFS('Data Down'!$N:$N,'Data Down'!$D:$D,'Summary KPI'!B50,'Data Down'!$R:$R,'Summary KPI'!$U$7,'Data Down'!$C:$C,"&lt;="&amp;'Summary KPI'!$G$5,'Data Down'!$C:$C,"&gt;="&amp;'Summary KPI'!$E$5)</f>
        <v>0</v>
      </c>
      <c r="V50" s="44">
        <f>+SUMIFS('Data Down'!$N:$N,'Data Down'!$D:$D,'Summary KPI'!B50,'Data Down'!$R:$R,'Summary KPI'!$V$7,'Data Down'!$C:$C,"&lt;="&amp;'Summary KPI'!$G$5,'Data Down'!$C:$C,"&gt;="&amp;'Summary KPI'!$E$5)</f>
        <v>0</v>
      </c>
      <c r="W50" s="44">
        <f>+SUMIFS('Data Down'!$N:$N,'Data Down'!$D:$D,'Summary KPI'!B50,'Data Down'!$R:$R,'Summary KPI'!$W$7,'Data Down'!$C:$C,"&lt;="&amp;'Summary KPI'!$G$5,'Data Down'!$C:$C,"&gt;="&amp;'Summary KPI'!$E$5)</f>
        <v>0</v>
      </c>
      <c r="X50" s="44">
        <f>+SUMIFS('Data Down'!$N:$N,'Data Down'!$D:$D,'Summary KPI'!B50,'Data Down'!$R:$R,'Summary KPI'!$X$7,'Data Down'!$C:$C,"&lt;="&amp;'Summary KPI'!$G$5,'Data Down'!$C:$C,"&gt;="&amp;'Summary KPI'!$E$5)</f>
        <v>0</v>
      </c>
      <c r="Y50" s="44">
        <f>+SUMIFS('Data Down'!$N:$N,'Data Down'!$D:$D,'Summary KPI'!B50,'Data Down'!$R:$R,'Summary KPI'!$Y$7,'Data Down'!$C:$C,"&lt;="&amp;'Summary KPI'!$G$5,'Data Down'!$C:$C,"&gt;="&amp;'Summary KPI'!$E$5)</f>
        <v>0</v>
      </c>
      <c r="Z50" s="44">
        <f>+SUMIFS('Data Down'!$N:$N,'Data Down'!$D:$D,'Summary KPI'!B50,'Data Down'!$R:$R,'Summary KPI'!$Z$7,'Data Down'!$C:$C,"&lt;="&amp;'Summary KPI'!$G$5,'Data Down'!$C:$C,"&gt;="&amp;'Summary KPI'!$E$5)</f>
        <v>0</v>
      </c>
      <c r="AA50" s="44">
        <f>+SUMIFS('Data Down'!$N:$N,'Data Down'!$D:$D,'Summary KPI'!B50,'Data Down'!$R:$R,'Summary KPI'!$AA$7,'Data Down'!$C:$C,"&lt;="&amp;'Summary KPI'!$G$5,'Data Down'!$C:$C,"&gt;="&amp;'Summary KPI'!$E$5)</f>
        <v>0</v>
      </c>
      <c r="AB50" s="44">
        <f>+SUMIFS('Data Down'!$N:$N,'Data Down'!$D:$D,'Summary KPI'!B50,'Data Down'!$R:$R,'Summary KPI'!$AB$7,'Data Down'!$C:$C,"&lt;="&amp;'Summary KPI'!$G$5,'Data Down'!$C:$C,"&gt;="&amp;'Summary KPI'!$E$5)</f>
        <v>0</v>
      </c>
      <c r="AC50" s="44">
        <f>+SUMIFS('Data Down'!$N:$N,'Data Down'!$D:$D,'Summary KPI'!B50,'Data Down'!$R:$R,'Summary KPI'!$AC$7,'Data Down'!$C:$C,"&lt;="&amp;'Summary KPI'!$G$5,'Data Down'!$C:$C,"&gt;="&amp;'Summary KPI'!$E$5)</f>
        <v>0</v>
      </c>
      <c r="AD50" s="45">
        <f t="shared" si="13"/>
        <v>1</v>
      </c>
      <c r="AE50" s="45">
        <f t="shared" si="14"/>
        <v>0.22500000000000001</v>
      </c>
      <c r="AF50" s="45">
        <f t="shared" si="15"/>
        <v>1</v>
      </c>
      <c r="AG50" s="45">
        <f t="shared" si="16"/>
        <v>0.22500000000000001</v>
      </c>
      <c r="AH50" s="44">
        <f t="shared" si="17"/>
        <v>162</v>
      </c>
      <c r="AI50" s="44">
        <f t="shared" si="18"/>
        <v>162</v>
      </c>
      <c r="AJ50" s="44">
        <f t="shared" ref="AJ50:AJ69" si="29">IFERROR(AQ50/SUM(N50:O50),0)</f>
        <v>0</v>
      </c>
      <c r="AK50" s="45">
        <f t="shared" si="20"/>
        <v>0</v>
      </c>
      <c r="AL50" s="45">
        <f t="shared" si="21"/>
        <v>0</v>
      </c>
      <c r="AM50" s="45">
        <f t="shared" si="22"/>
        <v>0</v>
      </c>
      <c r="AN50" s="45">
        <f t="shared" si="23"/>
        <v>0</v>
      </c>
      <c r="AO50" s="45">
        <f t="shared" si="24"/>
        <v>0</v>
      </c>
      <c r="AP50" s="46"/>
      <c r="AQ50" s="50">
        <f t="shared" si="25"/>
        <v>0</v>
      </c>
      <c r="AR50" s="50">
        <f t="shared" si="26"/>
        <v>0</v>
      </c>
      <c r="AS50" s="46"/>
      <c r="AT50" s="46" t="s">
        <v>166</v>
      </c>
      <c r="AU50" s="46"/>
      <c r="AV50" s="48">
        <v>0.85</v>
      </c>
      <c r="AW50" s="49">
        <v>80</v>
      </c>
      <c r="AX50" s="49">
        <v>6</v>
      </c>
    </row>
    <row r="51" spans="1:50" ht="15" customHeight="1">
      <c r="A51" s="38">
        <f t="shared" si="28"/>
        <v>42</v>
      </c>
      <c r="B51" s="39" t="s">
        <v>46</v>
      </c>
      <c r="C51" s="39" t="str">
        <f>VLOOKUP(B51,Sort!B:C,2,FALSE)</f>
        <v>WATER PUMP</v>
      </c>
      <c r="D51" s="40">
        <f t="array" ref="D51">INDEX(HM_Unit!D:D,MATCH('Summary KPI'!B51,HM_Unit!A:A,0))</f>
        <v>6011</v>
      </c>
      <c r="E51" s="40">
        <f t="array" ref="E51">INDEX(HM_Unit!CD:CD,MATCH('Summary KPI'!B51,HM_Unit!A:A,0))</f>
        <v>6084</v>
      </c>
      <c r="F51" s="41">
        <f t="shared" si="6"/>
        <v>73</v>
      </c>
      <c r="G51" s="41">
        <f t="shared" si="7"/>
        <v>0</v>
      </c>
      <c r="H51" s="41">
        <f t="shared" si="8"/>
        <v>0</v>
      </c>
      <c r="I51" s="41">
        <f t="shared" si="9"/>
        <v>0</v>
      </c>
      <c r="J51" s="41">
        <f t="shared" si="10"/>
        <v>647</v>
      </c>
      <c r="K51" s="41">
        <f t="shared" si="11"/>
        <v>720</v>
      </c>
      <c r="L51" s="41">
        <f t="shared" si="12"/>
        <v>720</v>
      </c>
      <c r="M51" s="42">
        <f>SUMIFS('Data Down'!U:U,'Data Down'!D:D,'Summary KPI'!B51,'Data Down'!Q:Q,'Summary KPI'!$M$8,'Data Down'!$C:$C,"&lt;="&amp;'Summary KPI'!$G$5,'Data Down'!$C:$C,"&gt;="&amp;'Summary KPI'!$E$5)</f>
        <v>0</v>
      </c>
      <c r="N51" s="42">
        <f>SUMIFS('Data Down'!U:U,'Data Down'!D:D,'Summary KPI'!B51,'Data Down'!Q:Q,'Summary KPI'!$N$8,'Data Down'!$C:$C,"&lt;="&amp;'Summary KPI'!$G$5,'Data Down'!$C:$C,"&gt;="&amp;'Summary KPI'!$E$5)</f>
        <v>0</v>
      </c>
      <c r="O51" s="42">
        <f>SUMIFS('Data Down'!U:U,'Data Down'!D:D,'Summary KPI'!B51,'Data Down'!Q:Q,'Summary KPI'!$O$8,'Data Down'!$C:$C,"&lt;="&amp;'Summary KPI'!$G$5,'Data Down'!$C:$C,"&gt;="&amp;'Summary KPI'!$E$5)</f>
        <v>0</v>
      </c>
      <c r="P51" s="43">
        <f>SUMIFS('Data Down'!U:U,'Data Down'!D:D,'Summary KPI'!B51,'Data Down'!Q:Q,'Summary KPI'!$P$8,'Data Down'!$C:$C,"&lt;="&amp;'Summary KPI'!$G$5,'Data Down'!$C:$C,"&gt;="&amp;'Summary KPI'!$E$5)</f>
        <v>0</v>
      </c>
      <c r="Q51" s="41">
        <f>SUMIFS('Data Down'!N:N,'Data Down'!$D:$D,'Summary KPI'!$B51,'Data Down'!$Q:$Q,'Summary KPI'!$Q$8,'Data Down'!$C:$C,"&lt;="&amp;'Summary KPI'!$G$5,'Data Down'!$C:$C,"&gt;="&amp;'Summary KPI'!$E$5)</f>
        <v>0</v>
      </c>
      <c r="R51" s="41">
        <f>SUMIFS('Data Down'!N:N,'Data Down'!D:D,'Summary KPI'!B51,'Data Down'!Q:Q,'Summary KPI'!$R$8,'Data Down'!$C:$C,"&lt;="&amp;'Summary KPI'!$G$5,'Data Down'!$C:$C,"&gt;="&amp;'Summary KPI'!$E$5)</f>
        <v>0</v>
      </c>
      <c r="S51" s="41">
        <f>SUMIFS('Data Down'!N:N,'Data Down'!D:D,'Summary KPI'!B51,'Data Down'!Q:Q,'Summary KPI'!$S$8,'Data Down'!$C:$C,"&lt;="&amp;'Summary KPI'!$G$5,'Data Down'!$C:$C,"&gt;="&amp;'Summary KPI'!$E$5)</f>
        <v>0</v>
      </c>
      <c r="T51" s="41">
        <f>SUMIFS('Data Down'!N:N,'Data Down'!D:D,'Summary KPI'!B51,'Data Down'!Q:Q,'Summary KPI'!$T$8,'Data Down'!$C:$C,"&lt;="&amp;'Summary KPI'!$G$5,'Data Down'!$C:$C,"&gt;="&amp;'Summary KPI'!$E$5)</f>
        <v>0</v>
      </c>
      <c r="U51" s="44">
        <f>+SUMIFS('Data Down'!$N:$N,'Data Down'!$D:$D,'Summary KPI'!B51,'Data Down'!$R:$R,'Summary KPI'!$U$7,'Data Down'!$C:$C,"&lt;="&amp;'Summary KPI'!$G$5,'Data Down'!$C:$C,"&gt;="&amp;'Summary KPI'!$E$5)</f>
        <v>0</v>
      </c>
      <c r="V51" s="44">
        <f>+SUMIFS('Data Down'!$N:$N,'Data Down'!$D:$D,'Summary KPI'!B51,'Data Down'!$R:$R,'Summary KPI'!$V$7,'Data Down'!$C:$C,"&lt;="&amp;'Summary KPI'!$G$5,'Data Down'!$C:$C,"&gt;="&amp;'Summary KPI'!$E$5)</f>
        <v>0</v>
      </c>
      <c r="W51" s="44">
        <f>+SUMIFS('Data Down'!$N:$N,'Data Down'!$D:$D,'Summary KPI'!B51,'Data Down'!$R:$R,'Summary KPI'!$W$7,'Data Down'!$C:$C,"&lt;="&amp;'Summary KPI'!$G$5,'Data Down'!$C:$C,"&gt;="&amp;'Summary KPI'!$E$5)</f>
        <v>0</v>
      </c>
      <c r="X51" s="44">
        <f>+SUMIFS('Data Down'!$N:$N,'Data Down'!$D:$D,'Summary KPI'!B51,'Data Down'!$R:$R,'Summary KPI'!$X$7,'Data Down'!$C:$C,"&lt;="&amp;'Summary KPI'!$G$5,'Data Down'!$C:$C,"&gt;="&amp;'Summary KPI'!$E$5)</f>
        <v>0</v>
      </c>
      <c r="Y51" s="44">
        <f>+SUMIFS('Data Down'!$N:$N,'Data Down'!$D:$D,'Summary KPI'!B51,'Data Down'!$R:$R,'Summary KPI'!$Y$7,'Data Down'!$C:$C,"&lt;="&amp;'Summary KPI'!$G$5,'Data Down'!$C:$C,"&gt;="&amp;'Summary KPI'!$E$5)</f>
        <v>0</v>
      </c>
      <c r="Z51" s="44">
        <f>+SUMIFS('Data Down'!$N:$N,'Data Down'!$D:$D,'Summary KPI'!B51,'Data Down'!$R:$R,'Summary KPI'!$Z$7,'Data Down'!$C:$C,"&lt;="&amp;'Summary KPI'!$G$5,'Data Down'!$C:$C,"&gt;="&amp;'Summary KPI'!$E$5)</f>
        <v>0</v>
      </c>
      <c r="AA51" s="44">
        <f>+SUMIFS('Data Down'!$N:$N,'Data Down'!$D:$D,'Summary KPI'!B51,'Data Down'!$R:$R,'Summary KPI'!$AA$7,'Data Down'!$C:$C,"&lt;="&amp;'Summary KPI'!$G$5,'Data Down'!$C:$C,"&gt;="&amp;'Summary KPI'!$E$5)</f>
        <v>0</v>
      </c>
      <c r="AB51" s="44">
        <f>+SUMIFS('Data Down'!$N:$N,'Data Down'!$D:$D,'Summary KPI'!B51,'Data Down'!$R:$R,'Summary KPI'!$AB$7,'Data Down'!$C:$C,"&lt;="&amp;'Summary KPI'!$G$5,'Data Down'!$C:$C,"&gt;="&amp;'Summary KPI'!$E$5)</f>
        <v>0</v>
      </c>
      <c r="AC51" s="44">
        <f>+SUMIFS('Data Down'!$N:$N,'Data Down'!$D:$D,'Summary KPI'!B51,'Data Down'!$R:$R,'Summary KPI'!$AC$7,'Data Down'!$C:$C,"&lt;="&amp;'Summary KPI'!$G$5,'Data Down'!$C:$C,"&gt;="&amp;'Summary KPI'!$E$5)</f>
        <v>0</v>
      </c>
      <c r="AD51" s="45">
        <f t="shared" si="13"/>
        <v>1</v>
      </c>
      <c r="AE51" s="45">
        <f t="shared" si="14"/>
        <v>0.10138888888888889</v>
      </c>
      <c r="AF51" s="45">
        <f t="shared" si="15"/>
        <v>1</v>
      </c>
      <c r="AG51" s="45">
        <f t="shared" si="16"/>
        <v>0.10138888888888889</v>
      </c>
      <c r="AH51" s="44">
        <f t="shared" si="17"/>
        <v>73</v>
      </c>
      <c r="AI51" s="44">
        <f t="shared" si="18"/>
        <v>73</v>
      </c>
      <c r="AJ51" s="44">
        <f t="shared" si="29"/>
        <v>0</v>
      </c>
      <c r="AK51" s="45">
        <f t="shared" si="20"/>
        <v>0</v>
      </c>
      <c r="AL51" s="45">
        <f t="shared" si="21"/>
        <v>0</v>
      </c>
      <c r="AM51" s="45">
        <f t="shared" si="22"/>
        <v>0</v>
      </c>
      <c r="AN51" s="45">
        <f t="shared" si="23"/>
        <v>0</v>
      </c>
      <c r="AO51" s="45">
        <f t="shared" si="24"/>
        <v>0</v>
      </c>
      <c r="AP51" s="46"/>
      <c r="AQ51" s="50">
        <f t="shared" si="25"/>
        <v>0</v>
      </c>
      <c r="AR51" s="50">
        <f t="shared" si="26"/>
        <v>0</v>
      </c>
      <c r="AS51" s="46"/>
      <c r="AT51" s="46" t="s">
        <v>166</v>
      </c>
      <c r="AU51" s="46"/>
      <c r="AV51" s="48">
        <v>0.85</v>
      </c>
      <c r="AW51" s="49">
        <v>80</v>
      </c>
      <c r="AX51" s="49">
        <v>6</v>
      </c>
    </row>
    <row r="52" spans="1:50" ht="15" customHeight="1">
      <c r="A52" s="38">
        <f t="shared" si="28"/>
        <v>43</v>
      </c>
      <c r="B52" s="39" t="s">
        <v>47</v>
      </c>
      <c r="C52" s="39" t="str">
        <f>VLOOKUP(B52,Sort!B:C,2,FALSE)</f>
        <v>WATER PUMP</v>
      </c>
      <c r="D52" s="40">
        <f t="array" ref="D52">INDEX(HM_Unit!D:D,MATCH('Summary KPI'!B52,HM_Unit!A:A,0))</f>
        <v>6641</v>
      </c>
      <c r="E52" s="40">
        <f t="array" ref="E52">INDEX(HM_Unit!CD:CD,MATCH('Summary KPI'!B52,HM_Unit!A:A,0))</f>
        <v>6668</v>
      </c>
      <c r="F52" s="41">
        <f t="shared" si="6"/>
        <v>27</v>
      </c>
      <c r="G52" s="41">
        <f t="shared" si="7"/>
        <v>0</v>
      </c>
      <c r="H52" s="41">
        <f t="shared" si="8"/>
        <v>0</v>
      </c>
      <c r="I52" s="41">
        <f t="shared" si="9"/>
        <v>0</v>
      </c>
      <c r="J52" s="41">
        <f t="shared" si="10"/>
        <v>693</v>
      </c>
      <c r="K52" s="41">
        <f t="shared" si="11"/>
        <v>720</v>
      </c>
      <c r="L52" s="41">
        <f t="shared" si="12"/>
        <v>720</v>
      </c>
      <c r="M52" s="42">
        <f>SUMIFS('Data Down'!U:U,'Data Down'!D:D,'Summary KPI'!B52,'Data Down'!Q:Q,'Summary KPI'!$M$8,'Data Down'!$C:$C,"&lt;="&amp;'Summary KPI'!$G$5,'Data Down'!$C:$C,"&gt;="&amp;'Summary KPI'!$E$5)</f>
        <v>0</v>
      </c>
      <c r="N52" s="42">
        <f>SUMIFS('Data Down'!U:U,'Data Down'!D:D,'Summary KPI'!B52,'Data Down'!Q:Q,'Summary KPI'!$N$8,'Data Down'!$C:$C,"&lt;="&amp;'Summary KPI'!$G$5,'Data Down'!$C:$C,"&gt;="&amp;'Summary KPI'!$E$5)</f>
        <v>0</v>
      </c>
      <c r="O52" s="42">
        <f>SUMIFS('Data Down'!U:U,'Data Down'!D:D,'Summary KPI'!B52,'Data Down'!Q:Q,'Summary KPI'!$O$8,'Data Down'!$C:$C,"&lt;="&amp;'Summary KPI'!$G$5,'Data Down'!$C:$C,"&gt;="&amp;'Summary KPI'!$E$5)</f>
        <v>0</v>
      </c>
      <c r="P52" s="43">
        <f>SUMIFS('Data Down'!U:U,'Data Down'!D:D,'Summary KPI'!B52,'Data Down'!Q:Q,'Summary KPI'!$P$8,'Data Down'!$C:$C,"&lt;="&amp;'Summary KPI'!$G$5,'Data Down'!$C:$C,"&gt;="&amp;'Summary KPI'!$E$5)</f>
        <v>0</v>
      </c>
      <c r="Q52" s="41">
        <f>SUMIFS('Data Down'!N:N,'Data Down'!$D:$D,'Summary KPI'!$B52,'Data Down'!$Q:$Q,'Summary KPI'!$Q$8,'Data Down'!$C:$C,"&lt;="&amp;'Summary KPI'!$G$5,'Data Down'!$C:$C,"&gt;="&amp;'Summary KPI'!$E$5)</f>
        <v>0</v>
      </c>
      <c r="R52" s="41">
        <f>SUMIFS('Data Down'!N:N,'Data Down'!D:D,'Summary KPI'!B52,'Data Down'!Q:Q,'Summary KPI'!$R$8,'Data Down'!$C:$C,"&lt;="&amp;'Summary KPI'!$G$5,'Data Down'!$C:$C,"&gt;="&amp;'Summary KPI'!$E$5)</f>
        <v>0</v>
      </c>
      <c r="S52" s="41">
        <f>SUMIFS('Data Down'!N:N,'Data Down'!D:D,'Summary KPI'!B52,'Data Down'!Q:Q,'Summary KPI'!$S$8,'Data Down'!$C:$C,"&lt;="&amp;'Summary KPI'!$G$5,'Data Down'!$C:$C,"&gt;="&amp;'Summary KPI'!$E$5)</f>
        <v>0</v>
      </c>
      <c r="T52" s="41">
        <f>SUMIFS('Data Down'!N:N,'Data Down'!D:D,'Summary KPI'!B52,'Data Down'!Q:Q,'Summary KPI'!$T$8,'Data Down'!$C:$C,"&lt;="&amp;'Summary KPI'!$G$5,'Data Down'!$C:$C,"&gt;="&amp;'Summary KPI'!$E$5)</f>
        <v>0</v>
      </c>
      <c r="U52" s="44">
        <f>+SUMIFS('Data Down'!$N:$N,'Data Down'!$D:$D,'Summary KPI'!B52,'Data Down'!$R:$R,'Summary KPI'!$U$7,'Data Down'!$C:$C,"&lt;="&amp;'Summary KPI'!$G$5,'Data Down'!$C:$C,"&gt;="&amp;'Summary KPI'!$E$5)</f>
        <v>0</v>
      </c>
      <c r="V52" s="44">
        <f>+SUMIFS('Data Down'!$N:$N,'Data Down'!$D:$D,'Summary KPI'!B52,'Data Down'!$R:$R,'Summary KPI'!$V$7,'Data Down'!$C:$C,"&lt;="&amp;'Summary KPI'!$G$5,'Data Down'!$C:$C,"&gt;="&amp;'Summary KPI'!$E$5)</f>
        <v>0</v>
      </c>
      <c r="W52" s="44">
        <f>+SUMIFS('Data Down'!$N:$N,'Data Down'!$D:$D,'Summary KPI'!B52,'Data Down'!$R:$R,'Summary KPI'!$W$7,'Data Down'!$C:$C,"&lt;="&amp;'Summary KPI'!$G$5,'Data Down'!$C:$C,"&gt;="&amp;'Summary KPI'!$E$5)</f>
        <v>0</v>
      </c>
      <c r="X52" s="44">
        <f>+SUMIFS('Data Down'!$N:$N,'Data Down'!$D:$D,'Summary KPI'!B52,'Data Down'!$R:$R,'Summary KPI'!$X$7,'Data Down'!$C:$C,"&lt;="&amp;'Summary KPI'!$G$5,'Data Down'!$C:$C,"&gt;="&amp;'Summary KPI'!$E$5)</f>
        <v>0</v>
      </c>
      <c r="Y52" s="44">
        <f>+SUMIFS('Data Down'!$N:$N,'Data Down'!$D:$D,'Summary KPI'!B52,'Data Down'!$R:$R,'Summary KPI'!$Y$7,'Data Down'!$C:$C,"&lt;="&amp;'Summary KPI'!$G$5,'Data Down'!$C:$C,"&gt;="&amp;'Summary KPI'!$E$5)</f>
        <v>0</v>
      </c>
      <c r="Z52" s="44">
        <f>+SUMIFS('Data Down'!$N:$N,'Data Down'!$D:$D,'Summary KPI'!B52,'Data Down'!$R:$R,'Summary KPI'!$Z$7,'Data Down'!$C:$C,"&lt;="&amp;'Summary KPI'!$G$5,'Data Down'!$C:$C,"&gt;="&amp;'Summary KPI'!$E$5)</f>
        <v>0</v>
      </c>
      <c r="AA52" s="44">
        <f>+SUMIFS('Data Down'!$N:$N,'Data Down'!$D:$D,'Summary KPI'!B52,'Data Down'!$R:$R,'Summary KPI'!$AA$7,'Data Down'!$C:$C,"&lt;="&amp;'Summary KPI'!$G$5,'Data Down'!$C:$C,"&gt;="&amp;'Summary KPI'!$E$5)</f>
        <v>0</v>
      </c>
      <c r="AB52" s="44">
        <f>+SUMIFS('Data Down'!$N:$N,'Data Down'!$D:$D,'Summary KPI'!B52,'Data Down'!$R:$R,'Summary KPI'!$AB$7,'Data Down'!$C:$C,"&lt;="&amp;'Summary KPI'!$G$5,'Data Down'!$C:$C,"&gt;="&amp;'Summary KPI'!$E$5)</f>
        <v>0</v>
      </c>
      <c r="AC52" s="44">
        <f>+SUMIFS('Data Down'!$N:$N,'Data Down'!$D:$D,'Summary KPI'!B52,'Data Down'!$R:$R,'Summary KPI'!$AC$7,'Data Down'!$C:$C,"&lt;="&amp;'Summary KPI'!$G$5,'Data Down'!$C:$C,"&gt;="&amp;'Summary KPI'!$E$5)</f>
        <v>0</v>
      </c>
      <c r="AD52" s="45">
        <f t="shared" si="13"/>
        <v>1</v>
      </c>
      <c r="AE52" s="45">
        <f t="shared" si="14"/>
        <v>3.7499999999999999E-2</v>
      </c>
      <c r="AF52" s="45">
        <f t="shared" si="15"/>
        <v>1</v>
      </c>
      <c r="AG52" s="45">
        <f t="shared" si="16"/>
        <v>3.7499999999999999E-2</v>
      </c>
      <c r="AH52" s="44">
        <f t="shared" si="17"/>
        <v>27</v>
      </c>
      <c r="AI52" s="44">
        <f t="shared" si="18"/>
        <v>27</v>
      </c>
      <c r="AJ52" s="44">
        <f t="shared" si="29"/>
        <v>0</v>
      </c>
      <c r="AK52" s="45">
        <f t="shared" si="20"/>
        <v>0</v>
      </c>
      <c r="AL52" s="45">
        <f t="shared" si="21"/>
        <v>0</v>
      </c>
      <c r="AM52" s="45">
        <f t="shared" si="22"/>
        <v>0</v>
      </c>
      <c r="AN52" s="45">
        <f t="shared" si="23"/>
        <v>0</v>
      </c>
      <c r="AO52" s="45">
        <f t="shared" si="24"/>
        <v>0</v>
      </c>
      <c r="AP52" s="46"/>
      <c r="AQ52" s="50">
        <f t="shared" si="25"/>
        <v>0</v>
      </c>
      <c r="AR52" s="50">
        <f t="shared" si="26"/>
        <v>0</v>
      </c>
      <c r="AS52" s="46"/>
      <c r="AT52" s="46" t="s">
        <v>166</v>
      </c>
      <c r="AU52" s="46"/>
      <c r="AV52" s="48">
        <v>0.85</v>
      </c>
      <c r="AW52" s="49">
        <v>80</v>
      </c>
      <c r="AX52" s="49">
        <v>6</v>
      </c>
    </row>
    <row r="53" spans="1:50" ht="15" customHeight="1">
      <c r="A53" s="38">
        <f t="shared" si="28"/>
        <v>44</v>
      </c>
      <c r="B53" s="39" t="s">
        <v>48</v>
      </c>
      <c r="C53" s="39" t="str">
        <f>VLOOKUP(B53,Sort!B:C,2,FALSE)</f>
        <v>WATER PUMP</v>
      </c>
      <c r="D53" s="40">
        <f t="array" ref="D53">INDEX(HM_Unit!D:D,MATCH('Summary KPI'!B53,HM_Unit!A:A,0))</f>
        <v>18917</v>
      </c>
      <c r="E53" s="40">
        <f t="array" ref="E53">INDEX(HM_Unit!CD:CD,MATCH('Summary KPI'!B53,HM_Unit!A:A,0))</f>
        <v>19102</v>
      </c>
      <c r="F53" s="41">
        <f t="shared" si="6"/>
        <v>185</v>
      </c>
      <c r="G53" s="41">
        <f t="shared" si="7"/>
        <v>0</v>
      </c>
      <c r="H53" s="41">
        <f t="shared" si="8"/>
        <v>0</v>
      </c>
      <c r="I53" s="41">
        <f t="shared" si="9"/>
        <v>0</v>
      </c>
      <c r="J53" s="41">
        <f t="shared" si="10"/>
        <v>535</v>
      </c>
      <c r="K53" s="41">
        <f t="shared" si="11"/>
        <v>720</v>
      </c>
      <c r="L53" s="41">
        <f t="shared" si="12"/>
        <v>720</v>
      </c>
      <c r="M53" s="42">
        <f>SUMIFS('Data Down'!U:U,'Data Down'!D:D,'Summary KPI'!B53,'Data Down'!Q:Q,'Summary KPI'!$M$8,'Data Down'!$C:$C,"&lt;="&amp;'Summary KPI'!$G$5,'Data Down'!$C:$C,"&gt;="&amp;'Summary KPI'!$E$5)</f>
        <v>0</v>
      </c>
      <c r="N53" s="42">
        <f>SUMIFS('Data Down'!U:U,'Data Down'!D:D,'Summary KPI'!B53,'Data Down'!Q:Q,'Summary KPI'!$N$8,'Data Down'!$C:$C,"&lt;="&amp;'Summary KPI'!$G$5,'Data Down'!$C:$C,"&gt;="&amp;'Summary KPI'!$E$5)</f>
        <v>0</v>
      </c>
      <c r="O53" s="42">
        <f>SUMIFS('Data Down'!U:U,'Data Down'!D:D,'Summary KPI'!B53,'Data Down'!Q:Q,'Summary KPI'!$O$8,'Data Down'!$C:$C,"&lt;="&amp;'Summary KPI'!$G$5,'Data Down'!$C:$C,"&gt;="&amp;'Summary KPI'!$E$5)</f>
        <v>0</v>
      </c>
      <c r="P53" s="43">
        <f>SUMIFS('Data Down'!U:U,'Data Down'!D:D,'Summary KPI'!B53,'Data Down'!Q:Q,'Summary KPI'!$P$8,'Data Down'!$C:$C,"&lt;="&amp;'Summary KPI'!$G$5,'Data Down'!$C:$C,"&gt;="&amp;'Summary KPI'!$E$5)</f>
        <v>0</v>
      </c>
      <c r="Q53" s="41">
        <f>SUMIFS('Data Down'!N:N,'Data Down'!$D:$D,'Summary KPI'!$B53,'Data Down'!$Q:$Q,'Summary KPI'!$Q$8,'Data Down'!$C:$C,"&lt;="&amp;'Summary KPI'!$G$5,'Data Down'!$C:$C,"&gt;="&amp;'Summary KPI'!$E$5)</f>
        <v>0</v>
      </c>
      <c r="R53" s="41">
        <f>SUMIFS('Data Down'!N:N,'Data Down'!D:D,'Summary KPI'!B53,'Data Down'!Q:Q,'Summary KPI'!$R$8,'Data Down'!$C:$C,"&lt;="&amp;'Summary KPI'!$G$5,'Data Down'!$C:$C,"&gt;="&amp;'Summary KPI'!$E$5)</f>
        <v>0</v>
      </c>
      <c r="S53" s="41">
        <f>SUMIFS('Data Down'!N:N,'Data Down'!D:D,'Summary KPI'!B53,'Data Down'!Q:Q,'Summary KPI'!$S$8,'Data Down'!$C:$C,"&lt;="&amp;'Summary KPI'!$G$5,'Data Down'!$C:$C,"&gt;="&amp;'Summary KPI'!$E$5)</f>
        <v>0</v>
      </c>
      <c r="T53" s="41">
        <f>SUMIFS('Data Down'!N:N,'Data Down'!D:D,'Summary KPI'!B53,'Data Down'!Q:Q,'Summary KPI'!$T$8,'Data Down'!$C:$C,"&lt;="&amp;'Summary KPI'!$G$5,'Data Down'!$C:$C,"&gt;="&amp;'Summary KPI'!$E$5)</f>
        <v>0</v>
      </c>
      <c r="U53" s="44">
        <f>+SUMIFS('Data Down'!$N:$N,'Data Down'!$D:$D,'Summary KPI'!B53,'Data Down'!$R:$R,'Summary KPI'!$U$7,'Data Down'!$C:$C,"&lt;="&amp;'Summary KPI'!$G$5,'Data Down'!$C:$C,"&gt;="&amp;'Summary KPI'!$E$5)</f>
        <v>0</v>
      </c>
      <c r="V53" s="44">
        <f>+SUMIFS('Data Down'!$N:$N,'Data Down'!$D:$D,'Summary KPI'!B53,'Data Down'!$R:$R,'Summary KPI'!$V$7,'Data Down'!$C:$C,"&lt;="&amp;'Summary KPI'!$G$5,'Data Down'!$C:$C,"&gt;="&amp;'Summary KPI'!$E$5)</f>
        <v>0</v>
      </c>
      <c r="W53" s="44">
        <f>+SUMIFS('Data Down'!$N:$N,'Data Down'!$D:$D,'Summary KPI'!B53,'Data Down'!$R:$R,'Summary KPI'!$W$7,'Data Down'!$C:$C,"&lt;="&amp;'Summary KPI'!$G$5,'Data Down'!$C:$C,"&gt;="&amp;'Summary KPI'!$E$5)</f>
        <v>0</v>
      </c>
      <c r="X53" s="44">
        <f>+SUMIFS('Data Down'!$N:$N,'Data Down'!$D:$D,'Summary KPI'!B53,'Data Down'!$R:$R,'Summary KPI'!$X$7,'Data Down'!$C:$C,"&lt;="&amp;'Summary KPI'!$G$5,'Data Down'!$C:$C,"&gt;="&amp;'Summary KPI'!$E$5)</f>
        <v>0</v>
      </c>
      <c r="Y53" s="44">
        <f>+SUMIFS('Data Down'!$N:$N,'Data Down'!$D:$D,'Summary KPI'!B53,'Data Down'!$R:$R,'Summary KPI'!$Y$7,'Data Down'!$C:$C,"&lt;="&amp;'Summary KPI'!$G$5,'Data Down'!$C:$C,"&gt;="&amp;'Summary KPI'!$E$5)</f>
        <v>0</v>
      </c>
      <c r="Z53" s="44">
        <f>+SUMIFS('Data Down'!$N:$N,'Data Down'!$D:$D,'Summary KPI'!B53,'Data Down'!$R:$R,'Summary KPI'!$Z$7,'Data Down'!$C:$C,"&lt;="&amp;'Summary KPI'!$G$5,'Data Down'!$C:$C,"&gt;="&amp;'Summary KPI'!$E$5)</f>
        <v>0</v>
      </c>
      <c r="AA53" s="44">
        <f>+SUMIFS('Data Down'!$N:$N,'Data Down'!$D:$D,'Summary KPI'!B53,'Data Down'!$R:$R,'Summary KPI'!$AA$7,'Data Down'!$C:$C,"&lt;="&amp;'Summary KPI'!$G$5,'Data Down'!$C:$C,"&gt;="&amp;'Summary KPI'!$E$5)</f>
        <v>0</v>
      </c>
      <c r="AB53" s="44">
        <f>+SUMIFS('Data Down'!$N:$N,'Data Down'!$D:$D,'Summary KPI'!B53,'Data Down'!$R:$R,'Summary KPI'!$AB$7,'Data Down'!$C:$C,"&lt;="&amp;'Summary KPI'!$G$5,'Data Down'!$C:$C,"&gt;="&amp;'Summary KPI'!$E$5)</f>
        <v>0</v>
      </c>
      <c r="AC53" s="44">
        <f>+SUMIFS('Data Down'!$N:$N,'Data Down'!$D:$D,'Summary KPI'!B53,'Data Down'!$R:$R,'Summary KPI'!$AC$7,'Data Down'!$C:$C,"&lt;="&amp;'Summary KPI'!$G$5,'Data Down'!$C:$C,"&gt;="&amp;'Summary KPI'!$E$5)</f>
        <v>0</v>
      </c>
      <c r="AD53" s="45">
        <f t="shared" si="13"/>
        <v>1</v>
      </c>
      <c r="AE53" s="45">
        <f t="shared" si="14"/>
        <v>0.25694444444444442</v>
      </c>
      <c r="AF53" s="45">
        <f t="shared" si="15"/>
        <v>1</v>
      </c>
      <c r="AG53" s="45">
        <f t="shared" si="16"/>
        <v>0.25694444444444442</v>
      </c>
      <c r="AH53" s="44">
        <f t="shared" si="17"/>
        <v>185</v>
      </c>
      <c r="AI53" s="44">
        <f t="shared" si="18"/>
        <v>185</v>
      </c>
      <c r="AJ53" s="44">
        <f t="shared" si="29"/>
        <v>0</v>
      </c>
      <c r="AK53" s="45">
        <f t="shared" si="20"/>
        <v>0</v>
      </c>
      <c r="AL53" s="45">
        <f t="shared" si="21"/>
        <v>0</v>
      </c>
      <c r="AM53" s="45">
        <f t="shared" si="22"/>
        <v>0</v>
      </c>
      <c r="AN53" s="45">
        <f t="shared" si="23"/>
        <v>0</v>
      </c>
      <c r="AO53" s="45">
        <f t="shared" si="24"/>
        <v>0</v>
      </c>
      <c r="AP53" s="46"/>
      <c r="AQ53" s="50">
        <f t="shared" si="25"/>
        <v>0</v>
      </c>
      <c r="AR53" s="50">
        <f t="shared" si="26"/>
        <v>0</v>
      </c>
      <c r="AS53" s="46"/>
      <c r="AT53" s="46" t="s">
        <v>166</v>
      </c>
      <c r="AU53" s="46"/>
      <c r="AV53" s="48">
        <v>0.85</v>
      </c>
      <c r="AW53" s="49">
        <v>80</v>
      </c>
      <c r="AX53" s="49">
        <v>6</v>
      </c>
    </row>
    <row r="54" spans="1:50" ht="15" customHeight="1">
      <c r="A54" s="38">
        <f t="shared" si="28"/>
        <v>45</v>
      </c>
      <c r="B54" s="39" t="s">
        <v>49</v>
      </c>
      <c r="C54" s="39" t="str">
        <f>VLOOKUP(B54,Sort!B:C,2,FALSE)</f>
        <v>WATER PUMP</v>
      </c>
      <c r="D54" s="40">
        <f t="array" ref="D54">INDEX(HM_Unit!D:D,MATCH('Summary KPI'!B54,HM_Unit!A:A,0))</f>
        <v>13136</v>
      </c>
      <c r="E54" s="40">
        <f t="array" ref="E54">INDEX(HM_Unit!CD:CD,MATCH('Summary KPI'!B54,HM_Unit!A:A,0))</f>
        <v>13175</v>
      </c>
      <c r="F54" s="41">
        <f t="shared" si="6"/>
        <v>39</v>
      </c>
      <c r="G54" s="41">
        <f t="shared" si="7"/>
        <v>576.00092160147597</v>
      </c>
      <c r="H54" s="41">
        <f t="shared" si="8"/>
        <v>0</v>
      </c>
      <c r="I54" s="41">
        <f t="shared" si="9"/>
        <v>0</v>
      </c>
      <c r="J54" s="41">
        <f t="shared" si="10"/>
        <v>104.99907839852403</v>
      </c>
      <c r="K54" s="41">
        <f t="shared" si="11"/>
        <v>720</v>
      </c>
      <c r="L54" s="41">
        <f t="shared" si="12"/>
        <v>720</v>
      </c>
      <c r="M54" s="42">
        <f>SUMIFS('Data Down'!U:U,'Data Down'!D:D,'Summary KPI'!B54,'Data Down'!Q:Q,'Summary KPI'!$M$8,'Data Down'!$C:$C,"&lt;="&amp;'Summary KPI'!$G$5,'Data Down'!$C:$C,"&gt;="&amp;'Summary KPI'!$E$5)</f>
        <v>0</v>
      </c>
      <c r="N54" s="42">
        <f>SUMIFS('Data Down'!U:U,'Data Down'!D:D,'Summary KPI'!B54,'Data Down'!Q:Q,'Summary KPI'!$N$8,'Data Down'!$C:$C,"&lt;="&amp;'Summary KPI'!$G$5,'Data Down'!$C:$C,"&gt;="&amp;'Summary KPI'!$E$5)</f>
        <v>0</v>
      </c>
      <c r="O54" s="42">
        <f>SUMIFS('Data Down'!U:U,'Data Down'!D:D,'Summary KPI'!B54,'Data Down'!Q:Q,'Summary KPI'!$O$8,'Data Down'!$C:$C,"&lt;="&amp;'Summary KPI'!$G$5,'Data Down'!$C:$C,"&gt;="&amp;'Summary KPI'!$E$5)</f>
        <v>1</v>
      </c>
      <c r="P54" s="43">
        <f>SUMIFS('Data Down'!U:U,'Data Down'!D:D,'Summary KPI'!B54,'Data Down'!Q:Q,'Summary KPI'!$P$8,'Data Down'!$C:$C,"&lt;="&amp;'Summary KPI'!$G$5,'Data Down'!$C:$C,"&gt;="&amp;'Summary KPI'!$E$5)</f>
        <v>0</v>
      </c>
      <c r="Q54" s="41">
        <f>SUMIFS('Data Down'!N:N,'Data Down'!$D:$D,'Summary KPI'!$B54,'Data Down'!$Q:$Q,'Summary KPI'!$Q$8,'Data Down'!$C:$C,"&lt;="&amp;'Summary KPI'!$G$5,'Data Down'!$C:$C,"&gt;="&amp;'Summary KPI'!$E$5)</f>
        <v>0</v>
      </c>
      <c r="R54" s="41">
        <f>SUMIFS('Data Down'!N:N,'Data Down'!D:D,'Summary KPI'!B54,'Data Down'!Q:Q,'Summary KPI'!$R$8,'Data Down'!$C:$C,"&lt;="&amp;'Summary KPI'!$G$5,'Data Down'!$C:$C,"&gt;="&amp;'Summary KPI'!$E$5)</f>
        <v>0</v>
      </c>
      <c r="S54" s="41">
        <f>SUMIFS('Data Down'!N:N,'Data Down'!D:D,'Summary KPI'!B54,'Data Down'!Q:Q,'Summary KPI'!$S$8,'Data Down'!$C:$C,"&lt;="&amp;'Summary KPI'!$G$5,'Data Down'!$C:$C,"&gt;="&amp;'Summary KPI'!$E$5)</f>
        <v>576.00092160147597</v>
      </c>
      <c r="T54" s="41">
        <f>SUMIFS('Data Down'!N:N,'Data Down'!D:D,'Summary KPI'!B54,'Data Down'!Q:Q,'Summary KPI'!$T$8,'Data Down'!$C:$C,"&lt;="&amp;'Summary KPI'!$G$5,'Data Down'!$C:$C,"&gt;="&amp;'Summary KPI'!$E$5)</f>
        <v>0</v>
      </c>
      <c r="U54" s="44">
        <f>+SUMIFS('Data Down'!$N:$N,'Data Down'!$D:$D,'Summary KPI'!B54,'Data Down'!$R:$R,'Summary KPI'!$U$7,'Data Down'!$C:$C,"&lt;="&amp;'Summary KPI'!$G$5,'Data Down'!$C:$C,"&gt;="&amp;'Summary KPI'!$E$5)</f>
        <v>576.00092160147597</v>
      </c>
      <c r="V54" s="44">
        <f>+SUMIFS('Data Down'!$N:$N,'Data Down'!$D:$D,'Summary KPI'!B54,'Data Down'!$R:$R,'Summary KPI'!$V$7,'Data Down'!$C:$C,"&lt;="&amp;'Summary KPI'!$G$5,'Data Down'!$C:$C,"&gt;="&amp;'Summary KPI'!$E$5)</f>
        <v>0</v>
      </c>
      <c r="W54" s="44">
        <f>+SUMIFS('Data Down'!$N:$N,'Data Down'!$D:$D,'Summary KPI'!B54,'Data Down'!$R:$R,'Summary KPI'!$W$7,'Data Down'!$C:$C,"&lt;="&amp;'Summary KPI'!$G$5,'Data Down'!$C:$C,"&gt;="&amp;'Summary KPI'!$E$5)</f>
        <v>0</v>
      </c>
      <c r="X54" s="44">
        <f>+SUMIFS('Data Down'!$N:$N,'Data Down'!$D:$D,'Summary KPI'!B54,'Data Down'!$R:$R,'Summary KPI'!$X$7,'Data Down'!$C:$C,"&lt;="&amp;'Summary KPI'!$G$5,'Data Down'!$C:$C,"&gt;="&amp;'Summary KPI'!$E$5)</f>
        <v>0</v>
      </c>
      <c r="Y54" s="44">
        <f>+SUMIFS('Data Down'!$N:$N,'Data Down'!$D:$D,'Summary KPI'!B54,'Data Down'!$R:$R,'Summary KPI'!$Y$7,'Data Down'!$C:$C,"&lt;="&amp;'Summary KPI'!$G$5,'Data Down'!$C:$C,"&gt;="&amp;'Summary KPI'!$E$5)</f>
        <v>0</v>
      </c>
      <c r="Z54" s="44">
        <f>+SUMIFS('Data Down'!$N:$N,'Data Down'!$D:$D,'Summary KPI'!B54,'Data Down'!$R:$R,'Summary KPI'!$Z$7,'Data Down'!$C:$C,"&lt;="&amp;'Summary KPI'!$G$5,'Data Down'!$C:$C,"&gt;="&amp;'Summary KPI'!$E$5)</f>
        <v>0</v>
      </c>
      <c r="AA54" s="44">
        <f>+SUMIFS('Data Down'!$N:$N,'Data Down'!$D:$D,'Summary KPI'!B54,'Data Down'!$R:$R,'Summary KPI'!$AA$7,'Data Down'!$C:$C,"&lt;="&amp;'Summary KPI'!$G$5,'Data Down'!$C:$C,"&gt;="&amp;'Summary KPI'!$E$5)</f>
        <v>0</v>
      </c>
      <c r="AB54" s="44">
        <f>+SUMIFS('Data Down'!$N:$N,'Data Down'!$D:$D,'Summary KPI'!B54,'Data Down'!$R:$R,'Summary KPI'!$AB$7,'Data Down'!$C:$C,"&lt;="&amp;'Summary KPI'!$G$5,'Data Down'!$C:$C,"&gt;="&amp;'Summary KPI'!$E$5)</f>
        <v>0</v>
      </c>
      <c r="AC54" s="44">
        <f>+SUMIFS('Data Down'!$N:$N,'Data Down'!$D:$D,'Summary KPI'!B54,'Data Down'!$R:$R,'Summary KPI'!$AC$7,'Data Down'!$C:$C,"&lt;="&amp;'Summary KPI'!$G$5,'Data Down'!$C:$C,"&gt;="&amp;'Summary KPI'!$E$5)</f>
        <v>0</v>
      </c>
      <c r="AD54" s="45">
        <f t="shared" si="13"/>
        <v>0.19999871999795005</v>
      </c>
      <c r="AE54" s="45">
        <f t="shared" si="14"/>
        <v>5.4166666666666669E-2</v>
      </c>
      <c r="AF54" s="45">
        <f t="shared" si="15"/>
        <v>6.3414539117182367E-2</v>
      </c>
      <c r="AG54" s="45">
        <f t="shared" si="16"/>
        <v>5.4166666666666669E-2</v>
      </c>
      <c r="AH54" s="44">
        <f t="shared" si="17"/>
        <v>39</v>
      </c>
      <c r="AI54" s="44">
        <f t="shared" si="18"/>
        <v>39</v>
      </c>
      <c r="AJ54" s="44">
        <f t="shared" si="29"/>
        <v>576.00092160147597</v>
      </c>
      <c r="AK54" s="45">
        <f t="shared" si="20"/>
        <v>0</v>
      </c>
      <c r="AL54" s="45">
        <f t="shared" si="21"/>
        <v>0</v>
      </c>
      <c r="AM54" s="45">
        <f t="shared" si="22"/>
        <v>1</v>
      </c>
      <c r="AN54" s="45">
        <f t="shared" si="23"/>
        <v>0</v>
      </c>
      <c r="AO54" s="45">
        <f t="shared" si="24"/>
        <v>1</v>
      </c>
      <c r="AP54" s="46"/>
      <c r="AQ54" s="50">
        <f t="shared" si="25"/>
        <v>576.00092160147597</v>
      </c>
      <c r="AR54" s="50">
        <f t="shared" si="26"/>
        <v>1</v>
      </c>
      <c r="AS54" s="46"/>
      <c r="AT54" s="46" t="s">
        <v>166</v>
      </c>
      <c r="AU54" s="46"/>
      <c r="AV54" s="48">
        <v>0.85</v>
      </c>
      <c r="AW54" s="49">
        <v>80</v>
      </c>
      <c r="AX54" s="49">
        <v>6</v>
      </c>
    </row>
    <row r="55" spans="1:50" ht="15" customHeight="1">
      <c r="A55" s="38">
        <f t="shared" si="28"/>
        <v>46</v>
      </c>
      <c r="B55" s="39" t="s">
        <v>50</v>
      </c>
      <c r="C55" s="39" t="str">
        <f>VLOOKUP(B55,Sort!B:C,2,FALSE)</f>
        <v>WATER PUMP</v>
      </c>
      <c r="D55" s="40">
        <f t="array" ref="D55">INDEX(HM_Unit!D:D,MATCH('Summary KPI'!B55,HM_Unit!A:A,0))</f>
        <v>12625</v>
      </c>
      <c r="E55" s="40">
        <f t="array" ref="E55">INDEX(HM_Unit!CD:CD,MATCH('Summary KPI'!B55,HM_Unit!A:A,0))</f>
        <v>12671</v>
      </c>
      <c r="F55" s="41">
        <f t="shared" si="6"/>
        <v>46</v>
      </c>
      <c r="G55" s="41">
        <f t="shared" si="7"/>
        <v>0</v>
      </c>
      <c r="H55" s="41">
        <f t="shared" si="8"/>
        <v>0</v>
      </c>
      <c r="I55" s="41">
        <f t="shared" si="9"/>
        <v>0</v>
      </c>
      <c r="J55" s="41">
        <f t="shared" si="10"/>
        <v>674</v>
      </c>
      <c r="K55" s="41">
        <f t="shared" si="11"/>
        <v>720</v>
      </c>
      <c r="L55" s="41">
        <f t="shared" si="12"/>
        <v>720</v>
      </c>
      <c r="M55" s="42">
        <f>SUMIFS('Data Down'!U:U,'Data Down'!D:D,'Summary KPI'!B55,'Data Down'!Q:Q,'Summary KPI'!$M$8,'Data Down'!$C:$C,"&lt;="&amp;'Summary KPI'!$G$5,'Data Down'!$C:$C,"&gt;="&amp;'Summary KPI'!$E$5)</f>
        <v>0</v>
      </c>
      <c r="N55" s="42">
        <f>SUMIFS('Data Down'!U:U,'Data Down'!D:D,'Summary KPI'!B55,'Data Down'!Q:Q,'Summary KPI'!$N$8,'Data Down'!$C:$C,"&lt;="&amp;'Summary KPI'!$G$5,'Data Down'!$C:$C,"&gt;="&amp;'Summary KPI'!$E$5)</f>
        <v>0</v>
      </c>
      <c r="O55" s="42">
        <f>SUMIFS('Data Down'!U:U,'Data Down'!D:D,'Summary KPI'!B55,'Data Down'!Q:Q,'Summary KPI'!$O$8,'Data Down'!$C:$C,"&lt;="&amp;'Summary KPI'!$G$5,'Data Down'!$C:$C,"&gt;="&amp;'Summary KPI'!$E$5)</f>
        <v>0</v>
      </c>
      <c r="P55" s="43">
        <f>SUMIFS('Data Down'!U:U,'Data Down'!D:D,'Summary KPI'!B55,'Data Down'!Q:Q,'Summary KPI'!$P$8,'Data Down'!$C:$C,"&lt;="&amp;'Summary KPI'!$G$5,'Data Down'!$C:$C,"&gt;="&amp;'Summary KPI'!$E$5)</f>
        <v>0</v>
      </c>
      <c r="Q55" s="41">
        <f>SUMIFS('Data Down'!N:N,'Data Down'!$D:$D,'Summary KPI'!$B55,'Data Down'!$Q:$Q,'Summary KPI'!$Q$8,'Data Down'!$C:$C,"&lt;="&amp;'Summary KPI'!$G$5,'Data Down'!$C:$C,"&gt;="&amp;'Summary KPI'!$E$5)</f>
        <v>0</v>
      </c>
      <c r="R55" s="41">
        <f>SUMIFS('Data Down'!N:N,'Data Down'!D:D,'Summary KPI'!B55,'Data Down'!Q:Q,'Summary KPI'!$R$8,'Data Down'!$C:$C,"&lt;="&amp;'Summary KPI'!$G$5,'Data Down'!$C:$C,"&gt;="&amp;'Summary KPI'!$E$5)</f>
        <v>0</v>
      </c>
      <c r="S55" s="41">
        <f>SUMIFS('Data Down'!N:N,'Data Down'!D:D,'Summary KPI'!B55,'Data Down'!Q:Q,'Summary KPI'!$S$8,'Data Down'!$C:$C,"&lt;="&amp;'Summary KPI'!$G$5,'Data Down'!$C:$C,"&gt;="&amp;'Summary KPI'!$E$5)</f>
        <v>0</v>
      </c>
      <c r="T55" s="41">
        <f>SUMIFS('Data Down'!N:N,'Data Down'!D:D,'Summary KPI'!B55,'Data Down'!Q:Q,'Summary KPI'!$T$8,'Data Down'!$C:$C,"&lt;="&amp;'Summary KPI'!$G$5,'Data Down'!$C:$C,"&gt;="&amp;'Summary KPI'!$E$5)</f>
        <v>0</v>
      </c>
      <c r="U55" s="44">
        <f>+SUMIFS('Data Down'!$N:$N,'Data Down'!$D:$D,'Summary KPI'!B55,'Data Down'!$R:$R,'Summary KPI'!$U$7,'Data Down'!$C:$C,"&lt;="&amp;'Summary KPI'!$G$5,'Data Down'!$C:$C,"&gt;="&amp;'Summary KPI'!$E$5)</f>
        <v>0</v>
      </c>
      <c r="V55" s="44">
        <f>+SUMIFS('Data Down'!$N:$N,'Data Down'!$D:$D,'Summary KPI'!B55,'Data Down'!$R:$R,'Summary KPI'!$V$7,'Data Down'!$C:$C,"&lt;="&amp;'Summary KPI'!$G$5,'Data Down'!$C:$C,"&gt;="&amp;'Summary KPI'!$E$5)</f>
        <v>0</v>
      </c>
      <c r="W55" s="44">
        <f>+SUMIFS('Data Down'!$N:$N,'Data Down'!$D:$D,'Summary KPI'!B55,'Data Down'!$R:$R,'Summary KPI'!$W$7,'Data Down'!$C:$C,"&lt;="&amp;'Summary KPI'!$G$5,'Data Down'!$C:$C,"&gt;="&amp;'Summary KPI'!$E$5)</f>
        <v>0</v>
      </c>
      <c r="X55" s="44">
        <f>+SUMIFS('Data Down'!$N:$N,'Data Down'!$D:$D,'Summary KPI'!B55,'Data Down'!$R:$R,'Summary KPI'!$X$7,'Data Down'!$C:$C,"&lt;="&amp;'Summary KPI'!$G$5,'Data Down'!$C:$C,"&gt;="&amp;'Summary KPI'!$E$5)</f>
        <v>0</v>
      </c>
      <c r="Y55" s="44">
        <f>+SUMIFS('Data Down'!$N:$N,'Data Down'!$D:$D,'Summary KPI'!B55,'Data Down'!$R:$R,'Summary KPI'!$Y$7,'Data Down'!$C:$C,"&lt;="&amp;'Summary KPI'!$G$5,'Data Down'!$C:$C,"&gt;="&amp;'Summary KPI'!$E$5)</f>
        <v>0</v>
      </c>
      <c r="Z55" s="44">
        <f>+SUMIFS('Data Down'!$N:$N,'Data Down'!$D:$D,'Summary KPI'!B55,'Data Down'!$R:$R,'Summary KPI'!$Z$7,'Data Down'!$C:$C,"&lt;="&amp;'Summary KPI'!$G$5,'Data Down'!$C:$C,"&gt;="&amp;'Summary KPI'!$E$5)</f>
        <v>0</v>
      </c>
      <c r="AA55" s="44">
        <f>+SUMIFS('Data Down'!$N:$N,'Data Down'!$D:$D,'Summary KPI'!B55,'Data Down'!$R:$R,'Summary KPI'!$AA$7,'Data Down'!$C:$C,"&lt;="&amp;'Summary KPI'!$G$5,'Data Down'!$C:$C,"&gt;="&amp;'Summary KPI'!$E$5)</f>
        <v>0</v>
      </c>
      <c r="AB55" s="44">
        <f>+SUMIFS('Data Down'!$N:$N,'Data Down'!$D:$D,'Summary KPI'!B55,'Data Down'!$R:$R,'Summary KPI'!$AB$7,'Data Down'!$C:$C,"&lt;="&amp;'Summary KPI'!$G$5,'Data Down'!$C:$C,"&gt;="&amp;'Summary KPI'!$E$5)</f>
        <v>0</v>
      </c>
      <c r="AC55" s="44">
        <f>+SUMIFS('Data Down'!$N:$N,'Data Down'!$D:$D,'Summary KPI'!B55,'Data Down'!$R:$R,'Summary KPI'!$AC$7,'Data Down'!$C:$C,"&lt;="&amp;'Summary KPI'!$G$5,'Data Down'!$C:$C,"&gt;="&amp;'Summary KPI'!$E$5)</f>
        <v>0</v>
      </c>
      <c r="AD55" s="45">
        <f t="shared" si="13"/>
        <v>1</v>
      </c>
      <c r="AE55" s="45">
        <f t="shared" si="14"/>
        <v>6.3888888888888884E-2</v>
      </c>
      <c r="AF55" s="45">
        <f t="shared" si="15"/>
        <v>1</v>
      </c>
      <c r="AG55" s="45">
        <f t="shared" si="16"/>
        <v>6.3888888888888884E-2</v>
      </c>
      <c r="AH55" s="44">
        <f t="shared" si="17"/>
        <v>46</v>
      </c>
      <c r="AI55" s="44">
        <f t="shared" si="18"/>
        <v>46</v>
      </c>
      <c r="AJ55" s="44">
        <f t="shared" si="29"/>
        <v>0</v>
      </c>
      <c r="AK55" s="45">
        <f t="shared" si="20"/>
        <v>0</v>
      </c>
      <c r="AL55" s="45">
        <f t="shared" si="21"/>
        <v>0</v>
      </c>
      <c r="AM55" s="45">
        <f t="shared" si="22"/>
        <v>0</v>
      </c>
      <c r="AN55" s="45">
        <f t="shared" si="23"/>
        <v>0</v>
      </c>
      <c r="AO55" s="45">
        <f t="shared" si="24"/>
        <v>0</v>
      </c>
      <c r="AP55" s="46"/>
      <c r="AQ55" s="50">
        <f t="shared" si="25"/>
        <v>0</v>
      </c>
      <c r="AR55" s="50">
        <f t="shared" si="26"/>
        <v>0</v>
      </c>
      <c r="AS55" s="46"/>
      <c r="AT55" s="46" t="s">
        <v>166</v>
      </c>
      <c r="AU55" s="46"/>
      <c r="AV55" s="48">
        <v>0.85</v>
      </c>
      <c r="AW55" s="49">
        <v>80</v>
      </c>
      <c r="AX55" s="49">
        <v>6</v>
      </c>
    </row>
    <row r="56" spans="1:50" ht="15" customHeight="1">
      <c r="A56" s="38">
        <f t="shared" si="28"/>
        <v>47</v>
      </c>
      <c r="B56" s="39" t="s">
        <v>51</v>
      </c>
      <c r="C56" s="39" t="str">
        <f>VLOOKUP(B56,Sort!B:C,2,FALSE)</f>
        <v>WATER PUMP</v>
      </c>
      <c r="D56" s="40">
        <f t="array" ref="D56">INDEX(HM_Unit!D:D,MATCH('Summary KPI'!B56,HM_Unit!A:A,0))</f>
        <v>8392</v>
      </c>
      <c r="E56" s="40">
        <f t="array" ref="E56">INDEX(HM_Unit!CD:CD,MATCH('Summary KPI'!B56,HM_Unit!A:A,0))</f>
        <v>8453</v>
      </c>
      <c r="F56" s="41">
        <f t="shared" si="6"/>
        <v>61</v>
      </c>
      <c r="G56" s="41">
        <f t="shared" si="7"/>
        <v>0</v>
      </c>
      <c r="H56" s="41">
        <f t="shared" si="8"/>
        <v>0</v>
      </c>
      <c r="I56" s="41">
        <f t="shared" si="9"/>
        <v>0</v>
      </c>
      <c r="J56" s="41">
        <f t="shared" si="10"/>
        <v>659</v>
      </c>
      <c r="K56" s="41">
        <f t="shared" si="11"/>
        <v>720</v>
      </c>
      <c r="L56" s="41">
        <f t="shared" si="12"/>
        <v>720</v>
      </c>
      <c r="M56" s="42">
        <f>SUMIFS('Data Down'!U:U,'Data Down'!D:D,'Summary KPI'!B56,'Data Down'!Q:Q,'Summary KPI'!$M$8,'Data Down'!$C:$C,"&lt;="&amp;'Summary KPI'!$G$5,'Data Down'!$C:$C,"&gt;="&amp;'Summary KPI'!$E$5)</f>
        <v>0</v>
      </c>
      <c r="N56" s="42">
        <f>SUMIFS('Data Down'!U:U,'Data Down'!D:D,'Summary KPI'!B56,'Data Down'!Q:Q,'Summary KPI'!$N$8,'Data Down'!$C:$C,"&lt;="&amp;'Summary KPI'!$G$5,'Data Down'!$C:$C,"&gt;="&amp;'Summary KPI'!$E$5)</f>
        <v>0</v>
      </c>
      <c r="O56" s="42">
        <f>SUMIFS('Data Down'!U:U,'Data Down'!D:D,'Summary KPI'!B56,'Data Down'!Q:Q,'Summary KPI'!$O$8,'Data Down'!$C:$C,"&lt;="&amp;'Summary KPI'!$G$5,'Data Down'!$C:$C,"&gt;="&amp;'Summary KPI'!$E$5)</f>
        <v>0</v>
      </c>
      <c r="P56" s="43">
        <f>SUMIFS('Data Down'!U:U,'Data Down'!D:D,'Summary KPI'!B56,'Data Down'!Q:Q,'Summary KPI'!$P$8,'Data Down'!$C:$C,"&lt;="&amp;'Summary KPI'!$G$5,'Data Down'!$C:$C,"&gt;="&amp;'Summary KPI'!$E$5)</f>
        <v>0</v>
      </c>
      <c r="Q56" s="41">
        <f>SUMIFS('Data Down'!N:N,'Data Down'!$D:$D,'Summary KPI'!$B56,'Data Down'!$Q:$Q,'Summary KPI'!$Q$8,'Data Down'!$C:$C,"&lt;="&amp;'Summary KPI'!$G$5,'Data Down'!$C:$C,"&gt;="&amp;'Summary KPI'!$E$5)</f>
        <v>0</v>
      </c>
      <c r="R56" s="41">
        <f>SUMIFS('Data Down'!N:N,'Data Down'!D:D,'Summary KPI'!B56,'Data Down'!Q:Q,'Summary KPI'!$R$8,'Data Down'!$C:$C,"&lt;="&amp;'Summary KPI'!$G$5,'Data Down'!$C:$C,"&gt;="&amp;'Summary KPI'!$E$5)</f>
        <v>0</v>
      </c>
      <c r="S56" s="41">
        <f>SUMIFS('Data Down'!N:N,'Data Down'!D:D,'Summary KPI'!B56,'Data Down'!Q:Q,'Summary KPI'!$S$8,'Data Down'!$C:$C,"&lt;="&amp;'Summary KPI'!$G$5,'Data Down'!$C:$C,"&gt;="&amp;'Summary KPI'!$E$5)</f>
        <v>0</v>
      </c>
      <c r="T56" s="41">
        <f>SUMIFS('Data Down'!N:N,'Data Down'!D:D,'Summary KPI'!B56,'Data Down'!Q:Q,'Summary KPI'!$T$8,'Data Down'!$C:$C,"&lt;="&amp;'Summary KPI'!$G$5,'Data Down'!$C:$C,"&gt;="&amp;'Summary KPI'!$E$5)</f>
        <v>0</v>
      </c>
      <c r="U56" s="44">
        <f>+SUMIFS('Data Down'!$N:$N,'Data Down'!$D:$D,'Summary KPI'!B56,'Data Down'!$R:$R,'Summary KPI'!$U$7,'Data Down'!$C:$C,"&lt;="&amp;'Summary KPI'!$G$5,'Data Down'!$C:$C,"&gt;="&amp;'Summary KPI'!$E$5)</f>
        <v>0</v>
      </c>
      <c r="V56" s="44">
        <f>+SUMIFS('Data Down'!$N:$N,'Data Down'!$D:$D,'Summary KPI'!B56,'Data Down'!$R:$R,'Summary KPI'!$V$7,'Data Down'!$C:$C,"&lt;="&amp;'Summary KPI'!$G$5,'Data Down'!$C:$C,"&gt;="&amp;'Summary KPI'!$E$5)</f>
        <v>0</v>
      </c>
      <c r="W56" s="44">
        <f>+SUMIFS('Data Down'!$N:$N,'Data Down'!$D:$D,'Summary KPI'!B56,'Data Down'!$R:$R,'Summary KPI'!$W$7,'Data Down'!$C:$C,"&lt;="&amp;'Summary KPI'!$G$5,'Data Down'!$C:$C,"&gt;="&amp;'Summary KPI'!$E$5)</f>
        <v>0</v>
      </c>
      <c r="X56" s="44">
        <f>+SUMIFS('Data Down'!$N:$N,'Data Down'!$D:$D,'Summary KPI'!B56,'Data Down'!$R:$R,'Summary KPI'!$X$7,'Data Down'!$C:$C,"&lt;="&amp;'Summary KPI'!$G$5,'Data Down'!$C:$C,"&gt;="&amp;'Summary KPI'!$E$5)</f>
        <v>0</v>
      </c>
      <c r="Y56" s="44">
        <f>+SUMIFS('Data Down'!$N:$N,'Data Down'!$D:$D,'Summary KPI'!B56,'Data Down'!$R:$R,'Summary KPI'!$Y$7,'Data Down'!$C:$C,"&lt;="&amp;'Summary KPI'!$G$5,'Data Down'!$C:$C,"&gt;="&amp;'Summary KPI'!$E$5)</f>
        <v>0</v>
      </c>
      <c r="Z56" s="44">
        <f>+SUMIFS('Data Down'!$N:$N,'Data Down'!$D:$D,'Summary KPI'!B56,'Data Down'!$R:$R,'Summary KPI'!$Z$7,'Data Down'!$C:$C,"&lt;="&amp;'Summary KPI'!$G$5,'Data Down'!$C:$C,"&gt;="&amp;'Summary KPI'!$E$5)</f>
        <v>0</v>
      </c>
      <c r="AA56" s="44">
        <f>+SUMIFS('Data Down'!$N:$N,'Data Down'!$D:$D,'Summary KPI'!B56,'Data Down'!$R:$R,'Summary KPI'!$AA$7,'Data Down'!$C:$C,"&lt;="&amp;'Summary KPI'!$G$5,'Data Down'!$C:$C,"&gt;="&amp;'Summary KPI'!$E$5)</f>
        <v>0</v>
      </c>
      <c r="AB56" s="44">
        <f>+SUMIFS('Data Down'!$N:$N,'Data Down'!$D:$D,'Summary KPI'!B56,'Data Down'!$R:$R,'Summary KPI'!$AB$7,'Data Down'!$C:$C,"&lt;="&amp;'Summary KPI'!$G$5,'Data Down'!$C:$C,"&gt;="&amp;'Summary KPI'!$E$5)</f>
        <v>0</v>
      </c>
      <c r="AC56" s="44">
        <f>+SUMIFS('Data Down'!$N:$N,'Data Down'!$D:$D,'Summary KPI'!B56,'Data Down'!$R:$R,'Summary KPI'!$AC$7,'Data Down'!$C:$C,"&lt;="&amp;'Summary KPI'!$G$5,'Data Down'!$C:$C,"&gt;="&amp;'Summary KPI'!$E$5)</f>
        <v>0</v>
      </c>
      <c r="AD56" s="45">
        <f t="shared" si="13"/>
        <v>1</v>
      </c>
      <c r="AE56" s="45">
        <f t="shared" si="14"/>
        <v>8.4722222222222227E-2</v>
      </c>
      <c r="AF56" s="45">
        <f t="shared" si="15"/>
        <v>1</v>
      </c>
      <c r="AG56" s="45">
        <f t="shared" si="16"/>
        <v>8.4722222222222227E-2</v>
      </c>
      <c r="AH56" s="44">
        <f t="shared" si="17"/>
        <v>61</v>
      </c>
      <c r="AI56" s="44">
        <f t="shared" si="18"/>
        <v>61</v>
      </c>
      <c r="AJ56" s="44">
        <f t="shared" si="29"/>
        <v>0</v>
      </c>
      <c r="AK56" s="45">
        <f t="shared" si="20"/>
        <v>0</v>
      </c>
      <c r="AL56" s="45">
        <f t="shared" si="21"/>
        <v>0</v>
      </c>
      <c r="AM56" s="45">
        <f t="shared" si="22"/>
        <v>0</v>
      </c>
      <c r="AN56" s="45">
        <f t="shared" si="23"/>
        <v>0</v>
      </c>
      <c r="AO56" s="45">
        <f t="shared" si="24"/>
        <v>0</v>
      </c>
      <c r="AP56" s="46"/>
      <c r="AQ56" s="50">
        <f t="shared" si="25"/>
        <v>0</v>
      </c>
      <c r="AR56" s="50">
        <f t="shared" si="26"/>
        <v>0</v>
      </c>
      <c r="AS56" s="46"/>
      <c r="AT56" s="46" t="s">
        <v>166</v>
      </c>
      <c r="AU56" s="46"/>
      <c r="AV56" s="48">
        <v>0.85</v>
      </c>
      <c r="AW56" s="49">
        <v>80</v>
      </c>
      <c r="AX56" s="49">
        <v>6</v>
      </c>
    </row>
    <row r="57" spans="1:50" ht="15" customHeight="1">
      <c r="A57" s="38">
        <f t="shared" si="28"/>
        <v>48</v>
      </c>
      <c r="B57" s="39" t="s">
        <v>52</v>
      </c>
      <c r="C57" s="39" t="str">
        <f>VLOOKUP(B57,Sort!B:C,2,FALSE)</f>
        <v>WATER PUMP</v>
      </c>
      <c r="D57" s="40">
        <f t="array" ref="D57">INDEX(HM_Unit!D:D,MATCH('Summary KPI'!B57,HM_Unit!A:A,0))</f>
        <v>5528</v>
      </c>
      <c r="E57" s="40">
        <f t="array" ref="E57">INDEX(HM_Unit!CD:CD,MATCH('Summary KPI'!B57,HM_Unit!A:A,0))</f>
        <v>5743</v>
      </c>
      <c r="F57" s="41">
        <f t="shared" si="6"/>
        <v>215</v>
      </c>
      <c r="G57" s="41">
        <f t="shared" si="7"/>
        <v>0</v>
      </c>
      <c r="H57" s="41">
        <f t="shared" si="8"/>
        <v>0</v>
      </c>
      <c r="I57" s="41">
        <f t="shared" si="9"/>
        <v>0</v>
      </c>
      <c r="J57" s="41">
        <f t="shared" si="10"/>
        <v>505</v>
      </c>
      <c r="K57" s="41">
        <f t="shared" si="11"/>
        <v>720</v>
      </c>
      <c r="L57" s="41">
        <f t="shared" si="12"/>
        <v>720</v>
      </c>
      <c r="M57" s="42">
        <f>SUMIFS('Data Down'!U:U,'Data Down'!D:D,'Summary KPI'!B57,'Data Down'!Q:Q,'Summary KPI'!$M$8,'Data Down'!$C:$C,"&lt;="&amp;'Summary KPI'!$G$5,'Data Down'!$C:$C,"&gt;="&amp;'Summary KPI'!$E$5)</f>
        <v>0</v>
      </c>
      <c r="N57" s="42">
        <f>SUMIFS('Data Down'!U:U,'Data Down'!D:D,'Summary KPI'!B57,'Data Down'!Q:Q,'Summary KPI'!$N$8,'Data Down'!$C:$C,"&lt;="&amp;'Summary KPI'!$G$5,'Data Down'!$C:$C,"&gt;="&amp;'Summary KPI'!$E$5)</f>
        <v>0</v>
      </c>
      <c r="O57" s="42">
        <f>SUMIFS('Data Down'!U:U,'Data Down'!D:D,'Summary KPI'!B57,'Data Down'!Q:Q,'Summary KPI'!$O$8,'Data Down'!$C:$C,"&lt;="&amp;'Summary KPI'!$G$5,'Data Down'!$C:$C,"&gt;="&amp;'Summary KPI'!$E$5)</f>
        <v>0</v>
      </c>
      <c r="P57" s="43">
        <f>SUMIFS('Data Down'!U:U,'Data Down'!D:D,'Summary KPI'!B57,'Data Down'!Q:Q,'Summary KPI'!$P$8,'Data Down'!$C:$C,"&lt;="&amp;'Summary KPI'!$G$5,'Data Down'!$C:$C,"&gt;="&amp;'Summary KPI'!$E$5)</f>
        <v>0</v>
      </c>
      <c r="Q57" s="41">
        <f>SUMIFS('Data Down'!N:N,'Data Down'!$D:$D,'Summary KPI'!$B57,'Data Down'!$Q:$Q,'Summary KPI'!$Q$8,'Data Down'!$C:$C,"&lt;="&amp;'Summary KPI'!$G$5,'Data Down'!$C:$C,"&gt;="&amp;'Summary KPI'!$E$5)</f>
        <v>0</v>
      </c>
      <c r="R57" s="41">
        <f>SUMIFS('Data Down'!N:N,'Data Down'!D:D,'Summary KPI'!B57,'Data Down'!Q:Q,'Summary KPI'!$R$8,'Data Down'!$C:$C,"&lt;="&amp;'Summary KPI'!$G$5,'Data Down'!$C:$C,"&gt;="&amp;'Summary KPI'!$E$5)</f>
        <v>0</v>
      </c>
      <c r="S57" s="41">
        <f>SUMIFS('Data Down'!N:N,'Data Down'!D:D,'Summary KPI'!B57,'Data Down'!Q:Q,'Summary KPI'!$S$8,'Data Down'!$C:$C,"&lt;="&amp;'Summary KPI'!$G$5,'Data Down'!$C:$C,"&gt;="&amp;'Summary KPI'!$E$5)</f>
        <v>0</v>
      </c>
      <c r="T57" s="41">
        <f>SUMIFS('Data Down'!N:N,'Data Down'!D:D,'Summary KPI'!B57,'Data Down'!Q:Q,'Summary KPI'!$T$8,'Data Down'!$C:$C,"&lt;="&amp;'Summary KPI'!$G$5,'Data Down'!$C:$C,"&gt;="&amp;'Summary KPI'!$E$5)</f>
        <v>0</v>
      </c>
      <c r="U57" s="44">
        <f>+SUMIFS('Data Down'!$N:$N,'Data Down'!$D:$D,'Summary KPI'!B57,'Data Down'!$R:$R,'Summary KPI'!$U$7,'Data Down'!$C:$C,"&lt;="&amp;'Summary KPI'!$G$5,'Data Down'!$C:$C,"&gt;="&amp;'Summary KPI'!$E$5)</f>
        <v>0</v>
      </c>
      <c r="V57" s="44">
        <f>+SUMIFS('Data Down'!$N:$N,'Data Down'!$D:$D,'Summary KPI'!B57,'Data Down'!$R:$R,'Summary KPI'!$V$7,'Data Down'!$C:$C,"&lt;="&amp;'Summary KPI'!$G$5,'Data Down'!$C:$C,"&gt;="&amp;'Summary KPI'!$E$5)</f>
        <v>0</v>
      </c>
      <c r="W57" s="44">
        <f>+SUMIFS('Data Down'!$N:$N,'Data Down'!$D:$D,'Summary KPI'!B57,'Data Down'!$R:$R,'Summary KPI'!$W$7,'Data Down'!$C:$C,"&lt;="&amp;'Summary KPI'!$G$5,'Data Down'!$C:$C,"&gt;="&amp;'Summary KPI'!$E$5)</f>
        <v>0</v>
      </c>
      <c r="X57" s="44">
        <f>+SUMIFS('Data Down'!$N:$N,'Data Down'!$D:$D,'Summary KPI'!B57,'Data Down'!$R:$R,'Summary KPI'!$X$7,'Data Down'!$C:$C,"&lt;="&amp;'Summary KPI'!$G$5,'Data Down'!$C:$C,"&gt;="&amp;'Summary KPI'!$E$5)</f>
        <v>0</v>
      </c>
      <c r="Y57" s="44">
        <f>+SUMIFS('Data Down'!$N:$N,'Data Down'!$D:$D,'Summary KPI'!B57,'Data Down'!$R:$R,'Summary KPI'!$Y$7,'Data Down'!$C:$C,"&lt;="&amp;'Summary KPI'!$G$5,'Data Down'!$C:$C,"&gt;="&amp;'Summary KPI'!$E$5)</f>
        <v>0</v>
      </c>
      <c r="Z57" s="44">
        <f>+SUMIFS('Data Down'!$N:$N,'Data Down'!$D:$D,'Summary KPI'!B57,'Data Down'!$R:$R,'Summary KPI'!$Z$7,'Data Down'!$C:$C,"&lt;="&amp;'Summary KPI'!$G$5,'Data Down'!$C:$C,"&gt;="&amp;'Summary KPI'!$E$5)</f>
        <v>0</v>
      </c>
      <c r="AA57" s="44">
        <f>+SUMIFS('Data Down'!$N:$N,'Data Down'!$D:$D,'Summary KPI'!B57,'Data Down'!$R:$R,'Summary KPI'!$AA$7,'Data Down'!$C:$C,"&lt;="&amp;'Summary KPI'!$G$5,'Data Down'!$C:$C,"&gt;="&amp;'Summary KPI'!$E$5)</f>
        <v>0</v>
      </c>
      <c r="AB57" s="44">
        <f>+SUMIFS('Data Down'!$N:$N,'Data Down'!$D:$D,'Summary KPI'!B57,'Data Down'!$R:$R,'Summary KPI'!$AB$7,'Data Down'!$C:$C,"&lt;="&amp;'Summary KPI'!$G$5,'Data Down'!$C:$C,"&gt;="&amp;'Summary KPI'!$E$5)</f>
        <v>0</v>
      </c>
      <c r="AC57" s="44">
        <f>+SUMIFS('Data Down'!$N:$N,'Data Down'!$D:$D,'Summary KPI'!B57,'Data Down'!$R:$R,'Summary KPI'!$AC$7,'Data Down'!$C:$C,"&lt;="&amp;'Summary KPI'!$G$5,'Data Down'!$C:$C,"&gt;="&amp;'Summary KPI'!$E$5)</f>
        <v>0</v>
      </c>
      <c r="AD57" s="45">
        <f t="shared" si="13"/>
        <v>1</v>
      </c>
      <c r="AE57" s="45">
        <f t="shared" si="14"/>
        <v>0.2986111111111111</v>
      </c>
      <c r="AF57" s="45">
        <f t="shared" si="15"/>
        <v>1</v>
      </c>
      <c r="AG57" s="45">
        <f t="shared" si="16"/>
        <v>0.2986111111111111</v>
      </c>
      <c r="AH57" s="44">
        <f t="shared" si="17"/>
        <v>215</v>
      </c>
      <c r="AI57" s="44">
        <f t="shared" si="18"/>
        <v>215</v>
      </c>
      <c r="AJ57" s="44">
        <f t="shared" si="29"/>
        <v>0</v>
      </c>
      <c r="AK57" s="45">
        <f t="shared" si="20"/>
        <v>0</v>
      </c>
      <c r="AL57" s="45">
        <f t="shared" si="21"/>
        <v>0</v>
      </c>
      <c r="AM57" s="45">
        <f t="shared" si="22"/>
        <v>0</v>
      </c>
      <c r="AN57" s="45">
        <f t="shared" si="23"/>
        <v>0</v>
      </c>
      <c r="AO57" s="45">
        <f t="shared" si="24"/>
        <v>0</v>
      </c>
      <c r="AP57" s="46"/>
      <c r="AQ57" s="50">
        <f t="shared" si="25"/>
        <v>0</v>
      </c>
      <c r="AR57" s="50">
        <f t="shared" si="26"/>
        <v>0</v>
      </c>
      <c r="AS57" s="46"/>
      <c r="AT57" s="46" t="s">
        <v>166</v>
      </c>
      <c r="AU57" s="46"/>
      <c r="AV57" s="48">
        <v>0.85</v>
      </c>
      <c r="AW57" s="49">
        <v>80</v>
      </c>
      <c r="AX57" s="49">
        <v>6</v>
      </c>
    </row>
    <row r="58" spans="1:50" ht="15" customHeight="1">
      <c r="A58" s="38">
        <f t="shared" si="28"/>
        <v>49</v>
      </c>
      <c r="B58" s="39" t="s">
        <v>53</v>
      </c>
      <c r="C58" s="39" t="str">
        <f>VLOOKUP(B58,Sort!B:C,2,FALSE)</f>
        <v>WATER PUMP</v>
      </c>
      <c r="D58" s="40">
        <f t="array" ref="D58">INDEX(HM_Unit!D:D,MATCH('Summary KPI'!B58,HM_Unit!A:A,0))</f>
        <v>3324</v>
      </c>
      <c r="E58" s="40">
        <f t="array" ref="E58">INDEX(HM_Unit!CD:CD,MATCH('Summary KPI'!B58,HM_Unit!A:A,0))</f>
        <v>3519</v>
      </c>
      <c r="F58" s="41">
        <f t="shared" si="6"/>
        <v>195</v>
      </c>
      <c r="G58" s="41">
        <f t="shared" si="7"/>
        <v>0</v>
      </c>
      <c r="H58" s="41">
        <f t="shared" si="8"/>
        <v>0</v>
      </c>
      <c r="I58" s="41">
        <f t="shared" si="9"/>
        <v>0</v>
      </c>
      <c r="J58" s="41">
        <f t="shared" si="10"/>
        <v>525</v>
      </c>
      <c r="K58" s="41">
        <f t="shared" si="11"/>
        <v>720</v>
      </c>
      <c r="L58" s="41">
        <f t="shared" si="12"/>
        <v>720</v>
      </c>
      <c r="M58" s="42">
        <f>SUMIFS('Data Down'!U:U,'Data Down'!D:D,'Summary KPI'!B58,'Data Down'!Q:Q,'Summary KPI'!$M$8,'Data Down'!$C:$C,"&lt;="&amp;'Summary KPI'!$G$5,'Data Down'!$C:$C,"&gt;="&amp;'Summary KPI'!$E$5)</f>
        <v>0</v>
      </c>
      <c r="N58" s="42">
        <f>SUMIFS('Data Down'!U:U,'Data Down'!D:D,'Summary KPI'!B58,'Data Down'!Q:Q,'Summary KPI'!$N$8,'Data Down'!$C:$C,"&lt;="&amp;'Summary KPI'!$G$5,'Data Down'!$C:$C,"&gt;="&amp;'Summary KPI'!$E$5)</f>
        <v>0</v>
      </c>
      <c r="O58" s="42">
        <f>SUMIFS('Data Down'!U:U,'Data Down'!D:D,'Summary KPI'!B58,'Data Down'!Q:Q,'Summary KPI'!$O$8,'Data Down'!$C:$C,"&lt;="&amp;'Summary KPI'!$G$5,'Data Down'!$C:$C,"&gt;="&amp;'Summary KPI'!$E$5)</f>
        <v>0</v>
      </c>
      <c r="P58" s="43">
        <f>SUMIFS('Data Down'!U:U,'Data Down'!D:D,'Summary KPI'!B58,'Data Down'!Q:Q,'Summary KPI'!$P$8,'Data Down'!$C:$C,"&lt;="&amp;'Summary KPI'!$G$5,'Data Down'!$C:$C,"&gt;="&amp;'Summary KPI'!$E$5)</f>
        <v>0</v>
      </c>
      <c r="Q58" s="41">
        <f>SUMIFS('Data Down'!N:N,'Data Down'!$D:$D,'Summary KPI'!$B58,'Data Down'!$Q:$Q,'Summary KPI'!$Q$8,'Data Down'!$C:$C,"&lt;="&amp;'Summary KPI'!$G$5,'Data Down'!$C:$C,"&gt;="&amp;'Summary KPI'!$E$5)</f>
        <v>0</v>
      </c>
      <c r="R58" s="41">
        <f>SUMIFS('Data Down'!N:N,'Data Down'!D:D,'Summary KPI'!B58,'Data Down'!Q:Q,'Summary KPI'!$R$8,'Data Down'!$C:$C,"&lt;="&amp;'Summary KPI'!$G$5,'Data Down'!$C:$C,"&gt;="&amp;'Summary KPI'!$E$5)</f>
        <v>0</v>
      </c>
      <c r="S58" s="41">
        <f>SUMIFS('Data Down'!N:N,'Data Down'!D:D,'Summary KPI'!B58,'Data Down'!Q:Q,'Summary KPI'!$S$8,'Data Down'!$C:$C,"&lt;="&amp;'Summary KPI'!$G$5,'Data Down'!$C:$C,"&gt;="&amp;'Summary KPI'!$E$5)</f>
        <v>0</v>
      </c>
      <c r="T58" s="41">
        <f>SUMIFS('Data Down'!N:N,'Data Down'!D:D,'Summary KPI'!B58,'Data Down'!Q:Q,'Summary KPI'!$T$8,'Data Down'!$C:$C,"&lt;="&amp;'Summary KPI'!$G$5,'Data Down'!$C:$C,"&gt;="&amp;'Summary KPI'!$E$5)</f>
        <v>0</v>
      </c>
      <c r="U58" s="44">
        <f>+SUMIFS('Data Down'!$N:$N,'Data Down'!$D:$D,'Summary KPI'!B58,'Data Down'!$R:$R,'Summary KPI'!$U$7,'Data Down'!$C:$C,"&lt;="&amp;'Summary KPI'!$G$5,'Data Down'!$C:$C,"&gt;="&amp;'Summary KPI'!$E$5)</f>
        <v>0</v>
      </c>
      <c r="V58" s="44">
        <f>+SUMIFS('Data Down'!$N:$N,'Data Down'!$D:$D,'Summary KPI'!B58,'Data Down'!$R:$R,'Summary KPI'!$V$7,'Data Down'!$C:$C,"&lt;="&amp;'Summary KPI'!$G$5,'Data Down'!$C:$C,"&gt;="&amp;'Summary KPI'!$E$5)</f>
        <v>0</v>
      </c>
      <c r="W58" s="44">
        <f>+SUMIFS('Data Down'!$N:$N,'Data Down'!$D:$D,'Summary KPI'!B58,'Data Down'!$R:$R,'Summary KPI'!$W$7,'Data Down'!$C:$C,"&lt;="&amp;'Summary KPI'!$G$5,'Data Down'!$C:$C,"&gt;="&amp;'Summary KPI'!$E$5)</f>
        <v>0</v>
      </c>
      <c r="X58" s="44">
        <f>+SUMIFS('Data Down'!$N:$N,'Data Down'!$D:$D,'Summary KPI'!B58,'Data Down'!$R:$R,'Summary KPI'!$X$7,'Data Down'!$C:$C,"&lt;="&amp;'Summary KPI'!$G$5,'Data Down'!$C:$C,"&gt;="&amp;'Summary KPI'!$E$5)</f>
        <v>0</v>
      </c>
      <c r="Y58" s="44">
        <f>+SUMIFS('Data Down'!$N:$N,'Data Down'!$D:$D,'Summary KPI'!B58,'Data Down'!$R:$R,'Summary KPI'!$Y$7,'Data Down'!$C:$C,"&lt;="&amp;'Summary KPI'!$G$5,'Data Down'!$C:$C,"&gt;="&amp;'Summary KPI'!$E$5)</f>
        <v>0</v>
      </c>
      <c r="Z58" s="44">
        <f>+SUMIFS('Data Down'!$N:$N,'Data Down'!$D:$D,'Summary KPI'!B58,'Data Down'!$R:$R,'Summary KPI'!$Z$7,'Data Down'!$C:$C,"&lt;="&amp;'Summary KPI'!$G$5,'Data Down'!$C:$C,"&gt;="&amp;'Summary KPI'!$E$5)</f>
        <v>0</v>
      </c>
      <c r="AA58" s="44">
        <f>+SUMIFS('Data Down'!$N:$N,'Data Down'!$D:$D,'Summary KPI'!B58,'Data Down'!$R:$R,'Summary KPI'!$AA$7,'Data Down'!$C:$C,"&lt;="&amp;'Summary KPI'!$G$5,'Data Down'!$C:$C,"&gt;="&amp;'Summary KPI'!$E$5)</f>
        <v>0</v>
      </c>
      <c r="AB58" s="44">
        <f>+SUMIFS('Data Down'!$N:$N,'Data Down'!$D:$D,'Summary KPI'!B58,'Data Down'!$R:$R,'Summary KPI'!$AB$7,'Data Down'!$C:$C,"&lt;="&amp;'Summary KPI'!$G$5,'Data Down'!$C:$C,"&gt;="&amp;'Summary KPI'!$E$5)</f>
        <v>0</v>
      </c>
      <c r="AC58" s="44">
        <f>+SUMIFS('Data Down'!$N:$N,'Data Down'!$D:$D,'Summary KPI'!B58,'Data Down'!$R:$R,'Summary KPI'!$AC$7,'Data Down'!$C:$C,"&lt;="&amp;'Summary KPI'!$G$5,'Data Down'!$C:$C,"&gt;="&amp;'Summary KPI'!$E$5)</f>
        <v>0</v>
      </c>
      <c r="AD58" s="45">
        <f t="shared" si="13"/>
        <v>1</v>
      </c>
      <c r="AE58" s="45">
        <f t="shared" si="14"/>
        <v>0.27083333333333331</v>
      </c>
      <c r="AF58" s="45">
        <f t="shared" si="15"/>
        <v>1</v>
      </c>
      <c r="AG58" s="45">
        <f t="shared" si="16"/>
        <v>0.27083333333333331</v>
      </c>
      <c r="AH58" s="44">
        <f t="shared" si="17"/>
        <v>195</v>
      </c>
      <c r="AI58" s="44">
        <f t="shared" si="18"/>
        <v>195</v>
      </c>
      <c r="AJ58" s="44">
        <f t="shared" si="29"/>
        <v>0</v>
      </c>
      <c r="AK58" s="45">
        <f t="shared" si="20"/>
        <v>0</v>
      </c>
      <c r="AL58" s="45">
        <f t="shared" si="21"/>
        <v>0</v>
      </c>
      <c r="AM58" s="45">
        <f t="shared" si="22"/>
        <v>0</v>
      </c>
      <c r="AN58" s="45">
        <f t="shared" si="23"/>
        <v>0</v>
      </c>
      <c r="AO58" s="45">
        <f t="shared" si="24"/>
        <v>0</v>
      </c>
      <c r="AP58" s="46"/>
      <c r="AQ58" s="50">
        <f t="shared" si="25"/>
        <v>0</v>
      </c>
      <c r="AR58" s="50">
        <f t="shared" si="26"/>
        <v>0</v>
      </c>
      <c r="AS58" s="46"/>
      <c r="AT58" s="46" t="s">
        <v>166</v>
      </c>
      <c r="AU58" s="46"/>
      <c r="AV58" s="48">
        <v>0.85</v>
      </c>
      <c r="AW58" s="49">
        <v>80</v>
      </c>
      <c r="AX58" s="49">
        <v>6</v>
      </c>
    </row>
    <row r="59" spans="1:50" ht="15" customHeight="1">
      <c r="A59" s="38">
        <f t="shared" si="28"/>
        <v>50</v>
      </c>
      <c r="B59" s="39" t="s">
        <v>54</v>
      </c>
      <c r="C59" s="39" t="str">
        <f>VLOOKUP(B59,Sort!B:C,2,FALSE)</f>
        <v>MULTIFLO 420</v>
      </c>
      <c r="D59" s="40">
        <f t="array" ref="D59">INDEX(HM_Unit!D:D,MATCH('Summary KPI'!B59,HM_Unit!A:A,0))</f>
        <v>25267</v>
      </c>
      <c r="E59" s="40">
        <f t="array" ref="E59">INDEX(HM_Unit!CD:CD,MATCH('Summary KPI'!B59,HM_Unit!A:A,0))</f>
        <v>25415</v>
      </c>
      <c r="F59" s="41">
        <f t="shared" si="6"/>
        <v>148</v>
      </c>
      <c r="G59" s="41">
        <f t="shared" si="7"/>
        <v>0</v>
      </c>
      <c r="H59" s="41">
        <f t="shared" si="8"/>
        <v>0</v>
      </c>
      <c r="I59" s="41">
        <f t="shared" si="9"/>
        <v>0</v>
      </c>
      <c r="J59" s="41">
        <f t="shared" si="10"/>
        <v>572</v>
      </c>
      <c r="K59" s="41">
        <f t="shared" si="11"/>
        <v>720</v>
      </c>
      <c r="L59" s="41">
        <f t="shared" si="12"/>
        <v>720</v>
      </c>
      <c r="M59" s="42">
        <f>SUMIFS('Data Down'!U:U,'Data Down'!D:D,'Summary KPI'!B59,'Data Down'!Q:Q,'Summary KPI'!$M$8,'Data Down'!$C:$C,"&lt;="&amp;'Summary KPI'!$G$5,'Data Down'!$C:$C,"&gt;="&amp;'Summary KPI'!$E$5)</f>
        <v>0</v>
      </c>
      <c r="N59" s="42">
        <f>SUMIFS('Data Down'!U:U,'Data Down'!D:D,'Summary KPI'!B59,'Data Down'!Q:Q,'Summary KPI'!$N$8,'Data Down'!$C:$C,"&lt;="&amp;'Summary KPI'!$G$5,'Data Down'!$C:$C,"&gt;="&amp;'Summary KPI'!$E$5)</f>
        <v>0</v>
      </c>
      <c r="O59" s="42">
        <f>SUMIFS('Data Down'!U:U,'Data Down'!D:D,'Summary KPI'!B59,'Data Down'!Q:Q,'Summary KPI'!$O$8,'Data Down'!$C:$C,"&lt;="&amp;'Summary KPI'!$G$5,'Data Down'!$C:$C,"&gt;="&amp;'Summary KPI'!$E$5)</f>
        <v>0</v>
      </c>
      <c r="P59" s="43">
        <f>SUMIFS('Data Down'!U:U,'Data Down'!D:D,'Summary KPI'!B59,'Data Down'!Q:Q,'Summary KPI'!$P$8,'Data Down'!$C:$C,"&lt;="&amp;'Summary KPI'!$G$5,'Data Down'!$C:$C,"&gt;="&amp;'Summary KPI'!$E$5)</f>
        <v>0</v>
      </c>
      <c r="Q59" s="41">
        <f>SUMIFS('Data Down'!N:N,'Data Down'!$D:$D,'Summary KPI'!$B59,'Data Down'!$Q:$Q,'Summary KPI'!$Q$8,'Data Down'!$C:$C,"&lt;="&amp;'Summary KPI'!$G$5,'Data Down'!$C:$C,"&gt;="&amp;'Summary KPI'!$E$5)</f>
        <v>0</v>
      </c>
      <c r="R59" s="41">
        <f>SUMIFS('Data Down'!N:N,'Data Down'!D:D,'Summary KPI'!B59,'Data Down'!Q:Q,'Summary KPI'!$R$8,'Data Down'!$C:$C,"&lt;="&amp;'Summary KPI'!$G$5,'Data Down'!$C:$C,"&gt;="&amp;'Summary KPI'!$E$5)</f>
        <v>0</v>
      </c>
      <c r="S59" s="41">
        <f>SUMIFS('Data Down'!N:N,'Data Down'!D:D,'Summary KPI'!B59,'Data Down'!Q:Q,'Summary KPI'!$S$8,'Data Down'!$C:$C,"&lt;="&amp;'Summary KPI'!$G$5,'Data Down'!$C:$C,"&gt;="&amp;'Summary KPI'!$E$5)</f>
        <v>0</v>
      </c>
      <c r="T59" s="41">
        <f>SUMIFS('Data Down'!N:N,'Data Down'!D:D,'Summary KPI'!B59,'Data Down'!Q:Q,'Summary KPI'!$T$8,'Data Down'!$C:$C,"&lt;="&amp;'Summary KPI'!$G$5,'Data Down'!$C:$C,"&gt;="&amp;'Summary KPI'!$E$5)</f>
        <v>0</v>
      </c>
      <c r="U59" s="44">
        <f>+SUMIFS('Data Down'!$N:$N,'Data Down'!$D:$D,'Summary KPI'!B59,'Data Down'!$R:$R,'Summary KPI'!$U$7,'Data Down'!$C:$C,"&lt;="&amp;'Summary KPI'!$G$5,'Data Down'!$C:$C,"&gt;="&amp;'Summary KPI'!$E$5)</f>
        <v>0</v>
      </c>
      <c r="V59" s="44">
        <f>+SUMIFS('Data Down'!$N:$N,'Data Down'!$D:$D,'Summary KPI'!B59,'Data Down'!$R:$R,'Summary KPI'!$V$7,'Data Down'!$C:$C,"&lt;="&amp;'Summary KPI'!$G$5,'Data Down'!$C:$C,"&gt;="&amp;'Summary KPI'!$E$5)</f>
        <v>0</v>
      </c>
      <c r="W59" s="44">
        <f>+SUMIFS('Data Down'!$N:$N,'Data Down'!$D:$D,'Summary KPI'!B59,'Data Down'!$R:$R,'Summary KPI'!$W$7,'Data Down'!$C:$C,"&lt;="&amp;'Summary KPI'!$G$5,'Data Down'!$C:$C,"&gt;="&amp;'Summary KPI'!$E$5)</f>
        <v>0</v>
      </c>
      <c r="X59" s="44">
        <f>+SUMIFS('Data Down'!$N:$N,'Data Down'!$D:$D,'Summary KPI'!B59,'Data Down'!$R:$R,'Summary KPI'!$X$7,'Data Down'!$C:$C,"&lt;="&amp;'Summary KPI'!$G$5,'Data Down'!$C:$C,"&gt;="&amp;'Summary KPI'!$E$5)</f>
        <v>0</v>
      </c>
      <c r="Y59" s="44">
        <f>+SUMIFS('Data Down'!$N:$N,'Data Down'!$D:$D,'Summary KPI'!B59,'Data Down'!$R:$R,'Summary KPI'!$Y$7,'Data Down'!$C:$C,"&lt;="&amp;'Summary KPI'!$G$5,'Data Down'!$C:$C,"&gt;="&amp;'Summary KPI'!$E$5)</f>
        <v>0</v>
      </c>
      <c r="Z59" s="44">
        <f>+SUMIFS('Data Down'!$N:$N,'Data Down'!$D:$D,'Summary KPI'!B59,'Data Down'!$R:$R,'Summary KPI'!$Z$7,'Data Down'!$C:$C,"&lt;="&amp;'Summary KPI'!$G$5,'Data Down'!$C:$C,"&gt;="&amp;'Summary KPI'!$E$5)</f>
        <v>0</v>
      </c>
      <c r="AA59" s="44">
        <f>+SUMIFS('Data Down'!$N:$N,'Data Down'!$D:$D,'Summary KPI'!B59,'Data Down'!$R:$R,'Summary KPI'!$AA$7,'Data Down'!$C:$C,"&lt;="&amp;'Summary KPI'!$G$5,'Data Down'!$C:$C,"&gt;="&amp;'Summary KPI'!$E$5)</f>
        <v>0</v>
      </c>
      <c r="AB59" s="44">
        <f>+SUMIFS('Data Down'!$N:$N,'Data Down'!$D:$D,'Summary KPI'!B59,'Data Down'!$R:$R,'Summary KPI'!$AB$7,'Data Down'!$C:$C,"&lt;="&amp;'Summary KPI'!$G$5,'Data Down'!$C:$C,"&gt;="&amp;'Summary KPI'!$E$5)</f>
        <v>0</v>
      </c>
      <c r="AC59" s="44">
        <f>+SUMIFS('Data Down'!$N:$N,'Data Down'!$D:$D,'Summary KPI'!B59,'Data Down'!$R:$R,'Summary KPI'!$AC$7,'Data Down'!$C:$C,"&lt;="&amp;'Summary KPI'!$G$5,'Data Down'!$C:$C,"&gt;="&amp;'Summary KPI'!$E$5)</f>
        <v>0</v>
      </c>
      <c r="AD59" s="45">
        <f t="shared" si="13"/>
        <v>1</v>
      </c>
      <c r="AE59" s="45">
        <f t="shared" si="14"/>
        <v>0.20555555555555555</v>
      </c>
      <c r="AF59" s="45">
        <f t="shared" si="15"/>
        <v>1</v>
      </c>
      <c r="AG59" s="45">
        <f t="shared" si="16"/>
        <v>0.20555555555555555</v>
      </c>
      <c r="AH59" s="44">
        <f t="shared" si="17"/>
        <v>148</v>
      </c>
      <c r="AI59" s="44">
        <f t="shared" si="18"/>
        <v>148</v>
      </c>
      <c r="AJ59" s="44">
        <f t="shared" si="29"/>
        <v>0</v>
      </c>
      <c r="AK59" s="45">
        <f t="shared" si="20"/>
        <v>0</v>
      </c>
      <c r="AL59" s="45">
        <f t="shared" si="21"/>
        <v>0</v>
      </c>
      <c r="AM59" s="45">
        <f t="shared" si="22"/>
        <v>0</v>
      </c>
      <c r="AN59" s="45">
        <f t="shared" si="23"/>
        <v>0</v>
      </c>
      <c r="AO59" s="45">
        <f t="shared" si="24"/>
        <v>0</v>
      </c>
      <c r="AP59" s="46"/>
      <c r="AQ59" s="50">
        <f t="shared" si="25"/>
        <v>0</v>
      </c>
      <c r="AR59" s="50">
        <f t="shared" si="26"/>
        <v>0</v>
      </c>
      <c r="AS59" s="46"/>
      <c r="AT59" s="46" t="s">
        <v>166</v>
      </c>
      <c r="AU59" s="46"/>
      <c r="AV59" s="48">
        <v>0.85</v>
      </c>
      <c r="AW59" s="49">
        <v>80</v>
      </c>
      <c r="AX59" s="49">
        <v>6</v>
      </c>
    </row>
    <row r="60" spans="1:50" ht="15" customHeight="1">
      <c r="A60" s="38">
        <f t="shared" si="28"/>
        <v>51</v>
      </c>
      <c r="B60" s="39" t="s">
        <v>55</v>
      </c>
      <c r="C60" s="39" t="str">
        <f>VLOOKUP(B60,Sort!B:C,2,FALSE)</f>
        <v>TOWER LAMP</v>
      </c>
      <c r="D60" s="40">
        <f t="array" ref="D60">INDEX(HM_Unit!D:D,MATCH('Summary KPI'!B60,HM_Unit!A:A,0))</f>
        <v>925</v>
      </c>
      <c r="E60" s="40">
        <f t="array" ref="E60">INDEX(HM_Unit!CD:CD,MATCH('Summary KPI'!B60,HM_Unit!A:A,0))</f>
        <v>1220</v>
      </c>
      <c r="F60" s="41">
        <f t="shared" si="6"/>
        <v>295</v>
      </c>
      <c r="G60" s="41">
        <f t="shared" si="7"/>
        <v>0</v>
      </c>
      <c r="H60" s="41">
        <f t="shared" si="8"/>
        <v>0</v>
      </c>
      <c r="I60" s="41">
        <f t="shared" si="9"/>
        <v>0</v>
      </c>
      <c r="J60" s="51">
        <f t="shared" si="10"/>
        <v>425</v>
      </c>
      <c r="K60" s="41">
        <f t="shared" si="11"/>
        <v>720</v>
      </c>
      <c r="L60" s="41">
        <f t="shared" si="12"/>
        <v>720</v>
      </c>
      <c r="M60" s="42">
        <f>SUMIFS('Data Down'!U:U,'Data Down'!D:D,'Summary KPI'!B60,'Data Down'!Q:Q,'Summary KPI'!$M$8,'Data Down'!$C:$C,"&lt;="&amp;'Summary KPI'!$G$5,'Data Down'!$C:$C,"&gt;="&amp;'Summary KPI'!$E$5)</f>
        <v>0</v>
      </c>
      <c r="N60" s="42">
        <f>SUMIFS('Data Down'!U:U,'Data Down'!D:D,'Summary KPI'!B60,'Data Down'!Q:Q,'Summary KPI'!$N$8,'Data Down'!$C:$C,"&lt;="&amp;'Summary KPI'!$G$5,'Data Down'!$C:$C,"&gt;="&amp;'Summary KPI'!$E$5)</f>
        <v>0</v>
      </c>
      <c r="O60" s="42">
        <f>SUMIFS('Data Down'!U:U,'Data Down'!D:D,'Summary KPI'!B60,'Data Down'!Q:Q,'Summary KPI'!$O$8,'Data Down'!$C:$C,"&lt;="&amp;'Summary KPI'!$G$5,'Data Down'!$C:$C,"&gt;="&amp;'Summary KPI'!$E$5)</f>
        <v>0</v>
      </c>
      <c r="P60" s="43">
        <f>SUMIFS('Data Down'!U:U,'Data Down'!D:D,'Summary KPI'!B60,'Data Down'!Q:Q,'Summary KPI'!$P$8,'Data Down'!$C:$C,"&lt;="&amp;'Summary KPI'!$G$5,'Data Down'!$C:$C,"&gt;="&amp;'Summary KPI'!$E$5)</f>
        <v>0</v>
      </c>
      <c r="Q60" s="41">
        <f>SUMIFS('Data Down'!N:N,'Data Down'!$D:$D,'Summary KPI'!$B60,'Data Down'!$Q:$Q,'Summary KPI'!$Q$8,'Data Down'!$C:$C,"&lt;="&amp;'Summary KPI'!$G$5,'Data Down'!$C:$C,"&gt;="&amp;'Summary KPI'!$E$5)</f>
        <v>0</v>
      </c>
      <c r="R60" s="41">
        <f>SUMIFS('Data Down'!N:N,'Data Down'!D:D,'Summary KPI'!B60,'Data Down'!Q:Q,'Summary KPI'!$R$8,'Data Down'!$C:$C,"&lt;="&amp;'Summary KPI'!$G$5,'Data Down'!$C:$C,"&gt;="&amp;'Summary KPI'!$E$5)</f>
        <v>0</v>
      </c>
      <c r="S60" s="41">
        <f>SUMIFS('Data Down'!N:N,'Data Down'!D:D,'Summary KPI'!B60,'Data Down'!Q:Q,'Summary KPI'!$S$8,'Data Down'!$C:$C,"&lt;="&amp;'Summary KPI'!$G$5,'Data Down'!$C:$C,"&gt;="&amp;'Summary KPI'!$E$5)</f>
        <v>0</v>
      </c>
      <c r="T60" s="41">
        <f>SUMIFS('Data Down'!N:N,'Data Down'!D:D,'Summary KPI'!B60,'Data Down'!Q:Q,'Summary KPI'!$T$8,'Data Down'!$C:$C,"&lt;="&amp;'Summary KPI'!$G$5,'Data Down'!$C:$C,"&gt;="&amp;'Summary KPI'!$E$5)</f>
        <v>0</v>
      </c>
      <c r="U60" s="44">
        <f>+SUMIFS('Data Down'!$N:$N,'Data Down'!$D:$D,'Summary KPI'!B60,'Data Down'!$R:$R,'Summary KPI'!$U$7,'Data Down'!$C:$C,"&lt;="&amp;'Summary KPI'!$G$5,'Data Down'!$C:$C,"&gt;="&amp;'Summary KPI'!$E$5)</f>
        <v>0</v>
      </c>
      <c r="V60" s="44">
        <f>+SUMIFS('Data Down'!$N:$N,'Data Down'!$D:$D,'Summary KPI'!B60,'Data Down'!$R:$R,'Summary KPI'!$V$7,'Data Down'!$C:$C,"&lt;="&amp;'Summary KPI'!$G$5,'Data Down'!$C:$C,"&gt;="&amp;'Summary KPI'!$E$5)</f>
        <v>0</v>
      </c>
      <c r="W60" s="44">
        <f>+SUMIFS('Data Down'!$N:$N,'Data Down'!$D:$D,'Summary KPI'!B60,'Data Down'!$R:$R,'Summary KPI'!$W$7,'Data Down'!$C:$C,"&lt;="&amp;'Summary KPI'!$G$5,'Data Down'!$C:$C,"&gt;="&amp;'Summary KPI'!$E$5)</f>
        <v>0</v>
      </c>
      <c r="X60" s="44">
        <f>+SUMIFS('Data Down'!$N:$N,'Data Down'!$D:$D,'Summary KPI'!B60,'Data Down'!$R:$R,'Summary KPI'!$X$7,'Data Down'!$C:$C,"&lt;="&amp;'Summary KPI'!$G$5,'Data Down'!$C:$C,"&gt;="&amp;'Summary KPI'!$E$5)</f>
        <v>0</v>
      </c>
      <c r="Y60" s="44">
        <f>+SUMIFS('Data Down'!$N:$N,'Data Down'!$D:$D,'Summary KPI'!B60,'Data Down'!$R:$R,'Summary KPI'!$Y$7,'Data Down'!$C:$C,"&lt;="&amp;'Summary KPI'!$G$5,'Data Down'!$C:$C,"&gt;="&amp;'Summary KPI'!$E$5)</f>
        <v>0</v>
      </c>
      <c r="Z60" s="44">
        <f>+SUMIFS('Data Down'!$N:$N,'Data Down'!$D:$D,'Summary KPI'!B60,'Data Down'!$R:$R,'Summary KPI'!$Z$7,'Data Down'!$C:$C,"&lt;="&amp;'Summary KPI'!$G$5,'Data Down'!$C:$C,"&gt;="&amp;'Summary KPI'!$E$5)</f>
        <v>0</v>
      </c>
      <c r="AA60" s="44">
        <f>+SUMIFS('Data Down'!$N:$N,'Data Down'!$D:$D,'Summary KPI'!B60,'Data Down'!$R:$R,'Summary KPI'!$AA$7,'Data Down'!$C:$C,"&lt;="&amp;'Summary KPI'!$G$5,'Data Down'!$C:$C,"&gt;="&amp;'Summary KPI'!$E$5)</f>
        <v>0</v>
      </c>
      <c r="AB60" s="44">
        <f>+SUMIFS('Data Down'!$N:$N,'Data Down'!$D:$D,'Summary KPI'!B60,'Data Down'!$R:$R,'Summary KPI'!$AB$7,'Data Down'!$C:$C,"&lt;="&amp;'Summary KPI'!$G$5,'Data Down'!$C:$C,"&gt;="&amp;'Summary KPI'!$E$5)</f>
        <v>0</v>
      </c>
      <c r="AC60" s="44">
        <f>+SUMIFS('Data Down'!$N:$N,'Data Down'!$D:$D,'Summary KPI'!B60,'Data Down'!$R:$R,'Summary KPI'!$AC$7,'Data Down'!$C:$C,"&lt;="&amp;'Summary KPI'!$G$5,'Data Down'!$C:$C,"&gt;="&amp;'Summary KPI'!$E$5)</f>
        <v>0</v>
      </c>
      <c r="AD60" s="45">
        <f t="shared" si="13"/>
        <v>1</v>
      </c>
      <c r="AE60" s="45">
        <f t="shared" si="14"/>
        <v>0.40972222222222221</v>
      </c>
      <c r="AF60" s="45">
        <f t="shared" si="15"/>
        <v>1</v>
      </c>
      <c r="AG60" s="45">
        <f t="shared" si="16"/>
        <v>0.40972222222222221</v>
      </c>
      <c r="AH60" s="44">
        <f t="shared" si="17"/>
        <v>295</v>
      </c>
      <c r="AI60" s="44">
        <f t="shared" si="18"/>
        <v>295</v>
      </c>
      <c r="AJ60" s="44">
        <f t="shared" si="29"/>
        <v>0</v>
      </c>
      <c r="AK60" s="45">
        <f t="shared" si="20"/>
        <v>0</v>
      </c>
      <c r="AL60" s="45">
        <f t="shared" si="21"/>
        <v>0</v>
      </c>
      <c r="AM60" s="45">
        <f t="shared" si="22"/>
        <v>0</v>
      </c>
      <c r="AN60" s="45">
        <f t="shared" si="23"/>
        <v>0</v>
      </c>
      <c r="AO60" s="45">
        <f t="shared" si="24"/>
        <v>0</v>
      </c>
      <c r="AP60" s="46"/>
      <c r="AQ60" s="50">
        <f t="shared" si="25"/>
        <v>0</v>
      </c>
      <c r="AR60" s="50">
        <f t="shared" si="26"/>
        <v>0</v>
      </c>
      <c r="AS60" s="46"/>
      <c r="AT60" s="46" t="s">
        <v>167</v>
      </c>
      <c r="AU60" s="46"/>
      <c r="AV60" s="48">
        <v>0.85</v>
      </c>
      <c r="AW60" s="49">
        <v>80</v>
      </c>
      <c r="AX60" s="49">
        <v>6</v>
      </c>
    </row>
    <row r="61" spans="1:50" ht="15" customHeight="1">
      <c r="A61" s="38">
        <f t="shared" si="28"/>
        <v>52</v>
      </c>
      <c r="B61" s="39" t="s">
        <v>56</v>
      </c>
      <c r="C61" s="39" t="str">
        <f>VLOOKUP(B61,Sort!B:C,2,FALSE)</f>
        <v>TOWER LAMP</v>
      </c>
      <c r="D61" s="40">
        <f t="array" ref="D61">INDEX(HM_Unit!D:D,MATCH('Summary KPI'!B61,HM_Unit!A:A,0))</f>
        <v>9643</v>
      </c>
      <c r="E61" s="40">
        <f t="array" ref="E61">INDEX(HM_Unit!CD:CD,MATCH('Summary KPI'!B61,HM_Unit!A:A,0))</f>
        <v>9643</v>
      </c>
      <c r="F61" s="41">
        <f t="shared" si="6"/>
        <v>0</v>
      </c>
      <c r="G61" s="41">
        <f t="shared" si="7"/>
        <v>0</v>
      </c>
      <c r="H61" s="41">
        <f t="shared" si="8"/>
        <v>0</v>
      </c>
      <c r="I61" s="41">
        <f t="shared" si="9"/>
        <v>0</v>
      </c>
      <c r="J61" s="41">
        <f t="shared" si="10"/>
        <v>720</v>
      </c>
      <c r="K61" s="41">
        <f t="shared" si="11"/>
        <v>720</v>
      </c>
      <c r="L61" s="41">
        <f t="shared" si="12"/>
        <v>720</v>
      </c>
      <c r="M61" s="42">
        <f>SUMIFS('Data Down'!U:U,'Data Down'!D:D,'Summary KPI'!B61,'Data Down'!Q:Q,'Summary KPI'!$M$8,'Data Down'!$C:$C,"&lt;="&amp;'Summary KPI'!$G$5,'Data Down'!$C:$C,"&gt;="&amp;'Summary KPI'!$E$5)</f>
        <v>0</v>
      </c>
      <c r="N61" s="42">
        <f>SUMIFS('Data Down'!U:U,'Data Down'!D:D,'Summary KPI'!B61,'Data Down'!Q:Q,'Summary KPI'!$N$8,'Data Down'!$C:$C,"&lt;="&amp;'Summary KPI'!$G$5,'Data Down'!$C:$C,"&gt;="&amp;'Summary KPI'!$E$5)</f>
        <v>0</v>
      </c>
      <c r="O61" s="42">
        <f>SUMIFS('Data Down'!U:U,'Data Down'!D:D,'Summary KPI'!B61,'Data Down'!Q:Q,'Summary KPI'!$O$8,'Data Down'!$C:$C,"&lt;="&amp;'Summary KPI'!$G$5,'Data Down'!$C:$C,"&gt;="&amp;'Summary KPI'!$E$5)</f>
        <v>0</v>
      </c>
      <c r="P61" s="43">
        <f>SUMIFS('Data Down'!U:U,'Data Down'!D:D,'Summary KPI'!B61,'Data Down'!Q:Q,'Summary KPI'!$P$8,'Data Down'!$C:$C,"&lt;="&amp;'Summary KPI'!$G$5,'Data Down'!$C:$C,"&gt;="&amp;'Summary KPI'!$E$5)</f>
        <v>0</v>
      </c>
      <c r="Q61" s="41">
        <f>SUMIFS('Data Down'!N:N,'Data Down'!$D:$D,'Summary KPI'!$B61,'Data Down'!$Q:$Q,'Summary KPI'!$Q$8,'Data Down'!$C:$C,"&lt;="&amp;'Summary KPI'!$G$5,'Data Down'!$C:$C,"&gt;="&amp;'Summary KPI'!$E$5)</f>
        <v>0</v>
      </c>
      <c r="R61" s="41">
        <f>SUMIFS('Data Down'!N:N,'Data Down'!D:D,'Summary KPI'!B61,'Data Down'!Q:Q,'Summary KPI'!$R$8,'Data Down'!$C:$C,"&lt;="&amp;'Summary KPI'!$G$5,'Data Down'!$C:$C,"&gt;="&amp;'Summary KPI'!$E$5)</f>
        <v>0</v>
      </c>
      <c r="S61" s="41">
        <f>SUMIFS('Data Down'!N:N,'Data Down'!D:D,'Summary KPI'!B61,'Data Down'!Q:Q,'Summary KPI'!$S$8,'Data Down'!$C:$C,"&lt;="&amp;'Summary KPI'!$G$5,'Data Down'!$C:$C,"&gt;="&amp;'Summary KPI'!$E$5)</f>
        <v>0</v>
      </c>
      <c r="T61" s="41">
        <f>SUMIFS('Data Down'!N:N,'Data Down'!D:D,'Summary KPI'!B61,'Data Down'!Q:Q,'Summary KPI'!$T$8,'Data Down'!$C:$C,"&lt;="&amp;'Summary KPI'!$G$5,'Data Down'!$C:$C,"&gt;="&amp;'Summary KPI'!$E$5)</f>
        <v>0</v>
      </c>
      <c r="U61" s="44">
        <f>+SUMIFS('Data Down'!$N:$N,'Data Down'!$D:$D,'Summary KPI'!B61,'Data Down'!$R:$R,'Summary KPI'!$U$7,'Data Down'!$C:$C,"&lt;="&amp;'Summary KPI'!$G$5,'Data Down'!$C:$C,"&gt;="&amp;'Summary KPI'!$E$5)</f>
        <v>0</v>
      </c>
      <c r="V61" s="44">
        <f>+SUMIFS('Data Down'!$N:$N,'Data Down'!$D:$D,'Summary KPI'!B61,'Data Down'!$R:$R,'Summary KPI'!$V$7,'Data Down'!$C:$C,"&lt;="&amp;'Summary KPI'!$G$5,'Data Down'!$C:$C,"&gt;="&amp;'Summary KPI'!$E$5)</f>
        <v>0</v>
      </c>
      <c r="W61" s="44">
        <f>+SUMIFS('Data Down'!$N:$N,'Data Down'!$D:$D,'Summary KPI'!B61,'Data Down'!$R:$R,'Summary KPI'!$W$7,'Data Down'!$C:$C,"&lt;="&amp;'Summary KPI'!$G$5,'Data Down'!$C:$C,"&gt;="&amp;'Summary KPI'!$E$5)</f>
        <v>0</v>
      </c>
      <c r="X61" s="44">
        <f>+SUMIFS('Data Down'!$N:$N,'Data Down'!$D:$D,'Summary KPI'!B61,'Data Down'!$R:$R,'Summary KPI'!$X$7,'Data Down'!$C:$C,"&lt;="&amp;'Summary KPI'!$G$5,'Data Down'!$C:$C,"&gt;="&amp;'Summary KPI'!$E$5)</f>
        <v>0</v>
      </c>
      <c r="Y61" s="44">
        <f>+SUMIFS('Data Down'!$N:$N,'Data Down'!$D:$D,'Summary KPI'!B61,'Data Down'!$R:$R,'Summary KPI'!$Y$7,'Data Down'!$C:$C,"&lt;="&amp;'Summary KPI'!$G$5,'Data Down'!$C:$C,"&gt;="&amp;'Summary KPI'!$E$5)</f>
        <v>0</v>
      </c>
      <c r="Z61" s="44">
        <f>+SUMIFS('Data Down'!$N:$N,'Data Down'!$D:$D,'Summary KPI'!B61,'Data Down'!$R:$R,'Summary KPI'!$Z$7,'Data Down'!$C:$C,"&lt;="&amp;'Summary KPI'!$G$5,'Data Down'!$C:$C,"&gt;="&amp;'Summary KPI'!$E$5)</f>
        <v>0</v>
      </c>
      <c r="AA61" s="44">
        <f>+SUMIFS('Data Down'!$N:$N,'Data Down'!$D:$D,'Summary KPI'!B61,'Data Down'!$R:$R,'Summary KPI'!$AA$7,'Data Down'!$C:$C,"&lt;="&amp;'Summary KPI'!$G$5,'Data Down'!$C:$C,"&gt;="&amp;'Summary KPI'!$E$5)</f>
        <v>0</v>
      </c>
      <c r="AB61" s="44">
        <f>+SUMIFS('Data Down'!$N:$N,'Data Down'!$D:$D,'Summary KPI'!B61,'Data Down'!$R:$R,'Summary KPI'!$AB$7,'Data Down'!$C:$C,"&lt;="&amp;'Summary KPI'!$G$5,'Data Down'!$C:$C,"&gt;="&amp;'Summary KPI'!$E$5)</f>
        <v>0</v>
      </c>
      <c r="AC61" s="44">
        <f>+SUMIFS('Data Down'!$N:$N,'Data Down'!$D:$D,'Summary KPI'!B61,'Data Down'!$R:$R,'Summary KPI'!$AC$7,'Data Down'!$C:$C,"&lt;="&amp;'Summary KPI'!$G$5,'Data Down'!$C:$C,"&gt;="&amp;'Summary KPI'!$E$5)</f>
        <v>0</v>
      </c>
      <c r="AD61" s="45">
        <f t="shared" si="13"/>
        <v>1</v>
      </c>
      <c r="AE61" s="45">
        <f t="shared" si="14"/>
        <v>0</v>
      </c>
      <c r="AF61" s="45">
        <f t="shared" si="15"/>
        <v>0</v>
      </c>
      <c r="AG61" s="45">
        <f t="shared" si="16"/>
        <v>0</v>
      </c>
      <c r="AH61" s="44">
        <f t="shared" si="17"/>
        <v>0</v>
      </c>
      <c r="AI61" s="44">
        <f t="shared" si="18"/>
        <v>0</v>
      </c>
      <c r="AJ61" s="44">
        <f t="shared" si="29"/>
        <v>0</v>
      </c>
      <c r="AK61" s="45">
        <f t="shared" si="20"/>
        <v>0</v>
      </c>
      <c r="AL61" s="45">
        <f t="shared" si="21"/>
        <v>0</v>
      </c>
      <c r="AM61" s="45">
        <f t="shared" si="22"/>
        <v>0</v>
      </c>
      <c r="AN61" s="45">
        <f t="shared" si="23"/>
        <v>0</v>
      </c>
      <c r="AO61" s="45">
        <f t="shared" si="24"/>
        <v>0</v>
      </c>
      <c r="AP61" s="46"/>
      <c r="AQ61" s="50">
        <f t="shared" si="25"/>
        <v>0</v>
      </c>
      <c r="AR61" s="50">
        <f t="shared" si="26"/>
        <v>0</v>
      </c>
      <c r="AS61" s="46"/>
      <c r="AT61" s="46" t="s">
        <v>167</v>
      </c>
      <c r="AU61" s="46"/>
      <c r="AV61" s="48">
        <v>0.85</v>
      </c>
      <c r="AW61" s="49">
        <v>80</v>
      </c>
      <c r="AX61" s="49">
        <v>6</v>
      </c>
    </row>
    <row r="62" spans="1:50" ht="15" customHeight="1">
      <c r="A62" s="38">
        <f t="shared" si="28"/>
        <v>53</v>
      </c>
      <c r="B62" s="39" t="s">
        <v>57</v>
      </c>
      <c r="C62" s="39" t="str">
        <f>VLOOKUP(B62,Sort!B:C,2,FALSE)</f>
        <v>TOWER LAMP</v>
      </c>
      <c r="D62" s="40">
        <f t="array" ref="D62">INDEX(HM_Unit!D:D,MATCH('Summary KPI'!B62,HM_Unit!A:A,0))</f>
        <v>18180</v>
      </c>
      <c r="E62" s="40">
        <f t="array" ref="E62">INDEX(HM_Unit!CD:CD,MATCH('Summary KPI'!B62,HM_Unit!A:A,0))</f>
        <v>18463</v>
      </c>
      <c r="F62" s="41">
        <f t="shared" si="6"/>
        <v>283</v>
      </c>
      <c r="G62" s="41">
        <f t="shared" si="7"/>
        <v>0</v>
      </c>
      <c r="H62" s="41">
        <f t="shared" si="8"/>
        <v>0</v>
      </c>
      <c r="I62" s="41">
        <f t="shared" si="9"/>
        <v>0</v>
      </c>
      <c r="J62" s="41">
        <f t="shared" si="10"/>
        <v>437</v>
      </c>
      <c r="K62" s="41">
        <f t="shared" si="11"/>
        <v>720</v>
      </c>
      <c r="L62" s="41">
        <f t="shared" si="12"/>
        <v>720</v>
      </c>
      <c r="M62" s="42">
        <f>SUMIFS('Data Down'!U:U,'Data Down'!D:D,'Summary KPI'!B62,'Data Down'!Q:Q,'Summary KPI'!$M$8,'Data Down'!$C:$C,"&lt;="&amp;'Summary KPI'!$G$5,'Data Down'!$C:$C,"&gt;="&amp;'Summary KPI'!$E$5)</f>
        <v>0</v>
      </c>
      <c r="N62" s="42">
        <f>SUMIFS('Data Down'!U:U,'Data Down'!D:D,'Summary KPI'!B62,'Data Down'!Q:Q,'Summary KPI'!$N$8,'Data Down'!$C:$C,"&lt;="&amp;'Summary KPI'!$G$5,'Data Down'!$C:$C,"&gt;="&amp;'Summary KPI'!$E$5)</f>
        <v>0</v>
      </c>
      <c r="O62" s="42">
        <f>SUMIFS('Data Down'!U:U,'Data Down'!D:D,'Summary KPI'!B62,'Data Down'!Q:Q,'Summary KPI'!$O$8,'Data Down'!$C:$C,"&lt;="&amp;'Summary KPI'!$G$5,'Data Down'!$C:$C,"&gt;="&amp;'Summary KPI'!$E$5)</f>
        <v>0</v>
      </c>
      <c r="P62" s="43">
        <f>SUMIFS('Data Down'!U:U,'Data Down'!D:D,'Summary KPI'!B62,'Data Down'!Q:Q,'Summary KPI'!$P$8,'Data Down'!$C:$C,"&lt;="&amp;'Summary KPI'!$G$5,'Data Down'!$C:$C,"&gt;="&amp;'Summary KPI'!$E$5)</f>
        <v>0</v>
      </c>
      <c r="Q62" s="41">
        <f>SUMIFS('Data Down'!N:N,'Data Down'!$D:$D,'Summary KPI'!$B62,'Data Down'!$Q:$Q,'Summary KPI'!$Q$8,'Data Down'!$C:$C,"&lt;="&amp;'Summary KPI'!$G$5,'Data Down'!$C:$C,"&gt;="&amp;'Summary KPI'!$E$5)</f>
        <v>0</v>
      </c>
      <c r="R62" s="41">
        <f>SUMIFS('Data Down'!N:N,'Data Down'!D:D,'Summary KPI'!B62,'Data Down'!Q:Q,'Summary KPI'!$R$8,'Data Down'!$C:$C,"&lt;="&amp;'Summary KPI'!$G$5,'Data Down'!$C:$C,"&gt;="&amp;'Summary KPI'!$E$5)</f>
        <v>0</v>
      </c>
      <c r="S62" s="41">
        <f>SUMIFS('Data Down'!N:N,'Data Down'!D:D,'Summary KPI'!B62,'Data Down'!Q:Q,'Summary KPI'!$S$8,'Data Down'!$C:$C,"&lt;="&amp;'Summary KPI'!$G$5,'Data Down'!$C:$C,"&gt;="&amp;'Summary KPI'!$E$5)</f>
        <v>0</v>
      </c>
      <c r="T62" s="41">
        <f>SUMIFS('Data Down'!N:N,'Data Down'!D:D,'Summary KPI'!B62,'Data Down'!Q:Q,'Summary KPI'!$T$8,'Data Down'!$C:$C,"&lt;="&amp;'Summary KPI'!$G$5,'Data Down'!$C:$C,"&gt;="&amp;'Summary KPI'!$E$5)</f>
        <v>0</v>
      </c>
      <c r="U62" s="44">
        <f>+SUMIFS('Data Down'!$N:$N,'Data Down'!$D:$D,'Summary KPI'!B62,'Data Down'!$R:$R,'Summary KPI'!$U$7,'Data Down'!$C:$C,"&lt;="&amp;'Summary KPI'!$G$5,'Data Down'!$C:$C,"&gt;="&amp;'Summary KPI'!$E$5)</f>
        <v>0</v>
      </c>
      <c r="V62" s="44">
        <f>+SUMIFS('Data Down'!$N:$N,'Data Down'!$D:$D,'Summary KPI'!B62,'Data Down'!$R:$R,'Summary KPI'!$V$7,'Data Down'!$C:$C,"&lt;="&amp;'Summary KPI'!$G$5,'Data Down'!$C:$C,"&gt;="&amp;'Summary KPI'!$E$5)</f>
        <v>0</v>
      </c>
      <c r="W62" s="44">
        <f>+SUMIFS('Data Down'!$N:$N,'Data Down'!$D:$D,'Summary KPI'!B62,'Data Down'!$R:$R,'Summary KPI'!$W$7,'Data Down'!$C:$C,"&lt;="&amp;'Summary KPI'!$G$5,'Data Down'!$C:$C,"&gt;="&amp;'Summary KPI'!$E$5)</f>
        <v>0</v>
      </c>
      <c r="X62" s="44">
        <f>+SUMIFS('Data Down'!$N:$N,'Data Down'!$D:$D,'Summary KPI'!B62,'Data Down'!$R:$R,'Summary KPI'!$X$7,'Data Down'!$C:$C,"&lt;="&amp;'Summary KPI'!$G$5,'Data Down'!$C:$C,"&gt;="&amp;'Summary KPI'!$E$5)</f>
        <v>0</v>
      </c>
      <c r="Y62" s="44">
        <f>+SUMIFS('Data Down'!$N:$N,'Data Down'!$D:$D,'Summary KPI'!B62,'Data Down'!$R:$R,'Summary KPI'!$Y$7,'Data Down'!$C:$C,"&lt;="&amp;'Summary KPI'!$G$5,'Data Down'!$C:$C,"&gt;="&amp;'Summary KPI'!$E$5)</f>
        <v>0</v>
      </c>
      <c r="Z62" s="44">
        <f>+SUMIFS('Data Down'!$N:$N,'Data Down'!$D:$D,'Summary KPI'!B62,'Data Down'!$R:$R,'Summary KPI'!$Z$7,'Data Down'!$C:$C,"&lt;="&amp;'Summary KPI'!$G$5,'Data Down'!$C:$C,"&gt;="&amp;'Summary KPI'!$E$5)</f>
        <v>0</v>
      </c>
      <c r="AA62" s="44">
        <f>+SUMIFS('Data Down'!$N:$N,'Data Down'!$D:$D,'Summary KPI'!B62,'Data Down'!$R:$R,'Summary KPI'!$AA$7,'Data Down'!$C:$C,"&lt;="&amp;'Summary KPI'!$G$5,'Data Down'!$C:$C,"&gt;="&amp;'Summary KPI'!$E$5)</f>
        <v>0</v>
      </c>
      <c r="AB62" s="44">
        <f>+SUMIFS('Data Down'!$N:$N,'Data Down'!$D:$D,'Summary KPI'!B62,'Data Down'!$R:$R,'Summary KPI'!$AB$7,'Data Down'!$C:$C,"&lt;="&amp;'Summary KPI'!$G$5,'Data Down'!$C:$C,"&gt;="&amp;'Summary KPI'!$E$5)</f>
        <v>0</v>
      </c>
      <c r="AC62" s="44">
        <f>+SUMIFS('Data Down'!$N:$N,'Data Down'!$D:$D,'Summary KPI'!B62,'Data Down'!$R:$R,'Summary KPI'!$AC$7,'Data Down'!$C:$C,"&lt;="&amp;'Summary KPI'!$G$5,'Data Down'!$C:$C,"&gt;="&amp;'Summary KPI'!$E$5)</f>
        <v>0</v>
      </c>
      <c r="AD62" s="45">
        <f t="shared" si="13"/>
        <v>1</v>
      </c>
      <c r="AE62" s="45">
        <f t="shared" si="14"/>
        <v>0.39305555555555555</v>
      </c>
      <c r="AF62" s="45">
        <f t="shared" si="15"/>
        <v>1</v>
      </c>
      <c r="AG62" s="45">
        <f t="shared" si="16"/>
        <v>0.39305555555555555</v>
      </c>
      <c r="AH62" s="44">
        <f t="shared" si="17"/>
        <v>283</v>
      </c>
      <c r="AI62" s="44">
        <f t="shared" si="18"/>
        <v>283</v>
      </c>
      <c r="AJ62" s="44">
        <f t="shared" si="29"/>
        <v>0</v>
      </c>
      <c r="AK62" s="45">
        <f t="shared" si="20"/>
        <v>0</v>
      </c>
      <c r="AL62" s="45">
        <f t="shared" si="21"/>
        <v>0</v>
      </c>
      <c r="AM62" s="45">
        <f t="shared" si="22"/>
        <v>0</v>
      </c>
      <c r="AN62" s="45">
        <f t="shared" si="23"/>
        <v>0</v>
      </c>
      <c r="AO62" s="45">
        <f t="shared" si="24"/>
        <v>0</v>
      </c>
      <c r="AP62" s="46"/>
      <c r="AQ62" s="50">
        <f t="shared" si="25"/>
        <v>0</v>
      </c>
      <c r="AR62" s="50">
        <f t="shared" si="26"/>
        <v>0</v>
      </c>
      <c r="AS62" s="46"/>
      <c r="AT62" s="46" t="s">
        <v>167</v>
      </c>
      <c r="AU62" s="46"/>
      <c r="AV62" s="48">
        <v>0.85</v>
      </c>
      <c r="AW62" s="49">
        <v>80</v>
      </c>
      <c r="AX62" s="49">
        <v>6</v>
      </c>
    </row>
    <row r="63" spans="1:50" ht="15" customHeight="1">
      <c r="A63" s="38">
        <f t="shared" si="28"/>
        <v>54</v>
      </c>
      <c r="B63" s="39" t="s">
        <v>58</v>
      </c>
      <c r="C63" s="39" t="str">
        <f>VLOOKUP(B63,Sort!B:C,2,FALSE)</f>
        <v>TOWER LAMP</v>
      </c>
      <c r="D63" s="40">
        <f t="array" ref="D63">INDEX(HM_Unit!D:D,MATCH('Summary KPI'!B63,HM_Unit!A:A,0))</f>
        <v>16673</v>
      </c>
      <c r="E63" s="40">
        <f t="array" ref="E63">INDEX(HM_Unit!CD:CD,MATCH('Summary KPI'!B63,HM_Unit!A:A,0))</f>
        <v>16852</v>
      </c>
      <c r="F63" s="41">
        <f t="shared" si="6"/>
        <v>179</v>
      </c>
      <c r="G63" s="41">
        <f t="shared" si="7"/>
        <v>168.00026880043049</v>
      </c>
      <c r="H63" s="41">
        <f t="shared" si="8"/>
        <v>0</v>
      </c>
      <c r="I63" s="41">
        <f t="shared" si="9"/>
        <v>0</v>
      </c>
      <c r="J63" s="41">
        <f t="shared" si="10"/>
        <v>372.99973119956951</v>
      </c>
      <c r="K63" s="41">
        <f t="shared" si="11"/>
        <v>720</v>
      </c>
      <c r="L63" s="41">
        <f t="shared" si="12"/>
        <v>720</v>
      </c>
      <c r="M63" s="42">
        <f>SUMIFS('Data Down'!U:U,'Data Down'!D:D,'Summary KPI'!B63,'Data Down'!Q:Q,'Summary KPI'!$M$8,'Data Down'!$C:$C,"&lt;="&amp;'Summary KPI'!$G$5,'Data Down'!$C:$C,"&gt;="&amp;'Summary KPI'!$E$5)</f>
        <v>0</v>
      </c>
      <c r="N63" s="42">
        <f>SUMIFS('Data Down'!U:U,'Data Down'!D:D,'Summary KPI'!B63,'Data Down'!Q:Q,'Summary KPI'!$N$8,'Data Down'!$C:$C,"&lt;="&amp;'Summary KPI'!$G$5,'Data Down'!$C:$C,"&gt;="&amp;'Summary KPI'!$E$5)</f>
        <v>0</v>
      </c>
      <c r="O63" s="42">
        <f>SUMIFS('Data Down'!U:U,'Data Down'!D:D,'Summary KPI'!B63,'Data Down'!Q:Q,'Summary KPI'!$O$8,'Data Down'!$C:$C,"&lt;="&amp;'Summary KPI'!$G$5,'Data Down'!$C:$C,"&gt;="&amp;'Summary KPI'!$E$5)</f>
        <v>0</v>
      </c>
      <c r="P63" s="43">
        <f>SUMIFS('Data Down'!U:U,'Data Down'!D:D,'Summary KPI'!B63,'Data Down'!Q:Q,'Summary KPI'!$P$8,'Data Down'!$C:$C,"&lt;="&amp;'Summary KPI'!$G$5,'Data Down'!$C:$C,"&gt;="&amp;'Summary KPI'!$E$5)</f>
        <v>0</v>
      </c>
      <c r="Q63" s="41">
        <f>SUMIFS('Data Down'!N:N,'Data Down'!$D:$D,'Summary KPI'!$B63,'Data Down'!$Q:$Q,'Summary KPI'!$Q$8,'Data Down'!$C:$C,"&lt;="&amp;'Summary KPI'!$G$5,'Data Down'!$C:$C,"&gt;="&amp;'Summary KPI'!$E$5)</f>
        <v>0</v>
      </c>
      <c r="R63" s="41">
        <f>SUMIFS('Data Down'!N:N,'Data Down'!D:D,'Summary KPI'!B63,'Data Down'!Q:Q,'Summary KPI'!$R$8,'Data Down'!$C:$C,"&lt;="&amp;'Summary KPI'!$G$5,'Data Down'!$C:$C,"&gt;="&amp;'Summary KPI'!$E$5)</f>
        <v>0</v>
      </c>
      <c r="S63" s="41">
        <f>SUMIFS('Data Down'!N:N,'Data Down'!D:D,'Summary KPI'!B63,'Data Down'!Q:Q,'Summary KPI'!$S$8,'Data Down'!$C:$C,"&lt;="&amp;'Summary KPI'!$G$5,'Data Down'!$C:$C,"&gt;="&amp;'Summary KPI'!$E$5)</f>
        <v>168.00026880043049</v>
      </c>
      <c r="T63" s="41">
        <f>SUMIFS('Data Down'!N:N,'Data Down'!D:D,'Summary KPI'!B63,'Data Down'!Q:Q,'Summary KPI'!$T$8,'Data Down'!$C:$C,"&lt;="&amp;'Summary KPI'!$G$5,'Data Down'!$C:$C,"&gt;="&amp;'Summary KPI'!$E$5)</f>
        <v>0</v>
      </c>
      <c r="U63" s="44">
        <f>+SUMIFS('Data Down'!$N:$N,'Data Down'!$D:$D,'Summary KPI'!B63,'Data Down'!$R:$R,'Summary KPI'!$U$7,'Data Down'!$C:$C,"&lt;="&amp;'Summary KPI'!$G$5,'Data Down'!$C:$C,"&gt;="&amp;'Summary KPI'!$E$5)</f>
        <v>0</v>
      </c>
      <c r="V63" s="44">
        <f>+SUMIFS('Data Down'!$N:$N,'Data Down'!$D:$D,'Summary KPI'!B63,'Data Down'!$R:$R,'Summary KPI'!$V$7,'Data Down'!$C:$C,"&lt;="&amp;'Summary KPI'!$G$5,'Data Down'!$C:$C,"&gt;="&amp;'Summary KPI'!$E$5)</f>
        <v>0</v>
      </c>
      <c r="W63" s="44">
        <f>+SUMIFS('Data Down'!$N:$N,'Data Down'!$D:$D,'Summary KPI'!B63,'Data Down'!$R:$R,'Summary KPI'!$W$7,'Data Down'!$C:$C,"&lt;="&amp;'Summary KPI'!$G$5,'Data Down'!$C:$C,"&gt;="&amp;'Summary KPI'!$E$5)</f>
        <v>0</v>
      </c>
      <c r="X63" s="44">
        <f>+SUMIFS('Data Down'!$N:$N,'Data Down'!$D:$D,'Summary KPI'!B63,'Data Down'!$R:$R,'Summary KPI'!$X$7,'Data Down'!$C:$C,"&lt;="&amp;'Summary KPI'!$G$5,'Data Down'!$C:$C,"&gt;="&amp;'Summary KPI'!$E$5)</f>
        <v>0</v>
      </c>
      <c r="Y63" s="44">
        <f>+SUMIFS('Data Down'!$N:$N,'Data Down'!$D:$D,'Summary KPI'!B63,'Data Down'!$R:$R,'Summary KPI'!$Y$7,'Data Down'!$C:$C,"&lt;="&amp;'Summary KPI'!$G$5,'Data Down'!$C:$C,"&gt;="&amp;'Summary KPI'!$E$5)</f>
        <v>0</v>
      </c>
      <c r="Z63" s="44">
        <f>+SUMIFS('Data Down'!$N:$N,'Data Down'!$D:$D,'Summary KPI'!B63,'Data Down'!$R:$R,'Summary KPI'!$Z$7,'Data Down'!$C:$C,"&lt;="&amp;'Summary KPI'!$G$5,'Data Down'!$C:$C,"&gt;="&amp;'Summary KPI'!$E$5)</f>
        <v>0</v>
      </c>
      <c r="AA63" s="44">
        <f>+SUMIFS('Data Down'!$N:$N,'Data Down'!$D:$D,'Summary KPI'!B63,'Data Down'!$R:$R,'Summary KPI'!$AA$7,'Data Down'!$C:$C,"&lt;="&amp;'Summary KPI'!$G$5,'Data Down'!$C:$C,"&gt;="&amp;'Summary KPI'!$E$5)</f>
        <v>168.00026880043049</v>
      </c>
      <c r="AB63" s="44">
        <f>+SUMIFS('Data Down'!$N:$N,'Data Down'!$D:$D,'Summary KPI'!B63,'Data Down'!$R:$R,'Summary KPI'!$AB$7,'Data Down'!$C:$C,"&lt;="&amp;'Summary KPI'!$G$5,'Data Down'!$C:$C,"&gt;="&amp;'Summary KPI'!$E$5)</f>
        <v>0</v>
      </c>
      <c r="AC63" s="44">
        <f>+SUMIFS('Data Down'!$N:$N,'Data Down'!$D:$D,'Summary KPI'!B63,'Data Down'!$R:$R,'Summary KPI'!$AC$7,'Data Down'!$C:$C,"&lt;="&amp;'Summary KPI'!$G$5,'Data Down'!$C:$C,"&gt;="&amp;'Summary KPI'!$E$5)</f>
        <v>0</v>
      </c>
      <c r="AD63" s="45">
        <f t="shared" si="13"/>
        <v>0.76666629333273539</v>
      </c>
      <c r="AE63" s="45">
        <f t="shared" si="14"/>
        <v>0.24861111111111112</v>
      </c>
      <c r="AF63" s="45">
        <f t="shared" si="15"/>
        <v>0.5158497444938519</v>
      </c>
      <c r="AG63" s="45">
        <f t="shared" si="16"/>
        <v>0.24861111111111112</v>
      </c>
      <c r="AH63" s="44">
        <f t="shared" si="17"/>
        <v>179</v>
      </c>
      <c r="AI63" s="44">
        <f t="shared" si="18"/>
        <v>179</v>
      </c>
      <c r="AJ63" s="44">
        <f t="shared" si="29"/>
        <v>0</v>
      </c>
      <c r="AK63" s="45">
        <f t="shared" si="20"/>
        <v>0</v>
      </c>
      <c r="AL63" s="45">
        <f t="shared" si="21"/>
        <v>0</v>
      </c>
      <c r="AM63" s="45">
        <f t="shared" si="22"/>
        <v>0</v>
      </c>
      <c r="AN63" s="45">
        <f t="shared" si="23"/>
        <v>0</v>
      </c>
      <c r="AO63" s="45">
        <f t="shared" si="24"/>
        <v>1</v>
      </c>
      <c r="AP63" s="46"/>
      <c r="AQ63" s="50">
        <f t="shared" si="25"/>
        <v>168.00026880043049</v>
      </c>
      <c r="AR63" s="50">
        <f t="shared" si="26"/>
        <v>0</v>
      </c>
      <c r="AS63" s="46"/>
      <c r="AT63" s="46" t="s">
        <v>167</v>
      </c>
      <c r="AU63" s="46"/>
      <c r="AV63" s="48">
        <v>0.85</v>
      </c>
      <c r="AW63" s="49">
        <v>80</v>
      </c>
      <c r="AX63" s="49">
        <v>6</v>
      </c>
    </row>
    <row r="64" spans="1:50" ht="15" customHeight="1">
      <c r="A64" s="38">
        <f t="shared" si="28"/>
        <v>55</v>
      </c>
      <c r="B64" s="39" t="s">
        <v>59</v>
      </c>
      <c r="C64" s="39" t="str">
        <f>VLOOKUP(B64,Sort!B:C,2,FALSE)</f>
        <v>TOWER LAMP</v>
      </c>
      <c r="D64" s="40">
        <f t="array" ref="D64">INDEX(HM_Unit!D:D,MATCH('Summary KPI'!B64,HM_Unit!A:A,0))</f>
        <v>16605</v>
      </c>
      <c r="E64" s="40">
        <f t="array" ref="E64">INDEX(HM_Unit!CD:CD,MATCH('Summary KPI'!B64,HM_Unit!A:A,0))</f>
        <v>16770</v>
      </c>
      <c r="F64" s="41">
        <f t="shared" si="6"/>
        <v>165</v>
      </c>
      <c r="G64" s="41">
        <f t="shared" si="7"/>
        <v>432.00069120110697</v>
      </c>
      <c r="H64" s="41">
        <f t="shared" si="8"/>
        <v>0</v>
      </c>
      <c r="I64" s="41">
        <f t="shared" si="9"/>
        <v>0</v>
      </c>
      <c r="J64" s="41">
        <f t="shared" si="10"/>
        <v>122.99930879889303</v>
      </c>
      <c r="K64" s="41">
        <f t="shared" si="11"/>
        <v>720</v>
      </c>
      <c r="L64" s="41">
        <f t="shared" si="12"/>
        <v>720</v>
      </c>
      <c r="M64" s="42">
        <f>SUMIFS('Data Down'!U:U,'Data Down'!D:D,'Summary KPI'!B64,'Data Down'!Q:Q,'Summary KPI'!$M$8,'Data Down'!$C:$C,"&lt;="&amp;'Summary KPI'!$G$5,'Data Down'!$C:$C,"&gt;="&amp;'Summary KPI'!$E$5)</f>
        <v>0</v>
      </c>
      <c r="N64" s="42">
        <f>SUMIFS('Data Down'!U:U,'Data Down'!D:D,'Summary KPI'!B64,'Data Down'!Q:Q,'Summary KPI'!$N$8,'Data Down'!$C:$C,"&lt;="&amp;'Summary KPI'!$G$5,'Data Down'!$C:$C,"&gt;="&amp;'Summary KPI'!$E$5)</f>
        <v>0</v>
      </c>
      <c r="O64" s="42">
        <f>SUMIFS('Data Down'!U:U,'Data Down'!D:D,'Summary KPI'!B64,'Data Down'!Q:Q,'Summary KPI'!$O$8,'Data Down'!$C:$C,"&lt;="&amp;'Summary KPI'!$G$5,'Data Down'!$C:$C,"&gt;="&amp;'Summary KPI'!$E$5)</f>
        <v>0</v>
      </c>
      <c r="P64" s="43">
        <f>SUMIFS('Data Down'!U:U,'Data Down'!D:D,'Summary KPI'!B64,'Data Down'!Q:Q,'Summary KPI'!$P$8,'Data Down'!$C:$C,"&lt;="&amp;'Summary KPI'!$G$5,'Data Down'!$C:$C,"&gt;="&amp;'Summary KPI'!$E$5)</f>
        <v>0</v>
      </c>
      <c r="Q64" s="41">
        <f>SUMIFS('Data Down'!N:N,'Data Down'!$D:$D,'Summary KPI'!$B64,'Data Down'!$Q:$Q,'Summary KPI'!$Q$8,'Data Down'!$C:$C,"&lt;="&amp;'Summary KPI'!$G$5,'Data Down'!$C:$C,"&gt;="&amp;'Summary KPI'!$E$5)</f>
        <v>0</v>
      </c>
      <c r="R64" s="41">
        <f>SUMIFS('Data Down'!N:N,'Data Down'!D:D,'Summary KPI'!B64,'Data Down'!Q:Q,'Summary KPI'!$R$8,'Data Down'!$C:$C,"&lt;="&amp;'Summary KPI'!$G$5,'Data Down'!$C:$C,"&gt;="&amp;'Summary KPI'!$E$5)</f>
        <v>0</v>
      </c>
      <c r="S64" s="41">
        <f>SUMIFS('Data Down'!N:N,'Data Down'!D:D,'Summary KPI'!B64,'Data Down'!Q:Q,'Summary KPI'!$S$8,'Data Down'!$C:$C,"&lt;="&amp;'Summary KPI'!$G$5,'Data Down'!$C:$C,"&gt;="&amp;'Summary KPI'!$E$5)</f>
        <v>432.00069120110697</v>
      </c>
      <c r="T64" s="41">
        <f>SUMIFS('Data Down'!N:N,'Data Down'!D:D,'Summary KPI'!B64,'Data Down'!Q:Q,'Summary KPI'!$T$8,'Data Down'!$C:$C,"&lt;="&amp;'Summary KPI'!$G$5,'Data Down'!$C:$C,"&gt;="&amp;'Summary KPI'!$E$5)</f>
        <v>0</v>
      </c>
      <c r="U64" s="44">
        <f>+SUMIFS('Data Down'!$N:$N,'Data Down'!$D:$D,'Summary KPI'!B64,'Data Down'!$R:$R,'Summary KPI'!$U$7,'Data Down'!$C:$C,"&lt;="&amp;'Summary KPI'!$G$5,'Data Down'!$C:$C,"&gt;="&amp;'Summary KPI'!$E$5)</f>
        <v>0</v>
      </c>
      <c r="V64" s="44">
        <f>+SUMIFS('Data Down'!$N:$N,'Data Down'!$D:$D,'Summary KPI'!B64,'Data Down'!$R:$R,'Summary KPI'!$V$7,'Data Down'!$C:$C,"&lt;="&amp;'Summary KPI'!$G$5,'Data Down'!$C:$C,"&gt;="&amp;'Summary KPI'!$E$5)</f>
        <v>0</v>
      </c>
      <c r="W64" s="44">
        <f>+SUMIFS('Data Down'!$N:$N,'Data Down'!$D:$D,'Summary KPI'!B64,'Data Down'!$R:$R,'Summary KPI'!$W$7,'Data Down'!$C:$C,"&lt;="&amp;'Summary KPI'!$G$5,'Data Down'!$C:$C,"&gt;="&amp;'Summary KPI'!$E$5)</f>
        <v>0</v>
      </c>
      <c r="X64" s="44">
        <f>+SUMIFS('Data Down'!$N:$N,'Data Down'!$D:$D,'Summary KPI'!B64,'Data Down'!$R:$R,'Summary KPI'!$X$7,'Data Down'!$C:$C,"&lt;="&amp;'Summary KPI'!$G$5,'Data Down'!$C:$C,"&gt;="&amp;'Summary KPI'!$E$5)</f>
        <v>0</v>
      </c>
      <c r="Y64" s="44">
        <f>+SUMIFS('Data Down'!$N:$N,'Data Down'!$D:$D,'Summary KPI'!B64,'Data Down'!$R:$R,'Summary KPI'!$Y$7,'Data Down'!$C:$C,"&lt;="&amp;'Summary KPI'!$G$5,'Data Down'!$C:$C,"&gt;="&amp;'Summary KPI'!$E$5)</f>
        <v>0</v>
      </c>
      <c r="Z64" s="44">
        <f>+SUMIFS('Data Down'!$N:$N,'Data Down'!$D:$D,'Summary KPI'!B64,'Data Down'!$R:$R,'Summary KPI'!$Z$7,'Data Down'!$C:$C,"&lt;="&amp;'Summary KPI'!$G$5,'Data Down'!$C:$C,"&gt;="&amp;'Summary KPI'!$E$5)</f>
        <v>0</v>
      </c>
      <c r="AA64" s="44">
        <f>+SUMIFS('Data Down'!$N:$N,'Data Down'!$D:$D,'Summary KPI'!B64,'Data Down'!$R:$R,'Summary KPI'!$AA$7,'Data Down'!$C:$C,"&lt;="&amp;'Summary KPI'!$G$5,'Data Down'!$C:$C,"&gt;="&amp;'Summary KPI'!$E$5)</f>
        <v>432.00069120110697</v>
      </c>
      <c r="AB64" s="44">
        <f>+SUMIFS('Data Down'!$N:$N,'Data Down'!$D:$D,'Summary KPI'!B64,'Data Down'!$R:$R,'Summary KPI'!$AB$7,'Data Down'!$C:$C,"&lt;="&amp;'Summary KPI'!$G$5,'Data Down'!$C:$C,"&gt;="&amp;'Summary KPI'!$E$5)</f>
        <v>0</v>
      </c>
      <c r="AC64" s="44">
        <f>+SUMIFS('Data Down'!$N:$N,'Data Down'!$D:$D,'Summary KPI'!B64,'Data Down'!$R:$R,'Summary KPI'!$AC$7,'Data Down'!$C:$C,"&lt;="&amp;'Summary KPI'!$G$5,'Data Down'!$C:$C,"&gt;="&amp;'Summary KPI'!$E$5)</f>
        <v>0</v>
      </c>
      <c r="AD64" s="45">
        <f t="shared" si="13"/>
        <v>0.39999903999846254</v>
      </c>
      <c r="AE64" s="45">
        <f t="shared" si="14"/>
        <v>0.22916666666666666</v>
      </c>
      <c r="AF64" s="45">
        <f t="shared" si="15"/>
        <v>0.27638158955567732</v>
      </c>
      <c r="AG64" s="45">
        <f t="shared" si="16"/>
        <v>0.22916666666666666</v>
      </c>
      <c r="AH64" s="44">
        <f t="shared" si="17"/>
        <v>165</v>
      </c>
      <c r="AI64" s="44">
        <f t="shared" si="18"/>
        <v>165</v>
      </c>
      <c r="AJ64" s="44">
        <f t="shared" si="29"/>
        <v>0</v>
      </c>
      <c r="AK64" s="45">
        <f t="shared" si="20"/>
        <v>0</v>
      </c>
      <c r="AL64" s="45">
        <f t="shared" si="21"/>
        <v>0</v>
      </c>
      <c r="AM64" s="45">
        <f t="shared" si="22"/>
        <v>0</v>
      </c>
      <c r="AN64" s="45">
        <f t="shared" si="23"/>
        <v>0</v>
      </c>
      <c r="AO64" s="45">
        <f t="shared" si="24"/>
        <v>1</v>
      </c>
      <c r="AP64" s="46"/>
      <c r="AQ64" s="50">
        <f t="shared" si="25"/>
        <v>432.00069120110697</v>
      </c>
      <c r="AR64" s="50">
        <f t="shared" si="26"/>
        <v>0</v>
      </c>
      <c r="AS64" s="46"/>
      <c r="AT64" s="46" t="s">
        <v>167</v>
      </c>
      <c r="AU64" s="46"/>
      <c r="AV64" s="48">
        <v>0.85</v>
      </c>
      <c r="AW64" s="49">
        <v>80</v>
      </c>
      <c r="AX64" s="49">
        <v>6</v>
      </c>
    </row>
    <row r="65" spans="1:50" ht="15" customHeight="1">
      <c r="A65" s="38">
        <f t="shared" si="28"/>
        <v>56</v>
      </c>
      <c r="B65" s="39" t="s">
        <v>60</v>
      </c>
      <c r="C65" s="39" t="str">
        <f>VLOOKUP(B65,Sort!B:C,2,FALSE)</f>
        <v>TOWER LAMP</v>
      </c>
      <c r="D65" s="40">
        <f t="array" ref="D65">INDEX(HM_Unit!D:D,MATCH('Summary KPI'!B65,HM_Unit!A:A,0))</f>
        <v>18697</v>
      </c>
      <c r="E65" s="40">
        <f t="array" ref="E65">INDEX(HM_Unit!CD:CD,MATCH('Summary KPI'!B65,HM_Unit!A:A,0))</f>
        <v>19030</v>
      </c>
      <c r="F65" s="41">
        <f t="shared" si="6"/>
        <v>333</v>
      </c>
      <c r="G65" s="41">
        <f t="shared" si="7"/>
        <v>0</v>
      </c>
      <c r="H65" s="41">
        <f t="shared" si="8"/>
        <v>0</v>
      </c>
      <c r="I65" s="41">
        <f t="shared" si="9"/>
        <v>0</v>
      </c>
      <c r="J65" s="41">
        <f t="shared" si="10"/>
        <v>387</v>
      </c>
      <c r="K65" s="41">
        <f t="shared" si="11"/>
        <v>720</v>
      </c>
      <c r="L65" s="41">
        <f t="shared" si="12"/>
        <v>720</v>
      </c>
      <c r="M65" s="42">
        <f>SUMIFS('Data Down'!U:U,'Data Down'!D:D,'Summary KPI'!B65,'Data Down'!Q:Q,'Summary KPI'!$M$8,'Data Down'!$C:$C,"&lt;="&amp;'Summary KPI'!$G$5,'Data Down'!$C:$C,"&gt;="&amp;'Summary KPI'!$E$5)</f>
        <v>0</v>
      </c>
      <c r="N65" s="42">
        <f>SUMIFS('Data Down'!U:U,'Data Down'!D:D,'Summary KPI'!B65,'Data Down'!Q:Q,'Summary KPI'!$N$8,'Data Down'!$C:$C,"&lt;="&amp;'Summary KPI'!$G$5,'Data Down'!$C:$C,"&gt;="&amp;'Summary KPI'!$E$5)</f>
        <v>0</v>
      </c>
      <c r="O65" s="42">
        <f>SUMIFS('Data Down'!U:U,'Data Down'!D:D,'Summary KPI'!B65,'Data Down'!Q:Q,'Summary KPI'!$O$8,'Data Down'!$C:$C,"&lt;="&amp;'Summary KPI'!$G$5,'Data Down'!$C:$C,"&gt;="&amp;'Summary KPI'!$E$5)</f>
        <v>0</v>
      </c>
      <c r="P65" s="43">
        <f>SUMIFS('Data Down'!U:U,'Data Down'!D:D,'Summary KPI'!B65,'Data Down'!Q:Q,'Summary KPI'!$P$8,'Data Down'!$C:$C,"&lt;="&amp;'Summary KPI'!$G$5,'Data Down'!$C:$C,"&gt;="&amp;'Summary KPI'!$E$5)</f>
        <v>0</v>
      </c>
      <c r="Q65" s="41">
        <f>SUMIFS('Data Down'!N:N,'Data Down'!$D:$D,'Summary KPI'!$B65,'Data Down'!$Q:$Q,'Summary KPI'!$Q$8,'Data Down'!$C:$C,"&lt;="&amp;'Summary KPI'!$G$5,'Data Down'!$C:$C,"&gt;="&amp;'Summary KPI'!$E$5)</f>
        <v>0</v>
      </c>
      <c r="R65" s="41">
        <f>SUMIFS('Data Down'!N:N,'Data Down'!D:D,'Summary KPI'!B65,'Data Down'!Q:Q,'Summary KPI'!$R$8,'Data Down'!$C:$C,"&lt;="&amp;'Summary KPI'!$G$5,'Data Down'!$C:$C,"&gt;="&amp;'Summary KPI'!$E$5)</f>
        <v>0</v>
      </c>
      <c r="S65" s="41">
        <f>SUMIFS('Data Down'!N:N,'Data Down'!D:D,'Summary KPI'!B65,'Data Down'!Q:Q,'Summary KPI'!$S$8,'Data Down'!$C:$C,"&lt;="&amp;'Summary KPI'!$G$5,'Data Down'!$C:$C,"&gt;="&amp;'Summary KPI'!$E$5)</f>
        <v>0</v>
      </c>
      <c r="T65" s="41">
        <f>SUMIFS('Data Down'!N:N,'Data Down'!D:D,'Summary KPI'!B65,'Data Down'!Q:Q,'Summary KPI'!$T$8,'Data Down'!$C:$C,"&lt;="&amp;'Summary KPI'!$G$5,'Data Down'!$C:$C,"&gt;="&amp;'Summary KPI'!$E$5)</f>
        <v>0</v>
      </c>
      <c r="U65" s="44">
        <f>+SUMIFS('Data Down'!$N:$N,'Data Down'!$D:$D,'Summary KPI'!B65,'Data Down'!$R:$R,'Summary KPI'!$U$7,'Data Down'!$C:$C,"&lt;="&amp;'Summary KPI'!$G$5,'Data Down'!$C:$C,"&gt;="&amp;'Summary KPI'!$E$5)</f>
        <v>0</v>
      </c>
      <c r="V65" s="44">
        <f>+SUMIFS('Data Down'!$N:$N,'Data Down'!$D:$D,'Summary KPI'!B65,'Data Down'!$R:$R,'Summary KPI'!$V$7,'Data Down'!$C:$C,"&lt;="&amp;'Summary KPI'!$G$5,'Data Down'!$C:$C,"&gt;="&amp;'Summary KPI'!$E$5)</f>
        <v>0</v>
      </c>
      <c r="W65" s="44">
        <f>+SUMIFS('Data Down'!$N:$N,'Data Down'!$D:$D,'Summary KPI'!B65,'Data Down'!$R:$R,'Summary KPI'!$W$7,'Data Down'!$C:$C,"&lt;="&amp;'Summary KPI'!$G$5,'Data Down'!$C:$C,"&gt;="&amp;'Summary KPI'!$E$5)</f>
        <v>0</v>
      </c>
      <c r="X65" s="44">
        <f>+SUMIFS('Data Down'!$N:$N,'Data Down'!$D:$D,'Summary KPI'!B65,'Data Down'!$R:$R,'Summary KPI'!$X$7,'Data Down'!$C:$C,"&lt;="&amp;'Summary KPI'!$G$5,'Data Down'!$C:$C,"&gt;="&amp;'Summary KPI'!$E$5)</f>
        <v>0</v>
      </c>
      <c r="Y65" s="44">
        <f>+SUMIFS('Data Down'!$N:$N,'Data Down'!$D:$D,'Summary KPI'!B65,'Data Down'!$R:$R,'Summary KPI'!$Y$7,'Data Down'!$C:$C,"&lt;="&amp;'Summary KPI'!$G$5,'Data Down'!$C:$C,"&gt;="&amp;'Summary KPI'!$E$5)</f>
        <v>0</v>
      </c>
      <c r="Z65" s="44">
        <f>+SUMIFS('Data Down'!$N:$N,'Data Down'!$D:$D,'Summary KPI'!B65,'Data Down'!$R:$R,'Summary KPI'!$Z$7,'Data Down'!$C:$C,"&lt;="&amp;'Summary KPI'!$G$5,'Data Down'!$C:$C,"&gt;="&amp;'Summary KPI'!$E$5)</f>
        <v>0</v>
      </c>
      <c r="AA65" s="44">
        <f>+SUMIFS('Data Down'!$N:$N,'Data Down'!$D:$D,'Summary KPI'!B65,'Data Down'!$R:$R,'Summary KPI'!$AA$7,'Data Down'!$C:$C,"&lt;="&amp;'Summary KPI'!$G$5,'Data Down'!$C:$C,"&gt;="&amp;'Summary KPI'!$E$5)</f>
        <v>0</v>
      </c>
      <c r="AB65" s="44">
        <f>+SUMIFS('Data Down'!$N:$N,'Data Down'!$D:$D,'Summary KPI'!B65,'Data Down'!$R:$R,'Summary KPI'!$AB$7,'Data Down'!$C:$C,"&lt;="&amp;'Summary KPI'!$G$5,'Data Down'!$C:$C,"&gt;="&amp;'Summary KPI'!$E$5)</f>
        <v>0</v>
      </c>
      <c r="AC65" s="44">
        <f>+SUMIFS('Data Down'!$N:$N,'Data Down'!$D:$D,'Summary KPI'!B65,'Data Down'!$R:$R,'Summary KPI'!$AC$7,'Data Down'!$C:$C,"&lt;="&amp;'Summary KPI'!$G$5,'Data Down'!$C:$C,"&gt;="&amp;'Summary KPI'!$E$5)</f>
        <v>0</v>
      </c>
      <c r="AD65" s="45">
        <f t="shared" si="13"/>
        <v>1</v>
      </c>
      <c r="AE65" s="45">
        <f t="shared" si="14"/>
        <v>0.46250000000000002</v>
      </c>
      <c r="AF65" s="45">
        <f t="shared" si="15"/>
        <v>1</v>
      </c>
      <c r="AG65" s="45">
        <f t="shared" si="16"/>
        <v>0.46250000000000002</v>
      </c>
      <c r="AH65" s="44">
        <f t="shared" si="17"/>
        <v>333</v>
      </c>
      <c r="AI65" s="44">
        <f t="shared" si="18"/>
        <v>333</v>
      </c>
      <c r="AJ65" s="44">
        <f t="shared" si="29"/>
        <v>0</v>
      </c>
      <c r="AK65" s="45">
        <f t="shared" si="20"/>
        <v>0</v>
      </c>
      <c r="AL65" s="45">
        <f t="shared" si="21"/>
        <v>0</v>
      </c>
      <c r="AM65" s="45">
        <f t="shared" si="22"/>
        <v>0</v>
      </c>
      <c r="AN65" s="45">
        <f t="shared" si="23"/>
        <v>0</v>
      </c>
      <c r="AO65" s="45">
        <f t="shared" si="24"/>
        <v>0</v>
      </c>
      <c r="AP65" s="46"/>
      <c r="AQ65" s="50">
        <f t="shared" si="25"/>
        <v>0</v>
      </c>
      <c r="AR65" s="50">
        <f t="shared" si="26"/>
        <v>0</v>
      </c>
      <c r="AS65" s="46"/>
      <c r="AT65" s="46" t="s">
        <v>167</v>
      </c>
      <c r="AU65" s="46"/>
      <c r="AV65" s="48">
        <v>0.85</v>
      </c>
      <c r="AW65" s="49">
        <v>80</v>
      </c>
      <c r="AX65" s="49">
        <v>6</v>
      </c>
    </row>
    <row r="66" spans="1:50" ht="15" customHeight="1">
      <c r="A66" s="38">
        <f t="shared" ref="A66:A67" si="30">A65+1</f>
        <v>57</v>
      </c>
      <c r="B66" s="39" t="s">
        <v>61</v>
      </c>
      <c r="C66" s="39" t="str">
        <f>VLOOKUP(B66,Sort!B:C,2,FALSE)</f>
        <v>TOWER LAMP</v>
      </c>
      <c r="D66" s="40">
        <f t="array" ref="D66">INDEX(HM_Unit!D:D,MATCH('Summary KPI'!B66,HM_Unit!A:A,0))</f>
        <v>885</v>
      </c>
      <c r="E66" s="40">
        <f t="array" ref="E66">INDEX(HM_Unit!CD:CD,MATCH('Summary KPI'!B66,HM_Unit!A:A,0))</f>
        <v>885</v>
      </c>
      <c r="F66" s="41">
        <f t="shared" si="6"/>
        <v>0</v>
      </c>
      <c r="G66" s="41">
        <f t="shared" si="7"/>
        <v>0</v>
      </c>
      <c r="H66" s="41">
        <f t="shared" si="8"/>
        <v>0</v>
      </c>
      <c r="I66" s="41">
        <f t="shared" si="9"/>
        <v>0</v>
      </c>
      <c r="J66" s="41">
        <f t="shared" si="10"/>
        <v>720</v>
      </c>
      <c r="K66" s="41">
        <f t="shared" si="11"/>
        <v>720</v>
      </c>
      <c r="L66" s="41">
        <f t="shared" si="12"/>
        <v>720</v>
      </c>
      <c r="M66" s="42">
        <f>SUMIFS('Data Down'!U:U,'Data Down'!D:D,'Summary KPI'!B66,'Data Down'!Q:Q,'Summary KPI'!$M$8,'Data Down'!$C:$C,"&lt;="&amp;'Summary KPI'!$G$5,'Data Down'!$C:$C,"&gt;="&amp;'Summary KPI'!$E$5)</f>
        <v>0</v>
      </c>
      <c r="N66" s="42">
        <f>SUMIFS('Data Down'!U:U,'Data Down'!D:D,'Summary KPI'!B66,'Data Down'!Q:Q,'Summary KPI'!$N$8,'Data Down'!$C:$C,"&lt;="&amp;'Summary KPI'!$G$5,'Data Down'!$C:$C,"&gt;="&amp;'Summary KPI'!$E$5)</f>
        <v>0</v>
      </c>
      <c r="O66" s="42">
        <f>SUMIFS('Data Down'!U:U,'Data Down'!D:D,'Summary KPI'!B66,'Data Down'!Q:Q,'Summary KPI'!$O$8,'Data Down'!$C:$C,"&lt;="&amp;'Summary KPI'!$G$5,'Data Down'!$C:$C,"&gt;="&amp;'Summary KPI'!$E$5)</f>
        <v>0</v>
      </c>
      <c r="P66" s="43">
        <f>SUMIFS('Data Down'!U:U,'Data Down'!D:D,'Summary KPI'!B66,'Data Down'!Q:Q,'Summary KPI'!$P$8,'Data Down'!$C:$C,"&lt;="&amp;'Summary KPI'!$G$5,'Data Down'!$C:$C,"&gt;="&amp;'Summary KPI'!$E$5)</f>
        <v>0</v>
      </c>
      <c r="Q66" s="41">
        <f>SUMIFS('Data Down'!N:N,'Data Down'!$D:$D,'Summary KPI'!$B66,'Data Down'!$Q:$Q,'Summary KPI'!$Q$8,'Data Down'!$C:$C,"&lt;="&amp;'Summary KPI'!$G$5,'Data Down'!$C:$C,"&gt;="&amp;'Summary KPI'!$E$5)</f>
        <v>0</v>
      </c>
      <c r="R66" s="41">
        <f>SUMIFS('Data Down'!N:N,'Data Down'!D:D,'Summary KPI'!B66,'Data Down'!Q:Q,'Summary KPI'!$R$8,'Data Down'!$C:$C,"&lt;="&amp;'Summary KPI'!$G$5,'Data Down'!$C:$C,"&gt;="&amp;'Summary KPI'!$E$5)</f>
        <v>0</v>
      </c>
      <c r="S66" s="41">
        <f>SUMIFS('Data Down'!N:N,'Data Down'!D:D,'Summary KPI'!B66,'Data Down'!Q:Q,'Summary KPI'!$S$8,'Data Down'!$C:$C,"&lt;="&amp;'Summary KPI'!$G$5,'Data Down'!$C:$C,"&gt;="&amp;'Summary KPI'!$E$5)</f>
        <v>0</v>
      </c>
      <c r="T66" s="41">
        <f>SUMIFS('Data Down'!N:N,'Data Down'!D:D,'Summary KPI'!B66,'Data Down'!Q:Q,'Summary KPI'!$T$8,'Data Down'!$C:$C,"&lt;="&amp;'Summary KPI'!$G$5,'Data Down'!$C:$C,"&gt;="&amp;'Summary KPI'!$E$5)</f>
        <v>0</v>
      </c>
      <c r="U66" s="44">
        <f>+SUMIFS('Data Down'!$N:$N,'Data Down'!$D:$D,'Summary KPI'!B66,'Data Down'!$R:$R,'Summary KPI'!$U$7)</f>
        <v>0</v>
      </c>
      <c r="V66" s="44">
        <f>+SUMIFS('Data Down'!$N:$N,'Data Down'!$D:$D,'Summary KPI'!B66,'Data Down'!$R:$R,'Summary KPI'!$V$7)</f>
        <v>0</v>
      </c>
      <c r="W66" s="44">
        <f>+SUMIFS('Data Down'!$N:$N,'Data Down'!$D:$D,'Summary KPI'!B66,'Data Down'!$R:$R,'Summary KPI'!$W$7)</f>
        <v>0</v>
      </c>
      <c r="X66" s="44">
        <f>+SUMIFS('Data Down'!$N:$N,'Data Down'!$D:$D,'Summary KPI'!B66,'Data Down'!$R:$R,'Summary KPI'!$X$7)</f>
        <v>0</v>
      </c>
      <c r="Y66" s="44">
        <f>+SUMIFS('Data Down'!$N:$N,'Data Down'!$D:$D,'Summary KPI'!B66,'Data Down'!$R:$R,'Summary KPI'!$Y$7)</f>
        <v>0</v>
      </c>
      <c r="Z66" s="44">
        <f>+SUMIFS('Data Down'!$N:$N,'Data Down'!$D:$D,'Summary KPI'!B66,'Data Down'!$R:$R,'Summary KPI'!$Z$7)</f>
        <v>0</v>
      </c>
      <c r="AA66" s="44">
        <f>+SUMIFS('Data Down'!$N:$N,'Data Down'!$D:$D,'Summary KPI'!B66,'Data Down'!$R:$R,'Summary KPI'!$AA$7)</f>
        <v>0</v>
      </c>
      <c r="AB66" s="44">
        <f>+SUMIFS('Data Down'!$N:$N,'Data Down'!$D:$D,'Summary KPI'!B66,'Data Down'!$R:$R,'Summary KPI'!$AB$7)</f>
        <v>0</v>
      </c>
      <c r="AC66" s="44">
        <f>+SUMIFS('Data Down'!$N:$N,'Data Down'!$D:$D,'Summary KPI'!B66,'Data Down'!$R:$R,'Summary KPI'!$AC$7)</f>
        <v>0</v>
      </c>
      <c r="AD66" s="45">
        <f t="shared" si="13"/>
        <v>1</v>
      </c>
      <c r="AE66" s="45">
        <f t="shared" si="14"/>
        <v>0</v>
      </c>
      <c r="AF66" s="45">
        <f t="shared" si="15"/>
        <v>0</v>
      </c>
      <c r="AG66" s="45">
        <f t="shared" si="16"/>
        <v>0</v>
      </c>
      <c r="AH66" s="44">
        <f t="shared" si="17"/>
        <v>0</v>
      </c>
      <c r="AI66" s="44">
        <f t="shared" si="18"/>
        <v>0</v>
      </c>
      <c r="AJ66" s="44">
        <f t="shared" si="29"/>
        <v>0</v>
      </c>
      <c r="AK66" s="45">
        <f t="shared" si="20"/>
        <v>0</v>
      </c>
      <c r="AL66" s="45">
        <f t="shared" si="21"/>
        <v>0</v>
      </c>
      <c r="AM66" s="45">
        <f t="shared" si="22"/>
        <v>0</v>
      </c>
      <c r="AN66" s="45">
        <f t="shared" si="23"/>
        <v>0</v>
      </c>
      <c r="AO66" s="45">
        <f t="shared" si="24"/>
        <v>0</v>
      </c>
      <c r="AP66" s="46"/>
      <c r="AQ66" s="52">
        <f t="shared" si="25"/>
        <v>0</v>
      </c>
      <c r="AR66" s="52">
        <f t="shared" si="26"/>
        <v>0</v>
      </c>
      <c r="AS66" s="46"/>
      <c r="AT66" s="46" t="s">
        <v>167</v>
      </c>
      <c r="AU66" s="46"/>
      <c r="AV66" s="48">
        <v>0.85</v>
      </c>
      <c r="AW66" s="49">
        <v>50</v>
      </c>
      <c r="AX66" s="49">
        <v>6</v>
      </c>
    </row>
    <row r="67" spans="1:50" ht="15" customHeight="1">
      <c r="A67" s="38">
        <f t="shared" si="30"/>
        <v>58</v>
      </c>
      <c r="B67" s="39" t="s">
        <v>62</v>
      </c>
      <c r="C67" s="39" t="str">
        <f>VLOOKUP(B67,Sort!B:C,2,FALSE)</f>
        <v>TOWER LAMP</v>
      </c>
      <c r="D67" s="40">
        <f t="array" ref="D67">INDEX(HM_Unit!D:D,MATCH('Summary KPI'!B67,HM_Unit!A:A,0))</f>
        <v>8068</v>
      </c>
      <c r="E67" s="40">
        <f t="array" ref="E67">INDEX(HM_Unit!CD:CD,MATCH('Summary KPI'!B67,HM_Unit!A:A,0))</f>
        <v>8238</v>
      </c>
      <c r="F67" s="41">
        <f t="shared" si="6"/>
        <v>170</v>
      </c>
      <c r="G67" s="41">
        <f t="shared" si="7"/>
        <v>0</v>
      </c>
      <c r="H67" s="41">
        <f t="shared" si="8"/>
        <v>0</v>
      </c>
      <c r="I67" s="41">
        <f t="shared" si="9"/>
        <v>0</v>
      </c>
      <c r="J67" s="41">
        <f t="shared" si="10"/>
        <v>550</v>
      </c>
      <c r="K67" s="41">
        <f t="shared" si="11"/>
        <v>720</v>
      </c>
      <c r="L67" s="41">
        <f t="shared" si="12"/>
        <v>720</v>
      </c>
      <c r="M67" s="42">
        <f>SUMIFS('Data Down'!U:U,'Data Down'!D:D,'Summary KPI'!B67,'Data Down'!Q:Q,'Summary KPI'!$M$8,'Data Down'!$C:$C,"&lt;="&amp;'Summary KPI'!$G$5,'Data Down'!$C:$C,"&gt;="&amp;'Summary KPI'!$E$5)</f>
        <v>0</v>
      </c>
      <c r="N67" s="42">
        <f>SUMIFS('Data Down'!U:U,'Data Down'!D:D,'Summary KPI'!B67,'Data Down'!Q:Q,'Summary KPI'!$N$8,'Data Down'!$C:$C,"&lt;="&amp;'Summary KPI'!$G$5,'Data Down'!$C:$C,"&gt;="&amp;'Summary KPI'!$E$5)</f>
        <v>0</v>
      </c>
      <c r="O67" s="42">
        <f>SUMIFS('Data Down'!U:U,'Data Down'!D:D,'Summary KPI'!B67,'Data Down'!Q:Q,'Summary KPI'!$O$8,'Data Down'!$C:$C,"&lt;="&amp;'Summary KPI'!$G$5,'Data Down'!$C:$C,"&gt;="&amp;'Summary KPI'!$E$5)</f>
        <v>0</v>
      </c>
      <c r="P67" s="43">
        <f>SUMIFS('Data Down'!U:U,'Data Down'!D:D,'Summary KPI'!B67,'Data Down'!Q:Q,'Summary KPI'!$P$8,'Data Down'!$C:$C,"&lt;="&amp;'Summary KPI'!$G$5,'Data Down'!$C:$C,"&gt;="&amp;'Summary KPI'!$E$5)</f>
        <v>0</v>
      </c>
      <c r="Q67" s="41">
        <f>SUMIFS('Data Down'!N:N,'Data Down'!$D:$D,'Summary KPI'!$B67,'Data Down'!$Q:$Q,'Summary KPI'!$Q$8,'Data Down'!$C:$C,"&lt;="&amp;'Summary KPI'!$G$5,'Data Down'!$C:$C,"&gt;="&amp;'Summary KPI'!$E$5)</f>
        <v>0</v>
      </c>
      <c r="R67" s="41">
        <f>SUMIFS('Data Down'!N:N,'Data Down'!D:D,'Summary KPI'!B67,'Data Down'!Q:Q,'Summary KPI'!$R$8,'Data Down'!$C:$C,"&lt;="&amp;'Summary KPI'!$G$5,'Data Down'!$C:$C,"&gt;="&amp;'Summary KPI'!$E$5)</f>
        <v>0</v>
      </c>
      <c r="S67" s="41">
        <f>SUMIFS('Data Down'!N:N,'Data Down'!D:D,'Summary KPI'!B67,'Data Down'!Q:Q,'Summary KPI'!$S$8,'Data Down'!$C:$C,"&lt;="&amp;'Summary KPI'!$G$5,'Data Down'!$C:$C,"&gt;="&amp;'Summary KPI'!$E$5)</f>
        <v>0</v>
      </c>
      <c r="T67" s="41">
        <f>SUMIFS('Data Down'!N:N,'Data Down'!D:D,'Summary KPI'!B67,'Data Down'!Q:Q,'Summary KPI'!$T$8,'Data Down'!$C:$C,"&lt;="&amp;'Summary KPI'!$G$5,'Data Down'!$C:$C,"&gt;="&amp;'Summary KPI'!$E$5)</f>
        <v>0</v>
      </c>
      <c r="U67" s="44">
        <f>+SUMIFS('Data Down'!$N:$N,'Data Down'!$D:$D,'Summary KPI'!B67,'Data Down'!$R:$R,'Summary KPI'!$U$7)</f>
        <v>0</v>
      </c>
      <c r="V67" s="44">
        <f>+SUMIFS('Data Down'!$N:$N,'Data Down'!$D:$D,'Summary KPI'!B67,'Data Down'!$R:$R,'Summary KPI'!$V$7)</f>
        <v>0</v>
      </c>
      <c r="W67" s="44">
        <f>+SUMIFS('Data Down'!$N:$N,'Data Down'!$D:$D,'Summary KPI'!B67,'Data Down'!$R:$R,'Summary KPI'!$W$7)</f>
        <v>0</v>
      </c>
      <c r="X67" s="44">
        <f>+SUMIFS('Data Down'!$N:$N,'Data Down'!$D:$D,'Summary KPI'!B67,'Data Down'!$R:$R,'Summary KPI'!$X$7)</f>
        <v>0</v>
      </c>
      <c r="Y67" s="44">
        <f>+SUMIFS('Data Down'!$N:$N,'Data Down'!$D:$D,'Summary KPI'!B67,'Data Down'!$R:$R,'Summary KPI'!$Y$7)</f>
        <v>0</v>
      </c>
      <c r="Z67" s="44">
        <f>+SUMIFS('Data Down'!$N:$N,'Data Down'!$D:$D,'Summary KPI'!B67,'Data Down'!$R:$R,'Summary KPI'!$Z$7)</f>
        <v>0</v>
      </c>
      <c r="AA67" s="44">
        <f>+SUMIFS('Data Down'!$N:$N,'Data Down'!$D:$D,'Summary KPI'!B67,'Data Down'!$R:$R,'Summary KPI'!$AA$7)</f>
        <v>0</v>
      </c>
      <c r="AB67" s="44">
        <f>+SUMIFS('Data Down'!$N:$N,'Data Down'!$D:$D,'Summary KPI'!B67,'Data Down'!$R:$R,'Summary KPI'!$AB$7)</f>
        <v>0</v>
      </c>
      <c r="AC67" s="44">
        <f>+SUMIFS('Data Down'!$N:$N,'Data Down'!$D:$D,'Summary KPI'!B67,'Data Down'!$R:$R,'Summary KPI'!$AC$7)</f>
        <v>0</v>
      </c>
      <c r="AD67" s="45">
        <f t="shared" si="13"/>
        <v>1</v>
      </c>
      <c r="AE67" s="45">
        <f t="shared" si="14"/>
        <v>0.2361111111111111</v>
      </c>
      <c r="AF67" s="45">
        <f t="shared" si="15"/>
        <v>1</v>
      </c>
      <c r="AG67" s="45">
        <f t="shared" si="16"/>
        <v>0.2361111111111111</v>
      </c>
      <c r="AH67" s="44">
        <f t="shared" si="17"/>
        <v>170</v>
      </c>
      <c r="AI67" s="44">
        <f t="shared" si="18"/>
        <v>170</v>
      </c>
      <c r="AJ67" s="44">
        <f t="shared" si="29"/>
        <v>0</v>
      </c>
      <c r="AK67" s="45">
        <f t="shared" si="20"/>
        <v>0</v>
      </c>
      <c r="AL67" s="45">
        <f t="shared" si="21"/>
        <v>0</v>
      </c>
      <c r="AM67" s="45">
        <f t="shared" si="22"/>
        <v>0</v>
      </c>
      <c r="AN67" s="45">
        <f t="shared" si="23"/>
        <v>0</v>
      </c>
      <c r="AO67" s="45">
        <f t="shared" si="24"/>
        <v>0</v>
      </c>
      <c r="AP67" s="46"/>
      <c r="AQ67" s="52">
        <f t="shared" si="25"/>
        <v>0</v>
      </c>
      <c r="AR67" s="52">
        <f t="shared" si="26"/>
        <v>0</v>
      </c>
      <c r="AS67" s="46"/>
      <c r="AT67" s="46" t="s">
        <v>167</v>
      </c>
      <c r="AU67" s="46"/>
      <c r="AV67" s="48">
        <v>0.85</v>
      </c>
      <c r="AW67" s="49">
        <v>50</v>
      </c>
      <c r="AX67" s="49">
        <v>6</v>
      </c>
    </row>
    <row r="68" spans="1:50" ht="15" customHeight="1">
      <c r="A68" s="38">
        <f t="shared" ref="A68:A84" si="31">+A67+1</f>
        <v>59</v>
      </c>
      <c r="B68" s="39" t="s">
        <v>63</v>
      </c>
      <c r="C68" s="39" t="str">
        <f>VLOOKUP(B68,Sort!B:C,2,FALSE)</f>
        <v>TOWER LAMP</v>
      </c>
      <c r="D68" s="40">
        <f t="array" ref="D68">INDEX(HM_Unit!D:D,MATCH('Summary KPI'!B68,HM_Unit!A:A,0))</f>
        <v>36534</v>
      </c>
      <c r="E68" s="40">
        <f t="array" ref="E68">INDEX(HM_Unit!CD:CD,MATCH('Summary KPI'!B68,HM_Unit!A:A,0))</f>
        <v>36920</v>
      </c>
      <c r="F68" s="41">
        <f t="shared" si="6"/>
        <v>386</v>
      </c>
      <c r="G68" s="41">
        <f t="shared" si="7"/>
        <v>0</v>
      </c>
      <c r="H68" s="41">
        <f t="shared" si="8"/>
        <v>0</v>
      </c>
      <c r="I68" s="41">
        <f t="shared" si="9"/>
        <v>0</v>
      </c>
      <c r="J68" s="41">
        <f t="shared" si="10"/>
        <v>334</v>
      </c>
      <c r="K68" s="41">
        <f t="shared" si="11"/>
        <v>720</v>
      </c>
      <c r="L68" s="41">
        <f t="shared" si="12"/>
        <v>720</v>
      </c>
      <c r="M68" s="42">
        <f>SUMIFS('Data Down'!U:U,'Data Down'!D:D,'Summary KPI'!B68,'Data Down'!Q:Q,'Summary KPI'!$M$8,'Data Down'!$C:$C,"&lt;="&amp;'Summary KPI'!$G$5,'Data Down'!$C:$C,"&gt;="&amp;'Summary KPI'!$E$5)</f>
        <v>0</v>
      </c>
      <c r="N68" s="42">
        <f>SUMIFS('Data Down'!U:U,'Data Down'!D:D,'Summary KPI'!B68,'Data Down'!Q:Q,'Summary KPI'!$N$8,'Data Down'!$C:$C,"&lt;="&amp;'Summary KPI'!$G$5,'Data Down'!$C:$C,"&gt;="&amp;'Summary KPI'!$E$5)</f>
        <v>0</v>
      </c>
      <c r="O68" s="42">
        <f>SUMIFS('Data Down'!U:U,'Data Down'!D:D,'Summary KPI'!B68,'Data Down'!Q:Q,'Summary KPI'!$O$8,'Data Down'!$C:$C,"&lt;="&amp;'Summary KPI'!$G$5,'Data Down'!$C:$C,"&gt;="&amp;'Summary KPI'!$E$5)</f>
        <v>0</v>
      </c>
      <c r="P68" s="43">
        <f>SUMIFS('Data Down'!U:U,'Data Down'!D:D,'Summary KPI'!B68,'Data Down'!Q:Q,'Summary KPI'!$P$8,'Data Down'!$C:$C,"&lt;="&amp;'Summary KPI'!$G$5,'Data Down'!$C:$C,"&gt;="&amp;'Summary KPI'!$E$5)</f>
        <v>0</v>
      </c>
      <c r="Q68" s="41">
        <f>SUMIFS('Data Down'!N:N,'Data Down'!$D:$D,'Summary KPI'!$B68,'Data Down'!$Q:$Q,'Summary KPI'!$Q$8,'Data Down'!$C:$C,"&lt;="&amp;'Summary KPI'!$G$5,'Data Down'!$C:$C,"&gt;="&amp;'Summary KPI'!$E$5)</f>
        <v>0</v>
      </c>
      <c r="R68" s="41">
        <f>SUMIFS('Data Down'!N:N,'Data Down'!D:D,'Summary KPI'!B68,'Data Down'!Q:Q,'Summary KPI'!$R$8,'Data Down'!$C:$C,"&lt;="&amp;'Summary KPI'!$G$5,'Data Down'!$C:$C,"&gt;="&amp;'Summary KPI'!$E$5)</f>
        <v>0</v>
      </c>
      <c r="S68" s="41">
        <f>SUMIFS('Data Down'!N:N,'Data Down'!D:D,'Summary KPI'!B68,'Data Down'!Q:Q,'Summary KPI'!$S$8,'Data Down'!$C:$C,"&lt;="&amp;'Summary KPI'!$G$5,'Data Down'!$C:$C,"&gt;="&amp;'Summary KPI'!$E$5)</f>
        <v>0</v>
      </c>
      <c r="T68" s="41">
        <f>SUMIFS('Data Down'!N:N,'Data Down'!D:D,'Summary KPI'!B68,'Data Down'!Q:Q,'Summary KPI'!$T$8,'Data Down'!$C:$C,"&lt;="&amp;'Summary KPI'!$G$5,'Data Down'!$C:$C,"&gt;="&amp;'Summary KPI'!$E$5)</f>
        <v>0</v>
      </c>
      <c r="U68" s="44">
        <f>+SUMIFS('Data Down'!$N:$N,'Data Down'!$D:$D,'Summary KPI'!B68,'Data Down'!$R:$R,'Summary KPI'!$U$7)</f>
        <v>0</v>
      </c>
      <c r="V68" s="44">
        <f>+SUMIFS('Data Down'!$N:$N,'Data Down'!$D:$D,'Summary KPI'!B68,'Data Down'!$R:$R,'Summary KPI'!$V$7)</f>
        <v>0</v>
      </c>
      <c r="W68" s="44">
        <f>+SUMIFS('Data Down'!$N:$N,'Data Down'!$D:$D,'Summary KPI'!B68,'Data Down'!$R:$R,'Summary KPI'!$W$7)</f>
        <v>0</v>
      </c>
      <c r="X68" s="44">
        <f>+SUMIFS('Data Down'!$N:$N,'Data Down'!$D:$D,'Summary KPI'!B68,'Data Down'!$R:$R,'Summary KPI'!$X$7)</f>
        <v>0</v>
      </c>
      <c r="Y68" s="44">
        <f>+SUMIFS('Data Down'!$N:$N,'Data Down'!$D:$D,'Summary KPI'!B68,'Data Down'!$R:$R,'Summary KPI'!$Y$7)</f>
        <v>0</v>
      </c>
      <c r="Z68" s="44">
        <f>+SUMIFS('Data Down'!$N:$N,'Data Down'!$D:$D,'Summary KPI'!B68,'Data Down'!$R:$R,'Summary KPI'!$Z$7)</f>
        <v>0</v>
      </c>
      <c r="AA68" s="44">
        <f>+SUMIFS('Data Down'!$N:$N,'Data Down'!$D:$D,'Summary KPI'!B68,'Data Down'!$R:$R,'Summary KPI'!$AA$7)</f>
        <v>0</v>
      </c>
      <c r="AB68" s="44">
        <f>+SUMIFS('Data Down'!$N:$N,'Data Down'!$D:$D,'Summary KPI'!B68,'Data Down'!$R:$R,'Summary KPI'!$AB$7)</f>
        <v>0</v>
      </c>
      <c r="AC68" s="44">
        <f>+SUMIFS('Data Down'!$N:$N,'Data Down'!$D:$D,'Summary KPI'!B68,'Data Down'!$R:$R,'Summary KPI'!$AC$7)</f>
        <v>0</v>
      </c>
      <c r="AD68" s="45">
        <f t="shared" si="13"/>
        <v>1</v>
      </c>
      <c r="AE68" s="45">
        <f t="shared" si="14"/>
        <v>0.53611111111111109</v>
      </c>
      <c r="AF68" s="45">
        <f t="shared" si="15"/>
        <v>1</v>
      </c>
      <c r="AG68" s="45">
        <f t="shared" si="16"/>
        <v>0.53611111111111109</v>
      </c>
      <c r="AH68" s="44">
        <f t="shared" si="17"/>
        <v>386</v>
      </c>
      <c r="AI68" s="44">
        <f t="shared" si="18"/>
        <v>386</v>
      </c>
      <c r="AJ68" s="44">
        <f t="shared" si="29"/>
        <v>0</v>
      </c>
      <c r="AK68" s="45">
        <f t="shared" si="20"/>
        <v>0</v>
      </c>
      <c r="AL68" s="45">
        <f t="shared" si="21"/>
        <v>0</v>
      </c>
      <c r="AM68" s="45">
        <f t="shared" si="22"/>
        <v>0</v>
      </c>
      <c r="AN68" s="45">
        <f t="shared" si="23"/>
        <v>0</v>
      </c>
      <c r="AO68" s="45">
        <f t="shared" si="24"/>
        <v>0</v>
      </c>
      <c r="AP68" s="46"/>
      <c r="AQ68" s="52">
        <f t="shared" si="25"/>
        <v>0</v>
      </c>
      <c r="AR68" s="52">
        <f t="shared" si="26"/>
        <v>0</v>
      </c>
      <c r="AS68" s="46"/>
      <c r="AT68" s="46" t="s">
        <v>167</v>
      </c>
      <c r="AU68" s="46"/>
      <c r="AV68" s="48">
        <v>0.85</v>
      </c>
      <c r="AW68" s="49">
        <v>50</v>
      </c>
      <c r="AX68" s="49">
        <v>6</v>
      </c>
    </row>
    <row r="69" spans="1:50" ht="15" customHeight="1">
      <c r="A69" s="38">
        <f t="shared" si="31"/>
        <v>60</v>
      </c>
      <c r="B69" s="53" t="s">
        <v>64</v>
      </c>
      <c r="C69" s="39" t="str">
        <f>VLOOKUP(B69,Sort!B:C,2,FALSE)</f>
        <v>TOWER LAMP</v>
      </c>
      <c r="D69" s="40">
        <f t="array" ref="D69">INDEX(HM_Unit!D:D,MATCH('Summary KPI'!B69,HM_Unit!A:A,0))</f>
        <v>18195</v>
      </c>
      <c r="E69" s="40">
        <f t="array" ref="E69">INDEX(HM_Unit!CD:CD,MATCH('Summary KPI'!B69,HM_Unit!A:A,0))</f>
        <v>18325</v>
      </c>
      <c r="F69" s="41">
        <f t="shared" si="6"/>
        <v>130</v>
      </c>
      <c r="G69" s="41">
        <f t="shared" si="7"/>
        <v>0</v>
      </c>
      <c r="H69" s="41">
        <f t="shared" si="8"/>
        <v>0</v>
      </c>
      <c r="I69" s="41">
        <f t="shared" si="9"/>
        <v>0</v>
      </c>
      <c r="J69" s="41">
        <f t="shared" si="10"/>
        <v>590</v>
      </c>
      <c r="K69" s="41">
        <f t="shared" si="11"/>
        <v>720</v>
      </c>
      <c r="L69" s="41">
        <f t="shared" si="12"/>
        <v>720</v>
      </c>
      <c r="M69" s="42">
        <f>SUMIFS('Data Down'!U:U,'Data Down'!D:D,'Summary KPI'!B69,'Data Down'!Q:Q,'Summary KPI'!$M$8,'Data Down'!$C:$C,"&lt;="&amp;'Summary KPI'!$G$5,'Data Down'!$C:$C,"&gt;="&amp;'Summary KPI'!$E$5)</f>
        <v>0</v>
      </c>
      <c r="N69" s="42">
        <f>SUMIFS('Data Down'!U:U,'Data Down'!D:D,'Summary KPI'!B69,'Data Down'!Q:Q,'Summary KPI'!$N$8,'Data Down'!$C:$C,"&lt;="&amp;'Summary KPI'!$G$5,'Data Down'!$C:$C,"&gt;="&amp;'Summary KPI'!$E$5)</f>
        <v>0</v>
      </c>
      <c r="O69" s="42">
        <f>SUMIFS('Data Down'!U:U,'Data Down'!D:D,'Summary KPI'!B69,'Data Down'!Q:Q,'Summary KPI'!$O$8,'Data Down'!$C:$C,"&lt;="&amp;'Summary KPI'!$G$5,'Data Down'!$C:$C,"&gt;="&amp;'Summary KPI'!$E$5)</f>
        <v>0</v>
      </c>
      <c r="P69" s="43">
        <f>SUMIFS('Data Down'!U:U,'Data Down'!D:D,'Summary KPI'!B69,'Data Down'!Q:Q,'Summary KPI'!$P$8,'Data Down'!$C:$C,"&lt;="&amp;'Summary KPI'!$G$5,'Data Down'!$C:$C,"&gt;="&amp;'Summary KPI'!$E$5)</f>
        <v>0</v>
      </c>
      <c r="Q69" s="41">
        <f>SUMIFS('Data Down'!N:N,'Data Down'!$D:$D,'Summary KPI'!$B69,'Data Down'!$Q:$Q,'Summary KPI'!$Q$8,'Data Down'!$C:$C,"&lt;="&amp;'Summary KPI'!$G$5,'Data Down'!$C:$C,"&gt;="&amp;'Summary KPI'!$E$5)</f>
        <v>0</v>
      </c>
      <c r="R69" s="41">
        <f>SUMIFS('Data Down'!N:N,'Data Down'!D:D,'Summary KPI'!B69,'Data Down'!Q:Q,'Summary KPI'!$R$8,'Data Down'!$C:$C,"&lt;="&amp;'Summary KPI'!$G$5,'Data Down'!$C:$C,"&gt;="&amp;'Summary KPI'!$E$5)</f>
        <v>0</v>
      </c>
      <c r="S69" s="41">
        <f>SUMIFS('Data Down'!N:N,'Data Down'!D:D,'Summary KPI'!B69,'Data Down'!Q:Q,'Summary KPI'!$S$8,'Data Down'!$C:$C,"&lt;="&amp;'Summary KPI'!$G$5,'Data Down'!$C:$C,"&gt;="&amp;'Summary KPI'!$E$5)</f>
        <v>0</v>
      </c>
      <c r="T69" s="41">
        <f>SUMIFS('Data Down'!N:N,'Data Down'!D:D,'Summary KPI'!B69,'Data Down'!Q:Q,'Summary KPI'!$T$8,'Data Down'!$C:$C,"&lt;="&amp;'Summary KPI'!$G$5,'Data Down'!$C:$C,"&gt;="&amp;'Summary KPI'!$E$5)</f>
        <v>0</v>
      </c>
      <c r="U69" s="44">
        <f>+SUMIFS('Data Down'!$N:$N,'Data Down'!$D:$D,'Summary KPI'!B69,'Data Down'!$R:$R,'Summary KPI'!$U$7)</f>
        <v>0</v>
      </c>
      <c r="V69" s="44">
        <f>+SUMIFS('Data Down'!$N:$N,'Data Down'!$D:$D,'Summary KPI'!B69,'Data Down'!$R:$R,'Summary KPI'!$V$7)</f>
        <v>0</v>
      </c>
      <c r="W69" s="44">
        <f>+SUMIFS('Data Down'!$N:$N,'Data Down'!$D:$D,'Summary KPI'!B69,'Data Down'!$R:$R,'Summary KPI'!$W$7)</f>
        <v>0</v>
      </c>
      <c r="X69" s="44">
        <f>+SUMIFS('Data Down'!$N:$N,'Data Down'!$D:$D,'Summary KPI'!B69,'Data Down'!$R:$R,'Summary KPI'!$X$7)</f>
        <v>0</v>
      </c>
      <c r="Y69" s="44">
        <f>+SUMIFS('Data Down'!$N:$N,'Data Down'!$D:$D,'Summary KPI'!B69,'Data Down'!$R:$R,'Summary KPI'!$Y$7)</f>
        <v>0</v>
      </c>
      <c r="Z69" s="44">
        <f>+SUMIFS('Data Down'!$N:$N,'Data Down'!$D:$D,'Summary KPI'!B69,'Data Down'!$R:$R,'Summary KPI'!$Z$7)</f>
        <v>0</v>
      </c>
      <c r="AA69" s="44">
        <f>+SUMIFS('Data Down'!$N:$N,'Data Down'!$D:$D,'Summary KPI'!B69,'Data Down'!$R:$R,'Summary KPI'!$AA$7)</f>
        <v>0</v>
      </c>
      <c r="AB69" s="44">
        <f>+SUMIFS('Data Down'!$N:$N,'Data Down'!$D:$D,'Summary KPI'!B69,'Data Down'!$R:$R,'Summary KPI'!$AB$7)</f>
        <v>0</v>
      </c>
      <c r="AC69" s="44">
        <f>+SUMIFS('Data Down'!$N:$N,'Data Down'!$D:$D,'Summary KPI'!B69,'Data Down'!$R:$R,'Summary KPI'!$AC$7)</f>
        <v>0</v>
      </c>
      <c r="AD69" s="45">
        <f t="shared" si="13"/>
        <v>1</v>
      </c>
      <c r="AE69" s="45">
        <f t="shared" si="14"/>
        <v>0.18055555555555555</v>
      </c>
      <c r="AF69" s="45">
        <f t="shared" si="15"/>
        <v>1</v>
      </c>
      <c r="AG69" s="45">
        <f t="shared" si="16"/>
        <v>0.18055555555555555</v>
      </c>
      <c r="AH69" s="44">
        <f t="shared" si="17"/>
        <v>130</v>
      </c>
      <c r="AI69" s="44">
        <f t="shared" si="18"/>
        <v>130</v>
      </c>
      <c r="AJ69" s="44">
        <f t="shared" si="29"/>
        <v>0</v>
      </c>
      <c r="AK69" s="45">
        <f t="shared" si="20"/>
        <v>0</v>
      </c>
      <c r="AL69" s="45">
        <f t="shared" si="21"/>
        <v>0</v>
      </c>
      <c r="AM69" s="45">
        <f t="shared" si="22"/>
        <v>0</v>
      </c>
      <c r="AN69" s="45">
        <f t="shared" si="23"/>
        <v>0</v>
      </c>
      <c r="AO69" s="45">
        <f t="shared" si="24"/>
        <v>0</v>
      </c>
      <c r="AP69" s="46"/>
      <c r="AQ69" s="52">
        <f t="shared" si="25"/>
        <v>0</v>
      </c>
      <c r="AR69" s="52">
        <f t="shared" si="26"/>
        <v>0</v>
      </c>
      <c r="AS69" s="46"/>
      <c r="AT69" s="46" t="s">
        <v>167</v>
      </c>
      <c r="AU69" s="46"/>
      <c r="AV69" s="48">
        <v>0.85</v>
      </c>
      <c r="AW69" s="49">
        <v>50</v>
      </c>
      <c r="AX69" s="49">
        <v>6</v>
      </c>
    </row>
    <row r="70" spans="1:50" ht="15" customHeight="1">
      <c r="A70" s="38">
        <f t="shared" si="31"/>
        <v>61</v>
      </c>
      <c r="B70" s="53" t="s">
        <v>65</v>
      </c>
      <c r="C70" s="39" t="str">
        <f>VLOOKUP(B70,Sort!B:C,2,FALSE)</f>
        <v>TOWER LAMP</v>
      </c>
      <c r="D70" s="40">
        <f t="array" ref="D70">INDEX(HM_Unit!D:D,MATCH('Summary KPI'!B70,HM_Unit!A:A,0))</f>
        <v>8857</v>
      </c>
      <c r="E70" s="40">
        <f t="array" ref="E70">INDEX(HM_Unit!CD:CD,MATCH('Summary KPI'!B70,HM_Unit!A:A,0))</f>
        <v>9044</v>
      </c>
      <c r="F70" s="41">
        <f t="shared" si="6"/>
        <v>187</v>
      </c>
      <c r="G70" s="41">
        <f t="shared" si="7"/>
        <v>0</v>
      </c>
      <c r="H70" s="41">
        <f t="shared" si="8"/>
        <v>0</v>
      </c>
      <c r="I70" s="41">
        <f t="shared" si="9"/>
        <v>0</v>
      </c>
      <c r="J70" s="41">
        <f t="shared" si="10"/>
        <v>533</v>
      </c>
      <c r="K70" s="41">
        <f t="shared" si="11"/>
        <v>720</v>
      </c>
      <c r="L70" s="41">
        <f t="shared" si="12"/>
        <v>720</v>
      </c>
      <c r="M70" s="42">
        <f>SUMIFS('Data Down'!U:U,'Data Down'!D:D,'Summary KPI'!B70,'Data Down'!Q:Q,'Summary KPI'!$M$8,'Data Down'!$C:$C,"&lt;="&amp;'Summary KPI'!$G$5,'Data Down'!$C:$C,"&gt;="&amp;'Summary KPI'!$E$5)</f>
        <v>0</v>
      </c>
      <c r="N70" s="42">
        <f>SUMIFS('Data Down'!U:U,'Data Down'!D:D,'Summary KPI'!B70,'Data Down'!Q:Q,'Summary KPI'!$N$8,'Data Down'!$C:$C,"&lt;="&amp;'Summary KPI'!$G$5,'Data Down'!$C:$C,"&gt;="&amp;'Summary KPI'!$E$5)</f>
        <v>0</v>
      </c>
      <c r="O70" s="42">
        <f>SUMIFS('Data Down'!U:U,'Data Down'!D:D,'Summary KPI'!B70,'Data Down'!Q:Q,'Summary KPI'!$O$8,'Data Down'!$C:$C,"&lt;="&amp;'Summary KPI'!$G$5,'Data Down'!$C:$C,"&gt;="&amp;'Summary KPI'!$E$5)</f>
        <v>0</v>
      </c>
      <c r="P70" s="43">
        <f>SUMIFS('Data Down'!U:U,'Data Down'!D:D,'Summary KPI'!B70,'Data Down'!Q:Q,'Summary KPI'!$P$8,'Data Down'!$C:$C,"&lt;="&amp;'Summary KPI'!$G$5,'Data Down'!$C:$C,"&gt;="&amp;'Summary KPI'!$E$5)</f>
        <v>0</v>
      </c>
      <c r="Q70" s="41">
        <f>SUMIFS('Data Down'!N:N,'Data Down'!$D:$D,'Summary KPI'!$B70,'Data Down'!$Q:$Q,'Summary KPI'!$Q$8,'Data Down'!$C:$C,"&lt;="&amp;'Summary KPI'!$G$5,'Data Down'!$C:$C,"&gt;="&amp;'Summary KPI'!$E$5)</f>
        <v>0</v>
      </c>
      <c r="R70" s="41">
        <f>SUMIFS('Data Down'!N:N,'Data Down'!D:D,'Summary KPI'!B70,'Data Down'!Q:Q,'Summary KPI'!$R$8,'Data Down'!$C:$C,"&lt;="&amp;'Summary KPI'!$G$5,'Data Down'!$C:$C,"&gt;="&amp;'Summary KPI'!$E$5)</f>
        <v>0</v>
      </c>
      <c r="S70" s="41">
        <f>SUMIFS('Data Down'!N:N,'Data Down'!D:D,'Summary KPI'!B70,'Data Down'!Q:Q,'Summary KPI'!$S$8,'Data Down'!$C:$C,"&lt;="&amp;'Summary KPI'!$G$5,'Data Down'!$C:$C,"&gt;="&amp;'Summary KPI'!$E$5)</f>
        <v>0</v>
      </c>
      <c r="T70" s="41">
        <f>SUMIFS('Data Down'!N:N,'Data Down'!D:D,'Summary KPI'!B70,'Data Down'!Q:Q,'Summary KPI'!$T$8,'Data Down'!$C:$C,"&lt;="&amp;'Summary KPI'!$G$5,'Data Down'!$C:$C,"&gt;="&amp;'Summary KPI'!$E$5)</f>
        <v>0</v>
      </c>
      <c r="U70" s="44">
        <f>+SUMIFS('Data Down'!$N:$N,'Data Down'!$D:$D,'Summary KPI'!B70,'Data Down'!$R:$R,'Summary KPI'!$U$7)</f>
        <v>0</v>
      </c>
      <c r="V70" s="44">
        <f>+SUMIFS('Data Down'!$N:$N,'Data Down'!$D:$D,'Summary KPI'!B70,'Data Down'!$R:$R,'Summary KPI'!$V$7)</f>
        <v>0</v>
      </c>
      <c r="W70" s="44">
        <f>+SUMIFS('Data Down'!$N:$N,'Data Down'!$D:$D,'Summary KPI'!B70,'Data Down'!$R:$R,'Summary KPI'!$W$7)</f>
        <v>0</v>
      </c>
      <c r="X70" s="44">
        <f>+SUMIFS('Data Down'!$N:$N,'Data Down'!$D:$D,'Summary KPI'!B70,'Data Down'!$R:$R,'Summary KPI'!$X$7)</f>
        <v>0</v>
      </c>
      <c r="Y70" s="44">
        <f>+SUMIFS('Data Down'!$N:$N,'Data Down'!$D:$D,'Summary KPI'!B70,'Data Down'!$R:$R,'Summary KPI'!$Y$7)</f>
        <v>0</v>
      </c>
      <c r="Z70" s="44">
        <f>+SUMIFS('Data Down'!$N:$N,'Data Down'!$D:$D,'Summary KPI'!B70,'Data Down'!$R:$R,'Summary KPI'!$Z$7)</f>
        <v>0</v>
      </c>
      <c r="AA70" s="44">
        <f>+SUMIFS('Data Down'!$N:$N,'Data Down'!$D:$D,'Summary KPI'!B70,'Data Down'!$R:$R,'Summary KPI'!$AA$7)</f>
        <v>0</v>
      </c>
      <c r="AB70" s="44">
        <f>+SUMIFS('Data Down'!$N:$N,'Data Down'!$D:$D,'Summary KPI'!B70,'Data Down'!$R:$R,'Summary KPI'!$AB$7)</f>
        <v>0</v>
      </c>
      <c r="AC70" s="44">
        <f>+SUMIFS('Data Down'!$N:$N,'Data Down'!$D:$D,'Summary KPI'!B70,'Data Down'!$R:$R,'Summary KPI'!$AC$7)</f>
        <v>0</v>
      </c>
      <c r="AD70" s="45">
        <f t="shared" si="13"/>
        <v>1</v>
      </c>
      <c r="AE70" s="45">
        <f t="shared" si="14"/>
        <v>0.25972222222222224</v>
      </c>
      <c r="AF70" s="45">
        <f t="shared" si="15"/>
        <v>1</v>
      </c>
      <c r="AG70" s="45">
        <f t="shared" si="16"/>
        <v>0.25972222222222224</v>
      </c>
      <c r="AH70" s="44">
        <f t="shared" si="17"/>
        <v>187</v>
      </c>
      <c r="AI70" s="44">
        <f t="shared" si="18"/>
        <v>187</v>
      </c>
      <c r="AJ70" s="44">
        <v>0</v>
      </c>
      <c r="AK70" s="45">
        <f t="shared" si="20"/>
        <v>0</v>
      </c>
      <c r="AL70" s="45">
        <f t="shared" si="21"/>
        <v>0</v>
      </c>
      <c r="AM70" s="45">
        <f t="shared" si="22"/>
        <v>0</v>
      </c>
      <c r="AN70" s="45">
        <f t="shared" si="23"/>
        <v>0</v>
      </c>
      <c r="AO70" s="45">
        <f t="shared" si="24"/>
        <v>0</v>
      </c>
      <c r="AP70" s="46"/>
      <c r="AQ70" s="52">
        <f t="shared" si="25"/>
        <v>0</v>
      </c>
      <c r="AR70" s="52">
        <f t="shared" si="26"/>
        <v>0</v>
      </c>
      <c r="AS70" s="46"/>
      <c r="AT70" s="46" t="s">
        <v>167</v>
      </c>
      <c r="AU70" s="46"/>
      <c r="AV70" s="48">
        <v>0.85</v>
      </c>
      <c r="AW70" s="49">
        <v>50</v>
      </c>
      <c r="AX70" s="49">
        <v>6</v>
      </c>
    </row>
    <row r="71" spans="1:50" ht="15" customHeight="1">
      <c r="A71" s="38">
        <f t="shared" si="31"/>
        <v>62</v>
      </c>
      <c r="B71" s="53" t="s">
        <v>66</v>
      </c>
      <c r="C71" s="39" t="str">
        <f>VLOOKUP(B71,Sort!B:C,2,FALSE)</f>
        <v>TOWER LAMP</v>
      </c>
      <c r="D71" s="40">
        <f t="array" ref="D71">INDEX(HM_Unit!D:D,MATCH('Summary KPI'!B71,HM_Unit!A:A,0))</f>
        <v>38362</v>
      </c>
      <c r="E71" s="40">
        <f t="array" ref="E71">INDEX(HM_Unit!CD:CD,MATCH('Summary KPI'!B71,HM_Unit!A:A,0))</f>
        <v>38362</v>
      </c>
      <c r="F71" s="41">
        <f t="shared" si="6"/>
        <v>0</v>
      </c>
      <c r="G71" s="41">
        <f t="shared" si="7"/>
        <v>0</v>
      </c>
      <c r="H71" s="41">
        <f t="shared" si="8"/>
        <v>0</v>
      </c>
      <c r="I71" s="41">
        <f t="shared" si="9"/>
        <v>0</v>
      </c>
      <c r="J71" s="41">
        <f t="shared" si="10"/>
        <v>720</v>
      </c>
      <c r="K71" s="41">
        <f t="shared" si="11"/>
        <v>720</v>
      </c>
      <c r="L71" s="41">
        <f t="shared" si="12"/>
        <v>720</v>
      </c>
      <c r="M71" s="42">
        <f>SUMIFS('Data Down'!U:U,'Data Down'!D:D,'Summary KPI'!B71,'Data Down'!Q:Q,'Summary KPI'!$M$8,'Data Down'!$C:$C,"&lt;="&amp;'Summary KPI'!$G$5,'Data Down'!$C:$C,"&gt;="&amp;'Summary KPI'!$E$5)</f>
        <v>0</v>
      </c>
      <c r="N71" s="42">
        <f>SUMIFS('Data Down'!U:U,'Data Down'!D:D,'Summary KPI'!B71,'Data Down'!Q:Q,'Summary KPI'!$N$8,'Data Down'!$C:$C,"&lt;="&amp;'Summary KPI'!$G$5,'Data Down'!$C:$C,"&gt;="&amp;'Summary KPI'!$E$5)</f>
        <v>0</v>
      </c>
      <c r="O71" s="42">
        <f>SUMIFS('Data Down'!U:U,'Data Down'!D:D,'Summary KPI'!B71,'Data Down'!Q:Q,'Summary KPI'!$O$8,'Data Down'!$C:$C,"&lt;="&amp;'Summary KPI'!$G$5,'Data Down'!$C:$C,"&gt;="&amp;'Summary KPI'!$E$5)</f>
        <v>0</v>
      </c>
      <c r="P71" s="43">
        <f>SUMIFS('Data Down'!U:U,'Data Down'!D:D,'Summary KPI'!B71,'Data Down'!Q:Q,'Summary KPI'!$P$8,'Data Down'!$C:$C,"&lt;="&amp;'Summary KPI'!$G$5,'Data Down'!$C:$C,"&gt;="&amp;'Summary KPI'!$E$5)</f>
        <v>0</v>
      </c>
      <c r="Q71" s="41">
        <f>SUMIFS('Data Down'!N:N,'Data Down'!$D:$D,'Summary KPI'!$B71,'Data Down'!$Q:$Q,'Summary KPI'!$Q$8,'Data Down'!$C:$C,"&lt;="&amp;'Summary KPI'!$G$5,'Data Down'!$C:$C,"&gt;="&amp;'Summary KPI'!$E$5)</f>
        <v>0</v>
      </c>
      <c r="R71" s="41">
        <f>SUMIFS('Data Down'!N:N,'Data Down'!D:D,'Summary KPI'!B71,'Data Down'!Q:Q,'Summary KPI'!$R$8,'Data Down'!$C:$C,"&lt;="&amp;'Summary KPI'!$G$5,'Data Down'!$C:$C,"&gt;="&amp;'Summary KPI'!$E$5)</f>
        <v>0</v>
      </c>
      <c r="S71" s="41">
        <f>SUMIFS('Data Down'!N:N,'Data Down'!D:D,'Summary KPI'!B71,'Data Down'!Q:Q,'Summary KPI'!$S$8,'Data Down'!$C:$C,"&lt;="&amp;'Summary KPI'!$G$5,'Data Down'!$C:$C,"&gt;="&amp;'Summary KPI'!$E$5)</f>
        <v>0</v>
      </c>
      <c r="T71" s="41">
        <f>SUMIFS('Data Down'!N:N,'Data Down'!D:D,'Summary KPI'!B71,'Data Down'!Q:Q,'Summary KPI'!$T$8,'Data Down'!$C:$C,"&lt;="&amp;'Summary KPI'!$G$5,'Data Down'!$C:$C,"&gt;="&amp;'Summary KPI'!$E$5)</f>
        <v>0</v>
      </c>
      <c r="U71" s="44">
        <f>+SUMIFS('Data Down'!$N:$N,'Data Down'!$D:$D,'Summary KPI'!B71,'Data Down'!$R:$R,'Summary KPI'!$U$7)</f>
        <v>0</v>
      </c>
      <c r="V71" s="44">
        <f>+SUMIFS('Data Down'!$N:$N,'Data Down'!$D:$D,'Summary KPI'!B71,'Data Down'!$R:$R,'Summary KPI'!$V$7)</f>
        <v>0</v>
      </c>
      <c r="W71" s="44">
        <f>+SUMIFS('Data Down'!$N:$N,'Data Down'!$D:$D,'Summary KPI'!B71,'Data Down'!$R:$R,'Summary KPI'!$W$7)</f>
        <v>0</v>
      </c>
      <c r="X71" s="44">
        <f>+SUMIFS('Data Down'!$N:$N,'Data Down'!$D:$D,'Summary KPI'!B71,'Data Down'!$R:$R,'Summary KPI'!$X$7)</f>
        <v>0</v>
      </c>
      <c r="Y71" s="44">
        <f>+SUMIFS('Data Down'!$N:$N,'Data Down'!$D:$D,'Summary KPI'!B71,'Data Down'!$R:$R,'Summary KPI'!$Y$7)</f>
        <v>0</v>
      </c>
      <c r="Z71" s="44">
        <f>+SUMIFS('Data Down'!$N:$N,'Data Down'!$D:$D,'Summary KPI'!B71,'Data Down'!$R:$R,'Summary KPI'!$Z$7)</f>
        <v>0</v>
      </c>
      <c r="AA71" s="44">
        <f>+SUMIFS('Data Down'!$N:$N,'Data Down'!$D:$D,'Summary KPI'!B71,'Data Down'!$R:$R,'Summary KPI'!$AA$7)</f>
        <v>0</v>
      </c>
      <c r="AB71" s="44">
        <f>+SUMIFS('Data Down'!$N:$N,'Data Down'!$D:$D,'Summary KPI'!B71,'Data Down'!$R:$R,'Summary KPI'!$AB$7)</f>
        <v>0</v>
      </c>
      <c r="AC71" s="44">
        <f>+SUMIFS('Data Down'!$N:$N,'Data Down'!$D:$D,'Summary KPI'!B71,'Data Down'!$R:$R,'Summary KPI'!$AC$7)</f>
        <v>0</v>
      </c>
      <c r="AD71" s="45">
        <f t="shared" si="13"/>
        <v>1</v>
      </c>
      <c r="AE71" s="45">
        <f t="shared" si="14"/>
        <v>0</v>
      </c>
      <c r="AF71" s="45">
        <f t="shared" si="15"/>
        <v>0</v>
      </c>
      <c r="AG71" s="45">
        <f t="shared" si="16"/>
        <v>0</v>
      </c>
      <c r="AH71" s="44">
        <f t="shared" si="17"/>
        <v>0</v>
      </c>
      <c r="AI71" s="44">
        <f t="shared" si="18"/>
        <v>0</v>
      </c>
      <c r="AJ71" s="44">
        <f t="shared" ref="AJ71:AJ112" si="32">IFERROR(AQ71/SUM(N71:O71),0)</f>
        <v>0</v>
      </c>
      <c r="AK71" s="45">
        <f t="shared" si="20"/>
        <v>0</v>
      </c>
      <c r="AL71" s="45">
        <f t="shared" si="21"/>
        <v>0</v>
      </c>
      <c r="AM71" s="45">
        <f t="shared" si="22"/>
        <v>0</v>
      </c>
      <c r="AN71" s="45">
        <f t="shared" si="23"/>
        <v>0</v>
      </c>
      <c r="AO71" s="45">
        <f t="shared" si="24"/>
        <v>0</v>
      </c>
      <c r="AP71" s="46"/>
      <c r="AQ71" s="52">
        <f t="shared" si="25"/>
        <v>0</v>
      </c>
      <c r="AR71" s="52">
        <f t="shared" si="26"/>
        <v>0</v>
      </c>
      <c r="AS71" s="46"/>
      <c r="AT71" s="46" t="s">
        <v>167</v>
      </c>
      <c r="AU71" s="46"/>
      <c r="AV71" s="48">
        <v>0.85</v>
      </c>
      <c r="AW71" s="49">
        <v>50</v>
      </c>
      <c r="AX71" s="49">
        <v>6</v>
      </c>
    </row>
    <row r="72" spans="1:50" ht="15" customHeight="1">
      <c r="A72" s="38">
        <f t="shared" si="31"/>
        <v>63</v>
      </c>
      <c r="B72" s="53" t="s">
        <v>67</v>
      </c>
      <c r="C72" s="39" t="str">
        <f>VLOOKUP(B72,Sort!B:C,2,FALSE)</f>
        <v>TOWER LAMP</v>
      </c>
      <c r="D72" s="40">
        <f t="array" ref="D72">INDEX(HM_Unit!D:D,MATCH('Summary KPI'!B72,HM_Unit!A:A,0))</f>
        <v>17880</v>
      </c>
      <c r="E72" s="40">
        <f t="array" ref="E72">INDEX(HM_Unit!CD:CD,MATCH('Summary KPI'!B72,HM_Unit!A:A,0))</f>
        <v>17880</v>
      </c>
      <c r="F72" s="41">
        <f t="shared" si="6"/>
        <v>0</v>
      </c>
      <c r="G72" s="41">
        <f t="shared" si="7"/>
        <v>696.00111360178346</v>
      </c>
      <c r="H72" s="41">
        <f t="shared" si="8"/>
        <v>0</v>
      </c>
      <c r="I72" s="41">
        <f t="shared" si="9"/>
        <v>0</v>
      </c>
      <c r="J72" s="41">
        <f t="shared" si="10"/>
        <v>23.998886398216541</v>
      </c>
      <c r="K72" s="41">
        <f t="shared" si="11"/>
        <v>720</v>
      </c>
      <c r="L72" s="41">
        <f t="shared" si="12"/>
        <v>720</v>
      </c>
      <c r="M72" s="42">
        <f>SUMIFS('Data Down'!U:U,'Data Down'!D:D,'Summary KPI'!B72,'Data Down'!Q:Q,'Summary KPI'!$M$8,'Data Down'!$C:$C,"&lt;="&amp;'Summary KPI'!$G$5,'Data Down'!$C:$C,"&gt;="&amp;'Summary KPI'!$E$5)</f>
        <v>0</v>
      </c>
      <c r="N72" s="42">
        <f>SUMIFS('Data Down'!U:U,'Data Down'!D:D,'Summary KPI'!B72,'Data Down'!Q:Q,'Summary KPI'!$N$8,'Data Down'!$C:$C,"&lt;="&amp;'Summary KPI'!$G$5,'Data Down'!$C:$C,"&gt;="&amp;'Summary KPI'!$E$5)</f>
        <v>0</v>
      </c>
      <c r="O72" s="42">
        <f>SUMIFS('Data Down'!U:U,'Data Down'!D:D,'Summary KPI'!B72,'Data Down'!Q:Q,'Summary KPI'!$O$8,'Data Down'!$C:$C,"&lt;="&amp;'Summary KPI'!$G$5,'Data Down'!$C:$C,"&gt;="&amp;'Summary KPI'!$E$5)</f>
        <v>0</v>
      </c>
      <c r="P72" s="43">
        <f>SUMIFS('Data Down'!U:U,'Data Down'!D:D,'Summary KPI'!B72,'Data Down'!Q:Q,'Summary KPI'!$P$8,'Data Down'!$C:$C,"&lt;="&amp;'Summary KPI'!$G$5,'Data Down'!$C:$C,"&gt;="&amp;'Summary KPI'!$E$5)</f>
        <v>0</v>
      </c>
      <c r="Q72" s="41">
        <f>SUMIFS('Data Down'!N:N,'Data Down'!$D:$D,'Summary KPI'!$B72,'Data Down'!$Q:$Q,'Summary KPI'!$Q$8,'Data Down'!$C:$C,"&lt;="&amp;'Summary KPI'!$G$5,'Data Down'!$C:$C,"&gt;="&amp;'Summary KPI'!$E$5)</f>
        <v>0</v>
      </c>
      <c r="R72" s="41">
        <f>SUMIFS('Data Down'!N:N,'Data Down'!D:D,'Summary KPI'!B72,'Data Down'!Q:Q,'Summary KPI'!$R$8,'Data Down'!$C:$C,"&lt;="&amp;'Summary KPI'!$G$5,'Data Down'!$C:$C,"&gt;="&amp;'Summary KPI'!$E$5)</f>
        <v>0</v>
      </c>
      <c r="S72" s="41">
        <f>SUMIFS('Data Down'!N:N,'Data Down'!D:D,'Summary KPI'!B72,'Data Down'!Q:Q,'Summary KPI'!$S$8,'Data Down'!$C:$C,"&lt;="&amp;'Summary KPI'!$G$5,'Data Down'!$C:$C,"&gt;="&amp;'Summary KPI'!$E$5)</f>
        <v>696.00111360178346</v>
      </c>
      <c r="T72" s="41">
        <f>SUMIFS('Data Down'!N:N,'Data Down'!D:D,'Summary KPI'!B72,'Data Down'!Q:Q,'Summary KPI'!$T$8,'Data Down'!$C:$C,"&lt;="&amp;'Summary KPI'!$G$5,'Data Down'!$C:$C,"&gt;="&amp;'Summary KPI'!$E$5)</f>
        <v>0</v>
      </c>
      <c r="U72" s="44">
        <f>+SUMIFS('Data Down'!$N:$N,'Data Down'!$D:$D,'Summary KPI'!B72,'Data Down'!$R:$R,'Summary KPI'!$U$7)</f>
        <v>0</v>
      </c>
      <c r="V72" s="44">
        <f>+SUMIFS('Data Down'!$N:$N,'Data Down'!$D:$D,'Summary KPI'!B72,'Data Down'!$R:$R,'Summary KPI'!$V$7)</f>
        <v>0</v>
      </c>
      <c r="W72" s="44">
        <f>+SUMIFS('Data Down'!$N:$N,'Data Down'!$D:$D,'Summary KPI'!B72,'Data Down'!$R:$R,'Summary KPI'!$W$7)</f>
        <v>696.00111360178346</v>
      </c>
      <c r="X72" s="44">
        <f>+SUMIFS('Data Down'!$N:$N,'Data Down'!$D:$D,'Summary KPI'!B72,'Data Down'!$R:$R,'Summary KPI'!$X$7)</f>
        <v>0</v>
      </c>
      <c r="Y72" s="44">
        <f>+SUMIFS('Data Down'!$N:$N,'Data Down'!$D:$D,'Summary KPI'!B72,'Data Down'!$R:$R,'Summary KPI'!$Y$7)</f>
        <v>0</v>
      </c>
      <c r="Z72" s="44">
        <f>+SUMIFS('Data Down'!$N:$N,'Data Down'!$D:$D,'Summary KPI'!B72,'Data Down'!$R:$R,'Summary KPI'!$Z$7)</f>
        <v>0</v>
      </c>
      <c r="AA72" s="44">
        <f>+SUMIFS('Data Down'!$N:$N,'Data Down'!$D:$D,'Summary KPI'!B72,'Data Down'!$R:$R,'Summary KPI'!$AA$7)</f>
        <v>0</v>
      </c>
      <c r="AB72" s="44">
        <f>+SUMIFS('Data Down'!$N:$N,'Data Down'!$D:$D,'Summary KPI'!B72,'Data Down'!$R:$R,'Summary KPI'!$AB$7)</f>
        <v>0</v>
      </c>
      <c r="AC72" s="44">
        <f>+SUMIFS('Data Down'!$N:$N,'Data Down'!$D:$D,'Summary KPI'!B72,'Data Down'!$R:$R,'Summary KPI'!$AC$7)</f>
        <v>0</v>
      </c>
      <c r="AD72" s="45">
        <f t="shared" si="13"/>
        <v>3.3331786664189643E-2</v>
      </c>
      <c r="AE72" s="45">
        <f t="shared" si="14"/>
        <v>0</v>
      </c>
      <c r="AF72" s="45">
        <f t="shared" si="15"/>
        <v>0</v>
      </c>
      <c r="AG72" s="45">
        <f t="shared" si="16"/>
        <v>0</v>
      </c>
      <c r="AH72" s="44">
        <f t="shared" si="17"/>
        <v>0</v>
      </c>
      <c r="AI72" s="44">
        <f t="shared" si="18"/>
        <v>0</v>
      </c>
      <c r="AJ72" s="44">
        <f t="shared" si="32"/>
        <v>0</v>
      </c>
      <c r="AK72" s="45">
        <f t="shared" si="20"/>
        <v>0</v>
      </c>
      <c r="AL72" s="45">
        <f t="shared" si="21"/>
        <v>0</v>
      </c>
      <c r="AM72" s="45">
        <f t="shared" si="22"/>
        <v>0</v>
      </c>
      <c r="AN72" s="45">
        <f t="shared" si="23"/>
        <v>0</v>
      </c>
      <c r="AO72" s="45">
        <f t="shared" si="24"/>
        <v>1</v>
      </c>
      <c r="AP72" s="46"/>
      <c r="AQ72" s="52">
        <f t="shared" si="25"/>
        <v>696.00111360178346</v>
      </c>
      <c r="AR72" s="52">
        <f t="shared" si="26"/>
        <v>0</v>
      </c>
      <c r="AS72" s="46"/>
      <c r="AT72" s="46" t="s">
        <v>167</v>
      </c>
      <c r="AU72" s="46"/>
      <c r="AV72" s="48">
        <v>0.85</v>
      </c>
      <c r="AW72" s="49">
        <v>50</v>
      </c>
      <c r="AX72" s="49">
        <v>6</v>
      </c>
    </row>
    <row r="73" spans="1:50" ht="15" customHeight="1">
      <c r="A73" s="38">
        <f t="shared" si="31"/>
        <v>64</v>
      </c>
      <c r="B73" s="53" t="s">
        <v>68</v>
      </c>
      <c r="C73" s="39" t="str">
        <f>VLOOKUP(B73,Sort!B:C,2,FALSE)</f>
        <v>TOWER LAMP</v>
      </c>
      <c r="D73" s="40">
        <f t="array" ref="D73">INDEX(HM_Unit!D:D,MATCH('Summary KPI'!B73,HM_Unit!A:A,0))</f>
        <v>19450</v>
      </c>
      <c r="E73" s="40">
        <f t="array" ref="E73">INDEX(HM_Unit!CD:CD,MATCH('Summary KPI'!B73,HM_Unit!A:A,0))</f>
        <v>19450</v>
      </c>
      <c r="F73" s="41">
        <f t="shared" si="6"/>
        <v>0</v>
      </c>
      <c r="G73" s="41">
        <f t="shared" si="7"/>
        <v>696.00111360178346</v>
      </c>
      <c r="H73" s="41">
        <f t="shared" si="8"/>
        <v>0</v>
      </c>
      <c r="I73" s="41">
        <f t="shared" si="9"/>
        <v>0</v>
      </c>
      <c r="J73" s="41">
        <f t="shared" si="10"/>
        <v>23.998886398216541</v>
      </c>
      <c r="K73" s="41">
        <f t="shared" si="11"/>
        <v>720</v>
      </c>
      <c r="L73" s="41">
        <f t="shared" si="12"/>
        <v>720</v>
      </c>
      <c r="M73" s="42">
        <f>SUMIFS('Data Down'!U:U,'Data Down'!D:D,'Summary KPI'!B73,'Data Down'!Q:Q,'Summary KPI'!$M$8,'Data Down'!$C:$C,"&lt;="&amp;'Summary KPI'!$G$5,'Data Down'!$C:$C,"&gt;="&amp;'Summary KPI'!$E$5)</f>
        <v>0</v>
      </c>
      <c r="N73" s="42">
        <f>SUMIFS('Data Down'!U:U,'Data Down'!D:D,'Summary KPI'!B73,'Data Down'!Q:Q,'Summary KPI'!$N$8,'Data Down'!$C:$C,"&lt;="&amp;'Summary KPI'!$G$5,'Data Down'!$C:$C,"&gt;="&amp;'Summary KPI'!$E$5)</f>
        <v>0</v>
      </c>
      <c r="O73" s="42">
        <f>SUMIFS('Data Down'!U:U,'Data Down'!D:D,'Summary KPI'!B73,'Data Down'!Q:Q,'Summary KPI'!$O$8,'Data Down'!$C:$C,"&lt;="&amp;'Summary KPI'!$G$5,'Data Down'!$C:$C,"&gt;="&amp;'Summary KPI'!$E$5)</f>
        <v>0</v>
      </c>
      <c r="P73" s="43">
        <f>SUMIFS('Data Down'!U:U,'Data Down'!D:D,'Summary KPI'!B73,'Data Down'!Q:Q,'Summary KPI'!$P$8,'Data Down'!$C:$C,"&lt;="&amp;'Summary KPI'!$G$5,'Data Down'!$C:$C,"&gt;="&amp;'Summary KPI'!$E$5)</f>
        <v>0</v>
      </c>
      <c r="Q73" s="41">
        <f>SUMIFS('Data Down'!N:N,'Data Down'!$D:$D,'Summary KPI'!$B73,'Data Down'!$Q:$Q,'Summary KPI'!$Q$8,'Data Down'!$C:$C,"&lt;="&amp;'Summary KPI'!$G$5,'Data Down'!$C:$C,"&gt;="&amp;'Summary KPI'!$E$5)</f>
        <v>0</v>
      </c>
      <c r="R73" s="41">
        <f>SUMIFS('Data Down'!N:N,'Data Down'!D:D,'Summary KPI'!B73,'Data Down'!Q:Q,'Summary KPI'!$R$8,'Data Down'!$C:$C,"&lt;="&amp;'Summary KPI'!$G$5,'Data Down'!$C:$C,"&gt;="&amp;'Summary KPI'!$E$5)</f>
        <v>0</v>
      </c>
      <c r="S73" s="41">
        <f>SUMIFS('Data Down'!N:N,'Data Down'!D:D,'Summary KPI'!B73,'Data Down'!Q:Q,'Summary KPI'!$S$8,'Data Down'!$C:$C,"&lt;="&amp;'Summary KPI'!$G$5,'Data Down'!$C:$C,"&gt;="&amp;'Summary KPI'!$E$5)</f>
        <v>696.00111360178346</v>
      </c>
      <c r="T73" s="41">
        <f>SUMIFS('Data Down'!N:N,'Data Down'!D:D,'Summary KPI'!B73,'Data Down'!Q:Q,'Summary KPI'!$T$8,'Data Down'!$C:$C,"&lt;="&amp;'Summary KPI'!$G$5,'Data Down'!$C:$C,"&gt;="&amp;'Summary KPI'!$E$5)</f>
        <v>0</v>
      </c>
      <c r="U73" s="44">
        <f>+SUMIFS('Data Down'!$N:$N,'Data Down'!$D:$D,'Summary KPI'!B73,'Data Down'!$R:$R,'Summary KPI'!$U$7)</f>
        <v>0</v>
      </c>
      <c r="V73" s="44">
        <f>+SUMIFS('Data Down'!$N:$N,'Data Down'!$D:$D,'Summary KPI'!B73,'Data Down'!$R:$R,'Summary KPI'!$V$7)</f>
        <v>0</v>
      </c>
      <c r="W73" s="44">
        <f>+SUMIFS('Data Down'!$N:$N,'Data Down'!$D:$D,'Summary KPI'!B73,'Data Down'!$R:$R,'Summary KPI'!$W$7)</f>
        <v>696.00111360178346</v>
      </c>
      <c r="X73" s="44">
        <f>+SUMIFS('Data Down'!$N:$N,'Data Down'!$D:$D,'Summary KPI'!B73,'Data Down'!$R:$R,'Summary KPI'!$X$7)</f>
        <v>0</v>
      </c>
      <c r="Y73" s="44">
        <f>+SUMIFS('Data Down'!$N:$N,'Data Down'!$D:$D,'Summary KPI'!B73,'Data Down'!$R:$R,'Summary KPI'!$Y$7)</f>
        <v>0</v>
      </c>
      <c r="Z73" s="44">
        <f>+SUMIFS('Data Down'!$N:$N,'Data Down'!$D:$D,'Summary KPI'!B73,'Data Down'!$R:$R,'Summary KPI'!$Z$7)</f>
        <v>0</v>
      </c>
      <c r="AA73" s="44">
        <f>+SUMIFS('Data Down'!$N:$N,'Data Down'!$D:$D,'Summary KPI'!B73,'Data Down'!$R:$R,'Summary KPI'!$AA$7)</f>
        <v>0</v>
      </c>
      <c r="AB73" s="44">
        <f>+SUMIFS('Data Down'!$N:$N,'Data Down'!$D:$D,'Summary KPI'!B73,'Data Down'!$R:$R,'Summary KPI'!$AB$7)</f>
        <v>0</v>
      </c>
      <c r="AC73" s="44">
        <f>+SUMIFS('Data Down'!$N:$N,'Data Down'!$D:$D,'Summary KPI'!B73,'Data Down'!$R:$R,'Summary KPI'!$AC$7)</f>
        <v>0</v>
      </c>
      <c r="AD73" s="45">
        <f t="shared" si="13"/>
        <v>3.3331786664189643E-2</v>
      </c>
      <c r="AE73" s="45">
        <f t="shared" si="14"/>
        <v>0</v>
      </c>
      <c r="AF73" s="45">
        <f t="shared" si="15"/>
        <v>0</v>
      </c>
      <c r="AG73" s="45">
        <f t="shared" si="16"/>
        <v>0</v>
      </c>
      <c r="AH73" s="44">
        <f t="shared" si="17"/>
        <v>0</v>
      </c>
      <c r="AI73" s="44">
        <f t="shared" si="18"/>
        <v>0</v>
      </c>
      <c r="AJ73" s="44">
        <f t="shared" si="32"/>
        <v>0</v>
      </c>
      <c r="AK73" s="45">
        <f t="shared" si="20"/>
        <v>0</v>
      </c>
      <c r="AL73" s="45">
        <f t="shared" si="21"/>
        <v>0</v>
      </c>
      <c r="AM73" s="45">
        <f t="shared" si="22"/>
        <v>0</v>
      </c>
      <c r="AN73" s="45">
        <f t="shared" si="23"/>
        <v>0</v>
      </c>
      <c r="AO73" s="45">
        <f t="shared" si="24"/>
        <v>1</v>
      </c>
      <c r="AP73" s="46"/>
      <c r="AQ73" s="52">
        <f t="shared" si="25"/>
        <v>696.00111360178346</v>
      </c>
      <c r="AR73" s="52">
        <f t="shared" si="26"/>
        <v>0</v>
      </c>
      <c r="AS73" s="46"/>
      <c r="AT73" s="46" t="s">
        <v>167</v>
      </c>
      <c r="AU73" s="46"/>
      <c r="AV73" s="48">
        <v>0.85</v>
      </c>
      <c r="AW73" s="49">
        <v>50</v>
      </c>
      <c r="AX73" s="49">
        <v>6</v>
      </c>
    </row>
    <row r="74" spans="1:50" ht="15" customHeight="1">
      <c r="A74" s="38">
        <f t="shared" si="31"/>
        <v>65</v>
      </c>
      <c r="B74" s="53" t="s">
        <v>69</v>
      </c>
      <c r="C74" s="39" t="str">
        <f>VLOOKUP(B74,Sort!B:C,2,FALSE)</f>
        <v>TOWER LAMP</v>
      </c>
      <c r="D74" s="40">
        <f t="array" ref="D74">INDEX(HM_Unit!D:D,MATCH('Summary KPI'!B74,HM_Unit!A:A,0))</f>
        <v>17945</v>
      </c>
      <c r="E74" s="40">
        <f t="array" ref="E74">INDEX(HM_Unit!CD:CD,MATCH('Summary KPI'!B74,HM_Unit!A:A,0))</f>
        <v>18328</v>
      </c>
      <c r="F74" s="41">
        <f t="shared" si="6"/>
        <v>383</v>
      </c>
      <c r="G74" s="41">
        <f t="shared" si="7"/>
        <v>0</v>
      </c>
      <c r="H74" s="41">
        <f t="shared" si="8"/>
        <v>0</v>
      </c>
      <c r="I74" s="41">
        <f t="shared" si="9"/>
        <v>0</v>
      </c>
      <c r="J74" s="41">
        <f t="shared" si="10"/>
        <v>337</v>
      </c>
      <c r="K74" s="41">
        <f t="shared" si="11"/>
        <v>720</v>
      </c>
      <c r="L74" s="41">
        <f t="shared" si="12"/>
        <v>720</v>
      </c>
      <c r="M74" s="42">
        <f>SUMIFS('Data Down'!U:U,'Data Down'!D:D,'Summary KPI'!B74,'Data Down'!Q:Q,'Summary KPI'!$M$8,'Data Down'!$C:$C,"&lt;="&amp;'Summary KPI'!$G$5,'Data Down'!$C:$C,"&gt;="&amp;'Summary KPI'!$E$5)</f>
        <v>0</v>
      </c>
      <c r="N74" s="42">
        <f>SUMIFS('Data Down'!U:U,'Data Down'!D:D,'Summary KPI'!B74,'Data Down'!Q:Q,'Summary KPI'!$N$8,'Data Down'!$C:$C,"&lt;="&amp;'Summary KPI'!$G$5,'Data Down'!$C:$C,"&gt;="&amp;'Summary KPI'!$E$5)</f>
        <v>0</v>
      </c>
      <c r="O74" s="42">
        <f>SUMIFS('Data Down'!U:U,'Data Down'!D:D,'Summary KPI'!B74,'Data Down'!Q:Q,'Summary KPI'!$O$8,'Data Down'!$C:$C,"&lt;="&amp;'Summary KPI'!$G$5,'Data Down'!$C:$C,"&gt;="&amp;'Summary KPI'!$E$5)</f>
        <v>0</v>
      </c>
      <c r="P74" s="43">
        <f>SUMIFS('Data Down'!U:U,'Data Down'!D:D,'Summary KPI'!B74,'Data Down'!Q:Q,'Summary KPI'!$P$8,'Data Down'!$C:$C,"&lt;="&amp;'Summary KPI'!$G$5,'Data Down'!$C:$C,"&gt;="&amp;'Summary KPI'!$E$5)</f>
        <v>0</v>
      </c>
      <c r="Q74" s="41">
        <f>SUMIFS('Data Down'!N:N,'Data Down'!$D:$D,'Summary KPI'!$B74,'Data Down'!$Q:$Q,'Summary KPI'!$Q$8,'Data Down'!$C:$C,"&lt;="&amp;'Summary KPI'!$G$5,'Data Down'!$C:$C,"&gt;="&amp;'Summary KPI'!$E$5)</f>
        <v>0</v>
      </c>
      <c r="R74" s="41">
        <f>SUMIFS('Data Down'!N:N,'Data Down'!D:D,'Summary KPI'!B74,'Data Down'!Q:Q,'Summary KPI'!$R$8,'Data Down'!$C:$C,"&lt;="&amp;'Summary KPI'!$G$5,'Data Down'!$C:$C,"&gt;="&amp;'Summary KPI'!$E$5)</f>
        <v>0</v>
      </c>
      <c r="S74" s="41">
        <f>SUMIFS('Data Down'!N:N,'Data Down'!D:D,'Summary KPI'!B74,'Data Down'!Q:Q,'Summary KPI'!$S$8,'Data Down'!$C:$C,"&lt;="&amp;'Summary KPI'!$G$5,'Data Down'!$C:$C,"&gt;="&amp;'Summary KPI'!$E$5)</f>
        <v>0</v>
      </c>
      <c r="T74" s="41">
        <f>SUMIFS('Data Down'!N:N,'Data Down'!D:D,'Summary KPI'!B74,'Data Down'!Q:Q,'Summary KPI'!$T$8,'Data Down'!$C:$C,"&lt;="&amp;'Summary KPI'!$G$5,'Data Down'!$C:$C,"&gt;="&amp;'Summary KPI'!$E$5)</f>
        <v>0</v>
      </c>
      <c r="U74" s="44">
        <f>+SUMIFS('Data Down'!$N:$N,'Data Down'!$D:$D,'Summary KPI'!B74,'Data Down'!$R:$R,'Summary KPI'!$U$7)</f>
        <v>0</v>
      </c>
      <c r="V74" s="44">
        <f>+SUMIFS('Data Down'!$N:$N,'Data Down'!$D:$D,'Summary KPI'!B74,'Data Down'!$R:$R,'Summary KPI'!$V$7)</f>
        <v>0</v>
      </c>
      <c r="W74" s="44">
        <f>+SUMIFS('Data Down'!$N:$N,'Data Down'!$D:$D,'Summary KPI'!B74,'Data Down'!$R:$R,'Summary KPI'!$W$7)</f>
        <v>0</v>
      </c>
      <c r="X74" s="44">
        <f>+SUMIFS('Data Down'!$N:$N,'Data Down'!$D:$D,'Summary KPI'!B74,'Data Down'!$R:$R,'Summary KPI'!$X$7)</f>
        <v>0</v>
      </c>
      <c r="Y74" s="44">
        <f>+SUMIFS('Data Down'!$N:$N,'Data Down'!$D:$D,'Summary KPI'!B74,'Data Down'!$R:$R,'Summary KPI'!$Y$7)</f>
        <v>0</v>
      </c>
      <c r="Z74" s="44">
        <f>+SUMIFS('Data Down'!$N:$N,'Data Down'!$D:$D,'Summary KPI'!B74,'Data Down'!$R:$R,'Summary KPI'!$Z$7)</f>
        <v>0</v>
      </c>
      <c r="AA74" s="44">
        <f>+SUMIFS('Data Down'!$N:$N,'Data Down'!$D:$D,'Summary KPI'!B74,'Data Down'!$R:$R,'Summary KPI'!$AA$7)</f>
        <v>0</v>
      </c>
      <c r="AB74" s="44">
        <f>+SUMIFS('Data Down'!$N:$N,'Data Down'!$D:$D,'Summary KPI'!B74,'Data Down'!$R:$R,'Summary KPI'!$AB$7)</f>
        <v>0</v>
      </c>
      <c r="AC74" s="44">
        <f>+SUMIFS('Data Down'!$N:$N,'Data Down'!$D:$D,'Summary KPI'!B74,'Data Down'!$R:$R,'Summary KPI'!$AC$7)</f>
        <v>0</v>
      </c>
      <c r="AD74" s="45">
        <f t="shared" si="13"/>
        <v>1</v>
      </c>
      <c r="AE74" s="45">
        <f t="shared" si="14"/>
        <v>0.53194444444444444</v>
      </c>
      <c r="AF74" s="45">
        <f t="shared" si="15"/>
        <v>1</v>
      </c>
      <c r="AG74" s="45">
        <f t="shared" si="16"/>
        <v>0.53194444444444444</v>
      </c>
      <c r="AH74" s="44">
        <f t="shared" si="17"/>
        <v>383</v>
      </c>
      <c r="AI74" s="44">
        <f t="shared" si="18"/>
        <v>383</v>
      </c>
      <c r="AJ74" s="44">
        <f t="shared" si="32"/>
        <v>0</v>
      </c>
      <c r="AK74" s="45">
        <f t="shared" si="20"/>
        <v>0</v>
      </c>
      <c r="AL74" s="45">
        <f t="shared" si="21"/>
        <v>0</v>
      </c>
      <c r="AM74" s="45">
        <f t="shared" si="22"/>
        <v>0</v>
      </c>
      <c r="AN74" s="45">
        <f t="shared" si="23"/>
        <v>0</v>
      </c>
      <c r="AO74" s="45">
        <f t="shared" si="24"/>
        <v>0</v>
      </c>
      <c r="AP74" s="46"/>
      <c r="AQ74" s="52">
        <f t="shared" si="25"/>
        <v>0</v>
      </c>
      <c r="AR74" s="52">
        <f t="shared" si="26"/>
        <v>0</v>
      </c>
      <c r="AS74" s="46"/>
      <c r="AT74" s="46" t="s">
        <v>167</v>
      </c>
      <c r="AU74" s="46"/>
      <c r="AV74" s="48">
        <v>0.85</v>
      </c>
      <c r="AW74" s="49">
        <v>50</v>
      </c>
      <c r="AX74" s="49">
        <v>6</v>
      </c>
    </row>
    <row r="75" spans="1:50" ht="15" customHeight="1">
      <c r="A75" s="38">
        <f t="shared" si="31"/>
        <v>66</v>
      </c>
      <c r="B75" s="53" t="s">
        <v>70</v>
      </c>
      <c r="C75" s="39" t="str">
        <f>VLOOKUP(B75,Sort!B:C,2,FALSE)</f>
        <v>TOWER LAMP</v>
      </c>
      <c r="D75" s="40">
        <f t="array" ref="D75">INDEX(HM_Unit!D:D,MATCH('Summary KPI'!B75,HM_Unit!A:A,0))</f>
        <v>18022</v>
      </c>
      <c r="E75" s="40">
        <f t="array" ref="E75">INDEX(HM_Unit!CD:CD,MATCH('Summary KPI'!B75,HM_Unit!A:A,0))</f>
        <v>18392</v>
      </c>
      <c r="F75" s="41">
        <f t="shared" si="6"/>
        <v>370</v>
      </c>
      <c r="G75" s="41">
        <f t="shared" si="7"/>
        <v>0</v>
      </c>
      <c r="H75" s="41">
        <f t="shared" si="8"/>
        <v>0</v>
      </c>
      <c r="I75" s="41">
        <f t="shared" si="9"/>
        <v>0</v>
      </c>
      <c r="J75" s="41">
        <f t="shared" si="10"/>
        <v>350</v>
      </c>
      <c r="K75" s="41">
        <f t="shared" si="11"/>
        <v>720</v>
      </c>
      <c r="L75" s="41">
        <f t="shared" si="12"/>
        <v>720</v>
      </c>
      <c r="M75" s="42">
        <f>SUMIFS('Data Down'!U:U,'Data Down'!D:D,'Summary KPI'!B75,'Data Down'!Q:Q,'Summary KPI'!$M$8,'Data Down'!$C:$C,"&lt;="&amp;'Summary KPI'!$G$5,'Data Down'!$C:$C,"&gt;="&amp;'Summary KPI'!$E$5)</f>
        <v>0</v>
      </c>
      <c r="N75" s="42">
        <f>SUMIFS('Data Down'!U:U,'Data Down'!D:D,'Summary KPI'!B75,'Data Down'!Q:Q,'Summary KPI'!$N$8,'Data Down'!$C:$C,"&lt;="&amp;'Summary KPI'!$G$5,'Data Down'!$C:$C,"&gt;="&amp;'Summary KPI'!$E$5)</f>
        <v>0</v>
      </c>
      <c r="O75" s="42">
        <f>SUMIFS('Data Down'!U:U,'Data Down'!D:D,'Summary KPI'!B75,'Data Down'!Q:Q,'Summary KPI'!$O$8,'Data Down'!$C:$C,"&lt;="&amp;'Summary KPI'!$G$5,'Data Down'!$C:$C,"&gt;="&amp;'Summary KPI'!$E$5)</f>
        <v>0</v>
      </c>
      <c r="P75" s="43">
        <f>SUMIFS('Data Down'!U:U,'Data Down'!D:D,'Summary KPI'!B75,'Data Down'!Q:Q,'Summary KPI'!$P$8,'Data Down'!$C:$C,"&lt;="&amp;'Summary KPI'!$G$5,'Data Down'!$C:$C,"&gt;="&amp;'Summary KPI'!$E$5)</f>
        <v>0</v>
      </c>
      <c r="Q75" s="41">
        <f>SUMIFS('Data Down'!N:N,'Data Down'!$D:$D,'Summary KPI'!$B75,'Data Down'!$Q:$Q,'Summary KPI'!$Q$8,'Data Down'!$C:$C,"&lt;="&amp;'Summary KPI'!$G$5,'Data Down'!$C:$C,"&gt;="&amp;'Summary KPI'!$E$5)</f>
        <v>0</v>
      </c>
      <c r="R75" s="41">
        <f>SUMIFS('Data Down'!N:N,'Data Down'!D:D,'Summary KPI'!B75,'Data Down'!Q:Q,'Summary KPI'!$R$8,'Data Down'!$C:$C,"&lt;="&amp;'Summary KPI'!$G$5,'Data Down'!$C:$C,"&gt;="&amp;'Summary KPI'!$E$5)</f>
        <v>0</v>
      </c>
      <c r="S75" s="41">
        <f>SUMIFS('Data Down'!N:N,'Data Down'!D:D,'Summary KPI'!B75,'Data Down'!Q:Q,'Summary KPI'!$S$8,'Data Down'!$C:$C,"&lt;="&amp;'Summary KPI'!$G$5,'Data Down'!$C:$C,"&gt;="&amp;'Summary KPI'!$E$5)</f>
        <v>0</v>
      </c>
      <c r="T75" s="41">
        <f>SUMIFS('Data Down'!N:N,'Data Down'!D:D,'Summary KPI'!B75,'Data Down'!Q:Q,'Summary KPI'!$T$8,'Data Down'!$C:$C,"&lt;="&amp;'Summary KPI'!$G$5,'Data Down'!$C:$C,"&gt;="&amp;'Summary KPI'!$E$5)</f>
        <v>0</v>
      </c>
      <c r="U75" s="44">
        <f>+SUMIFS('Data Down'!$N:$N,'Data Down'!$D:$D,'Summary KPI'!B75,'Data Down'!$R:$R,'Summary KPI'!$U$7)</f>
        <v>0</v>
      </c>
      <c r="V75" s="44">
        <f>+SUMIFS('Data Down'!$N:$N,'Data Down'!$D:$D,'Summary KPI'!B75,'Data Down'!$R:$R,'Summary KPI'!$V$7)</f>
        <v>0</v>
      </c>
      <c r="W75" s="44">
        <f>+SUMIFS('Data Down'!$N:$N,'Data Down'!$D:$D,'Summary KPI'!B75,'Data Down'!$R:$R,'Summary KPI'!$W$7)</f>
        <v>0</v>
      </c>
      <c r="X75" s="44">
        <f>+SUMIFS('Data Down'!$N:$N,'Data Down'!$D:$D,'Summary KPI'!B75,'Data Down'!$R:$R,'Summary KPI'!$X$7)</f>
        <v>0</v>
      </c>
      <c r="Y75" s="44">
        <f>+SUMIFS('Data Down'!$N:$N,'Data Down'!$D:$D,'Summary KPI'!B75,'Data Down'!$R:$R,'Summary KPI'!$Y$7)</f>
        <v>0</v>
      </c>
      <c r="Z75" s="44">
        <f>+SUMIFS('Data Down'!$N:$N,'Data Down'!$D:$D,'Summary KPI'!B75,'Data Down'!$R:$R,'Summary KPI'!$Z$7)</f>
        <v>0</v>
      </c>
      <c r="AA75" s="44">
        <f>+SUMIFS('Data Down'!$N:$N,'Data Down'!$D:$D,'Summary KPI'!B75,'Data Down'!$R:$R,'Summary KPI'!$AA$7)</f>
        <v>0</v>
      </c>
      <c r="AB75" s="44">
        <f>+SUMIFS('Data Down'!$N:$N,'Data Down'!$D:$D,'Summary KPI'!B75,'Data Down'!$R:$R,'Summary KPI'!$AB$7)</f>
        <v>0</v>
      </c>
      <c r="AC75" s="44">
        <f>+SUMIFS('Data Down'!$N:$N,'Data Down'!$D:$D,'Summary KPI'!B75,'Data Down'!$R:$R,'Summary KPI'!$AC$7)</f>
        <v>0</v>
      </c>
      <c r="AD75" s="45">
        <f t="shared" si="13"/>
        <v>1</v>
      </c>
      <c r="AE75" s="45">
        <f t="shared" si="14"/>
        <v>0.51388888888888884</v>
      </c>
      <c r="AF75" s="45">
        <f t="shared" si="15"/>
        <v>1</v>
      </c>
      <c r="AG75" s="45">
        <f t="shared" si="16"/>
        <v>0.51388888888888884</v>
      </c>
      <c r="AH75" s="44">
        <f t="shared" si="17"/>
        <v>370</v>
      </c>
      <c r="AI75" s="44">
        <f t="shared" si="18"/>
        <v>370</v>
      </c>
      <c r="AJ75" s="44">
        <f t="shared" si="32"/>
        <v>0</v>
      </c>
      <c r="AK75" s="45">
        <f t="shared" si="20"/>
        <v>0</v>
      </c>
      <c r="AL75" s="45">
        <f t="shared" si="21"/>
        <v>0</v>
      </c>
      <c r="AM75" s="45">
        <f t="shared" si="22"/>
        <v>0</v>
      </c>
      <c r="AN75" s="45">
        <f t="shared" si="23"/>
        <v>0</v>
      </c>
      <c r="AO75" s="45">
        <f t="shared" si="24"/>
        <v>0</v>
      </c>
      <c r="AP75" s="46"/>
      <c r="AQ75" s="52">
        <f t="shared" si="25"/>
        <v>0</v>
      </c>
      <c r="AR75" s="52">
        <f t="shared" si="26"/>
        <v>0</v>
      </c>
      <c r="AS75" s="46"/>
      <c r="AT75" s="46" t="s">
        <v>167</v>
      </c>
      <c r="AU75" s="46"/>
      <c r="AV75" s="48">
        <v>0.85</v>
      </c>
      <c r="AW75" s="49">
        <v>50</v>
      </c>
      <c r="AX75" s="49">
        <v>6</v>
      </c>
    </row>
    <row r="76" spans="1:50" ht="15" customHeight="1">
      <c r="A76" s="38">
        <f t="shared" si="31"/>
        <v>67</v>
      </c>
      <c r="B76" s="53" t="s">
        <v>71</v>
      </c>
      <c r="C76" s="39" t="str">
        <f>VLOOKUP(B76,Sort!B:C,2,FALSE)</f>
        <v>TOWER LAMP</v>
      </c>
      <c r="D76" s="40">
        <f t="array" ref="D76">INDEX(HM_Unit!D:D,MATCH('Summary KPI'!B76,HM_Unit!A:A,0))</f>
        <v>16854</v>
      </c>
      <c r="E76" s="40">
        <f t="array" ref="E76">INDEX(HM_Unit!CD:CD,MATCH('Summary KPI'!B76,HM_Unit!A:A,0))</f>
        <v>17136</v>
      </c>
      <c r="F76" s="41">
        <f t="shared" si="6"/>
        <v>282</v>
      </c>
      <c r="G76" s="41">
        <f t="shared" si="7"/>
        <v>0</v>
      </c>
      <c r="H76" s="41">
        <f t="shared" si="8"/>
        <v>0</v>
      </c>
      <c r="I76" s="41">
        <f t="shared" si="9"/>
        <v>0</v>
      </c>
      <c r="J76" s="41">
        <f t="shared" si="10"/>
        <v>438</v>
      </c>
      <c r="K76" s="41">
        <f t="shared" si="11"/>
        <v>720</v>
      </c>
      <c r="L76" s="41">
        <f t="shared" si="12"/>
        <v>720</v>
      </c>
      <c r="M76" s="42">
        <f>SUMIFS('Data Down'!U:U,'Data Down'!D:D,'Summary KPI'!B76,'Data Down'!Q:Q,'Summary KPI'!$M$8,'Data Down'!$C:$C,"&lt;="&amp;'Summary KPI'!$G$5,'Data Down'!$C:$C,"&gt;="&amp;'Summary KPI'!$E$5)</f>
        <v>0</v>
      </c>
      <c r="N76" s="42">
        <f>SUMIFS('Data Down'!U:U,'Data Down'!D:D,'Summary KPI'!B76,'Data Down'!Q:Q,'Summary KPI'!$N$8,'Data Down'!$C:$C,"&lt;="&amp;'Summary KPI'!$G$5,'Data Down'!$C:$C,"&gt;="&amp;'Summary KPI'!$E$5)</f>
        <v>0</v>
      </c>
      <c r="O76" s="42">
        <f>SUMIFS('Data Down'!U:U,'Data Down'!D:D,'Summary KPI'!B76,'Data Down'!Q:Q,'Summary KPI'!$O$8,'Data Down'!$C:$C,"&lt;="&amp;'Summary KPI'!$G$5,'Data Down'!$C:$C,"&gt;="&amp;'Summary KPI'!$E$5)</f>
        <v>0</v>
      </c>
      <c r="P76" s="43">
        <f>SUMIFS('Data Down'!U:U,'Data Down'!D:D,'Summary KPI'!B76,'Data Down'!Q:Q,'Summary KPI'!$P$8,'Data Down'!$C:$C,"&lt;="&amp;'Summary KPI'!$G$5,'Data Down'!$C:$C,"&gt;="&amp;'Summary KPI'!$E$5)</f>
        <v>0</v>
      </c>
      <c r="Q76" s="41">
        <f>SUMIFS('Data Down'!N:N,'Data Down'!$D:$D,'Summary KPI'!$B76,'Data Down'!$Q:$Q,'Summary KPI'!$Q$8,'Data Down'!$C:$C,"&lt;="&amp;'Summary KPI'!$G$5,'Data Down'!$C:$C,"&gt;="&amp;'Summary KPI'!$E$5)</f>
        <v>0</v>
      </c>
      <c r="R76" s="41">
        <f>SUMIFS('Data Down'!N:N,'Data Down'!D:D,'Summary KPI'!B76,'Data Down'!Q:Q,'Summary KPI'!$R$8,'Data Down'!$C:$C,"&lt;="&amp;'Summary KPI'!$G$5,'Data Down'!$C:$C,"&gt;="&amp;'Summary KPI'!$E$5)</f>
        <v>0</v>
      </c>
      <c r="S76" s="41">
        <f>SUMIFS('Data Down'!N:N,'Data Down'!D:D,'Summary KPI'!B76,'Data Down'!Q:Q,'Summary KPI'!$S$8,'Data Down'!$C:$C,"&lt;="&amp;'Summary KPI'!$G$5,'Data Down'!$C:$C,"&gt;="&amp;'Summary KPI'!$E$5)</f>
        <v>0</v>
      </c>
      <c r="T76" s="41">
        <f>SUMIFS('Data Down'!N:N,'Data Down'!D:D,'Summary KPI'!B76,'Data Down'!Q:Q,'Summary KPI'!$T$8,'Data Down'!$C:$C,"&lt;="&amp;'Summary KPI'!$G$5,'Data Down'!$C:$C,"&gt;="&amp;'Summary KPI'!$E$5)</f>
        <v>0</v>
      </c>
      <c r="U76" s="44">
        <f>+SUMIFS('Data Down'!$N:$N,'Data Down'!$D:$D,'Summary KPI'!B76,'Data Down'!$R:$R,'Summary KPI'!$U$7)</f>
        <v>0</v>
      </c>
      <c r="V76" s="44">
        <f>+SUMIFS('Data Down'!$N:$N,'Data Down'!$D:$D,'Summary KPI'!B76,'Data Down'!$R:$R,'Summary KPI'!$V$7)</f>
        <v>0</v>
      </c>
      <c r="W76" s="44">
        <f>+SUMIFS('Data Down'!$N:$N,'Data Down'!$D:$D,'Summary KPI'!B76,'Data Down'!$R:$R,'Summary KPI'!$W$7)</f>
        <v>0</v>
      </c>
      <c r="X76" s="44">
        <f>+SUMIFS('Data Down'!$N:$N,'Data Down'!$D:$D,'Summary KPI'!B76,'Data Down'!$R:$R,'Summary KPI'!$X$7)</f>
        <v>0</v>
      </c>
      <c r="Y76" s="44">
        <f>+SUMIFS('Data Down'!$N:$N,'Data Down'!$D:$D,'Summary KPI'!B76,'Data Down'!$R:$R,'Summary KPI'!$Y$7)</f>
        <v>0</v>
      </c>
      <c r="Z76" s="44">
        <f>+SUMIFS('Data Down'!$N:$N,'Data Down'!$D:$D,'Summary KPI'!B76,'Data Down'!$R:$R,'Summary KPI'!$Z$7)</f>
        <v>0</v>
      </c>
      <c r="AA76" s="44">
        <f>+SUMIFS('Data Down'!$N:$N,'Data Down'!$D:$D,'Summary KPI'!B76,'Data Down'!$R:$R,'Summary KPI'!$AA$7)</f>
        <v>0</v>
      </c>
      <c r="AB76" s="44">
        <f>+SUMIFS('Data Down'!$N:$N,'Data Down'!$D:$D,'Summary KPI'!B76,'Data Down'!$R:$R,'Summary KPI'!$AB$7)</f>
        <v>0</v>
      </c>
      <c r="AC76" s="44">
        <f>+SUMIFS('Data Down'!$N:$N,'Data Down'!$D:$D,'Summary KPI'!B76,'Data Down'!$R:$R,'Summary KPI'!$AC$7)</f>
        <v>0</v>
      </c>
      <c r="AD76" s="45">
        <f t="shared" si="13"/>
        <v>1</v>
      </c>
      <c r="AE76" s="45">
        <f t="shared" si="14"/>
        <v>0.39166666666666666</v>
      </c>
      <c r="AF76" s="45">
        <f t="shared" si="15"/>
        <v>1</v>
      </c>
      <c r="AG76" s="45">
        <f t="shared" si="16"/>
        <v>0.39166666666666666</v>
      </c>
      <c r="AH76" s="44">
        <f t="shared" si="17"/>
        <v>282</v>
      </c>
      <c r="AI76" s="44">
        <f t="shared" si="18"/>
        <v>282</v>
      </c>
      <c r="AJ76" s="44">
        <f t="shared" si="32"/>
        <v>0</v>
      </c>
      <c r="AK76" s="45">
        <f t="shared" si="20"/>
        <v>0</v>
      </c>
      <c r="AL76" s="45">
        <f t="shared" si="21"/>
        <v>0</v>
      </c>
      <c r="AM76" s="45">
        <f t="shared" si="22"/>
        <v>0</v>
      </c>
      <c r="AN76" s="45">
        <f t="shared" si="23"/>
        <v>0</v>
      </c>
      <c r="AO76" s="45">
        <f t="shared" si="24"/>
        <v>0</v>
      </c>
      <c r="AP76" s="46"/>
      <c r="AQ76" s="52">
        <f t="shared" si="25"/>
        <v>0</v>
      </c>
      <c r="AR76" s="52">
        <f t="shared" si="26"/>
        <v>0</v>
      </c>
      <c r="AS76" s="46"/>
      <c r="AT76" s="46" t="s">
        <v>167</v>
      </c>
      <c r="AU76" s="46"/>
      <c r="AV76" s="48">
        <v>0.85</v>
      </c>
      <c r="AW76" s="49">
        <v>50</v>
      </c>
      <c r="AX76" s="49">
        <v>6</v>
      </c>
    </row>
    <row r="77" spans="1:50" ht="15" customHeight="1">
      <c r="A77" s="38">
        <f t="shared" si="31"/>
        <v>68</v>
      </c>
      <c r="B77" s="53" t="s">
        <v>72</v>
      </c>
      <c r="C77" s="39" t="str">
        <f>VLOOKUP(B77,Sort!B:C,2,FALSE)</f>
        <v>TOWER LAMP</v>
      </c>
      <c r="D77" s="40">
        <f t="array" ref="D77">INDEX(HM_Unit!D:D,MATCH('Summary KPI'!B77,HM_Unit!A:A,0))</f>
        <v>17639</v>
      </c>
      <c r="E77" s="40">
        <f t="array" ref="E77">INDEX(HM_Unit!CD:CD,MATCH('Summary KPI'!B77,HM_Unit!A:A,0))</f>
        <v>18007</v>
      </c>
      <c r="F77" s="41">
        <f t="shared" si="6"/>
        <v>368</v>
      </c>
      <c r="G77" s="41">
        <f t="shared" si="7"/>
        <v>0</v>
      </c>
      <c r="H77" s="41">
        <f t="shared" si="8"/>
        <v>0</v>
      </c>
      <c r="I77" s="41">
        <f t="shared" si="9"/>
        <v>0</v>
      </c>
      <c r="J77" s="41">
        <f t="shared" si="10"/>
        <v>352</v>
      </c>
      <c r="K77" s="41">
        <f t="shared" si="11"/>
        <v>720</v>
      </c>
      <c r="L77" s="41">
        <f t="shared" si="12"/>
        <v>720</v>
      </c>
      <c r="M77" s="42">
        <f>SUMIFS('Data Down'!U:U,'Data Down'!D:D,'Summary KPI'!B77,'Data Down'!Q:Q,'Summary KPI'!$M$8,'Data Down'!$C:$C,"&lt;="&amp;'Summary KPI'!$G$5,'Data Down'!$C:$C,"&gt;="&amp;'Summary KPI'!$E$5)</f>
        <v>0</v>
      </c>
      <c r="N77" s="42">
        <f>SUMIFS('Data Down'!U:U,'Data Down'!D:D,'Summary KPI'!B77,'Data Down'!Q:Q,'Summary KPI'!$N$8,'Data Down'!$C:$C,"&lt;="&amp;'Summary KPI'!$G$5,'Data Down'!$C:$C,"&gt;="&amp;'Summary KPI'!$E$5)</f>
        <v>0</v>
      </c>
      <c r="O77" s="42">
        <f>SUMIFS('Data Down'!U:U,'Data Down'!D:D,'Summary KPI'!B77,'Data Down'!Q:Q,'Summary KPI'!$O$8,'Data Down'!$C:$C,"&lt;="&amp;'Summary KPI'!$G$5,'Data Down'!$C:$C,"&gt;="&amp;'Summary KPI'!$E$5)</f>
        <v>0</v>
      </c>
      <c r="P77" s="43">
        <f>SUMIFS('Data Down'!U:U,'Data Down'!D:D,'Summary KPI'!B77,'Data Down'!Q:Q,'Summary KPI'!$P$8,'Data Down'!$C:$C,"&lt;="&amp;'Summary KPI'!$G$5,'Data Down'!$C:$C,"&gt;="&amp;'Summary KPI'!$E$5)</f>
        <v>0</v>
      </c>
      <c r="Q77" s="41">
        <f>SUMIFS('Data Down'!N:N,'Data Down'!$D:$D,'Summary KPI'!$B77,'Data Down'!$Q:$Q,'Summary KPI'!$Q$8,'Data Down'!$C:$C,"&lt;="&amp;'Summary KPI'!$G$5,'Data Down'!$C:$C,"&gt;="&amp;'Summary KPI'!$E$5)</f>
        <v>0</v>
      </c>
      <c r="R77" s="41">
        <f>SUMIFS('Data Down'!N:N,'Data Down'!D:D,'Summary KPI'!B77,'Data Down'!Q:Q,'Summary KPI'!$R$8,'Data Down'!$C:$C,"&lt;="&amp;'Summary KPI'!$G$5,'Data Down'!$C:$C,"&gt;="&amp;'Summary KPI'!$E$5)</f>
        <v>0</v>
      </c>
      <c r="S77" s="41">
        <f>SUMIFS('Data Down'!N:N,'Data Down'!D:D,'Summary KPI'!B77,'Data Down'!Q:Q,'Summary KPI'!$S$8,'Data Down'!$C:$C,"&lt;="&amp;'Summary KPI'!$G$5,'Data Down'!$C:$C,"&gt;="&amp;'Summary KPI'!$E$5)</f>
        <v>0</v>
      </c>
      <c r="T77" s="41">
        <f>SUMIFS('Data Down'!N:N,'Data Down'!D:D,'Summary KPI'!B77,'Data Down'!Q:Q,'Summary KPI'!$T$8,'Data Down'!$C:$C,"&lt;="&amp;'Summary KPI'!$G$5,'Data Down'!$C:$C,"&gt;="&amp;'Summary KPI'!$E$5)</f>
        <v>0</v>
      </c>
      <c r="U77" s="44">
        <f>+SUMIFS('Data Down'!$N:$N,'Data Down'!$D:$D,'Summary KPI'!B77,'Data Down'!$R:$R,'Summary KPI'!$U$7)</f>
        <v>0</v>
      </c>
      <c r="V77" s="44">
        <f>+SUMIFS('Data Down'!$N:$N,'Data Down'!$D:$D,'Summary KPI'!B77,'Data Down'!$R:$R,'Summary KPI'!$V$7)</f>
        <v>0</v>
      </c>
      <c r="W77" s="44">
        <f>+SUMIFS('Data Down'!$N:$N,'Data Down'!$D:$D,'Summary KPI'!B77,'Data Down'!$R:$R,'Summary KPI'!$W$7)</f>
        <v>0</v>
      </c>
      <c r="X77" s="44">
        <f>+SUMIFS('Data Down'!$N:$N,'Data Down'!$D:$D,'Summary KPI'!B77,'Data Down'!$R:$R,'Summary KPI'!$X$7)</f>
        <v>0</v>
      </c>
      <c r="Y77" s="44">
        <f>+SUMIFS('Data Down'!$N:$N,'Data Down'!$D:$D,'Summary KPI'!B77,'Data Down'!$R:$R,'Summary KPI'!$Y$7)</f>
        <v>0</v>
      </c>
      <c r="Z77" s="44">
        <f>+SUMIFS('Data Down'!$N:$N,'Data Down'!$D:$D,'Summary KPI'!B77,'Data Down'!$R:$R,'Summary KPI'!$Z$7)</f>
        <v>0</v>
      </c>
      <c r="AA77" s="44">
        <f>+SUMIFS('Data Down'!$N:$N,'Data Down'!$D:$D,'Summary KPI'!B77,'Data Down'!$R:$R,'Summary KPI'!$AA$7)</f>
        <v>0</v>
      </c>
      <c r="AB77" s="44">
        <f>+SUMIFS('Data Down'!$N:$N,'Data Down'!$D:$D,'Summary KPI'!B77,'Data Down'!$R:$R,'Summary KPI'!$AB$7)</f>
        <v>0</v>
      </c>
      <c r="AC77" s="44">
        <f>+SUMIFS('Data Down'!$N:$N,'Data Down'!$D:$D,'Summary KPI'!B77,'Data Down'!$R:$R,'Summary KPI'!$AC$7)</f>
        <v>0</v>
      </c>
      <c r="AD77" s="45">
        <f t="shared" si="13"/>
        <v>1</v>
      </c>
      <c r="AE77" s="45">
        <f t="shared" si="14"/>
        <v>0.51111111111111107</v>
      </c>
      <c r="AF77" s="45">
        <f t="shared" si="15"/>
        <v>1</v>
      </c>
      <c r="AG77" s="45">
        <f t="shared" si="16"/>
        <v>0.51111111111111107</v>
      </c>
      <c r="AH77" s="44">
        <f t="shared" si="17"/>
        <v>368</v>
      </c>
      <c r="AI77" s="44">
        <f t="shared" si="18"/>
        <v>368</v>
      </c>
      <c r="AJ77" s="44">
        <f t="shared" si="32"/>
        <v>0</v>
      </c>
      <c r="AK77" s="45">
        <f t="shared" si="20"/>
        <v>0</v>
      </c>
      <c r="AL77" s="45">
        <f t="shared" si="21"/>
        <v>0</v>
      </c>
      <c r="AM77" s="45">
        <f t="shared" si="22"/>
        <v>0</v>
      </c>
      <c r="AN77" s="45">
        <f t="shared" si="23"/>
        <v>0</v>
      </c>
      <c r="AO77" s="45">
        <f t="shared" si="24"/>
        <v>0</v>
      </c>
      <c r="AP77" s="46"/>
      <c r="AQ77" s="52">
        <f t="shared" si="25"/>
        <v>0</v>
      </c>
      <c r="AR77" s="52">
        <f t="shared" si="26"/>
        <v>0</v>
      </c>
      <c r="AS77" s="46"/>
      <c r="AT77" s="46" t="s">
        <v>167</v>
      </c>
      <c r="AU77" s="46"/>
      <c r="AV77" s="48">
        <v>0.85</v>
      </c>
      <c r="AW77" s="49">
        <v>50</v>
      </c>
      <c r="AX77" s="49">
        <v>6</v>
      </c>
    </row>
    <row r="78" spans="1:50" ht="15" customHeight="1">
      <c r="A78" s="38">
        <f t="shared" si="31"/>
        <v>69</v>
      </c>
      <c r="B78" s="53" t="s">
        <v>73</v>
      </c>
      <c r="C78" s="39" t="str">
        <f>VLOOKUP(B78,Sort!B:C,2,FALSE)</f>
        <v>TOWER LAMP</v>
      </c>
      <c r="D78" s="40">
        <f t="array" ref="D78">INDEX(HM_Unit!D:D,MATCH('Summary KPI'!B78,HM_Unit!A:A,0))</f>
        <v>17535</v>
      </c>
      <c r="E78" s="40">
        <f t="array" ref="E78">INDEX(HM_Unit!CD:CD,MATCH('Summary KPI'!B78,HM_Unit!A:A,0))</f>
        <v>17803</v>
      </c>
      <c r="F78" s="41">
        <f t="shared" si="6"/>
        <v>268</v>
      </c>
      <c r="G78" s="41">
        <f t="shared" si="7"/>
        <v>0</v>
      </c>
      <c r="H78" s="41">
        <f t="shared" si="8"/>
        <v>0</v>
      </c>
      <c r="I78" s="41">
        <f t="shared" si="9"/>
        <v>0</v>
      </c>
      <c r="J78" s="41">
        <f t="shared" si="10"/>
        <v>452</v>
      </c>
      <c r="K78" s="41">
        <f t="shared" si="11"/>
        <v>720</v>
      </c>
      <c r="L78" s="41">
        <f t="shared" si="12"/>
        <v>720</v>
      </c>
      <c r="M78" s="42">
        <f>SUMIFS('Data Down'!U:U,'Data Down'!D:D,'Summary KPI'!B78,'Data Down'!Q:Q,'Summary KPI'!$M$8,'Data Down'!$C:$C,"&lt;="&amp;'Summary KPI'!$G$5,'Data Down'!$C:$C,"&gt;="&amp;'Summary KPI'!$E$5)</f>
        <v>0</v>
      </c>
      <c r="N78" s="42">
        <f>SUMIFS('Data Down'!U:U,'Data Down'!D:D,'Summary KPI'!B78,'Data Down'!Q:Q,'Summary KPI'!$N$8,'Data Down'!$C:$C,"&lt;="&amp;'Summary KPI'!$G$5,'Data Down'!$C:$C,"&gt;="&amp;'Summary KPI'!$E$5)</f>
        <v>0</v>
      </c>
      <c r="O78" s="42">
        <f>SUMIFS('Data Down'!U:U,'Data Down'!D:D,'Summary KPI'!B78,'Data Down'!Q:Q,'Summary KPI'!$O$8,'Data Down'!$C:$C,"&lt;="&amp;'Summary KPI'!$G$5,'Data Down'!$C:$C,"&gt;="&amp;'Summary KPI'!$E$5)</f>
        <v>0</v>
      </c>
      <c r="P78" s="43">
        <f>SUMIFS('Data Down'!U:U,'Data Down'!D:D,'Summary KPI'!B78,'Data Down'!Q:Q,'Summary KPI'!$P$8,'Data Down'!$C:$C,"&lt;="&amp;'Summary KPI'!$G$5,'Data Down'!$C:$C,"&gt;="&amp;'Summary KPI'!$E$5)</f>
        <v>0</v>
      </c>
      <c r="Q78" s="41">
        <f>SUMIFS('Data Down'!N:N,'Data Down'!$D:$D,'Summary KPI'!$B78,'Data Down'!$Q:$Q,'Summary KPI'!$Q$8,'Data Down'!$C:$C,"&lt;="&amp;'Summary KPI'!$G$5,'Data Down'!$C:$C,"&gt;="&amp;'Summary KPI'!$E$5)</f>
        <v>0</v>
      </c>
      <c r="R78" s="41">
        <f>SUMIFS('Data Down'!N:N,'Data Down'!D:D,'Summary KPI'!B78,'Data Down'!Q:Q,'Summary KPI'!$R$8,'Data Down'!$C:$C,"&lt;="&amp;'Summary KPI'!$G$5,'Data Down'!$C:$C,"&gt;="&amp;'Summary KPI'!$E$5)</f>
        <v>0</v>
      </c>
      <c r="S78" s="41">
        <f>SUMIFS('Data Down'!N:N,'Data Down'!D:D,'Summary KPI'!B78,'Data Down'!Q:Q,'Summary KPI'!$S$8,'Data Down'!$C:$C,"&lt;="&amp;'Summary KPI'!$G$5,'Data Down'!$C:$C,"&gt;="&amp;'Summary KPI'!$E$5)</f>
        <v>0</v>
      </c>
      <c r="T78" s="41">
        <f>SUMIFS('Data Down'!N:N,'Data Down'!D:D,'Summary KPI'!B78,'Data Down'!Q:Q,'Summary KPI'!$T$8,'Data Down'!$C:$C,"&lt;="&amp;'Summary KPI'!$G$5,'Data Down'!$C:$C,"&gt;="&amp;'Summary KPI'!$E$5)</f>
        <v>0</v>
      </c>
      <c r="U78" s="44">
        <f>+SUMIFS('Data Down'!$N:$N,'Data Down'!$D:$D,'Summary KPI'!B78,'Data Down'!$R:$R,'Summary KPI'!$U$7)</f>
        <v>0</v>
      </c>
      <c r="V78" s="44">
        <f>+SUMIFS('Data Down'!$N:$N,'Data Down'!$D:$D,'Summary KPI'!B78,'Data Down'!$R:$R,'Summary KPI'!$V$7)</f>
        <v>0</v>
      </c>
      <c r="W78" s="44">
        <f>+SUMIFS('Data Down'!$N:$N,'Data Down'!$D:$D,'Summary KPI'!B78,'Data Down'!$R:$R,'Summary KPI'!$W$7)</f>
        <v>0</v>
      </c>
      <c r="X78" s="44">
        <f>+SUMIFS('Data Down'!$N:$N,'Data Down'!$D:$D,'Summary KPI'!B78,'Data Down'!$R:$R,'Summary KPI'!$X$7)</f>
        <v>0</v>
      </c>
      <c r="Y78" s="44">
        <f>+SUMIFS('Data Down'!$N:$N,'Data Down'!$D:$D,'Summary KPI'!B78,'Data Down'!$R:$R,'Summary KPI'!$Y$7)</f>
        <v>0</v>
      </c>
      <c r="Z78" s="44">
        <f>+SUMIFS('Data Down'!$N:$N,'Data Down'!$D:$D,'Summary KPI'!B78,'Data Down'!$R:$R,'Summary KPI'!$Z$7)</f>
        <v>0</v>
      </c>
      <c r="AA78" s="44">
        <f>+SUMIFS('Data Down'!$N:$N,'Data Down'!$D:$D,'Summary KPI'!B78,'Data Down'!$R:$R,'Summary KPI'!$AA$7)</f>
        <v>0</v>
      </c>
      <c r="AB78" s="44">
        <f>+SUMIFS('Data Down'!$N:$N,'Data Down'!$D:$D,'Summary KPI'!B78,'Data Down'!$R:$R,'Summary KPI'!$AB$7)</f>
        <v>0</v>
      </c>
      <c r="AC78" s="44">
        <f>+SUMIFS('Data Down'!$N:$N,'Data Down'!$D:$D,'Summary KPI'!B78,'Data Down'!$R:$R,'Summary KPI'!$AC$7)</f>
        <v>0</v>
      </c>
      <c r="AD78" s="45">
        <f t="shared" si="13"/>
        <v>1</v>
      </c>
      <c r="AE78" s="45">
        <f t="shared" si="14"/>
        <v>0.37222222222222223</v>
      </c>
      <c r="AF78" s="45">
        <f t="shared" si="15"/>
        <v>1</v>
      </c>
      <c r="AG78" s="45">
        <f t="shared" si="16"/>
        <v>0.37222222222222223</v>
      </c>
      <c r="AH78" s="44">
        <f t="shared" si="17"/>
        <v>268</v>
      </c>
      <c r="AI78" s="44">
        <f t="shared" si="18"/>
        <v>268</v>
      </c>
      <c r="AJ78" s="44">
        <f t="shared" si="32"/>
        <v>0</v>
      </c>
      <c r="AK78" s="45">
        <f t="shared" si="20"/>
        <v>0</v>
      </c>
      <c r="AL78" s="45">
        <f t="shared" si="21"/>
        <v>0</v>
      </c>
      <c r="AM78" s="45">
        <f t="shared" si="22"/>
        <v>0</v>
      </c>
      <c r="AN78" s="45">
        <f t="shared" si="23"/>
        <v>0</v>
      </c>
      <c r="AO78" s="45">
        <f t="shared" si="24"/>
        <v>0</v>
      </c>
      <c r="AP78" s="46"/>
      <c r="AQ78" s="52">
        <f t="shared" si="25"/>
        <v>0</v>
      </c>
      <c r="AR78" s="52">
        <f t="shared" si="26"/>
        <v>0</v>
      </c>
      <c r="AS78" s="46"/>
      <c r="AT78" s="46" t="s">
        <v>167</v>
      </c>
      <c r="AU78" s="46"/>
      <c r="AV78" s="48">
        <v>0.85</v>
      </c>
      <c r="AW78" s="49">
        <v>50</v>
      </c>
      <c r="AX78" s="49">
        <v>6</v>
      </c>
    </row>
    <row r="79" spans="1:50" ht="15" customHeight="1">
      <c r="A79" s="38">
        <f t="shared" si="31"/>
        <v>70</v>
      </c>
      <c r="B79" s="53" t="s">
        <v>74</v>
      </c>
      <c r="C79" s="39" t="str">
        <f>VLOOKUP(B79,Sort!B:C,2,FALSE)</f>
        <v>TOWER LAMP</v>
      </c>
      <c r="D79" s="40">
        <f t="array" ref="D79">INDEX(HM_Unit!D:D,MATCH('Summary KPI'!B79,HM_Unit!A:A,0))</f>
        <v>21328</v>
      </c>
      <c r="E79" s="40">
        <f t="array" ref="E79">INDEX(HM_Unit!CD:CD,MATCH('Summary KPI'!B79,HM_Unit!A:A,0))</f>
        <v>21661</v>
      </c>
      <c r="F79" s="41">
        <f t="shared" si="6"/>
        <v>333</v>
      </c>
      <c r="G79" s="41">
        <f t="shared" si="7"/>
        <v>0</v>
      </c>
      <c r="H79" s="41">
        <f t="shared" si="8"/>
        <v>0</v>
      </c>
      <c r="I79" s="41">
        <f t="shared" si="9"/>
        <v>0</v>
      </c>
      <c r="J79" s="41">
        <f t="shared" si="10"/>
        <v>387</v>
      </c>
      <c r="K79" s="41">
        <f t="shared" si="11"/>
        <v>720</v>
      </c>
      <c r="L79" s="41">
        <f t="shared" si="12"/>
        <v>720</v>
      </c>
      <c r="M79" s="42">
        <f>SUMIFS('Data Down'!U:U,'Data Down'!D:D,'Summary KPI'!B79,'Data Down'!Q:Q,'Summary KPI'!$M$8,'Data Down'!$C:$C,"&lt;="&amp;'Summary KPI'!$G$5,'Data Down'!$C:$C,"&gt;="&amp;'Summary KPI'!$E$5)</f>
        <v>0</v>
      </c>
      <c r="N79" s="42">
        <f>SUMIFS('Data Down'!U:U,'Data Down'!D:D,'Summary KPI'!B79,'Data Down'!Q:Q,'Summary KPI'!$N$8,'Data Down'!$C:$C,"&lt;="&amp;'Summary KPI'!$G$5,'Data Down'!$C:$C,"&gt;="&amp;'Summary KPI'!$E$5)</f>
        <v>0</v>
      </c>
      <c r="O79" s="42">
        <f>SUMIFS('Data Down'!U:U,'Data Down'!D:D,'Summary KPI'!B79,'Data Down'!Q:Q,'Summary KPI'!$O$8,'Data Down'!$C:$C,"&lt;="&amp;'Summary KPI'!$G$5,'Data Down'!$C:$C,"&gt;="&amp;'Summary KPI'!$E$5)</f>
        <v>0</v>
      </c>
      <c r="P79" s="43">
        <f>SUMIFS('Data Down'!U:U,'Data Down'!D:D,'Summary KPI'!B79,'Data Down'!Q:Q,'Summary KPI'!$P$8,'Data Down'!$C:$C,"&lt;="&amp;'Summary KPI'!$G$5,'Data Down'!$C:$C,"&gt;="&amp;'Summary KPI'!$E$5)</f>
        <v>0</v>
      </c>
      <c r="Q79" s="41">
        <f>SUMIFS('Data Down'!N:N,'Data Down'!$D:$D,'Summary KPI'!$B79,'Data Down'!$Q:$Q,'Summary KPI'!$Q$8,'Data Down'!$C:$C,"&lt;="&amp;'Summary KPI'!$G$5,'Data Down'!$C:$C,"&gt;="&amp;'Summary KPI'!$E$5)</f>
        <v>0</v>
      </c>
      <c r="R79" s="41">
        <f>SUMIFS('Data Down'!N:N,'Data Down'!D:D,'Summary KPI'!B79,'Data Down'!Q:Q,'Summary KPI'!$R$8,'Data Down'!$C:$C,"&lt;="&amp;'Summary KPI'!$G$5,'Data Down'!$C:$C,"&gt;="&amp;'Summary KPI'!$E$5)</f>
        <v>0</v>
      </c>
      <c r="S79" s="41">
        <f>SUMIFS('Data Down'!N:N,'Data Down'!D:D,'Summary KPI'!B79,'Data Down'!Q:Q,'Summary KPI'!$S$8,'Data Down'!$C:$C,"&lt;="&amp;'Summary KPI'!$G$5,'Data Down'!$C:$C,"&gt;="&amp;'Summary KPI'!$E$5)</f>
        <v>0</v>
      </c>
      <c r="T79" s="41">
        <f>SUMIFS('Data Down'!N:N,'Data Down'!D:D,'Summary KPI'!B79,'Data Down'!Q:Q,'Summary KPI'!$T$8,'Data Down'!$C:$C,"&lt;="&amp;'Summary KPI'!$G$5,'Data Down'!$C:$C,"&gt;="&amp;'Summary KPI'!$E$5)</f>
        <v>0</v>
      </c>
      <c r="U79" s="44">
        <f>+SUMIFS('Data Down'!$N:$N,'Data Down'!$D:$D,'Summary KPI'!B79,'Data Down'!$R:$R,'Summary KPI'!$U$7)</f>
        <v>0</v>
      </c>
      <c r="V79" s="44">
        <f>+SUMIFS('Data Down'!$N:$N,'Data Down'!$D:$D,'Summary KPI'!B79,'Data Down'!$R:$R,'Summary KPI'!$V$7)</f>
        <v>0</v>
      </c>
      <c r="W79" s="44">
        <f>+SUMIFS('Data Down'!$N:$N,'Data Down'!$D:$D,'Summary KPI'!B79,'Data Down'!$R:$R,'Summary KPI'!$W$7)</f>
        <v>0</v>
      </c>
      <c r="X79" s="44">
        <f>+SUMIFS('Data Down'!$N:$N,'Data Down'!$D:$D,'Summary KPI'!B79,'Data Down'!$R:$R,'Summary KPI'!$X$7)</f>
        <v>0</v>
      </c>
      <c r="Y79" s="44">
        <f>+SUMIFS('Data Down'!$N:$N,'Data Down'!$D:$D,'Summary KPI'!B79,'Data Down'!$R:$R,'Summary KPI'!$Y$7)</f>
        <v>0</v>
      </c>
      <c r="Z79" s="44">
        <f>+SUMIFS('Data Down'!$N:$N,'Data Down'!$D:$D,'Summary KPI'!B79,'Data Down'!$R:$R,'Summary KPI'!$Z$7)</f>
        <v>0</v>
      </c>
      <c r="AA79" s="44">
        <f>+SUMIFS('Data Down'!$N:$N,'Data Down'!$D:$D,'Summary KPI'!B79,'Data Down'!$R:$R,'Summary KPI'!$AA$7)</f>
        <v>0</v>
      </c>
      <c r="AB79" s="44">
        <f>+SUMIFS('Data Down'!$N:$N,'Data Down'!$D:$D,'Summary KPI'!B79,'Data Down'!$R:$R,'Summary KPI'!$AB$7)</f>
        <v>0</v>
      </c>
      <c r="AC79" s="44">
        <f>+SUMIFS('Data Down'!$N:$N,'Data Down'!$D:$D,'Summary KPI'!B79,'Data Down'!$R:$R,'Summary KPI'!$AC$7)</f>
        <v>0</v>
      </c>
      <c r="AD79" s="45">
        <f t="shared" si="13"/>
        <v>1</v>
      </c>
      <c r="AE79" s="45">
        <f t="shared" si="14"/>
        <v>0.46250000000000002</v>
      </c>
      <c r="AF79" s="45">
        <f t="shared" si="15"/>
        <v>1</v>
      </c>
      <c r="AG79" s="45">
        <f t="shared" si="16"/>
        <v>0.46250000000000002</v>
      </c>
      <c r="AH79" s="44">
        <f t="shared" si="17"/>
        <v>333</v>
      </c>
      <c r="AI79" s="44">
        <f t="shared" si="18"/>
        <v>333</v>
      </c>
      <c r="AJ79" s="44">
        <f t="shared" si="32"/>
        <v>0</v>
      </c>
      <c r="AK79" s="45">
        <f t="shared" si="20"/>
        <v>0</v>
      </c>
      <c r="AL79" s="45">
        <f t="shared" si="21"/>
        <v>0</v>
      </c>
      <c r="AM79" s="45">
        <f t="shared" si="22"/>
        <v>0</v>
      </c>
      <c r="AN79" s="45">
        <f t="shared" si="23"/>
        <v>0</v>
      </c>
      <c r="AO79" s="45">
        <f t="shared" si="24"/>
        <v>0</v>
      </c>
      <c r="AP79" s="46"/>
      <c r="AQ79" s="52">
        <f t="shared" si="25"/>
        <v>0</v>
      </c>
      <c r="AR79" s="52">
        <f t="shared" si="26"/>
        <v>0</v>
      </c>
      <c r="AS79" s="46"/>
      <c r="AT79" s="46" t="s">
        <v>167</v>
      </c>
      <c r="AU79" s="46"/>
      <c r="AV79" s="48">
        <v>0.85</v>
      </c>
      <c r="AW79" s="49">
        <v>50</v>
      </c>
      <c r="AX79" s="49">
        <v>6</v>
      </c>
    </row>
    <row r="80" spans="1:50" ht="15" customHeight="1">
      <c r="A80" s="38">
        <f t="shared" si="31"/>
        <v>71</v>
      </c>
      <c r="B80" s="53" t="s">
        <v>75</v>
      </c>
      <c r="C80" s="39" t="str">
        <f>VLOOKUP(B80,Sort!B:C,2,FALSE)</f>
        <v>TOWER LAMP</v>
      </c>
      <c r="D80" s="40">
        <f t="array" ref="D80">INDEX(HM_Unit!D:D,MATCH('Summary KPI'!B80,HM_Unit!A:A,0))</f>
        <v>29365</v>
      </c>
      <c r="E80" s="40">
        <f t="array" ref="E80">INDEX(HM_Unit!CD:CD,MATCH('Summary KPI'!B80,HM_Unit!A:A,0))</f>
        <v>29671</v>
      </c>
      <c r="F80" s="41">
        <f t="shared" si="6"/>
        <v>306</v>
      </c>
      <c r="G80" s="41">
        <f t="shared" si="7"/>
        <v>0</v>
      </c>
      <c r="H80" s="41">
        <f t="shared" si="8"/>
        <v>0</v>
      </c>
      <c r="I80" s="41">
        <f t="shared" si="9"/>
        <v>0</v>
      </c>
      <c r="J80" s="41">
        <f t="shared" si="10"/>
        <v>414</v>
      </c>
      <c r="K80" s="41">
        <f t="shared" si="11"/>
        <v>720</v>
      </c>
      <c r="L80" s="41">
        <f t="shared" si="12"/>
        <v>720</v>
      </c>
      <c r="M80" s="42">
        <f>SUMIFS('Data Down'!U:U,'Data Down'!D:D,'Summary KPI'!B80,'Data Down'!Q:Q,'Summary KPI'!$M$8,'Data Down'!$C:$C,"&lt;="&amp;'Summary KPI'!$G$5,'Data Down'!$C:$C,"&gt;="&amp;'Summary KPI'!$E$5)</f>
        <v>0</v>
      </c>
      <c r="N80" s="42">
        <f>SUMIFS('Data Down'!U:U,'Data Down'!D:D,'Summary KPI'!B80,'Data Down'!Q:Q,'Summary KPI'!$N$8,'Data Down'!$C:$C,"&lt;="&amp;'Summary KPI'!$G$5,'Data Down'!$C:$C,"&gt;="&amp;'Summary KPI'!$E$5)</f>
        <v>0</v>
      </c>
      <c r="O80" s="42">
        <f>SUMIFS('Data Down'!U:U,'Data Down'!D:D,'Summary KPI'!B80,'Data Down'!Q:Q,'Summary KPI'!$O$8,'Data Down'!$C:$C,"&lt;="&amp;'Summary KPI'!$G$5,'Data Down'!$C:$C,"&gt;="&amp;'Summary KPI'!$E$5)</f>
        <v>0</v>
      </c>
      <c r="P80" s="43">
        <f>SUMIFS('Data Down'!U:U,'Data Down'!D:D,'Summary KPI'!B80,'Data Down'!Q:Q,'Summary KPI'!$P$8,'Data Down'!$C:$C,"&lt;="&amp;'Summary KPI'!$G$5,'Data Down'!$C:$C,"&gt;="&amp;'Summary KPI'!$E$5)</f>
        <v>0</v>
      </c>
      <c r="Q80" s="41">
        <f>SUMIFS('Data Down'!N:N,'Data Down'!$D:$D,'Summary KPI'!$B80,'Data Down'!$Q:$Q,'Summary KPI'!$Q$8,'Data Down'!$C:$C,"&lt;="&amp;'Summary KPI'!$G$5,'Data Down'!$C:$C,"&gt;="&amp;'Summary KPI'!$E$5)</f>
        <v>0</v>
      </c>
      <c r="R80" s="41">
        <f>SUMIFS('Data Down'!N:N,'Data Down'!D:D,'Summary KPI'!B80,'Data Down'!Q:Q,'Summary KPI'!$R$8,'Data Down'!$C:$C,"&lt;="&amp;'Summary KPI'!$G$5,'Data Down'!$C:$C,"&gt;="&amp;'Summary KPI'!$E$5)</f>
        <v>0</v>
      </c>
      <c r="S80" s="41">
        <f>SUMIFS('Data Down'!N:N,'Data Down'!D:D,'Summary KPI'!B80,'Data Down'!Q:Q,'Summary KPI'!$S$8,'Data Down'!$C:$C,"&lt;="&amp;'Summary KPI'!$G$5,'Data Down'!$C:$C,"&gt;="&amp;'Summary KPI'!$E$5)</f>
        <v>0</v>
      </c>
      <c r="T80" s="41">
        <f>SUMIFS('Data Down'!N:N,'Data Down'!D:D,'Summary KPI'!B80,'Data Down'!Q:Q,'Summary KPI'!$T$8,'Data Down'!$C:$C,"&lt;="&amp;'Summary KPI'!$G$5,'Data Down'!$C:$C,"&gt;="&amp;'Summary KPI'!$E$5)</f>
        <v>0</v>
      </c>
      <c r="U80" s="44">
        <f>+SUMIFS('Data Down'!$N:$N,'Data Down'!$D:$D,'Summary KPI'!B80,'Data Down'!$R:$R,'Summary KPI'!$U$7)</f>
        <v>0</v>
      </c>
      <c r="V80" s="44">
        <f>+SUMIFS('Data Down'!$N:$N,'Data Down'!$D:$D,'Summary KPI'!B80,'Data Down'!$R:$R,'Summary KPI'!$V$7)</f>
        <v>0</v>
      </c>
      <c r="W80" s="44">
        <f>+SUMIFS('Data Down'!$N:$N,'Data Down'!$D:$D,'Summary KPI'!B80,'Data Down'!$R:$R,'Summary KPI'!$W$7)</f>
        <v>0</v>
      </c>
      <c r="X80" s="44">
        <f>+SUMIFS('Data Down'!$N:$N,'Data Down'!$D:$D,'Summary KPI'!B80,'Data Down'!$R:$R,'Summary KPI'!$X$7)</f>
        <v>0</v>
      </c>
      <c r="Y80" s="44">
        <f>+SUMIFS('Data Down'!$N:$N,'Data Down'!$D:$D,'Summary KPI'!B80,'Data Down'!$R:$R,'Summary KPI'!$Y$7)</f>
        <v>0</v>
      </c>
      <c r="Z80" s="44">
        <f>+SUMIFS('Data Down'!$N:$N,'Data Down'!$D:$D,'Summary KPI'!B80,'Data Down'!$R:$R,'Summary KPI'!$Z$7)</f>
        <v>0</v>
      </c>
      <c r="AA80" s="44">
        <f>+SUMIFS('Data Down'!$N:$N,'Data Down'!$D:$D,'Summary KPI'!B80,'Data Down'!$R:$R,'Summary KPI'!$AA$7)</f>
        <v>0</v>
      </c>
      <c r="AB80" s="44">
        <f>+SUMIFS('Data Down'!$N:$N,'Data Down'!$D:$D,'Summary KPI'!B80,'Data Down'!$R:$R,'Summary KPI'!$AB$7)</f>
        <v>0</v>
      </c>
      <c r="AC80" s="44">
        <f>+SUMIFS('Data Down'!$N:$N,'Data Down'!$D:$D,'Summary KPI'!B80,'Data Down'!$R:$R,'Summary KPI'!$AC$7)</f>
        <v>0</v>
      </c>
      <c r="AD80" s="45">
        <f t="shared" si="13"/>
        <v>1</v>
      </c>
      <c r="AE80" s="45">
        <f t="shared" si="14"/>
        <v>0.42499999999999999</v>
      </c>
      <c r="AF80" s="45">
        <f t="shared" si="15"/>
        <v>1</v>
      </c>
      <c r="AG80" s="45">
        <f t="shared" si="16"/>
        <v>0.42499999999999999</v>
      </c>
      <c r="AH80" s="44">
        <f t="shared" si="17"/>
        <v>306</v>
      </c>
      <c r="AI80" s="44">
        <f t="shared" si="18"/>
        <v>306</v>
      </c>
      <c r="AJ80" s="44">
        <f t="shared" si="32"/>
        <v>0</v>
      </c>
      <c r="AK80" s="45">
        <f t="shared" si="20"/>
        <v>0</v>
      </c>
      <c r="AL80" s="45">
        <f t="shared" si="21"/>
        <v>0</v>
      </c>
      <c r="AM80" s="45">
        <f t="shared" si="22"/>
        <v>0</v>
      </c>
      <c r="AN80" s="45">
        <f t="shared" si="23"/>
        <v>0</v>
      </c>
      <c r="AO80" s="45">
        <f t="shared" si="24"/>
        <v>0</v>
      </c>
      <c r="AP80" s="46"/>
      <c r="AQ80" s="52">
        <f t="shared" si="25"/>
        <v>0</v>
      </c>
      <c r="AR80" s="52">
        <f t="shared" si="26"/>
        <v>0</v>
      </c>
      <c r="AS80" s="46"/>
      <c r="AT80" s="46" t="s">
        <v>167</v>
      </c>
      <c r="AU80" s="46"/>
      <c r="AV80" s="48">
        <v>0.85</v>
      </c>
      <c r="AW80" s="49">
        <v>50</v>
      </c>
      <c r="AX80" s="49">
        <v>6</v>
      </c>
    </row>
    <row r="81" spans="1:50" ht="15" customHeight="1">
      <c r="A81" s="38">
        <f t="shared" si="31"/>
        <v>72</v>
      </c>
      <c r="B81" s="53" t="s">
        <v>76</v>
      </c>
      <c r="C81" s="39" t="str">
        <f>VLOOKUP(B81,Sort!B:C,2,FALSE)</f>
        <v>TOWER LAMP</v>
      </c>
      <c r="D81" s="40">
        <f t="array" ref="D81">INDEX(HM_Unit!D:D,MATCH('Summary KPI'!B81,HM_Unit!A:A,0))</f>
        <v>24361</v>
      </c>
      <c r="E81" s="40">
        <f t="array" ref="E81">INDEX(HM_Unit!CD:CD,MATCH('Summary KPI'!B81,HM_Unit!A:A,0))</f>
        <v>24694</v>
      </c>
      <c r="F81" s="41">
        <f t="shared" si="6"/>
        <v>333</v>
      </c>
      <c r="G81" s="41">
        <f t="shared" si="7"/>
        <v>0</v>
      </c>
      <c r="H81" s="41">
        <f t="shared" si="8"/>
        <v>0</v>
      </c>
      <c r="I81" s="41">
        <f t="shared" si="9"/>
        <v>0</v>
      </c>
      <c r="J81" s="41">
        <f t="shared" si="10"/>
        <v>387</v>
      </c>
      <c r="K81" s="41">
        <f t="shared" si="11"/>
        <v>720</v>
      </c>
      <c r="L81" s="41">
        <f t="shared" si="12"/>
        <v>720</v>
      </c>
      <c r="M81" s="42">
        <f>SUMIFS('Data Down'!U:U,'Data Down'!D:D,'Summary KPI'!B81,'Data Down'!Q:Q,'Summary KPI'!$M$8,'Data Down'!$C:$C,"&lt;="&amp;'Summary KPI'!$G$5,'Data Down'!$C:$C,"&gt;="&amp;'Summary KPI'!$E$5)</f>
        <v>0</v>
      </c>
      <c r="N81" s="42">
        <f>SUMIFS('Data Down'!U:U,'Data Down'!D:D,'Summary KPI'!B81,'Data Down'!Q:Q,'Summary KPI'!$N$8,'Data Down'!$C:$C,"&lt;="&amp;'Summary KPI'!$G$5,'Data Down'!$C:$C,"&gt;="&amp;'Summary KPI'!$E$5)</f>
        <v>0</v>
      </c>
      <c r="O81" s="42">
        <f>SUMIFS('Data Down'!U:U,'Data Down'!D:D,'Summary KPI'!B81,'Data Down'!Q:Q,'Summary KPI'!$O$8,'Data Down'!$C:$C,"&lt;="&amp;'Summary KPI'!$G$5,'Data Down'!$C:$C,"&gt;="&amp;'Summary KPI'!$E$5)</f>
        <v>0</v>
      </c>
      <c r="P81" s="43">
        <f>SUMIFS('Data Down'!U:U,'Data Down'!D:D,'Summary KPI'!B81,'Data Down'!Q:Q,'Summary KPI'!$P$8,'Data Down'!$C:$C,"&lt;="&amp;'Summary KPI'!$G$5,'Data Down'!$C:$C,"&gt;="&amp;'Summary KPI'!$E$5)</f>
        <v>0</v>
      </c>
      <c r="Q81" s="41">
        <f>SUMIFS('Data Down'!N:N,'Data Down'!$D:$D,'Summary KPI'!$B81,'Data Down'!$Q:$Q,'Summary KPI'!$Q$8,'Data Down'!$C:$C,"&lt;="&amp;'Summary KPI'!$G$5,'Data Down'!$C:$C,"&gt;="&amp;'Summary KPI'!$E$5)</f>
        <v>0</v>
      </c>
      <c r="R81" s="41">
        <f>SUMIFS('Data Down'!N:N,'Data Down'!D:D,'Summary KPI'!B81,'Data Down'!Q:Q,'Summary KPI'!$R$8,'Data Down'!$C:$C,"&lt;="&amp;'Summary KPI'!$G$5,'Data Down'!$C:$C,"&gt;="&amp;'Summary KPI'!$E$5)</f>
        <v>0</v>
      </c>
      <c r="S81" s="41">
        <f>SUMIFS('Data Down'!N:N,'Data Down'!D:D,'Summary KPI'!B81,'Data Down'!Q:Q,'Summary KPI'!$S$8,'Data Down'!$C:$C,"&lt;="&amp;'Summary KPI'!$G$5,'Data Down'!$C:$C,"&gt;="&amp;'Summary KPI'!$E$5)</f>
        <v>0</v>
      </c>
      <c r="T81" s="41">
        <f>SUMIFS('Data Down'!N:N,'Data Down'!D:D,'Summary KPI'!B81,'Data Down'!Q:Q,'Summary KPI'!$T$8,'Data Down'!$C:$C,"&lt;="&amp;'Summary KPI'!$G$5,'Data Down'!$C:$C,"&gt;="&amp;'Summary KPI'!$E$5)</f>
        <v>0</v>
      </c>
      <c r="U81" s="44">
        <f>+SUMIFS('Data Down'!$N:$N,'Data Down'!$D:$D,'Summary KPI'!B81,'Data Down'!$R:$R,'Summary KPI'!$U$7)</f>
        <v>0</v>
      </c>
      <c r="V81" s="44">
        <f>+SUMIFS('Data Down'!$N:$N,'Data Down'!$D:$D,'Summary KPI'!B81,'Data Down'!$R:$R,'Summary KPI'!$V$7)</f>
        <v>0</v>
      </c>
      <c r="W81" s="44">
        <f>+SUMIFS('Data Down'!$N:$N,'Data Down'!$D:$D,'Summary KPI'!B81,'Data Down'!$R:$R,'Summary KPI'!$W$7)</f>
        <v>0</v>
      </c>
      <c r="X81" s="44">
        <f>+SUMIFS('Data Down'!$N:$N,'Data Down'!$D:$D,'Summary KPI'!B81,'Data Down'!$R:$R,'Summary KPI'!$X$7)</f>
        <v>0</v>
      </c>
      <c r="Y81" s="44">
        <f>+SUMIFS('Data Down'!$N:$N,'Data Down'!$D:$D,'Summary KPI'!B81,'Data Down'!$R:$R,'Summary KPI'!$Y$7)</f>
        <v>0</v>
      </c>
      <c r="Z81" s="44">
        <f>+SUMIFS('Data Down'!$N:$N,'Data Down'!$D:$D,'Summary KPI'!B81,'Data Down'!$R:$R,'Summary KPI'!$Z$7)</f>
        <v>0</v>
      </c>
      <c r="AA81" s="44">
        <f>+SUMIFS('Data Down'!$N:$N,'Data Down'!$D:$D,'Summary KPI'!B81,'Data Down'!$R:$R,'Summary KPI'!$AA$7)</f>
        <v>0</v>
      </c>
      <c r="AB81" s="44">
        <f>+SUMIFS('Data Down'!$N:$N,'Data Down'!$D:$D,'Summary KPI'!B81,'Data Down'!$R:$R,'Summary KPI'!$AB$7)</f>
        <v>0</v>
      </c>
      <c r="AC81" s="44">
        <f>+SUMIFS('Data Down'!$N:$N,'Data Down'!$D:$D,'Summary KPI'!B81,'Data Down'!$R:$R,'Summary KPI'!$AC$7)</f>
        <v>0</v>
      </c>
      <c r="AD81" s="45">
        <f t="shared" si="13"/>
        <v>1</v>
      </c>
      <c r="AE81" s="45">
        <f t="shared" si="14"/>
        <v>0.46250000000000002</v>
      </c>
      <c r="AF81" s="45">
        <f t="shared" si="15"/>
        <v>1</v>
      </c>
      <c r="AG81" s="45">
        <f t="shared" si="16"/>
        <v>0.46250000000000002</v>
      </c>
      <c r="AH81" s="44">
        <f t="shared" si="17"/>
        <v>333</v>
      </c>
      <c r="AI81" s="44">
        <f t="shared" si="18"/>
        <v>333</v>
      </c>
      <c r="AJ81" s="44">
        <f t="shared" si="32"/>
        <v>0</v>
      </c>
      <c r="AK81" s="45">
        <f t="shared" si="20"/>
        <v>0</v>
      </c>
      <c r="AL81" s="45">
        <f t="shared" si="21"/>
        <v>0</v>
      </c>
      <c r="AM81" s="45">
        <f t="shared" si="22"/>
        <v>0</v>
      </c>
      <c r="AN81" s="45">
        <f t="shared" si="23"/>
        <v>0</v>
      </c>
      <c r="AO81" s="45">
        <f t="shared" si="24"/>
        <v>0</v>
      </c>
      <c r="AP81" s="46"/>
      <c r="AQ81" s="52">
        <f t="shared" si="25"/>
        <v>0</v>
      </c>
      <c r="AR81" s="52">
        <f t="shared" si="26"/>
        <v>0</v>
      </c>
      <c r="AS81" s="46"/>
      <c r="AT81" s="46" t="s">
        <v>167</v>
      </c>
      <c r="AU81" s="46"/>
      <c r="AV81" s="48">
        <v>0.85</v>
      </c>
      <c r="AW81" s="49">
        <v>50</v>
      </c>
      <c r="AX81" s="49">
        <v>6</v>
      </c>
    </row>
    <row r="82" spans="1:50" ht="15" customHeight="1">
      <c r="A82" s="38">
        <f t="shared" si="31"/>
        <v>73</v>
      </c>
      <c r="B82" s="53" t="s">
        <v>77</v>
      </c>
      <c r="C82" s="39" t="str">
        <f>VLOOKUP(B82,Sort!B:C,2,FALSE)</f>
        <v>TOWER LAMP</v>
      </c>
      <c r="D82" s="40">
        <f t="array" ref="D82">INDEX(HM_Unit!D:D,MATCH('Summary KPI'!B82,HM_Unit!A:A,0))</f>
        <v>24681</v>
      </c>
      <c r="E82" s="40">
        <f t="array" ref="E82">INDEX(HM_Unit!CD:CD,MATCH('Summary KPI'!B82,HM_Unit!A:A,0))</f>
        <v>25065</v>
      </c>
      <c r="F82" s="41">
        <f t="shared" si="6"/>
        <v>384</v>
      </c>
      <c r="G82" s="41">
        <f t="shared" si="7"/>
        <v>0</v>
      </c>
      <c r="H82" s="41">
        <f t="shared" si="8"/>
        <v>0</v>
      </c>
      <c r="I82" s="41">
        <f t="shared" si="9"/>
        <v>0</v>
      </c>
      <c r="J82" s="41">
        <f t="shared" si="10"/>
        <v>336</v>
      </c>
      <c r="K82" s="41">
        <f t="shared" si="11"/>
        <v>720</v>
      </c>
      <c r="L82" s="41">
        <f t="shared" si="12"/>
        <v>720</v>
      </c>
      <c r="M82" s="42">
        <f>SUMIFS('Data Down'!U:U,'Data Down'!D:D,'Summary KPI'!B82,'Data Down'!Q:Q,'Summary KPI'!$M$8,'Data Down'!$C:$C,"&lt;="&amp;'Summary KPI'!$G$5,'Data Down'!$C:$C,"&gt;="&amp;'Summary KPI'!$E$5)</f>
        <v>0</v>
      </c>
      <c r="N82" s="42">
        <f>SUMIFS('Data Down'!U:U,'Data Down'!D:D,'Summary KPI'!B82,'Data Down'!Q:Q,'Summary KPI'!$N$8,'Data Down'!$C:$C,"&lt;="&amp;'Summary KPI'!$G$5,'Data Down'!$C:$C,"&gt;="&amp;'Summary KPI'!$E$5)</f>
        <v>0</v>
      </c>
      <c r="O82" s="42">
        <f>SUMIFS('Data Down'!U:U,'Data Down'!D:D,'Summary KPI'!B82,'Data Down'!Q:Q,'Summary KPI'!$O$8,'Data Down'!$C:$C,"&lt;="&amp;'Summary KPI'!$G$5,'Data Down'!$C:$C,"&gt;="&amp;'Summary KPI'!$E$5)</f>
        <v>0</v>
      </c>
      <c r="P82" s="43">
        <f>SUMIFS('Data Down'!U:U,'Data Down'!D:D,'Summary KPI'!B82,'Data Down'!Q:Q,'Summary KPI'!$P$8,'Data Down'!$C:$C,"&lt;="&amp;'Summary KPI'!$G$5,'Data Down'!$C:$C,"&gt;="&amp;'Summary KPI'!$E$5)</f>
        <v>0</v>
      </c>
      <c r="Q82" s="41">
        <f>SUMIFS('Data Down'!N:N,'Data Down'!$D:$D,'Summary KPI'!$B82,'Data Down'!$Q:$Q,'Summary KPI'!$Q$8,'Data Down'!$C:$C,"&lt;="&amp;'Summary KPI'!$G$5,'Data Down'!$C:$C,"&gt;="&amp;'Summary KPI'!$E$5)</f>
        <v>0</v>
      </c>
      <c r="R82" s="41">
        <f>SUMIFS('Data Down'!N:N,'Data Down'!D:D,'Summary KPI'!B82,'Data Down'!Q:Q,'Summary KPI'!$R$8,'Data Down'!$C:$C,"&lt;="&amp;'Summary KPI'!$G$5,'Data Down'!$C:$C,"&gt;="&amp;'Summary KPI'!$E$5)</f>
        <v>0</v>
      </c>
      <c r="S82" s="41">
        <f>SUMIFS('Data Down'!N:N,'Data Down'!D:D,'Summary KPI'!B82,'Data Down'!Q:Q,'Summary KPI'!$S$8,'Data Down'!$C:$C,"&lt;="&amp;'Summary KPI'!$G$5,'Data Down'!$C:$C,"&gt;="&amp;'Summary KPI'!$E$5)</f>
        <v>0</v>
      </c>
      <c r="T82" s="41">
        <f>SUMIFS('Data Down'!N:N,'Data Down'!D:D,'Summary KPI'!B82,'Data Down'!Q:Q,'Summary KPI'!$T$8,'Data Down'!$C:$C,"&lt;="&amp;'Summary KPI'!$G$5,'Data Down'!$C:$C,"&gt;="&amp;'Summary KPI'!$E$5)</f>
        <v>0</v>
      </c>
      <c r="U82" s="44">
        <f>+SUMIFS('Data Down'!$N:$N,'Data Down'!$D:$D,'Summary KPI'!B82,'Data Down'!$R:$R,'Summary KPI'!$U$7)</f>
        <v>0</v>
      </c>
      <c r="V82" s="44">
        <f>+SUMIFS('Data Down'!$N:$N,'Data Down'!$D:$D,'Summary KPI'!B82,'Data Down'!$R:$R,'Summary KPI'!$V$7)</f>
        <v>0</v>
      </c>
      <c r="W82" s="44">
        <f>+SUMIFS('Data Down'!$N:$N,'Data Down'!$D:$D,'Summary KPI'!B82,'Data Down'!$R:$R,'Summary KPI'!$W$7)</f>
        <v>0</v>
      </c>
      <c r="X82" s="44">
        <f>+SUMIFS('Data Down'!$N:$N,'Data Down'!$D:$D,'Summary KPI'!B82,'Data Down'!$R:$R,'Summary KPI'!$X$7)</f>
        <v>0</v>
      </c>
      <c r="Y82" s="44">
        <f>+SUMIFS('Data Down'!$N:$N,'Data Down'!$D:$D,'Summary KPI'!B82,'Data Down'!$R:$R,'Summary KPI'!$Y$7)</f>
        <v>0</v>
      </c>
      <c r="Z82" s="44">
        <f>+SUMIFS('Data Down'!$N:$N,'Data Down'!$D:$D,'Summary KPI'!B82,'Data Down'!$R:$R,'Summary KPI'!$Z$7)</f>
        <v>0</v>
      </c>
      <c r="AA82" s="44">
        <f>+SUMIFS('Data Down'!$N:$N,'Data Down'!$D:$D,'Summary KPI'!B82,'Data Down'!$R:$R,'Summary KPI'!$AA$7)</f>
        <v>0</v>
      </c>
      <c r="AB82" s="44">
        <f>+SUMIFS('Data Down'!$N:$N,'Data Down'!$D:$D,'Summary KPI'!B82,'Data Down'!$R:$R,'Summary KPI'!$AB$7)</f>
        <v>0</v>
      </c>
      <c r="AC82" s="44">
        <f>+SUMIFS('Data Down'!$N:$N,'Data Down'!$D:$D,'Summary KPI'!B82,'Data Down'!$R:$R,'Summary KPI'!$AC$7)</f>
        <v>0</v>
      </c>
      <c r="AD82" s="45">
        <f t="shared" si="13"/>
        <v>1</v>
      </c>
      <c r="AE82" s="45">
        <f t="shared" si="14"/>
        <v>0.53333333333333333</v>
      </c>
      <c r="AF82" s="45">
        <f t="shared" si="15"/>
        <v>1</v>
      </c>
      <c r="AG82" s="45">
        <f t="shared" si="16"/>
        <v>0.53333333333333333</v>
      </c>
      <c r="AH82" s="44">
        <f t="shared" si="17"/>
        <v>384</v>
      </c>
      <c r="AI82" s="44">
        <f t="shared" si="18"/>
        <v>384</v>
      </c>
      <c r="AJ82" s="44">
        <f t="shared" si="32"/>
        <v>0</v>
      </c>
      <c r="AK82" s="45">
        <f t="shared" si="20"/>
        <v>0</v>
      </c>
      <c r="AL82" s="45">
        <f t="shared" si="21"/>
        <v>0</v>
      </c>
      <c r="AM82" s="45">
        <f t="shared" si="22"/>
        <v>0</v>
      </c>
      <c r="AN82" s="45">
        <f t="shared" si="23"/>
        <v>0</v>
      </c>
      <c r="AO82" s="45">
        <f t="shared" si="24"/>
        <v>0</v>
      </c>
      <c r="AP82" s="46"/>
      <c r="AQ82" s="52">
        <f t="shared" si="25"/>
        <v>0</v>
      </c>
      <c r="AR82" s="52">
        <f t="shared" si="26"/>
        <v>0</v>
      </c>
      <c r="AS82" s="46"/>
      <c r="AT82" s="46" t="s">
        <v>167</v>
      </c>
      <c r="AU82" s="46"/>
      <c r="AV82" s="48">
        <v>0.85</v>
      </c>
      <c r="AW82" s="49">
        <v>50</v>
      </c>
      <c r="AX82" s="49">
        <v>6</v>
      </c>
    </row>
    <row r="83" spans="1:50" ht="15" customHeight="1">
      <c r="A83" s="38">
        <f t="shared" si="31"/>
        <v>74</v>
      </c>
      <c r="B83" s="53" t="s">
        <v>78</v>
      </c>
      <c r="C83" s="39" t="str">
        <f>VLOOKUP(B83,Sort!B:C,2,FALSE)</f>
        <v>TOWER LAMP</v>
      </c>
      <c r="D83" s="40">
        <f t="array" ref="D83">INDEX(HM_Unit!D:D,MATCH('Summary KPI'!B83,HM_Unit!A:A,0))</f>
        <v>5704</v>
      </c>
      <c r="E83" s="40">
        <f t="array" ref="E83">INDEX(HM_Unit!CD:CD,MATCH('Summary KPI'!B83,HM_Unit!A:A,0))</f>
        <v>6077</v>
      </c>
      <c r="F83" s="41">
        <f t="shared" si="6"/>
        <v>373</v>
      </c>
      <c r="G83" s="41">
        <f t="shared" si="7"/>
        <v>0</v>
      </c>
      <c r="H83" s="41">
        <f t="shared" si="8"/>
        <v>0</v>
      </c>
      <c r="I83" s="41">
        <f t="shared" si="9"/>
        <v>0</v>
      </c>
      <c r="J83" s="41">
        <f t="shared" si="10"/>
        <v>347</v>
      </c>
      <c r="K83" s="41">
        <f t="shared" si="11"/>
        <v>720</v>
      </c>
      <c r="L83" s="41">
        <f t="shared" si="12"/>
        <v>720</v>
      </c>
      <c r="M83" s="42">
        <f>SUMIFS('Data Down'!U:U,'Data Down'!D:D,'Summary KPI'!B83,'Data Down'!Q:Q,'Summary KPI'!$M$8,'Data Down'!$C:$C,"&lt;="&amp;'Summary KPI'!$G$5,'Data Down'!$C:$C,"&gt;="&amp;'Summary KPI'!$E$5)</f>
        <v>0</v>
      </c>
      <c r="N83" s="42">
        <f>SUMIFS('Data Down'!U:U,'Data Down'!D:D,'Summary KPI'!B83,'Data Down'!Q:Q,'Summary KPI'!$N$8,'Data Down'!$C:$C,"&lt;="&amp;'Summary KPI'!$G$5,'Data Down'!$C:$C,"&gt;="&amp;'Summary KPI'!$E$5)</f>
        <v>0</v>
      </c>
      <c r="O83" s="42">
        <f>SUMIFS('Data Down'!U:U,'Data Down'!D:D,'Summary KPI'!B83,'Data Down'!Q:Q,'Summary KPI'!$O$8,'Data Down'!$C:$C,"&lt;="&amp;'Summary KPI'!$G$5,'Data Down'!$C:$C,"&gt;="&amp;'Summary KPI'!$E$5)</f>
        <v>0</v>
      </c>
      <c r="P83" s="43">
        <f>SUMIFS('Data Down'!U:U,'Data Down'!D:D,'Summary KPI'!B83,'Data Down'!Q:Q,'Summary KPI'!$P$8,'Data Down'!$C:$C,"&lt;="&amp;'Summary KPI'!$G$5,'Data Down'!$C:$C,"&gt;="&amp;'Summary KPI'!$E$5)</f>
        <v>0</v>
      </c>
      <c r="Q83" s="41">
        <f>SUMIFS('Data Down'!N:N,'Data Down'!$D:$D,'Summary KPI'!$B83,'Data Down'!$Q:$Q,'Summary KPI'!$Q$8,'Data Down'!$C:$C,"&lt;="&amp;'Summary KPI'!$G$5,'Data Down'!$C:$C,"&gt;="&amp;'Summary KPI'!$E$5)</f>
        <v>0</v>
      </c>
      <c r="R83" s="41">
        <f>SUMIFS('Data Down'!N:N,'Data Down'!D:D,'Summary KPI'!B83,'Data Down'!Q:Q,'Summary KPI'!$R$8,'Data Down'!$C:$C,"&lt;="&amp;'Summary KPI'!$G$5,'Data Down'!$C:$C,"&gt;="&amp;'Summary KPI'!$E$5)</f>
        <v>0</v>
      </c>
      <c r="S83" s="41">
        <f>SUMIFS('Data Down'!N:N,'Data Down'!D:D,'Summary KPI'!B83,'Data Down'!Q:Q,'Summary KPI'!$S$8,'Data Down'!$C:$C,"&lt;="&amp;'Summary KPI'!$G$5,'Data Down'!$C:$C,"&gt;="&amp;'Summary KPI'!$E$5)</f>
        <v>0</v>
      </c>
      <c r="T83" s="41">
        <f>SUMIFS('Data Down'!N:N,'Data Down'!D:D,'Summary KPI'!B83,'Data Down'!Q:Q,'Summary KPI'!$T$8,'Data Down'!$C:$C,"&lt;="&amp;'Summary KPI'!$G$5,'Data Down'!$C:$C,"&gt;="&amp;'Summary KPI'!$E$5)</f>
        <v>0</v>
      </c>
      <c r="U83" s="44">
        <f>+SUMIFS('Data Down'!$N:$N,'Data Down'!$D:$D,'Summary KPI'!B83,'Data Down'!$R:$R,'Summary KPI'!$U$7)</f>
        <v>0</v>
      </c>
      <c r="V83" s="44">
        <f>+SUMIFS('Data Down'!$N:$N,'Data Down'!$D:$D,'Summary KPI'!B83,'Data Down'!$R:$R,'Summary KPI'!$V$7)</f>
        <v>0</v>
      </c>
      <c r="W83" s="44">
        <f>+SUMIFS('Data Down'!$N:$N,'Data Down'!$D:$D,'Summary KPI'!B83,'Data Down'!$R:$R,'Summary KPI'!$W$7)</f>
        <v>0</v>
      </c>
      <c r="X83" s="44">
        <f>+SUMIFS('Data Down'!$N:$N,'Data Down'!$D:$D,'Summary KPI'!B83,'Data Down'!$R:$R,'Summary KPI'!$X$7)</f>
        <v>0</v>
      </c>
      <c r="Y83" s="44">
        <f>+SUMIFS('Data Down'!$N:$N,'Data Down'!$D:$D,'Summary KPI'!B83,'Data Down'!$R:$R,'Summary KPI'!$Y$7)</f>
        <v>0</v>
      </c>
      <c r="Z83" s="44">
        <f>+SUMIFS('Data Down'!$N:$N,'Data Down'!$D:$D,'Summary KPI'!B83,'Data Down'!$R:$R,'Summary KPI'!$Z$7)</f>
        <v>0</v>
      </c>
      <c r="AA83" s="44">
        <f>+SUMIFS('Data Down'!$N:$N,'Data Down'!$D:$D,'Summary KPI'!B83,'Data Down'!$R:$R,'Summary KPI'!$AA$7)</f>
        <v>0</v>
      </c>
      <c r="AB83" s="44">
        <f>+SUMIFS('Data Down'!$N:$N,'Data Down'!$D:$D,'Summary KPI'!B83,'Data Down'!$R:$R,'Summary KPI'!$AB$7)</f>
        <v>0</v>
      </c>
      <c r="AC83" s="44">
        <f>+SUMIFS('Data Down'!$N:$N,'Data Down'!$D:$D,'Summary KPI'!B83,'Data Down'!$R:$R,'Summary KPI'!$AC$7)</f>
        <v>0</v>
      </c>
      <c r="AD83" s="45">
        <f t="shared" si="13"/>
        <v>1</v>
      </c>
      <c r="AE83" s="45">
        <f t="shared" si="14"/>
        <v>0.5180555555555556</v>
      </c>
      <c r="AF83" s="45">
        <f t="shared" si="15"/>
        <v>1</v>
      </c>
      <c r="AG83" s="45">
        <f t="shared" si="16"/>
        <v>0.5180555555555556</v>
      </c>
      <c r="AH83" s="44">
        <f t="shared" si="17"/>
        <v>373</v>
      </c>
      <c r="AI83" s="44">
        <f t="shared" si="18"/>
        <v>373</v>
      </c>
      <c r="AJ83" s="44">
        <f t="shared" si="32"/>
        <v>0</v>
      </c>
      <c r="AK83" s="45">
        <f t="shared" si="20"/>
        <v>0</v>
      </c>
      <c r="AL83" s="45">
        <f t="shared" si="21"/>
        <v>0</v>
      </c>
      <c r="AM83" s="45">
        <f t="shared" si="22"/>
        <v>0</v>
      </c>
      <c r="AN83" s="45">
        <f t="shared" si="23"/>
        <v>0</v>
      </c>
      <c r="AO83" s="45">
        <f t="shared" si="24"/>
        <v>0</v>
      </c>
      <c r="AP83" s="46"/>
      <c r="AQ83" s="52">
        <f t="shared" si="25"/>
        <v>0</v>
      </c>
      <c r="AR83" s="52">
        <f t="shared" si="26"/>
        <v>0</v>
      </c>
      <c r="AS83" s="46"/>
      <c r="AT83" s="46" t="s">
        <v>167</v>
      </c>
      <c r="AU83" s="46"/>
      <c r="AV83" s="48">
        <v>0.85</v>
      </c>
      <c r="AW83" s="49">
        <v>50</v>
      </c>
      <c r="AX83" s="49">
        <v>6</v>
      </c>
    </row>
    <row r="84" spans="1:50" ht="15" customHeight="1">
      <c r="A84" s="38">
        <f t="shared" si="31"/>
        <v>75</v>
      </c>
      <c r="B84" s="53" t="s">
        <v>79</v>
      </c>
      <c r="C84" s="39" t="str">
        <f>VLOOKUP(B84,Sort!B:C,2,FALSE)</f>
        <v>TOWER LAMP</v>
      </c>
      <c r="D84" s="40">
        <f t="array" ref="D84">INDEX(HM_Unit!D:D,MATCH('Summary KPI'!B84,HM_Unit!A:A,0))</f>
        <v>25701</v>
      </c>
      <c r="E84" s="40">
        <f t="array" ref="E84">INDEX(HM_Unit!CD:CD,MATCH('Summary KPI'!B84,HM_Unit!A:A,0))</f>
        <v>26061</v>
      </c>
      <c r="F84" s="41">
        <f t="shared" si="6"/>
        <v>360</v>
      </c>
      <c r="G84" s="41">
        <f t="shared" si="7"/>
        <v>0</v>
      </c>
      <c r="H84" s="41">
        <f t="shared" si="8"/>
        <v>0</v>
      </c>
      <c r="I84" s="41">
        <f t="shared" si="9"/>
        <v>0</v>
      </c>
      <c r="J84" s="41">
        <f t="shared" si="10"/>
        <v>360</v>
      </c>
      <c r="K84" s="41">
        <f t="shared" si="11"/>
        <v>720</v>
      </c>
      <c r="L84" s="41">
        <f t="shared" si="12"/>
        <v>720</v>
      </c>
      <c r="M84" s="42">
        <f>SUMIFS('Data Down'!U:U,'Data Down'!D:D,'Summary KPI'!B84,'Data Down'!Q:Q,'Summary KPI'!$M$8,'Data Down'!$C:$C,"&lt;="&amp;'Summary KPI'!$G$5,'Data Down'!$C:$C,"&gt;="&amp;'Summary KPI'!$E$5)</f>
        <v>0</v>
      </c>
      <c r="N84" s="42">
        <f>SUMIFS('Data Down'!U:U,'Data Down'!D:D,'Summary KPI'!B84,'Data Down'!Q:Q,'Summary KPI'!$N$8,'Data Down'!$C:$C,"&lt;="&amp;'Summary KPI'!$G$5,'Data Down'!$C:$C,"&gt;="&amp;'Summary KPI'!$E$5)</f>
        <v>0</v>
      </c>
      <c r="O84" s="42">
        <f>SUMIFS('Data Down'!U:U,'Data Down'!D:D,'Summary KPI'!B84,'Data Down'!Q:Q,'Summary KPI'!$O$8,'Data Down'!$C:$C,"&lt;="&amp;'Summary KPI'!$G$5,'Data Down'!$C:$C,"&gt;="&amp;'Summary KPI'!$E$5)</f>
        <v>0</v>
      </c>
      <c r="P84" s="43">
        <f>SUMIFS('Data Down'!U:U,'Data Down'!D:D,'Summary KPI'!B84,'Data Down'!Q:Q,'Summary KPI'!$P$8,'Data Down'!$C:$C,"&lt;="&amp;'Summary KPI'!$G$5,'Data Down'!$C:$C,"&gt;="&amp;'Summary KPI'!$E$5)</f>
        <v>0</v>
      </c>
      <c r="Q84" s="41">
        <f>SUMIFS('Data Down'!N:N,'Data Down'!$D:$D,'Summary KPI'!$B84,'Data Down'!$Q:$Q,'Summary KPI'!$Q$8,'Data Down'!$C:$C,"&lt;="&amp;'Summary KPI'!$G$5,'Data Down'!$C:$C,"&gt;="&amp;'Summary KPI'!$E$5)</f>
        <v>0</v>
      </c>
      <c r="R84" s="41">
        <f>SUMIFS('Data Down'!N:N,'Data Down'!D:D,'Summary KPI'!B84,'Data Down'!Q:Q,'Summary KPI'!$R$8,'Data Down'!$C:$C,"&lt;="&amp;'Summary KPI'!$G$5,'Data Down'!$C:$C,"&gt;="&amp;'Summary KPI'!$E$5)</f>
        <v>0</v>
      </c>
      <c r="S84" s="41">
        <f>SUMIFS('Data Down'!N:N,'Data Down'!D:D,'Summary KPI'!B84,'Data Down'!Q:Q,'Summary KPI'!$S$8,'Data Down'!$C:$C,"&lt;="&amp;'Summary KPI'!$G$5,'Data Down'!$C:$C,"&gt;="&amp;'Summary KPI'!$E$5)</f>
        <v>0</v>
      </c>
      <c r="T84" s="41">
        <f>SUMIFS('Data Down'!N:N,'Data Down'!D:D,'Summary KPI'!B84,'Data Down'!Q:Q,'Summary KPI'!$T$8,'Data Down'!$C:$C,"&lt;="&amp;'Summary KPI'!$G$5,'Data Down'!$C:$C,"&gt;="&amp;'Summary KPI'!$E$5)</f>
        <v>0</v>
      </c>
      <c r="U84" s="44">
        <f>+SUMIFS('Data Down'!$N:$N,'Data Down'!$D:$D,'Summary KPI'!B84,'Data Down'!$R:$R,'Summary KPI'!$U$7)</f>
        <v>0</v>
      </c>
      <c r="V84" s="44">
        <f>+SUMIFS('Data Down'!$N:$N,'Data Down'!$D:$D,'Summary KPI'!B84,'Data Down'!$R:$R,'Summary KPI'!$V$7)</f>
        <v>0</v>
      </c>
      <c r="W84" s="44">
        <f>+SUMIFS('Data Down'!$N:$N,'Data Down'!$D:$D,'Summary KPI'!B84,'Data Down'!$R:$R,'Summary KPI'!$W$7)</f>
        <v>0</v>
      </c>
      <c r="X84" s="44">
        <f>+SUMIFS('Data Down'!$N:$N,'Data Down'!$D:$D,'Summary KPI'!B84,'Data Down'!$R:$R,'Summary KPI'!$X$7)</f>
        <v>0</v>
      </c>
      <c r="Y84" s="44">
        <f>+SUMIFS('Data Down'!$N:$N,'Data Down'!$D:$D,'Summary KPI'!B84,'Data Down'!$R:$R,'Summary KPI'!$Y$7)</f>
        <v>0</v>
      </c>
      <c r="Z84" s="44">
        <f>+SUMIFS('Data Down'!$N:$N,'Data Down'!$D:$D,'Summary KPI'!B84,'Data Down'!$R:$R,'Summary KPI'!$Z$7)</f>
        <v>0</v>
      </c>
      <c r="AA84" s="44">
        <f>+SUMIFS('Data Down'!$N:$N,'Data Down'!$D:$D,'Summary KPI'!B84,'Data Down'!$R:$R,'Summary KPI'!$AA$7)</f>
        <v>0</v>
      </c>
      <c r="AB84" s="44">
        <f>+SUMIFS('Data Down'!$N:$N,'Data Down'!$D:$D,'Summary KPI'!B84,'Data Down'!$R:$R,'Summary KPI'!$AB$7)</f>
        <v>0</v>
      </c>
      <c r="AC84" s="44">
        <f>+SUMIFS('Data Down'!$N:$N,'Data Down'!$D:$D,'Summary KPI'!B84,'Data Down'!$R:$R,'Summary KPI'!$AC$7)</f>
        <v>0</v>
      </c>
      <c r="AD84" s="45">
        <f t="shared" si="13"/>
        <v>1</v>
      </c>
      <c r="AE84" s="45">
        <f t="shared" si="14"/>
        <v>0.5</v>
      </c>
      <c r="AF84" s="45">
        <f t="shared" si="15"/>
        <v>1</v>
      </c>
      <c r="AG84" s="45">
        <f t="shared" si="16"/>
        <v>0.5</v>
      </c>
      <c r="AH84" s="44">
        <f t="shared" si="17"/>
        <v>360</v>
      </c>
      <c r="AI84" s="44">
        <f t="shared" si="18"/>
        <v>360</v>
      </c>
      <c r="AJ84" s="44">
        <f t="shared" si="32"/>
        <v>0</v>
      </c>
      <c r="AK84" s="45">
        <f t="shared" si="20"/>
        <v>0</v>
      </c>
      <c r="AL84" s="45">
        <f t="shared" si="21"/>
        <v>0</v>
      </c>
      <c r="AM84" s="45">
        <f t="shared" si="22"/>
        <v>0</v>
      </c>
      <c r="AN84" s="45">
        <f t="shared" si="23"/>
        <v>0</v>
      </c>
      <c r="AO84" s="45">
        <f t="shared" si="24"/>
        <v>0</v>
      </c>
      <c r="AP84" s="46"/>
      <c r="AQ84" s="52">
        <f t="shared" si="25"/>
        <v>0</v>
      </c>
      <c r="AR84" s="52">
        <f t="shared" si="26"/>
        <v>0</v>
      </c>
      <c r="AS84" s="46"/>
      <c r="AT84" s="46" t="s">
        <v>167</v>
      </c>
      <c r="AU84" s="46"/>
      <c r="AV84" s="48">
        <v>0.85</v>
      </c>
      <c r="AW84" s="49">
        <v>50</v>
      </c>
      <c r="AX84" s="49">
        <v>6</v>
      </c>
    </row>
    <row r="85" spans="1:50" ht="15" customHeight="1">
      <c r="A85" s="38"/>
      <c r="B85" s="39" t="s">
        <v>80</v>
      </c>
      <c r="C85" s="39" t="str">
        <f>VLOOKUP(B85,Sort!B:C,2,FALSE)</f>
        <v>TOWER LAMP</v>
      </c>
      <c r="D85" s="40">
        <f t="array" ref="D85">INDEX(HM_Unit!D:D,MATCH('Summary KPI'!B85,HM_Unit!A:A,0))</f>
        <v>19930</v>
      </c>
      <c r="E85" s="40">
        <f t="array" ref="E85">INDEX(HM_Unit!CD:CD,MATCH('Summary KPI'!B85,HM_Unit!A:A,0))</f>
        <v>20301</v>
      </c>
      <c r="F85" s="41">
        <f t="shared" si="6"/>
        <v>371</v>
      </c>
      <c r="G85" s="41">
        <f t="shared" si="7"/>
        <v>0</v>
      </c>
      <c r="H85" s="41">
        <f t="shared" si="8"/>
        <v>0</v>
      </c>
      <c r="I85" s="41">
        <f t="shared" si="9"/>
        <v>0</v>
      </c>
      <c r="J85" s="41">
        <f t="shared" si="10"/>
        <v>349</v>
      </c>
      <c r="K85" s="41">
        <f t="shared" si="11"/>
        <v>720</v>
      </c>
      <c r="L85" s="41">
        <f t="shared" si="12"/>
        <v>720</v>
      </c>
      <c r="M85" s="42">
        <f>SUMIFS('Data Down'!U:U,'Data Down'!D:D,'Summary KPI'!B85,'Data Down'!Q:Q,'Summary KPI'!$M$8,'Data Down'!$C:$C,"&lt;="&amp;'Summary KPI'!$G$5,'Data Down'!$C:$C,"&gt;="&amp;'Summary KPI'!$E$5)</f>
        <v>0</v>
      </c>
      <c r="N85" s="42">
        <f>SUMIFS('Data Down'!U:U,'Data Down'!D:D,'Summary KPI'!B85,'Data Down'!Q:Q,'Summary KPI'!$N$8,'Data Down'!$C:$C,"&lt;="&amp;'Summary KPI'!$G$5,'Data Down'!$C:$C,"&gt;="&amp;'Summary KPI'!$E$5)</f>
        <v>0</v>
      </c>
      <c r="O85" s="42">
        <f>SUMIFS('Data Down'!U:U,'Data Down'!D:D,'Summary KPI'!B85,'Data Down'!Q:Q,'Summary KPI'!$O$8,'Data Down'!$C:$C,"&lt;="&amp;'Summary KPI'!$G$5,'Data Down'!$C:$C,"&gt;="&amp;'Summary KPI'!$E$5)</f>
        <v>0</v>
      </c>
      <c r="P85" s="43">
        <f>SUMIFS('Data Down'!U:U,'Data Down'!D:D,'Summary KPI'!B85,'Data Down'!Q:Q,'Summary KPI'!$P$8,'Data Down'!$C:$C,"&lt;="&amp;'Summary KPI'!$G$5,'Data Down'!$C:$C,"&gt;="&amp;'Summary KPI'!$E$5)</f>
        <v>0</v>
      </c>
      <c r="Q85" s="41">
        <f>SUMIFS('Data Down'!N:N,'Data Down'!$D:$D,'Summary KPI'!$B85,'Data Down'!$Q:$Q,'Summary KPI'!$Q$8,'Data Down'!$C:$C,"&lt;="&amp;'Summary KPI'!$G$5,'Data Down'!$C:$C,"&gt;="&amp;'Summary KPI'!$E$5)</f>
        <v>0</v>
      </c>
      <c r="R85" s="41">
        <f>SUMIFS('Data Down'!N:N,'Data Down'!D:D,'Summary KPI'!B85,'Data Down'!Q:Q,'Summary KPI'!$R$8,'Data Down'!$C:$C,"&lt;="&amp;'Summary KPI'!$G$5,'Data Down'!$C:$C,"&gt;="&amp;'Summary KPI'!$E$5)</f>
        <v>0</v>
      </c>
      <c r="S85" s="41">
        <f>SUMIFS('Data Down'!N:N,'Data Down'!D:D,'Summary KPI'!B85,'Data Down'!Q:Q,'Summary KPI'!$S$8,'Data Down'!$C:$C,"&lt;="&amp;'Summary KPI'!$G$5,'Data Down'!$C:$C,"&gt;="&amp;'Summary KPI'!$E$5)</f>
        <v>0</v>
      </c>
      <c r="T85" s="41">
        <f>SUMIFS('Data Down'!N:N,'Data Down'!D:D,'Summary KPI'!B85,'Data Down'!Q:Q,'Summary KPI'!$T$8,'Data Down'!$C:$C,"&lt;="&amp;'Summary KPI'!$G$5,'Data Down'!$C:$C,"&gt;="&amp;'Summary KPI'!$E$5)</f>
        <v>0</v>
      </c>
      <c r="U85" s="44">
        <f>+SUMIFS('Data Down'!$N:$N,'Data Down'!$D:$D,'Summary KPI'!B85,'Data Down'!$R:$R,'Summary KPI'!$U$7)</f>
        <v>0</v>
      </c>
      <c r="V85" s="44">
        <f>+SUMIFS('Data Down'!$N:$N,'Data Down'!$D:$D,'Summary KPI'!B85,'Data Down'!$R:$R,'Summary KPI'!$V$7)</f>
        <v>0</v>
      </c>
      <c r="W85" s="44">
        <f>+SUMIFS('Data Down'!$N:$N,'Data Down'!$D:$D,'Summary KPI'!B85,'Data Down'!$R:$R,'Summary KPI'!$W$7)</f>
        <v>0</v>
      </c>
      <c r="X85" s="44">
        <f>+SUMIFS('Data Down'!$N:$N,'Data Down'!$D:$D,'Summary KPI'!B85,'Data Down'!$R:$R,'Summary KPI'!$X$7)</f>
        <v>0</v>
      </c>
      <c r="Y85" s="44">
        <f>+SUMIFS('Data Down'!$N:$N,'Data Down'!$D:$D,'Summary KPI'!B85,'Data Down'!$R:$R,'Summary KPI'!$Y$7)</f>
        <v>0</v>
      </c>
      <c r="Z85" s="44">
        <f>+SUMIFS('Data Down'!$N:$N,'Data Down'!$D:$D,'Summary KPI'!B85,'Data Down'!$R:$R,'Summary KPI'!$Z$7)</f>
        <v>0</v>
      </c>
      <c r="AA85" s="44">
        <f>+SUMIFS('Data Down'!$N:$N,'Data Down'!$D:$D,'Summary KPI'!B85,'Data Down'!$R:$R,'Summary KPI'!$AA$7)</f>
        <v>0</v>
      </c>
      <c r="AB85" s="44">
        <f>+SUMIFS('Data Down'!$N:$N,'Data Down'!$D:$D,'Summary KPI'!B85,'Data Down'!$R:$R,'Summary KPI'!$AB$7)</f>
        <v>0</v>
      </c>
      <c r="AC85" s="44">
        <f>+SUMIFS('Data Down'!$N:$N,'Data Down'!$D:$D,'Summary KPI'!B85,'Data Down'!$R:$R,'Summary KPI'!$AC$7)</f>
        <v>0</v>
      </c>
      <c r="AD85" s="45">
        <f t="shared" si="13"/>
        <v>1</v>
      </c>
      <c r="AE85" s="45">
        <f t="shared" si="14"/>
        <v>0.51527777777777772</v>
      </c>
      <c r="AF85" s="45">
        <f t="shared" si="15"/>
        <v>1</v>
      </c>
      <c r="AG85" s="45">
        <f t="shared" si="16"/>
        <v>0.51527777777777772</v>
      </c>
      <c r="AH85" s="44">
        <f t="shared" si="17"/>
        <v>371</v>
      </c>
      <c r="AI85" s="44">
        <f t="shared" si="18"/>
        <v>371</v>
      </c>
      <c r="AJ85" s="44">
        <f t="shared" si="32"/>
        <v>0</v>
      </c>
      <c r="AK85" s="45">
        <f t="shared" si="20"/>
        <v>0</v>
      </c>
      <c r="AL85" s="45">
        <f t="shared" si="21"/>
        <v>0</v>
      </c>
      <c r="AM85" s="45">
        <f t="shared" si="22"/>
        <v>0</v>
      </c>
      <c r="AN85" s="45">
        <f t="shared" si="23"/>
        <v>0</v>
      </c>
      <c r="AO85" s="45">
        <f t="shared" si="24"/>
        <v>0</v>
      </c>
      <c r="AP85" s="46"/>
      <c r="AQ85" s="52">
        <f t="shared" si="25"/>
        <v>0</v>
      </c>
      <c r="AR85" s="52">
        <f t="shared" si="26"/>
        <v>0</v>
      </c>
      <c r="AS85" s="46"/>
      <c r="AT85" s="46" t="s">
        <v>167</v>
      </c>
      <c r="AU85" s="46"/>
      <c r="AV85" s="48">
        <v>0.85</v>
      </c>
      <c r="AW85" s="49">
        <v>50</v>
      </c>
      <c r="AX85" s="49">
        <v>6</v>
      </c>
    </row>
    <row r="86" spans="1:50" ht="15" customHeight="1">
      <c r="A86" s="38">
        <f>A84+1</f>
        <v>76</v>
      </c>
      <c r="B86" s="53" t="s">
        <v>81</v>
      </c>
      <c r="C86" s="39" t="str">
        <f>VLOOKUP(B86,Sort!B:C,2,FALSE)</f>
        <v>TOWER LAMP</v>
      </c>
      <c r="D86" s="40">
        <f t="array" ref="D86">INDEX(HM_Unit!D:D,MATCH('Summary KPI'!B86,HM_Unit!A:A,0))</f>
        <v>19691</v>
      </c>
      <c r="E86" s="40">
        <f t="array" ref="E86">INDEX(HM_Unit!CD:CD,MATCH('Summary KPI'!B86,HM_Unit!A:A,0))</f>
        <v>20039</v>
      </c>
      <c r="F86" s="41">
        <f t="shared" si="6"/>
        <v>348</v>
      </c>
      <c r="G86" s="41">
        <f t="shared" si="7"/>
        <v>0</v>
      </c>
      <c r="H86" s="41">
        <f t="shared" si="8"/>
        <v>0</v>
      </c>
      <c r="I86" s="41">
        <f t="shared" si="9"/>
        <v>0</v>
      </c>
      <c r="J86" s="41">
        <f t="shared" si="10"/>
        <v>372</v>
      </c>
      <c r="K86" s="41">
        <f t="shared" si="11"/>
        <v>720</v>
      </c>
      <c r="L86" s="41">
        <f t="shared" si="12"/>
        <v>720</v>
      </c>
      <c r="M86" s="42">
        <f>SUMIFS('Data Down'!U:U,'Data Down'!D:D,'Summary KPI'!B86,'Data Down'!Q:Q,'Summary KPI'!$M$8,'Data Down'!$C:$C,"&lt;="&amp;'Summary KPI'!$G$5,'Data Down'!$C:$C,"&gt;="&amp;'Summary KPI'!$E$5)</f>
        <v>0</v>
      </c>
      <c r="N86" s="42">
        <f>SUMIFS('Data Down'!U:U,'Data Down'!D:D,'Summary KPI'!B86,'Data Down'!Q:Q,'Summary KPI'!$N$8,'Data Down'!$C:$C,"&lt;="&amp;'Summary KPI'!$G$5,'Data Down'!$C:$C,"&gt;="&amp;'Summary KPI'!$E$5)</f>
        <v>0</v>
      </c>
      <c r="O86" s="42">
        <f>SUMIFS('Data Down'!U:U,'Data Down'!D:D,'Summary KPI'!B86,'Data Down'!Q:Q,'Summary KPI'!$O$8,'Data Down'!$C:$C,"&lt;="&amp;'Summary KPI'!$G$5,'Data Down'!$C:$C,"&gt;="&amp;'Summary KPI'!$E$5)</f>
        <v>0</v>
      </c>
      <c r="P86" s="43">
        <f>SUMIFS('Data Down'!U:U,'Data Down'!D:D,'Summary KPI'!B86,'Data Down'!Q:Q,'Summary KPI'!$P$8,'Data Down'!$C:$C,"&lt;="&amp;'Summary KPI'!$G$5,'Data Down'!$C:$C,"&gt;="&amp;'Summary KPI'!$E$5)</f>
        <v>0</v>
      </c>
      <c r="Q86" s="41">
        <f>SUMIFS('Data Down'!N:N,'Data Down'!$D:$D,'Summary KPI'!$B86,'Data Down'!$Q:$Q,'Summary KPI'!$Q$8,'Data Down'!$C:$C,"&lt;="&amp;'Summary KPI'!$G$5,'Data Down'!$C:$C,"&gt;="&amp;'Summary KPI'!$E$5)</f>
        <v>0</v>
      </c>
      <c r="R86" s="41">
        <f>SUMIFS('Data Down'!N:N,'Data Down'!D:D,'Summary KPI'!B86,'Data Down'!Q:Q,'Summary KPI'!$R$8,'Data Down'!$C:$C,"&lt;="&amp;'Summary KPI'!$G$5,'Data Down'!$C:$C,"&gt;="&amp;'Summary KPI'!$E$5)</f>
        <v>0</v>
      </c>
      <c r="S86" s="41">
        <f>SUMIFS('Data Down'!N:N,'Data Down'!D:D,'Summary KPI'!B86,'Data Down'!Q:Q,'Summary KPI'!$S$8,'Data Down'!$C:$C,"&lt;="&amp;'Summary KPI'!$G$5,'Data Down'!$C:$C,"&gt;="&amp;'Summary KPI'!$E$5)</f>
        <v>0</v>
      </c>
      <c r="T86" s="41">
        <f>SUMIFS('Data Down'!N:N,'Data Down'!D:D,'Summary KPI'!B86,'Data Down'!Q:Q,'Summary KPI'!$T$8,'Data Down'!$C:$C,"&lt;="&amp;'Summary KPI'!$G$5,'Data Down'!$C:$C,"&gt;="&amp;'Summary KPI'!$E$5)</f>
        <v>0</v>
      </c>
      <c r="U86" s="44">
        <f>+SUMIFS('Data Down'!$N:$N,'Data Down'!$D:$D,'Summary KPI'!B86,'Data Down'!$R:$R,'Summary KPI'!$U$7)</f>
        <v>0</v>
      </c>
      <c r="V86" s="44">
        <f>+SUMIFS('Data Down'!$N:$N,'Data Down'!$D:$D,'Summary KPI'!B86,'Data Down'!$R:$R,'Summary KPI'!$V$7)</f>
        <v>0</v>
      </c>
      <c r="W86" s="44">
        <f>+SUMIFS('Data Down'!$N:$N,'Data Down'!$D:$D,'Summary KPI'!B86,'Data Down'!$R:$R,'Summary KPI'!$W$7)</f>
        <v>0</v>
      </c>
      <c r="X86" s="44">
        <f>+SUMIFS('Data Down'!$N:$N,'Data Down'!$D:$D,'Summary KPI'!B86,'Data Down'!$R:$R,'Summary KPI'!$X$7)</f>
        <v>0</v>
      </c>
      <c r="Y86" s="44">
        <f>+SUMIFS('Data Down'!$N:$N,'Data Down'!$D:$D,'Summary KPI'!B86,'Data Down'!$R:$R,'Summary KPI'!$Y$7)</f>
        <v>0</v>
      </c>
      <c r="Z86" s="44">
        <f>+SUMIFS('Data Down'!$N:$N,'Data Down'!$D:$D,'Summary KPI'!B86,'Data Down'!$R:$R,'Summary KPI'!$Z$7)</f>
        <v>0</v>
      </c>
      <c r="AA86" s="44">
        <f>+SUMIFS('Data Down'!$N:$N,'Data Down'!$D:$D,'Summary KPI'!B86,'Data Down'!$R:$R,'Summary KPI'!$AA$7)</f>
        <v>0</v>
      </c>
      <c r="AB86" s="44">
        <f>+SUMIFS('Data Down'!$N:$N,'Data Down'!$D:$D,'Summary KPI'!B86,'Data Down'!$R:$R,'Summary KPI'!$AB$7)</f>
        <v>0</v>
      </c>
      <c r="AC86" s="44">
        <f>+SUMIFS('Data Down'!$N:$N,'Data Down'!$D:$D,'Summary KPI'!B86,'Data Down'!$R:$R,'Summary KPI'!$AC$7)</f>
        <v>0</v>
      </c>
      <c r="AD86" s="45">
        <f t="shared" si="13"/>
        <v>1</v>
      </c>
      <c r="AE86" s="45">
        <f t="shared" si="14"/>
        <v>0.48333333333333334</v>
      </c>
      <c r="AF86" s="45">
        <f t="shared" si="15"/>
        <v>1</v>
      </c>
      <c r="AG86" s="45">
        <f t="shared" si="16"/>
        <v>0.48333333333333334</v>
      </c>
      <c r="AH86" s="44">
        <f t="shared" si="17"/>
        <v>348</v>
      </c>
      <c r="AI86" s="44">
        <f t="shared" si="18"/>
        <v>348</v>
      </c>
      <c r="AJ86" s="44">
        <f t="shared" si="32"/>
        <v>0</v>
      </c>
      <c r="AK86" s="45">
        <f t="shared" si="20"/>
        <v>0</v>
      </c>
      <c r="AL86" s="45">
        <f t="shared" si="21"/>
        <v>0</v>
      </c>
      <c r="AM86" s="45">
        <f t="shared" si="22"/>
        <v>0</v>
      </c>
      <c r="AN86" s="45">
        <f t="shared" si="23"/>
        <v>0</v>
      </c>
      <c r="AO86" s="45">
        <f t="shared" si="24"/>
        <v>0</v>
      </c>
      <c r="AP86" s="46"/>
      <c r="AQ86" s="52">
        <f t="shared" si="25"/>
        <v>0</v>
      </c>
      <c r="AR86" s="52">
        <f t="shared" si="26"/>
        <v>0</v>
      </c>
      <c r="AS86" s="46"/>
      <c r="AT86" s="46" t="s">
        <v>167</v>
      </c>
      <c r="AU86" s="46"/>
      <c r="AV86" s="48">
        <v>0.9</v>
      </c>
      <c r="AW86" s="49">
        <v>80</v>
      </c>
      <c r="AX86" s="49">
        <v>6</v>
      </c>
    </row>
    <row r="87" spans="1:50" ht="15" customHeight="1">
      <c r="A87" s="38">
        <f t="shared" ref="A87:A112" si="33">+A86+1</f>
        <v>77</v>
      </c>
      <c r="B87" s="53" t="s">
        <v>82</v>
      </c>
      <c r="C87" s="39" t="str">
        <f>VLOOKUP(B87,Sort!B:C,2,FALSE)</f>
        <v>TOWER LAMP</v>
      </c>
      <c r="D87" s="40">
        <f t="array" ref="D87">INDEX(HM_Unit!D:D,MATCH('Summary KPI'!B87,HM_Unit!A:A,0))</f>
        <v>18751</v>
      </c>
      <c r="E87" s="40">
        <f t="array" ref="E87">INDEX(HM_Unit!CD:CD,MATCH('Summary KPI'!B87,HM_Unit!A:A,0))</f>
        <v>19120</v>
      </c>
      <c r="F87" s="41">
        <f t="shared" si="6"/>
        <v>369</v>
      </c>
      <c r="G87" s="41">
        <f t="shared" si="7"/>
        <v>0</v>
      </c>
      <c r="H87" s="41">
        <f t="shared" si="8"/>
        <v>0</v>
      </c>
      <c r="I87" s="41">
        <f t="shared" si="9"/>
        <v>0</v>
      </c>
      <c r="J87" s="41">
        <f t="shared" si="10"/>
        <v>351</v>
      </c>
      <c r="K87" s="41">
        <f t="shared" si="11"/>
        <v>720</v>
      </c>
      <c r="L87" s="41">
        <f t="shared" si="12"/>
        <v>720</v>
      </c>
      <c r="M87" s="42">
        <f>SUMIFS('Data Down'!U:U,'Data Down'!D:D,'Summary KPI'!B87,'Data Down'!Q:Q,'Summary KPI'!$M$8,'Data Down'!$C:$C,"&lt;="&amp;'Summary KPI'!$G$5,'Data Down'!$C:$C,"&gt;="&amp;'Summary KPI'!$E$5)</f>
        <v>0</v>
      </c>
      <c r="N87" s="42">
        <f>SUMIFS('Data Down'!U:U,'Data Down'!D:D,'Summary KPI'!B87,'Data Down'!Q:Q,'Summary KPI'!$N$8,'Data Down'!$C:$C,"&lt;="&amp;'Summary KPI'!$G$5,'Data Down'!$C:$C,"&gt;="&amp;'Summary KPI'!$E$5)</f>
        <v>0</v>
      </c>
      <c r="O87" s="42">
        <f>SUMIFS('Data Down'!U:U,'Data Down'!D:D,'Summary KPI'!B87,'Data Down'!Q:Q,'Summary KPI'!$O$8,'Data Down'!$C:$C,"&lt;="&amp;'Summary KPI'!$G$5,'Data Down'!$C:$C,"&gt;="&amp;'Summary KPI'!$E$5)</f>
        <v>0</v>
      </c>
      <c r="P87" s="43">
        <f>SUMIFS('Data Down'!U:U,'Data Down'!D:D,'Summary KPI'!B87,'Data Down'!Q:Q,'Summary KPI'!$P$8,'Data Down'!$C:$C,"&lt;="&amp;'Summary KPI'!$G$5,'Data Down'!$C:$C,"&gt;="&amp;'Summary KPI'!$E$5)</f>
        <v>0</v>
      </c>
      <c r="Q87" s="41">
        <f>SUMIFS('Data Down'!N:N,'Data Down'!$D:$D,'Summary KPI'!$B87,'Data Down'!$Q:$Q,'Summary KPI'!$Q$8,'Data Down'!$C:$C,"&lt;="&amp;'Summary KPI'!$G$5,'Data Down'!$C:$C,"&gt;="&amp;'Summary KPI'!$E$5)</f>
        <v>0</v>
      </c>
      <c r="R87" s="41">
        <f>SUMIFS('Data Down'!N:N,'Data Down'!D:D,'Summary KPI'!B87,'Data Down'!Q:Q,'Summary KPI'!$R$8,'Data Down'!$C:$C,"&lt;="&amp;'Summary KPI'!$G$5,'Data Down'!$C:$C,"&gt;="&amp;'Summary KPI'!$E$5)</f>
        <v>0</v>
      </c>
      <c r="S87" s="41">
        <f>SUMIFS('Data Down'!N:N,'Data Down'!D:D,'Summary KPI'!B87,'Data Down'!Q:Q,'Summary KPI'!$S$8,'Data Down'!$C:$C,"&lt;="&amp;'Summary KPI'!$G$5,'Data Down'!$C:$C,"&gt;="&amp;'Summary KPI'!$E$5)</f>
        <v>0</v>
      </c>
      <c r="T87" s="41">
        <f>SUMIFS('Data Down'!N:N,'Data Down'!D:D,'Summary KPI'!B87,'Data Down'!Q:Q,'Summary KPI'!$T$8,'Data Down'!$C:$C,"&lt;="&amp;'Summary KPI'!$G$5,'Data Down'!$C:$C,"&gt;="&amp;'Summary KPI'!$E$5)</f>
        <v>0</v>
      </c>
      <c r="U87" s="44">
        <f>+SUMIFS('Data Down'!$N:$N,'Data Down'!$D:$D,'Summary KPI'!B87,'Data Down'!$R:$R,'Summary KPI'!$U$7)</f>
        <v>0</v>
      </c>
      <c r="V87" s="44">
        <f>+SUMIFS('Data Down'!$N:$N,'Data Down'!$D:$D,'Summary KPI'!B87,'Data Down'!$R:$R,'Summary KPI'!$V$7)</f>
        <v>0</v>
      </c>
      <c r="W87" s="44">
        <f>+SUMIFS('Data Down'!$N:$N,'Data Down'!$D:$D,'Summary KPI'!B87,'Data Down'!$R:$R,'Summary KPI'!$W$7)</f>
        <v>0</v>
      </c>
      <c r="X87" s="44">
        <f>+SUMIFS('Data Down'!$N:$N,'Data Down'!$D:$D,'Summary KPI'!B87,'Data Down'!$R:$R,'Summary KPI'!$X$7)</f>
        <v>0</v>
      </c>
      <c r="Y87" s="44">
        <f>+SUMIFS('Data Down'!$N:$N,'Data Down'!$D:$D,'Summary KPI'!B87,'Data Down'!$R:$R,'Summary KPI'!$Y$7)</f>
        <v>0</v>
      </c>
      <c r="Z87" s="44">
        <f>+SUMIFS('Data Down'!$N:$N,'Data Down'!$D:$D,'Summary KPI'!B87,'Data Down'!$R:$R,'Summary KPI'!$Z$7)</f>
        <v>0</v>
      </c>
      <c r="AA87" s="44">
        <f>+SUMIFS('Data Down'!$N:$N,'Data Down'!$D:$D,'Summary KPI'!B87,'Data Down'!$R:$R,'Summary KPI'!$AA$7)</f>
        <v>0</v>
      </c>
      <c r="AB87" s="44">
        <f>+SUMIFS('Data Down'!$N:$N,'Data Down'!$D:$D,'Summary KPI'!B87,'Data Down'!$R:$R,'Summary KPI'!$AB$7)</f>
        <v>0</v>
      </c>
      <c r="AC87" s="44">
        <f>+SUMIFS('Data Down'!$N:$N,'Data Down'!$D:$D,'Summary KPI'!B87,'Data Down'!$R:$R,'Summary KPI'!$AC$7)</f>
        <v>0</v>
      </c>
      <c r="AD87" s="45">
        <f t="shared" si="13"/>
        <v>1</v>
      </c>
      <c r="AE87" s="45">
        <f t="shared" si="14"/>
        <v>0.51249999999999996</v>
      </c>
      <c r="AF87" s="45">
        <f t="shared" si="15"/>
        <v>1</v>
      </c>
      <c r="AG87" s="45">
        <f t="shared" si="16"/>
        <v>0.51249999999999996</v>
      </c>
      <c r="AH87" s="44">
        <f t="shared" si="17"/>
        <v>369</v>
      </c>
      <c r="AI87" s="44">
        <f t="shared" si="18"/>
        <v>369</v>
      </c>
      <c r="AJ87" s="44">
        <f t="shared" si="32"/>
        <v>0</v>
      </c>
      <c r="AK87" s="45">
        <f t="shared" si="20"/>
        <v>0</v>
      </c>
      <c r="AL87" s="45">
        <f t="shared" si="21"/>
        <v>0</v>
      </c>
      <c r="AM87" s="45">
        <f t="shared" si="22"/>
        <v>0</v>
      </c>
      <c r="AN87" s="45">
        <f t="shared" si="23"/>
        <v>0</v>
      </c>
      <c r="AO87" s="45">
        <f t="shared" si="24"/>
        <v>0</v>
      </c>
      <c r="AP87" s="46"/>
      <c r="AQ87" s="52">
        <f t="shared" si="25"/>
        <v>0</v>
      </c>
      <c r="AR87" s="52">
        <f t="shared" si="26"/>
        <v>0</v>
      </c>
      <c r="AS87" s="46"/>
      <c r="AT87" s="46" t="s">
        <v>167</v>
      </c>
      <c r="AU87" s="46"/>
      <c r="AV87" s="48">
        <v>0.9</v>
      </c>
      <c r="AW87" s="49">
        <v>80</v>
      </c>
      <c r="AX87" s="49">
        <v>6</v>
      </c>
    </row>
    <row r="88" spans="1:50" ht="15" customHeight="1">
      <c r="A88" s="38">
        <f t="shared" si="33"/>
        <v>78</v>
      </c>
      <c r="B88" s="53" t="s">
        <v>83</v>
      </c>
      <c r="C88" s="39" t="str">
        <f>VLOOKUP(B88,Sort!B:C,2,FALSE)</f>
        <v>TOWER LAMP</v>
      </c>
      <c r="D88" s="40">
        <f t="array" ref="D88">INDEX(HM_Unit!D:D,MATCH('Summary KPI'!B88,HM_Unit!A:A,0))</f>
        <v>21249</v>
      </c>
      <c r="E88" s="40">
        <f t="array" ref="E88">INDEX(HM_Unit!CD:CD,MATCH('Summary KPI'!B88,HM_Unit!A:A,0))</f>
        <v>21588</v>
      </c>
      <c r="F88" s="41">
        <f t="shared" si="6"/>
        <v>339</v>
      </c>
      <c r="G88" s="41">
        <f t="shared" si="7"/>
        <v>0</v>
      </c>
      <c r="H88" s="41">
        <f t="shared" si="8"/>
        <v>0</v>
      </c>
      <c r="I88" s="41">
        <f t="shared" si="9"/>
        <v>0</v>
      </c>
      <c r="J88" s="41">
        <f t="shared" si="10"/>
        <v>381</v>
      </c>
      <c r="K88" s="41">
        <f t="shared" si="11"/>
        <v>720</v>
      </c>
      <c r="L88" s="41">
        <f t="shared" si="12"/>
        <v>720</v>
      </c>
      <c r="M88" s="42">
        <f>SUMIFS('Data Down'!U:U,'Data Down'!D:D,'Summary KPI'!B88,'Data Down'!Q:Q,'Summary KPI'!$M$8,'Data Down'!$C:$C,"&lt;="&amp;'Summary KPI'!$G$5,'Data Down'!$C:$C,"&gt;="&amp;'Summary KPI'!$E$5)</f>
        <v>0</v>
      </c>
      <c r="N88" s="42">
        <f>SUMIFS('Data Down'!U:U,'Data Down'!D:D,'Summary KPI'!B88,'Data Down'!Q:Q,'Summary KPI'!$N$8,'Data Down'!$C:$C,"&lt;="&amp;'Summary KPI'!$G$5,'Data Down'!$C:$C,"&gt;="&amp;'Summary KPI'!$E$5)</f>
        <v>0</v>
      </c>
      <c r="O88" s="42">
        <f>SUMIFS('Data Down'!U:U,'Data Down'!D:D,'Summary KPI'!B88,'Data Down'!Q:Q,'Summary KPI'!$O$8,'Data Down'!$C:$C,"&lt;="&amp;'Summary KPI'!$G$5,'Data Down'!$C:$C,"&gt;="&amp;'Summary KPI'!$E$5)</f>
        <v>0</v>
      </c>
      <c r="P88" s="43">
        <f>SUMIFS('Data Down'!U:U,'Data Down'!D:D,'Summary KPI'!B88,'Data Down'!Q:Q,'Summary KPI'!$P$8,'Data Down'!$C:$C,"&lt;="&amp;'Summary KPI'!$G$5,'Data Down'!$C:$C,"&gt;="&amp;'Summary KPI'!$E$5)</f>
        <v>0</v>
      </c>
      <c r="Q88" s="41">
        <f>SUMIFS('Data Down'!N:N,'Data Down'!$D:$D,'Summary KPI'!$B88,'Data Down'!$Q:$Q,'Summary KPI'!$Q$8,'Data Down'!$C:$C,"&lt;="&amp;'Summary KPI'!$G$5,'Data Down'!$C:$C,"&gt;="&amp;'Summary KPI'!$E$5)</f>
        <v>0</v>
      </c>
      <c r="R88" s="41">
        <f>SUMIFS('Data Down'!N:N,'Data Down'!D:D,'Summary KPI'!B88,'Data Down'!Q:Q,'Summary KPI'!$R$8,'Data Down'!$C:$C,"&lt;="&amp;'Summary KPI'!$G$5,'Data Down'!$C:$C,"&gt;="&amp;'Summary KPI'!$E$5)</f>
        <v>0</v>
      </c>
      <c r="S88" s="41">
        <f>SUMIFS('Data Down'!N:N,'Data Down'!D:D,'Summary KPI'!B88,'Data Down'!Q:Q,'Summary KPI'!$S$8,'Data Down'!$C:$C,"&lt;="&amp;'Summary KPI'!$G$5,'Data Down'!$C:$C,"&gt;="&amp;'Summary KPI'!$E$5)</f>
        <v>0</v>
      </c>
      <c r="T88" s="41">
        <f>SUMIFS('Data Down'!N:N,'Data Down'!D:D,'Summary KPI'!B88,'Data Down'!Q:Q,'Summary KPI'!$T$8,'Data Down'!$C:$C,"&lt;="&amp;'Summary KPI'!$G$5,'Data Down'!$C:$C,"&gt;="&amp;'Summary KPI'!$E$5)</f>
        <v>0</v>
      </c>
      <c r="U88" s="44">
        <f>+SUMIFS('Data Down'!$N:$N,'Data Down'!$D:$D,'Summary KPI'!B88,'Data Down'!$R:$R,'Summary KPI'!$U$7)</f>
        <v>0</v>
      </c>
      <c r="V88" s="44">
        <f>+SUMIFS('Data Down'!$N:$N,'Data Down'!$D:$D,'Summary KPI'!B88,'Data Down'!$R:$R,'Summary KPI'!$V$7)</f>
        <v>0</v>
      </c>
      <c r="W88" s="44">
        <f>+SUMIFS('Data Down'!$N:$N,'Data Down'!$D:$D,'Summary KPI'!B88,'Data Down'!$R:$R,'Summary KPI'!$W$7)</f>
        <v>0</v>
      </c>
      <c r="X88" s="44">
        <f>+SUMIFS('Data Down'!$N:$N,'Data Down'!$D:$D,'Summary KPI'!B88,'Data Down'!$R:$R,'Summary KPI'!$X$7)</f>
        <v>0</v>
      </c>
      <c r="Y88" s="44">
        <f>+SUMIFS('Data Down'!$N:$N,'Data Down'!$D:$D,'Summary KPI'!B88,'Data Down'!$R:$R,'Summary KPI'!$Y$7)</f>
        <v>0</v>
      </c>
      <c r="Z88" s="44">
        <f>+SUMIFS('Data Down'!$N:$N,'Data Down'!$D:$D,'Summary KPI'!B88,'Data Down'!$R:$R,'Summary KPI'!$Z$7)</f>
        <v>0</v>
      </c>
      <c r="AA88" s="44">
        <f>+SUMIFS('Data Down'!$N:$N,'Data Down'!$D:$D,'Summary KPI'!B88,'Data Down'!$R:$R,'Summary KPI'!$AA$7)</f>
        <v>0</v>
      </c>
      <c r="AB88" s="44">
        <f>+SUMIFS('Data Down'!$N:$N,'Data Down'!$D:$D,'Summary KPI'!B88,'Data Down'!$R:$R,'Summary KPI'!$AB$7)</f>
        <v>0</v>
      </c>
      <c r="AC88" s="44">
        <f>+SUMIFS('Data Down'!$N:$N,'Data Down'!$D:$D,'Summary KPI'!B88,'Data Down'!$R:$R,'Summary KPI'!$AC$7)</f>
        <v>0</v>
      </c>
      <c r="AD88" s="45">
        <f t="shared" si="13"/>
        <v>1</v>
      </c>
      <c r="AE88" s="45">
        <f t="shared" si="14"/>
        <v>0.47083333333333333</v>
      </c>
      <c r="AF88" s="45">
        <f t="shared" si="15"/>
        <v>1</v>
      </c>
      <c r="AG88" s="45">
        <f t="shared" si="16"/>
        <v>0.47083333333333333</v>
      </c>
      <c r="AH88" s="44">
        <f t="shared" si="17"/>
        <v>339</v>
      </c>
      <c r="AI88" s="44">
        <f t="shared" si="18"/>
        <v>339</v>
      </c>
      <c r="AJ88" s="44">
        <f t="shared" si="32"/>
        <v>0</v>
      </c>
      <c r="AK88" s="45">
        <f t="shared" si="20"/>
        <v>0</v>
      </c>
      <c r="AL88" s="45">
        <f t="shared" si="21"/>
        <v>0</v>
      </c>
      <c r="AM88" s="45">
        <f t="shared" si="22"/>
        <v>0</v>
      </c>
      <c r="AN88" s="45">
        <f t="shared" si="23"/>
        <v>0</v>
      </c>
      <c r="AO88" s="45">
        <f t="shared" si="24"/>
        <v>0</v>
      </c>
      <c r="AP88" s="46"/>
      <c r="AQ88" s="52">
        <f t="shared" si="25"/>
        <v>0</v>
      </c>
      <c r="AR88" s="52">
        <f t="shared" si="26"/>
        <v>0</v>
      </c>
      <c r="AS88" s="46"/>
      <c r="AT88" s="46" t="s">
        <v>167</v>
      </c>
      <c r="AU88" s="46"/>
      <c r="AV88" s="48">
        <v>0.9</v>
      </c>
      <c r="AW88" s="49">
        <v>80</v>
      </c>
      <c r="AX88" s="49">
        <v>6</v>
      </c>
    </row>
    <row r="89" spans="1:50" ht="15" customHeight="1">
      <c r="A89" s="38">
        <f t="shared" si="33"/>
        <v>79</v>
      </c>
      <c r="B89" s="53" t="s">
        <v>84</v>
      </c>
      <c r="C89" s="39" t="str">
        <f>VLOOKUP(B89,Sort!B:C,2,FALSE)</f>
        <v>TOWER LAMP</v>
      </c>
      <c r="D89" s="40">
        <f t="array" ref="D89">INDEX(HM_Unit!D:D,MATCH('Summary KPI'!B89,HM_Unit!A:A,0))</f>
        <v>21241</v>
      </c>
      <c r="E89" s="40">
        <f t="array" ref="E89">INDEX(HM_Unit!CD:CD,MATCH('Summary KPI'!B89,HM_Unit!A:A,0))</f>
        <v>21401</v>
      </c>
      <c r="F89" s="41">
        <f t="shared" si="6"/>
        <v>160</v>
      </c>
      <c r="G89" s="41">
        <f t="shared" si="7"/>
        <v>0</v>
      </c>
      <c r="H89" s="41">
        <f t="shared" si="8"/>
        <v>0</v>
      </c>
      <c r="I89" s="41">
        <f t="shared" si="9"/>
        <v>0</v>
      </c>
      <c r="J89" s="41">
        <f t="shared" si="10"/>
        <v>560</v>
      </c>
      <c r="K89" s="41">
        <f t="shared" si="11"/>
        <v>720</v>
      </c>
      <c r="L89" s="41">
        <f t="shared" si="12"/>
        <v>720</v>
      </c>
      <c r="M89" s="42">
        <f>SUMIFS('Data Down'!U:U,'Data Down'!D:D,'Summary KPI'!B89,'Data Down'!Q:Q,'Summary KPI'!$M$8,'Data Down'!$C:$C,"&lt;="&amp;'Summary KPI'!$G$5,'Data Down'!$C:$C,"&gt;="&amp;'Summary KPI'!$E$5)</f>
        <v>0</v>
      </c>
      <c r="N89" s="42">
        <f>SUMIFS('Data Down'!U:U,'Data Down'!D:D,'Summary KPI'!B89,'Data Down'!Q:Q,'Summary KPI'!$N$8,'Data Down'!$C:$C,"&lt;="&amp;'Summary KPI'!$G$5,'Data Down'!$C:$C,"&gt;="&amp;'Summary KPI'!$E$5)</f>
        <v>0</v>
      </c>
      <c r="O89" s="42">
        <f>SUMIFS('Data Down'!U:U,'Data Down'!D:D,'Summary KPI'!B89,'Data Down'!Q:Q,'Summary KPI'!$O$8,'Data Down'!$C:$C,"&lt;="&amp;'Summary KPI'!$G$5,'Data Down'!$C:$C,"&gt;="&amp;'Summary KPI'!$E$5)</f>
        <v>0</v>
      </c>
      <c r="P89" s="43">
        <f>SUMIFS('Data Down'!U:U,'Data Down'!D:D,'Summary KPI'!B89,'Data Down'!Q:Q,'Summary KPI'!$P$8,'Data Down'!$C:$C,"&lt;="&amp;'Summary KPI'!$G$5,'Data Down'!$C:$C,"&gt;="&amp;'Summary KPI'!$E$5)</f>
        <v>0</v>
      </c>
      <c r="Q89" s="41">
        <f>SUMIFS('Data Down'!N:N,'Data Down'!$D:$D,'Summary KPI'!$B89,'Data Down'!$Q:$Q,'Summary KPI'!$Q$8,'Data Down'!$C:$C,"&lt;="&amp;'Summary KPI'!$G$5,'Data Down'!$C:$C,"&gt;="&amp;'Summary KPI'!$E$5)</f>
        <v>0</v>
      </c>
      <c r="R89" s="41">
        <f>SUMIFS('Data Down'!N:N,'Data Down'!D:D,'Summary KPI'!B89,'Data Down'!Q:Q,'Summary KPI'!$R$8,'Data Down'!$C:$C,"&lt;="&amp;'Summary KPI'!$G$5,'Data Down'!$C:$C,"&gt;="&amp;'Summary KPI'!$E$5)</f>
        <v>0</v>
      </c>
      <c r="S89" s="41">
        <f>SUMIFS('Data Down'!N:N,'Data Down'!D:D,'Summary KPI'!B89,'Data Down'!Q:Q,'Summary KPI'!$S$8,'Data Down'!$C:$C,"&lt;="&amp;'Summary KPI'!$G$5,'Data Down'!$C:$C,"&gt;="&amp;'Summary KPI'!$E$5)</f>
        <v>0</v>
      </c>
      <c r="T89" s="41">
        <f>SUMIFS('Data Down'!N:N,'Data Down'!D:D,'Summary KPI'!B89,'Data Down'!Q:Q,'Summary KPI'!$T$8,'Data Down'!$C:$C,"&lt;="&amp;'Summary KPI'!$G$5,'Data Down'!$C:$C,"&gt;="&amp;'Summary KPI'!$E$5)</f>
        <v>0</v>
      </c>
      <c r="U89" s="44">
        <f>+SUMIFS('Data Down'!$N:$N,'Data Down'!$D:$D,'Summary KPI'!B89,'Data Down'!$R:$R,'Summary KPI'!$U$7)</f>
        <v>0</v>
      </c>
      <c r="V89" s="44">
        <f>+SUMIFS('Data Down'!$N:$N,'Data Down'!$D:$D,'Summary KPI'!B89,'Data Down'!$R:$R,'Summary KPI'!$V$7)</f>
        <v>0</v>
      </c>
      <c r="W89" s="44">
        <f>+SUMIFS('Data Down'!$N:$N,'Data Down'!$D:$D,'Summary KPI'!B89,'Data Down'!$R:$R,'Summary KPI'!$W$7)</f>
        <v>0</v>
      </c>
      <c r="X89" s="44">
        <f>+SUMIFS('Data Down'!$N:$N,'Data Down'!$D:$D,'Summary KPI'!B89,'Data Down'!$R:$R,'Summary KPI'!$X$7)</f>
        <v>0</v>
      </c>
      <c r="Y89" s="44">
        <f>+SUMIFS('Data Down'!$N:$N,'Data Down'!$D:$D,'Summary KPI'!B89,'Data Down'!$R:$R,'Summary KPI'!$Y$7)</f>
        <v>0</v>
      </c>
      <c r="Z89" s="44">
        <f>+SUMIFS('Data Down'!$N:$N,'Data Down'!$D:$D,'Summary KPI'!B89,'Data Down'!$R:$R,'Summary KPI'!$Z$7)</f>
        <v>0</v>
      </c>
      <c r="AA89" s="44">
        <f>+SUMIFS('Data Down'!$N:$N,'Data Down'!$D:$D,'Summary KPI'!B89,'Data Down'!$R:$R,'Summary KPI'!$AA$7)</f>
        <v>0</v>
      </c>
      <c r="AB89" s="44">
        <f>+SUMIFS('Data Down'!$N:$N,'Data Down'!$D:$D,'Summary KPI'!B89,'Data Down'!$R:$R,'Summary KPI'!$AB$7)</f>
        <v>0</v>
      </c>
      <c r="AC89" s="44">
        <f>+SUMIFS('Data Down'!$N:$N,'Data Down'!$D:$D,'Summary KPI'!B89,'Data Down'!$R:$R,'Summary KPI'!$AC$7)</f>
        <v>0</v>
      </c>
      <c r="AD89" s="45">
        <f t="shared" si="13"/>
        <v>1</v>
      </c>
      <c r="AE89" s="45">
        <f t="shared" si="14"/>
        <v>0.22222222222222221</v>
      </c>
      <c r="AF89" s="45">
        <f t="shared" si="15"/>
        <v>1</v>
      </c>
      <c r="AG89" s="45">
        <f t="shared" si="16"/>
        <v>0.22222222222222221</v>
      </c>
      <c r="AH89" s="44">
        <f t="shared" si="17"/>
        <v>160</v>
      </c>
      <c r="AI89" s="44">
        <f t="shared" si="18"/>
        <v>160</v>
      </c>
      <c r="AJ89" s="44">
        <f t="shared" si="32"/>
        <v>0</v>
      </c>
      <c r="AK89" s="45">
        <f t="shared" si="20"/>
        <v>0</v>
      </c>
      <c r="AL89" s="45">
        <f t="shared" si="21"/>
        <v>0</v>
      </c>
      <c r="AM89" s="45">
        <f t="shared" si="22"/>
        <v>0</v>
      </c>
      <c r="AN89" s="45">
        <f t="shared" si="23"/>
        <v>0</v>
      </c>
      <c r="AO89" s="45">
        <f t="shared" si="24"/>
        <v>0</v>
      </c>
      <c r="AP89" s="46"/>
      <c r="AQ89" s="52">
        <f t="shared" si="25"/>
        <v>0</v>
      </c>
      <c r="AR89" s="52">
        <f t="shared" si="26"/>
        <v>0</v>
      </c>
      <c r="AS89" s="46"/>
      <c r="AT89" s="46" t="s">
        <v>167</v>
      </c>
      <c r="AU89" s="46"/>
      <c r="AV89" s="48">
        <v>0.9</v>
      </c>
      <c r="AW89" s="49">
        <v>80</v>
      </c>
      <c r="AX89" s="49">
        <v>6</v>
      </c>
    </row>
    <row r="90" spans="1:50" ht="15" customHeight="1">
      <c r="A90" s="38">
        <f t="shared" si="33"/>
        <v>80</v>
      </c>
      <c r="B90" s="53" t="s">
        <v>85</v>
      </c>
      <c r="C90" s="39" t="str">
        <f>VLOOKUP(B90,Sort!B:C,2,FALSE)</f>
        <v>TOWER LAMP</v>
      </c>
      <c r="D90" s="40">
        <f t="array" ref="D90">INDEX(HM_Unit!D:D,MATCH('Summary KPI'!B90,HM_Unit!A:A,0))</f>
        <v>18680</v>
      </c>
      <c r="E90" s="40">
        <f t="array" ref="E90">INDEX(HM_Unit!CD:CD,MATCH('Summary KPI'!B90,HM_Unit!A:A,0))</f>
        <v>19104</v>
      </c>
      <c r="F90" s="41">
        <f t="shared" si="6"/>
        <v>424</v>
      </c>
      <c r="G90" s="41">
        <f t="shared" si="7"/>
        <v>0</v>
      </c>
      <c r="H90" s="41">
        <f t="shared" si="8"/>
        <v>0</v>
      </c>
      <c r="I90" s="41">
        <f t="shared" si="9"/>
        <v>0</v>
      </c>
      <c r="J90" s="41">
        <f t="shared" si="10"/>
        <v>296</v>
      </c>
      <c r="K90" s="41">
        <f t="shared" si="11"/>
        <v>720</v>
      </c>
      <c r="L90" s="41">
        <f t="shared" si="12"/>
        <v>720</v>
      </c>
      <c r="M90" s="42">
        <f>SUMIFS('Data Down'!U:U,'Data Down'!D:D,'Summary KPI'!B90,'Data Down'!Q:Q,'Summary KPI'!$M$8,'Data Down'!$C:$C,"&lt;="&amp;'Summary KPI'!$G$5,'Data Down'!$C:$C,"&gt;="&amp;'Summary KPI'!$E$5)</f>
        <v>0</v>
      </c>
      <c r="N90" s="42">
        <f>SUMIFS('Data Down'!U:U,'Data Down'!D:D,'Summary KPI'!B90,'Data Down'!Q:Q,'Summary KPI'!$N$8,'Data Down'!$C:$C,"&lt;="&amp;'Summary KPI'!$G$5,'Data Down'!$C:$C,"&gt;="&amp;'Summary KPI'!$E$5)</f>
        <v>0</v>
      </c>
      <c r="O90" s="42">
        <f>SUMIFS('Data Down'!U:U,'Data Down'!D:D,'Summary KPI'!B90,'Data Down'!Q:Q,'Summary KPI'!$O$8,'Data Down'!$C:$C,"&lt;="&amp;'Summary KPI'!$G$5,'Data Down'!$C:$C,"&gt;="&amp;'Summary KPI'!$E$5)</f>
        <v>0</v>
      </c>
      <c r="P90" s="43">
        <f>SUMIFS('Data Down'!U:U,'Data Down'!D:D,'Summary KPI'!B90,'Data Down'!Q:Q,'Summary KPI'!$P$8,'Data Down'!$C:$C,"&lt;="&amp;'Summary KPI'!$G$5,'Data Down'!$C:$C,"&gt;="&amp;'Summary KPI'!$E$5)</f>
        <v>0</v>
      </c>
      <c r="Q90" s="41">
        <f>SUMIFS('Data Down'!N:N,'Data Down'!$D:$D,'Summary KPI'!$B90,'Data Down'!$Q:$Q,'Summary KPI'!$Q$8,'Data Down'!$C:$C,"&lt;="&amp;'Summary KPI'!$G$5,'Data Down'!$C:$C,"&gt;="&amp;'Summary KPI'!$E$5)</f>
        <v>0</v>
      </c>
      <c r="R90" s="41">
        <f>SUMIFS('Data Down'!N:N,'Data Down'!D:D,'Summary KPI'!B90,'Data Down'!Q:Q,'Summary KPI'!$R$8,'Data Down'!$C:$C,"&lt;="&amp;'Summary KPI'!$G$5,'Data Down'!$C:$C,"&gt;="&amp;'Summary KPI'!$E$5)</f>
        <v>0</v>
      </c>
      <c r="S90" s="41">
        <f>SUMIFS('Data Down'!N:N,'Data Down'!D:D,'Summary KPI'!B90,'Data Down'!Q:Q,'Summary KPI'!$S$8,'Data Down'!$C:$C,"&lt;="&amp;'Summary KPI'!$G$5,'Data Down'!$C:$C,"&gt;="&amp;'Summary KPI'!$E$5)</f>
        <v>0</v>
      </c>
      <c r="T90" s="41">
        <f>SUMIFS('Data Down'!N:N,'Data Down'!D:D,'Summary KPI'!B90,'Data Down'!Q:Q,'Summary KPI'!$T$8,'Data Down'!$C:$C,"&lt;="&amp;'Summary KPI'!$G$5,'Data Down'!$C:$C,"&gt;="&amp;'Summary KPI'!$E$5)</f>
        <v>0</v>
      </c>
      <c r="U90" s="44">
        <f>+SUMIFS('Data Down'!$N:$N,'Data Down'!$D:$D,'Summary KPI'!B90,'Data Down'!$R:$R,'Summary KPI'!$U$7)</f>
        <v>0</v>
      </c>
      <c r="V90" s="44">
        <f>+SUMIFS('Data Down'!$N:$N,'Data Down'!$D:$D,'Summary KPI'!B90,'Data Down'!$R:$R,'Summary KPI'!$V$7)</f>
        <v>0</v>
      </c>
      <c r="W90" s="44">
        <f>+SUMIFS('Data Down'!$N:$N,'Data Down'!$D:$D,'Summary KPI'!B90,'Data Down'!$R:$R,'Summary KPI'!$W$7)</f>
        <v>0</v>
      </c>
      <c r="X90" s="44">
        <f>+SUMIFS('Data Down'!$N:$N,'Data Down'!$D:$D,'Summary KPI'!B90,'Data Down'!$R:$R,'Summary KPI'!$X$7)</f>
        <v>0</v>
      </c>
      <c r="Y90" s="44">
        <f>+SUMIFS('Data Down'!$N:$N,'Data Down'!$D:$D,'Summary KPI'!B90,'Data Down'!$R:$R,'Summary KPI'!$Y$7)</f>
        <v>0</v>
      </c>
      <c r="Z90" s="44">
        <f>+SUMIFS('Data Down'!$N:$N,'Data Down'!$D:$D,'Summary KPI'!B90,'Data Down'!$R:$R,'Summary KPI'!$Z$7)</f>
        <v>0</v>
      </c>
      <c r="AA90" s="44">
        <f>+SUMIFS('Data Down'!$N:$N,'Data Down'!$D:$D,'Summary KPI'!B90,'Data Down'!$R:$R,'Summary KPI'!$AA$7)</f>
        <v>0</v>
      </c>
      <c r="AB90" s="44">
        <f>+SUMIFS('Data Down'!$N:$N,'Data Down'!$D:$D,'Summary KPI'!B90,'Data Down'!$R:$R,'Summary KPI'!$AB$7)</f>
        <v>0</v>
      </c>
      <c r="AC90" s="44">
        <f>+SUMIFS('Data Down'!$N:$N,'Data Down'!$D:$D,'Summary KPI'!B90,'Data Down'!$R:$R,'Summary KPI'!$AC$7)</f>
        <v>0</v>
      </c>
      <c r="AD90" s="45">
        <f t="shared" si="13"/>
        <v>1</v>
      </c>
      <c r="AE90" s="45">
        <f t="shared" si="14"/>
        <v>0.58888888888888891</v>
      </c>
      <c r="AF90" s="45">
        <f t="shared" si="15"/>
        <v>1</v>
      </c>
      <c r="AG90" s="45">
        <f t="shared" si="16"/>
        <v>0.58888888888888891</v>
      </c>
      <c r="AH90" s="44">
        <f t="shared" si="17"/>
        <v>424</v>
      </c>
      <c r="AI90" s="44">
        <f t="shared" si="18"/>
        <v>424</v>
      </c>
      <c r="AJ90" s="44">
        <f t="shared" si="32"/>
        <v>0</v>
      </c>
      <c r="AK90" s="45">
        <f t="shared" si="20"/>
        <v>0</v>
      </c>
      <c r="AL90" s="45">
        <f t="shared" si="21"/>
        <v>0</v>
      </c>
      <c r="AM90" s="45">
        <f t="shared" si="22"/>
        <v>0</v>
      </c>
      <c r="AN90" s="45">
        <f t="shared" si="23"/>
        <v>0</v>
      </c>
      <c r="AO90" s="45">
        <f t="shared" si="24"/>
        <v>0</v>
      </c>
      <c r="AP90" s="46"/>
      <c r="AQ90" s="52">
        <f t="shared" si="25"/>
        <v>0</v>
      </c>
      <c r="AR90" s="52">
        <f t="shared" si="26"/>
        <v>0</v>
      </c>
      <c r="AS90" s="46"/>
      <c r="AT90" s="46" t="s">
        <v>167</v>
      </c>
      <c r="AU90" s="46"/>
      <c r="AV90" s="48">
        <v>0.9</v>
      </c>
      <c r="AW90" s="49">
        <v>80</v>
      </c>
      <c r="AX90" s="49">
        <v>6</v>
      </c>
    </row>
    <row r="91" spans="1:50" ht="15" customHeight="1">
      <c r="A91" s="38">
        <f t="shared" si="33"/>
        <v>81</v>
      </c>
      <c r="B91" s="53" t="s">
        <v>86</v>
      </c>
      <c r="C91" s="39" t="str">
        <f>VLOOKUP(B91,Sort!B:C,2,FALSE)</f>
        <v>Genset</v>
      </c>
      <c r="D91" s="40">
        <f t="array" ref="D91">INDEX(HM_Unit!D:D,MATCH('Summary KPI'!B91,HM_Unit!A:A,0))</f>
        <v>17444</v>
      </c>
      <c r="E91" s="40">
        <f t="array" ref="E91">INDEX(HM_Unit!CD:CD,MATCH('Summary KPI'!B91,HM_Unit!A:A,0))</f>
        <v>17720</v>
      </c>
      <c r="F91" s="41">
        <f t="shared" si="6"/>
        <v>276</v>
      </c>
      <c r="G91" s="41">
        <f t="shared" si="7"/>
        <v>0</v>
      </c>
      <c r="H91" s="41">
        <f t="shared" si="8"/>
        <v>0</v>
      </c>
      <c r="I91" s="41">
        <f t="shared" si="9"/>
        <v>0</v>
      </c>
      <c r="J91" s="41">
        <f t="shared" si="10"/>
        <v>444</v>
      </c>
      <c r="K91" s="41">
        <f t="shared" si="11"/>
        <v>720</v>
      </c>
      <c r="L91" s="41">
        <f t="shared" si="12"/>
        <v>720</v>
      </c>
      <c r="M91" s="42">
        <f>SUMIFS('Data Down'!U:U,'Data Down'!D:D,'Summary KPI'!B91,'Data Down'!Q:Q,'Summary KPI'!$M$8,'Data Down'!$C:$C,"&lt;="&amp;'Summary KPI'!$G$5,'Data Down'!$C:$C,"&gt;="&amp;'Summary KPI'!$E$5)</f>
        <v>0</v>
      </c>
      <c r="N91" s="42">
        <f>SUMIFS('Data Down'!U:U,'Data Down'!D:D,'Summary KPI'!B91,'Data Down'!Q:Q,'Summary KPI'!$N$8,'Data Down'!$C:$C,"&lt;="&amp;'Summary KPI'!$G$5,'Data Down'!$C:$C,"&gt;="&amp;'Summary KPI'!$E$5)</f>
        <v>0</v>
      </c>
      <c r="O91" s="42">
        <f>SUMIFS('Data Down'!U:U,'Data Down'!D:D,'Summary KPI'!B91,'Data Down'!Q:Q,'Summary KPI'!$O$8,'Data Down'!$C:$C,"&lt;="&amp;'Summary KPI'!$G$5,'Data Down'!$C:$C,"&gt;="&amp;'Summary KPI'!$E$5)</f>
        <v>0</v>
      </c>
      <c r="P91" s="43">
        <f>SUMIFS('Data Down'!U:U,'Data Down'!D:D,'Summary KPI'!B91,'Data Down'!Q:Q,'Summary KPI'!$P$8,'Data Down'!$C:$C,"&lt;="&amp;'Summary KPI'!$G$5,'Data Down'!$C:$C,"&gt;="&amp;'Summary KPI'!$E$5)</f>
        <v>0</v>
      </c>
      <c r="Q91" s="41">
        <f>SUMIFS('Data Down'!N:N,'Data Down'!$D:$D,'Summary KPI'!$B91,'Data Down'!$Q:$Q,'Summary KPI'!$Q$8,'Data Down'!$C:$C,"&lt;="&amp;'Summary KPI'!$G$5,'Data Down'!$C:$C,"&gt;="&amp;'Summary KPI'!$E$5)</f>
        <v>0</v>
      </c>
      <c r="R91" s="41">
        <f>SUMIFS('Data Down'!N:N,'Data Down'!D:D,'Summary KPI'!B91,'Data Down'!Q:Q,'Summary KPI'!$R$8,'Data Down'!$C:$C,"&lt;="&amp;'Summary KPI'!$G$5,'Data Down'!$C:$C,"&gt;="&amp;'Summary KPI'!$E$5)</f>
        <v>0</v>
      </c>
      <c r="S91" s="41">
        <f>SUMIFS('Data Down'!N:N,'Data Down'!D:D,'Summary KPI'!B91,'Data Down'!Q:Q,'Summary KPI'!$S$8,'Data Down'!$C:$C,"&lt;="&amp;'Summary KPI'!$G$5,'Data Down'!$C:$C,"&gt;="&amp;'Summary KPI'!$E$5)</f>
        <v>0</v>
      </c>
      <c r="T91" s="41">
        <f>SUMIFS('Data Down'!N:N,'Data Down'!D:D,'Summary KPI'!B91,'Data Down'!Q:Q,'Summary KPI'!$T$8,'Data Down'!$C:$C,"&lt;="&amp;'Summary KPI'!$G$5,'Data Down'!$C:$C,"&gt;="&amp;'Summary KPI'!$E$5)</f>
        <v>0</v>
      </c>
      <c r="U91" s="44">
        <f>+SUMIFS('Data Down'!$N:$N,'Data Down'!$D:$D,'Summary KPI'!B91,'Data Down'!$R:$R,'Summary KPI'!$U$7)</f>
        <v>0</v>
      </c>
      <c r="V91" s="44">
        <f>+SUMIFS('Data Down'!$N:$N,'Data Down'!$D:$D,'Summary KPI'!B91,'Data Down'!$R:$R,'Summary KPI'!$V$7)</f>
        <v>0</v>
      </c>
      <c r="W91" s="44">
        <f>+SUMIFS('Data Down'!$N:$N,'Data Down'!$D:$D,'Summary KPI'!B91,'Data Down'!$R:$R,'Summary KPI'!$W$7)</f>
        <v>0</v>
      </c>
      <c r="X91" s="44">
        <f>+SUMIFS('Data Down'!$N:$N,'Data Down'!$D:$D,'Summary KPI'!B91,'Data Down'!$R:$R,'Summary KPI'!$X$7)</f>
        <v>0</v>
      </c>
      <c r="Y91" s="44">
        <f>+SUMIFS('Data Down'!$N:$N,'Data Down'!$D:$D,'Summary KPI'!B91,'Data Down'!$R:$R,'Summary KPI'!$Y$7)</f>
        <v>0</v>
      </c>
      <c r="Z91" s="44">
        <f>+SUMIFS('Data Down'!$N:$N,'Data Down'!$D:$D,'Summary KPI'!B91,'Data Down'!$R:$R,'Summary KPI'!$Z$7)</f>
        <v>0</v>
      </c>
      <c r="AA91" s="44">
        <f>+SUMIFS('Data Down'!$N:$N,'Data Down'!$D:$D,'Summary KPI'!B91,'Data Down'!$R:$R,'Summary KPI'!$AA$7)</f>
        <v>0</v>
      </c>
      <c r="AB91" s="44">
        <f>+SUMIFS('Data Down'!$N:$N,'Data Down'!$D:$D,'Summary KPI'!B91,'Data Down'!$R:$R,'Summary KPI'!$AB$7)</f>
        <v>0</v>
      </c>
      <c r="AC91" s="44">
        <f>+SUMIFS('Data Down'!$N:$N,'Data Down'!$D:$D,'Summary KPI'!B91,'Data Down'!$R:$R,'Summary KPI'!$AC$7)</f>
        <v>0</v>
      </c>
      <c r="AD91" s="45">
        <f t="shared" si="13"/>
        <v>1</v>
      </c>
      <c r="AE91" s="45">
        <f t="shared" si="14"/>
        <v>0.38333333333333336</v>
      </c>
      <c r="AF91" s="45">
        <f t="shared" si="15"/>
        <v>1</v>
      </c>
      <c r="AG91" s="45">
        <f t="shared" si="16"/>
        <v>0.38333333333333336</v>
      </c>
      <c r="AH91" s="44">
        <f t="shared" si="17"/>
        <v>276</v>
      </c>
      <c r="AI91" s="44">
        <f t="shared" si="18"/>
        <v>276</v>
      </c>
      <c r="AJ91" s="44">
        <f t="shared" si="32"/>
        <v>0</v>
      </c>
      <c r="AK91" s="45">
        <f t="shared" si="20"/>
        <v>0</v>
      </c>
      <c r="AL91" s="45">
        <f t="shared" si="21"/>
        <v>0</v>
      </c>
      <c r="AM91" s="45">
        <f t="shared" si="22"/>
        <v>0</v>
      </c>
      <c r="AN91" s="45">
        <f t="shared" si="23"/>
        <v>0</v>
      </c>
      <c r="AO91" s="45">
        <f t="shared" si="24"/>
        <v>0</v>
      </c>
      <c r="AP91" s="46"/>
      <c r="AQ91" s="52">
        <f t="shared" si="25"/>
        <v>0</v>
      </c>
      <c r="AR91" s="52">
        <f t="shared" si="26"/>
        <v>0</v>
      </c>
      <c r="AS91" s="46"/>
      <c r="AT91" s="46" t="s">
        <v>168</v>
      </c>
      <c r="AU91" s="46"/>
      <c r="AV91" s="48">
        <v>0.9</v>
      </c>
      <c r="AW91" s="49">
        <v>80</v>
      </c>
      <c r="AX91" s="49">
        <v>6</v>
      </c>
    </row>
    <row r="92" spans="1:50" ht="15" customHeight="1">
      <c r="A92" s="38">
        <f t="shared" si="33"/>
        <v>82</v>
      </c>
      <c r="B92" s="53" t="s">
        <v>87</v>
      </c>
      <c r="C92" s="39" t="str">
        <f>VLOOKUP(B92,Sort!B:C,2,FALSE)</f>
        <v>Genset</v>
      </c>
      <c r="D92" s="40">
        <f t="array" ref="D92">INDEX(HM_Unit!D:D,MATCH('Summary KPI'!B92,HM_Unit!A:A,0))</f>
        <v>7119</v>
      </c>
      <c r="E92" s="40">
        <f t="array" ref="E92">INDEX(HM_Unit!CD:CD,MATCH('Summary KPI'!B92,HM_Unit!A:A,0))</f>
        <v>7502</v>
      </c>
      <c r="F92" s="41">
        <f t="shared" si="6"/>
        <v>383</v>
      </c>
      <c r="G92" s="41">
        <f t="shared" si="7"/>
        <v>0</v>
      </c>
      <c r="H92" s="41">
        <f t="shared" si="8"/>
        <v>0</v>
      </c>
      <c r="I92" s="41">
        <f t="shared" si="9"/>
        <v>0</v>
      </c>
      <c r="J92" s="41">
        <f t="shared" si="10"/>
        <v>337</v>
      </c>
      <c r="K92" s="41">
        <f t="shared" si="11"/>
        <v>720</v>
      </c>
      <c r="L92" s="41">
        <f t="shared" si="12"/>
        <v>720</v>
      </c>
      <c r="M92" s="42">
        <f>SUMIFS('Data Down'!U:U,'Data Down'!D:D,'Summary KPI'!B92,'Data Down'!Q:Q,'Summary KPI'!$M$8,'Data Down'!$C:$C,"&lt;="&amp;'Summary KPI'!$G$5,'Data Down'!$C:$C,"&gt;="&amp;'Summary KPI'!$E$5)</f>
        <v>0</v>
      </c>
      <c r="N92" s="42">
        <f>SUMIFS('Data Down'!U:U,'Data Down'!D:D,'Summary KPI'!B92,'Data Down'!Q:Q,'Summary KPI'!$N$8,'Data Down'!$C:$C,"&lt;="&amp;'Summary KPI'!$G$5,'Data Down'!$C:$C,"&gt;="&amp;'Summary KPI'!$E$5)</f>
        <v>0</v>
      </c>
      <c r="O92" s="42">
        <f>SUMIFS('Data Down'!U:U,'Data Down'!D:D,'Summary KPI'!B92,'Data Down'!Q:Q,'Summary KPI'!$O$8,'Data Down'!$C:$C,"&lt;="&amp;'Summary KPI'!$G$5,'Data Down'!$C:$C,"&gt;="&amp;'Summary KPI'!$E$5)</f>
        <v>0</v>
      </c>
      <c r="P92" s="43">
        <f>SUMIFS('Data Down'!U:U,'Data Down'!D:D,'Summary KPI'!B92,'Data Down'!Q:Q,'Summary KPI'!$P$8,'Data Down'!$C:$C,"&lt;="&amp;'Summary KPI'!$G$5,'Data Down'!$C:$C,"&gt;="&amp;'Summary KPI'!$E$5)</f>
        <v>0</v>
      </c>
      <c r="Q92" s="41">
        <f>SUMIFS('Data Down'!N:N,'Data Down'!$D:$D,'Summary KPI'!$B92,'Data Down'!$Q:$Q,'Summary KPI'!$Q$8,'Data Down'!$C:$C,"&lt;="&amp;'Summary KPI'!$G$5,'Data Down'!$C:$C,"&gt;="&amp;'Summary KPI'!$E$5)</f>
        <v>0</v>
      </c>
      <c r="R92" s="41">
        <f>SUMIFS('Data Down'!N:N,'Data Down'!D:D,'Summary KPI'!B92,'Data Down'!Q:Q,'Summary KPI'!$R$8,'Data Down'!$C:$C,"&lt;="&amp;'Summary KPI'!$G$5,'Data Down'!$C:$C,"&gt;="&amp;'Summary KPI'!$E$5)</f>
        <v>0</v>
      </c>
      <c r="S92" s="41">
        <f>SUMIFS('Data Down'!N:N,'Data Down'!D:D,'Summary KPI'!B92,'Data Down'!Q:Q,'Summary KPI'!$S$8,'Data Down'!$C:$C,"&lt;="&amp;'Summary KPI'!$G$5,'Data Down'!$C:$C,"&gt;="&amp;'Summary KPI'!$E$5)</f>
        <v>0</v>
      </c>
      <c r="T92" s="41">
        <f>SUMIFS('Data Down'!N:N,'Data Down'!D:D,'Summary KPI'!B92,'Data Down'!Q:Q,'Summary KPI'!$T$8,'Data Down'!$C:$C,"&lt;="&amp;'Summary KPI'!$G$5,'Data Down'!$C:$C,"&gt;="&amp;'Summary KPI'!$E$5)</f>
        <v>0</v>
      </c>
      <c r="U92" s="44">
        <f>+SUMIFS('Data Down'!$N:$N,'Data Down'!$D:$D,'Summary KPI'!B92,'Data Down'!$R:$R,'Summary KPI'!$U$7)</f>
        <v>0</v>
      </c>
      <c r="V92" s="44">
        <f>+SUMIFS('Data Down'!$N:$N,'Data Down'!$D:$D,'Summary KPI'!B92,'Data Down'!$R:$R,'Summary KPI'!$V$7)</f>
        <v>0</v>
      </c>
      <c r="W92" s="44">
        <f>+SUMIFS('Data Down'!$N:$N,'Data Down'!$D:$D,'Summary KPI'!B92,'Data Down'!$R:$R,'Summary KPI'!$W$7)</f>
        <v>0</v>
      </c>
      <c r="X92" s="44">
        <f>+SUMIFS('Data Down'!$N:$N,'Data Down'!$D:$D,'Summary KPI'!B92,'Data Down'!$R:$R,'Summary KPI'!$X$7)</f>
        <v>0</v>
      </c>
      <c r="Y92" s="44">
        <f>+SUMIFS('Data Down'!$N:$N,'Data Down'!$D:$D,'Summary KPI'!B92,'Data Down'!$R:$R,'Summary KPI'!$Y$7)</f>
        <v>0</v>
      </c>
      <c r="Z92" s="44">
        <f>+SUMIFS('Data Down'!$N:$N,'Data Down'!$D:$D,'Summary KPI'!B92,'Data Down'!$R:$R,'Summary KPI'!$Z$7)</f>
        <v>0</v>
      </c>
      <c r="AA92" s="44">
        <f>+SUMIFS('Data Down'!$N:$N,'Data Down'!$D:$D,'Summary KPI'!B92,'Data Down'!$R:$R,'Summary KPI'!$AA$7)</f>
        <v>0</v>
      </c>
      <c r="AB92" s="44">
        <f>+SUMIFS('Data Down'!$N:$N,'Data Down'!$D:$D,'Summary KPI'!B92,'Data Down'!$R:$R,'Summary KPI'!$AB$7)</f>
        <v>0</v>
      </c>
      <c r="AC92" s="44">
        <f>+SUMIFS('Data Down'!$N:$N,'Data Down'!$D:$D,'Summary KPI'!B92,'Data Down'!$R:$R,'Summary KPI'!$AC$7)</f>
        <v>0</v>
      </c>
      <c r="AD92" s="45">
        <f t="shared" si="13"/>
        <v>1</v>
      </c>
      <c r="AE92" s="45">
        <f t="shared" si="14"/>
        <v>0.53194444444444444</v>
      </c>
      <c r="AF92" s="45">
        <f t="shared" si="15"/>
        <v>1</v>
      </c>
      <c r="AG92" s="45">
        <f t="shared" si="16"/>
        <v>0.53194444444444444</v>
      </c>
      <c r="AH92" s="44">
        <f t="shared" si="17"/>
        <v>383</v>
      </c>
      <c r="AI92" s="44">
        <f t="shared" si="18"/>
        <v>383</v>
      </c>
      <c r="AJ92" s="44">
        <f t="shared" si="32"/>
        <v>0</v>
      </c>
      <c r="AK92" s="45">
        <f t="shared" si="20"/>
        <v>0</v>
      </c>
      <c r="AL92" s="45">
        <f t="shared" si="21"/>
        <v>0</v>
      </c>
      <c r="AM92" s="45">
        <f t="shared" si="22"/>
        <v>0</v>
      </c>
      <c r="AN92" s="45">
        <f t="shared" si="23"/>
        <v>0</v>
      </c>
      <c r="AO92" s="45">
        <f t="shared" si="24"/>
        <v>0</v>
      </c>
      <c r="AP92" s="46"/>
      <c r="AQ92" s="52">
        <f t="shared" si="25"/>
        <v>0</v>
      </c>
      <c r="AR92" s="52">
        <f t="shared" si="26"/>
        <v>0</v>
      </c>
      <c r="AS92" s="46"/>
      <c r="AT92" s="46" t="s">
        <v>168</v>
      </c>
      <c r="AU92" s="46"/>
      <c r="AV92" s="48">
        <v>0.9</v>
      </c>
      <c r="AW92" s="49">
        <v>80</v>
      </c>
      <c r="AX92" s="49">
        <v>6</v>
      </c>
    </row>
    <row r="93" spans="1:50" ht="15" customHeight="1">
      <c r="A93" s="38">
        <f t="shared" si="33"/>
        <v>83</v>
      </c>
      <c r="B93" s="53" t="s">
        <v>88</v>
      </c>
      <c r="C93" s="39" t="str">
        <f>VLOOKUP(B93,Sort!B:C,2,FALSE)</f>
        <v>Axor 3336 OB</v>
      </c>
      <c r="D93" s="40">
        <f t="array" ref="D93">INDEX(HM_Unit!D:D,MATCH('Summary KPI'!B93,HM_Unit!A:A,0))</f>
        <v>18026</v>
      </c>
      <c r="E93" s="40">
        <f t="array" ref="E93">INDEX(HM_Unit!CD:CD,MATCH('Summary KPI'!B93,HM_Unit!A:A,0))</f>
        <v>18425</v>
      </c>
      <c r="F93" s="41">
        <f t="shared" si="6"/>
        <v>399</v>
      </c>
      <c r="G93" s="41">
        <f t="shared" si="7"/>
        <v>34.033387787153579</v>
      </c>
      <c r="H93" s="41">
        <f t="shared" si="8"/>
        <v>0</v>
      </c>
      <c r="I93" s="41">
        <f t="shared" si="9"/>
        <v>0</v>
      </c>
      <c r="J93" s="41">
        <f t="shared" si="10"/>
        <v>286.96661221284643</v>
      </c>
      <c r="K93" s="41">
        <f t="shared" si="11"/>
        <v>720</v>
      </c>
      <c r="L93" s="41">
        <f t="shared" si="12"/>
        <v>720</v>
      </c>
      <c r="M93" s="42">
        <f>SUMIFS('Data Down'!U:U,'Data Down'!D:D,'Summary KPI'!B93,'Data Down'!Q:Q,'Summary KPI'!$M$8,'Data Down'!$C:$C,"&lt;="&amp;'Summary KPI'!$G$5,'Data Down'!$C:$C,"&gt;="&amp;'Summary KPI'!$E$5)</f>
        <v>0</v>
      </c>
      <c r="N93" s="42">
        <f>SUMIFS('Data Down'!U:U,'Data Down'!D:D,'Summary KPI'!B93,'Data Down'!Q:Q,'Summary KPI'!$N$8,'Data Down'!$C:$C,"&lt;="&amp;'Summary KPI'!$G$5,'Data Down'!$C:$C,"&gt;="&amp;'Summary KPI'!$E$5)</f>
        <v>1</v>
      </c>
      <c r="O93" s="42">
        <f>SUMIFS('Data Down'!U:U,'Data Down'!D:D,'Summary KPI'!B93,'Data Down'!Q:Q,'Summary KPI'!$O$8,'Data Down'!$C:$C,"&lt;="&amp;'Summary KPI'!$G$5,'Data Down'!$C:$C,"&gt;="&amp;'Summary KPI'!$E$5)</f>
        <v>10</v>
      </c>
      <c r="P93" s="43">
        <f>SUMIFS('Data Down'!U:U,'Data Down'!D:D,'Summary KPI'!B93,'Data Down'!Q:Q,'Summary KPI'!$P$8,'Data Down'!$C:$C,"&lt;="&amp;'Summary KPI'!$G$5,'Data Down'!$C:$C,"&gt;="&amp;'Summary KPI'!$E$5)</f>
        <v>0</v>
      </c>
      <c r="Q93" s="41">
        <f>SUMIFS('Data Down'!N:N,'Data Down'!$D:$D,'Summary KPI'!$B93,'Data Down'!$Q:$Q,'Summary KPI'!$Q$8,'Data Down'!$C:$C,"&lt;="&amp;'Summary KPI'!$G$5,'Data Down'!$C:$C,"&gt;="&amp;'Summary KPI'!$E$5)</f>
        <v>0</v>
      </c>
      <c r="R93" s="41">
        <f>SUMIFS('Data Down'!N:N,'Data Down'!D:D,'Summary KPI'!B93,'Data Down'!Q:Q,'Summary KPI'!$R$8,'Data Down'!$C:$C,"&lt;="&amp;'Summary KPI'!$G$5,'Data Down'!$C:$C,"&gt;="&amp;'Summary KPI'!$E$5)</f>
        <v>1.416668933414573</v>
      </c>
      <c r="S93" s="41">
        <f>SUMIFS('Data Down'!N:N,'Data Down'!D:D,'Summary KPI'!B93,'Data Down'!Q:Q,'Summary KPI'!$S$8,'Data Down'!$C:$C,"&lt;="&amp;'Summary KPI'!$G$5,'Data Down'!$C:$C,"&gt;="&amp;'Summary KPI'!$E$5)</f>
        <v>32.616718853739009</v>
      </c>
      <c r="T93" s="41">
        <f>SUMIFS('Data Down'!N:N,'Data Down'!D:D,'Summary KPI'!B93,'Data Down'!Q:Q,'Summary KPI'!$T$8,'Data Down'!$C:$C,"&lt;="&amp;'Summary KPI'!$G$5,'Data Down'!$C:$C,"&gt;="&amp;'Summary KPI'!$E$5)</f>
        <v>0</v>
      </c>
      <c r="U93" s="44">
        <f>+SUMIFS('Data Down'!$N:$N,'Data Down'!$D:$D,'Summary KPI'!B93,'Data Down'!$R:$R,'Summary KPI'!$U$7)</f>
        <v>0</v>
      </c>
      <c r="V93" s="44">
        <f>+SUMIFS('Data Down'!$N:$N,'Data Down'!$D:$D,'Summary KPI'!B93,'Data Down'!$R:$R,'Summary KPI'!$V$7)</f>
        <v>0</v>
      </c>
      <c r="W93" s="44">
        <f>+SUMIFS('Data Down'!$N:$N,'Data Down'!$D:$D,'Summary KPI'!B93,'Data Down'!$R:$R,'Summary KPI'!$W$7)</f>
        <v>0</v>
      </c>
      <c r="X93" s="44">
        <f>+SUMIFS('Data Down'!$N:$N,'Data Down'!$D:$D,'Summary KPI'!B93,'Data Down'!$R:$R,'Summary KPI'!$X$7)</f>
        <v>0</v>
      </c>
      <c r="Y93" s="44">
        <f>+SUMIFS('Data Down'!$N:$N,'Data Down'!$D:$D,'Summary KPI'!B93,'Data Down'!$R:$R,'Summary KPI'!$Y$7)</f>
        <v>34.033387787153579</v>
      </c>
      <c r="Z93" s="44">
        <f>+SUMIFS('Data Down'!$N:$N,'Data Down'!$D:$D,'Summary KPI'!B93,'Data Down'!$R:$R,'Summary KPI'!$Z$7)</f>
        <v>0</v>
      </c>
      <c r="AA93" s="44">
        <f>+SUMIFS('Data Down'!$N:$N,'Data Down'!$D:$D,'Summary KPI'!B93,'Data Down'!$R:$R,'Summary KPI'!$AA$7)</f>
        <v>0</v>
      </c>
      <c r="AB93" s="44">
        <f>+SUMIFS('Data Down'!$N:$N,'Data Down'!$D:$D,'Summary KPI'!B93,'Data Down'!$R:$R,'Summary KPI'!$AB$7)</f>
        <v>0</v>
      </c>
      <c r="AC93" s="44">
        <f>+SUMIFS('Data Down'!$N:$N,'Data Down'!$D:$D,'Summary KPI'!B93,'Data Down'!$R:$R,'Summary KPI'!$AC$7)</f>
        <v>0</v>
      </c>
      <c r="AD93" s="45">
        <f t="shared" si="13"/>
        <v>0.95273140585117555</v>
      </c>
      <c r="AE93" s="45">
        <f t="shared" si="14"/>
        <v>0.5541666666666667</v>
      </c>
      <c r="AF93" s="45">
        <f t="shared" si="15"/>
        <v>0.92140701214502696</v>
      </c>
      <c r="AG93" s="45">
        <f t="shared" si="16"/>
        <v>0.5541666666666667</v>
      </c>
      <c r="AH93" s="44">
        <f t="shared" si="17"/>
        <v>36.272727272727273</v>
      </c>
      <c r="AI93" s="44">
        <f t="shared" si="18"/>
        <v>39.9</v>
      </c>
      <c r="AJ93" s="44">
        <f t="shared" si="32"/>
        <v>3.093944344286689</v>
      </c>
      <c r="AK93" s="45">
        <f t="shared" si="20"/>
        <v>0</v>
      </c>
      <c r="AL93" s="45">
        <f t="shared" si="21"/>
        <v>9.0909090909090912E-2</v>
      </c>
      <c r="AM93" s="45">
        <f t="shared" si="22"/>
        <v>0.90909090909090906</v>
      </c>
      <c r="AN93" s="45">
        <f t="shared" si="23"/>
        <v>4.1625857004729816E-2</v>
      </c>
      <c r="AO93" s="45">
        <f t="shared" si="24"/>
        <v>0.95837414299527024</v>
      </c>
      <c r="AP93" s="46"/>
      <c r="AQ93" s="52">
        <f t="shared" si="25"/>
        <v>34.033387787153579</v>
      </c>
      <c r="AR93" s="52">
        <f t="shared" si="26"/>
        <v>11</v>
      </c>
      <c r="AS93" s="46"/>
      <c r="AT93" s="46" t="s">
        <v>169</v>
      </c>
      <c r="AU93" s="46"/>
      <c r="AV93" s="48">
        <v>0.9</v>
      </c>
      <c r="AW93" s="49">
        <v>80</v>
      </c>
      <c r="AX93" s="49">
        <v>6</v>
      </c>
    </row>
    <row r="94" spans="1:50" ht="15" customHeight="1">
      <c r="A94" s="38">
        <f t="shared" si="33"/>
        <v>84</v>
      </c>
      <c r="B94" s="53" t="s">
        <v>89</v>
      </c>
      <c r="C94" s="39" t="str">
        <f>VLOOKUP(B94,Sort!B:C,2,FALSE)</f>
        <v>Axor 3336 OB</v>
      </c>
      <c r="D94" s="40">
        <f t="array" ref="D94">INDEX(HM_Unit!D:D,MATCH('Summary KPI'!B94,HM_Unit!A:A,0))</f>
        <v>4463</v>
      </c>
      <c r="E94" s="40">
        <f t="array" ref="E94">INDEX(HM_Unit!CD:CD,MATCH('Summary KPI'!B94,HM_Unit!A:A,0))</f>
        <v>4877</v>
      </c>
      <c r="F94" s="41">
        <f t="shared" si="6"/>
        <v>414</v>
      </c>
      <c r="G94" s="41">
        <f t="shared" si="7"/>
        <v>26.166708533652603</v>
      </c>
      <c r="H94" s="41">
        <f t="shared" si="8"/>
        <v>0</v>
      </c>
      <c r="I94" s="41">
        <f t="shared" si="9"/>
        <v>0</v>
      </c>
      <c r="J94" s="41">
        <f t="shared" si="10"/>
        <v>279.83329146634742</v>
      </c>
      <c r="K94" s="41">
        <f t="shared" si="11"/>
        <v>720</v>
      </c>
      <c r="L94" s="41">
        <f t="shared" si="12"/>
        <v>720</v>
      </c>
      <c r="M94" s="42">
        <f>SUMIFS('Data Down'!U:U,'Data Down'!D:D,'Summary KPI'!B94,'Data Down'!Q:Q,'Summary KPI'!$M$8,'Data Down'!$C:$C,"&lt;="&amp;'Summary KPI'!$G$5,'Data Down'!$C:$C,"&gt;="&amp;'Summary KPI'!$E$5)</f>
        <v>0</v>
      </c>
      <c r="N94" s="42">
        <f>SUMIFS('Data Down'!U:U,'Data Down'!D:D,'Summary KPI'!B94,'Data Down'!Q:Q,'Summary KPI'!$N$8,'Data Down'!$C:$C,"&lt;="&amp;'Summary KPI'!$G$5,'Data Down'!$C:$C,"&gt;="&amp;'Summary KPI'!$E$5)</f>
        <v>2</v>
      </c>
      <c r="O94" s="42">
        <f>SUMIFS('Data Down'!U:U,'Data Down'!D:D,'Summary KPI'!B94,'Data Down'!Q:Q,'Summary KPI'!$O$8,'Data Down'!$C:$C,"&lt;="&amp;'Summary KPI'!$G$5,'Data Down'!$C:$C,"&gt;="&amp;'Summary KPI'!$E$5)</f>
        <v>14</v>
      </c>
      <c r="P94" s="43">
        <f>SUMIFS('Data Down'!U:U,'Data Down'!D:D,'Summary KPI'!B94,'Data Down'!Q:Q,'Summary KPI'!$P$8,'Data Down'!$C:$C,"&lt;="&amp;'Summary KPI'!$G$5,'Data Down'!$C:$C,"&gt;="&amp;'Summary KPI'!$E$5)</f>
        <v>0</v>
      </c>
      <c r="Q94" s="41">
        <f>SUMIFS('Data Down'!N:N,'Data Down'!$D:$D,'Summary KPI'!$B94,'Data Down'!$Q:$Q,'Summary KPI'!$Q$8,'Data Down'!$C:$C,"&lt;="&amp;'Summary KPI'!$G$5,'Data Down'!$C:$C,"&gt;="&amp;'Summary KPI'!$E$5)</f>
        <v>0</v>
      </c>
      <c r="R94" s="41">
        <f>SUMIFS('Data Down'!N:N,'Data Down'!D:D,'Summary KPI'!B94,'Data Down'!Q:Q,'Summary KPI'!$R$8,'Data Down'!$C:$C,"&lt;="&amp;'Summary KPI'!$G$5,'Data Down'!$C:$C,"&gt;="&amp;'Summary KPI'!$E$5)</f>
        <v>2.5500040801113091</v>
      </c>
      <c r="S94" s="41">
        <f>SUMIFS('Data Down'!N:N,'Data Down'!D:D,'Summary KPI'!B94,'Data Down'!Q:Q,'Summary KPI'!$S$8,'Data Down'!$C:$C,"&lt;="&amp;'Summary KPI'!$G$5,'Data Down'!$C:$C,"&gt;="&amp;'Summary KPI'!$E$5)</f>
        <v>23.616704453541292</v>
      </c>
      <c r="T94" s="41">
        <f>SUMIFS('Data Down'!N:N,'Data Down'!D:D,'Summary KPI'!B94,'Data Down'!Q:Q,'Summary KPI'!$T$8,'Data Down'!$C:$C,"&lt;="&amp;'Summary KPI'!$G$5,'Data Down'!$C:$C,"&gt;="&amp;'Summary KPI'!$E$5)</f>
        <v>0</v>
      </c>
      <c r="U94" s="44">
        <f>+SUMIFS('Data Down'!$N:$N,'Data Down'!$D:$D,'Summary KPI'!B94,'Data Down'!$R:$R,'Summary KPI'!$U$7)</f>
        <v>0</v>
      </c>
      <c r="V94" s="44">
        <f>+SUMIFS('Data Down'!$N:$N,'Data Down'!$D:$D,'Summary KPI'!B94,'Data Down'!$R:$R,'Summary KPI'!$V$7)</f>
        <v>0</v>
      </c>
      <c r="W94" s="44">
        <f>+SUMIFS('Data Down'!$N:$N,'Data Down'!$D:$D,'Summary KPI'!B94,'Data Down'!$R:$R,'Summary KPI'!$W$7)</f>
        <v>0</v>
      </c>
      <c r="X94" s="44">
        <f>+SUMIFS('Data Down'!$N:$N,'Data Down'!$D:$D,'Summary KPI'!B94,'Data Down'!$R:$R,'Summary KPI'!$X$7)</f>
        <v>0</v>
      </c>
      <c r="Y94" s="44">
        <f>+SUMIFS('Data Down'!$N:$N,'Data Down'!$D:$D,'Summary KPI'!B94,'Data Down'!$R:$R,'Summary KPI'!$Y$7)</f>
        <v>26.166708533652599</v>
      </c>
      <c r="Z94" s="44">
        <f>+SUMIFS('Data Down'!$N:$N,'Data Down'!$D:$D,'Summary KPI'!B94,'Data Down'!$R:$R,'Summary KPI'!$Z$7)</f>
        <v>0</v>
      </c>
      <c r="AA94" s="44">
        <f>+SUMIFS('Data Down'!$N:$N,'Data Down'!$D:$D,'Summary KPI'!B94,'Data Down'!$R:$R,'Summary KPI'!$AA$7)</f>
        <v>0</v>
      </c>
      <c r="AB94" s="44">
        <f>+SUMIFS('Data Down'!$N:$N,'Data Down'!$D:$D,'Summary KPI'!B94,'Data Down'!$R:$R,'Summary KPI'!$AB$7)</f>
        <v>0</v>
      </c>
      <c r="AC94" s="44">
        <f>+SUMIFS('Data Down'!$N:$N,'Data Down'!$D:$D,'Summary KPI'!B94,'Data Down'!$R:$R,'Summary KPI'!$AC$7)</f>
        <v>0</v>
      </c>
      <c r="AD94" s="45">
        <f t="shared" si="13"/>
        <v>0.96365734925881585</v>
      </c>
      <c r="AE94" s="45">
        <f t="shared" si="14"/>
        <v>0.57499999999999996</v>
      </c>
      <c r="AF94" s="45">
        <f t="shared" si="15"/>
        <v>0.94055273143936091</v>
      </c>
      <c r="AG94" s="45">
        <f t="shared" si="16"/>
        <v>0.57499999999999996</v>
      </c>
      <c r="AH94" s="44">
        <f t="shared" si="17"/>
        <v>25.875</v>
      </c>
      <c r="AI94" s="44">
        <f t="shared" si="18"/>
        <v>29.571428571428573</v>
      </c>
      <c r="AJ94" s="44">
        <f t="shared" si="32"/>
        <v>1.6354192833532877</v>
      </c>
      <c r="AK94" s="45">
        <f t="shared" si="20"/>
        <v>0</v>
      </c>
      <c r="AL94" s="45">
        <f t="shared" si="21"/>
        <v>0.125</v>
      </c>
      <c r="AM94" s="45">
        <f t="shared" si="22"/>
        <v>0.875</v>
      </c>
      <c r="AN94" s="45">
        <f t="shared" si="23"/>
        <v>9.7452229302427848E-2</v>
      </c>
      <c r="AO94" s="45">
        <f t="shared" si="24"/>
        <v>0.90254777069757208</v>
      </c>
      <c r="AP94" s="46"/>
      <c r="AQ94" s="52">
        <f t="shared" si="25"/>
        <v>26.166708533652603</v>
      </c>
      <c r="AR94" s="52">
        <f t="shared" si="26"/>
        <v>16</v>
      </c>
      <c r="AS94" s="46"/>
      <c r="AT94" s="46" t="s">
        <v>169</v>
      </c>
      <c r="AU94" s="46"/>
      <c r="AV94" s="48">
        <v>0.9</v>
      </c>
      <c r="AW94" s="49">
        <v>80</v>
      </c>
      <c r="AX94" s="49">
        <v>6</v>
      </c>
    </row>
    <row r="95" spans="1:50" ht="15" customHeight="1">
      <c r="A95" s="38">
        <f t="shared" si="33"/>
        <v>85</v>
      </c>
      <c r="B95" s="53" t="s">
        <v>90</v>
      </c>
      <c r="C95" s="39" t="str">
        <f>VLOOKUP(B95,Sort!B:C,2,FALSE)</f>
        <v>Axor 3336 OB</v>
      </c>
      <c r="D95" s="40">
        <f t="array" ref="D95">INDEX(HM_Unit!D:D,MATCH('Summary KPI'!B95,HM_Unit!A:A,0))</f>
        <v>17905</v>
      </c>
      <c r="E95" s="40">
        <f t="array" ref="E95">INDEX(HM_Unit!CD:CD,MATCH('Summary KPI'!B95,HM_Unit!A:A,0))</f>
        <v>18317</v>
      </c>
      <c r="F95" s="41">
        <f t="shared" si="6"/>
        <v>412</v>
      </c>
      <c r="G95" s="41">
        <f t="shared" si="7"/>
        <v>39.700063520288019</v>
      </c>
      <c r="H95" s="41">
        <f t="shared" si="8"/>
        <v>0</v>
      </c>
      <c r="I95" s="41">
        <f t="shared" si="9"/>
        <v>0</v>
      </c>
      <c r="J95" s="41">
        <f t="shared" si="10"/>
        <v>268.29993647971196</v>
      </c>
      <c r="K95" s="41">
        <f t="shared" si="11"/>
        <v>720</v>
      </c>
      <c r="L95" s="41">
        <f t="shared" si="12"/>
        <v>720</v>
      </c>
      <c r="M95" s="42">
        <f>SUMIFS('Data Down'!U:U,'Data Down'!D:D,'Summary KPI'!B95,'Data Down'!Q:Q,'Summary KPI'!$M$8,'Data Down'!$C:$C,"&lt;="&amp;'Summary KPI'!$G$5,'Data Down'!$C:$C,"&gt;="&amp;'Summary KPI'!$E$5)</f>
        <v>0</v>
      </c>
      <c r="N95" s="42">
        <f>SUMIFS('Data Down'!U:U,'Data Down'!D:D,'Summary KPI'!B95,'Data Down'!Q:Q,'Summary KPI'!$N$8,'Data Down'!$C:$C,"&lt;="&amp;'Summary KPI'!$G$5,'Data Down'!$C:$C,"&gt;="&amp;'Summary KPI'!$E$5)</f>
        <v>2</v>
      </c>
      <c r="O95" s="42">
        <f>SUMIFS('Data Down'!U:U,'Data Down'!D:D,'Summary KPI'!B95,'Data Down'!Q:Q,'Summary KPI'!$O$8,'Data Down'!$C:$C,"&lt;="&amp;'Summary KPI'!$G$5,'Data Down'!$C:$C,"&gt;="&amp;'Summary KPI'!$E$5)</f>
        <v>23</v>
      </c>
      <c r="P95" s="43">
        <f>SUMIFS('Data Down'!U:U,'Data Down'!D:D,'Summary KPI'!B95,'Data Down'!Q:Q,'Summary KPI'!$P$8,'Data Down'!$C:$C,"&lt;="&amp;'Summary KPI'!$G$5,'Data Down'!$C:$C,"&gt;="&amp;'Summary KPI'!$E$5)</f>
        <v>0</v>
      </c>
      <c r="Q95" s="41">
        <f>SUMIFS('Data Down'!N:N,'Data Down'!$D:$D,'Summary KPI'!$B95,'Data Down'!$Q:$Q,'Summary KPI'!$Q$8,'Data Down'!$C:$C,"&lt;="&amp;'Summary KPI'!$G$5,'Data Down'!$C:$C,"&gt;="&amp;'Summary KPI'!$E$5)</f>
        <v>0</v>
      </c>
      <c r="R95" s="41">
        <f>SUMIFS('Data Down'!N:N,'Data Down'!D:D,'Summary KPI'!B95,'Data Down'!Q:Q,'Summary KPI'!$R$8,'Data Down'!$C:$C,"&lt;="&amp;'Summary KPI'!$G$5,'Data Down'!$C:$C,"&gt;="&amp;'Summary KPI'!$E$5)</f>
        <v>3.0833382665969582</v>
      </c>
      <c r="S95" s="41">
        <f>SUMIFS('Data Down'!N:N,'Data Down'!D:D,'Summary KPI'!B95,'Data Down'!Q:Q,'Summary KPI'!$S$8,'Data Down'!$C:$C,"&lt;="&amp;'Summary KPI'!$G$5,'Data Down'!$C:$C,"&gt;="&amp;'Summary KPI'!$E$5)</f>
        <v>36.616725253691058</v>
      </c>
      <c r="T95" s="41">
        <f>SUMIFS('Data Down'!N:N,'Data Down'!D:D,'Summary KPI'!B95,'Data Down'!Q:Q,'Summary KPI'!$T$8,'Data Down'!$C:$C,"&lt;="&amp;'Summary KPI'!$G$5,'Data Down'!$C:$C,"&gt;="&amp;'Summary KPI'!$E$5)</f>
        <v>0</v>
      </c>
      <c r="U95" s="44">
        <f>+SUMIFS('Data Down'!$N:$N,'Data Down'!$D:$D,'Summary KPI'!B95,'Data Down'!$R:$R,'Summary KPI'!$U$7)</f>
        <v>0</v>
      </c>
      <c r="V95" s="44">
        <f>+SUMIFS('Data Down'!$N:$N,'Data Down'!$D:$D,'Summary KPI'!B95,'Data Down'!$R:$R,'Summary KPI'!$V$7)</f>
        <v>0</v>
      </c>
      <c r="W95" s="44">
        <f>+SUMIFS('Data Down'!$N:$N,'Data Down'!$D:$D,'Summary KPI'!B95,'Data Down'!$R:$R,'Summary KPI'!$W$7)</f>
        <v>0</v>
      </c>
      <c r="X95" s="44">
        <f>+SUMIFS('Data Down'!$N:$N,'Data Down'!$D:$D,'Summary KPI'!B95,'Data Down'!$R:$R,'Summary KPI'!$X$7)</f>
        <v>0</v>
      </c>
      <c r="Y95" s="44">
        <f>+SUMIFS('Data Down'!$N:$N,'Data Down'!$D:$D,'Summary KPI'!B95,'Data Down'!$R:$R,'Summary KPI'!$Y$7)</f>
        <v>39.700063520288012</v>
      </c>
      <c r="Z95" s="44">
        <f>+SUMIFS('Data Down'!$N:$N,'Data Down'!$D:$D,'Summary KPI'!B95,'Data Down'!$R:$R,'Summary KPI'!$Z$7)</f>
        <v>0</v>
      </c>
      <c r="AA95" s="44">
        <f>+SUMIFS('Data Down'!$N:$N,'Data Down'!$D:$D,'Summary KPI'!B95,'Data Down'!$R:$R,'Summary KPI'!$AA$7)</f>
        <v>0</v>
      </c>
      <c r="AB95" s="44">
        <f>+SUMIFS('Data Down'!$N:$N,'Data Down'!$D:$D,'Summary KPI'!B95,'Data Down'!$R:$R,'Summary KPI'!$AB$7)</f>
        <v>0</v>
      </c>
      <c r="AC95" s="44">
        <f>+SUMIFS('Data Down'!$N:$N,'Data Down'!$D:$D,'Summary KPI'!B95,'Data Down'!$R:$R,'Summary KPI'!$AC$7)</f>
        <v>0</v>
      </c>
      <c r="AD95" s="45">
        <f t="shared" si="13"/>
        <v>0.94486102288848883</v>
      </c>
      <c r="AE95" s="45">
        <f t="shared" si="14"/>
        <v>0.57222222222222219</v>
      </c>
      <c r="AF95" s="45">
        <f t="shared" si="15"/>
        <v>0.91210967912891405</v>
      </c>
      <c r="AG95" s="45">
        <f t="shared" si="16"/>
        <v>0.57222222222222219</v>
      </c>
      <c r="AH95" s="44">
        <f t="shared" si="17"/>
        <v>16.48</v>
      </c>
      <c r="AI95" s="44">
        <f t="shared" si="18"/>
        <v>17.913043478260871</v>
      </c>
      <c r="AJ95" s="44">
        <f t="shared" si="32"/>
        <v>1.5880025408115208</v>
      </c>
      <c r="AK95" s="45">
        <f t="shared" si="20"/>
        <v>0</v>
      </c>
      <c r="AL95" s="45">
        <f t="shared" si="21"/>
        <v>0.08</v>
      </c>
      <c r="AM95" s="45">
        <f t="shared" si="22"/>
        <v>0.92</v>
      </c>
      <c r="AN95" s="45">
        <f t="shared" si="23"/>
        <v>7.7665827033784787E-2</v>
      </c>
      <c r="AO95" s="45">
        <f t="shared" si="24"/>
        <v>0.92233417296621512</v>
      </c>
      <c r="AP95" s="46"/>
      <c r="AQ95" s="52">
        <f t="shared" si="25"/>
        <v>39.700063520288019</v>
      </c>
      <c r="AR95" s="52">
        <f t="shared" si="26"/>
        <v>25</v>
      </c>
      <c r="AS95" s="46"/>
      <c r="AT95" s="46" t="s">
        <v>169</v>
      </c>
      <c r="AU95" s="46"/>
      <c r="AV95" s="48">
        <v>0.9</v>
      </c>
      <c r="AW95" s="49">
        <v>80</v>
      </c>
      <c r="AX95" s="49">
        <v>6</v>
      </c>
    </row>
    <row r="96" spans="1:50" ht="15" customHeight="1">
      <c r="A96" s="38">
        <f t="shared" si="33"/>
        <v>86</v>
      </c>
      <c r="B96" s="53" t="s">
        <v>91</v>
      </c>
      <c r="C96" s="39" t="str">
        <f>VLOOKUP(B96,Sort!B:C,2,FALSE)</f>
        <v>Axor 3336 OB</v>
      </c>
      <c r="D96" s="40">
        <f t="array" ref="D96">INDEX(HM_Unit!D:D,MATCH('Summary KPI'!B96,HM_Unit!A:A,0))</f>
        <v>18857</v>
      </c>
      <c r="E96" s="40">
        <f t="array" ref="E96">INDEX(HM_Unit!CD:CD,MATCH('Summary KPI'!B96,HM_Unit!A:A,0))</f>
        <v>19287</v>
      </c>
      <c r="F96" s="41">
        <f t="shared" si="6"/>
        <v>430</v>
      </c>
      <c r="G96" s="41">
        <f t="shared" si="7"/>
        <v>15.716691813090319</v>
      </c>
      <c r="H96" s="41">
        <f t="shared" si="8"/>
        <v>0</v>
      </c>
      <c r="I96" s="41">
        <f t="shared" si="9"/>
        <v>0</v>
      </c>
      <c r="J96" s="41">
        <f t="shared" si="10"/>
        <v>274.28330818690966</v>
      </c>
      <c r="K96" s="41">
        <f t="shared" si="11"/>
        <v>720</v>
      </c>
      <c r="L96" s="41">
        <f t="shared" si="12"/>
        <v>720</v>
      </c>
      <c r="M96" s="42">
        <f>SUMIFS('Data Down'!U:U,'Data Down'!D:D,'Summary KPI'!B96,'Data Down'!Q:Q,'Summary KPI'!$M$8,'Data Down'!$C:$C,"&lt;="&amp;'Summary KPI'!$G$5,'Data Down'!$C:$C,"&gt;="&amp;'Summary KPI'!$E$5)</f>
        <v>0</v>
      </c>
      <c r="N96" s="42">
        <f>SUMIFS('Data Down'!U:U,'Data Down'!D:D,'Summary KPI'!B96,'Data Down'!Q:Q,'Summary KPI'!$N$8,'Data Down'!$C:$C,"&lt;="&amp;'Summary KPI'!$G$5,'Data Down'!$C:$C,"&gt;="&amp;'Summary KPI'!$E$5)</f>
        <v>2</v>
      </c>
      <c r="O96" s="42">
        <f>SUMIFS('Data Down'!U:U,'Data Down'!D:D,'Summary KPI'!B96,'Data Down'!Q:Q,'Summary KPI'!$O$8,'Data Down'!$C:$C,"&lt;="&amp;'Summary KPI'!$G$5,'Data Down'!$C:$C,"&gt;="&amp;'Summary KPI'!$E$5)</f>
        <v>11</v>
      </c>
      <c r="P96" s="43">
        <f>SUMIFS('Data Down'!U:U,'Data Down'!D:D,'Summary KPI'!B96,'Data Down'!Q:Q,'Summary KPI'!$P$8,'Data Down'!$C:$C,"&lt;="&amp;'Summary KPI'!$G$5,'Data Down'!$C:$C,"&gt;="&amp;'Summary KPI'!$E$5)</f>
        <v>0</v>
      </c>
      <c r="Q96" s="41">
        <f>SUMIFS('Data Down'!N:N,'Data Down'!$D:$D,'Summary KPI'!$B96,'Data Down'!$Q:$Q,'Summary KPI'!$Q$8,'Data Down'!$C:$C,"&lt;="&amp;'Summary KPI'!$G$5,'Data Down'!$C:$C,"&gt;="&amp;'Summary KPI'!$E$5)</f>
        <v>0</v>
      </c>
      <c r="R96" s="41">
        <f>SUMIFS('Data Down'!N:N,'Data Down'!D:D,'Summary KPI'!B96,'Data Down'!Q:Q,'Summary KPI'!$R$8,'Data Down'!$C:$C,"&lt;="&amp;'Summary KPI'!$G$5,'Data Down'!$C:$C,"&gt;="&amp;'Summary KPI'!$E$5)</f>
        <v>2.0500032798771968</v>
      </c>
      <c r="S96" s="41">
        <f>SUMIFS('Data Down'!N:N,'Data Down'!D:D,'Summary KPI'!B96,'Data Down'!Q:Q,'Summary KPI'!$S$8,'Data Down'!$C:$C,"&lt;="&amp;'Summary KPI'!$G$5,'Data Down'!$C:$C,"&gt;="&amp;'Summary KPI'!$E$5)</f>
        <v>13.666688533213122</v>
      </c>
      <c r="T96" s="41">
        <f>SUMIFS('Data Down'!N:N,'Data Down'!D:D,'Summary KPI'!B96,'Data Down'!Q:Q,'Summary KPI'!$T$8,'Data Down'!$C:$C,"&lt;="&amp;'Summary KPI'!$G$5,'Data Down'!$C:$C,"&gt;="&amp;'Summary KPI'!$E$5)</f>
        <v>0</v>
      </c>
      <c r="U96" s="44">
        <f>+SUMIFS('Data Down'!$N:$N,'Data Down'!$D:$D,'Summary KPI'!B96,'Data Down'!$R:$R,'Summary KPI'!$U$7)</f>
        <v>0</v>
      </c>
      <c r="V96" s="44">
        <f>+SUMIFS('Data Down'!$N:$N,'Data Down'!$D:$D,'Summary KPI'!B96,'Data Down'!$R:$R,'Summary KPI'!$V$7)</f>
        <v>0</v>
      </c>
      <c r="W96" s="44">
        <f>+SUMIFS('Data Down'!$N:$N,'Data Down'!$D:$D,'Summary KPI'!B96,'Data Down'!$R:$R,'Summary KPI'!$W$7)</f>
        <v>0</v>
      </c>
      <c r="X96" s="44">
        <f>+SUMIFS('Data Down'!$N:$N,'Data Down'!$D:$D,'Summary KPI'!B96,'Data Down'!$R:$R,'Summary KPI'!$X$7)</f>
        <v>0</v>
      </c>
      <c r="Y96" s="44">
        <f>+SUMIFS('Data Down'!$N:$N,'Data Down'!$D:$D,'Summary KPI'!B96,'Data Down'!$R:$R,'Summary KPI'!$Y$7)</f>
        <v>15.716691813090321</v>
      </c>
      <c r="Z96" s="44">
        <f>+SUMIFS('Data Down'!$N:$N,'Data Down'!$D:$D,'Summary KPI'!B96,'Data Down'!$R:$R,'Summary KPI'!$Z$7)</f>
        <v>0</v>
      </c>
      <c r="AA96" s="44">
        <f>+SUMIFS('Data Down'!$N:$N,'Data Down'!$D:$D,'Summary KPI'!B96,'Data Down'!$R:$R,'Summary KPI'!$AA$7)</f>
        <v>0</v>
      </c>
      <c r="AB96" s="44">
        <f>+SUMIFS('Data Down'!$N:$N,'Data Down'!$D:$D,'Summary KPI'!B96,'Data Down'!$R:$R,'Summary KPI'!$AB$7)</f>
        <v>0</v>
      </c>
      <c r="AC96" s="44">
        <f>+SUMIFS('Data Down'!$N:$N,'Data Down'!$D:$D,'Summary KPI'!B96,'Data Down'!$R:$R,'Summary KPI'!$AC$7)</f>
        <v>0</v>
      </c>
      <c r="AD96" s="45">
        <f t="shared" si="13"/>
        <v>0.97817126137070798</v>
      </c>
      <c r="AE96" s="45">
        <f t="shared" si="14"/>
        <v>0.59722222222222221</v>
      </c>
      <c r="AF96" s="45">
        <f t="shared" si="15"/>
        <v>0.96473838179773386</v>
      </c>
      <c r="AG96" s="45">
        <f t="shared" si="16"/>
        <v>0.59722222222222221</v>
      </c>
      <c r="AH96" s="44">
        <f t="shared" si="17"/>
        <v>33.07692307692308</v>
      </c>
      <c r="AI96" s="44">
        <f t="shared" si="18"/>
        <v>39.090909090909093</v>
      </c>
      <c r="AJ96" s="44">
        <f t="shared" si="32"/>
        <v>1.20897629331464</v>
      </c>
      <c r="AK96" s="45">
        <f t="shared" si="20"/>
        <v>0</v>
      </c>
      <c r="AL96" s="45">
        <f t="shared" si="21"/>
        <v>0.15384615384615385</v>
      </c>
      <c r="AM96" s="45">
        <f t="shared" si="22"/>
        <v>0.84615384615384615</v>
      </c>
      <c r="AN96" s="45">
        <f t="shared" si="23"/>
        <v>0.1304347826028989</v>
      </c>
      <c r="AO96" s="45">
        <f t="shared" si="24"/>
        <v>0.86956521739710102</v>
      </c>
      <c r="AP96" s="46"/>
      <c r="AQ96" s="52">
        <f t="shared" si="25"/>
        <v>15.716691813090319</v>
      </c>
      <c r="AR96" s="52">
        <f t="shared" si="26"/>
        <v>13</v>
      </c>
      <c r="AS96" s="46"/>
      <c r="AT96" s="46" t="s">
        <v>169</v>
      </c>
      <c r="AU96" s="46"/>
      <c r="AV96" s="48">
        <v>0.9</v>
      </c>
      <c r="AW96" s="49">
        <v>80</v>
      </c>
      <c r="AX96" s="49">
        <v>6</v>
      </c>
    </row>
    <row r="97" spans="1:50" ht="15" customHeight="1">
      <c r="A97" s="38">
        <f t="shared" si="33"/>
        <v>87</v>
      </c>
      <c r="B97" s="53" t="s">
        <v>92</v>
      </c>
      <c r="C97" s="39" t="str">
        <f>VLOOKUP(B97,Sort!B:C,2,FALSE)</f>
        <v>Axor 3336 OB</v>
      </c>
      <c r="D97" s="40">
        <f t="array" ref="D97">INDEX(HM_Unit!D:D,MATCH('Summary KPI'!B97,HM_Unit!A:A,0))</f>
        <v>18246</v>
      </c>
      <c r="E97" s="40">
        <f t="array" ref="E97">INDEX(HM_Unit!CD:CD,MATCH('Summary KPI'!B97,HM_Unit!A:A,0))</f>
        <v>18675</v>
      </c>
      <c r="F97" s="41">
        <f t="shared" si="6"/>
        <v>429</v>
      </c>
      <c r="G97" s="41">
        <f t="shared" si="7"/>
        <v>24.333372267291701</v>
      </c>
      <c r="H97" s="41">
        <f t="shared" si="8"/>
        <v>0</v>
      </c>
      <c r="I97" s="41">
        <f t="shared" si="9"/>
        <v>0</v>
      </c>
      <c r="J97" s="41">
        <f t="shared" si="10"/>
        <v>266.66662773270832</v>
      </c>
      <c r="K97" s="41">
        <f t="shared" si="11"/>
        <v>720</v>
      </c>
      <c r="L97" s="41">
        <f t="shared" si="12"/>
        <v>720</v>
      </c>
      <c r="M97" s="42">
        <f>SUMIFS('Data Down'!U:U,'Data Down'!D:D,'Summary KPI'!B97,'Data Down'!Q:Q,'Summary KPI'!$M$8,'Data Down'!$C:$C,"&lt;="&amp;'Summary KPI'!$G$5,'Data Down'!$C:$C,"&gt;="&amp;'Summary KPI'!$E$5)</f>
        <v>0</v>
      </c>
      <c r="N97" s="42">
        <f>SUMIFS('Data Down'!U:U,'Data Down'!D:D,'Summary KPI'!B97,'Data Down'!Q:Q,'Summary KPI'!$N$8,'Data Down'!$C:$C,"&lt;="&amp;'Summary KPI'!$G$5,'Data Down'!$C:$C,"&gt;="&amp;'Summary KPI'!$E$5)</f>
        <v>1</v>
      </c>
      <c r="O97" s="42">
        <f>SUMIFS('Data Down'!U:U,'Data Down'!D:D,'Summary KPI'!B97,'Data Down'!Q:Q,'Summary KPI'!$O$8,'Data Down'!$C:$C,"&lt;="&amp;'Summary KPI'!$G$5,'Data Down'!$C:$C,"&gt;="&amp;'Summary KPI'!$E$5)</f>
        <v>10</v>
      </c>
      <c r="P97" s="43">
        <f>SUMIFS('Data Down'!U:U,'Data Down'!D:D,'Summary KPI'!B97,'Data Down'!Q:Q,'Summary KPI'!$P$8,'Data Down'!$C:$C,"&lt;="&amp;'Summary KPI'!$G$5,'Data Down'!$C:$C,"&gt;="&amp;'Summary KPI'!$E$5)</f>
        <v>0</v>
      </c>
      <c r="Q97" s="41">
        <f>SUMIFS('Data Down'!N:N,'Data Down'!$D:$D,'Summary KPI'!$B97,'Data Down'!$Q:$Q,'Summary KPI'!$Q$8,'Data Down'!$C:$C,"&lt;="&amp;'Summary KPI'!$G$5,'Data Down'!$C:$C,"&gt;="&amp;'Summary KPI'!$E$5)</f>
        <v>0</v>
      </c>
      <c r="R97" s="41">
        <f>SUMIFS('Data Down'!N:N,'Data Down'!D:D,'Summary KPI'!B97,'Data Down'!Q:Q,'Summary KPI'!$R$8,'Data Down'!$C:$C,"&lt;="&amp;'Summary KPI'!$G$5,'Data Down'!$C:$C,"&gt;="&amp;'Summary KPI'!$E$5)</f>
        <v>7.5000120000192183</v>
      </c>
      <c r="S97" s="41">
        <f>SUMIFS('Data Down'!N:N,'Data Down'!D:D,'Summary KPI'!B97,'Data Down'!Q:Q,'Summary KPI'!$S$8,'Data Down'!$C:$C,"&lt;="&amp;'Summary KPI'!$G$5,'Data Down'!$C:$C,"&gt;="&amp;'Summary KPI'!$E$5)</f>
        <v>16.833360267272482</v>
      </c>
      <c r="T97" s="41">
        <f>SUMIFS('Data Down'!N:N,'Data Down'!D:D,'Summary KPI'!B97,'Data Down'!Q:Q,'Summary KPI'!$T$8,'Data Down'!$C:$C,"&lt;="&amp;'Summary KPI'!$G$5,'Data Down'!$C:$C,"&gt;="&amp;'Summary KPI'!$E$5)</f>
        <v>0</v>
      </c>
      <c r="U97" s="44">
        <f>+SUMIFS('Data Down'!$N:$N,'Data Down'!$D:$D,'Summary KPI'!B97,'Data Down'!$R:$R,'Summary KPI'!$U$7)</f>
        <v>0</v>
      </c>
      <c r="V97" s="44">
        <f>+SUMIFS('Data Down'!$N:$N,'Data Down'!$D:$D,'Summary KPI'!B97,'Data Down'!$R:$R,'Summary KPI'!$V$7)</f>
        <v>0</v>
      </c>
      <c r="W97" s="44">
        <f>+SUMIFS('Data Down'!$N:$N,'Data Down'!$D:$D,'Summary KPI'!B97,'Data Down'!$R:$R,'Summary KPI'!$W$7)</f>
        <v>0</v>
      </c>
      <c r="X97" s="44">
        <f>+SUMIFS('Data Down'!$N:$N,'Data Down'!$D:$D,'Summary KPI'!B97,'Data Down'!$R:$R,'Summary KPI'!$X$7)</f>
        <v>0</v>
      </c>
      <c r="Y97" s="44">
        <f>+SUMIFS('Data Down'!$N:$N,'Data Down'!$D:$D,'Summary KPI'!B97,'Data Down'!$R:$R,'Summary KPI'!$Y$7)</f>
        <v>24.333372267291701</v>
      </c>
      <c r="Z97" s="44">
        <f>+SUMIFS('Data Down'!$N:$N,'Data Down'!$D:$D,'Summary KPI'!B97,'Data Down'!$R:$R,'Summary KPI'!$Z$7)</f>
        <v>0</v>
      </c>
      <c r="AA97" s="44">
        <f>+SUMIFS('Data Down'!$N:$N,'Data Down'!$D:$D,'Summary KPI'!B97,'Data Down'!$R:$R,'Summary KPI'!$AA$7)</f>
        <v>0</v>
      </c>
      <c r="AB97" s="44">
        <f>+SUMIFS('Data Down'!$N:$N,'Data Down'!$D:$D,'Summary KPI'!B97,'Data Down'!$R:$R,'Summary KPI'!$AB$7)</f>
        <v>0</v>
      </c>
      <c r="AC97" s="44">
        <f>+SUMIFS('Data Down'!$N:$N,'Data Down'!$D:$D,'Summary KPI'!B97,'Data Down'!$R:$R,'Summary KPI'!$AC$7)</f>
        <v>0</v>
      </c>
      <c r="AD97" s="45">
        <f t="shared" si="13"/>
        <v>0.9662036496287616</v>
      </c>
      <c r="AE97" s="45">
        <f t="shared" si="14"/>
        <v>0.59583333333333333</v>
      </c>
      <c r="AF97" s="45">
        <f t="shared" si="15"/>
        <v>0.94632344813797564</v>
      </c>
      <c r="AG97" s="45">
        <f t="shared" si="16"/>
        <v>0.59583333333333333</v>
      </c>
      <c r="AH97" s="44">
        <f t="shared" si="17"/>
        <v>39</v>
      </c>
      <c r="AI97" s="44">
        <f t="shared" si="18"/>
        <v>42.9</v>
      </c>
      <c r="AJ97" s="44">
        <f t="shared" si="32"/>
        <v>2.2121247515719729</v>
      </c>
      <c r="AK97" s="45">
        <f t="shared" si="20"/>
        <v>0</v>
      </c>
      <c r="AL97" s="45">
        <f t="shared" si="21"/>
        <v>9.0909090909090912E-2</v>
      </c>
      <c r="AM97" s="45">
        <f t="shared" si="22"/>
        <v>0.90909090909090906</v>
      </c>
      <c r="AN97" s="45">
        <f t="shared" si="23"/>
        <v>0.30821917807506455</v>
      </c>
      <c r="AO97" s="45">
        <f t="shared" si="24"/>
        <v>0.6917808219249354</v>
      </c>
      <c r="AP97" s="46"/>
      <c r="AQ97" s="52">
        <f t="shared" si="25"/>
        <v>24.333372267291701</v>
      </c>
      <c r="AR97" s="52">
        <f t="shared" si="26"/>
        <v>11</v>
      </c>
      <c r="AS97" s="46"/>
      <c r="AT97" s="46" t="s">
        <v>169</v>
      </c>
      <c r="AU97" s="46"/>
      <c r="AV97" s="48">
        <v>0.9</v>
      </c>
      <c r="AW97" s="49">
        <v>80</v>
      </c>
      <c r="AX97" s="49">
        <v>6</v>
      </c>
    </row>
    <row r="98" spans="1:50" ht="15" customHeight="1">
      <c r="A98" s="38">
        <f t="shared" si="33"/>
        <v>88</v>
      </c>
      <c r="B98" s="53" t="s">
        <v>93</v>
      </c>
      <c r="C98" s="39" t="str">
        <f>VLOOKUP(B98,Sort!B:C,2,FALSE)</f>
        <v>Axor 3336 OB</v>
      </c>
      <c r="D98" s="40">
        <f t="array" ref="D98">INDEX(HM_Unit!D:D,MATCH('Summary KPI'!B98,HM_Unit!A:A,0))</f>
        <v>18423</v>
      </c>
      <c r="E98" s="40">
        <f t="array" ref="E98">INDEX(HM_Unit!CD:CD,MATCH('Summary KPI'!B98,HM_Unit!A:A,0))</f>
        <v>18813</v>
      </c>
      <c r="F98" s="41">
        <f t="shared" si="6"/>
        <v>390</v>
      </c>
      <c r="G98" s="41">
        <f t="shared" si="7"/>
        <v>38.433394827188117</v>
      </c>
      <c r="H98" s="41">
        <f t="shared" si="8"/>
        <v>0</v>
      </c>
      <c r="I98" s="41">
        <f t="shared" si="9"/>
        <v>0</v>
      </c>
      <c r="J98" s="41">
        <f t="shared" si="10"/>
        <v>291.56660517281188</v>
      </c>
      <c r="K98" s="41">
        <f t="shared" si="11"/>
        <v>720</v>
      </c>
      <c r="L98" s="41">
        <f t="shared" si="12"/>
        <v>720</v>
      </c>
      <c r="M98" s="42">
        <f>SUMIFS('Data Down'!U:U,'Data Down'!D:D,'Summary KPI'!B98,'Data Down'!Q:Q,'Summary KPI'!$M$8,'Data Down'!$C:$C,"&lt;="&amp;'Summary KPI'!$G$5,'Data Down'!$C:$C,"&gt;="&amp;'Summary KPI'!$E$5)</f>
        <v>0</v>
      </c>
      <c r="N98" s="42">
        <f>SUMIFS('Data Down'!U:U,'Data Down'!D:D,'Summary KPI'!B98,'Data Down'!Q:Q,'Summary KPI'!$N$8,'Data Down'!$C:$C,"&lt;="&amp;'Summary KPI'!$G$5,'Data Down'!$C:$C,"&gt;="&amp;'Summary KPI'!$E$5)</f>
        <v>1</v>
      </c>
      <c r="O98" s="42">
        <f>SUMIFS('Data Down'!U:U,'Data Down'!D:D,'Summary KPI'!B98,'Data Down'!Q:Q,'Summary KPI'!$O$8,'Data Down'!$C:$C,"&lt;="&amp;'Summary KPI'!$G$5,'Data Down'!$C:$C,"&gt;="&amp;'Summary KPI'!$E$5)</f>
        <v>20</v>
      </c>
      <c r="P98" s="43">
        <f>SUMIFS('Data Down'!U:U,'Data Down'!D:D,'Summary KPI'!B98,'Data Down'!Q:Q,'Summary KPI'!$P$8,'Data Down'!$C:$C,"&lt;="&amp;'Summary KPI'!$G$5,'Data Down'!$C:$C,"&gt;="&amp;'Summary KPI'!$E$5)</f>
        <v>0</v>
      </c>
      <c r="Q98" s="41">
        <f>SUMIFS('Data Down'!N:N,'Data Down'!$D:$D,'Summary KPI'!$B98,'Data Down'!$Q:$Q,'Summary KPI'!$Q$8,'Data Down'!$C:$C,"&lt;="&amp;'Summary KPI'!$G$5,'Data Down'!$C:$C,"&gt;="&amp;'Summary KPI'!$E$5)</f>
        <v>0</v>
      </c>
      <c r="R98" s="41">
        <f>SUMIFS('Data Down'!N:N,'Data Down'!D:D,'Summary KPI'!B98,'Data Down'!Q:Q,'Summary KPI'!$R$8,'Data Down'!$C:$C,"&lt;="&amp;'Summary KPI'!$G$5,'Data Down'!$C:$C,"&gt;="&amp;'Summary KPI'!$E$5)</f>
        <v>1.5833358667677362</v>
      </c>
      <c r="S98" s="41">
        <f>SUMIFS('Data Down'!N:N,'Data Down'!D:D,'Summary KPI'!B98,'Data Down'!Q:Q,'Summary KPI'!$S$8,'Data Down'!$C:$C,"&lt;="&amp;'Summary KPI'!$G$5,'Data Down'!$C:$C,"&gt;="&amp;'Summary KPI'!$E$5)</f>
        <v>36.850058960420384</v>
      </c>
      <c r="T98" s="41">
        <f>SUMIFS('Data Down'!N:N,'Data Down'!D:D,'Summary KPI'!B98,'Data Down'!Q:Q,'Summary KPI'!$T$8,'Data Down'!$C:$C,"&lt;="&amp;'Summary KPI'!$G$5,'Data Down'!$C:$C,"&gt;="&amp;'Summary KPI'!$E$5)</f>
        <v>0</v>
      </c>
      <c r="U98" s="44">
        <f>+SUMIFS('Data Down'!$N:$N,'Data Down'!$D:$D,'Summary KPI'!B98,'Data Down'!$R:$R,'Summary KPI'!$U$7)</f>
        <v>0</v>
      </c>
      <c r="V98" s="44">
        <f>+SUMIFS('Data Down'!$N:$N,'Data Down'!$D:$D,'Summary KPI'!B98,'Data Down'!$R:$R,'Summary KPI'!$V$7)</f>
        <v>0</v>
      </c>
      <c r="W98" s="44">
        <f>+SUMIFS('Data Down'!$N:$N,'Data Down'!$D:$D,'Summary KPI'!B98,'Data Down'!$R:$R,'Summary KPI'!$W$7)</f>
        <v>0</v>
      </c>
      <c r="X98" s="44">
        <f>+SUMIFS('Data Down'!$N:$N,'Data Down'!$D:$D,'Summary KPI'!B98,'Data Down'!$R:$R,'Summary KPI'!$X$7)</f>
        <v>0</v>
      </c>
      <c r="Y98" s="44">
        <f>+SUMIFS('Data Down'!$N:$N,'Data Down'!$D:$D,'Summary KPI'!B98,'Data Down'!$R:$R,'Summary KPI'!$Y$7)</f>
        <v>38.433394827188124</v>
      </c>
      <c r="Z98" s="44">
        <f>+SUMIFS('Data Down'!$N:$N,'Data Down'!$D:$D,'Summary KPI'!B98,'Data Down'!$R:$R,'Summary KPI'!$Z$7)</f>
        <v>0</v>
      </c>
      <c r="AA98" s="44">
        <f>+SUMIFS('Data Down'!$N:$N,'Data Down'!$D:$D,'Summary KPI'!B98,'Data Down'!$R:$R,'Summary KPI'!$AA$7)</f>
        <v>0</v>
      </c>
      <c r="AB98" s="44">
        <f>+SUMIFS('Data Down'!$N:$N,'Data Down'!$D:$D,'Summary KPI'!B98,'Data Down'!$R:$R,'Summary KPI'!$AB$7)</f>
        <v>0</v>
      </c>
      <c r="AC98" s="44">
        <f>+SUMIFS('Data Down'!$N:$N,'Data Down'!$D:$D,'Summary KPI'!B98,'Data Down'!$R:$R,'Summary KPI'!$AC$7)</f>
        <v>0</v>
      </c>
      <c r="AD98" s="45">
        <f t="shared" si="13"/>
        <v>0.94662028496223882</v>
      </c>
      <c r="AE98" s="45">
        <f t="shared" si="14"/>
        <v>0.54166666666666663</v>
      </c>
      <c r="AF98" s="45">
        <f t="shared" si="15"/>
        <v>0.91029318607927256</v>
      </c>
      <c r="AG98" s="45">
        <f t="shared" si="16"/>
        <v>0.54166666666666663</v>
      </c>
      <c r="AH98" s="44">
        <f t="shared" si="17"/>
        <v>18.571428571428573</v>
      </c>
      <c r="AI98" s="44">
        <f t="shared" si="18"/>
        <v>19.5</v>
      </c>
      <c r="AJ98" s="44">
        <f t="shared" si="32"/>
        <v>1.8301616584375293</v>
      </c>
      <c r="AK98" s="45">
        <f t="shared" si="20"/>
        <v>0</v>
      </c>
      <c r="AL98" s="45">
        <f t="shared" si="21"/>
        <v>4.7619047619047616E-2</v>
      </c>
      <c r="AM98" s="45">
        <f t="shared" si="22"/>
        <v>0.95238095238095233</v>
      </c>
      <c r="AN98" s="45">
        <f t="shared" si="23"/>
        <v>4.1196877712391687E-2</v>
      </c>
      <c r="AO98" s="45">
        <f t="shared" si="24"/>
        <v>0.95880312228760844</v>
      </c>
      <c r="AP98" s="46"/>
      <c r="AQ98" s="52">
        <f t="shared" si="25"/>
        <v>38.433394827188117</v>
      </c>
      <c r="AR98" s="52">
        <f t="shared" si="26"/>
        <v>21</v>
      </c>
      <c r="AS98" s="46"/>
      <c r="AT98" s="46" t="s">
        <v>169</v>
      </c>
      <c r="AU98" s="46"/>
      <c r="AV98" s="48">
        <v>0.9</v>
      </c>
      <c r="AW98" s="49">
        <v>80</v>
      </c>
      <c r="AX98" s="49">
        <v>6</v>
      </c>
    </row>
    <row r="99" spans="1:50" ht="15" customHeight="1">
      <c r="A99" s="38">
        <f t="shared" si="33"/>
        <v>89</v>
      </c>
      <c r="B99" s="53" t="s">
        <v>94</v>
      </c>
      <c r="C99" s="39" t="str">
        <f>VLOOKUP(B99,Sort!B:C,2,FALSE)</f>
        <v>Axor 3336 OB</v>
      </c>
      <c r="D99" s="40">
        <f t="array" ref="D99">INDEX(HM_Unit!D:D,MATCH('Summary KPI'!B99,HM_Unit!A:A,0))</f>
        <v>15388</v>
      </c>
      <c r="E99" s="40">
        <f t="array" ref="E99">INDEX(HM_Unit!CD:CD,MATCH('Summary KPI'!B99,HM_Unit!A:A,0))</f>
        <v>15836</v>
      </c>
      <c r="F99" s="41">
        <f t="shared" si="6"/>
        <v>448</v>
      </c>
      <c r="G99" s="41">
        <f t="shared" si="7"/>
        <v>6.2833433865585819</v>
      </c>
      <c r="H99" s="41">
        <f t="shared" si="8"/>
        <v>0</v>
      </c>
      <c r="I99" s="41">
        <f t="shared" si="9"/>
        <v>0</v>
      </c>
      <c r="J99" s="41">
        <f t="shared" si="10"/>
        <v>265.71665661344144</v>
      </c>
      <c r="K99" s="41">
        <f t="shared" si="11"/>
        <v>720</v>
      </c>
      <c r="L99" s="41">
        <f t="shared" si="12"/>
        <v>720</v>
      </c>
      <c r="M99" s="42">
        <f>SUMIFS('Data Down'!U:U,'Data Down'!D:D,'Summary KPI'!B99,'Data Down'!Q:Q,'Summary KPI'!$M$8,'Data Down'!$C:$C,"&lt;="&amp;'Summary KPI'!$G$5,'Data Down'!$C:$C,"&gt;="&amp;'Summary KPI'!$E$5)</f>
        <v>0</v>
      </c>
      <c r="N99" s="42">
        <f>SUMIFS('Data Down'!U:U,'Data Down'!D:D,'Summary KPI'!B99,'Data Down'!Q:Q,'Summary KPI'!$N$8,'Data Down'!$C:$C,"&lt;="&amp;'Summary KPI'!$G$5,'Data Down'!$C:$C,"&gt;="&amp;'Summary KPI'!$E$5)</f>
        <v>2</v>
      </c>
      <c r="O99" s="42">
        <f>SUMIFS('Data Down'!U:U,'Data Down'!D:D,'Summary KPI'!B99,'Data Down'!Q:Q,'Summary KPI'!$O$8,'Data Down'!$C:$C,"&lt;="&amp;'Summary KPI'!$G$5,'Data Down'!$C:$C,"&gt;="&amp;'Summary KPI'!$E$5)</f>
        <v>2</v>
      </c>
      <c r="P99" s="43">
        <f>SUMIFS('Data Down'!U:U,'Data Down'!D:D,'Summary KPI'!B99,'Data Down'!Q:Q,'Summary KPI'!$P$8,'Data Down'!$C:$C,"&lt;="&amp;'Summary KPI'!$G$5,'Data Down'!$C:$C,"&gt;="&amp;'Summary KPI'!$E$5)</f>
        <v>0</v>
      </c>
      <c r="Q99" s="41">
        <f>SUMIFS('Data Down'!N:N,'Data Down'!$D:$D,'Summary KPI'!$B99,'Data Down'!$Q:$Q,'Summary KPI'!$Q$8,'Data Down'!$C:$C,"&lt;="&amp;'Summary KPI'!$G$5,'Data Down'!$C:$C,"&gt;="&amp;'Summary KPI'!$E$5)</f>
        <v>0</v>
      </c>
      <c r="R99" s="41">
        <f>SUMIFS('Data Down'!N:N,'Data Down'!D:D,'Summary KPI'!B99,'Data Down'!Q:Q,'Summary KPI'!$R$8,'Data Down'!$C:$C,"&lt;="&amp;'Summary KPI'!$G$5,'Data Down'!$C:$C,"&gt;="&amp;'Summary KPI'!$E$5)</f>
        <v>2.9500047200191997</v>
      </c>
      <c r="S99" s="41">
        <f>SUMIFS('Data Down'!N:N,'Data Down'!D:D,'Summary KPI'!B99,'Data Down'!Q:Q,'Summary KPI'!$S$8,'Data Down'!$C:$C,"&lt;="&amp;'Summary KPI'!$G$5,'Data Down'!$C:$C,"&gt;="&amp;'Summary KPI'!$E$5)</f>
        <v>3.3333386665393823</v>
      </c>
      <c r="T99" s="41">
        <f>SUMIFS('Data Down'!N:N,'Data Down'!D:D,'Summary KPI'!B99,'Data Down'!Q:Q,'Summary KPI'!$T$8,'Data Down'!$C:$C,"&lt;="&amp;'Summary KPI'!$G$5,'Data Down'!$C:$C,"&gt;="&amp;'Summary KPI'!$E$5)</f>
        <v>0</v>
      </c>
      <c r="U99" s="44">
        <f>+SUMIFS('Data Down'!$N:$N,'Data Down'!$D:$D,'Summary KPI'!B99,'Data Down'!$R:$R,'Summary KPI'!$U$7)</f>
        <v>0</v>
      </c>
      <c r="V99" s="44">
        <f>+SUMIFS('Data Down'!$N:$N,'Data Down'!$D:$D,'Summary KPI'!B99,'Data Down'!$R:$R,'Summary KPI'!$V$7)</f>
        <v>0</v>
      </c>
      <c r="W99" s="44">
        <f>+SUMIFS('Data Down'!$N:$N,'Data Down'!$D:$D,'Summary KPI'!B99,'Data Down'!$R:$R,'Summary KPI'!$W$7)</f>
        <v>0</v>
      </c>
      <c r="X99" s="44">
        <f>+SUMIFS('Data Down'!$N:$N,'Data Down'!$D:$D,'Summary KPI'!B99,'Data Down'!$R:$R,'Summary KPI'!$X$7)</f>
        <v>0</v>
      </c>
      <c r="Y99" s="44">
        <f>+SUMIFS('Data Down'!$N:$N,'Data Down'!$D:$D,'Summary KPI'!B99,'Data Down'!$R:$R,'Summary KPI'!$Y$7)</f>
        <v>6.2833433865585828</v>
      </c>
      <c r="Z99" s="44">
        <f>+SUMIFS('Data Down'!$N:$N,'Data Down'!$D:$D,'Summary KPI'!B99,'Data Down'!$R:$R,'Summary KPI'!$Z$7)</f>
        <v>0</v>
      </c>
      <c r="AA99" s="44">
        <f>+SUMIFS('Data Down'!$N:$N,'Data Down'!$D:$D,'Summary KPI'!B99,'Data Down'!$R:$R,'Summary KPI'!$AA$7)</f>
        <v>0</v>
      </c>
      <c r="AB99" s="44">
        <f>+SUMIFS('Data Down'!$N:$N,'Data Down'!$D:$D,'Summary KPI'!B99,'Data Down'!$R:$R,'Summary KPI'!$AB$7)</f>
        <v>0</v>
      </c>
      <c r="AC99" s="44">
        <f>+SUMIFS('Data Down'!$N:$N,'Data Down'!$D:$D,'Summary KPI'!B99,'Data Down'!$R:$R,'Summary KPI'!$AC$7)</f>
        <v>0</v>
      </c>
      <c r="AD99" s="45">
        <f t="shared" si="13"/>
        <v>0.99127313418533525</v>
      </c>
      <c r="AE99" s="45">
        <f t="shared" si="14"/>
        <v>0.62222222222222223</v>
      </c>
      <c r="AF99" s="45">
        <f t="shared" si="15"/>
        <v>0.9861686687878144</v>
      </c>
      <c r="AG99" s="45">
        <f t="shared" si="16"/>
        <v>0.62222222222222223</v>
      </c>
      <c r="AH99" s="44">
        <f t="shared" si="17"/>
        <v>112</v>
      </c>
      <c r="AI99" s="44">
        <f t="shared" si="18"/>
        <v>224</v>
      </c>
      <c r="AJ99" s="44">
        <f t="shared" si="32"/>
        <v>1.5708358466396455</v>
      </c>
      <c r="AK99" s="45">
        <f t="shared" si="20"/>
        <v>0</v>
      </c>
      <c r="AL99" s="45">
        <f t="shared" si="21"/>
        <v>0.5</v>
      </c>
      <c r="AM99" s="45">
        <f t="shared" si="22"/>
        <v>0.5</v>
      </c>
      <c r="AN99" s="45">
        <f t="shared" si="23"/>
        <v>0.46949602123129097</v>
      </c>
      <c r="AO99" s="45">
        <f t="shared" si="24"/>
        <v>0.53050397876870903</v>
      </c>
      <c r="AP99" s="46"/>
      <c r="AQ99" s="52">
        <f t="shared" si="25"/>
        <v>6.2833433865585819</v>
      </c>
      <c r="AR99" s="52">
        <f t="shared" si="26"/>
        <v>4</v>
      </c>
      <c r="AS99" s="46"/>
      <c r="AT99" s="46" t="s">
        <v>169</v>
      </c>
      <c r="AU99" s="46"/>
      <c r="AV99" s="48">
        <v>0.9</v>
      </c>
      <c r="AW99" s="49">
        <v>80</v>
      </c>
      <c r="AX99" s="49">
        <v>6</v>
      </c>
    </row>
    <row r="100" spans="1:50" ht="15" customHeight="1">
      <c r="A100" s="38">
        <f t="shared" si="33"/>
        <v>90</v>
      </c>
      <c r="B100" s="53" t="s">
        <v>95</v>
      </c>
      <c r="C100" s="39" t="str">
        <f>VLOOKUP(B100,Sort!B:C,2,FALSE)</f>
        <v>Axor 3336 OB</v>
      </c>
      <c r="D100" s="40">
        <f t="array" ref="D100">INDEX(HM_Unit!D:D,MATCH('Summary KPI'!B100,HM_Unit!A:A,0))</f>
        <v>16777</v>
      </c>
      <c r="E100" s="40">
        <f t="array" ref="E100">INDEX(HM_Unit!CD:CD,MATCH('Summary KPI'!B100,HM_Unit!A:A,0))</f>
        <v>17181</v>
      </c>
      <c r="F100" s="41">
        <f t="shared" si="6"/>
        <v>404</v>
      </c>
      <c r="G100" s="41">
        <f t="shared" si="7"/>
        <v>30.333381866433939</v>
      </c>
      <c r="H100" s="41">
        <f t="shared" si="8"/>
        <v>0</v>
      </c>
      <c r="I100" s="41">
        <f t="shared" si="9"/>
        <v>0</v>
      </c>
      <c r="J100" s="41">
        <f t="shared" si="10"/>
        <v>285.66661813356609</v>
      </c>
      <c r="K100" s="41">
        <f t="shared" si="11"/>
        <v>720</v>
      </c>
      <c r="L100" s="41">
        <f t="shared" si="12"/>
        <v>720</v>
      </c>
      <c r="M100" s="42">
        <f>SUMIFS('Data Down'!U:U,'Data Down'!D:D,'Summary KPI'!B100,'Data Down'!Q:Q,'Summary KPI'!$M$8,'Data Down'!$C:$C,"&lt;="&amp;'Summary KPI'!$G$5,'Data Down'!$C:$C,"&gt;="&amp;'Summary KPI'!$E$5)</f>
        <v>0</v>
      </c>
      <c r="N100" s="42">
        <f>SUMIFS('Data Down'!U:U,'Data Down'!D:D,'Summary KPI'!B100,'Data Down'!Q:Q,'Summary KPI'!$N$8,'Data Down'!$C:$C,"&lt;="&amp;'Summary KPI'!$G$5,'Data Down'!$C:$C,"&gt;="&amp;'Summary KPI'!$E$5)</f>
        <v>1</v>
      </c>
      <c r="O100" s="42">
        <f>SUMIFS('Data Down'!U:U,'Data Down'!D:D,'Summary KPI'!B100,'Data Down'!Q:Q,'Summary KPI'!$O$8,'Data Down'!$C:$C,"&lt;="&amp;'Summary KPI'!$G$5,'Data Down'!$C:$C,"&gt;="&amp;'Summary KPI'!$E$5)</f>
        <v>8</v>
      </c>
      <c r="P100" s="43">
        <f>SUMIFS('Data Down'!U:U,'Data Down'!D:D,'Summary KPI'!B100,'Data Down'!Q:Q,'Summary KPI'!$P$8,'Data Down'!$C:$C,"&lt;="&amp;'Summary KPI'!$G$5,'Data Down'!$C:$C,"&gt;="&amp;'Summary KPI'!$E$5)</f>
        <v>0</v>
      </c>
      <c r="Q100" s="41">
        <f>SUMIFS('Data Down'!N:N,'Data Down'!$D:$D,'Summary KPI'!$B100,'Data Down'!$Q:$Q,'Summary KPI'!$Q$8,'Data Down'!$C:$C,"&lt;="&amp;'Summary KPI'!$G$5,'Data Down'!$C:$C,"&gt;="&amp;'Summary KPI'!$E$5)</f>
        <v>0</v>
      </c>
      <c r="R100" s="41">
        <f>SUMIFS('Data Down'!N:N,'Data Down'!D:D,'Summary KPI'!B100,'Data Down'!Q:Q,'Summary KPI'!$R$8,'Data Down'!$C:$C,"&lt;="&amp;'Summary KPI'!$G$5,'Data Down'!$C:$C,"&gt;="&amp;'Summary KPI'!$E$5)</f>
        <v>1.5000024000038437</v>
      </c>
      <c r="S100" s="41">
        <f>SUMIFS('Data Down'!N:N,'Data Down'!D:D,'Summary KPI'!B100,'Data Down'!Q:Q,'Summary KPI'!$S$8,'Data Down'!$C:$C,"&lt;="&amp;'Summary KPI'!$G$5,'Data Down'!$C:$C,"&gt;="&amp;'Summary KPI'!$E$5)</f>
        <v>28.833379466430095</v>
      </c>
      <c r="T100" s="41">
        <f>SUMIFS('Data Down'!N:N,'Data Down'!D:D,'Summary KPI'!B100,'Data Down'!Q:Q,'Summary KPI'!$T$8,'Data Down'!$C:$C,"&lt;="&amp;'Summary KPI'!$G$5,'Data Down'!$C:$C,"&gt;="&amp;'Summary KPI'!$E$5)</f>
        <v>0</v>
      </c>
      <c r="U100" s="44">
        <f>+SUMIFS('Data Down'!$N:$N,'Data Down'!$D:$D,'Summary KPI'!B100,'Data Down'!$R:$R,'Summary KPI'!$U$7)</f>
        <v>0</v>
      </c>
      <c r="V100" s="44">
        <f>+SUMIFS('Data Down'!$N:$N,'Data Down'!$D:$D,'Summary KPI'!B100,'Data Down'!$R:$R,'Summary KPI'!$V$7)</f>
        <v>0</v>
      </c>
      <c r="W100" s="44">
        <f>+SUMIFS('Data Down'!$N:$N,'Data Down'!$D:$D,'Summary KPI'!B100,'Data Down'!$R:$R,'Summary KPI'!$W$7)</f>
        <v>0</v>
      </c>
      <c r="X100" s="44">
        <f>+SUMIFS('Data Down'!$N:$N,'Data Down'!$D:$D,'Summary KPI'!B100,'Data Down'!$R:$R,'Summary KPI'!$X$7)</f>
        <v>0</v>
      </c>
      <c r="Y100" s="44">
        <f>+SUMIFS('Data Down'!$N:$N,'Data Down'!$D:$D,'Summary KPI'!B100,'Data Down'!$R:$R,'Summary KPI'!$Y$7)</f>
        <v>30.333381866433939</v>
      </c>
      <c r="Z100" s="44">
        <f>+SUMIFS('Data Down'!$N:$N,'Data Down'!$D:$D,'Summary KPI'!B100,'Data Down'!$R:$R,'Summary KPI'!$Z$7)</f>
        <v>0</v>
      </c>
      <c r="AA100" s="44">
        <f>+SUMIFS('Data Down'!$N:$N,'Data Down'!$D:$D,'Summary KPI'!B100,'Data Down'!$R:$R,'Summary KPI'!$AA$7)</f>
        <v>0</v>
      </c>
      <c r="AB100" s="44">
        <f>+SUMIFS('Data Down'!$N:$N,'Data Down'!$D:$D,'Summary KPI'!B100,'Data Down'!$R:$R,'Summary KPI'!$AB$7)</f>
        <v>0</v>
      </c>
      <c r="AC100" s="44">
        <f>+SUMIFS('Data Down'!$N:$N,'Data Down'!$D:$D,'Summary KPI'!B100,'Data Down'!$R:$R,'Summary KPI'!$AC$7)</f>
        <v>0</v>
      </c>
      <c r="AD100" s="45">
        <f t="shared" si="13"/>
        <v>0.95787030296328624</v>
      </c>
      <c r="AE100" s="45">
        <f t="shared" si="14"/>
        <v>0.56111111111111112</v>
      </c>
      <c r="AF100" s="45">
        <f t="shared" si="15"/>
        <v>0.93016106260107356</v>
      </c>
      <c r="AG100" s="45">
        <f t="shared" si="16"/>
        <v>0.56111111111111112</v>
      </c>
      <c r="AH100" s="44">
        <f t="shared" si="17"/>
        <v>44.888888888888886</v>
      </c>
      <c r="AI100" s="44">
        <f t="shared" si="18"/>
        <v>50.5</v>
      </c>
      <c r="AJ100" s="44">
        <f t="shared" si="32"/>
        <v>3.3703757629371043</v>
      </c>
      <c r="AK100" s="45">
        <f t="shared" si="20"/>
        <v>0</v>
      </c>
      <c r="AL100" s="45">
        <f t="shared" si="21"/>
        <v>0.1111111111111111</v>
      </c>
      <c r="AM100" s="45">
        <f t="shared" si="22"/>
        <v>0.88888888888888884</v>
      </c>
      <c r="AN100" s="45">
        <f t="shared" si="23"/>
        <v>4.9450549451055564E-2</v>
      </c>
      <c r="AO100" s="45">
        <f t="shared" si="24"/>
        <v>0.95054945054894446</v>
      </c>
      <c r="AP100" s="46"/>
      <c r="AQ100" s="52">
        <f t="shared" si="25"/>
        <v>30.333381866433939</v>
      </c>
      <c r="AR100" s="52">
        <f t="shared" si="26"/>
        <v>9</v>
      </c>
      <c r="AS100" s="46"/>
      <c r="AT100" s="46" t="s">
        <v>169</v>
      </c>
      <c r="AU100" s="46"/>
      <c r="AV100" s="48">
        <v>0.9</v>
      </c>
      <c r="AW100" s="49">
        <v>80</v>
      </c>
      <c r="AX100" s="49">
        <v>6</v>
      </c>
    </row>
    <row r="101" spans="1:50" ht="15" customHeight="1">
      <c r="A101" s="38">
        <f t="shared" si="33"/>
        <v>91</v>
      </c>
      <c r="B101" s="53" t="s">
        <v>96</v>
      </c>
      <c r="C101" s="39" t="str">
        <f>VLOOKUP(B101,Sort!B:C,2,FALSE)</f>
        <v>Axor 3336 OB</v>
      </c>
      <c r="D101" s="40">
        <f t="array" ref="D101">INDEX(HM_Unit!D:D,MATCH('Summary KPI'!B101,HM_Unit!A:A,0))</f>
        <v>15640</v>
      </c>
      <c r="E101" s="40">
        <f t="array" ref="E101">INDEX(HM_Unit!CD:CD,MATCH('Summary KPI'!B101,HM_Unit!A:A,0))</f>
        <v>16066</v>
      </c>
      <c r="F101" s="41">
        <f t="shared" si="6"/>
        <v>426</v>
      </c>
      <c r="G101" s="41">
        <f t="shared" si="7"/>
        <v>17.43336122661044</v>
      </c>
      <c r="H101" s="41">
        <f t="shared" si="8"/>
        <v>0</v>
      </c>
      <c r="I101" s="41">
        <f t="shared" si="9"/>
        <v>0</v>
      </c>
      <c r="J101" s="41">
        <f t="shared" si="10"/>
        <v>276.56663877338957</v>
      </c>
      <c r="K101" s="41">
        <f t="shared" si="11"/>
        <v>720</v>
      </c>
      <c r="L101" s="41">
        <f t="shared" si="12"/>
        <v>720</v>
      </c>
      <c r="M101" s="42">
        <f>SUMIFS('Data Down'!U:U,'Data Down'!D:D,'Summary KPI'!B101,'Data Down'!Q:Q,'Summary KPI'!$M$8,'Data Down'!$C:$C,"&lt;="&amp;'Summary KPI'!$G$5,'Data Down'!$C:$C,"&gt;="&amp;'Summary KPI'!$E$5)</f>
        <v>0</v>
      </c>
      <c r="N101" s="42">
        <f>SUMIFS('Data Down'!U:U,'Data Down'!D:D,'Summary KPI'!B101,'Data Down'!Q:Q,'Summary KPI'!$N$8,'Data Down'!$C:$C,"&lt;="&amp;'Summary KPI'!$G$5,'Data Down'!$C:$C,"&gt;="&amp;'Summary KPI'!$E$5)</f>
        <v>2</v>
      </c>
      <c r="O101" s="42">
        <f>SUMIFS('Data Down'!U:U,'Data Down'!D:D,'Summary KPI'!B101,'Data Down'!Q:Q,'Summary KPI'!$O$8,'Data Down'!$C:$C,"&lt;="&amp;'Summary KPI'!$G$5,'Data Down'!$C:$C,"&gt;="&amp;'Summary KPI'!$E$5)</f>
        <v>12</v>
      </c>
      <c r="P101" s="43">
        <f>SUMIFS('Data Down'!U:U,'Data Down'!D:D,'Summary KPI'!B101,'Data Down'!Q:Q,'Summary KPI'!$P$8,'Data Down'!$C:$C,"&lt;="&amp;'Summary KPI'!$G$5,'Data Down'!$C:$C,"&gt;="&amp;'Summary KPI'!$E$5)</f>
        <v>0</v>
      </c>
      <c r="Q101" s="41">
        <f>SUMIFS('Data Down'!N:N,'Data Down'!$D:$D,'Summary KPI'!$B101,'Data Down'!$Q:$Q,'Summary KPI'!$Q$8,'Data Down'!$C:$C,"&lt;="&amp;'Summary KPI'!$G$5,'Data Down'!$C:$C,"&gt;="&amp;'Summary KPI'!$E$5)</f>
        <v>0</v>
      </c>
      <c r="R101" s="41">
        <f>SUMIFS('Data Down'!N:N,'Data Down'!D:D,'Summary KPI'!B101,'Data Down'!Q:Q,'Summary KPI'!$R$8,'Data Down'!$C:$C,"&lt;="&amp;'Summary KPI'!$G$5,'Data Down'!$C:$C,"&gt;="&amp;'Summary KPI'!$E$5)</f>
        <v>1.5833358667677362</v>
      </c>
      <c r="S101" s="41">
        <f>SUMIFS('Data Down'!N:N,'Data Down'!D:D,'Summary KPI'!B101,'Data Down'!Q:Q,'Summary KPI'!$S$8,'Data Down'!$C:$C,"&lt;="&amp;'Summary KPI'!$G$5,'Data Down'!$C:$C,"&gt;="&amp;'Summary KPI'!$E$5)</f>
        <v>15.850025359842704</v>
      </c>
      <c r="T101" s="41">
        <f>SUMIFS('Data Down'!N:N,'Data Down'!D:D,'Summary KPI'!B101,'Data Down'!Q:Q,'Summary KPI'!$T$8,'Data Down'!$C:$C,"&lt;="&amp;'Summary KPI'!$G$5,'Data Down'!$C:$C,"&gt;="&amp;'Summary KPI'!$E$5)</f>
        <v>0</v>
      </c>
      <c r="U101" s="44">
        <f>+SUMIFS('Data Down'!$N:$N,'Data Down'!$D:$D,'Summary KPI'!B101,'Data Down'!$R:$R,'Summary KPI'!$U$7)</f>
        <v>0</v>
      </c>
      <c r="V101" s="44">
        <f>+SUMIFS('Data Down'!$N:$N,'Data Down'!$D:$D,'Summary KPI'!B101,'Data Down'!$R:$R,'Summary KPI'!$V$7)</f>
        <v>0</v>
      </c>
      <c r="W101" s="44">
        <f>+SUMIFS('Data Down'!$N:$N,'Data Down'!$D:$D,'Summary KPI'!B101,'Data Down'!$R:$R,'Summary KPI'!$W$7)</f>
        <v>0</v>
      </c>
      <c r="X101" s="44">
        <f>+SUMIFS('Data Down'!$N:$N,'Data Down'!$D:$D,'Summary KPI'!B101,'Data Down'!$R:$R,'Summary KPI'!$X$7)</f>
        <v>0</v>
      </c>
      <c r="Y101" s="44">
        <f>+SUMIFS('Data Down'!$N:$N,'Data Down'!$D:$D,'Summary KPI'!B101,'Data Down'!$R:$R,'Summary KPI'!$Y$7)</f>
        <v>17.43336122661044</v>
      </c>
      <c r="Z101" s="44">
        <f>+SUMIFS('Data Down'!$N:$N,'Data Down'!$D:$D,'Summary KPI'!B101,'Data Down'!$R:$R,'Summary KPI'!$Z$7)</f>
        <v>0</v>
      </c>
      <c r="AA101" s="44">
        <f>+SUMIFS('Data Down'!$N:$N,'Data Down'!$D:$D,'Summary KPI'!B101,'Data Down'!$R:$R,'Summary KPI'!$AA$7)</f>
        <v>0</v>
      </c>
      <c r="AB101" s="44">
        <f>+SUMIFS('Data Down'!$N:$N,'Data Down'!$D:$D,'Summary KPI'!B101,'Data Down'!$R:$R,'Summary KPI'!$AB$7)</f>
        <v>0</v>
      </c>
      <c r="AC101" s="44">
        <f>+SUMIFS('Data Down'!$N:$N,'Data Down'!$D:$D,'Summary KPI'!B101,'Data Down'!$R:$R,'Summary KPI'!$AC$7)</f>
        <v>0</v>
      </c>
      <c r="AD101" s="45">
        <f t="shared" si="13"/>
        <v>0.97578699829637427</v>
      </c>
      <c r="AE101" s="45">
        <f t="shared" si="14"/>
        <v>0.59166666666666667</v>
      </c>
      <c r="AF101" s="45">
        <f t="shared" si="15"/>
        <v>0.96068549921822111</v>
      </c>
      <c r="AG101" s="45">
        <f t="shared" si="16"/>
        <v>0.59166666666666667</v>
      </c>
      <c r="AH101" s="44">
        <f t="shared" si="17"/>
        <v>30.428571428571427</v>
      </c>
      <c r="AI101" s="44">
        <f t="shared" si="18"/>
        <v>35.5</v>
      </c>
      <c r="AJ101" s="44">
        <f t="shared" si="32"/>
        <v>1.2452400876150314</v>
      </c>
      <c r="AK101" s="45">
        <f t="shared" si="20"/>
        <v>0</v>
      </c>
      <c r="AL101" s="45">
        <f t="shared" si="21"/>
        <v>0.14285714285714285</v>
      </c>
      <c r="AM101" s="45">
        <f t="shared" si="22"/>
        <v>0.8571428571428571</v>
      </c>
      <c r="AN101" s="45">
        <f t="shared" si="23"/>
        <v>9.082217973840398E-2</v>
      </c>
      <c r="AO101" s="45">
        <f t="shared" si="24"/>
        <v>0.90917782026159599</v>
      </c>
      <c r="AP101" s="46"/>
      <c r="AQ101" s="52">
        <f t="shared" si="25"/>
        <v>17.43336122661044</v>
      </c>
      <c r="AR101" s="52">
        <f t="shared" si="26"/>
        <v>14</v>
      </c>
      <c r="AS101" s="46"/>
      <c r="AT101" s="46" t="s">
        <v>169</v>
      </c>
      <c r="AU101" s="46"/>
      <c r="AV101" s="48">
        <v>0.9</v>
      </c>
      <c r="AW101" s="49">
        <v>80</v>
      </c>
      <c r="AX101" s="49">
        <v>6</v>
      </c>
    </row>
    <row r="102" spans="1:50" ht="15" customHeight="1">
      <c r="A102" s="38">
        <f t="shared" si="33"/>
        <v>92</v>
      </c>
      <c r="B102" s="53" t="s">
        <v>97</v>
      </c>
      <c r="C102" s="39" t="str">
        <f>VLOOKUP(B102,Sort!B:C,2,FALSE)</f>
        <v>Axor 3336 OB</v>
      </c>
      <c r="D102" s="40">
        <f t="array" ref="D102">INDEX(HM_Unit!D:D,MATCH('Summary KPI'!B102,HM_Unit!A:A,0))</f>
        <v>17859</v>
      </c>
      <c r="E102" s="40">
        <f t="array" ref="E102">INDEX(HM_Unit!CD:CD,MATCH('Summary KPI'!B102,HM_Unit!A:A,0))</f>
        <v>18103</v>
      </c>
      <c r="F102" s="41">
        <f t="shared" si="6"/>
        <v>244</v>
      </c>
      <c r="G102" s="41">
        <f t="shared" si="7"/>
        <v>318.10050896079173</v>
      </c>
      <c r="H102" s="41">
        <f t="shared" si="8"/>
        <v>0</v>
      </c>
      <c r="I102" s="41">
        <f t="shared" si="9"/>
        <v>0</v>
      </c>
      <c r="J102" s="41">
        <f t="shared" si="10"/>
        <v>157.89949103920827</v>
      </c>
      <c r="K102" s="41">
        <f t="shared" si="11"/>
        <v>720</v>
      </c>
      <c r="L102" s="41">
        <f t="shared" si="12"/>
        <v>720</v>
      </c>
      <c r="M102" s="42">
        <f>SUMIFS('Data Down'!U:U,'Data Down'!D:D,'Summary KPI'!B102,'Data Down'!Q:Q,'Summary KPI'!$M$8,'Data Down'!$C:$C,"&lt;="&amp;'Summary KPI'!$G$5,'Data Down'!$C:$C,"&gt;="&amp;'Summary KPI'!$E$5)</f>
        <v>0</v>
      </c>
      <c r="N102" s="42">
        <f>SUMIFS('Data Down'!U:U,'Data Down'!D:D,'Summary KPI'!B102,'Data Down'!Q:Q,'Summary KPI'!$N$8,'Data Down'!$C:$C,"&lt;="&amp;'Summary KPI'!$G$5,'Data Down'!$C:$C,"&gt;="&amp;'Summary KPI'!$E$5)</f>
        <v>1</v>
      </c>
      <c r="O102" s="42">
        <f>SUMIFS('Data Down'!U:U,'Data Down'!D:D,'Summary KPI'!B102,'Data Down'!Q:Q,'Summary KPI'!$O$8,'Data Down'!$C:$C,"&lt;="&amp;'Summary KPI'!$G$5,'Data Down'!$C:$C,"&gt;="&amp;'Summary KPI'!$E$5)</f>
        <v>8</v>
      </c>
      <c r="P102" s="43">
        <f>SUMIFS('Data Down'!U:U,'Data Down'!D:D,'Summary KPI'!B102,'Data Down'!Q:Q,'Summary KPI'!$P$8,'Data Down'!$C:$C,"&lt;="&amp;'Summary KPI'!$G$5,'Data Down'!$C:$C,"&gt;="&amp;'Summary KPI'!$E$5)</f>
        <v>0</v>
      </c>
      <c r="Q102" s="41">
        <f>SUMIFS('Data Down'!N:N,'Data Down'!$D:$D,'Summary KPI'!$B102,'Data Down'!$Q:$Q,'Summary KPI'!$Q$8,'Data Down'!$C:$C,"&lt;="&amp;'Summary KPI'!$G$5,'Data Down'!$C:$C,"&gt;="&amp;'Summary KPI'!$E$5)</f>
        <v>0</v>
      </c>
      <c r="R102" s="41">
        <f>SUMIFS('Data Down'!N:N,'Data Down'!D:D,'Summary KPI'!B102,'Data Down'!Q:Q,'Summary KPI'!$R$8,'Data Down'!$C:$C,"&lt;="&amp;'Summary KPI'!$G$5,'Data Down'!$C:$C,"&gt;="&amp;'Summary KPI'!$E$5)</f>
        <v>2.50000399994819</v>
      </c>
      <c r="S102" s="41">
        <f>SUMIFS('Data Down'!N:N,'Data Down'!D:D,'Summary KPI'!B102,'Data Down'!Q:Q,'Summary KPI'!$S$8,'Data Down'!$C:$C,"&lt;="&amp;'Summary KPI'!$G$5,'Data Down'!$C:$C,"&gt;="&amp;'Summary KPI'!$E$5)</f>
        <v>315.60050496084352</v>
      </c>
      <c r="T102" s="41">
        <f>SUMIFS('Data Down'!N:N,'Data Down'!D:D,'Summary KPI'!B102,'Data Down'!Q:Q,'Summary KPI'!$T$8,'Data Down'!$C:$C,"&lt;="&amp;'Summary KPI'!$G$5,'Data Down'!$C:$C,"&gt;="&amp;'Summary KPI'!$E$5)</f>
        <v>0</v>
      </c>
      <c r="U102" s="44">
        <f>+SUMIFS('Data Down'!$N:$N,'Data Down'!$D:$D,'Summary KPI'!B102,'Data Down'!$R:$R,'Summary KPI'!$U$7)</f>
        <v>0</v>
      </c>
      <c r="V102" s="44">
        <f>+SUMIFS('Data Down'!$N:$N,'Data Down'!$D:$D,'Summary KPI'!B102,'Data Down'!$R:$R,'Summary KPI'!$V$7)</f>
        <v>0</v>
      </c>
      <c r="W102" s="44">
        <f>+SUMIFS('Data Down'!$N:$N,'Data Down'!$D:$D,'Summary KPI'!B102,'Data Down'!$R:$R,'Summary KPI'!$W$7)</f>
        <v>0</v>
      </c>
      <c r="X102" s="44">
        <f>+SUMIFS('Data Down'!$N:$N,'Data Down'!$D:$D,'Summary KPI'!B102,'Data Down'!$R:$R,'Summary KPI'!$X$7)</f>
        <v>0</v>
      </c>
      <c r="Y102" s="44">
        <f>+SUMIFS('Data Down'!$N:$N,'Data Down'!$D:$D,'Summary KPI'!B102,'Data Down'!$R:$R,'Summary KPI'!$Y$7)</f>
        <v>318.10050896079173</v>
      </c>
      <c r="Z102" s="44">
        <f>+SUMIFS('Data Down'!$N:$N,'Data Down'!$D:$D,'Summary KPI'!B102,'Data Down'!$R:$R,'Summary KPI'!$Z$7)</f>
        <v>0</v>
      </c>
      <c r="AA102" s="44">
        <f>+SUMIFS('Data Down'!$N:$N,'Data Down'!$D:$D,'Summary KPI'!B102,'Data Down'!$R:$R,'Summary KPI'!$AA$7)</f>
        <v>0</v>
      </c>
      <c r="AB102" s="44">
        <f>+SUMIFS('Data Down'!$N:$N,'Data Down'!$D:$D,'Summary KPI'!B102,'Data Down'!$R:$R,'Summary KPI'!$AB$7)</f>
        <v>0</v>
      </c>
      <c r="AC102" s="44">
        <f>+SUMIFS('Data Down'!$N:$N,'Data Down'!$D:$D,'Summary KPI'!B102,'Data Down'!$R:$R,'Summary KPI'!$AC$7)</f>
        <v>0</v>
      </c>
      <c r="AD102" s="45">
        <f t="shared" si="13"/>
        <v>0.55819373755445589</v>
      </c>
      <c r="AE102" s="45">
        <f t="shared" si="14"/>
        <v>0.33888888888888891</v>
      </c>
      <c r="AF102" s="45">
        <f t="shared" si="15"/>
        <v>0.43408606843481751</v>
      </c>
      <c r="AG102" s="45">
        <f t="shared" si="16"/>
        <v>0.33888888888888891</v>
      </c>
      <c r="AH102" s="44">
        <f t="shared" si="17"/>
        <v>27.111111111111111</v>
      </c>
      <c r="AI102" s="44">
        <f t="shared" si="18"/>
        <v>30.5</v>
      </c>
      <c r="AJ102" s="44">
        <f t="shared" si="32"/>
        <v>35.344500995643529</v>
      </c>
      <c r="AK102" s="45">
        <f t="shared" si="20"/>
        <v>0</v>
      </c>
      <c r="AL102" s="45">
        <f t="shared" si="21"/>
        <v>0.1111111111111111</v>
      </c>
      <c r="AM102" s="45">
        <f t="shared" si="22"/>
        <v>0.88888888888888884</v>
      </c>
      <c r="AN102" s="45">
        <f t="shared" si="23"/>
        <v>7.8591637847908458E-3</v>
      </c>
      <c r="AO102" s="45">
        <f t="shared" si="24"/>
        <v>0.9921408362152091</v>
      </c>
      <c r="AP102" s="46"/>
      <c r="AQ102" s="52">
        <f t="shared" si="25"/>
        <v>318.10050896079173</v>
      </c>
      <c r="AR102" s="52">
        <f t="shared" si="26"/>
        <v>9</v>
      </c>
      <c r="AS102" s="46"/>
      <c r="AT102" s="46" t="s">
        <v>169</v>
      </c>
      <c r="AU102" s="46"/>
      <c r="AV102" s="48">
        <v>0.9</v>
      </c>
      <c r="AW102" s="49">
        <v>80</v>
      </c>
      <c r="AX102" s="49">
        <v>6</v>
      </c>
    </row>
    <row r="103" spans="1:50" ht="15" customHeight="1">
      <c r="A103" s="38">
        <f t="shared" si="33"/>
        <v>93</v>
      </c>
      <c r="B103" s="53" t="s">
        <v>98</v>
      </c>
      <c r="C103" s="39" t="str">
        <f>VLOOKUP(B103,Sort!B:C,2,FALSE)</f>
        <v>Axor 3336 OB</v>
      </c>
      <c r="D103" s="40">
        <f t="array" ref="D103">INDEX(HM_Unit!D:D,MATCH('Summary KPI'!B103,HM_Unit!A:A,0))</f>
        <v>18057</v>
      </c>
      <c r="E103" s="40">
        <f t="array" ref="E103">INDEX(HM_Unit!CD:CD,MATCH('Summary KPI'!B103,HM_Unit!A:A,0))</f>
        <v>18476</v>
      </c>
      <c r="F103" s="41">
        <f t="shared" si="6"/>
        <v>419</v>
      </c>
      <c r="G103" s="41">
        <f t="shared" si="7"/>
        <v>25.983374907260984</v>
      </c>
      <c r="H103" s="41">
        <f t="shared" si="8"/>
        <v>0</v>
      </c>
      <c r="I103" s="41">
        <f t="shared" si="9"/>
        <v>0</v>
      </c>
      <c r="J103" s="41">
        <f t="shared" si="10"/>
        <v>275.01662509273899</v>
      </c>
      <c r="K103" s="41">
        <f t="shared" si="11"/>
        <v>720</v>
      </c>
      <c r="L103" s="41">
        <f t="shared" si="12"/>
        <v>720</v>
      </c>
      <c r="M103" s="42">
        <f>SUMIFS('Data Down'!U:U,'Data Down'!D:D,'Summary KPI'!B103,'Data Down'!Q:Q,'Summary KPI'!$M$8,'Data Down'!$C:$C,"&lt;="&amp;'Summary KPI'!$G$5,'Data Down'!$C:$C,"&gt;="&amp;'Summary KPI'!$E$5)</f>
        <v>0</v>
      </c>
      <c r="N103" s="42">
        <f>SUMIFS('Data Down'!U:U,'Data Down'!D:D,'Summary KPI'!B103,'Data Down'!Q:Q,'Summary KPI'!$N$8,'Data Down'!$C:$C,"&lt;="&amp;'Summary KPI'!$G$5,'Data Down'!$C:$C,"&gt;="&amp;'Summary KPI'!$E$5)</f>
        <v>1</v>
      </c>
      <c r="O103" s="42">
        <f>SUMIFS('Data Down'!U:U,'Data Down'!D:D,'Summary KPI'!B103,'Data Down'!Q:Q,'Summary KPI'!$O$8,'Data Down'!$C:$C,"&lt;="&amp;'Summary KPI'!$G$5,'Data Down'!$C:$C,"&gt;="&amp;'Summary KPI'!$E$5)</f>
        <v>12</v>
      </c>
      <c r="P103" s="43">
        <f>SUMIFS('Data Down'!U:U,'Data Down'!D:D,'Summary KPI'!B103,'Data Down'!Q:Q,'Summary KPI'!$P$8,'Data Down'!$C:$C,"&lt;="&amp;'Summary KPI'!$G$5,'Data Down'!$C:$C,"&gt;="&amp;'Summary KPI'!$E$5)</f>
        <v>0</v>
      </c>
      <c r="Q103" s="41">
        <f>SUMIFS('Data Down'!N:N,'Data Down'!$D:$D,'Summary KPI'!$B103,'Data Down'!$Q:$Q,'Summary KPI'!$Q$8,'Data Down'!$C:$C,"&lt;="&amp;'Summary KPI'!$G$5,'Data Down'!$C:$C,"&gt;="&amp;'Summary KPI'!$E$5)</f>
        <v>0</v>
      </c>
      <c r="R103" s="41">
        <f>SUMIFS('Data Down'!N:N,'Data Down'!D:D,'Summary KPI'!B103,'Data Down'!Q:Q,'Summary KPI'!$R$8,'Data Down'!$C:$C,"&lt;="&amp;'Summary KPI'!$G$5,'Data Down'!$C:$C,"&gt;="&amp;'Summary KPI'!$E$5)</f>
        <v>0.5000008000594901</v>
      </c>
      <c r="S103" s="41">
        <f>SUMIFS('Data Down'!N:N,'Data Down'!D:D,'Summary KPI'!B103,'Data Down'!Q:Q,'Summary KPI'!$S$8,'Data Down'!$C:$C,"&lt;="&amp;'Summary KPI'!$G$5,'Data Down'!$C:$C,"&gt;="&amp;'Summary KPI'!$E$5)</f>
        <v>25.483374107201495</v>
      </c>
      <c r="T103" s="41">
        <f>SUMIFS('Data Down'!N:N,'Data Down'!D:D,'Summary KPI'!B103,'Data Down'!Q:Q,'Summary KPI'!$T$8,'Data Down'!$C:$C,"&lt;="&amp;'Summary KPI'!$G$5,'Data Down'!$C:$C,"&gt;="&amp;'Summary KPI'!$E$5)</f>
        <v>0</v>
      </c>
      <c r="U103" s="44">
        <f>+SUMIFS('Data Down'!$N:$N,'Data Down'!$D:$D,'Summary KPI'!B103,'Data Down'!$R:$R,'Summary KPI'!$U$7)</f>
        <v>0</v>
      </c>
      <c r="V103" s="44">
        <f>+SUMIFS('Data Down'!$N:$N,'Data Down'!$D:$D,'Summary KPI'!B103,'Data Down'!$R:$R,'Summary KPI'!$V$7)</f>
        <v>0</v>
      </c>
      <c r="W103" s="44">
        <f>+SUMIFS('Data Down'!$N:$N,'Data Down'!$D:$D,'Summary KPI'!B103,'Data Down'!$R:$R,'Summary KPI'!$W$7)</f>
        <v>0</v>
      </c>
      <c r="X103" s="44">
        <f>+SUMIFS('Data Down'!$N:$N,'Data Down'!$D:$D,'Summary KPI'!B103,'Data Down'!$R:$R,'Summary KPI'!$X$7)</f>
        <v>0</v>
      </c>
      <c r="Y103" s="44">
        <f>+SUMIFS('Data Down'!$N:$N,'Data Down'!$D:$D,'Summary KPI'!B103,'Data Down'!$R:$R,'Summary KPI'!$Y$7)</f>
        <v>25.983374907260984</v>
      </c>
      <c r="Z103" s="44">
        <f>+SUMIFS('Data Down'!$N:$N,'Data Down'!$D:$D,'Summary KPI'!B103,'Data Down'!$R:$R,'Summary KPI'!$Z$7)</f>
        <v>0</v>
      </c>
      <c r="AA103" s="44">
        <f>+SUMIFS('Data Down'!$N:$N,'Data Down'!$D:$D,'Summary KPI'!B103,'Data Down'!$R:$R,'Summary KPI'!$AA$7)</f>
        <v>0</v>
      </c>
      <c r="AB103" s="44">
        <f>+SUMIFS('Data Down'!$N:$N,'Data Down'!$D:$D,'Summary KPI'!B103,'Data Down'!$R:$R,'Summary KPI'!$AB$7)</f>
        <v>0</v>
      </c>
      <c r="AC103" s="44">
        <f>+SUMIFS('Data Down'!$N:$N,'Data Down'!$D:$D,'Summary KPI'!B103,'Data Down'!$R:$R,'Summary KPI'!$AC$7)</f>
        <v>0</v>
      </c>
      <c r="AD103" s="45">
        <f t="shared" si="13"/>
        <v>0.96391197929547079</v>
      </c>
      <c r="AE103" s="45">
        <f t="shared" si="14"/>
        <v>0.58194444444444449</v>
      </c>
      <c r="AF103" s="45">
        <f t="shared" si="15"/>
        <v>0.9416082119637027</v>
      </c>
      <c r="AG103" s="45">
        <f t="shared" si="16"/>
        <v>0.58194444444444449</v>
      </c>
      <c r="AH103" s="44">
        <f t="shared" si="17"/>
        <v>32.230769230769234</v>
      </c>
      <c r="AI103" s="44">
        <f t="shared" si="18"/>
        <v>34.916666666666664</v>
      </c>
      <c r="AJ103" s="44">
        <f t="shared" si="32"/>
        <v>1.9987211467123833</v>
      </c>
      <c r="AK103" s="45">
        <f t="shared" si="20"/>
        <v>0</v>
      </c>
      <c r="AL103" s="45">
        <f t="shared" si="21"/>
        <v>7.6923076923076927E-2</v>
      </c>
      <c r="AM103" s="45">
        <f t="shared" si="22"/>
        <v>0.92307692307692313</v>
      </c>
      <c r="AN103" s="45">
        <f t="shared" si="23"/>
        <v>1.924310455605081E-2</v>
      </c>
      <c r="AO103" s="45">
        <f t="shared" si="24"/>
        <v>0.98075689544394928</v>
      </c>
      <c r="AP103" s="46"/>
      <c r="AQ103" s="52">
        <f t="shared" si="25"/>
        <v>25.983374907260984</v>
      </c>
      <c r="AR103" s="52">
        <f t="shared" si="26"/>
        <v>13</v>
      </c>
      <c r="AS103" s="46"/>
      <c r="AT103" s="46" t="s">
        <v>169</v>
      </c>
      <c r="AU103" s="46"/>
      <c r="AV103" s="48">
        <v>0.9</v>
      </c>
      <c r="AW103" s="49">
        <v>80</v>
      </c>
      <c r="AX103" s="49">
        <v>6</v>
      </c>
    </row>
    <row r="104" spans="1:50" ht="15" customHeight="1">
      <c r="A104" s="38">
        <f t="shared" si="33"/>
        <v>94</v>
      </c>
      <c r="B104" s="53" t="s">
        <v>99</v>
      </c>
      <c r="C104" s="39" t="str">
        <f>VLOOKUP(B104,Sort!B:C,2,FALSE)</f>
        <v>Axor 3336 OB</v>
      </c>
      <c r="D104" s="40">
        <f t="array" ref="D104">INDEX(HM_Unit!D:D,MATCH('Summary KPI'!B104,HM_Unit!A:A,0))</f>
        <v>17331</v>
      </c>
      <c r="E104" s="40">
        <f t="array" ref="E104">INDEX(HM_Unit!CD:CD,MATCH('Summary KPI'!B104,HM_Unit!A:A,0))</f>
        <v>17756</v>
      </c>
      <c r="F104" s="41">
        <f t="shared" si="6"/>
        <v>425</v>
      </c>
      <c r="G104" s="41">
        <f t="shared" si="7"/>
        <v>21.733368106493394</v>
      </c>
      <c r="H104" s="41">
        <f t="shared" si="8"/>
        <v>0</v>
      </c>
      <c r="I104" s="41">
        <f t="shared" si="9"/>
        <v>0</v>
      </c>
      <c r="J104" s="41">
        <f t="shared" si="10"/>
        <v>273.2666318935066</v>
      </c>
      <c r="K104" s="41">
        <f t="shared" si="11"/>
        <v>720</v>
      </c>
      <c r="L104" s="41">
        <f t="shared" si="12"/>
        <v>720</v>
      </c>
      <c r="M104" s="42">
        <f>SUMIFS('Data Down'!U:U,'Data Down'!D:D,'Summary KPI'!B104,'Data Down'!Q:Q,'Summary KPI'!$M$8,'Data Down'!$C:$C,"&lt;="&amp;'Summary KPI'!$G$5,'Data Down'!$C:$C,"&gt;="&amp;'Summary KPI'!$E$5)</f>
        <v>0</v>
      </c>
      <c r="N104" s="42">
        <f>SUMIFS('Data Down'!U:U,'Data Down'!D:D,'Summary KPI'!B104,'Data Down'!Q:Q,'Summary KPI'!$N$8,'Data Down'!$C:$C,"&lt;="&amp;'Summary KPI'!$G$5,'Data Down'!$C:$C,"&gt;="&amp;'Summary KPI'!$E$5)</f>
        <v>1</v>
      </c>
      <c r="O104" s="42">
        <f>SUMIFS('Data Down'!U:U,'Data Down'!D:D,'Summary KPI'!B104,'Data Down'!Q:Q,'Summary KPI'!$O$8,'Data Down'!$C:$C,"&lt;="&amp;'Summary KPI'!$G$5,'Data Down'!$C:$C,"&gt;="&amp;'Summary KPI'!$E$5)</f>
        <v>14</v>
      </c>
      <c r="P104" s="43">
        <f>SUMIFS('Data Down'!U:U,'Data Down'!D:D,'Summary KPI'!B104,'Data Down'!Q:Q,'Summary KPI'!$P$8,'Data Down'!$C:$C,"&lt;="&amp;'Summary KPI'!$G$5,'Data Down'!$C:$C,"&gt;="&amp;'Summary KPI'!$E$5)</f>
        <v>0</v>
      </c>
      <c r="Q104" s="41">
        <f>SUMIFS('Data Down'!N:N,'Data Down'!$D:$D,'Summary KPI'!$B104,'Data Down'!$Q:$Q,'Summary KPI'!$Q$8,'Data Down'!$C:$C,"&lt;="&amp;'Summary KPI'!$G$5,'Data Down'!$C:$C,"&gt;="&amp;'Summary KPI'!$E$5)</f>
        <v>0</v>
      </c>
      <c r="R104" s="41">
        <f>SUMIFS('Data Down'!N:N,'Data Down'!D:D,'Summary KPI'!B104,'Data Down'!Q:Q,'Summary KPI'!$R$8,'Data Down'!$C:$C,"&lt;="&amp;'Summary KPI'!$G$5,'Data Down'!$C:$C,"&gt;="&amp;'Summary KPI'!$E$5)</f>
        <v>5.5000087999558769</v>
      </c>
      <c r="S104" s="41">
        <f>SUMIFS('Data Down'!N:N,'Data Down'!D:D,'Summary KPI'!B104,'Data Down'!Q:Q,'Summary KPI'!$S$8,'Data Down'!$C:$C,"&lt;="&amp;'Summary KPI'!$G$5,'Data Down'!$C:$C,"&gt;="&amp;'Summary KPI'!$E$5)</f>
        <v>16.233359306537515</v>
      </c>
      <c r="T104" s="41">
        <f>SUMIFS('Data Down'!N:N,'Data Down'!D:D,'Summary KPI'!B104,'Data Down'!Q:Q,'Summary KPI'!$T$8,'Data Down'!$C:$C,"&lt;="&amp;'Summary KPI'!$G$5,'Data Down'!$C:$C,"&gt;="&amp;'Summary KPI'!$E$5)</f>
        <v>0</v>
      </c>
      <c r="U104" s="44">
        <f>+SUMIFS('Data Down'!$N:$N,'Data Down'!$D:$D,'Summary KPI'!B104,'Data Down'!$R:$R,'Summary KPI'!$U$7)</f>
        <v>0</v>
      </c>
      <c r="V104" s="44">
        <f>+SUMIFS('Data Down'!$N:$N,'Data Down'!$D:$D,'Summary KPI'!B104,'Data Down'!$R:$R,'Summary KPI'!$V$7)</f>
        <v>0</v>
      </c>
      <c r="W104" s="44">
        <f>+SUMIFS('Data Down'!$N:$N,'Data Down'!$D:$D,'Summary KPI'!B104,'Data Down'!$R:$R,'Summary KPI'!$W$7)</f>
        <v>0</v>
      </c>
      <c r="X104" s="44">
        <f>+SUMIFS('Data Down'!$N:$N,'Data Down'!$D:$D,'Summary KPI'!B104,'Data Down'!$R:$R,'Summary KPI'!$X$7)</f>
        <v>0</v>
      </c>
      <c r="Y104" s="44">
        <f>+SUMIFS('Data Down'!$N:$N,'Data Down'!$D:$D,'Summary KPI'!B104,'Data Down'!$R:$R,'Summary KPI'!$Y$7)</f>
        <v>21.733368106493391</v>
      </c>
      <c r="Z104" s="44">
        <f>+SUMIFS('Data Down'!$N:$N,'Data Down'!$D:$D,'Summary KPI'!B104,'Data Down'!$R:$R,'Summary KPI'!$Z$7)</f>
        <v>0</v>
      </c>
      <c r="AA104" s="44">
        <f>+SUMIFS('Data Down'!$N:$N,'Data Down'!$D:$D,'Summary KPI'!B104,'Data Down'!$R:$R,'Summary KPI'!$AA$7)</f>
        <v>0</v>
      </c>
      <c r="AB104" s="44">
        <f>+SUMIFS('Data Down'!$N:$N,'Data Down'!$D:$D,'Summary KPI'!B104,'Data Down'!$R:$R,'Summary KPI'!$AB$7)</f>
        <v>0</v>
      </c>
      <c r="AC104" s="44">
        <f>+SUMIFS('Data Down'!$N:$N,'Data Down'!$D:$D,'Summary KPI'!B104,'Data Down'!$R:$R,'Summary KPI'!$AC$7)</f>
        <v>0</v>
      </c>
      <c r="AD104" s="45">
        <f t="shared" si="13"/>
        <v>0.9698147665187592</v>
      </c>
      <c r="AE104" s="45">
        <f t="shared" si="14"/>
        <v>0.59027777777777779</v>
      </c>
      <c r="AF104" s="45">
        <f t="shared" si="15"/>
        <v>0.95135047064289913</v>
      </c>
      <c r="AG104" s="45">
        <f t="shared" si="16"/>
        <v>0.59027777777777779</v>
      </c>
      <c r="AH104" s="44">
        <f t="shared" si="17"/>
        <v>28.333333333333332</v>
      </c>
      <c r="AI104" s="44">
        <f t="shared" si="18"/>
        <v>30.357142857142858</v>
      </c>
      <c r="AJ104" s="44">
        <f t="shared" si="32"/>
        <v>1.4488912070995597</v>
      </c>
      <c r="AK104" s="45">
        <f t="shared" si="20"/>
        <v>0</v>
      </c>
      <c r="AL104" s="45">
        <f t="shared" si="21"/>
        <v>6.6666666666666666E-2</v>
      </c>
      <c r="AM104" s="45">
        <f t="shared" si="22"/>
        <v>0.93333333333333335</v>
      </c>
      <c r="AN104" s="45">
        <f t="shared" si="23"/>
        <v>0.25306748466256412</v>
      </c>
      <c r="AO104" s="45">
        <f t="shared" si="24"/>
        <v>0.74693251533743577</v>
      </c>
      <c r="AP104" s="46"/>
      <c r="AQ104" s="52">
        <f t="shared" si="25"/>
        <v>21.733368106493394</v>
      </c>
      <c r="AR104" s="52">
        <f t="shared" si="26"/>
        <v>15</v>
      </c>
      <c r="AS104" s="46"/>
      <c r="AT104" s="46" t="s">
        <v>169</v>
      </c>
      <c r="AU104" s="46"/>
      <c r="AV104" s="48">
        <v>0.9</v>
      </c>
      <c r="AW104" s="49">
        <v>80</v>
      </c>
      <c r="AX104" s="49">
        <v>6</v>
      </c>
    </row>
    <row r="105" spans="1:50" ht="15" customHeight="1">
      <c r="A105" s="38">
        <f t="shared" si="33"/>
        <v>95</v>
      </c>
      <c r="B105" s="53" t="s">
        <v>100</v>
      </c>
      <c r="C105" s="39" t="str">
        <f>VLOOKUP(B105,Sort!B:C,2,FALSE)</f>
        <v>Axor 3336 OB</v>
      </c>
      <c r="D105" s="40">
        <f t="array" ref="D105">INDEX(HM_Unit!D:D,MATCH('Summary KPI'!B105,HM_Unit!A:A,0))</f>
        <v>17070</v>
      </c>
      <c r="E105" s="40">
        <f t="array" ref="E105">INDEX(HM_Unit!CD:CD,MATCH('Summary KPI'!B105,HM_Unit!A:A,0))</f>
        <v>17483</v>
      </c>
      <c r="F105" s="41">
        <f t="shared" si="6"/>
        <v>413</v>
      </c>
      <c r="G105" s="41">
        <f t="shared" si="7"/>
        <v>36.283391386984704</v>
      </c>
      <c r="H105" s="41">
        <f t="shared" si="8"/>
        <v>0</v>
      </c>
      <c r="I105" s="41">
        <f t="shared" si="9"/>
        <v>0</v>
      </c>
      <c r="J105" s="51">
        <f t="shared" si="10"/>
        <v>270.7166086130153</v>
      </c>
      <c r="K105" s="41">
        <f t="shared" si="11"/>
        <v>720</v>
      </c>
      <c r="L105" s="41">
        <f t="shared" si="12"/>
        <v>720</v>
      </c>
      <c r="M105" s="42">
        <f>SUMIFS('Data Down'!U:U,'Data Down'!D:D,'Summary KPI'!B105,'Data Down'!Q:Q,'Summary KPI'!$M$8,'Data Down'!$C:$C,"&lt;="&amp;'Summary KPI'!$G$5,'Data Down'!$C:$C,"&gt;="&amp;'Summary KPI'!$E$5)</f>
        <v>0</v>
      </c>
      <c r="N105" s="42">
        <f>SUMIFS('Data Down'!U:U,'Data Down'!D:D,'Summary KPI'!B105,'Data Down'!Q:Q,'Summary KPI'!$N$8,'Data Down'!$C:$C,"&lt;="&amp;'Summary KPI'!$G$5,'Data Down'!$C:$C,"&gt;="&amp;'Summary KPI'!$E$5)</f>
        <v>2</v>
      </c>
      <c r="O105" s="42">
        <f>SUMIFS('Data Down'!U:U,'Data Down'!D:D,'Summary KPI'!B105,'Data Down'!Q:Q,'Summary KPI'!$O$8,'Data Down'!$C:$C,"&lt;="&amp;'Summary KPI'!$G$5,'Data Down'!$C:$C,"&gt;="&amp;'Summary KPI'!$E$5)</f>
        <v>15</v>
      </c>
      <c r="P105" s="43">
        <f>SUMIFS('Data Down'!U:U,'Data Down'!D:D,'Summary KPI'!B105,'Data Down'!Q:Q,'Summary KPI'!$P$8,'Data Down'!$C:$C,"&lt;="&amp;'Summary KPI'!$G$5,'Data Down'!$C:$C,"&gt;="&amp;'Summary KPI'!$E$5)</f>
        <v>0</v>
      </c>
      <c r="Q105" s="41">
        <f>SUMIFS('Data Down'!N:N,'Data Down'!$D:$D,'Summary KPI'!$B105,'Data Down'!$Q:$Q,'Summary KPI'!$Q$8,'Data Down'!$C:$C,"&lt;="&amp;'Summary KPI'!$G$5,'Data Down'!$C:$C,"&gt;="&amp;'Summary KPI'!$E$5)</f>
        <v>0</v>
      </c>
      <c r="R105" s="41">
        <f>SUMIFS('Data Down'!N:N,'Data Down'!D:D,'Summary KPI'!B105,'Data Down'!Q:Q,'Summary KPI'!$R$8,'Data Down'!$C:$C,"&lt;="&amp;'Summary KPI'!$G$5,'Data Down'!$C:$C,"&gt;="&amp;'Summary KPI'!$E$5)</f>
        <v>11.300018080017306</v>
      </c>
      <c r="S105" s="41">
        <f>SUMIFS('Data Down'!N:N,'Data Down'!D:D,'Summary KPI'!B105,'Data Down'!Q:Q,'Summary KPI'!$S$8,'Data Down'!$C:$C,"&lt;="&amp;'Summary KPI'!$G$5,'Data Down'!$C:$C,"&gt;="&amp;'Summary KPI'!$E$5)</f>
        <v>24.983373306967401</v>
      </c>
      <c r="T105" s="41">
        <f>SUMIFS('Data Down'!N:N,'Data Down'!D:D,'Summary KPI'!B105,'Data Down'!Q:Q,'Summary KPI'!$T$8,'Data Down'!$C:$C,"&lt;="&amp;'Summary KPI'!$G$5,'Data Down'!$C:$C,"&gt;="&amp;'Summary KPI'!$E$5)</f>
        <v>0</v>
      </c>
      <c r="U105" s="44">
        <f>+SUMIFS('Data Down'!$N:$N,'Data Down'!$D:$D,'Summary KPI'!B105,'Data Down'!$R:$R,'Summary KPI'!$U$7)</f>
        <v>0</v>
      </c>
      <c r="V105" s="44">
        <f>+SUMIFS('Data Down'!$N:$N,'Data Down'!$D:$D,'Summary KPI'!B105,'Data Down'!$R:$R,'Summary KPI'!$V$7)</f>
        <v>0</v>
      </c>
      <c r="W105" s="44">
        <f>+SUMIFS('Data Down'!$N:$N,'Data Down'!$D:$D,'Summary KPI'!B105,'Data Down'!$R:$R,'Summary KPI'!$W$7)</f>
        <v>0</v>
      </c>
      <c r="X105" s="44">
        <f>+SUMIFS('Data Down'!$N:$N,'Data Down'!$D:$D,'Summary KPI'!B105,'Data Down'!$R:$R,'Summary KPI'!$X$7)</f>
        <v>0</v>
      </c>
      <c r="Y105" s="44">
        <f>+SUMIFS('Data Down'!$N:$N,'Data Down'!$D:$D,'Summary KPI'!B105,'Data Down'!$R:$R,'Summary KPI'!$Y$7)</f>
        <v>36.283391386984718</v>
      </c>
      <c r="Z105" s="44">
        <f>+SUMIFS('Data Down'!$N:$N,'Data Down'!$D:$D,'Summary KPI'!B105,'Data Down'!$R:$R,'Summary KPI'!$Z$7)</f>
        <v>0</v>
      </c>
      <c r="AA105" s="44">
        <f>+SUMIFS('Data Down'!$N:$N,'Data Down'!$D:$D,'Summary KPI'!B105,'Data Down'!$R:$R,'Summary KPI'!$AA$7)</f>
        <v>0</v>
      </c>
      <c r="AB105" s="44">
        <f>+SUMIFS('Data Down'!$N:$N,'Data Down'!$D:$D,'Summary KPI'!B105,'Data Down'!$R:$R,'Summary KPI'!$AB$7)</f>
        <v>0</v>
      </c>
      <c r="AC105" s="44">
        <f>+SUMIFS('Data Down'!$N:$N,'Data Down'!$D:$D,'Summary KPI'!B105,'Data Down'!$R:$R,'Summary KPI'!$AC$7)</f>
        <v>0</v>
      </c>
      <c r="AD105" s="45">
        <f t="shared" si="13"/>
        <v>0.94960640085141013</v>
      </c>
      <c r="AE105" s="45">
        <f t="shared" si="14"/>
        <v>0.57361111111111107</v>
      </c>
      <c r="AF105" s="45">
        <f t="shared" si="15"/>
        <v>0.9192416366094146</v>
      </c>
      <c r="AG105" s="45">
        <f t="shared" si="16"/>
        <v>0.57361111111111107</v>
      </c>
      <c r="AH105" s="44">
        <f t="shared" si="17"/>
        <v>24.294117647058822</v>
      </c>
      <c r="AI105" s="44">
        <f t="shared" si="18"/>
        <v>27.533333333333335</v>
      </c>
      <c r="AJ105" s="44">
        <f t="shared" si="32"/>
        <v>2.134317140410865</v>
      </c>
      <c r="AK105" s="45">
        <f t="shared" si="20"/>
        <v>0</v>
      </c>
      <c r="AL105" s="45">
        <f t="shared" si="21"/>
        <v>0.11764705882352941</v>
      </c>
      <c r="AM105" s="45">
        <f t="shared" si="22"/>
        <v>0.88235294117647056</v>
      </c>
      <c r="AN105" s="45">
        <f t="shared" si="23"/>
        <v>0.31143775838084309</v>
      </c>
      <c r="AO105" s="45">
        <f t="shared" si="24"/>
        <v>0.68856224161915702</v>
      </c>
      <c r="AP105" s="46"/>
      <c r="AQ105" s="52">
        <f t="shared" si="25"/>
        <v>36.283391386984704</v>
      </c>
      <c r="AR105" s="52">
        <f t="shared" si="26"/>
        <v>17</v>
      </c>
      <c r="AS105" s="46"/>
      <c r="AT105" s="46" t="s">
        <v>169</v>
      </c>
      <c r="AU105" s="46"/>
      <c r="AV105" s="48">
        <v>0.9</v>
      </c>
      <c r="AW105" s="49">
        <v>80</v>
      </c>
      <c r="AX105" s="49">
        <v>6</v>
      </c>
    </row>
    <row r="106" spans="1:50" ht="15" customHeight="1">
      <c r="A106" s="38">
        <f t="shared" si="33"/>
        <v>96</v>
      </c>
      <c r="B106" s="53" t="s">
        <v>101</v>
      </c>
      <c r="C106" s="39" t="str">
        <f>VLOOKUP(B106,Sort!B:C,2,FALSE)</f>
        <v>Axor 3336 OB</v>
      </c>
      <c r="D106" s="40">
        <f t="array" ref="D106">INDEX(HM_Unit!D:D,MATCH('Summary KPI'!B106,HM_Unit!A:A,0))</f>
        <v>15645</v>
      </c>
      <c r="E106" s="40">
        <f t="array" ref="E106">INDEX(HM_Unit!CD:CD,MATCH('Summary KPI'!B106,HM_Unit!A:A,0))</f>
        <v>16067</v>
      </c>
      <c r="F106" s="41">
        <f t="shared" si="6"/>
        <v>422</v>
      </c>
      <c r="G106" s="41">
        <f t="shared" si="7"/>
        <v>38.73339530659517</v>
      </c>
      <c r="H106" s="41">
        <f t="shared" si="8"/>
        <v>0</v>
      </c>
      <c r="I106" s="41">
        <f t="shared" si="9"/>
        <v>0</v>
      </c>
      <c r="J106" s="41">
        <f t="shared" si="10"/>
        <v>259.26660469340482</v>
      </c>
      <c r="K106" s="41">
        <f t="shared" si="11"/>
        <v>720</v>
      </c>
      <c r="L106" s="41">
        <f t="shared" si="12"/>
        <v>720</v>
      </c>
      <c r="M106" s="42">
        <f>SUMIFS('Data Down'!U:U,'Data Down'!D:D,'Summary KPI'!B106,'Data Down'!Q:Q,'Summary KPI'!$M$8,'Data Down'!$C:$C,"&lt;="&amp;'Summary KPI'!$G$5,'Data Down'!$C:$C,"&gt;="&amp;'Summary KPI'!$E$5)</f>
        <v>0</v>
      </c>
      <c r="N106" s="42">
        <f>SUMIFS('Data Down'!U:U,'Data Down'!D:D,'Summary KPI'!B106,'Data Down'!Q:Q,'Summary KPI'!$N$8,'Data Down'!$C:$C,"&lt;="&amp;'Summary KPI'!$G$5,'Data Down'!$C:$C,"&gt;="&amp;'Summary KPI'!$E$5)</f>
        <v>2</v>
      </c>
      <c r="O106" s="42">
        <f>SUMIFS('Data Down'!U:U,'Data Down'!D:D,'Summary KPI'!B106,'Data Down'!Q:Q,'Summary KPI'!$O$8,'Data Down'!$C:$C,"&lt;="&amp;'Summary KPI'!$G$5,'Data Down'!$C:$C,"&gt;="&amp;'Summary KPI'!$E$5)</f>
        <v>16</v>
      </c>
      <c r="P106" s="43">
        <f>SUMIFS('Data Down'!U:U,'Data Down'!D:D,'Summary KPI'!B106,'Data Down'!Q:Q,'Summary KPI'!$P$8,'Data Down'!$C:$C,"&lt;="&amp;'Summary KPI'!$G$5,'Data Down'!$C:$C,"&gt;="&amp;'Summary KPI'!$E$5)</f>
        <v>0</v>
      </c>
      <c r="Q106" s="41">
        <f>SUMIFS('Data Down'!N:N,'Data Down'!$D:$D,'Summary KPI'!$B106,'Data Down'!$Q:$Q,'Summary KPI'!$Q$8,'Data Down'!$C:$C,"&lt;="&amp;'Summary KPI'!$G$5,'Data Down'!$C:$C,"&gt;="&amp;'Summary KPI'!$E$5)</f>
        <v>0</v>
      </c>
      <c r="R106" s="41">
        <f>SUMIFS('Data Down'!N:N,'Data Down'!D:D,'Summary KPI'!B106,'Data Down'!Q:Q,'Summary KPI'!$R$8,'Data Down'!$C:$C,"&lt;="&amp;'Summary KPI'!$G$5,'Data Down'!$C:$C,"&gt;="&amp;'Summary KPI'!$E$5)</f>
        <v>8.4500135199750801</v>
      </c>
      <c r="S106" s="41">
        <f>SUMIFS('Data Down'!N:N,'Data Down'!D:D,'Summary KPI'!B106,'Data Down'!Q:Q,'Summary KPI'!$S$8,'Data Down'!$C:$C,"&lt;="&amp;'Summary KPI'!$G$5,'Data Down'!$C:$C,"&gt;="&amp;'Summary KPI'!$E$5)</f>
        <v>30.283381786620094</v>
      </c>
      <c r="T106" s="41">
        <f>SUMIFS('Data Down'!N:N,'Data Down'!D:D,'Summary KPI'!B106,'Data Down'!Q:Q,'Summary KPI'!$T$8,'Data Down'!$C:$C,"&lt;="&amp;'Summary KPI'!$G$5,'Data Down'!$C:$C,"&gt;="&amp;'Summary KPI'!$E$5)</f>
        <v>0</v>
      </c>
      <c r="U106" s="44">
        <f>+SUMIFS('Data Down'!$N:$N,'Data Down'!$D:$D,'Summary KPI'!B106,'Data Down'!$R:$R,'Summary KPI'!$U$7)</f>
        <v>0</v>
      </c>
      <c r="V106" s="44">
        <f>+SUMIFS('Data Down'!$N:$N,'Data Down'!$D:$D,'Summary KPI'!B106,'Data Down'!$R:$R,'Summary KPI'!$V$7)</f>
        <v>0</v>
      </c>
      <c r="W106" s="44">
        <f>+SUMIFS('Data Down'!$N:$N,'Data Down'!$D:$D,'Summary KPI'!B106,'Data Down'!$R:$R,'Summary KPI'!$W$7)</f>
        <v>0</v>
      </c>
      <c r="X106" s="44">
        <f>+SUMIFS('Data Down'!$N:$N,'Data Down'!$D:$D,'Summary KPI'!B106,'Data Down'!$R:$R,'Summary KPI'!$X$7)</f>
        <v>0</v>
      </c>
      <c r="Y106" s="44">
        <f>+SUMIFS('Data Down'!$N:$N,'Data Down'!$D:$D,'Summary KPI'!B106,'Data Down'!$R:$R,'Summary KPI'!$Y$7)</f>
        <v>38.733395306595177</v>
      </c>
      <c r="Z106" s="44">
        <f>+SUMIFS('Data Down'!$N:$N,'Data Down'!$D:$D,'Summary KPI'!B106,'Data Down'!$R:$R,'Summary KPI'!$Z$7)</f>
        <v>0</v>
      </c>
      <c r="AA106" s="44">
        <f>+SUMIFS('Data Down'!$N:$N,'Data Down'!$D:$D,'Summary KPI'!B106,'Data Down'!$R:$R,'Summary KPI'!$AA$7)</f>
        <v>0</v>
      </c>
      <c r="AB106" s="44">
        <f>+SUMIFS('Data Down'!$N:$N,'Data Down'!$D:$D,'Summary KPI'!B106,'Data Down'!$R:$R,'Summary KPI'!$AB$7)</f>
        <v>0</v>
      </c>
      <c r="AC106" s="44">
        <f>+SUMIFS('Data Down'!$N:$N,'Data Down'!$D:$D,'Summary KPI'!B106,'Data Down'!$R:$R,'Summary KPI'!$AC$7)</f>
        <v>0</v>
      </c>
      <c r="AD106" s="45">
        <f t="shared" si="13"/>
        <v>0.94620361762972893</v>
      </c>
      <c r="AE106" s="45">
        <f t="shared" si="14"/>
        <v>0.58611111111111114</v>
      </c>
      <c r="AF106" s="45">
        <f t="shared" si="15"/>
        <v>0.91593100109268177</v>
      </c>
      <c r="AG106" s="45">
        <f t="shared" si="16"/>
        <v>0.58611111111111114</v>
      </c>
      <c r="AH106" s="44">
        <f t="shared" si="17"/>
        <v>23.444444444444443</v>
      </c>
      <c r="AI106" s="44">
        <f t="shared" si="18"/>
        <v>26.375</v>
      </c>
      <c r="AJ106" s="44">
        <f t="shared" si="32"/>
        <v>2.1518552948108427</v>
      </c>
      <c r="AK106" s="45">
        <f t="shared" si="20"/>
        <v>0</v>
      </c>
      <c r="AL106" s="45">
        <f t="shared" si="21"/>
        <v>0.1111111111111111</v>
      </c>
      <c r="AM106" s="45">
        <f t="shared" si="22"/>
        <v>0.88888888888888884</v>
      </c>
      <c r="AN106" s="45">
        <f t="shared" si="23"/>
        <v>0.21815834767617928</v>
      </c>
      <c r="AO106" s="45">
        <f t="shared" si="24"/>
        <v>0.78184165232382086</v>
      </c>
      <c r="AP106" s="46"/>
      <c r="AQ106" s="52">
        <f t="shared" si="25"/>
        <v>38.73339530659517</v>
      </c>
      <c r="AR106" s="52">
        <f t="shared" si="26"/>
        <v>18</v>
      </c>
      <c r="AS106" s="46"/>
      <c r="AT106" s="46" t="s">
        <v>169</v>
      </c>
      <c r="AU106" s="46"/>
      <c r="AV106" s="48">
        <v>0.9</v>
      </c>
      <c r="AW106" s="49">
        <v>80</v>
      </c>
      <c r="AX106" s="49">
        <v>6</v>
      </c>
    </row>
    <row r="107" spans="1:50" ht="15" customHeight="1">
      <c r="A107" s="38">
        <f t="shared" si="33"/>
        <v>97</v>
      </c>
      <c r="B107" s="53" t="s">
        <v>102</v>
      </c>
      <c r="C107" s="39" t="str">
        <f>VLOOKUP(B107,Sort!B:C,2,FALSE)</f>
        <v>Axor 3336 OB</v>
      </c>
      <c r="D107" s="40">
        <f t="array" ref="D107">INDEX(HM_Unit!D:D,MATCH('Summary KPI'!B107,HM_Unit!A:A,0))</f>
        <v>17415</v>
      </c>
      <c r="E107" s="40">
        <f t="array" ref="E107">INDEX(HM_Unit!CD:CD,MATCH('Summary KPI'!B107,HM_Unit!A:A,0))</f>
        <v>17835</v>
      </c>
      <c r="F107" s="41">
        <f t="shared" si="6"/>
        <v>420</v>
      </c>
      <c r="G107" s="41">
        <f t="shared" si="7"/>
        <v>16.233359306013654</v>
      </c>
      <c r="H107" s="41">
        <f t="shared" si="8"/>
        <v>0</v>
      </c>
      <c r="I107" s="41">
        <f t="shared" si="9"/>
        <v>0</v>
      </c>
      <c r="J107" s="41">
        <f t="shared" si="10"/>
        <v>283.76664069398635</v>
      </c>
      <c r="K107" s="41">
        <f t="shared" si="11"/>
        <v>720</v>
      </c>
      <c r="L107" s="41">
        <f t="shared" si="12"/>
        <v>720</v>
      </c>
      <c r="M107" s="42">
        <f>SUMIFS('Data Down'!U:U,'Data Down'!D:D,'Summary KPI'!B107,'Data Down'!Q:Q,'Summary KPI'!$M$8,'Data Down'!$C:$C,"&lt;="&amp;'Summary KPI'!$G$5,'Data Down'!$C:$C,"&gt;="&amp;'Summary KPI'!$E$5)</f>
        <v>0</v>
      </c>
      <c r="N107" s="42">
        <f>SUMIFS('Data Down'!U:U,'Data Down'!D:D,'Summary KPI'!B107,'Data Down'!Q:Q,'Summary KPI'!$N$8,'Data Down'!$C:$C,"&lt;="&amp;'Summary KPI'!$G$5,'Data Down'!$C:$C,"&gt;="&amp;'Summary KPI'!$E$5)</f>
        <v>2</v>
      </c>
      <c r="O107" s="42">
        <f>SUMIFS('Data Down'!U:U,'Data Down'!D:D,'Summary KPI'!B107,'Data Down'!Q:Q,'Summary KPI'!$O$8,'Data Down'!$C:$C,"&lt;="&amp;'Summary KPI'!$G$5,'Data Down'!$C:$C,"&gt;="&amp;'Summary KPI'!$E$5)</f>
        <v>17</v>
      </c>
      <c r="P107" s="43">
        <f>SUMIFS('Data Down'!U:U,'Data Down'!D:D,'Summary KPI'!B107,'Data Down'!Q:Q,'Summary KPI'!$P$8,'Data Down'!$C:$C,"&lt;="&amp;'Summary KPI'!$G$5,'Data Down'!$C:$C,"&gt;="&amp;'Summary KPI'!$E$5)</f>
        <v>0</v>
      </c>
      <c r="Q107" s="41">
        <f>SUMIFS('Data Down'!N:N,'Data Down'!$D:$D,'Summary KPI'!$B107,'Data Down'!$Q:$Q,'Summary KPI'!$Q$8,'Data Down'!$C:$C,"&lt;="&amp;'Summary KPI'!$G$5,'Data Down'!$C:$C,"&gt;="&amp;'Summary KPI'!$E$5)</f>
        <v>0</v>
      </c>
      <c r="R107" s="41">
        <f>SUMIFS('Data Down'!N:N,'Data Down'!D:D,'Summary KPI'!B107,'Data Down'!Q:Q,'Summary KPI'!$R$8,'Data Down'!$C:$C,"&lt;="&amp;'Summary KPI'!$G$5,'Data Down'!$C:$C,"&gt;="&amp;'Summary KPI'!$E$5)</f>
        <v>2.8333378664799023</v>
      </c>
      <c r="S107" s="41">
        <f>SUMIFS('Data Down'!N:N,'Data Down'!D:D,'Summary KPI'!B107,'Data Down'!Q:Q,'Summary KPI'!$S$8,'Data Down'!$C:$C,"&lt;="&amp;'Summary KPI'!$G$5,'Data Down'!$C:$C,"&gt;="&amp;'Summary KPI'!$E$5)</f>
        <v>13.400021439533752</v>
      </c>
      <c r="T107" s="41">
        <f>SUMIFS('Data Down'!N:N,'Data Down'!D:D,'Summary KPI'!B107,'Data Down'!Q:Q,'Summary KPI'!$T$8,'Data Down'!$C:$C,"&lt;="&amp;'Summary KPI'!$G$5,'Data Down'!$C:$C,"&gt;="&amp;'Summary KPI'!$E$5)</f>
        <v>0</v>
      </c>
      <c r="U107" s="44">
        <f>+SUMIFS('Data Down'!$N:$N,'Data Down'!$D:$D,'Summary KPI'!B107,'Data Down'!$R:$R,'Summary KPI'!$U$7)</f>
        <v>0</v>
      </c>
      <c r="V107" s="44">
        <f>+SUMIFS('Data Down'!$N:$N,'Data Down'!$D:$D,'Summary KPI'!B107,'Data Down'!$R:$R,'Summary KPI'!$V$7)</f>
        <v>0</v>
      </c>
      <c r="W107" s="44">
        <f>+SUMIFS('Data Down'!$N:$N,'Data Down'!$D:$D,'Summary KPI'!B107,'Data Down'!$R:$R,'Summary KPI'!$W$7)</f>
        <v>0</v>
      </c>
      <c r="X107" s="44">
        <f>+SUMIFS('Data Down'!$N:$N,'Data Down'!$D:$D,'Summary KPI'!B107,'Data Down'!$R:$R,'Summary KPI'!$X$7)</f>
        <v>0</v>
      </c>
      <c r="Y107" s="44">
        <f>+SUMIFS('Data Down'!$N:$N,'Data Down'!$D:$D,'Summary KPI'!B107,'Data Down'!$R:$R,'Summary KPI'!$Y$7)</f>
        <v>16.233359306013654</v>
      </c>
      <c r="Z107" s="44">
        <f>+SUMIFS('Data Down'!$N:$N,'Data Down'!$D:$D,'Summary KPI'!B107,'Data Down'!$R:$R,'Summary KPI'!$Z$7)</f>
        <v>0</v>
      </c>
      <c r="AA107" s="44">
        <f>+SUMIFS('Data Down'!$N:$N,'Data Down'!$D:$D,'Summary KPI'!B107,'Data Down'!$R:$R,'Summary KPI'!$AA$7)</f>
        <v>0</v>
      </c>
      <c r="AB107" s="44">
        <f>+SUMIFS('Data Down'!$N:$N,'Data Down'!$D:$D,'Summary KPI'!B107,'Data Down'!$R:$R,'Summary KPI'!$AB$7)</f>
        <v>0</v>
      </c>
      <c r="AC107" s="44">
        <f>+SUMIFS('Data Down'!$N:$N,'Data Down'!$D:$D,'Summary KPI'!B107,'Data Down'!$R:$R,'Summary KPI'!$AC$7)</f>
        <v>0</v>
      </c>
      <c r="AD107" s="45">
        <f t="shared" si="13"/>
        <v>0.97745366763053654</v>
      </c>
      <c r="AE107" s="45">
        <f t="shared" si="14"/>
        <v>0.58333333333333337</v>
      </c>
      <c r="AF107" s="45">
        <f t="shared" si="15"/>
        <v>0.9627874417219292</v>
      </c>
      <c r="AG107" s="45">
        <f t="shared" si="16"/>
        <v>0.58333333333333337</v>
      </c>
      <c r="AH107" s="44">
        <f t="shared" si="17"/>
        <v>22.105263157894736</v>
      </c>
      <c r="AI107" s="44">
        <f t="shared" si="18"/>
        <v>24.705882352941178</v>
      </c>
      <c r="AJ107" s="44">
        <f t="shared" si="32"/>
        <v>0.85438733189545546</v>
      </c>
      <c r="AK107" s="45">
        <f t="shared" si="20"/>
        <v>0</v>
      </c>
      <c r="AL107" s="45">
        <f t="shared" si="21"/>
        <v>0.10526315789473684</v>
      </c>
      <c r="AM107" s="45">
        <f t="shared" si="22"/>
        <v>0.89473684210526316</v>
      </c>
      <c r="AN107" s="45">
        <f t="shared" si="23"/>
        <v>0.17453798767518755</v>
      </c>
      <c r="AO107" s="45">
        <f t="shared" si="24"/>
        <v>0.82546201232481253</v>
      </c>
      <c r="AP107" s="46"/>
      <c r="AQ107" s="52">
        <f t="shared" si="25"/>
        <v>16.233359306013654</v>
      </c>
      <c r="AR107" s="52">
        <f t="shared" si="26"/>
        <v>19</v>
      </c>
      <c r="AS107" s="46"/>
      <c r="AT107" s="46" t="s">
        <v>169</v>
      </c>
      <c r="AU107" s="46"/>
      <c r="AV107" s="48">
        <v>0.9</v>
      </c>
      <c r="AW107" s="49">
        <v>80</v>
      </c>
      <c r="AX107" s="49">
        <v>6</v>
      </c>
    </row>
    <row r="108" spans="1:50" ht="15" customHeight="1">
      <c r="A108" s="38">
        <f t="shared" si="33"/>
        <v>98</v>
      </c>
      <c r="B108" s="53" t="s">
        <v>103</v>
      </c>
      <c r="C108" s="39" t="str">
        <f>VLOOKUP(B108,Sort!B:C,2,FALSE)</f>
        <v>Axor 3336 OB</v>
      </c>
      <c r="D108" s="40">
        <f t="array" ref="D108">INDEX(HM_Unit!D:D,MATCH('Summary KPI'!B108,HM_Unit!A:A,0))</f>
        <v>17926</v>
      </c>
      <c r="E108" s="40">
        <f t="array" ref="E108">INDEX(HM_Unit!CD:CD,MATCH('Summary KPI'!B108,HM_Unit!A:A,0))</f>
        <v>18346</v>
      </c>
      <c r="F108" s="41">
        <f t="shared" si="6"/>
        <v>420</v>
      </c>
      <c r="G108" s="41">
        <f t="shared" si="7"/>
        <v>28.433378827046059</v>
      </c>
      <c r="H108" s="41">
        <f t="shared" si="8"/>
        <v>0</v>
      </c>
      <c r="I108" s="41">
        <f t="shared" si="9"/>
        <v>0</v>
      </c>
      <c r="J108" s="41">
        <f t="shared" si="10"/>
        <v>271.56662117295394</v>
      </c>
      <c r="K108" s="41">
        <f t="shared" si="11"/>
        <v>720</v>
      </c>
      <c r="L108" s="41">
        <f t="shared" si="12"/>
        <v>720</v>
      </c>
      <c r="M108" s="42">
        <f>SUMIFS('Data Down'!U:U,'Data Down'!D:D,'Summary KPI'!B108,'Data Down'!Q:Q,'Summary KPI'!$M$8,'Data Down'!$C:$C,"&lt;="&amp;'Summary KPI'!$G$5,'Data Down'!$C:$C,"&gt;="&amp;'Summary KPI'!$E$5)</f>
        <v>0</v>
      </c>
      <c r="N108" s="42">
        <f>SUMIFS('Data Down'!U:U,'Data Down'!D:D,'Summary KPI'!B108,'Data Down'!Q:Q,'Summary KPI'!$N$8,'Data Down'!$C:$C,"&lt;="&amp;'Summary KPI'!$G$5,'Data Down'!$C:$C,"&gt;="&amp;'Summary KPI'!$E$5)</f>
        <v>2</v>
      </c>
      <c r="O108" s="42">
        <f>SUMIFS('Data Down'!U:U,'Data Down'!D:D,'Summary KPI'!B108,'Data Down'!Q:Q,'Summary KPI'!$O$8,'Data Down'!$C:$C,"&lt;="&amp;'Summary KPI'!$G$5,'Data Down'!$C:$C,"&gt;="&amp;'Summary KPI'!$E$5)</f>
        <v>11</v>
      </c>
      <c r="P108" s="43">
        <f>SUMIFS('Data Down'!U:U,'Data Down'!D:D,'Summary KPI'!B108,'Data Down'!Q:Q,'Summary KPI'!$P$8,'Data Down'!$C:$C,"&lt;="&amp;'Summary KPI'!$G$5,'Data Down'!$C:$C,"&gt;="&amp;'Summary KPI'!$E$5)</f>
        <v>0</v>
      </c>
      <c r="Q108" s="41">
        <f>SUMIFS('Data Down'!N:N,'Data Down'!$D:$D,'Summary KPI'!$B108,'Data Down'!$Q:$Q,'Summary KPI'!$Q$8,'Data Down'!$C:$C,"&lt;="&amp;'Summary KPI'!$G$5,'Data Down'!$C:$C,"&gt;="&amp;'Summary KPI'!$E$5)</f>
        <v>0</v>
      </c>
      <c r="R108" s="41">
        <f>SUMIFS('Data Down'!N:N,'Data Down'!D:D,'Summary KPI'!B108,'Data Down'!Q:Q,'Summary KPI'!$R$8,'Data Down'!$C:$C,"&lt;="&amp;'Summary KPI'!$G$5,'Data Down'!$C:$C,"&gt;="&amp;'Summary KPI'!$E$5)</f>
        <v>2.4166705333589289</v>
      </c>
      <c r="S108" s="41">
        <f>SUMIFS('Data Down'!N:N,'Data Down'!D:D,'Summary KPI'!B108,'Data Down'!Q:Q,'Summary KPI'!$S$8,'Data Down'!$C:$C,"&lt;="&amp;'Summary KPI'!$G$5,'Data Down'!$C:$C,"&gt;="&amp;'Summary KPI'!$E$5)</f>
        <v>26.016708293687131</v>
      </c>
      <c r="T108" s="41">
        <f>SUMIFS('Data Down'!N:N,'Data Down'!D:D,'Summary KPI'!B108,'Data Down'!Q:Q,'Summary KPI'!$T$8,'Data Down'!$C:$C,"&lt;="&amp;'Summary KPI'!$G$5,'Data Down'!$C:$C,"&gt;="&amp;'Summary KPI'!$E$5)</f>
        <v>0</v>
      </c>
      <c r="U108" s="44">
        <f>+SUMIFS('Data Down'!$N:$N,'Data Down'!$D:$D,'Summary KPI'!B108,'Data Down'!$R:$R,'Summary KPI'!$U$7)</f>
        <v>0</v>
      </c>
      <c r="V108" s="44">
        <f>+SUMIFS('Data Down'!$N:$N,'Data Down'!$D:$D,'Summary KPI'!B108,'Data Down'!$R:$R,'Summary KPI'!$V$7)</f>
        <v>0</v>
      </c>
      <c r="W108" s="44">
        <f>+SUMIFS('Data Down'!$N:$N,'Data Down'!$D:$D,'Summary KPI'!B108,'Data Down'!$R:$R,'Summary KPI'!$W$7)</f>
        <v>0</v>
      </c>
      <c r="X108" s="44">
        <f>+SUMIFS('Data Down'!$N:$N,'Data Down'!$D:$D,'Summary KPI'!B108,'Data Down'!$R:$R,'Summary KPI'!$X$7)</f>
        <v>0</v>
      </c>
      <c r="Y108" s="44">
        <f>+SUMIFS('Data Down'!$N:$N,'Data Down'!$D:$D,'Summary KPI'!B108,'Data Down'!$R:$R,'Summary KPI'!$Y$7)</f>
        <v>28.433378827046063</v>
      </c>
      <c r="Z108" s="44">
        <f>+SUMIFS('Data Down'!$N:$N,'Data Down'!$D:$D,'Summary KPI'!B108,'Data Down'!$R:$R,'Summary KPI'!$Z$7)</f>
        <v>0</v>
      </c>
      <c r="AA108" s="44">
        <f>+SUMIFS('Data Down'!$N:$N,'Data Down'!$D:$D,'Summary KPI'!B108,'Data Down'!$R:$R,'Summary KPI'!$AA$7)</f>
        <v>0</v>
      </c>
      <c r="AB108" s="44">
        <f>+SUMIFS('Data Down'!$N:$N,'Data Down'!$D:$D,'Summary KPI'!B108,'Data Down'!$R:$R,'Summary KPI'!$AB$7)</f>
        <v>0</v>
      </c>
      <c r="AC108" s="44">
        <f>+SUMIFS('Data Down'!$N:$N,'Data Down'!$D:$D,'Summary KPI'!B108,'Data Down'!$R:$R,'Summary KPI'!$AC$7)</f>
        <v>0</v>
      </c>
      <c r="AD108" s="45">
        <f t="shared" si="13"/>
        <v>0.96050919607354701</v>
      </c>
      <c r="AE108" s="45">
        <f t="shared" si="14"/>
        <v>0.58333333333333337</v>
      </c>
      <c r="AF108" s="45">
        <f t="shared" si="15"/>
        <v>0.93659397321979376</v>
      </c>
      <c r="AG108" s="45">
        <f t="shared" si="16"/>
        <v>0.58333333333333337</v>
      </c>
      <c r="AH108" s="44">
        <f t="shared" si="17"/>
        <v>32.307692307692307</v>
      </c>
      <c r="AI108" s="44">
        <f t="shared" si="18"/>
        <v>38.18181818181818</v>
      </c>
      <c r="AJ108" s="44">
        <f t="shared" si="32"/>
        <v>2.1871829866958508</v>
      </c>
      <c r="AK108" s="45">
        <f t="shared" si="20"/>
        <v>0</v>
      </c>
      <c r="AL108" s="45">
        <f t="shared" si="21"/>
        <v>0.15384615384615385</v>
      </c>
      <c r="AM108" s="45">
        <f t="shared" si="22"/>
        <v>0.84615384615384615</v>
      </c>
      <c r="AN108" s="45">
        <f t="shared" si="23"/>
        <v>8.4994138335053315E-2</v>
      </c>
      <c r="AO108" s="45">
        <f t="shared" si="24"/>
        <v>0.91500586166494668</v>
      </c>
      <c r="AP108" s="46"/>
      <c r="AQ108" s="52">
        <f t="shared" si="25"/>
        <v>28.433378827046059</v>
      </c>
      <c r="AR108" s="52">
        <f t="shared" si="26"/>
        <v>13</v>
      </c>
      <c r="AS108" s="46"/>
      <c r="AT108" s="46" t="s">
        <v>169</v>
      </c>
      <c r="AU108" s="46"/>
      <c r="AV108" s="48">
        <v>0.9</v>
      </c>
      <c r="AW108" s="49">
        <v>80</v>
      </c>
      <c r="AX108" s="49">
        <v>6</v>
      </c>
    </row>
    <row r="109" spans="1:50" ht="15" customHeight="1">
      <c r="A109" s="38">
        <f t="shared" si="33"/>
        <v>99</v>
      </c>
      <c r="B109" s="53" t="s">
        <v>104</v>
      </c>
      <c r="C109" s="39" t="str">
        <f>VLOOKUP(B109,Sort!B:C,2,FALSE)</f>
        <v>Axor 3336 OB</v>
      </c>
      <c r="D109" s="40">
        <f t="array" ref="D109">INDEX(HM_Unit!D:D,MATCH('Summary KPI'!B109,HM_Unit!A:A,0))</f>
        <v>17899</v>
      </c>
      <c r="E109" s="40">
        <f t="array" ref="E109">INDEX(HM_Unit!CD:CD,MATCH('Summary KPI'!B109,HM_Unit!A:A,0))</f>
        <v>18299</v>
      </c>
      <c r="F109" s="41">
        <f t="shared" si="6"/>
        <v>400</v>
      </c>
      <c r="G109" s="41">
        <f t="shared" si="7"/>
        <v>36.633391947078735</v>
      </c>
      <c r="H109" s="41">
        <f t="shared" si="8"/>
        <v>0</v>
      </c>
      <c r="I109" s="41">
        <f t="shared" si="9"/>
        <v>0</v>
      </c>
      <c r="J109" s="41">
        <f t="shared" si="10"/>
        <v>283.36660805292126</v>
      </c>
      <c r="K109" s="41">
        <f t="shared" si="11"/>
        <v>720</v>
      </c>
      <c r="L109" s="41">
        <f t="shared" si="12"/>
        <v>720</v>
      </c>
      <c r="M109" s="42">
        <f>SUMIFS('Data Down'!U:U,'Data Down'!D:D,'Summary KPI'!B109,'Data Down'!Q:Q,'Summary KPI'!$M$8,'Data Down'!$C:$C,"&lt;="&amp;'Summary KPI'!$G$5,'Data Down'!$C:$C,"&gt;="&amp;'Summary KPI'!$E$5)</f>
        <v>0</v>
      </c>
      <c r="N109" s="42">
        <f>SUMIFS('Data Down'!U:U,'Data Down'!D:D,'Summary KPI'!B109,'Data Down'!Q:Q,'Summary KPI'!$N$8,'Data Down'!$C:$C,"&lt;="&amp;'Summary KPI'!$G$5,'Data Down'!$C:$C,"&gt;="&amp;'Summary KPI'!$E$5)</f>
        <v>1</v>
      </c>
      <c r="O109" s="42">
        <f>SUMIFS('Data Down'!U:U,'Data Down'!D:D,'Summary KPI'!B109,'Data Down'!Q:Q,'Summary KPI'!$O$8,'Data Down'!$C:$C,"&lt;="&amp;'Summary KPI'!$G$5,'Data Down'!$C:$C,"&gt;="&amp;'Summary KPI'!$E$5)</f>
        <v>13</v>
      </c>
      <c r="P109" s="43">
        <f>SUMIFS('Data Down'!U:U,'Data Down'!D:D,'Summary KPI'!B109,'Data Down'!Q:Q,'Summary KPI'!$P$8,'Data Down'!$C:$C,"&lt;="&amp;'Summary KPI'!$G$5,'Data Down'!$C:$C,"&gt;="&amp;'Summary KPI'!$E$5)</f>
        <v>0</v>
      </c>
      <c r="Q109" s="41">
        <f>SUMIFS('Data Down'!N:N,'Data Down'!$D:$D,'Summary KPI'!$B109,'Data Down'!$Q:$Q,'Summary KPI'!$Q$8,'Data Down'!$C:$C,"&lt;="&amp;'Summary KPI'!$G$5,'Data Down'!$C:$C,"&gt;="&amp;'Summary KPI'!$E$5)</f>
        <v>0</v>
      </c>
      <c r="R109" s="41">
        <f>SUMIFS('Data Down'!N:N,'Data Down'!D:D,'Summary KPI'!B109,'Data Down'!Q:Q,'Summary KPI'!$R$8,'Data Down'!$C:$C,"&lt;="&amp;'Summary KPI'!$G$5,'Data Down'!$C:$C,"&gt;="&amp;'Summary KPI'!$E$5)</f>
        <v>0.75000120000192183</v>
      </c>
      <c r="S109" s="41">
        <f>SUMIFS('Data Down'!N:N,'Data Down'!D:D,'Summary KPI'!B109,'Data Down'!Q:Q,'Summary KPI'!$S$8,'Data Down'!$C:$C,"&lt;="&amp;'Summary KPI'!$G$5,'Data Down'!$C:$C,"&gt;="&amp;'Summary KPI'!$E$5)</f>
        <v>35.883390747076817</v>
      </c>
      <c r="T109" s="41">
        <f>SUMIFS('Data Down'!N:N,'Data Down'!D:D,'Summary KPI'!B109,'Data Down'!Q:Q,'Summary KPI'!$T$8,'Data Down'!$C:$C,"&lt;="&amp;'Summary KPI'!$G$5,'Data Down'!$C:$C,"&gt;="&amp;'Summary KPI'!$E$5)</f>
        <v>0</v>
      </c>
      <c r="U109" s="44">
        <f>+SUMIFS('Data Down'!$N:$N,'Data Down'!$D:$D,'Summary KPI'!B109,'Data Down'!$R:$R,'Summary KPI'!$U$7)</f>
        <v>0</v>
      </c>
      <c r="V109" s="44">
        <f>+SUMIFS('Data Down'!$N:$N,'Data Down'!$D:$D,'Summary KPI'!B109,'Data Down'!$R:$R,'Summary KPI'!$V$7)</f>
        <v>0</v>
      </c>
      <c r="W109" s="44">
        <f>+SUMIFS('Data Down'!$N:$N,'Data Down'!$D:$D,'Summary KPI'!B109,'Data Down'!$R:$R,'Summary KPI'!$W$7)</f>
        <v>0</v>
      </c>
      <c r="X109" s="44">
        <f>+SUMIFS('Data Down'!$N:$N,'Data Down'!$D:$D,'Summary KPI'!B109,'Data Down'!$R:$R,'Summary KPI'!$X$7)</f>
        <v>0</v>
      </c>
      <c r="Y109" s="44">
        <f>+SUMIFS('Data Down'!$N:$N,'Data Down'!$D:$D,'Summary KPI'!B109,'Data Down'!$R:$R,'Summary KPI'!$Y$7)</f>
        <v>36.633391947078742</v>
      </c>
      <c r="Z109" s="44">
        <f>+SUMIFS('Data Down'!$N:$N,'Data Down'!$D:$D,'Summary KPI'!B109,'Data Down'!$R:$R,'Summary KPI'!$Z$7)</f>
        <v>0</v>
      </c>
      <c r="AA109" s="44">
        <f>+SUMIFS('Data Down'!$N:$N,'Data Down'!$D:$D,'Summary KPI'!B109,'Data Down'!$R:$R,'Summary KPI'!$AA$7)</f>
        <v>0</v>
      </c>
      <c r="AB109" s="44">
        <f>+SUMIFS('Data Down'!$N:$N,'Data Down'!$D:$D,'Summary KPI'!B109,'Data Down'!$R:$R,'Summary KPI'!$AB$7)</f>
        <v>0</v>
      </c>
      <c r="AC109" s="44">
        <f>+SUMIFS('Data Down'!$N:$N,'Data Down'!$D:$D,'Summary KPI'!B109,'Data Down'!$R:$R,'Summary KPI'!$AC$7)</f>
        <v>0</v>
      </c>
      <c r="AD109" s="45">
        <f t="shared" si="13"/>
        <v>0.94912028896239065</v>
      </c>
      <c r="AE109" s="45">
        <f t="shared" si="14"/>
        <v>0.55555555555555558</v>
      </c>
      <c r="AF109" s="45">
        <f t="shared" si="15"/>
        <v>0.91610034270691143</v>
      </c>
      <c r="AG109" s="45">
        <f t="shared" si="16"/>
        <v>0.55555555555555558</v>
      </c>
      <c r="AH109" s="44">
        <f t="shared" si="17"/>
        <v>28.571428571428573</v>
      </c>
      <c r="AI109" s="44">
        <f t="shared" si="18"/>
        <v>30.76923076923077</v>
      </c>
      <c r="AJ109" s="44">
        <f t="shared" si="32"/>
        <v>2.6166708533627667</v>
      </c>
      <c r="AK109" s="45">
        <f t="shared" si="20"/>
        <v>0</v>
      </c>
      <c r="AL109" s="45">
        <f t="shared" si="21"/>
        <v>7.1428571428571425E-2</v>
      </c>
      <c r="AM109" s="45">
        <f t="shared" si="22"/>
        <v>0.9285714285714286</v>
      </c>
      <c r="AN109" s="45">
        <f t="shared" si="23"/>
        <v>2.0473157415654746E-2</v>
      </c>
      <c r="AO109" s="45">
        <f t="shared" si="24"/>
        <v>0.9795268425843453</v>
      </c>
      <c r="AP109" s="46"/>
      <c r="AQ109" s="52">
        <f t="shared" si="25"/>
        <v>36.633391947078735</v>
      </c>
      <c r="AR109" s="52">
        <f t="shared" si="26"/>
        <v>14</v>
      </c>
      <c r="AS109" s="46"/>
      <c r="AT109" s="46" t="s">
        <v>169</v>
      </c>
      <c r="AU109" s="46"/>
      <c r="AV109" s="48">
        <v>0.9</v>
      </c>
      <c r="AW109" s="49">
        <v>80</v>
      </c>
      <c r="AX109" s="49">
        <v>6</v>
      </c>
    </row>
    <row r="110" spans="1:50" ht="15" customHeight="1">
      <c r="A110" s="38">
        <f t="shared" si="33"/>
        <v>100</v>
      </c>
      <c r="B110" s="53" t="s">
        <v>105</v>
      </c>
      <c r="C110" s="39" t="str">
        <f>VLOOKUP(B110,Sort!B:C,2,FALSE)</f>
        <v>Axor 3336 OB</v>
      </c>
      <c r="D110" s="40">
        <f t="array" ref="D110">INDEX(HM_Unit!D:D,MATCH('Summary KPI'!B110,HM_Unit!A:A,0))</f>
        <v>17085</v>
      </c>
      <c r="E110" s="40">
        <f t="array" ref="E110">INDEX(HM_Unit!CD:CD,MATCH('Summary KPI'!B110,HM_Unit!A:A,0))</f>
        <v>17519</v>
      </c>
      <c r="F110" s="41">
        <f t="shared" si="6"/>
        <v>434</v>
      </c>
      <c r="G110" s="41">
        <f t="shared" si="7"/>
        <v>11.800018880426048</v>
      </c>
      <c r="H110" s="41">
        <f t="shared" si="8"/>
        <v>0</v>
      </c>
      <c r="I110" s="41">
        <f t="shared" si="9"/>
        <v>0</v>
      </c>
      <c r="J110" s="41">
        <f t="shared" si="10"/>
        <v>274.19998111957398</v>
      </c>
      <c r="K110" s="41">
        <f t="shared" si="11"/>
        <v>720</v>
      </c>
      <c r="L110" s="41">
        <f t="shared" si="12"/>
        <v>720</v>
      </c>
      <c r="M110" s="42">
        <f>SUMIFS('Data Down'!U:U,'Data Down'!D:D,'Summary KPI'!B110,'Data Down'!Q:Q,'Summary KPI'!$M$8,'Data Down'!$C:$C,"&lt;="&amp;'Summary KPI'!$G$5,'Data Down'!$C:$C,"&gt;="&amp;'Summary KPI'!$E$5)</f>
        <v>0</v>
      </c>
      <c r="N110" s="42">
        <f>SUMIFS('Data Down'!U:U,'Data Down'!D:D,'Summary KPI'!B110,'Data Down'!Q:Q,'Summary KPI'!$N$8,'Data Down'!$C:$C,"&lt;="&amp;'Summary KPI'!$G$5,'Data Down'!$C:$C,"&gt;="&amp;'Summary KPI'!$E$5)</f>
        <v>1</v>
      </c>
      <c r="O110" s="42">
        <f>SUMIFS('Data Down'!U:U,'Data Down'!D:D,'Summary KPI'!B110,'Data Down'!Q:Q,'Summary KPI'!$O$8,'Data Down'!$C:$C,"&lt;="&amp;'Summary KPI'!$G$5,'Data Down'!$C:$C,"&gt;="&amp;'Summary KPI'!$E$5)</f>
        <v>12</v>
      </c>
      <c r="P110" s="43">
        <f>SUMIFS('Data Down'!U:U,'Data Down'!D:D,'Summary KPI'!B110,'Data Down'!Q:Q,'Summary KPI'!$P$8,'Data Down'!$C:$C,"&lt;="&amp;'Summary KPI'!$G$5,'Data Down'!$C:$C,"&gt;="&amp;'Summary KPI'!$E$5)</f>
        <v>0</v>
      </c>
      <c r="Q110" s="41">
        <f>SUMIFS('Data Down'!N:N,'Data Down'!$D:$D,'Summary KPI'!$B110,'Data Down'!$Q:$Q,'Summary KPI'!$Q$8,'Data Down'!$C:$C,"&lt;="&amp;'Summary KPI'!$G$5,'Data Down'!$C:$C,"&gt;="&amp;'Summary KPI'!$E$5)</f>
        <v>0</v>
      </c>
      <c r="R110" s="41">
        <f>SUMIFS('Data Down'!N:N,'Data Down'!D:D,'Summary KPI'!B110,'Data Down'!Q:Q,'Summary KPI'!$R$8,'Data Down'!$C:$C,"&lt;="&amp;'Summary KPI'!$G$5,'Data Down'!$C:$C,"&gt;="&amp;'Summary KPI'!$E$5)</f>
        <v>0.58333426682338274</v>
      </c>
      <c r="S110" s="41">
        <f>SUMIFS('Data Down'!N:N,'Data Down'!D:D,'Summary KPI'!B110,'Data Down'!Q:Q,'Summary KPI'!$S$8,'Data Down'!$C:$C,"&lt;="&amp;'Summary KPI'!$G$5,'Data Down'!$C:$C,"&gt;="&amp;'Summary KPI'!$E$5)</f>
        <v>11.216684613602665</v>
      </c>
      <c r="T110" s="41">
        <f>SUMIFS('Data Down'!N:N,'Data Down'!D:D,'Summary KPI'!B110,'Data Down'!Q:Q,'Summary KPI'!$T$8,'Data Down'!$C:$C,"&lt;="&amp;'Summary KPI'!$G$5,'Data Down'!$C:$C,"&gt;="&amp;'Summary KPI'!$E$5)</f>
        <v>0</v>
      </c>
      <c r="U110" s="44">
        <f>+SUMIFS('Data Down'!$N:$N,'Data Down'!$D:$D,'Summary KPI'!B110,'Data Down'!$R:$R,'Summary KPI'!$U$7)</f>
        <v>0</v>
      </c>
      <c r="V110" s="44">
        <f>+SUMIFS('Data Down'!$N:$N,'Data Down'!$D:$D,'Summary KPI'!B110,'Data Down'!$R:$R,'Summary KPI'!$V$7)</f>
        <v>0</v>
      </c>
      <c r="W110" s="44">
        <f>+SUMIFS('Data Down'!$N:$N,'Data Down'!$D:$D,'Summary KPI'!B110,'Data Down'!$R:$R,'Summary KPI'!$W$7)</f>
        <v>0</v>
      </c>
      <c r="X110" s="44">
        <f>+SUMIFS('Data Down'!$N:$N,'Data Down'!$D:$D,'Summary KPI'!B110,'Data Down'!$R:$R,'Summary KPI'!$X$7)</f>
        <v>0</v>
      </c>
      <c r="Y110" s="44">
        <f>+SUMIFS('Data Down'!$N:$N,'Data Down'!$D:$D,'Summary KPI'!B110,'Data Down'!$R:$R,'Summary KPI'!$Y$7)</f>
        <v>11.800018880426048</v>
      </c>
      <c r="Z110" s="44">
        <f>+SUMIFS('Data Down'!$N:$N,'Data Down'!$D:$D,'Summary KPI'!B110,'Data Down'!$R:$R,'Summary KPI'!$Z$7)</f>
        <v>0</v>
      </c>
      <c r="AA110" s="44">
        <f>+SUMIFS('Data Down'!$N:$N,'Data Down'!$D:$D,'Summary KPI'!B110,'Data Down'!$R:$R,'Summary KPI'!$AA$7)</f>
        <v>0</v>
      </c>
      <c r="AB110" s="44">
        <f>+SUMIFS('Data Down'!$N:$N,'Data Down'!$D:$D,'Summary KPI'!B110,'Data Down'!$R:$R,'Summary KPI'!$AB$7)</f>
        <v>0</v>
      </c>
      <c r="AC110" s="44">
        <f>+SUMIFS('Data Down'!$N:$N,'Data Down'!$D:$D,'Summary KPI'!B110,'Data Down'!$R:$R,'Summary KPI'!$AC$7)</f>
        <v>0</v>
      </c>
      <c r="AD110" s="45">
        <f t="shared" si="13"/>
        <v>0.98361108488829718</v>
      </c>
      <c r="AE110" s="45">
        <f t="shared" si="14"/>
        <v>0.60277777777777775</v>
      </c>
      <c r="AF110" s="45">
        <f t="shared" si="15"/>
        <v>0.97353069003886461</v>
      </c>
      <c r="AG110" s="45">
        <f t="shared" si="16"/>
        <v>0.60277777777777775</v>
      </c>
      <c r="AH110" s="44">
        <f t="shared" si="17"/>
        <v>33.384615384615387</v>
      </c>
      <c r="AI110" s="44">
        <f t="shared" si="18"/>
        <v>36.166666666666664</v>
      </c>
      <c r="AJ110" s="44">
        <f t="shared" si="32"/>
        <v>0.90769376003277291</v>
      </c>
      <c r="AK110" s="45">
        <f t="shared" si="20"/>
        <v>0</v>
      </c>
      <c r="AL110" s="45">
        <f t="shared" si="21"/>
        <v>7.6923076923076927E-2</v>
      </c>
      <c r="AM110" s="45">
        <f t="shared" si="22"/>
        <v>0.92307692307692313</v>
      </c>
      <c r="AN110" s="45">
        <f t="shared" si="23"/>
        <v>4.9435028260083683E-2</v>
      </c>
      <c r="AO110" s="45">
        <f t="shared" si="24"/>
        <v>0.95056497173991628</v>
      </c>
      <c r="AP110" s="46"/>
      <c r="AQ110" s="52">
        <f t="shared" si="25"/>
        <v>11.800018880426048</v>
      </c>
      <c r="AR110" s="52">
        <f t="shared" si="26"/>
        <v>13</v>
      </c>
      <c r="AS110" s="46"/>
      <c r="AT110" s="46" t="s">
        <v>169</v>
      </c>
      <c r="AU110" s="46"/>
      <c r="AV110" s="48">
        <v>0.9</v>
      </c>
      <c r="AW110" s="49">
        <v>80</v>
      </c>
      <c r="AX110" s="49">
        <v>6</v>
      </c>
    </row>
    <row r="111" spans="1:50" ht="15" customHeight="1">
      <c r="A111" s="38">
        <f t="shared" si="33"/>
        <v>101</v>
      </c>
      <c r="B111" s="53" t="s">
        <v>106</v>
      </c>
      <c r="C111" s="39" t="str">
        <f>VLOOKUP(B111,Sort!B:C,2,FALSE)</f>
        <v>Axor 3336 OB</v>
      </c>
      <c r="D111" s="40">
        <f t="array" ref="D111">INDEX(HM_Unit!D:D,MATCH('Summary KPI'!B111,HM_Unit!A:A,0))</f>
        <v>18049</v>
      </c>
      <c r="E111" s="40">
        <f t="array" ref="E111">INDEX(HM_Unit!CD:CD,MATCH('Summary KPI'!B111,HM_Unit!A:A,0))</f>
        <v>18443</v>
      </c>
      <c r="F111" s="41">
        <f t="shared" si="6"/>
        <v>394</v>
      </c>
      <c r="G111" s="41">
        <f t="shared" si="7"/>
        <v>8.5000135997889572</v>
      </c>
      <c r="H111" s="41">
        <f t="shared" si="8"/>
        <v>0</v>
      </c>
      <c r="I111" s="41">
        <f t="shared" si="9"/>
        <v>0</v>
      </c>
      <c r="J111" s="41">
        <f t="shared" si="10"/>
        <v>317.49998640021101</v>
      </c>
      <c r="K111" s="41">
        <f t="shared" si="11"/>
        <v>720</v>
      </c>
      <c r="L111" s="41">
        <f t="shared" si="12"/>
        <v>720</v>
      </c>
      <c r="M111" s="42">
        <f>SUMIFS('Data Down'!U:U,'Data Down'!D:D,'Summary KPI'!B111,'Data Down'!Q:Q,'Summary KPI'!$M$8,'Data Down'!$C:$C,"&lt;="&amp;'Summary KPI'!$G$5,'Data Down'!$C:$C,"&gt;="&amp;'Summary KPI'!$E$5)</f>
        <v>0</v>
      </c>
      <c r="N111" s="42">
        <f>SUMIFS('Data Down'!U:U,'Data Down'!D:D,'Summary KPI'!B111,'Data Down'!Q:Q,'Summary KPI'!$N$8,'Data Down'!$C:$C,"&lt;="&amp;'Summary KPI'!$G$5,'Data Down'!$C:$C,"&gt;="&amp;'Summary KPI'!$E$5)</f>
        <v>2</v>
      </c>
      <c r="O111" s="42">
        <f>SUMIFS('Data Down'!U:U,'Data Down'!D:D,'Summary KPI'!B111,'Data Down'!Q:Q,'Summary KPI'!$O$8,'Data Down'!$C:$C,"&lt;="&amp;'Summary KPI'!$G$5,'Data Down'!$C:$C,"&gt;="&amp;'Summary KPI'!$E$5)</f>
        <v>3</v>
      </c>
      <c r="P111" s="43">
        <f>SUMIFS('Data Down'!U:U,'Data Down'!D:D,'Summary KPI'!B111,'Data Down'!Q:Q,'Summary KPI'!$P$8,'Data Down'!$C:$C,"&lt;="&amp;'Summary KPI'!$G$5,'Data Down'!$C:$C,"&gt;="&amp;'Summary KPI'!$E$5)</f>
        <v>0</v>
      </c>
      <c r="Q111" s="41">
        <f>SUMIFS('Data Down'!N:N,'Data Down'!$D:$D,'Summary KPI'!$B111,'Data Down'!$Q:$Q,'Summary KPI'!$Q$8,'Data Down'!$C:$C,"&lt;="&amp;'Summary KPI'!$G$5,'Data Down'!$C:$C,"&gt;="&amp;'Summary KPI'!$E$5)</f>
        <v>0</v>
      </c>
      <c r="R111" s="41">
        <f>SUMIFS('Data Down'!N:N,'Data Down'!D:D,'Summary KPI'!B111,'Data Down'!Q:Q,'Summary KPI'!$R$8,'Data Down'!$C:$C,"&lt;="&amp;'Summary KPI'!$G$5,'Data Down'!$C:$C,"&gt;="&amp;'Summary KPI'!$E$5)</f>
        <v>7.4500119198561148</v>
      </c>
      <c r="S111" s="41">
        <f>SUMIFS('Data Down'!N:N,'Data Down'!D:D,'Summary KPI'!B111,'Data Down'!Q:Q,'Summary KPI'!$S$8,'Data Down'!$C:$C,"&lt;="&amp;'Summary KPI'!$G$5,'Data Down'!$C:$C,"&gt;="&amp;'Summary KPI'!$E$5)</f>
        <v>1.050001679932842</v>
      </c>
      <c r="T111" s="41">
        <f>SUMIFS('Data Down'!N:N,'Data Down'!D:D,'Summary KPI'!B111,'Data Down'!Q:Q,'Summary KPI'!$T$8,'Data Down'!$C:$C,"&lt;="&amp;'Summary KPI'!$G$5,'Data Down'!$C:$C,"&gt;="&amp;'Summary KPI'!$E$5)</f>
        <v>0</v>
      </c>
      <c r="U111" s="44">
        <f>+SUMIFS('Data Down'!$N:$N,'Data Down'!$D:$D,'Summary KPI'!B111,'Data Down'!$R:$R,'Summary KPI'!$U$7)</f>
        <v>0</v>
      </c>
      <c r="V111" s="44">
        <f>+SUMIFS('Data Down'!$N:$N,'Data Down'!$D:$D,'Summary KPI'!B111,'Data Down'!$R:$R,'Summary KPI'!$V$7)</f>
        <v>0</v>
      </c>
      <c r="W111" s="44">
        <f>+SUMIFS('Data Down'!$N:$N,'Data Down'!$D:$D,'Summary KPI'!B111,'Data Down'!$R:$R,'Summary KPI'!$W$7)</f>
        <v>0</v>
      </c>
      <c r="X111" s="44">
        <f>+SUMIFS('Data Down'!$N:$N,'Data Down'!$D:$D,'Summary KPI'!B111,'Data Down'!$R:$R,'Summary KPI'!$X$7)</f>
        <v>0</v>
      </c>
      <c r="Y111" s="44">
        <f>+SUMIFS('Data Down'!$N:$N,'Data Down'!$D:$D,'Summary KPI'!B111,'Data Down'!$R:$R,'Summary KPI'!$Y$7)</f>
        <v>8.5000135997889554</v>
      </c>
      <c r="Z111" s="44">
        <f>+SUMIFS('Data Down'!$N:$N,'Data Down'!$D:$D,'Summary KPI'!B111,'Data Down'!$R:$R,'Summary KPI'!$Z$7)</f>
        <v>0</v>
      </c>
      <c r="AA111" s="44">
        <f>+SUMIFS('Data Down'!$N:$N,'Data Down'!$D:$D,'Summary KPI'!B111,'Data Down'!$R:$R,'Summary KPI'!$AA$7)</f>
        <v>0</v>
      </c>
      <c r="AB111" s="44">
        <f>+SUMIFS('Data Down'!$N:$N,'Data Down'!$D:$D,'Summary KPI'!B111,'Data Down'!$R:$R,'Summary KPI'!$AB$7)</f>
        <v>0</v>
      </c>
      <c r="AC111" s="44">
        <f>+SUMIFS('Data Down'!$N:$N,'Data Down'!$D:$D,'Summary KPI'!B111,'Data Down'!$R:$R,'Summary KPI'!$AC$7)</f>
        <v>0</v>
      </c>
      <c r="AD111" s="45">
        <f t="shared" si="13"/>
        <v>0.98819442555584858</v>
      </c>
      <c r="AE111" s="45">
        <f t="shared" si="14"/>
        <v>0.54722222222222228</v>
      </c>
      <c r="AF111" s="45">
        <f t="shared" si="15"/>
        <v>0.97888195450288695</v>
      </c>
      <c r="AG111" s="45">
        <f t="shared" si="16"/>
        <v>0.54722222222222228</v>
      </c>
      <c r="AH111" s="44">
        <f t="shared" si="17"/>
        <v>78.8</v>
      </c>
      <c r="AI111" s="44">
        <f t="shared" si="18"/>
        <v>131.33333333333334</v>
      </c>
      <c r="AJ111" s="44">
        <f t="shared" si="32"/>
        <v>1.7000027199577914</v>
      </c>
      <c r="AK111" s="45">
        <f t="shared" si="20"/>
        <v>0</v>
      </c>
      <c r="AL111" s="45">
        <f t="shared" si="21"/>
        <v>0.4</v>
      </c>
      <c r="AM111" s="45">
        <f t="shared" si="22"/>
        <v>0.6</v>
      </c>
      <c r="AN111" s="45">
        <f t="shared" si="23"/>
        <v>0.87647058824012791</v>
      </c>
      <c r="AO111" s="45">
        <f t="shared" si="24"/>
        <v>0.123529411759872</v>
      </c>
      <c r="AP111" s="46"/>
      <c r="AQ111" s="52">
        <f t="shared" si="25"/>
        <v>8.5000135997889572</v>
      </c>
      <c r="AR111" s="52">
        <f t="shared" si="26"/>
        <v>5</v>
      </c>
      <c r="AS111" s="46"/>
      <c r="AT111" s="46" t="s">
        <v>169</v>
      </c>
      <c r="AU111" s="46"/>
      <c r="AV111" s="48">
        <v>0.9</v>
      </c>
      <c r="AW111" s="49">
        <v>80</v>
      </c>
      <c r="AX111" s="49">
        <v>6</v>
      </c>
    </row>
    <row r="112" spans="1:50" ht="15" customHeight="1">
      <c r="A112" s="38">
        <f t="shared" si="33"/>
        <v>102</v>
      </c>
      <c r="B112" s="53" t="s">
        <v>107</v>
      </c>
      <c r="C112" s="39" t="str">
        <f>VLOOKUP(B112,Sort!B:C,2,FALSE)</f>
        <v>Axor 3336 OB</v>
      </c>
      <c r="D112" s="40">
        <f t="array" ref="D112">INDEX(HM_Unit!D:D,MATCH('Summary KPI'!B112,HM_Unit!A:A,0))</f>
        <v>17347</v>
      </c>
      <c r="E112" s="40">
        <f t="array" ref="E112">INDEX(HM_Unit!CD:CD,MATCH('Summary KPI'!B112,HM_Unit!A:A,0))</f>
        <v>17780</v>
      </c>
      <c r="F112" s="41">
        <f t="shared" si="6"/>
        <v>433</v>
      </c>
      <c r="G112" s="41">
        <f t="shared" si="7"/>
        <v>6.1833432265816164</v>
      </c>
      <c r="H112" s="41">
        <f t="shared" si="8"/>
        <v>0</v>
      </c>
      <c r="I112" s="41">
        <f t="shared" si="9"/>
        <v>0</v>
      </c>
      <c r="J112" s="41">
        <f t="shared" si="10"/>
        <v>280.8166567734184</v>
      </c>
      <c r="K112" s="41">
        <f t="shared" si="11"/>
        <v>720</v>
      </c>
      <c r="L112" s="41">
        <f t="shared" si="12"/>
        <v>720</v>
      </c>
      <c r="M112" s="42">
        <f>SUMIFS('Data Down'!U:U,'Data Down'!D:D,'Summary KPI'!B112,'Data Down'!Q:Q,'Summary KPI'!$M$8,'Data Down'!$C:$C,"&lt;="&amp;'Summary KPI'!$G$5,'Data Down'!$C:$C,"&gt;="&amp;'Summary KPI'!$E$5)</f>
        <v>0</v>
      </c>
      <c r="N112" s="42">
        <f>SUMIFS('Data Down'!U:U,'Data Down'!D:D,'Summary KPI'!B112,'Data Down'!Q:Q,'Summary KPI'!$N$8,'Data Down'!$C:$C,"&lt;="&amp;'Summary KPI'!$G$5,'Data Down'!$C:$C,"&gt;="&amp;'Summary KPI'!$E$5)</f>
        <v>1</v>
      </c>
      <c r="O112" s="42">
        <f>SUMIFS('Data Down'!U:U,'Data Down'!D:D,'Summary KPI'!B112,'Data Down'!Q:Q,'Summary KPI'!$O$8,'Data Down'!$C:$C,"&lt;="&amp;'Summary KPI'!$G$5,'Data Down'!$C:$C,"&gt;="&amp;'Summary KPI'!$E$5)</f>
        <v>4</v>
      </c>
      <c r="P112" s="43">
        <f>SUMIFS('Data Down'!U:U,'Data Down'!D:D,'Summary KPI'!B112,'Data Down'!Q:Q,'Summary KPI'!$P$8,'Data Down'!$C:$C,"&lt;="&amp;'Summary KPI'!$G$5,'Data Down'!$C:$C,"&gt;="&amp;'Summary KPI'!$E$5)</f>
        <v>1</v>
      </c>
      <c r="Q112" s="41">
        <f>SUMIFS('Data Down'!N:N,'Data Down'!$D:$D,'Summary KPI'!$B112,'Data Down'!$Q:$Q,'Summary KPI'!$Q$8,'Data Down'!$C:$C,"&lt;="&amp;'Summary KPI'!$G$5,'Data Down'!$C:$C,"&gt;="&amp;'Summary KPI'!$E$5)</f>
        <v>0</v>
      </c>
      <c r="R112" s="41">
        <f>SUMIFS('Data Down'!N:N,'Data Down'!D:D,'Summary KPI'!B112,'Data Down'!Q:Q,'Summary KPI'!$R$8,'Data Down'!$C:$C,"&lt;="&amp;'Summary KPI'!$G$5,'Data Down'!$C:$C,"&gt;="&amp;'Summary KPI'!$E$5)</f>
        <v>1.3000020800498968</v>
      </c>
      <c r="S112" s="41">
        <f>SUMIFS('Data Down'!N:N,'Data Down'!D:D,'Summary KPI'!B112,'Data Down'!Q:Q,'Summary KPI'!$S$8,'Data Down'!$C:$C,"&lt;="&amp;'Summary KPI'!$G$5,'Data Down'!$C:$C,"&gt;="&amp;'Summary KPI'!$E$5)</f>
        <v>4.8833411465317198</v>
      </c>
      <c r="T112" s="41">
        <f>SUMIFS('Data Down'!N:N,'Data Down'!D:D,'Summary KPI'!B112,'Data Down'!Q:Q,'Summary KPI'!$T$8,'Data Down'!$C:$C,"&lt;="&amp;'Summary KPI'!$G$5,'Data Down'!$C:$C,"&gt;="&amp;'Summary KPI'!$E$5)</f>
        <v>9.000014400023062</v>
      </c>
      <c r="U112" s="44">
        <f>+SUMIFS('Data Down'!$N:$N,'Data Down'!$D:$D,'Summary KPI'!B112,'Data Down'!$R:$R,'Summary KPI'!$U$7)</f>
        <v>0</v>
      </c>
      <c r="V112" s="44">
        <f>+SUMIFS('Data Down'!$N:$N,'Data Down'!$D:$D,'Summary KPI'!B112,'Data Down'!$R:$R,'Summary KPI'!$V$7)</f>
        <v>0</v>
      </c>
      <c r="W112" s="44">
        <f>+SUMIFS('Data Down'!$N:$N,'Data Down'!$D:$D,'Summary KPI'!B112,'Data Down'!$R:$R,'Summary KPI'!$W$7)</f>
        <v>0</v>
      </c>
      <c r="X112" s="44">
        <f>+SUMIFS('Data Down'!$N:$N,'Data Down'!$D:$D,'Summary KPI'!B112,'Data Down'!$R:$R,'Summary KPI'!$X$7)</f>
        <v>0</v>
      </c>
      <c r="Y112" s="44">
        <f>+SUMIFS('Data Down'!$N:$N,'Data Down'!$D:$D,'Summary KPI'!B112,'Data Down'!$R:$R,'Summary KPI'!$Y$7)</f>
        <v>15.183357626604678</v>
      </c>
      <c r="Z112" s="44">
        <f>+SUMIFS('Data Down'!$N:$N,'Data Down'!$D:$D,'Summary KPI'!B112,'Data Down'!$R:$R,'Summary KPI'!$Z$7)</f>
        <v>0</v>
      </c>
      <c r="AA112" s="44">
        <f>+SUMIFS('Data Down'!$N:$N,'Data Down'!$D:$D,'Summary KPI'!B112,'Data Down'!$R:$R,'Summary KPI'!$AA$7)</f>
        <v>0</v>
      </c>
      <c r="AB112" s="44">
        <f>+SUMIFS('Data Down'!$N:$N,'Data Down'!$D:$D,'Summary KPI'!B112,'Data Down'!$R:$R,'Summary KPI'!$AB$7)</f>
        <v>0</v>
      </c>
      <c r="AC112" s="44">
        <f>+SUMIFS('Data Down'!$N:$N,'Data Down'!$D:$D,'Summary KPI'!B112,'Data Down'!$R:$R,'Summary KPI'!$AC$7)</f>
        <v>0</v>
      </c>
      <c r="AD112" s="45">
        <f t="shared" si="13"/>
        <v>0.99141202329641431</v>
      </c>
      <c r="AE112" s="45">
        <f t="shared" si="14"/>
        <v>0.60138888888888886</v>
      </c>
      <c r="AF112" s="45">
        <f t="shared" si="15"/>
        <v>0.98592081570955314</v>
      </c>
      <c r="AG112" s="45">
        <f t="shared" si="16"/>
        <v>0.60138888888888886</v>
      </c>
      <c r="AH112" s="44">
        <f t="shared" si="17"/>
        <v>86.6</v>
      </c>
      <c r="AI112" s="44">
        <f t="shared" si="18"/>
        <v>108.25</v>
      </c>
      <c r="AJ112" s="44">
        <f t="shared" si="32"/>
        <v>1.2366686453163234</v>
      </c>
      <c r="AK112" s="45">
        <f t="shared" si="20"/>
        <v>0</v>
      </c>
      <c r="AL112" s="45">
        <f t="shared" si="21"/>
        <v>0.33333333333333331</v>
      </c>
      <c r="AM112" s="45">
        <f t="shared" si="22"/>
        <v>0.66666666666666663</v>
      </c>
      <c r="AN112" s="45">
        <f t="shared" si="23"/>
        <v>0.21024258761203954</v>
      </c>
      <c r="AO112" s="45">
        <f t="shared" si="24"/>
        <v>0.78975741238796049</v>
      </c>
      <c r="AP112" s="46"/>
      <c r="AQ112" s="52">
        <f t="shared" si="25"/>
        <v>6.1833432265816164</v>
      </c>
      <c r="AR112" s="52">
        <f t="shared" si="26"/>
        <v>5</v>
      </c>
      <c r="AS112" s="46"/>
      <c r="AT112" s="46" t="s">
        <v>169</v>
      </c>
      <c r="AU112" s="46"/>
      <c r="AV112" s="48">
        <v>0.9</v>
      </c>
      <c r="AW112" s="49">
        <v>80</v>
      </c>
      <c r="AX112" s="49">
        <v>6</v>
      </c>
    </row>
    <row r="113" spans="1:50" ht="15" customHeight="1">
      <c r="A113" s="38"/>
      <c r="B113" s="53"/>
      <c r="C113" s="39"/>
      <c r="D113" s="40"/>
      <c r="E113" s="40"/>
      <c r="F113" s="41"/>
      <c r="G113" s="41"/>
      <c r="H113" s="41"/>
      <c r="I113" s="41"/>
      <c r="J113" s="41"/>
      <c r="K113" s="41"/>
      <c r="L113" s="41"/>
      <c r="M113" s="42"/>
      <c r="N113" s="42"/>
      <c r="O113" s="42"/>
      <c r="P113" s="43"/>
      <c r="Q113" s="41"/>
      <c r="R113" s="41"/>
      <c r="S113" s="41"/>
      <c r="T113" s="41"/>
      <c r="U113" s="44"/>
      <c r="V113" s="44"/>
      <c r="W113" s="44"/>
      <c r="X113" s="44"/>
      <c r="Y113" s="44"/>
      <c r="Z113" s="44"/>
      <c r="AA113" s="44"/>
      <c r="AB113" s="44"/>
      <c r="AC113" s="44"/>
      <c r="AD113" s="45"/>
      <c r="AE113" s="45"/>
      <c r="AF113" s="45"/>
      <c r="AG113" s="45"/>
      <c r="AH113" s="44"/>
      <c r="AI113" s="44"/>
      <c r="AJ113" s="44"/>
      <c r="AK113" s="45"/>
      <c r="AL113" s="45"/>
      <c r="AM113" s="45"/>
      <c r="AN113" s="45"/>
      <c r="AO113" s="45"/>
      <c r="AP113" s="46"/>
      <c r="AQ113" s="52"/>
      <c r="AR113" s="52"/>
      <c r="AS113" s="46"/>
      <c r="AT113" s="46"/>
      <c r="AU113" s="46"/>
      <c r="AV113" s="48"/>
      <c r="AW113" s="49"/>
      <c r="AX113" s="49"/>
    </row>
    <row r="114" spans="1:50" ht="15" customHeight="1">
      <c r="A114" s="38"/>
      <c r="B114" s="53"/>
      <c r="C114" s="39"/>
      <c r="D114" s="40"/>
      <c r="E114" s="40"/>
      <c r="F114" s="41"/>
      <c r="G114" s="41"/>
      <c r="H114" s="41"/>
      <c r="I114" s="41"/>
      <c r="J114" s="41"/>
      <c r="K114" s="41"/>
      <c r="L114" s="41"/>
      <c r="M114" s="42"/>
      <c r="N114" s="42"/>
      <c r="O114" s="42"/>
      <c r="P114" s="43"/>
      <c r="Q114" s="41"/>
      <c r="R114" s="41"/>
      <c r="S114" s="41"/>
      <c r="T114" s="41"/>
      <c r="U114" s="44"/>
      <c r="V114" s="44"/>
      <c r="W114" s="44"/>
      <c r="X114" s="44"/>
      <c r="Y114" s="44"/>
      <c r="Z114" s="44"/>
      <c r="AA114" s="44"/>
      <c r="AB114" s="44"/>
      <c r="AC114" s="44"/>
      <c r="AD114" s="45"/>
      <c r="AE114" s="45"/>
      <c r="AF114" s="45"/>
      <c r="AG114" s="45"/>
      <c r="AH114" s="44"/>
      <c r="AI114" s="44"/>
      <c r="AJ114" s="44"/>
      <c r="AK114" s="45"/>
      <c r="AL114" s="45"/>
      <c r="AM114" s="45"/>
      <c r="AN114" s="45"/>
      <c r="AO114" s="45"/>
      <c r="AP114" s="46"/>
      <c r="AQ114" s="52"/>
      <c r="AR114" s="52"/>
      <c r="AS114" s="46"/>
      <c r="AT114" s="46"/>
      <c r="AU114" s="46"/>
      <c r="AV114" s="48"/>
      <c r="AW114" s="49"/>
      <c r="AX114" s="49"/>
    </row>
    <row r="115" spans="1:50" ht="15" customHeight="1">
      <c r="A115" s="38"/>
      <c r="B115" s="53"/>
      <c r="C115" s="39"/>
      <c r="D115" s="40"/>
      <c r="E115" s="40"/>
      <c r="F115" s="41"/>
      <c r="G115" s="41"/>
      <c r="H115" s="41"/>
      <c r="I115" s="41"/>
      <c r="J115" s="41"/>
      <c r="K115" s="41"/>
      <c r="L115" s="41"/>
      <c r="M115" s="42"/>
      <c r="N115" s="42"/>
      <c r="O115" s="42"/>
      <c r="P115" s="43"/>
      <c r="Q115" s="41"/>
      <c r="R115" s="41"/>
      <c r="S115" s="41"/>
      <c r="T115" s="41"/>
      <c r="U115" s="44"/>
      <c r="V115" s="44"/>
      <c r="W115" s="44"/>
      <c r="X115" s="44"/>
      <c r="Y115" s="44"/>
      <c r="Z115" s="44"/>
      <c r="AA115" s="44"/>
      <c r="AB115" s="44"/>
      <c r="AC115" s="44"/>
      <c r="AD115" s="45"/>
      <c r="AE115" s="45"/>
      <c r="AF115" s="45"/>
      <c r="AG115" s="45"/>
      <c r="AH115" s="44"/>
      <c r="AI115" s="44"/>
      <c r="AJ115" s="44"/>
      <c r="AK115" s="45"/>
      <c r="AL115" s="45"/>
      <c r="AM115" s="45"/>
      <c r="AN115" s="45"/>
      <c r="AO115" s="45"/>
      <c r="AP115" s="46"/>
      <c r="AQ115" s="52"/>
      <c r="AR115" s="52"/>
      <c r="AS115" s="46"/>
      <c r="AT115" s="46"/>
      <c r="AU115" s="46"/>
      <c r="AV115" s="48"/>
      <c r="AW115" s="49"/>
      <c r="AX115" s="49"/>
    </row>
    <row r="116" spans="1:50" ht="15" customHeight="1">
      <c r="A116" s="38"/>
      <c r="B116" s="53"/>
      <c r="C116" s="39"/>
      <c r="D116" s="40"/>
      <c r="E116" s="40"/>
      <c r="F116" s="41"/>
      <c r="G116" s="41"/>
      <c r="H116" s="41"/>
      <c r="I116" s="41"/>
      <c r="J116" s="41"/>
      <c r="K116" s="41"/>
      <c r="L116" s="41"/>
      <c r="M116" s="42"/>
      <c r="N116" s="42"/>
      <c r="O116" s="42"/>
      <c r="P116" s="43"/>
      <c r="Q116" s="41"/>
      <c r="R116" s="41"/>
      <c r="S116" s="41"/>
      <c r="T116" s="41"/>
      <c r="U116" s="44"/>
      <c r="V116" s="44"/>
      <c r="W116" s="44"/>
      <c r="X116" s="44"/>
      <c r="Y116" s="44"/>
      <c r="Z116" s="44"/>
      <c r="AA116" s="44"/>
      <c r="AB116" s="44"/>
      <c r="AC116" s="44"/>
      <c r="AD116" s="45"/>
      <c r="AE116" s="45"/>
      <c r="AF116" s="45"/>
      <c r="AG116" s="45"/>
      <c r="AH116" s="44"/>
      <c r="AI116" s="44"/>
      <c r="AJ116" s="44"/>
      <c r="AK116" s="45"/>
      <c r="AL116" s="45"/>
      <c r="AM116" s="45"/>
      <c r="AN116" s="45"/>
      <c r="AO116" s="45"/>
      <c r="AP116" s="46"/>
      <c r="AQ116" s="52"/>
      <c r="AR116" s="52"/>
      <c r="AS116" s="46"/>
      <c r="AT116" s="46"/>
      <c r="AU116" s="46"/>
      <c r="AV116" s="48"/>
      <c r="AW116" s="49"/>
      <c r="AX116" s="49"/>
    </row>
    <row r="117" spans="1:50" ht="15" customHeight="1">
      <c r="A117" s="38"/>
      <c r="B117" s="53"/>
      <c r="C117" s="39"/>
      <c r="D117" s="40"/>
      <c r="E117" s="40"/>
      <c r="F117" s="41"/>
      <c r="G117" s="41"/>
      <c r="H117" s="41"/>
      <c r="I117" s="41"/>
      <c r="J117" s="41"/>
      <c r="K117" s="41"/>
      <c r="L117" s="41"/>
      <c r="M117" s="42"/>
      <c r="N117" s="42"/>
      <c r="O117" s="42"/>
      <c r="P117" s="43"/>
      <c r="Q117" s="41"/>
      <c r="R117" s="41"/>
      <c r="S117" s="41"/>
      <c r="T117" s="41"/>
      <c r="U117" s="44"/>
      <c r="V117" s="44"/>
      <c r="W117" s="44"/>
      <c r="X117" s="44"/>
      <c r="Y117" s="44"/>
      <c r="Z117" s="44"/>
      <c r="AA117" s="44"/>
      <c r="AB117" s="44"/>
      <c r="AC117" s="44"/>
      <c r="AD117" s="45"/>
      <c r="AE117" s="45"/>
      <c r="AF117" s="45"/>
      <c r="AG117" s="45"/>
      <c r="AH117" s="44"/>
      <c r="AI117" s="44"/>
      <c r="AJ117" s="44"/>
      <c r="AK117" s="45"/>
      <c r="AL117" s="45"/>
      <c r="AM117" s="45"/>
      <c r="AN117" s="45"/>
      <c r="AO117" s="45"/>
      <c r="AP117" s="46"/>
      <c r="AQ117" s="52"/>
      <c r="AR117" s="52"/>
      <c r="AS117" s="46"/>
      <c r="AT117" s="46"/>
      <c r="AU117" s="46"/>
      <c r="AV117" s="48"/>
      <c r="AW117" s="49"/>
      <c r="AX117" s="49"/>
    </row>
    <row r="118" spans="1:50" ht="15" customHeight="1">
      <c r="A118" s="38"/>
      <c r="B118" s="53"/>
      <c r="C118" s="39"/>
      <c r="D118" s="40"/>
      <c r="E118" s="40"/>
      <c r="F118" s="41"/>
      <c r="G118" s="41"/>
      <c r="H118" s="41"/>
      <c r="I118" s="41"/>
      <c r="J118" s="41"/>
      <c r="K118" s="41"/>
      <c r="L118" s="41"/>
      <c r="M118" s="42"/>
      <c r="N118" s="42"/>
      <c r="O118" s="42"/>
      <c r="P118" s="43"/>
      <c r="Q118" s="41"/>
      <c r="R118" s="41"/>
      <c r="S118" s="41"/>
      <c r="T118" s="41"/>
      <c r="U118" s="44"/>
      <c r="V118" s="44"/>
      <c r="W118" s="44"/>
      <c r="X118" s="44"/>
      <c r="Y118" s="44"/>
      <c r="Z118" s="44"/>
      <c r="AA118" s="44"/>
      <c r="AB118" s="44"/>
      <c r="AC118" s="44"/>
      <c r="AD118" s="45"/>
      <c r="AE118" s="45"/>
      <c r="AF118" s="45"/>
      <c r="AG118" s="45"/>
      <c r="AH118" s="44"/>
      <c r="AI118" s="44"/>
      <c r="AJ118" s="44"/>
      <c r="AK118" s="45"/>
      <c r="AL118" s="45"/>
      <c r="AM118" s="45"/>
      <c r="AN118" s="45"/>
      <c r="AO118" s="45"/>
      <c r="AP118" s="46"/>
      <c r="AQ118" s="52"/>
      <c r="AR118" s="52"/>
      <c r="AS118" s="46"/>
      <c r="AT118" s="46"/>
      <c r="AU118" s="46"/>
      <c r="AV118" s="48"/>
      <c r="AW118" s="49"/>
      <c r="AX118" s="49"/>
    </row>
    <row r="119" spans="1:50" ht="15" customHeight="1">
      <c r="A119" s="38"/>
      <c r="B119" s="53"/>
      <c r="C119" s="39"/>
      <c r="D119" s="40"/>
      <c r="E119" s="40"/>
      <c r="F119" s="41"/>
      <c r="G119" s="41"/>
      <c r="H119" s="41"/>
      <c r="I119" s="41"/>
      <c r="J119" s="41"/>
      <c r="K119" s="41"/>
      <c r="L119" s="41"/>
      <c r="M119" s="42"/>
      <c r="N119" s="42"/>
      <c r="O119" s="42"/>
      <c r="P119" s="43"/>
      <c r="Q119" s="41"/>
      <c r="R119" s="41"/>
      <c r="S119" s="41"/>
      <c r="T119" s="41"/>
      <c r="U119" s="44"/>
      <c r="V119" s="44"/>
      <c r="W119" s="44"/>
      <c r="X119" s="44"/>
      <c r="Y119" s="44"/>
      <c r="Z119" s="44"/>
      <c r="AA119" s="44"/>
      <c r="AB119" s="44"/>
      <c r="AC119" s="44"/>
      <c r="AD119" s="45"/>
      <c r="AE119" s="45"/>
      <c r="AF119" s="45"/>
      <c r="AG119" s="45"/>
      <c r="AH119" s="44"/>
      <c r="AI119" s="44"/>
      <c r="AJ119" s="44"/>
      <c r="AK119" s="45"/>
      <c r="AL119" s="45"/>
      <c r="AM119" s="45"/>
      <c r="AN119" s="45"/>
      <c r="AO119" s="45"/>
      <c r="AP119" s="46"/>
      <c r="AQ119" s="54"/>
      <c r="AR119" s="54"/>
      <c r="AS119" s="46"/>
      <c r="AT119" s="46"/>
      <c r="AU119" s="46"/>
      <c r="AV119" s="48"/>
      <c r="AW119" s="49"/>
      <c r="AX119" s="49"/>
    </row>
    <row r="120" spans="1:50" ht="15" customHeight="1">
      <c r="A120" s="38"/>
      <c r="B120" s="53"/>
      <c r="C120" s="39"/>
      <c r="D120" s="40"/>
      <c r="E120" s="40"/>
      <c r="F120" s="41"/>
      <c r="G120" s="41"/>
      <c r="H120" s="41"/>
      <c r="I120" s="41"/>
      <c r="J120" s="41"/>
      <c r="K120" s="41"/>
      <c r="L120" s="41"/>
      <c r="M120" s="42"/>
      <c r="N120" s="42"/>
      <c r="O120" s="42"/>
      <c r="P120" s="43"/>
      <c r="Q120" s="41"/>
      <c r="R120" s="41"/>
      <c r="S120" s="41"/>
      <c r="T120" s="41"/>
      <c r="U120" s="44"/>
      <c r="V120" s="44"/>
      <c r="W120" s="44"/>
      <c r="X120" s="44"/>
      <c r="Y120" s="44"/>
      <c r="Z120" s="44"/>
      <c r="AA120" s="44"/>
      <c r="AB120" s="44"/>
      <c r="AC120" s="44"/>
      <c r="AD120" s="45"/>
      <c r="AE120" s="45"/>
      <c r="AF120" s="45"/>
      <c r="AG120" s="45"/>
      <c r="AH120" s="44"/>
      <c r="AI120" s="44"/>
      <c r="AJ120" s="44"/>
      <c r="AK120" s="45"/>
      <c r="AL120" s="45"/>
      <c r="AM120" s="45"/>
      <c r="AN120" s="45"/>
      <c r="AO120" s="45"/>
      <c r="AP120" s="46"/>
      <c r="AQ120" s="54"/>
      <c r="AR120" s="54"/>
      <c r="AS120" s="46"/>
      <c r="AT120" s="46"/>
      <c r="AU120" s="46"/>
      <c r="AV120" s="48"/>
      <c r="AW120" s="49"/>
      <c r="AX120" s="49"/>
    </row>
    <row r="121" spans="1:50" ht="15" customHeight="1">
      <c r="A121" s="38"/>
      <c r="B121" s="53"/>
      <c r="C121" s="39"/>
      <c r="D121" s="40"/>
      <c r="E121" s="40"/>
      <c r="F121" s="41"/>
      <c r="G121" s="41"/>
      <c r="H121" s="41"/>
      <c r="I121" s="41"/>
      <c r="J121" s="41"/>
      <c r="K121" s="41"/>
      <c r="L121" s="41"/>
      <c r="M121" s="42"/>
      <c r="N121" s="42"/>
      <c r="O121" s="42"/>
      <c r="P121" s="43"/>
      <c r="Q121" s="41"/>
      <c r="R121" s="41"/>
      <c r="S121" s="41"/>
      <c r="T121" s="41"/>
      <c r="U121" s="44"/>
      <c r="V121" s="44"/>
      <c r="W121" s="44"/>
      <c r="X121" s="44"/>
      <c r="Y121" s="44"/>
      <c r="Z121" s="44"/>
      <c r="AA121" s="44"/>
      <c r="AB121" s="44"/>
      <c r="AC121" s="44"/>
      <c r="AD121" s="45"/>
      <c r="AE121" s="45"/>
      <c r="AF121" s="45"/>
      <c r="AG121" s="45"/>
      <c r="AH121" s="44"/>
      <c r="AI121" s="44"/>
      <c r="AJ121" s="44"/>
      <c r="AK121" s="45"/>
      <c r="AL121" s="45"/>
      <c r="AM121" s="45"/>
      <c r="AN121" s="45"/>
      <c r="AO121" s="45"/>
      <c r="AP121" s="46"/>
      <c r="AQ121" s="54"/>
      <c r="AR121" s="54"/>
      <c r="AS121" s="46"/>
      <c r="AT121" s="46"/>
      <c r="AU121" s="46"/>
      <c r="AV121" s="48"/>
      <c r="AW121" s="49"/>
      <c r="AX121" s="49"/>
    </row>
    <row r="122" spans="1:50" ht="15" customHeight="1">
      <c r="A122" s="38"/>
      <c r="B122" s="53"/>
      <c r="C122" s="39"/>
      <c r="D122" s="40"/>
      <c r="E122" s="40"/>
      <c r="F122" s="41"/>
      <c r="G122" s="41"/>
      <c r="H122" s="41"/>
      <c r="I122" s="41"/>
      <c r="J122" s="41"/>
      <c r="K122" s="41"/>
      <c r="L122" s="41"/>
      <c r="M122" s="42"/>
      <c r="N122" s="42"/>
      <c r="O122" s="42"/>
      <c r="P122" s="43"/>
      <c r="Q122" s="41"/>
      <c r="R122" s="41"/>
      <c r="S122" s="41"/>
      <c r="T122" s="41"/>
      <c r="U122" s="44"/>
      <c r="V122" s="44"/>
      <c r="W122" s="44"/>
      <c r="X122" s="44"/>
      <c r="Y122" s="44"/>
      <c r="Z122" s="44"/>
      <c r="AA122" s="44"/>
      <c r="AB122" s="44"/>
      <c r="AC122" s="44"/>
      <c r="AD122" s="45"/>
      <c r="AE122" s="45"/>
      <c r="AF122" s="45"/>
      <c r="AG122" s="45"/>
      <c r="AH122" s="44"/>
      <c r="AI122" s="44"/>
      <c r="AJ122" s="44"/>
      <c r="AK122" s="45"/>
      <c r="AL122" s="45"/>
      <c r="AM122" s="45"/>
      <c r="AN122" s="45"/>
      <c r="AO122" s="45"/>
      <c r="AP122" s="46"/>
      <c r="AQ122" s="54"/>
      <c r="AR122" s="54"/>
      <c r="AS122" s="46"/>
      <c r="AT122" s="46"/>
      <c r="AU122" s="46"/>
      <c r="AV122" s="48"/>
      <c r="AW122" s="49"/>
      <c r="AX122" s="49"/>
    </row>
    <row r="123" spans="1:50" ht="15" customHeight="1">
      <c r="A123" s="38"/>
      <c r="B123" s="53"/>
      <c r="C123" s="39"/>
      <c r="D123" s="40"/>
      <c r="E123" s="40"/>
      <c r="F123" s="41"/>
      <c r="G123" s="41"/>
      <c r="H123" s="41"/>
      <c r="I123" s="41"/>
      <c r="J123" s="41"/>
      <c r="K123" s="41"/>
      <c r="L123" s="41"/>
      <c r="M123" s="42"/>
      <c r="N123" s="42"/>
      <c r="O123" s="42"/>
      <c r="P123" s="43"/>
      <c r="Q123" s="41"/>
      <c r="R123" s="41"/>
      <c r="S123" s="41"/>
      <c r="T123" s="41"/>
      <c r="U123" s="44"/>
      <c r="V123" s="44"/>
      <c r="W123" s="44"/>
      <c r="X123" s="44"/>
      <c r="Y123" s="44"/>
      <c r="Z123" s="44"/>
      <c r="AA123" s="44"/>
      <c r="AB123" s="44"/>
      <c r="AC123" s="44"/>
      <c r="AD123" s="45"/>
      <c r="AE123" s="45"/>
      <c r="AF123" s="45"/>
      <c r="AG123" s="45"/>
      <c r="AH123" s="44"/>
      <c r="AI123" s="44"/>
      <c r="AJ123" s="44"/>
      <c r="AK123" s="45"/>
      <c r="AL123" s="45"/>
      <c r="AM123" s="45"/>
      <c r="AN123" s="45"/>
      <c r="AO123" s="45"/>
      <c r="AP123" s="46"/>
      <c r="AQ123" s="54"/>
      <c r="AR123" s="54"/>
      <c r="AS123" s="46"/>
      <c r="AT123" s="46"/>
      <c r="AU123" s="46"/>
      <c r="AV123" s="48"/>
      <c r="AW123" s="49"/>
      <c r="AX123" s="49"/>
    </row>
    <row r="124" spans="1:50" ht="15" customHeight="1">
      <c r="A124" s="38"/>
      <c r="B124" s="53"/>
      <c r="C124" s="39"/>
      <c r="D124" s="40"/>
      <c r="E124" s="40"/>
      <c r="F124" s="41"/>
      <c r="G124" s="41"/>
      <c r="H124" s="41"/>
      <c r="I124" s="41"/>
      <c r="J124" s="41"/>
      <c r="K124" s="41"/>
      <c r="L124" s="41"/>
      <c r="M124" s="42"/>
      <c r="N124" s="42"/>
      <c r="O124" s="42"/>
      <c r="P124" s="43"/>
      <c r="Q124" s="41"/>
      <c r="R124" s="41"/>
      <c r="S124" s="41"/>
      <c r="T124" s="41"/>
      <c r="U124" s="44"/>
      <c r="V124" s="44"/>
      <c r="W124" s="44"/>
      <c r="X124" s="44"/>
      <c r="Y124" s="44"/>
      <c r="Z124" s="44"/>
      <c r="AA124" s="44"/>
      <c r="AB124" s="44"/>
      <c r="AC124" s="44"/>
      <c r="AD124" s="45"/>
      <c r="AE124" s="45"/>
      <c r="AF124" s="45"/>
      <c r="AG124" s="45"/>
      <c r="AH124" s="44"/>
      <c r="AI124" s="44"/>
      <c r="AJ124" s="44"/>
      <c r="AK124" s="45"/>
      <c r="AL124" s="45"/>
      <c r="AM124" s="45"/>
      <c r="AN124" s="45"/>
      <c r="AO124" s="45"/>
      <c r="AP124" s="46"/>
      <c r="AQ124" s="54"/>
      <c r="AR124" s="54"/>
      <c r="AS124" s="46"/>
      <c r="AT124" s="46"/>
      <c r="AU124" s="46"/>
      <c r="AV124" s="48"/>
      <c r="AW124" s="49"/>
      <c r="AX124" s="49"/>
    </row>
    <row r="125" spans="1:50" ht="15" customHeight="1">
      <c r="A125" s="38"/>
      <c r="B125" s="53"/>
      <c r="C125" s="39"/>
      <c r="D125" s="40"/>
      <c r="E125" s="40"/>
      <c r="F125" s="41"/>
      <c r="G125" s="41"/>
      <c r="H125" s="41"/>
      <c r="I125" s="41"/>
      <c r="J125" s="41"/>
      <c r="K125" s="41"/>
      <c r="L125" s="41"/>
      <c r="M125" s="42"/>
      <c r="N125" s="42"/>
      <c r="O125" s="42"/>
      <c r="P125" s="43"/>
      <c r="Q125" s="41"/>
      <c r="R125" s="41"/>
      <c r="S125" s="41"/>
      <c r="T125" s="41"/>
      <c r="U125" s="44"/>
      <c r="V125" s="44"/>
      <c r="W125" s="44"/>
      <c r="X125" s="44"/>
      <c r="Y125" s="44"/>
      <c r="Z125" s="44"/>
      <c r="AA125" s="44"/>
      <c r="AB125" s="44"/>
      <c r="AC125" s="44"/>
      <c r="AD125" s="45"/>
      <c r="AE125" s="45"/>
      <c r="AF125" s="45"/>
      <c r="AG125" s="45"/>
      <c r="AH125" s="44"/>
      <c r="AI125" s="44"/>
      <c r="AJ125" s="44"/>
      <c r="AK125" s="45"/>
      <c r="AL125" s="45"/>
      <c r="AM125" s="45"/>
      <c r="AN125" s="45"/>
      <c r="AO125" s="45"/>
      <c r="AP125" s="46"/>
      <c r="AQ125" s="54"/>
      <c r="AR125" s="54"/>
      <c r="AS125" s="46"/>
      <c r="AT125" s="46"/>
      <c r="AU125" s="46"/>
      <c r="AV125" s="48"/>
      <c r="AW125" s="49"/>
      <c r="AX125" s="49"/>
    </row>
    <row r="126" spans="1:50" ht="15" customHeight="1">
      <c r="A126" s="38"/>
      <c r="B126" s="39"/>
      <c r="C126" s="39"/>
      <c r="D126" s="40"/>
      <c r="E126" s="40"/>
      <c r="F126" s="41"/>
      <c r="G126" s="41"/>
      <c r="H126" s="41"/>
      <c r="I126" s="41"/>
      <c r="J126" s="41"/>
      <c r="K126" s="41"/>
      <c r="L126" s="41"/>
      <c r="M126" s="41"/>
      <c r="N126" s="41"/>
      <c r="O126" s="41"/>
      <c r="P126" s="43"/>
      <c r="Q126" s="41"/>
      <c r="R126" s="41"/>
      <c r="S126" s="41"/>
      <c r="T126" s="41"/>
      <c r="U126" s="44"/>
      <c r="V126" s="44"/>
      <c r="W126" s="44"/>
      <c r="X126" s="44"/>
      <c r="Y126" s="44"/>
      <c r="Z126" s="44"/>
      <c r="AA126" s="44"/>
      <c r="AB126" s="44"/>
      <c r="AC126" s="44"/>
      <c r="AD126" s="45"/>
      <c r="AE126" s="45"/>
      <c r="AF126" s="45"/>
      <c r="AG126" s="45"/>
      <c r="AH126" s="44"/>
      <c r="AI126" s="44"/>
      <c r="AJ126" s="44"/>
      <c r="AK126" s="45"/>
      <c r="AL126" s="45"/>
      <c r="AM126" s="45"/>
      <c r="AN126" s="45"/>
      <c r="AO126" s="45"/>
      <c r="AP126" s="46"/>
      <c r="AQ126" s="50"/>
      <c r="AR126" s="50"/>
      <c r="AS126" s="46"/>
      <c r="AT126" s="46"/>
      <c r="AU126" s="46"/>
      <c r="AV126" s="48"/>
      <c r="AW126" s="49"/>
      <c r="AX126" s="49"/>
    </row>
    <row r="127" spans="1:50" ht="15" customHeight="1">
      <c r="A127" s="38"/>
      <c r="B127" s="53"/>
      <c r="C127" s="39"/>
      <c r="D127" s="40"/>
      <c r="E127" s="40"/>
      <c r="F127" s="41"/>
      <c r="G127" s="41"/>
      <c r="H127" s="41"/>
      <c r="I127" s="41"/>
      <c r="J127" s="41"/>
      <c r="K127" s="41"/>
      <c r="L127" s="41"/>
      <c r="M127" s="42"/>
      <c r="N127" s="42"/>
      <c r="O127" s="42"/>
      <c r="P127" s="43"/>
      <c r="Q127" s="41"/>
      <c r="R127" s="41"/>
      <c r="S127" s="41"/>
      <c r="T127" s="41"/>
      <c r="U127" s="44"/>
      <c r="V127" s="44"/>
      <c r="W127" s="44"/>
      <c r="X127" s="44"/>
      <c r="Y127" s="44"/>
      <c r="Z127" s="44"/>
      <c r="AA127" s="44"/>
      <c r="AB127" s="44"/>
      <c r="AC127" s="44"/>
      <c r="AD127" s="45"/>
      <c r="AE127" s="45"/>
      <c r="AF127" s="45"/>
      <c r="AG127" s="45"/>
      <c r="AH127" s="44"/>
      <c r="AI127" s="44"/>
      <c r="AJ127" s="44"/>
      <c r="AK127" s="45"/>
      <c r="AL127" s="45"/>
      <c r="AM127" s="45"/>
      <c r="AN127" s="45"/>
      <c r="AO127" s="45"/>
      <c r="AP127" s="46"/>
      <c r="AQ127" s="55"/>
      <c r="AR127" s="55"/>
      <c r="AS127" s="46"/>
      <c r="AT127" s="46"/>
      <c r="AU127" s="46"/>
      <c r="AV127" s="48"/>
      <c r="AW127" s="49"/>
      <c r="AX127" s="49"/>
    </row>
    <row r="128" spans="1:50" ht="15" customHeight="1">
      <c r="A128" s="38"/>
      <c r="B128" s="53"/>
      <c r="C128" s="39"/>
      <c r="D128" s="40"/>
      <c r="E128" s="40"/>
      <c r="F128" s="41"/>
      <c r="G128" s="41"/>
      <c r="H128" s="41"/>
      <c r="I128" s="41"/>
      <c r="J128" s="41"/>
      <c r="K128" s="41"/>
      <c r="L128" s="41"/>
      <c r="M128" s="42"/>
      <c r="N128" s="42"/>
      <c r="O128" s="42"/>
      <c r="P128" s="43"/>
      <c r="Q128" s="41"/>
      <c r="R128" s="41"/>
      <c r="S128" s="41"/>
      <c r="T128" s="41"/>
      <c r="U128" s="44"/>
      <c r="V128" s="44"/>
      <c r="W128" s="44"/>
      <c r="X128" s="44"/>
      <c r="Y128" s="44"/>
      <c r="Z128" s="44"/>
      <c r="AA128" s="44"/>
      <c r="AB128" s="44"/>
      <c r="AC128" s="44"/>
      <c r="AD128" s="45"/>
      <c r="AE128" s="45"/>
      <c r="AF128" s="45"/>
      <c r="AG128" s="45"/>
      <c r="AH128" s="44"/>
      <c r="AI128" s="44"/>
      <c r="AJ128" s="44"/>
      <c r="AK128" s="45"/>
      <c r="AL128" s="45"/>
      <c r="AM128" s="45"/>
      <c r="AN128" s="45"/>
      <c r="AO128" s="45"/>
      <c r="AP128" s="46"/>
      <c r="AQ128" s="55"/>
      <c r="AR128" s="55"/>
      <c r="AS128" s="46"/>
      <c r="AT128" s="46"/>
      <c r="AU128" s="46"/>
      <c r="AV128" s="48"/>
      <c r="AW128" s="49"/>
      <c r="AX128" s="49"/>
    </row>
    <row r="129" spans="1:50" ht="15" customHeight="1">
      <c r="A129" s="38"/>
      <c r="B129" s="53"/>
      <c r="C129" s="39"/>
      <c r="D129" s="40"/>
      <c r="E129" s="40"/>
      <c r="F129" s="41"/>
      <c r="G129" s="41"/>
      <c r="H129" s="41"/>
      <c r="I129" s="41"/>
      <c r="J129" s="41"/>
      <c r="K129" s="41"/>
      <c r="L129" s="41"/>
      <c r="M129" s="42"/>
      <c r="N129" s="42"/>
      <c r="O129" s="42"/>
      <c r="P129" s="43"/>
      <c r="Q129" s="41"/>
      <c r="R129" s="41"/>
      <c r="S129" s="41"/>
      <c r="T129" s="41"/>
      <c r="U129" s="44"/>
      <c r="V129" s="44"/>
      <c r="W129" s="44"/>
      <c r="X129" s="44"/>
      <c r="Y129" s="44"/>
      <c r="Z129" s="44"/>
      <c r="AA129" s="44"/>
      <c r="AB129" s="44"/>
      <c r="AC129" s="44"/>
      <c r="AD129" s="45"/>
      <c r="AE129" s="45"/>
      <c r="AF129" s="45"/>
      <c r="AG129" s="45"/>
      <c r="AH129" s="44"/>
      <c r="AI129" s="44"/>
      <c r="AJ129" s="44"/>
      <c r="AK129" s="45"/>
      <c r="AL129" s="45"/>
      <c r="AM129" s="45"/>
      <c r="AN129" s="45"/>
      <c r="AO129" s="45"/>
      <c r="AP129" s="46"/>
      <c r="AQ129" s="55"/>
      <c r="AR129" s="55"/>
      <c r="AS129" s="46"/>
      <c r="AT129" s="46"/>
      <c r="AU129" s="46"/>
      <c r="AV129" s="48"/>
      <c r="AW129" s="49"/>
      <c r="AX129" s="49"/>
    </row>
    <row r="130" spans="1:50" ht="15" customHeight="1">
      <c r="A130" s="38"/>
      <c r="B130" s="53"/>
      <c r="C130" s="39"/>
      <c r="D130" s="40"/>
      <c r="E130" s="40"/>
      <c r="F130" s="41"/>
      <c r="G130" s="41"/>
      <c r="H130" s="41"/>
      <c r="I130" s="41"/>
      <c r="J130" s="41"/>
      <c r="K130" s="41"/>
      <c r="L130" s="41"/>
      <c r="M130" s="42"/>
      <c r="N130" s="42"/>
      <c r="O130" s="42"/>
      <c r="P130" s="43"/>
      <c r="Q130" s="41"/>
      <c r="R130" s="41"/>
      <c r="S130" s="41"/>
      <c r="T130" s="41"/>
      <c r="U130" s="44"/>
      <c r="V130" s="44"/>
      <c r="W130" s="44"/>
      <c r="X130" s="44"/>
      <c r="Y130" s="44"/>
      <c r="Z130" s="44"/>
      <c r="AA130" s="44"/>
      <c r="AB130" s="44"/>
      <c r="AC130" s="44"/>
      <c r="AD130" s="45"/>
      <c r="AE130" s="45"/>
      <c r="AF130" s="45"/>
      <c r="AG130" s="45"/>
      <c r="AH130" s="44"/>
      <c r="AI130" s="44"/>
      <c r="AJ130" s="44"/>
      <c r="AK130" s="45"/>
      <c r="AL130" s="45"/>
      <c r="AM130" s="45"/>
      <c r="AN130" s="45"/>
      <c r="AO130" s="45"/>
      <c r="AP130" s="46"/>
      <c r="AQ130" s="55"/>
      <c r="AR130" s="55"/>
      <c r="AS130" s="46"/>
      <c r="AT130" s="46"/>
      <c r="AU130" s="46"/>
      <c r="AV130" s="48"/>
      <c r="AW130" s="49"/>
      <c r="AX130" s="49"/>
    </row>
    <row r="131" spans="1:50" ht="15" customHeight="1">
      <c r="A131" s="38"/>
      <c r="B131" s="53"/>
      <c r="C131" s="39"/>
      <c r="D131" s="40"/>
      <c r="E131" s="40"/>
      <c r="F131" s="41"/>
      <c r="G131" s="41"/>
      <c r="H131" s="41"/>
      <c r="I131" s="41"/>
      <c r="J131" s="41"/>
      <c r="K131" s="41"/>
      <c r="L131" s="41"/>
      <c r="M131" s="42"/>
      <c r="N131" s="42"/>
      <c r="O131" s="42"/>
      <c r="P131" s="43"/>
      <c r="Q131" s="41"/>
      <c r="R131" s="41"/>
      <c r="S131" s="41"/>
      <c r="T131" s="41"/>
      <c r="U131" s="44"/>
      <c r="V131" s="44"/>
      <c r="W131" s="44"/>
      <c r="X131" s="44"/>
      <c r="Y131" s="44"/>
      <c r="Z131" s="44"/>
      <c r="AA131" s="44"/>
      <c r="AB131" s="44"/>
      <c r="AC131" s="44"/>
      <c r="AD131" s="45"/>
      <c r="AE131" s="45"/>
      <c r="AF131" s="45"/>
      <c r="AG131" s="45"/>
      <c r="AH131" s="44"/>
      <c r="AI131" s="44"/>
      <c r="AJ131" s="44"/>
      <c r="AK131" s="45"/>
      <c r="AL131" s="45"/>
      <c r="AM131" s="45"/>
      <c r="AN131" s="45"/>
      <c r="AO131" s="45"/>
      <c r="AP131" s="46"/>
      <c r="AQ131" s="55"/>
      <c r="AR131" s="55"/>
      <c r="AS131" s="46"/>
      <c r="AT131" s="46"/>
      <c r="AU131" s="46"/>
      <c r="AV131" s="48"/>
      <c r="AW131" s="49"/>
      <c r="AX131" s="49"/>
    </row>
    <row r="132" spans="1:50" ht="15" customHeight="1">
      <c r="A132" s="38"/>
      <c r="B132" s="53"/>
      <c r="C132" s="39"/>
      <c r="D132" s="40"/>
      <c r="E132" s="40"/>
      <c r="F132" s="41"/>
      <c r="G132" s="41"/>
      <c r="H132" s="41"/>
      <c r="I132" s="41"/>
      <c r="J132" s="41"/>
      <c r="K132" s="41"/>
      <c r="L132" s="41"/>
      <c r="M132" s="42"/>
      <c r="N132" s="42"/>
      <c r="O132" s="42"/>
      <c r="P132" s="43"/>
      <c r="Q132" s="41"/>
      <c r="R132" s="41"/>
      <c r="S132" s="41"/>
      <c r="T132" s="41"/>
      <c r="U132" s="44"/>
      <c r="V132" s="44"/>
      <c r="W132" s="44"/>
      <c r="X132" s="44"/>
      <c r="Y132" s="44"/>
      <c r="Z132" s="44"/>
      <c r="AA132" s="44"/>
      <c r="AB132" s="44"/>
      <c r="AC132" s="44"/>
      <c r="AD132" s="45"/>
      <c r="AE132" s="45"/>
      <c r="AF132" s="45"/>
      <c r="AG132" s="45"/>
      <c r="AH132" s="44"/>
      <c r="AI132" s="44"/>
      <c r="AJ132" s="44"/>
      <c r="AK132" s="45"/>
      <c r="AL132" s="45"/>
      <c r="AM132" s="45"/>
      <c r="AN132" s="45"/>
      <c r="AO132" s="45"/>
      <c r="AP132" s="46"/>
      <c r="AQ132" s="55"/>
      <c r="AR132" s="55"/>
      <c r="AS132" s="46"/>
      <c r="AT132" s="46"/>
      <c r="AU132" s="46"/>
      <c r="AV132" s="48"/>
      <c r="AW132" s="49"/>
      <c r="AX132" s="49"/>
    </row>
    <row r="133" spans="1:50" ht="15" customHeight="1">
      <c r="A133" s="38"/>
      <c r="B133" s="53"/>
      <c r="C133" s="39"/>
      <c r="D133" s="40"/>
      <c r="E133" s="40"/>
      <c r="F133" s="41"/>
      <c r="G133" s="41"/>
      <c r="H133" s="41"/>
      <c r="I133" s="41"/>
      <c r="J133" s="41"/>
      <c r="K133" s="41"/>
      <c r="L133" s="41"/>
      <c r="M133" s="42"/>
      <c r="N133" s="42"/>
      <c r="O133" s="42"/>
      <c r="P133" s="43"/>
      <c r="Q133" s="41"/>
      <c r="R133" s="41"/>
      <c r="S133" s="41"/>
      <c r="T133" s="41"/>
      <c r="U133" s="44"/>
      <c r="V133" s="44"/>
      <c r="W133" s="44"/>
      <c r="X133" s="44"/>
      <c r="Y133" s="44"/>
      <c r="Z133" s="44"/>
      <c r="AA133" s="44"/>
      <c r="AB133" s="44"/>
      <c r="AC133" s="44"/>
      <c r="AD133" s="45"/>
      <c r="AE133" s="45"/>
      <c r="AF133" s="45"/>
      <c r="AG133" s="45"/>
      <c r="AH133" s="44"/>
      <c r="AI133" s="44"/>
      <c r="AJ133" s="44"/>
      <c r="AK133" s="45"/>
      <c r="AL133" s="45"/>
      <c r="AM133" s="45"/>
      <c r="AN133" s="45"/>
      <c r="AO133" s="45"/>
      <c r="AP133" s="46"/>
      <c r="AQ133" s="55"/>
      <c r="AR133" s="55"/>
      <c r="AS133" s="46"/>
      <c r="AT133" s="46"/>
      <c r="AU133" s="46"/>
      <c r="AV133" s="48"/>
      <c r="AW133" s="49"/>
      <c r="AX133" s="49"/>
    </row>
    <row r="134" spans="1:50" ht="15" customHeight="1">
      <c r="A134" s="38"/>
      <c r="B134" s="53"/>
      <c r="C134" s="39"/>
      <c r="D134" s="40"/>
      <c r="E134" s="40"/>
      <c r="F134" s="41"/>
      <c r="G134" s="41"/>
      <c r="H134" s="41"/>
      <c r="I134" s="41"/>
      <c r="J134" s="41"/>
      <c r="K134" s="41"/>
      <c r="L134" s="41"/>
      <c r="M134" s="42"/>
      <c r="N134" s="42"/>
      <c r="O134" s="42"/>
      <c r="P134" s="43"/>
      <c r="Q134" s="41"/>
      <c r="R134" s="41"/>
      <c r="S134" s="41"/>
      <c r="T134" s="41"/>
      <c r="U134" s="44"/>
      <c r="V134" s="44"/>
      <c r="W134" s="44"/>
      <c r="X134" s="44"/>
      <c r="Y134" s="44"/>
      <c r="Z134" s="44"/>
      <c r="AA134" s="44"/>
      <c r="AB134" s="44"/>
      <c r="AC134" s="44"/>
      <c r="AD134" s="45"/>
      <c r="AE134" s="45"/>
      <c r="AF134" s="45"/>
      <c r="AG134" s="45"/>
      <c r="AH134" s="44"/>
      <c r="AI134" s="44"/>
      <c r="AJ134" s="44"/>
      <c r="AK134" s="45"/>
      <c r="AL134" s="45"/>
      <c r="AM134" s="45"/>
      <c r="AN134" s="45"/>
      <c r="AO134" s="45"/>
      <c r="AP134" s="46"/>
      <c r="AQ134" s="55"/>
      <c r="AR134" s="55"/>
      <c r="AS134" s="46"/>
      <c r="AT134" s="46"/>
      <c r="AU134" s="46"/>
      <c r="AV134" s="48"/>
      <c r="AW134" s="49"/>
      <c r="AX134" s="49"/>
    </row>
    <row r="135" spans="1:50" ht="15" customHeight="1">
      <c r="A135" s="38"/>
      <c r="B135" s="53"/>
      <c r="C135" s="39"/>
      <c r="D135" s="40"/>
      <c r="E135" s="40"/>
      <c r="F135" s="41"/>
      <c r="G135" s="41"/>
      <c r="H135" s="41"/>
      <c r="I135" s="41"/>
      <c r="J135" s="41"/>
      <c r="K135" s="41"/>
      <c r="L135" s="41"/>
      <c r="M135" s="42"/>
      <c r="N135" s="42"/>
      <c r="O135" s="42"/>
      <c r="P135" s="43"/>
      <c r="Q135" s="41"/>
      <c r="R135" s="41"/>
      <c r="S135" s="41"/>
      <c r="T135" s="41"/>
      <c r="U135" s="44"/>
      <c r="V135" s="44"/>
      <c r="W135" s="44"/>
      <c r="X135" s="44"/>
      <c r="Y135" s="44"/>
      <c r="Z135" s="44"/>
      <c r="AA135" s="44"/>
      <c r="AB135" s="44"/>
      <c r="AC135" s="44"/>
      <c r="AD135" s="45"/>
      <c r="AE135" s="45"/>
      <c r="AF135" s="45"/>
      <c r="AG135" s="45"/>
      <c r="AH135" s="44"/>
      <c r="AI135" s="44"/>
      <c r="AJ135" s="44"/>
      <c r="AK135" s="45"/>
      <c r="AL135" s="45"/>
      <c r="AM135" s="45"/>
      <c r="AN135" s="45"/>
      <c r="AO135" s="45"/>
      <c r="AP135" s="46"/>
      <c r="AQ135" s="55"/>
      <c r="AR135" s="55"/>
      <c r="AS135" s="46"/>
      <c r="AT135" s="46"/>
      <c r="AU135" s="46"/>
      <c r="AV135" s="48"/>
      <c r="AW135" s="49"/>
      <c r="AX135" s="49"/>
    </row>
    <row r="136" spans="1:50" ht="15" customHeight="1">
      <c r="A136" s="38"/>
      <c r="B136" s="53"/>
      <c r="C136" s="39"/>
      <c r="D136" s="40"/>
      <c r="E136" s="40"/>
      <c r="F136" s="41"/>
      <c r="G136" s="41"/>
      <c r="H136" s="41"/>
      <c r="I136" s="41"/>
      <c r="J136" s="41"/>
      <c r="K136" s="41"/>
      <c r="L136" s="41"/>
      <c r="M136" s="42"/>
      <c r="N136" s="42"/>
      <c r="O136" s="42"/>
      <c r="P136" s="43"/>
      <c r="Q136" s="41"/>
      <c r="R136" s="41"/>
      <c r="S136" s="41"/>
      <c r="T136" s="41"/>
      <c r="U136" s="44"/>
      <c r="V136" s="44"/>
      <c r="W136" s="44"/>
      <c r="X136" s="44"/>
      <c r="Y136" s="44"/>
      <c r="Z136" s="44"/>
      <c r="AA136" s="44"/>
      <c r="AB136" s="44"/>
      <c r="AC136" s="44"/>
      <c r="AD136" s="45"/>
      <c r="AE136" s="45"/>
      <c r="AF136" s="45"/>
      <c r="AG136" s="45"/>
      <c r="AH136" s="44"/>
      <c r="AI136" s="44"/>
      <c r="AJ136" s="44"/>
      <c r="AK136" s="45"/>
      <c r="AL136" s="45"/>
      <c r="AM136" s="45"/>
      <c r="AN136" s="45"/>
      <c r="AO136" s="45"/>
      <c r="AP136" s="46"/>
      <c r="AQ136" s="55"/>
      <c r="AR136" s="55"/>
      <c r="AS136" s="46"/>
      <c r="AT136" s="46"/>
      <c r="AU136" s="46"/>
      <c r="AV136" s="48"/>
      <c r="AW136" s="49"/>
      <c r="AX136" s="49"/>
    </row>
    <row r="137" spans="1:50" ht="15" customHeight="1">
      <c r="A137" s="38"/>
      <c r="B137" s="53"/>
      <c r="C137" s="39"/>
      <c r="D137" s="40"/>
      <c r="E137" s="40"/>
      <c r="F137" s="41"/>
      <c r="G137" s="41"/>
      <c r="H137" s="41"/>
      <c r="I137" s="41"/>
      <c r="J137" s="41"/>
      <c r="K137" s="41"/>
      <c r="L137" s="41"/>
      <c r="M137" s="42"/>
      <c r="N137" s="42"/>
      <c r="O137" s="42"/>
      <c r="P137" s="43"/>
      <c r="Q137" s="41"/>
      <c r="R137" s="41"/>
      <c r="S137" s="41"/>
      <c r="T137" s="41"/>
      <c r="U137" s="44"/>
      <c r="V137" s="44"/>
      <c r="W137" s="44"/>
      <c r="X137" s="44"/>
      <c r="Y137" s="44"/>
      <c r="Z137" s="44"/>
      <c r="AA137" s="44"/>
      <c r="AB137" s="44"/>
      <c r="AC137" s="44"/>
      <c r="AD137" s="45"/>
      <c r="AE137" s="45"/>
      <c r="AF137" s="45"/>
      <c r="AG137" s="45"/>
      <c r="AH137" s="44"/>
      <c r="AI137" s="44"/>
      <c r="AJ137" s="44"/>
      <c r="AK137" s="45"/>
      <c r="AL137" s="45"/>
      <c r="AM137" s="45"/>
      <c r="AN137" s="45"/>
      <c r="AO137" s="45"/>
      <c r="AP137" s="46"/>
      <c r="AQ137" s="55"/>
      <c r="AR137" s="55"/>
      <c r="AS137" s="46"/>
      <c r="AT137" s="46"/>
      <c r="AU137" s="46"/>
      <c r="AV137" s="48"/>
      <c r="AW137" s="49"/>
      <c r="AX137" s="49"/>
    </row>
    <row r="138" spans="1:50" ht="15" customHeight="1">
      <c r="A138" s="38"/>
      <c r="B138" s="53"/>
      <c r="C138" s="39"/>
      <c r="D138" s="40"/>
      <c r="E138" s="40"/>
      <c r="F138" s="41"/>
      <c r="G138" s="41"/>
      <c r="H138" s="41"/>
      <c r="I138" s="41"/>
      <c r="J138" s="41"/>
      <c r="K138" s="41"/>
      <c r="L138" s="41"/>
      <c r="M138" s="42"/>
      <c r="N138" s="42"/>
      <c r="O138" s="42"/>
      <c r="P138" s="43"/>
      <c r="Q138" s="41"/>
      <c r="R138" s="41"/>
      <c r="S138" s="41"/>
      <c r="T138" s="41"/>
      <c r="U138" s="44"/>
      <c r="V138" s="44"/>
      <c r="W138" s="44"/>
      <c r="X138" s="44"/>
      <c r="Y138" s="44"/>
      <c r="Z138" s="44"/>
      <c r="AA138" s="44"/>
      <c r="AB138" s="44"/>
      <c r="AC138" s="44"/>
      <c r="AD138" s="45"/>
      <c r="AE138" s="45"/>
      <c r="AF138" s="45"/>
      <c r="AG138" s="45"/>
      <c r="AH138" s="44"/>
      <c r="AI138" s="44"/>
      <c r="AJ138" s="44"/>
      <c r="AK138" s="45"/>
      <c r="AL138" s="45"/>
      <c r="AM138" s="45"/>
      <c r="AN138" s="45"/>
      <c r="AO138" s="45"/>
      <c r="AP138" s="46"/>
      <c r="AQ138" s="55"/>
      <c r="AR138" s="55"/>
      <c r="AS138" s="46"/>
      <c r="AT138" s="46"/>
      <c r="AU138" s="46"/>
      <c r="AV138" s="48"/>
      <c r="AW138" s="49"/>
      <c r="AX138" s="49"/>
    </row>
    <row r="139" spans="1:50" ht="15" customHeight="1">
      <c r="A139" s="38"/>
      <c r="B139" s="53"/>
      <c r="C139" s="39"/>
      <c r="D139" s="40"/>
      <c r="E139" s="40"/>
      <c r="F139" s="41"/>
      <c r="G139" s="41"/>
      <c r="H139" s="41"/>
      <c r="I139" s="41"/>
      <c r="J139" s="41"/>
      <c r="K139" s="41"/>
      <c r="L139" s="41"/>
      <c r="M139" s="42"/>
      <c r="N139" s="42"/>
      <c r="O139" s="42"/>
      <c r="P139" s="43"/>
      <c r="Q139" s="41"/>
      <c r="R139" s="41"/>
      <c r="S139" s="41"/>
      <c r="T139" s="41"/>
      <c r="U139" s="44"/>
      <c r="V139" s="44"/>
      <c r="W139" s="44"/>
      <c r="X139" s="44"/>
      <c r="Y139" s="44"/>
      <c r="Z139" s="44"/>
      <c r="AA139" s="44"/>
      <c r="AB139" s="44"/>
      <c r="AC139" s="44"/>
      <c r="AD139" s="45"/>
      <c r="AE139" s="45"/>
      <c r="AF139" s="45"/>
      <c r="AG139" s="45"/>
      <c r="AH139" s="44"/>
      <c r="AI139" s="44"/>
      <c r="AJ139" s="44"/>
      <c r="AK139" s="45"/>
      <c r="AL139" s="45"/>
      <c r="AM139" s="45"/>
      <c r="AN139" s="45"/>
      <c r="AO139" s="45"/>
      <c r="AP139" s="46"/>
      <c r="AQ139" s="55"/>
      <c r="AR139" s="55"/>
      <c r="AS139" s="46"/>
      <c r="AT139" s="46"/>
      <c r="AU139" s="46"/>
      <c r="AV139" s="48"/>
      <c r="AW139" s="49"/>
      <c r="AX139" s="49"/>
    </row>
    <row r="140" spans="1:50" ht="15" customHeight="1">
      <c r="A140" s="38"/>
      <c r="B140" s="53"/>
      <c r="C140" s="39"/>
      <c r="D140" s="40"/>
      <c r="E140" s="40"/>
      <c r="F140" s="41"/>
      <c r="G140" s="41"/>
      <c r="H140" s="41"/>
      <c r="I140" s="41"/>
      <c r="J140" s="41"/>
      <c r="K140" s="41"/>
      <c r="L140" s="41"/>
      <c r="M140" s="42"/>
      <c r="N140" s="42"/>
      <c r="O140" s="42"/>
      <c r="P140" s="43"/>
      <c r="Q140" s="41"/>
      <c r="R140" s="41"/>
      <c r="S140" s="41"/>
      <c r="T140" s="41"/>
      <c r="U140" s="44"/>
      <c r="V140" s="44"/>
      <c r="W140" s="44"/>
      <c r="X140" s="44"/>
      <c r="Y140" s="44"/>
      <c r="Z140" s="44"/>
      <c r="AA140" s="44"/>
      <c r="AB140" s="44"/>
      <c r="AC140" s="44"/>
      <c r="AD140" s="45"/>
      <c r="AE140" s="45"/>
      <c r="AF140" s="45"/>
      <c r="AG140" s="45"/>
      <c r="AH140" s="44"/>
      <c r="AI140" s="44"/>
      <c r="AJ140" s="44"/>
      <c r="AK140" s="45"/>
      <c r="AL140" s="45"/>
      <c r="AM140" s="45"/>
      <c r="AN140" s="45"/>
      <c r="AO140" s="45"/>
      <c r="AP140" s="46"/>
      <c r="AQ140" s="55"/>
      <c r="AR140" s="55"/>
      <c r="AS140" s="46"/>
      <c r="AT140" s="46"/>
      <c r="AU140" s="46"/>
      <c r="AV140" s="48"/>
      <c r="AW140" s="49"/>
      <c r="AX140" s="49"/>
    </row>
    <row r="141" spans="1:50" ht="15" customHeight="1">
      <c r="A141" s="38"/>
      <c r="B141" s="53"/>
      <c r="C141" s="39"/>
      <c r="D141" s="40"/>
      <c r="E141" s="40"/>
      <c r="F141" s="41"/>
      <c r="G141" s="41"/>
      <c r="H141" s="41"/>
      <c r="I141" s="41"/>
      <c r="J141" s="41"/>
      <c r="K141" s="41"/>
      <c r="L141" s="41"/>
      <c r="M141" s="42"/>
      <c r="N141" s="42"/>
      <c r="O141" s="42"/>
      <c r="P141" s="43"/>
      <c r="Q141" s="41"/>
      <c r="R141" s="41"/>
      <c r="S141" s="41"/>
      <c r="T141" s="41"/>
      <c r="U141" s="44"/>
      <c r="V141" s="44"/>
      <c r="W141" s="44"/>
      <c r="X141" s="44"/>
      <c r="Y141" s="44"/>
      <c r="Z141" s="44"/>
      <c r="AA141" s="44"/>
      <c r="AB141" s="44"/>
      <c r="AC141" s="44"/>
      <c r="AD141" s="45"/>
      <c r="AE141" s="45"/>
      <c r="AF141" s="45"/>
      <c r="AG141" s="45"/>
      <c r="AH141" s="44"/>
      <c r="AI141" s="44"/>
      <c r="AJ141" s="44"/>
      <c r="AK141" s="45"/>
      <c r="AL141" s="45"/>
      <c r="AM141" s="45"/>
      <c r="AN141" s="45"/>
      <c r="AO141" s="45"/>
      <c r="AP141" s="46"/>
      <c r="AQ141" s="55"/>
      <c r="AR141" s="55"/>
      <c r="AS141" s="46"/>
      <c r="AT141" s="46"/>
      <c r="AU141" s="46"/>
      <c r="AV141" s="48"/>
      <c r="AW141" s="49"/>
      <c r="AX141" s="49"/>
    </row>
    <row r="142" spans="1:50" ht="15" customHeight="1">
      <c r="A142" s="38"/>
      <c r="B142" s="53"/>
      <c r="C142" s="39"/>
      <c r="D142" s="40"/>
      <c r="E142" s="40"/>
      <c r="F142" s="41"/>
      <c r="G142" s="41"/>
      <c r="H142" s="41"/>
      <c r="I142" s="41"/>
      <c r="J142" s="41"/>
      <c r="K142" s="41"/>
      <c r="L142" s="41"/>
      <c r="M142" s="42"/>
      <c r="N142" s="42"/>
      <c r="O142" s="42"/>
      <c r="P142" s="43"/>
      <c r="Q142" s="41"/>
      <c r="R142" s="41"/>
      <c r="S142" s="41"/>
      <c r="T142" s="41"/>
      <c r="U142" s="44"/>
      <c r="V142" s="44"/>
      <c r="W142" s="44"/>
      <c r="X142" s="44"/>
      <c r="Y142" s="44"/>
      <c r="Z142" s="44"/>
      <c r="AA142" s="44"/>
      <c r="AB142" s="44"/>
      <c r="AC142" s="44"/>
      <c r="AD142" s="45"/>
      <c r="AE142" s="45"/>
      <c r="AF142" s="45"/>
      <c r="AG142" s="45"/>
      <c r="AH142" s="44"/>
      <c r="AI142" s="44"/>
      <c r="AJ142" s="44"/>
      <c r="AK142" s="45"/>
      <c r="AL142" s="45"/>
      <c r="AM142" s="45"/>
      <c r="AN142" s="45"/>
      <c r="AO142" s="45"/>
      <c r="AP142" s="46"/>
      <c r="AQ142" s="55"/>
      <c r="AR142" s="55"/>
      <c r="AS142" s="46"/>
      <c r="AT142" s="46"/>
      <c r="AU142" s="46"/>
      <c r="AV142" s="48"/>
      <c r="AW142" s="49"/>
      <c r="AX142" s="49"/>
    </row>
    <row r="143" spans="1:50" ht="15" customHeight="1">
      <c r="A143" s="38"/>
      <c r="B143" s="53"/>
      <c r="C143" s="39"/>
      <c r="D143" s="40"/>
      <c r="E143" s="40"/>
      <c r="F143" s="41"/>
      <c r="G143" s="41"/>
      <c r="H143" s="41"/>
      <c r="I143" s="41"/>
      <c r="J143" s="41"/>
      <c r="K143" s="41"/>
      <c r="L143" s="41"/>
      <c r="M143" s="42"/>
      <c r="N143" s="42"/>
      <c r="O143" s="42"/>
      <c r="P143" s="43"/>
      <c r="Q143" s="41"/>
      <c r="R143" s="41"/>
      <c r="S143" s="41"/>
      <c r="T143" s="41"/>
      <c r="U143" s="44"/>
      <c r="V143" s="44"/>
      <c r="W143" s="44"/>
      <c r="X143" s="44"/>
      <c r="Y143" s="44"/>
      <c r="Z143" s="44"/>
      <c r="AA143" s="44"/>
      <c r="AB143" s="44"/>
      <c r="AC143" s="44"/>
      <c r="AD143" s="45"/>
      <c r="AE143" s="45"/>
      <c r="AF143" s="45"/>
      <c r="AG143" s="45"/>
      <c r="AH143" s="44"/>
      <c r="AI143" s="44"/>
      <c r="AJ143" s="44"/>
      <c r="AK143" s="45"/>
      <c r="AL143" s="45"/>
      <c r="AM143" s="45"/>
      <c r="AN143" s="45"/>
      <c r="AO143" s="45"/>
      <c r="AP143" s="46"/>
      <c r="AQ143" s="55"/>
      <c r="AR143" s="55"/>
      <c r="AS143" s="46"/>
      <c r="AT143" s="46"/>
      <c r="AU143" s="46"/>
      <c r="AV143" s="48"/>
      <c r="AW143" s="49"/>
      <c r="AX143" s="49"/>
    </row>
    <row r="144" spans="1:50" ht="15" customHeight="1">
      <c r="A144" s="38"/>
      <c r="B144" s="53"/>
      <c r="C144" s="39"/>
      <c r="D144" s="40"/>
      <c r="E144" s="40"/>
      <c r="F144" s="41"/>
      <c r="G144" s="41"/>
      <c r="H144" s="41"/>
      <c r="I144" s="41"/>
      <c r="J144" s="41"/>
      <c r="K144" s="41"/>
      <c r="L144" s="41"/>
      <c r="M144" s="42"/>
      <c r="N144" s="42"/>
      <c r="O144" s="42"/>
      <c r="P144" s="43"/>
      <c r="Q144" s="41"/>
      <c r="R144" s="41"/>
      <c r="S144" s="41"/>
      <c r="T144" s="41"/>
      <c r="U144" s="44"/>
      <c r="V144" s="44"/>
      <c r="W144" s="44"/>
      <c r="X144" s="44"/>
      <c r="Y144" s="44"/>
      <c r="Z144" s="44"/>
      <c r="AA144" s="44"/>
      <c r="AB144" s="44"/>
      <c r="AC144" s="44"/>
      <c r="AD144" s="45"/>
      <c r="AE144" s="45"/>
      <c r="AF144" s="45"/>
      <c r="AG144" s="45"/>
      <c r="AH144" s="44"/>
      <c r="AI144" s="44"/>
      <c r="AJ144" s="44"/>
      <c r="AK144" s="45"/>
      <c r="AL144" s="45"/>
      <c r="AM144" s="45"/>
      <c r="AN144" s="45"/>
      <c r="AO144" s="45"/>
      <c r="AP144" s="46"/>
      <c r="AQ144" s="55"/>
      <c r="AR144" s="55"/>
      <c r="AS144" s="46"/>
      <c r="AT144" s="46"/>
      <c r="AU144" s="46"/>
      <c r="AV144" s="48"/>
      <c r="AW144" s="49"/>
      <c r="AX144" s="49"/>
    </row>
    <row r="145" spans="1:50" ht="15" customHeight="1">
      <c r="A145" s="38"/>
      <c r="B145" s="53"/>
      <c r="C145" s="39"/>
      <c r="D145" s="40"/>
      <c r="E145" s="40"/>
      <c r="F145" s="41"/>
      <c r="G145" s="41"/>
      <c r="H145" s="41"/>
      <c r="I145" s="41"/>
      <c r="J145" s="41"/>
      <c r="K145" s="41"/>
      <c r="L145" s="41"/>
      <c r="M145" s="42"/>
      <c r="N145" s="42"/>
      <c r="O145" s="42"/>
      <c r="P145" s="43"/>
      <c r="Q145" s="41"/>
      <c r="R145" s="41"/>
      <c r="S145" s="41"/>
      <c r="T145" s="41"/>
      <c r="U145" s="44"/>
      <c r="V145" s="44"/>
      <c r="W145" s="44"/>
      <c r="X145" s="44"/>
      <c r="Y145" s="44"/>
      <c r="Z145" s="44"/>
      <c r="AA145" s="44"/>
      <c r="AB145" s="44"/>
      <c r="AC145" s="44"/>
      <c r="AD145" s="45"/>
      <c r="AE145" s="45"/>
      <c r="AF145" s="45"/>
      <c r="AG145" s="45"/>
      <c r="AH145" s="44"/>
      <c r="AI145" s="44"/>
      <c r="AJ145" s="44"/>
      <c r="AK145" s="45"/>
      <c r="AL145" s="45"/>
      <c r="AM145" s="45"/>
      <c r="AN145" s="45"/>
      <c r="AO145" s="45"/>
      <c r="AP145" s="46"/>
      <c r="AQ145" s="55"/>
      <c r="AR145" s="55"/>
      <c r="AS145" s="46"/>
      <c r="AT145" s="46"/>
      <c r="AU145" s="46"/>
      <c r="AV145" s="48"/>
      <c r="AW145" s="49"/>
      <c r="AX145" s="49"/>
    </row>
    <row r="146" spans="1:50" ht="15" customHeight="1">
      <c r="A146" s="38"/>
      <c r="B146" s="53"/>
      <c r="C146" s="39"/>
      <c r="D146" s="40"/>
      <c r="E146" s="40"/>
      <c r="F146" s="41"/>
      <c r="G146" s="41"/>
      <c r="H146" s="41"/>
      <c r="I146" s="41"/>
      <c r="J146" s="41"/>
      <c r="K146" s="41"/>
      <c r="L146" s="41"/>
      <c r="M146" s="42"/>
      <c r="N146" s="42"/>
      <c r="O146" s="42"/>
      <c r="P146" s="43"/>
      <c r="Q146" s="41"/>
      <c r="R146" s="41"/>
      <c r="S146" s="41"/>
      <c r="T146" s="41"/>
      <c r="U146" s="44"/>
      <c r="V146" s="44"/>
      <c r="W146" s="44"/>
      <c r="X146" s="44"/>
      <c r="Y146" s="44"/>
      <c r="Z146" s="44"/>
      <c r="AA146" s="44"/>
      <c r="AB146" s="44"/>
      <c r="AC146" s="44"/>
      <c r="AD146" s="45"/>
      <c r="AE146" s="45"/>
      <c r="AF146" s="45"/>
      <c r="AG146" s="45"/>
      <c r="AH146" s="44"/>
      <c r="AI146" s="44"/>
      <c r="AJ146" s="44"/>
      <c r="AK146" s="45"/>
      <c r="AL146" s="45"/>
      <c r="AM146" s="45"/>
      <c r="AN146" s="45"/>
      <c r="AO146" s="45"/>
      <c r="AP146" s="46"/>
      <c r="AQ146" s="55"/>
      <c r="AR146" s="55"/>
      <c r="AS146" s="46"/>
      <c r="AT146" s="46"/>
      <c r="AU146" s="46"/>
      <c r="AV146" s="48"/>
      <c r="AW146" s="49"/>
      <c r="AX146" s="49"/>
    </row>
    <row r="147" spans="1:50" ht="15" customHeight="1">
      <c r="A147" s="38"/>
      <c r="B147" s="53"/>
      <c r="C147" s="39"/>
      <c r="D147" s="40"/>
      <c r="E147" s="40"/>
      <c r="F147" s="41"/>
      <c r="G147" s="41"/>
      <c r="H147" s="41"/>
      <c r="I147" s="41"/>
      <c r="J147" s="41"/>
      <c r="K147" s="41"/>
      <c r="L147" s="41"/>
      <c r="M147" s="42"/>
      <c r="N147" s="42"/>
      <c r="O147" s="42"/>
      <c r="P147" s="43"/>
      <c r="Q147" s="41"/>
      <c r="R147" s="41"/>
      <c r="S147" s="41"/>
      <c r="T147" s="41"/>
      <c r="U147" s="44"/>
      <c r="V147" s="44"/>
      <c r="W147" s="44"/>
      <c r="X147" s="44"/>
      <c r="Y147" s="44"/>
      <c r="Z147" s="44"/>
      <c r="AA147" s="44"/>
      <c r="AB147" s="44"/>
      <c r="AC147" s="44"/>
      <c r="AD147" s="45"/>
      <c r="AE147" s="45"/>
      <c r="AF147" s="45"/>
      <c r="AG147" s="45"/>
      <c r="AH147" s="44"/>
      <c r="AI147" s="44"/>
      <c r="AJ147" s="44"/>
      <c r="AK147" s="45"/>
      <c r="AL147" s="45"/>
      <c r="AM147" s="45"/>
      <c r="AN147" s="45"/>
      <c r="AO147" s="45"/>
      <c r="AP147" s="46"/>
      <c r="AQ147" s="55"/>
      <c r="AR147" s="55"/>
      <c r="AS147" s="46"/>
      <c r="AT147" s="46"/>
      <c r="AU147" s="46"/>
      <c r="AV147" s="48"/>
      <c r="AW147" s="49"/>
      <c r="AX147" s="49"/>
    </row>
    <row r="148" spans="1:50" ht="15" customHeight="1">
      <c r="A148" s="38"/>
      <c r="B148" s="53"/>
      <c r="C148" s="39"/>
      <c r="D148" s="40"/>
      <c r="E148" s="40"/>
      <c r="F148" s="41"/>
      <c r="G148" s="41"/>
      <c r="H148" s="41"/>
      <c r="I148" s="41"/>
      <c r="J148" s="41"/>
      <c r="K148" s="41"/>
      <c r="L148" s="41"/>
      <c r="M148" s="42"/>
      <c r="N148" s="42"/>
      <c r="O148" s="42"/>
      <c r="P148" s="43"/>
      <c r="Q148" s="41"/>
      <c r="R148" s="41"/>
      <c r="S148" s="41"/>
      <c r="T148" s="41"/>
      <c r="U148" s="44"/>
      <c r="V148" s="44"/>
      <c r="W148" s="44"/>
      <c r="X148" s="44"/>
      <c r="Y148" s="44"/>
      <c r="Z148" s="44"/>
      <c r="AA148" s="44"/>
      <c r="AB148" s="44"/>
      <c r="AC148" s="44"/>
      <c r="AD148" s="45"/>
      <c r="AE148" s="45"/>
      <c r="AF148" s="45"/>
      <c r="AG148" s="45"/>
      <c r="AH148" s="44"/>
      <c r="AI148" s="44"/>
      <c r="AJ148" s="44"/>
      <c r="AK148" s="45"/>
      <c r="AL148" s="45"/>
      <c r="AM148" s="45"/>
      <c r="AN148" s="45"/>
      <c r="AO148" s="45"/>
      <c r="AP148" s="46"/>
      <c r="AQ148" s="55"/>
      <c r="AR148" s="55"/>
      <c r="AS148" s="46"/>
      <c r="AT148" s="46"/>
      <c r="AU148" s="46"/>
      <c r="AV148" s="48"/>
      <c r="AW148" s="49"/>
      <c r="AX148" s="49"/>
    </row>
    <row r="149" spans="1:50" ht="15" customHeight="1">
      <c r="A149" s="38"/>
      <c r="B149" s="53"/>
      <c r="C149" s="39"/>
      <c r="D149" s="40"/>
      <c r="E149" s="40"/>
      <c r="F149" s="41"/>
      <c r="G149" s="41"/>
      <c r="H149" s="41"/>
      <c r="I149" s="41"/>
      <c r="J149" s="41"/>
      <c r="K149" s="41"/>
      <c r="L149" s="41"/>
      <c r="M149" s="42"/>
      <c r="N149" s="42"/>
      <c r="O149" s="42"/>
      <c r="P149" s="43"/>
      <c r="Q149" s="41"/>
      <c r="R149" s="41"/>
      <c r="S149" s="41"/>
      <c r="T149" s="41"/>
      <c r="U149" s="44"/>
      <c r="V149" s="44"/>
      <c r="W149" s="44"/>
      <c r="X149" s="44"/>
      <c r="Y149" s="44"/>
      <c r="Z149" s="44"/>
      <c r="AA149" s="44"/>
      <c r="AB149" s="44"/>
      <c r="AC149" s="44"/>
      <c r="AD149" s="45"/>
      <c r="AE149" s="45"/>
      <c r="AF149" s="45"/>
      <c r="AG149" s="45"/>
      <c r="AH149" s="44"/>
      <c r="AI149" s="44"/>
      <c r="AJ149" s="44"/>
      <c r="AK149" s="45"/>
      <c r="AL149" s="45"/>
      <c r="AM149" s="45"/>
      <c r="AN149" s="45"/>
      <c r="AO149" s="45"/>
      <c r="AP149" s="46"/>
      <c r="AQ149" s="55"/>
      <c r="AR149" s="55"/>
      <c r="AS149" s="46"/>
      <c r="AT149" s="46"/>
      <c r="AU149" s="46"/>
      <c r="AV149" s="48"/>
      <c r="AW149" s="49"/>
      <c r="AX149" s="49"/>
    </row>
    <row r="150" spans="1:50" ht="15" customHeight="1">
      <c r="A150" s="38"/>
      <c r="B150" s="53"/>
      <c r="C150" s="39"/>
      <c r="D150" s="40"/>
      <c r="E150" s="40"/>
      <c r="F150" s="41"/>
      <c r="G150" s="41"/>
      <c r="H150" s="41"/>
      <c r="I150" s="41"/>
      <c r="J150" s="41"/>
      <c r="K150" s="41"/>
      <c r="L150" s="41"/>
      <c r="M150" s="42"/>
      <c r="N150" s="42"/>
      <c r="O150" s="42"/>
      <c r="P150" s="43"/>
      <c r="Q150" s="41"/>
      <c r="R150" s="41"/>
      <c r="S150" s="41"/>
      <c r="T150" s="41"/>
      <c r="U150" s="44"/>
      <c r="V150" s="44"/>
      <c r="W150" s="44"/>
      <c r="X150" s="44"/>
      <c r="Y150" s="44"/>
      <c r="Z150" s="44"/>
      <c r="AA150" s="44"/>
      <c r="AB150" s="44"/>
      <c r="AC150" s="44"/>
      <c r="AD150" s="45"/>
      <c r="AE150" s="45"/>
      <c r="AF150" s="45"/>
      <c r="AG150" s="45"/>
      <c r="AH150" s="44"/>
      <c r="AI150" s="44"/>
      <c r="AJ150" s="44"/>
      <c r="AK150" s="45"/>
      <c r="AL150" s="45"/>
      <c r="AM150" s="45"/>
      <c r="AN150" s="45"/>
      <c r="AO150" s="45"/>
      <c r="AP150" s="46"/>
      <c r="AQ150" s="55"/>
      <c r="AR150" s="55"/>
      <c r="AS150" s="46"/>
      <c r="AT150" s="46"/>
      <c r="AU150" s="46"/>
      <c r="AV150" s="48"/>
      <c r="AW150" s="49"/>
      <c r="AX150" s="49"/>
    </row>
    <row r="151" spans="1:50" ht="15" customHeight="1">
      <c r="A151" s="38"/>
      <c r="B151" s="53"/>
      <c r="C151" s="39"/>
      <c r="D151" s="40"/>
      <c r="E151" s="40"/>
      <c r="F151" s="41"/>
      <c r="G151" s="41"/>
      <c r="H151" s="41"/>
      <c r="I151" s="41"/>
      <c r="J151" s="41"/>
      <c r="K151" s="41"/>
      <c r="L151" s="41"/>
      <c r="M151" s="42"/>
      <c r="N151" s="42"/>
      <c r="O151" s="42"/>
      <c r="P151" s="43"/>
      <c r="Q151" s="41"/>
      <c r="R151" s="41"/>
      <c r="S151" s="41"/>
      <c r="T151" s="41"/>
      <c r="U151" s="44"/>
      <c r="V151" s="44"/>
      <c r="W151" s="44"/>
      <c r="X151" s="44"/>
      <c r="Y151" s="44"/>
      <c r="Z151" s="44"/>
      <c r="AA151" s="44"/>
      <c r="AB151" s="44"/>
      <c r="AC151" s="44"/>
      <c r="AD151" s="45"/>
      <c r="AE151" s="45"/>
      <c r="AF151" s="45"/>
      <c r="AG151" s="45"/>
      <c r="AH151" s="44"/>
      <c r="AI151" s="44"/>
      <c r="AJ151" s="44"/>
      <c r="AK151" s="45"/>
      <c r="AL151" s="45"/>
      <c r="AM151" s="45"/>
      <c r="AN151" s="45"/>
      <c r="AO151" s="45"/>
      <c r="AP151" s="46"/>
      <c r="AQ151" s="55"/>
      <c r="AR151" s="55"/>
      <c r="AS151" s="46"/>
      <c r="AT151" s="46"/>
      <c r="AU151" s="46"/>
      <c r="AV151" s="48"/>
      <c r="AW151" s="49"/>
      <c r="AX151" s="49"/>
    </row>
    <row r="152" spans="1:50" ht="15" customHeight="1">
      <c r="A152" s="38"/>
      <c r="B152" s="53"/>
      <c r="C152" s="39"/>
      <c r="D152" s="40"/>
      <c r="E152" s="40"/>
      <c r="F152" s="41"/>
      <c r="G152" s="41"/>
      <c r="H152" s="41"/>
      <c r="I152" s="41"/>
      <c r="J152" s="41"/>
      <c r="K152" s="41"/>
      <c r="L152" s="41"/>
      <c r="M152" s="42"/>
      <c r="N152" s="42"/>
      <c r="O152" s="42"/>
      <c r="P152" s="43"/>
      <c r="Q152" s="41"/>
      <c r="R152" s="41"/>
      <c r="S152" s="41"/>
      <c r="T152" s="41"/>
      <c r="U152" s="44"/>
      <c r="V152" s="44"/>
      <c r="W152" s="44"/>
      <c r="X152" s="44"/>
      <c r="Y152" s="44"/>
      <c r="Z152" s="44"/>
      <c r="AA152" s="44"/>
      <c r="AB152" s="44"/>
      <c r="AC152" s="44"/>
      <c r="AD152" s="45"/>
      <c r="AE152" s="45"/>
      <c r="AF152" s="45"/>
      <c r="AG152" s="45"/>
      <c r="AH152" s="44"/>
      <c r="AI152" s="44"/>
      <c r="AJ152" s="44"/>
      <c r="AK152" s="45"/>
      <c r="AL152" s="45"/>
      <c r="AM152" s="45"/>
      <c r="AN152" s="45"/>
      <c r="AO152" s="45"/>
      <c r="AP152" s="46"/>
      <c r="AQ152" s="55"/>
      <c r="AR152" s="55"/>
      <c r="AS152" s="46"/>
      <c r="AT152" s="46"/>
      <c r="AU152" s="46"/>
      <c r="AV152" s="48"/>
      <c r="AW152" s="49"/>
      <c r="AX152" s="49"/>
    </row>
    <row r="153" spans="1:50" ht="15" customHeight="1">
      <c r="A153" s="38"/>
      <c r="B153" s="53"/>
      <c r="C153" s="39"/>
      <c r="D153" s="40"/>
      <c r="E153" s="40"/>
      <c r="F153" s="41"/>
      <c r="G153" s="41"/>
      <c r="H153" s="41"/>
      <c r="I153" s="41"/>
      <c r="J153" s="41"/>
      <c r="K153" s="41"/>
      <c r="L153" s="41"/>
      <c r="M153" s="42"/>
      <c r="N153" s="42"/>
      <c r="O153" s="42"/>
      <c r="P153" s="43"/>
      <c r="Q153" s="41"/>
      <c r="R153" s="41"/>
      <c r="S153" s="41"/>
      <c r="T153" s="41"/>
      <c r="U153" s="44"/>
      <c r="V153" s="44"/>
      <c r="W153" s="44"/>
      <c r="X153" s="44"/>
      <c r="Y153" s="44"/>
      <c r="Z153" s="44"/>
      <c r="AA153" s="44"/>
      <c r="AB153" s="44"/>
      <c r="AC153" s="44"/>
      <c r="AD153" s="45"/>
      <c r="AE153" s="45"/>
      <c r="AF153" s="45"/>
      <c r="AG153" s="45"/>
      <c r="AH153" s="44"/>
      <c r="AI153" s="44"/>
      <c r="AJ153" s="44"/>
      <c r="AK153" s="45"/>
      <c r="AL153" s="45"/>
      <c r="AM153" s="45"/>
      <c r="AN153" s="45"/>
      <c r="AO153" s="45"/>
      <c r="AP153" s="46"/>
      <c r="AQ153" s="55"/>
      <c r="AR153" s="55"/>
      <c r="AS153" s="46"/>
      <c r="AT153" s="46"/>
      <c r="AU153" s="46"/>
      <c r="AV153" s="48"/>
      <c r="AW153" s="49"/>
      <c r="AX153" s="49"/>
    </row>
    <row r="154" spans="1:50" ht="15" customHeight="1">
      <c r="A154" s="38"/>
      <c r="B154" s="53"/>
      <c r="C154" s="39"/>
      <c r="D154" s="40"/>
      <c r="E154" s="40"/>
      <c r="F154" s="41"/>
      <c r="G154" s="41"/>
      <c r="H154" s="41"/>
      <c r="I154" s="41"/>
      <c r="J154" s="41"/>
      <c r="K154" s="41"/>
      <c r="L154" s="41"/>
      <c r="M154" s="42"/>
      <c r="N154" s="42"/>
      <c r="O154" s="42"/>
      <c r="P154" s="43"/>
      <c r="Q154" s="41"/>
      <c r="R154" s="41"/>
      <c r="S154" s="41"/>
      <c r="T154" s="41"/>
      <c r="U154" s="44"/>
      <c r="V154" s="44"/>
      <c r="W154" s="44"/>
      <c r="X154" s="44"/>
      <c r="Y154" s="44"/>
      <c r="Z154" s="44"/>
      <c r="AA154" s="44"/>
      <c r="AB154" s="44"/>
      <c r="AC154" s="44"/>
      <c r="AD154" s="45"/>
      <c r="AE154" s="45"/>
      <c r="AF154" s="45"/>
      <c r="AG154" s="45"/>
      <c r="AH154" s="44"/>
      <c r="AI154" s="44"/>
      <c r="AJ154" s="44"/>
      <c r="AK154" s="45"/>
      <c r="AL154" s="45"/>
      <c r="AM154" s="45"/>
      <c r="AN154" s="45"/>
      <c r="AO154" s="45"/>
      <c r="AP154" s="46"/>
      <c r="AQ154" s="55"/>
      <c r="AR154" s="55"/>
      <c r="AS154" s="46"/>
      <c r="AT154" s="46"/>
      <c r="AU154" s="46"/>
      <c r="AV154" s="48"/>
      <c r="AW154" s="49"/>
      <c r="AX154" s="49"/>
    </row>
    <row r="155" spans="1:50" ht="15" customHeight="1">
      <c r="A155" s="38"/>
      <c r="B155" s="53"/>
      <c r="C155" s="39"/>
      <c r="D155" s="40"/>
      <c r="E155" s="40"/>
      <c r="F155" s="41"/>
      <c r="G155" s="41"/>
      <c r="H155" s="41"/>
      <c r="I155" s="41"/>
      <c r="J155" s="41"/>
      <c r="K155" s="41"/>
      <c r="L155" s="41"/>
      <c r="M155" s="42"/>
      <c r="N155" s="42"/>
      <c r="O155" s="42"/>
      <c r="P155" s="43"/>
      <c r="Q155" s="41"/>
      <c r="R155" s="41"/>
      <c r="S155" s="41"/>
      <c r="T155" s="41"/>
      <c r="U155" s="44"/>
      <c r="V155" s="44"/>
      <c r="W155" s="44"/>
      <c r="X155" s="44"/>
      <c r="Y155" s="44"/>
      <c r="Z155" s="44"/>
      <c r="AA155" s="44"/>
      <c r="AB155" s="44"/>
      <c r="AC155" s="44"/>
      <c r="AD155" s="45"/>
      <c r="AE155" s="45"/>
      <c r="AF155" s="45"/>
      <c r="AG155" s="45"/>
      <c r="AH155" s="44"/>
      <c r="AI155" s="44"/>
      <c r="AJ155" s="44"/>
      <c r="AK155" s="45"/>
      <c r="AL155" s="45"/>
      <c r="AM155" s="45"/>
      <c r="AN155" s="45"/>
      <c r="AO155" s="45"/>
      <c r="AP155" s="46"/>
      <c r="AQ155" s="55"/>
      <c r="AR155" s="55"/>
      <c r="AS155" s="46"/>
      <c r="AT155" s="46"/>
      <c r="AU155" s="46"/>
      <c r="AV155" s="48"/>
      <c r="AW155" s="49"/>
      <c r="AX155" s="49"/>
    </row>
    <row r="156" spans="1:50" ht="15" customHeight="1">
      <c r="A156" s="38"/>
      <c r="B156" s="53"/>
      <c r="C156" s="39"/>
      <c r="D156" s="40"/>
      <c r="E156" s="40"/>
      <c r="F156" s="41"/>
      <c r="G156" s="41"/>
      <c r="H156" s="41"/>
      <c r="I156" s="41"/>
      <c r="J156" s="41"/>
      <c r="K156" s="41"/>
      <c r="L156" s="41"/>
      <c r="M156" s="42"/>
      <c r="N156" s="42"/>
      <c r="O156" s="42"/>
      <c r="P156" s="43"/>
      <c r="Q156" s="41"/>
      <c r="R156" s="41"/>
      <c r="S156" s="41"/>
      <c r="T156" s="41"/>
      <c r="U156" s="44"/>
      <c r="V156" s="44"/>
      <c r="W156" s="44"/>
      <c r="X156" s="44"/>
      <c r="Y156" s="44"/>
      <c r="Z156" s="44"/>
      <c r="AA156" s="44"/>
      <c r="AB156" s="44"/>
      <c r="AC156" s="44"/>
      <c r="AD156" s="45"/>
      <c r="AE156" s="45"/>
      <c r="AF156" s="45"/>
      <c r="AG156" s="45"/>
      <c r="AH156" s="44"/>
      <c r="AI156" s="44"/>
      <c r="AJ156" s="44"/>
      <c r="AK156" s="45"/>
      <c r="AL156" s="45"/>
      <c r="AM156" s="45"/>
      <c r="AN156" s="45"/>
      <c r="AO156" s="45"/>
      <c r="AP156" s="46"/>
      <c r="AQ156" s="55"/>
      <c r="AR156" s="55"/>
      <c r="AS156" s="46"/>
      <c r="AT156" s="46"/>
      <c r="AU156" s="46"/>
      <c r="AV156" s="48"/>
      <c r="AW156" s="49"/>
      <c r="AX156" s="49"/>
    </row>
    <row r="157" spans="1:50" ht="15" customHeight="1">
      <c r="A157" s="38"/>
      <c r="B157" s="53"/>
      <c r="C157" s="39"/>
      <c r="D157" s="40"/>
      <c r="E157" s="40"/>
      <c r="F157" s="41"/>
      <c r="G157" s="41"/>
      <c r="H157" s="41"/>
      <c r="I157" s="41"/>
      <c r="J157" s="41"/>
      <c r="K157" s="41"/>
      <c r="L157" s="41"/>
      <c r="M157" s="42"/>
      <c r="N157" s="42"/>
      <c r="O157" s="42"/>
      <c r="P157" s="43"/>
      <c r="Q157" s="41"/>
      <c r="R157" s="41"/>
      <c r="S157" s="41"/>
      <c r="T157" s="41"/>
      <c r="U157" s="44"/>
      <c r="V157" s="44"/>
      <c r="W157" s="44"/>
      <c r="X157" s="44"/>
      <c r="Y157" s="44"/>
      <c r="Z157" s="44"/>
      <c r="AA157" s="44"/>
      <c r="AB157" s="44"/>
      <c r="AC157" s="44"/>
      <c r="AD157" s="45"/>
      <c r="AE157" s="45"/>
      <c r="AF157" s="45"/>
      <c r="AG157" s="45"/>
      <c r="AH157" s="44"/>
      <c r="AI157" s="44"/>
      <c r="AJ157" s="44"/>
      <c r="AK157" s="45"/>
      <c r="AL157" s="45"/>
      <c r="AM157" s="45"/>
      <c r="AN157" s="45"/>
      <c r="AO157" s="45"/>
      <c r="AP157" s="46"/>
      <c r="AQ157" s="55"/>
      <c r="AR157" s="55"/>
      <c r="AS157" s="46"/>
      <c r="AT157" s="46"/>
      <c r="AU157" s="46"/>
      <c r="AV157" s="48"/>
      <c r="AW157" s="49"/>
      <c r="AX157" s="49"/>
    </row>
    <row r="158" spans="1:50" ht="15" customHeight="1">
      <c r="A158" s="38"/>
      <c r="B158" s="53"/>
      <c r="C158" s="39"/>
      <c r="D158" s="40"/>
      <c r="E158" s="40"/>
      <c r="F158" s="41"/>
      <c r="G158" s="41"/>
      <c r="H158" s="41"/>
      <c r="I158" s="41"/>
      <c r="J158" s="41"/>
      <c r="K158" s="41"/>
      <c r="L158" s="41"/>
      <c r="M158" s="42"/>
      <c r="N158" s="42"/>
      <c r="O158" s="42"/>
      <c r="P158" s="43"/>
      <c r="Q158" s="41"/>
      <c r="R158" s="41"/>
      <c r="S158" s="41"/>
      <c r="T158" s="41"/>
      <c r="U158" s="44"/>
      <c r="V158" s="44"/>
      <c r="W158" s="44"/>
      <c r="X158" s="44"/>
      <c r="Y158" s="44"/>
      <c r="Z158" s="44"/>
      <c r="AA158" s="44"/>
      <c r="AB158" s="44"/>
      <c r="AC158" s="44"/>
      <c r="AD158" s="45"/>
      <c r="AE158" s="45"/>
      <c r="AF158" s="45"/>
      <c r="AG158" s="45"/>
      <c r="AH158" s="44"/>
      <c r="AI158" s="44"/>
      <c r="AJ158" s="44"/>
      <c r="AK158" s="45"/>
      <c r="AL158" s="45"/>
      <c r="AM158" s="45"/>
      <c r="AN158" s="45"/>
      <c r="AO158" s="45"/>
      <c r="AP158" s="46"/>
      <c r="AQ158" s="55"/>
      <c r="AR158" s="55"/>
      <c r="AS158" s="46"/>
      <c r="AT158" s="46"/>
      <c r="AU158" s="46"/>
      <c r="AV158" s="48"/>
      <c r="AW158" s="49"/>
      <c r="AX158" s="49"/>
    </row>
    <row r="159" spans="1:50" ht="15" customHeight="1">
      <c r="A159" s="38"/>
      <c r="B159" s="53"/>
      <c r="C159" s="39"/>
      <c r="D159" s="40"/>
      <c r="E159" s="40"/>
      <c r="F159" s="41"/>
      <c r="G159" s="41"/>
      <c r="H159" s="41"/>
      <c r="I159" s="41"/>
      <c r="J159" s="41"/>
      <c r="K159" s="41"/>
      <c r="L159" s="41"/>
      <c r="M159" s="42"/>
      <c r="N159" s="42"/>
      <c r="O159" s="42"/>
      <c r="P159" s="43"/>
      <c r="Q159" s="41"/>
      <c r="R159" s="41"/>
      <c r="S159" s="41"/>
      <c r="T159" s="41"/>
      <c r="U159" s="44"/>
      <c r="V159" s="44"/>
      <c r="W159" s="44"/>
      <c r="X159" s="44"/>
      <c r="Y159" s="44"/>
      <c r="Z159" s="44"/>
      <c r="AA159" s="44"/>
      <c r="AB159" s="44"/>
      <c r="AC159" s="44"/>
      <c r="AD159" s="45"/>
      <c r="AE159" s="45"/>
      <c r="AF159" s="45"/>
      <c r="AG159" s="45"/>
      <c r="AH159" s="44"/>
      <c r="AI159" s="44"/>
      <c r="AJ159" s="44"/>
      <c r="AK159" s="45"/>
      <c r="AL159" s="45"/>
      <c r="AM159" s="45"/>
      <c r="AN159" s="45"/>
      <c r="AO159" s="45"/>
      <c r="AP159" s="46"/>
      <c r="AQ159" s="55"/>
      <c r="AR159" s="55"/>
      <c r="AS159" s="46"/>
      <c r="AT159" s="46"/>
      <c r="AU159" s="46"/>
      <c r="AV159" s="48"/>
      <c r="AW159" s="49"/>
      <c r="AX159" s="49"/>
    </row>
    <row r="160" spans="1:50" ht="15" customHeight="1">
      <c r="A160" s="38"/>
      <c r="B160" s="53"/>
      <c r="C160" s="39"/>
      <c r="D160" s="40"/>
      <c r="E160" s="40"/>
      <c r="F160" s="41"/>
      <c r="G160" s="41"/>
      <c r="H160" s="41"/>
      <c r="I160" s="41"/>
      <c r="J160" s="41"/>
      <c r="K160" s="41"/>
      <c r="L160" s="41"/>
      <c r="M160" s="42"/>
      <c r="N160" s="42"/>
      <c r="O160" s="42"/>
      <c r="P160" s="43"/>
      <c r="Q160" s="41"/>
      <c r="R160" s="41"/>
      <c r="S160" s="41"/>
      <c r="T160" s="41"/>
      <c r="U160" s="44"/>
      <c r="V160" s="44"/>
      <c r="W160" s="44"/>
      <c r="X160" s="44"/>
      <c r="Y160" s="44"/>
      <c r="Z160" s="44"/>
      <c r="AA160" s="44"/>
      <c r="AB160" s="44"/>
      <c r="AC160" s="44"/>
      <c r="AD160" s="45"/>
      <c r="AE160" s="45"/>
      <c r="AF160" s="45"/>
      <c r="AG160" s="45"/>
      <c r="AH160" s="44"/>
      <c r="AI160" s="44"/>
      <c r="AJ160" s="44"/>
      <c r="AK160" s="45"/>
      <c r="AL160" s="45"/>
      <c r="AM160" s="45"/>
      <c r="AN160" s="45"/>
      <c r="AO160" s="45"/>
      <c r="AP160" s="46"/>
      <c r="AQ160" s="55"/>
      <c r="AR160" s="55"/>
      <c r="AS160" s="46"/>
      <c r="AT160" s="46"/>
      <c r="AU160" s="46"/>
      <c r="AV160" s="48"/>
      <c r="AW160" s="49"/>
      <c r="AX160" s="49"/>
    </row>
    <row r="161" spans="1:50" ht="15" customHeight="1">
      <c r="A161" s="38"/>
      <c r="B161" s="53"/>
      <c r="C161" s="39"/>
      <c r="D161" s="40"/>
      <c r="E161" s="40"/>
      <c r="F161" s="41"/>
      <c r="G161" s="41"/>
      <c r="H161" s="41"/>
      <c r="I161" s="41"/>
      <c r="J161" s="41"/>
      <c r="K161" s="41"/>
      <c r="L161" s="41"/>
      <c r="M161" s="42"/>
      <c r="N161" s="42"/>
      <c r="O161" s="42"/>
      <c r="P161" s="43"/>
      <c r="Q161" s="41"/>
      <c r="R161" s="41"/>
      <c r="S161" s="41"/>
      <c r="T161" s="41"/>
      <c r="U161" s="44"/>
      <c r="V161" s="44"/>
      <c r="W161" s="44"/>
      <c r="X161" s="44"/>
      <c r="Y161" s="44"/>
      <c r="Z161" s="44"/>
      <c r="AA161" s="44"/>
      <c r="AB161" s="44"/>
      <c r="AC161" s="44"/>
      <c r="AD161" s="45"/>
      <c r="AE161" s="45"/>
      <c r="AF161" s="45"/>
      <c r="AG161" s="45"/>
      <c r="AH161" s="44"/>
      <c r="AI161" s="44"/>
      <c r="AJ161" s="44"/>
      <c r="AK161" s="45"/>
      <c r="AL161" s="45"/>
      <c r="AM161" s="45"/>
      <c r="AN161" s="45"/>
      <c r="AO161" s="45"/>
      <c r="AP161" s="46"/>
      <c r="AQ161" s="55"/>
      <c r="AR161" s="55"/>
      <c r="AS161" s="46"/>
      <c r="AT161" s="46"/>
      <c r="AU161" s="46"/>
      <c r="AV161" s="48"/>
      <c r="AW161" s="49"/>
      <c r="AX161" s="49"/>
    </row>
    <row r="162" spans="1:50" ht="15" customHeight="1">
      <c r="A162" s="38"/>
      <c r="B162" s="53"/>
      <c r="C162" s="39"/>
      <c r="D162" s="40"/>
      <c r="E162" s="40"/>
      <c r="F162" s="41"/>
      <c r="G162" s="41"/>
      <c r="H162" s="41"/>
      <c r="I162" s="41"/>
      <c r="J162" s="41"/>
      <c r="K162" s="41"/>
      <c r="L162" s="41"/>
      <c r="M162" s="42"/>
      <c r="N162" s="42"/>
      <c r="O162" s="42"/>
      <c r="P162" s="43"/>
      <c r="Q162" s="41"/>
      <c r="R162" s="41"/>
      <c r="S162" s="41"/>
      <c r="T162" s="41"/>
      <c r="U162" s="44"/>
      <c r="V162" s="44"/>
      <c r="W162" s="44"/>
      <c r="X162" s="44"/>
      <c r="Y162" s="44"/>
      <c r="Z162" s="44"/>
      <c r="AA162" s="44"/>
      <c r="AB162" s="44"/>
      <c r="AC162" s="44"/>
      <c r="AD162" s="45"/>
      <c r="AE162" s="45"/>
      <c r="AF162" s="45"/>
      <c r="AG162" s="45"/>
      <c r="AH162" s="44"/>
      <c r="AI162" s="44"/>
      <c r="AJ162" s="44"/>
      <c r="AK162" s="45"/>
      <c r="AL162" s="45"/>
      <c r="AM162" s="45"/>
      <c r="AN162" s="45"/>
      <c r="AO162" s="45"/>
      <c r="AP162" s="46"/>
      <c r="AQ162" s="55"/>
      <c r="AR162" s="55"/>
      <c r="AS162" s="46"/>
      <c r="AT162" s="46"/>
      <c r="AU162" s="46"/>
      <c r="AV162" s="48"/>
      <c r="AW162" s="49"/>
      <c r="AX162" s="49"/>
    </row>
    <row r="163" spans="1:50" ht="15" customHeight="1">
      <c r="A163" s="38"/>
      <c r="B163" s="53"/>
      <c r="C163" s="39"/>
      <c r="D163" s="40"/>
      <c r="E163" s="40"/>
      <c r="F163" s="41"/>
      <c r="G163" s="41"/>
      <c r="H163" s="41"/>
      <c r="I163" s="41"/>
      <c r="J163" s="41"/>
      <c r="K163" s="41"/>
      <c r="L163" s="41"/>
      <c r="M163" s="42"/>
      <c r="N163" s="42"/>
      <c r="O163" s="42"/>
      <c r="P163" s="43"/>
      <c r="Q163" s="41"/>
      <c r="R163" s="41"/>
      <c r="S163" s="41"/>
      <c r="T163" s="41"/>
      <c r="U163" s="44"/>
      <c r="V163" s="44"/>
      <c r="W163" s="44"/>
      <c r="X163" s="44"/>
      <c r="Y163" s="44"/>
      <c r="Z163" s="44"/>
      <c r="AA163" s="44"/>
      <c r="AB163" s="44"/>
      <c r="AC163" s="44"/>
      <c r="AD163" s="45"/>
      <c r="AE163" s="45"/>
      <c r="AF163" s="45"/>
      <c r="AG163" s="45"/>
      <c r="AH163" s="44"/>
      <c r="AI163" s="44"/>
      <c r="AJ163" s="44"/>
      <c r="AK163" s="45"/>
      <c r="AL163" s="45"/>
      <c r="AM163" s="45"/>
      <c r="AN163" s="45"/>
      <c r="AO163" s="45"/>
      <c r="AP163" s="46"/>
      <c r="AQ163" s="55"/>
      <c r="AR163" s="55"/>
      <c r="AS163" s="46"/>
      <c r="AT163" s="46"/>
      <c r="AU163" s="46"/>
      <c r="AV163" s="48"/>
      <c r="AW163" s="49"/>
      <c r="AX163" s="49"/>
    </row>
    <row r="164" spans="1:50" ht="15" customHeight="1">
      <c r="A164" s="38"/>
      <c r="B164" s="53"/>
      <c r="C164" s="39"/>
      <c r="D164" s="40"/>
      <c r="E164" s="40"/>
      <c r="F164" s="41"/>
      <c r="G164" s="41"/>
      <c r="H164" s="41"/>
      <c r="I164" s="41"/>
      <c r="J164" s="41"/>
      <c r="K164" s="41"/>
      <c r="L164" s="41"/>
      <c r="M164" s="42"/>
      <c r="N164" s="42"/>
      <c r="O164" s="42"/>
      <c r="P164" s="43"/>
      <c r="Q164" s="41"/>
      <c r="R164" s="41"/>
      <c r="S164" s="41"/>
      <c r="T164" s="41"/>
      <c r="U164" s="44"/>
      <c r="V164" s="44"/>
      <c r="W164" s="44"/>
      <c r="X164" s="44"/>
      <c r="Y164" s="44"/>
      <c r="Z164" s="44"/>
      <c r="AA164" s="44"/>
      <c r="AB164" s="44"/>
      <c r="AC164" s="44"/>
      <c r="AD164" s="45"/>
      <c r="AE164" s="45"/>
      <c r="AF164" s="45"/>
      <c r="AG164" s="45"/>
      <c r="AH164" s="44"/>
      <c r="AI164" s="44"/>
      <c r="AJ164" s="44"/>
      <c r="AK164" s="45"/>
      <c r="AL164" s="45"/>
      <c r="AM164" s="45"/>
      <c r="AN164" s="45"/>
      <c r="AO164" s="45"/>
      <c r="AP164" s="46"/>
      <c r="AQ164" s="55"/>
      <c r="AR164" s="55"/>
      <c r="AS164" s="46"/>
      <c r="AT164" s="46"/>
      <c r="AU164" s="46"/>
      <c r="AV164" s="48"/>
      <c r="AW164" s="49"/>
      <c r="AX164" s="49"/>
    </row>
    <row r="165" spans="1:50" ht="15" customHeight="1">
      <c r="A165" s="38"/>
      <c r="B165" s="53"/>
      <c r="C165" s="39"/>
      <c r="D165" s="40"/>
      <c r="E165" s="40"/>
      <c r="F165" s="41"/>
      <c r="G165" s="41"/>
      <c r="H165" s="41"/>
      <c r="I165" s="41"/>
      <c r="J165" s="41"/>
      <c r="K165" s="41"/>
      <c r="L165" s="41"/>
      <c r="M165" s="42"/>
      <c r="N165" s="42"/>
      <c r="O165" s="42"/>
      <c r="P165" s="43"/>
      <c r="Q165" s="41"/>
      <c r="R165" s="41"/>
      <c r="S165" s="41"/>
      <c r="T165" s="41"/>
      <c r="U165" s="44"/>
      <c r="V165" s="44"/>
      <c r="W165" s="44"/>
      <c r="X165" s="44"/>
      <c r="Y165" s="44"/>
      <c r="Z165" s="44"/>
      <c r="AA165" s="44"/>
      <c r="AB165" s="44"/>
      <c r="AC165" s="44"/>
      <c r="AD165" s="45"/>
      <c r="AE165" s="45"/>
      <c r="AF165" s="45"/>
      <c r="AG165" s="45"/>
      <c r="AH165" s="44"/>
      <c r="AI165" s="44"/>
      <c r="AJ165" s="44"/>
      <c r="AK165" s="45"/>
      <c r="AL165" s="45"/>
      <c r="AM165" s="45"/>
      <c r="AN165" s="45"/>
      <c r="AO165" s="45"/>
      <c r="AP165" s="46"/>
      <c r="AQ165" s="55"/>
      <c r="AR165" s="55"/>
      <c r="AS165" s="46"/>
      <c r="AT165" s="46"/>
      <c r="AU165" s="46"/>
      <c r="AV165" s="48"/>
      <c r="AW165" s="49"/>
      <c r="AX165" s="49"/>
    </row>
    <row r="166" spans="1:50" ht="15" customHeight="1">
      <c r="A166" s="38"/>
      <c r="B166" s="53"/>
      <c r="C166" s="39"/>
      <c r="D166" s="40"/>
      <c r="E166" s="40"/>
      <c r="F166" s="41"/>
      <c r="G166" s="41"/>
      <c r="H166" s="41"/>
      <c r="I166" s="41"/>
      <c r="J166" s="41"/>
      <c r="K166" s="41"/>
      <c r="L166" s="41"/>
      <c r="M166" s="42"/>
      <c r="N166" s="42"/>
      <c r="O166" s="42"/>
      <c r="P166" s="43"/>
      <c r="Q166" s="41"/>
      <c r="R166" s="41"/>
      <c r="S166" s="41"/>
      <c r="T166" s="41"/>
      <c r="U166" s="44"/>
      <c r="V166" s="44"/>
      <c r="W166" s="44"/>
      <c r="X166" s="44"/>
      <c r="Y166" s="44"/>
      <c r="Z166" s="44"/>
      <c r="AA166" s="44"/>
      <c r="AB166" s="44"/>
      <c r="AC166" s="44"/>
      <c r="AD166" s="45"/>
      <c r="AE166" s="45"/>
      <c r="AF166" s="45"/>
      <c r="AG166" s="45"/>
      <c r="AH166" s="44"/>
      <c r="AI166" s="44"/>
      <c r="AJ166" s="44"/>
      <c r="AK166" s="45"/>
      <c r="AL166" s="45"/>
      <c r="AM166" s="45"/>
      <c r="AN166" s="45"/>
      <c r="AO166" s="45"/>
      <c r="AP166" s="46"/>
      <c r="AQ166" s="55"/>
      <c r="AR166" s="55"/>
      <c r="AS166" s="46"/>
      <c r="AT166" s="46"/>
      <c r="AU166" s="46"/>
      <c r="AV166" s="48"/>
      <c r="AW166" s="49"/>
      <c r="AX166" s="49"/>
    </row>
    <row r="167" spans="1:50" ht="15" customHeight="1">
      <c r="A167" s="38"/>
      <c r="B167" s="53"/>
      <c r="C167" s="39"/>
      <c r="D167" s="40"/>
      <c r="E167" s="40"/>
      <c r="F167" s="41"/>
      <c r="G167" s="41"/>
      <c r="H167" s="41"/>
      <c r="I167" s="41"/>
      <c r="J167" s="41"/>
      <c r="K167" s="41"/>
      <c r="L167" s="41"/>
      <c r="M167" s="42"/>
      <c r="N167" s="42"/>
      <c r="O167" s="42"/>
      <c r="P167" s="43"/>
      <c r="Q167" s="41"/>
      <c r="R167" s="41"/>
      <c r="S167" s="41"/>
      <c r="T167" s="41"/>
      <c r="U167" s="44"/>
      <c r="V167" s="44"/>
      <c r="W167" s="44"/>
      <c r="X167" s="44"/>
      <c r="Y167" s="44"/>
      <c r="Z167" s="44"/>
      <c r="AA167" s="44"/>
      <c r="AB167" s="44"/>
      <c r="AC167" s="44"/>
      <c r="AD167" s="45"/>
      <c r="AE167" s="45"/>
      <c r="AF167" s="45"/>
      <c r="AG167" s="45"/>
      <c r="AH167" s="44"/>
      <c r="AI167" s="44"/>
      <c r="AJ167" s="44"/>
      <c r="AK167" s="45"/>
      <c r="AL167" s="45"/>
      <c r="AM167" s="45"/>
      <c r="AN167" s="45"/>
      <c r="AO167" s="45"/>
      <c r="AP167" s="46"/>
      <c r="AQ167" s="55"/>
      <c r="AR167" s="55"/>
      <c r="AS167" s="46"/>
      <c r="AT167" s="46"/>
      <c r="AU167" s="46"/>
      <c r="AV167" s="48"/>
      <c r="AW167" s="49"/>
      <c r="AX167" s="49"/>
    </row>
    <row r="168" spans="1:50" ht="15" customHeight="1">
      <c r="A168" s="38"/>
      <c r="B168" s="56"/>
      <c r="C168" s="39"/>
      <c r="D168" s="40"/>
      <c r="E168" s="40"/>
      <c r="F168" s="41"/>
      <c r="G168" s="41"/>
      <c r="H168" s="41"/>
      <c r="I168" s="41"/>
      <c r="J168" s="41"/>
      <c r="K168" s="41"/>
      <c r="L168" s="41"/>
      <c r="M168" s="42"/>
      <c r="N168" s="42"/>
      <c r="O168" s="42"/>
      <c r="P168" s="43"/>
      <c r="Q168" s="41"/>
      <c r="R168" s="41"/>
      <c r="S168" s="41"/>
      <c r="T168" s="41"/>
      <c r="U168" s="44"/>
      <c r="V168" s="44"/>
      <c r="W168" s="44"/>
      <c r="X168" s="44"/>
      <c r="Y168" s="44"/>
      <c r="Z168" s="44"/>
      <c r="AA168" s="44"/>
      <c r="AB168" s="44"/>
      <c r="AC168" s="44"/>
      <c r="AD168" s="45"/>
      <c r="AE168" s="45"/>
      <c r="AF168" s="45"/>
      <c r="AG168" s="45"/>
      <c r="AH168" s="44"/>
      <c r="AI168" s="44"/>
      <c r="AJ168" s="44"/>
      <c r="AK168" s="45"/>
      <c r="AL168" s="45"/>
      <c r="AM168" s="45"/>
      <c r="AN168" s="45"/>
      <c r="AO168" s="45"/>
      <c r="AP168" s="46"/>
      <c r="AQ168" s="55"/>
      <c r="AR168" s="55"/>
      <c r="AS168" s="46"/>
      <c r="AT168" s="46"/>
      <c r="AU168" s="46"/>
      <c r="AV168" s="48"/>
      <c r="AW168" s="49"/>
      <c r="AX168" s="49"/>
    </row>
    <row r="169" spans="1:50" ht="15" customHeight="1">
      <c r="A169" s="38"/>
      <c r="B169" s="56"/>
      <c r="C169" s="39"/>
      <c r="D169" s="40"/>
      <c r="E169" s="40"/>
      <c r="F169" s="41"/>
      <c r="G169" s="41"/>
      <c r="H169" s="41"/>
      <c r="I169" s="41"/>
      <c r="J169" s="41"/>
      <c r="K169" s="41"/>
      <c r="L169" s="41"/>
      <c r="M169" s="42"/>
      <c r="N169" s="42"/>
      <c r="O169" s="42"/>
      <c r="P169" s="43"/>
      <c r="Q169" s="41"/>
      <c r="R169" s="41"/>
      <c r="S169" s="41"/>
      <c r="T169" s="41"/>
      <c r="U169" s="44"/>
      <c r="V169" s="44"/>
      <c r="W169" s="44"/>
      <c r="X169" s="44"/>
      <c r="Y169" s="44"/>
      <c r="Z169" s="44"/>
      <c r="AA169" s="44"/>
      <c r="AB169" s="44"/>
      <c r="AC169" s="44"/>
      <c r="AD169" s="45"/>
      <c r="AE169" s="45"/>
      <c r="AF169" s="45"/>
      <c r="AG169" s="45"/>
      <c r="AH169" s="44"/>
      <c r="AI169" s="44"/>
      <c r="AJ169" s="44"/>
      <c r="AK169" s="45"/>
      <c r="AL169" s="45"/>
      <c r="AM169" s="45"/>
      <c r="AN169" s="45"/>
      <c r="AO169" s="45"/>
      <c r="AP169" s="46"/>
      <c r="AQ169" s="55"/>
      <c r="AR169" s="55"/>
      <c r="AS169" s="46"/>
      <c r="AT169" s="46"/>
      <c r="AU169" s="46"/>
      <c r="AV169" s="48"/>
      <c r="AW169" s="49"/>
      <c r="AX169" s="49"/>
    </row>
    <row r="170" spans="1:50" ht="15" customHeight="1">
      <c r="A170" s="38"/>
      <c r="B170" s="56"/>
      <c r="C170" s="39"/>
      <c r="D170" s="40"/>
      <c r="E170" s="40"/>
      <c r="F170" s="41"/>
      <c r="G170" s="41"/>
      <c r="H170" s="41"/>
      <c r="I170" s="41"/>
      <c r="J170" s="41"/>
      <c r="K170" s="41"/>
      <c r="L170" s="41"/>
      <c r="M170" s="42"/>
      <c r="N170" s="42"/>
      <c r="O170" s="42"/>
      <c r="P170" s="43"/>
      <c r="Q170" s="41"/>
      <c r="R170" s="41"/>
      <c r="S170" s="41"/>
      <c r="T170" s="41"/>
      <c r="U170" s="44"/>
      <c r="V170" s="44"/>
      <c r="W170" s="44"/>
      <c r="X170" s="44"/>
      <c r="Y170" s="44"/>
      <c r="Z170" s="44"/>
      <c r="AA170" s="44"/>
      <c r="AB170" s="44"/>
      <c r="AC170" s="44"/>
      <c r="AD170" s="45"/>
      <c r="AE170" s="45"/>
      <c r="AF170" s="45"/>
      <c r="AG170" s="45"/>
      <c r="AH170" s="44"/>
      <c r="AI170" s="44"/>
      <c r="AJ170" s="44"/>
      <c r="AK170" s="45"/>
      <c r="AL170" s="45"/>
      <c r="AM170" s="45"/>
      <c r="AN170" s="45"/>
      <c r="AO170" s="45"/>
      <c r="AP170" s="46"/>
      <c r="AQ170" s="55"/>
      <c r="AR170" s="55"/>
      <c r="AS170" s="46"/>
      <c r="AT170" s="46"/>
      <c r="AU170" s="46"/>
      <c r="AV170" s="48"/>
      <c r="AW170" s="49"/>
      <c r="AX170" s="49"/>
    </row>
    <row r="171" spans="1:50" ht="15" customHeight="1">
      <c r="A171" s="38"/>
      <c r="B171" s="56"/>
      <c r="C171" s="39"/>
      <c r="D171" s="40"/>
      <c r="E171" s="40"/>
      <c r="F171" s="41"/>
      <c r="G171" s="41"/>
      <c r="H171" s="41"/>
      <c r="I171" s="41"/>
      <c r="J171" s="41"/>
      <c r="K171" s="41"/>
      <c r="L171" s="41"/>
      <c r="M171" s="42"/>
      <c r="N171" s="42"/>
      <c r="O171" s="42"/>
      <c r="P171" s="43"/>
      <c r="Q171" s="41"/>
      <c r="R171" s="41"/>
      <c r="S171" s="41"/>
      <c r="T171" s="41"/>
      <c r="U171" s="44"/>
      <c r="V171" s="44"/>
      <c r="W171" s="44"/>
      <c r="X171" s="44"/>
      <c r="Y171" s="44"/>
      <c r="Z171" s="44"/>
      <c r="AA171" s="44"/>
      <c r="AB171" s="44"/>
      <c r="AC171" s="44"/>
      <c r="AD171" s="45"/>
      <c r="AE171" s="45"/>
      <c r="AF171" s="45"/>
      <c r="AG171" s="45"/>
      <c r="AH171" s="44"/>
      <c r="AI171" s="44"/>
      <c r="AJ171" s="44"/>
      <c r="AK171" s="45"/>
      <c r="AL171" s="45"/>
      <c r="AM171" s="45"/>
      <c r="AN171" s="45"/>
      <c r="AO171" s="45"/>
      <c r="AP171" s="46"/>
      <c r="AQ171" s="55"/>
      <c r="AR171" s="55"/>
      <c r="AS171" s="46"/>
      <c r="AT171" s="46"/>
      <c r="AU171" s="46"/>
      <c r="AV171" s="48"/>
      <c r="AW171" s="49"/>
      <c r="AX171" s="49"/>
    </row>
    <row r="172" spans="1:50" ht="15" customHeight="1">
      <c r="A172" s="38"/>
      <c r="B172" s="39" t="s">
        <v>170</v>
      </c>
      <c r="C172" s="39"/>
      <c r="D172" s="40"/>
      <c r="E172" s="40"/>
      <c r="F172" s="41"/>
      <c r="G172" s="41"/>
      <c r="H172" s="41"/>
      <c r="I172" s="41"/>
      <c r="J172" s="41"/>
      <c r="K172" s="41"/>
      <c r="L172" s="41"/>
      <c r="M172" s="41"/>
      <c r="N172" s="41"/>
      <c r="O172" s="41"/>
      <c r="P172" s="43"/>
      <c r="Q172" s="41"/>
      <c r="R172" s="41"/>
      <c r="S172" s="41"/>
      <c r="T172" s="41"/>
      <c r="U172" s="44"/>
      <c r="V172" s="44"/>
      <c r="W172" s="44"/>
      <c r="X172" s="44"/>
      <c r="Y172" s="44"/>
      <c r="Z172" s="44"/>
      <c r="AA172" s="44"/>
      <c r="AB172" s="44"/>
      <c r="AC172" s="44"/>
      <c r="AD172" s="45" t="e">
        <f>AVERAGE(AD127:AD171)</f>
        <v>#DIV/0!</v>
      </c>
      <c r="AE172" s="45"/>
      <c r="AF172" s="45"/>
      <c r="AG172" s="45"/>
      <c r="AH172" s="44" t="e">
        <f t="shared" ref="AH172:AJ172" si="34">AVERAGE(AH127:AH171)</f>
        <v>#DIV/0!</v>
      </c>
      <c r="AI172" s="44" t="e">
        <f t="shared" si="34"/>
        <v>#DIV/0!</v>
      </c>
      <c r="AJ172" s="44" t="e">
        <f t="shared" si="34"/>
        <v>#DIV/0!</v>
      </c>
      <c r="AK172" s="45"/>
      <c r="AL172" s="45"/>
      <c r="AM172" s="45"/>
      <c r="AN172" s="45"/>
      <c r="AO172" s="45"/>
      <c r="AP172" s="46"/>
      <c r="AQ172" s="50"/>
      <c r="AR172" s="50"/>
      <c r="AS172" s="46"/>
      <c r="AT172" s="46"/>
      <c r="AU172" s="46"/>
      <c r="AV172" s="48">
        <v>0.9</v>
      </c>
      <c r="AW172" s="49">
        <v>100</v>
      </c>
      <c r="AX172" s="49">
        <v>6</v>
      </c>
    </row>
    <row r="173" spans="1:50" ht="27.75" customHeight="1">
      <c r="A173" s="57"/>
      <c r="B173" s="58"/>
      <c r="C173" s="59"/>
      <c r="D173" s="60"/>
      <c r="E173" s="61"/>
      <c r="F173" s="62">
        <f t="shared" ref="F173:AC173" si="35">SUM(F10:F171)</f>
        <v>30406</v>
      </c>
      <c r="G173" s="62">
        <f t="shared" si="35"/>
        <v>5289.1917960464052</v>
      </c>
      <c r="H173" s="62">
        <f t="shared" si="35"/>
        <v>0</v>
      </c>
      <c r="I173" s="62">
        <f t="shared" si="35"/>
        <v>30.450048719973239</v>
      </c>
      <c r="J173" s="62">
        <f t="shared" si="35"/>
        <v>38434.358155233618</v>
      </c>
      <c r="K173" s="62">
        <f t="shared" si="35"/>
        <v>74160</v>
      </c>
      <c r="L173" s="62">
        <f t="shared" si="35"/>
        <v>74160</v>
      </c>
      <c r="M173" s="62">
        <f t="shared" si="35"/>
        <v>0</v>
      </c>
      <c r="N173" s="62">
        <f t="shared" si="35"/>
        <v>172</v>
      </c>
      <c r="O173" s="62">
        <f t="shared" si="35"/>
        <v>686</v>
      </c>
      <c r="P173" s="62">
        <f t="shared" si="35"/>
        <v>1</v>
      </c>
      <c r="Q173" s="62">
        <f t="shared" si="35"/>
        <v>0</v>
      </c>
      <c r="R173" s="62">
        <f t="shared" si="35"/>
        <v>328.46719221389185</v>
      </c>
      <c r="S173" s="62">
        <f t="shared" si="35"/>
        <v>4960.7246038325138</v>
      </c>
      <c r="T173" s="62">
        <f t="shared" si="35"/>
        <v>9.000014400023062</v>
      </c>
      <c r="U173" s="62">
        <f t="shared" si="35"/>
        <v>720.00115200184496</v>
      </c>
      <c r="V173" s="62">
        <f t="shared" si="35"/>
        <v>0</v>
      </c>
      <c r="W173" s="62">
        <f t="shared" si="35"/>
        <v>1428.0022848036592</v>
      </c>
      <c r="X173" s="62">
        <f t="shared" si="35"/>
        <v>0</v>
      </c>
      <c r="Y173" s="62">
        <f t="shared" si="35"/>
        <v>2520.1206988661083</v>
      </c>
      <c r="Z173" s="62">
        <f t="shared" si="35"/>
        <v>30.450048719973239</v>
      </c>
      <c r="AA173" s="62">
        <f t="shared" si="35"/>
        <v>600.00096000153746</v>
      </c>
      <c r="AB173" s="62">
        <f t="shared" si="35"/>
        <v>0</v>
      </c>
      <c r="AC173" s="62">
        <f t="shared" si="35"/>
        <v>0</v>
      </c>
      <c r="AD173" s="63">
        <f t="shared" ref="AD173:AO173" si="36">+AVERAGE(AD44:AD65,AD66:AD84,AD86:AD125,AD127:AD171)</f>
        <v>0.92616443796326919</v>
      </c>
      <c r="AE173" s="63">
        <f t="shared" si="36"/>
        <v>0.38376225490196075</v>
      </c>
      <c r="AF173" s="63">
        <f t="shared" si="36"/>
        <v>0.86280796438774365</v>
      </c>
      <c r="AG173" s="63">
        <f t="shared" si="36"/>
        <v>0.38376225490196075</v>
      </c>
      <c r="AH173" s="62">
        <f t="shared" si="36"/>
        <v>152.54476457639069</v>
      </c>
      <c r="AI173" s="62">
        <f t="shared" si="36"/>
        <v>156.44044579246452</v>
      </c>
      <c r="AJ173" s="62">
        <f t="shared" si="36"/>
        <v>9.8127991949173463</v>
      </c>
      <c r="AK173" s="63">
        <f t="shared" si="36"/>
        <v>0</v>
      </c>
      <c r="AL173" s="63">
        <f t="shared" si="36"/>
        <v>5.3354722307781877E-2</v>
      </c>
      <c r="AM173" s="63">
        <f t="shared" si="36"/>
        <v>0.29958645416280644</v>
      </c>
      <c r="AN173" s="63">
        <f t="shared" si="36"/>
        <v>5.923492835405459E-2</v>
      </c>
      <c r="AO173" s="63">
        <f t="shared" si="36"/>
        <v>0.35252977752829828</v>
      </c>
      <c r="AP173" s="64"/>
      <c r="AQ173" s="65"/>
      <c r="AR173" s="64"/>
      <c r="AS173" s="64"/>
      <c r="AT173" s="64"/>
      <c r="AU173" s="64"/>
      <c r="AV173" s="64"/>
      <c r="AW173" s="64"/>
      <c r="AX173" s="64"/>
    </row>
    <row r="174" spans="1:50" ht="12" customHeight="1">
      <c r="A174" s="17"/>
      <c r="B174" s="18"/>
      <c r="C174" s="18"/>
      <c r="D174" s="6"/>
      <c r="E174" s="6"/>
      <c r="F174" s="18"/>
      <c r="G174" s="18"/>
      <c r="H174" s="18"/>
      <c r="I174" s="21"/>
      <c r="J174" s="18"/>
      <c r="K174" s="18"/>
      <c r="L174" s="17"/>
      <c r="M174" s="18"/>
      <c r="N174" s="18"/>
      <c r="O174" s="18"/>
      <c r="P174" s="18"/>
      <c r="Q174" s="509"/>
      <c r="R174" s="510"/>
      <c r="S174" s="510"/>
      <c r="T174" s="510"/>
      <c r="U174" s="509"/>
      <c r="V174" s="510"/>
      <c r="W174" s="510"/>
      <c r="X174" s="510"/>
      <c r="Y174" s="510"/>
      <c r="Z174" s="510"/>
      <c r="AA174" s="17"/>
      <c r="AB174" s="17"/>
      <c r="AC174" s="17"/>
      <c r="AD174" s="18"/>
      <c r="AE174" s="18"/>
      <c r="AF174" s="18"/>
      <c r="AG174" s="18"/>
      <c r="AH174" s="18"/>
      <c r="AI174" s="18"/>
      <c r="AJ174" s="18"/>
      <c r="AK174" s="18"/>
      <c r="AL174" s="18"/>
      <c r="AM174" s="18"/>
      <c r="AN174" s="21"/>
      <c r="AO174" s="21"/>
      <c r="AP174" s="21"/>
      <c r="AQ174" s="22"/>
      <c r="AR174" s="21"/>
      <c r="AS174" s="21"/>
      <c r="AT174" s="21"/>
      <c r="AU174" s="21"/>
      <c r="AV174" s="21"/>
      <c r="AW174" s="21"/>
      <c r="AX174" s="21"/>
    </row>
    <row r="175" spans="1:50" ht="12" customHeight="1">
      <c r="A175" s="17"/>
      <c r="B175" s="18"/>
      <c r="C175" s="18"/>
      <c r="D175" s="6"/>
      <c r="E175" s="6"/>
      <c r="F175" s="18"/>
      <c r="G175" s="18"/>
      <c r="H175" s="18"/>
      <c r="I175" s="21"/>
      <c r="J175" s="18"/>
      <c r="K175" s="18"/>
      <c r="L175" s="17"/>
      <c r="M175" s="18"/>
      <c r="N175" s="18"/>
      <c r="O175" s="18"/>
      <c r="P175" s="18"/>
      <c r="Q175" s="18"/>
      <c r="R175" s="18"/>
      <c r="S175" s="66"/>
      <c r="T175" s="66"/>
      <c r="U175" s="18"/>
      <c r="V175" s="18"/>
      <c r="W175" s="18"/>
      <c r="X175" s="18"/>
      <c r="Y175" s="18"/>
      <c r="Z175" s="18"/>
      <c r="AA175" s="18"/>
      <c r="AB175" s="18"/>
      <c r="AC175" s="18"/>
      <c r="AD175" s="18"/>
      <c r="AE175" s="18"/>
      <c r="AF175" s="18"/>
      <c r="AG175" s="18"/>
      <c r="AH175" s="18"/>
      <c r="AI175" s="18"/>
      <c r="AJ175" s="18"/>
      <c r="AK175" s="18"/>
      <c r="AL175" s="18"/>
      <c r="AM175" s="18"/>
      <c r="AN175" s="21"/>
      <c r="AO175" s="21"/>
      <c r="AP175" s="21"/>
      <c r="AQ175" s="22"/>
      <c r="AR175" s="21"/>
      <c r="AS175" s="21"/>
      <c r="AT175" s="21"/>
      <c r="AU175" s="21"/>
      <c r="AV175" s="21"/>
      <c r="AW175" s="21"/>
      <c r="AX175" s="21"/>
    </row>
    <row r="176" spans="1:50" ht="12" customHeight="1">
      <c r="A176" s="17"/>
      <c r="B176" s="18"/>
      <c r="C176" s="18"/>
      <c r="D176" s="6"/>
      <c r="E176" s="6"/>
      <c r="F176" s="18"/>
      <c r="G176" s="18"/>
      <c r="H176" s="18"/>
      <c r="I176" s="21"/>
      <c r="J176" s="18"/>
      <c r="K176" s="18"/>
      <c r="L176" s="17"/>
      <c r="M176" s="18"/>
      <c r="N176" s="18"/>
      <c r="O176" s="18"/>
      <c r="P176" s="18"/>
      <c r="Q176" s="18"/>
      <c r="R176" s="18"/>
      <c r="S176" s="66"/>
      <c r="T176" s="66"/>
      <c r="U176" s="18"/>
      <c r="V176" s="18"/>
      <c r="W176" s="18"/>
      <c r="X176" s="18"/>
      <c r="Y176" s="18"/>
      <c r="Z176" s="18"/>
      <c r="AA176" s="18"/>
      <c r="AB176" s="18"/>
      <c r="AC176" s="18"/>
      <c r="AD176" s="18"/>
      <c r="AE176" s="18"/>
      <c r="AF176" s="18"/>
      <c r="AG176" s="18"/>
      <c r="AH176" s="18"/>
      <c r="AI176" s="18"/>
      <c r="AJ176" s="18"/>
      <c r="AK176" s="18"/>
      <c r="AL176" s="18"/>
      <c r="AM176" s="18"/>
      <c r="AN176" s="21"/>
      <c r="AO176" s="21"/>
      <c r="AP176" s="21"/>
      <c r="AQ176" s="22"/>
      <c r="AR176" s="21"/>
      <c r="AS176" s="21"/>
      <c r="AT176" s="21"/>
      <c r="AU176" s="21"/>
      <c r="AV176" s="21"/>
      <c r="AW176" s="21"/>
      <c r="AX176" s="21"/>
    </row>
    <row r="177" spans="1:50" ht="12" customHeight="1">
      <c r="A177" s="17"/>
      <c r="B177" s="18"/>
      <c r="C177" s="18"/>
      <c r="D177" s="6"/>
      <c r="E177" s="6"/>
      <c r="F177" s="18"/>
      <c r="G177" s="18"/>
      <c r="H177" s="18"/>
      <c r="I177" s="21"/>
      <c r="J177" s="18"/>
      <c r="K177" s="18"/>
      <c r="L177" s="17"/>
      <c r="M177" s="18"/>
      <c r="N177" s="18"/>
      <c r="O177" s="18"/>
      <c r="P177" s="18"/>
      <c r="Q177" s="18"/>
      <c r="R177" s="18"/>
      <c r="S177" s="66"/>
      <c r="T177" s="66"/>
      <c r="U177" s="18"/>
      <c r="V177" s="18"/>
      <c r="W177" s="18"/>
      <c r="X177" s="18"/>
      <c r="Y177" s="18"/>
      <c r="Z177" s="18"/>
      <c r="AA177" s="18"/>
      <c r="AB177" s="18"/>
      <c r="AC177" s="18"/>
      <c r="AD177" s="18"/>
      <c r="AE177" s="18"/>
      <c r="AF177" s="18"/>
      <c r="AG177" s="18"/>
      <c r="AH177" s="18"/>
      <c r="AI177" s="18"/>
      <c r="AJ177" s="18"/>
      <c r="AK177" s="18"/>
      <c r="AL177" s="18"/>
      <c r="AM177" s="18"/>
      <c r="AN177" s="21"/>
      <c r="AO177" s="21"/>
      <c r="AP177" s="21"/>
      <c r="AQ177" s="22"/>
      <c r="AR177" s="21"/>
      <c r="AS177" s="21"/>
      <c r="AT177" s="21"/>
      <c r="AU177" s="21"/>
      <c r="AV177" s="21"/>
      <c r="AW177" s="21"/>
      <c r="AX177" s="21"/>
    </row>
    <row r="178" spans="1:50" ht="12" customHeight="1">
      <c r="A178" s="17"/>
      <c r="B178" s="18"/>
      <c r="C178" s="18"/>
      <c r="D178" s="6"/>
      <c r="E178" s="6"/>
      <c r="F178" s="18"/>
      <c r="G178" s="18"/>
      <c r="H178" s="18"/>
      <c r="I178" s="21"/>
      <c r="J178" s="18"/>
      <c r="K178" s="18"/>
      <c r="L178" s="17"/>
      <c r="M178" s="18"/>
      <c r="N178" s="18"/>
      <c r="O178" s="18"/>
      <c r="P178" s="18"/>
      <c r="Q178" s="18"/>
      <c r="R178" s="18"/>
      <c r="S178" s="66"/>
      <c r="T178" s="66"/>
      <c r="U178" s="18"/>
      <c r="V178" s="18"/>
      <c r="W178" s="18"/>
      <c r="X178" s="18"/>
      <c r="Y178" s="18"/>
      <c r="Z178" s="18"/>
      <c r="AA178" s="18"/>
      <c r="AB178" s="18"/>
      <c r="AC178" s="18"/>
      <c r="AD178" s="18"/>
      <c r="AE178" s="18"/>
      <c r="AF178" s="18"/>
      <c r="AG178" s="18"/>
      <c r="AH178" s="18"/>
      <c r="AI178" s="18"/>
      <c r="AJ178" s="18"/>
      <c r="AK178" s="18"/>
      <c r="AL178" s="18"/>
      <c r="AM178" s="18"/>
      <c r="AN178" s="21"/>
      <c r="AO178" s="21"/>
      <c r="AP178" s="21"/>
      <c r="AQ178" s="22"/>
      <c r="AR178" s="21"/>
      <c r="AS178" s="21"/>
      <c r="AT178" s="21"/>
      <c r="AU178" s="21"/>
      <c r="AV178" s="21"/>
      <c r="AW178" s="21"/>
      <c r="AX178" s="21"/>
    </row>
    <row r="179" spans="1:50" ht="12" customHeight="1">
      <c r="A179" s="17"/>
      <c r="B179" s="18"/>
      <c r="C179" s="18"/>
      <c r="D179" s="6"/>
      <c r="E179" s="6"/>
      <c r="F179" s="18"/>
      <c r="G179" s="18"/>
      <c r="H179" s="18"/>
      <c r="I179" s="21"/>
      <c r="J179" s="18"/>
      <c r="K179" s="18"/>
      <c r="L179" s="17"/>
      <c r="M179" s="18"/>
      <c r="N179" s="18"/>
      <c r="O179" s="18"/>
      <c r="P179" s="18"/>
      <c r="Q179" s="18"/>
      <c r="R179" s="18"/>
      <c r="S179" s="66"/>
      <c r="T179" s="66"/>
      <c r="U179" s="18"/>
      <c r="V179" s="18"/>
      <c r="W179" s="18"/>
      <c r="X179" s="18"/>
      <c r="Y179" s="18"/>
      <c r="Z179" s="18"/>
      <c r="AA179" s="18"/>
      <c r="AB179" s="18"/>
      <c r="AC179" s="18"/>
      <c r="AD179" s="18"/>
      <c r="AE179" s="18"/>
      <c r="AF179" s="18"/>
      <c r="AG179" s="18"/>
      <c r="AH179" s="18"/>
      <c r="AI179" s="18"/>
      <c r="AJ179" s="18"/>
      <c r="AK179" s="18"/>
      <c r="AL179" s="18"/>
      <c r="AM179" s="18"/>
      <c r="AN179" s="21"/>
      <c r="AO179" s="21"/>
      <c r="AP179" s="21"/>
      <c r="AQ179" s="22"/>
      <c r="AR179" s="21"/>
      <c r="AS179" s="21"/>
      <c r="AT179" s="21"/>
      <c r="AU179" s="21"/>
      <c r="AV179" s="21"/>
      <c r="AW179" s="21"/>
      <c r="AX179" s="21"/>
    </row>
    <row r="180" spans="1:50" ht="12" customHeight="1">
      <c r="A180" s="17"/>
      <c r="B180" s="18"/>
      <c r="C180" s="18"/>
      <c r="D180" s="6"/>
      <c r="E180" s="6"/>
      <c r="F180" s="18"/>
      <c r="G180" s="18"/>
      <c r="H180" s="18"/>
      <c r="I180" s="21"/>
      <c r="J180" s="18"/>
      <c r="K180" s="18"/>
      <c r="L180" s="17"/>
      <c r="M180" s="18"/>
      <c r="N180" s="18"/>
      <c r="O180" s="18"/>
      <c r="P180" s="18"/>
      <c r="Q180" s="18"/>
      <c r="R180" s="18"/>
      <c r="S180" s="66"/>
      <c r="T180" s="66"/>
      <c r="U180" s="18"/>
      <c r="V180" s="18"/>
      <c r="W180" s="18"/>
      <c r="X180" s="18"/>
      <c r="Y180" s="18"/>
      <c r="Z180" s="18"/>
      <c r="AA180" s="18"/>
      <c r="AB180" s="18"/>
      <c r="AC180" s="18"/>
      <c r="AD180" s="18"/>
      <c r="AE180" s="18"/>
      <c r="AF180" s="18"/>
      <c r="AG180" s="18"/>
      <c r="AH180" s="18"/>
      <c r="AI180" s="18"/>
      <c r="AJ180" s="18"/>
      <c r="AK180" s="18"/>
      <c r="AL180" s="18"/>
      <c r="AM180" s="18"/>
      <c r="AN180" s="21"/>
      <c r="AO180" s="21"/>
      <c r="AP180" s="21"/>
      <c r="AQ180" s="22"/>
      <c r="AR180" s="21"/>
      <c r="AS180" s="21"/>
      <c r="AT180" s="21"/>
      <c r="AU180" s="21"/>
      <c r="AV180" s="21"/>
      <c r="AW180" s="21"/>
      <c r="AX180" s="21"/>
    </row>
    <row r="181" spans="1:50" ht="12" customHeight="1">
      <c r="A181" s="17"/>
      <c r="B181" s="18"/>
      <c r="C181" s="18"/>
      <c r="D181" s="6"/>
      <c r="E181" s="6"/>
      <c r="F181" s="18"/>
      <c r="G181" s="18"/>
      <c r="H181" s="18"/>
      <c r="I181" s="21"/>
      <c r="J181" s="18"/>
      <c r="K181" s="18"/>
      <c r="L181" s="17"/>
      <c r="M181" s="18"/>
      <c r="N181" s="18"/>
      <c r="O181" s="18"/>
      <c r="P181" s="18"/>
      <c r="Q181" s="18"/>
      <c r="R181" s="18"/>
      <c r="S181" s="66"/>
      <c r="T181" s="66"/>
      <c r="U181" s="18"/>
      <c r="V181" s="18"/>
      <c r="W181" s="18"/>
      <c r="X181" s="18"/>
      <c r="Y181" s="18"/>
      <c r="Z181" s="18"/>
      <c r="AA181" s="18"/>
      <c r="AB181" s="18"/>
      <c r="AC181" s="18"/>
      <c r="AD181" s="18"/>
      <c r="AE181" s="18"/>
      <c r="AF181" s="18"/>
      <c r="AG181" s="18"/>
      <c r="AH181" s="18"/>
      <c r="AI181" s="18"/>
      <c r="AJ181" s="18"/>
      <c r="AK181" s="18"/>
      <c r="AL181" s="18"/>
      <c r="AM181" s="18"/>
      <c r="AN181" s="21"/>
      <c r="AO181" s="21"/>
      <c r="AP181" s="21"/>
      <c r="AQ181" s="22"/>
      <c r="AR181" s="21"/>
      <c r="AS181" s="21"/>
      <c r="AT181" s="21"/>
      <c r="AU181" s="21"/>
      <c r="AV181" s="21"/>
      <c r="AW181" s="21"/>
      <c r="AX181" s="21"/>
    </row>
    <row r="182" spans="1:50" ht="12" customHeight="1">
      <c r="A182" s="17"/>
      <c r="B182" s="18"/>
      <c r="C182" s="18"/>
      <c r="D182" s="6"/>
      <c r="E182" s="6"/>
      <c r="F182" s="18"/>
      <c r="G182" s="18"/>
      <c r="H182" s="18"/>
      <c r="I182" s="21"/>
      <c r="J182" s="18"/>
      <c r="K182" s="18"/>
      <c r="L182" s="17"/>
      <c r="M182" s="18"/>
      <c r="N182" s="18"/>
      <c r="O182" s="18"/>
      <c r="P182" s="18"/>
      <c r="Q182" s="18"/>
      <c r="R182" s="18"/>
      <c r="S182" s="66"/>
      <c r="T182" s="66"/>
      <c r="U182" s="18"/>
      <c r="V182" s="18"/>
      <c r="W182" s="18"/>
      <c r="X182" s="18"/>
      <c r="Y182" s="18"/>
      <c r="Z182" s="18"/>
      <c r="AA182" s="18"/>
      <c r="AB182" s="18"/>
      <c r="AC182" s="18"/>
      <c r="AD182" s="18"/>
      <c r="AE182" s="18"/>
      <c r="AF182" s="18"/>
      <c r="AG182" s="18"/>
      <c r="AH182" s="18"/>
      <c r="AI182" s="18"/>
      <c r="AJ182" s="18"/>
      <c r="AK182" s="18"/>
      <c r="AL182" s="18"/>
      <c r="AM182" s="18"/>
      <c r="AN182" s="21"/>
      <c r="AO182" s="21"/>
      <c r="AP182" s="21"/>
      <c r="AQ182" s="22"/>
      <c r="AR182" s="21"/>
      <c r="AS182" s="21"/>
      <c r="AT182" s="21"/>
      <c r="AU182" s="21"/>
      <c r="AV182" s="21"/>
      <c r="AW182" s="21"/>
      <c r="AX182" s="21"/>
    </row>
    <row r="183" spans="1:50" ht="12" customHeight="1">
      <c r="A183" s="17"/>
      <c r="B183" s="18"/>
      <c r="C183" s="18"/>
      <c r="D183" s="6"/>
      <c r="E183" s="6"/>
      <c r="F183" s="18"/>
      <c r="G183" s="18"/>
      <c r="H183" s="18"/>
      <c r="I183" s="21"/>
      <c r="J183" s="18"/>
      <c r="K183" s="18"/>
      <c r="L183" s="17"/>
      <c r="M183" s="18"/>
      <c r="N183" s="18"/>
      <c r="O183" s="18"/>
      <c r="P183" s="18"/>
      <c r="Q183" s="18"/>
      <c r="R183" s="18"/>
      <c r="S183" s="66"/>
      <c r="T183" s="66"/>
      <c r="U183" s="18"/>
      <c r="V183" s="18"/>
      <c r="W183" s="18"/>
      <c r="X183" s="18"/>
      <c r="Y183" s="18"/>
      <c r="Z183" s="18"/>
      <c r="AA183" s="18"/>
      <c r="AB183" s="18"/>
      <c r="AC183" s="18"/>
      <c r="AD183" s="18"/>
      <c r="AE183" s="18"/>
      <c r="AF183" s="18"/>
      <c r="AG183" s="18"/>
      <c r="AH183" s="18"/>
      <c r="AI183" s="18"/>
      <c r="AJ183" s="18"/>
      <c r="AK183" s="18"/>
      <c r="AL183" s="18"/>
      <c r="AM183" s="18"/>
      <c r="AN183" s="21"/>
      <c r="AO183" s="21"/>
      <c r="AP183" s="21"/>
      <c r="AQ183" s="22"/>
      <c r="AR183" s="21"/>
      <c r="AS183" s="21"/>
      <c r="AT183" s="21"/>
      <c r="AU183" s="21"/>
      <c r="AV183" s="21"/>
      <c r="AW183" s="21"/>
      <c r="AX183" s="21"/>
    </row>
    <row r="184" spans="1:50" ht="12" customHeight="1">
      <c r="A184" s="17"/>
      <c r="B184" s="18"/>
      <c r="C184" s="18"/>
      <c r="D184" s="6"/>
      <c r="E184" s="6"/>
      <c r="F184" s="18"/>
      <c r="G184" s="18"/>
      <c r="H184" s="18"/>
      <c r="I184" s="21"/>
      <c r="J184" s="18"/>
      <c r="K184" s="18"/>
      <c r="L184" s="17"/>
      <c r="M184" s="18"/>
      <c r="N184" s="18"/>
      <c r="O184" s="18"/>
      <c r="P184" s="18"/>
      <c r="Q184" s="18"/>
      <c r="R184" s="18"/>
      <c r="S184" s="66"/>
      <c r="T184" s="66"/>
      <c r="U184" s="18"/>
      <c r="V184" s="18"/>
      <c r="W184" s="18"/>
      <c r="X184" s="18"/>
      <c r="Y184" s="18"/>
      <c r="Z184" s="18"/>
      <c r="AA184" s="18"/>
      <c r="AB184" s="18"/>
      <c r="AC184" s="18"/>
      <c r="AD184" s="18"/>
      <c r="AE184" s="18"/>
      <c r="AF184" s="18"/>
      <c r="AG184" s="18"/>
      <c r="AH184" s="18"/>
      <c r="AI184" s="18"/>
      <c r="AJ184" s="18"/>
      <c r="AK184" s="18"/>
      <c r="AL184" s="18"/>
      <c r="AM184" s="18"/>
      <c r="AN184" s="21"/>
      <c r="AO184" s="21"/>
      <c r="AP184" s="21"/>
      <c r="AQ184" s="22"/>
      <c r="AR184" s="21"/>
      <c r="AS184" s="21"/>
      <c r="AT184" s="21"/>
      <c r="AU184" s="21"/>
      <c r="AV184" s="21"/>
      <c r="AW184" s="21"/>
      <c r="AX184" s="21"/>
    </row>
    <row r="185" spans="1:50" ht="12" customHeight="1">
      <c r="A185" s="17"/>
      <c r="B185" s="18"/>
      <c r="C185" s="18"/>
      <c r="D185" s="6"/>
      <c r="E185" s="6"/>
      <c r="F185" s="18"/>
      <c r="G185" s="18"/>
      <c r="H185" s="18"/>
      <c r="I185" s="21"/>
      <c r="J185" s="18"/>
      <c r="K185" s="18"/>
      <c r="L185" s="17"/>
      <c r="M185" s="18"/>
      <c r="N185" s="18"/>
      <c r="O185" s="18"/>
      <c r="P185" s="18"/>
      <c r="Q185" s="18"/>
      <c r="R185" s="18"/>
      <c r="S185" s="66"/>
      <c r="T185" s="66"/>
      <c r="U185" s="18"/>
      <c r="V185" s="18"/>
      <c r="W185" s="18"/>
      <c r="X185" s="18"/>
      <c r="Y185" s="18"/>
      <c r="Z185" s="18"/>
      <c r="AA185" s="18"/>
      <c r="AB185" s="18"/>
      <c r="AC185" s="18"/>
      <c r="AD185" s="18"/>
      <c r="AE185" s="18"/>
      <c r="AF185" s="18"/>
      <c r="AG185" s="18"/>
      <c r="AH185" s="18"/>
      <c r="AI185" s="18"/>
      <c r="AJ185" s="18"/>
      <c r="AK185" s="18"/>
      <c r="AL185" s="18"/>
      <c r="AM185" s="18"/>
      <c r="AN185" s="21"/>
      <c r="AO185" s="21"/>
      <c r="AP185" s="21"/>
      <c r="AQ185" s="22"/>
      <c r="AR185" s="21"/>
      <c r="AS185" s="21"/>
      <c r="AT185" s="21"/>
      <c r="AU185" s="21"/>
      <c r="AV185" s="21"/>
      <c r="AW185" s="21"/>
      <c r="AX185" s="21"/>
    </row>
    <row r="186" spans="1:50" ht="12" customHeight="1">
      <c r="A186" s="17"/>
      <c r="B186" s="18"/>
      <c r="C186" s="18"/>
      <c r="D186" s="6"/>
      <c r="E186" s="6"/>
      <c r="F186" s="18"/>
      <c r="G186" s="18"/>
      <c r="H186" s="18"/>
      <c r="I186" s="21"/>
      <c r="J186" s="18"/>
      <c r="K186" s="18"/>
      <c r="L186" s="17"/>
      <c r="M186" s="18"/>
      <c r="N186" s="18"/>
      <c r="O186" s="18"/>
      <c r="P186" s="18"/>
      <c r="Q186" s="18"/>
      <c r="R186" s="18"/>
      <c r="S186" s="66"/>
      <c r="T186" s="66"/>
      <c r="U186" s="18"/>
      <c r="V186" s="18"/>
      <c r="W186" s="18"/>
      <c r="X186" s="18"/>
      <c r="Y186" s="18"/>
      <c r="Z186" s="18"/>
      <c r="AA186" s="18"/>
      <c r="AB186" s="18"/>
      <c r="AC186" s="18"/>
      <c r="AD186" s="18"/>
      <c r="AE186" s="18"/>
      <c r="AF186" s="18"/>
      <c r="AG186" s="18"/>
      <c r="AH186" s="18"/>
      <c r="AI186" s="18"/>
      <c r="AJ186" s="18"/>
      <c r="AK186" s="18"/>
      <c r="AL186" s="18"/>
      <c r="AM186" s="18"/>
      <c r="AN186" s="21"/>
      <c r="AO186" s="21"/>
      <c r="AP186" s="21"/>
      <c r="AQ186" s="22"/>
      <c r="AR186" s="21"/>
      <c r="AS186" s="21"/>
      <c r="AT186" s="21"/>
      <c r="AU186" s="21"/>
      <c r="AV186" s="21"/>
      <c r="AW186" s="21"/>
      <c r="AX186" s="21"/>
    </row>
    <row r="187" spans="1:50" ht="12" customHeight="1">
      <c r="A187" s="17"/>
      <c r="B187" s="18"/>
      <c r="C187" s="18"/>
      <c r="D187" s="6"/>
      <c r="E187" s="6"/>
      <c r="F187" s="18"/>
      <c r="G187" s="18"/>
      <c r="H187" s="18"/>
      <c r="I187" s="21"/>
      <c r="J187" s="18"/>
      <c r="K187" s="18"/>
      <c r="L187" s="17"/>
      <c r="M187" s="18"/>
      <c r="N187" s="18"/>
      <c r="O187" s="18"/>
      <c r="P187" s="18"/>
      <c r="Q187" s="18"/>
      <c r="R187" s="18"/>
      <c r="S187" s="66"/>
      <c r="T187" s="66"/>
      <c r="U187" s="18"/>
      <c r="V187" s="18"/>
      <c r="W187" s="18"/>
      <c r="X187" s="18"/>
      <c r="Y187" s="18"/>
      <c r="Z187" s="18"/>
      <c r="AA187" s="18"/>
      <c r="AB187" s="18"/>
      <c r="AC187" s="18"/>
      <c r="AD187" s="18"/>
      <c r="AE187" s="18"/>
      <c r="AF187" s="18"/>
      <c r="AG187" s="18"/>
      <c r="AH187" s="18"/>
      <c r="AI187" s="18"/>
      <c r="AJ187" s="18"/>
      <c r="AK187" s="18"/>
      <c r="AL187" s="18"/>
      <c r="AM187" s="18"/>
      <c r="AN187" s="21"/>
      <c r="AO187" s="21"/>
      <c r="AP187" s="21"/>
      <c r="AQ187" s="22"/>
      <c r="AR187" s="21"/>
      <c r="AS187" s="21"/>
      <c r="AT187" s="21"/>
      <c r="AU187" s="21"/>
      <c r="AV187" s="21"/>
      <c r="AW187" s="21"/>
      <c r="AX187" s="21"/>
    </row>
    <row r="188" spans="1:50" ht="12" customHeight="1">
      <c r="A188" s="17"/>
      <c r="B188" s="18"/>
      <c r="C188" s="18"/>
      <c r="D188" s="6"/>
      <c r="E188" s="6"/>
      <c r="F188" s="18"/>
      <c r="G188" s="18"/>
      <c r="H188" s="18"/>
      <c r="I188" s="21"/>
      <c r="J188" s="18"/>
      <c r="K188" s="18"/>
      <c r="L188" s="17"/>
      <c r="M188" s="18"/>
      <c r="N188" s="18"/>
      <c r="O188" s="18"/>
      <c r="P188" s="18"/>
      <c r="Q188" s="18"/>
      <c r="R188" s="18"/>
      <c r="S188" s="66"/>
      <c r="T188" s="66"/>
      <c r="U188" s="18"/>
      <c r="V188" s="18"/>
      <c r="W188" s="18"/>
      <c r="X188" s="18"/>
      <c r="Y188" s="18"/>
      <c r="Z188" s="18"/>
      <c r="AA188" s="18"/>
      <c r="AB188" s="18"/>
      <c r="AC188" s="18"/>
      <c r="AD188" s="18"/>
      <c r="AE188" s="18"/>
      <c r="AF188" s="18"/>
      <c r="AG188" s="18"/>
      <c r="AH188" s="18"/>
      <c r="AI188" s="18"/>
      <c r="AJ188" s="18"/>
      <c r="AK188" s="18"/>
      <c r="AL188" s="18"/>
      <c r="AM188" s="18"/>
      <c r="AN188" s="21"/>
      <c r="AO188" s="21"/>
      <c r="AP188" s="21"/>
      <c r="AQ188" s="22"/>
      <c r="AR188" s="21"/>
      <c r="AS188" s="21"/>
      <c r="AT188" s="21"/>
      <c r="AU188" s="21"/>
      <c r="AV188" s="21"/>
      <c r="AW188" s="21"/>
      <c r="AX188" s="21"/>
    </row>
    <row r="189" spans="1:50" ht="12" customHeight="1">
      <c r="A189" s="17"/>
      <c r="B189" s="18"/>
      <c r="C189" s="18"/>
      <c r="D189" s="6"/>
      <c r="E189" s="6"/>
      <c r="F189" s="18"/>
      <c r="G189" s="18"/>
      <c r="H189" s="18"/>
      <c r="I189" s="21"/>
      <c r="J189" s="18"/>
      <c r="K189" s="18"/>
      <c r="L189" s="17"/>
      <c r="M189" s="18"/>
      <c r="N189" s="18"/>
      <c r="O189" s="18"/>
      <c r="P189" s="18"/>
      <c r="Q189" s="18"/>
      <c r="R189" s="18"/>
      <c r="S189" s="66"/>
      <c r="T189" s="66"/>
      <c r="U189" s="18"/>
      <c r="V189" s="18"/>
      <c r="W189" s="18"/>
      <c r="X189" s="18"/>
      <c r="Y189" s="18"/>
      <c r="Z189" s="18"/>
      <c r="AA189" s="18"/>
      <c r="AB189" s="18"/>
      <c r="AC189" s="18"/>
      <c r="AD189" s="18"/>
      <c r="AE189" s="18"/>
      <c r="AF189" s="18"/>
      <c r="AG189" s="18"/>
      <c r="AH189" s="18"/>
      <c r="AI189" s="18"/>
      <c r="AJ189" s="18"/>
      <c r="AK189" s="18"/>
      <c r="AL189" s="18"/>
      <c r="AM189" s="18"/>
      <c r="AN189" s="21"/>
      <c r="AO189" s="21"/>
      <c r="AP189" s="21"/>
      <c r="AQ189" s="22"/>
      <c r="AR189" s="21"/>
      <c r="AS189" s="21"/>
      <c r="AT189" s="21"/>
      <c r="AU189" s="21"/>
      <c r="AV189" s="21"/>
      <c r="AW189" s="21"/>
      <c r="AX189" s="21"/>
    </row>
    <row r="190" spans="1:50" ht="12" customHeight="1">
      <c r="A190" s="17"/>
      <c r="B190" s="18"/>
      <c r="C190" s="18"/>
      <c r="D190" s="6"/>
      <c r="E190" s="6"/>
      <c r="F190" s="18"/>
      <c r="G190" s="18"/>
      <c r="H190" s="18"/>
      <c r="I190" s="21"/>
      <c r="J190" s="18"/>
      <c r="K190" s="18"/>
      <c r="L190" s="17"/>
      <c r="M190" s="18"/>
      <c r="N190" s="18"/>
      <c r="O190" s="18"/>
      <c r="P190" s="18"/>
      <c r="Q190" s="18"/>
      <c r="R190" s="18"/>
      <c r="S190" s="66"/>
      <c r="T190" s="66"/>
      <c r="U190" s="18"/>
      <c r="V190" s="18"/>
      <c r="W190" s="18"/>
      <c r="X190" s="18"/>
      <c r="Y190" s="18"/>
      <c r="Z190" s="18"/>
      <c r="AA190" s="18"/>
      <c r="AB190" s="18"/>
      <c r="AC190" s="18"/>
      <c r="AD190" s="18"/>
      <c r="AE190" s="18"/>
      <c r="AF190" s="18"/>
      <c r="AG190" s="18"/>
      <c r="AH190" s="18"/>
      <c r="AI190" s="18"/>
      <c r="AJ190" s="18"/>
      <c r="AK190" s="18"/>
      <c r="AL190" s="18"/>
      <c r="AM190" s="18"/>
      <c r="AN190" s="21"/>
      <c r="AO190" s="21"/>
      <c r="AP190" s="21"/>
      <c r="AQ190" s="22"/>
      <c r="AR190" s="21"/>
      <c r="AS190" s="21"/>
      <c r="AT190" s="21"/>
      <c r="AU190" s="21"/>
      <c r="AV190" s="21"/>
      <c r="AW190" s="21"/>
      <c r="AX190" s="21"/>
    </row>
    <row r="191" spans="1:50" ht="12" customHeight="1">
      <c r="A191" s="17"/>
      <c r="B191" s="18"/>
      <c r="C191" s="18"/>
      <c r="D191" s="6"/>
      <c r="E191" s="6"/>
      <c r="F191" s="18"/>
      <c r="G191" s="18"/>
      <c r="H191" s="18"/>
      <c r="I191" s="21"/>
      <c r="J191" s="18"/>
      <c r="K191" s="18"/>
      <c r="L191" s="17"/>
      <c r="M191" s="18"/>
      <c r="N191" s="18"/>
      <c r="O191" s="18"/>
      <c r="P191" s="18"/>
      <c r="Q191" s="18"/>
      <c r="R191" s="18"/>
      <c r="S191" s="66"/>
      <c r="T191" s="66"/>
      <c r="U191" s="18"/>
      <c r="V191" s="18"/>
      <c r="W191" s="18"/>
      <c r="X191" s="18"/>
      <c r="Y191" s="18"/>
      <c r="Z191" s="18"/>
      <c r="AA191" s="18"/>
      <c r="AB191" s="18"/>
      <c r="AC191" s="18"/>
      <c r="AD191" s="18"/>
      <c r="AE191" s="18"/>
      <c r="AF191" s="18"/>
      <c r="AG191" s="18"/>
      <c r="AH191" s="18"/>
      <c r="AI191" s="18"/>
      <c r="AJ191" s="18"/>
      <c r="AK191" s="18"/>
      <c r="AL191" s="18"/>
      <c r="AM191" s="18"/>
      <c r="AN191" s="21"/>
      <c r="AO191" s="21"/>
      <c r="AP191" s="21"/>
      <c r="AQ191" s="22"/>
      <c r="AR191" s="21"/>
      <c r="AS191" s="21"/>
      <c r="AT191" s="21"/>
      <c r="AU191" s="21"/>
      <c r="AV191" s="21"/>
      <c r="AW191" s="21"/>
      <c r="AX191" s="21"/>
    </row>
    <row r="192" spans="1:50" ht="12" customHeight="1">
      <c r="A192" s="17"/>
      <c r="B192" s="18"/>
      <c r="C192" s="18"/>
      <c r="D192" s="6"/>
      <c r="E192" s="6"/>
      <c r="F192" s="18"/>
      <c r="G192" s="18"/>
      <c r="H192" s="18"/>
      <c r="I192" s="21"/>
      <c r="J192" s="18"/>
      <c r="K192" s="18"/>
      <c r="L192" s="17"/>
      <c r="M192" s="18"/>
      <c r="N192" s="18"/>
      <c r="O192" s="18"/>
      <c r="P192" s="18"/>
      <c r="Q192" s="18"/>
      <c r="R192" s="18"/>
      <c r="S192" s="66"/>
      <c r="T192" s="66"/>
      <c r="U192" s="18"/>
      <c r="V192" s="18"/>
      <c r="W192" s="18"/>
      <c r="X192" s="18"/>
      <c r="Y192" s="18"/>
      <c r="Z192" s="18"/>
      <c r="AA192" s="18"/>
      <c r="AB192" s="18"/>
      <c r="AC192" s="18"/>
      <c r="AD192" s="18"/>
      <c r="AE192" s="18"/>
      <c r="AF192" s="18"/>
      <c r="AG192" s="18"/>
      <c r="AH192" s="18"/>
      <c r="AI192" s="18"/>
      <c r="AJ192" s="18"/>
      <c r="AK192" s="18"/>
      <c r="AL192" s="18"/>
      <c r="AM192" s="18"/>
      <c r="AN192" s="21"/>
      <c r="AO192" s="21"/>
      <c r="AP192" s="21"/>
      <c r="AQ192" s="22"/>
      <c r="AR192" s="21"/>
      <c r="AS192" s="21"/>
      <c r="AT192" s="21"/>
      <c r="AU192" s="21"/>
      <c r="AV192" s="21"/>
      <c r="AW192" s="21"/>
      <c r="AX192" s="21"/>
    </row>
    <row r="193" spans="1:50" ht="12" customHeight="1">
      <c r="A193" s="17"/>
      <c r="B193" s="18"/>
      <c r="C193" s="18"/>
      <c r="D193" s="6"/>
      <c r="E193" s="6"/>
      <c r="F193" s="18"/>
      <c r="G193" s="18"/>
      <c r="H193" s="18"/>
      <c r="I193" s="21"/>
      <c r="J193" s="18"/>
      <c r="K193" s="18"/>
      <c r="L193" s="17"/>
      <c r="M193" s="18"/>
      <c r="N193" s="18"/>
      <c r="O193" s="18"/>
      <c r="P193" s="18"/>
      <c r="Q193" s="18"/>
      <c r="R193" s="18"/>
      <c r="S193" s="66"/>
      <c r="T193" s="66"/>
      <c r="U193" s="18"/>
      <c r="V193" s="18"/>
      <c r="W193" s="18"/>
      <c r="X193" s="18"/>
      <c r="Y193" s="18"/>
      <c r="Z193" s="18"/>
      <c r="AA193" s="18"/>
      <c r="AB193" s="18"/>
      <c r="AC193" s="18"/>
      <c r="AD193" s="18"/>
      <c r="AE193" s="18"/>
      <c r="AF193" s="18"/>
      <c r="AG193" s="18"/>
      <c r="AH193" s="18"/>
      <c r="AI193" s="18"/>
      <c r="AJ193" s="18"/>
      <c r="AK193" s="18"/>
      <c r="AL193" s="18"/>
      <c r="AM193" s="18"/>
      <c r="AN193" s="21"/>
      <c r="AO193" s="21"/>
      <c r="AP193" s="21"/>
      <c r="AQ193" s="22"/>
      <c r="AR193" s="21"/>
      <c r="AS193" s="21"/>
      <c r="AT193" s="21"/>
      <c r="AU193" s="21"/>
      <c r="AV193" s="21"/>
      <c r="AW193" s="21"/>
      <c r="AX193" s="21"/>
    </row>
    <row r="194" spans="1:50" ht="12" customHeight="1">
      <c r="A194" s="17"/>
      <c r="B194" s="18"/>
      <c r="C194" s="18"/>
      <c r="D194" s="6"/>
      <c r="E194" s="6"/>
      <c r="F194" s="18"/>
      <c r="G194" s="18"/>
      <c r="H194" s="18"/>
      <c r="I194" s="21"/>
      <c r="J194" s="18"/>
      <c r="K194" s="18"/>
      <c r="L194" s="17"/>
      <c r="M194" s="18"/>
      <c r="N194" s="18"/>
      <c r="O194" s="18"/>
      <c r="P194" s="18"/>
      <c r="Q194" s="18"/>
      <c r="R194" s="18"/>
      <c r="S194" s="66"/>
      <c r="T194" s="66"/>
      <c r="U194" s="18"/>
      <c r="V194" s="18"/>
      <c r="W194" s="18"/>
      <c r="X194" s="18"/>
      <c r="Y194" s="18"/>
      <c r="Z194" s="18"/>
      <c r="AA194" s="18"/>
      <c r="AB194" s="18"/>
      <c r="AC194" s="18"/>
      <c r="AD194" s="18"/>
      <c r="AE194" s="18"/>
      <c r="AF194" s="18"/>
      <c r="AG194" s="18"/>
      <c r="AH194" s="18"/>
      <c r="AI194" s="18"/>
      <c r="AJ194" s="18"/>
      <c r="AK194" s="18"/>
      <c r="AL194" s="18"/>
      <c r="AM194" s="18"/>
      <c r="AN194" s="21"/>
      <c r="AO194" s="21"/>
      <c r="AP194" s="21"/>
      <c r="AQ194" s="22"/>
      <c r="AR194" s="21"/>
      <c r="AS194" s="21"/>
      <c r="AT194" s="21"/>
      <c r="AU194" s="21"/>
      <c r="AV194" s="21"/>
      <c r="AW194" s="21"/>
      <c r="AX194" s="21"/>
    </row>
    <row r="195" spans="1:50" ht="12" customHeight="1">
      <c r="A195" s="17"/>
      <c r="B195" s="18"/>
      <c r="C195" s="18"/>
      <c r="D195" s="6"/>
      <c r="E195" s="6"/>
      <c r="F195" s="18"/>
      <c r="G195" s="18"/>
      <c r="H195" s="18"/>
      <c r="I195" s="21"/>
      <c r="J195" s="18"/>
      <c r="K195" s="18"/>
      <c r="L195" s="17"/>
      <c r="M195" s="18"/>
      <c r="N195" s="18"/>
      <c r="O195" s="18"/>
      <c r="P195" s="18"/>
      <c r="Q195" s="18"/>
      <c r="R195" s="18"/>
      <c r="S195" s="66"/>
      <c r="T195" s="66"/>
      <c r="U195" s="18"/>
      <c r="V195" s="18"/>
      <c r="W195" s="18"/>
      <c r="X195" s="18"/>
      <c r="Y195" s="18"/>
      <c r="Z195" s="18"/>
      <c r="AA195" s="18"/>
      <c r="AB195" s="18"/>
      <c r="AC195" s="18"/>
      <c r="AD195" s="18"/>
      <c r="AE195" s="18"/>
      <c r="AF195" s="18"/>
      <c r="AG195" s="18"/>
      <c r="AH195" s="18"/>
      <c r="AI195" s="18"/>
      <c r="AJ195" s="18"/>
      <c r="AK195" s="18"/>
      <c r="AL195" s="18"/>
      <c r="AM195" s="18"/>
      <c r="AN195" s="21"/>
      <c r="AO195" s="21"/>
      <c r="AP195" s="21"/>
      <c r="AQ195" s="22"/>
      <c r="AR195" s="21"/>
      <c r="AS195" s="21"/>
      <c r="AT195" s="21"/>
      <c r="AU195" s="21"/>
      <c r="AV195" s="21"/>
      <c r="AW195" s="21"/>
      <c r="AX195" s="21"/>
    </row>
    <row r="196" spans="1:50" ht="12" customHeight="1">
      <c r="A196" s="17"/>
      <c r="B196" s="18"/>
      <c r="C196" s="18"/>
      <c r="D196" s="6"/>
      <c r="E196" s="6"/>
      <c r="F196" s="18"/>
      <c r="G196" s="18"/>
      <c r="H196" s="18"/>
      <c r="I196" s="21"/>
      <c r="J196" s="18"/>
      <c r="K196" s="18"/>
      <c r="L196" s="17"/>
      <c r="M196" s="18"/>
      <c r="N196" s="18"/>
      <c r="O196" s="18"/>
      <c r="P196" s="18"/>
      <c r="Q196" s="18"/>
      <c r="R196" s="18"/>
      <c r="S196" s="66"/>
      <c r="T196" s="66"/>
      <c r="U196" s="18"/>
      <c r="V196" s="18"/>
      <c r="W196" s="18"/>
      <c r="X196" s="18"/>
      <c r="Y196" s="18"/>
      <c r="Z196" s="18"/>
      <c r="AA196" s="18"/>
      <c r="AB196" s="18"/>
      <c r="AC196" s="18"/>
      <c r="AD196" s="18"/>
      <c r="AE196" s="18"/>
      <c r="AF196" s="18"/>
      <c r="AG196" s="18"/>
      <c r="AH196" s="18"/>
      <c r="AI196" s="18"/>
      <c r="AJ196" s="18"/>
      <c r="AK196" s="18"/>
      <c r="AL196" s="18"/>
      <c r="AM196" s="18"/>
      <c r="AN196" s="21"/>
      <c r="AO196" s="21"/>
      <c r="AP196" s="21"/>
      <c r="AQ196" s="22"/>
      <c r="AR196" s="21"/>
      <c r="AS196" s="21"/>
      <c r="AT196" s="21"/>
      <c r="AU196" s="21"/>
      <c r="AV196" s="21"/>
      <c r="AW196" s="21"/>
      <c r="AX196" s="21"/>
    </row>
    <row r="197" spans="1:50" ht="12" customHeight="1">
      <c r="A197" s="17"/>
      <c r="B197" s="18"/>
      <c r="C197" s="18"/>
      <c r="D197" s="6"/>
      <c r="E197" s="6"/>
      <c r="F197" s="18"/>
      <c r="G197" s="18"/>
      <c r="H197" s="18"/>
      <c r="I197" s="21"/>
      <c r="J197" s="18"/>
      <c r="K197" s="18"/>
      <c r="L197" s="17"/>
      <c r="M197" s="18"/>
      <c r="N197" s="18"/>
      <c r="O197" s="18"/>
      <c r="P197" s="18"/>
      <c r="Q197" s="18"/>
      <c r="R197" s="18"/>
      <c r="S197" s="66"/>
      <c r="T197" s="66"/>
      <c r="U197" s="18"/>
      <c r="V197" s="18"/>
      <c r="W197" s="18"/>
      <c r="X197" s="18"/>
      <c r="Y197" s="18"/>
      <c r="Z197" s="18"/>
      <c r="AA197" s="18"/>
      <c r="AB197" s="18"/>
      <c r="AC197" s="18"/>
      <c r="AD197" s="18"/>
      <c r="AE197" s="18"/>
      <c r="AF197" s="18"/>
      <c r="AG197" s="18"/>
      <c r="AH197" s="18"/>
      <c r="AI197" s="18"/>
      <c r="AJ197" s="18"/>
      <c r="AK197" s="18"/>
      <c r="AL197" s="18"/>
      <c r="AM197" s="18"/>
      <c r="AN197" s="21"/>
      <c r="AO197" s="21"/>
      <c r="AP197" s="21"/>
      <c r="AQ197" s="22"/>
      <c r="AR197" s="21"/>
      <c r="AS197" s="21"/>
      <c r="AT197" s="21"/>
      <c r="AU197" s="21"/>
      <c r="AV197" s="21"/>
      <c r="AW197" s="21"/>
      <c r="AX197" s="21"/>
    </row>
    <row r="198" spans="1:50" ht="12" customHeight="1">
      <c r="A198" s="17"/>
      <c r="B198" s="18"/>
      <c r="C198" s="18"/>
      <c r="D198" s="6"/>
      <c r="E198" s="6"/>
      <c r="F198" s="18"/>
      <c r="G198" s="18"/>
      <c r="H198" s="18"/>
      <c r="I198" s="21"/>
      <c r="J198" s="18"/>
      <c r="K198" s="18"/>
      <c r="L198" s="17"/>
      <c r="M198" s="18"/>
      <c r="N198" s="18"/>
      <c r="O198" s="18"/>
      <c r="P198" s="18"/>
      <c r="Q198" s="18"/>
      <c r="R198" s="18"/>
      <c r="S198" s="66"/>
      <c r="T198" s="66"/>
      <c r="U198" s="18"/>
      <c r="V198" s="18"/>
      <c r="W198" s="18"/>
      <c r="X198" s="18"/>
      <c r="Y198" s="18"/>
      <c r="Z198" s="18"/>
      <c r="AA198" s="18"/>
      <c r="AB198" s="18"/>
      <c r="AC198" s="18"/>
      <c r="AD198" s="18"/>
      <c r="AE198" s="18"/>
      <c r="AF198" s="18"/>
      <c r="AG198" s="18"/>
      <c r="AH198" s="18"/>
      <c r="AI198" s="18"/>
      <c r="AJ198" s="18"/>
      <c r="AK198" s="18"/>
      <c r="AL198" s="18"/>
      <c r="AM198" s="18"/>
      <c r="AN198" s="21"/>
      <c r="AO198" s="21"/>
      <c r="AP198" s="21"/>
      <c r="AQ198" s="22"/>
      <c r="AR198" s="21"/>
      <c r="AS198" s="21"/>
      <c r="AT198" s="21"/>
      <c r="AU198" s="21"/>
      <c r="AV198" s="21"/>
      <c r="AW198" s="21"/>
      <c r="AX198" s="21"/>
    </row>
    <row r="199" spans="1:50" ht="12" customHeight="1">
      <c r="A199" s="17"/>
      <c r="B199" s="18"/>
      <c r="C199" s="18"/>
      <c r="D199" s="6"/>
      <c r="E199" s="6"/>
      <c r="F199" s="18"/>
      <c r="G199" s="18"/>
      <c r="H199" s="18"/>
      <c r="I199" s="21"/>
      <c r="J199" s="18"/>
      <c r="K199" s="18"/>
      <c r="L199" s="17"/>
      <c r="M199" s="18"/>
      <c r="N199" s="18"/>
      <c r="O199" s="18"/>
      <c r="P199" s="18"/>
      <c r="Q199" s="18"/>
      <c r="R199" s="18"/>
      <c r="S199" s="66"/>
      <c r="T199" s="66"/>
      <c r="U199" s="18"/>
      <c r="V199" s="18"/>
      <c r="W199" s="18"/>
      <c r="X199" s="18"/>
      <c r="Y199" s="18"/>
      <c r="Z199" s="18"/>
      <c r="AA199" s="18"/>
      <c r="AB199" s="18"/>
      <c r="AC199" s="18"/>
      <c r="AD199" s="18"/>
      <c r="AE199" s="18"/>
      <c r="AF199" s="18"/>
      <c r="AG199" s="18"/>
      <c r="AH199" s="18"/>
      <c r="AI199" s="18"/>
      <c r="AJ199" s="18"/>
      <c r="AK199" s="18"/>
      <c r="AL199" s="18"/>
      <c r="AM199" s="18"/>
      <c r="AN199" s="21"/>
      <c r="AO199" s="21"/>
      <c r="AP199" s="21"/>
      <c r="AQ199" s="22"/>
      <c r="AR199" s="21"/>
      <c r="AS199" s="21"/>
      <c r="AT199" s="21"/>
      <c r="AU199" s="21"/>
      <c r="AV199" s="21"/>
      <c r="AW199" s="21"/>
      <c r="AX199" s="21"/>
    </row>
    <row r="200" spans="1:50" ht="12" customHeight="1">
      <c r="A200" s="17"/>
      <c r="B200" s="18"/>
      <c r="C200" s="18"/>
      <c r="D200" s="6"/>
      <c r="E200" s="6"/>
      <c r="F200" s="18"/>
      <c r="G200" s="18"/>
      <c r="H200" s="18"/>
      <c r="I200" s="21"/>
      <c r="J200" s="18"/>
      <c r="K200" s="18"/>
      <c r="L200" s="17"/>
      <c r="M200" s="18"/>
      <c r="N200" s="18"/>
      <c r="O200" s="18"/>
      <c r="P200" s="18"/>
      <c r="Q200" s="18"/>
      <c r="R200" s="18"/>
      <c r="S200" s="66"/>
      <c r="T200" s="66"/>
      <c r="U200" s="18"/>
      <c r="V200" s="18"/>
      <c r="W200" s="18"/>
      <c r="X200" s="18"/>
      <c r="Y200" s="18"/>
      <c r="Z200" s="18"/>
      <c r="AA200" s="18"/>
      <c r="AB200" s="18"/>
      <c r="AC200" s="18"/>
      <c r="AD200" s="18"/>
      <c r="AE200" s="18"/>
      <c r="AF200" s="18"/>
      <c r="AG200" s="18"/>
      <c r="AH200" s="18"/>
      <c r="AI200" s="18"/>
      <c r="AJ200" s="18"/>
      <c r="AK200" s="18"/>
      <c r="AL200" s="18"/>
      <c r="AM200" s="18"/>
      <c r="AN200" s="21"/>
      <c r="AO200" s="21"/>
      <c r="AP200" s="21"/>
      <c r="AQ200" s="22"/>
      <c r="AR200" s="21"/>
      <c r="AS200" s="21"/>
      <c r="AT200" s="21"/>
      <c r="AU200" s="21"/>
      <c r="AV200" s="21"/>
      <c r="AW200" s="21"/>
      <c r="AX200" s="21"/>
    </row>
    <row r="201" spans="1:50" ht="12" customHeight="1">
      <c r="A201" s="17"/>
      <c r="B201" s="18"/>
      <c r="C201" s="18"/>
      <c r="D201" s="6"/>
      <c r="E201" s="6"/>
      <c r="F201" s="18"/>
      <c r="G201" s="18"/>
      <c r="H201" s="18"/>
      <c r="I201" s="21"/>
      <c r="J201" s="18"/>
      <c r="K201" s="18"/>
      <c r="L201" s="17"/>
      <c r="M201" s="18"/>
      <c r="N201" s="18"/>
      <c r="O201" s="18"/>
      <c r="P201" s="18"/>
      <c r="Q201" s="18"/>
      <c r="R201" s="18"/>
      <c r="S201" s="66"/>
      <c r="T201" s="66"/>
      <c r="U201" s="18"/>
      <c r="V201" s="18"/>
      <c r="W201" s="18"/>
      <c r="X201" s="18"/>
      <c r="Y201" s="18"/>
      <c r="Z201" s="18"/>
      <c r="AA201" s="18"/>
      <c r="AB201" s="18"/>
      <c r="AC201" s="18"/>
      <c r="AD201" s="18"/>
      <c r="AE201" s="18"/>
      <c r="AF201" s="18"/>
      <c r="AG201" s="18"/>
      <c r="AH201" s="18"/>
      <c r="AI201" s="18"/>
      <c r="AJ201" s="18"/>
      <c r="AK201" s="18"/>
      <c r="AL201" s="18"/>
      <c r="AM201" s="18"/>
      <c r="AN201" s="21"/>
      <c r="AO201" s="21"/>
      <c r="AP201" s="21"/>
      <c r="AQ201" s="22"/>
      <c r="AR201" s="21"/>
      <c r="AS201" s="21"/>
      <c r="AT201" s="21"/>
      <c r="AU201" s="21"/>
      <c r="AV201" s="21"/>
      <c r="AW201" s="21"/>
      <c r="AX201" s="21"/>
    </row>
    <row r="202" spans="1:50" ht="12" customHeight="1">
      <c r="A202" s="17"/>
      <c r="B202" s="18"/>
      <c r="C202" s="18"/>
      <c r="D202" s="6"/>
      <c r="E202" s="6"/>
      <c r="F202" s="18"/>
      <c r="G202" s="18"/>
      <c r="H202" s="18"/>
      <c r="I202" s="21"/>
      <c r="J202" s="18"/>
      <c r="K202" s="18"/>
      <c r="L202" s="17"/>
      <c r="M202" s="18"/>
      <c r="N202" s="18"/>
      <c r="O202" s="18"/>
      <c r="P202" s="18"/>
      <c r="Q202" s="18"/>
      <c r="R202" s="18"/>
      <c r="S202" s="66"/>
      <c r="T202" s="66"/>
      <c r="U202" s="18"/>
      <c r="V202" s="18"/>
      <c r="W202" s="18"/>
      <c r="X202" s="18"/>
      <c r="Y202" s="18"/>
      <c r="Z202" s="18"/>
      <c r="AA202" s="18"/>
      <c r="AB202" s="18"/>
      <c r="AC202" s="18"/>
      <c r="AD202" s="18"/>
      <c r="AE202" s="18"/>
      <c r="AF202" s="18"/>
      <c r="AG202" s="18"/>
      <c r="AH202" s="18"/>
      <c r="AI202" s="18"/>
      <c r="AJ202" s="18"/>
      <c r="AK202" s="18"/>
      <c r="AL202" s="18"/>
      <c r="AM202" s="18"/>
      <c r="AN202" s="21"/>
      <c r="AO202" s="21"/>
      <c r="AP202" s="21"/>
      <c r="AQ202" s="22"/>
      <c r="AR202" s="21"/>
      <c r="AS202" s="21"/>
      <c r="AT202" s="21"/>
      <c r="AU202" s="21"/>
      <c r="AV202" s="21"/>
      <c r="AW202" s="21"/>
      <c r="AX202" s="21"/>
    </row>
    <row r="203" spans="1:50" ht="12" customHeight="1">
      <c r="A203" s="17"/>
      <c r="B203" s="18"/>
      <c r="C203" s="18"/>
      <c r="D203" s="6"/>
      <c r="E203" s="6"/>
      <c r="F203" s="18"/>
      <c r="G203" s="18"/>
      <c r="H203" s="18"/>
      <c r="I203" s="21"/>
      <c r="J203" s="18"/>
      <c r="K203" s="18"/>
      <c r="L203" s="17"/>
      <c r="M203" s="18"/>
      <c r="N203" s="18"/>
      <c r="O203" s="18"/>
      <c r="P203" s="18"/>
      <c r="Q203" s="18"/>
      <c r="R203" s="18"/>
      <c r="S203" s="66"/>
      <c r="T203" s="66"/>
      <c r="U203" s="18"/>
      <c r="V203" s="18"/>
      <c r="W203" s="18"/>
      <c r="X203" s="18"/>
      <c r="Y203" s="18"/>
      <c r="Z203" s="18"/>
      <c r="AA203" s="18"/>
      <c r="AB203" s="18"/>
      <c r="AC203" s="18"/>
      <c r="AD203" s="18"/>
      <c r="AE203" s="18"/>
      <c r="AF203" s="18"/>
      <c r="AG203" s="18"/>
      <c r="AH203" s="18"/>
      <c r="AI203" s="18"/>
      <c r="AJ203" s="18"/>
      <c r="AK203" s="18"/>
      <c r="AL203" s="18"/>
      <c r="AM203" s="18"/>
      <c r="AN203" s="21"/>
      <c r="AO203" s="21"/>
      <c r="AP203" s="21"/>
      <c r="AQ203" s="22"/>
      <c r="AR203" s="21"/>
      <c r="AS203" s="21"/>
      <c r="AT203" s="21"/>
      <c r="AU203" s="21"/>
      <c r="AV203" s="21"/>
      <c r="AW203" s="21"/>
      <c r="AX203" s="21"/>
    </row>
    <row r="204" spans="1:50" ht="12" customHeight="1">
      <c r="A204" s="17"/>
      <c r="B204" s="18"/>
      <c r="C204" s="18"/>
      <c r="D204" s="6"/>
      <c r="E204" s="6"/>
      <c r="F204" s="18"/>
      <c r="G204" s="18"/>
      <c r="H204" s="18"/>
      <c r="I204" s="21"/>
      <c r="J204" s="18"/>
      <c r="K204" s="18"/>
      <c r="L204" s="17"/>
      <c r="M204" s="18"/>
      <c r="N204" s="18"/>
      <c r="O204" s="18"/>
      <c r="P204" s="18"/>
      <c r="Q204" s="18"/>
      <c r="R204" s="18"/>
      <c r="S204" s="66"/>
      <c r="T204" s="66"/>
      <c r="U204" s="18"/>
      <c r="V204" s="18"/>
      <c r="W204" s="18"/>
      <c r="X204" s="18"/>
      <c r="Y204" s="18"/>
      <c r="Z204" s="18"/>
      <c r="AA204" s="18"/>
      <c r="AB204" s="18"/>
      <c r="AC204" s="18"/>
      <c r="AD204" s="18"/>
      <c r="AE204" s="18"/>
      <c r="AF204" s="18"/>
      <c r="AG204" s="18"/>
      <c r="AH204" s="18"/>
      <c r="AI204" s="18"/>
      <c r="AJ204" s="18"/>
      <c r="AK204" s="18"/>
      <c r="AL204" s="18"/>
      <c r="AM204" s="18"/>
      <c r="AN204" s="21"/>
      <c r="AO204" s="21"/>
      <c r="AP204" s="21"/>
      <c r="AQ204" s="22"/>
      <c r="AR204" s="21"/>
      <c r="AS204" s="21"/>
      <c r="AT204" s="21"/>
      <c r="AU204" s="21"/>
      <c r="AV204" s="21"/>
      <c r="AW204" s="21"/>
      <c r="AX204" s="21"/>
    </row>
    <row r="205" spans="1:50" ht="12" customHeight="1">
      <c r="A205" s="17"/>
      <c r="B205" s="18"/>
      <c r="C205" s="18"/>
      <c r="D205" s="6"/>
      <c r="E205" s="6"/>
      <c r="F205" s="18"/>
      <c r="G205" s="18"/>
      <c r="H205" s="18"/>
      <c r="I205" s="21"/>
      <c r="J205" s="18"/>
      <c r="K205" s="18"/>
      <c r="L205" s="17"/>
      <c r="M205" s="18"/>
      <c r="N205" s="18"/>
      <c r="O205" s="18"/>
      <c r="P205" s="18"/>
      <c r="Q205" s="18"/>
      <c r="R205" s="18"/>
      <c r="S205" s="66"/>
      <c r="T205" s="66"/>
      <c r="U205" s="18"/>
      <c r="V205" s="18"/>
      <c r="W205" s="18"/>
      <c r="X205" s="18"/>
      <c r="Y205" s="18"/>
      <c r="Z205" s="18"/>
      <c r="AA205" s="18"/>
      <c r="AB205" s="18"/>
      <c r="AC205" s="18"/>
      <c r="AD205" s="18"/>
      <c r="AE205" s="18"/>
      <c r="AF205" s="18"/>
      <c r="AG205" s="18"/>
      <c r="AH205" s="18"/>
      <c r="AI205" s="18"/>
      <c r="AJ205" s="18"/>
      <c r="AK205" s="18"/>
      <c r="AL205" s="18"/>
      <c r="AM205" s="18"/>
      <c r="AN205" s="21"/>
      <c r="AO205" s="21"/>
      <c r="AP205" s="21"/>
      <c r="AQ205" s="22"/>
      <c r="AR205" s="21"/>
      <c r="AS205" s="21"/>
      <c r="AT205" s="21"/>
      <c r="AU205" s="21"/>
      <c r="AV205" s="21"/>
      <c r="AW205" s="21"/>
      <c r="AX205" s="21"/>
    </row>
    <row r="206" spans="1:50" ht="12" customHeight="1">
      <c r="A206" s="17"/>
      <c r="B206" s="18"/>
      <c r="C206" s="18"/>
      <c r="D206" s="6"/>
      <c r="E206" s="6"/>
      <c r="F206" s="18"/>
      <c r="G206" s="18"/>
      <c r="H206" s="18"/>
      <c r="I206" s="21"/>
      <c r="J206" s="18"/>
      <c r="K206" s="18"/>
      <c r="L206" s="17"/>
      <c r="M206" s="18"/>
      <c r="N206" s="18"/>
      <c r="O206" s="18"/>
      <c r="P206" s="18"/>
      <c r="Q206" s="18"/>
      <c r="R206" s="18"/>
      <c r="S206" s="66"/>
      <c r="T206" s="66"/>
      <c r="U206" s="18"/>
      <c r="V206" s="18"/>
      <c r="W206" s="18"/>
      <c r="X206" s="18"/>
      <c r="Y206" s="18"/>
      <c r="Z206" s="18"/>
      <c r="AA206" s="18"/>
      <c r="AB206" s="18"/>
      <c r="AC206" s="18"/>
      <c r="AD206" s="18"/>
      <c r="AE206" s="18"/>
      <c r="AF206" s="18"/>
      <c r="AG206" s="18"/>
      <c r="AH206" s="18"/>
      <c r="AI206" s="18"/>
      <c r="AJ206" s="18"/>
      <c r="AK206" s="18"/>
      <c r="AL206" s="18"/>
      <c r="AM206" s="18"/>
      <c r="AN206" s="21"/>
      <c r="AO206" s="21"/>
      <c r="AP206" s="21"/>
      <c r="AQ206" s="22"/>
      <c r="AR206" s="21"/>
      <c r="AS206" s="21"/>
      <c r="AT206" s="21"/>
      <c r="AU206" s="21"/>
      <c r="AV206" s="21"/>
      <c r="AW206" s="21"/>
      <c r="AX206" s="21"/>
    </row>
    <row r="207" spans="1:50" ht="12" customHeight="1">
      <c r="A207" s="17"/>
      <c r="B207" s="18"/>
      <c r="C207" s="18"/>
      <c r="D207" s="6"/>
      <c r="E207" s="6"/>
      <c r="F207" s="18"/>
      <c r="G207" s="18"/>
      <c r="H207" s="18"/>
      <c r="I207" s="21"/>
      <c r="J207" s="18"/>
      <c r="K207" s="18"/>
      <c r="L207" s="17"/>
      <c r="M207" s="18"/>
      <c r="N207" s="18"/>
      <c r="O207" s="18"/>
      <c r="P207" s="18"/>
      <c r="Q207" s="18"/>
      <c r="R207" s="18"/>
      <c r="S207" s="66"/>
      <c r="T207" s="66"/>
      <c r="U207" s="18"/>
      <c r="V207" s="18"/>
      <c r="W207" s="18"/>
      <c r="X207" s="18"/>
      <c r="Y207" s="18"/>
      <c r="Z207" s="18"/>
      <c r="AA207" s="18"/>
      <c r="AB207" s="18"/>
      <c r="AC207" s="18"/>
      <c r="AD207" s="18"/>
      <c r="AE207" s="18"/>
      <c r="AF207" s="18"/>
      <c r="AG207" s="18"/>
      <c r="AH207" s="18"/>
      <c r="AI207" s="18"/>
      <c r="AJ207" s="18"/>
      <c r="AK207" s="18"/>
      <c r="AL207" s="18"/>
      <c r="AM207" s="18"/>
      <c r="AN207" s="21"/>
      <c r="AO207" s="21"/>
      <c r="AP207" s="21"/>
      <c r="AQ207" s="22"/>
      <c r="AR207" s="21"/>
      <c r="AS207" s="21"/>
      <c r="AT207" s="21"/>
      <c r="AU207" s="21"/>
      <c r="AV207" s="21"/>
      <c r="AW207" s="21"/>
      <c r="AX207" s="21"/>
    </row>
    <row r="208" spans="1:50" ht="12" customHeight="1">
      <c r="A208" s="17"/>
      <c r="B208" s="18"/>
      <c r="C208" s="18"/>
      <c r="D208" s="6"/>
      <c r="E208" s="6"/>
      <c r="F208" s="18"/>
      <c r="G208" s="18"/>
      <c r="H208" s="18"/>
      <c r="I208" s="21"/>
      <c r="J208" s="18"/>
      <c r="K208" s="18"/>
      <c r="L208" s="17"/>
      <c r="M208" s="18"/>
      <c r="N208" s="18"/>
      <c r="O208" s="18"/>
      <c r="P208" s="18"/>
      <c r="Q208" s="18"/>
      <c r="R208" s="18"/>
      <c r="S208" s="66"/>
      <c r="T208" s="66"/>
      <c r="U208" s="18"/>
      <c r="V208" s="18"/>
      <c r="W208" s="18"/>
      <c r="X208" s="18"/>
      <c r="Y208" s="18"/>
      <c r="Z208" s="18"/>
      <c r="AA208" s="18"/>
      <c r="AB208" s="18"/>
      <c r="AC208" s="18"/>
      <c r="AD208" s="18"/>
      <c r="AE208" s="18"/>
      <c r="AF208" s="18"/>
      <c r="AG208" s="18"/>
      <c r="AH208" s="18"/>
      <c r="AI208" s="18"/>
      <c r="AJ208" s="18"/>
      <c r="AK208" s="18"/>
      <c r="AL208" s="18"/>
      <c r="AM208" s="18"/>
      <c r="AN208" s="21"/>
      <c r="AO208" s="21"/>
      <c r="AP208" s="21"/>
      <c r="AQ208" s="22"/>
      <c r="AR208" s="21"/>
      <c r="AS208" s="21"/>
      <c r="AT208" s="21"/>
      <c r="AU208" s="21"/>
      <c r="AV208" s="21"/>
      <c r="AW208" s="21"/>
      <c r="AX208" s="21"/>
    </row>
    <row r="209" spans="1:50" ht="12" customHeight="1">
      <c r="A209" s="17"/>
      <c r="B209" s="18"/>
      <c r="C209" s="18"/>
      <c r="D209" s="6"/>
      <c r="E209" s="6"/>
      <c r="F209" s="18"/>
      <c r="G209" s="18"/>
      <c r="H209" s="18"/>
      <c r="I209" s="21"/>
      <c r="J209" s="18"/>
      <c r="K209" s="18"/>
      <c r="L209" s="17"/>
      <c r="M209" s="18"/>
      <c r="N209" s="18"/>
      <c r="O209" s="18"/>
      <c r="P209" s="18"/>
      <c r="Q209" s="18"/>
      <c r="R209" s="18"/>
      <c r="S209" s="66"/>
      <c r="T209" s="66"/>
      <c r="U209" s="18"/>
      <c r="V209" s="18"/>
      <c r="W209" s="18"/>
      <c r="X209" s="18"/>
      <c r="Y209" s="18"/>
      <c r="Z209" s="18"/>
      <c r="AA209" s="18"/>
      <c r="AB209" s="18"/>
      <c r="AC209" s="18"/>
      <c r="AD209" s="18"/>
      <c r="AE209" s="18"/>
      <c r="AF209" s="18"/>
      <c r="AG209" s="18"/>
      <c r="AH209" s="18"/>
      <c r="AI209" s="18"/>
      <c r="AJ209" s="18"/>
      <c r="AK209" s="18"/>
      <c r="AL209" s="18"/>
      <c r="AM209" s="18"/>
      <c r="AN209" s="21"/>
      <c r="AO209" s="21"/>
      <c r="AP209" s="21"/>
      <c r="AQ209" s="22"/>
      <c r="AR209" s="21"/>
      <c r="AS209" s="21"/>
      <c r="AT209" s="21"/>
      <c r="AU209" s="21"/>
      <c r="AV209" s="21"/>
      <c r="AW209" s="21"/>
      <c r="AX209" s="21"/>
    </row>
    <row r="210" spans="1:50" ht="12" customHeight="1">
      <c r="A210" s="17"/>
      <c r="B210" s="18"/>
      <c r="C210" s="18"/>
      <c r="D210" s="6"/>
      <c r="E210" s="6"/>
      <c r="F210" s="18"/>
      <c r="G210" s="18"/>
      <c r="H210" s="18"/>
      <c r="I210" s="21"/>
      <c r="J210" s="18"/>
      <c r="K210" s="18"/>
      <c r="L210" s="17"/>
      <c r="M210" s="18"/>
      <c r="N210" s="18"/>
      <c r="O210" s="18"/>
      <c r="P210" s="18"/>
      <c r="Q210" s="18"/>
      <c r="R210" s="18"/>
      <c r="S210" s="66"/>
      <c r="T210" s="66"/>
      <c r="U210" s="18"/>
      <c r="V210" s="18"/>
      <c r="W210" s="18"/>
      <c r="X210" s="18"/>
      <c r="Y210" s="18"/>
      <c r="Z210" s="18"/>
      <c r="AA210" s="18"/>
      <c r="AB210" s="18"/>
      <c r="AC210" s="18"/>
      <c r="AD210" s="18"/>
      <c r="AE210" s="18"/>
      <c r="AF210" s="18"/>
      <c r="AG210" s="18"/>
      <c r="AH210" s="18"/>
      <c r="AI210" s="18"/>
      <c r="AJ210" s="18"/>
      <c r="AK210" s="18"/>
      <c r="AL210" s="18"/>
      <c r="AM210" s="18"/>
      <c r="AN210" s="21"/>
      <c r="AO210" s="21"/>
      <c r="AP210" s="21"/>
      <c r="AQ210" s="22"/>
      <c r="AR210" s="21"/>
      <c r="AS210" s="21"/>
      <c r="AT210" s="21"/>
      <c r="AU210" s="21"/>
      <c r="AV210" s="21"/>
      <c r="AW210" s="21"/>
      <c r="AX210" s="21"/>
    </row>
    <row r="211" spans="1:50" ht="12" customHeight="1">
      <c r="A211" s="17"/>
      <c r="B211" s="18"/>
      <c r="C211" s="18"/>
      <c r="D211" s="6"/>
      <c r="E211" s="6"/>
      <c r="F211" s="18"/>
      <c r="G211" s="18"/>
      <c r="H211" s="18"/>
      <c r="I211" s="21"/>
      <c r="J211" s="18"/>
      <c r="K211" s="18"/>
      <c r="L211" s="17"/>
      <c r="M211" s="18"/>
      <c r="N211" s="18"/>
      <c r="O211" s="18"/>
      <c r="P211" s="18"/>
      <c r="Q211" s="18"/>
      <c r="R211" s="18"/>
      <c r="S211" s="66"/>
      <c r="T211" s="66"/>
      <c r="U211" s="18"/>
      <c r="V211" s="18"/>
      <c r="W211" s="18"/>
      <c r="X211" s="18"/>
      <c r="Y211" s="18"/>
      <c r="Z211" s="18"/>
      <c r="AA211" s="18"/>
      <c r="AB211" s="18"/>
      <c r="AC211" s="18"/>
      <c r="AD211" s="18"/>
      <c r="AE211" s="18"/>
      <c r="AF211" s="18"/>
      <c r="AG211" s="18"/>
      <c r="AH211" s="18"/>
      <c r="AI211" s="18"/>
      <c r="AJ211" s="18"/>
      <c r="AK211" s="18"/>
      <c r="AL211" s="18"/>
      <c r="AM211" s="18"/>
      <c r="AN211" s="21"/>
      <c r="AO211" s="21"/>
      <c r="AP211" s="21"/>
      <c r="AQ211" s="22"/>
      <c r="AR211" s="21"/>
      <c r="AS211" s="21"/>
      <c r="AT211" s="21"/>
      <c r="AU211" s="21"/>
      <c r="AV211" s="21"/>
      <c r="AW211" s="21"/>
      <c r="AX211" s="21"/>
    </row>
    <row r="212" spans="1:50" ht="12" customHeight="1">
      <c r="A212" s="17"/>
      <c r="B212" s="18"/>
      <c r="C212" s="18"/>
      <c r="D212" s="6"/>
      <c r="E212" s="6"/>
      <c r="F212" s="18"/>
      <c r="G212" s="18"/>
      <c r="H212" s="18"/>
      <c r="I212" s="21"/>
      <c r="J212" s="18"/>
      <c r="K212" s="18"/>
      <c r="L212" s="17"/>
      <c r="M212" s="18"/>
      <c r="N212" s="18"/>
      <c r="O212" s="18"/>
      <c r="P212" s="18"/>
      <c r="Q212" s="18"/>
      <c r="R212" s="18"/>
      <c r="S212" s="66"/>
      <c r="T212" s="66"/>
      <c r="U212" s="18"/>
      <c r="V212" s="18"/>
      <c r="W212" s="18"/>
      <c r="X212" s="18"/>
      <c r="Y212" s="18"/>
      <c r="Z212" s="18"/>
      <c r="AA212" s="18"/>
      <c r="AB212" s="18"/>
      <c r="AC212" s="18"/>
      <c r="AD212" s="18"/>
      <c r="AE212" s="18"/>
      <c r="AF212" s="18"/>
      <c r="AG212" s="18"/>
      <c r="AH212" s="18"/>
      <c r="AI212" s="18"/>
      <c r="AJ212" s="18"/>
      <c r="AK212" s="18"/>
      <c r="AL212" s="18"/>
      <c r="AM212" s="18"/>
      <c r="AN212" s="21"/>
      <c r="AO212" s="21"/>
      <c r="AP212" s="21"/>
      <c r="AQ212" s="22"/>
      <c r="AR212" s="21"/>
      <c r="AS212" s="21"/>
      <c r="AT212" s="21"/>
      <c r="AU212" s="21"/>
      <c r="AV212" s="21"/>
      <c r="AW212" s="21"/>
      <c r="AX212" s="21"/>
    </row>
    <row r="213" spans="1:50" ht="12" customHeight="1">
      <c r="A213" s="17"/>
      <c r="B213" s="18"/>
      <c r="C213" s="18"/>
      <c r="D213" s="6"/>
      <c r="E213" s="6"/>
      <c r="F213" s="18"/>
      <c r="G213" s="18"/>
      <c r="H213" s="18"/>
      <c r="I213" s="21"/>
      <c r="J213" s="18"/>
      <c r="K213" s="18"/>
      <c r="L213" s="17"/>
      <c r="M213" s="18"/>
      <c r="N213" s="18"/>
      <c r="O213" s="18"/>
      <c r="P213" s="18"/>
      <c r="Q213" s="18"/>
      <c r="R213" s="18"/>
      <c r="S213" s="66"/>
      <c r="T213" s="66"/>
      <c r="U213" s="18"/>
      <c r="V213" s="18"/>
      <c r="W213" s="18"/>
      <c r="X213" s="18"/>
      <c r="Y213" s="18"/>
      <c r="Z213" s="18"/>
      <c r="AA213" s="18"/>
      <c r="AB213" s="18"/>
      <c r="AC213" s="18"/>
      <c r="AD213" s="18"/>
      <c r="AE213" s="18"/>
      <c r="AF213" s="18"/>
      <c r="AG213" s="18"/>
      <c r="AH213" s="18"/>
      <c r="AI213" s="18"/>
      <c r="AJ213" s="18"/>
      <c r="AK213" s="18"/>
      <c r="AL213" s="18"/>
      <c r="AM213" s="18"/>
      <c r="AN213" s="21"/>
      <c r="AO213" s="21"/>
      <c r="AP213" s="21"/>
      <c r="AQ213" s="22"/>
      <c r="AR213" s="21"/>
      <c r="AS213" s="21"/>
      <c r="AT213" s="21"/>
      <c r="AU213" s="21"/>
      <c r="AV213" s="21"/>
      <c r="AW213" s="21"/>
      <c r="AX213" s="21"/>
    </row>
    <row r="214" spans="1:50" ht="12" customHeight="1">
      <c r="A214" s="17"/>
      <c r="B214" s="18"/>
      <c r="C214" s="18"/>
      <c r="D214" s="6"/>
      <c r="E214" s="6"/>
      <c r="F214" s="18"/>
      <c r="G214" s="18"/>
      <c r="H214" s="18"/>
      <c r="I214" s="21"/>
      <c r="J214" s="18"/>
      <c r="K214" s="18"/>
      <c r="L214" s="17"/>
      <c r="M214" s="18"/>
      <c r="N214" s="18"/>
      <c r="O214" s="18"/>
      <c r="P214" s="18"/>
      <c r="Q214" s="18"/>
      <c r="R214" s="18"/>
      <c r="S214" s="66"/>
      <c r="T214" s="66"/>
      <c r="U214" s="18"/>
      <c r="V214" s="18"/>
      <c r="W214" s="18"/>
      <c r="X214" s="18"/>
      <c r="Y214" s="18"/>
      <c r="Z214" s="18"/>
      <c r="AA214" s="18"/>
      <c r="AB214" s="18"/>
      <c r="AC214" s="18"/>
      <c r="AD214" s="18"/>
      <c r="AE214" s="18"/>
      <c r="AF214" s="18"/>
      <c r="AG214" s="18"/>
      <c r="AH214" s="18"/>
      <c r="AI214" s="18"/>
      <c r="AJ214" s="18"/>
      <c r="AK214" s="18"/>
      <c r="AL214" s="18"/>
      <c r="AM214" s="18"/>
      <c r="AN214" s="21"/>
      <c r="AO214" s="21"/>
      <c r="AP214" s="21"/>
      <c r="AQ214" s="22"/>
      <c r="AR214" s="21"/>
      <c r="AS214" s="21"/>
      <c r="AT214" s="21"/>
      <c r="AU214" s="21"/>
      <c r="AV214" s="21"/>
      <c r="AW214" s="21"/>
      <c r="AX214" s="21"/>
    </row>
    <row r="215" spans="1:50" ht="12" customHeight="1">
      <c r="A215" s="17"/>
      <c r="B215" s="18"/>
      <c r="C215" s="18"/>
      <c r="D215" s="6"/>
      <c r="E215" s="6"/>
      <c r="F215" s="18"/>
      <c r="G215" s="18"/>
      <c r="H215" s="18"/>
      <c r="I215" s="21"/>
      <c r="J215" s="18"/>
      <c r="K215" s="18"/>
      <c r="L215" s="17"/>
      <c r="M215" s="18"/>
      <c r="N215" s="18"/>
      <c r="O215" s="18"/>
      <c r="P215" s="18"/>
      <c r="Q215" s="18"/>
      <c r="R215" s="18"/>
      <c r="S215" s="66"/>
      <c r="T215" s="66"/>
      <c r="U215" s="18"/>
      <c r="V215" s="18"/>
      <c r="W215" s="18"/>
      <c r="X215" s="18"/>
      <c r="Y215" s="18"/>
      <c r="Z215" s="18"/>
      <c r="AA215" s="18"/>
      <c r="AB215" s="18"/>
      <c r="AC215" s="18"/>
      <c r="AD215" s="18"/>
      <c r="AE215" s="18"/>
      <c r="AF215" s="18"/>
      <c r="AG215" s="18"/>
      <c r="AH215" s="18"/>
      <c r="AI215" s="18"/>
      <c r="AJ215" s="18"/>
      <c r="AK215" s="18"/>
      <c r="AL215" s="18"/>
      <c r="AM215" s="18"/>
      <c r="AN215" s="21"/>
      <c r="AO215" s="21"/>
      <c r="AP215" s="21"/>
      <c r="AQ215" s="22"/>
      <c r="AR215" s="21"/>
      <c r="AS215" s="21"/>
      <c r="AT215" s="21"/>
      <c r="AU215" s="21"/>
      <c r="AV215" s="21"/>
      <c r="AW215" s="21"/>
      <c r="AX215" s="21"/>
    </row>
    <row r="216" spans="1:50" ht="12" customHeight="1">
      <c r="A216" s="17"/>
      <c r="B216" s="18"/>
      <c r="C216" s="18"/>
      <c r="D216" s="6"/>
      <c r="E216" s="6"/>
      <c r="F216" s="18"/>
      <c r="G216" s="18"/>
      <c r="H216" s="18"/>
      <c r="I216" s="21"/>
      <c r="J216" s="18"/>
      <c r="K216" s="18"/>
      <c r="L216" s="17"/>
      <c r="M216" s="18"/>
      <c r="N216" s="18"/>
      <c r="O216" s="18"/>
      <c r="P216" s="18"/>
      <c r="Q216" s="18"/>
      <c r="R216" s="18"/>
      <c r="S216" s="66"/>
      <c r="T216" s="66"/>
      <c r="U216" s="18"/>
      <c r="V216" s="18"/>
      <c r="W216" s="18"/>
      <c r="X216" s="18"/>
      <c r="Y216" s="18"/>
      <c r="Z216" s="18"/>
      <c r="AA216" s="18"/>
      <c r="AB216" s="18"/>
      <c r="AC216" s="18"/>
      <c r="AD216" s="18"/>
      <c r="AE216" s="18"/>
      <c r="AF216" s="18"/>
      <c r="AG216" s="18"/>
      <c r="AH216" s="18"/>
      <c r="AI216" s="18"/>
      <c r="AJ216" s="18"/>
      <c r="AK216" s="18"/>
      <c r="AL216" s="18"/>
      <c r="AM216" s="18"/>
      <c r="AN216" s="21"/>
      <c r="AO216" s="21"/>
      <c r="AP216" s="21"/>
      <c r="AQ216" s="22"/>
      <c r="AR216" s="21"/>
      <c r="AS216" s="21"/>
      <c r="AT216" s="21"/>
      <c r="AU216" s="21"/>
      <c r="AV216" s="21"/>
      <c r="AW216" s="21"/>
      <c r="AX216" s="21"/>
    </row>
    <row r="217" spans="1:50" ht="12" customHeight="1">
      <c r="A217" s="17"/>
      <c r="B217" s="18"/>
      <c r="C217" s="18"/>
      <c r="D217" s="6"/>
      <c r="E217" s="6"/>
      <c r="F217" s="18"/>
      <c r="G217" s="18"/>
      <c r="H217" s="18"/>
      <c r="I217" s="21"/>
      <c r="J217" s="18"/>
      <c r="K217" s="18"/>
      <c r="L217" s="17"/>
      <c r="M217" s="18"/>
      <c r="N217" s="18"/>
      <c r="O217" s="18"/>
      <c r="P217" s="18"/>
      <c r="Q217" s="18"/>
      <c r="R217" s="18"/>
      <c r="S217" s="66"/>
      <c r="T217" s="66"/>
      <c r="U217" s="18"/>
      <c r="V217" s="18"/>
      <c r="W217" s="18"/>
      <c r="X217" s="18"/>
      <c r="Y217" s="18"/>
      <c r="Z217" s="18"/>
      <c r="AA217" s="18"/>
      <c r="AB217" s="18"/>
      <c r="AC217" s="18"/>
      <c r="AD217" s="18"/>
      <c r="AE217" s="18"/>
      <c r="AF217" s="18"/>
      <c r="AG217" s="18"/>
      <c r="AH217" s="18"/>
      <c r="AI217" s="18"/>
      <c r="AJ217" s="18"/>
      <c r="AK217" s="18"/>
      <c r="AL217" s="18"/>
      <c r="AM217" s="18"/>
      <c r="AN217" s="21"/>
      <c r="AO217" s="21"/>
      <c r="AP217" s="21"/>
      <c r="AQ217" s="22"/>
      <c r="AR217" s="21"/>
      <c r="AS217" s="21"/>
      <c r="AT217" s="21"/>
      <c r="AU217" s="21"/>
      <c r="AV217" s="21"/>
      <c r="AW217" s="21"/>
      <c r="AX217" s="21"/>
    </row>
    <row r="218" spans="1:50" ht="12" customHeight="1">
      <c r="A218" s="17"/>
      <c r="B218" s="18"/>
      <c r="C218" s="18"/>
      <c r="D218" s="6"/>
      <c r="E218" s="6"/>
      <c r="F218" s="18"/>
      <c r="G218" s="18"/>
      <c r="H218" s="18"/>
      <c r="I218" s="21"/>
      <c r="J218" s="18"/>
      <c r="K218" s="18"/>
      <c r="L218" s="17"/>
      <c r="M218" s="18"/>
      <c r="N218" s="18"/>
      <c r="O218" s="18"/>
      <c r="P218" s="18"/>
      <c r="Q218" s="18"/>
      <c r="R218" s="18"/>
      <c r="S218" s="66"/>
      <c r="T218" s="66"/>
      <c r="U218" s="18"/>
      <c r="V218" s="18"/>
      <c r="W218" s="18"/>
      <c r="X218" s="18"/>
      <c r="Y218" s="18"/>
      <c r="Z218" s="18"/>
      <c r="AA218" s="18"/>
      <c r="AB218" s="18"/>
      <c r="AC218" s="18"/>
      <c r="AD218" s="18"/>
      <c r="AE218" s="18"/>
      <c r="AF218" s="18"/>
      <c r="AG218" s="18"/>
      <c r="AH218" s="18"/>
      <c r="AI218" s="18"/>
      <c r="AJ218" s="18"/>
      <c r="AK218" s="18"/>
      <c r="AL218" s="18"/>
      <c r="AM218" s="18"/>
      <c r="AN218" s="21"/>
      <c r="AO218" s="21"/>
      <c r="AP218" s="21"/>
      <c r="AQ218" s="22"/>
      <c r="AR218" s="21"/>
      <c r="AS218" s="21"/>
      <c r="AT218" s="21"/>
      <c r="AU218" s="21"/>
      <c r="AV218" s="21"/>
      <c r="AW218" s="21"/>
      <c r="AX218" s="21"/>
    </row>
    <row r="219" spans="1:50" ht="12" customHeight="1">
      <c r="A219" s="17"/>
      <c r="B219" s="18"/>
      <c r="C219" s="18"/>
      <c r="D219" s="6"/>
      <c r="E219" s="6"/>
      <c r="F219" s="18"/>
      <c r="G219" s="18"/>
      <c r="H219" s="18"/>
      <c r="I219" s="21"/>
      <c r="J219" s="18"/>
      <c r="K219" s="18"/>
      <c r="L219" s="17"/>
      <c r="M219" s="18"/>
      <c r="N219" s="18"/>
      <c r="O219" s="18"/>
      <c r="P219" s="18"/>
      <c r="Q219" s="18"/>
      <c r="R219" s="18"/>
      <c r="S219" s="66"/>
      <c r="T219" s="66"/>
      <c r="U219" s="18"/>
      <c r="V219" s="18"/>
      <c r="W219" s="18"/>
      <c r="X219" s="18"/>
      <c r="Y219" s="18"/>
      <c r="Z219" s="18"/>
      <c r="AA219" s="18"/>
      <c r="AB219" s="18"/>
      <c r="AC219" s="18"/>
      <c r="AD219" s="18"/>
      <c r="AE219" s="18"/>
      <c r="AF219" s="18"/>
      <c r="AG219" s="18"/>
      <c r="AH219" s="18"/>
      <c r="AI219" s="18"/>
      <c r="AJ219" s="18"/>
      <c r="AK219" s="18"/>
      <c r="AL219" s="18"/>
      <c r="AM219" s="18"/>
      <c r="AN219" s="21"/>
      <c r="AO219" s="21"/>
      <c r="AP219" s="21"/>
      <c r="AQ219" s="22"/>
      <c r="AR219" s="21"/>
      <c r="AS219" s="21"/>
      <c r="AT219" s="21"/>
      <c r="AU219" s="21"/>
      <c r="AV219" s="21"/>
      <c r="AW219" s="21"/>
      <c r="AX219" s="21"/>
    </row>
    <row r="220" spans="1:50" ht="12" customHeight="1">
      <c r="A220" s="17"/>
      <c r="B220" s="18"/>
      <c r="C220" s="18"/>
      <c r="D220" s="6"/>
      <c r="E220" s="6"/>
      <c r="F220" s="18"/>
      <c r="G220" s="18"/>
      <c r="H220" s="18"/>
      <c r="I220" s="21"/>
      <c r="J220" s="18"/>
      <c r="K220" s="18"/>
      <c r="L220" s="17"/>
      <c r="M220" s="18"/>
      <c r="N220" s="18"/>
      <c r="O220" s="18"/>
      <c r="P220" s="18"/>
      <c r="Q220" s="18"/>
      <c r="R220" s="18"/>
      <c r="S220" s="66"/>
      <c r="T220" s="66"/>
      <c r="U220" s="18"/>
      <c r="V220" s="18"/>
      <c r="W220" s="18"/>
      <c r="X220" s="18"/>
      <c r="Y220" s="18"/>
      <c r="Z220" s="18"/>
      <c r="AA220" s="18"/>
      <c r="AB220" s="18"/>
      <c r="AC220" s="18"/>
      <c r="AD220" s="18"/>
      <c r="AE220" s="18"/>
      <c r="AF220" s="18"/>
      <c r="AG220" s="18"/>
      <c r="AH220" s="18"/>
      <c r="AI220" s="18"/>
      <c r="AJ220" s="18"/>
      <c r="AK220" s="18"/>
      <c r="AL220" s="18"/>
      <c r="AM220" s="18"/>
      <c r="AN220" s="21"/>
      <c r="AO220" s="21"/>
      <c r="AP220" s="21"/>
      <c r="AQ220" s="22"/>
      <c r="AR220" s="21"/>
      <c r="AS220" s="21"/>
      <c r="AT220" s="21"/>
      <c r="AU220" s="21"/>
      <c r="AV220" s="21"/>
      <c r="AW220" s="21"/>
      <c r="AX220" s="21"/>
    </row>
    <row r="221" spans="1:50" ht="12" customHeight="1">
      <c r="A221" s="17"/>
      <c r="B221" s="18"/>
      <c r="C221" s="18"/>
      <c r="D221" s="6"/>
      <c r="E221" s="6"/>
      <c r="F221" s="18"/>
      <c r="G221" s="18"/>
      <c r="H221" s="18"/>
      <c r="I221" s="21"/>
      <c r="J221" s="18"/>
      <c r="K221" s="18"/>
      <c r="L221" s="17"/>
      <c r="M221" s="18"/>
      <c r="N221" s="18"/>
      <c r="O221" s="18"/>
      <c r="P221" s="18"/>
      <c r="Q221" s="18"/>
      <c r="R221" s="18"/>
      <c r="S221" s="66"/>
      <c r="T221" s="66"/>
      <c r="U221" s="18"/>
      <c r="V221" s="18"/>
      <c r="W221" s="18"/>
      <c r="X221" s="18"/>
      <c r="Y221" s="18"/>
      <c r="Z221" s="18"/>
      <c r="AA221" s="18"/>
      <c r="AB221" s="18"/>
      <c r="AC221" s="18"/>
      <c r="AD221" s="18"/>
      <c r="AE221" s="18"/>
      <c r="AF221" s="18"/>
      <c r="AG221" s="18"/>
      <c r="AH221" s="18"/>
      <c r="AI221" s="18"/>
      <c r="AJ221" s="18"/>
      <c r="AK221" s="18"/>
      <c r="AL221" s="18"/>
      <c r="AM221" s="18"/>
      <c r="AN221" s="21"/>
      <c r="AO221" s="21"/>
      <c r="AP221" s="21"/>
      <c r="AQ221" s="22"/>
      <c r="AR221" s="21"/>
      <c r="AS221" s="21"/>
      <c r="AT221" s="21"/>
      <c r="AU221" s="21"/>
      <c r="AV221" s="21"/>
      <c r="AW221" s="21"/>
      <c r="AX221" s="21"/>
    </row>
    <row r="222" spans="1:50" ht="12" customHeight="1">
      <c r="A222" s="17"/>
      <c r="B222" s="18"/>
      <c r="C222" s="18"/>
      <c r="D222" s="6"/>
      <c r="E222" s="6"/>
      <c r="F222" s="18"/>
      <c r="G222" s="18"/>
      <c r="H222" s="18"/>
      <c r="I222" s="21"/>
      <c r="J222" s="18"/>
      <c r="K222" s="18"/>
      <c r="L222" s="17"/>
      <c r="M222" s="18"/>
      <c r="N222" s="18"/>
      <c r="O222" s="18"/>
      <c r="P222" s="18"/>
      <c r="Q222" s="18"/>
      <c r="R222" s="18"/>
      <c r="S222" s="66"/>
      <c r="T222" s="66"/>
      <c r="U222" s="18"/>
      <c r="V222" s="18"/>
      <c r="W222" s="18"/>
      <c r="X222" s="18"/>
      <c r="Y222" s="18"/>
      <c r="Z222" s="18"/>
      <c r="AA222" s="18"/>
      <c r="AB222" s="18"/>
      <c r="AC222" s="18"/>
      <c r="AD222" s="18"/>
      <c r="AE222" s="18"/>
      <c r="AF222" s="18"/>
      <c r="AG222" s="18"/>
      <c r="AH222" s="18"/>
      <c r="AI222" s="18"/>
      <c r="AJ222" s="18"/>
      <c r="AK222" s="18"/>
      <c r="AL222" s="18"/>
      <c r="AM222" s="18"/>
      <c r="AN222" s="21"/>
      <c r="AO222" s="21"/>
      <c r="AP222" s="21"/>
      <c r="AQ222" s="22"/>
      <c r="AR222" s="21"/>
      <c r="AS222" s="21"/>
      <c r="AT222" s="21"/>
      <c r="AU222" s="21"/>
      <c r="AV222" s="21"/>
      <c r="AW222" s="21"/>
      <c r="AX222" s="21"/>
    </row>
    <row r="223" spans="1:50" ht="12" customHeight="1">
      <c r="A223" s="17"/>
      <c r="B223" s="18"/>
      <c r="C223" s="18"/>
      <c r="D223" s="6"/>
      <c r="E223" s="6"/>
      <c r="F223" s="18"/>
      <c r="G223" s="18"/>
      <c r="H223" s="18"/>
      <c r="I223" s="21"/>
      <c r="J223" s="18"/>
      <c r="K223" s="18"/>
      <c r="L223" s="17"/>
      <c r="M223" s="18"/>
      <c r="N223" s="18"/>
      <c r="O223" s="18"/>
      <c r="P223" s="18"/>
      <c r="Q223" s="18"/>
      <c r="R223" s="18"/>
      <c r="S223" s="66"/>
      <c r="T223" s="66"/>
      <c r="U223" s="18"/>
      <c r="V223" s="18"/>
      <c r="W223" s="18"/>
      <c r="X223" s="18"/>
      <c r="Y223" s="18"/>
      <c r="Z223" s="18"/>
      <c r="AA223" s="18"/>
      <c r="AB223" s="18"/>
      <c r="AC223" s="18"/>
      <c r="AD223" s="18"/>
      <c r="AE223" s="18"/>
      <c r="AF223" s="18"/>
      <c r="AG223" s="18"/>
      <c r="AH223" s="18"/>
      <c r="AI223" s="18"/>
      <c r="AJ223" s="18"/>
      <c r="AK223" s="18"/>
      <c r="AL223" s="18"/>
      <c r="AM223" s="18"/>
      <c r="AN223" s="21"/>
      <c r="AO223" s="21"/>
      <c r="AP223" s="21"/>
      <c r="AQ223" s="22"/>
      <c r="AR223" s="21"/>
      <c r="AS223" s="21"/>
      <c r="AT223" s="21"/>
      <c r="AU223" s="21"/>
      <c r="AV223" s="21"/>
      <c r="AW223" s="21"/>
      <c r="AX223" s="21"/>
    </row>
    <row r="224" spans="1:50" ht="12" customHeight="1">
      <c r="A224" s="17"/>
      <c r="B224" s="18"/>
      <c r="C224" s="18"/>
      <c r="D224" s="6"/>
      <c r="E224" s="6"/>
      <c r="F224" s="18"/>
      <c r="G224" s="18"/>
      <c r="H224" s="18"/>
      <c r="I224" s="21"/>
      <c r="J224" s="18"/>
      <c r="K224" s="18"/>
      <c r="L224" s="17"/>
      <c r="M224" s="18"/>
      <c r="N224" s="18"/>
      <c r="O224" s="18"/>
      <c r="P224" s="18"/>
      <c r="Q224" s="18"/>
      <c r="R224" s="18"/>
      <c r="S224" s="66"/>
      <c r="T224" s="66"/>
      <c r="U224" s="18"/>
      <c r="V224" s="18"/>
      <c r="W224" s="18"/>
      <c r="X224" s="18"/>
      <c r="Y224" s="18"/>
      <c r="Z224" s="18"/>
      <c r="AA224" s="18"/>
      <c r="AB224" s="18"/>
      <c r="AC224" s="18"/>
      <c r="AD224" s="18"/>
      <c r="AE224" s="18"/>
      <c r="AF224" s="18"/>
      <c r="AG224" s="18"/>
      <c r="AH224" s="18"/>
      <c r="AI224" s="18"/>
      <c r="AJ224" s="18"/>
      <c r="AK224" s="18"/>
      <c r="AL224" s="18"/>
      <c r="AM224" s="18"/>
      <c r="AN224" s="21"/>
      <c r="AO224" s="21"/>
      <c r="AP224" s="21"/>
      <c r="AQ224" s="22"/>
      <c r="AR224" s="21"/>
      <c r="AS224" s="21"/>
      <c r="AT224" s="21"/>
      <c r="AU224" s="21"/>
      <c r="AV224" s="21"/>
      <c r="AW224" s="21"/>
      <c r="AX224" s="21"/>
    </row>
    <row r="225" spans="1:50" ht="12" customHeight="1">
      <c r="A225" s="17"/>
      <c r="B225" s="18"/>
      <c r="C225" s="18"/>
      <c r="D225" s="6"/>
      <c r="E225" s="6"/>
      <c r="F225" s="18"/>
      <c r="G225" s="18"/>
      <c r="H225" s="18"/>
      <c r="I225" s="21"/>
      <c r="J225" s="18"/>
      <c r="K225" s="18"/>
      <c r="L225" s="17"/>
      <c r="M225" s="18"/>
      <c r="N225" s="18"/>
      <c r="O225" s="18"/>
      <c r="P225" s="18"/>
      <c r="Q225" s="18"/>
      <c r="R225" s="18"/>
      <c r="S225" s="66"/>
      <c r="T225" s="66"/>
      <c r="U225" s="18"/>
      <c r="V225" s="18"/>
      <c r="W225" s="18"/>
      <c r="X225" s="18"/>
      <c r="Y225" s="18"/>
      <c r="Z225" s="18"/>
      <c r="AA225" s="18"/>
      <c r="AB225" s="18"/>
      <c r="AC225" s="18"/>
      <c r="AD225" s="18"/>
      <c r="AE225" s="18"/>
      <c r="AF225" s="18"/>
      <c r="AG225" s="18"/>
      <c r="AH225" s="18"/>
      <c r="AI225" s="18"/>
      <c r="AJ225" s="18"/>
      <c r="AK225" s="18"/>
      <c r="AL225" s="18"/>
      <c r="AM225" s="18"/>
      <c r="AN225" s="21"/>
      <c r="AO225" s="21"/>
      <c r="AP225" s="21"/>
      <c r="AQ225" s="22"/>
      <c r="AR225" s="21"/>
      <c r="AS225" s="21"/>
      <c r="AT225" s="21"/>
      <c r="AU225" s="21"/>
      <c r="AV225" s="21"/>
      <c r="AW225" s="21"/>
      <c r="AX225" s="21"/>
    </row>
    <row r="226" spans="1:50" ht="12" customHeight="1">
      <c r="A226" s="17"/>
      <c r="B226" s="18"/>
      <c r="C226" s="18"/>
      <c r="D226" s="6"/>
      <c r="E226" s="6"/>
      <c r="F226" s="18"/>
      <c r="G226" s="18"/>
      <c r="H226" s="18"/>
      <c r="I226" s="21"/>
      <c r="J226" s="18"/>
      <c r="K226" s="18"/>
      <c r="L226" s="17"/>
      <c r="M226" s="18"/>
      <c r="N226" s="18"/>
      <c r="O226" s="18"/>
      <c r="P226" s="18"/>
      <c r="Q226" s="18"/>
      <c r="R226" s="18"/>
      <c r="S226" s="66"/>
      <c r="T226" s="66"/>
      <c r="U226" s="18"/>
      <c r="V226" s="18"/>
      <c r="W226" s="18"/>
      <c r="X226" s="18"/>
      <c r="Y226" s="18"/>
      <c r="Z226" s="18"/>
      <c r="AA226" s="18"/>
      <c r="AB226" s="18"/>
      <c r="AC226" s="18"/>
      <c r="AD226" s="18"/>
      <c r="AE226" s="18"/>
      <c r="AF226" s="18"/>
      <c r="AG226" s="18"/>
      <c r="AH226" s="18"/>
      <c r="AI226" s="18"/>
      <c r="AJ226" s="18"/>
      <c r="AK226" s="18"/>
      <c r="AL226" s="18"/>
      <c r="AM226" s="18"/>
      <c r="AN226" s="21"/>
      <c r="AO226" s="21"/>
      <c r="AP226" s="21"/>
      <c r="AQ226" s="22"/>
      <c r="AR226" s="21"/>
      <c r="AS226" s="21"/>
      <c r="AT226" s="21"/>
      <c r="AU226" s="21"/>
      <c r="AV226" s="21"/>
      <c r="AW226" s="21"/>
      <c r="AX226" s="21"/>
    </row>
    <row r="227" spans="1:50" ht="12" customHeight="1">
      <c r="A227" s="17"/>
      <c r="B227" s="18"/>
      <c r="C227" s="18"/>
      <c r="D227" s="6"/>
      <c r="E227" s="6"/>
      <c r="F227" s="18"/>
      <c r="G227" s="18"/>
      <c r="H227" s="18"/>
      <c r="I227" s="21"/>
      <c r="J227" s="18"/>
      <c r="K227" s="18"/>
      <c r="L227" s="17"/>
      <c r="M227" s="18"/>
      <c r="N227" s="18"/>
      <c r="O227" s="18"/>
      <c r="P227" s="18"/>
      <c r="Q227" s="18"/>
      <c r="R227" s="18"/>
      <c r="S227" s="66"/>
      <c r="T227" s="66"/>
      <c r="U227" s="18"/>
      <c r="V227" s="18"/>
      <c r="W227" s="18"/>
      <c r="X227" s="18"/>
      <c r="Y227" s="18"/>
      <c r="Z227" s="18"/>
      <c r="AA227" s="18"/>
      <c r="AB227" s="18"/>
      <c r="AC227" s="18"/>
      <c r="AD227" s="18"/>
      <c r="AE227" s="18"/>
      <c r="AF227" s="18"/>
      <c r="AG227" s="18"/>
      <c r="AH227" s="18"/>
      <c r="AI227" s="18"/>
      <c r="AJ227" s="18"/>
      <c r="AK227" s="18"/>
      <c r="AL227" s="18"/>
      <c r="AM227" s="18"/>
      <c r="AN227" s="21"/>
      <c r="AO227" s="21"/>
      <c r="AP227" s="21"/>
      <c r="AQ227" s="22"/>
      <c r="AR227" s="21"/>
      <c r="AS227" s="21"/>
      <c r="AT227" s="21"/>
      <c r="AU227" s="21"/>
      <c r="AV227" s="21"/>
      <c r="AW227" s="21"/>
      <c r="AX227" s="21"/>
    </row>
    <row r="228" spans="1:50" ht="12" customHeight="1">
      <c r="A228" s="17"/>
      <c r="B228" s="18"/>
      <c r="C228" s="18"/>
      <c r="D228" s="6"/>
      <c r="E228" s="6"/>
      <c r="F228" s="18"/>
      <c r="G228" s="18"/>
      <c r="H228" s="18"/>
      <c r="I228" s="21"/>
      <c r="J228" s="18"/>
      <c r="K228" s="18"/>
      <c r="L228" s="17"/>
      <c r="M228" s="18"/>
      <c r="N228" s="18"/>
      <c r="O228" s="18"/>
      <c r="P228" s="18"/>
      <c r="Q228" s="18"/>
      <c r="R228" s="18"/>
      <c r="S228" s="66"/>
      <c r="T228" s="66"/>
      <c r="U228" s="18"/>
      <c r="V228" s="18"/>
      <c r="W228" s="18"/>
      <c r="X228" s="18"/>
      <c r="Y228" s="18"/>
      <c r="Z228" s="18"/>
      <c r="AA228" s="18"/>
      <c r="AB228" s="18"/>
      <c r="AC228" s="18"/>
      <c r="AD228" s="18"/>
      <c r="AE228" s="18"/>
      <c r="AF228" s="18"/>
      <c r="AG228" s="18"/>
      <c r="AH228" s="18"/>
      <c r="AI228" s="18"/>
      <c r="AJ228" s="18"/>
      <c r="AK228" s="18"/>
      <c r="AL228" s="18"/>
      <c r="AM228" s="18"/>
      <c r="AN228" s="21"/>
      <c r="AO228" s="21"/>
      <c r="AP228" s="21"/>
      <c r="AQ228" s="22"/>
      <c r="AR228" s="21"/>
      <c r="AS228" s="21"/>
      <c r="AT228" s="21"/>
      <c r="AU228" s="21"/>
      <c r="AV228" s="21"/>
      <c r="AW228" s="21"/>
      <c r="AX228" s="21"/>
    </row>
    <row r="229" spans="1:50" ht="12" customHeight="1">
      <c r="A229" s="17"/>
      <c r="B229" s="18"/>
      <c r="C229" s="18"/>
      <c r="D229" s="6"/>
      <c r="E229" s="6"/>
      <c r="F229" s="18"/>
      <c r="G229" s="18"/>
      <c r="H229" s="18"/>
      <c r="I229" s="21"/>
      <c r="J229" s="18"/>
      <c r="K229" s="18"/>
      <c r="L229" s="17"/>
      <c r="M229" s="18"/>
      <c r="N229" s="18"/>
      <c r="O229" s="18"/>
      <c r="P229" s="18"/>
      <c r="Q229" s="18"/>
      <c r="R229" s="18"/>
      <c r="S229" s="66"/>
      <c r="T229" s="66"/>
      <c r="U229" s="18"/>
      <c r="V229" s="18"/>
      <c r="W229" s="18"/>
      <c r="X229" s="18"/>
      <c r="Y229" s="18"/>
      <c r="Z229" s="18"/>
      <c r="AA229" s="18"/>
      <c r="AB229" s="18"/>
      <c r="AC229" s="18"/>
      <c r="AD229" s="18"/>
      <c r="AE229" s="18"/>
      <c r="AF229" s="18"/>
      <c r="AG229" s="18"/>
      <c r="AH229" s="18"/>
      <c r="AI229" s="18"/>
      <c r="AJ229" s="18"/>
      <c r="AK229" s="18"/>
      <c r="AL229" s="18"/>
      <c r="AM229" s="18"/>
      <c r="AN229" s="21"/>
      <c r="AO229" s="21"/>
      <c r="AP229" s="21"/>
      <c r="AQ229" s="22"/>
      <c r="AR229" s="21"/>
      <c r="AS229" s="21"/>
      <c r="AT229" s="21"/>
      <c r="AU229" s="21"/>
      <c r="AV229" s="21"/>
      <c r="AW229" s="21"/>
      <c r="AX229" s="21"/>
    </row>
    <row r="230" spans="1:50" ht="12" customHeight="1">
      <c r="A230" s="17"/>
      <c r="B230" s="18"/>
      <c r="C230" s="18"/>
      <c r="D230" s="6"/>
      <c r="E230" s="6"/>
      <c r="F230" s="18"/>
      <c r="G230" s="18"/>
      <c r="H230" s="18"/>
      <c r="I230" s="21"/>
      <c r="J230" s="18"/>
      <c r="K230" s="18"/>
      <c r="L230" s="17"/>
      <c r="M230" s="18"/>
      <c r="N230" s="18"/>
      <c r="O230" s="18"/>
      <c r="P230" s="18"/>
      <c r="Q230" s="18"/>
      <c r="R230" s="18"/>
      <c r="S230" s="66"/>
      <c r="T230" s="66"/>
      <c r="U230" s="18"/>
      <c r="V230" s="18"/>
      <c r="W230" s="18"/>
      <c r="X230" s="18"/>
      <c r="Y230" s="18"/>
      <c r="Z230" s="18"/>
      <c r="AA230" s="18"/>
      <c r="AB230" s="18"/>
      <c r="AC230" s="18"/>
      <c r="AD230" s="18"/>
      <c r="AE230" s="18"/>
      <c r="AF230" s="18"/>
      <c r="AG230" s="18"/>
      <c r="AH230" s="18"/>
      <c r="AI230" s="18"/>
      <c r="AJ230" s="18"/>
      <c r="AK230" s="18"/>
      <c r="AL230" s="18"/>
      <c r="AM230" s="18"/>
      <c r="AN230" s="21"/>
      <c r="AO230" s="21"/>
      <c r="AP230" s="21"/>
      <c r="AQ230" s="22"/>
      <c r="AR230" s="21"/>
      <c r="AS230" s="21"/>
      <c r="AT230" s="21"/>
      <c r="AU230" s="21"/>
      <c r="AV230" s="21"/>
      <c r="AW230" s="21"/>
      <c r="AX230" s="21"/>
    </row>
    <row r="231" spans="1:50" ht="12" customHeight="1">
      <c r="A231" s="17"/>
      <c r="B231" s="18"/>
      <c r="C231" s="18"/>
      <c r="D231" s="6"/>
      <c r="E231" s="6"/>
      <c r="F231" s="18"/>
      <c r="G231" s="18"/>
      <c r="H231" s="18"/>
      <c r="I231" s="21"/>
      <c r="J231" s="18"/>
      <c r="K231" s="18"/>
      <c r="L231" s="17"/>
      <c r="M231" s="18"/>
      <c r="N231" s="18"/>
      <c r="O231" s="18"/>
      <c r="P231" s="18"/>
      <c r="Q231" s="18"/>
      <c r="R231" s="18"/>
      <c r="S231" s="66"/>
      <c r="T231" s="66"/>
      <c r="U231" s="18"/>
      <c r="V231" s="18"/>
      <c r="W231" s="18"/>
      <c r="X231" s="18"/>
      <c r="Y231" s="18"/>
      <c r="Z231" s="18"/>
      <c r="AA231" s="18"/>
      <c r="AB231" s="18"/>
      <c r="AC231" s="18"/>
      <c r="AD231" s="18"/>
      <c r="AE231" s="18"/>
      <c r="AF231" s="18"/>
      <c r="AG231" s="18"/>
      <c r="AH231" s="18"/>
      <c r="AI231" s="18"/>
      <c r="AJ231" s="18"/>
      <c r="AK231" s="18"/>
      <c r="AL231" s="18"/>
      <c r="AM231" s="18"/>
      <c r="AN231" s="21"/>
      <c r="AO231" s="21"/>
      <c r="AP231" s="21"/>
      <c r="AQ231" s="22"/>
      <c r="AR231" s="21"/>
      <c r="AS231" s="21"/>
      <c r="AT231" s="21"/>
      <c r="AU231" s="21"/>
      <c r="AV231" s="21"/>
      <c r="AW231" s="21"/>
      <c r="AX231" s="21"/>
    </row>
    <row r="232" spans="1:50" ht="12" customHeight="1">
      <c r="A232" s="17"/>
      <c r="B232" s="18"/>
      <c r="C232" s="18"/>
      <c r="D232" s="6"/>
      <c r="E232" s="6"/>
      <c r="F232" s="18"/>
      <c r="G232" s="18"/>
      <c r="H232" s="18"/>
      <c r="I232" s="21"/>
      <c r="J232" s="18"/>
      <c r="K232" s="18"/>
      <c r="L232" s="17"/>
      <c r="M232" s="18"/>
      <c r="N232" s="18"/>
      <c r="O232" s="18"/>
      <c r="P232" s="18"/>
      <c r="Q232" s="18"/>
      <c r="R232" s="18"/>
      <c r="S232" s="66"/>
      <c r="T232" s="66"/>
      <c r="U232" s="18"/>
      <c r="V232" s="18"/>
      <c r="W232" s="18"/>
      <c r="X232" s="18"/>
      <c r="Y232" s="18"/>
      <c r="Z232" s="18"/>
      <c r="AA232" s="18"/>
      <c r="AB232" s="18"/>
      <c r="AC232" s="18"/>
      <c r="AD232" s="18"/>
      <c r="AE232" s="18"/>
      <c r="AF232" s="18"/>
      <c r="AG232" s="18"/>
      <c r="AH232" s="18"/>
      <c r="AI232" s="18"/>
      <c r="AJ232" s="18"/>
      <c r="AK232" s="18"/>
      <c r="AL232" s="18"/>
      <c r="AM232" s="18"/>
      <c r="AN232" s="21"/>
      <c r="AO232" s="21"/>
      <c r="AP232" s="21"/>
      <c r="AQ232" s="22"/>
      <c r="AR232" s="21"/>
      <c r="AS232" s="21"/>
      <c r="AT232" s="21"/>
      <c r="AU232" s="21"/>
      <c r="AV232" s="21"/>
      <c r="AW232" s="21"/>
      <c r="AX232" s="21"/>
    </row>
    <row r="233" spans="1:50" ht="12" customHeight="1">
      <c r="A233" s="17"/>
      <c r="B233" s="18"/>
      <c r="C233" s="18"/>
      <c r="D233" s="6"/>
      <c r="E233" s="6"/>
      <c r="F233" s="18"/>
      <c r="G233" s="18"/>
      <c r="H233" s="18"/>
      <c r="I233" s="21"/>
      <c r="J233" s="18"/>
      <c r="K233" s="18"/>
      <c r="L233" s="17"/>
      <c r="M233" s="18"/>
      <c r="N233" s="18"/>
      <c r="O233" s="18"/>
      <c r="P233" s="18"/>
      <c r="Q233" s="18"/>
      <c r="R233" s="18"/>
      <c r="S233" s="66"/>
      <c r="T233" s="66"/>
      <c r="U233" s="18"/>
      <c r="V233" s="18"/>
      <c r="W233" s="18"/>
      <c r="X233" s="18"/>
      <c r="Y233" s="18"/>
      <c r="Z233" s="18"/>
      <c r="AA233" s="18"/>
      <c r="AB233" s="18"/>
      <c r="AC233" s="18"/>
      <c r="AD233" s="18"/>
      <c r="AE233" s="18"/>
      <c r="AF233" s="18"/>
      <c r="AG233" s="18"/>
      <c r="AH233" s="18"/>
      <c r="AI233" s="18"/>
      <c r="AJ233" s="18"/>
      <c r="AK233" s="18"/>
      <c r="AL233" s="18"/>
      <c r="AM233" s="18"/>
      <c r="AN233" s="21"/>
      <c r="AO233" s="21"/>
      <c r="AP233" s="21"/>
      <c r="AQ233" s="22"/>
      <c r="AR233" s="21"/>
      <c r="AS233" s="21"/>
      <c r="AT233" s="21"/>
      <c r="AU233" s="21"/>
      <c r="AV233" s="21"/>
      <c r="AW233" s="21"/>
      <c r="AX233" s="21"/>
    </row>
    <row r="234" spans="1:50" ht="12" customHeight="1">
      <c r="A234" s="17"/>
      <c r="B234" s="18"/>
      <c r="C234" s="18"/>
      <c r="D234" s="6"/>
      <c r="E234" s="6"/>
      <c r="F234" s="18"/>
      <c r="G234" s="18"/>
      <c r="H234" s="18"/>
      <c r="I234" s="21"/>
      <c r="J234" s="18"/>
      <c r="K234" s="18"/>
      <c r="L234" s="17"/>
      <c r="M234" s="18"/>
      <c r="N234" s="18"/>
      <c r="O234" s="18"/>
      <c r="P234" s="18"/>
      <c r="Q234" s="18"/>
      <c r="R234" s="18"/>
      <c r="S234" s="66"/>
      <c r="T234" s="66"/>
      <c r="U234" s="18"/>
      <c r="V234" s="18"/>
      <c r="W234" s="18"/>
      <c r="X234" s="18"/>
      <c r="Y234" s="18"/>
      <c r="Z234" s="18"/>
      <c r="AA234" s="18"/>
      <c r="AB234" s="18"/>
      <c r="AC234" s="18"/>
      <c r="AD234" s="18"/>
      <c r="AE234" s="18"/>
      <c r="AF234" s="18"/>
      <c r="AG234" s="18"/>
      <c r="AH234" s="18"/>
      <c r="AI234" s="18"/>
      <c r="AJ234" s="18"/>
      <c r="AK234" s="18"/>
      <c r="AL234" s="18"/>
      <c r="AM234" s="18"/>
      <c r="AN234" s="21"/>
      <c r="AO234" s="21"/>
      <c r="AP234" s="21"/>
      <c r="AQ234" s="22"/>
      <c r="AR234" s="21"/>
      <c r="AS234" s="21"/>
      <c r="AT234" s="21"/>
      <c r="AU234" s="21"/>
      <c r="AV234" s="21"/>
      <c r="AW234" s="21"/>
      <c r="AX234" s="21"/>
    </row>
    <row r="235" spans="1:50" ht="12" customHeight="1">
      <c r="A235" s="17"/>
      <c r="B235" s="18"/>
      <c r="C235" s="18"/>
      <c r="D235" s="6"/>
      <c r="E235" s="6"/>
      <c r="F235" s="18"/>
      <c r="G235" s="18"/>
      <c r="H235" s="18"/>
      <c r="I235" s="21"/>
      <c r="J235" s="18"/>
      <c r="K235" s="18"/>
      <c r="L235" s="17"/>
      <c r="M235" s="18"/>
      <c r="N235" s="18"/>
      <c r="O235" s="18"/>
      <c r="P235" s="18"/>
      <c r="Q235" s="18"/>
      <c r="R235" s="18"/>
      <c r="S235" s="66"/>
      <c r="T235" s="66"/>
      <c r="U235" s="18"/>
      <c r="V235" s="18"/>
      <c r="W235" s="18"/>
      <c r="X235" s="18"/>
      <c r="Y235" s="18"/>
      <c r="Z235" s="18"/>
      <c r="AA235" s="18"/>
      <c r="AB235" s="18"/>
      <c r="AC235" s="18"/>
      <c r="AD235" s="18"/>
      <c r="AE235" s="18"/>
      <c r="AF235" s="18"/>
      <c r="AG235" s="18"/>
      <c r="AH235" s="18"/>
      <c r="AI235" s="18"/>
      <c r="AJ235" s="18"/>
      <c r="AK235" s="18"/>
      <c r="AL235" s="18"/>
      <c r="AM235" s="18"/>
      <c r="AN235" s="21"/>
      <c r="AO235" s="21"/>
      <c r="AP235" s="21"/>
      <c r="AQ235" s="22"/>
      <c r="AR235" s="21"/>
      <c r="AS235" s="21"/>
      <c r="AT235" s="21"/>
      <c r="AU235" s="21"/>
      <c r="AV235" s="21"/>
      <c r="AW235" s="21"/>
      <c r="AX235" s="21"/>
    </row>
    <row r="236" spans="1:50" ht="12" customHeight="1">
      <c r="A236" s="17"/>
      <c r="B236" s="18"/>
      <c r="C236" s="18"/>
      <c r="D236" s="6"/>
      <c r="E236" s="6"/>
      <c r="F236" s="18"/>
      <c r="G236" s="18"/>
      <c r="H236" s="18"/>
      <c r="I236" s="21"/>
      <c r="J236" s="18"/>
      <c r="K236" s="18"/>
      <c r="L236" s="17"/>
      <c r="M236" s="18"/>
      <c r="N236" s="18"/>
      <c r="O236" s="18"/>
      <c r="P236" s="18"/>
      <c r="Q236" s="18"/>
      <c r="R236" s="18"/>
      <c r="S236" s="66"/>
      <c r="T236" s="66"/>
      <c r="U236" s="18"/>
      <c r="V236" s="18"/>
      <c r="W236" s="18"/>
      <c r="X236" s="18"/>
      <c r="Y236" s="18"/>
      <c r="Z236" s="18"/>
      <c r="AA236" s="18"/>
      <c r="AB236" s="18"/>
      <c r="AC236" s="18"/>
      <c r="AD236" s="18"/>
      <c r="AE236" s="18"/>
      <c r="AF236" s="18"/>
      <c r="AG236" s="18"/>
      <c r="AH236" s="18"/>
      <c r="AI236" s="18"/>
      <c r="AJ236" s="18"/>
      <c r="AK236" s="18"/>
      <c r="AL236" s="18"/>
      <c r="AM236" s="18"/>
      <c r="AN236" s="21"/>
      <c r="AO236" s="21"/>
      <c r="AP236" s="21"/>
      <c r="AQ236" s="22"/>
      <c r="AR236" s="21"/>
      <c r="AS236" s="21"/>
      <c r="AT236" s="21"/>
      <c r="AU236" s="21"/>
      <c r="AV236" s="21"/>
      <c r="AW236" s="21"/>
      <c r="AX236" s="21"/>
    </row>
    <row r="237" spans="1:50" ht="12" customHeight="1">
      <c r="A237" s="17"/>
      <c r="B237" s="18"/>
      <c r="C237" s="18"/>
      <c r="D237" s="6"/>
      <c r="E237" s="6"/>
      <c r="F237" s="18"/>
      <c r="G237" s="18"/>
      <c r="H237" s="18"/>
      <c r="I237" s="21"/>
      <c r="J237" s="18"/>
      <c r="K237" s="18"/>
      <c r="L237" s="17"/>
      <c r="M237" s="18"/>
      <c r="N237" s="18"/>
      <c r="O237" s="18"/>
      <c r="P237" s="18"/>
      <c r="Q237" s="18"/>
      <c r="R237" s="18"/>
      <c r="S237" s="66"/>
      <c r="T237" s="66"/>
      <c r="U237" s="18"/>
      <c r="V237" s="18"/>
      <c r="W237" s="18"/>
      <c r="X237" s="18"/>
      <c r="Y237" s="18"/>
      <c r="Z237" s="18"/>
      <c r="AA237" s="18"/>
      <c r="AB237" s="18"/>
      <c r="AC237" s="18"/>
      <c r="AD237" s="18"/>
      <c r="AE237" s="18"/>
      <c r="AF237" s="18"/>
      <c r="AG237" s="18"/>
      <c r="AH237" s="18"/>
      <c r="AI237" s="18"/>
      <c r="AJ237" s="18"/>
      <c r="AK237" s="18"/>
      <c r="AL237" s="18"/>
      <c r="AM237" s="18"/>
      <c r="AN237" s="21"/>
      <c r="AO237" s="21"/>
      <c r="AP237" s="21"/>
      <c r="AQ237" s="22"/>
      <c r="AR237" s="21"/>
      <c r="AS237" s="21"/>
      <c r="AT237" s="21"/>
      <c r="AU237" s="21"/>
      <c r="AV237" s="21"/>
      <c r="AW237" s="21"/>
      <c r="AX237" s="21"/>
    </row>
    <row r="238" spans="1:50" ht="12" customHeight="1">
      <c r="A238" s="17"/>
      <c r="B238" s="18"/>
      <c r="C238" s="18"/>
      <c r="D238" s="6"/>
      <c r="E238" s="6"/>
      <c r="F238" s="18"/>
      <c r="G238" s="18"/>
      <c r="H238" s="18"/>
      <c r="I238" s="21"/>
      <c r="J238" s="18"/>
      <c r="K238" s="18"/>
      <c r="L238" s="17"/>
      <c r="M238" s="18"/>
      <c r="N238" s="18"/>
      <c r="O238" s="18"/>
      <c r="P238" s="18"/>
      <c r="Q238" s="18"/>
      <c r="R238" s="18"/>
      <c r="S238" s="66"/>
      <c r="T238" s="66"/>
      <c r="U238" s="18"/>
      <c r="V238" s="18"/>
      <c r="W238" s="18"/>
      <c r="X238" s="18"/>
      <c r="Y238" s="18"/>
      <c r="Z238" s="18"/>
      <c r="AA238" s="18"/>
      <c r="AB238" s="18"/>
      <c r="AC238" s="18"/>
      <c r="AD238" s="18"/>
      <c r="AE238" s="18"/>
      <c r="AF238" s="18"/>
      <c r="AG238" s="18"/>
      <c r="AH238" s="18"/>
      <c r="AI238" s="18"/>
      <c r="AJ238" s="18"/>
      <c r="AK238" s="18"/>
      <c r="AL238" s="18"/>
      <c r="AM238" s="18"/>
      <c r="AN238" s="21"/>
      <c r="AO238" s="21"/>
      <c r="AP238" s="21"/>
      <c r="AQ238" s="22"/>
      <c r="AR238" s="21"/>
      <c r="AS238" s="21"/>
      <c r="AT238" s="21"/>
      <c r="AU238" s="21"/>
      <c r="AV238" s="21"/>
      <c r="AW238" s="21"/>
      <c r="AX238" s="21"/>
    </row>
    <row r="239" spans="1:50" ht="12" customHeight="1">
      <c r="A239" s="17"/>
      <c r="B239" s="18"/>
      <c r="C239" s="18"/>
      <c r="D239" s="6"/>
      <c r="E239" s="6"/>
      <c r="F239" s="18"/>
      <c r="G239" s="18"/>
      <c r="H239" s="18"/>
      <c r="I239" s="21"/>
      <c r="J239" s="18"/>
      <c r="K239" s="18"/>
      <c r="L239" s="17"/>
      <c r="M239" s="18"/>
      <c r="N239" s="18"/>
      <c r="O239" s="18"/>
      <c r="P239" s="18"/>
      <c r="Q239" s="18"/>
      <c r="R239" s="18"/>
      <c r="S239" s="66"/>
      <c r="T239" s="66"/>
      <c r="U239" s="18"/>
      <c r="V239" s="18"/>
      <c r="W239" s="18"/>
      <c r="X239" s="18"/>
      <c r="Y239" s="18"/>
      <c r="Z239" s="18"/>
      <c r="AA239" s="18"/>
      <c r="AB239" s="18"/>
      <c r="AC239" s="18"/>
      <c r="AD239" s="18"/>
      <c r="AE239" s="18"/>
      <c r="AF239" s="18"/>
      <c r="AG239" s="18"/>
      <c r="AH239" s="18"/>
      <c r="AI239" s="18"/>
      <c r="AJ239" s="18"/>
      <c r="AK239" s="18"/>
      <c r="AL239" s="18"/>
      <c r="AM239" s="18"/>
      <c r="AN239" s="21"/>
      <c r="AO239" s="21"/>
      <c r="AP239" s="21"/>
      <c r="AQ239" s="22"/>
      <c r="AR239" s="21"/>
      <c r="AS239" s="21"/>
      <c r="AT239" s="21"/>
      <c r="AU239" s="21"/>
      <c r="AV239" s="21"/>
      <c r="AW239" s="21"/>
      <c r="AX239" s="21"/>
    </row>
    <row r="240" spans="1:50" ht="12" customHeight="1">
      <c r="A240" s="17"/>
      <c r="B240" s="18"/>
      <c r="C240" s="18"/>
      <c r="D240" s="6"/>
      <c r="E240" s="6"/>
      <c r="F240" s="18"/>
      <c r="G240" s="18"/>
      <c r="H240" s="18"/>
      <c r="I240" s="21"/>
      <c r="J240" s="18"/>
      <c r="K240" s="18"/>
      <c r="L240" s="17"/>
      <c r="M240" s="18"/>
      <c r="N240" s="18"/>
      <c r="O240" s="18"/>
      <c r="P240" s="18"/>
      <c r="Q240" s="18"/>
      <c r="R240" s="18"/>
      <c r="S240" s="66"/>
      <c r="T240" s="66"/>
      <c r="U240" s="18"/>
      <c r="V240" s="18"/>
      <c r="W240" s="18"/>
      <c r="X240" s="18"/>
      <c r="Y240" s="18"/>
      <c r="Z240" s="18"/>
      <c r="AA240" s="18"/>
      <c r="AB240" s="18"/>
      <c r="AC240" s="18"/>
      <c r="AD240" s="18"/>
      <c r="AE240" s="18"/>
      <c r="AF240" s="18"/>
      <c r="AG240" s="18"/>
      <c r="AH240" s="18"/>
      <c r="AI240" s="18"/>
      <c r="AJ240" s="18"/>
      <c r="AK240" s="18"/>
      <c r="AL240" s="18"/>
      <c r="AM240" s="18"/>
      <c r="AN240" s="21"/>
      <c r="AO240" s="21"/>
      <c r="AP240" s="21"/>
      <c r="AQ240" s="22"/>
      <c r="AR240" s="21"/>
      <c r="AS240" s="21"/>
      <c r="AT240" s="21"/>
      <c r="AU240" s="21"/>
      <c r="AV240" s="21"/>
      <c r="AW240" s="21"/>
      <c r="AX240" s="21"/>
    </row>
    <row r="241" spans="1:50" ht="12" customHeight="1">
      <c r="A241" s="17"/>
      <c r="B241" s="18"/>
      <c r="C241" s="18"/>
      <c r="D241" s="6"/>
      <c r="E241" s="6"/>
      <c r="F241" s="18"/>
      <c r="G241" s="18"/>
      <c r="H241" s="18"/>
      <c r="I241" s="21"/>
      <c r="J241" s="18"/>
      <c r="K241" s="18"/>
      <c r="L241" s="17"/>
      <c r="M241" s="18"/>
      <c r="N241" s="18"/>
      <c r="O241" s="18"/>
      <c r="P241" s="18"/>
      <c r="Q241" s="18"/>
      <c r="R241" s="18"/>
      <c r="S241" s="66"/>
      <c r="T241" s="66"/>
      <c r="U241" s="18"/>
      <c r="V241" s="18"/>
      <c r="W241" s="18"/>
      <c r="X241" s="18"/>
      <c r="Y241" s="18"/>
      <c r="Z241" s="18"/>
      <c r="AA241" s="18"/>
      <c r="AB241" s="18"/>
      <c r="AC241" s="18"/>
      <c r="AD241" s="18"/>
      <c r="AE241" s="18"/>
      <c r="AF241" s="18"/>
      <c r="AG241" s="18"/>
      <c r="AH241" s="18"/>
      <c r="AI241" s="18"/>
      <c r="AJ241" s="18"/>
      <c r="AK241" s="18"/>
      <c r="AL241" s="18"/>
      <c r="AM241" s="18"/>
      <c r="AN241" s="21"/>
      <c r="AO241" s="21"/>
      <c r="AP241" s="21"/>
      <c r="AQ241" s="22"/>
      <c r="AR241" s="21"/>
      <c r="AS241" s="21"/>
      <c r="AT241" s="21"/>
      <c r="AU241" s="21"/>
      <c r="AV241" s="21"/>
      <c r="AW241" s="21"/>
      <c r="AX241" s="21"/>
    </row>
    <row r="242" spans="1:50" ht="12" customHeight="1">
      <c r="A242" s="17"/>
      <c r="B242" s="18"/>
      <c r="C242" s="18"/>
      <c r="D242" s="6"/>
      <c r="E242" s="6"/>
      <c r="F242" s="18"/>
      <c r="G242" s="18"/>
      <c r="H242" s="18"/>
      <c r="I242" s="21"/>
      <c r="J242" s="18"/>
      <c r="K242" s="18"/>
      <c r="L242" s="17"/>
      <c r="M242" s="18"/>
      <c r="N242" s="18"/>
      <c r="O242" s="18"/>
      <c r="P242" s="18"/>
      <c r="Q242" s="18"/>
      <c r="R242" s="18"/>
      <c r="S242" s="66"/>
      <c r="T242" s="66"/>
      <c r="U242" s="18"/>
      <c r="V242" s="18"/>
      <c r="W242" s="18"/>
      <c r="X242" s="18"/>
      <c r="Y242" s="18"/>
      <c r="Z242" s="18"/>
      <c r="AA242" s="18"/>
      <c r="AB242" s="18"/>
      <c r="AC242" s="18"/>
      <c r="AD242" s="18"/>
      <c r="AE242" s="18"/>
      <c r="AF242" s="18"/>
      <c r="AG242" s="18"/>
      <c r="AH242" s="18"/>
      <c r="AI242" s="18"/>
      <c r="AJ242" s="18"/>
      <c r="AK242" s="18"/>
      <c r="AL242" s="18"/>
      <c r="AM242" s="18"/>
      <c r="AN242" s="21"/>
      <c r="AO242" s="21"/>
      <c r="AP242" s="21"/>
      <c r="AQ242" s="22"/>
      <c r="AR242" s="21"/>
      <c r="AS242" s="21"/>
      <c r="AT242" s="21"/>
      <c r="AU242" s="21"/>
      <c r="AV242" s="21"/>
      <c r="AW242" s="21"/>
      <c r="AX242" s="21"/>
    </row>
    <row r="243" spans="1:50" ht="12" customHeight="1">
      <c r="A243" s="17"/>
      <c r="B243" s="18"/>
      <c r="C243" s="18"/>
      <c r="D243" s="6"/>
      <c r="E243" s="6"/>
      <c r="F243" s="18"/>
      <c r="G243" s="18"/>
      <c r="H243" s="18"/>
      <c r="I243" s="21"/>
      <c r="J243" s="18"/>
      <c r="K243" s="18"/>
      <c r="L243" s="17"/>
      <c r="M243" s="18"/>
      <c r="N243" s="18"/>
      <c r="O243" s="18"/>
      <c r="P243" s="18"/>
      <c r="Q243" s="18"/>
      <c r="R243" s="18"/>
      <c r="S243" s="66"/>
      <c r="T243" s="66"/>
      <c r="U243" s="18"/>
      <c r="V243" s="18"/>
      <c r="W243" s="18"/>
      <c r="X243" s="18"/>
      <c r="Y243" s="18"/>
      <c r="Z243" s="18"/>
      <c r="AA243" s="18"/>
      <c r="AB243" s="18"/>
      <c r="AC243" s="18"/>
      <c r="AD243" s="18"/>
      <c r="AE243" s="18"/>
      <c r="AF243" s="18"/>
      <c r="AG243" s="18"/>
      <c r="AH243" s="18"/>
      <c r="AI243" s="18"/>
      <c r="AJ243" s="18"/>
      <c r="AK243" s="18"/>
      <c r="AL243" s="18"/>
      <c r="AM243" s="18"/>
      <c r="AN243" s="21"/>
      <c r="AO243" s="21"/>
      <c r="AP243" s="21"/>
      <c r="AQ243" s="22"/>
      <c r="AR243" s="21"/>
      <c r="AS243" s="21"/>
      <c r="AT243" s="21"/>
      <c r="AU243" s="21"/>
      <c r="AV243" s="21"/>
      <c r="AW243" s="21"/>
      <c r="AX243" s="21"/>
    </row>
    <row r="244" spans="1:50" ht="12" customHeight="1">
      <c r="A244" s="17"/>
      <c r="B244" s="18"/>
      <c r="C244" s="18"/>
      <c r="D244" s="6"/>
      <c r="E244" s="6"/>
      <c r="F244" s="18"/>
      <c r="G244" s="18"/>
      <c r="H244" s="18"/>
      <c r="I244" s="21"/>
      <c r="J244" s="18"/>
      <c r="K244" s="18"/>
      <c r="L244" s="17"/>
      <c r="M244" s="18"/>
      <c r="N244" s="18"/>
      <c r="O244" s="18"/>
      <c r="P244" s="18"/>
      <c r="Q244" s="18"/>
      <c r="R244" s="18"/>
      <c r="S244" s="66"/>
      <c r="T244" s="66"/>
      <c r="U244" s="18"/>
      <c r="V244" s="18"/>
      <c r="W244" s="18"/>
      <c r="X244" s="18"/>
      <c r="Y244" s="18"/>
      <c r="Z244" s="18"/>
      <c r="AA244" s="18"/>
      <c r="AB244" s="18"/>
      <c r="AC244" s="18"/>
      <c r="AD244" s="18"/>
      <c r="AE244" s="18"/>
      <c r="AF244" s="18"/>
      <c r="AG244" s="18"/>
      <c r="AH244" s="18"/>
      <c r="AI244" s="18"/>
      <c r="AJ244" s="18"/>
      <c r="AK244" s="18"/>
      <c r="AL244" s="18"/>
      <c r="AM244" s="18"/>
      <c r="AN244" s="21"/>
      <c r="AO244" s="21"/>
      <c r="AP244" s="21"/>
      <c r="AQ244" s="22"/>
      <c r="AR244" s="21"/>
      <c r="AS244" s="21"/>
      <c r="AT244" s="21"/>
      <c r="AU244" s="21"/>
      <c r="AV244" s="21"/>
      <c r="AW244" s="21"/>
      <c r="AX244" s="21"/>
    </row>
    <row r="245" spans="1:50" ht="12" customHeight="1">
      <c r="A245" s="17"/>
      <c r="B245" s="18"/>
      <c r="C245" s="18"/>
      <c r="D245" s="6"/>
      <c r="E245" s="6"/>
      <c r="F245" s="18"/>
      <c r="G245" s="18"/>
      <c r="H245" s="18"/>
      <c r="I245" s="21"/>
      <c r="J245" s="18"/>
      <c r="K245" s="18"/>
      <c r="L245" s="17"/>
      <c r="M245" s="18"/>
      <c r="N245" s="18"/>
      <c r="O245" s="18"/>
      <c r="P245" s="18"/>
      <c r="Q245" s="18"/>
      <c r="R245" s="18"/>
      <c r="S245" s="66"/>
      <c r="T245" s="66"/>
      <c r="U245" s="18"/>
      <c r="V245" s="18"/>
      <c r="W245" s="18"/>
      <c r="X245" s="18"/>
      <c r="Y245" s="18"/>
      <c r="Z245" s="18"/>
      <c r="AA245" s="18"/>
      <c r="AB245" s="18"/>
      <c r="AC245" s="18"/>
      <c r="AD245" s="18"/>
      <c r="AE245" s="18"/>
      <c r="AF245" s="18"/>
      <c r="AG245" s="18"/>
      <c r="AH245" s="18"/>
      <c r="AI245" s="18"/>
      <c r="AJ245" s="18"/>
      <c r="AK245" s="18"/>
      <c r="AL245" s="18"/>
      <c r="AM245" s="18"/>
      <c r="AN245" s="21"/>
      <c r="AO245" s="21"/>
      <c r="AP245" s="21"/>
      <c r="AQ245" s="22"/>
      <c r="AR245" s="21"/>
      <c r="AS245" s="21"/>
      <c r="AT245" s="21"/>
      <c r="AU245" s="21"/>
      <c r="AV245" s="21"/>
      <c r="AW245" s="21"/>
      <c r="AX245" s="21"/>
    </row>
    <row r="246" spans="1:50" ht="12" customHeight="1">
      <c r="A246" s="17"/>
      <c r="B246" s="18"/>
      <c r="C246" s="18"/>
      <c r="D246" s="6"/>
      <c r="E246" s="6"/>
      <c r="F246" s="18"/>
      <c r="G246" s="18"/>
      <c r="H246" s="18"/>
      <c r="I246" s="21"/>
      <c r="J246" s="18"/>
      <c r="K246" s="18"/>
      <c r="L246" s="17"/>
      <c r="M246" s="18"/>
      <c r="N246" s="18"/>
      <c r="O246" s="18"/>
      <c r="P246" s="18"/>
      <c r="Q246" s="18"/>
      <c r="R246" s="18"/>
      <c r="S246" s="66"/>
      <c r="T246" s="66"/>
      <c r="U246" s="18"/>
      <c r="V246" s="18"/>
      <c r="W246" s="18"/>
      <c r="X246" s="18"/>
      <c r="Y246" s="18"/>
      <c r="Z246" s="18"/>
      <c r="AA246" s="18"/>
      <c r="AB246" s="18"/>
      <c r="AC246" s="18"/>
      <c r="AD246" s="18"/>
      <c r="AE246" s="18"/>
      <c r="AF246" s="18"/>
      <c r="AG246" s="18"/>
      <c r="AH246" s="18"/>
      <c r="AI246" s="18"/>
      <c r="AJ246" s="18"/>
      <c r="AK246" s="18"/>
      <c r="AL246" s="18"/>
      <c r="AM246" s="18"/>
      <c r="AN246" s="21"/>
      <c r="AO246" s="21"/>
      <c r="AP246" s="21"/>
      <c r="AQ246" s="22"/>
      <c r="AR246" s="21"/>
      <c r="AS246" s="21"/>
      <c r="AT246" s="21"/>
      <c r="AU246" s="21"/>
      <c r="AV246" s="21"/>
      <c r="AW246" s="21"/>
      <c r="AX246" s="21"/>
    </row>
    <row r="247" spans="1:50" ht="12" customHeight="1">
      <c r="A247" s="17"/>
      <c r="B247" s="18"/>
      <c r="C247" s="18"/>
      <c r="D247" s="6"/>
      <c r="E247" s="6"/>
      <c r="F247" s="18"/>
      <c r="G247" s="18"/>
      <c r="H247" s="18"/>
      <c r="I247" s="21"/>
      <c r="J247" s="18"/>
      <c r="K247" s="18"/>
      <c r="L247" s="17"/>
      <c r="M247" s="18"/>
      <c r="N247" s="18"/>
      <c r="O247" s="18"/>
      <c r="P247" s="18"/>
      <c r="Q247" s="18"/>
      <c r="R247" s="18"/>
      <c r="S247" s="66"/>
      <c r="T247" s="66"/>
      <c r="U247" s="18"/>
      <c r="V247" s="18"/>
      <c r="W247" s="18"/>
      <c r="X247" s="18"/>
      <c r="Y247" s="18"/>
      <c r="Z247" s="18"/>
      <c r="AA247" s="18"/>
      <c r="AB247" s="18"/>
      <c r="AC247" s="18"/>
      <c r="AD247" s="18"/>
      <c r="AE247" s="18"/>
      <c r="AF247" s="18"/>
      <c r="AG247" s="18"/>
      <c r="AH247" s="18"/>
      <c r="AI247" s="18"/>
      <c r="AJ247" s="18"/>
      <c r="AK247" s="18"/>
      <c r="AL247" s="18"/>
      <c r="AM247" s="18"/>
      <c r="AN247" s="21"/>
      <c r="AO247" s="21"/>
      <c r="AP247" s="21"/>
      <c r="AQ247" s="22"/>
      <c r="AR247" s="21"/>
      <c r="AS247" s="21"/>
      <c r="AT247" s="21"/>
      <c r="AU247" s="21"/>
      <c r="AV247" s="21"/>
      <c r="AW247" s="21"/>
      <c r="AX247" s="21"/>
    </row>
    <row r="248" spans="1:50" ht="12" customHeight="1">
      <c r="A248" s="17"/>
      <c r="B248" s="18"/>
      <c r="C248" s="18"/>
      <c r="D248" s="6"/>
      <c r="E248" s="6"/>
      <c r="F248" s="18"/>
      <c r="G248" s="18"/>
      <c r="H248" s="18"/>
      <c r="I248" s="21"/>
      <c r="J248" s="18"/>
      <c r="K248" s="18"/>
      <c r="L248" s="17"/>
      <c r="M248" s="18"/>
      <c r="N248" s="18"/>
      <c r="O248" s="18"/>
      <c r="P248" s="18"/>
      <c r="Q248" s="18"/>
      <c r="R248" s="18"/>
      <c r="S248" s="66"/>
      <c r="T248" s="66"/>
      <c r="U248" s="18"/>
      <c r="V248" s="18"/>
      <c r="W248" s="18"/>
      <c r="X248" s="18"/>
      <c r="Y248" s="18"/>
      <c r="Z248" s="18"/>
      <c r="AA248" s="18"/>
      <c r="AB248" s="18"/>
      <c r="AC248" s="18"/>
      <c r="AD248" s="18"/>
      <c r="AE248" s="18"/>
      <c r="AF248" s="18"/>
      <c r="AG248" s="18"/>
      <c r="AH248" s="18"/>
      <c r="AI248" s="18"/>
      <c r="AJ248" s="18"/>
      <c r="AK248" s="18"/>
      <c r="AL248" s="18"/>
      <c r="AM248" s="18"/>
      <c r="AN248" s="21"/>
      <c r="AO248" s="21"/>
      <c r="AP248" s="21"/>
      <c r="AQ248" s="22"/>
      <c r="AR248" s="21"/>
      <c r="AS248" s="21"/>
      <c r="AT248" s="21"/>
      <c r="AU248" s="21"/>
      <c r="AV248" s="21"/>
      <c r="AW248" s="21"/>
      <c r="AX248" s="21"/>
    </row>
    <row r="249" spans="1:50" ht="12" customHeight="1">
      <c r="A249" s="17"/>
      <c r="B249" s="18"/>
      <c r="C249" s="18"/>
      <c r="D249" s="6"/>
      <c r="E249" s="6"/>
      <c r="F249" s="18"/>
      <c r="G249" s="18"/>
      <c r="H249" s="18"/>
      <c r="I249" s="21"/>
      <c r="J249" s="18"/>
      <c r="K249" s="18"/>
      <c r="L249" s="17"/>
      <c r="M249" s="18"/>
      <c r="N249" s="18"/>
      <c r="O249" s="18"/>
      <c r="P249" s="18"/>
      <c r="Q249" s="18"/>
      <c r="R249" s="18"/>
      <c r="S249" s="66"/>
      <c r="T249" s="66"/>
      <c r="U249" s="18"/>
      <c r="V249" s="18"/>
      <c r="W249" s="18"/>
      <c r="X249" s="18"/>
      <c r="Y249" s="18"/>
      <c r="Z249" s="18"/>
      <c r="AA249" s="18"/>
      <c r="AB249" s="18"/>
      <c r="AC249" s="18"/>
      <c r="AD249" s="18"/>
      <c r="AE249" s="18"/>
      <c r="AF249" s="18"/>
      <c r="AG249" s="18"/>
      <c r="AH249" s="18"/>
      <c r="AI249" s="18"/>
      <c r="AJ249" s="18"/>
      <c r="AK249" s="18"/>
      <c r="AL249" s="18"/>
      <c r="AM249" s="18"/>
      <c r="AN249" s="21"/>
      <c r="AO249" s="21"/>
      <c r="AP249" s="21"/>
      <c r="AQ249" s="22"/>
      <c r="AR249" s="21"/>
      <c r="AS249" s="21"/>
      <c r="AT249" s="21"/>
      <c r="AU249" s="21"/>
      <c r="AV249" s="21"/>
      <c r="AW249" s="21"/>
      <c r="AX249" s="21"/>
    </row>
    <row r="250" spans="1:50" ht="12" customHeight="1">
      <c r="A250" s="17"/>
      <c r="B250" s="18"/>
      <c r="C250" s="18"/>
      <c r="D250" s="6"/>
      <c r="E250" s="6"/>
      <c r="F250" s="18"/>
      <c r="G250" s="18"/>
      <c r="H250" s="18"/>
      <c r="I250" s="21"/>
      <c r="J250" s="18"/>
      <c r="K250" s="18"/>
      <c r="L250" s="17"/>
      <c r="M250" s="18"/>
      <c r="N250" s="18"/>
      <c r="O250" s="18"/>
      <c r="P250" s="18"/>
      <c r="Q250" s="18"/>
      <c r="R250" s="18"/>
      <c r="S250" s="66"/>
      <c r="T250" s="66"/>
      <c r="U250" s="18"/>
      <c r="V250" s="18"/>
      <c r="W250" s="18"/>
      <c r="X250" s="18"/>
      <c r="Y250" s="18"/>
      <c r="Z250" s="18"/>
      <c r="AA250" s="18"/>
      <c r="AB250" s="18"/>
      <c r="AC250" s="18"/>
      <c r="AD250" s="18"/>
      <c r="AE250" s="18"/>
      <c r="AF250" s="18"/>
      <c r="AG250" s="18"/>
      <c r="AH250" s="18"/>
      <c r="AI250" s="18"/>
      <c r="AJ250" s="18"/>
      <c r="AK250" s="18"/>
      <c r="AL250" s="18"/>
      <c r="AM250" s="18"/>
      <c r="AN250" s="21"/>
      <c r="AO250" s="21"/>
      <c r="AP250" s="21"/>
      <c r="AQ250" s="22"/>
      <c r="AR250" s="21"/>
      <c r="AS250" s="21"/>
      <c r="AT250" s="21"/>
      <c r="AU250" s="21"/>
      <c r="AV250" s="21"/>
      <c r="AW250" s="21"/>
      <c r="AX250" s="21"/>
    </row>
    <row r="251" spans="1:50" ht="12" customHeight="1">
      <c r="A251" s="17"/>
      <c r="B251" s="18"/>
      <c r="C251" s="18"/>
      <c r="D251" s="6"/>
      <c r="E251" s="6"/>
      <c r="F251" s="18"/>
      <c r="G251" s="18"/>
      <c r="H251" s="18"/>
      <c r="I251" s="21"/>
      <c r="J251" s="18"/>
      <c r="K251" s="18"/>
      <c r="L251" s="17"/>
      <c r="M251" s="18"/>
      <c r="N251" s="18"/>
      <c r="O251" s="18"/>
      <c r="P251" s="18"/>
      <c r="Q251" s="18"/>
      <c r="R251" s="18"/>
      <c r="S251" s="66"/>
      <c r="T251" s="66"/>
      <c r="U251" s="18"/>
      <c r="V251" s="18"/>
      <c r="W251" s="18"/>
      <c r="X251" s="18"/>
      <c r="Y251" s="18"/>
      <c r="Z251" s="18"/>
      <c r="AA251" s="18"/>
      <c r="AB251" s="18"/>
      <c r="AC251" s="18"/>
      <c r="AD251" s="18"/>
      <c r="AE251" s="18"/>
      <c r="AF251" s="18"/>
      <c r="AG251" s="18"/>
      <c r="AH251" s="18"/>
      <c r="AI251" s="18"/>
      <c r="AJ251" s="18"/>
      <c r="AK251" s="18"/>
      <c r="AL251" s="18"/>
      <c r="AM251" s="18"/>
      <c r="AN251" s="21"/>
      <c r="AO251" s="21"/>
      <c r="AP251" s="21"/>
      <c r="AQ251" s="22"/>
      <c r="AR251" s="21"/>
      <c r="AS251" s="21"/>
      <c r="AT251" s="21"/>
      <c r="AU251" s="21"/>
      <c r="AV251" s="21"/>
      <c r="AW251" s="21"/>
      <c r="AX251" s="21"/>
    </row>
    <row r="252" spans="1:50" ht="12" customHeight="1">
      <c r="A252" s="17"/>
      <c r="B252" s="18"/>
      <c r="C252" s="18"/>
      <c r="D252" s="6"/>
      <c r="E252" s="6"/>
      <c r="F252" s="18"/>
      <c r="G252" s="18"/>
      <c r="H252" s="18"/>
      <c r="I252" s="21"/>
      <c r="J252" s="18"/>
      <c r="K252" s="18"/>
      <c r="L252" s="17"/>
      <c r="M252" s="18"/>
      <c r="N252" s="18"/>
      <c r="O252" s="18"/>
      <c r="P252" s="18"/>
      <c r="Q252" s="18"/>
      <c r="R252" s="18"/>
      <c r="S252" s="66"/>
      <c r="T252" s="66"/>
      <c r="U252" s="18"/>
      <c r="V252" s="18"/>
      <c r="W252" s="18"/>
      <c r="X252" s="18"/>
      <c r="Y252" s="18"/>
      <c r="Z252" s="18"/>
      <c r="AA252" s="18"/>
      <c r="AB252" s="18"/>
      <c r="AC252" s="18"/>
      <c r="AD252" s="18"/>
      <c r="AE252" s="18"/>
      <c r="AF252" s="18"/>
      <c r="AG252" s="18"/>
      <c r="AH252" s="18"/>
      <c r="AI252" s="18"/>
      <c r="AJ252" s="18"/>
      <c r="AK252" s="18"/>
      <c r="AL252" s="18"/>
      <c r="AM252" s="18"/>
      <c r="AN252" s="21"/>
      <c r="AO252" s="21"/>
      <c r="AP252" s="21"/>
      <c r="AQ252" s="22"/>
      <c r="AR252" s="21"/>
      <c r="AS252" s="21"/>
      <c r="AT252" s="21"/>
      <c r="AU252" s="21"/>
      <c r="AV252" s="21"/>
      <c r="AW252" s="21"/>
      <c r="AX252" s="21"/>
    </row>
    <row r="253" spans="1:50" ht="12" customHeight="1">
      <c r="A253" s="17"/>
      <c r="B253" s="18"/>
      <c r="C253" s="18"/>
      <c r="D253" s="6"/>
      <c r="E253" s="6"/>
      <c r="F253" s="18"/>
      <c r="G253" s="18"/>
      <c r="H253" s="18"/>
      <c r="I253" s="21"/>
      <c r="J253" s="18"/>
      <c r="K253" s="18"/>
      <c r="L253" s="17"/>
      <c r="M253" s="18"/>
      <c r="N253" s="18"/>
      <c r="O253" s="18"/>
      <c r="P253" s="18"/>
      <c r="Q253" s="18"/>
      <c r="R253" s="18"/>
      <c r="S253" s="66"/>
      <c r="T253" s="66"/>
      <c r="U253" s="18"/>
      <c r="V253" s="18"/>
      <c r="W253" s="18"/>
      <c r="X253" s="18"/>
      <c r="Y253" s="18"/>
      <c r="Z253" s="18"/>
      <c r="AA253" s="18"/>
      <c r="AB253" s="18"/>
      <c r="AC253" s="18"/>
      <c r="AD253" s="18"/>
      <c r="AE253" s="18"/>
      <c r="AF253" s="18"/>
      <c r="AG253" s="18"/>
      <c r="AH253" s="18"/>
      <c r="AI253" s="18"/>
      <c r="AJ253" s="18"/>
      <c r="AK253" s="18"/>
      <c r="AL253" s="18"/>
      <c r="AM253" s="18"/>
      <c r="AN253" s="21"/>
      <c r="AO253" s="21"/>
      <c r="AP253" s="21"/>
      <c r="AQ253" s="22"/>
      <c r="AR253" s="21"/>
      <c r="AS253" s="21"/>
      <c r="AT253" s="21"/>
      <c r="AU253" s="21"/>
      <c r="AV253" s="21"/>
      <c r="AW253" s="21"/>
      <c r="AX253" s="21"/>
    </row>
    <row r="254" spans="1:50" ht="12" customHeight="1">
      <c r="A254" s="17"/>
      <c r="B254" s="18"/>
      <c r="C254" s="18"/>
      <c r="D254" s="6"/>
      <c r="E254" s="6"/>
      <c r="F254" s="18"/>
      <c r="G254" s="18"/>
      <c r="H254" s="18"/>
      <c r="I254" s="21"/>
      <c r="J254" s="18"/>
      <c r="K254" s="18"/>
      <c r="L254" s="17"/>
      <c r="M254" s="18"/>
      <c r="N254" s="18"/>
      <c r="O254" s="18"/>
      <c r="P254" s="18"/>
      <c r="Q254" s="18"/>
      <c r="R254" s="18"/>
      <c r="S254" s="66"/>
      <c r="T254" s="66"/>
      <c r="U254" s="18"/>
      <c r="V254" s="18"/>
      <c r="W254" s="18"/>
      <c r="X254" s="18"/>
      <c r="Y254" s="18"/>
      <c r="Z254" s="18"/>
      <c r="AA254" s="18"/>
      <c r="AB254" s="18"/>
      <c r="AC254" s="18"/>
      <c r="AD254" s="18"/>
      <c r="AE254" s="18"/>
      <c r="AF254" s="18"/>
      <c r="AG254" s="18"/>
      <c r="AH254" s="18"/>
      <c r="AI254" s="18"/>
      <c r="AJ254" s="18"/>
      <c r="AK254" s="18"/>
      <c r="AL254" s="18"/>
      <c r="AM254" s="18"/>
      <c r="AN254" s="21"/>
      <c r="AO254" s="21"/>
      <c r="AP254" s="21"/>
      <c r="AQ254" s="22"/>
      <c r="AR254" s="21"/>
      <c r="AS254" s="21"/>
      <c r="AT254" s="21"/>
      <c r="AU254" s="21"/>
      <c r="AV254" s="21"/>
      <c r="AW254" s="21"/>
      <c r="AX254" s="21"/>
    </row>
    <row r="255" spans="1:50" ht="12" customHeight="1">
      <c r="A255" s="17"/>
      <c r="B255" s="18"/>
      <c r="C255" s="18"/>
      <c r="D255" s="6"/>
      <c r="E255" s="6"/>
      <c r="F255" s="18"/>
      <c r="G255" s="18"/>
      <c r="H255" s="18"/>
      <c r="I255" s="21"/>
      <c r="J255" s="18"/>
      <c r="K255" s="18"/>
      <c r="L255" s="17"/>
      <c r="M255" s="18"/>
      <c r="N255" s="18"/>
      <c r="O255" s="18"/>
      <c r="P255" s="18"/>
      <c r="Q255" s="18"/>
      <c r="R255" s="18"/>
      <c r="S255" s="66"/>
      <c r="T255" s="66"/>
      <c r="U255" s="18"/>
      <c r="V255" s="18"/>
      <c r="W255" s="18"/>
      <c r="X255" s="18"/>
      <c r="Y255" s="18"/>
      <c r="Z255" s="18"/>
      <c r="AA255" s="18"/>
      <c r="AB255" s="18"/>
      <c r="AC255" s="18"/>
      <c r="AD255" s="18"/>
      <c r="AE255" s="18"/>
      <c r="AF255" s="18"/>
      <c r="AG255" s="18"/>
      <c r="AH255" s="18"/>
      <c r="AI255" s="18"/>
      <c r="AJ255" s="18"/>
      <c r="AK255" s="18"/>
      <c r="AL255" s="18"/>
      <c r="AM255" s="18"/>
      <c r="AN255" s="21"/>
      <c r="AO255" s="21"/>
      <c r="AP255" s="21"/>
      <c r="AQ255" s="22"/>
      <c r="AR255" s="21"/>
      <c r="AS255" s="21"/>
      <c r="AT255" s="21"/>
      <c r="AU255" s="21"/>
      <c r="AV255" s="21"/>
      <c r="AW255" s="21"/>
      <c r="AX255" s="21"/>
    </row>
    <row r="256" spans="1:50" ht="12" customHeight="1">
      <c r="A256" s="17"/>
      <c r="B256" s="18"/>
      <c r="C256" s="18"/>
      <c r="D256" s="6"/>
      <c r="E256" s="6"/>
      <c r="F256" s="18"/>
      <c r="G256" s="18"/>
      <c r="H256" s="18"/>
      <c r="I256" s="21"/>
      <c r="J256" s="18"/>
      <c r="K256" s="18"/>
      <c r="L256" s="17"/>
      <c r="M256" s="18"/>
      <c r="N256" s="18"/>
      <c r="O256" s="18"/>
      <c r="P256" s="18"/>
      <c r="Q256" s="18"/>
      <c r="R256" s="18"/>
      <c r="S256" s="66"/>
      <c r="T256" s="66"/>
      <c r="U256" s="18"/>
      <c r="V256" s="18"/>
      <c r="W256" s="18"/>
      <c r="X256" s="18"/>
      <c r="Y256" s="18"/>
      <c r="Z256" s="18"/>
      <c r="AA256" s="18"/>
      <c r="AB256" s="18"/>
      <c r="AC256" s="18"/>
      <c r="AD256" s="18"/>
      <c r="AE256" s="18"/>
      <c r="AF256" s="18"/>
      <c r="AG256" s="18"/>
      <c r="AH256" s="18"/>
      <c r="AI256" s="18"/>
      <c r="AJ256" s="18"/>
      <c r="AK256" s="18"/>
      <c r="AL256" s="18"/>
      <c r="AM256" s="18"/>
      <c r="AN256" s="21"/>
      <c r="AO256" s="21"/>
      <c r="AP256" s="21"/>
      <c r="AQ256" s="22"/>
      <c r="AR256" s="21"/>
      <c r="AS256" s="21"/>
      <c r="AT256" s="21"/>
      <c r="AU256" s="21"/>
      <c r="AV256" s="21"/>
      <c r="AW256" s="21"/>
      <c r="AX256" s="21"/>
    </row>
    <row r="257" spans="1:50" ht="12" customHeight="1">
      <c r="A257" s="17"/>
      <c r="B257" s="18"/>
      <c r="C257" s="18"/>
      <c r="D257" s="6"/>
      <c r="E257" s="6"/>
      <c r="F257" s="18"/>
      <c r="G257" s="18"/>
      <c r="H257" s="18"/>
      <c r="I257" s="21"/>
      <c r="J257" s="18"/>
      <c r="K257" s="18"/>
      <c r="L257" s="17"/>
      <c r="M257" s="18"/>
      <c r="N257" s="18"/>
      <c r="O257" s="18"/>
      <c r="P257" s="18"/>
      <c r="Q257" s="18"/>
      <c r="R257" s="18"/>
      <c r="S257" s="66"/>
      <c r="T257" s="66"/>
      <c r="U257" s="18"/>
      <c r="V257" s="18"/>
      <c r="W257" s="18"/>
      <c r="X257" s="18"/>
      <c r="Y257" s="18"/>
      <c r="Z257" s="18"/>
      <c r="AA257" s="18"/>
      <c r="AB257" s="18"/>
      <c r="AC257" s="18"/>
      <c r="AD257" s="18"/>
      <c r="AE257" s="18"/>
      <c r="AF257" s="18"/>
      <c r="AG257" s="18"/>
      <c r="AH257" s="18"/>
      <c r="AI257" s="18"/>
      <c r="AJ257" s="18"/>
      <c r="AK257" s="18"/>
      <c r="AL257" s="18"/>
      <c r="AM257" s="18"/>
      <c r="AN257" s="21"/>
      <c r="AO257" s="21"/>
      <c r="AP257" s="21"/>
      <c r="AQ257" s="22"/>
      <c r="AR257" s="21"/>
      <c r="AS257" s="21"/>
      <c r="AT257" s="21"/>
      <c r="AU257" s="21"/>
      <c r="AV257" s="21"/>
      <c r="AW257" s="21"/>
      <c r="AX257" s="21"/>
    </row>
    <row r="258" spans="1:50" ht="12" customHeight="1">
      <c r="A258" s="17"/>
      <c r="B258" s="18"/>
      <c r="C258" s="18"/>
      <c r="D258" s="6"/>
      <c r="E258" s="6"/>
      <c r="F258" s="18"/>
      <c r="G258" s="18"/>
      <c r="H258" s="18"/>
      <c r="I258" s="21"/>
      <c r="J258" s="18"/>
      <c r="K258" s="18"/>
      <c r="L258" s="17"/>
      <c r="M258" s="18"/>
      <c r="N258" s="18"/>
      <c r="O258" s="18"/>
      <c r="P258" s="18"/>
      <c r="Q258" s="18"/>
      <c r="R258" s="18"/>
      <c r="S258" s="66"/>
      <c r="T258" s="66"/>
      <c r="U258" s="18"/>
      <c r="V258" s="18"/>
      <c r="W258" s="18"/>
      <c r="X258" s="18"/>
      <c r="Y258" s="18"/>
      <c r="Z258" s="18"/>
      <c r="AA258" s="18"/>
      <c r="AB258" s="18"/>
      <c r="AC258" s="18"/>
      <c r="AD258" s="18"/>
      <c r="AE258" s="18"/>
      <c r="AF258" s="18"/>
      <c r="AG258" s="18"/>
      <c r="AH258" s="18"/>
      <c r="AI258" s="18"/>
      <c r="AJ258" s="18"/>
      <c r="AK258" s="18"/>
      <c r="AL258" s="18"/>
      <c r="AM258" s="18"/>
      <c r="AN258" s="21"/>
      <c r="AO258" s="21"/>
      <c r="AP258" s="21"/>
      <c r="AQ258" s="22"/>
      <c r="AR258" s="21"/>
      <c r="AS258" s="21"/>
      <c r="AT258" s="21"/>
      <c r="AU258" s="21"/>
      <c r="AV258" s="21"/>
      <c r="AW258" s="21"/>
      <c r="AX258" s="21"/>
    </row>
    <row r="259" spans="1:50" ht="12" customHeight="1">
      <c r="A259" s="17"/>
      <c r="B259" s="18"/>
      <c r="C259" s="18"/>
      <c r="D259" s="6"/>
      <c r="E259" s="6"/>
      <c r="F259" s="18"/>
      <c r="G259" s="18"/>
      <c r="H259" s="18"/>
      <c r="I259" s="21"/>
      <c r="J259" s="18"/>
      <c r="K259" s="18"/>
      <c r="L259" s="17"/>
      <c r="M259" s="18"/>
      <c r="N259" s="18"/>
      <c r="O259" s="18"/>
      <c r="P259" s="18"/>
      <c r="Q259" s="18"/>
      <c r="R259" s="18"/>
      <c r="S259" s="66"/>
      <c r="T259" s="66"/>
      <c r="U259" s="18"/>
      <c r="V259" s="18"/>
      <c r="W259" s="18"/>
      <c r="X259" s="18"/>
      <c r="Y259" s="18"/>
      <c r="Z259" s="18"/>
      <c r="AA259" s="18"/>
      <c r="AB259" s="18"/>
      <c r="AC259" s="18"/>
      <c r="AD259" s="18"/>
      <c r="AE259" s="18"/>
      <c r="AF259" s="18"/>
      <c r="AG259" s="18"/>
      <c r="AH259" s="18"/>
      <c r="AI259" s="18"/>
      <c r="AJ259" s="18"/>
      <c r="AK259" s="18"/>
      <c r="AL259" s="18"/>
      <c r="AM259" s="18"/>
      <c r="AN259" s="21"/>
      <c r="AO259" s="21"/>
      <c r="AP259" s="21"/>
      <c r="AQ259" s="22"/>
      <c r="AR259" s="21"/>
      <c r="AS259" s="21"/>
      <c r="AT259" s="21"/>
      <c r="AU259" s="21"/>
      <c r="AV259" s="21"/>
      <c r="AW259" s="21"/>
      <c r="AX259" s="21"/>
    </row>
    <row r="260" spans="1:50" ht="12" customHeight="1">
      <c r="A260" s="17"/>
      <c r="B260" s="18"/>
      <c r="C260" s="18"/>
      <c r="D260" s="6"/>
      <c r="E260" s="6"/>
      <c r="F260" s="18"/>
      <c r="G260" s="18"/>
      <c r="H260" s="18"/>
      <c r="I260" s="21"/>
      <c r="J260" s="18"/>
      <c r="K260" s="18"/>
      <c r="L260" s="17"/>
      <c r="M260" s="18"/>
      <c r="N260" s="18"/>
      <c r="O260" s="18"/>
      <c r="P260" s="18"/>
      <c r="Q260" s="18"/>
      <c r="R260" s="18"/>
      <c r="S260" s="66"/>
      <c r="T260" s="66"/>
      <c r="U260" s="18"/>
      <c r="V260" s="18"/>
      <c r="W260" s="18"/>
      <c r="X260" s="18"/>
      <c r="Y260" s="18"/>
      <c r="Z260" s="18"/>
      <c r="AA260" s="18"/>
      <c r="AB260" s="18"/>
      <c r="AC260" s="18"/>
      <c r="AD260" s="18"/>
      <c r="AE260" s="18"/>
      <c r="AF260" s="18"/>
      <c r="AG260" s="18"/>
      <c r="AH260" s="18"/>
      <c r="AI260" s="18"/>
      <c r="AJ260" s="18"/>
      <c r="AK260" s="18"/>
      <c r="AL260" s="18"/>
      <c r="AM260" s="18"/>
      <c r="AN260" s="21"/>
      <c r="AO260" s="21"/>
      <c r="AP260" s="21"/>
      <c r="AQ260" s="22"/>
      <c r="AR260" s="21"/>
      <c r="AS260" s="21"/>
      <c r="AT260" s="21"/>
      <c r="AU260" s="21"/>
      <c r="AV260" s="21"/>
      <c r="AW260" s="21"/>
      <c r="AX260" s="21"/>
    </row>
    <row r="261" spans="1:50" ht="12" customHeight="1">
      <c r="A261" s="17"/>
      <c r="B261" s="18"/>
      <c r="C261" s="18"/>
      <c r="D261" s="6"/>
      <c r="E261" s="6"/>
      <c r="F261" s="18"/>
      <c r="G261" s="18"/>
      <c r="H261" s="18"/>
      <c r="I261" s="21"/>
      <c r="J261" s="18"/>
      <c r="K261" s="18"/>
      <c r="L261" s="17"/>
      <c r="M261" s="18"/>
      <c r="N261" s="18"/>
      <c r="O261" s="18"/>
      <c r="P261" s="18"/>
      <c r="Q261" s="18"/>
      <c r="R261" s="18"/>
      <c r="S261" s="66"/>
      <c r="T261" s="66"/>
      <c r="U261" s="18"/>
      <c r="V261" s="18"/>
      <c r="W261" s="18"/>
      <c r="X261" s="18"/>
      <c r="Y261" s="18"/>
      <c r="Z261" s="18"/>
      <c r="AA261" s="18"/>
      <c r="AB261" s="18"/>
      <c r="AC261" s="18"/>
      <c r="AD261" s="18"/>
      <c r="AE261" s="18"/>
      <c r="AF261" s="18"/>
      <c r="AG261" s="18"/>
      <c r="AH261" s="18"/>
      <c r="AI261" s="18"/>
      <c r="AJ261" s="18"/>
      <c r="AK261" s="18"/>
      <c r="AL261" s="18"/>
      <c r="AM261" s="18"/>
      <c r="AN261" s="21"/>
      <c r="AO261" s="21"/>
      <c r="AP261" s="21"/>
      <c r="AQ261" s="22"/>
      <c r="AR261" s="21"/>
      <c r="AS261" s="21"/>
      <c r="AT261" s="21"/>
      <c r="AU261" s="21"/>
      <c r="AV261" s="21"/>
      <c r="AW261" s="21"/>
      <c r="AX261" s="21"/>
    </row>
    <row r="262" spans="1:50" ht="12" customHeight="1">
      <c r="A262" s="17"/>
      <c r="B262" s="18"/>
      <c r="C262" s="18"/>
      <c r="D262" s="6"/>
      <c r="E262" s="6"/>
      <c r="F262" s="18"/>
      <c r="G262" s="18"/>
      <c r="H262" s="18"/>
      <c r="I262" s="21"/>
      <c r="J262" s="18"/>
      <c r="K262" s="18"/>
      <c r="L262" s="17"/>
      <c r="M262" s="18"/>
      <c r="N262" s="18"/>
      <c r="O262" s="18"/>
      <c r="P262" s="18"/>
      <c r="Q262" s="18"/>
      <c r="R262" s="18"/>
      <c r="S262" s="66"/>
      <c r="T262" s="66"/>
      <c r="U262" s="18"/>
      <c r="V262" s="18"/>
      <c r="W262" s="18"/>
      <c r="X262" s="18"/>
      <c r="Y262" s="18"/>
      <c r="Z262" s="18"/>
      <c r="AA262" s="18"/>
      <c r="AB262" s="18"/>
      <c r="AC262" s="18"/>
      <c r="AD262" s="18"/>
      <c r="AE262" s="18"/>
      <c r="AF262" s="18"/>
      <c r="AG262" s="18"/>
      <c r="AH262" s="18"/>
      <c r="AI262" s="18"/>
      <c r="AJ262" s="18"/>
      <c r="AK262" s="18"/>
      <c r="AL262" s="18"/>
      <c r="AM262" s="18"/>
      <c r="AN262" s="21"/>
      <c r="AO262" s="21"/>
      <c r="AP262" s="21"/>
      <c r="AQ262" s="22"/>
      <c r="AR262" s="21"/>
      <c r="AS262" s="21"/>
      <c r="AT262" s="21"/>
      <c r="AU262" s="21"/>
      <c r="AV262" s="21"/>
      <c r="AW262" s="21"/>
      <c r="AX262" s="21"/>
    </row>
    <row r="263" spans="1:50" ht="12" customHeight="1">
      <c r="A263" s="17"/>
      <c r="B263" s="18"/>
      <c r="C263" s="18"/>
      <c r="D263" s="6"/>
      <c r="E263" s="6"/>
      <c r="F263" s="18"/>
      <c r="G263" s="18"/>
      <c r="H263" s="18"/>
      <c r="I263" s="21"/>
      <c r="J263" s="18"/>
      <c r="K263" s="18"/>
      <c r="L263" s="17"/>
      <c r="M263" s="18"/>
      <c r="N263" s="18"/>
      <c r="O263" s="18"/>
      <c r="P263" s="18"/>
      <c r="Q263" s="18"/>
      <c r="R263" s="18"/>
      <c r="S263" s="66"/>
      <c r="T263" s="66"/>
      <c r="U263" s="18"/>
      <c r="V263" s="18"/>
      <c r="W263" s="18"/>
      <c r="X263" s="18"/>
      <c r="Y263" s="18"/>
      <c r="Z263" s="18"/>
      <c r="AA263" s="18"/>
      <c r="AB263" s="18"/>
      <c r="AC263" s="18"/>
      <c r="AD263" s="18"/>
      <c r="AE263" s="18"/>
      <c r="AF263" s="18"/>
      <c r="AG263" s="18"/>
      <c r="AH263" s="18"/>
      <c r="AI263" s="18"/>
      <c r="AJ263" s="18"/>
      <c r="AK263" s="18"/>
      <c r="AL263" s="18"/>
      <c r="AM263" s="18"/>
      <c r="AN263" s="21"/>
      <c r="AO263" s="21"/>
      <c r="AP263" s="21"/>
      <c r="AQ263" s="22"/>
      <c r="AR263" s="21"/>
      <c r="AS263" s="21"/>
      <c r="AT263" s="21"/>
      <c r="AU263" s="21"/>
      <c r="AV263" s="21"/>
      <c r="AW263" s="21"/>
      <c r="AX263" s="21"/>
    </row>
    <row r="264" spans="1:50" ht="12" customHeight="1">
      <c r="A264" s="17"/>
      <c r="B264" s="18"/>
      <c r="C264" s="18"/>
      <c r="D264" s="6"/>
      <c r="E264" s="6"/>
      <c r="F264" s="18"/>
      <c r="G264" s="18"/>
      <c r="H264" s="18"/>
      <c r="I264" s="21"/>
      <c r="J264" s="18"/>
      <c r="K264" s="18"/>
      <c r="L264" s="17"/>
      <c r="M264" s="18"/>
      <c r="N264" s="18"/>
      <c r="O264" s="18"/>
      <c r="P264" s="18"/>
      <c r="Q264" s="18"/>
      <c r="R264" s="18"/>
      <c r="S264" s="66"/>
      <c r="T264" s="66"/>
      <c r="U264" s="18"/>
      <c r="V264" s="18"/>
      <c r="W264" s="18"/>
      <c r="X264" s="18"/>
      <c r="Y264" s="18"/>
      <c r="Z264" s="18"/>
      <c r="AA264" s="18"/>
      <c r="AB264" s="18"/>
      <c r="AC264" s="18"/>
      <c r="AD264" s="18"/>
      <c r="AE264" s="18"/>
      <c r="AF264" s="18"/>
      <c r="AG264" s="18"/>
      <c r="AH264" s="18"/>
      <c r="AI264" s="18"/>
      <c r="AJ264" s="18"/>
      <c r="AK264" s="18"/>
      <c r="AL264" s="18"/>
      <c r="AM264" s="18"/>
      <c r="AN264" s="21"/>
      <c r="AO264" s="21"/>
      <c r="AP264" s="21"/>
      <c r="AQ264" s="22"/>
      <c r="AR264" s="21"/>
      <c r="AS264" s="21"/>
      <c r="AT264" s="21"/>
      <c r="AU264" s="21"/>
      <c r="AV264" s="21"/>
      <c r="AW264" s="21"/>
      <c r="AX264" s="21"/>
    </row>
    <row r="265" spans="1:50" ht="12" customHeight="1">
      <c r="A265" s="17"/>
      <c r="B265" s="18"/>
      <c r="C265" s="18"/>
      <c r="D265" s="6"/>
      <c r="E265" s="6"/>
      <c r="F265" s="18"/>
      <c r="G265" s="18"/>
      <c r="H265" s="18"/>
      <c r="I265" s="21"/>
      <c r="J265" s="18"/>
      <c r="K265" s="18"/>
      <c r="L265" s="17"/>
      <c r="M265" s="18"/>
      <c r="N265" s="18"/>
      <c r="O265" s="18"/>
      <c r="P265" s="18"/>
      <c r="Q265" s="18"/>
      <c r="R265" s="18"/>
      <c r="S265" s="66"/>
      <c r="T265" s="66"/>
      <c r="U265" s="18"/>
      <c r="V265" s="18"/>
      <c r="W265" s="18"/>
      <c r="X265" s="18"/>
      <c r="Y265" s="18"/>
      <c r="Z265" s="18"/>
      <c r="AA265" s="18"/>
      <c r="AB265" s="18"/>
      <c r="AC265" s="18"/>
      <c r="AD265" s="18"/>
      <c r="AE265" s="18"/>
      <c r="AF265" s="18"/>
      <c r="AG265" s="18"/>
      <c r="AH265" s="18"/>
      <c r="AI265" s="18"/>
      <c r="AJ265" s="18"/>
      <c r="AK265" s="18"/>
      <c r="AL265" s="18"/>
      <c r="AM265" s="18"/>
      <c r="AN265" s="21"/>
      <c r="AO265" s="21"/>
      <c r="AP265" s="21"/>
      <c r="AQ265" s="22"/>
      <c r="AR265" s="21"/>
      <c r="AS265" s="21"/>
      <c r="AT265" s="21"/>
      <c r="AU265" s="21"/>
      <c r="AV265" s="21"/>
      <c r="AW265" s="21"/>
      <c r="AX265" s="21"/>
    </row>
    <row r="266" spans="1:50" ht="12" customHeight="1">
      <c r="A266" s="17"/>
      <c r="B266" s="18"/>
      <c r="C266" s="18"/>
      <c r="D266" s="6"/>
      <c r="E266" s="6"/>
      <c r="F266" s="18"/>
      <c r="G266" s="18"/>
      <c r="H266" s="18"/>
      <c r="I266" s="21"/>
      <c r="J266" s="18"/>
      <c r="K266" s="18"/>
      <c r="L266" s="17"/>
      <c r="M266" s="18"/>
      <c r="N266" s="18"/>
      <c r="O266" s="18"/>
      <c r="P266" s="18"/>
      <c r="Q266" s="18"/>
      <c r="R266" s="18"/>
      <c r="S266" s="66"/>
      <c r="T266" s="66"/>
      <c r="U266" s="18"/>
      <c r="V266" s="18"/>
      <c r="W266" s="18"/>
      <c r="X266" s="18"/>
      <c r="Y266" s="18"/>
      <c r="Z266" s="18"/>
      <c r="AA266" s="18"/>
      <c r="AB266" s="18"/>
      <c r="AC266" s="18"/>
      <c r="AD266" s="18"/>
      <c r="AE266" s="18"/>
      <c r="AF266" s="18"/>
      <c r="AG266" s="18"/>
      <c r="AH266" s="18"/>
      <c r="AI266" s="18"/>
      <c r="AJ266" s="18"/>
      <c r="AK266" s="18"/>
      <c r="AL266" s="18"/>
      <c r="AM266" s="18"/>
      <c r="AN266" s="21"/>
      <c r="AO266" s="21"/>
      <c r="AP266" s="21"/>
      <c r="AQ266" s="22"/>
      <c r="AR266" s="21"/>
      <c r="AS266" s="21"/>
      <c r="AT266" s="21"/>
      <c r="AU266" s="21"/>
      <c r="AV266" s="21"/>
      <c r="AW266" s="21"/>
      <c r="AX266" s="21"/>
    </row>
    <row r="267" spans="1:50" ht="12" customHeight="1">
      <c r="A267" s="17"/>
      <c r="B267" s="18"/>
      <c r="C267" s="18"/>
      <c r="D267" s="6"/>
      <c r="E267" s="6"/>
      <c r="F267" s="18"/>
      <c r="G267" s="18"/>
      <c r="H267" s="18"/>
      <c r="I267" s="21"/>
      <c r="J267" s="18"/>
      <c r="K267" s="18"/>
      <c r="L267" s="17"/>
      <c r="M267" s="18"/>
      <c r="N267" s="18"/>
      <c r="O267" s="18"/>
      <c r="P267" s="18"/>
      <c r="Q267" s="18"/>
      <c r="R267" s="18"/>
      <c r="S267" s="66"/>
      <c r="T267" s="66"/>
      <c r="U267" s="18"/>
      <c r="V267" s="18"/>
      <c r="W267" s="18"/>
      <c r="X267" s="18"/>
      <c r="Y267" s="18"/>
      <c r="Z267" s="18"/>
      <c r="AA267" s="18"/>
      <c r="AB267" s="18"/>
      <c r="AC267" s="18"/>
      <c r="AD267" s="18"/>
      <c r="AE267" s="18"/>
      <c r="AF267" s="18"/>
      <c r="AG267" s="18"/>
      <c r="AH267" s="18"/>
      <c r="AI267" s="18"/>
      <c r="AJ267" s="18"/>
      <c r="AK267" s="18"/>
      <c r="AL267" s="18"/>
      <c r="AM267" s="18"/>
      <c r="AN267" s="21"/>
      <c r="AO267" s="21"/>
      <c r="AP267" s="21"/>
      <c r="AQ267" s="22"/>
      <c r="AR267" s="21"/>
      <c r="AS267" s="21"/>
      <c r="AT267" s="21"/>
      <c r="AU267" s="21"/>
      <c r="AV267" s="21"/>
      <c r="AW267" s="21"/>
      <c r="AX267" s="21"/>
    </row>
    <row r="268" spans="1:50" ht="12" customHeight="1">
      <c r="A268" s="17"/>
      <c r="B268" s="18"/>
      <c r="C268" s="18"/>
      <c r="D268" s="6"/>
      <c r="E268" s="6"/>
      <c r="F268" s="18"/>
      <c r="G268" s="18"/>
      <c r="H268" s="18"/>
      <c r="I268" s="21"/>
      <c r="J268" s="18"/>
      <c r="K268" s="18"/>
      <c r="L268" s="17"/>
      <c r="M268" s="18"/>
      <c r="N268" s="18"/>
      <c r="O268" s="18"/>
      <c r="P268" s="18"/>
      <c r="Q268" s="18"/>
      <c r="R268" s="18"/>
      <c r="S268" s="66"/>
      <c r="T268" s="66"/>
      <c r="U268" s="18"/>
      <c r="V268" s="18"/>
      <c r="W268" s="18"/>
      <c r="X268" s="18"/>
      <c r="Y268" s="18"/>
      <c r="Z268" s="18"/>
      <c r="AA268" s="18"/>
      <c r="AB268" s="18"/>
      <c r="AC268" s="18"/>
      <c r="AD268" s="18"/>
      <c r="AE268" s="18"/>
      <c r="AF268" s="18"/>
      <c r="AG268" s="18"/>
      <c r="AH268" s="18"/>
      <c r="AI268" s="18"/>
      <c r="AJ268" s="18"/>
      <c r="AK268" s="18"/>
      <c r="AL268" s="18"/>
      <c r="AM268" s="18"/>
      <c r="AN268" s="21"/>
      <c r="AO268" s="21"/>
      <c r="AP268" s="21"/>
      <c r="AQ268" s="22"/>
      <c r="AR268" s="21"/>
      <c r="AS268" s="21"/>
      <c r="AT268" s="21"/>
      <c r="AU268" s="21"/>
      <c r="AV268" s="21"/>
      <c r="AW268" s="21"/>
      <c r="AX268" s="21"/>
    </row>
    <row r="269" spans="1:50" ht="12" customHeight="1">
      <c r="A269" s="17"/>
      <c r="B269" s="18"/>
      <c r="C269" s="18"/>
      <c r="D269" s="6"/>
      <c r="E269" s="6"/>
      <c r="F269" s="18"/>
      <c r="G269" s="18"/>
      <c r="H269" s="18"/>
      <c r="I269" s="21"/>
      <c r="J269" s="18"/>
      <c r="K269" s="18"/>
      <c r="L269" s="17"/>
      <c r="M269" s="18"/>
      <c r="N269" s="18"/>
      <c r="O269" s="18"/>
      <c r="P269" s="18"/>
      <c r="Q269" s="18"/>
      <c r="R269" s="18"/>
      <c r="S269" s="66"/>
      <c r="T269" s="66"/>
      <c r="U269" s="18"/>
      <c r="V269" s="18"/>
      <c r="W269" s="18"/>
      <c r="X269" s="18"/>
      <c r="Y269" s="18"/>
      <c r="Z269" s="18"/>
      <c r="AA269" s="18"/>
      <c r="AB269" s="18"/>
      <c r="AC269" s="18"/>
      <c r="AD269" s="18"/>
      <c r="AE269" s="18"/>
      <c r="AF269" s="18"/>
      <c r="AG269" s="18"/>
      <c r="AH269" s="18"/>
      <c r="AI269" s="18"/>
      <c r="AJ269" s="18"/>
      <c r="AK269" s="18"/>
      <c r="AL269" s="18"/>
      <c r="AM269" s="18"/>
      <c r="AN269" s="21"/>
      <c r="AO269" s="21"/>
      <c r="AP269" s="21"/>
      <c r="AQ269" s="22"/>
      <c r="AR269" s="21"/>
      <c r="AS269" s="21"/>
      <c r="AT269" s="21"/>
      <c r="AU269" s="21"/>
      <c r="AV269" s="21"/>
      <c r="AW269" s="21"/>
      <c r="AX269" s="21"/>
    </row>
    <row r="270" spans="1:50" ht="12" customHeight="1">
      <c r="A270" s="17"/>
      <c r="B270" s="18"/>
      <c r="C270" s="18"/>
      <c r="D270" s="6"/>
      <c r="E270" s="6"/>
      <c r="F270" s="18"/>
      <c r="G270" s="18"/>
      <c r="H270" s="18"/>
      <c r="I270" s="21"/>
      <c r="J270" s="18"/>
      <c r="K270" s="18"/>
      <c r="L270" s="17"/>
      <c r="M270" s="18"/>
      <c r="N270" s="18"/>
      <c r="O270" s="18"/>
      <c r="P270" s="18"/>
      <c r="Q270" s="18"/>
      <c r="R270" s="18"/>
      <c r="S270" s="66"/>
      <c r="T270" s="66"/>
      <c r="U270" s="18"/>
      <c r="V270" s="18"/>
      <c r="W270" s="18"/>
      <c r="X270" s="18"/>
      <c r="Y270" s="18"/>
      <c r="Z270" s="18"/>
      <c r="AA270" s="18"/>
      <c r="AB270" s="18"/>
      <c r="AC270" s="18"/>
      <c r="AD270" s="18"/>
      <c r="AE270" s="18"/>
      <c r="AF270" s="18"/>
      <c r="AG270" s="18"/>
      <c r="AH270" s="18"/>
      <c r="AI270" s="18"/>
      <c r="AJ270" s="18"/>
      <c r="AK270" s="18"/>
      <c r="AL270" s="18"/>
      <c r="AM270" s="18"/>
      <c r="AN270" s="21"/>
      <c r="AO270" s="21"/>
      <c r="AP270" s="21"/>
      <c r="AQ270" s="22"/>
      <c r="AR270" s="21"/>
      <c r="AS270" s="21"/>
      <c r="AT270" s="21"/>
      <c r="AU270" s="21"/>
      <c r="AV270" s="21"/>
      <c r="AW270" s="21"/>
      <c r="AX270" s="21"/>
    </row>
    <row r="271" spans="1:50" ht="12" customHeight="1">
      <c r="A271" s="17"/>
      <c r="B271" s="18"/>
      <c r="C271" s="18"/>
      <c r="D271" s="6"/>
      <c r="E271" s="6"/>
      <c r="F271" s="18"/>
      <c r="G271" s="18"/>
      <c r="H271" s="18"/>
      <c r="I271" s="21"/>
      <c r="J271" s="18"/>
      <c r="K271" s="18"/>
      <c r="L271" s="17"/>
      <c r="M271" s="18"/>
      <c r="N271" s="18"/>
      <c r="O271" s="18"/>
      <c r="P271" s="18"/>
      <c r="Q271" s="18"/>
      <c r="R271" s="18"/>
      <c r="S271" s="66"/>
      <c r="T271" s="66"/>
      <c r="U271" s="18"/>
      <c r="V271" s="18"/>
      <c r="W271" s="18"/>
      <c r="X271" s="18"/>
      <c r="Y271" s="18"/>
      <c r="Z271" s="18"/>
      <c r="AA271" s="18"/>
      <c r="AB271" s="18"/>
      <c r="AC271" s="18"/>
      <c r="AD271" s="18"/>
      <c r="AE271" s="18"/>
      <c r="AF271" s="18"/>
      <c r="AG271" s="18"/>
      <c r="AH271" s="18"/>
      <c r="AI271" s="18"/>
      <c r="AJ271" s="18"/>
      <c r="AK271" s="18"/>
      <c r="AL271" s="18"/>
      <c r="AM271" s="18"/>
      <c r="AN271" s="21"/>
      <c r="AO271" s="21"/>
      <c r="AP271" s="21"/>
      <c r="AQ271" s="22"/>
      <c r="AR271" s="21"/>
      <c r="AS271" s="21"/>
      <c r="AT271" s="21"/>
      <c r="AU271" s="21"/>
      <c r="AV271" s="21"/>
      <c r="AW271" s="21"/>
      <c r="AX271" s="21"/>
    </row>
    <row r="272" spans="1:50" ht="12" customHeight="1">
      <c r="A272" s="17"/>
      <c r="B272" s="18"/>
      <c r="C272" s="18"/>
      <c r="D272" s="6"/>
      <c r="E272" s="6"/>
      <c r="F272" s="18"/>
      <c r="G272" s="18"/>
      <c r="H272" s="18"/>
      <c r="I272" s="21"/>
      <c r="J272" s="18"/>
      <c r="K272" s="18"/>
      <c r="L272" s="17"/>
      <c r="M272" s="18"/>
      <c r="N272" s="18"/>
      <c r="O272" s="18"/>
      <c r="P272" s="18"/>
      <c r="Q272" s="18"/>
      <c r="R272" s="18"/>
      <c r="S272" s="66"/>
      <c r="T272" s="66"/>
      <c r="U272" s="18"/>
      <c r="V272" s="18"/>
      <c r="W272" s="18"/>
      <c r="X272" s="18"/>
      <c r="Y272" s="18"/>
      <c r="Z272" s="18"/>
      <c r="AA272" s="18"/>
      <c r="AB272" s="18"/>
      <c r="AC272" s="18"/>
      <c r="AD272" s="18"/>
      <c r="AE272" s="18"/>
      <c r="AF272" s="18"/>
      <c r="AG272" s="18"/>
      <c r="AH272" s="18"/>
      <c r="AI272" s="18"/>
      <c r="AJ272" s="18"/>
      <c r="AK272" s="18"/>
      <c r="AL272" s="18"/>
      <c r="AM272" s="18"/>
      <c r="AN272" s="21"/>
      <c r="AO272" s="21"/>
      <c r="AP272" s="21"/>
      <c r="AQ272" s="22"/>
      <c r="AR272" s="21"/>
      <c r="AS272" s="21"/>
      <c r="AT272" s="21"/>
      <c r="AU272" s="21"/>
      <c r="AV272" s="21"/>
      <c r="AW272" s="21"/>
      <c r="AX272" s="21"/>
    </row>
    <row r="273" spans="1:50" ht="12" customHeight="1">
      <c r="A273" s="17"/>
      <c r="B273" s="18"/>
      <c r="C273" s="18"/>
      <c r="D273" s="6"/>
      <c r="E273" s="6"/>
      <c r="F273" s="18"/>
      <c r="G273" s="18"/>
      <c r="H273" s="18"/>
      <c r="I273" s="21"/>
      <c r="J273" s="18"/>
      <c r="K273" s="18"/>
      <c r="L273" s="17"/>
      <c r="M273" s="18"/>
      <c r="N273" s="18"/>
      <c r="O273" s="18"/>
      <c r="P273" s="18"/>
      <c r="Q273" s="18"/>
      <c r="R273" s="18"/>
      <c r="S273" s="66"/>
      <c r="T273" s="66"/>
      <c r="U273" s="18"/>
      <c r="V273" s="18"/>
      <c r="W273" s="18"/>
      <c r="X273" s="18"/>
      <c r="Y273" s="18"/>
      <c r="Z273" s="18"/>
      <c r="AA273" s="18"/>
      <c r="AB273" s="18"/>
      <c r="AC273" s="18"/>
      <c r="AD273" s="18"/>
      <c r="AE273" s="18"/>
      <c r="AF273" s="18"/>
      <c r="AG273" s="18"/>
      <c r="AH273" s="18"/>
      <c r="AI273" s="18"/>
      <c r="AJ273" s="18"/>
      <c r="AK273" s="18"/>
      <c r="AL273" s="18"/>
      <c r="AM273" s="18"/>
      <c r="AN273" s="21"/>
      <c r="AO273" s="21"/>
      <c r="AP273" s="21"/>
      <c r="AQ273" s="22"/>
      <c r="AR273" s="21"/>
      <c r="AS273" s="21"/>
      <c r="AT273" s="21"/>
      <c r="AU273" s="21"/>
      <c r="AV273" s="21"/>
      <c r="AW273" s="21"/>
      <c r="AX273" s="21"/>
    </row>
    <row r="274" spans="1:50" ht="12" customHeight="1">
      <c r="A274" s="17"/>
      <c r="B274" s="18"/>
      <c r="C274" s="18"/>
      <c r="D274" s="6"/>
      <c r="E274" s="6"/>
      <c r="F274" s="18"/>
      <c r="G274" s="18"/>
      <c r="H274" s="18"/>
      <c r="I274" s="21"/>
      <c r="J274" s="18"/>
      <c r="K274" s="18"/>
      <c r="L274" s="17"/>
      <c r="M274" s="18"/>
      <c r="N274" s="18"/>
      <c r="O274" s="18"/>
      <c r="P274" s="18"/>
      <c r="Q274" s="18"/>
      <c r="R274" s="18"/>
      <c r="S274" s="66"/>
      <c r="T274" s="66"/>
      <c r="U274" s="18"/>
      <c r="V274" s="18"/>
      <c r="W274" s="18"/>
      <c r="X274" s="18"/>
      <c r="Y274" s="18"/>
      <c r="Z274" s="18"/>
      <c r="AA274" s="18"/>
      <c r="AB274" s="18"/>
      <c r="AC274" s="18"/>
      <c r="AD274" s="18"/>
      <c r="AE274" s="18"/>
      <c r="AF274" s="18"/>
      <c r="AG274" s="18"/>
      <c r="AH274" s="18"/>
      <c r="AI274" s="18"/>
      <c r="AJ274" s="18"/>
      <c r="AK274" s="18"/>
      <c r="AL274" s="18"/>
      <c r="AM274" s="18"/>
      <c r="AN274" s="21"/>
      <c r="AO274" s="21"/>
      <c r="AP274" s="21"/>
      <c r="AQ274" s="22"/>
      <c r="AR274" s="21"/>
      <c r="AS274" s="21"/>
      <c r="AT274" s="21"/>
      <c r="AU274" s="21"/>
      <c r="AV274" s="21"/>
      <c r="AW274" s="21"/>
      <c r="AX274" s="21"/>
    </row>
    <row r="275" spans="1:50" ht="12" customHeight="1">
      <c r="A275" s="17"/>
      <c r="B275" s="18"/>
      <c r="C275" s="18"/>
      <c r="D275" s="6"/>
      <c r="E275" s="6"/>
      <c r="F275" s="18"/>
      <c r="G275" s="18"/>
      <c r="H275" s="18"/>
      <c r="I275" s="21"/>
      <c r="J275" s="18"/>
      <c r="K275" s="18"/>
      <c r="L275" s="17"/>
      <c r="M275" s="18"/>
      <c r="N275" s="18"/>
      <c r="O275" s="18"/>
      <c r="P275" s="18"/>
      <c r="Q275" s="18"/>
      <c r="R275" s="18"/>
      <c r="S275" s="66"/>
      <c r="T275" s="66"/>
      <c r="U275" s="18"/>
      <c r="V275" s="18"/>
      <c r="W275" s="18"/>
      <c r="X275" s="18"/>
      <c r="Y275" s="18"/>
      <c r="Z275" s="18"/>
      <c r="AA275" s="18"/>
      <c r="AB275" s="18"/>
      <c r="AC275" s="18"/>
      <c r="AD275" s="18"/>
      <c r="AE275" s="18"/>
      <c r="AF275" s="18"/>
      <c r="AG275" s="18"/>
      <c r="AH275" s="18"/>
      <c r="AI275" s="18"/>
      <c r="AJ275" s="18"/>
      <c r="AK275" s="18"/>
      <c r="AL275" s="18"/>
      <c r="AM275" s="18"/>
      <c r="AN275" s="21"/>
      <c r="AO275" s="21"/>
      <c r="AP275" s="21"/>
      <c r="AQ275" s="22"/>
      <c r="AR275" s="21"/>
      <c r="AS275" s="21"/>
      <c r="AT275" s="21"/>
      <c r="AU275" s="21"/>
      <c r="AV275" s="21"/>
      <c r="AW275" s="21"/>
      <c r="AX275" s="21"/>
    </row>
    <row r="276" spans="1:50" ht="12" customHeight="1">
      <c r="A276" s="17"/>
      <c r="B276" s="18"/>
      <c r="C276" s="18"/>
      <c r="D276" s="6"/>
      <c r="E276" s="6"/>
      <c r="F276" s="18"/>
      <c r="G276" s="18"/>
      <c r="H276" s="18"/>
      <c r="I276" s="21"/>
      <c r="J276" s="18"/>
      <c r="K276" s="18"/>
      <c r="L276" s="17"/>
      <c r="M276" s="18"/>
      <c r="N276" s="18"/>
      <c r="O276" s="18"/>
      <c r="P276" s="18"/>
      <c r="Q276" s="18"/>
      <c r="R276" s="18"/>
      <c r="S276" s="66"/>
      <c r="T276" s="66"/>
      <c r="U276" s="18"/>
      <c r="V276" s="18"/>
      <c r="W276" s="18"/>
      <c r="X276" s="18"/>
      <c r="Y276" s="18"/>
      <c r="Z276" s="18"/>
      <c r="AA276" s="18"/>
      <c r="AB276" s="18"/>
      <c r="AC276" s="18"/>
      <c r="AD276" s="18"/>
      <c r="AE276" s="18"/>
      <c r="AF276" s="18"/>
      <c r="AG276" s="18"/>
      <c r="AH276" s="18"/>
      <c r="AI276" s="18"/>
      <c r="AJ276" s="18"/>
      <c r="AK276" s="18"/>
      <c r="AL276" s="18"/>
      <c r="AM276" s="18"/>
      <c r="AN276" s="21"/>
      <c r="AO276" s="21"/>
      <c r="AP276" s="21"/>
      <c r="AQ276" s="22"/>
      <c r="AR276" s="21"/>
      <c r="AS276" s="21"/>
      <c r="AT276" s="21"/>
      <c r="AU276" s="21"/>
      <c r="AV276" s="21"/>
      <c r="AW276" s="21"/>
      <c r="AX276" s="21"/>
    </row>
    <row r="277" spans="1:50" ht="12" customHeight="1">
      <c r="A277" s="17"/>
      <c r="B277" s="18"/>
      <c r="C277" s="18"/>
      <c r="D277" s="6"/>
      <c r="E277" s="6"/>
      <c r="F277" s="18"/>
      <c r="G277" s="18"/>
      <c r="H277" s="18"/>
      <c r="I277" s="21"/>
      <c r="J277" s="18"/>
      <c r="K277" s="18"/>
      <c r="L277" s="17"/>
      <c r="M277" s="18"/>
      <c r="N277" s="18"/>
      <c r="O277" s="18"/>
      <c r="P277" s="18"/>
      <c r="Q277" s="18"/>
      <c r="R277" s="18"/>
      <c r="S277" s="66"/>
      <c r="T277" s="66"/>
      <c r="U277" s="18"/>
      <c r="V277" s="18"/>
      <c r="W277" s="18"/>
      <c r="X277" s="18"/>
      <c r="Y277" s="18"/>
      <c r="Z277" s="18"/>
      <c r="AA277" s="18"/>
      <c r="AB277" s="18"/>
      <c r="AC277" s="18"/>
      <c r="AD277" s="18"/>
      <c r="AE277" s="18"/>
      <c r="AF277" s="18"/>
      <c r="AG277" s="18"/>
      <c r="AH277" s="18"/>
      <c r="AI277" s="18"/>
      <c r="AJ277" s="18"/>
      <c r="AK277" s="18"/>
      <c r="AL277" s="18"/>
      <c r="AM277" s="18"/>
      <c r="AN277" s="21"/>
      <c r="AO277" s="21"/>
      <c r="AP277" s="21"/>
      <c r="AQ277" s="22"/>
      <c r="AR277" s="21"/>
      <c r="AS277" s="21"/>
      <c r="AT277" s="21"/>
      <c r="AU277" s="21"/>
      <c r="AV277" s="21"/>
      <c r="AW277" s="21"/>
      <c r="AX277" s="21"/>
    </row>
    <row r="278" spans="1:50" ht="12" customHeight="1">
      <c r="A278" s="17"/>
      <c r="B278" s="18"/>
      <c r="C278" s="18"/>
      <c r="D278" s="6"/>
      <c r="E278" s="6"/>
      <c r="F278" s="18"/>
      <c r="G278" s="18"/>
      <c r="H278" s="18"/>
      <c r="I278" s="21"/>
      <c r="J278" s="18"/>
      <c r="K278" s="18"/>
      <c r="L278" s="17"/>
      <c r="M278" s="18"/>
      <c r="N278" s="18"/>
      <c r="O278" s="18"/>
      <c r="P278" s="18"/>
      <c r="Q278" s="18"/>
      <c r="R278" s="18"/>
      <c r="S278" s="66"/>
      <c r="T278" s="66"/>
      <c r="U278" s="18"/>
      <c r="V278" s="18"/>
      <c r="W278" s="18"/>
      <c r="X278" s="18"/>
      <c r="Y278" s="18"/>
      <c r="Z278" s="18"/>
      <c r="AA278" s="18"/>
      <c r="AB278" s="18"/>
      <c r="AC278" s="18"/>
      <c r="AD278" s="18"/>
      <c r="AE278" s="18"/>
      <c r="AF278" s="18"/>
      <c r="AG278" s="18"/>
      <c r="AH278" s="18"/>
      <c r="AI278" s="18"/>
      <c r="AJ278" s="18"/>
      <c r="AK278" s="18"/>
      <c r="AL278" s="18"/>
      <c r="AM278" s="18"/>
      <c r="AN278" s="21"/>
      <c r="AO278" s="21"/>
      <c r="AP278" s="21"/>
      <c r="AQ278" s="22"/>
      <c r="AR278" s="21"/>
      <c r="AS278" s="21"/>
      <c r="AT278" s="21"/>
      <c r="AU278" s="21"/>
      <c r="AV278" s="21"/>
      <c r="AW278" s="21"/>
      <c r="AX278" s="21"/>
    </row>
    <row r="279" spans="1:50" ht="12" customHeight="1">
      <c r="A279" s="17"/>
      <c r="B279" s="18"/>
      <c r="C279" s="18"/>
      <c r="D279" s="6"/>
      <c r="E279" s="6"/>
      <c r="F279" s="18"/>
      <c r="G279" s="18"/>
      <c r="H279" s="18"/>
      <c r="I279" s="21"/>
      <c r="J279" s="18"/>
      <c r="K279" s="18"/>
      <c r="L279" s="17"/>
      <c r="M279" s="18"/>
      <c r="N279" s="18"/>
      <c r="O279" s="18"/>
      <c r="P279" s="18"/>
      <c r="Q279" s="18"/>
      <c r="R279" s="18"/>
      <c r="S279" s="66"/>
      <c r="T279" s="66"/>
      <c r="U279" s="18"/>
      <c r="V279" s="18"/>
      <c r="W279" s="18"/>
      <c r="X279" s="18"/>
      <c r="Y279" s="18"/>
      <c r="Z279" s="18"/>
      <c r="AA279" s="18"/>
      <c r="AB279" s="18"/>
      <c r="AC279" s="18"/>
      <c r="AD279" s="18"/>
      <c r="AE279" s="18"/>
      <c r="AF279" s="18"/>
      <c r="AG279" s="18"/>
      <c r="AH279" s="18"/>
      <c r="AI279" s="18"/>
      <c r="AJ279" s="18"/>
      <c r="AK279" s="18"/>
      <c r="AL279" s="18"/>
      <c r="AM279" s="18"/>
      <c r="AN279" s="21"/>
      <c r="AO279" s="21"/>
      <c r="AP279" s="21"/>
      <c r="AQ279" s="22"/>
      <c r="AR279" s="21"/>
      <c r="AS279" s="21"/>
      <c r="AT279" s="21"/>
      <c r="AU279" s="21"/>
      <c r="AV279" s="21"/>
      <c r="AW279" s="21"/>
      <c r="AX279" s="21"/>
    </row>
    <row r="280" spans="1:50" ht="12" customHeight="1">
      <c r="A280" s="17"/>
      <c r="B280" s="18"/>
      <c r="C280" s="18"/>
      <c r="D280" s="6"/>
      <c r="E280" s="6"/>
      <c r="F280" s="18"/>
      <c r="G280" s="18"/>
      <c r="H280" s="18"/>
      <c r="I280" s="21"/>
      <c r="J280" s="18"/>
      <c r="K280" s="18"/>
      <c r="L280" s="17"/>
      <c r="M280" s="18"/>
      <c r="N280" s="18"/>
      <c r="O280" s="18"/>
      <c r="P280" s="18"/>
      <c r="Q280" s="18"/>
      <c r="R280" s="18"/>
      <c r="S280" s="66"/>
      <c r="T280" s="66"/>
      <c r="U280" s="18"/>
      <c r="V280" s="18"/>
      <c r="W280" s="18"/>
      <c r="X280" s="18"/>
      <c r="Y280" s="18"/>
      <c r="Z280" s="18"/>
      <c r="AA280" s="18"/>
      <c r="AB280" s="18"/>
      <c r="AC280" s="18"/>
      <c r="AD280" s="18"/>
      <c r="AE280" s="18"/>
      <c r="AF280" s="18"/>
      <c r="AG280" s="18"/>
      <c r="AH280" s="18"/>
      <c r="AI280" s="18"/>
      <c r="AJ280" s="18"/>
      <c r="AK280" s="18"/>
      <c r="AL280" s="18"/>
      <c r="AM280" s="18"/>
      <c r="AN280" s="21"/>
      <c r="AO280" s="21"/>
      <c r="AP280" s="21"/>
      <c r="AQ280" s="22"/>
      <c r="AR280" s="21"/>
      <c r="AS280" s="21"/>
      <c r="AT280" s="21"/>
      <c r="AU280" s="21"/>
      <c r="AV280" s="21"/>
      <c r="AW280" s="21"/>
      <c r="AX280" s="21"/>
    </row>
    <row r="281" spans="1:50" ht="12" customHeight="1">
      <c r="A281" s="17"/>
      <c r="B281" s="18"/>
      <c r="C281" s="18"/>
      <c r="D281" s="6"/>
      <c r="E281" s="6"/>
      <c r="F281" s="18"/>
      <c r="G281" s="18"/>
      <c r="H281" s="18"/>
      <c r="I281" s="21"/>
      <c r="J281" s="18"/>
      <c r="K281" s="18"/>
      <c r="L281" s="17"/>
      <c r="M281" s="18"/>
      <c r="N281" s="18"/>
      <c r="O281" s="18"/>
      <c r="P281" s="18"/>
      <c r="Q281" s="18"/>
      <c r="R281" s="18"/>
      <c r="S281" s="66"/>
      <c r="T281" s="66"/>
      <c r="U281" s="18"/>
      <c r="V281" s="18"/>
      <c r="W281" s="18"/>
      <c r="X281" s="18"/>
      <c r="Y281" s="18"/>
      <c r="Z281" s="18"/>
      <c r="AA281" s="18"/>
      <c r="AB281" s="18"/>
      <c r="AC281" s="18"/>
      <c r="AD281" s="18"/>
      <c r="AE281" s="18"/>
      <c r="AF281" s="18"/>
      <c r="AG281" s="18"/>
      <c r="AH281" s="18"/>
      <c r="AI281" s="18"/>
      <c r="AJ281" s="18"/>
      <c r="AK281" s="18"/>
      <c r="AL281" s="18"/>
      <c r="AM281" s="18"/>
      <c r="AN281" s="21"/>
      <c r="AO281" s="21"/>
      <c r="AP281" s="21"/>
      <c r="AQ281" s="22"/>
      <c r="AR281" s="21"/>
      <c r="AS281" s="21"/>
      <c r="AT281" s="21"/>
      <c r="AU281" s="21"/>
      <c r="AV281" s="21"/>
      <c r="AW281" s="21"/>
      <c r="AX281" s="21"/>
    </row>
    <row r="282" spans="1:50" ht="12" customHeight="1">
      <c r="A282" s="17"/>
      <c r="B282" s="18"/>
      <c r="C282" s="18"/>
      <c r="D282" s="6"/>
      <c r="E282" s="6"/>
      <c r="F282" s="18"/>
      <c r="G282" s="18"/>
      <c r="H282" s="18"/>
      <c r="I282" s="21"/>
      <c r="J282" s="18"/>
      <c r="K282" s="18"/>
      <c r="L282" s="17"/>
      <c r="M282" s="18"/>
      <c r="N282" s="18"/>
      <c r="O282" s="18"/>
      <c r="P282" s="18"/>
      <c r="Q282" s="18"/>
      <c r="R282" s="18"/>
      <c r="S282" s="66"/>
      <c r="T282" s="66"/>
      <c r="U282" s="18"/>
      <c r="V282" s="18"/>
      <c r="W282" s="18"/>
      <c r="X282" s="18"/>
      <c r="Y282" s="18"/>
      <c r="Z282" s="18"/>
      <c r="AA282" s="18"/>
      <c r="AB282" s="18"/>
      <c r="AC282" s="18"/>
      <c r="AD282" s="18"/>
      <c r="AE282" s="18"/>
      <c r="AF282" s="18"/>
      <c r="AG282" s="18"/>
      <c r="AH282" s="18"/>
      <c r="AI282" s="18"/>
      <c r="AJ282" s="18"/>
      <c r="AK282" s="18"/>
      <c r="AL282" s="18"/>
      <c r="AM282" s="18"/>
      <c r="AN282" s="21"/>
      <c r="AO282" s="21"/>
      <c r="AP282" s="21"/>
      <c r="AQ282" s="22"/>
      <c r="AR282" s="21"/>
      <c r="AS282" s="21"/>
      <c r="AT282" s="21"/>
      <c r="AU282" s="21"/>
      <c r="AV282" s="21"/>
      <c r="AW282" s="21"/>
      <c r="AX282" s="21"/>
    </row>
    <row r="283" spans="1:50" ht="12" customHeight="1">
      <c r="A283" s="17"/>
      <c r="B283" s="18"/>
      <c r="C283" s="18"/>
      <c r="D283" s="6"/>
      <c r="E283" s="6"/>
      <c r="F283" s="18"/>
      <c r="G283" s="18"/>
      <c r="H283" s="18"/>
      <c r="I283" s="21"/>
      <c r="J283" s="18"/>
      <c r="K283" s="18"/>
      <c r="L283" s="17"/>
      <c r="M283" s="18"/>
      <c r="N283" s="18"/>
      <c r="O283" s="18"/>
      <c r="P283" s="18"/>
      <c r="Q283" s="18"/>
      <c r="R283" s="18"/>
      <c r="S283" s="66"/>
      <c r="T283" s="66"/>
      <c r="U283" s="18"/>
      <c r="V283" s="18"/>
      <c r="W283" s="18"/>
      <c r="X283" s="18"/>
      <c r="Y283" s="18"/>
      <c r="Z283" s="18"/>
      <c r="AA283" s="18"/>
      <c r="AB283" s="18"/>
      <c r="AC283" s="18"/>
      <c r="AD283" s="18"/>
      <c r="AE283" s="18"/>
      <c r="AF283" s="18"/>
      <c r="AG283" s="18"/>
      <c r="AH283" s="18"/>
      <c r="AI283" s="18"/>
      <c r="AJ283" s="18"/>
      <c r="AK283" s="18"/>
      <c r="AL283" s="18"/>
      <c r="AM283" s="18"/>
      <c r="AN283" s="21"/>
      <c r="AO283" s="21"/>
      <c r="AP283" s="21"/>
      <c r="AQ283" s="22"/>
      <c r="AR283" s="21"/>
      <c r="AS283" s="21"/>
      <c r="AT283" s="21"/>
      <c r="AU283" s="21"/>
      <c r="AV283" s="21"/>
      <c r="AW283" s="21"/>
      <c r="AX283" s="21"/>
    </row>
    <row r="284" spans="1:50" ht="12" customHeight="1">
      <c r="A284" s="17"/>
      <c r="B284" s="18"/>
      <c r="C284" s="18"/>
      <c r="D284" s="6"/>
      <c r="E284" s="6"/>
      <c r="F284" s="18"/>
      <c r="G284" s="18"/>
      <c r="H284" s="18"/>
      <c r="I284" s="21"/>
      <c r="J284" s="18"/>
      <c r="K284" s="18"/>
      <c r="L284" s="17"/>
      <c r="M284" s="18"/>
      <c r="N284" s="18"/>
      <c r="O284" s="18"/>
      <c r="P284" s="18"/>
      <c r="Q284" s="18"/>
      <c r="R284" s="18"/>
      <c r="S284" s="66"/>
      <c r="T284" s="66"/>
      <c r="U284" s="18"/>
      <c r="V284" s="18"/>
      <c r="W284" s="18"/>
      <c r="X284" s="18"/>
      <c r="Y284" s="18"/>
      <c r="Z284" s="18"/>
      <c r="AA284" s="18"/>
      <c r="AB284" s="18"/>
      <c r="AC284" s="18"/>
      <c r="AD284" s="18"/>
      <c r="AE284" s="18"/>
      <c r="AF284" s="18"/>
      <c r="AG284" s="18"/>
      <c r="AH284" s="18"/>
      <c r="AI284" s="18"/>
      <c r="AJ284" s="18"/>
      <c r="AK284" s="18"/>
      <c r="AL284" s="18"/>
      <c r="AM284" s="18"/>
      <c r="AN284" s="21"/>
      <c r="AO284" s="21"/>
      <c r="AP284" s="21"/>
      <c r="AQ284" s="22"/>
      <c r="AR284" s="21"/>
      <c r="AS284" s="21"/>
      <c r="AT284" s="21"/>
      <c r="AU284" s="21"/>
      <c r="AV284" s="21"/>
      <c r="AW284" s="21"/>
      <c r="AX284" s="21"/>
    </row>
    <row r="285" spans="1:50" ht="12" customHeight="1">
      <c r="A285" s="17"/>
      <c r="B285" s="18"/>
      <c r="C285" s="18"/>
      <c r="D285" s="6"/>
      <c r="E285" s="6"/>
      <c r="F285" s="18"/>
      <c r="G285" s="18"/>
      <c r="H285" s="18"/>
      <c r="I285" s="21"/>
      <c r="J285" s="18"/>
      <c r="K285" s="18"/>
      <c r="L285" s="17"/>
      <c r="M285" s="18"/>
      <c r="N285" s="18"/>
      <c r="O285" s="18"/>
      <c r="P285" s="18"/>
      <c r="Q285" s="18"/>
      <c r="R285" s="18"/>
      <c r="S285" s="66"/>
      <c r="T285" s="66"/>
      <c r="U285" s="18"/>
      <c r="V285" s="18"/>
      <c r="W285" s="18"/>
      <c r="X285" s="18"/>
      <c r="Y285" s="18"/>
      <c r="Z285" s="18"/>
      <c r="AA285" s="18"/>
      <c r="AB285" s="18"/>
      <c r="AC285" s="18"/>
      <c r="AD285" s="18"/>
      <c r="AE285" s="18"/>
      <c r="AF285" s="18"/>
      <c r="AG285" s="18"/>
      <c r="AH285" s="18"/>
      <c r="AI285" s="18"/>
      <c r="AJ285" s="18"/>
      <c r="AK285" s="18"/>
      <c r="AL285" s="18"/>
      <c r="AM285" s="18"/>
      <c r="AN285" s="21"/>
      <c r="AO285" s="21"/>
      <c r="AP285" s="21"/>
      <c r="AQ285" s="22"/>
      <c r="AR285" s="21"/>
      <c r="AS285" s="21"/>
      <c r="AT285" s="21"/>
      <c r="AU285" s="21"/>
      <c r="AV285" s="21"/>
      <c r="AW285" s="21"/>
      <c r="AX285" s="21"/>
    </row>
    <row r="286" spans="1:50" ht="12" customHeight="1">
      <c r="A286" s="17"/>
      <c r="B286" s="18"/>
      <c r="C286" s="18"/>
      <c r="D286" s="6"/>
      <c r="E286" s="6"/>
      <c r="F286" s="18"/>
      <c r="G286" s="18"/>
      <c r="H286" s="18"/>
      <c r="I286" s="21"/>
      <c r="J286" s="18"/>
      <c r="K286" s="18"/>
      <c r="L286" s="17"/>
      <c r="M286" s="18"/>
      <c r="N286" s="18"/>
      <c r="O286" s="18"/>
      <c r="P286" s="18"/>
      <c r="Q286" s="18"/>
      <c r="R286" s="18"/>
      <c r="S286" s="66"/>
      <c r="T286" s="66"/>
      <c r="U286" s="18"/>
      <c r="V286" s="18"/>
      <c r="W286" s="18"/>
      <c r="X286" s="18"/>
      <c r="Y286" s="18"/>
      <c r="Z286" s="18"/>
      <c r="AA286" s="18"/>
      <c r="AB286" s="18"/>
      <c r="AC286" s="18"/>
      <c r="AD286" s="18"/>
      <c r="AE286" s="18"/>
      <c r="AF286" s="18"/>
      <c r="AG286" s="18"/>
      <c r="AH286" s="18"/>
      <c r="AI286" s="18"/>
      <c r="AJ286" s="18"/>
      <c r="AK286" s="18"/>
      <c r="AL286" s="18"/>
      <c r="AM286" s="18"/>
      <c r="AN286" s="21"/>
      <c r="AO286" s="21"/>
      <c r="AP286" s="21"/>
      <c r="AQ286" s="22"/>
      <c r="AR286" s="21"/>
      <c r="AS286" s="21"/>
      <c r="AT286" s="21"/>
      <c r="AU286" s="21"/>
      <c r="AV286" s="21"/>
      <c r="AW286" s="21"/>
      <c r="AX286" s="21"/>
    </row>
    <row r="287" spans="1:50" ht="12" customHeight="1">
      <c r="A287" s="17"/>
      <c r="B287" s="18"/>
      <c r="C287" s="18"/>
      <c r="D287" s="6"/>
      <c r="E287" s="6"/>
      <c r="F287" s="18"/>
      <c r="G287" s="18"/>
      <c r="H287" s="18"/>
      <c r="I287" s="21"/>
      <c r="J287" s="18"/>
      <c r="K287" s="18"/>
      <c r="L287" s="17"/>
      <c r="M287" s="18"/>
      <c r="N287" s="18"/>
      <c r="O287" s="18"/>
      <c r="P287" s="18"/>
      <c r="Q287" s="18"/>
      <c r="R287" s="18"/>
      <c r="S287" s="66"/>
      <c r="T287" s="66"/>
      <c r="U287" s="18"/>
      <c r="V287" s="18"/>
      <c r="W287" s="18"/>
      <c r="X287" s="18"/>
      <c r="Y287" s="18"/>
      <c r="Z287" s="18"/>
      <c r="AA287" s="18"/>
      <c r="AB287" s="18"/>
      <c r="AC287" s="18"/>
      <c r="AD287" s="18"/>
      <c r="AE287" s="18"/>
      <c r="AF287" s="18"/>
      <c r="AG287" s="18"/>
      <c r="AH287" s="18"/>
      <c r="AI287" s="18"/>
      <c r="AJ287" s="18"/>
      <c r="AK287" s="18"/>
      <c r="AL287" s="18"/>
      <c r="AM287" s="18"/>
      <c r="AN287" s="21"/>
      <c r="AO287" s="21"/>
      <c r="AP287" s="21"/>
      <c r="AQ287" s="22"/>
      <c r="AR287" s="21"/>
      <c r="AS287" s="21"/>
      <c r="AT287" s="21"/>
      <c r="AU287" s="21"/>
      <c r="AV287" s="21"/>
      <c r="AW287" s="21"/>
      <c r="AX287" s="21"/>
    </row>
    <row r="288" spans="1:50" ht="12" customHeight="1">
      <c r="A288" s="17"/>
      <c r="B288" s="18"/>
      <c r="C288" s="18"/>
      <c r="D288" s="6"/>
      <c r="E288" s="6"/>
      <c r="F288" s="18"/>
      <c r="G288" s="18"/>
      <c r="H288" s="18"/>
      <c r="I288" s="21"/>
      <c r="J288" s="18"/>
      <c r="K288" s="18"/>
      <c r="L288" s="17"/>
      <c r="M288" s="18"/>
      <c r="N288" s="18"/>
      <c r="O288" s="18"/>
      <c r="P288" s="18"/>
      <c r="Q288" s="18"/>
      <c r="R288" s="18"/>
      <c r="S288" s="66"/>
      <c r="T288" s="66"/>
      <c r="U288" s="18"/>
      <c r="V288" s="18"/>
      <c r="W288" s="18"/>
      <c r="X288" s="18"/>
      <c r="Y288" s="18"/>
      <c r="Z288" s="18"/>
      <c r="AA288" s="18"/>
      <c r="AB288" s="18"/>
      <c r="AC288" s="18"/>
      <c r="AD288" s="18"/>
      <c r="AE288" s="18"/>
      <c r="AF288" s="18"/>
      <c r="AG288" s="18"/>
      <c r="AH288" s="18"/>
      <c r="AI288" s="18"/>
      <c r="AJ288" s="18"/>
      <c r="AK288" s="18"/>
      <c r="AL288" s="18"/>
      <c r="AM288" s="18"/>
      <c r="AN288" s="21"/>
      <c r="AO288" s="21"/>
      <c r="AP288" s="21"/>
      <c r="AQ288" s="22"/>
      <c r="AR288" s="21"/>
      <c r="AS288" s="21"/>
      <c r="AT288" s="21"/>
      <c r="AU288" s="21"/>
      <c r="AV288" s="21"/>
      <c r="AW288" s="21"/>
      <c r="AX288" s="21"/>
    </row>
    <row r="289" spans="1:50" ht="12" customHeight="1">
      <c r="A289" s="17"/>
      <c r="B289" s="18"/>
      <c r="C289" s="18"/>
      <c r="D289" s="6"/>
      <c r="E289" s="6"/>
      <c r="F289" s="18"/>
      <c r="G289" s="18"/>
      <c r="H289" s="18"/>
      <c r="I289" s="21"/>
      <c r="J289" s="18"/>
      <c r="K289" s="18"/>
      <c r="L289" s="17"/>
      <c r="M289" s="18"/>
      <c r="N289" s="18"/>
      <c r="O289" s="18"/>
      <c r="P289" s="18"/>
      <c r="Q289" s="18"/>
      <c r="R289" s="18"/>
      <c r="S289" s="66"/>
      <c r="T289" s="66"/>
      <c r="U289" s="18"/>
      <c r="V289" s="18"/>
      <c r="W289" s="18"/>
      <c r="X289" s="18"/>
      <c r="Y289" s="18"/>
      <c r="Z289" s="18"/>
      <c r="AA289" s="18"/>
      <c r="AB289" s="18"/>
      <c r="AC289" s="18"/>
      <c r="AD289" s="18"/>
      <c r="AE289" s="18"/>
      <c r="AF289" s="18"/>
      <c r="AG289" s="18"/>
      <c r="AH289" s="18"/>
      <c r="AI289" s="18"/>
      <c r="AJ289" s="18"/>
      <c r="AK289" s="18"/>
      <c r="AL289" s="18"/>
      <c r="AM289" s="18"/>
      <c r="AN289" s="21"/>
      <c r="AO289" s="21"/>
      <c r="AP289" s="21"/>
      <c r="AQ289" s="22"/>
      <c r="AR289" s="21"/>
      <c r="AS289" s="21"/>
      <c r="AT289" s="21"/>
      <c r="AU289" s="21"/>
      <c r="AV289" s="21"/>
      <c r="AW289" s="21"/>
      <c r="AX289" s="21"/>
    </row>
    <row r="290" spans="1:50" ht="12" customHeight="1">
      <c r="A290" s="17"/>
      <c r="B290" s="18"/>
      <c r="C290" s="18"/>
      <c r="D290" s="6"/>
      <c r="E290" s="6"/>
      <c r="F290" s="18"/>
      <c r="G290" s="18"/>
      <c r="H290" s="18"/>
      <c r="I290" s="21"/>
      <c r="J290" s="18"/>
      <c r="K290" s="18"/>
      <c r="L290" s="17"/>
      <c r="M290" s="18"/>
      <c r="N290" s="18"/>
      <c r="O290" s="18"/>
      <c r="P290" s="18"/>
      <c r="Q290" s="18"/>
      <c r="R290" s="18"/>
      <c r="S290" s="66"/>
      <c r="T290" s="66"/>
      <c r="U290" s="18"/>
      <c r="V290" s="18"/>
      <c r="W290" s="18"/>
      <c r="X290" s="18"/>
      <c r="Y290" s="18"/>
      <c r="Z290" s="18"/>
      <c r="AA290" s="18"/>
      <c r="AB290" s="18"/>
      <c r="AC290" s="18"/>
      <c r="AD290" s="18"/>
      <c r="AE290" s="18"/>
      <c r="AF290" s="18"/>
      <c r="AG290" s="18"/>
      <c r="AH290" s="18"/>
      <c r="AI290" s="18"/>
      <c r="AJ290" s="18"/>
      <c r="AK290" s="18"/>
      <c r="AL290" s="18"/>
      <c r="AM290" s="18"/>
      <c r="AN290" s="21"/>
      <c r="AO290" s="21"/>
      <c r="AP290" s="21"/>
      <c r="AQ290" s="22"/>
      <c r="AR290" s="21"/>
      <c r="AS290" s="21"/>
      <c r="AT290" s="21"/>
      <c r="AU290" s="21"/>
      <c r="AV290" s="21"/>
      <c r="AW290" s="21"/>
      <c r="AX290" s="21"/>
    </row>
    <row r="291" spans="1:50" ht="12" customHeight="1">
      <c r="A291" s="17"/>
      <c r="B291" s="18"/>
      <c r="C291" s="18"/>
      <c r="D291" s="6"/>
      <c r="E291" s="6"/>
      <c r="F291" s="18"/>
      <c r="G291" s="18"/>
      <c r="H291" s="18"/>
      <c r="I291" s="21"/>
      <c r="J291" s="18"/>
      <c r="K291" s="18"/>
      <c r="L291" s="17"/>
      <c r="M291" s="18"/>
      <c r="N291" s="18"/>
      <c r="O291" s="18"/>
      <c r="P291" s="18"/>
      <c r="Q291" s="18"/>
      <c r="R291" s="18"/>
      <c r="S291" s="66"/>
      <c r="T291" s="66"/>
      <c r="U291" s="18"/>
      <c r="V291" s="18"/>
      <c r="W291" s="18"/>
      <c r="X291" s="18"/>
      <c r="Y291" s="18"/>
      <c r="Z291" s="18"/>
      <c r="AA291" s="18"/>
      <c r="AB291" s="18"/>
      <c r="AC291" s="18"/>
      <c r="AD291" s="18"/>
      <c r="AE291" s="18"/>
      <c r="AF291" s="18"/>
      <c r="AG291" s="18"/>
      <c r="AH291" s="18"/>
      <c r="AI291" s="18"/>
      <c r="AJ291" s="18"/>
      <c r="AK291" s="18"/>
      <c r="AL291" s="18"/>
      <c r="AM291" s="18"/>
      <c r="AN291" s="21"/>
      <c r="AO291" s="21"/>
      <c r="AP291" s="21"/>
      <c r="AQ291" s="22"/>
      <c r="AR291" s="21"/>
      <c r="AS291" s="21"/>
      <c r="AT291" s="21"/>
      <c r="AU291" s="21"/>
      <c r="AV291" s="21"/>
      <c r="AW291" s="21"/>
      <c r="AX291" s="21"/>
    </row>
    <row r="292" spans="1:50" ht="12" customHeight="1">
      <c r="A292" s="17"/>
      <c r="B292" s="18"/>
      <c r="C292" s="18"/>
      <c r="D292" s="6"/>
      <c r="E292" s="6"/>
      <c r="F292" s="18"/>
      <c r="G292" s="18"/>
      <c r="H292" s="18"/>
      <c r="I292" s="21"/>
      <c r="J292" s="18"/>
      <c r="K292" s="18"/>
      <c r="L292" s="17"/>
      <c r="M292" s="18"/>
      <c r="N292" s="18"/>
      <c r="O292" s="18"/>
      <c r="P292" s="18"/>
      <c r="Q292" s="18"/>
      <c r="R292" s="18"/>
      <c r="S292" s="66"/>
      <c r="T292" s="66"/>
      <c r="U292" s="18"/>
      <c r="V292" s="18"/>
      <c r="W292" s="18"/>
      <c r="X292" s="18"/>
      <c r="Y292" s="18"/>
      <c r="Z292" s="18"/>
      <c r="AA292" s="18"/>
      <c r="AB292" s="18"/>
      <c r="AC292" s="18"/>
      <c r="AD292" s="18"/>
      <c r="AE292" s="18"/>
      <c r="AF292" s="18"/>
      <c r="AG292" s="18"/>
      <c r="AH292" s="18"/>
      <c r="AI292" s="18"/>
      <c r="AJ292" s="18"/>
      <c r="AK292" s="18"/>
      <c r="AL292" s="18"/>
      <c r="AM292" s="18"/>
      <c r="AN292" s="21"/>
      <c r="AO292" s="21"/>
      <c r="AP292" s="21"/>
      <c r="AQ292" s="22"/>
      <c r="AR292" s="21"/>
      <c r="AS292" s="21"/>
      <c r="AT292" s="21"/>
      <c r="AU292" s="21"/>
      <c r="AV292" s="21"/>
      <c r="AW292" s="21"/>
      <c r="AX292" s="21"/>
    </row>
    <row r="293" spans="1:50" ht="12" customHeight="1">
      <c r="A293" s="17"/>
      <c r="B293" s="18"/>
      <c r="C293" s="18"/>
      <c r="D293" s="6"/>
      <c r="E293" s="6"/>
      <c r="F293" s="18"/>
      <c r="G293" s="18"/>
      <c r="H293" s="18"/>
      <c r="I293" s="21"/>
      <c r="J293" s="18"/>
      <c r="K293" s="18"/>
      <c r="L293" s="17"/>
      <c r="M293" s="18"/>
      <c r="N293" s="18"/>
      <c r="O293" s="18"/>
      <c r="P293" s="18"/>
      <c r="Q293" s="18"/>
      <c r="R293" s="18"/>
      <c r="S293" s="66"/>
      <c r="T293" s="66"/>
      <c r="U293" s="18"/>
      <c r="V293" s="18"/>
      <c r="W293" s="18"/>
      <c r="X293" s="18"/>
      <c r="Y293" s="18"/>
      <c r="Z293" s="18"/>
      <c r="AA293" s="18"/>
      <c r="AB293" s="18"/>
      <c r="AC293" s="18"/>
      <c r="AD293" s="18"/>
      <c r="AE293" s="18"/>
      <c r="AF293" s="18"/>
      <c r="AG293" s="18"/>
      <c r="AH293" s="18"/>
      <c r="AI293" s="18"/>
      <c r="AJ293" s="18"/>
      <c r="AK293" s="18"/>
      <c r="AL293" s="18"/>
      <c r="AM293" s="18"/>
      <c r="AN293" s="21"/>
      <c r="AO293" s="21"/>
      <c r="AP293" s="21"/>
      <c r="AQ293" s="22"/>
      <c r="AR293" s="21"/>
      <c r="AS293" s="21"/>
      <c r="AT293" s="21"/>
      <c r="AU293" s="21"/>
      <c r="AV293" s="21"/>
      <c r="AW293" s="21"/>
      <c r="AX293" s="21"/>
    </row>
    <row r="294" spans="1:50" ht="12" customHeight="1">
      <c r="A294" s="17"/>
      <c r="B294" s="18"/>
      <c r="C294" s="18"/>
      <c r="D294" s="6"/>
      <c r="E294" s="6"/>
      <c r="F294" s="18"/>
      <c r="G294" s="18"/>
      <c r="H294" s="18"/>
      <c r="I294" s="21"/>
      <c r="J294" s="18"/>
      <c r="K294" s="18"/>
      <c r="L294" s="17"/>
      <c r="M294" s="18"/>
      <c r="N294" s="18"/>
      <c r="O294" s="18"/>
      <c r="P294" s="18"/>
      <c r="Q294" s="18"/>
      <c r="R294" s="18"/>
      <c r="S294" s="66"/>
      <c r="T294" s="66"/>
      <c r="U294" s="18"/>
      <c r="V294" s="18"/>
      <c r="W294" s="18"/>
      <c r="X294" s="18"/>
      <c r="Y294" s="18"/>
      <c r="Z294" s="18"/>
      <c r="AA294" s="18"/>
      <c r="AB294" s="18"/>
      <c r="AC294" s="18"/>
      <c r="AD294" s="18"/>
      <c r="AE294" s="18"/>
      <c r="AF294" s="18"/>
      <c r="AG294" s="18"/>
      <c r="AH294" s="18"/>
      <c r="AI294" s="18"/>
      <c r="AJ294" s="18"/>
      <c r="AK294" s="18"/>
      <c r="AL294" s="18"/>
      <c r="AM294" s="18"/>
      <c r="AN294" s="21"/>
      <c r="AO294" s="21"/>
      <c r="AP294" s="21"/>
      <c r="AQ294" s="22"/>
      <c r="AR294" s="21"/>
      <c r="AS294" s="21"/>
      <c r="AT294" s="21"/>
      <c r="AU294" s="21"/>
      <c r="AV294" s="21"/>
      <c r="AW294" s="21"/>
      <c r="AX294" s="21"/>
    </row>
    <row r="295" spans="1:50" ht="12" customHeight="1">
      <c r="A295" s="17"/>
      <c r="B295" s="18"/>
      <c r="C295" s="18"/>
      <c r="D295" s="6"/>
      <c r="E295" s="6"/>
      <c r="F295" s="18"/>
      <c r="G295" s="18"/>
      <c r="H295" s="18"/>
      <c r="I295" s="21"/>
      <c r="J295" s="18"/>
      <c r="K295" s="18"/>
      <c r="L295" s="17"/>
      <c r="M295" s="18"/>
      <c r="N295" s="18"/>
      <c r="O295" s="18"/>
      <c r="P295" s="18"/>
      <c r="Q295" s="18"/>
      <c r="R295" s="18"/>
      <c r="S295" s="66"/>
      <c r="T295" s="66"/>
      <c r="U295" s="18"/>
      <c r="V295" s="18"/>
      <c r="W295" s="18"/>
      <c r="X295" s="18"/>
      <c r="Y295" s="18"/>
      <c r="Z295" s="18"/>
      <c r="AA295" s="18"/>
      <c r="AB295" s="18"/>
      <c r="AC295" s="18"/>
      <c r="AD295" s="18"/>
      <c r="AE295" s="18"/>
      <c r="AF295" s="18"/>
      <c r="AG295" s="18"/>
      <c r="AH295" s="18"/>
      <c r="AI295" s="18"/>
      <c r="AJ295" s="18"/>
      <c r="AK295" s="18"/>
      <c r="AL295" s="18"/>
      <c r="AM295" s="18"/>
      <c r="AN295" s="21"/>
      <c r="AO295" s="21"/>
      <c r="AP295" s="21"/>
      <c r="AQ295" s="22"/>
      <c r="AR295" s="21"/>
      <c r="AS295" s="21"/>
      <c r="AT295" s="21"/>
      <c r="AU295" s="21"/>
      <c r="AV295" s="21"/>
      <c r="AW295" s="21"/>
      <c r="AX295" s="21"/>
    </row>
    <row r="296" spans="1:50" ht="12" customHeight="1">
      <c r="A296" s="17"/>
      <c r="B296" s="18"/>
      <c r="C296" s="18"/>
      <c r="D296" s="6"/>
      <c r="E296" s="6"/>
      <c r="F296" s="18"/>
      <c r="G296" s="18"/>
      <c r="H296" s="18"/>
      <c r="I296" s="21"/>
      <c r="J296" s="18"/>
      <c r="K296" s="18"/>
      <c r="L296" s="17"/>
      <c r="M296" s="18"/>
      <c r="N296" s="18"/>
      <c r="O296" s="18"/>
      <c r="P296" s="18"/>
      <c r="Q296" s="18"/>
      <c r="R296" s="18"/>
      <c r="S296" s="66"/>
      <c r="T296" s="66"/>
      <c r="U296" s="18"/>
      <c r="V296" s="18"/>
      <c r="W296" s="18"/>
      <c r="X296" s="18"/>
      <c r="Y296" s="18"/>
      <c r="Z296" s="18"/>
      <c r="AA296" s="18"/>
      <c r="AB296" s="18"/>
      <c r="AC296" s="18"/>
      <c r="AD296" s="18"/>
      <c r="AE296" s="18"/>
      <c r="AF296" s="18"/>
      <c r="AG296" s="18"/>
      <c r="AH296" s="18"/>
      <c r="AI296" s="18"/>
      <c r="AJ296" s="18"/>
      <c r="AK296" s="18"/>
      <c r="AL296" s="18"/>
      <c r="AM296" s="18"/>
      <c r="AN296" s="21"/>
      <c r="AO296" s="21"/>
      <c r="AP296" s="21"/>
      <c r="AQ296" s="22"/>
      <c r="AR296" s="21"/>
      <c r="AS296" s="21"/>
      <c r="AT296" s="21"/>
      <c r="AU296" s="21"/>
      <c r="AV296" s="21"/>
      <c r="AW296" s="21"/>
      <c r="AX296" s="21"/>
    </row>
    <row r="297" spans="1:50" ht="12" customHeight="1">
      <c r="A297" s="17"/>
      <c r="B297" s="18"/>
      <c r="C297" s="18"/>
      <c r="D297" s="6"/>
      <c r="E297" s="6"/>
      <c r="F297" s="18"/>
      <c r="G297" s="18"/>
      <c r="H297" s="18"/>
      <c r="I297" s="21"/>
      <c r="J297" s="18"/>
      <c r="K297" s="18"/>
      <c r="L297" s="17"/>
      <c r="M297" s="18"/>
      <c r="N297" s="18"/>
      <c r="O297" s="18"/>
      <c r="P297" s="18"/>
      <c r="Q297" s="18"/>
      <c r="R297" s="18"/>
      <c r="S297" s="66"/>
      <c r="T297" s="66"/>
      <c r="U297" s="18"/>
      <c r="V297" s="18"/>
      <c r="W297" s="18"/>
      <c r="X297" s="18"/>
      <c r="Y297" s="18"/>
      <c r="Z297" s="18"/>
      <c r="AA297" s="18"/>
      <c r="AB297" s="18"/>
      <c r="AC297" s="18"/>
      <c r="AD297" s="18"/>
      <c r="AE297" s="18"/>
      <c r="AF297" s="18"/>
      <c r="AG297" s="18"/>
      <c r="AH297" s="18"/>
      <c r="AI297" s="18"/>
      <c r="AJ297" s="18"/>
      <c r="AK297" s="18"/>
      <c r="AL297" s="18"/>
      <c r="AM297" s="18"/>
      <c r="AN297" s="21"/>
      <c r="AO297" s="21"/>
      <c r="AP297" s="21"/>
      <c r="AQ297" s="22"/>
      <c r="AR297" s="21"/>
      <c r="AS297" s="21"/>
      <c r="AT297" s="21"/>
      <c r="AU297" s="21"/>
      <c r="AV297" s="21"/>
      <c r="AW297" s="21"/>
      <c r="AX297" s="21"/>
    </row>
    <row r="298" spans="1:50" ht="12" customHeight="1">
      <c r="A298" s="17"/>
      <c r="B298" s="18"/>
      <c r="C298" s="18"/>
      <c r="D298" s="6"/>
      <c r="E298" s="6"/>
      <c r="F298" s="18"/>
      <c r="G298" s="18"/>
      <c r="H298" s="18"/>
      <c r="I298" s="21"/>
      <c r="J298" s="18"/>
      <c r="K298" s="18"/>
      <c r="L298" s="17"/>
      <c r="M298" s="18"/>
      <c r="N298" s="18"/>
      <c r="O298" s="18"/>
      <c r="P298" s="18"/>
      <c r="Q298" s="18"/>
      <c r="R298" s="18"/>
      <c r="S298" s="66"/>
      <c r="T298" s="66"/>
      <c r="U298" s="18"/>
      <c r="V298" s="18"/>
      <c r="W298" s="18"/>
      <c r="X298" s="18"/>
      <c r="Y298" s="18"/>
      <c r="Z298" s="18"/>
      <c r="AA298" s="18"/>
      <c r="AB298" s="18"/>
      <c r="AC298" s="18"/>
      <c r="AD298" s="18"/>
      <c r="AE298" s="18"/>
      <c r="AF298" s="18"/>
      <c r="AG298" s="18"/>
      <c r="AH298" s="18"/>
      <c r="AI298" s="18"/>
      <c r="AJ298" s="18"/>
      <c r="AK298" s="18"/>
      <c r="AL298" s="18"/>
      <c r="AM298" s="18"/>
      <c r="AN298" s="21"/>
      <c r="AO298" s="21"/>
      <c r="AP298" s="21"/>
      <c r="AQ298" s="22"/>
      <c r="AR298" s="21"/>
      <c r="AS298" s="21"/>
      <c r="AT298" s="21"/>
      <c r="AU298" s="21"/>
      <c r="AV298" s="21"/>
      <c r="AW298" s="21"/>
      <c r="AX298" s="21"/>
    </row>
    <row r="299" spans="1:50" ht="12" customHeight="1">
      <c r="A299" s="17"/>
      <c r="B299" s="18"/>
      <c r="C299" s="18"/>
      <c r="D299" s="6"/>
      <c r="E299" s="6"/>
      <c r="F299" s="18"/>
      <c r="G299" s="18"/>
      <c r="H299" s="18"/>
      <c r="I299" s="21"/>
      <c r="J299" s="18"/>
      <c r="K299" s="18"/>
      <c r="L299" s="17"/>
      <c r="M299" s="18"/>
      <c r="N299" s="18"/>
      <c r="O299" s="18"/>
      <c r="P299" s="18"/>
      <c r="Q299" s="18"/>
      <c r="R299" s="18"/>
      <c r="S299" s="66"/>
      <c r="T299" s="66"/>
      <c r="U299" s="18"/>
      <c r="V299" s="18"/>
      <c r="W299" s="18"/>
      <c r="X299" s="18"/>
      <c r="Y299" s="18"/>
      <c r="Z299" s="18"/>
      <c r="AA299" s="18"/>
      <c r="AB299" s="18"/>
      <c r="AC299" s="18"/>
      <c r="AD299" s="18"/>
      <c r="AE299" s="18"/>
      <c r="AF299" s="18"/>
      <c r="AG299" s="18"/>
      <c r="AH299" s="18"/>
      <c r="AI299" s="18"/>
      <c r="AJ299" s="18"/>
      <c r="AK299" s="18"/>
      <c r="AL299" s="18"/>
      <c r="AM299" s="18"/>
      <c r="AN299" s="21"/>
      <c r="AO299" s="21"/>
      <c r="AP299" s="21"/>
      <c r="AQ299" s="22"/>
      <c r="AR299" s="21"/>
      <c r="AS299" s="21"/>
      <c r="AT299" s="21"/>
      <c r="AU299" s="21"/>
      <c r="AV299" s="21"/>
      <c r="AW299" s="21"/>
      <c r="AX299" s="21"/>
    </row>
    <row r="300" spans="1:50" ht="12" customHeight="1">
      <c r="A300" s="17"/>
      <c r="B300" s="18"/>
      <c r="C300" s="18"/>
      <c r="D300" s="6"/>
      <c r="E300" s="6"/>
      <c r="F300" s="18"/>
      <c r="G300" s="18"/>
      <c r="H300" s="18"/>
      <c r="I300" s="21"/>
      <c r="J300" s="18"/>
      <c r="K300" s="18"/>
      <c r="L300" s="17"/>
      <c r="M300" s="18"/>
      <c r="N300" s="18"/>
      <c r="O300" s="18"/>
      <c r="P300" s="18"/>
      <c r="Q300" s="18"/>
      <c r="R300" s="18"/>
      <c r="S300" s="66"/>
      <c r="T300" s="66"/>
      <c r="U300" s="18"/>
      <c r="V300" s="18"/>
      <c r="W300" s="18"/>
      <c r="X300" s="18"/>
      <c r="Y300" s="18"/>
      <c r="Z300" s="18"/>
      <c r="AA300" s="18"/>
      <c r="AB300" s="18"/>
      <c r="AC300" s="18"/>
      <c r="AD300" s="18"/>
      <c r="AE300" s="18"/>
      <c r="AF300" s="18"/>
      <c r="AG300" s="18"/>
      <c r="AH300" s="18"/>
      <c r="AI300" s="18"/>
      <c r="AJ300" s="18"/>
      <c r="AK300" s="18"/>
      <c r="AL300" s="18"/>
      <c r="AM300" s="18"/>
      <c r="AN300" s="21"/>
      <c r="AO300" s="21"/>
      <c r="AP300" s="21"/>
      <c r="AQ300" s="22"/>
      <c r="AR300" s="21"/>
      <c r="AS300" s="21"/>
      <c r="AT300" s="21"/>
      <c r="AU300" s="21"/>
      <c r="AV300" s="21"/>
      <c r="AW300" s="21"/>
      <c r="AX300" s="21"/>
    </row>
    <row r="301" spans="1:50" ht="12" customHeight="1">
      <c r="A301" s="17"/>
      <c r="B301" s="18"/>
      <c r="C301" s="18"/>
      <c r="D301" s="6"/>
      <c r="E301" s="6"/>
      <c r="F301" s="18"/>
      <c r="G301" s="18"/>
      <c r="H301" s="18"/>
      <c r="I301" s="21"/>
      <c r="J301" s="18"/>
      <c r="K301" s="18"/>
      <c r="L301" s="17"/>
      <c r="M301" s="18"/>
      <c r="N301" s="18"/>
      <c r="O301" s="18"/>
      <c r="P301" s="18"/>
      <c r="Q301" s="18"/>
      <c r="R301" s="18"/>
      <c r="S301" s="66"/>
      <c r="T301" s="66"/>
      <c r="U301" s="18"/>
      <c r="V301" s="18"/>
      <c r="W301" s="18"/>
      <c r="X301" s="18"/>
      <c r="Y301" s="18"/>
      <c r="Z301" s="18"/>
      <c r="AA301" s="18"/>
      <c r="AB301" s="18"/>
      <c r="AC301" s="18"/>
      <c r="AD301" s="18"/>
      <c r="AE301" s="18"/>
      <c r="AF301" s="18"/>
      <c r="AG301" s="18"/>
      <c r="AH301" s="18"/>
      <c r="AI301" s="18"/>
      <c r="AJ301" s="18"/>
      <c r="AK301" s="18"/>
      <c r="AL301" s="18"/>
      <c r="AM301" s="18"/>
      <c r="AN301" s="21"/>
      <c r="AO301" s="21"/>
      <c r="AP301" s="21"/>
      <c r="AQ301" s="22"/>
      <c r="AR301" s="21"/>
      <c r="AS301" s="21"/>
      <c r="AT301" s="21"/>
      <c r="AU301" s="21"/>
      <c r="AV301" s="21"/>
      <c r="AW301" s="21"/>
      <c r="AX301" s="21"/>
    </row>
    <row r="302" spans="1:50" ht="12" customHeight="1">
      <c r="A302" s="17"/>
      <c r="B302" s="18"/>
      <c r="C302" s="18"/>
      <c r="D302" s="6"/>
      <c r="E302" s="6"/>
      <c r="F302" s="18"/>
      <c r="G302" s="18"/>
      <c r="H302" s="18"/>
      <c r="I302" s="21"/>
      <c r="J302" s="18"/>
      <c r="K302" s="18"/>
      <c r="L302" s="17"/>
      <c r="M302" s="18"/>
      <c r="N302" s="18"/>
      <c r="O302" s="18"/>
      <c r="P302" s="18"/>
      <c r="Q302" s="18"/>
      <c r="R302" s="18"/>
      <c r="S302" s="66"/>
      <c r="T302" s="66"/>
      <c r="U302" s="18"/>
      <c r="V302" s="18"/>
      <c r="W302" s="18"/>
      <c r="X302" s="18"/>
      <c r="Y302" s="18"/>
      <c r="Z302" s="18"/>
      <c r="AA302" s="18"/>
      <c r="AB302" s="18"/>
      <c r="AC302" s="18"/>
      <c r="AD302" s="18"/>
      <c r="AE302" s="18"/>
      <c r="AF302" s="18"/>
      <c r="AG302" s="18"/>
      <c r="AH302" s="18"/>
      <c r="AI302" s="18"/>
      <c r="AJ302" s="18"/>
      <c r="AK302" s="18"/>
      <c r="AL302" s="18"/>
      <c r="AM302" s="18"/>
      <c r="AN302" s="21"/>
      <c r="AO302" s="21"/>
      <c r="AP302" s="21"/>
      <c r="AQ302" s="22"/>
      <c r="AR302" s="21"/>
      <c r="AS302" s="21"/>
      <c r="AT302" s="21"/>
      <c r="AU302" s="21"/>
      <c r="AV302" s="21"/>
      <c r="AW302" s="21"/>
      <c r="AX302" s="21"/>
    </row>
    <row r="303" spans="1:50" ht="12" customHeight="1">
      <c r="A303" s="17"/>
      <c r="B303" s="18"/>
      <c r="C303" s="18"/>
      <c r="D303" s="6"/>
      <c r="E303" s="6"/>
      <c r="F303" s="18"/>
      <c r="G303" s="18"/>
      <c r="H303" s="18"/>
      <c r="I303" s="21"/>
      <c r="J303" s="18"/>
      <c r="K303" s="18"/>
      <c r="L303" s="17"/>
      <c r="M303" s="18"/>
      <c r="N303" s="18"/>
      <c r="O303" s="18"/>
      <c r="P303" s="18"/>
      <c r="Q303" s="18"/>
      <c r="R303" s="18"/>
      <c r="S303" s="66"/>
      <c r="T303" s="66"/>
      <c r="U303" s="18"/>
      <c r="V303" s="18"/>
      <c r="W303" s="18"/>
      <c r="X303" s="18"/>
      <c r="Y303" s="18"/>
      <c r="Z303" s="18"/>
      <c r="AA303" s="18"/>
      <c r="AB303" s="18"/>
      <c r="AC303" s="18"/>
      <c r="AD303" s="18"/>
      <c r="AE303" s="18"/>
      <c r="AF303" s="18"/>
      <c r="AG303" s="18"/>
      <c r="AH303" s="18"/>
      <c r="AI303" s="18"/>
      <c r="AJ303" s="18"/>
      <c r="AK303" s="18"/>
      <c r="AL303" s="18"/>
      <c r="AM303" s="18"/>
      <c r="AN303" s="21"/>
      <c r="AO303" s="21"/>
      <c r="AP303" s="21"/>
      <c r="AQ303" s="22"/>
      <c r="AR303" s="21"/>
      <c r="AS303" s="21"/>
      <c r="AT303" s="21"/>
      <c r="AU303" s="21"/>
      <c r="AV303" s="21"/>
      <c r="AW303" s="21"/>
      <c r="AX303" s="21"/>
    </row>
    <row r="304" spans="1:50" ht="12" customHeight="1">
      <c r="A304" s="17"/>
      <c r="B304" s="18"/>
      <c r="C304" s="18"/>
      <c r="D304" s="6"/>
      <c r="E304" s="6"/>
      <c r="F304" s="18"/>
      <c r="G304" s="18"/>
      <c r="H304" s="18"/>
      <c r="I304" s="21"/>
      <c r="J304" s="18"/>
      <c r="K304" s="18"/>
      <c r="L304" s="17"/>
      <c r="M304" s="18"/>
      <c r="N304" s="18"/>
      <c r="O304" s="18"/>
      <c r="P304" s="18"/>
      <c r="Q304" s="18"/>
      <c r="R304" s="18"/>
      <c r="S304" s="66"/>
      <c r="T304" s="66"/>
      <c r="U304" s="18"/>
      <c r="V304" s="18"/>
      <c r="W304" s="18"/>
      <c r="X304" s="18"/>
      <c r="Y304" s="18"/>
      <c r="Z304" s="18"/>
      <c r="AA304" s="18"/>
      <c r="AB304" s="18"/>
      <c r="AC304" s="18"/>
      <c r="AD304" s="18"/>
      <c r="AE304" s="18"/>
      <c r="AF304" s="18"/>
      <c r="AG304" s="18"/>
      <c r="AH304" s="18"/>
      <c r="AI304" s="18"/>
      <c r="AJ304" s="18"/>
      <c r="AK304" s="18"/>
      <c r="AL304" s="18"/>
      <c r="AM304" s="18"/>
      <c r="AN304" s="21"/>
      <c r="AO304" s="21"/>
      <c r="AP304" s="21"/>
      <c r="AQ304" s="22"/>
      <c r="AR304" s="21"/>
      <c r="AS304" s="21"/>
      <c r="AT304" s="21"/>
      <c r="AU304" s="21"/>
      <c r="AV304" s="21"/>
      <c r="AW304" s="21"/>
      <c r="AX304" s="21"/>
    </row>
    <row r="305" spans="1:50" ht="12" customHeight="1">
      <c r="A305" s="17"/>
      <c r="B305" s="18"/>
      <c r="C305" s="18"/>
      <c r="D305" s="6"/>
      <c r="E305" s="6"/>
      <c r="F305" s="18"/>
      <c r="G305" s="18"/>
      <c r="H305" s="18"/>
      <c r="I305" s="21"/>
      <c r="J305" s="18"/>
      <c r="K305" s="18"/>
      <c r="L305" s="17"/>
      <c r="M305" s="18"/>
      <c r="N305" s="18"/>
      <c r="O305" s="18"/>
      <c r="P305" s="18"/>
      <c r="Q305" s="18"/>
      <c r="R305" s="18"/>
      <c r="S305" s="66"/>
      <c r="T305" s="66"/>
      <c r="U305" s="18"/>
      <c r="V305" s="18"/>
      <c r="W305" s="18"/>
      <c r="X305" s="18"/>
      <c r="Y305" s="18"/>
      <c r="Z305" s="18"/>
      <c r="AA305" s="18"/>
      <c r="AB305" s="18"/>
      <c r="AC305" s="18"/>
      <c r="AD305" s="18"/>
      <c r="AE305" s="18"/>
      <c r="AF305" s="18"/>
      <c r="AG305" s="18"/>
      <c r="AH305" s="18"/>
      <c r="AI305" s="18"/>
      <c r="AJ305" s="18"/>
      <c r="AK305" s="18"/>
      <c r="AL305" s="18"/>
      <c r="AM305" s="18"/>
      <c r="AN305" s="21"/>
      <c r="AO305" s="21"/>
      <c r="AP305" s="21"/>
      <c r="AQ305" s="22"/>
      <c r="AR305" s="21"/>
      <c r="AS305" s="21"/>
      <c r="AT305" s="21"/>
      <c r="AU305" s="21"/>
      <c r="AV305" s="21"/>
      <c r="AW305" s="21"/>
      <c r="AX305" s="21"/>
    </row>
    <row r="306" spans="1:50" ht="12" customHeight="1">
      <c r="A306" s="17"/>
      <c r="B306" s="18"/>
      <c r="C306" s="18"/>
      <c r="D306" s="6"/>
      <c r="E306" s="6"/>
      <c r="F306" s="18"/>
      <c r="G306" s="18"/>
      <c r="H306" s="18"/>
      <c r="I306" s="21"/>
      <c r="J306" s="18"/>
      <c r="K306" s="18"/>
      <c r="L306" s="17"/>
      <c r="M306" s="18"/>
      <c r="N306" s="18"/>
      <c r="O306" s="18"/>
      <c r="P306" s="18"/>
      <c r="Q306" s="18"/>
      <c r="R306" s="18"/>
      <c r="S306" s="66"/>
      <c r="T306" s="66"/>
      <c r="U306" s="18"/>
      <c r="V306" s="18"/>
      <c r="W306" s="18"/>
      <c r="X306" s="18"/>
      <c r="Y306" s="18"/>
      <c r="Z306" s="18"/>
      <c r="AA306" s="18"/>
      <c r="AB306" s="18"/>
      <c r="AC306" s="18"/>
      <c r="AD306" s="18"/>
      <c r="AE306" s="18"/>
      <c r="AF306" s="18"/>
      <c r="AG306" s="18"/>
      <c r="AH306" s="18"/>
      <c r="AI306" s="18"/>
      <c r="AJ306" s="18"/>
      <c r="AK306" s="18"/>
      <c r="AL306" s="18"/>
      <c r="AM306" s="18"/>
      <c r="AN306" s="21"/>
      <c r="AO306" s="21"/>
      <c r="AP306" s="21"/>
      <c r="AQ306" s="22"/>
      <c r="AR306" s="21"/>
      <c r="AS306" s="21"/>
      <c r="AT306" s="21"/>
      <c r="AU306" s="21"/>
      <c r="AV306" s="21"/>
      <c r="AW306" s="21"/>
      <c r="AX306" s="21"/>
    </row>
    <row r="307" spans="1:50" ht="12" customHeight="1">
      <c r="A307" s="17"/>
      <c r="B307" s="18"/>
      <c r="C307" s="18"/>
      <c r="D307" s="6"/>
      <c r="E307" s="6"/>
      <c r="F307" s="18"/>
      <c r="G307" s="18"/>
      <c r="H307" s="18"/>
      <c r="I307" s="21"/>
      <c r="J307" s="18"/>
      <c r="K307" s="18"/>
      <c r="L307" s="17"/>
      <c r="M307" s="18"/>
      <c r="N307" s="18"/>
      <c r="O307" s="18"/>
      <c r="P307" s="18"/>
      <c r="Q307" s="18"/>
      <c r="R307" s="18"/>
      <c r="S307" s="66"/>
      <c r="T307" s="66"/>
      <c r="U307" s="18"/>
      <c r="V307" s="18"/>
      <c r="W307" s="18"/>
      <c r="X307" s="18"/>
      <c r="Y307" s="18"/>
      <c r="Z307" s="18"/>
      <c r="AA307" s="18"/>
      <c r="AB307" s="18"/>
      <c r="AC307" s="18"/>
      <c r="AD307" s="18"/>
      <c r="AE307" s="18"/>
      <c r="AF307" s="18"/>
      <c r="AG307" s="18"/>
      <c r="AH307" s="18"/>
      <c r="AI307" s="18"/>
      <c r="AJ307" s="18"/>
      <c r="AK307" s="18"/>
      <c r="AL307" s="18"/>
      <c r="AM307" s="18"/>
      <c r="AN307" s="21"/>
      <c r="AO307" s="21"/>
      <c r="AP307" s="21"/>
      <c r="AQ307" s="22"/>
      <c r="AR307" s="21"/>
      <c r="AS307" s="21"/>
      <c r="AT307" s="21"/>
      <c r="AU307" s="21"/>
      <c r="AV307" s="21"/>
      <c r="AW307" s="21"/>
      <c r="AX307" s="21"/>
    </row>
    <row r="308" spans="1:50" ht="12" customHeight="1">
      <c r="A308" s="17"/>
      <c r="B308" s="18"/>
      <c r="C308" s="18"/>
      <c r="D308" s="6"/>
      <c r="E308" s="6"/>
      <c r="F308" s="18"/>
      <c r="G308" s="18"/>
      <c r="H308" s="18"/>
      <c r="I308" s="21"/>
      <c r="J308" s="18"/>
      <c r="K308" s="18"/>
      <c r="L308" s="17"/>
      <c r="M308" s="18"/>
      <c r="N308" s="18"/>
      <c r="O308" s="18"/>
      <c r="P308" s="18"/>
      <c r="Q308" s="18"/>
      <c r="R308" s="18"/>
      <c r="S308" s="66"/>
      <c r="T308" s="66"/>
      <c r="U308" s="18"/>
      <c r="V308" s="18"/>
      <c r="W308" s="18"/>
      <c r="X308" s="18"/>
      <c r="Y308" s="18"/>
      <c r="Z308" s="18"/>
      <c r="AA308" s="18"/>
      <c r="AB308" s="18"/>
      <c r="AC308" s="18"/>
      <c r="AD308" s="18"/>
      <c r="AE308" s="18"/>
      <c r="AF308" s="18"/>
      <c r="AG308" s="18"/>
      <c r="AH308" s="18"/>
      <c r="AI308" s="18"/>
      <c r="AJ308" s="18"/>
      <c r="AK308" s="18"/>
      <c r="AL308" s="18"/>
      <c r="AM308" s="18"/>
      <c r="AN308" s="21"/>
      <c r="AO308" s="21"/>
      <c r="AP308" s="21"/>
      <c r="AQ308" s="22"/>
      <c r="AR308" s="21"/>
      <c r="AS308" s="21"/>
      <c r="AT308" s="21"/>
      <c r="AU308" s="21"/>
      <c r="AV308" s="21"/>
      <c r="AW308" s="21"/>
      <c r="AX308" s="21"/>
    </row>
    <row r="309" spans="1:50" ht="12" customHeight="1">
      <c r="A309" s="17"/>
      <c r="B309" s="18"/>
      <c r="C309" s="18"/>
      <c r="D309" s="6"/>
      <c r="E309" s="6"/>
      <c r="F309" s="18"/>
      <c r="G309" s="18"/>
      <c r="H309" s="18"/>
      <c r="I309" s="21"/>
      <c r="J309" s="18"/>
      <c r="K309" s="18"/>
      <c r="L309" s="17"/>
      <c r="M309" s="18"/>
      <c r="N309" s="18"/>
      <c r="O309" s="18"/>
      <c r="P309" s="18"/>
      <c r="Q309" s="18"/>
      <c r="R309" s="18"/>
      <c r="S309" s="66"/>
      <c r="T309" s="66"/>
      <c r="U309" s="18"/>
      <c r="V309" s="18"/>
      <c r="W309" s="18"/>
      <c r="X309" s="18"/>
      <c r="Y309" s="18"/>
      <c r="Z309" s="18"/>
      <c r="AA309" s="18"/>
      <c r="AB309" s="18"/>
      <c r="AC309" s="18"/>
      <c r="AD309" s="18"/>
      <c r="AE309" s="18"/>
      <c r="AF309" s="18"/>
      <c r="AG309" s="18"/>
      <c r="AH309" s="18"/>
      <c r="AI309" s="18"/>
      <c r="AJ309" s="18"/>
      <c r="AK309" s="18"/>
      <c r="AL309" s="18"/>
      <c r="AM309" s="18"/>
      <c r="AN309" s="21"/>
      <c r="AO309" s="21"/>
      <c r="AP309" s="21"/>
      <c r="AQ309" s="22"/>
      <c r="AR309" s="21"/>
      <c r="AS309" s="21"/>
      <c r="AT309" s="21"/>
      <c r="AU309" s="21"/>
      <c r="AV309" s="21"/>
      <c r="AW309" s="21"/>
      <c r="AX309" s="21"/>
    </row>
    <row r="310" spans="1:50" ht="12" customHeight="1">
      <c r="A310" s="17"/>
      <c r="B310" s="18"/>
      <c r="C310" s="18"/>
      <c r="D310" s="6"/>
      <c r="E310" s="6"/>
      <c r="F310" s="18"/>
      <c r="G310" s="18"/>
      <c r="H310" s="18"/>
      <c r="I310" s="21"/>
      <c r="J310" s="18"/>
      <c r="K310" s="18"/>
      <c r="L310" s="17"/>
      <c r="M310" s="18"/>
      <c r="N310" s="18"/>
      <c r="O310" s="18"/>
      <c r="P310" s="18"/>
      <c r="Q310" s="18"/>
      <c r="R310" s="18"/>
      <c r="S310" s="66"/>
      <c r="T310" s="66"/>
      <c r="U310" s="18"/>
      <c r="V310" s="18"/>
      <c r="W310" s="18"/>
      <c r="X310" s="18"/>
      <c r="Y310" s="18"/>
      <c r="Z310" s="18"/>
      <c r="AA310" s="18"/>
      <c r="AB310" s="18"/>
      <c r="AC310" s="18"/>
      <c r="AD310" s="18"/>
      <c r="AE310" s="18"/>
      <c r="AF310" s="18"/>
      <c r="AG310" s="18"/>
      <c r="AH310" s="18"/>
      <c r="AI310" s="18"/>
      <c r="AJ310" s="18"/>
      <c r="AK310" s="18"/>
      <c r="AL310" s="18"/>
      <c r="AM310" s="18"/>
      <c r="AN310" s="21"/>
      <c r="AO310" s="21"/>
      <c r="AP310" s="21"/>
      <c r="AQ310" s="22"/>
      <c r="AR310" s="21"/>
      <c r="AS310" s="21"/>
      <c r="AT310" s="21"/>
      <c r="AU310" s="21"/>
      <c r="AV310" s="21"/>
      <c r="AW310" s="21"/>
      <c r="AX310" s="21"/>
    </row>
    <row r="311" spans="1:50" ht="12" customHeight="1">
      <c r="A311" s="17"/>
      <c r="B311" s="18"/>
      <c r="C311" s="18"/>
      <c r="D311" s="6"/>
      <c r="E311" s="6"/>
      <c r="F311" s="18"/>
      <c r="G311" s="18"/>
      <c r="H311" s="18"/>
      <c r="I311" s="21"/>
      <c r="J311" s="18"/>
      <c r="K311" s="18"/>
      <c r="L311" s="17"/>
      <c r="M311" s="18"/>
      <c r="N311" s="18"/>
      <c r="O311" s="18"/>
      <c r="P311" s="18"/>
      <c r="Q311" s="18"/>
      <c r="R311" s="18"/>
      <c r="S311" s="66"/>
      <c r="T311" s="66"/>
      <c r="U311" s="18"/>
      <c r="V311" s="18"/>
      <c r="W311" s="18"/>
      <c r="X311" s="18"/>
      <c r="Y311" s="18"/>
      <c r="Z311" s="18"/>
      <c r="AA311" s="18"/>
      <c r="AB311" s="18"/>
      <c r="AC311" s="18"/>
      <c r="AD311" s="18"/>
      <c r="AE311" s="18"/>
      <c r="AF311" s="18"/>
      <c r="AG311" s="18"/>
      <c r="AH311" s="18"/>
      <c r="AI311" s="18"/>
      <c r="AJ311" s="18"/>
      <c r="AK311" s="18"/>
      <c r="AL311" s="18"/>
      <c r="AM311" s="18"/>
      <c r="AN311" s="21"/>
      <c r="AO311" s="21"/>
      <c r="AP311" s="21"/>
      <c r="AQ311" s="22"/>
      <c r="AR311" s="21"/>
      <c r="AS311" s="21"/>
      <c r="AT311" s="21"/>
      <c r="AU311" s="21"/>
      <c r="AV311" s="21"/>
      <c r="AW311" s="21"/>
      <c r="AX311" s="21"/>
    </row>
    <row r="312" spans="1:50" ht="12" customHeight="1">
      <c r="A312" s="17"/>
      <c r="B312" s="18"/>
      <c r="C312" s="18"/>
      <c r="D312" s="6"/>
      <c r="E312" s="6"/>
      <c r="F312" s="18"/>
      <c r="G312" s="18"/>
      <c r="H312" s="18"/>
      <c r="I312" s="21"/>
      <c r="J312" s="18"/>
      <c r="K312" s="18"/>
      <c r="L312" s="17"/>
      <c r="M312" s="18"/>
      <c r="N312" s="18"/>
      <c r="O312" s="18"/>
      <c r="P312" s="18"/>
      <c r="Q312" s="18"/>
      <c r="R312" s="18"/>
      <c r="S312" s="66"/>
      <c r="T312" s="66"/>
      <c r="U312" s="18"/>
      <c r="V312" s="18"/>
      <c r="W312" s="18"/>
      <c r="X312" s="18"/>
      <c r="Y312" s="18"/>
      <c r="Z312" s="18"/>
      <c r="AA312" s="18"/>
      <c r="AB312" s="18"/>
      <c r="AC312" s="18"/>
      <c r="AD312" s="18"/>
      <c r="AE312" s="18"/>
      <c r="AF312" s="18"/>
      <c r="AG312" s="18"/>
      <c r="AH312" s="18"/>
      <c r="AI312" s="18"/>
      <c r="AJ312" s="18"/>
      <c r="AK312" s="18"/>
      <c r="AL312" s="18"/>
      <c r="AM312" s="18"/>
      <c r="AN312" s="21"/>
      <c r="AO312" s="21"/>
      <c r="AP312" s="21"/>
      <c r="AQ312" s="22"/>
      <c r="AR312" s="21"/>
      <c r="AS312" s="21"/>
      <c r="AT312" s="21"/>
      <c r="AU312" s="21"/>
      <c r="AV312" s="21"/>
      <c r="AW312" s="21"/>
      <c r="AX312" s="21"/>
    </row>
    <row r="313" spans="1:50" ht="12" customHeight="1">
      <c r="A313" s="17"/>
      <c r="B313" s="18"/>
      <c r="C313" s="18"/>
      <c r="D313" s="6"/>
      <c r="E313" s="6"/>
      <c r="F313" s="18"/>
      <c r="G313" s="18"/>
      <c r="H313" s="18"/>
      <c r="I313" s="21"/>
      <c r="J313" s="18"/>
      <c r="K313" s="18"/>
      <c r="L313" s="17"/>
      <c r="M313" s="18"/>
      <c r="N313" s="18"/>
      <c r="O313" s="18"/>
      <c r="P313" s="18"/>
      <c r="Q313" s="18"/>
      <c r="R313" s="18"/>
      <c r="S313" s="66"/>
      <c r="T313" s="66"/>
      <c r="U313" s="18"/>
      <c r="V313" s="18"/>
      <c r="W313" s="18"/>
      <c r="X313" s="18"/>
      <c r="Y313" s="18"/>
      <c r="Z313" s="18"/>
      <c r="AA313" s="18"/>
      <c r="AB313" s="18"/>
      <c r="AC313" s="18"/>
      <c r="AD313" s="18"/>
      <c r="AE313" s="18"/>
      <c r="AF313" s="18"/>
      <c r="AG313" s="18"/>
      <c r="AH313" s="18"/>
      <c r="AI313" s="18"/>
      <c r="AJ313" s="18"/>
      <c r="AK313" s="18"/>
      <c r="AL313" s="18"/>
      <c r="AM313" s="18"/>
      <c r="AN313" s="21"/>
      <c r="AO313" s="21"/>
      <c r="AP313" s="21"/>
      <c r="AQ313" s="22"/>
      <c r="AR313" s="21"/>
      <c r="AS313" s="21"/>
      <c r="AT313" s="21"/>
      <c r="AU313" s="21"/>
      <c r="AV313" s="21"/>
      <c r="AW313" s="21"/>
      <c r="AX313" s="21"/>
    </row>
    <row r="314" spans="1:50" ht="12" customHeight="1">
      <c r="A314" s="17"/>
      <c r="B314" s="18"/>
      <c r="C314" s="18"/>
      <c r="D314" s="6"/>
      <c r="E314" s="6"/>
      <c r="F314" s="18"/>
      <c r="G314" s="18"/>
      <c r="H314" s="18"/>
      <c r="I314" s="21"/>
      <c r="J314" s="18"/>
      <c r="K314" s="18"/>
      <c r="L314" s="17"/>
      <c r="M314" s="18"/>
      <c r="N314" s="18"/>
      <c r="O314" s="18"/>
      <c r="P314" s="18"/>
      <c r="Q314" s="18"/>
      <c r="R314" s="18"/>
      <c r="S314" s="66"/>
      <c r="T314" s="66"/>
      <c r="U314" s="18"/>
      <c r="V314" s="18"/>
      <c r="W314" s="18"/>
      <c r="X314" s="18"/>
      <c r="Y314" s="18"/>
      <c r="Z314" s="18"/>
      <c r="AA314" s="18"/>
      <c r="AB314" s="18"/>
      <c r="AC314" s="18"/>
      <c r="AD314" s="18"/>
      <c r="AE314" s="18"/>
      <c r="AF314" s="18"/>
      <c r="AG314" s="18"/>
      <c r="AH314" s="18"/>
      <c r="AI314" s="18"/>
      <c r="AJ314" s="18"/>
      <c r="AK314" s="18"/>
      <c r="AL314" s="18"/>
      <c r="AM314" s="18"/>
      <c r="AN314" s="21"/>
      <c r="AO314" s="21"/>
      <c r="AP314" s="21"/>
      <c r="AQ314" s="22"/>
      <c r="AR314" s="21"/>
      <c r="AS314" s="21"/>
      <c r="AT314" s="21"/>
      <c r="AU314" s="21"/>
      <c r="AV314" s="21"/>
      <c r="AW314" s="21"/>
      <c r="AX314" s="21"/>
    </row>
    <row r="315" spans="1:50" ht="12" customHeight="1">
      <c r="A315" s="17"/>
      <c r="B315" s="18"/>
      <c r="C315" s="18"/>
      <c r="D315" s="6"/>
      <c r="E315" s="6"/>
      <c r="F315" s="18"/>
      <c r="G315" s="18"/>
      <c r="H315" s="18"/>
      <c r="I315" s="21"/>
      <c r="J315" s="18"/>
      <c r="K315" s="18"/>
      <c r="L315" s="17"/>
      <c r="M315" s="18"/>
      <c r="N315" s="18"/>
      <c r="O315" s="18"/>
      <c r="P315" s="18"/>
      <c r="Q315" s="18"/>
      <c r="R315" s="18"/>
      <c r="S315" s="66"/>
      <c r="T315" s="66"/>
      <c r="U315" s="18"/>
      <c r="V315" s="18"/>
      <c r="W315" s="18"/>
      <c r="X315" s="18"/>
      <c r="Y315" s="18"/>
      <c r="Z315" s="18"/>
      <c r="AA315" s="18"/>
      <c r="AB315" s="18"/>
      <c r="AC315" s="18"/>
      <c r="AD315" s="18"/>
      <c r="AE315" s="18"/>
      <c r="AF315" s="18"/>
      <c r="AG315" s="18"/>
      <c r="AH315" s="18"/>
      <c r="AI315" s="18"/>
      <c r="AJ315" s="18"/>
      <c r="AK315" s="18"/>
      <c r="AL315" s="18"/>
      <c r="AM315" s="18"/>
      <c r="AN315" s="21"/>
      <c r="AO315" s="21"/>
      <c r="AP315" s="21"/>
      <c r="AQ315" s="22"/>
      <c r="AR315" s="21"/>
      <c r="AS315" s="21"/>
      <c r="AT315" s="21"/>
      <c r="AU315" s="21"/>
      <c r="AV315" s="21"/>
      <c r="AW315" s="21"/>
      <c r="AX315" s="21"/>
    </row>
    <row r="316" spans="1:50" ht="12" customHeight="1">
      <c r="A316" s="17"/>
      <c r="B316" s="18"/>
      <c r="C316" s="18"/>
      <c r="D316" s="6"/>
      <c r="E316" s="6"/>
      <c r="F316" s="18"/>
      <c r="G316" s="18"/>
      <c r="H316" s="18"/>
      <c r="I316" s="21"/>
      <c r="J316" s="18"/>
      <c r="K316" s="18"/>
      <c r="L316" s="17"/>
      <c r="M316" s="18"/>
      <c r="N316" s="18"/>
      <c r="O316" s="18"/>
      <c r="P316" s="18"/>
      <c r="Q316" s="18"/>
      <c r="R316" s="18"/>
      <c r="S316" s="66"/>
      <c r="T316" s="66"/>
      <c r="U316" s="18"/>
      <c r="V316" s="18"/>
      <c r="W316" s="18"/>
      <c r="X316" s="18"/>
      <c r="Y316" s="18"/>
      <c r="Z316" s="18"/>
      <c r="AA316" s="18"/>
      <c r="AB316" s="18"/>
      <c r="AC316" s="18"/>
      <c r="AD316" s="18"/>
      <c r="AE316" s="18"/>
      <c r="AF316" s="18"/>
      <c r="AG316" s="18"/>
      <c r="AH316" s="18"/>
      <c r="AI316" s="18"/>
      <c r="AJ316" s="18"/>
      <c r="AK316" s="18"/>
      <c r="AL316" s="18"/>
      <c r="AM316" s="18"/>
      <c r="AN316" s="21"/>
      <c r="AO316" s="21"/>
      <c r="AP316" s="21"/>
      <c r="AQ316" s="22"/>
      <c r="AR316" s="21"/>
      <c r="AS316" s="21"/>
      <c r="AT316" s="21"/>
      <c r="AU316" s="21"/>
      <c r="AV316" s="21"/>
      <c r="AW316" s="21"/>
      <c r="AX316" s="21"/>
    </row>
    <row r="317" spans="1:50" ht="12" customHeight="1">
      <c r="A317" s="17"/>
      <c r="B317" s="18"/>
      <c r="C317" s="18"/>
      <c r="D317" s="6"/>
      <c r="E317" s="6"/>
      <c r="F317" s="18"/>
      <c r="G317" s="18"/>
      <c r="H317" s="18"/>
      <c r="I317" s="21"/>
      <c r="J317" s="18"/>
      <c r="K317" s="18"/>
      <c r="L317" s="17"/>
      <c r="M317" s="18"/>
      <c r="N317" s="18"/>
      <c r="O317" s="18"/>
      <c r="P317" s="18"/>
      <c r="Q317" s="18"/>
      <c r="R317" s="18"/>
      <c r="S317" s="66"/>
      <c r="T317" s="66"/>
      <c r="U317" s="18"/>
      <c r="V317" s="18"/>
      <c r="W317" s="18"/>
      <c r="X317" s="18"/>
      <c r="Y317" s="18"/>
      <c r="Z317" s="18"/>
      <c r="AA317" s="18"/>
      <c r="AB317" s="18"/>
      <c r="AC317" s="18"/>
      <c r="AD317" s="18"/>
      <c r="AE317" s="18"/>
      <c r="AF317" s="18"/>
      <c r="AG317" s="18"/>
      <c r="AH317" s="18"/>
      <c r="AI317" s="18"/>
      <c r="AJ317" s="18"/>
      <c r="AK317" s="18"/>
      <c r="AL317" s="18"/>
      <c r="AM317" s="18"/>
      <c r="AN317" s="21"/>
      <c r="AO317" s="21"/>
      <c r="AP317" s="21"/>
      <c r="AQ317" s="22"/>
      <c r="AR317" s="21"/>
      <c r="AS317" s="21"/>
      <c r="AT317" s="21"/>
      <c r="AU317" s="21"/>
      <c r="AV317" s="21"/>
      <c r="AW317" s="21"/>
      <c r="AX317" s="21"/>
    </row>
    <row r="318" spans="1:50" ht="12" customHeight="1">
      <c r="A318" s="17"/>
      <c r="B318" s="18"/>
      <c r="C318" s="18"/>
      <c r="D318" s="6"/>
      <c r="E318" s="6"/>
      <c r="F318" s="18"/>
      <c r="G318" s="18"/>
      <c r="H318" s="18"/>
      <c r="I318" s="21"/>
      <c r="J318" s="18"/>
      <c r="K318" s="18"/>
      <c r="L318" s="17"/>
      <c r="M318" s="18"/>
      <c r="N318" s="18"/>
      <c r="O318" s="18"/>
      <c r="P318" s="18"/>
      <c r="Q318" s="18"/>
      <c r="R318" s="18"/>
      <c r="S318" s="66"/>
      <c r="T318" s="66"/>
      <c r="U318" s="18"/>
      <c r="V318" s="18"/>
      <c r="W318" s="18"/>
      <c r="X318" s="18"/>
      <c r="Y318" s="18"/>
      <c r="Z318" s="18"/>
      <c r="AA318" s="18"/>
      <c r="AB318" s="18"/>
      <c r="AC318" s="18"/>
      <c r="AD318" s="18"/>
      <c r="AE318" s="18"/>
      <c r="AF318" s="18"/>
      <c r="AG318" s="18"/>
      <c r="AH318" s="18"/>
      <c r="AI318" s="18"/>
      <c r="AJ318" s="18"/>
      <c r="AK318" s="18"/>
      <c r="AL318" s="18"/>
      <c r="AM318" s="18"/>
      <c r="AN318" s="21"/>
      <c r="AO318" s="21"/>
      <c r="AP318" s="21"/>
      <c r="AQ318" s="22"/>
      <c r="AR318" s="21"/>
      <c r="AS318" s="21"/>
      <c r="AT318" s="21"/>
      <c r="AU318" s="21"/>
      <c r="AV318" s="21"/>
      <c r="AW318" s="21"/>
      <c r="AX318" s="21"/>
    </row>
    <row r="319" spans="1:50" ht="12" customHeight="1">
      <c r="A319" s="17"/>
      <c r="B319" s="18"/>
      <c r="C319" s="18"/>
      <c r="D319" s="6"/>
      <c r="E319" s="6"/>
      <c r="F319" s="18"/>
      <c r="G319" s="18"/>
      <c r="H319" s="18"/>
      <c r="I319" s="21"/>
      <c r="J319" s="18"/>
      <c r="K319" s="18"/>
      <c r="L319" s="17"/>
      <c r="M319" s="18"/>
      <c r="N319" s="18"/>
      <c r="O319" s="18"/>
      <c r="P319" s="18"/>
      <c r="Q319" s="18"/>
      <c r="R319" s="18"/>
      <c r="S319" s="66"/>
      <c r="T319" s="66"/>
      <c r="U319" s="18"/>
      <c r="V319" s="18"/>
      <c r="W319" s="18"/>
      <c r="X319" s="18"/>
      <c r="Y319" s="18"/>
      <c r="Z319" s="18"/>
      <c r="AA319" s="18"/>
      <c r="AB319" s="18"/>
      <c r="AC319" s="18"/>
      <c r="AD319" s="18"/>
      <c r="AE319" s="18"/>
      <c r="AF319" s="18"/>
      <c r="AG319" s="18"/>
      <c r="AH319" s="18"/>
      <c r="AI319" s="18"/>
      <c r="AJ319" s="18"/>
      <c r="AK319" s="18"/>
      <c r="AL319" s="18"/>
      <c r="AM319" s="18"/>
      <c r="AN319" s="21"/>
      <c r="AO319" s="21"/>
      <c r="AP319" s="21"/>
      <c r="AQ319" s="22"/>
      <c r="AR319" s="21"/>
      <c r="AS319" s="21"/>
      <c r="AT319" s="21"/>
      <c r="AU319" s="21"/>
      <c r="AV319" s="21"/>
      <c r="AW319" s="21"/>
      <c r="AX319" s="21"/>
    </row>
    <row r="320" spans="1:50" ht="12" customHeight="1">
      <c r="A320" s="17"/>
      <c r="B320" s="18"/>
      <c r="C320" s="18"/>
      <c r="D320" s="6"/>
      <c r="E320" s="6"/>
      <c r="F320" s="18"/>
      <c r="G320" s="18"/>
      <c r="H320" s="18"/>
      <c r="I320" s="21"/>
      <c r="J320" s="18"/>
      <c r="K320" s="18"/>
      <c r="L320" s="17"/>
      <c r="M320" s="18"/>
      <c r="N320" s="18"/>
      <c r="O320" s="18"/>
      <c r="P320" s="18"/>
      <c r="Q320" s="18"/>
      <c r="R320" s="18"/>
      <c r="S320" s="66"/>
      <c r="T320" s="66"/>
      <c r="U320" s="18"/>
      <c r="V320" s="18"/>
      <c r="W320" s="18"/>
      <c r="X320" s="18"/>
      <c r="Y320" s="18"/>
      <c r="Z320" s="18"/>
      <c r="AA320" s="18"/>
      <c r="AB320" s="18"/>
      <c r="AC320" s="18"/>
      <c r="AD320" s="18"/>
      <c r="AE320" s="18"/>
      <c r="AF320" s="18"/>
      <c r="AG320" s="18"/>
      <c r="AH320" s="18"/>
      <c r="AI320" s="18"/>
      <c r="AJ320" s="18"/>
      <c r="AK320" s="18"/>
      <c r="AL320" s="18"/>
      <c r="AM320" s="18"/>
      <c r="AN320" s="21"/>
      <c r="AO320" s="21"/>
      <c r="AP320" s="21"/>
      <c r="AQ320" s="22"/>
      <c r="AR320" s="21"/>
      <c r="AS320" s="21"/>
      <c r="AT320" s="21"/>
      <c r="AU320" s="21"/>
      <c r="AV320" s="21"/>
      <c r="AW320" s="21"/>
      <c r="AX320" s="21"/>
    </row>
    <row r="321" spans="1:50" ht="12" customHeight="1">
      <c r="A321" s="17"/>
      <c r="B321" s="18"/>
      <c r="C321" s="18"/>
      <c r="D321" s="6"/>
      <c r="E321" s="6"/>
      <c r="F321" s="18"/>
      <c r="G321" s="18"/>
      <c r="H321" s="18"/>
      <c r="I321" s="21"/>
      <c r="J321" s="18"/>
      <c r="K321" s="18"/>
      <c r="L321" s="17"/>
      <c r="M321" s="18"/>
      <c r="N321" s="18"/>
      <c r="O321" s="18"/>
      <c r="P321" s="18"/>
      <c r="Q321" s="18"/>
      <c r="R321" s="18"/>
      <c r="S321" s="66"/>
      <c r="T321" s="66"/>
      <c r="U321" s="18"/>
      <c r="V321" s="18"/>
      <c r="W321" s="18"/>
      <c r="X321" s="18"/>
      <c r="Y321" s="18"/>
      <c r="Z321" s="18"/>
      <c r="AA321" s="18"/>
      <c r="AB321" s="18"/>
      <c r="AC321" s="18"/>
      <c r="AD321" s="18"/>
      <c r="AE321" s="18"/>
      <c r="AF321" s="18"/>
      <c r="AG321" s="18"/>
      <c r="AH321" s="18"/>
      <c r="AI321" s="18"/>
      <c r="AJ321" s="18"/>
      <c r="AK321" s="18"/>
      <c r="AL321" s="18"/>
      <c r="AM321" s="18"/>
      <c r="AN321" s="21"/>
      <c r="AO321" s="21"/>
      <c r="AP321" s="21"/>
      <c r="AQ321" s="22"/>
      <c r="AR321" s="21"/>
      <c r="AS321" s="21"/>
      <c r="AT321" s="21"/>
      <c r="AU321" s="21"/>
      <c r="AV321" s="21"/>
      <c r="AW321" s="21"/>
      <c r="AX321" s="21"/>
    </row>
    <row r="322" spans="1:50" ht="12" customHeight="1">
      <c r="A322" s="17"/>
      <c r="B322" s="18"/>
      <c r="C322" s="18"/>
      <c r="D322" s="6"/>
      <c r="E322" s="6"/>
      <c r="F322" s="18"/>
      <c r="G322" s="18"/>
      <c r="H322" s="18"/>
      <c r="I322" s="21"/>
      <c r="J322" s="18"/>
      <c r="K322" s="18"/>
      <c r="L322" s="17"/>
      <c r="M322" s="18"/>
      <c r="N322" s="18"/>
      <c r="O322" s="18"/>
      <c r="P322" s="18"/>
      <c r="Q322" s="18"/>
      <c r="R322" s="18"/>
      <c r="S322" s="66"/>
      <c r="T322" s="66"/>
      <c r="U322" s="18"/>
      <c r="V322" s="18"/>
      <c r="W322" s="18"/>
      <c r="X322" s="18"/>
      <c r="Y322" s="18"/>
      <c r="Z322" s="18"/>
      <c r="AA322" s="18"/>
      <c r="AB322" s="18"/>
      <c r="AC322" s="18"/>
      <c r="AD322" s="18"/>
      <c r="AE322" s="18"/>
      <c r="AF322" s="18"/>
      <c r="AG322" s="18"/>
      <c r="AH322" s="18"/>
      <c r="AI322" s="18"/>
      <c r="AJ322" s="18"/>
      <c r="AK322" s="18"/>
      <c r="AL322" s="18"/>
      <c r="AM322" s="18"/>
      <c r="AN322" s="21"/>
      <c r="AO322" s="21"/>
      <c r="AP322" s="21"/>
      <c r="AQ322" s="22"/>
      <c r="AR322" s="21"/>
      <c r="AS322" s="21"/>
      <c r="AT322" s="21"/>
      <c r="AU322" s="21"/>
      <c r="AV322" s="21"/>
      <c r="AW322" s="21"/>
      <c r="AX322" s="21"/>
    </row>
    <row r="323" spans="1:50" ht="12" customHeight="1">
      <c r="A323" s="17"/>
      <c r="B323" s="18"/>
      <c r="C323" s="18"/>
      <c r="D323" s="6"/>
      <c r="E323" s="6"/>
      <c r="F323" s="18"/>
      <c r="G323" s="18"/>
      <c r="H323" s="18"/>
      <c r="I323" s="21"/>
      <c r="J323" s="18"/>
      <c r="K323" s="18"/>
      <c r="L323" s="17"/>
      <c r="M323" s="18"/>
      <c r="N323" s="18"/>
      <c r="O323" s="18"/>
      <c r="P323" s="18"/>
      <c r="Q323" s="18"/>
      <c r="R323" s="18"/>
      <c r="S323" s="66"/>
      <c r="T323" s="66"/>
      <c r="U323" s="18"/>
      <c r="V323" s="18"/>
      <c r="W323" s="18"/>
      <c r="X323" s="18"/>
      <c r="Y323" s="18"/>
      <c r="Z323" s="18"/>
      <c r="AA323" s="18"/>
      <c r="AB323" s="18"/>
      <c r="AC323" s="18"/>
      <c r="AD323" s="18"/>
      <c r="AE323" s="18"/>
      <c r="AF323" s="18"/>
      <c r="AG323" s="18"/>
      <c r="AH323" s="18"/>
      <c r="AI323" s="18"/>
      <c r="AJ323" s="18"/>
      <c r="AK323" s="18"/>
      <c r="AL323" s="18"/>
      <c r="AM323" s="18"/>
      <c r="AN323" s="21"/>
      <c r="AO323" s="21"/>
      <c r="AP323" s="21"/>
      <c r="AQ323" s="22"/>
      <c r="AR323" s="21"/>
      <c r="AS323" s="21"/>
      <c r="AT323" s="21"/>
      <c r="AU323" s="21"/>
      <c r="AV323" s="21"/>
      <c r="AW323" s="21"/>
      <c r="AX323" s="21"/>
    </row>
    <row r="324" spans="1:50" ht="12" customHeight="1">
      <c r="A324" s="17"/>
      <c r="B324" s="18"/>
      <c r="C324" s="18"/>
      <c r="D324" s="6"/>
      <c r="E324" s="6"/>
      <c r="F324" s="18"/>
      <c r="G324" s="18"/>
      <c r="H324" s="18"/>
      <c r="I324" s="21"/>
      <c r="J324" s="18"/>
      <c r="K324" s="18"/>
      <c r="L324" s="17"/>
      <c r="M324" s="18"/>
      <c r="N324" s="18"/>
      <c r="O324" s="18"/>
      <c r="P324" s="18"/>
      <c r="Q324" s="18"/>
      <c r="R324" s="18"/>
      <c r="S324" s="66"/>
      <c r="T324" s="66"/>
      <c r="U324" s="18"/>
      <c r="V324" s="18"/>
      <c r="W324" s="18"/>
      <c r="X324" s="18"/>
      <c r="Y324" s="18"/>
      <c r="Z324" s="18"/>
      <c r="AA324" s="18"/>
      <c r="AB324" s="18"/>
      <c r="AC324" s="18"/>
      <c r="AD324" s="18"/>
      <c r="AE324" s="18"/>
      <c r="AF324" s="18"/>
      <c r="AG324" s="18"/>
      <c r="AH324" s="18"/>
      <c r="AI324" s="18"/>
      <c r="AJ324" s="18"/>
      <c r="AK324" s="18"/>
      <c r="AL324" s="18"/>
      <c r="AM324" s="18"/>
      <c r="AN324" s="21"/>
      <c r="AO324" s="21"/>
      <c r="AP324" s="21"/>
      <c r="AQ324" s="22"/>
      <c r="AR324" s="21"/>
      <c r="AS324" s="21"/>
      <c r="AT324" s="21"/>
      <c r="AU324" s="21"/>
      <c r="AV324" s="21"/>
      <c r="AW324" s="21"/>
      <c r="AX324" s="21"/>
    </row>
    <row r="325" spans="1:50" ht="12" customHeight="1">
      <c r="A325" s="17"/>
      <c r="B325" s="18"/>
      <c r="C325" s="18"/>
      <c r="D325" s="6"/>
      <c r="E325" s="6"/>
      <c r="F325" s="18"/>
      <c r="G325" s="18"/>
      <c r="H325" s="18"/>
      <c r="I325" s="21"/>
      <c r="J325" s="18"/>
      <c r="K325" s="18"/>
      <c r="L325" s="17"/>
      <c r="M325" s="18"/>
      <c r="N325" s="18"/>
      <c r="O325" s="18"/>
      <c r="P325" s="18"/>
      <c r="Q325" s="18"/>
      <c r="R325" s="18"/>
      <c r="S325" s="66"/>
      <c r="T325" s="66"/>
      <c r="U325" s="18"/>
      <c r="V325" s="18"/>
      <c r="W325" s="18"/>
      <c r="X325" s="18"/>
      <c r="Y325" s="18"/>
      <c r="Z325" s="18"/>
      <c r="AA325" s="18"/>
      <c r="AB325" s="18"/>
      <c r="AC325" s="18"/>
      <c r="AD325" s="18"/>
      <c r="AE325" s="18"/>
      <c r="AF325" s="18"/>
      <c r="AG325" s="18"/>
      <c r="AH325" s="18"/>
      <c r="AI325" s="18"/>
      <c r="AJ325" s="18"/>
      <c r="AK325" s="18"/>
      <c r="AL325" s="18"/>
      <c r="AM325" s="18"/>
      <c r="AN325" s="21"/>
      <c r="AO325" s="21"/>
      <c r="AP325" s="21"/>
      <c r="AQ325" s="22"/>
      <c r="AR325" s="21"/>
      <c r="AS325" s="21"/>
      <c r="AT325" s="21"/>
      <c r="AU325" s="21"/>
      <c r="AV325" s="21"/>
      <c r="AW325" s="21"/>
      <c r="AX325" s="21"/>
    </row>
    <row r="326" spans="1:50" ht="12" customHeight="1">
      <c r="A326" s="17"/>
      <c r="B326" s="18"/>
      <c r="C326" s="18"/>
      <c r="D326" s="6"/>
      <c r="E326" s="6"/>
      <c r="F326" s="18"/>
      <c r="G326" s="18"/>
      <c r="H326" s="18"/>
      <c r="I326" s="21"/>
      <c r="J326" s="18"/>
      <c r="K326" s="18"/>
      <c r="L326" s="17"/>
      <c r="M326" s="18"/>
      <c r="N326" s="18"/>
      <c r="O326" s="18"/>
      <c r="P326" s="18"/>
      <c r="Q326" s="18"/>
      <c r="R326" s="18"/>
      <c r="S326" s="66"/>
      <c r="T326" s="66"/>
      <c r="U326" s="18"/>
      <c r="V326" s="18"/>
      <c r="W326" s="18"/>
      <c r="X326" s="18"/>
      <c r="Y326" s="18"/>
      <c r="Z326" s="18"/>
      <c r="AA326" s="18"/>
      <c r="AB326" s="18"/>
      <c r="AC326" s="18"/>
      <c r="AD326" s="18"/>
      <c r="AE326" s="18"/>
      <c r="AF326" s="18"/>
      <c r="AG326" s="18"/>
      <c r="AH326" s="18"/>
      <c r="AI326" s="18"/>
      <c r="AJ326" s="18"/>
      <c r="AK326" s="18"/>
      <c r="AL326" s="18"/>
      <c r="AM326" s="18"/>
      <c r="AN326" s="21"/>
      <c r="AO326" s="21"/>
      <c r="AP326" s="21"/>
      <c r="AQ326" s="22"/>
      <c r="AR326" s="21"/>
      <c r="AS326" s="21"/>
      <c r="AT326" s="21"/>
      <c r="AU326" s="21"/>
      <c r="AV326" s="21"/>
      <c r="AW326" s="21"/>
      <c r="AX326" s="21"/>
    </row>
    <row r="327" spans="1:50" ht="12" customHeight="1">
      <c r="A327" s="17"/>
      <c r="B327" s="18"/>
      <c r="C327" s="18"/>
      <c r="D327" s="6"/>
      <c r="E327" s="6"/>
      <c r="F327" s="18"/>
      <c r="G327" s="18"/>
      <c r="H327" s="18"/>
      <c r="I327" s="21"/>
      <c r="J327" s="18"/>
      <c r="K327" s="18"/>
      <c r="L327" s="17"/>
      <c r="M327" s="18"/>
      <c r="N327" s="18"/>
      <c r="O327" s="18"/>
      <c r="P327" s="18"/>
      <c r="Q327" s="18"/>
      <c r="R327" s="18"/>
      <c r="S327" s="66"/>
      <c r="T327" s="66"/>
      <c r="U327" s="18"/>
      <c r="V327" s="18"/>
      <c r="W327" s="18"/>
      <c r="X327" s="18"/>
      <c r="Y327" s="18"/>
      <c r="Z327" s="18"/>
      <c r="AA327" s="18"/>
      <c r="AB327" s="18"/>
      <c r="AC327" s="18"/>
      <c r="AD327" s="18"/>
      <c r="AE327" s="18"/>
      <c r="AF327" s="18"/>
      <c r="AG327" s="18"/>
      <c r="AH327" s="18"/>
      <c r="AI327" s="18"/>
      <c r="AJ327" s="18"/>
      <c r="AK327" s="18"/>
      <c r="AL327" s="18"/>
      <c r="AM327" s="18"/>
      <c r="AN327" s="21"/>
      <c r="AO327" s="21"/>
      <c r="AP327" s="21"/>
      <c r="AQ327" s="22"/>
      <c r="AR327" s="21"/>
      <c r="AS327" s="21"/>
      <c r="AT327" s="21"/>
      <c r="AU327" s="21"/>
      <c r="AV327" s="21"/>
      <c r="AW327" s="21"/>
      <c r="AX327" s="21"/>
    </row>
    <row r="328" spans="1:50" ht="12" customHeight="1">
      <c r="A328" s="17"/>
      <c r="B328" s="18"/>
      <c r="C328" s="18"/>
      <c r="D328" s="6"/>
      <c r="E328" s="6"/>
      <c r="F328" s="18"/>
      <c r="G328" s="18"/>
      <c r="H328" s="18"/>
      <c r="I328" s="21"/>
      <c r="J328" s="18"/>
      <c r="K328" s="18"/>
      <c r="L328" s="17"/>
      <c r="M328" s="18"/>
      <c r="N328" s="18"/>
      <c r="O328" s="18"/>
      <c r="P328" s="18"/>
      <c r="Q328" s="18"/>
      <c r="R328" s="18"/>
      <c r="S328" s="66"/>
      <c r="T328" s="66"/>
      <c r="U328" s="18"/>
      <c r="V328" s="18"/>
      <c r="W328" s="18"/>
      <c r="X328" s="18"/>
      <c r="Y328" s="18"/>
      <c r="Z328" s="18"/>
      <c r="AA328" s="18"/>
      <c r="AB328" s="18"/>
      <c r="AC328" s="18"/>
      <c r="AD328" s="18"/>
      <c r="AE328" s="18"/>
      <c r="AF328" s="18"/>
      <c r="AG328" s="18"/>
      <c r="AH328" s="18"/>
      <c r="AI328" s="18"/>
      <c r="AJ328" s="18"/>
      <c r="AK328" s="18"/>
      <c r="AL328" s="18"/>
      <c r="AM328" s="18"/>
      <c r="AN328" s="21"/>
      <c r="AO328" s="21"/>
      <c r="AP328" s="21"/>
      <c r="AQ328" s="22"/>
      <c r="AR328" s="21"/>
      <c r="AS328" s="21"/>
      <c r="AT328" s="21"/>
      <c r="AU328" s="21"/>
      <c r="AV328" s="21"/>
      <c r="AW328" s="21"/>
      <c r="AX328" s="21"/>
    </row>
    <row r="329" spans="1:50" ht="12" customHeight="1">
      <c r="A329" s="17"/>
      <c r="B329" s="18"/>
      <c r="C329" s="18"/>
      <c r="D329" s="6"/>
      <c r="E329" s="6"/>
      <c r="F329" s="18"/>
      <c r="G329" s="18"/>
      <c r="H329" s="18"/>
      <c r="I329" s="21"/>
      <c r="J329" s="18"/>
      <c r="K329" s="18"/>
      <c r="L329" s="17"/>
      <c r="M329" s="18"/>
      <c r="N329" s="18"/>
      <c r="O329" s="18"/>
      <c r="P329" s="18"/>
      <c r="Q329" s="18"/>
      <c r="R329" s="18"/>
      <c r="S329" s="66"/>
      <c r="T329" s="66"/>
      <c r="U329" s="18"/>
      <c r="V329" s="18"/>
      <c r="W329" s="18"/>
      <c r="X329" s="18"/>
      <c r="Y329" s="18"/>
      <c r="Z329" s="18"/>
      <c r="AA329" s="18"/>
      <c r="AB329" s="18"/>
      <c r="AC329" s="18"/>
      <c r="AD329" s="18"/>
      <c r="AE329" s="18"/>
      <c r="AF329" s="18"/>
      <c r="AG329" s="18"/>
      <c r="AH329" s="18"/>
      <c r="AI329" s="18"/>
      <c r="AJ329" s="18"/>
      <c r="AK329" s="18"/>
      <c r="AL329" s="18"/>
      <c r="AM329" s="18"/>
      <c r="AN329" s="21"/>
      <c r="AO329" s="21"/>
      <c r="AP329" s="21"/>
      <c r="AQ329" s="22"/>
      <c r="AR329" s="21"/>
      <c r="AS329" s="21"/>
      <c r="AT329" s="21"/>
      <c r="AU329" s="21"/>
      <c r="AV329" s="21"/>
      <c r="AW329" s="21"/>
      <c r="AX329" s="21"/>
    </row>
    <row r="330" spans="1:50" ht="12" customHeight="1">
      <c r="A330" s="17"/>
      <c r="B330" s="18"/>
      <c r="C330" s="18"/>
      <c r="D330" s="6"/>
      <c r="E330" s="6"/>
      <c r="F330" s="18"/>
      <c r="G330" s="18"/>
      <c r="H330" s="18"/>
      <c r="I330" s="21"/>
      <c r="J330" s="18"/>
      <c r="K330" s="18"/>
      <c r="L330" s="17"/>
      <c r="M330" s="18"/>
      <c r="N330" s="18"/>
      <c r="O330" s="18"/>
      <c r="P330" s="18"/>
      <c r="Q330" s="18"/>
      <c r="R330" s="18"/>
      <c r="S330" s="66"/>
      <c r="T330" s="66"/>
      <c r="U330" s="18"/>
      <c r="V330" s="18"/>
      <c r="W330" s="18"/>
      <c r="X330" s="18"/>
      <c r="Y330" s="18"/>
      <c r="Z330" s="18"/>
      <c r="AA330" s="18"/>
      <c r="AB330" s="18"/>
      <c r="AC330" s="18"/>
      <c r="AD330" s="18"/>
      <c r="AE330" s="18"/>
      <c r="AF330" s="18"/>
      <c r="AG330" s="18"/>
      <c r="AH330" s="18"/>
      <c r="AI330" s="18"/>
      <c r="AJ330" s="18"/>
      <c r="AK330" s="18"/>
      <c r="AL330" s="18"/>
      <c r="AM330" s="18"/>
      <c r="AN330" s="21"/>
      <c r="AO330" s="21"/>
      <c r="AP330" s="21"/>
      <c r="AQ330" s="22"/>
      <c r="AR330" s="21"/>
      <c r="AS330" s="21"/>
      <c r="AT330" s="21"/>
      <c r="AU330" s="21"/>
      <c r="AV330" s="21"/>
      <c r="AW330" s="21"/>
      <c r="AX330" s="21"/>
    </row>
    <row r="331" spans="1:50" ht="12" customHeight="1">
      <c r="A331" s="17"/>
      <c r="B331" s="18"/>
      <c r="C331" s="18"/>
      <c r="D331" s="6"/>
      <c r="E331" s="6"/>
      <c r="F331" s="18"/>
      <c r="G331" s="18"/>
      <c r="H331" s="18"/>
      <c r="I331" s="21"/>
      <c r="J331" s="18"/>
      <c r="K331" s="18"/>
      <c r="L331" s="17"/>
      <c r="M331" s="18"/>
      <c r="N331" s="18"/>
      <c r="O331" s="18"/>
      <c r="P331" s="18"/>
      <c r="Q331" s="18"/>
      <c r="R331" s="18"/>
      <c r="S331" s="66"/>
      <c r="T331" s="66"/>
      <c r="U331" s="18"/>
      <c r="V331" s="18"/>
      <c r="W331" s="18"/>
      <c r="X331" s="18"/>
      <c r="Y331" s="18"/>
      <c r="Z331" s="18"/>
      <c r="AA331" s="18"/>
      <c r="AB331" s="18"/>
      <c r="AC331" s="18"/>
      <c r="AD331" s="18"/>
      <c r="AE331" s="18"/>
      <c r="AF331" s="18"/>
      <c r="AG331" s="18"/>
      <c r="AH331" s="18"/>
      <c r="AI331" s="18"/>
      <c r="AJ331" s="18"/>
      <c r="AK331" s="18"/>
      <c r="AL331" s="18"/>
      <c r="AM331" s="18"/>
      <c r="AN331" s="21"/>
      <c r="AO331" s="21"/>
      <c r="AP331" s="21"/>
      <c r="AQ331" s="22"/>
      <c r="AR331" s="21"/>
      <c r="AS331" s="21"/>
      <c r="AT331" s="21"/>
      <c r="AU331" s="21"/>
      <c r="AV331" s="21"/>
      <c r="AW331" s="21"/>
      <c r="AX331" s="21"/>
    </row>
    <row r="332" spans="1:50" ht="12" customHeight="1">
      <c r="A332" s="17"/>
      <c r="B332" s="18"/>
      <c r="C332" s="18"/>
      <c r="D332" s="6"/>
      <c r="E332" s="6"/>
      <c r="F332" s="18"/>
      <c r="G332" s="18"/>
      <c r="H332" s="18"/>
      <c r="I332" s="21"/>
      <c r="J332" s="18"/>
      <c r="K332" s="18"/>
      <c r="L332" s="17"/>
      <c r="M332" s="18"/>
      <c r="N332" s="18"/>
      <c r="O332" s="18"/>
      <c r="P332" s="18"/>
      <c r="Q332" s="18"/>
      <c r="R332" s="18"/>
      <c r="S332" s="66"/>
      <c r="T332" s="66"/>
      <c r="U332" s="18"/>
      <c r="V332" s="18"/>
      <c r="W332" s="18"/>
      <c r="X332" s="18"/>
      <c r="Y332" s="18"/>
      <c r="Z332" s="18"/>
      <c r="AA332" s="18"/>
      <c r="AB332" s="18"/>
      <c r="AC332" s="18"/>
      <c r="AD332" s="18"/>
      <c r="AE332" s="18"/>
      <c r="AF332" s="18"/>
      <c r="AG332" s="18"/>
      <c r="AH332" s="18"/>
      <c r="AI332" s="18"/>
      <c r="AJ332" s="18"/>
      <c r="AK332" s="18"/>
      <c r="AL332" s="18"/>
      <c r="AM332" s="18"/>
      <c r="AN332" s="21"/>
      <c r="AO332" s="21"/>
      <c r="AP332" s="21"/>
      <c r="AQ332" s="22"/>
      <c r="AR332" s="21"/>
      <c r="AS332" s="21"/>
      <c r="AT332" s="21"/>
      <c r="AU332" s="21"/>
      <c r="AV332" s="21"/>
      <c r="AW332" s="21"/>
      <c r="AX332" s="21"/>
    </row>
    <row r="333" spans="1:50" ht="12" customHeight="1">
      <c r="A333" s="17"/>
      <c r="B333" s="18"/>
      <c r="C333" s="18"/>
      <c r="D333" s="6"/>
      <c r="E333" s="6"/>
      <c r="F333" s="18"/>
      <c r="G333" s="18"/>
      <c r="H333" s="18"/>
      <c r="I333" s="21"/>
      <c r="J333" s="18"/>
      <c r="K333" s="18"/>
      <c r="L333" s="17"/>
      <c r="M333" s="18"/>
      <c r="N333" s="18"/>
      <c r="O333" s="18"/>
      <c r="P333" s="18"/>
      <c r="Q333" s="18"/>
      <c r="R333" s="18"/>
      <c r="S333" s="66"/>
      <c r="T333" s="66"/>
      <c r="U333" s="18"/>
      <c r="V333" s="18"/>
      <c r="W333" s="18"/>
      <c r="X333" s="18"/>
      <c r="Y333" s="18"/>
      <c r="Z333" s="18"/>
      <c r="AA333" s="18"/>
      <c r="AB333" s="18"/>
      <c r="AC333" s="18"/>
      <c r="AD333" s="18"/>
      <c r="AE333" s="18"/>
      <c r="AF333" s="18"/>
      <c r="AG333" s="18"/>
      <c r="AH333" s="18"/>
      <c r="AI333" s="18"/>
      <c r="AJ333" s="18"/>
      <c r="AK333" s="18"/>
      <c r="AL333" s="18"/>
      <c r="AM333" s="18"/>
      <c r="AN333" s="21"/>
      <c r="AO333" s="21"/>
      <c r="AP333" s="21"/>
      <c r="AQ333" s="22"/>
      <c r="AR333" s="21"/>
      <c r="AS333" s="21"/>
      <c r="AT333" s="21"/>
      <c r="AU333" s="21"/>
      <c r="AV333" s="21"/>
      <c r="AW333" s="21"/>
      <c r="AX333" s="21"/>
    </row>
    <row r="334" spans="1:50" ht="12" customHeight="1">
      <c r="A334" s="17"/>
      <c r="B334" s="18"/>
      <c r="C334" s="18"/>
      <c r="D334" s="6"/>
      <c r="E334" s="6"/>
      <c r="F334" s="18"/>
      <c r="G334" s="18"/>
      <c r="H334" s="18"/>
      <c r="I334" s="21"/>
      <c r="J334" s="18"/>
      <c r="K334" s="18"/>
      <c r="L334" s="17"/>
      <c r="M334" s="18"/>
      <c r="N334" s="18"/>
      <c r="O334" s="18"/>
      <c r="P334" s="18"/>
      <c r="Q334" s="18"/>
      <c r="R334" s="18"/>
      <c r="S334" s="66"/>
      <c r="T334" s="66"/>
      <c r="U334" s="18"/>
      <c r="V334" s="18"/>
      <c r="W334" s="18"/>
      <c r="X334" s="18"/>
      <c r="Y334" s="18"/>
      <c r="Z334" s="18"/>
      <c r="AA334" s="18"/>
      <c r="AB334" s="18"/>
      <c r="AC334" s="18"/>
      <c r="AD334" s="18"/>
      <c r="AE334" s="18"/>
      <c r="AF334" s="18"/>
      <c r="AG334" s="18"/>
      <c r="AH334" s="18"/>
      <c r="AI334" s="18"/>
      <c r="AJ334" s="18"/>
      <c r="AK334" s="18"/>
      <c r="AL334" s="18"/>
      <c r="AM334" s="18"/>
      <c r="AN334" s="21"/>
      <c r="AO334" s="21"/>
      <c r="AP334" s="21"/>
      <c r="AQ334" s="22"/>
      <c r="AR334" s="21"/>
      <c r="AS334" s="21"/>
      <c r="AT334" s="21"/>
      <c r="AU334" s="21"/>
      <c r="AV334" s="21"/>
      <c r="AW334" s="21"/>
      <c r="AX334" s="21"/>
    </row>
    <row r="335" spans="1:50" ht="12" customHeight="1">
      <c r="A335" s="17"/>
      <c r="B335" s="18"/>
      <c r="C335" s="18"/>
      <c r="D335" s="6"/>
      <c r="E335" s="6"/>
      <c r="F335" s="18"/>
      <c r="G335" s="18"/>
      <c r="H335" s="18"/>
      <c r="I335" s="21"/>
      <c r="J335" s="18"/>
      <c r="K335" s="18"/>
      <c r="L335" s="17"/>
      <c r="M335" s="18"/>
      <c r="N335" s="18"/>
      <c r="O335" s="18"/>
      <c r="P335" s="18"/>
      <c r="Q335" s="18"/>
      <c r="R335" s="18"/>
      <c r="S335" s="66"/>
      <c r="T335" s="66"/>
      <c r="U335" s="18"/>
      <c r="V335" s="18"/>
      <c r="W335" s="18"/>
      <c r="X335" s="18"/>
      <c r="Y335" s="18"/>
      <c r="Z335" s="18"/>
      <c r="AA335" s="18"/>
      <c r="AB335" s="18"/>
      <c r="AC335" s="18"/>
      <c r="AD335" s="18"/>
      <c r="AE335" s="18"/>
      <c r="AF335" s="18"/>
      <c r="AG335" s="18"/>
      <c r="AH335" s="18"/>
      <c r="AI335" s="18"/>
      <c r="AJ335" s="18"/>
      <c r="AK335" s="18"/>
      <c r="AL335" s="18"/>
      <c r="AM335" s="18"/>
      <c r="AN335" s="21"/>
      <c r="AO335" s="21"/>
      <c r="AP335" s="21"/>
      <c r="AQ335" s="22"/>
      <c r="AR335" s="21"/>
      <c r="AS335" s="21"/>
      <c r="AT335" s="21"/>
      <c r="AU335" s="21"/>
      <c r="AV335" s="21"/>
      <c r="AW335" s="21"/>
      <c r="AX335" s="21"/>
    </row>
    <row r="336" spans="1:50" ht="12" customHeight="1">
      <c r="A336" s="17"/>
      <c r="B336" s="18"/>
      <c r="C336" s="18"/>
      <c r="D336" s="6"/>
      <c r="E336" s="6"/>
      <c r="F336" s="18"/>
      <c r="G336" s="18"/>
      <c r="H336" s="18"/>
      <c r="I336" s="21"/>
      <c r="J336" s="18"/>
      <c r="K336" s="18"/>
      <c r="L336" s="17"/>
      <c r="M336" s="18"/>
      <c r="N336" s="18"/>
      <c r="O336" s="18"/>
      <c r="P336" s="18"/>
      <c r="Q336" s="18"/>
      <c r="R336" s="18"/>
      <c r="S336" s="66"/>
      <c r="T336" s="66"/>
      <c r="U336" s="18"/>
      <c r="V336" s="18"/>
      <c r="W336" s="18"/>
      <c r="X336" s="18"/>
      <c r="Y336" s="18"/>
      <c r="Z336" s="18"/>
      <c r="AA336" s="18"/>
      <c r="AB336" s="18"/>
      <c r="AC336" s="18"/>
      <c r="AD336" s="18"/>
      <c r="AE336" s="18"/>
      <c r="AF336" s="18"/>
      <c r="AG336" s="18"/>
      <c r="AH336" s="18"/>
      <c r="AI336" s="18"/>
      <c r="AJ336" s="18"/>
      <c r="AK336" s="18"/>
      <c r="AL336" s="18"/>
      <c r="AM336" s="18"/>
      <c r="AN336" s="21"/>
      <c r="AO336" s="21"/>
      <c r="AP336" s="21"/>
      <c r="AQ336" s="22"/>
      <c r="AR336" s="21"/>
      <c r="AS336" s="21"/>
      <c r="AT336" s="21"/>
      <c r="AU336" s="21"/>
      <c r="AV336" s="21"/>
      <c r="AW336" s="21"/>
      <c r="AX336" s="21"/>
    </row>
    <row r="337" spans="1:50" ht="12" customHeight="1">
      <c r="A337" s="17"/>
      <c r="B337" s="18"/>
      <c r="C337" s="18"/>
      <c r="D337" s="6"/>
      <c r="E337" s="6"/>
      <c r="F337" s="18"/>
      <c r="G337" s="18"/>
      <c r="H337" s="18"/>
      <c r="I337" s="21"/>
      <c r="J337" s="18"/>
      <c r="K337" s="18"/>
      <c r="L337" s="17"/>
      <c r="M337" s="18"/>
      <c r="N337" s="18"/>
      <c r="O337" s="18"/>
      <c r="P337" s="18"/>
      <c r="Q337" s="18"/>
      <c r="R337" s="18"/>
      <c r="S337" s="66"/>
      <c r="T337" s="66"/>
      <c r="U337" s="18"/>
      <c r="V337" s="18"/>
      <c r="W337" s="18"/>
      <c r="X337" s="18"/>
      <c r="Y337" s="18"/>
      <c r="Z337" s="18"/>
      <c r="AA337" s="18"/>
      <c r="AB337" s="18"/>
      <c r="AC337" s="18"/>
      <c r="AD337" s="18"/>
      <c r="AE337" s="18"/>
      <c r="AF337" s="18"/>
      <c r="AG337" s="18"/>
      <c r="AH337" s="18"/>
      <c r="AI337" s="18"/>
      <c r="AJ337" s="18"/>
      <c r="AK337" s="18"/>
      <c r="AL337" s="18"/>
      <c r="AM337" s="18"/>
      <c r="AN337" s="21"/>
      <c r="AO337" s="21"/>
      <c r="AP337" s="21"/>
      <c r="AQ337" s="22"/>
      <c r="AR337" s="21"/>
      <c r="AS337" s="21"/>
      <c r="AT337" s="21"/>
      <c r="AU337" s="21"/>
      <c r="AV337" s="21"/>
      <c r="AW337" s="21"/>
      <c r="AX337" s="21"/>
    </row>
    <row r="338" spans="1:50" ht="12" customHeight="1">
      <c r="A338" s="17"/>
      <c r="B338" s="18"/>
      <c r="C338" s="18"/>
      <c r="D338" s="6"/>
      <c r="E338" s="6"/>
      <c r="F338" s="18"/>
      <c r="G338" s="18"/>
      <c r="H338" s="18"/>
      <c r="I338" s="21"/>
      <c r="J338" s="18"/>
      <c r="K338" s="18"/>
      <c r="L338" s="17"/>
      <c r="M338" s="18"/>
      <c r="N338" s="18"/>
      <c r="O338" s="18"/>
      <c r="P338" s="18"/>
      <c r="Q338" s="18"/>
      <c r="R338" s="18"/>
      <c r="S338" s="66"/>
      <c r="T338" s="66"/>
      <c r="U338" s="18"/>
      <c r="V338" s="18"/>
      <c r="W338" s="18"/>
      <c r="X338" s="18"/>
      <c r="Y338" s="18"/>
      <c r="Z338" s="18"/>
      <c r="AA338" s="18"/>
      <c r="AB338" s="18"/>
      <c r="AC338" s="18"/>
      <c r="AD338" s="18"/>
      <c r="AE338" s="18"/>
      <c r="AF338" s="18"/>
      <c r="AG338" s="18"/>
      <c r="AH338" s="18"/>
      <c r="AI338" s="18"/>
      <c r="AJ338" s="18"/>
      <c r="AK338" s="18"/>
      <c r="AL338" s="18"/>
      <c r="AM338" s="18"/>
      <c r="AN338" s="21"/>
      <c r="AO338" s="21"/>
      <c r="AP338" s="21"/>
      <c r="AQ338" s="22"/>
      <c r="AR338" s="21"/>
      <c r="AS338" s="21"/>
      <c r="AT338" s="21"/>
      <c r="AU338" s="21"/>
      <c r="AV338" s="21"/>
      <c r="AW338" s="21"/>
      <c r="AX338" s="21"/>
    </row>
    <row r="339" spans="1:50" ht="12" customHeight="1">
      <c r="A339" s="17"/>
      <c r="B339" s="18"/>
      <c r="C339" s="18"/>
      <c r="D339" s="6"/>
      <c r="E339" s="6"/>
      <c r="F339" s="18"/>
      <c r="G339" s="18"/>
      <c r="H339" s="18"/>
      <c r="I339" s="21"/>
      <c r="J339" s="18"/>
      <c r="K339" s="18"/>
      <c r="L339" s="17"/>
      <c r="M339" s="18"/>
      <c r="N339" s="18"/>
      <c r="O339" s="18"/>
      <c r="P339" s="18"/>
      <c r="Q339" s="18"/>
      <c r="R339" s="18"/>
      <c r="S339" s="66"/>
      <c r="T339" s="66"/>
      <c r="U339" s="18"/>
      <c r="V339" s="18"/>
      <c r="W339" s="18"/>
      <c r="X339" s="18"/>
      <c r="Y339" s="18"/>
      <c r="Z339" s="18"/>
      <c r="AA339" s="18"/>
      <c r="AB339" s="18"/>
      <c r="AC339" s="18"/>
      <c r="AD339" s="18"/>
      <c r="AE339" s="18"/>
      <c r="AF339" s="18"/>
      <c r="AG339" s="18"/>
      <c r="AH339" s="18"/>
      <c r="AI339" s="18"/>
      <c r="AJ339" s="18"/>
      <c r="AK339" s="18"/>
      <c r="AL339" s="18"/>
      <c r="AM339" s="18"/>
      <c r="AN339" s="21"/>
      <c r="AO339" s="21"/>
      <c r="AP339" s="21"/>
      <c r="AQ339" s="22"/>
      <c r="AR339" s="21"/>
      <c r="AS339" s="21"/>
      <c r="AT339" s="21"/>
      <c r="AU339" s="21"/>
      <c r="AV339" s="21"/>
      <c r="AW339" s="21"/>
      <c r="AX339" s="21"/>
    </row>
    <row r="340" spans="1:50" ht="12" customHeight="1">
      <c r="A340" s="17"/>
      <c r="B340" s="18"/>
      <c r="C340" s="18"/>
      <c r="D340" s="6"/>
      <c r="E340" s="6"/>
      <c r="F340" s="18"/>
      <c r="G340" s="18"/>
      <c r="H340" s="18"/>
      <c r="I340" s="21"/>
      <c r="J340" s="18"/>
      <c r="K340" s="18"/>
      <c r="L340" s="17"/>
      <c r="M340" s="18"/>
      <c r="N340" s="18"/>
      <c r="O340" s="18"/>
      <c r="P340" s="18"/>
      <c r="Q340" s="18"/>
      <c r="R340" s="18"/>
      <c r="S340" s="66"/>
      <c r="T340" s="66"/>
      <c r="U340" s="18"/>
      <c r="V340" s="18"/>
      <c r="W340" s="18"/>
      <c r="X340" s="18"/>
      <c r="Y340" s="18"/>
      <c r="Z340" s="18"/>
      <c r="AA340" s="18"/>
      <c r="AB340" s="18"/>
      <c r="AC340" s="18"/>
      <c r="AD340" s="18"/>
      <c r="AE340" s="18"/>
      <c r="AF340" s="18"/>
      <c r="AG340" s="18"/>
      <c r="AH340" s="18"/>
      <c r="AI340" s="18"/>
      <c r="AJ340" s="18"/>
      <c r="AK340" s="18"/>
      <c r="AL340" s="18"/>
      <c r="AM340" s="18"/>
      <c r="AN340" s="21"/>
      <c r="AO340" s="21"/>
      <c r="AP340" s="21"/>
      <c r="AQ340" s="22"/>
      <c r="AR340" s="21"/>
      <c r="AS340" s="21"/>
      <c r="AT340" s="21"/>
      <c r="AU340" s="21"/>
      <c r="AV340" s="21"/>
      <c r="AW340" s="21"/>
      <c r="AX340" s="21"/>
    </row>
    <row r="341" spans="1:50" ht="12" customHeight="1">
      <c r="A341" s="17"/>
      <c r="B341" s="18"/>
      <c r="C341" s="18"/>
      <c r="D341" s="6"/>
      <c r="E341" s="6"/>
      <c r="F341" s="18"/>
      <c r="G341" s="18"/>
      <c r="H341" s="18"/>
      <c r="I341" s="21"/>
      <c r="J341" s="18"/>
      <c r="K341" s="18"/>
      <c r="L341" s="17"/>
      <c r="M341" s="18"/>
      <c r="N341" s="18"/>
      <c r="O341" s="18"/>
      <c r="P341" s="18"/>
      <c r="Q341" s="18"/>
      <c r="R341" s="18"/>
      <c r="S341" s="66"/>
      <c r="T341" s="66"/>
      <c r="U341" s="18"/>
      <c r="V341" s="18"/>
      <c r="W341" s="18"/>
      <c r="X341" s="18"/>
      <c r="Y341" s="18"/>
      <c r="Z341" s="18"/>
      <c r="AA341" s="18"/>
      <c r="AB341" s="18"/>
      <c r="AC341" s="18"/>
      <c r="AD341" s="18"/>
      <c r="AE341" s="18"/>
      <c r="AF341" s="18"/>
      <c r="AG341" s="18"/>
      <c r="AH341" s="18"/>
      <c r="AI341" s="18"/>
      <c r="AJ341" s="18"/>
      <c r="AK341" s="18"/>
      <c r="AL341" s="18"/>
      <c r="AM341" s="18"/>
      <c r="AN341" s="21"/>
      <c r="AO341" s="21"/>
      <c r="AP341" s="21"/>
      <c r="AQ341" s="22"/>
      <c r="AR341" s="21"/>
      <c r="AS341" s="21"/>
      <c r="AT341" s="21"/>
      <c r="AU341" s="21"/>
      <c r="AV341" s="21"/>
      <c r="AW341" s="21"/>
      <c r="AX341" s="21"/>
    </row>
    <row r="342" spans="1:50" ht="12" customHeight="1">
      <c r="A342" s="17"/>
      <c r="B342" s="18"/>
      <c r="C342" s="18"/>
      <c r="D342" s="6"/>
      <c r="E342" s="6"/>
      <c r="F342" s="18"/>
      <c r="G342" s="18"/>
      <c r="H342" s="18"/>
      <c r="I342" s="21"/>
      <c r="J342" s="18"/>
      <c r="K342" s="18"/>
      <c r="L342" s="17"/>
      <c r="M342" s="18"/>
      <c r="N342" s="18"/>
      <c r="O342" s="18"/>
      <c r="P342" s="18"/>
      <c r="Q342" s="18"/>
      <c r="R342" s="18"/>
      <c r="S342" s="66"/>
      <c r="T342" s="66"/>
      <c r="U342" s="18"/>
      <c r="V342" s="18"/>
      <c r="W342" s="18"/>
      <c r="X342" s="18"/>
      <c r="Y342" s="18"/>
      <c r="Z342" s="18"/>
      <c r="AA342" s="18"/>
      <c r="AB342" s="18"/>
      <c r="AC342" s="18"/>
      <c r="AD342" s="18"/>
      <c r="AE342" s="18"/>
      <c r="AF342" s="18"/>
      <c r="AG342" s="18"/>
      <c r="AH342" s="18"/>
      <c r="AI342" s="18"/>
      <c r="AJ342" s="18"/>
      <c r="AK342" s="18"/>
      <c r="AL342" s="18"/>
      <c r="AM342" s="18"/>
      <c r="AN342" s="21"/>
      <c r="AO342" s="21"/>
      <c r="AP342" s="21"/>
      <c r="AQ342" s="22"/>
      <c r="AR342" s="21"/>
      <c r="AS342" s="21"/>
      <c r="AT342" s="21"/>
      <c r="AU342" s="21"/>
      <c r="AV342" s="21"/>
      <c r="AW342" s="21"/>
      <c r="AX342" s="21"/>
    </row>
    <row r="343" spans="1:50" ht="12" customHeight="1">
      <c r="A343" s="17"/>
      <c r="B343" s="18"/>
      <c r="C343" s="18"/>
      <c r="D343" s="6"/>
      <c r="E343" s="6"/>
      <c r="F343" s="18"/>
      <c r="G343" s="18"/>
      <c r="H343" s="18"/>
      <c r="I343" s="21"/>
      <c r="J343" s="18"/>
      <c r="K343" s="18"/>
      <c r="L343" s="17"/>
      <c r="M343" s="18"/>
      <c r="N343" s="18"/>
      <c r="O343" s="18"/>
      <c r="P343" s="18"/>
      <c r="Q343" s="18"/>
      <c r="R343" s="18"/>
      <c r="S343" s="66"/>
      <c r="T343" s="66"/>
      <c r="U343" s="18"/>
      <c r="V343" s="18"/>
      <c r="W343" s="18"/>
      <c r="X343" s="18"/>
      <c r="Y343" s="18"/>
      <c r="Z343" s="18"/>
      <c r="AA343" s="18"/>
      <c r="AB343" s="18"/>
      <c r="AC343" s="18"/>
      <c r="AD343" s="18"/>
      <c r="AE343" s="18"/>
      <c r="AF343" s="18"/>
      <c r="AG343" s="18"/>
      <c r="AH343" s="18"/>
      <c r="AI343" s="18"/>
      <c r="AJ343" s="18"/>
      <c r="AK343" s="18"/>
      <c r="AL343" s="18"/>
      <c r="AM343" s="18"/>
      <c r="AN343" s="21"/>
      <c r="AO343" s="21"/>
      <c r="AP343" s="21"/>
      <c r="AQ343" s="22"/>
      <c r="AR343" s="21"/>
      <c r="AS343" s="21"/>
      <c r="AT343" s="21"/>
      <c r="AU343" s="21"/>
      <c r="AV343" s="21"/>
      <c r="AW343" s="21"/>
      <c r="AX343" s="21"/>
    </row>
    <row r="344" spans="1:50" ht="12" customHeight="1">
      <c r="A344" s="17"/>
      <c r="B344" s="18"/>
      <c r="C344" s="18"/>
      <c r="D344" s="6"/>
      <c r="E344" s="6"/>
      <c r="F344" s="18"/>
      <c r="G344" s="18"/>
      <c r="H344" s="18"/>
      <c r="I344" s="21"/>
      <c r="J344" s="18"/>
      <c r="K344" s="18"/>
      <c r="L344" s="17"/>
      <c r="M344" s="18"/>
      <c r="N344" s="18"/>
      <c r="O344" s="18"/>
      <c r="P344" s="18"/>
      <c r="Q344" s="18"/>
      <c r="R344" s="18"/>
      <c r="S344" s="66"/>
      <c r="T344" s="66"/>
      <c r="U344" s="18"/>
      <c r="V344" s="18"/>
      <c r="W344" s="18"/>
      <c r="X344" s="18"/>
      <c r="Y344" s="18"/>
      <c r="Z344" s="18"/>
      <c r="AA344" s="18"/>
      <c r="AB344" s="18"/>
      <c r="AC344" s="18"/>
      <c r="AD344" s="18"/>
      <c r="AE344" s="18"/>
      <c r="AF344" s="18"/>
      <c r="AG344" s="18"/>
      <c r="AH344" s="18"/>
      <c r="AI344" s="18"/>
      <c r="AJ344" s="18"/>
      <c r="AK344" s="18"/>
      <c r="AL344" s="18"/>
      <c r="AM344" s="18"/>
      <c r="AN344" s="21"/>
      <c r="AO344" s="21"/>
      <c r="AP344" s="21"/>
      <c r="AQ344" s="22"/>
      <c r="AR344" s="21"/>
      <c r="AS344" s="21"/>
      <c r="AT344" s="21"/>
      <c r="AU344" s="21"/>
      <c r="AV344" s="21"/>
      <c r="AW344" s="21"/>
      <c r="AX344" s="21"/>
    </row>
    <row r="345" spans="1:50" ht="12" customHeight="1">
      <c r="A345" s="17"/>
      <c r="B345" s="18"/>
      <c r="C345" s="18"/>
      <c r="D345" s="6"/>
      <c r="E345" s="6"/>
      <c r="F345" s="18"/>
      <c r="G345" s="18"/>
      <c r="H345" s="18"/>
      <c r="I345" s="21"/>
      <c r="J345" s="18"/>
      <c r="K345" s="18"/>
      <c r="L345" s="17"/>
      <c r="M345" s="18"/>
      <c r="N345" s="18"/>
      <c r="O345" s="18"/>
      <c r="P345" s="18"/>
      <c r="Q345" s="18"/>
      <c r="R345" s="18"/>
      <c r="S345" s="66"/>
      <c r="T345" s="66"/>
      <c r="U345" s="18"/>
      <c r="V345" s="18"/>
      <c r="W345" s="18"/>
      <c r="X345" s="18"/>
      <c r="Y345" s="18"/>
      <c r="Z345" s="18"/>
      <c r="AA345" s="18"/>
      <c r="AB345" s="18"/>
      <c r="AC345" s="18"/>
      <c r="AD345" s="18"/>
      <c r="AE345" s="18"/>
      <c r="AF345" s="18"/>
      <c r="AG345" s="18"/>
      <c r="AH345" s="18"/>
      <c r="AI345" s="18"/>
      <c r="AJ345" s="18"/>
      <c r="AK345" s="18"/>
      <c r="AL345" s="18"/>
      <c r="AM345" s="18"/>
      <c r="AN345" s="21"/>
      <c r="AO345" s="21"/>
      <c r="AP345" s="21"/>
      <c r="AQ345" s="22"/>
      <c r="AR345" s="21"/>
      <c r="AS345" s="21"/>
      <c r="AT345" s="21"/>
      <c r="AU345" s="21"/>
      <c r="AV345" s="21"/>
      <c r="AW345" s="21"/>
      <c r="AX345" s="21"/>
    </row>
    <row r="346" spans="1:50" ht="12" customHeight="1">
      <c r="A346" s="17"/>
      <c r="B346" s="18"/>
      <c r="C346" s="18"/>
      <c r="D346" s="6"/>
      <c r="E346" s="6"/>
      <c r="F346" s="18"/>
      <c r="G346" s="18"/>
      <c r="H346" s="18"/>
      <c r="I346" s="21"/>
      <c r="J346" s="18"/>
      <c r="K346" s="18"/>
      <c r="L346" s="17"/>
      <c r="M346" s="18"/>
      <c r="N346" s="18"/>
      <c r="O346" s="18"/>
      <c r="P346" s="18"/>
      <c r="Q346" s="18"/>
      <c r="R346" s="18"/>
      <c r="S346" s="66"/>
      <c r="T346" s="66"/>
      <c r="U346" s="18"/>
      <c r="V346" s="18"/>
      <c r="W346" s="18"/>
      <c r="X346" s="18"/>
      <c r="Y346" s="18"/>
      <c r="Z346" s="18"/>
      <c r="AA346" s="18"/>
      <c r="AB346" s="18"/>
      <c r="AC346" s="18"/>
      <c r="AD346" s="18"/>
      <c r="AE346" s="18"/>
      <c r="AF346" s="18"/>
      <c r="AG346" s="18"/>
      <c r="AH346" s="18"/>
      <c r="AI346" s="18"/>
      <c r="AJ346" s="18"/>
      <c r="AK346" s="18"/>
      <c r="AL346" s="18"/>
      <c r="AM346" s="18"/>
      <c r="AN346" s="21"/>
      <c r="AO346" s="21"/>
      <c r="AP346" s="21"/>
      <c r="AQ346" s="22"/>
      <c r="AR346" s="21"/>
      <c r="AS346" s="21"/>
      <c r="AT346" s="21"/>
      <c r="AU346" s="21"/>
      <c r="AV346" s="21"/>
      <c r="AW346" s="21"/>
      <c r="AX346" s="21"/>
    </row>
    <row r="347" spans="1:50" ht="12" customHeight="1">
      <c r="A347" s="17"/>
      <c r="B347" s="18"/>
      <c r="C347" s="18"/>
      <c r="D347" s="6"/>
      <c r="E347" s="6"/>
      <c r="F347" s="18"/>
      <c r="G347" s="18"/>
      <c r="H347" s="18"/>
      <c r="I347" s="21"/>
      <c r="J347" s="18"/>
      <c r="K347" s="18"/>
      <c r="L347" s="17"/>
      <c r="M347" s="18"/>
      <c r="N347" s="18"/>
      <c r="O347" s="18"/>
      <c r="P347" s="18"/>
      <c r="Q347" s="18"/>
      <c r="R347" s="18"/>
      <c r="S347" s="66"/>
      <c r="T347" s="66"/>
      <c r="U347" s="18"/>
      <c r="V347" s="18"/>
      <c r="W347" s="18"/>
      <c r="X347" s="18"/>
      <c r="Y347" s="18"/>
      <c r="Z347" s="18"/>
      <c r="AA347" s="18"/>
      <c r="AB347" s="18"/>
      <c r="AC347" s="18"/>
      <c r="AD347" s="18"/>
      <c r="AE347" s="18"/>
      <c r="AF347" s="18"/>
      <c r="AG347" s="18"/>
      <c r="AH347" s="18"/>
      <c r="AI347" s="18"/>
      <c r="AJ347" s="18"/>
      <c r="AK347" s="18"/>
      <c r="AL347" s="18"/>
      <c r="AM347" s="18"/>
      <c r="AN347" s="21"/>
      <c r="AO347" s="21"/>
      <c r="AP347" s="21"/>
      <c r="AQ347" s="22"/>
      <c r="AR347" s="21"/>
      <c r="AS347" s="21"/>
      <c r="AT347" s="21"/>
      <c r="AU347" s="21"/>
      <c r="AV347" s="21"/>
      <c r="AW347" s="21"/>
      <c r="AX347" s="21"/>
    </row>
    <row r="348" spans="1:50" ht="12" customHeight="1">
      <c r="A348" s="17"/>
      <c r="B348" s="18"/>
      <c r="C348" s="18"/>
      <c r="D348" s="6"/>
      <c r="E348" s="6"/>
      <c r="F348" s="18"/>
      <c r="G348" s="18"/>
      <c r="H348" s="18"/>
      <c r="I348" s="21"/>
      <c r="J348" s="18"/>
      <c r="K348" s="18"/>
      <c r="L348" s="17"/>
      <c r="M348" s="18"/>
      <c r="N348" s="18"/>
      <c r="O348" s="18"/>
      <c r="P348" s="18"/>
      <c r="Q348" s="18"/>
      <c r="R348" s="18"/>
      <c r="S348" s="66"/>
      <c r="T348" s="66"/>
      <c r="U348" s="18"/>
      <c r="V348" s="18"/>
      <c r="W348" s="18"/>
      <c r="X348" s="18"/>
      <c r="Y348" s="18"/>
      <c r="Z348" s="18"/>
      <c r="AA348" s="18"/>
      <c r="AB348" s="18"/>
      <c r="AC348" s="18"/>
      <c r="AD348" s="18"/>
      <c r="AE348" s="18"/>
      <c r="AF348" s="18"/>
      <c r="AG348" s="18"/>
      <c r="AH348" s="18"/>
      <c r="AI348" s="18"/>
      <c r="AJ348" s="18"/>
      <c r="AK348" s="18"/>
      <c r="AL348" s="18"/>
      <c r="AM348" s="18"/>
      <c r="AN348" s="21"/>
      <c r="AO348" s="21"/>
      <c r="AP348" s="21"/>
      <c r="AQ348" s="22"/>
      <c r="AR348" s="21"/>
      <c r="AS348" s="21"/>
      <c r="AT348" s="21"/>
      <c r="AU348" s="21"/>
      <c r="AV348" s="21"/>
      <c r="AW348" s="21"/>
      <c r="AX348" s="21"/>
    </row>
    <row r="349" spans="1:50" ht="12" customHeight="1">
      <c r="A349" s="17"/>
      <c r="B349" s="18"/>
      <c r="C349" s="18"/>
      <c r="D349" s="6"/>
      <c r="E349" s="6"/>
      <c r="F349" s="18"/>
      <c r="G349" s="18"/>
      <c r="H349" s="18"/>
      <c r="I349" s="21"/>
      <c r="J349" s="18"/>
      <c r="K349" s="18"/>
      <c r="L349" s="17"/>
      <c r="M349" s="18"/>
      <c r="N349" s="18"/>
      <c r="O349" s="18"/>
      <c r="P349" s="18"/>
      <c r="Q349" s="18"/>
      <c r="R349" s="18"/>
      <c r="S349" s="66"/>
      <c r="T349" s="66"/>
      <c r="U349" s="18"/>
      <c r="V349" s="18"/>
      <c r="W349" s="18"/>
      <c r="X349" s="18"/>
      <c r="Y349" s="18"/>
      <c r="Z349" s="18"/>
      <c r="AA349" s="18"/>
      <c r="AB349" s="18"/>
      <c r="AC349" s="18"/>
      <c r="AD349" s="18"/>
      <c r="AE349" s="18"/>
      <c r="AF349" s="18"/>
      <c r="AG349" s="18"/>
      <c r="AH349" s="18"/>
      <c r="AI349" s="18"/>
      <c r="AJ349" s="18"/>
      <c r="AK349" s="18"/>
      <c r="AL349" s="18"/>
      <c r="AM349" s="18"/>
      <c r="AN349" s="21"/>
      <c r="AO349" s="21"/>
      <c r="AP349" s="21"/>
      <c r="AQ349" s="22"/>
      <c r="AR349" s="21"/>
      <c r="AS349" s="21"/>
      <c r="AT349" s="21"/>
      <c r="AU349" s="21"/>
      <c r="AV349" s="21"/>
      <c r="AW349" s="21"/>
      <c r="AX349" s="21"/>
    </row>
    <row r="350" spans="1:50" ht="12" customHeight="1">
      <c r="A350" s="17"/>
      <c r="B350" s="18"/>
      <c r="C350" s="18"/>
      <c r="D350" s="6"/>
      <c r="E350" s="6"/>
      <c r="F350" s="18"/>
      <c r="G350" s="18"/>
      <c r="H350" s="18"/>
      <c r="I350" s="21"/>
      <c r="J350" s="18"/>
      <c r="K350" s="18"/>
      <c r="L350" s="17"/>
      <c r="M350" s="18"/>
      <c r="N350" s="18"/>
      <c r="O350" s="18"/>
      <c r="P350" s="18"/>
      <c r="Q350" s="18"/>
      <c r="R350" s="18"/>
      <c r="S350" s="66"/>
      <c r="T350" s="66"/>
      <c r="U350" s="18"/>
      <c r="V350" s="18"/>
      <c r="W350" s="18"/>
      <c r="X350" s="18"/>
      <c r="Y350" s="18"/>
      <c r="Z350" s="18"/>
      <c r="AA350" s="18"/>
      <c r="AB350" s="18"/>
      <c r="AC350" s="18"/>
      <c r="AD350" s="18"/>
      <c r="AE350" s="18"/>
      <c r="AF350" s="18"/>
      <c r="AG350" s="18"/>
      <c r="AH350" s="18"/>
      <c r="AI350" s="18"/>
      <c r="AJ350" s="18"/>
      <c r="AK350" s="18"/>
      <c r="AL350" s="18"/>
      <c r="AM350" s="18"/>
      <c r="AN350" s="21"/>
      <c r="AO350" s="21"/>
      <c r="AP350" s="21"/>
      <c r="AQ350" s="22"/>
      <c r="AR350" s="21"/>
      <c r="AS350" s="21"/>
      <c r="AT350" s="21"/>
      <c r="AU350" s="21"/>
      <c r="AV350" s="21"/>
      <c r="AW350" s="21"/>
      <c r="AX350" s="21"/>
    </row>
    <row r="351" spans="1:50" ht="12" customHeight="1">
      <c r="A351" s="17"/>
      <c r="B351" s="18"/>
      <c r="C351" s="18"/>
      <c r="D351" s="6"/>
      <c r="E351" s="6"/>
      <c r="F351" s="18"/>
      <c r="G351" s="18"/>
      <c r="H351" s="18"/>
      <c r="I351" s="21"/>
      <c r="J351" s="18"/>
      <c r="K351" s="18"/>
      <c r="L351" s="17"/>
      <c r="M351" s="18"/>
      <c r="N351" s="18"/>
      <c r="O351" s="18"/>
      <c r="P351" s="18"/>
      <c r="Q351" s="18"/>
      <c r="R351" s="18"/>
      <c r="S351" s="66"/>
      <c r="T351" s="66"/>
      <c r="U351" s="18"/>
      <c r="V351" s="18"/>
      <c r="W351" s="18"/>
      <c r="X351" s="18"/>
      <c r="Y351" s="18"/>
      <c r="Z351" s="18"/>
      <c r="AA351" s="18"/>
      <c r="AB351" s="18"/>
      <c r="AC351" s="18"/>
      <c r="AD351" s="18"/>
      <c r="AE351" s="18"/>
      <c r="AF351" s="18"/>
      <c r="AG351" s="18"/>
      <c r="AH351" s="18"/>
      <c r="AI351" s="18"/>
      <c r="AJ351" s="18"/>
      <c r="AK351" s="18"/>
      <c r="AL351" s="18"/>
      <c r="AM351" s="18"/>
      <c r="AN351" s="21"/>
      <c r="AO351" s="21"/>
      <c r="AP351" s="21"/>
      <c r="AQ351" s="22"/>
      <c r="AR351" s="21"/>
      <c r="AS351" s="21"/>
      <c r="AT351" s="21"/>
      <c r="AU351" s="21"/>
      <c r="AV351" s="21"/>
      <c r="AW351" s="21"/>
      <c r="AX351" s="21"/>
    </row>
    <row r="352" spans="1:50" ht="12" customHeight="1">
      <c r="A352" s="17"/>
      <c r="B352" s="18"/>
      <c r="C352" s="18"/>
      <c r="D352" s="6"/>
      <c r="E352" s="6"/>
      <c r="F352" s="18"/>
      <c r="G352" s="18"/>
      <c r="H352" s="18"/>
      <c r="I352" s="21"/>
      <c r="J352" s="18"/>
      <c r="K352" s="18"/>
      <c r="L352" s="17"/>
      <c r="M352" s="18"/>
      <c r="N352" s="18"/>
      <c r="O352" s="18"/>
      <c r="P352" s="18"/>
      <c r="Q352" s="18"/>
      <c r="R352" s="18"/>
      <c r="S352" s="66"/>
      <c r="T352" s="66"/>
      <c r="U352" s="18"/>
      <c r="V352" s="18"/>
      <c r="W352" s="18"/>
      <c r="X352" s="18"/>
      <c r="Y352" s="18"/>
      <c r="Z352" s="18"/>
      <c r="AA352" s="18"/>
      <c r="AB352" s="18"/>
      <c r="AC352" s="18"/>
      <c r="AD352" s="18"/>
      <c r="AE352" s="18"/>
      <c r="AF352" s="18"/>
      <c r="AG352" s="18"/>
      <c r="AH352" s="18"/>
      <c r="AI352" s="18"/>
      <c r="AJ352" s="18"/>
      <c r="AK352" s="18"/>
      <c r="AL352" s="18"/>
      <c r="AM352" s="18"/>
      <c r="AN352" s="21"/>
      <c r="AO352" s="21"/>
      <c r="AP352" s="21"/>
      <c r="AQ352" s="22"/>
      <c r="AR352" s="21"/>
      <c r="AS352" s="21"/>
      <c r="AT352" s="21"/>
      <c r="AU352" s="21"/>
      <c r="AV352" s="21"/>
      <c r="AW352" s="21"/>
      <c r="AX352" s="21"/>
    </row>
    <row r="353" spans="1:50" ht="12" customHeight="1">
      <c r="A353" s="17"/>
      <c r="B353" s="18"/>
      <c r="C353" s="18"/>
      <c r="D353" s="6"/>
      <c r="E353" s="6"/>
      <c r="F353" s="18"/>
      <c r="G353" s="18"/>
      <c r="H353" s="18"/>
      <c r="I353" s="21"/>
      <c r="J353" s="18"/>
      <c r="K353" s="18"/>
      <c r="L353" s="17"/>
      <c r="M353" s="18"/>
      <c r="N353" s="18"/>
      <c r="O353" s="18"/>
      <c r="P353" s="18"/>
      <c r="Q353" s="18"/>
      <c r="R353" s="18"/>
      <c r="S353" s="66"/>
      <c r="T353" s="66"/>
      <c r="U353" s="18"/>
      <c r="V353" s="18"/>
      <c r="W353" s="18"/>
      <c r="X353" s="18"/>
      <c r="Y353" s="18"/>
      <c r="Z353" s="18"/>
      <c r="AA353" s="18"/>
      <c r="AB353" s="18"/>
      <c r="AC353" s="18"/>
      <c r="AD353" s="18"/>
      <c r="AE353" s="18"/>
      <c r="AF353" s="18"/>
      <c r="AG353" s="18"/>
      <c r="AH353" s="18"/>
      <c r="AI353" s="18"/>
      <c r="AJ353" s="18"/>
      <c r="AK353" s="18"/>
      <c r="AL353" s="18"/>
      <c r="AM353" s="18"/>
      <c r="AN353" s="21"/>
      <c r="AO353" s="21"/>
      <c r="AP353" s="21"/>
      <c r="AQ353" s="22"/>
      <c r="AR353" s="21"/>
      <c r="AS353" s="21"/>
      <c r="AT353" s="21"/>
      <c r="AU353" s="21"/>
      <c r="AV353" s="21"/>
      <c r="AW353" s="21"/>
      <c r="AX353" s="21"/>
    </row>
    <row r="354" spans="1:50" ht="12" customHeight="1">
      <c r="A354" s="17"/>
      <c r="B354" s="18"/>
      <c r="C354" s="18"/>
      <c r="D354" s="6"/>
      <c r="E354" s="6"/>
      <c r="F354" s="18"/>
      <c r="G354" s="18"/>
      <c r="H354" s="18"/>
      <c r="I354" s="21"/>
      <c r="J354" s="18"/>
      <c r="K354" s="18"/>
      <c r="L354" s="17"/>
      <c r="M354" s="18"/>
      <c r="N354" s="18"/>
      <c r="O354" s="18"/>
      <c r="P354" s="18"/>
      <c r="Q354" s="18"/>
      <c r="R354" s="18"/>
      <c r="S354" s="66"/>
      <c r="T354" s="66"/>
      <c r="U354" s="18"/>
      <c r="V354" s="18"/>
      <c r="W354" s="18"/>
      <c r="X354" s="18"/>
      <c r="Y354" s="18"/>
      <c r="Z354" s="18"/>
      <c r="AA354" s="18"/>
      <c r="AB354" s="18"/>
      <c r="AC354" s="18"/>
      <c r="AD354" s="18"/>
      <c r="AE354" s="18"/>
      <c r="AF354" s="18"/>
      <c r="AG354" s="18"/>
      <c r="AH354" s="18"/>
      <c r="AI354" s="18"/>
      <c r="AJ354" s="18"/>
      <c r="AK354" s="18"/>
      <c r="AL354" s="18"/>
      <c r="AM354" s="18"/>
      <c r="AN354" s="21"/>
      <c r="AO354" s="21"/>
      <c r="AP354" s="21"/>
      <c r="AQ354" s="22"/>
      <c r="AR354" s="21"/>
      <c r="AS354" s="21"/>
      <c r="AT354" s="21"/>
      <c r="AU354" s="21"/>
      <c r="AV354" s="21"/>
      <c r="AW354" s="21"/>
      <c r="AX354" s="21"/>
    </row>
    <row r="355" spans="1:50" ht="12" customHeight="1">
      <c r="A355" s="17"/>
      <c r="B355" s="18"/>
      <c r="C355" s="18"/>
      <c r="D355" s="6"/>
      <c r="E355" s="6"/>
      <c r="F355" s="18"/>
      <c r="G355" s="18"/>
      <c r="H355" s="18"/>
      <c r="I355" s="21"/>
      <c r="J355" s="18"/>
      <c r="K355" s="18"/>
      <c r="L355" s="17"/>
      <c r="M355" s="18"/>
      <c r="N355" s="18"/>
      <c r="O355" s="18"/>
      <c r="P355" s="18"/>
      <c r="Q355" s="18"/>
      <c r="R355" s="18"/>
      <c r="S355" s="66"/>
      <c r="T355" s="66"/>
      <c r="U355" s="18"/>
      <c r="V355" s="18"/>
      <c r="W355" s="18"/>
      <c r="X355" s="18"/>
      <c r="Y355" s="18"/>
      <c r="Z355" s="18"/>
      <c r="AA355" s="18"/>
      <c r="AB355" s="18"/>
      <c r="AC355" s="18"/>
      <c r="AD355" s="18"/>
      <c r="AE355" s="18"/>
      <c r="AF355" s="18"/>
      <c r="AG355" s="18"/>
      <c r="AH355" s="18"/>
      <c r="AI355" s="18"/>
      <c r="AJ355" s="18"/>
      <c r="AK355" s="18"/>
      <c r="AL355" s="18"/>
      <c r="AM355" s="18"/>
      <c r="AN355" s="21"/>
      <c r="AO355" s="21"/>
      <c r="AP355" s="21"/>
      <c r="AQ355" s="22"/>
      <c r="AR355" s="21"/>
      <c r="AS355" s="21"/>
      <c r="AT355" s="21"/>
      <c r="AU355" s="21"/>
      <c r="AV355" s="21"/>
      <c r="AW355" s="21"/>
      <c r="AX355" s="21"/>
    </row>
    <row r="356" spans="1:50" ht="12" customHeight="1">
      <c r="A356" s="17"/>
      <c r="B356" s="18"/>
      <c r="C356" s="18"/>
      <c r="D356" s="6"/>
      <c r="E356" s="6"/>
      <c r="F356" s="18"/>
      <c r="G356" s="18"/>
      <c r="H356" s="18"/>
      <c r="I356" s="21"/>
      <c r="J356" s="18"/>
      <c r="K356" s="18"/>
      <c r="L356" s="17"/>
      <c r="M356" s="18"/>
      <c r="N356" s="18"/>
      <c r="O356" s="18"/>
      <c r="P356" s="18"/>
      <c r="Q356" s="18"/>
      <c r="R356" s="18"/>
      <c r="S356" s="66"/>
      <c r="T356" s="66"/>
      <c r="U356" s="18"/>
      <c r="V356" s="18"/>
      <c r="W356" s="18"/>
      <c r="X356" s="18"/>
      <c r="Y356" s="18"/>
      <c r="Z356" s="18"/>
      <c r="AA356" s="18"/>
      <c r="AB356" s="18"/>
      <c r="AC356" s="18"/>
      <c r="AD356" s="18"/>
      <c r="AE356" s="18"/>
      <c r="AF356" s="18"/>
      <c r="AG356" s="18"/>
      <c r="AH356" s="18"/>
      <c r="AI356" s="18"/>
      <c r="AJ356" s="18"/>
      <c r="AK356" s="18"/>
      <c r="AL356" s="18"/>
      <c r="AM356" s="18"/>
      <c r="AN356" s="21"/>
      <c r="AO356" s="21"/>
      <c r="AP356" s="21"/>
      <c r="AQ356" s="22"/>
      <c r="AR356" s="21"/>
      <c r="AS356" s="21"/>
      <c r="AT356" s="21"/>
      <c r="AU356" s="21"/>
      <c r="AV356" s="21"/>
      <c r="AW356" s="21"/>
      <c r="AX356" s="21"/>
    </row>
    <row r="357" spans="1:50" ht="12" customHeight="1">
      <c r="A357" s="17"/>
      <c r="B357" s="18"/>
      <c r="C357" s="18"/>
      <c r="D357" s="6"/>
      <c r="E357" s="6"/>
      <c r="F357" s="18"/>
      <c r="G357" s="18"/>
      <c r="H357" s="18"/>
      <c r="I357" s="21"/>
      <c r="J357" s="18"/>
      <c r="K357" s="18"/>
      <c r="L357" s="17"/>
      <c r="M357" s="18"/>
      <c r="N357" s="18"/>
      <c r="O357" s="18"/>
      <c r="P357" s="18"/>
      <c r="Q357" s="18"/>
      <c r="R357" s="18"/>
      <c r="S357" s="66"/>
      <c r="T357" s="66"/>
      <c r="U357" s="18"/>
      <c r="V357" s="18"/>
      <c r="W357" s="18"/>
      <c r="X357" s="18"/>
      <c r="Y357" s="18"/>
      <c r="Z357" s="18"/>
      <c r="AA357" s="18"/>
      <c r="AB357" s="18"/>
      <c r="AC357" s="18"/>
      <c r="AD357" s="18"/>
      <c r="AE357" s="18"/>
      <c r="AF357" s="18"/>
      <c r="AG357" s="18"/>
      <c r="AH357" s="18"/>
      <c r="AI357" s="18"/>
      <c r="AJ357" s="18"/>
      <c r="AK357" s="18"/>
      <c r="AL357" s="18"/>
      <c r="AM357" s="18"/>
      <c r="AN357" s="21"/>
      <c r="AO357" s="21"/>
      <c r="AP357" s="21"/>
      <c r="AQ357" s="22"/>
      <c r="AR357" s="21"/>
      <c r="AS357" s="21"/>
      <c r="AT357" s="21"/>
      <c r="AU357" s="21"/>
      <c r="AV357" s="21"/>
      <c r="AW357" s="21"/>
      <c r="AX357" s="21"/>
    </row>
    <row r="358" spans="1:50" ht="12" customHeight="1">
      <c r="A358" s="17"/>
      <c r="B358" s="18"/>
      <c r="C358" s="18"/>
      <c r="D358" s="6"/>
      <c r="E358" s="6"/>
      <c r="F358" s="18"/>
      <c r="G358" s="18"/>
      <c r="H358" s="18"/>
      <c r="I358" s="21"/>
      <c r="J358" s="18"/>
      <c r="K358" s="18"/>
      <c r="L358" s="17"/>
      <c r="M358" s="18"/>
      <c r="N358" s="18"/>
      <c r="O358" s="18"/>
      <c r="P358" s="18"/>
      <c r="Q358" s="18"/>
      <c r="R358" s="18"/>
      <c r="S358" s="66"/>
      <c r="T358" s="66"/>
      <c r="U358" s="18"/>
      <c r="V358" s="18"/>
      <c r="W358" s="18"/>
      <c r="X358" s="18"/>
      <c r="Y358" s="18"/>
      <c r="Z358" s="18"/>
      <c r="AA358" s="18"/>
      <c r="AB358" s="18"/>
      <c r="AC358" s="18"/>
      <c r="AD358" s="18"/>
      <c r="AE358" s="18"/>
      <c r="AF358" s="18"/>
      <c r="AG358" s="18"/>
      <c r="AH358" s="18"/>
      <c r="AI358" s="18"/>
      <c r="AJ358" s="18"/>
      <c r="AK358" s="18"/>
      <c r="AL358" s="18"/>
      <c r="AM358" s="18"/>
      <c r="AN358" s="21"/>
      <c r="AO358" s="21"/>
      <c r="AP358" s="21"/>
      <c r="AQ358" s="22"/>
      <c r="AR358" s="21"/>
      <c r="AS358" s="21"/>
      <c r="AT358" s="21"/>
      <c r="AU358" s="21"/>
      <c r="AV358" s="21"/>
      <c r="AW358" s="21"/>
      <c r="AX358" s="21"/>
    </row>
    <row r="359" spans="1:50" ht="12" customHeight="1">
      <c r="A359" s="17"/>
      <c r="B359" s="18"/>
      <c r="C359" s="18"/>
      <c r="D359" s="6"/>
      <c r="E359" s="6"/>
      <c r="F359" s="18"/>
      <c r="G359" s="18"/>
      <c r="H359" s="18"/>
      <c r="I359" s="21"/>
      <c r="J359" s="18"/>
      <c r="K359" s="18"/>
      <c r="L359" s="17"/>
      <c r="M359" s="18"/>
      <c r="N359" s="18"/>
      <c r="O359" s="18"/>
      <c r="P359" s="18"/>
      <c r="Q359" s="18"/>
      <c r="R359" s="18"/>
      <c r="S359" s="66"/>
      <c r="T359" s="66"/>
      <c r="U359" s="18"/>
      <c r="V359" s="18"/>
      <c r="W359" s="18"/>
      <c r="X359" s="18"/>
      <c r="Y359" s="18"/>
      <c r="Z359" s="18"/>
      <c r="AA359" s="18"/>
      <c r="AB359" s="18"/>
      <c r="AC359" s="18"/>
      <c r="AD359" s="18"/>
      <c r="AE359" s="18"/>
      <c r="AF359" s="18"/>
      <c r="AG359" s="18"/>
      <c r="AH359" s="18"/>
      <c r="AI359" s="18"/>
      <c r="AJ359" s="18"/>
      <c r="AK359" s="18"/>
      <c r="AL359" s="18"/>
      <c r="AM359" s="18"/>
      <c r="AN359" s="21"/>
      <c r="AO359" s="21"/>
      <c r="AP359" s="21"/>
      <c r="AQ359" s="22"/>
      <c r="AR359" s="21"/>
      <c r="AS359" s="21"/>
      <c r="AT359" s="21"/>
      <c r="AU359" s="21"/>
      <c r="AV359" s="21"/>
      <c r="AW359" s="21"/>
      <c r="AX359" s="21"/>
    </row>
    <row r="360" spans="1:50" ht="12" customHeight="1">
      <c r="A360" s="17"/>
      <c r="B360" s="18"/>
      <c r="C360" s="18"/>
      <c r="D360" s="6"/>
      <c r="E360" s="6"/>
      <c r="F360" s="18"/>
      <c r="G360" s="18"/>
      <c r="H360" s="18"/>
      <c r="I360" s="21"/>
      <c r="J360" s="18"/>
      <c r="K360" s="18"/>
      <c r="L360" s="17"/>
      <c r="M360" s="18"/>
      <c r="N360" s="18"/>
      <c r="O360" s="18"/>
      <c r="P360" s="18"/>
      <c r="Q360" s="18"/>
      <c r="R360" s="18"/>
      <c r="S360" s="66"/>
      <c r="T360" s="66"/>
      <c r="U360" s="18"/>
      <c r="V360" s="18"/>
      <c r="W360" s="18"/>
      <c r="X360" s="18"/>
      <c r="Y360" s="18"/>
      <c r="Z360" s="18"/>
      <c r="AA360" s="18"/>
      <c r="AB360" s="18"/>
      <c r="AC360" s="18"/>
      <c r="AD360" s="18"/>
      <c r="AE360" s="18"/>
      <c r="AF360" s="18"/>
      <c r="AG360" s="18"/>
      <c r="AH360" s="18"/>
      <c r="AI360" s="18"/>
      <c r="AJ360" s="18"/>
      <c r="AK360" s="18"/>
      <c r="AL360" s="18"/>
      <c r="AM360" s="18"/>
      <c r="AN360" s="21"/>
      <c r="AO360" s="21"/>
      <c r="AP360" s="21"/>
      <c r="AQ360" s="22"/>
      <c r="AR360" s="21"/>
      <c r="AS360" s="21"/>
      <c r="AT360" s="21"/>
      <c r="AU360" s="21"/>
      <c r="AV360" s="21"/>
      <c r="AW360" s="21"/>
      <c r="AX360" s="21"/>
    </row>
    <row r="361" spans="1:50" ht="12" customHeight="1">
      <c r="A361" s="17"/>
      <c r="B361" s="18"/>
      <c r="C361" s="18"/>
      <c r="D361" s="6"/>
      <c r="E361" s="6"/>
      <c r="F361" s="18"/>
      <c r="G361" s="18"/>
      <c r="H361" s="18"/>
      <c r="I361" s="21"/>
      <c r="J361" s="18"/>
      <c r="K361" s="18"/>
      <c r="L361" s="17"/>
      <c r="M361" s="18"/>
      <c r="N361" s="18"/>
      <c r="O361" s="18"/>
      <c r="P361" s="18"/>
      <c r="Q361" s="18"/>
      <c r="R361" s="18"/>
      <c r="S361" s="66"/>
      <c r="T361" s="66"/>
      <c r="U361" s="18"/>
      <c r="V361" s="18"/>
      <c r="W361" s="18"/>
      <c r="X361" s="18"/>
      <c r="Y361" s="18"/>
      <c r="Z361" s="18"/>
      <c r="AA361" s="18"/>
      <c r="AB361" s="18"/>
      <c r="AC361" s="18"/>
      <c r="AD361" s="18"/>
      <c r="AE361" s="18"/>
      <c r="AF361" s="18"/>
      <c r="AG361" s="18"/>
      <c r="AH361" s="18"/>
      <c r="AI361" s="18"/>
      <c r="AJ361" s="18"/>
      <c r="AK361" s="18"/>
      <c r="AL361" s="18"/>
      <c r="AM361" s="18"/>
      <c r="AN361" s="21"/>
      <c r="AO361" s="21"/>
      <c r="AP361" s="21"/>
      <c r="AQ361" s="22"/>
      <c r="AR361" s="21"/>
      <c r="AS361" s="21"/>
      <c r="AT361" s="21"/>
      <c r="AU361" s="21"/>
      <c r="AV361" s="21"/>
      <c r="AW361" s="21"/>
      <c r="AX361" s="21"/>
    </row>
    <row r="362" spans="1:50" ht="12" customHeight="1">
      <c r="A362" s="17"/>
      <c r="B362" s="18"/>
      <c r="C362" s="18"/>
      <c r="D362" s="6"/>
      <c r="E362" s="6"/>
      <c r="F362" s="18"/>
      <c r="G362" s="18"/>
      <c r="H362" s="18"/>
      <c r="I362" s="21"/>
      <c r="J362" s="18"/>
      <c r="K362" s="18"/>
      <c r="L362" s="17"/>
      <c r="M362" s="18"/>
      <c r="N362" s="18"/>
      <c r="O362" s="18"/>
      <c r="P362" s="18"/>
      <c r="Q362" s="18"/>
      <c r="R362" s="18"/>
      <c r="S362" s="66"/>
      <c r="T362" s="66"/>
      <c r="U362" s="18"/>
      <c r="V362" s="18"/>
      <c r="W362" s="18"/>
      <c r="X362" s="18"/>
      <c r="Y362" s="18"/>
      <c r="Z362" s="18"/>
      <c r="AA362" s="18"/>
      <c r="AB362" s="18"/>
      <c r="AC362" s="18"/>
      <c r="AD362" s="18"/>
      <c r="AE362" s="18"/>
      <c r="AF362" s="18"/>
      <c r="AG362" s="18"/>
      <c r="AH362" s="18"/>
      <c r="AI362" s="18"/>
      <c r="AJ362" s="18"/>
      <c r="AK362" s="18"/>
      <c r="AL362" s="18"/>
      <c r="AM362" s="18"/>
      <c r="AN362" s="21"/>
      <c r="AO362" s="21"/>
      <c r="AP362" s="21"/>
      <c r="AQ362" s="22"/>
      <c r="AR362" s="21"/>
      <c r="AS362" s="21"/>
      <c r="AT362" s="21"/>
      <c r="AU362" s="21"/>
      <c r="AV362" s="21"/>
      <c r="AW362" s="21"/>
      <c r="AX362" s="21"/>
    </row>
    <row r="363" spans="1:50" ht="12" customHeight="1">
      <c r="A363" s="17"/>
      <c r="B363" s="18"/>
      <c r="C363" s="18"/>
      <c r="D363" s="6"/>
      <c r="E363" s="6"/>
      <c r="F363" s="18"/>
      <c r="G363" s="18"/>
      <c r="H363" s="18"/>
      <c r="I363" s="21"/>
      <c r="J363" s="18"/>
      <c r="K363" s="18"/>
      <c r="L363" s="17"/>
      <c r="M363" s="18"/>
      <c r="N363" s="18"/>
      <c r="O363" s="18"/>
      <c r="P363" s="18"/>
      <c r="Q363" s="18"/>
      <c r="R363" s="18"/>
      <c r="S363" s="66"/>
      <c r="T363" s="66"/>
      <c r="U363" s="18"/>
      <c r="V363" s="18"/>
      <c r="W363" s="18"/>
      <c r="X363" s="18"/>
      <c r="Y363" s="18"/>
      <c r="Z363" s="18"/>
      <c r="AA363" s="18"/>
      <c r="AB363" s="18"/>
      <c r="AC363" s="18"/>
      <c r="AD363" s="18"/>
      <c r="AE363" s="18"/>
      <c r="AF363" s="18"/>
      <c r="AG363" s="18"/>
      <c r="AH363" s="18"/>
      <c r="AI363" s="18"/>
      <c r="AJ363" s="18"/>
      <c r="AK363" s="18"/>
      <c r="AL363" s="18"/>
      <c r="AM363" s="18"/>
      <c r="AN363" s="21"/>
      <c r="AO363" s="21"/>
      <c r="AP363" s="21"/>
      <c r="AQ363" s="22"/>
      <c r="AR363" s="21"/>
      <c r="AS363" s="21"/>
      <c r="AT363" s="21"/>
      <c r="AU363" s="21"/>
      <c r="AV363" s="21"/>
      <c r="AW363" s="21"/>
      <c r="AX363" s="21"/>
    </row>
    <row r="364" spans="1:50" ht="12" customHeight="1">
      <c r="A364" s="17"/>
      <c r="B364" s="18"/>
      <c r="C364" s="18"/>
      <c r="D364" s="6"/>
      <c r="E364" s="6"/>
      <c r="F364" s="18"/>
      <c r="G364" s="18"/>
      <c r="H364" s="18"/>
      <c r="I364" s="21"/>
      <c r="J364" s="18"/>
      <c r="K364" s="18"/>
      <c r="L364" s="17"/>
      <c r="M364" s="18"/>
      <c r="N364" s="18"/>
      <c r="O364" s="18"/>
      <c r="P364" s="18"/>
      <c r="Q364" s="18"/>
      <c r="R364" s="18"/>
      <c r="S364" s="66"/>
      <c r="T364" s="66"/>
      <c r="U364" s="18"/>
      <c r="V364" s="18"/>
      <c r="W364" s="18"/>
      <c r="X364" s="18"/>
      <c r="Y364" s="18"/>
      <c r="Z364" s="18"/>
      <c r="AA364" s="18"/>
      <c r="AB364" s="18"/>
      <c r="AC364" s="18"/>
      <c r="AD364" s="18"/>
      <c r="AE364" s="18"/>
      <c r="AF364" s="18"/>
      <c r="AG364" s="18"/>
      <c r="AH364" s="18"/>
      <c r="AI364" s="18"/>
      <c r="AJ364" s="18"/>
      <c r="AK364" s="18"/>
      <c r="AL364" s="18"/>
      <c r="AM364" s="18"/>
      <c r="AN364" s="21"/>
      <c r="AO364" s="21"/>
      <c r="AP364" s="21"/>
      <c r="AQ364" s="22"/>
      <c r="AR364" s="21"/>
      <c r="AS364" s="21"/>
      <c r="AT364" s="21"/>
      <c r="AU364" s="21"/>
      <c r="AV364" s="21"/>
      <c r="AW364" s="21"/>
      <c r="AX364" s="21"/>
    </row>
    <row r="365" spans="1:50" ht="12" customHeight="1">
      <c r="A365" s="17"/>
      <c r="B365" s="18"/>
      <c r="C365" s="18"/>
      <c r="D365" s="6"/>
      <c r="E365" s="6"/>
      <c r="F365" s="18"/>
      <c r="G365" s="18"/>
      <c r="H365" s="18"/>
      <c r="I365" s="21"/>
      <c r="J365" s="18"/>
      <c r="K365" s="18"/>
      <c r="L365" s="17"/>
      <c r="M365" s="18"/>
      <c r="N365" s="18"/>
      <c r="O365" s="18"/>
      <c r="P365" s="18"/>
      <c r="Q365" s="18"/>
      <c r="R365" s="18"/>
      <c r="S365" s="66"/>
      <c r="T365" s="66"/>
      <c r="U365" s="18"/>
      <c r="V365" s="18"/>
      <c r="W365" s="18"/>
      <c r="X365" s="18"/>
      <c r="Y365" s="18"/>
      <c r="Z365" s="18"/>
      <c r="AA365" s="18"/>
      <c r="AB365" s="18"/>
      <c r="AC365" s="18"/>
      <c r="AD365" s="18"/>
      <c r="AE365" s="18"/>
      <c r="AF365" s="18"/>
      <c r="AG365" s="18"/>
      <c r="AH365" s="18"/>
      <c r="AI365" s="18"/>
      <c r="AJ365" s="18"/>
      <c r="AK365" s="18"/>
      <c r="AL365" s="18"/>
      <c r="AM365" s="18"/>
      <c r="AN365" s="21"/>
      <c r="AO365" s="21"/>
      <c r="AP365" s="21"/>
      <c r="AQ365" s="22"/>
      <c r="AR365" s="21"/>
      <c r="AS365" s="21"/>
      <c r="AT365" s="21"/>
      <c r="AU365" s="21"/>
      <c r="AV365" s="21"/>
      <c r="AW365" s="21"/>
      <c r="AX365" s="21"/>
    </row>
    <row r="366" spans="1:50" ht="12" customHeight="1">
      <c r="A366" s="17"/>
      <c r="B366" s="18"/>
      <c r="C366" s="18"/>
      <c r="D366" s="6"/>
      <c r="E366" s="6"/>
      <c r="F366" s="18"/>
      <c r="G366" s="18"/>
      <c r="H366" s="18"/>
      <c r="I366" s="21"/>
      <c r="J366" s="18"/>
      <c r="K366" s="18"/>
      <c r="L366" s="17"/>
      <c r="M366" s="18"/>
      <c r="N366" s="18"/>
      <c r="O366" s="18"/>
      <c r="P366" s="18"/>
      <c r="Q366" s="18"/>
      <c r="R366" s="18"/>
      <c r="S366" s="66"/>
      <c r="T366" s="66"/>
      <c r="U366" s="18"/>
      <c r="V366" s="18"/>
      <c r="W366" s="18"/>
      <c r="X366" s="18"/>
      <c r="Y366" s="18"/>
      <c r="Z366" s="18"/>
      <c r="AA366" s="18"/>
      <c r="AB366" s="18"/>
      <c r="AC366" s="18"/>
      <c r="AD366" s="18"/>
      <c r="AE366" s="18"/>
      <c r="AF366" s="18"/>
      <c r="AG366" s="18"/>
      <c r="AH366" s="18"/>
      <c r="AI366" s="18"/>
      <c r="AJ366" s="18"/>
      <c r="AK366" s="18"/>
      <c r="AL366" s="18"/>
      <c r="AM366" s="18"/>
      <c r="AN366" s="21"/>
      <c r="AO366" s="21"/>
      <c r="AP366" s="21"/>
      <c r="AQ366" s="22"/>
      <c r="AR366" s="21"/>
      <c r="AS366" s="21"/>
      <c r="AT366" s="21"/>
      <c r="AU366" s="21"/>
      <c r="AV366" s="21"/>
      <c r="AW366" s="21"/>
      <c r="AX366" s="21"/>
    </row>
    <row r="367" spans="1:50" ht="12" customHeight="1">
      <c r="A367" s="17"/>
      <c r="B367" s="18"/>
      <c r="C367" s="18"/>
      <c r="D367" s="6"/>
      <c r="E367" s="6"/>
      <c r="F367" s="18"/>
      <c r="G367" s="18"/>
      <c r="H367" s="18"/>
      <c r="I367" s="21"/>
      <c r="J367" s="18"/>
      <c r="K367" s="18"/>
      <c r="L367" s="17"/>
      <c r="M367" s="18"/>
      <c r="N367" s="18"/>
      <c r="O367" s="18"/>
      <c r="P367" s="18"/>
      <c r="Q367" s="18"/>
      <c r="R367" s="18"/>
      <c r="S367" s="66"/>
      <c r="T367" s="66"/>
      <c r="U367" s="18"/>
      <c r="V367" s="18"/>
      <c r="W367" s="18"/>
      <c r="X367" s="18"/>
      <c r="Y367" s="18"/>
      <c r="Z367" s="18"/>
      <c r="AA367" s="18"/>
      <c r="AB367" s="18"/>
      <c r="AC367" s="18"/>
      <c r="AD367" s="18"/>
      <c r="AE367" s="18"/>
      <c r="AF367" s="18"/>
      <c r="AG367" s="18"/>
      <c r="AH367" s="18"/>
      <c r="AI367" s="18"/>
      <c r="AJ367" s="18"/>
      <c r="AK367" s="18"/>
      <c r="AL367" s="18"/>
      <c r="AM367" s="18"/>
      <c r="AN367" s="21"/>
      <c r="AO367" s="21"/>
      <c r="AP367" s="21"/>
      <c r="AQ367" s="22"/>
      <c r="AR367" s="21"/>
      <c r="AS367" s="21"/>
      <c r="AT367" s="21"/>
      <c r="AU367" s="21"/>
      <c r="AV367" s="21"/>
      <c r="AW367" s="21"/>
      <c r="AX367" s="21"/>
    </row>
    <row r="368" spans="1:50" ht="12" customHeight="1">
      <c r="A368" s="17"/>
      <c r="B368" s="18"/>
      <c r="C368" s="18"/>
      <c r="D368" s="6"/>
      <c r="E368" s="6"/>
      <c r="F368" s="18"/>
      <c r="G368" s="18"/>
      <c r="H368" s="18"/>
      <c r="I368" s="21"/>
      <c r="J368" s="18"/>
      <c r="K368" s="18"/>
      <c r="L368" s="17"/>
      <c r="M368" s="18"/>
      <c r="N368" s="18"/>
      <c r="O368" s="18"/>
      <c r="P368" s="18"/>
      <c r="Q368" s="18"/>
      <c r="R368" s="18"/>
      <c r="S368" s="66"/>
      <c r="T368" s="66"/>
      <c r="U368" s="18"/>
      <c r="V368" s="18"/>
      <c r="W368" s="18"/>
      <c r="X368" s="18"/>
      <c r="Y368" s="18"/>
      <c r="Z368" s="18"/>
      <c r="AA368" s="18"/>
      <c r="AB368" s="18"/>
      <c r="AC368" s="18"/>
      <c r="AD368" s="18"/>
      <c r="AE368" s="18"/>
      <c r="AF368" s="18"/>
      <c r="AG368" s="18"/>
      <c r="AH368" s="18"/>
      <c r="AI368" s="18"/>
      <c r="AJ368" s="18"/>
      <c r="AK368" s="18"/>
      <c r="AL368" s="18"/>
      <c r="AM368" s="18"/>
      <c r="AN368" s="21"/>
      <c r="AO368" s="21"/>
      <c r="AP368" s="21"/>
      <c r="AQ368" s="22"/>
      <c r="AR368" s="21"/>
      <c r="AS368" s="21"/>
      <c r="AT368" s="21"/>
      <c r="AU368" s="21"/>
      <c r="AV368" s="21"/>
      <c r="AW368" s="21"/>
      <c r="AX368" s="21"/>
    </row>
    <row r="369" spans="1:50" ht="12" customHeight="1">
      <c r="A369" s="17"/>
      <c r="B369" s="18"/>
      <c r="C369" s="18"/>
      <c r="D369" s="6"/>
      <c r="E369" s="6"/>
      <c r="F369" s="18"/>
      <c r="G369" s="18"/>
      <c r="H369" s="18"/>
      <c r="I369" s="21"/>
      <c r="J369" s="18"/>
      <c r="K369" s="18"/>
      <c r="L369" s="17"/>
      <c r="M369" s="18"/>
      <c r="N369" s="18"/>
      <c r="O369" s="18"/>
      <c r="P369" s="18"/>
      <c r="Q369" s="18"/>
      <c r="R369" s="18"/>
      <c r="S369" s="66"/>
      <c r="T369" s="66"/>
      <c r="U369" s="18"/>
      <c r="V369" s="18"/>
      <c r="W369" s="18"/>
      <c r="X369" s="18"/>
      <c r="Y369" s="18"/>
      <c r="Z369" s="18"/>
      <c r="AA369" s="18"/>
      <c r="AB369" s="18"/>
      <c r="AC369" s="18"/>
      <c r="AD369" s="18"/>
      <c r="AE369" s="18"/>
      <c r="AF369" s="18"/>
      <c r="AG369" s="18"/>
      <c r="AH369" s="18"/>
      <c r="AI369" s="18"/>
      <c r="AJ369" s="18"/>
      <c r="AK369" s="18"/>
      <c r="AL369" s="18"/>
      <c r="AM369" s="18"/>
      <c r="AN369" s="21"/>
      <c r="AO369" s="21"/>
      <c r="AP369" s="21"/>
      <c r="AQ369" s="22"/>
      <c r="AR369" s="21"/>
      <c r="AS369" s="21"/>
      <c r="AT369" s="21"/>
      <c r="AU369" s="21"/>
      <c r="AV369" s="21"/>
      <c r="AW369" s="21"/>
      <c r="AX369" s="21"/>
    </row>
    <row r="370" spans="1:50" ht="12" customHeight="1">
      <c r="A370" s="17"/>
      <c r="B370" s="18"/>
      <c r="C370" s="18"/>
      <c r="D370" s="6"/>
      <c r="E370" s="6"/>
      <c r="F370" s="18"/>
      <c r="G370" s="18"/>
      <c r="H370" s="18"/>
      <c r="I370" s="21"/>
      <c r="J370" s="18"/>
      <c r="K370" s="18"/>
      <c r="L370" s="17"/>
      <c r="M370" s="18"/>
      <c r="N370" s="18"/>
      <c r="O370" s="18"/>
      <c r="P370" s="18"/>
      <c r="Q370" s="18"/>
      <c r="R370" s="18"/>
      <c r="S370" s="66"/>
      <c r="T370" s="66"/>
      <c r="U370" s="18"/>
      <c r="V370" s="18"/>
      <c r="W370" s="18"/>
      <c r="X370" s="18"/>
      <c r="Y370" s="18"/>
      <c r="Z370" s="18"/>
      <c r="AA370" s="18"/>
      <c r="AB370" s="18"/>
      <c r="AC370" s="18"/>
      <c r="AD370" s="18"/>
      <c r="AE370" s="18"/>
      <c r="AF370" s="18"/>
      <c r="AG370" s="18"/>
      <c r="AH370" s="18"/>
      <c r="AI370" s="18"/>
      <c r="AJ370" s="18"/>
      <c r="AK370" s="18"/>
      <c r="AL370" s="18"/>
      <c r="AM370" s="18"/>
      <c r="AN370" s="21"/>
      <c r="AO370" s="21"/>
      <c r="AP370" s="21"/>
      <c r="AQ370" s="22"/>
      <c r="AR370" s="21"/>
      <c r="AS370" s="21"/>
      <c r="AT370" s="21"/>
      <c r="AU370" s="21"/>
      <c r="AV370" s="21"/>
      <c r="AW370" s="21"/>
      <c r="AX370" s="21"/>
    </row>
    <row r="371" spans="1:50" ht="12" customHeight="1">
      <c r="A371" s="17"/>
      <c r="B371" s="18"/>
      <c r="C371" s="18"/>
      <c r="D371" s="6"/>
      <c r="E371" s="6"/>
      <c r="F371" s="18"/>
      <c r="G371" s="18"/>
      <c r="H371" s="18"/>
      <c r="I371" s="21"/>
      <c r="J371" s="18"/>
      <c r="K371" s="18"/>
      <c r="L371" s="17"/>
      <c r="M371" s="18"/>
      <c r="N371" s="18"/>
      <c r="O371" s="18"/>
      <c r="P371" s="18"/>
      <c r="Q371" s="18"/>
      <c r="R371" s="18"/>
      <c r="S371" s="66"/>
      <c r="T371" s="66"/>
      <c r="U371" s="18"/>
      <c r="V371" s="18"/>
      <c r="W371" s="18"/>
      <c r="X371" s="18"/>
      <c r="Y371" s="18"/>
      <c r="Z371" s="18"/>
      <c r="AA371" s="18"/>
      <c r="AB371" s="18"/>
      <c r="AC371" s="18"/>
      <c r="AD371" s="18"/>
      <c r="AE371" s="18"/>
      <c r="AF371" s="18"/>
      <c r="AG371" s="18"/>
      <c r="AH371" s="18"/>
      <c r="AI371" s="18"/>
      <c r="AJ371" s="18"/>
      <c r="AK371" s="18"/>
      <c r="AL371" s="18"/>
      <c r="AM371" s="18"/>
      <c r="AN371" s="21"/>
      <c r="AO371" s="21"/>
      <c r="AP371" s="21"/>
      <c r="AQ371" s="22"/>
      <c r="AR371" s="21"/>
      <c r="AS371" s="21"/>
      <c r="AT371" s="21"/>
      <c r="AU371" s="21"/>
      <c r="AV371" s="21"/>
      <c r="AW371" s="21"/>
      <c r="AX371" s="21"/>
    </row>
    <row r="372" spans="1:50" ht="12" customHeight="1">
      <c r="A372" s="17"/>
      <c r="B372" s="18"/>
      <c r="C372" s="18"/>
      <c r="D372" s="6"/>
      <c r="E372" s="6"/>
      <c r="F372" s="18"/>
      <c r="G372" s="18"/>
      <c r="H372" s="18"/>
      <c r="I372" s="21"/>
      <c r="J372" s="18"/>
      <c r="K372" s="18"/>
      <c r="L372" s="17"/>
      <c r="M372" s="18"/>
      <c r="N372" s="18"/>
      <c r="O372" s="18"/>
      <c r="P372" s="18"/>
      <c r="Q372" s="18"/>
      <c r="R372" s="18"/>
      <c r="S372" s="66"/>
      <c r="T372" s="66"/>
      <c r="U372" s="18"/>
      <c r="V372" s="18"/>
      <c r="W372" s="18"/>
      <c r="X372" s="18"/>
      <c r="Y372" s="18"/>
      <c r="Z372" s="18"/>
      <c r="AA372" s="18"/>
      <c r="AB372" s="18"/>
      <c r="AC372" s="18"/>
      <c r="AD372" s="18"/>
      <c r="AE372" s="18"/>
      <c r="AF372" s="18"/>
      <c r="AG372" s="18"/>
      <c r="AH372" s="18"/>
      <c r="AI372" s="18"/>
      <c r="AJ372" s="18"/>
      <c r="AK372" s="18"/>
      <c r="AL372" s="18"/>
      <c r="AM372" s="18"/>
      <c r="AN372" s="21"/>
      <c r="AO372" s="21"/>
      <c r="AP372" s="21"/>
      <c r="AQ372" s="22"/>
      <c r="AR372" s="21"/>
      <c r="AS372" s="21"/>
      <c r="AT372" s="21"/>
      <c r="AU372" s="21"/>
      <c r="AV372" s="21"/>
      <c r="AW372" s="21"/>
      <c r="AX372" s="21"/>
    </row>
    <row r="373" spans="1:50" ht="12" customHeight="1">
      <c r="A373" s="17"/>
      <c r="B373" s="18"/>
      <c r="C373" s="18"/>
      <c r="D373" s="6"/>
      <c r="E373" s="6"/>
      <c r="F373" s="18"/>
      <c r="G373" s="18"/>
      <c r="H373" s="18"/>
      <c r="I373" s="21"/>
      <c r="J373" s="18"/>
      <c r="K373" s="18"/>
      <c r="L373" s="17"/>
      <c r="M373" s="18"/>
      <c r="N373" s="18"/>
      <c r="O373" s="18"/>
      <c r="P373" s="18"/>
      <c r="Q373" s="18"/>
      <c r="R373" s="18"/>
      <c r="S373" s="66"/>
      <c r="T373" s="66"/>
      <c r="U373" s="18"/>
      <c r="V373" s="18"/>
      <c r="W373" s="18"/>
      <c r="X373" s="18"/>
      <c r="Y373" s="18"/>
      <c r="Z373" s="18"/>
      <c r="AA373" s="18"/>
      <c r="AB373" s="18"/>
      <c r="AC373" s="18"/>
      <c r="AD373" s="18"/>
      <c r="AE373" s="18"/>
      <c r="AF373" s="18"/>
      <c r="AG373" s="18"/>
      <c r="AH373" s="18"/>
      <c r="AI373" s="18"/>
      <c r="AJ373" s="18"/>
      <c r="AK373" s="18"/>
      <c r="AL373" s="18"/>
      <c r="AM373" s="18"/>
      <c r="AN373" s="21"/>
      <c r="AO373" s="21"/>
      <c r="AP373" s="21"/>
      <c r="AQ373" s="22"/>
      <c r="AR373" s="21"/>
      <c r="AS373" s="21"/>
      <c r="AT373" s="21"/>
      <c r="AU373" s="21"/>
      <c r="AV373" s="21"/>
      <c r="AW373" s="21"/>
      <c r="AX373" s="21"/>
    </row>
    <row r="374" spans="1:50" ht="15.75" customHeight="1">
      <c r="D374" s="67"/>
      <c r="E374" s="67"/>
      <c r="AP374" s="68"/>
      <c r="AQ374" s="68"/>
      <c r="AR374" s="68"/>
      <c r="AS374" s="68"/>
      <c r="AT374" s="68"/>
      <c r="AU374" s="68"/>
      <c r="AV374" s="68"/>
      <c r="AW374" s="68"/>
      <c r="AX374" s="68"/>
    </row>
    <row r="375" spans="1:50" ht="15.75" customHeight="1">
      <c r="D375" s="67"/>
      <c r="E375" s="67"/>
      <c r="AP375" s="68"/>
      <c r="AQ375" s="68"/>
      <c r="AR375" s="68"/>
      <c r="AS375" s="68"/>
      <c r="AT375" s="68"/>
      <c r="AU375" s="68"/>
      <c r="AV375" s="68"/>
      <c r="AW375" s="68"/>
      <c r="AX375" s="68"/>
    </row>
    <row r="376" spans="1:50" ht="15.75" customHeight="1">
      <c r="D376" s="67"/>
      <c r="E376" s="67"/>
      <c r="AP376" s="68"/>
      <c r="AQ376" s="68"/>
      <c r="AR376" s="68"/>
      <c r="AS376" s="68"/>
      <c r="AT376" s="68"/>
      <c r="AU376" s="68"/>
      <c r="AV376" s="68"/>
      <c r="AW376" s="68"/>
      <c r="AX376" s="68"/>
    </row>
    <row r="377" spans="1:50" ht="15.75" customHeight="1">
      <c r="D377" s="67"/>
      <c r="E377" s="67"/>
      <c r="AP377" s="68"/>
      <c r="AQ377" s="68"/>
      <c r="AR377" s="68"/>
      <c r="AS377" s="68"/>
      <c r="AT377" s="68"/>
      <c r="AU377" s="68"/>
      <c r="AV377" s="68"/>
      <c r="AW377" s="68"/>
      <c r="AX377" s="68"/>
    </row>
    <row r="378" spans="1:50" ht="15.75" customHeight="1">
      <c r="D378" s="67"/>
      <c r="E378" s="67"/>
      <c r="AP378" s="68"/>
      <c r="AQ378" s="68"/>
      <c r="AR378" s="68"/>
      <c r="AS378" s="68"/>
      <c r="AT378" s="68"/>
      <c r="AU378" s="68"/>
      <c r="AV378" s="68"/>
      <c r="AW378" s="68"/>
      <c r="AX378" s="68"/>
    </row>
    <row r="379" spans="1:50" ht="15.75" customHeight="1">
      <c r="D379" s="67"/>
      <c r="E379" s="67"/>
      <c r="AP379" s="68"/>
      <c r="AQ379" s="68"/>
      <c r="AR379" s="68"/>
      <c r="AS379" s="68"/>
      <c r="AT379" s="68"/>
      <c r="AU379" s="68"/>
      <c r="AV379" s="68"/>
      <c r="AW379" s="68"/>
      <c r="AX379" s="68"/>
    </row>
    <row r="380" spans="1:50" ht="15.75" customHeight="1">
      <c r="D380" s="67"/>
      <c r="E380" s="67"/>
      <c r="AP380" s="68"/>
      <c r="AQ380" s="68"/>
      <c r="AR380" s="68"/>
      <c r="AS380" s="68"/>
      <c r="AT380" s="68"/>
      <c r="AU380" s="68"/>
      <c r="AV380" s="68"/>
      <c r="AW380" s="68"/>
      <c r="AX380" s="68"/>
    </row>
    <row r="381" spans="1:50" ht="15.75" customHeight="1">
      <c r="D381" s="67"/>
      <c r="E381" s="67"/>
      <c r="AP381" s="68"/>
      <c r="AQ381" s="68"/>
      <c r="AR381" s="68"/>
      <c r="AS381" s="68"/>
      <c r="AT381" s="68"/>
      <c r="AU381" s="68"/>
      <c r="AV381" s="68"/>
      <c r="AW381" s="68"/>
      <c r="AX381" s="68"/>
    </row>
    <row r="382" spans="1:50" ht="15.75" customHeight="1">
      <c r="D382" s="67"/>
      <c r="E382" s="67"/>
      <c r="AP382" s="68"/>
      <c r="AQ382" s="68"/>
      <c r="AR382" s="68"/>
      <c r="AS382" s="68"/>
      <c r="AT382" s="68"/>
      <c r="AU382" s="68"/>
      <c r="AV382" s="68"/>
      <c r="AW382" s="68"/>
      <c r="AX382" s="68"/>
    </row>
    <row r="383" spans="1:50" ht="15.75" customHeight="1">
      <c r="D383" s="67"/>
      <c r="E383" s="67"/>
      <c r="AP383" s="68"/>
      <c r="AQ383" s="68"/>
      <c r="AR383" s="68"/>
      <c r="AS383" s="68"/>
      <c r="AT383" s="68"/>
      <c r="AU383" s="68"/>
      <c r="AV383" s="68"/>
      <c r="AW383" s="68"/>
      <c r="AX383" s="68"/>
    </row>
    <row r="384" spans="1:50" ht="15.75" customHeight="1">
      <c r="D384" s="67"/>
      <c r="E384" s="67"/>
      <c r="AP384" s="68"/>
      <c r="AQ384" s="68"/>
      <c r="AR384" s="68"/>
      <c r="AS384" s="68"/>
      <c r="AT384" s="68"/>
      <c r="AU384" s="68"/>
      <c r="AV384" s="68"/>
      <c r="AW384" s="68"/>
      <c r="AX384" s="68"/>
    </row>
    <row r="385" spans="4:50" ht="15.75" customHeight="1">
      <c r="D385" s="67"/>
      <c r="E385" s="67"/>
      <c r="AP385" s="68"/>
      <c r="AQ385" s="68"/>
      <c r="AR385" s="68"/>
      <c r="AS385" s="68"/>
      <c r="AT385" s="68"/>
      <c r="AU385" s="68"/>
      <c r="AV385" s="68"/>
      <c r="AW385" s="68"/>
      <c r="AX385" s="68"/>
    </row>
    <row r="386" spans="4:50" ht="15.75" customHeight="1">
      <c r="D386" s="67"/>
      <c r="E386" s="67"/>
      <c r="AP386" s="68"/>
      <c r="AQ386" s="68"/>
      <c r="AR386" s="68"/>
      <c r="AS386" s="68"/>
      <c r="AT386" s="68"/>
      <c r="AU386" s="68"/>
      <c r="AV386" s="68"/>
      <c r="AW386" s="68"/>
      <c r="AX386" s="68"/>
    </row>
    <row r="387" spans="4:50" ht="15.75" customHeight="1">
      <c r="D387" s="67"/>
      <c r="E387" s="67"/>
      <c r="AP387" s="68"/>
      <c r="AQ387" s="68"/>
      <c r="AR387" s="68"/>
      <c r="AS387" s="68"/>
      <c r="AT387" s="68"/>
      <c r="AU387" s="68"/>
      <c r="AV387" s="68"/>
      <c r="AW387" s="68"/>
      <c r="AX387" s="68"/>
    </row>
    <row r="388" spans="4:50" ht="15.75" customHeight="1">
      <c r="D388" s="67"/>
      <c r="E388" s="67"/>
      <c r="AP388" s="68"/>
      <c r="AQ388" s="68"/>
      <c r="AR388" s="68"/>
      <c r="AS388" s="68"/>
      <c r="AT388" s="68"/>
      <c r="AU388" s="68"/>
      <c r="AV388" s="68"/>
      <c r="AW388" s="68"/>
      <c r="AX388" s="68"/>
    </row>
    <row r="389" spans="4:50" ht="15.75" customHeight="1">
      <c r="D389" s="67"/>
      <c r="E389" s="67"/>
      <c r="AP389" s="68"/>
      <c r="AQ389" s="68"/>
      <c r="AR389" s="68"/>
      <c r="AS389" s="68"/>
      <c r="AT389" s="68"/>
      <c r="AU389" s="68"/>
      <c r="AV389" s="68"/>
      <c r="AW389" s="68"/>
      <c r="AX389" s="68"/>
    </row>
    <row r="390" spans="4:50" ht="15.75" customHeight="1">
      <c r="D390" s="67"/>
      <c r="E390" s="67"/>
      <c r="AP390" s="68"/>
      <c r="AQ390" s="68"/>
      <c r="AR390" s="68"/>
      <c r="AS390" s="68"/>
      <c r="AT390" s="68"/>
      <c r="AU390" s="68"/>
      <c r="AV390" s="68"/>
      <c r="AW390" s="68"/>
      <c r="AX390" s="68"/>
    </row>
    <row r="391" spans="4:50" ht="15.75" customHeight="1">
      <c r="D391" s="67"/>
      <c r="E391" s="67"/>
      <c r="AP391" s="68"/>
      <c r="AQ391" s="68"/>
      <c r="AR391" s="68"/>
      <c r="AS391" s="68"/>
      <c r="AT391" s="68"/>
      <c r="AU391" s="68"/>
      <c r="AV391" s="68"/>
      <c r="AW391" s="68"/>
      <c r="AX391" s="68"/>
    </row>
    <row r="392" spans="4:50" ht="15.75" customHeight="1">
      <c r="D392" s="67"/>
      <c r="E392" s="67"/>
      <c r="AP392" s="68"/>
      <c r="AQ392" s="68"/>
      <c r="AR392" s="68"/>
      <c r="AS392" s="68"/>
      <c r="AT392" s="68"/>
      <c r="AU392" s="68"/>
      <c r="AV392" s="68"/>
      <c r="AW392" s="68"/>
      <c r="AX392" s="68"/>
    </row>
    <row r="393" spans="4:50" ht="15.75" customHeight="1">
      <c r="D393" s="67"/>
      <c r="E393" s="67"/>
      <c r="AP393" s="68"/>
      <c r="AQ393" s="68"/>
      <c r="AR393" s="68"/>
      <c r="AS393" s="68"/>
      <c r="AT393" s="68"/>
      <c r="AU393" s="68"/>
      <c r="AV393" s="68"/>
      <c r="AW393" s="68"/>
      <c r="AX393" s="68"/>
    </row>
    <row r="394" spans="4:50" ht="15.75" customHeight="1">
      <c r="D394" s="67"/>
      <c r="E394" s="67"/>
      <c r="AP394" s="68"/>
      <c r="AQ394" s="68"/>
      <c r="AR394" s="68"/>
      <c r="AS394" s="68"/>
      <c r="AT394" s="68"/>
      <c r="AU394" s="68"/>
      <c r="AV394" s="68"/>
      <c r="AW394" s="68"/>
      <c r="AX394" s="68"/>
    </row>
    <row r="395" spans="4:50" ht="15.75" customHeight="1">
      <c r="D395" s="67"/>
      <c r="E395" s="67"/>
      <c r="AP395" s="68"/>
      <c r="AQ395" s="68"/>
      <c r="AR395" s="68"/>
      <c r="AS395" s="68"/>
      <c r="AT395" s="68"/>
      <c r="AU395" s="68"/>
      <c r="AV395" s="68"/>
      <c r="AW395" s="68"/>
      <c r="AX395" s="68"/>
    </row>
    <row r="396" spans="4:50" ht="15.75" customHeight="1">
      <c r="D396" s="67"/>
      <c r="E396" s="67"/>
      <c r="AP396" s="68"/>
      <c r="AQ396" s="68"/>
      <c r="AR396" s="68"/>
      <c r="AS396" s="68"/>
      <c r="AT396" s="68"/>
      <c r="AU396" s="68"/>
      <c r="AV396" s="68"/>
      <c r="AW396" s="68"/>
      <c r="AX396" s="68"/>
    </row>
    <row r="397" spans="4:50" ht="15.75" customHeight="1">
      <c r="D397" s="67"/>
      <c r="E397" s="67"/>
      <c r="AP397" s="68"/>
      <c r="AQ397" s="68"/>
      <c r="AR397" s="68"/>
      <c r="AS397" s="68"/>
      <c r="AT397" s="68"/>
      <c r="AU397" s="68"/>
      <c r="AV397" s="68"/>
      <c r="AW397" s="68"/>
      <c r="AX397" s="68"/>
    </row>
    <row r="398" spans="4:50" ht="15.75" customHeight="1">
      <c r="D398" s="67"/>
      <c r="E398" s="67"/>
      <c r="AP398" s="68"/>
      <c r="AQ398" s="68"/>
      <c r="AR398" s="68"/>
      <c r="AS398" s="68"/>
      <c r="AT398" s="68"/>
      <c r="AU398" s="68"/>
      <c r="AV398" s="68"/>
      <c r="AW398" s="68"/>
      <c r="AX398" s="68"/>
    </row>
    <row r="399" spans="4:50" ht="15.75" customHeight="1">
      <c r="D399" s="67"/>
      <c r="E399" s="67"/>
      <c r="AP399" s="68"/>
      <c r="AQ399" s="68"/>
      <c r="AR399" s="68"/>
      <c r="AS399" s="68"/>
      <c r="AT399" s="68"/>
      <c r="AU399" s="68"/>
      <c r="AV399" s="68"/>
      <c r="AW399" s="68"/>
      <c r="AX399" s="68"/>
    </row>
    <row r="400" spans="4:50" ht="15.75" customHeight="1">
      <c r="D400" s="67"/>
      <c r="E400" s="67"/>
      <c r="AP400" s="68"/>
      <c r="AQ400" s="68"/>
      <c r="AR400" s="68"/>
      <c r="AS400" s="68"/>
      <c r="AT400" s="68"/>
      <c r="AU400" s="68"/>
      <c r="AV400" s="68"/>
      <c r="AW400" s="68"/>
      <c r="AX400" s="68"/>
    </row>
    <row r="401" spans="4:50" ht="15.75" customHeight="1">
      <c r="D401" s="67"/>
      <c r="E401" s="67"/>
      <c r="AP401" s="68"/>
      <c r="AQ401" s="68"/>
      <c r="AR401" s="68"/>
      <c r="AS401" s="68"/>
      <c r="AT401" s="68"/>
      <c r="AU401" s="68"/>
      <c r="AV401" s="68"/>
      <c r="AW401" s="68"/>
      <c r="AX401" s="68"/>
    </row>
    <row r="402" spans="4:50" ht="15.75" customHeight="1">
      <c r="D402" s="67"/>
      <c r="E402" s="67"/>
      <c r="AP402" s="68"/>
      <c r="AQ402" s="68"/>
      <c r="AR402" s="68"/>
      <c r="AS402" s="68"/>
      <c r="AT402" s="68"/>
      <c r="AU402" s="68"/>
      <c r="AV402" s="68"/>
      <c r="AW402" s="68"/>
      <c r="AX402" s="68"/>
    </row>
    <row r="403" spans="4:50" ht="15.75" customHeight="1">
      <c r="D403" s="67"/>
      <c r="E403" s="67"/>
      <c r="AP403" s="68"/>
      <c r="AQ403" s="68"/>
      <c r="AR403" s="68"/>
      <c r="AS403" s="68"/>
      <c r="AT403" s="68"/>
      <c r="AU403" s="68"/>
      <c r="AV403" s="68"/>
      <c r="AW403" s="68"/>
      <c r="AX403" s="68"/>
    </row>
    <row r="404" spans="4:50" ht="15.75" customHeight="1">
      <c r="D404" s="67"/>
      <c r="E404" s="67"/>
      <c r="AP404" s="68"/>
      <c r="AQ404" s="68"/>
      <c r="AR404" s="68"/>
      <c r="AS404" s="68"/>
      <c r="AT404" s="68"/>
      <c r="AU404" s="68"/>
      <c r="AV404" s="68"/>
      <c r="AW404" s="68"/>
      <c r="AX404" s="68"/>
    </row>
    <row r="405" spans="4:50" ht="15.75" customHeight="1">
      <c r="D405" s="67"/>
      <c r="E405" s="67"/>
      <c r="AP405" s="68"/>
      <c r="AQ405" s="68"/>
      <c r="AR405" s="68"/>
      <c r="AS405" s="68"/>
      <c r="AT405" s="68"/>
      <c r="AU405" s="68"/>
      <c r="AV405" s="68"/>
      <c r="AW405" s="68"/>
      <c r="AX405" s="68"/>
    </row>
    <row r="406" spans="4:50" ht="15.75" customHeight="1">
      <c r="D406" s="67"/>
      <c r="E406" s="67"/>
      <c r="AP406" s="68"/>
      <c r="AQ406" s="68"/>
      <c r="AR406" s="68"/>
      <c r="AS406" s="68"/>
      <c r="AT406" s="68"/>
      <c r="AU406" s="68"/>
      <c r="AV406" s="68"/>
      <c r="AW406" s="68"/>
      <c r="AX406" s="68"/>
    </row>
    <row r="407" spans="4:50" ht="15.75" customHeight="1">
      <c r="D407" s="67"/>
      <c r="E407" s="67"/>
      <c r="AP407" s="68"/>
      <c r="AQ407" s="68"/>
      <c r="AR407" s="68"/>
      <c r="AS407" s="68"/>
      <c r="AT407" s="68"/>
      <c r="AU407" s="68"/>
      <c r="AV407" s="68"/>
      <c r="AW407" s="68"/>
      <c r="AX407" s="68"/>
    </row>
    <row r="408" spans="4:50" ht="15.75" customHeight="1">
      <c r="D408" s="67"/>
      <c r="E408" s="67"/>
      <c r="AP408" s="68"/>
      <c r="AQ408" s="68"/>
      <c r="AR408" s="68"/>
      <c r="AS408" s="68"/>
      <c r="AT408" s="68"/>
      <c r="AU408" s="68"/>
      <c r="AV408" s="68"/>
      <c r="AW408" s="68"/>
      <c r="AX408" s="68"/>
    </row>
    <row r="409" spans="4:50" ht="15.75" customHeight="1">
      <c r="D409" s="67"/>
      <c r="E409" s="67"/>
      <c r="AP409" s="68"/>
      <c r="AQ409" s="68"/>
      <c r="AR409" s="68"/>
      <c r="AS409" s="68"/>
      <c r="AT409" s="68"/>
      <c r="AU409" s="68"/>
      <c r="AV409" s="68"/>
      <c r="AW409" s="68"/>
      <c r="AX409" s="68"/>
    </row>
    <row r="410" spans="4:50" ht="15.75" customHeight="1">
      <c r="D410" s="67"/>
      <c r="E410" s="67"/>
      <c r="AP410" s="68"/>
      <c r="AQ410" s="68"/>
      <c r="AR410" s="68"/>
      <c r="AS410" s="68"/>
      <c r="AT410" s="68"/>
      <c r="AU410" s="68"/>
      <c r="AV410" s="68"/>
      <c r="AW410" s="68"/>
      <c r="AX410" s="68"/>
    </row>
    <row r="411" spans="4:50" ht="15.75" customHeight="1">
      <c r="D411" s="67"/>
      <c r="E411" s="67"/>
      <c r="AP411" s="68"/>
      <c r="AQ411" s="68"/>
      <c r="AR411" s="68"/>
      <c r="AS411" s="68"/>
      <c r="AT411" s="68"/>
      <c r="AU411" s="68"/>
      <c r="AV411" s="68"/>
      <c r="AW411" s="68"/>
      <c r="AX411" s="68"/>
    </row>
    <row r="412" spans="4:50" ht="15.75" customHeight="1">
      <c r="D412" s="67"/>
      <c r="E412" s="67"/>
      <c r="AP412" s="68"/>
      <c r="AQ412" s="68"/>
      <c r="AR412" s="68"/>
      <c r="AS412" s="68"/>
      <c r="AT412" s="68"/>
      <c r="AU412" s="68"/>
      <c r="AV412" s="68"/>
      <c r="AW412" s="68"/>
      <c r="AX412" s="68"/>
    </row>
    <row r="413" spans="4:50" ht="15.75" customHeight="1">
      <c r="D413" s="67"/>
      <c r="E413" s="67"/>
      <c r="AP413" s="68"/>
      <c r="AQ413" s="68"/>
      <c r="AR413" s="68"/>
      <c r="AS413" s="68"/>
      <c r="AT413" s="68"/>
      <c r="AU413" s="68"/>
      <c r="AV413" s="68"/>
      <c r="AW413" s="68"/>
      <c r="AX413" s="68"/>
    </row>
    <row r="414" spans="4:50" ht="15.75" customHeight="1">
      <c r="D414" s="67"/>
      <c r="E414" s="67"/>
      <c r="AP414" s="68"/>
      <c r="AQ414" s="68"/>
      <c r="AR414" s="68"/>
      <c r="AS414" s="68"/>
      <c r="AT414" s="68"/>
      <c r="AU414" s="68"/>
      <c r="AV414" s="68"/>
      <c r="AW414" s="68"/>
      <c r="AX414" s="68"/>
    </row>
    <row r="415" spans="4:50" ht="15.75" customHeight="1">
      <c r="D415" s="67"/>
      <c r="E415" s="67"/>
      <c r="AP415" s="68"/>
      <c r="AQ415" s="68"/>
      <c r="AR415" s="68"/>
      <c r="AS415" s="68"/>
      <c r="AT415" s="68"/>
      <c r="AU415" s="68"/>
      <c r="AV415" s="68"/>
      <c r="AW415" s="68"/>
      <c r="AX415" s="68"/>
    </row>
    <row r="416" spans="4:50" ht="15.75" customHeight="1">
      <c r="D416" s="67"/>
      <c r="E416" s="67"/>
      <c r="AP416" s="68"/>
      <c r="AQ416" s="68"/>
      <c r="AR416" s="68"/>
      <c r="AS416" s="68"/>
      <c r="AT416" s="68"/>
      <c r="AU416" s="68"/>
      <c r="AV416" s="68"/>
      <c r="AW416" s="68"/>
      <c r="AX416" s="68"/>
    </row>
    <row r="417" spans="4:50" ht="15.75" customHeight="1">
      <c r="D417" s="67"/>
      <c r="E417" s="67"/>
      <c r="AP417" s="68"/>
      <c r="AQ417" s="68"/>
      <c r="AR417" s="68"/>
      <c r="AS417" s="68"/>
      <c r="AT417" s="68"/>
      <c r="AU417" s="68"/>
      <c r="AV417" s="68"/>
      <c r="AW417" s="68"/>
      <c r="AX417" s="68"/>
    </row>
    <row r="418" spans="4:50" ht="15.75" customHeight="1">
      <c r="D418" s="67"/>
      <c r="E418" s="67"/>
      <c r="AP418" s="68"/>
      <c r="AQ418" s="68"/>
      <c r="AR418" s="68"/>
      <c r="AS418" s="68"/>
      <c r="AT418" s="68"/>
      <c r="AU418" s="68"/>
      <c r="AV418" s="68"/>
      <c r="AW418" s="68"/>
      <c r="AX418" s="68"/>
    </row>
    <row r="419" spans="4:50" ht="15.75" customHeight="1">
      <c r="D419" s="67"/>
      <c r="E419" s="67"/>
      <c r="AP419" s="68"/>
      <c r="AQ419" s="68"/>
      <c r="AR419" s="68"/>
      <c r="AS419" s="68"/>
      <c r="AT419" s="68"/>
      <c r="AU419" s="68"/>
      <c r="AV419" s="68"/>
      <c r="AW419" s="68"/>
      <c r="AX419" s="68"/>
    </row>
    <row r="420" spans="4:50" ht="15.75" customHeight="1">
      <c r="D420" s="67"/>
      <c r="E420" s="67"/>
      <c r="AP420" s="68"/>
      <c r="AQ420" s="68"/>
      <c r="AR420" s="68"/>
      <c r="AS420" s="68"/>
      <c r="AT420" s="68"/>
      <c r="AU420" s="68"/>
      <c r="AV420" s="68"/>
      <c r="AW420" s="68"/>
      <c r="AX420" s="68"/>
    </row>
    <row r="421" spans="4:50" ht="15.75" customHeight="1">
      <c r="D421" s="67"/>
      <c r="E421" s="67"/>
      <c r="AP421" s="68"/>
      <c r="AQ421" s="68"/>
      <c r="AR421" s="68"/>
      <c r="AS421" s="68"/>
      <c r="AT421" s="68"/>
      <c r="AU421" s="68"/>
      <c r="AV421" s="68"/>
      <c r="AW421" s="68"/>
      <c r="AX421" s="68"/>
    </row>
    <row r="422" spans="4:50" ht="15.75" customHeight="1">
      <c r="D422" s="67"/>
      <c r="E422" s="67"/>
      <c r="AP422" s="68"/>
      <c r="AQ422" s="68"/>
      <c r="AR422" s="68"/>
      <c r="AS422" s="68"/>
      <c r="AT422" s="68"/>
      <c r="AU422" s="68"/>
      <c r="AV422" s="68"/>
      <c r="AW422" s="68"/>
      <c r="AX422" s="68"/>
    </row>
    <row r="423" spans="4:50" ht="15.75" customHeight="1">
      <c r="D423" s="67"/>
      <c r="E423" s="67"/>
      <c r="AP423" s="68"/>
      <c r="AQ423" s="68"/>
      <c r="AR423" s="68"/>
      <c r="AS423" s="68"/>
      <c r="AT423" s="68"/>
      <c r="AU423" s="68"/>
      <c r="AV423" s="68"/>
      <c r="AW423" s="68"/>
      <c r="AX423" s="68"/>
    </row>
    <row r="424" spans="4:50" ht="15.75" customHeight="1">
      <c r="D424" s="67"/>
      <c r="E424" s="67"/>
      <c r="AP424" s="68"/>
      <c r="AQ424" s="68"/>
      <c r="AR424" s="68"/>
      <c r="AS424" s="68"/>
      <c r="AT424" s="68"/>
      <c r="AU424" s="68"/>
      <c r="AV424" s="68"/>
      <c r="AW424" s="68"/>
      <c r="AX424" s="68"/>
    </row>
    <row r="425" spans="4:50" ht="15.75" customHeight="1">
      <c r="D425" s="67"/>
      <c r="E425" s="67"/>
      <c r="AP425" s="68"/>
      <c r="AQ425" s="68"/>
      <c r="AR425" s="68"/>
      <c r="AS425" s="68"/>
      <c r="AT425" s="68"/>
      <c r="AU425" s="68"/>
      <c r="AV425" s="68"/>
      <c r="AW425" s="68"/>
      <c r="AX425" s="68"/>
    </row>
    <row r="426" spans="4:50" ht="15.75" customHeight="1">
      <c r="D426" s="67"/>
      <c r="E426" s="67"/>
      <c r="AP426" s="68"/>
      <c r="AQ426" s="68"/>
      <c r="AR426" s="68"/>
      <c r="AS426" s="68"/>
      <c r="AT426" s="68"/>
      <c r="AU426" s="68"/>
      <c r="AV426" s="68"/>
      <c r="AW426" s="68"/>
      <c r="AX426" s="68"/>
    </row>
    <row r="427" spans="4:50" ht="15.75" customHeight="1">
      <c r="D427" s="67"/>
      <c r="E427" s="67"/>
      <c r="AP427" s="68"/>
      <c r="AQ427" s="68"/>
      <c r="AR427" s="68"/>
      <c r="AS427" s="68"/>
      <c r="AT427" s="68"/>
      <c r="AU427" s="68"/>
      <c r="AV427" s="68"/>
      <c r="AW427" s="68"/>
      <c r="AX427" s="68"/>
    </row>
    <row r="428" spans="4:50" ht="15.75" customHeight="1">
      <c r="D428" s="67"/>
      <c r="E428" s="67"/>
      <c r="AP428" s="68"/>
      <c r="AQ428" s="68"/>
      <c r="AR428" s="68"/>
      <c r="AS428" s="68"/>
      <c r="AT428" s="68"/>
      <c r="AU428" s="68"/>
      <c r="AV428" s="68"/>
      <c r="AW428" s="68"/>
      <c r="AX428" s="68"/>
    </row>
    <row r="429" spans="4:50" ht="15.75" customHeight="1">
      <c r="D429" s="67"/>
      <c r="E429" s="67"/>
      <c r="AP429" s="68"/>
      <c r="AQ429" s="68"/>
      <c r="AR429" s="68"/>
      <c r="AS429" s="68"/>
      <c r="AT429" s="68"/>
      <c r="AU429" s="68"/>
      <c r="AV429" s="68"/>
      <c r="AW429" s="68"/>
      <c r="AX429" s="68"/>
    </row>
    <row r="430" spans="4:50" ht="15.75" customHeight="1">
      <c r="D430" s="67"/>
      <c r="E430" s="67"/>
      <c r="AP430" s="68"/>
      <c r="AQ430" s="68"/>
      <c r="AR430" s="68"/>
      <c r="AS430" s="68"/>
      <c r="AT430" s="68"/>
      <c r="AU430" s="68"/>
      <c r="AV430" s="68"/>
      <c r="AW430" s="68"/>
      <c r="AX430" s="68"/>
    </row>
    <row r="431" spans="4:50" ht="15.75" customHeight="1">
      <c r="D431" s="67"/>
      <c r="E431" s="67"/>
      <c r="AP431" s="68"/>
      <c r="AQ431" s="68"/>
      <c r="AR431" s="68"/>
      <c r="AS431" s="68"/>
      <c r="AT431" s="68"/>
      <c r="AU431" s="68"/>
      <c r="AV431" s="68"/>
      <c r="AW431" s="68"/>
      <c r="AX431" s="68"/>
    </row>
    <row r="432" spans="4:50" ht="15.75" customHeight="1">
      <c r="D432" s="67"/>
      <c r="E432" s="67"/>
      <c r="AP432" s="68"/>
      <c r="AQ432" s="68"/>
      <c r="AR432" s="68"/>
      <c r="AS432" s="68"/>
      <c r="AT432" s="68"/>
      <c r="AU432" s="68"/>
      <c r="AV432" s="68"/>
      <c r="AW432" s="68"/>
      <c r="AX432" s="68"/>
    </row>
    <row r="433" spans="4:50" ht="15.75" customHeight="1">
      <c r="D433" s="67"/>
      <c r="E433" s="67"/>
      <c r="AP433" s="68"/>
      <c r="AQ433" s="68"/>
      <c r="AR433" s="68"/>
      <c r="AS433" s="68"/>
      <c r="AT433" s="68"/>
      <c r="AU433" s="68"/>
      <c r="AV433" s="68"/>
      <c r="AW433" s="68"/>
      <c r="AX433" s="68"/>
    </row>
    <row r="434" spans="4:50" ht="15.75" customHeight="1">
      <c r="D434" s="67"/>
      <c r="E434" s="67"/>
      <c r="AP434" s="68"/>
      <c r="AQ434" s="68"/>
      <c r="AR434" s="68"/>
      <c r="AS434" s="68"/>
      <c r="AT434" s="68"/>
      <c r="AU434" s="68"/>
      <c r="AV434" s="68"/>
      <c r="AW434" s="68"/>
      <c r="AX434" s="68"/>
    </row>
    <row r="435" spans="4:50" ht="15.75" customHeight="1">
      <c r="D435" s="67"/>
      <c r="E435" s="67"/>
      <c r="AP435" s="68"/>
      <c r="AQ435" s="68"/>
      <c r="AR435" s="68"/>
      <c r="AS435" s="68"/>
      <c r="AT435" s="68"/>
      <c r="AU435" s="68"/>
      <c r="AV435" s="68"/>
      <c r="AW435" s="68"/>
      <c r="AX435" s="68"/>
    </row>
    <row r="436" spans="4:50" ht="15.75" customHeight="1">
      <c r="D436" s="67"/>
      <c r="E436" s="67"/>
      <c r="AP436" s="68"/>
      <c r="AQ436" s="68"/>
      <c r="AR436" s="68"/>
      <c r="AS436" s="68"/>
      <c r="AT436" s="68"/>
      <c r="AU436" s="68"/>
      <c r="AV436" s="68"/>
      <c r="AW436" s="68"/>
      <c r="AX436" s="68"/>
    </row>
    <row r="437" spans="4:50" ht="15.75" customHeight="1">
      <c r="D437" s="67"/>
      <c r="E437" s="67"/>
      <c r="AP437" s="68"/>
      <c r="AQ437" s="68"/>
      <c r="AR437" s="68"/>
      <c r="AS437" s="68"/>
      <c r="AT437" s="68"/>
      <c r="AU437" s="68"/>
      <c r="AV437" s="68"/>
      <c r="AW437" s="68"/>
      <c r="AX437" s="68"/>
    </row>
    <row r="438" spans="4:50" ht="15.75" customHeight="1">
      <c r="D438" s="67"/>
      <c r="E438" s="67"/>
      <c r="AP438" s="68"/>
      <c r="AQ438" s="68"/>
      <c r="AR438" s="68"/>
      <c r="AS438" s="68"/>
      <c r="AT438" s="68"/>
      <c r="AU438" s="68"/>
      <c r="AV438" s="68"/>
      <c r="AW438" s="68"/>
      <c r="AX438" s="68"/>
    </row>
    <row r="439" spans="4:50" ht="15.75" customHeight="1">
      <c r="D439" s="67"/>
      <c r="E439" s="67"/>
      <c r="AP439" s="68"/>
      <c r="AQ439" s="68"/>
      <c r="AR439" s="68"/>
      <c r="AS439" s="68"/>
      <c r="AT439" s="68"/>
      <c r="AU439" s="68"/>
      <c r="AV439" s="68"/>
      <c r="AW439" s="68"/>
      <c r="AX439" s="68"/>
    </row>
    <row r="440" spans="4:50" ht="15.75" customHeight="1">
      <c r="D440" s="67"/>
      <c r="E440" s="67"/>
      <c r="AP440" s="68"/>
      <c r="AQ440" s="68"/>
      <c r="AR440" s="68"/>
      <c r="AS440" s="68"/>
      <c r="AT440" s="68"/>
      <c r="AU440" s="68"/>
      <c r="AV440" s="68"/>
      <c r="AW440" s="68"/>
      <c r="AX440" s="68"/>
    </row>
    <row r="441" spans="4:50" ht="15.75" customHeight="1">
      <c r="D441" s="67"/>
      <c r="E441" s="67"/>
      <c r="AP441" s="68"/>
      <c r="AQ441" s="68"/>
      <c r="AR441" s="68"/>
      <c r="AS441" s="68"/>
      <c r="AT441" s="68"/>
      <c r="AU441" s="68"/>
      <c r="AV441" s="68"/>
      <c r="AW441" s="68"/>
      <c r="AX441" s="68"/>
    </row>
    <row r="442" spans="4:50" ht="15.75" customHeight="1">
      <c r="D442" s="67"/>
      <c r="E442" s="67"/>
      <c r="AP442" s="68"/>
      <c r="AQ442" s="68"/>
      <c r="AR442" s="68"/>
      <c r="AS442" s="68"/>
      <c r="AT442" s="68"/>
      <c r="AU442" s="68"/>
      <c r="AV442" s="68"/>
      <c r="AW442" s="68"/>
      <c r="AX442" s="68"/>
    </row>
    <row r="443" spans="4:50" ht="15.75" customHeight="1">
      <c r="D443" s="67"/>
      <c r="E443" s="67"/>
      <c r="AP443" s="68"/>
      <c r="AQ443" s="68"/>
      <c r="AR443" s="68"/>
      <c r="AS443" s="68"/>
      <c r="AT443" s="68"/>
      <c r="AU443" s="68"/>
      <c r="AV443" s="68"/>
      <c r="AW443" s="68"/>
      <c r="AX443" s="68"/>
    </row>
    <row r="444" spans="4:50" ht="15.75" customHeight="1">
      <c r="D444" s="67"/>
      <c r="E444" s="67"/>
      <c r="AP444" s="68"/>
      <c r="AQ444" s="68"/>
      <c r="AR444" s="68"/>
      <c r="AS444" s="68"/>
      <c r="AT444" s="68"/>
      <c r="AU444" s="68"/>
      <c r="AV444" s="68"/>
      <c r="AW444" s="68"/>
      <c r="AX444" s="68"/>
    </row>
    <row r="445" spans="4:50" ht="15.75" customHeight="1">
      <c r="D445" s="67"/>
      <c r="E445" s="67"/>
      <c r="AP445" s="68"/>
      <c r="AQ445" s="68"/>
      <c r="AR445" s="68"/>
      <c r="AS445" s="68"/>
      <c r="AT445" s="68"/>
      <c r="AU445" s="68"/>
      <c r="AV445" s="68"/>
      <c r="AW445" s="68"/>
      <c r="AX445" s="68"/>
    </row>
    <row r="446" spans="4:50" ht="15.75" customHeight="1">
      <c r="D446" s="67"/>
      <c r="E446" s="67"/>
      <c r="AP446" s="68"/>
      <c r="AQ446" s="68"/>
      <c r="AR446" s="68"/>
      <c r="AS446" s="68"/>
      <c r="AT446" s="68"/>
      <c r="AU446" s="68"/>
      <c r="AV446" s="68"/>
      <c r="AW446" s="68"/>
      <c r="AX446" s="68"/>
    </row>
    <row r="447" spans="4:50" ht="15.75" customHeight="1">
      <c r="D447" s="67"/>
      <c r="E447" s="67"/>
      <c r="AP447" s="68"/>
      <c r="AQ447" s="68"/>
      <c r="AR447" s="68"/>
      <c r="AS447" s="68"/>
      <c r="AT447" s="68"/>
      <c r="AU447" s="68"/>
      <c r="AV447" s="68"/>
      <c r="AW447" s="68"/>
      <c r="AX447" s="68"/>
    </row>
    <row r="448" spans="4:50" ht="15.75" customHeight="1">
      <c r="D448" s="67"/>
      <c r="E448" s="67"/>
      <c r="AP448" s="68"/>
      <c r="AQ448" s="68"/>
      <c r="AR448" s="68"/>
      <c r="AS448" s="68"/>
      <c r="AT448" s="68"/>
      <c r="AU448" s="68"/>
      <c r="AV448" s="68"/>
      <c r="AW448" s="68"/>
      <c r="AX448" s="68"/>
    </row>
    <row r="449" spans="4:50" ht="15.75" customHeight="1">
      <c r="D449" s="67"/>
      <c r="E449" s="67"/>
      <c r="AP449" s="68"/>
      <c r="AQ449" s="68"/>
      <c r="AR449" s="68"/>
      <c r="AS449" s="68"/>
      <c r="AT449" s="68"/>
      <c r="AU449" s="68"/>
      <c r="AV449" s="68"/>
      <c r="AW449" s="68"/>
      <c r="AX449" s="68"/>
    </row>
    <row r="450" spans="4:50" ht="15.75" customHeight="1">
      <c r="D450" s="67"/>
      <c r="E450" s="67"/>
      <c r="AP450" s="68"/>
      <c r="AQ450" s="68"/>
      <c r="AR450" s="68"/>
      <c r="AS450" s="68"/>
      <c r="AT450" s="68"/>
      <c r="AU450" s="68"/>
      <c r="AV450" s="68"/>
      <c r="AW450" s="68"/>
      <c r="AX450" s="68"/>
    </row>
    <row r="451" spans="4:50" ht="15.75" customHeight="1">
      <c r="D451" s="67"/>
      <c r="E451" s="67"/>
      <c r="AP451" s="68"/>
      <c r="AQ451" s="68"/>
      <c r="AR451" s="68"/>
      <c r="AS451" s="68"/>
      <c r="AT451" s="68"/>
      <c r="AU451" s="68"/>
      <c r="AV451" s="68"/>
      <c r="AW451" s="68"/>
      <c r="AX451" s="68"/>
    </row>
    <row r="452" spans="4:50" ht="15.75" customHeight="1">
      <c r="D452" s="67"/>
      <c r="E452" s="67"/>
      <c r="AP452" s="68"/>
      <c r="AQ452" s="68"/>
      <c r="AR452" s="68"/>
      <c r="AS452" s="68"/>
      <c r="AT452" s="68"/>
      <c r="AU452" s="68"/>
      <c r="AV452" s="68"/>
      <c r="AW452" s="68"/>
      <c r="AX452" s="68"/>
    </row>
    <row r="453" spans="4:50" ht="15.75" customHeight="1">
      <c r="D453" s="67"/>
      <c r="E453" s="67"/>
      <c r="AP453" s="68"/>
      <c r="AQ453" s="68"/>
      <c r="AR453" s="68"/>
      <c r="AS453" s="68"/>
      <c r="AT453" s="68"/>
      <c r="AU453" s="68"/>
      <c r="AV453" s="68"/>
      <c r="AW453" s="68"/>
      <c r="AX453" s="68"/>
    </row>
    <row r="454" spans="4:50" ht="15.75" customHeight="1">
      <c r="D454" s="67"/>
      <c r="E454" s="67"/>
      <c r="AP454" s="68"/>
      <c r="AQ454" s="68"/>
      <c r="AR454" s="68"/>
      <c r="AS454" s="68"/>
      <c r="AT454" s="68"/>
      <c r="AU454" s="68"/>
      <c r="AV454" s="68"/>
      <c r="AW454" s="68"/>
      <c r="AX454" s="68"/>
    </row>
    <row r="455" spans="4:50" ht="15.75" customHeight="1">
      <c r="D455" s="67"/>
      <c r="E455" s="67"/>
      <c r="AP455" s="68"/>
      <c r="AQ455" s="68"/>
      <c r="AR455" s="68"/>
      <c r="AS455" s="68"/>
      <c r="AT455" s="68"/>
      <c r="AU455" s="68"/>
      <c r="AV455" s="68"/>
      <c r="AW455" s="68"/>
      <c r="AX455" s="68"/>
    </row>
    <row r="456" spans="4:50" ht="15.75" customHeight="1">
      <c r="D456" s="67"/>
      <c r="E456" s="67"/>
      <c r="AP456" s="68"/>
      <c r="AQ456" s="68"/>
      <c r="AR456" s="68"/>
      <c r="AS456" s="68"/>
      <c r="AT456" s="68"/>
      <c r="AU456" s="68"/>
      <c r="AV456" s="68"/>
      <c r="AW456" s="68"/>
      <c r="AX456" s="68"/>
    </row>
    <row r="457" spans="4:50" ht="15.75" customHeight="1">
      <c r="D457" s="67"/>
      <c r="E457" s="67"/>
      <c r="AP457" s="68"/>
      <c r="AQ457" s="68"/>
      <c r="AR457" s="68"/>
      <c r="AS457" s="68"/>
      <c r="AT457" s="68"/>
      <c r="AU457" s="68"/>
      <c r="AV457" s="68"/>
      <c r="AW457" s="68"/>
      <c r="AX457" s="68"/>
    </row>
    <row r="458" spans="4:50" ht="15.75" customHeight="1">
      <c r="D458" s="67"/>
      <c r="E458" s="67"/>
      <c r="AP458" s="68"/>
      <c r="AQ458" s="68"/>
      <c r="AR458" s="68"/>
      <c r="AS458" s="68"/>
      <c r="AT458" s="68"/>
      <c r="AU458" s="68"/>
      <c r="AV458" s="68"/>
      <c r="AW458" s="68"/>
      <c r="AX458" s="68"/>
    </row>
    <row r="459" spans="4:50" ht="15.75" customHeight="1">
      <c r="D459" s="67"/>
      <c r="E459" s="67"/>
      <c r="AP459" s="68"/>
      <c r="AQ459" s="68"/>
      <c r="AR459" s="68"/>
      <c r="AS459" s="68"/>
      <c r="AT459" s="68"/>
      <c r="AU459" s="68"/>
      <c r="AV459" s="68"/>
      <c r="AW459" s="68"/>
      <c r="AX459" s="68"/>
    </row>
    <row r="460" spans="4:50" ht="15.75" customHeight="1">
      <c r="D460" s="67"/>
      <c r="E460" s="67"/>
      <c r="AP460" s="68"/>
      <c r="AQ460" s="68"/>
      <c r="AR460" s="68"/>
      <c r="AS460" s="68"/>
      <c r="AT460" s="68"/>
      <c r="AU460" s="68"/>
      <c r="AV460" s="68"/>
      <c r="AW460" s="68"/>
      <c r="AX460" s="68"/>
    </row>
    <row r="461" spans="4:50" ht="15.75" customHeight="1">
      <c r="D461" s="67"/>
      <c r="E461" s="67"/>
      <c r="AP461" s="68"/>
      <c r="AQ461" s="68"/>
      <c r="AR461" s="68"/>
      <c r="AS461" s="68"/>
      <c r="AT461" s="68"/>
      <c r="AU461" s="68"/>
      <c r="AV461" s="68"/>
      <c r="AW461" s="68"/>
      <c r="AX461" s="68"/>
    </row>
    <row r="462" spans="4:50" ht="15.75" customHeight="1">
      <c r="D462" s="67"/>
      <c r="E462" s="67"/>
      <c r="AP462" s="68"/>
      <c r="AQ462" s="68"/>
      <c r="AR462" s="68"/>
      <c r="AS462" s="68"/>
      <c r="AT462" s="68"/>
      <c r="AU462" s="68"/>
      <c r="AV462" s="68"/>
      <c r="AW462" s="68"/>
      <c r="AX462" s="68"/>
    </row>
    <row r="463" spans="4:50" ht="15.75" customHeight="1">
      <c r="D463" s="67"/>
      <c r="E463" s="67"/>
      <c r="AP463" s="68"/>
      <c r="AQ463" s="68"/>
      <c r="AR463" s="68"/>
      <c r="AS463" s="68"/>
      <c r="AT463" s="68"/>
      <c r="AU463" s="68"/>
      <c r="AV463" s="68"/>
      <c r="AW463" s="68"/>
      <c r="AX463" s="68"/>
    </row>
    <row r="464" spans="4:50" ht="15.75" customHeight="1">
      <c r="D464" s="67"/>
      <c r="E464" s="67"/>
      <c r="AP464" s="68"/>
      <c r="AQ464" s="68"/>
      <c r="AR464" s="68"/>
      <c r="AS464" s="68"/>
      <c r="AT464" s="68"/>
      <c r="AU464" s="68"/>
      <c r="AV464" s="68"/>
      <c r="AW464" s="68"/>
      <c r="AX464" s="68"/>
    </row>
    <row r="465" spans="4:50" ht="15.75" customHeight="1">
      <c r="D465" s="67"/>
      <c r="E465" s="67"/>
      <c r="AP465" s="68"/>
      <c r="AQ465" s="68"/>
      <c r="AR465" s="68"/>
      <c r="AS465" s="68"/>
      <c r="AT465" s="68"/>
      <c r="AU465" s="68"/>
      <c r="AV465" s="68"/>
      <c r="AW465" s="68"/>
      <c r="AX465" s="68"/>
    </row>
    <row r="466" spans="4:50" ht="15.75" customHeight="1">
      <c r="D466" s="67"/>
      <c r="E466" s="67"/>
      <c r="AP466" s="68"/>
      <c r="AQ466" s="68"/>
      <c r="AR466" s="68"/>
      <c r="AS466" s="68"/>
      <c r="AT466" s="68"/>
      <c r="AU466" s="68"/>
      <c r="AV466" s="68"/>
      <c r="AW466" s="68"/>
      <c r="AX466" s="68"/>
    </row>
    <row r="467" spans="4:50" ht="15.75" customHeight="1">
      <c r="D467" s="67"/>
      <c r="E467" s="67"/>
      <c r="AP467" s="68"/>
      <c r="AQ467" s="68"/>
      <c r="AR467" s="68"/>
      <c r="AS467" s="68"/>
      <c r="AT467" s="68"/>
      <c r="AU467" s="68"/>
      <c r="AV467" s="68"/>
      <c r="AW467" s="68"/>
      <c r="AX467" s="68"/>
    </row>
    <row r="468" spans="4:50" ht="15.75" customHeight="1">
      <c r="D468" s="67"/>
      <c r="E468" s="67"/>
      <c r="AP468" s="68"/>
      <c r="AQ468" s="68"/>
      <c r="AR468" s="68"/>
      <c r="AS468" s="68"/>
      <c r="AT468" s="68"/>
      <c r="AU468" s="68"/>
      <c r="AV468" s="68"/>
      <c r="AW468" s="68"/>
      <c r="AX468" s="68"/>
    </row>
    <row r="469" spans="4:50" ht="15.75" customHeight="1">
      <c r="D469" s="67"/>
      <c r="E469" s="67"/>
      <c r="AP469" s="68"/>
      <c r="AQ469" s="68"/>
      <c r="AR469" s="68"/>
      <c r="AS469" s="68"/>
      <c r="AT469" s="68"/>
      <c r="AU469" s="68"/>
      <c r="AV469" s="68"/>
      <c r="AW469" s="68"/>
      <c r="AX469" s="68"/>
    </row>
    <row r="470" spans="4:50" ht="15.75" customHeight="1">
      <c r="D470" s="67"/>
      <c r="E470" s="67"/>
      <c r="AP470" s="68"/>
      <c r="AQ470" s="68"/>
      <c r="AR470" s="68"/>
      <c r="AS470" s="68"/>
      <c r="AT470" s="68"/>
      <c r="AU470" s="68"/>
      <c r="AV470" s="68"/>
      <c r="AW470" s="68"/>
      <c r="AX470" s="68"/>
    </row>
    <row r="471" spans="4:50" ht="15.75" customHeight="1">
      <c r="D471" s="67"/>
      <c r="E471" s="67"/>
      <c r="AP471" s="68"/>
      <c r="AQ471" s="68"/>
      <c r="AR471" s="68"/>
      <c r="AS471" s="68"/>
      <c r="AT471" s="68"/>
      <c r="AU471" s="68"/>
      <c r="AV471" s="68"/>
      <c r="AW471" s="68"/>
      <c r="AX471" s="68"/>
    </row>
    <row r="472" spans="4:50" ht="15.75" customHeight="1">
      <c r="D472" s="67"/>
      <c r="E472" s="67"/>
      <c r="AP472" s="68"/>
      <c r="AQ472" s="68"/>
      <c r="AR472" s="68"/>
      <c r="AS472" s="68"/>
      <c r="AT472" s="68"/>
      <c r="AU472" s="68"/>
      <c r="AV472" s="68"/>
      <c r="AW472" s="68"/>
      <c r="AX472" s="68"/>
    </row>
    <row r="473" spans="4:50" ht="15.75" customHeight="1">
      <c r="D473" s="67"/>
      <c r="E473" s="67"/>
      <c r="AP473" s="68"/>
      <c r="AQ473" s="68"/>
      <c r="AR473" s="68"/>
      <c r="AS473" s="68"/>
      <c r="AT473" s="68"/>
      <c r="AU473" s="68"/>
      <c r="AV473" s="68"/>
      <c r="AW473" s="68"/>
      <c r="AX473" s="68"/>
    </row>
    <row r="474" spans="4:50" ht="15.75" customHeight="1">
      <c r="D474" s="67"/>
      <c r="E474" s="67"/>
      <c r="AP474" s="68"/>
      <c r="AQ474" s="68"/>
      <c r="AR474" s="68"/>
      <c r="AS474" s="68"/>
      <c r="AT474" s="68"/>
      <c r="AU474" s="68"/>
      <c r="AV474" s="68"/>
      <c r="AW474" s="68"/>
      <c r="AX474" s="68"/>
    </row>
    <row r="475" spans="4:50" ht="15.75" customHeight="1">
      <c r="D475" s="67"/>
      <c r="E475" s="67"/>
      <c r="AP475" s="68"/>
      <c r="AQ475" s="68"/>
      <c r="AR475" s="68"/>
      <c r="AS475" s="68"/>
      <c r="AT475" s="68"/>
      <c r="AU475" s="68"/>
      <c r="AV475" s="68"/>
      <c r="AW475" s="68"/>
      <c r="AX475" s="68"/>
    </row>
    <row r="476" spans="4:50" ht="15.75" customHeight="1">
      <c r="D476" s="67"/>
      <c r="E476" s="67"/>
      <c r="AP476" s="68"/>
      <c r="AQ476" s="68"/>
      <c r="AR476" s="68"/>
      <c r="AS476" s="68"/>
      <c r="AT476" s="68"/>
      <c r="AU476" s="68"/>
      <c r="AV476" s="68"/>
      <c r="AW476" s="68"/>
      <c r="AX476" s="68"/>
    </row>
    <row r="477" spans="4:50" ht="15.75" customHeight="1">
      <c r="D477" s="67"/>
      <c r="E477" s="67"/>
      <c r="AP477" s="68"/>
      <c r="AQ477" s="68"/>
      <c r="AR477" s="68"/>
      <c r="AS477" s="68"/>
      <c r="AT477" s="68"/>
      <c r="AU477" s="68"/>
      <c r="AV477" s="68"/>
      <c r="AW477" s="68"/>
      <c r="AX477" s="68"/>
    </row>
    <row r="478" spans="4:50" ht="15.75" customHeight="1">
      <c r="D478" s="67"/>
      <c r="E478" s="67"/>
      <c r="AP478" s="68"/>
      <c r="AQ478" s="68"/>
      <c r="AR478" s="68"/>
      <c r="AS478" s="68"/>
      <c r="AT478" s="68"/>
      <c r="AU478" s="68"/>
      <c r="AV478" s="68"/>
      <c r="AW478" s="68"/>
      <c r="AX478" s="68"/>
    </row>
    <row r="479" spans="4:50" ht="15.75" customHeight="1">
      <c r="D479" s="67"/>
      <c r="E479" s="67"/>
      <c r="AP479" s="68"/>
      <c r="AQ479" s="68"/>
      <c r="AR479" s="68"/>
      <c r="AS479" s="68"/>
      <c r="AT479" s="68"/>
      <c r="AU479" s="68"/>
      <c r="AV479" s="68"/>
      <c r="AW479" s="68"/>
      <c r="AX479" s="68"/>
    </row>
    <row r="480" spans="4:50" ht="15.75" customHeight="1">
      <c r="D480" s="67"/>
      <c r="E480" s="67"/>
      <c r="AP480" s="68"/>
      <c r="AQ480" s="68"/>
      <c r="AR480" s="68"/>
      <c r="AS480" s="68"/>
      <c r="AT480" s="68"/>
      <c r="AU480" s="68"/>
      <c r="AV480" s="68"/>
      <c r="AW480" s="68"/>
      <c r="AX480" s="68"/>
    </row>
    <row r="481" spans="4:50" ht="15.75" customHeight="1">
      <c r="D481" s="67"/>
      <c r="E481" s="67"/>
      <c r="AP481" s="68"/>
      <c r="AQ481" s="68"/>
      <c r="AR481" s="68"/>
      <c r="AS481" s="68"/>
      <c r="AT481" s="68"/>
      <c r="AU481" s="68"/>
      <c r="AV481" s="68"/>
      <c r="AW481" s="68"/>
      <c r="AX481" s="68"/>
    </row>
    <row r="482" spans="4:50" ht="15.75" customHeight="1">
      <c r="D482" s="67"/>
      <c r="E482" s="67"/>
      <c r="AP482" s="68"/>
      <c r="AQ482" s="68"/>
      <c r="AR482" s="68"/>
      <c r="AS482" s="68"/>
      <c r="AT482" s="68"/>
      <c r="AU482" s="68"/>
      <c r="AV482" s="68"/>
      <c r="AW482" s="68"/>
      <c r="AX482" s="68"/>
    </row>
    <row r="483" spans="4:50" ht="15.75" customHeight="1">
      <c r="D483" s="67"/>
      <c r="E483" s="67"/>
      <c r="AP483" s="68"/>
      <c r="AQ483" s="68"/>
      <c r="AR483" s="68"/>
      <c r="AS483" s="68"/>
      <c r="AT483" s="68"/>
      <c r="AU483" s="68"/>
      <c r="AV483" s="68"/>
      <c r="AW483" s="68"/>
      <c r="AX483" s="68"/>
    </row>
    <row r="484" spans="4:50" ht="15.75" customHeight="1">
      <c r="D484" s="67"/>
      <c r="E484" s="67"/>
      <c r="AP484" s="68"/>
      <c r="AQ484" s="68"/>
      <c r="AR484" s="68"/>
      <c r="AS484" s="68"/>
      <c r="AT484" s="68"/>
      <c r="AU484" s="68"/>
      <c r="AV484" s="68"/>
      <c r="AW484" s="68"/>
      <c r="AX484" s="68"/>
    </row>
    <row r="485" spans="4:50" ht="15.75" customHeight="1">
      <c r="D485" s="67"/>
      <c r="E485" s="67"/>
      <c r="AP485" s="68"/>
      <c r="AQ485" s="68"/>
      <c r="AR485" s="68"/>
      <c r="AS485" s="68"/>
      <c r="AT485" s="68"/>
      <c r="AU485" s="68"/>
      <c r="AV485" s="68"/>
      <c r="AW485" s="68"/>
      <c r="AX485" s="68"/>
    </row>
    <row r="486" spans="4:50" ht="15.75" customHeight="1">
      <c r="D486" s="67"/>
      <c r="E486" s="67"/>
      <c r="AP486" s="68"/>
      <c r="AQ486" s="68"/>
      <c r="AR486" s="68"/>
      <c r="AS486" s="68"/>
      <c r="AT486" s="68"/>
      <c r="AU486" s="68"/>
      <c r="AV486" s="68"/>
      <c r="AW486" s="68"/>
      <c r="AX486" s="68"/>
    </row>
    <row r="487" spans="4:50" ht="15.75" customHeight="1">
      <c r="D487" s="67"/>
      <c r="E487" s="67"/>
      <c r="AP487" s="68"/>
      <c r="AQ487" s="68"/>
      <c r="AR487" s="68"/>
      <c r="AS487" s="68"/>
      <c r="AT487" s="68"/>
      <c r="AU487" s="68"/>
      <c r="AV487" s="68"/>
      <c r="AW487" s="68"/>
      <c r="AX487" s="68"/>
    </row>
    <row r="488" spans="4:50" ht="15.75" customHeight="1">
      <c r="D488" s="67"/>
      <c r="E488" s="67"/>
      <c r="AP488" s="68"/>
      <c r="AQ488" s="68"/>
      <c r="AR488" s="68"/>
      <c r="AS488" s="68"/>
      <c r="AT488" s="68"/>
      <c r="AU488" s="68"/>
      <c r="AV488" s="68"/>
      <c r="AW488" s="68"/>
      <c r="AX488" s="68"/>
    </row>
    <row r="489" spans="4:50" ht="15.75" customHeight="1">
      <c r="D489" s="67"/>
      <c r="E489" s="67"/>
      <c r="AP489" s="68"/>
      <c r="AQ489" s="68"/>
      <c r="AR489" s="68"/>
      <c r="AS489" s="68"/>
      <c r="AT489" s="68"/>
      <c r="AU489" s="68"/>
      <c r="AV489" s="68"/>
      <c r="AW489" s="68"/>
      <c r="AX489" s="68"/>
    </row>
    <row r="490" spans="4:50" ht="15.75" customHeight="1">
      <c r="D490" s="67"/>
      <c r="E490" s="67"/>
      <c r="AP490" s="68"/>
      <c r="AQ490" s="68"/>
      <c r="AR490" s="68"/>
      <c r="AS490" s="68"/>
      <c r="AT490" s="68"/>
      <c r="AU490" s="68"/>
      <c r="AV490" s="68"/>
      <c r="AW490" s="68"/>
      <c r="AX490" s="68"/>
    </row>
    <row r="491" spans="4:50" ht="15.75" customHeight="1">
      <c r="D491" s="67"/>
      <c r="E491" s="67"/>
      <c r="AP491" s="68"/>
      <c r="AQ491" s="68"/>
      <c r="AR491" s="68"/>
      <c r="AS491" s="68"/>
      <c r="AT491" s="68"/>
      <c r="AU491" s="68"/>
      <c r="AV491" s="68"/>
      <c r="AW491" s="68"/>
      <c r="AX491" s="68"/>
    </row>
    <row r="492" spans="4:50" ht="15.75" customHeight="1">
      <c r="D492" s="67"/>
      <c r="E492" s="67"/>
      <c r="AP492" s="68"/>
      <c r="AQ492" s="68"/>
      <c r="AR492" s="68"/>
      <c r="AS492" s="68"/>
      <c r="AT492" s="68"/>
      <c r="AU492" s="68"/>
      <c r="AV492" s="68"/>
      <c r="AW492" s="68"/>
      <c r="AX492" s="68"/>
    </row>
    <row r="493" spans="4:50" ht="15.75" customHeight="1">
      <c r="D493" s="67"/>
      <c r="E493" s="67"/>
      <c r="AP493" s="68"/>
      <c r="AQ493" s="68"/>
      <c r="AR493" s="68"/>
      <c r="AS493" s="68"/>
      <c r="AT493" s="68"/>
      <c r="AU493" s="68"/>
      <c r="AV493" s="68"/>
      <c r="AW493" s="68"/>
      <c r="AX493" s="68"/>
    </row>
    <row r="494" spans="4:50" ht="15.75" customHeight="1">
      <c r="D494" s="67"/>
      <c r="E494" s="67"/>
      <c r="AP494" s="68"/>
      <c r="AQ494" s="68"/>
      <c r="AR494" s="68"/>
      <c r="AS494" s="68"/>
      <c r="AT494" s="68"/>
      <c r="AU494" s="68"/>
      <c r="AV494" s="68"/>
      <c r="AW494" s="68"/>
      <c r="AX494" s="68"/>
    </row>
    <row r="495" spans="4:50" ht="15.75" customHeight="1">
      <c r="D495" s="67"/>
      <c r="E495" s="67"/>
      <c r="AP495" s="68"/>
      <c r="AQ495" s="68"/>
      <c r="AR495" s="68"/>
      <c r="AS495" s="68"/>
      <c r="AT495" s="68"/>
      <c r="AU495" s="68"/>
      <c r="AV495" s="68"/>
      <c r="AW495" s="68"/>
      <c r="AX495" s="68"/>
    </row>
    <row r="496" spans="4:50" ht="15.75" customHeight="1">
      <c r="D496" s="67"/>
      <c r="E496" s="67"/>
      <c r="AP496" s="68"/>
      <c r="AQ496" s="68"/>
      <c r="AR496" s="68"/>
      <c r="AS496" s="68"/>
      <c r="AT496" s="68"/>
      <c r="AU496" s="68"/>
      <c r="AV496" s="68"/>
      <c r="AW496" s="68"/>
      <c r="AX496" s="68"/>
    </row>
    <row r="497" spans="4:50" ht="15.75" customHeight="1">
      <c r="D497" s="67"/>
      <c r="E497" s="67"/>
      <c r="AP497" s="68"/>
      <c r="AQ497" s="68"/>
      <c r="AR497" s="68"/>
      <c r="AS497" s="68"/>
      <c r="AT497" s="68"/>
      <c r="AU497" s="68"/>
      <c r="AV497" s="68"/>
      <c r="AW497" s="68"/>
      <c r="AX497" s="68"/>
    </row>
    <row r="498" spans="4:50" ht="15.75" customHeight="1">
      <c r="D498" s="67"/>
      <c r="E498" s="67"/>
      <c r="AP498" s="68"/>
      <c r="AQ498" s="68"/>
      <c r="AR498" s="68"/>
      <c r="AS498" s="68"/>
      <c r="AT498" s="68"/>
      <c r="AU498" s="68"/>
      <c r="AV498" s="68"/>
      <c r="AW498" s="68"/>
      <c r="AX498" s="68"/>
    </row>
    <row r="499" spans="4:50" ht="15.75" customHeight="1">
      <c r="D499" s="67"/>
      <c r="E499" s="67"/>
      <c r="AP499" s="68"/>
      <c r="AQ499" s="68"/>
      <c r="AR499" s="68"/>
      <c r="AS499" s="68"/>
      <c r="AT499" s="68"/>
      <c r="AU499" s="68"/>
      <c r="AV499" s="68"/>
      <c r="AW499" s="68"/>
      <c r="AX499" s="68"/>
    </row>
    <row r="500" spans="4:50" ht="15.75" customHeight="1">
      <c r="D500" s="67"/>
      <c r="E500" s="67"/>
      <c r="AP500" s="68"/>
      <c r="AQ500" s="68"/>
      <c r="AR500" s="68"/>
      <c r="AS500" s="68"/>
      <c r="AT500" s="68"/>
      <c r="AU500" s="68"/>
      <c r="AV500" s="68"/>
      <c r="AW500" s="68"/>
      <c r="AX500" s="68"/>
    </row>
    <row r="501" spans="4:50" ht="15.75" customHeight="1">
      <c r="D501" s="67"/>
      <c r="E501" s="67"/>
      <c r="AP501" s="68"/>
      <c r="AQ501" s="68"/>
      <c r="AR501" s="68"/>
      <c r="AS501" s="68"/>
      <c r="AT501" s="68"/>
      <c r="AU501" s="68"/>
      <c r="AV501" s="68"/>
      <c r="AW501" s="68"/>
      <c r="AX501" s="68"/>
    </row>
    <row r="502" spans="4:50" ht="15.75" customHeight="1">
      <c r="D502" s="67"/>
      <c r="E502" s="67"/>
      <c r="AP502" s="68"/>
      <c r="AQ502" s="68"/>
      <c r="AR502" s="68"/>
      <c r="AS502" s="68"/>
      <c r="AT502" s="68"/>
      <c r="AU502" s="68"/>
      <c r="AV502" s="68"/>
      <c r="AW502" s="68"/>
      <c r="AX502" s="68"/>
    </row>
    <row r="503" spans="4:50" ht="15.75" customHeight="1">
      <c r="D503" s="67"/>
      <c r="E503" s="67"/>
      <c r="AP503" s="68"/>
      <c r="AQ503" s="68"/>
      <c r="AR503" s="68"/>
      <c r="AS503" s="68"/>
      <c r="AT503" s="68"/>
      <c r="AU503" s="68"/>
      <c r="AV503" s="68"/>
      <c r="AW503" s="68"/>
      <c r="AX503" s="68"/>
    </row>
    <row r="504" spans="4:50" ht="15.75" customHeight="1">
      <c r="D504" s="67"/>
      <c r="E504" s="67"/>
      <c r="AP504" s="68"/>
      <c r="AQ504" s="68"/>
      <c r="AR504" s="68"/>
      <c r="AS504" s="68"/>
      <c r="AT504" s="68"/>
      <c r="AU504" s="68"/>
      <c r="AV504" s="68"/>
      <c r="AW504" s="68"/>
      <c r="AX504" s="68"/>
    </row>
    <row r="505" spans="4:50" ht="15.75" customHeight="1">
      <c r="D505" s="67"/>
      <c r="E505" s="67"/>
      <c r="AP505" s="68"/>
      <c r="AQ505" s="68"/>
      <c r="AR505" s="68"/>
      <c r="AS505" s="68"/>
      <c r="AT505" s="68"/>
      <c r="AU505" s="68"/>
      <c r="AV505" s="68"/>
      <c r="AW505" s="68"/>
      <c r="AX505" s="68"/>
    </row>
    <row r="506" spans="4:50" ht="15.75" customHeight="1">
      <c r="D506" s="67"/>
      <c r="E506" s="67"/>
      <c r="AP506" s="68"/>
      <c r="AQ506" s="68"/>
      <c r="AR506" s="68"/>
      <c r="AS506" s="68"/>
      <c r="AT506" s="68"/>
      <c r="AU506" s="68"/>
      <c r="AV506" s="68"/>
      <c r="AW506" s="68"/>
      <c r="AX506" s="68"/>
    </row>
    <row r="507" spans="4:50" ht="15.75" customHeight="1">
      <c r="D507" s="67"/>
      <c r="E507" s="67"/>
      <c r="AP507" s="68"/>
      <c r="AQ507" s="68"/>
      <c r="AR507" s="68"/>
      <c r="AS507" s="68"/>
      <c r="AT507" s="68"/>
      <c r="AU507" s="68"/>
      <c r="AV507" s="68"/>
      <c r="AW507" s="68"/>
      <c r="AX507" s="68"/>
    </row>
    <row r="508" spans="4:50" ht="15.75" customHeight="1">
      <c r="D508" s="67"/>
      <c r="E508" s="67"/>
      <c r="AP508" s="68"/>
      <c r="AQ508" s="68"/>
      <c r="AR508" s="68"/>
      <c r="AS508" s="68"/>
      <c r="AT508" s="68"/>
      <c r="AU508" s="68"/>
      <c r="AV508" s="68"/>
      <c r="AW508" s="68"/>
      <c r="AX508" s="68"/>
    </row>
    <row r="509" spans="4:50" ht="15.75" customHeight="1">
      <c r="D509" s="67"/>
      <c r="E509" s="67"/>
      <c r="AP509" s="68"/>
      <c r="AQ509" s="68"/>
      <c r="AR509" s="68"/>
      <c r="AS509" s="68"/>
      <c r="AT509" s="68"/>
      <c r="AU509" s="68"/>
      <c r="AV509" s="68"/>
      <c r="AW509" s="68"/>
      <c r="AX509" s="68"/>
    </row>
    <row r="510" spans="4:50" ht="15.75" customHeight="1">
      <c r="D510" s="67"/>
      <c r="E510" s="67"/>
      <c r="AP510" s="68"/>
      <c r="AQ510" s="68"/>
      <c r="AR510" s="68"/>
      <c r="AS510" s="68"/>
      <c r="AT510" s="68"/>
      <c r="AU510" s="68"/>
      <c r="AV510" s="68"/>
      <c r="AW510" s="68"/>
      <c r="AX510" s="68"/>
    </row>
    <row r="511" spans="4:50" ht="15.75" customHeight="1">
      <c r="D511" s="67"/>
      <c r="E511" s="67"/>
      <c r="AP511" s="68"/>
      <c r="AQ511" s="68"/>
      <c r="AR511" s="68"/>
      <c r="AS511" s="68"/>
      <c r="AT511" s="68"/>
      <c r="AU511" s="68"/>
      <c r="AV511" s="68"/>
      <c r="AW511" s="68"/>
      <c r="AX511" s="68"/>
    </row>
    <row r="512" spans="4:50" ht="15.75" customHeight="1">
      <c r="D512" s="67"/>
      <c r="E512" s="67"/>
      <c r="AP512" s="68"/>
      <c r="AQ512" s="68"/>
      <c r="AR512" s="68"/>
      <c r="AS512" s="68"/>
      <c r="AT512" s="68"/>
      <c r="AU512" s="68"/>
      <c r="AV512" s="68"/>
      <c r="AW512" s="68"/>
      <c r="AX512" s="68"/>
    </row>
    <row r="513" spans="4:50" ht="15.75" customHeight="1">
      <c r="D513" s="67"/>
      <c r="E513" s="67"/>
      <c r="AP513" s="68"/>
      <c r="AQ513" s="68"/>
      <c r="AR513" s="68"/>
      <c r="AS513" s="68"/>
      <c r="AT513" s="68"/>
      <c r="AU513" s="68"/>
      <c r="AV513" s="68"/>
      <c r="AW513" s="68"/>
      <c r="AX513" s="68"/>
    </row>
    <row r="514" spans="4:50" ht="15.75" customHeight="1">
      <c r="D514" s="67"/>
      <c r="E514" s="67"/>
      <c r="AP514" s="68"/>
      <c r="AQ514" s="68"/>
      <c r="AR514" s="68"/>
      <c r="AS514" s="68"/>
      <c r="AT514" s="68"/>
      <c r="AU514" s="68"/>
      <c r="AV514" s="68"/>
      <c r="AW514" s="68"/>
      <c r="AX514" s="68"/>
    </row>
    <row r="515" spans="4:50" ht="15.75" customHeight="1">
      <c r="D515" s="67"/>
      <c r="E515" s="67"/>
      <c r="AP515" s="68"/>
      <c r="AQ515" s="68"/>
      <c r="AR515" s="68"/>
      <c r="AS515" s="68"/>
      <c r="AT515" s="68"/>
      <c r="AU515" s="68"/>
      <c r="AV515" s="68"/>
      <c r="AW515" s="68"/>
      <c r="AX515" s="68"/>
    </row>
    <row r="516" spans="4:50" ht="15.75" customHeight="1">
      <c r="D516" s="67"/>
      <c r="E516" s="67"/>
      <c r="AP516" s="68"/>
      <c r="AQ516" s="68"/>
      <c r="AR516" s="68"/>
      <c r="AS516" s="68"/>
      <c r="AT516" s="68"/>
      <c r="AU516" s="68"/>
      <c r="AV516" s="68"/>
      <c r="AW516" s="68"/>
      <c r="AX516" s="68"/>
    </row>
    <row r="517" spans="4:50" ht="15.75" customHeight="1">
      <c r="D517" s="67"/>
      <c r="E517" s="67"/>
      <c r="AP517" s="68"/>
      <c r="AQ517" s="68"/>
      <c r="AR517" s="68"/>
      <c r="AS517" s="68"/>
      <c r="AT517" s="68"/>
      <c r="AU517" s="68"/>
      <c r="AV517" s="68"/>
      <c r="AW517" s="68"/>
      <c r="AX517" s="68"/>
    </row>
    <row r="518" spans="4:50" ht="15.75" customHeight="1">
      <c r="D518" s="67"/>
      <c r="E518" s="67"/>
      <c r="AP518" s="68"/>
      <c r="AQ518" s="68"/>
      <c r="AR518" s="68"/>
      <c r="AS518" s="68"/>
      <c r="AT518" s="68"/>
      <c r="AU518" s="68"/>
      <c r="AV518" s="68"/>
      <c r="AW518" s="68"/>
      <c r="AX518" s="68"/>
    </row>
    <row r="519" spans="4:50" ht="15.75" customHeight="1">
      <c r="D519" s="67"/>
      <c r="E519" s="67"/>
      <c r="AP519" s="68"/>
      <c r="AQ519" s="68"/>
      <c r="AR519" s="68"/>
      <c r="AS519" s="68"/>
      <c r="AT519" s="68"/>
      <c r="AU519" s="68"/>
      <c r="AV519" s="68"/>
      <c r="AW519" s="68"/>
      <c r="AX519" s="68"/>
    </row>
    <row r="520" spans="4:50" ht="15.75" customHeight="1">
      <c r="D520" s="67"/>
      <c r="E520" s="67"/>
      <c r="AP520" s="68"/>
      <c r="AQ520" s="68"/>
      <c r="AR520" s="68"/>
      <c r="AS520" s="68"/>
      <c r="AT520" s="68"/>
      <c r="AU520" s="68"/>
      <c r="AV520" s="68"/>
      <c r="AW520" s="68"/>
      <c r="AX520" s="68"/>
    </row>
    <row r="521" spans="4:50" ht="15.75" customHeight="1">
      <c r="D521" s="67"/>
      <c r="E521" s="67"/>
      <c r="AP521" s="68"/>
      <c r="AQ521" s="68"/>
      <c r="AR521" s="68"/>
      <c r="AS521" s="68"/>
      <c r="AT521" s="68"/>
      <c r="AU521" s="68"/>
      <c r="AV521" s="68"/>
      <c r="AW521" s="68"/>
      <c r="AX521" s="68"/>
    </row>
    <row r="522" spans="4:50" ht="15.75" customHeight="1">
      <c r="D522" s="67"/>
      <c r="E522" s="67"/>
      <c r="AP522" s="68"/>
      <c r="AQ522" s="68"/>
      <c r="AR522" s="68"/>
      <c r="AS522" s="68"/>
      <c r="AT522" s="68"/>
      <c r="AU522" s="68"/>
      <c r="AV522" s="68"/>
      <c r="AW522" s="68"/>
      <c r="AX522" s="68"/>
    </row>
    <row r="523" spans="4:50" ht="15.75" customHeight="1">
      <c r="D523" s="67"/>
      <c r="E523" s="67"/>
      <c r="AP523" s="68"/>
      <c r="AQ523" s="68"/>
      <c r="AR523" s="68"/>
      <c r="AS523" s="68"/>
      <c r="AT523" s="68"/>
      <c r="AU523" s="68"/>
      <c r="AV523" s="68"/>
      <c r="AW523" s="68"/>
      <c r="AX523" s="68"/>
    </row>
    <row r="524" spans="4:50" ht="15.75" customHeight="1">
      <c r="D524" s="67"/>
      <c r="E524" s="67"/>
      <c r="AP524" s="68"/>
      <c r="AQ524" s="68"/>
      <c r="AR524" s="68"/>
      <c r="AS524" s="68"/>
      <c r="AT524" s="68"/>
      <c r="AU524" s="68"/>
      <c r="AV524" s="68"/>
      <c r="AW524" s="68"/>
      <c r="AX524" s="68"/>
    </row>
    <row r="525" spans="4:50" ht="15.75" customHeight="1">
      <c r="D525" s="67"/>
      <c r="E525" s="67"/>
      <c r="AP525" s="68"/>
      <c r="AQ525" s="68"/>
      <c r="AR525" s="68"/>
      <c r="AS525" s="68"/>
      <c r="AT525" s="68"/>
      <c r="AU525" s="68"/>
      <c r="AV525" s="68"/>
      <c r="AW525" s="68"/>
      <c r="AX525" s="68"/>
    </row>
    <row r="526" spans="4:50" ht="15.75" customHeight="1">
      <c r="D526" s="67"/>
      <c r="E526" s="67"/>
      <c r="AP526" s="68"/>
      <c r="AQ526" s="68"/>
      <c r="AR526" s="68"/>
      <c r="AS526" s="68"/>
      <c r="AT526" s="68"/>
      <c r="AU526" s="68"/>
      <c r="AV526" s="68"/>
      <c r="AW526" s="68"/>
      <c r="AX526" s="68"/>
    </row>
    <row r="527" spans="4:50" ht="15.75" customHeight="1">
      <c r="D527" s="67"/>
      <c r="E527" s="67"/>
      <c r="AP527" s="68"/>
      <c r="AQ527" s="68"/>
      <c r="AR527" s="68"/>
      <c r="AS527" s="68"/>
      <c r="AT527" s="68"/>
      <c r="AU527" s="68"/>
      <c r="AV527" s="68"/>
      <c r="AW527" s="68"/>
      <c r="AX527" s="68"/>
    </row>
    <row r="528" spans="4:50" ht="15.75" customHeight="1">
      <c r="D528" s="67"/>
      <c r="E528" s="67"/>
      <c r="AP528" s="68"/>
      <c r="AQ528" s="68"/>
      <c r="AR528" s="68"/>
      <c r="AS528" s="68"/>
      <c r="AT528" s="68"/>
      <c r="AU528" s="68"/>
      <c r="AV528" s="68"/>
      <c r="AW528" s="68"/>
      <c r="AX528" s="68"/>
    </row>
    <row r="529" spans="4:50" ht="15.75" customHeight="1">
      <c r="D529" s="67"/>
      <c r="E529" s="67"/>
      <c r="AP529" s="68"/>
      <c r="AQ529" s="68"/>
      <c r="AR529" s="68"/>
      <c r="AS529" s="68"/>
      <c r="AT529" s="68"/>
      <c r="AU529" s="68"/>
      <c r="AV529" s="68"/>
      <c r="AW529" s="68"/>
      <c r="AX529" s="68"/>
    </row>
    <row r="530" spans="4:50" ht="15.75" customHeight="1">
      <c r="D530" s="67"/>
      <c r="E530" s="67"/>
      <c r="AP530" s="68"/>
      <c r="AQ530" s="68"/>
      <c r="AR530" s="68"/>
      <c r="AS530" s="68"/>
      <c r="AT530" s="68"/>
      <c r="AU530" s="68"/>
      <c r="AV530" s="68"/>
      <c r="AW530" s="68"/>
      <c r="AX530" s="68"/>
    </row>
    <row r="531" spans="4:50" ht="15.75" customHeight="1">
      <c r="D531" s="67"/>
      <c r="E531" s="67"/>
      <c r="AP531" s="68"/>
      <c r="AQ531" s="68"/>
      <c r="AR531" s="68"/>
      <c r="AS531" s="68"/>
      <c r="AT531" s="68"/>
      <c r="AU531" s="68"/>
      <c r="AV531" s="68"/>
      <c r="AW531" s="68"/>
      <c r="AX531" s="68"/>
    </row>
    <row r="532" spans="4:50" ht="15.75" customHeight="1">
      <c r="D532" s="67"/>
      <c r="E532" s="67"/>
      <c r="AP532" s="68"/>
      <c r="AQ532" s="68"/>
      <c r="AR532" s="68"/>
      <c r="AS532" s="68"/>
      <c r="AT532" s="68"/>
      <c r="AU532" s="68"/>
      <c r="AV532" s="68"/>
      <c r="AW532" s="68"/>
      <c r="AX532" s="68"/>
    </row>
    <row r="533" spans="4:50" ht="15.75" customHeight="1">
      <c r="D533" s="67"/>
      <c r="E533" s="67"/>
      <c r="AP533" s="68"/>
      <c r="AQ533" s="68"/>
      <c r="AR533" s="68"/>
      <c r="AS533" s="68"/>
      <c r="AT533" s="68"/>
      <c r="AU533" s="68"/>
      <c r="AV533" s="68"/>
      <c r="AW533" s="68"/>
      <c r="AX533" s="68"/>
    </row>
    <row r="534" spans="4:50" ht="15.75" customHeight="1">
      <c r="D534" s="67"/>
      <c r="E534" s="67"/>
      <c r="AP534" s="68"/>
      <c r="AQ534" s="68"/>
      <c r="AR534" s="68"/>
      <c r="AS534" s="68"/>
      <c r="AT534" s="68"/>
      <c r="AU534" s="68"/>
      <c r="AV534" s="68"/>
      <c r="AW534" s="68"/>
      <c r="AX534" s="68"/>
    </row>
    <row r="535" spans="4:50" ht="15.75" customHeight="1">
      <c r="D535" s="67"/>
      <c r="E535" s="67"/>
      <c r="AP535" s="68"/>
      <c r="AQ535" s="68"/>
      <c r="AR535" s="68"/>
      <c r="AS535" s="68"/>
      <c r="AT535" s="68"/>
      <c r="AU535" s="68"/>
      <c r="AV535" s="68"/>
      <c r="AW535" s="68"/>
      <c r="AX535" s="68"/>
    </row>
    <row r="536" spans="4:50" ht="15.75" customHeight="1">
      <c r="D536" s="67"/>
      <c r="E536" s="67"/>
      <c r="AP536" s="68"/>
      <c r="AQ536" s="68"/>
      <c r="AR536" s="68"/>
      <c r="AS536" s="68"/>
      <c r="AT536" s="68"/>
      <c r="AU536" s="68"/>
      <c r="AV536" s="68"/>
      <c r="AW536" s="68"/>
      <c r="AX536" s="68"/>
    </row>
    <row r="537" spans="4:50" ht="15.75" customHeight="1">
      <c r="D537" s="67"/>
      <c r="E537" s="67"/>
      <c r="AP537" s="68"/>
      <c r="AQ537" s="68"/>
      <c r="AR537" s="68"/>
      <c r="AS537" s="68"/>
      <c r="AT537" s="68"/>
      <c r="AU537" s="68"/>
      <c r="AV537" s="68"/>
      <c r="AW537" s="68"/>
      <c r="AX537" s="68"/>
    </row>
    <row r="538" spans="4:50" ht="15.75" customHeight="1">
      <c r="D538" s="67"/>
      <c r="E538" s="67"/>
      <c r="AP538" s="68"/>
      <c r="AQ538" s="68"/>
      <c r="AR538" s="68"/>
      <c r="AS538" s="68"/>
      <c r="AT538" s="68"/>
      <c r="AU538" s="68"/>
      <c r="AV538" s="68"/>
      <c r="AW538" s="68"/>
      <c r="AX538" s="68"/>
    </row>
    <row r="539" spans="4:50" ht="15.75" customHeight="1">
      <c r="D539" s="67"/>
      <c r="E539" s="67"/>
      <c r="AP539" s="68"/>
      <c r="AQ539" s="68"/>
      <c r="AR539" s="68"/>
      <c r="AS539" s="68"/>
      <c r="AT539" s="68"/>
      <c r="AU539" s="68"/>
      <c r="AV539" s="68"/>
      <c r="AW539" s="68"/>
      <c r="AX539" s="68"/>
    </row>
    <row r="540" spans="4:50" ht="15.75" customHeight="1">
      <c r="D540" s="67"/>
      <c r="E540" s="67"/>
      <c r="AP540" s="68"/>
      <c r="AQ540" s="68"/>
      <c r="AR540" s="68"/>
      <c r="AS540" s="68"/>
      <c r="AT540" s="68"/>
      <c r="AU540" s="68"/>
      <c r="AV540" s="68"/>
      <c r="AW540" s="68"/>
      <c r="AX540" s="68"/>
    </row>
    <row r="541" spans="4:50" ht="15.75" customHeight="1">
      <c r="D541" s="67"/>
      <c r="E541" s="67"/>
      <c r="AP541" s="68"/>
      <c r="AQ541" s="68"/>
      <c r="AR541" s="68"/>
      <c r="AS541" s="68"/>
      <c r="AT541" s="68"/>
      <c r="AU541" s="68"/>
      <c r="AV541" s="68"/>
      <c r="AW541" s="68"/>
      <c r="AX541" s="68"/>
    </row>
    <row r="542" spans="4:50" ht="15.75" customHeight="1">
      <c r="D542" s="67"/>
      <c r="E542" s="67"/>
      <c r="AP542" s="68"/>
      <c r="AQ542" s="68"/>
      <c r="AR542" s="68"/>
      <c r="AS542" s="68"/>
      <c r="AT542" s="68"/>
      <c r="AU542" s="68"/>
      <c r="AV542" s="68"/>
      <c r="AW542" s="68"/>
      <c r="AX542" s="68"/>
    </row>
    <row r="543" spans="4:50" ht="15.75" customHeight="1">
      <c r="D543" s="67"/>
      <c r="E543" s="67"/>
      <c r="AP543" s="68"/>
      <c r="AQ543" s="68"/>
      <c r="AR543" s="68"/>
      <c r="AS543" s="68"/>
      <c r="AT543" s="68"/>
      <c r="AU543" s="68"/>
      <c r="AV543" s="68"/>
      <c r="AW543" s="68"/>
      <c r="AX543" s="68"/>
    </row>
    <row r="544" spans="4:50" ht="15.75" customHeight="1">
      <c r="D544" s="67"/>
      <c r="E544" s="67"/>
      <c r="AP544" s="68"/>
      <c r="AQ544" s="68"/>
      <c r="AR544" s="68"/>
      <c r="AS544" s="68"/>
      <c r="AT544" s="68"/>
      <c r="AU544" s="68"/>
      <c r="AV544" s="68"/>
      <c r="AW544" s="68"/>
      <c r="AX544" s="68"/>
    </row>
    <row r="545" spans="4:50" ht="15.75" customHeight="1">
      <c r="D545" s="67"/>
      <c r="E545" s="67"/>
      <c r="AP545" s="68"/>
      <c r="AQ545" s="68"/>
      <c r="AR545" s="68"/>
      <c r="AS545" s="68"/>
      <c r="AT545" s="68"/>
      <c r="AU545" s="68"/>
      <c r="AV545" s="68"/>
      <c r="AW545" s="68"/>
      <c r="AX545" s="68"/>
    </row>
    <row r="546" spans="4:50" ht="15.75" customHeight="1">
      <c r="D546" s="67"/>
      <c r="E546" s="67"/>
      <c r="AP546" s="68"/>
      <c r="AQ546" s="68"/>
      <c r="AR546" s="68"/>
      <c r="AS546" s="68"/>
      <c r="AT546" s="68"/>
      <c r="AU546" s="68"/>
      <c r="AV546" s="68"/>
      <c r="AW546" s="68"/>
      <c r="AX546" s="68"/>
    </row>
    <row r="547" spans="4:50" ht="15.75" customHeight="1">
      <c r="D547" s="67"/>
      <c r="E547" s="67"/>
      <c r="AP547" s="68"/>
      <c r="AQ547" s="68"/>
      <c r="AR547" s="68"/>
      <c r="AS547" s="68"/>
      <c r="AT547" s="68"/>
      <c r="AU547" s="68"/>
      <c r="AV547" s="68"/>
      <c r="AW547" s="68"/>
      <c r="AX547" s="68"/>
    </row>
    <row r="548" spans="4:50" ht="15.75" customHeight="1">
      <c r="D548" s="67"/>
      <c r="E548" s="67"/>
      <c r="AP548" s="68"/>
      <c r="AQ548" s="68"/>
      <c r="AR548" s="68"/>
      <c r="AS548" s="68"/>
      <c r="AT548" s="68"/>
      <c r="AU548" s="68"/>
      <c r="AV548" s="68"/>
      <c r="AW548" s="68"/>
      <c r="AX548" s="68"/>
    </row>
    <row r="549" spans="4:50" ht="15.75" customHeight="1">
      <c r="D549" s="67"/>
      <c r="E549" s="67"/>
      <c r="AP549" s="68"/>
      <c r="AQ549" s="68"/>
      <c r="AR549" s="68"/>
      <c r="AS549" s="68"/>
      <c r="AT549" s="68"/>
      <c r="AU549" s="68"/>
      <c r="AV549" s="68"/>
      <c r="AW549" s="68"/>
      <c r="AX549" s="68"/>
    </row>
    <row r="550" spans="4:50" ht="15.75" customHeight="1">
      <c r="D550" s="67"/>
      <c r="E550" s="67"/>
      <c r="AP550" s="68"/>
      <c r="AQ550" s="68"/>
      <c r="AR550" s="68"/>
      <c r="AS550" s="68"/>
      <c r="AT550" s="68"/>
      <c r="AU550" s="68"/>
      <c r="AV550" s="68"/>
      <c r="AW550" s="68"/>
      <c r="AX550" s="68"/>
    </row>
    <row r="551" spans="4:50" ht="15.75" customHeight="1">
      <c r="D551" s="67"/>
      <c r="E551" s="67"/>
      <c r="AP551" s="68"/>
      <c r="AQ551" s="68"/>
      <c r="AR551" s="68"/>
      <c r="AS551" s="68"/>
      <c r="AT551" s="68"/>
      <c r="AU551" s="68"/>
      <c r="AV551" s="68"/>
      <c r="AW551" s="68"/>
      <c r="AX551" s="68"/>
    </row>
    <row r="552" spans="4:50" ht="15.75" customHeight="1">
      <c r="D552" s="67"/>
      <c r="E552" s="67"/>
      <c r="AP552" s="68"/>
      <c r="AQ552" s="68"/>
      <c r="AR552" s="68"/>
      <c r="AS552" s="68"/>
      <c r="AT552" s="68"/>
      <c r="AU552" s="68"/>
      <c r="AV552" s="68"/>
      <c r="AW552" s="68"/>
      <c r="AX552" s="68"/>
    </row>
    <row r="553" spans="4:50" ht="15.75" customHeight="1">
      <c r="D553" s="67"/>
      <c r="E553" s="67"/>
      <c r="AP553" s="68"/>
      <c r="AQ553" s="68"/>
      <c r="AR553" s="68"/>
      <c r="AS553" s="68"/>
      <c r="AT553" s="68"/>
      <c r="AU553" s="68"/>
      <c r="AV553" s="68"/>
      <c r="AW553" s="68"/>
      <c r="AX553" s="68"/>
    </row>
    <row r="554" spans="4:50" ht="15.75" customHeight="1">
      <c r="D554" s="67"/>
      <c r="E554" s="67"/>
      <c r="AP554" s="68"/>
      <c r="AQ554" s="68"/>
      <c r="AR554" s="68"/>
      <c r="AS554" s="68"/>
      <c r="AT554" s="68"/>
      <c r="AU554" s="68"/>
      <c r="AV554" s="68"/>
      <c r="AW554" s="68"/>
      <c r="AX554" s="68"/>
    </row>
    <row r="555" spans="4:50" ht="15.75" customHeight="1">
      <c r="D555" s="67"/>
      <c r="E555" s="67"/>
      <c r="AP555" s="68"/>
      <c r="AQ555" s="68"/>
      <c r="AR555" s="68"/>
      <c r="AS555" s="68"/>
      <c r="AT555" s="68"/>
      <c r="AU555" s="68"/>
      <c r="AV555" s="68"/>
      <c r="AW555" s="68"/>
      <c r="AX555" s="68"/>
    </row>
    <row r="556" spans="4:50" ht="15.75" customHeight="1">
      <c r="D556" s="67"/>
      <c r="E556" s="67"/>
      <c r="AP556" s="68"/>
      <c r="AQ556" s="68"/>
      <c r="AR556" s="68"/>
      <c r="AS556" s="68"/>
      <c r="AT556" s="68"/>
      <c r="AU556" s="68"/>
      <c r="AV556" s="68"/>
      <c r="AW556" s="68"/>
      <c r="AX556" s="68"/>
    </row>
    <row r="557" spans="4:50" ht="15.75" customHeight="1">
      <c r="D557" s="67"/>
      <c r="E557" s="67"/>
      <c r="AP557" s="68"/>
      <c r="AQ557" s="68"/>
      <c r="AR557" s="68"/>
      <c r="AS557" s="68"/>
      <c r="AT557" s="68"/>
      <c r="AU557" s="68"/>
      <c r="AV557" s="68"/>
      <c r="AW557" s="68"/>
      <c r="AX557" s="68"/>
    </row>
    <row r="558" spans="4:50" ht="15.75" customHeight="1">
      <c r="D558" s="67"/>
      <c r="E558" s="67"/>
      <c r="AP558" s="68"/>
      <c r="AQ558" s="68"/>
      <c r="AR558" s="68"/>
      <c r="AS558" s="68"/>
      <c r="AT558" s="68"/>
      <c r="AU558" s="68"/>
      <c r="AV558" s="68"/>
      <c r="AW558" s="68"/>
      <c r="AX558" s="68"/>
    </row>
    <row r="559" spans="4:50" ht="15.75" customHeight="1">
      <c r="D559" s="67"/>
      <c r="E559" s="67"/>
      <c r="AP559" s="68"/>
      <c r="AQ559" s="68"/>
      <c r="AR559" s="68"/>
      <c r="AS559" s="68"/>
      <c r="AT559" s="68"/>
      <c r="AU559" s="68"/>
      <c r="AV559" s="68"/>
      <c r="AW559" s="68"/>
      <c r="AX559" s="68"/>
    </row>
    <row r="560" spans="4:50" ht="15.75" customHeight="1">
      <c r="D560" s="67"/>
      <c r="E560" s="67"/>
      <c r="AP560" s="68"/>
      <c r="AQ560" s="68"/>
      <c r="AR560" s="68"/>
      <c r="AS560" s="68"/>
      <c r="AT560" s="68"/>
      <c r="AU560" s="68"/>
      <c r="AV560" s="68"/>
      <c r="AW560" s="68"/>
      <c r="AX560" s="68"/>
    </row>
    <row r="561" spans="4:50" ht="15.75" customHeight="1">
      <c r="D561" s="67"/>
      <c r="E561" s="67"/>
      <c r="AP561" s="68"/>
      <c r="AQ561" s="68"/>
      <c r="AR561" s="68"/>
      <c r="AS561" s="68"/>
      <c r="AT561" s="68"/>
      <c r="AU561" s="68"/>
      <c r="AV561" s="68"/>
      <c r="AW561" s="68"/>
      <c r="AX561" s="68"/>
    </row>
    <row r="562" spans="4:50" ht="15.75" customHeight="1">
      <c r="D562" s="67"/>
      <c r="E562" s="67"/>
      <c r="AP562" s="68"/>
      <c r="AQ562" s="68"/>
      <c r="AR562" s="68"/>
      <c r="AS562" s="68"/>
      <c r="AT562" s="68"/>
      <c r="AU562" s="68"/>
      <c r="AV562" s="68"/>
      <c r="AW562" s="68"/>
      <c r="AX562" s="68"/>
    </row>
    <row r="563" spans="4:50" ht="15.75" customHeight="1">
      <c r="D563" s="67"/>
      <c r="E563" s="67"/>
      <c r="AP563" s="68"/>
      <c r="AQ563" s="68"/>
      <c r="AR563" s="68"/>
      <c r="AS563" s="68"/>
      <c r="AT563" s="68"/>
      <c r="AU563" s="68"/>
      <c r="AV563" s="68"/>
      <c r="AW563" s="68"/>
      <c r="AX563" s="68"/>
    </row>
    <row r="564" spans="4:50" ht="15.75" customHeight="1">
      <c r="D564" s="67"/>
      <c r="E564" s="67"/>
      <c r="AP564" s="68"/>
      <c r="AQ564" s="68"/>
      <c r="AR564" s="68"/>
      <c r="AS564" s="68"/>
      <c r="AT564" s="68"/>
      <c r="AU564" s="68"/>
      <c r="AV564" s="68"/>
      <c r="AW564" s="68"/>
      <c r="AX564" s="68"/>
    </row>
    <row r="565" spans="4:50" ht="15.75" customHeight="1">
      <c r="D565" s="67"/>
      <c r="E565" s="67"/>
      <c r="AP565" s="68"/>
      <c r="AQ565" s="68"/>
      <c r="AR565" s="68"/>
      <c r="AS565" s="68"/>
      <c r="AT565" s="68"/>
      <c r="AU565" s="68"/>
      <c r="AV565" s="68"/>
      <c r="AW565" s="68"/>
      <c r="AX565" s="68"/>
    </row>
    <row r="566" spans="4:50" ht="15.75" customHeight="1">
      <c r="D566" s="67"/>
      <c r="E566" s="67"/>
      <c r="AP566" s="68"/>
      <c r="AQ566" s="68"/>
      <c r="AR566" s="68"/>
      <c r="AS566" s="68"/>
      <c r="AT566" s="68"/>
      <c r="AU566" s="68"/>
      <c r="AV566" s="68"/>
      <c r="AW566" s="68"/>
      <c r="AX566" s="68"/>
    </row>
    <row r="567" spans="4:50" ht="15.75" customHeight="1">
      <c r="D567" s="67"/>
      <c r="E567" s="67"/>
      <c r="AP567" s="68"/>
      <c r="AQ567" s="68"/>
      <c r="AR567" s="68"/>
      <c r="AS567" s="68"/>
      <c r="AT567" s="68"/>
      <c r="AU567" s="68"/>
      <c r="AV567" s="68"/>
      <c r="AW567" s="68"/>
      <c r="AX567" s="68"/>
    </row>
    <row r="568" spans="4:50" ht="15.75" customHeight="1">
      <c r="D568" s="67"/>
      <c r="E568" s="67"/>
      <c r="AP568" s="68"/>
      <c r="AQ568" s="68"/>
      <c r="AR568" s="68"/>
      <c r="AS568" s="68"/>
      <c r="AT568" s="68"/>
      <c r="AU568" s="68"/>
      <c r="AV568" s="68"/>
      <c r="AW568" s="68"/>
      <c r="AX568" s="68"/>
    </row>
    <row r="569" spans="4:50" ht="15.75" customHeight="1">
      <c r="D569" s="67"/>
      <c r="E569" s="67"/>
      <c r="AP569" s="68"/>
      <c r="AQ569" s="68"/>
      <c r="AR569" s="68"/>
      <c r="AS569" s="68"/>
      <c r="AT569" s="68"/>
      <c r="AU569" s="68"/>
      <c r="AV569" s="68"/>
      <c r="AW569" s="68"/>
      <c r="AX569" s="68"/>
    </row>
    <row r="570" spans="4:50" ht="15.75" customHeight="1">
      <c r="D570" s="67"/>
      <c r="E570" s="67"/>
      <c r="AP570" s="68"/>
      <c r="AQ570" s="68"/>
      <c r="AR570" s="68"/>
      <c r="AS570" s="68"/>
      <c r="AT570" s="68"/>
      <c r="AU570" s="68"/>
      <c r="AV570" s="68"/>
      <c r="AW570" s="68"/>
      <c r="AX570" s="68"/>
    </row>
    <row r="571" spans="4:50" ht="15.75" customHeight="1">
      <c r="D571" s="67"/>
      <c r="E571" s="67"/>
      <c r="AP571" s="68"/>
      <c r="AQ571" s="68"/>
      <c r="AR571" s="68"/>
      <c r="AS571" s="68"/>
      <c r="AT571" s="68"/>
      <c r="AU571" s="68"/>
      <c r="AV571" s="68"/>
      <c r="AW571" s="68"/>
      <c r="AX571" s="68"/>
    </row>
    <row r="572" spans="4:50" ht="15.75" customHeight="1">
      <c r="D572" s="67"/>
      <c r="E572" s="67"/>
      <c r="AP572" s="68"/>
      <c r="AQ572" s="68"/>
      <c r="AR572" s="68"/>
      <c r="AS572" s="68"/>
      <c r="AT572" s="68"/>
      <c r="AU572" s="68"/>
      <c r="AV572" s="68"/>
      <c r="AW572" s="68"/>
      <c r="AX572" s="68"/>
    </row>
    <row r="573" spans="4:50" ht="15.75" customHeight="1">
      <c r="D573" s="67"/>
      <c r="E573" s="67"/>
      <c r="AP573" s="68"/>
      <c r="AQ573" s="68"/>
      <c r="AR573" s="68"/>
      <c r="AS573" s="68"/>
      <c r="AT573" s="68"/>
      <c r="AU573" s="68"/>
      <c r="AV573" s="68"/>
      <c r="AW573" s="68"/>
      <c r="AX573" s="68"/>
    </row>
    <row r="574" spans="4:50" ht="15.75" customHeight="1">
      <c r="D574" s="67"/>
      <c r="E574" s="67"/>
      <c r="AP574" s="68"/>
      <c r="AQ574" s="68"/>
      <c r="AR574" s="68"/>
      <c r="AS574" s="68"/>
      <c r="AT574" s="68"/>
      <c r="AU574" s="68"/>
      <c r="AV574" s="68"/>
      <c r="AW574" s="68"/>
      <c r="AX574" s="68"/>
    </row>
    <row r="575" spans="4:50" ht="15.75" customHeight="1">
      <c r="D575" s="67"/>
      <c r="E575" s="67"/>
      <c r="AP575" s="68"/>
      <c r="AQ575" s="68"/>
      <c r="AR575" s="68"/>
      <c r="AS575" s="68"/>
      <c r="AT575" s="68"/>
      <c r="AU575" s="68"/>
      <c r="AV575" s="68"/>
      <c r="AW575" s="68"/>
      <c r="AX575" s="68"/>
    </row>
    <row r="576" spans="4:50" ht="15.75" customHeight="1">
      <c r="D576" s="67"/>
      <c r="E576" s="67"/>
      <c r="AP576" s="68"/>
      <c r="AQ576" s="68"/>
      <c r="AR576" s="68"/>
      <c r="AS576" s="68"/>
      <c r="AT576" s="68"/>
      <c r="AU576" s="68"/>
      <c r="AV576" s="68"/>
      <c r="AW576" s="68"/>
      <c r="AX576" s="68"/>
    </row>
    <row r="577" spans="4:50" ht="15.75" customHeight="1">
      <c r="D577" s="67"/>
      <c r="E577" s="67"/>
      <c r="AP577" s="68"/>
      <c r="AQ577" s="68"/>
      <c r="AR577" s="68"/>
      <c r="AS577" s="68"/>
      <c r="AT577" s="68"/>
      <c r="AU577" s="68"/>
      <c r="AV577" s="68"/>
      <c r="AW577" s="68"/>
      <c r="AX577" s="68"/>
    </row>
    <row r="578" spans="4:50" ht="15.75" customHeight="1">
      <c r="D578" s="67"/>
      <c r="E578" s="67"/>
      <c r="AP578" s="68"/>
      <c r="AQ578" s="68"/>
      <c r="AR578" s="68"/>
      <c r="AS578" s="68"/>
      <c r="AT578" s="68"/>
      <c r="AU578" s="68"/>
      <c r="AV578" s="68"/>
      <c r="AW578" s="68"/>
      <c r="AX578" s="68"/>
    </row>
    <row r="579" spans="4:50" ht="15.75" customHeight="1">
      <c r="D579" s="67"/>
      <c r="E579" s="67"/>
      <c r="AP579" s="68"/>
      <c r="AQ579" s="68"/>
      <c r="AR579" s="68"/>
      <c r="AS579" s="68"/>
      <c r="AT579" s="68"/>
      <c r="AU579" s="68"/>
      <c r="AV579" s="68"/>
      <c r="AW579" s="68"/>
      <c r="AX579" s="68"/>
    </row>
    <row r="580" spans="4:50" ht="15.75" customHeight="1">
      <c r="D580" s="67"/>
      <c r="E580" s="67"/>
      <c r="AP580" s="68"/>
      <c r="AQ580" s="68"/>
      <c r="AR580" s="68"/>
      <c r="AS580" s="68"/>
      <c r="AT580" s="68"/>
      <c r="AU580" s="68"/>
      <c r="AV580" s="68"/>
      <c r="AW580" s="68"/>
      <c r="AX580" s="68"/>
    </row>
    <row r="581" spans="4:50" ht="15.75" customHeight="1">
      <c r="D581" s="67"/>
      <c r="E581" s="67"/>
      <c r="AP581" s="68"/>
      <c r="AQ581" s="68"/>
      <c r="AR581" s="68"/>
      <c r="AS581" s="68"/>
      <c r="AT581" s="68"/>
      <c r="AU581" s="68"/>
      <c r="AV581" s="68"/>
      <c r="AW581" s="68"/>
      <c r="AX581" s="68"/>
    </row>
    <row r="582" spans="4:50" ht="15.75" customHeight="1">
      <c r="D582" s="67"/>
      <c r="E582" s="67"/>
      <c r="AP582" s="68"/>
      <c r="AQ582" s="68"/>
      <c r="AR582" s="68"/>
      <c r="AS582" s="68"/>
      <c r="AT582" s="68"/>
      <c r="AU582" s="68"/>
      <c r="AV582" s="68"/>
      <c r="AW582" s="68"/>
      <c r="AX582" s="68"/>
    </row>
    <row r="583" spans="4:50" ht="15.75" customHeight="1">
      <c r="D583" s="67"/>
      <c r="E583" s="67"/>
      <c r="AP583" s="68"/>
      <c r="AQ583" s="68"/>
      <c r="AR583" s="68"/>
      <c r="AS583" s="68"/>
      <c r="AT583" s="68"/>
      <c r="AU583" s="68"/>
      <c r="AV583" s="68"/>
      <c r="AW583" s="68"/>
      <c r="AX583" s="68"/>
    </row>
    <row r="584" spans="4:50" ht="15.75" customHeight="1">
      <c r="D584" s="67"/>
      <c r="E584" s="67"/>
      <c r="AP584" s="68"/>
      <c r="AQ584" s="68"/>
      <c r="AR584" s="68"/>
      <c r="AS584" s="68"/>
      <c r="AT584" s="68"/>
      <c r="AU584" s="68"/>
      <c r="AV584" s="68"/>
      <c r="AW584" s="68"/>
      <c r="AX584" s="68"/>
    </row>
    <row r="585" spans="4:50" ht="15.75" customHeight="1">
      <c r="D585" s="67"/>
      <c r="E585" s="67"/>
      <c r="AP585" s="68"/>
      <c r="AQ585" s="68"/>
      <c r="AR585" s="68"/>
      <c r="AS585" s="68"/>
      <c r="AT585" s="68"/>
      <c r="AU585" s="68"/>
      <c r="AV585" s="68"/>
      <c r="AW585" s="68"/>
      <c r="AX585" s="68"/>
    </row>
    <row r="586" spans="4:50" ht="15.75" customHeight="1">
      <c r="D586" s="67"/>
      <c r="E586" s="67"/>
      <c r="AP586" s="68"/>
      <c r="AQ586" s="68"/>
      <c r="AR586" s="68"/>
      <c r="AS586" s="68"/>
      <c r="AT586" s="68"/>
      <c r="AU586" s="68"/>
      <c r="AV586" s="68"/>
      <c r="AW586" s="68"/>
      <c r="AX586" s="68"/>
    </row>
    <row r="587" spans="4:50" ht="15.75" customHeight="1">
      <c r="D587" s="67"/>
      <c r="E587" s="67"/>
      <c r="AP587" s="68"/>
      <c r="AQ587" s="68"/>
      <c r="AR587" s="68"/>
      <c r="AS587" s="68"/>
      <c r="AT587" s="68"/>
      <c r="AU587" s="68"/>
      <c r="AV587" s="68"/>
      <c r="AW587" s="68"/>
      <c r="AX587" s="68"/>
    </row>
    <row r="588" spans="4:50" ht="15.75" customHeight="1">
      <c r="D588" s="67"/>
      <c r="E588" s="67"/>
      <c r="AP588" s="68"/>
      <c r="AQ588" s="68"/>
      <c r="AR588" s="68"/>
      <c r="AS588" s="68"/>
      <c r="AT588" s="68"/>
      <c r="AU588" s="68"/>
      <c r="AV588" s="68"/>
      <c r="AW588" s="68"/>
      <c r="AX588" s="68"/>
    </row>
    <row r="589" spans="4:50" ht="15.75" customHeight="1">
      <c r="D589" s="67"/>
      <c r="E589" s="67"/>
      <c r="AP589" s="68"/>
      <c r="AQ589" s="68"/>
      <c r="AR589" s="68"/>
      <c r="AS589" s="68"/>
      <c r="AT589" s="68"/>
      <c r="AU589" s="68"/>
      <c r="AV589" s="68"/>
      <c r="AW589" s="68"/>
      <c r="AX589" s="68"/>
    </row>
    <row r="590" spans="4:50" ht="15.75" customHeight="1">
      <c r="D590" s="67"/>
      <c r="E590" s="67"/>
      <c r="AP590" s="68"/>
      <c r="AQ590" s="68"/>
      <c r="AR590" s="68"/>
      <c r="AS590" s="68"/>
      <c r="AT590" s="68"/>
      <c r="AU590" s="68"/>
      <c r="AV590" s="68"/>
      <c r="AW590" s="68"/>
      <c r="AX590" s="68"/>
    </row>
    <row r="591" spans="4:50" ht="15.75" customHeight="1">
      <c r="D591" s="67"/>
      <c r="E591" s="67"/>
      <c r="AP591" s="68"/>
      <c r="AQ591" s="68"/>
      <c r="AR591" s="68"/>
      <c r="AS591" s="68"/>
      <c r="AT591" s="68"/>
      <c r="AU591" s="68"/>
      <c r="AV591" s="68"/>
      <c r="AW591" s="68"/>
      <c r="AX591" s="68"/>
    </row>
    <row r="592" spans="4:50" ht="15.75" customHeight="1">
      <c r="D592" s="67"/>
      <c r="E592" s="67"/>
      <c r="AP592" s="68"/>
      <c r="AQ592" s="68"/>
      <c r="AR592" s="68"/>
      <c r="AS592" s="68"/>
      <c r="AT592" s="68"/>
      <c r="AU592" s="68"/>
      <c r="AV592" s="68"/>
      <c r="AW592" s="68"/>
      <c r="AX592" s="68"/>
    </row>
    <row r="593" spans="4:50" ht="15.75" customHeight="1">
      <c r="D593" s="67"/>
      <c r="E593" s="67"/>
      <c r="AP593" s="68"/>
      <c r="AQ593" s="68"/>
      <c r="AR593" s="68"/>
      <c r="AS593" s="68"/>
      <c r="AT593" s="68"/>
      <c r="AU593" s="68"/>
      <c r="AV593" s="68"/>
      <c r="AW593" s="68"/>
      <c r="AX593" s="68"/>
    </row>
    <row r="594" spans="4:50" ht="15.75" customHeight="1">
      <c r="D594" s="67"/>
      <c r="E594" s="67"/>
      <c r="AP594" s="68"/>
      <c r="AQ594" s="68"/>
      <c r="AR594" s="68"/>
      <c r="AS594" s="68"/>
      <c r="AT594" s="68"/>
      <c r="AU594" s="68"/>
      <c r="AV594" s="68"/>
      <c r="AW594" s="68"/>
      <c r="AX594" s="68"/>
    </row>
    <row r="595" spans="4:50" ht="15.75" customHeight="1">
      <c r="D595" s="67"/>
      <c r="E595" s="67"/>
      <c r="AP595" s="68"/>
      <c r="AQ595" s="68"/>
      <c r="AR595" s="68"/>
      <c r="AS595" s="68"/>
      <c r="AT595" s="68"/>
      <c r="AU595" s="68"/>
      <c r="AV595" s="68"/>
      <c r="AW595" s="68"/>
      <c r="AX595" s="68"/>
    </row>
    <row r="596" spans="4:50" ht="15.75" customHeight="1">
      <c r="D596" s="67"/>
      <c r="E596" s="67"/>
      <c r="AP596" s="68"/>
      <c r="AQ596" s="68"/>
      <c r="AR596" s="68"/>
      <c r="AS596" s="68"/>
      <c r="AT596" s="68"/>
      <c r="AU596" s="68"/>
      <c r="AV596" s="68"/>
      <c r="AW596" s="68"/>
      <c r="AX596" s="68"/>
    </row>
    <row r="597" spans="4:50" ht="15.75" customHeight="1">
      <c r="D597" s="67"/>
      <c r="E597" s="67"/>
      <c r="AP597" s="68"/>
      <c r="AQ597" s="68"/>
      <c r="AR597" s="68"/>
      <c r="AS597" s="68"/>
      <c r="AT597" s="68"/>
      <c r="AU597" s="68"/>
      <c r="AV597" s="68"/>
      <c r="AW597" s="68"/>
      <c r="AX597" s="68"/>
    </row>
    <row r="598" spans="4:50" ht="15.75" customHeight="1">
      <c r="D598" s="67"/>
      <c r="E598" s="67"/>
      <c r="AP598" s="68"/>
      <c r="AQ598" s="68"/>
      <c r="AR598" s="68"/>
      <c r="AS598" s="68"/>
      <c r="AT598" s="68"/>
      <c r="AU598" s="68"/>
      <c r="AV598" s="68"/>
      <c r="AW598" s="68"/>
      <c r="AX598" s="68"/>
    </row>
    <row r="599" spans="4:50" ht="15.75" customHeight="1">
      <c r="D599" s="67"/>
      <c r="E599" s="67"/>
      <c r="AP599" s="68"/>
      <c r="AQ599" s="68"/>
      <c r="AR599" s="68"/>
      <c r="AS599" s="68"/>
      <c r="AT599" s="68"/>
      <c r="AU599" s="68"/>
      <c r="AV599" s="68"/>
      <c r="AW599" s="68"/>
      <c r="AX599" s="68"/>
    </row>
    <row r="600" spans="4:50" ht="15.75" customHeight="1">
      <c r="D600" s="67"/>
      <c r="E600" s="67"/>
      <c r="AP600" s="68"/>
      <c r="AQ600" s="68"/>
      <c r="AR600" s="68"/>
      <c r="AS600" s="68"/>
      <c r="AT600" s="68"/>
      <c r="AU600" s="68"/>
      <c r="AV600" s="68"/>
      <c r="AW600" s="68"/>
      <c r="AX600" s="68"/>
    </row>
    <row r="601" spans="4:50" ht="15.75" customHeight="1">
      <c r="D601" s="67"/>
      <c r="E601" s="67"/>
      <c r="AP601" s="68"/>
      <c r="AQ601" s="68"/>
      <c r="AR601" s="68"/>
      <c r="AS601" s="68"/>
      <c r="AT601" s="68"/>
      <c r="AU601" s="68"/>
      <c r="AV601" s="68"/>
      <c r="AW601" s="68"/>
      <c r="AX601" s="68"/>
    </row>
    <row r="602" spans="4:50" ht="15.75" customHeight="1">
      <c r="D602" s="67"/>
      <c r="E602" s="67"/>
      <c r="AP602" s="68"/>
      <c r="AQ602" s="68"/>
      <c r="AR602" s="68"/>
      <c r="AS602" s="68"/>
      <c r="AT602" s="68"/>
      <c r="AU602" s="68"/>
      <c r="AV602" s="68"/>
      <c r="AW602" s="68"/>
      <c r="AX602" s="68"/>
    </row>
    <row r="603" spans="4:50" ht="15.75" customHeight="1">
      <c r="D603" s="67"/>
      <c r="E603" s="67"/>
      <c r="AP603" s="68"/>
      <c r="AQ603" s="68"/>
      <c r="AR603" s="68"/>
      <c r="AS603" s="68"/>
      <c r="AT603" s="68"/>
      <c r="AU603" s="68"/>
      <c r="AV603" s="68"/>
      <c r="AW603" s="68"/>
      <c r="AX603" s="68"/>
    </row>
    <row r="604" spans="4:50" ht="15.75" customHeight="1">
      <c r="D604" s="67"/>
      <c r="E604" s="67"/>
      <c r="AP604" s="68"/>
      <c r="AQ604" s="68"/>
      <c r="AR604" s="68"/>
      <c r="AS604" s="68"/>
      <c r="AT604" s="68"/>
      <c r="AU604" s="68"/>
      <c r="AV604" s="68"/>
      <c r="AW604" s="68"/>
      <c r="AX604" s="68"/>
    </row>
    <row r="605" spans="4:50" ht="15.75" customHeight="1">
      <c r="D605" s="67"/>
      <c r="E605" s="67"/>
      <c r="AP605" s="68"/>
      <c r="AQ605" s="68"/>
      <c r="AR605" s="68"/>
      <c r="AS605" s="68"/>
      <c r="AT605" s="68"/>
      <c r="AU605" s="68"/>
      <c r="AV605" s="68"/>
      <c r="AW605" s="68"/>
      <c r="AX605" s="68"/>
    </row>
    <row r="606" spans="4:50" ht="15.75" customHeight="1">
      <c r="D606" s="67"/>
      <c r="E606" s="67"/>
      <c r="AP606" s="68"/>
      <c r="AQ606" s="68"/>
      <c r="AR606" s="68"/>
      <c r="AS606" s="68"/>
      <c r="AT606" s="68"/>
      <c r="AU606" s="68"/>
      <c r="AV606" s="68"/>
      <c r="AW606" s="68"/>
      <c r="AX606" s="68"/>
    </row>
    <row r="607" spans="4:50" ht="15.75" customHeight="1">
      <c r="D607" s="67"/>
      <c r="E607" s="67"/>
      <c r="AP607" s="68"/>
      <c r="AQ607" s="68"/>
      <c r="AR607" s="68"/>
      <c r="AS607" s="68"/>
      <c r="AT607" s="68"/>
      <c r="AU607" s="68"/>
      <c r="AV607" s="68"/>
      <c r="AW607" s="68"/>
      <c r="AX607" s="68"/>
    </row>
    <row r="608" spans="4:50" ht="15.75" customHeight="1">
      <c r="D608" s="67"/>
      <c r="E608" s="67"/>
      <c r="AP608" s="68"/>
      <c r="AQ608" s="68"/>
      <c r="AR608" s="68"/>
      <c r="AS608" s="68"/>
      <c r="AT608" s="68"/>
      <c r="AU608" s="68"/>
      <c r="AV608" s="68"/>
      <c r="AW608" s="68"/>
      <c r="AX608" s="68"/>
    </row>
    <row r="609" spans="4:50" ht="15.75" customHeight="1">
      <c r="D609" s="67"/>
      <c r="E609" s="67"/>
      <c r="AP609" s="68"/>
      <c r="AQ609" s="68"/>
      <c r="AR609" s="68"/>
      <c r="AS609" s="68"/>
      <c r="AT609" s="68"/>
      <c r="AU609" s="68"/>
      <c r="AV609" s="68"/>
      <c r="AW609" s="68"/>
      <c r="AX609" s="68"/>
    </row>
    <row r="610" spans="4:50" ht="15.75" customHeight="1">
      <c r="D610" s="67"/>
      <c r="E610" s="67"/>
      <c r="AP610" s="68"/>
      <c r="AQ610" s="68"/>
      <c r="AR610" s="68"/>
      <c r="AS610" s="68"/>
      <c r="AT610" s="68"/>
      <c r="AU610" s="68"/>
      <c r="AV610" s="68"/>
      <c r="AW610" s="68"/>
      <c r="AX610" s="68"/>
    </row>
    <row r="611" spans="4:50" ht="15.75" customHeight="1">
      <c r="D611" s="67"/>
      <c r="E611" s="67"/>
      <c r="AP611" s="68"/>
      <c r="AQ611" s="68"/>
      <c r="AR611" s="68"/>
      <c r="AS611" s="68"/>
      <c r="AT611" s="68"/>
      <c r="AU611" s="68"/>
      <c r="AV611" s="68"/>
      <c r="AW611" s="68"/>
      <c r="AX611" s="68"/>
    </row>
    <row r="612" spans="4:50" ht="15.75" customHeight="1">
      <c r="D612" s="67"/>
      <c r="E612" s="67"/>
      <c r="AP612" s="68"/>
      <c r="AQ612" s="68"/>
      <c r="AR612" s="68"/>
      <c r="AS612" s="68"/>
      <c r="AT612" s="68"/>
      <c r="AU612" s="68"/>
      <c r="AV612" s="68"/>
      <c r="AW612" s="68"/>
      <c r="AX612" s="68"/>
    </row>
    <row r="613" spans="4:50" ht="15.75" customHeight="1">
      <c r="D613" s="67"/>
      <c r="E613" s="67"/>
      <c r="AP613" s="68"/>
      <c r="AQ613" s="68"/>
      <c r="AR613" s="68"/>
      <c r="AS613" s="68"/>
      <c r="AT613" s="68"/>
      <c r="AU613" s="68"/>
      <c r="AV613" s="68"/>
      <c r="AW613" s="68"/>
      <c r="AX613" s="68"/>
    </row>
    <row r="614" spans="4:50" ht="15.75" customHeight="1">
      <c r="D614" s="67"/>
      <c r="E614" s="67"/>
      <c r="AP614" s="68"/>
      <c r="AQ614" s="68"/>
      <c r="AR614" s="68"/>
      <c r="AS614" s="68"/>
      <c r="AT614" s="68"/>
      <c r="AU614" s="68"/>
      <c r="AV614" s="68"/>
      <c r="AW614" s="68"/>
      <c r="AX614" s="68"/>
    </row>
    <row r="615" spans="4:50" ht="15.75" customHeight="1">
      <c r="D615" s="67"/>
      <c r="E615" s="67"/>
      <c r="AP615" s="68"/>
      <c r="AQ615" s="68"/>
      <c r="AR615" s="68"/>
      <c r="AS615" s="68"/>
      <c r="AT615" s="68"/>
      <c r="AU615" s="68"/>
      <c r="AV615" s="68"/>
      <c r="AW615" s="68"/>
      <c r="AX615" s="68"/>
    </row>
    <row r="616" spans="4:50" ht="15.75" customHeight="1">
      <c r="D616" s="67"/>
      <c r="E616" s="67"/>
      <c r="AP616" s="68"/>
      <c r="AQ616" s="68"/>
      <c r="AR616" s="68"/>
      <c r="AS616" s="68"/>
      <c r="AT616" s="68"/>
      <c r="AU616" s="68"/>
      <c r="AV616" s="68"/>
      <c r="AW616" s="68"/>
      <c r="AX616" s="68"/>
    </row>
    <row r="617" spans="4:50" ht="15.75" customHeight="1">
      <c r="D617" s="67"/>
      <c r="E617" s="67"/>
      <c r="AP617" s="68"/>
      <c r="AQ617" s="68"/>
      <c r="AR617" s="68"/>
      <c r="AS617" s="68"/>
      <c r="AT617" s="68"/>
      <c r="AU617" s="68"/>
      <c r="AV617" s="68"/>
      <c r="AW617" s="68"/>
      <c r="AX617" s="68"/>
    </row>
    <row r="618" spans="4:50" ht="15.75" customHeight="1">
      <c r="D618" s="67"/>
      <c r="E618" s="67"/>
      <c r="AP618" s="68"/>
      <c r="AQ618" s="68"/>
      <c r="AR618" s="68"/>
      <c r="AS618" s="68"/>
      <c r="AT618" s="68"/>
      <c r="AU618" s="68"/>
      <c r="AV618" s="68"/>
      <c r="AW618" s="68"/>
      <c r="AX618" s="68"/>
    </row>
    <row r="619" spans="4:50" ht="15.75" customHeight="1">
      <c r="D619" s="67"/>
      <c r="E619" s="67"/>
      <c r="AP619" s="68"/>
      <c r="AQ619" s="68"/>
      <c r="AR619" s="68"/>
      <c r="AS619" s="68"/>
      <c r="AT619" s="68"/>
      <c r="AU619" s="68"/>
      <c r="AV619" s="68"/>
      <c r="AW619" s="68"/>
      <c r="AX619" s="68"/>
    </row>
    <row r="620" spans="4:50" ht="15.75" customHeight="1">
      <c r="D620" s="67"/>
      <c r="E620" s="67"/>
      <c r="AP620" s="68"/>
      <c r="AQ620" s="68"/>
      <c r="AR620" s="68"/>
      <c r="AS620" s="68"/>
      <c r="AT620" s="68"/>
      <c r="AU620" s="68"/>
      <c r="AV620" s="68"/>
      <c r="AW620" s="68"/>
      <c r="AX620" s="68"/>
    </row>
    <row r="621" spans="4:50" ht="15.75" customHeight="1">
      <c r="D621" s="67"/>
      <c r="E621" s="67"/>
      <c r="AP621" s="68"/>
      <c r="AQ621" s="68"/>
      <c r="AR621" s="68"/>
      <c r="AS621" s="68"/>
      <c r="AT621" s="68"/>
      <c r="AU621" s="68"/>
      <c r="AV621" s="68"/>
      <c r="AW621" s="68"/>
      <c r="AX621" s="68"/>
    </row>
    <row r="622" spans="4:50" ht="15.75" customHeight="1">
      <c r="D622" s="67"/>
      <c r="E622" s="67"/>
      <c r="AP622" s="68"/>
      <c r="AQ622" s="68"/>
      <c r="AR622" s="68"/>
      <c r="AS622" s="68"/>
      <c r="AT622" s="68"/>
      <c r="AU622" s="68"/>
      <c r="AV622" s="68"/>
      <c r="AW622" s="68"/>
      <c r="AX622" s="68"/>
    </row>
    <row r="623" spans="4:50" ht="15.75" customHeight="1">
      <c r="D623" s="67"/>
      <c r="E623" s="67"/>
      <c r="AP623" s="68"/>
      <c r="AQ623" s="68"/>
      <c r="AR623" s="68"/>
      <c r="AS623" s="68"/>
      <c r="AT623" s="68"/>
      <c r="AU623" s="68"/>
      <c r="AV623" s="68"/>
      <c r="AW623" s="68"/>
      <c r="AX623" s="68"/>
    </row>
    <row r="624" spans="4:50" ht="15.75" customHeight="1">
      <c r="D624" s="67"/>
      <c r="E624" s="67"/>
      <c r="AP624" s="68"/>
      <c r="AQ624" s="68"/>
      <c r="AR624" s="68"/>
      <c r="AS624" s="68"/>
      <c r="AT624" s="68"/>
      <c r="AU624" s="68"/>
      <c r="AV624" s="68"/>
      <c r="AW624" s="68"/>
      <c r="AX624" s="68"/>
    </row>
    <row r="625" spans="4:50" ht="15.75" customHeight="1">
      <c r="D625" s="67"/>
      <c r="E625" s="67"/>
      <c r="AP625" s="68"/>
      <c r="AQ625" s="68"/>
      <c r="AR625" s="68"/>
      <c r="AS625" s="68"/>
      <c r="AT625" s="68"/>
      <c r="AU625" s="68"/>
      <c r="AV625" s="68"/>
      <c r="AW625" s="68"/>
      <c r="AX625" s="68"/>
    </row>
    <row r="626" spans="4:50" ht="15.75" customHeight="1">
      <c r="D626" s="67"/>
      <c r="E626" s="67"/>
      <c r="AP626" s="68"/>
      <c r="AQ626" s="68"/>
      <c r="AR626" s="68"/>
      <c r="AS626" s="68"/>
      <c r="AT626" s="68"/>
      <c r="AU626" s="68"/>
      <c r="AV626" s="68"/>
      <c r="AW626" s="68"/>
      <c r="AX626" s="68"/>
    </row>
    <row r="627" spans="4:50" ht="15.75" customHeight="1">
      <c r="D627" s="67"/>
      <c r="E627" s="67"/>
      <c r="AP627" s="68"/>
      <c r="AQ627" s="68"/>
      <c r="AR627" s="68"/>
      <c r="AS627" s="68"/>
      <c r="AT627" s="68"/>
      <c r="AU627" s="68"/>
      <c r="AV627" s="68"/>
      <c r="AW627" s="68"/>
      <c r="AX627" s="68"/>
    </row>
    <row r="628" spans="4:50" ht="15.75" customHeight="1">
      <c r="D628" s="67"/>
      <c r="E628" s="67"/>
      <c r="AP628" s="68"/>
      <c r="AQ628" s="68"/>
      <c r="AR628" s="68"/>
      <c r="AS628" s="68"/>
      <c r="AT628" s="68"/>
      <c r="AU628" s="68"/>
      <c r="AV628" s="68"/>
      <c r="AW628" s="68"/>
      <c r="AX628" s="68"/>
    </row>
    <row r="629" spans="4:50" ht="15.75" customHeight="1">
      <c r="D629" s="67"/>
      <c r="E629" s="67"/>
      <c r="AP629" s="68"/>
      <c r="AQ629" s="68"/>
      <c r="AR629" s="68"/>
      <c r="AS629" s="68"/>
      <c r="AT629" s="68"/>
      <c r="AU629" s="68"/>
      <c r="AV629" s="68"/>
      <c r="AW629" s="68"/>
      <c r="AX629" s="68"/>
    </row>
    <row r="630" spans="4:50" ht="15.75" customHeight="1">
      <c r="D630" s="67"/>
      <c r="E630" s="67"/>
      <c r="AP630" s="68"/>
      <c r="AQ630" s="68"/>
      <c r="AR630" s="68"/>
      <c r="AS630" s="68"/>
      <c r="AT630" s="68"/>
      <c r="AU630" s="68"/>
      <c r="AV630" s="68"/>
      <c r="AW630" s="68"/>
      <c r="AX630" s="68"/>
    </row>
    <row r="631" spans="4:50" ht="15.75" customHeight="1">
      <c r="D631" s="67"/>
      <c r="E631" s="67"/>
      <c r="AP631" s="68"/>
      <c r="AQ631" s="68"/>
      <c r="AR631" s="68"/>
      <c r="AS631" s="68"/>
      <c r="AT631" s="68"/>
      <c r="AU631" s="68"/>
      <c r="AV631" s="68"/>
      <c r="AW631" s="68"/>
      <c r="AX631" s="68"/>
    </row>
    <row r="632" spans="4:50" ht="15.75" customHeight="1">
      <c r="D632" s="67"/>
      <c r="E632" s="67"/>
      <c r="AP632" s="68"/>
      <c r="AQ632" s="68"/>
      <c r="AR632" s="68"/>
      <c r="AS632" s="68"/>
      <c r="AT632" s="68"/>
      <c r="AU632" s="68"/>
      <c r="AV632" s="68"/>
      <c r="AW632" s="68"/>
      <c r="AX632" s="68"/>
    </row>
    <row r="633" spans="4:50" ht="15.75" customHeight="1">
      <c r="D633" s="67"/>
      <c r="E633" s="67"/>
      <c r="AP633" s="68"/>
      <c r="AQ633" s="68"/>
      <c r="AR633" s="68"/>
      <c r="AS633" s="68"/>
      <c r="AT633" s="68"/>
      <c r="AU633" s="68"/>
      <c r="AV633" s="68"/>
      <c r="AW633" s="68"/>
      <c r="AX633" s="68"/>
    </row>
    <row r="634" spans="4:50" ht="15.75" customHeight="1">
      <c r="D634" s="67"/>
      <c r="E634" s="67"/>
      <c r="AP634" s="68"/>
      <c r="AQ634" s="68"/>
      <c r="AR634" s="68"/>
      <c r="AS634" s="68"/>
      <c r="AT634" s="68"/>
      <c r="AU634" s="68"/>
      <c r="AV634" s="68"/>
      <c r="AW634" s="68"/>
      <c r="AX634" s="68"/>
    </row>
    <row r="635" spans="4:50" ht="15.75" customHeight="1">
      <c r="D635" s="67"/>
      <c r="E635" s="67"/>
      <c r="AP635" s="68"/>
      <c r="AQ635" s="68"/>
      <c r="AR635" s="68"/>
      <c r="AS635" s="68"/>
      <c r="AT635" s="68"/>
      <c r="AU635" s="68"/>
      <c r="AV635" s="68"/>
      <c r="AW635" s="68"/>
      <c r="AX635" s="68"/>
    </row>
    <row r="636" spans="4:50" ht="15.75" customHeight="1">
      <c r="D636" s="67"/>
      <c r="E636" s="67"/>
      <c r="AP636" s="68"/>
      <c r="AQ636" s="68"/>
      <c r="AR636" s="68"/>
      <c r="AS636" s="68"/>
      <c r="AT636" s="68"/>
      <c r="AU636" s="68"/>
      <c r="AV636" s="68"/>
      <c r="AW636" s="68"/>
      <c r="AX636" s="68"/>
    </row>
    <row r="637" spans="4:50" ht="15.75" customHeight="1">
      <c r="D637" s="67"/>
      <c r="E637" s="67"/>
      <c r="AP637" s="68"/>
      <c r="AQ637" s="68"/>
      <c r="AR637" s="68"/>
      <c r="AS637" s="68"/>
      <c r="AT637" s="68"/>
      <c r="AU637" s="68"/>
      <c r="AV637" s="68"/>
      <c r="AW637" s="68"/>
      <c r="AX637" s="68"/>
    </row>
    <row r="638" spans="4:50" ht="15.75" customHeight="1">
      <c r="D638" s="67"/>
      <c r="E638" s="67"/>
      <c r="AP638" s="68"/>
      <c r="AQ638" s="68"/>
      <c r="AR638" s="68"/>
      <c r="AS638" s="68"/>
      <c r="AT638" s="68"/>
      <c r="AU638" s="68"/>
      <c r="AV638" s="68"/>
      <c r="AW638" s="68"/>
      <c r="AX638" s="68"/>
    </row>
    <row r="639" spans="4:50" ht="15.75" customHeight="1">
      <c r="D639" s="67"/>
      <c r="E639" s="67"/>
      <c r="AP639" s="68"/>
      <c r="AQ639" s="68"/>
      <c r="AR639" s="68"/>
      <c r="AS639" s="68"/>
      <c r="AT639" s="68"/>
      <c r="AU639" s="68"/>
      <c r="AV639" s="68"/>
      <c r="AW639" s="68"/>
      <c r="AX639" s="68"/>
    </row>
    <row r="640" spans="4:50" ht="15.75" customHeight="1">
      <c r="D640" s="67"/>
      <c r="E640" s="67"/>
      <c r="AP640" s="68"/>
      <c r="AQ640" s="68"/>
      <c r="AR640" s="68"/>
      <c r="AS640" s="68"/>
      <c r="AT640" s="68"/>
      <c r="AU640" s="68"/>
      <c r="AV640" s="68"/>
      <c r="AW640" s="68"/>
      <c r="AX640" s="68"/>
    </row>
    <row r="641" spans="4:50" ht="15.75" customHeight="1">
      <c r="D641" s="67"/>
      <c r="E641" s="67"/>
      <c r="AP641" s="68"/>
      <c r="AQ641" s="68"/>
      <c r="AR641" s="68"/>
      <c r="AS641" s="68"/>
      <c r="AT641" s="68"/>
      <c r="AU641" s="68"/>
      <c r="AV641" s="68"/>
      <c r="AW641" s="68"/>
      <c r="AX641" s="68"/>
    </row>
    <row r="642" spans="4:50" ht="15.75" customHeight="1">
      <c r="D642" s="67"/>
      <c r="E642" s="67"/>
      <c r="AP642" s="68"/>
      <c r="AQ642" s="68"/>
      <c r="AR642" s="68"/>
      <c r="AS642" s="68"/>
      <c r="AT642" s="68"/>
      <c r="AU642" s="68"/>
      <c r="AV642" s="68"/>
      <c r="AW642" s="68"/>
      <c r="AX642" s="68"/>
    </row>
    <row r="643" spans="4:50" ht="15.75" customHeight="1">
      <c r="D643" s="67"/>
      <c r="E643" s="67"/>
      <c r="AP643" s="68"/>
      <c r="AQ643" s="68"/>
      <c r="AR643" s="68"/>
      <c r="AS643" s="68"/>
      <c r="AT643" s="68"/>
      <c r="AU643" s="68"/>
      <c r="AV643" s="68"/>
      <c r="AW643" s="68"/>
      <c r="AX643" s="68"/>
    </row>
    <row r="644" spans="4:50" ht="15.75" customHeight="1">
      <c r="D644" s="67"/>
      <c r="E644" s="67"/>
      <c r="AP644" s="68"/>
      <c r="AQ644" s="68"/>
      <c r="AR644" s="68"/>
      <c r="AS644" s="68"/>
      <c r="AT644" s="68"/>
      <c r="AU644" s="68"/>
      <c r="AV644" s="68"/>
      <c r="AW644" s="68"/>
      <c r="AX644" s="68"/>
    </row>
    <row r="645" spans="4:50" ht="15.75" customHeight="1">
      <c r="D645" s="67"/>
      <c r="E645" s="67"/>
      <c r="AP645" s="68"/>
      <c r="AQ645" s="68"/>
      <c r="AR645" s="68"/>
      <c r="AS645" s="68"/>
      <c r="AT645" s="68"/>
      <c r="AU645" s="68"/>
      <c r="AV645" s="68"/>
      <c r="AW645" s="68"/>
      <c r="AX645" s="68"/>
    </row>
    <row r="646" spans="4:50" ht="15.75" customHeight="1">
      <c r="D646" s="67"/>
      <c r="E646" s="67"/>
      <c r="AP646" s="68"/>
      <c r="AQ646" s="68"/>
      <c r="AR646" s="68"/>
      <c r="AS646" s="68"/>
      <c r="AT646" s="68"/>
      <c r="AU646" s="68"/>
      <c r="AV646" s="68"/>
      <c r="AW646" s="68"/>
      <c r="AX646" s="68"/>
    </row>
    <row r="647" spans="4:50" ht="15.75" customHeight="1">
      <c r="D647" s="67"/>
      <c r="E647" s="67"/>
      <c r="AP647" s="68"/>
      <c r="AQ647" s="68"/>
      <c r="AR647" s="68"/>
      <c r="AS647" s="68"/>
      <c r="AT647" s="68"/>
      <c r="AU647" s="68"/>
      <c r="AV647" s="68"/>
      <c r="AW647" s="68"/>
      <c r="AX647" s="68"/>
    </row>
    <row r="648" spans="4:50" ht="15.75" customHeight="1">
      <c r="D648" s="67"/>
      <c r="E648" s="67"/>
      <c r="AP648" s="68"/>
      <c r="AQ648" s="68"/>
      <c r="AR648" s="68"/>
      <c r="AS648" s="68"/>
      <c r="AT648" s="68"/>
      <c r="AU648" s="68"/>
      <c r="AV648" s="68"/>
      <c r="AW648" s="68"/>
      <c r="AX648" s="68"/>
    </row>
    <row r="649" spans="4:50" ht="15.75" customHeight="1">
      <c r="D649" s="67"/>
      <c r="E649" s="67"/>
      <c r="AP649" s="68"/>
      <c r="AQ649" s="68"/>
      <c r="AR649" s="68"/>
      <c r="AS649" s="68"/>
      <c r="AT649" s="68"/>
      <c r="AU649" s="68"/>
      <c r="AV649" s="68"/>
      <c r="AW649" s="68"/>
      <c r="AX649" s="68"/>
    </row>
    <row r="650" spans="4:50" ht="15.75" customHeight="1">
      <c r="D650" s="67"/>
      <c r="E650" s="67"/>
      <c r="AP650" s="68"/>
      <c r="AQ650" s="68"/>
      <c r="AR650" s="68"/>
      <c r="AS650" s="68"/>
      <c r="AT650" s="68"/>
      <c r="AU650" s="68"/>
      <c r="AV650" s="68"/>
      <c r="AW650" s="68"/>
      <c r="AX650" s="68"/>
    </row>
    <row r="651" spans="4:50" ht="15.75" customHeight="1">
      <c r="D651" s="67"/>
      <c r="E651" s="67"/>
      <c r="AP651" s="68"/>
      <c r="AQ651" s="68"/>
      <c r="AR651" s="68"/>
      <c r="AS651" s="68"/>
      <c r="AT651" s="68"/>
      <c r="AU651" s="68"/>
      <c r="AV651" s="68"/>
      <c r="AW651" s="68"/>
      <c r="AX651" s="68"/>
    </row>
    <row r="652" spans="4:50" ht="15.75" customHeight="1">
      <c r="D652" s="67"/>
      <c r="E652" s="67"/>
      <c r="AP652" s="68"/>
      <c r="AQ652" s="68"/>
      <c r="AR652" s="68"/>
      <c r="AS652" s="68"/>
      <c r="AT652" s="68"/>
      <c r="AU652" s="68"/>
      <c r="AV652" s="68"/>
      <c r="AW652" s="68"/>
      <c r="AX652" s="68"/>
    </row>
    <row r="653" spans="4:50" ht="15.75" customHeight="1">
      <c r="D653" s="67"/>
      <c r="E653" s="67"/>
      <c r="AP653" s="68"/>
      <c r="AQ653" s="68"/>
      <c r="AR653" s="68"/>
      <c r="AS653" s="68"/>
      <c r="AT653" s="68"/>
      <c r="AU653" s="68"/>
      <c r="AV653" s="68"/>
      <c r="AW653" s="68"/>
      <c r="AX653" s="68"/>
    </row>
    <row r="654" spans="4:50" ht="15.75" customHeight="1">
      <c r="D654" s="67"/>
      <c r="E654" s="67"/>
      <c r="AP654" s="68"/>
      <c r="AQ654" s="68"/>
      <c r="AR654" s="68"/>
      <c r="AS654" s="68"/>
      <c r="AT654" s="68"/>
      <c r="AU654" s="68"/>
      <c r="AV654" s="68"/>
      <c r="AW654" s="68"/>
      <c r="AX654" s="68"/>
    </row>
    <row r="655" spans="4:50" ht="15.75" customHeight="1">
      <c r="D655" s="67"/>
      <c r="E655" s="67"/>
      <c r="AP655" s="68"/>
      <c r="AQ655" s="68"/>
      <c r="AR655" s="68"/>
      <c r="AS655" s="68"/>
      <c r="AT655" s="68"/>
      <c r="AU655" s="68"/>
      <c r="AV655" s="68"/>
      <c r="AW655" s="68"/>
      <c r="AX655" s="68"/>
    </row>
    <row r="656" spans="4:50" ht="15.75" customHeight="1">
      <c r="D656" s="67"/>
      <c r="E656" s="67"/>
      <c r="AP656" s="68"/>
      <c r="AQ656" s="68"/>
      <c r="AR656" s="68"/>
      <c r="AS656" s="68"/>
      <c r="AT656" s="68"/>
      <c r="AU656" s="68"/>
      <c r="AV656" s="68"/>
      <c r="AW656" s="68"/>
      <c r="AX656" s="68"/>
    </row>
    <row r="657" spans="4:50" ht="15.75" customHeight="1">
      <c r="D657" s="67"/>
      <c r="E657" s="67"/>
      <c r="AP657" s="68"/>
      <c r="AQ657" s="68"/>
      <c r="AR657" s="68"/>
      <c r="AS657" s="68"/>
      <c r="AT657" s="68"/>
      <c r="AU657" s="68"/>
      <c r="AV657" s="68"/>
      <c r="AW657" s="68"/>
      <c r="AX657" s="68"/>
    </row>
    <row r="658" spans="4:50" ht="15.75" customHeight="1">
      <c r="D658" s="67"/>
      <c r="E658" s="67"/>
      <c r="AP658" s="68"/>
      <c r="AQ658" s="68"/>
      <c r="AR658" s="68"/>
      <c r="AS658" s="68"/>
      <c r="AT658" s="68"/>
      <c r="AU658" s="68"/>
      <c r="AV658" s="68"/>
      <c r="AW658" s="68"/>
      <c r="AX658" s="68"/>
    </row>
    <row r="659" spans="4:50" ht="15.75" customHeight="1">
      <c r="D659" s="67"/>
      <c r="E659" s="67"/>
      <c r="AP659" s="68"/>
      <c r="AQ659" s="68"/>
      <c r="AR659" s="68"/>
      <c r="AS659" s="68"/>
      <c r="AT659" s="68"/>
      <c r="AU659" s="68"/>
      <c r="AV659" s="68"/>
      <c r="AW659" s="68"/>
      <c r="AX659" s="68"/>
    </row>
    <row r="660" spans="4:50" ht="15.75" customHeight="1">
      <c r="D660" s="67"/>
      <c r="E660" s="67"/>
      <c r="AP660" s="68"/>
      <c r="AQ660" s="68"/>
      <c r="AR660" s="68"/>
      <c r="AS660" s="68"/>
      <c r="AT660" s="68"/>
      <c r="AU660" s="68"/>
      <c r="AV660" s="68"/>
      <c r="AW660" s="68"/>
      <c r="AX660" s="68"/>
    </row>
    <row r="661" spans="4:50" ht="15.75" customHeight="1">
      <c r="D661" s="67"/>
      <c r="E661" s="67"/>
      <c r="AP661" s="68"/>
      <c r="AQ661" s="68"/>
      <c r="AR661" s="68"/>
      <c r="AS661" s="68"/>
      <c r="AT661" s="68"/>
      <c r="AU661" s="68"/>
      <c r="AV661" s="68"/>
      <c r="AW661" s="68"/>
      <c r="AX661" s="68"/>
    </row>
    <row r="662" spans="4:50" ht="15.75" customHeight="1">
      <c r="D662" s="67"/>
      <c r="E662" s="67"/>
      <c r="AP662" s="68"/>
      <c r="AQ662" s="68"/>
      <c r="AR662" s="68"/>
      <c r="AS662" s="68"/>
      <c r="AT662" s="68"/>
      <c r="AU662" s="68"/>
      <c r="AV662" s="68"/>
      <c r="AW662" s="68"/>
      <c r="AX662" s="68"/>
    </row>
    <row r="663" spans="4:50" ht="15.75" customHeight="1">
      <c r="D663" s="67"/>
      <c r="E663" s="67"/>
      <c r="AP663" s="68"/>
      <c r="AQ663" s="68"/>
      <c r="AR663" s="68"/>
      <c r="AS663" s="68"/>
      <c r="AT663" s="68"/>
      <c r="AU663" s="68"/>
      <c r="AV663" s="68"/>
      <c r="AW663" s="68"/>
      <c r="AX663" s="68"/>
    </row>
    <row r="664" spans="4:50" ht="15.75" customHeight="1">
      <c r="D664" s="67"/>
      <c r="E664" s="67"/>
      <c r="AP664" s="68"/>
      <c r="AQ664" s="68"/>
      <c r="AR664" s="68"/>
      <c r="AS664" s="68"/>
      <c r="AT664" s="68"/>
      <c r="AU664" s="68"/>
      <c r="AV664" s="68"/>
      <c r="AW664" s="68"/>
      <c r="AX664" s="68"/>
    </row>
    <row r="665" spans="4:50" ht="15.75" customHeight="1">
      <c r="D665" s="67"/>
      <c r="E665" s="67"/>
      <c r="AP665" s="68"/>
      <c r="AQ665" s="68"/>
      <c r="AR665" s="68"/>
      <c r="AS665" s="68"/>
      <c r="AT665" s="68"/>
      <c r="AU665" s="68"/>
      <c r="AV665" s="68"/>
      <c r="AW665" s="68"/>
      <c r="AX665" s="68"/>
    </row>
    <row r="666" spans="4:50" ht="15.75" customHeight="1">
      <c r="D666" s="67"/>
      <c r="E666" s="67"/>
      <c r="AP666" s="68"/>
      <c r="AQ666" s="68"/>
      <c r="AR666" s="68"/>
      <c r="AS666" s="68"/>
      <c r="AT666" s="68"/>
      <c r="AU666" s="68"/>
      <c r="AV666" s="68"/>
      <c r="AW666" s="68"/>
      <c r="AX666" s="68"/>
    </row>
    <row r="667" spans="4:50" ht="15.75" customHeight="1">
      <c r="D667" s="67"/>
      <c r="E667" s="67"/>
      <c r="AP667" s="68"/>
      <c r="AQ667" s="68"/>
      <c r="AR667" s="68"/>
      <c r="AS667" s="68"/>
      <c r="AT667" s="68"/>
      <c r="AU667" s="68"/>
      <c r="AV667" s="68"/>
      <c r="AW667" s="68"/>
      <c r="AX667" s="68"/>
    </row>
    <row r="668" spans="4:50" ht="15.75" customHeight="1">
      <c r="D668" s="67"/>
      <c r="E668" s="67"/>
      <c r="AP668" s="68"/>
      <c r="AQ668" s="68"/>
      <c r="AR668" s="68"/>
      <c r="AS668" s="68"/>
      <c r="AT668" s="68"/>
      <c r="AU668" s="68"/>
      <c r="AV668" s="68"/>
      <c r="AW668" s="68"/>
      <c r="AX668" s="68"/>
    </row>
    <row r="669" spans="4:50" ht="15.75" customHeight="1">
      <c r="D669" s="67"/>
      <c r="E669" s="67"/>
      <c r="AP669" s="68"/>
      <c r="AQ669" s="68"/>
      <c r="AR669" s="68"/>
      <c r="AS669" s="68"/>
      <c r="AT669" s="68"/>
      <c r="AU669" s="68"/>
      <c r="AV669" s="68"/>
      <c r="AW669" s="68"/>
      <c r="AX669" s="68"/>
    </row>
    <row r="670" spans="4:50" ht="15.75" customHeight="1">
      <c r="D670" s="67"/>
      <c r="E670" s="67"/>
      <c r="AP670" s="68"/>
      <c r="AQ670" s="68"/>
      <c r="AR670" s="68"/>
      <c r="AS670" s="68"/>
      <c r="AT670" s="68"/>
      <c r="AU670" s="68"/>
      <c r="AV670" s="68"/>
      <c r="AW670" s="68"/>
      <c r="AX670" s="68"/>
    </row>
    <row r="671" spans="4:50" ht="15.75" customHeight="1">
      <c r="D671" s="67"/>
      <c r="E671" s="67"/>
      <c r="AP671" s="68"/>
      <c r="AQ671" s="68"/>
      <c r="AR671" s="68"/>
      <c r="AS671" s="68"/>
      <c r="AT671" s="68"/>
      <c r="AU671" s="68"/>
      <c r="AV671" s="68"/>
      <c r="AW671" s="68"/>
      <c r="AX671" s="68"/>
    </row>
    <row r="672" spans="4:50" ht="15.75" customHeight="1">
      <c r="D672" s="67"/>
      <c r="E672" s="67"/>
      <c r="AP672" s="68"/>
      <c r="AQ672" s="68"/>
      <c r="AR672" s="68"/>
      <c r="AS672" s="68"/>
      <c r="AT672" s="68"/>
      <c r="AU672" s="68"/>
      <c r="AV672" s="68"/>
      <c r="AW672" s="68"/>
      <c r="AX672" s="68"/>
    </row>
    <row r="673" spans="4:50" ht="15.75" customHeight="1">
      <c r="D673" s="67"/>
      <c r="E673" s="67"/>
      <c r="AP673" s="68"/>
      <c r="AQ673" s="68"/>
      <c r="AR673" s="68"/>
      <c r="AS673" s="68"/>
      <c r="AT673" s="68"/>
      <c r="AU673" s="68"/>
      <c r="AV673" s="68"/>
      <c r="AW673" s="68"/>
      <c r="AX673" s="68"/>
    </row>
    <row r="674" spans="4:50" ht="15.75" customHeight="1">
      <c r="D674" s="67"/>
      <c r="E674" s="67"/>
      <c r="AP674" s="68"/>
      <c r="AQ674" s="68"/>
      <c r="AR674" s="68"/>
      <c r="AS674" s="68"/>
      <c r="AT674" s="68"/>
      <c r="AU674" s="68"/>
      <c r="AV674" s="68"/>
      <c r="AW674" s="68"/>
      <c r="AX674" s="68"/>
    </row>
    <row r="675" spans="4:50" ht="15.75" customHeight="1">
      <c r="D675" s="67"/>
      <c r="E675" s="67"/>
      <c r="AP675" s="68"/>
      <c r="AQ675" s="68"/>
      <c r="AR675" s="68"/>
      <c r="AS675" s="68"/>
      <c r="AT675" s="68"/>
      <c r="AU675" s="68"/>
      <c r="AV675" s="68"/>
      <c r="AW675" s="68"/>
      <c r="AX675" s="68"/>
    </row>
    <row r="676" spans="4:50" ht="15.75" customHeight="1">
      <c r="D676" s="67"/>
      <c r="E676" s="67"/>
      <c r="AP676" s="68"/>
      <c r="AQ676" s="68"/>
      <c r="AR676" s="68"/>
      <c r="AS676" s="68"/>
      <c r="AT676" s="68"/>
      <c r="AU676" s="68"/>
      <c r="AV676" s="68"/>
      <c r="AW676" s="68"/>
      <c r="AX676" s="68"/>
    </row>
    <row r="677" spans="4:50" ht="15.75" customHeight="1">
      <c r="D677" s="67"/>
      <c r="E677" s="67"/>
      <c r="AP677" s="68"/>
      <c r="AQ677" s="68"/>
      <c r="AR677" s="68"/>
      <c r="AS677" s="68"/>
      <c r="AT677" s="68"/>
      <c r="AU677" s="68"/>
      <c r="AV677" s="68"/>
      <c r="AW677" s="68"/>
      <c r="AX677" s="68"/>
    </row>
    <row r="678" spans="4:50" ht="15.75" customHeight="1">
      <c r="D678" s="67"/>
      <c r="E678" s="67"/>
      <c r="AP678" s="68"/>
      <c r="AQ678" s="68"/>
      <c r="AR678" s="68"/>
      <c r="AS678" s="68"/>
      <c r="AT678" s="68"/>
      <c r="AU678" s="68"/>
      <c r="AV678" s="68"/>
      <c r="AW678" s="68"/>
      <c r="AX678" s="68"/>
    </row>
    <row r="679" spans="4:50" ht="15.75" customHeight="1">
      <c r="D679" s="67"/>
      <c r="E679" s="67"/>
      <c r="AP679" s="68"/>
      <c r="AQ679" s="68"/>
      <c r="AR679" s="68"/>
      <c r="AS679" s="68"/>
      <c r="AT679" s="68"/>
      <c r="AU679" s="68"/>
      <c r="AV679" s="68"/>
      <c r="AW679" s="68"/>
      <c r="AX679" s="68"/>
    </row>
    <row r="680" spans="4:50" ht="15.75" customHeight="1">
      <c r="D680" s="67"/>
      <c r="E680" s="67"/>
      <c r="AP680" s="68"/>
      <c r="AQ680" s="68"/>
      <c r="AR680" s="68"/>
      <c r="AS680" s="68"/>
      <c r="AT680" s="68"/>
      <c r="AU680" s="68"/>
      <c r="AV680" s="68"/>
      <c r="AW680" s="68"/>
      <c r="AX680" s="68"/>
    </row>
    <row r="681" spans="4:50" ht="15.75" customHeight="1">
      <c r="D681" s="67"/>
      <c r="E681" s="67"/>
      <c r="AP681" s="68"/>
      <c r="AQ681" s="68"/>
      <c r="AR681" s="68"/>
      <c r="AS681" s="68"/>
      <c r="AT681" s="68"/>
      <c r="AU681" s="68"/>
      <c r="AV681" s="68"/>
      <c r="AW681" s="68"/>
      <c r="AX681" s="68"/>
    </row>
    <row r="682" spans="4:50" ht="15.75" customHeight="1">
      <c r="D682" s="67"/>
      <c r="E682" s="67"/>
      <c r="AP682" s="68"/>
      <c r="AQ682" s="68"/>
      <c r="AR682" s="68"/>
      <c r="AS682" s="68"/>
      <c r="AT682" s="68"/>
      <c r="AU682" s="68"/>
      <c r="AV682" s="68"/>
      <c r="AW682" s="68"/>
      <c r="AX682" s="68"/>
    </row>
    <row r="683" spans="4:50" ht="15.75" customHeight="1">
      <c r="D683" s="67"/>
      <c r="E683" s="67"/>
      <c r="AP683" s="68"/>
      <c r="AQ683" s="68"/>
      <c r="AR683" s="68"/>
      <c r="AS683" s="68"/>
      <c r="AT683" s="68"/>
      <c r="AU683" s="68"/>
      <c r="AV683" s="68"/>
      <c r="AW683" s="68"/>
      <c r="AX683" s="68"/>
    </row>
    <row r="684" spans="4:50" ht="15.75" customHeight="1">
      <c r="D684" s="67"/>
      <c r="E684" s="67"/>
      <c r="AP684" s="68"/>
      <c r="AQ684" s="68"/>
      <c r="AR684" s="68"/>
      <c r="AS684" s="68"/>
      <c r="AT684" s="68"/>
      <c r="AU684" s="68"/>
      <c r="AV684" s="68"/>
      <c r="AW684" s="68"/>
      <c r="AX684" s="68"/>
    </row>
    <row r="685" spans="4:50" ht="15.75" customHeight="1">
      <c r="D685" s="67"/>
      <c r="E685" s="67"/>
      <c r="AP685" s="68"/>
      <c r="AQ685" s="68"/>
      <c r="AR685" s="68"/>
      <c r="AS685" s="68"/>
      <c r="AT685" s="68"/>
      <c r="AU685" s="68"/>
      <c r="AV685" s="68"/>
      <c r="AW685" s="68"/>
      <c r="AX685" s="68"/>
    </row>
    <row r="686" spans="4:50" ht="15.75" customHeight="1">
      <c r="D686" s="67"/>
      <c r="E686" s="67"/>
      <c r="AP686" s="68"/>
      <c r="AQ686" s="68"/>
      <c r="AR686" s="68"/>
      <c r="AS686" s="68"/>
      <c r="AT686" s="68"/>
      <c r="AU686" s="68"/>
      <c r="AV686" s="68"/>
      <c r="AW686" s="68"/>
      <c r="AX686" s="68"/>
    </row>
    <row r="687" spans="4:50" ht="15.75" customHeight="1">
      <c r="D687" s="67"/>
      <c r="E687" s="67"/>
      <c r="AP687" s="68"/>
      <c r="AQ687" s="68"/>
      <c r="AR687" s="68"/>
      <c r="AS687" s="68"/>
      <c r="AT687" s="68"/>
      <c r="AU687" s="68"/>
      <c r="AV687" s="68"/>
      <c r="AW687" s="68"/>
      <c r="AX687" s="68"/>
    </row>
    <row r="688" spans="4:50" ht="15.75" customHeight="1">
      <c r="D688" s="67"/>
      <c r="E688" s="67"/>
      <c r="AP688" s="68"/>
      <c r="AQ688" s="68"/>
      <c r="AR688" s="68"/>
      <c r="AS688" s="68"/>
      <c r="AT688" s="68"/>
      <c r="AU688" s="68"/>
      <c r="AV688" s="68"/>
      <c r="AW688" s="68"/>
      <c r="AX688" s="68"/>
    </row>
    <row r="689" spans="4:50" ht="15.75" customHeight="1">
      <c r="D689" s="67"/>
      <c r="E689" s="67"/>
      <c r="AP689" s="68"/>
      <c r="AQ689" s="68"/>
      <c r="AR689" s="68"/>
      <c r="AS689" s="68"/>
      <c r="AT689" s="68"/>
      <c r="AU689" s="68"/>
      <c r="AV689" s="68"/>
      <c r="AW689" s="68"/>
      <c r="AX689" s="68"/>
    </row>
    <row r="690" spans="4:50" ht="15.75" customHeight="1">
      <c r="D690" s="67"/>
      <c r="E690" s="67"/>
      <c r="AP690" s="68"/>
      <c r="AQ690" s="68"/>
      <c r="AR690" s="68"/>
      <c r="AS690" s="68"/>
      <c r="AT690" s="68"/>
      <c r="AU690" s="68"/>
      <c r="AV690" s="68"/>
      <c r="AW690" s="68"/>
      <c r="AX690" s="68"/>
    </row>
    <row r="691" spans="4:50" ht="15.75" customHeight="1">
      <c r="D691" s="67"/>
      <c r="E691" s="67"/>
      <c r="AP691" s="68"/>
      <c r="AQ691" s="68"/>
      <c r="AR691" s="68"/>
      <c r="AS691" s="68"/>
      <c r="AT691" s="68"/>
      <c r="AU691" s="68"/>
      <c r="AV691" s="68"/>
      <c r="AW691" s="68"/>
      <c r="AX691" s="68"/>
    </row>
    <row r="692" spans="4:50" ht="15.75" customHeight="1">
      <c r="D692" s="67"/>
      <c r="E692" s="67"/>
      <c r="AP692" s="68"/>
      <c r="AQ692" s="68"/>
      <c r="AR692" s="68"/>
      <c r="AS692" s="68"/>
      <c r="AT692" s="68"/>
      <c r="AU692" s="68"/>
      <c r="AV692" s="68"/>
      <c r="AW692" s="68"/>
      <c r="AX692" s="68"/>
    </row>
    <row r="693" spans="4:50" ht="15.75" customHeight="1">
      <c r="D693" s="67"/>
      <c r="E693" s="67"/>
      <c r="AP693" s="68"/>
      <c r="AQ693" s="68"/>
      <c r="AR693" s="68"/>
      <c r="AS693" s="68"/>
      <c r="AT693" s="68"/>
      <c r="AU693" s="68"/>
      <c r="AV693" s="68"/>
      <c r="AW693" s="68"/>
      <c r="AX693" s="68"/>
    </row>
    <row r="694" spans="4:50" ht="15.75" customHeight="1">
      <c r="D694" s="67"/>
      <c r="E694" s="67"/>
      <c r="AP694" s="68"/>
      <c r="AQ694" s="68"/>
      <c r="AR694" s="68"/>
      <c r="AS694" s="68"/>
      <c r="AT694" s="68"/>
      <c r="AU694" s="68"/>
      <c r="AV694" s="68"/>
      <c r="AW694" s="68"/>
      <c r="AX694" s="68"/>
    </row>
    <row r="695" spans="4:50" ht="15.75" customHeight="1">
      <c r="D695" s="67"/>
      <c r="E695" s="67"/>
      <c r="AP695" s="68"/>
      <c r="AQ695" s="68"/>
      <c r="AR695" s="68"/>
      <c r="AS695" s="68"/>
      <c r="AT695" s="68"/>
      <c r="AU695" s="68"/>
      <c r="AV695" s="68"/>
      <c r="AW695" s="68"/>
      <c r="AX695" s="68"/>
    </row>
    <row r="696" spans="4:50" ht="15.75" customHeight="1">
      <c r="D696" s="67"/>
      <c r="E696" s="67"/>
      <c r="AP696" s="68"/>
      <c r="AQ696" s="68"/>
      <c r="AR696" s="68"/>
      <c r="AS696" s="68"/>
      <c r="AT696" s="68"/>
      <c r="AU696" s="68"/>
      <c r="AV696" s="68"/>
      <c r="AW696" s="68"/>
      <c r="AX696" s="68"/>
    </row>
    <row r="697" spans="4:50" ht="15.75" customHeight="1">
      <c r="D697" s="67"/>
      <c r="E697" s="67"/>
      <c r="AP697" s="68"/>
      <c r="AQ697" s="68"/>
      <c r="AR697" s="68"/>
      <c r="AS697" s="68"/>
      <c r="AT697" s="68"/>
      <c r="AU697" s="68"/>
      <c r="AV697" s="68"/>
      <c r="AW697" s="68"/>
      <c r="AX697" s="68"/>
    </row>
    <row r="698" spans="4:50" ht="15.75" customHeight="1">
      <c r="D698" s="67"/>
      <c r="E698" s="67"/>
      <c r="AP698" s="68"/>
      <c r="AQ698" s="68"/>
      <c r="AR698" s="68"/>
      <c r="AS698" s="68"/>
      <c r="AT698" s="68"/>
      <c r="AU698" s="68"/>
      <c r="AV698" s="68"/>
      <c r="AW698" s="68"/>
      <c r="AX698" s="68"/>
    </row>
    <row r="699" spans="4:50" ht="15.75" customHeight="1">
      <c r="D699" s="67"/>
      <c r="E699" s="67"/>
      <c r="AP699" s="68"/>
      <c r="AQ699" s="68"/>
      <c r="AR699" s="68"/>
      <c r="AS699" s="68"/>
      <c r="AT699" s="68"/>
      <c r="AU699" s="68"/>
      <c r="AV699" s="68"/>
      <c r="AW699" s="68"/>
      <c r="AX699" s="68"/>
    </row>
    <row r="700" spans="4:50" ht="15.75" customHeight="1">
      <c r="D700" s="67"/>
      <c r="E700" s="67"/>
      <c r="AP700" s="68"/>
      <c r="AQ700" s="68"/>
      <c r="AR700" s="68"/>
      <c r="AS700" s="68"/>
      <c r="AT700" s="68"/>
      <c r="AU700" s="68"/>
      <c r="AV700" s="68"/>
      <c r="AW700" s="68"/>
      <c r="AX700" s="68"/>
    </row>
    <row r="701" spans="4:50" ht="15.75" customHeight="1">
      <c r="D701" s="67"/>
      <c r="E701" s="67"/>
      <c r="AP701" s="68"/>
      <c r="AQ701" s="68"/>
      <c r="AR701" s="68"/>
      <c r="AS701" s="68"/>
      <c r="AT701" s="68"/>
      <c r="AU701" s="68"/>
      <c r="AV701" s="68"/>
      <c r="AW701" s="68"/>
      <c r="AX701" s="68"/>
    </row>
    <row r="702" spans="4:50" ht="15.75" customHeight="1">
      <c r="D702" s="67"/>
      <c r="E702" s="67"/>
      <c r="AP702" s="68"/>
      <c r="AQ702" s="68"/>
      <c r="AR702" s="68"/>
      <c r="AS702" s="68"/>
      <c r="AT702" s="68"/>
      <c r="AU702" s="68"/>
      <c r="AV702" s="68"/>
      <c r="AW702" s="68"/>
      <c r="AX702" s="68"/>
    </row>
    <row r="703" spans="4:50" ht="15.75" customHeight="1">
      <c r="D703" s="67"/>
      <c r="E703" s="67"/>
      <c r="AP703" s="68"/>
      <c r="AQ703" s="68"/>
      <c r="AR703" s="68"/>
      <c r="AS703" s="68"/>
      <c r="AT703" s="68"/>
      <c r="AU703" s="68"/>
      <c r="AV703" s="68"/>
      <c r="AW703" s="68"/>
      <c r="AX703" s="68"/>
    </row>
    <row r="704" spans="4:50" ht="15.75" customHeight="1">
      <c r="D704" s="67"/>
      <c r="E704" s="67"/>
      <c r="AP704" s="68"/>
      <c r="AQ704" s="68"/>
      <c r="AR704" s="68"/>
      <c r="AS704" s="68"/>
      <c r="AT704" s="68"/>
      <c r="AU704" s="68"/>
      <c r="AV704" s="68"/>
      <c r="AW704" s="68"/>
      <c r="AX704" s="68"/>
    </row>
    <row r="705" spans="4:50" ht="15.75" customHeight="1">
      <c r="D705" s="67"/>
      <c r="E705" s="67"/>
      <c r="AP705" s="68"/>
      <c r="AQ705" s="68"/>
      <c r="AR705" s="68"/>
      <c r="AS705" s="68"/>
      <c r="AT705" s="68"/>
      <c r="AU705" s="68"/>
      <c r="AV705" s="68"/>
      <c r="AW705" s="68"/>
      <c r="AX705" s="68"/>
    </row>
    <row r="706" spans="4:50" ht="15.75" customHeight="1">
      <c r="D706" s="67"/>
      <c r="E706" s="67"/>
      <c r="AP706" s="68"/>
      <c r="AQ706" s="68"/>
      <c r="AR706" s="68"/>
      <c r="AS706" s="68"/>
      <c r="AT706" s="68"/>
      <c r="AU706" s="68"/>
      <c r="AV706" s="68"/>
      <c r="AW706" s="68"/>
      <c r="AX706" s="68"/>
    </row>
    <row r="707" spans="4:50" ht="15.75" customHeight="1">
      <c r="D707" s="67"/>
      <c r="E707" s="67"/>
      <c r="AP707" s="68"/>
      <c r="AQ707" s="68"/>
      <c r="AR707" s="68"/>
      <c r="AS707" s="68"/>
      <c r="AT707" s="68"/>
      <c r="AU707" s="68"/>
      <c r="AV707" s="68"/>
      <c r="AW707" s="68"/>
      <c r="AX707" s="68"/>
    </row>
    <row r="708" spans="4:50" ht="15.75" customHeight="1">
      <c r="D708" s="67"/>
      <c r="E708" s="67"/>
      <c r="AP708" s="68"/>
      <c r="AQ708" s="68"/>
      <c r="AR708" s="68"/>
      <c r="AS708" s="68"/>
      <c r="AT708" s="68"/>
      <c r="AU708" s="68"/>
      <c r="AV708" s="68"/>
      <c r="AW708" s="68"/>
      <c r="AX708" s="68"/>
    </row>
    <row r="709" spans="4:50" ht="15.75" customHeight="1">
      <c r="D709" s="67"/>
      <c r="E709" s="67"/>
      <c r="AP709" s="68"/>
      <c r="AQ709" s="68"/>
      <c r="AR709" s="68"/>
      <c r="AS709" s="68"/>
      <c r="AT709" s="68"/>
      <c r="AU709" s="68"/>
      <c r="AV709" s="68"/>
      <c r="AW709" s="68"/>
      <c r="AX709" s="68"/>
    </row>
    <row r="710" spans="4:50" ht="15.75" customHeight="1">
      <c r="D710" s="67"/>
      <c r="E710" s="67"/>
      <c r="AP710" s="68"/>
      <c r="AQ710" s="68"/>
      <c r="AR710" s="68"/>
      <c r="AS710" s="68"/>
      <c r="AT710" s="68"/>
      <c r="AU710" s="68"/>
      <c r="AV710" s="68"/>
      <c r="AW710" s="68"/>
      <c r="AX710" s="68"/>
    </row>
    <row r="711" spans="4:50" ht="15.75" customHeight="1">
      <c r="D711" s="67"/>
      <c r="E711" s="67"/>
      <c r="AP711" s="68"/>
      <c r="AQ711" s="68"/>
      <c r="AR711" s="68"/>
      <c r="AS711" s="68"/>
      <c r="AT711" s="68"/>
      <c r="AU711" s="68"/>
      <c r="AV711" s="68"/>
      <c r="AW711" s="68"/>
      <c r="AX711" s="68"/>
    </row>
    <row r="712" spans="4:50" ht="15.75" customHeight="1">
      <c r="D712" s="67"/>
      <c r="E712" s="67"/>
      <c r="AP712" s="68"/>
      <c r="AQ712" s="68"/>
      <c r="AR712" s="68"/>
      <c r="AS712" s="68"/>
      <c r="AT712" s="68"/>
      <c r="AU712" s="68"/>
      <c r="AV712" s="68"/>
      <c r="AW712" s="68"/>
      <c r="AX712" s="68"/>
    </row>
    <row r="713" spans="4:50" ht="15.75" customHeight="1">
      <c r="D713" s="67"/>
      <c r="E713" s="67"/>
      <c r="AP713" s="68"/>
      <c r="AQ713" s="68"/>
      <c r="AR713" s="68"/>
      <c r="AS713" s="68"/>
      <c r="AT713" s="68"/>
      <c r="AU713" s="68"/>
      <c r="AV713" s="68"/>
      <c r="AW713" s="68"/>
      <c r="AX713" s="68"/>
    </row>
    <row r="714" spans="4:50" ht="15.75" customHeight="1">
      <c r="D714" s="67"/>
      <c r="E714" s="67"/>
      <c r="AP714" s="68"/>
      <c r="AQ714" s="68"/>
      <c r="AR714" s="68"/>
      <c r="AS714" s="68"/>
      <c r="AT714" s="68"/>
      <c r="AU714" s="68"/>
      <c r="AV714" s="68"/>
      <c r="AW714" s="68"/>
      <c r="AX714" s="68"/>
    </row>
    <row r="715" spans="4:50" ht="15.75" customHeight="1">
      <c r="D715" s="67"/>
      <c r="E715" s="67"/>
      <c r="AP715" s="68"/>
      <c r="AQ715" s="68"/>
      <c r="AR715" s="68"/>
      <c r="AS715" s="68"/>
      <c r="AT715" s="68"/>
      <c r="AU715" s="68"/>
      <c r="AV715" s="68"/>
      <c r="AW715" s="68"/>
      <c r="AX715" s="68"/>
    </row>
    <row r="716" spans="4:50" ht="15.75" customHeight="1">
      <c r="D716" s="67"/>
      <c r="E716" s="67"/>
      <c r="AP716" s="68"/>
      <c r="AQ716" s="68"/>
      <c r="AR716" s="68"/>
      <c r="AS716" s="68"/>
      <c r="AT716" s="68"/>
      <c r="AU716" s="68"/>
      <c r="AV716" s="68"/>
      <c r="AW716" s="68"/>
      <c r="AX716" s="68"/>
    </row>
    <row r="717" spans="4:50" ht="15.75" customHeight="1">
      <c r="D717" s="67"/>
      <c r="E717" s="67"/>
      <c r="AP717" s="68"/>
      <c r="AQ717" s="68"/>
      <c r="AR717" s="68"/>
      <c r="AS717" s="68"/>
      <c r="AT717" s="68"/>
      <c r="AU717" s="68"/>
      <c r="AV717" s="68"/>
      <c r="AW717" s="68"/>
      <c r="AX717" s="68"/>
    </row>
    <row r="718" spans="4:50" ht="15.75" customHeight="1">
      <c r="D718" s="67"/>
      <c r="E718" s="67"/>
      <c r="AP718" s="68"/>
      <c r="AQ718" s="68"/>
      <c r="AR718" s="68"/>
      <c r="AS718" s="68"/>
      <c r="AT718" s="68"/>
      <c r="AU718" s="68"/>
      <c r="AV718" s="68"/>
      <c r="AW718" s="68"/>
      <c r="AX718" s="68"/>
    </row>
    <row r="719" spans="4:50" ht="15.75" customHeight="1">
      <c r="D719" s="67"/>
      <c r="E719" s="67"/>
      <c r="AP719" s="68"/>
      <c r="AQ719" s="68"/>
      <c r="AR719" s="68"/>
      <c r="AS719" s="68"/>
      <c r="AT719" s="68"/>
      <c r="AU719" s="68"/>
      <c r="AV719" s="68"/>
      <c r="AW719" s="68"/>
      <c r="AX719" s="68"/>
    </row>
    <row r="720" spans="4:50" ht="15.75" customHeight="1">
      <c r="D720" s="67"/>
      <c r="E720" s="67"/>
      <c r="AP720" s="68"/>
      <c r="AQ720" s="68"/>
      <c r="AR720" s="68"/>
      <c r="AS720" s="68"/>
      <c r="AT720" s="68"/>
      <c r="AU720" s="68"/>
      <c r="AV720" s="68"/>
      <c r="AW720" s="68"/>
      <c r="AX720" s="68"/>
    </row>
    <row r="721" spans="4:50" ht="15.75" customHeight="1">
      <c r="D721" s="67"/>
      <c r="E721" s="67"/>
      <c r="AP721" s="68"/>
      <c r="AQ721" s="68"/>
      <c r="AR721" s="68"/>
      <c r="AS721" s="68"/>
      <c r="AT721" s="68"/>
      <c r="AU721" s="68"/>
      <c r="AV721" s="68"/>
      <c r="AW721" s="68"/>
      <c r="AX721" s="68"/>
    </row>
    <row r="722" spans="4:50" ht="15.75" customHeight="1">
      <c r="D722" s="67"/>
      <c r="E722" s="67"/>
      <c r="AP722" s="68"/>
      <c r="AQ722" s="68"/>
      <c r="AR722" s="68"/>
      <c r="AS722" s="68"/>
      <c r="AT722" s="68"/>
      <c r="AU722" s="68"/>
      <c r="AV722" s="68"/>
      <c r="AW722" s="68"/>
      <c r="AX722" s="68"/>
    </row>
    <row r="723" spans="4:50" ht="15.75" customHeight="1">
      <c r="D723" s="67"/>
      <c r="E723" s="67"/>
      <c r="AP723" s="68"/>
      <c r="AQ723" s="68"/>
      <c r="AR723" s="68"/>
      <c r="AS723" s="68"/>
      <c r="AT723" s="68"/>
      <c r="AU723" s="68"/>
      <c r="AV723" s="68"/>
      <c r="AW723" s="68"/>
      <c r="AX723" s="68"/>
    </row>
    <row r="724" spans="4:50" ht="15.75" customHeight="1">
      <c r="D724" s="67"/>
      <c r="E724" s="67"/>
      <c r="AP724" s="68"/>
      <c r="AQ724" s="68"/>
      <c r="AR724" s="68"/>
      <c r="AS724" s="68"/>
      <c r="AT724" s="68"/>
      <c r="AU724" s="68"/>
      <c r="AV724" s="68"/>
      <c r="AW724" s="68"/>
      <c r="AX724" s="68"/>
    </row>
    <row r="725" spans="4:50" ht="15.75" customHeight="1">
      <c r="D725" s="67"/>
      <c r="E725" s="67"/>
      <c r="AP725" s="68"/>
      <c r="AQ725" s="68"/>
      <c r="AR725" s="68"/>
      <c r="AS725" s="68"/>
      <c r="AT725" s="68"/>
      <c r="AU725" s="68"/>
      <c r="AV725" s="68"/>
      <c r="AW725" s="68"/>
      <c r="AX725" s="68"/>
    </row>
    <row r="726" spans="4:50" ht="15.75" customHeight="1">
      <c r="D726" s="67"/>
      <c r="E726" s="67"/>
      <c r="AP726" s="68"/>
      <c r="AQ726" s="68"/>
      <c r="AR726" s="68"/>
      <c r="AS726" s="68"/>
      <c r="AT726" s="68"/>
      <c r="AU726" s="68"/>
      <c r="AV726" s="68"/>
      <c r="AW726" s="68"/>
      <c r="AX726" s="68"/>
    </row>
    <row r="727" spans="4:50" ht="15.75" customHeight="1">
      <c r="D727" s="67"/>
      <c r="E727" s="67"/>
      <c r="AP727" s="68"/>
      <c r="AQ727" s="68"/>
      <c r="AR727" s="68"/>
      <c r="AS727" s="68"/>
      <c r="AT727" s="68"/>
      <c r="AU727" s="68"/>
      <c r="AV727" s="68"/>
      <c r="AW727" s="68"/>
      <c r="AX727" s="68"/>
    </row>
    <row r="728" spans="4:50" ht="15.75" customHeight="1">
      <c r="D728" s="67"/>
      <c r="E728" s="67"/>
      <c r="AP728" s="68"/>
      <c r="AQ728" s="68"/>
      <c r="AR728" s="68"/>
      <c r="AS728" s="68"/>
      <c r="AT728" s="68"/>
      <c r="AU728" s="68"/>
      <c r="AV728" s="68"/>
      <c r="AW728" s="68"/>
      <c r="AX728" s="68"/>
    </row>
    <row r="729" spans="4:50" ht="15.75" customHeight="1">
      <c r="D729" s="67"/>
      <c r="E729" s="67"/>
      <c r="AP729" s="68"/>
      <c r="AQ729" s="68"/>
      <c r="AR729" s="68"/>
      <c r="AS729" s="68"/>
      <c r="AT729" s="68"/>
      <c r="AU729" s="68"/>
      <c r="AV729" s="68"/>
      <c r="AW729" s="68"/>
      <c r="AX729" s="68"/>
    </row>
    <row r="730" spans="4:50" ht="15.75" customHeight="1">
      <c r="D730" s="67"/>
      <c r="E730" s="67"/>
      <c r="AP730" s="68"/>
      <c r="AQ730" s="68"/>
      <c r="AR730" s="68"/>
      <c r="AS730" s="68"/>
      <c r="AT730" s="68"/>
      <c r="AU730" s="68"/>
      <c r="AV730" s="68"/>
      <c r="AW730" s="68"/>
      <c r="AX730" s="68"/>
    </row>
    <row r="731" spans="4:50" ht="15.75" customHeight="1">
      <c r="D731" s="67"/>
      <c r="E731" s="67"/>
      <c r="AP731" s="68"/>
      <c r="AQ731" s="68"/>
      <c r="AR731" s="68"/>
      <c r="AS731" s="68"/>
      <c r="AT731" s="68"/>
      <c r="AU731" s="68"/>
      <c r="AV731" s="68"/>
      <c r="AW731" s="68"/>
      <c r="AX731" s="68"/>
    </row>
    <row r="732" spans="4:50" ht="15.75" customHeight="1">
      <c r="D732" s="67"/>
      <c r="E732" s="67"/>
      <c r="AP732" s="68"/>
      <c r="AQ732" s="68"/>
      <c r="AR732" s="68"/>
      <c r="AS732" s="68"/>
      <c r="AT732" s="68"/>
      <c r="AU732" s="68"/>
      <c r="AV732" s="68"/>
      <c r="AW732" s="68"/>
      <c r="AX732" s="68"/>
    </row>
    <row r="733" spans="4:50" ht="15.75" customHeight="1">
      <c r="D733" s="67"/>
      <c r="E733" s="67"/>
      <c r="AP733" s="68"/>
      <c r="AQ733" s="68"/>
      <c r="AR733" s="68"/>
      <c r="AS733" s="68"/>
      <c r="AT733" s="68"/>
      <c r="AU733" s="68"/>
      <c r="AV733" s="68"/>
      <c r="AW733" s="68"/>
      <c r="AX733" s="68"/>
    </row>
    <row r="734" spans="4:50" ht="15.75" customHeight="1">
      <c r="D734" s="67"/>
      <c r="E734" s="67"/>
      <c r="AP734" s="68"/>
      <c r="AQ734" s="68"/>
      <c r="AR734" s="68"/>
      <c r="AS734" s="68"/>
      <c r="AT734" s="68"/>
      <c r="AU734" s="68"/>
      <c r="AV734" s="68"/>
      <c r="AW734" s="68"/>
      <c r="AX734" s="68"/>
    </row>
    <row r="735" spans="4:50" ht="15.75" customHeight="1">
      <c r="D735" s="67"/>
      <c r="E735" s="67"/>
      <c r="AP735" s="68"/>
      <c r="AQ735" s="68"/>
      <c r="AR735" s="68"/>
      <c r="AS735" s="68"/>
      <c r="AT735" s="68"/>
      <c r="AU735" s="68"/>
      <c r="AV735" s="68"/>
      <c r="AW735" s="68"/>
      <c r="AX735" s="68"/>
    </row>
    <row r="736" spans="4:50" ht="15.75" customHeight="1">
      <c r="D736" s="67"/>
      <c r="E736" s="67"/>
      <c r="AP736" s="68"/>
      <c r="AQ736" s="68"/>
      <c r="AR736" s="68"/>
      <c r="AS736" s="68"/>
      <c r="AT736" s="68"/>
      <c r="AU736" s="68"/>
      <c r="AV736" s="68"/>
      <c r="AW736" s="68"/>
      <c r="AX736" s="68"/>
    </row>
    <row r="737" spans="4:50" ht="15.75" customHeight="1">
      <c r="D737" s="67"/>
      <c r="E737" s="67"/>
      <c r="AP737" s="68"/>
      <c r="AQ737" s="68"/>
      <c r="AR737" s="68"/>
      <c r="AS737" s="68"/>
      <c r="AT737" s="68"/>
      <c r="AU737" s="68"/>
      <c r="AV737" s="68"/>
      <c r="AW737" s="68"/>
      <c r="AX737" s="68"/>
    </row>
    <row r="738" spans="4:50" ht="15.75" customHeight="1">
      <c r="D738" s="67"/>
      <c r="E738" s="67"/>
      <c r="AP738" s="68"/>
      <c r="AQ738" s="68"/>
      <c r="AR738" s="68"/>
      <c r="AS738" s="68"/>
      <c r="AT738" s="68"/>
      <c r="AU738" s="68"/>
      <c r="AV738" s="68"/>
      <c r="AW738" s="68"/>
      <c r="AX738" s="68"/>
    </row>
    <row r="739" spans="4:50" ht="15.75" customHeight="1">
      <c r="D739" s="67"/>
      <c r="E739" s="67"/>
      <c r="AP739" s="68"/>
      <c r="AQ739" s="68"/>
      <c r="AR739" s="68"/>
      <c r="AS739" s="68"/>
      <c r="AT739" s="68"/>
      <c r="AU739" s="68"/>
      <c r="AV739" s="68"/>
      <c r="AW739" s="68"/>
      <c r="AX739" s="68"/>
    </row>
    <row r="740" spans="4:50" ht="15.75" customHeight="1">
      <c r="D740" s="67"/>
      <c r="E740" s="67"/>
      <c r="AP740" s="68"/>
      <c r="AQ740" s="68"/>
      <c r="AR740" s="68"/>
      <c r="AS740" s="68"/>
      <c r="AT740" s="68"/>
      <c r="AU740" s="68"/>
      <c r="AV740" s="68"/>
      <c r="AW740" s="68"/>
      <c r="AX740" s="68"/>
    </row>
    <row r="741" spans="4:50" ht="15.75" customHeight="1">
      <c r="D741" s="67"/>
      <c r="E741" s="67"/>
      <c r="AP741" s="68"/>
      <c r="AQ741" s="68"/>
      <c r="AR741" s="68"/>
      <c r="AS741" s="68"/>
      <c r="AT741" s="68"/>
      <c r="AU741" s="68"/>
      <c r="AV741" s="68"/>
      <c r="AW741" s="68"/>
      <c r="AX741" s="68"/>
    </row>
    <row r="742" spans="4:50" ht="15.75" customHeight="1">
      <c r="D742" s="67"/>
      <c r="E742" s="67"/>
      <c r="AP742" s="68"/>
      <c r="AQ742" s="68"/>
      <c r="AR742" s="68"/>
      <c r="AS742" s="68"/>
      <c r="AT742" s="68"/>
      <c r="AU742" s="68"/>
      <c r="AV742" s="68"/>
      <c r="AW742" s="68"/>
      <c r="AX742" s="68"/>
    </row>
    <row r="743" spans="4:50" ht="15.75" customHeight="1">
      <c r="D743" s="67"/>
      <c r="E743" s="67"/>
      <c r="AP743" s="68"/>
      <c r="AQ743" s="68"/>
      <c r="AR743" s="68"/>
      <c r="AS743" s="68"/>
      <c r="AT743" s="68"/>
      <c r="AU743" s="68"/>
      <c r="AV743" s="68"/>
      <c r="AW743" s="68"/>
      <c r="AX743" s="68"/>
    </row>
    <row r="744" spans="4:50" ht="15.75" customHeight="1">
      <c r="D744" s="67"/>
      <c r="E744" s="67"/>
      <c r="AP744" s="68"/>
      <c r="AQ744" s="68"/>
      <c r="AR744" s="68"/>
      <c r="AS744" s="68"/>
      <c r="AT744" s="68"/>
      <c r="AU744" s="68"/>
      <c r="AV744" s="68"/>
      <c r="AW744" s="68"/>
      <c r="AX744" s="68"/>
    </row>
    <row r="745" spans="4:50" ht="15.75" customHeight="1">
      <c r="D745" s="67"/>
      <c r="E745" s="67"/>
      <c r="AP745" s="68"/>
      <c r="AQ745" s="68"/>
      <c r="AR745" s="68"/>
      <c r="AS745" s="68"/>
      <c r="AT745" s="68"/>
      <c r="AU745" s="68"/>
      <c r="AV745" s="68"/>
      <c r="AW745" s="68"/>
      <c r="AX745" s="68"/>
    </row>
    <row r="746" spans="4:50" ht="15.75" customHeight="1">
      <c r="D746" s="67"/>
      <c r="E746" s="67"/>
      <c r="AP746" s="68"/>
      <c r="AQ746" s="68"/>
      <c r="AR746" s="68"/>
      <c r="AS746" s="68"/>
      <c r="AT746" s="68"/>
      <c r="AU746" s="68"/>
      <c r="AV746" s="68"/>
      <c r="AW746" s="68"/>
      <c r="AX746" s="68"/>
    </row>
    <row r="747" spans="4:50" ht="15.75" customHeight="1">
      <c r="D747" s="67"/>
      <c r="E747" s="67"/>
      <c r="AP747" s="68"/>
      <c r="AQ747" s="68"/>
      <c r="AR747" s="68"/>
      <c r="AS747" s="68"/>
      <c r="AT747" s="68"/>
      <c r="AU747" s="68"/>
      <c r="AV747" s="68"/>
      <c r="AW747" s="68"/>
      <c r="AX747" s="68"/>
    </row>
    <row r="748" spans="4:50" ht="15.75" customHeight="1">
      <c r="D748" s="67"/>
      <c r="E748" s="67"/>
      <c r="AP748" s="68"/>
      <c r="AQ748" s="68"/>
      <c r="AR748" s="68"/>
      <c r="AS748" s="68"/>
      <c r="AT748" s="68"/>
      <c r="AU748" s="68"/>
      <c r="AV748" s="68"/>
      <c r="AW748" s="68"/>
      <c r="AX748" s="68"/>
    </row>
    <row r="749" spans="4:50" ht="15.75" customHeight="1">
      <c r="D749" s="67"/>
      <c r="E749" s="67"/>
      <c r="AP749" s="68"/>
      <c r="AQ749" s="68"/>
      <c r="AR749" s="68"/>
      <c r="AS749" s="68"/>
      <c r="AT749" s="68"/>
      <c r="AU749" s="68"/>
      <c r="AV749" s="68"/>
      <c r="AW749" s="68"/>
      <c r="AX749" s="68"/>
    </row>
    <row r="750" spans="4:50" ht="15.75" customHeight="1">
      <c r="D750" s="67"/>
      <c r="E750" s="67"/>
      <c r="AP750" s="68"/>
      <c r="AQ750" s="68"/>
      <c r="AR750" s="68"/>
      <c r="AS750" s="68"/>
      <c r="AT750" s="68"/>
      <c r="AU750" s="68"/>
      <c r="AV750" s="68"/>
      <c r="AW750" s="68"/>
      <c r="AX750" s="68"/>
    </row>
    <row r="751" spans="4:50" ht="15.75" customHeight="1">
      <c r="D751" s="67"/>
      <c r="E751" s="67"/>
      <c r="AP751" s="68"/>
      <c r="AQ751" s="68"/>
      <c r="AR751" s="68"/>
      <c r="AS751" s="68"/>
      <c r="AT751" s="68"/>
      <c r="AU751" s="68"/>
      <c r="AV751" s="68"/>
      <c r="AW751" s="68"/>
      <c r="AX751" s="68"/>
    </row>
    <row r="752" spans="4:50" ht="15.75" customHeight="1">
      <c r="D752" s="67"/>
      <c r="E752" s="67"/>
      <c r="AP752" s="68"/>
      <c r="AQ752" s="68"/>
      <c r="AR752" s="68"/>
      <c r="AS752" s="68"/>
      <c r="AT752" s="68"/>
      <c r="AU752" s="68"/>
      <c r="AV752" s="68"/>
      <c r="AW752" s="68"/>
      <c r="AX752" s="68"/>
    </row>
    <row r="753" spans="4:50" ht="15.75" customHeight="1">
      <c r="D753" s="67"/>
      <c r="E753" s="67"/>
      <c r="AP753" s="68"/>
      <c r="AQ753" s="68"/>
      <c r="AR753" s="68"/>
      <c r="AS753" s="68"/>
      <c r="AT753" s="68"/>
      <c r="AU753" s="68"/>
      <c r="AV753" s="68"/>
      <c r="AW753" s="68"/>
      <c r="AX753" s="68"/>
    </row>
    <row r="754" spans="4:50" ht="15.75" customHeight="1">
      <c r="D754" s="67"/>
      <c r="E754" s="67"/>
      <c r="AP754" s="68"/>
      <c r="AQ754" s="68"/>
      <c r="AR754" s="68"/>
      <c r="AS754" s="68"/>
      <c r="AT754" s="68"/>
      <c r="AU754" s="68"/>
      <c r="AV754" s="68"/>
      <c r="AW754" s="68"/>
      <c r="AX754" s="68"/>
    </row>
    <row r="755" spans="4:50" ht="15.75" customHeight="1">
      <c r="D755" s="67"/>
      <c r="E755" s="67"/>
      <c r="AP755" s="68"/>
      <c r="AQ755" s="68"/>
      <c r="AR755" s="68"/>
      <c r="AS755" s="68"/>
      <c r="AT755" s="68"/>
      <c r="AU755" s="68"/>
      <c r="AV755" s="68"/>
      <c r="AW755" s="68"/>
      <c r="AX755" s="68"/>
    </row>
    <row r="756" spans="4:50" ht="15.75" customHeight="1">
      <c r="D756" s="67"/>
      <c r="E756" s="67"/>
      <c r="AP756" s="68"/>
      <c r="AQ756" s="68"/>
      <c r="AR756" s="68"/>
      <c r="AS756" s="68"/>
      <c r="AT756" s="68"/>
      <c r="AU756" s="68"/>
      <c r="AV756" s="68"/>
      <c r="AW756" s="68"/>
      <c r="AX756" s="68"/>
    </row>
    <row r="757" spans="4:50" ht="15.75" customHeight="1">
      <c r="D757" s="67"/>
      <c r="E757" s="67"/>
      <c r="AP757" s="68"/>
      <c r="AQ757" s="68"/>
      <c r="AR757" s="68"/>
      <c r="AS757" s="68"/>
      <c r="AT757" s="68"/>
      <c r="AU757" s="68"/>
      <c r="AV757" s="68"/>
      <c r="AW757" s="68"/>
      <c r="AX757" s="68"/>
    </row>
    <row r="758" spans="4:50" ht="15.75" customHeight="1">
      <c r="D758" s="67"/>
      <c r="E758" s="67"/>
      <c r="AP758" s="68"/>
      <c r="AQ758" s="68"/>
      <c r="AR758" s="68"/>
      <c r="AS758" s="68"/>
      <c r="AT758" s="68"/>
      <c r="AU758" s="68"/>
      <c r="AV758" s="68"/>
      <c r="AW758" s="68"/>
      <c r="AX758" s="68"/>
    </row>
    <row r="759" spans="4:50" ht="15.75" customHeight="1">
      <c r="D759" s="67"/>
      <c r="E759" s="67"/>
      <c r="AP759" s="68"/>
      <c r="AQ759" s="68"/>
      <c r="AR759" s="68"/>
      <c r="AS759" s="68"/>
      <c r="AT759" s="68"/>
      <c r="AU759" s="68"/>
      <c r="AV759" s="68"/>
      <c r="AW759" s="68"/>
      <c r="AX759" s="68"/>
    </row>
    <row r="760" spans="4:50" ht="15.75" customHeight="1">
      <c r="D760" s="67"/>
      <c r="E760" s="67"/>
      <c r="AP760" s="68"/>
      <c r="AQ760" s="68"/>
      <c r="AR760" s="68"/>
      <c r="AS760" s="68"/>
      <c r="AT760" s="68"/>
      <c r="AU760" s="68"/>
      <c r="AV760" s="68"/>
      <c r="AW760" s="68"/>
      <c r="AX760" s="68"/>
    </row>
    <row r="761" spans="4:50" ht="15.75" customHeight="1">
      <c r="D761" s="67"/>
      <c r="E761" s="67"/>
      <c r="AP761" s="68"/>
      <c r="AQ761" s="68"/>
      <c r="AR761" s="68"/>
      <c r="AS761" s="68"/>
      <c r="AT761" s="68"/>
      <c r="AU761" s="68"/>
      <c r="AV761" s="68"/>
      <c r="AW761" s="68"/>
      <c r="AX761" s="68"/>
    </row>
    <row r="762" spans="4:50" ht="15.75" customHeight="1">
      <c r="D762" s="67"/>
      <c r="E762" s="67"/>
      <c r="AP762" s="68"/>
      <c r="AQ762" s="68"/>
      <c r="AR762" s="68"/>
      <c r="AS762" s="68"/>
      <c r="AT762" s="68"/>
      <c r="AU762" s="68"/>
      <c r="AV762" s="68"/>
      <c r="AW762" s="68"/>
      <c r="AX762" s="68"/>
    </row>
    <row r="763" spans="4:50" ht="15.75" customHeight="1">
      <c r="D763" s="67"/>
      <c r="E763" s="67"/>
      <c r="AP763" s="68"/>
      <c r="AQ763" s="68"/>
      <c r="AR763" s="68"/>
      <c r="AS763" s="68"/>
      <c r="AT763" s="68"/>
      <c r="AU763" s="68"/>
      <c r="AV763" s="68"/>
      <c r="AW763" s="68"/>
      <c r="AX763" s="68"/>
    </row>
    <row r="764" spans="4:50" ht="15.75" customHeight="1">
      <c r="D764" s="67"/>
      <c r="E764" s="67"/>
      <c r="AP764" s="68"/>
      <c r="AQ764" s="68"/>
      <c r="AR764" s="68"/>
      <c r="AS764" s="68"/>
      <c r="AT764" s="68"/>
      <c r="AU764" s="68"/>
      <c r="AV764" s="68"/>
      <c r="AW764" s="68"/>
      <c r="AX764" s="68"/>
    </row>
    <row r="765" spans="4:50" ht="15.75" customHeight="1">
      <c r="D765" s="67"/>
      <c r="E765" s="67"/>
      <c r="AP765" s="68"/>
      <c r="AQ765" s="68"/>
      <c r="AR765" s="68"/>
      <c r="AS765" s="68"/>
      <c r="AT765" s="68"/>
      <c r="AU765" s="68"/>
      <c r="AV765" s="68"/>
      <c r="AW765" s="68"/>
      <c r="AX765" s="68"/>
    </row>
    <row r="766" spans="4:50" ht="15.75" customHeight="1">
      <c r="D766" s="67"/>
      <c r="E766" s="67"/>
      <c r="AP766" s="68"/>
      <c r="AQ766" s="68"/>
      <c r="AR766" s="68"/>
      <c r="AS766" s="68"/>
      <c r="AT766" s="68"/>
      <c r="AU766" s="68"/>
      <c r="AV766" s="68"/>
      <c r="AW766" s="68"/>
      <c r="AX766" s="68"/>
    </row>
    <row r="767" spans="4:50" ht="15.75" customHeight="1">
      <c r="D767" s="67"/>
      <c r="E767" s="67"/>
      <c r="AP767" s="68"/>
      <c r="AQ767" s="68"/>
      <c r="AR767" s="68"/>
      <c r="AS767" s="68"/>
      <c r="AT767" s="68"/>
      <c r="AU767" s="68"/>
      <c r="AV767" s="68"/>
      <c r="AW767" s="68"/>
      <c r="AX767" s="68"/>
    </row>
    <row r="768" spans="4:50" ht="15.75" customHeight="1">
      <c r="D768" s="67"/>
      <c r="E768" s="67"/>
      <c r="AP768" s="68"/>
      <c r="AQ768" s="68"/>
      <c r="AR768" s="68"/>
      <c r="AS768" s="68"/>
      <c r="AT768" s="68"/>
      <c r="AU768" s="68"/>
      <c r="AV768" s="68"/>
      <c r="AW768" s="68"/>
      <c r="AX768" s="68"/>
    </row>
    <row r="769" spans="4:50" ht="15.75" customHeight="1">
      <c r="D769" s="67"/>
      <c r="E769" s="67"/>
      <c r="AP769" s="68"/>
      <c r="AQ769" s="68"/>
      <c r="AR769" s="68"/>
      <c r="AS769" s="68"/>
      <c r="AT769" s="68"/>
      <c r="AU769" s="68"/>
      <c r="AV769" s="68"/>
      <c r="AW769" s="68"/>
      <c r="AX769" s="68"/>
    </row>
    <row r="770" spans="4:50" ht="15.75" customHeight="1">
      <c r="D770" s="67"/>
      <c r="E770" s="67"/>
      <c r="AP770" s="68"/>
      <c r="AQ770" s="68"/>
      <c r="AR770" s="68"/>
      <c r="AS770" s="68"/>
      <c r="AT770" s="68"/>
      <c r="AU770" s="68"/>
      <c r="AV770" s="68"/>
      <c r="AW770" s="68"/>
      <c r="AX770" s="68"/>
    </row>
    <row r="771" spans="4:50" ht="15.75" customHeight="1">
      <c r="D771" s="67"/>
      <c r="E771" s="67"/>
      <c r="AP771" s="68"/>
      <c r="AQ771" s="68"/>
      <c r="AR771" s="68"/>
      <c r="AS771" s="68"/>
      <c r="AT771" s="68"/>
      <c r="AU771" s="68"/>
      <c r="AV771" s="68"/>
      <c r="AW771" s="68"/>
      <c r="AX771" s="68"/>
    </row>
    <row r="772" spans="4:50" ht="15.75" customHeight="1">
      <c r="D772" s="67"/>
      <c r="E772" s="67"/>
      <c r="AP772" s="68"/>
      <c r="AQ772" s="68"/>
      <c r="AR772" s="68"/>
      <c r="AS772" s="68"/>
      <c r="AT772" s="68"/>
      <c r="AU772" s="68"/>
      <c r="AV772" s="68"/>
      <c r="AW772" s="68"/>
      <c r="AX772" s="68"/>
    </row>
    <row r="773" spans="4:50" ht="15.75" customHeight="1">
      <c r="D773" s="67"/>
      <c r="E773" s="67"/>
      <c r="AP773" s="68"/>
      <c r="AQ773" s="68"/>
      <c r="AR773" s="68"/>
      <c r="AS773" s="68"/>
      <c r="AT773" s="68"/>
      <c r="AU773" s="68"/>
      <c r="AV773" s="68"/>
      <c r="AW773" s="68"/>
      <c r="AX773" s="68"/>
    </row>
    <row r="774" spans="4:50" ht="15.75" customHeight="1">
      <c r="D774" s="67"/>
      <c r="E774" s="67"/>
      <c r="AP774" s="68"/>
      <c r="AQ774" s="68"/>
      <c r="AR774" s="68"/>
      <c r="AS774" s="68"/>
      <c r="AT774" s="68"/>
      <c r="AU774" s="68"/>
      <c r="AV774" s="68"/>
      <c r="AW774" s="68"/>
      <c r="AX774" s="68"/>
    </row>
    <row r="775" spans="4:50" ht="15.75" customHeight="1">
      <c r="D775" s="67"/>
      <c r="E775" s="67"/>
      <c r="AP775" s="68"/>
      <c r="AQ775" s="68"/>
      <c r="AR775" s="68"/>
      <c r="AS775" s="68"/>
      <c r="AT775" s="68"/>
      <c r="AU775" s="68"/>
      <c r="AV775" s="68"/>
      <c r="AW775" s="68"/>
      <c r="AX775" s="68"/>
    </row>
    <row r="776" spans="4:50" ht="15.75" customHeight="1">
      <c r="D776" s="67"/>
      <c r="E776" s="67"/>
      <c r="AP776" s="68"/>
      <c r="AQ776" s="68"/>
      <c r="AR776" s="68"/>
      <c r="AS776" s="68"/>
      <c r="AT776" s="68"/>
      <c r="AU776" s="68"/>
      <c r="AV776" s="68"/>
      <c r="AW776" s="68"/>
      <c r="AX776" s="68"/>
    </row>
    <row r="777" spans="4:50" ht="15.75" customHeight="1">
      <c r="D777" s="67"/>
      <c r="E777" s="67"/>
      <c r="AP777" s="68"/>
      <c r="AQ777" s="68"/>
      <c r="AR777" s="68"/>
      <c r="AS777" s="68"/>
      <c r="AT777" s="68"/>
      <c r="AU777" s="68"/>
      <c r="AV777" s="68"/>
      <c r="AW777" s="68"/>
      <c r="AX777" s="68"/>
    </row>
    <row r="778" spans="4:50" ht="15.75" customHeight="1">
      <c r="D778" s="67"/>
      <c r="E778" s="67"/>
      <c r="AP778" s="68"/>
      <c r="AQ778" s="68"/>
      <c r="AR778" s="68"/>
      <c r="AS778" s="68"/>
      <c r="AT778" s="68"/>
      <c r="AU778" s="68"/>
      <c r="AV778" s="68"/>
      <c r="AW778" s="68"/>
      <c r="AX778" s="68"/>
    </row>
    <row r="779" spans="4:50" ht="15.75" customHeight="1">
      <c r="D779" s="67"/>
      <c r="E779" s="67"/>
      <c r="AP779" s="68"/>
      <c r="AQ779" s="68"/>
      <c r="AR779" s="68"/>
      <c r="AS779" s="68"/>
      <c r="AT779" s="68"/>
      <c r="AU779" s="68"/>
      <c r="AV779" s="68"/>
      <c r="AW779" s="68"/>
      <c r="AX779" s="68"/>
    </row>
    <row r="780" spans="4:50" ht="15.75" customHeight="1">
      <c r="D780" s="67"/>
      <c r="E780" s="67"/>
      <c r="AP780" s="68"/>
      <c r="AQ780" s="68"/>
      <c r="AR780" s="68"/>
      <c r="AS780" s="68"/>
      <c r="AT780" s="68"/>
      <c r="AU780" s="68"/>
      <c r="AV780" s="68"/>
      <c r="AW780" s="68"/>
      <c r="AX780" s="68"/>
    </row>
    <row r="781" spans="4:50" ht="15.75" customHeight="1">
      <c r="D781" s="67"/>
      <c r="E781" s="67"/>
      <c r="AP781" s="68"/>
      <c r="AQ781" s="68"/>
      <c r="AR781" s="68"/>
      <c r="AS781" s="68"/>
      <c r="AT781" s="68"/>
      <c r="AU781" s="68"/>
      <c r="AV781" s="68"/>
      <c r="AW781" s="68"/>
      <c r="AX781" s="68"/>
    </row>
    <row r="782" spans="4:50" ht="15.75" customHeight="1">
      <c r="D782" s="67"/>
      <c r="E782" s="67"/>
      <c r="AP782" s="68"/>
      <c r="AQ782" s="68"/>
      <c r="AR782" s="68"/>
      <c r="AS782" s="68"/>
      <c r="AT782" s="68"/>
      <c r="AU782" s="68"/>
      <c r="AV782" s="68"/>
      <c r="AW782" s="68"/>
      <c r="AX782" s="68"/>
    </row>
    <row r="783" spans="4:50" ht="15.75" customHeight="1">
      <c r="D783" s="67"/>
      <c r="E783" s="67"/>
      <c r="AP783" s="68"/>
      <c r="AQ783" s="68"/>
      <c r="AR783" s="68"/>
      <c r="AS783" s="68"/>
      <c r="AT783" s="68"/>
      <c r="AU783" s="68"/>
      <c r="AV783" s="68"/>
      <c r="AW783" s="68"/>
      <c r="AX783" s="68"/>
    </row>
    <row r="784" spans="4:50" ht="15.75" customHeight="1">
      <c r="D784" s="67"/>
      <c r="E784" s="67"/>
      <c r="AP784" s="68"/>
      <c r="AQ784" s="68"/>
      <c r="AR784" s="68"/>
      <c r="AS784" s="68"/>
      <c r="AT784" s="68"/>
      <c r="AU784" s="68"/>
      <c r="AV784" s="68"/>
      <c r="AW784" s="68"/>
      <c r="AX784" s="68"/>
    </row>
    <row r="785" spans="4:50" ht="15.75" customHeight="1">
      <c r="D785" s="67"/>
      <c r="E785" s="67"/>
      <c r="AP785" s="68"/>
      <c r="AQ785" s="68"/>
      <c r="AR785" s="68"/>
      <c r="AS785" s="68"/>
      <c r="AT785" s="68"/>
      <c r="AU785" s="68"/>
      <c r="AV785" s="68"/>
      <c r="AW785" s="68"/>
      <c r="AX785" s="68"/>
    </row>
    <row r="786" spans="4:50" ht="15.75" customHeight="1">
      <c r="D786" s="67"/>
      <c r="E786" s="67"/>
      <c r="AP786" s="68"/>
      <c r="AQ786" s="68"/>
      <c r="AR786" s="68"/>
      <c r="AS786" s="68"/>
      <c r="AT786" s="68"/>
      <c r="AU786" s="68"/>
      <c r="AV786" s="68"/>
      <c r="AW786" s="68"/>
      <c r="AX786" s="68"/>
    </row>
    <row r="787" spans="4:50" ht="15.75" customHeight="1">
      <c r="D787" s="67"/>
      <c r="E787" s="67"/>
      <c r="AP787" s="68"/>
      <c r="AQ787" s="68"/>
      <c r="AR787" s="68"/>
      <c r="AS787" s="68"/>
      <c r="AT787" s="68"/>
      <c r="AU787" s="68"/>
      <c r="AV787" s="68"/>
      <c r="AW787" s="68"/>
      <c r="AX787" s="68"/>
    </row>
    <row r="788" spans="4:50" ht="15.75" customHeight="1">
      <c r="D788" s="67"/>
      <c r="E788" s="67"/>
      <c r="AP788" s="68"/>
      <c r="AQ788" s="68"/>
      <c r="AR788" s="68"/>
      <c r="AS788" s="68"/>
      <c r="AT788" s="68"/>
      <c r="AU788" s="68"/>
      <c r="AV788" s="68"/>
      <c r="AW788" s="68"/>
      <c r="AX788" s="68"/>
    </row>
    <row r="789" spans="4:50" ht="15.75" customHeight="1">
      <c r="D789" s="67"/>
      <c r="E789" s="67"/>
      <c r="AP789" s="68"/>
      <c r="AQ789" s="68"/>
      <c r="AR789" s="68"/>
      <c r="AS789" s="68"/>
      <c r="AT789" s="68"/>
      <c r="AU789" s="68"/>
      <c r="AV789" s="68"/>
      <c r="AW789" s="68"/>
      <c r="AX789" s="68"/>
    </row>
    <row r="790" spans="4:50" ht="15.75" customHeight="1">
      <c r="D790" s="67"/>
      <c r="E790" s="67"/>
      <c r="AP790" s="68"/>
      <c r="AQ790" s="68"/>
      <c r="AR790" s="68"/>
      <c r="AS790" s="68"/>
      <c r="AT790" s="68"/>
      <c r="AU790" s="68"/>
      <c r="AV790" s="68"/>
      <c r="AW790" s="68"/>
      <c r="AX790" s="68"/>
    </row>
    <row r="791" spans="4:50" ht="15.75" customHeight="1">
      <c r="D791" s="67"/>
      <c r="E791" s="67"/>
      <c r="AP791" s="68"/>
      <c r="AQ791" s="68"/>
      <c r="AR791" s="68"/>
      <c r="AS791" s="68"/>
      <c r="AT791" s="68"/>
      <c r="AU791" s="68"/>
      <c r="AV791" s="68"/>
      <c r="AW791" s="68"/>
      <c r="AX791" s="68"/>
    </row>
    <row r="792" spans="4:50" ht="15.75" customHeight="1">
      <c r="D792" s="67"/>
      <c r="E792" s="67"/>
      <c r="AP792" s="68"/>
      <c r="AQ792" s="68"/>
      <c r="AR792" s="68"/>
      <c r="AS792" s="68"/>
      <c r="AT792" s="68"/>
      <c r="AU792" s="68"/>
      <c r="AV792" s="68"/>
      <c r="AW792" s="68"/>
      <c r="AX792" s="68"/>
    </row>
    <row r="793" spans="4:50" ht="15.75" customHeight="1">
      <c r="D793" s="67"/>
      <c r="E793" s="67"/>
      <c r="AP793" s="68"/>
      <c r="AQ793" s="68"/>
      <c r="AR793" s="68"/>
      <c r="AS793" s="68"/>
      <c r="AT793" s="68"/>
      <c r="AU793" s="68"/>
      <c r="AV793" s="68"/>
      <c r="AW793" s="68"/>
      <c r="AX793" s="68"/>
    </row>
    <row r="794" spans="4:50" ht="15.75" customHeight="1">
      <c r="D794" s="67"/>
      <c r="E794" s="67"/>
      <c r="AP794" s="68"/>
      <c r="AQ794" s="68"/>
      <c r="AR794" s="68"/>
      <c r="AS794" s="68"/>
      <c r="AT794" s="68"/>
      <c r="AU794" s="68"/>
      <c r="AV794" s="68"/>
      <c r="AW794" s="68"/>
      <c r="AX794" s="68"/>
    </row>
    <row r="795" spans="4:50" ht="15.75" customHeight="1">
      <c r="D795" s="67"/>
      <c r="E795" s="67"/>
      <c r="AP795" s="68"/>
      <c r="AQ795" s="68"/>
      <c r="AR795" s="68"/>
      <c r="AS795" s="68"/>
      <c r="AT795" s="68"/>
      <c r="AU795" s="68"/>
      <c r="AV795" s="68"/>
      <c r="AW795" s="68"/>
      <c r="AX795" s="68"/>
    </row>
    <row r="796" spans="4:50" ht="15.75" customHeight="1">
      <c r="D796" s="67"/>
      <c r="E796" s="67"/>
      <c r="AP796" s="68"/>
      <c r="AQ796" s="68"/>
      <c r="AR796" s="68"/>
      <c r="AS796" s="68"/>
      <c r="AT796" s="68"/>
      <c r="AU796" s="68"/>
      <c r="AV796" s="68"/>
      <c r="AW796" s="68"/>
      <c r="AX796" s="68"/>
    </row>
    <row r="797" spans="4:50" ht="15.75" customHeight="1">
      <c r="D797" s="67"/>
      <c r="E797" s="67"/>
      <c r="AP797" s="68"/>
      <c r="AQ797" s="68"/>
      <c r="AR797" s="68"/>
      <c r="AS797" s="68"/>
      <c r="AT797" s="68"/>
      <c r="AU797" s="68"/>
      <c r="AV797" s="68"/>
      <c r="AW797" s="68"/>
      <c r="AX797" s="68"/>
    </row>
    <row r="798" spans="4:50" ht="15.75" customHeight="1">
      <c r="D798" s="67"/>
      <c r="E798" s="67"/>
      <c r="AP798" s="68"/>
      <c r="AQ798" s="68"/>
      <c r="AR798" s="68"/>
      <c r="AS798" s="68"/>
      <c r="AT798" s="68"/>
      <c r="AU798" s="68"/>
      <c r="AV798" s="68"/>
      <c r="AW798" s="68"/>
      <c r="AX798" s="68"/>
    </row>
    <row r="799" spans="4:50" ht="15.75" customHeight="1">
      <c r="D799" s="67"/>
      <c r="E799" s="67"/>
      <c r="AP799" s="68"/>
      <c r="AQ799" s="68"/>
      <c r="AR799" s="68"/>
      <c r="AS799" s="68"/>
      <c r="AT799" s="68"/>
      <c r="AU799" s="68"/>
      <c r="AV799" s="68"/>
      <c r="AW799" s="68"/>
      <c r="AX799" s="68"/>
    </row>
    <row r="800" spans="4:50" ht="15.75" customHeight="1">
      <c r="D800" s="67"/>
      <c r="E800" s="67"/>
      <c r="AP800" s="68"/>
      <c r="AQ800" s="68"/>
      <c r="AR800" s="68"/>
      <c r="AS800" s="68"/>
      <c r="AT800" s="68"/>
      <c r="AU800" s="68"/>
      <c r="AV800" s="68"/>
      <c r="AW800" s="68"/>
      <c r="AX800" s="68"/>
    </row>
    <row r="801" spans="4:50" ht="15.75" customHeight="1">
      <c r="D801" s="67"/>
      <c r="E801" s="67"/>
      <c r="AP801" s="68"/>
      <c r="AQ801" s="68"/>
      <c r="AR801" s="68"/>
      <c r="AS801" s="68"/>
      <c r="AT801" s="68"/>
      <c r="AU801" s="68"/>
      <c r="AV801" s="68"/>
      <c r="AW801" s="68"/>
      <c r="AX801" s="68"/>
    </row>
    <row r="802" spans="4:50" ht="15.75" customHeight="1">
      <c r="D802" s="67"/>
      <c r="E802" s="67"/>
      <c r="AP802" s="68"/>
      <c r="AQ802" s="68"/>
      <c r="AR802" s="68"/>
      <c r="AS802" s="68"/>
      <c r="AT802" s="68"/>
      <c r="AU802" s="68"/>
      <c r="AV802" s="68"/>
      <c r="AW802" s="68"/>
      <c r="AX802" s="68"/>
    </row>
    <row r="803" spans="4:50" ht="15.75" customHeight="1">
      <c r="D803" s="67"/>
      <c r="E803" s="67"/>
      <c r="AP803" s="68"/>
      <c r="AQ803" s="68"/>
      <c r="AR803" s="68"/>
      <c r="AS803" s="68"/>
      <c r="AT803" s="68"/>
      <c r="AU803" s="68"/>
      <c r="AV803" s="68"/>
      <c r="AW803" s="68"/>
      <c r="AX803" s="68"/>
    </row>
    <row r="804" spans="4:50" ht="15.75" customHeight="1">
      <c r="D804" s="67"/>
      <c r="E804" s="67"/>
      <c r="AP804" s="68"/>
      <c r="AQ804" s="68"/>
      <c r="AR804" s="68"/>
      <c r="AS804" s="68"/>
      <c r="AT804" s="68"/>
      <c r="AU804" s="68"/>
      <c r="AV804" s="68"/>
      <c r="AW804" s="68"/>
      <c r="AX804" s="68"/>
    </row>
    <row r="805" spans="4:50" ht="15.75" customHeight="1">
      <c r="D805" s="67"/>
      <c r="E805" s="67"/>
      <c r="AP805" s="68"/>
      <c r="AQ805" s="68"/>
      <c r="AR805" s="68"/>
      <c r="AS805" s="68"/>
      <c r="AT805" s="68"/>
      <c r="AU805" s="68"/>
      <c r="AV805" s="68"/>
      <c r="AW805" s="68"/>
      <c r="AX805" s="68"/>
    </row>
    <row r="806" spans="4:50" ht="15.75" customHeight="1">
      <c r="D806" s="67"/>
      <c r="E806" s="67"/>
      <c r="AP806" s="68"/>
      <c r="AQ806" s="68"/>
      <c r="AR806" s="68"/>
      <c r="AS806" s="68"/>
      <c r="AT806" s="68"/>
      <c r="AU806" s="68"/>
      <c r="AV806" s="68"/>
      <c r="AW806" s="68"/>
      <c r="AX806" s="68"/>
    </row>
    <row r="807" spans="4:50" ht="15.75" customHeight="1">
      <c r="D807" s="67"/>
      <c r="E807" s="67"/>
      <c r="AP807" s="68"/>
      <c r="AQ807" s="68"/>
      <c r="AR807" s="68"/>
      <c r="AS807" s="68"/>
      <c r="AT807" s="68"/>
      <c r="AU807" s="68"/>
      <c r="AV807" s="68"/>
      <c r="AW807" s="68"/>
      <c r="AX807" s="68"/>
    </row>
    <row r="808" spans="4:50" ht="15.75" customHeight="1">
      <c r="D808" s="67"/>
      <c r="E808" s="67"/>
      <c r="AP808" s="68"/>
      <c r="AQ808" s="68"/>
      <c r="AR808" s="68"/>
      <c r="AS808" s="68"/>
      <c r="AT808" s="68"/>
      <c r="AU808" s="68"/>
      <c r="AV808" s="68"/>
      <c r="AW808" s="68"/>
      <c r="AX808" s="68"/>
    </row>
    <row r="809" spans="4:50" ht="15.75" customHeight="1">
      <c r="D809" s="67"/>
      <c r="E809" s="67"/>
      <c r="AP809" s="68"/>
      <c r="AQ809" s="68"/>
      <c r="AR809" s="68"/>
      <c r="AS809" s="68"/>
      <c r="AT809" s="68"/>
      <c r="AU809" s="68"/>
      <c r="AV809" s="68"/>
      <c r="AW809" s="68"/>
      <c r="AX809" s="68"/>
    </row>
    <row r="810" spans="4:50" ht="15.75" customHeight="1">
      <c r="D810" s="67"/>
      <c r="E810" s="67"/>
      <c r="AP810" s="68"/>
      <c r="AQ810" s="68"/>
      <c r="AR810" s="68"/>
      <c r="AS810" s="68"/>
      <c r="AT810" s="68"/>
      <c r="AU810" s="68"/>
      <c r="AV810" s="68"/>
      <c r="AW810" s="68"/>
      <c r="AX810" s="68"/>
    </row>
    <row r="811" spans="4:50" ht="15.75" customHeight="1">
      <c r="D811" s="67"/>
      <c r="E811" s="67"/>
      <c r="AP811" s="68"/>
      <c r="AQ811" s="68"/>
      <c r="AR811" s="68"/>
      <c r="AS811" s="68"/>
      <c r="AT811" s="68"/>
      <c r="AU811" s="68"/>
      <c r="AV811" s="68"/>
      <c r="AW811" s="68"/>
      <c r="AX811" s="68"/>
    </row>
    <row r="812" spans="4:50" ht="15.75" customHeight="1">
      <c r="D812" s="67"/>
      <c r="E812" s="67"/>
      <c r="AP812" s="68"/>
      <c r="AQ812" s="68"/>
      <c r="AR812" s="68"/>
      <c r="AS812" s="68"/>
      <c r="AT812" s="68"/>
      <c r="AU812" s="68"/>
      <c r="AV812" s="68"/>
      <c r="AW812" s="68"/>
      <c r="AX812" s="68"/>
    </row>
    <row r="813" spans="4:50" ht="15.75" customHeight="1">
      <c r="D813" s="67"/>
      <c r="E813" s="67"/>
      <c r="AP813" s="68"/>
      <c r="AQ813" s="68"/>
      <c r="AR813" s="68"/>
      <c r="AS813" s="68"/>
      <c r="AT813" s="68"/>
      <c r="AU813" s="68"/>
      <c r="AV813" s="68"/>
      <c r="AW813" s="68"/>
      <c r="AX813" s="68"/>
    </row>
    <row r="814" spans="4:50" ht="15.75" customHeight="1">
      <c r="D814" s="67"/>
      <c r="E814" s="67"/>
      <c r="AP814" s="68"/>
      <c r="AQ814" s="68"/>
      <c r="AR814" s="68"/>
      <c r="AS814" s="68"/>
      <c r="AT814" s="68"/>
      <c r="AU814" s="68"/>
      <c r="AV814" s="68"/>
      <c r="AW814" s="68"/>
      <c r="AX814" s="68"/>
    </row>
    <row r="815" spans="4:50" ht="15.75" customHeight="1">
      <c r="D815" s="67"/>
      <c r="E815" s="67"/>
      <c r="AP815" s="68"/>
      <c r="AQ815" s="68"/>
      <c r="AR815" s="68"/>
      <c r="AS815" s="68"/>
      <c r="AT815" s="68"/>
      <c r="AU815" s="68"/>
      <c r="AV815" s="68"/>
      <c r="AW815" s="68"/>
      <c r="AX815" s="68"/>
    </row>
    <row r="816" spans="4:50" ht="15.75" customHeight="1">
      <c r="D816" s="67"/>
      <c r="E816" s="67"/>
      <c r="AP816" s="68"/>
      <c r="AQ816" s="68"/>
      <c r="AR816" s="68"/>
      <c r="AS816" s="68"/>
      <c r="AT816" s="68"/>
      <c r="AU816" s="68"/>
      <c r="AV816" s="68"/>
      <c r="AW816" s="68"/>
      <c r="AX816" s="68"/>
    </row>
    <row r="817" spans="4:50" ht="15.75" customHeight="1">
      <c r="D817" s="67"/>
      <c r="E817" s="67"/>
      <c r="AP817" s="68"/>
      <c r="AQ817" s="68"/>
      <c r="AR817" s="68"/>
      <c r="AS817" s="68"/>
      <c r="AT817" s="68"/>
      <c r="AU817" s="68"/>
      <c r="AV817" s="68"/>
      <c r="AW817" s="68"/>
      <c r="AX817" s="68"/>
    </row>
    <row r="818" spans="4:50" ht="15.75" customHeight="1">
      <c r="D818" s="67"/>
      <c r="E818" s="67"/>
      <c r="AP818" s="68"/>
      <c r="AQ818" s="68"/>
      <c r="AR818" s="68"/>
      <c r="AS818" s="68"/>
      <c r="AT818" s="68"/>
      <c r="AU818" s="68"/>
      <c r="AV818" s="68"/>
      <c r="AW818" s="68"/>
      <c r="AX818" s="68"/>
    </row>
    <row r="819" spans="4:50" ht="15.75" customHeight="1">
      <c r="D819" s="67"/>
      <c r="E819" s="67"/>
      <c r="AP819" s="68"/>
      <c r="AQ819" s="68"/>
      <c r="AR819" s="68"/>
      <c r="AS819" s="68"/>
      <c r="AT819" s="68"/>
      <c r="AU819" s="68"/>
      <c r="AV819" s="68"/>
      <c r="AW819" s="68"/>
      <c r="AX819" s="68"/>
    </row>
    <row r="820" spans="4:50" ht="15.75" customHeight="1">
      <c r="D820" s="67"/>
      <c r="E820" s="67"/>
      <c r="AP820" s="68"/>
      <c r="AQ820" s="68"/>
      <c r="AR820" s="68"/>
      <c r="AS820" s="68"/>
      <c r="AT820" s="68"/>
      <c r="AU820" s="68"/>
      <c r="AV820" s="68"/>
      <c r="AW820" s="68"/>
      <c r="AX820" s="68"/>
    </row>
    <row r="821" spans="4:50" ht="15.75" customHeight="1">
      <c r="D821" s="67"/>
      <c r="E821" s="67"/>
      <c r="AP821" s="68"/>
      <c r="AQ821" s="68"/>
      <c r="AR821" s="68"/>
      <c r="AS821" s="68"/>
      <c r="AT821" s="68"/>
      <c r="AU821" s="68"/>
      <c r="AV821" s="68"/>
      <c r="AW821" s="68"/>
      <c r="AX821" s="68"/>
    </row>
    <row r="822" spans="4:50" ht="15.75" customHeight="1">
      <c r="D822" s="67"/>
      <c r="E822" s="67"/>
      <c r="AP822" s="68"/>
      <c r="AQ822" s="68"/>
      <c r="AR822" s="68"/>
      <c r="AS822" s="68"/>
      <c r="AT822" s="68"/>
      <c r="AU822" s="68"/>
      <c r="AV822" s="68"/>
      <c r="AW822" s="68"/>
      <c r="AX822" s="68"/>
    </row>
    <row r="823" spans="4:50" ht="15.75" customHeight="1">
      <c r="D823" s="67"/>
      <c r="E823" s="67"/>
      <c r="AP823" s="68"/>
      <c r="AQ823" s="68"/>
      <c r="AR823" s="68"/>
      <c r="AS823" s="68"/>
      <c r="AT823" s="68"/>
      <c r="AU823" s="68"/>
      <c r="AV823" s="68"/>
      <c r="AW823" s="68"/>
      <c r="AX823" s="68"/>
    </row>
    <row r="824" spans="4:50" ht="15.75" customHeight="1">
      <c r="D824" s="67"/>
      <c r="E824" s="67"/>
      <c r="AP824" s="68"/>
      <c r="AQ824" s="68"/>
      <c r="AR824" s="68"/>
      <c r="AS824" s="68"/>
      <c r="AT824" s="68"/>
      <c r="AU824" s="68"/>
      <c r="AV824" s="68"/>
      <c r="AW824" s="68"/>
      <c r="AX824" s="68"/>
    </row>
    <row r="825" spans="4:50" ht="15.75" customHeight="1">
      <c r="D825" s="67"/>
      <c r="E825" s="67"/>
      <c r="AP825" s="68"/>
      <c r="AQ825" s="68"/>
      <c r="AR825" s="68"/>
      <c r="AS825" s="68"/>
      <c r="AT825" s="68"/>
      <c r="AU825" s="68"/>
      <c r="AV825" s="68"/>
      <c r="AW825" s="68"/>
      <c r="AX825" s="68"/>
    </row>
    <row r="826" spans="4:50" ht="15.75" customHeight="1">
      <c r="D826" s="67"/>
      <c r="E826" s="67"/>
      <c r="AP826" s="68"/>
      <c r="AQ826" s="68"/>
      <c r="AR826" s="68"/>
      <c r="AS826" s="68"/>
      <c r="AT826" s="68"/>
      <c r="AU826" s="68"/>
      <c r="AV826" s="68"/>
      <c r="AW826" s="68"/>
      <c r="AX826" s="68"/>
    </row>
    <row r="827" spans="4:50" ht="15.75" customHeight="1">
      <c r="D827" s="67"/>
      <c r="E827" s="67"/>
      <c r="AP827" s="68"/>
      <c r="AQ827" s="68"/>
      <c r="AR827" s="68"/>
      <c r="AS827" s="68"/>
      <c r="AT827" s="68"/>
      <c r="AU827" s="68"/>
      <c r="AV827" s="68"/>
      <c r="AW827" s="68"/>
      <c r="AX827" s="68"/>
    </row>
    <row r="828" spans="4:50" ht="15.75" customHeight="1">
      <c r="D828" s="67"/>
      <c r="E828" s="67"/>
      <c r="AP828" s="68"/>
      <c r="AQ828" s="68"/>
      <c r="AR828" s="68"/>
      <c r="AS828" s="68"/>
      <c r="AT828" s="68"/>
      <c r="AU828" s="68"/>
      <c r="AV828" s="68"/>
      <c r="AW828" s="68"/>
      <c r="AX828" s="68"/>
    </row>
    <row r="829" spans="4:50" ht="15.75" customHeight="1">
      <c r="D829" s="67"/>
      <c r="E829" s="67"/>
      <c r="AP829" s="68"/>
      <c r="AQ829" s="68"/>
      <c r="AR829" s="68"/>
      <c r="AS829" s="68"/>
      <c r="AT829" s="68"/>
      <c r="AU829" s="68"/>
      <c r="AV829" s="68"/>
      <c r="AW829" s="68"/>
      <c r="AX829" s="68"/>
    </row>
    <row r="830" spans="4:50" ht="15.75" customHeight="1">
      <c r="D830" s="67"/>
      <c r="E830" s="67"/>
      <c r="AP830" s="68"/>
      <c r="AQ830" s="68"/>
      <c r="AR830" s="68"/>
      <c r="AS830" s="68"/>
      <c r="AT830" s="68"/>
      <c r="AU830" s="68"/>
      <c r="AV830" s="68"/>
      <c r="AW830" s="68"/>
      <c r="AX830" s="68"/>
    </row>
    <row r="831" spans="4:50" ht="15.75" customHeight="1">
      <c r="D831" s="67"/>
      <c r="E831" s="67"/>
      <c r="AP831" s="68"/>
      <c r="AQ831" s="68"/>
      <c r="AR831" s="68"/>
      <c r="AS831" s="68"/>
      <c r="AT831" s="68"/>
      <c r="AU831" s="68"/>
      <c r="AV831" s="68"/>
      <c r="AW831" s="68"/>
      <c r="AX831" s="68"/>
    </row>
    <row r="832" spans="4:50" ht="15.75" customHeight="1">
      <c r="D832" s="67"/>
      <c r="E832" s="67"/>
      <c r="AP832" s="68"/>
      <c r="AQ832" s="68"/>
      <c r="AR832" s="68"/>
      <c r="AS832" s="68"/>
      <c r="AT832" s="68"/>
      <c r="AU832" s="68"/>
      <c r="AV832" s="68"/>
      <c r="AW832" s="68"/>
      <c r="AX832" s="68"/>
    </row>
    <row r="833" spans="4:50" ht="15.75" customHeight="1">
      <c r="D833" s="67"/>
      <c r="E833" s="67"/>
      <c r="AP833" s="68"/>
      <c r="AQ833" s="68"/>
      <c r="AR833" s="68"/>
      <c r="AS833" s="68"/>
      <c r="AT833" s="68"/>
      <c r="AU833" s="68"/>
      <c r="AV833" s="68"/>
      <c r="AW833" s="68"/>
      <c r="AX833" s="68"/>
    </row>
    <row r="834" spans="4:50" ht="15.75" customHeight="1">
      <c r="D834" s="67"/>
      <c r="E834" s="67"/>
      <c r="AP834" s="68"/>
      <c r="AQ834" s="68"/>
      <c r="AR834" s="68"/>
      <c r="AS834" s="68"/>
      <c r="AT834" s="68"/>
      <c r="AU834" s="68"/>
      <c r="AV834" s="68"/>
      <c r="AW834" s="68"/>
      <c r="AX834" s="68"/>
    </row>
    <row r="835" spans="4:50" ht="15.75" customHeight="1">
      <c r="D835" s="67"/>
      <c r="E835" s="67"/>
      <c r="AP835" s="68"/>
      <c r="AQ835" s="68"/>
      <c r="AR835" s="68"/>
      <c r="AS835" s="68"/>
      <c r="AT835" s="68"/>
      <c r="AU835" s="68"/>
      <c r="AV835" s="68"/>
      <c r="AW835" s="68"/>
      <c r="AX835" s="68"/>
    </row>
    <row r="836" spans="4:50" ht="15.75" customHeight="1">
      <c r="D836" s="67"/>
      <c r="E836" s="67"/>
      <c r="AP836" s="68"/>
      <c r="AQ836" s="68"/>
      <c r="AR836" s="68"/>
      <c r="AS836" s="68"/>
      <c r="AT836" s="68"/>
      <c r="AU836" s="68"/>
      <c r="AV836" s="68"/>
      <c r="AW836" s="68"/>
      <c r="AX836" s="68"/>
    </row>
    <row r="837" spans="4:50" ht="15.75" customHeight="1">
      <c r="D837" s="67"/>
      <c r="E837" s="67"/>
      <c r="AP837" s="68"/>
      <c r="AQ837" s="68"/>
      <c r="AR837" s="68"/>
      <c r="AS837" s="68"/>
      <c r="AT837" s="68"/>
      <c r="AU837" s="68"/>
      <c r="AV837" s="68"/>
      <c r="AW837" s="68"/>
      <c r="AX837" s="68"/>
    </row>
    <row r="838" spans="4:50" ht="15.75" customHeight="1">
      <c r="D838" s="67"/>
      <c r="E838" s="67"/>
      <c r="AP838" s="68"/>
      <c r="AQ838" s="68"/>
      <c r="AR838" s="68"/>
      <c r="AS838" s="68"/>
      <c r="AT838" s="68"/>
      <c r="AU838" s="68"/>
      <c r="AV838" s="68"/>
      <c r="AW838" s="68"/>
      <c r="AX838" s="68"/>
    </row>
    <row r="839" spans="4:50" ht="15.75" customHeight="1">
      <c r="D839" s="67"/>
      <c r="E839" s="67"/>
      <c r="AP839" s="68"/>
      <c r="AQ839" s="68"/>
      <c r="AR839" s="68"/>
      <c r="AS839" s="68"/>
      <c r="AT839" s="68"/>
      <c r="AU839" s="68"/>
      <c r="AV839" s="68"/>
      <c r="AW839" s="68"/>
      <c r="AX839" s="68"/>
    </row>
    <row r="840" spans="4:50" ht="15.75" customHeight="1">
      <c r="D840" s="67"/>
      <c r="E840" s="67"/>
      <c r="AP840" s="68"/>
      <c r="AQ840" s="68"/>
      <c r="AR840" s="68"/>
      <c r="AS840" s="68"/>
      <c r="AT840" s="68"/>
      <c r="AU840" s="68"/>
      <c r="AV840" s="68"/>
      <c r="AW840" s="68"/>
      <c r="AX840" s="68"/>
    </row>
    <row r="841" spans="4:50" ht="15.75" customHeight="1">
      <c r="D841" s="67"/>
      <c r="E841" s="67"/>
      <c r="AP841" s="68"/>
      <c r="AQ841" s="68"/>
      <c r="AR841" s="68"/>
      <c r="AS841" s="68"/>
      <c r="AT841" s="68"/>
      <c r="AU841" s="68"/>
      <c r="AV841" s="68"/>
      <c r="AW841" s="68"/>
      <c r="AX841" s="68"/>
    </row>
    <row r="842" spans="4:50" ht="15.75" customHeight="1">
      <c r="D842" s="67"/>
      <c r="E842" s="67"/>
      <c r="AP842" s="68"/>
      <c r="AQ842" s="68"/>
      <c r="AR842" s="68"/>
      <c r="AS842" s="68"/>
      <c r="AT842" s="68"/>
      <c r="AU842" s="68"/>
      <c r="AV842" s="68"/>
      <c r="AW842" s="68"/>
      <c r="AX842" s="68"/>
    </row>
    <row r="843" spans="4:50" ht="15.75" customHeight="1">
      <c r="D843" s="67"/>
      <c r="E843" s="67"/>
      <c r="AP843" s="68"/>
      <c r="AQ843" s="68"/>
      <c r="AR843" s="68"/>
      <c r="AS843" s="68"/>
      <c r="AT843" s="68"/>
      <c r="AU843" s="68"/>
      <c r="AV843" s="68"/>
      <c r="AW843" s="68"/>
      <c r="AX843" s="68"/>
    </row>
    <row r="844" spans="4:50" ht="15.75" customHeight="1">
      <c r="D844" s="67"/>
      <c r="E844" s="67"/>
      <c r="AP844" s="68"/>
      <c r="AQ844" s="68"/>
      <c r="AR844" s="68"/>
      <c r="AS844" s="68"/>
      <c r="AT844" s="68"/>
      <c r="AU844" s="68"/>
      <c r="AV844" s="68"/>
      <c r="AW844" s="68"/>
      <c r="AX844" s="68"/>
    </row>
    <row r="845" spans="4:50" ht="15.75" customHeight="1">
      <c r="D845" s="67"/>
      <c r="E845" s="67"/>
      <c r="AP845" s="68"/>
      <c r="AQ845" s="68"/>
      <c r="AR845" s="68"/>
      <c r="AS845" s="68"/>
      <c r="AT845" s="68"/>
      <c r="AU845" s="68"/>
      <c r="AV845" s="68"/>
      <c r="AW845" s="68"/>
      <c r="AX845" s="68"/>
    </row>
    <row r="846" spans="4:50" ht="15.75" customHeight="1">
      <c r="D846" s="67"/>
      <c r="E846" s="67"/>
      <c r="AP846" s="68"/>
      <c r="AQ846" s="68"/>
      <c r="AR846" s="68"/>
      <c r="AS846" s="68"/>
      <c r="AT846" s="68"/>
      <c r="AU846" s="68"/>
      <c r="AV846" s="68"/>
      <c r="AW846" s="68"/>
      <c r="AX846" s="68"/>
    </row>
    <row r="847" spans="4:50" ht="15.75" customHeight="1">
      <c r="D847" s="67"/>
      <c r="E847" s="67"/>
      <c r="AP847" s="68"/>
      <c r="AQ847" s="68"/>
      <c r="AR847" s="68"/>
      <c r="AS847" s="68"/>
      <c r="AT847" s="68"/>
      <c r="AU847" s="68"/>
      <c r="AV847" s="68"/>
      <c r="AW847" s="68"/>
      <c r="AX847" s="68"/>
    </row>
    <row r="848" spans="4:50" ht="15.75" customHeight="1">
      <c r="D848" s="67"/>
      <c r="E848" s="67"/>
      <c r="AP848" s="68"/>
      <c r="AQ848" s="68"/>
      <c r="AR848" s="68"/>
      <c r="AS848" s="68"/>
      <c r="AT848" s="68"/>
      <c r="AU848" s="68"/>
      <c r="AV848" s="68"/>
      <c r="AW848" s="68"/>
      <c r="AX848" s="68"/>
    </row>
    <row r="849" spans="4:50" ht="15.75" customHeight="1">
      <c r="D849" s="67"/>
      <c r="E849" s="67"/>
      <c r="AP849" s="68"/>
      <c r="AQ849" s="68"/>
      <c r="AR849" s="68"/>
      <c r="AS849" s="68"/>
      <c r="AT849" s="68"/>
      <c r="AU849" s="68"/>
      <c r="AV849" s="68"/>
      <c r="AW849" s="68"/>
      <c r="AX849" s="68"/>
    </row>
    <row r="850" spans="4:50" ht="15.75" customHeight="1">
      <c r="D850" s="67"/>
      <c r="E850" s="67"/>
      <c r="AP850" s="68"/>
      <c r="AQ850" s="68"/>
      <c r="AR850" s="68"/>
      <c r="AS850" s="68"/>
      <c r="AT850" s="68"/>
      <c r="AU850" s="68"/>
      <c r="AV850" s="68"/>
      <c r="AW850" s="68"/>
      <c r="AX850" s="68"/>
    </row>
    <row r="851" spans="4:50" ht="15.75" customHeight="1">
      <c r="D851" s="67"/>
      <c r="E851" s="67"/>
      <c r="AP851" s="68"/>
      <c r="AQ851" s="68"/>
      <c r="AR851" s="68"/>
      <c r="AS851" s="68"/>
      <c r="AT851" s="68"/>
      <c r="AU851" s="68"/>
      <c r="AV851" s="68"/>
      <c r="AW851" s="68"/>
      <c r="AX851" s="68"/>
    </row>
    <row r="852" spans="4:50" ht="15.75" customHeight="1">
      <c r="D852" s="67"/>
      <c r="E852" s="67"/>
      <c r="AP852" s="68"/>
      <c r="AQ852" s="68"/>
      <c r="AR852" s="68"/>
      <c r="AS852" s="68"/>
      <c r="AT852" s="68"/>
      <c r="AU852" s="68"/>
      <c r="AV852" s="68"/>
      <c r="AW852" s="68"/>
      <c r="AX852" s="68"/>
    </row>
    <row r="853" spans="4:50" ht="15.75" customHeight="1">
      <c r="D853" s="67"/>
      <c r="E853" s="67"/>
      <c r="AP853" s="68"/>
      <c r="AQ853" s="68"/>
      <c r="AR853" s="68"/>
      <c r="AS853" s="68"/>
      <c r="AT853" s="68"/>
      <c r="AU853" s="68"/>
      <c r="AV853" s="68"/>
      <c r="AW853" s="68"/>
      <c r="AX853" s="68"/>
    </row>
    <row r="854" spans="4:50" ht="15.75" customHeight="1">
      <c r="D854" s="67"/>
      <c r="E854" s="67"/>
      <c r="AP854" s="68"/>
      <c r="AQ854" s="68"/>
      <c r="AR854" s="68"/>
      <c r="AS854" s="68"/>
      <c r="AT854" s="68"/>
      <c r="AU854" s="68"/>
      <c r="AV854" s="68"/>
      <c r="AW854" s="68"/>
      <c r="AX854" s="68"/>
    </row>
    <row r="855" spans="4:50" ht="15.75" customHeight="1">
      <c r="D855" s="67"/>
      <c r="E855" s="67"/>
      <c r="AP855" s="68"/>
      <c r="AQ855" s="68"/>
      <c r="AR855" s="68"/>
      <c r="AS855" s="68"/>
      <c r="AT855" s="68"/>
      <c r="AU855" s="68"/>
      <c r="AV855" s="68"/>
      <c r="AW855" s="68"/>
      <c r="AX855" s="68"/>
    </row>
    <row r="856" spans="4:50" ht="15.75" customHeight="1">
      <c r="D856" s="67"/>
      <c r="E856" s="67"/>
      <c r="AP856" s="68"/>
      <c r="AQ856" s="68"/>
      <c r="AR856" s="68"/>
      <c r="AS856" s="68"/>
      <c r="AT856" s="68"/>
      <c r="AU856" s="68"/>
      <c r="AV856" s="68"/>
      <c r="AW856" s="68"/>
      <c r="AX856" s="68"/>
    </row>
    <row r="857" spans="4:50" ht="15.75" customHeight="1">
      <c r="D857" s="67"/>
      <c r="E857" s="67"/>
      <c r="AP857" s="68"/>
      <c r="AQ857" s="68"/>
      <c r="AR857" s="68"/>
      <c r="AS857" s="68"/>
      <c r="AT857" s="68"/>
      <c r="AU857" s="68"/>
      <c r="AV857" s="68"/>
      <c r="AW857" s="68"/>
      <c r="AX857" s="68"/>
    </row>
    <row r="858" spans="4:50" ht="15.75" customHeight="1">
      <c r="D858" s="67"/>
      <c r="E858" s="67"/>
      <c r="AP858" s="68"/>
      <c r="AQ858" s="68"/>
      <c r="AR858" s="68"/>
      <c r="AS858" s="68"/>
      <c r="AT858" s="68"/>
      <c r="AU858" s="68"/>
      <c r="AV858" s="68"/>
      <c r="AW858" s="68"/>
      <c r="AX858" s="68"/>
    </row>
    <row r="859" spans="4:50" ht="15.75" customHeight="1">
      <c r="D859" s="67"/>
      <c r="E859" s="67"/>
      <c r="AP859" s="68"/>
      <c r="AQ859" s="68"/>
      <c r="AR859" s="68"/>
      <c r="AS859" s="68"/>
      <c r="AT859" s="68"/>
      <c r="AU859" s="68"/>
      <c r="AV859" s="68"/>
      <c r="AW859" s="68"/>
      <c r="AX859" s="68"/>
    </row>
    <row r="860" spans="4:50" ht="15.75" customHeight="1">
      <c r="D860" s="67"/>
      <c r="E860" s="67"/>
      <c r="AP860" s="68"/>
      <c r="AQ860" s="68"/>
      <c r="AR860" s="68"/>
      <c r="AS860" s="68"/>
      <c r="AT860" s="68"/>
      <c r="AU860" s="68"/>
      <c r="AV860" s="68"/>
      <c r="AW860" s="68"/>
      <c r="AX860" s="68"/>
    </row>
    <row r="861" spans="4:50" ht="15.75" customHeight="1">
      <c r="D861" s="67"/>
      <c r="E861" s="67"/>
      <c r="AP861" s="68"/>
      <c r="AQ861" s="68"/>
      <c r="AR861" s="68"/>
      <c r="AS861" s="68"/>
      <c r="AT861" s="68"/>
      <c r="AU861" s="68"/>
      <c r="AV861" s="68"/>
      <c r="AW861" s="68"/>
      <c r="AX861" s="68"/>
    </row>
    <row r="862" spans="4:50" ht="15.75" customHeight="1">
      <c r="D862" s="67"/>
      <c r="E862" s="67"/>
      <c r="AP862" s="68"/>
      <c r="AQ862" s="68"/>
      <c r="AR862" s="68"/>
      <c r="AS862" s="68"/>
      <c r="AT862" s="68"/>
      <c r="AU862" s="68"/>
      <c r="AV862" s="68"/>
      <c r="AW862" s="68"/>
      <c r="AX862" s="68"/>
    </row>
    <row r="863" spans="4:50" ht="15.75" customHeight="1">
      <c r="D863" s="67"/>
      <c r="E863" s="67"/>
      <c r="AP863" s="68"/>
      <c r="AQ863" s="68"/>
      <c r="AR863" s="68"/>
      <c r="AS863" s="68"/>
      <c r="AT863" s="68"/>
      <c r="AU863" s="68"/>
      <c r="AV863" s="68"/>
      <c r="AW863" s="68"/>
      <c r="AX863" s="68"/>
    </row>
    <row r="864" spans="4:50" ht="15.75" customHeight="1">
      <c r="D864" s="67"/>
      <c r="E864" s="67"/>
      <c r="AP864" s="68"/>
      <c r="AQ864" s="68"/>
      <c r="AR864" s="68"/>
      <c r="AS864" s="68"/>
      <c r="AT864" s="68"/>
      <c r="AU864" s="68"/>
      <c r="AV864" s="68"/>
      <c r="AW864" s="68"/>
      <c r="AX864" s="68"/>
    </row>
    <row r="865" spans="4:50" ht="15.75" customHeight="1">
      <c r="D865" s="67"/>
      <c r="E865" s="67"/>
      <c r="AP865" s="68"/>
      <c r="AQ865" s="68"/>
      <c r="AR865" s="68"/>
      <c r="AS865" s="68"/>
      <c r="AT865" s="68"/>
      <c r="AU865" s="68"/>
      <c r="AV865" s="68"/>
      <c r="AW865" s="68"/>
      <c r="AX865" s="68"/>
    </row>
    <row r="866" spans="4:50" ht="15.75" customHeight="1">
      <c r="D866" s="67"/>
      <c r="E866" s="67"/>
      <c r="AP866" s="68"/>
      <c r="AQ866" s="68"/>
      <c r="AR866" s="68"/>
      <c r="AS866" s="68"/>
      <c r="AT866" s="68"/>
      <c r="AU866" s="68"/>
      <c r="AV866" s="68"/>
      <c r="AW866" s="68"/>
      <c r="AX866" s="68"/>
    </row>
    <row r="867" spans="4:50" ht="15.75" customHeight="1">
      <c r="D867" s="67"/>
      <c r="E867" s="67"/>
      <c r="AP867" s="68"/>
      <c r="AQ867" s="68"/>
      <c r="AR867" s="68"/>
      <c r="AS867" s="68"/>
      <c r="AT867" s="68"/>
      <c r="AU867" s="68"/>
      <c r="AV867" s="68"/>
      <c r="AW867" s="68"/>
      <c r="AX867" s="68"/>
    </row>
    <row r="868" spans="4:50" ht="15.75" customHeight="1">
      <c r="D868" s="67"/>
      <c r="E868" s="67"/>
      <c r="AP868" s="68"/>
      <c r="AQ868" s="68"/>
      <c r="AR868" s="68"/>
      <c r="AS868" s="68"/>
      <c r="AT868" s="68"/>
      <c r="AU868" s="68"/>
      <c r="AV868" s="68"/>
      <c r="AW868" s="68"/>
      <c r="AX868" s="68"/>
    </row>
    <row r="869" spans="4:50" ht="15.75" customHeight="1">
      <c r="D869" s="67"/>
      <c r="E869" s="67"/>
      <c r="AP869" s="68"/>
      <c r="AQ869" s="68"/>
      <c r="AR869" s="68"/>
      <c r="AS869" s="68"/>
      <c r="AT869" s="68"/>
      <c r="AU869" s="68"/>
      <c r="AV869" s="68"/>
      <c r="AW869" s="68"/>
      <c r="AX869" s="68"/>
    </row>
    <row r="870" spans="4:50" ht="15.75" customHeight="1">
      <c r="D870" s="67"/>
      <c r="E870" s="67"/>
      <c r="AP870" s="68"/>
      <c r="AQ870" s="68"/>
      <c r="AR870" s="68"/>
      <c r="AS870" s="68"/>
      <c r="AT870" s="68"/>
      <c r="AU870" s="68"/>
      <c r="AV870" s="68"/>
      <c r="AW870" s="68"/>
      <c r="AX870" s="68"/>
    </row>
    <row r="871" spans="4:50" ht="15.75" customHeight="1">
      <c r="D871" s="67"/>
      <c r="E871" s="67"/>
      <c r="AP871" s="68"/>
      <c r="AQ871" s="68"/>
      <c r="AR871" s="68"/>
      <c r="AS871" s="68"/>
      <c r="AT871" s="68"/>
      <c r="AU871" s="68"/>
      <c r="AV871" s="68"/>
      <c r="AW871" s="68"/>
      <c r="AX871" s="68"/>
    </row>
    <row r="872" spans="4:50" ht="15.75" customHeight="1">
      <c r="D872" s="67"/>
      <c r="E872" s="67"/>
      <c r="AP872" s="68"/>
      <c r="AQ872" s="68"/>
      <c r="AR872" s="68"/>
      <c r="AS872" s="68"/>
      <c r="AT872" s="68"/>
      <c r="AU872" s="68"/>
      <c r="AV872" s="68"/>
      <c r="AW872" s="68"/>
      <c r="AX872" s="68"/>
    </row>
    <row r="873" spans="4:50" ht="15.75" customHeight="1">
      <c r="D873" s="67"/>
      <c r="E873" s="67"/>
      <c r="AP873" s="68"/>
      <c r="AQ873" s="68"/>
      <c r="AR873" s="68"/>
      <c r="AS873" s="68"/>
      <c r="AT873" s="68"/>
      <c r="AU873" s="68"/>
      <c r="AV873" s="68"/>
      <c r="AW873" s="68"/>
      <c r="AX873" s="68"/>
    </row>
    <row r="874" spans="4:50" ht="15.75" customHeight="1">
      <c r="D874" s="67"/>
      <c r="E874" s="67"/>
      <c r="AP874" s="68"/>
      <c r="AQ874" s="68"/>
      <c r="AR874" s="68"/>
      <c r="AS874" s="68"/>
      <c r="AT874" s="68"/>
      <c r="AU874" s="68"/>
      <c r="AV874" s="68"/>
      <c r="AW874" s="68"/>
      <c r="AX874" s="68"/>
    </row>
    <row r="875" spans="4:50" ht="15.75" customHeight="1">
      <c r="D875" s="67"/>
      <c r="E875" s="67"/>
      <c r="AP875" s="68"/>
      <c r="AQ875" s="68"/>
      <c r="AR875" s="68"/>
      <c r="AS875" s="68"/>
      <c r="AT875" s="68"/>
      <c r="AU875" s="68"/>
      <c r="AV875" s="68"/>
      <c r="AW875" s="68"/>
      <c r="AX875" s="68"/>
    </row>
    <row r="876" spans="4:50" ht="15.75" customHeight="1">
      <c r="D876" s="67"/>
      <c r="E876" s="67"/>
      <c r="AP876" s="68"/>
      <c r="AQ876" s="68"/>
      <c r="AR876" s="68"/>
      <c r="AS876" s="68"/>
      <c r="AT876" s="68"/>
      <c r="AU876" s="68"/>
      <c r="AV876" s="68"/>
      <c r="AW876" s="68"/>
      <c r="AX876" s="68"/>
    </row>
    <row r="877" spans="4:50" ht="15.75" customHeight="1">
      <c r="D877" s="67"/>
      <c r="E877" s="67"/>
      <c r="AP877" s="68"/>
      <c r="AQ877" s="68"/>
      <c r="AR877" s="68"/>
      <c r="AS877" s="68"/>
      <c r="AT877" s="68"/>
      <c r="AU877" s="68"/>
      <c r="AV877" s="68"/>
      <c r="AW877" s="68"/>
      <c r="AX877" s="68"/>
    </row>
    <row r="878" spans="4:50" ht="15.75" customHeight="1">
      <c r="D878" s="67"/>
      <c r="E878" s="67"/>
      <c r="AP878" s="68"/>
      <c r="AQ878" s="68"/>
      <c r="AR878" s="68"/>
      <c r="AS878" s="68"/>
      <c r="AT878" s="68"/>
      <c r="AU878" s="68"/>
      <c r="AV878" s="68"/>
      <c r="AW878" s="68"/>
      <c r="AX878" s="68"/>
    </row>
    <row r="879" spans="4:50" ht="15.75" customHeight="1">
      <c r="D879" s="67"/>
      <c r="E879" s="67"/>
      <c r="AP879" s="68"/>
      <c r="AQ879" s="68"/>
      <c r="AR879" s="68"/>
      <c r="AS879" s="68"/>
      <c r="AT879" s="68"/>
      <c r="AU879" s="68"/>
      <c r="AV879" s="68"/>
      <c r="AW879" s="68"/>
      <c r="AX879" s="68"/>
    </row>
    <row r="880" spans="4:50" ht="15.75" customHeight="1">
      <c r="D880" s="67"/>
      <c r="E880" s="67"/>
      <c r="AP880" s="68"/>
      <c r="AQ880" s="68"/>
      <c r="AR880" s="68"/>
      <c r="AS880" s="68"/>
      <c r="AT880" s="68"/>
      <c r="AU880" s="68"/>
      <c r="AV880" s="68"/>
      <c r="AW880" s="68"/>
      <c r="AX880" s="68"/>
    </row>
    <row r="881" spans="4:50" ht="15.75" customHeight="1">
      <c r="D881" s="67"/>
      <c r="E881" s="67"/>
      <c r="AP881" s="68"/>
      <c r="AQ881" s="68"/>
      <c r="AR881" s="68"/>
      <c r="AS881" s="68"/>
      <c r="AT881" s="68"/>
      <c r="AU881" s="68"/>
      <c r="AV881" s="68"/>
      <c r="AW881" s="68"/>
      <c r="AX881" s="68"/>
    </row>
    <row r="882" spans="4:50" ht="15.75" customHeight="1">
      <c r="D882" s="67"/>
      <c r="E882" s="67"/>
      <c r="AP882" s="68"/>
      <c r="AQ882" s="68"/>
      <c r="AR882" s="68"/>
      <c r="AS882" s="68"/>
      <c r="AT882" s="68"/>
      <c r="AU882" s="68"/>
      <c r="AV882" s="68"/>
      <c r="AW882" s="68"/>
      <c r="AX882" s="68"/>
    </row>
    <row r="883" spans="4:50" ht="15.75" customHeight="1">
      <c r="D883" s="67"/>
      <c r="E883" s="67"/>
      <c r="AP883" s="68"/>
      <c r="AQ883" s="68"/>
      <c r="AR883" s="68"/>
      <c r="AS883" s="68"/>
      <c r="AT883" s="68"/>
      <c r="AU883" s="68"/>
      <c r="AV883" s="68"/>
      <c r="AW883" s="68"/>
      <c r="AX883" s="68"/>
    </row>
    <row r="884" spans="4:50" ht="15.75" customHeight="1">
      <c r="D884" s="67"/>
      <c r="E884" s="67"/>
      <c r="AP884" s="68"/>
      <c r="AQ884" s="68"/>
      <c r="AR884" s="68"/>
      <c r="AS884" s="68"/>
      <c r="AT884" s="68"/>
      <c r="AU884" s="68"/>
      <c r="AV884" s="68"/>
      <c r="AW884" s="68"/>
      <c r="AX884" s="68"/>
    </row>
    <row r="885" spans="4:50" ht="15.75" customHeight="1">
      <c r="D885" s="67"/>
      <c r="E885" s="67"/>
      <c r="AP885" s="68"/>
      <c r="AQ885" s="68"/>
      <c r="AR885" s="68"/>
      <c r="AS885" s="68"/>
      <c r="AT885" s="68"/>
      <c r="AU885" s="68"/>
      <c r="AV885" s="68"/>
      <c r="AW885" s="68"/>
      <c r="AX885" s="68"/>
    </row>
    <row r="886" spans="4:50" ht="15.75" customHeight="1">
      <c r="D886" s="67"/>
      <c r="E886" s="67"/>
      <c r="AP886" s="68"/>
      <c r="AQ886" s="68"/>
      <c r="AR886" s="68"/>
      <c r="AS886" s="68"/>
      <c r="AT886" s="68"/>
      <c r="AU886" s="68"/>
      <c r="AV886" s="68"/>
      <c r="AW886" s="68"/>
      <c r="AX886" s="68"/>
    </row>
    <row r="887" spans="4:50" ht="15.75" customHeight="1">
      <c r="D887" s="67"/>
      <c r="E887" s="67"/>
      <c r="AP887" s="68"/>
      <c r="AQ887" s="68"/>
      <c r="AR887" s="68"/>
      <c r="AS887" s="68"/>
      <c r="AT887" s="68"/>
      <c r="AU887" s="68"/>
      <c r="AV887" s="68"/>
      <c r="AW887" s="68"/>
      <c r="AX887" s="68"/>
    </row>
    <row r="888" spans="4:50" ht="15.75" customHeight="1">
      <c r="D888" s="67"/>
      <c r="E888" s="67"/>
      <c r="AP888" s="68"/>
      <c r="AQ888" s="68"/>
      <c r="AR888" s="68"/>
      <c r="AS888" s="68"/>
      <c r="AT888" s="68"/>
      <c r="AU888" s="68"/>
      <c r="AV888" s="68"/>
      <c r="AW888" s="68"/>
      <c r="AX888" s="68"/>
    </row>
    <row r="889" spans="4:50" ht="15.75" customHeight="1">
      <c r="D889" s="67"/>
      <c r="E889" s="67"/>
      <c r="AP889" s="68"/>
      <c r="AQ889" s="68"/>
      <c r="AR889" s="68"/>
      <c r="AS889" s="68"/>
      <c r="AT889" s="68"/>
      <c r="AU889" s="68"/>
      <c r="AV889" s="68"/>
      <c r="AW889" s="68"/>
      <c r="AX889" s="68"/>
    </row>
    <row r="890" spans="4:50" ht="15.75" customHeight="1">
      <c r="D890" s="67"/>
      <c r="E890" s="67"/>
      <c r="AP890" s="68"/>
      <c r="AQ890" s="68"/>
      <c r="AR890" s="68"/>
      <c r="AS890" s="68"/>
      <c r="AT890" s="68"/>
      <c r="AU890" s="68"/>
      <c r="AV890" s="68"/>
      <c r="AW890" s="68"/>
      <c r="AX890" s="68"/>
    </row>
    <row r="891" spans="4:50" ht="15.75" customHeight="1">
      <c r="D891" s="67"/>
      <c r="E891" s="67"/>
      <c r="AP891" s="68"/>
      <c r="AQ891" s="68"/>
      <c r="AR891" s="68"/>
      <c r="AS891" s="68"/>
      <c r="AT891" s="68"/>
      <c r="AU891" s="68"/>
      <c r="AV891" s="68"/>
      <c r="AW891" s="68"/>
      <c r="AX891" s="68"/>
    </row>
    <row r="892" spans="4:50" ht="15.75" customHeight="1">
      <c r="D892" s="67"/>
      <c r="E892" s="67"/>
      <c r="AP892" s="68"/>
      <c r="AQ892" s="68"/>
      <c r="AR892" s="68"/>
      <c r="AS892" s="68"/>
      <c r="AT892" s="68"/>
      <c r="AU892" s="68"/>
      <c r="AV892" s="68"/>
      <c r="AW892" s="68"/>
      <c r="AX892" s="68"/>
    </row>
    <row r="893" spans="4:50" ht="15.75" customHeight="1">
      <c r="D893" s="67"/>
      <c r="E893" s="67"/>
      <c r="AP893" s="68"/>
      <c r="AQ893" s="68"/>
      <c r="AR893" s="68"/>
      <c r="AS893" s="68"/>
      <c r="AT893" s="68"/>
      <c r="AU893" s="68"/>
      <c r="AV893" s="68"/>
      <c r="AW893" s="68"/>
      <c r="AX893" s="68"/>
    </row>
    <row r="894" spans="4:50" ht="15.75" customHeight="1">
      <c r="D894" s="67"/>
      <c r="E894" s="67"/>
      <c r="AP894" s="68"/>
      <c r="AQ894" s="68"/>
      <c r="AR894" s="68"/>
      <c r="AS894" s="68"/>
      <c r="AT894" s="68"/>
      <c r="AU894" s="68"/>
      <c r="AV894" s="68"/>
      <c r="AW894" s="68"/>
      <c r="AX894" s="68"/>
    </row>
    <row r="895" spans="4:50" ht="15.75" customHeight="1">
      <c r="D895" s="67"/>
      <c r="E895" s="67"/>
      <c r="AP895" s="68"/>
      <c r="AQ895" s="68"/>
      <c r="AR895" s="68"/>
      <c r="AS895" s="68"/>
      <c r="AT895" s="68"/>
      <c r="AU895" s="68"/>
      <c r="AV895" s="68"/>
      <c r="AW895" s="68"/>
      <c r="AX895" s="68"/>
    </row>
    <row r="896" spans="4:50" ht="15.75" customHeight="1">
      <c r="D896" s="67"/>
      <c r="E896" s="67"/>
      <c r="AP896" s="68"/>
      <c r="AQ896" s="68"/>
      <c r="AR896" s="68"/>
      <c r="AS896" s="68"/>
      <c r="AT896" s="68"/>
      <c r="AU896" s="68"/>
      <c r="AV896" s="68"/>
      <c r="AW896" s="68"/>
      <c r="AX896" s="68"/>
    </row>
    <row r="897" spans="4:50" ht="15.75" customHeight="1">
      <c r="D897" s="67"/>
      <c r="E897" s="67"/>
      <c r="AP897" s="68"/>
      <c r="AQ897" s="68"/>
      <c r="AR897" s="68"/>
      <c r="AS897" s="68"/>
      <c r="AT897" s="68"/>
      <c r="AU897" s="68"/>
      <c r="AV897" s="68"/>
      <c r="AW897" s="68"/>
      <c r="AX897" s="68"/>
    </row>
    <row r="898" spans="4:50" ht="15.75" customHeight="1">
      <c r="D898" s="67"/>
      <c r="E898" s="67"/>
      <c r="AP898" s="68"/>
      <c r="AQ898" s="68"/>
      <c r="AR898" s="68"/>
      <c r="AS898" s="68"/>
      <c r="AT898" s="68"/>
      <c r="AU898" s="68"/>
      <c r="AV898" s="68"/>
      <c r="AW898" s="68"/>
      <c r="AX898" s="68"/>
    </row>
    <row r="899" spans="4:50" ht="15.75" customHeight="1">
      <c r="D899" s="67"/>
      <c r="E899" s="67"/>
      <c r="AP899" s="68"/>
      <c r="AQ899" s="68"/>
      <c r="AR899" s="68"/>
      <c r="AS899" s="68"/>
      <c r="AT899" s="68"/>
      <c r="AU899" s="68"/>
      <c r="AV899" s="68"/>
      <c r="AW899" s="68"/>
      <c r="AX899" s="68"/>
    </row>
    <row r="900" spans="4:50" ht="15.75" customHeight="1">
      <c r="D900" s="67"/>
      <c r="E900" s="67"/>
      <c r="AP900" s="68"/>
      <c r="AQ900" s="68"/>
      <c r="AR900" s="68"/>
      <c r="AS900" s="68"/>
      <c r="AT900" s="68"/>
      <c r="AU900" s="68"/>
      <c r="AV900" s="68"/>
      <c r="AW900" s="68"/>
      <c r="AX900" s="68"/>
    </row>
    <row r="901" spans="4:50" ht="15.75" customHeight="1">
      <c r="D901" s="67"/>
      <c r="E901" s="67"/>
      <c r="AP901" s="68"/>
      <c r="AQ901" s="68"/>
      <c r="AR901" s="68"/>
      <c r="AS901" s="68"/>
      <c r="AT901" s="68"/>
      <c r="AU901" s="68"/>
      <c r="AV901" s="68"/>
      <c r="AW901" s="68"/>
      <c r="AX901" s="68"/>
    </row>
    <row r="902" spans="4:50" ht="15.75" customHeight="1">
      <c r="D902" s="67"/>
      <c r="E902" s="67"/>
      <c r="AP902" s="68"/>
      <c r="AQ902" s="68"/>
      <c r="AR902" s="68"/>
      <c r="AS902" s="68"/>
      <c r="AT902" s="68"/>
      <c r="AU902" s="68"/>
      <c r="AV902" s="68"/>
      <c r="AW902" s="68"/>
      <c r="AX902" s="68"/>
    </row>
    <row r="903" spans="4:50" ht="15.75" customHeight="1">
      <c r="D903" s="67"/>
      <c r="E903" s="67"/>
      <c r="AP903" s="68"/>
      <c r="AQ903" s="68"/>
      <c r="AR903" s="68"/>
      <c r="AS903" s="68"/>
      <c r="AT903" s="68"/>
      <c r="AU903" s="68"/>
      <c r="AV903" s="68"/>
      <c r="AW903" s="68"/>
      <c r="AX903" s="68"/>
    </row>
    <row r="904" spans="4:50" ht="15.75" customHeight="1">
      <c r="D904" s="67"/>
      <c r="E904" s="67"/>
      <c r="AP904" s="68"/>
      <c r="AQ904" s="68"/>
      <c r="AR904" s="68"/>
      <c r="AS904" s="68"/>
      <c r="AT904" s="68"/>
      <c r="AU904" s="68"/>
      <c r="AV904" s="68"/>
      <c r="AW904" s="68"/>
      <c r="AX904" s="68"/>
    </row>
    <row r="905" spans="4:50" ht="15.75" customHeight="1">
      <c r="D905" s="67"/>
      <c r="E905" s="67"/>
      <c r="AP905" s="68"/>
      <c r="AQ905" s="68"/>
      <c r="AR905" s="68"/>
      <c r="AS905" s="68"/>
      <c r="AT905" s="68"/>
      <c r="AU905" s="68"/>
      <c r="AV905" s="68"/>
      <c r="AW905" s="68"/>
      <c r="AX905" s="68"/>
    </row>
    <row r="906" spans="4:50" ht="15.75" customHeight="1">
      <c r="D906" s="67"/>
      <c r="E906" s="67"/>
      <c r="AP906" s="68"/>
      <c r="AQ906" s="68"/>
      <c r="AR906" s="68"/>
      <c r="AS906" s="68"/>
      <c r="AT906" s="68"/>
      <c r="AU906" s="68"/>
      <c r="AV906" s="68"/>
      <c r="AW906" s="68"/>
      <c r="AX906" s="68"/>
    </row>
    <row r="907" spans="4:50" ht="15.75" customHeight="1">
      <c r="D907" s="67"/>
      <c r="E907" s="67"/>
      <c r="AP907" s="68"/>
      <c r="AQ907" s="68"/>
      <c r="AR907" s="68"/>
      <c r="AS907" s="68"/>
      <c r="AT907" s="68"/>
      <c r="AU907" s="68"/>
      <c r="AV907" s="68"/>
      <c r="AW907" s="68"/>
      <c r="AX907" s="68"/>
    </row>
    <row r="908" spans="4:50" ht="15.75" customHeight="1">
      <c r="D908" s="67"/>
      <c r="E908" s="67"/>
      <c r="AP908" s="68"/>
      <c r="AQ908" s="68"/>
      <c r="AR908" s="68"/>
      <c r="AS908" s="68"/>
      <c r="AT908" s="68"/>
      <c r="AU908" s="68"/>
      <c r="AV908" s="68"/>
      <c r="AW908" s="68"/>
      <c r="AX908" s="68"/>
    </row>
    <row r="909" spans="4:50" ht="15.75" customHeight="1">
      <c r="D909" s="67"/>
      <c r="E909" s="67"/>
      <c r="AP909" s="68"/>
      <c r="AQ909" s="68"/>
      <c r="AR909" s="68"/>
      <c r="AS909" s="68"/>
      <c r="AT909" s="68"/>
      <c r="AU909" s="68"/>
      <c r="AV909" s="68"/>
      <c r="AW909" s="68"/>
      <c r="AX909" s="68"/>
    </row>
    <row r="910" spans="4:50" ht="15.75" customHeight="1">
      <c r="D910" s="67"/>
      <c r="E910" s="67"/>
      <c r="AP910" s="68"/>
      <c r="AQ910" s="68"/>
      <c r="AR910" s="68"/>
      <c r="AS910" s="68"/>
      <c r="AT910" s="68"/>
      <c r="AU910" s="68"/>
      <c r="AV910" s="68"/>
      <c r="AW910" s="68"/>
      <c r="AX910" s="68"/>
    </row>
    <row r="911" spans="4:50" ht="15.75" customHeight="1">
      <c r="D911" s="67"/>
      <c r="E911" s="67"/>
      <c r="AP911" s="68"/>
      <c r="AQ911" s="68"/>
      <c r="AR911" s="68"/>
      <c r="AS911" s="68"/>
      <c r="AT911" s="68"/>
      <c r="AU911" s="68"/>
      <c r="AV911" s="68"/>
      <c r="AW911" s="68"/>
      <c r="AX911" s="68"/>
    </row>
    <row r="912" spans="4:50" ht="15.75" customHeight="1">
      <c r="D912" s="67"/>
      <c r="E912" s="67"/>
      <c r="AP912" s="68"/>
      <c r="AQ912" s="68"/>
      <c r="AR912" s="68"/>
      <c r="AS912" s="68"/>
      <c r="AT912" s="68"/>
      <c r="AU912" s="68"/>
      <c r="AV912" s="68"/>
      <c r="AW912" s="68"/>
      <c r="AX912" s="68"/>
    </row>
    <row r="913" spans="4:50" ht="15.75" customHeight="1">
      <c r="D913" s="67"/>
      <c r="E913" s="67"/>
      <c r="AP913" s="68"/>
      <c r="AQ913" s="68"/>
      <c r="AR913" s="68"/>
      <c r="AS913" s="68"/>
      <c r="AT913" s="68"/>
      <c r="AU913" s="68"/>
      <c r="AV913" s="68"/>
      <c r="AW913" s="68"/>
      <c r="AX913" s="68"/>
    </row>
    <row r="914" spans="4:50" ht="15.75" customHeight="1">
      <c r="D914" s="67"/>
      <c r="E914" s="67"/>
      <c r="AP914" s="68"/>
      <c r="AQ914" s="68"/>
      <c r="AR914" s="68"/>
      <c r="AS914" s="68"/>
      <c r="AT914" s="68"/>
      <c r="AU914" s="68"/>
      <c r="AV914" s="68"/>
      <c r="AW914" s="68"/>
      <c r="AX914" s="68"/>
    </row>
    <row r="915" spans="4:50" ht="15.75" customHeight="1">
      <c r="D915" s="67"/>
      <c r="E915" s="67"/>
      <c r="AP915" s="68"/>
      <c r="AQ915" s="68"/>
      <c r="AR915" s="68"/>
      <c r="AS915" s="68"/>
      <c r="AT915" s="68"/>
      <c r="AU915" s="68"/>
      <c r="AV915" s="68"/>
      <c r="AW915" s="68"/>
      <c r="AX915" s="68"/>
    </row>
    <row r="916" spans="4:50" ht="15.75" customHeight="1">
      <c r="D916" s="67"/>
      <c r="E916" s="67"/>
      <c r="AP916" s="68"/>
      <c r="AQ916" s="68"/>
      <c r="AR916" s="68"/>
      <c r="AS916" s="68"/>
      <c r="AT916" s="68"/>
      <c r="AU916" s="68"/>
      <c r="AV916" s="68"/>
      <c r="AW916" s="68"/>
      <c r="AX916" s="68"/>
    </row>
    <row r="917" spans="4:50" ht="15.75" customHeight="1">
      <c r="D917" s="67"/>
      <c r="E917" s="67"/>
      <c r="AP917" s="68"/>
      <c r="AQ917" s="68"/>
      <c r="AR917" s="68"/>
      <c r="AS917" s="68"/>
      <c r="AT917" s="68"/>
      <c r="AU917" s="68"/>
      <c r="AV917" s="68"/>
      <c r="AW917" s="68"/>
      <c r="AX917" s="68"/>
    </row>
    <row r="918" spans="4:50" ht="15.75" customHeight="1">
      <c r="D918" s="67"/>
      <c r="E918" s="67"/>
      <c r="AP918" s="68"/>
      <c r="AQ918" s="68"/>
      <c r="AR918" s="68"/>
      <c r="AS918" s="68"/>
      <c r="AT918" s="68"/>
      <c r="AU918" s="68"/>
      <c r="AV918" s="68"/>
      <c r="AW918" s="68"/>
      <c r="AX918" s="68"/>
    </row>
    <row r="919" spans="4:50" ht="15.75" customHeight="1">
      <c r="D919" s="67"/>
      <c r="E919" s="67"/>
      <c r="AP919" s="68"/>
      <c r="AQ919" s="68"/>
      <c r="AR919" s="68"/>
      <c r="AS919" s="68"/>
      <c r="AT919" s="68"/>
      <c r="AU919" s="68"/>
      <c r="AV919" s="68"/>
      <c r="AW919" s="68"/>
      <c r="AX919" s="68"/>
    </row>
    <row r="920" spans="4:50" ht="15.75" customHeight="1">
      <c r="D920" s="67"/>
      <c r="E920" s="67"/>
      <c r="AP920" s="68"/>
      <c r="AQ920" s="68"/>
      <c r="AR920" s="68"/>
      <c r="AS920" s="68"/>
      <c r="AT920" s="68"/>
      <c r="AU920" s="68"/>
      <c r="AV920" s="68"/>
      <c r="AW920" s="68"/>
      <c r="AX920" s="68"/>
    </row>
    <row r="921" spans="4:50" ht="15.75" customHeight="1">
      <c r="D921" s="67"/>
      <c r="E921" s="67"/>
      <c r="AP921" s="68"/>
      <c r="AQ921" s="68"/>
      <c r="AR921" s="68"/>
      <c r="AS921" s="68"/>
      <c r="AT921" s="68"/>
      <c r="AU921" s="68"/>
      <c r="AV921" s="68"/>
      <c r="AW921" s="68"/>
      <c r="AX921" s="68"/>
    </row>
    <row r="922" spans="4:50" ht="15.75" customHeight="1">
      <c r="D922" s="67"/>
      <c r="E922" s="67"/>
      <c r="AP922" s="68"/>
      <c r="AQ922" s="68"/>
      <c r="AR922" s="68"/>
      <c r="AS922" s="68"/>
      <c r="AT922" s="68"/>
      <c r="AU922" s="68"/>
      <c r="AV922" s="68"/>
      <c r="AW922" s="68"/>
      <c r="AX922" s="68"/>
    </row>
    <row r="923" spans="4:50" ht="15.75" customHeight="1">
      <c r="D923" s="67"/>
      <c r="E923" s="67"/>
      <c r="AP923" s="68"/>
      <c r="AQ923" s="68"/>
      <c r="AR923" s="68"/>
      <c r="AS923" s="68"/>
      <c r="AT923" s="68"/>
      <c r="AU923" s="68"/>
      <c r="AV923" s="68"/>
      <c r="AW923" s="68"/>
      <c r="AX923" s="68"/>
    </row>
    <row r="924" spans="4:50" ht="15.75" customHeight="1">
      <c r="D924" s="67"/>
      <c r="E924" s="67"/>
      <c r="AP924" s="68"/>
      <c r="AQ924" s="68"/>
      <c r="AR924" s="68"/>
      <c r="AS924" s="68"/>
      <c r="AT924" s="68"/>
      <c r="AU924" s="68"/>
      <c r="AV924" s="68"/>
      <c r="AW924" s="68"/>
      <c r="AX924" s="68"/>
    </row>
    <row r="925" spans="4:50" ht="15.75" customHeight="1">
      <c r="D925" s="67"/>
      <c r="E925" s="67"/>
      <c r="AP925" s="68"/>
      <c r="AQ925" s="68"/>
      <c r="AR925" s="68"/>
      <c r="AS925" s="68"/>
      <c r="AT925" s="68"/>
      <c r="AU925" s="68"/>
      <c r="AV925" s="68"/>
      <c r="AW925" s="68"/>
      <c r="AX925" s="68"/>
    </row>
    <row r="926" spans="4:50" ht="15.75" customHeight="1">
      <c r="D926" s="67"/>
      <c r="E926" s="67"/>
      <c r="AP926" s="68"/>
      <c r="AQ926" s="68"/>
      <c r="AR926" s="68"/>
      <c r="AS926" s="68"/>
      <c r="AT926" s="68"/>
      <c r="AU926" s="68"/>
      <c r="AV926" s="68"/>
      <c r="AW926" s="68"/>
      <c r="AX926" s="68"/>
    </row>
    <row r="927" spans="4:50" ht="15.75" customHeight="1">
      <c r="D927" s="67"/>
      <c r="E927" s="67"/>
      <c r="AP927" s="68"/>
      <c r="AQ927" s="68"/>
      <c r="AR927" s="68"/>
      <c r="AS927" s="68"/>
      <c r="AT927" s="68"/>
      <c r="AU927" s="68"/>
      <c r="AV927" s="68"/>
      <c r="AW927" s="68"/>
      <c r="AX927" s="68"/>
    </row>
    <row r="928" spans="4:50" ht="15.75" customHeight="1">
      <c r="D928" s="67"/>
      <c r="E928" s="67"/>
      <c r="AP928" s="68"/>
      <c r="AQ928" s="68"/>
      <c r="AR928" s="68"/>
      <c r="AS928" s="68"/>
      <c r="AT928" s="68"/>
      <c r="AU928" s="68"/>
      <c r="AV928" s="68"/>
      <c r="AW928" s="68"/>
      <c r="AX928" s="68"/>
    </row>
    <row r="929" spans="4:50" ht="15.75" customHeight="1">
      <c r="D929" s="67"/>
      <c r="E929" s="67"/>
      <c r="AP929" s="68"/>
      <c r="AQ929" s="68"/>
      <c r="AR929" s="68"/>
      <c r="AS929" s="68"/>
      <c r="AT929" s="68"/>
      <c r="AU929" s="68"/>
      <c r="AV929" s="68"/>
      <c r="AW929" s="68"/>
      <c r="AX929" s="68"/>
    </row>
    <row r="930" spans="4:50" ht="15.75" customHeight="1">
      <c r="D930" s="67"/>
      <c r="E930" s="67"/>
      <c r="AP930" s="68"/>
      <c r="AQ930" s="68"/>
      <c r="AR930" s="68"/>
      <c r="AS930" s="68"/>
      <c r="AT930" s="68"/>
      <c r="AU930" s="68"/>
      <c r="AV930" s="68"/>
      <c r="AW930" s="68"/>
      <c r="AX930" s="68"/>
    </row>
    <row r="931" spans="4:50" ht="15.75" customHeight="1">
      <c r="D931" s="67"/>
      <c r="E931" s="67"/>
      <c r="AP931" s="68"/>
      <c r="AQ931" s="68"/>
      <c r="AR931" s="68"/>
      <c r="AS931" s="68"/>
      <c r="AT931" s="68"/>
      <c r="AU931" s="68"/>
      <c r="AV931" s="68"/>
      <c r="AW931" s="68"/>
      <c r="AX931" s="68"/>
    </row>
    <row r="932" spans="4:50" ht="15.75" customHeight="1">
      <c r="D932" s="67"/>
      <c r="E932" s="67"/>
      <c r="AP932" s="68"/>
      <c r="AQ932" s="68"/>
      <c r="AR932" s="68"/>
      <c r="AS932" s="68"/>
      <c r="AT932" s="68"/>
      <c r="AU932" s="68"/>
      <c r="AV932" s="68"/>
      <c r="AW932" s="68"/>
      <c r="AX932" s="68"/>
    </row>
    <row r="933" spans="4:50" ht="15.75" customHeight="1">
      <c r="D933" s="67"/>
      <c r="E933" s="67"/>
      <c r="AP933" s="68"/>
      <c r="AQ933" s="68"/>
      <c r="AR933" s="68"/>
      <c r="AS933" s="68"/>
      <c r="AT933" s="68"/>
      <c r="AU933" s="68"/>
      <c r="AV933" s="68"/>
      <c r="AW933" s="68"/>
      <c r="AX933" s="68"/>
    </row>
    <row r="934" spans="4:50" ht="15.75" customHeight="1">
      <c r="D934" s="67"/>
      <c r="E934" s="67"/>
      <c r="AP934" s="68"/>
      <c r="AQ934" s="68"/>
      <c r="AR934" s="68"/>
      <c r="AS934" s="68"/>
      <c r="AT934" s="68"/>
      <c r="AU934" s="68"/>
      <c r="AV934" s="68"/>
      <c r="AW934" s="68"/>
      <c r="AX934" s="68"/>
    </row>
    <row r="935" spans="4:50" ht="15.75" customHeight="1">
      <c r="D935" s="67"/>
      <c r="E935" s="67"/>
      <c r="AP935" s="68"/>
      <c r="AQ935" s="68"/>
      <c r="AR935" s="68"/>
      <c r="AS935" s="68"/>
      <c r="AT935" s="68"/>
      <c r="AU935" s="68"/>
      <c r="AV935" s="68"/>
      <c r="AW935" s="68"/>
      <c r="AX935" s="68"/>
    </row>
    <row r="936" spans="4:50" ht="15.75" customHeight="1">
      <c r="D936" s="67"/>
      <c r="E936" s="67"/>
      <c r="AP936" s="68"/>
      <c r="AQ936" s="68"/>
      <c r="AR936" s="68"/>
      <c r="AS936" s="68"/>
      <c r="AT936" s="68"/>
      <c r="AU936" s="68"/>
      <c r="AV936" s="68"/>
      <c r="AW936" s="68"/>
      <c r="AX936" s="68"/>
    </row>
    <row r="937" spans="4:50" ht="15.75" customHeight="1">
      <c r="D937" s="67"/>
      <c r="E937" s="67"/>
      <c r="AP937" s="68"/>
      <c r="AQ937" s="68"/>
      <c r="AR937" s="68"/>
      <c r="AS937" s="68"/>
      <c r="AT937" s="68"/>
      <c r="AU937" s="68"/>
      <c r="AV937" s="68"/>
      <c r="AW937" s="68"/>
      <c r="AX937" s="68"/>
    </row>
    <row r="938" spans="4:50" ht="15.75" customHeight="1">
      <c r="D938" s="67"/>
      <c r="E938" s="67"/>
      <c r="AP938" s="68"/>
      <c r="AQ938" s="68"/>
      <c r="AR938" s="68"/>
      <c r="AS938" s="68"/>
      <c r="AT938" s="68"/>
      <c r="AU938" s="68"/>
      <c r="AV938" s="68"/>
      <c r="AW938" s="68"/>
      <c r="AX938" s="68"/>
    </row>
    <row r="939" spans="4:50" ht="15.75" customHeight="1">
      <c r="D939" s="67"/>
      <c r="E939" s="67"/>
      <c r="AP939" s="68"/>
      <c r="AQ939" s="68"/>
      <c r="AR939" s="68"/>
      <c r="AS939" s="68"/>
      <c r="AT939" s="68"/>
      <c r="AU939" s="68"/>
      <c r="AV939" s="68"/>
      <c r="AW939" s="68"/>
      <c r="AX939" s="68"/>
    </row>
    <row r="940" spans="4:50" ht="15.75" customHeight="1">
      <c r="D940" s="67"/>
      <c r="E940" s="67"/>
      <c r="AP940" s="68"/>
      <c r="AQ940" s="68"/>
      <c r="AR940" s="68"/>
      <c r="AS940" s="68"/>
      <c r="AT940" s="68"/>
      <c r="AU940" s="68"/>
      <c r="AV940" s="68"/>
      <c r="AW940" s="68"/>
      <c r="AX940" s="68"/>
    </row>
    <row r="941" spans="4:50" ht="15.75" customHeight="1">
      <c r="D941" s="67"/>
      <c r="E941" s="67"/>
      <c r="AP941" s="68"/>
      <c r="AQ941" s="68"/>
      <c r="AR941" s="68"/>
      <c r="AS941" s="68"/>
      <c r="AT941" s="68"/>
      <c r="AU941" s="68"/>
      <c r="AV941" s="68"/>
      <c r="AW941" s="68"/>
      <c r="AX941" s="68"/>
    </row>
    <row r="942" spans="4:50" ht="15.75" customHeight="1">
      <c r="D942" s="67"/>
      <c r="E942" s="67"/>
      <c r="AP942" s="68"/>
      <c r="AQ942" s="68"/>
      <c r="AR942" s="68"/>
      <c r="AS942" s="68"/>
      <c r="AT942" s="68"/>
      <c r="AU942" s="68"/>
      <c r="AV942" s="68"/>
      <c r="AW942" s="68"/>
      <c r="AX942" s="68"/>
    </row>
    <row r="943" spans="4:50" ht="15.75" customHeight="1">
      <c r="D943" s="67"/>
      <c r="E943" s="67"/>
      <c r="AP943" s="68"/>
      <c r="AQ943" s="68"/>
      <c r="AR943" s="68"/>
      <c r="AS943" s="68"/>
      <c r="AT943" s="68"/>
      <c r="AU943" s="68"/>
      <c r="AV943" s="68"/>
      <c r="AW943" s="68"/>
      <c r="AX943" s="68"/>
    </row>
    <row r="944" spans="4:50" ht="15.75" customHeight="1">
      <c r="D944" s="67"/>
      <c r="E944" s="67"/>
      <c r="AP944" s="68"/>
      <c r="AQ944" s="68"/>
      <c r="AR944" s="68"/>
      <c r="AS944" s="68"/>
      <c r="AT944" s="68"/>
      <c r="AU944" s="68"/>
      <c r="AV944" s="68"/>
      <c r="AW944" s="68"/>
      <c r="AX944" s="68"/>
    </row>
    <row r="945" spans="4:50" ht="15.75" customHeight="1">
      <c r="D945" s="67"/>
      <c r="E945" s="67"/>
      <c r="AP945" s="68"/>
      <c r="AQ945" s="68"/>
      <c r="AR945" s="68"/>
      <c r="AS945" s="68"/>
      <c r="AT945" s="68"/>
      <c r="AU945" s="68"/>
      <c r="AV945" s="68"/>
      <c r="AW945" s="68"/>
      <c r="AX945" s="68"/>
    </row>
    <row r="946" spans="4:50" ht="15.75" customHeight="1">
      <c r="D946" s="67"/>
      <c r="E946" s="67"/>
      <c r="AP946" s="68"/>
      <c r="AQ946" s="68"/>
      <c r="AR946" s="68"/>
      <c r="AS946" s="68"/>
      <c r="AT946" s="68"/>
      <c r="AU946" s="68"/>
      <c r="AV946" s="68"/>
      <c r="AW946" s="68"/>
      <c r="AX946" s="68"/>
    </row>
    <row r="947" spans="4:50" ht="15.75" customHeight="1">
      <c r="D947" s="67"/>
      <c r="E947" s="67"/>
      <c r="AP947" s="68"/>
      <c r="AQ947" s="68"/>
      <c r="AR947" s="68"/>
      <c r="AS947" s="68"/>
      <c r="AT947" s="68"/>
      <c r="AU947" s="68"/>
      <c r="AV947" s="68"/>
      <c r="AW947" s="68"/>
      <c r="AX947" s="68"/>
    </row>
    <row r="948" spans="4:50" ht="15.75" customHeight="1">
      <c r="D948" s="67"/>
      <c r="E948" s="67"/>
      <c r="AP948" s="68"/>
      <c r="AQ948" s="68"/>
      <c r="AR948" s="68"/>
      <c r="AS948" s="68"/>
      <c r="AT948" s="68"/>
      <c r="AU948" s="68"/>
      <c r="AV948" s="68"/>
      <c r="AW948" s="68"/>
      <c r="AX948" s="68"/>
    </row>
    <row r="949" spans="4:50" ht="15.75" customHeight="1">
      <c r="D949" s="67"/>
      <c r="E949" s="67"/>
      <c r="AP949" s="68"/>
      <c r="AQ949" s="68"/>
      <c r="AR949" s="68"/>
      <c r="AS949" s="68"/>
      <c r="AT949" s="68"/>
      <c r="AU949" s="68"/>
      <c r="AV949" s="68"/>
      <c r="AW949" s="68"/>
      <c r="AX949" s="68"/>
    </row>
    <row r="950" spans="4:50" ht="15.75" customHeight="1">
      <c r="D950" s="67"/>
      <c r="E950" s="67"/>
      <c r="AP950" s="68"/>
      <c r="AQ950" s="68"/>
      <c r="AR950" s="68"/>
      <c r="AS950" s="68"/>
      <c r="AT950" s="68"/>
      <c r="AU950" s="68"/>
      <c r="AV950" s="68"/>
      <c r="AW950" s="68"/>
      <c r="AX950" s="68"/>
    </row>
    <row r="951" spans="4:50" ht="15.75" customHeight="1">
      <c r="D951" s="67"/>
      <c r="E951" s="67"/>
      <c r="AP951" s="68"/>
      <c r="AQ951" s="68"/>
      <c r="AR951" s="68"/>
      <c r="AS951" s="68"/>
      <c r="AT951" s="68"/>
      <c r="AU951" s="68"/>
      <c r="AV951" s="68"/>
      <c r="AW951" s="68"/>
      <c r="AX951" s="68"/>
    </row>
    <row r="952" spans="4:50" ht="15.75" customHeight="1">
      <c r="D952" s="67"/>
      <c r="E952" s="67"/>
      <c r="AP952" s="68"/>
      <c r="AQ952" s="68"/>
      <c r="AR952" s="68"/>
      <c r="AS952" s="68"/>
      <c r="AT952" s="68"/>
      <c r="AU952" s="68"/>
      <c r="AV952" s="68"/>
      <c r="AW952" s="68"/>
      <c r="AX952" s="68"/>
    </row>
    <row r="953" spans="4:50" ht="15.75" customHeight="1">
      <c r="D953" s="67"/>
      <c r="E953" s="67"/>
      <c r="AP953" s="68"/>
      <c r="AQ953" s="68"/>
      <c r="AR953" s="68"/>
      <c r="AS953" s="68"/>
      <c r="AT953" s="68"/>
      <c r="AU953" s="68"/>
      <c r="AV953" s="68"/>
      <c r="AW953" s="68"/>
      <c r="AX953" s="68"/>
    </row>
    <row r="954" spans="4:50" ht="15.75" customHeight="1">
      <c r="D954" s="67"/>
      <c r="E954" s="67"/>
      <c r="AP954" s="68"/>
      <c r="AQ954" s="68"/>
      <c r="AR954" s="68"/>
      <c r="AS954" s="68"/>
      <c r="AT954" s="68"/>
      <c r="AU954" s="68"/>
      <c r="AV954" s="68"/>
      <c r="AW954" s="68"/>
      <c r="AX954" s="68"/>
    </row>
    <row r="955" spans="4:50" ht="15.75" customHeight="1">
      <c r="D955" s="67"/>
      <c r="E955" s="67"/>
      <c r="AP955" s="68"/>
      <c r="AQ955" s="68"/>
      <c r="AR955" s="68"/>
      <c r="AS955" s="68"/>
      <c r="AT955" s="68"/>
      <c r="AU955" s="68"/>
      <c r="AV955" s="68"/>
      <c r="AW955" s="68"/>
      <c r="AX955" s="68"/>
    </row>
    <row r="956" spans="4:50" ht="15.75" customHeight="1">
      <c r="D956" s="67"/>
      <c r="E956" s="67"/>
      <c r="AP956" s="68"/>
      <c r="AQ956" s="68"/>
      <c r="AR956" s="68"/>
      <c r="AS956" s="68"/>
      <c r="AT956" s="68"/>
      <c r="AU956" s="68"/>
      <c r="AV956" s="68"/>
      <c r="AW956" s="68"/>
      <c r="AX956" s="68"/>
    </row>
    <row r="957" spans="4:50" ht="15.75" customHeight="1">
      <c r="D957" s="67"/>
      <c r="E957" s="67"/>
      <c r="AP957" s="68"/>
      <c r="AQ957" s="68"/>
      <c r="AR957" s="68"/>
      <c r="AS957" s="68"/>
      <c r="AT957" s="68"/>
      <c r="AU957" s="68"/>
      <c r="AV957" s="68"/>
      <c r="AW957" s="68"/>
      <c r="AX957" s="68"/>
    </row>
    <row r="958" spans="4:50" ht="15.75" customHeight="1">
      <c r="D958" s="67"/>
      <c r="E958" s="67"/>
      <c r="AP958" s="68"/>
      <c r="AQ958" s="68"/>
      <c r="AR958" s="68"/>
      <c r="AS958" s="68"/>
      <c r="AT958" s="68"/>
      <c r="AU958" s="68"/>
      <c r="AV958" s="68"/>
      <c r="AW958" s="68"/>
      <c r="AX958" s="68"/>
    </row>
    <row r="959" spans="4:50" ht="15.75" customHeight="1">
      <c r="D959" s="67"/>
      <c r="E959" s="67"/>
      <c r="AP959" s="68"/>
      <c r="AQ959" s="68"/>
      <c r="AR959" s="68"/>
      <c r="AS959" s="68"/>
      <c r="AT959" s="68"/>
      <c r="AU959" s="68"/>
      <c r="AV959" s="68"/>
      <c r="AW959" s="68"/>
      <c r="AX959" s="68"/>
    </row>
    <row r="960" spans="4:50" ht="15.75" customHeight="1">
      <c r="D960" s="67"/>
      <c r="E960" s="67"/>
      <c r="AP960" s="68"/>
      <c r="AQ960" s="68"/>
      <c r="AR960" s="68"/>
      <c r="AS960" s="68"/>
      <c r="AT960" s="68"/>
      <c r="AU960" s="68"/>
      <c r="AV960" s="68"/>
      <c r="AW960" s="68"/>
      <c r="AX960" s="68"/>
    </row>
    <row r="961" spans="4:50" ht="15.75" customHeight="1">
      <c r="D961" s="67"/>
      <c r="E961" s="67"/>
      <c r="AP961" s="68"/>
      <c r="AQ961" s="68"/>
      <c r="AR961" s="68"/>
      <c r="AS961" s="68"/>
      <c r="AT961" s="68"/>
      <c r="AU961" s="68"/>
      <c r="AV961" s="68"/>
      <c r="AW961" s="68"/>
      <c r="AX961" s="68"/>
    </row>
    <row r="962" spans="4:50" ht="15.75" customHeight="1">
      <c r="D962" s="67"/>
      <c r="E962" s="67"/>
      <c r="AP962" s="68"/>
      <c r="AQ962" s="68"/>
      <c r="AR962" s="68"/>
      <c r="AS962" s="68"/>
      <c r="AT962" s="68"/>
      <c r="AU962" s="68"/>
      <c r="AV962" s="68"/>
      <c r="AW962" s="68"/>
      <c r="AX962" s="68"/>
    </row>
    <row r="963" spans="4:50" ht="15.75" customHeight="1">
      <c r="D963" s="67"/>
      <c r="E963" s="67"/>
      <c r="AP963" s="68"/>
      <c r="AQ963" s="68"/>
      <c r="AR963" s="68"/>
      <c r="AS963" s="68"/>
      <c r="AT963" s="68"/>
      <c r="AU963" s="68"/>
      <c r="AV963" s="68"/>
      <c r="AW963" s="68"/>
      <c r="AX963" s="68"/>
    </row>
    <row r="964" spans="4:50" ht="15.75" customHeight="1">
      <c r="D964" s="67"/>
      <c r="E964" s="67"/>
      <c r="AP964" s="68"/>
      <c r="AQ964" s="68"/>
      <c r="AR964" s="68"/>
      <c r="AS964" s="68"/>
      <c r="AT964" s="68"/>
      <c r="AU964" s="68"/>
      <c r="AV964" s="68"/>
      <c r="AW964" s="68"/>
      <c r="AX964" s="68"/>
    </row>
    <row r="965" spans="4:50" ht="15.75" customHeight="1">
      <c r="D965" s="67"/>
      <c r="E965" s="67"/>
      <c r="AP965" s="68"/>
      <c r="AQ965" s="68"/>
      <c r="AR965" s="68"/>
      <c r="AS965" s="68"/>
      <c r="AT965" s="68"/>
      <c r="AU965" s="68"/>
      <c r="AV965" s="68"/>
      <c r="AW965" s="68"/>
      <c r="AX965" s="68"/>
    </row>
    <row r="966" spans="4:50" ht="15.75" customHeight="1">
      <c r="D966" s="67"/>
      <c r="E966" s="67"/>
      <c r="AP966" s="68"/>
      <c r="AQ966" s="68"/>
      <c r="AR966" s="68"/>
      <c r="AS966" s="68"/>
      <c r="AT966" s="68"/>
      <c r="AU966" s="68"/>
      <c r="AV966" s="68"/>
      <c r="AW966" s="68"/>
      <c r="AX966" s="68"/>
    </row>
    <row r="967" spans="4:50" ht="15.75" customHeight="1">
      <c r="D967" s="67"/>
      <c r="E967" s="67"/>
      <c r="AP967" s="68"/>
      <c r="AQ967" s="68"/>
      <c r="AR967" s="68"/>
      <c r="AS967" s="68"/>
      <c r="AT967" s="68"/>
      <c r="AU967" s="68"/>
      <c r="AV967" s="68"/>
      <c r="AW967" s="68"/>
      <c r="AX967" s="68"/>
    </row>
    <row r="968" spans="4:50" ht="15.75" customHeight="1">
      <c r="D968" s="67"/>
      <c r="E968" s="67"/>
      <c r="AP968" s="68"/>
      <c r="AQ968" s="68"/>
      <c r="AR968" s="68"/>
      <c r="AS968" s="68"/>
      <c r="AT968" s="68"/>
      <c r="AU968" s="68"/>
      <c r="AV968" s="68"/>
      <c r="AW968" s="68"/>
      <c r="AX968" s="68"/>
    </row>
    <row r="969" spans="4:50" ht="15.75" customHeight="1">
      <c r="D969" s="67"/>
      <c r="E969" s="67"/>
      <c r="AP969" s="68"/>
      <c r="AQ969" s="68"/>
      <c r="AR969" s="68"/>
      <c r="AS969" s="68"/>
      <c r="AT969" s="68"/>
      <c r="AU969" s="68"/>
      <c r="AV969" s="68"/>
      <c r="AW969" s="68"/>
      <c r="AX969" s="68"/>
    </row>
    <row r="970" spans="4:50" ht="15.75" customHeight="1">
      <c r="D970" s="67"/>
      <c r="E970" s="67"/>
      <c r="AP970" s="68"/>
      <c r="AQ970" s="68"/>
      <c r="AR970" s="68"/>
      <c r="AS970" s="68"/>
      <c r="AT970" s="68"/>
      <c r="AU970" s="68"/>
      <c r="AV970" s="68"/>
      <c r="AW970" s="68"/>
      <c r="AX970" s="68"/>
    </row>
    <row r="971" spans="4:50" ht="15.75" customHeight="1">
      <c r="D971" s="67"/>
      <c r="E971" s="67"/>
      <c r="AP971" s="68"/>
      <c r="AQ971" s="68"/>
      <c r="AR971" s="68"/>
      <c r="AS971" s="68"/>
      <c r="AT971" s="68"/>
      <c r="AU971" s="68"/>
      <c r="AV971" s="68"/>
      <c r="AW971" s="68"/>
      <c r="AX971" s="68"/>
    </row>
    <row r="972" spans="4:50" ht="15.75" customHeight="1">
      <c r="D972" s="67"/>
      <c r="E972" s="67"/>
      <c r="AP972" s="68"/>
      <c r="AQ972" s="68"/>
      <c r="AR972" s="68"/>
      <c r="AS972" s="68"/>
      <c r="AT972" s="68"/>
      <c r="AU972" s="68"/>
      <c r="AV972" s="68"/>
      <c r="AW972" s="68"/>
      <c r="AX972" s="68"/>
    </row>
    <row r="973" spans="4:50" ht="15.75" customHeight="1">
      <c r="D973" s="67"/>
      <c r="E973" s="67"/>
      <c r="AP973" s="68"/>
      <c r="AQ973" s="68"/>
      <c r="AR973" s="68"/>
      <c r="AS973" s="68"/>
      <c r="AT973" s="68"/>
      <c r="AU973" s="68"/>
      <c r="AV973" s="68"/>
      <c r="AW973" s="68"/>
      <c r="AX973" s="68"/>
    </row>
    <row r="974" spans="4:50" ht="15.75" customHeight="1">
      <c r="D974" s="67"/>
      <c r="E974" s="67"/>
      <c r="AP974" s="68"/>
      <c r="AQ974" s="68"/>
      <c r="AR974" s="68"/>
      <c r="AS974" s="68"/>
      <c r="AT974" s="68"/>
      <c r="AU974" s="68"/>
      <c r="AV974" s="68"/>
      <c r="AW974" s="68"/>
      <c r="AX974" s="68"/>
    </row>
    <row r="975" spans="4:50" ht="15.75" customHeight="1">
      <c r="D975" s="67"/>
      <c r="E975" s="67"/>
      <c r="AP975" s="68"/>
      <c r="AQ975" s="68"/>
      <c r="AR975" s="68"/>
      <c r="AS975" s="68"/>
      <c r="AT975" s="68"/>
      <c r="AU975" s="68"/>
      <c r="AV975" s="68"/>
      <c r="AW975" s="68"/>
      <c r="AX975" s="68"/>
    </row>
    <row r="976" spans="4:50" ht="15.75" customHeight="1">
      <c r="D976" s="67"/>
      <c r="E976" s="67"/>
      <c r="AP976" s="68"/>
      <c r="AQ976" s="68"/>
      <c r="AR976" s="68"/>
      <c r="AS976" s="68"/>
      <c r="AT976" s="68"/>
      <c r="AU976" s="68"/>
      <c r="AV976" s="68"/>
      <c r="AW976" s="68"/>
      <c r="AX976" s="68"/>
    </row>
    <row r="977" spans="4:50" ht="15.75" customHeight="1">
      <c r="D977" s="67"/>
      <c r="E977" s="67"/>
      <c r="AP977" s="68"/>
      <c r="AQ977" s="68"/>
      <c r="AR977" s="68"/>
      <c r="AS977" s="68"/>
      <c r="AT977" s="68"/>
      <c r="AU977" s="68"/>
      <c r="AV977" s="68"/>
      <c r="AW977" s="68"/>
      <c r="AX977" s="68"/>
    </row>
    <row r="978" spans="4:50" ht="15.75" customHeight="1">
      <c r="D978" s="67"/>
      <c r="E978" s="67"/>
      <c r="AP978" s="68"/>
      <c r="AQ978" s="68"/>
      <c r="AR978" s="68"/>
      <c r="AS978" s="68"/>
      <c r="AT978" s="68"/>
      <c r="AU978" s="68"/>
      <c r="AV978" s="68"/>
      <c r="AW978" s="68"/>
      <c r="AX978" s="68"/>
    </row>
    <row r="979" spans="4:50" ht="15.75" customHeight="1">
      <c r="D979" s="67"/>
      <c r="E979" s="67"/>
      <c r="AP979" s="68"/>
      <c r="AQ979" s="68"/>
      <c r="AR979" s="68"/>
      <c r="AS979" s="68"/>
      <c r="AT979" s="68"/>
      <c r="AU979" s="68"/>
      <c r="AV979" s="68"/>
      <c r="AW979" s="68"/>
      <c r="AX979" s="68"/>
    </row>
    <row r="980" spans="4:50" ht="15.75" customHeight="1">
      <c r="D980" s="67"/>
      <c r="E980" s="67"/>
      <c r="AP980" s="68"/>
      <c r="AQ980" s="68"/>
      <c r="AR980" s="68"/>
      <c r="AS980" s="68"/>
      <c r="AT980" s="68"/>
      <c r="AU980" s="68"/>
      <c r="AV980" s="68"/>
      <c r="AW980" s="68"/>
      <c r="AX980" s="68"/>
    </row>
    <row r="981" spans="4:50" ht="15.75" customHeight="1">
      <c r="D981" s="67"/>
      <c r="E981" s="67"/>
      <c r="AP981" s="68"/>
      <c r="AQ981" s="68"/>
      <c r="AR981" s="68"/>
      <c r="AS981" s="68"/>
      <c r="AT981" s="68"/>
      <c r="AU981" s="68"/>
      <c r="AV981" s="68"/>
      <c r="AW981" s="68"/>
      <c r="AX981" s="68"/>
    </row>
    <row r="982" spans="4:50" ht="15.75" customHeight="1">
      <c r="D982" s="67"/>
      <c r="E982" s="67"/>
      <c r="AP982" s="68"/>
      <c r="AQ982" s="68"/>
      <c r="AR982" s="68"/>
      <c r="AS982" s="68"/>
      <c r="AT982" s="68"/>
      <c r="AU982" s="68"/>
      <c r="AV982" s="68"/>
      <c r="AW982" s="68"/>
      <c r="AX982" s="68"/>
    </row>
    <row r="983" spans="4:50" ht="15.75" customHeight="1">
      <c r="D983" s="67"/>
      <c r="E983" s="67"/>
      <c r="AP983" s="68"/>
      <c r="AQ983" s="68"/>
      <c r="AR983" s="68"/>
      <c r="AS983" s="68"/>
      <c r="AT983" s="68"/>
      <c r="AU983" s="68"/>
      <c r="AV983" s="68"/>
      <c r="AW983" s="68"/>
      <c r="AX983" s="68"/>
    </row>
    <row r="984" spans="4:50" ht="15.75" customHeight="1">
      <c r="D984" s="67"/>
      <c r="E984" s="67"/>
      <c r="AP984" s="68"/>
      <c r="AQ984" s="68"/>
      <c r="AR984" s="68"/>
      <c r="AS984" s="68"/>
      <c r="AT984" s="68"/>
      <c r="AU984" s="68"/>
      <c r="AV984" s="68"/>
      <c r="AW984" s="68"/>
      <c r="AX984" s="68"/>
    </row>
    <row r="985" spans="4:50" ht="15.75" customHeight="1">
      <c r="D985" s="67"/>
      <c r="E985" s="67"/>
      <c r="AP985" s="68"/>
      <c r="AQ985" s="68"/>
      <c r="AR985" s="68"/>
      <c r="AS985" s="68"/>
      <c r="AT985" s="68"/>
      <c r="AU985" s="68"/>
      <c r="AV985" s="68"/>
      <c r="AW985" s="68"/>
      <c r="AX985" s="68"/>
    </row>
    <row r="986" spans="4:50" ht="15.75" customHeight="1">
      <c r="D986" s="67"/>
      <c r="E986" s="67"/>
      <c r="AP986" s="68"/>
      <c r="AQ986" s="68"/>
      <c r="AR986" s="68"/>
      <c r="AS986" s="68"/>
      <c r="AT986" s="68"/>
      <c r="AU986" s="68"/>
      <c r="AV986" s="68"/>
      <c r="AW986" s="68"/>
      <c r="AX986" s="68"/>
    </row>
    <row r="987" spans="4:50" ht="15.75" customHeight="1">
      <c r="D987" s="67"/>
      <c r="E987" s="67"/>
      <c r="AP987" s="68"/>
      <c r="AQ987" s="68"/>
      <c r="AR987" s="68"/>
      <c r="AS987" s="68"/>
      <c r="AT987" s="68"/>
      <c r="AU987" s="68"/>
      <c r="AV987" s="68"/>
      <c r="AW987" s="68"/>
      <c r="AX987" s="68"/>
    </row>
    <row r="988" spans="4:50" ht="15.75" customHeight="1">
      <c r="D988" s="67"/>
      <c r="E988" s="67"/>
      <c r="AP988" s="68"/>
      <c r="AQ988" s="68"/>
      <c r="AR988" s="68"/>
      <c r="AS988" s="68"/>
      <c r="AT988" s="68"/>
      <c r="AU988" s="68"/>
      <c r="AV988" s="68"/>
      <c r="AW988" s="68"/>
      <c r="AX988" s="68"/>
    </row>
    <row r="989" spans="4:50" ht="15.75" customHeight="1">
      <c r="D989" s="67"/>
      <c r="E989" s="67"/>
      <c r="AP989" s="68"/>
      <c r="AQ989" s="68"/>
      <c r="AR989" s="68"/>
      <c r="AS989" s="68"/>
      <c r="AT989" s="68"/>
      <c r="AU989" s="68"/>
      <c r="AV989" s="68"/>
      <c r="AW989" s="68"/>
      <c r="AX989" s="68"/>
    </row>
    <row r="990" spans="4:50" ht="15.75" customHeight="1">
      <c r="D990" s="67"/>
      <c r="E990" s="67"/>
      <c r="AP990" s="68"/>
      <c r="AQ990" s="68"/>
      <c r="AR990" s="68"/>
      <c r="AS990" s="68"/>
      <c r="AT990" s="68"/>
      <c r="AU990" s="68"/>
      <c r="AV990" s="68"/>
      <c r="AW990" s="68"/>
      <c r="AX990" s="68"/>
    </row>
    <row r="991" spans="4:50" ht="15.75" customHeight="1">
      <c r="D991" s="67"/>
      <c r="E991" s="67"/>
      <c r="AP991" s="68"/>
      <c r="AQ991" s="68"/>
      <c r="AR991" s="68"/>
      <c r="AS991" s="68"/>
      <c r="AT991" s="68"/>
      <c r="AU991" s="68"/>
      <c r="AV991" s="68"/>
      <c r="AW991" s="68"/>
      <c r="AX991" s="68"/>
    </row>
    <row r="992" spans="4:50" ht="15.75" customHeight="1">
      <c r="D992" s="67"/>
      <c r="E992" s="67"/>
      <c r="AP992" s="68"/>
      <c r="AQ992" s="68"/>
      <c r="AR992" s="68"/>
      <c r="AS992" s="68"/>
      <c r="AT992" s="68"/>
      <c r="AU992" s="68"/>
      <c r="AV992" s="68"/>
      <c r="AW992" s="68"/>
      <c r="AX992" s="68"/>
    </row>
    <row r="993" spans="4:50" ht="15.75" customHeight="1">
      <c r="D993" s="67"/>
      <c r="E993" s="67"/>
      <c r="AP993" s="68"/>
      <c r="AQ993" s="68"/>
      <c r="AR993" s="68"/>
      <c r="AS993" s="68"/>
      <c r="AT993" s="68"/>
      <c r="AU993" s="68"/>
      <c r="AV993" s="68"/>
      <c r="AW993" s="68"/>
      <c r="AX993" s="68"/>
    </row>
    <row r="994" spans="4:50" ht="15.75" customHeight="1">
      <c r="D994" s="67"/>
      <c r="E994" s="67"/>
      <c r="AP994" s="68"/>
      <c r="AQ994" s="68"/>
      <c r="AR994" s="68"/>
      <c r="AS994" s="68"/>
      <c r="AT994" s="68"/>
      <c r="AU994" s="68"/>
      <c r="AV994" s="68"/>
      <c r="AW994" s="68"/>
      <c r="AX994" s="68"/>
    </row>
    <row r="995" spans="4:50" ht="15.75" customHeight="1">
      <c r="D995" s="67"/>
      <c r="E995" s="67"/>
      <c r="AP995" s="68"/>
      <c r="AQ995" s="68"/>
      <c r="AR995" s="68"/>
      <c r="AS995" s="68"/>
      <c r="AT995" s="68"/>
      <c r="AU995" s="68"/>
      <c r="AV995" s="68"/>
      <c r="AW995" s="68"/>
      <c r="AX995" s="68"/>
    </row>
    <row r="996" spans="4:50" ht="15.75" customHeight="1">
      <c r="D996" s="67"/>
      <c r="E996" s="67"/>
      <c r="AP996" s="68"/>
      <c r="AQ996" s="68"/>
      <c r="AR996" s="68"/>
      <c r="AS996" s="68"/>
      <c r="AT996" s="68"/>
      <c r="AU996" s="68"/>
      <c r="AV996" s="68"/>
      <c r="AW996" s="68"/>
      <c r="AX996" s="68"/>
    </row>
    <row r="997" spans="4:50" ht="15.75" customHeight="1">
      <c r="D997" s="67"/>
      <c r="E997" s="67"/>
      <c r="AP997" s="68"/>
      <c r="AQ997" s="68"/>
      <c r="AR997" s="68"/>
      <c r="AS997" s="68"/>
      <c r="AT997" s="68"/>
      <c r="AU997" s="68"/>
      <c r="AV997" s="68"/>
      <c r="AW997" s="68"/>
      <c r="AX997" s="68"/>
    </row>
    <row r="998" spans="4:50" ht="15.75" customHeight="1">
      <c r="D998" s="67"/>
      <c r="E998" s="67"/>
      <c r="AP998" s="68"/>
      <c r="AQ998" s="68"/>
      <c r="AR998" s="68"/>
      <c r="AS998" s="68"/>
      <c r="AT998" s="68"/>
      <c r="AU998" s="68"/>
      <c r="AV998" s="68"/>
      <c r="AW998" s="68"/>
      <c r="AX998" s="68"/>
    </row>
    <row r="999" spans="4:50" ht="15.75" customHeight="1">
      <c r="D999" s="67"/>
      <c r="E999" s="67"/>
      <c r="AP999" s="68"/>
      <c r="AQ999" s="68"/>
      <c r="AR999" s="68"/>
      <c r="AS999" s="68"/>
      <c r="AT999" s="68"/>
      <c r="AU999" s="68"/>
      <c r="AV999" s="68"/>
      <c r="AW999" s="68"/>
      <c r="AX999" s="68"/>
    </row>
    <row r="1000" spans="4:50" ht="15.75" customHeight="1">
      <c r="D1000" s="67"/>
      <c r="E1000" s="67"/>
      <c r="AP1000" s="68"/>
      <c r="AQ1000" s="68"/>
      <c r="AR1000" s="68"/>
      <c r="AS1000" s="68"/>
      <c r="AT1000" s="68"/>
      <c r="AU1000" s="68"/>
      <c r="AV1000" s="68"/>
      <c r="AW1000" s="68"/>
      <c r="AX1000" s="68"/>
    </row>
  </sheetData>
  <autoFilter ref="A9:AX173" xr:uid="{00000000-0009-0000-0000-000001000000}"/>
  <mergeCells count="21">
    <mergeCell ref="A6:A8"/>
    <mergeCell ref="B6:B8"/>
    <mergeCell ref="C6:C8"/>
    <mergeCell ref="D6:E7"/>
    <mergeCell ref="F6:F8"/>
    <mergeCell ref="G6:G8"/>
    <mergeCell ref="H6:H8"/>
    <mergeCell ref="AD6:AG6"/>
    <mergeCell ref="AD7:AD8"/>
    <mergeCell ref="AE7:AE8"/>
    <mergeCell ref="AF7:AF8"/>
    <mergeCell ref="AG7:AG8"/>
    <mergeCell ref="Q174:T174"/>
    <mergeCell ref="U174:Z174"/>
    <mergeCell ref="I6:I8"/>
    <mergeCell ref="J6:J8"/>
    <mergeCell ref="K6:K8"/>
    <mergeCell ref="L6:L8"/>
    <mergeCell ref="M6:P7"/>
    <mergeCell ref="Q6:T7"/>
    <mergeCell ref="U6:AB6"/>
  </mergeCells>
  <conditionalFormatting sqref="D10:E172">
    <cfRule type="cellIs" dxfId="122" priority="1" operator="lessThan">
      <formula>0</formula>
    </cfRule>
  </conditionalFormatting>
  <conditionalFormatting sqref="U10:X172">
    <cfRule type="cellIs" dxfId="121" priority="2" operator="greaterThan">
      <formula>0</formula>
    </cfRule>
  </conditionalFormatting>
  <conditionalFormatting sqref="AD10:AD172">
    <cfRule type="cellIs" dxfId="120" priority="3" operator="lessThan">
      <formula>0.85</formula>
    </cfRule>
  </conditionalFormatting>
  <conditionalFormatting sqref="AD173:AJ173">
    <cfRule type="cellIs" dxfId="119" priority="4" operator="lessThan">
      <formula>0.85</formula>
    </cfRule>
  </conditionalFormatting>
  <conditionalFormatting sqref="AF10:AF172">
    <cfRule type="cellIs" dxfId="118" priority="5" operator="lessThan">
      <formula>0.9</formula>
    </cfRule>
  </conditionalFormatting>
  <conditionalFormatting sqref="AH10:AI125 AH127:AI171">
    <cfRule type="cellIs" dxfId="117" priority="6" operator="lessThan">
      <formula>40</formula>
    </cfRule>
  </conditionalFormatting>
  <conditionalFormatting sqref="AH126:AJ126">
    <cfRule type="cellIs" dxfId="116" priority="7" operator="lessThan">
      <formula>0.85</formula>
    </cfRule>
  </conditionalFormatting>
  <conditionalFormatting sqref="AH172:AJ172">
    <cfRule type="cellIs" dxfId="115" priority="8" operator="lessThan">
      <formula>0.85</formula>
    </cfRule>
  </conditionalFormatting>
  <conditionalFormatting sqref="AJ10:AJ125 AJ127:AJ171">
    <cfRule type="cellIs" dxfId="114" priority="9" operator="greaterThan">
      <formula>6</formula>
    </cfRule>
  </conditionalFormatting>
  <pageMargins left="0.7" right="0.7" top="0.75" bottom="0.75" header="0" footer="0"/>
  <pageSetup paperSize="9"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V424"/>
  <sheetViews>
    <sheetView showGridLines="0" topLeftCell="A5" workbookViewId="0"/>
  </sheetViews>
  <sheetFormatPr defaultColWidth="14.453125" defaultRowHeight="15" customHeight="1"/>
  <cols>
    <col min="1" max="1" width="2" customWidth="1"/>
    <col min="2" max="2" width="19.08984375" customWidth="1"/>
    <col min="3" max="3" width="12.81640625" customWidth="1"/>
    <col min="4" max="4" width="10.08984375" customWidth="1"/>
    <col min="5" max="5" width="12.81640625" customWidth="1"/>
    <col min="6" max="6" width="10.453125" customWidth="1"/>
    <col min="7" max="7" width="7" customWidth="1"/>
    <col min="8" max="8" width="7.1796875" bestFit="1" customWidth="1"/>
    <col min="9" max="9" width="6.54296875" customWidth="1"/>
    <col min="10" max="10" width="7" customWidth="1"/>
    <col min="11" max="11" width="8" customWidth="1"/>
    <col min="12" max="12" width="8.54296875" customWidth="1"/>
    <col min="13" max="13" width="6.54296875" customWidth="1"/>
    <col min="14" max="14" width="8.453125" customWidth="1"/>
    <col min="15" max="15" width="5.81640625" customWidth="1"/>
    <col min="16" max="16" width="8.453125" customWidth="1"/>
    <col min="17" max="17" width="6.81640625" customWidth="1"/>
    <col min="18" max="18" width="5.7265625" customWidth="1"/>
    <col min="19" max="19" width="6.81640625" customWidth="1"/>
    <col min="20" max="20" width="4.54296875" customWidth="1"/>
    <col min="21" max="22" width="8.453125" customWidth="1"/>
    <col min="23" max="23" width="9" customWidth="1"/>
    <col min="24" max="24" width="9.08984375" customWidth="1"/>
    <col min="25" max="25" width="10" customWidth="1"/>
    <col min="26" max="26" width="5" customWidth="1"/>
    <col min="27" max="28" width="10.08984375" customWidth="1"/>
    <col min="29" max="29" width="11.453125" customWidth="1"/>
    <col min="30" max="30" width="10" customWidth="1"/>
    <col min="31" max="31" width="2" customWidth="1"/>
    <col min="32" max="33" width="7" customWidth="1"/>
    <col min="34" max="34" width="32.54296875" customWidth="1"/>
    <col min="35" max="35" width="1.54296875" customWidth="1"/>
    <col min="36" max="37" width="9.08984375" customWidth="1"/>
    <col min="38" max="38" width="3.54296875" customWidth="1"/>
    <col min="39" max="52" width="9.08984375" customWidth="1"/>
  </cols>
  <sheetData>
    <row r="1" spans="1:74" ht="12" customHeight="1">
      <c r="A1" s="69"/>
      <c r="B1" s="69"/>
      <c r="C1" s="70"/>
      <c r="D1" s="70"/>
      <c r="E1" s="70"/>
      <c r="F1" s="70"/>
      <c r="G1" s="70"/>
      <c r="H1" s="69"/>
      <c r="I1" s="69"/>
      <c r="J1" s="69"/>
      <c r="K1" s="69"/>
      <c r="L1" s="69"/>
      <c r="M1" s="69"/>
      <c r="N1" s="69"/>
      <c r="O1" s="69"/>
      <c r="P1" s="69"/>
      <c r="Q1" s="69"/>
      <c r="R1" s="69"/>
      <c r="S1" s="69"/>
      <c r="T1" s="71"/>
      <c r="U1" s="71" t="s">
        <v>171</v>
      </c>
      <c r="V1" s="71"/>
      <c r="W1" s="71"/>
      <c r="X1" s="71"/>
      <c r="Y1" s="71"/>
      <c r="Z1" s="71"/>
      <c r="AA1" s="71"/>
      <c r="AB1" s="71"/>
      <c r="AC1" s="71"/>
      <c r="AD1" s="71"/>
      <c r="AE1" s="69"/>
      <c r="AF1" s="69"/>
      <c r="AG1" s="69"/>
      <c r="AH1" s="69"/>
      <c r="AI1" s="69"/>
      <c r="AJ1" s="69"/>
      <c r="AK1" s="69"/>
      <c r="AL1" s="72"/>
      <c r="AM1" s="73"/>
      <c r="AN1" s="73"/>
      <c r="AO1" s="69"/>
      <c r="AP1" s="69"/>
      <c r="AQ1" s="69"/>
      <c r="AR1" s="69"/>
      <c r="AS1" s="69"/>
      <c r="AT1" s="69"/>
      <c r="AU1" s="69"/>
      <c r="AV1" s="69"/>
      <c r="AW1" s="69"/>
      <c r="AX1" s="69"/>
      <c r="AY1" s="69"/>
      <c r="AZ1" s="69"/>
      <c r="BA1" s="69"/>
      <c r="BB1" s="69"/>
      <c r="BC1" s="69"/>
      <c r="BD1" s="69"/>
      <c r="BE1" s="69"/>
      <c r="BF1" s="69"/>
      <c r="BG1" s="69"/>
      <c r="BH1" s="69"/>
      <c r="BI1" s="69"/>
      <c r="BJ1" s="69"/>
      <c r="BK1" s="69"/>
      <c r="BL1" s="69"/>
      <c r="BM1" s="69"/>
      <c r="BN1" s="69"/>
      <c r="BO1" s="69"/>
      <c r="BP1" s="69"/>
      <c r="BQ1" s="69"/>
      <c r="BR1" s="69"/>
      <c r="BS1" s="69"/>
      <c r="BT1" s="69"/>
      <c r="BU1" s="69"/>
      <c r="BV1" s="69"/>
    </row>
    <row r="2" spans="1:74" ht="12" customHeight="1">
      <c r="A2" s="69"/>
      <c r="B2" s="69"/>
      <c r="C2" s="70"/>
      <c r="D2" s="70"/>
      <c r="E2" s="70"/>
      <c r="F2" s="70"/>
      <c r="G2" s="70"/>
      <c r="H2" s="69"/>
      <c r="I2" s="69"/>
      <c r="J2" s="69"/>
      <c r="K2" s="69"/>
      <c r="L2" s="69"/>
      <c r="M2" s="69"/>
      <c r="N2" s="69"/>
      <c r="O2" s="69"/>
      <c r="P2" s="69"/>
      <c r="Q2" s="69"/>
      <c r="R2" s="69"/>
      <c r="S2" s="69"/>
      <c r="T2" s="71"/>
      <c r="U2" s="71"/>
      <c r="V2" s="71"/>
      <c r="W2" s="71"/>
      <c r="X2" s="71"/>
      <c r="Y2" s="71"/>
      <c r="Z2" s="71"/>
      <c r="AA2" s="71"/>
      <c r="AB2" s="71"/>
      <c r="AC2" s="71"/>
      <c r="AD2" s="71"/>
      <c r="AE2" s="69"/>
      <c r="AF2" s="69"/>
      <c r="AG2" s="69"/>
      <c r="AH2" s="69"/>
      <c r="AI2" s="69"/>
      <c r="AJ2" s="69"/>
      <c r="AK2" s="69"/>
      <c r="AL2" s="72"/>
      <c r="AM2" s="73"/>
      <c r="AN2" s="73"/>
      <c r="AO2" s="69"/>
      <c r="AP2" s="69"/>
      <c r="AQ2" s="69"/>
      <c r="AR2" s="69"/>
      <c r="AS2" s="69"/>
      <c r="AT2" s="69"/>
      <c r="AU2" s="69"/>
      <c r="AV2" s="69"/>
      <c r="AW2" s="69"/>
      <c r="AX2" s="69"/>
      <c r="AY2" s="69"/>
      <c r="AZ2" s="69"/>
      <c r="BA2" s="69"/>
      <c r="BB2" s="69"/>
      <c r="BC2" s="69"/>
      <c r="BD2" s="69"/>
      <c r="BE2" s="69"/>
      <c r="BF2" s="69"/>
      <c r="BG2" s="69"/>
      <c r="BH2" s="69"/>
      <c r="BI2" s="69"/>
      <c r="BJ2" s="69"/>
      <c r="BK2" s="69"/>
      <c r="BL2" s="69"/>
      <c r="BM2" s="69"/>
      <c r="BN2" s="69"/>
      <c r="BO2" s="69"/>
      <c r="BP2" s="69"/>
      <c r="BQ2" s="69"/>
      <c r="BR2" s="69"/>
      <c r="BS2" s="69"/>
      <c r="BT2" s="69"/>
      <c r="BU2" s="69"/>
      <c r="BV2" s="69"/>
    </row>
    <row r="3" spans="1:74" ht="12" customHeight="1">
      <c r="A3" s="69"/>
      <c r="B3" s="69"/>
      <c r="C3" s="70"/>
      <c r="D3" s="70"/>
      <c r="E3" s="70"/>
      <c r="F3" s="70"/>
      <c r="G3" s="70"/>
      <c r="H3" s="69"/>
      <c r="I3" s="69"/>
      <c r="J3" s="69"/>
      <c r="K3" s="69"/>
      <c r="L3" s="69"/>
      <c r="M3" s="69"/>
      <c r="N3" s="69"/>
      <c r="O3" s="69"/>
      <c r="P3" s="69"/>
      <c r="Q3" s="74"/>
      <c r="R3" s="74"/>
      <c r="S3" s="69"/>
      <c r="T3" s="71"/>
      <c r="U3" s="71"/>
      <c r="V3" s="71"/>
      <c r="W3" s="71"/>
      <c r="X3" s="71"/>
      <c r="Y3" s="71"/>
      <c r="Z3" s="71"/>
      <c r="AA3" s="71"/>
      <c r="AB3" s="71"/>
      <c r="AC3" s="71"/>
      <c r="AD3" s="71"/>
      <c r="AE3" s="69"/>
      <c r="AF3" s="69"/>
      <c r="AG3" s="69"/>
      <c r="AH3" s="69"/>
      <c r="AI3" s="69"/>
      <c r="AJ3" s="69"/>
      <c r="AK3" s="69"/>
      <c r="AL3" s="72"/>
      <c r="AM3" s="73"/>
      <c r="AN3" s="73"/>
      <c r="AO3" s="69"/>
      <c r="AP3" s="69"/>
      <c r="AQ3" s="69"/>
      <c r="AR3" s="69"/>
      <c r="AS3" s="69"/>
      <c r="AT3" s="69"/>
      <c r="AU3" s="69"/>
      <c r="AV3" s="69"/>
      <c r="AW3" s="69"/>
      <c r="AX3" s="69"/>
      <c r="AY3" s="69"/>
      <c r="AZ3" s="69"/>
      <c r="BA3" s="69"/>
      <c r="BB3" s="69"/>
      <c r="BC3" s="69"/>
      <c r="BD3" s="69"/>
      <c r="BE3" s="69"/>
      <c r="BF3" s="69"/>
      <c r="BG3" s="69"/>
      <c r="BH3" s="69"/>
      <c r="BI3" s="69"/>
      <c r="BJ3" s="69"/>
      <c r="BK3" s="69"/>
      <c r="BL3" s="69"/>
      <c r="BM3" s="69"/>
      <c r="BN3" s="69"/>
      <c r="BO3" s="69"/>
      <c r="BP3" s="69"/>
      <c r="BQ3" s="69"/>
      <c r="BR3" s="69"/>
      <c r="BS3" s="69"/>
      <c r="BT3" s="69"/>
      <c r="BU3" s="69"/>
      <c r="BV3" s="69"/>
    </row>
    <row r="4" spans="1:74" ht="12" customHeight="1">
      <c r="A4" s="69"/>
      <c r="B4" s="69"/>
      <c r="C4" s="70"/>
      <c r="D4" s="70"/>
      <c r="E4" s="70"/>
      <c r="F4" s="70"/>
      <c r="G4" s="70"/>
      <c r="H4" s="69"/>
      <c r="I4" s="69"/>
      <c r="J4" s="69"/>
      <c r="K4" s="69"/>
      <c r="L4" s="69"/>
      <c r="M4" s="69"/>
      <c r="N4" s="69"/>
      <c r="O4" s="69"/>
      <c r="P4" s="69"/>
      <c r="Q4" s="69"/>
      <c r="R4" s="69"/>
      <c r="S4" s="69"/>
      <c r="T4" s="71"/>
      <c r="U4" s="71"/>
      <c r="V4" s="71"/>
      <c r="W4" s="71"/>
      <c r="X4" s="71"/>
      <c r="Y4" s="71"/>
      <c r="Z4" s="71"/>
      <c r="AA4" s="71"/>
      <c r="AB4" s="71"/>
      <c r="AC4" s="71"/>
      <c r="AD4" s="71"/>
      <c r="AE4" s="69"/>
      <c r="AF4" s="69"/>
      <c r="AG4" s="69"/>
      <c r="AH4" s="69"/>
      <c r="AI4" s="69"/>
      <c r="AJ4" s="69"/>
      <c r="AK4" s="69"/>
      <c r="AL4" s="72"/>
      <c r="AM4" s="73"/>
      <c r="AN4" s="73"/>
      <c r="AO4" s="69"/>
      <c r="AP4" s="69"/>
      <c r="AQ4" s="69"/>
      <c r="AR4" s="69"/>
      <c r="AS4" s="69"/>
      <c r="AT4" s="69"/>
      <c r="AU4" s="69"/>
      <c r="AV4" s="69"/>
      <c r="AW4" s="69"/>
      <c r="AX4" s="69"/>
      <c r="AY4" s="69"/>
      <c r="AZ4" s="69"/>
      <c r="BA4" s="69"/>
      <c r="BB4" s="69"/>
      <c r="BC4" s="69"/>
      <c r="BD4" s="69"/>
      <c r="BE4" s="69"/>
      <c r="BF4" s="69"/>
      <c r="BG4" s="69"/>
      <c r="BH4" s="69"/>
      <c r="BI4" s="69"/>
      <c r="BJ4" s="69"/>
      <c r="BK4" s="69"/>
      <c r="BL4" s="69"/>
      <c r="BM4" s="69"/>
      <c r="BN4" s="69"/>
      <c r="BO4" s="69"/>
      <c r="BP4" s="69"/>
      <c r="BQ4" s="69"/>
      <c r="BR4" s="69"/>
      <c r="BS4" s="69"/>
      <c r="BT4" s="69"/>
      <c r="BU4" s="69"/>
      <c r="BV4" s="69"/>
    </row>
    <row r="5" spans="1:74" ht="11.25" customHeight="1">
      <c r="A5" s="69"/>
      <c r="B5" s="75" t="s">
        <v>172</v>
      </c>
      <c r="C5" s="70"/>
      <c r="D5" s="70"/>
      <c r="E5" s="70"/>
      <c r="F5" s="70"/>
      <c r="G5" s="70"/>
      <c r="H5" s="69"/>
      <c r="I5" s="69"/>
      <c r="J5" s="69"/>
      <c r="K5" s="69"/>
      <c r="L5" s="69"/>
      <c r="M5" s="69"/>
      <c r="N5" s="69"/>
      <c r="O5" s="69"/>
      <c r="P5" s="69"/>
      <c r="Q5" s="69"/>
      <c r="R5" s="69"/>
      <c r="S5" s="69"/>
      <c r="T5" s="71"/>
      <c r="U5" s="71"/>
      <c r="V5" s="71"/>
      <c r="W5" s="71"/>
      <c r="X5" s="71"/>
      <c r="Y5" s="71"/>
      <c r="Z5" s="71"/>
      <c r="AA5" s="71"/>
      <c r="AB5" s="71"/>
      <c r="AC5" s="71"/>
      <c r="AD5" s="71"/>
      <c r="AE5" s="69"/>
      <c r="AF5" s="69"/>
      <c r="AG5" s="69"/>
      <c r="AH5" s="69"/>
      <c r="AI5" s="69"/>
      <c r="AJ5" s="69"/>
      <c r="AK5" s="69"/>
      <c r="AL5" s="72"/>
      <c r="AM5" s="73"/>
      <c r="AN5" s="73"/>
      <c r="AO5" s="69"/>
      <c r="AP5" s="69"/>
      <c r="AQ5" s="69"/>
      <c r="AR5" s="69"/>
      <c r="AS5" s="69"/>
      <c r="AT5" s="69"/>
      <c r="AU5" s="69"/>
      <c r="AV5" s="69"/>
      <c r="AW5" s="69"/>
      <c r="AX5" s="69"/>
      <c r="AY5" s="69"/>
      <c r="AZ5" s="69"/>
      <c r="BA5" s="69"/>
      <c r="BB5" s="69"/>
      <c r="BC5" s="69"/>
      <c r="BD5" s="69"/>
      <c r="BE5" s="69"/>
      <c r="BF5" s="69"/>
      <c r="BG5" s="69"/>
      <c r="BH5" s="69"/>
      <c r="BI5" s="69"/>
      <c r="BJ5" s="69"/>
      <c r="BK5" s="69"/>
      <c r="BL5" s="69"/>
      <c r="BM5" s="69"/>
      <c r="BN5" s="69"/>
      <c r="BO5" s="69"/>
      <c r="BP5" s="69"/>
      <c r="BQ5" s="69"/>
      <c r="BR5" s="69"/>
      <c r="BS5" s="69"/>
      <c r="BT5" s="69"/>
      <c r="BU5" s="69"/>
      <c r="BV5" s="69"/>
    </row>
    <row r="6" spans="1:74" ht="11.25" hidden="1" customHeight="1">
      <c r="A6" s="69"/>
      <c r="B6" s="75"/>
      <c r="C6" s="70"/>
      <c r="D6" s="70"/>
      <c r="E6" s="70"/>
      <c r="F6" s="70"/>
      <c r="G6" s="70"/>
      <c r="H6" s="69"/>
      <c r="I6" s="69"/>
      <c r="J6" s="69"/>
      <c r="K6" s="69"/>
      <c r="L6" s="69"/>
      <c r="M6" s="69"/>
      <c r="N6" s="69"/>
      <c r="O6" s="69"/>
      <c r="P6" s="69"/>
      <c r="Q6" s="69"/>
      <c r="R6" s="69"/>
      <c r="S6" s="69"/>
      <c r="T6" s="71"/>
      <c r="U6" s="71"/>
      <c r="V6" s="71"/>
      <c r="W6" s="71"/>
      <c r="X6" s="71"/>
      <c r="Y6" s="71"/>
      <c r="Z6" s="71"/>
      <c r="AA6" s="71"/>
      <c r="AB6" s="71"/>
      <c r="AC6" s="71"/>
      <c r="AD6" s="71"/>
      <c r="AE6" s="69"/>
      <c r="AF6" s="69"/>
      <c r="AG6" s="69"/>
      <c r="AH6" s="69"/>
      <c r="AI6" s="71"/>
      <c r="AJ6" s="69"/>
      <c r="AK6" s="69"/>
      <c r="AL6" s="72"/>
      <c r="AM6" s="73"/>
      <c r="AN6" s="73"/>
      <c r="AO6" s="69"/>
      <c r="AP6" s="69"/>
      <c r="AQ6" s="71"/>
      <c r="AR6" s="71"/>
      <c r="AS6" s="69"/>
      <c r="AT6" s="69"/>
      <c r="AU6" s="69"/>
      <c r="AV6" s="69"/>
      <c r="AW6" s="69"/>
      <c r="AX6" s="69"/>
      <c r="AY6" s="69"/>
      <c r="AZ6" s="69"/>
      <c r="BA6" s="69"/>
      <c r="BB6" s="69"/>
      <c r="BC6" s="69"/>
      <c r="BD6" s="69"/>
      <c r="BE6" s="69"/>
      <c r="BF6" s="69"/>
      <c r="BG6" s="69"/>
      <c r="BH6" s="69"/>
      <c r="BI6" s="69"/>
      <c r="BJ6" s="69"/>
      <c r="BK6" s="69"/>
      <c r="BL6" s="69"/>
      <c r="BM6" s="69"/>
      <c r="BN6" s="69"/>
      <c r="BO6" s="69"/>
      <c r="BP6" s="69"/>
      <c r="BQ6" s="69"/>
      <c r="BR6" s="69"/>
      <c r="BS6" s="69"/>
      <c r="BT6" s="69"/>
      <c r="BU6" s="69"/>
      <c r="BV6" s="69"/>
    </row>
    <row r="7" spans="1:74" ht="3" hidden="1" customHeight="1">
      <c r="A7" s="69"/>
      <c r="B7" s="69"/>
      <c r="C7" s="70"/>
      <c r="D7" s="70"/>
      <c r="E7" s="70"/>
      <c r="F7" s="70"/>
      <c r="G7" s="70"/>
      <c r="H7" s="69"/>
      <c r="I7" s="69"/>
      <c r="J7" s="69"/>
      <c r="K7" s="69"/>
      <c r="L7" s="69"/>
      <c r="M7" s="69"/>
      <c r="N7" s="69"/>
      <c r="O7" s="69"/>
      <c r="P7" s="69"/>
      <c r="Q7" s="69"/>
      <c r="R7" s="69"/>
      <c r="S7" s="69"/>
      <c r="T7" s="71"/>
      <c r="U7" s="71"/>
      <c r="V7" s="71"/>
      <c r="W7" s="71"/>
      <c r="X7" s="71"/>
      <c r="Y7" s="71"/>
      <c r="Z7" s="71"/>
      <c r="AA7" s="71"/>
      <c r="AB7" s="71"/>
      <c r="AC7" s="71"/>
      <c r="AD7" s="71"/>
      <c r="AE7" s="69"/>
      <c r="AF7" s="69"/>
      <c r="AG7" s="69"/>
      <c r="AH7" s="69"/>
      <c r="AI7" s="71"/>
      <c r="AJ7" s="69"/>
      <c r="AK7" s="69"/>
      <c r="AL7" s="72"/>
      <c r="AM7" s="73"/>
      <c r="AN7" s="73"/>
      <c r="AO7" s="69"/>
      <c r="AP7" s="69"/>
      <c r="AQ7" s="71"/>
      <c r="AR7" s="71"/>
      <c r="AS7" s="69"/>
      <c r="AT7" s="69"/>
      <c r="AU7" s="69"/>
      <c r="AV7" s="69"/>
      <c r="AW7" s="69"/>
      <c r="AX7" s="69"/>
      <c r="AY7" s="69"/>
      <c r="AZ7" s="69"/>
      <c r="BA7" s="69"/>
      <c r="BB7" s="69"/>
      <c r="BC7" s="69"/>
      <c r="BD7" s="69"/>
      <c r="BE7" s="69"/>
      <c r="BF7" s="69"/>
      <c r="BG7" s="69"/>
      <c r="BH7" s="69"/>
      <c r="BI7" s="69"/>
      <c r="BJ7" s="69"/>
      <c r="BK7" s="69"/>
      <c r="BL7" s="69"/>
      <c r="BM7" s="69"/>
      <c r="BN7" s="69"/>
      <c r="BO7" s="69"/>
      <c r="BP7" s="69"/>
      <c r="BQ7" s="69"/>
      <c r="BR7" s="69"/>
      <c r="BS7" s="69"/>
      <c r="BT7" s="69"/>
      <c r="BU7" s="69"/>
      <c r="BV7" s="69"/>
    </row>
    <row r="8" spans="1:74" ht="3" hidden="1" customHeight="1">
      <c r="A8" s="69"/>
      <c r="B8" s="69"/>
      <c r="C8" s="70"/>
      <c r="D8" s="70"/>
      <c r="E8" s="70"/>
      <c r="F8" s="70"/>
      <c r="G8" s="70"/>
      <c r="H8" s="69"/>
      <c r="I8" s="69"/>
      <c r="J8" s="69"/>
      <c r="K8" s="69"/>
      <c r="L8" s="69"/>
      <c r="M8" s="69"/>
      <c r="N8" s="69"/>
      <c r="O8" s="69"/>
      <c r="P8" s="69"/>
      <c r="Q8" s="69"/>
      <c r="R8" s="69"/>
      <c r="S8" s="69"/>
      <c r="T8" s="71"/>
      <c r="U8" s="71"/>
      <c r="V8" s="71"/>
      <c r="W8" s="71"/>
      <c r="X8" s="71"/>
      <c r="Y8" s="71"/>
      <c r="Z8" s="71"/>
      <c r="AA8" s="71"/>
      <c r="AB8" s="71"/>
      <c r="AC8" s="71"/>
      <c r="AD8" s="71"/>
      <c r="AE8" s="69"/>
      <c r="AF8" s="69"/>
      <c r="AG8" s="69"/>
      <c r="AH8" s="69"/>
      <c r="AI8" s="71"/>
      <c r="AJ8" s="69"/>
      <c r="AK8" s="69"/>
      <c r="AL8" s="72"/>
      <c r="AM8" s="73"/>
      <c r="AN8" s="73"/>
      <c r="AO8" s="69"/>
      <c r="AP8" s="69"/>
      <c r="AQ8" s="71"/>
      <c r="AR8" s="71"/>
      <c r="AS8" s="69"/>
      <c r="AT8" s="69"/>
      <c r="AU8" s="69"/>
      <c r="AV8" s="69"/>
      <c r="AW8" s="69"/>
      <c r="AX8" s="69"/>
      <c r="AY8" s="69"/>
      <c r="AZ8" s="69"/>
      <c r="BA8" s="69"/>
      <c r="BB8" s="69"/>
      <c r="BC8" s="69"/>
      <c r="BD8" s="69"/>
      <c r="BE8" s="69"/>
      <c r="BF8" s="69"/>
      <c r="BG8" s="69"/>
      <c r="BH8" s="69"/>
      <c r="BI8" s="69"/>
      <c r="BJ8" s="69"/>
      <c r="BK8" s="69"/>
      <c r="BL8" s="69"/>
      <c r="BM8" s="69"/>
      <c r="BN8" s="69"/>
      <c r="BO8" s="69"/>
      <c r="BP8" s="69"/>
      <c r="BQ8" s="69"/>
      <c r="BR8" s="69"/>
      <c r="BS8" s="69"/>
      <c r="BT8" s="69"/>
      <c r="BU8" s="69"/>
      <c r="BV8" s="69"/>
    </row>
    <row r="9" spans="1:74" ht="27.75" customHeight="1">
      <c r="A9" s="70"/>
      <c r="B9" s="76" t="s">
        <v>173</v>
      </c>
      <c r="C9" s="76" t="s">
        <v>174</v>
      </c>
      <c r="D9" s="76" t="s">
        <v>175</v>
      </c>
      <c r="E9" s="77" t="s">
        <v>176</v>
      </c>
      <c r="F9" s="76" t="s">
        <v>121</v>
      </c>
      <c r="G9" s="76" t="s">
        <v>177</v>
      </c>
      <c r="H9" s="76" t="s">
        <v>178</v>
      </c>
      <c r="I9" s="78" t="s">
        <v>179</v>
      </c>
      <c r="J9" s="76" t="s">
        <v>180</v>
      </c>
      <c r="K9" s="76" t="s">
        <v>181</v>
      </c>
      <c r="L9" s="76" t="s">
        <v>182</v>
      </c>
      <c r="M9" s="78" t="s">
        <v>145</v>
      </c>
      <c r="N9" s="76" t="s">
        <v>183</v>
      </c>
      <c r="O9" s="76" t="s">
        <v>184</v>
      </c>
      <c r="P9" s="76" t="s">
        <v>185</v>
      </c>
      <c r="Q9" s="76" t="s">
        <v>186</v>
      </c>
      <c r="R9" s="76" t="s">
        <v>187</v>
      </c>
      <c r="S9" s="76" t="s">
        <v>188</v>
      </c>
      <c r="T9" s="79"/>
      <c r="U9" s="71"/>
      <c r="V9" s="79" t="s">
        <v>171</v>
      </c>
      <c r="W9" s="79" t="s">
        <v>171</v>
      </c>
      <c r="X9" s="79"/>
      <c r="Y9" s="79"/>
      <c r="Z9" s="79"/>
      <c r="AA9" s="79"/>
      <c r="AB9" s="80" t="s">
        <v>189</v>
      </c>
      <c r="AC9" s="80" t="s">
        <v>190</v>
      </c>
      <c r="AD9" s="80" t="s">
        <v>191</v>
      </c>
      <c r="AE9" s="70"/>
      <c r="AF9" s="70"/>
      <c r="AG9" s="70"/>
      <c r="AH9" s="70"/>
      <c r="AI9" s="79"/>
      <c r="AJ9" s="70"/>
      <c r="AK9" s="70"/>
      <c r="AL9" s="81"/>
      <c r="AM9" s="82"/>
      <c r="AN9" s="82"/>
      <c r="AO9" s="70"/>
      <c r="AP9" s="70"/>
      <c r="AQ9" s="79"/>
      <c r="AR9" s="79"/>
      <c r="AS9" s="70"/>
      <c r="AT9" s="70"/>
      <c r="AU9" s="70"/>
      <c r="AV9" s="70"/>
      <c r="AW9" s="70"/>
      <c r="AX9" s="70"/>
      <c r="AY9" s="70"/>
      <c r="AZ9" s="70"/>
      <c r="BA9" s="70"/>
      <c r="BB9" s="70"/>
      <c r="BC9" s="70"/>
      <c r="BD9" s="70"/>
      <c r="BE9" s="70"/>
      <c r="BF9" s="70"/>
      <c r="BG9" s="70"/>
      <c r="BH9" s="70"/>
      <c r="BI9" s="70"/>
      <c r="BJ9" s="70"/>
      <c r="BK9" s="70"/>
      <c r="BL9" s="70"/>
      <c r="BM9" s="70"/>
      <c r="BN9" s="70"/>
      <c r="BO9" s="70"/>
      <c r="BP9" s="70"/>
      <c r="BQ9" s="70"/>
      <c r="BR9" s="70"/>
      <c r="BS9" s="70"/>
      <c r="BT9" s="70"/>
      <c r="BU9" s="70"/>
      <c r="BV9" s="70"/>
    </row>
    <row r="10" spans="1:74" ht="15" hidden="1" customHeight="1">
      <c r="A10" s="69"/>
      <c r="B10" s="83" t="s">
        <v>192</v>
      </c>
      <c r="C10" s="84" t="s">
        <v>193</v>
      </c>
      <c r="D10" s="85">
        <f>SUMIFS('Summary KPI'!F:F,'Summary KPI'!AT:AT,D_KPI!C10)</f>
        <v>0</v>
      </c>
      <c r="E10" s="85">
        <f>SUMIFS('Summary KPI'!G:G,'Summary KPI'!AT:AT,D_KPI!C10)</f>
        <v>0</v>
      </c>
      <c r="F10" s="84">
        <f>SUMIFS('Summary KPI'!AR:AR,'Summary KPI'!AT:AT,D_KPI!C10)</f>
        <v>0</v>
      </c>
      <c r="G10" s="86">
        <v>0.9</v>
      </c>
      <c r="H10" s="87" t="e">
        <f>+AVERAGEIFS('Summary KPI'!AD:AD,'Summary KPI'!AT:AT,D_KPI!C10)</f>
        <v>#DIV/0!</v>
      </c>
      <c r="I10" s="88">
        <v>0.45</v>
      </c>
      <c r="J10" s="88" t="e">
        <f>+AVERAGEIFS('Summary KPI'!AE:AE,'Summary KPI'!AT:AT,D_KPI!C10)</f>
        <v>#DIV/0!</v>
      </c>
      <c r="K10" s="89">
        <v>0.85</v>
      </c>
      <c r="L10" s="89" t="e">
        <f>+AVERAGEIFS('Summary KPI'!AF:AF,'Summary KPI'!AT:AT,D_KPI!C10)</f>
        <v>#DIV/0!</v>
      </c>
      <c r="M10" s="90" t="e">
        <f>+AVERAGEIFS('Summary KPI'!AG:AG,'Summary KPI'!AT:AT,D_KPI!C10)</f>
        <v>#DIV/0!</v>
      </c>
      <c r="N10" s="91">
        <v>100</v>
      </c>
      <c r="O10" s="91" t="e">
        <f>+AVERAGEIFS('Summary KPI'!AH:AH,'Summary KPI'!AT:AT,D_KPI!C10)</f>
        <v>#DIV/0!</v>
      </c>
      <c r="P10" s="92">
        <v>100</v>
      </c>
      <c r="Q10" s="92" t="e">
        <f>+AVERAGEIFS('Summary KPI'!AI:AI,'Summary KPI'!AT:AT,D_KPI!C10)</f>
        <v>#DIV/0!</v>
      </c>
      <c r="R10" s="93">
        <v>6</v>
      </c>
      <c r="S10" s="93" t="e">
        <f>+AVERAGEIFS('Summary KPI'!AJ:AJ,'Summary KPI'!AT:AT,D_KPI!C10)</f>
        <v>#DIV/0!</v>
      </c>
      <c r="T10" s="71"/>
      <c r="U10" s="71"/>
      <c r="V10" s="94" t="e">
        <f t="shared" ref="V10:V16" si="0">+O10/N10</f>
        <v>#DIV/0!</v>
      </c>
      <c r="W10" s="94" t="e">
        <f t="shared" ref="W10:W16" si="1">+Q10/P10</f>
        <v>#DIV/0!</v>
      </c>
      <c r="X10" s="94"/>
      <c r="Y10" s="71"/>
      <c r="Z10" s="71"/>
      <c r="AA10" s="71"/>
      <c r="AB10" s="71"/>
      <c r="AC10" s="71"/>
      <c r="AD10" s="71"/>
      <c r="AE10" s="69"/>
      <c r="AF10" s="69"/>
      <c r="AG10" s="69"/>
      <c r="AH10" s="69"/>
      <c r="AI10" s="71"/>
      <c r="AJ10" s="69"/>
      <c r="AK10" s="69"/>
      <c r="AL10" s="72"/>
      <c r="AM10" s="73"/>
      <c r="AN10" s="73"/>
      <c r="AO10" s="69"/>
      <c r="AP10" s="69"/>
      <c r="AQ10" s="71"/>
      <c r="AR10" s="71"/>
      <c r="AS10" s="69"/>
      <c r="AT10" s="69"/>
      <c r="AU10" s="69"/>
      <c r="AV10" s="69"/>
      <c r="AW10" s="69"/>
      <c r="AX10" s="69"/>
      <c r="AY10" s="69"/>
      <c r="AZ10" s="69"/>
      <c r="BA10" s="69"/>
      <c r="BB10" s="69"/>
      <c r="BC10" s="69"/>
      <c r="BD10" s="69"/>
      <c r="BE10" s="69"/>
      <c r="BF10" s="69"/>
      <c r="BG10" s="69"/>
      <c r="BH10" s="69"/>
      <c r="BI10" s="69"/>
      <c r="BJ10" s="69"/>
      <c r="BK10" s="69"/>
      <c r="BL10" s="69"/>
      <c r="BM10" s="69"/>
      <c r="BN10" s="69"/>
      <c r="BO10" s="69"/>
      <c r="BP10" s="69"/>
      <c r="BQ10" s="69"/>
      <c r="BR10" s="69"/>
      <c r="BS10" s="69"/>
      <c r="BT10" s="69"/>
      <c r="BU10" s="69"/>
      <c r="BV10" s="69"/>
    </row>
    <row r="11" spans="1:74" ht="12" customHeight="1">
      <c r="A11" s="69"/>
      <c r="B11" s="83" t="s">
        <v>194</v>
      </c>
      <c r="C11" s="95" t="s">
        <v>165</v>
      </c>
      <c r="D11" s="96">
        <f>SUMIFS('Summary KPI'!F:F,'Summary KPI'!AT:AT,D_KPI!C11)</f>
        <v>11659</v>
      </c>
      <c r="E11" s="85">
        <f>SUMIFS('Summary KPI'!G:G,'Summary KPI'!AT:AT,D_KPI!C11)</f>
        <v>1878.9863397166071</v>
      </c>
      <c r="F11" s="84">
        <f>SUMIFS('Summary KPI'!AR:AR,'Summary KPI'!AT:AT,D_KPI!C11)</f>
        <v>567</v>
      </c>
      <c r="G11" s="86">
        <v>0.9</v>
      </c>
      <c r="H11" s="87">
        <f>+AVERAGEIFS('Summary KPI'!AD:AD,'Summary KPI'!AT:AT,D_KPI!C11)</f>
        <v>0.91300989167978674</v>
      </c>
      <c r="I11" s="88">
        <v>0.6</v>
      </c>
      <c r="J11" s="88">
        <f>+AVERAGEIFS('Summary KPI'!AE:AE,'Summary KPI'!AT:AT,D_KPI!C11)</f>
        <v>0.54058787222991078</v>
      </c>
      <c r="K11" s="89">
        <v>0.85</v>
      </c>
      <c r="L11" s="89">
        <f>+AVERAGEIFS('Summary KPI'!AF:AF,'Summary KPI'!AT:AT,D_KPI!C11)</f>
        <v>0.86498361984847461</v>
      </c>
      <c r="M11" s="90">
        <f>+AVERAGEIFS('Summary KPI'!AG:AG,'Summary KPI'!AT:AT,D_KPI!C11)</f>
        <v>0.54058787222991078</v>
      </c>
      <c r="N11" s="91">
        <v>100</v>
      </c>
      <c r="O11" s="91">
        <f>+AVERAGEIFS('Summary KPI'!AH:AH,'Summary KPI'!AT:AT,D_KPI!C11)</f>
        <v>22.262799866312402</v>
      </c>
      <c r="P11" s="92">
        <v>80</v>
      </c>
      <c r="Q11" s="92">
        <f>+AVERAGEIFS('Summary KPI'!AI:AI,'Summary KPI'!AT:AT,D_KPI!C11)</f>
        <v>32.080843440328728</v>
      </c>
      <c r="R11" s="93">
        <v>6</v>
      </c>
      <c r="S11" s="93">
        <f>+AVERAGEIFS('Summary KPI'!AJ:AJ,'Summary KPI'!AT:AT,D_KPI!C11)</f>
        <v>3.6652156002614968</v>
      </c>
      <c r="T11" s="71"/>
      <c r="U11" s="71"/>
      <c r="V11" s="94">
        <f t="shared" si="0"/>
        <v>0.22262799866312402</v>
      </c>
      <c r="W11" s="94">
        <f t="shared" si="1"/>
        <v>0.4010105430041091</v>
      </c>
      <c r="X11" s="94"/>
      <c r="Y11" s="71"/>
      <c r="Z11" s="71"/>
      <c r="AA11" s="71"/>
      <c r="AB11" s="97" t="e">
        <f t="shared" ref="AB11:AB16" ca="1" si="2">_xludf.IFNA(IF(AND(H11&gt;=0%,H11&lt;=69%),H11,NA()),"")</f>
        <v>#NAME?</v>
      </c>
      <c r="AC11" s="97" t="e">
        <f t="shared" ref="AC11:AC16" ca="1" si="3">_xludf.IFNA(IF(AND(H11&gt;=70%,H11&lt;=90%),H11,NA()),"")</f>
        <v>#NAME?</v>
      </c>
      <c r="AD11" s="97" t="e">
        <f t="shared" ref="AD11:AD16" ca="1" si="4">_xludf.IFNA(IF(AND(H11&gt;=90%,H11&lt;=100%),H11,NA()),"")</f>
        <v>#NAME?</v>
      </c>
      <c r="AE11" s="69"/>
      <c r="AF11" s="69"/>
      <c r="AG11" s="69"/>
      <c r="AH11" s="69"/>
      <c r="AI11" s="71"/>
      <c r="AJ11" s="69"/>
      <c r="AK11" s="69"/>
      <c r="AL11" s="72"/>
      <c r="AM11" s="73"/>
      <c r="AN11" s="73"/>
      <c r="AO11" s="69"/>
      <c r="AP11" s="69"/>
      <c r="AQ11" s="71"/>
      <c r="AR11" s="71"/>
      <c r="AS11" s="69"/>
      <c r="AT11" s="69"/>
      <c r="AU11" s="69"/>
      <c r="AV11" s="69"/>
      <c r="AW11" s="69"/>
      <c r="AX11" s="69"/>
      <c r="AY11" s="69"/>
      <c r="AZ11" s="69"/>
      <c r="BA11" s="69"/>
      <c r="BB11" s="69"/>
      <c r="BC11" s="69"/>
      <c r="BD11" s="69"/>
      <c r="BE11" s="69"/>
      <c r="BF11" s="69"/>
      <c r="BG11" s="69"/>
      <c r="BH11" s="69"/>
      <c r="BI11" s="69"/>
      <c r="BJ11" s="69"/>
      <c r="BK11" s="69"/>
      <c r="BL11" s="69"/>
      <c r="BM11" s="69"/>
      <c r="BN11" s="69"/>
      <c r="BO11" s="69"/>
      <c r="BP11" s="69"/>
      <c r="BQ11" s="69"/>
      <c r="BR11" s="69"/>
      <c r="BS11" s="69"/>
      <c r="BT11" s="69"/>
      <c r="BU11" s="69"/>
      <c r="BV11" s="69"/>
    </row>
    <row r="12" spans="1:74" ht="15" customHeight="1">
      <c r="A12" s="69"/>
      <c r="B12" s="83" t="s">
        <v>195</v>
      </c>
      <c r="C12" s="95" t="s">
        <v>169</v>
      </c>
      <c r="D12" s="96">
        <f>SUMIFS('Summary KPI'!F:F,'Summary KPI'!AT:AT,D_KPI!C12)</f>
        <v>8176</v>
      </c>
      <c r="E12" s="85">
        <f>SUMIFS('Summary KPI'!G:G,'Summary KPI'!AT:AT,D_KPI!C12)</f>
        <v>781.05124968332836</v>
      </c>
      <c r="F12" s="84">
        <f>SUMIFS('Summary KPI'!AR:AR,'Summary KPI'!AT:AT,D_KPI!C12)</f>
        <v>265</v>
      </c>
      <c r="G12" s="86">
        <v>0.9</v>
      </c>
      <c r="H12" s="87">
        <f>+AVERAGEIFS('Summary KPI'!AD:AD,'Summary KPI'!AT:AT,D_KPI!C12)</f>
        <v>0.94576032988310244</v>
      </c>
      <c r="I12" s="88">
        <v>0.6</v>
      </c>
      <c r="J12" s="88">
        <f>+AVERAGEIFS('Summary KPI'!AE:AE,'Summary KPI'!AT:AT,D_KPI!C12)</f>
        <v>0.56777777777777794</v>
      </c>
      <c r="K12" s="89">
        <v>0.85</v>
      </c>
      <c r="L12" s="89">
        <f>+AVERAGEIFS('Summary KPI'!AF:AF,'Summary KPI'!AT:AT,D_KPI!C12)</f>
        <v>0.91942361379894222</v>
      </c>
      <c r="M12" s="90">
        <f>+AVERAGEIFS('Summary KPI'!AG:AG,'Summary KPI'!AT:AT,D_KPI!C12)</f>
        <v>0.56777777777777794</v>
      </c>
      <c r="N12" s="91">
        <v>100</v>
      </c>
      <c r="O12" s="91">
        <f>+AVERAGEIFS('Summary KPI'!AH:AH,'Summary KPI'!AT:AT,D_KPI!C12)</f>
        <v>38.688815721344355</v>
      </c>
      <c r="P12" s="92">
        <v>80</v>
      </c>
      <c r="Q12" s="92">
        <f>+AVERAGEIFS('Summary KPI'!AI:AI,'Summary KPI'!AT:AT,D_KPI!C12)</f>
        <v>50.898222765086572</v>
      </c>
      <c r="R12" s="93">
        <v>6</v>
      </c>
      <c r="S12" s="93">
        <f>+AVERAGEIFS('Summary KPI'!AJ:AJ,'Summary KPI'!AT:AT,D_KPI!C12)</f>
        <v>3.516798632545278</v>
      </c>
      <c r="T12" s="71"/>
      <c r="U12" s="71"/>
      <c r="V12" s="94">
        <f t="shared" si="0"/>
        <v>0.38688815721344355</v>
      </c>
      <c r="W12" s="94">
        <f t="shared" si="1"/>
        <v>0.6362277845635822</v>
      </c>
      <c r="X12" s="94"/>
      <c r="Y12" s="71"/>
      <c r="Z12" s="71"/>
      <c r="AA12" s="71"/>
      <c r="AB12" s="97" t="e">
        <f t="shared" ca="1" si="2"/>
        <v>#NAME?</v>
      </c>
      <c r="AC12" s="97" t="e">
        <f t="shared" ca="1" si="3"/>
        <v>#NAME?</v>
      </c>
      <c r="AD12" s="97" t="e">
        <f t="shared" ca="1" si="4"/>
        <v>#NAME?</v>
      </c>
      <c r="AE12" s="69"/>
      <c r="AF12" s="69"/>
      <c r="AG12" s="69"/>
      <c r="AH12" s="69"/>
      <c r="AI12" s="71"/>
      <c r="AJ12" s="69"/>
      <c r="AK12" s="69"/>
      <c r="AL12" s="72"/>
      <c r="AM12" s="73"/>
      <c r="AN12" s="98"/>
      <c r="AO12" s="98"/>
      <c r="AP12" s="98"/>
      <c r="AQ12" s="71"/>
      <c r="AR12" s="71"/>
      <c r="AS12" s="69"/>
      <c r="AT12" s="69"/>
      <c r="AU12" s="69"/>
      <c r="AV12" s="69"/>
      <c r="AW12" s="69"/>
      <c r="AX12" s="69"/>
      <c r="AY12" s="69"/>
      <c r="AZ12" s="69"/>
      <c r="BA12" s="69"/>
      <c r="BB12" s="69"/>
      <c r="BC12" s="69"/>
      <c r="BD12" s="69"/>
      <c r="BE12" s="69"/>
      <c r="BF12" s="69"/>
      <c r="BG12" s="69"/>
      <c r="BH12" s="69"/>
      <c r="BI12" s="69"/>
      <c r="BJ12" s="69"/>
      <c r="BK12" s="69"/>
      <c r="BL12" s="69"/>
      <c r="BM12" s="69"/>
      <c r="BN12" s="69"/>
      <c r="BO12" s="69"/>
      <c r="BP12" s="69"/>
      <c r="BQ12" s="69"/>
      <c r="BR12" s="69"/>
      <c r="BS12" s="69"/>
      <c r="BT12" s="69"/>
      <c r="BU12" s="69"/>
      <c r="BV12" s="69"/>
    </row>
    <row r="13" spans="1:74" ht="15" customHeight="1">
      <c r="A13" s="69"/>
      <c r="B13" s="83" t="s">
        <v>192</v>
      </c>
      <c r="C13" s="95" t="s">
        <v>164</v>
      </c>
      <c r="D13" s="96">
        <f>SUMIFS('Summary KPI'!F:F,'Summary KPI'!AT:AT,D_KPI!C13)</f>
        <v>667</v>
      </c>
      <c r="E13" s="85">
        <f>SUMIFS('Summary KPI'!G:G,'Summary KPI'!AT:AT,D_KPI!C13)</f>
        <v>61.15009783988895</v>
      </c>
      <c r="F13" s="84">
        <f>SUMIFS('Summary KPI'!AR:AR,'Summary KPI'!AT:AT,D_KPI!C13)</f>
        <v>25</v>
      </c>
      <c r="G13" s="86">
        <v>0.85</v>
      </c>
      <c r="H13" s="87">
        <f>+AVERAGEIFS('Summary KPI'!AD:AD,'Summary KPI'!AT:AT,D_KPI!C13)</f>
        <v>0.98786704407938708</v>
      </c>
      <c r="I13" s="88">
        <v>0.5</v>
      </c>
      <c r="J13" s="88">
        <f>+AVERAGEIFS('Summary KPI'!AE:AE,'Summary KPI'!AT:AT,D_KPI!C13)</f>
        <v>0.13234126984126984</v>
      </c>
      <c r="K13" s="89">
        <v>0.85</v>
      </c>
      <c r="L13" s="89">
        <f>+AVERAGEIFS('Summary KPI'!AF:AF,'Summary KPI'!AT:AT,D_KPI!C13)</f>
        <v>0.80481477924353462</v>
      </c>
      <c r="M13" s="90">
        <f>+AVERAGEIFS('Summary KPI'!AG:AG,'Summary KPI'!AT:AT,D_KPI!C13)</f>
        <v>0.13234126984126984</v>
      </c>
      <c r="N13" s="91">
        <v>100</v>
      </c>
      <c r="O13" s="91">
        <f>+AVERAGEIFS('Summary KPI'!AH:AH,'Summary KPI'!AT:AT,D_KPI!C13)</f>
        <v>29.273809523809526</v>
      </c>
      <c r="P13" s="92">
        <v>50</v>
      </c>
      <c r="Q13" s="92">
        <f>+AVERAGEIFS('Summary KPI'!AI:AI,'Summary KPI'!AT:AT,D_KPI!C13)</f>
        <v>32.333333333333336</v>
      </c>
      <c r="R13" s="93">
        <v>6</v>
      </c>
      <c r="S13" s="93">
        <f>+AVERAGEIFS('Summary KPI'!AJ:AJ,'Summary KPI'!AT:AT,D_KPI!C13)</f>
        <v>2.8333378666690772</v>
      </c>
      <c r="T13" s="71"/>
      <c r="U13" s="71"/>
      <c r="V13" s="94">
        <f t="shared" si="0"/>
        <v>0.29273809523809524</v>
      </c>
      <c r="W13" s="94">
        <f t="shared" si="1"/>
        <v>0.64666666666666672</v>
      </c>
      <c r="X13" s="94"/>
      <c r="Y13" s="71"/>
      <c r="Z13" s="71"/>
      <c r="AA13" s="71"/>
      <c r="AB13" s="97" t="e">
        <f t="shared" ca="1" si="2"/>
        <v>#NAME?</v>
      </c>
      <c r="AC13" s="97" t="e">
        <f t="shared" ca="1" si="3"/>
        <v>#NAME?</v>
      </c>
      <c r="AD13" s="97" t="e">
        <f t="shared" ca="1" si="4"/>
        <v>#NAME?</v>
      </c>
      <c r="AE13" s="69"/>
      <c r="AF13" s="69"/>
      <c r="AG13" s="69"/>
      <c r="AH13" s="69"/>
      <c r="AI13" s="71"/>
      <c r="AJ13" s="69"/>
      <c r="AK13" s="69"/>
      <c r="AL13" s="72"/>
      <c r="AM13" s="73"/>
      <c r="AN13" s="98"/>
      <c r="AO13" s="98"/>
      <c r="AP13" s="98"/>
      <c r="AQ13" s="71"/>
      <c r="AR13" s="71"/>
      <c r="AS13" s="69"/>
      <c r="AT13" s="69"/>
      <c r="AU13" s="69"/>
      <c r="AV13" s="69"/>
      <c r="AW13" s="69"/>
      <c r="AX13" s="69"/>
      <c r="AY13" s="69"/>
      <c r="AZ13" s="69"/>
      <c r="BA13" s="69"/>
      <c r="BB13" s="69"/>
      <c r="BC13" s="69"/>
      <c r="BD13" s="69"/>
      <c r="BE13" s="69"/>
      <c r="BF13" s="69"/>
      <c r="BG13" s="69"/>
      <c r="BH13" s="69"/>
      <c r="BI13" s="69"/>
      <c r="BJ13" s="69"/>
      <c r="BK13" s="69"/>
      <c r="BL13" s="69"/>
      <c r="BM13" s="69"/>
      <c r="BN13" s="69"/>
      <c r="BO13" s="69"/>
      <c r="BP13" s="69"/>
      <c r="BQ13" s="69"/>
      <c r="BR13" s="69"/>
      <c r="BS13" s="69"/>
      <c r="BT13" s="69"/>
      <c r="BU13" s="69"/>
      <c r="BV13" s="69"/>
    </row>
    <row r="14" spans="1:74" ht="15" customHeight="1">
      <c r="A14" s="69"/>
      <c r="B14" s="83" t="s">
        <v>196</v>
      </c>
      <c r="C14" s="95" t="s">
        <v>166</v>
      </c>
      <c r="D14" s="85">
        <f>SUMIFS('Summary KPI'!F:F,'Summary KPI'!AT:AT,D_KPI!C14)</f>
        <v>1346</v>
      </c>
      <c r="E14" s="85">
        <f>SUMIFS('Summary KPI'!G:G,'Summary KPI'!AT:AT,D_KPI!C14)</f>
        <v>576.00092160147597</v>
      </c>
      <c r="F14" s="84">
        <f>SUMIFS('Summary KPI'!AR:AR,'Summary KPI'!AT:AT,D_KPI!C14)</f>
        <v>1</v>
      </c>
      <c r="G14" s="86">
        <v>0.85</v>
      </c>
      <c r="H14" s="87">
        <f>+AVERAGEIFS('Summary KPI'!AD:AD,'Summary KPI'!AT:AT,D_KPI!C14)</f>
        <v>0.93846143999984233</v>
      </c>
      <c r="I14" s="88">
        <v>0.45</v>
      </c>
      <c r="J14" s="88">
        <f>+AVERAGEIFS('Summary KPI'!AE:AE,'Summary KPI'!AT:AT,D_KPI!C14)</f>
        <v>0.14380341880341879</v>
      </c>
      <c r="K14" s="89">
        <v>0.85</v>
      </c>
      <c r="L14" s="89">
        <f>+AVERAGEIFS('Summary KPI'!AF:AF,'Summary KPI'!AT:AT,D_KPI!C14)</f>
        <v>0.92795496454747561</v>
      </c>
      <c r="M14" s="90">
        <f>+AVERAGEIFS('Summary KPI'!AG:AG,'Summary KPI'!AT:AT,D_KPI!C14)</f>
        <v>0.14380341880341879</v>
      </c>
      <c r="N14" s="91">
        <v>100</v>
      </c>
      <c r="O14" s="91">
        <f>+AVERAGEIFS('Summary KPI'!AH:AH,'Summary KPI'!AT:AT,D_KPI!C14)</f>
        <v>103.53846153846153</v>
      </c>
      <c r="P14" s="92">
        <v>80</v>
      </c>
      <c r="Q14" s="92">
        <f>+AVERAGEIFS('Summary KPI'!AI:AI,'Summary KPI'!AT:AT,D_KPI!C14)</f>
        <v>103.53846153846153</v>
      </c>
      <c r="R14" s="93">
        <v>6</v>
      </c>
      <c r="S14" s="93">
        <f>+AVERAGEIFS('Summary KPI'!AJ:AJ,'Summary KPI'!AT:AT,D_KPI!C14)</f>
        <v>44.307763200113534</v>
      </c>
      <c r="T14" s="71"/>
      <c r="U14" s="71"/>
      <c r="V14" s="94">
        <f t="shared" si="0"/>
        <v>1.0353846153846153</v>
      </c>
      <c r="W14" s="94">
        <f t="shared" si="1"/>
        <v>1.2942307692307691</v>
      </c>
      <c r="X14" s="94"/>
      <c r="Y14" s="71"/>
      <c r="Z14" s="71"/>
      <c r="AA14" s="71"/>
      <c r="AB14" s="97" t="e">
        <f t="shared" ca="1" si="2"/>
        <v>#NAME?</v>
      </c>
      <c r="AC14" s="97" t="e">
        <f t="shared" ca="1" si="3"/>
        <v>#NAME?</v>
      </c>
      <c r="AD14" s="97" t="e">
        <f t="shared" ca="1" si="4"/>
        <v>#NAME?</v>
      </c>
      <c r="AE14" s="69"/>
      <c r="AF14" s="69"/>
      <c r="AG14" s="69"/>
      <c r="AH14" s="69"/>
      <c r="AI14" s="71"/>
      <c r="AJ14" s="56"/>
      <c r="AK14" s="99"/>
      <c r="AL14" s="72"/>
      <c r="AM14" s="73"/>
      <c r="AN14" s="99"/>
      <c r="AO14" s="99"/>
      <c r="AP14" s="99"/>
      <c r="AQ14" s="71"/>
      <c r="AR14" s="71"/>
      <c r="AS14" s="69"/>
      <c r="AT14" s="69"/>
      <c r="AU14" s="69"/>
      <c r="AV14" s="69"/>
      <c r="AW14" s="69"/>
      <c r="AX14" s="69"/>
      <c r="AY14" s="69"/>
      <c r="AZ14" s="69"/>
      <c r="BA14" s="69"/>
      <c r="BB14" s="69"/>
      <c r="BC14" s="69"/>
      <c r="BD14" s="69"/>
      <c r="BE14" s="69"/>
      <c r="BF14" s="69"/>
      <c r="BG14" s="69"/>
      <c r="BH14" s="69"/>
      <c r="BI14" s="69"/>
      <c r="BJ14" s="69"/>
      <c r="BK14" s="69"/>
      <c r="BL14" s="69"/>
      <c r="BM14" s="69"/>
      <c r="BN14" s="69"/>
      <c r="BO14" s="69"/>
      <c r="BP14" s="69"/>
      <c r="BQ14" s="69"/>
      <c r="BR14" s="69"/>
      <c r="BS14" s="69"/>
      <c r="BT14" s="69"/>
      <c r="BU14" s="69"/>
      <c r="BV14" s="69"/>
    </row>
    <row r="15" spans="1:74" ht="15" customHeight="1">
      <c r="A15" s="69"/>
      <c r="B15" s="83" t="s">
        <v>197</v>
      </c>
      <c r="C15" s="95" t="s">
        <v>167</v>
      </c>
      <c r="D15" s="85">
        <f>SUMIFS('Summary KPI'!F:F,'Summary KPI'!AT:AT,D_KPI!C15)</f>
        <v>7899</v>
      </c>
      <c r="E15" s="85">
        <f>SUMIFS('Summary KPI'!G:G,'Summary KPI'!AT:AT,D_KPI!C15)</f>
        <v>1992.0031872051045</v>
      </c>
      <c r="F15" s="84">
        <f>SUMIFS('Summary KPI'!AR:AR,'Summary KPI'!AT:AT,D_KPI!C15)</f>
        <v>0</v>
      </c>
      <c r="G15" s="86">
        <v>0.85</v>
      </c>
      <c r="H15" s="87">
        <f>+AVERAGEIFS('Summary KPI'!AD:AD,'Summary KPI'!AT:AT,D_KPI!C15)</f>
        <v>0.9107525453761155</v>
      </c>
      <c r="I15" s="88">
        <v>0.45</v>
      </c>
      <c r="J15" s="88">
        <f>+AVERAGEIFS('Summary KPI'!AE:AE,'Summary KPI'!AT:AT,D_KPI!C15)</f>
        <v>0.35389784946236547</v>
      </c>
      <c r="K15" s="89">
        <v>0.85</v>
      </c>
      <c r="L15" s="89">
        <f>+AVERAGEIFS('Summary KPI'!AF:AF,'Summary KPI'!AT:AT,D_KPI!C15)</f>
        <v>0.79974939787256549</v>
      </c>
      <c r="M15" s="90">
        <f>+AVERAGEIFS('Summary KPI'!AG:AG,'Summary KPI'!AT:AT,D_KPI!C15)</f>
        <v>0.35389784946236547</v>
      </c>
      <c r="N15" s="91">
        <v>100</v>
      </c>
      <c r="O15" s="91">
        <f>+AVERAGEIFS('Summary KPI'!AH:AH,'Summary KPI'!AT:AT,D_KPI!C15)</f>
        <v>254.80645161290323</v>
      </c>
      <c r="P15" s="92">
        <v>100</v>
      </c>
      <c r="Q15" s="92">
        <f>+AVERAGEIFS('Summary KPI'!AI:AI,'Summary KPI'!AT:AT,D_KPI!C15)</f>
        <v>254.80645161290323</v>
      </c>
      <c r="R15" s="93">
        <v>6</v>
      </c>
      <c r="S15" s="93">
        <f>+AVERAGEIFS('Summary KPI'!AJ:AJ,'Summary KPI'!AT:AT,D_KPI!C15)</f>
        <v>0</v>
      </c>
      <c r="T15" s="71"/>
      <c r="U15" s="71"/>
      <c r="V15" s="94">
        <f t="shared" si="0"/>
        <v>2.5480645161290325</v>
      </c>
      <c r="W15" s="94">
        <f t="shared" si="1"/>
        <v>2.5480645161290325</v>
      </c>
      <c r="X15" s="94"/>
      <c r="Y15" s="71"/>
      <c r="Z15" s="71"/>
      <c r="AA15" s="71"/>
      <c r="AB15" s="97" t="e">
        <f t="shared" ca="1" si="2"/>
        <v>#NAME?</v>
      </c>
      <c r="AC15" s="97" t="e">
        <f t="shared" ca="1" si="3"/>
        <v>#NAME?</v>
      </c>
      <c r="AD15" s="97" t="e">
        <f t="shared" ca="1" si="4"/>
        <v>#NAME?</v>
      </c>
      <c r="AE15" s="69"/>
      <c r="AF15" s="69"/>
      <c r="AG15" s="69"/>
      <c r="AH15" s="69"/>
      <c r="AI15" s="71"/>
      <c r="AJ15" s="56"/>
      <c r="AK15" s="99"/>
      <c r="AL15" s="72"/>
      <c r="AM15" s="73"/>
      <c r="AN15" s="99"/>
      <c r="AO15" s="99"/>
      <c r="AP15" s="99"/>
      <c r="AQ15" s="71"/>
      <c r="AR15" s="71"/>
      <c r="AS15" s="69"/>
      <c r="AT15" s="69"/>
      <c r="AU15" s="69"/>
      <c r="AV15" s="69"/>
      <c r="AW15" s="69"/>
      <c r="AX15" s="69"/>
      <c r="AY15" s="69"/>
      <c r="AZ15" s="69"/>
      <c r="BA15" s="69"/>
      <c r="BB15" s="69"/>
      <c r="BC15" s="69"/>
      <c r="BD15" s="69"/>
      <c r="BE15" s="69"/>
      <c r="BF15" s="69"/>
      <c r="BG15" s="69"/>
      <c r="BH15" s="69"/>
      <c r="BI15" s="69"/>
      <c r="BJ15" s="69"/>
      <c r="BK15" s="69"/>
      <c r="BL15" s="69"/>
      <c r="BM15" s="69"/>
      <c r="BN15" s="69"/>
      <c r="BO15" s="69"/>
      <c r="BP15" s="69"/>
      <c r="BQ15" s="69"/>
      <c r="BR15" s="69"/>
      <c r="BS15" s="69"/>
      <c r="BT15" s="69"/>
      <c r="BU15" s="69"/>
      <c r="BV15" s="69"/>
    </row>
    <row r="16" spans="1:74" ht="15" customHeight="1">
      <c r="A16" s="69"/>
      <c r="B16" s="69" t="s">
        <v>198</v>
      </c>
      <c r="C16" s="70"/>
      <c r="D16" s="70"/>
      <c r="E16" s="70"/>
      <c r="F16" s="70"/>
      <c r="G16" s="100">
        <f t="shared" ref="G16:S16" si="5">AVERAGE(G11:G15)</f>
        <v>0.86999999999999988</v>
      </c>
      <c r="H16" s="100">
        <f t="shared" si="5"/>
        <v>0.93917025020364675</v>
      </c>
      <c r="I16" s="100">
        <f t="shared" si="5"/>
        <v>0.52</v>
      </c>
      <c r="J16" s="100">
        <f t="shared" si="5"/>
        <v>0.34768163762294851</v>
      </c>
      <c r="K16" s="100">
        <f t="shared" si="5"/>
        <v>0.85</v>
      </c>
      <c r="L16" s="100">
        <f t="shared" si="5"/>
        <v>0.86338527506219853</v>
      </c>
      <c r="M16" s="101">
        <f t="shared" si="5"/>
        <v>0.34768163762294851</v>
      </c>
      <c r="N16" s="102">
        <f t="shared" si="5"/>
        <v>100</v>
      </c>
      <c r="O16" s="102">
        <f t="shared" si="5"/>
        <v>89.714067652566214</v>
      </c>
      <c r="P16" s="102">
        <f t="shared" si="5"/>
        <v>78</v>
      </c>
      <c r="Q16" s="102">
        <f t="shared" si="5"/>
        <v>94.731462538022683</v>
      </c>
      <c r="R16" s="102">
        <f t="shared" si="5"/>
        <v>6</v>
      </c>
      <c r="S16" s="102">
        <f t="shared" si="5"/>
        <v>10.864623059917879</v>
      </c>
      <c r="T16" s="71"/>
      <c r="U16" s="71"/>
      <c r="V16" s="94">
        <f t="shared" si="0"/>
        <v>0.8971406765256621</v>
      </c>
      <c r="W16" s="94">
        <f t="shared" si="1"/>
        <v>1.2145059299746497</v>
      </c>
      <c r="X16" s="94"/>
      <c r="Y16" s="71"/>
      <c r="Z16" s="71"/>
      <c r="AA16" s="71"/>
      <c r="AB16" s="97" t="e">
        <f t="shared" ca="1" si="2"/>
        <v>#NAME?</v>
      </c>
      <c r="AC16" s="97" t="e">
        <f t="shared" ca="1" si="3"/>
        <v>#NAME?</v>
      </c>
      <c r="AD16" s="97" t="e">
        <f t="shared" ca="1" si="4"/>
        <v>#NAME?</v>
      </c>
      <c r="AE16" s="69"/>
      <c r="AF16" s="69"/>
      <c r="AG16" s="69"/>
      <c r="AH16" s="69"/>
      <c r="AI16" s="71"/>
      <c r="AJ16" s="56"/>
      <c r="AK16" s="99"/>
      <c r="AL16" s="72"/>
      <c r="AM16" s="73"/>
      <c r="AN16" s="99"/>
      <c r="AO16" s="99"/>
      <c r="AP16" s="99"/>
      <c r="AQ16" s="71"/>
      <c r="AR16" s="71"/>
      <c r="AS16" s="69"/>
      <c r="AT16" s="69"/>
      <c r="AU16" s="69"/>
      <c r="AV16" s="69"/>
      <c r="AW16" s="69"/>
      <c r="AX16" s="69"/>
      <c r="AY16" s="69"/>
      <c r="AZ16" s="69"/>
      <c r="BA16" s="69"/>
      <c r="BB16" s="69"/>
      <c r="BC16" s="69"/>
      <c r="BD16" s="69"/>
      <c r="BE16" s="69"/>
      <c r="BF16" s="69"/>
      <c r="BG16" s="69"/>
      <c r="BH16" s="69"/>
      <c r="BI16" s="69"/>
      <c r="BJ16" s="69"/>
      <c r="BK16" s="69"/>
      <c r="BL16" s="69"/>
      <c r="BM16" s="69"/>
      <c r="BN16" s="69"/>
      <c r="BO16" s="69"/>
      <c r="BP16" s="69"/>
      <c r="BQ16" s="69"/>
      <c r="BR16" s="69"/>
      <c r="BS16" s="69"/>
      <c r="BT16" s="69"/>
      <c r="BU16" s="69"/>
      <c r="BV16" s="69"/>
    </row>
    <row r="17" spans="1:74" ht="15" customHeight="1">
      <c r="A17" s="69"/>
      <c r="B17" s="69"/>
      <c r="C17" s="70"/>
      <c r="D17" s="70"/>
      <c r="E17" s="70"/>
      <c r="F17" s="70"/>
      <c r="G17" s="70"/>
      <c r="H17" s="103"/>
      <c r="I17" s="69"/>
      <c r="J17" s="103"/>
      <c r="K17" s="69"/>
      <c r="L17" s="103"/>
      <c r="M17" s="69"/>
      <c r="N17" s="69"/>
      <c r="O17" s="103"/>
      <c r="P17" s="69"/>
      <c r="Q17" s="103"/>
      <c r="R17" s="69"/>
      <c r="S17" s="103"/>
      <c r="T17" s="71"/>
      <c r="U17" s="71"/>
      <c r="V17" s="71"/>
      <c r="W17" s="71"/>
      <c r="X17" s="71"/>
      <c r="Y17" s="71"/>
      <c r="Z17" s="71"/>
      <c r="AA17" s="71"/>
      <c r="AB17" s="71"/>
      <c r="AC17" s="71"/>
      <c r="AD17" s="71"/>
      <c r="AE17" s="69"/>
      <c r="AF17" s="69"/>
      <c r="AG17" s="69"/>
      <c r="AH17" s="69"/>
      <c r="AI17" s="71"/>
      <c r="AJ17" s="56"/>
      <c r="AK17" s="99"/>
      <c r="AL17" s="72"/>
      <c r="AM17" s="73"/>
      <c r="AN17" s="99"/>
      <c r="AO17" s="99"/>
      <c r="AP17" s="99"/>
      <c r="AQ17" s="71"/>
      <c r="AR17" s="71"/>
      <c r="AS17" s="69"/>
      <c r="AT17" s="69"/>
      <c r="AU17" s="69"/>
      <c r="AV17" s="69"/>
      <c r="AW17" s="69"/>
      <c r="AX17" s="69"/>
      <c r="AY17" s="69"/>
      <c r="AZ17" s="69"/>
      <c r="BA17" s="69"/>
      <c r="BB17" s="69"/>
      <c r="BC17" s="69"/>
      <c r="BD17" s="69"/>
      <c r="BE17" s="69"/>
      <c r="BF17" s="69"/>
      <c r="BG17" s="69"/>
      <c r="BH17" s="69"/>
      <c r="BI17" s="69"/>
      <c r="BJ17" s="69"/>
      <c r="BK17" s="69"/>
      <c r="BL17" s="69"/>
      <c r="BM17" s="69"/>
      <c r="BN17" s="69"/>
      <c r="BO17" s="69"/>
      <c r="BP17" s="69"/>
      <c r="BQ17" s="69"/>
      <c r="BR17" s="69"/>
      <c r="BS17" s="69"/>
      <c r="BT17" s="69"/>
      <c r="BU17" s="69"/>
      <c r="BV17" s="69"/>
    </row>
    <row r="18" spans="1:74" ht="21.75" customHeight="1">
      <c r="A18" s="69"/>
      <c r="B18" s="69"/>
      <c r="C18" s="70"/>
      <c r="D18" s="70"/>
      <c r="E18" s="70"/>
      <c r="F18" s="104"/>
      <c r="G18" s="530" t="s">
        <v>199</v>
      </c>
      <c r="H18" s="531"/>
      <c r="I18" s="531"/>
      <c r="J18" s="532"/>
      <c r="K18" s="530" t="s">
        <v>200</v>
      </c>
      <c r="L18" s="531"/>
      <c r="M18" s="531"/>
      <c r="N18" s="532"/>
      <c r="O18" s="530" t="s">
        <v>201</v>
      </c>
      <c r="P18" s="531"/>
      <c r="Q18" s="531"/>
      <c r="R18" s="532"/>
      <c r="S18" s="102" t="s">
        <v>202</v>
      </c>
      <c r="T18" s="71"/>
      <c r="U18" s="71"/>
      <c r="V18" s="71"/>
      <c r="W18" s="71"/>
      <c r="X18" s="71"/>
      <c r="Y18" s="71"/>
      <c r="Z18" s="71"/>
      <c r="AA18" s="71"/>
      <c r="AB18" s="71"/>
      <c r="AC18" s="71"/>
      <c r="AD18" s="71"/>
      <c r="AE18" s="69"/>
      <c r="AF18" s="69"/>
      <c r="AG18" s="69"/>
      <c r="AH18" s="69"/>
      <c r="AI18" s="71"/>
      <c r="AJ18" s="56"/>
      <c r="AK18" s="99"/>
      <c r="AL18" s="72"/>
      <c r="AM18" s="73"/>
      <c r="AN18" s="99"/>
      <c r="AO18" s="99"/>
      <c r="AP18" s="99"/>
      <c r="AQ18" s="71"/>
      <c r="AR18" s="71"/>
      <c r="AS18" s="69"/>
      <c r="AT18" s="69"/>
      <c r="AU18" s="69"/>
      <c r="AV18" s="69"/>
      <c r="AW18" s="69"/>
      <c r="AX18" s="69"/>
      <c r="AY18" s="69"/>
      <c r="AZ18" s="69"/>
      <c r="BA18" s="69"/>
      <c r="BB18" s="69"/>
      <c r="BC18" s="69"/>
      <c r="BD18" s="69"/>
      <c r="BE18" s="69"/>
      <c r="BF18" s="69"/>
      <c r="BG18" s="69"/>
      <c r="BH18" s="69"/>
      <c r="BI18" s="69"/>
      <c r="BJ18" s="69"/>
      <c r="BK18" s="69"/>
      <c r="BL18" s="69"/>
      <c r="BM18" s="69"/>
      <c r="BN18" s="69"/>
      <c r="BO18" s="69"/>
      <c r="BP18" s="69"/>
      <c r="BQ18" s="69"/>
      <c r="BR18" s="69"/>
      <c r="BS18" s="69"/>
      <c r="BT18" s="69"/>
      <c r="BU18" s="69"/>
      <c r="BV18" s="69"/>
    </row>
    <row r="19" spans="1:74" ht="19.5" customHeight="1">
      <c r="A19" s="69"/>
      <c r="B19" s="69"/>
      <c r="C19" s="70"/>
      <c r="D19" s="70"/>
      <c r="E19" s="70"/>
      <c r="F19" s="104"/>
      <c r="G19" s="537" t="s">
        <v>203</v>
      </c>
      <c r="H19" s="531"/>
      <c r="I19" s="531"/>
      <c r="J19" s="532"/>
      <c r="K19" s="538" t="s">
        <v>204</v>
      </c>
      <c r="L19" s="531"/>
      <c r="M19" s="531"/>
      <c r="N19" s="532"/>
      <c r="O19" s="538" t="s">
        <v>205</v>
      </c>
      <c r="P19" s="531"/>
      <c r="Q19" s="531"/>
      <c r="R19" s="532"/>
      <c r="S19" s="105" t="s">
        <v>3</v>
      </c>
      <c r="T19" s="69"/>
      <c r="U19" s="69"/>
      <c r="V19" s="69"/>
      <c r="W19" s="69"/>
      <c r="X19" s="69"/>
      <c r="Y19" s="69"/>
      <c r="Z19" s="70"/>
      <c r="AA19" s="79"/>
      <c r="AB19" s="106"/>
      <c r="AC19" s="79"/>
      <c r="AD19" s="107"/>
      <c r="AE19" s="69"/>
      <c r="AF19" s="69" t="s">
        <v>206</v>
      </c>
      <c r="AG19" s="69"/>
      <c r="AH19" s="69"/>
      <c r="AI19" s="71"/>
      <c r="AJ19" s="56"/>
      <c r="AK19" s="99"/>
      <c r="AL19" s="72"/>
      <c r="AM19" s="73"/>
      <c r="AN19" s="99"/>
      <c r="AO19" s="99"/>
      <c r="AP19" s="99"/>
      <c r="AQ19" s="71"/>
      <c r="AR19" s="71"/>
      <c r="AS19" s="69"/>
      <c r="AT19" s="69"/>
      <c r="AU19" s="69"/>
      <c r="AV19" s="69"/>
      <c r="AW19" s="69"/>
      <c r="AX19" s="69"/>
      <c r="AY19" s="69"/>
      <c r="AZ19" s="69"/>
      <c r="BA19" s="69"/>
      <c r="BB19" s="69"/>
      <c r="BC19" s="69"/>
      <c r="BD19" s="69"/>
      <c r="BE19" s="69"/>
      <c r="BF19" s="69"/>
      <c r="BG19" s="69"/>
      <c r="BH19" s="69"/>
      <c r="BI19" s="69"/>
      <c r="BJ19" s="69"/>
      <c r="BK19" s="69"/>
      <c r="BL19" s="69"/>
      <c r="BM19" s="69"/>
      <c r="BN19" s="69"/>
      <c r="BO19" s="69"/>
      <c r="BP19" s="69"/>
      <c r="BQ19" s="69"/>
      <c r="BR19" s="69"/>
      <c r="BS19" s="69"/>
      <c r="BT19" s="69"/>
      <c r="BU19" s="69"/>
      <c r="BV19" s="69"/>
    </row>
    <row r="20" spans="1:74" ht="19.5" customHeight="1">
      <c r="A20" s="69"/>
      <c r="B20" s="69"/>
      <c r="C20" s="70"/>
      <c r="D20" s="70"/>
      <c r="E20" s="70"/>
      <c r="F20" s="70"/>
      <c r="G20" s="537" t="s">
        <v>207</v>
      </c>
      <c r="H20" s="531"/>
      <c r="I20" s="531"/>
      <c r="J20" s="532"/>
      <c r="K20" s="538" t="s">
        <v>208</v>
      </c>
      <c r="L20" s="531"/>
      <c r="M20" s="531"/>
      <c r="N20" s="532"/>
      <c r="O20" s="536" t="s">
        <v>209</v>
      </c>
      <c r="P20" s="531"/>
      <c r="Q20" s="531"/>
      <c r="R20" s="532"/>
      <c r="S20" s="105" t="s">
        <v>3</v>
      </c>
      <c r="T20" s="69"/>
      <c r="U20" s="69"/>
      <c r="V20" s="69"/>
      <c r="W20" s="69"/>
      <c r="X20" s="69"/>
      <c r="Y20" s="69"/>
      <c r="Z20" s="69"/>
      <c r="AA20" s="71"/>
      <c r="AB20" s="71"/>
      <c r="AC20" s="71"/>
      <c r="AD20" s="71"/>
      <c r="AE20" s="69"/>
      <c r="AF20" s="69"/>
      <c r="AG20" s="69"/>
      <c r="AH20" s="69"/>
      <c r="AI20" s="71"/>
      <c r="AJ20" s="56"/>
      <c r="AK20" s="99"/>
      <c r="AL20" s="72"/>
      <c r="AM20" s="73"/>
      <c r="AN20" s="99"/>
      <c r="AO20" s="99"/>
      <c r="AP20" s="99"/>
      <c r="AQ20" s="71"/>
      <c r="AR20" s="71"/>
      <c r="AS20" s="69"/>
      <c r="AT20" s="69"/>
      <c r="AU20" s="69"/>
      <c r="AV20" s="69"/>
      <c r="AW20" s="69"/>
      <c r="AX20" s="69"/>
      <c r="AY20" s="69"/>
      <c r="AZ20" s="69"/>
      <c r="BA20" s="69"/>
      <c r="BB20" s="69"/>
      <c r="BC20" s="69"/>
      <c r="BD20" s="69"/>
      <c r="BE20" s="69"/>
      <c r="BF20" s="69"/>
      <c r="BG20" s="69"/>
      <c r="BH20" s="69"/>
      <c r="BI20" s="69"/>
      <c r="BJ20" s="69"/>
      <c r="BK20" s="69"/>
      <c r="BL20" s="69"/>
      <c r="BM20" s="69"/>
      <c r="BN20" s="69"/>
      <c r="BO20" s="69"/>
      <c r="BP20" s="69"/>
      <c r="BQ20" s="69"/>
      <c r="BR20" s="69"/>
      <c r="BS20" s="69"/>
      <c r="BT20" s="69"/>
      <c r="BU20" s="69"/>
      <c r="BV20" s="69"/>
    </row>
    <row r="21" spans="1:74" ht="31.5" customHeight="1">
      <c r="A21" s="69"/>
      <c r="B21" s="69"/>
      <c r="C21" s="70"/>
      <c r="D21" s="70"/>
      <c r="E21" s="70"/>
      <c r="F21" s="70"/>
      <c r="G21" s="537" t="s">
        <v>210</v>
      </c>
      <c r="H21" s="531"/>
      <c r="I21" s="531"/>
      <c r="J21" s="532"/>
      <c r="K21" s="537" t="s">
        <v>211</v>
      </c>
      <c r="L21" s="531"/>
      <c r="M21" s="531"/>
      <c r="N21" s="532"/>
      <c r="O21" s="536" t="s">
        <v>212</v>
      </c>
      <c r="P21" s="531"/>
      <c r="Q21" s="531"/>
      <c r="R21" s="532"/>
      <c r="S21" s="105" t="s">
        <v>3</v>
      </c>
      <c r="T21" s="69"/>
      <c r="U21" s="69"/>
      <c r="V21" s="69"/>
      <c r="W21" s="69"/>
      <c r="X21" s="69"/>
      <c r="Y21" s="69"/>
      <c r="Z21" s="69"/>
      <c r="AA21" s="71"/>
      <c r="AB21" s="80"/>
      <c r="AC21" s="80"/>
      <c r="AD21" s="80"/>
      <c r="AE21" s="69"/>
      <c r="AF21" s="69"/>
      <c r="AG21" s="69"/>
      <c r="AH21" s="69"/>
      <c r="AI21" s="71"/>
      <c r="AJ21" s="56"/>
      <c r="AK21" s="99"/>
      <c r="AL21" s="72"/>
      <c r="AM21" s="73"/>
      <c r="AN21" s="99"/>
      <c r="AO21" s="99"/>
      <c r="AP21" s="99"/>
      <c r="AQ21" s="71"/>
      <c r="AR21" s="71"/>
      <c r="AS21" s="69"/>
      <c r="AT21" s="69"/>
      <c r="AU21" s="69"/>
      <c r="AV21" s="69"/>
      <c r="AW21" s="69"/>
      <c r="AX21" s="69"/>
      <c r="AY21" s="69"/>
      <c r="AZ21" s="69"/>
      <c r="BA21" s="69"/>
      <c r="BB21" s="69"/>
      <c r="BC21" s="69"/>
      <c r="BD21" s="69"/>
      <c r="BE21" s="69"/>
      <c r="BF21" s="69"/>
      <c r="BG21" s="69"/>
      <c r="BH21" s="69"/>
      <c r="BI21" s="69"/>
      <c r="BJ21" s="69"/>
      <c r="BK21" s="69"/>
      <c r="BL21" s="69"/>
      <c r="BM21" s="69"/>
      <c r="BN21" s="69"/>
      <c r="BO21" s="69"/>
      <c r="BP21" s="69"/>
      <c r="BQ21" s="69"/>
      <c r="BR21" s="69"/>
      <c r="BS21" s="69"/>
      <c r="BT21" s="69"/>
      <c r="BU21" s="69"/>
      <c r="BV21" s="69"/>
    </row>
    <row r="22" spans="1:74" ht="19.5" customHeight="1">
      <c r="A22" s="69"/>
      <c r="B22" s="69"/>
      <c r="C22" s="70"/>
      <c r="D22" s="70"/>
      <c r="E22" s="70"/>
      <c r="F22" s="70"/>
      <c r="G22" s="537" t="s">
        <v>213</v>
      </c>
      <c r="H22" s="531"/>
      <c r="I22" s="531"/>
      <c r="J22" s="532"/>
      <c r="K22" s="538" t="s">
        <v>214</v>
      </c>
      <c r="L22" s="531"/>
      <c r="M22" s="531"/>
      <c r="N22" s="532"/>
      <c r="O22" s="536" t="s">
        <v>215</v>
      </c>
      <c r="P22" s="531"/>
      <c r="Q22" s="531"/>
      <c r="R22" s="532"/>
      <c r="S22" s="105" t="s">
        <v>3</v>
      </c>
      <c r="T22" s="69"/>
      <c r="U22" s="69"/>
      <c r="V22" s="69"/>
      <c r="W22" s="69"/>
      <c r="X22" s="69"/>
      <c r="Y22" s="69"/>
      <c r="Z22" s="69"/>
      <c r="AA22" s="71"/>
      <c r="AB22" s="71"/>
      <c r="AC22" s="71"/>
      <c r="AD22" s="71"/>
      <c r="AE22" s="69"/>
      <c r="AF22" s="69"/>
      <c r="AG22" s="69"/>
      <c r="AH22" s="69"/>
      <c r="AI22" s="71"/>
      <c r="AJ22" s="56"/>
      <c r="AK22" s="99"/>
      <c r="AL22" s="72"/>
      <c r="AM22" s="73"/>
      <c r="AN22" s="99"/>
      <c r="AO22" s="99"/>
      <c r="AP22" s="99"/>
      <c r="AQ22" s="71"/>
      <c r="AR22" s="71"/>
      <c r="AS22" s="69"/>
      <c r="AT22" s="69"/>
      <c r="AU22" s="69"/>
      <c r="AV22" s="69"/>
      <c r="AW22" s="69"/>
      <c r="AX22" s="69"/>
      <c r="AY22" s="69"/>
      <c r="AZ22" s="69"/>
      <c r="BA22" s="69"/>
      <c r="BB22" s="69"/>
      <c r="BC22" s="69"/>
      <c r="BD22" s="69"/>
      <c r="BE22" s="69"/>
      <c r="BF22" s="69"/>
      <c r="BG22" s="69"/>
      <c r="BH22" s="69"/>
      <c r="BI22" s="69"/>
      <c r="BJ22" s="69"/>
      <c r="BK22" s="69"/>
      <c r="BL22" s="69"/>
      <c r="BM22" s="69"/>
      <c r="BN22" s="69"/>
      <c r="BO22" s="69"/>
      <c r="BP22" s="69"/>
      <c r="BQ22" s="69"/>
      <c r="BR22" s="69"/>
      <c r="BS22" s="69"/>
      <c r="BT22" s="69"/>
      <c r="BU22" s="69"/>
      <c r="BV22" s="69"/>
    </row>
    <row r="23" spans="1:74" ht="19.5" customHeight="1">
      <c r="A23" s="69"/>
      <c r="B23" s="69"/>
      <c r="C23" s="70"/>
      <c r="D23" s="70"/>
      <c r="E23" s="70"/>
      <c r="F23" s="70"/>
      <c r="G23" s="537" t="s">
        <v>216</v>
      </c>
      <c r="H23" s="531"/>
      <c r="I23" s="531"/>
      <c r="J23" s="532"/>
      <c r="K23" s="536" t="s">
        <v>217</v>
      </c>
      <c r="L23" s="531"/>
      <c r="M23" s="531"/>
      <c r="N23" s="532"/>
      <c r="O23" s="536" t="s">
        <v>218</v>
      </c>
      <c r="P23" s="531"/>
      <c r="Q23" s="531"/>
      <c r="R23" s="532"/>
      <c r="S23" s="105" t="s">
        <v>3</v>
      </c>
      <c r="T23" s="69"/>
      <c r="U23" s="69"/>
      <c r="V23" s="69"/>
      <c r="W23" s="69"/>
      <c r="X23" s="69"/>
      <c r="Y23" s="69"/>
      <c r="Z23" s="69"/>
      <c r="AA23" s="71"/>
      <c r="AB23" s="97"/>
      <c r="AC23" s="97"/>
      <c r="AD23" s="97"/>
      <c r="AE23" s="69"/>
      <c r="AF23" s="69"/>
      <c r="AG23" s="69"/>
      <c r="AH23" s="69"/>
      <c r="AI23" s="71"/>
      <c r="AJ23" s="56"/>
      <c r="AK23" s="99"/>
      <c r="AL23" s="72"/>
      <c r="AM23" s="73"/>
      <c r="AN23" s="99"/>
      <c r="AO23" s="99"/>
      <c r="AP23" s="99"/>
      <c r="AQ23" s="71"/>
      <c r="AR23" s="71"/>
      <c r="AS23" s="69"/>
      <c r="AT23" s="69"/>
      <c r="AU23" s="69"/>
      <c r="AV23" s="69"/>
      <c r="AW23" s="69"/>
      <c r="AX23" s="69"/>
      <c r="AY23" s="69"/>
      <c r="AZ23" s="69"/>
      <c r="BA23" s="69"/>
      <c r="BB23" s="69"/>
      <c r="BC23" s="69"/>
      <c r="BD23" s="69"/>
      <c r="BE23" s="69"/>
      <c r="BF23" s="69"/>
      <c r="BG23" s="69"/>
      <c r="BH23" s="69"/>
      <c r="BI23" s="69"/>
      <c r="BJ23" s="69"/>
      <c r="BK23" s="69"/>
      <c r="BL23" s="69"/>
      <c r="BM23" s="69"/>
      <c r="BN23" s="69"/>
      <c r="BO23" s="69"/>
      <c r="BP23" s="69"/>
      <c r="BQ23" s="69"/>
      <c r="BR23" s="69"/>
      <c r="BS23" s="69"/>
      <c r="BT23" s="69"/>
      <c r="BU23" s="69"/>
      <c r="BV23" s="69"/>
    </row>
    <row r="24" spans="1:74" ht="19.5" customHeight="1">
      <c r="A24" s="69"/>
      <c r="B24" s="69"/>
      <c r="C24" s="70"/>
      <c r="D24" s="70"/>
      <c r="E24" s="70"/>
      <c r="F24" s="70"/>
      <c r="G24" s="537" t="s">
        <v>219</v>
      </c>
      <c r="H24" s="531"/>
      <c r="I24" s="531"/>
      <c r="J24" s="532"/>
      <c r="K24" s="538" t="s">
        <v>214</v>
      </c>
      <c r="L24" s="531"/>
      <c r="M24" s="531"/>
      <c r="N24" s="532"/>
      <c r="O24" s="536" t="s">
        <v>220</v>
      </c>
      <c r="P24" s="531"/>
      <c r="Q24" s="531"/>
      <c r="R24" s="532"/>
      <c r="S24" s="105" t="s">
        <v>3</v>
      </c>
      <c r="T24" s="69"/>
      <c r="U24" s="69"/>
      <c r="V24" s="69"/>
      <c r="W24" s="69"/>
      <c r="X24" s="69"/>
      <c r="Y24" s="69"/>
      <c r="Z24" s="69"/>
      <c r="AA24" s="71"/>
      <c r="AB24" s="97"/>
      <c r="AC24" s="97"/>
      <c r="AD24" s="97"/>
      <c r="AE24" s="69"/>
      <c r="AF24" s="69"/>
      <c r="AG24" s="69"/>
      <c r="AH24" s="69"/>
      <c r="AI24" s="71"/>
      <c r="AJ24" s="56"/>
      <c r="AK24" s="99"/>
      <c r="AL24" s="72"/>
      <c r="AM24" s="73"/>
      <c r="AN24" s="99"/>
      <c r="AO24" s="99"/>
      <c r="AP24" s="99"/>
      <c r="AQ24" s="71"/>
      <c r="AR24" s="71"/>
      <c r="AS24" s="69"/>
      <c r="AT24" s="69"/>
      <c r="AU24" s="69"/>
      <c r="AV24" s="69"/>
      <c r="AW24" s="69"/>
      <c r="AX24" s="69"/>
      <c r="AY24" s="69"/>
      <c r="AZ24" s="69"/>
      <c r="BA24" s="69"/>
      <c r="BB24" s="69"/>
      <c r="BC24" s="69"/>
      <c r="BD24" s="69"/>
      <c r="BE24" s="69"/>
      <c r="BF24" s="69"/>
      <c r="BG24" s="69"/>
      <c r="BH24" s="69"/>
      <c r="BI24" s="69"/>
      <c r="BJ24" s="69"/>
      <c r="BK24" s="69"/>
      <c r="BL24" s="69"/>
      <c r="BM24" s="69"/>
      <c r="BN24" s="69"/>
      <c r="BO24" s="69"/>
      <c r="BP24" s="69"/>
      <c r="BQ24" s="69"/>
      <c r="BR24" s="69"/>
      <c r="BS24" s="69"/>
      <c r="BT24" s="69"/>
      <c r="BU24" s="69"/>
      <c r="BV24" s="69"/>
    </row>
    <row r="25" spans="1:74" ht="19.5" customHeight="1">
      <c r="A25" s="69"/>
      <c r="B25" s="69"/>
      <c r="C25" s="70"/>
      <c r="D25" s="70"/>
      <c r="E25" s="70"/>
      <c r="F25" s="70"/>
      <c r="G25" s="537" t="s">
        <v>221</v>
      </c>
      <c r="H25" s="531"/>
      <c r="I25" s="531"/>
      <c r="J25" s="532"/>
      <c r="K25" s="538" t="s">
        <v>222</v>
      </c>
      <c r="L25" s="531"/>
      <c r="M25" s="531"/>
      <c r="N25" s="532"/>
      <c r="O25" s="536" t="s">
        <v>218</v>
      </c>
      <c r="P25" s="531"/>
      <c r="Q25" s="531"/>
      <c r="R25" s="532"/>
      <c r="S25" s="105" t="s">
        <v>3</v>
      </c>
      <c r="T25" s="69"/>
      <c r="U25" s="69"/>
      <c r="V25" s="69"/>
      <c r="W25" s="69"/>
      <c r="X25" s="69"/>
      <c r="Y25" s="69"/>
      <c r="Z25" s="69"/>
      <c r="AA25" s="71"/>
      <c r="AB25" s="97"/>
      <c r="AC25" s="97"/>
      <c r="AD25" s="97"/>
      <c r="AE25" s="69"/>
      <c r="AF25" s="69"/>
      <c r="AG25" s="69"/>
      <c r="AH25" s="69"/>
      <c r="AI25" s="71"/>
      <c r="AJ25" s="56"/>
      <c r="AK25" s="99"/>
      <c r="AL25" s="72"/>
      <c r="AM25" s="73"/>
      <c r="AN25" s="99"/>
      <c r="AO25" s="99"/>
      <c r="AP25" s="99"/>
      <c r="AQ25" s="71"/>
      <c r="AR25" s="71"/>
      <c r="AS25" s="69"/>
      <c r="AT25" s="69"/>
      <c r="AU25" s="69"/>
      <c r="AV25" s="69"/>
      <c r="AW25" s="69"/>
      <c r="AX25" s="69"/>
      <c r="AY25" s="69"/>
      <c r="AZ25" s="69"/>
      <c r="BA25" s="69"/>
      <c r="BB25" s="69"/>
      <c r="BC25" s="69"/>
      <c r="BD25" s="69"/>
      <c r="BE25" s="69"/>
      <c r="BF25" s="69"/>
      <c r="BG25" s="69"/>
      <c r="BH25" s="69"/>
      <c r="BI25" s="69"/>
      <c r="BJ25" s="69"/>
      <c r="BK25" s="69"/>
      <c r="BL25" s="69"/>
      <c r="BM25" s="69"/>
      <c r="BN25" s="69"/>
      <c r="BO25" s="69"/>
      <c r="BP25" s="69"/>
      <c r="BQ25" s="69"/>
      <c r="BR25" s="69"/>
      <c r="BS25" s="69"/>
      <c r="BT25" s="69"/>
      <c r="BU25" s="69"/>
      <c r="BV25" s="69"/>
    </row>
    <row r="26" spans="1:74" ht="19.5" customHeight="1">
      <c r="A26" s="69"/>
      <c r="B26" s="69"/>
      <c r="C26" s="70"/>
      <c r="D26" s="70"/>
      <c r="E26" s="70"/>
      <c r="F26" s="70"/>
      <c r="G26" s="537" t="s">
        <v>223</v>
      </c>
      <c r="H26" s="531"/>
      <c r="I26" s="531"/>
      <c r="J26" s="532"/>
      <c r="K26" s="536" t="s">
        <v>224</v>
      </c>
      <c r="L26" s="531"/>
      <c r="M26" s="531"/>
      <c r="N26" s="532"/>
      <c r="O26" s="536" t="s">
        <v>225</v>
      </c>
      <c r="P26" s="531"/>
      <c r="Q26" s="531"/>
      <c r="R26" s="532"/>
      <c r="S26" s="105" t="s">
        <v>3</v>
      </c>
      <c r="T26" s="69"/>
      <c r="U26" s="69"/>
      <c r="V26" s="69"/>
      <c r="W26" s="69"/>
      <c r="X26" s="69"/>
      <c r="Y26" s="69"/>
      <c r="Z26" s="69"/>
      <c r="AA26" s="71"/>
      <c r="AB26" s="97"/>
      <c r="AC26" s="97"/>
      <c r="AD26" s="97"/>
      <c r="AE26" s="69"/>
      <c r="AF26" s="69"/>
      <c r="AG26" s="69"/>
      <c r="AH26" s="69"/>
      <c r="AI26" s="71"/>
      <c r="AJ26" s="56"/>
      <c r="AK26" s="99"/>
      <c r="AL26" s="72"/>
      <c r="AM26" s="73"/>
      <c r="AN26" s="99"/>
      <c r="AO26" s="99"/>
      <c r="AP26" s="99"/>
      <c r="AQ26" s="71"/>
      <c r="AR26" s="71"/>
      <c r="AS26" s="69"/>
      <c r="AT26" s="69"/>
      <c r="AU26" s="69"/>
      <c r="AV26" s="69"/>
      <c r="AW26" s="69"/>
      <c r="AX26" s="69"/>
      <c r="AY26" s="69"/>
      <c r="AZ26" s="69"/>
      <c r="BA26" s="69"/>
      <c r="BB26" s="69"/>
      <c r="BC26" s="69"/>
      <c r="BD26" s="69"/>
      <c r="BE26" s="69"/>
      <c r="BF26" s="69"/>
      <c r="BG26" s="69"/>
      <c r="BH26" s="69"/>
      <c r="BI26" s="69"/>
      <c r="BJ26" s="69"/>
      <c r="BK26" s="69"/>
      <c r="BL26" s="69"/>
      <c r="BM26" s="69"/>
      <c r="BN26" s="69"/>
      <c r="BO26" s="69"/>
      <c r="BP26" s="69"/>
      <c r="BQ26" s="69"/>
      <c r="BR26" s="69"/>
      <c r="BS26" s="69"/>
      <c r="BT26" s="69"/>
      <c r="BU26" s="69"/>
      <c r="BV26" s="69"/>
    </row>
    <row r="27" spans="1:74" ht="12.75" customHeight="1">
      <c r="A27" s="69"/>
      <c r="B27" s="69"/>
      <c r="C27" s="70"/>
      <c r="D27" s="70"/>
      <c r="E27" s="70"/>
      <c r="F27" s="70"/>
      <c r="G27" s="528"/>
      <c r="H27" s="529"/>
      <c r="I27" s="529"/>
      <c r="J27" s="529"/>
      <c r="K27" s="69"/>
      <c r="L27" s="69"/>
      <c r="M27" s="69"/>
      <c r="N27" s="69"/>
      <c r="O27" s="69"/>
      <c r="P27" s="69"/>
      <c r="Q27" s="69"/>
      <c r="R27" s="69"/>
      <c r="S27" s="69"/>
      <c r="T27" s="69"/>
      <c r="U27" s="69"/>
      <c r="V27" s="69"/>
      <c r="W27" s="69"/>
      <c r="X27" s="69"/>
      <c r="Y27" s="69"/>
      <c r="Z27" s="69"/>
      <c r="AA27" s="71"/>
      <c r="AB27" s="97"/>
      <c r="AC27" s="97"/>
      <c r="AD27" s="97"/>
      <c r="AE27" s="69"/>
      <c r="AF27" s="69"/>
      <c r="AG27" s="69"/>
      <c r="AH27" s="69"/>
      <c r="AI27" s="71"/>
      <c r="AJ27" s="56"/>
      <c r="AK27" s="99"/>
      <c r="AL27" s="72"/>
      <c r="AM27" s="73"/>
      <c r="AN27" s="99"/>
      <c r="AO27" s="99"/>
      <c r="AP27" s="99"/>
      <c r="AQ27" s="71"/>
      <c r="AR27" s="71"/>
      <c r="AS27" s="69"/>
      <c r="AT27" s="69"/>
      <c r="AU27" s="69"/>
      <c r="AV27" s="69"/>
      <c r="AW27" s="69"/>
      <c r="AX27" s="69"/>
      <c r="AY27" s="69"/>
      <c r="AZ27" s="69"/>
      <c r="BA27" s="69"/>
      <c r="BB27" s="69"/>
      <c r="BC27" s="69"/>
      <c r="BD27" s="69"/>
      <c r="BE27" s="69"/>
      <c r="BF27" s="69"/>
      <c r="BG27" s="69"/>
      <c r="BH27" s="69"/>
      <c r="BI27" s="69"/>
      <c r="BJ27" s="69"/>
      <c r="BK27" s="69"/>
      <c r="BL27" s="69"/>
      <c r="BM27" s="69"/>
      <c r="BN27" s="69"/>
      <c r="BO27" s="69"/>
      <c r="BP27" s="69"/>
      <c r="BQ27" s="69"/>
      <c r="BR27" s="69"/>
      <c r="BS27" s="69"/>
      <c r="BT27" s="69"/>
      <c r="BU27" s="69"/>
      <c r="BV27" s="69"/>
    </row>
    <row r="28" spans="1:74" ht="26.25" customHeight="1">
      <c r="A28" s="69"/>
      <c r="B28" s="69"/>
      <c r="C28" s="70"/>
      <c r="D28" s="70"/>
      <c r="E28" s="70"/>
      <c r="F28" s="70"/>
      <c r="G28" s="530" t="s">
        <v>199</v>
      </c>
      <c r="H28" s="531"/>
      <c r="I28" s="531"/>
      <c r="J28" s="532"/>
      <c r="K28" s="530" t="s">
        <v>200</v>
      </c>
      <c r="L28" s="531"/>
      <c r="M28" s="531"/>
      <c r="N28" s="532"/>
      <c r="O28" s="530" t="s">
        <v>201</v>
      </c>
      <c r="P28" s="531"/>
      <c r="Q28" s="531"/>
      <c r="R28" s="532"/>
      <c r="S28" s="102" t="s">
        <v>202</v>
      </c>
      <c r="T28" s="69"/>
      <c r="U28" s="69"/>
      <c r="V28" s="69"/>
      <c r="W28" s="69"/>
      <c r="X28" s="69"/>
      <c r="Y28" s="69"/>
      <c r="Z28" s="69"/>
      <c r="AA28" s="71"/>
      <c r="AB28" s="71"/>
      <c r="AC28" s="71"/>
      <c r="AD28" s="71"/>
      <c r="AE28" s="69"/>
      <c r="AF28" s="69"/>
      <c r="AG28" s="69"/>
      <c r="AH28" s="69"/>
      <c r="AI28" s="71"/>
      <c r="AJ28" s="56"/>
      <c r="AK28" s="99"/>
      <c r="AL28" s="72"/>
      <c r="AM28" s="73"/>
      <c r="AN28" s="99"/>
      <c r="AO28" s="99"/>
      <c r="AP28" s="99"/>
      <c r="AQ28" s="71"/>
      <c r="AR28" s="71"/>
      <c r="AS28" s="69"/>
      <c r="AT28" s="69"/>
      <c r="AU28" s="69"/>
      <c r="AV28" s="69"/>
      <c r="AW28" s="69"/>
      <c r="AX28" s="69"/>
      <c r="AY28" s="69"/>
      <c r="AZ28" s="69"/>
      <c r="BA28" s="69"/>
      <c r="BB28" s="69"/>
      <c r="BC28" s="69"/>
      <c r="BD28" s="69"/>
      <c r="BE28" s="69"/>
      <c r="BF28" s="69"/>
      <c r="BG28" s="69"/>
      <c r="BH28" s="69"/>
      <c r="BI28" s="69"/>
      <c r="BJ28" s="69"/>
      <c r="BK28" s="69"/>
      <c r="BL28" s="69"/>
      <c r="BM28" s="69"/>
      <c r="BN28" s="69"/>
      <c r="BO28" s="69"/>
      <c r="BP28" s="69"/>
      <c r="BQ28" s="69"/>
      <c r="BR28" s="69"/>
      <c r="BS28" s="69"/>
      <c r="BT28" s="69"/>
      <c r="BU28" s="69"/>
      <c r="BV28" s="69"/>
    </row>
    <row r="29" spans="1:74" ht="82.5" customHeight="1">
      <c r="A29" s="69"/>
      <c r="B29" s="69"/>
      <c r="C29" s="70"/>
      <c r="D29" s="70"/>
      <c r="E29" s="70"/>
      <c r="F29" s="70"/>
      <c r="G29" s="533" t="s">
        <v>226</v>
      </c>
      <c r="H29" s="531"/>
      <c r="I29" s="531"/>
      <c r="J29" s="532"/>
      <c r="K29" s="534" t="s">
        <v>227</v>
      </c>
      <c r="L29" s="531"/>
      <c r="M29" s="531"/>
      <c r="N29" s="532"/>
      <c r="O29" s="535" t="s">
        <v>228</v>
      </c>
      <c r="P29" s="531"/>
      <c r="Q29" s="531"/>
      <c r="R29" s="532"/>
      <c r="S29" s="108" t="s">
        <v>229</v>
      </c>
      <c r="T29" s="69"/>
      <c r="U29" s="69"/>
      <c r="V29" s="69"/>
      <c r="W29" s="69"/>
      <c r="X29" s="69"/>
      <c r="Y29" s="69"/>
      <c r="Z29" s="69"/>
      <c r="AA29" s="71"/>
      <c r="AB29" s="71"/>
      <c r="AC29" s="71"/>
      <c r="AD29" s="71"/>
      <c r="AE29" s="69"/>
      <c r="AF29" s="69"/>
      <c r="AG29" s="69"/>
      <c r="AH29" s="69"/>
      <c r="AI29" s="71"/>
      <c r="AJ29" s="56"/>
      <c r="AK29" s="99"/>
      <c r="AL29" s="72"/>
      <c r="AM29" s="73"/>
      <c r="AN29" s="99"/>
      <c r="AO29" s="99"/>
      <c r="AP29" s="99"/>
      <c r="AQ29" s="71"/>
      <c r="AR29" s="71"/>
      <c r="AS29" s="69"/>
      <c r="AT29" s="69"/>
      <c r="AU29" s="69"/>
      <c r="AV29" s="69"/>
      <c r="AW29" s="69"/>
      <c r="AX29" s="69"/>
      <c r="AY29" s="69"/>
      <c r="AZ29" s="69"/>
      <c r="BA29" s="69"/>
      <c r="BB29" s="69"/>
      <c r="BC29" s="69"/>
      <c r="BD29" s="69"/>
      <c r="BE29" s="69"/>
      <c r="BF29" s="69"/>
      <c r="BG29" s="69"/>
      <c r="BH29" s="69"/>
      <c r="BI29" s="69"/>
      <c r="BJ29" s="69"/>
      <c r="BK29" s="69"/>
      <c r="BL29" s="69"/>
      <c r="BM29" s="69"/>
      <c r="BN29" s="69"/>
      <c r="BO29" s="69"/>
      <c r="BP29" s="69"/>
      <c r="BQ29" s="69"/>
      <c r="BR29" s="69"/>
      <c r="BS29" s="69"/>
      <c r="BT29" s="69"/>
      <c r="BU29" s="69"/>
      <c r="BV29" s="69"/>
    </row>
    <row r="30" spans="1:74" ht="82.5" customHeight="1">
      <c r="A30" s="69"/>
      <c r="B30" s="69"/>
      <c r="C30" s="70"/>
      <c r="D30" s="70"/>
      <c r="E30" s="70"/>
      <c r="F30" s="70"/>
      <c r="G30" s="536" t="s">
        <v>230</v>
      </c>
      <c r="H30" s="531"/>
      <c r="I30" s="531"/>
      <c r="J30" s="532"/>
      <c r="K30" s="536" t="s">
        <v>231</v>
      </c>
      <c r="L30" s="531"/>
      <c r="M30" s="531"/>
      <c r="N30" s="532"/>
      <c r="O30" s="535" t="s">
        <v>232</v>
      </c>
      <c r="P30" s="531"/>
      <c r="Q30" s="531"/>
      <c r="R30" s="532"/>
      <c r="S30" s="108" t="s">
        <v>229</v>
      </c>
      <c r="T30" s="69"/>
      <c r="U30" s="69"/>
      <c r="V30" s="69"/>
      <c r="W30" s="69"/>
      <c r="X30" s="69"/>
      <c r="Y30" s="69"/>
      <c r="Z30" s="69"/>
      <c r="AA30" s="71"/>
      <c r="AB30" s="71"/>
      <c r="AC30" s="71"/>
      <c r="AD30" s="71"/>
      <c r="AE30" s="69"/>
      <c r="AF30" s="69"/>
      <c r="AG30" s="69"/>
      <c r="AH30" s="69"/>
      <c r="AI30" s="71"/>
      <c r="AJ30" s="56"/>
      <c r="AK30" s="99"/>
      <c r="AL30" s="72"/>
      <c r="AM30" s="73"/>
      <c r="AN30" s="99"/>
      <c r="AO30" s="99"/>
      <c r="AP30" s="99"/>
      <c r="AQ30" s="71"/>
      <c r="AR30" s="71"/>
      <c r="AS30" s="69"/>
      <c r="AT30" s="69"/>
      <c r="AU30" s="69"/>
      <c r="AV30" s="69"/>
      <c r="AW30" s="69"/>
      <c r="AX30" s="69"/>
      <c r="AY30" s="69"/>
      <c r="AZ30" s="69"/>
      <c r="BA30" s="69"/>
      <c r="BB30" s="69"/>
      <c r="BC30" s="69"/>
      <c r="BD30" s="69"/>
      <c r="BE30" s="69"/>
      <c r="BF30" s="69"/>
      <c r="BG30" s="69"/>
      <c r="BH30" s="69"/>
      <c r="BI30" s="69"/>
      <c r="BJ30" s="69"/>
      <c r="BK30" s="69"/>
      <c r="BL30" s="69"/>
      <c r="BM30" s="69"/>
      <c r="BN30" s="69"/>
      <c r="BO30" s="69"/>
      <c r="BP30" s="69"/>
      <c r="BQ30" s="69"/>
      <c r="BR30" s="69"/>
      <c r="BS30" s="69"/>
      <c r="BT30" s="69"/>
      <c r="BU30" s="69"/>
      <c r="BV30" s="69"/>
    </row>
    <row r="31" spans="1:74" ht="15" customHeight="1">
      <c r="A31" s="69"/>
      <c r="B31" s="69"/>
      <c r="C31" s="70"/>
      <c r="D31" s="70"/>
      <c r="E31" s="70"/>
      <c r="F31" s="70"/>
      <c r="G31" s="538"/>
      <c r="H31" s="531"/>
      <c r="I31" s="531"/>
      <c r="J31" s="532"/>
      <c r="K31" s="538"/>
      <c r="L31" s="531"/>
      <c r="M31" s="531"/>
      <c r="N31" s="532"/>
      <c r="O31" s="538"/>
      <c r="P31" s="531"/>
      <c r="Q31" s="531"/>
      <c r="R31" s="532"/>
      <c r="S31" s="108"/>
      <c r="T31" s="69"/>
      <c r="U31" s="71"/>
      <c r="V31" s="69"/>
      <c r="W31" s="69"/>
      <c r="X31" s="69"/>
      <c r="Y31" s="69"/>
      <c r="Z31" s="69"/>
      <c r="AA31" s="71"/>
      <c r="AB31" s="71"/>
      <c r="AC31" s="71"/>
      <c r="AD31" s="71"/>
      <c r="AE31" s="69"/>
      <c r="AF31" s="69"/>
      <c r="AG31" s="69"/>
      <c r="AH31" s="71"/>
      <c r="AI31" s="71"/>
      <c r="AJ31" s="56"/>
      <c r="AK31" s="99"/>
      <c r="AL31" s="72"/>
      <c r="AM31" s="73"/>
      <c r="AN31" s="99"/>
      <c r="AO31" s="99"/>
      <c r="AP31" s="99"/>
      <c r="AQ31" s="71"/>
      <c r="AR31" s="71"/>
      <c r="AS31" s="69"/>
      <c r="AT31" s="69"/>
      <c r="AU31" s="69"/>
      <c r="AV31" s="69"/>
      <c r="AW31" s="69"/>
      <c r="AX31" s="69"/>
      <c r="AY31" s="69"/>
      <c r="AZ31" s="69"/>
      <c r="BA31" s="69"/>
      <c r="BB31" s="69"/>
      <c r="BC31" s="69"/>
      <c r="BD31" s="69"/>
      <c r="BE31" s="69"/>
      <c r="BF31" s="69"/>
      <c r="BG31" s="69"/>
      <c r="BH31" s="69"/>
      <c r="BI31" s="69"/>
      <c r="BJ31" s="69"/>
      <c r="BK31" s="69"/>
      <c r="BL31" s="69"/>
      <c r="BM31" s="69"/>
      <c r="BN31" s="69"/>
      <c r="BO31" s="69"/>
      <c r="BP31" s="69"/>
      <c r="BQ31" s="69"/>
      <c r="BR31" s="69"/>
      <c r="BS31" s="69"/>
      <c r="BT31" s="69"/>
      <c r="BU31" s="69"/>
      <c r="BV31" s="69"/>
    </row>
    <row r="32" spans="1:74" ht="21.75" customHeight="1">
      <c r="A32" s="69"/>
      <c r="B32" s="69"/>
      <c r="C32" s="70"/>
      <c r="D32" s="70"/>
      <c r="E32" s="70"/>
      <c r="F32" s="104"/>
      <c r="G32" s="530" t="s">
        <v>199</v>
      </c>
      <c r="H32" s="531"/>
      <c r="I32" s="531"/>
      <c r="J32" s="532"/>
      <c r="K32" s="530" t="s">
        <v>200</v>
      </c>
      <c r="L32" s="531"/>
      <c r="M32" s="531"/>
      <c r="N32" s="532"/>
      <c r="O32" s="530" t="s">
        <v>201</v>
      </c>
      <c r="P32" s="531"/>
      <c r="Q32" s="531"/>
      <c r="R32" s="532"/>
      <c r="S32" s="102" t="s">
        <v>202</v>
      </c>
      <c r="T32" s="69"/>
      <c r="U32" s="71"/>
      <c r="V32" s="69"/>
      <c r="W32" s="69"/>
      <c r="X32" s="69"/>
      <c r="Y32" s="69"/>
      <c r="Z32" s="69"/>
      <c r="AA32" s="71"/>
      <c r="AB32" s="71"/>
      <c r="AC32" s="71"/>
      <c r="AD32" s="71"/>
      <c r="AE32" s="69"/>
      <c r="AF32" s="69"/>
      <c r="AG32" s="69"/>
      <c r="AH32" s="71"/>
      <c r="AI32" s="71"/>
      <c r="AJ32" s="56"/>
      <c r="AK32" s="99"/>
      <c r="AL32" s="72"/>
      <c r="AM32" s="73"/>
      <c r="AN32" s="99"/>
      <c r="AO32" s="99"/>
      <c r="AP32" s="99"/>
      <c r="AQ32" s="71"/>
      <c r="AR32" s="71"/>
      <c r="AS32" s="69"/>
      <c r="AT32" s="69"/>
      <c r="AU32" s="69"/>
      <c r="AV32" s="69"/>
      <c r="AW32" s="69"/>
      <c r="AX32" s="69"/>
      <c r="AY32" s="69"/>
      <c r="AZ32" s="69"/>
      <c r="BA32" s="69"/>
      <c r="BB32" s="69"/>
      <c r="BC32" s="69"/>
      <c r="BD32" s="69"/>
      <c r="BE32" s="69"/>
      <c r="BF32" s="69"/>
      <c r="BG32" s="69"/>
      <c r="BH32" s="69"/>
      <c r="BI32" s="69"/>
      <c r="BJ32" s="69"/>
      <c r="BK32" s="69"/>
      <c r="BL32" s="69"/>
      <c r="BM32" s="69"/>
      <c r="BN32" s="69"/>
      <c r="BO32" s="69"/>
      <c r="BP32" s="69"/>
      <c r="BQ32" s="69"/>
      <c r="BR32" s="69"/>
      <c r="BS32" s="69"/>
      <c r="BT32" s="69"/>
      <c r="BU32" s="69"/>
      <c r="BV32" s="69"/>
    </row>
    <row r="33" spans="1:74" ht="162.75" customHeight="1">
      <c r="A33" s="69"/>
      <c r="B33" s="69"/>
      <c r="C33" s="70"/>
      <c r="D33" s="70"/>
      <c r="E33" s="70"/>
      <c r="F33" s="104"/>
      <c r="G33" s="537"/>
      <c r="H33" s="531"/>
      <c r="I33" s="531"/>
      <c r="J33" s="532"/>
      <c r="K33" s="537"/>
      <c r="L33" s="531"/>
      <c r="M33" s="531"/>
      <c r="N33" s="532"/>
      <c r="O33" s="537"/>
      <c r="P33" s="531"/>
      <c r="Q33" s="531"/>
      <c r="R33" s="532"/>
      <c r="S33" s="109"/>
      <c r="T33" s="69"/>
      <c r="U33" s="71"/>
      <c r="V33" s="69"/>
      <c r="W33" s="69"/>
      <c r="X33" s="69"/>
      <c r="Y33" s="69"/>
      <c r="Z33" s="69"/>
      <c r="AA33" s="71"/>
      <c r="AB33" s="71"/>
      <c r="AC33" s="71"/>
      <c r="AD33" s="71"/>
      <c r="AE33" s="69"/>
      <c r="AF33" s="69"/>
      <c r="AG33" s="69"/>
      <c r="AH33" s="71"/>
      <c r="AI33" s="71"/>
      <c r="AJ33" s="56"/>
      <c r="AK33" s="99"/>
      <c r="AL33" s="72"/>
      <c r="AM33" s="73"/>
      <c r="AN33" s="99"/>
      <c r="AO33" s="99"/>
      <c r="AP33" s="99"/>
      <c r="AQ33" s="71"/>
      <c r="AR33" s="71"/>
      <c r="AS33" s="69"/>
      <c r="AT33" s="69"/>
      <c r="AU33" s="69"/>
      <c r="AV33" s="69"/>
      <c r="AW33" s="69"/>
      <c r="AX33" s="69"/>
      <c r="AY33" s="69"/>
      <c r="AZ33" s="69"/>
      <c r="BA33" s="69"/>
      <c r="BB33" s="69"/>
      <c r="BC33" s="69"/>
      <c r="BD33" s="69"/>
      <c r="BE33" s="69"/>
      <c r="BF33" s="69"/>
      <c r="BG33" s="69"/>
      <c r="BH33" s="69"/>
      <c r="BI33" s="69"/>
      <c r="BJ33" s="69"/>
      <c r="BK33" s="69"/>
      <c r="BL33" s="69"/>
      <c r="BM33" s="69"/>
      <c r="BN33" s="69"/>
      <c r="BO33" s="69"/>
      <c r="BP33" s="69"/>
      <c r="BQ33" s="69"/>
      <c r="BR33" s="69"/>
      <c r="BS33" s="69"/>
      <c r="BT33" s="69"/>
      <c r="BU33" s="69"/>
      <c r="BV33" s="69"/>
    </row>
    <row r="34" spans="1:74" ht="60.75" customHeight="1">
      <c r="A34" s="69"/>
      <c r="B34" s="69"/>
      <c r="C34" s="70"/>
      <c r="D34" s="70"/>
      <c r="E34" s="70"/>
      <c r="F34" s="70"/>
      <c r="G34" s="533"/>
      <c r="H34" s="531"/>
      <c r="I34" s="531"/>
      <c r="J34" s="532"/>
      <c r="K34" s="536"/>
      <c r="L34" s="531"/>
      <c r="M34" s="531"/>
      <c r="N34" s="532"/>
      <c r="O34" s="533"/>
      <c r="P34" s="531"/>
      <c r="Q34" s="531"/>
      <c r="R34" s="532"/>
      <c r="S34" s="108"/>
      <c r="T34" s="69"/>
      <c r="U34" s="71"/>
      <c r="V34" s="69"/>
      <c r="W34" s="69"/>
      <c r="X34" s="69"/>
      <c r="Y34" s="69"/>
      <c r="Z34" s="69"/>
      <c r="AA34" s="71"/>
      <c r="AB34" s="71"/>
      <c r="AC34" s="71"/>
      <c r="AD34" s="71"/>
      <c r="AE34" s="69"/>
      <c r="AF34" s="69"/>
      <c r="AG34" s="69"/>
      <c r="AH34" s="71"/>
      <c r="AI34" s="71"/>
      <c r="AJ34" s="56"/>
      <c r="AK34" s="99"/>
      <c r="AL34" s="72"/>
      <c r="AM34" s="73"/>
      <c r="AN34" s="99"/>
      <c r="AO34" s="99"/>
      <c r="AP34" s="99"/>
      <c r="AQ34" s="71"/>
      <c r="AR34" s="71"/>
      <c r="AS34" s="69"/>
      <c r="AT34" s="69"/>
      <c r="AU34" s="69"/>
      <c r="AV34" s="69"/>
      <c r="AW34" s="69"/>
      <c r="AX34" s="69"/>
      <c r="AY34" s="69"/>
      <c r="AZ34" s="69"/>
      <c r="BA34" s="69"/>
      <c r="BB34" s="69"/>
      <c r="BC34" s="69"/>
      <c r="BD34" s="69"/>
      <c r="BE34" s="69"/>
      <c r="BF34" s="69"/>
      <c r="BG34" s="69"/>
      <c r="BH34" s="69"/>
      <c r="BI34" s="69"/>
      <c r="BJ34" s="69"/>
      <c r="BK34" s="69"/>
      <c r="BL34" s="69"/>
      <c r="BM34" s="69"/>
      <c r="BN34" s="69"/>
      <c r="BO34" s="69"/>
      <c r="BP34" s="69"/>
      <c r="BQ34" s="69"/>
      <c r="BR34" s="69"/>
      <c r="BS34" s="69"/>
      <c r="BT34" s="69"/>
      <c r="BU34" s="69"/>
      <c r="BV34" s="69"/>
    </row>
    <row r="35" spans="1:74" ht="15" customHeight="1">
      <c r="A35" s="69"/>
      <c r="B35" s="69"/>
      <c r="C35" s="70"/>
      <c r="D35" s="70"/>
      <c r="E35" s="70"/>
      <c r="F35" s="70"/>
      <c r="G35" s="533"/>
      <c r="H35" s="531"/>
      <c r="I35" s="531"/>
      <c r="J35" s="532"/>
      <c r="K35" s="536"/>
      <c r="L35" s="531"/>
      <c r="M35" s="531"/>
      <c r="N35" s="532"/>
      <c r="O35" s="533"/>
      <c r="P35" s="531"/>
      <c r="Q35" s="531"/>
      <c r="R35" s="532"/>
      <c r="S35" s="108"/>
      <c r="T35" s="69"/>
      <c r="U35" s="71"/>
      <c r="V35" s="69"/>
      <c r="W35" s="69"/>
      <c r="X35" s="69"/>
      <c r="Y35" s="69"/>
      <c r="Z35" s="69"/>
      <c r="AA35" s="71"/>
      <c r="AB35" s="71"/>
      <c r="AC35" s="71"/>
      <c r="AD35" s="71"/>
      <c r="AE35" s="69"/>
      <c r="AF35" s="69"/>
      <c r="AG35" s="69"/>
      <c r="AH35" s="71"/>
      <c r="AI35" s="71"/>
      <c r="AJ35" s="56"/>
      <c r="AK35" s="99"/>
      <c r="AL35" s="72"/>
      <c r="AM35" s="73"/>
      <c r="AN35" s="99"/>
      <c r="AO35" s="99"/>
      <c r="AP35" s="99"/>
      <c r="AQ35" s="71"/>
      <c r="AR35" s="71"/>
      <c r="AS35" s="69"/>
      <c r="AT35" s="69"/>
      <c r="AU35" s="69"/>
      <c r="AV35" s="69"/>
      <c r="AW35" s="69"/>
      <c r="AX35" s="69"/>
      <c r="AY35" s="69"/>
      <c r="AZ35" s="69"/>
      <c r="BA35" s="69"/>
      <c r="BB35" s="69"/>
      <c r="BC35" s="69"/>
      <c r="BD35" s="69"/>
      <c r="BE35" s="69"/>
      <c r="BF35" s="69"/>
      <c r="BG35" s="69"/>
      <c r="BH35" s="69"/>
      <c r="BI35" s="69"/>
      <c r="BJ35" s="69"/>
      <c r="BK35" s="69"/>
      <c r="BL35" s="69"/>
      <c r="BM35" s="69"/>
      <c r="BN35" s="69"/>
      <c r="BO35" s="69"/>
      <c r="BP35" s="69"/>
      <c r="BQ35" s="69"/>
      <c r="BR35" s="69"/>
      <c r="BS35" s="69"/>
      <c r="BT35" s="69"/>
      <c r="BU35" s="69"/>
      <c r="BV35" s="69"/>
    </row>
    <row r="36" spans="1:74" ht="15" customHeight="1">
      <c r="A36" s="69"/>
      <c r="B36" s="69"/>
      <c r="C36" s="70"/>
      <c r="D36" s="70"/>
      <c r="E36" s="70"/>
      <c r="F36" s="70"/>
      <c r="G36" s="538"/>
      <c r="H36" s="531"/>
      <c r="I36" s="531"/>
      <c r="J36" s="532"/>
      <c r="K36" s="538"/>
      <c r="L36" s="531"/>
      <c r="M36" s="531"/>
      <c r="N36" s="532"/>
      <c r="O36" s="538"/>
      <c r="P36" s="531"/>
      <c r="Q36" s="531"/>
      <c r="R36" s="532"/>
      <c r="S36" s="108"/>
      <c r="T36" s="69"/>
      <c r="U36" s="71"/>
      <c r="V36" s="69"/>
      <c r="W36" s="69"/>
      <c r="X36" s="69"/>
      <c r="Y36" s="69"/>
      <c r="Z36" s="69"/>
      <c r="AA36" s="71"/>
      <c r="AB36" s="71"/>
      <c r="AC36" s="71"/>
      <c r="AD36" s="71"/>
      <c r="AE36" s="69"/>
      <c r="AF36" s="69"/>
      <c r="AG36" s="69"/>
      <c r="AH36" s="71"/>
      <c r="AI36" s="71"/>
      <c r="AJ36" s="69"/>
      <c r="AK36" s="69"/>
      <c r="AL36" s="72"/>
      <c r="AM36" s="73"/>
      <c r="AN36" s="73"/>
      <c r="AO36" s="69"/>
      <c r="AP36" s="69"/>
      <c r="AQ36" s="71"/>
      <c r="AR36" s="71"/>
      <c r="AS36" s="69"/>
      <c r="AT36" s="69"/>
      <c r="AU36" s="69"/>
      <c r="AV36" s="69"/>
      <c r="AW36" s="69"/>
      <c r="AX36" s="69"/>
      <c r="AY36" s="69"/>
      <c r="AZ36" s="69"/>
      <c r="BA36" s="69"/>
      <c r="BB36" s="69"/>
      <c r="BC36" s="69"/>
      <c r="BD36" s="69"/>
      <c r="BE36" s="69"/>
      <c r="BF36" s="69"/>
      <c r="BG36" s="69"/>
      <c r="BH36" s="69"/>
      <c r="BI36" s="69"/>
      <c r="BJ36" s="69"/>
      <c r="BK36" s="69"/>
      <c r="BL36" s="69"/>
      <c r="BM36" s="69"/>
      <c r="BN36" s="69"/>
      <c r="BO36" s="69"/>
      <c r="BP36" s="69"/>
      <c r="BQ36" s="69"/>
      <c r="BR36" s="69"/>
      <c r="BS36" s="69"/>
      <c r="BT36" s="69"/>
      <c r="BU36" s="69"/>
      <c r="BV36" s="69"/>
    </row>
    <row r="37" spans="1:74" ht="21.75" customHeight="1">
      <c r="A37" s="69"/>
      <c r="B37" s="69"/>
      <c r="C37" s="70"/>
      <c r="D37" s="70"/>
      <c r="E37" s="70"/>
      <c r="F37" s="70"/>
      <c r="G37" s="70"/>
      <c r="H37" s="69"/>
      <c r="I37" s="69"/>
      <c r="J37" s="69"/>
      <c r="K37" s="69"/>
      <c r="L37" s="69"/>
      <c r="M37" s="69"/>
      <c r="N37" s="69"/>
      <c r="O37" s="69"/>
      <c r="P37" s="69"/>
      <c r="Q37" s="69"/>
      <c r="R37" s="69"/>
      <c r="S37" s="69"/>
      <c r="T37" s="69"/>
      <c r="U37" s="71"/>
      <c r="V37" s="69"/>
      <c r="W37" s="69"/>
      <c r="X37" s="69"/>
      <c r="Y37" s="69"/>
      <c r="Z37" s="69"/>
      <c r="AA37" s="71"/>
      <c r="AB37" s="71"/>
      <c r="AC37" s="71"/>
      <c r="AD37" s="71"/>
      <c r="AE37" s="69"/>
      <c r="AF37" s="69"/>
      <c r="AG37" s="69"/>
      <c r="AH37" s="69"/>
      <c r="AI37" s="69"/>
      <c r="AJ37" s="69"/>
      <c r="AK37" s="69"/>
      <c r="AL37" s="72"/>
      <c r="AM37" s="73"/>
      <c r="AN37" s="73"/>
      <c r="AO37" s="69"/>
      <c r="AP37" s="69"/>
      <c r="AQ37" s="69"/>
      <c r="AR37" s="69"/>
      <c r="AS37" s="69"/>
      <c r="AT37" s="69"/>
      <c r="AU37" s="69"/>
      <c r="AV37" s="69"/>
      <c r="AW37" s="69"/>
      <c r="AX37" s="69"/>
      <c r="AY37" s="69"/>
      <c r="AZ37" s="69"/>
      <c r="BA37" s="69"/>
      <c r="BB37" s="69"/>
      <c r="BC37" s="69"/>
      <c r="BD37" s="69"/>
      <c r="BE37" s="69"/>
      <c r="BF37" s="69"/>
      <c r="BG37" s="69"/>
      <c r="BH37" s="69"/>
      <c r="BI37" s="69"/>
      <c r="BJ37" s="69"/>
      <c r="BK37" s="69"/>
      <c r="BL37" s="69"/>
      <c r="BM37" s="69"/>
      <c r="BN37" s="69"/>
      <c r="BO37" s="69"/>
      <c r="BP37" s="69"/>
      <c r="BQ37" s="69"/>
      <c r="BR37" s="69"/>
      <c r="BS37" s="69"/>
      <c r="BT37" s="69"/>
      <c r="BU37" s="69"/>
      <c r="BV37" s="69"/>
    </row>
    <row r="38" spans="1:74" ht="36" customHeight="1">
      <c r="A38" s="69"/>
      <c r="B38" s="69"/>
      <c r="C38" s="70"/>
      <c r="D38" s="70"/>
      <c r="E38" s="70"/>
      <c r="F38" s="70"/>
      <c r="G38" s="70"/>
      <c r="H38" s="69"/>
      <c r="I38" s="69"/>
      <c r="J38" s="69"/>
      <c r="K38" s="69"/>
      <c r="L38" s="69"/>
      <c r="M38" s="69"/>
      <c r="N38" s="69"/>
      <c r="O38" s="69"/>
      <c r="P38" s="69"/>
      <c r="Q38" s="69"/>
      <c r="R38" s="69"/>
      <c r="S38" s="69"/>
      <c r="T38" s="69"/>
      <c r="U38" s="71"/>
      <c r="V38" s="69"/>
      <c r="W38" s="69"/>
      <c r="X38" s="69"/>
      <c r="Y38" s="69"/>
      <c r="Z38" s="69"/>
      <c r="AA38" s="71"/>
      <c r="AB38" s="71"/>
      <c r="AC38" s="71"/>
      <c r="AD38" s="71"/>
      <c r="AE38" s="69"/>
      <c r="AF38" s="69"/>
      <c r="AG38" s="69"/>
      <c r="AH38" s="69"/>
      <c r="AI38" s="69"/>
      <c r="AJ38" s="69"/>
      <c r="AK38" s="69"/>
      <c r="AL38" s="72"/>
      <c r="AM38" s="73"/>
      <c r="AN38" s="73"/>
      <c r="AO38" s="69"/>
      <c r="AP38" s="69"/>
      <c r="AQ38" s="69"/>
      <c r="AR38" s="69"/>
      <c r="AS38" s="69"/>
      <c r="AT38" s="69"/>
      <c r="AU38" s="69"/>
      <c r="AV38" s="69"/>
      <c r="AW38" s="69"/>
      <c r="AX38" s="69"/>
      <c r="AY38" s="69"/>
      <c r="AZ38" s="69"/>
      <c r="BA38" s="69"/>
      <c r="BB38" s="69"/>
      <c r="BC38" s="69"/>
      <c r="BD38" s="69"/>
      <c r="BE38" s="69"/>
      <c r="BF38" s="69"/>
      <c r="BG38" s="69"/>
      <c r="BH38" s="69"/>
      <c r="BI38" s="69"/>
      <c r="BJ38" s="69"/>
      <c r="BK38" s="69"/>
      <c r="BL38" s="69"/>
      <c r="BM38" s="69"/>
      <c r="BN38" s="69"/>
      <c r="BO38" s="69"/>
      <c r="BP38" s="69"/>
      <c r="BQ38" s="69"/>
      <c r="BR38" s="69"/>
      <c r="BS38" s="69"/>
      <c r="BT38" s="69"/>
      <c r="BU38" s="69"/>
      <c r="BV38" s="69"/>
    </row>
    <row r="39" spans="1:74" ht="24" hidden="1" customHeight="1">
      <c r="A39" s="69"/>
      <c r="B39" s="69"/>
      <c r="C39" s="70"/>
      <c r="D39" s="70"/>
      <c r="E39" s="70"/>
      <c r="F39" s="70"/>
      <c r="G39" s="70"/>
      <c r="H39" s="69"/>
      <c r="I39" s="69"/>
      <c r="J39" s="69"/>
      <c r="K39" s="69"/>
      <c r="L39" s="69"/>
      <c r="M39" s="69"/>
      <c r="N39" s="69"/>
      <c r="O39" s="69"/>
      <c r="P39" s="69"/>
      <c r="Q39" s="69"/>
      <c r="R39" s="69"/>
      <c r="S39" s="69"/>
      <c r="T39" s="69"/>
      <c r="U39" s="71"/>
      <c r="V39" s="69"/>
      <c r="W39" s="69"/>
      <c r="X39" s="69"/>
      <c r="Y39" s="69"/>
      <c r="Z39" s="69"/>
      <c r="AA39" s="71"/>
      <c r="AB39" s="71"/>
      <c r="AC39" s="71"/>
      <c r="AD39" s="71"/>
      <c r="AE39" s="69"/>
      <c r="AF39" s="69"/>
      <c r="AG39" s="69"/>
      <c r="AH39" s="69"/>
      <c r="AI39" s="69"/>
      <c r="AJ39" s="69"/>
      <c r="AK39" s="69"/>
      <c r="AL39" s="72"/>
      <c r="AM39" s="73"/>
      <c r="AN39" s="73"/>
      <c r="AO39" s="69"/>
      <c r="AP39" s="69"/>
      <c r="AQ39" s="69"/>
      <c r="AR39" s="69"/>
      <c r="AS39" s="69"/>
      <c r="AT39" s="69"/>
      <c r="AU39" s="69"/>
      <c r="AV39" s="69"/>
      <c r="AW39" s="69"/>
      <c r="AX39" s="69"/>
      <c r="AY39" s="69"/>
      <c r="AZ39" s="69"/>
      <c r="BA39" s="69"/>
      <c r="BB39" s="69"/>
      <c r="BC39" s="69"/>
      <c r="BD39" s="69"/>
      <c r="BE39" s="69"/>
      <c r="BF39" s="69"/>
      <c r="BG39" s="69"/>
      <c r="BH39" s="69"/>
      <c r="BI39" s="69"/>
      <c r="BJ39" s="69"/>
      <c r="BK39" s="69"/>
      <c r="BL39" s="69"/>
      <c r="BM39" s="69"/>
      <c r="BN39" s="69"/>
      <c r="BO39" s="69"/>
      <c r="BP39" s="69"/>
      <c r="BQ39" s="69"/>
      <c r="BR39" s="69"/>
      <c r="BS39" s="69"/>
      <c r="BT39" s="69"/>
      <c r="BU39" s="69"/>
      <c r="BV39" s="69"/>
    </row>
    <row r="40" spans="1:74" ht="15" hidden="1" customHeight="1">
      <c r="A40" s="69"/>
      <c r="B40" s="69"/>
      <c r="C40" s="70"/>
      <c r="D40" s="70"/>
      <c r="E40" s="70"/>
      <c r="F40" s="70"/>
      <c r="G40" s="70"/>
      <c r="H40" s="69"/>
      <c r="I40" s="69"/>
      <c r="J40" s="69"/>
      <c r="K40" s="69"/>
      <c r="L40" s="69"/>
      <c r="M40" s="69"/>
      <c r="N40" s="69"/>
      <c r="O40" s="69"/>
      <c r="P40" s="69"/>
      <c r="Q40" s="69"/>
      <c r="R40" s="69"/>
      <c r="S40" s="69"/>
      <c r="T40" s="69"/>
      <c r="U40" s="71"/>
      <c r="V40" s="69"/>
      <c r="W40" s="69"/>
      <c r="X40" s="69"/>
      <c r="Y40" s="69"/>
      <c r="Z40" s="69"/>
      <c r="AA40" s="71"/>
      <c r="AB40" s="71"/>
      <c r="AC40" s="71"/>
      <c r="AD40" s="71"/>
      <c r="AE40" s="69"/>
      <c r="AF40" s="69"/>
      <c r="AG40" s="69"/>
      <c r="AH40" s="69"/>
      <c r="AI40" s="69"/>
      <c r="AJ40" s="69"/>
      <c r="AK40" s="69"/>
      <c r="AL40" s="72"/>
      <c r="AM40" s="73"/>
      <c r="AN40" s="73"/>
      <c r="AO40" s="69"/>
      <c r="AP40" s="69"/>
      <c r="AQ40" s="69"/>
      <c r="AR40" s="69"/>
      <c r="AS40" s="69"/>
      <c r="AT40" s="69"/>
      <c r="AU40" s="69"/>
      <c r="AV40" s="69"/>
      <c r="AW40" s="69"/>
      <c r="AX40" s="69"/>
      <c r="AY40" s="69"/>
      <c r="AZ40" s="69"/>
      <c r="BA40" s="69"/>
      <c r="BB40" s="69"/>
      <c r="BC40" s="69"/>
      <c r="BD40" s="69"/>
      <c r="BE40" s="69"/>
      <c r="BF40" s="69"/>
      <c r="BG40" s="69"/>
      <c r="BH40" s="69"/>
      <c r="BI40" s="69"/>
      <c r="BJ40" s="69"/>
      <c r="BK40" s="69"/>
      <c r="BL40" s="69"/>
      <c r="BM40" s="69"/>
      <c r="BN40" s="69"/>
      <c r="BO40" s="69"/>
      <c r="BP40" s="69"/>
      <c r="BQ40" s="69"/>
      <c r="BR40" s="69"/>
      <c r="BS40" s="69"/>
      <c r="BT40" s="69"/>
      <c r="BU40" s="69"/>
      <c r="BV40" s="69"/>
    </row>
    <row r="41" spans="1:74" ht="12" customHeight="1">
      <c r="A41" s="69"/>
      <c r="B41" s="69"/>
      <c r="C41" s="70"/>
      <c r="D41" s="70"/>
      <c r="E41" s="70"/>
      <c r="F41" s="70"/>
      <c r="G41" s="70"/>
      <c r="H41" s="69"/>
      <c r="I41" s="69"/>
      <c r="J41" s="69"/>
      <c r="K41" s="69"/>
      <c r="L41" s="69"/>
      <c r="M41" s="69"/>
      <c r="N41" s="69"/>
      <c r="O41" s="69"/>
      <c r="P41" s="69"/>
      <c r="Q41" s="69"/>
      <c r="R41" s="69"/>
      <c r="S41" s="69"/>
      <c r="T41" s="69"/>
      <c r="U41" s="71"/>
      <c r="V41" s="69"/>
      <c r="W41" s="69"/>
      <c r="X41" s="69"/>
      <c r="Y41" s="69"/>
      <c r="Z41" s="69"/>
      <c r="AA41" s="71"/>
      <c r="AB41" s="71"/>
      <c r="AC41" s="71"/>
      <c r="AD41" s="71"/>
      <c r="AE41" s="69"/>
      <c r="AF41" s="69"/>
      <c r="AG41" s="69"/>
      <c r="AH41" s="69"/>
      <c r="AI41" s="69"/>
      <c r="AJ41" s="69"/>
      <c r="AK41" s="69"/>
      <c r="AL41" s="72"/>
      <c r="AM41" s="73"/>
      <c r="AN41" s="73"/>
      <c r="AO41" s="69"/>
      <c r="AP41" s="69"/>
      <c r="AQ41" s="69"/>
      <c r="AR41" s="69"/>
      <c r="AS41" s="69"/>
      <c r="AT41" s="69"/>
      <c r="AU41" s="69"/>
      <c r="AV41" s="69"/>
      <c r="AW41" s="69"/>
      <c r="AX41" s="69"/>
      <c r="AY41" s="69"/>
      <c r="AZ41" s="69"/>
      <c r="BA41" s="69"/>
      <c r="BB41" s="69"/>
      <c r="BC41" s="69"/>
      <c r="BD41" s="69"/>
      <c r="BE41" s="69"/>
      <c r="BF41" s="69"/>
      <c r="BG41" s="69"/>
      <c r="BH41" s="69"/>
      <c r="BI41" s="69"/>
      <c r="BJ41" s="69"/>
      <c r="BK41" s="69"/>
      <c r="BL41" s="69"/>
      <c r="BM41" s="69"/>
      <c r="BN41" s="69"/>
      <c r="BO41" s="69"/>
      <c r="BP41" s="69"/>
      <c r="BQ41" s="69"/>
      <c r="BR41" s="69"/>
      <c r="BS41" s="69"/>
      <c r="BT41" s="69"/>
      <c r="BU41" s="69"/>
      <c r="BV41" s="69"/>
    </row>
    <row r="42" spans="1:74" ht="15" hidden="1" customHeight="1">
      <c r="A42" s="69"/>
      <c r="B42" s="69"/>
      <c r="C42" s="70"/>
      <c r="D42" s="70"/>
      <c r="E42" s="70"/>
      <c r="F42" s="70"/>
      <c r="G42" s="70"/>
      <c r="H42" s="69"/>
      <c r="I42" s="69"/>
      <c r="J42" s="69"/>
      <c r="K42" s="69"/>
      <c r="L42" s="69"/>
      <c r="M42" s="69"/>
      <c r="N42" s="69"/>
      <c r="O42" s="69"/>
      <c r="P42" s="69"/>
      <c r="Q42" s="69"/>
      <c r="R42" s="69"/>
      <c r="S42" s="69"/>
      <c r="T42" s="69"/>
      <c r="U42" s="71"/>
      <c r="V42" s="69"/>
      <c r="W42" s="69"/>
      <c r="X42" s="69"/>
      <c r="Y42" s="69"/>
      <c r="Z42" s="69"/>
      <c r="AA42" s="71"/>
      <c r="AB42" s="71"/>
      <c r="AC42" s="71"/>
      <c r="AD42" s="71"/>
      <c r="AE42" s="69"/>
      <c r="AF42" s="69"/>
      <c r="AG42" s="69"/>
      <c r="AH42" s="69"/>
      <c r="AI42" s="69"/>
      <c r="AJ42" s="69"/>
      <c r="AK42" s="69"/>
      <c r="AL42" s="72"/>
      <c r="AM42" s="73"/>
      <c r="AN42" s="73"/>
      <c r="AO42" s="69"/>
      <c r="AP42" s="69"/>
      <c r="AQ42" s="69"/>
      <c r="AR42" s="69"/>
      <c r="AS42" s="69"/>
      <c r="AT42" s="69"/>
      <c r="AU42" s="69"/>
      <c r="AV42" s="69"/>
      <c r="AW42" s="69"/>
      <c r="AX42" s="69"/>
      <c r="AY42" s="69"/>
      <c r="AZ42" s="69"/>
      <c r="BA42" s="69"/>
      <c r="BB42" s="69"/>
      <c r="BC42" s="69"/>
      <c r="BD42" s="69"/>
      <c r="BE42" s="69"/>
      <c r="BF42" s="69"/>
      <c r="BG42" s="69"/>
      <c r="BH42" s="69"/>
      <c r="BI42" s="69"/>
      <c r="BJ42" s="69"/>
      <c r="BK42" s="69"/>
      <c r="BL42" s="69"/>
      <c r="BM42" s="69"/>
      <c r="BN42" s="69"/>
      <c r="BO42" s="69"/>
      <c r="BP42" s="69"/>
      <c r="BQ42" s="69"/>
      <c r="BR42" s="69"/>
      <c r="BS42" s="69"/>
      <c r="BT42" s="69"/>
      <c r="BU42" s="69"/>
      <c r="BV42" s="69"/>
    </row>
    <row r="43" spans="1:74" ht="15" hidden="1" customHeight="1">
      <c r="A43" s="69"/>
      <c r="B43" s="69"/>
      <c r="C43" s="70"/>
      <c r="D43" s="70"/>
      <c r="E43" s="70"/>
      <c r="F43" s="70"/>
      <c r="G43" s="70"/>
      <c r="H43" s="69"/>
      <c r="I43" s="69"/>
      <c r="J43" s="69"/>
      <c r="K43" s="69"/>
      <c r="L43" s="69"/>
      <c r="M43" s="69"/>
      <c r="N43" s="69"/>
      <c r="O43" s="69"/>
      <c r="P43" s="69"/>
      <c r="Q43" s="69"/>
      <c r="R43" s="69"/>
      <c r="S43" s="69"/>
      <c r="T43" s="69"/>
      <c r="U43" s="71"/>
      <c r="V43" s="69"/>
      <c r="W43" s="69"/>
      <c r="X43" s="69"/>
      <c r="Y43" s="69"/>
      <c r="Z43" s="69"/>
      <c r="AA43" s="71"/>
      <c r="AB43" s="71"/>
      <c r="AC43" s="71"/>
      <c r="AD43" s="71"/>
      <c r="AE43" s="69"/>
      <c r="AF43" s="69"/>
      <c r="AG43" s="69"/>
      <c r="AH43" s="69"/>
      <c r="AI43" s="69"/>
      <c r="AJ43" s="69"/>
      <c r="AK43" s="69"/>
      <c r="AL43" s="72"/>
      <c r="AM43" s="73"/>
      <c r="AN43" s="73"/>
      <c r="AO43" s="69"/>
      <c r="AP43" s="69"/>
      <c r="AQ43" s="69"/>
      <c r="AR43" s="69"/>
      <c r="AS43" s="69"/>
      <c r="AT43" s="69"/>
      <c r="AU43" s="69"/>
      <c r="AV43" s="69"/>
      <c r="AW43" s="69"/>
      <c r="AX43" s="69"/>
      <c r="AY43" s="69"/>
      <c r="AZ43" s="69"/>
      <c r="BA43" s="69"/>
      <c r="BB43" s="69"/>
      <c r="BC43" s="69"/>
      <c r="BD43" s="69"/>
      <c r="BE43" s="69"/>
      <c r="BF43" s="69"/>
      <c r="BG43" s="69"/>
      <c r="BH43" s="69"/>
      <c r="BI43" s="69"/>
      <c r="BJ43" s="69"/>
      <c r="BK43" s="69"/>
      <c r="BL43" s="69"/>
      <c r="BM43" s="69"/>
      <c r="BN43" s="69"/>
      <c r="BO43" s="69"/>
      <c r="BP43" s="69"/>
      <c r="BQ43" s="69"/>
      <c r="BR43" s="69"/>
      <c r="BS43" s="69"/>
      <c r="BT43" s="69"/>
      <c r="BU43" s="69"/>
      <c r="BV43" s="69"/>
    </row>
    <row r="44" spans="1:74" ht="15" hidden="1" customHeight="1">
      <c r="A44" s="69"/>
      <c r="B44" s="69"/>
      <c r="C44" s="70"/>
      <c r="D44" s="70"/>
      <c r="E44" s="70"/>
      <c r="F44" s="70"/>
      <c r="G44" s="70"/>
      <c r="H44" s="69"/>
      <c r="I44" s="69"/>
      <c r="J44" s="69"/>
      <c r="K44" s="69"/>
      <c r="L44" s="69"/>
      <c r="M44" s="69"/>
      <c r="N44" s="69"/>
      <c r="O44" s="69"/>
      <c r="P44" s="69"/>
      <c r="Q44" s="69"/>
      <c r="R44" s="69"/>
      <c r="S44" s="69"/>
      <c r="T44" s="69"/>
      <c r="U44" s="71"/>
      <c r="V44" s="69"/>
      <c r="W44" s="69"/>
      <c r="X44" s="69"/>
      <c r="Y44" s="69"/>
      <c r="Z44" s="69"/>
      <c r="AA44" s="71"/>
      <c r="AB44" s="71"/>
      <c r="AC44" s="71"/>
      <c r="AD44" s="71"/>
      <c r="AE44" s="69"/>
      <c r="AF44" s="69"/>
      <c r="AG44" s="69"/>
      <c r="AH44" s="69"/>
      <c r="AI44" s="69"/>
      <c r="AJ44" s="69"/>
      <c r="AK44" s="69"/>
      <c r="AL44" s="72"/>
      <c r="AM44" s="73"/>
      <c r="AN44" s="73"/>
      <c r="AO44" s="69"/>
      <c r="AP44" s="69"/>
      <c r="AQ44" s="69"/>
      <c r="AR44" s="69"/>
      <c r="AS44" s="69"/>
      <c r="AT44" s="69"/>
      <c r="AU44" s="69"/>
      <c r="AV44" s="69"/>
      <c r="AW44" s="69"/>
      <c r="AX44" s="69"/>
      <c r="AY44" s="69"/>
      <c r="AZ44" s="69"/>
      <c r="BA44" s="69"/>
      <c r="BB44" s="69"/>
      <c r="BC44" s="69"/>
      <c r="BD44" s="69"/>
      <c r="BE44" s="69"/>
      <c r="BF44" s="69"/>
      <c r="BG44" s="69"/>
      <c r="BH44" s="69"/>
      <c r="BI44" s="69"/>
      <c r="BJ44" s="69"/>
      <c r="BK44" s="69"/>
      <c r="BL44" s="69"/>
      <c r="BM44" s="69"/>
      <c r="BN44" s="69"/>
      <c r="BO44" s="69"/>
      <c r="BP44" s="69"/>
      <c r="BQ44" s="69"/>
      <c r="BR44" s="69"/>
      <c r="BS44" s="69"/>
      <c r="BT44" s="69"/>
      <c r="BU44" s="69"/>
      <c r="BV44" s="69"/>
    </row>
    <row r="45" spans="1:74" ht="15" hidden="1" customHeight="1">
      <c r="A45" s="69"/>
      <c r="B45" s="69"/>
      <c r="C45" s="70"/>
      <c r="D45" s="70"/>
      <c r="E45" s="70"/>
      <c r="F45" s="70"/>
      <c r="G45" s="70"/>
      <c r="H45" s="69"/>
      <c r="I45" s="69"/>
      <c r="J45" s="69"/>
      <c r="K45" s="69"/>
      <c r="L45" s="69"/>
      <c r="M45" s="69"/>
      <c r="N45" s="69"/>
      <c r="O45" s="69"/>
      <c r="P45" s="69"/>
      <c r="Q45" s="69"/>
      <c r="R45" s="69"/>
      <c r="S45" s="69"/>
      <c r="T45" s="69"/>
      <c r="U45" s="71"/>
      <c r="V45" s="69"/>
      <c r="W45" s="69"/>
      <c r="X45" s="69"/>
      <c r="Y45" s="69"/>
      <c r="Z45" s="69"/>
      <c r="AA45" s="71"/>
      <c r="AB45" s="71"/>
      <c r="AC45" s="71"/>
      <c r="AD45" s="71"/>
      <c r="AE45" s="69"/>
      <c r="AF45" s="69"/>
      <c r="AG45" s="69"/>
      <c r="AH45" s="69"/>
      <c r="AI45" s="69"/>
      <c r="AJ45" s="69"/>
      <c r="AK45" s="69"/>
      <c r="AL45" s="72"/>
      <c r="AM45" s="73"/>
      <c r="AN45" s="73"/>
      <c r="AO45" s="69"/>
      <c r="AP45" s="69"/>
      <c r="AQ45" s="69"/>
      <c r="AR45" s="69"/>
      <c r="AS45" s="69"/>
      <c r="AT45" s="69"/>
      <c r="AU45" s="69"/>
      <c r="AV45" s="69"/>
      <c r="AW45" s="69"/>
      <c r="AX45" s="69"/>
      <c r="AY45" s="69"/>
      <c r="AZ45" s="69"/>
      <c r="BA45" s="69"/>
      <c r="BB45" s="69"/>
      <c r="BC45" s="69"/>
      <c r="BD45" s="69"/>
      <c r="BE45" s="69"/>
      <c r="BF45" s="69"/>
      <c r="BG45" s="69"/>
      <c r="BH45" s="69"/>
      <c r="BI45" s="69"/>
      <c r="BJ45" s="69"/>
      <c r="BK45" s="69"/>
      <c r="BL45" s="69"/>
      <c r="BM45" s="69"/>
      <c r="BN45" s="69"/>
      <c r="BO45" s="69"/>
      <c r="BP45" s="69"/>
      <c r="BQ45" s="69"/>
      <c r="BR45" s="69"/>
      <c r="BS45" s="69"/>
      <c r="BT45" s="69"/>
      <c r="BU45" s="69"/>
      <c r="BV45" s="69"/>
    </row>
    <row r="46" spans="1:74" ht="15" hidden="1" customHeight="1">
      <c r="A46" s="69"/>
      <c r="B46" s="69"/>
      <c r="C46" s="70"/>
      <c r="D46" s="70"/>
      <c r="E46" s="70"/>
      <c r="F46" s="70"/>
      <c r="G46" s="70"/>
      <c r="H46" s="69"/>
      <c r="I46" s="69"/>
      <c r="J46" s="69"/>
      <c r="K46" s="69"/>
      <c r="L46" s="69"/>
      <c r="M46" s="69"/>
      <c r="N46" s="69"/>
      <c r="O46" s="69"/>
      <c r="P46" s="69"/>
      <c r="Q46" s="69"/>
      <c r="R46" s="69"/>
      <c r="S46" s="69"/>
      <c r="T46" s="69"/>
      <c r="U46" s="71"/>
      <c r="V46" s="69"/>
      <c r="W46" s="69"/>
      <c r="X46" s="69"/>
      <c r="Y46" s="69"/>
      <c r="Z46" s="69"/>
      <c r="AA46" s="71"/>
      <c r="AB46" s="71"/>
      <c r="AC46" s="71"/>
      <c r="AD46" s="71"/>
      <c r="AE46" s="69"/>
      <c r="AF46" s="69"/>
      <c r="AG46" s="69"/>
      <c r="AH46" s="69"/>
      <c r="AI46" s="69"/>
      <c r="AJ46" s="69"/>
      <c r="AK46" s="69"/>
      <c r="AL46" s="72"/>
      <c r="AM46" s="73"/>
      <c r="AN46" s="73"/>
      <c r="AO46" s="69"/>
      <c r="AP46" s="69"/>
      <c r="AQ46" s="69"/>
      <c r="AR46" s="69"/>
      <c r="AS46" s="69"/>
      <c r="AT46" s="69"/>
      <c r="AU46" s="69"/>
      <c r="AV46" s="69"/>
      <c r="AW46" s="69"/>
      <c r="AX46" s="69"/>
      <c r="AY46" s="69"/>
      <c r="AZ46" s="69"/>
      <c r="BA46" s="69"/>
      <c r="BB46" s="69"/>
      <c r="BC46" s="69"/>
      <c r="BD46" s="69"/>
      <c r="BE46" s="69"/>
      <c r="BF46" s="69"/>
      <c r="BG46" s="69"/>
      <c r="BH46" s="69"/>
      <c r="BI46" s="69"/>
      <c r="BJ46" s="69"/>
      <c r="BK46" s="69"/>
      <c r="BL46" s="69"/>
      <c r="BM46" s="69"/>
      <c r="BN46" s="69"/>
      <c r="BO46" s="69"/>
      <c r="BP46" s="69"/>
      <c r="BQ46" s="69"/>
      <c r="BR46" s="69"/>
      <c r="BS46" s="69"/>
      <c r="BT46" s="69"/>
      <c r="BU46" s="69"/>
      <c r="BV46" s="69"/>
    </row>
    <row r="47" spans="1:74" ht="15" hidden="1" customHeight="1">
      <c r="A47" s="69"/>
      <c r="B47" s="69"/>
      <c r="C47" s="70"/>
      <c r="D47" s="70"/>
      <c r="E47" s="70"/>
      <c r="F47" s="70"/>
      <c r="G47" s="70"/>
      <c r="H47" s="69"/>
      <c r="I47" s="69"/>
      <c r="J47" s="69"/>
      <c r="K47" s="69"/>
      <c r="L47" s="69"/>
      <c r="M47" s="69"/>
      <c r="N47" s="69"/>
      <c r="O47" s="69"/>
      <c r="P47" s="69"/>
      <c r="Q47" s="69"/>
      <c r="R47" s="69"/>
      <c r="S47" s="69"/>
      <c r="T47" s="69"/>
      <c r="U47" s="71"/>
      <c r="V47" s="69"/>
      <c r="W47" s="69"/>
      <c r="X47" s="69"/>
      <c r="Y47" s="69"/>
      <c r="Z47" s="69"/>
      <c r="AA47" s="71"/>
      <c r="AB47" s="71"/>
      <c r="AC47" s="71"/>
      <c r="AD47" s="71"/>
      <c r="AE47" s="69"/>
      <c r="AF47" s="69"/>
      <c r="AG47" s="69"/>
      <c r="AH47" s="69"/>
      <c r="AI47" s="69"/>
      <c r="AJ47" s="69"/>
      <c r="AK47" s="69"/>
      <c r="AL47" s="72"/>
      <c r="AM47" s="73"/>
      <c r="AN47" s="73"/>
      <c r="AO47" s="69"/>
      <c r="AP47" s="69"/>
      <c r="AQ47" s="69"/>
      <c r="AR47" s="69"/>
      <c r="AS47" s="69"/>
      <c r="AT47" s="69"/>
      <c r="AU47" s="69"/>
      <c r="AV47" s="69"/>
      <c r="AW47" s="69"/>
      <c r="AX47" s="69"/>
      <c r="AY47" s="69"/>
      <c r="AZ47" s="69"/>
      <c r="BA47" s="69"/>
      <c r="BB47" s="69"/>
      <c r="BC47" s="69"/>
      <c r="BD47" s="69"/>
      <c r="BE47" s="69"/>
      <c r="BF47" s="69"/>
      <c r="BG47" s="69"/>
      <c r="BH47" s="69"/>
      <c r="BI47" s="69"/>
      <c r="BJ47" s="69"/>
      <c r="BK47" s="69"/>
      <c r="BL47" s="69"/>
      <c r="BM47" s="69"/>
      <c r="BN47" s="69"/>
      <c r="BO47" s="69"/>
      <c r="BP47" s="69"/>
      <c r="BQ47" s="69"/>
      <c r="BR47" s="69"/>
      <c r="BS47" s="69"/>
      <c r="BT47" s="69"/>
      <c r="BU47" s="69"/>
      <c r="BV47" s="69"/>
    </row>
    <row r="48" spans="1:74" ht="15" hidden="1" customHeight="1">
      <c r="A48" s="69"/>
      <c r="B48" s="69"/>
      <c r="C48" s="70"/>
      <c r="D48" s="70"/>
      <c r="E48" s="70"/>
      <c r="F48" s="70"/>
      <c r="G48" s="70"/>
      <c r="H48" s="69"/>
      <c r="I48" s="69"/>
      <c r="J48" s="69"/>
      <c r="K48" s="69"/>
      <c r="L48" s="69"/>
      <c r="M48" s="69"/>
      <c r="N48" s="69"/>
      <c r="O48" s="69"/>
      <c r="P48" s="69"/>
      <c r="Q48" s="69"/>
      <c r="R48" s="69"/>
      <c r="S48" s="69"/>
      <c r="T48" s="69"/>
      <c r="U48" s="71"/>
      <c r="V48" s="69"/>
      <c r="W48" s="69"/>
      <c r="X48" s="69"/>
      <c r="Y48" s="69"/>
      <c r="Z48" s="69"/>
      <c r="AA48" s="71"/>
      <c r="AB48" s="71"/>
      <c r="AC48" s="71"/>
      <c r="AD48" s="71"/>
      <c r="AE48" s="69"/>
      <c r="AF48" s="69"/>
      <c r="AG48" s="69"/>
      <c r="AH48" s="69"/>
      <c r="AI48" s="69"/>
      <c r="AJ48" s="69"/>
      <c r="AK48" s="69"/>
      <c r="AL48" s="72"/>
      <c r="AM48" s="73"/>
      <c r="AN48" s="73"/>
      <c r="AO48" s="69"/>
      <c r="AP48" s="69"/>
      <c r="AQ48" s="69"/>
      <c r="AR48" s="69"/>
      <c r="AS48" s="69"/>
      <c r="AT48" s="69"/>
      <c r="AU48" s="69"/>
      <c r="AV48" s="69"/>
      <c r="AW48" s="69"/>
      <c r="AX48" s="69"/>
      <c r="AY48" s="69"/>
      <c r="AZ48" s="69"/>
      <c r="BA48" s="69"/>
      <c r="BB48" s="69"/>
      <c r="BC48" s="69"/>
      <c r="BD48" s="69"/>
      <c r="BE48" s="69"/>
      <c r="BF48" s="69"/>
      <c r="BG48" s="69"/>
      <c r="BH48" s="69"/>
      <c r="BI48" s="69"/>
      <c r="BJ48" s="69"/>
      <c r="BK48" s="69"/>
      <c r="BL48" s="69"/>
      <c r="BM48" s="69"/>
      <c r="BN48" s="69"/>
      <c r="BO48" s="69"/>
      <c r="BP48" s="69"/>
      <c r="BQ48" s="69"/>
      <c r="BR48" s="69"/>
      <c r="BS48" s="69"/>
      <c r="BT48" s="69"/>
      <c r="BU48" s="69"/>
      <c r="BV48" s="69"/>
    </row>
    <row r="49" spans="1:74" ht="15" hidden="1" customHeight="1">
      <c r="A49" s="69"/>
      <c r="B49" s="69"/>
      <c r="C49" s="70"/>
      <c r="D49" s="70"/>
      <c r="E49" s="70"/>
      <c r="F49" s="70"/>
      <c r="G49" s="70"/>
      <c r="H49" s="69"/>
      <c r="I49" s="69"/>
      <c r="J49" s="69"/>
      <c r="K49" s="69"/>
      <c r="L49" s="69"/>
      <c r="M49" s="69"/>
      <c r="N49" s="69"/>
      <c r="O49" s="69"/>
      <c r="P49" s="69"/>
      <c r="Q49" s="69"/>
      <c r="R49" s="69"/>
      <c r="S49" s="69"/>
      <c r="T49" s="69"/>
      <c r="U49" s="71"/>
      <c r="V49" s="69"/>
      <c r="W49" s="69"/>
      <c r="X49" s="69"/>
      <c r="Y49" s="69"/>
      <c r="Z49" s="69"/>
      <c r="AA49" s="71"/>
      <c r="AB49" s="71"/>
      <c r="AC49" s="71"/>
      <c r="AD49" s="71"/>
      <c r="AE49" s="69"/>
      <c r="AF49" s="69"/>
      <c r="AG49" s="69"/>
      <c r="AH49" s="69"/>
      <c r="AI49" s="69"/>
      <c r="AJ49" s="69"/>
      <c r="AK49" s="69"/>
      <c r="AL49" s="72"/>
      <c r="AM49" s="73"/>
      <c r="AN49" s="73"/>
      <c r="AO49" s="69"/>
      <c r="AP49" s="69"/>
      <c r="AQ49" s="69"/>
      <c r="AR49" s="69"/>
      <c r="AS49" s="69"/>
      <c r="AT49" s="69"/>
      <c r="AU49" s="69"/>
      <c r="AV49" s="69"/>
      <c r="AW49" s="69"/>
      <c r="AX49" s="69"/>
      <c r="AY49" s="69"/>
      <c r="AZ49" s="69"/>
      <c r="BA49" s="69"/>
      <c r="BB49" s="69"/>
      <c r="BC49" s="69"/>
      <c r="BD49" s="69"/>
      <c r="BE49" s="69"/>
      <c r="BF49" s="69"/>
      <c r="BG49" s="69"/>
      <c r="BH49" s="69"/>
      <c r="BI49" s="69"/>
      <c r="BJ49" s="69"/>
      <c r="BK49" s="69"/>
      <c r="BL49" s="69"/>
      <c r="BM49" s="69"/>
      <c r="BN49" s="69"/>
      <c r="BO49" s="69"/>
      <c r="BP49" s="69"/>
      <c r="BQ49" s="69"/>
      <c r="BR49" s="69"/>
      <c r="BS49" s="69"/>
      <c r="BT49" s="69"/>
      <c r="BU49" s="69"/>
      <c r="BV49" s="69"/>
    </row>
    <row r="50" spans="1:74" ht="15" hidden="1" customHeight="1">
      <c r="A50" s="69"/>
      <c r="B50" s="69"/>
      <c r="C50" s="70"/>
      <c r="D50" s="70"/>
      <c r="E50" s="70"/>
      <c r="F50" s="70"/>
      <c r="G50" s="70"/>
      <c r="H50" s="69"/>
      <c r="I50" s="69"/>
      <c r="J50" s="69"/>
      <c r="K50" s="69"/>
      <c r="L50" s="69"/>
      <c r="M50" s="69"/>
      <c r="N50" s="69"/>
      <c r="O50" s="69"/>
      <c r="P50" s="69"/>
      <c r="Q50" s="69"/>
      <c r="R50" s="69"/>
      <c r="S50" s="69"/>
      <c r="T50" s="69"/>
      <c r="U50" s="71"/>
      <c r="V50" s="69"/>
      <c r="W50" s="69"/>
      <c r="X50" s="69"/>
      <c r="Y50" s="69"/>
      <c r="Z50" s="69"/>
      <c r="AA50" s="71"/>
      <c r="AB50" s="71"/>
      <c r="AC50" s="71"/>
      <c r="AD50" s="71"/>
      <c r="AE50" s="69"/>
      <c r="AF50" s="69"/>
      <c r="AG50" s="69"/>
      <c r="AH50" s="69"/>
      <c r="AI50" s="69"/>
      <c r="AJ50" s="69"/>
      <c r="AK50" s="69"/>
      <c r="AL50" s="72"/>
      <c r="AM50" s="73"/>
      <c r="AN50" s="73"/>
      <c r="AO50" s="69"/>
      <c r="AP50" s="69"/>
      <c r="AQ50" s="69"/>
      <c r="AR50" s="69"/>
      <c r="AS50" s="69"/>
      <c r="AT50" s="69"/>
      <c r="AU50" s="69"/>
      <c r="AV50" s="69"/>
      <c r="AW50" s="69"/>
      <c r="AX50" s="69"/>
      <c r="AY50" s="69"/>
      <c r="AZ50" s="69"/>
      <c r="BA50" s="69"/>
      <c r="BB50" s="69"/>
      <c r="BC50" s="69"/>
      <c r="BD50" s="69"/>
      <c r="BE50" s="69"/>
      <c r="BF50" s="69"/>
      <c r="BG50" s="69"/>
      <c r="BH50" s="69"/>
      <c r="BI50" s="69"/>
      <c r="BJ50" s="69"/>
      <c r="BK50" s="69"/>
      <c r="BL50" s="69"/>
      <c r="BM50" s="69"/>
      <c r="BN50" s="69"/>
      <c r="BO50" s="69"/>
      <c r="BP50" s="69"/>
      <c r="BQ50" s="69"/>
      <c r="BR50" s="69"/>
      <c r="BS50" s="69"/>
      <c r="BT50" s="69"/>
      <c r="BU50" s="69"/>
      <c r="BV50" s="69"/>
    </row>
    <row r="51" spans="1:74" ht="15" hidden="1" customHeight="1">
      <c r="A51" s="69"/>
      <c r="B51" s="69"/>
      <c r="C51" s="70"/>
      <c r="D51" s="70"/>
      <c r="E51" s="70"/>
      <c r="F51" s="70"/>
      <c r="G51" s="70"/>
      <c r="H51" s="69"/>
      <c r="I51" s="69"/>
      <c r="J51" s="69"/>
      <c r="K51" s="69"/>
      <c r="L51" s="69"/>
      <c r="M51" s="69"/>
      <c r="N51" s="69"/>
      <c r="O51" s="69"/>
      <c r="P51" s="69"/>
      <c r="Q51" s="69"/>
      <c r="R51" s="69"/>
      <c r="S51" s="69"/>
      <c r="T51" s="69"/>
      <c r="U51" s="71"/>
      <c r="V51" s="69"/>
      <c r="W51" s="69"/>
      <c r="X51" s="69"/>
      <c r="Y51" s="69"/>
      <c r="Z51" s="69"/>
      <c r="AA51" s="71"/>
      <c r="AB51" s="71"/>
      <c r="AC51" s="71"/>
      <c r="AD51" s="71"/>
      <c r="AE51" s="69"/>
      <c r="AF51" s="69"/>
      <c r="AG51" s="69"/>
      <c r="AH51" s="69"/>
      <c r="AI51" s="69"/>
      <c r="AJ51" s="69"/>
      <c r="AK51" s="69"/>
      <c r="AL51" s="72"/>
      <c r="AM51" s="73"/>
      <c r="AN51" s="73"/>
      <c r="AO51" s="69"/>
      <c r="AP51" s="69"/>
      <c r="AQ51" s="69"/>
      <c r="AR51" s="69"/>
      <c r="AS51" s="69"/>
      <c r="AT51" s="69"/>
      <c r="AU51" s="69"/>
      <c r="AV51" s="69"/>
      <c r="AW51" s="69"/>
      <c r="AX51" s="69"/>
      <c r="AY51" s="69"/>
      <c r="AZ51" s="69"/>
      <c r="BA51" s="69"/>
      <c r="BB51" s="69"/>
      <c r="BC51" s="69"/>
      <c r="BD51" s="69"/>
      <c r="BE51" s="69"/>
      <c r="BF51" s="69"/>
      <c r="BG51" s="69"/>
      <c r="BH51" s="69"/>
      <c r="BI51" s="69"/>
      <c r="BJ51" s="69"/>
      <c r="BK51" s="69"/>
      <c r="BL51" s="69"/>
      <c r="BM51" s="69"/>
      <c r="BN51" s="69"/>
      <c r="BO51" s="69"/>
      <c r="BP51" s="69"/>
      <c r="BQ51" s="69"/>
      <c r="BR51" s="69"/>
      <c r="BS51" s="69"/>
      <c r="BT51" s="69"/>
      <c r="BU51" s="69"/>
      <c r="BV51" s="69"/>
    </row>
    <row r="52" spans="1:74" ht="15" hidden="1" customHeight="1">
      <c r="A52" s="69"/>
      <c r="B52" s="69"/>
      <c r="C52" s="70"/>
      <c r="D52" s="70"/>
      <c r="E52" s="70"/>
      <c r="F52" s="70"/>
      <c r="G52" s="70"/>
      <c r="H52" s="69"/>
      <c r="I52" s="69"/>
      <c r="J52" s="69"/>
      <c r="K52" s="69"/>
      <c r="L52" s="69"/>
      <c r="M52" s="69"/>
      <c r="N52" s="69"/>
      <c r="O52" s="69"/>
      <c r="P52" s="69"/>
      <c r="Q52" s="69"/>
      <c r="R52" s="69"/>
      <c r="S52" s="69"/>
      <c r="T52" s="69"/>
      <c r="U52" s="71"/>
      <c r="V52" s="69"/>
      <c r="W52" s="69"/>
      <c r="X52" s="69"/>
      <c r="Y52" s="69"/>
      <c r="Z52" s="69"/>
      <c r="AA52" s="71"/>
      <c r="AB52" s="71"/>
      <c r="AC52" s="71"/>
      <c r="AD52" s="71"/>
      <c r="AE52" s="69"/>
      <c r="AF52" s="69"/>
      <c r="AG52" s="69"/>
      <c r="AH52" s="69"/>
      <c r="AI52" s="69"/>
      <c r="AJ52" s="69"/>
      <c r="AK52" s="69"/>
      <c r="AL52" s="72"/>
      <c r="AM52" s="73"/>
      <c r="AN52" s="73"/>
      <c r="AO52" s="69"/>
      <c r="AP52" s="69"/>
      <c r="AQ52" s="69"/>
      <c r="AR52" s="69"/>
      <c r="AS52" s="69"/>
      <c r="AT52" s="69"/>
      <c r="AU52" s="69"/>
      <c r="AV52" s="69"/>
      <c r="AW52" s="69"/>
      <c r="AX52" s="69"/>
      <c r="AY52" s="69"/>
      <c r="AZ52" s="69"/>
      <c r="BA52" s="69"/>
      <c r="BB52" s="69"/>
      <c r="BC52" s="69"/>
      <c r="BD52" s="69"/>
      <c r="BE52" s="69"/>
      <c r="BF52" s="69"/>
      <c r="BG52" s="69"/>
      <c r="BH52" s="69"/>
      <c r="BI52" s="69"/>
      <c r="BJ52" s="69"/>
      <c r="BK52" s="69"/>
      <c r="BL52" s="69"/>
      <c r="BM52" s="69"/>
      <c r="BN52" s="69"/>
      <c r="BO52" s="69"/>
      <c r="BP52" s="69"/>
      <c r="BQ52" s="69"/>
      <c r="BR52" s="69"/>
      <c r="BS52" s="69"/>
      <c r="BT52" s="69"/>
      <c r="BU52" s="69"/>
      <c r="BV52" s="69"/>
    </row>
    <row r="53" spans="1:74" ht="15" hidden="1" customHeight="1">
      <c r="A53" s="69"/>
      <c r="B53" s="69"/>
      <c r="C53" s="70"/>
      <c r="D53" s="70"/>
      <c r="E53" s="70"/>
      <c r="F53" s="70"/>
      <c r="G53" s="70"/>
      <c r="H53" s="69"/>
      <c r="I53" s="69"/>
      <c r="J53" s="69"/>
      <c r="K53" s="69"/>
      <c r="L53" s="69"/>
      <c r="M53" s="69"/>
      <c r="N53" s="69"/>
      <c r="O53" s="69"/>
      <c r="P53" s="69"/>
      <c r="Q53" s="69"/>
      <c r="R53" s="69"/>
      <c r="S53" s="69"/>
      <c r="T53" s="69"/>
      <c r="U53" s="71"/>
      <c r="V53" s="69"/>
      <c r="W53" s="69"/>
      <c r="X53" s="69"/>
      <c r="Y53" s="69"/>
      <c r="Z53" s="69"/>
      <c r="AA53" s="71"/>
      <c r="AB53" s="71"/>
      <c r="AC53" s="71"/>
      <c r="AD53" s="71"/>
      <c r="AE53" s="69"/>
      <c r="AF53" s="69"/>
      <c r="AG53" s="69"/>
      <c r="AH53" s="69"/>
      <c r="AI53" s="69"/>
      <c r="AJ53" s="69"/>
      <c r="AK53" s="69"/>
      <c r="AL53" s="72"/>
      <c r="AM53" s="73"/>
      <c r="AN53" s="73"/>
      <c r="AO53" s="69"/>
      <c r="AP53" s="69"/>
      <c r="AQ53" s="69"/>
      <c r="AR53" s="69"/>
      <c r="AS53" s="69"/>
      <c r="AT53" s="69"/>
      <c r="AU53" s="69"/>
      <c r="AV53" s="69"/>
      <c r="AW53" s="69"/>
      <c r="AX53" s="69"/>
      <c r="AY53" s="69"/>
      <c r="AZ53" s="69"/>
      <c r="BA53" s="69"/>
      <c r="BB53" s="69"/>
      <c r="BC53" s="69"/>
      <c r="BD53" s="69"/>
      <c r="BE53" s="69"/>
      <c r="BF53" s="69"/>
      <c r="BG53" s="69"/>
      <c r="BH53" s="69"/>
      <c r="BI53" s="69"/>
      <c r="BJ53" s="69"/>
      <c r="BK53" s="69"/>
      <c r="BL53" s="69"/>
      <c r="BM53" s="69"/>
      <c r="BN53" s="69"/>
      <c r="BO53" s="69"/>
      <c r="BP53" s="69"/>
      <c r="BQ53" s="69"/>
      <c r="BR53" s="69"/>
      <c r="BS53" s="69"/>
      <c r="BT53" s="69"/>
      <c r="BU53" s="69"/>
      <c r="BV53" s="69"/>
    </row>
    <row r="54" spans="1:74" ht="12" hidden="1" customHeight="1">
      <c r="A54" s="69"/>
      <c r="B54" s="69"/>
      <c r="C54" s="70"/>
      <c r="D54" s="70"/>
      <c r="E54" s="70"/>
      <c r="F54" s="70"/>
      <c r="G54" s="70"/>
      <c r="H54" s="69"/>
      <c r="I54" s="69"/>
      <c r="J54" s="69"/>
      <c r="K54" s="69"/>
      <c r="L54" s="69"/>
      <c r="M54" s="69"/>
      <c r="N54" s="69"/>
      <c r="O54" s="69"/>
      <c r="P54" s="69"/>
      <c r="Q54" s="69"/>
      <c r="R54" s="69"/>
      <c r="S54" s="69"/>
      <c r="T54" s="69"/>
      <c r="U54" s="71"/>
      <c r="V54" s="69"/>
      <c r="W54" s="69"/>
      <c r="X54" s="69"/>
      <c r="Y54" s="69"/>
      <c r="Z54" s="69"/>
      <c r="AA54" s="71"/>
      <c r="AB54" s="71"/>
      <c r="AC54" s="71"/>
      <c r="AD54" s="71"/>
      <c r="AE54" s="69"/>
      <c r="AF54" s="69"/>
      <c r="AG54" s="69"/>
      <c r="AH54" s="69"/>
      <c r="AI54" s="69"/>
      <c r="AJ54" s="69"/>
      <c r="AK54" s="69"/>
      <c r="AL54" s="72"/>
      <c r="AM54" s="73"/>
      <c r="AN54" s="73"/>
      <c r="AO54" s="69"/>
      <c r="AP54" s="69"/>
      <c r="AQ54" s="69"/>
      <c r="AR54" s="69"/>
      <c r="AS54" s="69"/>
      <c r="AT54" s="69"/>
      <c r="AU54" s="69"/>
      <c r="AV54" s="69"/>
      <c r="AW54" s="69"/>
      <c r="AX54" s="69"/>
      <c r="AY54" s="69"/>
      <c r="AZ54" s="69"/>
      <c r="BA54" s="69"/>
      <c r="BB54" s="69"/>
      <c r="BC54" s="69"/>
      <c r="BD54" s="69"/>
      <c r="BE54" s="69"/>
      <c r="BF54" s="69"/>
      <c r="BG54" s="69"/>
      <c r="BH54" s="69"/>
      <c r="BI54" s="69"/>
      <c r="BJ54" s="69"/>
      <c r="BK54" s="69"/>
      <c r="BL54" s="69"/>
      <c r="BM54" s="69"/>
      <c r="BN54" s="69"/>
      <c r="BO54" s="69"/>
      <c r="BP54" s="69"/>
      <c r="BQ54" s="69"/>
      <c r="BR54" s="69"/>
      <c r="BS54" s="69"/>
      <c r="BT54" s="69"/>
      <c r="BU54" s="69"/>
      <c r="BV54" s="69"/>
    </row>
    <row r="55" spans="1:74" ht="12" hidden="1" customHeight="1">
      <c r="A55" s="69"/>
      <c r="B55" s="69"/>
      <c r="C55" s="70"/>
      <c r="D55" s="70"/>
      <c r="E55" s="70"/>
      <c r="F55" s="70"/>
      <c r="G55" s="70"/>
      <c r="H55" s="69"/>
      <c r="I55" s="69"/>
      <c r="J55" s="69"/>
      <c r="K55" s="69"/>
      <c r="L55" s="69"/>
      <c r="M55" s="69"/>
      <c r="N55" s="69"/>
      <c r="O55" s="69"/>
      <c r="P55" s="69"/>
      <c r="Q55" s="69"/>
      <c r="R55" s="69"/>
      <c r="S55" s="69"/>
      <c r="T55" s="69"/>
      <c r="U55" s="71"/>
      <c r="V55" s="69"/>
      <c r="W55" s="69"/>
      <c r="X55" s="69"/>
      <c r="Y55" s="69"/>
      <c r="Z55" s="69"/>
      <c r="AA55" s="71"/>
      <c r="AB55" s="71"/>
      <c r="AC55" s="71"/>
      <c r="AD55" s="71"/>
      <c r="AE55" s="69"/>
      <c r="AF55" s="69"/>
      <c r="AG55" s="69"/>
      <c r="AH55" s="69"/>
      <c r="AI55" s="69"/>
      <c r="AJ55" s="69"/>
      <c r="AK55" s="69"/>
      <c r="AL55" s="72"/>
      <c r="AM55" s="73"/>
      <c r="AN55" s="73"/>
      <c r="AO55" s="69"/>
      <c r="AP55" s="69"/>
      <c r="AQ55" s="69"/>
      <c r="AR55" s="69"/>
      <c r="AS55" s="69"/>
      <c r="AT55" s="69"/>
      <c r="AU55" s="69"/>
      <c r="AV55" s="69"/>
      <c r="AW55" s="69"/>
      <c r="AX55" s="69"/>
      <c r="AY55" s="69"/>
      <c r="AZ55" s="69"/>
      <c r="BA55" s="69"/>
      <c r="BB55" s="69"/>
      <c r="BC55" s="69"/>
      <c r="BD55" s="69"/>
      <c r="BE55" s="69"/>
      <c r="BF55" s="69"/>
      <c r="BG55" s="69"/>
      <c r="BH55" s="69"/>
      <c r="BI55" s="69"/>
      <c r="BJ55" s="69"/>
      <c r="BK55" s="69"/>
      <c r="BL55" s="69"/>
      <c r="BM55" s="69"/>
      <c r="BN55" s="69"/>
      <c r="BO55" s="69"/>
      <c r="BP55" s="69"/>
      <c r="BQ55" s="69"/>
      <c r="BR55" s="69"/>
      <c r="BS55" s="69"/>
      <c r="BT55" s="69"/>
      <c r="BU55" s="69"/>
      <c r="BV55" s="69"/>
    </row>
    <row r="56" spans="1:74" ht="12" hidden="1" customHeight="1">
      <c r="A56" s="69"/>
      <c r="B56" s="69"/>
      <c r="C56" s="70"/>
      <c r="D56" s="70"/>
      <c r="E56" s="70"/>
      <c r="F56" s="70"/>
      <c r="G56" s="70"/>
      <c r="H56" s="69"/>
      <c r="I56" s="69"/>
      <c r="J56" s="69"/>
      <c r="K56" s="69"/>
      <c r="L56" s="69"/>
      <c r="M56" s="69"/>
      <c r="N56" s="69"/>
      <c r="O56" s="69"/>
      <c r="P56" s="69"/>
      <c r="Q56" s="69"/>
      <c r="R56" s="69"/>
      <c r="S56" s="69"/>
      <c r="T56" s="69"/>
      <c r="U56" s="71"/>
      <c r="V56" s="69"/>
      <c r="W56" s="69"/>
      <c r="X56" s="69"/>
      <c r="Y56" s="69"/>
      <c r="Z56" s="69"/>
      <c r="AA56" s="71"/>
      <c r="AB56" s="71"/>
      <c r="AC56" s="71"/>
      <c r="AD56" s="71"/>
      <c r="AE56" s="69"/>
      <c r="AF56" s="69"/>
      <c r="AG56" s="69"/>
      <c r="AH56" s="69"/>
      <c r="AI56" s="69"/>
      <c r="AJ56" s="69"/>
      <c r="AK56" s="69"/>
      <c r="AL56" s="72"/>
      <c r="AM56" s="73"/>
      <c r="AN56" s="73"/>
      <c r="AO56" s="69"/>
      <c r="AP56" s="69"/>
      <c r="AQ56" s="69"/>
      <c r="AR56" s="69"/>
      <c r="AS56" s="69"/>
      <c r="AT56" s="69"/>
      <c r="AU56" s="69"/>
      <c r="AV56" s="69"/>
      <c r="AW56" s="69"/>
      <c r="AX56" s="69"/>
      <c r="AY56" s="69"/>
      <c r="AZ56" s="69"/>
      <c r="BA56" s="69"/>
      <c r="BB56" s="69"/>
      <c r="BC56" s="69"/>
      <c r="BD56" s="69"/>
      <c r="BE56" s="69"/>
      <c r="BF56" s="69"/>
      <c r="BG56" s="69"/>
      <c r="BH56" s="69"/>
      <c r="BI56" s="69"/>
      <c r="BJ56" s="69"/>
      <c r="BK56" s="69"/>
      <c r="BL56" s="69"/>
      <c r="BM56" s="69"/>
      <c r="BN56" s="69"/>
      <c r="BO56" s="69"/>
      <c r="BP56" s="69"/>
      <c r="BQ56" s="69"/>
      <c r="BR56" s="69"/>
      <c r="BS56" s="69"/>
      <c r="BT56" s="69"/>
      <c r="BU56" s="69"/>
      <c r="BV56" s="69"/>
    </row>
    <row r="57" spans="1:74" ht="12" hidden="1" customHeight="1">
      <c r="A57" s="69"/>
      <c r="B57" s="69"/>
      <c r="C57" s="70"/>
      <c r="D57" s="70"/>
      <c r="E57" s="70"/>
      <c r="F57" s="70"/>
      <c r="G57" s="70"/>
      <c r="H57" s="69"/>
      <c r="I57" s="69"/>
      <c r="J57" s="69"/>
      <c r="K57" s="69"/>
      <c r="L57" s="69"/>
      <c r="M57" s="69"/>
      <c r="N57" s="69"/>
      <c r="O57" s="69"/>
      <c r="P57" s="69"/>
      <c r="Q57" s="69"/>
      <c r="R57" s="69"/>
      <c r="S57" s="69"/>
      <c r="T57" s="69"/>
      <c r="U57" s="71"/>
      <c r="V57" s="69"/>
      <c r="W57" s="69"/>
      <c r="X57" s="69"/>
      <c r="Y57" s="69"/>
      <c r="Z57" s="69"/>
      <c r="AA57" s="71"/>
      <c r="AB57" s="71"/>
      <c r="AC57" s="71"/>
      <c r="AD57" s="71"/>
      <c r="AE57" s="69"/>
      <c r="AF57" s="69"/>
      <c r="AG57" s="69"/>
      <c r="AH57" s="69"/>
      <c r="AI57" s="69"/>
      <c r="AJ57" s="69"/>
      <c r="AK57" s="69"/>
      <c r="AL57" s="72"/>
      <c r="AM57" s="73"/>
      <c r="AN57" s="73"/>
      <c r="AO57" s="69"/>
      <c r="AP57" s="69"/>
      <c r="AQ57" s="69"/>
      <c r="AR57" s="69"/>
      <c r="AS57" s="69"/>
      <c r="AT57" s="69"/>
      <c r="AU57" s="69"/>
      <c r="AV57" s="69"/>
      <c r="AW57" s="69"/>
      <c r="AX57" s="69"/>
      <c r="AY57" s="69"/>
      <c r="AZ57" s="69"/>
      <c r="BA57" s="69"/>
      <c r="BB57" s="69"/>
      <c r="BC57" s="69"/>
      <c r="BD57" s="69"/>
      <c r="BE57" s="69"/>
      <c r="BF57" s="69"/>
      <c r="BG57" s="69"/>
      <c r="BH57" s="69"/>
      <c r="BI57" s="69"/>
      <c r="BJ57" s="69"/>
      <c r="BK57" s="69"/>
      <c r="BL57" s="69"/>
      <c r="BM57" s="69"/>
      <c r="BN57" s="69"/>
      <c r="BO57" s="69"/>
      <c r="BP57" s="69"/>
      <c r="BQ57" s="69"/>
      <c r="BR57" s="69"/>
      <c r="BS57" s="69"/>
      <c r="BT57" s="69"/>
      <c r="BU57" s="69"/>
      <c r="BV57" s="69"/>
    </row>
    <row r="58" spans="1:74" ht="12" hidden="1" customHeight="1">
      <c r="A58" s="69"/>
      <c r="B58" s="69"/>
      <c r="C58" s="70"/>
      <c r="D58" s="70"/>
      <c r="E58" s="70"/>
      <c r="F58" s="70"/>
      <c r="G58" s="70"/>
      <c r="H58" s="69"/>
      <c r="I58" s="69"/>
      <c r="J58" s="69"/>
      <c r="K58" s="69"/>
      <c r="L58" s="69"/>
      <c r="M58" s="69"/>
      <c r="N58" s="69"/>
      <c r="O58" s="69"/>
      <c r="P58" s="69"/>
      <c r="Q58" s="69"/>
      <c r="R58" s="69"/>
      <c r="S58" s="69"/>
      <c r="T58" s="69"/>
      <c r="U58" s="71"/>
      <c r="V58" s="69"/>
      <c r="W58" s="69"/>
      <c r="X58" s="69"/>
      <c r="Y58" s="69"/>
      <c r="Z58" s="69"/>
      <c r="AA58" s="71"/>
      <c r="AB58" s="71"/>
      <c r="AC58" s="71"/>
      <c r="AD58" s="71"/>
      <c r="AE58" s="69"/>
      <c r="AF58" s="69"/>
      <c r="AG58" s="69"/>
      <c r="AH58" s="69"/>
      <c r="AI58" s="69"/>
      <c r="AJ58" s="69"/>
      <c r="AK58" s="69"/>
      <c r="AL58" s="72"/>
      <c r="AM58" s="73"/>
      <c r="AN58" s="73"/>
      <c r="AO58" s="69"/>
      <c r="AP58" s="69"/>
      <c r="AQ58" s="69"/>
      <c r="AR58" s="69"/>
      <c r="AS58" s="69"/>
      <c r="AT58" s="69"/>
      <c r="AU58" s="69"/>
      <c r="AV58" s="69"/>
      <c r="AW58" s="69"/>
      <c r="AX58" s="69"/>
      <c r="AY58" s="69"/>
      <c r="AZ58" s="69"/>
      <c r="BA58" s="69"/>
      <c r="BB58" s="69"/>
      <c r="BC58" s="69"/>
      <c r="BD58" s="69"/>
      <c r="BE58" s="69"/>
      <c r="BF58" s="69"/>
      <c r="BG58" s="69"/>
      <c r="BH58" s="69"/>
      <c r="BI58" s="69"/>
      <c r="BJ58" s="69"/>
      <c r="BK58" s="69"/>
      <c r="BL58" s="69"/>
      <c r="BM58" s="69"/>
      <c r="BN58" s="69"/>
      <c r="BO58" s="69"/>
      <c r="BP58" s="69"/>
      <c r="BQ58" s="69"/>
      <c r="BR58" s="69"/>
      <c r="BS58" s="69"/>
      <c r="BT58" s="69"/>
      <c r="BU58" s="69"/>
      <c r="BV58" s="69"/>
    </row>
    <row r="59" spans="1:74" ht="12" hidden="1" customHeight="1">
      <c r="A59" s="69"/>
      <c r="B59" s="69"/>
      <c r="C59" s="70"/>
      <c r="D59" s="70"/>
      <c r="E59" s="70"/>
      <c r="F59" s="70"/>
      <c r="G59" s="70"/>
      <c r="H59" s="69"/>
      <c r="I59" s="69"/>
      <c r="J59" s="69"/>
      <c r="K59" s="69"/>
      <c r="L59" s="69"/>
      <c r="M59" s="69"/>
      <c r="N59" s="69"/>
      <c r="O59" s="69"/>
      <c r="P59" s="69"/>
      <c r="Q59" s="69"/>
      <c r="R59" s="69"/>
      <c r="S59" s="69"/>
      <c r="T59" s="69"/>
      <c r="U59" s="71"/>
      <c r="V59" s="69"/>
      <c r="W59" s="69"/>
      <c r="X59" s="69"/>
      <c r="Y59" s="69"/>
      <c r="Z59" s="69"/>
      <c r="AA59" s="71"/>
      <c r="AB59" s="71"/>
      <c r="AC59" s="71"/>
      <c r="AD59" s="71"/>
      <c r="AE59" s="69"/>
      <c r="AF59" s="69"/>
      <c r="AG59" s="69"/>
      <c r="AH59" s="69"/>
      <c r="AI59" s="69"/>
      <c r="AJ59" s="69"/>
      <c r="AK59" s="69"/>
      <c r="AL59" s="72"/>
      <c r="AM59" s="73"/>
      <c r="AN59" s="73"/>
      <c r="AO59" s="69"/>
      <c r="AP59" s="69"/>
      <c r="AQ59" s="69"/>
      <c r="AR59" s="69"/>
      <c r="AS59" s="69"/>
      <c r="AT59" s="69"/>
      <c r="AU59" s="69"/>
      <c r="AV59" s="69"/>
      <c r="AW59" s="69"/>
      <c r="AX59" s="69"/>
      <c r="AY59" s="69"/>
      <c r="AZ59" s="69"/>
      <c r="BA59" s="69"/>
      <c r="BB59" s="69"/>
      <c r="BC59" s="69"/>
      <c r="BD59" s="69"/>
      <c r="BE59" s="69"/>
      <c r="BF59" s="69"/>
      <c r="BG59" s="69"/>
      <c r="BH59" s="69"/>
      <c r="BI59" s="69"/>
      <c r="BJ59" s="69"/>
      <c r="BK59" s="69"/>
      <c r="BL59" s="69"/>
      <c r="BM59" s="69"/>
      <c r="BN59" s="69"/>
      <c r="BO59" s="69"/>
      <c r="BP59" s="69"/>
      <c r="BQ59" s="69"/>
      <c r="BR59" s="69"/>
      <c r="BS59" s="69"/>
      <c r="BT59" s="69"/>
      <c r="BU59" s="69"/>
      <c r="BV59" s="69"/>
    </row>
    <row r="60" spans="1:74" ht="12" hidden="1" customHeight="1">
      <c r="A60" s="69"/>
      <c r="B60" s="69"/>
      <c r="C60" s="70"/>
      <c r="D60" s="70"/>
      <c r="E60" s="70"/>
      <c r="F60" s="70"/>
      <c r="G60" s="70"/>
      <c r="H60" s="69"/>
      <c r="I60" s="69"/>
      <c r="J60" s="69"/>
      <c r="K60" s="69"/>
      <c r="L60" s="69"/>
      <c r="M60" s="69"/>
      <c r="N60" s="69"/>
      <c r="O60" s="69"/>
      <c r="P60" s="69"/>
      <c r="Q60" s="69"/>
      <c r="R60" s="69"/>
      <c r="S60" s="69"/>
      <c r="T60" s="69"/>
      <c r="U60" s="71"/>
      <c r="V60" s="69"/>
      <c r="W60" s="69"/>
      <c r="X60" s="69"/>
      <c r="Y60" s="69"/>
      <c r="Z60" s="69"/>
      <c r="AA60" s="71"/>
      <c r="AB60" s="71"/>
      <c r="AC60" s="71"/>
      <c r="AD60" s="71"/>
      <c r="AE60" s="69"/>
      <c r="AF60" s="69"/>
      <c r="AG60" s="69"/>
      <c r="AH60" s="69"/>
      <c r="AI60" s="69"/>
      <c r="AJ60" s="69"/>
      <c r="AK60" s="69"/>
      <c r="AL60" s="72"/>
      <c r="AM60" s="73"/>
      <c r="AN60" s="73"/>
      <c r="AO60" s="69"/>
      <c r="AP60" s="69"/>
      <c r="AQ60" s="69"/>
      <c r="AR60" s="69"/>
      <c r="AS60" s="69"/>
      <c r="AT60" s="69"/>
      <c r="AU60" s="69"/>
      <c r="AV60" s="69"/>
      <c r="AW60" s="69"/>
      <c r="AX60" s="69"/>
      <c r="AY60" s="69"/>
      <c r="AZ60" s="69"/>
      <c r="BA60" s="69"/>
      <c r="BB60" s="69"/>
      <c r="BC60" s="69"/>
      <c r="BD60" s="69"/>
      <c r="BE60" s="69"/>
      <c r="BF60" s="69"/>
      <c r="BG60" s="69"/>
      <c r="BH60" s="69"/>
      <c r="BI60" s="69"/>
      <c r="BJ60" s="69"/>
      <c r="BK60" s="69"/>
      <c r="BL60" s="69"/>
      <c r="BM60" s="69"/>
      <c r="BN60" s="69"/>
      <c r="BO60" s="69"/>
      <c r="BP60" s="69"/>
      <c r="BQ60" s="69"/>
      <c r="BR60" s="69"/>
      <c r="BS60" s="69"/>
      <c r="BT60" s="69"/>
      <c r="BU60" s="69"/>
      <c r="BV60" s="69"/>
    </row>
    <row r="61" spans="1:74" ht="12" hidden="1" customHeight="1">
      <c r="A61" s="69"/>
      <c r="B61" s="69"/>
      <c r="C61" s="70"/>
      <c r="D61" s="70"/>
      <c r="E61" s="70"/>
      <c r="F61" s="70"/>
      <c r="G61" s="70"/>
      <c r="H61" s="69"/>
      <c r="I61" s="69"/>
      <c r="J61" s="69"/>
      <c r="K61" s="69"/>
      <c r="L61" s="69"/>
      <c r="M61" s="69"/>
      <c r="N61" s="69"/>
      <c r="O61" s="69"/>
      <c r="P61" s="69"/>
      <c r="Q61" s="69"/>
      <c r="R61" s="69"/>
      <c r="S61" s="69"/>
      <c r="T61" s="69"/>
      <c r="U61" s="71"/>
      <c r="V61" s="69"/>
      <c r="W61" s="69"/>
      <c r="X61" s="69"/>
      <c r="Y61" s="69"/>
      <c r="Z61" s="69"/>
      <c r="AA61" s="71"/>
      <c r="AB61" s="71"/>
      <c r="AC61" s="71"/>
      <c r="AD61" s="71"/>
      <c r="AE61" s="69"/>
      <c r="AF61" s="69"/>
      <c r="AG61" s="69"/>
      <c r="AH61" s="69"/>
      <c r="AI61" s="69"/>
      <c r="AJ61" s="69"/>
      <c r="AK61" s="69"/>
      <c r="AL61" s="72"/>
      <c r="AM61" s="73"/>
      <c r="AN61" s="73"/>
      <c r="AO61" s="69"/>
      <c r="AP61" s="69"/>
      <c r="AQ61" s="69"/>
      <c r="AR61" s="69"/>
      <c r="AS61" s="69"/>
      <c r="AT61" s="69"/>
      <c r="AU61" s="69"/>
      <c r="AV61" s="69"/>
      <c r="AW61" s="69"/>
      <c r="AX61" s="69"/>
      <c r="AY61" s="69"/>
      <c r="AZ61" s="69"/>
      <c r="BA61" s="69"/>
      <c r="BB61" s="69"/>
      <c r="BC61" s="69"/>
      <c r="BD61" s="69"/>
      <c r="BE61" s="69"/>
      <c r="BF61" s="69"/>
      <c r="BG61" s="69"/>
      <c r="BH61" s="69"/>
      <c r="BI61" s="69"/>
      <c r="BJ61" s="69"/>
      <c r="BK61" s="69"/>
      <c r="BL61" s="69"/>
      <c r="BM61" s="69"/>
      <c r="BN61" s="69"/>
      <c r="BO61" s="69"/>
      <c r="BP61" s="69"/>
      <c r="BQ61" s="69"/>
      <c r="BR61" s="69"/>
      <c r="BS61" s="69"/>
      <c r="BT61" s="69"/>
      <c r="BU61" s="69"/>
      <c r="BV61" s="69"/>
    </row>
    <row r="62" spans="1:74" ht="12" hidden="1" customHeight="1">
      <c r="A62" s="69"/>
      <c r="B62" s="69"/>
      <c r="C62" s="70"/>
      <c r="D62" s="70"/>
      <c r="E62" s="70"/>
      <c r="F62" s="70"/>
      <c r="G62" s="70"/>
      <c r="H62" s="69"/>
      <c r="I62" s="69"/>
      <c r="J62" s="69"/>
      <c r="K62" s="69"/>
      <c r="L62" s="69"/>
      <c r="M62" s="69"/>
      <c r="N62" s="69"/>
      <c r="O62" s="69"/>
      <c r="P62" s="69"/>
      <c r="Q62" s="69"/>
      <c r="R62" s="69"/>
      <c r="S62" s="69"/>
      <c r="T62" s="69"/>
      <c r="U62" s="71"/>
      <c r="V62" s="69"/>
      <c r="W62" s="69"/>
      <c r="X62" s="69"/>
      <c r="Y62" s="69"/>
      <c r="Z62" s="69"/>
      <c r="AA62" s="71"/>
      <c r="AB62" s="71"/>
      <c r="AC62" s="71"/>
      <c r="AD62" s="71"/>
      <c r="AE62" s="69"/>
      <c r="AF62" s="69"/>
      <c r="AG62" s="69"/>
      <c r="AH62" s="69"/>
      <c r="AI62" s="69"/>
      <c r="AJ62" s="69"/>
      <c r="AK62" s="69"/>
      <c r="AL62" s="72"/>
      <c r="AM62" s="73"/>
      <c r="AN62" s="73"/>
      <c r="AO62" s="69"/>
      <c r="AP62" s="69"/>
      <c r="AQ62" s="69"/>
      <c r="AR62" s="69"/>
      <c r="AS62" s="69"/>
      <c r="AT62" s="69"/>
      <c r="AU62" s="69"/>
      <c r="AV62" s="69"/>
      <c r="AW62" s="69"/>
      <c r="AX62" s="69"/>
      <c r="AY62" s="69"/>
      <c r="AZ62" s="69"/>
      <c r="BA62" s="69"/>
      <c r="BB62" s="69"/>
      <c r="BC62" s="69"/>
      <c r="BD62" s="69"/>
      <c r="BE62" s="69"/>
      <c r="BF62" s="69"/>
      <c r="BG62" s="69"/>
      <c r="BH62" s="69"/>
      <c r="BI62" s="69"/>
      <c r="BJ62" s="69"/>
      <c r="BK62" s="69"/>
      <c r="BL62" s="69"/>
      <c r="BM62" s="69"/>
      <c r="BN62" s="69"/>
      <c r="BO62" s="69"/>
      <c r="BP62" s="69"/>
      <c r="BQ62" s="69"/>
      <c r="BR62" s="69"/>
      <c r="BS62" s="69"/>
      <c r="BT62" s="69"/>
      <c r="BU62" s="69"/>
      <c r="BV62" s="69"/>
    </row>
    <row r="63" spans="1:74" ht="12" hidden="1" customHeight="1">
      <c r="A63" s="69"/>
      <c r="B63" s="69"/>
      <c r="C63" s="70"/>
      <c r="D63" s="70"/>
      <c r="E63" s="70"/>
      <c r="F63" s="70"/>
      <c r="G63" s="70"/>
      <c r="H63" s="69"/>
      <c r="I63" s="69"/>
      <c r="J63" s="69"/>
      <c r="K63" s="69"/>
      <c r="L63" s="69"/>
      <c r="M63" s="69"/>
      <c r="N63" s="69"/>
      <c r="O63" s="69"/>
      <c r="P63" s="69"/>
      <c r="Q63" s="69"/>
      <c r="R63" s="69"/>
      <c r="S63" s="69"/>
      <c r="T63" s="69"/>
      <c r="U63" s="71"/>
      <c r="V63" s="69"/>
      <c r="W63" s="69"/>
      <c r="X63" s="69"/>
      <c r="Y63" s="69"/>
      <c r="Z63" s="69"/>
      <c r="AA63" s="71"/>
      <c r="AB63" s="71"/>
      <c r="AC63" s="71"/>
      <c r="AD63" s="71"/>
      <c r="AE63" s="69"/>
      <c r="AF63" s="69"/>
      <c r="AG63" s="69"/>
      <c r="AH63" s="69"/>
      <c r="AI63" s="69"/>
      <c r="AJ63" s="69"/>
      <c r="AK63" s="69"/>
      <c r="AL63" s="72"/>
      <c r="AM63" s="73"/>
      <c r="AN63" s="73"/>
      <c r="AO63" s="69"/>
      <c r="AP63" s="69"/>
      <c r="AQ63" s="69"/>
      <c r="AR63" s="69"/>
      <c r="AS63" s="69"/>
      <c r="AT63" s="69"/>
      <c r="AU63" s="69"/>
      <c r="AV63" s="69"/>
      <c r="AW63" s="69"/>
      <c r="AX63" s="69"/>
      <c r="AY63" s="69"/>
      <c r="AZ63" s="69"/>
      <c r="BA63" s="69"/>
      <c r="BB63" s="69"/>
      <c r="BC63" s="69"/>
      <c r="BD63" s="69"/>
      <c r="BE63" s="69"/>
      <c r="BF63" s="69"/>
      <c r="BG63" s="69"/>
      <c r="BH63" s="69"/>
      <c r="BI63" s="69"/>
      <c r="BJ63" s="69"/>
      <c r="BK63" s="69"/>
      <c r="BL63" s="69"/>
      <c r="BM63" s="69"/>
      <c r="BN63" s="69"/>
      <c r="BO63" s="69"/>
      <c r="BP63" s="69"/>
      <c r="BQ63" s="69"/>
      <c r="BR63" s="69"/>
      <c r="BS63" s="69"/>
      <c r="BT63" s="69"/>
      <c r="BU63" s="69"/>
      <c r="BV63" s="69"/>
    </row>
    <row r="64" spans="1:74" ht="12" hidden="1" customHeight="1">
      <c r="A64" s="69"/>
      <c r="B64" s="69"/>
      <c r="C64" s="70"/>
      <c r="D64" s="70"/>
      <c r="E64" s="70"/>
      <c r="F64" s="70"/>
      <c r="G64" s="70"/>
      <c r="H64" s="69"/>
      <c r="I64" s="69"/>
      <c r="J64" s="69"/>
      <c r="K64" s="69"/>
      <c r="L64" s="69"/>
      <c r="M64" s="69"/>
      <c r="N64" s="69"/>
      <c r="O64" s="69"/>
      <c r="P64" s="69"/>
      <c r="Q64" s="69"/>
      <c r="R64" s="69"/>
      <c r="S64" s="69"/>
      <c r="T64" s="69"/>
      <c r="U64" s="71"/>
      <c r="V64" s="69"/>
      <c r="W64" s="69"/>
      <c r="X64" s="69"/>
      <c r="Y64" s="69"/>
      <c r="Z64" s="69"/>
      <c r="AA64" s="71"/>
      <c r="AB64" s="71"/>
      <c r="AC64" s="71"/>
      <c r="AD64" s="71"/>
      <c r="AE64" s="69"/>
      <c r="AF64" s="69"/>
      <c r="AG64" s="69"/>
      <c r="AH64" s="69"/>
      <c r="AI64" s="69"/>
      <c r="AJ64" s="69"/>
      <c r="AK64" s="69"/>
      <c r="AL64" s="72"/>
      <c r="AM64" s="73"/>
      <c r="AN64" s="73"/>
      <c r="AO64" s="69"/>
      <c r="AP64" s="69"/>
      <c r="AQ64" s="69"/>
      <c r="AR64" s="69"/>
      <c r="AS64" s="69"/>
      <c r="AT64" s="69"/>
      <c r="AU64" s="69"/>
      <c r="AV64" s="69"/>
      <c r="AW64" s="69"/>
      <c r="AX64" s="69"/>
      <c r="AY64" s="69"/>
      <c r="AZ64" s="69"/>
      <c r="BA64" s="69"/>
      <c r="BB64" s="69"/>
      <c r="BC64" s="69"/>
      <c r="BD64" s="69"/>
      <c r="BE64" s="69"/>
      <c r="BF64" s="69"/>
      <c r="BG64" s="69"/>
      <c r="BH64" s="69"/>
      <c r="BI64" s="69"/>
      <c r="BJ64" s="69"/>
      <c r="BK64" s="69"/>
      <c r="BL64" s="69"/>
      <c r="BM64" s="69"/>
      <c r="BN64" s="69"/>
      <c r="BO64" s="69"/>
      <c r="BP64" s="69"/>
      <c r="BQ64" s="69"/>
      <c r="BR64" s="69"/>
      <c r="BS64" s="69"/>
      <c r="BT64" s="69"/>
      <c r="BU64" s="69"/>
      <c r="BV64" s="69"/>
    </row>
    <row r="65" spans="1:74" ht="12" hidden="1" customHeight="1">
      <c r="A65" s="69"/>
      <c r="B65" s="69"/>
      <c r="C65" s="70"/>
      <c r="D65" s="70"/>
      <c r="E65" s="70"/>
      <c r="F65" s="70"/>
      <c r="G65" s="70"/>
      <c r="H65" s="69"/>
      <c r="I65" s="69"/>
      <c r="J65" s="69"/>
      <c r="K65" s="69"/>
      <c r="L65" s="69"/>
      <c r="M65" s="69"/>
      <c r="N65" s="69"/>
      <c r="O65" s="69"/>
      <c r="P65" s="69"/>
      <c r="Q65" s="69"/>
      <c r="R65" s="69"/>
      <c r="S65" s="69"/>
      <c r="T65" s="69"/>
      <c r="U65" s="71"/>
      <c r="V65" s="69"/>
      <c r="W65" s="69"/>
      <c r="X65" s="69"/>
      <c r="Y65" s="69"/>
      <c r="Z65" s="69"/>
      <c r="AA65" s="71"/>
      <c r="AB65" s="71"/>
      <c r="AC65" s="71"/>
      <c r="AD65" s="71"/>
      <c r="AE65" s="69"/>
      <c r="AF65" s="69"/>
      <c r="AG65" s="69"/>
      <c r="AH65" s="69"/>
      <c r="AI65" s="69"/>
      <c r="AJ65" s="69"/>
      <c r="AK65" s="69"/>
      <c r="AL65" s="72"/>
      <c r="AM65" s="73"/>
      <c r="AN65" s="73"/>
      <c r="AO65" s="69"/>
      <c r="AP65" s="69"/>
      <c r="AQ65" s="69"/>
      <c r="AR65" s="69"/>
      <c r="AS65" s="69"/>
      <c r="AT65" s="69"/>
      <c r="AU65" s="69"/>
      <c r="AV65" s="69"/>
      <c r="AW65" s="69"/>
      <c r="AX65" s="69"/>
      <c r="AY65" s="69"/>
      <c r="AZ65" s="69"/>
      <c r="BA65" s="69"/>
      <c r="BB65" s="69"/>
      <c r="BC65" s="69"/>
      <c r="BD65" s="69"/>
      <c r="BE65" s="69"/>
      <c r="BF65" s="69"/>
      <c r="BG65" s="69"/>
      <c r="BH65" s="69"/>
      <c r="BI65" s="69"/>
      <c r="BJ65" s="69"/>
      <c r="BK65" s="69"/>
      <c r="BL65" s="69"/>
      <c r="BM65" s="69"/>
      <c r="BN65" s="69"/>
      <c r="BO65" s="69"/>
      <c r="BP65" s="69"/>
      <c r="BQ65" s="69"/>
      <c r="BR65" s="69"/>
      <c r="BS65" s="69"/>
      <c r="BT65" s="69"/>
      <c r="BU65" s="69"/>
      <c r="BV65" s="69"/>
    </row>
    <row r="66" spans="1:74" ht="12" hidden="1" customHeight="1">
      <c r="A66" s="69"/>
      <c r="B66" s="69"/>
      <c r="C66" s="70"/>
      <c r="D66" s="70"/>
      <c r="E66" s="70"/>
      <c r="F66" s="70"/>
      <c r="G66" s="70"/>
      <c r="H66" s="69"/>
      <c r="I66" s="69"/>
      <c r="J66" s="69"/>
      <c r="K66" s="69"/>
      <c r="L66" s="69"/>
      <c r="M66" s="69"/>
      <c r="N66" s="69"/>
      <c r="O66" s="69"/>
      <c r="P66" s="69"/>
      <c r="Q66" s="69"/>
      <c r="R66" s="69"/>
      <c r="S66" s="69"/>
      <c r="T66" s="69"/>
      <c r="U66" s="71"/>
      <c r="V66" s="69"/>
      <c r="W66" s="69"/>
      <c r="X66" s="69"/>
      <c r="Y66" s="69"/>
      <c r="Z66" s="69"/>
      <c r="AA66" s="71"/>
      <c r="AB66" s="71"/>
      <c r="AC66" s="71"/>
      <c r="AD66" s="71"/>
      <c r="AE66" s="69"/>
      <c r="AF66" s="69"/>
      <c r="AG66" s="69"/>
      <c r="AH66" s="69"/>
      <c r="AI66" s="69"/>
      <c r="AJ66" s="69"/>
      <c r="AK66" s="69"/>
      <c r="AL66" s="72"/>
      <c r="AM66" s="73"/>
      <c r="AN66" s="73"/>
      <c r="AO66" s="69"/>
      <c r="AP66" s="69"/>
      <c r="AQ66" s="69"/>
      <c r="AR66" s="69"/>
      <c r="AS66" s="69"/>
      <c r="AT66" s="69"/>
      <c r="AU66" s="69"/>
      <c r="AV66" s="69"/>
      <c r="AW66" s="69"/>
      <c r="AX66" s="69"/>
      <c r="AY66" s="69"/>
      <c r="AZ66" s="69"/>
      <c r="BA66" s="69"/>
      <c r="BB66" s="69"/>
      <c r="BC66" s="69"/>
      <c r="BD66" s="69"/>
      <c r="BE66" s="69"/>
      <c r="BF66" s="69"/>
      <c r="BG66" s="69"/>
      <c r="BH66" s="69"/>
      <c r="BI66" s="69"/>
      <c r="BJ66" s="69"/>
      <c r="BK66" s="69"/>
      <c r="BL66" s="69"/>
      <c r="BM66" s="69"/>
      <c r="BN66" s="69"/>
      <c r="BO66" s="69"/>
      <c r="BP66" s="69"/>
      <c r="BQ66" s="69"/>
      <c r="BR66" s="69"/>
      <c r="BS66" s="69"/>
      <c r="BT66" s="69"/>
      <c r="BU66" s="69"/>
      <c r="BV66" s="69"/>
    </row>
    <row r="67" spans="1:74" ht="12" hidden="1" customHeight="1">
      <c r="A67" s="69"/>
      <c r="B67" s="69"/>
      <c r="C67" s="70"/>
      <c r="D67" s="70"/>
      <c r="E67" s="70"/>
      <c r="F67" s="70"/>
      <c r="G67" s="70"/>
      <c r="H67" s="69"/>
      <c r="I67" s="69"/>
      <c r="J67" s="69"/>
      <c r="K67" s="69"/>
      <c r="L67" s="69"/>
      <c r="M67" s="69"/>
      <c r="N67" s="69"/>
      <c r="O67" s="69"/>
      <c r="P67" s="69"/>
      <c r="Q67" s="69"/>
      <c r="R67" s="69"/>
      <c r="S67" s="69"/>
      <c r="T67" s="69"/>
      <c r="U67" s="71"/>
      <c r="V67" s="69"/>
      <c r="W67" s="69"/>
      <c r="X67" s="69"/>
      <c r="Y67" s="69"/>
      <c r="Z67" s="69"/>
      <c r="AA67" s="71"/>
      <c r="AB67" s="71"/>
      <c r="AC67" s="71"/>
      <c r="AD67" s="71"/>
      <c r="AE67" s="69"/>
      <c r="AF67" s="69"/>
      <c r="AG67" s="69"/>
      <c r="AH67" s="69"/>
      <c r="AI67" s="69"/>
      <c r="AJ67" s="69"/>
      <c r="AK67" s="69"/>
      <c r="AL67" s="72"/>
      <c r="AM67" s="73"/>
      <c r="AN67" s="73"/>
      <c r="AO67" s="69"/>
      <c r="AP67" s="69"/>
      <c r="AQ67" s="69"/>
      <c r="AR67" s="69"/>
      <c r="AS67" s="69"/>
      <c r="AT67" s="69"/>
      <c r="AU67" s="69"/>
      <c r="AV67" s="69"/>
      <c r="AW67" s="69"/>
      <c r="AX67" s="69"/>
      <c r="AY67" s="69"/>
      <c r="AZ67" s="69"/>
      <c r="BA67" s="69"/>
      <c r="BB67" s="69"/>
      <c r="BC67" s="69"/>
      <c r="BD67" s="69"/>
      <c r="BE67" s="69"/>
      <c r="BF67" s="69"/>
      <c r="BG67" s="69"/>
      <c r="BH67" s="69"/>
      <c r="BI67" s="69"/>
      <c r="BJ67" s="69"/>
      <c r="BK67" s="69"/>
      <c r="BL67" s="69"/>
      <c r="BM67" s="69"/>
      <c r="BN67" s="69"/>
      <c r="BO67" s="69"/>
      <c r="BP67" s="69"/>
      <c r="BQ67" s="69"/>
      <c r="BR67" s="69"/>
      <c r="BS67" s="69"/>
      <c r="BT67" s="69"/>
      <c r="BU67" s="69"/>
      <c r="BV67" s="69"/>
    </row>
    <row r="68" spans="1:74" ht="12" hidden="1" customHeight="1">
      <c r="A68" s="69"/>
      <c r="B68" s="69"/>
      <c r="C68" s="70"/>
      <c r="D68" s="70"/>
      <c r="E68" s="70"/>
      <c r="F68" s="70"/>
      <c r="G68" s="70"/>
      <c r="H68" s="69"/>
      <c r="I68" s="69"/>
      <c r="J68" s="69"/>
      <c r="K68" s="69"/>
      <c r="L68" s="69"/>
      <c r="M68" s="69"/>
      <c r="N68" s="69"/>
      <c r="O68" s="69"/>
      <c r="P68" s="69"/>
      <c r="Q68" s="69"/>
      <c r="R68" s="69"/>
      <c r="S68" s="69"/>
      <c r="T68" s="69"/>
      <c r="U68" s="71"/>
      <c r="V68" s="69"/>
      <c r="W68" s="69"/>
      <c r="X68" s="69"/>
      <c r="Y68" s="69"/>
      <c r="Z68" s="69"/>
      <c r="AA68" s="71"/>
      <c r="AB68" s="71"/>
      <c r="AC68" s="71"/>
      <c r="AD68" s="71"/>
      <c r="AE68" s="69"/>
      <c r="AF68" s="69"/>
      <c r="AG68" s="69"/>
      <c r="AH68" s="69"/>
      <c r="AI68" s="69"/>
      <c r="AJ68" s="69"/>
      <c r="AK68" s="69"/>
      <c r="AL68" s="72"/>
      <c r="AM68" s="73"/>
      <c r="AN68" s="73"/>
      <c r="AO68" s="69"/>
      <c r="AP68" s="69"/>
      <c r="AQ68" s="69"/>
      <c r="AR68" s="69"/>
      <c r="AS68" s="69"/>
      <c r="AT68" s="69"/>
      <c r="AU68" s="69"/>
      <c r="AV68" s="69"/>
      <c r="AW68" s="69"/>
      <c r="AX68" s="69"/>
      <c r="AY68" s="69"/>
      <c r="AZ68" s="69"/>
      <c r="BA68" s="69"/>
      <c r="BB68" s="69"/>
      <c r="BC68" s="69"/>
      <c r="BD68" s="69"/>
      <c r="BE68" s="69"/>
      <c r="BF68" s="69"/>
      <c r="BG68" s="69"/>
      <c r="BH68" s="69"/>
      <c r="BI68" s="69"/>
      <c r="BJ68" s="69"/>
      <c r="BK68" s="69"/>
      <c r="BL68" s="69"/>
      <c r="BM68" s="69"/>
      <c r="BN68" s="69"/>
      <c r="BO68" s="69"/>
      <c r="BP68" s="69"/>
      <c r="BQ68" s="69"/>
      <c r="BR68" s="69"/>
      <c r="BS68" s="69"/>
      <c r="BT68" s="69"/>
      <c r="BU68" s="69"/>
      <c r="BV68" s="69"/>
    </row>
    <row r="69" spans="1:74" ht="12" hidden="1" customHeight="1">
      <c r="A69" s="69"/>
      <c r="B69" s="69"/>
      <c r="C69" s="70"/>
      <c r="D69" s="70"/>
      <c r="E69" s="70"/>
      <c r="F69" s="70"/>
      <c r="G69" s="70"/>
      <c r="H69" s="69"/>
      <c r="I69" s="69"/>
      <c r="J69" s="69"/>
      <c r="K69" s="69"/>
      <c r="L69" s="69"/>
      <c r="M69" s="69"/>
      <c r="N69" s="69"/>
      <c r="O69" s="69"/>
      <c r="P69" s="69"/>
      <c r="Q69" s="69"/>
      <c r="R69" s="69"/>
      <c r="S69" s="69"/>
      <c r="T69" s="69"/>
      <c r="U69" s="71"/>
      <c r="V69" s="69"/>
      <c r="W69" s="69"/>
      <c r="X69" s="69"/>
      <c r="Y69" s="69"/>
      <c r="Z69" s="69"/>
      <c r="AA69" s="71"/>
      <c r="AB69" s="71"/>
      <c r="AC69" s="71"/>
      <c r="AD69" s="71"/>
      <c r="AE69" s="69"/>
      <c r="AF69" s="69"/>
      <c r="AG69" s="69"/>
      <c r="AH69" s="69"/>
      <c r="AI69" s="69"/>
      <c r="AJ69" s="69"/>
      <c r="AK69" s="69"/>
      <c r="AL69" s="72"/>
      <c r="AM69" s="73"/>
      <c r="AN69" s="73"/>
      <c r="AO69" s="69"/>
      <c r="AP69" s="69"/>
      <c r="AQ69" s="69"/>
      <c r="AR69" s="69"/>
      <c r="AS69" s="69"/>
      <c r="AT69" s="69"/>
      <c r="AU69" s="69"/>
      <c r="AV69" s="69"/>
      <c r="AW69" s="69"/>
      <c r="AX69" s="69"/>
      <c r="AY69" s="69"/>
      <c r="AZ69" s="69"/>
      <c r="BA69" s="69"/>
      <c r="BB69" s="69"/>
      <c r="BC69" s="69"/>
      <c r="BD69" s="69"/>
      <c r="BE69" s="69"/>
      <c r="BF69" s="69"/>
      <c r="BG69" s="69"/>
      <c r="BH69" s="69"/>
      <c r="BI69" s="69"/>
      <c r="BJ69" s="69"/>
      <c r="BK69" s="69"/>
      <c r="BL69" s="69"/>
      <c r="BM69" s="69"/>
      <c r="BN69" s="69"/>
      <c r="BO69" s="69"/>
      <c r="BP69" s="69"/>
      <c r="BQ69" s="69"/>
      <c r="BR69" s="69"/>
      <c r="BS69" s="69"/>
      <c r="BT69" s="69"/>
      <c r="BU69" s="69"/>
      <c r="BV69" s="69"/>
    </row>
    <row r="70" spans="1:74" ht="12" hidden="1" customHeight="1">
      <c r="A70" s="69"/>
      <c r="B70" s="69"/>
      <c r="C70" s="70"/>
      <c r="D70" s="70"/>
      <c r="E70" s="70"/>
      <c r="F70" s="70"/>
      <c r="G70" s="70"/>
      <c r="H70" s="69"/>
      <c r="I70" s="69"/>
      <c r="J70" s="69"/>
      <c r="K70" s="69"/>
      <c r="L70" s="69"/>
      <c r="M70" s="69"/>
      <c r="N70" s="69"/>
      <c r="O70" s="69"/>
      <c r="P70" s="69"/>
      <c r="Q70" s="69"/>
      <c r="R70" s="69"/>
      <c r="S70" s="69"/>
      <c r="T70" s="69"/>
      <c r="U70" s="71"/>
      <c r="V70" s="69"/>
      <c r="W70" s="69"/>
      <c r="X70" s="69"/>
      <c r="Y70" s="69"/>
      <c r="Z70" s="69"/>
      <c r="AA70" s="71"/>
      <c r="AB70" s="71"/>
      <c r="AC70" s="71"/>
      <c r="AD70" s="71"/>
      <c r="AE70" s="69"/>
      <c r="AF70" s="69"/>
      <c r="AG70" s="69"/>
      <c r="AH70" s="69"/>
      <c r="AI70" s="69"/>
      <c r="AJ70" s="69"/>
      <c r="AK70" s="69"/>
      <c r="AL70" s="72"/>
      <c r="AM70" s="73"/>
      <c r="AN70" s="73"/>
      <c r="AO70" s="69"/>
      <c r="AP70" s="69"/>
      <c r="AQ70" s="69"/>
      <c r="AR70" s="69"/>
      <c r="AS70" s="69"/>
      <c r="AT70" s="69"/>
      <c r="AU70" s="69"/>
      <c r="AV70" s="69"/>
      <c r="AW70" s="69"/>
      <c r="AX70" s="69"/>
      <c r="AY70" s="69"/>
      <c r="AZ70" s="69"/>
      <c r="BA70" s="69"/>
      <c r="BB70" s="69"/>
      <c r="BC70" s="69"/>
      <c r="BD70" s="69"/>
      <c r="BE70" s="69"/>
      <c r="BF70" s="69"/>
      <c r="BG70" s="69"/>
      <c r="BH70" s="69"/>
      <c r="BI70" s="69"/>
      <c r="BJ70" s="69"/>
      <c r="BK70" s="69"/>
      <c r="BL70" s="69"/>
      <c r="BM70" s="69"/>
      <c r="BN70" s="69"/>
      <c r="BO70" s="69"/>
      <c r="BP70" s="69"/>
      <c r="BQ70" s="69"/>
      <c r="BR70" s="69"/>
      <c r="BS70" s="69"/>
      <c r="BT70" s="69"/>
      <c r="BU70" s="69"/>
      <c r="BV70" s="69"/>
    </row>
    <row r="71" spans="1:74" ht="12" hidden="1" customHeight="1">
      <c r="A71" s="69"/>
      <c r="B71" s="69"/>
      <c r="C71" s="70"/>
      <c r="D71" s="70"/>
      <c r="E71" s="70"/>
      <c r="F71" s="70"/>
      <c r="G71" s="70"/>
      <c r="H71" s="69"/>
      <c r="I71" s="69"/>
      <c r="J71" s="69"/>
      <c r="K71" s="69"/>
      <c r="L71" s="69"/>
      <c r="M71" s="69"/>
      <c r="N71" s="69"/>
      <c r="O71" s="69"/>
      <c r="P71" s="69"/>
      <c r="Q71" s="69"/>
      <c r="R71" s="69"/>
      <c r="S71" s="69"/>
      <c r="T71" s="69"/>
      <c r="U71" s="71"/>
      <c r="V71" s="69"/>
      <c r="W71" s="69"/>
      <c r="X71" s="69"/>
      <c r="Y71" s="69"/>
      <c r="Z71" s="69"/>
      <c r="AA71" s="71"/>
      <c r="AB71" s="71"/>
      <c r="AC71" s="71"/>
      <c r="AD71" s="71"/>
      <c r="AE71" s="69"/>
      <c r="AF71" s="69"/>
      <c r="AG71" s="69"/>
      <c r="AH71" s="69"/>
      <c r="AI71" s="69"/>
      <c r="AJ71" s="69"/>
      <c r="AK71" s="69"/>
      <c r="AL71" s="72"/>
      <c r="AM71" s="73"/>
      <c r="AN71" s="73"/>
      <c r="AO71" s="69"/>
      <c r="AP71" s="69"/>
      <c r="AQ71" s="69"/>
      <c r="AR71" s="69"/>
      <c r="AS71" s="69"/>
      <c r="AT71" s="69"/>
      <c r="AU71" s="69"/>
      <c r="AV71" s="69"/>
      <c r="AW71" s="69"/>
      <c r="AX71" s="69"/>
      <c r="AY71" s="69"/>
      <c r="AZ71" s="69"/>
      <c r="BA71" s="69"/>
      <c r="BB71" s="69"/>
      <c r="BC71" s="69"/>
      <c r="BD71" s="69"/>
      <c r="BE71" s="69"/>
      <c r="BF71" s="69"/>
      <c r="BG71" s="69"/>
      <c r="BH71" s="69"/>
      <c r="BI71" s="69"/>
      <c r="BJ71" s="69"/>
      <c r="BK71" s="69"/>
      <c r="BL71" s="69"/>
      <c r="BM71" s="69"/>
      <c r="BN71" s="69"/>
      <c r="BO71" s="69"/>
      <c r="BP71" s="69"/>
      <c r="BQ71" s="69"/>
      <c r="BR71" s="69"/>
      <c r="BS71" s="69"/>
      <c r="BT71" s="69"/>
      <c r="BU71" s="69"/>
      <c r="BV71" s="69"/>
    </row>
    <row r="72" spans="1:74" ht="12" hidden="1" customHeight="1">
      <c r="A72" s="69"/>
      <c r="B72" s="69"/>
      <c r="C72" s="70"/>
      <c r="D72" s="70"/>
      <c r="E72" s="70"/>
      <c r="F72" s="70"/>
      <c r="G72" s="70"/>
      <c r="H72" s="69"/>
      <c r="I72" s="69"/>
      <c r="J72" s="69"/>
      <c r="K72" s="69"/>
      <c r="L72" s="69"/>
      <c r="M72" s="69"/>
      <c r="N72" s="69"/>
      <c r="O72" s="69"/>
      <c r="P72" s="69"/>
      <c r="Q72" s="69"/>
      <c r="R72" s="69"/>
      <c r="S72" s="69"/>
      <c r="T72" s="69"/>
      <c r="U72" s="71"/>
      <c r="V72" s="69"/>
      <c r="W72" s="69"/>
      <c r="X72" s="69"/>
      <c r="Y72" s="69"/>
      <c r="Z72" s="69"/>
      <c r="AA72" s="71"/>
      <c r="AB72" s="71"/>
      <c r="AC72" s="71"/>
      <c r="AD72" s="71"/>
      <c r="AE72" s="69"/>
      <c r="AF72" s="69"/>
      <c r="AG72" s="69"/>
      <c r="AH72" s="69"/>
      <c r="AI72" s="69"/>
      <c r="AJ72" s="69"/>
      <c r="AK72" s="69"/>
      <c r="AL72" s="72"/>
      <c r="AM72" s="73"/>
      <c r="AN72" s="73"/>
      <c r="AO72" s="69"/>
      <c r="AP72" s="69"/>
      <c r="AQ72" s="69"/>
      <c r="AR72" s="69"/>
      <c r="AS72" s="69"/>
      <c r="AT72" s="69"/>
      <c r="AU72" s="69"/>
      <c r="AV72" s="69"/>
      <c r="AW72" s="69"/>
      <c r="AX72" s="69"/>
      <c r="AY72" s="69"/>
      <c r="AZ72" s="69"/>
      <c r="BA72" s="69"/>
      <c r="BB72" s="69"/>
      <c r="BC72" s="69"/>
      <c r="BD72" s="69"/>
      <c r="BE72" s="69"/>
      <c r="BF72" s="69"/>
      <c r="BG72" s="69"/>
      <c r="BH72" s="69"/>
      <c r="BI72" s="69"/>
      <c r="BJ72" s="69"/>
      <c r="BK72" s="69"/>
      <c r="BL72" s="69"/>
      <c r="BM72" s="69"/>
      <c r="BN72" s="69"/>
      <c r="BO72" s="69"/>
      <c r="BP72" s="69"/>
      <c r="BQ72" s="69"/>
      <c r="BR72" s="69"/>
      <c r="BS72" s="69"/>
      <c r="BT72" s="69"/>
      <c r="BU72" s="69"/>
      <c r="BV72" s="69"/>
    </row>
    <row r="73" spans="1:74" ht="12" hidden="1" customHeight="1">
      <c r="A73" s="69"/>
      <c r="B73" s="69"/>
      <c r="C73" s="70"/>
      <c r="D73" s="70"/>
      <c r="E73" s="70"/>
      <c r="F73" s="70"/>
      <c r="G73" s="70"/>
      <c r="H73" s="69"/>
      <c r="I73" s="69"/>
      <c r="J73" s="69"/>
      <c r="K73" s="69"/>
      <c r="L73" s="69"/>
      <c r="M73" s="69"/>
      <c r="N73" s="69"/>
      <c r="O73" s="69"/>
      <c r="P73" s="69"/>
      <c r="Q73" s="69"/>
      <c r="R73" s="69"/>
      <c r="S73" s="69"/>
      <c r="T73" s="69"/>
      <c r="U73" s="71"/>
      <c r="V73" s="69"/>
      <c r="W73" s="69"/>
      <c r="X73" s="69"/>
      <c r="Y73" s="69"/>
      <c r="Z73" s="69"/>
      <c r="AA73" s="71"/>
      <c r="AB73" s="71"/>
      <c r="AC73" s="71"/>
      <c r="AD73" s="71"/>
      <c r="AE73" s="69"/>
      <c r="AF73" s="69"/>
      <c r="AG73" s="69"/>
      <c r="AH73" s="69"/>
      <c r="AI73" s="69"/>
      <c r="AJ73" s="69"/>
      <c r="AK73" s="69"/>
      <c r="AL73" s="72"/>
      <c r="AM73" s="73"/>
      <c r="AN73" s="73"/>
      <c r="AO73" s="69"/>
      <c r="AP73" s="69"/>
      <c r="AQ73" s="69"/>
      <c r="AR73" s="69"/>
      <c r="AS73" s="69"/>
      <c r="AT73" s="69"/>
      <c r="AU73" s="69"/>
      <c r="AV73" s="69"/>
      <c r="AW73" s="69"/>
      <c r="AX73" s="69"/>
      <c r="AY73" s="69"/>
      <c r="AZ73" s="69"/>
      <c r="BA73" s="69"/>
      <c r="BB73" s="69"/>
      <c r="BC73" s="69"/>
      <c r="BD73" s="69"/>
      <c r="BE73" s="69"/>
      <c r="BF73" s="69"/>
      <c r="BG73" s="69"/>
      <c r="BH73" s="69"/>
      <c r="BI73" s="69"/>
      <c r="BJ73" s="69"/>
      <c r="BK73" s="69"/>
      <c r="BL73" s="69"/>
      <c r="BM73" s="69"/>
      <c r="BN73" s="69"/>
      <c r="BO73" s="69"/>
      <c r="BP73" s="69"/>
      <c r="BQ73" s="69"/>
      <c r="BR73" s="69"/>
      <c r="BS73" s="69"/>
      <c r="BT73" s="69"/>
      <c r="BU73" s="69"/>
      <c r="BV73" s="69"/>
    </row>
    <row r="74" spans="1:74" ht="12" hidden="1" customHeight="1">
      <c r="A74" s="69"/>
      <c r="B74" s="69"/>
      <c r="C74" s="70"/>
      <c r="D74" s="70"/>
      <c r="E74" s="70"/>
      <c r="F74" s="70"/>
      <c r="G74" s="70"/>
      <c r="H74" s="69"/>
      <c r="I74" s="69"/>
      <c r="J74" s="69"/>
      <c r="K74" s="69"/>
      <c r="L74" s="69"/>
      <c r="M74" s="69"/>
      <c r="N74" s="69"/>
      <c r="O74" s="69"/>
      <c r="P74" s="69"/>
      <c r="Q74" s="69"/>
      <c r="R74" s="69"/>
      <c r="S74" s="69"/>
      <c r="T74" s="69"/>
      <c r="U74" s="71"/>
      <c r="V74" s="69"/>
      <c r="W74" s="69"/>
      <c r="X74" s="69"/>
      <c r="Y74" s="69"/>
      <c r="Z74" s="69"/>
      <c r="AA74" s="71"/>
      <c r="AB74" s="71"/>
      <c r="AC74" s="71"/>
      <c r="AD74" s="71"/>
      <c r="AE74" s="69"/>
      <c r="AF74" s="69"/>
      <c r="AG74" s="69"/>
      <c r="AH74" s="69"/>
      <c r="AI74" s="69"/>
      <c r="AJ74" s="69"/>
      <c r="AK74" s="69"/>
      <c r="AL74" s="72"/>
      <c r="AM74" s="73"/>
      <c r="AN74" s="73"/>
      <c r="AO74" s="69"/>
      <c r="AP74" s="69"/>
      <c r="AQ74" s="69"/>
      <c r="AR74" s="69"/>
      <c r="AS74" s="69"/>
      <c r="AT74" s="69"/>
      <c r="AU74" s="69"/>
      <c r="AV74" s="69"/>
      <c r="AW74" s="69"/>
      <c r="AX74" s="69"/>
      <c r="AY74" s="69"/>
      <c r="AZ74" s="69"/>
      <c r="BA74" s="69"/>
      <c r="BB74" s="69"/>
      <c r="BC74" s="69"/>
      <c r="BD74" s="69"/>
      <c r="BE74" s="69"/>
      <c r="BF74" s="69"/>
      <c r="BG74" s="69"/>
      <c r="BH74" s="69"/>
      <c r="BI74" s="69"/>
      <c r="BJ74" s="69"/>
      <c r="BK74" s="69"/>
      <c r="BL74" s="69"/>
      <c r="BM74" s="69"/>
      <c r="BN74" s="69"/>
      <c r="BO74" s="69"/>
      <c r="BP74" s="69"/>
      <c r="BQ74" s="69"/>
      <c r="BR74" s="69"/>
      <c r="BS74" s="69"/>
      <c r="BT74" s="69"/>
      <c r="BU74" s="69"/>
      <c r="BV74" s="69"/>
    </row>
    <row r="75" spans="1:74" ht="12" hidden="1" customHeight="1">
      <c r="A75" s="69"/>
      <c r="B75" s="69"/>
      <c r="C75" s="70"/>
      <c r="D75" s="70"/>
      <c r="E75" s="70"/>
      <c r="F75" s="70"/>
      <c r="G75" s="70"/>
      <c r="H75" s="69"/>
      <c r="I75" s="69"/>
      <c r="J75" s="69"/>
      <c r="K75" s="69"/>
      <c r="L75" s="69"/>
      <c r="M75" s="69"/>
      <c r="N75" s="69"/>
      <c r="O75" s="69"/>
      <c r="P75" s="69"/>
      <c r="Q75" s="69"/>
      <c r="R75" s="69"/>
      <c r="S75" s="69"/>
      <c r="T75" s="69"/>
      <c r="U75" s="71"/>
      <c r="V75" s="69"/>
      <c r="W75" s="69"/>
      <c r="X75" s="69"/>
      <c r="Y75" s="69"/>
      <c r="Z75" s="69"/>
      <c r="AA75" s="71"/>
      <c r="AB75" s="71"/>
      <c r="AC75" s="71"/>
      <c r="AD75" s="71"/>
      <c r="AE75" s="69"/>
      <c r="AF75" s="69"/>
      <c r="AG75" s="69"/>
      <c r="AH75" s="69"/>
      <c r="AI75" s="69"/>
      <c r="AJ75" s="69"/>
      <c r="AK75" s="69"/>
      <c r="AL75" s="72"/>
      <c r="AM75" s="73"/>
      <c r="AN75" s="73"/>
      <c r="AO75" s="69"/>
      <c r="AP75" s="69"/>
      <c r="AQ75" s="69"/>
      <c r="AR75" s="69"/>
      <c r="AS75" s="69"/>
      <c r="AT75" s="69"/>
      <c r="AU75" s="69"/>
      <c r="AV75" s="69"/>
      <c r="AW75" s="69"/>
      <c r="AX75" s="69"/>
      <c r="AY75" s="69"/>
      <c r="AZ75" s="69"/>
      <c r="BA75" s="69"/>
      <c r="BB75" s="69"/>
      <c r="BC75" s="69"/>
      <c r="BD75" s="69"/>
      <c r="BE75" s="69"/>
      <c r="BF75" s="69"/>
      <c r="BG75" s="69"/>
      <c r="BH75" s="69"/>
      <c r="BI75" s="69"/>
      <c r="BJ75" s="69"/>
      <c r="BK75" s="69"/>
      <c r="BL75" s="69"/>
      <c r="BM75" s="69"/>
      <c r="BN75" s="69"/>
      <c r="BO75" s="69"/>
      <c r="BP75" s="69"/>
      <c r="BQ75" s="69"/>
      <c r="BR75" s="69"/>
      <c r="BS75" s="69"/>
      <c r="BT75" s="69"/>
      <c r="BU75" s="69"/>
      <c r="BV75" s="69"/>
    </row>
    <row r="76" spans="1:74" ht="12" hidden="1" customHeight="1">
      <c r="A76" s="69"/>
      <c r="B76" s="69"/>
      <c r="C76" s="70"/>
      <c r="D76" s="70"/>
      <c r="E76" s="70"/>
      <c r="F76" s="70"/>
      <c r="G76" s="70"/>
      <c r="H76" s="69"/>
      <c r="I76" s="69"/>
      <c r="J76" s="69"/>
      <c r="K76" s="69"/>
      <c r="L76" s="69"/>
      <c r="M76" s="69"/>
      <c r="N76" s="69"/>
      <c r="O76" s="69"/>
      <c r="P76" s="69"/>
      <c r="Q76" s="69"/>
      <c r="R76" s="69"/>
      <c r="S76" s="69"/>
      <c r="T76" s="69"/>
      <c r="U76" s="71"/>
      <c r="V76" s="69"/>
      <c r="W76" s="69"/>
      <c r="X76" s="69"/>
      <c r="Y76" s="69"/>
      <c r="Z76" s="69"/>
      <c r="AA76" s="71"/>
      <c r="AB76" s="71"/>
      <c r="AC76" s="71"/>
      <c r="AD76" s="71"/>
      <c r="AE76" s="69"/>
      <c r="AF76" s="69"/>
      <c r="AG76" s="69"/>
      <c r="AH76" s="69"/>
      <c r="AI76" s="69"/>
      <c r="AJ76" s="69"/>
      <c r="AK76" s="69"/>
      <c r="AL76" s="72"/>
      <c r="AM76" s="73"/>
      <c r="AN76" s="73"/>
      <c r="AO76" s="69"/>
      <c r="AP76" s="69"/>
      <c r="AQ76" s="69"/>
      <c r="AR76" s="69"/>
      <c r="AS76" s="69"/>
      <c r="AT76" s="69"/>
      <c r="AU76" s="69"/>
      <c r="AV76" s="69"/>
      <c r="AW76" s="69"/>
      <c r="AX76" s="69"/>
      <c r="AY76" s="69"/>
      <c r="AZ76" s="69"/>
      <c r="BA76" s="69"/>
      <c r="BB76" s="69"/>
      <c r="BC76" s="69"/>
      <c r="BD76" s="69"/>
      <c r="BE76" s="69"/>
      <c r="BF76" s="69"/>
      <c r="BG76" s="69"/>
      <c r="BH76" s="69"/>
      <c r="BI76" s="69"/>
      <c r="BJ76" s="69"/>
      <c r="BK76" s="69"/>
      <c r="BL76" s="69"/>
      <c r="BM76" s="69"/>
      <c r="BN76" s="69"/>
      <c r="BO76" s="69"/>
      <c r="BP76" s="69"/>
      <c r="BQ76" s="69"/>
      <c r="BR76" s="69"/>
      <c r="BS76" s="69"/>
      <c r="BT76" s="69"/>
      <c r="BU76" s="69"/>
      <c r="BV76" s="69"/>
    </row>
    <row r="77" spans="1:74" ht="12" hidden="1" customHeight="1">
      <c r="A77" s="69"/>
      <c r="B77" s="69"/>
      <c r="C77" s="70"/>
      <c r="D77" s="70"/>
      <c r="E77" s="70"/>
      <c r="F77" s="70"/>
      <c r="G77" s="70"/>
      <c r="H77" s="69"/>
      <c r="I77" s="69"/>
      <c r="J77" s="69"/>
      <c r="K77" s="69"/>
      <c r="L77" s="69"/>
      <c r="M77" s="69"/>
      <c r="N77" s="69"/>
      <c r="O77" s="69"/>
      <c r="P77" s="69"/>
      <c r="Q77" s="69"/>
      <c r="R77" s="69"/>
      <c r="S77" s="69"/>
      <c r="T77" s="69"/>
      <c r="U77" s="71"/>
      <c r="V77" s="69"/>
      <c r="W77" s="69"/>
      <c r="X77" s="69"/>
      <c r="Y77" s="69"/>
      <c r="Z77" s="69"/>
      <c r="AA77" s="71"/>
      <c r="AB77" s="71"/>
      <c r="AC77" s="71"/>
      <c r="AD77" s="71"/>
      <c r="AE77" s="69"/>
      <c r="AF77" s="69"/>
      <c r="AG77" s="69"/>
      <c r="AH77" s="69"/>
      <c r="AI77" s="69"/>
      <c r="AJ77" s="69"/>
      <c r="AK77" s="69"/>
      <c r="AL77" s="72"/>
      <c r="AM77" s="73"/>
      <c r="AN77" s="73"/>
      <c r="AO77" s="69"/>
      <c r="AP77" s="69"/>
      <c r="AQ77" s="69"/>
      <c r="AR77" s="69"/>
      <c r="AS77" s="69"/>
      <c r="AT77" s="69"/>
      <c r="AU77" s="69"/>
      <c r="AV77" s="69"/>
      <c r="AW77" s="69"/>
      <c r="AX77" s="69"/>
      <c r="AY77" s="69"/>
      <c r="AZ77" s="69"/>
      <c r="BA77" s="69"/>
      <c r="BB77" s="69"/>
      <c r="BC77" s="69"/>
      <c r="BD77" s="69"/>
      <c r="BE77" s="69"/>
      <c r="BF77" s="69"/>
      <c r="BG77" s="69"/>
      <c r="BH77" s="69"/>
      <c r="BI77" s="69"/>
      <c r="BJ77" s="69"/>
      <c r="BK77" s="69"/>
      <c r="BL77" s="69"/>
      <c r="BM77" s="69"/>
      <c r="BN77" s="69"/>
      <c r="BO77" s="69"/>
      <c r="BP77" s="69"/>
      <c r="BQ77" s="69"/>
      <c r="BR77" s="69"/>
      <c r="BS77" s="69"/>
      <c r="BT77" s="69"/>
      <c r="BU77" s="69"/>
      <c r="BV77" s="69"/>
    </row>
    <row r="78" spans="1:74" ht="12" hidden="1" customHeight="1">
      <c r="A78" s="69"/>
      <c r="B78" s="69"/>
      <c r="C78" s="70"/>
      <c r="D78" s="70"/>
      <c r="E78" s="70"/>
      <c r="F78" s="70"/>
      <c r="G78" s="70"/>
      <c r="H78" s="69"/>
      <c r="I78" s="69"/>
      <c r="J78" s="69"/>
      <c r="K78" s="69"/>
      <c r="L78" s="69"/>
      <c r="M78" s="69"/>
      <c r="N78" s="69"/>
      <c r="O78" s="69"/>
      <c r="P78" s="69"/>
      <c r="Q78" s="69"/>
      <c r="R78" s="69"/>
      <c r="S78" s="69"/>
      <c r="T78" s="69"/>
      <c r="U78" s="71"/>
      <c r="V78" s="69"/>
      <c r="W78" s="69"/>
      <c r="X78" s="69"/>
      <c r="Y78" s="69"/>
      <c r="Z78" s="69"/>
      <c r="AA78" s="71"/>
      <c r="AB78" s="71"/>
      <c r="AC78" s="71"/>
      <c r="AD78" s="71"/>
      <c r="AE78" s="69"/>
      <c r="AF78" s="69"/>
      <c r="AG78" s="69"/>
      <c r="AH78" s="69"/>
      <c r="AI78" s="69"/>
      <c r="AJ78" s="69"/>
      <c r="AK78" s="69"/>
      <c r="AL78" s="72"/>
      <c r="AM78" s="73"/>
      <c r="AN78" s="73"/>
      <c r="AO78" s="69"/>
      <c r="AP78" s="69"/>
      <c r="AQ78" s="69"/>
      <c r="AR78" s="69"/>
      <c r="AS78" s="69"/>
      <c r="AT78" s="69"/>
      <c r="AU78" s="69"/>
      <c r="AV78" s="69"/>
      <c r="AW78" s="69"/>
      <c r="AX78" s="69"/>
      <c r="AY78" s="69"/>
      <c r="AZ78" s="69"/>
      <c r="BA78" s="69"/>
      <c r="BB78" s="69"/>
      <c r="BC78" s="69"/>
      <c r="BD78" s="69"/>
      <c r="BE78" s="69"/>
      <c r="BF78" s="69"/>
      <c r="BG78" s="69"/>
      <c r="BH78" s="69"/>
      <c r="BI78" s="69"/>
      <c r="BJ78" s="69"/>
      <c r="BK78" s="69"/>
      <c r="BL78" s="69"/>
      <c r="BM78" s="69"/>
      <c r="BN78" s="69"/>
      <c r="BO78" s="69"/>
      <c r="BP78" s="69"/>
      <c r="BQ78" s="69"/>
      <c r="BR78" s="69"/>
      <c r="BS78" s="69"/>
      <c r="BT78" s="69"/>
      <c r="BU78" s="69"/>
      <c r="BV78" s="69"/>
    </row>
    <row r="79" spans="1:74" ht="12" hidden="1" customHeight="1">
      <c r="A79" s="69"/>
      <c r="B79" s="69"/>
      <c r="C79" s="70"/>
      <c r="D79" s="70"/>
      <c r="E79" s="70"/>
      <c r="F79" s="70"/>
      <c r="G79" s="70"/>
      <c r="H79" s="69"/>
      <c r="I79" s="69"/>
      <c r="J79" s="69"/>
      <c r="K79" s="69"/>
      <c r="L79" s="69"/>
      <c r="M79" s="69"/>
      <c r="N79" s="69"/>
      <c r="O79" s="69"/>
      <c r="P79" s="69"/>
      <c r="Q79" s="69"/>
      <c r="R79" s="69"/>
      <c r="S79" s="69"/>
      <c r="T79" s="69"/>
      <c r="U79" s="71"/>
      <c r="V79" s="69"/>
      <c r="W79" s="69"/>
      <c r="X79" s="69"/>
      <c r="Y79" s="69"/>
      <c r="Z79" s="69"/>
      <c r="AA79" s="71"/>
      <c r="AB79" s="71"/>
      <c r="AC79" s="71"/>
      <c r="AD79" s="71"/>
      <c r="AE79" s="69"/>
      <c r="AF79" s="69"/>
      <c r="AG79" s="69"/>
      <c r="AH79" s="69"/>
      <c r="AI79" s="69"/>
      <c r="AJ79" s="69"/>
      <c r="AK79" s="69"/>
      <c r="AL79" s="72"/>
      <c r="AM79" s="73"/>
      <c r="AN79" s="73"/>
      <c r="AO79" s="69"/>
      <c r="AP79" s="69"/>
      <c r="AQ79" s="69"/>
      <c r="AR79" s="69"/>
      <c r="AS79" s="69"/>
      <c r="AT79" s="69"/>
      <c r="AU79" s="69"/>
      <c r="AV79" s="69"/>
      <c r="AW79" s="69"/>
      <c r="AX79" s="69"/>
      <c r="AY79" s="69"/>
      <c r="AZ79" s="69"/>
      <c r="BA79" s="69"/>
      <c r="BB79" s="69"/>
      <c r="BC79" s="69"/>
      <c r="BD79" s="69"/>
      <c r="BE79" s="69"/>
      <c r="BF79" s="69"/>
      <c r="BG79" s="69"/>
      <c r="BH79" s="69"/>
      <c r="BI79" s="69"/>
      <c r="BJ79" s="69"/>
      <c r="BK79" s="69"/>
      <c r="BL79" s="69"/>
      <c r="BM79" s="69"/>
      <c r="BN79" s="69"/>
      <c r="BO79" s="69"/>
      <c r="BP79" s="69"/>
      <c r="BQ79" s="69"/>
      <c r="BR79" s="69"/>
      <c r="BS79" s="69"/>
      <c r="BT79" s="69"/>
      <c r="BU79" s="69"/>
      <c r="BV79" s="69"/>
    </row>
    <row r="80" spans="1:74" ht="12" hidden="1" customHeight="1">
      <c r="A80" s="69"/>
      <c r="B80" s="69"/>
      <c r="C80" s="70"/>
      <c r="D80" s="70"/>
      <c r="E80" s="70"/>
      <c r="F80" s="70"/>
      <c r="G80" s="70"/>
      <c r="H80" s="69"/>
      <c r="I80" s="69"/>
      <c r="J80" s="69"/>
      <c r="K80" s="69"/>
      <c r="L80" s="69"/>
      <c r="M80" s="69"/>
      <c r="N80" s="69"/>
      <c r="O80" s="69"/>
      <c r="P80" s="69"/>
      <c r="Q80" s="69"/>
      <c r="R80" s="69"/>
      <c r="S80" s="69"/>
      <c r="T80" s="69"/>
      <c r="U80" s="71"/>
      <c r="V80" s="69"/>
      <c r="W80" s="69"/>
      <c r="X80" s="69"/>
      <c r="Y80" s="69"/>
      <c r="Z80" s="69"/>
      <c r="AA80" s="71"/>
      <c r="AB80" s="71"/>
      <c r="AC80" s="71"/>
      <c r="AD80" s="71"/>
      <c r="AE80" s="69"/>
      <c r="AF80" s="69"/>
      <c r="AG80" s="69"/>
      <c r="AH80" s="69"/>
      <c r="AI80" s="69"/>
      <c r="AJ80" s="69"/>
      <c r="AK80" s="69"/>
      <c r="AL80" s="72"/>
      <c r="AM80" s="73"/>
      <c r="AN80" s="73"/>
      <c r="AO80" s="69"/>
      <c r="AP80" s="69"/>
      <c r="AQ80" s="69"/>
      <c r="AR80" s="69"/>
      <c r="AS80" s="69"/>
      <c r="AT80" s="69"/>
      <c r="AU80" s="69"/>
      <c r="AV80" s="69"/>
      <c r="AW80" s="69"/>
      <c r="AX80" s="69"/>
      <c r="AY80" s="69"/>
      <c r="AZ80" s="69"/>
      <c r="BA80" s="69"/>
      <c r="BB80" s="69"/>
      <c r="BC80" s="69"/>
      <c r="BD80" s="69"/>
      <c r="BE80" s="69"/>
      <c r="BF80" s="69"/>
      <c r="BG80" s="69"/>
      <c r="BH80" s="69"/>
      <c r="BI80" s="69"/>
      <c r="BJ80" s="69"/>
      <c r="BK80" s="69"/>
      <c r="BL80" s="69"/>
      <c r="BM80" s="69"/>
      <c r="BN80" s="69"/>
      <c r="BO80" s="69"/>
      <c r="BP80" s="69"/>
      <c r="BQ80" s="69"/>
      <c r="BR80" s="69"/>
      <c r="BS80" s="69"/>
      <c r="BT80" s="69"/>
      <c r="BU80" s="69"/>
      <c r="BV80" s="69"/>
    </row>
    <row r="81" spans="1:74" ht="12" hidden="1" customHeight="1">
      <c r="A81" s="69"/>
      <c r="B81" s="69"/>
      <c r="C81" s="70"/>
      <c r="D81" s="70"/>
      <c r="E81" s="70"/>
      <c r="F81" s="70"/>
      <c r="G81" s="70"/>
      <c r="H81" s="69"/>
      <c r="I81" s="69"/>
      <c r="J81" s="69"/>
      <c r="K81" s="69"/>
      <c r="L81" s="69"/>
      <c r="M81" s="69"/>
      <c r="N81" s="69"/>
      <c r="O81" s="69"/>
      <c r="P81" s="69"/>
      <c r="Q81" s="69"/>
      <c r="R81" s="69"/>
      <c r="S81" s="69"/>
      <c r="T81" s="69"/>
      <c r="U81" s="71"/>
      <c r="V81" s="69"/>
      <c r="W81" s="69"/>
      <c r="X81" s="69"/>
      <c r="Y81" s="69"/>
      <c r="Z81" s="69"/>
      <c r="AA81" s="71"/>
      <c r="AB81" s="71"/>
      <c r="AC81" s="71"/>
      <c r="AD81" s="71"/>
      <c r="AE81" s="69"/>
      <c r="AF81" s="69"/>
      <c r="AG81" s="69"/>
      <c r="AH81" s="69"/>
      <c r="AI81" s="69"/>
      <c r="AJ81" s="69"/>
      <c r="AK81" s="69"/>
      <c r="AL81" s="72"/>
      <c r="AM81" s="73"/>
      <c r="AN81" s="73"/>
      <c r="AO81" s="69"/>
      <c r="AP81" s="69"/>
      <c r="AQ81" s="69"/>
      <c r="AR81" s="69"/>
      <c r="AS81" s="69"/>
      <c r="AT81" s="69"/>
      <c r="AU81" s="69"/>
      <c r="AV81" s="69"/>
      <c r="AW81" s="69"/>
      <c r="AX81" s="69"/>
      <c r="AY81" s="69"/>
      <c r="AZ81" s="69"/>
      <c r="BA81" s="69"/>
      <c r="BB81" s="69"/>
      <c r="BC81" s="69"/>
      <c r="BD81" s="69"/>
      <c r="BE81" s="69"/>
      <c r="BF81" s="69"/>
      <c r="BG81" s="69"/>
      <c r="BH81" s="69"/>
      <c r="BI81" s="69"/>
      <c r="BJ81" s="69"/>
      <c r="BK81" s="69"/>
      <c r="BL81" s="69"/>
      <c r="BM81" s="69"/>
      <c r="BN81" s="69"/>
      <c r="BO81" s="69"/>
      <c r="BP81" s="69"/>
      <c r="BQ81" s="69"/>
      <c r="BR81" s="69"/>
      <c r="BS81" s="69"/>
      <c r="BT81" s="69"/>
      <c r="BU81" s="69"/>
      <c r="BV81" s="69"/>
    </row>
    <row r="82" spans="1:74" ht="12" hidden="1" customHeight="1">
      <c r="A82" s="69"/>
      <c r="B82" s="69"/>
      <c r="C82" s="70"/>
      <c r="D82" s="70"/>
      <c r="E82" s="70"/>
      <c r="F82" s="70"/>
      <c r="G82" s="70"/>
      <c r="H82" s="69"/>
      <c r="I82" s="69"/>
      <c r="J82" s="69"/>
      <c r="K82" s="69"/>
      <c r="L82" s="69"/>
      <c r="M82" s="69"/>
      <c r="N82" s="69"/>
      <c r="O82" s="69"/>
      <c r="P82" s="69"/>
      <c r="Q82" s="69"/>
      <c r="R82" s="69"/>
      <c r="S82" s="69"/>
      <c r="T82" s="69"/>
      <c r="U82" s="71"/>
      <c r="V82" s="69"/>
      <c r="W82" s="69"/>
      <c r="X82" s="69"/>
      <c r="Y82" s="69"/>
      <c r="Z82" s="69"/>
      <c r="AA82" s="71"/>
      <c r="AB82" s="71"/>
      <c r="AC82" s="71"/>
      <c r="AD82" s="71"/>
      <c r="AE82" s="69"/>
      <c r="AF82" s="69"/>
      <c r="AG82" s="69"/>
      <c r="AH82" s="69"/>
      <c r="AI82" s="69"/>
      <c r="AJ82" s="69"/>
      <c r="AK82" s="69"/>
      <c r="AL82" s="72"/>
      <c r="AM82" s="73"/>
      <c r="AN82" s="73"/>
      <c r="AO82" s="69"/>
      <c r="AP82" s="69"/>
      <c r="AQ82" s="69"/>
      <c r="AR82" s="69"/>
      <c r="AS82" s="69"/>
      <c r="AT82" s="69"/>
      <c r="AU82" s="69"/>
      <c r="AV82" s="69"/>
      <c r="AW82" s="69"/>
      <c r="AX82" s="69"/>
      <c r="AY82" s="69"/>
      <c r="AZ82" s="69"/>
      <c r="BA82" s="69"/>
      <c r="BB82" s="69"/>
      <c r="BC82" s="69"/>
      <c r="BD82" s="69"/>
      <c r="BE82" s="69"/>
      <c r="BF82" s="69"/>
      <c r="BG82" s="69"/>
      <c r="BH82" s="69"/>
      <c r="BI82" s="69"/>
      <c r="BJ82" s="69"/>
      <c r="BK82" s="69"/>
      <c r="BL82" s="69"/>
      <c r="BM82" s="69"/>
      <c r="BN82" s="69"/>
      <c r="BO82" s="69"/>
      <c r="BP82" s="69"/>
      <c r="BQ82" s="69"/>
      <c r="BR82" s="69"/>
      <c r="BS82" s="69"/>
      <c r="BT82" s="69"/>
      <c r="BU82" s="69"/>
      <c r="BV82" s="69"/>
    </row>
    <row r="83" spans="1:74" ht="12" hidden="1" customHeight="1">
      <c r="A83" s="69"/>
      <c r="B83" s="69"/>
      <c r="C83" s="70"/>
      <c r="D83" s="70"/>
      <c r="E83" s="70"/>
      <c r="F83" s="70"/>
      <c r="G83" s="70"/>
      <c r="H83" s="69"/>
      <c r="I83" s="69"/>
      <c r="J83" s="69"/>
      <c r="K83" s="69"/>
      <c r="L83" s="69"/>
      <c r="M83" s="69"/>
      <c r="N83" s="69"/>
      <c r="O83" s="69"/>
      <c r="P83" s="69"/>
      <c r="Q83" s="69"/>
      <c r="R83" s="69"/>
      <c r="S83" s="69"/>
      <c r="T83" s="69"/>
      <c r="U83" s="71"/>
      <c r="V83" s="69"/>
      <c r="W83" s="69"/>
      <c r="X83" s="69"/>
      <c r="Y83" s="69"/>
      <c r="Z83" s="69"/>
      <c r="AA83" s="71"/>
      <c r="AB83" s="71"/>
      <c r="AC83" s="71"/>
      <c r="AD83" s="71"/>
      <c r="AE83" s="69"/>
      <c r="AF83" s="69"/>
      <c r="AG83" s="69"/>
      <c r="AH83" s="69"/>
      <c r="AI83" s="69"/>
      <c r="AJ83" s="69"/>
      <c r="AK83" s="69"/>
      <c r="AL83" s="72"/>
      <c r="AM83" s="73"/>
      <c r="AN83" s="73"/>
      <c r="AO83" s="69"/>
      <c r="AP83" s="69"/>
      <c r="AQ83" s="69"/>
      <c r="AR83" s="69"/>
      <c r="AS83" s="69"/>
      <c r="AT83" s="69"/>
      <c r="AU83" s="69"/>
      <c r="AV83" s="69"/>
      <c r="AW83" s="69"/>
      <c r="AX83" s="69"/>
      <c r="AY83" s="69"/>
      <c r="AZ83" s="69"/>
      <c r="BA83" s="69"/>
      <c r="BB83" s="69"/>
      <c r="BC83" s="69"/>
      <c r="BD83" s="69"/>
      <c r="BE83" s="69"/>
      <c r="BF83" s="69"/>
      <c r="BG83" s="69"/>
      <c r="BH83" s="69"/>
      <c r="BI83" s="69"/>
      <c r="BJ83" s="69"/>
      <c r="BK83" s="69"/>
      <c r="BL83" s="69"/>
      <c r="BM83" s="69"/>
      <c r="BN83" s="69"/>
      <c r="BO83" s="69"/>
      <c r="BP83" s="69"/>
      <c r="BQ83" s="69"/>
      <c r="BR83" s="69"/>
      <c r="BS83" s="69"/>
      <c r="BT83" s="69"/>
      <c r="BU83" s="69"/>
      <c r="BV83" s="69"/>
    </row>
    <row r="84" spans="1:74" ht="12" hidden="1" customHeight="1">
      <c r="A84" s="69"/>
      <c r="B84" s="69"/>
      <c r="C84" s="70"/>
      <c r="D84" s="70"/>
      <c r="E84" s="70"/>
      <c r="F84" s="70"/>
      <c r="G84" s="70"/>
      <c r="H84" s="69"/>
      <c r="I84" s="69"/>
      <c r="J84" s="69"/>
      <c r="K84" s="69"/>
      <c r="L84" s="69"/>
      <c r="M84" s="69"/>
      <c r="N84" s="69"/>
      <c r="O84" s="69"/>
      <c r="P84" s="69"/>
      <c r="Q84" s="69"/>
      <c r="R84" s="69"/>
      <c r="S84" s="69"/>
      <c r="T84" s="69"/>
      <c r="U84" s="71"/>
      <c r="V84" s="69"/>
      <c r="W84" s="69"/>
      <c r="X84" s="69"/>
      <c r="Y84" s="69"/>
      <c r="Z84" s="69"/>
      <c r="AA84" s="71"/>
      <c r="AB84" s="71"/>
      <c r="AC84" s="71"/>
      <c r="AD84" s="71"/>
      <c r="AE84" s="69"/>
      <c r="AF84" s="69"/>
      <c r="AG84" s="69"/>
      <c r="AH84" s="69"/>
      <c r="AI84" s="69"/>
      <c r="AJ84" s="69"/>
      <c r="AK84" s="69"/>
      <c r="AL84" s="72"/>
      <c r="AM84" s="73"/>
      <c r="AN84" s="73"/>
      <c r="AO84" s="69"/>
      <c r="AP84" s="69"/>
      <c r="AQ84" s="69"/>
      <c r="AR84" s="69"/>
      <c r="AS84" s="69"/>
      <c r="AT84" s="69"/>
      <c r="AU84" s="69"/>
      <c r="AV84" s="69"/>
      <c r="AW84" s="69"/>
      <c r="AX84" s="69"/>
      <c r="AY84" s="69"/>
      <c r="AZ84" s="69"/>
      <c r="BA84" s="69"/>
      <c r="BB84" s="69"/>
      <c r="BC84" s="69"/>
      <c r="BD84" s="69"/>
      <c r="BE84" s="69"/>
      <c r="BF84" s="69"/>
      <c r="BG84" s="69"/>
      <c r="BH84" s="69"/>
      <c r="BI84" s="69"/>
      <c r="BJ84" s="69"/>
      <c r="BK84" s="69"/>
      <c r="BL84" s="69"/>
      <c r="BM84" s="69"/>
      <c r="BN84" s="69"/>
      <c r="BO84" s="69"/>
      <c r="BP84" s="69"/>
      <c r="BQ84" s="69"/>
      <c r="BR84" s="69"/>
      <c r="BS84" s="69"/>
      <c r="BT84" s="69"/>
      <c r="BU84" s="69"/>
      <c r="BV84" s="69"/>
    </row>
    <row r="85" spans="1:74" ht="12" hidden="1" customHeight="1">
      <c r="A85" s="69"/>
      <c r="B85" s="69"/>
      <c r="C85" s="70"/>
      <c r="D85" s="70"/>
      <c r="E85" s="70"/>
      <c r="F85" s="70"/>
      <c r="G85" s="70"/>
      <c r="H85" s="69"/>
      <c r="I85" s="69"/>
      <c r="J85" s="69"/>
      <c r="K85" s="69"/>
      <c r="L85" s="69"/>
      <c r="M85" s="69"/>
      <c r="N85" s="69"/>
      <c r="O85" s="69"/>
      <c r="P85" s="69"/>
      <c r="Q85" s="69"/>
      <c r="R85" s="69"/>
      <c r="S85" s="69"/>
      <c r="T85" s="69"/>
      <c r="U85" s="71"/>
      <c r="V85" s="69"/>
      <c r="W85" s="69"/>
      <c r="X85" s="69"/>
      <c r="Y85" s="69"/>
      <c r="Z85" s="69"/>
      <c r="AA85" s="71"/>
      <c r="AB85" s="71"/>
      <c r="AC85" s="71"/>
      <c r="AD85" s="71"/>
      <c r="AE85" s="69"/>
      <c r="AF85" s="69"/>
      <c r="AG85" s="69"/>
      <c r="AH85" s="69"/>
      <c r="AI85" s="69"/>
      <c r="AJ85" s="69"/>
      <c r="AK85" s="69"/>
      <c r="AL85" s="72"/>
      <c r="AM85" s="73"/>
      <c r="AN85" s="73"/>
      <c r="AO85" s="69"/>
      <c r="AP85" s="69"/>
      <c r="AQ85" s="69"/>
      <c r="AR85" s="69"/>
      <c r="AS85" s="69"/>
      <c r="AT85" s="69"/>
      <c r="AU85" s="69"/>
      <c r="AV85" s="69"/>
      <c r="AW85" s="69"/>
      <c r="AX85" s="69"/>
      <c r="AY85" s="69"/>
      <c r="AZ85" s="69"/>
      <c r="BA85" s="69"/>
      <c r="BB85" s="69"/>
      <c r="BC85" s="69"/>
      <c r="BD85" s="69"/>
      <c r="BE85" s="69"/>
      <c r="BF85" s="69"/>
      <c r="BG85" s="69"/>
      <c r="BH85" s="69"/>
      <c r="BI85" s="69"/>
      <c r="BJ85" s="69"/>
      <c r="BK85" s="69"/>
      <c r="BL85" s="69"/>
      <c r="BM85" s="69"/>
      <c r="BN85" s="69"/>
      <c r="BO85" s="69"/>
      <c r="BP85" s="69"/>
      <c r="BQ85" s="69"/>
      <c r="BR85" s="69"/>
      <c r="BS85" s="69"/>
      <c r="BT85" s="69"/>
      <c r="BU85" s="69"/>
      <c r="BV85" s="69"/>
    </row>
    <row r="86" spans="1:74" ht="12" hidden="1" customHeight="1">
      <c r="A86" s="69"/>
      <c r="B86" s="69"/>
      <c r="C86" s="70"/>
      <c r="D86" s="70"/>
      <c r="E86" s="70"/>
      <c r="F86" s="70"/>
      <c r="G86" s="70"/>
      <c r="H86" s="69"/>
      <c r="I86" s="69"/>
      <c r="J86" s="69"/>
      <c r="K86" s="69"/>
      <c r="L86" s="69"/>
      <c r="M86" s="69"/>
      <c r="N86" s="69"/>
      <c r="O86" s="69"/>
      <c r="P86" s="69"/>
      <c r="Q86" s="69"/>
      <c r="R86" s="69"/>
      <c r="S86" s="69"/>
      <c r="T86" s="69"/>
      <c r="U86" s="71"/>
      <c r="V86" s="69"/>
      <c r="W86" s="69"/>
      <c r="X86" s="69"/>
      <c r="Y86" s="69"/>
      <c r="Z86" s="69"/>
      <c r="AA86" s="71"/>
      <c r="AB86" s="71"/>
      <c r="AC86" s="71"/>
      <c r="AD86" s="71"/>
      <c r="AE86" s="69"/>
      <c r="AF86" s="69"/>
      <c r="AG86" s="69"/>
      <c r="AH86" s="69"/>
      <c r="AI86" s="69"/>
      <c r="AJ86" s="69"/>
      <c r="AK86" s="69"/>
      <c r="AL86" s="72"/>
      <c r="AM86" s="73"/>
      <c r="AN86" s="73"/>
      <c r="AO86" s="69"/>
      <c r="AP86" s="69"/>
      <c r="AQ86" s="69"/>
      <c r="AR86" s="69"/>
      <c r="AS86" s="69"/>
      <c r="AT86" s="69"/>
      <c r="AU86" s="69"/>
      <c r="AV86" s="69"/>
      <c r="AW86" s="69"/>
      <c r="AX86" s="69"/>
      <c r="AY86" s="69"/>
      <c r="AZ86" s="69"/>
      <c r="BA86" s="69"/>
      <c r="BB86" s="69"/>
      <c r="BC86" s="69"/>
      <c r="BD86" s="69"/>
      <c r="BE86" s="69"/>
      <c r="BF86" s="69"/>
      <c r="BG86" s="69"/>
      <c r="BH86" s="69"/>
      <c r="BI86" s="69"/>
      <c r="BJ86" s="69"/>
      <c r="BK86" s="69"/>
      <c r="BL86" s="69"/>
      <c r="BM86" s="69"/>
      <c r="BN86" s="69"/>
      <c r="BO86" s="69"/>
      <c r="BP86" s="69"/>
      <c r="BQ86" s="69"/>
      <c r="BR86" s="69"/>
      <c r="BS86" s="69"/>
      <c r="BT86" s="69"/>
      <c r="BU86" s="69"/>
      <c r="BV86" s="69"/>
    </row>
    <row r="87" spans="1:74" ht="12" hidden="1" customHeight="1">
      <c r="A87" s="69"/>
      <c r="B87" s="69"/>
      <c r="C87" s="70"/>
      <c r="D87" s="70"/>
      <c r="E87" s="70"/>
      <c r="F87" s="70"/>
      <c r="G87" s="70"/>
      <c r="H87" s="69"/>
      <c r="I87" s="69"/>
      <c r="J87" s="69"/>
      <c r="K87" s="69"/>
      <c r="L87" s="69"/>
      <c r="M87" s="69"/>
      <c r="N87" s="69"/>
      <c r="O87" s="69"/>
      <c r="P87" s="69"/>
      <c r="Q87" s="69"/>
      <c r="R87" s="69"/>
      <c r="S87" s="69"/>
      <c r="T87" s="69"/>
      <c r="U87" s="71"/>
      <c r="V87" s="69"/>
      <c r="W87" s="69"/>
      <c r="X87" s="69"/>
      <c r="Y87" s="69"/>
      <c r="Z87" s="69"/>
      <c r="AA87" s="71"/>
      <c r="AB87" s="71"/>
      <c r="AC87" s="71"/>
      <c r="AD87" s="71"/>
      <c r="AE87" s="69"/>
      <c r="AF87" s="69"/>
      <c r="AG87" s="69"/>
      <c r="AH87" s="69"/>
      <c r="AI87" s="69"/>
      <c r="AJ87" s="69"/>
      <c r="AK87" s="69"/>
      <c r="AL87" s="72"/>
      <c r="AM87" s="73"/>
      <c r="AN87" s="73"/>
      <c r="AO87" s="69"/>
      <c r="AP87" s="69"/>
      <c r="AQ87" s="69"/>
      <c r="AR87" s="69"/>
      <c r="AS87" s="69"/>
      <c r="AT87" s="69"/>
      <c r="AU87" s="69"/>
      <c r="AV87" s="69"/>
      <c r="AW87" s="69"/>
      <c r="AX87" s="69"/>
      <c r="AY87" s="69"/>
      <c r="AZ87" s="69"/>
      <c r="BA87" s="69"/>
      <c r="BB87" s="69"/>
      <c r="BC87" s="69"/>
      <c r="BD87" s="69"/>
      <c r="BE87" s="69"/>
      <c r="BF87" s="69"/>
      <c r="BG87" s="69"/>
      <c r="BH87" s="69"/>
      <c r="BI87" s="69"/>
      <c r="BJ87" s="69"/>
      <c r="BK87" s="69"/>
      <c r="BL87" s="69"/>
      <c r="BM87" s="69"/>
      <c r="BN87" s="69"/>
      <c r="BO87" s="69"/>
      <c r="BP87" s="69"/>
      <c r="BQ87" s="69"/>
      <c r="BR87" s="69"/>
      <c r="BS87" s="69"/>
      <c r="BT87" s="69"/>
      <c r="BU87" s="69"/>
      <c r="BV87" s="69"/>
    </row>
    <row r="88" spans="1:74" ht="12" hidden="1" customHeight="1">
      <c r="A88" s="69"/>
      <c r="B88" s="69"/>
      <c r="C88" s="70"/>
      <c r="D88" s="70"/>
      <c r="E88" s="70"/>
      <c r="F88" s="70"/>
      <c r="G88" s="70"/>
      <c r="H88" s="69"/>
      <c r="I88" s="69"/>
      <c r="J88" s="69"/>
      <c r="K88" s="69"/>
      <c r="L88" s="69"/>
      <c r="M88" s="69"/>
      <c r="N88" s="69"/>
      <c r="O88" s="69"/>
      <c r="P88" s="69"/>
      <c r="Q88" s="69"/>
      <c r="R88" s="69"/>
      <c r="S88" s="69"/>
      <c r="T88" s="69"/>
      <c r="U88" s="71"/>
      <c r="V88" s="69"/>
      <c r="W88" s="69"/>
      <c r="X88" s="69"/>
      <c r="Y88" s="69"/>
      <c r="Z88" s="69"/>
      <c r="AA88" s="71"/>
      <c r="AB88" s="71"/>
      <c r="AC88" s="71"/>
      <c r="AD88" s="71"/>
      <c r="AE88" s="69"/>
      <c r="AF88" s="69"/>
      <c r="AG88" s="69"/>
      <c r="AH88" s="69"/>
      <c r="AI88" s="69"/>
      <c r="AJ88" s="69"/>
      <c r="AK88" s="69"/>
      <c r="AL88" s="72"/>
      <c r="AM88" s="73"/>
      <c r="AN88" s="73"/>
      <c r="AO88" s="69"/>
      <c r="AP88" s="69"/>
      <c r="AQ88" s="69"/>
      <c r="AR88" s="69"/>
      <c r="AS88" s="69"/>
      <c r="AT88" s="69"/>
      <c r="AU88" s="69"/>
      <c r="AV88" s="69"/>
      <c r="AW88" s="69"/>
      <c r="AX88" s="69"/>
      <c r="AY88" s="69"/>
      <c r="AZ88" s="69"/>
      <c r="BA88" s="69"/>
      <c r="BB88" s="69"/>
      <c r="BC88" s="69"/>
      <c r="BD88" s="69"/>
      <c r="BE88" s="69"/>
      <c r="BF88" s="69"/>
      <c r="BG88" s="69"/>
      <c r="BH88" s="69"/>
      <c r="BI88" s="69"/>
      <c r="BJ88" s="69"/>
      <c r="BK88" s="69"/>
      <c r="BL88" s="69"/>
      <c r="BM88" s="69"/>
      <c r="BN88" s="69"/>
      <c r="BO88" s="69"/>
      <c r="BP88" s="69"/>
      <c r="BQ88" s="69"/>
      <c r="BR88" s="69"/>
      <c r="BS88" s="69"/>
      <c r="BT88" s="69"/>
      <c r="BU88" s="69"/>
      <c r="BV88" s="69"/>
    </row>
    <row r="89" spans="1:74" ht="12" hidden="1" customHeight="1">
      <c r="A89" s="69"/>
      <c r="B89" s="69"/>
      <c r="C89" s="70"/>
      <c r="D89" s="70"/>
      <c r="E89" s="70"/>
      <c r="F89" s="70"/>
      <c r="G89" s="70"/>
      <c r="H89" s="69"/>
      <c r="I89" s="69"/>
      <c r="J89" s="69"/>
      <c r="K89" s="69"/>
      <c r="L89" s="69"/>
      <c r="M89" s="69"/>
      <c r="N89" s="69"/>
      <c r="O89" s="69"/>
      <c r="P89" s="69"/>
      <c r="Q89" s="69"/>
      <c r="R89" s="69"/>
      <c r="S89" s="69"/>
      <c r="T89" s="69"/>
      <c r="U89" s="71"/>
      <c r="V89" s="69"/>
      <c r="W89" s="69"/>
      <c r="X89" s="69"/>
      <c r="Y89" s="69"/>
      <c r="Z89" s="69"/>
      <c r="AA89" s="71"/>
      <c r="AB89" s="71"/>
      <c r="AC89" s="71"/>
      <c r="AD89" s="71"/>
      <c r="AE89" s="69"/>
      <c r="AF89" s="69"/>
      <c r="AG89" s="69"/>
      <c r="AH89" s="69"/>
      <c r="AI89" s="69"/>
      <c r="AJ89" s="69"/>
      <c r="AK89" s="69"/>
      <c r="AL89" s="72"/>
      <c r="AM89" s="73"/>
      <c r="AN89" s="73"/>
      <c r="AO89" s="69"/>
      <c r="AP89" s="69"/>
      <c r="AQ89" s="69"/>
      <c r="AR89" s="69"/>
      <c r="AS89" s="69"/>
      <c r="AT89" s="69"/>
      <c r="AU89" s="69"/>
      <c r="AV89" s="69"/>
      <c r="AW89" s="69"/>
      <c r="AX89" s="69"/>
      <c r="AY89" s="69"/>
      <c r="AZ89" s="69"/>
      <c r="BA89" s="69"/>
      <c r="BB89" s="69"/>
      <c r="BC89" s="69"/>
      <c r="BD89" s="69"/>
      <c r="BE89" s="69"/>
      <c r="BF89" s="69"/>
      <c r="BG89" s="69"/>
      <c r="BH89" s="69"/>
      <c r="BI89" s="69"/>
      <c r="BJ89" s="69"/>
      <c r="BK89" s="69"/>
      <c r="BL89" s="69"/>
      <c r="BM89" s="69"/>
      <c r="BN89" s="69"/>
      <c r="BO89" s="69"/>
      <c r="BP89" s="69"/>
      <c r="BQ89" s="69"/>
      <c r="BR89" s="69"/>
      <c r="BS89" s="69"/>
      <c r="BT89" s="69"/>
      <c r="BU89" s="69"/>
      <c r="BV89" s="69"/>
    </row>
    <row r="90" spans="1:74" ht="12" hidden="1" customHeight="1">
      <c r="A90" s="69"/>
      <c r="B90" s="69"/>
      <c r="C90" s="70"/>
      <c r="D90" s="70"/>
      <c r="E90" s="70"/>
      <c r="F90" s="70"/>
      <c r="G90" s="70"/>
      <c r="H90" s="69"/>
      <c r="I90" s="69"/>
      <c r="J90" s="69"/>
      <c r="K90" s="69"/>
      <c r="L90" s="69"/>
      <c r="M90" s="69"/>
      <c r="N90" s="69"/>
      <c r="O90" s="69"/>
      <c r="P90" s="69"/>
      <c r="Q90" s="69"/>
      <c r="R90" s="69"/>
      <c r="S90" s="69"/>
      <c r="T90" s="69"/>
      <c r="U90" s="71"/>
      <c r="V90" s="69"/>
      <c r="W90" s="69"/>
      <c r="X90" s="69"/>
      <c r="Y90" s="69"/>
      <c r="Z90" s="69"/>
      <c r="AA90" s="71"/>
      <c r="AB90" s="71"/>
      <c r="AC90" s="71"/>
      <c r="AD90" s="71"/>
      <c r="AE90" s="69"/>
      <c r="AF90" s="69"/>
      <c r="AG90" s="69"/>
      <c r="AH90" s="69"/>
      <c r="AI90" s="69"/>
      <c r="AJ90" s="69"/>
      <c r="AK90" s="69"/>
      <c r="AL90" s="72"/>
      <c r="AM90" s="73"/>
      <c r="AN90" s="73"/>
      <c r="AO90" s="69"/>
      <c r="AP90" s="69"/>
      <c r="AQ90" s="69"/>
      <c r="AR90" s="69"/>
      <c r="AS90" s="69"/>
      <c r="AT90" s="69"/>
      <c r="AU90" s="69"/>
      <c r="AV90" s="69"/>
      <c r="AW90" s="69"/>
      <c r="AX90" s="69"/>
      <c r="AY90" s="69"/>
      <c r="AZ90" s="69"/>
      <c r="BA90" s="69"/>
      <c r="BB90" s="69"/>
      <c r="BC90" s="69"/>
      <c r="BD90" s="69"/>
      <c r="BE90" s="69"/>
      <c r="BF90" s="69"/>
      <c r="BG90" s="69"/>
      <c r="BH90" s="69"/>
      <c r="BI90" s="69"/>
      <c r="BJ90" s="69"/>
      <c r="BK90" s="69"/>
      <c r="BL90" s="69"/>
      <c r="BM90" s="69"/>
      <c r="BN90" s="69"/>
      <c r="BO90" s="69"/>
      <c r="BP90" s="69"/>
      <c r="BQ90" s="69"/>
      <c r="BR90" s="69"/>
      <c r="BS90" s="69"/>
      <c r="BT90" s="69"/>
      <c r="BU90" s="69"/>
      <c r="BV90" s="69"/>
    </row>
    <row r="91" spans="1:74" ht="15" hidden="1" customHeight="1">
      <c r="A91" s="69"/>
      <c r="B91" s="69"/>
      <c r="C91" s="70"/>
      <c r="D91" s="70"/>
      <c r="E91" s="70"/>
      <c r="F91" s="70"/>
      <c r="G91" s="70"/>
      <c r="H91" s="70"/>
      <c r="I91" s="70"/>
      <c r="J91" s="69"/>
      <c r="K91" s="69"/>
      <c r="L91" s="69"/>
      <c r="M91" s="69"/>
      <c r="N91" s="69"/>
      <c r="O91" s="69"/>
      <c r="P91" s="69"/>
      <c r="Q91" s="69"/>
      <c r="R91" s="69"/>
      <c r="S91" s="69"/>
      <c r="T91" s="69"/>
      <c r="U91" s="71"/>
      <c r="V91" s="69"/>
      <c r="W91" s="69"/>
      <c r="X91" s="69"/>
      <c r="Y91" s="69"/>
      <c r="Z91" s="69"/>
      <c r="AA91" s="71"/>
      <c r="AB91" s="71"/>
      <c r="AC91" s="71"/>
      <c r="AD91" s="71"/>
      <c r="AE91" s="69"/>
      <c r="AF91" s="69"/>
      <c r="AG91" s="69"/>
      <c r="AH91" s="69"/>
      <c r="AI91" s="69"/>
      <c r="AJ91" s="69"/>
      <c r="AK91" s="69"/>
      <c r="AL91" s="72"/>
      <c r="AM91" s="73"/>
      <c r="AN91" s="73"/>
      <c r="AO91" s="69"/>
      <c r="AP91" s="69"/>
      <c r="AQ91" s="69"/>
      <c r="AR91" s="69"/>
      <c r="AS91" s="69"/>
      <c r="AT91" s="69"/>
      <c r="AU91" s="69"/>
      <c r="AV91" s="69"/>
      <c r="AW91" s="69"/>
      <c r="AX91" s="69"/>
      <c r="AY91" s="69"/>
      <c r="AZ91" s="69"/>
      <c r="BA91" s="69"/>
      <c r="BB91" s="69"/>
      <c r="BC91" s="69"/>
      <c r="BD91" s="69"/>
      <c r="BE91" s="69"/>
      <c r="BF91" s="69"/>
      <c r="BG91" s="69"/>
      <c r="BH91" s="69"/>
      <c r="BI91" s="69"/>
      <c r="BJ91" s="69"/>
      <c r="BK91" s="69"/>
      <c r="BL91" s="69"/>
      <c r="BM91" s="69"/>
      <c r="BN91" s="69"/>
      <c r="BO91" s="69"/>
      <c r="BP91" s="69"/>
      <c r="BQ91" s="69"/>
      <c r="BR91" s="69"/>
      <c r="BS91" s="69"/>
      <c r="BT91" s="69"/>
      <c r="BU91" s="69"/>
      <c r="BV91" s="69"/>
    </row>
    <row r="92" spans="1:74" ht="15" hidden="1" customHeight="1">
      <c r="A92" s="69"/>
      <c r="B92" s="69"/>
      <c r="C92" s="70"/>
      <c r="D92" s="70"/>
      <c r="E92" s="70"/>
      <c r="F92" s="70"/>
      <c r="G92" s="70"/>
      <c r="H92" s="70"/>
      <c r="I92" s="70"/>
      <c r="J92" s="69"/>
      <c r="K92" s="69"/>
      <c r="L92" s="69"/>
      <c r="M92" s="69"/>
      <c r="N92" s="69"/>
      <c r="O92" s="69"/>
      <c r="P92" s="69"/>
      <c r="Q92" s="69"/>
      <c r="R92" s="69"/>
      <c r="S92" s="69"/>
      <c r="T92" s="69"/>
      <c r="U92" s="71"/>
      <c r="V92" s="69"/>
      <c r="W92" s="69"/>
      <c r="X92" s="69"/>
      <c r="Y92" s="69"/>
      <c r="Z92" s="69"/>
      <c r="AA92" s="71"/>
      <c r="AB92" s="71"/>
      <c r="AC92" s="71"/>
      <c r="AD92" s="71"/>
      <c r="AE92" s="69"/>
      <c r="AF92" s="69"/>
      <c r="AG92" s="69"/>
      <c r="AH92" s="69"/>
      <c r="AI92" s="69"/>
      <c r="AJ92" s="69"/>
      <c r="AK92" s="69"/>
      <c r="AL92" s="72"/>
      <c r="AM92" s="73"/>
      <c r="AN92" s="73"/>
      <c r="AO92" s="69"/>
      <c r="AP92" s="69"/>
      <c r="AQ92" s="69"/>
      <c r="AR92" s="69"/>
      <c r="AS92" s="69"/>
      <c r="AT92" s="69"/>
      <c r="AU92" s="69"/>
      <c r="AV92" s="69"/>
      <c r="AW92" s="69"/>
      <c r="AX92" s="69"/>
      <c r="AY92" s="69"/>
      <c r="AZ92" s="69"/>
      <c r="BA92" s="69"/>
      <c r="BB92" s="69"/>
      <c r="BC92" s="69"/>
      <c r="BD92" s="69"/>
      <c r="BE92" s="69"/>
      <c r="BF92" s="69"/>
      <c r="BG92" s="69"/>
      <c r="BH92" s="69"/>
      <c r="BI92" s="69"/>
      <c r="BJ92" s="69"/>
      <c r="BK92" s="69"/>
      <c r="BL92" s="69"/>
      <c r="BM92" s="69"/>
      <c r="BN92" s="69"/>
      <c r="BO92" s="69"/>
      <c r="BP92" s="69"/>
      <c r="BQ92" s="69"/>
      <c r="BR92" s="69"/>
      <c r="BS92" s="69"/>
      <c r="BT92" s="69"/>
      <c r="BU92" s="69"/>
      <c r="BV92" s="69"/>
    </row>
    <row r="93" spans="1:74" ht="15" hidden="1" customHeight="1">
      <c r="A93" s="69"/>
      <c r="B93" s="69"/>
      <c r="C93" s="70"/>
      <c r="D93" s="70"/>
      <c r="E93" s="70"/>
      <c r="F93" s="70"/>
      <c r="G93" s="70"/>
      <c r="H93" s="70"/>
      <c r="I93" s="70"/>
      <c r="J93" s="69"/>
      <c r="K93" s="69"/>
      <c r="L93" s="69"/>
      <c r="M93" s="69"/>
      <c r="N93" s="69"/>
      <c r="O93" s="69"/>
      <c r="P93" s="69"/>
      <c r="Q93" s="69"/>
      <c r="R93" s="69"/>
      <c r="S93" s="69"/>
      <c r="T93" s="69"/>
      <c r="U93" s="71"/>
      <c r="V93" s="69"/>
      <c r="W93" s="69"/>
      <c r="X93" s="69"/>
      <c r="Y93" s="69"/>
      <c r="Z93" s="69"/>
      <c r="AA93" s="71"/>
      <c r="AB93" s="71"/>
      <c r="AC93" s="71"/>
      <c r="AD93" s="71"/>
      <c r="AE93" s="69"/>
      <c r="AF93" s="69"/>
      <c r="AG93" s="69"/>
      <c r="AH93" s="69"/>
      <c r="AI93" s="69"/>
      <c r="AJ93" s="69"/>
      <c r="AK93" s="69"/>
      <c r="AL93" s="72"/>
      <c r="AM93" s="73"/>
      <c r="AN93" s="73"/>
      <c r="AO93" s="69"/>
      <c r="AP93" s="69"/>
      <c r="AQ93" s="69"/>
      <c r="AR93" s="69"/>
      <c r="AS93" s="69"/>
      <c r="AT93" s="69"/>
      <c r="AU93" s="69"/>
      <c r="AV93" s="69"/>
      <c r="AW93" s="69"/>
      <c r="AX93" s="69"/>
      <c r="AY93" s="69"/>
      <c r="AZ93" s="69"/>
      <c r="BA93" s="69"/>
      <c r="BB93" s="69"/>
      <c r="BC93" s="69"/>
      <c r="BD93" s="69"/>
      <c r="BE93" s="69"/>
      <c r="BF93" s="69"/>
      <c r="BG93" s="69"/>
      <c r="BH93" s="69"/>
      <c r="BI93" s="69"/>
      <c r="BJ93" s="69"/>
      <c r="BK93" s="69"/>
      <c r="BL93" s="69"/>
      <c r="BM93" s="69"/>
      <c r="BN93" s="69"/>
      <c r="BO93" s="69"/>
      <c r="BP93" s="69"/>
      <c r="BQ93" s="69"/>
      <c r="BR93" s="69"/>
      <c r="BS93" s="69"/>
      <c r="BT93" s="69"/>
      <c r="BU93" s="69"/>
      <c r="BV93" s="69"/>
    </row>
    <row r="94" spans="1:74" ht="15" hidden="1" customHeight="1">
      <c r="A94" s="69"/>
      <c r="B94" s="69"/>
      <c r="C94" s="70"/>
      <c r="D94" s="70"/>
      <c r="E94" s="70"/>
      <c r="F94" s="70"/>
      <c r="G94" s="70"/>
      <c r="H94" s="70"/>
      <c r="I94" s="70"/>
      <c r="J94" s="69"/>
      <c r="K94" s="69"/>
      <c r="L94" s="69"/>
      <c r="M94" s="69"/>
      <c r="N94" s="69"/>
      <c r="O94" s="69"/>
      <c r="P94" s="69"/>
      <c r="Q94" s="69"/>
      <c r="R94" s="69"/>
      <c r="S94" s="69"/>
      <c r="T94" s="69"/>
      <c r="U94" s="71"/>
      <c r="V94" s="69"/>
      <c r="W94" s="69"/>
      <c r="X94" s="69"/>
      <c r="Y94" s="69"/>
      <c r="Z94" s="69"/>
      <c r="AA94" s="71"/>
      <c r="AB94" s="71"/>
      <c r="AC94" s="71"/>
      <c r="AD94" s="71"/>
      <c r="AE94" s="69"/>
      <c r="AF94" s="69"/>
      <c r="AG94" s="69"/>
      <c r="AH94" s="69"/>
      <c r="AI94" s="69"/>
      <c r="AJ94" s="69"/>
      <c r="AK94" s="69"/>
      <c r="AL94" s="72"/>
      <c r="AM94" s="73"/>
      <c r="AN94" s="73"/>
      <c r="AO94" s="69"/>
      <c r="AP94" s="69"/>
      <c r="AQ94" s="69"/>
      <c r="AR94" s="69"/>
      <c r="AS94" s="69"/>
      <c r="AT94" s="69"/>
      <c r="AU94" s="69"/>
      <c r="AV94" s="69"/>
      <c r="AW94" s="69"/>
      <c r="AX94" s="69"/>
      <c r="AY94" s="69"/>
      <c r="AZ94" s="69"/>
      <c r="BA94" s="69"/>
      <c r="BB94" s="69"/>
      <c r="BC94" s="69"/>
      <c r="BD94" s="69"/>
      <c r="BE94" s="69"/>
      <c r="BF94" s="69"/>
      <c r="BG94" s="69"/>
      <c r="BH94" s="69"/>
      <c r="BI94" s="69"/>
      <c r="BJ94" s="69"/>
      <c r="BK94" s="69"/>
      <c r="BL94" s="69"/>
      <c r="BM94" s="69"/>
      <c r="BN94" s="69"/>
      <c r="BO94" s="69"/>
      <c r="BP94" s="69"/>
      <c r="BQ94" s="69"/>
      <c r="BR94" s="69"/>
      <c r="BS94" s="69"/>
      <c r="BT94" s="69"/>
      <c r="BU94" s="69"/>
      <c r="BV94" s="69"/>
    </row>
    <row r="95" spans="1:74" ht="15" hidden="1" customHeight="1">
      <c r="A95" s="69"/>
      <c r="B95" s="69"/>
      <c r="C95" s="70"/>
      <c r="D95" s="70"/>
      <c r="E95" s="70"/>
      <c r="F95" s="70"/>
      <c r="G95" s="70"/>
      <c r="H95" s="70"/>
      <c r="I95" s="70"/>
      <c r="J95" s="69"/>
      <c r="K95" s="69"/>
      <c r="L95" s="69"/>
      <c r="M95" s="69"/>
      <c r="N95" s="69"/>
      <c r="O95" s="69"/>
      <c r="P95" s="69"/>
      <c r="Q95" s="69"/>
      <c r="R95" s="69"/>
      <c r="S95" s="69"/>
      <c r="T95" s="69"/>
      <c r="U95" s="71"/>
      <c r="V95" s="69"/>
      <c r="W95" s="69"/>
      <c r="X95" s="69"/>
      <c r="Y95" s="69"/>
      <c r="Z95" s="69"/>
      <c r="AA95" s="71"/>
      <c r="AB95" s="71"/>
      <c r="AC95" s="71"/>
      <c r="AD95" s="71"/>
      <c r="AE95" s="69"/>
      <c r="AF95" s="69"/>
      <c r="AG95" s="69"/>
      <c r="AH95" s="69"/>
      <c r="AI95" s="69"/>
      <c r="AJ95" s="69"/>
      <c r="AK95" s="69"/>
      <c r="AL95" s="72"/>
      <c r="AM95" s="73"/>
      <c r="AN95" s="73"/>
      <c r="AO95" s="69"/>
      <c r="AP95" s="69"/>
      <c r="AQ95" s="69"/>
      <c r="AR95" s="69"/>
      <c r="AS95" s="69"/>
      <c r="AT95" s="69"/>
      <c r="AU95" s="69"/>
      <c r="AV95" s="69"/>
      <c r="AW95" s="69"/>
      <c r="AX95" s="69"/>
      <c r="AY95" s="69"/>
      <c r="AZ95" s="69"/>
      <c r="BA95" s="69"/>
      <c r="BB95" s="69"/>
      <c r="BC95" s="69"/>
      <c r="BD95" s="69"/>
      <c r="BE95" s="69"/>
      <c r="BF95" s="69"/>
      <c r="BG95" s="69"/>
      <c r="BH95" s="69"/>
      <c r="BI95" s="69"/>
      <c r="BJ95" s="69"/>
      <c r="BK95" s="69"/>
      <c r="BL95" s="69"/>
      <c r="BM95" s="69"/>
      <c r="BN95" s="69"/>
      <c r="BO95" s="69"/>
      <c r="BP95" s="69"/>
      <c r="BQ95" s="69"/>
      <c r="BR95" s="69"/>
      <c r="BS95" s="69"/>
      <c r="BT95" s="69"/>
      <c r="BU95" s="69"/>
      <c r="BV95" s="69"/>
    </row>
    <row r="96" spans="1:74" ht="15" hidden="1" customHeight="1">
      <c r="A96" s="69"/>
      <c r="B96" s="69"/>
      <c r="C96" s="70"/>
      <c r="D96" s="70"/>
      <c r="E96" s="70"/>
      <c r="F96" s="70"/>
      <c r="G96" s="70"/>
      <c r="H96" s="70"/>
      <c r="I96" s="70"/>
      <c r="J96" s="69"/>
      <c r="K96" s="69"/>
      <c r="L96" s="69"/>
      <c r="M96" s="69"/>
      <c r="N96" s="69"/>
      <c r="O96" s="69"/>
      <c r="P96" s="69"/>
      <c r="Q96" s="69"/>
      <c r="R96" s="69"/>
      <c r="S96" s="69"/>
      <c r="T96" s="69"/>
      <c r="U96" s="71"/>
      <c r="V96" s="69"/>
      <c r="W96" s="69"/>
      <c r="X96" s="69"/>
      <c r="Y96" s="69"/>
      <c r="Z96" s="69"/>
      <c r="AA96" s="71"/>
      <c r="AB96" s="71"/>
      <c r="AC96" s="71"/>
      <c r="AD96" s="71"/>
      <c r="AE96" s="69"/>
      <c r="AF96" s="69"/>
      <c r="AG96" s="69"/>
      <c r="AH96" s="69"/>
      <c r="AI96" s="69"/>
      <c r="AJ96" s="69"/>
      <c r="AK96" s="69"/>
      <c r="AL96" s="72"/>
      <c r="AM96" s="73"/>
      <c r="AN96" s="73"/>
      <c r="AO96" s="69"/>
      <c r="AP96" s="69"/>
      <c r="AQ96" s="69"/>
      <c r="AR96" s="69"/>
      <c r="AS96" s="69"/>
      <c r="AT96" s="69"/>
      <c r="AU96" s="69"/>
      <c r="AV96" s="69"/>
      <c r="AW96" s="69"/>
      <c r="AX96" s="69"/>
      <c r="AY96" s="69"/>
      <c r="AZ96" s="69"/>
      <c r="BA96" s="69"/>
      <c r="BB96" s="69"/>
      <c r="BC96" s="69"/>
      <c r="BD96" s="69"/>
      <c r="BE96" s="69"/>
      <c r="BF96" s="69"/>
      <c r="BG96" s="69"/>
      <c r="BH96" s="69"/>
      <c r="BI96" s="69"/>
      <c r="BJ96" s="69"/>
      <c r="BK96" s="69"/>
      <c r="BL96" s="69"/>
      <c r="BM96" s="69"/>
      <c r="BN96" s="69"/>
      <c r="BO96" s="69"/>
      <c r="BP96" s="69"/>
      <c r="BQ96" s="69"/>
      <c r="BR96" s="69"/>
      <c r="BS96" s="69"/>
      <c r="BT96" s="69"/>
      <c r="BU96" s="69"/>
      <c r="BV96" s="69"/>
    </row>
    <row r="97" spans="1:74" ht="15" hidden="1" customHeight="1">
      <c r="A97" s="69"/>
      <c r="B97" s="69"/>
      <c r="C97" s="70"/>
      <c r="D97" s="70"/>
      <c r="E97" s="70"/>
      <c r="F97" s="70"/>
      <c r="G97" s="70"/>
      <c r="H97" s="70"/>
      <c r="I97" s="70"/>
      <c r="J97" s="69"/>
      <c r="K97" s="69"/>
      <c r="L97" s="69"/>
      <c r="M97" s="69"/>
      <c r="N97" s="69"/>
      <c r="O97" s="69"/>
      <c r="P97" s="69"/>
      <c r="Q97" s="69"/>
      <c r="R97" s="69"/>
      <c r="S97" s="69"/>
      <c r="T97" s="69"/>
      <c r="U97" s="71"/>
      <c r="V97" s="69"/>
      <c r="W97" s="69"/>
      <c r="X97" s="69"/>
      <c r="Y97" s="69"/>
      <c r="Z97" s="69"/>
      <c r="AA97" s="71"/>
      <c r="AB97" s="71"/>
      <c r="AC97" s="71"/>
      <c r="AD97" s="71"/>
      <c r="AE97" s="69"/>
      <c r="AF97" s="69"/>
      <c r="AG97" s="69"/>
      <c r="AH97" s="69"/>
      <c r="AI97" s="69"/>
      <c r="AJ97" s="69"/>
      <c r="AK97" s="69"/>
      <c r="AL97" s="72"/>
      <c r="AM97" s="73"/>
      <c r="AN97" s="73"/>
      <c r="AO97" s="69"/>
      <c r="AP97" s="69"/>
      <c r="AQ97" s="69"/>
      <c r="AR97" s="69"/>
      <c r="AS97" s="69"/>
      <c r="AT97" s="69"/>
      <c r="AU97" s="69"/>
      <c r="AV97" s="69"/>
      <c r="AW97" s="69"/>
      <c r="AX97" s="69"/>
      <c r="AY97" s="69"/>
      <c r="AZ97" s="69"/>
      <c r="BA97" s="69"/>
      <c r="BB97" s="69"/>
      <c r="BC97" s="69"/>
      <c r="BD97" s="69"/>
      <c r="BE97" s="69"/>
      <c r="BF97" s="69"/>
      <c r="BG97" s="69"/>
      <c r="BH97" s="69"/>
      <c r="BI97" s="69"/>
      <c r="BJ97" s="69"/>
      <c r="BK97" s="69"/>
      <c r="BL97" s="69"/>
      <c r="BM97" s="69"/>
      <c r="BN97" s="69"/>
      <c r="BO97" s="69"/>
      <c r="BP97" s="69"/>
      <c r="BQ97" s="69"/>
      <c r="BR97" s="69"/>
      <c r="BS97" s="69"/>
      <c r="BT97" s="69"/>
      <c r="BU97" s="69"/>
      <c r="BV97" s="69"/>
    </row>
    <row r="98" spans="1:74" ht="15" hidden="1" customHeight="1">
      <c r="A98" s="69"/>
      <c r="B98" s="69"/>
      <c r="C98" s="70"/>
      <c r="D98" s="70"/>
      <c r="E98" s="70"/>
      <c r="F98" s="70"/>
      <c r="G98" s="70"/>
      <c r="H98" s="70"/>
      <c r="I98" s="70"/>
      <c r="J98" s="69"/>
      <c r="K98" s="69"/>
      <c r="L98" s="69"/>
      <c r="M98" s="69"/>
      <c r="N98" s="69"/>
      <c r="O98" s="69"/>
      <c r="P98" s="69"/>
      <c r="Q98" s="69"/>
      <c r="R98" s="69"/>
      <c r="S98" s="69"/>
      <c r="T98" s="69"/>
      <c r="U98" s="71"/>
      <c r="V98" s="69"/>
      <c r="W98" s="69"/>
      <c r="X98" s="69"/>
      <c r="Y98" s="69"/>
      <c r="Z98" s="69"/>
      <c r="AA98" s="71"/>
      <c r="AB98" s="71"/>
      <c r="AC98" s="71"/>
      <c r="AD98" s="71"/>
      <c r="AE98" s="69"/>
      <c r="AF98" s="69"/>
      <c r="AG98" s="69"/>
      <c r="AH98" s="69"/>
      <c r="AI98" s="69"/>
      <c r="AJ98" s="69"/>
      <c r="AK98" s="69"/>
      <c r="AL98" s="72"/>
      <c r="AM98" s="73"/>
      <c r="AN98" s="73"/>
      <c r="AO98" s="69"/>
      <c r="AP98" s="69"/>
      <c r="AQ98" s="69"/>
      <c r="AR98" s="69"/>
      <c r="AS98" s="69"/>
      <c r="AT98" s="69"/>
      <c r="AU98" s="69"/>
      <c r="AV98" s="69"/>
      <c r="AW98" s="69"/>
      <c r="AX98" s="69"/>
      <c r="AY98" s="69"/>
      <c r="AZ98" s="69"/>
      <c r="BA98" s="69"/>
      <c r="BB98" s="69"/>
      <c r="BC98" s="69"/>
      <c r="BD98" s="69"/>
      <c r="BE98" s="69"/>
      <c r="BF98" s="69"/>
      <c r="BG98" s="69"/>
      <c r="BH98" s="69"/>
      <c r="BI98" s="69"/>
      <c r="BJ98" s="69"/>
      <c r="BK98" s="69"/>
      <c r="BL98" s="69"/>
      <c r="BM98" s="69"/>
      <c r="BN98" s="69"/>
      <c r="BO98" s="69"/>
      <c r="BP98" s="69"/>
      <c r="BQ98" s="69"/>
      <c r="BR98" s="69"/>
      <c r="BS98" s="69"/>
      <c r="BT98" s="69"/>
      <c r="BU98" s="69"/>
      <c r="BV98" s="69"/>
    </row>
    <row r="99" spans="1:74" ht="15" hidden="1" customHeight="1">
      <c r="A99" s="69"/>
      <c r="B99" s="69"/>
      <c r="C99" s="70"/>
      <c r="D99" s="70"/>
      <c r="E99" s="70"/>
      <c r="F99" s="70"/>
      <c r="G99" s="70"/>
      <c r="H99" s="70"/>
      <c r="I99" s="70"/>
      <c r="J99" s="69"/>
      <c r="K99" s="69"/>
      <c r="L99" s="69"/>
      <c r="M99" s="69"/>
      <c r="N99" s="69"/>
      <c r="O99" s="69"/>
      <c r="P99" s="69"/>
      <c r="Q99" s="69"/>
      <c r="R99" s="69"/>
      <c r="S99" s="69"/>
      <c r="T99" s="69"/>
      <c r="U99" s="71"/>
      <c r="V99" s="69"/>
      <c r="W99" s="69"/>
      <c r="X99" s="69"/>
      <c r="Y99" s="69"/>
      <c r="Z99" s="69"/>
      <c r="AA99" s="71"/>
      <c r="AB99" s="71"/>
      <c r="AC99" s="71"/>
      <c r="AD99" s="71"/>
      <c r="AE99" s="69"/>
      <c r="AF99" s="69"/>
      <c r="AG99" s="69"/>
      <c r="AH99" s="69"/>
      <c r="AI99" s="69"/>
      <c r="AJ99" s="69"/>
      <c r="AK99" s="69"/>
      <c r="AL99" s="72"/>
      <c r="AM99" s="73"/>
      <c r="AN99" s="73"/>
      <c r="AO99" s="69"/>
      <c r="AP99" s="69"/>
      <c r="AQ99" s="69"/>
      <c r="AR99" s="69"/>
      <c r="AS99" s="69"/>
      <c r="AT99" s="69"/>
      <c r="AU99" s="69"/>
      <c r="AV99" s="69"/>
      <c r="AW99" s="69"/>
      <c r="AX99" s="69"/>
      <c r="AY99" s="69"/>
      <c r="AZ99" s="69"/>
      <c r="BA99" s="69"/>
      <c r="BB99" s="69"/>
      <c r="BC99" s="69"/>
      <c r="BD99" s="69"/>
      <c r="BE99" s="69"/>
      <c r="BF99" s="69"/>
      <c r="BG99" s="69"/>
      <c r="BH99" s="69"/>
      <c r="BI99" s="69"/>
      <c r="BJ99" s="69"/>
      <c r="BK99" s="69"/>
      <c r="BL99" s="69"/>
      <c r="BM99" s="69"/>
      <c r="BN99" s="69"/>
      <c r="BO99" s="69"/>
      <c r="BP99" s="69"/>
      <c r="BQ99" s="69"/>
      <c r="BR99" s="69"/>
      <c r="BS99" s="69"/>
      <c r="BT99" s="69"/>
      <c r="BU99" s="69"/>
      <c r="BV99" s="69"/>
    </row>
    <row r="100" spans="1:74" ht="15" hidden="1" customHeight="1">
      <c r="A100" s="69"/>
      <c r="B100" s="69"/>
      <c r="C100" s="70"/>
      <c r="D100" s="70"/>
      <c r="E100" s="70"/>
      <c r="F100" s="70"/>
      <c r="G100" s="70"/>
      <c r="H100" s="70"/>
      <c r="I100" s="70"/>
      <c r="J100" s="69"/>
      <c r="K100" s="69"/>
      <c r="L100" s="69"/>
      <c r="M100" s="69"/>
      <c r="N100" s="69"/>
      <c r="O100" s="69"/>
      <c r="P100" s="69"/>
      <c r="Q100" s="69"/>
      <c r="R100" s="69"/>
      <c r="S100" s="69"/>
      <c r="T100" s="69"/>
      <c r="U100" s="71"/>
      <c r="V100" s="69"/>
      <c r="W100" s="69"/>
      <c r="X100" s="69"/>
      <c r="Y100" s="69"/>
      <c r="Z100" s="69"/>
      <c r="AA100" s="71"/>
      <c r="AB100" s="71"/>
      <c r="AC100" s="71"/>
      <c r="AD100" s="71"/>
      <c r="AE100" s="69"/>
      <c r="AF100" s="69"/>
      <c r="AG100" s="69"/>
      <c r="AH100" s="69"/>
      <c r="AI100" s="69"/>
      <c r="AJ100" s="69"/>
      <c r="AK100" s="69"/>
      <c r="AL100" s="72"/>
      <c r="AM100" s="73"/>
      <c r="AN100" s="73"/>
      <c r="AO100" s="69"/>
      <c r="AP100" s="69"/>
      <c r="AQ100" s="69"/>
      <c r="AR100" s="69"/>
      <c r="AS100" s="69"/>
      <c r="AT100" s="69"/>
      <c r="AU100" s="69"/>
      <c r="AV100" s="69"/>
      <c r="AW100" s="69"/>
      <c r="AX100" s="69"/>
      <c r="AY100" s="69"/>
      <c r="AZ100" s="69"/>
      <c r="BA100" s="69"/>
      <c r="BB100" s="69"/>
      <c r="BC100" s="69"/>
      <c r="BD100" s="69"/>
      <c r="BE100" s="69"/>
      <c r="BF100" s="69"/>
      <c r="BG100" s="69"/>
      <c r="BH100" s="69"/>
      <c r="BI100" s="69"/>
      <c r="BJ100" s="69"/>
      <c r="BK100" s="69"/>
      <c r="BL100" s="69"/>
      <c r="BM100" s="69"/>
      <c r="BN100" s="69"/>
      <c r="BO100" s="69"/>
      <c r="BP100" s="69"/>
      <c r="BQ100" s="69"/>
      <c r="BR100" s="69"/>
      <c r="BS100" s="69"/>
      <c r="BT100" s="69"/>
      <c r="BU100" s="69"/>
      <c r="BV100" s="69"/>
    </row>
    <row r="101" spans="1:74" ht="15" hidden="1" customHeight="1">
      <c r="A101" s="69"/>
      <c r="B101" s="69"/>
      <c r="C101" s="70"/>
      <c r="D101" s="70"/>
      <c r="E101" s="70"/>
      <c r="F101" s="70"/>
      <c r="G101" s="70"/>
      <c r="H101" s="70"/>
      <c r="I101" s="70"/>
      <c r="J101" s="69"/>
      <c r="K101" s="69"/>
      <c r="L101" s="69"/>
      <c r="M101" s="69"/>
      <c r="N101" s="69"/>
      <c r="O101" s="69"/>
      <c r="P101" s="69"/>
      <c r="Q101" s="69"/>
      <c r="R101" s="69"/>
      <c r="S101" s="69"/>
      <c r="T101" s="69"/>
      <c r="U101" s="71"/>
      <c r="V101" s="69"/>
      <c r="W101" s="69"/>
      <c r="X101" s="69"/>
      <c r="Y101" s="69"/>
      <c r="Z101" s="69"/>
      <c r="AA101" s="71"/>
      <c r="AB101" s="71"/>
      <c r="AC101" s="71"/>
      <c r="AD101" s="71"/>
      <c r="AE101" s="69"/>
      <c r="AF101" s="69"/>
      <c r="AG101" s="69"/>
      <c r="AH101" s="69"/>
      <c r="AI101" s="69"/>
      <c r="AJ101" s="69"/>
      <c r="AK101" s="69"/>
      <c r="AL101" s="72"/>
      <c r="AM101" s="73"/>
      <c r="AN101" s="73"/>
      <c r="AO101" s="69"/>
      <c r="AP101" s="69"/>
      <c r="AQ101" s="69"/>
      <c r="AR101" s="69"/>
      <c r="AS101" s="69"/>
      <c r="AT101" s="69"/>
      <c r="AU101" s="69"/>
      <c r="AV101" s="69"/>
      <c r="AW101" s="69"/>
      <c r="AX101" s="69"/>
      <c r="AY101" s="69"/>
      <c r="AZ101" s="69"/>
      <c r="BA101" s="69"/>
      <c r="BB101" s="69"/>
      <c r="BC101" s="69"/>
      <c r="BD101" s="69"/>
      <c r="BE101" s="69"/>
      <c r="BF101" s="69"/>
      <c r="BG101" s="69"/>
      <c r="BH101" s="69"/>
      <c r="BI101" s="69"/>
      <c r="BJ101" s="69"/>
      <c r="BK101" s="69"/>
      <c r="BL101" s="69"/>
      <c r="BM101" s="69"/>
      <c r="BN101" s="69"/>
      <c r="BO101" s="69"/>
      <c r="BP101" s="69"/>
      <c r="BQ101" s="69"/>
      <c r="BR101" s="69"/>
      <c r="BS101" s="69"/>
      <c r="BT101" s="69"/>
      <c r="BU101" s="69"/>
      <c r="BV101" s="69"/>
    </row>
    <row r="102" spans="1:74" ht="15" hidden="1" customHeight="1">
      <c r="A102" s="69"/>
      <c r="B102" s="69"/>
      <c r="C102" s="70"/>
      <c r="D102" s="70"/>
      <c r="E102" s="70"/>
      <c r="F102" s="70"/>
      <c r="G102" s="70"/>
      <c r="H102" s="70"/>
      <c r="I102" s="70"/>
      <c r="J102" s="69"/>
      <c r="K102" s="69"/>
      <c r="L102" s="69"/>
      <c r="M102" s="69"/>
      <c r="N102" s="69"/>
      <c r="O102" s="69"/>
      <c r="P102" s="69"/>
      <c r="Q102" s="69"/>
      <c r="R102" s="69"/>
      <c r="S102" s="69"/>
      <c r="T102" s="69"/>
      <c r="U102" s="71"/>
      <c r="V102" s="69"/>
      <c r="W102" s="69"/>
      <c r="X102" s="69"/>
      <c r="Y102" s="69"/>
      <c r="Z102" s="69"/>
      <c r="AA102" s="71"/>
      <c r="AB102" s="71"/>
      <c r="AC102" s="71"/>
      <c r="AD102" s="71"/>
      <c r="AE102" s="69"/>
      <c r="AF102" s="69"/>
      <c r="AG102" s="69"/>
      <c r="AH102" s="69"/>
      <c r="AI102" s="69"/>
      <c r="AJ102" s="69"/>
      <c r="AK102" s="69"/>
      <c r="AL102" s="72"/>
      <c r="AM102" s="73"/>
      <c r="AN102" s="73"/>
      <c r="AO102" s="69"/>
      <c r="AP102" s="69"/>
      <c r="AQ102" s="69"/>
      <c r="AR102" s="69"/>
      <c r="AS102" s="69"/>
      <c r="AT102" s="69"/>
      <c r="AU102" s="69"/>
      <c r="AV102" s="69"/>
      <c r="AW102" s="69"/>
      <c r="AX102" s="69"/>
      <c r="AY102" s="69"/>
      <c r="AZ102" s="69"/>
      <c r="BA102" s="69"/>
      <c r="BB102" s="69"/>
      <c r="BC102" s="69"/>
      <c r="BD102" s="69"/>
      <c r="BE102" s="69"/>
      <c r="BF102" s="69"/>
      <c r="BG102" s="69"/>
      <c r="BH102" s="69"/>
      <c r="BI102" s="69"/>
      <c r="BJ102" s="69"/>
      <c r="BK102" s="69"/>
      <c r="BL102" s="69"/>
      <c r="BM102" s="69"/>
      <c r="BN102" s="69"/>
      <c r="BO102" s="69"/>
      <c r="BP102" s="69"/>
      <c r="BQ102" s="69"/>
      <c r="BR102" s="69"/>
      <c r="BS102" s="69"/>
      <c r="BT102" s="69"/>
      <c r="BU102" s="69"/>
      <c r="BV102" s="69"/>
    </row>
    <row r="103" spans="1:74" ht="15" hidden="1" customHeight="1">
      <c r="A103" s="69"/>
      <c r="B103" s="69"/>
      <c r="C103" s="70"/>
      <c r="D103" s="70"/>
      <c r="E103" s="70"/>
      <c r="F103" s="70"/>
      <c r="G103" s="70"/>
      <c r="H103" s="70"/>
      <c r="I103" s="70"/>
      <c r="J103" s="69"/>
      <c r="K103" s="69"/>
      <c r="L103" s="69"/>
      <c r="M103" s="69"/>
      <c r="N103" s="69"/>
      <c r="O103" s="69"/>
      <c r="P103" s="69"/>
      <c r="Q103" s="69"/>
      <c r="R103" s="69"/>
      <c r="S103" s="69"/>
      <c r="T103" s="69"/>
      <c r="U103" s="71"/>
      <c r="V103" s="69"/>
      <c r="W103" s="69"/>
      <c r="X103" s="69"/>
      <c r="Y103" s="69"/>
      <c r="Z103" s="69"/>
      <c r="AA103" s="71"/>
      <c r="AB103" s="71"/>
      <c r="AC103" s="71"/>
      <c r="AD103" s="71"/>
      <c r="AE103" s="69"/>
      <c r="AF103" s="69"/>
      <c r="AG103" s="69"/>
      <c r="AH103" s="69"/>
      <c r="AI103" s="69"/>
      <c r="AJ103" s="69"/>
      <c r="AK103" s="69"/>
      <c r="AL103" s="72"/>
      <c r="AM103" s="73"/>
      <c r="AN103" s="73"/>
      <c r="AO103" s="69"/>
      <c r="AP103" s="69"/>
      <c r="AQ103" s="69"/>
      <c r="AR103" s="69"/>
      <c r="AS103" s="69"/>
      <c r="AT103" s="69"/>
      <c r="AU103" s="69"/>
      <c r="AV103" s="69"/>
      <c r="AW103" s="69"/>
      <c r="AX103" s="69"/>
      <c r="AY103" s="69"/>
      <c r="AZ103" s="69"/>
      <c r="BA103" s="69"/>
      <c r="BB103" s="69"/>
      <c r="BC103" s="69"/>
      <c r="BD103" s="69"/>
      <c r="BE103" s="69"/>
      <c r="BF103" s="69"/>
      <c r="BG103" s="69"/>
      <c r="BH103" s="69"/>
      <c r="BI103" s="69"/>
      <c r="BJ103" s="69"/>
      <c r="BK103" s="69"/>
      <c r="BL103" s="69"/>
      <c r="BM103" s="69"/>
      <c r="BN103" s="69"/>
      <c r="BO103" s="69"/>
      <c r="BP103" s="69"/>
      <c r="BQ103" s="69"/>
      <c r="BR103" s="69"/>
      <c r="BS103" s="69"/>
      <c r="BT103" s="69"/>
      <c r="BU103" s="69"/>
      <c r="BV103" s="69"/>
    </row>
    <row r="104" spans="1:74" ht="15" hidden="1" customHeight="1">
      <c r="A104" s="69"/>
      <c r="B104" s="69"/>
      <c r="C104" s="70"/>
      <c r="D104" s="70"/>
      <c r="E104" s="70"/>
      <c r="F104" s="70"/>
      <c r="G104" s="70"/>
      <c r="H104" s="70"/>
      <c r="I104" s="70"/>
      <c r="J104" s="69"/>
      <c r="K104" s="69"/>
      <c r="L104" s="69"/>
      <c r="M104" s="69"/>
      <c r="N104" s="69"/>
      <c r="O104" s="69"/>
      <c r="P104" s="69"/>
      <c r="Q104" s="69"/>
      <c r="R104" s="69"/>
      <c r="S104" s="69"/>
      <c r="T104" s="69"/>
      <c r="U104" s="71"/>
      <c r="V104" s="69"/>
      <c r="W104" s="69"/>
      <c r="X104" s="69"/>
      <c r="Y104" s="69"/>
      <c r="Z104" s="69"/>
      <c r="AA104" s="71"/>
      <c r="AB104" s="71"/>
      <c r="AC104" s="71"/>
      <c r="AD104" s="71"/>
      <c r="AE104" s="69"/>
      <c r="AF104" s="69"/>
      <c r="AG104" s="69"/>
      <c r="AH104" s="69"/>
      <c r="AI104" s="69"/>
      <c r="AJ104" s="69"/>
      <c r="AK104" s="69"/>
      <c r="AL104" s="72"/>
      <c r="AM104" s="73"/>
      <c r="AN104" s="73"/>
      <c r="AO104" s="69"/>
      <c r="AP104" s="69"/>
      <c r="AQ104" s="69"/>
      <c r="AR104" s="69"/>
      <c r="AS104" s="69"/>
      <c r="AT104" s="69"/>
      <c r="AU104" s="69"/>
      <c r="AV104" s="69"/>
      <c r="AW104" s="69"/>
      <c r="AX104" s="69"/>
      <c r="AY104" s="69"/>
      <c r="AZ104" s="69"/>
      <c r="BA104" s="69"/>
      <c r="BB104" s="69"/>
      <c r="BC104" s="69"/>
      <c r="BD104" s="69"/>
      <c r="BE104" s="69"/>
      <c r="BF104" s="69"/>
      <c r="BG104" s="69"/>
      <c r="BH104" s="69"/>
      <c r="BI104" s="69"/>
      <c r="BJ104" s="69"/>
      <c r="BK104" s="69"/>
      <c r="BL104" s="69"/>
      <c r="BM104" s="69"/>
      <c r="BN104" s="69"/>
      <c r="BO104" s="69"/>
      <c r="BP104" s="69"/>
      <c r="BQ104" s="69"/>
      <c r="BR104" s="69"/>
      <c r="BS104" s="69"/>
      <c r="BT104" s="69"/>
      <c r="BU104" s="69"/>
      <c r="BV104" s="69"/>
    </row>
    <row r="105" spans="1:74" ht="15" hidden="1" customHeight="1">
      <c r="A105" s="69"/>
      <c r="B105" s="69"/>
      <c r="C105" s="70"/>
      <c r="D105" s="70"/>
      <c r="E105" s="70"/>
      <c r="F105" s="70"/>
      <c r="G105" s="70"/>
      <c r="H105" s="70"/>
      <c r="I105" s="70"/>
      <c r="J105" s="69"/>
      <c r="K105" s="69"/>
      <c r="L105" s="69"/>
      <c r="M105" s="69"/>
      <c r="N105" s="69"/>
      <c r="O105" s="69"/>
      <c r="P105" s="69"/>
      <c r="Q105" s="69"/>
      <c r="R105" s="69"/>
      <c r="S105" s="69"/>
      <c r="T105" s="69"/>
      <c r="U105" s="71"/>
      <c r="V105" s="69"/>
      <c r="W105" s="69"/>
      <c r="X105" s="69"/>
      <c r="Y105" s="69"/>
      <c r="Z105" s="69"/>
      <c r="AA105" s="71"/>
      <c r="AB105" s="71"/>
      <c r="AC105" s="71"/>
      <c r="AD105" s="71"/>
      <c r="AE105" s="69"/>
      <c r="AF105" s="69"/>
      <c r="AG105" s="69"/>
      <c r="AH105" s="69"/>
      <c r="AI105" s="69"/>
      <c r="AJ105" s="69"/>
      <c r="AK105" s="69"/>
      <c r="AL105" s="72"/>
      <c r="AM105" s="73"/>
      <c r="AN105" s="73"/>
      <c r="AO105" s="69"/>
      <c r="AP105" s="69"/>
      <c r="AQ105" s="69"/>
      <c r="AR105" s="69"/>
      <c r="AS105" s="69"/>
      <c r="AT105" s="69"/>
      <c r="AU105" s="69"/>
      <c r="AV105" s="69"/>
      <c r="AW105" s="69"/>
      <c r="AX105" s="69"/>
      <c r="AY105" s="69"/>
      <c r="AZ105" s="69"/>
      <c r="BA105" s="69"/>
      <c r="BB105" s="69"/>
      <c r="BC105" s="69"/>
      <c r="BD105" s="69"/>
      <c r="BE105" s="69"/>
      <c r="BF105" s="69"/>
      <c r="BG105" s="69"/>
      <c r="BH105" s="69"/>
      <c r="BI105" s="69"/>
      <c r="BJ105" s="69"/>
      <c r="BK105" s="69"/>
      <c r="BL105" s="69"/>
      <c r="BM105" s="69"/>
      <c r="BN105" s="69"/>
      <c r="BO105" s="69"/>
      <c r="BP105" s="69"/>
      <c r="BQ105" s="69"/>
      <c r="BR105" s="69"/>
      <c r="BS105" s="69"/>
      <c r="BT105" s="69"/>
      <c r="BU105" s="69"/>
      <c r="BV105" s="69"/>
    </row>
    <row r="106" spans="1:74" ht="15" hidden="1" customHeight="1">
      <c r="A106" s="69"/>
      <c r="B106" s="69"/>
      <c r="C106" s="70"/>
      <c r="D106" s="70"/>
      <c r="E106" s="70"/>
      <c r="F106" s="70"/>
      <c r="G106" s="70"/>
      <c r="H106" s="70"/>
      <c r="I106" s="70"/>
      <c r="J106" s="69"/>
      <c r="K106" s="69"/>
      <c r="L106" s="69"/>
      <c r="M106" s="69"/>
      <c r="N106" s="69"/>
      <c r="O106" s="69"/>
      <c r="P106" s="69"/>
      <c r="Q106" s="69"/>
      <c r="R106" s="69"/>
      <c r="S106" s="69"/>
      <c r="T106" s="69"/>
      <c r="U106" s="71"/>
      <c r="V106" s="69"/>
      <c r="W106" s="69"/>
      <c r="X106" s="69"/>
      <c r="Y106" s="69"/>
      <c r="Z106" s="69"/>
      <c r="AA106" s="71"/>
      <c r="AB106" s="71"/>
      <c r="AC106" s="71"/>
      <c r="AD106" s="71"/>
      <c r="AE106" s="69"/>
      <c r="AF106" s="69"/>
      <c r="AG106" s="69"/>
      <c r="AH106" s="69"/>
      <c r="AI106" s="69"/>
      <c r="AJ106" s="69"/>
      <c r="AK106" s="69"/>
      <c r="AL106" s="72"/>
      <c r="AM106" s="73"/>
      <c r="AN106" s="73"/>
      <c r="AO106" s="69"/>
      <c r="AP106" s="69"/>
      <c r="AQ106" s="69"/>
      <c r="AR106" s="69"/>
      <c r="AS106" s="69"/>
      <c r="AT106" s="69"/>
      <c r="AU106" s="69"/>
      <c r="AV106" s="69"/>
      <c r="AW106" s="69"/>
      <c r="AX106" s="69"/>
      <c r="AY106" s="69"/>
      <c r="AZ106" s="69"/>
      <c r="BA106" s="69"/>
      <c r="BB106" s="69"/>
      <c r="BC106" s="69"/>
      <c r="BD106" s="69"/>
      <c r="BE106" s="69"/>
      <c r="BF106" s="69"/>
      <c r="BG106" s="69"/>
      <c r="BH106" s="69"/>
      <c r="BI106" s="69"/>
      <c r="BJ106" s="69"/>
      <c r="BK106" s="69"/>
      <c r="BL106" s="69"/>
      <c r="BM106" s="69"/>
      <c r="BN106" s="69"/>
      <c r="BO106" s="69"/>
      <c r="BP106" s="69"/>
      <c r="BQ106" s="69"/>
      <c r="BR106" s="69"/>
      <c r="BS106" s="69"/>
      <c r="BT106" s="69"/>
      <c r="BU106" s="69"/>
      <c r="BV106" s="69"/>
    </row>
    <row r="107" spans="1:74" ht="15" hidden="1" customHeight="1">
      <c r="A107" s="69"/>
      <c r="B107" s="69"/>
      <c r="C107" s="70"/>
      <c r="D107" s="70"/>
      <c r="E107" s="70"/>
      <c r="F107" s="70"/>
      <c r="G107" s="70"/>
      <c r="H107" s="70"/>
      <c r="I107" s="70"/>
      <c r="J107" s="69"/>
      <c r="K107" s="69"/>
      <c r="L107" s="69"/>
      <c r="M107" s="69"/>
      <c r="N107" s="69"/>
      <c r="O107" s="69"/>
      <c r="P107" s="69"/>
      <c r="Q107" s="69"/>
      <c r="R107" s="69"/>
      <c r="S107" s="69"/>
      <c r="T107" s="69"/>
      <c r="U107" s="71"/>
      <c r="V107" s="69"/>
      <c r="W107" s="69"/>
      <c r="X107" s="69"/>
      <c r="Y107" s="69"/>
      <c r="Z107" s="69"/>
      <c r="AA107" s="71"/>
      <c r="AB107" s="71"/>
      <c r="AC107" s="71"/>
      <c r="AD107" s="71"/>
      <c r="AE107" s="69"/>
      <c r="AF107" s="69"/>
      <c r="AG107" s="69"/>
      <c r="AH107" s="69"/>
      <c r="AI107" s="69"/>
      <c r="AJ107" s="69"/>
      <c r="AK107" s="69"/>
      <c r="AL107" s="72"/>
      <c r="AM107" s="73"/>
      <c r="AN107" s="73"/>
      <c r="AO107" s="69"/>
      <c r="AP107" s="69"/>
      <c r="AQ107" s="69"/>
      <c r="AR107" s="69"/>
      <c r="AS107" s="69"/>
      <c r="AT107" s="69"/>
      <c r="AU107" s="69"/>
      <c r="AV107" s="69"/>
      <c r="AW107" s="69"/>
      <c r="AX107" s="69"/>
      <c r="AY107" s="69"/>
      <c r="AZ107" s="69"/>
      <c r="BA107" s="69"/>
      <c r="BB107" s="69"/>
      <c r="BC107" s="69"/>
      <c r="BD107" s="69"/>
      <c r="BE107" s="69"/>
      <c r="BF107" s="69"/>
      <c r="BG107" s="69"/>
      <c r="BH107" s="69"/>
      <c r="BI107" s="69"/>
      <c r="BJ107" s="69"/>
      <c r="BK107" s="69"/>
      <c r="BL107" s="69"/>
      <c r="BM107" s="69"/>
      <c r="BN107" s="69"/>
      <c r="BO107" s="69"/>
      <c r="BP107" s="69"/>
      <c r="BQ107" s="69"/>
      <c r="BR107" s="69"/>
      <c r="BS107" s="69"/>
      <c r="BT107" s="69"/>
      <c r="BU107" s="69"/>
      <c r="BV107" s="69"/>
    </row>
    <row r="108" spans="1:74" ht="15" hidden="1" customHeight="1">
      <c r="A108" s="69"/>
      <c r="B108" s="69"/>
      <c r="C108" s="70"/>
      <c r="D108" s="70"/>
      <c r="E108" s="70"/>
      <c r="F108" s="70"/>
      <c r="G108" s="70"/>
      <c r="H108" s="70"/>
      <c r="I108" s="70"/>
      <c r="J108" s="69"/>
      <c r="K108" s="69"/>
      <c r="L108" s="69"/>
      <c r="M108" s="69"/>
      <c r="N108" s="69"/>
      <c r="O108" s="69"/>
      <c r="P108" s="69"/>
      <c r="Q108" s="69"/>
      <c r="R108" s="69"/>
      <c r="S108" s="69"/>
      <c r="T108" s="69"/>
      <c r="U108" s="71"/>
      <c r="V108" s="69"/>
      <c r="W108" s="69"/>
      <c r="X108" s="69"/>
      <c r="Y108" s="69"/>
      <c r="Z108" s="69"/>
      <c r="AA108" s="71"/>
      <c r="AB108" s="71"/>
      <c r="AC108" s="71"/>
      <c r="AD108" s="71"/>
      <c r="AE108" s="69"/>
      <c r="AF108" s="69"/>
      <c r="AG108" s="69"/>
      <c r="AH108" s="69"/>
      <c r="AI108" s="69"/>
      <c r="AJ108" s="69"/>
      <c r="AK108" s="69"/>
      <c r="AL108" s="72"/>
      <c r="AM108" s="73"/>
      <c r="AN108" s="73"/>
      <c r="AO108" s="69"/>
      <c r="AP108" s="69"/>
      <c r="AQ108" s="69"/>
      <c r="AR108" s="69"/>
      <c r="AS108" s="69"/>
      <c r="AT108" s="69"/>
      <c r="AU108" s="69"/>
      <c r="AV108" s="69"/>
      <c r="AW108" s="69"/>
      <c r="AX108" s="69"/>
      <c r="AY108" s="69"/>
      <c r="AZ108" s="69"/>
      <c r="BA108" s="69"/>
      <c r="BB108" s="69"/>
      <c r="BC108" s="69"/>
      <c r="BD108" s="69"/>
      <c r="BE108" s="69"/>
      <c r="BF108" s="69"/>
      <c r="BG108" s="69"/>
      <c r="BH108" s="69"/>
      <c r="BI108" s="69"/>
      <c r="BJ108" s="69"/>
      <c r="BK108" s="69"/>
      <c r="BL108" s="69"/>
      <c r="BM108" s="69"/>
      <c r="BN108" s="69"/>
      <c r="BO108" s="69"/>
      <c r="BP108" s="69"/>
      <c r="BQ108" s="69"/>
      <c r="BR108" s="69"/>
      <c r="BS108" s="69"/>
      <c r="BT108" s="69"/>
      <c r="BU108" s="69"/>
      <c r="BV108" s="69"/>
    </row>
    <row r="109" spans="1:74" ht="15" hidden="1" customHeight="1">
      <c r="A109" s="69"/>
      <c r="B109" s="69"/>
      <c r="C109" s="70"/>
      <c r="D109" s="70"/>
      <c r="E109" s="70"/>
      <c r="F109" s="70"/>
      <c r="G109" s="70"/>
      <c r="H109" s="70"/>
      <c r="I109" s="70"/>
      <c r="J109" s="69"/>
      <c r="K109" s="69"/>
      <c r="L109" s="69"/>
      <c r="M109" s="69"/>
      <c r="N109" s="69"/>
      <c r="O109" s="69"/>
      <c r="P109" s="69"/>
      <c r="Q109" s="69"/>
      <c r="R109" s="69"/>
      <c r="S109" s="69"/>
      <c r="T109" s="69"/>
      <c r="U109" s="71"/>
      <c r="V109" s="69"/>
      <c r="W109" s="69"/>
      <c r="X109" s="69"/>
      <c r="Y109" s="69"/>
      <c r="Z109" s="69"/>
      <c r="AA109" s="71"/>
      <c r="AB109" s="71"/>
      <c r="AC109" s="71"/>
      <c r="AD109" s="71"/>
      <c r="AE109" s="69"/>
      <c r="AF109" s="69"/>
      <c r="AG109" s="69"/>
      <c r="AH109" s="69"/>
      <c r="AI109" s="69"/>
      <c r="AJ109" s="69"/>
      <c r="AK109" s="69"/>
      <c r="AL109" s="72"/>
      <c r="AM109" s="73"/>
      <c r="AN109" s="73"/>
      <c r="AO109" s="69"/>
      <c r="AP109" s="69"/>
      <c r="AQ109" s="69"/>
      <c r="AR109" s="69"/>
      <c r="AS109" s="69"/>
      <c r="AT109" s="69"/>
      <c r="AU109" s="69"/>
      <c r="AV109" s="69"/>
      <c r="AW109" s="69"/>
      <c r="AX109" s="69"/>
      <c r="AY109" s="69"/>
      <c r="AZ109" s="69"/>
      <c r="BA109" s="69"/>
      <c r="BB109" s="69"/>
      <c r="BC109" s="69"/>
      <c r="BD109" s="69"/>
      <c r="BE109" s="69"/>
      <c r="BF109" s="69"/>
      <c r="BG109" s="69"/>
      <c r="BH109" s="69"/>
      <c r="BI109" s="69"/>
      <c r="BJ109" s="69"/>
      <c r="BK109" s="69"/>
      <c r="BL109" s="69"/>
      <c r="BM109" s="69"/>
      <c r="BN109" s="69"/>
      <c r="BO109" s="69"/>
      <c r="BP109" s="69"/>
      <c r="BQ109" s="69"/>
      <c r="BR109" s="69"/>
      <c r="BS109" s="69"/>
      <c r="BT109" s="69"/>
      <c r="BU109" s="69"/>
      <c r="BV109" s="69"/>
    </row>
    <row r="110" spans="1:74" ht="15" hidden="1" customHeight="1">
      <c r="A110" s="69"/>
      <c r="B110" s="69"/>
      <c r="C110" s="70"/>
      <c r="D110" s="70"/>
      <c r="E110" s="70"/>
      <c r="F110" s="70"/>
      <c r="G110" s="70"/>
      <c r="H110" s="70"/>
      <c r="I110" s="70"/>
      <c r="J110" s="69"/>
      <c r="K110" s="69"/>
      <c r="L110" s="69"/>
      <c r="M110" s="69"/>
      <c r="N110" s="69"/>
      <c r="O110" s="69"/>
      <c r="P110" s="69"/>
      <c r="Q110" s="69"/>
      <c r="R110" s="69"/>
      <c r="S110" s="69"/>
      <c r="T110" s="69"/>
      <c r="U110" s="71"/>
      <c r="V110" s="69"/>
      <c r="W110" s="69"/>
      <c r="X110" s="69"/>
      <c r="Y110" s="69"/>
      <c r="Z110" s="69"/>
      <c r="AA110" s="71"/>
      <c r="AB110" s="71"/>
      <c r="AC110" s="71"/>
      <c r="AD110" s="71"/>
      <c r="AE110" s="69"/>
      <c r="AF110" s="69"/>
      <c r="AG110" s="69"/>
      <c r="AH110" s="69"/>
      <c r="AI110" s="69"/>
      <c r="AJ110" s="69"/>
      <c r="AK110" s="69"/>
      <c r="AL110" s="72"/>
      <c r="AM110" s="73"/>
      <c r="AN110" s="73"/>
      <c r="AO110" s="69"/>
      <c r="AP110" s="69"/>
      <c r="AQ110" s="69"/>
      <c r="AR110" s="69"/>
      <c r="AS110" s="69"/>
      <c r="AT110" s="69"/>
      <c r="AU110" s="69"/>
      <c r="AV110" s="69"/>
      <c r="AW110" s="69"/>
      <c r="AX110" s="69"/>
      <c r="AY110" s="69"/>
      <c r="AZ110" s="69"/>
      <c r="BA110" s="69"/>
      <c r="BB110" s="69"/>
      <c r="BC110" s="69"/>
      <c r="BD110" s="69"/>
      <c r="BE110" s="69"/>
      <c r="BF110" s="69"/>
      <c r="BG110" s="69"/>
      <c r="BH110" s="69"/>
      <c r="BI110" s="69"/>
      <c r="BJ110" s="69"/>
      <c r="BK110" s="69"/>
      <c r="BL110" s="69"/>
      <c r="BM110" s="69"/>
      <c r="BN110" s="69"/>
      <c r="BO110" s="69"/>
      <c r="BP110" s="69"/>
      <c r="BQ110" s="69"/>
      <c r="BR110" s="69"/>
      <c r="BS110" s="69"/>
      <c r="BT110" s="69"/>
      <c r="BU110" s="69"/>
      <c r="BV110" s="69"/>
    </row>
    <row r="111" spans="1:74" ht="15" hidden="1" customHeight="1">
      <c r="A111" s="69"/>
      <c r="B111" s="69"/>
      <c r="C111" s="70"/>
      <c r="D111" s="70"/>
      <c r="E111" s="70"/>
      <c r="F111" s="70"/>
      <c r="G111" s="70"/>
      <c r="H111" s="70"/>
      <c r="I111" s="70"/>
      <c r="J111" s="69"/>
      <c r="K111" s="69"/>
      <c r="L111" s="69"/>
      <c r="M111" s="69"/>
      <c r="N111" s="69"/>
      <c r="O111" s="69"/>
      <c r="P111" s="69"/>
      <c r="Q111" s="69"/>
      <c r="R111" s="69"/>
      <c r="S111" s="69"/>
      <c r="T111" s="69"/>
      <c r="U111" s="71"/>
      <c r="V111" s="69"/>
      <c r="W111" s="69"/>
      <c r="X111" s="69"/>
      <c r="Y111" s="69"/>
      <c r="Z111" s="69"/>
      <c r="AA111" s="71"/>
      <c r="AB111" s="71"/>
      <c r="AC111" s="71"/>
      <c r="AD111" s="71"/>
      <c r="AE111" s="69"/>
      <c r="AF111" s="69"/>
      <c r="AG111" s="69"/>
      <c r="AH111" s="69"/>
      <c r="AI111" s="69"/>
      <c r="AJ111" s="69"/>
      <c r="AK111" s="69"/>
      <c r="AL111" s="72"/>
      <c r="AM111" s="73"/>
      <c r="AN111" s="73"/>
      <c r="AO111" s="69"/>
      <c r="AP111" s="69"/>
      <c r="AQ111" s="69"/>
      <c r="AR111" s="69"/>
      <c r="AS111" s="69"/>
      <c r="AT111" s="69"/>
      <c r="AU111" s="69"/>
      <c r="AV111" s="69"/>
      <c r="AW111" s="69"/>
      <c r="AX111" s="69"/>
      <c r="AY111" s="69"/>
      <c r="AZ111" s="69"/>
      <c r="BA111" s="69"/>
      <c r="BB111" s="69"/>
      <c r="BC111" s="69"/>
      <c r="BD111" s="69"/>
      <c r="BE111" s="69"/>
      <c r="BF111" s="69"/>
      <c r="BG111" s="69"/>
      <c r="BH111" s="69"/>
      <c r="BI111" s="69"/>
      <c r="BJ111" s="69"/>
      <c r="BK111" s="69"/>
      <c r="BL111" s="69"/>
      <c r="BM111" s="69"/>
      <c r="BN111" s="69"/>
      <c r="BO111" s="69"/>
      <c r="BP111" s="69"/>
      <c r="BQ111" s="69"/>
      <c r="BR111" s="69"/>
      <c r="BS111" s="69"/>
      <c r="BT111" s="69"/>
      <c r="BU111" s="69"/>
      <c r="BV111" s="69"/>
    </row>
    <row r="112" spans="1:74" ht="15" hidden="1" customHeight="1">
      <c r="A112" s="69"/>
      <c r="B112" s="69"/>
      <c r="C112" s="70"/>
      <c r="D112" s="70"/>
      <c r="E112" s="70"/>
      <c r="F112" s="70"/>
      <c r="G112" s="70"/>
      <c r="H112" s="69"/>
      <c r="I112" s="69"/>
      <c r="J112" s="69"/>
      <c r="K112" s="110" t="s">
        <v>233</v>
      </c>
      <c r="L112" s="69"/>
      <c r="M112" s="69"/>
      <c r="N112" s="69"/>
      <c r="O112" s="69"/>
      <c r="P112" s="69"/>
      <c r="Q112" s="69"/>
      <c r="R112" s="69"/>
      <c r="S112" s="69"/>
      <c r="T112" s="71"/>
      <c r="U112" s="71"/>
      <c r="V112" s="110" t="s">
        <v>234</v>
      </c>
      <c r="W112" s="69"/>
      <c r="X112" s="69"/>
      <c r="Y112" s="69"/>
      <c r="Z112" s="69"/>
      <c r="AA112" s="71"/>
      <c r="AB112" s="71"/>
      <c r="AC112" s="71"/>
      <c r="AD112" s="71"/>
      <c r="AE112" s="69"/>
      <c r="AF112" s="69"/>
      <c r="AG112" s="69"/>
      <c r="AH112" s="69"/>
      <c r="AI112" s="69"/>
      <c r="AJ112" s="69"/>
      <c r="AK112" s="69"/>
      <c r="AL112" s="69"/>
      <c r="AM112" s="72"/>
      <c r="AN112" s="73"/>
      <c r="AO112" s="73"/>
      <c r="AP112" s="69"/>
      <c r="AQ112" s="69"/>
      <c r="AR112" s="69"/>
      <c r="AS112" s="69"/>
      <c r="AT112" s="69"/>
      <c r="AU112" s="69"/>
      <c r="AV112" s="69"/>
      <c r="AW112" s="69"/>
      <c r="AX112" s="69"/>
      <c r="AY112" s="69"/>
      <c r="AZ112" s="69"/>
      <c r="BA112" s="69"/>
      <c r="BB112" s="69"/>
      <c r="BC112" s="69"/>
      <c r="BD112" s="69"/>
      <c r="BE112" s="69"/>
      <c r="BF112" s="69"/>
      <c r="BG112" s="69"/>
      <c r="BH112" s="69"/>
      <c r="BI112" s="69"/>
      <c r="BJ112" s="69"/>
      <c r="BK112" s="69"/>
      <c r="BL112" s="69"/>
      <c r="BM112" s="69"/>
      <c r="BN112" s="69"/>
      <c r="BO112" s="69"/>
      <c r="BP112" s="69"/>
      <c r="BQ112" s="69"/>
      <c r="BR112" s="69"/>
      <c r="BS112" s="69"/>
      <c r="BT112" s="69"/>
      <c r="BU112" s="69"/>
      <c r="BV112" s="69"/>
    </row>
    <row r="113" spans="1:74" ht="15" hidden="1" customHeight="1">
      <c r="A113" s="69"/>
      <c r="B113" s="69"/>
      <c r="C113" s="70"/>
      <c r="D113" s="70"/>
      <c r="E113" s="70"/>
      <c r="F113" s="70"/>
      <c r="G113" s="70"/>
      <c r="H113" s="69"/>
      <c r="I113" s="69"/>
      <c r="J113" s="69"/>
      <c r="K113" s="78" t="s">
        <v>133</v>
      </c>
      <c r="L113" s="78" t="s">
        <v>134</v>
      </c>
      <c r="M113" s="78" t="s">
        <v>135</v>
      </c>
      <c r="N113" s="78" t="s">
        <v>141</v>
      </c>
      <c r="O113" s="78" t="s">
        <v>137</v>
      </c>
      <c r="P113" s="78" t="s">
        <v>138</v>
      </c>
      <c r="Q113" s="78" t="s">
        <v>139</v>
      </c>
      <c r="R113" s="78" t="s">
        <v>140</v>
      </c>
      <c r="S113" s="69"/>
      <c r="T113" s="71"/>
      <c r="U113" s="71"/>
      <c r="V113" s="78" t="s">
        <v>133</v>
      </c>
      <c r="W113" s="78" t="s">
        <v>134</v>
      </c>
      <c r="X113" s="78" t="s">
        <v>135</v>
      </c>
      <c r="Y113" s="78" t="s">
        <v>141</v>
      </c>
      <c r="Z113" s="78" t="s">
        <v>137</v>
      </c>
      <c r="AA113" s="111" t="s">
        <v>138</v>
      </c>
      <c r="AB113" s="111" t="s">
        <v>139</v>
      </c>
      <c r="AC113" s="111" t="s">
        <v>140</v>
      </c>
      <c r="AD113" s="71"/>
      <c r="AE113" s="69"/>
      <c r="AF113" s="69"/>
      <c r="AG113" s="69"/>
      <c r="AH113" s="69"/>
      <c r="AI113" s="69"/>
      <c r="AJ113" s="69"/>
      <c r="AK113" s="69"/>
      <c r="AL113" s="72"/>
      <c r="AM113" s="73"/>
      <c r="AN113" s="73"/>
      <c r="AO113" s="69"/>
      <c r="AP113" s="69"/>
      <c r="AQ113" s="69"/>
      <c r="AR113" s="69"/>
      <c r="AS113" s="69"/>
      <c r="AT113" s="69"/>
      <c r="AU113" s="69"/>
      <c r="AV113" s="69"/>
      <c r="AW113" s="69"/>
      <c r="AX113" s="69"/>
      <c r="AY113" s="69"/>
      <c r="AZ113" s="69"/>
      <c r="BA113" s="69"/>
      <c r="BB113" s="69"/>
      <c r="BC113" s="69"/>
      <c r="BD113" s="69"/>
      <c r="BE113" s="69"/>
      <c r="BF113" s="69"/>
      <c r="BG113" s="69"/>
      <c r="BH113" s="69"/>
      <c r="BI113" s="69"/>
      <c r="BJ113" s="69"/>
      <c r="BK113" s="69"/>
      <c r="BL113" s="69"/>
      <c r="BM113" s="69"/>
      <c r="BN113" s="69"/>
      <c r="BO113" s="69"/>
      <c r="BP113" s="69"/>
      <c r="BQ113" s="69"/>
      <c r="BR113" s="69"/>
      <c r="BS113" s="69"/>
      <c r="BT113" s="69"/>
      <c r="BU113" s="69"/>
      <c r="BV113" s="69"/>
    </row>
    <row r="114" spans="1:74" ht="15" hidden="1" customHeight="1">
      <c r="A114" s="69"/>
      <c r="B114" s="69"/>
      <c r="C114" s="70"/>
      <c r="D114" s="70"/>
      <c r="E114" s="70"/>
      <c r="F114" s="70"/>
      <c r="G114" s="70"/>
      <c r="H114" s="69"/>
      <c r="I114" s="69"/>
      <c r="J114" s="69"/>
      <c r="K114" s="112">
        <f>SUM('Summary KPI'!$U$44:$U$65)</f>
        <v>576.00092160147597</v>
      </c>
      <c r="L114" s="112">
        <f>SUM('Summary KPI'!$V$44:$V$65)</f>
        <v>0</v>
      </c>
      <c r="M114" s="112">
        <f>SUM('Summary KPI'!$W$44:$W$65)</f>
        <v>0</v>
      </c>
      <c r="N114" s="112">
        <f>SUM('Summary KPI'!$AC$44:$AC$65)</f>
        <v>0</v>
      </c>
      <c r="O114" s="112">
        <f>SUM('Summary KPI'!$Y$44:$Y$65)</f>
        <v>265.93375882841133</v>
      </c>
      <c r="P114" s="112">
        <f>SUM('Summary KPI'!$Z$44:$Z$65)</f>
        <v>0</v>
      </c>
      <c r="Q114" s="112">
        <f>SUM('Summary KPI'!$AA$44:$AA$65)</f>
        <v>600.00096000153746</v>
      </c>
      <c r="R114" s="112">
        <f>SUM('Summary KPI'!$AB$44:$AB$65)</f>
        <v>0</v>
      </c>
      <c r="S114" s="69"/>
      <c r="T114" s="71"/>
      <c r="U114" s="71"/>
      <c r="V114" s="112">
        <f>SUM('Summary KPI'!$U$66:$U$84)</f>
        <v>0</v>
      </c>
      <c r="W114" s="112">
        <f>SUM('Summary KPI'!$V$66:$V$84)</f>
        <v>0</v>
      </c>
      <c r="X114" s="112">
        <f>SUM('Summary KPI'!$W$66:$W$84)</f>
        <v>1392.0022272035669</v>
      </c>
      <c r="Y114" s="112">
        <f>SUM('Summary KPI'!$AC$66:$AC$84)</f>
        <v>0</v>
      </c>
      <c r="Z114" s="112">
        <f>SUM('Summary KPI'!$Y$66:$Y$84)</f>
        <v>0</v>
      </c>
      <c r="AA114" s="113">
        <f>SUM('Summary KPI'!$Z$66:$Z$84)</f>
        <v>0</v>
      </c>
      <c r="AB114" s="113">
        <f>SUM('Summary KPI'!$AA$66:$AA$84)</f>
        <v>0</v>
      </c>
      <c r="AC114" s="113">
        <f>SUM('Summary KPI'!$AB$66:$AB$84)</f>
        <v>0</v>
      </c>
      <c r="AD114" s="71"/>
      <c r="AE114" s="69"/>
      <c r="AF114" s="69"/>
      <c r="AG114" s="69"/>
      <c r="AH114" s="69"/>
      <c r="AI114" s="69"/>
      <c r="AJ114" s="69"/>
      <c r="AK114" s="69"/>
      <c r="AL114" s="72"/>
      <c r="AM114" s="73"/>
      <c r="AN114" s="73"/>
      <c r="AO114" s="69"/>
      <c r="AP114" s="69"/>
      <c r="AQ114" s="69"/>
      <c r="AR114" s="69"/>
      <c r="AS114" s="69"/>
      <c r="AT114" s="69"/>
      <c r="AU114" s="69"/>
      <c r="AV114" s="69"/>
      <c r="AW114" s="69"/>
      <c r="AX114" s="69"/>
      <c r="AY114" s="69"/>
      <c r="AZ114" s="69"/>
      <c r="BA114" s="69"/>
      <c r="BB114" s="69"/>
      <c r="BC114" s="69"/>
      <c r="BD114" s="69"/>
      <c r="BE114" s="69"/>
      <c r="BF114" s="69"/>
      <c r="BG114" s="69"/>
      <c r="BH114" s="69"/>
      <c r="BI114" s="69"/>
      <c r="BJ114" s="69"/>
      <c r="BK114" s="69"/>
      <c r="BL114" s="69"/>
      <c r="BM114" s="69"/>
      <c r="BN114" s="69"/>
      <c r="BO114" s="69"/>
      <c r="BP114" s="69"/>
      <c r="BQ114" s="69"/>
      <c r="BR114" s="69"/>
      <c r="BS114" s="69"/>
      <c r="BT114" s="69"/>
      <c r="BU114" s="69"/>
      <c r="BV114" s="69"/>
    </row>
    <row r="115" spans="1:74" ht="15" hidden="1" customHeight="1">
      <c r="A115" s="69"/>
      <c r="B115" s="69"/>
      <c r="C115" s="70"/>
      <c r="D115" s="70"/>
      <c r="E115" s="70"/>
      <c r="F115" s="70"/>
      <c r="G115" s="70"/>
      <c r="H115" s="69"/>
      <c r="I115" s="69"/>
      <c r="J115" s="69"/>
      <c r="K115" s="69"/>
      <c r="L115" s="69"/>
      <c r="M115" s="69"/>
      <c r="N115" s="69"/>
      <c r="O115" s="69"/>
      <c r="P115" s="69"/>
      <c r="Q115" s="69"/>
      <c r="R115" s="69"/>
      <c r="S115" s="69"/>
      <c r="T115" s="71"/>
      <c r="U115" s="71"/>
      <c r="V115" s="69"/>
      <c r="W115" s="69"/>
      <c r="X115" s="69"/>
      <c r="Y115" s="69"/>
      <c r="Z115" s="69"/>
      <c r="AA115" s="71"/>
      <c r="AB115" s="71"/>
      <c r="AC115" s="71"/>
      <c r="AD115" s="71"/>
      <c r="AE115" s="69"/>
      <c r="AF115" s="69"/>
      <c r="AG115" s="69"/>
      <c r="AH115" s="69"/>
      <c r="AI115" s="69"/>
      <c r="AJ115" s="69"/>
      <c r="AK115" s="69"/>
      <c r="AL115" s="69"/>
      <c r="AM115" s="72"/>
      <c r="AN115" s="73"/>
      <c r="AO115" s="73"/>
      <c r="AP115" s="69"/>
      <c r="AQ115" s="69"/>
      <c r="AR115" s="69"/>
      <c r="AS115" s="69"/>
      <c r="AT115" s="69"/>
      <c r="AU115" s="69"/>
      <c r="AV115" s="69"/>
      <c r="AW115" s="69"/>
      <c r="AX115" s="69"/>
      <c r="AY115" s="69"/>
      <c r="AZ115" s="69"/>
      <c r="BA115" s="69"/>
      <c r="BB115" s="69"/>
      <c r="BC115" s="69"/>
      <c r="BD115" s="69"/>
      <c r="BE115" s="69"/>
      <c r="BF115" s="69"/>
      <c r="BG115" s="69"/>
      <c r="BH115" s="69"/>
      <c r="BI115" s="69"/>
      <c r="BJ115" s="69"/>
      <c r="BK115" s="69"/>
      <c r="BL115" s="69"/>
      <c r="BM115" s="69"/>
      <c r="BN115" s="69"/>
      <c r="BO115" s="69"/>
      <c r="BP115" s="69"/>
      <c r="BQ115" s="69"/>
      <c r="BR115" s="69"/>
      <c r="BS115" s="69"/>
      <c r="BT115" s="69"/>
      <c r="BU115" s="69"/>
      <c r="BV115" s="69"/>
    </row>
    <row r="116" spans="1:74" ht="15" hidden="1" customHeight="1">
      <c r="A116" s="69"/>
      <c r="B116" s="69"/>
      <c r="C116" s="70"/>
      <c r="D116" s="70"/>
      <c r="E116" s="70"/>
      <c r="F116" s="70"/>
      <c r="G116" s="70"/>
      <c r="H116" s="69"/>
      <c r="I116" s="69"/>
      <c r="J116" s="69"/>
      <c r="K116" s="69"/>
      <c r="L116" s="69"/>
      <c r="M116" s="69"/>
      <c r="N116" s="69"/>
      <c r="O116" s="69"/>
      <c r="P116" s="69"/>
      <c r="Q116" s="69"/>
      <c r="R116" s="69"/>
      <c r="S116" s="69"/>
      <c r="T116" s="71"/>
      <c r="U116" s="71"/>
      <c r="V116" s="69"/>
      <c r="W116" s="69"/>
      <c r="X116" s="69"/>
      <c r="Y116" s="69"/>
      <c r="Z116" s="69"/>
      <c r="AA116" s="71"/>
      <c r="AB116" s="71"/>
      <c r="AC116" s="71"/>
      <c r="AD116" s="71"/>
      <c r="AE116" s="69"/>
      <c r="AF116" s="69"/>
      <c r="AG116" s="69"/>
      <c r="AH116" s="69"/>
      <c r="AI116" s="69"/>
      <c r="AJ116" s="69"/>
      <c r="AK116" s="69"/>
      <c r="AL116" s="69"/>
      <c r="AM116" s="72"/>
      <c r="AN116" s="73"/>
      <c r="AO116" s="73"/>
      <c r="AP116" s="69"/>
      <c r="AQ116" s="69"/>
      <c r="AR116" s="69"/>
      <c r="AS116" s="69"/>
      <c r="AT116" s="69"/>
      <c r="AU116" s="69"/>
      <c r="AV116" s="69"/>
      <c r="AW116" s="69"/>
      <c r="AX116" s="69"/>
      <c r="AY116" s="69"/>
      <c r="AZ116" s="69"/>
      <c r="BA116" s="69"/>
      <c r="BB116" s="69"/>
      <c r="BC116" s="69"/>
      <c r="BD116" s="69"/>
      <c r="BE116" s="69"/>
      <c r="BF116" s="69"/>
      <c r="BG116" s="69"/>
      <c r="BH116" s="69"/>
      <c r="BI116" s="69"/>
      <c r="BJ116" s="69"/>
      <c r="BK116" s="69"/>
      <c r="BL116" s="69"/>
      <c r="BM116" s="69"/>
      <c r="BN116" s="69"/>
      <c r="BO116" s="69"/>
      <c r="BP116" s="69"/>
      <c r="BQ116" s="69"/>
      <c r="BR116" s="69"/>
      <c r="BS116" s="69"/>
      <c r="BT116" s="69"/>
      <c r="BU116" s="69"/>
      <c r="BV116" s="69"/>
    </row>
    <row r="117" spans="1:74" ht="15" hidden="1" customHeight="1">
      <c r="A117" s="69"/>
      <c r="B117" s="69"/>
      <c r="C117" s="70"/>
      <c r="D117" s="70"/>
      <c r="E117" s="70"/>
      <c r="F117" s="70"/>
      <c r="G117" s="70"/>
      <c r="H117" s="69"/>
      <c r="I117" s="69"/>
      <c r="J117" s="69"/>
      <c r="K117" s="69"/>
      <c r="L117" s="69"/>
      <c r="M117" s="69"/>
      <c r="N117" s="69"/>
      <c r="O117" s="69"/>
      <c r="P117" s="69"/>
      <c r="Q117" s="69"/>
      <c r="R117" s="69"/>
      <c r="S117" s="69"/>
      <c r="T117" s="71"/>
      <c r="U117" s="71"/>
      <c r="V117" s="69"/>
      <c r="W117" s="69"/>
      <c r="X117" s="69"/>
      <c r="Y117" s="69"/>
      <c r="Z117" s="69"/>
      <c r="AA117" s="71"/>
      <c r="AB117" s="71"/>
      <c r="AC117" s="71"/>
      <c r="AD117" s="71"/>
      <c r="AE117" s="69"/>
      <c r="AF117" s="69"/>
      <c r="AG117" s="69"/>
      <c r="AH117" s="69"/>
      <c r="AI117" s="69"/>
      <c r="AJ117" s="69"/>
      <c r="AK117" s="69"/>
      <c r="AL117" s="69"/>
      <c r="AM117" s="72"/>
      <c r="AN117" s="73"/>
      <c r="AO117" s="73"/>
      <c r="AP117" s="69"/>
      <c r="AQ117" s="69"/>
      <c r="AR117" s="69"/>
      <c r="AS117" s="69"/>
      <c r="AT117" s="69"/>
      <c r="AU117" s="69"/>
      <c r="AV117" s="69"/>
      <c r="AW117" s="69"/>
      <c r="AX117" s="69"/>
      <c r="AY117" s="69"/>
      <c r="AZ117" s="69"/>
      <c r="BA117" s="69"/>
      <c r="BB117" s="69"/>
      <c r="BC117" s="69"/>
      <c r="BD117" s="69"/>
      <c r="BE117" s="69"/>
      <c r="BF117" s="69"/>
      <c r="BG117" s="69"/>
      <c r="BH117" s="69"/>
      <c r="BI117" s="69"/>
      <c r="BJ117" s="69"/>
      <c r="BK117" s="69"/>
      <c r="BL117" s="69"/>
      <c r="BM117" s="69"/>
      <c r="BN117" s="69"/>
      <c r="BO117" s="69"/>
      <c r="BP117" s="69"/>
      <c r="BQ117" s="69"/>
      <c r="BR117" s="69"/>
      <c r="BS117" s="69"/>
      <c r="BT117" s="69"/>
      <c r="BU117" s="69"/>
      <c r="BV117" s="69"/>
    </row>
    <row r="118" spans="1:74" ht="15" hidden="1" customHeight="1">
      <c r="A118" s="69"/>
      <c r="B118" s="69"/>
      <c r="C118" s="70"/>
      <c r="D118" s="70"/>
      <c r="E118" s="70"/>
      <c r="F118" s="70"/>
      <c r="G118" s="70"/>
      <c r="H118" s="69"/>
      <c r="I118" s="69"/>
      <c r="J118" s="69"/>
      <c r="K118" s="69"/>
      <c r="L118" s="69"/>
      <c r="M118" s="69"/>
      <c r="N118" s="69"/>
      <c r="O118" s="69"/>
      <c r="P118" s="69"/>
      <c r="Q118" s="69"/>
      <c r="R118" s="69"/>
      <c r="S118" s="69"/>
      <c r="T118" s="71"/>
      <c r="U118" s="71"/>
      <c r="V118" s="69"/>
      <c r="W118" s="69"/>
      <c r="X118" s="69"/>
      <c r="Y118" s="69"/>
      <c r="Z118" s="69"/>
      <c r="AA118" s="71"/>
      <c r="AB118" s="71"/>
      <c r="AC118" s="71"/>
      <c r="AD118" s="71"/>
      <c r="AE118" s="69"/>
      <c r="AF118" s="69"/>
      <c r="AG118" s="69"/>
      <c r="AH118" s="69"/>
      <c r="AI118" s="69"/>
      <c r="AJ118" s="69"/>
      <c r="AK118" s="69"/>
      <c r="AL118" s="69"/>
      <c r="AM118" s="72"/>
      <c r="AN118" s="73"/>
      <c r="AO118" s="73"/>
      <c r="AP118" s="69"/>
      <c r="AQ118" s="69"/>
      <c r="AR118" s="69"/>
      <c r="AS118" s="69"/>
      <c r="AT118" s="69"/>
      <c r="AU118" s="69"/>
      <c r="AV118" s="69"/>
      <c r="AW118" s="69"/>
      <c r="AX118" s="69"/>
      <c r="AY118" s="69"/>
      <c r="AZ118" s="69"/>
      <c r="BA118" s="69"/>
      <c r="BB118" s="69"/>
      <c r="BC118" s="69"/>
      <c r="BD118" s="69"/>
      <c r="BE118" s="69"/>
      <c r="BF118" s="69"/>
      <c r="BG118" s="69"/>
      <c r="BH118" s="69"/>
      <c r="BI118" s="69"/>
      <c r="BJ118" s="69"/>
      <c r="BK118" s="69"/>
      <c r="BL118" s="69"/>
      <c r="BM118" s="69"/>
      <c r="BN118" s="69"/>
      <c r="BO118" s="69"/>
      <c r="BP118" s="69"/>
      <c r="BQ118" s="69"/>
      <c r="BR118" s="69"/>
      <c r="BS118" s="69"/>
      <c r="BT118" s="69"/>
      <c r="BU118" s="69"/>
      <c r="BV118" s="69"/>
    </row>
    <row r="119" spans="1:74" ht="15" hidden="1" customHeight="1">
      <c r="A119" s="69"/>
      <c r="B119" s="69"/>
      <c r="C119" s="70"/>
      <c r="D119" s="70"/>
      <c r="E119" s="70"/>
      <c r="F119" s="70"/>
      <c r="G119" s="70"/>
      <c r="H119" s="69"/>
      <c r="I119" s="69"/>
      <c r="J119" s="69"/>
      <c r="K119" s="69"/>
      <c r="L119" s="69"/>
      <c r="M119" s="69"/>
      <c r="N119" s="69"/>
      <c r="O119" s="69"/>
      <c r="P119" s="69"/>
      <c r="Q119" s="69"/>
      <c r="R119" s="69"/>
      <c r="S119" s="69"/>
      <c r="T119" s="71"/>
      <c r="U119" s="71"/>
      <c r="V119" s="69"/>
      <c r="W119" s="69"/>
      <c r="X119" s="69"/>
      <c r="Y119" s="69"/>
      <c r="Z119" s="69"/>
      <c r="AA119" s="71"/>
      <c r="AB119" s="71"/>
      <c r="AC119" s="71"/>
      <c r="AD119" s="71"/>
      <c r="AE119" s="69"/>
      <c r="AF119" s="69"/>
      <c r="AG119" s="69"/>
      <c r="AH119" s="69"/>
      <c r="AI119" s="69"/>
      <c r="AJ119" s="69"/>
      <c r="AK119" s="69"/>
      <c r="AL119" s="69"/>
      <c r="AM119" s="72"/>
      <c r="AN119" s="73"/>
      <c r="AO119" s="73"/>
      <c r="AP119" s="69"/>
      <c r="AQ119" s="69"/>
      <c r="AR119" s="69"/>
      <c r="AS119" s="69"/>
      <c r="AT119" s="69"/>
      <c r="AU119" s="69"/>
      <c r="AV119" s="69"/>
      <c r="AW119" s="69"/>
      <c r="AX119" s="69"/>
      <c r="AY119" s="69"/>
      <c r="AZ119" s="69"/>
      <c r="BA119" s="69"/>
      <c r="BB119" s="69"/>
      <c r="BC119" s="69"/>
      <c r="BD119" s="69"/>
      <c r="BE119" s="69"/>
      <c r="BF119" s="69"/>
      <c r="BG119" s="69"/>
      <c r="BH119" s="69"/>
      <c r="BI119" s="69"/>
      <c r="BJ119" s="69"/>
      <c r="BK119" s="69"/>
      <c r="BL119" s="69"/>
      <c r="BM119" s="69"/>
      <c r="BN119" s="69"/>
      <c r="BO119" s="69"/>
      <c r="BP119" s="69"/>
      <c r="BQ119" s="69"/>
      <c r="BR119" s="69"/>
      <c r="BS119" s="69"/>
      <c r="BT119" s="69"/>
      <c r="BU119" s="69"/>
      <c r="BV119" s="69"/>
    </row>
    <row r="120" spans="1:74" ht="15" hidden="1" customHeight="1">
      <c r="A120" s="69"/>
      <c r="B120" s="69"/>
      <c r="C120" s="70"/>
      <c r="D120" s="70"/>
      <c r="E120" s="70"/>
      <c r="F120" s="70"/>
      <c r="G120" s="70"/>
      <c r="H120" s="69"/>
      <c r="I120" s="69"/>
      <c r="J120" s="69"/>
      <c r="K120" s="69"/>
      <c r="L120" s="69"/>
      <c r="M120" s="69"/>
      <c r="N120" s="69"/>
      <c r="O120" s="69"/>
      <c r="P120" s="69"/>
      <c r="Q120" s="69"/>
      <c r="R120" s="69"/>
      <c r="S120" s="69"/>
      <c r="T120" s="71"/>
      <c r="U120" s="71"/>
      <c r="V120" s="69"/>
      <c r="W120" s="69"/>
      <c r="X120" s="69"/>
      <c r="Y120" s="69"/>
      <c r="Z120" s="69"/>
      <c r="AA120" s="71"/>
      <c r="AB120" s="71"/>
      <c r="AC120" s="71"/>
      <c r="AD120" s="71"/>
      <c r="AE120" s="69"/>
      <c r="AF120" s="69"/>
      <c r="AG120" s="69"/>
      <c r="AH120" s="69"/>
      <c r="AI120" s="69"/>
      <c r="AJ120" s="69"/>
      <c r="AK120" s="69"/>
      <c r="AL120" s="69"/>
      <c r="AM120" s="72"/>
      <c r="AN120" s="73"/>
      <c r="AO120" s="73"/>
      <c r="AP120" s="69"/>
      <c r="AQ120" s="69"/>
      <c r="AR120" s="69"/>
      <c r="AS120" s="69"/>
      <c r="AT120" s="69"/>
      <c r="AU120" s="69"/>
      <c r="AV120" s="69"/>
      <c r="AW120" s="69"/>
      <c r="AX120" s="69"/>
      <c r="AY120" s="69"/>
      <c r="AZ120" s="69"/>
      <c r="BA120" s="69"/>
      <c r="BB120" s="69"/>
      <c r="BC120" s="69"/>
      <c r="BD120" s="69"/>
      <c r="BE120" s="69"/>
      <c r="BF120" s="69"/>
      <c r="BG120" s="69"/>
      <c r="BH120" s="69"/>
      <c r="BI120" s="69"/>
      <c r="BJ120" s="69"/>
      <c r="BK120" s="69"/>
      <c r="BL120" s="69"/>
      <c r="BM120" s="69"/>
      <c r="BN120" s="69"/>
      <c r="BO120" s="69"/>
      <c r="BP120" s="69"/>
      <c r="BQ120" s="69"/>
      <c r="BR120" s="69"/>
      <c r="BS120" s="69"/>
      <c r="BT120" s="69"/>
      <c r="BU120" s="69"/>
      <c r="BV120" s="69"/>
    </row>
    <row r="121" spans="1:74" ht="15" hidden="1" customHeight="1">
      <c r="A121" s="69"/>
      <c r="B121" s="69"/>
      <c r="C121" s="70"/>
      <c r="D121" s="70"/>
      <c r="E121" s="70"/>
      <c r="F121" s="70"/>
      <c r="G121" s="70"/>
      <c r="H121" s="69"/>
      <c r="I121" s="69"/>
      <c r="J121" s="69"/>
      <c r="K121" s="69"/>
      <c r="L121" s="69"/>
      <c r="M121" s="69"/>
      <c r="N121" s="69"/>
      <c r="O121" s="69"/>
      <c r="P121" s="69"/>
      <c r="Q121" s="69"/>
      <c r="R121" s="69"/>
      <c r="S121" s="69"/>
      <c r="T121" s="71"/>
      <c r="U121" s="71"/>
      <c r="V121" s="69"/>
      <c r="W121" s="69"/>
      <c r="X121" s="69"/>
      <c r="Y121" s="69"/>
      <c r="Z121" s="69"/>
      <c r="AA121" s="71"/>
      <c r="AB121" s="71"/>
      <c r="AC121" s="71"/>
      <c r="AD121" s="71"/>
      <c r="AE121" s="69"/>
      <c r="AF121" s="69"/>
      <c r="AG121" s="69"/>
      <c r="AH121" s="69"/>
      <c r="AI121" s="69"/>
      <c r="AJ121" s="69"/>
      <c r="AK121" s="69"/>
      <c r="AL121" s="69"/>
      <c r="AM121" s="72"/>
      <c r="AN121" s="73"/>
      <c r="AO121" s="73"/>
      <c r="AP121" s="69"/>
      <c r="AQ121" s="69"/>
      <c r="AR121" s="69"/>
      <c r="AS121" s="69"/>
      <c r="AT121" s="69"/>
      <c r="AU121" s="69"/>
      <c r="AV121" s="69"/>
      <c r="AW121" s="69"/>
      <c r="AX121" s="69"/>
      <c r="AY121" s="69"/>
      <c r="AZ121" s="69"/>
      <c r="BA121" s="69"/>
      <c r="BB121" s="69"/>
      <c r="BC121" s="69"/>
      <c r="BD121" s="69"/>
      <c r="BE121" s="69"/>
      <c r="BF121" s="69"/>
      <c r="BG121" s="69"/>
      <c r="BH121" s="69"/>
      <c r="BI121" s="69"/>
      <c r="BJ121" s="69"/>
      <c r="BK121" s="69"/>
      <c r="BL121" s="69"/>
      <c r="BM121" s="69"/>
      <c r="BN121" s="69"/>
      <c r="BO121" s="69"/>
      <c r="BP121" s="69"/>
      <c r="BQ121" s="69"/>
      <c r="BR121" s="69"/>
      <c r="BS121" s="69"/>
      <c r="BT121" s="69"/>
      <c r="BU121" s="69"/>
      <c r="BV121" s="69"/>
    </row>
    <row r="122" spans="1:74" ht="15" hidden="1" customHeight="1">
      <c r="A122" s="69"/>
      <c r="B122" s="69"/>
      <c r="C122" s="70"/>
      <c r="D122" s="70"/>
      <c r="E122" s="70"/>
      <c r="F122" s="70"/>
      <c r="G122" s="70"/>
      <c r="H122" s="69"/>
      <c r="I122" s="69"/>
      <c r="J122" s="69"/>
      <c r="K122" s="69"/>
      <c r="L122" s="69"/>
      <c r="M122" s="69"/>
      <c r="N122" s="69"/>
      <c r="O122" s="69"/>
      <c r="P122" s="69"/>
      <c r="Q122" s="69"/>
      <c r="R122" s="69"/>
      <c r="S122" s="69"/>
      <c r="T122" s="71"/>
      <c r="U122" s="71"/>
      <c r="V122" s="69"/>
      <c r="W122" s="69"/>
      <c r="X122" s="69"/>
      <c r="Y122" s="69"/>
      <c r="Z122" s="69"/>
      <c r="AA122" s="71"/>
      <c r="AB122" s="71"/>
      <c r="AC122" s="71"/>
      <c r="AD122" s="71"/>
      <c r="AE122" s="69"/>
      <c r="AF122" s="69"/>
      <c r="AG122" s="69"/>
      <c r="AH122" s="69"/>
      <c r="AI122" s="69"/>
      <c r="AJ122" s="69"/>
      <c r="AK122" s="69"/>
      <c r="AL122" s="69"/>
      <c r="AM122" s="72"/>
      <c r="AN122" s="73"/>
      <c r="AO122" s="73"/>
      <c r="AP122" s="69"/>
      <c r="AQ122" s="69"/>
      <c r="AR122" s="69"/>
      <c r="AS122" s="69"/>
      <c r="AT122" s="69"/>
      <c r="AU122" s="69"/>
      <c r="AV122" s="69"/>
      <c r="AW122" s="69"/>
      <c r="AX122" s="69"/>
      <c r="AY122" s="69"/>
      <c r="AZ122" s="69"/>
      <c r="BA122" s="69"/>
      <c r="BB122" s="69"/>
      <c r="BC122" s="69"/>
      <c r="BD122" s="69"/>
      <c r="BE122" s="69"/>
      <c r="BF122" s="69"/>
      <c r="BG122" s="69"/>
      <c r="BH122" s="69"/>
      <c r="BI122" s="69"/>
      <c r="BJ122" s="69"/>
      <c r="BK122" s="69"/>
      <c r="BL122" s="69"/>
      <c r="BM122" s="69"/>
      <c r="BN122" s="69"/>
      <c r="BO122" s="69"/>
      <c r="BP122" s="69"/>
      <c r="BQ122" s="69"/>
      <c r="BR122" s="69"/>
      <c r="BS122" s="69"/>
      <c r="BT122" s="69"/>
      <c r="BU122" s="69"/>
      <c r="BV122" s="69"/>
    </row>
    <row r="123" spans="1:74" ht="15" hidden="1" customHeight="1">
      <c r="A123" s="69"/>
      <c r="B123" s="69"/>
      <c r="C123" s="70"/>
      <c r="D123" s="70"/>
      <c r="E123" s="70"/>
      <c r="F123" s="70"/>
      <c r="G123" s="70"/>
      <c r="H123" s="69"/>
      <c r="I123" s="69"/>
      <c r="J123" s="69"/>
      <c r="K123" s="69"/>
      <c r="L123" s="69"/>
      <c r="M123" s="69"/>
      <c r="N123" s="69"/>
      <c r="O123" s="69"/>
      <c r="P123" s="69"/>
      <c r="Q123" s="69"/>
      <c r="R123" s="69"/>
      <c r="S123" s="69"/>
      <c r="T123" s="71"/>
      <c r="U123" s="71"/>
      <c r="V123" s="69"/>
      <c r="W123" s="69"/>
      <c r="X123" s="69"/>
      <c r="Y123" s="69"/>
      <c r="Z123" s="69"/>
      <c r="AA123" s="71"/>
      <c r="AB123" s="71"/>
      <c r="AC123" s="71"/>
      <c r="AD123" s="71"/>
      <c r="AE123" s="69"/>
      <c r="AF123" s="69"/>
      <c r="AG123" s="69"/>
      <c r="AH123" s="69"/>
      <c r="AI123" s="69"/>
      <c r="AJ123" s="69"/>
      <c r="AK123" s="69"/>
      <c r="AL123" s="69"/>
      <c r="AM123" s="72"/>
      <c r="AN123" s="73"/>
      <c r="AO123" s="73"/>
      <c r="AP123" s="69"/>
      <c r="AQ123" s="69"/>
      <c r="AR123" s="69"/>
      <c r="AS123" s="69"/>
      <c r="AT123" s="69"/>
      <c r="AU123" s="69"/>
      <c r="AV123" s="69"/>
      <c r="AW123" s="69"/>
      <c r="AX123" s="69"/>
      <c r="AY123" s="69"/>
      <c r="AZ123" s="69"/>
      <c r="BA123" s="69"/>
      <c r="BB123" s="69"/>
      <c r="BC123" s="69"/>
      <c r="BD123" s="69"/>
      <c r="BE123" s="69"/>
      <c r="BF123" s="69"/>
      <c r="BG123" s="69"/>
      <c r="BH123" s="69"/>
      <c r="BI123" s="69"/>
      <c r="BJ123" s="69"/>
      <c r="BK123" s="69"/>
      <c r="BL123" s="69"/>
      <c r="BM123" s="69"/>
      <c r="BN123" s="69"/>
      <c r="BO123" s="69"/>
      <c r="BP123" s="69"/>
      <c r="BQ123" s="69"/>
      <c r="BR123" s="69"/>
      <c r="BS123" s="69"/>
      <c r="BT123" s="69"/>
      <c r="BU123" s="69"/>
      <c r="BV123" s="69"/>
    </row>
    <row r="124" spans="1:74" ht="15" hidden="1" customHeight="1">
      <c r="A124" s="69"/>
      <c r="B124" s="69"/>
      <c r="C124" s="70"/>
      <c r="D124" s="70"/>
      <c r="E124" s="70"/>
      <c r="F124" s="70"/>
      <c r="G124" s="70"/>
      <c r="H124" s="69"/>
      <c r="I124" s="69"/>
      <c r="J124" s="69"/>
      <c r="K124" s="69"/>
      <c r="L124" s="69"/>
      <c r="M124" s="69"/>
      <c r="N124" s="69"/>
      <c r="O124" s="69"/>
      <c r="P124" s="69"/>
      <c r="Q124" s="69"/>
      <c r="R124" s="69"/>
      <c r="S124" s="69"/>
      <c r="T124" s="71"/>
      <c r="U124" s="71"/>
      <c r="V124" s="69"/>
      <c r="W124" s="69"/>
      <c r="X124" s="69"/>
      <c r="Y124" s="69"/>
      <c r="Z124" s="69"/>
      <c r="AA124" s="71"/>
      <c r="AB124" s="71"/>
      <c r="AC124" s="71"/>
      <c r="AD124" s="71"/>
      <c r="AE124" s="69"/>
      <c r="AF124" s="69"/>
      <c r="AG124" s="69"/>
      <c r="AH124" s="69"/>
      <c r="AI124" s="69"/>
      <c r="AJ124" s="69"/>
      <c r="AK124" s="69"/>
      <c r="AL124" s="69"/>
      <c r="AM124" s="72"/>
      <c r="AN124" s="73"/>
      <c r="AO124" s="73"/>
      <c r="AP124" s="69"/>
      <c r="AQ124" s="69"/>
      <c r="AR124" s="69"/>
      <c r="AS124" s="69"/>
      <c r="AT124" s="69"/>
      <c r="AU124" s="69"/>
      <c r="AV124" s="69"/>
      <c r="AW124" s="69"/>
      <c r="AX124" s="69"/>
      <c r="AY124" s="69"/>
      <c r="AZ124" s="69"/>
      <c r="BA124" s="69"/>
      <c r="BB124" s="69"/>
      <c r="BC124" s="69"/>
      <c r="BD124" s="69"/>
      <c r="BE124" s="69"/>
      <c r="BF124" s="69"/>
      <c r="BG124" s="69"/>
      <c r="BH124" s="69"/>
      <c r="BI124" s="69"/>
      <c r="BJ124" s="69"/>
      <c r="BK124" s="69"/>
      <c r="BL124" s="69"/>
      <c r="BM124" s="69"/>
      <c r="BN124" s="69"/>
      <c r="BO124" s="69"/>
      <c r="BP124" s="69"/>
      <c r="BQ124" s="69"/>
      <c r="BR124" s="69"/>
      <c r="BS124" s="69"/>
      <c r="BT124" s="69"/>
      <c r="BU124" s="69"/>
      <c r="BV124" s="69"/>
    </row>
    <row r="125" spans="1:74" ht="15" hidden="1" customHeight="1">
      <c r="A125" s="69"/>
      <c r="B125" s="69"/>
      <c r="C125" s="70"/>
      <c r="D125" s="70"/>
      <c r="E125" s="70"/>
      <c r="F125" s="70"/>
      <c r="G125" s="70"/>
      <c r="H125" s="69"/>
      <c r="I125" s="69"/>
      <c r="J125" s="69"/>
      <c r="K125" s="69"/>
      <c r="L125" s="69"/>
      <c r="M125" s="69"/>
      <c r="N125" s="69"/>
      <c r="O125" s="69"/>
      <c r="P125" s="69"/>
      <c r="Q125" s="69"/>
      <c r="R125" s="69"/>
      <c r="S125" s="69"/>
      <c r="T125" s="71"/>
      <c r="U125" s="71"/>
      <c r="V125" s="69"/>
      <c r="W125" s="69"/>
      <c r="X125" s="69"/>
      <c r="Y125" s="69"/>
      <c r="Z125" s="69"/>
      <c r="AA125" s="71"/>
      <c r="AB125" s="71"/>
      <c r="AC125" s="71"/>
      <c r="AD125" s="71"/>
      <c r="AE125" s="69"/>
      <c r="AF125" s="69"/>
      <c r="AG125" s="69"/>
      <c r="AH125" s="69"/>
      <c r="AI125" s="69"/>
      <c r="AJ125" s="69"/>
      <c r="AK125" s="69"/>
      <c r="AL125" s="69"/>
      <c r="AM125" s="72"/>
      <c r="AN125" s="73"/>
      <c r="AO125" s="73"/>
      <c r="AP125" s="69"/>
      <c r="AQ125" s="69"/>
      <c r="AR125" s="69"/>
      <c r="AS125" s="69"/>
      <c r="AT125" s="69"/>
      <c r="AU125" s="69"/>
      <c r="AV125" s="69"/>
      <c r="AW125" s="69"/>
      <c r="AX125" s="69"/>
      <c r="AY125" s="69"/>
      <c r="AZ125" s="69"/>
      <c r="BA125" s="69"/>
      <c r="BB125" s="69"/>
      <c r="BC125" s="69"/>
      <c r="BD125" s="69"/>
      <c r="BE125" s="69"/>
      <c r="BF125" s="69"/>
      <c r="BG125" s="69"/>
      <c r="BH125" s="69"/>
      <c r="BI125" s="69"/>
      <c r="BJ125" s="69"/>
      <c r="BK125" s="69"/>
      <c r="BL125" s="69"/>
      <c r="BM125" s="69"/>
      <c r="BN125" s="69"/>
      <c r="BO125" s="69"/>
      <c r="BP125" s="69"/>
      <c r="BQ125" s="69"/>
      <c r="BR125" s="69"/>
      <c r="BS125" s="69"/>
      <c r="BT125" s="69"/>
      <c r="BU125" s="69"/>
      <c r="BV125" s="69"/>
    </row>
    <row r="126" spans="1:74" ht="15" hidden="1" customHeight="1">
      <c r="A126" s="69"/>
      <c r="B126" s="69"/>
      <c r="C126" s="70"/>
      <c r="D126" s="70"/>
      <c r="E126" s="70"/>
      <c r="F126" s="70"/>
      <c r="G126" s="70"/>
      <c r="H126" s="69"/>
      <c r="I126" s="69"/>
      <c r="J126" s="69"/>
      <c r="K126" s="69"/>
      <c r="L126" s="69"/>
      <c r="M126" s="69"/>
      <c r="N126" s="69"/>
      <c r="O126" s="69"/>
      <c r="P126" s="69"/>
      <c r="Q126" s="69"/>
      <c r="R126" s="69"/>
      <c r="S126" s="69"/>
      <c r="T126" s="71"/>
      <c r="U126" s="71"/>
      <c r="V126" s="69"/>
      <c r="W126" s="69"/>
      <c r="X126" s="69"/>
      <c r="Y126" s="69"/>
      <c r="Z126" s="69"/>
      <c r="AA126" s="71"/>
      <c r="AB126" s="71"/>
      <c r="AC126" s="71"/>
      <c r="AD126" s="71"/>
      <c r="AE126" s="69"/>
      <c r="AF126" s="69"/>
      <c r="AG126" s="69"/>
      <c r="AH126" s="69"/>
      <c r="AI126" s="69"/>
      <c r="AJ126" s="69"/>
      <c r="AK126" s="69"/>
      <c r="AL126" s="69"/>
      <c r="AM126" s="72"/>
      <c r="AN126" s="73"/>
      <c r="AO126" s="73"/>
      <c r="AP126" s="69"/>
      <c r="AQ126" s="69"/>
      <c r="AR126" s="69"/>
      <c r="AS126" s="69"/>
      <c r="AT126" s="69"/>
      <c r="AU126" s="69"/>
      <c r="AV126" s="69"/>
      <c r="AW126" s="69"/>
      <c r="AX126" s="69"/>
      <c r="AY126" s="69"/>
      <c r="AZ126" s="69"/>
      <c r="BA126" s="69"/>
      <c r="BB126" s="69"/>
      <c r="BC126" s="69"/>
      <c r="BD126" s="69"/>
      <c r="BE126" s="69"/>
      <c r="BF126" s="69"/>
      <c r="BG126" s="69"/>
      <c r="BH126" s="69"/>
      <c r="BI126" s="69"/>
      <c r="BJ126" s="69"/>
      <c r="BK126" s="69"/>
      <c r="BL126" s="69"/>
      <c r="BM126" s="69"/>
      <c r="BN126" s="69"/>
      <c r="BO126" s="69"/>
      <c r="BP126" s="69"/>
      <c r="BQ126" s="69"/>
      <c r="BR126" s="69"/>
      <c r="BS126" s="69"/>
      <c r="BT126" s="69"/>
      <c r="BU126" s="69"/>
      <c r="BV126" s="69"/>
    </row>
    <row r="127" spans="1:74" ht="15" hidden="1" customHeight="1">
      <c r="A127" s="69"/>
      <c r="B127" s="69"/>
      <c r="C127" s="70"/>
      <c r="D127" s="70"/>
      <c r="E127" s="70"/>
      <c r="F127" s="70"/>
      <c r="G127" s="70"/>
      <c r="H127" s="69"/>
      <c r="I127" s="69"/>
      <c r="J127" s="69"/>
      <c r="K127" s="69"/>
      <c r="L127" s="69"/>
      <c r="M127" s="69"/>
      <c r="N127" s="69"/>
      <c r="O127" s="69"/>
      <c r="P127" s="69"/>
      <c r="Q127" s="69"/>
      <c r="R127" s="69"/>
      <c r="S127" s="69"/>
      <c r="T127" s="71"/>
      <c r="U127" s="71"/>
      <c r="V127" s="69"/>
      <c r="W127" s="69"/>
      <c r="X127" s="69"/>
      <c r="Y127" s="69"/>
      <c r="Z127" s="69"/>
      <c r="AA127" s="71"/>
      <c r="AB127" s="71"/>
      <c r="AC127" s="71"/>
      <c r="AD127" s="71"/>
      <c r="AE127" s="69"/>
      <c r="AF127" s="69"/>
      <c r="AG127" s="69"/>
      <c r="AH127" s="69"/>
      <c r="AI127" s="69"/>
      <c r="AJ127" s="69"/>
      <c r="AK127" s="69"/>
      <c r="AL127" s="69"/>
      <c r="AM127" s="72"/>
      <c r="AN127" s="73"/>
      <c r="AO127" s="73"/>
      <c r="AP127" s="69"/>
      <c r="AQ127" s="69"/>
      <c r="AR127" s="69"/>
      <c r="AS127" s="69"/>
      <c r="AT127" s="69"/>
      <c r="AU127" s="69"/>
      <c r="AV127" s="69"/>
      <c r="AW127" s="69"/>
      <c r="AX127" s="69"/>
      <c r="AY127" s="69"/>
      <c r="AZ127" s="69"/>
      <c r="BA127" s="69"/>
      <c r="BB127" s="69"/>
      <c r="BC127" s="69"/>
      <c r="BD127" s="69"/>
      <c r="BE127" s="69"/>
      <c r="BF127" s="69"/>
      <c r="BG127" s="69"/>
      <c r="BH127" s="69"/>
      <c r="BI127" s="69"/>
      <c r="BJ127" s="69"/>
      <c r="BK127" s="69"/>
      <c r="BL127" s="69"/>
      <c r="BM127" s="69"/>
      <c r="BN127" s="69"/>
      <c r="BO127" s="69"/>
      <c r="BP127" s="69"/>
      <c r="BQ127" s="69"/>
      <c r="BR127" s="69"/>
      <c r="BS127" s="69"/>
      <c r="BT127" s="69"/>
      <c r="BU127" s="69"/>
      <c r="BV127" s="69"/>
    </row>
    <row r="128" spans="1:74" ht="15" hidden="1" customHeight="1">
      <c r="A128" s="69"/>
      <c r="B128" s="69"/>
      <c r="C128" s="70"/>
      <c r="D128" s="70"/>
      <c r="E128" s="70"/>
      <c r="F128" s="70"/>
      <c r="G128" s="70"/>
      <c r="H128" s="69"/>
      <c r="I128" s="69"/>
      <c r="J128" s="69"/>
      <c r="K128" s="69"/>
      <c r="L128" s="69"/>
      <c r="M128" s="69"/>
      <c r="N128" s="69"/>
      <c r="O128" s="69"/>
      <c r="P128" s="69"/>
      <c r="Q128" s="69"/>
      <c r="R128" s="69"/>
      <c r="S128" s="69"/>
      <c r="T128" s="71"/>
      <c r="U128" s="71"/>
      <c r="V128" s="69"/>
      <c r="W128" s="69"/>
      <c r="X128" s="69"/>
      <c r="Y128" s="69"/>
      <c r="Z128" s="69"/>
      <c r="AA128" s="71"/>
      <c r="AB128" s="71"/>
      <c r="AC128" s="71"/>
      <c r="AD128" s="71"/>
      <c r="AE128" s="69"/>
      <c r="AF128" s="69"/>
      <c r="AG128" s="69"/>
      <c r="AH128" s="69"/>
      <c r="AI128" s="69"/>
      <c r="AJ128" s="69"/>
      <c r="AK128" s="69"/>
      <c r="AL128" s="69"/>
      <c r="AM128" s="72"/>
      <c r="AN128" s="73"/>
      <c r="AO128" s="73"/>
      <c r="AP128" s="69"/>
      <c r="AQ128" s="69"/>
      <c r="AR128" s="69"/>
      <c r="AS128" s="69"/>
      <c r="AT128" s="69"/>
      <c r="AU128" s="69"/>
      <c r="AV128" s="69"/>
      <c r="AW128" s="69"/>
      <c r="AX128" s="69"/>
      <c r="AY128" s="69"/>
      <c r="AZ128" s="69"/>
      <c r="BA128" s="69"/>
      <c r="BB128" s="69"/>
      <c r="BC128" s="69"/>
      <c r="BD128" s="69"/>
      <c r="BE128" s="69"/>
      <c r="BF128" s="69"/>
      <c r="BG128" s="69"/>
      <c r="BH128" s="69"/>
      <c r="BI128" s="69"/>
      <c r="BJ128" s="69"/>
      <c r="BK128" s="69"/>
      <c r="BL128" s="69"/>
      <c r="BM128" s="69"/>
      <c r="BN128" s="69"/>
      <c r="BO128" s="69"/>
      <c r="BP128" s="69"/>
      <c r="BQ128" s="69"/>
      <c r="BR128" s="69"/>
      <c r="BS128" s="69"/>
      <c r="BT128" s="69"/>
      <c r="BU128" s="69"/>
      <c r="BV128" s="69"/>
    </row>
    <row r="129" spans="1:74" ht="15" hidden="1" customHeight="1">
      <c r="A129" s="69"/>
      <c r="B129" s="69"/>
      <c r="C129" s="70"/>
      <c r="D129" s="70"/>
      <c r="E129" s="70"/>
      <c r="F129" s="70"/>
      <c r="G129" s="70"/>
      <c r="H129" s="69"/>
      <c r="I129" s="69"/>
      <c r="J129" s="69"/>
      <c r="K129" s="69"/>
      <c r="L129" s="69"/>
      <c r="M129" s="69"/>
      <c r="N129" s="69"/>
      <c r="O129" s="69"/>
      <c r="P129" s="69"/>
      <c r="Q129" s="69"/>
      <c r="R129" s="69"/>
      <c r="S129" s="69"/>
      <c r="T129" s="71"/>
      <c r="U129" s="71"/>
      <c r="V129" s="69"/>
      <c r="W129" s="69"/>
      <c r="X129" s="69"/>
      <c r="Y129" s="69"/>
      <c r="Z129" s="69"/>
      <c r="AA129" s="71"/>
      <c r="AB129" s="71"/>
      <c r="AC129" s="71"/>
      <c r="AD129" s="71"/>
      <c r="AE129" s="69"/>
      <c r="AF129" s="69"/>
      <c r="AG129" s="69"/>
      <c r="AH129" s="69"/>
      <c r="AI129" s="69"/>
      <c r="AJ129" s="69"/>
      <c r="AK129" s="69"/>
      <c r="AL129" s="69"/>
      <c r="AM129" s="72"/>
      <c r="AN129" s="73"/>
      <c r="AO129" s="73"/>
      <c r="AP129" s="69"/>
      <c r="AQ129" s="69"/>
      <c r="AR129" s="69"/>
      <c r="AS129" s="69"/>
      <c r="AT129" s="69"/>
      <c r="AU129" s="69"/>
      <c r="AV129" s="69"/>
      <c r="AW129" s="69"/>
      <c r="AX129" s="69"/>
      <c r="AY129" s="69"/>
      <c r="AZ129" s="69"/>
      <c r="BA129" s="69"/>
      <c r="BB129" s="69"/>
      <c r="BC129" s="69"/>
      <c r="BD129" s="69"/>
      <c r="BE129" s="69"/>
      <c r="BF129" s="69"/>
      <c r="BG129" s="69"/>
      <c r="BH129" s="69"/>
      <c r="BI129" s="69"/>
      <c r="BJ129" s="69"/>
      <c r="BK129" s="69"/>
      <c r="BL129" s="69"/>
      <c r="BM129" s="69"/>
      <c r="BN129" s="69"/>
      <c r="BO129" s="69"/>
      <c r="BP129" s="69"/>
      <c r="BQ129" s="69"/>
      <c r="BR129" s="69"/>
      <c r="BS129" s="69"/>
      <c r="BT129" s="69"/>
      <c r="BU129" s="69"/>
      <c r="BV129" s="69"/>
    </row>
    <row r="130" spans="1:74" ht="15" hidden="1" customHeight="1">
      <c r="A130" s="69"/>
      <c r="B130" s="69"/>
      <c r="C130" s="70"/>
      <c r="D130" s="70"/>
      <c r="E130" s="70"/>
      <c r="F130" s="70"/>
      <c r="G130" s="70"/>
      <c r="H130" s="69"/>
      <c r="I130" s="69"/>
      <c r="J130" s="69"/>
      <c r="K130" s="69"/>
      <c r="L130" s="69"/>
      <c r="M130" s="69"/>
      <c r="N130" s="69"/>
      <c r="O130" s="69"/>
      <c r="P130" s="69"/>
      <c r="Q130" s="69"/>
      <c r="R130" s="69"/>
      <c r="S130" s="69"/>
      <c r="T130" s="71"/>
      <c r="U130" s="71"/>
      <c r="V130" s="69"/>
      <c r="W130" s="69"/>
      <c r="X130" s="69"/>
      <c r="Y130" s="69"/>
      <c r="Z130" s="69"/>
      <c r="AA130" s="71"/>
      <c r="AB130" s="71"/>
      <c r="AC130" s="71"/>
      <c r="AD130" s="71"/>
      <c r="AE130" s="69"/>
      <c r="AF130" s="69"/>
      <c r="AG130" s="69"/>
      <c r="AH130" s="69"/>
      <c r="AI130" s="69"/>
      <c r="AJ130" s="69"/>
      <c r="AK130" s="69"/>
      <c r="AL130" s="69"/>
      <c r="AM130" s="72"/>
      <c r="AN130" s="73"/>
      <c r="AO130" s="73"/>
      <c r="AP130" s="69"/>
      <c r="AQ130" s="69"/>
      <c r="AR130" s="69"/>
      <c r="AS130" s="69"/>
      <c r="AT130" s="69"/>
      <c r="AU130" s="69"/>
      <c r="AV130" s="69"/>
      <c r="AW130" s="69"/>
      <c r="AX130" s="69"/>
      <c r="AY130" s="69"/>
      <c r="AZ130" s="69"/>
      <c r="BA130" s="69"/>
      <c r="BB130" s="69"/>
      <c r="BC130" s="69"/>
      <c r="BD130" s="69"/>
      <c r="BE130" s="69"/>
      <c r="BF130" s="69"/>
      <c r="BG130" s="69"/>
      <c r="BH130" s="69"/>
      <c r="BI130" s="69"/>
      <c r="BJ130" s="69"/>
      <c r="BK130" s="69"/>
      <c r="BL130" s="69"/>
      <c r="BM130" s="69"/>
      <c r="BN130" s="69"/>
      <c r="BO130" s="69"/>
      <c r="BP130" s="69"/>
      <c r="BQ130" s="69"/>
      <c r="BR130" s="69"/>
      <c r="BS130" s="69"/>
      <c r="BT130" s="69"/>
      <c r="BU130" s="69"/>
      <c r="BV130" s="69"/>
    </row>
    <row r="131" spans="1:74" ht="15" hidden="1" customHeight="1">
      <c r="A131" s="69"/>
      <c r="B131" s="69"/>
      <c r="C131" s="70"/>
      <c r="D131" s="70"/>
      <c r="E131" s="70"/>
      <c r="F131" s="70"/>
      <c r="G131" s="70"/>
      <c r="H131" s="69"/>
      <c r="I131" s="69"/>
      <c r="J131" s="69"/>
      <c r="K131" s="69"/>
      <c r="L131" s="69"/>
      <c r="M131" s="69"/>
      <c r="N131" s="69"/>
      <c r="O131" s="69"/>
      <c r="P131" s="69"/>
      <c r="Q131" s="69"/>
      <c r="R131" s="69"/>
      <c r="S131" s="69"/>
      <c r="T131" s="71"/>
      <c r="U131" s="71"/>
      <c r="V131" s="69"/>
      <c r="W131" s="69"/>
      <c r="X131" s="69"/>
      <c r="Y131" s="69"/>
      <c r="Z131" s="69"/>
      <c r="AA131" s="71"/>
      <c r="AB131" s="71"/>
      <c r="AC131" s="71"/>
      <c r="AD131" s="71"/>
      <c r="AE131" s="69"/>
      <c r="AF131" s="69"/>
      <c r="AG131" s="69"/>
      <c r="AH131" s="69"/>
      <c r="AI131" s="69"/>
      <c r="AJ131" s="69"/>
      <c r="AK131" s="69"/>
      <c r="AL131" s="69"/>
      <c r="AM131" s="72"/>
      <c r="AN131" s="73"/>
      <c r="AO131" s="73"/>
      <c r="AP131" s="69"/>
      <c r="AQ131" s="69"/>
      <c r="AR131" s="69"/>
      <c r="AS131" s="69"/>
      <c r="AT131" s="69"/>
      <c r="AU131" s="69"/>
      <c r="AV131" s="69"/>
      <c r="AW131" s="69"/>
      <c r="AX131" s="69"/>
      <c r="AY131" s="69"/>
      <c r="AZ131" s="69"/>
      <c r="BA131" s="69"/>
      <c r="BB131" s="69"/>
      <c r="BC131" s="69"/>
      <c r="BD131" s="69"/>
      <c r="BE131" s="69"/>
      <c r="BF131" s="69"/>
      <c r="BG131" s="69"/>
      <c r="BH131" s="69"/>
      <c r="BI131" s="69"/>
      <c r="BJ131" s="69"/>
      <c r="BK131" s="69"/>
      <c r="BL131" s="69"/>
      <c r="BM131" s="69"/>
      <c r="BN131" s="69"/>
      <c r="BO131" s="69"/>
      <c r="BP131" s="69"/>
      <c r="BQ131" s="69"/>
      <c r="BR131" s="69"/>
      <c r="BS131" s="69"/>
      <c r="BT131" s="69"/>
      <c r="BU131" s="69"/>
      <c r="BV131" s="69"/>
    </row>
    <row r="132" spans="1:74" ht="15" hidden="1" customHeight="1">
      <c r="A132" s="69"/>
      <c r="B132" s="69"/>
      <c r="C132" s="70"/>
      <c r="D132" s="70"/>
      <c r="E132" s="70"/>
      <c r="F132" s="70"/>
      <c r="G132" s="114"/>
      <c r="H132" s="69"/>
      <c r="I132" s="69"/>
      <c r="J132" s="69"/>
      <c r="K132" s="69"/>
      <c r="L132" s="69"/>
      <c r="M132" s="69"/>
      <c r="N132" s="69"/>
      <c r="O132" s="69"/>
      <c r="P132" s="69"/>
      <c r="Q132" s="69"/>
      <c r="R132" s="69"/>
      <c r="S132" s="69"/>
      <c r="T132" s="69"/>
      <c r="U132" s="71"/>
      <c r="V132" s="69"/>
      <c r="W132" s="69"/>
      <c r="X132" s="69"/>
      <c r="Y132" s="69"/>
      <c r="Z132" s="69"/>
      <c r="AA132" s="71"/>
      <c r="AB132" s="71"/>
      <c r="AC132" s="71"/>
      <c r="AD132" s="71"/>
      <c r="AE132" s="69"/>
      <c r="AF132" s="69"/>
      <c r="AG132" s="69"/>
      <c r="AH132" s="69"/>
      <c r="AI132" s="69"/>
      <c r="AJ132" s="69"/>
      <c r="AK132" s="69"/>
      <c r="AL132" s="72"/>
      <c r="AM132" s="73"/>
      <c r="AN132" s="73"/>
      <c r="AO132" s="69"/>
      <c r="AP132" s="69"/>
      <c r="AQ132" s="69"/>
      <c r="AR132" s="69"/>
      <c r="AS132" s="69"/>
      <c r="AT132" s="69"/>
      <c r="AU132" s="69"/>
      <c r="AV132" s="69"/>
      <c r="AW132" s="69"/>
      <c r="AX132" s="69"/>
      <c r="AY132" s="69"/>
      <c r="AZ132" s="69"/>
      <c r="BA132" s="69"/>
      <c r="BB132" s="69"/>
      <c r="BC132" s="69"/>
      <c r="BD132" s="69"/>
      <c r="BE132" s="69"/>
      <c r="BF132" s="69"/>
      <c r="BG132" s="69"/>
      <c r="BH132" s="69"/>
      <c r="BI132" s="69"/>
      <c r="BJ132" s="69"/>
      <c r="BK132" s="69"/>
      <c r="BL132" s="69"/>
      <c r="BM132" s="69"/>
      <c r="BN132" s="69"/>
      <c r="BO132" s="69"/>
      <c r="BP132" s="69"/>
      <c r="BQ132" s="69"/>
      <c r="BR132" s="69"/>
      <c r="BS132" s="69"/>
      <c r="BT132" s="69"/>
      <c r="BU132" s="69"/>
      <c r="BV132" s="69"/>
    </row>
    <row r="133" spans="1:74" ht="12" hidden="1" customHeight="1">
      <c r="A133" s="69"/>
      <c r="B133" s="69"/>
      <c r="C133" s="70"/>
      <c r="D133" s="70"/>
      <c r="E133" s="70"/>
      <c r="F133" s="70"/>
      <c r="G133" s="70"/>
      <c r="H133" s="69"/>
      <c r="I133" s="69"/>
      <c r="J133" s="69"/>
      <c r="K133" s="69"/>
      <c r="L133" s="69"/>
      <c r="M133" s="69"/>
      <c r="N133" s="69"/>
      <c r="O133" s="69"/>
      <c r="P133" s="69"/>
      <c r="Q133" s="69"/>
      <c r="R133" s="69"/>
      <c r="S133" s="69"/>
      <c r="T133" s="69"/>
      <c r="U133" s="71"/>
      <c r="V133" s="69"/>
      <c r="W133" s="69"/>
      <c r="X133" s="69"/>
      <c r="Y133" s="69"/>
      <c r="Z133" s="69"/>
      <c r="AA133" s="71"/>
      <c r="AB133" s="71"/>
      <c r="AC133" s="71"/>
      <c r="AD133" s="71"/>
      <c r="AE133" s="69"/>
      <c r="AF133" s="69"/>
      <c r="AG133" s="69"/>
      <c r="AH133" s="69"/>
      <c r="AI133" s="69"/>
      <c r="AJ133" s="69"/>
      <c r="AK133" s="69"/>
      <c r="AL133" s="72"/>
      <c r="AM133" s="73"/>
      <c r="AN133" s="73"/>
      <c r="AO133" s="69"/>
      <c r="AP133" s="69"/>
      <c r="AQ133" s="69"/>
      <c r="AR133" s="69"/>
      <c r="AS133" s="69"/>
      <c r="AT133" s="69"/>
      <c r="AU133" s="69"/>
      <c r="AV133" s="69"/>
      <c r="AW133" s="69"/>
      <c r="AX133" s="69"/>
      <c r="AY133" s="69"/>
      <c r="AZ133" s="69"/>
      <c r="BA133" s="69"/>
      <c r="BB133" s="69"/>
      <c r="BC133" s="69"/>
      <c r="BD133" s="69"/>
      <c r="BE133" s="69"/>
      <c r="BF133" s="69"/>
      <c r="BG133" s="69"/>
      <c r="BH133" s="69"/>
      <c r="BI133" s="69"/>
      <c r="BJ133" s="69"/>
      <c r="BK133" s="69"/>
      <c r="BL133" s="69"/>
      <c r="BM133" s="69"/>
      <c r="BN133" s="69"/>
      <c r="BO133" s="69"/>
      <c r="BP133" s="69"/>
      <c r="BQ133" s="69"/>
      <c r="BR133" s="69"/>
      <c r="BS133" s="69"/>
      <c r="BT133" s="69"/>
      <c r="BU133" s="69"/>
      <c r="BV133" s="69"/>
    </row>
    <row r="134" spans="1:74" ht="15" hidden="1" customHeight="1">
      <c r="A134" s="69"/>
      <c r="B134" s="110" t="s">
        <v>235</v>
      </c>
      <c r="C134" s="70"/>
      <c r="D134" s="70"/>
      <c r="E134" s="70"/>
      <c r="F134" s="70"/>
      <c r="G134" s="70"/>
      <c r="H134" s="70"/>
      <c r="I134" s="69"/>
      <c r="J134" s="69"/>
      <c r="K134" s="69"/>
      <c r="L134" s="69"/>
      <c r="M134" s="69"/>
      <c r="N134" s="69"/>
      <c r="O134" s="69"/>
      <c r="P134" s="69"/>
      <c r="Q134" s="69"/>
      <c r="R134" s="69"/>
      <c r="S134" s="69"/>
      <c r="T134" s="69"/>
      <c r="U134" s="71"/>
      <c r="V134" s="69"/>
      <c r="W134" s="69"/>
      <c r="X134" s="69"/>
      <c r="Y134" s="69"/>
      <c r="Z134" s="69"/>
      <c r="AA134" s="71"/>
      <c r="AB134" s="71"/>
      <c r="AC134" s="71"/>
      <c r="AD134" s="71"/>
      <c r="AE134" s="69"/>
      <c r="AF134" s="69"/>
      <c r="AG134" s="69"/>
      <c r="AH134" s="69"/>
      <c r="AI134" s="69"/>
      <c r="AJ134" s="69"/>
      <c r="AK134" s="69"/>
      <c r="AL134" s="72"/>
      <c r="AM134" s="73"/>
      <c r="AN134" s="73"/>
      <c r="AO134" s="69"/>
      <c r="AP134" s="69"/>
      <c r="AQ134" s="69"/>
      <c r="AR134" s="69"/>
      <c r="AS134" s="69"/>
      <c r="AT134" s="69"/>
      <c r="AU134" s="69"/>
      <c r="AV134" s="69"/>
      <c r="AW134" s="69"/>
      <c r="AX134" s="69"/>
      <c r="AY134" s="69"/>
      <c r="AZ134" s="69"/>
      <c r="BA134" s="69"/>
      <c r="BB134" s="69"/>
      <c r="BC134" s="69"/>
      <c r="BD134" s="69"/>
      <c r="BE134" s="69"/>
      <c r="BF134" s="69"/>
      <c r="BG134" s="69"/>
      <c r="BH134" s="69"/>
      <c r="BI134" s="69"/>
      <c r="BJ134" s="69"/>
      <c r="BK134" s="69"/>
      <c r="BL134" s="69"/>
      <c r="BM134" s="69"/>
      <c r="BN134" s="69"/>
      <c r="BO134" s="69"/>
      <c r="BP134" s="69"/>
      <c r="BQ134" s="69"/>
      <c r="BR134" s="69"/>
      <c r="BS134" s="69"/>
      <c r="BT134" s="69"/>
      <c r="BU134" s="69"/>
      <c r="BV134" s="69"/>
    </row>
    <row r="135" spans="1:74" ht="15" hidden="1" customHeight="1">
      <c r="A135" s="69"/>
      <c r="B135" s="78" t="s">
        <v>133</v>
      </c>
      <c r="C135" s="78" t="s">
        <v>134</v>
      </c>
      <c r="D135" s="78" t="s">
        <v>135</v>
      </c>
      <c r="E135" s="78" t="s">
        <v>141</v>
      </c>
      <c r="F135" s="78" t="s">
        <v>137</v>
      </c>
      <c r="G135" s="78" t="s">
        <v>138</v>
      </c>
      <c r="H135" s="78" t="s">
        <v>139</v>
      </c>
      <c r="I135" s="78" t="s">
        <v>140</v>
      </c>
      <c r="J135" s="69"/>
      <c r="K135" s="69"/>
      <c r="L135" s="69"/>
      <c r="M135" s="69"/>
      <c r="N135" s="69"/>
      <c r="O135" s="69"/>
      <c r="P135" s="69"/>
      <c r="Q135" s="69"/>
      <c r="R135" s="69"/>
      <c r="S135" s="69"/>
      <c r="T135" s="69"/>
      <c r="U135" s="71"/>
      <c r="V135" s="69"/>
      <c r="W135" s="69"/>
      <c r="X135" s="69"/>
      <c r="Y135" s="69"/>
      <c r="Z135" s="69"/>
      <c r="AA135" s="71"/>
      <c r="AB135" s="71"/>
      <c r="AC135" s="71"/>
      <c r="AD135" s="71"/>
      <c r="AE135" s="69"/>
      <c r="AF135" s="69"/>
      <c r="AG135" s="69"/>
      <c r="AH135" s="69"/>
      <c r="AI135" s="69"/>
      <c r="AJ135" s="69"/>
      <c r="AK135" s="72"/>
      <c r="AL135" s="73"/>
      <c r="AM135" s="73"/>
      <c r="AN135" s="69"/>
      <c r="AO135" s="69"/>
      <c r="AP135" s="69"/>
      <c r="AQ135" s="69"/>
      <c r="AR135" s="69"/>
      <c r="AS135" s="69"/>
      <c r="AT135" s="69"/>
      <c r="AU135" s="69"/>
      <c r="AV135" s="69"/>
      <c r="AW135" s="69"/>
      <c r="AX135" s="69"/>
      <c r="AY135" s="69"/>
      <c r="AZ135" s="69"/>
      <c r="BA135" s="69"/>
      <c r="BB135" s="69"/>
      <c r="BC135" s="69"/>
      <c r="BD135" s="69"/>
      <c r="BE135" s="69"/>
      <c r="BF135" s="69"/>
      <c r="BG135" s="69"/>
      <c r="BH135" s="69"/>
      <c r="BI135" s="69"/>
      <c r="BJ135" s="69"/>
      <c r="BK135" s="69"/>
      <c r="BL135" s="69"/>
      <c r="BM135" s="69"/>
      <c r="BN135" s="69"/>
      <c r="BO135" s="69"/>
      <c r="BP135" s="69"/>
      <c r="BQ135" s="69"/>
      <c r="BR135" s="69"/>
      <c r="BS135" s="69"/>
      <c r="BT135" s="69"/>
      <c r="BU135" s="69"/>
      <c r="BV135" s="69"/>
    </row>
    <row r="136" spans="1:74" ht="15" hidden="1" customHeight="1">
      <c r="A136" s="69"/>
      <c r="B136" s="112">
        <f>SUM('Summary KPI'!$U$86:$U$125)</f>
        <v>0</v>
      </c>
      <c r="C136" s="112">
        <f>SUM('Summary KPI'!$V$86:$V$125)</f>
        <v>0</v>
      </c>
      <c r="D136" s="112">
        <f>SUM('Summary KPI'!$W$86:$W$125)</f>
        <v>0</v>
      </c>
      <c r="E136" s="112">
        <f>SUM('Summary KPI'!$AC$86:$AC$125)</f>
        <v>0</v>
      </c>
      <c r="F136" s="112">
        <f>SUM('Summary KPI'!$Y$86:$Y$125)</f>
        <v>790.05126408335138</v>
      </c>
      <c r="G136" s="112">
        <f>SUM('Summary KPI'!$Z$86:$Z$125)</f>
        <v>0</v>
      </c>
      <c r="H136" s="112">
        <f>SUM('Summary KPI'!$AA$86:$AA$125)</f>
        <v>0</v>
      </c>
      <c r="I136" s="112">
        <f>SUM('Summary KPI'!$AB$86:$AB$125)</f>
        <v>0</v>
      </c>
      <c r="J136" s="69"/>
      <c r="K136" s="69"/>
      <c r="L136" s="69"/>
      <c r="M136" s="69"/>
      <c r="N136" s="69"/>
      <c r="O136" s="69"/>
      <c r="P136" s="69"/>
      <c r="Q136" s="69"/>
      <c r="R136" s="69"/>
      <c r="S136" s="69"/>
      <c r="T136" s="69"/>
      <c r="U136" s="71"/>
      <c r="V136" s="69"/>
      <c r="W136" s="69"/>
      <c r="X136" s="69"/>
      <c r="Y136" s="69"/>
      <c r="Z136" s="69"/>
      <c r="AA136" s="71"/>
      <c r="AB136" s="71"/>
      <c r="AC136" s="71"/>
      <c r="AD136" s="71"/>
      <c r="AE136" s="69"/>
      <c r="AF136" s="69"/>
      <c r="AG136" s="69"/>
      <c r="AH136" s="69"/>
      <c r="AI136" s="69"/>
      <c r="AJ136" s="69"/>
      <c r="AK136" s="72"/>
      <c r="AL136" s="73"/>
      <c r="AM136" s="73"/>
      <c r="AN136" s="69"/>
      <c r="AO136" s="69"/>
      <c r="AP136" s="69"/>
      <c r="AQ136" s="69"/>
      <c r="AR136" s="69"/>
      <c r="AS136" s="69"/>
      <c r="AT136" s="69"/>
      <c r="AU136" s="69"/>
      <c r="AV136" s="69"/>
      <c r="AW136" s="69"/>
      <c r="AX136" s="69"/>
      <c r="AY136" s="69"/>
      <c r="AZ136" s="69"/>
      <c r="BA136" s="69"/>
      <c r="BB136" s="69"/>
      <c r="BC136" s="69"/>
      <c r="BD136" s="69"/>
      <c r="BE136" s="69"/>
      <c r="BF136" s="69"/>
      <c r="BG136" s="69"/>
      <c r="BH136" s="69"/>
      <c r="BI136" s="69"/>
      <c r="BJ136" s="69"/>
      <c r="BK136" s="69"/>
      <c r="BL136" s="69"/>
      <c r="BM136" s="69"/>
      <c r="BN136" s="69"/>
      <c r="BO136" s="69"/>
      <c r="BP136" s="69"/>
      <c r="BQ136" s="69"/>
      <c r="BR136" s="69"/>
      <c r="BS136" s="69"/>
      <c r="BT136" s="69"/>
      <c r="BU136" s="69"/>
      <c r="BV136" s="69"/>
    </row>
    <row r="137" spans="1:74" ht="15" hidden="1" customHeight="1">
      <c r="A137" s="69"/>
      <c r="B137" s="69"/>
      <c r="C137" s="70"/>
      <c r="D137" s="70"/>
      <c r="E137" s="70"/>
      <c r="F137" s="70"/>
      <c r="G137" s="70"/>
      <c r="H137" s="70"/>
      <c r="I137" s="69"/>
      <c r="J137" s="69"/>
      <c r="K137" s="69"/>
      <c r="L137" s="69"/>
      <c r="M137" s="69"/>
      <c r="N137" s="69"/>
      <c r="O137" s="69"/>
      <c r="P137" s="69"/>
      <c r="Q137" s="69"/>
      <c r="R137" s="69"/>
      <c r="S137" s="69"/>
      <c r="T137" s="69"/>
      <c r="U137" s="71"/>
      <c r="V137" s="69"/>
      <c r="W137" s="69"/>
      <c r="X137" s="69"/>
      <c r="Y137" s="69"/>
      <c r="Z137" s="69"/>
      <c r="AA137" s="71"/>
      <c r="AB137" s="71"/>
      <c r="AC137" s="71"/>
      <c r="AD137" s="71"/>
      <c r="AE137" s="69"/>
      <c r="AF137" s="69"/>
      <c r="AG137" s="69"/>
      <c r="AH137" s="69"/>
      <c r="AI137" s="69"/>
      <c r="AJ137" s="69"/>
      <c r="AK137" s="69"/>
      <c r="AL137" s="72"/>
      <c r="AM137" s="73"/>
      <c r="AN137" s="73"/>
      <c r="AO137" s="69"/>
      <c r="AP137" s="69"/>
      <c r="AQ137" s="69"/>
      <c r="AR137" s="69"/>
      <c r="AS137" s="69"/>
      <c r="AT137" s="69"/>
      <c r="AU137" s="69"/>
      <c r="AV137" s="69"/>
      <c r="AW137" s="69"/>
      <c r="AX137" s="69"/>
      <c r="AY137" s="69"/>
      <c r="AZ137" s="69"/>
      <c r="BA137" s="69"/>
      <c r="BB137" s="69"/>
      <c r="BC137" s="69"/>
      <c r="BD137" s="69"/>
      <c r="BE137" s="69"/>
      <c r="BF137" s="69"/>
      <c r="BG137" s="69"/>
      <c r="BH137" s="69"/>
      <c r="BI137" s="69"/>
      <c r="BJ137" s="69"/>
      <c r="BK137" s="69"/>
      <c r="BL137" s="69"/>
      <c r="BM137" s="69"/>
      <c r="BN137" s="69"/>
      <c r="BO137" s="69"/>
      <c r="BP137" s="69"/>
      <c r="BQ137" s="69"/>
      <c r="BR137" s="69"/>
      <c r="BS137" s="69"/>
      <c r="BT137" s="69"/>
      <c r="BU137" s="69"/>
      <c r="BV137" s="69"/>
    </row>
    <row r="138" spans="1:74" ht="15" hidden="1" customHeight="1">
      <c r="A138" s="69"/>
      <c r="B138" s="69"/>
      <c r="C138" s="70"/>
      <c r="D138" s="70"/>
      <c r="E138" s="70"/>
      <c r="F138" s="70"/>
      <c r="G138" s="70"/>
      <c r="H138" s="70"/>
      <c r="I138" s="69"/>
      <c r="J138" s="69"/>
      <c r="K138" s="69"/>
      <c r="L138" s="69"/>
      <c r="M138" s="69"/>
      <c r="N138" s="69"/>
      <c r="O138" s="69"/>
      <c r="P138" s="69"/>
      <c r="Q138" s="69"/>
      <c r="R138" s="69"/>
      <c r="S138" s="69"/>
      <c r="T138" s="69"/>
      <c r="U138" s="71"/>
      <c r="V138" s="69"/>
      <c r="W138" s="69"/>
      <c r="X138" s="69"/>
      <c r="Y138" s="69"/>
      <c r="Z138" s="69"/>
      <c r="AA138" s="71"/>
      <c r="AB138" s="71"/>
      <c r="AC138" s="71"/>
      <c r="AD138" s="71"/>
      <c r="AE138" s="69"/>
      <c r="AF138" s="69"/>
      <c r="AG138" s="69"/>
      <c r="AH138" s="69"/>
      <c r="AI138" s="69"/>
      <c r="AJ138" s="69"/>
      <c r="AK138" s="69"/>
      <c r="AL138" s="72"/>
      <c r="AM138" s="73"/>
      <c r="AN138" s="73"/>
      <c r="AO138" s="69"/>
      <c r="AP138" s="69"/>
      <c r="AQ138" s="69"/>
      <c r="AR138" s="69"/>
      <c r="AS138" s="69"/>
      <c r="AT138" s="69"/>
      <c r="AU138" s="69"/>
      <c r="AV138" s="69"/>
      <c r="AW138" s="69"/>
      <c r="AX138" s="69"/>
      <c r="AY138" s="69"/>
      <c r="AZ138" s="69"/>
      <c r="BA138" s="69"/>
      <c r="BB138" s="69"/>
      <c r="BC138" s="69"/>
      <c r="BD138" s="69"/>
      <c r="BE138" s="69"/>
      <c r="BF138" s="69"/>
      <c r="BG138" s="69"/>
      <c r="BH138" s="69"/>
      <c r="BI138" s="69"/>
      <c r="BJ138" s="69"/>
      <c r="BK138" s="69"/>
      <c r="BL138" s="69"/>
      <c r="BM138" s="69"/>
      <c r="BN138" s="69"/>
      <c r="BO138" s="69"/>
      <c r="BP138" s="69"/>
      <c r="BQ138" s="69"/>
      <c r="BR138" s="69"/>
      <c r="BS138" s="69"/>
      <c r="BT138" s="69"/>
      <c r="BU138" s="69"/>
      <c r="BV138" s="69"/>
    </row>
    <row r="139" spans="1:74" ht="15" hidden="1" customHeight="1">
      <c r="A139" s="69"/>
      <c r="B139" s="69"/>
      <c r="C139" s="70"/>
      <c r="D139" s="70"/>
      <c r="E139" s="70"/>
      <c r="F139" s="70"/>
      <c r="G139" s="70"/>
      <c r="H139" s="70"/>
      <c r="I139" s="69"/>
      <c r="J139" s="69"/>
      <c r="K139" s="69"/>
      <c r="L139" s="69"/>
      <c r="M139" s="69"/>
      <c r="N139" s="69"/>
      <c r="O139" s="69"/>
      <c r="P139" s="69"/>
      <c r="Q139" s="69"/>
      <c r="R139" s="69"/>
      <c r="S139" s="69"/>
      <c r="T139" s="69"/>
      <c r="U139" s="71"/>
      <c r="V139" s="69"/>
      <c r="W139" s="69"/>
      <c r="X139" s="69"/>
      <c r="Y139" s="69"/>
      <c r="Z139" s="69"/>
      <c r="AA139" s="71"/>
      <c r="AB139" s="71"/>
      <c r="AC139" s="71"/>
      <c r="AD139" s="71"/>
      <c r="AE139" s="69"/>
      <c r="AF139" s="69"/>
      <c r="AG139" s="69"/>
      <c r="AH139" s="69"/>
      <c r="AI139" s="69"/>
      <c r="AJ139" s="69"/>
      <c r="AK139" s="69"/>
      <c r="AL139" s="72"/>
      <c r="AM139" s="73"/>
      <c r="AN139" s="73"/>
      <c r="AO139" s="69"/>
      <c r="AP139" s="69"/>
      <c r="AQ139" s="69"/>
      <c r="AR139" s="69"/>
      <c r="AS139" s="69"/>
      <c r="AT139" s="69"/>
      <c r="AU139" s="69"/>
      <c r="AV139" s="69"/>
      <c r="AW139" s="69"/>
      <c r="AX139" s="69"/>
      <c r="AY139" s="69"/>
      <c r="AZ139" s="69"/>
      <c r="BA139" s="69"/>
      <c r="BB139" s="69"/>
      <c r="BC139" s="69"/>
      <c r="BD139" s="69"/>
      <c r="BE139" s="69"/>
      <c r="BF139" s="69"/>
      <c r="BG139" s="69"/>
      <c r="BH139" s="69"/>
      <c r="BI139" s="69"/>
      <c r="BJ139" s="69"/>
      <c r="BK139" s="69"/>
      <c r="BL139" s="69"/>
      <c r="BM139" s="69"/>
      <c r="BN139" s="69"/>
      <c r="BO139" s="69"/>
      <c r="BP139" s="69"/>
      <c r="BQ139" s="69"/>
      <c r="BR139" s="69"/>
      <c r="BS139" s="69"/>
      <c r="BT139" s="69"/>
      <c r="BU139" s="69"/>
      <c r="BV139" s="69"/>
    </row>
    <row r="140" spans="1:74" ht="15" hidden="1" customHeight="1">
      <c r="A140" s="69"/>
      <c r="B140" s="69"/>
      <c r="C140" s="70"/>
      <c r="D140" s="70"/>
      <c r="E140" s="70"/>
      <c r="F140" s="70"/>
      <c r="G140" s="70"/>
      <c r="H140" s="70"/>
      <c r="I140" s="69"/>
      <c r="J140" s="69"/>
      <c r="K140" s="69"/>
      <c r="L140" s="69"/>
      <c r="M140" s="69"/>
      <c r="N140" s="69"/>
      <c r="O140" s="69"/>
      <c r="P140" s="69"/>
      <c r="Q140" s="69"/>
      <c r="R140" s="69"/>
      <c r="S140" s="69"/>
      <c r="T140" s="69"/>
      <c r="U140" s="71"/>
      <c r="V140" s="69"/>
      <c r="W140" s="69"/>
      <c r="X140" s="69"/>
      <c r="Y140" s="69"/>
      <c r="Z140" s="69"/>
      <c r="AA140" s="71"/>
      <c r="AB140" s="71"/>
      <c r="AC140" s="71"/>
      <c r="AD140" s="71"/>
      <c r="AE140" s="69"/>
      <c r="AF140" s="69"/>
      <c r="AG140" s="69"/>
      <c r="AH140" s="69"/>
      <c r="AI140" s="69"/>
      <c r="AJ140" s="69"/>
      <c r="AK140" s="69"/>
      <c r="AL140" s="72"/>
      <c r="AM140" s="73"/>
      <c r="AN140" s="73"/>
      <c r="AO140" s="69"/>
      <c r="AP140" s="69"/>
      <c r="AQ140" s="69"/>
      <c r="AR140" s="69"/>
      <c r="AS140" s="69"/>
      <c r="AT140" s="69"/>
      <c r="AU140" s="69"/>
      <c r="AV140" s="69"/>
      <c r="AW140" s="69"/>
      <c r="AX140" s="69"/>
      <c r="AY140" s="69"/>
      <c r="AZ140" s="69"/>
      <c r="BA140" s="69"/>
      <c r="BB140" s="69"/>
      <c r="BC140" s="69"/>
      <c r="BD140" s="69"/>
      <c r="BE140" s="69"/>
      <c r="BF140" s="69"/>
      <c r="BG140" s="69"/>
      <c r="BH140" s="69"/>
      <c r="BI140" s="69"/>
      <c r="BJ140" s="69"/>
      <c r="BK140" s="69"/>
      <c r="BL140" s="69"/>
      <c r="BM140" s="69"/>
      <c r="BN140" s="69"/>
      <c r="BO140" s="69"/>
      <c r="BP140" s="69"/>
      <c r="BQ140" s="69"/>
      <c r="BR140" s="69"/>
      <c r="BS140" s="69"/>
      <c r="BT140" s="69"/>
      <c r="BU140" s="69"/>
      <c r="BV140" s="69"/>
    </row>
    <row r="141" spans="1:74" ht="15" hidden="1" customHeight="1">
      <c r="A141" s="69"/>
      <c r="B141" s="69"/>
      <c r="C141" s="70"/>
      <c r="D141" s="70"/>
      <c r="E141" s="70"/>
      <c r="F141" s="70"/>
      <c r="G141" s="70"/>
      <c r="H141" s="70"/>
      <c r="I141" s="69"/>
      <c r="J141" s="69"/>
      <c r="K141" s="69"/>
      <c r="L141" s="69"/>
      <c r="M141" s="69"/>
      <c r="N141" s="69"/>
      <c r="O141" s="69"/>
      <c r="P141" s="69"/>
      <c r="Q141" s="69"/>
      <c r="R141" s="69"/>
      <c r="S141" s="69"/>
      <c r="T141" s="69"/>
      <c r="U141" s="71"/>
      <c r="V141" s="69"/>
      <c r="W141" s="69"/>
      <c r="X141" s="69"/>
      <c r="Y141" s="69"/>
      <c r="Z141" s="69"/>
      <c r="AA141" s="71"/>
      <c r="AB141" s="71"/>
      <c r="AC141" s="71"/>
      <c r="AD141" s="71"/>
      <c r="AE141" s="69"/>
      <c r="AF141" s="69"/>
      <c r="AG141" s="69"/>
      <c r="AH141" s="69"/>
      <c r="AI141" s="69"/>
      <c r="AJ141" s="69"/>
      <c r="AK141" s="69"/>
      <c r="AL141" s="72"/>
      <c r="AM141" s="73"/>
      <c r="AN141" s="73"/>
      <c r="AO141" s="69"/>
      <c r="AP141" s="69"/>
      <c r="AQ141" s="69"/>
      <c r="AR141" s="69"/>
      <c r="AS141" s="69"/>
      <c r="AT141" s="69"/>
      <c r="AU141" s="69"/>
      <c r="AV141" s="69"/>
      <c r="AW141" s="69"/>
      <c r="AX141" s="69"/>
      <c r="AY141" s="69"/>
      <c r="AZ141" s="69"/>
      <c r="BA141" s="69"/>
      <c r="BB141" s="69"/>
      <c r="BC141" s="69"/>
      <c r="BD141" s="69"/>
      <c r="BE141" s="69"/>
      <c r="BF141" s="69"/>
      <c r="BG141" s="69"/>
      <c r="BH141" s="69"/>
      <c r="BI141" s="69"/>
      <c r="BJ141" s="69"/>
      <c r="BK141" s="69"/>
      <c r="BL141" s="69"/>
      <c r="BM141" s="69"/>
      <c r="BN141" s="69"/>
      <c r="BO141" s="69"/>
      <c r="BP141" s="69"/>
      <c r="BQ141" s="69"/>
      <c r="BR141" s="69"/>
      <c r="BS141" s="69"/>
      <c r="BT141" s="69"/>
      <c r="BU141" s="69"/>
      <c r="BV141" s="69"/>
    </row>
    <row r="142" spans="1:74" ht="15" hidden="1" customHeight="1">
      <c r="A142" s="69"/>
      <c r="B142" s="69"/>
      <c r="C142" s="70"/>
      <c r="D142" s="70"/>
      <c r="E142" s="70"/>
      <c r="F142" s="70"/>
      <c r="G142" s="70"/>
      <c r="H142" s="70"/>
      <c r="I142" s="69"/>
      <c r="J142" s="69"/>
      <c r="K142" s="69"/>
      <c r="L142" s="69"/>
      <c r="M142" s="69"/>
      <c r="N142" s="69"/>
      <c r="O142" s="69"/>
      <c r="P142" s="69"/>
      <c r="Q142" s="69"/>
      <c r="R142" s="69"/>
      <c r="S142" s="69"/>
      <c r="T142" s="69"/>
      <c r="U142" s="71"/>
      <c r="V142" s="69"/>
      <c r="W142" s="69"/>
      <c r="X142" s="69"/>
      <c r="Y142" s="69"/>
      <c r="Z142" s="69"/>
      <c r="AA142" s="71"/>
      <c r="AB142" s="71"/>
      <c r="AC142" s="71"/>
      <c r="AD142" s="71"/>
      <c r="AE142" s="69"/>
      <c r="AF142" s="69"/>
      <c r="AG142" s="69"/>
      <c r="AH142" s="69"/>
      <c r="AI142" s="69"/>
      <c r="AJ142" s="69"/>
      <c r="AK142" s="69"/>
      <c r="AL142" s="72"/>
      <c r="AM142" s="73"/>
      <c r="AN142" s="73"/>
      <c r="AO142" s="69"/>
      <c r="AP142" s="69"/>
      <c r="AQ142" s="69"/>
      <c r="AR142" s="69"/>
      <c r="AS142" s="69"/>
      <c r="AT142" s="69"/>
      <c r="AU142" s="69"/>
      <c r="AV142" s="69"/>
      <c r="AW142" s="69"/>
      <c r="AX142" s="69"/>
      <c r="AY142" s="69"/>
      <c r="AZ142" s="69"/>
      <c r="BA142" s="69"/>
      <c r="BB142" s="69"/>
      <c r="BC142" s="69"/>
      <c r="BD142" s="69"/>
      <c r="BE142" s="69"/>
      <c r="BF142" s="69"/>
      <c r="BG142" s="69"/>
      <c r="BH142" s="69"/>
      <c r="BI142" s="69"/>
      <c r="BJ142" s="69"/>
      <c r="BK142" s="69"/>
      <c r="BL142" s="69"/>
      <c r="BM142" s="69"/>
      <c r="BN142" s="69"/>
      <c r="BO142" s="69"/>
      <c r="BP142" s="69"/>
      <c r="BQ142" s="69"/>
      <c r="BR142" s="69"/>
      <c r="BS142" s="69"/>
      <c r="BT142" s="69"/>
      <c r="BU142" s="69"/>
      <c r="BV142" s="69"/>
    </row>
    <row r="143" spans="1:74" ht="15" hidden="1" customHeight="1">
      <c r="A143" s="69"/>
      <c r="B143" s="69"/>
      <c r="C143" s="70"/>
      <c r="D143" s="70"/>
      <c r="E143" s="70"/>
      <c r="F143" s="70"/>
      <c r="G143" s="70"/>
      <c r="H143" s="70"/>
      <c r="I143" s="69"/>
      <c r="J143" s="69"/>
      <c r="K143" s="69" t="s">
        <v>236</v>
      </c>
      <c r="L143" s="69"/>
      <c r="M143" s="69"/>
      <c r="N143" s="69"/>
      <c r="O143" s="69"/>
      <c r="P143" s="69"/>
      <c r="Q143" s="69"/>
      <c r="R143" s="69"/>
      <c r="S143" s="69"/>
      <c r="T143" s="69"/>
      <c r="U143" s="71"/>
      <c r="V143" s="69"/>
      <c r="W143" s="69"/>
      <c r="X143" s="69"/>
      <c r="Y143" s="69"/>
      <c r="Z143" s="69"/>
      <c r="AA143" s="71"/>
      <c r="AB143" s="71"/>
      <c r="AC143" s="71"/>
      <c r="AD143" s="71"/>
      <c r="AE143" s="69"/>
      <c r="AF143" s="69"/>
      <c r="AG143" s="69"/>
      <c r="AH143" s="69"/>
      <c r="AI143" s="69"/>
      <c r="AJ143" s="69"/>
      <c r="AK143" s="69"/>
      <c r="AL143" s="72"/>
      <c r="AM143" s="73"/>
      <c r="AN143" s="73"/>
      <c r="AO143" s="69"/>
      <c r="AP143" s="69"/>
      <c r="AQ143" s="69"/>
      <c r="AR143" s="69"/>
      <c r="AS143" s="69"/>
      <c r="AT143" s="69"/>
      <c r="AU143" s="69"/>
      <c r="AV143" s="69"/>
      <c r="AW143" s="69"/>
      <c r="AX143" s="69"/>
      <c r="AY143" s="69"/>
      <c r="AZ143" s="69"/>
      <c r="BA143" s="69"/>
      <c r="BB143" s="69"/>
      <c r="BC143" s="69"/>
      <c r="BD143" s="69"/>
      <c r="BE143" s="69"/>
      <c r="BF143" s="69"/>
      <c r="BG143" s="69"/>
      <c r="BH143" s="69"/>
      <c r="BI143" s="69"/>
      <c r="BJ143" s="69"/>
      <c r="BK143" s="69"/>
      <c r="BL143" s="69"/>
      <c r="BM143" s="69"/>
      <c r="BN143" s="69"/>
      <c r="BO143" s="69"/>
      <c r="BP143" s="69"/>
      <c r="BQ143" s="69"/>
      <c r="BR143" s="69"/>
      <c r="BS143" s="69"/>
      <c r="BT143" s="69"/>
      <c r="BU143" s="69"/>
      <c r="BV143" s="69"/>
    </row>
    <row r="144" spans="1:74" ht="15" hidden="1" customHeight="1">
      <c r="A144" s="69"/>
      <c r="B144" s="69"/>
      <c r="C144" s="70"/>
      <c r="D144" s="70"/>
      <c r="E144" s="70"/>
      <c r="F144" s="70"/>
      <c r="G144" s="70"/>
      <c r="H144" s="70"/>
      <c r="I144" s="69"/>
      <c r="J144" s="69"/>
      <c r="K144" s="115" t="s">
        <v>237</v>
      </c>
      <c r="L144" s="115" t="s">
        <v>238</v>
      </c>
      <c r="M144" s="69"/>
      <c r="N144" s="69"/>
      <c r="O144" s="69"/>
      <c r="P144" s="69"/>
      <c r="Q144" s="69"/>
      <c r="R144" s="69"/>
      <c r="S144" s="69"/>
      <c r="T144" s="69"/>
      <c r="U144" s="71"/>
      <c r="V144" s="69"/>
      <c r="W144" s="69"/>
      <c r="X144" s="69"/>
      <c r="Y144" s="69"/>
      <c r="Z144" s="69"/>
      <c r="AA144" s="71"/>
      <c r="AB144" s="71"/>
      <c r="AC144" s="71"/>
      <c r="AD144" s="71"/>
      <c r="AE144" s="69"/>
      <c r="AF144" s="69"/>
      <c r="AG144" s="69"/>
      <c r="AH144" s="69"/>
      <c r="AI144" s="69"/>
      <c r="AJ144" s="69"/>
      <c r="AK144" s="69"/>
      <c r="AL144" s="72"/>
      <c r="AM144" s="73"/>
      <c r="AN144" s="73"/>
      <c r="AO144" s="69"/>
      <c r="AP144" s="69"/>
      <c r="AQ144" s="69"/>
      <c r="AR144" s="69"/>
      <c r="AS144" s="69"/>
      <c r="AT144" s="69"/>
      <c r="AU144" s="69"/>
      <c r="AV144" s="69"/>
      <c r="AW144" s="69"/>
      <c r="AX144" s="69"/>
      <c r="AY144" s="69"/>
      <c r="AZ144" s="69"/>
      <c r="BA144" s="69"/>
      <c r="BB144" s="69"/>
      <c r="BC144" s="69"/>
      <c r="BD144" s="69"/>
      <c r="BE144" s="69"/>
      <c r="BF144" s="69"/>
      <c r="BG144" s="69"/>
      <c r="BH144" s="69"/>
      <c r="BI144" s="69"/>
      <c r="BJ144" s="69"/>
      <c r="BK144" s="69"/>
      <c r="BL144" s="69"/>
      <c r="BM144" s="69"/>
      <c r="BN144" s="69"/>
      <c r="BO144" s="69"/>
      <c r="BP144" s="69"/>
      <c r="BQ144" s="69"/>
      <c r="BR144" s="69"/>
      <c r="BS144" s="69"/>
      <c r="BT144" s="69"/>
      <c r="BU144" s="69"/>
      <c r="BV144" s="69"/>
    </row>
    <row r="145" spans="1:74" ht="15" hidden="1" customHeight="1">
      <c r="A145" s="69"/>
      <c r="B145" s="69"/>
      <c r="C145" s="70"/>
      <c r="D145" s="70"/>
      <c r="E145" s="70"/>
      <c r="F145" s="70"/>
      <c r="G145" s="70"/>
      <c r="H145" s="70"/>
      <c r="I145" s="69"/>
      <c r="J145" s="69"/>
      <c r="K145" s="116">
        <f>SUM('Summary KPI'!$N$44:$N$84)</f>
        <v>12</v>
      </c>
      <c r="L145" s="116">
        <f>SUM('Summary KPI'!$O$44:$O$84)</f>
        <v>40</v>
      </c>
      <c r="M145" s="69"/>
      <c r="N145" s="69"/>
      <c r="O145" s="69"/>
      <c r="P145" s="69"/>
      <c r="Q145" s="69"/>
      <c r="R145" s="69"/>
      <c r="S145" s="69"/>
      <c r="T145" s="69"/>
      <c r="U145" s="71"/>
      <c r="V145" s="69"/>
      <c r="W145" s="69"/>
      <c r="X145" s="69"/>
      <c r="Y145" s="69"/>
      <c r="Z145" s="69"/>
      <c r="AA145" s="71"/>
      <c r="AB145" s="71"/>
      <c r="AC145" s="71"/>
      <c r="AD145" s="71"/>
      <c r="AE145" s="69"/>
      <c r="AF145" s="69"/>
      <c r="AG145" s="69"/>
      <c r="AH145" s="69"/>
      <c r="AI145" s="69"/>
      <c r="AJ145" s="69"/>
      <c r="AK145" s="69"/>
      <c r="AL145" s="72"/>
      <c r="AM145" s="73"/>
      <c r="AN145" s="73"/>
      <c r="AO145" s="69"/>
      <c r="AP145" s="69"/>
      <c r="AQ145" s="69"/>
      <c r="AR145" s="69"/>
      <c r="AS145" s="69"/>
      <c r="AT145" s="69"/>
      <c r="AU145" s="69"/>
      <c r="AV145" s="69"/>
      <c r="AW145" s="69"/>
      <c r="AX145" s="69"/>
      <c r="AY145" s="69"/>
      <c r="AZ145" s="69"/>
      <c r="BA145" s="69"/>
      <c r="BB145" s="69"/>
      <c r="BC145" s="69"/>
      <c r="BD145" s="69"/>
      <c r="BE145" s="69"/>
      <c r="BF145" s="69"/>
      <c r="BG145" s="69"/>
      <c r="BH145" s="69"/>
      <c r="BI145" s="69"/>
      <c r="BJ145" s="69"/>
      <c r="BK145" s="69"/>
      <c r="BL145" s="69"/>
      <c r="BM145" s="69"/>
      <c r="BN145" s="69"/>
      <c r="BO145" s="69"/>
      <c r="BP145" s="69"/>
      <c r="BQ145" s="69"/>
      <c r="BR145" s="69"/>
      <c r="BS145" s="69"/>
      <c r="BT145" s="69"/>
      <c r="BU145" s="69"/>
      <c r="BV145" s="69"/>
    </row>
    <row r="146" spans="1:74" ht="15" hidden="1" customHeight="1">
      <c r="A146" s="69"/>
      <c r="B146" s="69"/>
      <c r="C146" s="70"/>
      <c r="D146" s="70"/>
      <c r="E146" s="70"/>
      <c r="F146" s="70"/>
      <c r="G146" s="70"/>
      <c r="H146" s="70"/>
      <c r="I146" s="69"/>
      <c r="J146" s="69"/>
      <c r="K146" s="117">
        <f>K145/(K145+L145)</f>
        <v>0.23076923076923078</v>
      </c>
      <c r="L146" s="117">
        <f>L145/(L145+K145)</f>
        <v>0.76923076923076927</v>
      </c>
      <c r="M146" s="69"/>
      <c r="N146" s="69"/>
      <c r="O146" s="69"/>
      <c r="P146" s="69"/>
      <c r="Q146" s="69"/>
      <c r="R146" s="69"/>
      <c r="S146" s="69"/>
      <c r="T146" s="69"/>
      <c r="U146" s="71"/>
      <c r="V146" s="69"/>
      <c r="W146" s="69"/>
      <c r="X146" s="69"/>
      <c r="Y146" s="69"/>
      <c r="Z146" s="69"/>
      <c r="AA146" s="71"/>
      <c r="AB146" s="71"/>
      <c r="AC146" s="71"/>
      <c r="AD146" s="71"/>
      <c r="AE146" s="69"/>
      <c r="AF146" s="69"/>
      <c r="AG146" s="69"/>
      <c r="AH146" s="69"/>
      <c r="AI146" s="69"/>
      <c r="AJ146" s="69"/>
      <c r="AK146" s="69"/>
      <c r="AL146" s="72"/>
      <c r="AM146" s="73"/>
      <c r="AN146" s="73"/>
      <c r="AO146" s="69"/>
      <c r="AP146" s="69"/>
      <c r="AQ146" s="69"/>
      <c r="AR146" s="69"/>
      <c r="AS146" s="69"/>
      <c r="AT146" s="69"/>
      <c r="AU146" s="69"/>
      <c r="AV146" s="69"/>
      <c r="AW146" s="69"/>
      <c r="AX146" s="69"/>
      <c r="AY146" s="69"/>
      <c r="AZ146" s="69"/>
      <c r="BA146" s="69"/>
      <c r="BB146" s="69"/>
      <c r="BC146" s="69"/>
      <c r="BD146" s="69"/>
      <c r="BE146" s="69"/>
      <c r="BF146" s="69"/>
      <c r="BG146" s="69"/>
      <c r="BH146" s="69"/>
      <c r="BI146" s="69"/>
      <c r="BJ146" s="69"/>
      <c r="BK146" s="69"/>
      <c r="BL146" s="69"/>
      <c r="BM146" s="69"/>
      <c r="BN146" s="69"/>
      <c r="BO146" s="69"/>
      <c r="BP146" s="69"/>
      <c r="BQ146" s="69"/>
      <c r="BR146" s="69"/>
      <c r="BS146" s="69"/>
      <c r="BT146" s="69"/>
      <c r="BU146" s="69"/>
      <c r="BV146" s="69"/>
    </row>
    <row r="147" spans="1:74" ht="15" hidden="1" customHeight="1">
      <c r="A147" s="69"/>
      <c r="B147" s="69"/>
      <c r="C147" s="70"/>
      <c r="D147" s="70"/>
      <c r="E147" s="70"/>
      <c r="F147" s="70"/>
      <c r="G147" s="70"/>
      <c r="H147" s="70"/>
      <c r="I147" s="69"/>
      <c r="J147" s="69"/>
      <c r="K147" s="69"/>
      <c r="L147" s="69"/>
      <c r="M147" s="69"/>
      <c r="N147" s="69"/>
      <c r="O147" s="69"/>
      <c r="P147" s="69"/>
      <c r="Q147" s="69"/>
      <c r="R147" s="69"/>
      <c r="S147" s="69"/>
      <c r="T147" s="69"/>
      <c r="U147" s="71"/>
      <c r="V147" s="69"/>
      <c r="W147" s="69"/>
      <c r="X147" s="69"/>
      <c r="Y147" s="69"/>
      <c r="Z147" s="69"/>
      <c r="AA147" s="71"/>
      <c r="AB147" s="71"/>
      <c r="AC147" s="71"/>
      <c r="AD147" s="71"/>
      <c r="AE147" s="69"/>
      <c r="AF147" s="69"/>
      <c r="AG147" s="69"/>
      <c r="AH147" s="69"/>
      <c r="AI147" s="69"/>
      <c r="AJ147" s="69"/>
      <c r="AK147" s="69"/>
      <c r="AL147" s="72"/>
      <c r="AM147" s="73"/>
      <c r="AN147" s="73"/>
      <c r="AO147" s="69"/>
      <c r="AP147" s="69"/>
      <c r="AQ147" s="69"/>
      <c r="AR147" s="69"/>
      <c r="AS147" s="69"/>
      <c r="AT147" s="69"/>
      <c r="AU147" s="69"/>
      <c r="AV147" s="69"/>
      <c r="AW147" s="69"/>
      <c r="AX147" s="69"/>
      <c r="AY147" s="69"/>
      <c r="AZ147" s="69"/>
      <c r="BA147" s="69"/>
      <c r="BB147" s="69"/>
      <c r="BC147" s="69"/>
      <c r="BD147" s="69"/>
      <c r="BE147" s="69"/>
      <c r="BF147" s="69"/>
      <c r="BG147" s="69"/>
      <c r="BH147" s="69"/>
      <c r="BI147" s="69"/>
      <c r="BJ147" s="69"/>
      <c r="BK147" s="69"/>
      <c r="BL147" s="69"/>
      <c r="BM147" s="69"/>
      <c r="BN147" s="69"/>
      <c r="BO147" s="69"/>
      <c r="BP147" s="69"/>
      <c r="BQ147" s="69"/>
      <c r="BR147" s="69"/>
      <c r="BS147" s="69"/>
      <c r="BT147" s="69"/>
      <c r="BU147" s="69"/>
      <c r="BV147" s="69"/>
    </row>
    <row r="148" spans="1:74" ht="15" hidden="1" customHeight="1">
      <c r="A148" s="69"/>
      <c r="B148" s="69"/>
      <c r="C148" s="70"/>
      <c r="D148" s="70"/>
      <c r="E148" s="70"/>
      <c r="F148" s="70"/>
      <c r="G148" s="70"/>
      <c r="H148" s="70"/>
      <c r="I148" s="69"/>
      <c r="J148" s="69"/>
      <c r="K148" s="69" t="s">
        <v>239</v>
      </c>
      <c r="L148" s="69"/>
      <c r="M148" s="69"/>
      <c r="N148" s="69"/>
      <c r="O148" s="69"/>
      <c r="P148" s="69"/>
      <c r="Q148" s="69"/>
      <c r="R148" s="69"/>
      <c r="S148" s="69"/>
      <c r="T148" s="69"/>
      <c r="U148" s="71"/>
      <c r="V148" s="69"/>
      <c r="W148" s="69"/>
      <c r="X148" s="69"/>
      <c r="Y148" s="69"/>
      <c r="Z148" s="69"/>
      <c r="AA148" s="71"/>
      <c r="AB148" s="71"/>
      <c r="AC148" s="71"/>
      <c r="AD148" s="71"/>
      <c r="AE148" s="69"/>
      <c r="AF148" s="69"/>
      <c r="AG148" s="69"/>
      <c r="AH148" s="69"/>
      <c r="AI148" s="69"/>
      <c r="AJ148" s="69"/>
      <c r="AK148" s="69"/>
      <c r="AL148" s="72"/>
      <c r="AM148" s="73"/>
      <c r="AN148" s="73"/>
      <c r="AO148" s="69"/>
      <c r="AP148" s="69"/>
      <c r="AQ148" s="69"/>
      <c r="AR148" s="69"/>
      <c r="AS148" s="69"/>
      <c r="AT148" s="69"/>
      <c r="AU148" s="69"/>
      <c r="AV148" s="69"/>
      <c r="AW148" s="69"/>
      <c r="AX148" s="69"/>
      <c r="AY148" s="69"/>
      <c r="AZ148" s="69"/>
      <c r="BA148" s="69"/>
      <c r="BB148" s="69"/>
      <c r="BC148" s="69"/>
      <c r="BD148" s="69"/>
      <c r="BE148" s="69"/>
      <c r="BF148" s="69"/>
      <c r="BG148" s="69"/>
      <c r="BH148" s="69"/>
      <c r="BI148" s="69"/>
      <c r="BJ148" s="69"/>
      <c r="BK148" s="69"/>
      <c r="BL148" s="69"/>
      <c r="BM148" s="69"/>
      <c r="BN148" s="69"/>
      <c r="BO148" s="69"/>
      <c r="BP148" s="69"/>
      <c r="BQ148" s="69"/>
      <c r="BR148" s="69"/>
      <c r="BS148" s="69"/>
      <c r="BT148" s="69"/>
      <c r="BU148" s="69"/>
      <c r="BV148" s="69"/>
    </row>
    <row r="149" spans="1:74" ht="15" hidden="1" customHeight="1">
      <c r="A149" s="69"/>
      <c r="B149" s="69"/>
      <c r="C149" s="70"/>
      <c r="D149" s="70"/>
      <c r="E149" s="70"/>
      <c r="F149" s="70"/>
      <c r="G149" s="70"/>
      <c r="H149" s="70"/>
      <c r="I149" s="69"/>
      <c r="J149" s="69"/>
      <c r="K149" s="115" t="s">
        <v>237</v>
      </c>
      <c r="L149" s="115" t="s">
        <v>238</v>
      </c>
      <c r="M149" s="69"/>
      <c r="N149" s="69"/>
      <c r="O149" s="69"/>
      <c r="P149" s="69"/>
      <c r="Q149" s="69"/>
      <c r="R149" s="69"/>
      <c r="S149" s="69"/>
      <c r="T149" s="69"/>
      <c r="U149" s="71"/>
      <c r="V149" s="69"/>
      <c r="W149" s="69"/>
      <c r="X149" s="69"/>
      <c r="Y149" s="69"/>
      <c r="Z149" s="69"/>
      <c r="AA149" s="71"/>
      <c r="AB149" s="71"/>
      <c r="AC149" s="71"/>
      <c r="AD149" s="71"/>
      <c r="AE149" s="69"/>
      <c r="AF149" s="69"/>
      <c r="AG149" s="69"/>
      <c r="AH149" s="69"/>
      <c r="AI149" s="69"/>
      <c r="AJ149" s="69"/>
      <c r="AK149" s="69"/>
      <c r="AL149" s="72"/>
      <c r="AM149" s="73"/>
      <c r="AN149" s="73"/>
      <c r="AO149" s="69"/>
      <c r="AP149" s="69"/>
      <c r="AQ149" s="69"/>
      <c r="AR149" s="69"/>
      <c r="AS149" s="69"/>
      <c r="AT149" s="69"/>
      <c r="AU149" s="69"/>
      <c r="AV149" s="69"/>
      <c r="AW149" s="69"/>
      <c r="AX149" s="69"/>
      <c r="AY149" s="69"/>
      <c r="AZ149" s="69"/>
      <c r="BA149" s="69"/>
      <c r="BB149" s="69"/>
      <c r="BC149" s="69"/>
      <c r="BD149" s="69"/>
      <c r="BE149" s="69"/>
      <c r="BF149" s="69"/>
      <c r="BG149" s="69"/>
      <c r="BH149" s="69"/>
      <c r="BI149" s="69"/>
      <c r="BJ149" s="69"/>
      <c r="BK149" s="69"/>
      <c r="BL149" s="69"/>
      <c r="BM149" s="69"/>
      <c r="BN149" s="69"/>
      <c r="BO149" s="69"/>
      <c r="BP149" s="69"/>
      <c r="BQ149" s="69"/>
      <c r="BR149" s="69"/>
      <c r="BS149" s="69"/>
      <c r="BT149" s="69"/>
      <c r="BU149" s="69"/>
      <c r="BV149" s="69"/>
    </row>
    <row r="150" spans="1:74" ht="15" hidden="1" customHeight="1">
      <c r="A150" s="69"/>
      <c r="B150" s="69"/>
      <c r="C150" s="70"/>
      <c r="D150" s="70"/>
      <c r="E150" s="70"/>
      <c r="F150" s="70"/>
      <c r="G150" s="70"/>
      <c r="H150" s="70"/>
      <c r="I150" s="69"/>
      <c r="J150" s="69"/>
      <c r="K150" s="116">
        <f>SUM('Summary KPI'!$N$86:$N$125)</f>
        <v>30</v>
      </c>
      <c r="L150" s="116">
        <f>SUM('Summary KPI'!$O$86:$O$125)</f>
        <v>235</v>
      </c>
      <c r="M150" s="69"/>
      <c r="N150" s="69"/>
      <c r="O150" s="69"/>
      <c r="P150" s="69"/>
      <c r="Q150" s="69"/>
      <c r="R150" s="69"/>
      <c r="S150" s="69"/>
      <c r="T150" s="69"/>
      <c r="U150" s="71"/>
      <c r="V150" s="69"/>
      <c r="W150" s="69"/>
      <c r="X150" s="69"/>
      <c r="Y150" s="69"/>
      <c r="Z150" s="69"/>
      <c r="AA150" s="71"/>
      <c r="AB150" s="71"/>
      <c r="AC150" s="71"/>
      <c r="AD150" s="71"/>
      <c r="AE150" s="69"/>
      <c r="AF150" s="69"/>
      <c r="AG150" s="69"/>
      <c r="AH150" s="69"/>
      <c r="AI150" s="69"/>
      <c r="AJ150" s="69"/>
      <c r="AK150" s="69"/>
      <c r="AL150" s="72"/>
      <c r="AM150" s="73"/>
      <c r="AN150" s="73"/>
      <c r="AO150" s="69"/>
      <c r="AP150" s="69"/>
      <c r="AQ150" s="69"/>
      <c r="AR150" s="69"/>
      <c r="AS150" s="69"/>
      <c r="AT150" s="69"/>
      <c r="AU150" s="69"/>
      <c r="AV150" s="69"/>
      <c r="AW150" s="69"/>
      <c r="AX150" s="69"/>
      <c r="AY150" s="69"/>
      <c r="AZ150" s="69"/>
      <c r="BA150" s="69"/>
      <c r="BB150" s="69"/>
      <c r="BC150" s="69"/>
      <c r="BD150" s="69"/>
      <c r="BE150" s="69"/>
      <c r="BF150" s="69"/>
      <c r="BG150" s="69"/>
      <c r="BH150" s="69"/>
      <c r="BI150" s="69"/>
      <c r="BJ150" s="69"/>
      <c r="BK150" s="69"/>
      <c r="BL150" s="69"/>
      <c r="BM150" s="69"/>
      <c r="BN150" s="69"/>
      <c r="BO150" s="69"/>
      <c r="BP150" s="69"/>
      <c r="BQ150" s="69"/>
      <c r="BR150" s="69"/>
      <c r="BS150" s="69"/>
      <c r="BT150" s="69"/>
      <c r="BU150" s="69"/>
      <c r="BV150" s="69"/>
    </row>
    <row r="151" spans="1:74" ht="15" hidden="1" customHeight="1">
      <c r="A151" s="69"/>
      <c r="B151" s="69"/>
      <c r="C151" s="70"/>
      <c r="D151" s="70"/>
      <c r="E151" s="70"/>
      <c r="F151" s="70"/>
      <c r="G151" s="70"/>
      <c r="H151" s="70"/>
      <c r="I151" s="69"/>
      <c r="J151" s="69"/>
      <c r="K151" s="117">
        <f>K150/(K150+L150)</f>
        <v>0.11320754716981132</v>
      </c>
      <c r="L151" s="117">
        <f>L150/(L150+K150)</f>
        <v>0.8867924528301887</v>
      </c>
      <c r="M151" s="69"/>
      <c r="N151" s="69"/>
      <c r="O151" s="69"/>
      <c r="P151" s="69"/>
      <c r="Q151" s="69"/>
      <c r="R151" s="69"/>
      <c r="S151" s="69"/>
      <c r="T151" s="69"/>
      <c r="U151" s="71"/>
      <c r="V151" s="69"/>
      <c r="W151" s="69"/>
      <c r="X151" s="69"/>
      <c r="Y151" s="69"/>
      <c r="Z151" s="69"/>
      <c r="AA151" s="71"/>
      <c r="AB151" s="71"/>
      <c r="AC151" s="71"/>
      <c r="AD151" s="71"/>
      <c r="AE151" s="69"/>
      <c r="AF151" s="69"/>
      <c r="AG151" s="69"/>
      <c r="AH151" s="69"/>
      <c r="AI151" s="69"/>
      <c r="AJ151" s="69"/>
      <c r="AK151" s="69"/>
      <c r="AL151" s="72"/>
      <c r="AM151" s="73"/>
      <c r="AN151" s="73"/>
      <c r="AO151" s="69"/>
      <c r="AP151" s="69"/>
      <c r="AQ151" s="69"/>
      <c r="AR151" s="69"/>
      <c r="AS151" s="69"/>
      <c r="AT151" s="69"/>
      <c r="AU151" s="69"/>
      <c r="AV151" s="69"/>
      <c r="AW151" s="69"/>
      <c r="AX151" s="69"/>
      <c r="AY151" s="69"/>
      <c r="AZ151" s="69"/>
      <c r="BA151" s="69"/>
      <c r="BB151" s="69"/>
      <c r="BC151" s="69"/>
      <c r="BD151" s="69"/>
      <c r="BE151" s="69"/>
      <c r="BF151" s="69"/>
      <c r="BG151" s="69"/>
      <c r="BH151" s="69"/>
      <c r="BI151" s="69"/>
      <c r="BJ151" s="69"/>
      <c r="BK151" s="69"/>
      <c r="BL151" s="69"/>
      <c r="BM151" s="69"/>
      <c r="BN151" s="69"/>
      <c r="BO151" s="69"/>
      <c r="BP151" s="69"/>
      <c r="BQ151" s="69"/>
      <c r="BR151" s="69"/>
      <c r="BS151" s="69"/>
      <c r="BT151" s="69"/>
      <c r="BU151" s="69"/>
      <c r="BV151" s="69"/>
    </row>
    <row r="152" spans="1:74" ht="15" hidden="1" customHeight="1">
      <c r="A152" s="69"/>
      <c r="B152" s="69"/>
      <c r="C152" s="70"/>
      <c r="D152" s="70"/>
      <c r="E152" s="70"/>
      <c r="F152" s="70"/>
      <c r="G152" s="70"/>
      <c r="H152" s="70"/>
      <c r="I152" s="69"/>
      <c r="J152" s="69"/>
      <c r="K152" s="69"/>
      <c r="L152" s="69"/>
      <c r="M152" s="69"/>
      <c r="N152" s="69"/>
      <c r="O152" s="69"/>
      <c r="P152" s="69"/>
      <c r="Q152" s="69"/>
      <c r="R152" s="69"/>
      <c r="S152" s="69"/>
      <c r="T152" s="69"/>
      <c r="U152" s="71"/>
      <c r="V152" s="70"/>
      <c r="W152" s="70"/>
      <c r="X152" s="69"/>
      <c r="Y152" s="69"/>
      <c r="Z152" s="69"/>
      <c r="AA152" s="71"/>
      <c r="AB152" s="71"/>
      <c r="AC152" s="71"/>
      <c r="AD152" s="71"/>
      <c r="AE152" s="69"/>
      <c r="AF152" s="69"/>
      <c r="AG152" s="69"/>
      <c r="AH152" s="69"/>
      <c r="AI152" s="69"/>
      <c r="AJ152" s="69"/>
      <c r="AK152" s="69"/>
      <c r="AL152" s="72"/>
      <c r="AM152" s="73"/>
      <c r="AN152" s="73"/>
      <c r="AO152" s="69"/>
      <c r="AP152" s="69"/>
      <c r="AQ152" s="69"/>
      <c r="AR152" s="69"/>
      <c r="AS152" s="69"/>
      <c r="AT152" s="69"/>
      <c r="AU152" s="69"/>
      <c r="AV152" s="69"/>
      <c r="AW152" s="69"/>
      <c r="AX152" s="69"/>
      <c r="AY152" s="69"/>
      <c r="AZ152" s="69"/>
      <c r="BA152" s="69"/>
      <c r="BB152" s="69"/>
      <c r="BC152" s="69"/>
      <c r="BD152" s="69"/>
      <c r="BE152" s="69"/>
      <c r="BF152" s="69"/>
      <c r="BG152" s="69"/>
      <c r="BH152" s="69"/>
      <c r="BI152" s="69"/>
      <c r="BJ152" s="69"/>
      <c r="BK152" s="69"/>
      <c r="BL152" s="69"/>
      <c r="BM152" s="69"/>
      <c r="BN152" s="69"/>
      <c r="BO152" s="69"/>
      <c r="BP152" s="69"/>
      <c r="BQ152" s="69"/>
      <c r="BR152" s="69"/>
      <c r="BS152" s="69"/>
      <c r="BT152" s="69"/>
      <c r="BU152" s="69"/>
      <c r="BV152" s="69"/>
    </row>
    <row r="153" spans="1:74" ht="15" hidden="1" customHeight="1">
      <c r="A153" s="69"/>
      <c r="B153" s="69"/>
      <c r="C153" s="70"/>
      <c r="D153" s="70"/>
      <c r="E153" s="70"/>
      <c r="F153" s="70"/>
      <c r="G153" s="70"/>
      <c r="H153" s="70"/>
      <c r="I153" s="69"/>
      <c r="J153" s="69"/>
      <c r="K153" s="69"/>
      <c r="L153" s="69"/>
      <c r="M153" s="69"/>
      <c r="N153" s="69"/>
      <c r="O153" s="69"/>
      <c r="P153" s="69"/>
      <c r="Q153" s="69"/>
      <c r="R153" s="69"/>
      <c r="S153" s="69"/>
      <c r="T153" s="69"/>
      <c r="U153" s="71"/>
      <c r="V153" s="118"/>
      <c r="W153" s="118"/>
      <c r="X153" s="69"/>
      <c r="Y153" s="69"/>
      <c r="Z153" s="69"/>
      <c r="AA153" s="71"/>
      <c r="AB153" s="71"/>
      <c r="AC153" s="71"/>
      <c r="AD153" s="71"/>
      <c r="AE153" s="69"/>
      <c r="AF153" s="69"/>
      <c r="AG153" s="69"/>
      <c r="AH153" s="69"/>
      <c r="AI153" s="69"/>
      <c r="AJ153" s="69"/>
      <c r="AK153" s="69"/>
      <c r="AL153" s="72"/>
      <c r="AM153" s="73"/>
      <c r="AN153" s="73"/>
      <c r="AO153" s="69"/>
      <c r="AP153" s="69"/>
      <c r="AQ153" s="69"/>
      <c r="AR153" s="69"/>
      <c r="AS153" s="69"/>
      <c r="AT153" s="69"/>
      <c r="AU153" s="69"/>
      <c r="AV153" s="69"/>
      <c r="AW153" s="69"/>
      <c r="AX153" s="69"/>
      <c r="AY153" s="69"/>
      <c r="AZ153" s="69"/>
      <c r="BA153" s="69"/>
      <c r="BB153" s="69"/>
      <c r="BC153" s="69"/>
      <c r="BD153" s="69"/>
      <c r="BE153" s="69"/>
      <c r="BF153" s="69"/>
      <c r="BG153" s="69"/>
      <c r="BH153" s="69"/>
      <c r="BI153" s="69"/>
      <c r="BJ153" s="69"/>
      <c r="BK153" s="69"/>
      <c r="BL153" s="69"/>
      <c r="BM153" s="69"/>
      <c r="BN153" s="69"/>
      <c r="BO153" s="69"/>
      <c r="BP153" s="69"/>
      <c r="BQ153" s="69"/>
      <c r="BR153" s="69"/>
      <c r="BS153" s="69"/>
      <c r="BT153" s="69"/>
      <c r="BU153" s="69"/>
      <c r="BV153" s="69"/>
    </row>
    <row r="154" spans="1:74" ht="15" hidden="1" customHeight="1">
      <c r="A154" s="69"/>
      <c r="B154" s="69"/>
      <c r="C154" s="70"/>
      <c r="D154" s="70"/>
      <c r="E154" s="70"/>
      <c r="F154" s="70"/>
      <c r="G154" s="70"/>
      <c r="H154" s="70"/>
      <c r="I154" s="69"/>
      <c r="J154" s="69"/>
      <c r="K154" s="69"/>
      <c r="L154" s="69"/>
      <c r="M154" s="69"/>
      <c r="N154" s="69"/>
      <c r="O154" s="69"/>
      <c r="P154" s="69"/>
      <c r="Q154" s="69"/>
      <c r="R154" s="69"/>
      <c r="S154" s="69"/>
      <c r="T154" s="69"/>
      <c r="U154" s="71"/>
      <c r="V154" s="118"/>
      <c r="W154" s="118"/>
      <c r="X154" s="69"/>
      <c r="Y154" s="69"/>
      <c r="Z154" s="69"/>
      <c r="AA154" s="71"/>
      <c r="AB154" s="71"/>
      <c r="AC154" s="71"/>
      <c r="AD154" s="71"/>
      <c r="AE154" s="69"/>
      <c r="AF154" s="69"/>
      <c r="AG154" s="69"/>
      <c r="AH154" s="69"/>
      <c r="AI154" s="69"/>
      <c r="AJ154" s="69"/>
      <c r="AK154" s="69"/>
      <c r="AL154" s="72"/>
      <c r="AM154" s="73"/>
      <c r="AN154" s="73"/>
      <c r="AO154" s="69"/>
      <c r="AP154" s="69"/>
      <c r="AQ154" s="69"/>
      <c r="AR154" s="69"/>
      <c r="AS154" s="69"/>
      <c r="AT154" s="69"/>
      <c r="AU154" s="69"/>
      <c r="AV154" s="69"/>
      <c r="AW154" s="69"/>
      <c r="AX154" s="69"/>
      <c r="AY154" s="69"/>
      <c r="AZ154" s="69"/>
      <c r="BA154" s="69"/>
      <c r="BB154" s="69"/>
      <c r="BC154" s="69"/>
      <c r="BD154" s="69"/>
      <c r="BE154" s="69"/>
      <c r="BF154" s="69"/>
      <c r="BG154" s="69"/>
      <c r="BH154" s="69"/>
      <c r="BI154" s="69"/>
      <c r="BJ154" s="69"/>
      <c r="BK154" s="69"/>
      <c r="BL154" s="69"/>
      <c r="BM154" s="69"/>
      <c r="BN154" s="69"/>
      <c r="BO154" s="69"/>
      <c r="BP154" s="69"/>
      <c r="BQ154" s="69"/>
      <c r="BR154" s="69"/>
      <c r="BS154" s="69"/>
      <c r="BT154" s="69"/>
      <c r="BU154" s="69"/>
      <c r="BV154" s="69"/>
    </row>
    <row r="155" spans="1:74" ht="15" hidden="1" customHeight="1">
      <c r="A155" s="69"/>
      <c r="B155" s="110" t="s">
        <v>240</v>
      </c>
      <c r="C155" s="70"/>
      <c r="D155" s="70"/>
      <c r="E155" s="70"/>
      <c r="F155" s="70"/>
      <c r="G155" s="70"/>
      <c r="H155" s="70"/>
      <c r="I155" s="69"/>
      <c r="J155" s="69"/>
      <c r="K155" s="69" t="s">
        <v>241</v>
      </c>
      <c r="L155" s="69"/>
      <c r="M155" s="69"/>
      <c r="N155" s="69"/>
      <c r="O155" s="69"/>
      <c r="P155" s="69"/>
      <c r="Q155" s="69"/>
      <c r="R155" s="69"/>
      <c r="S155" s="69"/>
      <c r="T155" s="69"/>
      <c r="U155" s="71"/>
      <c r="V155" s="118"/>
      <c r="W155" s="118"/>
      <c r="X155" s="69"/>
      <c r="Y155" s="69"/>
      <c r="Z155" s="69"/>
      <c r="AA155" s="71"/>
      <c r="AB155" s="71"/>
      <c r="AC155" s="71"/>
      <c r="AD155" s="71"/>
      <c r="AE155" s="69"/>
      <c r="AF155" s="69"/>
      <c r="AG155" s="69"/>
      <c r="AH155" s="69"/>
      <c r="AI155" s="69"/>
      <c r="AJ155" s="69"/>
      <c r="AK155" s="69"/>
      <c r="AL155" s="72"/>
      <c r="AM155" s="73"/>
      <c r="AN155" s="73"/>
      <c r="AO155" s="69"/>
      <c r="AP155" s="69"/>
      <c r="AQ155" s="69"/>
      <c r="AR155" s="69"/>
      <c r="AS155" s="69"/>
      <c r="AT155" s="69"/>
      <c r="AU155" s="69"/>
      <c r="AV155" s="69"/>
      <c r="AW155" s="69"/>
      <c r="AX155" s="69"/>
      <c r="AY155" s="69"/>
      <c r="AZ155" s="69"/>
      <c r="BA155" s="69"/>
      <c r="BB155" s="69"/>
      <c r="BC155" s="69"/>
      <c r="BD155" s="69"/>
      <c r="BE155" s="69"/>
      <c r="BF155" s="69"/>
      <c r="BG155" s="69"/>
      <c r="BH155" s="69"/>
      <c r="BI155" s="69"/>
      <c r="BJ155" s="69"/>
      <c r="BK155" s="69"/>
      <c r="BL155" s="69"/>
      <c r="BM155" s="69"/>
      <c r="BN155" s="69"/>
      <c r="BO155" s="69"/>
      <c r="BP155" s="69"/>
      <c r="BQ155" s="69"/>
      <c r="BR155" s="69"/>
      <c r="BS155" s="69"/>
      <c r="BT155" s="69"/>
      <c r="BU155" s="69"/>
      <c r="BV155" s="69"/>
    </row>
    <row r="156" spans="1:74" ht="15" hidden="1" customHeight="1">
      <c r="A156" s="69"/>
      <c r="B156" s="78" t="s">
        <v>133</v>
      </c>
      <c r="C156" s="78" t="s">
        <v>134</v>
      </c>
      <c r="D156" s="78" t="s">
        <v>135</v>
      </c>
      <c r="E156" s="78" t="s">
        <v>141</v>
      </c>
      <c r="F156" s="78" t="s">
        <v>137</v>
      </c>
      <c r="G156" s="78" t="s">
        <v>138</v>
      </c>
      <c r="H156" s="78" t="s">
        <v>139</v>
      </c>
      <c r="I156" s="78" t="s">
        <v>140</v>
      </c>
      <c r="J156" s="69"/>
      <c r="K156" s="115" t="s">
        <v>237</v>
      </c>
      <c r="L156" s="115" t="s">
        <v>238</v>
      </c>
      <c r="M156" s="69"/>
      <c r="N156" s="69"/>
      <c r="O156" s="69"/>
      <c r="P156" s="69"/>
      <c r="Q156" s="69"/>
      <c r="R156" s="69"/>
      <c r="S156" s="69"/>
      <c r="T156" s="69"/>
      <c r="U156" s="71"/>
      <c r="V156" s="118"/>
      <c r="W156" s="118"/>
      <c r="X156" s="69"/>
      <c r="Y156" s="69"/>
      <c r="Z156" s="69"/>
      <c r="AA156" s="71"/>
      <c r="AB156" s="71"/>
      <c r="AC156" s="71"/>
      <c r="AD156" s="71"/>
      <c r="AE156" s="69"/>
      <c r="AF156" s="69"/>
      <c r="AG156" s="69"/>
      <c r="AH156" s="69"/>
      <c r="AI156" s="69"/>
      <c r="AJ156" s="69"/>
      <c r="AK156" s="69"/>
      <c r="AL156" s="72"/>
      <c r="AM156" s="73"/>
      <c r="AN156" s="73"/>
      <c r="AO156" s="69"/>
      <c r="AP156" s="69"/>
      <c r="AQ156" s="69"/>
      <c r="AR156" s="69"/>
      <c r="AS156" s="69"/>
      <c r="AT156" s="69"/>
      <c r="AU156" s="69"/>
      <c r="AV156" s="69"/>
      <c r="AW156" s="69"/>
      <c r="AX156" s="69"/>
      <c r="AY156" s="69"/>
      <c r="AZ156" s="69"/>
      <c r="BA156" s="69"/>
      <c r="BB156" s="69"/>
      <c r="BC156" s="69"/>
      <c r="BD156" s="69"/>
      <c r="BE156" s="69"/>
      <c r="BF156" s="69"/>
      <c r="BG156" s="69"/>
      <c r="BH156" s="69"/>
      <c r="BI156" s="69"/>
      <c r="BJ156" s="69"/>
      <c r="BK156" s="69"/>
      <c r="BL156" s="69"/>
      <c r="BM156" s="69"/>
      <c r="BN156" s="69"/>
      <c r="BO156" s="69"/>
      <c r="BP156" s="69"/>
      <c r="BQ156" s="69"/>
      <c r="BR156" s="69"/>
      <c r="BS156" s="69"/>
      <c r="BT156" s="69"/>
      <c r="BU156" s="69"/>
      <c r="BV156" s="69"/>
    </row>
    <row r="157" spans="1:74" ht="15" hidden="1" customHeight="1">
      <c r="A157" s="69"/>
      <c r="B157" s="112">
        <f>SUM('Summary KPI'!$U$127:$U$156)</f>
        <v>0</v>
      </c>
      <c r="C157" s="112">
        <f>SUM('Summary KPI'!$V$127:$V$156)</f>
        <v>0</v>
      </c>
      <c r="D157" s="112">
        <f>SUM('Summary KPI'!$W$127:$W$156)</f>
        <v>0</v>
      </c>
      <c r="E157" s="112">
        <f>SUM('Summary KPI'!AC127:AC156)</f>
        <v>0</v>
      </c>
      <c r="F157" s="112">
        <f>SUM('Summary KPI'!$Y$127:$Y$156)</f>
        <v>0</v>
      </c>
      <c r="G157" s="112">
        <f>SUM('Summary KPI'!$Z$127:$Z$156)</f>
        <v>0</v>
      </c>
      <c r="H157" s="112">
        <f>SUM('Summary KPI'!$AA$127:$AA$156)</f>
        <v>0</v>
      </c>
      <c r="I157" s="112">
        <f>SUM('Summary KPI'!$AB$127:$AB$156)</f>
        <v>0</v>
      </c>
      <c r="J157" s="69"/>
      <c r="K157" s="116">
        <f>SUM('Summary KPI'!$N$127:$N$171)</f>
        <v>0</v>
      </c>
      <c r="L157" s="116">
        <f>SUM('Summary KPI'!$O$127:$O$171)</f>
        <v>0</v>
      </c>
      <c r="M157" s="69"/>
      <c r="N157" s="69"/>
      <c r="O157" s="69"/>
      <c r="P157" s="69"/>
      <c r="Q157" s="69"/>
      <c r="R157" s="69"/>
      <c r="S157" s="69"/>
      <c r="T157" s="69"/>
      <c r="U157" s="71"/>
      <c r="V157" s="118"/>
      <c r="W157" s="118"/>
      <c r="X157" s="69"/>
      <c r="Y157" s="69"/>
      <c r="Z157" s="69"/>
      <c r="AA157" s="71"/>
      <c r="AB157" s="71"/>
      <c r="AC157" s="71"/>
      <c r="AD157" s="71"/>
      <c r="AE157" s="69"/>
      <c r="AF157" s="69"/>
      <c r="AG157" s="69"/>
      <c r="AH157" s="69"/>
      <c r="AI157" s="69"/>
      <c r="AJ157" s="69"/>
      <c r="AK157" s="69"/>
      <c r="AL157" s="72"/>
      <c r="AM157" s="73"/>
      <c r="AN157" s="73"/>
      <c r="AO157" s="69"/>
      <c r="AP157" s="69"/>
      <c r="AQ157" s="69"/>
      <c r="AR157" s="69"/>
      <c r="AS157" s="69"/>
      <c r="AT157" s="69"/>
      <c r="AU157" s="69"/>
      <c r="AV157" s="69"/>
      <c r="AW157" s="69"/>
      <c r="AX157" s="69"/>
      <c r="AY157" s="69"/>
      <c r="AZ157" s="69"/>
      <c r="BA157" s="69"/>
      <c r="BB157" s="69"/>
      <c r="BC157" s="69"/>
      <c r="BD157" s="69"/>
      <c r="BE157" s="69"/>
      <c r="BF157" s="69"/>
      <c r="BG157" s="69"/>
      <c r="BH157" s="69"/>
      <c r="BI157" s="69"/>
      <c r="BJ157" s="69"/>
      <c r="BK157" s="69"/>
      <c r="BL157" s="69"/>
      <c r="BM157" s="69"/>
      <c r="BN157" s="69"/>
      <c r="BO157" s="69"/>
      <c r="BP157" s="69"/>
      <c r="BQ157" s="69"/>
      <c r="BR157" s="69"/>
      <c r="BS157" s="69"/>
      <c r="BT157" s="69"/>
      <c r="BU157" s="69"/>
      <c r="BV157" s="69"/>
    </row>
    <row r="158" spans="1:74" ht="15" hidden="1" customHeight="1">
      <c r="A158" s="69"/>
      <c r="B158" s="69"/>
      <c r="C158" s="70"/>
      <c r="D158" s="70"/>
      <c r="E158" s="70"/>
      <c r="F158" s="70"/>
      <c r="G158" s="70"/>
      <c r="H158" s="70"/>
      <c r="I158" s="69"/>
      <c r="J158" s="69"/>
      <c r="K158" s="117" t="e">
        <f>K157/(K157+L157)</f>
        <v>#DIV/0!</v>
      </c>
      <c r="L158" s="117" t="e">
        <f>L157/(L157+K157)</f>
        <v>#DIV/0!</v>
      </c>
      <c r="M158" s="69"/>
      <c r="N158" s="69"/>
      <c r="O158" s="69"/>
      <c r="P158" s="69"/>
      <c r="Q158" s="69"/>
      <c r="R158" s="69"/>
      <c r="S158" s="69"/>
      <c r="T158" s="69"/>
      <c r="U158" s="71"/>
      <c r="V158" s="118"/>
      <c r="W158" s="118"/>
      <c r="X158" s="69"/>
      <c r="Y158" s="69"/>
      <c r="Z158" s="69"/>
      <c r="AA158" s="71"/>
      <c r="AB158" s="71"/>
      <c r="AC158" s="71"/>
      <c r="AD158" s="71"/>
      <c r="AE158" s="69"/>
      <c r="AF158" s="69"/>
      <c r="AG158" s="69"/>
      <c r="AH158" s="69"/>
      <c r="AI158" s="69"/>
      <c r="AJ158" s="69"/>
      <c r="AK158" s="69"/>
      <c r="AL158" s="72"/>
      <c r="AM158" s="73"/>
      <c r="AN158" s="73"/>
      <c r="AO158" s="69"/>
      <c r="AP158" s="69"/>
      <c r="AQ158" s="69"/>
      <c r="AR158" s="69"/>
      <c r="AS158" s="69"/>
      <c r="AT158" s="69"/>
      <c r="AU158" s="69"/>
      <c r="AV158" s="69"/>
      <c r="AW158" s="69"/>
      <c r="AX158" s="69"/>
      <c r="AY158" s="69"/>
      <c r="AZ158" s="69"/>
      <c r="BA158" s="69"/>
      <c r="BB158" s="69"/>
      <c r="BC158" s="69"/>
      <c r="BD158" s="69"/>
      <c r="BE158" s="69"/>
      <c r="BF158" s="69"/>
      <c r="BG158" s="69"/>
      <c r="BH158" s="69"/>
      <c r="BI158" s="69"/>
      <c r="BJ158" s="69"/>
      <c r="BK158" s="69"/>
      <c r="BL158" s="69"/>
      <c r="BM158" s="69"/>
      <c r="BN158" s="69"/>
      <c r="BO158" s="69"/>
      <c r="BP158" s="69"/>
      <c r="BQ158" s="69"/>
      <c r="BR158" s="69"/>
      <c r="BS158" s="69"/>
      <c r="BT158" s="69"/>
      <c r="BU158" s="69"/>
      <c r="BV158" s="69"/>
    </row>
    <row r="159" spans="1:74" ht="15" hidden="1" customHeight="1">
      <c r="A159" s="69"/>
      <c r="B159" s="69"/>
      <c r="C159" s="70"/>
      <c r="D159" s="70"/>
      <c r="E159" s="70"/>
      <c r="F159" s="70"/>
      <c r="G159" s="70"/>
      <c r="H159" s="70"/>
      <c r="I159" s="69"/>
      <c r="J159" s="69"/>
      <c r="K159" s="69"/>
      <c r="L159" s="69"/>
      <c r="M159" s="69"/>
      <c r="N159" s="69"/>
      <c r="O159" s="69"/>
      <c r="P159" s="69"/>
      <c r="Q159" s="69"/>
      <c r="R159" s="69"/>
      <c r="S159" s="69"/>
      <c r="T159" s="69"/>
      <c r="U159" s="71"/>
      <c r="V159" s="118"/>
      <c r="W159" s="118"/>
      <c r="X159" s="69"/>
      <c r="Y159" s="69"/>
      <c r="Z159" s="69"/>
      <c r="AA159" s="71"/>
      <c r="AB159" s="71"/>
      <c r="AC159" s="71"/>
      <c r="AD159" s="71"/>
      <c r="AE159" s="69"/>
      <c r="AF159" s="69"/>
      <c r="AG159" s="69"/>
      <c r="AH159" s="69"/>
      <c r="AI159" s="69"/>
      <c r="AJ159" s="69"/>
      <c r="AK159" s="69"/>
      <c r="AL159" s="72"/>
      <c r="AM159" s="73"/>
      <c r="AN159" s="73"/>
      <c r="AO159" s="69"/>
      <c r="AP159" s="69"/>
      <c r="AQ159" s="69"/>
      <c r="AR159" s="69"/>
      <c r="AS159" s="69"/>
      <c r="AT159" s="69"/>
      <c r="AU159" s="69"/>
      <c r="AV159" s="69"/>
      <c r="AW159" s="69"/>
      <c r="AX159" s="69"/>
      <c r="AY159" s="69"/>
      <c r="AZ159" s="69"/>
      <c r="BA159" s="69"/>
      <c r="BB159" s="69"/>
      <c r="BC159" s="69"/>
      <c r="BD159" s="69"/>
      <c r="BE159" s="69"/>
      <c r="BF159" s="69"/>
      <c r="BG159" s="69"/>
      <c r="BH159" s="69"/>
      <c r="BI159" s="69"/>
      <c r="BJ159" s="69"/>
      <c r="BK159" s="69"/>
      <c r="BL159" s="69"/>
      <c r="BM159" s="69"/>
      <c r="BN159" s="69"/>
      <c r="BO159" s="69"/>
      <c r="BP159" s="69"/>
      <c r="BQ159" s="69"/>
      <c r="BR159" s="69"/>
      <c r="BS159" s="69"/>
      <c r="BT159" s="69"/>
      <c r="BU159" s="69"/>
      <c r="BV159" s="69"/>
    </row>
    <row r="160" spans="1:74" ht="15" hidden="1" customHeight="1">
      <c r="A160" s="69"/>
      <c r="B160" s="69"/>
      <c r="C160" s="70"/>
      <c r="D160" s="70"/>
      <c r="E160" s="70"/>
      <c r="F160" s="70"/>
      <c r="G160" s="70"/>
      <c r="H160" s="70"/>
      <c r="I160" s="69"/>
      <c r="J160" s="69"/>
      <c r="K160" s="69"/>
      <c r="L160" s="69"/>
      <c r="M160" s="69"/>
      <c r="N160" s="69"/>
      <c r="O160" s="69"/>
      <c r="P160" s="69"/>
      <c r="Q160" s="69"/>
      <c r="R160" s="69"/>
      <c r="S160" s="69"/>
      <c r="T160" s="69"/>
      <c r="U160" s="71"/>
      <c r="V160" s="118"/>
      <c r="W160" s="118"/>
      <c r="X160" s="69"/>
      <c r="Y160" s="69"/>
      <c r="Z160" s="69"/>
      <c r="AA160" s="71"/>
      <c r="AB160" s="71"/>
      <c r="AC160" s="71"/>
      <c r="AD160" s="71"/>
      <c r="AE160" s="69"/>
      <c r="AF160" s="69"/>
      <c r="AG160" s="69"/>
      <c r="AH160" s="69"/>
      <c r="AI160" s="69"/>
      <c r="AJ160" s="69"/>
      <c r="AK160" s="69"/>
      <c r="AL160" s="72"/>
      <c r="AM160" s="73"/>
      <c r="AN160" s="73"/>
      <c r="AO160" s="69"/>
      <c r="AP160" s="69"/>
      <c r="AQ160" s="69"/>
      <c r="AR160" s="69"/>
      <c r="AS160" s="69"/>
      <c r="AT160" s="69"/>
      <c r="AU160" s="69"/>
      <c r="AV160" s="69"/>
      <c r="AW160" s="69"/>
      <c r="AX160" s="69"/>
      <c r="AY160" s="69"/>
      <c r="AZ160" s="69"/>
      <c r="BA160" s="69"/>
      <c r="BB160" s="69"/>
      <c r="BC160" s="69"/>
      <c r="BD160" s="69"/>
      <c r="BE160" s="69"/>
      <c r="BF160" s="69"/>
      <c r="BG160" s="69"/>
      <c r="BH160" s="69"/>
      <c r="BI160" s="69"/>
      <c r="BJ160" s="69"/>
      <c r="BK160" s="69"/>
      <c r="BL160" s="69"/>
      <c r="BM160" s="69"/>
      <c r="BN160" s="69"/>
      <c r="BO160" s="69"/>
      <c r="BP160" s="69"/>
      <c r="BQ160" s="69"/>
      <c r="BR160" s="69"/>
      <c r="BS160" s="69"/>
      <c r="BT160" s="69"/>
      <c r="BU160" s="69"/>
      <c r="BV160" s="69"/>
    </row>
    <row r="161" spans="1:74" ht="15" hidden="1" customHeight="1">
      <c r="A161" s="69"/>
      <c r="B161" s="69"/>
      <c r="C161" s="70"/>
      <c r="D161" s="70"/>
      <c r="E161" s="70"/>
      <c r="F161" s="70"/>
      <c r="G161" s="70"/>
      <c r="H161" s="70"/>
      <c r="I161" s="69"/>
      <c r="J161" s="69"/>
      <c r="K161" s="69"/>
      <c r="L161" s="69"/>
      <c r="M161" s="69"/>
      <c r="N161" s="69"/>
      <c r="O161" s="69"/>
      <c r="P161" s="69"/>
      <c r="Q161" s="69"/>
      <c r="R161" s="69"/>
      <c r="S161" s="69"/>
      <c r="T161" s="69"/>
      <c r="U161" s="71"/>
      <c r="V161" s="118"/>
      <c r="W161" s="118"/>
      <c r="X161" s="69"/>
      <c r="Y161" s="69"/>
      <c r="Z161" s="69"/>
      <c r="AA161" s="71"/>
      <c r="AB161" s="71"/>
      <c r="AC161" s="71"/>
      <c r="AD161" s="71"/>
      <c r="AE161" s="69"/>
      <c r="AF161" s="69"/>
      <c r="AG161" s="69"/>
      <c r="AH161" s="69"/>
      <c r="AI161" s="69"/>
      <c r="AJ161" s="69"/>
      <c r="AK161" s="69"/>
      <c r="AL161" s="72"/>
      <c r="AM161" s="73"/>
      <c r="AN161" s="73"/>
      <c r="AO161" s="69"/>
      <c r="AP161" s="69"/>
      <c r="AQ161" s="69"/>
      <c r="AR161" s="69"/>
      <c r="AS161" s="69"/>
      <c r="AT161" s="69"/>
      <c r="AU161" s="69"/>
      <c r="AV161" s="69"/>
      <c r="AW161" s="69"/>
      <c r="AX161" s="69"/>
      <c r="AY161" s="69"/>
      <c r="AZ161" s="69"/>
      <c r="BA161" s="69"/>
      <c r="BB161" s="69"/>
      <c r="BC161" s="69"/>
      <c r="BD161" s="69"/>
      <c r="BE161" s="69"/>
      <c r="BF161" s="69"/>
      <c r="BG161" s="69"/>
      <c r="BH161" s="69"/>
      <c r="BI161" s="69"/>
      <c r="BJ161" s="69"/>
      <c r="BK161" s="69"/>
      <c r="BL161" s="69"/>
      <c r="BM161" s="69"/>
      <c r="BN161" s="69"/>
      <c r="BO161" s="69"/>
      <c r="BP161" s="69"/>
      <c r="BQ161" s="69"/>
      <c r="BR161" s="69"/>
      <c r="BS161" s="69"/>
      <c r="BT161" s="69"/>
      <c r="BU161" s="69"/>
      <c r="BV161" s="69"/>
    </row>
    <row r="162" spans="1:74" ht="15" hidden="1" customHeight="1">
      <c r="A162" s="69"/>
      <c r="B162" s="69"/>
      <c r="C162" s="70"/>
      <c r="D162" s="70"/>
      <c r="E162" s="70"/>
      <c r="F162" s="70"/>
      <c r="G162" s="70"/>
      <c r="H162" s="70"/>
      <c r="I162" s="69"/>
      <c r="J162" s="69"/>
      <c r="K162" s="69"/>
      <c r="L162" s="69"/>
      <c r="M162" s="69"/>
      <c r="N162" s="69"/>
      <c r="O162" s="69"/>
      <c r="P162" s="69"/>
      <c r="Q162" s="69"/>
      <c r="R162" s="69"/>
      <c r="S162" s="69"/>
      <c r="T162" s="69"/>
      <c r="U162" s="71"/>
      <c r="V162" s="118"/>
      <c r="W162" s="118"/>
      <c r="X162" s="69"/>
      <c r="Y162" s="69"/>
      <c r="Z162" s="69"/>
      <c r="AA162" s="71"/>
      <c r="AB162" s="71"/>
      <c r="AC162" s="71"/>
      <c r="AD162" s="71"/>
      <c r="AE162" s="69"/>
      <c r="AF162" s="69"/>
      <c r="AG162" s="69"/>
      <c r="AH162" s="69"/>
      <c r="AI162" s="69"/>
      <c r="AJ162" s="69"/>
      <c r="AK162" s="69"/>
      <c r="AL162" s="72"/>
      <c r="AM162" s="73"/>
      <c r="AN162" s="73"/>
      <c r="AO162" s="69"/>
      <c r="AP162" s="69"/>
      <c r="AQ162" s="69"/>
      <c r="AR162" s="69"/>
      <c r="AS162" s="69"/>
      <c r="AT162" s="69"/>
      <c r="AU162" s="69"/>
      <c r="AV162" s="69"/>
      <c r="AW162" s="69"/>
      <c r="AX162" s="69"/>
      <c r="AY162" s="69"/>
      <c r="AZ162" s="69"/>
      <c r="BA162" s="69"/>
      <c r="BB162" s="69"/>
      <c r="BC162" s="69"/>
      <c r="BD162" s="69"/>
      <c r="BE162" s="69"/>
      <c r="BF162" s="69"/>
      <c r="BG162" s="69"/>
      <c r="BH162" s="69"/>
      <c r="BI162" s="69"/>
      <c r="BJ162" s="69"/>
      <c r="BK162" s="69"/>
      <c r="BL162" s="69"/>
      <c r="BM162" s="69"/>
      <c r="BN162" s="69"/>
      <c r="BO162" s="69"/>
      <c r="BP162" s="69"/>
      <c r="BQ162" s="69"/>
      <c r="BR162" s="69"/>
      <c r="BS162" s="69"/>
      <c r="BT162" s="69"/>
      <c r="BU162" s="69"/>
      <c r="BV162" s="69"/>
    </row>
    <row r="163" spans="1:74" ht="15" hidden="1" customHeight="1">
      <c r="A163" s="69"/>
      <c r="B163" s="69"/>
      <c r="C163" s="70"/>
      <c r="D163" s="70"/>
      <c r="E163" s="70"/>
      <c r="F163" s="70"/>
      <c r="G163" s="70"/>
      <c r="H163" s="70"/>
      <c r="I163" s="69"/>
      <c r="J163" s="69"/>
      <c r="K163" s="69"/>
      <c r="L163" s="69"/>
      <c r="M163" s="69"/>
      <c r="N163" s="69"/>
      <c r="O163" s="69"/>
      <c r="P163" s="69"/>
      <c r="Q163" s="69"/>
      <c r="R163" s="69"/>
      <c r="S163" s="69"/>
      <c r="T163" s="69"/>
      <c r="U163" s="71"/>
      <c r="V163" s="118"/>
      <c r="W163" s="118"/>
      <c r="X163" s="69"/>
      <c r="Y163" s="69"/>
      <c r="Z163" s="69"/>
      <c r="AA163" s="71"/>
      <c r="AB163" s="71"/>
      <c r="AC163" s="71"/>
      <c r="AD163" s="71"/>
      <c r="AE163" s="69"/>
      <c r="AF163" s="69"/>
      <c r="AG163" s="69"/>
      <c r="AH163" s="69"/>
      <c r="AI163" s="69"/>
      <c r="AJ163" s="69"/>
      <c r="AK163" s="69"/>
      <c r="AL163" s="72"/>
      <c r="AM163" s="73"/>
      <c r="AN163" s="73"/>
      <c r="AO163" s="69"/>
      <c r="AP163" s="69"/>
      <c r="AQ163" s="69"/>
      <c r="AR163" s="69"/>
      <c r="AS163" s="69"/>
      <c r="AT163" s="69"/>
      <c r="AU163" s="69"/>
      <c r="AV163" s="69"/>
      <c r="AW163" s="69"/>
      <c r="AX163" s="69"/>
      <c r="AY163" s="69"/>
      <c r="AZ163" s="69"/>
      <c r="BA163" s="69"/>
      <c r="BB163" s="69"/>
      <c r="BC163" s="69"/>
      <c r="BD163" s="69"/>
      <c r="BE163" s="69"/>
      <c r="BF163" s="69"/>
      <c r="BG163" s="69"/>
      <c r="BH163" s="69"/>
      <c r="BI163" s="69"/>
      <c r="BJ163" s="69"/>
      <c r="BK163" s="69"/>
      <c r="BL163" s="69"/>
      <c r="BM163" s="69"/>
      <c r="BN163" s="69"/>
      <c r="BO163" s="69"/>
      <c r="BP163" s="69"/>
      <c r="BQ163" s="69"/>
      <c r="BR163" s="69"/>
      <c r="BS163" s="69"/>
      <c r="BT163" s="69"/>
      <c r="BU163" s="69"/>
      <c r="BV163" s="69"/>
    </row>
    <row r="164" spans="1:74" ht="15" hidden="1" customHeight="1">
      <c r="A164" s="69"/>
      <c r="B164" s="69"/>
      <c r="C164" s="70"/>
      <c r="D164" s="70"/>
      <c r="E164" s="70"/>
      <c r="F164" s="70"/>
      <c r="G164" s="70"/>
      <c r="H164" s="70"/>
      <c r="I164" s="69"/>
      <c r="J164" s="69"/>
      <c r="K164" s="69"/>
      <c r="L164" s="69"/>
      <c r="M164" s="69"/>
      <c r="N164" s="69"/>
      <c r="O164" s="69"/>
      <c r="P164" s="69"/>
      <c r="Q164" s="69"/>
      <c r="R164" s="69"/>
      <c r="S164" s="69"/>
      <c r="T164" s="69"/>
      <c r="U164" s="71"/>
      <c r="V164" s="118"/>
      <c r="W164" s="118"/>
      <c r="X164" s="69"/>
      <c r="Y164" s="69"/>
      <c r="Z164" s="69"/>
      <c r="AA164" s="71"/>
      <c r="AB164" s="71"/>
      <c r="AC164" s="71"/>
      <c r="AD164" s="71"/>
      <c r="AE164" s="69"/>
      <c r="AF164" s="69"/>
      <c r="AG164" s="69"/>
      <c r="AH164" s="69"/>
      <c r="AI164" s="69"/>
      <c r="AJ164" s="69"/>
      <c r="AK164" s="69"/>
      <c r="AL164" s="72"/>
      <c r="AM164" s="73"/>
      <c r="AN164" s="73"/>
      <c r="AO164" s="69"/>
      <c r="AP164" s="69"/>
      <c r="AQ164" s="69"/>
      <c r="AR164" s="69"/>
      <c r="AS164" s="69"/>
      <c r="AT164" s="69"/>
      <c r="AU164" s="69"/>
      <c r="AV164" s="69"/>
      <c r="AW164" s="69"/>
      <c r="AX164" s="69"/>
      <c r="AY164" s="69"/>
      <c r="AZ164" s="69"/>
      <c r="BA164" s="69"/>
      <c r="BB164" s="69"/>
      <c r="BC164" s="69"/>
      <c r="BD164" s="69"/>
      <c r="BE164" s="69"/>
      <c r="BF164" s="69"/>
      <c r="BG164" s="69"/>
      <c r="BH164" s="69"/>
      <c r="BI164" s="69"/>
      <c r="BJ164" s="69"/>
      <c r="BK164" s="69"/>
      <c r="BL164" s="69"/>
      <c r="BM164" s="69"/>
      <c r="BN164" s="69"/>
      <c r="BO164" s="69"/>
      <c r="BP164" s="69"/>
      <c r="BQ164" s="69"/>
      <c r="BR164" s="69"/>
      <c r="BS164" s="69"/>
      <c r="BT164" s="69"/>
      <c r="BU164" s="69"/>
      <c r="BV164" s="69"/>
    </row>
    <row r="165" spans="1:74" ht="15" hidden="1" customHeight="1">
      <c r="A165" s="69"/>
      <c r="B165" s="69"/>
      <c r="C165" s="70"/>
      <c r="D165" s="70"/>
      <c r="E165" s="70"/>
      <c r="F165" s="70"/>
      <c r="G165" s="70"/>
      <c r="H165" s="70"/>
      <c r="I165" s="69"/>
      <c r="J165" s="69"/>
      <c r="K165" s="69"/>
      <c r="L165" s="69"/>
      <c r="M165" s="69"/>
      <c r="N165" s="69"/>
      <c r="O165" s="69"/>
      <c r="P165" s="69"/>
      <c r="Q165" s="69"/>
      <c r="R165" s="69"/>
      <c r="S165" s="69"/>
      <c r="T165" s="69"/>
      <c r="U165" s="71"/>
      <c r="V165" s="118"/>
      <c r="W165" s="118"/>
      <c r="X165" s="69"/>
      <c r="Y165" s="69"/>
      <c r="Z165" s="69"/>
      <c r="AA165" s="71"/>
      <c r="AB165" s="71"/>
      <c r="AC165" s="71"/>
      <c r="AD165" s="71"/>
      <c r="AE165" s="69"/>
      <c r="AF165" s="69"/>
      <c r="AG165" s="69"/>
      <c r="AH165" s="69"/>
      <c r="AI165" s="69"/>
      <c r="AJ165" s="69"/>
      <c r="AK165" s="69"/>
      <c r="AL165" s="72"/>
      <c r="AM165" s="73"/>
      <c r="AN165" s="73"/>
      <c r="AO165" s="69"/>
      <c r="AP165" s="69"/>
      <c r="AQ165" s="69"/>
      <c r="AR165" s="69"/>
      <c r="AS165" s="69"/>
      <c r="AT165" s="69"/>
      <c r="AU165" s="69"/>
      <c r="AV165" s="69"/>
      <c r="AW165" s="69"/>
      <c r="AX165" s="69"/>
      <c r="AY165" s="69"/>
      <c r="AZ165" s="69"/>
      <c r="BA165" s="69"/>
      <c r="BB165" s="69"/>
      <c r="BC165" s="69"/>
      <c r="BD165" s="69"/>
      <c r="BE165" s="69"/>
      <c r="BF165" s="69"/>
      <c r="BG165" s="69"/>
      <c r="BH165" s="69"/>
      <c r="BI165" s="69"/>
      <c r="BJ165" s="69"/>
      <c r="BK165" s="69"/>
      <c r="BL165" s="69"/>
      <c r="BM165" s="69"/>
      <c r="BN165" s="69"/>
      <c r="BO165" s="69"/>
      <c r="BP165" s="69"/>
      <c r="BQ165" s="69"/>
      <c r="BR165" s="69"/>
      <c r="BS165" s="69"/>
      <c r="BT165" s="69"/>
      <c r="BU165" s="69"/>
      <c r="BV165" s="69"/>
    </row>
    <row r="166" spans="1:74" ht="15" hidden="1" customHeight="1">
      <c r="A166" s="69"/>
      <c r="B166" s="69"/>
      <c r="C166" s="70"/>
      <c r="D166" s="70"/>
      <c r="E166" s="70"/>
      <c r="F166" s="70"/>
      <c r="G166" s="70"/>
      <c r="H166" s="70"/>
      <c r="I166" s="69"/>
      <c r="J166" s="69"/>
      <c r="K166" s="69"/>
      <c r="L166" s="69"/>
      <c r="M166" s="69"/>
      <c r="N166" s="69"/>
      <c r="O166" s="69"/>
      <c r="P166" s="69"/>
      <c r="Q166" s="69"/>
      <c r="R166" s="69"/>
      <c r="S166" s="69"/>
      <c r="T166" s="69"/>
      <c r="U166" s="71"/>
      <c r="V166" s="118"/>
      <c r="W166" s="118"/>
      <c r="X166" s="69"/>
      <c r="Y166" s="69"/>
      <c r="Z166" s="69"/>
      <c r="AA166" s="71"/>
      <c r="AB166" s="71"/>
      <c r="AC166" s="71"/>
      <c r="AD166" s="71"/>
      <c r="AE166" s="69"/>
      <c r="AF166" s="69"/>
      <c r="AG166" s="69"/>
      <c r="AH166" s="69"/>
      <c r="AI166" s="69"/>
      <c r="AJ166" s="69"/>
      <c r="AK166" s="69"/>
      <c r="AL166" s="72"/>
      <c r="AM166" s="73"/>
      <c r="AN166" s="73"/>
      <c r="AO166" s="69"/>
      <c r="AP166" s="69"/>
      <c r="AQ166" s="69"/>
      <c r="AR166" s="69"/>
      <c r="AS166" s="69"/>
      <c r="AT166" s="69"/>
      <c r="AU166" s="69"/>
      <c r="AV166" s="69"/>
      <c r="AW166" s="69"/>
      <c r="AX166" s="69"/>
      <c r="AY166" s="69"/>
      <c r="AZ166" s="69"/>
      <c r="BA166" s="69"/>
      <c r="BB166" s="69"/>
      <c r="BC166" s="69"/>
      <c r="BD166" s="69"/>
      <c r="BE166" s="69"/>
      <c r="BF166" s="69"/>
      <c r="BG166" s="69"/>
      <c r="BH166" s="69"/>
      <c r="BI166" s="69"/>
      <c r="BJ166" s="69"/>
      <c r="BK166" s="69"/>
      <c r="BL166" s="69"/>
      <c r="BM166" s="69"/>
      <c r="BN166" s="69"/>
      <c r="BO166" s="69"/>
      <c r="BP166" s="69"/>
      <c r="BQ166" s="69"/>
      <c r="BR166" s="69"/>
      <c r="BS166" s="69"/>
      <c r="BT166" s="69"/>
      <c r="BU166" s="69"/>
      <c r="BV166" s="69"/>
    </row>
    <row r="167" spans="1:74" ht="15" hidden="1" customHeight="1">
      <c r="A167" s="69"/>
      <c r="B167" s="69"/>
      <c r="C167" s="70"/>
      <c r="D167" s="70"/>
      <c r="E167" s="70"/>
      <c r="F167" s="70"/>
      <c r="G167" s="70"/>
      <c r="H167" s="70"/>
      <c r="I167" s="69"/>
      <c r="J167" s="69"/>
      <c r="K167" s="69"/>
      <c r="L167" s="69"/>
      <c r="M167" s="69"/>
      <c r="N167" s="69"/>
      <c r="O167" s="69"/>
      <c r="P167" s="69"/>
      <c r="Q167" s="69"/>
      <c r="R167" s="69"/>
      <c r="S167" s="69"/>
      <c r="T167" s="69"/>
      <c r="U167" s="71"/>
      <c r="V167" s="118"/>
      <c r="W167" s="118"/>
      <c r="X167" s="69"/>
      <c r="Y167" s="69"/>
      <c r="Z167" s="69"/>
      <c r="AA167" s="71"/>
      <c r="AB167" s="71"/>
      <c r="AC167" s="71"/>
      <c r="AD167" s="71"/>
      <c r="AE167" s="69"/>
      <c r="AF167" s="69"/>
      <c r="AG167" s="69"/>
      <c r="AH167" s="69"/>
      <c r="AI167" s="69"/>
      <c r="AJ167" s="69"/>
      <c r="AK167" s="69"/>
      <c r="AL167" s="72"/>
      <c r="AM167" s="73"/>
      <c r="AN167" s="73"/>
      <c r="AO167" s="69"/>
      <c r="AP167" s="69"/>
      <c r="AQ167" s="69"/>
      <c r="AR167" s="69"/>
      <c r="AS167" s="69"/>
      <c r="AT167" s="69"/>
      <c r="AU167" s="69"/>
      <c r="AV167" s="69"/>
      <c r="AW167" s="69"/>
      <c r="AX167" s="69"/>
      <c r="AY167" s="69"/>
      <c r="AZ167" s="69"/>
      <c r="BA167" s="69"/>
      <c r="BB167" s="69"/>
      <c r="BC167" s="69"/>
      <c r="BD167" s="69"/>
      <c r="BE167" s="69"/>
      <c r="BF167" s="69"/>
      <c r="BG167" s="69"/>
      <c r="BH167" s="69"/>
      <c r="BI167" s="69"/>
      <c r="BJ167" s="69"/>
      <c r="BK167" s="69"/>
      <c r="BL167" s="69"/>
      <c r="BM167" s="69"/>
      <c r="BN167" s="69"/>
      <c r="BO167" s="69"/>
      <c r="BP167" s="69"/>
      <c r="BQ167" s="69"/>
      <c r="BR167" s="69"/>
      <c r="BS167" s="69"/>
      <c r="BT167" s="69"/>
      <c r="BU167" s="69"/>
      <c r="BV167" s="69"/>
    </row>
    <row r="168" spans="1:74" ht="15" hidden="1" customHeight="1">
      <c r="A168" s="69"/>
      <c r="B168" s="69"/>
      <c r="C168" s="70"/>
      <c r="D168" s="70"/>
      <c r="E168" s="70"/>
      <c r="F168" s="70"/>
      <c r="G168" s="70"/>
      <c r="H168" s="70"/>
      <c r="I168" s="69"/>
      <c r="J168" s="69"/>
      <c r="K168" s="69"/>
      <c r="L168" s="69"/>
      <c r="M168" s="69"/>
      <c r="N168" s="69"/>
      <c r="O168" s="69"/>
      <c r="P168" s="69"/>
      <c r="Q168" s="69"/>
      <c r="R168" s="69"/>
      <c r="S168" s="69"/>
      <c r="T168" s="69"/>
      <c r="U168" s="71"/>
      <c r="V168" s="118"/>
      <c r="W168" s="118"/>
      <c r="X168" s="69"/>
      <c r="Y168" s="69"/>
      <c r="Z168" s="69"/>
      <c r="AA168" s="71"/>
      <c r="AB168" s="71"/>
      <c r="AC168" s="71"/>
      <c r="AD168" s="71"/>
      <c r="AE168" s="69"/>
      <c r="AF168" s="69"/>
      <c r="AG168" s="69"/>
      <c r="AH168" s="69"/>
      <c r="AI168" s="69"/>
      <c r="AJ168" s="69"/>
      <c r="AK168" s="69"/>
      <c r="AL168" s="72"/>
      <c r="AM168" s="73"/>
      <c r="AN168" s="73"/>
      <c r="AO168" s="69"/>
      <c r="AP168" s="69"/>
      <c r="AQ168" s="69"/>
      <c r="AR168" s="69"/>
      <c r="AS168" s="69"/>
      <c r="AT168" s="69"/>
      <c r="AU168" s="69"/>
      <c r="AV168" s="69"/>
      <c r="AW168" s="69"/>
      <c r="AX168" s="69"/>
      <c r="AY168" s="69"/>
      <c r="AZ168" s="69"/>
      <c r="BA168" s="69"/>
      <c r="BB168" s="69"/>
      <c r="BC168" s="69"/>
      <c r="BD168" s="69"/>
      <c r="BE168" s="69"/>
      <c r="BF168" s="69"/>
      <c r="BG168" s="69"/>
      <c r="BH168" s="69"/>
      <c r="BI168" s="69"/>
      <c r="BJ168" s="69"/>
      <c r="BK168" s="69"/>
      <c r="BL168" s="69"/>
      <c r="BM168" s="69"/>
      <c r="BN168" s="69"/>
      <c r="BO168" s="69"/>
      <c r="BP168" s="69"/>
      <c r="BQ168" s="69"/>
      <c r="BR168" s="69"/>
      <c r="BS168" s="69"/>
      <c r="BT168" s="69"/>
      <c r="BU168" s="69"/>
      <c r="BV168" s="69"/>
    </row>
    <row r="169" spans="1:74" ht="15" hidden="1" customHeight="1">
      <c r="A169" s="69"/>
      <c r="B169" s="69"/>
      <c r="C169" s="70"/>
      <c r="D169" s="70"/>
      <c r="E169" s="70"/>
      <c r="F169" s="70"/>
      <c r="G169" s="70"/>
      <c r="H169" s="70"/>
      <c r="I169" s="69"/>
      <c r="J169" s="69"/>
      <c r="K169" s="69"/>
      <c r="L169" s="69"/>
      <c r="M169" s="69"/>
      <c r="N169" s="69"/>
      <c r="O169" s="69"/>
      <c r="P169" s="69"/>
      <c r="Q169" s="69"/>
      <c r="R169" s="69"/>
      <c r="S169" s="69"/>
      <c r="T169" s="69"/>
      <c r="U169" s="71"/>
      <c r="V169" s="118"/>
      <c r="W169" s="118"/>
      <c r="X169" s="69"/>
      <c r="Y169" s="69"/>
      <c r="Z169" s="69"/>
      <c r="AA169" s="71"/>
      <c r="AB169" s="71"/>
      <c r="AC169" s="71"/>
      <c r="AD169" s="71"/>
      <c r="AE169" s="69"/>
      <c r="AF169" s="69"/>
      <c r="AG169" s="69"/>
      <c r="AH169" s="69"/>
      <c r="AI169" s="69"/>
      <c r="AJ169" s="69"/>
      <c r="AK169" s="69"/>
      <c r="AL169" s="72"/>
      <c r="AM169" s="73"/>
      <c r="AN169" s="73"/>
      <c r="AO169" s="69"/>
      <c r="AP169" s="69"/>
      <c r="AQ169" s="69"/>
      <c r="AR169" s="69"/>
      <c r="AS169" s="69"/>
      <c r="AT169" s="69"/>
      <c r="AU169" s="69"/>
      <c r="AV169" s="69"/>
      <c r="AW169" s="69"/>
      <c r="AX169" s="69"/>
      <c r="AY169" s="69"/>
      <c r="AZ169" s="69"/>
      <c r="BA169" s="69"/>
      <c r="BB169" s="69"/>
      <c r="BC169" s="69"/>
      <c r="BD169" s="69"/>
      <c r="BE169" s="69"/>
      <c r="BF169" s="69"/>
      <c r="BG169" s="69"/>
      <c r="BH169" s="69"/>
      <c r="BI169" s="69"/>
      <c r="BJ169" s="69"/>
      <c r="BK169" s="69"/>
      <c r="BL169" s="69"/>
      <c r="BM169" s="69"/>
      <c r="BN169" s="69"/>
      <c r="BO169" s="69"/>
      <c r="BP169" s="69"/>
      <c r="BQ169" s="69"/>
      <c r="BR169" s="69"/>
      <c r="BS169" s="69"/>
      <c r="BT169" s="69"/>
      <c r="BU169" s="69"/>
      <c r="BV169" s="69"/>
    </row>
    <row r="170" spans="1:74" ht="15" hidden="1" customHeight="1">
      <c r="A170" s="69"/>
      <c r="B170" s="69"/>
      <c r="C170" s="70"/>
      <c r="D170" s="70"/>
      <c r="E170" s="70"/>
      <c r="F170" s="70"/>
      <c r="G170" s="70"/>
      <c r="H170" s="70"/>
      <c r="I170" s="69"/>
      <c r="J170" s="69"/>
      <c r="K170" s="69"/>
      <c r="L170" s="69"/>
      <c r="M170" s="69"/>
      <c r="N170" s="69"/>
      <c r="O170" s="69"/>
      <c r="P170" s="69"/>
      <c r="Q170" s="69"/>
      <c r="R170" s="69"/>
      <c r="S170" s="69"/>
      <c r="T170" s="69"/>
      <c r="U170" s="71"/>
      <c r="V170" s="118"/>
      <c r="W170" s="118"/>
      <c r="X170" s="69"/>
      <c r="Y170" s="69"/>
      <c r="Z170" s="69"/>
      <c r="AA170" s="71"/>
      <c r="AB170" s="71"/>
      <c r="AC170" s="71"/>
      <c r="AD170" s="71"/>
      <c r="AE170" s="69"/>
      <c r="AF170" s="69"/>
      <c r="AG170" s="69"/>
      <c r="AH170" s="69"/>
      <c r="AI170" s="69"/>
      <c r="AJ170" s="69"/>
      <c r="AK170" s="69"/>
      <c r="AL170" s="72"/>
      <c r="AM170" s="73"/>
      <c r="AN170" s="73"/>
      <c r="AO170" s="69"/>
      <c r="AP170" s="69"/>
      <c r="AQ170" s="69"/>
      <c r="AR170" s="69"/>
      <c r="AS170" s="69"/>
      <c r="AT170" s="69"/>
      <c r="AU170" s="69"/>
      <c r="AV170" s="69"/>
      <c r="AW170" s="69"/>
      <c r="AX170" s="69"/>
      <c r="AY170" s="69"/>
      <c r="AZ170" s="69"/>
      <c r="BA170" s="69"/>
      <c r="BB170" s="69"/>
      <c r="BC170" s="69"/>
      <c r="BD170" s="69"/>
      <c r="BE170" s="69"/>
      <c r="BF170" s="69"/>
      <c r="BG170" s="69"/>
      <c r="BH170" s="69"/>
      <c r="BI170" s="69"/>
      <c r="BJ170" s="69"/>
      <c r="BK170" s="69"/>
      <c r="BL170" s="69"/>
      <c r="BM170" s="69"/>
      <c r="BN170" s="69"/>
      <c r="BO170" s="69"/>
      <c r="BP170" s="69"/>
      <c r="BQ170" s="69"/>
      <c r="BR170" s="69"/>
      <c r="BS170" s="69"/>
      <c r="BT170" s="69"/>
      <c r="BU170" s="69"/>
      <c r="BV170" s="69"/>
    </row>
    <row r="171" spans="1:74" ht="15" hidden="1" customHeight="1">
      <c r="A171" s="69"/>
      <c r="B171" s="69"/>
      <c r="C171" s="70"/>
      <c r="D171" s="70"/>
      <c r="E171" s="70"/>
      <c r="F171" s="70"/>
      <c r="G171" s="70"/>
      <c r="H171" s="70"/>
      <c r="I171" s="69"/>
      <c r="J171" s="69"/>
      <c r="K171" s="69"/>
      <c r="L171" s="69"/>
      <c r="M171" s="69"/>
      <c r="N171" s="69"/>
      <c r="O171" s="69"/>
      <c r="P171" s="69"/>
      <c r="Q171" s="69"/>
      <c r="R171" s="69"/>
      <c r="S171" s="69"/>
      <c r="T171" s="69"/>
      <c r="U171" s="71"/>
      <c r="V171" s="118"/>
      <c r="W171" s="118"/>
      <c r="X171" s="69"/>
      <c r="Y171" s="69"/>
      <c r="Z171" s="69"/>
      <c r="AA171" s="71"/>
      <c r="AB171" s="71"/>
      <c r="AC171" s="71"/>
      <c r="AD171" s="71"/>
      <c r="AE171" s="69"/>
      <c r="AF171" s="69"/>
      <c r="AG171" s="69"/>
      <c r="AH171" s="69"/>
      <c r="AI171" s="69"/>
      <c r="AJ171" s="69"/>
      <c r="AK171" s="69"/>
      <c r="AL171" s="72"/>
      <c r="AM171" s="73"/>
      <c r="AN171" s="73"/>
      <c r="AO171" s="69"/>
      <c r="AP171" s="69"/>
      <c r="AQ171" s="69"/>
      <c r="AR171" s="69"/>
      <c r="AS171" s="69"/>
      <c r="AT171" s="69"/>
      <c r="AU171" s="69"/>
      <c r="AV171" s="69"/>
      <c r="AW171" s="69"/>
      <c r="AX171" s="69"/>
      <c r="AY171" s="69"/>
      <c r="AZ171" s="69"/>
      <c r="BA171" s="69"/>
      <c r="BB171" s="69"/>
      <c r="BC171" s="69"/>
      <c r="BD171" s="69"/>
      <c r="BE171" s="69"/>
      <c r="BF171" s="69"/>
      <c r="BG171" s="69"/>
      <c r="BH171" s="69"/>
      <c r="BI171" s="69"/>
      <c r="BJ171" s="69"/>
      <c r="BK171" s="69"/>
      <c r="BL171" s="69"/>
      <c r="BM171" s="69"/>
      <c r="BN171" s="69"/>
      <c r="BO171" s="69"/>
      <c r="BP171" s="69"/>
      <c r="BQ171" s="69"/>
      <c r="BR171" s="69"/>
      <c r="BS171" s="69"/>
      <c r="BT171" s="69"/>
      <c r="BU171" s="69"/>
      <c r="BV171" s="69"/>
    </row>
    <row r="172" spans="1:74" ht="15" hidden="1" customHeight="1">
      <c r="A172" s="69"/>
      <c r="B172" s="69"/>
      <c r="C172" s="70"/>
      <c r="D172" s="70"/>
      <c r="E172" s="70"/>
      <c r="F172" s="70"/>
      <c r="G172" s="70"/>
      <c r="H172" s="70"/>
      <c r="I172" s="69"/>
      <c r="J172" s="69"/>
      <c r="K172" s="69"/>
      <c r="L172" s="69"/>
      <c r="M172" s="69"/>
      <c r="N172" s="69"/>
      <c r="O172" s="69"/>
      <c r="P172" s="69"/>
      <c r="Q172" s="69"/>
      <c r="R172" s="69"/>
      <c r="S172" s="69"/>
      <c r="T172" s="69"/>
      <c r="U172" s="71"/>
      <c r="V172" s="118"/>
      <c r="W172" s="118"/>
      <c r="X172" s="69"/>
      <c r="Y172" s="69"/>
      <c r="Z172" s="69"/>
      <c r="AA172" s="71"/>
      <c r="AB172" s="71"/>
      <c r="AC172" s="71"/>
      <c r="AD172" s="71"/>
      <c r="AE172" s="69"/>
      <c r="AF172" s="69"/>
      <c r="AG172" s="69"/>
      <c r="AH172" s="69"/>
      <c r="AI172" s="69"/>
      <c r="AJ172" s="69"/>
      <c r="AK172" s="69"/>
      <c r="AL172" s="72"/>
      <c r="AM172" s="73"/>
      <c r="AN172" s="73"/>
      <c r="AO172" s="69"/>
      <c r="AP172" s="69"/>
      <c r="AQ172" s="69"/>
      <c r="AR172" s="69"/>
      <c r="AS172" s="69"/>
      <c r="AT172" s="69"/>
      <c r="AU172" s="69"/>
      <c r="AV172" s="69"/>
      <c r="AW172" s="69"/>
      <c r="AX172" s="69"/>
      <c r="AY172" s="69"/>
      <c r="AZ172" s="69"/>
      <c r="BA172" s="69"/>
      <c r="BB172" s="69"/>
      <c r="BC172" s="69"/>
      <c r="BD172" s="69"/>
      <c r="BE172" s="69"/>
      <c r="BF172" s="69"/>
      <c r="BG172" s="69"/>
      <c r="BH172" s="69"/>
      <c r="BI172" s="69"/>
      <c r="BJ172" s="69"/>
      <c r="BK172" s="69"/>
      <c r="BL172" s="69"/>
      <c r="BM172" s="69"/>
      <c r="BN172" s="69"/>
      <c r="BO172" s="69"/>
      <c r="BP172" s="69"/>
      <c r="BQ172" s="69"/>
      <c r="BR172" s="69"/>
      <c r="BS172" s="69"/>
      <c r="BT172" s="69"/>
      <c r="BU172" s="69"/>
      <c r="BV172" s="69"/>
    </row>
    <row r="173" spans="1:74" ht="15" hidden="1" customHeight="1">
      <c r="A173" s="69"/>
      <c r="B173" s="69"/>
      <c r="C173" s="70"/>
      <c r="D173" s="70"/>
      <c r="E173" s="70"/>
      <c r="F173" s="70"/>
      <c r="G173" s="70"/>
      <c r="H173" s="70"/>
      <c r="I173" s="69"/>
      <c r="J173" s="69"/>
      <c r="K173" s="69"/>
      <c r="L173" s="69"/>
      <c r="M173" s="69"/>
      <c r="N173" s="69"/>
      <c r="O173" s="69"/>
      <c r="P173" s="69"/>
      <c r="Q173" s="69"/>
      <c r="R173" s="69"/>
      <c r="S173" s="69"/>
      <c r="T173" s="69"/>
      <c r="U173" s="71"/>
      <c r="V173" s="118"/>
      <c r="W173" s="118"/>
      <c r="X173" s="69"/>
      <c r="Y173" s="69"/>
      <c r="Z173" s="69"/>
      <c r="AA173" s="71"/>
      <c r="AB173" s="71"/>
      <c r="AC173" s="71"/>
      <c r="AD173" s="71"/>
      <c r="AE173" s="69"/>
      <c r="AF173" s="69"/>
      <c r="AG173" s="69"/>
      <c r="AH173" s="69"/>
      <c r="AI173" s="69"/>
      <c r="AJ173" s="69"/>
      <c r="AK173" s="69"/>
      <c r="AL173" s="72"/>
      <c r="AM173" s="73"/>
      <c r="AN173" s="73"/>
      <c r="AO173" s="69"/>
      <c r="AP173" s="69"/>
      <c r="AQ173" s="69"/>
      <c r="AR173" s="69"/>
      <c r="AS173" s="69"/>
      <c r="AT173" s="69"/>
      <c r="AU173" s="69"/>
      <c r="AV173" s="69"/>
      <c r="AW173" s="69"/>
      <c r="AX173" s="69"/>
      <c r="AY173" s="69"/>
      <c r="AZ173" s="69"/>
      <c r="BA173" s="69"/>
      <c r="BB173" s="69"/>
      <c r="BC173" s="69"/>
      <c r="BD173" s="69"/>
      <c r="BE173" s="69"/>
      <c r="BF173" s="69"/>
      <c r="BG173" s="69"/>
      <c r="BH173" s="69"/>
      <c r="BI173" s="69"/>
      <c r="BJ173" s="69"/>
      <c r="BK173" s="69"/>
      <c r="BL173" s="69"/>
      <c r="BM173" s="69"/>
      <c r="BN173" s="69"/>
      <c r="BO173" s="69"/>
      <c r="BP173" s="69"/>
      <c r="BQ173" s="69"/>
      <c r="BR173" s="69"/>
      <c r="BS173" s="69"/>
      <c r="BT173" s="69"/>
      <c r="BU173" s="69"/>
      <c r="BV173" s="69"/>
    </row>
    <row r="174" spans="1:74" ht="15" hidden="1" customHeight="1">
      <c r="A174" s="69"/>
      <c r="B174" s="69"/>
      <c r="C174" s="70"/>
      <c r="D174" s="70"/>
      <c r="E174" s="70"/>
      <c r="F174" s="70"/>
      <c r="G174" s="70"/>
      <c r="H174" s="70"/>
      <c r="I174" s="69"/>
      <c r="J174" s="69"/>
      <c r="K174" s="69"/>
      <c r="L174" s="69"/>
      <c r="M174" s="69"/>
      <c r="N174" s="69"/>
      <c r="O174" s="69"/>
      <c r="P174" s="69"/>
      <c r="Q174" s="69"/>
      <c r="R174" s="69"/>
      <c r="S174" s="69"/>
      <c r="T174" s="69"/>
      <c r="U174" s="71"/>
      <c r="V174" s="118"/>
      <c r="W174" s="118"/>
      <c r="X174" s="69"/>
      <c r="Y174" s="69"/>
      <c r="Z174" s="69"/>
      <c r="AA174" s="71"/>
      <c r="AB174" s="71"/>
      <c r="AC174" s="71"/>
      <c r="AD174" s="71"/>
      <c r="AE174" s="69"/>
      <c r="AF174" s="69"/>
      <c r="AG174" s="69"/>
      <c r="AH174" s="69"/>
      <c r="AI174" s="69"/>
      <c r="AJ174" s="69"/>
      <c r="AK174" s="69"/>
      <c r="AL174" s="72"/>
      <c r="AM174" s="73"/>
      <c r="AN174" s="73"/>
      <c r="AO174" s="69"/>
      <c r="AP174" s="69"/>
      <c r="AQ174" s="69"/>
      <c r="AR174" s="69"/>
      <c r="AS174" s="69"/>
      <c r="AT174" s="69"/>
      <c r="AU174" s="69"/>
      <c r="AV174" s="69"/>
      <c r="AW174" s="69"/>
      <c r="AX174" s="69"/>
      <c r="AY174" s="69"/>
      <c r="AZ174" s="69"/>
      <c r="BA174" s="69"/>
      <c r="BB174" s="69"/>
      <c r="BC174" s="69"/>
      <c r="BD174" s="69"/>
      <c r="BE174" s="69"/>
      <c r="BF174" s="69"/>
      <c r="BG174" s="69"/>
      <c r="BH174" s="69"/>
      <c r="BI174" s="69"/>
      <c r="BJ174" s="69"/>
      <c r="BK174" s="69"/>
      <c r="BL174" s="69"/>
      <c r="BM174" s="69"/>
      <c r="BN174" s="69"/>
      <c r="BO174" s="69"/>
      <c r="BP174" s="69"/>
      <c r="BQ174" s="69"/>
      <c r="BR174" s="69"/>
      <c r="BS174" s="69"/>
      <c r="BT174" s="69"/>
      <c r="BU174" s="69"/>
      <c r="BV174" s="69"/>
    </row>
    <row r="175" spans="1:74" ht="15" hidden="1" customHeight="1">
      <c r="A175" s="69"/>
      <c r="B175" s="69"/>
      <c r="C175" s="70"/>
      <c r="D175" s="70"/>
      <c r="E175" s="70"/>
      <c r="F175" s="70"/>
      <c r="G175" s="70"/>
      <c r="H175" s="70"/>
      <c r="I175" s="69"/>
      <c r="J175" s="69"/>
      <c r="K175" s="69"/>
      <c r="L175" s="69"/>
      <c r="M175" s="69"/>
      <c r="N175" s="69"/>
      <c r="O175" s="69"/>
      <c r="P175" s="69"/>
      <c r="Q175" s="69"/>
      <c r="R175" s="69"/>
      <c r="S175" s="69"/>
      <c r="T175" s="69"/>
      <c r="U175" s="71"/>
      <c r="V175" s="118"/>
      <c r="W175" s="118"/>
      <c r="X175" s="69"/>
      <c r="Y175" s="69"/>
      <c r="Z175" s="69"/>
      <c r="AA175" s="71"/>
      <c r="AB175" s="71"/>
      <c r="AC175" s="71"/>
      <c r="AD175" s="71"/>
      <c r="AE175" s="69"/>
      <c r="AF175" s="69"/>
      <c r="AG175" s="69"/>
      <c r="AH175" s="69"/>
      <c r="AI175" s="69"/>
      <c r="AJ175" s="69"/>
      <c r="AK175" s="69"/>
      <c r="AL175" s="72"/>
      <c r="AM175" s="73"/>
      <c r="AN175" s="73"/>
      <c r="AO175" s="69"/>
      <c r="AP175" s="69"/>
      <c r="AQ175" s="69"/>
      <c r="AR175" s="69"/>
      <c r="AS175" s="69"/>
      <c r="AT175" s="69"/>
      <c r="AU175" s="69"/>
      <c r="AV175" s="69"/>
      <c r="AW175" s="69"/>
      <c r="AX175" s="69"/>
      <c r="AY175" s="69"/>
      <c r="AZ175" s="69"/>
      <c r="BA175" s="69"/>
      <c r="BB175" s="69"/>
      <c r="BC175" s="69"/>
      <c r="BD175" s="69"/>
      <c r="BE175" s="69"/>
      <c r="BF175" s="69"/>
      <c r="BG175" s="69"/>
      <c r="BH175" s="69"/>
      <c r="BI175" s="69"/>
      <c r="BJ175" s="69"/>
      <c r="BK175" s="69"/>
      <c r="BL175" s="69"/>
      <c r="BM175" s="69"/>
      <c r="BN175" s="69"/>
      <c r="BO175" s="69"/>
      <c r="BP175" s="69"/>
      <c r="BQ175" s="69"/>
      <c r="BR175" s="69"/>
      <c r="BS175" s="69"/>
      <c r="BT175" s="69"/>
      <c r="BU175" s="69"/>
      <c r="BV175" s="69"/>
    </row>
    <row r="176" spans="1:74" ht="15" hidden="1" customHeight="1">
      <c r="A176" s="69"/>
      <c r="B176" s="69"/>
      <c r="C176" s="70"/>
      <c r="D176" s="70"/>
      <c r="E176" s="70"/>
      <c r="F176" s="70"/>
      <c r="G176" s="70"/>
      <c r="H176" s="70"/>
      <c r="I176" s="69"/>
      <c r="J176" s="69"/>
      <c r="K176" s="69"/>
      <c r="L176" s="69"/>
      <c r="M176" s="69"/>
      <c r="N176" s="69"/>
      <c r="O176" s="69"/>
      <c r="P176" s="69"/>
      <c r="Q176" s="69"/>
      <c r="R176" s="69"/>
      <c r="S176" s="69"/>
      <c r="T176" s="69"/>
      <c r="U176" s="71"/>
      <c r="V176" s="118"/>
      <c r="W176" s="118"/>
      <c r="X176" s="69"/>
      <c r="Y176" s="69"/>
      <c r="Z176" s="69"/>
      <c r="AA176" s="71"/>
      <c r="AB176" s="71"/>
      <c r="AC176" s="71"/>
      <c r="AD176" s="71"/>
      <c r="AE176" s="69"/>
      <c r="AF176" s="69"/>
      <c r="AG176" s="69"/>
      <c r="AH176" s="69"/>
      <c r="AI176" s="69"/>
      <c r="AJ176" s="69"/>
      <c r="AK176" s="69"/>
      <c r="AL176" s="72"/>
      <c r="AM176" s="73"/>
      <c r="AN176" s="73"/>
      <c r="AO176" s="69"/>
      <c r="AP176" s="69"/>
      <c r="AQ176" s="69"/>
      <c r="AR176" s="69"/>
      <c r="AS176" s="69"/>
      <c r="AT176" s="69"/>
      <c r="AU176" s="69"/>
      <c r="AV176" s="69"/>
      <c r="AW176" s="69"/>
      <c r="AX176" s="69"/>
      <c r="AY176" s="69"/>
      <c r="AZ176" s="69"/>
      <c r="BA176" s="69"/>
      <c r="BB176" s="69"/>
      <c r="BC176" s="69"/>
      <c r="BD176" s="69"/>
      <c r="BE176" s="69"/>
      <c r="BF176" s="69"/>
      <c r="BG176" s="69"/>
      <c r="BH176" s="69"/>
      <c r="BI176" s="69"/>
      <c r="BJ176" s="69"/>
      <c r="BK176" s="69"/>
      <c r="BL176" s="69"/>
      <c r="BM176" s="69"/>
      <c r="BN176" s="69"/>
      <c r="BO176" s="69"/>
      <c r="BP176" s="69"/>
      <c r="BQ176" s="69"/>
      <c r="BR176" s="69"/>
      <c r="BS176" s="69"/>
      <c r="BT176" s="69"/>
      <c r="BU176" s="69"/>
      <c r="BV176" s="69"/>
    </row>
    <row r="177" spans="1:74" ht="15" hidden="1" customHeight="1">
      <c r="A177" s="69"/>
      <c r="B177" s="69"/>
      <c r="C177" s="70"/>
      <c r="D177" s="70"/>
      <c r="E177" s="70"/>
      <c r="F177" s="70"/>
      <c r="G177" s="70"/>
      <c r="H177" s="69"/>
      <c r="I177" s="78" t="s">
        <v>171</v>
      </c>
      <c r="J177" s="69"/>
      <c r="K177" s="69"/>
      <c r="L177" s="78" t="s">
        <v>242</v>
      </c>
      <c r="M177" s="71" t="s">
        <v>243</v>
      </c>
      <c r="N177" s="69"/>
      <c r="O177" s="69"/>
      <c r="P177" s="69"/>
      <c r="Q177" s="69"/>
      <c r="R177" s="69"/>
      <c r="S177" s="69"/>
      <c r="T177" s="69"/>
      <c r="U177" s="71"/>
      <c r="V177" s="78" t="s">
        <v>242</v>
      </c>
      <c r="W177" s="71" t="s">
        <v>244</v>
      </c>
      <c r="X177" s="69"/>
      <c r="Y177" s="69"/>
      <c r="Z177" s="69"/>
      <c r="AA177" s="111" t="s">
        <v>171</v>
      </c>
      <c r="AB177" s="111" t="s">
        <v>242</v>
      </c>
      <c r="AC177" s="71"/>
      <c r="AD177" s="71"/>
      <c r="AE177" s="69"/>
      <c r="AF177" s="69"/>
      <c r="AG177" s="69"/>
      <c r="AH177" s="69"/>
      <c r="AI177" s="69"/>
      <c r="AJ177" s="72"/>
      <c r="AK177" s="73"/>
      <c r="AL177" s="73"/>
      <c r="AM177" s="69"/>
      <c r="AN177" s="69"/>
      <c r="AO177" s="69"/>
      <c r="AP177" s="69"/>
      <c r="AQ177" s="69"/>
      <c r="AR177" s="69"/>
      <c r="AS177" s="69"/>
      <c r="AT177" s="69"/>
      <c r="AU177" s="69"/>
      <c r="AV177" s="69"/>
      <c r="AW177" s="69"/>
      <c r="AX177" s="69"/>
      <c r="AY177" s="69"/>
      <c r="AZ177" s="69"/>
      <c r="BA177" s="69"/>
      <c r="BB177" s="69"/>
      <c r="BC177" s="69"/>
      <c r="BD177" s="69"/>
      <c r="BE177" s="69"/>
      <c r="BF177" s="69"/>
      <c r="BG177" s="69"/>
      <c r="BH177" s="69"/>
      <c r="BI177" s="69"/>
      <c r="BJ177" s="69"/>
      <c r="BK177" s="69"/>
      <c r="BL177" s="69"/>
      <c r="BM177" s="69"/>
      <c r="BN177" s="69"/>
      <c r="BO177" s="69"/>
      <c r="BP177" s="69"/>
      <c r="BQ177" s="69"/>
      <c r="BR177" s="69"/>
      <c r="BS177" s="69"/>
      <c r="BT177" s="69"/>
      <c r="BU177" s="69"/>
      <c r="BV177" s="69"/>
    </row>
    <row r="178" spans="1:74" ht="15" hidden="1" customHeight="1">
      <c r="A178" s="69"/>
      <c r="B178" s="69"/>
      <c r="C178" s="70"/>
      <c r="D178" s="70"/>
      <c r="E178" s="70"/>
      <c r="F178" s="70"/>
      <c r="G178" s="70"/>
      <c r="H178" s="69"/>
      <c r="I178" s="119">
        <f>AVERAGEIFS(Sort!AB:AB,Sort!AC:AC,D_KPI!M177)</f>
        <v>1</v>
      </c>
      <c r="J178" s="69"/>
      <c r="K178" s="69"/>
      <c r="L178" s="119">
        <f>AVERAGEIFS(Sort!Z:Z,Sort!AC:AC,D_KPI!E222)</f>
        <v>0.77777777777777779</v>
      </c>
      <c r="M178" s="69"/>
      <c r="N178" s="69"/>
      <c r="O178" s="69"/>
      <c r="P178" s="69"/>
      <c r="Q178" s="69"/>
      <c r="R178" s="69"/>
      <c r="S178" s="69"/>
      <c r="T178" s="69"/>
      <c r="U178" s="71"/>
      <c r="V178" s="119">
        <f>AVERAGEIFS(Sort!AB:AB,Sort!AC:AC,D_KPI!W177)</f>
        <v>1</v>
      </c>
      <c r="W178" s="69"/>
      <c r="X178" s="69"/>
      <c r="Y178" s="69"/>
      <c r="Z178" s="69"/>
      <c r="AA178" s="120" t="e">
        <f>AVERAGEIFS(Sort!AB:AB,Sort!AC:AC,D_KPI!AC177)</f>
        <v>#DIV/0!</v>
      </c>
      <c r="AB178" s="120" t="e">
        <f>AVERAGEIFS(Sort!AB:AB,Sort!AC:AC,D_KPI!AC177)</f>
        <v>#DIV/0!</v>
      </c>
      <c r="AC178" s="71"/>
      <c r="AD178" s="71"/>
      <c r="AE178" s="69"/>
      <c r="AF178" s="69"/>
      <c r="AG178" s="69"/>
      <c r="AH178" s="69"/>
      <c r="AI178" s="69"/>
      <c r="AJ178" s="72"/>
      <c r="AK178" s="73"/>
      <c r="AL178" s="73"/>
      <c r="AM178" s="69"/>
      <c r="AN178" s="69"/>
      <c r="AO178" s="69"/>
      <c r="AP178" s="69"/>
      <c r="AQ178" s="69"/>
      <c r="AR178" s="69"/>
      <c r="AS178" s="69"/>
      <c r="AT178" s="69"/>
      <c r="AU178" s="69"/>
      <c r="AV178" s="69"/>
      <c r="AW178" s="69"/>
      <c r="AX178" s="69"/>
      <c r="AY178" s="69"/>
      <c r="AZ178" s="69"/>
      <c r="BA178" s="69"/>
      <c r="BB178" s="69"/>
      <c r="BC178" s="69"/>
      <c r="BD178" s="69"/>
      <c r="BE178" s="69"/>
      <c r="BF178" s="69"/>
      <c r="BG178" s="69"/>
      <c r="BH178" s="69"/>
      <c r="BI178" s="69"/>
      <c r="BJ178" s="69"/>
      <c r="BK178" s="69"/>
      <c r="BL178" s="69"/>
      <c r="BM178" s="69"/>
      <c r="BN178" s="69"/>
      <c r="BO178" s="69"/>
      <c r="BP178" s="69"/>
      <c r="BQ178" s="69"/>
      <c r="BR178" s="69"/>
      <c r="BS178" s="69"/>
      <c r="BT178" s="69"/>
      <c r="BU178" s="69"/>
      <c r="BV178" s="69"/>
    </row>
    <row r="179" spans="1:74" ht="15" hidden="1" customHeight="1">
      <c r="A179" s="69"/>
      <c r="B179" s="69"/>
      <c r="C179" s="70"/>
      <c r="D179" s="70"/>
      <c r="E179" s="70"/>
      <c r="F179" s="70"/>
      <c r="G179" s="70"/>
      <c r="H179" s="69"/>
      <c r="I179" s="97">
        <v>1</v>
      </c>
      <c r="J179" s="121">
        <v>0.8</v>
      </c>
      <c r="K179" s="69"/>
      <c r="L179" s="122"/>
      <c r="M179" s="69"/>
      <c r="N179" s="69"/>
      <c r="O179" s="69"/>
      <c r="P179" s="69"/>
      <c r="Q179" s="69"/>
      <c r="R179" s="69"/>
      <c r="S179" s="69"/>
      <c r="T179" s="69"/>
      <c r="U179" s="71"/>
      <c r="V179" s="122">
        <v>1</v>
      </c>
      <c r="W179" s="69"/>
      <c r="X179" s="121"/>
      <c r="Y179" s="69"/>
      <c r="Z179" s="69"/>
      <c r="AA179" s="71"/>
      <c r="AB179" s="71"/>
      <c r="AC179" s="71"/>
      <c r="AD179" s="71"/>
      <c r="AE179" s="69"/>
      <c r="AF179" s="69"/>
      <c r="AG179" s="69"/>
      <c r="AH179" s="69"/>
      <c r="AI179" s="69"/>
      <c r="AJ179" s="69"/>
      <c r="AK179" s="69"/>
      <c r="AL179" s="72"/>
      <c r="AM179" s="73"/>
      <c r="AN179" s="73"/>
      <c r="AO179" s="69"/>
      <c r="AP179" s="69"/>
      <c r="AQ179" s="69"/>
      <c r="AR179" s="69"/>
      <c r="AS179" s="69"/>
      <c r="AT179" s="69"/>
      <c r="AU179" s="69"/>
      <c r="AV179" s="69"/>
      <c r="AW179" s="69"/>
      <c r="AX179" s="69"/>
      <c r="AY179" s="69"/>
      <c r="AZ179" s="69"/>
      <c r="BA179" s="69"/>
      <c r="BB179" s="69"/>
      <c r="BC179" s="69"/>
      <c r="BD179" s="69"/>
      <c r="BE179" s="69"/>
      <c r="BF179" s="69"/>
      <c r="BG179" s="69"/>
      <c r="BH179" s="69"/>
      <c r="BI179" s="69"/>
      <c r="BJ179" s="69"/>
      <c r="BK179" s="69"/>
      <c r="BL179" s="69"/>
      <c r="BM179" s="69"/>
      <c r="BN179" s="69"/>
      <c r="BO179" s="69"/>
      <c r="BP179" s="69"/>
      <c r="BQ179" s="69"/>
      <c r="BR179" s="69"/>
      <c r="BS179" s="69"/>
      <c r="BT179" s="69"/>
      <c r="BU179" s="69"/>
      <c r="BV179" s="69"/>
    </row>
    <row r="180" spans="1:74" ht="15" hidden="1" customHeight="1">
      <c r="A180" s="69"/>
      <c r="B180" s="69"/>
      <c r="C180" s="70"/>
      <c r="D180" s="70"/>
      <c r="E180" s="70"/>
      <c r="F180" s="70"/>
      <c r="G180" s="70"/>
      <c r="H180" s="69"/>
      <c r="I180" s="69"/>
      <c r="J180" s="69"/>
      <c r="K180" s="69"/>
      <c r="L180" s="69"/>
      <c r="M180" s="69"/>
      <c r="N180" s="69"/>
      <c r="O180" s="69"/>
      <c r="P180" s="69"/>
      <c r="Q180" s="69"/>
      <c r="R180" s="69"/>
      <c r="S180" s="69"/>
      <c r="T180" s="69"/>
      <c r="U180" s="71"/>
      <c r="V180" s="69"/>
      <c r="W180" s="69"/>
      <c r="X180" s="69"/>
      <c r="Y180" s="69"/>
      <c r="Z180" s="69"/>
      <c r="AA180" s="71"/>
      <c r="AB180" s="71"/>
      <c r="AC180" s="71"/>
      <c r="AD180" s="71"/>
      <c r="AE180" s="69"/>
      <c r="AF180" s="69"/>
      <c r="AG180" s="69"/>
      <c r="AH180" s="69"/>
      <c r="AI180" s="69"/>
      <c r="AJ180" s="69"/>
      <c r="AK180" s="69"/>
      <c r="AL180" s="72"/>
      <c r="AM180" s="73"/>
      <c r="AN180" s="73"/>
      <c r="AO180" s="69"/>
      <c r="AP180" s="69"/>
      <c r="AQ180" s="69"/>
      <c r="AR180" s="69"/>
      <c r="AS180" s="69"/>
      <c r="AT180" s="69"/>
      <c r="AU180" s="69"/>
      <c r="AV180" s="69"/>
      <c r="AW180" s="69"/>
      <c r="AX180" s="69"/>
      <c r="AY180" s="69"/>
      <c r="AZ180" s="69"/>
      <c r="BA180" s="69"/>
      <c r="BB180" s="69"/>
      <c r="BC180" s="69"/>
      <c r="BD180" s="69"/>
      <c r="BE180" s="69"/>
      <c r="BF180" s="69"/>
      <c r="BG180" s="69"/>
      <c r="BH180" s="69"/>
      <c r="BI180" s="69"/>
      <c r="BJ180" s="69"/>
      <c r="BK180" s="69"/>
      <c r="BL180" s="69"/>
      <c r="BM180" s="69"/>
      <c r="BN180" s="69"/>
      <c r="BO180" s="69"/>
      <c r="BP180" s="69"/>
      <c r="BQ180" s="69"/>
      <c r="BR180" s="69"/>
      <c r="BS180" s="69"/>
      <c r="BT180" s="69"/>
      <c r="BU180" s="69"/>
      <c r="BV180" s="69"/>
    </row>
    <row r="181" spans="1:74" ht="15" hidden="1" customHeight="1">
      <c r="A181" s="69"/>
      <c r="B181" s="69"/>
      <c r="C181" s="70"/>
      <c r="D181" s="70"/>
      <c r="E181" s="70"/>
      <c r="F181" s="70"/>
      <c r="G181" s="70"/>
      <c r="H181" s="69"/>
      <c r="I181" s="69"/>
      <c r="J181" s="78"/>
      <c r="K181" s="78" t="s">
        <v>242</v>
      </c>
      <c r="L181" s="69"/>
      <c r="M181" s="69"/>
      <c r="N181" s="69"/>
      <c r="O181" s="69"/>
      <c r="P181" s="69"/>
      <c r="Q181" s="69"/>
      <c r="R181" s="69"/>
      <c r="S181" s="69"/>
      <c r="T181" s="69"/>
      <c r="U181" s="71"/>
      <c r="V181" s="69"/>
      <c r="W181" s="69"/>
      <c r="X181" s="69"/>
      <c r="Y181" s="69"/>
      <c r="Z181" s="69"/>
      <c r="AA181" s="71"/>
      <c r="AB181" s="71"/>
      <c r="AC181" s="71"/>
      <c r="AD181" s="71"/>
      <c r="AE181" s="69"/>
      <c r="AF181" s="69"/>
      <c r="AG181" s="69"/>
      <c r="AH181" s="69"/>
      <c r="AI181" s="69"/>
      <c r="AJ181" s="69"/>
      <c r="AK181" s="69"/>
      <c r="AL181" s="72"/>
      <c r="AM181" s="73"/>
      <c r="AN181" s="73"/>
      <c r="AO181" s="69"/>
      <c r="AP181" s="69"/>
      <c r="AQ181" s="69"/>
      <c r="AR181" s="69"/>
      <c r="AS181" s="69"/>
      <c r="AT181" s="69"/>
      <c r="AU181" s="69"/>
      <c r="AV181" s="69"/>
      <c r="AW181" s="69"/>
      <c r="AX181" s="69"/>
      <c r="AY181" s="69"/>
      <c r="AZ181" s="69"/>
      <c r="BA181" s="69"/>
      <c r="BB181" s="69"/>
      <c r="BC181" s="69"/>
      <c r="BD181" s="69"/>
      <c r="BE181" s="69"/>
      <c r="BF181" s="69"/>
      <c r="BG181" s="69"/>
      <c r="BH181" s="69"/>
      <c r="BI181" s="69"/>
      <c r="BJ181" s="69"/>
      <c r="BK181" s="69"/>
      <c r="BL181" s="69"/>
      <c r="BM181" s="69"/>
      <c r="BN181" s="69"/>
      <c r="BO181" s="69"/>
      <c r="BP181" s="69"/>
      <c r="BQ181" s="69"/>
      <c r="BR181" s="69"/>
      <c r="BS181" s="69"/>
      <c r="BT181" s="69"/>
      <c r="BU181" s="69"/>
      <c r="BV181" s="69"/>
    </row>
    <row r="182" spans="1:74" ht="15" hidden="1" customHeight="1">
      <c r="A182" s="69"/>
      <c r="B182" s="69"/>
      <c r="C182" s="70"/>
      <c r="D182" s="70"/>
      <c r="E182" s="70"/>
      <c r="F182" s="70"/>
      <c r="G182" s="70"/>
      <c r="H182" s="69"/>
      <c r="I182" s="69"/>
      <c r="J182" s="119"/>
      <c r="K182" s="119">
        <f>AVERAGEIFS(Sort!AB:AB,Sort!AC:AC,D_KPI!M177)</f>
        <v>1</v>
      </c>
      <c r="L182" s="69"/>
      <c r="M182" s="69"/>
      <c r="N182" s="69"/>
      <c r="O182" s="69"/>
      <c r="P182" s="69"/>
      <c r="Q182" s="69"/>
      <c r="R182" s="69"/>
      <c r="S182" s="69"/>
      <c r="T182" s="69"/>
      <c r="U182" s="71"/>
      <c r="V182" s="69"/>
      <c r="W182" s="69"/>
      <c r="X182" s="69"/>
      <c r="Y182" s="69"/>
      <c r="Z182" s="69"/>
      <c r="AA182" s="71"/>
      <c r="AB182" s="71"/>
      <c r="AC182" s="71"/>
      <c r="AD182" s="71"/>
      <c r="AE182" s="69"/>
      <c r="AF182" s="69"/>
      <c r="AG182" s="69"/>
      <c r="AH182" s="69"/>
      <c r="AI182" s="69"/>
      <c r="AJ182" s="69"/>
      <c r="AK182" s="69"/>
      <c r="AL182" s="72"/>
      <c r="AM182" s="73"/>
      <c r="AN182" s="73"/>
      <c r="AO182" s="69"/>
      <c r="AP182" s="69"/>
      <c r="AQ182" s="69"/>
      <c r="AR182" s="69"/>
      <c r="AS182" s="69"/>
      <c r="AT182" s="69"/>
      <c r="AU182" s="69"/>
      <c r="AV182" s="69"/>
      <c r="AW182" s="69"/>
      <c r="AX182" s="69"/>
      <c r="AY182" s="69"/>
      <c r="AZ182" s="69"/>
      <c r="BA182" s="69"/>
      <c r="BB182" s="69"/>
      <c r="BC182" s="69"/>
      <c r="BD182" s="69"/>
      <c r="BE182" s="69"/>
      <c r="BF182" s="69"/>
      <c r="BG182" s="69"/>
      <c r="BH182" s="69"/>
      <c r="BI182" s="69"/>
      <c r="BJ182" s="69"/>
      <c r="BK182" s="69"/>
      <c r="BL182" s="69"/>
      <c r="BM182" s="69"/>
      <c r="BN182" s="69"/>
      <c r="BO182" s="69"/>
      <c r="BP182" s="69"/>
      <c r="BQ182" s="69"/>
      <c r="BR182" s="69"/>
      <c r="BS182" s="69"/>
      <c r="BT182" s="69"/>
      <c r="BU182" s="69"/>
      <c r="BV182" s="69"/>
    </row>
    <row r="183" spans="1:74" ht="15" hidden="1" customHeight="1">
      <c r="A183" s="69"/>
      <c r="B183" s="69"/>
      <c r="C183" s="70"/>
      <c r="D183" s="70"/>
      <c r="E183" s="70"/>
      <c r="F183" s="70"/>
      <c r="G183" s="70"/>
      <c r="H183" s="69"/>
      <c r="I183" s="69"/>
      <c r="J183" s="122"/>
      <c r="K183" s="122">
        <v>0.8</v>
      </c>
      <c r="L183" s="69"/>
      <c r="M183" s="69"/>
      <c r="N183" s="69"/>
      <c r="O183" s="69"/>
      <c r="P183" s="69"/>
      <c r="Q183" s="69"/>
      <c r="R183" s="69"/>
      <c r="S183" s="69"/>
      <c r="T183" s="69"/>
      <c r="U183" s="71"/>
      <c r="V183" s="69"/>
      <c r="W183" s="69"/>
      <c r="X183" s="69"/>
      <c r="Y183" s="69"/>
      <c r="Z183" s="69"/>
      <c r="AA183" s="71"/>
      <c r="AB183" s="71"/>
      <c r="AC183" s="71"/>
      <c r="AD183" s="71"/>
      <c r="AE183" s="69"/>
      <c r="AF183" s="69"/>
      <c r="AG183" s="69"/>
      <c r="AH183" s="69"/>
      <c r="AI183" s="69"/>
      <c r="AJ183" s="69"/>
      <c r="AK183" s="69"/>
      <c r="AL183" s="72"/>
      <c r="AM183" s="73"/>
      <c r="AN183" s="73"/>
      <c r="AO183" s="69"/>
      <c r="AP183" s="69"/>
      <c r="AQ183" s="69"/>
      <c r="AR183" s="69"/>
      <c r="AS183" s="69"/>
      <c r="AT183" s="69"/>
      <c r="AU183" s="69"/>
      <c r="AV183" s="69"/>
      <c r="AW183" s="69"/>
      <c r="AX183" s="69"/>
      <c r="AY183" s="69"/>
      <c r="AZ183" s="69"/>
      <c r="BA183" s="69"/>
      <c r="BB183" s="69"/>
      <c r="BC183" s="69"/>
      <c r="BD183" s="69"/>
      <c r="BE183" s="69"/>
      <c r="BF183" s="69"/>
      <c r="BG183" s="69"/>
      <c r="BH183" s="69"/>
      <c r="BI183" s="69"/>
      <c r="BJ183" s="69"/>
      <c r="BK183" s="69"/>
      <c r="BL183" s="69"/>
      <c r="BM183" s="69"/>
      <c r="BN183" s="69"/>
      <c r="BO183" s="69"/>
      <c r="BP183" s="69"/>
      <c r="BQ183" s="69"/>
      <c r="BR183" s="69"/>
      <c r="BS183" s="69"/>
      <c r="BT183" s="69"/>
      <c r="BU183" s="69"/>
      <c r="BV183" s="69"/>
    </row>
    <row r="184" spans="1:74" ht="15" hidden="1" customHeight="1">
      <c r="A184" s="69"/>
      <c r="B184" s="69"/>
      <c r="C184" s="70"/>
      <c r="D184" s="70"/>
      <c r="E184" s="70"/>
      <c r="F184" s="70"/>
      <c r="G184" s="70"/>
      <c r="H184" s="69"/>
      <c r="I184" s="69"/>
      <c r="J184" s="69"/>
      <c r="K184" s="69"/>
      <c r="L184" s="69"/>
      <c r="M184" s="69"/>
      <c r="N184" s="69"/>
      <c r="O184" s="69"/>
      <c r="P184" s="69"/>
      <c r="Q184" s="69"/>
      <c r="R184" s="69"/>
      <c r="S184" s="69"/>
      <c r="T184" s="69"/>
      <c r="U184" s="71"/>
      <c r="V184" s="69"/>
      <c r="W184" s="69"/>
      <c r="X184" s="69"/>
      <c r="Y184" s="69"/>
      <c r="Z184" s="69"/>
      <c r="AA184" s="71"/>
      <c r="AB184" s="71"/>
      <c r="AC184" s="71"/>
      <c r="AD184" s="71"/>
      <c r="AE184" s="69"/>
      <c r="AF184" s="69"/>
      <c r="AG184" s="69"/>
      <c r="AH184" s="69"/>
      <c r="AI184" s="69"/>
      <c r="AJ184" s="69"/>
      <c r="AK184" s="69"/>
      <c r="AL184" s="72"/>
      <c r="AM184" s="73"/>
      <c r="AN184" s="73"/>
      <c r="AO184" s="69"/>
      <c r="AP184" s="69"/>
      <c r="AQ184" s="69"/>
      <c r="AR184" s="69"/>
      <c r="AS184" s="69"/>
      <c r="AT184" s="69"/>
      <c r="AU184" s="69"/>
      <c r="AV184" s="69"/>
      <c r="AW184" s="69"/>
      <c r="AX184" s="69"/>
      <c r="AY184" s="69"/>
      <c r="AZ184" s="69"/>
      <c r="BA184" s="69"/>
      <c r="BB184" s="69"/>
      <c r="BC184" s="69"/>
      <c r="BD184" s="69"/>
      <c r="BE184" s="69"/>
      <c r="BF184" s="69"/>
      <c r="BG184" s="69"/>
      <c r="BH184" s="69"/>
      <c r="BI184" s="69"/>
      <c r="BJ184" s="69"/>
      <c r="BK184" s="69"/>
      <c r="BL184" s="69"/>
      <c r="BM184" s="69"/>
      <c r="BN184" s="69"/>
      <c r="BO184" s="69"/>
      <c r="BP184" s="69"/>
      <c r="BQ184" s="69"/>
      <c r="BR184" s="69"/>
      <c r="BS184" s="69"/>
      <c r="BT184" s="69"/>
      <c r="BU184" s="69"/>
      <c r="BV184" s="69"/>
    </row>
    <row r="185" spans="1:74" ht="15" hidden="1" customHeight="1">
      <c r="A185" s="69"/>
      <c r="B185" s="69"/>
      <c r="C185" s="70"/>
      <c r="D185" s="70"/>
      <c r="E185" s="70"/>
      <c r="F185" s="70"/>
      <c r="G185" s="70"/>
      <c r="H185" s="69"/>
      <c r="I185" s="69"/>
      <c r="J185" s="69"/>
      <c r="K185" s="69"/>
      <c r="L185" s="69"/>
      <c r="M185" s="69"/>
      <c r="N185" s="69"/>
      <c r="O185" s="69"/>
      <c r="P185" s="69"/>
      <c r="Q185" s="69"/>
      <c r="R185" s="69"/>
      <c r="S185" s="69"/>
      <c r="T185" s="69"/>
      <c r="U185" s="71"/>
      <c r="V185" s="69"/>
      <c r="W185" s="69"/>
      <c r="X185" s="69"/>
      <c r="Y185" s="69"/>
      <c r="Z185" s="69"/>
      <c r="AA185" s="71"/>
      <c r="AB185" s="71"/>
      <c r="AC185" s="71"/>
      <c r="AD185" s="71"/>
      <c r="AE185" s="69"/>
      <c r="AF185" s="69"/>
      <c r="AG185" s="69"/>
      <c r="AH185" s="69"/>
      <c r="AI185" s="69"/>
      <c r="AJ185" s="69"/>
      <c r="AK185" s="69"/>
      <c r="AL185" s="72"/>
      <c r="AM185" s="73"/>
      <c r="AN185" s="73"/>
      <c r="AO185" s="69"/>
      <c r="AP185" s="69"/>
      <c r="AQ185" s="69"/>
      <c r="AR185" s="69"/>
      <c r="AS185" s="69"/>
      <c r="AT185" s="69"/>
      <c r="AU185" s="69"/>
      <c r="AV185" s="69"/>
      <c r="AW185" s="69"/>
      <c r="AX185" s="69"/>
      <c r="AY185" s="69"/>
      <c r="AZ185" s="69"/>
      <c r="BA185" s="69"/>
      <c r="BB185" s="69"/>
      <c r="BC185" s="69"/>
      <c r="BD185" s="69"/>
      <c r="BE185" s="69"/>
      <c r="BF185" s="69"/>
      <c r="BG185" s="69"/>
      <c r="BH185" s="69"/>
      <c r="BI185" s="69"/>
      <c r="BJ185" s="69"/>
      <c r="BK185" s="69"/>
      <c r="BL185" s="69"/>
      <c r="BM185" s="69"/>
      <c r="BN185" s="69"/>
      <c r="BO185" s="69"/>
      <c r="BP185" s="69"/>
      <c r="BQ185" s="69"/>
      <c r="BR185" s="69"/>
      <c r="BS185" s="69"/>
      <c r="BT185" s="69"/>
      <c r="BU185" s="69"/>
      <c r="BV185" s="69"/>
    </row>
    <row r="186" spans="1:74" ht="15" hidden="1" customHeight="1">
      <c r="A186" s="69"/>
      <c r="B186" s="69"/>
      <c r="C186" s="70"/>
      <c r="D186" s="70"/>
      <c r="E186" s="70"/>
      <c r="F186" s="70"/>
      <c r="G186" s="70"/>
      <c r="H186" s="69"/>
      <c r="I186" s="69"/>
      <c r="J186" s="69"/>
      <c r="K186" s="69"/>
      <c r="L186" s="69"/>
      <c r="M186" s="69"/>
      <c r="N186" s="69"/>
      <c r="O186" s="69"/>
      <c r="P186" s="69"/>
      <c r="Q186" s="69"/>
      <c r="R186" s="69"/>
      <c r="S186" s="69"/>
      <c r="T186" s="69"/>
      <c r="U186" s="71"/>
      <c r="V186" s="69"/>
      <c r="W186" s="69"/>
      <c r="X186" s="69"/>
      <c r="Y186" s="69"/>
      <c r="Z186" s="69"/>
      <c r="AA186" s="71"/>
      <c r="AB186" s="71"/>
      <c r="AC186" s="71"/>
      <c r="AD186" s="71"/>
      <c r="AE186" s="69"/>
      <c r="AF186" s="69"/>
      <c r="AG186" s="69"/>
      <c r="AH186" s="69"/>
      <c r="AI186" s="69"/>
      <c r="AJ186" s="69"/>
      <c r="AK186" s="69"/>
      <c r="AL186" s="72"/>
      <c r="AM186" s="73"/>
      <c r="AN186" s="73"/>
      <c r="AO186" s="69"/>
      <c r="AP186" s="69"/>
      <c r="AQ186" s="69"/>
      <c r="AR186" s="69"/>
      <c r="AS186" s="69"/>
      <c r="AT186" s="69"/>
      <c r="AU186" s="69"/>
      <c r="AV186" s="69"/>
      <c r="AW186" s="69"/>
      <c r="AX186" s="69"/>
      <c r="AY186" s="69"/>
      <c r="AZ186" s="69"/>
      <c r="BA186" s="69"/>
      <c r="BB186" s="69"/>
      <c r="BC186" s="69"/>
      <c r="BD186" s="69"/>
      <c r="BE186" s="69"/>
      <c r="BF186" s="69"/>
      <c r="BG186" s="69"/>
      <c r="BH186" s="69"/>
      <c r="BI186" s="69"/>
      <c r="BJ186" s="69"/>
      <c r="BK186" s="69"/>
      <c r="BL186" s="69"/>
      <c r="BM186" s="69"/>
      <c r="BN186" s="69"/>
      <c r="BO186" s="69"/>
      <c r="BP186" s="69"/>
      <c r="BQ186" s="69"/>
      <c r="BR186" s="69"/>
      <c r="BS186" s="69"/>
      <c r="BT186" s="69"/>
      <c r="BU186" s="69"/>
      <c r="BV186" s="69"/>
    </row>
    <row r="187" spans="1:74" ht="15" hidden="1" customHeight="1">
      <c r="A187" s="69"/>
      <c r="B187" s="69"/>
      <c r="C187" s="70"/>
      <c r="D187" s="70"/>
      <c r="E187" s="70"/>
      <c r="F187" s="70"/>
      <c r="G187" s="70"/>
      <c r="H187" s="69"/>
      <c r="I187" s="69"/>
      <c r="J187" s="69"/>
      <c r="K187" s="69"/>
      <c r="L187" s="69"/>
      <c r="M187" s="69"/>
      <c r="N187" s="69"/>
      <c r="O187" s="69"/>
      <c r="P187" s="69"/>
      <c r="Q187" s="69"/>
      <c r="R187" s="69"/>
      <c r="S187" s="69"/>
      <c r="T187" s="69"/>
      <c r="U187" s="71"/>
      <c r="V187" s="69"/>
      <c r="W187" s="69"/>
      <c r="X187" s="69"/>
      <c r="Y187" s="69"/>
      <c r="Z187" s="69"/>
      <c r="AA187" s="71"/>
      <c r="AB187" s="71"/>
      <c r="AC187" s="71"/>
      <c r="AD187" s="71"/>
      <c r="AE187" s="69"/>
      <c r="AF187" s="69"/>
      <c r="AG187" s="69"/>
      <c r="AH187" s="69"/>
      <c r="AI187" s="69"/>
      <c r="AJ187" s="69"/>
      <c r="AK187" s="69"/>
      <c r="AL187" s="72"/>
      <c r="AM187" s="73"/>
      <c r="AN187" s="73"/>
      <c r="AO187" s="69"/>
      <c r="AP187" s="69"/>
      <c r="AQ187" s="69"/>
      <c r="AR187" s="69"/>
      <c r="AS187" s="69"/>
      <c r="AT187" s="69"/>
      <c r="AU187" s="69"/>
      <c r="AV187" s="69"/>
      <c r="AW187" s="69"/>
      <c r="AX187" s="69"/>
      <c r="AY187" s="69"/>
      <c r="AZ187" s="69"/>
      <c r="BA187" s="69"/>
      <c r="BB187" s="69"/>
      <c r="BC187" s="69"/>
      <c r="BD187" s="69"/>
      <c r="BE187" s="69"/>
      <c r="BF187" s="69"/>
      <c r="BG187" s="69"/>
      <c r="BH187" s="69"/>
      <c r="BI187" s="69"/>
      <c r="BJ187" s="69"/>
      <c r="BK187" s="69"/>
      <c r="BL187" s="69"/>
      <c r="BM187" s="69"/>
      <c r="BN187" s="69"/>
      <c r="BO187" s="69"/>
      <c r="BP187" s="69"/>
      <c r="BQ187" s="69"/>
      <c r="BR187" s="69"/>
      <c r="BS187" s="69"/>
      <c r="BT187" s="69"/>
      <c r="BU187" s="69"/>
      <c r="BV187" s="69"/>
    </row>
    <row r="188" spans="1:74" ht="15" hidden="1" customHeight="1">
      <c r="A188" s="69"/>
      <c r="B188" s="69"/>
      <c r="C188" s="70"/>
      <c r="D188" s="70"/>
      <c r="E188" s="70"/>
      <c r="F188" s="70"/>
      <c r="G188" s="70"/>
      <c r="H188" s="69"/>
      <c r="I188" s="69"/>
      <c r="J188" s="69"/>
      <c r="K188" s="69"/>
      <c r="L188" s="69"/>
      <c r="M188" s="69"/>
      <c r="N188" s="69"/>
      <c r="O188" s="69"/>
      <c r="P188" s="69"/>
      <c r="Q188" s="69"/>
      <c r="R188" s="69"/>
      <c r="S188" s="69"/>
      <c r="T188" s="69"/>
      <c r="U188" s="71"/>
      <c r="V188" s="69"/>
      <c r="W188" s="69"/>
      <c r="X188" s="69"/>
      <c r="Y188" s="69"/>
      <c r="Z188" s="69"/>
      <c r="AA188" s="71"/>
      <c r="AB188" s="71"/>
      <c r="AC188" s="71"/>
      <c r="AD188" s="71"/>
      <c r="AE188" s="69"/>
      <c r="AF188" s="69"/>
      <c r="AG188" s="69"/>
      <c r="AH188" s="69"/>
      <c r="AI188" s="69"/>
      <c r="AJ188" s="69"/>
      <c r="AK188" s="69"/>
      <c r="AL188" s="72"/>
      <c r="AM188" s="73"/>
      <c r="AN188" s="73"/>
      <c r="AO188" s="69"/>
      <c r="AP188" s="69"/>
      <c r="AQ188" s="69"/>
      <c r="AR188" s="69"/>
      <c r="AS188" s="69"/>
      <c r="AT188" s="69"/>
      <c r="AU188" s="69"/>
      <c r="AV188" s="69"/>
      <c r="AW188" s="69"/>
      <c r="AX188" s="69"/>
      <c r="AY188" s="69"/>
      <c r="AZ188" s="69"/>
      <c r="BA188" s="69"/>
      <c r="BB188" s="69"/>
      <c r="BC188" s="69"/>
      <c r="BD188" s="69"/>
      <c r="BE188" s="69"/>
      <c r="BF188" s="69"/>
      <c r="BG188" s="69"/>
      <c r="BH188" s="69"/>
      <c r="BI188" s="69"/>
      <c r="BJ188" s="69"/>
      <c r="BK188" s="69"/>
      <c r="BL188" s="69"/>
      <c r="BM188" s="69"/>
      <c r="BN188" s="69"/>
      <c r="BO188" s="69"/>
      <c r="BP188" s="69"/>
      <c r="BQ188" s="69"/>
      <c r="BR188" s="69"/>
      <c r="BS188" s="69"/>
      <c r="BT188" s="69"/>
      <c r="BU188" s="69"/>
      <c r="BV188" s="69"/>
    </row>
    <row r="189" spans="1:74" ht="15" hidden="1" customHeight="1">
      <c r="A189" s="69"/>
      <c r="B189" s="69"/>
      <c r="C189" s="70"/>
      <c r="D189" s="70"/>
      <c r="E189" s="70"/>
      <c r="F189" s="70"/>
      <c r="G189" s="70"/>
      <c r="H189" s="69"/>
      <c r="I189" s="69"/>
      <c r="J189" s="69"/>
      <c r="K189" s="69"/>
      <c r="L189" s="69"/>
      <c r="M189" s="69"/>
      <c r="N189" s="69"/>
      <c r="O189" s="69"/>
      <c r="P189" s="69"/>
      <c r="Q189" s="69"/>
      <c r="R189" s="69"/>
      <c r="S189" s="69"/>
      <c r="T189" s="69"/>
      <c r="U189" s="71"/>
      <c r="V189" s="69"/>
      <c r="W189" s="69"/>
      <c r="X189" s="69"/>
      <c r="Y189" s="69"/>
      <c r="Z189" s="69"/>
      <c r="AA189" s="71"/>
      <c r="AB189" s="71"/>
      <c r="AC189" s="71"/>
      <c r="AD189" s="71"/>
      <c r="AE189" s="69"/>
      <c r="AF189" s="69"/>
      <c r="AG189" s="69"/>
      <c r="AH189" s="69"/>
      <c r="AI189" s="69"/>
      <c r="AJ189" s="69"/>
      <c r="AK189" s="69"/>
      <c r="AL189" s="72"/>
      <c r="AM189" s="73"/>
      <c r="AN189" s="73"/>
      <c r="AO189" s="69"/>
      <c r="AP189" s="69"/>
      <c r="AQ189" s="69"/>
      <c r="AR189" s="69"/>
      <c r="AS189" s="69"/>
      <c r="AT189" s="69"/>
      <c r="AU189" s="69"/>
      <c r="AV189" s="69"/>
      <c r="AW189" s="69"/>
      <c r="AX189" s="69"/>
      <c r="AY189" s="69"/>
      <c r="AZ189" s="69"/>
      <c r="BA189" s="69"/>
      <c r="BB189" s="69"/>
      <c r="BC189" s="69"/>
      <c r="BD189" s="69"/>
      <c r="BE189" s="69"/>
      <c r="BF189" s="69"/>
      <c r="BG189" s="69"/>
      <c r="BH189" s="69"/>
      <c r="BI189" s="69"/>
      <c r="BJ189" s="69"/>
      <c r="BK189" s="69"/>
      <c r="BL189" s="69"/>
      <c r="BM189" s="69"/>
      <c r="BN189" s="69"/>
      <c r="BO189" s="69"/>
      <c r="BP189" s="69"/>
      <c r="BQ189" s="69"/>
      <c r="BR189" s="69"/>
      <c r="BS189" s="69"/>
      <c r="BT189" s="69"/>
      <c r="BU189" s="69"/>
      <c r="BV189" s="69"/>
    </row>
    <row r="190" spans="1:74" ht="15" hidden="1" customHeight="1">
      <c r="A190" s="69"/>
      <c r="B190" s="69"/>
      <c r="C190" s="70"/>
      <c r="D190" s="70"/>
      <c r="E190" s="70"/>
      <c r="F190" s="70"/>
      <c r="G190" s="70"/>
      <c r="H190" s="69"/>
      <c r="I190" s="69"/>
      <c r="J190" s="69"/>
      <c r="K190" s="69"/>
      <c r="L190" s="69"/>
      <c r="M190" s="69"/>
      <c r="N190" s="69"/>
      <c r="O190" s="69"/>
      <c r="P190" s="69"/>
      <c r="Q190" s="69"/>
      <c r="R190" s="69"/>
      <c r="S190" s="69"/>
      <c r="T190" s="69"/>
      <c r="U190" s="71"/>
      <c r="V190" s="69"/>
      <c r="W190" s="69"/>
      <c r="X190" s="69"/>
      <c r="Y190" s="69"/>
      <c r="Z190" s="69"/>
      <c r="AA190" s="71"/>
      <c r="AB190" s="71"/>
      <c r="AC190" s="71"/>
      <c r="AD190" s="71"/>
      <c r="AE190" s="69"/>
      <c r="AF190" s="69"/>
      <c r="AG190" s="69"/>
      <c r="AH190" s="69"/>
      <c r="AI190" s="69"/>
      <c r="AJ190" s="69"/>
      <c r="AK190" s="69"/>
      <c r="AL190" s="72"/>
      <c r="AM190" s="73"/>
      <c r="AN190" s="73"/>
      <c r="AO190" s="69"/>
      <c r="AP190" s="69"/>
      <c r="AQ190" s="69"/>
      <c r="AR190" s="69"/>
      <c r="AS190" s="69"/>
      <c r="AT190" s="69"/>
      <c r="AU190" s="69"/>
      <c r="AV190" s="69"/>
      <c r="AW190" s="69"/>
      <c r="AX190" s="69"/>
      <c r="AY190" s="69"/>
      <c r="AZ190" s="69"/>
      <c r="BA190" s="69"/>
      <c r="BB190" s="69"/>
      <c r="BC190" s="69"/>
      <c r="BD190" s="69"/>
      <c r="BE190" s="69"/>
      <c r="BF190" s="69"/>
      <c r="BG190" s="69"/>
      <c r="BH190" s="69"/>
      <c r="BI190" s="69"/>
      <c r="BJ190" s="69"/>
      <c r="BK190" s="69"/>
      <c r="BL190" s="69"/>
      <c r="BM190" s="69"/>
      <c r="BN190" s="69"/>
      <c r="BO190" s="69"/>
      <c r="BP190" s="69"/>
      <c r="BQ190" s="69"/>
      <c r="BR190" s="69"/>
      <c r="BS190" s="69"/>
      <c r="BT190" s="69"/>
      <c r="BU190" s="69"/>
      <c r="BV190" s="69"/>
    </row>
    <row r="191" spans="1:74" ht="15" hidden="1" customHeight="1">
      <c r="A191" s="69"/>
      <c r="B191" s="69"/>
      <c r="C191" s="70"/>
      <c r="D191" s="70"/>
      <c r="E191" s="70"/>
      <c r="F191" s="70"/>
      <c r="G191" s="70"/>
      <c r="H191" s="69"/>
      <c r="I191" s="69"/>
      <c r="J191" s="69"/>
      <c r="K191" s="69"/>
      <c r="L191" s="69"/>
      <c r="M191" s="69"/>
      <c r="N191" s="69"/>
      <c r="O191" s="69"/>
      <c r="P191" s="69"/>
      <c r="Q191" s="69"/>
      <c r="R191" s="69"/>
      <c r="S191" s="69"/>
      <c r="T191" s="69"/>
      <c r="U191" s="71"/>
      <c r="V191" s="69"/>
      <c r="W191" s="69"/>
      <c r="X191" s="69"/>
      <c r="Y191" s="69"/>
      <c r="Z191" s="69"/>
      <c r="AA191" s="71"/>
      <c r="AB191" s="71"/>
      <c r="AC191" s="71"/>
      <c r="AD191" s="71"/>
      <c r="AE191" s="69"/>
      <c r="AF191" s="69"/>
      <c r="AG191" s="69"/>
      <c r="AH191" s="69"/>
      <c r="AI191" s="69"/>
      <c r="AJ191" s="69"/>
      <c r="AK191" s="69"/>
      <c r="AL191" s="72"/>
      <c r="AM191" s="73"/>
      <c r="AN191" s="73"/>
      <c r="AO191" s="69"/>
      <c r="AP191" s="69"/>
      <c r="AQ191" s="69"/>
      <c r="AR191" s="69"/>
      <c r="AS191" s="69"/>
      <c r="AT191" s="69"/>
      <c r="AU191" s="69"/>
      <c r="AV191" s="69"/>
      <c r="AW191" s="69"/>
      <c r="AX191" s="69"/>
      <c r="AY191" s="69"/>
      <c r="AZ191" s="69"/>
      <c r="BA191" s="69"/>
      <c r="BB191" s="69"/>
      <c r="BC191" s="69"/>
      <c r="BD191" s="69"/>
      <c r="BE191" s="69"/>
      <c r="BF191" s="69"/>
      <c r="BG191" s="69"/>
      <c r="BH191" s="69"/>
      <c r="BI191" s="69"/>
      <c r="BJ191" s="69"/>
      <c r="BK191" s="69"/>
      <c r="BL191" s="69"/>
      <c r="BM191" s="69"/>
      <c r="BN191" s="69"/>
      <c r="BO191" s="69"/>
      <c r="BP191" s="69"/>
      <c r="BQ191" s="69"/>
      <c r="BR191" s="69"/>
      <c r="BS191" s="69"/>
      <c r="BT191" s="69"/>
      <c r="BU191" s="69"/>
      <c r="BV191" s="69"/>
    </row>
    <row r="192" spans="1:74" ht="15" hidden="1" customHeight="1">
      <c r="A192" s="69"/>
      <c r="B192" s="69"/>
      <c r="C192" s="70"/>
      <c r="D192" s="70"/>
      <c r="E192" s="70"/>
      <c r="F192" s="70"/>
      <c r="G192" s="70"/>
      <c r="H192" s="69"/>
      <c r="I192" s="69"/>
      <c r="J192" s="69"/>
      <c r="K192" s="69"/>
      <c r="L192" s="69"/>
      <c r="M192" s="69"/>
      <c r="N192" s="69"/>
      <c r="O192" s="69"/>
      <c r="P192" s="69"/>
      <c r="Q192" s="69"/>
      <c r="R192" s="69"/>
      <c r="S192" s="69"/>
      <c r="T192" s="69"/>
      <c r="U192" s="71"/>
      <c r="V192" s="69"/>
      <c r="W192" s="69"/>
      <c r="X192" s="69"/>
      <c r="Y192" s="69"/>
      <c r="Z192" s="69"/>
      <c r="AA192" s="71"/>
      <c r="AB192" s="71"/>
      <c r="AC192" s="71"/>
      <c r="AD192" s="71"/>
      <c r="AE192" s="69"/>
      <c r="AF192" s="69"/>
      <c r="AG192" s="69"/>
      <c r="AH192" s="69"/>
      <c r="AI192" s="69"/>
      <c r="AJ192" s="69"/>
      <c r="AK192" s="69"/>
      <c r="AL192" s="72"/>
      <c r="AM192" s="73"/>
      <c r="AN192" s="73"/>
      <c r="AO192" s="69"/>
      <c r="AP192" s="69"/>
      <c r="AQ192" s="69"/>
      <c r="AR192" s="69"/>
      <c r="AS192" s="69"/>
      <c r="AT192" s="69"/>
      <c r="AU192" s="69"/>
      <c r="AV192" s="69"/>
      <c r="AW192" s="69"/>
      <c r="AX192" s="69"/>
      <c r="AY192" s="69"/>
      <c r="AZ192" s="69"/>
      <c r="BA192" s="69"/>
      <c r="BB192" s="69"/>
      <c r="BC192" s="69"/>
      <c r="BD192" s="69"/>
      <c r="BE192" s="69"/>
      <c r="BF192" s="69"/>
      <c r="BG192" s="69"/>
      <c r="BH192" s="69"/>
      <c r="BI192" s="69"/>
      <c r="BJ192" s="69"/>
      <c r="BK192" s="69"/>
      <c r="BL192" s="69"/>
      <c r="BM192" s="69"/>
      <c r="BN192" s="69"/>
      <c r="BO192" s="69"/>
      <c r="BP192" s="69"/>
      <c r="BQ192" s="69"/>
      <c r="BR192" s="69"/>
      <c r="BS192" s="69"/>
      <c r="BT192" s="69"/>
      <c r="BU192" s="69"/>
      <c r="BV192" s="69"/>
    </row>
    <row r="193" spans="1:74" ht="15" hidden="1" customHeight="1">
      <c r="A193" s="69"/>
      <c r="B193" s="69"/>
      <c r="C193" s="70"/>
      <c r="D193" s="70"/>
      <c r="E193" s="70"/>
      <c r="F193" s="70"/>
      <c r="G193" s="70"/>
      <c r="H193" s="69"/>
      <c r="I193" s="69"/>
      <c r="J193" s="69"/>
      <c r="K193" s="69"/>
      <c r="L193" s="69"/>
      <c r="M193" s="69"/>
      <c r="N193" s="69"/>
      <c r="O193" s="69"/>
      <c r="P193" s="69"/>
      <c r="Q193" s="69"/>
      <c r="R193" s="69"/>
      <c r="S193" s="69"/>
      <c r="T193" s="69"/>
      <c r="U193" s="71"/>
      <c r="V193" s="69"/>
      <c r="W193" s="69"/>
      <c r="X193" s="69"/>
      <c r="Y193" s="69"/>
      <c r="Z193" s="69"/>
      <c r="AA193" s="71"/>
      <c r="AB193" s="71"/>
      <c r="AC193" s="71"/>
      <c r="AD193" s="71"/>
      <c r="AE193" s="69"/>
      <c r="AF193" s="69"/>
      <c r="AG193" s="69"/>
      <c r="AH193" s="69"/>
      <c r="AI193" s="69"/>
      <c r="AJ193" s="69"/>
      <c r="AK193" s="69"/>
      <c r="AL193" s="72"/>
      <c r="AM193" s="73"/>
      <c r="AN193" s="73"/>
      <c r="AO193" s="69"/>
      <c r="AP193" s="69"/>
      <c r="AQ193" s="69"/>
      <c r="AR193" s="69"/>
      <c r="AS193" s="69"/>
      <c r="AT193" s="69"/>
      <c r="AU193" s="69"/>
      <c r="AV193" s="69"/>
      <c r="AW193" s="69"/>
      <c r="AX193" s="69"/>
      <c r="AY193" s="69"/>
      <c r="AZ193" s="69"/>
      <c r="BA193" s="69"/>
      <c r="BB193" s="69"/>
      <c r="BC193" s="69"/>
      <c r="BD193" s="69"/>
      <c r="BE193" s="69"/>
      <c r="BF193" s="69"/>
      <c r="BG193" s="69"/>
      <c r="BH193" s="69"/>
      <c r="BI193" s="69"/>
      <c r="BJ193" s="69"/>
      <c r="BK193" s="69"/>
      <c r="BL193" s="69"/>
      <c r="BM193" s="69"/>
      <c r="BN193" s="69"/>
      <c r="BO193" s="69"/>
      <c r="BP193" s="69"/>
      <c r="BQ193" s="69"/>
      <c r="BR193" s="69"/>
      <c r="BS193" s="69"/>
      <c r="BT193" s="69"/>
      <c r="BU193" s="69"/>
      <c r="BV193" s="69"/>
    </row>
    <row r="194" spans="1:74" ht="15" hidden="1" customHeight="1">
      <c r="A194" s="69"/>
      <c r="B194" s="69"/>
      <c r="C194" s="70"/>
      <c r="D194" s="70"/>
      <c r="E194" s="70"/>
      <c r="F194" s="70"/>
      <c r="G194" s="70"/>
      <c r="H194" s="69"/>
      <c r="I194" s="69"/>
      <c r="J194" s="69"/>
      <c r="K194" s="69"/>
      <c r="L194" s="69"/>
      <c r="M194" s="69"/>
      <c r="N194" s="69"/>
      <c r="O194" s="69"/>
      <c r="P194" s="69"/>
      <c r="Q194" s="69"/>
      <c r="R194" s="69"/>
      <c r="S194" s="69"/>
      <c r="T194" s="69"/>
      <c r="U194" s="71"/>
      <c r="V194" s="69"/>
      <c r="W194" s="69"/>
      <c r="X194" s="69"/>
      <c r="Y194" s="69"/>
      <c r="Z194" s="69"/>
      <c r="AA194" s="71"/>
      <c r="AB194" s="71"/>
      <c r="AC194" s="71"/>
      <c r="AD194" s="71"/>
      <c r="AE194" s="69"/>
      <c r="AF194" s="69"/>
      <c r="AG194" s="69"/>
      <c r="AH194" s="69"/>
      <c r="AI194" s="69"/>
      <c r="AJ194" s="69"/>
      <c r="AK194" s="69"/>
      <c r="AL194" s="72"/>
      <c r="AM194" s="73"/>
      <c r="AN194" s="73"/>
      <c r="AO194" s="69"/>
      <c r="AP194" s="69"/>
      <c r="AQ194" s="69"/>
      <c r="AR194" s="69"/>
      <c r="AS194" s="69"/>
      <c r="AT194" s="69"/>
      <c r="AU194" s="69"/>
      <c r="AV194" s="69"/>
      <c r="AW194" s="69"/>
      <c r="AX194" s="69"/>
      <c r="AY194" s="69"/>
      <c r="AZ194" s="69"/>
      <c r="BA194" s="69"/>
      <c r="BB194" s="69"/>
      <c r="BC194" s="69"/>
      <c r="BD194" s="69"/>
      <c r="BE194" s="69"/>
      <c r="BF194" s="69"/>
      <c r="BG194" s="69"/>
      <c r="BH194" s="69"/>
      <c r="BI194" s="69"/>
      <c r="BJ194" s="69"/>
      <c r="BK194" s="69"/>
      <c r="BL194" s="69"/>
      <c r="BM194" s="69"/>
      <c r="BN194" s="69"/>
      <c r="BO194" s="69"/>
      <c r="BP194" s="69"/>
      <c r="BQ194" s="69"/>
      <c r="BR194" s="69"/>
      <c r="BS194" s="69"/>
      <c r="BT194" s="69"/>
      <c r="BU194" s="69"/>
      <c r="BV194" s="69"/>
    </row>
    <row r="195" spans="1:74" ht="15" hidden="1" customHeight="1">
      <c r="A195" s="69"/>
      <c r="B195" s="69"/>
      <c r="C195" s="70"/>
      <c r="D195" s="70"/>
      <c r="E195" s="70"/>
      <c r="F195" s="70"/>
      <c r="G195" s="70"/>
      <c r="H195" s="69"/>
      <c r="I195" s="69"/>
      <c r="J195" s="69"/>
      <c r="K195" s="69"/>
      <c r="L195" s="69"/>
      <c r="M195" s="69"/>
      <c r="N195" s="69"/>
      <c r="O195" s="69"/>
      <c r="P195" s="69"/>
      <c r="Q195" s="69"/>
      <c r="R195" s="69"/>
      <c r="S195" s="69"/>
      <c r="T195" s="69"/>
      <c r="U195" s="71"/>
      <c r="V195" s="69"/>
      <c r="W195" s="69"/>
      <c r="X195" s="69"/>
      <c r="Y195" s="69"/>
      <c r="Z195" s="69"/>
      <c r="AA195" s="71"/>
      <c r="AB195" s="71"/>
      <c r="AC195" s="71"/>
      <c r="AD195" s="71"/>
      <c r="AE195" s="69"/>
      <c r="AF195" s="69"/>
      <c r="AG195" s="69"/>
      <c r="AH195" s="69"/>
      <c r="AI195" s="69"/>
      <c r="AJ195" s="69"/>
      <c r="AK195" s="69"/>
      <c r="AL195" s="72"/>
      <c r="AM195" s="73"/>
      <c r="AN195" s="73"/>
      <c r="AO195" s="69"/>
      <c r="AP195" s="69"/>
      <c r="AQ195" s="69"/>
      <c r="AR195" s="69"/>
      <c r="AS195" s="69"/>
      <c r="AT195" s="69"/>
      <c r="AU195" s="69"/>
      <c r="AV195" s="69"/>
      <c r="AW195" s="69"/>
      <c r="AX195" s="69"/>
      <c r="AY195" s="69"/>
      <c r="AZ195" s="69"/>
      <c r="BA195" s="69"/>
      <c r="BB195" s="69"/>
      <c r="BC195" s="69"/>
      <c r="BD195" s="69"/>
      <c r="BE195" s="69"/>
      <c r="BF195" s="69"/>
      <c r="BG195" s="69"/>
      <c r="BH195" s="69"/>
      <c r="BI195" s="69"/>
      <c r="BJ195" s="69"/>
      <c r="BK195" s="69"/>
      <c r="BL195" s="69"/>
      <c r="BM195" s="69"/>
      <c r="BN195" s="69"/>
      <c r="BO195" s="69"/>
      <c r="BP195" s="69"/>
      <c r="BQ195" s="69"/>
      <c r="BR195" s="69"/>
      <c r="BS195" s="69"/>
      <c r="BT195" s="69"/>
      <c r="BU195" s="69"/>
      <c r="BV195" s="69"/>
    </row>
    <row r="196" spans="1:74" ht="12" hidden="1" customHeight="1">
      <c r="A196" s="69"/>
      <c r="B196" s="69"/>
      <c r="C196" s="70"/>
      <c r="D196" s="70"/>
      <c r="E196" s="70"/>
      <c r="F196" s="70"/>
      <c r="G196" s="70"/>
      <c r="H196" s="69"/>
      <c r="I196" s="69"/>
      <c r="J196" s="69"/>
      <c r="K196" s="69"/>
      <c r="L196" s="69"/>
      <c r="M196" s="69"/>
      <c r="N196" s="69"/>
      <c r="O196" s="69"/>
      <c r="P196" s="69"/>
      <c r="Q196" s="69"/>
      <c r="R196" s="69"/>
      <c r="S196" s="69"/>
      <c r="T196" s="69"/>
      <c r="U196" s="71"/>
      <c r="V196" s="69"/>
      <c r="W196" s="69"/>
      <c r="X196" s="69"/>
      <c r="Y196" s="69"/>
      <c r="Z196" s="69"/>
      <c r="AA196" s="71"/>
      <c r="AB196" s="71"/>
      <c r="AC196" s="71"/>
      <c r="AD196" s="71"/>
      <c r="AE196" s="69"/>
      <c r="AF196" s="69"/>
      <c r="AG196" s="69"/>
      <c r="AH196" s="69"/>
      <c r="AI196" s="69"/>
      <c r="AJ196" s="69"/>
      <c r="AK196" s="69"/>
      <c r="AL196" s="72"/>
      <c r="AM196" s="73"/>
      <c r="AN196" s="73"/>
      <c r="AO196" s="69"/>
      <c r="AP196" s="69"/>
      <c r="AQ196" s="69"/>
      <c r="AR196" s="69"/>
      <c r="AS196" s="69"/>
      <c r="AT196" s="69"/>
      <c r="AU196" s="69"/>
      <c r="AV196" s="69"/>
      <c r="AW196" s="69"/>
      <c r="AX196" s="69"/>
      <c r="AY196" s="69"/>
      <c r="AZ196" s="69"/>
      <c r="BA196" s="69"/>
      <c r="BB196" s="69"/>
      <c r="BC196" s="69"/>
      <c r="BD196" s="69"/>
      <c r="BE196" s="69"/>
      <c r="BF196" s="69"/>
      <c r="BG196" s="69"/>
      <c r="BH196" s="69"/>
      <c r="BI196" s="69"/>
      <c r="BJ196" s="69"/>
      <c r="BK196" s="69"/>
      <c r="BL196" s="69"/>
      <c r="BM196" s="69"/>
      <c r="BN196" s="69"/>
      <c r="BO196" s="69"/>
      <c r="BP196" s="69"/>
      <c r="BQ196" s="69"/>
      <c r="BR196" s="69"/>
      <c r="BS196" s="69"/>
      <c r="BT196" s="69"/>
      <c r="BU196" s="69"/>
      <c r="BV196" s="69"/>
    </row>
    <row r="197" spans="1:74" ht="15" hidden="1" customHeight="1">
      <c r="A197" s="69"/>
      <c r="B197" s="69"/>
      <c r="C197" s="79" t="s">
        <v>245</v>
      </c>
      <c r="D197" s="79" t="s">
        <v>246</v>
      </c>
      <c r="E197" s="79" t="s">
        <v>247</v>
      </c>
      <c r="F197" s="70"/>
      <c r="G197" s="69"/>
      <c r="H197" s="69"/>
      <c r="I197" s="69"/>
      <c r="J197" s="69"/>
      <c r="K197" s="69"/>
      <c r="L197" s="69"/>
      <c r="M197" s="69"/>
      <c r="N197" s="69"/>
      <c r="O197" s="69"/>
      <c r="P197" s="69"/>
      <c r="Q197" s="69"/>
      <c r="R197" s="69"/>
      <c r="S197" s="69"/>
      <c r="T197" s="69"/>
      <c r="U197" s="71"/>
      <c r="V197" s="69"/>
      <c r="W197" s="69"/>
      <c r="X197" s="69"/>
      <c r="Y197" s="69"/>
      <c r="Z197" s="69"/>
      <c r="AA197" s="71"/>
      <c r="AB197" s="71"/>
      <c r="AC197" s="71"/>
      <c r="AD197" s="71"/>
      <c r="AE197" s="69"/>
      <c r="AF197" s="69"/>
      <c r="AG197" s="69"/>
      <c r="AH197" s="69"/>
      <c r="AI197" s="69"/>
      <c r="AJ197" s="69"/>
      <c r="AK197" s="72"/>
      <c r="AL197" s="73"/>
      <c r="AM197" s="73"/>
      <c r="AN197" s="69"/>
      <c r="AO197" s="69"/>
      <c r="AP197" s="69"/>
      <c r="AQ197" s="69"/>
      <c r="AR197" s="69"/>
      <c r="AS197" s="69"/>
      <c r="AT197" s="69"/>
      <c r="AU197" s="69"/>
      <c r="AV197" s="69"/>
      <c r="AW197" s="69"/>
      <c r="AX197" s="69"/>
      <c r="AY197" s="69"/>
      <c r="AZ197" s="69"/>
      <c r="BA197" s="69"/>
      <c r="BB197" s="69"/>
      <c r="BC197" s="69"/>
      <c r="BD197" s="69"/>
      <c r="BE197" s="69"/>
      <c r="BF197" s="69"/>
      <c r="BG197" s="69"/>
      <c r="BH197" s="69"/>
      <c r="BI197" s="69"/>
      <c r="BJ197" s="69"/>
      <c r="BK197" s="69"/>
      <c r="BL197" s="69"/>
      <c r="BM197" s="69"/>
      <c r="BN197" s="69"/>
      <c r="BO197" s="69"/>
      <c r="BP197" s="69"/>
      <c r="BQ197" s="69"/>
      <c r="BR197" s="69"/>
      <c r="BS197" s="69"/>
      <c r="BT197" s="69"/>
      <c r="BU197" s="69"/>
      <c r="BV197" s="69"/>
    </row>
    <row r="198" spans="1:74" ht="15" hidden="1" customHeight="1">
      <c r="A198" s="69"/>
      <c r="B198" s="123"/>
      <c r="C198" s="78" t="s">
        <v>248</v>
      </c>
      <c r="D198" s="78" t="s">
        <v>249</v>
      </c>
      <c r="E198" s="78" t="s">
        <v>250</v>
      </c>
      <c r="F198" s="70"/>
      <c r="G198" s="69"/>
      <c r="H198" s="69"/>
      <c r="I198" s="69"/>
      <c r="J198" s="69"/>
      <c r="K198" s="69"/>
      <c r="L198" s="69"/>
      <c r="M198" s="69"/>
      <c r="N198" s="69"/>
      <c r="O198" s="69"/>
      <c r="P198" s="69"/>
      <c r="Q198" s="69"/>
      <c r="R198" s="69"/>
      <c r="S198" s="69"/>
      <c r="T198" s="69"/>
      <c r="U198" s="71"/>
      <c r="V198" s="69"/>
      <c r="W198" s="69"/>
      <c r="X198" s="69"/>
      <c r="Y198" s="69"/>
      <c r="Z198" s="69"/>
      <c r="AA198" s="71"/>
      <c r="AB198" s="71"/>
      <c r="AC198" s="71"/>
      <c r="AD198" s="71"/>
      <c r="AE198" s="69"/>
      <c r="AF198" s="69"/>
      <c r="AG198" s="69"/>
      <c r="AH198" s="69"/>
      <c r="AI198" s="69"/>
      <c r="AJ198" s="69"/>
      <c r="AK198" s="72"/>
      <c r="AL198" s="73"/>
      <c r="AM198" s="73"/>
      <c r="AN198" s="69"/>
      <c r="AO198" s="69"/>
      <c r="AP198" s="69"/>
      <c r="AQ198" s="69"/>
      <c r="AR198" s="69"/>
      <c r="AS198" s="69"/>
      <c r="AT198" s="69"/>
      <c r="AU198" s="69"/>
      <c r="AV198" s="69"/>
      <c r="AW198" s="69"/>
      <c r="AX198" s="69"/>
      <c r="AY198" s="69"/>
      <c r="AZ198" s="69"/>
      <c r="BA198" s="69"/>
      <c r="BB198" s="69"/>
      <c r="BC198" s="69"/>
      <c r="BD198" s="69"/>
      <c r="BE198" s="69"/>
      <c r="BF198" s="69"/>
      <c r="BG198" s="69"/>
      <c r="BH198" s="69"/>
      <c r="BI198" s="69"/>
      <c r="BJ198" s="69"/>
      <c r="BK198" s="69"/>
      <c r="BL198" s="69"/>
      <c r="BM198" s="69"/>
      <c r="BN198" s="69"/>
      <c r="BO198" s="69"/>
      <c r="BP198" s="69"/>
      <c r="BQ198" s="69"/>
      <c r="BR198" s="69"/>
      <c r="BS198" s="69"/>
      <c r="BT198" s="69"/>
      <c r="BU198" s="69"/>
      <c r="BV198" s="69"/>
    </row>
    <row r="199" spans="1:74" ht="15" hidden="1" customHeight="1">
      <c r="A199" s="69"/>
      <c r="B199" s="83" t="s">
        <v>144</v>
      </c>
      <c r="C199" s="119" t="e">
        <f>AVERAGEIFS('Summary KPI'!$AF:$AF,'Summary KPI'!$AT:$AT,D_KPI!C197)</f>
        <v>#DIV/0!</v>
      </c>
      <c r="D199" s="119" t="e">
        <f>AVERAGEIFS('Summary KPI'!$AF:$AF,'Summary KPI'!$AT:$AT,D_KPI!D197)</f>
        <v>#DIV/0!</v>
      </c>
      <c r="E199" s="119" t="e">
        <f>AVERAGEIFS('Summary KPI'!$AF:$AF,'Summary KPI'!$AT:$AT,D_KPI!E197)</f>
        <v>#DIV/0!</v>
      </c>
      <c r="F199" s="70"/>
      <c r="G199" s="69"/>
      <c r="H199" s="69"/>
      <c r="I199" s="69"/>
      <c r="J199" s="69"/>
      <c r="K199" s="69"/>
      <c r="L199" s="69"/>
      <c r="M199" s="69"/>
      <c r="N199" s="69"/>
      <c r="O199" s="69"/>
      <c r="P199" s="69"/>
      <c r="Q199" s="69"/>
      <c r="R199" s="69"/>
      <c r="S199" s="69"/>
      <c r="T199" s="69"/>
      <c r="U199" s="71"/>
      <c r="V199" s="69"/>
      <c r="W199" s="69"/>
      <c r="X199" s="69"/>
      <c r="Y199" s="69"/>
      <c r="Z199" s="69"/>
      <c r="AA199" s="71"/>
      <c r="AB199" s="71"/>
      <c r="AC199" s="71"/>
      <c r="AD199" s="71"/>
      <c r="AE199" s="69"/>
      <c r="AF199" s="69"/>
      <c r="AG199" s="69"/>
      <c r="AH199" s="69"/>
      <c r="AI199" s="69"/>
      <c r="AJ199" s="69"/>
      <c r="AK199" s="72"/>
      <c r="AL199" s="73"/>
      <c r="AM199" s="73"/>
      <c r="AN199" s="69"/>
      <c r="AO199" s="69"/>
      <c r="AP199" s="69"/>
      <c r="AQ199" s="69"/>
      <c r="AR199" s="69"/>
      <c r="AS199" s="69"/>
      <c r="AT199" s="69"/>
      <c r="AU199" s="69"/>
      <c r="AV199" s="69"/>
      <c r="AW199" s="69"/>
      <c r="AX199" s="69"/>
      <c r="AY199" s="69"/>
      <c r="AZ199" s="69"/>
      <c r="BA199" s="69"/>
      <c r="BB199" s="69"/>
      <c r="BC199" s="69"/>
      <c r="BD199" s="69"/>
      <c r="BE199" s="69"/>
      <c r="BF199" s="69"/>
      <c r="BG199" s="69"/>
      <c r="BH199" s="69"/>
      <c r="BI199" s="69"/>
      <c r="BJ199" s="69"/>
      <c r="BK199" s="69"/>
      <c r="BL199" s="69"/>
      <c r="BM199" s="69"/>
      <c r="BN199" s="69"/>
      <c r="BO199" s="69"/>
      <c r="BP199" s="69"/>
      <c r="BQ199" s="69"/>
      <c r="BR199" s="69"/>
      <c r="BS199" s="69"/>
      <c r="BT199" s="69"/>
      <c r="BU199" s="69"/>
      <c r="BV199" s="69"/>
    </row>
    <row r="200" spans="1:74" ht="15" hidden="1" customHeight="1">
      <c r="A200" s="69"/>
      <c r="B200" s="83" t="s">
        <v>145</v>
      </c>
      <c r="C200" s="119" t="e">
        <f>AVERAGEIFS('Summary KPI'!$AG:$AG,'Summary KPI'!$AT:$AT,D_KPI!C197)</f>
        <v>#DIV/0!</v>
      </c>
      <c r="D200" s="119" t="e">
        <f>AVERAGEIFS('Summary KPI'!$AG:$AG,'Summary KPI'!$AT:$AT,D_KPI!D197)</f>
        <v>#DIV/0!</v>
      </c>
      <c r="E200" s="119" t="e">
        <f>AVERAGEIFS('Summary KPI'!$AG:$AG,'Summary KPI'!$AT:$AT,D_KPI!E197)</f>
        <v>#DIV/0!</v>
      </c>
      <c r="F200" s="70"/>
      <c r="G200" s="69"/>
      <c r="H200" s="69"/>
      <c r="I200" s="69"/>
      <c r="J200" s="69"/>
      <c r="K200" s="69"/>
      <c r="L200" s="69"/>
      <c r="M200" s="69"/>
      <c r="N200" s="69"/>
      <c r="O200" s="69"/>
      <c r="P200" s="69"/>
      <c r="Q200" s="69"/>
      <c r="R200" s="69"/>
      <c r="S200" s="69"/>
      <c r="T200" s="69"/>
      <c r="U200" s="71"/>
      <c r="V200" s="69"/>
      <c r="W200" s="69"/>
      <c r="X200" s="69"/>
      <c r="Y200" s="69"/>
      <c r="Z200" s="69"/>
      <c r="AA200" s="71"/>
      <c r="AB200" s="71"/>
      <c r="AC200" s="71"/>
      <c r="AD200" s="71"/>
      <c r="AE200" s="69"/>
      <c r="AF200" s="69"/>
      <c r="AG200" s="69"/>
      <c r="AH200" s="69"/>
      <c r="AI200" s="69"/>
      <c r="AJ200" s="69"/>
      <c r="AK200" s="72"/>
      <c r="AL200" s="73"/>
      <c r="AM200" s="73"/>
      <c r="AN200" s="69"/>
      <c r="AO200" s="69"/>
      <c r="AP200" s="69"/>
      <c r="AQ200" s="69"/>
      <c r="AR200" s="69"/>
      <c r="AS200" s="69"/>
      <c r="AT200" s="69"/>
      <c r="AU200" s="69"/>
      <c r="AV200" s="69"/>
      <c r="AW200" s="69"/>
      <c r="AX200" s="69"/>
      <c r="AY200" s="69"/>
      <c r="AZ200" s="69"/>
      <c r="BA200" s="69"/>
      <c r="BB200" s="69"/>
      <c r="BC200" s="69"/>
      <c r="BD200" s="69"/>
      <c r="BE200" s="69"/>
      <c r="BF200" s="69"/>
      <c r="BG200" s="69"/>
      <c r="BH200" s="69"/>
      <c r="BI200" s="69"/>
      <c r="BJ200" s="69"/>
      <c r="BK200" s="69"/>
      <c r="BL200" s="69"/>
      <c r="BM200" s="69"/>
      <c r="BN200" s="69"/>
      <c r="BO200" s="69"/>
      <c r="BP200" s="69"/>
      <c r="BQ200" s="69"/>
      <c r="BR200" s="69"/>
      <c r="BS200" s="69"/>
      <c r="BT200" s="69"/>
      <c r="BU200" s="69"/>
      <c r="BV200" s="69"/>
    </row>
    <row r="201" spans="1:74" ht="15" hidden="1" customHeight="1">
      <c r="A201" s="69"/>
      <c r="B201" s="83" t="s">
        <v>143</v>
      </c>
      <c r="C201" s="119" t="e">
        <f>AVERAGEIFS('Summary KPI'!$AE:$AE,'Summary KPI'!$AT:$AT,D_KPI!C197)</f>
        <v>#DIV/0!</v>
      </c>
      <c r="D201" s="119" t="e">
        <f>AVERAGEIFS('Summary KPI'!$AE:$AE,'Summary KPI'!$AT:$AT,D_KPI!D197)</f>
        <v>#DIV/0!</v>
      </c>
      <c r="E201" s="119" t="e">
        <f>AVERAGEIFS('Summary KPI'!$AE:$AE,'Summary KPI'!$AT:$AT,D_KPI!E197)</f>
        <v>#DIV/0!</v>
      </c>
      <c r="F201" s="70"/>
      <c r="G201" s="69"/>
      <c r="H201" s="69"/>
      <c r="I201" s="69"/>
      <c r="J201" s="69"/>
      <c r="K201" s="69"/>
      <c r="L201" s="69"/>
      <c r="M201" s="69"/>
      <c r="N201" s="69"/>
      <c r="O201" s="69"/>
      <c r="P201" s="69"/>
      <c r="Q201" s="69"/>
      <c r="R201" s="69"/>
      <c r="S201" s="69"/>
      <c r="T201" s="69"/>
      <c r="U201" s="71"/>
      <c r="V201" s="69"/>
      <c r="W201" s="69"/>
      <c r="X201" s="69"/>
      <c r="Y201" s="69"/>
      <c r="Z201" s="69"/>
      <c r="AA201" s="71"/>
      <c r="AB201" s="71"/>
      <c r="AC201" s="71"/>
      <c r="AD201" s="71"/>
      <c r="AE201" s="69"/>
      <c r="AF201" s="69"/>
      <c r="AG201" s="69"/>
      <c r="AH201" s="69"/>
      <c r="AI201" s="69"/>
      <c r="AJ201" s="69"/>
      <c r="AK201" s="72"/>
      <c r="AL201" s="73"/>
      <c r="AM201" s="73"/>
      <c r="AN201" s="69"/>
      <c r="AO201" s="69"/>
      <c r="AP201" s="69"/>
      <c r="AQ201" s="69"/>
      <c r="AR201" s="69"/>
      <c r="AS201" s="69"/>
      <c r="AT201" s="69"/>
      <c r="AU201" s="69"/>
      <c r="AV201" s="69"/>
      <c r="AW201" s="69"/>
      <c r="AX201" s="69"/>
      <c r="AY201" s="69"/>
      <c r="AZ201" s="69"/>
      <c r="BA201" s="69"/>
      <c r="BB201" s="69"/>
      <c r="BC201" s="69"/>
      <c r="BD201" s="69"/>
      <c r="BE201" s="69"/>
      <c r="BF201" s="69"/>
      <c r="BG201" s="69"/>
      <c r="BH201" s="69"/>
      <c r="BI201" s="69"/>
      <c r="BJ201" s="69"/>
      <c r="BK201" s="69"/>
      <c r="BL201" s="69"/>
      <c r="BM201" s="69"/>
      <c r="BN201" s="69"/>
      <c r="BO201" s="69"/>
      <c r="BP201" s="69"/>
      <c r="BQ201" s="69"/>
      <c r="BR201" s="69"/>
      <c r="BS201" s="69"/>
      <c r="BT201" s="69"/>
      <c r="BU201" s="69"/>
      <c r="BV201" s="69"/>
    </row>
    <row r="202" spans="1:74" ht="12" hidden="1" customHeight="1">
      <c r="A202" s="69"/>
      <c r="B202" s="69"/>
      <c r="C202" s="70"/>
      <c r="D202" s="70"/>
      <c r="E202" s="70"/>
      <c r="F202" s="70"/>
      <c r="G202" s="70"/>
      <c r="H202" s="69"/>
      <c r="I202" s="69"/>
      <c r="J202" s="69"/>
      <c r="K202" s="69"/>
      <c r="L202" s="69"/>
      <c r="M202" s="69"/>
      <c r="N202" s="69"/>
      <c r="O202" s="69"/>
      <c r="P202" s="69"/>
      <c r="Q202" s="69"/>
      <c r="R202" s="69"/>
      <c r="S202" s="69"/>
      <c r="T202" s="69"/>
      <c r="U202" s="71"/>
      <c r="V202" s="69"/>
      <c r="W202" s="69"/>
      <c r="X202" s="69"/>
      <c r="Y202" s="69"/>
      <c r="Z202" s="69"/>
      <c r="AA202" s="71"/>
      <c r="AB202" s="71"/>
      <c r="AC202" s="71"/>
      <c r="AD202" s="71"/>
      <c r="AE202" s="69"/>
      <c r="AF202" s="69"/>
      <c r="AG202" s="69"/>
      <c r="AH202" s="69"/>
      <c r="AI202" s="69"/>
      <c r="AJ202" s="69"/>
      <c r="AK202" s="69"/>
      <c r="AL202" s="72"/>
      <c r="AM202" s="73"/>
      <c r="AN202" s="73"/>
      <c r="AO202" s="69"/>
      <c r="AP202" s="69"/>
      <c r="AQ202" s="69"/>
      <c r="AR202" s="69"/>
      <c r="AS202" s="69"/>
      <c r="AT202" s="69"/>
      <c r="AU202" s="69"/>
      <c r="AV202" s="69"/>
      <c r="AW202" s="69"/>
      <c r="AX202" s="69"/>
      <c r="AY202" s="69"/>
      <c r="AZ202" s="69"/>
      <c r="BA202" s="69"/>
      <c r="BB202" s="69"/>
      <c r="BC202" s="69"/>
      <c r="BD202" s="69"/>
      <c r="BE202" s="69"/>
      <c r="BF202" s="69"/>
      <c r="BG202" s="69"/>
      <c r="BH202" s="69"/>
      <c r="BI202" s="69"/>
      <c r="BJ202" s="69"/>
      <c r="BK202" s="69"/>
      <c r="BL202" s="69"/>
      <c r="BM202" s="69"/>
      <c r="BN202" s="69"/>
      <c r="BO202" s="69"/>
      <c r="BP202" s="69"/>
      <c r="BQ202" s="69"/>
      <c r="BR202" s="69"/>
      <c r="BS202" s="69"/>
      <c r="BT202" s="69"/>
      <c r="BU202" s="69"/>
      <c r="BV202" s="69"/>
    </row>
    <row r="203" spans="1:74" ht="12" hidden="1" customHeight="1">
      <c r="A203" s="69"/>
      <c r="B203" s="69"/>
      <c r="C203" s="70"/>
      <c r="D203" s="70"/>
      <c r="E203" s="70"/>
      <c r="F203" s="70"/>
      <c r="G203" s="70"/>
      <c r="H203" s="69"/>
      <c r="I203" s="69"/>
      <c r="J203" s="69"/>
      <c r="K203" s="69"/>
      <c r="L203" s="69"/>
      <c r="M203" s="69"/>
      <c r="N203" s="69"/>
      <c r="O203" s="69"/>
      <c r="P203" s="69"/>
      <c r="Q203" s="69"/>
      <c r="R203" s="69"/>
      <c r="S203" s="69"/>
      <c r="T203" s="69"/>
      <c r="U203" s="71"/>
      <c r="V203" s="69"/>
      <c r="W203" s="69"/>
      <c r="X203" s="69"/>
      <c r="Y203" s="69"/>
      <c r="Z203" s="69"/>
      <c r="AA203" s="71"/>
      <c r="AB203" s="71"/>
      <c r="AC203" s="71"/>
      <c r="AD203" s="71"/>
      <c r="AE203" s="69"/>
      <c r="AF203" s="69"/>
      <c r="AG203" s="69"/>
      <c r="AH203" s="69"/>
      <c r="AI203" s="69"/>
      <c r="AJ203" s="69"/>
      <c r="AK203" s="69"/>
      <c r="AL203" s="72"/>
      <c r="AM203" s="73"/>
      <c r="AN203" s="73"/>
      <c r="AO203" s="69"/>
      <c r="AP203" s="69"/>
      <c r="AQ203" s="69"/>
      <c r="AR203" s="69"/>
      <c r="AS203" s="69"/>
      <c r="AT203" s="69"/>
      <c r="AU203" s="69"/>
      <c r="AV203" s="69"/>
      <c r="AW203" s="69"/>
      <c r="AX203" s="69"/>
      <c r="AY203" s="69"/>
      <c r="AZ203" s="69"/>
      <c r="BA203" s="69"/>
      <c r="BB203" s="69"/>
      <c r="BC203" s="69"/>
      <c r="BD203" s="69"/>
      <c r="BE203" s="69"/>
      <c r="BF203" s="69"/>
      <c r="BG203" s="69"/>
      <c r="BH203" s="69"/>
      <c r="BI203" s="69"/>
      <c r="BJ203" s="69"/>
      <c r="BK203" s="69"/>
      <c r="BL203" s="69"/>
      <c r="BM203" s="69"/>
      <c r="BN203" s="69"/>
      <c r="BO203" s="69"/>
      <c r="BP203" s="69"/>
      <c r="BQ203" s="69"/>
      <c r="BR203" s="69"/>
      <c r="BS203" s="69"/>
      <c r="BT203" s="69"/>
      <c r="BU203" s="69"/>
      <c r="BV203" s="69"/>
    </row>
    <row r="204" spans="1:74" ht="12" hidden="1" customHeight="1">
      <c r="A204" s="69"/>
      <c r="B204" s="69"/>
      <c r="C204" s="70"/>
      <c r="D204" s="70"/>
      <c r="E204" s="70"/>
      <c r="F204" s="70"/>
      <c r="G204" s="70"/>
      <c r="H204" s="69"/>
      <c r="I204" s="69"/>
      <c r="J204" s="69"/>
      <c r="K204" s="69"/>
      <c r="L204" s="69"/>
      <c r="M204" s="69"/>
      <c r="N204" s="69"/>
      <c r="O204" s="69"/>
      <c r="P204" s="69"/>
      <c r="Q204" s="69"/>
      <c r="R204" s="69"/>
      <c r="S204" s="69"/>
      <c r="T204" s="69"/>
      <c r="U204" s="71"/>
      <c r="V204" s="69"/>
      <c r="W204" s="69"/>
      <c r="X204" s="69"/>
      <c r="Y204" s="69"/>
      <c r="Z204" s="69"/>
      <c r="AA204" s="71"/>
      <c r="AB204" s="71"/>
      <c r="AC204" s="71"/>
      <c r="AD204" s="71"/>
      <c r="AE204" s="69"/>
      <c r="AF204" s="69"/>
      <c r="AG204" s="69"/>
      <c r="AH204" s="69"/>
      <c r="AI204" s="69"/>
      <c r="AJ204" s="69"/>
      <c r="AK204" s="69"/>
      <c r="AL204" s="72"/>
      <c r="AM204" s="73"/>
      <c r="AN204" s="73"/>
      <c r="AO204" s="69"/>
      <c r="AP204" s="69"/>
      <c r="AQ204" s="69"/>
      <c r="AR204" s="69"/>
      <c r="AS204" s="69"/>
      <c r="AT204" s="69"/>
      <c r="AU204" s="69"/>
      <c r="AV204" s="69"/>
      <c r="AW204" s="69"/>
      <c r="AX204" s="69"/>
      <c r="AY204" s="69"/>
      <c r="AZ204" s="69"/>
      <c r="BA204" s="69"/>
      <c r="BB204" s="69"/>
      <c r="BC204" s="69"/>
      <c r="BD204" s="69"/>
      <c r="BE204" s="69"/>
      <c r="BF204" s="69"/>
      <c r="BG204" s="69"/>
      <c r="BH204" s="69"/>
      <c r="BI204" s="69"/>
      <c r="BJ204" s="69"/>
      <c r="BK204" s="69"/>
      <c r="BL204" s="69"/>
      <c r="BM204" s="69"/>
      <c r="BN204" s="69"/>
      <c r="BO204" s="69"/>
      <c r="BP204" s="69"/>
      <c r="BQ204" s="69"/>
      <c r="BR204" s="69"/>
      <c r="BS204" s="69"/>
      <c r="BT204" s="69"/>
      <c r="BU204" s="69"/>
      <c r="BV204" s="69"/>
    </row>
    <row r="205" spans="1:74" ht="12" hidden="1" customHeight="1">
      <c r="A205" s="69"/>
      <c r="B205" s="69"/>
      <c r="C205" s="70"/>
      <c r="D205" s="70"/>
      <c r="E205" s="70"/>
      <c r="F205" s="70"/>
      <c r="G205" s="70"/>
      <c r="H205" s="69"/>
      <c r="I205" s="69"/>
      <c r="J205" s="69"/>
      <c r="K205" s="69"/>
      <c r="L205" s="69"/>
      <c r="M205" s="69"/>
      <c r="N205" s="69"/>
      <c r="O205" s="69"/>
      <c r="P205" s="69"/>
      <c r="Q205" s="69"/>
      <c r="R205" s="69"/>
      <c r="S205" s="69"/>
      <c r="T205" s="69"/>
      <c r="U205" s="71"/>
      <c r="V205" s="69"/>
      <c r="W205" s="69"/>
      <c r="X205" s="69"/>
      <c r="Y205" s="69"/>
      <c r="Z205" s="69"/>
      <c r="AA205" s="71"/>
      <c r="AB205" s="71"/>
      <c r="AC205" s="71"/>
      <c r="AD205" s="71"/>
      <c r="AE205" s="69"/>
      <c r="AF205" s="69"/>
      <c r="AG205" s="69"/>
      <c r="AH205" s="69"/>
      <c r="AI205" s="69"/>
      <c r="AJ205" s="69"/>
      <c r="AK205" s="69"/>
      <c r="AL205" s="72"/>
      <c r="AM205" s="73"/>
      <c r="AN205" s="73"/>
      <c r="AO205" s="69"/>
      <c r="AP205" s="69"/>
      <c r="AQ205" s="69"/>
      <c r="AR205" s="69"/>
      <c r="AS205" s="69"/>
      <c r="AT205" s="69"/>
      <c r="AU205" s="69"/>
      <c r="AV205" s="69"/>
      <c r="AW205" s="69"/>
      <c r="AX205" s="69"/>
      <c r="AY205" s="69"/>
      <c r="AZ205" s="69"/>
      <c r="BA205" s="69"/>
      <c r="BB205" s="69"/>
      <c r="BC205" s="69"/>
      <c r="BD205" s="69"/>
      <c r="BE205" s="69"/>
      <c r="BF205" s="69"/>
      <c r="BG205" s="69"/>
      <c r="BH205" s="69"/>
      <c r="BI205" s="69"/>
      <c r="BJ205" s="69"/>
      <c r="BK205" s="69"/>
      <c r="BL205" s="69"/>
      <c r="BM205" s="69"/>
      <c r="BN205" s="69"/>
      <c r="BO205" s="69"/>
      <c r="BP205" s="69"/>
      <c r="BQ205" s="69"/>
      <c r="BR205" s="69"/>
      <c r="BS205" s="69"/>
      <c r="BT205" s="69"/>
      <c r="BU205" s="69"/>
      <c r="BV205" s="69"/>
    </row>
    <row r="206" spans="1:74" ht="12" hidden="1" customHeight="1">
      <c r="A206" s="69"/>
      <c r="B206" s="69"/>
      <c r="C206" s="70"/>
      <c r="D206" s="70"/>
      <c r="E206" s="70"/>
      <c r="F206" s="70"/>
      <c r="G206" s="70"/>
      <c r="H206" s="69"/>
      <c r="I206" s="69"/>
      <c r="J206" s="69"/>
      <c r="K206" s="69"/>
      <c r="L206" s="69"/>
      <c r="M206" s="69"/>
      <c r="N206" s="69"/>
      <c r="O206" s="69"/>
      <c r="P206" s="69"/>
      <c r="Q206" s="69"/>
      <c r="R206" s="69"/>
      <c r="S206" s="69"/>
      <c r="T206" s="69"/>
      <c r="U206" s="71"/>
      <c r="V206" s="69"/>
      <c r="W206" s="69"/>
      <c r="X206" s="69"/>
      <c r="Y206" s="69"/>
      <c r="Z206" s="69"/>
      <c r="AA206" s="71"/>
      <c r="AB206" s="71"/>
      <c r="AC206" s="71"/>
      <c r="AD206" s="71"/>
      <c r="AE206" s="69"/>
      <c r="AF206" s="69"/>
      <c r="AG206" s="69"/>
      <c r="AH206" s="69"/>
      <c r="AI206" s="69"/>
      <c r="AJ206" s="69"/>
      <c r="AK206" s="69"/>
      <c r="AL206" s="72"/>
      <c r="AM206" s="73"/>
      <c r="AN206" s="73"/>
      <c r="AO206" s="69"/>
      <c r="AP206" s="69"/>
      <c r="AQ206" s="69"/>
      <c r="AR206" s="69"/>
      <c r="AS206" s="69"/>
      <c r="AT206" s="69"/>
      <c r="AU206" s="69"/>
      <c r="AV206" s="69"/>
      <c r="AW206" s="69"/>
      <c r="AX206" s="69"/>
      <c r="AY206" s="69"/>
      <c r="AZ206" s="69"/>
      <c r="BA206" s="69"/>
      <c r="BB206" s="69"/>
      <c r="BC206" s="69"/>
      <c r="BD206" s="69"/>
      <c r="BE206" s="69"/>
      <c r="BF206" s="69"/>
      <c r="BG206" s="69"/>
      <c r="BH206" s="69"/>
      <c r="BI206" s="69"/>
      <c r="BJ206" s="69"/>
      <c r="BK206" s="69"/>
      <c r="BL206" s="69"/>
      <c r="BM206" s="69"/>
      <c r="BN206" s="69"/>
      <c r="BO206" s="69"/>
      <c r="BP206" s="69"/>
      <c r="BQ206" s="69"/>
      <c r="BR206" s="69"/>
      <c r="BS206" s="69"/>
      <c r="BT206" s="69"/>
      <c r="BU206" s="69"/>
      <c r="BV206" s="69"/>
    </row>
    <row r="207" spans="1:74" ht="12" hidden="1" customHeight="1">
      <c r="A207" s="69"/>
      <c r="B207" s="69"/>
      <c r="C207" s="70"/>
      <c r="D207" s="70"/>
      <c r="E207" s="70"/>
      <c r="F207" s="70"/>
      <c r="G207" s="70"/>
      <c r="H207" s="69"/>
      <c r="I207" s="69"/>
      <c r="J207" s="69"/>
      <c r="K207" s="69"/>
      <c r="L207" s="69"/>
      <c r="M207" s="69"/>
      <c r="N207" s="69"/>
      <c r="O207" s="69"/>
      <c r="P207" s="69"/>
      <c r="Q207" s="69"/>
      <c r="R207" s="69"/>
      <c r="S207" s="69"/>
      <c r="T207" s="69"/>
      <c r="U207" s="71"/>
      <c r="V207" s="69"/>
      <c r="W207" s="69"/>
      <c r="X207" s="69"/>
      <c r="Y207" s="69"/>
      <c r="Z207" s="69"/>
      <c r="AA207" s="71"/>
      <c r="AB207" s="71"/>
      <c r="AC207" s="71"/>
      <c r="AD207" s="71"/>
      <c r="AE207" s="69"/>
      <c r="AF207" s="69"/>
      <c r="AG207" s="69"/>
      <c r="AH207" s="69"/>
      <c r="AI207" s="69"/>
      <c r="AJ207" s="69"/>
      <c r="AK207" s="69"/>
      <c r="AL207" s="72"/>
      <c r="AM207" s="73"/>
      <c r="AN207" s="73"/>
      <c r="AO207" s="69"/>
      <c r="AP207" s="69"/>
      <c r="AQ207" s="69"/>
      <c r="AR207" s="69"/>
      <c r="AS207" s="69"/>
      <c r="AT207" s="69"/>
      <c r="AU207" s="69"/>
      <c r="AV207" s="69"/>
      <c r="AW207" s="69"/>
      <c r="AX207" s="69"/>
      <c r="AY207" s="69"/>
      <c r="AZ207" s="69"/>
      <c r="BA207" s="69"/>
      <c r="BB207" s="69"/>
      <c r="BC207" s="69"/>
      <c r="BD207" s="69"/>
      <c r="BE207" s="69"/>
      <c r="BF207" s="69"/>
      <c r="BG207" s="69"/>
      <c r="BH207" s="69"/>
      <c r="BI207" s="69"/>
      <c r="BJ207" s="69"/>
      <c r="BK207" s="69"/>
      <c r="BL207" s="69"/>
      <c r="BM207" s="69"/>
      <c r="BN207" s="69"/>
      <c r="BO207" s="69"/>
      <c r="BP207" s="69"/>
      <c r="BQ207" s="69"/>
      <c r="BR207" s="69"/>
      <c r="BS207" s="69"/>
      <c r="BT207" s="69"/>
      <c r="BU207" s="69"/>
      <c r="BV207" s="69"/>
    </row>
    <row r="208" spans="1:74" ht="12" hidden="1" customHeight="1">
      <c r="A208" s="69"/>
      <c r="B208" s="69"/>
      <c r="C208" s="70"/>
      <c r="D208" s="70"/>
      <c r="E208" s="70"/>
      <c r="F208" s="70"/>
      <c r="G208" s="70"/>
      <c r="H208" s="69"/>
      <c r="I208" s="69"/>
      <c r="J208" s="69"/>
      <c r="K208" s="69"/>
      <c r="L208" s="69"/>
      <c r="M208" s="69"/>
      <c r="N208" s="69"/>
      <c r="O208" s="69"/>
      <c r="P208" s="69"/>
      <c r="Q208" s="69"/>
      <c r="R208" s="69"/>
      <c r="S208" s="69"/>
      <c r="T208" s="69"/>
      <c r="U208" s="71"/>
      <c r="V208" s="69"/>
      <c r="W208" s="69"/>
      <c r="X208" s="69"/>
      <c r="Y208" s="69"/>
      <c r="Z208" s="69"/>
      <c r="AA208" s="71"/>
      <c r="AB208" s="71"/>
      <c r="AC208" s="71"/>
      <c r="AD208" s="71"/>
      <c r="AE208" s="69"/>
      <c r="AF208" s="69"/>
      <c r="AG208" s="69"/>
      <c r="AH208" s="69"/>
      <c r="AI208" s="69"/>
      <c r="AJ208" s="69"/>
      <c r="AK208" s="69"/>
      <c r="AL208" s="72"/>
      <c r="AM208" s="73"/>
      <c r="AN208" s="73"/>
      <c r="AO208" s="69"/>
      <c r="AP208" s="69"/>
      <c r="AQ208" s="69"/>
      <c r="AR208" s="69"/>
      <c r="AS208" s="69"/>
      <c r="AT208" s="69"/>
      <c r="AU208" s="69"/>
      <c r="AV208" s="69"/>
      <c r="AW208" s="69"/>
      <c r="AX208" s="69"/>
      <c r="AY208" s="69"/>
      <c r="AZ208" s="69"/>
      <c r="BA208" s="69"/>
      <c r="BB208" s="69"/>
      <c r="BC208" s="69"/>
      <c r="BD208" s="69"/>
      <c r="BE208" s="69"/>
      <c r="BF208" s="69"/>
      <c r="BG208" s="69"/>
      <c r="BH208" s="69"/>
      <c r="BI208" s="69"/>
      <c r="BJ208" s="69"/>
      <c r="BK208" s="69"/>
      <c r="BL208" s="69"/>
      <c r="BM208" s="69"/>
      <c r="BN208" s="69"/>
      <c r="BO208" s="69"/>
      <c r="BP208" s="69"/>
      <c r="BQ208" s="69"/>
      <c r="BR208" s="69"/>
      <c r="BS208" s="69"/>
      <c r="BT208" s="69"/>
      <c r="BU208" s="69"/>
      <c r="BV208" s="69"/>
    </row>
    <row r="209" spans="1:74" ht="12" hidden="1" customHeight="1">
      <c r="A209" s="69"/>
      <c r="B209" s="69"/>
      <c r="C209" s="70"/>
      <c r="D209" s="70"/>
      <c r="E209" s="70"/>
      <c r="F209" s="70"/>
      <c r="G209" s="70"/>
      <c r="H209" s="69"/>
      <c r="I209" s="69"/>
      <c r="J209" s="69"/>
      <c r="K209" s="69"/>
      <c r="L209" s="69"/>
      <c r="M209" s="69"/>
      <c r="N209" s="69"/>
      <c r="O209" s="69"/>
      <c r="P209" s="69"/>
      <c r="Q209" s="69"/>
      <c r="R209" s="69"/>
      <c r="S209" s="69"/>
      <c r="T209" s="69"/>
      <c r="U209" s="71"/>
      <c r="V209" s="69"/>
      <c r="W209" s="69"/>
      <c r="X209" s="69"/>
      <c r="Y209" s="69"/>
      <c r="Z209" s="69"/>
      <c r="AA209" s="71"/>
      <c r="AB209" s="71"/>
      <c r="AC209" s="71"/>
      <c r="AD209" s="71"/>
      <c r="AE209" s="69"/>
      <c r="AF209" s="69"/>
      <c r="AG209" s="69"/>
      <c r="AH209" s="69"/>
      <c r="AI209" s="69"/>
      <c r="AJ209" s="69"/>
      <c r="AK209" s="69"/>
      <c r="AL209" s="72"/>
      <c r="AM209" s="73"/>
      <c r="AN209" s="73"/>
      <c r="AO209" s="69"/>
      <c r="AP209" s="69"/>
      <c r="AQ209" s="69"/>
      <c r="AR209" s="69"/>
      <c r="AS209" s="69"/>
      <c r="AT209" s="69"/>
      <c r="AU209" s="69"/>
      <c r="AV209" s="69"/>
      <c r="AW209" s="69"/>
      <c r="AX209" s="69"/>
      <c r="AY209" s="69"/>
      <c r="AZ209" s="69"/>
      <c r="BA209" s="69"/>
      <c r="BB209" s="69"/>
      <c r="BC209" s="69"/>
      <c r="BD209" s="69"/>
      <c r="BE209" s="69"/>
      <c r="BF209" s="69"/>
      <c r="BG209" s="69"/>
      <c r="BH209" s="69"/>
      <c r="BI209" s="69"/>
      <c r="BJ209" s="69"/>
      <c r="BK209" s="69"/>
      <c r="BL209" s="69"/>
      <c r="BM209" s="69"/>
      <c r="BN209" s="69"/>
      <c r="BO209" s="69"/>
      <c r="BP209" s="69"/>
      <c r="BQ209" s="69"/>
      <c r="BR209" s="69"/>
      <c r="BS209" s="69"/>
      <c r="BT209" s="69"/>
      <c r="BU209" s="69"/>
      <c r="BV209" s="69"/>
    </row>
    <row r="210" spans="1:74" ht="12" hidden="1" customHeight="1">
      <c r="A210" s="69"/>
      <c r="B210" s="69"/>
      <c r="C210" s="70"/>
      <c r="D210" s="70"/>
      <c r="E210" s="70"/>
      <c r="F210" s="70"/>
      <c r="G210" s="70"/>
      <c r="H210" s="69"/>
      <c r="I210" s="69"/>
      <c r="J210" s="69"/>
      <c r="K210" s="69"/>
      <c r="L210" s="69"/>
      <c r="M210" s="69"/>
      <c r="N210" s="69"/>
      <c r="O210" s="69"/>
      <c r="P210" s="69"/>
      <c r="Q210" s="69"/>
      <c r="R210" s="69"/>
      <c r="S210" s="69"/>
      <c r="T210" s="69"/>
      <c r="U210" s="71"/>
      <c r="V210" s="69"/>
      <c r="W210" s="69"/>
      <c r="X210" s="69"/>
      <c r="Y210" s="69"/>
      <c r="Z210" s="69"/>
      <c r="AA210" s="71"/>
      <c r="AB210" s="71"/>
      <c r="AC210" s="71"/>
      <c r="AD210" s="71"/>
      <c r="AE210" s="69"/>
      <c r="AF210" s="69"/>
      <c r="AG210" s="69"/>
      <c r="AH210" s="69"/>
      <c r="AI210" s="69"/>
      <c r="AJ210" s="69"/>
      <c r="AK210" s="69"/>
      <c r="AL210" s="72"/>
      <c r="AM210" s="73"/>
      <c r="AN210" s="73"/>
      <c r="AO210" s="69"/>
      <c r="AP210" s="69"/>
      <c r="AQ210" s="69"/>
      <c r="AR210" s="69"/>
      <c r="AS210" s="69"/>
      <c r="AT210" s="69"/>
      <c r="AU210" s="69"/>
      <c r="AV210" s="69"/>
      <c r="AW210" s="69"/>
      <c r="AX210" s="69"/>
      <c r="AY210" s="69"/>
      <c r="AZ210" s="69"/>
      <c r="BA210" s="69"/>
      <c r="BB210" s="69"/>
      <c r="BC210" s="69"/>
      <c r="BD210" s="69"/>
      <c r="BE210" s="69"/>
      <c r="BF210" s="69"/>
      <c r="BG210" s="69"/>
      <c r="BH210" s="69"/>
      <c r="BI210" s="69"/>
      <c r="BJ210" s="69"/>
      <c r="BK210" s="69"/>
      <c r="BL210" s="69"/>
      <c r="BM210" s="69"/>
      <c r="BN210" s="69"/>
      <c r="BO210" s="69"/>
      <c r="BP210" s="69"/>
      <c r="BQ210" s="69"/>
      <c r="BR210" s="69"/>
      <c r="BS210" s="69"/>
      <c r="BT210" s="69"/>
      <c r="BU210" s="69"/>
      <c r="BV210" s="69"/>
    </row>
    <row r="211" spans="1:74" ht="12" hidden="1" customHeight="1">
      <c r="A211" s="69"/>
      <c r="B211" s="69"/>
      <c r="C211" s="70"/>
      <c r="D211" s="70"/>
      <c r="E211" s="70"/>
      <c r="F211" s="70"/>
      <c r="G211" s="70"/>
      <c r="H211" s="69"/>
      <c r="I211" s="69"/>
      <c r="J211" s="69"/>
      <c r="K211" s="69"/>
      <c r="L211" s="69"/>
      <c r="M211" s="69"/>
      <c r="N211" s="69"/>
      <c r="O211" s="69"/>
      <c r="P211" s="69"/>
      <c r="Q211" s="69"/>
      <c r="R211" s="69"/>
      <c r="S211" s="69"/>
      <c r="T211" s="69"/>
      <c r="U211" s="71"/>
      <c r="V211" s="69"/>
      <c r="W211" s="69"/>
      <c r="X211" s="69"/>
      <c r="Y211" s="69"/>
      <c r="Z211" s="69"/>
      <c r="AA211" s="71"/>
      <c r="AB211" s="71"/>
      <c r="AC211" s="71"/>
      <c r="AD211" s="71"/>
      <c r="AE211" s="69"/>
      <c r="AF211" s="69"/>
      <c r="AG211" s="69"/>
      <c r="AH211" s="69"/>
      <c r="AI211" s="69"/>
      <c r="AJ211" s="69"/>
      <c r="AK211" s="69"/>
      <c r="AL211" s="72"/>
      <c r="AM211" s="73"/>
      <c r="AN211" s="73"/>
      <c r="AO211" s="69"/>
      <c r="AP211" s="69"/>
      <c r="AQ211" s="69"/>
      <c r="AR211" s="69"/>
      <c r="AS211" s="69"/>
      <c r="AT211" s="69"/>
      <c r="AU211" s="69"/>
      <c r="AV211" s="69"/>
      <c r="AW211" s="69"/>
      <c r="AX211" s="69"/>
      <c r="AY211" s="69"/>
      <c r="AZ211" s="69"/>
      <c r="BA211" s="69"/>
      <c r="BB211" s="69"/>
      <c r="BC211" s="69"/>
      <c r="BD211" s="69"/>
      <c r="BE211" s="69"/>
      <c r="BF211" s="69"/>
      <c r="BG211" s="69"/>
      <c r="BH211" s="69"/>
      <c r="BI211" s="69"/>
      <c r="BJ211" s="69"/>
      <c r="BK211" s="69"/>
      <c r="BL211" s="69"/>
      <c r="BM211" s="69"/>
      <c r="BN211" s="69"/>
      <c r="BO211" s="69"/>
      <c r="BP211" s="69"/>
      <c r="BQ211" s="69"/>
      <c r="BR211" s="69"/>
      <c r="BS211" s="69"/>
      <c r="BT211" s="69"/>
      <c r="BU211" s="69"/>
      <c r="BV211" s="69"/>
    </row>
    <row r="212" spans="1:74" ht="12" hidden="1" customHeight="1">
      <c r="A212" s="69"/>
      <c r="B212" s="69"/>
      <c r="C212" s="70"/>
      <c r="D212" s="70"/>
      <c r="E212" s="70"/>
      <c r="F212" s="70"/>
      <c r="G212" s="70"/>
      <c r="H212" s="69"/>
      <c r="I212" s="69"/>
      <c r="J212" s="69"/>
      <c r="K212" s="69"/>
      <c r="L212" s="69"/>
      <c r="M212" s="69"/>
      <c r="N212" s="69"/>
      <c r="O212" s="69"/>
      <c r="P212" s="69"/>
      <c r="Q212" s="69"/>
      <c r="R212" s="69"/>
      <c r="S212" s="69"/>
      <c r="T212" s="69"/>
      <c r="U212" s="71"/>
      <c r="V212" s="69"/>
      <c r="W212" s="69"/>
      <c r="X212" s="69"/>
      <c r="Y212" s="69"/>
      <c r="Z212" s="69"/>
      <c r="AA212" s="71"/>
      <c r="AB212" s="71"/>
      <c r="AC212" s="71"/>
      <c r="AD212" s="71"/>
      <c r="AE212" s="69"/>
      <c r="AF212" s="69"/>
      <c r="AG212" s="69"/>
      <c r="AH212" s="69"/>
      <c r="AI212" s="69"/>
      <c r="AJ212" s="69"/>
      <c r="AK212" s="69"/>
      <c r="AL212" s="72"/>
      <c r="AM212" s="73"/>
      <c r="AN212" s="73"/>
      <c r="AO212" s="69"/>
      <c r="AP212" s="69"/>
      <c r="AQ212" s="69"/>
      <c r="AR212" s="69"/>
      <c r="AS212" s="69"/>
      <c r="AT212" s="69"/>
      <c r="AU212" s="69"/>
      <c r="AV212" s="69"/>
      <c r="AW212" s="69"/>
      <c r="AX212" s="69"/>
      <c r="AY212" s="69"/>
      <c r="AZ212" s="69"/>
      <c r="BA212" s="69"/>
      <c r="BB212" s="69"/>
      <c r="BC212" s="69"/>
      <c r="BD212" s="69"/>
      <c r="BE212" s="69"/>
      <c r="BF212" s="69"/>
      <c r="BG212" s="69"/>
      <c r="BH212" s="69"/>
      <c r="BI212" s="69"/>
      <c r="BJ212" s="69"/>
      <c r="BK212" s="69"/>
      <c r="BL212" s="69"/>
      <c r="BM212" s="69"/>
      <c r="BN212" s="69"/>
      <c r="BO212" s="69"/>
      <c r="BP212" s="69"/>
      <c r="BQ212" s="69"/>
      <c r="BR212" s="69"/>
      <c r="BS212" s="69"/>
      <c r="BT212" s="69"/>
      <c r="BU212" s="69"/>
      <c r="BV212" s="69"/>
    </row>
    <row r="213" spans="1:74" ht="12" hidden="1" customHeight="1">
      <c r="A213" s="69"/>
      <c r="B213" s="69"/>
      <c r="C213" s="70"/>
      <c r="D213" s="70"/>
      <c r="E213" s="70"/>
      <c r="F213" s="70"/>
      <c r="G213" s="70"/>
      <c r="H213" s="69"/>
      <c r="I213" s="69"/>
      <c r="J213" s="69"/>
      <c r="K213" s="69"/>
      <c r="L213" s="69"/>
      <c r="M213" s="69"/>
      <c r="N213" s="69"/>
      <c r="O213" s="69"/>
      <c r="P213" s="69"/>
      <c r="Q213" s="69"/>
      <c r="R213" s="69"/>
      <c r="S213" s="69"/>
      <c r="T213" s="69"/>
      <c r="U213" s="71"/>
      <c r="V213" s="69"/>
      <c r="W213" s="69"/>
      <c r="X213" s="69"/>
      <c r="Y213" s="69"/>
      <c r="Z213" s="69"/>
      <c r="AA213" s="71"/>
      <c r="AB213" s="71"/>
      <c r="AC213" s="71"/>
      <c r="AD213" s="71"/>
      <c r="AE213" s="69"/>
      <c r="AF213" s="69"/>
      <c r="AG213" s="69"/>
      <c r="AH213" s="69"/>
      <c r="AI213" s="69"/>
      <c r="AJ213" s="69"/>
      <c r="AK213" s="69"/>
      <c r="AL213" s="72"/>
      <c r="AM213" s="73"/>
      <c r="AN213" s="73"/>
      <c r="AO213" s="69"/>
      <c r="AP213" s="69"/>
      <c r="AQ213" s="69"/>
      <c r="AR213" s="69"/>
      <c r="AS213" s="69"/>
      <c r="AT213" s="69"/>
      <c r="AU213" s="69"/>
      <c r="AV213" s="69"/>
      <c r="AW213" s="69"/>
      <c r="AX213" s="69"/>
      <c r="AY213" s="69"/>
      <c r="AZ213" s="69"/>
      <c r="BA213" s="69"/>
      <c r="BB213" s="69"/>
      <c r="BC213" s="69"/>
      <c r="BD213" s="69"/>
      <c r="BE213" s="69"/>
      <c r="BF213" s="69"/>
      <c r="BG213" s="69"/>
      <c r="BH213" s="69"/>
      <c r="BI213" s="69"/>
      <c r="BJ213" s="69"/>
      <c r="BK213" s="69"/>
      <c r="BL213" s="69"/>
      <c r="BM213" s="69"/>
      <c r="BN213" s="69"/>
      <c r="BO213" s="69"/>
      <c r="BP213" s="69"/>
      <c r="BQ213" s="69"/>
      <c r="BR213" s="69"/>
      <c r="BS213" s="69"/>
      <c r="BT213" s="69"/>
      <c r="BU213" s="69"/>
      <c r="BV213" s="69"/>
    </row>
    <row r="214" spans="1:74" ht="12" hidden="1" customHeight="1">
      <c r="A214" s="69"/>
      <c r="B214" s="69"/>
      <c r="C214" s="70"/>
      <c r="D214" s="70"/>
      <c r="E214" s="70"/>
      <c r="F214" s="70"/>
      <c r="G214" s="70"/>
      <c r="H214" s="69"/>
      <c r="I214" s="69"/>
      <c r="J214" s="69"/>
      <c r="K214" s="69"/>
      <c r="L214" s="69"/>
      <c r="M214" s="69"/>
      <c r="N214" s="69"/>
      <c r="O214" s="69"/>
      <c r="P214" s="69"/>
      <c r="Q214" s="69"/>
      <c r="R214" s="69"/>
      <c r="S214" s="69"/>
      <c r="T214" s="69"/>
      <c r="U214" s="71"/>
      <c r="V214" s="69"/>
      <c r="W214" s="69"/>
      <c r="X214" s="69"/>
      <c r="Y214" s="69"/>
      <c r="Z214" s="69"/>
      <c r="AA214" s="71"/>
      <c r="AB214" s="71"/>
      <c r="AC214" s="71"/>
      <c r="AD214" s="71"/>
      <c r="AE214" s="69"/>
      <c r="AF214" s="69"/>
      <c r="AG214" s="69"/>
      <c r="AH214" s="69"/>
      <c r="AI214" s="69"/>
      <c r="AJ214" s="69"/>
      <c r="AK214" s="69"/>
      <c r="AL214" s="72"/>
      <c r="AM214" s="73"/>
      <c r="AN214" s="73"/>
      <c r="AO214" s="69"/>
      <c r="AP214" s="69"/>
      <c r="AQ214" s="69"/>
      <c r="AR214" s="69"/>
      <c r="AS214" s="69"/>
      <c r="AT214" s="69"/>
      <c r="AU214" s="69"/>
      <c r="AV214" s="69"/>
      <c r="AW214" s="69"/>
      <c r="AX214" s="69"/>
      <c r="AY214" s="69"/>
      <c r="AZ214" s="69"/>
      <c r="BA214" s="69"/>
      <c r="BB214" s="69"/>
      <c r="BC214" s="69"/>
      <c r="BD214" s="69"/>
      <c r="BE214" s="69"/>
      <c r="BF214" s="69"/>
      <c r="BG214" s="69"/>
      <c r="BH214" s="69"/>
      <c r="BI214" s="69"/>
      <c r="BJ214" s="69"/>
      <c r="BK214" s="69"/>
      <c r="BL214" s="69"/>
      <c r="BM214" s="69"/>
      <c r="BN214" s="69"/>
      <c r="BO214" s="69"/>
      <c r="BP214" s="69"/>
      <c r="BQ214" s="69"/>
      <c r="BR214" s="69"/>
      <c r="BS214" s="69"/>
      <c r="BT214" s="69"/>
      <c r="BU214" s="69"/>
      <c r="BV214" s="69"/>
    </row>
    <row r="215" spans="1:74" ht="12" hidden="1" customHeight="1">
      <c r="A215" s="69"/>
      <c r="B215" s="69"/>
      <c r="C215" s="70"/>
      <c r="D215" s="70"/>
      <c r="E215" s="70"/>
      <c r="F215" s="70"/>
      <c r="G215" s="70"/>
      <c r="H215" s="69"/>
      <c r="I215" s="69"/>
      <c r="J215" s="69"/>
      <c r="K215" s="69"/>
      <c r="L215" s="69"/>
      <c r="M215" s="69"/>
      <c r="N215" s="69"/>
      <c r="O215" s="69"/>
      <c r="P215" s="69"/>
      <c r="Q215" s="69"/>
      <c r="R215" s="69"/>
      <c r="S215" s="69"/>
      <c r="T215" s="69"/>
      <c r="U215" s="71"/>
      <c r="V215" s="69"/>
      <c r="W215" s="69"/>
      <c r="X215" s="69"/>
      <c r="Y215" s="69"/>
      <c r="Z215" s="69"/>
      <c r="AA215" s="71"/>
      <c r="AB215" s="71"/>
      <c r="AC215" s="71"/>
      <c r="AD215" s="71"/>
      <c r="AE215" s="69"/>
      <c r="AF215" s="69"/>
      <c r="AG215" s="69"/>
      <c r="AH215" s="69"/>
      <c r="AI215" s="69"/>
      <c r="AJ215" s="69"/>
      <c r="AK215" s="69"/>
      <c r="AL215" s="72"/>
      <c r="AM215" s="73"/>
      <c r="AN215" s="73"/>
      <c r="AO215" s="69"/>
      <c r="AP215" s="69"/>
      <c r="AQ215" s="69"/>
      <c r="AR215" s="69"/>
      <c r="AS215" s="69"/>
      <c r="AT215" s="69"/>
      <c r="AU215" s="69"/>
      <c r="AV215" s="69"/>
      <c r="AW215" s="69"/>
      <c r="AX215" s="69"/>
      <c r="AY215" s="69"/>
      <c r="AZ215" s="69"/>
      <c r="BA215" s="69"/>
      <c r="BB215" s="69"/>
      <c r="BC215" s="69"/>
      <c r="BD215" s="69"/>
      <c r="BE215" s="69"/>
      <c r="BF215" s="69"/>
      <c r="BG215" s="69"/>
      <c r="BH215" s="69"/>
      <c r="BI215" s="69"/>
      <c r="BJ215" s="69"/>
      <c r="BK215" s="69"/>
      <c r="BL215" s="69"/>
      <c r="BM215" s="69"/>
      <c r="BN215" s="69"/>
      <c r="BO215" s="69"/>
      <c r="BP215" s="69"/>
      <c r="BQ215" s="69"/>
      <c r="BR215" s="69"/>
      <c r="BS215" s="69"/>
      <c r="BT215" s="69"/>
      <c r="BU215" s="69"/>
      <c r="BV215" s="69"/>
    </row>
    <row r="216" spans="1:74" ht="12" hidden="1" customHeight="1">
      <c r="A216" s="69"/>
      <c r="B216" s="69"/>
      <c r="C216" s="70"/>
      <c r="D216" s="70"/>
      <c r="E216" s="70"/>
      <c r="F216" s="70"/>
      <c r="G216" s="70"/>
      <c r="H216" s="69"/>
      <c r="I216" s="69"/>
      <c r="J216" s="69"/>
      <c r="K216" s="69"/>
      <c r="L216" s="69"/>
      <c r="M216" s="69"/>
      <c r="N216" s="69"/>
      <c r="O216" s="69"/>
      <c r="P216" s="69"/>
      <c r="Q216" s="69"/>
      <c r="R216" s="69"/>
      <c r="S216" s="69"/>
      <c r="T216" s="69"/>
      <c r="U216" s="71"/>
      <c r="V216" s="69"/>
      <c r="W216" s="69"/>
      <c r="X216" s="69"/>
      <c r="Y216" s="69"/>
      <c r="Z216" s="69"/>
      <c r="AA216" s="71"/>
      <c r="AB216" s="71"/>
      <c r="AC216" s="71"/>
      <c r="AD216" s="71"/>
      <c r="AE216" s="69"/>
      <c r="AF216" s="69"/>
      <c r="AG216" s="69"/>
      <c r="AH216" s="69"/>
      <c r="AI216" s="69"/>
      <c r="AJ216" s="69"/>
      <c r="AK216" s="69"/>
      <c r="AL216" s="72"/>
      <c r="AM216" s="73"/>
      <c r="AN216" s="73"/>
      <c r="AO216" s="69"/>
      <c r="AP216" s="69"/>
      <c r="AQ216" s="69"/>
      <c r="AR216" s="69"/>
      <c r="AS216" s="69"/>
      <c r="AT216" s="69"/>
      <c r="AU216" s="69"/>
      <c r="AV216" s="69"/>
      <c r="AW216" s="69"/>
      <c r="AX216" s="69"/>
      <c r="AY216" s="69"/>
      <c r="AZ216" s="69"/>
      <c r="BA216" s="69"/>
      <c r="BB216" s="69"/>
      <c r="BC216" s="69"/>
      <c r="BD216" s="69"/>
      <c r="BE216" s="69"/>
      <c r="BF216" s="69"/>
      <c r="BG216" s="69"/>
      <c r="BH216" s="69"/>
      <c r="BI216" s="69"/>
      <c r="BJ216" s="69"/>
      <c r="BK216" s="69"/>
      <c r="BL216" s="69"/>
      <c r="BM216" s="69"/>
      <c r="BN216" s="69"/>
      <c r="BO216" s="69"/>
      <c r="BP216" s="69"/>
      <c r="BQ216" s="69"/>
      <c r="BR216" s="69"/>
      <c r="BS216" s="69"/>
      <c r="BT216" s="69"/>
      <c r="BU216" s="69"/>
      <c r="BV216" s="69"/>
    </row>
    <row r="217" spans="1:74" ht="12" hidden="1" customHeight="1">
      <c r="A217" s="69"/>
      <c r="B217" s="69"/>
      <c r="C217" s="70"/>
      <c r="D217" s="70"/>
      <c r="E217" s="70"/>
      <c r="F217" s="70"/>
      <c r="G217" s="70"/>
      <c r="H217" s="69"/>
      <c r="I217" s="69"/>
      <c r="J217" s="69"/>
      <c r="K217" s="69"/>
      <c r="L217" s="69"/>
      <c r="M217" s="69"/>
      <c r="N217" s="69"/>
      <c r="O217" s="69"/>
      <c r="P217" s="69"/>
      <c r="Q217" s="69"/>
      <c r="R217" s="69"/>
      <c r="S217" s="69"/>
      <c r="T217" s="69"/>
      <c r="U217" s="71"/>
      <c r="V217" s="69"/>
      <c r="W217" s="69"/>
      <c r="X217" s="69"/>
      <c r="Y217" s="69"/>
      <c r="Z217" s="69"/>
      <c r="AA217" s="71"/>
      <c r="AB217" s="71"/>
      <c r="AC217" s="71"/>
      <c r="AD217" s="71"/>
      <c r="AE217" s="69"/>
      <c r="AF217" s="69"/>
      <c r="AG217" s="69"/>
      <c r="AH217" s="69"/>
      <c r="AI217" s="69"/>
      <c r="AJ217" s="69"/>
      <c r="AK217" s="69"/>
      <c r="AL217" s="72"/>
      <c r="AM217" s="73"/>
      <c r="AN217" s="73"/>
      <c r="AO217" s="69"/>
      <c r="AP217" s="69"/>
      <c r="AQ217" s="69"/>
      <c r="AR217" s="69"/>
      <c r="AS217" s="69"/>
      <c r="AT217" s="69"/>
      <c r="AU217" s="69"/>
      <c r="AV217" s="69"/>
      <c r="AW217" s="69"/>
      <c r="AX217" s="69"/>
      <c r="AY217" s="69"/>
      <c r="AZ217" s="69"/>
      <c r="BA217" s="69"/>
      <c r="BB217" s="69"/>
      <c r="BC217" s="69"/>
      <c r="BD217" s="69"/>
      <c r="BE217" s="69"/>
      <c r="BF217" s="69"/>
      <c r="BG217" s="69"/>
      <c r="BH217" s="69"/>
      <c r="BI217" s="69"/>
      <c r="BJ217" s="69"/>
      <c r="BK217" s="69"/>
      <c r="BL217" s="69"/>
      <c r="BM217" s="69"/>
      <c r="BN217" s="69"/>
      <c r="BO217" s="69"/>
      <c r="BP217" s="69"/>
      <c r="BQ217" s="69"/>
      <c r="BR217" s="69"/>
      <c r="BS217" s="69"/>
      <c r="BT217" s="69"/>
      <c r="BU217" s="69"/>
      <c r="BV217" s="69"/>
    </row>
    <row r="218" spans="1:74" ht="12" hidden="1" customHeight="1">
      <c r="A218" s="69"/>
      <c r="B218" s="69"/>
      <c r="C218" s="70"/>
      <c r="D218" s="70"/>
      <c r="E218" s="70"/>
      <c r="F218" s="70"/>
      <c r="G218" s="70"/>
      <c r="H218" s="69"/>
      <c r="I218" s="69"/>
      <c r="J218" s="69"/>
      <c r="K218" s="69"/>
      <c r="L218" s="69"/>
      <c r="M218" s="69"/>
      <c r="N218" s="69"/>
      <c r="O218" s="69"/>
      <c r="P218" s="69"/>
      <c r="Q218" s="69"/>
      <c r="R218" s="69"/>
      <c r="S218" s="69"/>
      <c r="T218" s="69"/>
      <c r="U218" s="71"/>
      <c r="V218" s="69"/>
      <c r="W218" s="69"/>
      <c r="X218" s="69"/>
      <c r="Y218" s="69"/>
      <c r="Z218" s="69"/>
      <c r="AA218" s="71"/>
      <c r="AB218" s="71"/>
      <c r="AC218" s="71"/>
      <c r="AD218" s="71"/>
      <c r="AE218" s="69"/>
      <c r="AF218" s="69"/>
      <c r="AG218" s="69"/>
      <c r="AH218" s="69"/>
      <c r="AI218" s="69"/>
      <c r="AJ218" s="69"/>
      <c r="AK218" s="69"/>
      <c r="AL218" s="72"/>
      <c r="AM218" s="73"/>
      <c r="AN218" s="73"/>
      <c r="AO218" s="69"/>
      <c r="AP218" s="69"/>
      <c r="AQ218" s="69"/>
      <c r="AR218" s="69"/>
      <c r="AS218" s="69"/>
      <c r="AT218" s="69"/>
      <c r="AU218" s="69"/>
      <c r="AV218" s="69"/>
      <c r="AW218" s="69"/>
      <c r="AX218" s="69"/>
      <c r="AY218" s="69"/>
      <c r="AZ218" s="69"/>
      <c r="BA218" s="69"/>
      <c r="BB218" s="69"/>
      <c r="BC218" s="69"/>
      <c r="BD218" s="69"/>
      <c r="BE218" s="69"/>
      <c r="BF218" s="69"/>
      <c r="BG218" s="69"/>
      <c r="BH218" s="69"/>
      <c r="BI218" s="69"/>
      <c r="BJ218" s="69"/>
      <c r="BK218" s="69"/>
      <c r="BL218" s="69"/>
      <c r="BM218" s="69"/>
      <c r="BN218" s="69"/>
      <c r="BO218" s="69"/>
      <c r="BP218" s="69"/>
      <c r="BQ218" s="69"/>
      <c r="BR218" s="69"/>
      <c r="BS218" s="69"/>
      <c r="BT218" s="69"/>
      <c r="BU218" s="69"/>
      <c r="BV218" s="69"/>
    </row>
    <row r="219" spans="1:74" ht="12" hidden="1" customHeight="1">
      <c r="A219" s="69"/>
      <c r="B219" s="69"/>
      <c r="C219" s="70"/>
      <c r="D219" s="70"/>
      <c r="E219" s="70"/>
      <c r="F219" s="70"/>
      <c r="G219" s="70"/>
      <c r="H219" s="69"/>
      <c r="I219" s="69"/>
      <c r="J219" s="69"/>
      <c r="K219" s="69"/>
      <c r="L219" s="69"/>
      <c r="M219" s="69"/>
      <c r="N219" s="69"/>
      <c r="O219" s="69"/>
      <c r="P219" s="69"/>
      <c r="Q219" s="69"/>
      <c r="R219" s="69"/>
      <c r="S219" s="69"/>
      <c r="T219" s="69"/>
      <c r="U219" s="71"/>
      <c r="V219" s="69"/>
      <c r="W219" s="69"/>
      <c r="X219" s="69"/>
      <c r="Y219" s="69"/>
      <c r="Z219" s="69"/>
      <c r="AA219" s="71"/>
      <c r="AB219" s="71"/>
      <c r="AC219" s="71"/>
      <c r="AD219" s="71"/>
      <c r="AE219" s="69"/>
      <c r="AF219" s="69"/>
      <c r="AG219" s="69"/>
      <c r="AH219" s="69"/>
      <c r="AI219" s="69"/>
      <c r="AJ219" s="69"/>
      <c r="AK219" s="69"/>
      <c r="AL219" s="72"/>
      <c r="AM219" s="73"/>
      <c r="AN219" s="73"/>
      <c r="AO219" s="69"/>
      <c r="AP219" s="69"/>
      <c r="AQ219" s="69"/>
      <c r="AR219" s="69"/>
      <c r="AS219" s="69"/>
      <c r="AT219" s="69"/>
      <c r="AU219" s="69"/>
      <c r="AV219" s="69"/>
      <c r="AW219" s="69"/>
      <c r="AX219" s="69"/>
      <c r="AY219" s="69"/>
      <c r="AZ219" s="69"/>
      <c r="BA219" s="69"/>
      <c r="BB219" s="69"/>
      <c r="BC219" s="69"/>
      <c r="BD219" s="69"/>
      <c r="BE219" s="69"/>
      <c r="BF219" s="69"/>
      <c r="BG219" s="69"/>
      <c r="BH219" s="69"/>
      <c r="BI219" s="69"/>
      <c r="BJ219" s="69"/>
      <c r="BK219" s="69"/>
      <c r="BL219" s="69"/>
      <c r="BM219" s="69"/>
      <c r="BN219" s="69"/>
      <c r="BO219" s="69"/>
      <c r="BP219" s="69"/>
      <c r="BQ219" s="69"/>
      <c r="BR219" s="69"/>
      <c r="BS219" s="69"/>
      <c r="BT219" s="69"/>
      <c r="BU219" s="69"/>
      <c r="BV219" s="69"/>
    </row>
    <row r="220" spans="1:74" ht="15" hidden="1" customHeight="1">
      <c r="A220" s="69"/>
      <c r="B220" s="69"/>
      <c r="C220" s="70"/>
      <c r="D220" s="70"/>
      <c r="E220" s="70"/>
      <c r="F220" s="70"/>
      <c r="G220" s="70"/>
      <c r="H220" s="69"/>
      <c r="I220" s="69"/>
      <c r="J220" s="69"/>
      <c r="K220" s="69"/>
      <c r="L220" s="69"/>
      <c r="M220" s="69"/>
      <c r="N220" s="69"/>
      <c r="O220" s="69"/>
      <c r="P220" s="69"/>
      <c r="Q220" s="69"/>
      <c r="R220" s="69"/>
      <c r="S220" s="69"/>
      <c r="T220" s="69"/>
      <c r="U220" s="71"/>
      <c r="V220" s="69"/>
      <c r="W220" s="69"/>
      <c r="X220" s="69"/>
      <c r="Y220" s="69"/>
      <c r="Z220" s="69"/>
      <c r="AA220" s="71"/>
      <c r="AB220" s="71"/>
      <c r="AC220" s="71"/>
      <c r="AD220" s="71"/>
      <c r="AE220" s="69"/>
      <c r="AF220" s="69"/>
      <c r="AG220" s="69"/>
      <c r="AH220" s="69"/>
      <c r="AI220" s="69"/>
      <c r="AJ220" s="69"/>
      <c r="AK220" s="69"/>
      <c r="AL220" s="72"/>
      <c r="AM220" s="73"/>
      <c r="AN220" s="73"/>
      <c r="AO220" s="69"/>
      <c r="AP220" s="69"/>
      <c r="AQ220" s="69"/>
      <c r="AR220" s="69"/>
      <c r="AS220" s="69"/>
      <c r="AT220" s="69"/>
      <c r="AU220" s="69"/>
      <c r="AV220" s="69"/>
      <c r="AW220" s="69"/>
      <c r="AX220" s="69"/>
      <c r="AY220" s="69"/>
      <c r="AZ220" s="69"/>
      <c r="BA220" s="69"/>
      <c r="BB220" s="69"/>
      <c r="BC220" s="69"/>
      <c r="BD220" s="69"/>
      <c r="BE220" s="69"/>
      <c r="BF220" s="69"/>
      <c r="BG220" s="69"/>
      <c r="BH220" s="69"/>
      <c r="BI220" s="69"/>
      <c r="BJ220" s="69"/>
      <c r="BK220" s="69"/>
      <c r="BL220" s="69"/>
      <c r="BM220" s="69"/>
      <c r="BN220" s="69"/>
      <c r="BO220" s="69"/>
      <c r="BP220" s="69"/>
      <c r="BQ220" s="69"/>
      <c r="BR220" s="69"/>
      <c r="BS220" s="69"/>
      <c r="BT220" s="69"/>
      <c r="BU220" s="69"/>
      <c r="BV220" s="69"/>
    </row>
    <row r="221" spans="1:74" ht="15" hidden="1" customHeight="1">
      <c r="A221" s="69"/>
      <c r="B221" s="69"/>
      <c r="C221" s="69"/>
      <c r="D221" s="70"/>
      <c r="E221" s="70"/>
      <c r="F221" s="70"/>
      <c r="G221" s="70"/>
      <c r="H221" s="70"/>
      <c r="I221" s="69"/>
      <c r="J221" s="69"/>
      <c r="K221" s="69"/>
      <c r="L221" s="69"/>
      <c r="M221" s="69"/>
      <c r="N221" s="69"/>
      <c r="O221" s="69"/>
      <c r="P221" s="69"/>
      <c r="Q221" s="69"/>
      <c r="R221" s="69"/>
      <c r="S221" s="69"/>
      <c r="T221" s="69"/>
      <c r="U221" s="71"/>
      <c r="V221" s="69"/>
      <c r="W221" s="69"/>
      <c r="X221" s="69"/>
      <c r="Y221" s="69"/>
      <c r="Z221" s="69"/>
      <c r="AA221" s="71"/>
      <c r="AB221" s="71"/>
      <c r="AC221" s="71"/>
      <c r="AD221" s="71"/>
      <c r="AE221" s="69"/>
      <c r="AF221" s="69"/>
      <c r="AG221" s="69"/>
      <c r="AH221" s="69"/>
      <c r="AI221" s="69"/>
      <c r="AJ221" s="69"/>
      <c r="AK221" s="69"/>
      <c r="AL221" s="72"/>
      <c r="AM221" s="73"/>
      <c r="AN221" s="73"/>
      <c r="AO221" s="69"/>
      <c r="AP221" s="69"/>
      <c r="AQ221" s="69"/>
      <c r="AR221" s="69"/>
      <c r="AS221" s="69"/>
      <c r="AT221" s="69"/>
      <c r="AU221" s="69"/>
      <c r="AV221" s="69"/>
      <c r="AW221" s="69"/>
      <c r="AX221" s="69"/>
      <c r="AY221" s="69"/>
      <c r="AZ221" s="69"/>
      <c r="BA221" s="69"/>
      <c r="BB221" s="69"/>
      <c r="BC221" s="69"/>
      <c r="BD221" s="69"/>
      <c r="BE221" s="69"/>
      <c r="BF221" s="69"/>
      <c r="BG221" s="69"/>
      <c r="BH221" s="69"/>
      <c r="BI221" s="69"/>
      <c r="BJ221" s="69"/>
      <c r="BK221" s="69"/>
      <c r="BL221" s="69"/>
      <c r="BM221" s="69"/>
      <c r="BN221" s="69"/>
      <c r="BO221" s="69"/>
      <c r="BP221" s="69"/>
      <c r="BQ221" s="69"/>
      <c r="BR221" s="69"/>
      <c r="BS221" s="69"/>
      <c r="BT221" s="69"/>
      <c r="BU221" s="69"/>
      <c r="BV221" s="69"/>
    </row>
    <row r="222" spans="1:74" ht="15" hidden="1" customHeight="1">
      <c r="A222" s="69"/>
      <c r="B222" s="69"/>
      <c r="C222" s="78" t="s">
        <v>171</v>
      </c>
      <c r="D222" s="78" t="s">
        <v>242</v>
      </c>
      <c r="E222" s="79" t="s">
        <v>251</v>
      </c>
      <c r="F222" s="70"/>
      <c r="G222" s="70"/>
      <c r="H222" s="70"/>
      <c r="I222" s="69"/>
      <c r="J222" s="69"/>
      <c r="K222" s="69"/>
      <c r="L222" s="70" t="s">
        <v>252</v>
      </c>
      <c r="M222" s="70"/>
      <c r="N222" s="70"/>
      <c r="O222" s="70"/>
      <c r="P222" s="70"/>
      <c r="Q222" s="70"/>
      <c r="R222" s="70"/>
      <c r="S222" s="69"/>
      <c r="T222" s="110"/>
      <c r="U222" s="71"/>
      <c r="V222" s="69"/>
      <c r="W222" s="69"/>
      <c r="X222" s="69"/>
      <c r="Y222" s="69"/>
      <c r="Z222" s="69"/>
      <c r="AA222" s="71"/>
      <c r="AB222" s="71"/>
      <c r="AC222" s="71"/>
      <c r="AD222" s="71"/>
      <c r="AE222" s="69"/>
      <c r="AF222" s="69"/>
      <c r="AG222" s="69"/>
      <c r="AH222" s="69"/>
      <c r="AI222" s="69"/>
      <c r="AJ222" s="69"/>
      <c r="AK222" s="69"/>
      <c r="AL222" s="72"/>
      <c r="AM222" s="73"/>
      <c r="AN222" s="73"/>
      <c r="AO222" s="69"/>
      <c r="AP222" s="69"/>
      <c r="AQ222" s="69"/>
      <c r="AR222" s="69"/>
      <c r="AS222" s="69"/>
      <c r="AT222" s="69"/>
      <c r="AU222" s="69"/>
      <c r="AV222" s="69"/>
      <c r="AW222" s="69"/>
      <c r="AX222" s="69"/>
      <c r="AY222" s="69"/>
      <c r="AZ222" s="69"/>
      <c r="BA222" s="69"/>
      <c r="BB222" s="69"/>
      <c r="BC222" s="69"/>
      <c r="BD222" s="69"/>
      <c r="BE222" s="69"/>
      <c r="BF222" s="69"/>
      <c r="BG222" s="69"/>
      <c r="BH222" s="69"/>
      <c r="BI222" s="69"/>
      <c r="BJ222" s="69"/>
      <c r="BK222" s="69"/>
      <c r="BL222" s="69"/>
      <c r="BM222" s="69"/>
      <c r="BN222" s="69"/>
      <c r="BO222" s="69"/>
      <c r="BP222" s="69"/>
      <c r="BQ222" s="69"/>
      <c r="BR222" s="69"/>
      <c r="BS222" s="69"/>
      <c r="BT222" s="69"/>
      <c r="BU222" s="69"/>
      <c r="BV222" s="69"/>
    </row>
    <row r="223" spans="1:74" ht="15" hidden="1" customHeight="1">
      <c r="A223" s="69"/>
      <c r="B223" s="69"/>
      <c r="C223" s="119">
        <f>AVERAGEIFS(Sort!AB:AB,Sort!AC:AC,D_KPI!E222)</f>
        <v>1</v>
      </c>
      <c r="D223" s="119">
        <f>AVERAGEIFS(Sort!Z:Z,Sort!AC:AC,D_KPI!E222)</f>
        <v>0.77777777777777779</v>
      </c>
      <c r="E223" s="70"/>
      <c r="F223" s="70"/>
      <c r="G223" s="70"/>
      <c r="H223" s="70"/>
      <c r="I223" s="69"/>
      <c r="J223" s="69"/>
      <c r="K223" s="69"/>
      <c r="L223" s="78" t="s">
        <v>133</v>
      </c>
      <c r="M223" s="78" t="s">
        <v>134</v>
      </c>
      <c r="N223" s="78" t="s">
        <v>135</v>
      </c>
      <c r="O223" s="78" t="s">
        <v>136</v>
      </c>
      <c r="P223" s="78" t="s">
        <v>137</v>
      </c>
      <c r="Q223" s="78" t="s">
        <v>138</v>
      </c>
      <c r="R223" s="78" t="s">
        <v>139</v>
      </c>
      <c r="S223" s="78" t="s">
        <v>140</v>
      </c>
      <c r="T223" s="78" t="s">
        <v>141</v>
      </c>
      <c r="U223" s="71"/>
      <c r="V223" s="69"/>
      <c r="W223" s="69"/>
      <c r="X223" s="69"/>
      <c r="Y223" s="69"/>
      <c r="Z223" s="69"/>
      <c r="AA223" s="71"/>
      <c r="AB223" s="71"/>
      <c r="AC223" s="71"/>
      <c r="AD223" s="71"/>
      <c r="AE223" s="69"/>
      <c r="AF223" s="69"/>
      <c r="AG223" s="69"/>
      <c r="AH223" s="69"/>
      <c r="AI223" s="69"/>
      <c r="AJ223" s="69"/>
      <c r="AK223" s="69"/>
      <c r="AL223" s="72"/>
      <c r="AM223" s="73"/>
      <c r="AN223" s="73"/>
      <c r="AO223" s="69"/>
      <c r="AP223" s="69"/>
      <c r="AQ223" s="69"/>
      <c r="AR223" s="69"/>
      <c r="AS223" s="69"/>
      <c r="AT223" s="69"/>
      <c r="AU223" s="69"/>
      <c r="AV223" s="69"/>
      <c r="AW223" s="69"/>
      <c r="AX223" s="69"/>
      <c r="AY223" s="69"/>
      <c r="AZ223" s="69"/>
      <c r="BA223" s="69"/>
      <c r="BB223" s="69"/>
      <c r="BC223" s="69"/>
      <c r="BD223" s="69"/>
      <c r="BE223" s="69"/>
      <c r="BF223" s="69"/>
      <c r="BG223" s="69"/>
      <c r="BH223" s="69"/>
      <c r="BI223" s="69"/>
      <c r="BJ223" s="69"/>
      <c r="BK223" s="69"/>
      <c r="BL223" s="69"/>
      <c r="BM223" s="69"/>
      <c r="BN223" s="69"/>
      <c r="BO223" s="69"/>
      <c r="BP223" s="69"/>
      <c r="BQ223" s="69"/>
      <c r="BR223" s="69"/>
      <c r="BS223" s="69"/>
      <c r="BT223" s="69"/>
      <c r="BU223" s="69"/>
      <c r="BV223" s="69"/>
    </row>
    <row r="224" spans="1:74" ht="15" hidden="1" customHeight="1">
      <c r="A224" s="69"/>
      <c r="B224" s="69"/>
      <c r="C224" s="97">
        <v>1</v>
      </c>
      <c r="D224" s="121">
        <v>0.8</v>
      </c>
      <c r="E224" s="70"/>
      <c r="F224" s="70"/>
      <c r="G224" s="70"/>
      <c r="H224" s="70"/>
      <c r="I224" s="69"/>
      <c r="J224" s="69"/>
      <c r="K224" s="69"/>
      <c r="L224" s="112">
        <f>SUM('Summary KPI'!U10:U43)</f>
        <v>144.00023040036899</v>
      </c>
      <c r="M224" s="112">
        <f>SUM('Summary KPI'!V10:V43)</f>
        <v>0</v>
      </c>
      <c r="N224" s="112">
        <f>SUM('Summary KPI'!W10:W43)</f>
        <v>36.000057600092248</v>
      </c>
      <c r="O224" s="112">
        <f>SUM('Summary KPI'!$X$10:$X$43)</f>
        <v>0</v>
      </c>
      <c r="P224" s="112">
        <f>SUM('Summary KPI'!Y10:Y43)</f>
        <v>1464.1356759543451</v>
      </c>
      <c r="Q224" s="112">
        <f>SUM('Summary KPI'!Z10:Z43)</f>
        <v>30.450048719973239</v>
      </c>
      <c r="R224" s="112">
        <f>SUM('Summary KPI'!AA10:AA43)</f>
        <v>0</v>
      </c>
      <c r="S224" s="112">
        <f>SUM('Summary KPI'!AB10:AB43)</f>
        <v>0</v>
      </c>
      <c r="T224" s="112">
        <f>SUM('Summary KPI'!$AC$10:$AC$43)</f>
        <v>0</v>
      </c>
      <c r="U224" s="71"/>
      <c r="V224" s="69"/>
      <c r="W224" s="69"/>
      <c r="X224" s="69"/>
      <c r="Y224" s="69"/>
      <c r="Z224" s="69"/>
      <c r="AA224" s="71"/>
      <c r="AB224" s="71"/>
      <c r="AC224" s="71"/>
      <c r="AD224" s="71"/>
      <c r="AE224" s="69"/>
      <c r="AF224" s="69"/>
      <c r="AG224" s="69"/>
      <c r="AH224" s="69"/>
      <c r="AI224" s="69"/>
      <c r="AJ224" s="69"/>
      <c r="AK224" s="69"/>
      <c r="AL224" s="72"/>
      <c r="AM224" s="73"/>
      <c r="AN224" s="73"/>
      <c r="AO224" s="69"/>
      <c r="AP224" s="69"/>
      <c r="AQ224" s="69"/>
      <c r="AR224" s="69"/>
      <c r="AS224" s="69"/>
      <c r="AT224" s="69"/>
      <c r="AU224" s="69"/>
      <c r="AV224" s="69"/>
      <c r="AW224" s="69"/>
      <c r="AX224" s="69"/>
      <c r="AY224" s="69"/>
      <c r="AZ224" s="69"/>
      <c r="BA224" s="69"/>
      <c r="BB224" s="69"/>
      <c r="BC224" s="69"/>
      <c r="BD224" s="69"/>
      <c r="BE224" s="69"/>
      <c r="BF224" s="69"/>
      <c r="BG224" s="69"/>
      <c r="BH224" s="69"/>
      <c r="BI224" s="69"/>
      <c r="BJ224" s="69"/>
      <c r="BK224" s="69"/>
      <c r="BL224" s="69"/>
      <c r="BM224" s="69"/>
      <c r="BN224" s="69"/>
      <c r="BO224" s="69"/>
      <c r="BP224" s="69"/>
      <c r="BQ224" s="69"/>
      <c r="BR224" s="69"/>
      <c r="BS224" s="69"/>
      <c r="BT224" s="69"/>
      <c r="BU224" s="69"/>
      <c r="BV224" s="69"/>
    </row>
    <row r="225" spans="1:74" ht="15" hidden="1" customHeight="1">
      <c r="A225" s="69"/>
      <c r="B225" s="69"/>
      <c r="C225" s="69"/>
      <c r="D225" s="70"/>
      <c r="E225" s="70"/>
      <c r="F225" s="70"/>
      <c r="G225" s="70"/>
      <c r="H225" s="70"/>
      <c r="I225" s="69"/>
      <c r="J225" s="69"/>
      <c r="K225" s="69"/>
      <c r="L225" s="69"/>
      <c r="M225" s="70"/>
      <c r="N225" s="70"/>
      <c r="O225" s="70"/>
      <c r="P225" s="70"/>
      <c r="Q225" s="70"/>
      <c r="R225" s="70"/>
      <c r="S225" s="69"/>
      <c r="T225" s="69"/>
      <c r="U225" s="71"/>
      <c r="V225" s="69"/>
      <c r="W225" s="69"/>
      <c r="X225" s="69"/>
      <c r="Y225" s="69"/>
      <c r="Z225" s="69"/>
      <c r="AA225" s="71"/>
      <c r="AB225" s="71"/>
      <c r="AC225" s="71"/>
      <c r="AD225" s="71"/>
      <c r="AE225" s="69"/>
      <c r="AF225" s="69"/>
      <c r="AG225" s="69"/>
      <c r="AH225" s="69"/>
      <c r="AI225" s="69"/>
      <c r="AJ225" s="69"/>
      <c r="AK225" s="69"/>
      <c r="AL225" s="72"/>
      <c r="AM225" s="73"/>
      <c r="AN225" s="73"/>
      <c r="AO225" s="69"/>
      <c r="AP225" s="69"/>
      <c r="AQ225" s="69"/>
      <c r="AR225" s="69"/>
      <c r="AS225" s="69"/>
      <c r="AT225" s="69"/>
      <c r="AU225" s="69"/>
      <c r="AV225" s="69"/>
      <c r="AW225" s="69"/>
      <c r="AX225" s="69"/>
      <c r="AY225" s="69"/>
      <c r="AZ225" s="69"/>
      <c r="BA225" s="69"/>
      <c r="BB225" s="69"/>
      <c r="BC225" s="69"/>
      <c r="BD225" s="69"/>
      <c r="BE225" s="69"/>
      <c r="BF225" s="69"/>
      <c r="BG225" s="69"/>
      <c r="BH225" s="69"/>
      <c r="BI225" s="69"/>
      <c r="BJ225" s="69"/>
      <c r="BK225" s="69"/>
      <c r="BL225" s="69"/>
      <c r="BM225" s="69"/>
      <c r="BN225" s="69"/>
      <c r="BO225" s="69"/>
      <c r="BP225" s="69"/>
      <c r="BQ225" s="69"/>
      <c r="BR225" s="69"/>
      <c r="BS225" s="69"/>
      <c r="BT225" s="69"/>
      <c r="BU225" s="69"/>
      <c r="BV225" s="69"/>
    </row>
    <row r="226" spans="1:74" ht="15" hidden="1" customHeight="1">
      <c r="A226" s="69"/>
      <c r="B226" s="69"/>
      <c r="C226" s="69"/>
      <c r="D226" s="70"/>
      <c r="E226" s="70"/>
      <c r="F226" s="70"/>
      <c r="G226" s="70"/>
      <c r="H226" s="70"/>
      <c r="I226" s="69"/>
      <c r="J226" s="69"/>
      <c r="K226" s="69"/>
      <c r="L226" s="69"/>
      <c r="M226" s="70"/>
      <c r="N226" s="70"/>
      <c r="O226" s="70"/>
      <c r="P226" s="70"/>
      <c r="Q226" s="70"/>
      <c r="R226" s="70"/>
      <c r="S226" s="69"/>
      <c r="T226" s="69"/>
      <c r="U226" s="71"/>
      <c r="V226" s="69"/>
      <c r="W226" s="69"/>
      <c r="X226" s="69"/>
      <c r="Y226" s="69"/>
      <c r="Z226" s="69"/>
      <c r="AA226" s="71"/>
      <c r="AB226" s="71"/>
      <c r="AC226" s="71"/>
      <c r="AD226" s="71"/>
      <c r="AE226" s="69"/>
      <c r="AF226" s="69"/>
      <c r="AG226" s="69"/>
      <c r="AH226" s="69"/>
      <c r="AI226" s="69"/>
      <c r="AJ226" s="69"/>
      <c r="AK226" s="69"/>
      <c r="AL226" s="72"/>
      <c r="AM226" s="73"/>
      <c r="AN226" s="73"/>
      <c r="AO226" s="69"/>
      <c r="AP226" s="69"/>
      <c r="AQ226" s="69"/>
      <c r="AR226" s="69"/>
      <c r="AS226" s="69"/>
      <c r="AT226" s="69"/>
      <c r="AU226" s="69"/>
      <c r="AV226" s="69"/>
      <c r="AW226" s="69"/>
      <c r="AX226" s="69"/>
      <c r="AY226" s="69"/>
      <c r="AZ226" s="69"/>
      <c r="BA226" s="69"/>
      <c r="BB226" s="69"/>
      <c r="BC226" s="69"/>
      <c r="BD226" s="69"/>
      <c r="BE226" s="69"/>
      <c r="BF226" s="69"/>
      <c r="BG226" s="69"/>
      <c r="BH226" s="69"/>
      <c r="BI226" s="69"/>
      <c r="BJ226" s="69"/>
      <c r="BK226" s="69"/>
      <c r="BL226" s="69"/>
      <c r="BM226" s="69"/>
      <c r="BN226" s="69"/>
      <c r="BO226" s="69"/>
      <c r="BP226" s="69"/>
      <c r="BQ226" s="69"/>
      <c r="BR226" s="69"/>
      <c r="BS226" s="69"/>
      <c r="BT226" s="69"/>
      <c r="BU226" s="69"/>
      <c r="BV226" s="69"/>
    </row>
    <row r="227" spans="1:74" ht="15" hidden="1" customHeight="1">
      <c r="A227" s="69"/>
      <c r="B227" s="69"/>
      <c r="C227" s="69"/>
      <c r="D227" s="70"/>
      <c r="E227" s="70"/>
      <c r="F227" s="70"/>
      <c r="G227" s="70"/>
      <c r="H227" s="70"/>
      <c r="I227" s="69"/>
      <c r="J227" s="69"/>
      <c r="K227" s="69"/>
      <c r="L227" s="69"/>
      <c r="M227" s="70"/>
      <c r="N227" s="70"/>
      <c r="O227" s="70"/>
      <c r="P227" s="70"/>
      <c r="Q227" s="70"/>
      <c r="R227" s="70"/>
      <c r="S227" s="69"/>
      <c r="T227" s="70"/>
      <c r="U227" s="71"/>
      <c r="V227" s="69"/>
      <c r="W227" s="69"/>
      <c r="X227" s="69"/>
      <c r="Y227" s="69"/>
      <c r="Z227" s="69"/>
      <c r="AA227" s="71"/>
      <c r="AB227" s="71"/>
      <c r="AC227" s="71"/>
      <c r="AD227" s="71"/>
      <c r="AE227" s="69"/>
      <c r="AF227" s="69"/>
      <c r="AG227" s="69"/>
      <c r="AH227" s="69"/>
      <c r="AI227" s="69"/>
      <c r="AJ227" s="69"/>
      <c r="AK227" s="69"/>
      <c r="AL227" s="72"/>
      <c r="AM227" s="73"/>
      <c r="AN227" s="73"/>
      <c r="AO227" s="69"/>
      <c r="AP227" s="69"/>
      <c r="AQ227" s="69"/>
      <c r="AR227" s="69"/>
      <c r="AS227" s="69"/>
      <c r="AT227" s="69"/>
      <c r="AU227" s="69"/>
      <c r="AV227" s="69"/>
      <c r="AW227" s="69"/>
      <c r="AX227" s="69"/>
      <c r="AY227" s="69"/>
      <c r="AZ227" s="69"/>
      <c r="BA227" s="69"/>
      <c r="BB227" s="69"/>
      <c r="BC227" s="69"/>
      <c r="BD227" s="69"/>
      <c r="BE227" s="69"/>
      <c r="BF227" s="69"/>
      <c r="BG227" s="69"/>
      <c r="BH227" s="69"/>
      <c r="BI227" s="69"/>
      <c r="BJ227" s="69"/>
      <c r="BK227" s="69"/>
      <c r="BL227" s="69"/>
      <c r="BM227" s="69"/>
      <c r="BN227" s="69"/>
      <c r="BO227" s="69"/>
      <c r="BP227" s="69"/>
      <c r="BQ227" s="69"/>
      <c r="BR227" s="69"/>
      <c r="BS227" s="69"/>
      <c r="BT227" s="69"/>
      <c r="BU227" s="69"/>
      <c r="BV227" s="69"/>
    </row>
    <row r="228" spans="1:74" ht="15" hidden="1" customHeight="1">
      <c r="A228" s="69"/>
      <c r="B228" s="69"/>
      <c r="C228" s="69"/>
      <c r="D228" s="70"/>
      <c r="E228" s="70"/>
      <c r="F228" s="70"/>
      <c r="G228" s="70"/>
      <c r="H228" s="70"/>
      <c r="I228" s="69"/>
      <c r="J228" s="69"/>
      <c r="K228" s="69"/>
      <c r="L228" s="69"/>
      <c r="M228" s="70"/>
      <c r="N228" s="70"/>
      <c r="O228" s="70"/>
      <c r="P228" s="70"/>
      <c r="Q228" s="70"/>
      <c r="R228" s="70"/>
      <c r="S228" s="69"/>
      <c r="T228" s="114"/>
      <c r="U228" s="71"/>
      <c r="V228" s="69"/>
      <c r="W228" s="69"/>
      <c r="X228" s="69"/>
      <c r="Y228" s="69"/>
      <c r="Z228" s="69"/>
      <c r="AA228" s="71"/>
      <c r="AB228" s="71"/>
      <c r="AC228" s="71"/>
      <c r="AD228" s="71"/>
      <c r="AE228" s="69"/>
      <c r="AF228" s="69"/>
      <c r="AG228" s="69"/>
      <c r="AH228" s="69"/>
      <c r="AI228" s="69"/>
      <c r="AJ228" s="69"/>
      <c r="AK228" s="69"/>
      <c r="AL228" s="72"/>
      <c r="AM228" s="73"/>
      <c r="AN228" s="73"/>
      <c r="AO228" s="69"/>
      <c r="AP228" s="69"/>
      <c r="AQ228" s="69"/>
      <c r="AR228" s="69"/>
      <c r="AS228" s="69"/>
      <c r="AT228" s="69"/>
      <c r="AU228" s="69"/>
      <c r="AV228" s="69"/>
      <c r="AW228" s="69"/>
      <c r="AX228" s="69"/>
      <c r="AY228" s="69"/>
      <c r="AZ228" s="69"/>
      <c r="BA228" s="69"/>
      <c r="BB228" s="69"/>
      <c r="BC228" s="69"/>
      <c r="BD228" s="69"/>
      <c r="BE228" s="69"/>
      <c r="BF228" s="69"/>
      <c r="BG228" s="69"/>
      <c r="BH228" s="69"/>
      <c r="BI228" s="69"/>
      <c r="BJ228" s="69"/>
      <c r="BK228" s="69"/>
      <c r="BL228" s="69"/>
      <c r="BM228" s="69"/>
      <c r="BN228" s="69"/>
      <c r="BO228" s="69"/>
      <c r="BP228" s="69"/>
      <c r="BQ228" s="69"/>
      <c r="BR228" s="69"/>
      <c r="BS228" s="69"/>
      <c r="BT228" s="69"/>
      <c r="BU228" s="69"/>
      <c r="BV228" s="69"/>
    </row>
    <row r="229" spans="1:74" ht="15" hidden="1" customHeight="1">
      <c r="A229" s="69"/>
      <c r="B229" s="69"/>
      <c r="C229" s="69"/>
      <c r="D229" s="70"/>
      <c r="E229" s="70"/>
      <c r="F229" s="70"/>
      <c r="G229" s="70"/>
      <c r="H229" s="70"/>
      <c r="I229" s="69"/>
      <c r="J229" s="69"/>
      <c r="K229" s="69"/>
      <c r="L229" s="69"/>
      <c r="M229" s="70"/>
      <c r="N229" s="70"/>
      <c r="O229" s="70"/>
      <c r="P229" s="70"/>
      <c r="Q229" s="70"/>
      <c r="R229" s="70"/>
      <c r="S229" s="69"/>
      <c r="T229" s="69"/>
      <c r="U229" s="71"/>
      <c r="V229" s="69"/>
      <c r="W229" s="69"/>
      <c r="X229" s="69"/>
      <c r="Y229" s="69"/>
      <c r="Z229" s="69"/>
      <c r="AA229" s="71"/>
      <c r="AB229" s="71"/>
      <c r="AC229" s="71"/>
      <c r="AD229" s="71"/>
      <c r="AE229" s="69"/>
      <c r="AF229" s="69"/>
      <c r="AG229" s="69"/>
      <c r="AH229" s="69"/>
      <c r="AI229" s="69"/>
      <c r="AJ229" s="69"/>
      <c r="AK229" s="69"/>
      <c r="AL229" s="72"/>
      <c r="AM229" s="73"/>
      <c r="AN229" s="73"/>
      <c r="AO229" s="69"/>
      <c r="AP229" s="69"/>
      <c r="AQ229" s="69"/>
      <c r="AR229" s="69"/>
      <c r="AS229" s="69"/>
      <c r="AT229" s="69"/>
      <c r="AU229" s="69"/>
      <c r="AV229" s="69"/>
      <c r="AW229" s="69"/>
      <c r="AX229" s="69"/>
      <c r="AY229" s="69"/>
      <c r="AZ229" s="69"/>
      <c r="BA229" s="69"/>
      <c r="BB229" s="69"/>
      <c r="BC229" s="69"/>
      <c r="BD229" s="69"/>
      <c r="BE229" s="69"/>
      <c r="BF229" s="69"/>
      <c r="BG229" s="69"/>
      <c r="BH229" s="69"/>
      <c r="BI229" s="69"/>
      <c r="BJ229" s="69"/>
      <c r="BK229" s="69"/>
      <c r="BL229" s="69"/>
      <c r="BM229" s="69"/>
      <c r="BN229" s="69"/>
      <c r="BO229" s="69"/>
      <c r="BP229" s="69"/>
      <c r="BQ229" s="69"/>
      <c r="BR229" s="69"/>
      <c r="BS229" s="69"/>
      <c r="BT229" s="69"/>
      <c r="BU229" s="69"/>
      <c r="BV229" s="69"/>
    </row>
    <row r="230" spans="1:74" ht="15" hidden="1" customHeight="1">
      <c r="A230" s="69"/>
      <c r="B230" s="69"/>
      <c r="C230" s="69"/>
      <c r="D230" s="70"/>
      <c r="E230" s="70"/>
      <c r="F230" s="70"/>
      <c r="G230" s="70"/>
      <c r="H230" s="70"/>
      <c r="I230" s="69"/>
      <c r="J230" s="69"/>
      <c r="K230" s="69"/>
      <c r="L230" s="69"/>
      <c r="M230" s="70"/>
      <c r="N230" s="70"/>
      <c r="O230" s="70"/>
      <c r="P230" s="70"/>
      <c r="Q230" s="70"/>
      <c r="R230" s="70"/>
      <c r="S230" s="69"/>
      <c r="T230" s="69"/>
      <c r="U230" s="71"/>
      <c r="V230" s="69"/>
      <c r="W230" s="69"/>
      <c r="X230" s="69"/>
      <c r="Y230" s="69"/>
      <c r="Z230" s="69"/>
      <c r="AA230" s="71"/>
      <c r="AB230" s="71"/>
      <c r="AC230" s="71"/>
      <c r="AD230" s="71"/>
      <c r="AE230" s="69"/>
      <c r="AF230" s="69"/>
      <c r="AG230" s="69"/>
      <c r="AH230" s="69"/>
      <c r="AI230" s="69"/>
      <c r="AJ230" s="69"/>
      <c r="AK230" s="69"/>
      <c r="AL230" s="72"/>
      <c r="AM230" s="73"/>
      <c r="AN230" s="73"/>
      <c r="AO230" s="69"/>
      <c r="AP230" s="69"/>
      <c r="AQ230" s="69"/>
      <c r="AR230" s="69"/>
      <c r="AS230" s="69"/>
      <c r="AT230" s="69"/>
      <c r="AU230" s="69"/>
      <c r="AV230" s="69"/>
      <c r="AW230" s="69"/>
      <c r="AX230" s="69"/>
      <c r="AY230" s="69"/>
      <c r="AZ230" s="69"/>
      <c r="BA230" s="69"/>
      <c r="BB230" s="69"/>
      <c r="BC230" s="69"/>
      <c r="BD230" s="69"/>
      <c r="BE230" s="69"/>
      <c r="BF230" s="69"/>
      <c r="BG230" s="69"/>
      <c r="BH230" s="69"/>
      <c r="BI230" s="69"/>
      <c r="BJ230" s="69"/>
      <c r="BK230" s="69"/>
      <c r="BL230" s="69"/>
      <c r="BM230" s="69"/>
      <c r="BN230" s="69"/>
      <c r="BO230" s="69"/>
      <c r="BP230" s="69"/>
      <c r="BQ230" s="69"/>
      <c r="BR230" s="69"/>
      <c r="BS230" s="69"/>
      <c r="BT230" s="69"/>
      <c r="BU230" s="69"/>
      <c r="BV230" s="69"/>
    </row>
    <row r="231" spans="1:74" ht="15" hidden="1" customHeight="1">
      <c r="A231" s="69"/>
      <c r="B231" s="69"/>
      <c r="C231" s="69"/>
      <c r="D231" s="70"/>
      <c r="E231" s="70"/>
      <c r="F231" s="70"/>
      <c r="G231" s="70"/>
      <c r="H231" s="70"/>
      <c r="I231" s="69"/>
      <c r="J231" s="69"/>
      <c r="K231" s="69"/>
      <c r="L231" s="69"/>
      <c r="M231" s="70"/>
      <c r="N231" s="70"/>
      <c r="O231" s="70"/>
      <c r="P231" s="70"/>
      <c r="Q231" s="70"/>
      <c r="R231" s="70"/>
      <c r="S231" s="69"/>
      <c r="T231" s="69"/>
      <c r="U231" s="71"/>
      <c r="V231" s="69"/>
      <c r="W231" s="69"/>
      <c r="X231" s="69"/>
      <c r="Y231" s="69"/>
      <c r="Z231" s="69"/>
      <c r="AA231" s="71"/>
      <c r="AB231" s="71"/>
      <c r="AC231" s="71"/>
      <c r="AD231" s="71"/>
      <c r="AE231" s="69"/>
      <c r="AF231" s="69"/>
      <c r="AG231" s="69"/>
      <c r="AH231" s="69"/>
      <c r="AI231" s="69"/>
      <c r="AJ231" s="69"/>
      <c r="AK231" s="69"/>
      <c r="AL231" s="72"/>
      <c r="AM231" s="73"/>
      <c r="AN231" s="73"/>
      <c r="AO231" s="69"/>
      <c r="AP231" s="69"/>
      <c r="AQ231" s="69"/>
      <c r="AR231" s="69"/>
      <c r="AS231" s="69"/>
      <c r="AT231" s="69"/>
      <c r="AU231" s="69"/>
      <c r="AV231" s="69"/>
      <c r="AW231" s="69"/>
      <c r="AX231" s="69"/>
      <c r="AY231" s="69"/>
      <c r="AZ231" s="69"/>
      <c r="BA231" s="69"/>
      <c r="BB231" s="69"/>
      <c r="BC231" s="69"/>
      <c r="BD231" s="69"/>
      <c r="BE231" s="69"/>
      <c r="BF231" s="69"/>
      <c r="BG231" s="69"/>
      <c r="BH231" s="69"/>
      <c r="BI231" s="69"/>
      <c r="BJ231" s="69"/>
      <c r="BK231" s="69"/>
      <c r="BL231" s="69"/>
      <c r="BM231" s="69"/>
      <c r="BN231" s="69"/>
      <c r="BO231" s="69"/>
      <c r="BP231" s="69"/>
      <c r="BQ231" s="69"/>
      <c r="BR231" s="69"/>
      <c r="BS231" s="69"/>
      <c r="BT231" s="69"/>
      <c r="BU231" s="69"/>
      <c r="BV231" s="69"/>
    </row>
    <row r="232" spans="1:74" ht="15" hidden="1" customHeight="1">
      <c r="A232" s="69"/>
      <c r="B232" s="69"/>
      <c r="C232" s="69"/>
      <c r="D232" s="70"/>
      <c r="E232" s="70"/>
      <c r="F232" s="70"/>
      <c r="G232" s="70"/>
      <c r="H232" s="70"/>
      <c r="I232" s="69"/>
      <c r="J232" s="69"/>
      <c r="K232" s="69"/>
      <c r="L232" s="69"/>
      <c r="M232" s="70"/>
      <c r="N232" s="70"/>
      <c r="O232" s="70"/>
      <c r="P232" s="70"/>
      <c r="Q232" s="70"/>
      <c r="R232" s="70"/>
      <c r="S232" s="69"/>
      <c r="T232" s="69"/>
      <c r="U232" s="71"/>
      <c r="V232" s="69"/>
      <c r="W232" s="69"/>
      <c r="X232" s="69"/>
      <c r="Y232" s="69"/>
      <c r="Z232" s="69"/>
      <c r="AA232" s="71"/>
      <c r="AB232" s="71"/>
      <c r="AC232" s="71"/>
      <c r="AD232" s="71"/>
      <c r="AE232" s="69"/>
      <c r="AF232" s="69"/>
      <c r="AG232" s="69"/>
      <c r="AH232" s="69"/>
      <c r="AI232" s="69"/>
      <c r="AJ232" s="69"/>
      <c r="AK232" s="69"/>
      <c r="AL232" s="72"/>
      <c r="AM232" s="73"/>
      <c r="AN232" s="73"/>
      <c r="AO232" s="69"/>
      <c r="AP232" s="69"/>
      <c r="AQ232" s="69"/>
      <c r="AR232" s="69"/>
      <c r="AS232" s="69"/>
      <c r="AT232" s="69"/>
      <c r="AU232" s="69"/>
      <c r="AV232" s="69"/>
      <c r="AW232" s="69"/>
      <c r="AX232" s="69"/>
      <c r="AY232" s="69"/>
      <c r="AZ232" s="69"/>
      <c r="BA232" s="69"/>
      <c r="BB232" s="69"/>
      <c r="BC232" s="69"/>
      <c r="BD232" s="69"/>
      <c r="BE232" s="69"/>
      <c r="BF232" s="69"/>
      <c r="BG232" s="69"/>
      <c r="BH232" s="69"/>
      <c r="BI232" s="69"/>
      <c r="BJ232" s="69"/>
      <c r="BK232" s="69"/>
      <c r="BL232" s="69"/>
      <c r="BM232" s="69"/>
      <c r="BN232" s="69"/>
      <c r="BO232" s="69"/>
      <c r="BP232" s="69"/>
      <c r="BQ232" s="69"/>
      <c r="BR232" s="69"/>
      <c r="BS232" s="69"/>
      <c r="BT232" s="69"/>
      <c r="BU232" s="69"/>
      <c r="BV232" s="69"/>
    </row>
    <row r="233" spans="1:74" ht="15" hidden="1" customHeight="1">
      <c r="A233" s="69"/>
      <c r="B233" s="69"/>
      <c r="C233" s="69"/>
      <c r="D233" s="70"/>
      <c r="E233" s="70"/>
      <c r="F233" s="70"/>
      <c r="G233" s="70"/>
      <c r="H233" s="70"/>
      <c r="I233" s="69"/>
      <c r="J233" s="69"/>
      <c r="K233" s="69"/>
      <c r="L233" s="69"/>
      <c r="M233" s="70"/>
      <c r="N233" s="70"/>
      <c r="O233" s="70"/>
      <c r="P233" s="70"/>
      <c r="Q233" s="70"/>
      <c r="R233" s="70"/>
      <c r="S233" s="69"/>
      <c r="T233" s="69"/>
      <c r="U233" s="71"/>
      <c r="V233" s="69"/>
      <c r="W233" s="69"/>
      <c r="X233" s="69"/>
      <c r="Y233" s="69"/>
      <c r="Z233" s="69"/>
      <c r="AA233" s="71"/>
      <c r="AB233" s="71"/>
      <c r="AC233" s="71"/>
      <c r="AD233" s="71"/>
      <c r="AE233" s="69"/>
      <c r="AF233" s="69"/>
      <c r="AG233" s="69"/>
      <c r="AH233" s="69"/>
      <c r="AI233" s="69"/>
      <c r="AJ233" s="69"/>
      <c r="AK233" s="69"/>
      <c r="AL233" s="72"/>
      <c r="AM233" s="73"/>
      <c r="AN233" s="73"/>
      <c r="AO233" s="69"/>
      <c r="AP233" s="69"/>
      <c r="AQ233" s="69"/>
      <c r="AR233" s="69"/>
      <c r="AS233" s="69"/>
      <c r="AT233" s="69"/>
      <c r="AU233" s="69"/>
      <c r="AV233" s="69"/>
      <c r="AW233" s="69"/>
      <c r="AX233" s="69"/>
      <c r="AY233" s="69"/>
      <c r="AZ233" s="69"/>
      <c r="BA233" s="69"/>
      <c r="BB233" s="69"/>
      <c r="BC233" s="69"/>
      <c r="BD233" s="69"/>
      <c r="BE233" s="69"/>
      <c r="BF233" s="69"/>
      <c r="BG233" s="69"/>
      <c r="BH233" s="69"/>
      <c r="BI233" s="69"/>
      <c r="BJ233" s="69"/>
      <c r="BK233" s="69"/>
      <c r="BL233" s="69"/>
      <c r="BM233" s="69"/>
      <c r="BN233" s="69"/>
      <c r="BO233" s="69"/>
      <c r="BP233" s="69"/>
      <c r="BQ233" s="69"/>
      <c r="BR233" s="69"/>
      <c r="BS233" s="69"/>
      <c r="BT233" s="69"/>
      <c r="BU233" s="69"/>
      <c r="BV233" s="69"/>
    </row>
    <row r="234" spans="1:74" ht="15" hidden="1" customHeight="1">
      <c r="A234" s="69"/>
      <c r="B234" s="69"/>
      <c r="C234" s="69"/>
      <c r="D234" s="70"/>
      <c r="E234" s="70"/>
      <c r="F234" s="70"/>
      <c r="G234" s="70"/>
      <c r="H234" s="70"/>
      <c r="I234" s="69"/>
      <c r="J234" s="69"/>
      <c r="K234" s="69"/>
      <c r="L234" s="69"/>
      <c r="M234" s="70"/>
      <c r="N234" s="70"/>
      <c r="O234" s="70"/>
      <c r="P234" s="70"/>
      <c r="Q234" s="70"/>
      <c r="R234" s="70"/>
      <c r="S234" s="69"/>
      <c r="T234" s="69"/>
      <c r="U234" s="71"/>
      <c r="V234" s="69"/>
      <c r="W234" s="69"/>
      <c r="X234" s="69"/>
      <c r="Y234" s="69"/>
      <c r="Z234" s="69"/>
      <c r="AA234" s="71"/>
      <c r="AB234" s="71"/>
      <c r="AC234" s="71"/>
      <c r="AD234" s="71"/>
      <c r="AE234" s="69"/>
      <c r="AF234" s="69"/>
      <c r="AG234" s="69"/>
      <c r="AH234" s="69"/>
      <c r="AI234" s="69"/>
      <c r="AJ234" s="69"/>
      <c r="AK234" s="69"/>
      <c r="AL234" s="72"/>
      <c r="AM234" s="73"/>
      <c r="AN234" s="73"/>
      <c r="AO234" s="69"/>
      <c r="AP234" s="69"/>
      <c r="AQ234" s="69"/>
      <c r="AR234" s="69"/>
      <c r="AS234" s="69"/>
      <c r="AT234" s="69"/>
      <c r="AU234" s="69"/>
      <c r="AV234" s="69"/>
      <c r="AW234" s="69"/>
      <c r="AX234" s="69"/>
      <c r="AY234" s="69"/>
      <c r="AZ234" s="69"/>
      <c r="BA234" s="69"/>
      <c r="BB234" s="69"/>
      <c r="BC234" s="69"/>
      <c r="BD234" s="69"/>
      <c r="BE234" s="69"/>
      <c r="BF234" s="69"/>
      <c r="BG234" s="69"/>
      <c r="BH234" s="69"/>
      <c r="BI234" s="69"/>
      <c r="BJ234" s="69"/>
      <c r="BK234" s="69"/>
      <c r="BL234" s="69"/>
      <c r="BM234" s="69"/>
      <c r="BN234" s="69"/>
      <c r="BO234" s="69"/>
      <c r="BP234" s="69"/>
      <c r="BQ234" s="69"/>
      <c r="BR234" s="69"/>
      <c r="BS234" s="69"/>
      <c r="BT234" s="69"/>
      <c r="BU234" s="69"/>
      <c r="BV234" s="69"/>
    </row>
    <row r="235" spans="1:74" ht="15" hidden="1" customHeight="1">
      <c r="A235" s="69"/>
      <c r="B235" s="69"/>
      <c r="C235" s="69"/>
      <c r="D235" s="70"/>
      <c r="E235" s="70"/>
      <c r="F235" s="70"/>
      <c r="G235" s="70"/>
      <c r="H235" s="70"/>
      <c r="I235" s="69"/>
      <c r="J235" s="69"/>
      <c r="K235" s="69"/>
      <c r="L235" s="69"/>
      <c r="M235" s="70"/>
      <c r="N235" s="70"/>
      <c r="O235" s="70"/>
      <c r="P235" s="70"/>
      <c r="Q235" s="70"/>
      <c r="R235" s="70"/>
      <c r="S235" s="69"/>
      <c r="T235" s="69"/>
      <c r="U235" s="71"/>
      <c r="V235" s="69"/>
      <c r="W235" s="69"/>
      <c r="X235" s="69"/>
      <c r="Y235" s="69"/>
      <c r="Z235" s="69"/>
      <c r="AA235" s="71"/>
      <c r="AB235" s="71"/>
      <c r="AC235" s="71"/>
      <c r="AD235" s="71"/>
      <c r="AE235" s="69"/>
      <c r="AF235" s="69"/>
      <c r="AG235" s="69"/>
      <c r="AH235" s="69"/>
      <c r="AI235" s="69"/>
      <c r="AJ235" s="69"/>
      <c r="AK235" s="69"/>
      <c r="AL235" s="72"/>
      <c r="AM235" s="73"/>
      <c r="AN235" s="73"/>
      <c r="AO235" s="69"/>
      <c r="AP235" s="69"/>
      <c r="AQ235" s="69"/>
      <c r="AR235" s="69"/>
      <c r="AS235" s="69"/>
      <c r="AT235" s="69"/>
      <c r="AU235" s="69"/>
      <c r="AV235" s="69"/>
      <c r="AW235" s="69"/>
      <c r="AX235" s="69"/>
      <c r="AY235" s="69"/>
      <c r="AZ235" s="69"/>
      <c r="BA235" s="69"/>
      <c r="BB235" s="69"/>
      <c r="BC235" s="69"/>
      <c r="BD235" s="69"/>
      <c r="BE235" s="69"/>
      <c r="BF235" s="69"/>
      <c r="BG235" s="69"/>
      <c r="BH235" s="69"/>
      <c r="BI235" s="69"/>
      <c r="BJ235" s="69"/>
      <c r="BK235" s="69"/>
      <c r="BL235" s="69"/>
      <c r="BM235" s="69"/>
      <c r="BN235" s="69"/>
      <c r="BO235" s="69"/>
      <c r="BP235" s="69"/>
      <c r="BQ235" s="69"/>
      <c r="BR235" s="69"/>
      <c r="BS235" s="69"/>
      <c r="BT235" s="69"/>
      <c r="BU235" s="69"/>
      <c r="BV235" s="69"/>
    </row>
    <row r="236" spans="1:74" ht="15" hidden="1" customHeight="1">
      <c r="A236" s="69"/>
      <c r="B236" s="69"/>
      <c r="C236" s="69"/>
      <c r="D236" s="70"/>
      <c r="E236" s="70"/>
      <c r="F236" s="70"/>
      <c r="G236" s="70"/>
      <c r="H236" s="70"/>
      <c r="I236" s="69"/>
      <c r="J236" s="69"/>
      <c r="K236" s="69"/>
      <c r="L236" s="69"/>
      <c r="M236" s="70"/>
      <c r="N236" s="70"/>
      <c r="O236" s="70"/>
      <c r="P236" s="70"/>
      <c r="Q236" s="70"/>
      <c r="R236" s="70"/>
      <c r="S236" s="69"/>
      <c r="T236" s="69"/>
      <c r="U236" s="71"/>
      <c r="V236" s="69"/>
      <c r="W236" s="69"/>
      <c r="X236" s="69"/>
      <c r="Y236" s="69"/>
      <c r="Z236" s="69"/>
      <c r="AA236" s="71"/>
      <c r="AB236" s="71"/>
      <c r="AC236" s="71"/>
      <c r="AD236" s="71"/>
      <c r="AE236" s="69"/>
      <c r="AF236" s="69"/>
      <c r="AG236" s="69"/>
      <c r="AH236" s="69"/>
      <c r="AI236" s="69"/>
      <c r="AJ236" s="69"/>
      <c r="AK236" s="69"/>
      <c r="AL236" s="72"/>
      <c r="AM236" s="73"/>
      <c r="AN236" s="73"/>
      <c r="AO236" s="69"/>
      <c r="AP236" s="69"/>
      <c r="AQ236" s="69"/>
      <c r="AR236" s="69"/>
      <c r="AS236" s="69"/>
      <c r="AT236" s="69"/>
      <c r="AU236" s="69"/>
      <c r="AV236" s="69"/>
      <c r="AW236" s="69"/>
      <c r="AX236" s="69"/>
      <c r="AY236" s="69"/>
      <c r="AZ236" s="69"/>
      <c r="BA236" s="69"/>
      <c r="BB236" s="69"/>
      <c r="BC236" s="69"/>
      <c r="BD236" s="69"/>
      <c r="BE236" s="69"/>
      <c r="BF236" s="69"/>
      <c r="BG236" s="69"/>
      <c r="BH236" s="69"/>
      <c r="BI236" s="69"/>
      <c r="BJ236" s="69"/>
      <c r="BK236" s="69"/>
      <c r="BL236" s="69"/>
      <c r="BM236" s="69"/>
      <c r="BN236" s="69"/>
      <c r="BO236" s="69"/>
      <c r="BP236" s="69"/>
      <c r="BQ236" s="69"/>
      <c r="BR236" s="69"/>
      <c r="BS236" s="69"/>
      <c r="BT236" s="69"/>
      <c r="BU236" s="69"/>
      <c r="BV236" s="69"/>
    </row>
    <row r="237" spans="1:74" ht="15" hidden="1" customHeight="1">
      <c r="A237" s="69"/>
      <c r="B237" s="69"/>
      <c r="C237" s="69"/>
      <c r="D237" s="70"/>
      <c r="E237" s="70"/>
      <c r="F237" s="70"/>
      <c r="G237" s="70"/>
      <c r="H237" s="70"/>
      <c r="I237" s="69"/>
      <c r="J237" s="69"/>
      <c r="K237" s="69"/>
      <c r="L237" s="69"/>
      <c r="M237" s="70"/>
      <c r="N237" s="70"/>
      <c r="O237" s="70"/>
      <c r="P237" s="70"/>
      <c r="Q237" s="70"/>
      <c r="R237" s="70"/>
      <c r="S237" s="69"/>
      <c r="T237" s="69"/>
      <c r="U237" s="71"/>
      <c r="V237" s="69"/>
      <c r="W237" s="69"/>
      <c r="X237" s="69"/>
      <c r="Y237" s="69"/>
      <c r="Z237" s="69"/>
      <c r="AA237" s="71"/>
      <c r="AB237" s="71"/>
      <c r="AC237" s="71"/>
      <c r="AD237" s="71"/>
      <c r="AE237" s="69"/>
      <c r="AF237" s="69"/>
      <c r="AG237" s="69"/>
      <c r="AH237" s="69"/>
      <c r="AI237" s="69"/>
      <c r="AJ237" s="69"/>
      <c r="AK237" s="69"/>
      <c r="AL237" s="72"/>
      <c r="AM237" s="73"/>
      <c r="AN237" s="73"/>
      <c r="AO237" s="69"/>
      <c r="AP237" s="69"/>
      <c r="AQ237" s="69"/>
      <c r="AR237" s="69"/>
      <c r="AS237" s="69"/>
      <c r="AT237" s="69"/>
      <c r="AU237" s="69"/>
      <c r="AV237" s="69"/>
      <c r="AW237" s="69"/>
      <c r="AX237" s="69"/>
      <c r="AY237" s="69"/>
      <c r="AZ237" s="69"/>
      <c r="BA237" s="69"/>
      <c r="BB237" s="69"/>
      <c r="BC237" s="69"/>
      <c r="BD237" s="69"/>
      <c r="BE237" s="69"/>
      <c r="BF237" s="69"/>
      <c r="BG237" s="69"/>
      <c r="BH237" s="69"/>
      <c r="BI237" s="69"/>
      <c r="BJ237" s="69"/>
      <c r="BK237" s="69"/>
      <c r="BL237" s="69"/>
      <c r="BM237" s="69"/>
      <c r="BN237" s="69"/>
      <c r="BO237" s="69"/>
      <c r="BP237" s="69"/>
      <c r="BQ237" s="69"/>
      <c r="BR237" s="69"/>
      <c r="BS237" s="69"/>
      <c r="BT237" s="69"/>
      <c r="BU237" s="69"/>
      <c r="BV237" s="69"/>
    </row>
    <row r="238" spans="1:74" ht="15" hidden="1" customHeight="1">
      <c r="A238" s="69"/>
      <c r="B238" s="69"/>
      <c r="C238" s="69"/>
      <c r="D238" s="70"/>
      <c r="E238" s="70"/>
      <c r="F238" s="70"/>
      <c r="G238" s="70"/>
      <c r="H238" s="70"/>
      <c r="I238" s="69"/>
      <c r="J238" s="69"/>
      <c r="K238" s="69"/>
      <c r="L238" s="69"/>
      <c r="M238" s="70"/>
      <c r="N238" s="70"/>
      <c r="O238" s="70"/>
      <c r="P238" s="70"/>
      <c r="Q238" s="70"/>
      <c r="R238" s="70"/>
      <c r="S238" s="69"/>
      <c r="T238" s="69"/>
      <c r="U238" s="71"/>
      <c r="V238" s="69"/>
      <c r="W238" s="69"/>
      <c r="X238" s="69"/>
      <c r="Y238" s="69"/>
      <c r="Z238" s="69"/>
      <c r="AA238" s="71"/>
      <c r="AB238" s="71"/>
      <c r="AC238" s="71"/>
      <c r="AD238" s="71"/>
      <c r="AE238" s="69"/>
      <c r="AF238" s="69"/>
      <c r="AG238" s="69"/>
      <c r="AH238" s="69"/>
      <c r="AI238" s="69"/>
      <c r="AJ238" s="69"/>
      <c r="AK238" s="69"/>
      <c r="AL238" s="72"/>
      <c r="AM238" s="73"/>
      <c r="AN238" s="73"/>
      <c r="AO238" s="69"/>
      <c r="AP238" s="69"/>
      <c r="AQ238" s="69"/>
      <c r="AR238" s="69"/>
      <c r="AS238" s="69"/>
      <c r="AT238" s="69"/>
      <c r="AU238" s="69"/>
      <c r="AV238" s="69"/>
      <c r="AW238" s="69"/>
      <c r="AX238" s="69"/>
      <c r="AY238" s="69"/>
      <c r="AZ238" s="69"/>
      <c r="BA238" s="69"/>
      <c r="BB238" s="69"/>
      <c r="BC238" s="69"/>
      <c r="BD238" s="69"/>
      <c r="BE238" s="69"/>
      <c r="BF238" s="69"/>
      <c r="BG238" s="69"/>
      <c r="BH238" s="69"/>
      <c r="BI238" s="69"/>
      <c r="BJ238" s="69"/>
      <c r="BK238" s="69"/>
      <c r="BL238" s="69"/>
      <c r="BM238" s="69"/>
      <c r="BN238" s="69"/>
      <c r="BO238" s="69"/>
      <c r="BP238" s="69"/>
      <c r="BQ238" s="69"/>
      <c r="BR238" s="69"/>
      <c r="BS238" s="69"/>
      <c r="BT238" s="69"/>
      <c r="BU238" s="69"/>
      <c r="BV238" s="69"/>
    </row>
    <row r="239" spans="1:74" ht="15" hidden="1" customHeight="1">
      <c r="A239" s="69"/>
      <c r="B239" s="69"/>
      <c r="C239" s="69"/>
      <c r="D239" s="70"/>
      <c r="E239" s="70"/>
      <c r="F239" s="70"/>
      <c r="G239" s="70"/>
      <c r="H239" s="70"/>
      <c r="I239" s="69"/>
      <c r="J239" s="69"/>
      <c r="K239" s="69"/>
      <c r="L239" s="69"/>
      <c r="M239" s="70"/>
      <c r="N239" s="70"/>
      <c r="O239" s="70"/>
      <c r="P239" s="70"/>
      <c r="Q239" s="70"/>
      <c r="R239" s="70"/>
      <c r="S239" s="69"/>
      <c r="T239" s="69"/>
      <c r="U239" s="71"/>
      <c r="V239" s="69"/>
      <c r="W239" s="69"/>
      <c r="X239" s="69"/>
      <c r="Y239" s="69"/>
      <c r="Z239" s="69"/>
      <c r="AA239" s="71"/>
      <c r="AB239" s="71"/>
      <c r="AC239" s="71"/>
      <c r="AD239" s="71"/>
      <c r="AE239" s="69"/>
      <c r="AF239" s="69"/>
      <c r="AG239" s="69"/>
      <c r="AH239" s="69"/>
      <c r="AI239" s="69"/>
      <c r="AJ239" s="69"/>
      <c r="AK239" s="69"/>
      <c r="AL239" s="72"/>
      <c r="AM239" s="73"/>
      <c r="AN239" s="73"/>
      <c r="AO239" s="69"/>
      <c r="AP239" s="69"/>
      <c r="AQ239" s="69"/>
      <c r="AR239" s="69"/>
      <c r="AS239" s="69"/>
      <c r="AT239" s="69"/>
      <c r="AU239" s="69"/>
      <c r="AV239" s="69"/>
      <c r="AW239" s="69"/>
      <c r="AX239" s="69"/>
      <c r="AY239" s="69"/>
      <c r="AZ239" s="69"/>
      <c r="BA239" s="69"/>
      <c r="BB239" s="69"/>
      <c r="BC239" s="69"/>
      <c r="BD239" s="69"/>
      <c r="BE239" s="69"/>
      <c r="BF239" s="69"/>
      <c r="BG239" s="69"/>
      <c r="BH239" s="69"/>
      <c r="BI239" s="69"/>
      <c r="BJ239" s="69"/>
      <c r="BK239" s="69"/>
      <c r="BL239" s="69"/>
      <c r="BM239" s="69"/>
      <c r="BN239" s="69"/>
      <c r="BO239" s="69"/>
      <c r="BP239" s="69"/>
      <c r="BQ239" s="69"/>
      <c r="BR239" s="69"/>
      <c r="BS239" s="69"/>
      <c r="BT239" s="69"/>
      <c r="BU239" s="69"/>
      <c r="BV239" s="69"/>
    </row>
    <row r="240" spans="1:74" ht="15" hidden="1" customHeight="1">
      <c r="A240" s="69"/>
      <c r="B240" s="69"/>
      <c r="C240" s="69"/>
      <c r="D240" s="70"/>
      <c r="E240" s="70"/>
      <c r="F240" s="70"/>
      <c r="G240" s="70"/>
      <c r="H240" s="70"/>
      <c r="I240" s="69"/>
      <c r="J240" s="69"/>
      <c r="K240" s="69"/>
      <c r="L240" s="69"/>
      <c r="M240" s="70"/>
      <c r="N240" s="70"/>
      <c r="O240" s="70"/>
      <c r="P240" s="70"/>
      <c r="Q240" s="70"/>
      <c r="R240" s="70"/>
      <c r="S240" s="69"/>
      <c r="T240" s="69"/>
      <c r="U240" s="71"/>
      <c r="V240" s="69"/>
      <c r="W240" s="69"/>
      <c r="X240" s="69"/>
      <c r="Y240" s="69"/>
      <c r="Z240" s="69"/>
      <c r="AA240" s="71"/>
      <c r="AB240" s="71"/>
      <c r="AC240" s="71"/>
      <c r="AD240" s="71"/>
      <c r="AE240" s="69"/>
      <c r="AF240" s="69"/>
      <c r="AG240" s="69"/>
      <c r="AH240" s="69"/>
      <c r="AI240" s="69"/>
      <c r="AJ240" s="69"/>
      <c r="AK240" s="69"/>
      <c r="AL240" s="72"/>
      <c r="AM240" s="73"/>
      <c r="AN240" s="73"/>
      <c r="AO240" s="69"/>
      <c r="AP240" s="69"/>
      <c r="AQ240" s="69"/>
      <c r="AR240" s="69"/>
      <c r="AS240" s="69"/>
      <c r="AT240" s="69"/>
      <c r="AU240" s="69"/>
      <c r="AV240" s="69"/>
      <c r="AW240" s="69"/>
      <c r="AX240" s="69"/>
      <c r="AY240" s="69"/>
      <c r="AZ240" s="69"/>
      <c r="BA240" s="69"/>
      <c r="BB240" s="69"/>
      <c r="BC240" s="69"/>
      <c r="BD240" s="69"/>
      <c r="BE240" s="69"/>
      <c r="BF240" s="69"/>
      <c r="BG240" s="69"/>
      <c r="BH240" s="69"/>
      <c r="BI240" s="69"/>
      <c r="BJ240" s="69"/>
      <c r="BK240" s="69"/>
      <c r="BL240" s="69"/>
      <c r="BM240" s="69"/>
      <c r="BN240" s="69"/>
      <c r="BO240" s="69"/>
      <c r="BP240" s="69"/>
      <c r="BQ240" s="69"/>
      <c r="BR240" s="69"/>
      <c r="BS240" s="69"/>
      <c r="BT240" s="69"/>
      <c r="BU240" s="69"/>
      <c r="BV240" s="69"/>
    </row>
    <row r="241" spans="1:74" ht="15" hidden="1" customHeight="1">
      <c r="A241" s="69"/>
      <c r="B241" s="69"/>
      <c r="C241" s="70"/>
      <c r="D241" s="70"/>
      <c r="E241" s="70"/>
      <c r="F241" s="70"/>
      <c r="G241" s="70"/>
      <c r="H241" s="69"/>
      <c r="I241" s="69"/>
      <c r="J241" s="69"/>
      <c r="K241" s="69"/>
      <c r="L241" s="69"/>
      <c r="M241" s="70"/>
      <c r="N241" s="70"/>
      <c r="O241" s="70"/>
      <c r="P241" s="70"/>
      <c r="Q241" s="70"/>
      <c r="R241" s="70"/>
      <c r="S241" s="69"/>
      <c r="T241" s="69"/>
      <c r="U241" s="71"/>
      <c r="V241" s="69"/>
      <c r="W241" s="69"/>
      <c r="X241" s="69"/>
      <c r="Y241" s="69"/>
      <c r="Z241" s="69"/>
      <c r="AA241" s="71"/>
      <c r="AB241" s="71"/>
      <c r="AC241" s="71"/>
      <c r="AD241" s="71"/>
      <c r="AE241" s="69"/>
      <c r="AF241" s="69"/>
      <c r="AG241" s="69"/>
      <c r="AH241" s="69"/>
      <c r="AI241" s="69"/>
      <c r="AJ241" s="69"/>
      <c r="AK241" s="69"/>
      <c r="AL241" s="72"/>
      <c r="AM241" s="73"/>
      <c r="AN241" s="73"/>
      <c r="AO241" s="69"/>
      <c r="AP241" s="69"/>
      <c r="AQ241" s="69"/>
      <c r="AR241" s="69"/>
      <c r="AS241" s="69"/>
      <c r="AT241" s="69"/>
      <c r="AU241" s="69"/>
      <c r="AV241" s="69"/>
      <c r="AW241" s="69"/>
      <c r="AX241" s="69"/>
      <c r="AY241" s="69"/>
      <c r="AZ241" s="69"/>
      <c r="BA241" s="69"/>
      <c r="BB241" s="69"/>
      <c r="BC241" s="69"/>
      <c r="BD241" s="69"/>
      <c r="BE241" s="69"/>
      <c r="BF241" s="69"/>
      <c r="BG241" s="69"/>
      <c r="BH241" s="69"/>
      <c r="BI241" s="69"/>
      <c r="BJ241" s="69"/>
      <c r="BK241" s="69"/>
      <c r="BL241" s="69"/>
      <c r="BM241" s="69"/>
      <c r="BN241" s="69"/>
      <c r="BO241" s="69"/>
      <c r="BP241" s="69"/>
      <c r="BQ241" s="69"/>
      <c r="BR241" s="69"/>
      <c r="BS241" s="69"/>
      <c r="BT241" s="69"/>
      <c r="BU241" s="69"/>
      <c r="BV241" s="69"/>
    </row>
    <row r="242" spans="1:74" ht="15" hidden="1" customHeight="1">
      <c r="A242" s="69"/>
      <c r="B242" s="69"/>
      <c r="C242" s="70"/>
      <c r="D242" s="70"/>
      <c r="E242" s="70"/>
      <c r="F242" s="70"/>
      <c r="G242" s="70"/>
      <c r="H242" s="69"/>
      <c r="I242" s="69"/>
      <c r="J242" s="69"/>
      <c r="K242" s="69"/>
      <c r="L242" s="69"/>
      <c r="M242" s="69"/>
      <c r="N242" s="69"/>
      <c r="O242" s="69"/>
      <c r="P242" s="69"/>
      <c r="Q242" s="69"/>
      <c r="R242" s="69"/>
      <c r="S242" s="69"/>
      <c r="T242" s="69"/>
      <c r="U242" s="71"/>
      <c r="V242" s="69"/>
      <c r="W242" s="69"/>
      <c r="X242" s="69"/>
      <c r="Y242" s="69"/>
      <c r="Z242" s="69"/>
      <c r="AA242" s="71"/>
      <c r="AB242" s="71"/>
      <c r="AC242" s="71"/>
      <c r="AD242" s="71"/>
      <c r="AE242" s="69"/>
      <c r="AF242" s="69"/>
      <c r="AG242" s="69"/>
      <c r="AH242" s="69"/>
      <c r="AI242" s="69"/>
      <c r="AJ242" s="69"/>
      <c r="AK242" s="69"/>
      <c r="AL242" s="72"/>
      <c r="AM242" s="73"/>
      <c r="AN242" s="73"/>
      <c r="AO242" s="69"/>
      <c r="AP242" s="69"/>
      <c r="AQ242" s="69"/>
      <c r="AR242" s="69"/>
      <c r="AS242" s="69"/>
      <c r="AT242" s="69"/>
      <c r="AU242" s="69"/>
      <c r="AV242" s="69"/>
      <c r="AW242" s="69"/>
      <c r="AX242" s="69"/>
      <c r="AY242" s="69"/>
      <c r="AZ242" s="69"/>
      <c r="BA242" s="69"/>
      <c r="BB242" s="69"/>
      <c r="BC242" s="69"/>
      <c r="BD242" s="69"/>
      <c r="BE242" s="69"/>
      <c r="BF242" s="69"/>
      <c r="BG242" s="69"/>
      <c r="BH242" s="69"/>
      <c r="BI242" s="69"/>
      <c r="BJ242" s="69"/>
      <c r="BK242" s="69"/>
      <c r="BL242" s="69"/>
      <c r="BM242" s="69"/>
      <c r="BN242" s="69"/>
      <c r="BO242" s="69"/>
      <c r="BP242" s="69"/>
      <c r="BQ242" s="69"/>
      <c r="BR242" s="69"/>
      <c r="BS242" s="69"/>
      <c r="BT242" s="69"/>
      <c r="BU242" s="69"/>
      <c r="BV242" s="69"/>
    </row>
    <row r="243" spans="1:74" ht="12" customHeight="1">
      <c r="A243" s="69"/>
      <c r="B243" s="69"/>
      <c r="C243" s="70"/>
      <c r="D243" s="70"/>
      <c r="E243" s="70"/>
      <c r="F243" s="70"/>
      <c r="G243" s="70"/>
      <c r="H243" s="69"/>
      <c r="I243" s="69"/>
      <c r="J243" s="69"/>
      <c r="K243" s="69"/>
      <c r="L243" s="69"/>
      <c r="M243" s="69"/>
      <c r="N243" s="69"/>
      <c r="O243" s="69"/>
      <c r="P243" s="69"/>
      <c r="Q243" s="69"/>
      <c r="R243" s="69"/>
      <c r="S243" s="69"/>
      <c r="T243" s="69"/>
      <c r="U243" s="71"/>
      <c r="V243" s="69"/>
      <c r="W243" s="69"/>
      <c r="X243" s="69"/>
      <c r="Y243" s="69"/>
      <c r="Z243" s="69"/>
      <c r="AA243" s="71"/>
      <c r="AB243" s="71"/>
      <c r="AC243" s="71"/>
      <c r="AD243" s="71"/>
      <c r="AE243" s="69"/>
      <c r="AF243" s="69"/>
      <c r="AG243" s="69"/>
      <c r="AH243" s="69"/>
      <c r="AI243" s="69"/>
      <c r="AJ243" s="69"/>
      <c r="AK243" s="69"/>
      <c r="AL243" s="72"/>
      <c r="AM243" s="73"/>
      <c r="AN243" s="73"/>
      <c r="AO243" s="69"/>
      <c r="AP243" s="69"/>
      <c r="AQ243" s="69"/>
      <c r="AR243" s="69"/>
      <c r="AS243" s="69"/>
      <c r="AT243" s="69"/>
      <c r="AU243" s="69"/>
      <c r="AV243" s="69"/>
      <c r="AW243" s="69"/>
      <c r="AX243" s="69"/>
      <c r="AY243" s="69"/>
      <c r="AZ243" s="69"/>
      <c r="BA243" s="69"/>
      <c r="BB243" s="69"/>
      <c r="BC243" s="69"/>
      <c r="BD243" s="69"/>
      <c r="BE243" s="69"/>
      <c r="BF243" s="69"/>
      <c r="BG243" s="69"/>
      <c r="BH243" s="69"/>
      <c r="BI243" s="69"/>
      <c r="BJ243" s="69"/>
      <c r="BK243" s="69"/>
      <c r="BL243" s="69"/>
      <c r="BM243" s="69"/>
      <c r="BN243" s="69"/>
      <c r="BO243" s="69"/>
      <c r="BP243" s="69"/>
      <c r="BQ243" s="69"/>
      <c r="BR243" s="69"/>
      <c r="BS243" s="69"/>
      <c r="BT243" s="69"/>
      <c r="BU243" s="69"/>
      <c r="BV243" s="69"/>
    </row>
    <row r="244" spans="1:74" ht="12" customHeight="1">
      <c r="A244" s="69"/>
      <c r="B244" s="69"/>
      <c r="C244" s="70"/>
      <c r="D244" s="70"/>
      <c r="E244" s="70"/>
      <c r="F244" s="70"/>
      <c r="G244" s="70"/>
      <c r="H244" s="69"/>
      <c r="I244" s="69"/>
      <c r="J244" s="69"/>
      <c r="K244" s="69"/>
      <c r="L244" s="69"/>
      <c r="M244" s="69"/>
      <c r="N244" s="69"/>
      <c r="O244" s="69"/>
      <c r="P244" s="69"/>
      <c r="Q244" s="69"/>
      <c r="R244" s="69"/>
      <c r="S244" s="69"/>
      <c r="T244" s="69"/>
      <c r="U244" s="71"/>
      <c r="V244" s="69"/>
      <c r="W244" s="69"/>
      <c r="X244" s="69"/>
      <c r="Y244" s="69"/>
      <c r="Z244" s="69"/>
      <c r="AA244" s="71"/>
      <c r="AB244" s="71"/>
      <c r="AC244" s="71"/>
      <c r="AD244" s="71"/>
      <c r="AE244" s="69"/>
      <c r="AF244" s="69"/>
      <c r="AG244" s="69"/>
      <c r="AH244" s="69"/>
      <c r="AI244" s="69"/>
      <c r="AJ244" s="69"/>
      <c r="AK244" s="69"/>
      <c r="AL244" s="72"/>
      <c r="AM244" s="73"/>
      <c r="AN244" s="73"/>
      <c r="AO244" s="69"/>
      <c r="AP244" s="69"/>
      <c r="AQ244" s="69"/>
      <c r="AR244" s="69"/>
      <c r="AS244" s="69"/>
      <c r="AT244" s="69"/>
      <c r="AU244" s="69"/>
      <c r="AV244" s="69"/>
      <c r="AW244" s="69"/>
      <c r="AX244" s="69"/>
      <c r="AY244" s="69"/>
      <c r="AZ244" s="69"/>
      <c r="BA244" s="69"/>
      <c r="BB244" s="69"/>
      <c r="BC244" s="69"/>
      <c r="BD244" s="69"/>
      <c r="BE244" s="69"/>
      <c r="BF244" s="69"/>
      <c r="BG244" s="69"/>
      <c r="BH244" s="69"/>
      <c r="BI244" s="69"/>
      <c r="BJ244" s="69"/>
      <c r="BK244" s="69"/>
      <c r="BL244" s="69"/>
      <c r="BM244" s="69"/>
      <c r="BN244" s="69"/>
      <c r="BO244" s="69"/>
      <c r="BP244" s="69"/>
      <c r="BQ244" s="69"/>
      <c r="BR244" s="69"/>
      <c r="BS244" s="69"/>
      <c r="BT244" s="69"/>
      <c r="BU244" s="69"/>
      <c r="BV244" s="69"/>
    </row>
    <row r="245" spans="1:74" ht="12" customHeight="1">
      <c r="A245" s="69"/>
      <c r="B245" s="69"/>
      <c r="C245" s="70"/>
      <c r="D245" s="70"/>
      <c r="E245" s="70"/>
      <c r="F245" s="70"/>
      <c r="G245" s="70"/>
      <c r="H245" s="69"/>
      <c r="I245" s="69"/>
      <c r="J245" s="69"/>
      <c r="K245" s="69"/>
      <c r="L245" s="69"/>
      <c r="M245" s="69"/>
      <c r="N245" s="69"/>
      <c r="O245" s="69"/>
      <c r="P245" s="69"/>
      <c r="Q245" s="69"/>
      <c r="R245" s="69"/>
      <c r="S245" s="69"/>
      <c r="T245" s="69"/>
      <c r="U245" s="71"/>
      <c r="V245" s="69"/>
      <c r="W245" s="69"/>
      <c r="X245" s="69"/>
      <c r="Y245" s="69"/>
      <c r="Z245" s="69"/>
      <c r="AA245" s="71"/>
      <c r="AB245" s="71"/>
      <c r="AC245" s="71"/>
      <c r="AD245" s="71"/>
      <c r="AE245" s="69"/>
      <c r="AF245" s="69"/>
      <c r="AG245" s="69"/>
      <c r="AH245" s="69"/>
      <c r="AI245" s="69"/>
      <c r="AJ245" s="69"/>
      <c r="AK245" s="69"/>
      <c r="AL245" s="72"/>
      <c r="AM245" s="73"/>
      <c r="AN245" s="73"/>
      <c r="AO245" s="69"/>
      <c r="AP245" s="69"/>
      <c r="AQ245" s="69"/>
      <c r="AR245" s="69"/>
      <c r="AS245" s="69"/>
      <c r="AT245" s="69"/>
      <c r="AU245" s="69"/>
      <c r="AV245" s="69"/>
      <c r="AW245" s="69"/>
      <c r="AX245" s="69"/>
      <c r="AY245" s="69"/>
      <c r="AZ245" s="69"/>
      <c r="BA245" s="69"/>
      <c r="BB245" s="69"/>
      <c r="BC245" s="69"/>
      <c r="BD245" s="69"/>
      <c r="BE245" s="69"/>
      <c r="BF245" s="69"/>
      <c r="BG245" s="69"/>
      <c r="BH245" s="69"/>
      <c r="BI245" s="69"/>
      <c r="BJ245" s="69"/>
      <c r="BK245" s="69"/>
      <c r="BL245" s="69"/>
      <c r="BM245" s="69"/>
      <c r="BN245" s="69"/>
      <c r="BO245" s="69"/>
      <c r="BP245" s="69"/>
      <c r="BQ245" s="69"/>
      <c r="BR245" s="69"/>
      <c r="BS245" s="69"/>
      <c r="BT245" s="69"/>
      <c r="BU245" s="69"/>
      <c r="BV245" s="69"/>
    </row>
    <row r="246" spans="1:74" ht="12" customHeight="1">
      <c r="A246" s="69"/>
      <c r="B246" s="69"/>
      <c r="C246" s="70"/>
      <c r="D246" s="70"/>
      <c r="E246" s="70"/>
      <c r="F246" s="70"/>
      <c r="G246" s="70"/>
      <c r="H246" s="69"/>
      <c r="I246" s="69"/>
      <c r="J246" s="69"/>
      <c r="K246" s="69"/>
      <c r="L246" s="69"/>
      <c r="M246" s="69"/>
      <c r="N246" s="69"/>
      <c r="O246" s="69"/>
      <c r="P246" s="69"/>
      <c r="Q246" s="69"/>
      <c r="R246" s="69"/>
      <c r="S246" s="69"/>
      <c r="T246" s="69"/>
      <c r="U246" s="71"/>
      <c r="V246" s="69"/>
      <c r="W246" s="69"/>
      <c r="X246" s="69"/>
      <c r="Y246" s="69"/>
      <c r="Z246" s="69"/>
      <c r="AA246" s="71"/>
      <c r="AB246" s="71"/>
      <c r="AC246" s="71"/>
      <c r="AD246" s="71"/>
      <c r="AE246" s="69"/>
      <c r="AF246" s="69"/>
      <c r="AG246" s="69"/>
      <c r="AH246" s="69"/>
      <c r="AI246" s="69"/>
      <c r="AJ246" s="69"/>
      <c r="AK246" s="69"/>
      <c r="AL246" s="72"/>
      <c r="AM246" s="73"/>
      <c r="AN246" s="73"/>
      <c r="AO246" s="69"/>
      <c r="AP246" s="69"/>
      <c r="AQ246" s="69"/>
      <c r="AR246" s="69"/>
      <c r="AS246" s="69"/>
      <c r="AT246" s="69"/>
      <c r="AU246" s="69"/>
      <c r="AV246" s="69"/>
      <c r="AW246" s="69"/>
      <c r="AX246" s="69"/>
      <c r="AY246" s="69"/>
      <c r="AZ246" s="69"/>
      <c r="BA246" s="69"/>
      <c r="BB246" s="69"/>
      <c r="BC246" s="69"/>
      <c r="BD246" s="69"/>
      <c r="BE246" s="69"/>
      <c r="BF246" s="69"/>
      <c r="BG246" s="69"/>
      <c r="BH246" s="69"/>
      <c r="BI246" s="69"/>
      <c r="BJ246" s="69"/>
      <c r="BK246" s="69"/>
      <c r="BL246" s="69"/>
      <c r="BM246" s="69"/>
      <c r="BN246" s="69"/>
      <c r="BO246" s="69"/>
      <c r="BP246" s="69"/>
      <c r="BQ246" s="69"/>
      <c r="BR246" s="69"/>
      <c r="BS246" s="69"/>
      <c r="BT246" s="69"/>
      <c r="BU246" s="69"/>
      <c r="BV246" s="69"/>
    </row>
    <row r="247" spans="1:74" ht="12" customHeight="1">
      <c r="A247" s="69"/>
      <c r="B247" s="69"/>
      <c r="C247" s="70"/>
      <c r="D247" s="70"/>
      <c r="E247" s="70"/>
      <c r="F247" s="70"/>
      <c r="G247" s="70"/>
      <c r="H247" s="69"/>
      <c r="I247" s="69"/>
      <c r="J247" s="69"/>
      <c r="K247" s="69"/>
      <c r="L247" s="69"/>
      <c r="M247" s="69"/>
      <c r="N247" s="69"/>
      <c r="O247" s="69"/>
      <c r="P247" s="69"/>
      <c r="Q247" s="69"/>
      <c r="R247" s="69"/>
      <c r="S247" s="69"/>
      <c r="T247" s="69"/>
      <c r="U247" s="71"/>
      <c r="V247" s="69"/>
      <c r="W247" s="69"/>
      <c r="X247" s="69"/>
      <c r="Y247" s="69"/>
      <c r="Z247" s="69"/>
      <c r="AA247" s="71"/>
      <c r="AB247" s="71"/>
      <c r="AC247" s="71"/>
      <c r="AD247" s="71"/>
      <c r="AE247" s="69"/>
      <c r="AF247" s="69"/>
      <c r="AG247" s="69"/>
      <c r="AH247" s="69"/>
      <c r="AI247" s="69"/>
      <c r="AJ247" s="69"/>
      <c r="AK247" s="69"/>
      <c r="AL247" s="72"/>
      <c r="AM247" s="73"/>
      <c r="AN247" s="73"/>
      <c r="AO247" s="69"/>
      <c r="AP247" s="69"/>
      <c r="AQ247" s="69"/>
      <c r="AR247" s="69"/>
      <c r="AS247" s="69"/>
      <c r="AT247" s="69"/>
      <c r="AU247" s="69"/>
      <c r="AV247" s="69"/>
      <c r="AW247" s="69"/>
      <c r="AX247" s="69"/>
      <c r="AY247" s="69"/>
      <c r="AZ247" s="69"/>
      <c r="BA247" s="69"/>
      <c r="BB247" s="69"/>
      <c r="BC247" s="69"/>
      <c r="BD247" s="69"/>
      <c r="BE247" s="69"/>
      <c r="BF247" s="69"/>
      <c r="BG247" s="69"/>
      <c r="BH247" s="69"/>
      <c r="BI247" s="69"/>
      <c r="BJ247" s="69"/>
      <c r="BK247" s="69"/>
      <c r="BL247" s="69"/>
      <c r="BM247" s="69"/>
      <c r="BN247" s="69"/>
      <c r="BO247" s="69"/>
      <c r="BP247" s="69"/>
      <c r="BQ247" s="69"/>
      <c r="BR247" s="69"/>
      <c r="BS247" s="69"/>
      <c r="BT247" s="69"/>
      <c r="BU247" s="69"/>
      <c r="BV247" s="69"/>
    </row>
    <row r="248" spans="1:74" ht="12" customHeight="1">
      <c r="A248" s="69"/>
      <c r="B248" s="69"/>
      <c r="C248" s="70"/>
      <c r="D248" s="70"/>
      <c r="E248" s="70"/>
      <c r="F248" s="70"/>
      <c r="G248" s="70"/>
      <c r="H248" s="69"/>
      <c r="I248" s="69"/>
      <c r="J248" s="69"/>
      <c r="K248" s="69"/>
      <c r="L248" s="69"/>
      <c r="M248" s="69"/>
      <c r="N248" s="69"/>
      <c r="O248" s="69"/>
      <c r="P248" s="69"/>
      <c r="Q248" s="69"/>
      <c r="R248" s="69"/>
      <c r="S248" s="69"/>
      <c r="T248" s="69"/>
      <c r="U248" s="71"/>
      <c r="V248" s="69"/>
      <c r="W248" s="69"/>
      <c r="X248" s="69"/>
      <c r="Y248" s="69"/>
      <c r="Z248" s="69"/>
      <c r="AA248" s="71"/>
      <c r="AB248" s="71"/>
      <c r="AC248" s="71"/>
      <c r="AD248" s="71"/>
      <c r="AE248" s="69"/>
      <c r="AF248" s="69"/>
      <c r="AG248" s="69"/>
      <c r="AH248" s="69"/>
      <c r="AI248" s="69"/>
      <c r="AJ248" s="69"/>
      <c r="AK248" s="69"/>
      <c r="AL248" s="72"/>
      <c r="AM248" s="73"/>
      <c r="AN248" s="73"/>
      <c r="AO248" s="69"/>
      <c r="AP248" s="69"/>
      <c r="AQ248" s="69"/>
      <c r="AR248" s="69"/>
      <c r="AS248" s="69"/>
      <c r="AT248" s="69"/>
      <c r="AU248" s="69"/>
      <c r="AV248" s="69"/>
      <c r="AW248" s="69"/>
      <c r="AX248" s="69"/>
      <c r="AY248" s="69"/>
      <c r="AZ248" s="69"/>
      <c r="BA248" s="69"/>
      <c r="BB248" s="69"/>
      <c r="BC248" s="69"/>
      <c r="BD248" s="69"/>
      <c r="BE248" s="69"/>
      <c r="BF248" s="69"/>
      <c r="BG248" s="69"/>
      <c r="BH248" s="69"/>
      <c r="BI248" s="69"/>
      <c r="BJ248" s="69"/>
      <c r="BK248" s="69"/>
      <c r="BL248" s="69"/>
      <c r="BM248" s="69"/>
      <c r="BN248" s="69"/>
      <c r="BO248" s="69"/>
      <c r="BP248" s="69"/>
      <c r="BQ248" s="69"/>
      <c r="BR248" s="69"/>
      <c r="BS248" s="69"/>
      <c r="BT248" s="69"/>
      <c r="BU248" s="69"/>
      <c r="BV248" s="69"/>
    </row>
    <row r="249" spans="1:74" ht="12" customHeight="1">
      <c r="A249" s="69"/>
      <c r="B249" s="69"/>
      <c r="C249" s="70"/>
      <c r="D249" s="70"/>
      <c r="E249" s="70"/>
      <c r="F249" s="70"/>
      <c r="G249" s="70"/>
      <c r="H249" s="69"/>
      <c r="I249" s="69"/>
      <c r="J249" s="69"/>
      <c r="K249" s="69"/>
      <c r="L249" s="69"/>
      <c r="M249" s="69"/>
      <c r="N249" s="69"/>
      <c r="O249" s="69"/>
      <c r="P249" s="69"/>
      <c r="Q249" s="69"/>
      <c r="R249" s="69"/>
      <c r="S249" s="69"/>
      <c r="T249" s="69"/>
      <c r="U249" s="71"/>
      <c r="V249" s="69"/>
      <c r="W249" s="69"/>
      <c r="X249" s="69"/>
      <c r="Y249" s="69"/>
      <c r="Z249" s="69"/>
      <c r="AA249" s="71"/>
      <c r="AB249" s="71"/>
      <c r="AC249" s="71"/>
      <c r="AD249" s="71"/>
      <c r="AE249" s="69"/>
      <c r="AF249" s="69"/>
      <c r="AG249" s="69"/>
      <c r="AH249" s="69"/>
      <c r="AI249" s="69"/>
      <c r="AJ249" s="69"/>
      <c r="AK249" s="69"/>
      <c r="AL249" s="72"/>
      <c r="AM249" s="73"/>
      <c r="AN249" s="73"/>
      <c r="AO249" s="69"/>
      <c r="AP249" s="69"/>
      <c r="AQ249" s="69"/>
      <c r="AR249" s="69"/>
      <c r="AS249" s="69"/>
      <c r="AT249" s="69"/>
      <c r="AU249" s="69"/>
      <c r="AV249" s="69"/>
      <c r="AW249" s="69"/>
      <c r="AX249" s="69"/>
      <c r="AY249" s="69"/>
      <c r="AZ249" s="69"/>
      <c r="BA249" s="69"/>
      <c r="BB249" s="69"/>
      <c r="BC249" s="69"/>
      <c r="BD249" s="69"/>
      <c r="BE249" s="69"/>
      <c r="BF249" s="69"/>
      <c r="BG249" s="69"/>
      <c r="BH249" s="69"/>
      <c r="BI249" s="69"/>
      <c r="BJ249" s="69"/>
      <c r="BK249" s="69"/>
      <c r="BL249" s="69"/>
      <c r="BM249" s="69"/>
      <c r="BN249" s="69"/>
      <c r="BO249" s="69"/>
      <c r="BP249" s="69"/>
      <c r="BQ249" s="69"/>
      <c r="BR249" s="69"/>
      <c r="BS249" s="69"/>
      <c r="BT249" s="69"/>
      <c r="BU249" s="69"/>
      <c r="BV249" s="69"/>
    </row>
    <row r="250" spans="1:74" ht="12" customHeight="1">
      <c r="A250" s="69"/>
      <c r="B250" s="69"/>
      <c r="C250" s="70"/>
      <c r="D250" s="70"/>
      <c r="E250" s="70"/>
      <c r="F250" s="70"/>
      <c r="G250" s="70"/>
      <c r="H250" s="69"/>
      <c r="I250" s="69"/>
      <c r="J250" s="69"/>
      <c r="K250" s="69"/>
      <c r="L250" s="69"/>
      <c r="M250" s="69"/>
      <c r="N250" s="69"/>
      <c r="O250" s="69"/>
      <c r="P250" s="69"/>
      <c r="Q250" s="69"/>
      <c r="R250" s="69"/>
      <c r="S250" s="69"/>
      <c r="T250" s="69"/>
      <c r="U250" s="71"/>
      <c r="V250" s="69"/>
      <c r="W250" s="69"/>
      <c r="X250" s="69"/>
      <c r="Y250" s="69"/>
      <c r="Z250" s="69"/>
      <c r="AA250" s="71"/>
      <c r="AB250" s="71"/>
      <c r="AC250" s="71"/>
      <c r="AD250" s="71"/>
      <c r="AE250" s="69"/>
      <c r="AF250" s="69"/>
      <c r="AG250" s="69"/>
      <c r="AH250" s="69"/>
      <c r="AI250" s="69"/>
      <c r="AJ250" s="69"/>
      <c r="AK250" s="69"/>
      <c r="AL250" s="72"/>
      <c r="AM250" s="73"/>
      <c r="AN250" s="73"/>
      <c r="AO250" s="69"/>
      <c r="AP250" s="69"/>
      <c r="AQ250" s="69"/>
      <c r="AR250" s="69"/>
      <c r="AS250" s="69"/>
      <c r="AT250" s="69"/>
      <c r="AU250" s="69"/>
      <c r="AV250" s="69"/>
      <c r="AW250" s="69"/>
      <c r="AX250" s="69"/>
      <c r="AY250" s="69"/>
      <c r="AZ250" s="69"/>
      <c r="BA250" s="69"/>
      <c r="BB250" s="69"/>
      <c r="BC250" s="69"/>
      <c r="BD250" s="69"/>
      <c r="BE250" s="69"/>
      <c r="BF250" s="69"/>
      <c r="BG250" s="69"/>
      <c r="BH250" s="69"/>
      <c r="BI250" s="69"/>
      <c r="BJ250" s="69"/>
      <c r="BK250" s="69"/>
      <c r="BL250" s="69"/>
      <c r="BM250" s="69"/>
      <c r="BN250" s="69"/>
      <c r="BO250" s="69"/>
      <c r="BP250" s="69"/>
      <c r="BQ250" s="69"/>
      <c r="BR250" s="69"/>
      <c r="BS250" s="69"/>
      <c r="BT250" s="69"/>
      <c r="BU250" s="69"/>
      <c r="BV250" s="69"/>
    </row>
    <row r="251" spans="1:74" ht="12" customHeight="1">
      <c r="A251" s="69"/>
      <c r="B251" s="69"/>
      <c r="C251" s="70"/>
      <c r="D251" s="70"/>
      <c r="E251" s="70"/>
      <c r="F251" s="70"/>
      <c r="G251" s="70"/>
      <c r="H251" s="69"/>
      <c r="I251" s="69"/>
      <c r="J251" s="69"/>
      <c r="K251" s="69"/>
      <c r="L251" s="69"/>
      <c r="M251" s="69"/>
      <c r="N251" s="69"/>
      <c r="O251" s="69"/>
      <c r="P251" s="69"/>
      <c r="Q251" s="69"/>
      <c r="R251" s="69"/>
      <c r="S251" s="69"/>
      <c r="T251" s="69"/>
      <c r="U251" s="71"/>
      <c r="V251" s="69"/>
      <c r="W251" s="69"/>
      <c r="X251" s="69"/>
      <c r="Y251" s="69"/>
      <c r="Z251" s="69"/>
      <c r="AA251" s="71"/>
      <c r="AB251" s="71"/>
      <c r="AC251" s="71"/>
      <c r="AD251" s="71"/>
      <c r="AE251" s="69"/>
      <c r="AF251" s="69"/>
      <c r="AG251" s="69"/>
      <c r="AH251" s="69"/>
      <c r="AI251" s="69"/>
      <c r="AJ251" s="69"/>
      <c r="AK251" s="69"/>
      <c r="AL251" s="72"/>
      <c r="AM251" s="73"/>
      <c r="AN251" s="73"/>
      <c r="AO251" s="69"/>
      <c r="AP251" s="69"/>
      <c r="AQ251" s="69"/>
      <c r="AR251" s="69"/>
      <c r="AS251" s="69"/>
      <c r="AT251" s="69"/>
      <c r="AU251" s="69"/>
      <c r="AV251" s="69"/>
      <c r="AW251" s="69"/>
      <c r="AX251" s="69"/>
      <c r="AY251" s="69"/>
      <c r="AZ251" s="69"/>
      <c r="BA251" s="69"/>
      <c r="BB251" s="69"/>
      <c r="BC251" s="69"/>
      <c r="BD251" s="69"/>
      <c r="BE251" s="69"/>
      <c r="BF251" s="69"/>
      <c r="BG251" s="69"/>
      <c r="BH251" s="69"/>
      <c r="BI251" s="69"/>
      <c r="BJ251" s="69"/>
      <c r="BK251" s="69"/>
      <c r="BL251" s="69"/>
      <c r="BM251" s="69"/>
      <c r="BN251" s="69"/>
      <c r="BO251" s="69"/>
      <c r="BP251" s="69"/>
      <c r="BQ251" s="69"/>
      <c r="BR251" s="69"/>
      <c r="BS251" s="69"/>
      <c r="BT251" s="69"/>
      <c r="BU251" s="69"/>
      <c r="BV251" s="69"/>
    </row>
    <row r="252" spans="1:74" ht="12" customHeight="1">
      <c r="A252" s="69"/>
      <c r="B252" s="69"/>
      <c r="C252" s="70"/>
      <c r="D252" s="70"/>
      <c r="E252" s="70"/>
      <c r="F252" s="70"/>
      <c r="G252" s="70"/>
      <c r="H252" s="69"/>
      <c r="I252" s="69"/>
      <c r="J252" s="69"/>
      <c r="K252" s="69"/>
      <c r="L252" s="69"/>
      <c r="M252" s="69"/>
      <c r="N252" s="69"/>
      <c r="O252" s="69"/>
      <c r="P252" s="69"/>
      <c r="Q252" s="69"/>
      <c r="R252" s="69"/>
      <c r="S252" s="69"/>
      <c r="T252" s="69"/>
      <c r="U252" s="71"/>
      <c r="V252" s="69"/>
      <c r="W252" s="69"/>
      <c r="X252" s="69"/>
      <c r="Y252" s="69"/>
      <c r="Z252" s="69"/>
      <c r="AA252" s="71"/>
      <c r="AB252" s="71"/>
      <c r="AC252" s="71"/>
      <c r="AD252" s="71"/>
      <c r="AE252" s="69"/>
      <c r="AF252" s="69"/>
      <c r="AG252" s="69"/>
      <c r="AH252" s="69"/>
      <c r="AI252" s="69"/>
      <c r="AJ252" s="69"/>
      <c r="AK252" s="69"/>
      <c r="AL252" s="72"/>
      <c r="AM252" s="73"/>
      <c r="AN252" s="73"/>
      <c r="AO252" s="69"/>
      <c r="AP252" s="69"/>
      <c r="AQ252" s="69"/>
      <c r="AR252" s="69"/>
      <c r="AS252" s="69"/>
      <c r="AT252" s="69"/>
      <c r="AU252" s="69"/>
      <c r="AV252" s="69"/>
      <c r="AW252" s="69"/>
      <c r="AX252" s="69"/>
      <c r="AY252" s="69"/>
      <c r="AZ252" s="69"/>
      <c r="BA252" s="69"/>
      <c r="BB252" s="69"/>
      <c r="BC252" s="69"/>
      <c r="BD252" s="69"/>
      <c r="BE252" s="69"/>
      <c r="BF252" s="69"/>
      <c r="BG252" s="69"/>
      <c r="BH252" s="69"/>
      <c r="BI252" s="69"/>
      <c r="BJ252" s="69"/>
      <c r="BK252" s="69"/>
      <c r="BL252" s="69"/>
      <c r="BM252" s="69"/>
      <c r="BN252" s="69"/>
      <c r="BO252" s="69"/>
      <c r="BP252" s="69"/>
      <c r="BQ252" s="69"/>
      <c r="BR252" s="69"/>
      <c r="BS252" s="69"/>
      <c r="BT252" s="69"/>
      <c r="BU252" s="69"/>
      <c r="BV252" s="69"/>
    </row>
    <row r="253" spans="1:74" ht="12" customHeight="1">
      <c r="A253" s="69"/>
      <c r="B253" s="69"/>
      <c r="C253" s="70"/>
      <c r="D253" s="70"/>
      <c r="E253" s="70"/>
      <c r="F253" s="70"/>
      <c r="G253" s="70"/>
      <c r="H253" s="69"/>
      <c r="I253" s="69"/>
      <c r="J253" s="69"/>
      <c r="K253" s="69"/>
      <c r="L253" s="69"/>
      <c r="M253" s="69"/>
      <c r="N253" s="69"/>
      <c r="O253" s="69"/>
      <c r="P253" s="69"/>
      <c r="Q253" s="69"/>
      <c r="R253" s="69"/>
      <c r="S253" s="69"/>
      <c r="T253" s="69"/>
      <c r="U253" s="71"/>
      <c r="V253" s="69"/>
      <c r="W253" s="69"/>
      <c r="X253" s="69"/>
      <c r="Y253" s="69"/>
      <c r="Z253" s="69"/>
      <c r="AA253" s="71"/>
      <c r="AB253" s="71"/>
      <c r="AC253" s="71"/>
      <c r="AD253" s="71"/>
      <c r="AE253" s="69"/>
      <c r="AF253" s="69"/>
      <c r="AG253" s="69"/>
      <c r="AH253" s="69"/>
      <c r="AI253" s="69"/>
      <c r="AJ253" s="69"/>
      <c r="AK253" s="69"/>
      <c r="AL253" s="72"/>
      <c r="AM253" s="73"/>
      <c r="AN253" s="73"/>
      <c r="AO253" s="69"/>
      <c r="AP253" s="69"/>
      <c r="AQ253" s="69"/>
      <c r="AR253" s="69"/>
      <c r="AS253" s="69"/>
      <c r="AT253" s="69"/>
      <c r="AU253" s="69"/>
      <c r="AV253" s="69"/>
      <c r="AW253" s="69"/>
      <c r="AX253" s="69"/>
      <c r="AY253" s="69"/>
      <c r="AZ253" s="69"/>
      <c r="BA253" s="69"/>
      <c r="BB253" s="69"/>
      <c r="BC253" s="69"/>
      <c r="BD253" s="69"/>
      <c r="BE253" s="69"/>
      <c r="BF253" s="69"/>
      <c r="BG253" s="69"/>
      <c r="BH253" s="69"/>
      <c r="BI253" s="69"/>
      <c r="BJ253" s="69"/>
      <c r="BK253" s="69"/>
      <c r="BL253" s="69"/>
      <c r="BM253" s="69"/>
      <c r="BN253" s="69"/>
      <c r="BO253" s="69"/>
      <c r="BP253" s="69"/>
      <c r="BQ253" s="69"/>
      <c r="BR253" s="69"/>
      <c r="BS253" s="69"/>
      <c r="BT253" s="69"/>
      <c r="BU253" s="69"/>
      <c r="BV253" s="69"/>
    </row>
    <row r="254" spans="1:74" ht="12" customHeight="1">
      <c r="A254" s="69"/>
      <c r="B254" s="69"/>
      <c r="C254" s="70"/>
      <c r="D254" s="70"/>
      <c r="E254" s="70"/>
      <c r="F254" s="70"/>
      <c r="G254" s="70"/>
      <c r="H254" s="69"/>
      <c r="I254" s="69"/>
      <c r="J254" s="69"/>
      <c r="K254" s="69"/>
      <c r="L254" s="69"/>
      <c r="M254" s="69"/>
      <c r="N254" s="69"/>
      <c r="O254" s="69"/>
      <c r="P254" s="69"/>
      <c r="Q254" s="69"/>
      <c r="R254" s="69"/>
      <c r="S254" s="69"/>
      <c r="T254" s="69"/>
      <c r="U254" s="71"/>
      <c r="V254" s="69"/>
      <c r="W254" s="69"/>
      <c r="X254" s="69"/>
      <c r="Y254" s="69"/>
      <c r="Z254" s="69"/>
      <c r="AA254" s="71"/>
      <c r="AB254" s="71"/>
      <c r="AC254" s="71"/>
      <c r="AD254" s="71"/>
      <c r="AE254" s="69"/>
      <c r="AF254" s="69"/>
      <c r="AG254" s="69"/>
      <c r="AH254" s="69"/>
      <c r="AI254" s="69"/>
      <c r="AJ254" s="69"/>
      <c r="AK254" s="69"/>
      <c r="AL254" s="72"/>
      <c r="AM254" s="73"/>
      <c r="AN254" s="73"/>
      <c r="AO254" s="69"/>
      <c r="AP254" s="69"/>
      <c r="AQ254" s="69"/>
      <c r="AR254" s="69"/>
      <c r="AS254" s="69"/>
      <c r="AT254" s="69"/>
      <c r="AU254" s="69"/>
      <c r="AV254" s="69"/>
      <c r="AW254" s="69"/>
      <c r="AX254" s="69"/>
      <c r="AY254" s="69"/>
      <c r="AZ254" s="69"/>
      <c r="BA254" s="69"/>
      <c r="BB254" s="69"/>
      <c r="BC254" s="69"/>
      <c r="BD254" s="69"/>
      <c r="BE254" s="69"/>
      <c r="BF254" s="69"/>
      <c r="BG254" s="69"/>
      <c r="BH254" s="69"/>
      <c r="BI254" s="69"/>
      <c r="BJ254" s="69"/>
      <c r="BK254" s="69"/>
      <c r="BL254" s="69"/>
      <c r="BM254" s="69"/>
      <c r="BN254" s="69"/>
      <c r="BO254" s="69"/>
      <c r="BP254" s="69"/>
      <c r="BQ254" s="69"/>
      <c r="BR254" s="69"/>
      <c r="BS254" s="69"/>
      <c r="BT254" s="69"/>
      <c r="BU254" s="69"/>
      <c r="BV254" s="69"/>
    </row>
    <row r="255" spans="1:74" ht="12" customHeight="1">
      <c r="A255" s="69"/>
      <c r="B255" s="69"/>
      <c r="C255" s="70"/>
      <c r="D255" s="70"/>
      <c r="E255" s="70"/>
      <c r="F255" s="70"/>
      <c r="G255" s="70"/>
      <c r="H255" s="69"/>
      <c r="I255" s="69"/>
      <c r="J255" s="69"/>
      <c r="K255" s="69"/>
      <c r="L255" s="69"/>
      <c r="M255" s="69"/>
      <c r="N255" s="69"/>
      <c r="O255" s="69"/>
      <c r="P255" s="69"/>
      <c r="Q255" s="69"/>
      <c r="R255" s="69"/>
      <c r="S255" s="69"/>
      <c r="T255" s="69"/>
      <c r="U255" s="71"/>
      <c r="V255" s="69"/>
      <c r="W255" s="69"/>
      <c r="X255" s="69"/>
      <c r="Y255" s="69"/>
      <c r="Z255" s="69"/>
      <c r="AA255" s="71"/>
      <c r="AB255" s="71"/>
      <c r="AC255" s="71"/>
      <c r="AD255" s="71"/>
      <c r="AE255" s="69"/>
      <c r="AF255" s="69"/>
      <c r="AG255" s="69"/>
      <c r="AH255" s="69"/>
      <c r="AI255" s="69"/>
      <c r="AJ255" s="69"/>
      <c r="AK255" s="69"/>
      <c r="AL255" s="72"/>
      <c r="AM255" s="73"/>
      <c r="AN255" s="73"/>
      <c r="AO255" s="69"/>
      <c r="AP255" s="69"/>
      <c r="AQ255" s="69"/>
      <c r="AR255" s="69"/>
      <c r="AS255" s="69"/>
      <c r="AT255" s="69"/>
      <c r="AU255" s="69"/>
      <c r="AV255" s="69"/>
      <c r="AW255" s="69"/>
      <c r="AX255" s="69"/>
      <c r="AY255" s="69"/>
      <c r="AZ255" s="69"/>
      <c r="BA255" s="69"/>
      <c r="BB255" s="69"/>
      <c r="BC255" s="69"/>
      <c r="BD255" s="69"/>
      <c r="BE255" s="69"/>
      <c r="BF255" s="69"/>
      <c r="BG255" s="69"/>
      <c r="BH255" s="69"/>
      <c r="BI255" s="69"/>
      <c r="BJ255" s="69"/>
      <c r="BK255" s="69"/>
      <c r="BL255" s="69"/>
      <c r="BM255" s="69"/>
      <c r="BN255" s="69"/>
      <c r="BO255" s="69"/>
      <c r="BP255" s="69"/>
      <c r="BQ255" s="69"/>
      <c r="BR255" s="69"/>
      <c r="BS255" s="69"/>
      <c r="BT255" s="69"/>
      <c r="BU255" s="69"/>
      <c r="BV255" s="69"/>
    </row>
    <row r="256" spans="1:74" ht="12" customHeight="1">
      <c r="A256" s="69"/>
      <c r="B256" s="69"/>
      <c r="C256" s="70"/>
      <c r="D256" s="70"/>
      <c r="E256" s="70"/>
      <c r="F256" s="70"/>
      <c r="G256" s="70"/>
      <c r="H256" s="69"/>
      <c r="I256" s="69"/>
      <c r="J256" s="69"/>
      <c r="K256" s="69"/>
      <c r="L256" s="69"/>
      <c r="M256" s="69"/>
      <c r="N256" s="69"/>
      <c r="O256" s="69"/>
      <c r="P256" s="69"/>
      <c r="Q256" s="69"/>
      <c r="R256" s="69"/>
      <c r="S256" s="69"/>
      <c r="T256" s="69"/>
      <c r="U256" s="71"/>
      <c r="V256" s="69"/>
      <c r="W256" s="69"/>
      <c r="X256" s="69"/>
      <c r="Y256" s="69"/>
      <c r="Z256" s="69"/>
      <c r="AA256" s="71"/>
      <c r="AB256" s="71"/>
      <c r="AC256" s="71"/>
      <c r="AD256" s="71"/>
      <c r="AE256" s="69"/>
      <c r="AF256" s="69"/>
      <c r="AG256" s="69"/>
      <c r="AH256" s="69"/>
      <c r="AI256" s="69"/>
      <c r="AJ256" s="69"/>
      <c r="AK256" s="69"/>
      <c r="AL256" s="72"/>
      <c r="AM256" s="73"/>
      <c r="AN256" s="73"/>
      <c r="AO256" s="69"/>
      <c r="AP256" s="69"/>
      <c r="AQ256" s="69"/>
      <c r="AR256" s="69"/>
      <c r="AS256" s="69"/>
      <c r="AT256" s="69"/>
      <c r="AU256" s="69"/>
      <c r="AV256" s="69"/>
      <c r="AW256" s="69"/>
      <c r="AX256" s="69"/>
      <c r="AY256" s="69"/>
      <c r="AZ256" s="69"/>
      <c r="BA256" s="69"/>
      <c r="BB256" s="69"/>
      <c r="BC256" s="69"/>
      <c r="BD256" s="69"/>
      <c r="BE256" s="69"/>
      <c r="BF256" s="69"/>
      <c r="BG256" s="69"/>
      <c r="BH256" s="69"/>
      <c r="BI256" s="69"/>
      <c r="BJ256" s="69"/>
      <c r="BK256" s="69"/>
      <c r="BL256" s="69"/>
      <c r="BM256" s="69"/>
      <c r="BN256" s="69"/>
      <c r="BO256" s="69"/>
      <c r="BP256" s="69"/>
      <c r="BQ256" s="69"/>
      <c r="BR256" s="69"/>
      <c r="BS256" s="69"/>
      <c r="BT256" s="69"/>
      <c r="BU256" s="69"/>
      <c r="BV256" s="69"/>
    </row>
    <row r="257" spans="1:74" ht="12" customHeight="1">
      <c r="A257" s="69"/>
      <c r="B257" s="69"/>
      <c r="C257" s="70"/>
      <c r="D257" s="70"/>
      <c r="E257" s="70"/>
      <c r="F257" s="70"/>
      <c r="G257" s="70"/>
      <c r="H257" s="69"/>
      <c r="I257" s="69"/>
      <c r="J257" s="69"/>
      <c r="K257" s="69"/>
      <c r="L257" s="69"/>
      <c r="M257" s="69"/>
      <c r="N257" s="69"/>
      <c r="O257" s="69"/>
      <c r="P257" s="69"/>
      <c r="Q257" s="69"/>
      <c r="R257" s="69"/>
      <c r="S257" s="69"/>
      <c r="T257" s="69"/>
      <c r="U257" s="71"/>
      <c r="V257" s="69"/>
      <c r="W257" s="69"/>
      <c r="X257" s="69"/>
      <c r="Y257" s="69"/>
      <c r="Z257" s="69"/>
      <c r="AA257" s="71"/>
      <c r="AB257" s="71"/>
      <c r="AC257" s="71"/>
      <c r="AD257" s="71"/>
      <c r="AE257" s="69"/>
      <c r="AF257" s="69"/>
      <c r="AG257" s="69"/>
      <c r="AH257" s="69"/>
      <c r="AI257" s="69"/>
      <c r="AJ257" s="69"/>
      <c r="AK257" s="69"/>
      <c r="AL257" s="72"/>
      <c r="AM257" s="73"/>
      <c r="AN257" s="73"/>
      <c r="AO257" s="69"/>
      <c r="AP257" s="69"/>
      <c r="AQ257" s="69"/>
      <c r="AR257" s="69"/>
      <c r="AS257" s="69"/>
      <c r="AT257" s="69"/>
      <c r="AU257" s="69"/>
      <c r="AV257" s="69"/>
      <c r="AW257" s="69"/>
      <c r="AX257" s="69"/>
      <c r="AY257" s="69"/>
      <c r="AZ257" s="69"/>
      <c r="BA257" s="69"/>
      <c r="BB257" s="69"/>
      <c r="BC257" s="69"/>
      <c r="BD257" s="69"/>
      <c r="BE257" s="69"/>
      <c r="BF257" s="69"/>
      <c r="BG257" s="69"/>
      <c r="BH257" s="69"/>
      <c r="BI257" s="69"/>
      <c r="BJ257" s="69"/>
      <c r="BK257" s="69"/>
      <c r="BL257" s="69"/>
      <c r="BM257" s="69"/>
      <c r="BN257" s="69"/>
      <c r="BO257" s="69"/>
      <c r="BP257" s="69"/>
      <c r="BQ257" s="69"/>
      <c r="BR257" s="69"/>
      <c r="BS257" s="69"/>
      <c r="BT257" s="69"/>
      <c r="BU257" s="69"/>
      <c r="BV257" s="69"/>
    </row>
    <row r="258" spans="1:74" ht="12" customHeight="1">
      <c r="A258" s="69"/>
      <c r="B258" s="69"/>
      <c r="C258" s="70"/>
      <c r="D258" s="70"/>
      <c r="E258" s="70"/>
      <c r="F258" s="70"/>
      <c r="G258" s="70"/>
      <c r="H258" s="69"/>
      <c r="I258" s="69"/>
      <c r="J258" s="69"/>
      <c r="K258" s="69"/>
      <c r="L258" s="69"/>
      <c r="M258" s="69"/>
      <c r="N258" s="69"/>
      <c r="O258" s="69"/>
      <c r="P258" s="69"/>
      <c r="Q258" s="69"/>
      <c r="R258" s="69"/>
      <c r="S258" s="69"/>
      <c r="T258" s="69"/>
      <c r="U258" s="71"/>
      <c r="V258" s="69"/>
      <c r="W258" s="69"/>
      <c r="X258" s="69"/>
      <c r="Y258" s="69"/>
      <c r="Z258" s="69"/>
      <c r="AA258" s="71"/>
      <c r="AB258" s="71"/>
      <c r="AC258" s="71"/>
      <c r="AD258" s="71"/>
      <c r="AE258" s="69"/>
      <c r="AF258" s="69"/>
      <c r="AG258" s="69"/>
      <c r="AH258" s="69"/>
      <c r="AI258" s="69"/>
      <c r="AJ258" s="69"/>
      <c r="AK258" s="69"/>
      <c r="AL258" s="72"/>
      <c r="AM258" s="73"/>
      <c r="AN258" s="73"/>
      <c r="AO258" s="69"/>
      <c r="AP258" s="69"/>
      <c r="AQ258" s="69"/>
      <c r="AR258" s="69"/>
      <c r="AS258" s="69"/>
      <c r="AT258" s="69"/>
      <c r="AU258" s="69"/>
      <c r="AV258" s="69"/>
      <c r="AW258" s="69"/>
      <c r="AX258" s="69"/>
      <c r="AY258" s="69"/>
      <c r="AZ258" s="69"/>
      <c r="BA258" s="69"/>
      <c r="BB258" s="69"/>
      <c r="BC258" s="69"/>
      <c r="BD258" s="69"/>
      <c r="BE258" s="69"/>
      <c r="BF258" s="69"/>
      <c r="BG258" s="69"/>
      <c r="BH258" s="69"/>
      <c r="BI258" s="69"/>
      <c r="BJ258" s="69"/>
      <c r="BK258" s="69"/>
      <c r="BL258" s="69"/>
      <c r="BM258" s="69"/>
      <c r="BN258" s="69"/>
      <c r="BO258" s="69"/>
      <c r="BP258" s="69"/>
      <c r="BQ258" s="69"/>
      <c r="BR258" s="69"/>
      <c r="BS258" s="69"/>
      <c r="BT258" s="69"/>
      <c r="BU258" s="69"/>
      <c r="BV258" s="69"/>
    </row>
    <row r="259" spans="1:74" ht="12" customHeight="1">
      <c r="A259" s="69"/>
      <c r="B259" s="69"/>
      <c r="C259" s="70"/>
      <c r="D259" s="70"/>
      <c r="E259" s="70"/>
      <c r="F259" s="70"/>
      <c r="G259" s="70"/>
      <c r="H259" s="69"/>
      <c r="I259" s="69"/>
      <c r="J259" s="69"/>
      <c r="K259" s="69"/>
      <c r="L259" s="69"/>
      <c r="M259" s="69"/>
      <c r="N259" s="69"/>
      <c r="O259" s="69"/>
      <c r="P259" s="69"/>
      <c r="Q259" s="69"/>
      <c r="R259" s="69"/>
      <c r="S259" s="69"/>
      <c r="T259" s="69"/>
      <c r="U259" s="71"/>
      <c r="V259" s="69"/>
      <c r="W259" s="69"/>
      <c r="X259" s="69"/>
      <c r="Y259" s="69"/>
      <c r="Z259" s="69"/>
      <c r="AA259" s="71"/>
      <c r="AB259" s="71"/>
      <c r="AC259" s="71"/>
      <c r="AD259" s="71"/>
      <c r="AE259" s="69"/>
      <c r="AF259" s="69"/>
      <c r="AG259" s="69"/>
      <c r="AH259" s="69"/>
      <c r="AI259" s="69"/>
      <c r="AJ259" s="69"/>
      <c r="AK259" s="69"/>
      <c r="AL259" s="72"/>
      <c r="AM259" s="73"/>
      <c r="AN259" s="73"/>
      <c r="AO259" s="69"/>
      <c r="AP259" s="69"/>
      <c r="AQ259" s="69"/>
      <c r="AR259" s="69"/>
      <c r="AS259" s="69"/>
      <c r="AT259" s="69"/>
      <c r="AU259" s="69"/>
      <c r="AV259" s="69"/>
      <c r="AW259" s="69"/>
      <c r="AX259" s="69"/>
      <c r="AY259" s="69"/>
      <c r="AZ259" s="69"/>
      <c r="BA259" s="69"/>
      <c r="BB259" s="69"/>
      <c r="BC259" s="69"/>
      <c r="BD259" s="69"/>
      <c r="BE259" s="69"/>
      <c r="BF259" s="69"/>
      <c r="BG259" s="69"/>
      <c r="BH259" s="69"/>
      <c r="BI259" s="69"/>
      <c r="BJ259" s="69"/>
      <c r="BK259" s="69"/>
      <c r="BL259" s="69"/>
      <c r="BM259" s="69"/>
      <c r="BN259" s="69"/>
      <c r="BO259" s="69"/>
      <c r="BP259" s="69"/>
      <c r="BQ259" s="69"/>
      <c r="BR259" s="69"/>
      <c r="BS259" s="69"/>
      <c r="BT259" s="69"/>
      <c r="BU259" s="69"/>
      <c r="BV259" s="69"/>
    </row>
    <row r="260" spans="1:74" ht="12" customHeight="1">
      <c r="A260" s="69"/>
      <c r="B260" s="69"/>
      <c r="C260" s="70"/>
      <c r="D260" s="70"/>
      <c r="E260" s="70"/>
      <c r="F260" s="70"/>
      <c r="G260" s="70"/>
      <c r="H260" s="69"/>
      <c r="I260" s="69"/>
      <c r="J260" s="69"/>
      <c r="K260" s="69"/>
      <c r="L260" s="69"/>
      <c r="M260" s="69"/>
      <c r="N260" s="69"/>
      <c r="O260" s="69"/>
      <c r="P260" s="69"/>
      <c r="Q260" s="69"/>
      <c r="R260" s="69"/>
      <c r="S260" s="69"/>
      <c r="T260" s="69"/>
      <c r="U260" s="71"/>
      <c r="V260" s="69"/>
      <c r="W260" s="69"/>
      <c r="X260" s="69"/>
      <c r="Y260" s="69"/>
      <c r="Z260" s="69"/>
      <c r="AA260" s="71"/>
      <c r="AB260" s="71"/>
      <c r="AC260" s="71"/>
      <c r="AD260" s="71"/>
      <c r="AE260" s="69"/>
      <c r="AF260" s="69"/>
      <c r="AG260" s="69"/>
      <c r="AH260" s="69"/>
      <c r="AI260" s="69"/>
      <c r="AJ260" s="69"/>
      <c r="AK260" s="69"/>
      <c r="AL260" s="72"/>
      <c r="AM260" s="73"/>
      <c r="AN260" s="73"/>
      <c r="AO260" s="69"/>
      <c r="AP260" s="69"/>
      <c r="AQ260" s="69"/>
      <c r="AR260" s="69"/>
      <c r="AS260" s="69"/>
      <c r="AT260" s="69"/>
      <c r="AU260" s="69"/>
      <c r="AV260" s="69"/>
      <c r="AW260" s="69"/>
      <c r="AX260" s="69"/>
      <c r="AY260" s="69"/>
      <c r="AZ260" s="69"/>
      <c r="BA260" s="69"/>
      <c r="BB260" s="69"/>
      <c r="BC260" s="69"/>
      <c r="BD260" s="69"/>
      <c r="BE260" s="69"/>
      <c r="BF260" s="69"/>
      <c r="BG260" s="69"/>
      <c r="BH260" s="69"/>
      <c r="BI260" s="69"/>
      <c r="BJ260" s="69"/>
      <c r="BK260" s="69"/>
      <c r="BL260" s="69"/>
      <c r="BM260" s="69"/>
      <c r="BN260" s="69"/>
      <c r="BO260" s="69"/>
      <c r="BP260" s="69"/>
      <c r="BQ260" s="69"/>
      <c r="BR260" s="69"/>
      <c r="BS260" s="69"/>
      <c r="BT260" s="69"/>
      <c r="BU260" s="69"/>
      <c r="BV260" s="69"/>
    </row>
    <row r="261" spans="1:74" ht="12" customHeight="1">
      <c r="A261" s="69"/>
      <c r="B261" s="69"/>
      <c r="C261" s="70"/>
      <c r="D261" s="70"/>
      <c r="E261" s="70"/>
      <c r="F261" s="70"/>
      <c r="G261" s="70"/>
      <c r="H261" s="69"/>
      <c r="I261" s="69"/>
      <c r="J261" s="69"/>
      <c r="K261" s="69"/>
      <c r="L261" s="69"/>
      <c r="M261" s="69"/>
      <c r="N261" s="69"/>
      <c r="O261" s="69"/>
      <c r="P261" s="69"/>
      <c r="Q261" s="69"/>
      <c r="R261" s="69"/>
      <c r="S261" s="69"/>
      <c r="T261" s="69"/>
      <c r="U261" s="71"/>
      <c r="V261" s="69"/>
      <c r="W261" s="69"/>
      <c r="X261" s="69"/>
      <c r="Y261" s="69"/>
      <c r="Z261" s="69"/>
      <c r="AA261" s="71"/>
      <c r="AB261" s="71"/>
      <c r="AC261" s="71"/>
      <c r="AD261" s="71"/>
      <c r="AE261" s="69"/>
      <c r="AF261" s="69"/>
      <c r="AG261" s="69"/>
      <c r="AH261" s="69"/>
      <c r="AI261" s="69"/>
      <c r="AJ261" s="69"/>
      <c r="AK261" s="69"/>
      <c r="AL261" s="72"/>
      <c r="AM261" s="73"/>
      <c r="AN261" s="73"/>
      <c r="AO261" s="69"/>
      <c r="AP261" s="69"/>
      <c r="AQ261" s="69"/>
      <c r="AR261" s="69"/>
      <c r="AS261" s="69"/>
      <c r="AT261" s="69"/>
      <c r="AU261" s="69"/>
      <c r="AV261" s="69"/>
      <c r="AW261" s="69"/>
      <c r="AX261" s="69"/>
      <c r="AY261" s="69"/>
      <c r="AZ261" s="69"/>
      <c r="BA261" s="69"/>
      <c r="BB261" s="69"/>
      <c r="BC261" s="69"/>
      <c r="BD261" s="69"/>
      <c r="BE261" s="69"/>
      <c r="BF261" s="69"/>
      <c r="BG261" s="69"/>
      <c r="BH261" s="69"/>
      <c r="BI261" s="69"/>
      <c r="BJ261" s="69"/>
      <c r="BK261" s="69"/>
      <c r="BL261" s="69"/>
      <c r="BM261" s="69"/>
      <c r="BN261" s="69"/>
      <c r="BO261" s="69"/>
      <c r="BP261" s="69"/>
      <c r="BQ261" s="69"/>
      <c r="BR261" s="69"/>
      <c r="BS261" s="69"/>
      <c r="BT261" s="69"/>
      <c r="BU261" s="69"/>
      <c r="BV261" s="69"/>
    </row>
    <row r="262" spans="1:74" ht="12" customHeight="1">
      <c r="A262" s="69"/>
      <c r="B262" s="69"/>
      <c r="C262" s="70"/>
      <c r="D262" s="70"/>
      <c r="E262" s="70"/>
      <c r="F262" s="70"/>
      <c r="G262" s="70"/>
      <c r="H262" s="69"/>
      <c r="I262" s="69"/>
      <c r="J262" s="69"/>
      <c r="K262" s="69"/>
      <c r="L262" s="69"/>
      <c r="M262" s="69"/>
      <c r="N262" s="69"/>
      <c r="O262" s="69"/>
      <c r="P262" s="69"/>
      <c r="Q262" s="69"/>
      <c r="R262" s="69"/>
      <c r="S262" s="69"/>
      <c r="T262" s="69"/>
      <c r="U262" s="71"/>
      <c r="V262" s="69"/>
      <c r="W262" s="69"/>
      <c r="X262" s="69"/>
      <c r="Y262" s="69"/>
      <c r="Z262" s="69"/>
      <c r="AA262" s="71"/>
      <c r="AB262" s="71"/>
      <c r="AC262" s="71"/>
      <c r="AD262" s="71"/>
      <c r="AE262" s="69"/>
      <c r="AF262" s="69"/>
      <c r="AG262" s="69"/>
      <c r="AH262" s="69"/>
      <c r="AI262" s="69"/>
      <c r="AJ262" s="69"/>
      <c r="AK262" s="69"/>
      <c r="AL262" s="72"/>
      <c r="AM262" s="73"/>
      <c r="AN262" s="73"/>
      <c r="AO262" s="69"/>
      <c r="AP262" s="69"/>
      <c r="AQ262" s="69"/>
      <c r="AR262" s="69"/>
      <c r="AS262" s="69"/>
      <c r="AT262" s="69"/>
      <c r="AU262" s="69"/>
      <c r="AV262" s="69"/>
      <c r="AW262" s="69"/>
      <c r="AX262" s="69"/>
      <c r="AY262" s="69"/>
      <c r="AZ262" s="69"/>
      <c r="BA262" s="69"/>
      <c r="BB262" s="69"/>
      <c r="BC262" s="69"/>
      <c r="BD262" s="69"/>
      <c r="BE262" s="69"/>
      <c r="BF262" s="69"/>
      <c r="BG262" s="69"/>
      <c r="BH262" s="69"/>
      <c r="BI262" s="69"/>
      <c r="BJ262" s="69"/>
      <c r="BK262" s="69"/>
      <c r="BL262" s="69"/>
      <c r="BM262" s="69"/>
      <c r="BN262" s="69"/>
      <c r="BO262" s="69"/>
      <c r="BP262" s="69"/>
      <c r="BQ262" s="69"/>
      <c r="BR262" s="69"/>
      <c r="BS262" s="69"/>
      <c r="BT262" s="69"/>
      <c r="BU262" s="69"/>
      <c r="BV262" s="69"/>
    </row>
    <row r="263" spans="1:74" ht="12" customHeight="1">
      <c r="A263" s="69"/>
      <c r="B263" s="69"/>
      <c r="C263" s="70"/>
      <c r="D263" s="70"/>
      <c r="E263" s="70"/>
      <c r="F263" s="70"/>
      <c r="G263" s="70"/>
      <c r="H263" s="69"/>
      <c r="I263" s="69"/>
      <c r="J263" s="69"/>
      <c r="K263" s="69"/>
      <c r="L263" s="69"/>
      <c r="M263" s="69"/>
      <c r="N263" s="69"/>
      <c r="O263" s="69"/>
      <c r="P263" s="69"/>
      <c r="Q263" s="69"/>
      <c r="R263" s="69"/>
      <c r="S263" s="69"/>
      <c r="T263" s="69"/>
      <c r="U263" s="71"/>
      <c r="V263" s="69"/>
      <c r="W263" s="69"/>
      <c r="X263" s="69"/>
      <c r="Y263" s="69"/>
      <c r="Z263" s="69"/>
      <c r="AA263" s="71"/>
      <c r="AB263" s="71"/>
      <c r="AC263" s="71"/>
      <c r="AD263" s="71"/>
      <c r="AE263" s="69"/>
      <c r="AF263" s="69"/>
      <c r="AG263" s="69"/>
      <c r="AH263" s="69"/>
      <c r="AI263" s="69"/>
      <c r="AJ263" s="69"/>
      <c r="AK263" s="69"/>
      <c r="AL263" s="72"/>
      <c r="AM263" s="73"/>
      <c r="AN263" s="73"/>
      <c r="AO263" s="69"/>
      <c r="AP263" s="69"/>
      <c r="AQ263" s="69"/>
      <c r="AR263" s="69"/>
      <c r="AS263" s="69"/>
      <c r="AT263" s="69"/>
      <c r="AU263" s="69"/>
      <c r="AV263" s="69"/>
      <c r="AW263" s="69"/>
      <c r="AX263" s="69"/>
      <c r="AY263" s="69"/>
      <c r="AZ263" s="69"/>
      <c r="BA263" s="69"/>
      <c r="BB263" s="69"/>
      <c r="BC263" s="69"/>
      <c r="BD263" s="69"/>
      <c r="BE263" s="69"/>
      <c r="BF263" s="69"/>
      <c r="BG263" s="69"/>
      <c r="BH263" s="69"/>
      <c r="BI263" s="69"/>
      <c r="BJ263" s="69"/>
      <c r="BK263" s="69"/>
      <c r="BL263" s="69"/>
      <c r="BM263" s="69"/>
      <c r="BN263" s="69"/>
      <c r="BO263" s="69"/>
      <c r="BP263" s="69"/>
      <c r="BQ263" s="69"/>
      <c r="BR263" s="69"/>
      <c r="BS263" s="69"/>
      <c r="BT263" s="69"/>
      <c r="BU263" s="69"/>
      <c r="BV263" s="69"/>
    </row>
    <row r="264" spans="1:74" ht="12" customHeight="1">
      <c r="A264" s="69"/>
      <c r="B264" s="69"/>
      <c r="C264" s="70"/>
      <c r="D264" s="70"/>
      <c r="E264" s="70"/>
      <c r="F264" s="70"/>
      <c r="G264" s="70"/>
      <c r="H264" s="69"/>
      <c r="I264" s="69"/>
      <c r="J264" s="69"/>
      <c r="K264" s="69"/>
      <c r="L264" s="69"/>
      <c r="M264" s="69"/>
      <c r="N264" s="69"/>
      <c r="O264" s="69"/>
      <c r="P264" s="69"/>
      <c r="Q264" s="69"/>
      <c r="R264" s="69"/>
      <c r="S264" s="69"/>
      <c r="T264" s="69"/>
      <c r="U264" s="71"/>
      <c r="V264" s="69"/>
      <c r="W264" s="69"/>
      <c r="X264" s="69"/>
      <c r="Y264" s="69"/>
      <c r="Z264" s="69"/>
      <c r="AA264" s="71"/>
      <c r="AB264" s="71"/>
      <c r="AC264" s="71"/>
      <c r="AD264" s="71"/>
      <c r="AE264" s="69"/>
      <c r="AF264" s="69"/>
      <c r="AG264" s="69"/>
      <c r="AH264" s="69"/>
      <c r="AI264" s="69"/>
      <c r="AJ264" s="69"/>
      <c r="AK264" s="69"/>
      <c r="AL264" s="72"/>
      <c r="AM264" s="73"/>
      <c r="AN264" s="73"/>
      <c r="AO264" s="69"/>
      <c r="AP264" s="69"/>
      <c r="AQ264" s="69"/>
      <c r="AR264" s="69"/>
      <c r="AS264" s="69"/>
      <c r="AT264" s="69"/>
      <c r="AU264" s="69"/>
      <c r="AV264" s="69"/>
      <c r="AW264" s="69"/>
      <c r="AX264" s="69"/>
      <c r="AY264" s="69"/>
      <c r="AZ264" s="69"/>
      <c r="BA264" s="69"/>
      <c r="BB264" s="69"/>
      <c r="BC264" s="69"/>
      <c r="BD264" s="69"/>
      <c r="BE264" s="69"/>
      <c r="BF264" s="69"/>
      <c r="BG264" s="69"/>
      <c r="BH264" s="69"/>
      <c r="BI264" s="69"/>
      <c r="BJ264" s="69"/>
      <c r="BK264" s="69"/>
      <c r="BL264" s="69"/>
      <c r="BM264" s="69"/>
      <c r="BN264" s="69"/>
      <c r="BO264" s="69"/>
      <c r="BP264" s="69"/>
      <c r="BQ264" s="69"/>
      <c r="BR264" s="69"/>
      <c r="BS264" s="69"/>
      <c r="BT264" s="69"/>
      <c r="BU264" s="69"/>
      <c r="BV264" s="69"/>
    </row>
    <row r="265" spans="1:74" ht="12" customHeight="1">
      <c r="A265" s="69"/>
      <c r="B265" s="69"/>
      <c r="C265" s="70"/>
      <c r="D265" s="70"/>
      <c r="E265" s="70"/>
      <c r="F265" s="70"/>
      <c r="G265" s="70"/>
      <c r="H265" s="69"/>
      <c r="I265" s="69"/>
      <c r="J265" s="69"/>
      <c r="K265" s="69"/>
      <c r="L265" s="69"/>
      <c r="M265" s="69"/>
      <c r="N265" s="69"/>
      <c r="O265" s="69"/>
      <c r="P265" s="69"/>
      <c r="Q265" s="69"/>
      <c r="R265" s="69"/>
      <c r="S265" s="69"/>
      <c r="T265" s="69"/>
      <c r="U265" s="71"/>
      <c r="V265" s="69"/>
      <c r="W265" s="69"/>
      <c r="X265" s="69"/>
      <c r="Y265" s="69"/>
      <c r="Z265" s="69"/>
      <c r="AA265" s="71"/>
      <c r="AB265" s="71"/>
      <c r="AC265" s="71"/>
      <c r="AD265" s="71"/>
      <c r="AE265" s="69"/>
      <c r="AF265" s="69"/>
      <c r="AG265" s="69"/>
      <c r="AH265" s="69"/>
      <c r="AI265" s="69"/>
      <c r="AJ265" s="69"/>
      <c r="AK265" s="69"/>
      <c r="AL265" s="72"/>
      <c r="AM265" s="73"/>
      <c r="AN265" s="73"/>
      <c r="AO265" s="69"/>
      <c r="AP265" s="69"/>
      <c r="AQ265" s="69"/>
      <c r="AR265" s="69"/>
      <c r="AS265" s="69"/>
      <c r="AT265" s="69"/>
      <c r="AU265" s="69"/>
      <c r="AV265" s="69"/>
      <c r="AW265" s="69"/>
      <c r="AX265" s="69"/>
      <c r="AY265" s="69"/>
      <c r="AZ265" s="69"/>
      <c r="BA265" s="69"/>
      <c r="BB265" s="69"/>
      <c r="BC265" s="69"/>
      <c r="BD265" s="69"/>
      <c r="BE265" s="69"/>
      <c r="BF265" s="69"/>
      <c r="BG265" s="69"/>
      <c r="BH265" s="69"/>
      <c r="BI265" s="69"/>
      <c r="BJ265" s="69"/>
      <c r="BK265" s="69"/>
      <c r="BL265" s="69"/>
      <c r="BM265" s="69"/>
      <c r="BN265" s="69"/>
      <c r="BO265" s="69"/>
      <c r="BP265" s="69"/>
      <c r="BQ265" s="69"/>
      <c r="BR265" s="69"/>
      <c r="BS265" s="69"/>
      <c r="BT265" s="69"/>
      <c r="BU265" s="69"/>
      <c r="BV265" s="69"/>
    </row>
    <row r="266" spans="1:74" ht="12" customHeight="1">
      <c r="A266" s="69"/>
      <c r="B266" s="69"/>
      <c r="C266" s="70"/>
      <c r="D266" s="70"/>
      <c r="E266" s="70"/>
      <c r="F266" s="70"/>
      <c r="G266" s="70"/>
      <c r="H266" s="69"/>
      <c r="I266" s="69"/>
      <c r="J266" s="69"/>
      <c r="K266" s="69"/>
      <c r="L266" s="69"/>
      <c r="M266" s="69"/>
      <c r="N266" s="69"/>
      <c r="O266" s="69"/>
      <c r="P266" s="69"/>
      <c r="Q266" s="69"/>
      <c r="R266" s="69"/>
      <c r="S266" s="69"/>
      <c r="T266" s="69"/>
      <c r="U266" s="71"/>
      <c r="V266" s="69"/>
      <c r="W266" s="69"/>
      <c r="X266" s="69"/>
      <c r="Y266" s="69"/>
      <c r="Z266" s="69"/>
      <c r="AA266" s="71"/>
      <c r="AB266" s="71"/>
      <c r="AC266" s="71"/>
      <c r="AD266" s="71"/>
      <c r="AE266" s="69"/>
      <c r="AF266" s="69"/>
      <c r="AG266" s="69"/>
      <c r="AH266" s="69"/>
      <c r="AI266" s="69"/>
      <c r="AJ266" s="69"/>
      <c r="AK266" s="69"/>
      <c r="AL266" s="72"/>
      <c r="AM266" s="73"/>
      <c r="AN266" s="73"/>
      <c r="AO266" s="69"/>
      <c r="AP266" s="69"/>
      <c r="AQ266" s="69"/>
      <c r="AR266" s="69"/>
      <c r="AS266" s="69"/>
      <c r="AT266" s="69"/>
      <c r="AU266" s="69"/>
      <c r="AV266" s="69"/>
      <c r="AW266" s="69"/>
      <c r="AX266" s="69"/>
      <c r="AY266" s="69"/>
      <c r="AZ266" s="69"/>
      <c r="BA266" s="69"/>
      <c r="BB266" s="69"/>
      <c r="BC266" s="69"/>
      <c r="BD266" s="69"/>
      <c r="BE266" s="69"/>
      <c r="BF266" s="69"/>
      <c r="BG266" s="69"/>
      <c r="BH266" s="69"/>
      <c r="BI266" s="69"/>
      <c r="BJ266" s="69"/>
      <c r="BK266" s="69"/>
      <c r="BL266" s="69"/>
      <c r="BM266" s="69"/>
      <c r="BN266" s="69"/>
      <c r="BO266" s="69"/>
      <c r="BP266" s="69"/>
      <c r="BQ266" s="69"/>
      <c r="BR266" s="69"/>
      <c r="BS266" s="69"/>
      <c r="BT266" s="69"/>
      <c r="BU266" s="69"/>
      <c r="BV266" s="69"/>
    </row>
    <row r="267" spans="1:74" ht="12" customHeight="1">
      <c r="A267" s="69"/>
      <c r="B267" s="69"/>
      <c r="C267" s="70"/>
      <c r="D267" s="70"/>
      <c r="E267" s="70"/>
      <c r="F267" s="70"/>
      <c r="G267" s="70"/>
      <c r="H267" s="69"/>
      <c r="I267" s="69"/>
      <c r="J267" s="69"/>
      <c r="K267" s="69"/>
      <c r="L267" s="69"/>
      <c r="M267" s="69"/>
      <c r="N267" s="69"/>
      <c r="O267" s="69"/>
      <c r="P267" s="69"/>
      <c r="Q267" s="69"/>
      <c r="R267" s="69"/>
      <c r="S267" s="69"/>
      <c r="T267" s="69"/>
      <c r="U267" s="71"/>
      <c r="V267" s="69"/>
      <c r="W267" s="69"/>
      <c r="X267" s="69"/>
      <c r="Y267" s="69"/>
      <c r="Z267" s="69"/>
      <c r="AA267" s="71"/>
      <c r="AB267" s="71"/>
      <c r="AC267" s="71"/>
      <c r="AD267" s="71"/>
      <c r="AE267" s="69"/>
      <c r="AF267" s="69"/>
      <c r="AG267" s="69"/>
      <c r="AH267" s="69"/>
      <c r="AI267" s="69"/>
      <c r="AJ267" s="69"/>
      <c r="AK267" s="69"/>
      <c r="AL267" s="72"/>
      <c r="AM267" s="73"/>
      <c r="AN267" s="73"/>
      <c r="AO267" s="69"/>
      <c r="AP267" s="69"/>
      <c r="AQ267" s="69"/>
      <c r="AR267" s="69"/>
      <c r="AS267" s="69"/>
      <c r="AT267" s="69"/>
      <c r="AU267" s="69"/>
      <c r="AV267" s="69"/>
      <c r="AW267" s="69"/>
      <c r="AX267" s="69"/>
      <c r="AY267" s="69"/>
      <c r="AZ267" s="69"/>
      <c r="BA267" s="69"/>
      <c r="BB267" s="69"/>
      <c r="BC267" s="69"/>
      <c r="BD267" s="69"/>
      <c r="BE267" s="69"/>
      <c r="BF267" s="69"/>
      <c r="BG267" s="69"/>
      <c r="BH267" s="69"/>
      <c r="BI267" s="69"/>
      <c r="BJ267" s="69"/>
      <c r="BK267" s="69"/>
      <c r="BL267" s="69"/>
      <c r="BM267" s="69"/>
      <c r="BN267" s="69"/>
      <c r="BO267" s="69"/>
      <c r="BP267" s="69"/>
      <c r="BQ267" s="69"/>
      <c r="BR267" s="69"/>
      <c r="BS267" s="69"/>
      <c r="BT267" s="69"/>
      <c r="BU267" s="69"/>
      <c r="BV267" s="69"/>
    </row>
    <row r="268" spans="1:74" ht="12" customHeight="1">
      <c r="A268" s="69"/>
      <c r="B268" s="69"/>
      <c r="C268" s="70"/>
      <c r="D268" s="70"/>
      <c r="E268" s="70"/>
      <c r="F268" s="70"/>
      <c r="G268" s="70"/>
      <c r="H268" s="69"/>
      <c r="I268" s="69"/>
      <c r="J268" s="69"/>
      <c r="K268" s="69"/>
      <c r="L268" s="69"/>
      <c r="M268" s="69"/>
      <c r="N268" s="69"/>
      <c r="O268" s="69"/>
      <c r="P268" s="69"/>
      <c r="Q268" s="69"/>
      <c r="R268" s="69"/>
      <c r="S268" s="69"/>
      <c r="T268" s="69"/>
      <c r="U268" s="71"/>
      <c r="V268" s="69"/>
      <c r="W268" s="69"/>
      <c r="X268" s="69"/>
      <c r="Y268" s="69"/>
      <c r="Z268" s="69"/>
      <c r="AA268" s="71"/>
      <c r="AB268" s="71"/>
      <c r="AC268" s="71"/>
      <c r="AD268" s="71"/>
      <c r="AE268" s="69"/>
      <c r="AF268" s="69"/>
      <c r="AG268" s="69"/>
      <c r="AH268" s="69"/>
      <c r="AI268" s="69"/>
      <c r="AJ268" s="69"/>
      <c r="AK268" s="69"/>
      <c r="AL268" s="72"/>
      <c r="AM268" s="73"/>
      <c r="AN268" s="73"/>
      <c r="AO268" s="69"/>
      <c r="AP268" s="69"/>
      <c r="AQ268" s="69"/>
      <c r="AR268" s="69"/>
      <c r="AS268" s="69"/>
      <c r="AT268" s="69"/>
      <c r="AU268" s="69"/>
      <c r="AV268" s="69"/>
      <c r="AW268" s="69"/>
      <c r="AX268" s="69"/>
      <c r="AY268" s="69"/>
      <c r="AZ268" s="69"/>
      <c r="BA268" s="69"/>
      <c r="BB268" s="69"/>
      <c r="BC268" s="69"/>
      <c r="BD268" s="69"/>
      <c r="BE268" s="69"/>
      <c r="BF268" s="69"/>
      <c r="BG268" s="69"/>
      <c r="BH268" s="69"/>
      <c r="BI268" s="69"/>
      <c r="BJ268" s="69"/>
      <c r="BK268" s="69"/>
      <c r="BL268" s="69"/>
      <c r="BM268" s="69"/>
      <c r="BN268" s="69"/>
      <c r="BO268" s="69"/>
      <c r="BP268" s="69"/>
      <c r="BQ268" s="69"/>
      <c r="BR268" s="69"/>
      <c r="BS268" s="69"/>
      <c r="BT268" s="69"/>
      <c r="BU268" s="69"/>
      <c r="BV268" s="69"/>
    </row>
    <row r="269" spans="1:74" ht="12" customHeight="1">
      <c r="A269" s="69"/>
      <c r="B269" s="69"/>
      <c r="C269" s="70"/>
      <c r="D269" s="70"/>
      <c r="E269" s="70"/>
      <c r="F269" s="70"/>
      <c r="G269" s="70"/>
      <c r="H269" s="69"/>
      <c r="I269" s="69"/>
      <c r="J269" s="69"/>
      <c r="K269" s="69"/>
      <c r="L269" s="69"/>
      <c r="M269" s="69"/>
      <c r="N269" s="69"/>
      <c r="O269" s="69"/>
      <c r="P269" s="69"/>
      <c r="Q269" s="69"/>
      <c r="R269" s="69"/>
      <c r="S269" s="69"/>
      <c r="T269" s="69"/>
      <c r="U269" s="71"/>
      <c r="V269" s="69"/>
      <c r="W269" s="69"/>
      <c r="X269" s="69"/>
      <c r="Y269" s="69"/>
      <c r="Z269" s="69"/>
      <c r="AA269" s="71"/>
      <c r="AB269" s="71"/>
      <c r="AC269" s="71"/>
      <c r="AD269" s="71"/>
      <c r="AE269" s="69"/>
      <c r="AF269" s="69"/>
      <c r="AG269" s="69"/>
      <c r="AH269" s="69"/>
      <c r="AI269" s="69"/>
      <c r="AJ269" s="69"/>
      <c r="AK269" s="69"/>
      <c r="AL269" s="72"/>
      <c r="AM269" s="73"/>
      <c r="AN269" s="73"/>
      <c r="AO269" s="69"/>
      <c r="AP269" s="69"/>
      <c r="AQ269" s="69"/>
      <c r="AR269" s="69"/>
      <c r="AS269" s="69"/>
      <c r="AT269" s="69"/>
      <c r="AU269" s="69"/>
      <c r="AV269" s="69"/>
      <c r="AW269" s="69"/>
      <c r="AX269" s="69"/>
      <c r="AY269" s="69"/>
      <c r="AZ269" s="69"/>
      <c r="BA269" s="69"/>
      <c r="BB269" s="69"/>
      <c r="BC269" s="69"/>
      <c r="BD269" s="69"/>
      <c r="BE269" s="69"/>
      <c r="BF269" s="69"/>
      <c r="BG269" s="69"/>
      <c r="BH269" s="69"/>
      <c r="BI269" s="69"/>
      <c r="BJ269" s="69"/>
      <c r="BK269" s="69"/>
      <c r="BL269" s="69"/>
      <c r="BM269" s="69"/>
      <c r="BN269" s="69"/>
      <c r="BO269" s="69"/>
      <c r="BP269" s="69"/>
      <c r="BQ269" s="69"/>
      <c r="BR269" s="69"/>
      <c r="BS269" s="69"/>
      <c r="BT269" s="69"/>
      <c r="BU269" s="69"/>
      <c r="BV269" s="69"/>
    </row>
    <row r="270" spans="1:74" ht="12" customHeight="1">
      <c r="A270" s="69"/>
      <c r="B270" s="69"/>
      <c r="C270" s="70"/>
      <c r="D270" s="70"/>
      <c r="E270" s="70"/>
      <c r="F270" s="70"/>
      <c r="G270" s="70"/>
      <c r="H270" s="69"/>
      <c r="I270" s="69"/>
      <c r="J270" s="69"/>
      <c r="K270" s="69"/>
      <c r="L270" s="69"/>
      <c r="M270" s="69"/>
      <c r="N270" s="69"/>
      <c r="O270" s="69"/>
      <c r="P270" s="69"/>
      <c r="Q270" s="69"/>
      <c r="R270" s="69"/>
      <c r="S270" s="69"/>
      <c r="T270" s="69"/>
      <c r="U270" s="71"/>
      <c r="V270" s="69"/>
      <c r="W270" s="69"/>
      <c r="X270" s="69"/>
      <c r="Y270" s="69"/>
      <c r="Z270" s="69"/>
      <c r="AA270" s="71"/>
      <c r="AB270" s="71"/>
      <c r="AC270" s="71"/>
      <c r="AD270" s="71"/>
      <c r="AE270" s="69"/>
      <c r="AF270" s="69"/>
      <c r="AG270" s="69"/>
      <c r="AH270" s="69"/>
      <c r="AI270" s="69"/>
      <c r="AJ270" s="69"/>
      <c r="AK270" s="69"/>
      <c r="AL270" s="72"/>
      <c r="AM270" s="73"/>
      <c r="AN270" s="73"/>
      <c r="AO270" s="69"/>
      <c r="AP270" s="69"/>
      <c r="AQ270" s="69"/>
      <c r="AR270" s="69"/>
      <c r="AS270" s="69"/>
      <c r="AT270" s="69"/>
      <c r="AU270" s="69"/>
      <c r="AV270" s="69"/>
      <c r="AW270" s="69"/>
      <c r="AX270" s="69"/>
      <c r="AY270" s="69"/>
      <c r="AZ270" s="69"/>
      <c r="BA270" s="69"/>
      <c r="BB270" s="69"/>
      <c r="BC270" s="69"/>
      <c r="BD270" s="69"/>
      <c r="BE270" s="69"/>
      <c r="BF270" s="69"/>
      <c r="BG270" s="69"/>
      <c r="BH270" s="69"/>
      <c r="BI270" s="69"/>
      <c r="BJ270" s="69"/>
      <c r="BK270" s="69"/>
      <c r="BL270" s="69"/>
      <c r="BM270" s="69"/>
      <c r="BN270" s="69"/>
      <c r="BO270" s="69"/>
      <c r="BP270" s="69"/>
      <c r="BQ270" s="69"/>
      <c r="BR270" s="69"/>
      <c r="BS270" s="69"/>
      <c r="BT270" s="69"/>
      <c r="BU270" s="69"/>
      <c r="BV270" s="69"/>
    </row>
    <row r="271" spans="1:74" ht="12" customHeight="1">
      <c r="A271" s="69"/>
      <c r="B271" s="69"/>
      <c r="C271" s="70"/>
      <c r="D271" s="70"/>
      <c r="E271" s="70"/>
      <c r="F271" s="70"/>
      <c r="G271" s="70"/>
      <c r="H271" s="69"/>
      <c r="I271" s="69"/>
      <c r="J271" s="69"/>
      <c r="K271" s="69"/>
      <c r="L271" s="69"/>
      <c r="M271" s="69"/>
      <c r="N271" s="69"/>
      <c r="O271" s="69"/>
      <c r="P271" s="69"/>
      <c r="Q271" s="69"/>
      <c r="R271" s="69"/>
      <c r="S271" s="69"/>
      <c r="T271" s="69"/>
      <c r="U271" s="71"/>
      <c r="V271" s="69"/>
      <c r="W271" s="69"/>
      <c r="X271" s="69"/>
      <c r="Y271" s="69"/>
      <c r="Z271" s="69"/>
      <c r="AA271" s="71"/>
      <c r="AB271" s="71"/>
      <c r="AC271" s="71"/>
      <c r="AD271" s="71"/>
      <c r="AE271" s="69"/>
      <c r="AF271" s="69"/>
      <c r="AG271" s="69"/>
      <c r="AH271" s="69"/>
      <c r="AI271" s="69"/>
      <c r="AJ271" s="69"/>
      <c r="AK271" s="69"/>
      <c r="AL271" s="72"/>
      <c r="AM271" s="73"/>
      <c r="AN271" s="73"/>
      <c r="AO271" s="69"/>
      <c r="AP271" s="69"/>
      <c r="AQ271" s="69"/>
      <c r="AR271" s="69"/>
      <c r="AS271" s="69"/>
      <c r="AT271" s="69"/>
      <c r="AU271" s="69"/>
      <c r="AV271" s="69"/>
      <c r="AW271" s="69"/>
      <c r="AX271" s="69"/>
      <c r="AY271" s="69"/>
      <c r="AZ271" s="69"/>
      <c r="BA271" s="69"/>
      <c r="BB271" s="69"/>
      <c r="BC271" s="69"/>
      <c r="BD271" s="69"/>
      <c r="BE271" s="69"/>
      <c r="BF271" s="69"/>
      <c r="BG271" s="69"/>
      <c r="BH271" s="69"/>
      <c r="BI271" s="69"/>
      <c r="BJ271" s="69"/>
      <c r="BK271" s="69"/>
      <c r="BL271" s="69"/>
      <c r="BM271" s="69"/>
      <c r="BN271" s="69"/>
      <c r="BO271" s="69"/>
      <c r="BP271" s="69"/>
      <c r="BQ271" s="69"/>
      <c r="BR271" s="69"/>
      <c r="BS271" s="69"/>
      <c r="BT271" s="69"/>
      <c r="BU271" s="69"/>
      <c r="BV271" s="69"/>
    </row>
    <row r="272" spans="1:74" ht="12" customHeight="1">
      <c r="A272" s="69"/>
      <c r="B272" s="69"/>
      <c r="C272" s="70"/>
      <c r="D272" s="70"/>
      <c r="E272" s="70"/>
      <c r="F272" s="70"/>
      <c r="G272" s="70"/>
      <c r="H272" s="69"/>
      <c r="I272" s="69"/>
      <c r="J272" s="69"/>
      <c r="K272" s="69"/>
      <c r="L272" s="69"/>
      <c r="M272" s="69"/>
      <c r="N272" s="69"/>
      <c r="O272" s="69"/>
      <c r="P272" s="69"/>
      <c r="Q272" s="69"/>
      <c r="R272" s="69"/>
      <c r="S272" s="69"/>
      <c r="T272" s="69"/>
      <c r="U272" s="71"/>
      <c r="V272" s="69"/>
      <c r="W272" s="69"/>
      <c r="X272" s="69"/>
      <c r="Y272" s="69"/>
      <c r="Z272" s="69"/>
      <c r="AA272" s="71"/>
      <c r="AB272" s="71"/>
      <c r="AC272" s="71"/>
      <c r="AD272" s="71"/>
      <c r="AE272" s="69"/>
      <c r="AF272" s="69"/>
      <c r="AG272" s="69"/>
      <c r="AH272" s="69"/>
      <c r="AI272" s="69"/>
      <c r="AJ272" s="69"/>
      <c r="AK272" s="69"/>
      <c r="AL272" s="72"/>
      <c r="AM272" s="73"/>
      <c r="AN272" s="73"/>
      <c r="AO272" s="69"/>
      <c r="AP272" s="69"/>
      <c r="AQ272" s="69"/>
      <c r="AR272" s="69"/>
      <c r="AS272" s="69"/>
      <c r="AT272" s="69"/>
      <c r="AU272" s="69"/>
      <c r="AV272" s="69"/>
      <c r="AW272" s="69"/>
      <c r="AX272" s="69"/>
      <c r="AY272" s="69"/>
      <c r="AZ272" s="69"/>
      <c r="BA272" s="69"/>
      <c r="BB272" s="69"/>
      <c r="BC272" s="69"/>
      <c r="BD272" s="69"/>
      <c r="BE272" s="69"/>
      <c r="BF272" s="69"/>
      <c r="BG272" s="69"/>
      <c r="BH272" s="69"/>
      <c r="BI272" s="69"/>
      <c r="BJ272" s="69"/>
      <c r="BK272" s="69"/>
      <c r="BL272" s="69"/>
      <c r="BM272" s="69"/>
      <c r="BN272" s="69"/>
      <c r="BO272" s="69"/>
      <c r="BP272" s="69"/>
      <c r="BQ272" s="69"/>
      <c r="BR272" s="69"/>
      <c r="BS272" s="69"/>
      <c r="BT272" s="69"/>
      <c r="BU272" s="69"/>
      <c r="BV272" s="69"/>
    </row>
    <row r="273" spans="1:74" ht="12" customHeight="1">
      <c r="A273" s="69"/>
      <c r="B273" s="69"/>
      <c r="C273" s="70"/>
      <c r="D273" s="70"/>
      <c r="E273" s="70"/>
      <c r="F273" s="70"/>
      <c r="G273" s="70"/>
      <c r="H273" s="69"/>
      <c r="I273" s="69"/>
      <c r="J273" s="69"/>
      <c r="K273" s="69"/>
      <c r="L273" s="69"/>
      <c r="M273" s="69"/>
      <c r="N273" s="69"/>
      <c r="O273" s="69"/>
      <c r="P273" s="69"/>
      <c r="Q273" s="69"/>
      <c r="R273" s="69"/>
      <c r="S273" s="69"/>
      <c r="T273" s="69"/>
      <c r="U273" s="71"/>
      <c r="V273" s="69"/>
      <c r="W273" s="69"/>
      <c r="X273" s="69"/>
      <c r="Y273" s="69"/>
      <c r="Z273" s="69"/>
      <c r="AA273" s="71"/>
      <c r="AB273" s="71"/>
      <c r="AC273" s="71"/>
      <c r="AD273" s="71"/>
      <c r="AE273" s="69"/>
      <c r="AF273" s="69"/>
      <c r="AG273" s="69"/>
      <c r="AH273" s="69"/>
      <c r="AI273" s="69"/>
      <c r="AJ273" s="69"/>
      <c r="AK273" s="69"/>
      <c r="AL273" s="72"/>
      <c r="AM273" s="73"/>
      <c r="AN273" s="73"/>
      <c r="AO273" s="69"/>
      <c r="AP273" s="69"/>
      <c r="AQ273" s="69"/>
      <c r="AR273" s="69"/>
      <c r="AS273" s="69"/>
      <c r="AT273" s="69"/>
      <c r="AU273" s="69"/>
      <c r="AV273" s="69"/>
      <c r="AW273" s="69"/>
      <c r="AX273" s="69"/>
      <c r="AY273" s="69"/>
      <c r="AZ273" s="69"/>
      <c r="BA273" s="69"/>
      <c r="BB273" s="69"/>
      <c r="BC273" s="69"/>
      <c r="BD273" s="69"/>
      <c r="BE273" s="69"/>
      <c r="BF273" s="69"/>
      <c r="BG273" s="69"/>
      <c r="BH273" s="69"/>
      <c r="BI273" s="69"/>
      <c r="BJ273" s="69"/>
      <c r="BK273" s="69"/>
      <c r="BL273" s="69"/>
      <c r="BM273" s="69"/>
      <c r="BN273" s="69"/>
      <c r="BO273" s="69"/>
      <c r="BP273" s="69"/>
      <c r="BQ273" s="69"/>
      <c r="BR273" s="69"/>
      <c r="BS273" s="69"/>
      <c r="BT273" s="69"/>
      <c r="BU273" s="69"/>
      <c r="BV273" s="69"/>
    </row>
    <row r="274" spans="1:74" ht="12" customHeight="1">
      <c r="A274" s="69"/>
      <c r="B274" s="69"/>
      <c r="C274" s="70"/>
      <c r="D274" s="70"/>
      <c r="E274" s="70"/>
      <c r="F274" s="70"/>
      <c r="G274" s="70"/>
      <c r="H274" s="69"/>
      <c r="I274" s="69"/>
      <c r="J274" s="69"/>
      <c r="K274" s="69"/>
      <c r="L274" s="69"/>
      <c r="M274" s="69"/>
      <c r="N274" s="69"/>
      <c r="O274" s="69"/>
      <c r="P274" s="69"/>
      <c r="Q274" s="69"/>
      <c r="R274" s="69"/>
      <c r="S274" s="69"/>
      <c r="T274" s="69"/>
      <c r="U274" s="71"/>
      <c r="V274" s="69"/>
      <c r="W274" s="69"/>
      <c r="X274" s="69"/>
      <c r="Y274" s="69"/>
      <c r="Z274" s="69"/>
      <c r="AA274" s="71"/>
      <c r="AB274" s="71"/>
      <c r="AC274" s="71"/>
      <c r="AD274" s="71"/>
      <c r="AE274" s="69"/>
      <c r="AF274" s="69"/>
      <c r="AG274" s="69"/>
      <c r="AH274" s="69"/>
      <c r="AI274" s="69"/>
      <c r="AJ274" s="69"/>
      <c r="AK274" s="69"/>
      <c r="AL274" s="72"/>
      <c r="AM274" s="73"/>
      <c r="AN274" s="73"/>
      <c r="AO274" s="69"/>
      <c r="AP274" s="69"/>
      <c r="AQ274" s="69"/>
      <c r="AR274" s="69"/>
      <c r="AS274" s="69"/>
      <c r="AT274" s="69"/>
      <c r="AU274" s="69"/>
      <c r="AV274" s="69"/>
      <c r="AW274" s="69"/>
      <c r="AX274" s="69"/>
      <c r="AY274" s="69"/>
      <c r="AZ274" s="69"/>
      <c r="BA274" s="69"/>
      <c r="BB274" s="69"/>
      <c r="BC274" s="69"/>
      <c r="BD274" s="69"/>
      <c r="BE274" s="69"/>
      <c r="BF274" s="69"/>
      <c r="BG274" s="69"/>
      <c r="BH274" s="69"/>
      <c r="BI274" s="69"/>
      <c r="BJ274" s="69"/>
      <c r="BK274" s="69"/>
      <c r="BL274" s="69"/>
      <c r="BM274" s="69"/>
      <c r="BN274" s="69"/>
      <c r="BO274" s="69"/>
      <c r="BP274" s="69"/>
      <c r="BQ274" s="69"/>
      <c r="BR274" s="69"/>
      <c r="BS274" s="69"/>
      <c r="BT274" s="69"/>
      <c r="BU274" s="69"/>
      <c r="BV274" s="69"/>
    </row>
    <row r="275" spans="1:74" ht="12" customHeight="1">
      <c r="A275" s="69"/>
      <c r="B275" s="69"/>
      <c r="C275" s="70"/>
      <c r="D275" s="70"/>
      <c r="E275" s="70"/>
      <c r="F275" s="70"/>
      <c r="G275" s="70"/>
      <c r="H275" s="69"/>
      <c r="I275" s="69"/>
      <c r="J275" s="69"/>
      <c r="K275" s="69"/>
      <c r="L275" s="69"/>
      <c r="M275" s="69"/>
      <c r="N275" s="69"/>
      <c r="O275" s="69"/>
      <c r="P275" s="69"/>
      <c r="Q275" s="69"/>
      <c r="R275" s="69"/>
      <c r="S275" s="69"/>
      <c r="T275" s="69"/>
      <c r="U275" s="71"/>
      <c r="V275" s="69"/>
      <c r="W275" s="69"/>
      <c r="X275" s="69"/>
      <c r="Y275" s="69"/>
      <c r="Z275" s="69"/>
      <c r="AA275" s="71"/>
      <c r="AB275" s="71"/>
      <c r="AC275" s="71"/>
      <c r="AD275" s="71"/>
      <c r="AE275" s="69"/>
      <c r="AF275" s="69"/>
      <c r="AG275" s="69"/>
      <c r="AH275" s="69"/>
      <c r="AI275" s="69"/>
      <c r="AJ275" s="69"/>
      <c r="AK275" s="69"/>
      <c r="AL275" s="72"/>
      <c r="AM275" s="73"/>
      <c r="AN275" s="73"/>
      <c r="AO275" s="69"/>
      <c r="AP275" s="69"/>
      <c r="AQ275" s="69"/>
      <c r="AR275" s="69"/>
      <c r="AS275" s="69"/>
      <c r="AT275" s="69"/>
      <c r="AU275" s="69"/>
      <c r="AV275" s="69"/>
      <c r="AW275" s="69"/>
      <c r="AX275" s="69"/>
      <c r="AY275" s="69"/>
      <c r="AZ275" s="69"/>
      <c r="BA275" s="69"/>
      <c r="BB275" s="69"/>
      <c r="BC275" s="69"/>
      <c r="BD275" s="69"/>
      <c r="BE275" s="69"/>
      <c r="BF275" s="69"/>
      <c r="BG275" s="69"/>
      <c r="BH275" s="69"/>
      <c r="BI275" s="69"/>
      <c r="BJ275" s="69"/>
      <c r="BK275" s="69"/>
      <c r="BL275" s="69"/>
      <c r="BM275" s="69"/>
      <c r="BN275" s="69"/>
      <c r="BO275" s="69"/>
      <c r="BP275" s="69"/>
      <c r="BQ275" s="69"/>
      <c r="BR275" s="69"/>
      <c r="BS275" s="69"/>
      <c r="BT275" s="69"/>
      <c r="BU275" s="69"/>
      <c r="BV275" s="69"/>
    </row>
    <row r="276" spans="1:74" ht="12" customHeight="1">
      <c r="A276" s="69"/>
      <c r="B276" s="69"/>
      <c r="C276" s="70"/>
      <c r="D276" s="70"/>
      <c r="E276" s="70"/>
      <c r="F276" s="70"/>
      <c r="G276" s="70"/>
      <c r="H276" s="69"/>
      <c r="I276" s="69"/>
      <c r="J276" s="69"/>
      <c r="K276" s="69"/>
      <c r="L276" s="69"/>
      <c r="M276" s="69"/>
      <c r="N276" s="69"/>
      <c r="O276" s="69"/>
      <c r="P276" s="69"/>
      <c r="Q276" s="69"/>
      <c r="R276" s="69"/>
      <c r="S276" s="69"/>
      <c r="T276" s="69"/>
      <c r="U276" s="71"/>
      <c r="V276" s="69"/>
      <c r="W276" s="69"/>
      <c r="X276" s="69"/>
      <c r="Y276" s="69"/>
      <c r="Z276" s="69"/>
      <c r="AA276" s="71"/>
      <c r="AB276" s="71"/>
      <c r="AC276" s="71"/>
      <c r="AD276" s="71"/>
      <c r="AE276" s="69"/>
      <c r="AF276" s="69"/>
      <c r="AG276" s="69"/>
      <c r="AH276" s="69"/>
      <c r="AI276" s="69"/>
      <c r="AJ276" s="69"/>
      <c r="AK276" s="69"/>
      <c r="AL276" s="72"/>
      <c r="AM276" s="73"/>
      <c r="AN276" s="73"/>
      <c r="AO276" s="69"/>
      <c r="AP276" s="69"/>
      <c r="AQ276" s="69"/>
      <c r="AR276" s="69"/>
      <c r="AS276" s="69"/>
      <c r="AT276" s="69"/>
      <c r="AU276" s="69"/>
      <c r="AV276" s="69"/>
      <c r="AW276" s="69"/>
      <c r="AX276" s="69"/>
      <c r="AY276" s="69"/>
      <c r="AZ276" s="69"/>
      <c r="BA276" s="69"/>
      <c r="BB276" s="69"/>
      <c r="BC276" s="69"/>
      <c r="BD276" s="69"/>
      <c r="BE276" s="69"/>
      <c r="BF276" s="69"/>
      <c r="BG276" s="69"/>
      <c r="BH276" s="69"/>
      <c r="BI276" s="69"/>
      <c r="BJ276" s="69"/>
      <c r="BK276" s="69"/>
      <c r="BL276" s="69"/>
      <c r="BM276" s="69"/>
      <c r="BN276" s="69"/>
      <c r="BO276" s="69"/>
      <c r="BP276" s="69"/>
      <c r="BQ276" s="69"/>
      <c r="BR276" s="69"/>
      <c r="BS276" s="69"/>
      <c r="BT276" s="69"/>
      <c r="BU276" s="69"/>
      <c r="BV276" s="69"/>
    </row>
    <row r="277" spans="1:74" ht="12" customHeight="1">
      <c r="A277" s="69"/>
      <c r="B277" s="69"/>
      <c r="C277" s="70"/>
      <c r="D277" s="70"/>
      <c r="E277" s="70"/>
      <c r="F277" s="70"/>
      <c r="G277" s="70"/>
      <c r="H277" s="69"/>
      <c r="I277" s="69"/>
      <c r="J277" s="69"/>
      <c r="K277" s="69"/>
      <c r="L277" s="69"/>
      <c r="M277" s="69"/>
      <c r="N277" s="69"/>
      <c r="O277" s="69"/>
      <c r="P277" s="69"/>
      <c r="Q277" s="69"/>
      <c r="R277" s="69"/>
      <c r="S277" s="69"/>
      <c r="T277" s="69"/>
      <c r="U277" s="71"/>
      <c r="V277" s="69"/>
      <c r="W277" s="69"/>
      <c r="X277" s="69"/>
      <c r="Y277" s="69"/>
      <c r="Z277" s="69"/>
      <c r="AA277" s="71"/>
      <c r="AB277" s="71"/>
      <c r="AC277" s="71"/>
      <c r="AD277" s="71"/>
      <c r="AE277" s="69"/>
      <c r="AF277" s="69"/>
      <c r="AG277" s="69"/>
      <c r="AH277" s="69"/>
      <c r="AI277" s="69"/>
      <c r="AJ277" s="69"/>
      <c r="AK277" s="69"/>
      <c r="AL277" s="72"/>
      <c r="AM277" s="73"/>
      <c r="AN277" s="73"/>
      <c r="AO277" s="69"/>
      <c r="AP277" s="69"/>
      <c r="AQ277" s="69"/>
      <c r="AR277" s="69"/>
      <c r="AS277" s="69"/>
      <c r="AT277" s="69"/>
      <c r="AU277" s="69"/>
      <c r="AV277" s="69"/>
      <c r="AW277" s="69"/>
      <c r="AX277" s="69"/>
      <c r="AY277" s="69"/>
      <c r="AZ277" s="69"/>
      <c r="BA277" s="69"/>
      <c r="BB277" s="69"/>
      <c r="BC277" s="69"/>
      <c r="BD277" s="69"/>
      <c r="BE277" s="69"/>
      <c r="BF277" s="69"/>
      <c r="BG277" s="69"/>
      <c r="BH277" s="69"/>
      <c r="BI277" s="69"/>
      <c r="BJ277" s="69"/>
      <c r="BK277" s="69"/>
      <c r="BL277" s="69"/>
      <c r="BM277" s="69"/>
      <c r="BN277" s="69"/>
      <c r="BO277" s="69"/>
      <c r="BP277" s="69"/>
      <c r="BQ277" s="69"/>
      <c r="BR277" s="69"/>
      <c r="BS277" s="69"/>
      <c r="BT277" s="69"/>
      <c r="BU277" s="69"/>
      <c r="BV277" s="69"/>
    </row>
    <row r="278" spans="1:74" ht="12" customHeight="1">
      <c r="A278" s="69"/>
      <c r="B278" s="69"/>
      <c r="C278" s="70"/>
      <c r="D278" s="70"/>
      <c r="E278" s="70"/>
      <c r="F278" s="70"/>
      <c r="G278" s="70"/>
      <c r="H278" s="69"/>
      <c r="I278" s="69"/>
      <c r="J278" s="69"/>
      <c r="K278" s="69"/>
      <c r="L278" s="69"/>
      <c r="M278" s="69"/>
      <c r="N278" s="69"/>
      <c r="O278" s="69"/>
      <c r="P278" s="69"/>
      <c r="Q278" s="69"/>
      <c r="R278" s="69"/>
      <c r="S278" s="69"/>
      <c r="T278" s="69"/>
      <c r="U278" s="71"/>
      <c r="V278" s="69"/>
      <c r="W278" s="69"/>
      <c r="X278" s="69"/>
      <c r="Y278" s="69"/>
      <c r="Z278" s="69"/>
      <c r="AA278" s="71"/>
      <c r="AB278" s="71"/>
      <c r="AC278" s="71"/>
      <c r="AD278" s="71"/>
      <c r="AE278" s="69"/>
      <c r="AF278" s="69"/>
      <c r="AG278" s="69"/>
      <c r="AH278" s="69"/>
      <c r="AI278" s="69"/>
      <c r="AJ278" s="69"/>
      <c r="AK278" s="69"/>
      <c r="AL278" s="72"/>
      <c r="AM278" s="73"/>
      <c r="AN278" s="73"/>
      <c r="AO278" s="69"/>
      <c r="AP278" s="69"/>
      <c r="AQ278" s="69"/>
      <c r="AR278" s="69"/>
      <c r="AS278" s="69"/>
      <c r="AT278" s="69"/>
      <c r="AU278" s="69"/>
      <c r="AV278" s="69"/>
      <c r="AW278" s="69"/>
      <c r="AX278" s="69"/>
      <c r="AY278" s="69"/>
      <c r="AZ278" s="69"/>
      <c r="BA278" s="69"/>
      <c r="BB278" s="69"/>
      <c r="BC278" s="69"/>
      <c r="BD278" s="69"/>
      <c r="BE278" s="69"/>
      <c r="BF278" s="69"/>
      <c r="BG278" s="69"/>
      <c r="BH278" s="69"/>
      <c r="BI278" s="69"/>
      <c r="BJ278" s="69"/>
      <c r="BK278" s="69"/>
      <c r="BL278" s="69"/>
      <c r="BM278" s="69"/>
      <c r="BN278" s="69"/>
      <c r="BO278" s="69"/>
      <c r="BP278" s="69"/>
      <c r="BQ278" s="69"/>
      <c r="BR278" s="69"/>
      <c r="BS278" s="69"/>
      <c r="BT278" s="69"/>
      <c r="BU278" s="69"/>
      <c r="BV278" s="69"/>
    </row>
    <row r="279" spans="1:74" ht="12" customHeight="1">
      <c r="A279" s="69"/>
      <c r="B279" s="69"/>
      <c r="C279" s="70"/>
      <c r="D279" s="70"/>
      <c r="E279" s="70"/>
      <c r="F279" s="70"/>
      <c r="G279" s="70"/>
      <c r="H279" s="69"/>
      <c r="I279" s="69"/>
      <c r="J279" s="69"/>
      <c r="K279" s="69"/>
      <c r="L279" s="69"/>
      <c r="M279" s="69"/>
      <c r="N279" s="69"/>
      <c r="O279" s="69"/>
      <c r="P279" s="69"/>
      <c r="Q279" s="69"/>
      <c r="R279" s="69"/>
      <c r="S279" s="69"/>
      <c r="T279" s="69"/>
      <c r="U279" s="71"/>
      <c r="V279" s="69"/>
      <c r="W279" s="69"/>
      <c r="X279" s="69"/>
      <c r="Y279" s="69"/>
      <c r="Z279" s="69"/>
      <c r="AA279" s="71"/>
      <c r="AB279" s="71"/>
      <c r="AC279" s="71"/>
      <c r="AD279" s="71"/>
      <c r="AE279" s="69"/>
      <c r="AF279" s="69"/>
      <c r="AG279" s="69"/>
      <c r="AH279" s="69"/>
      <c r="AI279" s="69"/>
      <c r="AJ279" s="69"/>
      <c r="AK279" s="69"/>
      <c r="AL279" s="72"/>
      <c r="AM279" s="73"/>
      <c r="AN279" s="73"/>
      <c r="AO279" s="69"/>
      <c r="AP279" s="69"/>
      <c r="AQ279" s="69"/>
      <c r="AR279" s="69"/>
      <c r="AS279" s="69"/>
      <c r="AT279" s="69"/>
      <c r="AU279" s="69"/>
      <c r="AV279" s="69"/>
      <c r="AW279" s="69"/>
      <c r="AX279" s="69"/>
      <c r="AY279" s="69"/>
      <c r="AZ279" s="69"/>
      <c r="BA279" s="69"/>
      <c r="BB279" s="69"/>
      <c r="BC279" s="69"/>
      <c r="BD279" s="69"/>
      <c r="BE279" s="69"/>
      <c r="BF279" s="69"/>
      <c r="BG279" s="69"/>
      <c r="BH279" s="69"/>
      <c r="BI279" s="69"/>
      <c r="BJ279" s="69"/>
      <c r="BK279" s="69"/>
      <c r="BL279" s="69"/>
      <c r="BM279" s="69"/>
      <c r="BN279" s="69"/>
      <c r="BO279" s="69"/>
      <c r="BP279" s="69"/>
      <c r="BQ279" s="69"/>
      <c r="BR279" s="69"/>
      <c r="BS279" s="69"/>
      <c r="BT279" s="69"/>
      <c r="BU279" s="69"/>
      <c r="BV279" s="69"/>
    </row>
    <row r="280" spans="1:74" ht="12" customHeight="1">
      <c r="A280" s="69"/>
      <c r="B280" s="69"/>
      <c r="C280" s="70"/>
      <c r="D280" s="70"/>
      <c r="E280" s="70"/>
      <c r="F280" s="70"/>
      <c r="G280" s="70"/>
      <c r="H280" s="69"/>
      <c r="I280" s="69"/>
      <c r="J280" s="69"/>
      <c r="K280" s="69"/>
      <c r="L280" s="69"/>
      <c r="M280" s="69"/>
      <c r="N280" s="69"/>
      <c r="O280" s="69"/>
      <c r="P280" s="69"/>
      <c r="Q280" s="69"/>
      <c r="R280" s="69"/>
      <c r="S280" s="69"/>
      <c r="T280" s="69"/>
      <c r="U280" s="71"/>
      <c r="V280" s="69"/>
      <c r="W280" s="69"/>
      <c r="X280" s="69"/>
      <c r="Y280" s="69"/>
      <c r="Z280" s="69"/>
      <c r="AA280" s="71"/>
      <c r="AB280" s="71"/>
      <c r="AC280" s="71"/>
      <c r="AD280" s="71"/>
      <c r="AE280" s="69"/>
      <c r="AF280" s="69"/>
      <c r="AG280" s="69"/>
      <c r="AH280" s="69"/>
      <c r="AI280" s="69"/>
      <c r="AJ280" s="69"/>
      <c r="AK280" s="69"/>
      <c r="AL280" s="72"/>
      <c r="AM280" s="73"/>
      <c r="AN280" s="73"/>
      <c r="AO280" s="69"/>
      <c r="AP280" s="69"/>
      <c r="AQ280" s="69"/>
      <c r="AR280" s="69"/>
      <c r="AS280" s="69"/>
      <c r="AT280" s="69"/>
      <c r="AU280" s="69"/>
      <c r="AV280" s="69"/>
      <c r="AW280" s="69"/>
      <c r="AX280" s="69"/>
      <c r="AY280" s="69"/>
      <c r="AZ280" s="69"/>
      <c r="BA280" s="69"/>
      <c r="BB280" s="69"/>
      <c r="BC280" s="69"/>
      <c r="BD280" s="69"/>
      <c r="BE280" s="69"/>
      <c r="BF280" s="69"/>
      <c r="BG280" s="69"/>
      <c r="BH280" s="69"/>
      <c r="BI280" s="69"/>
      <c r="BJ280" s="69"/>
      <c r="BK280" s="69"/>
      <c r="BL280" s="69"/>
      <c r="BM280" s="69"/>
      <c r="BN280" s="69"/>
      <c r="BO280" s="69"/>
      <c r="BP280" s="69"/>
      <c r="BQ280" s="69"/>
      <c r="BR280" s="69"/>
      <c r="BS280" s="69"/>
      <c r="BT280" s="69"/>
      <c r="BU280" s="69"/>
      <c r="BV280" s="69"/>
    </row>
    <row r="281" spans="1:74" ht="12" customHeight="1">
      <c r="A281" s="69"/>
      <c r="B281" s="69"/>
      <c r="C281" s="70"/>
      <c r="D281" s="70"/>
      <c r="E281" s="70"/>
      <c r="F281" s="70"/>
      <c r="G281" s="70"/>
      <c r="H281" s="69"/>
      <c r="I281" s="69"/>
      <c r="J281" s="69"/>
      <c r="K281" s="69"/>
      <c r="L281" s="69"/>
      <c r="M281" s="69"/>
      <c r="N281" s="69"/>
      <c r="O281" s="69"/>
      <c r="P281" s="69"/>
      <c r="Q281" s="69"/>
      <c r="R281" s="69"/>
      <c r="S281" s="69"/>
      <c r="T281" s="69"/>
      <c r="U281" s="71"/>
      <c r="V281" s="69"/>
      <c r="W281" s="69"/>
      <c r="X281" s="69"/>
      <c r="Y281" s="69"/>
      <c r="Z281" s="69"/>
      <c r="AA281" s="71"/>
      <c r="AB281" s="71"/>
      <c r="AC281" s="71"/>
      <c r="AD281" s="71"/>
      <c r="AE281" s="69"/>
      <c r="AF281" s="69"/>
      <c r="AG281" s="69"/>
      <c r="AH281" s="69"/>
      <c r="AI281" s="69"/>
      <c r="AJ281" s="69"/>
      <c r="AK281" s="69"/>
      <c r="AL281" s="72"/>
      <c r="AM281" s="73"/>
      <c r="AN281" s="73"/>
      <c r="AO281" s="69"/>
      <c r="AP281" s="69"/>
      <c r="AQ281" s="69"/>
      <c r="AR281" s="69"/>
      <c r="AS281" s="69"/>
      <c r="AT281" s="69"/>
      <c r="AU281" s="69"/>
      <c r="AV281" s="69"/>
      <c r="AW281" s="69"/>
      <c r="AX281" s="69"/>
      <c r="AY281" s="69"/>
      <c r="AZ281" s="69"/>
      <c r="BA281" s="69"/>
      <c r="BB281" s="69"/>
      <c r="BC281" s="69"/>
      <c r="BD281" s="69"/>
      <c r="BE281" s="69"/>
      <c r="BF281" s="69"/>
      <c r="BG281" s="69"/>
      <c r="BH281" s="69"/>
      <c r="BI281" s="69"/>
      <c r="BJ281" s="69"/>
      <c r="BK281" s="69"/>
      <c r="BL281" s="69"/>
      <c r="BM281" s="69"/>
      <c r="BN281" s="69"/>
      <c r="BO281" s="69"/>
      <c r="BP281" s="69"/>
      <c r="BQ281" s="69"/>
      <c r="BR281" s="69"/>
      <c r="BS281" s="69"/>
      <c r="BT281" s="69"/>
      <c r="BU281" s="69"/>
      <c r="BV281" s="69"/>
    </row>
    <row r="282" spans="1:74" ht="12" customHeight="1">
      <c r="A282" s="69"/>
      <c r="B282" s="69"/>
      <c r="C282" s="70"/>
      <c r="D282" s="70"/>
      <c r="E282" s="70"/>
      <c r="F282" s="70"/>
      <c r="G282" s="70"/>
      <c r="H282" s="69"/>
      <c r="I282" s="69"/>
      <c r="J282" s="69"/>
      <c r="K282" s="69"/>
      <c r="L282" s="69"/>
      <c r="M282" s="69"/>
      <c r="N282" s="69"/>
      <c r="O282" s="69"/>
      <c r="P282" s="69"/>
      <c r="Q282" s="69"/>
      <c r="R282" s="69"/>
      <c r="S282" s="69"/>
      <c r="T282" s="69"/>
      <c r="U282" s="71"/>
      <c r="V282" s="69"/>
      <c r="W282" s="69"/>
      <c r="X282" s="69"/>
      <c r="Y282" s="69"/>
      <c r="Z282" s="69"/>
      <c r="AA282" s="71"/>
      <c r="AB282" s="71"/>
      <c r="AC282" s="71"/>
      <c r="AD282" s="71"/>
      <c r="AE282" s="69"/>
      <c r="AF282" s="69"/>
      <c r="AG282" s="69"/>
      <c r="AH282" s="69"/>
      <c r="AI282" s="69"/>
      <c r="AJ282" s="69"/>
      <c r="AK282" s="69"/>
      <c r="AL282" s="72"/>
      <c r="AM282" s="73"/>
      <c r="AN282" s="73"/>
      <c r="AO282" s="69"/>
      <c r="AP282" s="69"/>
      <c r="AQ282" s="69"/>
      <c r="AR282" s="69"/>
      <c r="AS282" s="69"/>
      <c r="AT282" s="69"/>
      <c r="AU282" s="69"/>
      <c r="AV282" s="69"/>
      <c r="AW282" s="69"/>
      <c r="AX282" s="69"/>
      <c r="AY282" s="69"/>
      <c r="AZ282" s="69"/>
      <c r="BA282" s="69"/>
      <c r="BB282" s="69"/>
      <c r="BC282" s="69"/>
      <c r="BD282" s="69"/>
      <c r="BE282" s="69"/>
      <c r="BF282" s="69"/>
      <c r="BG282" s="69"/>
      <c r="BH282" s="69"/>
      <c r="BI282" s="69"/>
      <c r="BJ282" s="69"/>
      <c r="BK282" s="69"/>
      <c r="BL282" s="69"/>
      <c r="BM282" s="69"/>
      <c r="BN282" s="69"/>
      <c r="BO282" s="69"/>
      <c r="BP282" s="69"/>
      <c r="BQ282" s="69"/>
      <c r="BR282" s="69"/>
      <c r="BS282" s="69"/>
      <c r="BT282" s="69"/>
      <c r="BU282" s="69"/>
      <c r="BV282" s="69"/>
    </row>
    <row r="283" spans="1:74" ht="12" customHeight="1">
      <c r="A283" s="69"/>
      <c r="B283" s="69"/>
      <c r="C283" s="70"/>
      <c r="D283" s="70"/>
      <c r="E283" s="70"/>
      <c r="F283" s="70"/>
      <c r="G283" s="70"/>
      <c r="H283" s="69"/>
      <c r="I283" s="69"/>
      <c r="J283" s="69"/>
      <c r="K283" s="69"/>
      <c r="L283" s="69"/>
      <c r="M283" s="69"/>
      <c r="N283" s="69"/>
      <c r="O283" s="69"/>
      <c r="P283" s="69"/>
      <c r="Q283" s="69"/>
      <c r="R283" s="69"/>
      <c r="S283" s="69"/>
      <c r="T283" s="69"/>
      <c r="U283" s="71"/>
      <c r="V283" s="69"/>
      <c r="W283" s="69"/>
      <c r="X283" s="69"/>
      <c r="Y283" s="69"/>
      <c r="Z283" s="69"/>
      <c r="AA283" s="71"/>
      <c r="AB283" s="71"/>
      <c r="AC283" s="71"/>
      <c r="AD283" s="71"/>
      <c r="AE283" s="69"/>
      <c r="AF283" s="69"/>
      <c r="AG283" s="69"/>
      <c r="AH283" s="69"/>
      <c r="AI283" s="69"/>
      <c r="AJ283" s="69"/>
      <c r="AK283" s="69"/>
      <c r="AL283" s="72"/>
      <c r="AM283" s="73"/>
      <c r="AN283" s="73"/>
      <c r="AO283" s="69"/>
      <c r="AP283" s="69"/>
      <c r="AQ283" s="69"/>
      <c r="AR283" s="69"/>
      <c r="AS283" s="69"/>
      <c r="AT283" s="69"/>
      <c r="AU283" s="69"/>
      <c r="AV283" s="69"/>
      <c r="AW283" s="69"/>
      <c r="AX283" s="69"/>
      <c r="AY283" s="69"/>
      <c r="AZ283" s="69"/>
      <c r="BA283" s="69"/>
      <c r="BB283" s="69"/>
      <c r="BC283" s="69"/>
      <c r="BD283" s="69"/>
      <c r="BE283" s="69"/>
      <c r="BF283" s="69"/>
      <c r="BG283" s="69"/>
      <c r="BH283" s="69"/>
      <c r="BI283" s="69"/>
      <c r="BJ283" s="69"/>
      <c r="BK283" s="69"/>
      <c r="BL283" s="69"/>
      <c r="BM283" s="69"/>
      <c r="BN283" s="69"/>
      <c r="BO283" s="69"/>
      <c r="BP283" s="69"/>
      <c r="BQ283" s="69"/>
      <c r="BR283" s="69"/>
      <c r="BS283" s="69"/>
      <c r="BT283" s="69"/>
      <c r="BU283" s="69"/>
      <c r="BV283" s="69"/>
    </row>
    <row r="284" spans="1:74" ht="12" customHeight="1">
      <c r="A284" s="69"/>
      <c r="B284" s="69"/>
      <c r="C284" s="70"/>
      <c r="D284" s="70"/>
      <c r="E284" s="70"/>
      <c r="F284" s="70"/>
      <c r="G284" s="70"/>
      <c r="H284" s="69"/>
      <c r="I284" s="69"/>
      <c r="J284" s="69"/>
      <c r="K284" s="69"/>
      <c r="L284" s="69"/>
      <c r="M284" s="69"/>
      <c r="N284" s="69"/>
      <c r="O284" s="69"/>
      <c r="P284" s="69"/>
      <c r="Q284" s="69"/>
      <c r="R284" s="69"/>
      <c r="S284" s="69"/>
      <c r="T284" s="69"/>
      <c r="U284" s="71"/>
      <c r="V284" s="69"/>
      <c r="W284" s="69"/>
      <c r="X284" s="69"/>
      <c r="Y284" s="69"/>
      <c r="Z284" s="69"/>
      <c r="AA284" s="71"/>
      <c r="AB284" s="71"/>
      <c r="AC284" s="71"/>
      <c r="AD284" s="71"/>
      <c r="AE284" s="69"/>
      <c r="AF284" s="69"/>
      <c r="AG284" s="69"/>
      <c r="AH284" s="69"/>
      <c r="AI284" s="69"/>
      <c r="AJ284" s="69"/>
      <c r="AK284" s="69"/>
      <c r="AL284" s="72"/>
      <c r="AM284" s="73"/>
      <c r="AN284" s="73"/>
      <c r="AO284" s="69"/>
      <c r="AP284" s="69"/>
      <c r="AQ284" s="69"/>
      <c r="AR284" s="69"/>
      <c r="AS284" s="69"/>
      <c r="AT284" s="69"/>
      <c r="AU284" s="69"/>
      <c r="AV284" s="69"/>
      <c r="AW284" s="69"/>
      <c r="AX284" s="69"/>
      <c r="AY284" s="69"/>
      <c r="AZ284" s="69"/>
      <c r="BA284" s="69"/>
      <c r="BB284" s="69"/>
      <c r="BC284" s="69"/>
      <c r="BD284" s="69"/>
      <c r="BE284" s="69"/>
      <c r="BF284" s="69"/>
      <c r="BG284" s="69"/>
      <c r="BH284" s="69"/>
      <c r="BI284" s="69"/>
      <c r="BJ284" s="69"/>
      <c r="BK284" s="69"/>
      <c r="BL284" s="69"/>
      <c r="BM284" s="69"/>
      <c r="BN284" s="69"/>
      <c r="BO284" s="69"/>
      <c r="BP284" s="69"/>
      <c r="BQ284" s="69"/>
      <c r="BR284" s="69"/>
      <c r="BS284" s="69"/>
      <c r="BT284" s="69"/>
      <c r="BU284" s="69"/>
      <c r="BV284" s="69"/>
    </row>
    <row r="285" spans="1:74" ht="12" customHeight="1">
      <c r="A285" s="69"/>
      <c r="B285" s="69"/>
      <c r="C285" s="70"/>
      <c r="D285" s="70"/>
      <c r="E285" s="70"/>
      <c r="F285" s="70"/>
      <c r="G285" s="70"/>
      <c r="H285" s="69"/>
      <c r="I285" s="69"/>
      <c r="J285" s="69"/>
      <c r="K285" s="69"/>
      <c r="L285" s="69"/>
      <c r="M285" s="69"/>
      <c r="N285" s="69"/>
      <c r="O285" s="69"/>
      <c r="P285" s="69"/>
      <c r="Q285" s="69"/>
      <c r="R285" s="69"/>
      <c r="S285" s="69"/>
      <c r="T285" s="69"/>
      <c r="U285" s="71"/>
      <c r="V285" s="69"/>
      <c r="W285" s="69"/>
      <c r="X285" s="69"/>
      <c r="Y285" s="69"/>
      <c r="Z285" s="69"/>
      <c r="AA285" s="71"/>
      <c r="AB285" s="71"/>
      <c r="AC285" s="71"/>
      <c r="AD285" s="71"/>
      <c r="AE285" s="69"/>
      <c r="AF285" s="69"/>
      <c r="AG285" s="69"/>
      <c r="AH285" s="69"/>
      <c r="AI285" s="69"/>
      <c r="AJ285" s="69"/>
      <c r="AK285" s="69"/>
      <c r="AL285" s="72"/>
      <c r="AM285" s="73"/>
      <c r="AN285" s="73"/>
      <c r="AO285" s="69"/>
      <c r="AP285" s="69"/>
      <c r="AQ285" s="69"/>
      <c r="AR285" s="69"/>
      <c r="AS285" s="69"/>
      <c r="AT285" s="69"/>
      <c r="AU285" s="69"/>
      <c r="AV285" s="69"/>
      <c r="AW285" s="69"/>
      <c r="AX285" s="69"/>
      <c r="AY285" s="69"/>
      <c r="AZ285" s="69"/>
      <c r="BA285" s="69"/>
      <c r="BB285" s="69"/>
      <c r="BC285" s="69"/>
      <c r="BD285" s="69"/>
      <c r="BE285" s="69"/>
      <c r="BF285" s="69"/>
      <c r="BG285" s="69"/>
      <c r="BH285" s="69"/>
      <c r="BI285" s="69"/>
      <c r="BJ285" s="69"/>
      <c r="BK285" s="69"/>
      <c r="BL285" s="69"/>
      <c r="BM285" s="69"/>
      <c r="BN285" s="69"/>
      <c r="BO285" s="69"/>
      <c r="BP285" s="69"/>
      <c r="BQ285" s="69"/>
      <c r="BR285" s="69"/>
      <c r="BS285" s="69"/>
      <c r="BT285" s="69"/>
      <c r="BU285" s="69"/>
      <c r="BV285" s="69"/>
    </row>
    <row r="286" spans="1:74" ht="12" customHeight="1">
      <c r="A286" s="69"/>
      <c r="B286" s="69"/>
      <c r="C286" s="70"/>
      <c r="D286" s="70"/>
      <c r="E286" s="70"/>
      <c r="F286" s="70"/>
      <c r="G286" s="70"/>
      <c r="H286" s="69"/>
      <c r="I286" s="69"/>
      <c r="J286" s="69"/>
      <c r="K286" s="69"/>
      <c r="L286" s="69"/>
      <c r="M286" s="69"/>
      <c r="N286" s="69"/>
      <c r="O286" s="69"/>
      <c r="P286" s="69"/>
      <c r="Q286" s="69"/>
      <c r="R286" s="69"/>
      <c r="S286" s="69"/>
      <c r="T286" s="69"/>
      <c r="U286" s="71"/>
      <c r="V286" s="69"/>
      <c r="W286" s="69"/>
      <c r="X286" s="69"/>
      <c r="Y286" s="69"/>
      <c r="Z286" s="69"/>
      <c r="AA286" s="71"/>
      <c r="AB286" s="71"/>
      <c r="AC286" s="71"/>
      <c r="AD286" s="71"/>
      <c r="AE286" s="69"/>
      <c r="AF286" s="69"/>
      <c r="AG286" s="69"/>
      <c r="AH286" s="69"/>
      <c r="AI286" s="69"/>
      <c r="AJ286" s="69"/>
      <c r="AK286" s="69"/>
      <c r="AL286" s="72"/>
      <c r="AM286" s="73"/>
      <c r="AN286" s="73"/>
      <c r="AO286" s="69"/>
      <c r="AP286" s="69"/>
      <c r="AQ286" s="69"/>
      <c r="AR286" s="69"/>
      <c r="AS286" s="69"/>
      <c r="AT286" s="69"/>
      <c r="AU286" s="69"/>
      <c r="AV286" s="69"/>
      <c r="AW286" s="69"/>
      <c r="AX286" s="69"/>
      <c r="AY286" s="69"/>
      <c r="AZ286" s="69"/>
      <c r="BA286" s="69"/>
      <c r="BB286" s="69"/>
      <c r="BC286" s="69"/>
      <c r="BD286" s="69"/>
      <c r="BE286" s="69"/>
      <c r="BF286" s="69"/>
      <c r="BG286" s="69"/>
      <c r="BH286" s="69"/>
      <c r="BI286" s="69"/>
      <c r="BJ286" s="69"/>
      <c r="BK286" s="69"/>
      <c r="BL286" s="69"/>
      <c r="BM286" s="69"/>
      <c r="BN286" s="69"/>
      <c r="BO286" s="69"/>
      <c r="BP286" s="69"/>
      <c r="BQ286" s="69"/>
      <c r="BR286" s="69"/>
      <c r="BS286" s="69"/>
      <c r="BT286" s="69"/>
      <c r="BU286" s="69"/>
      <c r="BV286" s="69"/>
    </row>
    <row r="287" spans="1:74" ht="12" customHeight="1">
      <c r="A287" s="69"/>
      <c r="B287" s="69"/>
      <c r="C287" s="70"/>
      <c r="D287" s="70"/>
      <c r="E287" s="70"/>
      <c r="F287" s="70"/>
      <c r="G287" s="70"/>
      <c r="H287" s="69"/>
      <c r="I287" s="69"/>
      <c r="J287" s="69"/>
      <c r="K287" s="69"/>
      <c r="L287" s="69"/>
      <c r="M287" s="69"/>
      <c r="N287" s="69"/>
      <c r="O287" s="69"/>
      <c r="P287" s="69"/>
      <c r="Q287" s="69"/>
      <c r="R287" s="69"/>
      <c r="S287" s="69"/>
      <c r="T287" s="69"/>
      <c r="U287" s="71"/>
      <c r="V287" s="69"/>
      <c r="W287" s="69"/>
      <c r="X287" s="69"/>
      <c r="Y287" s="69"/>
      <c r="Z287" s="69"/>
      <c r="AA287" s="71"/>
      <c r="AB287" s="71"/>
      <c r="AC287" s="71"/>
      <c r="AD287" s="71"/>
      <c r="AE287" s="69"/>
      <c r="AF287" s="69"/>
      <c r="AG287" s="69"/>
      <c r="AH287" s="69"/>
      <c r="AI287" s="69"/>
      <c r="AJ287" s="69"/>
      <c r="AK287" s="69"/>
      <c r="AL287" s="72"/>
      <c r="AM287" s="73"/>
      <c r="AN287" s="73"/>
      <c r="AO287" s="69"/>
      <c r="AP287" s="69"/>
      <c r="AQ287" s="69"/>
      <c r="AR287" s="69"/>
      <c r="AS287" s="69"/>
      <c r="AT287" s="69"/>
      <c r="AU287" s="69"/>
      <c r="AV287" s="69"/>
      <c r="AW287" s="69"/>
      <c r="AX287" s="69"/>
      <c r="AY287" s="69"/>
      <c r="AZ287" s="69"/>
      <c r="BA287" s="69"/>
      <c r="BB287" s="69"/>
      <c r="BC287" s="69"/>
      <c r="BD287" s="69"/>
      <c r="BE287" s="69"/>
      <c r="BF287" s="69"/>
      <c r="BG287" s="69"/>
      <c r="BH287" s="69"/>
      <c r="BI287" s="69"/>
      <c r="BJ287" s="69"/>
      <c r="BK287" s="69"/>
      <c r="BL287" s="69"/>
      <c r="BM287" s="69"/>
      <c r="BN287" s="69"/>
      <c r="BO287" s="69"/>
      <c r="BP287" s="69"/>
      <c r="BQ287" s="69"/>
      <c r="BR287" s="69"/>
      <c r="BS287" s="69"/>
      <c r="BT287" s="69"/>
      <c r="BU287" s="69"/>
      <c r="BV287" s="69"/>
    </row>
    <row r="288" spans="1:74" ht="12" customHeight="1">
      <c r="A288" s="69"/>
      <c r="B288" s="69"/>
      <c r="C288" s="70"/>
      <c r="D288" s="70"/>
      <c r="E288" s="70"/>
      <c r="F288" s="70"/>
      <c r="G288" s="70"/>
      <c r="H288" s="69"/>
      <c r="I288" s="69"/>
      <c r="J288" s="69"/>
      <c r="K288" s="69"/>
      <c r="L288" s="69"/>
      <c r="M288" s="69"/>
      <c r="N288" s="69"/>
      <c r="O288" s="69"/>
      <c r="P288" s="69"/>
      <c r="Q288" s="69"/>
      <c r="R288" s="69"/>
      <c r="S288" s="69"/>
      <c r="T288" s="69"/>
      <c r="U288" s="71"/>
      <c r="V288" s="69"/>
      <c r="W288" s="69"/>
      <c r="X288" s="69"/>
      <c r="Y288" s="69"/>
      <c r="Z288" s="69"/>
      <c r="AA288" s="71"/>
      <c r="AB288" s="71"/>
      <c r="AC288" s="71"/>
      <c r="AD288" s="71"/>
      <c r="AE288" s="69"/>
      <c r="AF288" s="69"/>
      <c r="AG288" s="69"/>
      <c r="AH288" s="69"/>
      <c r="AI288" s="69"/>
      <c r="AJ288" s="69"/>
      <c r="AK288" s="69"/>
      <c r="AL288" s="72"/>
      <c r="AM288" s="73"/>
      <c r="AN288" s="73"/>
      <c r="AO288" s="69"/>
      <c r="AP288" s="69"/>
      <c r="AQ288" s="69"/>
      <c r="AR288" s="69"/>
      <c r="AS288" s="69"/>
      <c r="AT288" s="69"/>
      <c r="AU288" s="69"/>
      <c r="AV288" s="69"/>
      <c r="AW288" s="69"/>
      <c r="AX288" s="69"/>
      <c r="AY288" s="69"/>
      <c r="AZ288" s="69"/>
      <c r="BA288" s="69"/>
      <c r="BB288" s="69"/>
      <c r="BC288" s="69"/>
      <c r="BD288" s="69"/>
      <c r="BE288" s="69"/>
      <c r="BF288" s="69"/>
      <c r="BG288" s="69"/>
      <c r="BH288" s="69"/>
      <c r="BI288" s="69"/>
      <c r="BJ288" s="69"/>
      <c r="BK288" s="69"/>
      <c r="BL288" s="69"/>
      <c r="BM288" s="69"/>
      <c r="BN288" s="69"/>
      <c r="BO288" s="69"/>
      <c r="BP288" s="69"/>
      <c r="BQ288" s="69"/>
      <c r="BR288" s="69"/>
      <c r="BS288" s="69"/>
      <c r="BT288" s="69"/>
      <c r="BU288" s="69"/>
      <c r="BV288" s="69"/>
    </row>
    <row r="289" spans="1:74" ht="12" customHeight="1">
      <c r="A289" s="69"/>
      <c r="B289" s="69"/>
      <c r="C289" s="70"/>
      <c r="D289" s="70"/>
      <c r="E289" s="70"/>
      <c r="F289" s="70"/>
      <c r="G289" s="70"/>
      <c r="H289" s="69"/>
      <c r="I289" s="69"/>
      <c r="J289" s="69"/>
      <c r="K289" s="69"/>
      <c r="L289" s="69"/>
      <c r="M289" s="69"/>
      <c r="N289" s="69"/>
      <c r="O289" s="69"/>
      <c r="P289" s="69"/>
      <c r="Q289" s="69"/>
      <c r="R289" s="69"/>
      <c r="S289" s="69"/>
      <c r="T289" s="69"/>
      <c r="U289" s="71"/>
      <c r="V289" s="69"/>
      <c r="W289" s="69"/>
      <c r="X289" s="69"/>
      <c r="Y289" s="69"/>
      <c r="Z289" s="69"/>
      <c r="AA289" s="71"/>
      <c r="AB289" s="71"/>
      <c r="AC289" s="71"/>
      <c r="AD289" s="71"/>
      <c r="AE289" s="69"/>
      <c r="AF289" s="69"/>
      <c r="AG289" s="69"/>
      <c r="AH289" s="69"/>
      <c r="AI289" s="69"/>
      <c r="AJ289" s="69"/>
      <c r="AK289" s="69"/>
      <c r="AL289" s="72"/>
      <c r="AM289" s="73"/>
      <c r="AN289" s="73"/>
      <c r="AO289" s="69"/>
      <c r="AP289" s="69"/>
      <c r="AQ289" s="69"/>
      <c r="AR289" s="69"/>
      <c r="AS289" s="69"/>
      <c r="AT289" s="69"/>
      <c r="AU289" s="69"/>
      <c r="AV289" s="69"/>
      <c r="AW289" s="69"/>
      <c r="AX289" s="69"/>
      <c r="AY289" s="69"/>
      <c r="AZ289" s="69"/>
      <c r="BA289" s="69"/>
      <c r="BB289" s="69"/>
      <c r="BC289" s="69"/>
      <c r="BD289" s="69"/>
      <c r="BE289" s="69"/>
      <c r="BF289" s="69"/>
      <c r="BG289" s="69"/>
      <c r="BH289" s="69"/>
      <c r="BI289" s="69"/>
      <c r="BJ289" s="69"/>
      <c r="BK289" s="69"/>
      <c r="BL289" s="69"/>
      <c r="BM289" s="69"/>
      <c r="BN289" s="69"/>
      <c r="BO289" s="69"/>
      <c r="BP289" s="69"/>
      <c r="BQ289" s="69"/>
      <c r="BR289" s="69"/>
      <c r="BS289" s="69"/>
      <c r="BT289" s="69"/>
      <c r="BU289" s="69"/>
      <c r="BV289" s="69"/>
    </row>
    <row r="290" spans="1:74" ht="12" customHeight="1">
      <c r="A290" s="69"/>
      <c r="B290" s="69"/>
      <c r="C290" s="70"/>
      <c r="D290" s="70"/>
      <c r="E290" s="70"/>
      <c r="F290" s="70"/>
      <c r="G290" s="70"/>
      <c r="H290" s="69"/>
      <c r="I290" s="69"/>
      <c r="J290" s="69"/>
      <c r="K290" s="69"/>
      <c r="L290" s="69"/>
      <c r="M290" s="69"/>
      <c r="N290" s="69"/>
      <c r="O290" s="69"/>
      <c r="P290" s="69"/>
      <c r="Q290" s="69"/>
      <c r="R290" s="69"/>
      <c r="S290" s="69"/>
      <c r="T290" s="69"/>
      <c r="U290" s="71"/>
      <c r="V290" s="69"/>
      <c r="W290" s="69"/>
      <c r="X290" s="69"/>
      <c r="Y290" s="69"/>
      <c r="Z290" s="69"/>
      <c r="AA290" s="71"/>
      <c r="AB290" s="71"/>
      <c r="AC290" s="71"/>
      <c r="AD290" s="71"/>
      <c r="AE290" s="69"/>
      <c r="AF290" s="69"/>
      <c r="AG290" s="69"/>
      <c r="AH290" s="69"/>
      <c r="AI290" s="69"/>
      <c r="AJ290" s="69"/>
      <c r="AK290" s="69"/>
      <c r="AL290" s="72"/>
      <c r="AM290" s="73"/>
      <c r="AN290" s="73"/>
      <c r="AO290" s="69"/>
      <c r="AP290" s="69"/>
      <c r="AQ290" s="69"/>
      <c r="AR290" s="69"/>
      <c r="AS290" s="69"/>
      <c r="AT290" s="69"/>
      <c r="AU290" s="69"/>
      <c r="AV290" s="69"/>
      <c r="AW290" s="69"/>
      <c r="AX290" s="69"/>
      <c r="AY290" s="69"/>
      <c r="AZ290" s="69"/>
      <c r="BA290" s="69"/>
      <c r="BB290" s="69"/>
      <c r="BC290" s="69"/>
      <c r="BD290" s="69"/>
      <c r="BE290" s="69"/>
      <c r="BF290" s="69"/>
      <c r="BG290" s="69"/>
      <c r="BH290" s="69"/>
      <c r="BI290" s="69"/>
      <c r="BJ290" s="69"/>
      <c r="BK290" s="69"/>
      <c r="BL290" s="69"/>
      <c r="BM290" s="69"/>
      <c r="BN290" s="69"/>
      <c r="BO290" s="69"/>
      <c r="BP290" s="69"/>
      <c r="BQ290" s="69"/>
      <c r="BR290" s="69"/>
      <c r="BS290" s="69"/>
      <c r="BT290" s="69"/>
      <c r="BU290" s="69"/>
      <c r="BV290" s="69"/>
    </row>
    <row r="291" spans="1:74" ht="12" customHeight="1">
      <c r="A291" s="69"/>
      <c r="B291" s="69"/>
      <c r="C291" s="70"/>
      <c r="D291" s="70"/>
      <c r="E291" s="70"/>
      <c r="F291" s="70"/>
      <c r="G291" s="70"/>
      <c r="H291" s="69"/>
      <c r="I291" s="69"/>
      <c r="J291" s="69"/>
      <c r="K291" s="69"/>
      <c r="L291" s="69"/>
      <c r="M291" s="69"/>
      <c r="N291" s="69"/>
      <c r="O291" s="69"/>
      <c r="P291" s="69"/>
      <c r="Q291" s="69"/>
      <c r="R291" s="69"/>
      <c r="S291" s="69"/>
      <c r="T291" s="69"/>
      <c r="U291" s="71"/>
      <c r="V291" s="69"/>
      <c r="W291" s="69"/>
      <c r="X291" s="69"/>
      <c r="Y291" s="69"/>
      <c r="Z291" s="69"/>
      <c r="AA291" s="71"/>
      <c r="AB291" s="71"/>
      <c r="AC291" s="71"/>
      <c r="AD291" s="71"/>
      <c r="AE291" s="69"/>
      <c r="AF291" s="69"/>
      <c r="AG291" s="69"/>
      <c r="AH291" s="69"/>
      <c r="AI291" s="69"/>
      <c r="AJ291" s="69"/>
      <c r="AK291" s="69"/>
      <c r="AL291" s="72"/>
      <c r="AM291" s="73"/>
      <c r="AN291" s="73"/>
      <c r="AO291" s="69"/>
      <c r="AP291" s="69"/>
      <c r="AQ291" s="69"/>
      <c r="AR291" s="69"/>
      <c r="AS291" s="69"/>
      <c r="AT291" s="69"/>
      <c r="AU291" s="69"/>
      <c r="AV291" s="69"/>
      <c r="AW291" s="69"/>
      <c r="AX291" s="69"/>
      <c r="AY291" s="69"/>
      <c r="AZ291" s="69"/>
      <c r="BA291" s="69"/>
      <c r="BB291" s="69"/>
      <c r="BC291" s="69"/>
      <c r="BD291" s="69"/>
      <c r="BE291" s="69"/>
      <c r="BF291" s="69"/>
      <c r="BG291" s="69"/>
      <c r="BH291" s="69"/>
      <c r="BI291" s="69"/>
      <c r="BJ291" s="69"/>
      <c r="BK291" s="69"/>
      <c r="BL291" s="69"/>
      <c r="BM291" s="69"/>
      <c r="BN291" s="69"/>
      <c r="BO291" s="69"/>
      <c r="BP291" s="69"/>
      <c r="BQ291" s="69"/>
      <c r="BR291" s="69"/>
      <c r="BS291" s="69"/>
      <c r="BT291" s="69"/>
      <c r="BU291" s="69"/>
      <c r="BV291" s="69"/>
    </row>
    <row r="292" spans="1:74" ht="12" customHeight="1">
      <c r="A292" s="69"/>
      <c r="B292" s="69"/>
      <c r="C292" s="70"/>
      <c r="D292" s="70"/>
      <c r="E292" s="70"/>
      <c r="F292" s="70"/>
      <c r="G292" s="70"/>
      <c r="H292" s="69"/>
      <c r="I292" s="69"/>
      <c r="J292" s="69"/>
      <c r="K292" s="69"/>
      <c r="L292" s="69"/>
      <c r="M292" s="69"/>
      <c r="N292" s="69"/>
      <c r="O292" s="69"/>
      <c r="P292" s="69"/>
      <c r="Q292" s="69"/>
      <c r="R292" s="69"/>
      <c r="S292" s="69"/>
      <c r="T292" s="69"/>
      <c r="U292" s="71"/>
      <c r="V292" s="69"/>
      <c r="W292" s="69"/>
      <c r="X292" s="69"/>
      <c r="Y292" s="69"/>
      <c r="Z292" s="69"/>
      <c r="AA292" s="71"/>
      <c r="AB292" s="71"/>
      <c r="AC292" s="71"/>
      <c r="AD292" s="71"/>
      <c r="AE292" s="69"/>
      <c r="AF292" s="69"/>
      <c r="AG292" s="69"/>
      <c r="AH292" s="69"/>
      <c r="AI292" s="69"/>
      <c r="AJ292" s="69"/>
      <c r="AK292" s="69"/>
      <c r="AL292" s="72"/>
      <c r="AM292" s="73"/>
      <c r="AN292" s="73"/>
      <c r="AO292" s="69"/>
      <c r="AP292" s="69"/>
      <c r="AQ292" s="69"/>
      <c r="AR292" s="69"/>
      <c r="AS292" s="69"/>
      <c r="AT292" s="69"/>
      <c r="AU292" s="69"/>
      <c r="AV292" s="69"/>
      <c r="AW292" s="69"/>
      <c r="AX292" s="69"/>
      <c r="AY292" s="69"/>
      <c r="AZ292" s="69"/>
      <c r="BA292" s="69"/>
      <c r="BB292" s="69"/>
      <c r="BC292" s="69"/>
      <c r="BD292" s="69"/>
      <c r="BE292" s="69"/>
      <c r="BF292" s="69"/>
      <c r="BG292" s="69"/>
      <c r="BH292" s="69"/>
      <c r="BI292" s="69"/>
      <c r="BJ292" s="69"/>
      <c r="BK292" s="69"/>
      <c r="BL292" s="69"/>
      <c r="BM292" s="69"/>
      <c r="BN292" s="69"/>
      <c r="BO292" s="69"/>
      <c r="BP292" s="69"/>
      <c r="BQ292" s="69"/>
      <c r="BR292" s="69"/>
      <c r="BS292" s="69"/>
      <c r="BT292" s="69"/>
      <c r="BU292" s="69"/>
      <c r="BV292" s="69"/>
    </row>
    <row r="293" spans="1:74" ht="12" customHeight="1">
      <c r="A293" s="69"/>
      <c r="B293" s="69"/>
      <c r="C293" s="70"/>
      <c r="D293" s="70"/>
      <c r="E293" s="70"/>
      <c r="F293" s="70"/>
      <c r="G293" s="70"/>
      <c r="H293" s="69"/>
      <c r="I293" s="69"/>
      <c r="J293" s="69"/>
      <c r="K293" s="69"/>
      <c r="L293" s="69"/>
      <c r="M293" s="69"/>
      <c r="N293" s="69"/>
      <c r="O293" s="69"/>
      <c r="P293" s="69"/>
      <c r="Q293" s="69"/>
      <c r="R293" s="69"/>
      <c r="S293" s="69"/>
      <c r="T293" s="69"/>
      <c r="U293" s="71"/>
      <c r="V293" s="69"/>
      <c r="W293" s="69"/>
      <c r="X293" s="69"/>
      <c r="Y293" s="69"/>
      <c r="Z293" s="69"/>
      <c r="AA293" s="71"/>
      <c r="AB293" s="71"/>
      <c r="AC293" s="71"/>
      <c r="AD293" s="71"/>
      <c r="AE293" s="69"/>
      <c r="AF293" s="69"/>
      <c r="AG293" s="69"/>
      <c r="AH293" s="69"/>
      <c r="AI293" s="69"/>
      <c r="AJ293" s="69"/>
      <c r="AK293" s="69"/>
      <c r="AL293" s="72"/>
      <c r="AM293" s="73"/>
      <c r="AN293" s="73"/>
      <c r="AO293" s="69"/>
      <c r="AP293" s="69"/>
      <c r="AQ293" s="69"/>
      <c r="AR293" s="69"/>
      <c r="AS293" s="69"/>
      <c r="AT293" s="69"/>
      <c r="AU293" s="69"/>
      <c r="AV293" s="69"/>
      <c r="AW293" s="69"/>
      <c r="AX293" s="69"/>
      <c r="AY293" s="69"/>
      <c r="AZ293" s="69"/>
      <c r="BA293" s="69"/>
      <c r="BB293" s="69"/>
      <c r="BC293" s="69"/>
      <c r="BD293" s="69"/>
      <c r="BE293" s="69"/>
      <c r="BF293" s="69"/>
      <c r="BG293" s="69"/>
      <c r="BH293" s="69"/>
      <c r="BI293" s="69"/>
      <c r="BJ293" s="69"/>
      <c r="BK293" s="69"/>
      <c r="BL293" s="69"/>
      <c r="BM293" s="69"/>
      <c r="BN293" s="69"/>
      <c r="BO293" s="69"/>
      <c r="BP293" s="69"/>
      <c r="BQ293" s="69"/>
      <c r="BR293" s="69"/>
      <c r="BS293" s="69"/>
      <c r="BT293" s="69"/>
      <c r="BU293" s="69"/>
      <c r="BV293" s="69"/>
    </row>
    <row r="294" spans="1:74" ht="12" customHeight="1">
      <c r="A294" s="69"/>
      <c r="B294" s="69"/>
      <c r="C294" s="70"/>
      <c r="D294" s="70"/>
      <c r="E294" s="70"/>
      <c r="F294" s="70"/>
      <c r="G294" s="70"/>
      <c r="H294" s="69"/>
      <c r="I294" s="69"/>
      <c r="J294" s="69"/>
      <c r="K294" s="69"/>
      <c r="L294" s="69"/>
      <c r="M294" s="69"/>
      <c r="N294" s="69"/>
      <c r="O294" s="69"/>
      <c r="P294" s="69"/>
      <c r="Q294" s="69"/>
      <c r="R294" s="69"/>
      <c r="S294" s="69"/>
      <c r="T294" s="69"/>
      <c r="U294" s="71"/>
      <c r="V294" s="69"/>
      <c r="W294" s="69"/>
      <c r="X294" s="69"/>
      <c r="Y294" s="69"/>
      <c r="Z294" s="69"/>
      <c r="AA294" s="71"/>
      <c r="AB294" s="71"/>
      <c r="AC294" s="71"/>
      <c r="AD294" s="71"/>
      <c r="AE294" s="69"/>
      <c r="AF294" s="69"/>
      <c r="AG294" s="69"/>
      <c r="AH294" s="69"/>
      <c r="AI294" s="69"/>
      <c r="AJ294" s="69"/>
      <c r="AK294" s="69"/>
      <c r="AL294" s="72"/>
      <c r="AM294" s="73"/>
      <c r="AN294" s="73"/>
      <c r="AO294" s="69"/>
      <c r="AP294" s="69"/>
      <c r="AQ294" s="69"/>
      <c r="AR294" s="69"/>
      <c r="AS294" s="69"/>
      <c r="AT294" s="69"/>
      <c r="AU294" s="69"/>
      <c r="AV294" s="69"/>
      <c r="AW294" s="69"/>
      <c r="AX294" s="69"/>
      <c r="AY294" s="69"/>
      <c r="AZ294" s="69"/>
      <c r="BA294" s="69"/>
      <c r="BB294" s="69"/>
      <c r="BC294" s="69"/>
      <c r="BD294" s="69"/>
      <c r="BE294" s="69"/>
      <c r="BF294" s="69"/>
      <c r="BG294" s="69"/>
      <c r="BH294" s="69"/>
      <c r="BI294" s="69"/>
      <c r="BJ294" s="69"/>
      <c r="BK294" s="69"/>
      <c r="BL294" s="69"/>
      <c r="BM294" s="69"/>
      <c r="BN294" s="69"/>
      <c r="BO294" s="69"/>
      <c r="BP294" s="69"/>
      <c r="BQ294" s="69"/>
      <c r="BR294" s="69"/>
      <c r="BS294" s="69"/>
      <c r="BT294" s="69"/>
      <c r="BU294" s="69"/>
      <c r="BV294" s="69"/>
    </row>
    <row r="295" spans="1:74" ht="12" customHeight="1">
      <c r="A295" s="69"/>
      <c r="B295" s="69"/>
      <c r="C295" s="70"/>
      <c r="D295" s="70"/>
      <c r="E295" s="70"/>
      <c r="F295" s="70"/>
      <c r="G295" s="70"/>
      <c r="H295" s="69"/>
      <c r="I295" s="69"/>
      <c r="J295" s="69"/>
      <c r="K295" s="69"/>
      <c r="L295" s="69"/>
      <c r="M295" s="69"/>
      <c r="N295" s="69"/>
      <c r="O295" s="69"/>
      <c r="P295" s="69"/>
      <c r="Q295" s="69"/>
      <c r="R295" s="69"/>
      <c r="S295" s="69"/>
      <c r="T295" s="69"/>
      <c r="U295" s="71"/>
      <c r="V295" s="69"/>
      <c r="W295" s="69"/>
      <c r="X295" s="69"/>
      <c r="Y295" s="69"/>
      <c r="Z295" s="69"/>
      <c r="AA295" s="71"/>
      <c r="AB295" s="71"/>
      <c r="AC295" s="71"/>
      <c r="AD295" s="71"/>
      <c r="AE295" s="69"/>
      <c r="AF295" s="69"/>
      <c r="AG295" s="69"/>
      <c r="AH295" s="69"/>
      <c r="AI295" s="69"/>
      <c r="AJ295" s="69"/>
      <c r="AK295" s="69"/>
      <c r="AL295" s="72"/>
      <c r="AM295" s="73"/>
      <c r="AN295" s="73"/>
      <c r="AO295" s="69"/>
      <c r="AP295" s="69"/>
      <c r="AQ295" s="69"/>
      <c r="AR295" s="69"/>
      <c r="AS295" s="69"/>
      <c r="AT295" s="69"/>
      <c r="AU295" s="69"/>
      <c r="AV295" s="69"/>
      <c r="AW295" s="69"/>
      <c r="AX295" s="69"/>
      <c r="AY295" s="69"/>
      <c r="AZ295" s="69"/>
      <c r="BA295" s="69"/>
      <c r="BB295" s="69"/>
      <c r="BC295" s="69"/>
      <c r="BD295" s="69"/>
      <c r="BE295" s="69"/>
      <c r="BF295" s="69"/>
      <c r="BG295" s="69"/>
      <c r="BH295" s="69"/>
      <c r="BI295" s="69"/>
      <c r="BJ295" s="69"/>
      <c r="BK295" s="69"/>
      <c r="BL295" s="69"/>
      <c r="BM295" s="69"/>
      <c r="BN295" s="69"/>
      <c r="BO295" s="69"/>
      <c r="BP295" s="69"/>
      <c r="BQ295" s="69"/>
      <c r="BR295" s="69"/>
      <c r="BS295" s="69"/>
      <c r="BT295" s="69"/>
      <c r="BU295" s="69"/>
      <c r="BV295" s="69"/>
    </row>
    <row r="296" spans="1:74" ht="12" customHeight="1">
      <c r="A296" s="69"/>
      <c r="B296" s="69"/>
      <c r="C296" s="70"/>
      <c r="D296" s="70"/>
      <c r="E296" s="70"/>
      <c r="F296" s="70"/>
      <c r="G296" s="70"/>
      <c r="H296" s="69"/>
      <c r="I296" s="69"/>
      <c r="J296" s="69"/>
      <c r="K296" s="69"/>
      <c r="L296" s="69"/>
      <c r="M296" s="69"/>
      <c r="N296" s="69"/>
      <c r="O296" s="69"/>
      <c r="P296" s="69"/>
      <c r="Q296" s="69"/>
      <c r="R296" s="69"/>
      <c r="S296" s="69"/>
      <c r="T296" s="69"/>
      <c r="U296" s="71"/>
      <c r="V296" s="69"/>
      <c r="W296" s="69"/>
      <c r="X296" s="69"/>
      <c r="Y296" s="69"/>
      <c r="Z296" s="69"/>
      <c r="AA296" s="71"/>
      <c r="AB296" s="71"/>
      <c r="AC296" s="71"/>
      <c r="AD296" s="71"/>
      <c r="AE296" s="69"/>
      <c r="AF296" s="69"/>
      <c r="AG296" s="69"/>
      <c r="AH296" s="69"/>
      <c r="AI296" s="69"/>
      <c r="AJ296" s="69"/>
      <c r="AK296" s="69"/>
      <c r="AL296" s="72"/>
      <c r="AM296" s="73"/>
      <c r="AN296" s="73"/>
      <c r="AO296" s="69"/>
      <c r="AP296" s="69"/>
      <c r="AQ296" s="69"/>
      <c r="AR296" s="69"/>
      <c r="AS296" s="69"/>
      <c r="AT296" s="69"/>
      <c r="AU296" s="69"/>
      <c r="AV296" s="69"/>
      <c r="AW296" s="69"/>
      <c r="AX296" s="69"/>
      <c r="AY296" s="69"/>
      <c r="AZ296" s="69"/>
      <c r="BA296" s="69"/>
      <c r="BB296" s="69"/>
      <c r="BC296" s="69"/>
      <c r="BD296" s="69"/>
      <c r="BE296" s="69"/>
      <c r="BF296" s="69"/>
      <c r="BG296" s="69"/>
      <c r="BH296" s="69"/>
      <c r="BI296" s="69"/>
      <c r="BJ296" s="69"/>
      <c r="BK296" s="69"/>
      <c r="BL296" s="69"/>
      <c r="BM296" s="69"/>
      <c r="BN296" s="69"/>
      <c r="BO296" s="69"/>
      <c r="BP296" s="69"/>
      <c r="BQ296" s="69"/>
      <c r="BR296" s="69"/>
      <c r="BS296" s="69"/>
      <c r="BT296" s="69"/>
      <c r="BU296" s="69"/>
      <c r="BV296" s="69"/>
    </row>
    <row r="297" spans="1:74" ht="12" customHeight="1">
      <c r="A297" s="69"/>
      <c r="B297" s="69"/>
      <c r="C297" s="70"/>
      <c r="D297" s="70"/>
      <c r="E297" s="70"/>
      <c r="F297" s="70"/>
      <c r="G297" s="70"/>
      <c r="H297" s="69"/>
      <c r="I297" s="69"/>
      <c r="J297" s="69"/>
      <c r="K297" s="69"/>
      <c r="L297" s="69"/>
      <c r="M297" s="69"/>
      <c r="N297" s="69"/>
      <c r="O297" s="69"/>
      <c r="P297" s="69"/>
      <c r="Q297" s="69"/>
      <c r="R297" s="69"/>
      <c r="S297" s="69"/>
      <c r="T297" s="69"/>
      <c r="U297" s="71"/>
      <c r="V297" s="69"/>
      <c r="W297" s="69"/>
      <c r="X297" s="69"/>
      <c r="Y297" s="69"/>
      <c r="Z297" s="69"/>
      <c r="AA297" s="71"/>
      <c r="AB297" s="71"/>
      <c r="AC297" s="71"/>
      <c r="AD297" s="71"/>
      <c r="AE297" s="69"/>
      <c r="AF297" s="69"/>
      <c r="AG297" s="69"/>
      <c r="AH297" s="69"/>
      <c r="AI297" s="69"/>
      <c r="AJ297" s="69"/>
      <c r="AK297" s="69"/>
      <c r="AL297" s="72"/>
      <c r="AM297" s="73"/>
      <c r="AN297" s="73"/>
      <c r="AO297" s="69"/>
      <c r="AP297" s="69"/>
      <c r="AQ297" s="69"/>
      <c r="AR297" s="69"/>
      <c r="AS297" s="69"/>
      <c r="AT297" s="69"/>
      <c r="AU297" s="69"/>
      <c r="AV297" s="69"/>
      <c r="AW297" s="69"/>
      <c r="AX297" s="69"/>
      <c r="AY297" s="69"/>
      <c r="AZ297" s="69"/>
      <c r="BA297" s="69"/>
      <c r="BB297" s="69"/>
      <c r="BC297" s="69"/>
      <c r="BD297" s="69"/>
      <c r="BE297" s="69"/>
      <c r="BF297" s="69"/>
      <c r="BG297" s="69"/>
      <c r="BH297" s="69"/>
      <c r="BI297" s="69"/>
      <c r="BJ297" s="69"/>
      <c r="BK297" s="69"/>
      <c r="BL297" s="69"/>
      <c r="BM297" s="69"/>
      <c r="BN297" s="69"/>
      <c r="BO297" s="69"/>
      <c r="BP297" s="69"/>
      <c r="BQ297" s="69"/>
      <c r="BR297" s="69"/>
      <c r="BS297" s="69"/>
      <c r="BT297" s="69"/>
      <c r="BU297" s="69"/>
      <c r="BV297" s="69"/>
    </row>
    <row r="298" spans="1:74" ht="12" customHeight="1">
      <c r="A298" s="69"/>
      <c r="B298" s="69"/>
      <c r="C298" s="70"/>
      <c r="D298" s="70"/>
      <c r="E298" s="70"/>
      <c r="F298" s="70"/>
      <c r="G298" s="70"/>
      <c r="H298" s="69"/>
      <c r="I298" s="69"/>
      <c r="J298" s="69"/>
      <c r="K298" s="69"/>
      <c r="L298" s="69"/>
      <c r="M298" s="69"/>
      <c r="N298" s="69"/>
      <c r="O298" s="69"/>
      <c r="P298" s="69"/>
      <c r="Q298" s="69"/>
      <c r="R298" s="69"/>
      <c r="S298" s="69"/>
      <c r="T298" s="69"/>
      <c r="U298" s="71"/>
      <c r="V298" s="69"/>
      <c r="W298" s="69"/>
      <c r="X298" s="69"/>
      <c r="Y298" s="69"/>
      <c r="Z298" s="69"/>
      <c r="AA298" s="71"/>
      <c r="AB298" s="71"/>
      <c r="AC298" s="71"/>
      <c r="AD298" s="71"/>
      <c r="AE298" s="69"/>
      <c r="AF298" s="69"/>
      <c r="AG298" s="69"/>
      <c r="AH298" s="69"/>
      <c r="AI298" s="69"/>
      <c r="AJ298" s="69"/>
      <c r="AK298" s="69"/>
      <c r="AL298" s="72"/>
      <c r="AM298" s="73"/>
      <c r="AN298" s="73"/>
      <c r="AO298" s="69"/>
      <c r="AP298" s="69"/>
      <c r="AQ298" s="69"/>
      <c r="AR298" s="69"/>
      <c r="AS298" s="69"/>
      <c r="AT298" s="69"/>
      <c r="AU298" s="69"/>
      <c r="AV298" s="69"/>
      <c r="AW298" s="69"/>
      <c r="AX298" s="69"/>
      <c r="AY298" s="69"/>
      <c r="AZ298" s="69"/>
      <c r="BA298" s="69"/>
      <c r="BB298" s="69"/>
      <c r="BC298" s="69"/>
      <c r="BD298" s="69"/>
      <c r="BE298" s="69"/>
      <c r="BF298" s="69"/>
      <c r="BG298" s="69"/>
      <c r="BH298" s="69"/>
      <c r="BI298" s="69"/>
      <c r="BJ298" s="69"/>
      <c r="BK298" s="69"/>
      <c r="BL298" s="69"/>
      <c r="BM298" s="69"/>
      <c r="BN298" s="69"/>
      <c r="BO298" s="69"/>
      <c r="BP298" s="69"/>
      <c r="BQ298" s="69"/>
      <c r="BR298" s="69"/>
      <c r="BS298" s="69"/>
      <c r="BT298" s="69"/>
      <c r="BU298" s="69"/>
      <c r="BV298" s="69"/>
    </row>
    <row r="299" spans="1:74" ht="12" customHeight="1">
      <c r="A299" s="69"/>
      <c r="B299" s="69"/>
      <c r="C299" s="70"/>
      <c r="D299" s="70"/>
      <c r="E299" s="70"/>
      <c r="F299" s="70"/>
      <c r="G299" s="70"/>
      <c r="H299" s="69"/>
      <c r="I299" s="69"/>
      <c r="J299" s="69"/>
      <c r="K299" s="69"/>
      <c r="L299" s="69"/>
      <c r="M299" s="69"/>
      <c r="N299" s="69"/>
      <c r="O299" s="69"/>
      <c r="P299" s="69"/>
      <c r="Q299" s="69"/>
      <c r="R299" s="69"/>
      <c r="S299" s="69"/>
      <c r="T299" s="69"/>
      <c r="U299" s="71"/>
      <c r="V299" s="69"/>
      <c r="W299" s="69"/>
      <c r="X299" s="69"/>
      <c r="Y299" s="69"/>
      <c r="Z299" s="69"/>
      <c r="AA299" s="71"/>
      <c r="AB299" s="71"/>
      <c r="AC299" s="71"/>
      <c r="AD299" s="71"/>
      <c r="AE299" s="69"/>
      <c r="AF299" s="69"/>
      <c r="AG299" s="69"/>
      <c r="AH299" s="69"/>
      <c r="AI299" s="69"/>
      <c r="AJ299" s="69"/>
      <c r="AK299" s="69"/>
      <c r="AL299" s="72"/>
      <c r="AM299" s="73"/>
      <c r="AN299" s="73"/>
      <c r="AO299" s="69"/>
      <c r="AP299" s="69"/>
      <c r="AQ299" s="69"/>
      <c r="AR299" s="69"/>
      <c r="AS299" s="69"/>
      <c r="AT299" s="69"/>
      <c r="AU299" s="69"/>
      <c r="AV299" s="69"/>
      <c r="AW299" s="69"/>
      <c r="AX299" s="69"/>
      <c r="AY299" s="69"/>
      <c r="AZ299" s="69"/>
      <c r="BA299" s="69"/>
      <c r="BB299" s="69"/>
      <c r="BC299" s="69"/>
      <c r="BD299" s="69"/>
      <c r="BE299" s="69"/>
      <c r="BF299" s="69"/>
      <c r="BG299" s="69"/>
      <c r="BH299" s="69"/>
      <c r="BI299" s="69"/>
      <c r="BJ299" s="69"/>
      <c r="BK299" s="69"/>
      <c r="BL299" s="69"/>
      <c r="BM299" s="69"/>
      <c r="BN299" s="69"/>
      <c r="BO299" s="69"/>
      <c r="BP299" s="69"/>
      <c r="BQ299" s="69"/>
      <c r="BR299" s="69"/>
      <c r="BS299" s="69"/>
      <c r="BT299" s="69"/>
      <c r="BU299" s="69"/>
      <c r="BV299" s="69"/>
    </row>
    <row r="300" spans="1:74" ht="12" customHeight="1">
      <c r="A300" s="69"/>
      <c r="B300" s="69"/>
      <c r="C300" s="70"/>
      <c r="D300" s="70"/>
      <c r="E300" s="70"/>
      <c r="F300" s="70"/>
      <c r="G300" s="70"/>
      <c r="H300" s="69"/>
      <c r="I300" s="69"/>
      <c r="J300" s="69"/>
      <c r="K300" s="69"/>
      <c r="L300" s="69"/>
      <c r="M300" s="69"/>
      <c r="N300" s="69"/>
      <c r="O300" s="69"/>
      <c r="P300" s="69"/>
      <c r="Q300" s="69"/>
      <c r="R300" s="69"/>
      <c r="S300" s="69"/>
      <c r="T300" s="69"/>
      <c r="U300" s="71"/>
      <c r="V300" s="69"/>
      <c r="W300" s="69"/>
      <c r="X300" s="69"/>
      <c r="Y300" s="69"/>
      <c r="Z300" s="69"/>
      <c r="AA300" s="71"/>
      <c r="AB300" s="71"/>
      <c r="AC300" s="71"/>
      <c r="AD300" s="71"/>
      <c r="AE300" s="69"/>
      <c r="AF300" s="69"/>
      <c r="AG300" s="69"/>
      <c r="AH300" s="69"/>
      <c r="AI300" s="69"/>
      <c r="AJ300" s="69"/>
      <c r="AK300" s="69"/>
      <c r="AL300" s="72"/>
      <c r="AM300" s="73"/>
      <c r="AN300" s="73"/>
      <c r="AO300" s="69"/>
      <c r="AP300" s="69"/>
      <c r="AQ300" s="69"/>
      <c r="AR300" s="69"/>
      <c r="AS300" s="69"/>
      <c r="AT300" s="69"/>
      <c r="AU300" s="69"/>
      <c r="AV300" s="69"/>
      <c r="AW300" s="69"/>
      <c r="AX300" s="69"/>
      <c r="AY300" s="69"/>
      <c r="AZ300" s="69"/>
      <c r="BA300" s="69"/>
      <c r="BB300" s="69"/>
      <c r="BC300" s="69"/>
      <c r="BD300" s="69"/>
      <c r="BE300" s="69"/>
      <c r="BF300" s="69"/>
      <c r="BG300" s="69"/>
      <c r="BH300" s="69"/>
      <c r="BI300" s="69"/>
      <c r="BJ300" s="69"/>
      <c r="BK300" s="69"/>
      <c r="BL300" s="69"/>
      <c r="BM300" s="69"/>
      <c r="BN300" s="69"/>
      <c r="BO300" s="69"/>
      <c r="BP300" s="69"/>
      <c r="BQ300" s="69"/>
      <c r="BR300" s="69"/>
      <c r="BS300" s="69"/>
      <c r="BT300" s="69"/>
      <c r="BU300" s="69"/>
      <c r="BV300" s="69"/>
    </row>
    <row r="301" spans="1:74" ht="12" customHeight="1">
      <c r="A301" s="69"/>
      <c r="B301" s="69"/>
      <c r="C301" s="70"/>
      <c r="D301" s="70"/>
      <c r="E301" s="70"/>
      <c r="F301" s="70"/>
      <c r="G301" s="70"/>
      <c r="H301" s="69"/>
      <c r="I301" s="69"/>
      <c r="J301" s="69"/>
      <c r="K301" s="69"/>
      <c r="L301" s="69"/>
      <c r="M301" s="69"/>
      <c r="N301" s="69"/>
      <c r="O301" s="69"/>
      <c r="P301" s="69"/>
      <c r="Q301" s="69"/>
      <c r="R301" s="69"/>
      <c r="S301" s="69"/>
      <c r="T301" s="69"/>
      <c r="U301" s="71"/>
      <c r="V301" s="69"/>
      <c r="W301" s="69"/>
      <c r="X301" s="69"/>
      <c r="Y301" s="69"/>
      <c r="Z301" s="69"/>
      <c r="AA301" s="71"/>
      <c r="AB301" s="71"/>
      <c r="AC301" s="71"/>
      <c r="AD301" s="71"/>
      <c r="AE301" s="69"/>
      <c r="AF301" s="69"/>
      <c r="AG301" s="69"/>
      <c r="AH301" s="69"/>
      <c r="AI301" s="69"/>
      <c r="AJ301" s="69"/>
      <c r="AK301" s="69"/>
      <c r="AL301" s="72"/>
      <c r="AM301" s="73"/>
      <c r="AN301" s="73"/>
      <c r="AO301" s="69"/>
      <c r="AP301" s="69"/>
      <c r="AQ301" s="69"/>
      <c r="AR301" s="69"/>
      <c r="AS301" s="69"/>
      <c r="AT301" s="69"/>
      <c r="AU301" s="69"/>
      <c r="AV301" s="69"/>
      <c r="AW301" s="69"/>
      <c r="AX301" s="69"/>
      <c r="AY301" s="69"/>
      <c r="AZ301" s="69"/>
      <c r="BA301" s="69"/>
      <c r="BB301" s="69"/>
      <c r="BC301" s="69"/>
      <c r="BD301" s="69"/>
      <c r="BE301" s="69"/>
      <c r="BF301" s="69"/>
      <c r="BG301" s="69"/>
      <c r="BH301" s="69"/>
      <c r="BI301" s="69"/>
      <c r="BJ301" s="69"/>
      <c r="BK301" s="69"/>
      <c r="BL301" s="69"/>
      <c r="BM301" s="69"/>
      <c r="BN301" s="69"/>
      <c r="BO301" s="69"/>
      <c r="BP301" s="69"/>
      <c r="BQ301" s="69"/>
      <c r="BR301" s="69"/>
      <c r="BS301" s="69"/>
      <c r="BT301" s="69"/>
      <c r="BU301" s="69"/>
      <c r="BV301" s="69"/>
    </row>
    <row r="302" spans="1:74" ht="12" customHeight="1">
      <c r="A302" s="69"/>
      <c r="B302" s="69"/>
      <c r="C302" s="70"/>
      <c r="D302" s="70"/>
      <c r="E302" s="70"/>
      <c r="F302" s="70"/>
      <c r="G302" s="70"/>
      <c r="H302" s="69"/>
      <c r="I302" s="69"/>
      <c r="J302" s="69"/>
      <c r="K302" s="69"/>
      <c r="L302" s="69"/>
      <c r="M302" s="69"/>
      <c r="N302" s="69"/>
      <c r="O302" s="69"/>
      <c r="P302" s="69"/>
      <c r="Q302" s="69"/>
      <c r="R302" s="69"/>
      <c r="S302" s="69"/>
      <c r="T302" s="69"/>
      <c r="U302" s="71"/>
      <c r="V302" s="69"/>
      <c r="W302" s="69"/>
      <c r="X302" s="69"/>
      <c r="Y302" s="69"/>
      <c r="Z302" s="69"/>
      <c r="AA302" s="71"/>
      <c r="AB302" s="71"/>
      <c r="AC302" s="71"/>
      <c r="AD302" s="71"/>
      <c r="AE302" s="69"/>
      <c r="AF302" s="69"/>
      <c r="AG302" s="69"/>
      <c r="AH302" s="69"/>
      <c r="AI302" s="69"/>
      <c r="AJ302" s="69"/>
      <c r="AK302" s="69"/>
      <c r="AL302" s="72"/>
      <c r="AM302" s="73"/>
      <c r="AN302" s="73"/>
      <c r="AO302" s="69"/>
      <c r="AP302" s="69"/>
      <c r="AQ302" s="69"/>
      <c r="AR302" s="69"/>
      <c r="AS302" s="69"/>
      <c r="AT302" s="69"/>
      <c r="AU302" s="69"/>
      <c r="AV302" s="69"/>
      <c r="AW302" s="69"/>
      <c r="AX302" s="69"/>
      <c r="AY302" s="69"/>
      <c r="AZ302" s="69"/>
      <c r="BA302" s="69"/>
      <c r="BB302" s="69"/>
      <c r="BC302" s="69"/>
      <c r="BD302" s="69"/>
      <c r="BE302" s="69"/>
      <c r="BF302" s="69"/>
      <c r="BG302" s="69"/>
      <c r="BH302" s="69"/>
      <c r="BI302" s="69"/>
      <c r="BJ302" s="69"/>
      <c r="BK302" s="69"/>
      <c r="BL302" s="69"/>
      <c r="BM302" s="69"/>
      <c r="BN302" s="69"/>
      <c r="BO302" s="69"/>
      <c r="BP302" s="69"/>
      <c r="BQ302" s="69"/>
      <c r="BR302" s="69"/>
      <c r="BS302" s="69"/>
      <c r="BT302" s="69"/>
      <c r="BU302" s="69"/>
      <c r="BV302" s="69"/>
    </row>
    <row r="303" spans="1:74" ht="12" customHeight="1">
      <c r="A303" s="69"/>
      <c r="B303" s="69"/>
      <c r="C303" s="70"/>
      <c r="D303" s="70"/>
      <c r="E303" s="70"/>
      <c r="F303" s="70"/>
      <c r="G303" s="70"/>
      <c r="H303" s="69"/>
      <c r="I303" s="69"/>
      <c r="J303" s="69"/>
      <c r="K303" s="69"/>
      <c r="L303" s="69"/>
      <c r="M303" s="69"/>
      <c r="N303" s="69"/>
      <c r="O303" s="69"/>
      <c r="P303" s="69"/>
      <c r="Q303" s="69"/>
      <c r="R303" s="69"/>
      <c r="S303" s="69"/>
      <c r="T303" s="69"/>
      <c r="U303" s="71"/>
      <c r="V303" s="69"/>
      <c r="W303" s="69"/>
      <c r="X303" s="69"/>
      <c r="Y303" s="69"/>
      <c r="Z303" s="69"/>
      <c r="AA303" s="71"/>
      <c r="AB303" s="71"/>
      <c r="AC303" s="71"/>
      <c r="AD303" s="71"/>
      <c r="AE303" s="69"/>
      <c r="AF303" s="69"/>
      <c r="AG303" s="69"/>
      <c r="AH303" s="69"/>
      <c r="AI303" s="69"/>
      <c r="AJ303" s="69"/>
      <c r="AK303" s="69"/>
      <c r="AL303" s="72"/>
      <c r="AM303" s="73"/>
      <c r="AN303" s="73"/>
      <c r="AO303" s="69"/>
      <c r="AP303" s="69"/>
      <c r="AQ303" s="69"/>
      <c r="AR303" s="69"/>
      <c r="AS303" s="69"/>
      <c r="AT303" s="69"/>
      <c r="AU303" s="69"/>
      <c r="AV303" s="69"/>
      <c r="AW303" s="69"/>
      <c r="AX303" s="69"/>
      <c r="AY303" s="69"/>
      <c r="AZ303" s="69"/>
      <c r="BA303" s="69"/>
      <c r="BB303" s="69"/>
      <c r="BC303" s="69"/>
      <c r="BD303" s="69"/>
      <c r="BE303" s="69"/>
      <c r="BF303" s="69"/>
      <c r="BG303" s="69"/>
      <c r="BH303" s="69"/>
      <c r="BI303" s="69"/>
      <c r="BJ303" s="69"/>
      <c r="BK303" s="69"/>
      <c r="BL303" s="69"/>
      <c r="BM303" s="69"/>
      <c r="BN303" s="69"/>
      <c r="BO303" s="69"/>
      <c r="BP303" s="69"/>
      <c r="BQ303" s="69"/>
      <c r="BR303" s="69"/>
      <c r="BS303" s="69"/>
      <c r="BT303" s="69"/>
      <c r="BU303" s="69"/>
      <c r="BV303" s="69"/>
    </row>
    <row r="304" spans="1:74" ht="12" customHeight="1">
      <c r="A304" s="69"/>
      <c r="B304" s="69"/>
      <c r="C304" s="70"/>
      <c r="D304" s="70"/>
      <c r="E304" s="70"/>
      <c r="F304" s="70"/>
      <c r="G304" s="70"/>
      <c r="H304" s="69"/>
      <c r="I304" s="69"/>
      <c r="J304" s="69"/>
      <c r="K304" s="69"/>
      <c r="L304" s="69"/>
      <c r="M304" s="69"/>
      <c r="N304" s="69"/>
      <c r="O304" s="69"/>
      <c r="P304" s="69"/>
      <c r="Q304" s="69"/>
      <c r="R304" s="69"/>
      <c r="S304" s="69"/>
      <c r="T304" s="69"/>
      <c r="U304" s="71"/>
      <c r="V304" s="69"/>
      <c r="W304" s="69"/>
      <c r="X304" s="69"/>
      <c r="Y304" s="69"/>
      <c r="Z304" s="69"/>
      <c r="AA304" s="71"/>
      <c r="AB304" s="71"/>
      <c r="AC304" s="71"/>
      <c r="AD304" s="71"/>
      <c r="AE304" s="69"/>
      <c r="AF304" s="69"/>
      <c r="AG304" s="69"/>
      <c r="AH304" s="69"/>
      <c r="AI304" s="69"/>
      <c r="AJ304" s="69"/>
      <c r="AK304" s="69"/>
      <c r="AL304" s="72"/>
      <c r="AM304" s="73"/>
      <c r="AN304" s="73"/>
      <c r="AO304" s="69"/>
      <c r="AP304" s="69"/>
      <c r="AQ304" s="69"/>
      <c r="AR304" s="69"/>
      <c r="AS304" s="69"/>
      <c r="AT304" s="69"/>
      <c r="AU304" s="69"/>
      <c r="AV304" s="69"/>
      <c r="AW304" s="69"/>
      <c r="AX304" s="69"/>
      <c r="AY304" s="69"/>
      <c r="AZ304" s="69"/>
      <c r="BA304" s="69"/>
      <c r="BB304" s="69"/>
      <c r="BC304" s="69"/>
      <c r="BD304" s="69"/>
      <c r="BE304" s="69"/>
      <c r="BF304" s="69"/>
      <c r="BG304" s="69"/>
      <c r="BH304" s="69"/>
      <c r="BI304" s="69"/>
      <c r="BJ304" s="69"/>
      <c r="BK304" s="69"/>
      <c r="BL304" s="69"/>
      <c r="BM304" s="69"/>
      <c r="BN304" s="69"/>
      <c r="BO304" s="69"/>
      <c r="BP304" s="69"/>
      <c r="BQ304" s="69"/>
      <c r="BR304" s="69"/>
      <c r="BS304" s="69"/>
      <c r="BT304" s="69"/>
      <c r="BU304" s="69"/>
      <c r="BV304" s="69"/>
    </row>
    <row r="305" spans="1:74" ht="12" customHeight="1">
      <c r="A305" s="69"/>
      <c r="B305" s="69"/>
      <c r="C305" s="70"/>
      <c r="D305" s="70"/>
      <c r="E305" s="70"/>
      <c r="F305" s="70"/>
      <c r="G305" s="70"/>
      <c r="H305" s="69"/>
      <c r="I305" s="69"/>
      <c r="J305" s="69"/>
      <c r="K305" s="69"/>
      <c r="L305" s="69"/>
      <c r="M305" s="69"/>
      <c r="N305" s="69"/>
      <c r="O305" s="69"/>
      <c r="P305" s="69"/>
      <c r="Q305" s="69"/>
      <c r="R305" s="69"/>
      <c r="S305" s="69"/>
      <c r="T305" s="69"/>
      <c r="U305" s="71"/>
      <c r="V305" s="69"/>
      <c r="W305" s="69"/>
      <c r="X305" s="69"/>
      <c r="Y305" s="69"/>
      <c r="Z305" s="69"/>
      <c r="AA305" s="71"/>
      <c r="AB305" s="71"/>
      <c r="AC305" s="71"/>
      <c r="AD305" s="71"/>
      <c r="AE305" s="69"/>
      <c r="AF305" s="69"/>
      <c r="AG305" s="69"/>
      <c r="AH305" s="69"/>
      <c r="AI305" s="69"/>
      <c r="AJ305" s="69"/>
      <c r="AK305" s="69"/>
      <c r="AL305" s="72"/>
      <c r="AM305" s="73"/>
      <c r="AN305" s="73"/>
      <c r="AO305" s="69"/>
      <c r="AP305" s="69"/>
      <c r="AQ305" s="69"/>
      <c r="AR305" s="69"/>
      <c r="AS305" s="69"/>
      <c r="AT305" s="69"/>
      <c r="AU305" s="69"/>
      <c r="AV305" s="69"/>
      <c r="AW305" s="69"/>
      <c r="AX305" s="69"/>
      <c r="AY305" s="69"/>
      <c r="AZ305" s="69"/>
      <c r="BA305" s="69"/>
      <c r="BB305" s="69"/>
      <c r="BC305" s="69"/>
      <c r="BD305" s="69"/>
      <c r="BE305" s="69"/>
      <c r="BF305" s="69"/>
      <c r="BG305" s="69"/>
      <c r="BH305" s="69"/>
      <c r="BI305" s="69"/>
      <c r="BJ305" s="69"/>
      <c r="BK305" s="69"/>
      <c r="BL305" s="69"/>
      <c r="BM305" s="69"/>
      <c r="BN305" s="69"/>
      <c r="BO305" s="69"/>
      <c r="BP305" s="69"/>
      <c r="BQ305" s="69"/>
      <c r="BR305" s="69"/>
      <c r="BS305" s="69"/>
      <c r="BT305" s="69"/>
      <c r="BU305" s="69"/>
      <c r="BV305" s="69"/>
    </row>
    <row r="306" spans="1:74" ht="12" customHeight="1">
      <c r="A306" s="69"/>
      <c r="B306" s="69"/>
      <c r="C306" s="70"/>
      <c r="D306" s="70"/>
      <c r="E306" s="70"/>
      <c r="F306" s="70"/>
      <c r="G306" s="70"/>
      <c r="H306" s="69"/>
      <c r="I306" s="69"/>
      <c r="J306" s="69"/>
      <c r="K306" s="69"/>
      <c r="L306" s="69"/>
      <c r="M306" s="69"/>
      <c r="N306" s="69"/>
      <c r="O306" s="69"/>
      <c r="P306" s="69"/>
      <c r="Q306" s="69"/>
      <c r="R306" s="69"/>
      <c r="S306" s="69"/>
      <c r="T306" s="69"/>
      <c r="U306" s="71"/>
      <c r="V306" s="69"/>
      <c r="W306" s="69"/>
      <c r="X306" s="69"/>
      <c r="Y306" s="69"/>
      <c r="Z306" s="69"/>
      <c r="AA306" s="71"/>
      <c r="AB306" s="71"/>
      <c r="AC306" s="71"/>
      <c r="AD306" s="71"/>
      <c r="AE306" s="69"/>
      <c r="AF306" s="69"/>
      <c r="AG306" s="69"/>
      <c r="AH306" s="69"/>
      <c r="AI306" s="69"/>
      <c r="AJ306" s="69"/>
      <c r="AK306" s="69"/>
      <c r="AL306" s="72"/>
      <c r="AM306" s="73"/>
      <c r="AN306" s="73"/>
      <c r="AO306" s="69"/>
      <c r="AP306" s="69"/>
      <c r="AQ306" s="69"/>
      <c r="AR306" s="69"/>
      <c r="AS306" s="69"/>
      <c r="AT306" s="69"/>
      <c r="AU306" s="69"/>
      <c r="AV306" s="69"/>
      <c r="AW306" s="69"/>
      <c r="AX306" s="69"/>
      <c r="AY306" s="69"/>
      <c r="AZ306" s="69"/>
      <c r="BA306" s="69"/>
      <c r="BB306" s="69"/>
      <c r="BC306" s="69"/>
      <c r="BD306" s="69"/>
      <c r="BE306" s="69"/>
      <c r="BF306" s="69"/>
      <c r="BG306" s="69"/>
      <c r="BH306" s="69"/>
      <c r="BI306" s="69"/>
      <c r="BJ306" s="69"/>
      <c r="BK306" s="69"/>
      <c r="BL306" s="69"/>
      <c r="BM306" s="69"/>
      <c r="BN306" s="69"/>
      <c r="BO306" s="69"/>
      <c r="BP306" s="69"/>
      <c r="BQ306" s="69"/>
      <c r="BR306" s="69"/>
      <c r="BS306" s="69"/>
      <c r="BT306" s="69"/>
      <c r="BU306" s="69"/>
      <c r="BV306" s="69"/>
    </row>
    <row r="307" spans="1:74" ht="12" customHeight="1">
      <c r="A307" s="69"/>
      <c r="B307" s="69"/>
      <c r="C307" s="70"/>
      <c r="D307" s="70"/>
      <c r="E307" s="70"/>
      <c r="F307" s="70"/>
      <c r="G307" s="70"/>
      <c r="H307" s="69"/>
      <c r="I307" s="69"/>
      <c r="J307" s="69"/>
      <c r="K307" s="69"/>
      <c r="L307" s="69"/>
      <c r="M307" s="69"/>
      <c r="N307" s="69"/>
      <c r="O307" s="69"/>
      <c r="P307" s="69"/>
      <c r="Q307" s="69"/>
      <c r="R307" s="69"/>
      <c r="S307" s="69"/>
      <c r="T307" s="69"/>
      <c r="U307" s="71"/>
      <c r="V307" s="69"/>
      <c r="W307" s="69"/>
      <c r="X307" s="69"/>
      <c r="Y307" s="69"/>
      <c r="Z307" s="69"/>
      <c r="AA307" s="71"/>
      <c r="AB307" s="71"/>
      <c r="AC307" s="71"/>
      <c r="AD307" s="71"/>
      <c r="AE307" s="69"/>
      <c r="AF307" s="69"/>
      <c r="AG307" s="69"/>
      <c r="AH307" s="69"/>
      <c r="AI307" s="69"/>
      <c r="AJ307" s="69"/>
      <c r="AK307" s="69"/>
      <c r="AL307" s="72"/>
      <c r="AM307" s="73"/>
      <c r="AN307" s="73"/>
      <c r="AO307" s="69"/>
      <c r="AP307" s="69"/>
      <c r="AQ307" s="69"/>
      <c r="AR307" s="69"/>
      <c r="AS307" s="69"/>
      <c r="AT307" s="69"/>
      <c r="AU307" s="69"/>
      <c r="AV307" s="69"/>
      <c r="AW307" s="69"/>
      <c r="AX307" s="69"/>
      <c r="AY307" s="69"/>
      <c r="AZ307" s="69"/>
      <c r="BA307" s="69"/>
      <c r="BB307" s="69"/>
      <c r="BC307" s="69"/>
      <c r="BD307" s="69"/>
      <c r="BE307" s="69"/>
      <c r="BF307" s="69"/>
      <c r="BG307" s="69"/>
      <c r="BH307" s="69"/>
      <c r="BI307" s="69"/>
      <c r="BJ307" s="69"/>
      <c r="BK307" s="69"/>
      <c r="BL307" s="69"/>
      <c r="BM307" s="69"/>
      <c r="BN307" s="69"/>
      <c r="BO307" s="69"/>
      <c r="BP307" s="69"/>
      <c r="BQ307" s="69"/>
      <c r="BR307" s="69"/>
      <c r="BS307" s="69"/>
      <c r="BT307" s="69"/>
      <c r="BU307" s="69"/>
      <c r="BV307" s="69"/>
    </row>
    <row r="308" spans="1:74" ht="12" customHeight="1">
      <c r="A308" s="69"/>
      <c r="B308" s="69"/>
      <c r="C308" s="70"/>
      <c r="D308" s="70"/>
      <c r="E308" s="70"/>
      <c r="F308" s="70"/>
      <c r="G308" s="70"/>
      <c r="H308" s="69"/>
      <c r="I308" s="69"/>
      <c r="J308" s="69"/>
      <c r="K308" s="69"/>
      <c r="L308" s="69"/>
      <c r="M308" s="69"/>
      <c r="N308" s="69"/>
      <c r="O308" s="69"/>
      <c r="P308" s="69"/>
      <c r="Q308" s="69"/>
      <c r="R308" s="69"/>
      <c r="S308" s="69"/>
      <c r="T308" s="69"/>
      <c r="U308" s="71"/>
      <c r="V308" s="69"/>
      <c r="W308" s="69"/>
      <c r="X308" s="69"/>
      <c r="Y308" s="69"/>
      <c r="Z308" s="69"/>
      <c r="AA308" s="71"/>
      <c r="AB308" s="71"/>
      <c r="AC308" s="71"/>
      <c r="AD308" s="71"/>
      <c r="AE308" s="69"/>
      <c r="AF308" s="69"/>
      <c r="AG308" s="69"/>
      <c r="AH308" s="69"/>
      <c r="AI308" s="69"/>
      <c r="AJ308" s="69"/>
      <c r="AK308" s="69"/>
      <c r="AL308" s="72"/>
      <c r="AM308" s="73"/>
      <c r="AN308" s="73"/>
      <c r="AO308" s="69"/>
      <c r="AP308" s="69"/>
      <c r="AQ308" s="69"/>
      <c r="AR308" s="69"/>
      <c r="AS308" s="69"/>
      <c r="AT308" s="69"/>
      <c r="AU308" s="69"/>
      <c r="AV308" s="69"/>
      <c r="AW308" s="69"/>
      <c r="AX308" s="69"/>
      <c r="AY308" s="69"/>
      <c r="AZ308" s="69"/>
      <c r="BA308" s="69"/>
      <c r="BB308" s="69"/>
      <c r="BC308" s="69"/>
      <c r="BD308" s="69"/>
      <c r="BE308" s="69"/>
      <c r="BF308" s="69"/>
      <c r="BG308" s="69"/>
      <c r="BH308" s="69"/>
      <c r="BI308" s="69"/>
      <c r="BJ308" s="69"/>
      <c r="BK308" s="69"/>
      <c r="BL308" s="69"/>
      <c r="BM308" s="69"/>
      <c r="BN308" s="69"/>
      <c r="BO308" s="69"/>
      <c r="BP308" s="69"/>
      <c r="BQ308" s="69"/>
      <c r="BR308" s="69"/>
      <c r="BS308" s="69"/>
      <c r="BT308" s="69"/>
      <c r="BU308" s="69"/>
      <c r="BV308" s="69"/>
    </row>
    <row r="309" spans="1:74" ht="12" customHeight="1">
      <c r="A309" s="69"/>
      <c r="B309" s="69"/>
      <c r="C309" s="70"/>
      <c r="D309" s="70"/>
      <c r="E309" s="70"/>
      <c r="F309" s="70"/>
      <c r="G309" s="70"/>
      <c r="H309" s="69"/>
      <c r="I309" s="69"/>
      <c r="J309" s="69"/>
      <c r="K309" s="69"/>
      <c r="L309" s="69"/>
      <c r="M309" s="69"/>
      <c r="N309" s="69"/>
      <c r="O309" s="69"/>
      <c r="P309" s="69"/>
      <c r="Q309" s="69"/>
      <c r="R309" s="69"/>
      <c r="S309" s="69"/>
      <c r="T309" s="69"/>
      <c r="U309" s="71"/>
      <c r="V309" s="69"/>
      <c r="W309" s="69"/>
      <c r="X309" s="69"/>
      <c r="Y309" s="69"/>
      <c r="Z309" s="69"/>
      <c r="AA309" s="71"/>
      <c r="AB309" s="71"/>
      <c r="AC309" s="71"/>
      <c r="AD309" s="71"/>
      <c r="AE309" s="69"/>
      <c r="AF309" s="69"/>
      <c r="AG309" s="69"/>
      <c r="AH309" s="69"/>
      <c r="AI309" s="69"/>
      <c r="AJ309" s="69"/>
      <c r="AK309" s="69"/>
      <c r="AL309" s="72"/>
      <c r="AM309" s="73"/>
      <c r="AN309" s="73"/>
      <c r="AO309" s="69"/>
      <c r="AP309" s="69"/>
      <c r="AQ309" s="69"/>
      <c r="AR309" s="69"/>
      <c r="AS309" s="69"/>
      <c r="AT309" s="69"/>
      <c r="AU309" s="69"/>
      <c r="AV309" s="69"/>
      <c r="AW309" s="69"/>
      <c r="AX309" s="69"/>
      <c r="AY309" s="69"/>
      <c r="AZ309" s="69"/>
      <c r="BA309" s="69"/>
      <c r="BB309" s="69"/>
      <c r="BC309" s="69"/>
      <c r="BD309" s="69"/>
      <c r="BE309" s="69"/>
      <c r="BF309" s="69"/>
      <c r="BG309" s="69"/>
      <c r="BH309" s="69"/>
      <c r="BI309" s="69"/>
      <c r="BJ309" s="69"/>
      <c r="BK309" s="69"/>
      <c r="BL309" s="69"/>
      <c r="BM309" s="69"/>
      <c r="BN309" s="69"/>
      <c r="BO309" s="69"/>
      <c r="BP309" s="69"/>
      <c r="BQ309" s="69"/>
      <c r="BR309" s="69"/>
      <c r="BS309" s="69"/>
      <c r="BT309" s="69"/>
      <c r="BU309" s="69"/>
      <c r="BV309" s="69"/>
    </row>
    <row r="310" spans="1:74" ht="12" customHeight="1">
      <c r="A310" s="69"/>
      <c r="B310" s="69"/>
      <c r="C310" s="70"/>
      <c r="D310" s="70"/>
      <c r="E310" s="70"/>
      <c r="F310" s="70"/>
      <c r="G310" s="70"/>
      <c r="H310" s="69"/>
      <c r="I310" s="69"/>
      <c r="J310" s="69"/>
      <c r="K310" s="69"/>
      <c r="L310" s="69"/>
      <c r="M310" s="69"/>
      <c r="N310" s="69"/>
      <c r="O310" s="69"/>
      <c r="P310" s="69"/>
      <c r="Q310" s="69"/>
      <c r="R310" s="69"/>
      <c r="S310" s="69"/>
      <c r="T310" s="69"/>
      <c r="U310" s="71"/>
      <c r="V310" s="69"/>
      <c r="W310" s="69"/>
      <c r="X310" s="69"/>
      <c r="Y310" s="69"/>
      <c r="Z310" s="69"/>
      <c r="AA310" s="71"/>
      <c r="AB310" s="71"/>
      <c r="AC310" s="71"/>
      <c r="AD310" s="71"/>
      <c r="AE310" s="69"/>
      <c r="AF310" s="69"/>
      <c r="AG310" s="69"/>
      <c r="AH310" s="69"/>
      <c r="AI310" s="69"/>
      <c r="AJ310" s="69"/>
      <c r="AK310" s="69"/>
      <c r="AL310" s="72"/>
      <c r="AM310" s="73"/>
      <c r="AN310" s="73"/>
      <c r="AO310" s="69"/>
      <c r="AP310" s="69"/>
      <c r="AQ310" s="69"/>
      <c r="AR310" s="69"/>
      <c r="AS310" s="69"/>
      <c r="AT310" s="69"/>
      <c r="AU310" s="69"/>
      <c r="AV310" s="69"/>
      <c r="AW310" s="69"/>
      <c r="AX310" s="69"/>
      <c r="AY310" s="69"/>
      <c r="AZ310" s="69"/>
      <c r="BA310" s="69"/>
      <c r="BB310" s="69"/>
      <c r="BC310" s="69"/>
      <c r="BD310" s="69"/>
      <c r="BE310" s="69"/>
      <c r="BF310" s="69"/>
      <c r="BG310" s="69"/>
      <c r="BH310" s="69"/>
      <c r="BI310" s="69"/>
      <c r="BJ310" s="69"/>
      <c r="BK310" s="69"/>
      <c r="BL310" s="69"/>
      <c r="BM310" s="69"/>
      <c r="BN310" s="69"/>
      <c r="BO310" s="69"/>
      <c r="BP310" s="69"/>
      <c r="BQ310" s="69"/>
      <c r="BR310" s="69"/>
      <c r="BS310" s="69"/>
      <c r="BT310" s="69"/>
      <c r="BU310" s="69"/>
      <c r="BV310" s="69"/>
    </row>
    <row r="311" spans="1:74" ht="12" customHeight="1">
      <c r="A311" s="69"/>
      <c r="B311" s="69"/>
      <c r="C311" s="70"/>
      <c r="D311" s="70"/>
      <c r="E311" s="70"/>
      <c r="F311" s="70"/>
      <c r="G311" s="70"/>
      <c r="H311" s="69"/>
      <c r="I311" s="69"/>
      <c r="J311" s="69"/>
      <c r="K311" s="69"/>
      <c r="L311" s="69"/>
      <c r="M311" s="69"/>
      <c r="N311" s="69"/>
      <c r="O311" s="69"/>
      <c r="P311" s="69"/>
      <c r="Q311" s="69"/>
      <c r="R311" s="69"/>
      <c r="S311" s="69"/>
      <c r="T311" s="69"/>
      <c r="U311" s="71"/>
      <c r="V311" s="69"/>
      <c r="W311" s="69"/>
      <c r="X311" s="69"/>
      <c r="Y311" s="69"/>
      <c r="Z311" s="69"/>
      <c r="AA311" s="71"/>
      <c r="AB311" s="71"/>
      <c r="AC311" s="71"/>
      <c r="AD311" s="71"/>
      <c r="AE311" s="69"/>
      <c r="AF311" s="69"/>
      <c r="AG311" s="69"/>
      <c r="AH311" s="69"/>
      <c r="AI311" s="69"/>
      <c r="AJ311" s="69"/>
      <c r="AK311" s="69"/>
      <c r="AL311" s="72"/>
      <c r="AM311" s="73"/>
      <c r="AN311" s="73"/>
      <c r="AO311" s="69"/>
      <c r="AP311" s="69"/>
      <c r="AQ311" s="69"/>
      <c r="AR311" s="69"/>
      <c r="AS311" s="69"/>
      <c r="AT311" s="69"/>
      <c r="AU311" s="69"/>
      <c r="AV311" s="69"/>
      <c r="AW311" s="69"/>
      <c r="AX311" s="69"/>
      <c r="AY311" s="69"/>
      <c r="AZ311" s="69"/>
      <c r="BA311" s="69"/>
      <c r="BB311" s="69"/>
      <c r="BC311" s="69"/>
      <c r="BD311" s="69"/>
      <c r="BE311" s="69"/>
      <c r="BF311" s="69"/>
      <c r="BG311" s="69"/>
      <c r="BH311" s="69"/>
      <c r="BI311" s="69"/>
      <c r="BJ311" s="69"/>
      <c r="BK311" s="69"/>
      <c r="BL311" s="69"/>
      <c r="BM311" s="69"/>
      <c r="BN311" s="69"/>
      <c r="BO311" s="69"/>
      <c r="BP311" s="69"/>
      <c r="BQ311" s="69"/>
      <c r="BR311" s="69"/>
      <c r="BS311" s="69"/>
      <c r="BT311" s="69"/>
      <c r="BU311" s="69"/>
      <c r="BV311" s="69"/>
    </row>
    <row r="312" spans="1:74" ht="12" customHeight="1">
      <c r="A312" s="69"/>
      <c r="B312" s="69"/>
      <c r="C312" s="70"/>
      <c r="D312" s="70"/>
      <c r="E312" s="70"/>
      <c r="F312" s="70"/>
      <c r="G312" s="70"/>
      <c r="H312" s="69"/>
      <c r="I312" s="69"/>
      <c r="J312" s="69"/>
      <c r="K312" s="69"/>
      <c r="L312" s="69"/>
      <c r="M312" s="69"/>
      <c r="N312" s="69"/>
      <c r="O312" s="69"/>
      <c r="P312" s="69"/>
      <c r="Q312" s="69"/>
      <c r="R312" s="69"/>
      <c r="S312" s="69"/>
      <c r="T312" s="69"/>
      <c r="U312" s="71"/>
      <c r="V312" s="69"/>
      <c r="W312" s="69"/>
      <c r="X312" s="69"/>
      <c r="Y312" s="69"/>
      <c r="Z312" s="69"/>
      <c r="AA312" s="71"/>
      <c r="AB312" s="71"/>
      <c r="AC312" s="71"/>
      <c r="AD312" s="71"/>
      <c r="AE312" s="69"/>
      <c r="AF312" s="69"/>
      <c r="AG312" s="69"/>
      <c r="AH312" s="69"/>
      <c r="AI312" s="69"/>
      <c r="AJ312" s="69"/>
      <c r="AK312" s="69"/>
      <c r="AL312" s="72"/>
      <c r="AM312" s="73"/>
      <c r="AN312" s="73"/>
      <c r="AO312" s="69"/>
      <c r="AP312" s="69"/>
      <c r="AQ312" s="69"/>
      <c r="AR312" s="69"/>
      <c r="AS312" s="69"/>
      <c r="AT312" s="69"/>
      <c r="AU312" s="69"/>
      <c r="AV312" s="69"/>
      <c r="AW312" s="69"/>
      <c r="AX312" s="69"/>
      <c r="AY312" s="69"/>
      <c r="AZ312" s="69"/>
      <c r="BA312" s="69"/>
      <c r="BB312" s="69"/>
      <c r="BC312" s="69"/>
      <c r="BD312" s="69"/>
      <c r="BE312" s="69"/>
      <c r="BF312" s="69"/>
      <c r="BG312" s="69"/>
      <c r="BH312" s="69"/>
      <c r="BI312" s="69"/>
      <c r="BJ312" s="69"/>
      <c r="BK312" s="69"/>
      <c r="BL312" s="69"/>
      <c r="BM312" s="69"/>
      <c r="BN312" s="69"/>
      <c r="BO312" s="69"/>
      <c r="BP312" s="69"/>
      <c r="BQ312" s="69"/>
      <c r="BR312" s="69"/>
      <c r="BS312" s="69"/>
      <c r="BT312" s="69"/>
      <c r="BU312" s="69"/>
      <c r="BV312" s="69"/>
    </row>
    <row r="313" spans="1:74" ht="12" customHeight="1">
      <c r="A313" s="69"/>
      <c r="B313" s="69"/>
      <c r="C313" s="70"/>
      <c r="D313" s="70"/>
      <c r="E313" s="70"/>
      <c r="F313" s="70"/>
      <c r="G313" s="70"/>
      <c r="H313" s="69"/>
      <c r="I313" s="69"/>
      <c r="J313" s="69"/>
      <c r="K313" s="69"/>
      <c r="L313" s="69"/>
      <c r="M313" s="69"/>
      <c r="N313" s="69"/>
      <c r="O313" s="69"/>
      <c r="P313" s="69"/>
      <c r="Q313" s="69"/>
      <c r="R313" s="69"/>
      <c r="S313" s="69"/>
      <c r="T313" s="69"/>
      <c r="U313" s="71"/>
      <c r="V313" s="69"/>
      <c r="W313" s="69"/>
      <c r="X313" s="69"/>
      <c r="Y313" s="69"/>
      <c r="Z313" s="69"/>
      <c r="AA313" s="71"/>
      <c r="AB313" s="71"/>
      <c r="AC313" s="71"/>
      <c r="AD313" s="71"/>
      <c r="AE313" s="69"/>
      <c r="AF313" s="69"/>
      <c r="AG313" s="69"/>
      <c r="AH313" s="69"/>
      <c r="AI313" s="69"/>
      <c r="AJ313" s="69"/>
      <c r="AK313" s="69"/>
      <c r="AL313" s="72"/>
      <c r="AM313" s="73"/>
      <c r="AN313" s="73"/>
      <c r="AO313" s="69"/>
      <c r="AP313" s="69"/>
      <c r="AQ313" s="69"/>
      <c r="AR313" s="69"/>
      <c r="AS313" s="69"/>
      <c r="AT313" s="69"/>
      <c r="AU313" s="69"/>
      <c r="AV313" s="69"/>
      <c r="AW313" s="69"/>
      <c r="AX313" s="69"/>
      <c r="AY313" s="69"/>
      <c r="AZ313" s="69"/>
      <c r="BA313" s="69"/>
      <c r="BB313" s="69"/>
      <c r="BC313" s="69"/>
      <c r="BD313" s="69"/>
      <c r="BE313" s="69"/>
      <c r="BF313" s="69"/>
      <c r="BG313" s="69"/>
      <c r="BH313" s="69"/>
      <c r="BI313" s="69"/>
      <c r="BJ313" s="69"/>
      <c r="BK313" s="69"/>
      <c r="BL313" s="69"/>
      <c r="BM313" s="69"/>
      <c r="BN313" s="69"/>
      <c r="BO313" s="69"/>
      <c r="BP313" s="69"/>
      <c r="BQ313" s="69"/>
      <c r="BR313" s="69"/>
      <c r="BS313" s="69"/>
      <c r="BT313" s="69"/>
      <c r="BU313" s="69"/>
      <c r="BV313" s="69"/>
    </row>
    <row r="314" spans="1:74" ht="12" customHeight="1">
      <c r="A314" s="69"/>
      <c r="B314" s="69"/>
      <c r="C314" s="70"/>
      <c r="D314" s="70"/>
      <c r="E314" s="70"/>
      <c r="F314" s="70"/>
      <c r="G314" s="70"/>
      <c r="H314" s="69"/>
      <c r="I314" s="69"/>
      <c r="J314" s="69"/>
      <c r="K314" s="69"/>
      <c r="L314" s="69"/>
      <c r="M314" s="69"/>
      <c r="N314" s="69"/>
      <c r="O314" s="69"/>
      <c r="P314" s="69"/>
      <c r="Q314" s="69"/>
      <c r="R314" s="69"/>
      <c r="S314" s="69"/>
      <c r="T314" s="69"/>
      <c r="U314" s="71"/>
      <c r="V314" s="69"/>
      <c r="W314" s="69"/>
      <c r="X314" s="69"/>
      <c r="Y314" s="69"/>
      <c r="Z314" s="69"/>
      <c r="AA314" s="71"/>
      <c r="AB314" s="71"/>
      <c r="AC314" s="71"/>
      <c r="AD314" s="71"/>
      <c r="AE314" s="69"/>
      <c r="AF314" s="69"/>
      <c r="AG314" s="69"/>
      <c r="AH314" s="69"/>
      <c r="AI314" s="69"/>
      <c r="AJ314" s="69"/>
      <c r="AK314" s="69"/>
      <c r="AL314" s="72"/>
      <c r="AM314" s="73"/>
      <c r="AN314" s="73"/>
      <c r="AO314" s="69"/>
      <c r="AP314" s="69"/>
      <c r="AQ314" s="69"/>
      <c r="AR314" s="69"/>
      <c r="AS314" s="69"/>
      <c r="AT314" s="69"/>
      <c r="AU314" s="69"/>
      <c r="AV314" s="69"/>
      <c r="AW314" s="69"/>
      <c r="AX314" s="69"/>
      <c r="AY314" s="69"/>
      <c r="AZ314" s="69"/>
      <c r="BA314" s="69"/>
      <c r="BB314" s="69"/>
      <c r="BC314" s="69"/>
      <c r="BD314" s="69"/>
      <c r="BE314" s="69"/>
      <c r="BF314" s="69"/>
      <c r="BG314" s="69"/>
      <c r="BH314" s="69"/>
      <c r="BI314" s="69"/>
      <c r="BJ314" s="69"/>
      <c r="BK314" s="69"/>
      <c r="BL314" s="69"/>
      <c r="BM314" s="69"/>
      <c r="BN314" s="69"/>
      <c r="BO314" s="69"/>
      <c r="BP314" s="69"/>
      <c r="BQ314" s="69"/>
      <c r="BR314" s="69"/>
      <c r="BS314" s="69"/>
      <c r="BT314" s="69"/>
      <c r="BU314" s="69"/>
      <c r="BV314" s="69"/>
    </row>
    <row r="315" spans="1:74" ht="12" customHeight="1">
      <c r="A315" s="69"/>
      <c r="B315" s="69"/>
      <c r="C315" s="70"/>
      <c r="D315" s="70"/>
      <c r="E315" s="70"/>
      <c r="F315" s="70"/>
      <c r="G315" s="70"/>
      <c r="H315" s="69"/>
      <c r="I315" s="69"/>
      <c r="J315" s="69"/>
      <c r="K315" s="69"/>
      <c r="L315" s="69"/>
      <c r="M315" s="69"/>
      <c r="N315" s="69"/>
      <c r="O315" s="69"/>
      <c r="P315" s="69"/>
      <c r="Q315" s="69"/>
      <c r="R315" s="69"/>
      <c r="S315" s="69"/>
      <c r="T315" s="69"/>
      <c r="U315" s="71"/>
      <c r="V315" s="69"/>
      <c r="W315" s="69"/>
      <c r="X315" s="69"/>
      <c r="Y315" s="69"/>
      <c r="Z315" s="69"/>
      <c r="AA315" s="71"/>
      <c r="AB315" s="71"/>
      <c r="AC315" s="71"/>
      <c r="AD315" s="71"/>
      <c r="AE315" s="69"/>
      <c r="AF315" s="69"/>
      <c r="AG315" s="69"/>
      <c r="AH315" s="69"/>
      <c r="AI315" s="69"/>
      <c r="AJ315" s="69"/>
      <c r="AK315" s="69"/>
      <c r="AL315" s="72"/>
      <c r="AM315" s="73"/>
      <c r="AN315" s="73"/>
      <c r="AO315" s="69"/>
      <c r="AP315" s="69"/>
      <c r="AQ315" s="69"/>
      <c r="AR315" s="69"/>
      <c r="AS315" s="69"/>
      <c r="AT315" s="69"/>
      <c r="AU315" s="69"/>
      <c r="AV315" s="69"/>
      <c r="AW315" s="69"/>
      <c r="AX315" s="69"/>
      <c r="AY315" s="69"/>
      <c r="AZ315" s="69"/>
      <c r="BA315" s="69"/>
      <c r="BB315" s="69"/>
      <c r="BC315" s="69"/>
      <c r="BD315" s="69"/>
      <c r="BE315" s="69"/>
      <c r="BF315" s="69"/>
      <c r="BG315" s="69"/>
      <c r="BH315" s="69"/>
      <c r="BI315" s="69"/>
      <c r="BJ315" s="69"/>
      <c r="BK315" s="69"/>
      <c r="BL315" s="69"/>
      <c r="BM315" s="69"/>
      <c r="BN315" s="69"/>
      <c r="BO315" s="69"/>
      <c r="BP315" s="69"/>
      <c r="BQ315" s="69"/>
      <c r="BR315" s="69"/>
      <c r="BS315" s="69"/>
      <c r="BT315" s="69"/>
      <c r="BU315" s="69"/>
      <c r="BV315" s="69"/>
    </row>
    <row r="316" spans="1:74" ht="12" customHeight="1">
      <c r="A316" s="69"/>
      <c r="B316" s="69"/>
      <c r="C316" s="70"/>
      <c r="D316" s="70"/>
      <c r="E316" s="70"/>
      <c r="F316" s="70"/>
      <c r="G316" s="70"/>
      <c r="H316" s="69"/>
      <c r="I316" s="69"/>
      <c r="J316" s="69"/>
      <c r="K316" s="69"/>
      <c r="L316" s="69"/>
      <c r="M316" s="69"/>
      <c r="N316" s="69"/>
      <c r="O316" s="69"/>
      <c r="P316" s="69"/>
      <c r="Q316" s="69"/>
      <c r="R316" s="69"/>
      <c r="S316" s="69"/>
      <c r="T316" s="69"/>
      <c r="U316" s="71"/>
      <c r="V316" s="69"/>
      <c r="W316" s="69"/>
      <c r="X316" s="69"/>
      <c r="Y316" s="69"/>
      <c r="Z316" s="69"/>
      <c r="AA316" s="71"/>
      <c r="AB316" s="71"/>
      <c r="AC316" s="71"/>
      <c r="AD316" s="71"/>
      <c r="AE316" s="69"/>
      <c r="AF316" s="69"/>
      <c r="AG316" s="69"/>
      <c r="AH316" s="69"/>
      <c r="AI316" s="69"/>
      <c r="AJ316" s="69"/>
      <c r="AK316" s="69"/>
      <c r="AL316" s="72"/>
      <c r="AM316" s="73"/>
      <c r="AN316" s="73"/>
      <c r="AO316" s="69"/>
      <c r="AP316" s="69"/>
      <c r="AQ316" s="69"/>
      <c r="AR316" s="69"/>
      <c r="AS316" s="69"/>
      <c r="AT316" s="69"/>
      <c r="AU316" s="69"/>
      <c r="AV316" s="69"/>
      <c r="AW316" s="69"/>
      <c r="AX316" s="69"/>
      <c r="AY316" s="69"/>
      <c r="AZ316" s="69"/>
      <c r="BA316" s="69"/>
      <c r="BB316" s="69"/>
      <c r="BC316" s="69"/>
      <c r="BD316" s="69"/>
      <c r="BE316" s="69"/>
      <c r="BF316" s="69"/>
      <c r="BG316" s="69"/>
      <c r="BH316" s="69"/>
      <c r="BI316" s="69"/>
      <c r="BJ316" s="69"/>
      <c r="BK316" s="69"/>
      <c r="BL316" s="69"/>
      <c r="BM316" s="69"/>
      <c r="BN316" s="69"/>
      <c r="BO316" s="69"/>
      <c r="BP316" s="69"/>
      <c r="BQ316" s="69"/>
      <c r="BR316" s="69"/>
      <c r="BS316" s="69"/>
      <c r="BT316" s="69"/>
      <c r="BU316" s="69"/>
      <c r="BV316" s="69"/>
    </row>
    <row r="317" spans="1:74" ht="12" customHeight="1">
      <c r="A317" s="69"/>
      <c r="B317" s="69"/>
      <c r="C317" s="70"/>
      <c r="D317" s="70"/>
      <c r="E317" s="70"/>
      <c r="F317" s="70"/>
      <c r="G317" s="70"/>
      <c r="H317" s="69"/>
      <c r="I317" s="69"/>
      <c r="J317" s="69"/>
      <c r="K317" s="69"/>
      <c r="L317" s="69"/>
      <c r="M317" s="69"/>
      <c r="N317" s="69"/>
      <c r="O317" s="69"/>
      <c r="P317" s="69"/>
      <c r="Q317" s="69"/>
      <c r="R317" s="69"/>
      <c r="S317" s="69"/>
      <c r="T317" s="69"/>
      <c r="U317" s="71"/>
      <c r="V317" s="69"/>
      <c r="W317" s="69"/>
      <c r="X317" s="69"/>
      <c r="Y317" s="69"/>
      <c r="Z317" s="69"/>
      <c r="AA317" s="71"/>
      <c r="AB317" s="71"/>
      <c r="AC317" s="71"/>
      <c r="AD317" s="71"/>
      <c r="AE317" s="69"/>
      <c r="AF317" s="69"/>
      <c r="AG317" s="69"/>
      <c r="AH317" s="69"/>
      <c r="AI317" s="69"/>
      <c r="AJ317" s="69"/>
      <c r="AK317" s="69"/>
      <c r="AL317" s="72"/>
      <c r="AM317" s="73"/>
      <c r="AN317" s="73"/>
      <c r="AO317" s="69"/>
      <c r="AP317" s="69"/>
      <c r="AQ317" s="69"/>
      <c r="AR317" s="69"/>
      <c r="AS317" s="69"/>
      <c r="AT317" s="69"/>
      <c r="AU317" s="69"/>
      <c r="AV317" s="69"/>
      <c r="AW317" s="69"/>
      <c r="AX317" s="69"/>
      <c r="AY317" s="69"/>
      <c r="AZ317" s="69"/>
      <c r="BA317" s="69"/>
      <c r="BB317" s="69"/>
      <c r="BC317" s="69"/>
      <c r="BD317" s="69"/>
      <c r="BE317" s="69"/>
      <c r="BF317" s="69"/>
      <c r="BG317" s="69"/>
      <c r="BH317" s="69"/>
      <c r="BI317" s="69"/>
      <c r="BJ317" s="69"/>
      <c r="BK317" s="69"/>
      <c r="BL317" s="69"/>
      <c r="BM317" s="69"/>
      <c r="BN317" s="69"/>
      <c r="BO317" s="69"/>
      <c r="BP317" s="69"/>
      <c r="BQ317" s="69"/>
      <c r="BR317" s="69"/>
      <c r="BS317" s="69"/>
      <c r="BT317" s="69"/>
      <c r="BU317" s="69"/>
      <c r="BV317" s="69"/>
    </row>
    <row r="318" spans="1:74" ht="12" customHeight="1">
      <c r="A318" s="69"/>
      <c r="B318" s="69"/>
      <c r="C318" s="70"/>
      <c r="D318" s="70"/>
      <c r="E318" s="70"/>
      <c r="F318" s="70"/>
      <c r="G318" s="70"/>
      <c r="H318" s="69"/>
      <c r="I318" s="69"/>
      <c r="J318" s="69"/>
      <c r="K318" s="69"/>
      <c r="L318" s="69"/>
      <c r="M318" s="69"/>
      <c r="N318" s="69"/>
      <c r="O318" s="69"/>
      <c r="P318" s="69"/>
      <c r="Q318" s="69"/>
      <c r="R318" s="69"/>
      <c r="S318" s="69"/>
      <c r="T318" s="69"/>
      <c r="U318" s="71"/>
      <c r="V318" s="69"/>
      <c r="W318" s="69"/>
      <c r="X318" s="69"/>
      <c r="Y318" s="69"/>
      <c r="Z318" s="69"/>
      <c r="AA318" s="71"/>
      <c r="AB318" s="71"/>
      <c r="AC318" s="71"/>
      <c r="AD318" s="71"/>
      <c r="AE318" s="69"/>
      <c r="AF318" s="69"/>
      <c r="AG318" s="69"/>
      <c r="AH318" s="69"/>
      <c r="AI318" s="69"/>
      <c r="AJ318" s="69"/>
      <c r="AK318" s="69"/>
      <c r="AL318" s="72"/>
      <c r="AM318" s="73"/>
      <c r="AN318" s="73"/>
      <c r="AO318" s="69"/>
      <c r="AP318" s="69"/>
      <c r="AQ318" s="69"/>
      <c r="AR318" s="69"/>
      <c r="AS318" s="69"/>
      <c r="AT318" s="69"/>
      <c r="AU318" s="69"/>
      <c r="AV318" s="69"/>
      <c r="AW318" s="69"/>
      <c r="AX318" s="69"/>
      <c r="AY318" s="69"/>
      <c r="AZ318" s="69"/>
      <c r="BA318" s="69"/>
      <c r="BB318" s="69"/>
      <c r="BC318" s="69"/>
      <c r="BD318" s="69"/>
      <c r="BE318" s="69"/>
      <c r="BF318" s="69"/>
      <c r="BG318" s="69"/>
      <c r="BH318" s="69"/>
      <c r="BI318" s="69"/>
      <c r="BJ318" s="69"/>
      <c r="BK318" s="69"/>
      <c r="BL318" s="69"/>
      <c r="BM318" s="69"/>
      <c r="BN318" s="69"/>
      <c r="BO318" s="69"/>
      <c r="BP318" s="69"/>
      <c r="BQ318" s="69"/>
      <c r="BR318" s="69"/>
      <c r="BS318" s="69"/>
      <c r="BT318" s="69"/>
      <c r="BU318" s="69"/>
      <c r="BV318" s="69"/>
    </row>
    <row r="319" spans="1:74" ht="12" customHeight="1">
      <c r="A319" s="69"/>
      <c r="B319" s="69"/>
      <c r="C319" s="70"/>
      <c r="D319" s="70"/>
      <c r="E319" s="70"/>
      <c r="F319" s="70"/>
      <c r="G319" s="70"/>
      <c r="H319" s="69"/>
      <c r="I319" s="69"/>
      <c r="J319" s="69"/>
      <c r="K319" s="69"/>
      <c r="L319" s="69"/>
      <c r="M319" s="69"/>
      <c r="N319" s="69"/>
      <c r="O319" s="69"/>
      <c r="P319" s="69"/>
      <c r="Q319" s="69"/>
      <c r="R319" s="69"/>
      <c r="S319" s="69"/>
      <c r="T319" s="69"/>
      <c r="U319" s="71"/>
      <c r="V319" s="69"/>
      <c r="W319" s="69"/>
      <c r="X319" s="69"/>
      <c r="Y319" s="69"/>
      <c r="Z319" s="69"/>
      <c r="AA319" s="71"/>
      <c r="AB319" s="71"/>
      <c r="AC319" s="71"/>
      <c r="AD319" s="71"/>
      <c r="AE319" s="69"/>
      <c r="AF319" s="69"/>
      <c r="AG319" s="69"/>
      <c r="AH319" s="69"/>
      <c r="AI319" s="69"/>
      <c r="AJ319" s="69"/>
      <c r="AK319" s="69"/>
      <c r="AL319" s="72"/>
      <c r="AM319" s="73"/>
      <c r="AN319" s="73"/>
      <c r="AO319" s="69"/>
      <c r="AP319" s="69"/>
      <c r="AQ319" s="69"/>
      <c r="AR319" s="69"/>
      <c r="AS319" s="69"/>
      <c r="AT319" s="69"/>
      <c r="AU319" s="69"/>
      <c r="AV319" s="69"/>
      <c r="AW319" s="69"/>
      <c r="AX319" s="69"/>
      <c r="AY319" s="69"/>
      <c r="AZ319" s="69"/>
      <c r="BA319" s="69"/>
      <c r="BB319" s="69"/>
      <c r="BC319" s="69"/>
      <c r="BD319" s="69"/>
      <c r="BE319" s="69"/>
      <c r="BF319" s="69"/>
      <c r="BG319" s="69"/>
      <c r="BH319" s="69"/>
      <c r="BI319" s="69"/>
      <c r="BJ319" s="69"/>
      <c r="BK319" s="69"/>
      <c r="BL319" s="69"/>
      <c r="BM319" s="69"/>
      <c r="BN319" s="69"/>
      <c r="BO319" s="69"/>
      <c r="BP319" s="69"/>
      <c r="BQ319" s="69"/>
      <c r="BR319" s="69"/>
      <c r="BS319" s="69"/>
      <c r="BT319" s="69"/>
      <c r="BU319" s="69"/>
      <c r="BV319" s="69"/>
    </row>
    <row r="320" spans="1:74" ht="12" customHeight="1">
      <c r="A320" s="69"/>
      <c r="B320" s="69"/>
      <c r="C320" s="70"/>
      <c r="D320" s="70"/>
      <c r="E320" s="70"/>
      <c r="F320" s="70"/>
      <c r="G320" s="70"/>
      <c r="H320" s="69"/>
      <c r="I320" s="69"/>
      <c r="J320" s="69"/>
      <c r="K320" s="69"/>
      <c r="L320" s="69"/>
      <c r="M320" s="69"/>
      <c r="N320" s="69"/>
      <c r="O320" s="69"/>
      <c r="P320" s="69"/>
      <c r="Q320" s="69"/>
      <c r="R320" s="69"/>
      <c r="S320" s="69"/>
      <c r="T320" s="69"/>
      <c r="U320" s="71"/>
      <c r="V320" s="69"/>
      <c r="W320" s="69"/>
      <c r="X320" s="69"/>
      <c r="Y320" s="69"/>
      <c r="Z320" s="69"/>
      <c r="AA320" s="71"/>
      <c r="AB320" s="71"/>
      <c r="AC320" s="71"/>
      <c r="AD320" s="71"/>
      <c r="AE320" s="69"/>
      <c r="AF320" s="69"/>
      <c r="AG320" s="69"/>
      <c r="AH320" s="69"/>
      <c r="AI320" s="69"/>
      <c r="AJ320" s="69"/>
      <c r="AK320" s="69"/>
      <c r="AL320" s="72"/>
      <c r="AM320" s="73"/>
      <c r="AN320" s="73"/>
      <c r="AO320" s="69"/>
      <c r="AP320" s="69"/>
      <c r="AQ320" s="69"/>
      <c r="AR320" s="69"/>
      <c r="AS320" s="69"/>
      <c r="AT320" s="69"/>
      <c r="AU320" s="69"/>
      <c r="AV320" s="69"/>
      <c r="AW320" s="69"/>
      <c r="AX320" s="69"/>
      <c r="AY320" s="69"/>
      <c r="AZ320" s="69"/>
      <c r="BA320" s="69"/>
      <c r="BB320" s="69"/>
      <c r="BC320" s="69"/>
      <c r="BD320" s="69"/>
      <c r="BE320" s="69"/>
      <c r="BF320" s="69"/>
      <c r="BG320" s="69"/>
      <c r="BH320" s="69"/>
      <c r="BI320" s="69"/>
      <c r="BJ320" s="69"/>
      <c r="BK320" s="69"/>
      <c r="BL320" s="69"/>
      <c r="BM320" s="69"/>
      <c r="BN320" s="69"/>
      <c r="BO320" s="69"/>
      <c r="BP320" s="69"/>
      <c r="BQ320" s="69"/>
      <c r="BR320" s="69"/>
      <c r="BS320" s="69"/>
      <c r="BT320" s="69"/>
      <c r="BU320" s="69"/>
      <c r="BV320" s="69"/>
    </row>
    <row r="321" spans="1:74" ht="12" customHeight="1">
      <c r="A321" s="69"/>
      <c r="B321" s="69"/>
      <c r="C321" s="70"/>
      <c r="D321" s="70"/>
      <c r="E321" s="70"/>
      <c r="F321" s="70"/>
      <c r="G321" s="70"/>
      <c r="H321" s="69"/>
      <c r="I321" s="69"/>
      <c r="J321" s="69"/>
      <c r="K321" s="69"/>
      <c r="L321" s="69"/>
      <c r="M321" s="69"/>
      <c r="N321" s="69"/>
      <c r="O321" s="69"/>
      <c r="P321" s="69"/>
      <c r="Q321" s="69"/>
      <c r="R321" s="69"/>
      <c r="S321" s="69"/>
      <c r="T321" s="69"/>
      <c r="U321" s="71"/>
      <c r="V321" s="69"/>
      <c r="W321" s="69"/>
      <c r="X321" s="69"/>
      <c r="Y321" s="69"/>
      <c r="Z321" s="69"/>
      <c r="AA321" s="71"/>
      <c r="AB321" s="71"/>
      <c r="AC321" s="71"/>
      <c r="AD321" s="71"/>
      <c r="AE321" s="69"/>
      <c r="AF321" s="69"/>
      <c r="AG321" s="69"/>
      <c r="AH321" s="69"/>
      <c r="AI321" s="69"/>
      <c r="AJ321" s="69"/>
      <c r="AK321" s="69"/>
      <c r="AL321" s="72"/>
      <c r="AM321" s="73"/>
      <c r="AN321" s="73"/>
      <c r="AO321" s="69"/>
      <c r="AP321" s="69"/>
      <c r="AQ321" s="69"/>
      <c r="AR321" s="69"/>
      <c r="AS321" s="69"/>
      <c r="AT321" s="69"/>
      <c r="AU321" s="69"/>
      <c r="AV321" s="69"/>
      <c r="AW321" s="69"/>
      <c r="AX321" s="69"/>
      <c r="AY321" s="69"/>
      <c r="AZ321" s="69"/>
      <c r="BA321" s="69"/>
      <c r="BB321" s="69"/>
      <c r="BC321" s="69"/>
      <c r="BD321" s="69"/>
      <c r="BE321" s="69"/>
      <c r="BF321" s="69"/>
      <c r="BG321" s="69"/>
      <c r="BH321" s="69"/>
      <c r="BI321" s="69"/>
      <c r="BJ321" s="69"/>
      <c r="BK321" s="69"/>
      <c r="BL321" s="69"/>
      <c r="BM321" s="69"/>
      <c r="BN321" s="69"/>
      <c r="BO321" s="69"/>
      <c r="BP321" s="69"/>
      <c r="BQ321" s="69"/>
      <c r="BR321" s="69"/>
      <c r="BS321" s="69"/>
      <c r="BT321" s="69"/>
      <c r="BU321" s="69"/>
      <c r="BV321" s="69"/>
    </row>
    <row r="322" spans="1:74" ht="12" customHeight="1">
      <c r="A322" s="69"/>
      <c r="B322" s="69"/>
      <c r="C322" s="70"/>
      <c r="D322" s="70"/>
      <c r="E322" s="70"/>
      <c r="F322" s="70"/>
      <c r="G322" s="70"/>
      <c r="H322" s="69"/>
      <c r="I322" s="69"/>
      <c r="J322" s="69"/>
      <c r="K322" s="69"/>
      <c r="L322" s="69"/>
      <c r="M322" s="69"/>
      <c r="N322" s="69"/>
      <c r="O322" s="69"/>
      <c r="P322" s="69"/>
      <c r="Q322" s="69"/>
      <c r="R322" s="69"/>
      <c r="S322" s="69"/>
      <c r="T322" s="69"/>
      <c r="U322" s="71"/>
      <c r="V322" s="69"/>
      <c r="W322" s="69"/>
      <c r="X322" s="69"/>
      <c r="Y322" s="69"/>
      <c r="Z322" s="69"/>
      <c r="AA322" s="71"/>
      <c r="AB322" s="71"/>
      <c r="AC322" s="71"/>
      <c r="AD322" s="71"/>
      <c r="AE322" s="69"/>
      <c r="AF322" s="69"/>
      <c r="AG322" s="69"/>
      <c r="AH322" s="69"/>
      <c r="AI322" s="69"/>
      <c r="AJ322" s="69"/>
      <c r="AK322" s="69"/>
      <c r="AL322" s="72"/>
      <c r="AM322" s="73"/>
      <c r="AN322" s="73"/>
      <c r="AO322" s="69"/>
      <c r="AP322" s="69"/>
      <c r="AQ322" s="69"/>
      <c r="AR322" s="69"/>
      <c r="AS322" s="69"/>
      <c r="AT322" s="69"/>
      <c r="AU322" s="69"/>
      <c r="AV322" s="69"/>
      <c r="AW322" s="69"/>
      <c r="AX322" s="69"/>
      <c r="AY322" s="69"/>
      <c r="AZ322" s="69"/>
      <c r="BA322" s="69"/>
      <c r="BB322" s="69"/>
      <c r="BC322" s="69"/>
      <c r="BD322" s="69"/>
      <c r="BE322" s="69"/>
      <c r="BF322" s="69"/>
      <c r="BG322" s="69"/>
      <c r="BH322" s="69"/>
      <c r="BI322" s="69"/>
      <c r="BJ322" s="69"/>
      <c r="BK322" s="69"/>
      <c r="BL322" s="69"/>
      <c r="BM322" s="69"/>
      <c r="BN322" s="69"/>
      <c r="BO322" s="69"/>
      <c r="BP322" s="69"/>
      <c r="BQ322" s="69"/>
      <c r="BR322" s="69"/>
      <c r="BS322" s="69"/>
      <c r="BT322" s="69"/>
      <c r="BU322" s="69"/>
      <c r="BV322" s="69"/>
    </row>
    <row r="323" spans="1:74" ht="12" customHeight="1">
      <c r="A323" s="69"/>
      <c r="B323" s="69"/>
      <c r="C323" s="70"/>
      <c r="D323" s="70"/>
      <c r="E323" s="70"/>
      <c r="F323" s="70"/>
      <c r="G323" s="70"/>
      <c r="H323" s="69"/>
      <c r="I323" s="69"/>
      <c r="J323" s="69"/>
      <c r="K323" s="69"/>
      <c r="L323" s="69"/>
      <c r="M323" s="69"/>
      <c r="N323" s="69"/>
      <c r="O323" s="69"/>
      <c r="P323" s="69"/>
      <c r="Q323" s="69"/>
      <c r="R323" s="69"/>
      <c r="S323" s="69"/>
      <c r="T323" s="69"/>
      <c r="U323" s="71"/>
      <c r="V323" s="69"/>
      <c r="W323" s="69"/>
      <c r="X323" s="69"/>
      <c r="Y323" s="69"/>
      <c r="Z323" s="69"/>
      <c r="AA323" s="71"/>
      <c r="AB323" s="71"/>
      <c r="AC323" s="71"/>
      <c r="AD323" s="71"/>
      <c r="AE323" s="69"/>
      <c r="AF323" s="69"/>
      <c r="AG323" s="69"/>
      <c r="AH323" s="69"/>
      <c r="AI323" s="69"/>
      <c r="AJ323" s="69"/>
      <c r="AK323" s="69"/>
      <c r="AL323" s="72"/>
      <c r="AM323" s="73"/>
      <c r="AN323" s="73"/>
      <c r="AO323" s="69"/>
      <c r="AP323" s="69"/>
      <c r="AQ323" s="69"/>
      <c r="AR323" s="69"/>
      <c r="AS323" s="69"/>
      <c r="AT323" s="69"/>
      <c r="AU323" s="69"/>
      <c r="AV323" s="69"/>
      <c r="AW323" s="69"/>
      <c r="AX323" s="69"/>
      <c r="AY323" s="69"/>
      <c r="AZ323" s="69"/>
      <c r="BA323" s="69"/>
      <c r="BB323" s="69"/>
      <c r="BC323" s="69"/>
      <c r="BD323" s="69"/>
      <c r="BE323" s="69"/>
      <c r="BF323" s="69"/>
      <c r="BG323" s="69"/>
      <c r="BH323" s="69"/>
      <c r="BI323" s="69"/>
      <c r="BJ323" s="69"/>
      <c r="BK323" s="69"/>
      <c r="BL323" s="69"/>
      <c r="BM323" s="69"/>
      <c r="BN323" s="69"/>
      <c r="BO323" s="69"/>
      <c r="BP323" s="69"/>
      <c r="BQ323" s="69"/>
      <c r="BR323" s="69"/>
      <c r="BS323" s="69"/>
      <c r="BT323" s="69"/>
      <c r="BU323" s="69"/>
      <c r="BV323" s="69"/>
    </row>
    <row r="324" spans="1:74" ht="12" customHeight="1">
      <c r="A324" s="69"/>
      <c r="B324" s="69"/>
      <c r="C324" s="70"/>
      <c r="D324" s="70"/>
      <c r="E324" s="70"/>
      <c r="F324" s="70"/>
      <c r="G324" s="70"/>
      <c r="H324" s="69"/>
      <c r="I324" s="69"/>
      <c r="J324" s="69"/>
      <c r="K324" s="69"/>
      <c r="L324" s="69"/>
      <c r="M324" s="69"/>
      <c r="N324" s="69"/>
      <c r="O324" s="69"/>
      <c r="P324" s="69"/>
      <c r="Q324" s="69"/>
      <c r="R324" s="69"/>
      <c r="S324" s="69"/>
      <c r="T324" s="69"/>
      <c r="U324" s="71"/>
      <c r="V324" s="69"/>
      <c r="W324" s="69"/>
      <c r="X324" s="69"/>
      <c r="Y324" s="69"/>
      <c r="Z324" s="69"/>
      <c r="AA324" s="71"/>
      <c r="AB324" s="71"/>
      <c r="AC324" s="71"/>
      <c r="AD324" s="71"/>
      <c r="AE324" s="69"/>
      <c r="AF324" s="69"/>
      <c r="AG324" s="69"/>
      <c r="AH324" s="69"/>
      <c r="AI324" s="69"/>
      <c r="AJ324" s="69"/>
      <c r="AK324" s="69"/>
      <c r="AL324" s="72"/>
      <c r="AM324" s="73"/>
      <c r="AN324" s="73"/>
      <c r="AO324" s="69"/>
      <c r="AP324" s="69"/>
      <c r="AQ324" s="69"/>
      <c r="AR324" s="69"/>
      <c r="AS324" s="69"/>
      <c r="AT324" s="69"/>
      <c r="AU324" s="69"/>
      <c r="AV324" s="69"/>
      <c r="AW324" s="69"/>
      <c r="AX324" s="69"/>
      <c r="AY324" s="69"/>
      <c r="AZ324" s="69"/>
      <c r="BA324" s="69"/>
      <c r="BB324" s="69"/>
      <c r="BC324" s="69"/>
      <c r="BD324" s="69"/>
      <c r="BE324" s="69"/>
      <c r="BF324" s="69"/>
      <c r="BG324" s="69"/>
      <c r="BH324" s="69"/>
      <c r="BI324" s="69"/>
      <c r="BJ324" s="69"/>
      <c r="BK324" s="69"/>
      <c r="BL324" s="69"/>
      <c r="BM324" s="69"/>
      <c r="BN324" s="69"/>
      <c r="BO324" s="69"/>
      <c r="BP324" s="69"/>
      <c r="BQ324" s="69"/>
      <c r="BR324" s="69"/>
      <c r="BS324" s="69"/>
      <c r="BT324" s="69"/>
      <c r="BU324" s="69"/>
      <c r="BV324" s="69"/>
    </row>
    <row r="325" spans="1:74" ht="12" customHeight="1">
      <c r="A325" s="69"/>
      <c r="B325" s="69"/>
      <c r="C325" s="70"/>
      <c r="D325" s="70"/>
      <c r="E325" s="70"/>
      <c r="F325" s="70"/>
      <c r="G325" s="70"/>
      <c r="H325" s="69"/>
      <c r="I325" s="69"/>
      <c r="J325" s="69"/>
      <c r="K325" s="69"/>
      <c r="L325" s="69"/>
      <c r="M325" s="69"/>
      <c r="N325" s="69"/>
      <c r="O325" s="69"/>
      <c r="P325" s="69"/>
      <c r="Q325" s="69"/>
      <c r="R325" s="69"/>
      <c r="S325" s="69"/>
      <c r="T325" s="69"/>
      <c r="U325" s="71"/>
      <c r="V325" s="69"/>
      <c r="W325" s="69"/>
      <c r="X325" s="69"/>
      <c r="Y325" s="69"/>
      <c r="Z325" s="69"/>
      <c r="AA325" s="71"/>
      <c r="AB325" s="71"/>
      <c r="AC325" s="71"/>
      <c r="AD325" s="71"/>
      <c r="AE325" s="69"/>
      <c r="AF325" s="69"/>
      <c r="AG325" s="69"/>
      <c r="AH325" s="69"/>
      <c r="AI325" s="69"/>
      <c r="AJ325" s="69"/>
      <c r="AK325" s="69"/>
      <c r="AL325" s="72"/>
      <c r="AM325" s="73"/>
      <c r="AN325" s="73"/>
      <c r="AO325" s="69"/>
      <c r="AP325" s="69"/>
      <c r="AQ325" s="69"/>
      <c r="AR325" s="69"/>
      <c r="AS325" s="69"/>
      <c r="AT325" s="69"/>
      <c r="AU325" s="69"/>
      <c r="AV325" s="69"/>
      <c r="AW325" s="69"/>
      <c r="AX325" s="69"/>
      <c r="AY325" s="69"/>
      <c r="AZ325" s="69"/>
      <c r="BA325" s="69"/>
      <c r="BB325" s="69"/>
      <c r="BC325" s="69"/>
      <c r="BD325" s="69"/>
      <c r="BE325" s="69"/>
      <c r="BF325" s="69"/>
      <c r="BG325" s="69"/>
      <c r="BH325" s="69"/>
      <c r="BI325" s="69"/>
      <c r="BJ325" s="69"/>
      <c r="BK325" s="69"/>
      <c r="BL325" s="69"/>
      <c r="BM325" s="69"/>
      <c r="BN325" s="69"/>
      <c r="BO325" s="69"/>
      <c r="BP325" s="69"/>
      <c r="BQ325" s="69"/>
      <c r="BR325" s="69"/>
      <c r="BS325" s="69"/>
      <c r="BT325" s="69"/>
      <c r="BU325" s="69"/>
      <c r="BV325" s="69"/>
    </row>
    <row r="326" spans="1:74" ht="12" customHeight="1">
      <c r="A326" s="69"/>
      <c r="B326" s="69"/>
      <c r="C326" s="70"/>
      <c r="D326" s="70"/>
      <c r="E326" s="70"/>
      <c r="F326" s="70"/>
      <c r="G326" s="70"/>
      <c r="H326" s="69"/>
      <c r="I326" s="69"/>
      <c r="J326" s="69"/>
      <c r="K326" s="69"/>
      <c r="L326" s="69"/>
      <c r="M326" s="69"/>
      <c r="N326" s="69"/>
      <c r="O326" s="69"/>
      <c r="P326" s="69"/>
      <c r="Q326" s="69"/>
      <c r="R326" s="69"/>
      <c r="S326" s="69"/>
      <c r="T326" s="69"/>
      <c r="U326" s="71"/>
      <c r="V326" s="69"/>
      <c r="W326" s="69"/>
      <c r="X326" s="69"/>
      <c r="Y326" s="69"/>
      <c r="Z326" s="69"/>
      <c r="AA326" s="71"/>
      <c r="AB326" s="71"/>
      <c r="AC326" s="71"/>
      <c r="AD326" s="71"/>
      <c r="AE326" s="69"/>
      <c r="AF326" s="69"/>
      <c r="AG326" s="69"/>
      <c r="AH326" s="69"/>
      <c r="AI326" s="69"/>
      <c r="AJ326" s="69"/>
      <c r="AK326" s="69"/>
      <c r="AL326" s="72"/>
      <c r="AM326" s="73"/>
      <c r="AN326" s="73"/>
      <c r="AO326" s="69"/>
      <c r="AP326" s="69"/>
      <c r="AQ326" s="69"/>
      <c r="AR326" s="69"/>
      <c r="AS326" s="69"/>
      <c r="AT326" s="69"/>
      <c r="AU326" s="69"/>
      <c r="AV326" s="69"/>
      <c r="AW326" s="69"/>
      <c r="AX326" s="69"/>
      <c r="AY326" s="69"/>
      <c r="AZ326" s="69"/>
      <c r="BA326" s="69"/>
      <c r="BB326" s="69"/>
      <c r="BC326" s="69"/>
      <c r="BD326" s="69"/>
      <c r="BE326" s="69"/>
      <c r="BF326" s="69"/>
      <c r="BG326" s="69"/>
      <c r="BH326" s="69"/>
      <c r="BI326" s="69"/>
      <c r="BJ326" s="69"/>
      <c r="BK326" s="69"/>
      <c r="BL326" s="69"/>
      <c r="BM326" s="69"/>
      <c r="BN326" s="69"/>
      <c r="BO326" s="69"/>
      <c r="BP326" s="69"/>
      <c r="BQ326" s="69"/>
      <c r="BR326" s="69"/>
      <c r="BS326" s="69"/>
      <c r="BT326" s="69"/>
      <c r="BU326" s="69"/>
      <c r="BV326" s="69"/>
    </row>
    <row r="327" spans="1:74" ht="12" customHeight="1">
      <c r="A327" s="69"/>
      <c r="B327" s="69"/>
      <c r="C327" s="70"/>
      <c r="D327" s="70"/>
      <c r="E327" s="70"/>
      <c r="F327" s="70"/>
      <c r="G327" s="70"/>
      <c r="H327" s="69"/>
      <c r="I327" s="69"/>
      <c r="J327" s="69"/>
      <c r="K327" s="69"/>
      <c r="L327" s="69"/>
      <c r="M327" s="69"/>
      <c r="N327" s="69"/>
      <c r="O327" s="69"/>
      <c r="P327" s="69"/>
      <c r="Q327" s="69"/>
      <c r="R327" s="69"/>
      <c r="S327" s="69"/>
      <c r="T327" s="69"/>
      <c r="U327" s="71"/>
      <c r="V327" s="69"/>
      <c r="W327" s="69"/>
      <c r="X327" s="69"/>
      <c r="Y327" s="69"/>
      <c r="Z327" s="69"/>
      <c r="AA327" s="71"/>
      <c r="AB327" s="71"/>
      <c r="AC327" s="71"/>
      <c r="AD327" s="71"/>
      <c r="AE327" s="69"/>
      <c r="AF327" s="69"/>
      <c r="AG327" s="69"/>
      <c r="AH327" s="69"/>
      <c r="AI327" s="69"/>
      <c r="AJ327" s="69"/>
      <c r="AK327" s="69"/>
      <c r="AL327" s="72"/>
      <c r="AM327" s="73"/>
      <c r="AN327" s="73"/>
      <c r="AO327" s="69"/>
      <c r="AP327" s="69"/>
      <c r="AQ327" s="69"/>
      <c r="AR327" s="69"/>
      <c r="AS327" s="69"/>
      <c r="AT327" s="69"/>
      <c r="AU327" s="69"/>
      <c r="AV327" s="69"/>
      <c r="AW327" s="69"/>
      <c r="AX327" s="69"/>
      <c r="AY327" s="69"/>
      <c r="AZ327" s="69"/>
      <c r="BA327" s="69"/>
      <c r="BB327" s="69"/>
      <c r="BC327" s="69"/>
      <c r="BD327" s="69"/>
      <c r="BE327" s="69"/>
      <c r="BF327" s="69"/>
      <c r="BG327" s="69"/>
      <c r="BH327" s="69"/>
      <c r="BI327" s="69"/>
      <c r="BJ327" s="69"/>
      <c r="BK327" s="69"/>
      <c r="BL327" s="69"/>
      <c r="BM327" s="69"/>
      <c r="BN327" s="69"/>
      <c r="BO327" s="69"/>
      <c r="BP327" s="69"/>
      <c r="BQ327" s="69"/>
      <c r="BR327" s="69"/>
      <c r="BS327" s="69"/>
      <c r="BT327" s="69"/>
      <c r="BU327" s="69"/>
      <c r="BV327" s="69"/>
    </row>
    <row r="328" spans="1:74" ht="12" customHeight="1">
      <c r="A328" s="69"/>
      <c r="B328" s="69"/>
      <c r="C328" s="70"/>
      <c r="D328" s="70"/>
      <c r="E328" s="70"/>
      <c r="F328" s="70"/>
      <c r="G328" s="70"/>
      <c r="H328" s="69"/>
      <c r="I328" s="69"/>
      <c r="J328" s="69"/>
      <c r="K328" s="69"/>
      <c r="L328" s="69"/>
      <c r="M328" s="69"/>
      <c r="N328" s="69"/>
      <c r="O328" s="69"/>
      <c r="P328" s="69"/>
      <c r="Q328" s="69"/>
      <c r="R328" s="69"/>
      <c r="S328" s="69"/>
      <c r="T328" s="69"/>
      <c r="U328" s="71"/>
      <c r="V328" s="69"/>
      <c r="W328" s="69"/>
      <c r="X328" s="69"/>
      <c r="Y328" s="69"/>
      <c r="Z328" s="69"/>
      <c r="AA328" s="71"/>
      <c r="AB328" s="71"/>
      <c r="AC328" s="71"/>
      <c r="AD328" s="71"/>
      <c r="AE328" s="69"/>
      <c r="AF328" s="69"/>
      <c r="AG328" s="69"/>
      <c r="AH328" s="69"/>
      <c r="AI328" s="69"/>
      <c r="AJ328" s="69"/>
      <c r="AK328" s="69"/>
      <c r="AL328" s="72"/>
      <c r="AM328" s="73"/>
      <c r="AN328" s="73"/>
      <c r="AO328" s="69"/>
      <c r="AP328" s="69"/>
      <c r="AQ328" s="69"/>
      <c r="AR328" s="69"/>
      <c r="AS328" s="69"/>
      <c r="AT328" s="69"/>
      <c r="AU328" s="69"/>
      <c r="AV328" s="69"/>
      <c r="AW328" s="69"/>
      <c r="AX328" s="69"/>
      <c r="AY328" s="69"/>
      <c r="AZ328" s="69"/>
      <c r="BA328" s="69"/>
      <c r="BB328" s="69"/>
      <c r="BC328" s="69"/>
      <c r="BD328" s="69"/>
      <c r="BE328" s="69"/>
      <c r="BF328" s="69"/>
      <c r="BG328" s="69"/>
      <c r="BH328" s="69"/>
      <c r="BI328" s="69"/>
      <c r="BJ328" s="69"/>
      <c r="BK328" s="69"/>
      <c r="BL328" s="69"/>
      <c r="BM328" s="69"/>
      <c r="BN328" s="69"/>
      <c r="BO328" s="69"/>
      <c r="BP328" s="69"/>
      <c r="BQ328" s="69"/>
      <c r="BR328" s="69"/>
      <c r="BS328" s="69"/>
      <c r="BT328" s="69"/>
      <c r="BU328" s="69"/>
      <c r="BV328" s="69"/>
    </row>
    <row r="329" spans="1:74" ht="12" customHeight="1">
      <c r="A329" s="69"/>
      <c r="B329" s="69"/>
      <c r="C329" s="70"/>
      <c r="D329" s="70"/>
      <c r="E329" s="70"/>
      <c r="F329" s="70"/>
      <c r="G329" s="70"/>
      <c r="H329" s="69"/>
      <c r="I329" s="69"/>
      <c r="J329" s="69"/>
      <c r="K329" s="69"/>
      <c r="L329" s="69"/>
      <c r="M329" s="69"/>
      <c r="N329" s="69"/>
      <c r="O329" s="69"/>
      <c r="P329" s="69"/>
      <c r="Q329" s="69"/>
      <c r="R329" s="69"/>
      <c r="S329" s="69"/>
      <c r="T329" s="69"/>
      <c r="U329" s="71"/>
      <c r="V329" s="69"/>
      <c r="W329" s="69"/>
      <c r="X329" s="69"/>
      <c r="Y329" s="69"/>
      <c r="Z329" s="69"/>
      <c r="AA329" s="71"/>
      <c r="AB329" s="71"/>
      <c r="AC329" s="71"/>
      <c r="AD329" s="71"/>
      <c r="AE329" s="69"/>
      <c r="AF329" s="69"/>
      <c r="AG329" s="69"/>
      <c r="AH329" s="69"/>
      <c r="AI329" s="69"/>
      <c r="AJ329" s="69"/>
      <c r="AK329" s="69"/>
      <c r="AL329" s="72"/>
      <c r="AM329" s="73"/>
      <c r="AN329" s="73"/>
      <c r="AO329" s="69"/>
      <c r="AP329" s="69"/>
      <c r="AQ329" s="69"/>
      <c r="AR329" s="69"/>
      <c r="AS329" s="69"/>
      <c r="AT329" s="69"/>
      <c r="AU329" s="69"/>
      <c r="AV329" s="69"/>
      <c r="AW329" s="69"/>
      <c r="AX329" s="69"/>
      <c r="AY329" s="69"/>
      <c r="AZ329" s="69"/>
      <c r="BA329" s="69"/>
      <c r="BB329" s="69"/>
      <c r="BC329" s="69"/>
      <c r="BD329" s="69"/>
      <c r="BE329" s="69"/>
      <c r="BF329" s="69"/>
      <c r="BG329" s="69"/>
      <c r="BH329" s="69"/>
      <c r="BI329" s="69"/>
      <c r="BJ329" s="69"/>
      <c r="BK329" s="69"/>
      <c r="BL329" s="69"/>
      <c r="BM329" s="69"/>
      <c r="BN329" s="69"/>
      <c r="BO329" s="69"/>
      <c r="BP329" s="69"/>
      <c r="BQ329" s="69"/>
      <c r="BR329" s="69"/>
      <c r="BS329" s="69"/>
      <c r="BT329" s="69"/>
      <c r="BU329" s="69"/>
      <c r="BV329" s="69"/>
    </row>
    <row r="330" spans="1:74" ht="12" customHeight="1">
      <c r="A330" s="69"/>
      <c r="B330" s="69"/>
      <c r="C330" s="70"/>
      <c r="D330" s="70"/>
      <c r="E330" s="70"/>
      <c r="F330" s="70"/>
      <c r="G330" s="70"/>
      <c r="H330" s="69"/>
      <c r="I330" s="69"/>
      <c r="J330" s="69"/>
      <c r="K330" s="69"/>
      <c r="L330" s="69"/>
      <c r="M330" s="69"/>
      <c r="N330" s="69"/>
      <c r="O330" s="69"/>
      <c r="P330" s="69"/>
      <c r="Q330" s="69"/>
      <c r="R330" s="69"/>
      <c r="S330" s="69"/>
      <c r="T330" s="69"/>
      <c r="U330" s="71"/>
      <c r="V330" s="69"/>
      <c r="W330" s="69"/>
      <c r="X330" s="69"/>
      <c r="Y330" s="69"/>
      <c r="Z330" s="69"/>
      <c r="AA330" s="71"/>
      <c r="AB330" s="71"/>
      <c r="AC330" s="71"/>
      <c r="AD330" s="71"/>
      <c r="AE330" s="69"/>
      <c r="AF330" s="69"/>
      <c r="AG330" s="69"/>
      <c r="AH330" s="69"/>
      <c r="AI330" s="69"/>
      <c r="AJ330" s="69"/>
      <c r="AK330" s="69"/>
      <c r="AL330" s="72"/>
      <c r="AM330" s="73"/>
      <c r="AN330" s="73"/>
      <c r="AO330" s="69"/>
      <c r="AP330" s="69"/>
      <c r="AQ330" s="69"/>
      <c r="AR330" s="69"/>
      <c r="AS330" s="69"/>
      <c r="AT330" s="69"/>
      <c r="AU330" s="69"/>
      <c r="AV330" s="69"/>
      <c r="AW330" s="69"/>
      <c r="AX330" s="69"/>
      <c r="AY330" s="69"/>
      <c r="AZ330" s="69"/>
      <c r="BA330" s="69"/>
      <c r="BB330" s="69"/>
      <c r="BC330" s="69"/>
      <c r="BD330" s="69"/>
      <c r="BE330" s="69"/>
      <c r="BF330" s="69"/>
      <c r="BG330" s="69"/>
      <c r="BH330" s="69"/>
      <c r="BI330" s="69"/>
      <c r="BJ330" s="69"/>
      <c r="BK330" s="69"/>
      <c r="BL330" s="69"/>
      <c r="BM330" s="69"/>
      <c r="BN330" s="69"/>
      <c r="BO330" s="69"/>
      <c r="BP330" s="69"/>
      <c r="BQ330" s="69"/>
      <c r="BR330" s="69"/>
      <c r="BS330" s="69"/>
      <c r="BT330" s="69"/>
      <c r="BU330" s="69"/>
      <c r="BV330" s="69"/>
    </row>
    <row r="331" spans="1:74" ht="12" customHeight="1">
      <c r="A331" s="69"/>
      <c r="B331" s="69"/>
      <c r="C331" s="70"/>
      <c r="D331" s="70"/>
      <c r="E331" s="70"/>
      <c r="F331" s="70"/>
      <c r="G331" s="70"/>
      <c r="H331" s="69"/>
      <c r="I331" s="69"/>
      <c r="J331" s="69"/>
      <c r="K331" s="69"/>
      <c r="L331" s="69"/>
      <c r="M331" s="69"/>
      <c r="N331" s="69"/>
      <c r="O331" s="69"/>
      <c r="P331" s="69"/>
      <c r="Q331" s="69"/>
      <c r="R331" s="69"/>
      <c r="S331" s="69"/>
      <c r="T331" s="69"/>
      <c r="U331" s="71"/>
      <c r="V331" s="69"/>
      <c r="W331" s="69"/>
      <c r="X331" s="69"/>
      <c r="Y331" s="69"/>
      <c r="Z331" s="69"/>
      <c r="AA331" s="71"/>
      <c r="AB331" s="71"/>
      <c r="AC331" s="71"/>
      <c r="AD331" s="71"/>
      <c r="AE331" s="69"/>
      <c r="AF331" s="69"/>
      <c r="AG331" s="69"/>
      <c r="AH331" s="69"/>
      <c r="AI331" s="69"/>
      <c r="AJ331" s="69"/>
      <c r="AK331" s="69"/>
      <c r="AL331" s="72"/>
      <c r="AM331" s="73"/>
      <c r="AN331" s="73"/>
      <c r="AO331" s="69"/>
      <c r="AP331" s="69"/>
      <c r="AQ331" s="69"/>
      <c r="AR331" s="69"/>
      <c r="AS331" s="69"/>
      <c r="AT331" s="69"/>
      <c r="AU331" s="69"/>
      <c r="AV331" s="69"/>
      <c r="AW331" s="69"/>
      <c r="AX331" s="69"/>
      <c r="AY331" s="69"/>
      <c r="AZ331" s="69"/>
      <c r="BA331" s="69"/>
      <c r="BB331" s="69"/>
      <c r="BC331" s="69"/>
      <c r="BD331" s="69"/>
      <c r="BE331" s="69"/>
      <c r="BF331" s="69"/>
      <c r="BG331" s="69"/>
      <c r="BH331" s="69"/>
      <c r="BI331" s="69"/>
      <c r="BJ331" s="69"/>
      <c r="BK331" s="69"/>
      <c r="BL331" s="69"/>
      <c r="BM331" s="69"/>
      <c r="BN331" s="69"/>
      <c r="BO331" s="69"/>
      <c r="BP331" s="69"/>
      <c r="BQ331" s="69"/>
      <c r="BR331" s="69"/>
      <c r="BS331" s="69"/>
      <c r="BT331" s="69"/>
      <c r="BU331" s="69"/>
      <c r="BV331" s="69"/>
    </row>
    <row r="332" spans="1:74" ht="12" customHeight="1">
      <c r="A332" s="69"/>
      <c r="B332" s="69"/>
      <c r="C332" s="70"/>
      <c r="D332" s="70"/>
      <c r="E332" s="70"/>
      <c r="F332" s="70"/>
      <c r="G332" s="70"/>
      <c r="H332" s="69"/>
      <c r="I332" s="69"/>
      <c r="J332" s="69"/>
      <c r="K332" s="69"/>
      <c r="L332" s="69"/>
      <c r="M332" s="69"/>
      <c r="N332" s="69"/>
      <c r="O332" s="69"/>
      <c r="P332" s="69"/>
      <c r="Q332" s="69"/>
      <c r="R332" s="69"/>
      <c r="S332" s="69"/>
      <c r="T332" s="69"/>
      <c r="U332" s="71"/>
      <c r="V332" s="69"/>
      <c r="W332" s="69"/>
      <c r="X332" s="69"/>
      <c r="Y332" s="69"/>
      <c r="Z332" s="69"/>
      <c r="AA332" s="71"/>
      <c r="AB332" s="71"/>
      <c r="AC332" s="71"/>
      <c r="AD332" s="71"/>
      <c r="AE332" s="69"/>
      <c r="AF332" s="69"/>
      <c r="AG332" s="69"/>
      <c r="AH332" s="69"/>
      <c r="AI332" s="69"/>
      <c r="AJ332" s="69"/>
      <c r="AK332" s="69"/>
      <c r="AL332" s="72"/>
      <c r="AM332" s="73"/>
      <c r="AN332" s="73"/>
      <c r="AO332" s="69"/>
      <c r="AP332" s="69"/>
      <c r="AQ332" s="69"/>
      <c r="AR332" s="69"/>
      <c r="AS332" s="69"/>
      <c r="AT332" s="69"/>
      <c r="AU332" s="69"/>
      <c r="AV332" s="69"/>
      <c r="AW332" s="69"/>
      <c r="AX332" s="69"/>
      <c r="AY332" s="69"/>
      <c r="AZ332" s="69"/>
      <c r="BA332" s="69"/>
      <c r="BB332" s="69"/>
      <c r="BC332" s="69"/>
      <c r="BD332" s="69"/>
      <c r="BE332" s="69"/>
      <c r="BF332" s="69"/>
      <c r="BG332" s="69"/>
      <c r="BH332" s="69"/>
      <c r="BI332" s="69"/>
      <c r="BJ332" s="69"/>
      <c r="BK332" s="69"/>
      <c r="BL332" s="69"/>
      <c r="BM332" s="69"/>
      <c r="BN332" s="69"/>
      <c r="BO332" s="69"/>
      <c r="BP332" s="69"/>
      <c r="BQ332" s="69"/>
      <c r="BR332" s="69"/>
      <c r="BS332" s="69"/>
      <c r="BT332" s="69"/>
      <c r="BU332" s="69"/>
      <c r="BV332" s="69"/>
    </row>
    <row r="333" spans="1:74" ht="12" customHeight="1">
      <c r="A333" s="69"/>
      <c r="B333" s="69"/>
      <c r="C333" s="70"/>
      <c r="D333" s="70"/>
      <c r="E333" s="70"/>
      <c r="F333" s="70"/>
      <c r="G333" s="70"/>
      <c r="H333" s="69"/>
      <c r="I333" s="69"/>
      <c r="J333" s="69"/>
      <c r="K333" s="69"/>
      <c r="L333" s="69"/>
      <c r="M333" s="69"/>
      <c r="N333" s="69"/>
      <c r="O333" s="69"/>
      <c r="P333" s="69"/>
      <c r="Q333" s="69"/>
      <c r="R333" s="69"/>
      <c r="S333" s="69"/>
      <c r="T333" s="69"/>
      <c r="U333" s="71"/>
      <c r="V333" s="69"/>
      <c r="W333" s="69"/>
      <c r="X333" s="69"/>
      <c r="Y333" s="69"/>
      <c r="Z333" s="69"/>
      <c r="AA333" s="71"/>
      <c r="AB333" s="71"/>
      <c r="AC333" s="71"/>
      <c r="AD333" s="71"/>
      <c r="AE333" s="69"/>
      <c r="AF333" s="69"/>
      <c r="AG333" s="69"/>
      <c r="AH333" s="69"/>
      <c r="AI333" s="69"/>
      <c r="AJ333" s="69"/>
      <c r="AK333" s="69"/>
      <c r="AL333" s="72"/>
      <c r="AM333" s="73"/>
      <c r="AN333" s="73"/>
      <c r="AO333" s="69"/>
      <c r="AP333" s="69"/>
      <c r="AQ333" s="69"/>
      <c r="AR333" s="69"/>
      <c r="AS333" s="69"/>
      <c r="AT333" s="69"/>
      <c r="AU333" s="69"/>
      <c r="AV333" s="69"/>
      <c r="AW333" s="69"/>
      <c r="AX333" s="69"/>
      <c r="AY333" s="69"/>
      <c r="AZ333" s="69"/>
      <c r="BA333" s="69"/>
      <c r="BB333" s="69"/>
      <c r="BC333" s="69"/>
      <c r="BD333" s="69"/>
      <c r="BE333" s="69"/>
      <c r="BF333" s="69"/>
      <c r="BG333" s="69"/>
      <c r="BH333" s="69"/>
      <c r="BI333" s="69"/>
      <c r="BJ333" s="69"/>
      <c r="BK333" s="69"/>
      <c r="BL333" s="69"/>
      <c r="BM333" s="69"/>
      <c r="BN333" s="69"/>
      <c r="BO333" s="69"/>
      <c r="BP333" s="69"/>
      <c r="BQ333" s="69"/>
      <c r="BR333" s="69"/>
      <c r="BS333" s="69"/>
      <c r="BT333" s="69"/>
      <c r="BU333" s="69"/>
      <c r="BV333" s="69"/>
    </row>
    <row r="334" spans="1:74" ht="12" customHeight="1">
      <c r="A334" s="69"/>
      <c r="B334" s="69"/>
      <c r="C334" s="70"/>
      <c r="D334" s="70"/>
      <c r="E334" s="70"/>
      <c r="F334" s="70"/>
      <c r="G334" s="70"/>
      <c r="H334" s="69"/>
      <c r="I334" s="69"/>
      <c r="J334" s="69"/>
      <c r="K334" s="69"/>
      <c r="L334" s="69"/>
      <c r="M334" s="69"/>
      <c r="N334" s="69"/>
      <c r="O334" s="69"/>
      <c r="P334" s="69"/>
      <c r="Q334" s="69"/>
      <c r="R334" s="69"/>
      <c r="S334" s="69"/>
      <c r="T334" s="69"/>
      <c r="U334" s="71"/>
      <c r="V334" s="69"/>
      <c r="W334" s="69"/>
      <c r="X334" s="69"/>
      <c r="Y334" s="69"/>
      <c r="Z334" s="69"/>
      <c r="AA334" s="71"/>
      <c r="AB334" s="71"/>
      <c r="AC334" s="71"/>
      <c r="AD334" s="71"/>
      <c r="AE334" s="69"/>
      <c r="AF334" s="69"/>
      <c r="AG334" s="69"/>
      <c r="AH334" s="69"/>
      <c r="AI334" s="69"/>
      <c r="AJ334" s="69"/>
      <c r="AK334" s="69"/>
      <c r="AL334" s="72"/>
      <c r="AM334" s="73"/>
      <c r="AN334" s="73"/>
      <c r="AO334" s="69"/>
      <c r="AP334" s="69"/>
      <c r="AQ334" s="69"/>
      <c r="AR334" s="69"/>
      <c r="AS334" s="69"/>
      <c r="AT334" s="69"/>
      <c r="AU334" s="69"/>
      <c r="AV334" s="69"/>
      <c r="AW334" s="69"/>
      <c r="AX334" s="69"/>
      <c r="AY334" s="69"/>
      <c r="AZ334" s="69"/>
      <c r="BA334" s="69"/>
      <c r="BB334" s="69"/>
      <c r="BC334" s="69"/>
      <c r="BD334" s="69"/>
      <c r="BE334" s="69"/>
      <c r="BF334" s="69"/>
      <c r="BG334" s="69"/>
      <c r="BH334" s="69"/>
      <c r="BI334" s="69"/>
      <c r="BJ334" s="69"/>
      <c r="BK334" s="69"/>
      <c r="BL334" s="69"/>
      <c r="BM334" s="69"/>
      <c r="BN334" s="69"/>
      <c r="BO334" s="69"/>
      <c r="BP334" s="69"/>
      <c r="BQ334" s="69"/>
      <c r="BR334" s="69"/>
      <c r="BS334" s="69"/>
      <c r="BT334" s="69"/>
      <c r="BU334" s="69"/>
      <c r="BV334" s="69"/>
    </row>
    <row r="335" spans="1:74" ht="12" customHeight="1">
      <c r="A335" s="69"/>
      <c r="B335" s="69"/>
      <c r="C335" s="70"/>
      <c r="D335" s="70"/>
      <c r="E335" s="70"/>
      <c r="F335" s="70"/>
      <c r="G335" s="70"/>
      <c r="H335" s="69"/>
      <c r="I335" s="69"/>
      <c r="J335" s="69"/>
      <c r="K335" s="69"/>
      <c r="L335" s="69"/>
      <c r="M335" s="69"/>
      <c r="N335" s="69"/>
      <c r="O335" s="69"/>
      <c r="P335" s="69"/>
      <c r="Q335" s="69"/>
      <c r="R335" s="69"/>
      <c r="S335" s="69"/>
      <c r="T335" s="69"/>
      <c r="U335" s="71"/>
      <c r="V335" s="69"/>
      <c r="W335" s="69"/>
      <c r="X335" s="69"/>
      <c r="Y335" s="69"/>
      <c r="Z335" s="69"/>
      <c r="AA335" s="71"/>
      <c r="AB335" s="71"/>
      <c r="AC335" s="71"/>
      <c r="AD335" s="71"/>
      <c r="AE335" s="69"/>
      <c r="AF335" s="69"/>
      <c r="AG335" s="69"/>
      <c r="AH335" s="69"/>
      <c r="AI335" s="69"/>
      <c r="AJ335" s="69"/>
      <c r="AK335" s="69"/>
      <c r="AL335" s="72"/>
      <c r="AM335" s="73"/>
      <c r="AN335" s="73"/>
      <c r="AO335" s="69"/>
      <c r="AP335" s="69"/>
      <c r="AQ335" s="69"/>
      <c r="AR335" s="69"/>
      <c r="AS335" s="69"/>
      <c r="AT335" s="69"/>
      <c r="AU335" s="69"/>
      <c r="AV335" s="69"/>
      <c r="AW335" s="69"/>
      <c r="AX335" s="69"/>
      <c r="AY335" s="69"/>
      <c r="AZ335" s="69"/>
      <c r="BA335" s="69"/>
      <c r="BB335" s="69"/>
      <c r="BC335" s="69"/>
      <c r="BD335" s="69"/>
      <c r="BE335" s="69"/>
      <c r="BF335" s="69"/>
      <c r="BG335" s="69"/>
      <c r="BH335" s="69"/>
      <c r="BI335" s="69"/>
      <c r="BJ335" s="69"/>
      <c r="BK335" s="69"/>
      <c r="BL335" s="69"/>
      <c r="BM335" s="69"/>
      <c r="BN335" s="69"/>
      <c r="BO335" s="69"/>
      <c r="BP335" s="69"/>
      <c r="BQ335" s="69"/>
      <c r="BR335" s="69"/>
      <c r="BS335" s="69"/>
      <c r="BT335" s="69"/>
      <c r="BU335" s="69"/>
      <c r="BV335" s="69"/>
    </row>
    <row r="336" spans="1:74" ht="12" customHeight="1">
      <c r="A336" s="69"/>
      <c r="B336" s="69"/>
      <c r="C336" s="70"/>
      <c r="D336" s="70"/>
      <c r="E336" s="70"/>
      <c r="F336" s="70"/>
      <c r="G336" s="70"/>
      <c r="H336" s="69"/>
      <c r="I336" s="69"/>
      <c r="J336" s="69"/>
      <c r="K336" s="69"/>
      <c r="L336" s="69"/>
      <c r="M336" s="69"/>
      <c r="N336" s="69"/>
      <c r="O336" s="69"/>
      <c r="P336" s="69"/>
      <c r="Q336" s="69"/>
      <c r="R336" s="69"/>
      <c r="S336" s="69"/>
      <c r="T336" s="69"/>
      <c r="U336" s="71"/>
      <c r="V336" s="69"/>
      <c r="W336" s="69"/>
      <c r="X336" s="69"/>
      <c r="Y336" s="69"/>
      <c r="Z336" s="69"/>
      <c r="AA336" s="71"/>
      <c r="AB336" s="71"/>
      <c r="AC336" s="71"/>
      <c r="AD336" s="71"/>
      <c r="AE336" s="69"/>
      <c r="AF336" s="69"/>
      <c r="AG336" s="69"/>
      <c r="AH336" s="69"/>
      <c r="AI336" s="69"/>
      <c r="AJ336" s="69"/>
      <c r="AK336" s="69"/>
      <c r="AL336" s="72"/>
      <c r="AM336" s="73"/>
      <c r="AN336" s="73"/>
      <c r="AO336" s="69"/>
      <c r="AP336" s="69"/>
      <c r="AQ336" s="69"/>
      <c r="AR336" s="69"/>
      <c r="AS336" s="69"/>
      <c r="AT336" s="69"/>
      <c r="AU336" s="69"/>
      <c r="AV336" s="69"/>
      <c r="AW336" s="69"/>
      <c r="AX336" s="69"/>
      <c r="AY336" s="69"/>
      <c r="AZ336" s="69"/>
      <c r="BA336" s="69"/>
      <c r="BB336" s="69"/>
      <c r="BC336" s="69"/>
      <c r="BD336" s="69"/>
      <c r="BE336" s="69"/>
      <c r="BF336" s="69"/>
      <c r="BG336" s="69"/>
      <c r="BH336" s="69"/>
      <c r="BI336" s="69"/>
      <c r="BJ336" s="69"/>
      <c r="BK336" s="69"/>
      <c r="BL336" s="69"/>
      <c r="BM336" s="69"/>
      <c r="BN336" s="69"/>
      <c r="BO336" s="69"/>
      <c r="BP336" s="69"/>
      <c r="BQ336" s="69"/>
      <c r="BR336" s="69"/>
      <c r="BS336" s="69"/>
      <c r="BT336" s="69"/>
      <c r="BU336" s="69"/>
      <c r="BV336" s="69"/>
    </row>
    <row r="337" spans="1:74" ht="12" customHeight="1">
      <c r="A337" s="69"/>
      <c r="B337" s="69"/>
      <c r="C337" s="70"/>
      <c r="D337" s="70"/>
      <c r="E337" s="70"/>
      <c r="F337" s="70"/>
      <c r="G337" s="70"/>
      <c r="H337" s="69"/>
      <c r="I337" s="69"/>
      <c r="J337" s="69"/>
      <c r="K337" s="69"/>
      <c r="L337" s="69"/>
      <c r="M337" s="69"/>
      <c r="N337" s="69"/>
      <c r="O337" s="69"/>
      <c r="P337" s="69"/>
      <c r="Q337" s="69"/>
      <c r="R337" s="69"/>
      <c r="S337" s="69"/>
      <c r="T337" s="69"/>
      <c r="U337" s="71"/>
      <c r="V337" s="69"/>
      <c r="W337" s="69"/>
      <c r="X337" s="69"/>
      <c r="Y337" s="69"/>
      <c r="Z337" s="69"/>
      <c r="AA337" s="71"/>
      <c r="AB337" s="71"/>
      <c r="AC337" s="71"/>
      <c r="AD337" s="71"/>
      <c r="AE337" s="69"/>
      <c r="AF337" s="69"/>
      <c r="AG337" s="69"/>
      <c r="AH337" s="69"/>
      <c r="AI337" s="69"/>
      <c r="AJ337" s="69"/>
      <c r="AK337" s="69"/>
      <c r="AL337" s="72"/>
      <c r="AM337" s="73"/>
      <c r="AN337" s="73"/>
      <c r="AO337" s="69"/>
      <c r="AP337" s="69"/>
      <c r="AQ337" s="69"/>
      <c r="AR337" s="69"/>
      <c r="AS337" s="69"/>
      <c r="AT337" s="69"/>
      <c r="AU337" s="69"/>
      <c r="AV337" s="69"/>
      <c r="AW337" s="69"/>
      <c r="AX337" s="69"/>
      <c r="AY337" s="69"/>
      <c r="AZ337" s="69"/>
      <c r="BA337" s="69"/>
      <c r="BB337" s="69"/>
      <c r="BC337" s="69"/>
      <c r="BD337" s="69"/>
      <c r="BE337" s="69"/>
      <c r="BF337" s="69"/>
      <c r="BG337" s="69"/>
      <c r="BH337" s="69"/>
      <c r="BI337" s="69"/>
      <c r="BJ337" s="69"/>
      <c r="BK337" s="69"/>
      <c r="BL337" s="69"/>
      <c r="BM337" s="69"/>
      <c r="BN337" s="69"/>
      <c r="BO337" s="69"/>
      <c r="BP337" s="69"/>
      <c r="BQ337" s="69"/>
      <c r="BR337" s="69"/>
      <c r="BS337" s="69"/>
      <c r="BT337" s="69"/>
      <c r="BU337" s="69"/>
      <c r="BV337" s="69"/>
    </row>
    <row r="338" spans="1:74" ht="12" customHeight="1">
      <c r="A338" s="69"/>
      <c r="B338" s="69"/>
      <c r="C338" s="70"/>
      <c r="D338" s="70"/>
      <c r="E338" s="70"/>
      <c r="F338" s="70"/>
      <c r="G338" s="70"/>
      <c r="H338" s="69"/>
      <c r="I338" s="69"/>
      <c r="J338" s="69"/>
      <c r="K338" s="69"/>
      <c r="L338" s="69"/>
      <c r="M338" s="69"/>
      <c r="N338" s="69"/>
      <c r="O338" s="69"/>
      <c r="P338" s="69"/>
      <c r="Q338" s="69"/>
      <c r="R338" s="69"/>
      <c r="S338" s="69"/>
      <c r="T338" s="69"/>
      <c r="U338" s="71"/>
      <c r="V338" s="69"/>
      <c r="W338" s="69"/>
      <c r="X338" s="69"/>
      <c r="Y338" s="69"/>
      <c r="Z338" s="69"/>
      <c r="AA338" s="71"/>
      <c r="AB338" s="71"/>
      <c r="AC338" s="71"/>
      <c r="AD338" s="71"/>
      <c r="AE338" s="69"/>
      <c r="AF338" s="69"/>
      <c r="AG338" s="69"/>
      <c r="AH338" s="69"/>
      <c r="AI338" s="69"/>
      <c r="AJ338" s="69"/>
      <c r="AK338" s="69"/>
      <c r="AL338" s="72"/>
      <c r="AM338" s="73"/>
      <c r="AN338" s="73"/>
      <c r="AO338" s="69"/>
      <c r="AP338" s="69"/>
      <c r="AQ338" s="69"/>
      <c r="AR338" s="69"/>
      <c r="AS338" s="69"/>
      <c r="AT338" s="69"/>
      <c r="AU338" s="69"/>
      <c r="AV338" s="69"/>
      <c r="AW338" s="69"/>
      <c r="AX338" s="69"/>
      <c r="AY338" s="69"/>
      <c r="AZ338" s="69"/>
      <c r="BA338" s="69"/>
      <c r="BB338" s="69"/>
      <c r="BC338" s="69"/>
      <c r="BD338" s="69"/>
      <c r="BE338" s="69"/>
      <c r="BF338" s="69"/>
      <c r="BG338" s="69"/>
      <c r="BH338" s="69"/>
      <c r="BI338" s="69"/>
      <c r="BJ338" s="69"/>
      <c r="BK338" s="69"/>
      <c r="BL338" s="69"/>
      <c r="BM338" s="69"/>
      <c r="BN338" s="69"/>
      <c r="BO338" s="69"/>
      <c r="BP338" s="69"/>
      <c r="BQ338" s="69"/>
      <c r="BR338" s="69"/>
      <c r="BS338" s="69"/>
      <c r="BT338" s="69"/>
      <c r="BU338" s="69"/>
      <c r="BV338" s="69"/>
    </row>
    <row r="339" spans="1:74" ht="12" customHeight="1">
      <c r="A339" s="69"/>
      <c r="B339" s="69"/>
      <c r="C339" s="70"/>
      <c r="D339" s="70"/>
      <c r="E339" s="70"/>
      <c r="F339" s="70"/>
      <c r="G339" s="70"/>
      <c r="H339" s="69"/>
      <c r="I339" s="69"/>
      <c r="J339" s="69"/>
      <c r="K339" s="69"/>
      <c r="L339" s="69"/>
      <c r="M339" s="69"/>
      <c r="N339" s="69"/>
      <c r="O339" s="69"/>
      <c r="P339" s="69"/>
      <c r="Q339" s="69"/>
      <c r="R339" s="69"/>
      <c r="S339" s="69"/>
      <c r="T339" s="69"/>
      <c r="U339" s="71"/>
      <c r="V339" s="69"/>
      <c r="W339" s="69"/>
      <c r="X339" s="69"/>
      <c r="Y339" s="69"/>
      <c r="Z339" s="69"/>
      <c r="AA339" s="71"/>
      <c r="AB339" s="71"/>
      <c r="AC339" s="71"/>
      <c r="AD339" s="71"/>
      <c r="AE339" s="69"/>
      <c r="AF339" s="69"/>
      <c r="AG339" s="69"/>
      <c r="AH339" s="69"/>
      <c r="AI339" s="69"/>
      <c r="AJ339" s="69"/>
      <c r="AK339" s="69"/>
      <c r="AL339" s="72"/>
      <c r="AM339" s="73"/>
      <c r="AN339" s="73"/>
      <c r="AO339" s="69"/>
      <c r="AP339" s="69"/>
      <c r="AQ339" s="69"/>
      <c r="AR339" s="69"/>
      <c r="AS339" s="69"/>
      <c r="AT339" s="69"/>
      <c r="AU339" s="69"/>
      <c r="AV339" s="69"/>
      <c r="AW339" s="69"/>
      <c r="AX339" s="69"/>
      <c r="AY339" s="69"/>
      <c r="AZ339" s="69"/>
      <c r="BA339" s="69"/>
      <c r="BB339" s="69"/>
      <c r="BC339" s="69"/>
      <c r="BD339" s="69"/>
      <c r="BE339" s="69"/>
      <c r="BF339" s="69"/>
      <c r="BG339" s="69"/>
      <c r="BH339" s="69"/>
      <c r="BI339" s="69"/>
      <c r="BJ339" s="69"/>
      <c r="BK339" s="69"/>
      <c r="BL339" s="69"/>
      <c r="BM339" s="69"/>
      <c r="BN339" s="69"/>
      <c r="BO339" s="69"/>
      <c r="BP339" s="69"/>
      <c r="BQ339" s="69"/>
      <c r="BR339" s="69"/>
      <c r="BS339" s="69"/>
      <c r="BT339" s="69"/>
      <c r="BU339" s="69"/>
      <c r="BV339" s="69"/>
    </row>
    <row r="340" spans="1:74" ht="12" customHeight="1">
      <c r="A340" s="69"/>
      <c r="B340" s="69"/>
      <c r="C340" s="70"/>
      <c r="D340" s="70"/>
      <c r="E340" s="70"/>
      <c r="F340" s="70"/>
      <c r="G340" s="70"/>
      <c r="H340" s="69"/>
      <c r="I340" s="69"/>
      <c r="J340" s="69"/>
      <c r="K340" s="69"/>
      <c r="L340" s="69"/>
      <c r="M340" s="69"/>
      <c r="N340" s="69"/>
      <c r="O340" s="69"/>
      <c r="P340" s="69"/>
      <c r="Q340" s="69"/>
      <c r="R340" s="69"/>
      <c r="S340" s="69"/>
      <c r="T340" s="69"/>
      <c r="U340" s="71"/>
      <c r="V340" s="69"/>
      <c r="W340" s="69"/>
      <c r="X340" s="69"/>
      <c r="Y340" s="69"/>
      <c r="Z340" s="69"/>
      <c r="AA340" s="71"/>
      <c r="AB340" s="71"/>
      <c r="AC340" s="71"/>
      <c r="AD340" s="71"/>
      <c r="AE340" s="69"/>
      <c r="AF340" s="69"/>
      <c r="AG340" s="69"/>
      <c r="AH340" s="69"/>
      <c r="AI340" s="69"/>
      <c r="AJ340" s="69"/>
      <c r="AK340" s="69"/>
      <c r="AL340" s="72"/>
      <c r="AM340" s="73"/>
      <c r="AN340" s="73"/>
      <c r="AO340" s="69"/>
      <c r="AP340" s="69"/>
      <c r="AQ340" s="69"/>
      <c r="AR340" s="69"/>
      <c r="AS340" s="69"/>
      <c r="AT340" s="69"/>
      <c r="AU340" s="69"/>
      <c r="AV340" s="69"/>
      <c r="AW340" s="69"/>
      <c r="AX340" s="69"/>
      <c r="AY340" s="69"/>
      <c r="AZ340" s="69"/>
      <c r="BA340" s="69"/>
      <c r="BB340" s="69"/>
      <c r="BC340" s="69"/>
      <c r="BD340" s="69"/>
      <c r="BE340" s="69"/>
      <c r="BF340" s="69"/>
      <c r="BG340" s="69"/>
      <c r="BH340" s="69"/>
      <c r="BI340" s="69"/>
      <c r="BJ340" s="69"/>
      <c r="BK340" s="69"/>
      <c r="BL340" s="69"/>
      <c r="BM340" s="69"/>
      <c r="BN340" s="69"/>
      <c r="BO340" s="69"/>
      <c r="BP340" s="69"/>
      <c r="BQ340" s="69"/>
      <c r="BR340" s="69"/>
      <c r="BS340" s="69"/>
      <c r="BT340" s="69"/>
      <c r="BU340" s="69"/>
      <c r="BV340" s="69"/>
    </row>
    <row r="341" spans="1:74" ht="12" customHeight="1">
      <c r="A341" s="69"/>
      <c r="B341" s="69"/>
      <c r="C341" s="70"/>
      <c r="D341" s="70"/>
      <c r="E341" s="70"/>
      <c r="F341" s="70"/>
      <c r="G341" s="70"/>
      <c r="H341" s="69"/>
      <c r="I341" s="69"/>
      <c r="J341" s="69"/>
      <c r="K341" s="69"/>
      <c r="L341" s="69"/>
      <c r="M341" s="69"/>
      <c r="N341" s="69"/>
      <c r="O341" s="69"/>
      <c r="P341" s="69"/>
      <c r="Q341" s="69"/>
      <c r="R341" s="69"/>
      <c r="S341" s="69"/>
      <c r="T341" s="69"/>
      <c r="U341" s="71"/>
      <c r="V341" s="69"/>
      <c r="W341" s="69"/>
      <c r="X341" s="69"/>
      <c r="Y341" s="69"/>
      <c r="Z341" s="69"/>
      <c r="AA341" s="71"/>
      <c r="AB341" s="71"/>
      <c r="AC341" s="71"/>
      <c r="AD341" s="71"/>
      <c r="AE341" s="69"/>
      <c r="AF341" s="69"/>
      <c r="AG341" s="69"/>
      <c r="AH341" s="69"/>
      <c r="AI341" s="69"/>
      <c r="AJ341" s="69"/>
      <c r="AK341" s="69"/>
      <c r="AL341" s="72"/>
      <c r="AM341" s="73"/>
      <c r="AN341" s="73"/>
      <c r="AO341" s="69"/>
      <c r="AP341" s="69"/>
      <c r="AQ341" s="69"/>
      <c r="AR341" s="69"/>
      <c r="AS341" s="69"/>
      <c r="AT341" s="69"/>
      <c r="AU341" s="69"/>
      <c r="AV341" s="69"/>
      <c r="AW341" s="69"/>
      <c r="AX341" s="69"/>
      <c r="AY341" s="69"/>
      <c r="AZ341" s="69"/>
      <c r="BA341" s="69"/>
      <c r="BB341" s="69"/>
      <c r="BC341" s="69"/>
      <c r="BD341" s="69"/>
      <c r="BE341" s="69"/>
      <c r="BF341" s="69"/>
      <c r="BG341" s="69"/>
      <c r="BH341" s="69"/>
      <c r="BI341" s="69"/>
      <c r="BJ341" s="69"/>
      <c r="BK341" s="69"/>
      <c r="BL341" s="69"/>
      <c r="BM341" s="69"/>
      <c r="BN341" s="69"/>
      <c r="BO341" s="69"/>
      <c r="BP341" s="69"/>
      <c r="BQ341" s="69"/>
      <c r="BR341" s="69"/>
      <c r="BS341" s="69"/>
      <c r="BT341" s="69"/>
      <c r="BU341" s="69"/>
      <c r="BV341" s="69"/>
    </row>
    <row r="342" spans="1:74" ht="12" customHeight="1">
      <c r="A342" s="69"/>
      <c r="B342" s="69"/>
      <c r="C342" s="70"/>
      <c r="D342" s="70"/>
      <c r="E342" s="70"/>
      <c r="F342" s="70"/>
      <c r="G342" s="70"/>
      <c r="H342" s="69"/>
      <c r="I342" s="69"/>
      <c r="J342" s="69"/>
      <c r="K342" s="69"/>
      <c r="L342" s="69"/>
      <c r="M342" s="69"/>
      <c r="N342" s="69"/>
      <c r="O342" s="69"/>
      <c r="P342" s="69"/>
      <c r="Q342" s="69"/>
      <c r="R342" s="69"/>
      <c r="S342" s="69"/>
      <c r="T342" s="69"/>
      <c r="U342" s="71"/>
      <c r="V342" s="69"/>
      <c r="W342" s="69"/>
      <c r="X342" s="69"/>
      <c r="Y342" s="69"/>
      <c r="Z342" s="69"/>
      <c r="AA342" s="71"/>
      <c r="AB342" s="71"/>
      <c r="AC342" s="71"/>
      <c r="AD342" s="71"/>
      <c r="AE342" s="69"/>
      <c r="AF342" s="69"/>
      <c r="AG342" s="69"/>
      <c r="AH342" s="69"/>
      <c r="AI342" s="69"/>
      <c r="AJ342" s="69"/>
      <c r="AK342" s="69"/>
      <c r="AL342" s="72"/>
      <c r="AM342" s="73"/>
      <c r="AN342" s="73"/>
      <c r="AO342" s="69"/>
      <c r="AP342" s="69"/>
      <c r="AQ342" s="69"/>
      <c r="AR342" s="69"/>
      <c r="AS342" s="69"/>
      <c r="AT342" s="69"/>
      <c r="AU342" s="69"/>
      <c r="AV342" s="69"/>
      <c r="AW342" s="69"/>
      <c r="AX342" s="69"/>
      <c r="AY342" s="69"/>
      <c r="AZ342" s="69"/>
      <c r="BA342" s="69"/>
      <c r="BB342" s="69"/>
      <c r="BC342" s="69"/>
      <c r="BD342" s="69"/>
      <c r="BE342" s="69"/>
      <c r="BF342" s="69"/>
      <c r="BG342" s="69"/>
      <c r="BH342" s="69"/>
      <c r="BI342" s="69"/>
      <c r="BJ342" s="69"/>
      <c r="BK342" s="69"/>
      <c r="BL342" s="69"/>
      <c r="BM342" s="69"/>
      <c r="BN342" s="69"/>
      <c r="BO342" s="69"/>
      <c r="BP342" s="69"/>
      <c r="BQ342" s="69"/>
      <c r="BR342" s="69"/>
      <c r="BS342" s="69"/>
      <c r="BT342" s="69"/>
      <c r="BU342" s="69"/>
      <c r="BV342" s="69"/>
    </row>
    <row r="343" spans="1:74" ht="12" customHeight="1">
      <c r="A343" s="69"/>
      <c r="B343" s="69"/>
      <c r="C343" s="70"/>
      <c r="D343" s="70"/>
      <c r="E343" s="70"/>
      <c r="F343" s="70"/>
      <c r="G343" s="70"/>
      <c r="H343" s="69"/>
      <c r="I343" s="69"/>
      <c r="J343" s="69"/>
      <c r="K343" s="69"/>
      <c r="L343" s="69"/>
      <c r="M343" s="69"/>
      <c r="N343" s="69"/>
      <c r="O343" s="69"/>
      <c r="P343" s="69"/>
      <c r="Q343" s="69"/>
      <c r="R343" s="69"/>
      <c r="S343" s="69"/>
      <c r="T343" s="69"/>
      <c r="U343" s="71"/>
      <c r="V343" s="69"/>
      <c r="W343" s="69"/>
      <c r="X343" s="69"/>
      <c r="Y343" s="69"/>
      <c r="Z343" s="69"/>
      <c r="AA343" s="71"/>
      <c r="AB343" s="71"/>
      <c r="AC343" s="71"/>
      <c r="AD343" s="71"/>
      <c r="AE343" s="69"/>
      <c r="AF343" s="69"/>
      <c r="AG343" s="69"/>
      <c r="AH343" s="69"/>
      <c r="AI343" s="69"/>
      <c r="AJ343" s="69"/>
      <c r="AK343" s="69"/>
      <c r="AL343" s="72"/>
      <c r="AM343" s="73"/>
      <c r="AN343" s="73"/>
      <c r="AO343" s="69"/>
      <c r="AP343" s="69"/>
      <c r="AQ343" s="69"/>
      <c r="AR343" s="69"/>
      <c r="AS343" s="69"/>
      <c r="AT343" s="69"/>
      <c r="AU343" s="69"/>
      <c r="AV343" s="69"/>
      <c r="AW343" s="69"/>
      <c r="AX343" s="69"/>
      <c r="AY343" s="69"/>
      <c r="AZ343" s="69"/>
      <c r="BA343" s="69"/>
      <c r="BB343" s="69"/>
      <c r="BC343" s="69"/>
      <c r="BD343" s="69"/>
      <c r="BE343" s="69"/>
      <c r="BF343" s="69"/>
      <c r="BG343" s="69"/>
      <c r="BH343" s="69"/>
      <c r="BI343" s="69"/>
      <c r="BJ343" s="69"/>
      <c r="BK343" s="69"/>
      <c r="BL343" s="69"/>
      <c r="BM343" s="69"/>
      <c r="BN343" s="69"/>
      <c r="BO343" s="69"/>
      <c r="BP343" s="69"/>
      <c r="BQ343" s="69"/>
      <c r="BR343" s="69"/>
      <c r="BS343" s="69"/>
      <c r="BT343" s="69"/>
      <c r="BU343" s="69"/>
      <c r="BV343" s="69"/>
    </row>
    <row r="344" spans="1:74" ht="12" customHeight="1">
      <c r="A344" s="69"/>
      <c r="B344" s="69"/>
      <c r="C344" s="70"/>
      <c r="D344" s="70"/>
      <c r="E344" s="70"/>
      <c r="F344" s="70"/>
      <c r="G344" s="70"/>
      <c r="H344" s="69"/>
      <c r="I344" s="69"/>
      <c r="J344" s="69"/>
      <c r="K344" s="69"/>
      <c r="L344" s="69"/>
      <c r="M344" s="69"/>
      <c r="N344" s="69"/>
      <c r="O344" s="69"/>
      <c r="P344" s="69"/>
      <c r="Q344" s="69"/>
      <c r="R344" s="69"/>
      <c r="S344" s="69"/>
      <c r="T344" s="69"/>
      <c r="U344" s="71"/>
      <c r="V344" s="69"/>
      <c r="W344" s="69"/>
      <c r="X344" s="69"/>
      <c r="Y344" s="69"/>
      <c r="Z344" s="69"/>
      <c r="AA344" s="71"/>
      <c r="AB344" s="71"/>
      <c r="AC344" s="71"/>
      <c r="AD344" s="71"/>
      <c r="AE344" s="69"/>
      <c r="AF344" s="69"/>
      <c r="AG344" s="69"/>
      <c r="AH344" s="69"/>
      <c r="AI344" s="69"/>
      <c r="AJ344" s="69"/>
      <c r="AK344" s="69"/>
      <c r="AL344" s="72"/>
      <c r="AM344" s="73"/>
      <c r="AN344" s="73"/>
      <c r="AO344" s="69"/>
      <c r="AP344" s="69"/>
      <c r="AQ344" s="69"/>
      <c r="AR344" s="69"/>
      <c r="AS344" s="69"/>
      <c r="AT344" s="69"/>
      <c r="AU344" s="69"/>
      <c r="AV344" s="69"/>
      <c r="AW344" s="69"/>
      <c r="AX344" s="69"/>
      <c r="AY344" s="69"/>
      <c r="AZ344" s="69"/>
      <c r="BA344" s="69"/>
      <c r="BB344" s="69"/>
      <c r="BC344" s="69"/>
      <c r="BD344" s="69"/>
      <c r="BE344" s="69"/>
      <c r="BF344" s="69"/>
      <c r="BG344" s="69"/>
      <c r="BH344" s="69"/>
      <c r="BI344" s="69"/>
      <c r="BJ344" s="69"/>
      <c r="BK344" s="69"/>
      <c r="BL344" s="69"/>
      <c r="BM344" s="69"/>
      <c r="BN344" s="69"/>
      <c r="BO344" s="69"/>
      <c r="BP344" s="69"/>
      <c r="BQ344" s="69"/>
      <c r="BR344" s="69"/>
      <c r="BS344" s="69"/>
      <c r="BT344" s="69"/>
      <c r="BU344" s="69"/>
      <c r="BV344" s="69"/>
    </row>
    <row r="345" spans="1:74" ht="12" customHeight="1">
      <c r="A345" s="69"/>
      <c r="B345" s="69"/>
      <c r="C345" s="70"/>
      <c r="D345" s="70"/>
      <c r="E345" s="70"/>
      <c r="F345" s="70"/>
      <c r="G345" s="70"/>
      <c r="H345" s="69"/>
      <c r="I345" s="69"/>
      <c r="J345" s="69"/>
      <c r="K345" s="69"/>
      <c r="L345" s="69"/>
      <c r="M345" s="69"/>
      <c r="N345" s="69"/>
      <c r="O345" s="69"/>
      <c r="P345" s="69"/>
      <c r="Q345" s="69"/>
      <c r="R345" s="69"/>
      <c r="S345" s="69"/>
      <c r="T345" s="69"/>
      <c r="U345" s="71"/>
      <c r="V345" s="69"/>
      <c r="W345" s="69"/>
      <c r="X345" s="69"/>
      <c r="Y345" s="69"/>
      <c r="Z345" s="69"/>
      <c r="AA345" s="71"/>
      <c r="AB345" s="71"/>
      <c r="AC345" s="71"/>
      <c r="AD345" s="71"/>
      <c r="AE345" s="69"/>
      <c r="AF345" s="69"/>
      <c r="AG345" s="69"/>
      <c r="AH345" s="69"/>
      <c r="AI345" s="69"/>
      <c r="AJ345" s="69"/>
      <c r="AK345" s="69"/>
      <c r="AL345" s="72"/>
      <c r="AM345" s="73"/>
      <c r="AN345" s="73"/>
      <c r="AO345" s="69"/>
      <c r="AP345" s="69"/>
      <c r="AQ345" s="69"/>
      <c r="AR345" s="69"/>
      <c r="AS345" s="69"/>
      <c r="AT345" s="69"/>
      <c r="AU345" s="69"/>
      <c r="AV345" s="69"/>
      <c r="AW345" s="69"/>
      <c r="AX345" s="69"/>
      <c r="AY345" s="69"/>
      <c r="AZ345" s="69"/>
      <c r="BA345" s="69"/>
      <c r="BB345" s="69"/>
      <c r="BC345" s="69"/>
      <c r="BD345" s="69"/>
      <c r="BE345" s="69"/>
      <c r="BF345" s="69"/>
      <c r="BG345" s="69"/>
      <c r="BH345" s="69"/>
      <c r="BI345" s="69"/>
      <c r="BJ345" s="69"/>
      <c r="BK345" s="69"/>
      <c r="BL345" s="69"/>
      <c r="BM345" s="69"/>
      <c r="BN345" s="69"/>
      <c r="BO345" s="69"/>
      <c r="BP345" s="69"/>
      <c r="BQ345" s="69"/>
      <c r="BR345" s="69"/>
      <c r="BS345" s="69"/>
      <c r="BT345" s="69"/>
      <c r="BU345" s="69"/>
      <c r="BV345" s="69"/>
    </row>
    <row r="346" spans="1:74" ht="12" customHeight="1">
      <c r="A346" s="69"/>
      <c r="B346" s="69"/>
      <c r="C346" s="70"/>
      <c r="D346" s="70"/>
      <c r="E346" s="70"/>
      <c r="F346" s="70"/>
      <c r="G346" s="70"/>
      <c r="H346" s="69"/>
      <c r="I346" s="69"/>
      <c r="J346" s="69"/>
      <c r="K346" s="69"/>
      <c r="L346" s="69"/>
      <c r="M346" s="69"/>
      <c r="N346" s="69"/>
      <c r="O346" s="69"/>
      <c r="P346" s="69"/>
      <c r="Q346" s="69"/>
      <c r="R346" s="69"/>
      <c r="S346" s="69"/>
      <c r="T346" s="69"/>
      <c r="U346" s="71"/>
      <c r="V346" s="69"/>
      <c r="W346" s="69"/>
      <c r="X346" s="69"/>
      <c r="Y346" s="69"/>
      <c r="Z346" s="69"/>
      <c r="AA346" s="71"/>
      <c r="AB346" s="71"/>
      <c r="AC346" s="71"/>
      <c r="AD346" s="71"/>
      <c r="AE346" s="69"/>
      <c r="AF346" s="69"/>
      <c r="AG346" s="69"/>
      <c r="AH346" s="69"/>
      <c r="AI346" s="69"/>
      <c r="AJ346" s="69"/>
      <c r="AK346" s="69"/>
      <c r="AL346" s="72"/>
      <c r="AM346" s="73"/>
      <c r="AN346" s="73"/>
      <c r="AO346" s="69"/>
      <c r="AP346" s="69"/>
      <c r="AQ346" s="69"/>
      <c r="AR346" s="69"/>
      <c r="AS346" s="69"/>
      <c r="AT346" s="69"/>
      <c r="AU346" s="69"/>
      <c r="AV346" s="69"/>
      <c r="AW346" s="69"/>
      <c r="AX346" s="69"/>
      <c r="AY346" s="69"/>
      <c r="AZ346" s="69"/>
      <c r="BA346" s="69"/>
      <c r="BB346" s="69"/>
      <c r="BC346" s="69"/>
      <c r="BD346" s="69"/>
      <c r="BE346" s="69"/>
      <c r="BF346" s="69"/>
      <c r="BG346" s="69"/>
      <c r="BH346" s="69"/>
      <c r="BI346" s="69"/>
      <c r="BJ346" s="69"/>
      <c r="BK346" s="69"/>
      <c r="BL346" s="69"/>
      <c r="BM346" s="69"/>
      <c r="BN346" s="69"/>
      <c r="BO346" s="69"/>
      <c r="BP346" s="69"/>
      <c r="BQ346" s="69"/>
      <c r="BR346" s="69"/>
      <c r="BS346" s="69"/>
      <c r="BT346" s="69"/>
      <c r="BU346" s="69"/>
      <c r="BV346" s="69"/>
    </row>
    <row r="347" spans="1:74" ht="12" customHeight="1">
      <c r="A347" s="69"/>
      <c r="B347" s="69"/>
      <c r="C347" s="70"/>
      <c r="D347" s="70"/>
      <c r="E347" s="70"/>
      <c r="F347" s="70"/>
      <c r="G347" s="70"/>
      <c r="H347" s="69"/>
      <c r="I347" s="69"/>
      <c r="J347" s="69"/>
      <c r="K347" s="69"/>
      <c r="L347" s="69"/>
      <c r="M347" s="69"/>
      <c r="N347" s="69"/>
      <c r="O347" s="69"/>
      <c r="P347" s="69"/>
      <c r="Q347" s="69"/>
      <c r="R347" s="69"/>
      <c r="S347" s="69"/>
      <c r="T347" s="69"/>
      <c r="U347" s="71"/>
      <c r="V347" s="69"/>
      <c r="W347" s="69"/>
      <c r="X347" s="69"/>
      <c r="Y347" s="69"/>
      <c r="Z347" s="69"/>
      <c r="AA347" s="71"/>
      <c r="AB347" s="71"/>
      <c r="AC347" s="71"/>
      <c r="AD347" s="71"/>
      <c r="AE347" s="69"/>
      <c r="AF347" s="69"/>
      <c r="AG347" s="69"/>
      <c r="AH347" s="69"/>
      <c r="AI347" s="69"/>
      <c r="AJ347" s="69"/>
      <c r="AK347" s="69"/>
      <c r="AL347" s="72"/>
      <c r="AM347" s="73"/>
      <c r="AN347" s="73"/>
      <c r="AO347" s="69"/>
      <c r="AP347" s="69"/>
      <c r="AQ347" s="69"/>
      <c r="AR347" s="69"/>
      <c r="AS347" s="69"/>
      <c r="AT347" s="69"/>
      <c r="AU347" s="69"/>
      <c r="AV347" s="69"/>
      <c r="AW347" s="69"/>
      <c r="AX347" s="69"/>
      <c r="AY347" s="69"/>
      <c r="AZ347" s="69"/>
      <c r="BA347" s="69"/>
      <c r="BB347" s="69"/>
      <c r="BC347" s="69"/>
      <c r="BD347" s="69"/>
      <c r="BE347" s="69"/>
      <c r="BF347" s="69"/>
      <c r="BG347" s="69"/>
      <c r="BH347" s="69"/>
      <c r="BI347" s="69"/>
      <c r="BJ347" s="69"/>
      <c r="BK347" s="69"/>
      <c r="BL347" s="69"/>
      <c r="BM347" s="69"/>
      <c r="BN347" s="69"/>
      <c r="BO347" s="69"/>
      <c r="BP347" s="69"/>
      <c r="BQ347" s="69"/>
      <c r="BR347" s="69"/>
      <c r="BS347" s="69"/>
      <c r="BT347" s="69"/>
      <c r="BU347" s="69"/>
      <c r="BV347" s="69"/>
    </row>
    <row r="348" spans="1:74" ht="12" customHeight="1">
      <c r="A348" s="69"/>
      <c r="B348" s="69"/>
      <c r="C348" s="70"/>
      <c r="D348" s="70"/>
      <c r="E348" s="70"/>
      <c r="F348" s="70"/>
      <c r="G348" s="70"/>
      <c r="H348" s="69"/>
      <c r="I348" s="69"/>
      <c r="J348" s="69"/>
      <c r="K348" s="69"/>
      <c r="L348" s="69"/>
      <c r="M348" s="69"/>
      <c r="N348" s="69"/>
      <c r="O348" s="69"/>
      <c r="P348" s="69"/>
      <c r="Q348" s="69"/>
      <c r="R348" s="69"/>
      <c r="S348" s="69"/>
      <c r="T348" s="69"/>
      <c r="U348" s="71"/>
      <c r="V348" s="69"/>
      <c r="W348" s="69"/>
      <c r="X348" s="69"/>
      <c r="Y348" s="69"/>
      <c r="Z348" s="69"/>
      <c r="AA348" s="71"/>
      <c r="AB348" s="71"/>
      <c r="AC348" s="71"/>
      <c r="AD348" s="71"/>
      <c r="AE348" s="69"/>
      <c r="AF348" s="69"/>
      <c r="AG348" s="69"/>
      <c r="AH348" s="69"/>
      <c r="AI348" s="69"/>
      <c r="AJ348" s="69"/>
      <c r="AK348" s="69"/>
      <c r="AL348" s="72"/>
      <c r="AM348" s="73"/>
      <c r="AN348" s="73"/>
      <c r="AO348" s="69"/>
      <c r="AP348" s="69"/>
      <c r="AQ348" s="69"/>
      <c r="AR348" s="69"/>
      <c r="AS348" s="69"/>
      <c r="AT348" s="69"/>
      <c r="AU348" s="69"/>
      <c r="AV348" s="69"/>
      <c r="AW348" s="69"/>
      <c r="AX348" s="69"/>
      <c r="AY348" s="69"/>
      <c r="AZ348" s="69"/>
      <c r="BA348" s="69"/>
      <c r="BB348" s="69"/>
      <c r="BC348" s="69"/>
      <c r="BD348" s="69"/>
      <c r="BE348" s="69"/>
      <c r="BF348" s="69"/>
      <c r="BG348" s="69"/>
      <c r="BH348" s="69"/>
      <c r="BI348" s="69"/>
      <c r="BJ348" s="69"/>
      <c r="BK348" s="69"/>
      <c r="BL348" s="69"/>
      <c r="BM348" s="69"/>
      <c r="BN348" s="69"/>
      <c r="BO348" s="69"/>
      <c r="BP348" s="69"/>
      <c r="BQ348" s="69"/>
      <c r="BR348" s="69"/>
      <c r="BS348" s="69"/>
      <c r="BT348" s="69"/>
      <c r="BU348" s="69"/>
      <c r="BV348" s="69"/>
    </row>
    <row r="349" spans="1:74" ht="12" customHeight="1">
      <c r="A349" s="69"/>
      <c r="B349" s="69"/>
      <c r="C349" s="70"/>
      <c r="D349" s="70"/>
      <c r="E349" s="70"/>
      <c r="F349" s="70"/>
      <c r="G349" s="70"/>
      <c r="H349" s="69"/>
      <c r="I349" s="69"/>
      <c r="J349" s="69"/>
      <c r="K349" s="69"/>
      <c r="L349" s="69"/>
      <c r="M349" s="69"/>
      <c r="N349" s="69"/>
      <c r="O349" s="69"/>
      <c r="P349" s="69"/>
      <c r="Q349" s="69"/>
      <c r="R349" s="69"/>
      <c r="S349" s="69"/>
      <c r="T349" s="69"/>
      <c r="U349" s="71"/>
      <c r="V349" s="69"/>
      <c r="W349" s="69"/>
      <c r="X349" s="69"/>
      <c r="Y349" s="69"/>
      <c r="Z349" s="69"/>
      <c r="AA349" s="71"/>
      <c r="AB349" s="71"/>
      <c r="AC349" s="71"/>
      <c r="AD349" s="71"/>
      <c r="AE349" s="69"/>
      <c r="AF349" s="69"/>
      <c r="AG349" s="69"/>
      <c r="AH349" s="69"/>
      <c r="AI349" s="69"/>
      <c r="AJ349" s="69"/>
      <c r="AK349" s="69"/>
      <c r="AL349" s="72"/>
      <c r="AM349" s="73"/>
      <c r="AN349" s="73"/>
      <c r="AO349" s="69"/>
      <c r="AP349" s="69"/>
      <c r="AQ349" s="69"/>
      <c r="AR349" s="69"/>
      <c r="AS349" s="69"/>
      <c r="AT349" s="69"/>
      <c r="AU349" s="69"/>
      <c r="AV349" s="69"/>
      <c r="AW349" s="69"/>
      <c r="AX349" s="69"/>
      <c r="AY349" s="69"/>
      <c r="AZ349" s="69"/>
      <c r="BA349" s="69"/>
      <c r="BB349" s="69"/>
      <c r="BC349" s="69"/>
      <c r="BD349" s="69"/>
      <c r="BE349" s="69"/>
      <c r="BF349" s="69"/>
      <c r="BG349" s="69"/>
      <c r="BH349" s="69"/>
      <c r="BI349" s="69"/>
      <c r="BJ349" s="69"/>
      <c r="BK349" s="69"/>
      <c r="BL349" s="69"/>
      <c r="BM349" s="69"/>
      <c r="BN349" s="69"/>
      <c r="BO349" s="69"/>
      <c r="BP349" s="69"/>
      <c r="BQ349" s="69"/>
      <c r="BR349" s="69"/>
      <c r="BS349" s="69"/>
      <c r="BT349" s="69"/>
      <c r="BU349" s="69"/>
      <c r="BV349" s="69"/>
    </row>
    <row r="350" spans="1:74" ht="12" customHeight="1">
      <c r="A350" s="69"/>
      <c r="B350" s="69"/>
      <c r="C350" s="70"/>
      <c r="D350" s="70"/>
      <c r="E350" s="70"/>
      <c r="F350" s="70"/>
      <c r="G350" s="70"/>
      <c r="H350" s="69"/>
      <c r="I350" s="69"/>
      <c r="J350" s="69"/>
      <c r="K350" s="69"/>
      <c r="L350" s="69"/>
      <c r="M350" s="69"/>
      <c r="N350" s="69"/>
      <c r="O350" s="69"/>
      <c r="P350" s="69"/>
      <c r="Q350" s="69"/>
      <c r="R350" s="69"/>
      <c r="S350" s="69"/>
      <c r="T350" s="69"/>
      <c r="U350" s="71"/>
      <c r="V350" s="69"/>
      <c r="W350" s="69"/>
      <c r="X350" s="69"/>
      <c r="Y350" s="69"/>
      <c r="Z350" s="69"/>
      <c r="AA350" s="71"/>
      <c r="AB350" s="71"/>
      <c r="AC350" s="71"/>
      <c r="AD350" s="71"/>
      <c r="AE350" s="69"/>
      <c r="AF350" s="69"/>
      <c r="AG350" s="69"/>
      <c r="AH350" s="69"/>
      <c r="AI350" s="69"/>
      <c r="AJ350" s="69"/>
      <c r="AK350" s="69"/>
      <c r="AL350" s="72"/>
      <c r="AM350" s="73"/>
      <c r="AN350" s="73"/>
      <c r="AO350" s="69"/>
      <c r="AP350" s="69"/>
      <c r="AQ350" s="69"/>
      <c r="AR350" s="69"/>
      <c r="AS350" s="69"/>
      <c r="AT350" s="69"/>
      <c r="AU350" s="69"/>
      <c r="AV350" s="69"/>
      <c r="AW350" s="69"/>
      <c r="AX350" s="69"/>
      <c r="AY350" s="69"/>
      <c r="AZ350" s="69"/>
      <c r="BA350" s="69"/>
      <c r="BB350" s="69"/>
      <c r="BC350" s="69"/>
      <c r="BD350" s="69"/>
      <c r="BE350" s="69"/>
      <c r="BF350" s="69"/>
      <c r="BG350" s="69"/>
      <c r="BH350" s="69"/>
      <c r="BI350" s="69"/>
      <c r="BJ350" s="69"/>
      <c r="BK350" s="69"/>
      <c r="BL350" s="69"/>
      <c r="BM350" s="69"/>
      <c r="BN350" s="69"/>
      <c r="BO350" s="69"/>
      <c r="BP350" s="69"/>
      <c r="BQ350" s="69"/>
      <c r="BR350" s="69"/>
      <c r="BS350" s="69"/>
      <c r="BT350" s="69"/>
      <c r="BU350" s="69"/>
      <c r="BV350" s="69"/>
    </row>
    <row r="351" spans="1:74" ht="12" customHeight="1">
      <c r="A351" s="69"/>
      <c r="B351" s="69"/>
      <c r="C351" s="70"/>
      <c r="D351" s="70"/>
      <c r="E351" s="70"/>
      <c r="F351" s="70"/>
      <c r="G351" s="70"/>
      <c r="H351" s="69"/>
      <c r="I351" s="69"/>
      <c r="J351" s="69"/>
      <c r="K351" s="69"/>
      <c r="L351" s="69"/>
      <c r="M351" s="69"/>
      <c r="N351" s="69"/>
      <c r="O351" s="69"/>
      <c r="P351" s="69"/>
      <c r="Q351" s="69"/>
      <c r="R351" s="69"/>
      <c r="S351" s="69"/>
      <c r="T351" s="69"/>
      <c r="U351" s="71"/>
      <c r="V351" s="69"/>
      <c r="W351" s="69"/>
      <c r="X351" s="69"/>
      <c r="Y351" s="69"/>
      <c r="Z351" s="69"/>
      <c r="AA351" s="71"/>
      <c r="AB351" s="71"/>
      <c r="AC351" s="71"/>
      <c r="AD351" s="71"/>
      <c r="AE351" s="69"/>
      <c r="AF351" s="69"/>
      <c r="AG351" s="69"/>
      <c r="AH351" s="69"/>
      <c r="AI351" s="69"/>
      <c r="AJ351" s="69"/>
      <c r="AK351" s="69"/>
      <c r="AL351" s="72"/>
      <c r="AM351" s="73"/>
      <c r="AN351" s="73"/>
      <c r="AO351" s="69"/>
      <c r="AP351" s="69"/>
      <c r="AQ351" s="69"/>
      <c r="AR351" s="69"/>
      <c r="AS351" s="69"/>
      <c r="AT351" s="69"/>
      <c r="AU351" s="69"/>
      <c r="AV351" s="69"/>
      <c r="AW351" s="69"/>
      <c r="AX351" s="69"/>
      <c r="AY351" s="69"/>
      <c r="AZ351" s="69"/>
      <c r="BA351" s="69"/>
      <c r="BB351" s="69"/>
      <c r="BC351" s="69"/>
      <c r="BD351" s="69"/>
      <c r="BE351" s="69"/>
      <c r="BF351" s="69"/>
      <c r="BG351" s="69"/>
      <c r="BH351" s="69"/>
      <c r="BI351" s="69"/>
      <c r="BJ351" s="69"/>
      <c r="BK351" s="69"/>
      <c r="BL351" s="69"/>
      <c r="BM351" s="69"/>
      <c r="BN351" s="69"/>
      <c r="BO351" s="69"/>
      <c r="BP351" s="69"/>
      <c r="BQ351" s="69"/>
      <c r="BR351" s="69"/>
      <c r="BS351" s="69"/>
      <c r="BT351" s="69"/>
      <c r="BU351" s="69"/>
      <c r="BV351" s="69"/>
    </row>
    <row r="352" spans="1:74" ht="12" customHeight="1">
      <c r="A352" s="69"/>
      <c r="B352" s="69"/>
      <c r="C352" s="70"/>
      <c r="D352" s="70"/>
      <c r="E352" s="70"/>
      <c r="F352" s="70"/>
      <c r="G352" s="70"/>
      <c r="H352" s="69"/>
      <c r="I352" s="69"/>
      <c r="J352" s="69"/>
      <c r="K352" s="69"/>
      <c r="L352" s="69"/>
      <c r="M352" s="69"/>
      <c r="N352" s="69"/>
      <c r="O352" s="69"/>
      <c r="P352" s="69"/>
      <c r="Q352" s="69"/>
      <c r="R352" s="69"/>
      <c r="S352" s="69"/>
      <c r="T352" s="69"/>
      <c r="U352" s="71"/>
      <c r="V352" s="69"/>
      <c r="W352" s="69"/>
      <c r="X352" s="69"/>
      <c r="Y352" s="69"/>
      <c r="Z352" s="69"/>
      <c r="AA352" s="71"/>
      <c r="AB352" s="71"/>
      <c r="AC352" s="71"/>
      <c r="AD352" s="71"/>
      <c r="AE352" s="69"/>
      <c r="AF352" s="69"/>
      <c r="AG352" s="69"/>
      <c r="AH352" s="69"/>
      <c r="AI352" s="69"/>
      <c r="AJ352" s="69"/>
      <c r="AK352" s="69"/>
      <c r="AL352" s="72"/>
      <c r="AM352" s="73"/>
      <c r="AN352" s="73"/>
      <c r="AO352" s="69"/>
      <c r="AP352" s="69"/>
      <c r="AQ352" s="69"/>
      <c r="AR352" s="69"/>
      <c r="AS352" s="69"/>
      <c r="AT352" s="69"/>
      <c r="AU352" s="69"/>
      <c r="AV352" s="69"/>
      <c r="AW352" s="69"/>
      <c r="AX352" s="69"/>
      <c r="AY352" s="69"/>
      <c r="AZ352" s="69"/>
      <c r="BA352" s="69"/>
      <c r="BB352" s="69"/>
      <c r="BC352" s="69"/>
      <c r="BD352" s="69"/>
      <c r="BE352" s="69"/>
      <c r="BF352" s="69"/>
      <c r="BG352" s="69"/>
      <c r="BH352" s="69"/>
      <c r="BI352" s="69"/>
      <c r="BJ352" s="69"/>
      <c r="BK352" s="69"/>
      <c r="BL352" s="69"/>
      <c r="BM352" s="69"/>
      <c r="BN352" s="69"/>
      <c r="BO352" s="69"/>
      <c r="BP352" s="69"/>
      <c r="BQ352" s="69"/>
      <c r="BR352" s="69"/>
      <c r="BS352" s="69"/>
      <c r="BT352" s="69"/>
      <c r="BU352" s="69"/>
      <c r="BV352" s="69"/>
    </row>
    <row r="353" spans="1:74" ht="12" customHeight="1">
      <c r="A353" s="69"/>
      <c r="B353" s="69"/>
      <c r="C353" s="70"/>
      <c r="D353" s="70"/>
      <c r="E353" s="70"/>
      <c r="F353" s="70"/>
      <c r="G353" s="70"/>
      <c r="H353" s="69"/>
      <c r="I353" s="69"/>
      <c r="J353" s="69"/>
      <c r="K353" s="69"/>
      <c r="L353" s="69"/>
      <c r="M353" s="69"/>
      <c r="N353" s="69"/>
      <c r="O353" s="69"/>
      <c r="P353" s="69"/>
      <c r="Q353" s="69"/>
      <c r="R353" s="69"/>
      <c r="S353" s="69"/>
      <c r="T353" s="69"/>
      <c r="U353" s="71"/>
      <c r="V353" s="69"/>
      <c r="W353" s="69"/>
      <c r="X353" s="69"/>
      <c r="Y353" s="69"/>
      <c r="Z353" s="69"/>
      <c r="AA353" s="71"/>
      <c r="AB353" s="71"/>
      <c r="AC353" s="71"/>
      <c r="AD353" s="71"/>
      <c r="AE353" s="69"/>
      <c r="AF353" s="69"/>
      <c r="AG353" s="69"/>
      <c r="AH353" s="69"/>
      <c r="AI353" s="69"/>
      <c r="AJ353" s="69"/>
      <c r="AK353" s="69"/>
      <c r="AL353" s="72"/>
      <c r="AM353" s="73"/>
      <c r="AN353" s="73"/>
      <c r="AO353" s="69"/>
      <c r="AP353" s="69"/>
      <c r="AQ353" s="69"/>
      <c r="AR353" s="69"/>
      <c r="AS353" s="69"/>
      <c r="AT353" s="69"/>
      <c r="AU353" s="69"/>
      <c r="AV353" s="69"/>
      <c r="AW353" s="69"/>
      <c r="AX353" s="69"/>
      <c r="AY353" s="69"/>
      <c r="AZ353" s="69"/>
      <c r="BA353" s="69"/>
      <c r="BB353" s="69"/>
      <c r="BC353" s="69"/>
      <c r="BD353" s="69"/>
      <c r="BE353" s="69"/>
      <c r="BF353" s="69"/>
      <c r="BG353" s="69"/>
      <c r="BH353" s="69"/>
      <c r="BI353" s="69"/>
      <c r="BJ353" s="69"/>
      <c r="BK353" s="69"/>
      <c r="BL353" s="69"/>
      <c r="BM353" s="69"/>
      <c r="BN353" s="69"/>
      <c r="BO353" s="69"/>
      <c r="BP353" s="69"/>
      <c r="BQ353" s="69"/>
      <c r="BR353" s="69"/>
      <c r="BS353" s="69"/>
      <c r="BT353" s="69"/>
      <c r="BU353" s="69"/>
      <c r="BV353" s="69"/>
    </row>
    <row r="354" spans="1:74" ht="12" customHeight="1">
      <c r="A354" s="69"/>
      <c r="B354" s="69"/>
      <c r="C354" s="70"/>
      <c r="D354" s="70"/>
      <c r="E354" s="70"/>
      <c r="F354" s="70"/>
      <c r="G354" s="70"/>
      <c r="H354" s="69"/>
      <c r="I354" s="69"/>
      <c r="J354" s="69"/>
      <c r="K354" s="69"/>
      <c r="L354" s="69"/>
      <c r="M354" s="69"/>
      <c r="N354" s="69"/>
      <c r="O354" s="69"/>
      <c r="P354" s="69"/>
      <c r="Q354" s="69"/>
      <c r="R354" s="69"/>
      <c r="S354" s="69"/>
      <c r="T354" s="69"/>
      <c r="U354" s="71"/>
      <c r="V354" s="69"/>
      <c r="W354" s="69"/>
      <c r="X354" s="69"/>
      <c r="Y354" s="69"/>
      <c r="Z354" s="69"/>
      <c r="AA354" s="71"/>
      <c r="AB354" s="71"/>
      <c r="AC354" s="71"/>
      <c r="AD354" s="71"/>
      <c r="AE354" s="69"/>
      <c r="AF354" s="69"/>
      <c r="AG354" s="69"/>
      <c r="AH354" s="69"/>
      <c r="AI354" s="69"/>
      <c r="AJ354" s="69"/>
      <c r="AK354" s="69"/>
      <c r="AL354" s="72"/>
      <c r="AM354" s="73"/>
      <c r="AN354" s="73"/>
      <c r="AO354" s="69"/>
      <c r="AP354" s="69"/>
      <c r="AQ354" s="69"/>
      <c r="AR354" s="69"/>
      <c r="AS354" s="69"/>
      <c r="AT354" s="69"/>
      <c r="AU354" s="69"/>
      <c r="AV354" s="69"/>
      <c r="AW354" s="69"/>
      <c r="AX354" s="69"/>
      <c r="AY354" s="69"/>
      <c r="AZ354" s="69"/>
      <c r="BA354" s="69"/>
      <c r="BB354" s="69"/>
      <c r="BC354" s="69"/>
      <c r="BD354" s="69"/>
      <c r="BE354" s="69"/>
      <c r="BF354" s="69"/>
      <c r="BG354" s="69"/>
      <c r="BH354" s="69"/>
      <c r="BI354" s="69"/>
      <c r="BJ354" s="69"/>
      <c r="BK354" s="69"/>
      <c r="BL354" s="69"/>
      <c r="BM354" s="69"/>
      <c r="BN354" s="69"/>
      <c r="BO354" s="69"/>
      <c r="BP354" s="69"/>
      <c r="BQ354" s="69"/>
      <c r="BR354" s="69"/>
      <c r="BS354" s="69"/>
      <c r="BT354" s="69"/>
      <c r="BU354" s="69"/>
      <c r="BV354" s="69"/>
    </row>
    <row r="355" spans="1:74" ht="12" customHeight="1">
      <c r="A355" s="69"/>
      <c r="B355" s="69"/>
      <c r="C355" s="70"/>
      <c r="D355" s="70"/>
      <c r="E355" s="70"/>
      <c r="F355" s="70"/>
      <c r="G355" s="70"/>
      <c r="H355" s="69"/>
      <c r="I355" s="69"/>
      <c r="J355" s="69"/>
      <c r="K355" s="69"/>
      <c r="L355" s="69"/>
      <c r="M355" s="69"/>
      <c r="N355" s="69"/>
      <c r="O355" s="69"/>
      <c r="P355" s="69"/>
      <c r="Q355" s="69"/>
      <c r="R355" s="69"/>
      <c r="S355" s="69"/>
      <c r="T355" s="69"/>
      <c r="U355" s="71"/>
      <c r="V355" s="69"/>
      <c r="W355" s="69"/>
      <c r="X355" s="69"/>
      <c r="Y355" s="69"/>
      <c r="Z355" s="69"/>
      <c r="AA355" s="71"/>
      <c r="AB355" s="71"/>
      <c r="AC355" s="71"/>
      <c r="AD355" s="71"/>
      <c r="AE355" s="69"/>
      <c r="AF355" s="69"/>
      <c r="AG355" s="69"/>
      <c r="AH355" s="69"/>
      <c r="AI355" s="69"/>
      <c r="AJ355" s="69"/>
      <c r="AK355" s="69"/>
      <c r="AL355" s="72"/>
      <c r="AM355" s="73"/>
      <c r="AN355" s="73"/>
      <c r="AO355" s="69"/>
      <c r="AP355" s="69"/>
      <c r="AQ355" s="69"/>
      <c r="AR355" s="69"/>
      <c r="AS355" s="69"/>
      <c r="AT355" s="69"/>
      <c r="AU355" s="69"/>
      <c r="AV355" s="69"/>
      <c r="AW355" s="69"/>
      <c r="AX355" s="69"/>
      <c r="AY355" s="69"/>
      <c r="AZ355" s="69"/>
      <c r="BA355" s="69"/>
      <c r="BB355" s="69"/>
      <c r="BC355" s="69"/>
      <c r="BD355" s="69"/>
      <c r="BE355" s="69"/>
      <c r="BF355" s="69"/>
      <c r="BG355" s="69"/>
      <c r="BH355" s="69"/>
      <c r="BI355" s="69"/>
      <c r="BJ355" s="69"/>
      <c r="BK355" s="69"/>
      <c r="BL355" s="69"/>
      <c r="BM355" s="69"/>
      <c r="BN355" s="69"/>
      <c r="BO355" s="69"/>
      <c r="BP355" s="69"/>
      <c r="BQ355" s="69"/>
      <c r="BR355" s="69"/>
      <c r="BS355" s="69"/>
      <c r="BT355" s="69"/>
      <c r="BU355" s="69"/>
      <c r="BV355" s="69"/>
    </row>
    <row r="356" spans="1:74" ht="12" customHeight="1">
      <c r="A356" s="69"/>
      <c r="B356" s="69"/>
      <c r="C356" s="70"/>
      <c r="D356" s="70"/>
      <c r="E356" s="70"/>
      <c r="F356" s="70"/>
      <c r="G356" s="70"/>
      <c r="H356" s="69"/>
      <c r="I356" s="69"/>
      <c r="J356" s="69"/>
      <c r="K356" s="69"/>
      <c r="L356" s="69"/>
      <c r="M356" s="69"/>
      <c r="N356" s="69"/>
      <c r="O356" s="69"/>
      <c r="P356" s="69"/>
      <c r="Q356" s="69"/>
      <c r="R356" s="69"/>
      <c r="S356" s="69"/>
      <c r="T356" s="69"/>
      <c r="U356" s="71"/>
      <c r="V356" s="69"/>
      <c r="W356" s="69"/>
      <c r="X356" s="69"/>
      <c r="Y356" s="69"/>
      <c r="Z356" s="69"/>
      <c r="AA356" s="71"/>
      <c r="AB356" s="71"/>
      <c r="AC356" s="71"/>
      <c r="AD356" s="71"/>
      <c r="AE356" s="69"/>
      <c r="AF356" s="69"/>
      <c r="AG356" s="69"/>
      <c r="AH356" s="69"/>
      <c r="AI356" s="69"/>
      <c r="AJ356" s="69"/>
      <c r="AK356" s="69"/>
      <c r="AL356" s="72"/>
      <c r="AM356" s="73"/>
      <c r="AN356" s="73"/>
      <c r="AO356" s="69"/>
      <c r="AP356" s="69"/>
      <c r="AQ356" s="69"/>
      <c r="AR356" s="69"/>
      <c r="AS356" s="69"/>
      <c r="AT356" s="69"/>
      <c r="AU356" s="69"/>
      <c r="AV356" s="69"/>
      <c r="AW356" s="69"/>
      <c r="AX356" s="69"/>
      <c r="AY356" s="69"/>
      <c r="AZ356" s="69"/>
      <c r="BA356" s="69"/>
      <c r="BB356" s="69"/>
      <c r="BC356" s="69"/>
      <c r="BD356" s="69"/>
      <c r="BE356" s="69"/>
      <c r="BF356" s="69"/>
      <c r="BG356" s="69"/>
      <c r="BH356" s="69"/>
      <c r="BI356" s="69"/>
      <c r="BJ356" s="69"/>
      <c r="BK356" s="69"/>
      <c r="BL356" s="69"/>
      <c r="BM356" s="69"/>
      <c r="BN356" s="69"/>
      <c r="BO356" s="69"/>
      <c r="BP356" s="69"/>
      <c r="BQ356" s="69"/>
      <c r="BR356" s="69"/>
      <c r="BS356" s="69"/>
      <c r="BT356" s="69"/>
      <c r="BU356" s="69"/>
      <c r="BV356" s="69"/>
    </row>
    <row r="357" spans="1:74" ht="12" customHeight="1">
      <c r="A357" s="69"/>
      <c r="B357" s="69"/>
      <c r="C357" s="70"/>
      <c r="D357" s="70"/>
      <c r="E357" s="70"/>
      <c r="F357" s="70"/>
      <c r="G357" s="70"/>
      <c r="H357" s="69"/>
      <c r="I357" s="69"/>
      <c r="J357" s="69"/>
      <c r="K357" s="69"/>
      <c r="L357" s="69"/>
      <c r="M357" s="69"/>
      <c r="N357" s="69"/>
      <c r="O357" s="69"/>
      <c r="P357" s="69"/>
      <c r="Q357" s="69"/>
      <c r="R357" s="69"/>
      <c r="S357" s="69"/>
      <c r="T357" s="69"/>
      <c r="U357" s="71"/>
      <c r="V357" s="69"/>
      <c r="W357" s="69"/>
      <c r="X357" s="69"/>
      <c r="Y357" s="69"/>
      <c r="Z357" s="69"/>
      <c r="AA357" s="71"/>
      <c r="AB357" s="71"/>
      <c r="AC357" s="71"/>
      <c r="AD357" s="71"/>
      <c r="AE357" s="69"/>
      <c r="AF357" s="69"/>
      <c r="AG357" s="69"/>
      <c r="AH357" s="69"/>
      <c r="AI357" s="69"/>
      <c r="AJ357" s="69"/>
      <c r="AK357" s="69"/>
      <c r="AL357" s="72"/>
      <c r="AM357" s="73"/>
      <c r="AN357" s="73"/>
      <c r="AO357" s="69"/>
      <c r="AP357" s="69"/>
      <c r="AQ357" s="69"/>
      <c r="AR357" s="69"/>
      <c r="AS357" s="69"/>
      <c r="AT357" s="69"/>
      <c r="AU357" s="69"/>
      <c r="AV357" s="69"/>
      <c r="AW357" s="69"/>
      <c r="AX357" s="69"/>
      <c r="AY357" s="69"/>
      <c r="AZ357" s="69"/>
      <c r="BA357" s="69"/>
      <c r="BB357" s="69"/>
      <c r="BC357" s="69"/>
      <c r="BD357" s="69"/>
      <c r="BE357" s="69"/>
      <c r="BF357" s="69"/>
      <c r="BG357" s="69"/>
      <c r="BH357" s="69"/>
      <c r="BI357" s="69"/>
      <c r="BJ357" s="69"/>
      <c r="BK357" s="69"/>
      <c r="BL357" s="69"/>
      <c r="BM357" s="69"/>
      <c r="BN357" s="69"/>
      <c r="BO357" s="69"/>
      <c r="BP357" s="69"/>
      <c r="BQ357" s="69"/>
      <c r="BR357" s="69"/>
      <c r="BS357" s="69"/>
      <c r="BT357" s="69"/>
      <c r="BU357" s="69"/>
      <c r="BV357" s="69"/>
    </row>
    <row r="358" spans="1:74" ht="12" customHeight="1">
      <c r="A358" s="69"/>
      <c r="B358" s="69"/>
      <c r="C358" s="70"/>
      <c r="D358" s="70"/>
      <c r="E358" s="70"/>
      <c r="F358" s="70"/>
      <c r="G358" s="70"/>
      <c r="H358" s="69"/>
      <c r="I358" s="69"/>
      <c r="J358" s="69"/>
      <c r="K358" s="69"/>
      <c r="L358" s="69"/>
      <c r="M358" s="69"/>
      <c r="N358" s="69"/>
      <c r="O358" s="69"/>
      <c r="P358" s="69"/>
      <c r="Q358" s="69"/>
      <c r="R358" s="69"/>
      <c r="S358" s="69"/>
      <c r="T358" s="69"/>
      <c r="U358" s="71"/>
      <c r="V358" s="69"/>
      <c r="W358" s="69"/>
      <c r="X358" s="69"/>
      <c r="Y358" s="69"/>
      <c r="Z358" s="69"/>
      <c r="AA358" s="71"/>
      <c r="AB358" s="71"/>
      <c r="AC358" s="71"/>
      <c r="AD358" s="71"/>
      <c r="AE358" s="69"/>
      <c r="AF358" s="69"/>
      <c r="AG358" s="69"/>
      <c r="AH358" s="69"/>
      <c r="AI358" s="69"/>
      <c r="AJ358" s="69"/>
      <c r="AK358" s="69"/>
      <c r="AL358" s="72"/>
      <c r="AM358" s="73"/>
      <c r="AN358" s="73"/>
      <c r="AO358" s="69"/>
      <c r="AP358" s="69"/>
      <c r="AQ358" s="69"/>
      <c r="AR358" s="69"/>
      <c r="AS358" s="69"/>
      <c r="AT358" s="69"/>
      <c r="AU358" s="69"/>
      <c r="AV358" s="69"/>
      <c r="AW358" s="69"/>
      <c r="AX358" s="69"/>
      <c r="AY358" s="69"/>
      <c r="AZ358" s="69"/>
      <c r="BA358" s="69"/>
      <c r="BB358" s="69"/>
      <c r="BC358" s="69"/>
      <c r="BD358" s="69"/>
      <c r="BE358" s="69"/>
      <c r="BF358" s="69"/>
      <c r="BG358" s="69"/>
      <c r="BH358" s="69"/>
      <c r="BI358" s="69"/>
      <c r="BJ358" s="69"/>
      <c r="BK358" s="69"/>
      <c r="BL358" s="69"/>
      <c r="BM358" s="69"/>
      <c r="BN358" s="69"/>
      <c r="BO358" s="69"/>
      <c r="BP358" s="69"/>
      <c r="BQ358" s="69"/>
      <c r="BR358" s="69"/>
      <c r="BS358" s="69"/>
      <c r="BT358" s="69"/>
      <c r="BU358" s="69"/>
      <c r="BV358" s="69"/>
    </row>
    <row r="359" spans="1:74" ht="12" customHeight="1">
      <c r="A359" s="69"/>
      <c r="B359" s="69"/>
      <c r="C359" s="70"/>
      <c r="D359" s="70"/>
      <c r="E359" s="70"/>
      <c r="F359" s="70"/>
      <c r="G359" s="70"/>
      <c r="H359" s="69"/>
      <c r="I359" s="69"/>
      <c r="J359" s="69"/>
      <c r="K359" s="69"/>
      <c r="L359" s="69"/>
      <c r="M359" s="69"/>
      <c r="N359" s="69"/>
      <c r="O359" s="69"/>
      <c r="P359" s="69"/>
      <c r="Q359" s="69"/>
      <c r="R359" s="69"/>
      <c r="S359" s="69"/>
      <c r="T359" s="69"/>
      <c r="U359" s="71"/>
      <c r="V359" s="69"/>
      <c r="W359" s="69"/>
      <c r="X359" s="69"/>
      <c r="Y359" s="69"/>
      <c r="Z359" s="69"/>
      <c r="AA359" s="71"/>
      <c r="AB359" s="71"/>
      <c r="AC359" s="71"/>
      <c r="AD359" s="71"/>
      <c r="AE359" s="69"/>
      <c r="AF359" s="69"/>
      <c r="AG359" s="69"/>
      <c r="AH359" s="69"/>
      <c r="AI359" s="69"/>
      <c r="AJ359" s="69"/>
      <c r="AK359" s="69"/>
      <c r="AL359" s="72"/>
      <c r="AM359" s="73"/>
      <c r="AN359" s="73"/>
      <c r="AO359" s="69"/>
      <c r="AP359" s="69"/>
      <c r="AQ359" s="69"/>
      <c r="AR359" s="69"/>
      <c r="AS359" s="69"/>
      <c r="AT359" s="69"/>
      <c r="AU359" s="69"/>
      <c r="AV359" s="69"/>
      <c r="AW359" s="69"/>
      <c r="AX359" s="69"/>
      <c r="AY359" s="69"/>
      <c r="AZ359" s="69"/>
      <c r="BA359" s="69"/>
      <c r="BB359" s="69"/>
      <c r="BC359" s="69"/>
      <c r="BD359" s="69"/>
      <c r="BE359" s="69"/>
      <c r="BF359" s="69"/>
      <c r="BG359" s="69"/>
      <c r="BH359" s="69"/>
      <c r="BI359" s="69"/>
      <c r="BJ359" s="69"/>
      <c r="BK359" s="69"/>
      <c r="BL359" s="69"/>
      <c r="BM359" s="69"/>
      <c r="BN359" s="69"/>
      <c r="BO359" s="69"/>
      <c r="BP359" s="69"/>
      <c r="BQ359" s="69"/>
      <c r="BR359" s="69"/>
      <c r="BS359" s="69"/>
      <c r="BT359" s="69"/>
      <c r="BU359" s="69"/>
      <c r="BV359" s="69"/>
    </row>
    <row r="360" spans="1:74" ht="12" customHeight="1">
      <c r="A360" s="69"/>
      <c r="B360" s="69"/>
      <c r="C360" s="70"/>
      <c r="D360" s="70"/>
      <c r="E360" s="70"/>
      <c r="F360" s="70"/>
      <c r="G360" s="70"/>
      <c r="H360" s="69"/>
      <c r="I360" s="69"/>
      <c r="J360" s="69"/>
      <c r="K360" s="69"/>
      <c r="L360" s="69"/>
      <c r="M360" s="69"/>
      <c r="N360" s="69"/>
      <c r="O360" s="69"/>
      <c r="P360" s="69"/>
      <c r="Q360" s="69"/>
      <c r="R360" s="69"/>
      <c r="S360" s="69"/>
      <c r="T360" s="69"/>
      <c r="U360" s="71"/>
      <c r="V360" s="69"/>
      <c r="W360" s="69"/>
      <c r="X360" s="69"/>
      <c r="Y360" s="69"/>
      <c r="Z360" s="69"/>
      <c r="AA360" s="71"/>
      <c r="AB360" s="71"/>
      <c r="AC360" s="71"/>
      <c r="AD360" s="71"/>
      <c r="AE360" s="69"/>
      <c r="AF360" s="69"/>
      <c r="AG360" s="69"/>
      <c r="AH360" s="69"/>
      <c r="AI360" s="69"/>
      <c r="AJ360" s="69"/>
      <c r="AK360" s="69"/>
      <c r="AL360" s="72"/>
      <c r="AM360" s="73"/>
      <c r="AN360" s="73"/>
      <c r="AO360" s="69"/>
      <c r="AP360" s="69"/>
      <c r="AQ360" s="69"/>
      <c r="AR360" s="69"/>
      <c r="AS360" s="69"/>
      <c r="AT360" s="69"/>
      <c r="AU360" s="69"/>
      <c r="AV360" s="69"/>
      <c r="AW360" s="69"/>
      <c r="AX360" s="69"/>
      <c r="AY360" s="69"/>
      <c r="AZ360" s="69"/>
      <c r="BA360" s="69"/>
      <c r="BB360" s="69"/>
      <c r="BC360" s="69"/>
      <c r="BD360" s="69"/>
      <c r="BE360" s="69"/>
      <c r="BF360" s="69"/>
      <c r="BG360" s="69"/>
      <c r="BH360" s="69"/>
      <c r="BI360" s="69"/>
      <c r="BJ360" s="69"/>
      <c r="BK360" s="69"/>
      <c r="BL360" s="69"/>
      <c r="BM360" s="69"/>
      <c r="BN360" s="69"/>
      <c r="BO360" s="69"/>
      <c r="BP360" s="69"/>
      <c r="BQ360" s="69"/>
      <c r="BR360" s="69"/>
      <c r="BS360" s="69"/>
      <c r="BT360" s="69"/>
      <c r="BU360" s="69"/>
      <c r="BV360" s="69"/>
    </row>
    <row r="361" spans="1:74" ht="12" customHeight="1">
      <c r="A361" s="69"/>
      <c r="B361" s="69"/>
      <c r="C361" s="70"/>
      <c r="D361" s="70"/>
      <c r="E361" s="70"/>
      <c r="F361" s="70"/>
      <c r="G361" s="70"/>
      <c r="H361" s="69"/>
      <c r="I361" s="69"/>
      <c r="J361" s="69"/>
      <c r="K361" s="69"/>
      <c r="L361" s="69"/>
      <c r="M361" s="69"/>
      <c r="N361" s="69"/>
      <c r="O361" s="69"/>
      <c r="P361" s="69"/>
      <c r="Q361" s="69"/>
      <c r="R361" s="69"/>
      <c r="S361" s="69"/>
      <c r="T361" s="69"/>
      <c r="U361" s="71"/>
      <c r="V361" s="69"/>
      <c r="W361" s="69"/>
      <c r="X361" s="69"/>
      <c r="Y361" s="69"/>
      <c r="Z361" s="69"/>
      <c r="AA361" s="71"/>
      <c r="AB361" s="71"/>
      <c r="AC361" s="71"/>
      <c r="AD361" s="71"/>
      <c r="AE361" s="69"/>
      <c r="AF361" s="69"/>
      <c r="AG361" s="69"/>
      <c r="AH361" s="69"/>
      <c r="AI361" s="69"/>
      <c r="AJ361" s="69"/>
      <c r="AK361" s="69"/>
      <c r="AL361" s="72"/>
      <c r="AM361" s="73"/>
      <c r="AN361" s="73"/>
      <c r="AO361" s="69"/>
      <c r="AP361" s="69"/>
      <c r="AQ361" s="69"/>
      <c r="AR361" s="69"/>
      <c r="AS361" s="69"/>
      <c r="AT361" s="69"/>
      <c r="AU361" s="69"/>
      <c r="AV361" s="69"/>
      <c r="AW361" s="69"/>
      <c r="AX361" s="69"/>
      <c r="AY361" s="69"/>
      <c r="AZ361" s="69"/>
      <c r="BA361" s="69"/>
      <c r="BB361" s="69"/>
      <c r="BC361" s="69"/>
      <c r="BD361" s="69"/>
      <c r="BE361" s="69"/>
      <c r="BF361" s="69"/>
      <c r="BG361" s="69"/>
      <c r="BH361" s="69"/>
      <c r="BI361" s="69"/>
      <c r="BJ361" s="69"/>
      <c r="BK361" s="69"/>
      <c r="BL361" s="69"/>
      <c r="BM361" s="69"/>
      <c r="BN361" s="69"/>
      <c r="BO361" s="69"/>
      <c r="BP361" s="69"/>
      <c r="BQ361" s="69"/>
      <c r="BR361" s="69"/>
      <c r="BS361" s="69"/>
      <c r="BT361" s="69"/>
      <c r="BU361" s="69"/>
      <c r="BV361" s="69"/>
    </row>
    <row r="362" spans="1:74" ht="12" customHeight="1">
      <c r="A362" s="69"/>
      <c r="B362" s="69"/>
      <c r="C362" s="70"/>
      <c r="D362" s="70"/>
      <c r="E362" s="70"/>
      <c r="F362" s="70"/>
      <c r="G362" s="70"/>
      <c r="H362" s="69"/>
      <c r="I362" s="69"/>
      <c r="J362" s="69"/>
      <c r="K362" s="69"/>
      <c r="L362" s="69"/>
      <c r="M362" s="69"/>
      <c r="N362" s="69"/>
      <c r="O362" s="69"/>
      <c r="P362" s="69"/>
      <c r="Q362" s="69"/>
      <c r="R362" s="69"/>
      <c r="S362" s="69"/>
      <c r="T362" s="69"/>
      <c r="U362" s="71"/>
      <c r="V362" s="69"/>
      <c r="W362" s="69"/>
      <c r="X362" s="69"/>
      <c r="Y362" s="69"/>
      <c r="Z362" s="69"/>
      <c r="AA362" s="71"/>
      <c r="AB362" s="71"/>
      <c r="AC362" s="71"/>
      <c r="AD362" s="71"/>
      <c r="AE362" s="69"/>
      <c r="AF362" s="69"/>
      <c r="AG362" s="69"/>
      <c r="AH362" s="69"/>
      <c r="AI362" s="69"/>
      <c r="AJ362" s="69"/>
      <c r="AK362" s="69"/>
      <c r="AL362" s="72"/>
      <c r="AM362" s="73"/>
      <c r="AN362" s="73"/>
      <c r="AO362" s="69"/>
      <c r="AP362" s="69"/>
      <c r="AQ362" s="69"/>
      <c r="AR362" s="69"/>
      <c r="AS362" s="69"/>
      <c r="AT362" s="69"/>
      <c r="AU362" s="69"/>
      <c r="AV362" s="69"/>
      <c r="AW362" s="69"/>
      <c r="AX362" s="69"/>
      <c r="AY362" s="69"/>
      <c r="AZ362" s="69"/>
      <c r="BA362" s="69"/>
      <c r="BB362" s="69"/>
      <c r="BC362" s="69"/>
      <c r="BD362" s="69"/>
      <c r="BE362" s="69"/>
      <c r="BF362" s="69"/>
      <c r="BG362" s="69"/>
      <c r="BH362" s="69"/>
      <c r="BI362" s="69"/>
      <c r="BJ362" s="69"/>
      <c r="BK362" s="69"/>
      <c r="BL362" s="69"/>
      <c r="BM362" s="69"/>
      <c r="BN362" s="69"/>
      <c r="BO362" s="69"/>
      <c r="BP362" s="69"/>
      <c r="BQ362" s="69"/>
      <c r="BR362" s="69"/>
      <c r="BS362" s="69"/>
      <c r="BT362" s="69"/>
      <c r="BU362" s="69"/>
      <c r="BV362" s="69"/>
    </row>
    <row r="363" spans="1:74" ht="12" customHeight="1">
      <c r="A363" s="69"/>
      <c r="B363" s="69"/>
      <c r="C363" s="70"/>
      <c r="D363" s="70"/>
      <c r="E363" s="70"/>
      <c r="F363" s="70"/>
      <c r="G363" s="70"/>
      <c r="H363" s="69"/>
      <c r="I363" s="69"/>
      <c r="J363" s="69"/>
      <c r="K363" s="69"/>
      <c r="L363" s="69"/>
      <c r="M363" s="69"/>
      <c r="N363" s="69"/>
      <c r="O363" s="69"/>
      <c r="P363" s="69"/>
      <c r="Q363" s="69"/>
      <c r="R363" s="69"/>
      <c r="S363" s="69"/>
      <c r="T363" s="69"/>
      <c r="U363" s="71"/>
      <c r="V363" s="69"/>
      <c r="W363" s="69"/>
      <c r="X363" s="69"/>
      <c r="Y363" s="69"/>
      <c r="Z363" s="69"/>
      <c r="AA363" s="71"/>
      <c r="AB363" s="71"/>
      <c r="AC363" s="71"/>
      <c r="AD363" s="71"/>
      <c r="AE363" s="69"/>
      <c r="AF363" s="69"/>
      <c r="AG363" s="69"/>
      <c r="AH363" s="69"/>
      <c r="AI363" s="69"/>
      <c r="AJ363" s="69"/>
      <c r="AK363" s="69"/>
      <c r="AL363" s="72"/>
      <c r="AM363" s="73"/>
      <c r="AN363" s="73"/>
      <c r="AO363" s="69"/>
      <c r="AP363" s="69"/>
      <c r="AQ363" s="69"/>
      <c r="AR363" s="69"/>
      <c r="AS363" s="69"/>
      <c r="AT363" s="69"/>
      <c r="AU363" s="69"/>
      <c r="AV363" s="69"/>
      <c r="AW363" s="69"/>
      <c r="AX363" s="69"/>
      <c r="AY363" s="69"/>
      <c r="AZ363" s="69"/>
      <c r="BA363" s="69"/>
      <c r="BB363" s="69"/>
      <c r="BC363" s="69"/>
      <c r="BD363" s="69"/>
      <c r="BE363" s="69"/>
      <c r="BF363" s="69"/>
      <c r="BG363" s="69"/>
      <c r="BH363" s="69"/>
      <c r="BI363" s="69"/>
      <c r="BJ363" s="69"/>
      <c r="BK363" s="69"/>
      <c r="BL363" s="69"/>
      <c r="BM363" s="69"/>
      <c r="BN363" s="69"/>
      <c r="BO363" s="69"/>
      <c r="BP363" s="69"/>
      <c r="BQ363" s="69"/>
      <c r="BR363" s="69"/>
      <c r="BS363" s="69"/>
      <c r="BT363" s="69"/>
      <c r="BU363" s="69"/>
      <c r="BV363" s="69"/>
    </row>
    <row r="364" spans="1:74" ht="12" customHeight="1">
      <c r="A364" s="69"/>
      <c r="B364" s="69"/>
      <c r="C364" s="70"/>
      <c r="D364" s="70"/>
      <c r="E364" s="70"/>
      <c r="F364" s="70"/>
      <c r="G364" s="70"/>
      <c r="H364" s="69"/>
      <c r="I364" s="69"/>
      <c r="J364" s="69"/>
      <c r="K364" s="69"/>
      <c r="L364" s="69"/>
      <c r="M364" s="69"/>
      <c r="N364" s="69"/>
      <c r="O364" s="69"/>
      <c r="P364" s="69"/>
      <c r="Q364" s="69"/>
      <c r="R364" s="69"/>
      <c r="S364" s="69"/>
      <c r="T364" s="69"/>
      <c r="U364" s="71"/>
      <c r="V364" s="69"/>
      <c r="W364" s="69"/>
      <c r="X364" s="69"/>
      <c r="Y364" s="69"/>
      <c r="Z364" s="69"/>
      <c r="AA364" s="71"/>
      <c r="AB364" s="71"/>
      <c r="AC364" s="71"/>
      <c r="AD364" s="71"/>
      <c r="AE364" s="69"/>
      <c r="AF364" s="69"/>
      <c r="AG364" s="69"/>
      <c r="AH364" s="69"/>
      <c r="AI364" s="69"/>
      <c r="AJ364" s="69"/>
      <c r="AK364" s="69"/>
      <c r="AL364" s="72"/>
      <c r="AM364" s="73"/>
      <c r="AN364" s="73"/>
      <c r="AO364" s="69"/>
      <c r="AP364" s="69"/>
      <c r="AQ364" s="69"/>
      <c r="AR364" s="69"/>
      <c r="AS364" s="69"/>
      <c r="AT364" s="69"/>
      <c r="AU364" s="69"/>
      <c r="AV364" s="69"/>
      <c r="AW364" s="69"/>
      <c r="AX364" s="69"/>
      <c r="AY364" s="69"/>
      <c r="AZ364" s="69"/>
      <c r="BA364" s="69"/>
      <c r="BB364" s="69"/>
      <c r="BC364" s="69"/>
      <c r="BD364" s="69"/>
      <c r="BE364" s="69"/>
      <c r="BF364" s="69"/>
      <c r="BG364" s="69"/>
      <c r="BH364" s="69"/>
      <c r="BI364" s="69"/>
      <c r="BJ364" s="69"/>
      <c r="BK364" s="69"/>
      <c r="BL364" s="69"/>
      <c r="BM364" s="69"/>
      <c r="BN364" s="69"/>
      <c r="BO364" s="69"/>
      <c r="BP364" s="69"/>
      <c r="BQ364" s="69"/>
      <c r="BR364" s="69"/>
      <c r="BS364" s="69"/>
      <c r="BT364" s="69"/>
      <c r="BU364" s="69"/>
      <c r="BV364" s="69"/>
    </row>
    <row r="365" spans="1:74" ht="12" customHeight="1">
      <c r="A365" s="69"/>
      <c r="B365" s="69"/>
      <c r="C365" s="70"/>
      <c r="D365" s="70"/>
      <c r="E365" s="70"/>
      <c r="F365" s="70"/>
      <c r="G365" s="70"/>
      <c r="H365" s="69"/>
      <c r="I365" s="69"/>
      <c r="J365" s="69"/>
      <c r="K365" s="69"/>
      <c r="L365" s="69"/>
      <c r="M365" s="69"/>
      <c r="N365" s="69"/>
      <c r="O365" s="69"/>
      <c r="P365" s="69"/>
      <c r="Q365" s="69"/>
      <c r="R365" s="69"/>
      <c r="S365" s="69"/>
      <c r="T365" s="69"/>
      <c r="U365" s="71"/>
      <c r="V365" s="69"/>
      <c r="W365" s="69"/>
      <c r="X365" s="69"/>
      <c r="Y365" s="69"/>
      <c r="Z365" s="69"/>
      <c r="AA365" s="71"/>
      <c r="AB365" s="71"/>
      <c r="AC365" s="71"/>
      <c r="AD365" s="71"/>
      <c r="AE365" s="69"/>
      <c r="AF365" s="69"/>
      <c r="AG365" s="69"/>
      <c r="AH365" s="69"/>
      <c r="AI365" s="69"/>
      <c r="AJ365" s="69"/>
      <c r="AK365" s="69"/>
      <c r="AL365" s="72"/>
      <c r="AM365" s="73"/>
      <c r="AN365" s="73"/>
      <c r="AO365" s="69"/>
      <c r="AP365" s="69"/>
      <c r="AQ365" s="69"/>
      <c r="AR365" s="69"/>
      <c r="AS365" s="69"/>
      <c r="AT365" s="69"/>
      <c r="AU365" s="69"/>
      <c r="AV365" s="69"/>
      <c r="AW365" s="69"/>
      <c r="AX365" s="69"/>
      <c r="AY365" s="69"/>
      <c r="AZ365" s="69"/>
      <c r="BA365" s="69"/>
      <c r="BB365" s="69"/>
      <c r="BC365" s="69"/>
      <c r="BD365" s="69"/>
      <c r="BE365" s="69"/>
      <c r="BF365" s="69"/>
      <c r="BG365" s="69"/>
      <c r="BH365" s="69"/>
      <c r="BI365" s="69"/>
      <c r="BJ365" s="69"/>
      <c r="BK365" s="69"/>
      <c r="BL365" s="69"/>
      <c r="BM365" s="69"/>
      <c r="BN365" s="69"/>
      <c r="BO365" s="69"/>
      <c r="BP365" s="69"/>
      <c r="BQ365" s="69"/>
      <c r="BR365" s="69"/>
      <c r="BS365" s="69"/>
      <c r="BT365" s="69"/>
      <c r="BU365" s="69"/>
      <c r="BV365" s="69"/>
    </row>
    <row r="366" spans="1:74" ht="12" customHeight="1">
      <c r="A366" s="69"/>
      <c r="B366" s="69"/>
      <c r="C366" s="70"/>
      <c r="D366" s="70"/>
      <c r="E366" s="70"/>
      <c r="F366" s="70"/>
      <c r="G366" s="70"/>
      <c r="H366" s="69"/>
      <c r="I366" s="69"/>
      <c r="J366" s="69"/>
      <c r="K366" s="69"/>
      <c r="L366" s="69"/>
      <c r="M366" s="69"/>
      <c r="N366" s="69"/>
      <c r="O366" s="69"/>
      <c r="P366" s="69"/>
      <c r="Q366" s="69"/>
      <c r="R366" s="69"/>
      <c r="S366" s="69"/>
      <c r="T366" s="69"/>
      <c r="U366" s="71"/>
      <c r="V366" s="69"/>
      <c r="W366" s="69"/>
      <c r="X366" s="69"/>
      <c r="Y366" s="69"/>
      <c r="Z366" s="69"/>
      <c r="AA366" s="71"/>
      <c r="AB366" s="71"/>
      <c r="AC366" s="71"/>
      <c r="AD366" s="71"/>
      <c r="AE366" s="69"/>
      <c r="AF366" s="69"/>
      <c r="AG366" s="69"/>
      <c r="AH366" s="69"/>
      <c r="AI366" s="69"/>
      <c r="AJ366" s="69"/>
      <c r="AK366" s="69"/>
      <c r="AL366" s="72"/>
      <c r="AM366" s="73"/>
      <c r="AN366" s="73"/>
      <c r="AO366" s="69"/>
      <c r="AP366" s="69"/>
      <c r="AQ366" s="69"/>
      <c r="AR366" s="69"/>
      <c r="AS366" s="69"/>
      <c r="AT366" s="69"/>
      <c r="AU366" s="69"/>
      <c r="AV366" s="69"/>
      <c r="AW366" s="69"/>
      <c r="AX366" s="69"/>
      <c r="AY366" s="69"/>
      <c r="AZ366" s="69"/>
      <c r="BA366" s="69"/>
      <c r="BB366" s="69"/>
      <c r="BC366" s="69"/>
      <c r="BD366" s="69"/>
      <c r="BE366" s="69"/>
      <c r="BF366" s="69"/>
      <c r="BG366" s="69"/>
      <c r="BH366" s="69"/>
      <c r="BI366" s="69"/>
      <c r="BJ366" s="69"/>
      <c r="BK366" s="69"/>
      <c r="BL366" s="69"/>
      <c r="BM366" s="69"/>
      <c r="BN366" s="69"/>
      <c r="BO366" s="69"/>
      <c r="BP366" s="69"/>
      <c r="BQ366" s="69"/>
      <c r="BR366" s="69"/>
      <c r="BS366" s="69"/>
      <c r="BT366" s="69"/>
      <c r="BU366" s="69"/>
      <c r="BV366" s="69"/>
    </row>
    <row r="367" spans="1:74" ht="12" customHeight="1">
      <c r="A367" s="69"/>
      <c r="B367" s="69"/>
      <c r="C367" s="70"/>
      <c r="D367" s="70"/>
      <c r="E367" s="70"/>
      <c r="F367" s="70"/>
      <c r="G367" s="70"/>
      <c r="H367" s="69"/>
      <c r="I367" s="69"/>
      <c r="J367" s="69"/>
      <c r="K367" s="69"/>
      <c r="L367" s="69"/>
      <c r="M367" s="69"/>
      <c r="N367" s="69"/>
      <c r="O367" s="69"/>
      <c r="P367" s="69"/>
      <c r="Q367" s="69"/>
      <c r="R367" s="69"/>
      <c r="S367" s="69"/>
      <c r="T367" s="69"/>
      <c r="U367" s="71"/>
      <c r="V367" s="69"/>
      <c r="W367" s="69"/>
      <c r="X367" s="69"/>
      <c r="Y367" s="69"/>
      <c r="Z367" s="69"/>
      <c r="AA367" s="71"/>
      <c r="AB367" s="71"/>
      <c r="AC367" s="71"/>
      <c r="AD367" s="71"/>
      <c r="AE367" s="69"/>
      <c r="AF367" s="69"/>
      <c r="AG367" s="69"/>
      <c r="AH367" s="69"/>
      <c r="AI367" s="69"/>
      <c r="AJ367" s="69"/>
      <c r="AK367" s="69"/>
      <c r="AL367" s="72"/>
      <c r="AM367" s="73"/>
      <c r="AN367" s="73"/>
      <c r="AO367" s="69"/>
      <c r="AP367" s="69"/>
      <c r="AQ367" s="69"/>
      <c r="AR367" s="69"/>
      <c r="AS367" s="69"/>
      <c r="AT367" s="69"/>
      <c r="AU367" s="69"/>
      <c r="AV367" s="69"/>
      <c r="AW367" s="69"/>
      <c r="AX367" s="69"/>
      <c r="AY367" s="69"/>
      <c r="AZ367" s="69"/>
      <c r="BA367" s="69"/>
      <c r="BB367" s="69"/>
      <c r="BC367" s="69"/>
      <c r="BD367" s="69"/>
      <c r="BE367" s="69"/>
      <c r="BF367" s="69"/>
      <c r="BG367" s="69"/>
      <c r="BH367" s="69"/>
      <c r="BI367" s="69"/>
      <c r="BJ367" s="69"/>
      <c r="BK367" s="69"/>
      <c r="BL367" s="69"/>
      <c r="BM367" s="69"/>
      <c r="BN367" s="69"/>
      <c r="BO367" s="69"/>
      <c r="BP367" s="69"/>
      <c r="BQ367" s="69"/>
      <c r="BR367" s="69"/>
      <c r="BS367" s="69"/>
      <c r="BT367" s="69"/>
      <c r="BU367" s="69"/>
      <c r="BV367" s="69"/>
    </row>
    <row r="368" spans="1:74" ht="12" customHeight="1">
      <c r="A368" s="69"/>
      <c r="B368" s="69"/>
      <c r="C368" s="70"/>
      <c r="D368" s="70"/>
      <c r="E368" s="70"/>
      <c r="F368" s="70"/>
      <c r="G368" s="70"/>
      <c r="H368" s="69"/>
      <c r="I368" s="69"/>
      <c r="J368" s="69"/>
      <c r="K368" s="69"/>
      <c r="L368" s="69"/>
      <c r="M368" s="69"/>
      <c r="N368" s="69"/>
      <c r="O368" s="69"/>
      <c r="P368" s="69"/>
      <c r="Q368" s="69"/>
      <c r="R368" s="69"/>
      <c r="S368" s="69"/>
      <c r="T368" s="69"/>
      <c r="U368" s="71"/>
      <c r="V368" s="69"/>
      <c r="W368" s="69"/>
      <c r="X368" s="69"/>
      <c r="Y368" s="69"/>
      <c r="Z368" s="69"/>
      <c r="AA368" s="71"/>
      <c r="AB368" s="71"/>
      <c r="AC368" s="71"/>
      <c r="AD368" s="71"/>
      <c r="AE368" s="69"/>
      <c r="AF368" s="69"/>
      <c r="AG368" s="69"/>
      <c r="AH368" s="69"/>
      <c r="AI368" s="69"/>
      <c r="AJ368" s="69"/>
      <c r="AK368" s="69"/>
      <c r="AL368" s="72"/>
      <c r="AM368" s="73"/>
      <c r="AN368" s="73"/>
      <c r="AO368" s="69"/>
      <c r="AP368" s="69"/>
      <c r="AQ368" s="69"/>
      <c r="AR368" s="69"/>
      <c r="AS368" s="69"/>
      <c r="AT368" s="69"/>
      <c r="AU368" s="69"/>
      <c r="AV368" s="69"/>
      <c r="AW368" s="69"/>
      <c r="AX368" s="69"/>
      <c r="AY368" s="69"/>
      <c r="AZ368" s="69"/>
      <c r="BA368" s="69"/>
      <c r="BB368" s="69"/>
      <c r="BC368" s="69"/>
      <c r="BD368" s="69"/>
      <c r="BE368" s="69"/>
      <c r="BF368" s="69"/>
      <c r="BG368" s="69"/>
      <c r="BH368" s="69"/>
      <c r="BI368" s="69"/>
      <c r="BJ368" s="69"/>
      <c r="BK368" s="69"/>
      <c r="BL368" s="69"/>
      <c r="BM368" s="69"/>
      <c r="BN368" s="69"/>
      <c r="BO368" s="69"/>
      <c r="BP368" s="69"/>
      <c r="BQ368" s="69"/>
      <c r="BR368" s="69"/>
      <c r="BS368" s="69"/>
      <c r="BT368" s="69"/>
      <c r="BU368" s="69"/>
      <c r="BV368" s="69"/>
    </row>
    <row r="369" spans="1:74" ht="12" customHeight="1">
      <c r="A369" s="69"/>
      <c r="B369" s="69"/>
      <c r="C369" s="70"/>
      <c r="D369" s="70"/>
      <c r="E369" s="70"/>
      <c r="F369" s="70"/>
      <c r="G369" s="70"/>
      <c r="H369" s="69"/>
      <c r="I369" s="69"/>
      <c r="J369" s="69"/>
      <c r="K369" s="69"/>
      <c r="L369" s="69"/>
      <c r="M369" s="69"/>
      <c r="N369" s="69"/>
      <c r="O369" s="69"/>
      <c r="P369" s="69"/>
      <c r="Q369" s="69"/>
      <c r="R369" s="69"/>
      <c r="S369" s="69"/>
      <c r="T369" s="69"/>
      <c r="U369" s="71"/>
      <c r="V369" s="69"/>
      <c r="W369" s="69"/>
      <c r="X369" s="69"/>
      <c r="Y369" s="69"/>
      <c r="Z369" s="69"/>
      <c r="AA369" s="71"/>
      <c r="AB369" s="71"/>
      <c r="AC369" s="71"/>
      <c r="AD369" s="71"/>
      <c r="AE369" s="69"/>
      <c r="AF369" s="69"/>
      <c r="AG369" s="69"/>
      <c r="AH369" s="69"/>
      <c r="AI369" s="69"/>
      <c r="AJ369" s="69"/>
      <c r="AK369" s="69"/>
      <c r="AL369" s="72"/>
      <c r="AM369" s="73"/>
      <c r="AN369" s="73"/>
      <c r="AO369" s="69"/>
      <c r="AP369" s="69"/>
      <c r="AQ369" s="69"/>
      <c r="AR369" s="69"/>
      <c r="AS369" s="69"/>
      <c r="AT369" s="69"/>
      <c r="AU369" s="69"/>
      <c r="AV369" s="69"/>
      <c r="AW369" s="69"/>
      <c r="AX369" s="69"/>
      <c r="AY369" s="69"/>
      <c r="AZ369" s="69"/>
      <c r="BA369" s="69"/>
      <c r="BB369" s="69"/>
      <c r="BC369" s="69"/>
      <c r="BD369" s="69"/>
      <c r="BE369" s="69"/>
      <c r="BF369" s="69"/>
      <c r="BG369" s="69"/>
      <c r="BH369" s="69"/>
      <c r="BI369" s="69"/>
      <c r="BJ369" s="69"/>
      <c r="BK369" s="69"/>
      <c r="BL369" s="69"/>
      <c r="BM369" s="69"/>
      <c r="BN369" s="69"/>
      <c r="BO369" s="69"/>
      <c r="BP369" s="69"/>
      <c r="BQ369" s="69"/>
      <c r="BR369" s="69"/>
      <c r="BS369" s="69"/>
      <c r="BT369" s="69"/>
      <c r="BU369" s="69"/>
      <c r="BV369" s="69"/>
    </row>
    <row r="370" spans="1:74" ht="12" customHeight="1">
      <c r="A370" s="69"/>
      <c r="B370" s="69"/>
      <c r="C370" s="70"/>
      <c r="D370" s="70"/>
      <c r="E370" s="70"/>
      <c r="F370" s="70"/>
      <c r="G370" s="70"/>
      <c r="H370" s="69"/>
      <c r="I370" s="69"/>
      <c r="J370" s="69"/>
      <c r="K370" s="69"/>
      <c r="L370" s="69"/>
      <c r="M370" s="69"/>
      <c r="N370" s="69"/>
      <c r="O370" s="69"/>
      <c r="P370" s="69"/>
      <c r="Q370" s="69"/>
      <c r="R370" s="69"/>
      <c r="S370" s="69"/>
      <c r="T370" s="69"/>
      <c r="U370" s="71"/>
      <c r="V370" s="69"/>
      <c r="W370" s="69"/>
      <c r="X370" s="69"/>
      <c r="Y370" s="69"/>
      <c r="Z370" s="69"/>
      <c r="AA370" s="71"/>
      <c r="AB370" s="71"/>
      <c r="AC370" s="71"/>
      <c r="AD370" s="71"/>
      <c r="AE370" s="69"/>
      <c r="AF370" s="69"/>
      <c r="AG370" s="69"/>
      <c r="AH370" s="69"/>
      <c r="AI370" s="69"/>
      <c r="AJ370" s="69"/>
      <c r="AK370" s="69"/>
      <c r="AL370" s="72"/>
      <c r="AM370" s="73"/>
      <c r="AN370" s="73"/>
      <c r="AO370" s="69"/>
      <c r="AP370" s="69"/>
      <c r="AQ370" s="69"/>
      <c r="AR370" s="69"/>
      <c r="AS370" s="69"/>
      <c r="AT370" s="69"/>
      <c r="AU370" s="69"/>
      <c r="AV370" s="69"/>
      <c r="AW370" s="69"/>
      <c r="AX370" s="69"/>
      <c r="AY370" s="69"/>
      <c r="AZ370" s="69"/>
      <c r="BA370" s="69"/>
      <c r="BB370" s="69"/>
      <c r="BC370" s="69"/>
      <c r="BD370" s="69"/>
      <c r="BE370" s="69"/>
      <c r="BF370" s="69"/>
      <c r="BG370" s="69"/>
      <c r="BH370" s="69"/>
      <c r="BI370" s="69"/>
      <c r="BJ370" s="69"/>
      <c r="BK370" s="69"/>
      <c r="BL370" s="69"/>
      <c r="BM370" s="69"/>
      <c r="BN370" s="69"/>
      <c r="BO370" s="69"/>
      <c r="BP370" s="69"/>
      <c r="BQ370" s="69"/>
      <c r="BR370" s="69"/>
      <c r="BS370" s="69"/>
      <c r="BT370" s="69"/>
      <c r="BU370" s="69"/>
      <c r="BV370" s="69"/>
    </row>
    <row r="371" spans="1:74" ht="12" customHeight="1">
      <c r="A371" s="69"/>
      <c r="B371" s="69"/>
      <c r="C371" s="70"/>
      <c r="D371" s="70"/>
      <c r="E371" s="70"/>
      <c r="F371" s="70"/>
      <c r="G371" s="70"/>
      <c r="H371" s="69"/>
      <c r="I371" s="69"/>
      <c r="J371" s="69"/>
      <c r="K371" s="69"/>
      <c r="L371" s="69"/>
      <c r="M371" s="69"/>
      <c r="N371" s="69"/>
      <c r="O371" s="69"/>
      <c r="P371" s="69"/>
      <c r="Q371" s="69"/>
      <c r="R371" s="69"/>
      <c r="S371" s="69"/>
      <c r="T371" s="69"/>
      <c r="U371" s="71"/>
      <c r="V371" s="69"/>
      <c r="W371" s="69"/>
      <c r="X371" s="69"/>
      <c r="Y371" s="69"/>
      <c r="Z371" s="69"/>
      <c r="AA371" s="71"/>
      <c r="AB371" s="71"/>
      <c r="AC371" s="71"/>
      <c r="AD371" s="71"/>
      <c r="AE371" s="69"/>
      <c r="AF371" s="69"/>
      <c r="AG371" s="69"/>
      <c r="AH371" s="69"/>
      <c r="AI371" s="69"/>
      <c r="AJ371" s="69"/>
      <c r="AK371" s="69"/>
      <c r="AL371" s="72"/>
      <c r="AM371" s="73"/>
      <c r="AN371" s="73"/>
      <c r="AO371" s="69"/>
      <c r="AP371" s="69"/>
      <c r="AQ371" s="69"/>
      <c r="AR371" s="69"/>
      <c r="AS371" s="69"/>
      <c r="AT371" s="69"/>
      <c r="AU371" s="69"/>
      <c r="AV371" s="69"/>
      <c r="AW371" s="69"/>
      <c r="AX371" s="69"/>
      <c r="AY371" s="69"/>
      <c r="AZ371" s="69"/>
      <c r="BA371" s="69"/>
      <c r="BB371" s="69"/>
      <c r="BC371" s="69"/>
      <c r="BD371" s="69"/>
      <c r="BE371" s="69"/>
      <c r="BF371" s="69"/>
      <c r="BG371" s="69"/>
      <c r="BH371" s="69"/>
      <c r="BI371" s="69"/>
      <c r="BJ371" s="69"/>
      <c r="BK371" s="69"/>
      <c r="BL371" s="69"/>
      <c r="BM371" s="69"/>
      <c r="BN371" s="69"/>
      <c r="BO371" s="69"/>
      <c r="BP371" s="69"/>
      <c r="BQ371" s="69"/>
      <c r="BR371" s="69"/>
      <c r="BS371" s="69"/>
      <c r="BT371" s="69"/>
      <c r="BU371" s="69"/>
      <c r="BV371" s="69"/>
    </row>
    <row r="372" spans="1:74" ht="12" customHeight="1">
      <c r="A372" s="69"/>
      <c r="B372" s="69"/>
      <c r="C372" s="70"/>
      <c r="D372" s="70"/>
      <c r="E372" s="70"/>
      <c r="F372" s="70"/>
      <c r="G372" s="70"/>
      <c r="H372" s="69"/>
      <c r="I372" s="69"/>
      <c r="J372" s="69"/>
      <c r="K372" s="69"/>
      <c r="L372" s="69"/>
      <c r="M372" s="69"/>
      <c r="N372" s="69"/>
      <c r="O372" s="69"/>
      <c r="P372" s="69"/>
      <c r="Q372" s="69"/>
      <c r="R372" s="69"/>
      <c r="S372" s="69"/>
      <c r="T372" s="69"/>
      <c r="U372" s="71"/>
      <c r="V372" s="69"/>
      <c r="W372" s="69"/>
      <c r="X372" s="69"/>
      <c r="Y372" s="69"/>
      <c r="Z372" s="69"/>
      <c r="AA372" s="71"/>
      <c r="AB372" s="71"/>
      <c r="AC372" s="71"/>
      <c r="AD372" s="71"/>
      <c r="AE372" s="69"/>
      <c r="AF372" s="69"/>
      <c r="AG372" s="69"/>
      <c r="AH372" s="69"/>
      <c r="AI372" s="69"/>
      <c r="AJ372" s="69"/>
      <c r="AK372" s="69"/>
      <c r="AL372" s="72"/>
      <c r="AM372" s="73"/>
      <c r="AN372" s="73"/>
      <c r="AO372" s="69"/>
      <c r="AP372" s="69"/>
      <c r="AQ372" s="69"/>
      <c r="AR372" s="69"/>
      <c r="AS372" s="69"/>
      <c r="AT372" s="69"/>
      <c r="AU372" s="69"/>
      <c r="AV372" s="69"/>
      <c r="AW372" s="69"/>
      <c r="AX372" s="69"/>
      <c r="AY372" s="69"/>
      <c r="AZ372" s="69"/>
      <c r="BA372" s="69"/>
      <c r="BB372" s="69"/>
      <c r="BC372" s="69"/>
      <c r="BD372" s="69"/>
      <c r="BE372" s="69"/>
      <c r="BF372" s="69"/>
      <c r="BG372" s="69"/>
      <c r="BH372" s="69"/>
      <c r="BI372" s="69"/>
      <c r="BJ372" s="69"/>
      <c r="BK372" s="69"/>
      <c r="BL372" s="69"/>
      <c r="BM372" s="69"/>
      <c r="BN372" s="69"/>
      <c r="BO372" s="69"/>
      <c r="BP372" s="69"/>
      <c r="BQ372" s="69"/>
      <c r="BR372" s="69"/>
      <c r="BS372" s="69"/>
      <c r="BT372" s="69"/>
      <c r="BU372" s="69"/>
      <c r="BV372" s="69"/>
    </row>
    <row r="373" spans="1:74" ht="12" customHeight="1">
      <c r="A373" s="69"/>
      <c r="B373" s="69"/>
      <c r="C373" s="70"/>
      <c r="D373" s="70"/>
      <c r="E373" s="70"/>
      <c r="F373" s="70"/>
      <c r="G373" s="70"/>
      <c r="H373" s="69"/>
      <c r="I373" s="69"/>
      <c r="J373" s="69"/>
      <c r="K373" s="69"/>
      <c r="L373" s="69"/>
      <c r="M373" s="69"/>
      <c r="N373" s="69"/>
      <c r="O373" s="69"/>
      <c r="P373" s="69"/>
      <c r="Q373" s="69"/>
      <c r="R373" s="69"/>
      <c r="S373" s="69"/>
      <c r="T373" s="69"/>
      <c r="U373" s="71"/>
      <c r="V373" s="69"/>
      <c r="W373" s="69"/>
      <c r="X373" s="69"/>
      <c r="Y373" s="69"/>
      <c r="Z373" s="69"/>
      <c r="AA373" s="71"/>
      <c r="AB373" s="71"/>
      <c r="AC373" s="71"/>
      <c r="AD373" s="71"/>
      <c r="AE373" s="69"/>
      <c r="AF373" s="69"/>
      <c r="AG373" s="69"/>
      <c r="AH373" s="69"/>
      <c r="AI373" s="69"/>
      <c r="AJ373" s="69"/>
      <c r="AK373" s="69"/>
      <c r="AL373" s="72"/>
      <c r="AM373" s="73"/>
      <c r="AN373" s="73"/>
      <c r="AO373" s="69"/>
      <c r="AP373" s="69"/>
      <c r="AQ373" s="69"/>
      <c r="AR373" s="69"/>
      <c r="AS373" s="69"/>
      <c r="AT373" s="69"/>
      <c r="AU373" s="69"/>
      <c r="AV373" s="69"/>
      <c r="AW373" s="69"/>
      <c r="AX373" s="69"/>
      <c r="AY373" s="69"/>
      <c r="AZ373" s="69"/>
      <c r="BA373" s="69"/>
      <c r="BB373" s="69"/>
      <c r="BC373" s="69"/>
      <c r="BD373" s="69"/>
      <c r="BE373" s="69"/>
      <c r="BF373" s="69"/>
      <c r="BG373" s="69"/>
      <c r="BH373" s="69"/>
      <c r="BI373" s="69"/>
      <c r="BJ373" s="69"/>
      <c r="BK373" s="69"/>
      <c r="BL373" s="69"/>
      <c r="BM373" s="69"/>
      <c r="BN373" s="69"/>
      <c r="BO373" s="69"/>
      <c r="BP373" s="69"/>
      <c r="BQ373" s="69"/>
      <c r="BR373" s="69"/>
      <c r="BS373" s="69"/>
      <c r="BT373" s="69"/>
      <c r="BU373" s="69"/>
      <c r="BV373" s="69"/>
    </row>
    <row r="374" spans="1:74" ht="12" customHeight="1">
      <c r="A374" s="69"/>
      <c r="B374" s="69"/>
      <c r="C374" s="70"/>
      <c r="D374" s="70"/>
      <c r="E374" s="70"/>
      <c r="F374" s="70"/>
      <c r="G374" s="70"/>
      <c r="H374" s="69"/>
      <c r="I374" s="69"/>
      <c r="J374" s="69"/>
      <c r="K374" s="69"/>
      <c r="L374" s="69"/>
      <c r="M374" s="69"/>
      <c r="N374" s="69"/>
      <c r="O374" s="69"/>
      <c r="P374" s="69"/>
      <c r="Q374" s="69"/>
      <c r="R374" s="69"/>
      <c r="S374" s="69"/>
      <c r="T374" s="69"/>
      <c r="U374" s="71"/>
      <c r="V374" s="69"/>
      <c r="W374" s="69"/>
      <c r="X374" s="69"/>
      <c r="Y374" s="69"/>
      <c r="Z374" s="69"/>
      <c r="AA374" s="71"/>
      <c r="AB374" s="71"/>
      <c r="AC374" s="71"/>
      <c r="AD374" s="71"/>
      <c r="AE374" s="69"/>
      <c r="AF374" s="69"/>
      <c r="AG374" s="69"/>
      <c r="AH374" s="69"/>
      <c r="AI374" s="69"/>
      <c r="AJ374" s="69"/>
      <c r="AK374" s="69"/>
      <c r="AL374" s="72"/>
      <c r="AM374" s="73"/>
      <c r="AN374" s="73"/>
      <c r="AO374" s="69"/>
      <c r="AP374" s="69"/>
      <c r="AQ374" s="69"/>
      <c r="AR374" s="69"/>
      <c r="AS374" s="69"/>
      <c r="AT374" s="69"/>
      <c r="AU374" s="69"/>
      <c r="AV374" s="69"/>
      <c r="AW374" s="69"/>
      <c r="AX374" s="69"/>
      <c r="AY374" s="69"/>
      <c r="AZ374" s="69"/>
      <c r="BA374" s="69"/>
      <c r="BB374" s="69"/>
      <c r="BC374" s="69"/>
      <c r="BD374" s="69"/>
      <c r="BE374" s="69"/>
      <c r="BF374" s="69"/>
      <c r="BG374" s="69"/>
      <c r="BH374" s="69"/>
      <c r="BI374" s="69"/>
      <c r="BJ374" s="69"/>
      <c r="BK374" s="69"/>
      <c r="BL374" s="69"/>
      <c r="BM374" s="69"/>
      <c r="BN374" s="69"/>
      <c r="BO374" s="69"/>
      <c r="BP374" s="69"/>
      <c r="BQ374" s="69"/>
      <c r="BR374" s="69"/>
      <c r="BS374" s="69"/>
      <c r="BT374" s="69"/>
      <c r="BU374" s="69"/>
      <c r="BV374" s="69"/>
    </row>
    <row r="375" spans="1:74" ht="12" customHeight="1">
      <c r="A375" s="69"/>
      <c r="B375" s="69"/>
      <c r="C375" s="70"/>
      <c r="D375" s="70"/>
      <c r="E375" s="70"/>
      <c r="F375" s="70"/>
      <c r="G375" s="70"/>
      <c r="H375" s="69"/>
      <c r="I375" s="69"/>
      <c r="J375" s="69"/>
      <c r="K375" s="69"/>
      <c r="L375" s="69"/>
      <c r="M375" s="69"/>
      <c r="N375" s="69"/>
      <c r="O375" s="69"/>
      <c r="P375" s="69"/>
      <c r="Q375" s="69"/>
      <c r="R375" s="69"/>
      <c r="S375" s="69"/>
      <c r="T375" s="69"/>
      <c r="U375" s="71"/>
      <c r="V375" s="69"/>
      <c r="W375" s="69"/>
      <c r="X375" s="69"/>
      <c r="Y375" s="69"/>
      <c r="Z375" s="69"/>
      <c r="AA375" s="71"/>
      <c r="AB375" s="71"/>
      <c r="AC375" s="71"/>
      <c r="AD375" s="71"/>
      <c r="AE375" s="69"/>
      <c r="AF375" s="69"/>
      <c r="AG375" s="69"/>
      <c r="AH375" s="69"/>
      <c r="AI375" s="69"/>
      <c r="AJ375" s="69"/>
      <c r="AK375" s="69"/>
      <c r="AL375" s="72"/>
      <c r="AM375" s="73"/>
      <c r="AN375" s="73"/>
      <c r="AO375" s="69"/>
      <c r="AP375" s="69"/>
      <c r="AQ375" s="69"/>
      <c r="AR375" s="69"/>
      <c r="AS375" s="69"/>
      <c r="AT375" s="69"/>
      <c r="AU375" s="69"/>
      <c r="AV375" s="69"/>
      <c r="AW375" s="69"/>
      <c r="AX375" s="69"/>
      <c r="AY375" s="69"/>
      <c r="AZ375" s="69"/>
      <c r="BA375" s="69"/>
      <c r="BB375" s="69"/>
      <c r="BC375" s="69"/>
      <c r="BD375" s="69"/>
      <c r="BE375" s="69"/>
      <c r="BF375" s="69"/>
      <c r="BG375" s="69"/>
      <c r="BH375" s="69"/>
      <c r="BI375" s="69"/>
      <c r="BJ375" s="69"/>
      <c r="BK375" s="69"/>
      <c r="BL375" s="69"/>
      <c r="BM375" s="69"/>
      <c r="BN375" s="69"/>
      <c r="BO375" s="69"/>
      <c r="BP375" s="69"/>
      <c r="BQ375" s="69"/>
      <c r="BR375" s="69"/>
      <c r="BS375" s="69"/>
      <c r="BT375" s="69"/>
      <c r="BU375" s="69"/>
      <c r="BV375" s="69"/>
    </row>
    <row r="376" spans="1:74" ht="12" customHeight="1">
      <c r="A376" s="69"/>
      <c r="B376" s="69"/>
      <c r="C376" s="70"/>
      <c r="D376" s="70"/>
      <c r="E376" s="70"/>
      <c r="F376" s="70"/>
      <c r="G376" s="70"/>
      <c r="H376" s="69"/>
      <c r="I376" s="69"/>
      <c r="J376" s="69"/>
      <c r="K376" s="69"/>
      <c r="L376" s="69"/>
      <c r="M376" s="69"/>
      <c r="N376" s="69"/>
      <c r="O376" s="69"/>
      <c r="P376" s="69"/>
      <c r="Q376" s="69"/>
      <c r="R376" s="69"/>
      <c r="S376" s="69"/>
      <c r="T376" s="69"/>
      <c r="U376" s="71"/>
      <c r="V376" s="69"/>
      <c r="W376" s="69"/>
      <c r="X376" s="69"/>
      <c r="Y376" s="69"/>
      <c r="Z376" s="69"/>
      <c r="AA376" s="71"/>
      <c r="AB376" s="71"/>
      <c r="AC376" s="71"/>
      <c r="AD376" s="71"/>
      <c r="AE376" s="69"/>
      <c r="AF376" s="69"/>
      <c r="AG376" s="69"/>
      <c r="AH376" s="69"/>
      <c r="AI376" s="69"/>
      <c r="AJ376" s="69"/>
      <c r="AK376" s="69"/>
      <c r="AL376" s="72"/>
      <c r="AM376" s="73"/>
      <c r="AN376" s="73"/>
      <c r="AO376" s="69"/>
      <c r="AP376" s="69"/>
      <c r="AQ376" s="69"/>
      <c r="AR376" s="69"/>
      <c r="AS376" s="69"/>
      <c r="AT376" s="69"/>
      <c r="AU376" s="69"/>
      <c r="AV376" s="69"/>
      <c r="AW376" s="69"/>
      <c r="AX376" s="69"/>
      <c r="AY376" s="69"/>
      <c r="AZ376" s="69"/>
      <c r="BA376" s="69"/>
      <c r="BB376" s="69"/>
      <c r="BC376" s="69"/>
      <c r="BD376" s="69"/>
      <c r="BE376" s="69"/>
      <c r="BF376" s="69"/>
      <c r="BG376" s="69"/>
      <c r="BH376" s="69"/>
      <c r="BI376" s="69"/>
      <c r="BJ376" s="69"/>
      <c r="BK376" s="69"/>
      <c r="BL376" s="69"/>
      <c r="BM376" s="69"/>
      <c r="BN376" s="69"/>
      <c r="BO376" s="69"/>
      <c r="BP376" s="69"/>
      <c r="BQ376" s="69"/>
      <c r="BR376" s="69"/>
      <c r="BS376" s="69"/>
      <c r="BT376" s="69"/>
      <c r="BU376" s="69"/>
      <c r="BV376" s="69"/>
    </row>
    <row r="377" spans="1:74" ht="12" customHeight="1">
      <c r="A377" s="69"/>
      <c r="B377" s="69"/>
      <c r="C377" s="70"/>
      <c r="D377" s="70"/>
      <c r="E377" s="70"/>
      <c r="F377" s="70"/>
      <c r="G377" s="70"/>
      <c r="H377" s="69"/>
      <c r="I377" s="69"/>
      <c r="J377" s="69"/>
      <c r="K377" s="69"/>
      <c r="L377" s="69"/>
      <c r="M377" s="69"/>
      <c r="N377" s="69"/>
      <c r="O377" s="69"/>
      <c r="P377" s="69"/>
      <c r="Q377" s="69"/>
      <c r="R377" s="69"/>
      <c r="S377" s="69"/>
      <c r="T377" s="69"/>
      <c r="U377" s="71"/>
      <c r="V377" s="69"/>
      <c r="W377" s="69"/>
      <c r="X377" s="69"/>
      <c r="Y377" s="69"/>
      <c r="Z377" s="69"/>
      <c r="AA377" s="71"/>
      <c r="AB377" s="71"/>
      <c r="AC377" s="71"/>
      <c r="AD377" s="71"/>
      <c r="AE377" s="69"/>
      <c r="AF377" s="69"/>
      <c r="AG377" s="69"/>
      <c r="AH377" s="69"/>
      <c r="AI377" s="69"/>
      <c r="AJ377" s="69"/>
      <c r="AK377" s="69"/>
      <c r="AL377" s="72"/>
      <c r="AM377" s="73"/>
      <c r="AN377" s="73"/>
      <c r="AO377" s="69"/>
      <c r="AP377" s="69"/>
      <c r="AQ377" s="69"/>
      <c r="AR377" s="69"/>
      <c r="AS377" s="69"/>
      <c r="AT377" s="69"/>
      <c r="AU377" s="69"/>
      <c r="AV377" s="69"/>
      <c r="AW377" s="69"/>
      <c r="AX377" s="69"/>
      <c r="AY377" s="69"/>
      <c r="AZ377" s="69"/>
      <c r="BA377" s="69"/>
      <c r="BB377" s="69"/>
      <c r="BC377" s="69"/>
      <c r="BD377" s="69"/>
      <c r="BE377" s="69"/>
      <c r="BF377" s="69"/>
      <c r="BG377" s="69"/>
      <c r="BH377" s="69"/>
      <c r="BI377" s="69"/>
      <c r="BJ377" s="69"/>
      <c r="BK377" s="69"/>
      <c r="BL377" s="69"/>
      <c r="BM377" s="69"/>
      <c r="BN377" s="69"/>
      <c r="BO377" s="69"/>
      <c r="BP377" s="69"/>
      <c r="BQ377" s="69"/>
      <c r="BR377" s="69"/>
      <c r="BS377" s="69"/>
      <c r="BT377" s="69"/>
      <c r="BU377" s="69"/>
      <c r="BV377" s="69"/>
    </row>
    <row r="378" spans="1:74" ht="12" customHeight="1">
      <c r="A378" s="69"/>
      <c r="B378" s="69"/>
      <c r="C378" s="70"/>
      <c r="D378" s="70"/>
      <c r="E378" s="70"/>
      <c r="F378" s="70"/>
      <c r="G378" s="70"/>
      <c r="H378" s="69"/>
      <c r="I378" s="69"/>
      <c r="J378" s="69"/>
      <c r="K378" s="69"/>
      <c r="L378" s="69"/>
      <c r="M378" s="69"/>
      <c r="N378" s="69"/>
      <c r="O378" s="69"/>
      <c r="P378" s="69"/>
      <c r="Q378" s="69"/>
      <c r="R378" s="69"/>
      <c r="S378" s="69"/>
      <c r="T378" s="69"/>
      <c r="U378" s="71"/>
      <c r="V378" s="69"/>
      <c r="W378" s="69"/>
      <c r="X378" s="69"/>
      <c r="Y378" s="69"/>
      <c r="Z378" s="69"/>
      <c r="AA378" s="71"/>
      <c r="AB378" s="71"/>
      <c r="AC378" s="71"/>
      <c r="AD378" s="71"/>
      <c r="AE378" s="69"/>
      <c r="AF378" s="69"/>
      <c r="AG378" s="69"/>
      <c r="AH378" s="69"/>
      <c r="AI378" s="69"/>
      <c r="AJ378" s="69"/>
      <c r="AK378" s="69"/>
      <c r="AL378" s="72"/>
      <c r="AM378" s="73"/>
      <c r="AN378" s="73"/>
      <c r="AO378" s="69"/>
      <c r="AP378" s="69"/>
      <c r="AQ378" s="69"/>
      <c r="AR378" s="69"/>
      <c r="AS378" s="69"/>
      <c r="AT378" s="69"/>
      <c r="AU378" s="69"/>
      <c r="AV378" s="69"/>
      <c r="AW378" s="69"/>
      <c r="AX378" s="69"/>
      <c r="AY378" s="69"/>
      <c r="AZ378" s="69"/>
      <c r="BA378" s="69"/>
      <c r="BB378" s="69"/>
      <c r="BC378" s="69"/>
      <c r="BD378" s="69"/>
      <c r="BE378" s="69"/>
      <c r="BF378" s="69"/>
      <c r="BG378" s="69"/>
      <c r="BH378" s="69"/>
      <c r="BI378" s="69"/>
      <c r="BJ378" s="69"/>
      <c r="BK378" s="69"/>
      <c r="BL378" s="69"/>
      <c r="BM378" s="69"/>
      <c r="BN378" s="69"/>
      <c r="BO378" s="69"/>
      <c r="BP378" s="69"/>
      <c r="BQ378" s="69"/>
      <c r="BR378" s="69"/>
      <c r="BS378" s="69"/>
      <c r="BT378" s="69"/>
      <c r="BU378" s="69"/>
      <c r="BV378" s="69"/>
    </row>
    <row r="379" spans="1:74" ht="12" customHeight="1">
      <c r="A379" s="69"/>
      <c r="B379" s="69"/>
      <c r="C379" s="70"/>
      <c r="D379" s="70"/>
      <c r="E379" s="70"/>
      <c r="F379" s="70"/>
      <c r="G379" s="70"/>
      <c r="H379" s="69"/>
      <c r="I379" s="69"/>
      <c r="J379" s="69"/>
      <c r="K379" s="69"/>
      <c r="L379" s="69"/>
      <c r="M379" s="69"/>
      <c r="N379" s="69"/>
      <c r="O379" s="69"/>
      <c r="P379" s="69"/>
      <c r="Q379" s="69"/>
      <c r="R379" s="69"/>
      <c r="S379" s="69"/>
      <c r="T379" s="69"/>
      <c r="U379" s="71"/>
      <c r="V379" s="69"/>
      <c r="W379" s="69"/>
      <c r="X379" s="69"/>
      <c r="Y379" s="69"/>
      <c r="Z379" s="69"/>
      <c r="AA379" s="71"/>
      <c r="AB379" s="71"/>
      <c r="AC379" s="71"/>
      <c r="AD379" s="71"/>
      <c r="AE379" s="69"/>
      <c r="AF379" s="69"/>
      <c r="AG379" s="69"/>
      <c r="AH379" s="69"/>
      <c r="AI379" s="69"/>
      <c r="AJ379" s="69"/>
      <c r="AK379" s="69"/>
      <c r="AL379" s="72"/>
      <c r="AM379" s="73"/>
      <c r="AN379" s="73"/>
      <c r="AO379" s="69"/>
      <c r="AP379" s="69"/>
      <c r="AQ379" s="69"/>
      <c r="AR379" s="69"/>
      <c r="AS379" s="69"/>
      <c r="AT379" s="69"/>
      <c r="AU379" s="69"/>
      <c r="AV379" s="69"/>
      <c r="AW379" s="69"/>
      <c r="AX379" s="69"/>
      <c r="AY379" s="69"/>
      <c r="AZ379" s="69"/>
      <c r="BA379" s="69"/>
      <c r="BB379" s="69"/>
      <c r="BC379" s="69"/>
      <c r="BD379" s="69"/>
      <c r="BE379" s="69"/>
      <c r="BF379" s="69"/>
      <c r="BG379" s="69"/>
      <c r="BH379" s="69"/>
      <c r="BI379" s="69"/>
      <c r="BJ379" s="69"/>
      <c r="BK379" s="69"/>
      <c r="BL379" s="69"/>
      <c r="BM379" s="69"/>
      <c r="BN379" s="69"/>
      <c r="BO379" s="69"/>
      <c r="BP379" s="69"/>
      <c r="BQ379" s="69"/>
      <c r="BR379" s="69"/>
      <c r="BS379" s="69"/>
      <c r="BT379" s="69"/>
      <c r="BU379" s="69"/>
      <c r="BV379" s="69"/>
    </row>
    <row r="380" spans="1:74" ht="12" customHeight="1">
      <c r="A380" s="69"/>
      <c r="B380" s="69"/>
      <c r="C380" s="70"/>
      <c r="D380" s="70"/>
      <c r="E380" s="70"/>
      <c r="F380" s="70"/>
      <c r="G380" s="70"/>
      <c r="H380" s="69"/>
      <c r="I380" s="69"/>
      <c r="J380" s="69"/>
      <c r="K380" s="69"/>
      <c r="L380" s="69"/>
      <c r="M380" s="69"/>
      <c r="N380" s="69"/>
      <c r="O380" s="69"/>
      <c r="P380" s="69"/>
      <c r="Q380" s="69"/>
      <c r="R380" s="69"/>
      <c r="S380" s="69"/>
      <c r="T380" s="69"/>
      <c r="U380" s="71"/>
      <c r="V380" s="69"/>
      <c r="W380" s="69"/>
      <c r="X380" s="69"/>
      <c r="Y380" s="69"/>
      <c r="Z380" s="69"/>
      <c r="AA380" s="71"/>
      <c r="AB380" s="71"/>
      <c r="AC380" s="71"/>
      <c r="AD380" s="71"/>
      <c r="AE380" s="69"/>
      <c r="AF380" s="69"/>
      <c r="AG380" s="69"/>
      <c r="AH380" s="69"/>
      <c r="AI380" s="69"/>
      <c r="AJ380" s="69"/>
      <c r="AK380" s="69"/>
      <c r="AL380" s="72"/>
      <c r="AM380" s="73"/>
      <c r="AN380" s="73"/>
      <c r="AO380" s="69"/>
      <c r="AP380" s="69"/>
      <c r="AQ380" s="69"/>
      <c r="AR380" s="69"/>
      <c r="AS380" s="69"/>
      <c r="AT380" s="69"/>
      <c r="AU380" s="69"/>
      <c r="AV380" s="69"/>
      <c r="AW380" s="69"/>
      <c r="AX380" s="69"/>
      <c r="AY380" s="69"/>
      <c r="AZ380" s="69"/>
      <c r="BA380" s="69"/>
      <c r="BB380" s="69"/>
      <c r="BC380" s="69"/>
      <c r="BD380" s="69"/>
      <c r="BE380" s="69"/>
      <c r="BF380" s="69"/>
      <c r="BG380" s="69"/>
      <c r="BH380" s="69"/>
      <c r="BI380" s="69"/>
      <c r="BJ380" s="69"/>
      <c r="BK380" s="69"/>
      <c r="BL380" s="69"/>
      <c r="BM380" s="69"/>
      <c r="BN380" s="69"/>
      <c r="BO380" s="69"/>
      <c r="BP380" s="69"/>
      <c r="BQ380" s="69"/>
      <c r="BR380" s="69"/>
      <c r="BS380" s="69"/>
      <c r="BT380" s="69"/>
      <c r="BU380" s="69"/>
      <c r="BV380" s="69"/>
    </row>
    <row r="381" spans="1:74" ht="12" customHeight="1">
      <c r="A381" s="69"/>
      <c r="B381" s="69"/>
      <c r="C381" s="70"/>
      <c r="D381" s="70"/>
      <c r="E381" s="70"/>
      <c r="F381" s="70"/>
      <c r="G381" s="70"/>
      <c r="H381" s="69"/>
      <c r="I381" s="69"/>
      <c r="J381" s="69"/>
      <c r="K381" s="69"/>
      <c r="L381" s="69"/>
      <c r="M381" s="69"/>
      <c r="N381" s="69"/>
      <c r="O381" s="69"/>
      <c r="P381" s="69"/>
      <c r="Q381" s="69"/>
      <c r="R381" s="69"/>
      <c r="S381" s="69"/>
      <c r="T381" s="69"/>
      <c r="U381" s="71"/>
      <c r="V381" s="69"/>
      <c r="W381" s="69"/>
      <c r="X381" s="69"/>
      <c r="Y381" s="69"/>
      <c r="Z381" s="69"/>
      <c r="AA381" s="71"/>
      <c r="AB381" s="71"/>
      <c r="AC381" s="71"/>
      <c r="AD381" s="71"/>
      <c r="AE381" s="69"/>
      <c r="AF381" s="69"/>
      <c r="AG381" s="69"/>
      <c r="AH381" s="69"/>
      <c r="AI381" s="69"/>
      <c r="AJ381" s="69"/>
      <c r="AK381" s="69"/>
      <c r="AL381" s="72"/>
      <c r="AM381" s="73"/>
      <c r="AN381" s="73"/>
      <c r="AO381" s="69"/>
      <c r="AP381" s="69"/>
      <c r="AQ381" s="69"/>
      <c r="AR381" s="69"/>
      <c r="AS381" s="69"/>
      <c r="AT381" s="69"/>
      <c r="AU381" s="69"/>
      <c r="AV381" s="69"/>
      <c r="AW381" s="69"/>
      <c r="AX381" s="69"/>
      <c r="AY381" s="69"/>
      <c r="AZ381" s="69"/>
      <c r="BA381" s="69"/>
      <c r="BB381" s="69"/>
      <c r="BC381" s="69"/>
      <c r="BD381" s="69"/>
      <c r="BE381" s="69"/>
      <c r="BF381" s="69"/>
      <c r="BG381" s="69"/>
      <c r="BH381" s="69"/>
      <c r="BI381" s="69"/>
      <c r="BJ381" s="69"/>
      <c r="BK381" s="69"/>
      <c r="BL381" s="69"/>
      <c r="BM381" s="69"/>
      <c r="BN381" s="69"/>
      <c r="BO381" s="69"/>
      <c r="BP381" s="69"/>
      <c r="BQ381" s="69"/>
      <c r="BR381" s="69"/>
      <c r="BS381" s="69"/>
      <c r="BT381" s="69"/>
      <c r="BU381" s="69"/>
      <c r="BV381" s="69"/>
    </row>
    <row r="382" spans="1:74" ht="12" customHeight="1">
      <c r="A382" s="69"/>
      <c r="B382" s="69"/>
      <c r="C382" s="70"/>
      <c r="D382" s="70"/>
      <c r="E382" s="70"/>
      <c r="F382" s="70"/>
      <c r="G382" s="70"/>
      <c r="H382" s="69"/>
      <c r="I382" s="69"/>
      <c r="J382" s="69"/>
      <c r="K382" s="69"/>
      <c r="L382" s="69"/>
      <c r="M382" s="69"/>
      <c r="N382" s="69"/>
      <c r="O382" s="69"/>
      <c r="P382" s="69"/>
      <c r="Q382" s="69"/>
      <c r="R382" s="69"/>
      <c r="S382" s="69"/>
      <c r="T382" s="69"/>
      <c r="U382" s="71"/>
      <c r="V382" s="69"/>
      <c r="W382" s="69"/>
      <c r="X382" s="69"/>
      <c r="Y382" s="69"/>
      <c r="Z382" s="69"/>
      <c r="AA382" s="71"/>
      <c r="AB382" s="71"/>
      <c r="AC382" s="71"/>
      <c r="AD382" s="71"/>
      <c r="AE382" s="69"/>
      <c r="AF382" s="69"/>
      <c r="AG382" s="69"/>
      <c r="AH382" s="69"/>
      <c r="AI382" s="69"/>
      <c r="AJ382" s="69"/>
      <c r="AK382" s="69"/>
      <c r="AL382" s="72"/>
      <c r="AM382" s="73"/>
      <c r="AN382" s="73"/>
      <c r="AO382" s="69"/>
      <c r="AP382" s="69"/>
      <c r="AQ382" s="69"/>
      <c r="AR382" s="69"/>
      <c r="AS382" s="69"/>
      <c r="AT382" s="69"/>
      <c r="AU382" s="69"/>
      <c r="AV382" s="69"/>
      <c r="AW382" s="69"/>
      <c r="AX382" s="69"/>
      <c r="AY382" s="69"/>
      <c r="AZ382" s="69"/>
      <c r="BA382" s="69"/>
      <c r="BB382" s="69"/>
      <c r="BC382" s="69"/>
      <c r="BD382" s="69"/>
      <c r="BE382" s="69"/>
      <c r="BF382" s="69"/>
      <c r="BG382" s="69"/>
      <c r="BH382" s="69"/>
      <c r="BI382" s="69"/>
      <c r="BJ382" s="69"/>
      <c r="BK382" s="69"/>
      <c r="BL382" s="69"/>
      <c r="BM382" s="69"/>
      <c r="BN382" s="69"/>
      <c r="BO382" s="69"/>
      <c r="BP382" s="69"/>
      <c r="BQ382" s="69"/>
      <c r="BR382" s="69"/>
      <c r="BS382" s="69"/>
      <c r="BT382" s="69"/>
      <c r="BU382" s="69"/>
      <c r="BV382" s="69"/>
    </row>
    <row r="383" spans="1:74" ht="12" customHeight="1">
      <c r="A383" s="69"/>
      <c r="B383" s="69"/>
      <c r="C383" s="70"/>
      <c r="D383" s="70"/>
      <c r="E383" s="70"/>
      <c r="F383" s="70"/>
      <c r="G383" s="70"/>
      <c r="H383" s="69"/>
      <c r="I383" s="69"/>
      <c r="J383" s="69"/>
      <c r="K383" s="69"/>
      <c r="L383" s="69"/>
      <c r="M383" s="69"/>
      <c r="N383" s="69"/>
      <c r="O383" s="69"/>
      <c r="P383" s="69"/>
      <c r="Q383" s="69"/>
      <c r="R383" s="69"/>
      <c r="S383" s="69"/>
      <c r="T383" s="69"/>
      <c r="U383" s="71"/>
      <c r="V383" s="69"/>
      <c r="W383" s="69"/>
      <c r="X383" s="69"/>
      <c r="Y383" s="69"/>
      <c r="Z383" s="69"/>
      <c r="AA383" s="71"/>
      <c r="AB383" s="71"/>
      <c r="AC383" s="71"/>
      <c r="AD383" s="71"/>
      <c r="AE383" s="69"/>
      <c r="AF383" s="69"/>
      <c r="AG383" s="69"/>
      <c r="AH383" s="69"/>
      <c r="AI383" s="69"/>
      <c r="AJ383" s="69"/>
      <c r="AK383" s="69"/>
      <c r="AL383" s="72"/>
      <c r="AM383" s="73"/>
      <c r="AN383" s="73"/>
      <c r="AO383" s="69"/>
      <c r="AP383" s="69"/>
      <c r="AQ383" s="69"/>
      <c r="AR383" s="69"/>
      <c r="AS383" s="69"/>
      <c r="AT383" s="69"/>
      <c r="AU383" s="69"/>
      <c r="AV383" s="69"/>
      <c r="AW383" s="69"/>
      <c r="AX383" s="69"/>
      <c r="AY383" s="69"/>
      <c r="AZ383" s="69"/>
      <c r="BA383" s="69"/>
      <c r="BB383" s="69"/>
      <c r="BC383" s="69"/>
      <c r="BD383" s="69"/>
      <c r="BE383" s="69"/>
      <c r="BF383" s="69"/>
      <c r="BG383" s="69"/>
      <c r="BH383" s="69"/>
      <c r="BI383" s="69"/>
      <c r="BJ383" s="69"/>
      <c r="BK383" s="69"/>
      <c r="BL383" s="69"/>
      <c r="BM383" s="69"/>
      <c r="BN383" s="69"/>
      <c r="BO383" s="69"/>
      <c r="BP383" s="69"/>
      <c r="BQ383" s="69"/>
      <c r="BR383" s="69"/>
      <c r="BS383" s="69"/>
      <c r="BT383" s="69"/>
      <c r="BU383" s="69"/>
      <c r="BV383" s="69"/>
    </row>
    <row r="384" spans="1:74" ht="12" customHeight="1">
      <c r="A384" s="69"/>
      <c r="B384" s="69"/>
      <c r="C384" s="70"/>
      <c r="D384" s="70"/>
      <c r="E384" s="70"/>
      <c r="F384" s="70"/>
      <c r="G384" s="70"/>
      <c r="H384" s="69"/>
      <c r="I384" s="69"/>
      <c r="J384" s="69"/>
      <c r="K384" s="69"/>
      <c r="L384" s="69"/>
      <c r="M384" s="69"/>
      <c r="N384" s="69"/>
      <c r="O384" s="69"/>
      <c r="P384" s="69"/>
      <c r="Q384" s="69"/>
      <c r="R384" s="69"/>
      <c r="S384" s="69"/>
      <c r="T384" s="69"/>
      <c r="U384" s="71"/>
      <c r="V384" s="69"/>
      <c r="W384" s="69"/>
      <c r="X384" s="69"/>
      <c r="Y384" s="69"/>
      <c r="Z384" s="69"/>
      <c r="AA384" s="71"/>
      <c r="AB384" s="71"/>
      <c r="AC384" s="71"/>
      <c r="AD384" s="71"/>
      <c r="AE384" s="69"/>
      <c r="AF384" s="69"/>
      <c r="AG384" s="69"/>
      <c r="AH384" s="69"/>
      <c r="AI384" s="69"/>
      <c r="AJ384" s="69"/>
      <c r="AK384" s="69"/>
      <c r="AL384" s="72"/>
      <c r="AM384" s="73"/>
      <c r="AN384" s="73"/>
      <c r="AO384" s="69"/>
      <c r="AP384" s="69"/>
      <c r="AQ384" s="69"/>
      <c r="AR384" s="69"/>
      <c r="AS384" s="69"/>
      <c r="AT384" s="69"/>
      <c r="AU384" s="69"/>
      <c r="AV384" s="69"/>
      <c r="AW384" s="69"/>
      <c r="AX384" s="69"/>
      <c r="AY384" s="69"/>
      <c r="AZ384" s="69"/>
      <c r="BA384" s="69"/>
      <c r="BB384" s="69"/>
      <c r="BC384" s="69"/>
      <c r="BD384" s="69"/>
      <c r="BE384" s="69"/>
      <c r="BF384" s="69"/>
      <c r="BG384" s="69"/>
      <c r="BH384" s="69"/>
      <c r="BI384" s="69"/>
      <c r="BJ384" s="69"/>
      <c r="BK384" s="69"/>
      <c r="BL384" s="69"/>
      <c r="BM384" s="69"/>
      <c r="BN384" s="69"/>
      <c r="BO384" s="69"/>
      <c r="BP384" s="69"/>
      <c r="BQ384" s="69"/>
      <c r="BR384" s="69"/>
      <c r="BS384" s="69"/>
      <c r="BT384" s="69"/>
      <c r="BU384" s="69"/>
      <c r="BV384" s="69"/>
    </row>
    <row r="385" spans="1:74" ht="12" customHeight="1">
      <c r="A385" s="69"/>
      <c r="B385" s="69"/>
      <c r="C385" s="70"/>
      <c r="D385" s="70"/>
      <c r="E385" s="70"/>
      <c r="F385" s="70"/>
      <c r="G385" s="70"/>
      <c r="H385" s="69"/>
      <c r="I385" s="69"/>
      <c r="J385" s="69"/>
      <c r="K385" s="69"/>
      <c r="L385" s="69"/>
      <c r="M385" s="69"/>
      <c r="N385" s="69"/>
      <c r="O385" s="69"/>
      <c r="P385" s="69"/>
      <c r="Q385" s="69"/>
      <c r="R385" s="69"/>
      <c r="S385" s="69"/>
      <c r="T385" s="69"/>
      <c r="U385" s="71"/>
      <c r="V385" s="69"/>
      <c r="W385" s="69"/>
      <c r="X385" s="69"/>
      <c r="Y385" s="69"/>
      <c r="Z385" s="69"/>
      <c r="AA385" s="71"/>
      <c r="AB385" s="71"/>
      <c r="AC385" s="71"/>
      <c r="AD385" s="71"/>
      <c r="AE385" s="69"/>
      <c r="AF385" s="69"/>
      <c r="AG385" s="69"/>
      <c r="AH385" s="69"/>
      <c r="AI385" s="69"/>
      <c r="AJ385" s="69"/>
      <c r="AK385" s="69"/>
      <c r="AL385" s="72"/>
      <c r="AM385" s="73"/>
      <c r="AN385" s="73"/>
      <c r="AO385" s="69"/>
      <c r="AP385" s="69"/>
      <c r="AQ385" s="69"/>
      <c r="AR385" s="69"/>
      <c r="AS385" s="69"/>
      <c r="AT385" s="69"/>
      <c r="AU385" s="69"/>
      <c r="AV385" s="69"/>
      <c r="AW385" s="69"/>
      <c r="AX385" s="69"/>
      <c r="AY385" s="69"/>
      <c r="AZ385" s="69"/>
      <c r="BA385" s="69"/>
      <c r="BB385" s="69"/>
      <c r="BC385" s="69"/>
      <c r="BD385" s="69"/>
      <c r="BE385" s="69"/>
      <c r="BF385" s="69"/>
      <c r="BG385" s="69"/>
      <c r="BH385" s="69"/>
      <c r="BI385" s="69"/>
      <c r="BJ385" s="69"/>
      <c r="BK385" s="69"/>
      <c r="BL385" s="69"/>
      <c r="BM385" s="69"/>
      <c r="BN385" s="69"/>
      <c r="BO385" s="69"/>
      <c r="BP385" s="69"/>
      <c r="BQ385" s="69"/>
      <c r="BR385" s="69"/>
      <c r="BS385" s="69"/>
      <c r="BT385" s="69"/>
      <c r="BU385" s="69"/>
      <c r="BV385" s="69"/>
    </row>
    <row r="386" spans="1:74" ht="12" customHeight="1">
      <c r="A386" s="69"/>
      <c r="B386" s="69"/>
      <c r="C386" s="70"/>
      <c r="D386" s="70"/>
      <c r="E386" s="70"/>
      <c r="F386" s="70"/>
      <c r="G386" s="70"/>
      <c r="H386" s="69"/>
      <c r="I386" s="69"/>
      <c r="J386" s="69"/>
      <c r="K386" s="69"/>
      <c r="L386" s="69"/>
      <c r="M386" s="69"/>
      <c r="N386" s="69"/>
      <c r="O386" s="69"/>
      <c r="P386" s="69"/>
      <c r="Q386" s="69"/>
      <c r="R386" s="69"/>
      <c r="S386" s="69"/>
      <c r="T386" s="69"/>
      <c r="U386" s="71"/>
      <c r="V386" s="69"/>
      <c r="W386" s="69"/>
      <c r="X386" s="69"/>
      <c r="Y386" s="69"/>
      <c r="Z386" s="69"/>
      <c r="AA386" s="71"/>
      <c r="AB386" s="71"/>
      <c r="AC386" s="71"/>
      <c r="AD386" s="71"/>
      <c r="AE386" s="69"/>
      <c r="AF386" s="69"/>
      <c r="AG386" s="69"/>
      <c r="AH386" s="69"/>
      <c r="AI386" s="69"/>
      <c r="AJ386" s="69"/>
      <c r="AK386" s="69"/>
      <c r="AL386" s="72"/>
      <c r="AM386" s="73"/>
      <c r="AN386" s="73"/>
      <c r="AO386" s="69"/>
      <c r="AP386" s="69"/>
      <c r="AQ386" s="69"/>
      <c r="AR386" s="69"/>
      <c r="AS386" s="69"/>
      <c r="AT386" s="69"/>
      <c r="AU386" s="69"/>
      <c r="AV386" s="69"/>
      <c r="AW386" s="69"/>
      <c r="AX386" s="69"/>
      <c r="AY386" s="69"/>
      <c r="AZ386" s="69"/>
      <c r="BA386" s="69"/>
      <c r="BB386" s="69"/>
      <c r="BC386" s="69"/>
      <c r="BD386" s="69"/>
      <c r="BE386" s="69"/>
      <c r="BF386" s="69"/>
      <c r="BG386" s="69"/>
      <c r="BH386" s="69"/>
      <c r="BI386" s="69"/>
      <c r="BJ386" s="69"/>
      <c r="BK386" s="69"/>
      <c r="BL386" s="69"/>
      <c r="BM386" s="69"/>
      <c r="BN386" s="69"/>
      <c r="BO386" s="69"/>
      <c r="BP386" s="69"/>
      <c r="BQ386" s="69"/>
      <c r="BR386" s="69"/>
      <c r="BS386" s="69"/>
      <c r="BT386" s="69"/>
      <c r="BU386" s="69"/>
      <c r="BV386" s="69"/>
    </row>
    <row r="387" spans="1:74" ht="12" customHeight="1">
      <c r="A387" s="69"/>
      <c r="B387" s="69"/>
      <c r="C387" s="70"/>
      <c r="D387" s="70"/>
      <c r="E387" s="70"/>
      <c r="F387" s="70"/>
      <c r="G387" s="70"/>
      <c r="H387" s="69"/>
      <c r="I387" s="69"/>
      <c r="J387" s="69"/>
      <c r="K387" s="69"/>
      <c r="L387" s="69"/>
      <c r="M387" s="69"/>
      <c r="N387" s="69"/>
      <c r="O387" s="69"/>
      <c r="P387" s="69"/>
      <c r="Q387" s="69"/>
      <c r="R387" s="69"/>
      <c r="S387" s="69"/>
      <c r="T387" s="69"/>
      <c r="U387" s="71"/>
      <c r="V387" s="69"/>
      <c r="W387" s="69"/>
      <c r="X387" s="69"/>
      <c r="Y387" s="69"/>
      <c r="Z387" s="69"/>
      <c r="AA387" s="71"/>
      <c r="AB387" s="71"/>
      <c r="AC387" s="71"/>
      <c r="AD387" s="71"/>
      <c r="AE387" s="69"/>
      <c r="AF387" s="69"/>
      <c r="AG387" s="69"/>
      <c r="AH387" s="69"/>
      <c r="AI387" s="69"/>
      <c r="AJ387" s="69"/>
      <c r="AK387" s="69"/>
      <c r="AL387" s="72"/>
      <c r="AM387" s="73"/>
      <c r="AN387" s="73"/>
      <c r="AO387" s="69"/>
      <c r="AP387" s="69"/>
      <c r="AQ387" s="69"/>
      <c r="AR387" s="69"/>
      <c r="AS387" s="69"/>
      <c r="AT387" s="69"/>
      <c r="AU387" s="69"/>
      <c r="AV387" s="69"/>
      <c r="AW387" s="69"/>
      <c r="AX387" s="69"/>
      <c r="AY387" s="69"/>
      <c r="AZ387" s="69"/>
      <c r="BA387" s="69"/>
      <c r="BB387" s="69"/>
      <c r="BC387" s="69"/>
      <c r="BD387" s="69"/>
      <c r="BE387" s="69"/>
      <c r="BF387" s="69"/>
      <c r="BG387" s="69"/>
      <c r="BH387" s="69"/>
      <c r="BI387" s="69"/>
      <c r="BJ387" s="69"/>
      <c r="BK387" s="69"/>
      <c r="BL387" s="69"/>
      <c r="BM387" s="69"/>
      <c r="BN387" s="69"/>
      <c r="BO387" s="69"/>
      <c r="BP387" s="69"/>
      <c r="BQ387" s="69"/>
      <c r="BR387" s="69"/>
      <c r="BS387" s="69"/>
      <c r="BT387" s="69"/>
      <c r="BU387" s="69"/>
      <c r="BV387" s="69"/>
    </row>
    <row r="388" spans="1:74" ht="12" customHeight="1">
      <c r="A388" s="69"/>
      <c r="B388" s="69"/>
      <c r="C388" s="70"/>
      <c r="D388" s="70"/>
      <c r="E388" s="70"/>
      <c r="F388" s="70"/>
      <c r="G388" s="70"/>
      <c r="H388" s="69"/>
      <c r="I388" s="69"/>
      <c r="J388" s="69"/>
      <c r="K388" s="69"/>
      <c r="L388" s="69"/>
      <c r="M388" s="69"/>
      <c r="N388" s="69"/>
      <c r="O388" s="69"/>
      <c r="P388" s="69"/>
      <c r="Q388" s="69"/>
      <c r="R388" s="69"/>
      <c r="S388" s="69"/>
      <c r="T388" s="69"/>
      <c r="U388" s="71"/>
      <c r="V388" s="69"/>
      <c r="W388" s="69"/>
      <c r="X388" s="69"/>
      <c r="Y388" s="69"/>
      <c r="Z388" s="69"/>
      <c r="AA388" s="71"/>
      <c r="AB388" s="71"/>
      <c r="AC388" s="71"/>
      <c r="AD388" s="71"/>
      <c r="AE388" s="69"/>
      <c r="AF388" s="69"/>
      <c r="AG388" s="69"/>
      <c r="AH388" s="69"/>
      <c r="AI388" s="69"/>
      <c r="AJ388" s="69"/>
      <c r="AK388" s="69"/>
      <c r="AL388" s="72"/>
      <c r="AM388" s="73"/>
      <c r="AN388" s="73"/>
      <c r="AO388" s="69"/>
      <c r="AP388" s="69"/>
      <c r="AQ388" s="69"/>
      <c r="AR388" s="69"/>
      <c r="AS388" s="69"/>
      <c r="AT388" s="69"/>
      <c r="AU388" s="69"/>
      <c r="AV388" s="69"/>
      <c r="AW388" s="69"/>
      <c r="AX388" s="69"/>
      <c r="AY388" s="69"/>
      <c r="AZ388" s="69"/>
      <c r="BA388" s="69"/>
      <c r="BB388" s="69"/>
      <c r="BC388" s="69"/>
      <c r="BD388" s="69"/>
      <c r="BE388" s="69"/>
      <c r="BF388" s="69"/>
      <c r="BG388" s="69"/>
      <c r="BH388" s="69"/>
      <c r="BI388" s="69"/>
      <c r="BJ388" s="69"/>
      <c r="BK388" s="69"/>
      <c r="BL388" s="69"/>
      <c r="BM388" s="69"/>
      <c r="BN388" s="69"/>
      <c r="BO388" s="69"/>
      <c r="BP388" s="69"/>
      <c r="BQ388" s="69"/>
      <c r="BR388" s="69"/>
      <c r="BS388" s="69"/>
      <c r="BT388" s="69"/>
      <c r="BU388" s="69"/>
      <c r="BV388" s="69"/>
    </row>
    <row r="389" spans="1:74" ht="12" customHeight="1">
      <c r="A389" s="69"/>
      <c r="B389" s="69"/>
      <c r="C389" s="70"/>
      <c r="D389" s="70"/>
      <c r="E389" s="70"/>
      <c r="F389" s="70"/>
      <c r="G389" s="70"/>
      <c r="H389" s="69"/>
      <c r="I389" s="69"/>
      <c r="J389" s="69"/>
      <c r="K389" s="69"/>
      <c r="L389" s="69"/>
      <c r="M389" s="69"/>
      <c r="N389" s="69"/>
      <c r="O389" s="69"/>
      <c r="P389" s="69"/>
      <c r="Q389" s="69"/>
      <c r="R389" s="69"/>
      <c r="S389" s="69"/>
      <c r="T389" s="69"/>
      <c r="U389" s="71"/>
      <c r="V389" s="69"/>
      <c r="W389" s="69"/>
      <c r="X389" s="69"/>
      <c r="Y389" s="69"/>
      <c r="Z389" s="69"/>
      <c r="AA389" s="71"/>
      <c r="AB389" s="71"/>
      <c r="AC389" s="71"/>
      <c r="AD389" s="71"/>
      <c r="AE389" s="69"/>
      <c r="AF389" s="69"/>
      <c r="AG389" s="69"/>
      <c r="AH389" s="69"/>
      <c r="AI389" s="69"/>
      <c r="AJ389" s="69"/>
      <c r="AK389" s="69"/>
      <c r="AL389" s="72"/>
      <c r="AM389" s="73"/>
      <c r="AN389" s="73"/>
      <c r="AO389" s="69"/>
      <c r="AP389" s="69"/>
      <c r="AQ389" s="69"/>
      <c r="AR389" s="69"/>
      <c r="AS389" s="69"/>
      <c r="AT389" s="69"/>
      <c r="AU389" s="69"/>
      <c r="AV389" s="69"/>
      <c r="AW389" s="69"/>
      <c r="AX389" s="69"/>
      <c r="AY389" s="69"/>
      <c r="AZ389" s="69"/>
      <c r="BA389" s="69"/>
      <c r="BB389" s="69"/>
      <c r="BC389" s="69"/>
      <c r="BD389" s="69"/>
      <c r="BE389" s="69"/>
      <c r="BF389" s="69"/>
      <c r="BG389" s="69"/>
      <c r="BH389" s="69"/>
      <c r="BI389" s="69"/>
      <c r="BJ389" s="69"/>
      <c r="BK389" s="69"/>
      <c r="BL389" s="69"/>
      <c r="BM389" s="69"/>
      <c r="BN389" s="69"/>
      <c r="BO389" s="69"/>
      <c r="BP389" s="69"/>
      <c r="BQ389" s="69"/>
      <c r="BR389" s="69"/>
      <c r="BS389" s="69"/>
      <c r="BT389" s="69"/>
      <c r="BU389" s="69"/>
      <c r="BV389" s="69"/>
    </row>
    <row r="390" spans="1:74" ht="12" customHeight="1">
      <c r="A390" s="69"/>
      <c r="B390" s="69"/>
      <c r="C390" s="70"/>
      <c r="D390" s="70"/>
      <c r="E390" s="70"/>
      <c r="F390" s="70"/>
      <c r="G390" s="70"/>
      <c r="H390" s="69"/>
      <c r="I390" s="69"/>
      <c r="J390" s="69"/>
      <c r="K390" s="69"/>
      <c r="L390" s="69"/>
      <c r="M390" s="69"/>
      <c r="N390" s="69"/>
      <c r="O390" s="69"/>
      <c r="P390" s="69"/>
      <c r="Q390" s="69"/>
      <c r="R390" s="69"/>
      <c r="S390" s="69"/>
      <c r="T390" s="69"/>
      <c r="U390" s="71"/>
      <c r="V390" s="69"/>
      <c r="W390" s="69"/>
      <c r="X390" s="69"/>
      <c r="Y390" s="69"/>
      <c r="Z390" s="69"/>
      <c r="AA390" s="71"/>
      <c r="AB390" s="71"/>
      <c r="AC390" s="71"/>
      <c r="AD390" s="71"/>
      <c r="AE390" s="69"/>
      <c r="AF390" s="69"/>
      <c r="AG390" s="69"/>
      <c r="AH390" s="69"/>
      <c r="AI390" s="69"/>
      <c r="AJ390" s="69"/>
      <c r="AK390" s="69"/>
      <c r="AL390" s="72"/>
      <c r="AM390" s="73"/>
      <c r="AN390" s="73"/>
      <c r="AO390" s="69"/>
      <c r="AP390" s="69"/>
      <c r="AQ390" s="69"/>
      <c r="AR390" s="69"/>
      <c r="AS390" s="69"/>
      <c r="AT390" s="69"/>
      <c r="AU390" s="69"/>
      <c r="AV390" s="69"/>
      <c r="AW390" s="69"/>
      <c r="AX390" s="69"/>
      <c r="AY390" s="69"/>
      <c r="AZ390" s="69"/>
      <c r="BA390" s="69"/>
      <c r="BB390" s="69"/>
      <c r="BC390" s="69"/>
      <c r="BD390" s="69"/>
      <c r="BE390" s="69"/>
      <c r="BF390" s="69"/>
      <c r="BG390" s="69"/>
      <c r="BH390" s="69"/>
      <c r="BI390" s="69"/>
      <c r="BJ390" s="69"/>
      <c r="BK390" s="69"/>
      <c r="BL390" s="69"/>
      <c r="BM390" s="69"/>
      <c r="BN390" s="69"/>
      <c r="BO390" s="69"/>
      <c r="BP390" s="69"/>
      <c r="BQ390" s="69"/>
      <c r="BR390" s="69"/>
      <c r="BS390" s="69"/>
      <c r="BT390" s="69"/>
      <c r="BU390" s="69"/>
      <c r="BV390" s="69"/>
    </row>
    <row r="391" spans="1:74" ht="12" customHeight="1">
      <c r="A391" s="69"/>
      <c r="B391" s="69"/>
      <c r="C391" s="70"/>
      <c r="D391" s="70"/>
      <c r="E391" s="70"/>
      <c r="F391" s="70"/>
      <c r="G391" s="70"/>
      <c r="H391" s="69"/>
      <c r="I391" s="69"/>
      <c r="J391" s="69"/>
      <c r="K391" s="69"/>
      <c r="L391" s="69"/>
      <c r="M391" s="69"/>
      <c r="N391" s="69"/>
      <c r="O391" s="69"/>
      <c r="P391" s="69"/>
      <c r="Q391" s="69"/>
      <c r="R391" s="69"/>
      <c r="S391" s="69"/>
      <c r="T391" s="69"/>
      <c r="U391" s="71"/>
      <c r="V391" s="69"/>
      <c r="W391" s="69"/>
      <c r="X391" s="69"/>
      <c r="Y391" s="69"/>
      <c r="Z391" s="69"/>
      <c r="AA391" s="71"/>
      <c r="AB391" s="71"/>
      <c r="AC391" s="71"/>
      <c r="AD391" s="71"/>
      <c r="AE391" s="69"/>
      <c r="AF391" s="69"/>
      <c r="AG391" s="69"/>
      <c r="AH391" s="69"/>
      <c r="AI391" s="69"/>
      <c r="AJ391" s="69"/>
      <c r="AK391" s="69"/>
      <c r="AL391" s="72"/>
      <c r="AM391" s="73"/>
      <c r="AN391" s="73"/>
      <c r="AO391" s="69"/>
      <c r="AP391" s="69"/>
      <c r="AQ391" s="69"/>
      <c r="AR391" s="69"/>
      <c r="AS391" s="69"/>
      <c r="AT391" s="69"/>
      <c r="AU391" s="69"/>
      <c r="AV391" s="69"/>
      <c r="AW391" s="69"/>
      <c r="AX391" s="69"/>
      <c r="AY391" s="69"/>
      <c r="AZ391" s="69"/>
      <c r="BA391" s="69"/>
      <c r="BB391" s="69"/>
      <c r="BC391" s="69"/>
      <c r="BD391" s="69"/>
      <c r="BE391" s="69"/>
      <c r="BF391" s="69"/>
      <c r="BG391" s="69"/>
      <c r="BH391" s="69"/>
      <c r="BI391" s="69"/>
      <c r="BJ391" s="69"/>
      <c r="BK391" s="69"/>
      <c r="BL391" s="69"/>
      <c r="BM391" s="69"/>
      <c r="BN391" s="69"/>
      <c r="BO391" s="69"/>
      <c r="BP391" s="69"/>
      <c r="BQ391" s="69"/>
      <c r="BR391" s="69"/>
      <c r="BS391" s="69"/>
      <c r="BT391" s="69"/>
      <c r="BU391" s="69"/>
      <c r="BV391" s="69"/>
    </row>
    <row r="392" spans="1:74" ht="12" customHeight="1">
      <c r="A392" s="69"/>
      <c r="B392" s="69"/>
      <c r="C392" s="70"/>
      <c r="D392" s="70"/>
      <c r="E392" s="70"/>
      <c r="F392" s="70"/>
      <c r="G392" s="70"/>
      <c r="H392" s="69"/>
      <c r="I392" s="69"/>
      <c r="J392" s="69"/>
      <c r="K392" s="69"/>
      <c r="L392" s="69"/>
      <c r="M392" s="69"/>
      <c r="N392" s="69"/>
      <c r="O392" s="69"/>
      <c r="P392" s="69"/>
      <c r="Q392" s="69"/>
      <c r="R392" s="69"/>
      <c r="S392" s="69"/>
      <c r="T392" s="69"/>
      <c r="U392" s="71"/>
      <c r="V392" s="69"/>
      <c r="W392" s="69"/>
      <c r="X392" s="69"/>
      <c r="Y392" s="69"/>
      <c r="Z392" s="69"/>
      <c r="AA392" s="71"/>
      <c r="AB392" s="71"/>
      <c r="AC392" s="71"/>
      <c r="AD392" s="71"/>
      <c r="AE392" s="69"/>
      <c r="AF392" s="69"/>
      <c r="AG392" s="69"/>
      <c r="AH392" s="69"/>
      <c r="AI392" s="69"/>
      <c r="AJ392" s="69"/>
      <c r="AK392" s="69"/>
      <c r="AL392" s="72"/>
      <c r="AM392" s="73"/>
      <c r="AN392" s="73"/>
      <c r="AO392" s="69"/>
      <c r="AP392" s="69"/>
      <c r="AQ392" s="69"/>
      <c r="AR392" s="69"/>
      <c r="AS392" s="69"/>
      <c r="AT392" s="69"/>
      <c r="AU392" s="69"/>
      <c r="AV392" s="69"/>
      <c r="AW392" s="69"/>
      <c r="AX392" s="69"/>
      <c r="AY392" s="69"/>
      <c r="AZ392" s="69"/>
      <c r="BA392" s="69"/>
      <c r="BB392" s="69"/>
      <c r="BC392" s="69"/>
      <c r="BD392" s="69"/>
      <c r="BE392" s="69"/>
      <c r="BF392" s="69"/>
      <c r="BG392" s="69"/>
      <c r="BH392" s="69"/>
      <c r="BI392" s="69"/>
      <c r="BJ392" s="69"/>
      <c r="BK392" s="69"/>
      <c r="BL392" s="69"/>
      <c r="BM392" s="69"/>
      <c r="BN392" s="69"/>
      <c r="BO392" s="69"/>
      <c r="BP392" s="69"/>
      <c r="BQ392" s="69"/>
      <c r="BR392" s="69"/>
      <c r="BS392" s="69"/>
      <c r="BT392" s="69"/>
      <c r="BU392" s="69"/>
      <c r="BV392" s="69"/>
    </row>
    <row r="393" spans="1:74" ht="12" customHeight="1">
      <c r="A393" s="69"/>
      <c r="B393" s="69"/>
      <c r="C393" s="70"/>
      <c r="D393" s="70"/>
      <c r="E393" s="70"/>
      <c r="F393" s="70"/>
      <c r="G393" s="70"/>
      <c r="H393" s="69"/>
      <c r="I393" s="69"/>
      <c r="J393" s="69"/>
      <c r="K393" s="69"/>
      <c r="L393" s="69"/>
      <c r="M393" s="69"/>
      <c r="N393" s="69"/>
      <c r="O393" s="69"/>
      <c r="P393" s="69"/>
      <c r="Q393" s="69"/>
      <c r="R393" s="69"/>
      <c r="S393" s="69"/>
      <c r="T393" s="69"/>
      <c r="U393" s="71"/>
      <c r="V393" s="69"/>
      <c r="W393" s="69"/>
      <c r="X393" s="69"/>
      <c r="Y393" s="69"/>
      <c r="Z393" s="69"/>
      <c r="AA393" s="71"/>
      <c r="AB393" s="71"/>
      <c r="AC393" s="71"/>
      <c r="AD393" s="71"/>
      <c r="AE393" s="69"/>
      <c r="AF393" s="69"/>
      <c r="AG393" s="69"/>
      <c r="AH393" s="69"/>
      <c r="AI393" s="69"/>
      <c r="AJ393" s="69"/>
      <c r="AK393" s="69"/>
      <c r="AL393" s="72"/>
      <c r="AM393" s="73"/>
      <c r="AN393" s="73"/>
      <c r="AO393" s="69"/>
      <c r="AP393" s="69"/>
      <c r="AQ393" s="69"/>
      <c r="AR393" s="69"/>
      <c r="AS393" s="69"/>
      <c r="AT393" s="69"/>
      <c r="AU393" s="69"/>
      <c r="AV393" s="69"/>
      <c r="AW393" s="69"/>
      <c r="AX393" s="69"/>
      <c r="AY393" s="69"/>
      <c r="AZ393" s="69"/>
      <c r="BA393" s="69"/>
      <c r="BB393" s="69"/>
      <c r="BC393" s="69"/>
      <c r="BD393" s="69"/>
      <c r="BE393" s="69"/>
      <c r="BF393" s="69"/>
      <c r="BG393" s="69"/>
      <c r="BH393" s="69"/>
      <c r="BI393" s="69"/>
      <c r="BJ393" s="69"/>
      <c r="BK393" s="69"/>
      <c r="BL393" s="69"/>
      <c r="BM393" s="69"/>
      <c r="BN393" s="69"/>
      <c r="BO393" s="69"/>
      <c r="BP393" s="69"/>
      <c r="BQ393" s="69"/>
      <c r="BR393" s="69"/>
      <c r="BS393" s="69"/>
      <c r="BT393" s="69"/>
      <c r="BU393" s="69"/>
      <c r="BV393" s="69"/>
    </row>
    <row r="394" spans="1:74" ht="12" customHeight="1">
      <c r="A394" s="69"/>
      <c r="B394" s="69"/>
      <c r="C394" s="70"/>
      <c r="D394" s="70"/>
      <c r="E394" s="70"/>
      <c r="F394" s="70"/>
      <c r="G394" s="70"/>
      <c r="H394" s="69"/>
      <c r="I394" s="69"/>
      <c r="J394" s="69"/>
      <c r="K394" s="69"/>
      <c r="L394" s="69"/>
      <c r="M394" s="69"/>
      <c r="N394" s="69"/>
      <c r="O394" s="69"/>
      <c r="P394" s="69"/>
      <c r="Q394" s="69"/>
      <c r="R394" s="69"/>
      <c r="S394" s="69"/>
      <c r="T394" s="69"/>
      <c r="U394" s="71"/>
      <c r="V394" s="69"/>
      <c r="W394" s="69"/>
      <c r="X394" s="69"/>
      <c r="Y394" s="69"/>
      <c r="Z394" s="69"/>
      <c r="AA394" s="71"/>
      <c r="AB394" s="71"/>
      <c r="AC394" s="71"/>
      <c r="AD394" s="71"/>
      <c r="AE394" s="69"/>
      <c r="AF394" s="69"/>
      <c r="AG394" s="69"/>
      <c r="AH394" s="69"/>
      <c r="AI394" s="69"/>
      <c r="AJ394" s="69"/>
      <c r="AK394" s="69"/>
      <c r="AL394" s="72"/>
      <c r="AM394" s="73"/>
      <c r="AN394" s="73"/>
      <c r="AO394" s="69"/>
      <c r="AP394" s="69"/>
      <c r="AQ394" s="69"/>
      <c r="AR394" s="69"/>
      <c r="AS394" s="69"/>
      <c r="AT394" s="69"/>
      <c r="AU394" s="69"/>
      <c r="AV394" s="69"/>
      <c r="AW394" s="69"/>
      <c r="AX394" s="69"/>
      <c r="AY394" s="69"/>
      <c r="AZ394" s="69"/>
      <c r="BA394" s="69"/>
      <c r="BB394" s="69"/>
      <c r="BC394" s="69"/>
      <c r="BD394" s="69"/>
      <c r="BE394" s="69"/>
      <c r="BF394" s="69"/>
      <c r="BG394" s="69"/>
      <c r="BH394" s="69"/>
      <c r="BI394" s="69"/>
      <c r="BJ394" s="69"/>
      <c r="BK394" s="69"/>
      <c r="BL394" s="69"/>
      <c r="BM394" s="69"/>
      <c r="BN394" s="69"/>
      <c r="BO394" s="69"/>
      <c r="BP394" s="69"/>
      <c r="BQ394" s="69"/>
      <c r="BR394" s="69"/>
      <c r="BS394" s="69"/>
      <c r="BT394" s="69"/>
      <c r="BU394" s="69"/>
      <c r="BV394" s="69"/>
    </row>
    <row r="395" spans="1:74" ht="12" customHeight="1">
      <c r="A395" s="69"/>
      <c r="B395" s="69"/>
      <c r="C395" s="70"/>
      <c r="D395" s="70"/>
      <c r="E395" s="70"/>
      <c r="F395" s="70"/>
      <c r="G395" s="70"/>
      <c r="H395" s="69"/>
      <c r="I395" s="69"/>
      <c r="J395" s="69"/>
      <c r="K395" s="69"/>
      <c r="L395" s="69"/>
      <c r="M395" s="69"/>
      <c r="N395" s="69"/>
      <c r="O395" s="69"/>
      <c r="P395" s="69"/>
      <c r="Q395" s="69"/>
      <c r="R395" s="69"/>
      <c r="S395" s="69"/>
      <c r="T395" s="69"/>
      <c r="U395" s="71"/>
      <c r="V395" s="69"/>
      <c r="W395" s="69"/>
      <c r="X395" s="69"/>
      <c r="Y395" s="69"/>
      <c r="Z395" s="69"/>
      <c r="AA395" s="71"/>
      <c r="AB395" s="71"/>
      <c r="AC395" s="71"/>
      <c r="AD395" s="71"/>
      <c r="AE395" s="69"/>
      <c r="AF395" s="69"/>
      <c r="AG395" s="69"/>
      <c r="AH395" s="69"/>
      <c r="AI395" s="69"/>
      <c r="AJ395" s="69"/>
      <c r="AK395" s="69"/>
      <c r="AL395" s="72"/>
      <c r="AM395" s="73"/>
      <c r="AN395" s="73"/>
      <c r="AO395" s="69"/>
      <c r="AP395" s="69"/>
      <c r="AQ395" s="69"/>
      <c r="AR395" s="69"/>
      <c r="AS395" s="69"/>
      <c r="AT395" s="69"/>
      <c r="AU395" s="69"/>
      <c r="AV395" s="69"/>
      <c r="AW395" s="69"/>
      <c r="AX395" s="69"/>
      <c r="AY395" s="69"/>
      <c r="AZ395" s="69"/>
      <c r="BA395" s="69"/>
      <c r="BB395" s="69"/>
      <c r="BC395" s="69"/>
      <c r="BD395" s="69"/>
      <c r="BE395" s="69"/>
      <c r="BF395" s="69"/>
      <c r="BG395" s="69"/>
      <c r="BH395" s="69"/>
      <c r="BI395" s="69"/>
      <c r="BJ395" s="69"/>
      <c r="BK395" s="69"/>
      <c r="BL395" s="69"/>
      <c r="BM395" s="69"/>
      <c r="BN395" s="69"/>
      <c r="BO395" s="69"/>
      <c r="BP395" s="69"/>
      <c r="BQ395" s="69"/>
      <c r="BR395" s="69"/>
      <c r="BS395" s="69"/>
      <c r="BT395" s="69"/>
      <c r="BU395" s="69"/>
      <c r="BV395" s="69"/>
    </row>
    <row r="396" spans="1:74" ht="12" customHeight="1">
      <c r="A396" s="69"/>
      <c r="B396" s="69"/>
      <c r="C396" s="70"/>
      <c r="D396" s="70"/>
      <c r="E396" s="70"/>
      <c r="F396" s="70"/>
      <c r="G396" s="70"/>
      <c r="H396" s="69"/>
      <c r="I396" s="69"/>
      <c r="J396" s="69"/>
      <c r="K396" s="69"/>
      <c r="L396" s="69"/>
      <c r="M396" s="69"/>
      <c r="N396" s="69"/>
      <c r="O396" s="69"/>
      <c r="P396" s="69"/>
      <c r="Q396" s="69"/>
      <c r="R396" s="69"/>
      <c r="S396" s="69"/>
      <c r="T396" s="69"/>
      <c r="U396" s="71"/>
      <c r="V396" s="69"/>
      <c r="W396" s="69"/>
      <c r="X396" s="69"/>
      <c r="Y396" s="69"/>
      <c r="Z396" s="69"/>
      <c r="AA396" s="71"/>
      <c r="AB396" s="71"/>
      <c r="AC396" s="71"/>
      <c r="AD396" s="71"/>
      <c r="AE396" s="69"/>
      <c r="AF396" s="69"/>
      <c r="AG396" s="69"/>
      <c r="AH396" s="69"/>
      <c r="AI396" s="69"/>
      <c r="AJ396" s="69"/>
      <c r="AK396" s="69"/>
      <c r="AL396" s="72"/>
      <c r="AM396" s="73"/>
      <c r="AN396" s="73"/>
      <c r="AO396" s="69"/>
      <c r="AP396" s="69"/>
      <c r="AQ396" s="69"/>
      <c r="AR396" s="69"/>
      <c r="AS396" s="69"/>
      <c r="AT396" s="69"/>
      <c r="AU396" s="69"/>
      <c r="AV396" s="69"/>
      <c r="AW396" s="69"/>
      <c r="AX396" s="69"/>
      <c r="AY396" s="69"/>
      <c r="AZ396" s="69"/>
      <c r="BA396" s="69"/>
      <c r="BB396" s="69"/>
      <c r="BC396" s="69"/>
      <c r="BD396" s="69"/>
      <c r="BE396" s="69"/>
      <c r="BF396" s="69"/>
      <c r="BG396" s="69"/>
      <c r="BH396" s="69"/>
      <c r="BI396" s="69"/>
      <c r="BJ396" s="69"/>
      <c r="BK396" s="69"/>
      <c r="BL396" s="69"/>
      <c r="BM396" s="69"/>
      <c r="BN396" s="69"/>
      <c r="BO396" s="69"/>
      <c r="BP396" s="69"/>
      <c r="BQ396" s="69"/>
      <c r="BR396" s="69"/>
      <c r="BS396" s="69"/>
      <c r="BT396" s="69"/>
      <c r="BU396" s="69"/>
      <c r="BV396" s="69"/>
    </row>
    <row r="397" spans="1:74" ht="12" customHeight="1">
      <c r="A397" s="69"/>
      <c r="B397" s="69"/>
      <c r="C397" s="70"/>
      <c r="D397" s="70"/>
      <c r="E397" s="70"/>
      <c r="F397" s="70"/>
      <c r="G397" s="70"/>
      <c r="H397" s="69"/>
      <c r="I397" s="69"/>
      <c r="J397" s="69"/>
      <c r="K397" s="69"/>
      <c r="L397" s="69"/>
      <c r="M397" s="69"/>
      <c r="N397" s="69"/>
      <c r="O397" s="69"/>
      <c r="P397" s="69"/>
      <c r="Q397" s="69"/>
      <c r="R397" s="69"/>
      <c r="S397" s="69"/>
      <c r="T397" s="69"/>
      <c r="U397" s="71"/>
      <c r="V397" s="69"/>
      <c r="W397" s="69"/>
      <c r="X397" s="69"/>
      <c r="Y397" s="69"/>
      <c r="Z397" s="69"/>
      <c r="AA397" s="71"/>
      <c r="AB397" s="71"/>
      <c r="AC397" s="71"/>
      <c r="AD397" s="71"/>
      <c r="AE397" s="69"/>
      <c r="AF397" s="69"/>
      <c r="AG397" s="69"/>
      <c r="AH397" s="69"/>
      <c r="AI397" s="69"/>
      <c r="AJ397" s="69"/>
      <c r="AK397" s="69"/>
      <c r="AL397" s="72"/>
      <c r="AM397" s="73"/>
      <c r="AN397" s="73"/>
      <c r="AO397" s="69"/>
      <c r="AP397" s="69"/>
      <c r="AQ397" s="69"/>
      <c r="AR397" s="69"/>
      <c r="AS397" s="69"/>
      <c r="AT397" s="69"/>
      <c r="AU397" s="69"/>
      <c r="AV397" s="69"/>
      <c r="AW397" s="69"/>
      <c r="AX397" s="69"/>
      <c r="AY397" s="69"/>
      <c r="AZ397" s="69"/>
      <c r="BA397" s="69"/>
      <c r="BB397" s="69"/>
      <c r="BC397" s="69"/>
      <c r="BD397" s="69"/>
      <c r="BE397" s="69"/>
      <c r="BF397" s="69"/>
      <c r="BG397" s="69"/>
      <c r="BH397" s="69"/>
      <c r="BI397" s="69"/>
      <c r="BJ397" s="69"/>
      <c r="BK397" s="69"/>
      <c r="BL397" s="69"/>
      <c r="BM397" s="69"/>
      <c r="BN397" s="69"/>
      <c r="BO397" s="69"/>
      <c r="BP397" s="69"/>
      <c r="BQ397" s="69"/>
      <c r="BR397" s="69"/>
      <c r="BS397" s="69"/>
      <c r="BT397" s="69"/>
      <c r="BU397" s="69"/>
      <c r="BV397" s="69"/>
    </row>
    <row r="398" spans="1:74" ht="12" customHeight="1">
      <c r="A398" s="69"/>
      <c r="B398" s="69"/>
      <c r="C398" s="70"/>
      <c r="D398" s="70"/>
      <c r="E398" s="70"/>
      <c r="F398" s="70"/>
      <c r="G398" s="70"/>
      <c r="H398" s="69"/>
      <c r="I398" s="69"/>
      <c r="J398" s="69"/>
      <c r="K398" s="69"/>
      <c r="L398" s="69"/>
      <c r="M398" s="69"/>
      <c r="N398" s="69"/>
      <c r="O398" s="69"/>
      <c r="P398" s="69"/>
      <c r="Q398" s="69"/>
      <c r="R398" s="69"/>
      <c r="S398" s="69"/>
      <c r="T398" s="69"/>
      <c r="U398" s="71"/>
      <c r="V398" s="69"/>
      <c r="W398" s="69"/>
      <c r="X398" s="69"/>
      <c r="Y398" s="69"/>
      <c r="Z398" s="69"/>
      <c r="AA398" s="71"/>
      <c r="AB398" s="71"/>
      <c r="AC398" s="71"/>
      <c r="AD398" s="71"/>
      <c r="AE398" s="69"/>
      <c r="AF398" s="69"/>
      <c r="AG398" s="69"/>
      <c r="AH398" s="69"/>
      <c r="AI398" s="69"/>
      <c r="AJ398" s="69"/>
      <c r="AK398" s="69"/>
      <c r="AL398" s="72"/>
      <c r="AM398" s="73"/>
      <c r="AN398" s="73"/>
      <c r="AO398" s="69"/>
      <c r="AP398" s="69"/>
      <c r="AQ398" s="69"/>
      <c r="AR398" s="69"/>
      <c r="AS398" s="69"/>
      <c r="AT398" s="69"/>
      <c r="AU398" s="69"/>
      <c r="AV398" s="69"/>
      <c r="AW398" s="69"/>
      <c r="AX398" s="69"/>
      <c r="AY398" s="69"/>
      <c r="AZ398" s="69"/>
      <c r="BA398" s="69"/>
      <c r="BB398" s="69"/>
      <c r="BC398" s="69"/>
      <c r="BD398" s="69"/>
      <c r="BE398" s="69"/>
      <c r="BF398" s="69"/>
      <c r="BG398" s="69"/>
      <c r="BH398" s="69"/>
      <c r="BI398" s="69"/>
      <c r="BJ398" s="69"/>
      <c r="BK398" s="69"/>
      <c r="BL398" s="69"/>
      <c r="BM398" s="69"/>
      <c r="BN398" s="69"/>
      <c r="BO398" s="69"/>
      <c r="BP398" s="69"/>
      <c r="BQ398" s="69"/>
      <c r="BR398" s="69"/>
      <c r="BS398" s="69"/>
      <c r="BT398" s="69"/>
      <c r="BU398" s="69"/>
      <c r="BV398" s="69"/>
    </row>
    <row r="399" spans="1:74" ht="12" customHeight="1">
      <c r="A399" s="69"/>
      <c r="B399" s="69"/>
      <c r="C399" s="70"/>
      <c r="D399" s="70"/>
      <c r="E399" s="70"/>
      <c r="F399" s="70"/>
      <c r="G399" s="70"/>
      <c r="H399" s="69"/>
      <c r="I399" s="69"/>
      <c r="J399" s="69"/>
      <c r="K399" s="69"/>
      <c r="L399" s="69"/>
      <c r="M399" s="69"/>
      <c r="N399" s="69"/>
      <c r="O399" s="69"/>
      <c r="P399" s="69"/>
      <c r="Q399" s="69"/>
      <c r="R399" s="69"/>
      <c r="S399" s="69"/>
      <c r="T399" s="69"/>
      <c r="U399" s="71"/>
      <c r="V399" s="69"/>
      <c r="W399" s="69"/>
      <c r="X399" s="69"/>
      <c r="Y399" s="69"/>
      <c r="Z399" s="69"/>
      <c r="AA399" s="71"/>
      <c r="AB399" s="71"/>
      <c r="AC399" s="71"/>
      <c r="AD399" s="71"/>
      <c r="AE399" s="69"/>
      <c r="AF399" s="69"/>
      <c r="AG399" s="69"/>
      <c r="AH399" s="69"/>
      <c r="AI399" s="69"/>
      <c r="AJ399" s="69"/>
      <c r="AK399" s="69"/>
      <c r="AL399" s="72"/>
      <c r="AM399" s="73"/>
      <c r="AN399" s="73"/>
      <c r="AO399" s="69"/>
      <c r="AP399" s="69"/>
      <c r="AQ399" s="69"/>
      <c r="AR399" s="69"/>
      <c r="AS399" s="69"/>
      <c r="AT399" s="69"/>
      <c r="AU399" s="69"/>
      <c r="AV399" s="69"/>
      <c r="AW399" s="69"/>
      <c r="AX399" s="69"/>
      <c r="AY399" s="69"/>
      <c r="AZ399" s="69"/>
      <c r="BA399" s="69"/>
      <c r="BB399" s="69"/>
      <c r="BC399" s="69"/>
      <c r="BD399" s="69"/>
      <c r="BE399" s="69"/>
      <c r="BF399" s="69"/>
      <c r="BG399" s="69"/>
      <c r="BH399" s="69"/>
      <c r="BI399" s="69"/>
      <c r="BJ399" s="69"/>
      <c r="BK399" s="69"/>
      <c r="BL399" s="69"/>
      <c r="BM399" s="69"/>
      <c r="BN399" s="69"/>
      <c r="BO399" s="69"/>
      <c r="BP399" s="69"/>
      <c r="BQ399" s="69"/>
      <c r="BR399" s="69"/>
      <c r="BS399" s="69"/>
      <c r="BT399" s="69"/>
      <c r="BU399" s="69"/>
      <c r="BV399" s="69"/>
    </row>
    <row r="400" spans="1:74" ht="12" customHeight="1">
      <c r="A400" s="69"/>
      <c r="B400" s="69"/>
      <c r="C400" s="70"/>
      <c r="D400" s="70"/>
      <c r="E400" s="70"/>
      <c r="F400" s="70"/>
      <c r="G400" s="70"/>
      <c r="H400" s="69"/>
      <c r="I400" s="69"/>
      <c r="J400" s="69"/>
      <c r="K400" s="69"/>
      <c r="L400" s="69"/>
      <c r="M400" s="69"/>
      <c r="N400" s="69"/>
      <c r="O400" s="69"/>
      <c r="P400" s="69"/>
      <c r="Q400" s="69"/>
      <c r="R400" s="69"/>
      <c r="S400" s="69"/>
      <c r="T400" s="69"/>
      <c r="U400" s="71"/>
      <c r="V400" s="69"/>
      <c r="W400" s="69"/>
      <c r="X400" s="69"/>
      <c r="Y400" s="69"/>
      <c r="Z400" s="69"/>
      <c r="AA400" s="71"/>
      <c r="AB400" s="71"/>
      <c r="AC400" s="71"/>
      <c r="AD400" s="71"/>
      <c r="AE400" s="69"/>
      <c r="AF400" s="69"/>
      <c r="AG400" s="69"/>
      <c r="AH400" s="69"/>
      <c r="AI400" s="69"/>
      <c r="AJ400" s="69"/>
      <c r="AK400" s="69"/>
      <c r="AL400" s="72"/>
      <c r="AM400" s="73"/>
      <c r="AN400" s="73"/>
      <c r="AO400" s="69"/>
      <c r="AP400" s="69"/>
      <c r="AQ400" s="69"/>
      <c r="AR400" s="69"/>
      <c r="AS400" s="69"/>
      <c r="AT400" s="69"/>
      <c r="AU400" s="69"/>
      <c r="AV400" s="69"/>
      <c r="AW400" s="69"/>
      <c r="AX400" s="69"/>
      <c r="AY400" s="69"/>
      <c r="AZ400" s="69"/>
      <c r="BA400" s="69"/>
      <c r="BB400" s="69"/>
      <c r="BC400" s="69"/>
      <c r="BD400" s="69"/>
      <c r="BE400" s="69"/>
      <c r="BF400" s="69"/>
      <c r="BG400" s="69"/>
      <c r="BH400" s="69"/>
      <c r="BI400" s="69"/>
      <c r="BJ400" s="69"/>
      <c r="BK400" s="69"/>
      <c r="BL400" s="69"/>
      <c r="BM400" s="69"/>
      <c r="BN400" s="69"/>
      <c r="BO400" s="69"/>
      <c r="BP400" s="69"/>
      <c r="BQ400" s="69"/>
      <c r="BR400" s="69"/>
      <c r="BS400" s="69"/>
      <c r="BT400" s="69"/>
      <c r="BU400" s="69"/>
      <c r="BV400" s="69"/>
    </row>
    <row r="401" spans="1:74" ht="12" customHeight="1">
      <c r="A401" s="69"/>
      <c r="B401" s="69"/>
      <c r="C401" s="70"/>
      <c r="D401" s="70"/>
      <c r="E401" s="70"/>
      <c r="F401" s="70"/>
      <c r="G401" s="70"/>
      <c r="H401" s="69"/>
      <c r="I401" s="69"/>
      <c r="J401" s="69"/>
      <c r="K401" s="69"/>
      <c r="L401" s="69"/>
      <c r="M401" s="69"/>
      <c r="N401" s="69"/>
      <c r="O401" s="69"/>
      <c r="P401" s="69"/>
      <c r="Q401" s="69"/>
      <c r="R401" s="69"/>
      <c r="S401" s="69"/>
      <c r="T401" s="69"/>
      <c r="U401" s="71"/>
      <c r="V401" s="69"/>
      <c r="W401" s="69"/>
      <c r="X401" s="69"/>
      <c r="Y401" s="69"/>
      <c r="Z401" s="69"/>
      <c r="AA401" s="71"/>
      <c r="AB401" s="71"/>
      <c r="AC401" s="71"/>
      <c r="AD401" s="71"/>
      <c r="AE401" s="69"/>
      <c r="AF401" s="69"/>
      <c r="AG401" s="69"/>
      <c r="AH401" s="69"/>
      <c r="AI401" s="69"/>
      <c r="AJ401" s="69"/>
      <c r="AK401" s="69"/>
      <c r="AL401" s="72"/>
      <c r="AM401" s="73"/>
      <c r="AN401" s="73"/>
      <c r="AO401" s="69"/>
      <c r="AP401" s="69"/>
      <c r="AQ401" s="69"/>
      <c r="AR401" s="69"/>
      <c r="AS401" s="69"/>
      <c r="AT401" s="69"/>
      <c r="AU401" s="69"/>
      <c r="AV401" s="69"/>
      <c r="AW401" s="69"/>
      <c r="AX401" s="69"/>
      <c r="AY401" s="69"/>
      <c r="AZ401" s="69"/>
      <c r="BA401" s="69"/>
      <c r="BB401" s="69"/>
      <c r="BC401" s="69"/>
      <c r="BD401" s="69"/>
      <c r="BE401" s="69"/>
      <c r="BF401" s="69"/>
      <c r="BG401" s="69"/>
      <c r="BH401" s="69"/>
      <c r="BI401" s="69"/>
      <c r="BJ401" s="69"/>
      <c r="BK401" s="69"/>
      <c r="BL401" s="69"/>
      <c r="BM401" s="69"/>
      <c r="BN401" s="69"/>
      <c r="BO401" s="69"/>
      <c r="BP401" s="69"/>
      <c r="BQ401" s="69"/>
      <c r="BR401" s="69"/>
      <c r="BS401" s="69"/>
      <c r="BT401" s="69"/>
      <c r="BU401" s="69"/>
      <c r="BV401" s="69"/>
    </row>
    <row r="402" spans="1:74" ht="12" customHeight="1">
      <c r="A402" s="69"/>
      <c r="B402" s="69"/>
      <c r="C402" s="70"/>
      <c r="D402" s="70"/>
      <c r="E402" s="70"/>
      <c r="F402" s="70"/>
      <c r="G402" s="70"/>
      <c r="H402" s="69"/>
      <c r="I402" s="69"/>
      <c r="J402" s="69"/>
      <c r="K402" s="69"/>
      <c r="L402" s="69"/>
      <c r="M402" s="69"/>
      <c r="N402" s="69"/>
      <c r="O402" s="69"/>
      <c r="P402" s="69"/>
      <c r="Q402" s="69"/>
      <c r="R402" s="69"/>
      <c r="S402" s="69"/>
      <c r="T402" s="69"/>
      <c r="U402" s="71"/>
      <c r="V402" s="69"/>
      <c r="W402" s="69"/>
      <c r="X402" s="69"/>
      <c r="Y402" s="69"/>
      <c r="Z402" s="69"/>
      <c r="AA402" s="71"/>
      <c r="AB402" s="71"/>
      <c r="AC402" s="71"/>
      <c r="AD402" s="71"/>
      <c r="AE402" s="69"/>
      <c r="AF402" s="69"/>
      <c r="AG402" s="69"/>
      <c r="AH402" s="69"/>
      <c r="AI402" s="69"/>
      <c r="AJ402" s="69"/>
      <c r="AK402" s="69"/>
      <c r="AL402" s="72"/>
      <c r="AM402" s="73"/>
      <c r="AN402" s="73"/>
      <c r="AO402" s="69"/>
      <c r="AP402" s="69"/>
      <c r="AQ402" s="69"/>
      <c r="AR402" s="69"/>
      <c r="AS402" s="69"/>
      <c r="AT402" s="69"/>
      <c r="AU402" s="69"/>
      <c r="AV402" s="69"/>
      <c r="AW402" s="69"/>
      <c r="AX402" s="69"/>
      <c r="AY402" s="69"/>
      <c r="AZ402" s="69"/>
      <c r="BA402" s="69"/>
      <c r="BB402" s="69"/>
      <c r="BC402" s="69"/>
      <c r="BD402" s="69"/>
      <c r="BE402" s="69"/>
      <c r="BF402" s="69"/>
      <c r="BG402" s="69"/>
      <c r="BH402" s="69"/>
      <c r="BI402" s="69"/>
      <c r="BJ402" s="69"/>
      <c r="BK402" s="69"/>
      <c r="BL402" s="69"/>
      <c r="BM402" s="69"/>
      <c r="BN402" s="69"/>
      <c r="BO402" s="69"/>
      <c r="BP402" s="69"/>
      <c r="BQ402" s="69"/>
      <c r="BR402" s="69"/>
      <c r="BS402" s="69"/>
      <c r="BT402" s="69"/>
      <c r="BU402" s="69"/>
      <c r="BV402" s="69"/>
    </row>
    <row r="403" spans="1:74" ht="12" customHeight="1">
      <c r="A403" s="69"/>
      <c r="B403" s="69"/>
      <c r="C403" s="70"/>
      <c r="D403" s="70"/>
      <c r="E403" s="70"/>
      <c r="F403" s="70"/>
      <c r="G403" s="70"/>
      <c r="H403" s="69"/>
      <c r="I403" s="69"/>
      <c r="J403" s="69"/>
      <c r="K403" s="69"/>
      <c r="L403" s="69"/>
      <c r="M403" s="69"/>
      <c r="N403" s="69"/>
      <c r="O403" s="69"/>
      <c r="P403" s="69"/>
      <c r="Q403" s="69"/>
      <c r="R403" s="69"/>
      <c r="S403" s="69"/>
      <c r="T403" s="69"/>
      <c r="U403" s="71"/>
      <c r="V403" s="69"/>
      <c r="W403" s="69"/>
      <c r="X403" s="69"/>
      <c r="Y403" s="69"/>
      <c r="Z403" s="69"/>
      <c r="AA403" s="71"/>
      <c r="AB403" s="71"/>
      <c r="AC403" s="71"/>
      <c r="AD403" s="71"/>
      <c r="AE403" s="69"/>
      <c r="AF403" s="69"/>
      <c r="AG403" s="69"/>
      <c r="AH403" s="69"/>
      <c r="AI403" s="69"/>
      <c r="AJ403" s="69"/>
      <c r="AK403" s="69"/>
      <c r="AL403" s="72"/>
      <c r="AM403" s="73"/>
      <c r="AN403" s="73"/>
      <c r="AO403" s="69"/>
      <c r="AP403" s="69"/>
      <c r="AQ403" s="69"/>
      <c r="AR403" s="69"/>
      <c r="AS403" s="69"/>
      <c r="AT403" s="69"/>
      <c r="AU403" s="69"/>
      <c r="AV403" s="69"/>
      <c r="AW403" s="69"/>
      <c r="AX403" s="69"/>
      <c r="AY403" s="69"/>
      <c r="AZ403" s="69"/>
      <c r="BA403" s="69"/>
      <c r="BB403" s="69"/>
      <c r="BC403" s="69"/>
      <c r="BD403" s="69"/>
      <c r="BE403" s="69"/>
      <c r="BF403" s="69"/>
      <c r="BG403" s="69"/>
      <c r="BH403" s="69"/>
      <c r="BI403" s="69"/>
      <c r="BJ403" s="69"/>
      <c r="BK403" s="69"/>
      <c r="BL403" s="69"/>
      <c r="BM403" s="69"/>
      <c r="BN403" s="69"/>
      <c r="BO403" s="69"/>
      <c r="BP403" s="69"/>
      <c r="BQ403" s="69"/>
      <c r="BR403" s="69"/>
      <c r="BS403" s="69"/>
      <c r="BT403" s="69"/>
      <c r="BU403" s="69"/>
      <c r="BV403" s="69"/>
    </row>
    <row r="404" spans="1:74" ht="12" customHeight="1">
      <c r="A404" s="69"/>
      <c r="B404" s="69"/>
      <c r="C404" s="70"/>
      <c r="D404" s="70"/>
      <c r="E404" s="70"/>
      <c r="F404" s="70"/>
      <c r="G404" s="70"/>
      <c r="H404" s="69"/>
      <c r="I404" s="69"/>
      <c r="J404" s="69"/>
      <c r="K404" s="69"/>
      <c r="L404" s="69"/>
      <c r="M404" s="69"/>
      <c r="N404" s="69"/>
      <c r="O404" s="69"/>
      <c r="P404" s="69"/>
      <c r="Q404" s="69"/>
      <c r="R404" s="69"/>
      <c r="S404" s="69"/>
      <c r="T404" s="69"/>
      <c r="U404" s="71"/>
      <c r="V404" s="69"/>
      <c r="W404" s="69"/>
      <c r="X404" s="69"/>
      <c r="Y404" s="69"/>
      <c r="Z404" s="69"/>
      <c r="AA404" s="71"/>
      <c r="AB404" s="71"/>
      <c r="AC404" s="71"/>
      <c r="AD404" s="71"/>
      <c r="AE404" s="69"/>
      <c r="AF404" s="69"/>
      <c r="AG404" s="69"/>
      <c r="AH404" s="69"/>
      <c r="AI404" s="69"/>
      <c r="AJ404" s="69"/>
      <c r="AK404" s="69"/>
      <c r="AL404" s="72"/>
      <c r="AM404" s="73"/>
      <c r="AN404" s="73"/>
      <c r="AO404" s="69"/>
      <c r="AP404" s="69"/>
      <c r="AQ404" s="69"/>
      <c r="AR404" s="69"/>
      <c r="AS404" s="69"/>
      <c r="AT404" s="69"/>
      <c r="AU404" s="69"/>
      <c r="AV404" s="69"/>
      <c r="AW404" s="69"/>
      <c r="AX404" s="69"/>
      <c r="AY404" s="69"/>
      <c r="AZ404" s="69"/>
      <c r="BA404" s="69"/>
      <c r="BB404" s="69"/>
      <c r="BC404" s="69"/>
      <c r="BD404" s="69"/>
      <c r="BE404" s="69"/>
      <c r="BF404" s="69"/>
      <c r="BG404" s="69"/>
      <c r="BH404" s="69"/>
      <c r="BI404" s="69"/>
      <c r="BJ404" s="69"/>
      <c r="BK404" s="69"/>
      <c r="BL404" s="69"/>
      <c r="BM404" s="69"/>
      <c r="BN404" s="69"/>
      <c r="BO404" s="69"/>
      <c r="BP404" s="69"/>
      <c r="BQ404" s="69"/>
      <c r="BR404" s="69"/>
      <c r="BS404" s="69"/>
      <c r="BT404" s="69"/>
      <c r="BU404" s="69"/>
      <c r="BV404" s="69"/>
    </row>
    <row r="405" spans="1:74" ht="12" customHeight="1">
      <c r="A405" s="69"/>
      <c r="B405" s="69"/>
      <c r="C405" s="70"/>
      <c r="D405" s="70"/>
      <c r="E405" s="70"/>
      <c r="F405" s="70"/>
      <c r="G405" s="70"/>
      <c r="H405" s="69"/>
      <c r="I405" s="69"/>
      <c r="J405" s="69"/>
      <c r="K405" s="69"/>
      <c r="L405" s="69"/>
      <c r="M405" s="69"/>
      <c r="N405" s="69"/>
      <c r="O405" s="69"/>
      <c r="P405" s="69"/>
      <c r="Q405" s="69"/>
      <c r="R405" s="69"/>
      <c r="S405" s="69"/>
      <c r="T405" s="69"/>
      <c r="U405" s="71"/>
      <c r="V405" s="69"/>
      <c r="W405" s="69"/>
      <c r="X405" s="69"/>
      <c r="Y405" s="69"/>
      <c r="Z405" s="69"/>
      <c r="AA405" s="71"/>
      <c r="AB405" s="71"/>
      <c r="AC405" s="71"/>
      <c r="AD405" s="71"/>
      <c r="AE405" s="69"/>
      <c r="AF405" s="69"/>
      <c r="AG405" s="69"/>
      <c r="AH405" s="69"/>
      <c r="AI405" s="69"/>
      <c r="AJ405" s="69"/>
      <c r="AK405" s="69"/>
      <c r="AL405" s="72"/>
      <c r="AM405" s="73"/>
      <c r="AN405" s="73"/>
      <c r="AO405" s="69"/>
      <c r="AP405" s="69"/>
      <c r="AQ405" s="69"/>
      <c r="AR405" s="69"/>
      <c r="AS405" s="69"/>
      <c r="AT405" s="69"/>
      <c r="AU405" s="69"/>
      <c r="AV405" s="69"/>
      <c r="AW405" s="69"/>
      <c r="AX405" s="69"/>
      <c r="AY405" s="69"/>
      <c r="AZ405" s="69"/>
      <c r="BA405" s="69"/>
      <c r="BB405" s="69"/>
      <c r="BC405" s="69"/>
      <c r="BD405" s="69"/>
      <c r="BE405" s="69"/>
      <c r="BF405" s="69"/>
      <c r="BG405" s="69"/>
      <c r="BH405" s="69"/>
      <c r="BI405" s="69"/>
      <c r="BJ405" s="69"/>
      <c r="BK405" s="69"/>
      <c r="BL405" s="69"/>
      <c r="BM405" s="69"/>
      <c r="BN405" s="69"/>
      <c r="BO405" s="69"/>
      <c r="BP405" s="69"/>
      <c r="BQ405" s="69"/>
      <c r="BR405" s="69"/>
      <c r="BS405" s="69"/>
      <c r="BT405" s="69"/>
      <c r="BU405" s="69"/>
      <c r="BV405" s="69"/>
    </row>
    <row r="406" spans="1:74" ht="12" customHeight="1">
      <c r="A406" s="69"/>
      <c r="B406" s="69"/>
      <c r="C406" s="70"/>
      <c r="D406" s="70"/>
      <c r="E406" s="70"/>
      <c r="F406" s="70"/>
      <c r="G406" s="70"/>
      <c r="H406" s="69"/>
      <c r="I406" s="69"/>
      <c r="J406" s="69"/>
      <c r="K406" s="69"/>
      <c r="L406" s="69"/>
      <c r="M406" s="69"/>
      <c r="N406" s="69"/>
      <c r="O406" s="69"/>
      <c r="P406" s="69"/>
      <c r="Q406" s="69"/>
      <c r="R406" s="69"/>
      <c r="S406" s="69"/>
      <c r="T406" s="69"/>
      <c r="U406" s="71"/>
      <c r="V406" s="69"/>
      <c r="W406" s="69"/>
      <c r="X406" s="69"/>
      <c r="Y406" s="69"/>
      <c r="Z406" s="69"/>
      <c r="AA406" s="71"/>
      <c r="AB406" s="71"/>
      <c r="AC406" s="71"/>
      <c r="AD406" s="71"/>
      <c r="AE406" s="69"/>
      <c r="AF406" s="69"/>
      <c r="AG406" s="69"/>
      <c r="AH406" s="69"/>
      <c r="AI406" s="69"/>
      <c r="AJ406" s="69"/>
      <c r="AK406" s="69"/>
      <c r="AL406" s="72"/>
      <c r="AM406" s="73"/>
      <c r="AN406" s="73"/>
      <c r="AO406" s="69"/>
      <c r="AP406" s="69"/>
      <c r="AQ406" s="69"/>
      <c r="AR406" s="69"/>
      <c r="AS406" s="69"/>
      <c r="AT406" s="69"/>
      <c r="AU406" s="69"/>
      <c r="AV406" s="69"/>
      <c r="AW406" s="69"/>
      <c r="AX406" s="69"/>
      <c r="AY406" s="69"/>
      <c r="AZ406" s="69"/>
      <c r="BA406" s="69"/>
      <c r="BB406" s="69"/>
      <c r="BC406" s="69"/>
      <c r="BD406" s="69"/>
      <c r="BE406" s="69"/>
      <c r="BF406" s="69"/>
      <c r="BG406" s="69"/>
      <c r="BH406" s="69"/>
      <c r="BI406" s="69"/>
      <c r="BJ406" s="69"/>
      <c r="BK406" s="69"/>
      <c r="BL406" s="69"/>
      <c r="BM406" s="69"/>
      <c r="BN406" s="69"/>
      <c r="BO406" s="69"/>
      <c r="BP406" s="69"/>
      <c r="BQ406" s="69"/>
      <c r="BR406" s="69"/>
      <c r="BS406" s="69"/>
      <c r="BT406" s="69"/>
      <c r="BU406" s="69"/>
      <c r="BV406" s="69"/>
    </row>
    <row r="407" spans="1:74" ht="12" customHeight="1">
      <c r="A407" s="69"/>
      <c r="B407" s="69"/>
      <c r="C407" s="70"/>
      <c r="D407" s="70"/>
      <c r="E407" s="70"/>
      <c r="F407" s="70"/>
      <c r="G407" s="70"/>
      <c r="H407" s="69"/>
      <c r="I407" s="69"/>
      <c r="J407" s="69"/>
      <c r="K407" s="69"/>
      <c r="L407" s="69"/>
      <c r="M407" s="69"/>
      <c r="N407" s="69"/>
      <c r="O407" s="69"/>
      <c r="P407" s="69"/>
      <c r="Q407" s="69"/>
      <c r="R407" s="69"/>
      <c r="S407" s="69"/>
      <c r="T407" s="69"/>
      <c r="U407" s="71"/>
      <c r="V407" s="69"/>
      <c r="W407" s="69"/>
      <c r="X407" s="69"/>
      <c r="Y407" s="69"/>
      <c r="Z407" s="69"/>
      <c r="AA407" s="71"/>
      <c r="AB407" s="71"/>
      <c r="AC407" s="71"/>
      <c r="AD407" s="71"/>
      <c r="AE407" s="69"/>
      <c r="AF407" s="69"/>
      <c r="AG407" s="69"/>
      <c r="AH407" s="69"/>
      <c r="AI407" s="69"/>
      <c r="AJ407" s="69"/>
      <c r="AK407" s="69"/>
      <c r="AL407" s="72"/>
      <c r="AM407" s="73"/>
      <c r="AN407" s="73"/>
      <c r="AO407" s="69"/>
      <c r="AP407" s="69"/>
      <c r="AQ407" s="69"/>
      <c r="AR407" s="69"/>
      <c r="AS407" s="69"/>
      <c r="AT407" s="69"/>
      <c r="AU407" s="69"/>
      <c r="AV407" s="69"/>
      <c r="AW407" s="69"/>
      <c r="AX407" s="69"/>
      <c r="AY407" s="69"/>
      <c r="AZ407" s="69"/>
      <c r="BA407" s="69"/>
      <c r="BB407" s="69"/>
      <c r="BC407" s="69"/>
      <c r="BD407" s="69"/>
      <c r="BE407" s="69"/>
      <c r="BF407" s="69"/>
      <c r="BG407" s="69"/>
      <c r="BH407" s="69"/>
      <c r="BI407" s="69"/>
      <c r="BJ407" s="69"/>
      <c r="BK407" s="69"/>
      <c r="BL407" s="69"/>
      <c r="BM407" s="69"/>
      <c r="BN407" s="69"/>
      <c r="BO407" s="69"/>
      <c r="BP407" s="69"/>
      <c r="BQ407" s="69"/>
      <c r="BR407" s="69"/>
      <c r="BS407" s="69"/>
      <c r="BT407" s="69"/>
      <c r="BU407" s="69"/>
      <c r="BV407" s="69"/>
    </row>
    <row r="408" spans="1:74" ht="12" customHeight="1">
      <c r="A408" s="69"/>
      <c r="B408" s="69"/>
      <c r="C408" s="70"/>
      <c r="D408" s="70"/>
      <c r="E408" s="70"/>
      <c r="F408" s="70"/>
      <c r="G408" s="70"/>
      <c r="H408" s="69"/>
      <c r="I408" s="69"/>
      <c r="J408" s="69"/>
      <c r="K408" s="69"/>
      <c r="L408" s="69"/>
      <c r="M408" s="69"/>
      <c r="N408" s="69"/>
      <c r="O408" s="69"/>
      <c r="P408" s="69"/>
      <c r="Q408" s="69"/>
      <c r="R408" s="69"/>
      <c r="S408" s="69"/>
      <c r="T408" s="69"/>
      <c r="U408" s="71"/>
      <c r="V408" s="69"/>
      <c r="W408" s="69"/>
      <c r="X408" s="69"/>
      <c r="Y408" s="69"/>
      <c r="Z408" s="69"/>
      <c r="AA408" s="71"/>
      <c r="AB408" s="71"/>
      <c r="AC408" s="71"/>
      <c r="AD408" s="71"/>
      <c r="AE408" s="69"/>
      <c r="AF408" s="69"/>
      <c r="AG408" s="69"/>
      <c r="AH408" s="69"/>
      <c r="AI408" s="69"/>
      <c r="AJ408" s="69"/>
      <c r="AK408" s="69"/>
      <c r="AL408" s="72"/>
      <c r="AM408" s="73"/>
      <c r="AN408" s="73"/>
      <c r="AO408" s="69"/>
      <c r="AP408" s="69"/>
      <c r="AQ408" s="69"/>
      <c r="AR408" s="69"/>
      <c r="AS408" s="69"/>
      <c r="AT408" s="69"/>
      <c r="AU408" s="69"/>
      <c r="AV408" s="69"/>
      <c r="AW408" s="69"/>
      <c r="AX408" s="69"/>
      <c r="AY408" s="69"/>
      <c r="AZ408" s="69"/>
      <c r="BA408" s="69"/>
      <c r="BB408" s="69"/>
      <c r="BC408" s="69"/>
      <c r="BD408" s="69"/>
      <c r="BE408" s="69"/>
      <c r="BF408" s="69"/>
      <c r="BG408" s="69"/>
      <c r="BH408" s="69"/>
      <c r="BI408" s="69"/>
      <c r="BJ408" s="69"/>
      <c r="BK408" s="69"/>
      <c r="BL408" s="69"/>
      <c r="BM408" s="69"/>
      <c r="BN408" s="69"/>
      <c r="BO408" s="69"/>
      <c r="BP408" s="69"/>
      <c r="BQ408" s="69"/>
      <c r="BR408" s="69"/>
      <c r="BS408" s="69"/>
      <c r="BT408" s="69"/>
      <c r="BU408" s="69"/>
      <c r="BV408" s="69"/>
    </row>
    <row r="409" spans="1:74" ht="12" customHeight="1">
      <c r="A409" s="69"/>
      <c r="B409" s="69"/>
      <c r="C409" s="70"/>
      <c r="D409" s="70"/>
      <c r="E409" s="70"/>
      <c r="F409" s="70"/>
      <c r="G409" s="70"/>
      <c r="H409" s="69"/>
      <c r="I409" s="69"/>
      <c r="J409" s="69"/>
      <c r="K409" s="69"/>
      <c r="L409" s="69"/>
      <c r="M409" s="69"/>
      <c r="N409" s="69"/>
      <c r="O409" s="69"/>
      <c r="P409" s="69"/>
      <c r="Q409" s="69"/>
      <c r="R409" s="69"/>
      <c r="S409" s="69"/>
      <c r="T409" s="69"/>
      <c r="U409" s="71"/>
      <c r="V409" s="69"/>
      <c r="W409" s="69"/>
      <c r="X409" s="69"/>
      <c r="Y409" s="69"/>
      <c r="Z409" s="69"/>
      <c r="AA409" s="71"/>
      <c r="AB409" s="71"/>
      <c r="AC409" s="71"/>
      <c r="AD409" s="71"/>
      <c r="AE409" s="69"/>
      <c r="AF409" s="69"/>
      <c r="AG409" s="69"/>
      <c r="AH409" s="69"/>
      <c r="AI409" s="69"/>
      <c r="AJ409" s="69"/>
      <c r="AK409" s="69"/>
      <c r="AL409" s="72"/>
      <c r="AM409" s="73"/>
      <c r="AN409" s="73"/>
      <c r="AO409" s="69"/>
      <c r="AP409" s="69"/>
      <c r="AQ409" s="69"/>
      <c r="AR409" s="69"/>
      <c r="AS409" s="69"/>
      <c r="AT409" s="69"/>
      <c r="AU409" s="69"/>
      <c r="AV409" s="69"/>
      <c r="AW409" s="69"/>
      <c r="AX409" s="69"/>
      <c r="AY409" s="69"/>
      <c r="AZ409" s="69"/>
      <c r="BA409" s="69"/>
      <c r="BB409" s="69"/>
      <c r="BC409" s="69"/>
      <c r="BD409" s="69"/>
      <c r="BE409" s="69"/>
      <c r="BF409" s="69"/>
      <c r="BG409" s="69"/>
      <c r="BH409" s="69"/>
      <c r="BI409" s="69"/>
      <c r="BJ409" s="69"/>
      <c r="BK409" s="69"/>
      <c r="BL409" s="69"/>
      <c r="BM409" s="69"/>
      <c r="BN409" s="69"/>
      <c r="BO409" s="69"/>
      <c r="BP409" s="69"/>
      <c r="BQ409" s="69"/>
      <c r="BR409" s="69"/>
      <c r="BS409" s="69"/>
      <c r="BT409" s="69"/>
      <c r="BU409" s="69"/>
      <c r="BV409" s="69"/>
    </row>
    <row r="410" spans="1:74" ht="12" customHeight="1">
      <c r="A410" s="69"/>
      <c r="B410" s="69"/>
      <c r="C410" s="70"/>
      <c r="D410" s="70"/>
      <c r="E410" s="70"/>
      <c r="F410" s="70"/>
      <c r="G410" s="70"/>
      <c r="H410" s="69"/>
      <c r="I410" s="69"/>
      <c r="J410" s="69"/>
      <c r="K410" s="69"/>
      <c r="L410" s="69"/>
      <c r="M410" s="69"/>
      <c r="N410" s="69"/>
      <c r="O410" s="69"/>
      <c r="P410" s="69"/>
      <c r="Q410" s="69"/>
      <c r="R410" s="69"/>
      <c r="S410" s="69"/>
      <c r="T410" s="69"/>
      <c r="U410" s="71"/>
      <c r="V410" s="69"/>
      <c r="W410" s="69"/>
      <c r="X410" s="69"/>
      <c r="Y410" s="69"/>
      <c r="Z410" s="69"/>
      <c r="AA410" s="71"/>
      <c r="AB410" s="71"/>
      <c r="AC410" s="71"/>
      <c r="AD410" s="71"/>
      <c r="AE410" s="69"/>
      <c r="AF410" s="69"/>
      <c r="AG410" s="69"/>
      <c r="AH410" s="69"/>
      <c r="AI410" s="69"/>
      <c r="AJ410" s="69"/>
      <c r="AK410" s="69"/>
      <c r="AL410" s="72"/>
      <c r="AM410" s="73"/>
      <c r="AN410" s="73"/>
      <c r="AO410" s="69"/>
      <c r="AP410" s="69"/>
      <c r="AQ410" s="69"/>
      <c r="AR410" s="69"/>
      <c r="AS410" s="69"/>
      <c r="AT410" s="69"/>
      <c r="AU410" s="69"/>
      <c r="AV410" s="69"/>
      <c r="AW410" s="69"/>
      <c r="AX410" s="69"/>
      <c r="AY410" s="69"/>
      <c r="AZ410" s="69"/>
      <c r="BA410" s="69"/>
      <c r="BB410" s="69"/>
      <c r="BC410" s="69"/>
      <c r="BD410" s="69"/>
      <c r="BE410" s="69"/>
      <c r="BF410" s="69"/>
      <c r="BG410" s="69"/>
      <c r="BH410" s="69"/>
      <c r="BI410" s="69"/>
      <c r="BJ410" s="69"/>
      <c r="BK410" s="69"/>
      <c r="BL410" s="69"/>
      <c r="BM410" s="69"/>
      <c r="BN410" s="69"/>
      <c r="BO410" s="69"/>
      <c r="BP410" s="69"/>
      <c r="BQ410" s="69"/>
      <c r="BR410" s="69"/>
      <c r="BS410" s="69"/>
      <c r="BT410" s="69"/>
      <c r="BU410" s="69"/>
      <c r="BV410" s="69"/>
    </row>
    <row r="411" spans="1:74" ht="12" customHeight="1">
      <c r="A411" s="69"/>
      <c r="B411" s="69"/>
      <c r="C411" s="70"/>
      <c r="D411" s="70"/>
      <c r="E411" s="70"/>
      <c r="F411" s="70"/>
      <c r="G411" s="70"/>
      <c r="H411" s="69"/>
      <c r="I411" s="69"/>
      <c r="J411" s="69"/>
      <c r="K411" s="69"/>
      <c r="L411" s="69"/>
      <c r="M411" s="69"/>
      <c r="N411" s="69"/>
      <c r="O411" s="69"/>
      <c r="P411" s="69"/>
      <c r="Q411" s="69"/>
      <c r="R411" s="69"/>
      <c r="S411" s="69"/>
      <c r="T411" s="69"/>
      <c r="U411" s="71"/>
      <c r="V411" s="69"/>
      <c r="W411" s="69"/>
      <c r="X411" s="69"/>
      <c r="Y411" s="69"/>
      <c r="Z411" s="69"/>
      <c r="AA411" s="71"/>
      <c r="AB411" s="71"/>
      <c r="AC411" s="71"/>
      <c r="AD411" s="71"/>
      <c r="AE411" s="69"/>
      <c r="AF411" s="69"/>
      <c r="AG411" s="69"/>
      <c r="AH411" s="69"/>
      <c r="AI411" s="69"/>
      <c r="AJ411" s="69"/>
      <c r="AK411" s="69"/>
      <c r="AL411" s="72"/>
      <c r="AM411" s="73"/>
      <c r="AN411" s="73"/>
      <c r="AO411" s="69"/>
      <c r="AP411" s="69"/>
      <c r="AQ411" s="69"/>
      <c r="AR411" s="69"/>
      <c r="AS411" s="69"/>
      <c r="AT411" s="69"/>
      <c r="AU411" s="69"/>
      <c r="AV411" s="69"/>
      <c r="AW411" s="69"/>
      <c r="AX411" s="69"/>
      <c r="AY411" s="69"/>
      <c r="AZ411" s="69"/>
      <c r="BA411" s="69"/>
      <c r="BB411" s="69"/>
      <c r="BC411" s="69"/>
      <c r="BD411" s="69"/>
      <c r="BE411" s="69"/>
      <c r="BF411" s="69"/>
      <c r="BG411" s="69"/>
      <c r="BH411" s="69"/>
      <c r="BI411" s="69"/>
      <c r="BJ411" s="69"/>
      <c r="BK411" s="69"/>
      <c r="BL411" s="69"/>
      <c r="BM411" s="69"/>
      <c r="BN411" s="69"/>
      <c r="BO411" s="69"/>
      <c r="BP411" s="69"/>
      <c r="BQ411" s="69"/>
      <c r="BR411" s="69"/>
      <c r="BS411" s="69"/>
      <c r="BT411" s="69"/>
      <c r="BU411" s="69"/>
      <c r="BV411" s="69"/>
    </row>
    <row r="412" spans="1:74" ht="12" customHeight="1">
      <c r="A412" s="69"/>
      <c r="B412" s="69"/>
      <c r="C412" s="70"/>
      <c r="D412" s="70"/>
      <c r="E412" s="70"/>
      <c r="F412" s="70"/>
      <c r="G412" s="70"/>
      <c r="H412" s="69"/>
      <c r="I412" s="69"/>
      <c r="J412" s="69"/>
      <c r="K412" s="69"/>
      <c r="L412" s="69"/>
      <c r="M412" s="69"/>
      <c r="N412" s="69"/>
      <c r="O412" s="69"/>
      <c r="P412" s="69"/>
      <c r="Q412" s="69"/>
      <c r="R412" s="69"/>
      <c r="S412" s="69"/>
      <c r="T412" s="69"/>
      <c r="U412" s="71"/>
      <c r="V412" s="69"/>
      <c r="W412" s="69"/>
      <c r="X412" s="69"/>
      <c r="Y412" s="69"/>
      <c r="Z412" s="69"/>
      <c r="AA412" s="71"/>
      <c r="AB412" s="71"/>
      <c r="AC412" s="71"/>
      <c r="AD412" s="71"/>
      <c r="AE412" s="69"/>
      <c r="AF412" s="69"/>
      <c r="AG412" s="69"/>
      <c r="AH412" s="69"/>
      <c r="AI412" s="69"/>
      <c r="AJ412" s="69"/>
      <c r="AK412" s="69"/>
      <c r="AL412" s="72"/>
      <c r="AM412" s="73"/>
      <c r="AN412" s="73"/>
      <c r="AO412" s="69"/>
      <c r="AP412" s="69"/>
      <c r="AQ412" s="69"/>
      <c r="AR412" s="69"/>
      <c r="AS412" s="69"/>
      <c r="AT412" s="69"/>
      <c r="AU412" s="69"/>
      <c r="AV412" s="69"/>
      <c r="AW412" s="69"/>
      <c r="AX412" s="69"/>
      <c r="AY412" s="69"/>
      <c r="AZ412" s="69"/>
      <c r="BA412" s="69"/>
      <c r="BB412" s="69"/>
      <c r="BC412" s="69"/>
      <c r="BD412" s="69"/>
      <c r="BE412" s="69"/>
      <c r="BF412" s="69"/>
      <c r="BG412" s="69"/>
      <c r="BH412" s="69"/>
      <c r="BI412" s="69"/>
      <c r="BJ412" s="69"/>
      <c r="BK412" s="69"/>
      <c r="BL412" s="69"/>
      <c r="BM412" s="69"/>
      <c r="BN412" s="69"/>
      <c r="BO412" s="69"/>
      <c r="BP412" s="69"/>
      <c r="BQ412" s="69"/>
      <c r="BR412" s="69"/>
      <c r="BS412" s="69"/>
      <c r="BT412" s="69"/>
      <c r="BU412" s="69"/>
      <c r="BV412" s="69"/>
    </row>
    <row r="413" spans="1:74" ht="12" customHeight="1">
      <c r="A413" s="69"/>
      <c r="B413" s="69"/>
      <c r="C413" s="70"/>
      <c r="D413" s="70"/>
      <c r="E413" s="70"/>
      <c r="F413" s="70"/>
      <c r="G413" s="70"/>
      <c r="H413" s="69"/>
      <c r="I413" s="69"/>
      <c r="J413" s="69"/>
      <c r="K413" s="69"/>
      <c r="L413" s="69"/>
      <c r="M413" s="69"/>
      <c r="N413" s="69"/>
      <c r="O413" s="69"/>
      <c r="P413" s="69"/>
      <c r="Q413" s="69"/>
      <c r="R413" s="69"/>
      <c r="S413" s="69"/>
      <c r="T413" s="69"/>
      <c r="U413" s="71"/>
      <c r="V413" s="69"/>
      <c r="W413" s="69"/>
      <c r="X413" s="69"/>
      <c r="Y413" s="69"/>
      <c r="Z413" s="69"/>
      <c r="AA413" s="71"/>
      <c r="AB413" s="71"/>
      <c r="AC413" s="71"/>
      <c r="AD413" s="71"/>
      <c r="AE413" s="69"/>
      <c r="AF413" s="69"/>
      <c r="AG413" s="69"/>
      <c r="AH413" s="69"/>
      <c r="AI413" s="69"/>
      <c r="AJ413" s="69"/>
      <c r="AK413" s="69"/>
      <c r="AL413" s="72"/>
      <c r="AM413" s="73"/>
      <c r="AN413" s="73"/>
      <c r="AO413" s="69"/>
      <c r="AP413" s="69"/>
      <c r="AQ413" s="69"/>
      <c r="AR413" s="69"/>
      <c r="AS413" s="69"/>
      <c r="AT413" s="69"/>
      <c r="AU413" s="69"/>
      <c r="AV413" s="69"/>
      <c r="AW413" s="69"/>
      <c r="AX413" s="69"/>
      <c r="AY413" s="69"/>
      <c r="AZ413" s="69"/>
      <c r="BA413" s="69"/>
      <c r="BB413" s="69"/>
      <c r="BC413" s="69"/>
      <c r="BD413" s="69"/>
      <c r="BE413" s="69"/>
      <c r="BF413" s="69"/>
      <c r="BG413" s="69"/>
      <c r="BH413" s="69"/>
      <c r="BI413" s="69"/>
      <c r="BJ413" s="69"/>
      <c r="BK413" s="69"/>
      <c r="BL413" s="69"/>
      <c r="BM413" s="69"/>
      <c r="BN413" s="69"/>
      <c r="BO413" s="69"/>
      <c r="BP413" s="69"/>
      <c r="BQ413" s="69"/>
      <c r="BR413" s="69"/>
      <c r="BS413" s="69"/>
      <c r="BT413" s="69"/>
      <c r="BU413" s="69"/>
      <c r="BV413" s="69"/>
    </row>
    <row r="414" spans="1:74" ht="12" customHeight="1">
      <c r="A414" s="69"/>
      <c r="B414" s="69"/>
      <c r="C414" s="70"/>
      <c r="D414" s="70"/>
      <c r="E414" s="70"/>
      <c r="F414" s="70"/>
      <c r="G414" s="70"/>
      <c r="H414" s="69"/>
      <c r="I414" s="69"/>
      <c r="J414" s="69"/>
      <c r="K414" s="69"/>
      <c r="L414" s="69"/>
      <c r="M414" s="69"/>
      <c r="N414" s="69"/>
      <c r="O414" s="69"/>
      <c r="P414" s="69"/>
      <c r="Q414" s="69"/>
      <c r="R414" s="69"/>
      <c r="S414" s="69"/>
      <c r="T414" s="69"/>
      <c r="U414" s="71"/>
      <c r="V414" s="69"/>
      <c r="W414" s="69"/>
      <c r="X414" s="69"/>
      <c r="Y414" s="69"/>
      <c r="Z414" s="69"/>
      <c r="AA414" s="71"/>
      <c r="AB414" s="71"/>
      <c r="AC414" s="71"/>
      <c r="AD414" s="71"/>
      <c r="AE414" s="69"/>
      <c r="AF414" s="69"/>
      <c r="AG414" s="69"/>
      <c r="AH414" s="69"/>
      <c r="AI414" s="69"/>
      <c r="AJ414" s="69"/>
      <c r="AK414" s="69"/>
      <c r="AL414" s="72"/>
      <c r="AM414" s="73"/>
      <c r="AN414" s="73"/>
      <c r="AO414" s="69"/>
      <c r="AP414" s="69"/>
      <c r="AQ414" s="69"/>
      <c r="AR414" s="69"/>
      <c r="AS414" s="69"/>
      <c r="AT414" s="69"/>
      <c r="AU414" s="69"/>
      <c r="AV414" s="69"/>
      <c r="AW414" s="69"/>
      <c r="AX414" s="69"/>
      <c r="AY414" s="69"/>
      <c r="AZ414" s="69"/>
      <c r="BA414" s="69"/>
      <c r="BB414" s="69"/>
      <c r="BC414" s="69"/>
      <c r="BD414" s="69"/>
      <c r="BE414" s="69"/>
      <c r="BF414" s="69"/>
      <c r="BG414" s="69"/>
      <c r="BH414" s="69"/>
      <c r="BI414" s="69"/>
      <c r="BJ414" s="69"/>
      <c r="BK414" s="69"/>
      <c r="BL414" s="69"/>
      <c r="BM414" s="69"/>
      <c r="BN414" s="69"/>
      <c r="BO414" s="69"/>
      <c r="BP414" s="69"/>
      <c r="BQ414" s="69"/>
      <c r="BR414" s="69"/>
      <c r="BS414" s="69"/>
      <c r="BT414" s="69"/>
      <c r="BU414" s="69"/>
      <c r="BV414" s="69"/>
    </row>
    <row r="415" spans="1:74" ht="12" customHeight="1">
      <c r="A415" s="69"/>
      <c r="B415" s="69"/>
      <c r="C415" s="70"/>
      <c r="D415" s="70"/>
      <c r="E415" s="70"/>
      <c r="F415" s="70"/>
      <c r="G415" s="70"/>
      <c r="H415" s="69"/>
      <c r="I415" s="69"/>
      <c r="J415" s="69"/>
      <c r="K415" s="69"/>
      <c r="L415" s="69"/>
      <c r="M415" s="69"/>
      <c r="N415" s="69"/>
      <c r="O415" s="69"/>
      <c r="P415" s="69"/>
      <c r="Q415" s="69"/>
      <c r="R415" s="69"/>
      <c r="S415" s="69"/>
      <c r="T415" s="69"/>
      <c r="U415" s="71"/>
      <c r="V415" s="69"/>
      <c r="W415" s="69"/>
      <c r="X415" s="69"/>
      <c r="Y415" s="69"/>
      <c r="Z415" s="69"/>
      <c r="AA415" s="71"/>
      <c r="AB415" s="71"/>
      <c r="AC415" s="71"/>
      <c r="AD415" s="71"/>
      <c r="AE415" s="69"/>
      <c r="AF415" s="69"/>
      <c r="AG415" s="69"/>
      <c r="AH415" s="69"/>
      <c r="AI415" s="69"/>
      <c r="AJ415" s="69"/>
      <c r="AK415" s="69"/>
      <c r="AL415" s="72"/>
      <c r="AM415" s="73"/>
      <c r="AN415" s="73"/>
      <c r="AO415" s="69"/>
      <c r="AP415" s="69"/>
      <c r="AQ415" s="69"/>
      <c r="AR415" s="69"/>
      <c r="AS415" s="69"/>
      <c r="AT415" s="69"/>
      <c r="AU415" s="69"/>
      <c r="AV415" s="69"/>
      <c r="AW415" s="69"/>
      <c r="AX415" s="69"/>
      <c r="AY415" s="69"/>
      <c r="AZ415" s="69"/>
      <c r="BA415" s="69"/>
      <c r="BB415" s="69"/>
      <c r="BC415" s="69"/>
      <c r="BD415" s="69"/>
      <c r="BE415" s="69"/>
      <c r="BF415" s="69"/>
      <c r="BG415" s="69"/>
      <c r="BH415" s="69"/>
      <c r="BI415" s="69"/>
      <c r="BJ415" s="69"/>
      <c r="BK415" s="69"/>
      <c r="BL415" s="69"/>
      <c r="BM415" s="69"/>
      <c r="BN415" s="69"/>
      <c r="BO415" s="69"/>
      <c r="BP415" s="69"/>
      <c r="BQ415" s="69"/>
      <c r="BR415" s="69"/>
      <c r="BS415" s="69"/>
      <c r="BT415" s="69"/>
      <c r="BU415" s="69"/>
      <c r="BV415" s="69"/>
    </row>
    <row r="416" spans="1:74" ht="12" customHeight="1">
      <c r="A416" s="69"/>
      <c r="B416" s="69"/>
      <c r="C416" s="70"/>
      <c r="D416" s="70"/>
      <c r="E416" s="70"/>
      <c r="F416" s="70"/>
      <c r="G416" s="70"/>
      <c r="H416" s="69"/>
      <c r="I416" s="69"/>
      <c r="J416" s="69"/>
      <c r="K416" s="69"/>
      <c r="L416" s="69"/>
      <c r="M416" s="69"/>
      <c r="N416" s="69"/>
      <c r="O416" s="69"/>
      <c r="P416" s="69"/>
      <c r="Q416" s="69"/>
      <c r="R416" s="69"/>
      <c r="S416" s="69"/>
      <c r="T416" s="69"/>
      <c r="U416" s="71"/>
      <c r="V416" s="69"/>
      <c r="W416" s="69"/>
      <c r="X416" s="69"/>
      <c r="Y416" s="69"/>
      <c r="Z416" s="69"/>
      <c r="AA416" s="71"/>
      <c r="AB416" s="71"/>
      <c r="AC416" s="71"/>
      <c r="AD416" s="71"/>
      <c r="AE416" s="69"/>
      <c r="AF416" s="69"/>
      <c r="AG416" s="69"/>
      <c r="AH416" s="69"/>
      <c r="AI416" s="69"/>
      <c r="AJ416" s="69"/>
      <c r="AK416" s="69"/>
      <c r="AL416" s="72"/>
      <c r="AM416" s="73"/>
      <c r="AN416" s="73"/>
      <c r="AO416" s="69"/>
      <c r="AP416" s="69"/>
      <c r="AQ416" s="69"/>
      <c r="AR416" s="69"/>
      <c r="AS416" s="69"/>
      <c r="AT416" s="69"/>
      <c r="AU416" s="69"/>
      <c r="AV416" s="69"/>
      <c r="AW416" s="69"/>
      <c r="AX416" s="69"/>
      <c r="AY416" s="69"/>
      <c r="AZ416" s="69"/>
      <c r="BA416" s="69"/>
      <c r="BB416" s="69"/>
      <c r="BC416" s="69"/>
      <c r="BD416" s="69"/>
      <c r="BE416" s="69"/>
      <c r="BF416" s="69"/>
      <c r="BG416" s="69"/>
      <c r="BH416" s="69"/>
      <c r="BI416" s="69"/>
      <c r="BJ416" s="69"/>
      <c r="BK416" s="69"/>
      <c r="BL416" s="69"/>
      <c r="BM416" s="69"/>
      <c r="BN416" s="69"/>
      <c r="BO416" s="69"/>
      <c r="BP416" s="69"/>
      <c r="BQ416" s="69"/>
      <c r="BR416" s="69"/>
      <c r="BS416" s="69"/>
      <c r="BT416" s="69"/>
      <c r="BU416" s="69"/>
      <c r="BV416" s="69"/>
    </row>
    <row r="417" spans="1:74" ht="12" customHeight="1">
      <c r="A417" s="69"/>
      <c r="B417" s="69"/>
      <c r="C417" s="70"/>
      <c r="D417" s="70"/>
      <c r="E417" s="70"/>
      <c r="F417" s="70"/>
      <c r="G417" s="70"/>
      <c r="H417" s="69"/>
      <c r="I417" s="69"/>
      <c r="J417" s="69"/>
      <c r="K417" s="69"/>
      <c r="L417" s="69"/>
      <c r="M417" s="69"/>
      <c r="N417" s="69"/>
      <c r="O417" s="69"/>
      <c r="P417" s="69"/>
      <c r="Q417" s="69"/>
      <c r="R417" s="69"/>
      <c r="S417" s="69"/>
      <c r="T417" s="69"/>
      <c r="U417" s="71"/>
      <c r="V417" s="69"/>
      <c r="W417" s="69"/>
      <c r="X417" s="69"/>
      <c r="Y417" s="69"/>
      <c r="Z417" s="69"/>
      <c r="AA417" s="71"/>
      <c r="AB417" s="71"/>
      <c r="AC417" s="71"/>
      <c r="AD417" s="71"/>
      <c r="AE417" s="69"/>
      <c r="AF417" s="69"/>
      <c r="AG417" s="69"/>
      <c r="AH417" s="69"/>
      <c r="AI417" s="69"/>
      <c r="AJ417" s="69"/>
      <c r="AK417" s="69"/>
      <c r="AL417" s="72"/>
      <c r="AM417" s="73"/>
      <c r="AN417" s="73"/>
      <c r="AO417" s="69"/>
      <c r="AP417" s="69"/>
      <c r="AQ417" s="69"/>
      <c r="AR417" s="69"/>
      <c r="AS417" s="69"/>
      <c r="AT417" s="69"/>
      <c r="AU417" s="69"/>
      <c r="AV417" s="69"/>
      <c r="AW417" s="69"/>
      <c r="AX417" s="69"/>
      <c r="AY417" s="69"/>
      <c r="AZ417" s="69"/>
      <c r="BA417" s="69"/>
      <c r="BB417" s="69"/>
      <c r="BC417" s="69"/>
      <c r="BD417" s="69"/>
      <c r="BE417" s="69"/>
      <c r="BF417" s="69"/>
      <c r="BG417" s="69"/>
      <c r="BH417" s="69"/>
      <c r="BI417" s="69"/>
      <c r="BJ417" s="69"/>
      <c r="BK417" s="69"/>
      <c r="BL417" s="69"/>
      <c r="BM417" s="69"/>
      <c r="BN417" s="69"/>
      <c r="BO417" s="69"/>
      <c r="BP417" s="69"/>
      <c r="BQ417" s="69"/>
      <c r="BR417" s="69"/>
      <c r="BS417" s="69"/>
      <c r="BT417" s="69"/>
      <c r="BU417" s="69"/>
      <c r="BV417" s="69"/>
    </row>
    <row r="418" spans="1:74" ht="12" customHeight="1">
      <c r="A418" s="69"/>
      <c r="B418" s="69"/>
      <c r="C418" s="70"/>
      <c r="D418" s="70"/>
      <c r="E418" s="70"/>
      <c r="F418" s="70"/>
      <c r="G418" s="70"/>
      <c r="H418" s="69"/>
      <c r="I418" s="69"/>
      <c r="J418" s="69"/>
      <c r="K418" s="69"/>
      <c r="L418" s="69"/>
      <c r="M418" s="69"/>
      <c r="N418" s="69"/>
      <c r="O418" s="69"/>
      <c r="P418" s="69"/>
      <c r="Q418" s="69"/>
      <c r="R418" s="69"/>
      <c r="S418" s="69"/>
      <c r="T418" s="69"/>
      <c r="U418" s="71"/>
      <c r="V418" s="69"/>
      <c r="W418" s="69"/>
      <c r="X418" s="69"/>
      <c r="Y418" s="69"/>
      <c r="Z418" s="69"/>
      <c r="AA418" s="71"/>
      <c r="AB418" s="71"/>
      <c r="AC418" s="71"/>
      <c r="AD418" s="71"/>
      <c r="AE418" s="69"/>
      <c r="AF418" s="69"/>
      <c r="AG418" s="69"/>
      <c r="AH418" s="69"/>
      <c r="AI418" s="69"/>
      <c r="AJ418" s="69"/>
      <c r="AK418" s="69"/>
      <c r="AL418" s="72"/>
      <c r="AM418" s="73"/>
      <c r="AN418" s="73"/>
      <c r="AO418" s="69"/>
      <c r="AP418" s="69"/>
      <c r="AQ418" s="69"/>
      <c r="AR418" s="69"/>
      <c r="AS418" s="69"/>
      <c r="AT418" s="69"/>
      <c r="AU418" s="69"/>
      <c r="AV418" s="69"/>
      <c r="AW418" s="69"/>
      <c r="AX418" s="69"/>
      <c r="AY418" s="69"/>
      <c r="AZ418" s="69"/>
      <c r="BA418" s="69"/>
      <c r="BB418" s="69"/>
      <c r="BC418" s="69"/>
      <c r="BD418" s="69"/>
      <c r="BE418" s="69"/>
      <c r="BF418" s="69"/>
      <c r="BG418" s="69"/>
      <c r="BH418" s="69"/>
      <c r="BI418" s="69"/>
      <c r="BJ418" s="69"/>
      <c r="BK418" s="69"/>
      <c r="BL418" s="69"/>
      <c r="BM418" s="69"/>
      <c r="BN418" s="69"/>
      <c r="BO418" s="69"/>
      <c r="BP418" s="69"/>
      <c r="BQ418" s="69"/>
      <c r="BR418" s="69"/>
      <c r="BS418" s="69"/>
      <c r="BT418" s="69"/>
      <c r="BU418" s="69"/>
      <c r="BV418" s="69"/>
    </row>
    <row r="419" spans="1:74" ht="12" customHeight="1">
      <c r="A419" s="69"/>
      <c r="B419" s="69"/>
      <c r="C419" s="70"/>
      <c r="D419" s="70"/>
      <c r="E419" s="70"/>
      <c r="F419" s="70"/>
      <c r="G419" s="70"/>
      <c r="H419" s="69"/>
      <c r="I419" s="69"/>
      <c r="J419" s="69"/>
      <c r="K419" s="69"/>
      <c r="L419" s="69"/>
      <c r="M419" s="69"/>
      <c r="N419" s="69"/>
      <c r="O419" s="69"/>
      <c r="P419" s="69"/>
      <c r="Q419" s="69"/>
      <c r="R419" s="69"/>
      <c r="S419" s="69"/>
      <c r="T419" s="69"/>
      <c r="U419" s="71"/>
      <c r="V419" s="69"/>
      <c r="W419" s="69"/>
      <c r="X419" s="69"/>
      <c r="Y419" s="69"/>
      <c r="Z419" s="69"/>
      <c r="AA419" s="71"/>
      <c r="AB419" s="71"/>
      <c r="AC419" s="71"/>
      <c r="AD419" s="71"/>
      <c r="AE419" s="69"/>
      <c r="AF419" s="69"/>
      <c r="AG419" s="69"/>
      <c r="AH419" s="69"/>
      <c r="AI419" s="69"/>
      <c r="AJ419" s="69"/>
      <c r="AK419" s="69"/>
      <c r="AL419" s="72"/>
      <c r="AM419" s="73"/>
      <c r="AN419" s="73"/>
      <c r="AO419" s="69"/>
      <c r="AP419" s="69"/>
      <c r="AQ419" s="69"/>
      <c r="AR419" s="69"/>
      <c r="AS419" s="69"/>
      <c r="AT419" s="69"/>
      <c r="AU419" s="69"/>
      <c r="AV419" s="69"/>
      <c r="AW419" s="69"/>
      <c r="AX419" s="69"/>
      <c r="AY419" s="69"/>
      <c r="AZ419" s="69"/>
      <c r="BA419" s="69"/>
      <c r="BB419" s="69"/>
      <c r="BC419" s="69"/>
      <c r="BD419" s="69"/>
      <c r="BE419" s="69"/>
      <c r="BF419" s="69"/>
      <c r="BG419" s="69"/>
      <c r="BH419" s="69"/>
      <c r="BI419" s="69"/>
      <c r="BJ419" s="69"/>
      <c r="BK419" s="69"/>
      <c r="BL419" s="69"/>
      <c r="BM419" s="69"/>
      <c r="BN419" s="69"/>
      <c r="BO419" s="69"/>
      <c r="BP419" s="69"/>
      <c r="BQ419" s="69"/>
      <c r="BR419" s="69"/>
      <c r="BS419" s="69"/>
      <c r="BT419" s="69"/>
      <c r="BU419" s="69"/>
      <c r="BV419" s="69"/>
    </row>
    <row r="420" spans="1:74" ht="12" customHeight="1">
      <c r="A420" s="69"/>
      <c r="B420" s="69"/>
      <c r="C420" s="70"/>
      <c r="D420" s="70"/>
      <c r="E420" s="70"/>
      <c r="F420" s="70"/>
      <c r="G420" s="70"/>
      <c r="H420" s="69"/>
      <c r="I420" s="69"/>
      <c r="J420" s="69"/>
      <c r="K420" s="69"/>
      <c r="L420" s="69"/>
      <c r="M420" s="69"/>
      <c r="N420" s="69"/>
      <c r="O420" s="69"/>
      <c r="P420" s="69"/>
      <c r="Q420" s="69"/>
      <c r="R420" s="69"/>
      <c r="S420" s="69"/>
      <c r="T420" s="69"/>
      <c r="U420" s="71"/>
      <c r="V420" s="69"/>
      <c r="W420" s="69"/>
      <c r="X420" s="69"/>
      <c r="Y420" s="69"/>
      <c r="Z420" s="69"/>
      <c r="AA420" s="71"/>
      <c r="AB420" s="71"/>
      <c r="AC420" s="71"/>
      <c r="AD420" s="71"/>
      <c r="AE420" s="69"/>
      <c r="AF420" s="69"/>
      <c r="AG420" s="69"/>
      <c r="AH420" s="69"/>
      <c r="AI420" s="69"/>
      <c r="AJ420" s="69"/>
      <c r="AK420" s="69"/>
      <c r="AL420" s="72"/>
      <c r="AM420" s="73"/>
      <c r="AN420" s="73"/>
      <c r="AO420" s="69"/>
      <c r="AP420" s="69"/>
      <c r="AQ420" s="69"/>
      <c r="AR420" s="69"/>
      <c r="AS420" s="69"/>
      <c r="AT420" s="69"/>
      <c r="AU420" s="69"/>
      <c r="AV420" s="69"/>
      <c r="AW420" s="69"/>
      <c r="AX420" s="69"/>
      <c r="AY420" s="69"/>
      <c r="AZ420" s="69"/>
      <c r="BA420" s="69"/>
      <c r="BB420" s="69"/>
      <c r="BC420" s="69"/>
      <c r="BD420" s="69"/>
      <c r="BE420" s="69"/>
      <c r="BF420" s="69"/>
      <c r="BG420" s="69"/>
      <c r="BH420" s="69"/>
      <c r="BI420" s="69"/>
      <c r="BJ420" s="69"/>
      <c r="BK420" s="69"/>
      <c r="BL420" s="69"/>
      <c r="BM420" s="69"/>
      <c r="BN420" s="69"/>
      <c r="BO420" s="69"/>
      <c r="BP420" s="69"/>
      <c r="BQ420" s="69"/>
      <c r="BR420" s="69"/>
      <c r="BS420" s="69"/>
      <c r="BT420" s="69"/>
      <c r="BU420" s="69"/>
      <c r="BV420" s="69"/>
    </row>
    <row r="421" spans="1:74" ht="12" customHeight="1">
      <c r="A421" s="69"/>
      <c r="B421" s="69"/>
      <c r="C421" s="70"/>
      <c r="D421" s="70"/>
      <c r="E421" s="70"/>
      <c r="F421" s="70"/>
      <c r="G421" s="70"/>
      <c r="H421" s="69"/>
      <c r="I421" s="69"/>
      <c r="J421" s="69"/>
      <c r="K421" s="69"/>
      <c r="L421" s="69"/>
      <c r="M421" s="69"/>
      <c r="N421" s="69"/>
      <c r="O421" s="69"/>
      <c r="P421" s="69"/>
      <c r="Q421" s="69"/>
      <c r="R421" s="69"/>
      <c r="S421" s="69"/>
      <c r="T421" s="69"/>
      <c r="U421" s="71"/>
      <c r="V421" s="69"/>
      <c r="W421" s="69"/>
      <c r="X421" s="69"/>
      <c r="Y421" s="69"/>
      <c r="Z421" s="69"/>
      <c r="AA421" s="71"/>
      <c r="AB421" s="71"/>
      <c r="AC421" s="71"/>
      <c r="AD421" s="71"/>
      <c r="AE421" s="69"/>
      <c r="AF421" s="69"/>
      <c r="AG421" s="69"/>
      <c r="AH421" s="69"/>
      <c r="AI421" s="69"/>
      <c r="AJ421" s="69"/>
      <c r="AK421" s="69"/>
      <c r="AL421" s="72"/>
      <c r="AM421" s="73"/>
      <c r="AN421" s="73"/>
      <c r="AO421" s="69"/>
      <c r="AP421" s="69"/>
      <c r="AQ421" s="69"/>
      <c r="AR421" s="69"/>
      <c r="AS421" s="69"/>
      <c r="AT421" s="69"/>
      <c r="AU421" s="69"/>
      <c r="AV421" s="69"/>
      <c r="AW421" s="69"/>
      <c r="AX421" s="69"/>
      <c r="AY421" s="69"/>
      <c r="AZ421" s="69"/>
      <c r="BA421" s="69"/>
      <c r="BB421" s="69"/>
      <c r="BC421" s="69"/>
      <c r="BD421" s="69"/>
      <c r="BE421" s="69"/>
      <c r="BF421" s="69"/>
      <c r="BG421" s="69"/>
      <c r="BH421" s="69"/>
      <c r="BI421" s="69"/>
      <c r="BJ421" s="69"/>
      <c r="BK421" s="69"/>
      <c r="BL421" s="69"/>
      <c r="BM421" s="69"/>
      <c r="BN421" s="69"/>
      <c r="BO421" s="69"/>
      <c r="BP421" s="69"/>
      <c r="BQ421" s="69"/>
      <c r="BR421" s="69"/>
      <c r="BS421" s="69"/>
      <c r="BT421" s="69"/>
      <c r="BU421" s="69"/>
      <c r="BV421" s="69"/>
    </row>
    <row r="422" spans="1:74" ht="12" customHeight="1">
      <c r="A422" s="69"/>
      <c r="B422" s="69"/>
      <c r="C422" s="70"/>
      <c r="D422" s="70"/>
      <c r="E422" s="70"/>
      <c r="F422" s="70"/>
      <c r="G422" s="70"/>
      <c r="H422" s="69"/>
      <c r="I422" s="69"/>
      <c r="J422" s="69"/>
      <c r="K422" s="69"/>
      <c r="L422" s="69"/>
      <c r="M422" s="69"/>
      <c r="N422" s="69"/>
      <c r="O422" s="69"/>
      <c r="P422" s="69"/>
      <c r="Q422" s="69"/>
      <c r="R422" s="69"/>
      <c r="S422" s="69"/>
      <c r="T422" s="69"/>
      <c r="U422" s="71"/>
      <c r="V422" s="69"/>
      <c r="W422" s="69"/>
      <c r="X422" s="69"/>
      <c r="Y422" s="69"/>
      <c r="Z422" s="69"/>
      <c r="AA422" s="71"/>
      <c r="AB422" s="71"/>
      <c r="AC422" s="71"/>
      <c r="AD422" s="71"/>
      <c r="AE422" s="69"/>
      <c r="AF422" s="69"/>
      <c r="AG422" s="69"/>
      <c r="AH422" s="69"/>
      <c r="AI422" s="69"/>
      <c r="AJ422" s="69"/>
      <c r="AK422" s="69"/>
      <c r="AL422" s="72"/>
      <c r="AM422" s="73"/>
      <c r="AN422" s="73"/>
      <c r="AO422" s="69"/>
      <c r="AP422" s="69"/>
      <c r="AQ422" s="69"/>
      <c r="AR422" s="69"/>
      <c r="AS422" s="69"/>
      <c r="AT422" s="69"/>
      <c r="AU422" s="69"/>
      <c r="AV422" s="69"/>
      <c r="AW422" s="69"/>
      <c r="AX422" s="69"/>
      <c r="AY422" s="69"/>
      <c r="AZ422" s="69"/>
      <c r="BA422" s="69"/>
      <c r="BB422" s="69"/>
      <c r="BC422" s="69"/>
      <c r="BD422" s="69"/>
      <c r="BE422" s="69"/>
      <c r="BF422" s="69"/>
      <c r="BG422" s="69"/>
      <c r="BH422" s="69"/>
      <c r="BI422" s="69"/>
      <c r="BJ422" s="69"/>
      <c r="BK422" s="69"/>
      <c r="BL422" s="69"/>
      <c r="BM422" s="69"/>
      <c r="BN422" s="69"/>
      <c r="BO422" s="69"/>
      <c r="BP422" s="69"/>
      <c r="BQ422" s="69"/>
      <c r="BR422" s="69"/>
      <c r="BS422" s="69"/>
      <c r="BT422" s="69"/>
      <c r="BU422" s="69"/>
      <c r="BV422" s="69"/>
    </row>
    <row r="423" spans="1:74" ht="12" customHeight="1">
      <c r="A423" s="69"/>
      <c r="B423" s="69"/>
      <c r="C423" s="70"/>
      <c r="D423" s="70"/>
      <c r="E423" s="70"/>
      <c r="F423" s="70"/>
      <c r="G423" s="70"/>
      <c r="H423" s="69"/>
      <c r="I423" s="69"/>
      <c r="J423" s="69"/>
      <c r="K423" s="69"/>
      <c r="L423" s="69"/>
      <c r="M423" s="69"/>
      <c r="N423" s="69"/>
      <c r="O423" s="69"/>
      <c r="P423" s="69"/>
      <c r="Q423" s="69"/>
      <c r="R423" s="69"/>
      <c r="S423" s="69"/>
      <c r="T423" s="69"/>
      <c r="U423" s="71"/>
      <c r="V423" s="69"/>
      <c r="W423" s="69"/>
      <c r="X423" s="69"/>
      <c r="Y423" s="69"/>
      <c r="Z423" s="69"/>
      <c r="AA423" s="71"/>
      <c r="AB423" s="71"/>
      <c r="AC423" s="71"/>
      <c r="AD423" s="71"/>
      <c r="AE423" s="69"/>
      <c r="AF423" s="69"/>
      <c r="AG423" s="69"/>
      <c r="AH423" s="69"/>
      <c r="AI423" s="69"/>
      <c r="AJ423" s="69"/>
      <c r="AK423" s="69"/>
      <c r="AL423" s="72"/>
      <c r="AM423" s="73"/>
      <c r="AN423" s="73"/>
      <c r="AO423" s="69"/>
      <c r="AP423" s="69"/>
      <c r="AQ423" s="69"/>
      <c r="AR423" s="69"/>
      <c r="AS423" s="69"/>
      <c r="AT423" s="69"/>
      <c r="AU423" s="69"/>
      <c r="AV423" s="69"/>
      <c r="AW423" s="69"/>
      <c r="AX423" s="69"/>
      <c r="AY423" s="69"/>
      <c r="AZ423" s="69"/>
      <c r="BA423" s="69"/>
      <c r="BB423" s="69"/>
      <c r="BC423" s="69"/>
      <c r="BD423" s="69"/>
      <c r="BE423" s="69"/>
      <c r="BF423" s="69"/>
      <c r="BG423" s="69"/>
      <c r="BH423" s="69"/>
      <c r="BI423" s="69"/>
      <c r="BJ423" s="69"/>
      <c r="BK423" s="69"/>
      <c r="BL423" s="69"/>
      <c r="BM423" s="69"/>
      <c r="BN423" s="69"/>
      <c r="BO423" s="69"/>
      <c r="BP423" s="69"/>
      <c r="BQ423" s="69"/>
      <c r="BR423" s="69"/>
      <c r="BS423" s="69"/>
      <c r="BT423" s="69"/>
      <c r="BU423" s="69"/>
      <c r="BV423" s="69"/>
    </row>
    <row r="424" spans="1:74" ht="12" customHeight="1">
      <c r="A424" s="69"/>
      <c r="B424" s="69"/>
      <c r="C424" s="70"/>
      <c r="D424" s="70"/>
      <c r="E424" s="70"/>
      <c r="F424" s="70"/>
      <c r="G424" s="70"/>
      <c r="H424" s="69"/>
      <c r="I424" s="69"/>
      <c r="J424" s="69"/>
      <c r="K424" s="69"/>
      <c r="L424" s="69"/>
      <c r="M424" s="69"/>
      <c r="N424" s="69"/>
      <c r="O424" s="69"/>
      <c r="P424" s="69"/>
      <c r="Q424" s="69"/>
      <c r="R424" s="69"/>
      <c r="S424" s="69"/>
      <c r="T424" s="69"/>
      <c r="U424" s="71"/>
      <c r="V424" s="69"/>
      <c r="W424" s="69"/>
      <c r="X424" s="69"/>
      <c r="Y424" s="69"/>
      <c r="Z424" s="69"/>
      <c r="AA424" s="71"/>
      <c r="AB424" s="71"/>
      <c r="AC424" s="71"/>
      <c r="AD424" s="71"/>
      <c r="AE424" s="69"/>
      <c r="AF424" s="69"/>
      <c r="AG424" s="69"/>
      <c r="AH424" s="69"/>
      <c r="AI424" s="69"/>
      <c r="AJ424" s="69"/>
      <c r="AK424" s="69"/>
      <c r="AL424" s="72"/>
      <c r="AM424" s="73"/>
      <c r="AN424" s="73"/>
      <c r="AO424" s="69"/>
      <c r="AP424" s="69"/>
      <c r="AQ424" s="69"/>
      <c r="AR424" s="69"/>
      <c r="AS424" s="69"/>
      <c r="AT424" s="69"/>
      <c r="AU424" s="69"/>
      <c r="AV424" s="69"/>
      <c r="AW424" s="69"/>
      <c r="AX424" s="69"/>
      <c r="AY424" s="69"/>
      <c r="AZ424" s="69"/>
      <c r="BA424" s="69"/>
      <c r="BB424" s="69"/>
      <c r="BC424" s="69"/>
      <c r="BD424" s="69"/>
      <c r="BE424" s="69"/>
      <c r="BF424" s="69"/>
      <c r="BG424" s="69"/>
      <c r="BH424" s="69"/>
      <c r="BI424" s="69"/>
      <c r="BJ424" s="69"/>
      <c r="BK424" s="69"/>
      <c r="BL424" s="69"/>
      <c r="BM424" s="69"/>
      <c r="BN424" s="69"/>
      <c r="BO424" s="69"/>
      <c r="BP424" s="69"/>
      <c r="BQ424" s="69"/>
      <c r="BR424" s="69"/>
      <c r="BS424" s="69"/>
      <c r="BT424" s="69"/>
      <c r="BU424" s="69"/>
      <c r="BV424" s="69"/>
    </row>
  </sheetData>
  <mergeCells count="55">
    <mergeCell ref="K32:N32"/>
    <mergeCell ref="O32:R32"/>
    <mergeCell ref="G30:J30"/>
    <mergeCell ref="K30:N30"/>
    <mergeCell ref="O30:R30"/>
    <mergeCell ref="G31:J31"/>
    <mergeCell ref="K31:N31"/>
    <mergeCell ref="O31:R31"/>
    <mergeCell ref="G32:J32"/>
    <mergeCell ref="K35:N35"/>
    <mergeCell ref="O35:R35"/>
    <mergeCell ref="G36:J36"/>
    <mergeCell ref="K36:N36"/>
    <mergeCell ref="O36:R36"/>
    <mergeCell ref="G35:J35"/>
    <mergeCell ref="G33:J33"/>
    <mergeCell ref="K33:N33"/>
    <mergeCell ref="O33:R33"/>
    <mergeCell ref="G34:J34"/>
    <mergeCell ref="K34:N34"/>
    <mergeCell ref="O34:R34"/>
    <mergeCell ref="K20:N20"/>
    <mergeCell ref="O20:R20"/>
    <mergeCell ref="G18:J18"/>
    <mergeCell ref="K18:N18"/>
    <mergeCell ref="O18:R18"/>
    <mergeCell ref="G19:J19"/>
    <mergeCell ref="K19:N19"/>
    <mergeCell ref="O19:R19"/>
    <mergeCell ref="G20:J20"/>
    <mergeCell ref="K23:N23"/>
    <mergeCell ref="O23:R23"/>
    <mergeCell ref="G21:J21"/>
    <mergeCell ref="K21:N21"/>
    <mergeCell ref="O21:R21"/>
    <mergeCell ref="G22:J22"/>
    <mergeCell ref="K22:N22"/>
    <mergeCell ref="O22:R22"/>
    <mergeCell ref="G23:J23"/>
    <mergeCell ref="K26:N26"/>
    <mergeCell ref="O26:R26"/>
    <mergeCell ref="G24:J24"/>
    <mergeCell ref="K24:N24"/>
    <mergeCell ref="O24:R24"/>
    <mergeCell ref="G25:J25"/>
    <mergeCell ref="K25:N25"/>
    <mergeCell ref="O25:R25"/>
    <mergeCell ref="G26:J26"/>
    <mergeCell ref="G27:J27"/>
    <mergeCell ref="G28:J28"/>
    <mergeCell ref="K28:N28"/>
    <mergeCell ref="O28:R28"/>
    <mergeCell ref="G29:J29"/>
    <mergeCell ref="K29:N29"/>
    <mergeCell ref="O29:R29"/>
  </mergeCells>
  <conditionalFormatting sqref="O10:O11 O13:O15">
    <cfRule type="cellIs" dxfId="113" priority="1" operator="lessThan">
      <formula>40</formula>
    </cfRule>
  </conditionalFormatting>
  <conditionalFormatting sqref="Q10:Q11 Q13:Q15">
    <cfRule type="cellIs" dxfId="112" priority="2" operator="lessThan">
      <formula>40</formula>
    </cfRule>
  </conditionalFormatting>
  <conditionalFormatting sqref="S10:S11 S13:S15">
    <cfRule type="cellIs" dxfId="111" priority="3" operator="greaterThan">
      <formula>6</formula>
    </cfRule>
  </conditionalFormatting>
  <conditionalFormatting sqref="O12">
    <cfRule type="cellIs" dxfId="110" priority="4" operator="lessThan">
      <formula>40</formula>
    </cfRule>
  </conditionalFormatting>
  <conditionalFormatting sqref="Q12">
    <cfRule type="cellIs" dxfId="109" priority="5" operator="lessThan">
      <formula>40</formula>
    </cfRule>
  </conditionalFormatting>
  <conditionalFormatting sqref="S12">
    <cfRule type="cellIs" dxfId="108" priority="6" operator="greaterThan">
      <formula>6</formula>
    </cfRule>
  </conditionalFormatting>
  <pageMargins left="0.7" right="0.7" top="0.75" bottom="0.75" header="0" footer="0"/>
  <pageSetup paperSize="9" orientation="portrait"/>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L307"/>
  <sheetViews>
    <sheetView showGridLines="0" workbookViewId="0">
      <pane xSplit="3" ySplit="2" topLeftCell="AA96" activePane="bottomRight" state="frozen"/>
      <selection pane="topRight" activeCell="D1" sqref="D1"/>
      <selection pane="bottomLeft" activeCell="A3" sqref="A3"/>
      <selection pane="bottomRight" activeCell="AF101" sqref="AF101"/>
    </sheetView>
  </sheetViews>
  <sheetFormatPr defaultColWidth="14.453125" defaultRowHeight="15" customHeight="1"/>
  <cols>
    <col min="1" max="1" width="14" customWidth="1"/>
    <col min="2" max="2" width="11.453125" customWidth="1"/>
    <col min="3" max="3" width="8.81640625" customWidth="1"/>
    <col min="4" max="8" width="5.54296875" customWidth="1"/>
    <col min="9" max="9" width="6.81640625" customWidth="1"/>
    <col min="10" max="26" width="5.54296875" customWidth="1"/>
    <col min="27" max="27" width="6.453125" customWidth="1"/>
    <col min="28" max="28" width="5.54296875" customWidth="1"/>
    <col min="29" max="29" width="7.453125" customWidth="1"/>
    <col min="30" max="31" width="5.54296875" customWidth="1"/>
    <col min="32" max="33" width="6.453125" customWidth="1"/>
    <col min="34" max="34" width="6.81640625" customWidth="1"/>
    <col min="35" max="41" width="6.453125" customWidth="1"/>
    <col min="42" max="48" width="9.08984375" hidden="1" customWidth="1"/>
    <col min="49" max="49" width="20" customWidth="1"/>
    <col min="50" max="50" width="7.453125" customWidth="1"/>
    <col min="51" max="51" width="5.54296875" customWidth="1"/>
    <col min="52" max="52" width="6.81640625" customWidth="1"/>
    <col min="53" max="77" width="5.54296875" customWidth="1"/>
    <col min="78" max="81" width="6.453125" customWidth="1"/>
    <col min="82" max="82" width="9.08984375" customWidth="1"/>
    <col min="83" max="85" width="9.08984375" hidden="1" customWidth="1"/>
    <col min="86" max="90" width="8.08984375" customWidth="1"/>
  </cols>
  <sheetData>
    <row r="1" spans="1:90" ht="12" customHeight="1">
      <c r="A1" s="75">
        <v>12455</v>
      </c>
      <c r="B1" s="81">
        <v>11521</v>
      </c>
      <c r="C1" s="110" t="s">
        <v>253</v>
      </c>
      <c r="D1" s="124" t="str">
        <f ca="1">IFERROR(__xludf.DUMMYFUNCTION("""WEEK ""&amp;SINGLE(ISOWEEKNUM(D2))"),"WEEK 14")</f>
        <v>WEEK 14</v>
      </c>
      <c r="E1" s="124" t="str">
        <f ca="1">IFERROR(__xludf.DUMMYFUNCTION("""WEEK ""&amp;SINGLE(ISOWEEKNUM(E2))"),"WEEK 14")</f>
        <v>WEEK 14</v>
      </c>
      <c r="F1" s="124" t="str">
        <f ca="1">IFERROR(__xludf.DUMMYFUNCTION("""WEEK ""&amp;SINGLE(ISOWEEKNUM(F2))"),"WEEK 14")</f>
        <v>WEEK 14</v>
      </c>
      <c r="G1" s="124" t="str">
        <f ca="1">IFERROR(__xludf.DUMMYFUNCTION("""WEEK ""&amp;SINGLE(ISOWEEKNUM(G2))"),"WEEK 14")</f>
        <v>WEEK 14</v>
      </c>
      <c r="H1" s="124" t="str">
        <f ca="1">IFERROR(__xludf.DUMMYFUNCTION("""WEEK ""&amp;SINGLE(ISOWEEKNUM(H2))"),"WEEK 14")</f>
        <v>WEEK 14</v>
      </c>
      <c r="I1" s="124" t="str">
        <f ca="1">IFERROR(__xludf.DUMMYFUNCTION("""WEEK ""&amp;SINGLE(ISOWEEKNUM(I2))"),"WEEK 15")</f>
        <v>WEEK 15</v>
      </c>
      <c r="J1" s="124" t="str">
        <f ca="1">IFERROR(__xludf.DUMMYFUNCTION("""WEEK ""&amp;SINGLE(ISOWEEKNUM(J2))"),"WEEK 15")</f>
        <v>WEEK 15</v>
      </c>
      <c r="K1" s="124" t="str">
        <f ca="1">IFERROR(__xludf.DUMMYFUNCTION("""WEEK ""&amp;SINGLE(ISOWEEKNUM(K2))"),"WEEK 15")</f>
        <v>WEEK 15</v>
      </c>
      <c r="L1" s="124" t="str">
        <f ca="1">IFERROR(__xludf.DUMMYFUNCTION("""WEEK ""&amp;SINGLE(ISOWEEKNUM(L2))"),"WEEK 15")</f>
        <v>WEEK 15</v>
      </c>
      <c r="M1" s="124" t="str">
        <f ca="1">IFERROR(__xludf.DUMMYFUNCTION("""WEEK ""&amp;SINGLE(ISOWEEKNUM(M2))"),"WEEK 15")</f>
        <v>WEEK 15</v>
      </c>
      <c r="N1" s="124" t="str">
        <f ca="1">IFERROR(__xludf.DUMMYFUNCTION("""WEEK ""&amp;SINGLE(ISOWEEKNUM(N2))"),"WEEK 15")</f>
        <v>WEEK 15</v>
      </c>
      <c r="O1" s="124" t="str">
        <f ca="1">IFERROR(__xludf.DUMMYFUNCTION("""WEEK ""&amp;SINGLE(ISOWEEKNUM(O2))"),"WEEK 15")</f>
        <v>WEEK 15</v>
      </c>
      <c r="P1" s="124" t="str">
        <f ca="1">IFERROR(__xludf.DUMMYFUNCTION("""WEEK ""&amp;SINGLE(ISOWEEKNUM(P2))"),"WEEK 16")</f>
        <v>WEEK 16</v>
      </c>
      <c r="Q1" s="124" t="str">
        <f ca="1">IFERROR(__xludf.DUMMYFUNCTION("""WEEK ""&amp;SINGLE(ISOWEEKNUM(Q2))"),"WEEK 16")</f>
        <v>WEEK 16</v>
      </c>
      <c r="R1" s="124" t="str">
        <f ca="1">IFERROR(__xludf.DUMMYFUNCTION("""WEEK ""&amp;SINGLE(ISOWEEKNUM(R2))"),"WEEK 16")</f>
        <v>WEEK 16</v>
      </c>
      <c r="S1" s="124" t="str">
        <f ca="1">IFERROR(__xludf.DUMMYFUNCTION("""WEEK ""&amp;SINGLE(ISOWEEKNUM(S2))"),"WEEK 16")</f>
        <v>WEEK 16</v>
      </c>
      <c r="T1" s="124" t="str">
        <f ca="1">IFERROR(__xludf.DUMMYFUNCTION("""WEEK ""&amp;SINGLE(ISOWEEKNUM(T2))"),"WEEK 16")</f>
        <v>WEEK 16</v>
      </c>
      <c r="U1" s="124" t="str">
        <f ca="1">IFERROR(__xludf.DUMMYFUNCTION("""WEEK ""&amp;SINGLE(ISOWEEKNUM(U2))"),"WEEK 16")</f>
        <v>WEEK 16</v>
      </c>
      <c r="V1" s="124" t="str">
        <f ca="1">IFERROR(__xludf.DUMMYFUNCTION("""WEEK ""&amp;SINGLE(ISOWEEKNUM(V2))"),"WEEK 16")</f>
        <v>WEEK 16</v>
      </c>
      <c r="W1" s="124" t="str">
        <f ca="1">IFERROR(__xludf.DUMMYFUNCTION("""WEEK ""&amp;SINGLE(ISOWEEKNUM(W2))"),"WEEK 17")</f>
        <v>WEEK 17</v>
      </c>
      <c r="X1" s="124" t="str">
        <f ca="1">IFERROR(__xludf.DUMMYFUNCTION("""WEEK ""&amp;SINGLE(ISOWEEKNUM(X2))"),"WEEK 17")</f>
        <v>WEEK 17</v>
      </c>
      <c r="Y1" s="124" t="str">
        <f ca="1">IFERROR(__xludf.DUMMYFUNCTION("""WEEK ""&amp;SINGLE(ISOWEEKNUM(Y2))"),"WEEK 17")</f>
        <v>WEEK 17</v>
      </c>
      <c r="Z1" s="124" t="str">
        <f ca="1">IFERROR(__xludf.DUMMYFUNCTION("""WEEK ""&amp;SINGLE(ISOWEEKNUM(Z2))"),"WEEK 17")</f>
        <v>WEEK 17</v>
      </c>
      <c r="AA1" s="124" t="str">
        <f ca="1">IFERROR(__xludf.DUMMYFUNCTION("""WEEK ""&amp;SINGLE(ISOWEEKNUM(AA2))"),"WEEK 17")</f>
        <v>WEEK 17</v>
      </c>
      <c r="AB1" s="124" t="str">
        <f ca="1">IFERROR(__xludf.DUMMYFUNCTION("""WEEK ""&amp;SINGLE(ISOWEEKNUM(AB2))"),"WEEK 17")</f>
        <v>WEEK 17</v>
      </c>
      <c r="AC1" s="124" t="str">
        <f ca="1">IFERROR(__xludf.DUMMYFUNCTION("""WEEK ""&amp;SINGLE(ISOWEEKNUM(AC2))"),"WEEK 17")</f>
        <v>WEEK 17</v>
      </c>
      <c r="AD1" s="124" t="str">
        <f ca="1">IFERROR(__xludf.DUMMYFUNCTION("""WEEK ""&amp;SINGLE(ISOWEEKNUM(AD2))"),"WEEK 18")</f>
        <v>WEEK 18</v>
      </c>
      <c r="AE1" s="124" t="str">
        <f ca="1">IFERROR(__xludf.DUMMYFUNCTION("""WEEK ""&amp;SINGLE(ISOWEEKNUM(AE2))"),"WEEK 18")</f>
        <v>WEEK 18</v>
      </c>
      <c r="AF1" s="124" t="str">
        <f ca="1">IFERROR(__xludf.DUMMYFUNCTION("""WEEK ""&amp;SINGLE(ISOWEEKNUM(AF2))"),"WEEK 18")</f>
        <v>WEEK 18</v>
      </c>
      <c r="AG1" s="124" t="str">
        <f ca="1">IFERROR(__xludf.DUMMYFUNCTION("""WEEK ""&amp;SINGLE(ISOWEEKNUM(AG2))"),"WEEK 18")</f>
        <v>WEEK 18</v>
      </c>
      <c r="AH1" s="125" t="str">
        <f ca="1">IFERROR(__xludf.DUMMYFUNCTION("""WEEK ""&amp;SINGLE(ISOWEEKNUM(AH2))"),"WEEK 18")</f>
        <v>WEEK 18</v>
      </c>
      <c r="AI1" s="124" t="str">
        <f ca="1">IFERROR(__xludf.DUMMYFUNCTION("""WEEK ""&amp;SINGLE(ISOWEEKNUM(AI2))"),"WEEK 18")</f>
        <v>WEEK 18</v>
      </c>
      <c r="AJ1" s="124" t="str">
        <f ca="1">IFERROR(__xludf.DUMMYFUNCTION("""WEEK ""&amp;SINGLE(ISOWEEKNUM(AJ2))"),"WEEK 18")</f>
        <v>WEEK 18</v>
      </c>
      <c r="AK1" s="124" t="str">
        <f ca="1">IFERROR(__xludf.DUMMYFUNCTION("""WEEK ""&amp;SINGLE(ISOWEEKNUM(AK2))"),"WEEK 19")</f>
        <v>WEEK 19</v>
      </c>
      <c r="AL1" s="124" t="str">
        <f ca="1">IFERROR(__xludf.DUMMYFUNCTION("""WEEK ""&amp;SINGLE(ISOWEEKNUM(AL2))"),"WEEK 19")</f>
        <v>WEEK 19</v>
      </c>
      <c r="AM1" s="124" t="str">
        <f ca="1">IFERROR(__xludf.DUMMYFUNCTION("""WEEK ""&amp;SINGLE(ISOWEEKNUM(AM2))"),"WEEK 19")</f>
        <v>WEEK 19</v>
      </c>
      <c r="AN1" s="124" t="str">
        <f ca="1">IFERROR(__xludf.DUMMYFUNCTION("""WEEK ""&amp;SINGLE(ISOWEEKNUM(AN2))"),"WEEK 19")</f>
        <v>WEEK 19</v>
      </c>
      <c r="AO1" s="124" t="str">
        <f ca="1">IFERROR(__xludf.DUMMYFUNCTION("""WEEK ""&amp;SINGLE(ISOWEEKNUM(AO2))"),"WEEK 19")</f>
        <v>WEEK 19</v>
      </c>
      <c r="AP1" s="126"/>
      <c r="AQ1" s="126"/>
      <c r="AR1" s="126"/>
      <c r="AS1" s="126"/>
      <c r="AT1" s="126"/>
      <c r="AU1" s="126"/>
      <c r="AV1" s="126"/>
      <c r="AW1" s="69"/>
      <c r="AX1" s="124" t="str">
        <f ca="1">IFERROR(__xludf.DUMMYFUNCTION("""WEEK ""&amp;SINGLE(ISOWEEKNUM(AX2))"),"WEEK 14")</f>
        <v>WEEK 14</v>
      </c>
      <c r="AY1" s="124" t="str">
        <f ca="1">IFERROR(__xludf.DUMMYFUNCTION("""WEEK ""&amp;SINGLE(ISOWEEKNUM(AY2))"),"WEEK 14")</f>
        <v>WEEK 14</v>
      </c>
      <c r="AZ1" s="124" t="str">
        <f ca="1">IFERROR(__xludf.DUMMYFUNCTION("""WEEK ""&amp;SINGLE(ISOWEEKNUM(AZ2))"),"WEEK 14")</f>
        <v>WEEK 14</v>
      </c>
      <c r="BA1" s="124" t="str">
        <f ca="1">IFERROR(__xludf.DUMMYFUNCTION("""WEEK ""&amp;SINGLE(ISOWEEKNUM(BA2))"),"WEEK 14")</f>
        <v>WEEK 14</v>
      </c>
      <c r="BB1" s="124" t="str">
        <f ca="1">IFERROR(__xludf.DUMMYFUNCTION("""WEEK ""&amp;SINGLE(ISOWEEKNUM(BB2))"),"WEEK 14")</f>
        <v>WEEK 14</v>
      </c>
      <c r="BC1" s="124" t="str">
        <f ca="1">IFERROR(__xludf.DUMMYFUNCTION("""WEEK ""&amp;SINGLE(ISOWEEKNUM(BC2))"),"WEEK 15")</f>
        <v>WEEK 15</v>
      </c>
      <c r="BD1" s="124" t="str">
        <f ca="1">IFERROR(__xludf.DUMMYFUNCTION("""WEEK ""&amp;SINGLE(ISOWEEKNUM(BD2))"),"WEEK 15")</f>
        <v>WEEK 15</v>
      </c>
      <c r="BE1" s="124" t="str">
        <f ca="1">IFERROR(__xludf.DUMMYFUNCTION("""WEEK ""&amp;SINGLE(ISOWEEKNUM(BE2))"),"WEEK 15")</f>
        <v>WEEK 15</v>
      </c>
      <c r="BF1" s="124" t="str">
        <f ca="1">IFERROR(__xludf.DUMMYFUNCTION("""WEEK ""&amp;SINGLE(ISOWEEKNUM(BF2))"),"WEEK 15")</f>
        <v>WEEK 15</v>
      </c>
      <c r="BG1" s="124" t="str">
        <f ca="1">IFERROR(__xludf.DUMMYFUNCTION("""WEEK ""&amp;SINGLE(ISOWEEKNUM(BG2))"),"WEEK 15")</f>
        <v>WEEK 15</v>
      </c>
      <c r="BH1" s="124" t="str">
        <f ca="1">IFERROR(__xludf.DUMMYFUNCTION("""WEEK ""&amp;SINGLE(ISOWEEKNUM(BH2))"),"WEEK 15")</f>
        <v>WEEK 15</v>
      </c>
      <c r="BI1" s="124" t="str">
        <f ca="1">IFERROR(__xludf.DUMMYFUNCTION("""WEEK ""&amp;SINGLE(ISOWEEKNUM(BI2))"),"WEEK 15")</f>
        <v>WEEK 15</v>
      </c>
      <c r="BJ1" s="124" t="str">
        <f ca="1">IFERROR(__xludf.DUMMYFUNCTION("""WEEK ""&amp;SINGLE(ISOWEEKNUM(BJ2))"),"WEEK 16")</f>
        <v>WEEK 16</v>
      </c>
      <c r="BK1" s="124" t="str">
        <f ca="1">IFERROR(__xludf.DUMMYFUNCTION("""WEEK ""&amp;SINGLE(ISOWEEKNUM(BK2))"),"WEEK 16")</f>
        <v>WEEK 16</v>
      </c>
      <c r="BL1" s="124" t="str">
        <f ca="1">IFERROR(__xludf.DUMMYFUNCTION("""WEEK ""&amp;SINGLE(ISOWEEKNUM(BL2))"),"WEEK 16")</f>
        <v>WEEK 16</v>
      </c>
      <c r="BM1" s="124" t="str">
        <f ca="1">IFERROR(__xludf.DUMMYFUNCTION("""WEEK ""&amp;SINGLE(ISOWEEKNUM(BM2))"),"WEEK 16")</f>
        <v>WEEK 16</v>
      </c>
      <c r="BN1" s="124" t="str">
        <f ca="1">IFERROR(__xludf.DUMMYFUNCTION("""WEEK ""&amp;SINGLE(ISOWEEKNUM(BN2))"),"WEEK 16")</f>
        <v>WEEK 16</v>
      </c>
      <c r="BO1" s="124" t="str">
        <f ca="1">IFERROR(__xludf.DUMMYFUNCTION("""WEEK ""&amp;SINGLE(ISOWEEKNUM(BO2))"),"WEEK 16")</f>
        <v>WEEK 16</v>
      </c>
      <c r="BP1" s="124" t="str">
        <f ca="1">IFERROR(__xludf.DUMMYFUNCTION("""WEEK ""&amp;SINGLE(ISOWEEKNUM(BP2))"),"WEEK 16")</f>
        <v>WEEK 16</v>
      </c>
      <c r="BQ1" s="124" t="str">
        <f ca="1">IFERROR(__xludf.DUMMYFUNCTION("""WEEK ""&amp;SINGLE(ISOWEEKNUM(BQ2))"),"WEEK 17")</f>
        <v>WEEK 17</v>
      </c>
      <c r="BR1" s="124" t="str">
        <f ca="1">IFERROR(__xludf.DUMMYFUNCTION("""WEEK ""&amp;SINGLE(ISOWEEKNUM(BR2))"),"WEEK 17")</f>
        <v>WEEK 17</v>
      </c>
      <c r="BS1" s="124" t="str">
        <f ca="1">IFERROR(__xludf.DUMMYFUNCTION("""WEEK ""&amp;SINGLE(ISOWEEKNUM(BS2))"),"WEEK 17")</f>
        <v>WEEK 17</v>
      </c>
      <c r="BT1" s="124" t="str">
        <f ca="1">IFERROR(__xludf.DUMMYFUNCTION("""WEEK ""&amp;SINGLE(ISOWEEKNUM(BT2))"),"WEEK 17")</f>
        <v>WEEK 17</v>
      </c>
      <c r="BU1" s="124" t="str">
        <f ca="1">IFERROR(__xludf.DUMMYFUNCTION("""WEEK ""&amp;SINGLE(ISOWEEKNUM(BU2))"),"WEEK 17")</f>
        <v>WEEK 17</v>
      </c>
      <c r="BV1" s="124" t="str">
        <f ca="1">IFERROR(__xludf.DUMMYFUNCTION("""WEEK ""&amp;SINGLE(ISOWEEKNUM(BV2))"),"WEEK 17")</f>
        <v>WEEK 17</v>
      </c>
      <c r="BW1" s="124" t="str">
        <f ca="1">IFERROR(__xludf.DUMMYFUNCTION("""WEEK ""&amp;SINGLE(ISOWEEKNUM(BW2))"),"WEEK 17")</f>
        <v>WEEK 17</v>
      </c>
      <c r="BX1" s="124" t="str">
        <f ca="1">IFERROR(__xludf.DUMMYFUNCTION("""WEEK ""&amp;SINGLE(ISOWEEKNUM(BX2))"),"WEEK 18")</f>
        <v>WEEK 18</v>
      </c>
      <c r="BY1" s="124" t="str">
        <f ca="1">IFERROR(__xludf.DUMMYFUNCTION("""WEEK ""&amp;SINGLE(ISOWEEKNUM(BY2))"),"WEEK 18")</f>
        <v>WEEK 18</v>
      </c>
      <c r="BZ1" s="124" t="str">
        <f ca="1">IFERROR(__xludf.DUMMYFUNCTION("""WEEK ""&amp;SINGLE(ISOWEEKNUM(BZ2))"),"WEEK 18")</f>
        <v>WEEK 18</v>
      </c>
      <c r="CA1" s="124" t="str">
        <f ca="1">IFERROR(__xludf.DUMMYFUNCTION("""WEEK ""&amp;SINGLE(ISOWEEKNUM(CA2))"),"WEEK 18")</f>
        <v>WEEK 18</v>
      </c>
      <c r="CB1" s="124" t="str">
        <f ca="1">IFERROR(__xludf.DUMMYFUNCTION("""WEEK ""&amp;SINGLE(ISOWEEKNUM(CB2))"),"WEEK 18")</f>
        <v>WEEK 18</v>
      </c>
      <c r="CC1" s="124" t="str">
        <f ca="1">IFERROR(__xludf.DUMMYFUNCTION("""WEEK ""&amp;SINGLE(ISOWEEKNUM(CC2))"),"WEEK 18")</f>
        <v>WEEK 18</v>
      </c>
      <c r="CD1" s="124"/>
      <c r="CE1" s="69"/>
      <c r="CF1" s="69"/>
      <c r="CG1" s="69"/>
    </row>
    <row r="2" spans="1:90" ht="12" customHeight="1">
      <c r="A2" s="127" t="s">
        <v>254</v>
      </c>
      <c r="B2" s="128" t="s">
        <v>173</v>
      </c>
      <c r="C2" s="129" t="s">
        <v>255</v>
      </c>
      <c r="D2" s="130">
        <v>46113</v>
      </c>
      <c r="E2" s="131">
        <f t="shared" ref="E2:AO2" si="0">D2+1</f>
        <v>46114</v>
      </c>
      <c r="F2" s="131">
        <f t="shared" si="0"/>
        <v>46115</v>
      </c>
      <c r="G2" s="131">
        <f t="shared" si="0"/>
        <v>46116</v>
      </c>
      <c r="H2" s="131">
        <f t="shared" si="0"/>
        <v>46117</v>
      </c>
      <c r="I2" s="131">
        <f t="shared" si="0"/>
        <v>46118</v>
      </c>
      <c r="J2" s="131">
        <f t="shared" si="0"/>
        <v>46119</v>
      </c>
      <c r="K2" s="131">
        <f t="shared" si="0"/>
        <v>46120</v>
      </c>
      <c r="L2" s="131">
        <f t="shared" si="0"/>
        <v>46121</v>
      </c>
      <c r="M2" s="131">
        <f t="shared" si="0"/>
        <v>46122</v>
      </c>
      <c r="N2" s="131">
        <f t="shared" si="0"/>
        <v>46123</v>
      </c>
      <c r="O2" s="131">
        <f t="shared" si="0"/>
        <v>46124</v>
      </c>
      <c r="P2" s="131">
        <f t="shared" si="0"/>
        <v>46125</v>
      </c>
      <c r="Q2" s="131">
        <f t="shared" si="0"/>
        <v>46126</v>
      </c>
      <c r="R2" s="131">
        <f t="shared" si="0"/>
        <v>46127</v>
      </c>
      <c r="S2" s="131">
        <f t="shared" si="0"/>
        <v>46128</v>
      </c>
      <c r="T2" s="131">
        <f t="shared" si="0"/>
        <v>46129</v>
      </c>
      <c r="U2" s="131">
        <f t="shared" si="0"/>
        <v>46130</v>
      </c>
      <c r="V2" s="131">
        <f t="shared" si="0"/>
        <v>46131</v>
      </c>
      <c r="W2" s="131">
        <f t="shared" si="0"/>
        <v>46132</v>
      </c>
      <c r="X2" s="131">
        <f t="shared" si="0"/>
        <v>46133</v>
      </c>
      <c r="Y2" s="131">
        <f t="shared" si="0"/>
        <v>46134</v>
      </c>
      <c r="Z2" s="131">
        <f t="shared" si="0"/>
        <v>46135</v>
      </c>
      <c r="AA2" s="131">
        <f t="shared" si="0"/>
        <v>46136</v>
      </c>
      <c r="AB2" s="131">
        <f t="shared" si="0"/>
        <v>46137</v>
      </c>
      <c r="AC2" s="131">
        <f t="shared" si="0"/>
        <v>46138</v>
      </c>
      <c r="AD2" s="131">
        <f t="shared" si="0"/>
        <v>46139</v>
      </c>
      <c r="AE2" s="131">
        <f t="shared" si="0"/>
        <v>46140</v>
      </c>
      <c r="AF2" s="131">
        <f t="shared" si="0"/>
        <v>46141</v>
      </c>
      <c r="AG2" s="131">
        <f t="shared" si="0"/>
        <v>46142</v>
      </c>
      <c r="AH2" s="131">
        <f t="shared" si="0"/>
        <v>46143</v>
      </c>
      <c r="AI2" s="131">
        <f t="shared" si="0"/>
        <v>46144</v>
      </c>
      <c r="AJ2" s="131">
        <f t="shared" si="0"/>
        <v>46145</v>
      </c>
      <c r="AK2" s="131">
        <f t="shared" si="0"/>
        <v>46146</v>
      </c>
      <c r="AL2" s="131">
        <f t="shared" si="0"/>
        <v>46147</v>
      </c>
      <c r="AM2" s="131">
        <f t="shared" si="0"/>
        <v>46148</v>
      </c>
      <c r="AN2" s="131">
        <f t="shared" si="0"/>
        <v>46149</v>
      </c>
      <c r="AO2" s="131">
        <f t="shared" si="0"/>
        <v>46150</v>
      </c>
      <c r="AP2" s="132"/>
      <c r="AQ2" s="132"/>
      <c r="AR2" s="132"/>
      <c r="AS2" s="132"/>
      <c r="AT2" s="132"/>
      <c r="AU2" s="132"/>
      <c r="AV2" s="132"/>
      <c r="AW2" s="133"/>
      <c r="AX2" s="134">
        <f>D2</f>
        <v>46113</v>
      </c>
      <c r="AY2" s="134">
        <f t="shared" ref="AY2:CC2" si="1">AX2+1</f>
        <v>46114</v>
      </c>
      <c r="AZ2" s="134">
        <f t="shared" si="1"/>
        <v>46115</v>
      </c>
      <c r="BA2" s="134">
        <f t="shared" si="1"/>
        <v>46116</v>
      </c>
      <c r="BB2" s="134">
        <f t="shared" si="1"/>
        <v>46117</v>
      </c>
      <c r="BC2" s="134">
        <f t="shared" si="1"/>
        <v>46118</v>
      </c>
      <c r="BD2" s="134">
        <f t="shared" si="1"/>
        <v>46119</v>
      </c>
      <c r="BE2" s="134">
        <f t="shared" si="1"/>
        <v>46120</v>
      </c>
      <c r="BF2" s="134">
        <f t="shared" si="1"/>
        <v>46121</v>
      </c>
      <c r="BG2" s="134">
        <f t="shared" si="1"/>
        <v>46122</v>
      </c>
      <c r="BH2" s="134">
        <f t="shared" si="1"/>
        <v>46123</v>
      </c>
      <c r="BI2" s="134">
        <f t="shared" si="1"/>
        <v>46124</v>
      </c>
      <c r="BJ2" s="134">
        <f t="shared" si="1"/>
        <v>46125</v>
      </c>
      <c r="BK2" s="134">
        <f t="shared" si="1"/>
        <v>46126</v>
      </c>
      <c r="BL2" s="134">
        <f t="shared" si="1"/>
        <v>46127</v>
      </c>
      <c r="BM2" s="134">
        <f t="shared" si="1"/>
        <v>46128</v>
      </c>
      <c r="BN2" s="134">
        <f t="shared" si="1"/>
        <v>46129</v>
      </c>
      <c r="BO2" s="134">
        <f t="shared" si="1"/>
        <v>46130</v>
      </c>
      <c r="BP2" s="134">
        <f t="shared" si="1"/>
        <v>46131</v>
      </c>
      <c r="BQ2" s="134">
        <f t="shared" si="1"/>
        <v>46132</v>
      </c>
      <c r="BR2" s="134">
        <f t="shared" si="1"/>
        <v>46133</v>
      </c>
      <c r="BS2" s="134">
        <f t="shared" si="1"/>
        <v>46134</v>
      </c>
      <c r="BT2" s="134">
        <f t="shared" si="1"/>
        <v>46135</v>
      </c>
      <c r="BU2" s="134">
        <f t="shared" si="1"/>
        <v>46136</v>
      </c>
      <c r="BV2" s="134">
        <f t="shared" si="1"/>
        <v>46137</v>
      </c>
      <c r="BW2" s="134">
        <f t="shared" si="1"/>
        <v>46138</v>
      </c>
      <c r="BX2" s="134">
        <f t="shared" si="1"/>
        <v>46139</v>
      </c>
      <c r="BY2" s="134">
        <f t="shared" si="1"/>
        <v>46140</v>
      </c>
      <c r="BZ2" s="134">
        <f t="shared" si="1"/>
        <v>46141</v>
      </c>
      <c r="CA2" s="134">
        <f t="shared" si="1"/>
        <v>46142</v>
      </c>
      <c r="CB2" s="135">
        <f t="shared" si="1"/>
        <v>46143</v>
      </c>
      <c r="CC2" s="135">
        <f t="shared" si="1"/>
        <v>46144</v>
      </c>
      <c r="CD2" s="136" t="s">
        <v>256</v>
      </c>
      <c r="CE2" s="69"/>
      <c r="CF2" s="69"/>
      <c r="CG2" s="69"/>
      <c r="CH2" s="137" t="s">
        <v>257</v>
      </c>
      <c r="CI2" s="137" t="s">
        <v>258</v>
      </c>
      <c r="CJ2" s="137" t="s">
        <v>259</v>
      </c>
      <c r="CK2" s="137" t="s">
        <v>260</v>
      </c>
      <c r="CL2" s="137" t="s">
        <v>261</v>
      </c>
    </row>
    <row r="3" spans="1:90" ht="12" customHeight="1">
      <c r="A3" s="138" t="s">
        <v>5</v>
      </c>
      <c r="B3" s="139" t="str">
        <f>VLOOKUP(A3,Sort!B:C,2,FALSE)</f>
        <v>Prima LX 2528</v>
      </c>
      <c r="C3" s="140" t="s">
        <v>262</v>
      </c>
      <c r="D3" s="141">
        <v>14778</v>
      </c>
      <c r="E3" s="141">
        <v>14778</v>
      </c>
      <c r="F3" s="142">
        <f>E3</f>
        <v>14778</v>
      </c>
      <c r="G3" s="142">
        <v>14778</v>
      </c>
      <c r="H3" s="142">
        <v>14781</v>
      </c>
      <c r="I3" s="142">
        <v>14781</v>
      </c>
      <c r="J3" s="142">
        <f t="shared" ref="J3:T3" si="2">I3</f>
        <v>14781</v>
      </c>
      <c r="K3" s="142">
        <f t="shared" si="2"/>
        <v>14781</v>
      </c>
      <c r="L3" s="142">
        <f t="shared" si="2"/>
        <v>14781</v>
      </c>
      <c r="M3" s="142">
        <f t="shared" si="2"/>
        <v>14781</v>
      </c>
      <c r="N3" s="142">
        <f t="shared" si="2"/>
        <v>14781</v>
      </c>
      <c r="O3" s="142">
        <f t="shared" si="2"/>
        <v>14781</v>
      </c>
      <c r="P3" s="142">
        <f t="shared" si="2"/>
        <v>14781</v>
      </c>
      <c r="Q3" s="142">
        <f t="shared" si="2"/>
        <v>14781</v>
      </c>
      <c r="R3" s="142">
        <f t="shared" si="2"/>
        <v>14781</v>
      </c>
      <c r="S3" s="142">
        <f t="shared" si="2"/>
        <v>14781</v>
      </c>
      <c r="T3" s="142">
        <f t="shared" si="2"/>
        <v>14781</v>
      </c>
      <c r="U3" s="142">
        <v>14781</v>
      </c>
      <c r="V3" s="142">
        <f t="shared" ref="V3:AE3" si="3">U3</f>
        <v>14781</v>
      </c>
      <c r="W3" s="142">
        <f t="shared" si="3"/>
        <v>14781</v>
      </c>
      <c r="X3" s="142">
        <f t="shared" si="3"/>
        <v>14781</v>
      </c>
      <c r="Y3" s="142">
        <f t="shared" si="3"/>
        <v>14781</v>
      </c>
      <c r="Z3" s="142">
        <f t="shared" si="3"/>
        <v>14781</v>
      </c>
      <c r="AA3" s="142">
        <f t="shared" si="3"/>
        <v>14781</v>
      </c>
      <c r="AB3" s="142">
        <f t="shared" si="3"/>
        <v>14781</v>
      </c>
      <c r="AC3" s="142">
        <f t="shared" si="3"/>
        <v>14781</v>
      </c>
      <c r="AD3" s="142">
        <f t="shared" si="3"/>
        <v>14781</v>
      </c>
      <c r="AE3" s="142">
        <f t="shared" si="3"/>
        <v>14781</v>
      </c>
      <c r="AF3" s="142">
        <f>AE3</f>
        <v>14781</v>
      </c>
      <c r="AG3" s="142"/>
      <c r="AH3" s="141"/>
      <c r="AI3" s="143"/>
      <c r="AJ3" s="141"/>
      <c r="AK3" s="144"/>
      <c r="AL3" s="144"/>
      <c r="AM3" s="144"/>
      <c r="AN3" s="144"/>
      <c r="AO3" s="144"/>
      <c r="AP3" s="126"/>
      <c r="AQ3" s="126"/>
      <c r="AR3" s="126"/>
      <c r="AS3" s="126"/>
      <c r="AT3" s="126"/>
      <c r="AU3" s="126"/>
      <c r="AV3" s="126"/>
      <c r="AW3" s="126">
        <f t="shared" ref="AW3:AW107" si="4">AF3-E3</f>
        <v>3</v>
      </c>
      <c r="AX3" s="144">
        <f t="shared" ref="AX3:CC3" si="5">IF(E3="","",E3-D3)</f>
        <v>0</v>
      </c>
      <c r="AY3" s="144">
        <f t="shared" si="5"/>
        <v>0</v>
      </c>
      <c r="AZ3" s="144">
        <f t="shared" si="5"/>
        <v>0</v>
      </c>
      <c r="BA3" s="144">
        <f t="shared" si="5"/>
        <v>3</v>
      </c>
      <c r="BB3" s="144">
        <f t="shared" si="5"/>
        <v>0</v>
      </c>
      <c r="BC3" s="144">
        <f t="shared" si="5"/>
        <v>0</v>
      </c>
      <c r="BD3" s="144">
        <f t="shared" si="5"/>
        <v>0</v>
      </c>
      <c r="BE3" s="144">
        <f t="shared" si="5"/>
        <v>0</v>
      </c>
      <c r="BF3" s="144">
        <f t="shared" si="5"/>
        <v>0</v>
      </c>
      <c r="BG3" s="144">
        <f t="shared" si="5"/>
        <v>0</v>
      </c>
      <c r="BH3" s="144">
        <f t="shared" si="5"/>
        <v>0</v>
      </c>
      <c r="BI3" s="144">
        <f t="shared" si="5"/>
        <v>0</v>
      </c>
      <c r="BJ3" s="144">
        <f t="shared" si="5"/>
        <v>0</v>
      </c>
      <c r="BK3" s="144">
        <f t="shared" si="5"/>
        <v>0</v>
      </c>
      <c r="BL3" s="144">
        <f t="shared" si="5"/>
        <v>0</v>
      </c>
      <c r="BM3" s="144">
        <f t="shared" si="5"/>
        <v>0</v>
      </c>
      <c r="BN3" s="144">
        <f t="shared" si="5"/>
        <v>0</v>
      </c>
      <c r="BO3" s="144">
        <f t="shared" si="5"/>
        <v>0</v>
      </c>
      <c r="BP3" s="144">
        <f t="shared" si="5"/>
        <v>0</v>
      </c>
      <c r="BQ3" s="144">
        <f t="shared" si="5"/>
        <v>0</v>
      </c>
      <c r="BR3" s="144">
        <f t="shared" si="5"/>
        <v>0</v>
      </c>
      <c r="BS3" s="144">
        <f t="shared" si="5"/>
        <v>0</v>
      </c>
      <c r="BT3" s="144">
        <f t="shared" si="5"/>
        <v>0</v>
      </c>
      <c r="BU3" s="144">
        <f t="shared" si="5"/>
        <v>0</v>
      </c>
      <c r="BV3" s="144">
        <f t="shared" si="5"/>
        <v>0</v>
      </c>
      <c r="BW3" s="144">
        <f t="shared" si="5"/>
        <v>0</v>
      </c>
      <c r="BX3" s="144">
        <f t="shared" si="5"/>
        <v>0</v>
      </c>
      <c r="BY3" s="144">
        <f t="shared" si="5"/>
        <v>0</v>
      </c>
      <c r="BZ3" s="144" t="str">
        <f t="shared" si="5"/>
        <v/>
      </c>
      <c r="CA3" s="144" t="str">
        <f t="shared" si="5"/>
        <v/>
      </c>
      <c r="CB3" s="144" t="str">
        <f t="shared" si="5"/>
        <v/>
      </c>
      <c r="CC3" s="144" t="str">
        <f t="shared" si="5"/>
        <v/>
      </c>
      <c r="CD3" s="144">
        <f t="shared" ref="CD3:CD107" si="6">MAX(D3:AK3)</f>
        <v>14781</v>
      </c>
      <c r="CE3" s="69"/>
      <c r="CF3" s="126">
        <f t="shared" ref="CF3:CF107" si="7">+SUM(BT3:BZ3)</f>
        <v>0</v>
      </c>
      <c r="CG3" s="126">
        <f t="shared" ref="CG3:CG34" si="8">+AE3-Y3</f>
        <v>0</v>
      </c>
      <c r="CH3" s="67">
        <f t="shared" ref="CH3:CL3" ca="1" si="9">SUMIFS($AX3:$CC3,$AX$1:$CC$1,CH$2)</f>
        <v>0</v>
      </c>
      <c r="CI3" s="67">
        <f t="shared" ca="1" si="9"/>
        <v>0</v>
      </c>
      <c r="CJ3" s="67">
        <f t="shared" ca="1" si="9"/>
        <v>0</v>
      </c>
      <c r="CK3" s="67">
        <f t="shared" ca="1" si="9"/>
        <v>0</v>
      </c>
      <c r="CL3" s="67">
        <f t="shared" ca="1" si="9"/>
        <v>0</v>
      </c>
    </row>
    <row r="4" spans="1:90" ht="12" customHeight="1">
      <c r="A4" s="138" t="s">
        <v>6</v>
      </c>
      <c r="B4" s="139" t="str">
        <f>VLOOKUP(A4,Sort!B:C,2,FALSE)</f>
        <v>Prima LX 2528</v>
      </c>
      <c r="C4" s="140" t="s">
        <v>262</v>
      </c>
      <c r="D4" s="141">
        <v>16204</v>
      </c>
      <c r="E4" s="141">
        <v>16218</v>
      </c>
      <c r="F4" s="142">
        <v>16230</v>
      </c>
      <c r="G4" s="142">
        <v>16249</v>
      </c>
      <c r="H4" s="142">
        <v>16249</v>
      </c>
      <c r="I4" s="142">
        <v>16249</v>
      </c>
      <c r="J4" s="142">
        <v>16283</v>
      </c>
      <c r="K4" s="142">
        <v>16301</v>
      </c>
      <c r="L4" s="142">
        <v>16316</v>
      </c>
      <c r="M4" s="142">
        <v>16316</v>
      </c>
      <c r="N4" s="142">
        <v>16316</v>
      </c>
      <c r="O4" s="142">
        <v>16316</v>
      </c>
      <c r="P4" s="142">
        <v>16316</v>
      </c>
      <c r="Q4" s="142">
        <f t="shared" ref="Q4:T4" si="10">P4</f>
        <v>16316</v>
      </c>
      <c r="R4" s="142">
        <f t="shared" si="10"/>
        <v>16316</v>
      </c>
      <c r="S4" s="142">
        <f t="shared" si="10"/>
        <v>16316</v>
      </c>
      <c r="T4" s="142">
        <f t="shared" si="10"/>
        <v>16316</v>
      </c>
      <c r="U4" s="142">
        <v>16316</v>
      </c>
      <c r="V4" s="142">
        <f t="shared" ref="V4:AE4" si="11">U4</f>
        <v>16316</v>
      </c>
      <c r="W4" s="142">
        <f t="shared" si="11"/>
        <v>16316</v>
      </c>
      <c r="X4" s="142">
        <f t="shared" si="11"/>
        <v>16316</v>
      </c>
      <c r="Y4" s="142">
        <f t="shared" si="11"/>
        <v>16316</v>
      </c>
      <c r="Z4" s="142">
        <f t="shared" si="11"/>
        <v>16316</v>
      </c>
      <c r="AA4" s="142">
        <f t="shared" si="11"/>
        <v>16316</v>
      </c>
      <c r="AB4" s="142">
        <f t="shared" si="11"/>
        <v>16316</v>
      </c>
      <c r="AC4" s="142">
        <f t="shared" si="11"/>
        <v>16316</v>
      </c>
      <c r="AD4" s="142">
        <f t="shared" si="11"/>
        <v>16316</v>
      </c>
      <c r="AE4" s="142">
        <f t="shared" si="11"/>
        <v>16316</v>
      </c>
      <c r="AF4" s="142">
        <f>AE4</f>
        <v>16316</v>
      </c>
      <c r="AG4" s="142"/>
      <c r="AH4" s="141"/>
      <c r="AI4" s="143"/>
      <c r="AJ4" s="141"/>
      <c r="AK4" s="144"/>
      <c r="AL4" s="144"/>
      <c r="AM4" s="144"/>
      <c r="AN4" s="144"/>
      <c r="AO4" s="144"/>
      <c r="AP4" s="126"/>
      <c r="AQ4" s="126"/>
      <c r="AR4" s="126"/>
      <c r="AS4" s="126"/>
      <c r="AT4" s="126"/>
      <c r="AU4" s="126"/>
      <c r="AV4" s="126"/>
      <c r="AW4" s="126">
        <f t="shared" si="4"/>
        <v>98</v>
      </c>
      <c r="AX4" s="144">
        <f t="shared" ref="AX4:AX107" si="12">E4-D4</f>
        <v>14</v>
      </c>
      <c r="AY4" s="144">
        <f t="shared" ref="AY4:CC4" si="13">IF(F4="","",F4-E4)</f>
        <v>12</v>
      </c>
      <c r="AZ4" s="144">
        <f t="shared" si="13"/>
        <v>19</v>
      </c>
      <c r="BA4" s="144">
        <f t="shared" si="13"/>
        <v>0</v>
      </c>
      <c r="BB4" s="144">
        <f t="shared" si="13"/>
        <v>0</v>
      </c>
      <c r="BC4" s="144">
        <f t="shared" si="13"/>
        <v>34</v>
      </c>
      <c r="BD4" s="144">
        <f t="shared" si="13"/>
        <v>18</v>
      </c>
      <c r="BE4" s="144">
        <f t="shared" si="13"/>
        <v>15</v>
      </c>
      <c r="BF4" s="144">
        <f t="shared" si="13"/>
        <v>0</v>
      </c>
      <c r="BG4" s="144">
        <f t="shared" si="13"/>
        <v>0</v>
      </c>
      <c r="BH4" s="144">
        <f t="shared" si="13"/>
        <v>0</v>
      </c>
      <c r="BI4" s="144">
        <f t="shared" si="13"/>
        <v>0</v>
      </c>
      <c r="BJ4" s="144">
        <f t="shared" si="13"/>
        <v>0</v>
      </c>
      <c r="BK4" s="144">
        <f t="shared" si="13"/>
        <v>0</v>
      </c>
      <c r="BL4" s="144">
        <f t="shared" si="13"/>
        <v>0</v>
      </c>
      <c r="BM4" s="144">
        <f t="shared" si="13"/>
        <v>0</v>
      </c>
      <c r="BN4" s="144">
        <f t="shared" si="13"/>
        <v>0</v>
      </c>
      <c r="BO4" s="144">
        <f t="shared" si="13"/>
        <v>0</v>
      </c>
      <c r="BP4" s="144">
        <f t="shared" si="13"/>
        <v>0</v>
      </c>
      <c r="BQ4" s="144">
        <f t="shared" si="13"/>
        <v>0</v>
      </c>
      <c r="BR4" s="144">
        <f t="shared" si="13"/>
        <v>0</v>
      </c>
      <c r="BS4" s="144">
        <f t="shared" si="13"/>
        <v>0</v>
      </c>
      <c r="BT4" s="144">
        <f t="shared" si="13"/>
        <v>0</v>
      </c>
      <c r="BU4" s="144">
        <f t="shared" si="13"/>
        <v>0</v>
      </c>
      <c r="BV4" s="144">
        <f t="shared" si="13"/>
        <v>0</v>
      </c>
      <c r="BW4" s="144">
        <f t="shared" si="13"/>
        <v>0</v>
      </c>
      <c r="BX4" s="144">
        <f t="shared" si="13"/>
        <v>0</v>
      </c>
      <c r="BY4" s="144">
        <f t="shared" si="13"/>
        <v>0</v>
      </c>
      <c r="BZ4" s="144" t="str">
        <f t="shared" si="13"/>
        <v/>
      </c>
      <c r="CA4" s="144" t="str">
        <f t="shared" si="13"/>
        <v/>
      </c>
      <c r="CB4" s="144" t="str">
        <f t="shared" si="13"/>
        <v/>
      </c>
      <c r="CC4" s="144" t="str">
        <f t="shared" si="13"/>
        <v/>
      </c>
      <c r="CD4" s="144">
        <f t="shared" si="6"/>
        <v>16316</v>
      </c>
      <c r="CE4" s="69"/>
      <c r="CF4" s="126">
        <f t="shared" si="7"/>
        <v>0</v>
      </c>
      <c r="CG4" s="126">
        <f t="shared" si="8"/>
        <v>0</v>
      </c>
      <c r="CH4" s="67">
        <f t="shared" ref="CH4:CL4" ca="1" si="14">SUMIFS($AX4:$CC4,$AX$1:$CC$1,CH$2)</f>
        <v>0</v>
      </c>
      <c r="CI4" s="67">
        <f t="shared" ca="1" si="14"/>
        <v>0</v>
      </c>
      <c r="CJ4" s="67">
        <f t="shared" ca="1" si="14"/>
        <v>0</v>
      </c>
      <c r="CK4" s="67">
        <f t="shared" ca="1" si="14"/>
        <v>0</v>
      </c>
      <c r="CL4" s="67">
        <f t="shared" ca="1" si="14"/>
        <v>0</v>
      </c>
    </row>
    <row r="5" spans="1:90" ht="12" customHeight="1">
      <c r="A5" s="138" t="s">
        <v>7</v>
      </c>
      <c r="B5" s="139" t="str">
        <f>VLOOKUP(A5,Sort!B:C,2,FALSE)</f>
        <v>Prima LX 2528</v>
      </c>
      <c r="C5" s="140" t="s">
        <v>262</v>
      </c>
      <c r="D5" s="141">
        <v>13239</v>
      </c>
      <c r="E5" s="141">
        <v>13246</v>
      </c>
      <c r="F5" s="142">
        <v>13271</v>
      </c>
      <c r="G5" s="142">
        <v>13288</v>
      </c>
      <c r="H5" s="142">
        <v>13288</v>
      </c>
      <c r="I5" s="142">
        <v>13288</v>
      </c>
      <c r="J5" s="142">
        <v>13322</v>
      </c>
      <c r="K5" s="142">
        <v>13339</v>
      </c>
      <c r="L5" s="142">
        <v>13356</v>
      </c>
      <c r="M5" s="142">
        <v>13356</v>
      </c>
      <c r="N5" s="142">
        <v>13356</v>
      </c>
      <c r="O5" s="142">
        <v>13356</v>
      </c>
      <c r="P5" s="142">
        <v>13356</v>
      </c>
      <c r="Q5" s="142">
        <f t="shared" ref="Q5:T5" si="15">P5</f>
        <v>13356</v>
      </c>
      <c r="R5" s="142">
        <f t="shared" si="15"/>
        <v>13356</v>
      </c>
      <c r="S5" s="142">
        <f t="shared" si="15"/>
        <v>13356</v>
      </c>
      <c r="T5" s="142">
        <f t="shared" si="15"/>
        <v>13356</v>
      </c>
      <c r="U5" s="142">
        <v>13356</v>
      </c>
      <c r="V5" s="142">
        <v>13358</v>
      </c>
      <c r="W5" s="142">
        <v>13368</v>
      </c>
      <c r="X5" s="142">
        <v>13386</v>
      </c>
      <c r="Y5" s="142">
        <v>13404</v>
      </c>
      <c r="Z5" s="142">
        <v>13404</v>
      </c>
      <c r="AA5" s="142">
        <f t="shared" ref="AA5:AF9" si="16">Z5</f>
        <v>13404</v>
      </c>
      <c r="AB5" s="142">
        <f t="shared" si="16"/>
        <v>13404</v>
      </c>
      <c r="AC5" s="142">
        <f t="shared" si="16"/>
        <v>13404</v>
      </c>
      <c r="AD5" s="142">
        <f t="shared" si="16"/>
        <v>13404</v>
      </c>
      <c r="AE5" s="142">
        <f t="shared" si="16"/>
        <v>13404</v>
      </c>
      <c r="AF5" s="142">
        <f t="shared" si="16"/>
        <v>13404</v>
      </c>
      <c r="AG5" s="142"/>
      <c r="AH5" s="141"/>
      <c r="AI5" s="143"/>
      <c r="AJ5" s="141"/>
      <c r="AK5" s="144"/>
      <c r="AL5" s="144"/>
      <c r="AM5" s="144"/>
      <c r="AN5" s="144"/>
      <c r="AO5" s="144"/>
      <c r="AP5" s="126"/>
      <c r="AQ5" s="126"/>
      <c r="AR5" s="126"/>
      <c r="AS5" s="126"/>
      <c r="AT5" s="126"/>
      <c r="AU5" s="126"/>
      <c r="AV5" s="126"/>
      <c r="AW5" s="126">
        <f t="shared" si="4"/>
        <v>158</v>
      </c>
      <c r="AX5" s="144">
        <f t="shared" si="12"/>
        <v>7</v>
      </c>
      <c r="AY5" s="144">
        <f t="shared" ref="AY5:CC5" si="17">IF(F5="","",F5-E5)</f>
        <v>25</v>
      </c>
      <c r="AZ5" s="144">
        <f t="shared" si="17"/>
        <v>17</v>
      </c>
      <c r="BA5" s="144">
        <f t="shared" si="17"/>
        <v>0</v>
      </c>
      <c r="BB5" s="144">
        <f t="shared" si="17"/>
        <v>0</v>
      </c>
      <c r="BC5" s="144">
        <f t="shared" si="17"/>
        <v>34</v>
      </c>
      <c r="BD5" s="144">
        <f t="shared" si="17"/>
        <v>17</v>
      </c>
      <c r="BE5" s="144">
        <f t="shared" si="17"/>
        <v>17</v>
      </c>
      <c r="BF5" s="144">
        <f t="shared" si="17"/>
        <v>0</v>
      </c>
      <c r="BG5" s="144">
        <f t="shared" si="17"/>
        <v>0</v>
      </c>
      <c r="BH5" s="144">
        <f t="shared" si="17"/>
        <v>0</v>
      </c>
      <c r="BI5" s="144">
        <f t="shared" si="17"/>
        <v>0</v>
      </c>
      <c r="BJ5" s="144">
        <f t="shared" si="17"/>
        <v>0</v>
      </c>
      <c r="BK5" s="144">
        <f t="shared" si="17"/>
        <v>0</v>
      </c>
      <c r="BL5" s="144">
        <f t="shared" si="17"/>
        <v>0</v>
      </c>
      <c r="BM5" s="144">
        <f t="shared" si="17"/>
        <v>0</v>
      </c>
      <c r="BN5" s="144">
        <f t="shared" si="17"/>
        <v>0</v>
      </c>
      <c r="BO5" s="144">
        <f t="shared" si="17"/>
        <v>2</v>
      </c>
      <c r="BP5" s="144">
        <f t="shared" si="17"/>
        <v>10</v>
      </c>
      <c r="BQ5" s="144">
        <f t="shared" si="17"/>
        <v>18</v>
      </c>
      <c r="BR5" s="144">
        <f t="shared" si="17"/>
        <v>18</v>
      </c>
      <c r="BS5" s="144">
        <f t="shared" si="17"/>
        <v>0</v>
      </c>
      <c r="BT5" s="144">
        <f t="shared" si="17"/>
        <v>0</v>
      </c>
      <c r="BU5" s="144">
        <f t="shared" si="17"/>
        <v>0</v>
      </c>
      <c r="BV5" s="144">
        <f t="shared" si="17"/>
        <v>0</v>
      </c>
      <c r="BW5" s="144">
        <f t="shared" si="17"/>
        <v>0</v>
      </c>
      <c r="BX5" s="144">
        <f t="shared" si="17"/>
        <v>0</v>
      </c>
      <c r="BY5" s="144">
        <f t="shared" si="17"/>
        <v>0</v>
      </c>
      <c r="BZ5" s="144" t="str">
        <f t="shared" si="17"/>
        <v/>
      </c>
      <c r="CA5" s="144" t="str">
        <f t="shared" si="17"/>
        <v/>
      </c>
      <c r="CB5" s="144" t="str">
        <f t="shared" si="17"/>
        <v/>
      </c>
      <c r="CC5" s="144" t="str">
        <f t="shared" si="17"/>
        <v/>
      </c>
      <c r="CD5" s="144">
        <f t="shared" si="6"/>
        <v>13404</v>
      </c>
      <c r="CE5" s="69"/>
      <c r="CF5" s="126">
        <f t="shared" si="7"/>
        <v>0</v>
      </c>
      <c r="CG5" s="126">
        <f t="shared" si="8"/>
        <v>0</v>
      </c>
      <c r="CH5" s="67">
        <f t="shared" ref="CH5:CL5" ca="1" si="18">SUMIFS($AX5:$CC5,$AX$1:$CC$1,CH$2)</f>
        <v>0</v>
      </c>
      <c r="CI5" s="67">
        <f t="shared" ca="1" si="18"/>
        <v>0</v>
      </c>
      <c r="CJ5" s="67">
        <f t="shared" ca="1" si="18"/>
        <v>0</v>
      </c>
      <c r="CK5" s="67">
        <f t="shared" ca="1" si="18"/>
        <v>0</v>
      </c>
      <c r="CL5" s="67">
        <f t="shared" ca="1" si="18"/>
        <v>0</v>
      </c>
    </row>
    <row r="6" spans="1:90" ht="12" customHeight="1">
      <c r="A6" s="138" t="s">
        <v>8</v>
      </c>
      <c r="B6" s="139" t="str">
        <f>VLOOKUP(A6,Sort!B:C,2,FALSE)</f>
        <v>Prima LX 2528</v>
      </c>
      <c r="C6" s="140" t="s">
        <v>262</v>
      </c>
      <c r="D6" s="141">
        <v>13225</v>
      </c>
      <c r="E6" s="141">
        <v>13242</v>
      </c>
      <c r="F6" s="142">
        <v>13261</v>
      </c>
      <c r="G6" s="142">
        <v>13278</v>
      </c>
      <c r="H6" s="142">
        <v>13278</v>
      </c>
      <c r="I6" s="142">
        <v>13278</v>
      </c>
      <c r="J6" s="142">
        <v>13310</v>
      </c>
      <c r="K6" s="142">
        <v>13327</v>
      </c>
      <c r="L6" s="142">
        <v>13342</v>
      </c>
      <c r="M6" s="142">
        <v>13342</v>
      </c>
      <c r="N6" s="142">
        <v>13342</v>
      </c>
      <c r="O6" s="142">
        <v>13342</v>
      </c>
      <c r="P6" s="142">
        <v>13342</v>
      </c>
      <c r="Q6" s="142">
        <f t="shared" ref="Q6:T6" si="19">P6</f>
        <v>13342</v>
      </c>
      <c r="R6" s="142">
        <f t="shared" si="19"/>
        <v>13342</v>
      </c>
      <c r="S6" s="142">
        <f t="shared" si="19"/>
        <v>13342</v>
      </c>
      <c r="T6" s="142">
        <f t="shared" si="19"/>
        <v>13342</v>
      </c>
      <c r="U6" s="142">
        <v>13342</v>
      </c>
      <c r="V6" s="142">
        <v>13345</v>
      </c>
      <c r="W6" s="142">
        <v>13353</v>
      </c>
      <c r="X6" s="142">
        <v>13370</v>
      </c>
      <c r="Y6" s="142">
        <v>13385</v>
      </c>
      <c r="Z6" s="142">
        <v>13385</v>
      </c>
      <c r="AA6" s="142">
        <f t="shared" ref="AA6:AE6" si="20">Z6</f>
        <v>13385</v>
      </c>
      <c r="AB6" s="142">
        <f t="shared" si="20"/>
        <v>13385</v>
      </c>
      <c r="AC6" s="142">
        <f t="shared" si="20"/>
        <v>13385</v>
      </c>
      <c r="AD6" s="142">
        <f t="shared" si="20"/>
        <v>13385</v>
      </c>
      <c r="AE6" s="142">
        <f t="shared" si="20"/>
        <v>13385</v>
      </c>
      <c r="AF6" s="142">
        <f t="shared" si="16"/>
        <v>13385</v>
      </c>
      <c r="AG6" s="142"/>
      <c r="AH6" s="141"/>
      <c r="AI6" s="143"/>
      <c r="AJ6" s="141"/>
      <c r="AK6" s="144"/>
      <c r="AL6" s="144"/>
      <c r="AM6" s="144"/>
      <c r="AN6" s="144"/>
      <c r="AO6" s="144"/>
      <c r="AP6" s="126"/>
      <c r="AQ6" s="126"/>
      <c r="AR6" s="126"/>
      <c r="AS6" s="126"/>
      <c r="AT6" s="126"/>
      <c r="AU6" s="126"/>
      <c r="AV6" s="126"/>
      <c r="AW6" s="126">
        <f t="shared" si="4"/>
        <v>143</v>
      </c>
      <c r="AX6" s="144">
        <f t="shared" si="12"/>
        <v>17</v>
      </c>
      <c r="AY6" s="144">
        <f t="shared" ref="AY6:CC6" si="21">IF(F6="","",F6-E6)</f>
        <v>19</v>
      </c>
      <c r="AZ6" s="144">
        <f t="shared" si="21"/>
        <v>17</v>
      </c>
      <c r="BA6" s="144">
        <f t="shared" si="21"/>
        <v>0</v>
      </c>
      <c r="BB6" s="144">
        <f t="shared" si="21"/>
        <v>0</v>
      </c>
      <c r="BC6" s="144">
        <f t="shared" si="21"/>
        <v>32</v>
      </c>
      <c r="BD6" s="144">
        <f t="shared" si="21"/>
        <v>17</v>
      </c>
      <c r="BE6" s="144">
        <f t="shared" si="21"/>
        <v>15</v>
      </c>
      <c r="BF6" s="144">
        <f t="shared" si="21"/>
        <v>0</v>
      </c>
      <c r="BG6" s="144">
        <f t="shared" si="21"/>
        <v>0</v>
      </c>
      <c r="BH6" s="144">
        <f t="shared" si="21"/>
        <v>0</v>
      </c>
      <c r="BI6" s="144">
        <f t="shared" si="21"/>
        <v>0</v>
      </c>
      <c r="BJ6" s="144">
        <f t="shared" si="21"/>
        <v>0</v>
      </c>
      <c r="BK6" s="144">
        <f t="shared" si="21"/>
        <v>0</v>
      </c>
      <c r="BL6" s="144">
        <f t="shared" si="21"/>
        <v>0</v>
      </c>
      <c r="BM6" s="144">
        <f t="shared" si="21"/>
        <v>0</v>
      </c>
      <c r="BN6" s="144">
        <f t="shared" si="21"/>
        <v>0</v>
      </c>
      <c r="BO6" s="144">
        <f t="shared" si="21"/>
        <v>3</v>
      </c>
      <c r="BP6" s="144">
        <f t="shared" si="21"/>
        <v>8</v>
      </c>
      <c r="BQ6" s="144">
        <f t="shared" si="21"/>
        <v>17</v>
      </c>
      <c r="BR6" s="144">
        <f t="shared" si="21"/>
        <v>15</v>
      </c>
      <c r="BS6" s="144">
        <f t="shared" si="21"/>
        <v>0</v>
      </c>
      <c r="BT6" s="144">
        <f t="shared" si="21"/>
        <v>0</v>
      </c>
      <c r="BU6" s="144">
        <f t="shared" si="21"/>
        <v>0</v>
      </c>
      <c r="BV6" s="144">
        <f t="shared" si="21"/>
        <v>0</v>
      </c>
      <c r="BW6" s="144">
        <f t="shared" si="21"/>
        <v>0</v>
      </c>
      <c r="BX6" s="144">
        <f t="shared" si="21"/>
        <v>0</v>
      </c>
      <c r="BY6" s="144">
        <f t="shared" si="21"/>
        <v>0</v>
      </c>
      <c r="BZ6" s="144" t="str">
        <f t="shared" si="21"/>
        <v/>
      </c>
      <c r="CA6" s="144" t="str">
        <f t="shared" si="21"/>
        <v/>
      </c>
      <c r="CB6" s="144" t="str">
        <f t="shared" si="21"/>
        <v/>
      </c>
      <c r="CC6" s="144" t="str">
        <f t="shared" si="21"/>
        <v/>
      </c>
      <c r="CD6" s="144">
        <f t="shared" si="6"/>
        <v>13385</v>
      </c>
      <c r="CE6" s="69"/>
      <c r="CF6" s="126">
        <f t="shared" si="7"/>
        <v>0</v>
      </c>
      <c r="CG6" s="126">
        <f t="shared" si="8"/>
        <v>0</v>
      </c>
      <c r="CH6" s="67">
        <f t="shared" ref="CH6:CL6" ca="1" si="22">SUMIFS($AX6:$CC6,$AX$1:$CC$1,CH$2)</f>
        <v>0</v>
      </c>
      <c r="CI6" s="67">
        <f t="shared" ca="1" si="22"/>
        <v>0</v>
      </c>
      <c r="CJ6" s="67">
        <f t="shared" ca="1" si="22"/>
        <v>0</v>
      </c>
      <c r="CK6" s="67">
        <f t="shared" ca="1" si="22"/>
        <v>0</v>
      </c>
      <c r="CL6" s="67">
        <f t="shared" ca="1" si="22"/>
        <v>0</v>
      </c>
    </row>
    <row r="7" spans="1:90" ht="12" customHeight="1">
      <c r="A7" s="138" t="s">
        <v>9</v>
      </c>
      <c r="B7" s="139" t="str">
        <f>VLOOKUP(A7,Sort!B:C,2,FALSE)</f>
        <v>Prima LX 2528</v>
      </c>
      <c r="C7" s="140" t="s">
        <v>262</v>
      </c>
      <c r="D7" s="141">
        <v>15461</v>
      </c>
      <c r="E7" s="141">
        <v>15475</v>
      </c>
      <c r="F7" s="142">
        <v>15495</v>
      </c>
      <c r="G7" s="142">
        <v>15495</v>
      </c>
      <c r="H7" s="142">
        <v>15495</v>
      </c>
      <c r="I7" s="142">
        <v>15495</v>
      </c>
      <c r="J7" s="142">
        <v>15527</v>
      </c>
      <c r="K7" s="142">
        <v>15544</v>
      </c>
      <c r="L7" s="142">
        <v>15560</v>
      </c>
      <c r="M7" s="142">
        <v>15560</v>
      </c>
      <c r="N7" s="142">
        <v>15560</v>
      </c>
      <c r="O7" s="142">
        <v>15560</v>
      </c>
      <c r="P7" s="142">
        <v>15560</v>
      </c>
      <c r="Q7" s="142">
        <f t="shared" ref="Q7:T7" si="23">P7</f>
        <v>15560</v>
      </c>
      <c r="R7" s="142">
        <f t="shared" si="23"/>
        <v>15560</v>
      </c>
      <c r="S7" s="142">
        <f t="shared" si="23"/>
        <v>15560</v>
      </c>
      <c r="T7" s="142">
        <f t="shared" si="23"/>
        <v>15560</v>
      </c>
      <c r="U7" s="142">
        <v>15560</v>
      </c>
      <c r="V7" s="142">
        <v>15563</v>
      </c>
      <c r="W7" s="142">
        <v>15574</v>
      </c>
      <c r="X7" s="142">
        <v>15594</v>
      </c>
      <c r="Y7" s="142">
        <v>15612</v>
      </c>
      <c r="Z7" s="142">
        <v>15612</v>
      </c>
      <c r="AA7" s="142">
        <f t="shared" ref="AA7:AE7" si="24">Z7</f>
        <v>15612</v>
      </c>
      <c r="AB7" s="142">
        <f t="shared" si="24"/>
        <v>15612</v>
      </c>
      <c r="AC7" s="142">
        <f t="shared" si="24"/>
        <v>15612</v>
      </c>
      <c r="AD7" s="142">
        <f t="shared" si="24"/>
        <v>15612</v>
      </c>
      <c r="AE7" s="142">
        <f t="shared" si="24"/>
        <v>15612</v>
      </c>
      <c r="AF7" s="142">
        <f t="shared" si="16"/>
        <v>15612</v>
      </c>
      <c r="AG7" s="142"/>
      <c r="AH7" s="141"/>
      <c r="AI7" s="143"/>
      <c r="AJ7" s="141"/>
      <c r="AK7" s="144"/>
      <c r="AL7" s="144"/>
      <c r="AM7" s="144"/>
      <c r="AN7" s="144"/>
      <c r="AO7" s="144"/>
      <c r="AP7" s="126"/>
      <c r="AQ7" s="126"/>
      <c r="AR7" s="126"/>
      <c r="AS7" s="126"/>
      <c r="AT7" s="126"/>
      <c r="AU7" s="126"/>
      <c r="AV7" s="126"/>
      <c r="AW7" s="126">
        <f t="shared" si="4"/>
        <v>137</v>
      </c>
      <c r="AX7" s="144">
        <f t="shared" si="12"/>
        <v>14</v>
      </c>
      <c r="AY7" s="144">
        <f t="shared" ref="AY7:CC7" si="25">IF(F7="","",F7-E7)</f>
        <v>20</v>
      </c>
      <c r="AZ7" s="144">
        <f t="shared" si="25"/>
        <v>0</v>
      </c>
      <c r="BA7" s="144">
        <f t="shared" si="25"/>
        <v>0</v>
      </c>
      <c r="BB7" s="144">
        <f t="shared" si="25"/>
        <v>0</v>
      </c>
      <c r="BC7" s="144">
        <f t="shared" si="25"/>
        <v>32</v>
      </c>
      <c r="BD7" s="144">
        <f t="shared" si="25"/>
        <v>17</v>
      </c>
      <c r="BE7" s="144">
        <f t="shared" si="25"/>
        <v>16</v>
      </c>
      <c r="BF7" s="144">
        <f t="shared" si="25"/>
        <v>0</v>
      </c>
      <c r="BG7" s="144">
        <f t="shared" si="25"/>
        <v>0</v>
      </c>
      <c r="BH7" s="144">
        <f t="shared" si="25"/>
        <v>0</v>
      </c>
      <c r="BI7" s="144">
        <f t="shared" si="25"/>
        <v>0</v>
      </c>
      <c r="BJ7" s="144">
        <f t="shared" si="25"/>
        <v>0</v>
      </c>
      <c r="BK7" s="144">
        <f t="shared" si="25"/>
        <v>0</v>
      </c>
      <c r="BL7" s="144">
        <f t="shared" si="25"/>
        <v>0</v>
      </c>
      <c r="BM7" s="144">
        <f t="shared" si="25"/>
        <v>0</v>
      </c>
      <c r="BN7" s="144">
        <f t="shared" si="25"/>
        <v>0</v>
      </c>
      <c r="BO7" s="144">
        <f t="shared" si="25"/>
        <v>3</v>
      </c>
      <c r="BP7" s="144">
        <f t="shared" si="25"/>
        <v>11</v>
      </c>
      <c r="BQ7" s="144">
        <f t="shared" si="25"/>
        <v>20</v>
      </c>
      <c r="BR7" s="144">
        <f t="shared" si="25"/>
        <v>18</v>
      </c>
      <c r="BS7" s="144">
        <f t="shared" si="25"/>
        <v>0</v>
      </c>
      <c r="BT7" s="144">
        <f t="shared" si="25"/>
        <v>0</v>
      </c>
      <c r="BU7" s="144">
        <f t="shared" si="25"/>
        <v>0</v>
      </c>
      <c r="BV7" s="144">
        <f t="shared" si="25"/>
        <v>0</v>
      </c>
      <c r="BW7" s="144">
        <f t="shared" si="25"/>
        <v>0</v>
      </c>
      <c r="BX7" s="144">
        <f t="shared" si="25"/>
        <v>0</v>
      </c>
      <c r="BY7" s="144">
        <f t="shared" si="25"/>
        <v>0</v>
      </c>
      <c r="BZ7" s="144" t="str">
        <f t="shared" si="25"/>
        <v/>
      </c>
      <c r="CA7" s="144" t="str">
        <f t="shared" si="25"/>
        <v/>
      </c>
      <c r="CB7" s="144" t="str">
        <f t="shared" si="25"/>
        <v/>
      </c>
      <c r="CC7" s="144" t="str">
        <f t="shared" si="25"/>
        <v/>
      </c>
      <c r="CD7" s="144">
        <f t="shared" si="6"/>
        <v>15612</v>
      </c>
      <c r="CE7" s="69"/>
      <c r="CF7" s="126">
        <f t="shared" si="7"/>
        <v>0</v>
      </c>
      <c r="CG7" s="126">
        <f t="shared" si="8"/>
        <v>0</v>
      </c>
      <c r="CH7" s="67">
        <f t="shared" ref="CH7:CL7" ca="1" si="26">SUMIFS($AX7:$CC7,$AX$1:$CC$1,CH$2)</f>
        <v>0</v>
      </c>
      <c r="CI7" s="67">
        <f t="shared" ca="1" si="26"/>
        <v>0</v>
      </c>
      <c r="CJ7" s="67">
        <f t="shared" ca="1" si="26"/>
        <v>0</v>
      </c>
      <c r="CK7" s="67">
        <f t="shared" ca="1" si="26"/>
        <v>0</v>
      </c>
      <c r="CL7" s="67">
        <f t="shared" ca="1" si="26"/>
        <v>0</v>
      </c>
    </row>
    <row r="8" spans="1:90" ht="12" customHeight="1">
      <c r="A8" s="138" t="s">
        <v>10</v>
      </c>
      <c r="B8" s="139" t="str">
        <f>VLOOKUP(A8,Sort!B:C,2,FALSE)</f>
        <v>Prima LX 2528</v>
      </c>
      <c r="C8" s="140" t="s">
        <v>262</v>
      </c>
      <c r="D8" s="141">
        <v>15411</v>
      </c>
      <c r="E8" s="141">
        <v>15415</v>
      </c>
      <c r="F8" s="141">
        <f>E8+5</f>
        <v>15420</v>
      </c>
      <c r="G8" s="142">
        <v>15433</v>
      </c>
      <c r="H8" s="142">
        <v>15433</v>
      </c>
      <c r="I8" s="142">
        <v>15433</v>
      </c>
      <c r="J8" s="142">
        <f t="shared" ref="J8:T8" si="27">I8</f>
        <v>15433</v>
      </c>
      <c r="K8" s="142">
        <f t="shared" si="27"/>
        <v>15433</v>
      </c>
      <c r="L8" s="142">
        <f t="shared" si="27"/>
        <v>15433</v>
      </c>
      <c r="M8" s="142">
        <f t="shared" si="27"/>
        <v>15433</v>
      </c>
      <c r="N8" s="142">
        <f t="shared" si="27"/>
        <v>15433</v>
      </c>
      <c r="O8" s="142">
        <f t="shared" si="27"/>
        <v>15433</v>
      </c>
      <c r="P8" s="142">
        <f t="shared" si="27"/>
        <v>15433</v>
      </c>
      <c r="Q8" s="142">
        <f t="shared" si="27"/>
        <v>15433</v>
      </c>
      <c r="R8" s="142">
        <f t="shared" si="27"/>
        <v>15433</v>
      </c>
      <c r="S8" s="142">
        <f t="shared" si="27"/>
        <v>15433</v>
      </c>
      <c r="T8" s="142">
        <f t="shared" si="27"/>
        <v>15433</v>
      </c>
      <c r="U8" s="142">
        <v>15433</v>
      </c>
      <c r="V8" s="142">
        <f t="shared" ref="V8:AE8" si="28">U8</f>
        <v>15433</v>
      </c>
      <c r="W8" s="142">
        <f t="shared" si="28"/>
        <v>15433</v>
      </c>
      <c r="X8" s="142">
        <f t="shared" si="28"/>
        <v>15433</v>
      </c>
      <c r="Y8" s="142">
        <f t="shared" si="28"/>
        <v>15433</v>
      </c>
      <c r="Z8" s="142">
        <f t="shared" si="28"/>
        <v>15433</v>
      </c>
      <c r="AA8" s="142">
        <f t="shared" si="28"/>
        <v>15433</v>
      </c>
      <c r="AB8" s="142">
        <f t="shared" si="28"/>
        <v>15433</v>
      </c>
      <c r="AC8" s="142">
        <f t="shared" si="28"/>
        <v>15433</v>
      </c>
      <c r="AD8" s="142">
        <f t="shared" si="28"/>
        <v>15433</v>
      </c>
      <c r="AE8" s="142">
        <f t="shared" si="28"/>
        <v>15433</v>
      </c>
      <c r="AF8" s="142">
        <f t="shared" si="16"/>
        <v>15433</v>
      </c>
      <c r="AG8" s="142"/>
      <c r="AH8" s="141"/>
      <c r="AI8" s="143"/>
      <c r="AJ8" s="141"/>
      <c r="AK8" s="144"/>
      <c r="AL8" s="144"/>
      <c r="AM8" s="144"/>
      <c r="AN8" s="144"/>
      <c r="AO8" s="144"/>
      <c r="AP8" s="126"/>
      <c r="AQ8" s="126"/>
      <c r="AR8" s="126"/>
      <c r="AS8" s="126"/>
      <c r="AT8" s="126"/>
      <c r="AU8" s="126"/>
      <c r="AV8" s="126"/>
      <c r="AW8" s="126">
        <f t="shared" si="4"/>
        <v>18</v>
      </c>
      <c r="AX8" s="144">
        <f t="shared" si="12"/>
        <v>4</v>
      </c>
      <c r="AY8" s="144">
        <f t="shared" ref="AY8:CC8" si="29">IF(F8="","",F8-E8)</f>
        <v>5</v>
      </c>
      <c r="AZ8" s="144">
        <f t="shared" si="29"/>
        <v>13</v>
      </c>
      <c r="BA8" s="144">
        <f t="shared" si="29"/>
        <v>0</v>
      </c>
      <c r="BB8" s="144">
        <f t="shared" si="29"/>
        <v>0</v>
      </c>
      <c r="BC8" s="144">
        <f t="shared" si="29"/>
        <v>0</v>
      </c>
      <c r="BD8" s="144">
        <f t="shared" si="29"/>
        <v>0</v>
      </c>
      <c r="BE8" s="144">
        <f t="shared" si="29"/>
        <v>0</v>
      </c>
      <c r="BF8" s="144">
        <f t="shared" si="29"/>
        <v>0</v>
      </c>
      <c r="BG8" s="144">
        <f t="shared" si="29"/>
        <v>0</v>
      </c>
      <c r="BH8" s="144">
        <f t="shared" si="29"/>
        <v>0</v>
      </c>
      <c r="BI8" s="144">
        <f t="shared" si="29"/>
        <v>0</v>
      </c>
      <c r="BJ8" s="144">
        <f t="shared" si="29"/>
        <v>0</v>
      </c>
      <c r="BK8" s="144">
        <f t="shared" si="29"/>
        <v>0</v>
      </c>
      <c r="BL8" s="144">
        <f t="shared" si="29"/>
        <v>0</v>
      </c>
      <c r="BM8" s="144">
        <f t="shared" si="29"/>
        <v>0</v>
      </c>
      <c r="BN8" s="144">
        <f t="shared" si="29"/>
        <v>0</v>
      </c>
      <c r="BO8" s="144">
        <f t="shared" si="29"/>
        <v>0</v>
      </c>
      <c r="BP8" s="144">
        <f t="shared" si="29"/>
        <v>0</v>
      </c>
      <c r="BQ8" s="144">
        <f t="shared" si="29"/>
        <v>0</v>
      </c>
      <c r="BR8" s="144">
        <f t="shared" si="29"/>
        <v>0</v>
      </c>
      <c r="BS8" s="144">
        <f t="shared" si="29"/>
        <v>0</v>
      </c>
      <c r="BT8" s="144">
        <f t="shared" si="29"/>
        <v>0</v>
      </c>
      <c r="BU8" s="144">
        <f t="shared" si="29"/>
        <v>0</v>
      </c>
      <c r="BV8" s="144">
        <f t="shared" si="29"/>
        <v>0</v>
      </c>
      <c r="BW8" s="144">
        <f t="shared" si="29"/>
        <v>0</v>
      </c>
      <c r="BX8" s="144">
        <f t="shared" si="29"/>
        <v>0</v>
      </c>
      <c r="BY8" s="144">
        <f t="shared" si="29"/>
        <v>0</v>
      </c>
      <c r="BZ8" s="144" t="str">
        <f t="shared" si="29"/>
        <v/>
      </c>
      <c r="CA8" s="144" t="str">
        <f t="shared" si="29"/>
        <v/>
      </c>
      <c r="CB8" s="144" t="str">
        <f t="shared" si="29"/>
        <v/>
      </c>
      <c r="CC8" s="144" t="str">
        <f t="shared" si="29"/>
        <v/>
      </c>
      <c r="CD8" s="144">
        <f t="shared" si="6"/>
        <v>15433</v>
      </c>
      <c r="CE8" s="69"/>
      <c r="CF8" s="126">
        <f t="shared" si="7"/>
        <v>0</v>
      </c>
      <c r="CG8" s="126">
        <f t="shared" si="8"/>
        <v>0</v>
      </c>
      <c r="CH8" s="67">
        <f t="shared" ref="CH8:CL8" ca="1" si="30">SUMIFS($AX8:$CC8,$AX$1:$CC$1,CH$2)</f>
        <v>0</v>
      </c>
      <c r="CI8" s="67">
        <f t="shared" ca="1" si="30"/>
        <v>0</v>
      </c>
      <c r="CJ8" s="67">
        <f t="shared" ca="1" si="30"/>
        <v>0</v>
      </c>
      <c r="CK8" s="67">
        <f t="shared" ca="1" si="30"/>
        <v>0</v>
      </c>
      <c r="CL8" s="67">
        <f t="shared" ca="1" si="30"/>
        <v>0</v>
      </c>
    </row>
    <row r="9" spans="1:90" ht="12" customHeight="1">
      <c r="A9" s="138" t="s">
        <v>11</v>
      </c>
      <c r="B9" s="139" t="str">
        <f>VLOOKUP(A9,Sort!B:C,2,FALSE)</f>
        <v>Prima LX 2528</v>
      </c>
      <c r="C9" s="140" t="s">
        <v>262</v>
      </c>
      <c r="D9" s="141">
        <v>15743</v>
      </c>
      <c r="E9" s="141">
        <v>15743</v>
      </c>
      <c r="F9" s="142">
        <v>15753</v>
      </c>
      <c r="G9" s="142">
        <v>15753</v>
      </c>
      <c r="H9" s="142">
        <v>15753</v>
      </c>
      <c r="I9" s="142">
        <v>15753</v>
      </c>
      <c r="J9" s="142">
        <v>15780</v>
      </c>
      <c r="K9" s="142">
        <v>15789</v>
      </c>
      <c r="L9" s="142">
        <v>15797</v>
      </c>
      <c r="M9" s="142">
        <v>15797</v>
      </c>
      <c r="N9" s="142">
        <v>15797</v>
      </c>
      <c r="O9" s="142">
        <v>15797</v>
      </c>
      <c r="P9" s="142">
        <v>15797</v>
      </c>
      <c r="Q9" s="142">
        <f t="shared" ref="Q9:T9" si="31">P9</f>
        <v>15797</v>
      </c>
      <c r="R9" s="142">
        <f t="shared" si="31"/>
        <v>15797</v>
      </c>
      <c r="S9" s="142">
        <f t="shared" si="31"/>
        <v>15797</v>
      </c>
      <c r="T9" s="142">
        <f t="shared" si="31"/>
        <v>15797</v>
      </c>
      <c r="U9" s="142">
        <v>15797</v>
      </c>
      <c r="V9" s="142">
        <f t="shared" ref="V9:AE9" si="32">U9</f>
        <v>15797</v>
      </c>
      <c r="W9" s="142">
        <f t="shared" si="32"/>
        <v>15797</v>
      </c>
      <c r="X9" s="142">
        <f t="shared" si="32"/>
        <v>15797</v>
      </c>
      <c r="Y9" s="142">
        <f t="shared" si="32"/>
        <v>15797</v>
      </c>
      <c r="Z9" s="142">
        <f t="shared" si="32"/>
        <v>15797</v>
      </c>
      <c r="AA9" s="142">
        <f t="shared" si="32"/>
        <v>15797</v>
      </c>
      <c r="AB9" s="142">
        <f t="shared" si="32"/>
        <v>15797</v>
      </c>
      <c r="AC9" s="142">
        <f t="shared" si="32"/>
        <v>15797</v>
      </c>
      <c r="AD9" s="142">
        <f t="shared" si="32"/>
        <v>15797</v>
      </c>
      <c r="AE9" s="142">
        <f t="shared" si="32"/>
        <v>15797</v>
      </c>
      <c r="AF9" s="142">
        <f t="shared" si="16"/>
        <v>15797</v>
      </c>
      <c r="AG9" s="142"/>
      <c r="AH9" s="141"/>
      <c r="AI9" s="143"/>
      <c r="AJ9" s="141"/>
      <c r="AK9" s="144"/>
      <c r="AL9" s="144"/>
      <c r="AM9" s="144"/>
      <c r="AN9" s="144"/>
      <c r="AO9" s="144"/>
      <c r="AP9" s="126"/>
      <c r="AQ9" s="126"/>
      <c r="AR9" s="126"/>
      <c r="AS9" s="126"/>
      <c r="AT9" s="126"/>
      <c r="AU9" s="126"/>
      <c r="AV9" s="126"/>
      <c r="AW9" s="126">
        <f t="shared" si="4"/>
        <v>54</v>
      </c>
      <c r="AX9" s="144">
        <f t="shared" si="12"/>
        <v>0</v>
      </c>
      <c r="AY9" s="144">
        <f t="shared" ref="AY9:CC9" si="33">IF(F9="","",F9-E9)</f>
        <v>10</v>
      </c>
      <c r="AZ9" s="144">
        <f t="shared" si="33"/>
        <v>0</v>
      </c>
      <c r="BA9" s="144">
        <f t="shared" si="33"/>
        <v>0</v>
      </c>
      <c r="BB9" s="144">
        <f t="shared" si="33"/>
        <v>0</v>
      </c>
      <c r="BC9" s="144">
        <f t="shared" si="33"/>
        <v>27</v>
      </c>
      <c r="BD9" s="144">
        <f t="shared" si="33"/>
        <v>9</v>
      </c>
      <c r="BE9" s="144">
        <f t="shared" si="33"/>
        <v>8</v>
      </c>
      <c r="BF9" s="144">
        <f t="shared" si="33"/>
        <v>0</v>
      </c>
      <c r="BG9" s="144">
        <f t="shared" si="33"/>
        <v>0</v>
      </c>
      <c r="BH9" s="144">
        <f t="shared" si="33"/>
        <v>0</v>
      </c>
      <c r="BI9" s="144">
        <f t="shared" si="33"/>
        <v>0</v>
      </c>
      <c r="BJ9" s="144">
        <f t="shared" si="33"/>
        <v>0</v>
      </c>
      <c r="BK9" s="144">
        <f t="shared" si="33"/>
        <v>0</v>
      </c>
      <c r="BL9" s="144">
        <f t="shared" si="33"/>
        <v>0</v>
      </c>
      <c r="BM9" s="144">
        <f t="shared" si="33"/>
        <v>0</v>
      </c>
      <c r="BN9" s="144">
        <f t="shared" si="33"/>
        <v>0</v>
      </c>
      <c r="BO9" s="144">
        <f t="shared" si="33"/>
        <v>0</v>
      </c>
      <c r="BP9" s="144">
        <f t="shared" si="33"/>
        <v>0</v>
      </c>
      <c r="BQ9" s="144">
        <f t="shared" si="33"/>
        <v>0</v>
      </c>
      <c r="BR9" s="144">
        <f t="shared" si="33"/>
        <v>0</v>
      </c>
      <c r="BS9" s="144">
        <f t="shared" si="33"/>
        <v>0</v>
      </c>
      <c r="BT9" s="144">
        <f t="shared" si="33"/>
        <v>0</v>
      </c>
      <c r="BU9" s="144">
        <f t="shared" si="33"/>
        <v>0</v>
      </c>
      <c r="BV9" s="144">
        <f t="shared" si="33"/>
        <v>0</v>
      </c>
      <c r="BW9" s="144">
        <f t="shared" si="33"/>
        <v>0</v>
      </c>
      <c r="BX9" s="144">
        <f t="shared" si="33"/>
        <v>0</v>
      </c>
      <c r="BY9" s="144">
        <f t="shared" si="33"/>
        <v>0</v>
      </c>
      <c r="BZ9" s="144" t="str">
        <f t="shared" si="33"/>
        <v/>
      </c>
      <c r="CA9" s="144" t="str">
        <f t="shared" si="33"/>
        <v/>
      </c>
      <c r="CB9" s="144" t="str">
        <f t="shared" si="33"/>
        <v/>
      </c>
      <c r="CC9" s="144" t="str">
        <f t="shared" si="33"/>
        <v/>
      </c>
      <c r="CD9" s="144">
        <f t="shared" si="6"/>
        <v>15797</v>
      </c>
      <c r="CE9" s="69"/>
      <c r="CF9" s="126">
        <f t="shared" si="7"/>
        <v>0</v>
      </c>
      <c r="CG9" s="126">
        <f t="shared" si="8"/>
        <v>0</v>
      </c>
      <c r="CH9" s="67">
        <f t="shared" ref="CH9:CL9" ca="1" si="34">SUMIFS($AX9:$CC9,$AX$1:$CC$1,CH$2)</f>
        <v>0</v>
      </c>
      <c r="CI9" s="67">
        <f t="shared" ca="1" si="34"/>
        <v>0</v>
      </c>
      <c r="CJ9" s="67">
        <f t="shared" ca="1" si="34"/>
        <v>0</v>
      </c>
      <c r="CK9" s="67">
        <f t="shared" ca="1" si="34"/>
        <v>0</v>
      </c>
      <c r="CL9" s="67">
        <f t="shared" ca="1" si="34"/>
        <v>0</v>
      </c>
    </row>
    <row r="10" spans="1:90" ht="12" customHeight="1">
      <c r="A10" s="146" t="s">
        <v>17</v>
      </c>
      <c r="B10" s="139" t="str">
        <f>VLOOKUP(A10,Sort!B:C,2,FALSE)</f>
        <v>AXOR 3336K</v>
      </c>
      <c r="C10" s="140" t="s">
        <v>262</v>
      </c>
      <c r="D10" s="141">
        <v>18386</v>
      </c>
      <c r="E10" s="141">
        <v>18405</v>
      </c>
      <c r="F10" s="147">
        <v>18427</v>
      </c>
      <c r="G10" s="142">
        <v>18446</v>
      </c>
      <c r="H10" s="142">
        <v>18455</v>
      </c>
      <c r="I10" s="142">
        <v>18469</v>
      </c>
      <c r="J10" s="142">
        <v>18485</v>
      </c>
      <c r="K10" s="142">
        <v>18499</v>
      </c>
      <c r="L10" s="142">
        <v>18512</v>
      </c>
      <c r="M10" s="142">
        <v>18528</v>
      </c>
      <c r="N10" s="142">
        <v>18535</v>
      </c>
      <c r="O10" s="142">
        <v>18549</v>
      </c>
      <c r="P10" s="142">
        <v>18563</v>
      </c>
      <c r="Q10" s="142">
        <v>18578</v>
      </c>
      <c r="R10" s="142">
        <v>18598</v>
      </c>
      <c r="S10" s="142">
        <v>18613</v>
      </c>
      <c r="T10" s="142">
        <v>18631</v>
      </c>
      <c r="U10" s="142">
        <v>18650</v>
      </c>
      <c r="V10" s="142">
        <f t="shared" ref="V10:V14" si="35">U10</f>
        <v>18650</v>
      </c>
      <c r="W10" s="142">
        <v>18671</v>
      </c>
      <c r="X10" s="142">
        <v>18691</v>
      </c>
      <c r="Y10" s="142">
        <v>18708</v>
      </c>
      <c r="Z10" s="142">
        <v>18720</v>
      </c>
      <c r="AA10" s="141">
        <v>18735</v>
      </c>
      <c r="AB10" s="142">
        <v>18748</v>
      </c>
      <c r="AC10" s="141">
        <v>18757</v>
      </c>
      <c r="AD10" s="141">
        <v>18757</v>
      </c>
      <c r="AE10" s="142">
        <v>18772</v>
      </c>
      <c r="AF10" s="142">
        <v>18780</v>
      </c>
      <c r="AG10" s="142"/>
      <c r="AH10" s="141"/>
      <c r="AI10" s="143"/>
      <c r="AJ10" s="141"/>
      <c r="AK10" s="144"/>
      <c r="AL10" s="144"/>
      <c r="AM10" s="144"/>
      <c r="AN10" s="144"/>
      <c r="AO10" s="144"/>
      <c r="AP10" s="126"/>
      <c r="AQ10" s="126"/>
      <c r="AR10" s="126"/>
      <c r="AS10" s="126"/>
      <c r="AT10" s="126"/>
      <c r="AU10" s="126"/>
      <c r="AV10" s="126"/>
      <c r="AW10" s="126">
        <f t="shared" si="4"/>
        <v>375</v>
      </c>
      <c r="AX10" s="144">
        <f t="shared" si="12"/>
        <v>19</v>
      </c>
      <c r="AY10" s="144">
        <f t="shared" ref="AY10:CC10" si="36">IF(F10="","",F10-E10)</f>
        <v>22</v>
      </c>
      <c r="AZ10" s="144">
        <f t="shared" si="36"/>
        <v>19</v>
      </c>
      <c r="BA10" s="144">
        <f t="shared" si="36"/>
        <v>9</v>
      </c>
      <c r="BB10" s="144">
        <f t="shared" si="36"/>
        <v>14</v>
      </c>
      <c r="BC10" s="144">
        <f t="shared" si="36"/>
        <v>16</v>
      </c>
      <c r="BD10" s="144">
        <f t="shared" si="36"/>
        <v>14</v>
      </c>
      <c r="BE10" s="144">
        <f t="shared" si="36"/>
        <v>13</v>
      </c>
      <c r="BF10" s="144">
        <f t="shared" si="36"/>
        <v>16</v>
      </c>
      <c r="BG10" s="144">
        <f t="shared" si="36"/>
        <v>7</v>
      </c>
      <c r="BH10" s="144">
        <f t="shared" si="36"/>
        <v>14</v>
      </c>
      <c r="BI10" s="144">
        <f t="shared" si="36"/>
        <v>14</v>
      </c>
      <c r="BJ10" s="144">
        <f t="shared" si="36"/>
        <v>15</v>
      </c>
      <c r="BK10" s="144">
        <f t="shared" si="36"/>
        <v>20</v>
      </c>
      <c r="BL10" s="144">
        <f t="shared" si="36"/>
        <v>15</v>
      </c>
      <c r="BM10" s="144">
        <f t="shared" si="36"/>
        <v>18</v>
      </c>
      <c r="BN10" s="144">
        <f t="shared" si="36"/>
        <v>19</v>
      </c>
      <c r="BO10" s="144">
        <f t="shared" si="36"/>
        <v>0</v>
      </c>
      <c r="BP10" s="144">
        <f t="shared" si="36"/>
        <v>21</v>
      </c>
      <c r="BQ10" s="144">
        <f t="shared" si="36"/>
        <v>20</v>
      </c>
      <c r="BR10" s="144">
        <f t="shared" si="36"/>
        <v>17</v>
      </c>
      <c r="BS10" s="144">
        <f t="shared" si="36"/>
        <v>12</v>
      </c>
      <c r="BT10" s="144">
        <f t="shared" si="36"/>
        <v>15</v>
      </c>
      <c r="BU10" s="144">
        <f t="shared" si="36"/>
        <v>13</v>
      </c>
      <c r="BV10" s="144">
        <f t="shared" si="36"/>
        <v>9</v>
      </c>
      <c r="BW10" s="144">
        <f t="shared" si="36"/>
        <v>0</v>
      </c>
      <c r="BX10" s="144">
        <f t="shared" si="36"/>
        <v>15</v>
      </c>
      <c r="BY10" s="144">
        <f t="shared" si="36"/>
        <v>8</v>
      </c>
      <c r="BZ10" s="144" t="str">
        <f t="shared" si="36"/>
        <v/>
      </c>
      <c r="CA10" s="144" t="str">
        <f t="shared" si="36"/>
        <v/>
      </c>
      <c r="CB10" s="144" t="str">
        <f t="shared" si="36"/>
        <v/>
      </c>
      <c r="CC10" s="144" t="str">
        <f t="shared" si="36"/>
        <v/>
      </c>
      <c r="CD10" s="144">
        <f t="shared" si="6"/>
        <v>18780</v>
      </c>
      <c r="CE10" s="69"/>
      <c r="CF10" s="126">
        <f t="shared" si="7"/>
        <v>60</v>
      </c>
      <c r="CG10" s="126">
        <f t="shared" si="8"/>
        <v>64</v>
      </c>
      <c r="CH10" s="67">
        <f t="shared" ref="CH10:CL10" ca="1" si="37">SUMIFS($AX10:$CC10,$AX$1:$CC$1,CH$2)</f>
        <v>0</v>
      </c>
      <c r="CI10" s="67">
        <f t="shared" ca="1" si="37"/>
        <v>0</v>
      </c>
      <c r="CJ10" s="67">
        <f t="shared" ca="1" si="37"/>
        <v>0</v>
      </c>
      <c r="CK10" s="67">
        <f t="shared" ca="1" si="37"/>
        <v>0</v>
      </c>
      <c r="CL10" s="67">
        <f t="shared" ca="1" si="37"/>
        <v>0</v>
      </c>
    </row>
    <row r="11" spans="1:90" ht="12" customHeight="1">
      <c r="A11" s="146" t="s">
        <v>18</v>
      </c>
      <c r="B11" s="139" t="str">
        <f>VLOOKUP(A11,Sort!B:C,2,FALSE)</f>
        <v>AXOR 3336K</v>
      </c>
      <c r="C11" s="140" t="s">
        <v>262</v>
      </c>
      <c r="D11" s="141">
        <v>18298</v>
      </c>
      <c r="E11" s="143">
        <v>18316</v>
      </c>
      <c r="F11" s="148">
        <v>18337</v>
      </c>
      <c r="G11" s="142">
        <v>18356</v>
      </c>
      <c r="H11" s="142">
        <v>18365</v>
      </c>
      <c r="I11" s="142">
        <v>18383</v>
      </c>
      <c r="J11" s="142">
        <v>18398</v>
      </c>
      <c r="K11" s="142">
        <v>18416</v>
      </c>
      <c r="L11" s="142">
        <v>18434</v>
      </c>
      <c r="M11" s="142">
        <v>18451</v>
      </c>
      <c r="N11" s="142">
        <v>18460</v>
      </c>
      <c r="O11" s="142">
        <v>18474</v>
      </c>
      <c r="P11" s="142">
        <v>18490</v>
      </c>
      <c r="Q11" s="142">
        <v>18508</v>
      </c>
      <c r="R11" s="142">
        <v>18526</v>
      </c>
      <c r="S11" s="142">
        <v>18540</v>
      </c>
      <c r="T11" s="142">
        <v>18558</v>
      </c>
      <c r="U11" s="142">
        <v>18577</v>
      </c>
      <c r="V11" s="142">
        <f t="shared" si="35"/>
        <v>18577</v>
      </c>
      <c r="W11" s="142">
        <v>18601</v>
      </c>
      <c r="X11" s="142">
        <v>18621</v>
      </c>
      <c r="Y11" s="142">
        <v>18639</v>
      </c>
      <c r="Z11" s="142">
        <v>18653</v>
      </c>
      <c r="AA11" s="141">
        <f t="shared" ref="AA11:AA12" si="38">Z11</f>
        <v>18653</v>
      </c>
      <c r="AB11" s="142">
        <v>18668</v>
      </c>
      <c r="AC11" s="141">
        <v>18686</v>
      </c>
      <c r="AD11" s="142">
        <v>18697</v>
      </c>
      <c r="AE11" s="142">
        <v>18711</v>
      </c>
      <c r="AF11" s="142">
        <v>18723</v>
      </c>
      <c r="AG11" s="142"/>
      <c r="AH11" s="141"/>
      <c r="AI11" s="143"/>
      <c r="AJ11" s="141"/>
      <c r="AK11" s="144"/>
      <c r="AL11" s="144"/>
      <c r="AM11" s="144"/>
      <c r="AN11" s="144"/>
      <c r="AO11" s="144"/>
      <c r="AP11" s="126"/>
      <c r="AQ11" s="126"/>
      <c r="AR11" s="126"/>
      <c r="AS11" s="126"/>
      <c r="AT11" s="126"/>
      <c r="AU11" s="126"/>
      <c r="AV11" s="126"/>
      <c r="AW11" s="126">
        <f t="shared" si="4"/>
        <v>407</v>
      </c>
      <c r="AX11" s="144">
        <f t="shared" si="12"/>
        <v>18</v>
      </c>
      <c r="AY11" s="144">
        <f t="shared" ref="AY11:CC11" si="39">IF(F11="","",F11-E11)</f>
        <v>21</v>
      </c>
      <c r="AZ11" s="144">
        <f t="shared" si="39"/>
        <v>19</v>
      </c>
      <c r="BA11" s="144">
        <f t="shared" si="39"/>
        <v>9</v>
      </c>
      <c r="BB11" s="144">
        <f t="shared" si="39"/>
        <v>18</v>
      </c>
      <c r="BC11" s="144">
        <f t="shared" si="39"/>
        <v>15</v>
      </c>
      <c r="BD11" s="144">
        <f t="shared" si="39"/>
        <v>18</v>
      </c>
      <c r="BE11" s="144">
        <f t="shared" si="39"/>
        <v>18</v>
      </c>
      <c r="BF11" s="144">
        <f t="shared" si="39"/>
        <v>17</v>
      </c>
      <c r="BG11" s="144">
        <f t="shared" si="39"/>
        <v>9</v>
      </c>
      <c r="BH11" s="144">
        <f t="shared" si="39"/>
        <v>14</v>
      </c>
      <c r="BI11" s="144">
        <f t="shared" si="39"/>
        <v>16</v>
      </c>
      <c r="BJ11" s="144">
        <f t="shared" si="39"/>
        <v>18</v>
      </c>
      <c r="BK11" s="144">
        <f t="shared" si="39"/>
        <v>18</v>
      </c>
      <c r="BL11" s="144">
        <f t="shared" si="39"/>
        <v>14</v>
      </c>
      <c r="BM11" s="144">
        <f t="shared" si="39"/>
        <v>18</v>
      </c>
      <c r="BN11" s="144">
        <f t="shared" si="39"/>
        <v>19</v>
      </c>
      <c r="BO11" s="144">
        <f t="shared" si="39"/>
        <v>0</v>
      </c>
      <c r="BP11" s="144">
        <f t="shared" si="39"/>
        <v>24</v>
      </c>
      <c r="BQ11" s="144">
        <f t="shared" si="39"/>
        <v>20</v>
      </c>
      <c r="BR11" s="144">
        <f t="shared" si="39"/>
        <v>18</v>
      </c>
      <c r="BS11" s="144">
        <f t="shared" si="39"/>
        <v>14</v>
      </c>
      <c r="BT11" s="144">
        <f t="shared" si="39"/>
        <v>0</v>
      </c>
      <c r="BU11" s="144">
        <f t="shared" si="39"/>
        <v>15</v>
      </c>
      <c r="BV11" s="144">
        <f t="shared" si="39"/>
        <v>18</v>
      </c>
      <c r="BW11" s="144">
        <f t="shared" si="39"/>
        <v>11</v>
      </c>
      <c r="BX11" s="144">
        <f t="shared" si="39"/>
        <v>14</v>
      </c>
      <c r="BY11" s="144">
        <f t="shared" si="39"/>
        <v>12</v>
      </c>
      <c r="BZ11" s="144" t="str">
        <f t="shared" si="39"/>
        <v/>
      </c>
      <c r="CA11" s="144" t="str">
        <f t="shared" si="39"/>
        <v/>
      </c>
      <c r="CB11" s="144" t="str">
        <f t="shared" si="39"/>
        <v/>
      </c>
      <c r="CC11" s="144" t="str">
        <f t="shared" si="39"/>
        <v/>
      </c>
      <c r="CD11" s="144">
        <f t="shared" si="6"/>
        <v>18723</v>
      </c>
      <c r="CE11" s="69"/>
      <c r="CF11" s="126">
        <f t="shared" si="7"/>
        <v>70</v>
      </c>
      <c r="CG11" s="126">
        <f t="shared" si="8"/>
        <v>72</v>
      </c>
      <c r="CH11" s="67">
        <f t="shared" ref="CH11:CL11" ca="1" si="40">SUMIFS($AX11:$CC11,$AX$1:$CC$1,CH$2)</f>
        <v>0</v>
      </c>
      <c r="CI11" s="67">
        <f t="shared" ca="1" si="40"/>
        <v>0</v>
      </c>
      <c r="CJ11" s="67">
        <f t="shared" ca="1" si="40"/>
        <v>0</v>
      </c>
      <c r="CK11" s="67">
        <f t="shared" ca="1" si="40"/>
        <v>0</v>
      </c>
      <c r="CL11" s="67">
        <f t="shared" ca="1" si="40"/>
        <v>0</v>
      </c>
    </row>
    <row r="12" spans="1:90" ht="12" customHeight="1">
      <c r="A12" s="146" t="s">
        <v>19</v>
      </c>
      <c r="B12" s="139" t="str">
        <f>VLOOKUP(A12,Sort!B:C,2,FALSE)</f>
        <v>AXOR 3336K</v>
      </c>
      <c r="C12" s="140" t="s">
        <v>262</v>
      </c>
      <c r="D12" s="141">
        <v>18161</v>
      </c>
      <c r="E12" s="143">
        <v>18179</v>
      </c>
      <c r="F12" s="148">
        <v>18203</v>
      </c>
      <c r="G12" s="142">
        <v>18218</v>
      </c>
      <c r="H12" s="142">
        <v>18227</v>
      </c>
      <c r="I12" s="142">
        <v>18239</v>
      </c>
      <c r="J12" s="142">
        <v>18261</v>
      </c>
      <c r="K12" s="142">
        <v>18279</v>
      </c>
      <c r="L12" s="142">
        <v>18298</v>
      </c>
      <c r="M12" s="142">
        <v>18314</v>
      </c>
      <c r="N12" s="142">
        <v>18324</v>
      </c>
      <c r="O12" s="142">
        <v>18338</v>
      </c>
      <c r="P12" s="142">
        <v>18346</v>
      </c>
      <c r="Q12" s="142">
        <f>P12</f>
        <v>18346</v>
      </c>
      <c r="R12" s="142">
        <v>18357</v>
      </c>
      <c r="S12" s="142">
        <v>18371</v>
      </c>
      <c r="T12" s="142">
        <v>18390</v>
      </c>
      <c r="U12" s="142">
        <v>18408</v>
      </c>
      <c r="V12" s="142">
        <f t="shared" si="35"/>
        <v>18408</v>
      </c>
      <c r="W12" s="142">
        <v>18430</v>
      </c>
      <c r="X12" s="142">
        <v>18450</v>
      </c>
      <c r="Y12" s="142">
        <v>18460</v>
      </c>
      <c r="Z12" s="142">
        <v>18486</v>
      </c>
      <c r="AA12" s="141">
        <f t="shared" si="38"/>
        <v>18486</v>
      </c>
      <c r="AB12" s="142">
        <v>18514</v>
      </c>
      <c r="AC12" s="141">
        <v>18531</v>
      </c>
      <c r="AD12" s="142">
        <v>18541</v>
      </c>
      <c r="AE12" s="142">
        <v>18554</v>
      </c>
      <c r="AF12" s="142">
        <v>18566</v>
      </c>
      <c r="AG12" s="142"/>
      <c r="AH12" s="141"/>
      <c r="AI12" s="143"/>
      <c r="AJ12" s="141"/>
      <c r="AK12" s="144"/>
      <c r="AL12" s="144"/>
      <c r="AM12" s="144"/>
      <c r="AN12" s="144"/>
      <c r="AO12" s="144"/>
      <c r="AP12" s="126"/>
      <c r="AQ12" s="126"/>
      <c r="AR12" s="126"/>
      <c r="AS12" s="126"/>
      <c r="AT12" s="126"/>
      <c r="AU12" s="126"/>
      <c r="AV12" s="126"/>
      <c r="AW12" s="126">
        <f t="shared" si="4"/>
        <v>387</v>
      </c>
      <c r="AX12" s="144">
        <f t="shared" si="12"/>
        <v>18</v>
      </c>
      <c r="AY12" s="144">
        <f t="shared" ref="AY12:BB12" si="41">IF(F12="","",F12-E12)</f>
        <v>24</v>
      </c>
      <c r="AZ12" s="144">
        <f t="shared" si="41"/>
        <v>15</v>
      </c>
      <c r="BA12" s="144">
        <f t="shared" si="41"/>
        <v>9</v>
      </c>
      <c r="BB12" s="144">
        <f t="shared" si="41"/>
        <v>12</v>
      </c>
      <c r="BC12" s="144">
        <f>IF(J12="","",J12-I11)</f>
        <v>-122</v>
      </c>
      <c r="BD12" s="144">
        <f t="shared" ref="BD12:CC12" si="42">IF(K12="","",K12-J12)</f>
        <v>18</v>
      </c>
      <c r="BE12" s="144">
        <f t="shared" si="42"/>
        <v>19</v>
      </c>
      <c r="BF12" s="144">
        <f t="shared" si="42"/>
        <v>16</v>
      </c>
      <c r="BG12" s="144">
        <f t="shared" si="42"/>
        <v>10</v>
      </c>
      <c r="BH12" s="144">
        <f t="shared" si="42"/>
        <v>14</v>
      </c>
      <c r="BI12" s="144">
        <f t="shared" si="42"/>
        <v>8</v>
      </c>
      <c r="BJ12" s="144">
        <f t="shared" si="42"/>
        <v>0</v>
      </c>
      <c r="BK12" s="144">
        <f t="shared" si="42"/>
        <v>11</v>
      </c>
      <c r="BL12" s="144">
        <f t="shared" si="42"/>
        <v>14</v>
      </c>
      <c r="BM12" s="144">
        <f t="shared" si="42"/>
        <v>19</v>
      </c>
      <c r="BN12" s="144">
        <f t="shared" si="42"/>
        <v>18</v>
      </c>
      <c r="BO12" s="144">
        <f t="shared" si="42"/>
        <v>0</v>
      </c>
      <c r="BP12" s="144">
        <f t="shared" si="42"/>
        <v>22</v>
      </c>
      <c r="BQ12" s="144">
        <f t="shared" si="42"/>
        <v>20</v>
      </c>
      <c r="BR12" s="144">
        <f t="shared" si="42"/>
        <v>10</v>
      </c>
      <c r="BS12" s="144">
        <f t="shared" si="42"/>
        <v>26</v>
      </c>
      <c r="BT12" s="144">
        <f t="shared" si="42"/>
        <v>0</v>
      </c>
      <c r="BU12" s="144">
        <f t="shared" si="42"/>
        <v>28</v>
      </c>
      <c r="BV12" s="144">
        <f t="shared" si="42"/>
        <v>17</v>
      </c>
      <c r="BW12" s="144">
        <f t="shared" si="42"/>
        <v>10</v>
      </c>
      <c r="BX12" s="144">
        <f t="shared" si="42"/>
        <v>13</v>
      </c>
      <c r="BY12" s="144">
        <f t="shared" si="42"/>
        <v>12</v>
      </c>
      <c r="BZ12" s="144" t="str">
        <f t="shared" si="42"/>
        <v/>
      </c>
      <c r="CA12" s="144" t="str">
        <f t="shared" si="42"/>
        <v/>
      </c>
      <c r="CB12" s="144" t="str">
        <f t="shared" si="42"/>
        <v/>
      </c>
      <c r="CC12" s="144" t="str">
        <f t="shared" si="42"/>
        <v/>
      </c>
      <c r="CD12" s="144">
        <f t="shared" si="6"/>
        <v>18566</v>
      </c>
      <c r="CE12" s="69"/>
      <c r="CF12" s="126">
        <f t="shared" si="7"/>
        <v>80</v>
      </c>
      <c r="CG12" s="126">
        <f t="shared" si="8"/>
        <v>94</v>
      </c>
      <c r="CH12" s="67">
        <f t="shared" ref="CH12:CL12" ca="1" si="43">SUMIFS($AX12:$CC12,$AX$1:$CC$1,CH$2)</f>
        <v>0</v>
      </c>
      <c r="CI12" s="67">
        <f t="shared" ca="1" si="43"/>
        <v>0</v>
      </c>
      <c r="CJ12" s="67">
        <f t="shared" ca="1" si="43"/>
        <v>0</v>
      </c>
      <c r="CK12" s="67">
        <f t="shared" ca="1" si="43"/>
        <v>0</v>
      </c>
      <c r="CL12" s="67">
        <f t="shared" ca="1" si="43"/>
        <v>0</v>
      </c>
    </row>
    <row r="13" spans="1:90" ht="12" customHeight="1">
      <c r="A13" s="146" t="s">
        <v>20</v>
      </c>
      <c r="B13" s="139" t="str">
        <f>VLOOKUP(A13,Sort!B:C,2,FALSE)</f>
        <v>AXOR 3336K</v>
      </c>
      <c r="C13" s="140" t="s">
        <v>262</v>
      </c>
      <c r="D13" s="141">
        <v>17588</v>
      </c>
      <c r="E13" s="143">
        <v>17607</v>
      </c>
      <c r="F13" s="148">
        <v>17630</v>
      </c>
      <c r="G13" s="142">
        <v>17649</v>
      </c>
      <c r="H13" s="142">
        <v>17658</v>
      </c>
      <c r="I13" s="142">
        <v>17675</v>
      </c>
      <c r="J13" s="142">
        <v>17689</v>
      </c>
      <c r="K13" s="142">
        <v>17709</v>
      </c>
      <c r="L13" s="142">
        <v>17726</v>
      </c>
      <c r="M13" s="142">
        <v>17740</v>
      </c>
      <c r="N13" s="142">
        <v>17750</v>
      </c>
      <c r="O13" s="142">
        <v>17764</v>
      </c>
      <c r="P13" s="142">
        <v>17784</v>
      </c>
      <c r="Q13" s="142">
        <v>17802</v>
      </c>
      <c r="R13" s="142">
        <v>17821</v>
      </c>
      <c r="S13" s="142">
        <v>17836</v>
      </c>
      <c r="T13" s="142">
        <v>17854</v>
      </c>
      <c r="U13" s="142">
        <v>17873</v>
      </c>
      <c r="V13" s="142">
        <f t="shared" si="35"/>
        <v>17873</v>
      </c>
      <c r="W13" s="142">
        <v>17896</v>
      </c>
      <c r="X13" s="142">
        <v>17914</v>
      </c>
      <c r="Y13" s="142">
        <v>17933</v>
      </c>
      <c r="Z13" s="142">
        <v>17950</v>
      </c>
      <c r="AA13" s="141">
        <v>17968</v>
      </c>
      <c r="AB13" s="142">
        <v>17976</v>
      </c>
      <c r="AC13" s="141">
        <v>17994</v>
      </c>
      <c r="AD13" s="142">
        <v>18002</v>
      </c>
      <c r="AE13" s="142">
        <v>18017</v>
      </c>
      <c r="AF13" s="142">
        <v>18023</v>
      </c>
      <c r="AG13" s="142"/>
      <c r="AH13" s="141"/>
      <c r="AI13" s="143"/>
      <c r="AJ13" s="141"/>
      <c r="AK13" s="144"/>
      <c r="AL13" s="144"/>
      <c r="AM13" s="144"/>
      <c r="AN13" s="144"/>
      <c r="AO13" s="144"/>
      <c r="AP13" s="126"/>
      <c r="AQ13" s="126"/>
      <c r="AR13" s="126"/>
      <c r="AS13" s="126"/>
      <c r="AT13" s="126"/>
      <c r="AU13" s="126"/>
      <c r="AV13" s="126"/>
      <c r="AW13" s="126">
        <f t="shared" si="4"/>
        <v>416</v>
      </c>
      <c r="AX13" s="144">
        <f t="shared" si="12"/>
        <v>19</v>
      </c>
      <c r="AY13" s="144">
        <f t="shared" ref="AY13:CC13" si="44">IF(F13="","",F13-E13)</f>
        <v>23</v>
      </c>
      <c r="AZ13" s="144">
        <f t="shared" si="44"/>
        <v>19</v>
      </c>
      <c r="BA13" s="144">
        <f t="shared" si="44"/>
        <v>9</v>
      </c>
      <c r="BB13" s="144">
        <f t="shared" si="44"/>
        <v>17</v>
      </c>
      <c r="BC13" s="144">
        <f t="shared" si="44"/>
        <v>14</v>
      </c>
      <c r="BD13" s="144">
        <f t="shared" si="44"/>
        <v>20</v>
      </c>
      <c r="BE13" s="144">
        <f t="shared" si="44"/>
        <v>17</v>
      </c>
      <c r="BF13" s="144">
        <f t="shared" si="44"/>
        <v>14</v>
      </c>
      <c r="BG13" s="144">
        <f t="shared" si="44"/>
        <v>10</v>
      </c>
      <c r="BH13" s="144">
        <f t="shared" si="44"/>
        <v>14</v>
      </c>
      <c r="BI13" s="144">
        <f t="shared" si="44"/>
        <v>20</v>
      </c>
      <c r="BJ13" s="144">
        <f t="shared" si="44"/>
        <v>18</v>
      </c>
      <c r="BK13" s="144">
        <f t="shared" si="44"/>
        <v>19</v>
      </c>
      <c r="BL13" s="144">
        <f t="shared" si="44"/>
        <v>15</v>
      </c>
      <c r="BM13" s="144">
        <f t="shared" si="44"/>
        <v>18</v>
      </c>
      <c r="BN13" s="144">
        <f t="shared" si="44"/>
        <v>19</v>
      </c>
      <c r="BO13" s="144">
        <f t="shared" si="44"/>
        <v>0</v>
      </c>
      <c r="BP13" s="144">
        <f t="shared" si="44"/>
        <v>23</v>
      </c>
      <c r="BQ13" s="144">
        <f t="shared" si="44"/>
        <v>18</v>
      </c>
      <c r="BR13" s="144">
        <f t="shared" si="44"/>
        <v>19</v>
      </c>
      <c r="BS13" s="144">
        <f t="shared" si="44"/>
        <v>17</v>
      </c>
      <c r="BT13" s="144">
        <f t="shared" si="44"/>
        <v>18</v>
      </c>
      <c r="BU13" s="144">
        <f t="shared" si="44"/>
        <v>8</v>
      </c>
      <c r="BV13" s="144">
        <f t="shared" si="44"/>
        <v>18</v>
      </c>
      <c r="BW13" s="144">
        <f t="shared" si="44"/>
        <v>8</v>
      </c>
      <c r="BX13" s="144">
        <f t="shared" si="44"/>
        <v>15</v>
      </c>
      <c r="BY13" s="144">
        <f t="shared" si="44"/>
        <v>6</v>
      </c>
      <c r="BZ13" s="144" t="str">
        <f t="shared" si="44"/>
        <v/>
      </c>
      <c r="CA13" s="144" t="str">
        <f t="shared" si="44"/>
        <v/>
      </c>
      <c r="CB13" s="144" t="str">
        <f t="shared" si="44"/>
        <v/>
      </c>
      <c r="CC13" s="144" t="str">
        <f t="shared" si="44"/>
        <v/>
      </c>
      <c r="CD13" s="144">
        <f t="shared" si="6"/>
        <v>18023</v>
      </c>
      <c r="CE13" s="69"/>
      <c r="CF13" s="126">
        <f t="shared" si="7"/>
        <v>73</v>
      </c>
      <c r="CG13" s="126">
        <f t="shared" si="8"/>
        <v>84</v>
      </c>
      <c r="CH13" s="67">
        <f t="shared" ref="CH13:CL13" ca="1" si="45">SUMIFS($AX13:$CC13,$AX$1:$CC$1,CH$2)</f>
        <v>0</v>
      </c>
      <c r="CI13" s="67">
        <f t="shared" ca="1" si="45"/>
        <v>0</v>
      </c>
      <c r="CJ13" s="67">
        <f t="shared" ca="1" si="45"/>
        <v>0</v>
      </c>
      <c r="CK13" s="67">
        <f t="shared" ca="1" si="45"/>
        <v>0</v>
      </c>
      <c r="CL13" s="67">
        <f t="shared" ca="1" si="45"/>
        <v>0</v>
      </c>
    </row>
    <row r="14" spans="1:90" ht="12" customHeight="1">
      <c r="A14" s="146" t="s">
        <v>21</v>
      </c>
      <c r="B14" s="139" t="str">
        <f>VLOOKUP(A14,Sort!B:C,2,FALSE)</f>
        <v>AXOR 3336K</v>
      </c>
      <c r="C14" s="140" t="s">
        <v>262</v>
      </c>
      <c r="D14" s="145">
        <v>14887</v>
      </c>
      <c r="E14" s="143">
        <v>14906</v>
      </c>
      <c r="F14" s="148">
        <v>14928</v>
      </c>
      <c r="G14" s="142">
        <v>14946</v>
      </c>
      <c r="H14" s="142">
        <v>14955</v>
      </c>
      <c r="I14" s="142">
        <v>14969</v>
      </c>
      <c r="J14" s="142">
        <v>14985</v>
      </c>
      <c r="K14" s="142">
        <v>15002</v>
      </c>
      <c r="L14" s="142">
        <v>15020</v>
      </c>
      <c r="M14" s="142">
        <v>15031</v>
      </c>
      <c r="N14" s="142">
        <v>15041</v>
      </c>
      <c r="O14" s="142">
        <v>15054</v>
      </c>
      <c r="P14" s="142">
        <v>15067</v>
      </c>
      <c r="Q14" s="142">
        <v>15086</v>
      </c>
      <c r="R14" s="142">
        <v>15106</v>
      </c>
      <c r="S14" s="142">
        <v>15120</v>
      </c>
      <c r="T14" s="142">
        <v>15138</v>
      </c>
      <c r="U14" s="142">
        <v>15157</v>
      </c>
      <c r="V14" s="142">
        <f t="shared" si="35"/>
        <v>15157</v>
      </c>
      <c r="W14" s="142">
        <v>15180</v>
      </c>
      <c r="X14" s="142">
        <v>15199</v>
      </c>
      <c r="Y14" s="142">
        <v>15216</v>
      </c>
      <c r="Z14" s="142">
        <v>15232</v>
      </c>
      <c r="AA14" s="141">
        <v>15250</v>
      </c>
      <c r="AB14" s="142">
        <v>15260</v>
      </c>
      <c r="AC14" s="141">
        <v>15279</v>
      </c>
      <c r="AD14" s="142">
        <v>15289</v>
      </c>
      <c r="AE14" s="142">
        <v>15299</v>
      </c>
      <c r="AF14" s="142">
        <v>15310</v>
      </c>
      <c r="AG14" s="142"/>
      <c r="AH14" s="145"/>
      <c r="AI14" s="143"/>
      <c r="AJ14" s="141"/>
      <c r="AK14" s="144"/>
      <c r="AL14" s="144"/>
      <c r="AM14" s="144"/>
      <c r="AN14" s="144"/>
      <c r="AO14" s="144"/>
      <c r="AP14" s="126"/>
      <c r="AQ14" s="126"/>
      <c r="AR14" s="126"/>
      <c r="AS14" s="126"/>
      <c r="AT14" s="126"/>
      <c r="AU14" s="126"/>
      <c r="AV14" s="126"/>
      <c r="AW14" s="126">
        <f t="shared" si="4"/>
        <v>404</v>
      </c>
      <c r="AX14" s="144">
        <f t="shared" si="12"/>
        <v>19</v>
      </c>
      <c r="AY14" s="144">
        <f t="shared" ref="AY14:CC14" si="46">IF(F14="","",F14-E14)</f>
        <v>22</v>
      </c>
      <c r="AZ14" s="144">
        <f t="shared" si="46"/>
        <v>18</v>
      </c>
      <c r="BA14" s="144">
        <f t="shared" si="46"/>
        <v>9</v>
      </c>
      <c r="BB14" s="144">
        <f t="shared" si="46"/>
        <v>14</v>
      </c>
      <c r="BC14" s="144">
        <f t="shared" si="46"/>
        <v>16</v>
      </c>
      <c r="BD14" s="144">
        <f t="shared" si="46"/>
        <v>17</v>
      </c>
      <c r="BE14" s="144">
        <f t="shared" si="46"/>
        <v>18</v>
      </c>
      <c r="BF14" s="144">
        <f t="shared" si="46"/>
        <v>11</v>
      </c>
      <c r="BG14" s="144">
        <f t="shared" si="46"/>
        <v>10</v>
      </c>
      <c r="BH14" s="144">
        <f t="shared" si="46"/>
        <v>13</v>
      </c>
      <c r="BI14" s="144">
        <f t="shared" si="46"/>
        <v>13</v>
      </c>
      <c r="BJ14" s="144">
        <f t="shared" si="46"/>
        <v>19</v>
      </c>
      <c r="BK14" s="144">
        <f t="shared" si="46"/>
        <v>20</v>
      </c>
      <c r="BL14" s="144">
        <f t="shared" si="46"/>
        <v>14</v>
      </c>
      <c r="BM14" s="144">
        <f t="shared" si="46"/>
        <v>18</v>
      </c>
      <c r="BN14" s="144">
        <f t="shared" si="46"/>
        <v>19</v>
      </c>
      <c r="BO14" s="144">
        <f t="shared" si="46"/>
        <v>0</v>
      </c>
      <c r="BP14" s="144">
        <f t="shared" si="46"/>
        <v>23</v>
      </c>
      <c r="BQ14" s="144">
        <f t="shared" si="46"/>
        <v>19</v>
      </c>
      <c r="BR14" s="144">
        <f t="shared" si="46"/>
        <v>17</v>
      </c>
      <c r="BS14" s="144">
        <f t="shared" si="46"/>
        <v>16</v>
      </c>
      <c r="BT14" s="144">
        <f t="shared" si="46"/>
        <v>18</v>
      </c>
      <c r="BU14" s="144">
        <f t="shared" si="46"/>
        <v>10</v>
      </c>
      <c r="BV14" s="144">
        <f t="shared" si="46"/>
        <v>19</v>
      </c>
      <c r="BW14" s="144">
        <f t="shared" si="46"/>
        <v>10</v>
      </c>
      <c r="BX14" s="144">
        <f t="shared" si="46"/>
        <v>10</v>
      </c>
      <c r="BY14" s="144">
        <f t="shared" si="46"/>
        <v>11</v>
      </c>
      <c r="BZ14" s="144" t="str">
        <f t="shared" si="46"/>
        <v/>
      </c>
      <c r="CA14" s="144" t="str">
        <f t="shared" si="46"/>
        <v/>
      </c>
      <c r="CB14" s="144" t="str">
        <f t="shared" si="46"/>
        <v/>
      </c>
      <c r="CC14" s="144" t="str">
        <f t="shared" si="46"/>
        <v/>
      </c>
      <c r="CD14" s="144">
        <f t="shared" si="6"/>
        <v>15310</v>
      </c>
      <c r="CE14" s="69"/>
      <c r="CF14" s="126">
        <f t="shared" si="7"/>
        <v>78</v>
      </c>
      <c r="CG14" s="126">
        <f t="shared" si="8"/>
        <v>83</v>
      </c>
      <c r="CH14" s="67">
        <f t="shared" ref="CH14:CL14" ca="1" si="47">SUMIFS($AX14:$CC14,$AX$1:$CC$1,CH$2)</f>
        <v>0</v>
      </c>
      <c r="CI14" s="67">
        <f t="shared" ca="1" si="47"/>
        <v>0</v>
      </c>
      <c r="CJ14" s="67">
        <f t="shared" ca="1" si="47"/>
        <v>0</v>
      </c>
      <c r="CK14" s="67">
        <f t="shared" ca="1" si="47"/>
        <v>0</v>
      </c>
      <c r="CL14" s="67">
        <f t="shared" ca="1" si="47"/>
        <v>0</v>
      </c>
    </row>
    <row r="15" spans="1:90" ht="12" customHeight="1">
      <c r="A15" s="149" t="s">
        <v>22</v>
      </c>
      <c r="B15" s="139" t="str">
        <f>VLOOKUP(A15,Sort!B:C,2,FALSE)</f>
        <v>AXOR 3336K</v>
      </c>
      <c r="C15" s="140" t="s">
        <v>262</v>
      </c>
      <c r="D15" s="141">
        <v>19835</v>
      </c>
      <c r="E15" s="143">
        <v>19852</v>
      </c>
      <c r="F15" s="148">
        <v>19874</v>
      </c>
      <c r="G15" s="142">
        <v>19893</v>
      </c>
      <c r="H15" s="142">
        <v>19901</v>
      </c>
      <c r="I15" s="142">
        <v>19914</v>
      </c>
      <c r="J15" s="142">
        <v>19928</v>
      </c>
      <c r="K15" s="142">
        <v>19946</v>
      </c>
      <c r="L15" s="142">
        <v>19964</v>
      </c>
      <c r="M15" s="142">
        <v>19978</v>
      </c>
      <c r="N15" s="142">
        <v>19985</v>
      </c>
      <c r="O15" s="142">
        <v>19998</v>
      </c>
      <c r="P15" s="142">
        <v>20017</v>
      </c>
      <c r="Q15" s="142">
        <v>20035</v>
      </c>
      <c r="R15" s="142">
        <v>20051</v>
      </c>
      <c r="S15" s="142">
        <v>20065</v>
      </c>
      <c r="T15" s="142">
        <v>20084</v>
      </c>
      <c r="U15" s="142">
        <v>20104</v>
      </c>
      <c r="V15" s="142">
        <v>20104</v>
      </c>
      <c r="W15" s="142">
        <v>20126</v>
      </c>
      <c r="X15" s="142">
        <v>20140</v>
      </c>
      <c r="Y15" s="142">
        <v>20158</v>
      </c>
      <c r="Z15" s="142">
        <v>20172</v>
      </c>
      <c r="AA15" s="141">
        <v>20188</v>
      </c>
      <c r="AB15" s="142">
        <v>20190</v>
      </c>
      <c r="AC15" s="141">
        <v>20206</v>
      </c>
      <c r="AD15" s="142">
        <v>20217</v>
      </c>
      <c r="AE15" s="142">
        <v>20231</v>
      </c>
      <c r="AF15" s="142">
        <v>20243</v>
      </c>
      <c r="AG15" s="142"/>
      <c r="AH15" s="141"/>
      <c r="AI15" s="143"/>
      <c r="AJ15" s="141"/>
      <c r="AK15" s="144"/>
      <c r="AL15" s="144"/>
      <c r="AM15" s="144"/>
      <c r="AN15" s="144"/>
      <c r="AO15" s="144"/>
      <c r="AP15" s="126"/>
      <c r="AQ15" s="126"/>
      <c r="AR15" s="126"/>
      <c r="AS15" s="126"/>
      <c r="AT15" s="126"/>
      <c r="AU15" s="126"/>
      <c r="AV15" s="126"/>
      <c r="AW15" s="126">
        <f t="shared" si="4"/>
        <v>391</v>
      </c>
      <c r="AX15" s="144">
        <f t="shared" si="12"/>
        <v>17</v>
      </c>
      <c r="AY15" s="144">
        <f t="shared" ref="AY15:CC15" si="48">IF(F15="","",F15-E15)</f>
        <v>22</v>
      </c>
      <c r="AZ15" s="144">
        <f t="shared" si="48"/>
        <v>19</v>
      </c>
      <c r="BA15" s="144">
        <f t="shared" si="48"/>
        <v>8</v>
      </c>
      <c r="BB15" s="144">
        <f t="shared" si="48"/>
        <v>13</v>
      </c>
      <c r="BC15" s="144">
        <f t="shared" si="48"/>
        <v>14</v>
      </c>
      <c r="BD15" s="144">
        <f t="shared" si="48"/>
        <v>18</v>
      </c>
      <c r="BE15" s="144">
        <f t="shared" si="48"/>
        <v>18</v>
      </c>
      <c r="BF15" s="144">
        <f t="shared" si="48"/>
        <v>14</v>
      </c>
      <c r="BG15" s="144">
        <f t="shared" si="48"/>
        <v>7</v>
      </c>
      <c r="BH15" s="144">
        <f t="shared" si="48"/>
        <v>13</v>
      </c>
      <c r="BI15" s="144">
        <f t="shared" si="48"/>
        <v>19</v>
      </c>
      <c r="BJ15" s="144">
        <f t="shared" si="48"/>
        <v>18</v>
      </c>
      <c r="BK15" s="144">
        <f t="shared" si="48"/>
        <v>16</v>
      </c>
      <c r="BL15" s="144">
        <f t="shared" si="48"/>
        <v>14</v>
      </c>
      <c r="BM15" s="144">
        <f t="shared" si="48"/>
        <v>19</v>
      </c>
      <c r="BN15" s="144">
        <f t="shared" si="48"/>
        <v>20</v>
      </c>
      <c r="BO15" s="144">
        <f t="shared" si="48"/>
        <v>0</v>
      </c>
      <c r="BP15" s="144">
        <f t="shared" si="48"/>
        <v>22</v>
      </c>
      <c r="BQ15" s="144">
        <f t="shared" si="48"/>
        <v>14</v>
      </c>
      <c r="BR15" s="144">
        <f t="shared" si="48"/>
        <v>18</v>
      </c>
      <c r="BS15" s="144">
        <f t="shared" si="48"/>
        <v>14</v>
      </c>
      <c r="BT15" s="144">
        <f t="shared" si="48"/>
        <v>16</v>
      </c>
      <c r="BU15" s="144">
        <f t="shared" si="48"/>
        <v>2</v>
      </c>
      <c r="BV15" s="144">
        <f t="shared" si="48"/>
        <v>16</v>
      </c>
      <c r="BW15" s="144">
        <f t="shared" si="48"/>
        <v>11</v>
      </c>
      <c r="BX15" s="144">
        <f t="shared" si="48"/>
        <v>14</v>
      </c>
      <c r="BY15" s="144">
        <f t="shared" si="48"/>
        <v>12</v>
      </c>
      <c r="BZ15" s="144" t="str">
        <f t="shared" si="48"/>
        <v/>
      </c>
      <c r="CA15" s="144" t="str">
        <f t="shared" si="48"/>
        <v/>
      </c>
      <c r="CB15" s="144" t="str">
        <f t="shared" si="48"/>
        <v/>
      </c>
      <c r="CC15" s="144" t="str">
        <f t="shared" si="48"/>
        <v/>
      </c>
      <c r="CD15" s="144">
        <f t="shared" si="6"/>
        <v>20243</v>
      </c>
      <c r="CE15" s="69"/>
      <c r="CF15" s="126">
        <f t="shared" si="7"/>
        <v>71</v>
      </c>
      <c r="CG15" s="126">
        <f t="shared" si="8"/>
        <v>73</v>
      </c>
      <c r="CH15" s="67">
        <f t="shared" ref="CH15:CL15" ca="1" si="49">SUMIFS($AX15:$CC15,$AX$1:$CC$1,CH$2)</f>
        <v>0</v>
      </c>
      <c r="CI15" s="67">
        <f t="shared" ca="1" si="49"/>
        <v>0</v>
      </c>
      <c r="CJ15" s="67">
        <f t="shared" ca="1" si="49"/>
        <v>0</v>
      </c>
      <c r="CK15" s="67">
        <f t="shared" ca="1" si="49"/>
        <v>0</v>
      </c>
      <c r="CL15" s="67">
        <f t="shared" ca="1" si="49"/>
        <v>0</v>
      </c>
    </row>
    <row r="16" spans="1:90" ht="12" customHeight="1">
      <c r="A16" s="149" t="s">
        <v>23</v>
      </c>
      <c r="B16" s="139" t="str">
        <f>VLOOKUP(A16,Sort!B:C,2,FALSE)</f>
        <v>AXOR 3336K</v>
      </c>
      <c r="C16" s="140" t="s">
        <v>262</v>
      </c>
      <c r="D16" s="141">
        <v>19561</v>
      </c>
      <c r="E16" s="143">
        <v>19580</v>
      </c>
      <c r="F16" s="148">
        <v>19601</v>
      </c>
      <c r="G16" s="142">
        <v>19619</v>
      </c>
      <c r="H16" s="142">
        <v>19628</v>
      </c>
      <c r="I16" s="142">
        <v>19638</v>
      </c>
      <c r="J16" s="142">
        <v>19657</v>
      </c>
      <c r="K16" s="142">
        <v>19677</v>
      </c>
      <c r="L16" s="142">
        <v>19692</v>
      </c>
      <c r="M16" s="142">
        <v>19708</v>
      </c>
      <c r="N16" s="142">
        <v>19717</v>
      </c>
      <c r="O16" s="142">
        <v>19729</v>
      </c>
      <c r="P16" s="142">
        <v>19742</v>
      </c>
      <c r="Q16" s="142">
        <v>19760</v>
      </c>
      <c r="R16" s="142">
        <v>19779</v>
      </c>
      <c r="S16" s="142">
        <v>19793</v>
      </c>
      <c r="T16" s="142">
        <v>19811</v>
      </c>
      <c r="U16" s="142">
        <v>19830</v>
      </c>
      <c r="V16" s="142">
        <f t="shared" ref="V16:V18" si="50">U16</f>
        <v>19830</v>
      </c>
      <c r="W16" s="142">
        <v>19851</v>
      </c>
      <c r="X16" s="142">
        <v>19856</v>
      </c>
      <c r="Y16" s="142">
        <v>19861</v>
      </c>
      <c r="Z16" s="142">
        <v>19885</v>
      </c>
      <c r="AA16" s="141">
        <f>Z16</f>
        <v>19885</v>
      </c>
      <c r="AB16" s="142">
        <v>19908</v>
      </c>
      <c r="AC16" s="141">
        <v>19926</v>
      </c>
      <c r="AD16" s="142">
        <v>19935</v>
      </c>
      <c r="AE16" s="142">
        <v>19948</v>
      </c>
      <c r="AF16" s="142">
        <v>19960</v>
      </c>
      <c r="AG16" s="142"/>
      <c r="AH16" s="141"/>
      <c r="AI16" s="143"/>
      <c r="AJ16" s="141"/>
      <c r="AK16" s="144"/>
      <c r="AL16" s="144"/>
      <c r="AM16" s="144"/>
      <c r="AN16" s="144"/>
      <c r="AO16" s="144"/>
      <c r="AP16" s="126"/>
      <c r="AQ16" s="126"/>
      <c r="AR16" s="126"/>
      <c r="AS16" s="126"/>
      <c r="AT16" s="126"/>
      <c r="AU16" s="126"/>
      <c r="AV16" s="126"/>
      <c r="AW16" s="126">
        <f t="shared" si="4"/>
        <v>380</v>
      </c>
      <c r="AX16" s="144">
        <f t="shared" si="12"/>
        <v>19</v>
      </c>
      <c r="AY16" s="144">
        <f t="shared" ref="AY16:CC16" si="51">IF(F16="","",F16-E16)</f>
        <v>21</v>
      </c>
      <c r="AZ16" s="144">
        <f t="shared" si="51"/>
        <v>18</v>
      </c>
      <c r="BA16" s="144">
        <f t="shared" si="51"/>
        <v>9</v>
      </c>
      <c r="BB16" s="144">
        <f t="shared" si="51"/>
        <v>10</v>
      </c>
      <c r="BC16" s="144">
        <f t="shared" si="51"/>
        <v>19</v>
      </c>
      <c r="BD16" s="144">
        <f t="shared" si="51"/>
        <v>20</v>
      </c>
      <c r="BE16" s="144">
        <f t="shared" si="51"/>
        <v>15</v>
      </c>
      <c r="BF16" s="144">
        <f t="shared" si="51"/>
        <v>16</v>
      </c>
      <c r="BG16" s="144">
        <f t="shared" si="51"/>
        <v>9</v>
      </c>
      <c r="BH16" s="144">
        <f t="shared" si="51"/>
        <v>12</v>
      </c>
      <c r="BI16" s="144">
        <f t="shared" si="51"/>
        <v>13</v>
      </c>
      <c r="BJ16" s="144">
        <f t="shared" si="51"/>
        <v>18</v>
      </c>
      <c r="BK16" s="144">
        <f t="shared" si="51"/>
        <v>19</v>
      </c>
      <c r="BL16" s="144">
        <f t="shared" si="51"/>
        <v>14</v>
      </c>
      <c r="BM16" s="144">
        <f t="shared" si="51"/>
        <v>18</v>
      </c>
      <c r="BN16" s="144">
        <f t="shared" si="51"/>
        <v>19</v>
      </c>
      <c r="BO16" s="144">
        <f t="shared" si="51"/>
        <v>0</v>
      </c>
      <c r="BP16" s="144">
        <f t="shared" si="51"/>
        <v>21</v>
      </c>
      <c r="BQ16" s="144">
        <f t="shared" si="51"/>
        <v>5</v>
      </c>
      <c r="BR16" s="144">
        <f t="shared" si="51"/>
        <v>5</v>
      </c>
      <c r="BS16" s="144">
        <f t="shared" si="51"/>
        <v>24</v>
      </c>
      <c r="BT16" s="144">
        <f t="shared" si="51"/>
        <v>0</v>
      </c>
      <c r="BU16" s="144">
        <f t="shared" si="51"/>
        <v>23</v>
      </c>
      <c r="BV16" s="144">
        <f t="shared" si="51"/>
        <v>18</v>
      </c>
      <c r="BW16" s="144">
        <f t="shared" si="51"/>
        <v>9</v>
      </c>
      <c r="BX16" s="144">
        <f t="shared" si="51"/>
        <v>13</v>
      </c>
      <c r="BY16" s="144">
        <f t="shared" si="51"/>
        <v>12</v>
      </c>
      <c r="BZ16" s="144" t="str">
        <f t="shared" si="51"/>
        <v/>
      </c>
      <c r="CA16" s="144" t="str">
        <f t="shared" si="51"/>
        <v/>
      </c>
      <c r="CB16" s="144" t="str">
        <f t="shared" si="51"/>
        <v/>
      </c>
      <c r="CC16" s="144" t="str">
        <f t="shared" si="51"/>
        <v/>
      </c>
      <c r="CD16" s="144">
        <f t="shared" si="6"/>
        <v>19960</v>
      </c>
      <c r="CE16" s="69"/>
      <c r="CF16" s="126">
        <f t="shared" si="7"/>
        <v>75</v>
      </c>
      <c r="CG16" s="126">
        <f t="shared" si="8"/>
        <v>87</v>
      </c>
      <c r="CH16" s="67">
        <f t="shared" ref="CH16:CL16" ca="1" si="52">SUMIFS($AX16:$CC16,$AX$1:$CC$1,CH$2)</f>
        <v>0</v>
      </c>
      <c r="CI16" s="67">
        <f t="shared" ca="1" si="52"/>
        <v>0</v>
      </c>
      <c r="CJ16" s="67">
        <f t="shared" ca="1" si="52"/>
        <v>0</v>
      </c>
      <c r="CK16" s="67">
        <f t="shared" ca="1" si="52"/>
        <v>0</v>
      </c>
      <c r="CL16" s="67">
        <f t="shared" ca="1" si="52"/>
        <v>0</v>
      </c>
    </row>
    <row r="17" spans="1:90" ht="12" customHeight="1">
      <c r="A17" s="149" t="s">
        <v>24</v>
      </c>
      <c r="B17" s="139" t="str">
        <f>VLOOKUP(A17,Sort!B:C,2,FALSE)</f>
        <v>AXOR 3336K</v>
      </c>
      <c r="C17" s="140" t="s">
        <v>262</v>
      </c>
      <c r="D17" s="141">
        <v>18935</v>
      </c>
      <c r="E17" s="143">
        <v>18954</v>
      </c>
      <c r="F17" s="148">
        <v>18977</v>
      </c>
      <c r="G17" s="142">
        <v>18996</v>
      </c>
      <c r="H17" s="142">
        <v>19005</v>
      </c>
      <c r="I17" s="142">
        <v>19021</v>
      </c>
      <c r="J17" s="142">
        <v>19036</v>
      </c>
      <c r="K17" s="142">
        <v>19055</v>
      </c>
      <c r="L17" s="142">
        <v>19073</v>
      </c>
      <c r="M17" s="142">
        <v>19089</v>
      </c>
      <c r="N17" s="142">
        <v>19099</v>
      </c>
      <c r="O17" s="142">
        <v>19113</v>
      </c>
      <c r="P17" s="142">
        <v>19127</v>
      </c>
      <c r="Q17" s="142">
        <v>19146</v>
      </c>
      <c r="R17" s="142">
        <v>19165</v>
      </c>
      <c r="S17" s="142">
        <v>19180</v>
      </c>
      <c r="T17" s="142">
        <v>19198</v>
      </c>
      <c r="U17" s="142">
        <v>19215</v>
      </c>
      <c r="V17" s="142">
        <f t="shared" si="50"/>
        <v>19215</v>
      </c>
      <c r="W17" s="142">
        <v>19238</v>
      </c>
      <c r="X17" s="142">
        <v>19255</v>
      </c>
      <c r="Y17" s="142">
        <v>19269</v>
      </c>
      <c r="Z17" s="142">
        <v>19287</v>
      </c>
      <c r="AA17" s="141">
        <v>19305</v>
      </c>
      <c r="AB17" s="142">
        <v>19314</v>
      </c>
      <c r="AC17" s="141">
        <v>19333</v>
      </c>
      <c r="AD17" s="142">
        <v>19344</v>
      </c>
      <c r="AE17" s="142">
        <v>19358</v>
      </c>
      <c r="AF17" s="142">
        <v>19370</v>
      </c>
      <c r="AG17" s="142"/>
      <c r="AH17" s="141"/>
      <c r="AI17" s="143"/>
      <c r="AJ17" s="141"/>
      <c r="AK17" s="144"/>
      <c r="AL17" s="144"/>
      <c r="AM17" s="144"/>
      <c r="AN17" s="144"/>
      <c r="AO17" s="144"/>
      <c r="AP17" s="126"/>
      <c r="AQ17" s="126"/>
      <c r="AR17" s="126"/>
      <c r="AS17" s="126"/>
      <c r="AT17" s="126"/>
      <c r="AU17" s="126"/>
      <c r="AV17" s="126"/>
      <c r="AW17" s="126">
        <f t="shared" si="4"/>
        <v>416</v>
      </c>
      <c r="AX17" s="144">
        <f t="shared" si="12"/>
        <v>19</v>
      </c>
      <c r="AY17" s="144">
        <f t="shared" ref="AY17:CC17" si="53">IF(F17="","",F17-E17)</f>
        <v>23</v>
      </c>
      <c r="AZ17" s="144">
        <f t="shared" si="53"/>
        <v>19</v>
      </c>
      <c r="BA17" s="144">
        <f t="shared" si="53"/>
        <v>9</v>
      </c>
      <c r="BB17" s="144">
        <f t="shared" si="53"/>
        <v>16</v>
      </c>
      <c r="BC17" s="144">
        <f t="shared" si="53"/>
        <v>15</v>
      </c>
      <c r="BD17" s="144">
        <f t="shared" si="53"/>
        <v>19</v>
      </c>
      <c r="BE17" s="144">
        <f t="shared" si="53"/>
        <v>18</v>
      </c>
      <c r="BF17" s="144">
        <f t="shared" si="53"/>
        <v>16</v>
      </c>
      <c r="BG17" s="144">
        <f t="shared" si="53"/>
        <v>10</v>
      </c>
      <c r="BH17" s="144">
        <f t="shared" si="53"/>
        <v>14</v>
      </c>
      <c r="BI17" s="144">
        <f t="shared" si="53"/>
        <v>14</v>
      </c>
      <c r="BJ17" s="144">
        <f t="shared" si="53"/>
        <v>19</v>
      </c>
      <c r="BK17" s="144">
        <f t="shared" si="53"/>
        <v>19</v>
      </c>
      <c r="BL17" s="144">
        <f t="shared" si="53"/>
        <v>15</v>
      </c>
      <c r="BM17" s="144">
        <f t="shared" si="53"/>
        <v>18</v>
      </c>
      <c r="BN17" s="144">
        <f t="shared" si="53"/>
        <v>17</v>
      </c>
      <c r="BO17" s="144">
        <f t="shared" si="53"/>
        <v>0</v>
      </c>
      <c r="BP17" s="144">
        <f t="shared" si="53"/>
        <v>23</v>
      </c>
      <c r="BQ17" s="144">
        <f t="shared" si="53"/>
        <v>17</v>
      </c>
      <c r="BR17" s="144">
        <f t="shared" si="53"/>
        <v>14</v>
      </c>
      <c r="BS17" s="144">
        <f t="shared" si="53"/>
        <v>18</v>
      </c>
      <c r="BT17" s="144">
        <f t="shared" si="53"/>
        <v>18</v>
      </c>
      <c r="BU17" s="144">
        <f t="shared" si="53"/>
        <v>9</v>
      </c>
      <c r="BV17" s="144">
        <f t="shared" si="53"/>
        <v>19</v>
      </c>
      <c r="BW17" s="144">
        <f t="shared" si="53"/>
        <v>11</v>
      </c>
      <c r="BX17" s="144">
        <f t="shared" si="53"/>
        <v>14</v>
      </c>
      <c r="BY17" s="144">
        <f t="shared" si="53"/>
        <v>12</v>
      </c>
      <c r="BZ17" s="144" t="str">
        <f t="shared" si="53"/>
        <v/>
      </c>
      <c r="CA17" s="144" t="str">
        <f t="shared" si="53"/>
        <v/>
      </c>
      <c r="CB17" s="144" t="str">
        <f t="shared" si="53"/>
        <v/>
      </c>
      <c r="CC17" s="144" t="str">
        <f t="shared" si="53"/>
        <v/>
      </c>
      <c r="CD17" s="144">
        <f t="shared" si="6"/>
        <v>19370</v>
      </c>
      <c r="CE17" s="69"/>
      <c r="CF17" s="126">
        <f t="shared" si="7"/>
        <v>83</v>
      </c>
      <c r="CG17" s="126">
        <f t="shared" si="8"/>
        <v>89</v>
      </c>
      <c r="CH17" s="67">
        <f t="shared" ref="CH17:CL17" ca="1" si="54">SUMIFS($AX17:$CC17,$AX$1:$CC$1,CH$2)</f>
        <v>0</v>
      </c>
      <c r="CI17" s="67">
        <f t="shared" ca="1" si="54"/>
        <v>0</v>
      </c>
      <c r="CJ17" s="67">
        <f t="shared" ca="1" si="54"/>
        <v>0</v>
      </c>
      <c r="CK17" s="67">
        <f t="shared" ca="1" si="54"/>
        <v>0</v>
      </c>
      <c r="CL17" s="67">
        <f t="shared" ca="1" si="54"/>
        <v>0</v>
      </c>
    </row>
    <row r="18" spans="1:90" ht="12" customHeight="1">
      <c r="A18" s="149" t="s">
        <v>25</v>
      </c>
      <c r="B18" s="139" t="str">
        <f>VLOOKUP(A18,Sort!B:C,2,FALSE)</f>
        <v>AXOR 3336K</v>
      </c>
      <c r="C18" s="140" t="s">
        <v>262</v>
      </c>
      <c r="D18" s="145">
        <v>19021</v>
      </c>
      <c r="E18" s="143">
        <v>19036</v>
      </c>
      <c r="F18" s="148">
        <v>19058</v>
      </c>
      <c r="G18" s="142">
        <v>19077</v>
      </c>
      <c r="H18" s="142">
        <v>19086</v>
      </c>
      <c r="I18" s="142">
        <v>19103</v>
      </c>
      <c r="J18" s="142">
        <v>19118</v>
      </c>
      <c r="K18" s="142">
        <v>19136</v>
      </c>
      <c r="L18" s="142">
        <v>19151</v>
      </c>
      <c r="M18" s="142">
        <v>19168</v>
      </c>
      <c r="N18" s="142">
        <v>19178</v>
      </c>
      <c r="O18" s="142">
        <v>19191</v>
      </c>
      <c r="P18" s="142">
        <v>19210</v>
      </c>
      <c r="Q18" s="142">
        <v>19228</v>
      </c>
      <c r="R18" s="142">
        <v>19247</v>
      </c>
      <c r="S18" s="142">
        <v>19262</v>
      </c>
      <c r="T18" s="142">
        <v>19279</v>
      </c>
      <c r="U18" s="142">
        <v>19297</v>
      </c>
      <c r="V18" s="142">
        <f t="shared" si="50"/>
        <v>19297</v>
      </c>
      <c r="W18" s="142">
        <v>19321</v>
      </c>
      <c r="X18" s="142">
        <v>19339</v>
      </c>
      <c r="Y18" s="142">
        <v>19351</v>
      </c>
      <c r="Z18" s="142">
        <v>19370</v>
      </c>
      <c r="AA18" s="141">
        <v>19388</v>
      </c>
      <c r="AB18" s="142">
        <v>19398</v>
      </c>
      <c r="AC18" s="141">
        <v>19414</v>
      </c>
      <c r="AD18" s="142">
        <v>19425</v>
      </c>
      <c r="AE18" s="142">
        <v>19439</v>
      </c>
      <c r="AF18" s="142">
        <v>19447</v>
      </c>
      <c r="AG18" s="142"/>
      <c r="AH18" s="145"/>
      <c r="AI18" s="143"/>
      <c r="AJ18" s="141"/>
      <c r="AK18" s="144"/>
      <c r="AL18" s="144"/>
      <c r="AM18" s="144"/>
      <c r="AN18" s="144"/>
      <c r="AO18" s="144"/>
      <c r="AP18" s="126"/>
      <c r="AQ18" s="126"/>
      <c r="AR18" s="126"/>
      <c r="AS18" s="126"/>
      <c r="AT18" s="126"/>
      <c r="AU18" s="126"/>
      <c r="AV18" s="126"/>
      <c r="AW18" s="126">
        <f t="shared" si="4"/>
        <v>411</v>
      </c>
      <c r="AX18" s="144">
        <f t="shared" si="12"/>
        <v>15</v>
      </c>
      <c r="AY18" s="144">
        <f t="shared" ref="AY18:CC18" si="55">IF(F18="","",F18-E18)</f>
        <v>22</v>
      </c>
      <c r="AZ18" s="144">
        <f t="shared" si="55"/>
        <v>19</v>
      </c>
      <c r="BA18" s="144">
        <f t="shared" si="55"/>
        <v>9</v>
      </c>
      <c r="BB18" s="144">
        <f t="shared" si="55"/>
        <v>17</v>
      </c>
      <c r="BC18" s="144">
        <f t="shared" si="55"/>
        <v>15</v>
      </c>
      <c r="BD18" s="144">
        <f t="shared" si="55"/>
        <v>18</v>
      </c>
      <c r="BE18" s="144">
        <f t="shared" si="55"/>
        <v>15</v>
      </c>
      <c r="BF18" s="144">
        <f t="shared" si="55"/>
        <v>17</v>
      </c>
      <c r="BG18" s="144">
        <f t="shared" si="55"/>
        <v>10</v>
      </c>
      <c r="BH18" s="144">
        <f t="shared" si="55"/>
        <v>13</v>
      </c>
      <c r="BI18" s="144">
        <f t="shared" si="55"/>
        <v>19</v>
      </c>
      <c r="BJ18" s="144">
        <f t="shared" si="55"/>
        <v>18</v>
      </c>
      <c r="BK18" s="144">
        <f t="shared" si="55"/>
        <v>19</v>
      </c>
      <c r="BL18" s="144">
        <f t="shared" si="55"/>
        <v>15</v>
      </c>
      <c r="BM18" s="144">
        <f t="shared" si="55"/>
        <v>17</v>
      </c>
      <c r="BN18" s="144">
        <f t="shared" si="55"/>
        <v>18</v>
      </c>
      <c r="BO18" s="144">
        <f t="shared" si="55"/>
        <v>0</v>
      </c>
      <c r="BP18" s="144">
        <f t="shared" si="55"/>
        <v>24</v>
      </c>
      <c r="BQ18" s="144">
        <f t="shared" si="55"/>
        <v>18</v>
      </c>
      <c r="BR18" s="144">
        <f t="shared" si="55"/>
        <v>12</v>
      </c>
      <c r="BS18" s="144">
        <f t="shared" si="55"/>
        <v>19</v>
      </c>
      <c r="BT18" s="144">
        <f t="shared" si="55"/>
        <v>18</v>
      </c>
      <c r="BU18" s="144">
        <f t="shared" si="55"/>
        <v>10</v>
      </c>
      <c r="BV18" s="144">
        <f t="shared" si="55"/>
        <v>16</v>
      </c>
      <c r="BW18" s="144">
        <f t="shared" si="55"/>
        <v>11</v>
      </c>
      <c r="BX18" s="144">
        <f t="shared" si="55"/>
        <v>14</v>
      </c>
      <c r="BY18" s="144">
        <f t="shared" si="55"/>
        <v>8</v>
      </c>
      <c r="BZ18" s="144" t="str">
        <f t="shared" si="55"/>
        <v/>
      </c>
      <c r="CA18" s="144" t="str">
        <f t="shared" si="55"/>
        <v/>
      </c>
      <c r="CB18" s="144" t="str">
        <f t="shared" si="55"/>
        <v/>
      </c>
      <c r="CC18" s="144" t="str">
        <f t="shared" si="55"/>
        <v/>
      </c>
      <c r="CD18" s="144">
        <f t="shared" si="6"/>
        <v>19447</v>
      </c>
      <c r="CE18" s="69"/>
      <c r="CF18" s="126">
        <f t="shared" si="7"/>
        <v>77</v>
      </c>
      <c r="CG18" s="126">
        <f t="shared" si="8"/>
        <v>88</v>
      </c>
      <c r="CH18" s="67">
        <f t="shared" ref="CH18:CL18" ca="1" si="56">SUMIFS($AX18:$CC18,$AX$1:$CC$1,CH$2)</f>
        <v>0</v>
      </c>
      <c r="CI18" s="67">
        <f t="shared" ca="1" si="56"/>
        <v>0</v>
      </c>
      <c r="CJ18" s="67">
        <f t="shared" ca="1" si="56"/>
        <v>0</v>
      </c>
      <c r="CK18" s="67">
        <f t="shared" ca="1" si="56"/>
        <v>0</v>
      </c>
      <c r="CL18" s="67">
        <f t="shared" ca="1" si="56"/>
        <v>0</v>
      </c>
    </row>
    <row r="19" spans="1:90" ht="12" customHeight="1">
      <c r="A19" s="149" t="s">
        <v>26</v>
      </c>
      <c r="B19" s="139" t="str">
        <f>VLOOKUP(A19,Sort!B:C,2,FALSE)</f>
        <v>AXOR 3336K</v>
      </c>
      <c r="C19" s="140" t="s">
        <v>262</v>
      </c>
      <c r="D19" s="145">
        <v>18979</v>
      </c>
      <c r="E19" s="143">
        <v>18998</v>
      </c>
      <c r="F19" s="148">
        <v>19019</v>
      </c>
      <c r="G19" s="142">
        <v>19037</v>
      </c>
      <c r="H19" s="142">
        <v>19046</v>
      </c>
      <c r="I19" s="142">
        <v>19062</v>
      </c>
      <c r="J19" s="142">
        <v>19076</v>
      </c>
      <c r="K19" s="142">
        <v>19094</v>
      </c>
      <c r="L19" s="142">
        <v>19112</v>
      </c>
      <c r="M19" s="142">
        <v>19128</v>
      </c>
      <c r="N19" s="142">
        <v>19136</v>
      </c>
      <c r="O19" s="142">
        <v>19150</v>
      </c>
      <c r="P19" s="142">
        <v>19168</v>
      </c>
      <c r="Q19" s="142">
        <v>19187</v>
      </c>
      <c r="R19" s="142">
        <v>19206</v>
      </c>
      <c r="S19" s="142">
        <v>19220</v>
      </c>
      <c r="T19" s="142">
        <v>19238</v>
      </c>
      <c r="U19" s="142">
        <v>19257</v>
      </c>
      <c r="V19" s="142">
        <v>19257</v>
      </c>
      <c r="W19" s="142">
        <v>19280</v>
      </c>
      <c r="X19" s="142">
        <v>19299</v>
      </c>
      <c r="Y19" s="142">
        <v>19316</v>
      </c>
      <c r="Z19" s="142">
        <v>19322</v>
      </c>
      <c r="AA19" s="141">
        <f t="shared" ref="AA19:AE19" si="57">Z19</f>
        <v>19322</v>
      </c>
      <c r="AB19" s="141">
        <f t="shared" si="57"/>
        <v>19322</v>
      </c>
      <c r="AC19" s="141">
        <f t="shared" si="57"/>
        <v>19322</v>
      </c>
      <c r="AD19" s="141">
        <f t="shared" si="57"/>
        <v>19322</v>
      </c>
      <c r="AE19" s="142">
        <f t="shared" si="57"/>
        <v>19322</v>
      </c>
      <c r="AF19" s="142">
        <f>AE19</f>
        <v>19322</v>
      </c>
      <c r="AG19" s="142"/>
      <c r="AH19" s="145"/>
      <c r="AI19" s="143"/>
      <c r="AJ19" s="141"/>
      <c r="AK19" s="144"/>
      <c r="AL19" s="144"/>
      <c r="AM19" s="144"/>
      <c r="AN19" s="144"/>
      <c r="AO19" s="144"/>
      <c r="AP19" s="126"/>
      <c r="AQ19" s="126"/>
      <c r="AR19" s="126"/>
      <c r="AS19" s="126"/>
      <c r="AT19" s="126"/>
      <c r="AU19" s="126"/>
      <c r="AV19" s="126"/>
      <c r="AW19" s="126">
        <f t="shared" si="4"/>
        <v>324</v>
      </c>
      <c r="AX19" s="144">
        <f t="shared" si="12"/>
        <v>19</v>
      </c>
      <c r="AY19" s="144">
        <f t="shared" ref="AY19:CC19" si="58">IF(F19="","",F19-E19)</f>
        <v>21</v>
      </c>
      <c r="AZ19" s="144">
        <f t="shared" si="58"/>
        <v>18</v>
      </c>
      <c r="BA19" s="144">
        <f t="shared" si="58"/>
        <v>9</v>
      </c>
      <c r="BB19" s="144">
        <f t="shared" si="58"/>
        <v>16</v>
      </c>
      <c r="BC19" s="144">
        <f t="shared" si="58"/>
        <v>14</v>
      </c>
      <c r="BD19" s="144">
        <f t="shared" si="58"/>
        <v>18</v>
      </c>
      <c r="BE19" s="144">
        <f t="shared" si="58"/>
        <v>18</v>
      </c>
      <c r="BF19" s="144">
        <f t="shared" si="58"/>
        <v>16</v>
      </c>
      <c r="BG19" s="144">
        <f t="shared" si="58"/>
        <v>8</v>
      </c>
      <c r="BH19" s="144">
        <f t="shared" si="58"/>
        <v>14</v>
      </c>
      <c r="BI19" s="144">
        <f t="shared" si="58"/>
        <v>18</v>
      </c>
      <c r="BJ19" s="144">
        <f t="shared" si="58"/>
        <v>19</v>
      </c>
      <c r="BK19" s="144">
        <f t="shared" si="58"/>
        <v>19</v>
      </c>
      <c r="BL19" s="144">
        <f t="shared" si="58"/>
        <v>14</v>
      </c>
      <c r="BM19" s="144">
        <f t="shared" si="58"/>
        <v>18</v>
      </c>
      <c r="BN19" s="144">
        <f t="shared" si="58"/>
        <v>19</v>
      </c>
      <c r="BO19" s="144">
        <f t="shared" si="58"/>
        <v>0</v>
      </c>
      <c r="BP19" s="144">
        <f t="shared" si="58"/>
        <v>23</v>
      </c>
      <c r="BQ19" s="144">
        <f t="shared" si="58"/>
        <v>19</v>
      </c>
      <c r="BR19" s="144">
        <f t="shared" si="58"/>
        <v>17</v>
      </c>
      <c r="BS19" s="144">
        <f t="shared" si="58"/>
        <v>6</v>
      </c>
      <c r="BT19" s="144">
        <f t="shared" si="58"/>
        <v>0</v>
      </c>
      <c r="BU19" s="144">
        <f t="shared" si="58"/>
        <v>0</v>
      </c>
      <c r="BV19" s="144">
        <f t="shared" si="58"/>
        <v>0</v>
      </c>
      <c r="BW19" s="144">
        <f t="shared" si="58"/>
        <v>0</v>
      </c>
      <c r="BX19" s="144">
        <f t="shared" si="58"/>
        <v>0</v>
      </c>
      <c r="BY19" s="144">
        <f t="shared" si="58"/>
        <v>0</v>
      </c>
      <c r="BZ19" s="144" t="str">
        <f t="shared" si="58"/>
        <v/>
      </c>
      <c r="CA19" s="144" t="str">
        <f t="shared" si="58"/>
        <v/>
      </c>
      <c r="CB19" s="144" t="str">
        <f t="shared" si="58"/>
        <v/>
      </c>
      <c r="CC19" s="144" t="str">
        <f t="shared" si="58"/>
        <v/>
      </c>
      <c r="CD19" s="144">
        <f t="shared" si="6"/>
        <v>19322</v>
      </c>
      <c r="CE19" s="69"/>
      <c r="CF19" s="126">
        <f t="shared" si="7"/>
        <v>0</v>
      </c>
      <c r="CG19" s="126">
        <f t="shared" si="8"/>
        <v>6</v>
      </c>
      <c r="CH19" s="67">
        <f t="shared" ref="CH19:CL19" ca="1" si="59">SUMIFS($AX19:$CC19,$AX$1:$CC$1,CH$2)</f>
        <v>0</v>
      </c>
      <c r="CI19" s="67">
        <f t="shared" ca="1" si="59"/>
        <v>0</v>
      </c>
      <c r="CJ19" s="67">
        <f t="shared" ca="1" si="59"/>
        <v>0</v>
      </c>
      <c r="CK19" s="67">
        <f t="shared" ca="1" si="59"/>
        <v>0</v>
      </c>
      <c r="CL19" s="67">
        <f t="shared" ca="1" si="59"/>
        <v>0</v>
      </c>
    </row>
    <row r="20" spans="1:90" ht="12" customHeight="1">
      <c r="A20" s="149" t="s">
        <v>27</v>
      </c>
      <c r="B20" s="139" t="str">
        <f>VLOOKUP(A20,Sort!B:C,2,FALSE)</f>
        <v>AXOR 3336K</v>
      </c>
      <c r="C20" s="140" t="s">
        <v>262</v>
      </c>
      <c r="D20" s="141">
        <v>18376</v>
      </c>
      <c r="E20" s="143">
        <v>18394</v>
      </c>
      <c r="F20" s="148">
        <v>18416</v>
      </c>
      <c r="G20" s="142">
        <v>18435</v>
      </c>
      <c r="H20" s="142">
        <v>18444</v>
      </c>
      <c r="I20" s="142">
        <v>18461</v>
      </c>
      <c r="J20" s="142">
        <v>18475</v>
      </c>
      <c r="K20" s="142">
        <v>18493</v>
      </c>
      <c r="L20" s="142">
        <v>18511</v>
      </c>
      <c r="M20" s="142">
        <v>18526</v>
      </c>
      <c r="N20" s="142">
        <v>18535</v>
      </c>
      <c r="O20" s="142">
        <v>18550</v>
      </c>
      <c r="P20" s="142">
        <v>18568</v>
      </c>
      <c r="Q20" s="142">
        <v>18587</v>
      </c>
      <c r="R20" s="142">
        <v>18605</v>
      </c>
      <c r="S20" s="142">
        <v>18618</v>
      </c>
      <c r="T20" s="142">
        <v>18634</v>
      </c>
      <c r="U20" s="142">
        <v>18647</v>
      </c>
      <c r="V20" s="142">
        <f t="shared" ref="V20:V21" si="60">U20</f>
        <v>18647</v>
      </c>
      <c r="W20" s="142">
        <v>18669</v>
      </c>
      <c r="X20" s="142">
        <v>18688</v>
      </c>
      <c r="Y20" s="142">
        <v>18703</v>
      </c>
      <c r="Z20" s="142">
        <v>18712</v>
      </c>
      <c r="AA20" s="141">
        <v>18730</v>
      </c>
      <c r="AB20" s="142">
        <v>18739</v>
      </c>
      <c r="AC20" s="141">
        <v>18754</v>
      </c>
      <c r="AD20" s="142">
        <v>18764</v>
      </c>
      <c r="AE20" s="142">
        <v>18776</v>
      </c>
      <c r="AF20" s="142">
        <v>18782</v>
      </c>
      <c r="AG20" s="142"/>
      <c r="AH20" s="141"/>
      <c r="AI20" s="143"/>
      <c r="AJ20" s="141"/>
      <c r="AK20" s="144"/>
      <c r="AL20" s="144"/>
      <c r="AM20" s="144"/>
      <c r="AN20" s="144"/>
      <c r="AO20" s="144"/>
      <c r="AP20" s="126"/>
      <c r="AQ20" s="126"/>
      <c r="AR20" s="126"/>
      <c r="AS20" s="126"/>
      <c r="AT20" s="126"/>
      <c r="AU20" s="126"/>
      <c r="AV20" s="126"/>
      <c r="AW20" s="126">
        <f t="shared" si="4"/>
        <v>388</v>
      </c>
      <c r="AX20" s="144">
        <f t="shared" si="12"/>
        <v>18</v>
      </c>
      <c r="AY20" s="144">
        <f t="shared" ref="AY20:CC20" si="61">IF(F20="","",F20-E20)</f>
        <v>22</v>
      </c>
      <c r="AZ20" s="144">
        <f t="shared" si="61"/>
        <v>19</v>
      </c>
      <c r="BA20" s="144">
        <f t="shared" si="61"/>
        <v>9</v>
      </c>
      <c r="BB20" s="144">
        <f t="shared" si="61"/>
        <v>17</v>
      </c>
      <c r="BC20" s="144">
        <f t="shared" si="61"/>
        <v>14</v>
      </c>
      <c r="BD20" s="144">
        <f t="shared" si="61"/>
        <v>18</v>
      </c>
      <c r="BE20" s="144">
        <f t="shared" si="61"/>
        <v>18</v>
      </c>
      <c r="BF20" s="144">
        <f t="shared" si="61"/>
        <v>15</v>
      </c>
      <c r="BG20" s="144">
        <f t="shared" si="61"/>
        <v>9</v>
      </c>
      <c r="BH20" s="144">
        <f t="shared" si="61"/>
        <v>15</v>
      </c>
      <c r="BI20" s="144">
        <f t="shared" si="61"/>
        <v>18</v>
      </c>
      <c r="BJ20" s="144">
        <f t="shared" si="61"/>
        <v>19</v>
      </c>
      <c r="BK20" s="144">
        <f t="shared" si="61"/>
        <v>18</v>
      </c>
      <c r="BL20" s="144">
        <f t="shared" si="61"/>
        <v>13</v>
      </c>
      <c r="BM20" s="144">
        <f t="shared" si="61"/>
        <v>16</v>
      </c>
      <c r="BN20" s="144">
        <f t="shared" si="61"/>
        <v>13</v>
      </c>
      <c r="BO20" s="144">
        <f t="shared" si="61"/>
        <v>0</v>
      </c>
      <c r="BP20" s="144">
        <f t="shared" si="61"/>
        <v>22</v>
      </c>
      <c r="BQ20" s="144">
        <f t="shared" si="61"/>
        <v>19</v>
      </c>
      <c r="BR20" s="144">
        <f t="shared" si="61"/>
        <v>15</v>
      </c>
      <c r="BS20" s="144">
        <f t="shared" si="61"/>
        <v>9</v>
      </c>
      <c r="BT20" s="144">
        <f t="shared" si="61"/>
        <v>18</v>
      </c>
      <c r="BU20" s="144">
        <f t="shared" si="61"/>
        <v>9</v>
      </c>
      <c r="BV20" s="144">
        <f t="shared" si="61"/>
        <v>15</v>
      </c>
      <c r="BW20" s="144">
        <f t="shared" si="61"/>
        <v>10</v>
      </c>
      <c r="BX20" s="144">
        <f t="shared" si="61"/>
        <v>12</v>
      </c>
      <c r="BY20" s="144">
        <f t="shared" si="61"/>
        <v>6</v>
      </c>
      <c r="BZ20" s="144" t="str">
        <f t="shared" si="61"/>
        <v/>
      </c>
      <c r="CA20" s="144" t="str">
        <f t="shared" si="61"/>
        <v/>
      </c>
      <c r="CB20" s="144" t="str">
        <f t="shared" si="61"/>
        <v/>
      </c>
      <c r="CC20" s="144" t="str">
        <f t="shared" si="61"/>
        <v/>
      </c>
      <c r="CD20" s="144">
        <f t="shared" si="6"/>
        <v>18782</v>
      </c>
      <c r="CE20" s="69"/>
      <c r="CF20" s="126">
        <f t="shared" si="7"/>
        <v>70</v>
      </c>
      <c r="CG20" s="126">
        <f t="shared" si="8"/>
        <v>73</v>
      </c>
      <c r="CH20" s="67">
        <f t="shared" ref="CH20:CL20" ca="1" si="62">SUMIFS($AX20:$CC20,$AX$1:$CC$1,CH$2)</f>
        <v>0</v>
      </c>
      <c r="CI20" s="67">
        <f t="shared" ca="1" si="62"/>
        <v>0</v>
      </c>
      <c r="CJ20" s="67">
        <f t="shared" ca="1" si="62"/>
        <v>0</v>
      </c>
      <c r="CK20" s="67">
        <f t="shared" ca="1" si="62"/>
        <v>0</v>
      </c>
      <c r="CL20" s="67">
        <f t="shared" ca="1" si="62"/>
        <v>0</v>
      </c>
    </row>
    <row r="21" spans="1:90" ht="12" customHeight="1">
      <c r="A21" s="149" t="s">
        <v>28</v>
      </c>
      <c r="B21" s="139" t="str">
        <f>VLOOKUP(A21,Sort!B:C,2,FALSE)</f>
        <v>AXOR 3336K</v>
      </c>
      <c r="C21" s="140" t="s">
        <v>262</v>
      </c>
      <c r="D21" s="145">
        <v>18974</v>
      </c>
      <c r="E21" s="143">
        <v>18990</v>
      </c>
      <c r="F21" s="148">
        <v>19012</v>
      </c>
      <c r="G21" s="142">
        <v>19027</v>
      </c>
      <c r="H21" s="142">
        <v>19036</v>
      </c>
      <c r="I21" s="142">
        <v>19053</v>
      </c>
      <c r="J21" s="142">
        <v>19068</v>
      </c>
      <c r="K21" s="142">
        <v>19081</v>
      </c>
      <c r="L21" s="142">
        <v>19094</v>
      </c>
      <c r="M21" s="142">
        <v>19106</v>
      </c>
      <c r="N21" s="142">
        <v>19114</v>
      </c>
      <c r="O21" s="142">
        <v>19128</v>
      </c>
      <c r="P21" s="142">
        <v>19148</v>
      </c>
      <c r="Q21" s="142">
        <v>19166</v>
      </c>
      <c r="R21" s="142">
        <v>19185</v>
      </c>
      <c r="S21" s="142">
        <v>19198</v>
      </c>
      <c r="T21" s="142">
        <v>19212</v>
      </c>
      <c r="U21" s="142">
        <v>19230</v>
      </c>
      <c r="V21" s="142">
        <f t="shared" si="60"/>
        <v>19230</v>
      </c>
      <c r="W21" s="142">
        <v>19239</v>
      </c>
      <c r="X21" s="142">
        <v>19251</v>
      </c>
      <c r="Y21" s="142">
        <v>19265</v>
      </c>
      <c r="Z21" s="142">
        <v>19283</v>
      </c>
      <c r="AA21" s="141">
        <v>19283</v>
      </c>
      <c r="AB21" s="142">
        <v>19290</v>
      </c>
      <c r="AC21" s="141">
        <f t="shared" ref="AC21:AE21" si="63">AB21</f>
        <v>19290</v>
      </c>
      <c r="AD21" s="141">
        <f t="shared" si="63"/>
        <v>19290</v>
      </c>
      <c r="AE21" s="142">
        <f t="shared" si="63"/>
        <v>19290</v>
      </c>
      <c r="AF21" s="142">
        <f>AE21</f>
        <v>19290</v>
      </c>
      <c r="AG21" s="142"/>
      <c r="AH21" s="145"/>
      <c r="AI21" s="143"/>
      <c r="AJ21" s="141"/>
      <c r="AK21" s="144"/>
      <c r="AL21" s="144"/>
      <c r="AM21" s="144"/>
      <c r="AN21" s="144"/>
      <c r="AO21" s="144"/>
      <c r="AP21" s="126"/>
      <c r="AQ21" s="126"/>
      <c r="AR21" s="126"/>
      <c r="AS21" s="126"/>
      <c r="AT21" s="126"/>
      <c r="AU21" s="126"/>
      <c r="AV21" s="126"/>
      <c r="AW21" s="126">
        <f t="shared" si="4"/>
        <v>300</v>
      </c>
      <c r="AX21" s="144">
        <f t="shared" si="12"/>
        <v>16</v>
      </c>
      <c r="AY21" s="144">
        <f t="shared" ref="AY21:CC21" si="64">IF(F21="","",F21-E21)</f>
        <v>22</v>
      </c>
      <c r="AZ21" s="144">
        <f t="shared" si="64"/>
        <v>15</v>
      </c>
      <c r="BA21" s="144">
        <f t="shared" si="64"/>
        <v>9</v>
      </c>
      <c r="BB21" s="144">
        <f t="shared" si="64"/>
        <v>17</v>
      </c>
      <c r="BC21" s="144">
        <f t="shared" si="64"/>
        <v>15</v>
      </c>
      <c r="BD21" s="144">
        <f t="shared" si="64"/>
        <v>13</v>
      </c>
      <c r="BE21" s="144">
        <f t="shared" si="64"/>
        <v>13</v>
      </c>
      <c r="BF21" s="144">
        <f t="shared" si="64"/>
        <v>12</v>
      </c>
      <c r="BG21" s="144">
        <f t="shared" si="64"/>
        <v>8</v>
      </c>
      <c r="BH21" s="144">
        <f t="shared" si="64"/>
        <v>14</v>
      </c>
      <c r="BI21" s="144">
        <f t="shared" si="64"/>
        <v>20</v>
      </c>
      <c r="BJ21" s="144">
        <f t="shared" si="64"/>
        <v>18</v>
      </c>
      <c r="BK21" s="144">
        <f t="shared" si="64"/>
        <v>19</v>
      </c>
      <c r="BL21" s="144">
        <f t="shared" si="64"/>
        <v>13</v>
      </c>
      <c r="BM21" s="144">
        <f t="shared" si="64"/>
        <v>14</v>
      </c>
      <c r="BN21" s="144">
        <f t="shared" si="64"/>
        <v>18</v>
      </c>
      <c r="BO21" s="144">
        <f t="shared" si="64"/>
        <v>0</v>
      </c>
      <c r="BP21" s="144">
        <f t="shared" si="64"/>
        <v>9</v>
      </c>
      <c r="BQ21" s="144">
        <f t="shared" si="64"/>
        <v>12</v>
      </c>
      <c r="BR21" s="144">
        <f t="shared" si="64"/>
        <v>14</v>
      </c>
      <c r="BS21" s="144">
        <f t="shared" si="64"/>
        <v>18</v>
      </c>
      <c r="BT21" s="144">
        <f t="shared" si="64"/>
        <v>0</v>
      </c>
      <c r="BU21" s="144">
        <f t="shared" si="64"/>
        <v>7</v>
      </c>
      <c r="BV21" s="144">
        <f t="shared" si="64"/>
        <v>0</v>
      </c>
      <c r="BW21" s="144">
        <f t="shared" si="64"/>
        <v>0</v>
      </c>
      <c r="BX21" s="144">
        <f t="shared" si="64"/>
        <v>0</v>
      </c>
      <c r="BY21" s="144">
        <f t="shared" si="64"/>
        <v>0</v>
      </c>
      <c r="BZ21" s="144" t="str">
        <f t="shared" si="64"/>
        <v/>
      </c>
      <c r="CA21" s="144" t="str">
        <f t="shared" si="64"/>
        <v/>
      </c>
      <c r="CB21" s="144" t="str">
        <f t="shared" si="64"/>
        <v/>
      </c>
      <c r="CC21" s="144" t="str">
        <f t="shared" si="64"/>
        <v/>
      </c>
      <c r="CD21" s="144">
        <f t="shared" si="6"/>
        <v>19290</v>
      </c>
      <c r="CE21" s="69"/>
      <c r="CF21" s="126">
        <f t="shared" si="7"/>
        <v>7</v>
      </c>
      <c r="CG21" s="126">
        <f t="shared" si="8"/>
        <v>25</v>
      </c>
      <c r="CH21" s="67">
        <f t="shared" ref="CH21:CL21" ca="1" si="65">SUMIFS($AX21:$CC21,$AX$1:$CC$1,CH$2)</f>
        <v>0</v>
      </c>
      <c r="CI21" s="67">
        <f t="shared" ca="1" si="65"/>
        <v>0</v>
      </c>
      <c r="CJ21" s="67">
        <f t="shared" ca="1" si="65"/>
        <v>0</v>
      </c>
      <c r="CK21" s="67">
        <f t="shared" ca="1" si="65"/>
        <v>0</v>
      </c>
      <c r="CL21" s="67">
        <f t="shared" ca="1" si="65"/>
        <v>0</v>
      </c>
    </row>
    <row r="22" spans="1:90" ht="12" customHeight="1">
      <c r="A22" s="149" t="s">
        <v>29</v>
      </c>
      <c r="B22" s="139" t="str">
        <f>VLOOKUP(A22,Sort!B:C,2,FALSE)</f>
        <v>AXOR 3336K</v>
      </c>
      <c r="C22" s="140" t="s">
        <v>262</v>
      </c>
      <c r="D22" s="141">
        <v>18365</v>
      </c>
      <c r="E22" s="143">
        <v>18382</v>
      </c>
      <c r="F22" s="148">
        <v>18404</v>
      </c>
      <c r="G22" s="142">
        <v>18419</v>
      </c>
      <c r="H22" s="142">
        <v>18429</v>
      </c>
      <c r="I22" s="142">
        <v>18445</v>
      </c>
      <c r="J22" s="142">
        <v>18461</v>
      </c>
      <c r="K22" s="142">
        <v>18480</v>
      </c>
      <c r="L22" s="142">
        <v>18499</v>
      </c>
      <c r="M22" s="142">
        <v>18514</v>
      </c>
      <c r="N22" s="142">
        <v>18523</v>
      </c>
      <c r="O22" s="142">
        <v>18537</v>
      </c>
      <c r="P22" s="142">
        <v>18557</v>
      </c>
      <c r="Q22" s="142">
        <v>18572</v>
      </c>
      <c r="R22" s="142">
        <v>18591</v>
      </c>
      <c r="S22" s="142">
        <v>18606</v>
      </c>
      <c r="T22" s="142">
        <v>18624</v>
      </c>
      <c r="U22" s="142">
        <v>18635</v>
      </c>
      <c r="V22" s="142">
        <v>18650</v>
      </c>
      <c r="W22" s="142">
        <v>18665</v>
      </c>
      <c r="X22" s="142">
        <v>18683</v>
      </c>
      <c r="Y22" s="142">
        <v>18702</v>
      </c>
      <c r="Z22" s="142">
        <v>18720</v>
      </c>
      <c r="AA22" s="141">
        <v>18737</v>
      </c>
      <c r="AB22" s="142">
        <v>18747</v>
      </c>
      <c r="AC22" s="141">
        <v>18766</v>
      </c>
      <c r="AD22" s="142">
        <v>18776</v>
      </c>
      <c r="AE22" s="142">
        <v>18790</v>
      </c>
      <c r="AF22" s="142">
        <v>18802</v>
      </c>
      <c r="AG22" s="142"/>
      <c r="AH22" s="141"/>
      <c r="AI22" s="143"/>
      <c r="AJ22" s="141"/>
      <c r="AK22" s="144"/>
      <c r="AL22" s="144"/>
      <c r="AM22" s="144"/>
      <c r="AN22" s="144"/>
      <c r="AO22" s="144"/>
      <c r="AP22" s="126"/>
      <c r="AQ22" s="126"/>
      <c r="AR22" s="126"/>
      <c r="AS22" s="126"/>
      <c r="AT22" s="126"/>
      <c r="AU22" s="126"/>
      <c r="AV22" s="126"/>
      <c r="AW22" s="126">
        <f t="shared" si="4"/>
        <v>420</v>
      </c>
      <c r="AX22" s="144">
        <f t="shared" si="12"/>
        <v>17</v>
      </c>
      <c r="AY22" s="144">
        <f t="shared" ref="AY22:CC22" si="66">IF(F22="","",F22-E22)</f>
        <v>22</v>
      </c>
      <c r="AZ22" s="144">
        <f t="shared" si="66"/>
        <v>15</v>
      </c>
      <c r="BA22" s="144">
        <f t="shared" si="66"/>
        <v>10</v>
      </c>
      <c r="BB22" s="144">
        <f t="shared" si="66"/>
        <v>16</v>
      </c>
      <c r="BC22" s="144">
        <f t="shared" si="66"/>
        <v>16</v>
      </c>
      <c r="BD22" s="144">
        <f t="shared" si="66"/>
        <v>19</v>
      </c>
      <c r="BE22" s="144">
        <f t="shared" si="66"/>
        <v>19</v>
      </c>
      <c r="BF22" s="144">
        <f t="shared" si="66"/>
        <v>15</v>
      </c>
      <c r="BG22" s="144">
        <f t="shared" si="66"/>
        <v>9</v>
      </c>
      <c r="BH22" s="144">
        <f t="shared" si="66"/>
        <v>14</v>
      </c>
      <c r="BI22" s="144">
        <f t="shared" si="66"/>
        <v>20</v>
      </c>
      <c r="BJ22" s="144">
        <f t="shared" si="66"/>
        <v>15</v>
      </c>
      <c r="BK22" s="144">
        <f t="shared" si="66"/>
        <v>19</v>
      </c>
      <c r="BL22" s="144">
        <f t="shared" si="66"/>
        <v>15</v>
      </c>
      <c r="BM22" s="144">
        <f t="shared" si="66"/>
        <v>18</v>
      </c>
      <c r="BN22" s="144">
        <f t="shared" si="66"/>
        <v>11</v>
      </c>
      <c r="BO22" s="144">
        <f t="shared" si="66"/>
        <v>15</v>
      </c>
      <c r="BP22" s="144">
        <f t="shared" si="66"/>
        <v>15</v>
      </c>
      <c r="BQ22" s="144">
        <f t="shared" si="66"/>
        <v>18</v>
      </c>
      <c r="BR22" s="144">
        <f t="shared" si="66"/>
        <v>19</v>
      </c>
      <c r="BS22" s="144">
        <f t="shared" si="66"/>
        <v>18</v>
      </c>
      <c r="BT22" s="144">
        <f t="shared" si="66"/>
        <v>17</v>
      </c>
      <c r="BU22" s="144">
        <f t="shared" si="66"/>
        <v>10</v>
      </c>
      <c r="BV22" s="144">
        <f t="shared" si="66"/>
        <v>19</v>
      </c>
      <c r="BW22" s="144">
        <f t="shared" si="66"/>
        <v>10</v>
      </c>
      <c r="BX22" s="144">
        <f t="shared" si="66"/>
        <v>14</v>
      </c>
      <c r="BY22" s="144">
        <f t="shared" si="66"/>
        <v>12</v>
      </c>
      <c r="BZ22" s="144" t="str">
        <f t="shared" si="66"/>
        <v/>
      </c>
      <c r="CA22" s="144" t="str">
        <f t="shared" si="66"/>
        <v/>
      </c>
      <c r="CB22" s="144" t="str">
        <f t="shared" si="66"/>
        <v/>
      </c>
      <c r="CC22" s="144" t="str">
        <f t="shared" si="66"/>
        <v/>
      </c>
      <c r="CD22" s="144">
        <f t="shared" si="6"/>
        <v>18802</v>
      </c>
      <c r="CE22" s="69"/>
      <c r="CF22" s="126">
        <f t="shared" si="7"/>
        <v>82</v>
      </c>
      <c r="CG22" s="126">
        <f t="shared" si="8"/>
        <v>88</v>
      </c>
      <c r="CH22" s="67">
        <f t="shared" ref="CH22:CL22" ca="1" si="67">SUMIFS($AX22:$CC22,$AX$1:$CC$1,CH$2)</f>
        <v>0</v>
      </c>
      <c r="CI22" s="67">
        <f t="shared" ca="1" si="67"/>
        <v>0</v>
      </c>
      <c r="CJ22" s="67">
        <f t="shared" ca="1" si="67"/>
        <v>0</v>
      </c>
      <c r="CK22" s="67">
        <f t="shared" ca="1" si="67"/>
        <v>0</v>
      </c>
      <c r="CL22" s="67">
        <f t="shared" ca="1" si="67"/>
        <v>0</v>
      </c>
    </row>
    <row r="23" spans="1:90" ht="12" customHeight="1">
      <c r="A23" s="149" t="s">
        <v>30</v>
      </c>
      <c r="B23" s="139" t="str">
        <f>VLOOKUP(A23,Sort!B:C,2,FALSE)</f>
        <v>AXOR 3336K</v>
      </c>
      <c r="C23" s="140" t="s">
        <v>262</v>
      </c>
      <c r="D23" s="141">
        <v>19353</v>
      </c>
      <c r="E23" s="143">
        <v>19368</v>
      </c>
      <c r="F23" s="148">
        <v>19391</v>
      </c>
      <c r="G23" s="142">
        <v>19410</v>
      </c>
      <c r="H23" s="142">
        <v>19416</v>
      </c>
      <c r="I23" s="142">
        <v>19433</v>
      </c>
      <c r="J23" s="142">
        <v>19449</v>
      </c>
      <c r="K23" s="142">
        <v>19469</v>
      </c>
      <c r="L23" s="142">
        <v>19486</v>
      </c>
      <c r="M23" s="142">
        <v>19500</v>
      </c>
      <c r="N23" s="142">
        <v>19509</v>
      </c>
      <c r="O23" s="142">
        <v>19524</v>
      </c>
      <c r="P23" s="142">
        <v>19542</v>
      </c>
      <c r="Q23" s="142">
        <v>19556</v>
      </c>
      <c r="R23" s="142">
        <v>19575</v>
      </c>
      <c r="S23" s="142">
        <v>19589</v>
      </c>
      <c r="T23" s="142">
        <v>19607</v>
      </c>
      <c r="U23" s="142">
        <v>19626</v>
      </c>
      <c r="V23" s="142">
        <v>19635</v>
      </c>
      <c r="W23" s="142">
        <v>19642</v>
      </c>
      <c r="X23" s="142">
        <v>19662</v>
      </c>
      <c r="Y23" s="142">
        <v>19681</v>
      </c>
      <c r="Z23" s="142">
        <v>19699</v>
      </c>
      <c r="AA23" s="141">
        <v>19715</v>
      </c>
      <c r="AB23" s="142">
        <v>19725</v>
      </c>
      <c r="AC23" s="141">
        <v>19743</v>
      </c>
      <c r="AD23" s="142">
        <v>19754</v>
      </c>
      <c r="AE23" s="142">
        <v>19768</v>
      </c>
      <c r="AF23" s="142">
        <v>19775</v>
      </c>
      <c r="AG23" s="142"/>
      <c r="AH23" s="141"/>
      <c r="AI23" s="143"/>
      <c r="AJ23" s="141"/>
      <c r="AK23" s="144"/>
      <c r="AL23" s="144"/>
      <c r="AM23" s="144"/>
      <c r="AN23" s="144"/>
      <c r="AO23" s="144"/>
      <c r="AP23" s="126"/>
      <c r="AQ23" s="126"/>
      <c r="AR23" s="126"/>
      <c r="AS23" s="126"/>
      <c r="AT23" s="126"/>
      <c r="AU23" s="126"/>
      <c r="AV23" s="126"/>
      <c r="AW23" s="126">
        <f t="shared" si="4"/>
        <v>407</v>
      </c>
      <c r="AX23" s="144">
        <f t="shared" si="12"/>
        <v>15</v>
      </c>
      <c r="AY23" s="144">
        <f t="shared" ref="AY23:CC23" si="68">IF(F23="","",F23-E23)</f>
        <v>23</v>
      </c>
      <c r="AZ23" s="144">
        <f t="shared" si="68"/>
        <v>19</v>
      </c>
      <c r="BA23" s="144">
        <f t="shared" si="68"/>
        <v>6</v>
      </c>
      <c r="BB23" s="144">
        <f t="shared" si="68"/>
        <v>17</v>
      </c>
      <c r="BC23" s="144">
        <f t="shared" si="68"/>
        <v>16</v>
      </c>
      <c r="BD23" s="144">
        <f t="shared" si="68"/>
        <v>20</v>
      </c>
      <c r="BE23" s="144">
        <f t="shared" si="68"/>
        <v>17</v>
      </c>
      <c r="BF23" s="144">
        <f t="shared" si="68"/>
        <v>14</v>
      </c>
      <c r="BG23" s="144">
        <f t="shared" si="68"/>
        <v>9</v>
      </c>
      <c r="BH23" s="144">
        <f t="shared" si="68"/>
        <v>15</v>
      </c>
      <c r="BI23" s="144">
        <f t="shared" si="68"/>
        <v>18</v>
      </c>
      <c r="BJ23" s="144">
        <f t="shared" si="68"/>
        <v>14</v>
      </c>
      <c r="BK23" s="144">
        <f t="shared" si="68"/>
        <v>19</v>
      </c>
      <c r="BL23" s="144">
        <f t="shared" si="68"/>
        <v>14</v>
      </c>
      <c r="BM23" s="144">
        <f t="shared" si="68"/>
        <v>18</v>
      </c>
      <c r="BN23" s="144">
        <f t="shared" si="68"/>
        <v>19</v>
      </c>
      <c r="BO23" s="144">
        <f t="shared" si="68"/>
        <v>9</v>
      </c>
      <c r="BP23" s="144">
        <f t="shared" si="68"/>
        <v>7</v>
      </c>
      <c r="BQ23" s="144">
        <f t="shared" si="68"/>
        <v>20</v>
      </c>
      <c r="BR23" s="144">
        <f t="shared" si="68"/>
        <v>19</v>
      </c>
      <c r="BS23" s="144">
        <f t="shared" si="68"/>
        <v>18</v>
      </c>
      <c r="BT23" s="144">
        <f t="shared" si="68"/>
        <v>16</v>
      </c>
      <c r="BU23" s="144">
        <f t="shared" si="68"/>
        <v>10</v>
      </c>
      <c r="BV23" s="144">
        <f t="shared" si="68"/>
        <v>18</v>
      </c>
      <c r="BW23" s="144">
        <f t="shared" si="68"/>
        <v>11</v>
      </c>
      <c r="BX23" s="144">
        <f t="shared" si="68"/>
        <v>14</v>
      </c>
      <c r="BY23" s="144">
        <f t="shared" si="68"/>
        <v>7</v>
      </c>
      <c r="BZ23" s="144" t="str">
        <f t="shared" si="68"/>
        <v/>
      </c>
      <c r="CA23" s="144" t="str">
        <f t="shared" si="68"/>
        <v/>
      </c>
      <c r="CB23" s="144" t="str">
        <f t="shared" si="68"/>
        <v/>
      </c>
      <c r="CC23" s="144" t="str">
        <f t="shared" si="68"/>
        <v/>
      </c>
      <c r="CD23" s="144">
        <f t="shared" si="6"/>
        <v>19775</v>
      </c>
      <c r="CE23" s="69"/>
      <c r="CF23" s="126">
        <f t="shared" si="7"/>
        <v>76</v>
      </c>
      <c r="CG23" s="126">
        <f t="shared" si="8"/>
        <v>87</v>
      </c>
      <c r="CH23" s="67">
        <f t="shared" ref="CH23:CL23" ca="1" si="69">SUMIFS($AX23:$CC23,$AX$1:$CC$1,CH$2)</f>
        <v>0</v>
      </c>
      <c r="CI23" s="67">
        <f t="shared" ca="1" si="69"/>
        <v>0</v>
      </c>
      <c r="CJ23" s="67">
        <f t="shared" ca="1" si="69"/>
        <v>0</v>
      </c>
      <c r="CK23" s="67">
        <f t="shared" ca="1" si="69"/>
        <v>0</v>
      </c>
      <c r="CL23" s="67">
        <f t="shared" ca="1" si="69"/>
        <v>0</v>
      </c>
    </row>
    <row r="24" spans="1:90" ht="12" customHeight="1">
      <c r="A24" s="149" t="s">
        <v>31</v>
      </c>
      <c r="B24" s="139" t="str">
        <f>VLOOKUP(A24,Sort!B:C,2,FALSE)</f>
        <v>AXOR 3336K</v>
      </c>
      <c r="C24" s="140" t="s">
        <v>262</v>
      </c>
      <c r="D24" s="141">
        <v>19634</v>
      </c>
      <c r="E24" s="143">
        <v>19653</v>
      </c>
      <c r="F24" s="148">
        <v>19673</v>
      </c>
      <c r="G24" s="142">
        <v>19676</v>
      </c>
      <c r="H24" s="142">
        <v>19685</v>
      </c>
      <c r="I24" s="142">
        <v>19701</v>
      </c>
      <c r="J24" s="142">
        <v>19715</v>
      </c>
      <c r="K24" s="142">
        <v>19735</v>
      </c>
      <c r="L24" s="142">
        <v>19749</v>
      </c>
      <c r="M24" s="142">
        <v>19766</v>
      </c>
      <c r="N24" s="142">
        <v>19775</v>
      </c>
      <c r="O24" s="142">
        <v>19789</v>
      </c>
      <c r="P24" s="142">
        <v>19807</v>
      </c>
      <c r="Q24" s="142">
        <v>19824</v>
      </c>
      <c r="R24" s="142">
        <v>19843</v>
      </c>
      <c r="S24" s="142">
        <v>19858</v>
      </c>
      <c r="T24" s="142">
        <v>19874</v>
      </c>
      <c r="U24" s="142">
        <v>19893</v>
      </c>
      <c r="V24" s="142">
        <f t="shared" ref="V24:V29" si="70">U24</f>
        <v>19893</v>
      </c>
      <c r="W24" s="142">
        <v>19915</v>
      </c>
      <c r="X24" s="142">
        <v>19933</v>
      </c>
      <c r="Y24" s="142">
        <v>19951</v>
      </c>
      <c r="Z24" s="142">
        <v>19969</v>
      </c>
      <c r="AA24" s="141">
        <v>19986</v>
      </c>
      <c r="AB24" s="142">
        <v>19995</v>
      </c>
      <c r="AC24" s="141">
        <v>20014</v>
      </c>
      <c r="AD24" s="142">
        <v>20025</v>
      </c>
      <c r="AE24" s="142">
        <v>20039</v>
      </c>
      <c r="AF24" s="142">
        <v>20050</v>
      </c>
      <c r="AG24" s="142"/>
      <c r="AH24" s="141"/>
      <c r="AI24" s="143"/>
      <c r="AJ24" s="141"/>
      <c r="AK24" s="144"/>
      <c r="AL24" s="144"/>
      <c r="AM24" s="144"/>
      <c r="AN24" s="144"/>
      <c r="AO24" s="144"/>
      <c r="AP24" s="126"/>
      <c r="AQ24" s="126"/>
      <c r="AR24" s="126"/>
      <c r="AS24" s="126"/>
      <c r="AT24" s="126"/>
      <c r="AU24" s="126"/>
      <c r="AV24" s="126"/>
      <c r="AW24" s="126">
        <f t="shared" si="4"/>
        <v>397</v>
      </c>
      <c r="AX24" s="144">
        <f t="shared" si="12"/>
        <v>19</v>
      </c>
      <c r="AY24" s="144">
        <f t="shared" ref="AY24:CC24" si="71">IF(F24="","",F24-E24)</f>
        <v>20</v>
      </c>
      <c r="AZ24" s="144">
        <f t="shared" si="71"/>
        <v>3</v>
      </c>
      <c r="BA24" s="144">
        <f t="shared" si="71"/>
        <v>9</v>
      </c>
      <c r="BB24" s="144">
        <f t="shared" si="71"/>
        <v>16</v>
      </c>
      <c r="BC24" s="144">
        <f t="shared" si="71"/>
        <v>14</v>
      </c>
      <c r="BD24" s="144">
        <f t="shared" si="71"/>
        <v>20</v>
      </c>
      <c r="BE24" s="144">
        <f t="shared" si="71"/>
        <v>14</v>
      </c>
      <c r="BF24" s="144">
        <f t="shared" si="71"/>
        <v>17</v>
      </c>
      <c r="BG24" s="144">
        <f t="shared" si="71"/>
        <v>9</v>
      </c>
      <c r="BH24" s="144">
        <f t="shared" si="71"/>
        <v>14</v>
      </c>
      <c r="BI24" s="144">
        <f t="shared" si="71"/>
        <v>18</v>
      </c>
      <c r="BJ24" s="144">
        <f t="shared" si="71"/>
        <v>17</v>
      </c>
      <c r="BK24" s="144">
        <f t="shared" si="71"/>
        <v>19</v>
      </c>
      <c r="BL24" s="144">
        <f t="shared" si="71"/>
        <v>15</v>
      </c>
      <c r="BM24" s="144">
        <f t="shared" si="71"/>
        <v>16</v>
      </c>
      <c r="BN24" s="144">
        <f t="shared" si="71"/>
        <v>19</v>
      </c>
      <c r="BO24" s="144">
        <f t="shared" si="71"/>
        <v>0</v>
      </c>
      <c r="BP24" s="144">
        <f t="shared" si="71"/>
        <v>22</v>
      </c>
      <c r="BQ24" s="144">
        <f t="shared" si="71"/>
        <v>18</v>
      </c>
      <c r="BR24" s="144">
        <f t="shared" si="71"/>
        <v>18</v>
      </c>
      <c r="BS24" s="144">
        <f t="shared" si="71"/>
        <v>18</v>
      </c>
      <c r="BT24" s="144">
        <f t="shared" si="71"/>
        <v>17</v>
      </c>
      <c r="BU24" s="144">
        <f t="shared" si="71"/>
        <v>9</v>
      </c>
      <c r="BV24" s="144">
        <f t="shared" si="71"/>
        <v>19</v>
      </c>
      <c r="BW24" s="144">
        <f t="shared" si="71"/>
        <v>11</v>
      </c>
      <c r="BX24" s="144">
        <f t="shared" si="71"/>
        <v>14</v>
      </c>
      <c r="BY24" s="144">
        <f t="shared" si="71"/>
        <v>11</v>
      </c>
      <c r="BZ24" s="144" t="str">
        <f t="shared" si="71"/>
        <v/>
      </c>
      <c r="CA24" s="144" t="str">
        <f t="shared" si="71"/>
        <v/>
      </c>
      <c r="CB24" s="144" t="str">
        <f t="shared" si="71"/>
        <v/>
      </c>
      <c r="CC24" s="144" t="str">
        <f t="shared" si="71"/>
        <v/>
      </c>
      <c r="CD24" s="144">
        <f t="shared" si="6"/>
        <v>20050</v>
      </c>
      <c r="CE24" s="69"/>
      <c r="CF24" s="126">
        <f t="shared" si="7"/>
        <v>81</v>
      </c>
      <c r="CG24" s="126">
        <f t="shared" si="8"/>
        <v>88</v>
      </c>
      <c r="CH24" s="67">
        <f t="shared" ref="CH24:CL24" ca="1" si="72">SUMIFS($AX24:$CC24,$AX$1:$CC$1,CH$2)</f>
        <v>0</v>
      </c>
      <c r="CI24" s="67">
        <f t="shared" ca="1" si="72"/>
        <v>0</v>
      </c>
      <c r="CJ24" s="67">
        <f t="shared" ca="1" si="72"/>
        <v>0</v>
      </c>
      <c r="CK24" s="67">
        <f t="shared" ca="1" si="72"/>
        <v>0</v>
      </c>
      <c r="CL24" s="67">
        <f t="shared" ca="1" si="72"/>
        <v>0</v>
      </c>
    </row>
    <row r="25" spans="1:90" ht="12" customHeight="1">
      <c r="A25" s="149" t="s">
        <v>32</v>
      </c>
      <c r="B25" s="139" t="str">
        <f>VLOOKUP(A25,Sort!B:C,2,FALSE)</f>
        <v>AXOR 3336K</v>
      </c>
      <c r="C25" s="140" t="s">
        <v>262</v>
      </c>
      <c r="D25" s="145">
        <v>17801</v>
      </c>
      <c r="E25" s="143">
        <v>17820</v>
      </c>
      <c r="F25" s="148">
        <v>17842</v>
      </c>
      <c r="G25" s="142">
        <v>17859</v>
      </c>
      <c r="H25" s="142">
        <v>17868</v>
      </c>
      <c r="I25" s="142">
        <v>17885</v>
      </c>
      <c r="J25" s="142">
        <v>17899</v>
      </c>
      <c r="K25" s="142">
        <v>17918</v>
      </c>
      <c r="L25" s="142">
        <v>17936</v>
      </c>
      <c r="M25" s="142">
        <v>17952</v>
      </c>
      <c r="N25" s="142">
        <v>17962</v>
      </c>
      <c r="O25" s="142">
        <v>17975</v>
      </c>
      <c r="P25" s="150">
        <v>17993</v>
      </c>
      <c r="Q25" s="142">
        <v>18009</v>
      </c>
      <c r="R25" s="142">
        <v>18028</v>
      </c>
      <c r="S25" s="142">
        <v>18040</v>
      </c>
      <c r="T25" s="142">
        <v>18058</v>
      </c>
      <c r="U25" s="142">
        <v>18071</v>
      </c>
      <c r="V25" s="142">
        <f t="shared" si="70"/>
        <v>18071</v>
      </c>
      <c r="W25" s="142">
        <v>18092</v>
      </c>
      <c r="X25" s="142">
        <v>18105</v>
      </c>
      <c r="Y25" s="142">
        <v>18118</v>
      </c>
      <c r="Z25" s="142">
        <v>18135</v>
      </c>
      <c r="AA25" s="141">
        <v>18151</v>
      </c>
      <c r="AB25" s="142">
        <v>18161</v>
      </c>
      <c r="AC25" s="141">
        <v>18180</v>
      </c>
      <c r="AD25" s="141">
        <v>18180</v>
      </c>
      <c r="AE25" s="142">
        <v>18182</v>
      </c>
      <c r="AF25" s="142">
        <v>18194</v>
      </c>
      <c r="AG25" s="142"/>
      <c r="AH25" s="145"/>
      <c r="AI25" s="143"/>
      <c r="AJ25" s="141"/>
      <c r="AK25" s="144"/>
      <c r="AL25" s="144"/>
      <c r="AM25" s="144"/>
      <c r="AN25" s="144"/>
      <c r="AO25" s="144"/>
      <c r="AP25" s="126"/>
      <c r="AQ25" s="126"/>
      <c r="AR25" s="126"/>
      <c r="AS25" s="126"/>
      <c r="AT25" s="126"/>
      <c r="AU25" s="126"/>
      <c r="AV25" s="126"/>
      <c r="AW25" s="126">
        <f t="shared" si="4"/>
        <v>374</v>
      </c>
      <c r="AX25" s="144">
        <f t="shared" si="12"/>
        <v>19</v>
      </c>
      <c r="AY25" s="144">
        <f t="shared" ref="AY25:CC25" si="73">IF(F25="","",F25-E25)</f>
        <v>22</v>
      </c>
      <c r="AZ25" s="144">
        <f t="shared" si="73"/>
        <v>17</v>
      </c>
      <c r="BA25" s="144">
        <f t="shared" si="73"/>
        <v>9</v>
      </c>
      <c r="BB25" s="144">
        <f t="shared" si="73"/>
        <v>17</v>
      </c>
      <c r="BC25" s="144">
        <f t="shared" si="73"/>
        <v>14</v>
      </c>
      <c r="BD25" s="144">
        <f t="shared" si="73"/>
        <v>19</v>
      </c>
      <c r="BE25" s="144">
        <f t="shared" si="73"/>
        <v>18</v>
      </c>
      <c r="BF25" s="144">
        <f t="shared" si="73"/>
        <v>16</v>
      </c>
      <c r="BG25" s="144">
        <f t="shared" si="73"/>
        <v>10</v>
      </c>
      <c r="BH25" s="144">
        <f t="shared" si="73"/>
        <v>13</v>
      </c>
      <c r="BI25" s="144">
        <f t="shared" si="73"/>
        <v>18</v>
      </c>
      <c r="BJ25" s="144">
        <f t="shared" si="73"/>
        <v>16</v>
      </c>
      <c r="BK25" s="144">
        <f t="shared" si="73"/>
        <v>19</v>
      </c>
      <c r="BL25" s="144">
        <f t="shared" si="73"/>
        <v>12</v>
      </c>
      <c r="BM25" s="144">
        <f t="shared" si="73"/>
        <v>18</v>
      </c>
      <c r="BN25" s="144">
        <f t="shared" si="73"/>
        <v>13</v>
      </c>
      <c r="BO25" s="144">
        <f t="shared" si="73"/>
        <v>0</v>
      </c>
      <c r="BP25" s="144">
        <f t="shared" si="73"/>
        <v>21</v>
      </c>
      <c r="BQ25" s="144">
        <f t="shared" si="73"/>
        <v>13</v>
      </c>
      <c r="BR25" s="144">
        <f t="shared" si="73"/>
        <v>13</v>
      </c>
      <c r="BS25" s="144">
        <f t="shared" si="73"/>
        <v>17</v>
      </c>
      <c r="BT25" s="144">
        <f t="shared" si="73"/>
        <v>16</v>
      </c>
      <c r="BU25" s="144">
        <f t="shared" si="73"/>
        <v>10</v>
      </c>
      <c r="BV25" s="144">
        <f t="shared" si="73"/>
        <v>19</v>
      </c>
      <c r="BW25" s="144">
        <f t="shared" si="73"/>
        <v>0</v>
      </c>
      <c r="BX25" s="144">
        <f t="shared" si="73"/>
        <v>2</v>
      </c>
      <c r="BY25" s="144">
        <f t="shared" si="73"/>
        <v>12</v>
      </c>
      <c r="BZ25" s="144" t="str">
        <f t="shared" si="73"/>
        <v/>
      </c>
      <c r="CA25" s="144" t="str">
        <f t="shared" si="73"/>
        <v/>
      </c>
      <c r="CB25" s="144" t="str">
        <f t="shared" si="73"/>
        <v/>
      </c>
      <c r="CC25" s="144" t="str">
        <f t="shared" si="73"/>
        <v/>
      </c>
      <c r="CD25" s="144">
        <f t="shared" si="6"/>
        <v>18194</v>
      </c>
      <c r="CE25" s="69"/>
      <c r="CF25" s="126">
        <f t="shared" si="7"/>
        <v>59</v>
      </c>
      <c r="CG25" s="126">
        <f t="shared" si="8"/>
        <v>64</v>
      </c>
      <c r="CH25" s="67">
        <f t="shared" ref="CH25:CL25" ca="1" si="74">SUMIFS($AX25:$CC25,$AX$1:$CC$1,CH$2)</f>
        <v>0</v>
      </c>
      <c r="CI25" s="67">
        <f t="shared" ca="1" si="74"/>
        <v>0</v>
      </c>
      <c r="CJ25" s="67">
        <f t="shared" ca="1" si="74"/>
        <v>0</v>
      </c>
      <c r="CK25" s="67">
        <f t="shared" ca="1" si="74"/>
        <v>0</v>
      </c>
      <c r="CL25" s="67">
        <f t="shared" ca="1" si="74"/>
        <v>0</v>
      </c>
    </row>
    <row r="26" spans="1:90" ht="12" customHeight="1">
      <c r="A26" s="149" t="s">
        <v>33</v>
      </c>
      <c r="B26" s="139" t="str">
        <f>VLOOKUP(A26,Sort!B:C,2,FALSE)</f>
        <v>AXOR 3336K</v>
      </c>
      <c r="C26" s="140" t="s">
        <v>262</v>
      </c>
      <c r="D26" s="141">
        <v>19010</v>
      </c>
      <c r="E26" s="143">
        <v>19028</v>
      </c>
      <c r="F26" s="148">
        <v>19051</v>
      </c>
      <c r="G26" s="142">
        <v>19059</v>
      </c>
      <c r="H26" s="142">
        <v>19078</v>
      </c>
      <c r="I26" s="142">
        <v>19093</v>
      </c>
      <c r="J26" s="142">
        <v>19107</v>
      </c>
      <c r="K26" s="142">
        <v>19127</v>
      </c>
      <c r="L26" s="142">
        <v>19145</v>
      </c>
      <c r="M26" s="142">
        <v>19160</v>
      </c>
      <c r="N26" s="142">
        <v>19170</v>
      </c>
      <c r="O26" s="142">
        <v>19183</v>
      </c>
      <c r="P26" s="150">
        <v>19201</v>
      </c>
      <c r="Q26" s="150">
        <v>19214</v>
      </c>
      <c r="R26" s="142">
        <v>19231</v>
      </c>
      <c r="S26" s="142">
        <v>19244</v>
      </c>
      <c r="T26" s="142">
        <v>19261</v>
      </c>
      <c r="U26" s="142">
        <v>19275</v>
      </c>
      <c r="V26" s="142">
        <f t="shared" si="70"/>
        <v>19275</v>
      </c>
      <c r="W26" s="142">
        <v>19299</v>
      </c>
      <c r="X26" s="142">
        <v>19317</v>
      </c>
      <c r="Y26" s="142">
        <v>19335</v>
      </c>
      <c r="Z26" s="142">
        <v>19343</v>
      </c>
      <c r="AA26" s="141">
        <v>19346</v>
      </c>
      <c r="AB26" s="142">
        <v>19352</v>
      </c>
      <c r="AC26" s="141">
        <v>19371</v>
      </c>
      <c r="AD26" s="142">
        <v>19381</v>
      </c>
      <c r="AE26" s="142">
        <v>19396</v>
      </c>
      <c r="AF26" s="142">
        <v>19408</v>
      </c>
      <c r="AG26" s="142"/>
      <c r="AH26" s="141"/>
      <c r="AI26" s="143"/>
      <c r="AJ26" s="141"/>
      <c r="AK26" s="144"/>
      <c r="AL26" s="144"/>
      <c r="AM26" s="144"/>
      <c r="AN26" s="144"/>
      <c r="AO26" s="144"/>
      <c r="AP26" s="126"/>
      <c r="AQ26" s="126"/>
      <c r="AR26" s="126"/>
      <c r="AS26" s="126"/>
      <c r="AT26" s="126"/>
      <c r="AU26" s="126"/>
      <c r="AV26" s="126"/>
      <c r="AW26" s="126">
        <f t="shared" si="4"/>
        <v>380</v>
      </c>
      <c r="AX26" s="144">
        <f t="shared" si="12"/>
        <v>18</v>
      </c>
      <c r="AY26" s="144">
        <f t="shared" ref="AY26:CC26" si="75">IF(F26="","",F26-E26)</f>
        <v>23</v>
      </c>
      <c r="AZ26" s="144">
        <f t="shared" si="75"/>
        <v>8</v>
      </c>
      <c r="BA26" s="144">
        <f t="shared" si="75"/>
        <v>19</v>
      </c>
      <c r="BB26" s="144">
        <f t="shared" si="75"/>
        <v>15</v>
      </c>
      <c r="BC26" s="144">
        <f t="shared" si="75"/>
        <v>14</v>
      </c>
      <c r="BD26" s="144">
        <f t="shared" si="75"/>
        <v>20</v>
      </c>
      <c r="BE26" s="144">
        <f t="shared" si="75"/>
        <v>18</v>
      </c>
      <c r="BF26" s="144">
        <f t="shared" si="75"/>
        <v>15</v>
      </c>
      <c r="BG26" s="144">
        <f t="shared" si="75"/>
        <v>10</v>
      </c>
      <c r="BH26" s="144">
        <f t="shared" si="75"/>
        <v>13</v>
      </c>
      <c r="BI26" s="144">
        <f t="shared" si="75"/>
        <v>18</v>
      </c>
      <c r="BJ26" s="144">
        <f t="shared" si="75"/>
        <v>13</v>
      </c>
      <c r="BK26" s="144">
        <f t="shared" si="75"/>
        <v>17</v>
      </c>
      <c r="BL26" s="144">
        <f t="shared" si="75"/>
        <v>13</v>
      </c>
      <c r="BM26" s="144">
        <f t="shared" si="75"/>
        <v>17</v>
      </c>
      <c r="BN26" s="144">
        <f t="shared" si="75"/>
        <v>14</v>
      </c>
      <c r="BO26" s="144">
        <f t="shared" si="75"/>
        <v>0</v>
      </c>
      <c r="BP26" s="144">
        <f t="shared" si="75"/>
        <v>24</v>
      </c>
      <c r="BQ26" s="144">
        <f t="shared" si="75"/>
        <v>18</v>
      </c>
      <c r="BR26" s="144">
        <f t="shared" si="75"/>
        <v>18</v>
      </c>
      <c r="BS26" s="144">
        <f t="shared" si="75"/>
        <v>8</v>
      </c>
      <c r="BT26" s="144">
        <f t="shared" si="75"/>
        <v>3</v>
      </c>
      <c r="BU26" s="144">
        <f t="shared" si="75"/>
        <v>6</v>
      </c>
      <c r="BV26" s="144">
        <f t="shared" si="75"/>
        <v>19</v>
      </c>
      <c r="BW26" s="144">
        <f t="shared" si="75"/>
        <v>10</v>
      </c>
      <c r="BX26" s="144">
        <f t="shared" si="75"/>
        <v>15</v>
      </c>
      <c r="BY26" s="144">
        <f t="shared" si="75"/>
        <v>12</v>
      </c>
      <c r="BZ26" s="144" t="str">
        <f t="shared" si="75"/>
        <v/>
      </c>
      <c r="CA26" s="144" t="str">
        <f t="shared" si="75"/>
        <v/>
      </c>
      <c r="CB26" s="144" t="str">
        <f t="shared" si="75"/>
        <v/>
      </c>
      <c r="CC26" s="144" t="str">
        <f t="shared" si="75"/>
        <v/>
      </c>
      <c r="CD26" s="144">
        <f t="shared" si="6"/>
        <v>19408</v>
      </c>
      <c r="CE26" s="69"/>
      <c r="CF26" s="126">
        <f t="shared" si="7"/>
        <v>65</v>
      </c>
      <c r="CG26" s="126">
        <f t="shared" si="8"/>
        <v>61</v>
      </c>
      <c r="CH26" s="67">
        <f t="shared" ref="CH26:CL26" ca="1" si="76">SUMIFS($AX26:$CC26,$AX$1:$CC$1,CH$2)</f>
        <v>0</v>
      </c>
      <c r="CI26" s="67">
        <f t="shared" ca="1" si="76"/>
        <v>0</v>
      </c>
      <c r="CJ26" s="67">
        <f t="shared" ca="1" si="76"/>
        <v>0</v>
      </c>
      <c r="CK26" s="67">
        <f t="shared" ca="1" si="76"/>
        <v>0</v>
      </c>
      <c r="CL26" s="67">
        <f t="shared" ca="1" si="76"/>
        <v>0</v>
      </c>
    </row>
    <row r="27" spans="1:90" ht="12" customHeight="1">
      <c r="A27" s="149" t="s">
        <v>34</v>
      </c>
      <c r="B27" s="139" t="str">
        <f>VLOOKUP(A27,Sort!B:C,2,FALSE)</f>
        <v>AXOR 3336K</v>
      </c>
      <c r="C27" s="140" t="s">
        <v>262</v>
      </c>
      <c r="D27" s="145">
        <v>17746</v>
      </c>
      <c r="E27" s="143">
        <v>17761</v>
      </c>
      <c r="F27" s="148">
        <v>17784</v>
      </c>
      <c r="G27" s="142">
        <v>17803</v>
      </c>
      <c r="H27" s="142">
        <v>17812</v>
      </c>
      <c r="I27" s="142">
        <v>17829</v>
      </c>
      <c r="J27" s="142">
        <v>17844</v>
      </c>
      <c r="K27" s="142">
        <v>17864</v>
      </c>
      <c r="L27" s="142">
        <v>17882</v>
      </c>
      <c r="M27" s="142">
        <v>17897</v>
      </c>
      <c r="N27" s="142">
        <v>17906</v>
      </c>
      <c r="O27" s="142">
        <v>17919</v>
      </c>
      <c r="P27" s="142">
        <v>17935</v>
      </c>
      <c r="Q27" s="142">
        <v>17954</v>
      </c>
      <c r="R27" s="142">
        <v>17973</v>
      </c>
      <c r="S27" s="142">
        <v>17988</v>
      </c>
      <c r="T27" s="142">
        <v>18006</v>
      </c>
      <c r="U27" s="142">
        <v>18025</v>
      </c>
      <c r="V27" s="142">
        <f t="shared" si="70"/>
        <v>18025</v>
      </c>
      <c r="W27" s="142">
        <v>18042</v>
      </c>
      <c r="X27" s="142">
        <v>18060</v>
      </c>
      <c r="Y27" s="142">
        <v>18079</v>
      </c>
      <c r="Z27" s="142">
        <v>18096</v>
      </c>
      <c r="AA27" s="141">
        <v>18112</v>
      </c>
      <c r="AB27" s="142">
        <v>18121</v>
      </c>
      <c r="AC27" s="141">
        <v>18139</v>
      </c>
      <c r="AD27" s="142">
        <v>18148</v>
      </c>
      <c r="AE27" s="142">
        <f>AD27</f>
        <v>18148</v>
      </c>
      <c r="AF27" s="142">
        <v>18156</v>
      </c>
      <c r="AG27" s="142"/>
      <c r="AH27" s="145"/>
      <c r="AI27" s="143"/>
      <c r="AJ27" s="141"/>
      <c r="AK27" s="144"/>
      <c r="AL27" s="144"/>
      <c r="AM27" s="144"/>
      <c r="AN27" s="144"/>
      <c r="AO27" s="144"/>
      <c r="AP27" s="126"/>
      <c r="AQ27" s="126"/>
      <c r="AR27" s="126"/>
      <c r="AS27" s="126"/>
      <c r="AT27" s="126"/>
      <c r="AU27" s="126"/>
      <c r="AV27" s="126"/>
      <c r="AW27" s="126">
        <f t="shared" si="4"/>
        <v>395</v>
      </c>
      <c r="AX27" s="144">
        <f t="shared" si="12"/>
        <v>15</v>
      </c>
      <c r="AY27" s="144">
        <f t="shared" ref="AY27:CC27" si="77">IF(F27="","",F27-E27)</f>
        <v>23</v>
      </c>
      <c r="AZ27" s="144">
        <f t="shared" si="77"/>
        <v>19</v>
      </c>
      <c r="BA27" s="144">
        <f t="shared" si="77"/>
        <v>9</v>
      </c>
      <c r="BB27" s="144">
        <f t="shared" si="77"/>
        <v>17</v>
      </c>
      <c r="BC27" s="144">
        <f t="shared" si="77"/>
        <v>15</v>
      </c>
      <c r="BD27" s="144">
        <f t="shared" si="77"/>
        <v>20</v>
      </c>
      <c r="BE27" s="144">
        <f t="shared" si="77"/>
        <v>18</v>
      </c>
      <c r="BF27" s="144">
        <f t="shared" si="77"/>
        <v>15</v>
      </c>
      <c r="BG27" s="144">
        <f t="shared" si="77"/>
        <v>9</v>
      </c>
      <c r="BH27" s="144">
        <f t="shared" si="77"/>
        <v>13</v>
      </c>
      <c r="BI27" s="144">
        <f t="shared" si="77"/>
        <v>16</v>
      </c>
      <c r="BJ27" s="144">
        <f t="shared" si="77"/>
        <v>19</v>
      </c>
      <c r="BK27" s="144">
        <f t="shared" si="77"/>
        <v>19</v>
      </c>
      <c r="BL27" s="144">
        <f t="shared" si="77"/>
        <v>15</v>
      </c>
      <c r="BM27" s="144">
        <f t="shared" si="77"/>
        <v>18</v>
      </c>
      <c r="BN27" s="144">
        <f t="shared" si="77"/>
        <v>19</v>
      </c>
      <c r="BO27" s="144">
        <f t="shared" si="77"/>
        <v>0</v>
      </c>
      <c r="BP27" s="144">
        <f t="shared" si="77"/>
        <v>17</v>
      </c>
      <c r="BQ27" s="144">
        <f t="shared" si="77"/>
        <v>18</v>
      </c>
      <c r="BR27" s="144">
        <f t="shared" si="77"/>
        <v>19</v>
      </c>
      <c r="BS27" s="144">
        <f t="shared" si="77"/>
        <v>17</v>
      </c>
      <c r="BT27" s="144">
        <f t="shared" si="77"/>
        <v>16</v>
      </c>
      <c r="BU27" s="144">
        <f t="shared" si="77"/>
        <v>9</v>
      </c>
      <c r="BV27" s="144">
        <f t="shared" si="77"/>
        <v>18</v>
      </c>
      <c r="BW27" s="144">
        <f t="shared" si="77"/>
        <v>9</v>
      </c>
      <c r="BX27" s="144">
        <f t="shared" si="77"/>
        <v>0</v>
      </c>
      <c r="BY27" s="144">
        <f t="shared" si="77"/>
        <v>8</v>
      </c>
      <c r="BZ27" s="144" t="str">
        <f t="shared" si="77"/>
        <v/>
      </c>
      <c r="CA27" s="144" t="str">
        <f t="shared" si="77"/>
        <v/>
      </c>
      <c r="CB27" s="144" t="str">
        <f t="shared" si="77"/>
        <v/>
      </c>
      <c r="CC27" s="144" t="str">
        <f t="shared" si="77"/>
        <v/>
      </c>
      <c r="CD27" s="144">
        <f t="shared" si="6"/>
        <v>18156</v>
      </c>
      <c r="CE27" s="69"/>
      <c r="CF27" s="126">
        <f t="shared" si="7"/>
        <v>60</v>
      </c>
      <c r="CG27" s="126">
        <f t="shared" si="8"/>
        <v>69</v>
      </c>
      <c r="CH27" s="67">
        <f t="shared" ref="CH27:CL27" ca="1" si="78">SUMIFS($AX27:$CC27,$AX$1:$CC$1,CH$2)</f>
        <v>0</v>
      </c>
      <c r="CI27" s="67">
        <f t="shared" ca="1" si="78"/>
        <v>0</v>
      </c>
      <c r="CJ27" s="67">
        <f t="shared" ca="1" si="78"/>
        <v>0</v>
      </c>
      <c r="CK27" s="67">
        <f t="shared" ca="1" si="78"/>
        <v>0</v>
      </c>
      <c r="CL27" s="67">
        <f t="shared" ca="1" si="78"/>
        <v>0</v>
      </c>
    </row>
    <row r="28" spans="1:90" ht="12" customHeight="1">
      <c r="A28" s="138" t="s">
        <v>35</v>
      </c>
      <c r="B28" s="151" t="str">
        <f>VLOOKUP(A28,Sort!B:C,2,FALSE)</f>
        <v>AXOR 3336K</v>
      </c>
      <c r="C28" s="152" t="s">
        <v>262</v>
      </c>
      <c r="D28" s="153">
        <v>7014</v>
      </c>
      <c r="E28" s="154">
        <v>7032</v>
      </c>
      <c r="F28" s="155">
        <v>7053</v>
      </c>
      <c r="G28" s="142">
        <v>7069</v>
      </c>
      <c r="H28" s="142">
        <v>7078</v>
      </c>
      <c r="I28" s="142">
        <v>7095</v>
      </c>
      <c r="J28" s="142">
        <v>7110</v>
      </c>
      <c r="K28" s="142">
        <v>7128</v>
      </c>
      <c r="L28" s="142">
        <v>7141</v>
      </c>
      <c r="M28" s="142">
        <v>7155</v>
      </c>
      <c r="N28" s="142">
        <v>7163</v>
      </c>
      <c r="O28" s="142">
        <v>7173</v>
      </c>
      <c r="P28" s="150">
        <v>7191</v>
      </c>
      <c r="Q28" s="150">
        <v>7209</v>
      </c>
      <c r="R28" s="142">
        <v>7225</v>
      </c>
      <c r="S28" s="142">
        <v>7233</v>
      </c>
      <c r="T28" s="142">
        <v>7250</v>
      </c>
      <c r="U28" s="142">
        <v>7268</v>
      </c>
      <c r="V28" s="142">
        <f t="shared" si="70"/>
        <v>7268</v>
      </c>
      <c r="W28" s="142">
        <v>7291</v>
      </c>
      <c r="X28" s="142">
        <v>7309</v>
      </c>
      <c r="Y28" s="142">
        <v>7327</v>
      </c>
      <c r="Z28" s="150">
        <v>7340</v>
      </c>
      <c r="AA28" s="153">
        <v>7358</v>
      </c>
      <c r="AB28" s="142">
        <v>7368</v>
      </c>
      <c r="AC28" s="141">
        <v>7386</v>
      </c>
      <c r="AD28" s="142">
        <v>7395</v>
      </c>
      <c r="AE28" s="142">
        <v>7407</v>
      </c>
      <c r="AF28" s="142">
        <v>7418</v>
      </c>
      <c r="AG28" s="142"/>
      <c r="AH28" s="153"/>
      <c r="AI28" s="143"/>
      <c r="AJ28" s="141"/>
      <c r="AK28" s="156"/>
      <c r="AL28" s="156"/>
      <c r="AM28" s="156"/>
      <c r="AN28" s="156"/>
      <c r="AO28" s="156"/>
      <c r="AP28" s="126"/>
      <c r="AQ28" s="126"/>
      <c r="AR28" s="126"/>
      <c r="AS28" s="126"/>
      <c r="AT28" s="126"/>
      <c r="AU28" s="126"/>
      <c r="AV28" s="126"/>
      <c r="AW28" s="126">
        <f t="shared" si="4"/>
        <v>386</v>
      </c>
      <c r="AX28" s="144">
        <f t="shared" si="12"/>
        <v>18</v>
      </c>
      <c r="AY28" s="144">
        <f t="shared" ref="AY28:CC28" si="79">IF(F28="","",F28-E28)</f>
        <v>21</v>
      </c>
      <c r="AZ28" s="144">
        <f t="shared" si="79"/>
        <v>16</v>
      </c>
      <c r="BA28" s="144">
        <f t="shared" si="79"/>
        <v>9</v>
      </c>
      <c r="BB28" s="144">
        <f t="shared" si="79"/>
        <v>17</v>
      </c>
      <c r="BC28" s="144">
        <f t="shared" si="79"/>
        <v>15</v>
      </c>
      <c r="BD28" s="144">
        <f t="shared" si="79"/>
        <v>18</v>
      </c>
      <c r="BE28" s="144">
        <f t="shared" si="79"/>
        <v>13</v>
      </c>
      <c r="BF28" s="144">
        <f t="shared" si="79"/>
        <v>14</v>
      </c>
      <c r="BG28" s="144">
        <f t="shared" si="79"/>
        <v>8</v>
      </c>
      <c r="BH28" s="144">
        <f t="shared" si="79"/>
        <v>10</v>
      </c>
      <c r="BI28" s="144">
        <f t="shared" si="79"/>
        <v>18</v>
      </c>
      <c r="BJ28" s="144">
        <f t="shared" si="79"/>
        <v>18</v>
      </c>
      <c r="BK28" s="144">
        <f t="shared" si="79"/>
        <v>16</v>
      </c>
      <c r="BL28" s="144">
        <f t="shared" si="79"/>
        <v>8</v>
      </c>
      <c r="BM28" s="144">
        <f t="shared" si="79"/>
        <v>17</v>
      </c>
      <c r="BN28" s="144">
        <f t="shared" si="79"/>
        <v>18</v>
      </c>
      <c r="BO28" s="144">
        <f t="shared" si="79"/>
        <v>0</v>
      </c>
      <c r="BP28" s="144">
        <f t="shared" si="79"/>
        <v>23</v>
      </c>
      <c r="BQ28" s="144">
        <f t="shared" si="79"/>
        <v>18</v>
      </c>
      <c r="BR28" s="144">
        <f t="shared" si="79"/>
        <v>18</v>
      </c>
      <c r="BS28" s="144">
        <f t="shared" si="79"/>
        <v>13</v>
      </c>
      <c r="BT28" s="144">
        <f t="shared" si="79"/>
        <v>18</v>
      </c>
      <c r="BU28" s="144">
        <f t="shared" si="79"/>
        <v>10</v>
      </c>
      <c r="BV28" s="144">
        <f t="shared" si="79"/>
        <v>18</v>
      </c>
      <c r="BW28" s="144">
        <f t="shared" si="79"/>
        <v>9</v>
      </c>
      <c r="BX28" s="144">
        <f t="shared" si="79"/>
        <v>12</v>
      </c>
      <c r="BY28" s="144">
        <f t="shared" si="79"/>
        <v>11</v>
      </c>
      <c r="BZ28" s="144" t="str">
        <f t="shared" si="79"/>
        <v/>
      </c>
      <c r="CA28" s="144" t="str">
        <f t="shared" si="79"/>
        <v/>
      </c>
      <c r="CB28" s="144" t="str">
        <f t="shared" si="79"/>
        <v/>
      </c>
      <c r="CC28" s="144" t="str">
        <f t="shared" si="79"/>
        <v/>
      </c>
      <c r="CD28" s="144">
        <f t="shared" si="6"/>
        <v>7418</v>
      </c>
      <c r="CE28" s="69"/>
      <c r="CF28" s="126">
        <f t="shared" si="7"/>
        <v>78</v>
      </c>
      <c r="CG28" s="126">
        <f t="shared" si="8"/>
        <v>80</v>
      </c>
      <c r="CH28" s="67">
        <f t="shared" ref="CH28:CL28" ca="1" si="80">SUMIFS($AX28:$CC28,$AX$1:$CC$1,CH$2)</f>
        <v>0</v>
      </c>
      <c r="CI28" s="67">
        <f t="shared" ca="1" si="80"/>
        <v>0</v>
      </c>
      <c r="CJ28" s="67">
        <f t="shared" ca="1" si="80"/>
        <v>0</v>
      </c>
      <c r="CK28" s="67">
        <f t="shared" ca="1" si="80"/>
        <v>0</v>
      </c>
      <c r="CL28" s="67">
        <f t="shared" ca="1" si="80"/>
        <v>0</v>
      </c>
    </row>
    <row r="29" spans="1:90" ht="12" customHeight="1">
      <c r="A29" s="157" t="s">
        <v>36</v>
      </c>
      <c r="B29" s="139" t="str">
        <f>VLOOKUP(A29,Sort!B:C,2,FALSE)</f>
        <v>AXOR 3336K</v>
      </c>
      <c r="C29" s="158" t="s">
        <v>262</v>
      </c>
      <c r="D29" s="159">
        <v>16300</v>
      </c>
      <c r="E29" s="143">
        <v>16318</v>
      </c>
      <c r="F29" s="148">
        <v>16340</v>
      </c>
      <c r="G29" s="142">
        <v>16358</v>
      </c>
      <c r="H29" s="142">
        <v>16367</v>
      </c>
      <c r="I29" s="142">
        <v>16385</v>
      </c>
      <c r="J29" s="142">
        <v>16401</v>
      </c>
      <c r="K29" s="142">
        <v>16420</v>
      </c>
      <c r="L29" s="142">
        <v>16439</v>
      </c>
      <c r="M29" s="142">
        <v>16453</v>
      </c>
      <c r="N29" s="142">
        <v>16463</v>
      </c>
      <c r="O29" s="142">
        <v>16477</v>
      </c>
      <c r="P29" s="142">
        <v>16495</v>
      </c>
      <c r="Q29" s="142">
        <v>16511</v>
      </c>
      <c r="R29" s="142">
        <v>16530</v>
      </c>
      <c r="S29" s="142">
        <v>16539</v>
      </c>
      <c r="T29" s="142">
        <v>16552</v>
      </c>
      <c r="U29" s="142">
        <v>16571</v>
      </c>
      <c r="V29" s="142">
        <f t="shared" si="70"/>
        <v>16571</v>
      </c>
      <c r="W29" s="142">
        <v>16594</v>
      </c>
      <c r="X29" s="142">
        <v>16614</v>
      </c>
      <c r="Y29" s="142">
        <v>16628</v>
      </c>
      <c r="Z29" s="142">
        <v>16646</v>
      </c>
      <c r="AA29" s="141">
        <v>16658</v>
      </c>
      <c r="AB29" s="142">
        <v>16664</v>
      </c>
      <c r="AC29" s="141">
        <f>AB29</f>
        <v>16664</v>
      </c>
      <c r="AD29" s="142">
        <v>16679</v>
      </c>
      <c r="AE29" s="142">
        <v>16693</v>
      </c>
      <c r="AF29" s="142">
        <v>16704</v>
      </c>
      <c r="AG29" s="142"/>
      <c r="AH29" s="159"/>
      <c r="AI29" s="143"/>
      <c r="AJ29" s="141"/>
      <c r="AK29" s="160"/>
      <c r="AL29" s="160"/>
      <c r="AM29" s="160"/>
      <c r="AN29" s="160"/>
      <c r="AO29" s="160"/>
      <c r="AP29" s="126"/>
      <c r="AQ29" s="126"/>
      <c r="AR29" s="126"/>
      <c r="AS29" s="126"/>
      <c r="AT29" s="126"/>
      <c r="AU29" s="126"/>
      <c r="AV29" s="126"/>
      <c r="AW29" s="126">
        <f t="shared" si="4"/>
        <v>386</v>
      </c>
      <c r="AX29" s="144">
        <f t="shared" si="12"/>
        <v>18</v>
      </c>
      <c r="AY29" s="144">
        <f t="shared" ref="AY29:CC29" si="81">IF(F29="","",F29-E29)</f>
        <v>22</v>
      </c>
      <c r="AZ29" s="144">
        <f t="shared" si="81"/>
        <v>18</v>
      </c>
      <c r="BA29" s="144">
        <f t="shared" si="81"/>
        <v>9</v>
      </c>
      <c r="BB29" s="144">
        <f t="shared" si="81"/>
        <v>18</v>
      </c>
      <c r="BC29" s="144">
        <f t="shared" si="81"/>
        <v>16</v>
      </c>
      <c r="BD29" s="144">
        <f t="shared" si="81"/>
        <v>19</v>
      </c>
      <c r="BE29" s="144">
        <f t="shared" si="81"/>
        <v>19</v>
      </c>
      <c r="BF29" s="144">
        <f t="shared" si="81"/>
        <v>14</v>
      </c>
      <c r="BG29" s="144">
        <f t="shared" si="81"/>
        <v>10</v>
      </c>
      <c r="BH29" s="144">
        <f t="shared" si="81"/>
        <v>14</v>
      </c>
      <c r="BI29" s="144">
        <f t="shared" si="81"/>
        <v>18</v>
      </c>
      <c r="BJ29" s="144">
        <f t="shared" si="81"/>
        <v>16</v>
      </c>
      <c r="BK29" s="144">
        <f t="shared" si="81"/>
        <v>19</v>
      </c>
      <c r="BL29" s="144">
        <f t="shared" si="81"/>
        <v>9</v>
      </c>
      <c r="BM29" s="144">
        <f t="shared" si="81"/>
        <v>13</v>
      </c>
      <c r="BN29" s="144">
        <f t="shared" si="81"/>
        <v>19</v>
      </c>
      <c r="BO29" s="144">
        <f t="shared" si="81"/>
        <v>0</v>
      </c>
      <c r="BP29" s="144">
        <f t="shared" si="81"/>
        <v>23</v>
      </c>
      <c r="BQ29" s="144">
        <f t="shared" si="81"/>
        <v>20</v>
      </c>
      <c r="BR29" s="144">
        <f t="shared" si="81"/>
        <v>14</v>
      </c>
      <c r="BS29" s="144">
        <f t="shared" si="81"/>
        <v>18</v>
      </c>
      <c r="BT29" s="144">
        <f t="shared" si="81"/>
        <v>12</v>
      </c>
      <c r="BU29" s="144">
        <f t="shared" si="81"/>
        <v>6</v>
      </c>
      <c r="BV29" s="144">
        <f t="shared" si="81"/>
        <v>0</v>
      </c>
      <c r="BW29" s="144">
        <f t="shared" si="81"/>
        <v>15</v>
      </c>
      <c r="BX29" s="144">
        <f t="shared" si="81"/>
        <v>14</v>
      </c>
      <c r="BY29" s="144">
        <f t="shared" si="81"/>
        <v>11</v>
      </c>
      <c r="BZ29" s="144" t="str">
        <f t="shared" si="81"/>
        <v/>
      </c>
      <c r="CA29" s="144" t="str">
        <f t="shared" si="81"/>
        <v/>
      </c>
      <c r="CB29" s="144" t="str">
        <f t="shared" si="81"/>
        <v/>
      </c>
      <c r="CC29" s="144" t="str">
        <f t="shared" si="81"/>
        <v/>
      </c>
      <c r="CD29" s="144">
        <f t="shared" si="6"/>
        <v>16704</v>
      </c>
      <c r="CE29" s="69"/>
      <c r="CF29" s="126">
        <f t="shared" si="7"/>
        <v>58</v>
      </c>
      <c r="CG29" s="126">
        <f t="shared" si="8"/>
        <v>65</v>
      </c>
      <c r="CH29" s="67">
        <f t="shared" ref="CH29:CL29" ca="1" si="82">SUMIFS($AX29:$CC29,$AX$1:$CC$1,CH$2)</f>
        <v>0</v>
      </c>
      <c r="CI29" s="67">
        <f t="shared" ca="1" si="82"/>
        <v>0</v>
      </c>
      <c r="CJ29" s="67">
        <f t="shared" ca="1" si="82"/>
        <v>0</v>
      </c>
      <c r="CK29" s="67">
        <f t="shared" ca="1" si="82"/>
        <v>0</v>
      </c>
      <c r="CL29" s="67">
        <f t="shared" ca="1" si="82"/>
        <v>0</v>
      </c>
    </row>
    <row r="30" spans="1:90" ht="12" customHeight="1">
      <c r="A30" s="149" t="s">
        <v>37</v>
      </c>
      <c r="B30" s="139" t="str">
        <f>VLOOKUP(A30,Sort!B:C,2,FALSE)</f>
        <v>AXOR 3336K</v>
      </c>
      <c r="C30" s="140" t="s">
        <v>262</v>
      </c>
      <c r="D30" s="141">
        <v>18302</v>
      </c>
      <c r="E30" s="143">
        <v>18306</v>
      </c>
      <c r="F30" s="148">
        <v>18326</v>
      </c>
      <c r="G30" s="142">
        <v>18341</v>
      </c>
      <c r="H30" s="142">
        <v>18349</v>
      </c>
      <c r="I30" s="142">
        <v>18360</v>
      </c>
      <c r="J30" s="142">
        <v>18374</v>
      </c>
      <c r="K30" s="142">
        <v>18374</v>
      </c>
      <c r="L30" s="142">
        <v>18374</v>
      </c>
      <c r="M30" s="142">
        <v>18374</v>
      </c>
      <c r="N30" s="142">
        <f>M30</f>
        <v>18374</v>
      </c>
      <c r="O30" s="142">
        <v>18394</v>
      </c>
      <c r="P30" s="142">
        <v>18409</v>
      </c>
      <c r="Q30" s="142">
        <v>18427</v>
      </c>
      <c r="R30" s="142">
        <v>18446</v>
      </c>
      <c r="S30" s="142">
        <v>18461</v>
      </c>
      <c r="T30" s="142">
        <v>18477</v>
      </c>
      <c r="U30" s="142">
        <v>18497</v>
      </c>
      <c r="V30" s="142">
        <v>18501</v>
      </c>
      <c r="W30" s="142">
        <v>18510</v>
      </c>
      <c r="X30" s="142">
        <v>18529</v>
      </c>
      <c r="Y30" s="142">
        <v>18543</v>
      </c>
      <c r="Z30" s="142">
        <v>18561</v>
      </c>
      <c r="AA30" s="141">
        <v>18579</v>
      </c>
      <c r="AB30" s="142">
        <v>18589</v>
      </c>
      <c r="AC30" s="141">
        <v>18598</v>
      </c>
      <c r="AD30" s="142">
        <v>18619</v>
      </c>
      <c r="AE30" s="142">
        <v>18631</v>
      </c>
      <c r="AF30" s="142">
        <v>18642</v>
      </c>
      <c r="AG30" s="142"/>
      <c r="AH30" s="141"/>
      <c r="AI30" s="143"/>
      <c r="AJ30" s="141"/>
      <c r="AK30" s="144"/>
      <c r="AL30" s="144"/>
      <c r="AM30" s="144"/>
      <c r="AN30" s="144"/>
      <c r="AO30" s="144"/>
      <c r="AP30" s="126"/>
      <c r="AQ30" s="126"/>
      <c r="AR30" s="126"/>
      <c r="AS30" s="126"/>
      <c r="AT30" s="126"/>
      <c r="AU30" s="126"/>
      <c r="AV30" s="126"/>
      <c r="AW30" s="126">
        <f t="shared" si="4"/>
        <v>336</v>
      </c>
      <c r="AX30" s="144">
        <f t="shared" si="12"/>
        <v>4</v>
      </c>
      <c r="AY30" s="144">
        <f t="shared" ref="AY30:CC30" si="83">IF(F30="","",F30-E30)</f>
        <v>20</v>
      </c>
      <c r="AZ30" s="144">
        <f t="shared" si="83"/>
        <v>15</v>
      </c>
      <c r="BA30" s="144">
        <f t="shared" si="83"/>
        <v>8</v>
      </c>
      <c r="BB30" s="144">
        <f t="shared" si="83"/>
        <v>11</v>
      </c>
      <c r="BC30" s="144">
        <f t="shared" si="83"/>
        <v>14</v>
      </c>
      <c r="BD30" s="144">
        <f t="shared" si="83"/>
        <v>0</v>
      </c>
      <c r="BE30" s="144">
        <f t="shared" si="83"/>
        <v>0</v>
      </c>
      <c r="BF30" s="144">
        <f t="shared" si="83"/>
        <v>0</v>
      </c>
      <c r="BG30" s="144">
        <f t="shared" si="83"/>
        <v>0</v>
      </c>
      <c r="BH30" s="144">
        <f t="shared" si="83"/>
        <v>20</v>
      </c>
      <c r="BI30" s="144">
        <f t="shared" si="83"/>
        <v>15</v>
      </c>
      <c r="BJ30" s="144">
        <f t="shared" si="83"/>
        <v>18</v>
      </c>
      <c r="BK30" s="144">
        <f t="shared" si="83"/>
        <v>19</v>
      </c>
      <c r="BL30" s="144">
        <f t="shared" si="83"/>
        <v>15</v>
      </c>
      <c r="BM30" s="144">
        <f t="shared" si="83"/>
        <v>16</v>
      </c>
      <c r="BN30" s="144">
        <f t="shared" si="83"/>
        <v>20</v>
      </c>
      <c r="BO30" s="144">
        <f t="shared" si="83"/>
        <v>4</v>
      </c>
      <c r="BP30" s="144">
        <f t="shared" si="83"/>
        <v>9</v>
      </c>
      <c r="BQ30" s="144">
        <f t="shared" si="83"/>
        <v>19</v>
      </c>
      <c r="BR30" s="144">
        <f t="shared" si="83"/>
        <v>14</v>
      </c>
      <c r="BS30" s="144">
        <f t="shared" si="83"/>
        <v>18</v>
      </c>
      <c r="BT30" s="144">
        <f t="shared" si="83"/>
        <v>18</v>
      </c>
      <c r="BU30" s="144">
        <f t="shared" si="83"/>
        <v>10</v>
      </c>
      <c r="BV30" s="144">
        <f t="shared" si="83"/>
        <v>9</v>
      </c>
      <c r="BW30" s="144">
        <f t="shared" si="83"/>
        <v>21</v>
      </c>
      <c r="BX30" s="144">
        <f t="shared" si="83"/>
        <v>12</v>
      </c>
      <c r="BY30" s="144">
        <f t="shared" si="83"/>
        <v>11</v>
      </c>
      <c r="BZ30" s="144" t="str">
        <f t="shared" si="83"/>
        <v/>
      </c>
      <c r="CA30" s="144" t="str">
        <f t="shared" si="83"/>
        <v/>
      </c>
      <c r="CB30" s="144" t="str">
        <f t="shared" si="83"/>
        <v/>
      </c>
      <c r="CC30" s="144" t="str">
        <f t="shared" si="83"/>
        <v/>
      </c>
      <c r="CD30" s="144">
        <f t="shared" si="6"/>
        <v>18642</v>
      </c>
      <c r="CE30" s="69"/>
      <c r="CF30" s="126">
        <f t="shared" si="7"/>
        <v>81</v>
      </c>
      <c r="CG30" s="126">
        <f t="shared" si="8"/>
        <v>88</v>
      </c>
      <c r="CH30" s="67">
        <f t="shared" ref="CH30:CL30" ca="1" si="84">SUMIFS($AX30:$CC30,$AX$1:$CC$1,CH$2)</f>
        <v>0</v>
      </c>
      <c r="CI30" s="67">
        <f t="shared" ca="1" si="84"/>
        <v>0</v>
      </c>
      <c r="CJ30" s="67">
        <f t="shared" ca="1" si="84"/>
        <v>0</v>
      </c>
      <c r="CK30" s="67">
        <f t="shared" ca="1" si="84"/>
        <v>0</v>
      </c>
      <c r="CL30" s="67">
        <f t="shared" ca="1" si="84"/>
        <v>0</v>
      </c>
    </row>
    <row r="31" spans="1:90" ht="12" customHeight="1">
      <c r="A31" s="149" t="s">
        <v>38</v>
      </c>
      <c r="B31" s="139" t="str">
        <f>VLOOKUP(A31,Sort!B:C,2,FALSE)</f>
        <v>AXOR 3336K</v>
      </c>
      <c r="C31" s="140" t="s">
        <v>262</v>
      </c>
      <c r="D31" s="141">
        <v>18030</v>
      </c>
      <c r="E31" s="143">
        <v>18049</v>
      </c>
      <c r="F31" s="148">
        <v>18071</v>
      </c>
      <c r="G31" s="142">
        <v>18091</v>
      </c>
      <c r="H31" s="142">
        <v>18099</v>
      </c>
      <c r="I31" s="142">
        <v>18110</v>
      </c>
      <c r="J31" s="142">
        <v>18114</v>
      </c>
      <c r="K31" s="142">
        <v>18133</v>
      </c>
      <c r="L31" s="142">
        <v>18151</v>
      </c>
      <c r="M31" s="142">
        <v>18166</v>
      </c>
      <c r="N31" s="142">
        <v>18175</v>
      </c>
      <c r="O31" s="142">
        <v>18186</v>
      </c>
      <c r="P31" s="142">
        <v>18201</v>
      </c>
      <c r="Q31" s="142">
        <v>18216</v>
      </c>
      <c r="R31" s="142">
        <v>18234</v>
      </c>
      <c r="S31" s="142">
        <v>18245</v>
      </c>
      <c r="T31" s="142">
        <v>18256</v>
      </c>
      <c r="U31" s="142">
        <v>18266</v>
      </c>
      <c r="V31" s="142">
        <f>U31</f>
        <v>18266</v>
      </c>
      <c r="W31" s="142">
        <v>18289</v>
      </c>
      <c r="X31" s="142">
        <v>18307</v>
      </c>
      <c r="Y31" s="142">
        <v>18326</v>
      </c>
      <c r="Z31" s="142">
        <v>18343</v>
      </c>
      <c r="AA31" s="141">
        <v>18357</v>
      </c>
      <c r="AB31" s="142">
        <v>18366</v>
      </c>
      <c r="AC31" s="141">
        <v>18385</v>
      </c>
      <c r="AD31" s="142">
        <v>18395</v>
      </c>
      <c r="AE31" s="142">
        <v>18410</v>
      </c>
      <c r="AF31" s="142">
        <v>18415</v>
      </c>
      <c r="AG31" s="142"/>
      <c r="AH31" s="141"/>
      <c r="AI31" s="143"/>
      <c r="AJ31" s="141"/>
      <c r="AK31" s="144"/>
      <c r="AL31" s="144"/>
      <c r="AM31" s="144"/>
      <c r="AN31" s="144"/>
      <c r="AO31" s="144"/>
      <c r="AP31" s="126"/>
      <c r="AQ31" s="126"/>
      <c r="AR31" s="126"/>
      <c r="AS31" s="126"/>
      <c r="AT31" s="126"/>
      <c r="AU31" s="126"/>
      <c r="AV31" s="126"/>
      <c r="AW31" s="126">
        <f t="shared" si="4"/>
        <v>366</v>
      </c>
      <c r="AX31" s="144">
        <f t="shared" si="12"/>
        <v>19</v>
      </c>
      <c r="AY31" s="144">
        <f t="shared" ref="AY31:CC31" si="85">IF(F31="","",F31-E31)</f>
        <v>22</v>
      </c>
      <c r="AZ31" s="144">
        <f t="shared" si="85"/>
        <v>20</v>
      </c>
      <c r="BA31" s="144">
        <f t="shared" si="85"/>
        <v>8</v>
      </c>
      <c r="BB31" s="144">
        <f t="shared" si="85"/>
        <v>11</v>
      </c>
      <c r="BC31" s="144">
        <f t="shared" si="85"/>
        <v>4</v>
      </c>
      <c r="BD31" s="144">
        <f t="shared" si="85"/>
        <v>19</v>
      </c>
      <c r="BE31" s="144">
        <f t="shared" si="85"/>
        <v>18</v>
      </c>
      <c r="BF31" s="144">
        <f t="shared" si="85"/>
        <v>15</v>
      </c>
      <c r="BG31" s="144">
        <f t="shared" si="85"/>
        <v>9</v>
      </c>
      <c r="BH31" s="144">
        <f t="shared" si="85"/>
        <v>11</v>
      </c>
      <c r="BI31" s="144">
        <f t="shared" si="85"/>
        <v>15</v>
      </c>
      <c r="BJ31" s="144">
        <f t="shared" si="85"/>
        <v>15</v>
      </c>
      <c r="BK31" s="144">
        <f t="shared" si="85"/>
        <v>18</v>
      </c>
      <c r="BL31" s="144">
        <f t="shared" si="85"/>
        <v>11</v>
      </c>
      <c r="BM31" s="144">
        <f t="shared" si="85"/>
        <v>11</v>
      </c>
      <c r="BN31" s="144">
        <f t="shared" si="85"/>
        <v>10</v>
      </c>
      <c r="BO31" s="144">
        <f t="shared" si="85"/>
        <v>0</v>
      </c>
      <c r="BP31" s="144">
        <f t="shared" si="85"/>
        <v>23</v>
      </c>
      <c r="BQ31" s="144">
        <f t="shared" si="85"/>
        <v>18</v>
      </c>
      <c r="BR31" s="144">
        <f t="shared" si="85"/>
        <v>19</v>
      </c>
      <c r="BS31" s="144">
        <f t="shared" si="85"/>
        <v>17</v>
      </c>
      <c r="BT31" s="144">
        <f t="shared" si="85"/>
        <v>14</v>
      </c>
      <c r="BU31" s="144">
        <f t="shared" si="85"/>
        <v>9</v>
      </c>
      <c r="BV31" s="144">
        <f t="shared" si="85"/>
        <v>19</v>
      </c>
      <c r="BW31" s="144">
        <f t="shared" si="85"/>
        <v>10</v>
      </c>
      <c r="BX31" s="144">
        <f t="shared" si="85"/>
        <v>15</v>
      </c>
      <c r="BY31" s="144">
        <f t="shared" si="85"/>
        <v>5</v>
      </c>
      <c r="BZ31" s="144" t="str">
        <f t="shared" si="85"/>
        <v/>
      </c>
      <c r="CA31" s="144" t="str">
        <f t="shared" si="85"/>
        <v/>
      </c>
      <c r="CB31" s="144" t="str">
        <f t="shared" si="85"/>
        <v/>
      </c>
      <c r="CC31" s="144" t="str">
        <f t="shared" si="85"/>
        <v/>
      </c>
      <c r="CD31" s="144">
        <f t="shared" si="6"/>
        <v>18415</v>
      </c>
      <c r="CE31" s="69"/>
      <c r="CF31" s="126">
        <f t="shared" si="7"/>
        <v>72</v>
      </c>
      <c r="CG31" s="126">
        <f t="shared" si="8"/>
        <v>84</v>
      </c>
      <c r="CH31" s="67">
        <f t="shared" ref="CH31:CL31" ca="1" si="86">SUMIFS($AX31:$CC31,$AX$1:$CC$1,CH$2)</f>
        <v>0</v>
      </c>
      <c r="CI31" s="67">
        <f t="shared" ca="1" si="86"/>
        <v>0</v>
      </c>
      <c r="CJ31" s="67">
        <f t="shared" ca="1" si="86"/>
        <v>0</v>
      </c>
      <c r="CK31" s="67">
        <f t="shared" ca="1" si="86"/>
        <v>0</v>
      </c>
      <c r="CL31" s="67">
        <f t="shared" ca="1" si="86"/>
        <v>0</v>
      </c>
    </row>
    <row r="32" spans="1:90" ht="12" customHeight="1">
      <c r="A32" s="149" t="s">
        <v>39</v>
      </c>
      <c r="B32" s="139" t="str">
        <f>VLOOKUP(A32,Sort!B:C,2,FALSE)</f>
        <v>AXOR 3336K</v>
      </c>
      <c r="C32" s="140" t="s">
        <v>262</v>
      </c>
      <c r="D32" s="141">
        <v>18390</v>
      </c>
      <c r="E32" s="143">
        <v>18410</v>
      </c>
      <c r="F32" s="148">
        <v>18432</v>
      </c>
      <c r="G32" s="142">
        <v>18449</v>
      </c>
      <c r="H32" s="142">
        <v>18458</v>
      </c>
      <c r="I32" s="142">
        <v>18475</v>
      </c>
      <c r="J32" s="142">
        <v>18489</v>
      </c>
      <c r="K32" s="142">
        <v>18509</v>
      </c>
      <c r="L32" s="142">
        <v>18527</v>
      </c>
      <c r="M32" s="142">
        <v>18543</v>
      </c>
      <c r="N32" s="142">
        <v>18557</v>
      </c>
      <c r="O32" s="142">
        <v>18566</v>
      </c>
      <c r="P32" s="142">
        <v>18582</v>
      </c>
      <c r="Q32" s="142">
        <v>18599</v>
      </c>
      <c r="R32" s="142">
        <v>18611</v>
      </c>
      <c r="S32" s="142">
        <v>18624</v>
      </c>
      <c r="T32" s="142">
        <v>18641</v>
      </c>
      <c r="U32" s="142">
        <v>18660</v>
      </c>
      <c r="V32" s="142">
        <v>18667</v>
      </c>
      <c r="W32" s="142">
        <v>18668</v>
      </c>
      <c r="X32" s="142">
        <f>W32</f>
        <v>18668</v>
      </c>
      <c r="Y32" s="142">
        <v>18668</v>
      </c>
      <c r="Z32" s="142">
        <v>18668</v>
      </c>
      <c r="AA32" s="141">
        <f t="shared" ref="AA32:AB32" si="87">Z32</f>
        <v>18668</v>
      </c>
      <c r="AB32" s="141">
        <f t="shared" si="87"/>
        <v>18668</v>
      </c>
      <c r="AC32" s="141">
        <v>18668</v>
      </c>
      <c r="AD32" s="141">
        <v>18668</v>
      </c>
      <c r="AE32" s="142">
        <v>18672</v>
      </c>
      <c r="AF32" s="142">
        <v>18679</v>
      </c>
      <c r="AG32" s="142"/>
      <c r="AH32" s="141"/>
      <c r="AI32" s="143"/>
      <c r="AJ32" s="141"/>
      <c r="AK32" s="144"/>
      <c r="AL32" s="144"/>
      <c r="AM32" s="144"/>
      <c r="AN32" s="144"/>
      <c r="AO32" s="144"/>
      <c r="AP32" s="126"/>
      <c r="AQ32" s="126"/>
      <c r="AR32" s="126"/>
      <c r="AS32" s="126"/>
      <c r="AT32" s="126"/>
      <c r="AU32" s="126"/>
      <c r="AV32" s="126"/>
      <c r="AW32" s="126">
        <f t="shared" si="4"/>
        <v>269</v>
      </c>
      <c r="AX32" s="144">
        <f t="shared" si="12"/>
        <v>20</v>
      </c>
      <c r="AY32" s="144">
        <f t="shared" ref="AY32:CC32" si="88">IF(F32="","",F32-E32)</f>
        <v>22</v>
      </c>
      <c r="AZ32" s="144">
        <f t="shared" si="88"/>
        <v>17</v>
      </c>
      <c r="BA32" s="144">
        <f t="shared" si="88"/>
        <v>9</v>
      </c>
      <c r="BB32" s="144">
        <f t="shared" si="88"/>
        <v>17</v>
      </c>
      <c r="BC32" s="144">
        <f t="shared" si="88"/>
        <v>14</v>
      </c>
      <c r="BD32" s="144">
        <f t="shared" si="88"/>
        <v>20</v>
      </c>
      <c r="BE32" s="144">
        <f t="shared" si="88"/>
        <v>18</v>
      </c>
      <c r="BF32" s="144">
        <f t="shared" si="88"/>
        <v>16</v>
      </c>
      <c r="BG32" s="144">
        <f t="shared" si="88"/>
        <v>14</v>
      </c>
      <c r="BH32" s="144">
        <f t="shared" si="88"/>
        <v>9</v>
      </c>
      <c r="BI32" s="144">
        <f t="shared" si="88"/>
        <v>16</v>
      </c>
      <c r="BJ32" s="144">
        <f t="shared" si="88"/>
        <v>17</v>
      </c>
      <c r="BK32" s="144">
        <f t="shared" si="88"/>
        <v>12</v>
      </c>
      <c r="BL32" s="144">
        <f t="shared" si="88"/>
        <v>13</v>
      </c>
      <c r="BM32" s="144">
        <f t="shared" si="88"/>
        <v>17</v>
      </c>
      <c r="BN32" s="144">
        <f t="shared" si="88"/>
        <v>19</v>
      </c>
      <c r="BO32" s="144">
        <f t="shared" si="88"/>
        <v>7</v>
      </c>
      <c r="BP32" s="144">
        <f t="shared" si="88"/>
        <v>1</v>
      </c>
      <c r="BQ32" s="144">
        <f t="shared" si="88"/>
        <v>0</v>
      </c>
      <c r="BR32" s="144">
        <f t="shared" si="88"/>
        <v>0</v>
      </c>
      <c r="BS32" s="144">
        <f t="shared" si="88"/>
        <v>0</v>
      </c>
      <c r="BT32" s="144">
        <f t="shared" si="88"/>
        <v>0</v>
      </c>
      <c r="BU32" s="144">
        <f t="shared" si="88"/>
        <v>0</v>
      </c>
      <c r="BV32" s="144">
        <f t="shared" si="88"/>
        <v>0</v>
      </c>
      <c r="BW32" s="144">
        <f t="shared" si="88"/>
        <v>0</v>
      </c>
      <c r="BX32" s="144">
        <f t="shared" si="88"/>
        <v>4</v>
      </c>
      <c r="BY32" s="144">
        <f t="shared" si="88"/>
        <v>7</v>
      </c>
      <c r="BZ32" s="144" t="str">
        <f t="shared" si="88"/>
        <v/>
      </c>
      <c r="CA32" s="144" t="str">
        <f t="shared" si="88"/>
        <v/>
      </c>
      <c r="CB32" s="144" t="str">
        <f t="shared" si="88"/>
        <v/>
      </c>
      <c r="CC32" s="144" t="str">
        <f t="shared" si="88"/>
        <v/>
      </c>
      <c r="CD32" s="144">
        <f t="shared" si="6"/>
        <v>18679</v>
      </c>
      <c r="CE32" s="69"/>
      <c r="CF32" s="126">
        <f t="shared" si="7"/>
        <v>11</v>
      </c>
      <c r="CG32" s="126">
        <f t="shared" si="8"/>
        <v>4</v>
      </c>
      <c r="CH32" s="67">
        <f t="shared" ref="CH32:CL32" ca="1" si="89">SUMIFS($AX32:$CC32,$AX$1:$CC$1,CH$2)</f>
        <v>0</v>
      </c>
      <c r="CI32" s="67">
        <f t="shared" ca="1" si="89"/>
        <v>0</v>
      </c>
      <c r="CJ32" s="67">
        <f t="shared" ca="1" si="89"/>
        <v>0</v>
      </c>
      <c r="CK32" s="67">
        <f t="shared" ca="1" si="89"/>
        <v>0</v>
      </c>
      <c r="CL32" s="67">
        <f t="shared" ca="1" si="89"/>
        <v>0</v>
      </c>
    </row>
    <row r="33" spans="1:90" ht="12" customHeight="1">
      <c r="A33" s="149" t="s">
        <v>40</v>
      </c>
      <c r="B33" s="139" t="str">
        <f>VLOOKUP(A33,Sort!B:C,2,FALSE)</f>
        <v>AXOR 3336K</v>
      </c>
      <c r="C33" s="140" t="s">
        <v>262</v>
      </c>
      <c r="D33" s="141">
        <v>17455</v>
      </c>
      <c r="E33" s="143">
        <v>17472</v>
      </c>
      <c r="F33" s="148">
        <v>17494</v>
      </c>
      <c r="G33" s="142">
        <v>17513</v>
      </c>
      <c r="H33" s="142">
        <v>17522</v>
      </c>
      <c r="I33" s="142">
        <v>17538</v>
      </c>
      <c r="J33" s="142">
        <v>17553</v>
      </c>
      <c r="K33" s="142">
        <v>17571</v>
      </c>
      <c r="L33" s="142">
        <v>17589</v>
      </c>
      <c r="M33" s="142">
        <v>17604</v>
      </c>
      <c r="N33" s="142">
        <v>17611</v>
      </c>
      <c r="O33" s="142">
        <v>17626</v>
      </c>
      <c r="P33" s="142">
        <v>17642</v>
      </c>
      <c r="Q33" s="142">
        <v>17658</v>
      </c>
      <c r="R33" s="142">
        <v>17669</v>
      </c>
      <c r="S33" s="142">
        <v>17683</v>
      </c>
      <c r="T33" s="142">
        <v>17701</v>
      </c>
      <c r="U33" s="142">
        <v>17711</v>
      </c>
      <c r="V33" s="142">
        <v>17722</v>
      </c>
      <c r="W33" s="142">
        <v>17733</v>
      </c>
      <c r="X33" s="142">
        <v>17752</v>
      </c>
      <c r="Y33" s="142">
        <v>17769</v>
      </c>
      <c r="Z33" s="142">
        <v>17782</v>
      </c>
      <c r="AA33" s="141">
        <v>17800</v>
      </c>
      <c r="AB33" s="142">
        <v>17810</v>
      </c>
      <c r="AC33" s="141">
        <v>17829</v>
      </c>
      <c r="AD33" s="142">
        <v>17840</v>
      </c>
      <c r="AE33" s="142">
        <v>17855</v>
      </c>
      <c r="AF33" s="142">
        <f>AE33</f>
        <v>17855</v>
      </c>
      <c r="AG33" s="142"/>
      <c r="AH33" s="141"/>
      <c r="AI33" s="143"/>
      <c r="AJ33" s="141"/>
      <c r="AK33" s="144"/>
      <c r="AL33" s="144"/>
      <c r="AM33" s="144"/>
      <c r="AN33" s="144"/>
      <c r="AO33" s="144"/>
      <c r="AP33" s="126"/>
      <c r="AQ33" s="126"/>
      <c r="AR33" s="126"/>
      <c r="AS33" s="126"/>
      <c r="AT33" s="126"/>
      <c r="AU33" s="126"/>
      <c r="AV33" s="126"/>
      <c r="AW33" s="126">
        <f t="shared" si="4"/>
        <v>383</v>
      </c>
      <c r="AX33" s="144">
        <f t="shared" si="12"/>
        <v>17</v>
      </c>
      <c r="AY33" s="144">
        <f t="shared" ref="AY33:CC33" si="90">IF(F33="","",F33-E33)</f>
        <v>22</v>
      </c>
      <c r="AZ33" s="144">
        <f t="shared" si="90"/>
        <v>19</v>
      </c>
      <c r="BA33" s="144">
        <f t="shared" si="90"/>
        <v>9</v>
      </c>
      <c r="BB33" s="144">
        <f t="shared" si="90"/>
        <v>16</v>
      </c>
      <c r="BC33" s="144">
        <f t="shared" si="90"/>
        <v>15</v>
      </c>
      <c r="BD33" s="144">
        <f t="shared" si="90"/>
        <v>18</v>
      </c>
      <c r="BE33" s="144">
        <f t="shared" si="90"/>
        <v>18</v>
      </c>
      <c r="BF33" s="144">
        <f t="shared" si="90"/>
        <v>15</v>
      </c>
      <c r="BG33" s="144">
        <f t="shared" si="90"/>
        <v>7</v>
      </c>
      <c r="BH33" s="144">
        <f t="shared" si="90"/>
        <v>15</v>
      </c>
      <c r="BI33" s="144">
        <f t="shared" si="90"/>
        <v>16</v>
      </c>
      <c r="BJ33" s="144">
        <f t="shared" si="90"/>
        <v>16</v>
      </c>
      <c r="BK33" s="144">
        <f t="shared" si="90"/>
        <v>11</v>
      </c>
      <c r="BL33" s="144">
        <f t="shared" si="90"/>
        <v>14</v>
      </c>
      <c r="BM33" s="144">
        <f t="shared" si="90"/>
        <v>18</v>
      </c>
      <c r="BN33" s="144">
        <f t="shared" si="90"/>
        <v>10</v>
      </c>
      <c r="BO33" s="144">
        <f t="shared" si="90"/>
        <v>11</v>
      </c>
      <c r="BP33" s="144">
        <f t="shared" si="90"/>
        <v>11</v>
      </c>
      <c r="BQ33" s="144">
        <f t="shared" si="90"/>
        <v>19</v>
      </c>
      <c r="BR33" s="144">
        <f t="shared" si="90"/>
        <v>17</v>
      </c>
      <c r="BS33" s="144">
        <f t="shared" si="90"/>
        <v>13</v>
      </c>
      <c r="BT33" s="144">
        <f t="shared" si="90"/>
        <v>18</v>
      </c>
      <c r="BU33" s="144">
        <f t="shared" si="90"/>
        <v>10</v>
      </c>
      <c r="BV33" s="144">
        <f t="shared" si="90"/>
        <v>19</v>
      </c>
      <c r="BW33" s="144">
        <f t="shared" si="90"/>
        <v>11</v>
      </c>
      <c r="BX33" s="144">
        <f t="shared" si="90"/>
        <v>15</v>
      </c>
      <c r="BY33" s="144">
        <f t="shared" si="90"/>
        <v>0</v>
      </c>
      <c r="BZ33" s="144" t="str">
        <f t="shared" si="90"/>
        <v/>
      </c>
      <c r="CA33" s="144" t="str">
        <f t="shared" si="90"/>
        <v/>
      </c>
      <c r="CB33" s="144" t="str">
        <f t="shared" si="90"/>
        <v/>
      </c>
      <c r="CC33" s="144" t="str">
        <f t="shared" si="90"/>
        <v/>
      </c>
      <c r="CD33" s="144">
        <f t="shared" si="6"/>
        <v>17855</v>
      </c>
      <c r="CE33" s="69"/>
      <c r="CF33" s="126">
        <f t="shared" si="7"/>
        <v>73</v>
      </c>
      <c r="CG33" s="126">
        <f t="shared" si="8"/>
        <v>86</v>
      </c>
      <c r="CH33" s="67">
        <f t="shared" ref="CH33:CL33" ca="1" si="91">SUMIFS($AX33:$CC33,$AX$1:$CC$1,CH$2)</f>
        <v>0</v>
      </c>
      <c r="CI33" s="67">
        <f t="shared" ca="1" si="91"/>
        <v>0</v>
      </c>
      <c r="CJ33" s="67">
        <f t="shared" ca="1" si="91"/>
        <v>0</v>
      </c>
      <c r="CK33" s="67">
        <f t="shared" ca="1" si="91"/>
        <v>0</v>
      </c>
      <c r="CL33" s="67">
        <f t="shared" ca="1" si="91"/>
        <v>0</v>
      </c>
    </row>
    <row r="34" spans="1:90" ht="12" customHeight="1">
      <c r="A34" s="149" t="s">
        <v>41</v>
      </c>
      <c r="B34" s="139" t="str">
        <f>VLOOKUP(A34,Sort!B:C,2,FALSE)</f>
        <v>AXOR 3336K</v>
      </c>
      <c r="C34" s="140" t="s">
        <v>262</v>
      </c>
      <c r="D34" s="141">
        <v>17908</v>
      </c>
      <c r="E34" s="143">
        <v>17925</v>
      </c>
      <c r="F34" s="148">
        <v>17948</v>
      </c>
      <c r="G34" s="142">
        <v>17966</v>
      </c>
      <c r="H34" s="142">
        <v>17975</v>
      </c>
      <c r="I34" s="142">
        <v>17992</v>
      </c>
      <c r="J34" s="142">
        <v>18005</v>
      </c>
      <c r="K34" s="142">
        <v>18018</v>
      </c>
      <c r="L34" s="142">
        <v>18031</v>
      </c>
      <c r="M34" s="142">
        <v>18046</v>
      </c>
      <c r="N34" s="142">
        <v>18051</v>
      </c>
      <c r="O34" s="142">
        <v>18066</v>
      </c>
      <c r="P34" s="142">
        <v>18085</v>
      </c>
      <c r="Q34" s="142">
        <v>18103</v>
      </c>
      <c r="R34" s="142">
        <v>18122</v>
      </c>
      <c r="S34" s="142">
        <v>18130</v>
      </c>
      <c r="T34" s="142">
        <v>18149</v>
      </c>
      <c r="U34" s="142">
        <v>18165</v>
      </c>
      <c r="V34" s="142">
        <v>18170</v>
      </c>
      <c r="W34" s="142">
        <v>18174</v>
      </c>
      <c r="X34" s="142">
        <v>18188</v>
      </c>
      <c r="Y34" s="142">
        <v>18205</v>
      </c>
      <c r="Z34" s="142">
        <v>18222</v>
      </c>
      <c r="AA34" s="141">
        <v>18240</v>
      </c>
      <c r="AB34" s="142">
        <v>18249</v>
      </c>
      <c r="AC34" s="141">
        <v>18267</v>
      </c>
      <c r="AD34" s="142">
        <v>18275</v>
      </c>
      <c r="AE34" s="142">
        <v>18290</v>
      </c>
      <c r="AF34" s="142">
        <v>18299</v>
      </c>
      <c r="AG34" s="142"/>
      <c r="AH34" s="141"/>
      <c r="AI34" s="143"/>
      <c r="AJ34" s="141"/>
      <c r="AK34" s="144"/>
      <c r="AL34" s="144"/>
      <c r="AM34" s="144"/>
      <c r="AN34" s="144"/>
      <c r="AO34" s="144"/>
      <c r="AP34" s="126"/>
      <c r="AQ34" s="126"/>
      <c r="AR34" s="126"/>
      <c r="AS34" s="126"/>
      <c r="AT34" s="126"/>
      <c r="AU34" s="126"/>
      <c r="AV34" s="126"/>
      <c r="AW34" s="126">
        <f t="shared" si="4"/>
        <v>374</v>
      </c>
      <c r="AX34" s="144">
        <f t="shared" si="12"/>
        <v>17</v>
      </c>
      <c r="AY34" s="144">
        <f t="shared" ref="AY34:CC34" si="92">IF(F34="","",F34-E34)</f>
        <v>23</v>
      </c>
      <c r="AZ34" s="144">
        <f t="shared" si="92"/>
        <v>18</v>
      </c>
      <c r="BA34" s="144">
        <f t="shared" si="92"/>
        <v>9</v>
      </c>
      <c r="BB34" s="144">
        <f t="shared" si="92"/>
        <v>17</v>
      </c>
      <c r="BC34" s="144">
        <f t="shared" si="92"/>
        <v>13</v>
      </c>
      <c r="BD34" s="144">
        <f t="shared" si="92"/>
        <v>13</v>
      </c>
      <c r="BE34" s="144">
        <f t="shared" si="92"/>
        <v>13</v>
      </c>
      <c r="BF34" s="144">
        <f t="shared" si="92"/>
        <v>15</v>
      </c>
      <c r="BG34" s="144">
        <f t="shared" si="92"/>
        <v>5</v>
      </c>
      <c r="BH34" s="144">
        <f t="shared" si="92"/>
        <v>15</v>
      </c>
      <c r="BI34" s="144">
        <f t="shared" si="92"/>
        <v>19</v>
      </c>
      <c r="BJ34" s="144">
        <f t="shared" si="92"/>
        <v>18</v>
      </c>
      <c r="BK34" s="144">
        <f t="shared" si="92"/>
        <v>19</v>
      </c>
      <c r="BL34" s="144">
        <f t="shared" si="92"/>
        <v>8</v>
      </c>
      <c r="BM34" s="144">
        <f t="shared" si="92"/>
        <v>19</v>
      </c>
      <c r="BN34" s="144">
        <f t="shared" si="92"/>
        <v>16</v>
      </c>
      <c r="BO34" s="144">
        <f t="shared" si="92"/>
        <v>5</v>
      </c>
      <c r="BP34" s="144">
        <f t="shared" si="92"/>
        <v>4</v>
      </c>
      <c r="BQ34" s="144">
        <f t="shared" si="92"/>
        <v>14</v>
      </c>
      <c r="BR34" s="144">
        <f t="shared" si="92"/>
        <v>17</v>
      </c>
      <c r="BS34" s="144">
        <f t="shared" si="92"/>
        <v>17</v>
      </c>
      <c r="BT34" s="144">
        <f t="shared" si="92"/>
        <v>18</v>
      </c>
      <c r="BU34" s="144">
        <f t="shared" si="92"/>
        <v>9</v>
      </c>
      <c r="BV34" s="144">
        <f t="shared" si="92"/>
        <v>18</v>
      </c>
      <c r="BW34" s="144">
        <f t="shared" si="92"/>
        <v>8</v>
      </c>
      <c r="BX34" s="144">
        <f t="shared" si="92"/>
        <v>15</v>
      </c>
      <c r="BY34" s="144">
        <f t="shared" si="92"/>
        <v>9</v>
      </c>
      <c r="BZ34" s="144" t="str">
        <f t="shared" si="92"/>
        <v/>
      </c>
      <c r="CA34" s="144" t="str">
        <f t="shared" si="92"/>
        <v/>
      </c>
      <c r="CB34" s="144" t="str">
        <f t="shared" si="92"/>
        <v/>
      </c>
      <c r="CC34" s="144" t="str">
        <f t="shared" si="92"/>
        <v/>
      </c>
      <c r="CD34" s="144">
        <f t="shared" si="6"/>
        <v>18299</v>
      </c>
      <c r="CE34" s="69"/>
      <c r="CF34" s="126">
        <f t="shared" si="7"/>
        <v>77</v>
      </c>
      <c r="CG34" s="126">
        <f t="shared" si="8"/>
        <v>85</v>
      </c>
      <c r="CH34" s="67">
        <f t="shared" ref="CH34:CL34" ca="1" si="93">SUMIFS($AX34:$CC34,$AX$1:$CC$1,CH$2)</f>
        <v>0</v>
      </c>
      <c r="CI34" s="67">
        <f t="shared" ca="1" si="93"/>
        <v>0</v>
      </c>
      <c r="CJ34" s="67">
        <f t="shared" ca="1" si="93"/>
        <v>0</v>
      </c>
      <c r="CK34" s="67">
        <f t="shared" ca="1" si="93"/>
        <v>0</v>
      </c>
      <c r="CL34" s="67">
        <f t="shared" ca="1" si="93"/>
        <v>0</v>
      </c>
    </row>
    <row r="35" spans="1:90" ht="12" customHeight="1">
      <c r="A35" s="146" t="s">
        <v>12</v>
      </c>
      <c r="B35" s="139" t="str">
        <f>VLOOKUP(A35,Sort!B:C,2,FALSE)</f>
        <v>AXOR 3336K</v>
      </c>
      <c r="C35" s="140" t="s">
        <v>262</v>
      </c>
      <c r="D35" s="141">
        <v>15606</v>
      </c>
      <c r="E35" s="143">
        <v>15622</v>
      </c>
      <c r="F35" s="148">
        <v>15640</v>
      </c>
      <c r="G35" s="142">
        <v>15664</v>
      </c>
      <c r="H35" s="142">
        <v>15669</v>
      </c>
      <c r="I35" s="142">
        <v>15674</v>
      </c>
      <c r="J35" s="142">
        <v>15681</v>
      </c>
      <c r="K35" s="142">
        <v>15690</v>
      </c>
      <c r="L35" s="142">
        <v>15700</v>
      </c>
      <c r="M35" s="142">
        <v>15715</v>
      </c>
      <c r="N35" s="142">
        <v>15722</v>
      </c>
      <c r="O35" s="142">
        <v>15735</v>
      </c>
      <c r="P35" s="142">
        <v>15754</v>
      </c>
      <c r="Q35" s="142">
        <v>15772</v>
      </c>
      <c r="R35" s="142">
        <v>15791</v>
      </c>
      <c r="S35" s="142">
        <v>15805</v>
      </c>
      <c r="T35" s="142">
        <v>15823</v>
      </c>
      <c r="U35" s="142">
        <v>15843</v>
      </c>
      <c r="V35" s="142">
        <f t="shared" ref="V35:W35" si="94">U35</f>
        <v>15843</v>
      </c>
      <c r="W35" s="142">
        <f t="shared" si="94"/>
        <v>15843</v>
      </c>
      <c r="X35" s="142">
        <v>15847</v>
      </c>
      <c r="Y35" s="142">
        <v>15853</v>
      </c>
      <c r="Z35" s="142">
        <v>15863</v>
      </c>
      <c r="AA35" s="141">
        <v>15881</v>
      </c>
      <c r="AB35" s="142">
        <v>15889</v>
      </c>
      <c r="AC35" s="141">
        <v>15907</v>
      </c>
      <c r="AD35" s="142">
        <v>15918</v>
      </c>
      <c r="AE35" s="142">
        <v>15933</v>
      </c>
      <c r="AF35" s="142">
        <v>15945</v>
      </c>
      <c r="AG35" s="142"/>
      <c r="AH35" s="141"/>
      <c r="AI35" s="143"/>
      <c r="AJ35" s="141"/>
      <c r="AK35" s="144"/>
      <c r="AL35" s="144"/>
      <c r="AM35" s="144"/>
      <c r="AN35" s="144"/>
      <c r="AO35" s="144"/>
      <c r="AP35" s="126"/>
      <c r="AQ35" s="126"/>
      <c r="AR35" s="126"/>
      <c r="AS35" s="126"/>
      <c r="AT35" s="126"/>
      <c r="AU35" s="126"/>
      <c r="AV35" s="126"/>
      <c r="AW35" s="126">
        <f t="shared" si="4"/>
        <v>323</v>
      </c>
      <c r="AX35" s="144">
        <f t="shared" si="12"/>
        <v>16</v>
      </c>
      <c r="AY35" s="144">
        <f t="shared" ref="AY35:CC35" si="95">IF(F35="","",F35-E35)</f>
        <v>18</v>
      </c>
      <c r="AZ35" s="144">
        <f t="shared" si="95"/>
        <v>24</v>
      </c>
      <c r="BA35" s="144">
        <f t="shared" si="95"/>
        <v>5</v>
      </c>
      <c r="BB35" s="144">
        <f t="shared" si="95"/>
        <v>5</v>
      </c>
      <c r="BC35" s="144">
        <f t="shared" si="95"/>
        <v>7</v>
      </c>
      <c r="BD35" s="144">
        <f t="shared" si="95"/>
        <v>9</v>
      </c>
      <c r="BE35" s="144">
        <f t="shared" si="95"/>
        <v>10</v>
      </c>
      <c r="BF35" s="144">
        <f t="shared" si="95"/>
        <v>15</v>
      </c>
      <c r="BG35" s="144">
        <f t="shared" si="95"/>
        <v>7</v>
      </c>
      <c r="BH35" s="144">
        <f t="shared" si="95"/>
        <v>13</v>
      </c>
      <c r="BI35" s="144">
        <f t="shared" si="95"/>
        <v>19</v>
      </c>
      <c r="BJ35" s="144">
        <f t="shared" si="95"/>
        <v>18</v>
      </c>
      <c r="BK35" s="144">
        <f t="shared" si="95"/>
        <v>19</v>
      </c>
      <c r="BL35" s="144">
        <f t="shared" si="95"/>
        <v>14</v>
      </c>
      <c r="BM35" s="144">
        <f t="shared" si="95"/>
        <v>18</v>
      </c>
      <c r="BN35" s="144">
        <f t="shared" si="95"/>
        <v>20</v>
      </c>
      <c r="BO35" s="144">
        <f t="shared" si="95"/>
        <v>0</v>
      </c>
      <c r="BP35" s="144">
        <f t="shared" si="95"/>
        <v>0</v>
      </c>
      <c r="BQ35" s="144">
        <f t="shared" si="95"/>
        <v>4</v>
      </c>
      <c r="BR35" s="144">
        <f t="shared" si="95"/>
        <v>6</v>
      </c>
      <c r="BS35" s="144">
        <f t="shared" si="95"/>
        <v>10</v>
      </c>
      <c r="BT35" s="144">
        <f t="shared" si="95"/>
        <v>18</v>
      </c>
      <c r="BU35" s="144">
        <f t="shared" si="95"/>
        <v>8</v>
      </c>
      <c r="BV35" s="144">
        <f t="shared" si="95"/>
        <v>18</v>
      </c>
      <c r="BW35" s="144">
        <f t="shared" si="95"/>
        <v>11</v>
      </c>
      <c r="BX35" s="144">
        <f t="shared" si="95"/>
        <v>15</v>
      </c>
      <c r="BY35" s="144">
        <f t="shared" si="95"/>
        <v>12</v>
      </c>
      <c r="BZ35" s="144" t="str">
        <f t="shared" si="95"/>
        <v/>
      </c>
      <c r="CA35" s="144" t="str">
        <f t="shared" si="95"/>
        <v/>
      </c>
      <c r="CB35" s="144" t="str">
        <f t="shared" si="95"/>
        <v/>
      </c>
      <c r="CC35" s="144" t="str">
        <f t="shared" si="95"/>
        <v/>
      </c>
      <c r="CD35" s="144">
        <f t="shared" si="6"/>
        <v>15945</v>
      </c>
      <c r="CE35" s="69"/>
      <c r="CF35" s="126">
        <f t="shared" si="7"/>
        <v>82</v>
      </c>
      <c r="CG35" s="126">
        <f>+AE35-Y36</f>
        <v>-3150</v>
      </c>
      <c r="CH35" s="67">
        <f t="shared" ref="CH35:CL35" ca="1" si="96">SUMIFS($AX35:$CC35,$AX$1:$CC$1,CH$2)</f>
        <v>0</v>
      </c>
      <c r="CI35" s="67">
        <f t="shared" ca="1" si="96"/>
        <v>0</v>
      </c>
      <c r="CJ35" s="67">
        <f t="shared" ca="1" si="96"/>
        <v>0</v>
      </c>
      <c r="CK35" s="67">
        <f t="shared" ca="1" si="96"/>
        <v>0</v>
      </c>
      <c r="CL35" s="67">
        <f t="shared" ca="1" si="96"/>
        <v>0</v>
      </c>
    </row>
    <row r="36" spans="1:90" ht="12" customHeight="1">
      <c r="A36" s="146" t="s">
        <v>13</v>
      </c>
      <c r="B36" s="139" t="str">
        <f>VLOOKUP(A36,Sort!B:C,2,FALSE)</f>
        <v>AXOR 3336K</v>
      </c>
      <c r="C36" s="140" t="s">
        <v>262</v>
      </c>
      <c r="D36" s="141">
        <v>18765</v>
      </c>
      <c r="E36" s="143">
        <v>18784</v>
      </c>
      <c r="F36" s="148">
        <v>18807</v>
      </c>
      <c r="G36" s="142">
        <v>18826</v>
      </c>
      <c r="H36" s="142">
        <v>18834</v>
      </c>
      <c r="I36" s="142">
        <v>18851</v>
      </c>
      <c r="J36" s="142">
        <v>18867</v>
      </c>
      <c r="K36" s="142">
        <v>18886</v>
      </c>
      <c r="L36" s="142">
        <v>18904</v>
      </c>
      <c r="M36" s="142">
        <v>18916</v>
      </c>
      <c r="N36" s="142">
        <v>18926</v>
      </c>
      <c r="O36" s="142">
        <v>18936</v>
      </c>
      <c r="P36" s="142">
        <v>18948</v>
      </c>
      <c r="Q36" s="142">
        <v>18967</v>
      </c>
      <c r="R36" s="142">
        <v>18987</v>
      </c>
      <c r="S36" s="142">
        <v>19001</v>
      </c>
      <c r="T36" s="142">
        <f>S36</f>
        <v>19001</v>
      </c>
      <c r="U36" s="142">
        <v>19027</v>
      </c>
      <c r="V36" s="142">
        <f>U36</f>
        <v>19027</v>
      </c>
      <c r="W36" s="142">
        <v>19050</v>
      </c>
      <c r="X36" s="142">
        <v>19065</v>
      </c>
      <c r="Y36" s="142">
        <v>19083</v>
      </c>
      <c r="Z36" s="142">
        <v>19094</v>
      </c>
      <c r="AA36" s="141">
        <f t="shared" ref="AA36:AA37" si="97">Z36</f>
        <v>19094</v>
      </c>
      <c r="AB36" s="142">
        <v>19108</v>
      </c>
      <c r="AC36" s="141">
        <v>19125</v>
      </c>
      <c r="AD36" s="142">
        <v>19136</v>
      </c>
      <c r="AE36" s="142">
        <v>19141</v>
      </c>
      <c r="AF36" s="142">
        <v>19158</v>
      </c>
      <c r="AG36" s="142"/>
      <c r="AH36" s="141"/>
      <c r="AI36" s="143"/>
      <c r="AJ36" s="141"/>
      <c r="AK36" s="144"/>
      <c r="AL36" s="144"/>
      <c r="AM36" s="144"/>
      <c r="AN36" s="144"/>
      <c r="AO36" s="144"/>
      <c r="AP36" s="126"/>
      <c r="AQ36" s="126"/>
      <c r="AR36" s="126"/>
      <c r="AS36" s="126"/>
      <c r="AT36" s="126"/>
      <c r="AU36" s="126"/>
      <c r="AV36" s="126"/>
      <c r="AW36" s="126">
        <f t="shared" si="4"/>
        <v>374</v>
      </c>
      <c r="AX36" s="144">
        <f t="shared" si="12"/>
        <v>19</v>
      </c>
      <c r="AY36" s="144">
        <f t="shared" ref="AY36:CC36" si="98">IF(F36="","",F36-E36)</f>
        <v>23</v>
      </c>
      <c r="AZ36" s="144">
        <f t="shared" si="98"/>
        <v>19</v>
      </c>
      <c r="BA36" s="144">
        <f t="shared" si="98"/>
        <v>8</v>
      </c>
      <c r="BB36" s="144">
        <f t="shared" si="98"/>
        <v>17</v>
      </c>
      <c r="BC36" s="144">
        <f t="shared" si="98"/>
        <v>16</v>
      </c>
      <c r="BD36" s="144">
        <f t="shared" si="98"/>
        <v>19</v>
      </c>
      <c r="BE36" s="144">
        <f t="shared" si="98"/>
        <v>18</v>
      </c>
      <c r="BF36" s="144">
        <f t="shared" si="98"/>
        <v>12</v>
      </c>
      <c r="BG36" s="144">
        <f t="shared" si="98"/>
        <v>10</v>
      </c>
      <c r="BH36" s="144">
        <f t="shared" si="98"/>
        <v>10</v>
      </c>
      <c r="BI36" s="144">
        <f t="shared" si="98"/>
        <v>12</v>
      </c>
      <c r="BJ36" s="144">
        <f t="shared" si="98"/>
        <v>19</v>
      </c>
      <c r="BK36" s="144">
        <f t="shared" si="98"/>
        <v>20</v>
      </c>
      <c r="BL36" s="144">
        <f t="shared" si="98"/>
        <v>14</v>
      </c>
      <c r="BM36" s="144">
        <f t="shared" si="98"/>
        <v>0</v>
      </c>
      <c r="BN36" s="144">
        <f t="shared" si="98"/>
        <v>26</v>
      </c>
      <c r="BO36" s="144">
        <f t="shared" si="98"/>
        <v>0</v>
      </c>
      <c r="BP36" s="144">
        <f t="shared" si="98"/>
        <v>23</v>
      </c>
      <c r="BQ36" s="144">
        <f t="shared" si="98"/>
        <v>15</v>
      </c>
      <c r="BR36" s="144">
        <f t="shared" si="98"/>
        <v>18</v>
      </c>
      <c r="BS36" s="144">
        <f t="shared" si="98"/>
        <v>11</v>
      </c>
      <c r="BT36" s="144">
        <f t="shared" si="98"/>
        <v>0</v>
      </c>
      <c r="BU36" s="144">
        <f t="shared" si="98"/>
        <v>14</v>
      </c>
      <c r="BV36" s="144">
        <f t="shared" si="98"/>
        <v>17</v>
      </c>
      <c r="BW36" s="144">
        <f t="shared" si="98"/>
        <v>11</v>
      </c>
      <c r="BX36" s="144">
        <f t="shared" si="98"/>
        <v>5</v>
      </c>
      <c r="BY36" s="144">
        <f t="shared" si="98"/>
        <v>17</v>
      </c>
      <c r="BZ36" s="144" t="str">
        <f t="shared" si="98"/>
        <v/>
      </c>
      <c r="CA36" s="144" t="str">
        <f t="shared" si="98"/>
        <v/>
      </c>
      <c r="CB36" s="144" t="str">
        <f t="shared" si="98"/>
        <v/>
      </c>
      <c r="CC36" s="144" t="str">
        <f t="shared" si="98"/>
        <v/>
      </c>
      <c r="CD36" s="144">
        <f t="shared" si="6"/>
        <v>19158</v>
      </c>
      <c r="CE36" s="69"/>
      <c r="CF36" s="126">
        <f t="shared" si="7"/>
        <v>64</v>
      </c>
      <c r="CG36" s="126" t="e">
        <f>+AE36-#REF!</f>
        <v>#REF!</v>
      </c>
      <c r="CH36" s="67">
        <f t="shared" ref="CH36:CL36" ca="1" si="99">SUMIFS($AX36:$CC36,$AX$1:$CC$1,CH$2)</f>
        <v>0</v>
      </c>
      <c r="CI36" s="67">
        <f t="shared" ca="1" si="99"/>
        <v>0</v>
      </c>
      <c r="CJ36" s="67">
        <f t="shared" ca="1" si="99"/>
        <v>0</v>
      </c>
      <c r="CK36" s="67">
        <f t="shared" ca="1" si="99"/>
        <v>0</v>
      </c>
      <c r="CL36" s="67">
        <f t="shared" ca="1" si="99"/>
        <v>0</v>
      </c>
    </row>
    <row r="37" spans="1:90" ht="12" customHeight="1">
      <c r="A37" s="146" t="s">
        <v>14</v>
      </c>
      <c r="B37" s="139" t="str">
        <f>VLOOKUP(A37,Sort!B:C,2,FALSE)</f>
        <v>AXOR 3336K</v>
      </c>
      <c r="C37" s="140" t="s">
        <v>262</v>
      </c>
      <c r="D37" s="145">
        <v>18054</v>
      </c>
      <c r="E37" s="143">
        <v>18063</v>
      </c>
      <c r="F37" s="148">
        <v>18089</v>
      </c>
      <c r="G37" s="142">
        <v>18108</v>
      </c>
      <c r="H37" s="142">
        <v>18116</v>
      </c>
      <c r="I37" s="142">
        <v>18126</v>
      </c>
      <c r="J37" s="142">
        <v>18138</v>
      </c>
      <c r="K37" s="142">
        <v>18138</v>
      </c>
      <c r="L37" s="142">
        <v>18155</v>
      </c>
      <c r="M37" s="142">
        <v>18166</v>
      </c>
      <c r="N37" s="142">
        <v>18175</v>
      </c>
      <c r="O37" s="142">
        <f t="shared" ref="O37:V37" si="100">N37</f>
        <v>18175</v>
      </c>
      <c r="P37" s="142">
        <f t="shared" si="100"/>
        <v>18175</v>
      </c>
      <c r="Q37" s="142">
        <f t="shared" si="100"/>
        <v>18175</v>
      </c>
      <c r="R37" s="142">
        <f t="shared" si="100"/>
        <v>18175</v>
      </c>
      <c r="S37" s="142">
        <f t="shared" si="100"/>
        <v>18175</v>
      </c>
      <c r="T37" s="142">
        <f t="shared" si="100"/>
        <v>18175</v>
      </c>
      <c r="U37" s="142">
        <f t="shared" si="100"/>
        <v>18175</v>
      </c>
      <c r="V37" s="142">
        <f t="shared" si="100"/>
        <v>18175</v>
      </c>
      <c r="W37" s="161">
        <v>18182</v>
      </c>
      <c r="X37" s="142">
        <v>18200</v>
      </c>
      <c r="Y37" s="142">
        <v>18217</v>
      </c>
      <c r="Z37" s="142">
        <v>18235</v>
      </c>
      <c r="AA37" s="141">
        <f t="shared" si="97"/>
        <v>18235</v>
      </c>
      <c r="AB37" s="142">
        <v>18246</v>
      </c>
      <c r="AC37" s="141">
        <v>18265</v>
      </c>
      <c r="AD37" s="142">
        <v>18275</v>
      </c>
      <c r="AE37" s="142">
        <v>18289</v>
      </c>
      <c r="AF37" s="142">
        <v>18302</v>
      </c>
      <c r="AG37" s="142"/>
      <c r="AH37" s="145"/>
      <c r="AI37" s="143"/>
      <c r="AJ37" s="141"/>
      <c r="AK37" s="144"/>
      <c r="AL37" s="144"/>
      <c r="AM37" s="144"/>
      <c r="AN37" s="144"/>
      <c r="AO37" s="144"/>
      <c r="AP37" s="126"/>
      <c r="AQ37" s="126"/>
      <c r="AR37" s="126"/>
      <c r="AS37" s="126"/>
      <c r="AT37" s="126"/>
      <c r="AU37" s="126"/>
      <c r="AV37" s="126"/>
      <c r="AW37" s="126">
        <f t="shared" si="4"/>
        <v>239</v>
      </c>
      <c r="AX37" s="144">
        <f t="shared" si="12"/>
        <v>9</v>
      </c>
      <c r="AY37" s="144">
        <f t="shared" ref="AY37:CC37" si="101">IF(F37="","",F37-E37)</f>
        <v>26</v>
      </c>
      <c r="AZ37" s="144">
        <f t="shared" si="101"/>
        <v>19</v>
      </c>
      <c r="BA37" s="144">
        <f t="shared" si="101"/>
        <v>8</v>
      </c>
      <c r="BB37" s="144">
        <f t="shared" si="101"/>
        <v>10</v>
      </c>
      <c r="BC37" s="144">
        <f t="shared" si="101"/>
        <v>12</v>
      </c>
      <c r="BD37" s="144">
        <f t="shared" si="101"/>
        <v>0</v>
      </c>
      <c r="BE37" s="144">
        <f t="shared" si="101"/>
        <v>17</v>
      </c>
      <c r="BF37" s="144">
        <f t="shared" si="101"/>
        <v>11</v>
      </c>
      <c r="BG37" s="144">
        <f t="shared" si="101"/>
        <v>9</v>
      </c>
      <c r="BH37" s="144">
        <f t="shared" si="101"/>
        <v>0</v>
      </c>
      <c r="BI37" s="144">
        <f t="shared" si="101"/>
        <v>0</v>
      </c>
      <c r="BJ37" s="144">
        <f t="shared" si="101"/>
        <v>0</v>
      </c>
      <c r="BK37" s="144">
        <f t="shared" si="101"/>
        <v>0</v>
      </c>
      <c r="BL37" s="144">
        <f t="shared" si="101"/>
        <v>0</v>
      </c>
      <c r="BM37" s="144">
        <f t="shared" si="101"/>
        <v>0</v>
      </c>
      <c r="BN37" s="144">
        <f t="shared" si="101"/>
        <v>0</v>
      </c>
      <c r="BO37" s="144">
        <f t="shared" si="101"/>
        <v>0</v>
      </c>
      <c r="BP37" s="144">
        <f t="shared" si="101"/>
        <v>7</v>
      </c>
      <c r="BQ37" s="144">
        <f t="shared" si="101"/>
        <v>18</v>
      </c>
      <c r="BR37" s="144">
        <f t="shared" si="101"/>
        <v>17</v>
      </c>
      <c r="BS37" s="144">
        <f t="shared" si="101"/>
        <v>18</v>
      </c>
      <c r="BT37" s="144">
        <f t="shared" si="101"/>
        <v>0</v>
      </c>
      <c r="BU37" s="144">
        <f t="shared" si="101"/>
        <v>11</v>
      </c>
      <c r="BV37" s="144">
        <f t="shared" si="101"/>
        <v>19</v>
      </c>
      <c r="BW37" s="144">
        <f t="shared" si="101"/>
        <v>10</v>
      </c>
      <c r="BX37" s="144">
        <f t="shared" si="101"/>
        <v>14</v>
      </c>
      <c r="BY37" s="144">
        <f t="shared" si="101"/>
        <v>13</v>
      </c>
      <c r="BZ37" s="144" t="str">
        <f t="shared" si="101"/>
        <v/>
      </c>
      <c r="CA37" s="144" t="str">
        <f t="shared" si="101"/>
        <v/>
      </c>
      <c r="CB37" s="144" t="str">
        <f t="shared" si="101"/>
        <v/>
      </c>
      <c r="CC37" s="144" t="str">
        <f t="shared" si="101"/>
        <v/>
      </c>
      <c r="CD37" s="144">
        <f t="shared" si="6"/>
        <v>18302</v>
      </c>
      <c r="CE37" s="69"/>
      <c r="CF37" s="126">
        <f t="shared" si="7"/>
        <v>67</v>
      </c>
      <c r="CG37" s="126">
        <f t="shared" ref="CG37:CG107" si="102">+AE37-Y37</f>
        <v>72</v>
      </c>
      <c r="CH37" s="67">
        <f t="shared" ref="CH37:CL37" ca="1" si="103">SUMIFS($AX37:$CC37,$AX$1:$CC$1,CH$2)</f>
        <v>0</v>
      </c>
      <c r="CI37" s="67">
        <f t="shared" ca="1" si="103"/>
        <v>0</v>
      </c>
      <c r="CJ37" s="67">
        <f t="shared" ca="1" si="103"/>
        <v>0</v>
      </c>
      <c r="CK37" s="67">
        <f t="shared" ca="1" si="103"/>
        <v>0</v>
      </c>
      <c r="CL37" s="67">
        <f t="shared" ca="1" si="103"/>
        <v>0</v>
      </c>
    </row>
    <row r="38" spans="1:90" ht="12" customHeight="1">
      <c r="A38" s="146" t="s">
        <v>15</v>
      </c>
      <c r="B38" s="139" t="str">
        <f>VLOOKUP(A38,Sort!B:C,2,FALSE)</f>
        <v>AXOR 3336K</v>
      </c>
      <c r="C38" s="140" t="s">
        <v>262</v>
      </c>
      <c r="D38" s="141">
        <v>17501</v>
      </c>
      <c r="E38" s="143">
        <v>17519</v>
      </c>
      <c r="F38" s="148">
        <v>17540</v>
      </c>
      <c r="G38" s="142">
        <v>17558</v>
      </c>
      <c r="H38" s="142">
        <v>17565</v>
      </c>
      <c r="I38" s="142">
        <v>17575</v>
      </c>
      <c r="J38" s="142">
        <v>17588</v>
      </c>
      <c r="K38" s="142">
        <v>17602</v>
      </c>
      <c r="L38" s="142">
        <v>17613</v>
      </c>
      <c r="M38" s="142">
        <v>17627</v>
      </c>
      <c r="N38" s="142">
        <v>17637</v>
      </c>
      <c r="O38" s="142">
        <v>17651</v>
      </c>
      <c r="P38" s="148">
        <v>17664</v>
      </c>
      <c r="Q38" s="142">
        <v>17680</v>
      </c>
      <c r="R38" s="142">
        <v>17690</v>
      </c>
      <c r="S38" s="142">
        <v>17706</v>
      </c>
      <c r="T38" s="142">
        <v>17722</v>
      </c>
      <c r="U38" s="142">
        <v>17741</v>
      </c>
      <c r="V38" s="142">
        <f t="shared" ref="V38:V39" si="104">U38</f>
        <v>17741</v>
      </c>
      <c r="W38" s="142">
        <v>17762</v>
      </c>
      <c r="X38" s="142">
        <v>17776</v>
      </c>
      <c r="Y38" s="142">
        <v>17794</v>
      </c>
      <c r="Z38" s="142">
        <v>17810</v>
      </c>
      <c r="AA38" s="141">
        <v>17827</v>
      </c>
      <c r="AB38" s="142">
        <v>17837</v>
      </c>
      <c r="AC38" s="141">
        <v>17854</v>
      </c>
      <c r="AD38" s="142">
        <v>17864</v>
      </c>
      <c r="AE38" s="142">
        <v>17879</v>
      </c>
      <c r="AF38" s="142">
        <v>17890</v>
      </c>
      <c r="AG38" s="142"/>
      <c r="AH38" s="141"/>
      <c r="AI38" s="143"/>
      <c r="AJ38" s="141"/>
      <c r="AK38" s="144"/>
      <c r="AL38" s="144"/>
      <c r="AM38" s="144"/>
      <c r="AN38" s="144"/>
      <c r="AO38" s="144"/>
      <c r="AP38" s="126"/>
      <c r="AQ38" s="126"/>
      <c r="AR38" s="126"/>
      <c r="AS38" s="126"/>
      <c r="AT38" s="126"/>
      <c r="AU38" s="126"/>
      <c r="AV38" s="126"/>
      <c r="AW38" s="126">
        <f t="shared" si="4"/>
        <v>371</v>
      </c>
      <c r="AX38" s="144">
        <f t="shared" si="12"/>
        <v>18</v>
      </c>
      <c r="AY38" s="144">
        <f t="shared" ref="AY38:CC38" si="105">IF(F38="","",F38-E38)</f>
        <v>21</v>
      </c>
      <c r="AZ38" s="144">
        <f t="shared" si="105"/>
        <v>18</v>
      </c>
      <c r="BA38" s="144">
        <f t="shared" si="105"/>
        <v>7</v>
      </c>
      <c r="BB38" s="144">
        <f t="shared" si="105"/>
        <v>10</v>
      </c>
      <c r="BC38" s="144">
        <f t="shared" si="105"/>
        <v>13</v>
      </c>
      <c r="BD38" s="144">
        <f t="shared" si="105"/>
        <v>14</v>
      </c>
      <c r="BE38" s="144">
        <f t="shared" si="105"/>
        <v>11</v>
      </c>
      <c r="BF38" s="144">
        <f t="shared" si="105"/>
        <v>14</v>
      </c>
      <c r="BG38" s="144">
        <f t="shared" si="105"/>
        <v>10</v>
      </c>
      <c r="BH38" s="144">
        <f t="shared" si="105"/>
        <v>14</v>
      </c>
      <c r="BI38" s="144">
        <f t="shared" si="105"/>
        <v>13</v>
      </c>
      <c r="BJ38" s="144">
        <f t="shared" si="105"/>
        <v>16</v>
      </c>
      <c r="BK38" s="144">
        <f t="shared" si="105"/>
        <v>10</v>
      </c>
      <c r="BL38" s="144">
        <f t="shared" si="105"/>
        <v>16</v>
      </c>
      <c r="BM38" s="144">
        <f t="shared" si="105"/>
        <v>16</v>
      </c>
      <c r="BN38" s="144">
        <f t="shared" si="105"/>
        <v>19</v>
      </c>
      <c r="BO38" s="144">
        <f t="shared" si="105"/>
        <v>0</v>
      </c>
      <c r="BP38" s="144">
        <f t="shared" si="105"/>
        <v>21</v>
      </c>
      <c r="BQ38" s="144">
        <f t="shared" si="105"/>
        <v>14</v>
      </c>
      <c r="BR38" s="144">
        <f t="shared" si="105"/>
        <v>18</v>
      </c>
      <c r="BS38" s="144">
        <f t="shared" si="105"/>
        <v>16</v>
      </c>
      <c r="BT38" s="144">
        <f t="shared" si="105"/>
        <v>17</v>
      </c>
      <c r="BU38" s="144">
        <f t="shared" si="105"/>
        <v>10</v>
      </c>
      <c r="BV38" s="144">
        <f t="shared" si="105"/>
        <v>17</v>
      </c>
      <c r="BW38" s="144">
        <f t="shared" si="105"/>
        <v>10</v>
      </c>
      <c r="BX38" s="144">
        <f t="shared" si="105"/>
        <v>15</v>
      </c>
      <c r="BY38" s="144">
        <f t="shared" si="105"/>
        <v>11</v>
      </c>
      <c r="BZ38" s="144" t="str">
        <f t="shared" si="105"/>
        <v/>
      </c>
      <c r="CA38" s="144" t="str">
        <f t="shared" si="105"/>
        <v/>
      </c>
      <c r="CB38" s="144" t="str">
        <f t="shared" si="105"/>
        <v/>
      </c>
      <c r="CC38" s="144" t="str">
        <f t="shared" si="105"/>
        <v/>
      </c>
      <c r="CD38" s="144">
        <f t="shared" si="6"/>
        <v>17890</v>
      </c>
      <c r="CE38" s="69"/>
      <c r="CF38" s="126">
        <f t="shared" si="7"/>
        <v>80</v>
      </c>
      <c r="CG38" s="126">
        <f t="shared" si="102"/>
        <v>85</v>
      </c>
      <c r="CH38" s="67">
        <f t="shared" ref="CH38:CL38" ca="1" si="106">SUMIFS($AX38:$CC38,$AX$1:$CC$1,CH$2)</f>
        <v>0</v>
      </c>
      <c r="CI38" s="67">
        <f t="shared" ca="1" si="106"/>
        <v>0</v>
      </c>
      <c r="CJ38" s="67">
        <f t="shared" ca="1" si="106"/>
        <v>0</v>
      </c>
      <c r="CK38" s="67">
        <f t="shared" ca="1" si="106"/>
        <v>0</v>
      </c>
      <c r="CL38" s="67">
        <f t="shared" ca="1" si="106"/>
        <v>0</v>
      </c>
    </row>
    <row r="39" spans="1:90" ht="12" customHeight="1">
      <c r="A39" s="146" t="s">
        <v>16</v>
      </c>
      <c r="B39" s="139" t="str">
        <f>VLOOKUP(A39,Sort!B:C,2,FALSE)</f>
        <v>AXOR 3336K</v>
      </c>
      <c r="C39" s="140" t="s">
        <v>262</v>
      </c>
      <c r="D39" s="141">
        <v>17922</v>
      </c>
      <c r="E39" s="143">
        <v>17937</v>
      </c>
      <c r="F39" s="148">
        <v>17958</v>
      </c>
      <c r="G39" s="142">
        <v>17977</v>
      </c>
      <c r="H39" s="142">
        <v>17986</v>
      </c>
      <c r="I39" s="142">
        <v>18004</v>
      </c>
      <c r="J39" s="142">
        <v>18018</v>
      </c>
      <c r="K39" s="142">
        <v>18037</v>
      </c>
      <c r="L39" s="142">
        <v>18055</v>
      </c>
      <c r="M39" s="142">
        <v>18071</v>
      </c>
      <c r="N39" s="142">
        <v>18081</v>
      </c>
      <c r="O39" s="142">
        <v>18094</v>
      </c>
      <c r="P39" s="142">
        <v>18106</v>
      </c>
      <c r="Q39" s="142">
        <v>18124</v>
      </c>
      <c r="R39" s="142">
        <v>18142</v>
      </c>
      <c r="S39" s="142">
        <v>18157</v>
      </c>
      <c r="T39" s="142">
        <v>18175</v>
      </c>
      <c r="U39" s="142">
        <v>18191</v>
      </c>
      <c r="V39" s="142">
        <f t="shared" si="104"/>
        <v>18191</v>
      </c>
      <c r="W39" s="142">
        <v>18213</v>
      </c>
      <c r="X39" s="142">
        <v>18232</v>
      </c>
      <c r="Y39" s="142">
        <v>18248</v>
      </c>
      <c r="Z39" s="142">
        <v>18252</v>
      </c>
      <c r="AA39" s="141">
        <v>18269</v>
      </c>
      <c r="AB39" s="142">
        <v>18278</v>
      </c>
      <c r="AC39" s="141">
        <v>18298</v>
      </c>
      <c r="AD39" s="142">
        <v>18308</v>
      </c>
      <c r="AE39" s="142">
        <f t="shared" ref="AE39:AE41" si="107">AD39</f>
        <v>18308</v>
      </c>
      <c r="AF39" s="142">
        <f>AE39</f>
        <v>18308</v>
      </c>
      <c r="AG39" s="142"/>
      <c r="AH39" s="141"/>
      <c r="AI39" s="143"/>
      <c r="AJ39" s="141"/>
      <c r="AK39" s="144"/>
      <c r="AL39" s="144"/>
      <c r="AM39" s="144"/>
      <c r="AN39" s="144"/>
      <c r="AO39" s="144"/>
      <c r="AP39" s="126"/>
      <c r="AQ39" s="126"/>
      <c r="AR39" s="126"/>
      <c r="AS39" s="126"/>
      <c r="AT39" s="126"/>
      <c r="AU39" s="126"/>
      <c r="AV39" s="126"/>
      <c r="AW39" s="126">
        <f t="shared" si="4"/>
        <v>371</v>
      </c>
      <c r="AX39" s="144">
        <f t="shared" si="12"/>
        <v>15</v>
      </c>
      <c r="AY39" s="144">
        <f t="shared" ref="AY39:CC39" si="108">IF(F39="","",F39-E39)</f>
        <v>21</v>
      </c>
      <c r="AZ39" s="144">
        <f t="shared" si="108"/>
        <v>19</v>
      </c>
      <c r="BA39" s="144">
        <f t="shared" si="108"/>
        <v>9</v>
      </c>
      <c r="BB39" s="144">
        <f t="shared" si="108"/>
        <v>18</v>
      </c>
      <c r="BC39" s="144">
        <f t="shared" si="108"/>
        <v>14</v>
      </c>
      <c r="BD39" s="144">
        <f t="shared" si="108"/>
        <v>19</v>
      </c>
      <c r="BE39" s="144">
        <f t="shared" si="108"/>
        <v>18</v>
      </c>
      <c r="BF39" s="144">
        <f t="shared" si="108"/>
        <v>16</v>
      </c>
      <c r="BG39" s="144">
        <f t="shared" si="108"/>
        <v>10</v>
      </c>
      <c r="BH39" s="144">
        <f t="shared" si="108"/>
        <v>13</v>
      </c>
      <c r="BI39" s="144">
        <f t="shared" si="108"/>
        <v>12</v>
      </c>
      <c r="BJ39" s="144">
        <f t="shared" si="108"/>
        <v>18</v>
      </c>
      <c r="BK39" s="144">
        <f t="shared" si="108"/>
        <v>18</v>
      </c>
      <c r="BL39" s="144">
        <f t="shared" si="108"/>
        <v>15</v>
      </c>
      <c r="BM39" s="144">
        <f t="shared" si="108"/>
        <v>18</v>
      </c>
      <c r="BN39" s="144">
        <f t="shared" si="108"/>
        <v>16</v>
      </c>
      <c r="BO39" s="144">
        <f t="shared" si="108"/>
        <v>0</v>
      </c>
      <c r="BP39" s="144">
        <f t="shared" si="108"/>
        <v>22</v>
      </c>
      <c r="BQ39" s="144">
        <f t="shared" si="108"/>
        <v>19</v>
      </c>
      <c r="BR39" s="144">
        <f t="shared" si="108"/>
        <v>16</v>
      </c>
      <c r="BS39" s="144">
        <f t="shared" si="108"/>
        <v>4</v>
      </c>
      <c r="BT39" s="144">
        <f t="shared" si="108"/>
        <v>17</v>
      </c>
      <c r="BU39" s="144">
        <f t="shared" si="108"/>
        <v>9</v>
      </c>
      <c r="BV39" s="144">
        <f t="shared" si="108"/>
        <v>20</v>
      </c>
      <c r="BW39" s="144">
        <f t="shared" si="108"/>
        <v>10</v>
      </c>
      <c r="BX39" s="144">
        <f t="shared" si="108"/>
        <v>0</v>
      </c>
      <c r="BY39" s="144">
        <f t="shared" si="108"/>
        <v>0</v>
      </c>
      <c r="BZ39" s="144" t="str">
        <f t="shared" si="108"/>
        <v/>
      </c>
      <c r="CA39" s="144" t="str">
        <f t="shared" si="108"/>
        <v/>
      </c>
      <c r="CB39" s="144" t="str">
        <f t="shared" si="108"/>
        <v/>
      </c>
      <c r="CC39" s="144" t="str">
        <f t="shared" si="108"/>
        <v/>
      </c>
      <c r="CD39" s="144">
        <f t="shared" si="6"/>
        <v>18308</v>
      </c>
      <c r="CE39" s="69"/>
      <c r="CF39" s="126">
        <f t="shared" si="7"/>
        <v>56</v>
      </c>
      <c r="CG39" s="126">
        <f t="shared" si="102"/>
        <v>60</v>
      </c>
      <c r="CH39" s="67">
        <f t="shared" ref="CH39:CL39" ca="1" si="109">SUMIFS($AX39:$CC39,$AX$1:$CC$1,CH$2)</f>
        <v>0</v>
      </c>
      <c r="CI39" s="67">
        <f t="shared" ca="1" si="109"/>
        <v>0</v>
      </c>
      <c r="CJ39" s="67">
        <f t="shared" ca="1" si="109"/>
        <v>0</v>
      </c>
      <c r="CK39" s="67">
        <f t="shared" ca="1" si="109"/>
        <v>0</v>
      </c>
      <c r="CL39" s="67">
        <f t="shared" ca="1" si="109"/>
        <v>0</v>
      </c>
    </row>
    <row r="40" spans="1:90" ht="12" customHeight="1">
      <c r="A40" s="149" t="s">
        <v>42</v>
      </c>
      <c r="B40" s="139" t="str">
        <f>VLOOKUP(A40,Sort!B:C,2,FALSE)</f>
        <v>WATER PUMP</v>
      </c>
      <c r="C40" s="140" t="s">
        <v>262</v>
      </c>
      <c r="D40" s="145">
        <v>690</v>
      </c>
      <c r="E40" s="143">
        <v>710</v>
      </c>
      <c r="F40" s="148">
        <f t="shared" ref="F40:K40" si="110">E40</f>
        <v>710</v>
      </c>
      <c r="G40" s="142">
        <f t="shared" si="110"/>
        <v>710</v>
      </c>
      <c r="H40" s="142">
        <f t="shared" si="110"/>
        <v>710</v>
      </c>
      <c r="I40" s="142">
        <f t="shared" si="110"/>
        <v>710</v>
      </c>
      <c r="J40" s="142">
        <f t="shared" si="110"/>
        <v>710</v>
      </c>
      <c r="K40" s="142">
        <f t="shared" si="110"/>
        <v>710</v>
      </c>
      <c r="L40" s="142">
        <f>K40+3</f>
        <v>713</v>
      </c>
      <c r="M40" s="142">
        <f t="shared" ref="M40:Y40" si="111">L40</f>
        <v>713</v>
      </c>
      <c r="N40" s="142">
        <f t="shared" si="111"/>
        <v>713</v>
      </c>
      <c r="O40" s="142">
        <f t="shared" si="111"/>
        <v>713</v>
      </c>
      <c r="P40" s="142">
        <f t="shared" si="111"/>
        <v>713</v>
      </c>
      <c r="Q40" s="142">
        <f t="shared" si="111"/>
        <v>713</v>
      </c>
      <c r="R40" s="142">
        <f t="shared" si="111"/>
        <v>713</v>
      </c>
      <c r="S40" s="142">
        <f t="shared" si="111"/>
        <v>713</v>
      </c>
      <c r="T40" s="142">
        <f t="shared" si="111"/>
        <v>713</v>
      </c>
      <c r="U40" s="142">
        <f t="shared" si="111"/>
        <v>713</v>
      </c>
      <c r="V40" s="142">
        <f t="shared" si="111"/>
        <v>713</v>
      </c>
      <c r="W40" s="142">
        <f t="shared" si="111"/>
        <v>713</v>
      </c>
      <c r="X40" s="142">
        <f t="shared" si="111"/>
        <v>713</v>
      </c>
      <c r="Y40" s="142">
        <f t="shared" si="111"/>
        <v>713</v>
      </c>
      <c r="Z40" s="142">
        <v>713</v>
      </c>
      <c r="AA40" s="141">
        <f t="shared" ref="AA40:AC40" si="112">Z40</f>
        <v>713</v>
      </c>
      <c r="AB40" s="142">
        <f t="shared" si="112"/>
        <v>713</v>
      </c>
      <c r="AC40" s="141">
        <f t="shared" si="112"/>
        <v>713</v>
      </c>
      <c r="AD40" s="142">
        <f t="shared" ref="AD40:AD41" si="113">AC40+4</f>
        <v>717</v>
      </c>
      <c r="AE40" s="142">
        <f t="shared" si="107"/>
        <v>717</v>
      </c>
      <c r="AF40" s="142">
        <f>AE40</f>
        <v>717</v>
      </c>
      <c r="AG40" s="142"/>
      <c r="AH40" s="145"/>
      <c r="AI40" s="143"/>
      <c r="AJ40" s="141"/>
      <c r="AK40" s="144"/>
      <c r="AL40" s="144"/>
      <c r="AM40" s="144"/>
      <c r="AN40" s="144"/>
      <c r="AO40" s="144"/>
      <c r="AP40" s="126"/>
      <c r="AQ40" s="126"/>
      <c r="AR40" s="126"/>
      <c r="AS40" s="126"/>
      <c r="AT40" s="126"/>
      <c r="AU40" s="126"/>
      <c r="AV40" s="126"/>
      <c r="AW40" s="126">
        <f t="shared" si="4"/>
        <v>7</v>
      </c>
      <c r="AX40" s="144">
        <f t="shared" si="12"/>
        <v>20</v>
      </c>
      <c r="AY40" s="144">
        <f t="shared" ref="AY40:CC40" si="114">IF(F40="","",F40-E40)</f>
        <v>0</v>
      </c>
      <c r="AZ40" s="144">
        <f t="shared" si="114"/>
        <v>0</v>
      </c>
      <c r="BA40" s="144">
        <f t="shared" si="114"/>
        <v>0</v>
      </c>
      <c r="BB40" s="144">
        <f t="shared" si="114"/>
        <v>0</v>
      </c>
      <c r="BC40" s="144">
        <f t="shared" si="114"/>
        <v>0</v>
      </c>
      <c r="BD40" s="144">
        <f t="shared" si="114"/>
        <v>0</v>
      </c>
      <c r="BE40" s="144">
        <f t="shared" si="114"/>
        <v>3</v>
      </c>
      <c r="BF40" s="144">
        <f t="shared" si="114"/>
        <v>0</v>
      </c>
      <c r="BG40" s="144">
        <f t="shared" si="114"/>
        <v>0</v>
      </c>
      <c r="BH40" s="144">
        <f t="shared" si="114"/>
        <v>0</v>
      </c>
      <c r="BI40" s="144">
        <f t="shared" si="114"/>
        <v>0</v>
      </c>
      <c r="BJ40" s="144">
        <f t="shared" si="114"/>
        <v>0</v>
      </c>
      <c r="BK40" s="144">
        <f t="shared" si="114"/>
        <v>0</v>
      </c>
      <c r="BL40" s="144">
        <f t="shared" si="114"/>
        <v>0</v>
      </c>
      <c r="BM40" s="144">
        <f t="shared" si="114"/>
        <v>0</v>
      </c>
      <c r="BN40" s="144">
        <f t="shared" si="114"/>
        <v>0</v>
      </c>
      <c r="BO40" s="144">
        <f t="shared" si="114"/>
        <v>0</v>
      </c>
      <c r="BP40" s="144">
        <f t="shared" si="114"/>
        <v>0</v>
      </c>
      <c r="BQ40" s="144">
        <f t="shared" si="114"/>
        <v>0</v>
      </c>
      <c r="BR40" s="144">
        <f t="shared" si="114"/>
        <v>0</v>
      </c>
      <c r="BS40" s="144">
        <f t="shared" si="114"/>
        <v>0</v>
      </c>
      <c r="BT40" s="144">
        <f t="shared" si="114"/>
        <v>0</v>
      </c>
      <c r="BU40" s="144">
        <f t="shared" si="114"/>
        <v>0</v>
      </c>
      <c r="BV40" s="144">
        <f t="shared" si="114"/>
        <v>0</v>
      </c>
      <c r="BW40" s="144">
        <f t="shared" si="114"/>
        <v>4</v>
      </c>
      <c r="BX40" s="144">
        <f t="shared" si="114"/>
        <v>0</v>
      </c>
      <c r="BY40" s="144">
        <f t="shared" si="114"/>
        <v>0</v>
      </c>
      <c r="BZ40" s="144" t="str">
        <f t="shared" si="114"/>
        <v/>
      </c>
      <c r="CA40" s="144" t="str">
        <f t="shared" si="114"/>
        <v/>
      </c>
      <c r="CB40" s="144" t="str">
        <f t="shared" si="114"/>
        <v/>
      </c>
      <c r="CC40" s="144" t="str">
        <f t="shared" si="114"/>
        <v/>
      </c>
      <c r="CD40" s="144">
        <f t="shared" si="6"/>
        <v>717</v>
      </c>
      <c r="CE40" s="69"/>
      <c r="CF40" s="126">
        <f t="shared" si="7"/>
        <v>4</v>
      </c>
      <c r="CG40" s="126">
        <f t="shared" si="102"/>
        <v>4</v>
      </c>
      <c r="CH40" s="67">
        <f t="shared" ref="CH40:CL40" ca="1" si="115">SUMIFS($AX40:$CC40,$AX$1:$CC$1,CH$2)</f>
        <v>0</v>
      </c>
      <c r="CI40" s="67">
        <f t="shared" ca="1" si="115"/>
        <v>0</v>
      </c>
      <c r="CJ40" s="67">
        <f t="shared" ca="1" si="115"/>
        <v>0</v>
      </c>
      <c r="CK40" s="67">
        <f t="shared" ca="1" si="115"/>
        <v>0</v>
      </c>
      <c r="CL40" s="67">
        <f t="shared" ca="1" si="115"/>
        <v>0</v>
      </c>
    </row>
    <row r="41" spans="1:90" ht="12" customHeight="1">
      <c r="A41" s="149" t="s">
        <v>43</v>
      </c>
      <c r="B41" s="139" t="str">
        <f>VLOOKUP(A41,Sort!B:C,2,FALSE)</f>
        <v>WATER PUMP</v>
      </c>
      <c r="C41" s="140" t="s">
        <v>262</v>
      </c>
      <c r="D41" s="141">
        <v>2149</v>
      </c>
      <c r="E41" s="143">
        <v>2149</v>
      </c>
      <c r="F41" s="148">
        <f t="shared" ref="F41:J41" si="116">E41</f>
        <v>2149</v>
      </c>
      <c r="G41" s="142">
        <f t="shared" si="116"/>
        <v>2149</v>
      </c>
      <c r="H41" s="142">
        <f t="shared" si="116"/>
        <v>2149</v>
      </c>
      <c r="I41" s="142">
        <f t="shared" si="116"/>
        <v>2149</v>
      </c>
      <c r="J41" s="142">
        <f t="shared" si="116"/>
        <v>2149</v>
      </c>
      <c r="K41" s="142">
        <f>J41+5</f>
        <v>2154</v>
      </c>
      <c r="L41" s="142">
        <f>K41+2</f>
        <v>2156</v>
      </c>
      <c r="M41" s="142">
        <f>L41</f>
        <v>2156</v>
      </c>
      <c r="N41" s="142">
        <f>M41+1</f>
        <v>2157</v>
      </c>
      <c r="O41" s="142">
        <f t="shared" ref="O41:P41" si="117">N41</f>
        <v>2157</v>
      </c>
      <c r="P41" s="142">
        <f t="shared" si="117"/>
        <v>2157</v>
      </c>
      <c r="Q41" s="142">
        <v>2172</v>
      </c>
      <c r="R41" s="142">
        <f t="shared" ref="R41:AA41" si="118">Q41</f>
        <v>2172</v>
      </c>
      <c r="S41" s="142">
        <f t="shared" si="118"/>
        <v>2172</v>
      </c>
      <c r="T41" s="142">
        <f t="shared" si="118"/>
        <v>2172</v>
      </c>
      <c r="U41" s="142">
        <f t="shared" si="118"/>
        <v>2172</v>
      </c>
      <c r="V41" s="142">
        <f t="shared" si="118"/>
        <v>2172</v>
      </c>
      <c r="W41" s="142">
        <f t="shared" si="118"/>
        <v>2172</v>
      </c>
      <c r="X41" s="142">
        <f t="shared" si="118"/>
        <v>2172</v>
      </c>
      <c r="Y41" s="142">
        <f t="shared" si="118"/>
        <v>2172</v>
      </c>
      <c r="Z41" s="142">
        <f t="shared" si="118"/>
        <v>2172</v>
      </c>
      <c r="AA41" s="141">
        <f t="shared" si="118"/>
        <v>2172</v>
      </c>
      <c r="AB41" s="142">
        <f>AA41+16</f>
        <v>2188</v>
      </c>
      <c r="AC41" s="141">
        <f>AB41+6</f>
        <v>2194</v>
      </c>
      <c r="AD41" s="142">
        <f t="shared" si="113"/>
        <v>2198</v>
      </c>
      <c r="AE41" s="142">
        <f t="shared" si="107"/>
        <v>2198</v>
      </c>
      <c r="AF41" s="142">
        <f>AE41+10</f>
        <v>2208</v>
      </c>
      <c r="AG41" s="142"/>
      <c r="AH41" s="141"/>
      <c r="AI41" s="143"/>
      <c r="AJ41" s="141"/>
      <c r="AK41" s="144"/>
      <c r="AL41" s="144"/>
      <c r="AM41" s="144"/>
      <c r="AN41" s="144"/>
      <c r="AO41" s="144"/>
      <c r="AP41" s="126"/>
      <c r="AQ41" s="126"/>
      <c r="AR41" s="126"/>
      <c r="AS41" s="126"/>
      <c r="AT41" s="126"/>
      <c r="AU41" s="126"/>
      <c r="AV41" s="126"/>
      <c r="AW41" s="126">
        <f t="shared" si="4"/>
        <v>59</v>
      </c>
      <c r="AX41" s="144">
        <f t="shared" si="12"/>
        <v>0</v>
      </c>
      <c r="AY41" s="144">
        <f t="shared" ref="AY41:CC41" si="119">IF(F41="","",F41-E41)</f>
        <v>0</v>
      </c>
      <c r="AZ41" s="144">
        <f t="shared" si="119"/>
        <v>0</v>
      </c>
      <c r="BA41" s="144">
        <f t="shared" si="119"/>
        <v>0</v>
      </c>
      <c r="BB41" s="144">
        <f t="shared" si="119"/>
        <v>0</v>
      </c>
      <c r="BC41" s="144">
        <f t="shared" si="119"/>
        <v>0</v>
      </c>
      <c r="BD41" s="144">
        <f t="shared" si="119"/>
        <v>5</v>
      </c>
      <c r="BE41" s="144">
        <f t="shared" si="119"/>
        <v>2</v>
      </c>
      <c r="BF41" s="144">
        <f t="shared" si="119"/>
        <v>0</v>
      </c>
      <c r="BG41" s="144">
        <f t="shared" si="119"/>
        <v>1</v>
      </c>
      <c r="BH41" s="144">
        <f t="shared" si="119"/>
        <v>0</v>
      </c>
      <c r="BI41" s="144">
        <f t="shared" si="119"/>
        <v>0</v>
      </c>
      <c r="BJ41" s="144">
        <f t="shared" si="119"/>
        <v>15</v>
      </c>
      <c r="BK41" s="144">
        <f t="shared" si="119"/>
        <v>0</v>
      </c>
      <c r="BL41" s="144">
        <f t="shared" si="119"/>
        <v>0</v>
      </c>
      <c r="BM41" s="144">
        <f t="shared" si="119"/>
        <v>0</v>
      </c>
      <c r="BN41" s="144">
        <f t="shared" si="119"/>
        <v>0</v>
      </c>
      <c r="BO41" s="144">
        <f t="shared" si="119"/>
        <v>0</v>
      </c>
      <c r="BP41" s="144">
        <f t="shared" si="119"/>
        <v>0</v>
      </c>
      <c r="BQ41" s="144">
        <f t="shared" si="119"/>
        <v>0</v>
      </c>
      <c r="BR41" s="144">
        <f t="shared" si="119"/>
        <v>0</v>
      </c>
      <c r="BS41" s="144">
        <f t="shared" si="119"/>
        <v>0</v>
      </c>
      <c r="BT41" s="144">
        <f t="shared" si="119"/>
        <v>0</v>
      </c>
      <c r="BU41" s="144">
        <f t="shared" si="119"/>
        <v>16</v>
      </c>
      <c r="BV41" s="144">
        <f t="shared" si="119"/>
        <v>6</v>
      </c>
      <c r="BW41" s="144">
        <f t="shared" si="119"/>
        <v>4</v>
      </c>
      <c r="BX41" s="144">
        <f t="shared" si="119"/>
        <v>0</v>
      </c>
      <c r="BY41" s="144">
        <f t="shared" si="119"/>
        <v>10</v>
      </c>
      <c r="BZ41" s="144" t="str">
        <f t="shared" si="119"/>
        <v/>
      </c>
      <c r="CA41" s="144" t="str">
        <f t="shared" si="119"/>
        <v/>
      </c>
      <c r="CB41" s="144" t="str">
        <f t="shared" si="119"/>
        <v/>
      </c>
      <c r="CC41" s="144" t="str">
        <f t="shared" si="119"/>
        <v/>
      </c>
      <c r="CD41" s="144">
        <f t="shared" si="6"/>
        <v>2208</v>
      </c>
      <c r="CE41" s="69"/>
      <c r="CF41" s="126">
        <f t="shared" si="7"/>
        <v>36</v>
      </c>
      <c r="CG41" s="126">
        <f t="shared" si="102"/>
        <v>26</v>
      </c>
      <c r="CH41" s="67">
        <f t="shared" ref="CH41:CL41" ca="1" si="120">SUMIFS($AX41:$CC41,$AX$1:$CC$1,CH$2)</f>
        <v>0</v>
      </c>
      <c r="CI41" s="67">
        <f t="shared" ca="1" si="120"/>
        <v>0</v>
      </c>
      <c r="CJ41" s="67">
        <f t="shared" ca="1" si="120"/>
        <v>0</v>
      </c>
      <c r="CK41" s="67">
        <f t="shared" ca="1" si="120"/>
        <v>0</v>
      </c>
      <c r="CL41" s="67">
        <f t="shared" ca="1" si="120"/>
        <v>0</v>
      </c>
    </row>
    <row r="42" spans="1:90" ht="12" customHeight="1">
      <c r="A42" s="149" t="s">
        <v>44</v>
      </c>
      <c r="B42" s="139" t="str">
        <f>VLOOKUP(A42,Sort!B:C,2,FALSE)</f>
        <v>WATER PUMP</v>
      </c>
      <c r="C42" s="140" t="s">
        <v>262</v>
      </c>
      <c r="D42" s="141">
        <v>3146</v>
      </c>
      <c r="E42" s="143">
        <v>3150</v>
      </c>
      <c r="F42" s="148">
        <f>E42</f>
        <v>3150</v>
      </c>
      <c r="G42" s="142">
        <f>F42+2</f>
        <v>3152</v>
      </c>
      <c r="H42" s="142">
        <v>3159</v>
      </c>
      <c r="I42" s="142">
        <v>3159</v>
      </c>
      <c r="J42" s="142">
        <f>I42</f>
        <v>3159</v>
      </c>
      <c r="K42" s="142">
        <f>J42+13</f>
        <v>3172</v>
      </c>
      <c r="L42" s="142">
        <f>K42+3</f>
        <v>3175</v>
      </c>
      <c r="M42" s="142">
        <f t="shared" ref="M42:N42" si="121">L42+2</f>
        <v>3177</v>
      </c>
      <c r="N42" s="142">
        <f t="shared" si="121"/>
        <v>3179</v>
      </c>
      <c r="O42" s="142">
        <f>N42+1</f>
        <v>3180</v>
      </c>
      <c r="P42" s="142">
        <f>O42+2</f>
        <v>3182</v>
      </c>
      <c r="Q42" s="142">
        <v>3184</v>
      </c>
      <c r="R42" s="142">
        <v>3188</v>
      </c>
      <c r="S42" s="142">
        <v>3190</v>
      </c>
      <c r="T42" s="142">
        <v>3199</v>
      </c>
      <c r="U42" s="142">
        <v>3205</v>
      </c>
      <c r="V42" s="142">
        <f t="shared" ref="V42:W42" si="122">U42</f>
        <v>3205</v>
      </c>
      <c r="W42" s="142">
        <f t="shared" si="122"/>
        <v>3205</v>
      </c>
      <c r="X42" s="142">
        <v>3207</v>
      </c>
      <c r="Y42" s="142">
        <f>X42+3</f>
        <v>3210</v>
      </c>
      <c r="Z42" s="142">
        <f>Y42+4</f>
        <v>3214</v>
      </c>
      <c r="AA42" s="141">
        <v>3217</v>
      </c>
      <c r="AB42" s="142">
        <f>AA42+5</f>
        <v>3222</v>
      </c>
      <c r="AC42" s="141">
        <f>AB42</f>
        <v>3222</v>
      </c>
      <c r="AD42" s="142">
        <v>3242</v>
      </c>
      <c r="AE42" s="142">
        <v>3252</v>
      </c>
      <c r="AF42" s="142">
        <v>3255</v>
      </c>
      <c r="AG42" s="142"/>
      <c r="AH42" s="141"/>
      <c r="AI42" s="143"/>
      <c r="AJ42" s="141"/>
      <c r="AK42" s="144"/>
      <c r="AL42" s="144"/>
      <c r="AM42" s="144"/>
      <c r="AN42" s="144"/>
      <c r="AO42" s="144"/>
      <c r="AP42" s="126"/>
      <c r="AQ42" s="126"/>
      <c r="AR42" s="126"/>
      <c r="AS42" s="126"/>
      <c r="AT42" s="126"/>
      <c r="AU42" s="126"/>
      <c r="AV42" s="126"/>
      <c r="AW42" s="126">
        <f t="shared" si="4"/>
        <v>105</v>
      </c>
      <c r="AX42" s="144">
        <f t="shared" si="12"/>
        <v>4</v>
      </c>
      <c r="AY42" s="144">
        <f t="shared" ref="AY42:CC42" si="123">IF(F42="","",F42-E42)</f>
        <v>0</v>
      </c>
      <c r="AZ42" s="144">
        <f t="shared" si="123"/>
        <v>2</v>
      </c>
      <c r="BA42" s="144">
        <f t="shared" si="123"/>
        <v>7</v>
      </c>
      <c r="BB42" s="144">
        <f t="shared" si="123"/>
        <v>0</v>
      </c>
      <c r="BC42" s="144">
        <f t="shared" si="123"/>
        <v>0</v>
      </c>
      <c r="BD42" s="144">
        <f t="shared" si="123"/>
        <v>13</v>
      </c>
      <c r="BE42" s="144">
        <f t="shared" si="123"/>
        <v>3</v>
      </c>
      <c r="BF42" s="144">
        <f t="shared" si="123"/>
        <v>2</v>
      </c>
      <c r="BG42" s="144">
        <f t="shared" si="123"/>
        <v>2</v>
      </c>
      <c r="BH42" s="144">
        <f t="shared" si="123"/>
        <v>1</v>
      </c>
      <c r="BI42" s="144">
        <f t="shared" si="123"/>
        <v>2</v>
      </c>
      <c r="BJ42" s="144">
        <f t="shared" si="123"/>
        <v>2</v>
      </c>
      <c r="BK42" s="144">
        <f t="shared" si="123"/>
        <v>4</v>
      </c>
      <c r="BL42" s="144">
        <f t="shared" si="123"/>
        <v>2</v>
      </c>
      <c r="BM42" s="144">
        <f t="shared" si="123"/>
        <v>9</v>
      </c>
      <c r="BN42" s="144">
        <f t="shared" si="123"/>
        <v>6</v>
      </c>
      <c r="BO42" s="144">
        <f t="shared" si="123"/>
        <v>0</v>
      </c>
      <c r="BP42" s="144">
        <f t="shared" si="123"/>
        <v>0</v>
      </c>
      <c r="BQ42" s="144">
        <f t="shared" si="123"/>
        <v>2</v>
      </c>
      <c r="BR42" s="144">
        <f t="shared" si="123"/>
        <v>3</v>
      </c>
      <c r="BS42" s="144">
        <f t="shared" si="123"/>
        <v>4</v>
      </c>
      <c r="BT42" s="144">
        <f t="shared" si="123"/>
        <v>3</v>
      </c>
      <c r="BU42" s="144">
        <f t="shared" si="123"/>
        <v>5</v>
      </c>
      <c r="BV42" s="144">
        <f t="shared" si="123"/>
        <v>0</v>
      </c>
      <c r="BW42" s="144">
        <f t="shared" si="123"/>
        <v>20</v>
      </c>
      <c r="BX42" s="144">
        <f t="shared" si="123"/>
        <v>10</v>
      </c>
      <c r="BY42" s="144">
        <f t="shared" si="123"/>
        <v>3</v>
      </c>
      <c r="BZ42" s="144" t="str">
        <f t="shared" si="123"/>
        <v/>
      </c>
      <c r="CA42" s="144" t="str">
        <f t="shared" si="123"/>
        <v/>
      </c>
      <c r="CB42" s="144" t="str">
        <f t="shared" si="123"/>
        <v/>
      </c>
      <c r="CC42" s="144" t="str">
        <f t="shared" si="123"/>
        <v/>
      </c>
      <c r="CD42" s="144">
        <f t="shared" si="6"/>
        <v>3255</v>
      </c>
      <c r="CE42" s="69"/>
      <c r="CF42" s="126">
        <f t="shared" si="7"/>
        <v>41</v>
      </c>
      <c r="CG42" s="126">
        <f t="shared" si="102"/>
        <v>42</v>
      </c>
      <c r="CH42" s="67">
        <f t="shared" ref="CH42:CL42" ca="1" si="124">SUMIFS($AX42:$CC42,$AX$1:$CC$1,CH$2)</f>
        <v>0</v>
      </c>
      <c r="CI42" s="67">
        <f t="shared" ca="1" si="124"/>
        <v>0</v>
      </c>
      <c r="CJ42" s="67">
        <f t="shared" ca="1" si="124"/>
        <v>0</v>
      </c>
      <c r="CK42" s="67">
        <f t="shared" ca="1" si="124"/>
        <v>0</v>
      </c>
      <c r="CL42" s="67">
        <f t="shared" ca="1" si="124"/>
        <v>0</v>
      </c>
    </row>
    <row r="43" spans="1:90" ht="12" customHeight="1">
      <c r="A43" s="149" t="s">
        <v>45</v>
      </c>
      <c r="B43" s="139" t="str">
        <f>VLOOKUP(A43,Sort!B:C,2,FALSE)</f>
        <v>WATER PUMP</v>
      </c>
      <c r="C43" s="140" t="s">
        <v>262</v>
      </c>
      <c r="D43" s="141">
        <v>5891</v>
      </c>
      <c r="E43" s="143">
        <v>5910</v>
      </c>
      <c r="F43" s="148">
        <v>5922</v>
      </c>
      <c r="G43" s="142">
        <f>F43+19</f>
        <v>5941</v>
      </c>
      <c r="H43" s="142">
        <v>5958</v>
      </c>
      <c r="I43" s="142">
        <v>5963</v>
      </c>
      <c r="J43" s="142">
        <v>5972</v>
      </c>
      <c r="K43" s="142">
        <f>J43+20</f>
        <v>5992</v>
      </c>
      <c r="L43" s="142">
        <f>K43+9</f>
        <v>6001</v>
      </c>
      <c r="M43" s="142">
        <f>L43+10</f>
        <v>6011</v>
      </c>
      <c r="N43" s="142">
        <f>M43+2</f>
        <v>6013</v>
      </c>
      <c r="O43" s="142">
        <f t="shared" ref="O43:P43" si="125">N43</f>
        <v>6013</v>
      </c>
      <c r="P43" s="142">
        <f t="shared" si="125"/>
        <v>6013</v>
      </c>
      <c r="Q43" s="142">
        <v>6023</v>
      </c>
      <c r="R43" s="142">
        <f>Q43</f>
        <v>6023</v>
      </c>
      <c r="S43" s="142">
        <v>6023</v>
      </c>
      <c r="T43" s="142">
        <v>6030</v>
      </c>
      <c r="U43" s="142">
        <v>6030</v>
      </c>
      <c r="V43" s="142">
        <f t="shared" ref="V43:Z43" si="126">U43</f>
        <v>6030</v>
      </c>
      <c r="W43" s="142">
        <f t="shared" si="126"/>
        <v>6030</v>
      </c>
      <c r="X43" s="142">
        <f t="shared" si="126"/>
        <v>6030</v>
      </c>
      <c r="Y43" s="142">
        <f t="shared" si="126"/>
        <v>6030</v>
      </c>
      <c r="Z43" s="142">
        <f t="shared" si="126"/>
        <v>6030</v>
      </c>
      <c r="AA43" s="141">
        <v>6039</v>
      </c>
      <c r="AB43" s="142">
        <f t="shared" ref="AB43:AC43" si="127">AA43</f>
        <v>6039</v>
      </c>
      <c r="AC43" s="141">
        <f t="shared" si="127"/>
        <v>6039</v>
      </c>
      <c r="AD43" s="142">
        <v>6039</v>
      </c>
      <c r="AE43" s="142">
        <f>AD43</f>
        <v>6039</v>
      </c>
      <c r="AF43" s="142">
        <v>6053</v>
      </c>
      <c r="AG43" s="142"/>
      <c r="AH43" s="141"/>
      <c r="AI43" s="143"/>
      <c r="AJ43" s="141"/>
      <c r="AK43" s="144"/>
      <c r="AL43" s="144"/>
      <c r="AM43" s="144"/>
      <c r="AN43" s="144"/>
      <c r="AO43" s="144"/>
      <c r="AP43" s="126"/>
      <c r="AQ43" s="126"/>
      <c r="AR43" s="126"/>
      <c r="AS43" s="126"/>
      <c r="AT43" s="126"/>
      <c r="AU43" s="126"/>
      <c r="AV43" s="126"/>
      <c r="AW43" s="126">
        <f t="shared" si="4"/>
        <v>143</v>
      </c>
      <c r="AX43" s="144">
        <f t="shared" si="12"/>
        <v>19</v>
      </c>
      <c r="AY43" s="144">
        <f t="shared" ref="AY43:CC43" si="128">IF(F43="","",F43-E43)</f>
        <v>12</v>
      </c>
      <c r="AZ43" s="144">
        <f t="shared" si="128"/>
        <v>19</v>
      </c>
      <c r="BA43" s="144">
        <f t="shared" si="128"/>
        <v>17</v>
      </c>
      <c r="BB43" s="144">
        <f t="shared" si="128"/>
        <v>5</v>
      </c>
      <c r="BC43" s="144">
        <f t="shared" si="128"/>
        <v>9</v>
      </c>
      <c r="BD43" s="144">
        <f t="shared" si="128"/>
        <v>20</v>
      </c>
      <c r="BE43" s="144">
        <f t="shared" si="128"/>
        <v>9</v>
      </c>
      <c r="BF43" s="144">
        <f t="shared" si="128"/>
        <v>10</v>
      </c>
      <c r="BG43" s="144">
        <f t="shared" si="128"/>
        <v>2</v>
      </c>
      <c r="BH43" s="144">
        <f t="shared" si="128"/>
        <v>0</v>
      </c>
      <c r="BI43" s="144">
        <f t="shared" si="128"/>
        <v>0</v>
      </c>
      <c r="BJ43" s="144">
        <f t="shared" si="128"/>
        <v>10</v>
      </c>
      <c r="BK43" s="144">
        <f t="shared" si="128"/>
        <v>0</v>
      </c>
      <c r="BL43" s="144">
        <f t="shared" si="128"/>
        <v>0</v>
      </c>
      <c r="BM43" s="144">
        <f t="shared" si="128"/>
        <v>7</v>
      </c>
      <c r="BN43" s="144">
        <f t="shared" si="128"/>
        <v>0</v>
      </c>
      <c r="BO43" s="144">
        <f t="shared" si="128"/>
        <v>0</v>
      </c>
      <c r="BP43" s="144">
        <f t="shared" si="128"/>
        <v>0</v>
      </c>
      <c r="BQ43" s="144">
        <f t="shared" si="128"/>
        <v>0</v>
      </c>
      <c r="BR43" s="144">
        <f t="shared" si="128"/>
        <v>0</v>
      </c>
      <c r="BS43" s="144">
        <f t="shared" si="128"/>
        <v>0</v>
      </c>
      <c r="BT43" s="144">
        <f t="shared" si="128"/>
        <v>9</v>
      </c>
      <c r="BU43" s="144">
        <f t="shared" si="128"/>
        <v>0</v>
      </c>
      <c r="BV43" s="144">
        <f t="shared" si="128"/>
        <v>0</v>
      </c>
      <c r="BW43" s="144">
        <f t="shared" si="128"/>
        <v>0</v>
      </c>
      <c r="BX43" s="144">
        <f t="shared" si="128"/>
        <v>0</v>
      </c>
      <c r="BY43" s="144">
        <f t="shared" si="128"/>
        <v>14</v>
      </c>
      <c r="BZ43" s="144" t="str">
        <f t="shared" si="128"/>
        <v/>
      </c>
      <c r="CA43" s="144" t="str">
        <f t="shared" si="128"/>
        <v/>
      </c>
      <c r="CB43" s="144" t="str">
        <f t="shared" si="128"/>
        <v/>
      </c>
      <c r="CC43" s="144" t="str">
        <f t="shared" si="128"/>
        <v/>
      </c>
      <c r="CD43" s="144">
        <f t="shared" si="6"/>
        <v>6053</v>
      </c>
      <c r="CE43" s="69"/>
      <c r="CF43" s="126">
        <f t="shared" si="7"/>
        <v>23</v>
      </c>
      <c r="CG43" s="126">
        <f t="shared" si="102"/>
        <v>9</v>
      </c>
      <c r="CH43" s="67">
        <f t="shared" ref="CH43:CL43" ca="1" si="129">SUMIFS($AX43:$CC43,$AX$1:$CC$1,CH$2)</f>
        <v>0</v>
      </c>
      <c r="CI43" s="67">
        <f t="shared" ca="1" si="129"/>
        <v>0</v>
      </c>
      <c r="CJ43" s="67">
        <f t="shared" ca="1" si="129"/>
        <v>0</v>
      </c>
      <c r="CK43" s="67">
        <f t="shared" ca="1" si="129"/>
        <v>0</v>
      </c>
      <c r="CL43" s="67">
        <f t="shared" ca="1" si="129"/>
        <v>0</v>
      </c>
    </row>
    <row r="44" spans="1:90" ht="12" customHeight="1">
      <c r="A44" s="149" t="s">
        <v>46</v>
      </c>
      <c r="B44" s="139" t="str">
        <f>VLOOKUP(A44,Sort!B:C,2,FALSE)</f>
        <v>WATER PUMP</v>
      </c>
      <c r="C44" s="140" t="s">
        <v>262</v>
      </c>
      <c r="D44" s="141">
        <v>6011</v>
      </c>
      <c r="E44" s="143">
        <v>6030</v>
      </c>
      <c r="F44" s="148">
        <v>6040</v>
      </c>
      <c r="G44" s="142">
        <f t="shared" ref="G44:G45" si="130">F44</f>
        <v>6040</v>
      </c>
      <c r="H44" s="142">
        <v>6042</v>
      </c>
      <c r="I44" s="142">
        <v>6042</v>
      </c>
      <c r="J44" s="142">
        <v>6051</v>
      </c>
      <c r="K44" s="142">
        <f>J44</f>
        <v>6051</v>
      </c>
      <c r="L44" s="142">
        <f>K44+7</f>
        <v>6058</v>
      </c>
      <c r="M44" s="142">
        <f>L44+2</f>
        <v>6060</v>
      </c>
      <c r="N44" s="142">
        <f>M44+4</f>
        <v>6064</v>
      </c>
      <c r="O44" s="142">
        <f>N44</f>
        <v>6064</v>
      </c>
      <c r="P44" s="142">
        <f>O44+2</f>
        <v>6066</v>
      </c>
      <c r="Q44" s="142">
        <v>6066</v>
      </c>
      <c r="R44" s="142">
        <v>6068</v>
      </c>
      <c r="S44" s="142">
        <v>6068</v>
      </c>
      <c r="T44" s="142">
        <f t="shared" ref="T44:T48" si="131">S44</f>
        <v>6068</v>
      </c>
      <c r="U44" s="142">
        <v>6068</v>
      </c>
      <c r="V44" s="142">
        <v>6074</v>
      </c>
      <c r="W44" s="142">
        <v>6082</v>
      </c>
      <c r="X44" s="142">
        <v>6084</v>
      </c>
      <c r="Y44" s="142">
        <f t="shared" ref="Y44:Z44" si="132">X44</f>
        <v>6084</v>
      </c>
      <c r="Z44" s="142">
        <f t="shared" si="132"/>
        <v>6084</v>
      </c>
      <c r="AA44" s="141">
        <v>6084</v>
      </c>
      <c r="AB44" s="142">
        <f t="shared" ref="AB44:AE44" si="133">AA44</f>
        <v>6084</v>
      </c>
      <c r="AC44" s="141">
        <f t="shared" si="133"/>
        <v>6084</v>
      </c>
      <c r="AD44" s="142">
        <f t="shared" si="133"/>
        <v>6084</v>
      </c>
      <c r="AE44" s="142">
        <f t="shared" si="133"/>
        <v>6084</v>
      </c>
      <c r="AF44" s="142">
        <v>6084</v>
      </c>
      <c r="AG44" s="142"/>
      <c r="AH44" s="141"/>
      <c r="AI44" s="143"/>
      <c r="AJ44" s="141"/>
      <c r="AK44" s="144"/>
      <c r="AL44" s="144"/>
      <c r="AM44" s="144"/>
      <c r="AN44" s="144"/>
      <c r="AO44" s="144"/>
      <c r="AP44" s="126"/>
      <c r="AQ44" s="126"/>
      <c r="AR44" s="126"/>
      <c r="AS44" s="126"/>
      <c r="AT44" s="126"/>
      <c r="AU44" s="126"/>
      <c r="AV44" s="126"/>
      <c r="AW44" s="126">
        <f t="shared" si="4"/>
        <v>54</v>
      </c>
      <c r="AX44" s="144">
        <f t="shared" si="12"/>
        <v>19</v>
      </c>
      <c r="AY44" s="144">
        <f t="shared" ref="AY44:CC44" si="134">IF(F44="","",F44-E44)</f>
        <v>10</v>
      </c>
      <c r="AZ44" s="144">
        <f t="shared" si="134"/>
        <v>0</v>
      </c>
      <c r="BA44" s="144">
        <f t="shared" si="134"/>
        <v>2</v>
      </c>
      <c r="BB44" s="144">
        <f t="shared" si="134"/>
        <v>0</v>
      </c>
      <c r="BC44" s="144">
        <f t="shared" si="134"/>
        <v>9</v>
      </c>
      <c r="BD44" s="144">
        <f t="shared" si="134"/>
        <v>0</v>
      </c>
      <c r="BE44" s="144">
        <f t="shared" si="134"/>
        <v>7</v>
      </c>
      <c r="BF44" s="144">
        <f t="shared" si="134"/>
        <v>2</v>
      </c>
      <c r="BG44" s="144">
        <f t="shared" si="134"/>
        <v>4</v>
      </c>
      <c r="BH44" s="144">
        <f t="shared" si="134"/>
        <v>0</v>
      </c>
      <c r="BI44" s="144">
        <f t="shared" si="134"/>
        <v>2</v>
      </c>
      <c r="BJ44" s="144">
        <f t="shared" si="134"/>
        <v>0</v>
      </c>
      <c r="BK44" s="144">
        <f t="shared" si="134"/>
        <v>2</v>
      </c>
      <c r="BL44" s="144">
        <f t="shared" si="134"/>
        <v>0</v>
      </c>
      <c r="BM44" s="144">
        <f t="shared" si="134"/>
        <v>0</v>
      </c>
      <c r="BN44" s="144">
        <f t="shared" si="134"/>
        <v>0</v>
      </c>
      <c r="BO44" s="144">
        <f t="shared" si="134"/>
        <v>6</v>
      </c>
      <c r="BP44" s="144">
        <f t="shared" si="134"/>
        <v>8</v>
      </c>
      <c r="BQ44" s="144">
        <f t="shared" si="134"/>
        <v>2</v>
      </c>
      <c r="BR44" s="144">
        <f t="shared" si="134"/>
        <v>0</v>
      </c>
      <c r="BS44" s="144">
        <f t="shared" si="134"/>
        <v>0</v>
      </c>
      <c r="BT44" s="144">
        <f t="shared" si="134"/>
        <v>0</v>
      </c>
      <c r="BU44" s="144">
        <f t="shared" si="134"/>
        <v>0</v>
      </c>
      <c r="BV44" s="144">
        <f t="shared" si="134"/>
        <v>0</v>
      </c>
      <c r="BW44" s="144">
        <f t="shared" si="134"/>
        <v>0</v>
      </c>
      <c r="BX44" s="144">
        <f t="shared" si="134"/>
        <v>0</v>
      </c>
      <c r="BY44" s="144">
        <f t="shared" si="134"/>
        <v>0</v>
      </c>
      <c r="BZ44" s="144" t="str">
        <f t="shared" si="134"/>
        <v/>
      </c>
      <c r="CA44" s="144" t="str">
        <f t="shared" si="134"/>
        <v/>
      </c>
      <c r="CB44" s="144" t="str">
        <f t="shared" si="134"/>
        <v/>
      </c>
      <c r="CC44" s="144" t="str">
        <f t="shared" si="134"/>
        <v/>
      </c>
      <c r="CD44" s="144">
        <f t="shared" si="6"/>
        <v>6084</v>
      </c>
      <c r="CE44" s="69"/>
      <c r="CF44" s="126">
        <f t="shared" si="7"/>
        <v>0</v>
      </c>
      <c r="CG44" s="126">
        <f t="shared" si="102"/>
        <v>0</v>
      </c>
      <c r="CH44" s="67">
        <f t="shared" ref="CH44:CL44" ca="1" si="135">SUMIFS($AX44:$CC44,$AX$1:$CC$1,CH$2)</f>
        <v>0</v>
      </c>
      <c r="CI44" s="67">
        <f t="shared" ca="1" si="135"/>
        <v>0</v>
      </c>
      <c r="CJ44" s="67">
        <f t="shared" ca="1" si="135"/>
        <v>0</v>
      </c>
      <c r="CK44" s="67">
        <f t="shared" ca="1" si="135"/>
        <v>0</v>
      </c>
      <c r="CL44" s="67">
        <f t="shared" ca="1" si="135"/>
        <v>0</v>
      </c>
    </row>
    <row r="45" spans="1:90" ht="12" customHeight="1">
      <c r="A45" s="149" t="s">
        <v>47</v>
      </c>
      <c r="B45" s="139" t="str">
        <f>VLOOKUP(A45,Sort!B:C,2,FALSE)</f>
        <v>WATER PUMP</v>
      </c>
      <c r="C45" s="140" t="s">
        <v>262</v>
      </c>
      <c r="D45" s="141">
        <v>6641</v>
      </c>
      <c r="E45" s="143">
        <v>6646</v>
      </c>
      <c r="F45" s="148">
        <v>6649</v>
      </c>
      <c r="G45" s="142">
        <f t="shared" si="130"/>
        <v>6649</v>
      </c>
      <c r="H45" s="142">
        <v>6649</v>
      </c>
      <c r="I45" s="142">
        <v>6649</v>
      </c>
      <c r="J45" s="142">
        <v>6655</v>
      </c>
      <c r="K45" s="142">
        <f>J45+2</f>
        <v>6657</v>
      </c>
      <c r="L45" s="142">
        <f t="shared" ref="L45:P45" si="136">K45</f>
        <v>6657</v>
      </c>
      <c r="M45" s="142">
        <f t="shared" si="136"/>
        <v>6657</v>
      </c>
      <c r="N45" s="142">
        <f t="shared" si="136"/>
        <v>6657</v>
      </c>
      <c r="O45" s="142">
        <f t="shared" si="136"/>
        <v>6657</v>
      </c>
      <c r="P45" s="142">
        <f t="shared" si="136"/>
        <v>6657</v>
      </c>
      <c r="Q45" s="142">
        <v>6657</v>
      </c>
      <c r="R45" s="142">
        <f t="shared" ref="R45:R47" si="137">Q45</f>
        <v>6657</v>
      </c>
      <c r="S45" s="142">
        <v>6657</v>
      </c>
      <c r="T45" s="142">
        <f t="shared" si="131"/>
        <v>6657</v>
      </c>
      <c r="U45" s="142">
        <v>6657</v>
      </c>
      <c r="V45" s="142">
        <f t="shared" ref="V45:AB45" si="138">U45</f>
        <v>6657</v>
      </c>
      <c r="W45" s="142">
        <f t="shared" si="138"/>
        <v>6657</v>
      </c>
      <c r="X45" s="142">
        <f t="shared" si="138"/>
        <v>6657</v>
      </c>
      <c r="Y45" s="142">
        <f t="shared" si="138"/>
        <v>6657</v>
      </c>
      <c r="Z45" s="142">
        <f t="shared" si="138"/>
        <v>6657</v>
      </c>
      <c r="AA45" s="141">
        <f t="shared" si="138"/>
        <v>6657</v>
      </c>
      <c r="AB45" s="142">
        <f t="shared" si="138"/>
        <v>6657</v>
      </c>
      <c r="AC45" s="141">
        <v>6668</v>
      </c>
      <c r="AD45" s="142">
        <f t="shared" ref="AD45:AE45" si="139">AC45</f>
        <v>6668</v>
      </c>
      <c r="AE45" s="142">
        <f t="shared" si="139"/>
        <v>6668</v>
      </c>
      <c r="AF45" s="142">
        <f>AE45</f>
        <v>6668</v>
      </c>
      <c r="AG45" s="142"/>
      <c r="AH45" s="141"/>
      <c r="AI45" s="143"/>
      <c r="AJ45" s="141"/>
      <c r="AK45" s="144"/>
      <c r="AL45" s="144"/>
      <c r="AM45" s="144"/>
      <c r="AN45" s="144"/>
      <c r="AO45" s="144"/>
      <c r="AP45" s="126"/>
      <c r="AQ45" s="126"/>
      <c r="AR45" s="126"/>
      <c r="AS45" s="126"/>
      <c r="AT45" s="126"/>
      <c r="AU45" s="126"/>
      <c r="AV45" s="126"/>
      <c r="AW45" s="126">
        <f t="shared" si="4"/>
        <v>22</v>
      </c>
      <c r="AX45" s="144">
        <f t="shared" si="12"/>
        <v>5</v>
      </c>
      <c r="AY45" s="144">
        <f t="shared" ref="AY45:CC45" si="140">IF(F45="","",F45-E45)</f>
        <v>3</v>
      </c>
      <c r="AZ45" s="144">
        <f t="shared" si="140"/>
        <v>0</v>
      </c>
      <c r="BA45" s="144">
        <f t="shared" si="140"/>
        <v>0</v>
      </c>
      <c r="BB45" s="144">
        <f t="shared" si="140"/>
        <v>0</v>
      </c>
      <c r="BC45" s="144">
        <f t="shared" si="140"/>
        <v>6</v>
      </c>
      <c r="BD45" s="144">
        <f t="shared" si="140"/>
        <v>2</v>
      </c>
      <c r="BE45" s="144">
        <f t="shared" si="140"/>
        <v>0</v>
      </c>
      <c r="BF45" s="144">
        <f t="shared" si="140"/>
        <v>0</v>
      </c>
      <c r="BG45" s="144">
        <f t="shared" si="140"/>
        <v>0</v>
      </c>
      <c r="BH45" s="144">
        <f t="shared" si="140"/>
        <v>0</v>
      </c>
      <c r="BI45" s="144">
        <f t="shared" si="140"/>
        <v>0</v>
      </c>
      <c r="BJ45" s="144">
        <f t="shared" si="140"/>
        <v>0</v>
      </c>
      <c r="BK45" s="144">
        <f t="shared" si="140"/>
        <v>0</v>
      </c>
      <c r="BL45" s="144">
        <f t="shared" si="140"/>
        <v>0</v>
      </c>
      <c r="BM45" s="144">
        <f t="shared" si="140"/>
        <v>0</v>
      </c>
      <c r="BN45" s="144">
        <f t="shared" si="140"/>
        <v>0</v>
      </c>
      <c r="BO45" s="144">
        <f t="shared" si="140"/>
        <v>0</v>
      </c>
      <c r="BP45" s="144">
        <f t="shared" si="140"/>
        <v>0</v>
      </c>
      <c r="BQ45" s="144">
        <f t="shared" si="140"/>
        <v>0</v>
      </c>
      <c r="BR45" s="144">
        <f t="shared" si="140"/>
        <v>0</v>
      </c>
      <c r="BS45" s="144">
        <f t="shared" si="140"/>
        <v>0</v>
      </c>
      <c r="BT45" s="144">
        <f t="shared" si="140"/>
        <v>0</v>
      </c>
      <c r="BU45" s="144">
        <f t="shared" si="140"/>
        <v>0</v>
      </c>
      <c r="BV45" s="144">
        <f t="shared" si="140"/>
        <v>11</v>
      </c>
      <c r="BW45" s="144">
        <f t="shared" si="140"/>
        <v>0</v>
      </c>
      <c r="BX45" s="144">
        <f t="shared" si="140"/>
        <v>0</v>
      </c>
      <c r="BY45" s="144">
        <f t="shared" si="140"/>
        <v>0</v>
      </c>
      <c r="BZ45" s="144" t="str">
        <f t="shared" si="140"/>
        <v/>
      </c>
      <c r="CA45" s="144" t="str">
        <f t="shared" si="140"/>
        <v/>
      </c>
      <c r="CB45" s="144" t="str">
        <f t="shared" si="140"/>
        <v/>
      </c>
      <c r="CC45" s="144" t="str">
        <f t="shared" si="140"/>
        <v/>
      </c>
      <c r="CD45" s="144">
        <f t="shared" si="6"/>
        <v>6668</v>
      </c>
      <c r="CE45" s="69"/>
      <c r="CF45" s="126">
        <f t="shared" si="7"/>
        <v>11</v>
      </c>
      <c r="CG45" s="126">
        <f t="shared" si="102"/>
        <v>11</v>
      </c>
      <c r="CH45" s="67">
        <f t="shared" ref="CH45:CL45" ca="1" si="141">SUMIFS($AX45:$CC45,$AX$1:$CC$1,CH$2)</f>
        <v>0</v>
      </c>
      <c r="CI45" s="67">
        <f t="shared" ca="1" si="141"/>
        <v>0</v>
      </c>
      <c r="CJ45" s="67">
        <f t="shared" ca="1" si="141"/>
        <v>0</v>
      </c>
      <c r="CK45" s="67">
        <f t="shared" ca="1" si="141"/>
        <v>0</v>
      </c>
      <c r="CL45" s="67">
        <f t="shared" ca="1" si="141"/>
        <v>0</v>
      </c>
    </row>
    <row r="46" spans="1:90" ht="12" customHeight="1">
      <c r="A46" s="149" t="s">
        <v>48</v>
      </c>
      <c r="B46" s="139" t="str">
        <f>VLOOKUP(A46,Sort!B:C,2,FALSE)</f>
        <v>WATER PUMP</v>
      </c>
      <c r="C46" s="140" t="s">
        <v>262</v>
      </c>
      <c r="D46" s="141">
        <v>18917</v>
      </c>
      <c r="E46" s="143">
        <v>18937</v>
      </c>
      <c r="F46" s="148">
        <v>18960</v>
      </c>
      <c r="G46" s="142">
        <f>F46+20</f>
        <v>18980</v>
      </c>
      <c r="H46" s="142">
        <v>18989</v>
      </c>
      <c r="I46" s="142">
        <v>19003</v>
      </c>
      <c r="J46" s="142">
        <v>19014</v>
      </c>
      <c r="K46" s="142">
        <f t="shared" ref="K46:L46" si="142">J46+20</f>
        <v>19034</v>
      </c>
      <c r="L46" s="142">
        <f t="shared" si="142"/>
        <v>19054</v>
      </c>
      <c r="M46" s="142">
        <f>L46+3</f>
        <v>19057</v>
      </c>
      <c r="N46" s="142">
        <f>M46+1</f>
        <v>19058</v>
      </c>
      <c r="O46" s="142">
        <f t="shared" ref="O46:P46" si="143">N46</f>
        <v>19058</v>
      </c>
      <c r="P46" s="142">
        <f t="shared" si="143"/>
        <v>19058</v>
      </c>
      <c r="Q46" s="142">
        <v>19060</v>
      </c>
      <c r="R46" s="142">
        <f t="shared" si="137"/>
        <v>19060</v>
      </c>
      <c r="S46" s="142">
        <v>19060</v>
      </c>
      <c r="T46" s="142">
        <f t="shared" si="131"/>
        <v>19060</v>
      </c>
      <c r="U46" s="142">
        <f t="shared" ref="U46:U48" si="144">T46</f>
        <v>19060</v>
      </c>
      <c r="V46" s="142">
        <v>19065</v>
      </c>
      <c r="W46" s="142">
        <v>19065</v>
      </c>
      <c r="X46" s="142">
        <f t="shared" ref="X46:Y46" si="145">W46</f>
        <v>19065</v>
      </c>
      <c r="Y46" s="142">
        <f t="shared" si="145"/>
        <v>19065</v>
      </c>
      <c r="Z46" s="142">
        <f>Y46+1</f>
        <v>19066</v>
      </c>
      <c r="AA46" s="141">
        <v>19085</v>
      </c>
      <c r="AB46" s="142">
        <f>AA46</f>
        <v>19085</v>
      </c>
      <c r="AC46" s="141">
        <v>19088</v>
      </c>
      <c r="AD46" s="142">
        <f>AC46</f>
        <v>19088</v>
      </c>
      <c r="AE46" s="142">
        <v>19088</v>
      </c>
      <c r="AF46" s="142">
        <v>19102</v>
      </c>
      <c r="AG46" s="142"/>
      <c r="AH46" s="141"/>
      <c r="AI46" s="143"/>
      <c r="AJ46" s="141"/>
      <c r="AK46" s="144"/>
      <c r="AL46" s="144"/>
      <c r="AM46" s="144"/>
      <c r="AN46" s="144"/>
      <c r="AO46" s="144"/>
      <c r="AP46" s="126"/>
      <c r="AQ46" s="126"/>
      <c r="AR46" s="126"/>
      <c r="AS46" s="126"/>
      <c r="AT46" s="126"/>
      <c r="AU46" s="126"/>
      <c r="AV46" s="126"/>
      <c r="AW46" s="126">
        <f t="shared" si="4"/>
        <v>165</v>
      </c>
      <c r="AX46" s="144">
        <f t="shared" si="12"/>
        <v>20</v>
      </c>
      <c r="AY46" s="144">
        <f t="shared" ref="AY46:CC46" si="146">IF(F46="","",F46-E46)</f>
        <v>23</v>
      </c>
      <c r="AZ46" s="144">
        <f t="shared" si="146"/>
        <v>20</v>
      </c>
      <c r="BA46" s="144">
        <f t="shared" si="146"/>
        <v>9</v>
      </c>
      <c r="BB46" s="144">
        <f t="shared" si="146"/>
        <v>14</v>
      </c>
      <c r="BC46" s="144">
        <f t="shared" si="146"/>
        <v>11</v>
      </c>
      <c r="BD46" s="144">
        <f t="shared" si="146"/>
        <v>20</v>
      </c>
      <c r="BE46" s="144">
        <f t="shared" si="146"/>
        <v>20</v>
      </c>
      <c r="BF46" s="144">
        <f t="shared" si="146"/>
        <v>3</v>
      </c>
      <c r="BG46" s="144">
        <f t="shared" si="146"/>
        <v>1</v>
      </c>
      <c r="BH46" s="144">
        <f t="shared" si="146"/>
        <v>0</v>
      </c>
      <c r="BI46" s="144">
        <f t="shared" si="146"/>
        <v>0</v>
      </c>
      <c r="BJ46" s="144">
        <f t="shared" si="146"/>
        <v>2</v>
      </c>
      <c r="BK46" s="144">
        <f t="shared" si="146"/>
        <v>0</v>
      </c>
      <c r="BL46" s="144">
        <f t="shared" si="146"/>
        <v>0</v>
      </c>
      <c r="BM46" s="144">
        <f t="shared" si="146"/>
        <v>0</v>
      </c>
      <c r="BN46" s="144">
        <f t="shared" si="146"/>
        <v>0</v>
      </c>
      <c r="BO46" s="144">
        <f t="shared" si="146"/>
        <v>5</v>
      </c>
      <c r="BP46" s="144">
        <f t="shared" si="146"/>
        <v>0</v>
      </c>
      <c r="BQ46" s="144">
        <f t="shared" si="146"/>
        <v>0</v>
      </c>
      <c r="BR46" s="144">
        <f t="shared" si="146"/>
        <v>0</v>
      </c>
      <c r="BS46" s="144">
        <f t="shared" si="146"/>
        <v>1</v>
      </c>
      <c r="BT46" s="144">
        <f t="shared" si="146"/>
        <v>19</v>
      </c>
      <c r="BU46" s="144">
        <f t="shared" si="146"/>
        <v>0</v>
      </c>
      <c r="BV46" s="144">
        <f t="shared" si="146"/>
        <v>3</v>
      </c>
      <c r="BW46" s="144">
        <f t="shared" si="146"/>
        <v>0</v>
      </c>
      <c r="BX46" s="144">
        <f t="shared" si="146"/>
        <v>0</v>
      </c>
      <c r="BY46" s="144">
        <f t="shared" si="146"/>
        <v>14</v>
      </c>
      <c r="BZ46" s="144" t="str">
        <f t="shared" si="146"/>
        <v/>
      </c>
      <c r="CA46" s="144" t="str">
        <f t="shared" si="146"/>
        <v/>
      </c>
      <c r="CB46" s="144" t="str">
        <f t="shared" si="146"/>
        <v/>
      </c>
      <c r="CC46" s="144" t="str">
        <f t="shared" si="146"/>
        <v/>
      </c>
      <c r="CD46" s="144">
        <f t="shared" si="6"/>
        <v>19102</v>
      </c>
      <c r="CE46" s="69"/>
      <c r="CF46" s="126">
        <f t="shared" si="7"/>
        <v>36</v>
      </c>
      <c r="CG46" s="126">
        <f t="shared" si="102"/>
        <v>23</v>
      </c>
      <c r="CH46" s="67">
        <f t="shared" ref="CH46:CL46" ca="1" si="147">SUMIFS($AX46:$CC46,$AX$1:$CC$1,CH$2)</f>
        <v>0</v>
      </c>
      <c r="CI46" s="67">
        <f t="shared" ca="1" si="147"/>
        <v>0</v>
      </c>
      <c r="CJ46" s="67">
        <f t="shared" ca="1" si="147"/>
        <v>0</v>
      </c>
      <c r="CK46" s="67">
        <f t="shared" ca="1" si="147"/>
        <v>0</v>
      </c>
      <c r="CL46" s="67">
        <f t="shared" ca="1" si="147"/>
        <v>0</v>
      </c>
    </row>
    <row r="47" spans="1:90" ht="12" customHeight="1">
      <c r="A47" s="149" t="s">
        <v>49</v>
      </c>
      <c r="B47" s="139" t="str">
        <f>VLOOKUP(A47,Sort!B:C,2,FALSE)</f>
        <v>WATER PUMP</v>
      </c>
      <c r="C47" s="140" t="s">
        <v>262</v>
      </c>
      <c r="D47" s="141">
        <v>13136</v>
      </c>
      <c r="E47" s="143">
        <v>13157</v>
      </c>
      <c r="F47" s="148">
        <v>13175</v>
      </c>
      <c r="G47" s="142">
        <f>F47</f>
        <v>13175</v>
      </c>
      <c r="H47" s="142">
        <v>13175</v>
      </c>
      <c r="I47" s="142">
        <v>13175</v>
      </c>
      <c r="J47" s="142">
        <v>13175</v>
      </c>
      <c r="K47" s="142">
        <f t="shared" ref="K47:P47" si="148">J47</f>
        <v>13175</v>
      </c>
      <c r="L47" s="142">
        <f t="shared" si="148"/>
        <v>13175</v>
      </c>
      <c r="M47" s="142">
        <f t="shared" si="148"/>
        <v>13175</v>
      </c>
      <c r="N47" s="142">
        <f t="shared" si="148"/>
        <v>13175</v>
      </c>
      <c r="O47" s="142">
        <f t="shared" si="148"/>
        <v>13175</v>
      </c>
      <c r="P47" s="142">
        <f t="shared" si="148"/>
        <v>13175</v>
      </c>
      <c r="Q47" s="142">
        <v>13175</v>
      </c>
      <c r="R47" s="142">
        <f t="shared" si="137"/>
        <v>13175</v>
      </c>
      <c r="S47" s="142">
        <v>13175</v>
      </c>
      <c r="T47" s="142">
        <f t="shared" si="131"/>
        <v>13175</v>
      </c>
      <c r="U47" s="142">
        <f t="shared" si="144"/>
        <v>13175</v>
      </c>
      <c r="V47" s="142">
        <f t="shared" ref="V47:AE47" si="149">U47</f>
        <v>13175</v>
      </c>
      <c r="W47" s="142">
        <f t="shared" si="149"/>
        <v>13175</v>
      </c>
      <c r="X47" s="142">
        <f t="shared" si="149"/>
        <v>13175</v>
      </c>
      <c r="Y47" s="142">
        <f t="shared" si="149"/>
        <v>13175</v>
      </c>
      <c r="Z47" s="142">
        <f t="shared" si="149"/>
        <v>13175</v>
      </c>
      <c r="AA47" s="141">
        <f t="shared" si="149"/>
        <v>13175</v>
      </c>
      <c r="AB47" s="142">
        <f t="shared" si="149"/>
        <v>13175</v>
      </c>
      <c r="AC47" s="141">
        <f t="shared" si="149"/>
        <v>13175</v>
      </c>
      <c r="AD47" s="142">
        <f t="shared" si="149"/>
        <v>13175</v>
      </c>
      <c r="AE47" s="142">
        <f t="shared" si="149"/>
        <v>13175</v>
      </c>
      <c r="AF47" s="142">
        <f>AE47</f>
        <v>13175</v>
      </c>
      <c r="AG47" s="142"/>
      <c r="AH47" s="141"/>
      <c r="AI47" s="143"/>
      <c r="AJ47" s="141"/>
      <c r="AK47" s="144"/>
      <c r="AL47" s="144"/>
      <c r="AM47" s="144"/>
      <c r="AN47" s="144"/>
      <c r="AO47" s="144"/>
      <c r="AP47" s="126"/>
      <c r="AQ47" s="126"/>
      <c r="AR47" s="126"/>
      <c r="AS47" s="126"/>
      <c r="AT47" s="126"/>
      <c r="AU47" s="126"/>
      <c r="AV47" s="126"/>
      <c r="AW47" s="126">
        <f t="shared" si="4"/>
        <v>18</v>
      </c>
      <c r="AX47" s="144">
        <f t="shared" si="12"/>
        <v>21</v>
      </c>
      <c r="AY47" s="144">
        <f t="shared" ref="AY47:CC47" si="150">IF(F47="","",F47-E47)</f>
        <v>18</v>
      </c>
      <c r="AZ47" s="144">
        <f t="shared" si="150"/>
        <v>0</v>
      </c>
      <c r="BA47" s="144">
        <f t="shared" si="150"/>
        <v>0</v>
      </c>
      <c r="BB47" s="144">
        <f t="shared" si="150"/>
        <v>0</v>
      </c>
      <c r="BC47" s="144">
        <f t="shared" si="150"/>
        <v>0</v>
      </c>
      <c r="BD47" s="144">
        <f t="shared" si="150"/>
        <v>0</v>
      </c>
      <c r="BE47" s="144">
        <f t="shared" si="150"/>
        <v>0</v>
      </c>
      <c r="BF47" s="144">
        <f t="shared" si="150"/>
        <v>0</v>
      </c>
      <c r="BG47" s="144">
        <f t="shared" si="150"/>
        <v>0</v>
      </c>
      <c r="BH47" s="144">
        <f t="shared" si="150"/>
        <v>0</v>
      </c>
      <c r="BI47" s="144">
        <f t="shared" si="150"/>
        <v>0</v>
      </c>
      <c r="BJ47" s="144">
        <f t="shared" si="150"/>
        <v>0</v>
      </c>
      <c r="BK47" s="144">
        <f t="shared" si="150"/>
        <v>0</v>
      </c>
      <c r="BL47" s="144">
        <f t="shared" si="150"/>
        <v>0</v>
      </c>
      <c r="BM47" s="144">
        <f t="shared" si="150"/>
        <v>0</v>
      </c>
      <c r="BN47" s="144">
        <f t="shared" si="150"/>
        <v>0</v>
      </c>
      <c r="BO47" s="144">
        <f t="shared" si="150"/>
        <v>0</v>
      </c>
      <c r="BP47" s="144">
        <f t="shared" si="150"/>
        <v>0</v>
      </c>
      <c r="BQ47" s="144">
        <f t="shared" si="150"/>
        <v>0</v>
      </c>
      <c r="BR47" s="144">
        <f t="shared" si="150"/>
        <v>0</v>
      </c>
      <c r="BS47" s="144">
        <f t="shared" si="150"/>
        <v>0</v>
      </c>
      <c r="BT47" s="144">
        <f t="shared" si="150"/>
        <v>0</v>
      </c>
      <c r="BU47" s="144">
        <f t="shared" si="150"/>
        <v>0</v>
      </c>
      <c r="BV47" s="144">
        <f t="shared" si="150"/>
        <v>0</v>
      </c>
      <c r="BW47" s="144">
        <f t="shared" si="150"/>
        <v>0</v>
      </c>
      <c r="BX47" s="144">
        <f t="shared" si="150"/>
        <v>0</v>
      </c>
      <c r="BY47" s="144">
        <f t="shared" si="150"/>
        <v>0</v>
      </c>
      <c r="BZ47" s="144" t="str">
        <f t="shared" si="150"/>
        <v/>
      </c>
      <c r="CA47" s="144" t="str">
        <f t="shared" si="150"/>
        <v/>
      </c>
      <c r="CB47" s="144" t="str">
        <f t="shared" si="150"/>
        <v/>
      </c>
      <c r="CC47" s="144" t="str">
        <f t="shared" si="150"/>
        <v/>
      </c>
      <c r="CD47" s="144">
        <f t="shared" si="6"/>
        <v>13175</v>
      </c>
      <c r="CE47" s="69"/>
      <c r="CF47" s="126">
        <f t="shared" si="7"/>
        <v>0</v>
      </c>
      <c r="CG47" s="126">
        <f t="shared" si="102"/>
        <v>0</v>
      </c>
      <c r="CH47" s="67">
        <f t="shared" ref="CH47:CL47" ca="1" si="151">SUMIFS($AX47:$CC47,$AX$1:$CC$1,CH$2)</f>
        <v>0</v>
      </c>
      <c r="CI47" s="67">
        <f t="shared" ca="1" si="151"/>
        <v>0</v>
      </c>
      <c r="CJ47" s="67">
        <f t="shared" ca="1" si="151"/>
        <v>0</v>
      </c>
      <c r="CK47" s="67">
        <f t="shared" ca="1" si="151"/>
        <v>0</v>
      </c>
      <c r="CL47" s="67">
        <f t="shared" ca="1" si="151"/>
        <v>0</v>
      </c>
    </row>
    <row r="48" spans="1:90" ht="12" customHeight="1">
      <c r="A48" s="149" t="s">
        <v>50</v>
      </c>
      <c r="B48" s="139" t="str">
        <f>VLOOKUP(A48,Sort!B:C,2,FALSE)</f>
        <v>WATER PUMP</v>
      </c>
      <c r="C48" s="140" t="s">
        <v>262</v>
      </c>
      <c r="D48" s="141">
        <v>12625</v>
      </c>
      <c r="E48" s="143">
        <v>12625</v>
      </c>
      <c r="F48" s="148">
        <f t="shared" ref="F48:J48" si="152">E48</f>
        <v>12625</v>
      </c>
      <c r="G48" s="142">
        <f t="shared" si="152"/>
        <v>12625</v>
      </c>
      <c r="H48" s="142">
        <f t="shared" si="152"/>
        <v>12625</v>
      </c>
      <c r="I48" s="142">
        <f t="shared" si="152"/>
        <v>12625</v>
      </c>
      <c r="J48" s="142">
        <f t="shared" si="152"/>
        <v>12625</v>
      </c>
      <c r="K48" s="142">
        <f t="shared" ref="K48:K49" si="153">J48+14</f>
        <v>12639</v>
      </c>
      <c r="L48" s="142">
        <f t="shared" ref="L48:N48" si="154">K48</f>
        <v>12639</v>
      </c>
      <c r="M48" s="142">
        <f t="shared" si="154"/>
        <v>12639</v>
      </c>
      <c r="N48" s="142">
        <f t="shared" si="154"/>
        <v>12639</v>
      </c>
      <c r="O48" s="142">
        <f>N48+18</f>
        <v>12657</v>
      </c>
      <c r="P48" s="142">
        <f>O48+14</f>
        <v>12671</v>
      </c>
      <c r="Q48" s="142">
        <f t="shared" ref="Q48:R48" si="155">P48</f>
        <v>12671</v>
      </c>
      <c r="R48" s="142">
        <f t="shared" si="155"/>
        <v>12671</v>
      </c>
      <c r="S48" s="142">
        <v>12671</v>
      </c>
      <c r="T48" s="142">
        <f t="shared" si="131"/>
        <v>12671</v>
      </c>
      <c r="U48" s="142">
        <f t="shared" si="144"/>
        <v>12671</v>
      </c>
      <c r="V48" s="142">
        <f t="shared" ref="V48:AE48" si="156">U48</f>
        <v>12671</v>
      </c>
      <c r="W48" s="142">
        <f t="shared" si="156"/>
        <v>12671</v>
      </c>
      <c r="X48" s="142">
        <f t="shared" si="156"/>
        <v>12671</v>
      </c>
      <c r="Y48" s="142">
        <f t="shared" si="156"/>
        <v>12671</v>
      </c>
      <c r="Z48" s="142">
        <f t="shared" si="156"/>
        <v>12671</v>
      </c>
      <c r="AA48" s="141">
        <f t="shared" si="156"/>
        <v>12671</v>
      </c>
      <c r="AB48" s="142">
        <f t="shared" si="156"/>
        <v>12671</v>
      </c>
      <c r="AC48" s="141">
        <f t="shared" si="156"/>
        <v>12671</v>
      </c>
      <c r="AD48" s="142">
        <f t="shared" si="156"/>
        <v>12671</v>
      </c>
      <c r="AE48" s="142">
        <f t="shared" si="156"/>
        <v>12671</v>
      </c>
      <c r="AF48" s="142">
        <f>AE48</f>
        <v>12671</v>
      </c>
      <c r="AG48" s="142"/>
      <c r="AH48" s="141"/>
      <c r="AI48" s="143"/>
      <c r="AJ48" s="141"/>
      <c r="AK48" s="144"/>
      <c r="AL48" s="144"/>
      <c r="AM48" s="144"/>
      <c r="AN48" s="144"/>
      <c r="AO48" s="144"/>
      <c r="AP48" s="126"/>
      <c r="AQ48" s="126"/>
      <c r="AR48" s="126"/>
      <c r="AS48" s="126"/>
      <c r="AT48" s="126"/>
      <c r="AU48" s="126"/>
      <c r="AV48" s="126"/>
      <c r="AW48" s="126">
        <f t="shared" si="4"/>
        <v>46</v>
      </c>
      <c r="AX48" s="144">
        <f t="shared" si="12"/>
        <v>0</v>
      </c>
      <c r="AY48" s="144">
        <f t="shared" ref="AY48:CC48" si="157">IF(F48="","",F48-E48)</f>
        <v>0</v>
      </c>
      <c r="AZ48" s="144">
        <f t="shared" si="157"/>
        <v>0</v>
      </c>
      <c r="BA48" s="144">
        <f t="shared" si="157"/>
        <v>0</v>
      </c>
      <c r="BB48" s="144">
        <f t="shared" si="157"/>
        <v>0</v>
      </c>
      <c r="BC48" s="144">
        <f t="shared" si="157"/>
        <v>0</v>
      </c>
      <c r="BD48" s="144">
        <f t="shared" si="157"/>
        <v>14</v>
      </c>
      <c r="BE48" s="144">
        <f t="shared" si="157"/>
        <v>0</v>
      </c>
      <c r="BF48" s="144">
        <f t="shared" si="157"/>
        <v>0</v>
      </c>
      <c r="BG48" s="144">
        <f t="shared" si="157"/>
        <v>0</v>
      </c>
      <c r="BH48" s="144">
        <f t="shared" si="157"/>
        <v>18</v>
      </c>
      <c r="BI48" s="144">
        <f t="shared" si="157"/>
        <v>14</v>
      </c>
      <c r="BJ48" s="144">
        <f t="shared" si="157"/>
        <v>0</v>
      </c>
      <c r="BK48" s="144">
        <f t="shared" si="157"/>
        <v>0</v>
      </c>
      <c r="BL48" s="144">
        <f t="shared" si="157"/>
        <v>0</v>
      </c>
      <c r="BM48" s="144">
        <f t="shared" si="157"/>
        <v>0</v>
      </c>
      <c r="BN48" s="144">
        <f t="shared" si="157"/>
        <v>0</v>
      </c>
      <c r="BO48" s="144">
        <f t="shared" si="157"/>
        <v>0</v>
      </c>
      <c r="BP48" s="144">
        <f t="shared" si="157"/>
        <v>0</v>
      </c>
      <c r="BQ48" s="144">
        <f t="shared" si="157"/>
        <v>0</v>
      </c>
      <c r="BR48" s="144">
        <f t="shared" si="157"/>
        <v>0</v>
      </c>
      <c r="BS48" s="144">
        <f t="shared" si="157"/>
        <v>0</v>
      </c>
      <c r="BT48" s="144">
        <f t="shared" si="157"/>
        <v>0</v>
      </c>
      <c r="BU48" s="144">
        <f t="shared" si="157"/>
        <v>0</v>
      </c>
      <c r="BV48" s="144">
        <f t="shared" si="157"/>
        <v>0</v>
      </c>
      <c r="BW48" s="144">
        <f t="shared" si="157"/>
        <v>0</v>
      </c>
      <c r="BX48" s="144">
        <f t="shared" si="157"/>
        <v>0</v>
      </c>
      <c r="BY48" s="144">
        <f t="shared" si="157"/>
        <v>0</v>
      </c>
      <c r="BZ48" s="144" t="str">
        <f t="shared" si="157"/>
        <v/>
      </c>
      <c r="CA48" s="144" t="str">
        <f t="shared" si="157"/>
        <v/>
      </c>
      <c r="CB48" s="144" t="str">
        <f t="shared" si="157"/>
        <v/>
      </c>
      <c r="CC48" s="144" t="str">
        <f t="shared" si="157"/>
        <v/>
      </c>
      <c r="CD48" s="144">
        <f t="shared" si="6"/>
        <v>12671</v>
      </c>
      <c r="CE48" s="69"/>
      <c r="CF48" s="126">
        <f t="shared" si="7"/>
        <v>0</v>
      </c>
      <c r="CG48" s="126">
        <f t="shared" si="102"/>
        <v>0</v>
      </c>
      <c r="CH48" s="67">
        <f t="shared" ref="CH48:CL48" ca="1" si="158">SUMIFS($AX48:$CC48,$AX$1:$CC$1,CH$2)</f>
        <v>0</v>
      </c>
      <c r="CI48" s="67">
        <f t="shared" ca="1" si="158"/>
        <v>0</v>
      </c>
      <c r="CJ48" s="67">
        <f t="shared" ca="1" si="158"/>
        <v>0</v>
      </c>
      <c r="CK48" s="67">
        <f t="shared" ca="1" si="158"/>
        <v>0</v>
      </c>
      <c r="CL48" s="67">
        <f t="shared" ca="1" si="158"/>
        <v>0</v>
      </c>
    </row>
    <row r="49" spans="1:90" ht="12" customHeight="1">
      <c r="A49" s="149" t="s">
        <v>51</v>
      </c>
      <c r="B49" s="139" t="str">
        <f>VLOOKUP(A49,Sort!B:C,2,FALSE)</f>
        <v>WATER PUMP</v>
      </c>
      <c r="C49" s="140" t="s">
        <v>262</v>
      </c>
      <c r="D49" s="141">
        <v>8392</v>
      </c>
      <c r="E49" s="143">
        <v>8396</v>
      </c>
      <c r="F49" s="148">
        <f>E49</f>
        <v>8396</v>
      </c>
      <c r="G49" s="142">
        <f>F49+2</f>
        <v>8398</v>
      </c>
      <c r="H49" s="142">
        <v>8420</v>
      </c>
      <c r="I49" s="142">
        <v>8420</v>
      </c>
      <c r="J49" s="142">
        <v>8430</v>
      </c>
      <c r="K49" s="142">
        <f t="shared" si="153"/>
        <v>8444</v>
      </c>
      <c r="L49" s="142">
        <f t="shared" ref="L49:L50" si="159">K49</f>
        <v>8444</v>
      </c>
      <c r="M49" s="142">
        <f>L49+8</f>
        <v>8452</v>
      </c>
      <c r="N49" s="142">
        <f t="shared" ref="N49:R49" si="160">M49</f>
        <v>8452</v>
      </c>
      <c r="O49" s="142">
        <f t="shared" si="160"/>
        <v>8452</v>
      </c>
      <c r="P49" s="142">
        <f t="shared" si="160"/>
        <v>8452</v>
      </c>
      <c r="Q49" s="142">
        <f t="shared" si="160"/>
        <v>8452</v>
      </c>
      <c r="R49" s="142">
        <f t="shared" si="160"/>
        <v>8452</v>
      </c>
      <c r="S49" s="142">
        <v>8452</v>
      </c>
      <c r="T49" s="142">
        <v>8452</v>
      </c>
      <c r="U49" s="142">
        <v>8452</v>
      </c>
      <c r="V49" s="142">
        <f t="shared" ref="V49:AE49" si="161">U49</f>
        <v>8452</v>
      </c>
      <c r="W49" s="142">
        <f t="shared" si="161"/>
        <v>8452</v>
      </c>
      <c r="X49" s="142">
        <f t="shared" si="161"/>
        <v>8452</v>
      </c>
      <c r="Y49" s="142">
        <f t="shared" si="161"/>
        <v>8452</v>
      </c>
      <c r="Z49" s="142">
        <f t="shared" si="161"/>
        <v>8452</v>
      </c>
      <c r="AA49" s="141">
        <f t="shared" si="161"/>
        <v>8452</v>
      </c>
      <c r="AB49" s="142">
        <f t="shared" si="161"/>
        <v>8452</v>
      </c>
      <c r="AC49" s="141">
        <f t="shared" si="161"/>
        <v>8452</v>
      </c>
      <c r="AD49" s="142">
        <f t="shared" si="161"/>
        <v>8452</v>
      </c>
      <c r="AE49" s="142">
        <f t="shared" si="161"/>
        <v>8452</v>
      </c>
      <c r="AF49" s="142">
        <v>8453</v>
      </c>
      <c r="AG49" s="142"/>
      <c r="AH49" s="141"/>
      <c r="AI49" s="143"/>
      <c r="AJ49" s="141"/>
      <c r="AK49" s="144"/>
      <c r="AL49" s="144"/>
      <c r="AM49" s="144"/>
      <c r="AN49" s="144"/>
      <c r="AO49" s="144"/>
      <c r="AP49" s="126"/>
      <c r="AQ49" s="126"/>
      <c r="AR49" s="126"/>
      <c r="AS49" s="126"/>
      <c r="AT49" s="126"/>
      <c r="AU49" s="126"/>
      <c r="AV49" s="126"/>
      <c r="AW49" s="126">
        <f t="shared" si="4"/>
        <v>57</v>
      </c>
      <c r="AX49" s="144">
        <f t="shared" si="12"/>
        <v>4</v>
      </c>
      <c r="AY49" s="144">
        <f t="shared" ref="AY49:CC49" si="162">IF(F49="","",F49-E49)</f>
        <v>0</v>
      </c>
      <c r="AZ49" s="144">
        <f t="shared" si="162"/>
        <v>2</v>
      </c>
      <c r="BA49" s="144">
        <f t="shared" si="162"/>
        <v>22</v>
      </c>
      <c r="BB49" s="144">
        <f t="shared" si="162"/>
        <v>0</v>
      </c>
      <c r="BC49" s="144">
        <f t="shared" si="162"/>
        <v>10</v>
      </c>
      <c r="BD49" s="144">
        <f t="shared" si="162"/>
        <v>14</v>
      </c>
      <c r="BE49" s="144">
        <f t="shared" si="162"/>
        <v>0</v>
      </c>
      <c r="BF49" s="144">
        <f t="shared" si="162"/>
        <v>8</v>
      </c>
      <c r="BG49" s="144">
        <f t="shared" si="162"/>
        <v>0</v>
      </c>
      <c r="BH49" s="144">
        <f t="shared" si="162"/>
        <v>0</v>
      </c>
      <c r="BI49" s="144">
        <f t="shared" si="162"/>
        <v>0</v>
      </c>
      <c r="BJ49" s="144">
        <f t="shared" si="162"/>
        <v>0</v>
      </c>
      <c r="BK49" s="144">
        <f t="shared" si="162"/>
        <v>0</v>
      </c>
      <c r="BL49" s="144">
        <f t="shared" si="162"/>
        <v>0</v>
      </c>
      <c r="BM49" s="144">
        <f t="shared" si="162"/>
        <v>0</v>
      </c>
      <c r="BN49" s="144">
        <f t="shared" si="162"/>
        <v>0</v>
      </c>
      <c r="BO49" s="144">
        <f t="shared" si="162"/>
        <v>0</v>
      </c>
      <c r="BP49" s="144">
        <f t="shared" si="162"/>
        <v>0</v>
      </c>
      <c r="BQ49" s="144">
        <f t="shared" si="162"/>
        <v>0</v>
      </c>
      <c r="BR49" s="144">
        <f t="shared" si="162"/>
        <v>0</v>
      </c>
      <c r="BS49" s="144">
        <f t="shared" si="162"/>
        <v>0</v>
      </c>
      <c r="BT49" s="144">
        <f t="shared" si="162"/>
        <v>0</v>
      </c>
      <c r="BU49" s="144">
        <f t="shared" si="162"/>
        <v>0</v>
      </c>
      <c r="BV49" s="144">
        <f t="shared" si="162"/>
        <v>0</v>
      </c>
      <c r="BW49" s="144">
        <f t="shared" si="162"/>
        <v>0</v>
      </c>
      <c r="BX49" s="144">
        <f t="shared" si="162"/>
        <v>0</v>
      </c>
      <c r="BY49" s="144">
        <f t="shared" si="162"/>
        <v>1</v>
      </c>
      <c r="BZ49" s="144" t="str">
        <f t="shared" si="162"/>
        <v/>
      </c>
      <c r="CA49" s="144" t="str">
        <f t="shared" si="162"/>
        <v/>
      </c>
      <c r="CB49" s="144" t="str">
        <f t="shared" si="162"/>
        <v/>
      </c>
      <c r="CC49" s="144" t="str">
        <f t="shared" si="162"/>
        <v/>
      </c>
      <c r="CD49" s="144">
        <f t="shared" si="6"/>
        <v>8453</v>
      </c>
      <c r="CE49" s="69"/>
      <c r="CF49" s="126">
        <f t="shared" si="7"/>
        <v>1</v>
      </c>
      <c r="CG49" s="126">
        <f t="shared" si="102"/>
        <v>0</v>
      </c>
      <c r="CH49" s="67">
        <f t="shared" ref="CH49:CL49" ca="1" si="163">SUMIFS($AX49:$CC49,$AX$1:$CC$1,CH$2)</f>
        <v>0</v>
      </c>
      <c r="CI49" s="67">
        <f t="shared" ca="1" si="163"/>
        <v>0</v>
      </c>
      <c r="CJ49" s="67">
        <f t="shared" ca="1" si="163"/>
        <v>0</v>
      </c>
      <c r="CK49" s="67">
        <f t="shared" ca="1" si="163"/>
        <v>0</v>
      </c>
      <c r="CL49" s="67">
        <f t="shared" ca="1" si="163"/>
        <v>0</v>
      </c>
    </row>
    <row r="50" spans="1:90" ht="12" customHeight="1">
      <c r="A50" s="149" t="s">
        <v>52</v>
      </c>
      <c r="B50" s="139" t="str">
        <f>VLOOKUP(A50,Sort!B:C,2,FALSE)</f>
        <v>WATER PUMP</v>
      </c>
      <c r="C50" s="140" t="s">
        <v>262</v>
      </c>
      <c r="D50" s="141">
        <v>5528</v>
      </c>
      <c r="E50" s="143">
        <v>5558</v>
      </c>
      <c r="F50" s="148">
        <v>5577</v>
      </c>
      <c r="G50" s="142">
        <f t="shared" ref="G50:G51" si="164">F50</f>
        <v>5577</v>
      </c>
      <c r="H50" s="142">
        <v>5587</v>
      </c>
      <c r="I50" s="142">
        <v>5597</v>
      </c>
      <c r="J50" s="142">
        <v>5609</v>
      </c>
      <c r="K50" s="142">
        <f>J50+16</f>
        <v>5625</v>
      </c>
      <c r="L50" s="142">
        <f t="shared" si="159"/>
        <v>5625</v>
      </c>
      <c r="M50" s="142">
        <f t="shared" ref="M50:O50" si="165">L50</f>
        <v>5625</v>
      </c>
      <c r="N50" s="142">
        <f t="shared" si="165"/>
        <v>5625</v>
      </c>
      <c r="O50" s="142">
        <f t="shared" si="165"/>
        <v>5625</v>
      </c>
      <c r="P50" s="142">
        <f>O50+19</f>
        <v>5644</v>
      </c>
      <c r="Q50" s="142">
        <v>5675</v>
      </c>
      <c r="R50" s="142">
        <v>5680</v>
      </c>
      <c r="S50" s="142">
        <v>5680</v>
      </c>
      <c r="T50" s="142">
        <f t="shared" ref="T50:V50" si="166">S50</f>
        <v>5680</v>
      </c>
      <c r="U50" s="142">
        <f t="shared" si="166"/>
        <v>5680</v>
      </c>
      <c r="V50" s="142">
        <f t="shared" si="166"/>
        <v>5680</v>
      </c>
      <c r="W50" s="142">
        <v>5689</v>
      </c>
      <c r="X50" s="142">
        <v>5690</v>
      </c>
      <c r="Y50" s="142">
        <f t="shared" ref="Y50:AA50" si="167">X50</f>
        <v>5690</v>
      </c>
      <c r="Z50" s="142">
        <f t="shared" si="167"/>
        <v>5690</v>
      </c>
      <c r="AA50" s="141">
        <f t="shared" si="167"/>
        <v>5690</v>
      </c>
      <c r="AB50" s="142">
        <f>AA50+13</f>
        <v>5703</v>
      </c>
      <c r="AC50" s="141">
        <v>5703</v>
      </c>
      <c r="AD50" s="142">
        <v>5722</v>
      </c>
      <c r="AE50" s="142">
        <v>5727</v>
      </c>
      <c r="AF50" s="142">
        <v>5743</v>
      </c>
      <c r="AG50" s="142"/>
      <c r="AH50" s="141"/>
      <c r="AI50" s="143"/>
      <c r="AJ50" s="141"/>
      <c r="AK50" s="144"/>
      <c r="AL50" s="144"/>
      <c r="AM50" s="144"/>
      <c r="AN50" s="144"/>
      <c r="AO50" s="144"/>
      <c r="AP50" s="126"/>
      <c r="AQ50" s="126"/>
      <c r="AR50" s="126"/>
      <c r="AS50" s="126"/>
      <c r="AT50" s="126"/>
      <c r="AU50" s="126"/>
      <c r="AV50" s="126"/>
      <c r="AW50" s="126">
        <f t="shared" si="4"/>
        <v>185</v>
      </c>
      <c r="AX50" s="144">
        <f t="shared" si="12"/>
        <v>30</v>
      </c>
      <c r="AY50" s="144">
        <f t="shared" ref="AY50:CC50" si="168">IF(F50="","",F50-E50)</f>
        <v>19</v>
      </c>
      <c r="AZ50" s="144">
        <f t="shared" si="168"/>
        <v>0</v>
      </c>
      <c r="BA50" s="144">
        <f t="shared" si="168"/>
        <v>10</v>
      </c>
      <c r="BB50" s="144">
        <f t="shared" si="168"/>
        <v>10</v>
      </c>
      <c r="BC50" s="144">
        <f t="shared" si="168"/>
        <v>12</v>
      </c>
      <c r="BD50" s="144">
        <f t="shared" si="168"/>
        <v>16</v>
      </c>
      <c r="BE50" s="144">
        <f t="shared" si="168"/>
        <v>0</v>
      </c>
      <c r="BF50" s="144">
        <f t="shared" si="168"/>
        <v>0</v>
      </c>
      <c r="BG50" s="144">
        <f t="shared" si="168"/>
        <v>0</v>
      </c>
      <c r="BH50" s="144">
        <f t="shared" si="168"/>
        <v>0</v>
      </c>
      <c r="BI50" s="144">
        <f t="shared" si="168"/>
        <v>19</v>
      </c>
      <c r="BJ50" s="144">
        <f t="shared" si="168"/>
        <v>31</v>
      </c>
      <c r="BK50" s="144">
        <f t="shared" si="168"/>
        <v>5</v>
      </c>
      <c r="BL50" s="144">
        <f t="shared" si="168"/>
        <v>0</v>
      </c>
      <c r="BM50" s="144">
        <f t="shared" si="168"/>
        <v>0</v>
      </c>
      <c r="BN50" s="144">
        <f t="shared" si="168"/>
        <v>0</v>
      </c>
      <c r="BO50" s="144">
        <f t="shared" si="168"/>
        <v>0</v>
      </c>
      <c r="BP50" s="144">
        <f t="shared" si="168"/>
        <v>9</v>
      </c>
      <c r="BQ50" s="144">
        <f t="shared" si="168"/>
        <v>1</v>
      </c>
      <c r="BR50" s="144">
        <f t="shared" si="168"/>
        <v>0</v>
      </c>
      <c r="BS50" s="144">
        <f t="shared" si="168"/>
        <v>0</v>
      </c>
      <c r="BT50" s="144">
        <f t="shared" si="168"/>
        <v>0</v>
      </c>
      <c r="BU50" s="144">
        <f t="shared" si="168"/>
        <v>13</v>
      </c>
      <c r="BV50" s="144">
        <f t="shared" si="168"/>
        <v>0</v>
      </c>
      <c r="BW50" s="144">
        <f t="shared" si="168"/>
        <v>19</v>
      </c>
      <c r="BX50" s="144">
        <f t="shared" si="168"/>
        <v>5</v>
      </c>
      <c r="BY50" s="144">
        <f t="shared" si="168"/>
        <v>16</v>
      </c>
      <c r="BZ50" s="144" t="str">
        <f t="shared" si="168"/>
        <v/>
      </c>
      <c r="CA50" s="144" t="str">
        <f t="shared" si="168"/>
        <v/>
      </c>
      <c r="CB50" s="144" t="str">
        <f t="shared" si="168"/>
        <v/>
      </c>
      <c r="CC50" s="144" t="str">
        <f t="shared" si="168"/>
        <v/>
      </c>
      <c r="CD50" s="144">
        <f t="shared" si="6"/>
        <v>5743</v>
      </c>
      <c r="CE50" s="69"/>
      <c r="CF50" s="126">
        <f t="shared" si="7"/>
        <v>53</v>
      </c>
      <c r="CG50" s="126">
        <f t="shared" si="102"/>
        <v>37</v>
      </c>
      <c r="CH50" s="67">
        <f t="shared" ref="CH50:CL50" ca="1" si="169">SUMIFS($AX50:$CC50,$AX$1:$CC$1,CH$2)</f>
        <v>0</v>
      </c>
      <c r="CI50" s="67">
        <f t="shared" ca="1" si="169"/>
        <v>0</v>
      </c>
      <c r="CJ50" s="67">
        <f t="shared" ca="1" si="169"/>
        <v>0</v>
      </c>
      <c r="CK50" s="67">
        <f t="shared" ca="1" si="169"/>
        <v>0</v>
      </c>
      <c r="CL50" s="67">
        <f t="shared" ca="1" si="169"/>
        <v>0</v>
      </c>
    </row>
    <row r="51" spans="1:90" ht="12" customHeight="1">
      <c r="A51" s="149" t="s">
        <v>53</v>
      </c>
      <c r="B51" s="139" t="str">
        <f>VLOOKUP(A51,Sort!B:C,2,FALSE)</f>
        <v>WATER PUMP</v>
      </c>
      <c r="C51" s="140" t="s">
        <v>262</v>
      </c>
      <c r="D51" s="141">
        <v>3324</v>
      </c>
      <c r="E51" s="143">
        <v>3344</v>
      </c>
      <c r="F51" s="148">
        <v>3364</v>
      </c>
      <c r="G51" s="142">
        <f t="shared" si="164"/>
        <v>3364</v>
      </c>
      <c r="H51" s="142">
        <v>3374</v>
      </c>
      <c r="I51" s="142">
        <v>3375</v>
      </c>
      <c r="J51" s="142">
        <v>3385</v>
      </c>
      <c r="K51" s="142">
        <f>J51+15</f>
        <v>3400</v>
      </c>
      <c r="L51" s="142">
        <f>K51+8</f>
        <v>3408</v>
      </c>
      <c r="M51" s="142">
        <f>L51+10</f>
        <v>3418</v>
      </c>
      <c r="N51" s="142">
        <f>M51</f>
        <v>3418</v>
      </c>
      <c r="O51" s="142">
        <f>N51+10</f>
        <v>3428</v>
      </c>
      <c r="P51" s="142">
        <f>O51+17</f>
        <v>3445</v>
      </c>
      <c r="Q51" s="142">
        <v>3459</v>
      </c>
      <c r="R51" s="142">
        <v>3460</v>
      </c>
      <c r="S51" s="142">
        <v>3460</v>
      </c>
      <c r="T51" s="142">
        <v>3464</v>
      </c>
      <c r="U51" s="142">
        <v>3468</v>
      </c>
      <c r="V51" s="142">
        <f t="shared" ref="V51:Y51" si="170">U51</f>
        <v>3468</v>
      </c>
      <c r="W51" s="142">
        <f t="shared" si="170"/>
        <v>3468</v>
      </c>
      <c r="X51" s="142">
        <f t="shared" si="170"/>
        <v>3468</v>
      </c>
      <c r="Y51" s="142">
        <f t="shared" si="170"/>
        <v>3468</v>
      </c>
      <c r="Z51" s="142">
        <f>Y51+1</f>
        <v>3469</v>
      </c>
      <c r="AA51" s="141">
        <f>Z51</f>
        <v>3469</v>
      </c>
      <c r="AB51" s="142">
        <f>AA51+9</f>
        <v>3478</v>
      </c>
      <c r="AC51" s="141">
        <v>3478</v>
      </c>
      <c r="AD51" s="142">
        <v>3498</v>
      </c>
      <c r="AE51" s="142">
        <v>3505</v>
      </c>
      <c r="AF51" s="142">
        <v>3519</v>
      </c>
      <c r="AG51" s="142"/>
      <c r="AH51" s="141"/>
      <c r="AI51" s="143"/>
      <c r="AJ51" s="141"/>
      <c r="AK51" s="144"/>
      <c r="AL51" s="144"/>
      <c r="AM51" s="144"/>
      <c r="AN51" s="144"/>
      <c r="AO51" s="144"/>
      <c r="AP51" s="126"/>
      <c r="AQ51" s="126"/>
      <c r="AR51" s="126"/>
      <c r="AS51" s="126"/>
      <c r="AT51" s="126"/>
      <c r="AU51" s="126"/>
      <c r="AV51" s="126"/>
      <c r="AW51" s="126">
        <f t="shared" si="4"/>
        <v>175</v>
      </c>
      <c r="AX51" s="144">
        <f t="shared" si="12"/>
        <v>20</v>
      </c>
      <c r="AY51" s="144">
        <f t="shared" ref="AY51:CC51" si="171">IF(F51="","",F51-E51)</f>
        <v>20</v>
      </c>
      <c r="AZ51" s="144">
        <f t="shared" si="171"/>
        <v>0</v>
      </c>
      <c r="BA51" s="144">
        <f t="shared" si="171"/>
        <v>10</v>
      </c>
      <c r="BB51" s="144">
        <f t="shared" si="171"/>
        <v>1</v>
      </c>
      <c r="BC51" s="144">
        <f t="shared" si="171"/>
        <v>10</v>
      </c>
      <c r="BD51" s="144">
        <f t="shared" si="171"/>
        <v>15</v>
      </c>
      <c r="BE51" s="144">
        <f t="shared" si="171"/>
        <v>8</v>
      </c>
      <c r="BF51" s="144">
        <f t="shared" si="171"/>
        <v>10</v>
      </c>
      <c r="BG51" s="144">
        <f t="shared" si="171"/>
        <v>0</v>
      </c>
      <c r="BH51" s="144">
        <f t="shared" si="171"/>
        <v>10</v>
      </c>
      <c r="BI51" s="144">
        <f t="shared" si="171"/>
        <v>17</v>
      </c>
      <c r="BJ51" s="144">
        <f t="shared" si="171"/>
        <v>14</v>
      </c>
      <c r="BK51" s="144">
        <f t="shared" si="171"/>
        <v>1</v>
      </c>
      <c r="BL51" s="144">
        <f t="shared" si="171"/>
        <v>0</v>
      </c>
      <c r="BM51" s="144">
        <f t="shared" si="171"/>
        <v>4</v>
      </c>
      <c r="BN51" s="144">
        <f t="shared" si="171"/>
        <v>4</v>
      </c>
      <c r="BO51" s="144">
        <f t="shared" si="171"/>
        <v>0</v>
      </c>
      <c r="BP51" s="144">
        <f t="shared" si="171"/>
        <v>0</v>
      </c>
      <c r="BQ51" s="144">
        <f t="shared" si="171"/>
        <v>0</v>
      </c>
      <c r="BR51" s="144">
        <f t="shared" si="171"/>
        <v>0</v>
      </c>
      <c r="BS51" s="144">
        <f t="shared" si="171"/>
        <v>1</v>
      </c>
      <c r="BT51" s="144">
        <f t="shared" si="171"/>
        <v>0</v>
      </c>
      <c r="BU51" s="144">
        <f t="shared" si="171"/>
        <v>9</v>
      </c>
      <c r="BV51" s="144">
        <f t="shared" si="171"/>
        <v>0</v>
      </c>
      <c r="BW51" s="144">
        <f t="shared" si="171"/>
        <v>20</v>
      </c>
      <c r="BX51" s="144">
        <f t="shared" si="171"/>
        <v>7</v>
      </c>
      <c r="BY51" s="144">
        <f t="shared" si="171"/>
        <v>14</v>
      </c>
      <c r="BZ51" s="144" t="str">
        <f t="shared" si="171"/>
        <v/>
      </c>
      <c r="CA51" s="144" t="str">
        <f t="shared" si="171"/>
        <v/>
      </c>
      <c r="CB51" s="144" t="str">
        <f t="shared" si="171"/>
        <v/>
      </c>
      <c r="CC51" s="144" t="str">
        <f t="shared" si="171"/>
        <v/>
      </c>
      <c r="CD51" s="144">
        <f t="shared" si="6"/>
        <v>3519</v>
      </c>
      <c r="CE51" s="69"/>
      <c r="CF51" s="126">
        <f t="shared" si="7"/>
        <v>50</v>
      </c>
      <c r="CG51" s="126">
        <f t="shared" si="102"/>
        <v>37</v>
      </c>
      <c r="CH51" s="67">
        <f t="shared" ref="CH51:CL51" ca="1" si="172">SUMIFS($AX51:$CC51,$AX$1:$CC$1,CH$2)</f>
        <v>0</v>
      </c>
      <c r="CI51" s="67">
        <f t="shared" ca="1" si="172"/>
        <v>0</v>
      </c>
      <c r="CJ51" s="67">
        <f t="shared" ca="1" si="172"/>
        <v>0</v>
      </c>
      <c r="CK51" s="67">
        <f t="shared" ca="1" si="172"/>
        <v>0</v>
      </c>
      <c r="CL51" s="67">
        <f t="shared" ca="1" si="172"/>
        <v>0</v>
      </c>
    </row>
    <row r="52" spans="1:90" ht="12" customHeight="1">
      <c r="A52" s="149" t="s">
        <v>54</v>
      </c>
      <c r="B52" s="139" t="str">
        <f>VLOOKUP(A52,Sort!B:C,2,FALSE)</f>
        <v>MULTIFLO 420</v>
      </c>
      <c r="C52" s="140" t="s">
        <v>262</v>
      </c>
      <c r="D52" s="141">
        <v>25267</v>
      </c>
      <c r="E52" s="143">
        <v>25284</v>
      </c>
      <c r="F52" s="148">
        <v>25292</v>
      </c>
      <c r="G52" s="142">
        <f>F52+3</f>
        <v>25295</v>
      </c>
      <c r="H52" s="142">
        <v>25299</v>
      </c>
      <c r="I52" s="142">
        <v>25303</v>
      </c>
      <c r="J52" s="142">
        <v>25316</v>
      </c>
      <c r="K52" s="142">
        <f t="shared" ref="K52:L52" si="173">J52+10</f>
        <v>25326</v>
      </c>
      <c r="L52" s="142">
        <f t="shared" si="173"/>
        <v>25336</v>
      </c>
      <c r="M52" s="142">
        <f>L52+6</f>
        <v>25342</v>
      </c>
      <c r="N52" s="142">
        <f>M52+4</f>
        <v>25346</v>
      </c>
      <c r="O52" s="142">
        <f t="shared" ref="O52:P52" si="174">N52+2</f>
        <v>25348</v>
      </c>
      <c r="P52" s="142">
        <f t="shared" si="174"/>
        <v>25350</v>
      </c>
      <c r="Q52" s="142">
        <v>25354</v>
      </c>
      <c r="R52" s="142">
        <v>25356</v>
      </c>
      <c r="S52" s="142">
        <v>25358</v>
      </c>
      <c r="T52" s="142">
        <v>25362</v>
      </c>
      <c r="U52" s="142">
        <v>25366</v>
      </c>
      <c r="V52" s="142">
        <f>U52</f>
        <v>25366</v>
      </c>
      <c r="W52" s="142">
        <v>25376</v>
      </c>
      <c r="X52" s="142">
        <v>25378</v>
      </c>
      <c r="Y52" s="142">
        <f>X52+2</f>
        <v>25380</v>
      </c>
      <c r="Z52" s="142">
        <f>Y52+6</f>
        <v>25386</v>
      </c>
      <c r="AA52" s="141">
        <v>25389</v>
      </c>
      <c r="AB52" s="142">
        <f t="shared" ref="AB52:AC52" si="175">AA52</f>
        <v>25389</v>
      </c>
      <c r="AC52" s="141">
        <f t="shared" si="175"/>
        <v>25389</v>
      </c>
      <c r="AD52" s="142">
        <v>25397</v>
      </c>
      <c r="AE52" s="142">
        <f>AD52</f>
        <v>25397</v>
      </c>
      <c r="AF52" s="142">
        <v>25415</v>
      </c>
      <c r="AG52" s="142"/>
      <c r="AH52" s="145"/>
      <c r="AI52" s="143"/>
      <c r="AJ52" s="141"/>
      <c r="AK52" s="144"/>
      <c r="AL52" s="144"/>
      <c r="AM52" s="144"/>
      <c r="AN52" s="144"/>
      <c r="AO52" s="144"/>
      <c r="AP52" s="126"/>
      <c r="AQ52" s="126"/>
      <c r="AR52" s="126"/>
      <c r="AS52" s="126"/>
      <c r="AT52" s="126"/>
      <c r="AU52" s="126"/>
      <c r="AV52" s="126"/>
      <c r="AW52" s="126">
        <f t="shared" si="4"/>
        <v>131</v>
      </c>
      <c r="AX52" s="144">
        <f t="shared" si="12"/>
        <v>17</v>
      </c>
      <c r="AY52" s="144">
        <f t="shared" ref="AY52:CC52" si="176">IF(F52="","",F52-E52)</f>
        <v>8</v>
      </c>
      <c r="AZ52" s="144">
        <f t="shared" si="176"/>
        <v>3</v>
      </c>
      <c r="BA52" s="144">
        <f t="shared" si="176"/>
        <v>4</v>
      </c>
      <c r="BB52" s="144">
        <f t="shared" si="176"/>
        <v>4</v>
      </c>
      <c r="BC52" s="144">
        <f t="shared" si="176"/>
        <v>13</v>
      </c>
      <c r="BD52" s="144">
        <f t="shared" si="176"/>
        <v>10</v>
      </c>
      <c r="BE52" s="144">
        <f t="shared" si="176"/>
        <v>10</v>
      </c>
      <c r="BF52" s="144">
        <f t="shared" si="176"/>
        <v>6</v>
      </c>
      <c r="BG52" s="144">
        <f t="shared" si="176"/>
        <v>4</v>
      </c>
      <c r="BH52" s="144">
        <f t="shared" si="176"/>
        <v>2</v>
      </c>
      <c r="BI52" s="144">
        <f t="shared" si="176"/>
        <v>2</v>
      </c>
      <c r="BJ52" s="144">
        <f t="shared" si="176"/>
        <v>4</v>
      </c>
      <c r="BK52" s="144">
        <f t="shared" si="176"/>
        <v>2</v>
      </c>
      <c r="BL52" s="144">
        <f t="shared" si="176"/>
        <v>2</v>
      </c>
      <c r="BM52" s="144">
        <f t="shared" si="176"/>
        <v>4</v>
      </c>
      <c r="BN52" s="144">
        <f t="shared" si="176"/>
        <v>4</v>
      </c>
      <c r="BO52" s="144">
        <f t="shared" si="176"/>
        <v>0</v>
      </c>
      <c r="BP52" s="144">
        <f t="shared" si="176"/>
        <v>10</v>
      </c>
      <c r="BQ52" s="144">
        <f t="shared" si="176"/>
        <v>2</v>
      </c>
      <c r="BR52" s="144">
        <f t="shared" si="176"/>
        <v>2</v>
      </c>
      <c r="BS52" s="144">
        <f t="shared" si="176"/>
        <v>6</v>
      </c>
      <c r="BT52" s="144">
        <f t="shared" si="176"/>
        <v>3</v>
      </c>
      <c r="BU52" s="144">
        <f t="shared" si="176"/>
        <v>0</v>
      </c>
      <c r="BV52" s="144">
        <f t="shared" si="176"/>
        <v>0</v>
      </c>
      <c r="BW52" s="144">
        <f t="shared" si="176"/>
        <v>8</v>
      </c>
      <c r="BX52" s="144">
        <f t="shared" si="176"/>
        <v>0</v>
      </c>
      <c r="BY52" s="144">
        <f t="shared" si="176"/>
        <v>18</v>
      </c>
      <c r="BZ52" s="144" t="str">
        <f t="shared" si="176"/>
        <v/>
      </c>
      <c r="CA52" s="144" t="str">
        <f t="shared" si="176"/>
        <v/>
      </c>
      <c r="CB52" s="144" t="str">
        <f t="shared" si="176"/>
        <v/>
      </c>
      <c r="CC52" s="144" t="str">
        <f t="shared" si="176"/>
        <v/>
      </c>
      <c r="CD52" s="144">
        <f t="shared" si="6"/>
        <v>25415</v>
      </c>
      <c r="CE52" s="69"/>
      <c r="CF52" s="126">
        <f t="shared" si="7"/>
        <v>29</v>
      </c>
      <c r="CG52" s="126">
        <f t="shared" si="102"/>
        <v>17</v>
      </c>
      <c r="CH52" s="67">
        <f t="shared" ref="CH52:CL52" ca="1" si="177">SUMIFS($AX52:$CC52,$AX$1:$CC$1,CH$2)</f>
        <v>0</v>
      </c>
      <c r="CI52" s="67">
        <f t="shared" ca="1" si="177"/>
        <v>0</v>
      </c>
      <c r="CJ52" s="67">
        <f t="shared" ca="1" si="177"/>
        <v>0</v>
      </c>
      <c r="CK52" s="67">
        <f t="shared" ca="1" si="177"/>
        <v>0</v>
      </c>
      <c r="CL52" s="67">
        <f t="shared" ca="1" si="177"/>
        <v>0</v>
      </c>
    </row>
    <row r="53" spans="1:90" ht="12" customHeight="1">
      <c r="A53" s="149" t="s">
        <v>55</v>
      </c>
      <c r="B53" s="139" t="str">
        <f>VLOOKUP(A53,Sort!B:C,2,FALSE)</f>
        <v>TOWER LAMP</v>
      </c>
      <c r="C53" s="140" t="s">
        <v>262</v>
      </c>
      <c r="D53" s="141">
        <v>925</v>
      </c>
      <c r="E53" s="141">
        <v>938</v>
      </c>
      <c r="F53" s="148">
        <v>978</v>
      </c>
      <c r="G53" s="142">
        <v>998</v>
      </c>
      <c r="H53" s="142">
        <v>998</v>
      </c>
      <c r="I53" s="142">
        <v>998</v>
      </c>
      <c r="J53" s="142">
        <v>998</v>
      </c>
      <c r="K53" s="142">
        <v>1008</v>
      </c>
      <c r="L53" s="142">
        <v>1020</v>
      </c>
      <c r="M53" s="142">
        <v>1036</v>
      </c>
      <c r="N53" s="142">
        <v>1048</v>
      </c>
      <c r="O53" s="142">
        <v>1064</v>
      </c>
      <c r="P53" s="142">
        <v>1084</v>
      </c>
      <c r="Q53" s="142">
        <v>1104</v>
      </c>
      <c r="R53" s="142">
        <v>1124</v>
      </c>
      <c r="S53" s="142">
        <v>1143</v>
      </c>
      <c r="T53" s="142">
        <f>S53</f>
        <v>1143</v>
      </c>
      <c r="U53" s="142">
        <v>1157</v>
      </c>
      <c r="V53" s="142">
        <v>1180</v>
      </c>
      <c r="W53" s="142">
        <v>1190</v>
      </c>
      <c r="X53" s="142">
        <v>1209</v>
      </c>
      <c r="Y53" s="142">
        <v>1220</v>
      </c>
      <c r="Z53" s="142">
        <v>1220</v>
      </c>
      <c r="AA53" s="141">
        <f>Z53</f>
        <v>1220</v>
      </c>
      <c r="AB53" s="142">
        <v>1220</v>
      </c>
      <c r="AC53" s="141">
        <v>1220</v>
      </c>
      <c r="AD53" s="142">
        <v>1220</v>
      </c>
      <c r="AE53" s="142">
        <v>1220</v>
      </c>
      <c r="AF53" s="142">
        <v>1220</v>
      </c>
      <c r="AG53" s="142"/>
      <c r="AH53" s="141"/>
      <c r="AI53" s="143"/>
      <c r="AJ53" s="141"/>
      <c r="AK53" s="144"/>
      <c r="AL53" s="144"/>
      <c r="AM53" s="144"/>
      <c r="AN53" s="144"/>
      <c r="AO53" s="144"/>
      <c r="AP53" s="126"/>
      <c r="AQ53" s="126"/>
      <c r="AR53" s="126"/>
      <c r="AS53" s="126"/>
      <c r="AT53" s="126"/>
      <c r="AU53" s="126"/>
      <c r="AV53" s="126"/>
      <c r="AW53" s="126">
        <f t="shared" si="4"/>
        <v>282</v>
      </c>
      <c r="AX53" s="144">
        <f t="shared" si="12"/>
        <v>13</v>
      </c>
      <c r="AY53" s="144">
        <f t="shared" ref="AY53:CC53" si="178">IF(F53="","",F53-E53)</f>
        <v>40</v>
      </c>
      <c r="AZ53" s="144">
        <f t="shared" si="178"/>
        <v>20</v>
      </c>
      <c r="BA53" s="144">
        <f t="shared" si="178"/>
        <v>0</v>
      </c>
      <c r="BB53" s="144">
        <f t="shared" si="178"/>
        <v>0</v>
      </c>
      <c r="BC53" s="144">
        <f t="shared" si="178"/>
        <v>0</v>
      </c>
      <c r="BD53" s="144">
        <f t="shared" si="178"/>
        <v>10</v>
      </c>
      <c r="BE53" s="144">
        <f t="shared" si="178"/>
        <v>12</v>
      </c>
      <c r="BF53" s="144">
        <f t="shared" si="178"/>
        <v>16</v>
      </c>
      <c r="BG53" s="144">
        <f t="shared" si="178"/>
        <v>12</v>
      </c>
      <c r="BH53" s="144">
        <f t="shared" si="178"/>
        <v>16</v>
      </c>
      <c r="BI53" s="144">
        <f t="shared" si="178"/>
        <v>20</v>
      </c>
      <c r="BJ53" s="144">
        <f t="shared" si="178"/>
        <v>20</v>
      </c>
      <c r="BK53" s="144">
        <f t="shared" si="178"/>
        <v>20</v>
      </c>
      <c r="BL53" s="144">
        <f t="shared" si="178"/>
        <v>19</v>
      </c>
      <c r="BM53" s="144">
        <f t="shared" si="178"/>
        <v>0</v>
      </c>
      <c r="BN53" s="144">
        <f t="shared" si="178"/>
        <v>14</v>
      </c>
      <c r="BO53" s="144">
        <f t="shared" si="178"/>
        <v>23</v>
      </c>
      <c r="BP53" s="144">
        <f t="shared" si="178"/>
        <v>10</v>
      </c>
      <c r="BQ53" s="144">
        <f t="shared" si="178"/>
        <v>19</v>
      </c>
      <c r="BR53" s="144">
        <f t="shared" si="178"/>
        <v>11</v>
      </c>
      <c r="BS53" s="144">
        <f t="shared" si="178"/>
        <v>0</v>
      </c>
      <c r="BT53" s="144">
        <f t="shared" si="178"/>
        <v>0</v>
      </c>
      <c r="BU53" s="144">
        <f t="shared" si="178"/>
        <v>0</v>
      </c>
      <c r="BV53" s="144">
        <f t="shared" si="178"/>
        <v>0</v>
      </c>
      <c r="BW53" s="144">
        <f t="shared" si="178"/>
        <v>0</v>
      </c>
      <c r="BX53" s="144">
        <f t="shared" si="178"/>
        <v>0</v>
      </c>
      <c r="BY53" s="144">
        <f t="shared" si="178"/>
        <v>0</v>
      </c>
      <c r="BZ53" s="144" t="str">
        <f t="shared" si="178"/>
        <v/>
      </c>
      <c r="CA53" s="144" t="str">
        <f t="shared" si="178"/>
        <v/>
      </c>
      <c r="CB53" s="144" t="str">
        <f t="shared" si="178"/>
        <v/>
      </c>
      <c r="CC53" s="144" t="str">
        <f t="shared" si="178"/>
        <v/>
      </c>
      <c r="CD53" s="144">
        <f t="shared" si="6"/>
        <v>1220</v>
      </c>
      <c r="CE53" s="69"/>
      <c r="CF53" s="126">
        <f t="shared" si="7"/>
        <v>0</v>
      </c>
      <c r="CG53" s="126">
        <f t="shared" si="102"/>
        <v>0</v>
      </c>
      <c r="CH53" s="67">
        <f t="shared" ref="CH53:CL53" ca="1" si="179">SUMIFS($AX53:$CC53,$AX$1:$CC$1,CH$2)</f>
        <v>0</v>
      </c>
      <c r="CI53" s="67">
        <f t="shared" ca="1" si="179"/>
        <v>0</v>
      </c>
      <c r="CJ53" s="67">
        <f t="shared" ca="1" si="179"/>
        <v>0</v>
      </c>
      <c r="CK53" s="67">
        <f t="shared" ca="1" si="179"/>
        <v>0</v>
      </c>
      <c r="CL53" s="67">
        <f t="shared" ca="1" si="179"/>
        <v>0</v>
      </c>
    </row>
    <row r="54" spans="1:90" ht="12" customHeight="1">
      <c r="A54" s="138" t="s">
        <v>56</v>
      </c>
      <c r="B54" s="139" t="str">
        <f>VLOOKUP(A54,Sort!B:C,2,FALSE)</f>
        <v>TOWER LAMP</v>
      </c>
      <c r="C54" s="140" t="s">
        <v>262</v>
      </c>
      <c r="D54" s="141">
        <v>9643</v>
      </c>
      <c r="E54" s="143">
        <v>9643</v>
      </c>
      <c r="F54" s="148">
        <f t="shared" ref="F54:AE54" si="180">E54</f>
        <v>9643</v>
      </c>
      <c r="G54" s="142">
        <f t="shared" si="180"/>
        <v>9643</v>
      </c>
      <c r="H54" s="142">
        <f t="shared" si="180"/>
        <v>9643</v>
      </c>
      <c r="I54" s="142">
        <f t="shared" si="180"/>
        <v>9643</v>
      </c>
      <c r="J54" s="142">
        <f t="shared" si="180"/>
        <v>9643</v>
      </c>
      <c r="K54" s="142">
        <f t="shared" si="180"/>
        <v>9643</v>
      </c>
      <c r="L54" s="142">
        <f t="shared" si="180"/>
        <v>9643</v>
      </c>
      <c r="M54" s="142">
        <f t="shared" si="180"/>
        <v>9643</v>
      </c>
      <c r="N54" s="142">
        <f t="shared" si="180"/>
        <v>9643</v>
      </c>
      <c r="O54" s="142">
        <f t="shared" si="180"/>
        <v>9643</v>
      </c>
      <c r="P54" s="142">
        <f t="shared" si="180"/>
        <v>9643</v>
      </c>
      <c r="Q54" s="142">
        <f t="shared" si="180"/>
        <v>9643</v>
      </c>
      <c r="R54" s="142">
        <f t="shared" si="180"/>
        <v>9643</v>
      </c>
      <c r="S54" s="142">
        <f t="shared" si="180"/>
        <v>9643</v>
      </c>
      <c r="T54" s="142">
        <f t="shared" si="180"/>
        <v>9643</v>
      </c>
      <c r="U54" s="142">
        <f t="shared" si="180"/>
        <v>9643</v>
      </c>
      <c r="V54" s="142">
        <f t="shared" si="180"/>
        <v>9643</v>
      </c>
      <c r="W54" s="142">
        <f t="shared" si="180"/>
        <v>9643</v>
      </c>
      <c r="X54" s="142">
        <f t="shared" si="180"/>
        <v>9643</v>
      </c>
      <c r="Y54" s="142">
        <f t="shared" si="180"/>
        <v>9643</v>
      </c>
      <c r="Z54" s="142">
        <f t="shared" si="180"/>
        <v>9643</v>
      </c>
      <c r="AA54" s="142">
        <f t="shared" si="180"/>
        <v>9643</v>
      </c>
      <c r="AB54" s="142">
        <f t="shared" si="180"/>
        <v>9643</v>
      </c>
      <c r="AC54" s="142">
        <f t="shared" si="180"/>
        <v>9643</v>
      </c>
      <c r="AD54" s="142">
        <f t="shared" si="180"/>
        <v>9643</v>
      </c>
      <c r="AE54" s="142">
        <f t="shared" si="180"/>
        <v>9643</v>
      </c>
      <c r="AF54" s="142">
        <f>AE54</f>
        <v>9643</v>
      </c>
      <c r="AG54" s="142"/>
      <c r="AH54" s="141"/>
      <c r="AI54" s="143"/>
      <c r="AJ54" s="141"/>
      <c r="AK54" s="144"/>
      <c r="AL54" s="144"/>
      <c r="AM54" s="144"/>
      <c r="AN54" s="144"/>
      <c r="AO54" s="144"/>
      <c r="AP54" s="126"/>
      <c r="AQ54" s="126"/>
      <c r="AR54" s="126"/>
      <c r="AS54" s="126"/>
      <c r="AT54" s="126"/>
      <c r="AU54" s="126"/>
      <c r="AV54" s="126"/>
      <c r="AW54" s="126">
        <f t="shared" si="4"/>
        <v>0</v>
      </c>
      <c r="AX54" s="144">
        <f t="shared" si="12"/>
        <v>0</v>
      </c>
      <c r="AY54" s="144">
        <f t="shared" ref="AY54:CC54" si="181">IF(F54="","",F54-E54)</f>
        <v>0</v>
      </c>
      <c r="AZ54" s="144">
        <f t="shared" si="181"/>
        <v>0</v>
      </c>
      <c r="BA54" s="144">
        <f t="shared" si="181"/>
        <v>0</v>
      </c>
      <c r="BB54" s="144">
        <f t="shared" si="181"/>
        <v>0</v>
      </c>
      <c r="BC54" s="144">
        <f t="shared" si="181"/>
        <v>0</v>
      </c>
      <c r="BD54" s="144">
        <f t="shared" si="181"/>
        <v>0</v>
      </c>
      <c r="BE54" s="144">
        <f t="shared" si="181"/>
        <v>0</v>
      </c>
      <c r="BF54" s="144">
        <f t="shared" si="181"/>
        <v>0</v>
      </c>
      <c r="BG54" s="144">
        <f t="shared" si="181"/>
        <v>0</v>
      </c>
      <c r="BH54" s="144">
        <f t="shared" si="181"/>
        <v>0</v>
      </c>
      <c r="BI54" s="144">
        <f t="shared" si="181"/>
        <v>0</v>
      </c>
      <c r="BJ54" s="144">
        <f t="shared" si="181"/>
        <v>0</v>
      </c>
      <c r="BK54" s="144">
        <f t="shared" si="181"/>
        <v>0</v>
      </c>
      <c r="BL54" s="144">
        <f t="shared" si="181"/>
        <v>0</v>
      </c>
      <c r="BM54" s="144">
        <f t="shared" si="181"/>
        <v>0</v>
      </c>
      <c r="BN54" s="144">
        <f t="shared" si="181"/>
        <v>0</v>
      </c>
      <c r="BO54" s="144">
        <f t="shared" si="181"/>
        <v>0</v>
      </c>
      <c r="BP54" s="144">
        <f t="shared" si="181"/>
        <v>0</v>
      </c>
      <c r="BQ54" s="144">
        <f t="shared" si="181"/>
        <v>0</v>
      </c>
      <c r="BR54" s="144">
        <f t="shared" si="181"/>
        <v>0</v>
      </c>
      <c r="BS54" s="144">
        <f t="shared" si="181"/>
        <v>0</v>
      </c>
      <c r="BT54" s="144">
        <f t="shared" si="181"/>
        <v>0</v>
      </c>
      <c r="BU54" s="144">
        <f t="shared" si="181"/>
        <v>0</v>
      </c>
      <c r="BV54" s="144">
        <f t="shared" si="181"/>
        <v>0</v>
      </c>
      <c r="BW54" s="144">
        <f t="shared" si="181"/>
        <v>0</v>
      </c>
      <c r="BX54" s="144">
        <f t="shared" si="181"/>
        <v>0</v>
      </c>
      <c r="BY54" s="144">
        <f t="shared" si="181"/>
        <v>0</v>
      </c>
      <c r="BZ54" s="144" t="str">
        <f t="shared" si="181"/>
        <v/>
      </c>
      <c r="CA54" s="144" t="str">
        <f t="shared" si="181"/>
        <v/>
      </c>
      <c r="CB54" s="144" t="str">
        <f t="shared" si="181"/>
        <v/>
      </c>
      <c r="CC54" s="144" t="str">
        <f t="shared" si="181"/>
        <v/>
      </c>
      <c r="CD54" s="144">
        <f t="shared" si="6"/>
        <v>9643</v>
      </c>
      <c r="CE54" s="69"/>
      <c r="CF54" s="126">
        <f t="shared" si="7"/>
        <v>0</v>
      </c>
      <c r="CG54" s="126">
        <f t="shared" si="102"/>
        <v>0</v>
      </c>
      <c r="CH54" s="67">
        <f t="shared" ref="CH54:CL54" ca="1" si="182">SUMIFS($AX54:$CC54,$AX$1:$CC$1,CH$2)</f>
        <v>0</v>
      </c>
      <c r="CI54" s="67">
        <f t="shared" ca="1" si="182"/>
        <v>0</v>
      </c>
      <c r="CJ54" s="67">
        <f t="shared" ca="1" si="182"/>
        <v>0</v>
      </c>
      <c r="CK54" s="67">
        <f t="shared" ca="1" si="182"/>
        <v>0</v>
      </c>
      <c r="CL54" s="67">
        <f t="shared" ca="1" si="182"/>
        <v>0</v>
      </c>
    </row>
    <row r="55" spans="1:90" ht="12" customHeight="1">
      <c r="A55" s="149" t="s">
        <v>57</v>
      </c>
      <c r="B55" s="139" t="str">
        <f>VLOOKUP(A55,Sort!B:C,2,FALSE)</f>
        <v>TOWER LAMP</v>
      </c>
      <c r="C55" s="140" t="s">
        <v>262</v>
      </c>
      <c r="D55" s="141">
        <v>18180</v>
      </c>
      <c r="E55" s="143">
        <v>18192</v>
      </c>
      <c r="F55" s="148">
        <v>18224</v>
      </c>
      <c r="G55" s="142">
        <v>18236</v>
      </c>
      <c r="H55" s="142">
        <v>18236</v>
      </c>
      <c r="I55" s="142">
        <v>18250</v>
      </c>
      <c r="J55" s="142">
        <v>18261</v>
      </c>
      <c r="K55" s="142">
        <f>J55</f>
        <v>18261</v>
      </c>
      <c r="L55" s="142">
        <v>18274</v>
      </c>
      <c r="M55" s="142">
        <v>18274</v>
      </c>
      <c r="N55" s="142">
        <v>18286</v>
      </c>
      <c r="O55" s="142">
        <v>18286</v>
      </c>
      <c r="P55" s="142">
        <v>18300</v>
      </c>
      <c r="Q55" s="142">
        <v>18316</v>
      </c>
      <c r="R55" s="142">
        <v>18329</v>
      </c>
      <c r="S55" s="142">
        <v>18343</v>
      </c>
      <c r="T55" s="142">
        <f t="shared" ref="T55:T56" si="183">S55</f>
        <v>18343</v>
      </c>
      <c r="U55" s="142">
        <v>18358</v>
      </c>
      <c r="V55" s="142">
        <v>18373</v>
      </c>
      <c r="W55" s="142">
        <v>18383</v>
      </c>
      <c r="X55" s="142">
        <v>18396</v>
      </c>
      <c r="Y55" s="142">
        <v>18410</v>
      </c>
      <c r="Z55" s="142">
        <v>18410</v>
      </c>
      <c r="AA55" s="141">
        <v>18410</v>
      </c>
      <c r="AB55" s="142">
        <v>18426</v>
      </c>
      <c r="AC55" s="141">
        <v>18443</v>
      </c>
      <c r="AD55" s="142">
        <v>18453</v>
      </c>
      <c r="AE55" s="142">
        <v>18453</v>
      </c>
      <c r="AF55" s="142">
        <v>18463</v>
      </c>
      <c r="AG55" s="142"/>
      <c r="AH55" s="141"/>
      <c r="AI55" s="143"/>
      <c r="AJ55" s="141"/>
      <c r="AK55" s="144"/>
      <c r="AL55" s="144"/>
      <c r="AM55" s="144"/>
      <c r="AN55" s="144"/>
      <c r="AO55" s="144"/>
      <c r="AP55" s="126"/>
      <c r="AQ55" s="126"/>
      <c r="AR55" s="126"/>
      <c r="AS55" s="126"/>
      <c r="AT55" s="126"/>
      <c r="AU55" s="126"/>
      <c r="AV55" s="126"/>
      <c r="AW55" s="126">
        <f t="shared" si="4"/>
        <v>271</v>
      </c>
      <c r="AX55" s="144">
        <f t="shared" si="12"/>
        <v>12</v>
      </c>
      <c r="AY55" s="144">
        <f t="shared" ref="AY55:CC55" si="184">IF(F55="","",F55-E55)</f>
        <v>32</v>
      </c>
      <c r="AZ55" s="144">
        <f t="shared" si="184"/>
        <v>12</v>
      </c>
      <c r="BA55" s="144">
        <f t="shared" si="184"/>
        <v>0</v>
      </c>
      <c r="BB55" s="144">
        <f t="shared" si="184"/>
        <v>14</v>
      </c>
      <c r="BC55" s="144">
        <f t="shared" si="184"/>
        <v>11</v>
      </c>
      <c r="BD55" s="144">
        <f t="shared" si="184"/>
        <v>0</v>
      </c>
      <c r="BE55" s="144">
        <f t="shared" si="184"/>
        <v>13</v>
      </c>
      <c r="BF55" s="144">
        <f t="shared" si="184"/>
        <v>0</v>
      </c>
      <c r="BG55" s="144">
        <f t="shared" si="184"/>
        <v>12</v>
      </c>
      <c r="BH55" s="144">
        <f t="shared" si="184"/>
        <v>0</v>
      </c>
      <c r="BI55" s="144">
        <f t="shared" si="184"/>
        <v>14</v>
      </c>
      <c r="BJ55" s="144">
        <f t="shared" si="184"/>
        <v>16</v>
      </c>
      <c r="BK55" s="144">
        <f t="shared" si="184"/>
        <v>13</v>
      </c>
      <c r="BL55" s="144">
        <f t="shared" si="184"/>
        <v>14</v>
      </c>
      <c r="BM55" s="144">
        <f t="shared" si="184"/>
        <v>0</v>
      </c>
      <c r="BN55" s="144">
        <f t="shared" si="184"/>
        <v>15</v>
      </c>
      <c r="BO55" s="144">
        <f t="shared" si="184"/>
        <v>15</v>
      </c>
      <c r="BP55" s="144">
        <f t="shared" si="184"/>
        <v>10</v>
      </c>
      <c r="BQ55" s="144">
        <f t="shared" si="184"/>
        <v>13</v>
      </c>
      <c r="BR55" s="144">
        <f t="shared" si="184"/>
        <v>14</v>
      </c>
      <c r="BS55" s="144">
        <f t="shared" si="184"/>
        <v>0</v>
      </c>
      <c r="BT55" s="144">
        <f t="shared" si="184"/>
        <v>0</v>
      </c>
      <c r="BU55" s="144">
        <f t="shared" si="184"/>
        <v>16</v>
      </c>
      <c r="BV55" s="144">
        <f t="shared" si="184"/>
        <v>17</v>
      </c>
      <c r="BW55" s="144">
        <f t="shared" si="184"/>
        <v>10</v>
      </c>
      <c r="BX55" s="144">
        <f t="shared" si="184"/>
        <v>0</v>
      </c>
      <c r="BY55" s="144">
        <f t="shared" si="184"/>
        <v>10</v>
      </c>
      <c r="BZ55" s="144" t="str">
        <f t="shared" si="184"/>
        <v/>
      </c>
      <c r="CA55" s="144" t="str">
        <f t="shared" si="184"/>
        <v/>
      </c>
      <c r="CB55" s="144" t="str">
        <f t="shared" si="184"/>
        <v/>
      </c>
      <c r="CC55" s="144" t="str">
        <f t="shared" si="184"/>
        <v/>
      </c>
      <c r="CD55" s="144">
        <f t="shared" si="6"/>
        <v>18463</v>
      </c>
      <c r="CE55" s="69"/>
      <c r="CF55" s="126">
        <f t="shared" si="7"/>
        <v>53</v>
      </c>
      <c r="CG55" s="126">
        <f t="shared" si="102"/>
        <v>43</v>
      </c>
      <c r="CH55" s="67">
        <f t="shared" ref="CH55:CL55" ca="1" si="185">SUMIFS($AX55:$CC55,$AX$1:$CC$1,CH$2)</f>
        <v>0</v>
      </c>
      <c r="CI55" s="67">
        <f t="shared" ca="1" si="185"/>
        <v>0</v>
      </c>
      <c r="CJ55" s="67">
        <f t="shared" ca="1" si="185"/>
        <v>0</v>
      </c>
      <c r="CK55" s="67">
        <f t="shared" ca="1" si="185"/>
        <v>0</v>
      </c>
      <c r="CL55" s="67">
        <f t="shared" ca="1" si="185"/>
        <v>0</v>
      </c>
    </row>
    <row r="56" spans="1:90" ht="12" customHeight="1">
      <c r="A56" s="138" t="s">
        <v>58</v>
      </c>
      <c r="B56" s="139" t="str">
        <f>VLOOKUP(A56,Sort!B:C,2,FALSE)</f>
        <v>TOWER LAMP</v>
      </c>
      <c r="C56" s="140" t="s">
        <v>262</v>
      </c>
      <c r="D56" s="141">
        <v>16673</v>
      </c>
      <c r="E56" s="141">
        <v>16673</v>
      </c>
      <c r="F56" s="148">
        <f t="shared" ref="F56:J56" si="186">E56</f>
        <v>16673</v>
      </c>
      <c r="G56" s="142">
        <f t="shared" si="186"/>
        <v>16673</v>
      </c>
      <c r="H56" s="142">
        <f t="shared" si="186"/>
        <v>16673</v>
      </c>
      <c r="I56" s="142">
        <f t="shared" si="186"/>
        <v>16673</v>
      </c>
      <c r="J56" s="142">
        <f t="shared" si="186"/>
        <v>16673</v>
      </c>
      <c r="K56" s="142">
        <v>16671</v>
      </c>
      <c r="L56" s="142">
        <v>16681</v>
      </c>
      <c r="M56" s="142">
        <v>16695</v>
      </c>
      <c r="N56" s="142">
        <v>16708</v>
      </c>
      <c r="O56" s="142">
        <v>16721</v>
      </c>
      <c r="P56" s="142">
        <v>16735</v>
      </c>
      <c r="Q56" s="142">
        <v>16749</v>
      </c>
      <c r="R56" s="142">
        <v>16763</v>
      </c>
      <c r="S56" s="142">
        <v>16776</v>
      </c>
      <c r="T56" s="142">
        <f t="shared" si="183"/>
        <v>16776</v>
      </c>
      <c r="U56" s="142">
        <v>16789</v>
      </c>
      <c r="V56" s="142">
        <v>16813</v>
      </c>
      <c r="W56" s="142">
        <v>16827</v>
      </c>
      <c r="X56" s="142">
        <v>16827</v>
      </c>
      <c r="Y56" s="142">
        <v>16827</v>
      </c>
      <c r="Z56" s="142">
        <v>16827</v>
      </c>
      <c r="AA56" s="142">
        <v>16827</v>
      </c>
      <c r="AB56" s="142">
        <v>16827</v>
      </c>
      <c r="AC56" s="142">
        <v>16827</v>
      </c>
      <c r="AD56" s="142">
        <v>16840</v>
      </c>
      <c r="AE56" s="142">
        <v>16840</v>
      </c>
      <c r="AF56" s="142">
        <v>16852</v>
      </c>
      <c r="AG56" s="142"/>
      <c r="AH56" s="145"/>
      <c r="AI56" s="143"/>
      <c r="AJ56" s="141"/>
      <c r="AK56" s="144"/>
      <c r="AL56" s="144"/>
      <c r="AM56" s="144"/>
      <c r="AN56" s="144"/>
      <c r="AO56" s="144"/>
      <c r="AP56" s="126"/>
      <c r="AQ56" s="126"/>
      <c r="AR56" s="126"/>
      <c r="AS56" s="126"/>
      <c r="AT56" s="126"/>
      <c r="AU56" s="126"/>
      <c r="AV56" s="126"/>
      <c r="AW56" s="126">
        <f t="shared" si="4"/>
        <v>179</v>
      </c>
      <c r="AX56" s="144">
        <f t="shared" si="12"/>
        <v>0</v>
      </c>
      <c r="AY56" s="144">
        <f t="shared" ref="AY56:CC56" si="187">IF(F56="","",F56-E56)</f>
        <v>0</v>
      </c>
      <c r="AZ56" s="144">
        <f t="shared" si="187"/>
        <v>0</v>
      </c>
      <c r="BA56" s="144">
        <f t="shared" si="187"/>
        <v>0</v>
      </c>
      <c r="BB56" s="144">
        <f t="shared" si="187"/>
        <v>0</v>
      </c>
      <c r="BC56" s="144">
        <f t="shared" si="187"/>
        <v>0</v>
      </c>
      <c r="BD56" s="144">
        <f t="shared" si="187"/>
        <v>-2</v>
      </c>
      <c r="BE56" s="144">
        <f t="shared" si="187"/>
        <v>10</v>
      </c>
      <c r="BF56" s="144">
        <f t="shared" si="187"/>
        <v>14</v>
      </c>
      <c r="BG56" s="144">
        <f t="shared" si="187"/>
        <v>13</v>
      </c>
      <c r="BH56" s="144">
        <f t="shared" si="187"/>
        <v>13</v>
      </c>
      <c r="BI56" s="144">
        <f t="shared" si="187"/>
        <v>14</v>
      </c>
      <c r="BJ56" s="144">
        <f t="shared" si="187"/>
        <v>14</v>
      </c>
      <c r="BK56" s="144">
        <f t="shared" si="187"/>
        <v>14</v>
      </c>
      <c r="BL56" s="144">
        <f t="shared" si="187"/>
        <v>13</v>
      </c>
      <c r="BM56" s="144">
        <f t="shared" si="187"/>
        <v>0</v>
      </c>
      <c r="BN56" s="144">
        <f t="shared" si="187"/>
        <v>13</v>
      </c>
      <c r="BO56" s="144">
        <f t="shared" si="187"/>
        <v>24</v>
      </c>
      <c r="BP56" s="144">
        <f t="shared" si="187"/>
        <v>14</v>
      </c>
      <c r="BQ56" s="144">
        <f t="shared" si="187"/>
        <v>0</v>
      </c>
      <c r="BR56" s="144">
        <f t="shared" si="187"/>
        <v>0</v>
      </c>
      <c r="BS56" s="144">
        <f t="shared" si="187"/>
        <v>0</v>
      </c>
      <c r="BT56" s="144">
        <f t="shared" si="187"/>
        <v>0</v>
      </c>
      <c r="BU56" s="144">
        <f t="shared" si="187"/>
        <v>0</v>
      </c>
      <c r="BV56" s="144">
        <f t="shared" si="187"/>
        <v>0</v>
      </c>
      <c r="BW56" s="144">
        <f t="shared" si="187"/>
        <v>13</v>
      </c>
      <c r="BX56" s="144">
        <f t="shared" si="187"/>
        <v>0</v>
      </c>
      <c r="BY56" s="144">
        <f t="shared" si="187"/>
        <v>12</v>
      </c>
      <c r="BZ56" s="144" t="str">
        <f t="shared" si="187"/>
        <v/>
      </c>
      <c r="CA56" s="144" t="str">
        <f t="shared" si="187"/>
        <v/>
      </c>
      <c r="CB56" s="144" t="str">
        <f t="shared" si="187"/>
        <v/>
      </c>
      <c r="CC56" s="144" t="str">
        <f t="shared" si="187"/>
        <v/>
      </c>
      <c r="CD56" s="144">
        <f t="shared" si="6"/>
        <v>16852</v>
      </c>
      <c r="CE56" s="69"/>
      <c r="CF56" s="126">
        <f t="shared" si="7"/>
        <v>25</v>
      </c>
      <c r="CG56" s="126">
        <f t="shared" si="102"/>
        <v>13</v>
      </c>
      <c r="CH56" s="67">
        <f t="shared" ref="CH56:CL56" ca="1" si="188">SUMIFS($AX56:$CC56,$AX$1:$CC$1,CH$2)</f>
        <v>0</v>
      </c>
      <c r="CI56" s="67">
        <f t="shared" ca="1" si="188"/>
        <v>0</v>
      </c>
      <c r="CJ56" s="67">
        <f t="shared" ca="1" si="188"/>
        <v>0</v>
      </c>
      <c r="CK56" s="67">
        <f t="shared" ca="1" si="188"/>
        <v>0</v>
      </c>
      <c r="CL56" s="67">
        <f t="shared" ca="1" si="188"/>
        <v>0</v>
      </c>
    </row>
    <row r="57" spans="1:90" ht="12" customHeight="1">
      <c r="A57" s="138" t="s">
        <v>59</v>
      </c>
      <c r="B57" s="139" t="str">
        <f>VLOOKUP(A57,Sort!B:C,2,FALSE)</f>
        <v>TOWER LAMP</v>
      </c>
      <c r="C57" s="140" t="s">
        <v>262</v>
      </c>
      <c r="D57" s="141">
        <v>16605</v>
      </c>
      <c r="E57" s="143">
        <v>16605</v>
      </c>
      <c r="F57" s="148">
        <f t="shared" ref="F57:T57" si="189">E57</f>
        <v>16605</v>
      </c>
      <c r="G57" s="142">
        <f t="shared" si="189"/>
        <v>16605</v>
      </c>
      <c r="H57" s="142">
        <f t="shared" si="189"/>
        <v>16605</v>
      </c>
      <c r="I57" s="142">
        <f t="shared" si="189"/>
        <v>16605</v>
      </c>
      <c r="J57" s="142">
        <f t="shared" si="189"/>
        <v>16605</v>
      </c>
      <c r="K57" s="142">
        <f t="shared" si="189"/>
        <v>16605</v>
      </c>
      <c r="L57" s="142">
        <f t="shared" si="189"/>
        <v>16605</v>
      </c>
      <c r="M57" s="142">
        <f t="shared" si="189"/>
        <v>16605</v>
      </c>
      <c r="N57" s="142">
        <f t="shared" si="189"/>
        <v>16605</v>
      </c>
      <c r="O57" s="142">
        <f t="shared" si="189"/>
        <v>16605</v>
      </c>
      <c r="P57" s="142">
        <f t="shared" si="189"/>
        <v>16605</v>
      </c>
      <c r="Q57" s="142">
        <f t="shared" si="189"/>
        <v>16605</v>
      </c>
      <c r="R57" s="142">
        <f t="shared" si="189"/>
        <v>16605</v>
      </c>
      <c r="S57" s="142">
        <f t="shared" si="189"/>
        <v>16605</v>
      </c>
      <c r="T57" s="142">
        <f t="shared" si="189"/>
        <v>16605</v>
      </c>
      <c r="U57" s="142">
        <v>16615</v>
      </c>
      <c r="V57" s="142">
        <v>16644</v>
      </c>
      <c r="W57" s="142">
        <v>16657</v>
      </c>
      <c r="X57" s="142">
        <v>16667</v>
      </c>
      <c r="Y57" s="142">
        <v>16681</v>
      </c>
      <c r="Z57" s="142">
        <v>16694</v>
      </c>
      <c r="AA57" s="142">
        <v>16708</v>
      </c>
      <c r="AB57" s="142">
        <v>16720</v>
      </c>
      <c r="AC57" s="142">
        <v>16733</v>
      </c>
      <c r="AD57" s="142">
        <v>16747</v>
      </c>
      <c r="AE57" s="142">
        <v>16758</v>
      </c>
      <c r="AF57" s="142">
        <v>16770</v>
      </c>
      <c r="AG57" s="142"/>
      <c r="AH57" s="145"/>
      <c r="AI57" s="143"/>
      <c r="AJ57" s="141"/>
      <c r="AK57" s="144"/>
      <c r="AL57" s="144"/>
      <c r="AM57" s="144"/>
      <c r="AN57" s="144"/>
      <c r="AO57" s="144"/>
      <c r="AP57" s="126"/>
      <c r="AQ57" s="126"/>
      <c r="AR57" s="126"/>
      <c r="AS57" s="126"/>
      <c r="AT57" s="126"/>
      <c r="AU57" s="126"/>
      <c r="AV57" s="126"/>
      <c r="AW57" s="126">
        <f t="shared" si="4"/>
        <v>165</v>
      </c>
      <c r="AX57" s="144">
        <f t="shared" si="12"/>
        <v>0</v>
      </c>
      <c r="AY57" s="144">
        <f t="shared" ref="AY57:CC57" si="190">IF(F57="","",F57-E57)</f>
        <v>0</v>
      </c>
      <c r="AZ57" s="144">
        <f t="shared" si="190"/>
        <v>0</v>
      </c>
      <c r="BA57" s="144">
        <f t="shared" si="190"/>
        <v>0</v>
      </c>
      <c r="BB57" s="144">
        <f t="shared" si="190"/>
        <v>0</v>
      </c>
      <c r="BC57" s="144">
        <f t="shared" si="190"/>
        <v>0</v>
      </c>
      <c r="BD57" s="144">
        <f t="shared" si="190"/>
        <v>0</v>
      </c>
      <c r="BE57" s="144">
        <f t="shared" si="190"/>
        <v>0</v>
      </c>
      <c r="BF57" s="144">
        <f t="shared" si="190"/>
        <v>0</v>
      </c>
      <c r="BG57" s="144">
        <f t="shared" si="190"/>
        <v>0</v>
      </c>
      <c r="BH57" s="144">
        <f t="shared" si="190"/>
        <v>0</v>
      </c>
      <c r="BI57" s="144">
        <f t="shared" si="190"/>
        <v>0</v>
      </c>
      <c r="BJ57" s="144">
        <f t="shared" si="190"/>
        <v>0</v>
      </c>
      <c r="BK57" s="144">
        <f t="shared" si="190"/>
        <v>0</v>
      </c>
      <c r="BL57" s="144">
        <f t="shared" si="190"/>
        <v>0</v>
      </c>
      <c r="BM57" s="144">
        <f t="shared" si="190"/>
        <v>0</v>
      </c>
      <c r="BN57" s="144">
        <f t="shared" si="190"/>
        <v>10</v>
      </c>
      <c r="BO57" s="144">
        <f t="shared" si="190"/>
        <v>29</v>
      </c>
      <c r="BP57" s="144">
        <f t="shared" si="190"/>
        <v>13</v>
      </c>
      <c r="BQ57" s="144">
        <f t="shared" si="190"/>
        <v>10</v>
      </c>
      <c r="BR57" s="144">
        <f t="shared" si="190"/>
        <v>14</v>
      </c>
      <c r="BS57" s="144">
        <f t="shared" si="190"/>
        <v>13</v>
      </c>
      <c r="BT57" s="144">
        <f t="shared" si="190"/>
        <v>14</v>
      </c>
      <c r="BU57" s="144">
        <f t="shared" si="190"/>
        <v>12</v>
      </c>
      <c r="BV57" s="144">
        <f t="shared" si="190"/>
        <v>13</v>
      </c>
      <c r="BW57" s="144">
        <f t="shared" si="190"/>
        <v>14</v>
      </c>
      <c r="BX57" s="144">
        <f t="shared" si="190"/>
        <v>11</v>
      </c>
      <c r="BY57" s="144">
        <f t="shared" si="190"/>
        <v>12</v>
      </c>
      <c r="BZ57" s="144" t="str">
        <f t="shared" si="190"/>
        <v/>
      </c>
      <c r="CA57" s="144" t="str">
        <f t="shared" si="190"/>
        <v/>
      </c>
      <c r="CB57" s="144" t="str">
        <f t="shared" si="190"/>
        <v/>
      </c>
      <c r="CC57" s="144" t="str">
        <f t="shared" si="190"/>
        <v/>
      </c>
      <c r="CD57" s="144">
        <f t="shared" si="6"/>
        <v>16770</v>
      </c>
      <c r="CE57" s="69"/>
      <c r="CF57" s="126">
        <f t="shared" si="7"/>
        <v>76</v>
      </c>
      <c r="CG57" s="126">
        <f t="shared" si="102"/>
        <v>77</v>
      </c>
      <c r="CH57" s="67">
        <f t="shared" ref="CH57:CL57" ca="1" si="191">SUMIFS($AX57:$CC57,$AX$1:$CC$1,CH$2)</f>
        <v>0</v>
      </c>
      <c r="CI57" s="67">
        <f t="shared" ca="1" si="191"/>
        <v>0</v>
      </c>
      <c r="CJ57" s="67">
        <f t="shared" ca="1" si="191"/>
        <v>0</v>
      </c>
      <c r="CK57" s="67">
        <f t="shared" ca="1" si="191"/>
        <v>0</v>
      </c>
      <c r="CL57" s="67">
        <f t="shared" ca="1" si="191"/>
        <v>0</v>
      </c>
    </row>
    <row r="58" spans="1:90" ht="12" customHeight="1">
      <c r="A58" s="149" t="s">
        <v>60</v>
      </c>
      <c r="B58" s="139" t="str">
        <f>VLOOKUP(A58,Sort!B:C,2,FALSE)</f>
        <v>TOWER LAMP</v>
      </c>
      <c r="C58" s="140" t="s">
        <v>262</v>
      </c>
      <c r="D58" s="145">
        <v>18697</v>
      </c>
      <c r="E58" s="143">
        <v>18710</v>
      </c>
      <c r="F58" s="148">
        <v>18736</v>
      </c>
      <c r="G58" s="142">
        <v>18748</v>
      </c>
      <c r="H58" s="142">
        <v>18763</v>
      </c>
      <c r="I58" s="142">
        <v>18776</v>
      </c>
      <c r="J58" s="142">
        <v>18789</v>
      </c>
      <c r="K58" s="142">
        <v>18810</v>
      </c>
      <c r="L58" s="142">
        <v>18822</v>
      </c>
      <c r="M58" s="142">
        <v>18822</v>
      </c>
      <c r="N58" s="142">
        <v>18835</v>
      </c>
      <c r="O58" s="142">
        <v>18843</v>
      </c>
      <c r="P58" s="142">
        <v>18857</v>
      </c>
      <c r="Q58" s="142">
        <v>18871</v>
      </c>
      <c r="R58" s="142">
        <v>18884</v>
      </c>
      <c r="S58" s="142">
        <v>18898</v>
      </c>
      <c r="T58" s="142">
        <f t="shared" ref="T58:U58" si="192">S58</f>
        <v>18898</v>
      </c>
      <c r="U58" s="142">
        <f t="shared" si="192"/>
        <v>18898</v>
      </c>
      <c r="V58" s="142">
        <v>18910</v>
      </c>
      <c r="W58" s="142">
        <v>18910</v>
      </c>
      <c r="X58" s="142">
        <v>18923</v>
      </c>
      <c r="Y58" s="142">
        <v>18936</v>
      </c>
      <c r="Z58" s="142">
        <v>18949</v>
      </c>
      <c r="AA58" s="141">
        <v>18962</v>
      </c>
      <c r="AB58" s="142">
        <v>18976</v>
      </c>
      <c r="AC58" s="141">
        <v>18990</v>
      </c>
      <c r="AD58" s="142">
        <v>19003</v>
      </c>
      <c r="AE58" s="142">
        <v>19016</v>
      </c>
      <c r="AF58" s="142">
        <v>19030</v>
      </c>
      <c r="AG58" s="142"/>
      <c r="AH58" s="145"/>
      <c r="AI58" s="143"/>
      <c r="AJ58" s="141"/>
      <c r="AK58" s="144"/>
      <c r="AL58" s="144"/>
      <c r="AM58" s="144"/>
      <c r="AN58" s="144"/>
      <c r="AO58" s="144"/>
      <c r="AP58" s="126"/>
      <c r="AQ58" s="126"/>
      <c r="AR58" s="126"/>
      <c r="AS58" s="126"/>
      <c r="AT58" s="126"/>
      <c r="AU58" s="126"/>
      <c r="AV58" s="126"/>
      <c r="AW58" s="126">
        <f t="shared" si="4"/>
        <v>320</v>
      </c>
      <c r="AX58" s="144">
        <f t="shared" si="12"/>
        <v>13</v>
      </c>
      <c r="AY58" s="144">
        <f t="shared" ref="AY58:CC58" si="193">IF(F58="","",F58-E58)</f>
        <v>26</v>
      </c>
      <c r="AZ58" s="144">
        <f t="shared" si="193"/>
        <v>12</v>
      </c>
      <c r="BA58" s="144">
        <f t="shared" si="193"/>
        <v>15</v>
      </c>
      <c r="BB58" s="144">
        <f t="shared" si="193"/>
        <v>13</v>
      </c>
      <c r="BC58" s="144">
        <f t="shared" si="193"/>
        <v>13</v>
      </c>
      <c r="BD58" s="144">
        <f t="shared" si="193"/>
        <v>21</v>
      </c>
      <c r="BE58" s="144">
        <f t="shared" si="193"/>
        <v>12</v>
      </c>
      <c r="BF58" s="144">
        <f t="shared" si="193"/>
        <v>0</v>
      </c>
      <c r="BG58" s="144">
        <f t="shared" si="193"/>
        <v>13</v>
      </c>
      <c r="BH58" s="144">
        <f t="shared" si="193"/>
        <v>8</v>
      </c>
      <c r="BI58" s="144">
        <f t="shared" si="193"/>
        <v>14</v>
      </c>
      <c r="BJ58" s="144">
        <f t="shared" si="193"/>
        <v>14</v>
      </c>
      <c r="BK58" s="144">
        <f t="shared" si="193"/>
        <v>13</v>
      </c>
      <c r="BL58" s="144">
        <f t="shared" si="193"/>
        <v>14</v>
      </c>
      <c r="BM58" s="144">
        <f t="shared" si="193"/>
        <v>0</v>
      </c>
      <c r="BN58" s="144">
        <f t="shared" si="193"/>
        <v>0</v>
      </c>
      <c r="BO58" s="144">
        <f t="shared" si="193"/>
        <v>12</v>
      </c>
      <c r="BP58" s="144">
        <f t="shared" si="193"/>
        <v>0</v>
      </c>
      <c r="BQ58" s="144">
        <f t="shared" si="193"/>
        <v>13</v>
      </c>
      <c r="BR58" s="144">
        <f t="shared" si="193"/>
        <v>13</v>
      </c>
      <c r="BS58" s="144">
        <f t="shared" si="193"/>
        <v>13</v>
      </c>
      <c r="BT58" s="144">
        <f t="shared" si="193"/>
        <v>13</v>
      </c>
      <c r="BU58" s="144">
        <f t="shared" si="193"/>
        <v>14</v>
      </c>
      <c r="BV58" s="144">
        <f t="shared" si="193"/>
        <v>14</v>
      </c>
      <c r="BW58" s="144">
        <f t="shared" si="193"/>
        <v>13</v>
      </c>
      <c r="BX58" s="144">
        <f t="shared" si="193"/>
        <v>13</v>
      </c>
      <c r="BY58" s="144">
        <f t="shared" si="193"/>
        <v>14</v>
      </c>
      <c r="BZ58" s="144" t="str">
        <f t="shared" si="193"/>
        <v/>
      </c>
      <c r="CA58" s="144" t="str">
        <f t="shared" si="193"/>
        <v/>
      </c>
      <c r="CB58" s="144" t="str">
        <f t="shared" si="193"/>
        <v/>
      </c>
      <c r="CC58" s="144" t="str">
        <f t="shared" si="193"/>
        <v/>
      </c>
      <c r="CD58" s="144">
        <f t="shared" si="6"/>
        <v>19030</v>
      </c>
      <c r="CE58" s="69"/>
      <c r="CF58" s="126">
        <f t="shared" si="7"/>
        <v>81</v>
      </c>
      <c r="CG58" s="126">
        <f t="shared" si="102"/>
        <v>80</v>
      </c>
      <c r="CH58" s="67">
        <f t="shared" ref="CH58:CL58" ca="1" si="194">SUMIFS($AX58:$CC58,$AX$1:$CC$1,CH$2)</f>
        <v>0</v>
      </c>
      <c r="CI58" s="67">
        <f t="shared" ca="1" si="194"/>
        <v>0</v>
      </c>
      <c r="CJ58" s="67">
        <f t="shared" ca="1" si="194"/>
        <v>0</v>
      </c>
      <c r="CK58" s="67">
        <f t="shared" ca="1" si="194"/>
        <v>0</v>
      </c>
      <c r="CL58" s="67">
        <f t="shared" ca="1" si="194"/>
        <v>0</v>
      </c>
    </row>
    <row r="59" spans="1:90" ht="12" customHeight="1">
      <c r="A59" s="138" t="s">
        <v>61</v>
      </c>
      <c r="B59" s="139" t="str">
        <f>VLOOKUP(A59,Sort!B:C,2,FALSE)</f>
        <v>TOWER LAMP</v>
      </c>
      <c r="C59" s="140" t="s">
        <v>262</v>
      </c>
      <c r="D59" s="145">
        <v>885</v>
      </c>
      <c r="E59" s="143">
        <v>885</v>
      </c>
      <c r="F59" s="148">
        <f t="shared" ref="F59:AE59" si="195">E59</f>
        <v>885</v>
      </c>
      <c r="G59" s="142">
        <f t="shared" si="195"/>
        <v>885</v>
      </c>
      <c r="H59" s="142">
        <f t="shared" si="195"/>
        <v>885</v>
      </c>
      <c r="I59" s="142">
        <f t="shared" si="195"/>
        <v>885</v>
      </c>
      <c r="J59" s="142">
        <f t="shared" si="195"/>
        <v>885</v>
      </c>
      <c r="K59" s="142">
        <f t="shared" si="195"/>
        <v>885</v>
      </c>
      <c r="L59" s="142">
        <f t="shared" si="195"/>
        <v>885</v>
      </c>
      <c r="M59" s="142">
        <f t="shared" si="195"/>
        <v>885</v>
      </c>
      <c r="N59" s="142">
        <f t="shared" si="195"/>
        <v>885</v>
      </c>
      <c r="O59" s="142">
        <f t="shared" si="195"/>
        <v>885</v>
      </c>
      <c r="P59" s="142">
        <f t="shared" si="195"/>
        <v>885</v>
      </c>
      <c r="Q59" s="142">
        <f t="shared" si="195"/>
        <v>885</v>
      </c>
      <c r="R59" s="142">
        <f t="shared" si="195"/>
        <v>885</v>
      </c>
      <c r="S59" s="142">
        <f t="shared" si="195"/>
        <v>885</v>
      </c>
      <c r="T59" s="142">
        <f t="shared" si="195"/>
        <v>885</v>
      </c>
      <c r="U59" s="142">
        <f t="shared" si="195"/>
        <v>885</v>
      </c>
      <c r="V59" s="142">
        <f t="shared" si="195"/>
        <v>885</v>
      </c>
      <c r="W59" s="142">
        <f t="shared" si="195"/>
        <v>885</v>
      </c>
      <c r="X59" s="142">
        <f t="shared" si="195"/>
        <v>885</v>
      </c>
      <c r="Y59" s="142">
        <f t="shared" si="195"/>
        <v>885</v>
      </c>
      <c r="Z59" s="142">
        <f t="shared" si="195"/>
        <v>885</v>
      </c>
      <c r="AA59" s="142">
        <f t="shared" si="195"/>
        <v>885</v>
      </c>
      <c r="AB59" s="142">
        <f t="shared" si="195"/>
        <v>885</v>
      </c>
      <c r="AC59" s="142">
        <f t="shared" si="195"/>
        <v>885</v>
      </c>
      <c r="AD59" s="142">
        <f t="shared" si="195"/>
        <v>885</v>
      </c>
      <c r="AE59" s="142">
        <f t="shared" si="195"/>
        <v>885</v>
      </c>
      <c r="AF59" s="142">
        <f>AE59</f>
        <v>885</v>
      </c>
      <c r="AG59" s="142"/>
      <c r="AH59" s="145"/>
      <c r="AI59" s="143"/>
      <c r="AJ59" s="141"/>
      <c r="AK59" s="144"/>
      <c r="AL59" s="144"/>
      <c r="AM59" s="144"/>
      <c r="AN59" s="144"/>
      <c r="AO59" s="144"/>
      <c r="AP59" s="126"/>
      <c r="AQ59" s="126"/>
      <c r="AR59" s="126"/>
      <c r="AS59" s="126"/>
      <c r="AT59" s="126"/>
      <c r="AU59" s="126"/>
      <c r="AV59" s="126"/>
      <c r="AW59" s="126">
        <f t="shared" si="4"/>
        <v>0</v>
      </c>
      <c r="AX59" s="144">
        <f t="shared" si="12"/>
        <v>0</v>
      </c>
      <c r="AY59" s="144">
        <f t="shared" ref="AY59:CC59" si="196">IF(F59="","",F59-E59)</f>
        <v>0</v>
      </c>
      <c r="AZ59" s="144">
        <f t="shared" si="196"/>
        <v>0</v>
      </c>
      <c r="BA59" s="144">
        <f t="shared" si="196"/>
        <v>0</v>
      </c>
      <c r="BB59" s="144">
        <f t="shared" si="196"/>
        <v>0</v>
      </c>
      <c r="BC59" s="144">
        <f t="shared" si="196"/>
        <v>0</v>
      </c>
      <c r="BD59" s="144">
        <f t="shared" si="196"/>
        <v>0</v>
      </c>
      <c r="BE59" s="144">
        <f t="shared" si="196"/>
        <v>0</v>
      </c>
      <c r="BF59" s="144">
        <f t="shared" si="196"/>
        <v>0</v>
      </c>
      <c r="BG59" s="144">
        <f t="shared" si="196"/>
        <v>0</v>
      </c>
      <c r="BH59" s="144">
        <f t="shared" si="196"/>
        <v>0</v>
      </c>
      <c r="BI59" s="144">
        <f t="shared" si="196"/>
        <v>0</v>
      </c>
      <c r="BJ59" s="144">
        <f t="shared" si="196"/>
        <v>0</v>
      </c>
      <c r="BK59" s="144">
        <f t="shared" si="196"/>
        <v>0</v>
      </c>
      <c r="BL59" s="144">
        <f t="shared" si="196"/>
        <v>0</v>
      </c>
      <c r="BM59" s="144">
        <f t="shared" si="196"/>
        <v>0</v>
      </c>
      <c r="BN59" s="144">
        <f t="shared" si="196"/>
        <v>0</v>
      </c>
      <c r="BO59" s="144">
        <f t="shared" si="196"/>
        <v>0</v>
      </c>
      <c r="BP59" s="144">
        <f t="shared" si="196"/>
        <v>0</v>
      </c>
      <c r="BQ59" s="144">
        <f t="shared" si="196"/>
        <v>0</v>
      </c>
      <c r="BR59" s="144">
        <f t="shared" si="196"/>
        <v>0</v>
      </c>
      <c r="BS59" s="144">
        <f t="shared" si="196"/>
        <v>0</v>
      </c>
      <c r="BT59" s="144">
        <f t="shared" si="196"/>
        <v>0</v>
      </c>
      <c r="BU59" s="144">
        <f t="shared" si="196"/>
        <v>0</v>
      </c>
      <c r="BV59" s="144">
        <f t="shared" si="196"/>
        <v>0</v>
      </c>
      <c r="BW59" s="144">
        <f t="shared" si="196"/>
        <v>0</v>
      </c>
      <c r="BX59" s="144">
        <f t="shared" si="196"/>
        <v>0</v>
      </c>
      <c r="BY59" s="144">
        <f t="shared" si="196"/>
        <v>0</v>
      </c>
      <c r="BZ59" s="144" t="str">
        <f t="shared" si="196"/>
        <v/>
      </c>
      <c r="CA59" s="144" t="str">
        <f t="shared" si="196"/>
        <v/>
      </c>
      <c r="CB59" s="144" t="str">
        <f t="shared" si="196"/>
        <v/>
      </c>
      <c r="CC59" s="144" t="str">
        <f t="shared" si="196"/>
        <v/>
      </c>
      <c r="CD59" s="144">
        <f t="shared" si="6"/>
        <v>885</v>
      </c>
      <c r="CE59" s="69"/>
      <c r="CF59" s="126">
        <f t="shared" si="7"/>
        <v>0</v>
      </c>
      <c r="CG59" s="126">
        <f t="shared" si="102"/>
        <v>0</v>
      </c>
      <c r="CH59" s="67">
        <f t="shared" ref="CH59:CL59" ca="1" si="197">SUMIFS($AX59:$CC59,$AX$1:$CC$1,CH$2)</f>
        <v>0</v>
      </c>
      <c r="CI59" s="67">
        <f t="shared" ca="1" si="197"/>
        <v>0</v>
      </c>
      <c r="CJ59" s="67">
        <f t="shared" ca="1" si="197"/>
        <v>0</v>
      </c>
      <c r="CK59" s="67">
        <f t="shared" ca="1" si="197"/>
        <v>0</v>
      </c>
      <c r="CL59" s="67">
        <f t="shared" ca="1" si="197"/>
        <v>0</v>
      </c>
    </row>
    <row r="60" spans="1:90" ht="12" customHeight="1">
      <c r="A60" s="138" t="s">
        <v>62</v>
      </c>
      <c r="B60" s="139" t="str">
        <f>VLOOKUP(A60,Sort!B:C,2,FALSE)</f>
        <v>TOWER LAMP</v>
      </c>
      <c r="C60" s="140" t="s">
        <v>262</v>
      </c>
      <c r="D60" s="141">
        <v>8068</v>
      </c>
      <c r="E60" s="143">
        <v>8079</v>
      </c>
      <c r="F60" s="148">
        <v>8091</v>
      </c>
      <c r="G60" s="142">
        <v>8103</v>
      </c>
      <c r="H60" s="142">
        <v>8116</v>
      </c>
      <c r="I60" s="142">
        <v>8128</v>
      </c>
      <c r="J60" s="142">
        <v>8128</v>
      </c>
      <c r="K60" s="142">
        <v>8139</v>
      </c>
      <c r="L60" s="142">
        <v>8153</v>
      </c>
      <c r="M60" s="142">
        <v>8166</v>
      </c>
      <c r="N60" s="142">
        <v>8179</v>
      </c>
      <c r="O60" s="142">
        <v>8189</v>
      </c>
      <c r="P60" s="142">
        <v>8199</v>
      </c>
      <c r="Q60" s="142">
        <v>8211</v>
      </c>
      <c r="R60" s="142">
        <v>8225</v>
      </c>
      <c r="S60" s="142">
        <v>8238</v>
      </c>
      <c r="T60" s="142">
        <f t="shared" ref="T60:U60" si="198">S60</f>
        <v>8238</v>
      </c>
      <c r="U60" s="142">
        <f t="shared" si="198"/>
        <v>8238</v>
      </c>
      <c r="V60" s="142">
        <v>8238</v>
      </c>
      <c r="W60" s="142">
        <v>8238</v>
      </c>
      <c r="X60" s="142">
        <f>W60</f>
        <v>8238</v>
      </c>
      <c r="Y60" s="142">
        <v>8238</v>
      </c>
      <c r="Z60" s="142">
        <v>8238</v>
      </c>
      <c r="AA60" s="141">
        <v>8238</v>
      </c>
      <c r="AB60" s="142">
        <f>AA60</f>
        <v>8238</v>
      </c>
      <c r="AC60" s="141">
        <v>8238</v>
      </c>
      <c r="AD60" s="142">
        <v>8238</v>
      </c>
      <c r="AE60" s="142">
        <f>AD60</f>
        <v>8238</v>
      </c>
      <c r="AF60" s="142">
        <v>8238</v>
      </c>
      <c r="AG60" s="142"/>
      <c r="AH60" s="141"/>
      <c r="AI60" s="143"/>
      <c r="AJ60" s="141"/>
      <c r="AK60" s="144"/>
      <c r="AL60" s="144"/>
      <c r="AM60" s="144"/>
      <c r="AN60" s="144"/>
      <c r="AO60" s="144"/>
      <c r="AP60" s="126"/>
      <c r="AQ60" s="126"/>
      <c r="AR60" s="126"/>
      <c r="AS60" s="126"/>
      <c r="AT60" s="126"/>
      <c r="AU60" s="126"/>
      <c r="AV60" s="126"/>
      <c r="AW60" s="126">
        <f t="shared" si="4"/>
        <v>159</v>
      </c>
      <c r="AX60" s="144">
        <f t="shared" si="12"/>
        <v>11</v>
      </c>
      <c r="AY60" s="144">
        <f t="shared" ref="AY60:CC60" si="199">IF(F60="","",F60-E60)</f>
        <v>12</v>
      </c>
      <c r="AZ60" s="144">
        <f t="shared" si="199"/>
        <v>12</v>
      </c>
      <c r="BA60" s="144">
        <f t="shared" si="199"/>
        <v>13</v>
      </c>
      <c r="BB60" s="144">
        <f t="shared" si="199"/>
        <v>12</v>
      </c>
      <c r="BC60" s="144">
        <f t="shared" si="199"/>
        <v>0</v>
      </c>
      <c r="BD60" s="144">
        <f t="shared" si="199"/>
        <v>11</v>
      </c>
      <c r="BE60" s="144">
        <f t="shared" si="199"/>
        <v>14</v>
      </c>
      <c r="BF60" s="144">
        <f t="shared" si="199"/>
        <v>13</v>
      </c>
      <c r="BG60" s="144">
        <f t="shared" si="199"/>
        <v>13</v>
      </c>
      <c r="BH60" s="144">
        <f t="shared" si="199"/>
        <v>10</v>
      </c>
      <c r="BI60" s="144">
        <f t="shared" si="199"/>
        <v>10</v>
      </c>
      <c r="BJ60" s="144">
        <f t="shared" si="199"/>
        <v>12</v>
      </c>
      <c r="BK60" s="144">
        <f t="shared" si="199"/>
        <v>14</v>
      </c>
      <c r="BL60" s="144">
        <f t="shared" si="199"/>
        <v>13</v>
      </c>
      <c r="BM60" s="144">
        <f t="shared" si="199"/>
        <v>0</v>
      </c>
      <c r="BN60" s="144">
        <f t="shared" si="199"/>
        <v>0</v>
      </c>
      <c r="BO60" s="144">
        <f t="shared" si="199"/>
        <v>0</v>
      </c>
      <c r="BP60" s="144">
        <f t="shared" si="199"/>
        <v>0</v>
      </c>
      <c r="BQ60" s="144">
        <f t="shared" si="199"/>
        <v>0</v>
      </c>
      <c r="BR60" s="144">
        <f t="shared" si="199"/>
        <v>0</v>
      </c>
      <c r="BS60" s="144">
        <f t="shared" si="199"/>
        <v>0</v>
      </c>
      <c r="BT60" s="144">
        <f t="shared" si="199"/>
        <v>0</v>
      </c>
      <c r="BU60" s="144">
        <f t="shared" si="199"/>
        <v>0</v>
      </c>
      <c r="BV60" s="144">
        <f t="shared" si="199"/>
        <v>0</v>
      </c>
      <c r="BW60" s="144">
        <f t="shared" si="199"/>
        <v>0</v>
      </c>
      <c r="BX60" s="144">
        <f t="shared" si="199"/>
        <v>0</v>
      </c>
      <c r="BY60" s="144">
        <f t="shared" si="199"/>
        <v>0</v>
      </c>
      <c r="BZ60" s="144" t="str">
        <f t="shared" si="199"/>
        <v/>
      </c>
      <c r="CA60" s="144" t="str">
        <f t="shared" si="199"/>
        <v/>
      </c>
      <c r="CB60" s="144" t="str">
        <f t="shared" si="199"/>
        <v/>
      </c>
      <c r="CC60" s="144" t="str">
        <f t="shared" si="199"/>
        <v/>
      </c>
      <c r="CD60" s="144">
        <f t="shared" si="6"/>
        <v>8238</v>
      </c>
      <c r="CE60" s="69"/>
      <c r="CF60" s="126">
        <f t="shared" si="7"/>
        <v>0</v>
      </c>
      <c r="CG60" s="126">
        <f t="shared" si="102"/>
        <v>0</v>
      </c>
      <c r="CH60" s="67">
        <f t="shared" ref="CH60:CL60" ca="1" si="200">SUMIFS($AX60:$CC60,$AX$1:$CC$1,CH$2)</f>
        <v>0</v>
      </c>
      <c r="CI60" s="67">
        <f t="shared" ca="1" si="200"/>
        <v>0</v>
      </c>
      <c r="CJ60" s="67">
        <f t="shared" ca="1" si="200"/>
        <v>0</v>
      </c>
      <c r="CK60" s="67">
        <f t="shared" ca="1" si="200"/>
        <v>0</v>
      </c>
      <c r="CL60" s="67">
        <f t="shared" ca="1" si="200"/>
        <v>0</v>
      </c>
    </row>
    <row r="61" spans="1:90" ht="12" customHeight="1">
      <c r="A61" s="149" t="s">
        <v>63</v>
      </c>
      <c r="B61" s="139" t="str">
        <f>VLOOKUP(A61,Sort!B:C,2,FALSE)</f>
        <v>TOWER LAMP</v>
      </c>
      <c r="C61" s="140" t="s">
        <v>262</v>
      </c>
      <c r="D61" s="141">
        <v>36534</v>
      </c>
      <c r="E61" s="143">
        <v>36547</v>
      </c>
      <c r="F61" s="148">
        <v>36574</v>
      </c>
      <c r="G61" s="142">
        <v>36586</v>
      </c>
      <c r="H61" s="142">
        <v>36605</v>
      </c>
      <c r="I61" s="142">
        <v>36618</v>
      </c>
      <c r="J61" s="142">
        <v>36629</v>
      </c>
      <c r="K61" s="142">
        <v>36641</v>
      </c>
      <c r="L61" s="142">
        <v>36653</v>
      </c>
      <c r="M61" s="142">
        <v>36665</v>
      </c>
      <c r="N61" s="142">
        <v>36678</v>
      </c>
      <c r="O61" s="142">
        <v>36692</v>
      </c>
      <c r="P61" s="142">
        <v>36705</v>
      </c>
      <c r="Q61" s="142">
        <v>36719</v>
      </c>
      <c r="R61" s="142">
        <v>36734</v>
      </c>
      <c r="S61" s="142">
        <v>36748</v>
      </c>
      <c r="T61" s="142">
        <f t="shared" ref="T61:U61" si="201">S61</f>
        <v>36748</v>
      </c>
      <c r="U61" s="142">
        <f t="shared" si="201"/>
        <v>36748</v>
      </c>
      <c r="V61" s="142">
        <v>36789</v>
      </c>
      <c r="W61" s="142">
        <v>36799</v>
      </c>
      <c r="X61" s="142">
        <v>36813</v>
      </c>
      <c r="Y61" s="142">
        <v>36824</v>
      </c>
      <c r="Z61" s="142">
        <v>36838</v>
      </c>
      <c r="AA61" s="141">
        <v>36851</v>
      </c>
      <c r="AB61" s="142">
        <v>36865</v>
      </c>
      <c r="AC61" s="141">
        <v>36880</v>
      </c>
      <c r="AD61" s="142">
        <v>36894</v>
      </c>
      <c r="AE61" s="142">
        <v>36908</v>
      </c>
      <c r="AF61" s="142">
        <v>36920</v>
      </c>
      <c r="AG61" s="142"/>
      <c r="AH61" s="141"/>
      <c r="AI61" s="143"/>
      <c r="AJ61" s="141"/>
      <c r="AK61" s="144"/>
      <c r="AL61" s="144"/>
      <c r="AM61" s="144"/>
      <c r="AN61" s="144"/>
      <c r="AO61" s="144"/>
      <c r="AP61" s="126"/>
      <c r="AQ61" s="126"/>
      <c r="AR61" s="126"/>
      <c r="AS61" s="126"/>
      <c r="AT61" s="126"/>
      <c r="AU61" s="126"/>
      <c r="AV61" s="126"/>
      <c r="AW61" s="126">
        <f t="shared" si="4"/>
        <v>373</v>
      </c>
      <c r="AX61" s="144">
        <f t="shared" si="12"/>
        <v>13</v>
      </c>
      <c r="AY61" s="144">
        <f t="shared" ref="AY61:CC61" si="202">IF(F61="","",F61-E61)</f>
        <v>27</v>
      </c>
      <c r="AZ61" s="144">
        <f t="shared" si="202"/>
        <v>12</v>
      </c>
      <c r="BA61" s="144">
        <f t="shared" si="202"/>
        <v>19</v>
      </c>
      <c r="BB61" s="144">
        <f t="shared" si="202"/>
        <v>13</v>
      </c>
      <c r="BC61" s="144">
        <f t="shared" si="202"/>
        <v>11</v>
      </c>
      <c r="BD61" s="144">
        <f t="shared" si="202"/>
        <v>12</v>
      </c>
      <c r="BE61" s="144">
        <f t="shared" si="202"/>
        <v>12</v>
      </c>
      <c r="BF61" s="144">
        <f t="shared" si="202"/>
        <v>12</v>
      </c>
      <c r="BG61" s="144">
        <f t="shared" si="202"/>
        <v>13</v>
      </c>
      <c r="BH61" s="144">
        <f t="shared" si="202"/>
        <v>14</v>
      </c>
      <c r="BI61" s="144">
        <f t="shared" si="202"/>
        <v>13</v>
      </c>
      <c r="BJ61" s="144">
        <f t="shared" si="202"/>
        <v>14</v>
      </c>
      <c r="BK61" s="144">
        <f t="shared" si="202"/>
        <v>15</v>
      </c>
      <c r="BL61" s="144">
        <f t="shared" si="202"/>
        <v>14</v>
      </c>
      <c r="BM61" s="144">
        <f t="shared" si="202"/>
        <v>0</v>
      </c>
      <c r="BN61" s="144">
        <f t="shared" si="202"/>
        <v>0</v>
      </c>
      <c r="BO61" s="144">
        <f t="shared" si="202"/>
        <v>41</v>
      </c>
      <c r="BP61" s="144">
        <f t="shared" si="202"/>
        <v>10</v>
      </c>
      <c r="BQ61" s="144">
        <f t="shared" si="202"/>
        <v>14</v>
      </c>
      <c r="BR61" s="144">
        <f t="shared" si="202"/>
        <v>11</v>
      </c>
      <c r="BS61" s="144">
        <f t="shared" si="202"/>
        <v>14</v>
      </c>
      <c r="BT61" s="144">
        <f t="shared" si="202"/>
        <v>13</v>
      </c>
      <c r="BU61" s="144">
        <f t="shared" si="202"/>
        <v>14</v>
      </c>
      <c r="BV61" s="144">
        <f t="shared" si="202"/>
        <v>15</v>
      </c>
      <c r="BW61" s="144">
        <f t="shared" si="202"/>
        <v>14</v>
      </c>
      <c r="BX61" s="144">
        <f t="shared" si="202"/>
        <v>14</v>
      </c>
      <c r="BY61" s="144">
        <f t="shared" si="202"/>
        <v>12</v>
      </c>
      <c r="BZ61" s="144" t="str">
        <f t="shared" si="202"/>
        <v/>
      </c>
      <c r="CA61" s="144" t="str">
        <f t="shared" si="202"/>
        <v/>
      </c>
      <c r="CB61" s="144" t="str">
        <f t="shared" si="202"/>
        <v/>
      </c>
      <c r="CC61" s="144" t="str">
        <f t="shared" si="202"/>
        <v/>
      </c>
      <c r="CD61" s="144">
        <f t="shared" si="6"/>
        <v>36920</v>
      </c>
      <c r="CE61" s="69"/>
      <c r="CF61" s="126">
        <f t="shared" si="7"/>
        <v>82</v>
      </c>
      <c r="CG61" s="126">
        <f t="shared" si="102"/>
        <v>84</v>
      </c>
      <c r="CH61" s="67">
        <f t="shared" ref="CH61:CL61" ca="1" si="203">SUMIFS($AX61:$CC61,$AX$1:$CC$1,CH$2)</f>
        <v>0</v>
      </c>
      <c r="CI61" s="67">
        <f t="shared" ca="1" si="203"/>
        <v>0</v>
      </c>
      <c r="CJ61" s="67">
        <f t="shared" ca="1" si="203"/>
        <v>0</v>
      </c>
      <c r="CK61" s="67">
        <f t="shared" ca="1" si="203"/>
        <v>0</v>
      </c>
      <c r="CL61" s="67">
        <f t="shared" ca="1" si="203"/>
        <v>0</v>
      </c>
    </row>
    <row r="62" spans="1:90" ht="12" customHeight="1">
      <c r="A62" s="149" t="s">
        <v>64</v>
      </c>
      <c r="B62" s="139" t="str">
        <f>VLOOKUP(A62,Sort!B:C,2,FALSE)</f>
        <v>TOWER LAMP</v>
      </c>
      <c r="C62" s="140" t="s">
        <v>262</v>
      </c>
      <c r="D62" s="141">
        <v>18195</v>
      </c>
      <c r="E62" s="143">
        <v>18195</v>
      </c>
      <c r="F62" s="148">
        <f t="shared" ref="F62:T62" si="204">E62</f>
        <v>18195</v>
      </c>
      <c r="G62" s="142">
        <f t="shared" si="204"/>
        <v>18195</v>
      </c>
      <c r="H62" s="142">
        <f t="shared" si="204"/>
        <v>18195</v>
      </c>
      <c r="I62" s="142">
        <f t="shared" si="204"/>
        <v>18195</v>
      </c>
      <c r="J62" s="142">
        <f t="shared" si="204"/>
        <v>18195</v>
      </c>
      <c r="K62" s="142">
        <f t="shared" si="204"/>
        <v>18195</v>
      </c>
      <c r="L62" s="142">
        <f t="shared" si="204"/>
        <v>18195</v>
      </c>
      <c r="M62" s="142">
        <f t="shared" si="204"/>
        <v>18195</v>
      </c>
      <c r="N62" s="142">
        <f t="shared" si="204"/>
        <v>18195</v>
      </c>
      <c r="O62" s="142">
        <f t="shared" si="204"/>
        <v>18195</v>
      </c>
      <c r="P62" s="142">
        <f t="shared" si="204"/>
        <v>18195</v>
      </c>
      <c r="Q62" s="142">
        <f t="shared" si="204"/>
        <v>18195</v>
      </c>
      <c r="R62" s="142">
        <f t="shared" si="204"/>
        <v>18195</v>
      </c>
      <c r="S62" s="142">
        <f t="shared" si="204"/>
        <v>18195</v>
      </c>
      <c r="T62" s="142">
        <f t="shared" si="204"/>
        <v>18195</v>
      </c>
      <c r="U62" s="142">
        <v>18195</v>
      </c>
      <c r="V62" s="142">
        <v>18218</v>
      </c>
      <c r="W62" s="142">
        <v>18230</v>
      </c>
      <c r="X62" s="142">
        <v>18242</v>
      </c>
      <c r="Y62" s="142">
        <v>18252</v>
      </c>
      <c r="Z62" s="142">
        <v>18252</v>
      </c>
      <c r="AA62" s="142">
        <v>18261</v>
      </c>
      <c r="AB62" s="142">
        <v>18275</v>
      </c>
      <c r="AC62" s="141">
        <v>18288</v>
      </c>
      <c r="AD62" s="142">
        <v>18302</v>
      </c>
      <c r="AE62" s="142">
        <v>18315</v>
      </c>
      <c r="AF62" s="142">
        <v>18325</v>
      </c>
      <c r="AG62" s="142"/>
      <c r="AH62" s="141"/>
      <c r="AI62" s="143"/>
      <c r="AJ62" s="141"/>
      <c r="AK62" s="144"/>
      <c r="AL62" s="144"/>
      <c r="AM62" s="144"/>
      <c r="AN62" s="144"/>
      <c r="AO62" s="144"/>
      <c r="AP62" s="126"/>
      <c r="AQ62" s="126"/>
      <c r="AR62" s="126"/>
      <c r="AS62" s="126"/>
      <c r="AT62" s="126"/>
      <c r="AU62" s="126"/>
      <c r="AV62" s="126"/>
      <c r="AW62" s="126">
        <f t="shared" si="4"/>
        <v>130</v>
      </c>
      <c r="AX62" s="144">
        <f t="shared" si="12"/>
        <v>0</v>
      </c>
      <c r="AY62" s="144">
        <f t="shared" ref="AY62:CC62" si="205">IF(F62="","",F62-E62)</f>
        <v>0</v>
      </c>
      <c r="AZ62" s="144">
        <f t="shared" si="205"/>
        <v>0</v>
      </c>
      <c r="BA62" s="144">
        <f t="shared" si="205"/>
        <v>0</v>
      </c>
      <c r="BB62" s="144">
        <f t="shared" si="205"/>
        <v>0</v>
      </c>
      <c r="BC62" s="144">
        <f t="shared" si="205"/>
        <v>0</v>
      </c>
      <c r="BD62" s="144">
        <f t="shared" si="205"/>
        <v>0</v>
      </c>
      <c r="BE62" s="144">
        <f t="shared" si="205"/>
        <v>0</v>
      </c>
      <c r="BF62" s="144">
        <f t="shared" si="205"/>
        <v>0</v>
      </c>
      <c r="BG62" s="144">
        <f t="shared" si="205"/>
        <v>0</v>
      </c>
      <c r="BH62" s="144">
        <f t="shared" si="205"/>
        <v>0</v>
      </c>
      <c r="BI62" s="144">
        <f t="shared" si="205"/>
        <v>0</v>
      </c>
      <c r="BJ62" s="144">
        <f t="shared" si="205"/>
        <v>0</v>
      </c>
      <c r="BK62" s="144">
        <f t="shared" si="205"/>
        <v>0</v>
      </c>
      <c r="BL62" s="144">
        <f t="shared" si="205"/>
        <v>0</v>
      </c>
      <c r="BM62" s="144">
        <f t="shared" si="205"/>
        <v>0</v>
      </c>
      <c r="BN62" s="144">
        <f t="shared" si="205"/>
        <v>0</v>
      </c>
      <c r="BO62" s="144">
        <f t="shared" si="205"/>
        <v>23</v>
      </c>
      <c r="BP62" s="144">
        <f t="shared" si="205"/>
        <v>12</v>
      </c>
      <c r="BQ62" s="144">
        <f t="shared" si="205"/>
        <v>12</v>
      </c>
      <c r="BR62" s="144">
        <f t="shared" si="205"/>
        <v>10</v>
      </c>
      <c r="BS62" s="144">
        <f t="shared" si="205"/>
        <v>0</v>
      </c>
      <c r="BT62" s="144">
        <f t="shared" si="205"/>
        <v>9</v>
      </c>
      <c r="BU62" s="144">
        <f t="shared" si="205"/>
        <v>14</v>
      </c>
      <c r="BV62" s="144">
        <f t="shared" si="205"/>
        <v>13</v>
      </c>
      <c r="BW62" s="144">
        <f t="shared" si="205"/>
        <v>14</v>
      </c>
      <c r="BX62" s="144">
        <f t="shared" si="205"/>
        <v>13</v>
      </c>
      <c r="BY62" s="144">
        <f t="shared" si="205"/>
        <v>10</v>
      </c>
      <c r="BZ62" s="144" t="str">
        <f t="shared" si="205"/>
        <v/>
      </c>
      <c r="CA62" s="144" t="str">
        <f t="shared" si="205"/>
        <v/>
      </c>
      <c r="CB62" s="144" t="str">
        <f t="shared" si="205"/>
        <v/>
      </c>
      <c r="CC62" s="144" t="str">
        <f t="shared" si="205"/>
        <v/>
      </c>
      <c r="CD62" s="144">
        <f t="shared" si="6"/>
        <v>18325</v>
      </c>
      <c r="CE62" s="69"/>
      <c r="CF62" s="126">
        <f t="shared" si="7"/>
        <v>73</v>
      </c>
      <c r="CG62" s="126">
        <f t="shared" si="102"/>
        <v>63</v>
      </c>
      <c r="CH62" s="67">
        <f t="shared" ref="CH62:CL62" ca="1" si="206">SUMIFS($AX62:$CC62,$AX$1:$CC$1,CH$2)</f>
        <v>0</v>
      </c>
      <c r="CI62" s="67">
        <f t="shared" ca="1" si="206"/>
        <v>0</v>
      </c>
      <c r="CJ62" s="67">
        <f t="shared" ca="1" si="206"/>
        <v>0</v>
      </c>
      <c r="CK62" s="67">
        <f t="shared" ca="1" si="206"/>
        <v>0</v>
      </c>
      <c r="CL62" s="67">
        <f t="shared" ca="1" si="206"/>
        <v>0</v>
      </c>
    </row>
    <row r="63" spans="1:90" ht="13.5" customHeight="1">
      <c r="A63" s="149" t="s">
        <v>65</v>
      </c>
      <c r="B63" s="139" t="str">
        <f>VLOOKUP(A63,Sort!B:C,2,FALSE)</f>
        <v>TOWER LAMP</v>
      </c>
      <c r="C63" s="140" t="s">
        <v>262</v>
      </c>
      <c r="D63" s="141">
        <v>8857</v>
      </c>
      <c r="E63" s="143">
        <v>8870</v>
      </c>
      <c r="F63" s="148">
        <v>8870</v>
      </c>
      <c r="G63" s="142">
        <v>8883</v>
      </c>
      <c r="H63" s="142">
        <v>8902</v>
      </c>
      <c r="I63" s="142">
        <v>8924</v>
      </c>
      <c r="J63" s="142">
        <v>8926</v>
      </c>
      <c r="K63" s="142">
        <v>8938</v>
      </c>
      <c r="L63" s="142">
        <v>8950</v>
      </c>
      <c r="M63" s="142">
        <v>8965</v>
      </c>
      <c r="N63" s="142">
        <v>8977</v>
      </c>
      <c r="O63" s="142">
        <v>8990</v>
      </c>
      <c r="P63" s="142">
        <v>9004</v>
      </c>
      <c r="Q63" s="142">
        <v>9027</v>
      </c>
      <c r="R63" s="142">
        <v>9040</v>
      </c>
      <c r="S63" s="142">
        <v>9043</v>
      </c>
      <c r="T63" s="142">
        <v>9043</v>
      </c>
      <c r="U63" s="142">
        <v>9043</v>
      </c>
      <c r="V63" s="142">
        <v>9043</v>
      </c>
      <c r="W63" s="142">
        <v>9043</v>
      </c>
      <c r="X63" s="142">
        <v>9043</v>
      </c>
      <c r="Y63" s="142">
        <v>9044</v>
      </c>
      <c r="Z63" s="142">
        <v>9044</v>
      </c>
      <c r="AA63" s="141">
        <v>9044</v>
      </c>
      <c r="AB63" s="142">
        <v>9044</v>
      </c>
      <c r="AC63" s="141">
        <v>9044</v>
      </c>
      <c r="AD63" s="142">
        <v>9044</v>
      </c>
      <c r="AE63" s="142">
        <v>9044</v>
      </c>
      <c r="AF63" s="142">
        <v>9044</v>
      </c>
      <c r="AG63" s="142"/>
      <c r="AH63" s="141"/>
      <c r="AI63" s="143"/>
      <c r="AJ63" s="141"/>
      <c r="AK63" s="144"/>
      <c r="AL63" s="144"/>
      <c r="AM63" s="144"/>
      <c r="AN63" s="144"/>
      <c r="AO63" s="144"/>
      <c r="AP63" s="126"/>
      <c r="AQ63" s="126"/>
      <c r="AR63" s="126"/>
      <c r="AS63" s="126"/>
      <c r="AT63" s="126"/>
      <c r="AU63" s="126"/>
      <c r="AV63" s="126"/>
      <c r="AW63" s="126">
        <f t="shared" si="4"/>
        <v>174</v>
      </c>
      <c r="AX63" s="144">
        <f t="shared" si="12"/>
        <v>13</v>
      </c>
      <c r="AY63" s="144">
        <f t="shared" ref="AY63:CC63" si="207">IF(F63="","",F63-E63)</f>
        <v>0</v>
      </c>
      <c r="AZ63" s="144">
        <f t="shared" si="207"/>
        <v>13</v>
      </c>
      <c r="BA63" s="144">
        <f t="shared" si="207"/>
        <v>19</v>
      </c>
      <c r="BB63" s="144">
        <f t="shared" si="207"/>
        <v>22</v>
      </c>
      <c r="BC63" s="144">
        <f t="shared" si="207"/>
        <v>2</v>
      </c>
      <c r="BD63" s="144">
        <f t="shared" si="207"/>
        <v>12</v>
      </c>
      <c r="BE63" s="144">
        <f t="shared" si="207"/>
        <v>12</v>
      </c>
      <c r="BF63" s="144">
        <f t="shared" si="207"/>
        <v>15</v>
      </c>
      <c r="BG63" s="144">
        <f t="shared" si="207"/>
        <v>12</v>
      </c>
      <c r="BH63" s="144">
        <f t="shared" si="207"/>
        <v>13</v>
      </c>
      <c r="BI63" s="144">
        <f t="shared" si="207"/>
        <v>14</v>
      </c>
      <c r="BJ63" s="144">
        <f t="shared" si="207"/>
        <v>23</v>
      </c>
      <c r="BK63" s="144">
        <f t="shared" si="207"/>
        <v>13</v>
      </c>
      <c r="BL63" s="144">
        <f t="shared" si="207"/>
        <v>3</v>
      </c>
      <c r="BM63" s="144">
        <f t="shared" si="207"/>
        <v>0</v>
      </c>
      <c r="BN63" s="144">
        <f t="shared" si="207"/>
        <v>0</v>
      </c>
      <c r="BO63" s="144">
        <f t="shared" si="207"/>
        <v>0</v>
      </c>
      <c r="BP63" s="144">
        <f t="shared" si="207"/>
        <v>0</v>
      </c>
      <c r="BQ63" s="144">
        <f t="shared" si="207"/>
        <v>0</v>
      </c>
      <c r="BR63" s="144">
        <f t="shared" si="207"/>
        <v>1</v>
      </c>
      <c r="BS63" s="144">
        <f t="shared" si="207"/>
        <v>0</v>
      </c>
      <c r="BT63" s="144">
        <f t="shared" si="207"/>
        <v>0</v>
      </c>
      <c r="BU63" s="144">
        <f t="shared" si="207"/>
        <v>0</v>
      </c>
      <c r="BV63" s="144">
        <f t="shared" si="207"/>
        <v>0</v>
      </c>
      <c r="BW63" s="144">
        <f t="shared" si="207"/>
        <v>0</v>
      </c>
      <c r="BX63" s="144">
        <f t="shared" si="207"/>
        <v>0</v>
      </c>
      <c r="BY63" s="144">
        <f t="shared" si="207"/>
        <v>0</v>
      </c>
      <c r="BZ63" s="144" t="str">
        <f t="shared" si="207"/>
        <v/>
      </c>
      <c r="CA63" s="144" t="str">
        <f t="shared" si="207"/>
        <v/>
      </c>
      <c r="CB63" s="144" t="str">
        <f t="shared" si="207"/>
        <v/>
      </c>
      <c r="CC63" s="144" t="str">
        <f t="shared" si="207"/>
        <v/>
      </c>
      <c r="CD63" s="144">
        <f t="shared" si="6"/>
        <v>9044</v>
      </c>
      <c r="CE63" s="69"/>
      <c r="CF63" s="126">
        <f t="shared" si="7"/>
        <v>0</v>
      </c>
      <c r="CG63" s="126">
        <f t="shared" si="102"/>
        <v>0</v>
      </c>
      <c r="CH63" s="67">
        <f t="shared" ref="CH63:CL63" ca="1" si="208">SUMIFS($AX63:$CC63,$AX$1:$CC$1,CH$2)</f>
        <v>0</v>
      </c>
      <c r="CI63" s="67">
        <f t="shared" ca="1" si="208"/>
        <v>0</v>
      </c>
      <c r="CJ63" s="67">
        <f t="shared" ca="1" si="208"/>
        <v>0</v>
      </c>
      <c r="CK63" s="67">
        <f t="shared" ca="1" si="208"/>
        <v>0</v>
      </c>
      <c r="CL63" s="67">
        <f t="shared" ca="1" si="208"/>
        <v>0</v>
      </c>
    </row>
    <row r="64" spans="1:90" ht="13.5" customHeight="1">
      <c r="A64" s="138" t="s">
        <v>66</v>
      </c>
      <c r="B64" s="139" t="str">
        <f>VLOOKUP(A64,Sort!B:C,2,FALSE)</f>
        <v>TOWER LAMP</v>
      </c>
      <c r="C64" s="140" t="s">
        <v>262</v>
      </c>
      <c r="D64" s="141">
        <v>38362</v>
      </c>
      <c r="E64" s="143">
        <v>38362</v>
      </c>
      <c r="F64" s="148">
        <f t="shared" ref="F64:X64" si="209">E64</f>
        <v>38362</v>
      </c>
      <c r="G64" s="142">
        <f t="shared" si="209"/>
        <v>38362</v>
      </c>
      <c r="H64" s="142">
        <f t="shared" si="209"/>
        <v>38362</v>
      </c>
      <c r="I64" s="142">
        <f t="shared" si="209"/>
        <v>38362</v>
      </c>
      <c r="J64" s="142">
        <f t="shared" si="209"/>
        <v>38362</v>
      </c>
      <c r="K64" s="142">
        <f t="shared" si="209"/>
        <v>38362</v>
      </c>
      <c r="L64" s="142">
        <f t="shared" si="209"/>
        <v>38362</v>
      </c>
      <c r="M64" s="142">
        <f t="shared" si="209"/>
        <v>38362</v>
      </c>
      <c r="N64" s="142">
        <f t="shared" si="209"/>
        <v>38362</v>
      </c>
      <c r="O64" s="142">
        <f t="shared" si="209"/>
        <v>38362</v>
      </c>
      <c r="P64" s="142">
        <f t="shared" si="209"/>
        <v>38362</v>
      </c>
      <c r="Q64" s="142">
        <f t="shared" si="209"/>
        <v>38362</v>
      </c>
      <c r="R64" s="142">
        <f t="shared" si="209"/>
        <v>38362</v>
      </c>
      <c r="S64" s="142">
        <f t="shared" si="209"/>
        <v>38362</v>
      </c>
      <c r="T64" s="142">
        <f t="shared" si="209"/>
        <v>38362</v>
      </c>
      <c r="U64" s="142">
        <f t="shared" si="209"/>
        <v>38362</v>
      </c>
      <c r="V64" s="142">
        <f t="shared" si="209"/>
        <v>38362</v>
      </c>
      <c r="W64" s="142">
        <f t="shared" si="209"/>
        <v>38362</v>
      </c>
      <c r="X64" s="142">
        <f t="shared" si="209"/>
        <v>38362</v>
      </c>
      <c r="Y64" s="142">
        <v>38362</v>
      </c>
      <c r="Z64" s="142">
        <v>38362</v>
      </c>
      <c r="AA64" s="142">
        <v>38352</v>
      </c>
      <c r="AB64" s="142">
        <v>38352</v>
      </c>
      <c r="AC64" s="142">
        <v>38352</v>
      </c>
      <c r="AD64" s="142">
        <v>38352</v>
      </c>
      <c r="AE64" s="142">
        <v>38352</v>
      </c>
      <c r="AF64" s="142">
        <v>38352</v>
      </c>
      <c r="AG64" s="142"/>
      <c r="AH64" s="141"/>
      <c r="AI64" s="143"/>
      <c r="AJ64" s="141"/>
      <c r="AK64" s="144"/>
      <c r="AL64" s="144"/>
      <c r="AM64" s="144"/>
      <c r="AN64" s="144"/>
      <c r="AO64" s="144"/>
      <c r="AP64" s="126"/>
      <c r="AQ64" s="126"/>
      <c r="AR64" s="126"/>
      <c r="AS64" s="126"/>
      <c r="AT64" s="126"/>
      <c r="AU64" s="126"/>
      <c r="AV64" s="126"/>
      <c r="AW64" s="126">
        <f t="shared" si="4"/>
        <v>-10</v>
      </c>
      <c r="AX64" s="144">
        <f t="shared" si="12"/>
        <v>0</v>
      </c>
      <c r="AY64" s="144">
        <f t="shared" ref="AY64:CC64" si="210">IF(F64="","",F64-E64)</f>
        <v>0</v>
      </c>
      <c r="AZ64" s="144">
        <f t="shared" si="210"/>
        <v>0</v>
      </c>
      <c r="BA64" s="144">
        <f t="shared" si="210"/>
        <v>0</v>
      </c>
      <c r="BB64" s="144">
        <f t="shared" si="210"/>
        <v>0</v>
      </c>
      <c r="BC64" s="144">
        <f t="shared" si="210"/>
        <v>0</v>
      </c>
      <c r="BD64" s="144">
        <f t="shared" si="210"/>
        <v>0</v>
      </c>
      <c r="BE64" s="144">
        <f t="shared" si="210"/>
        <v>0</v>
      </c>
      <c r="BF64" s="144">
        <f t="shared" si="210"/>
        <v>0</v>
      </c>
      <c r="BG64" s="144">
        <f t="shared" si="210"/>
        <v>0</v>
      </c>
      <c r="BH64" s="144">
        <f t="shared" si="210"/>
        <v>0</v>
      </c>
      <c r="BI64" s="144">
        <f t="shared" si="210"/>
        <v>0</v>
      </c>
      <c r="BJ64" s="144">
        <f t="shared" si="210"/>
        <v>0</v>
      </c>
      <c r="BK64" s="144">
        <f t="shared" si="210"/>
        <v>0</v>
      </c>
      <c r="BL64" s="144">
        <f t="shared" si="210"/>
        <v>0</v>
      </c>
      <c r="BM64" s="144">
        <f t="shared" si="210"/>
        <v>0</v>
      </c>
      <c r="BN64" s="144">
        <f t="shared" si="210"/>
        <v>0</v>
      </c>
      <c r="BO64" s="144">
        <f t="shared" si="210"/>
        <v>0</v>
      </c>
      <c r="BP64" s="144">
        <f t="shared" si="210"/>
        <v>0</v>
      </c>
      <c r="BQ64" s="144">
        <f t="shared" si="210"/>
        <v>0</v>
      </c>
      <c r="BR64" s="144">
        <f t="shared" si="210"/>
        <v>0</v>
      </c>
      <c r="BS64" s="144">
        <f t="shared" si="210"/>
        <v>0</v>
      </c>
      <c r="BT64" s="144">
        <f t="shared" si="210"/>
        <v>-10</v>
      </c>
      <c r="BU64" s="144">
        <f t="shared" si="210"/>
        <v>0</v>
      </c>
      <c r="BV64" s="144">
        <f t="shared" si="210"/>
        <v>0</v>
      </c>
      <c r="BW64" s="144">
        <f t="shared" si="210"/>
        <v>0</v>
      </c>
      <c r="BX64" s="144">
        <f t="shared" si="210"/>
        <v>0</v>
      </c>
      <c r="BY64" s="144">
        <f t="shared" si="210"/>
        <v>0</v>
      </c>
      <c r="BZ64" s="144" t="str">
        <f t="shared" si="210"/>
        <v/>
      </c>
      <c r="CA64" s="144" t="str">
        <f t="shared" si="210"/>
        <v/>
      </c>
      <c r="CB64" s="144" t="str">
        <f t="shared" si="210"/>
        <v/>
      </c>
      <c r="CC64" s="144" t="str">
        <f t="shared" si="210"/>
        <v/>
      </c>
      <c r="CD64" s="144">
        <f t="shared" si="6"/>
        <v>38362</v>
      </c>
      <c r="CE64" s="69"/>
      <c r="CF64" s="126">
        <f t="shared" si="7"/>
        <v>-10</v>
      </c>
      <c r="CG64" s="126">
        <f t="shared" si="102"/>
        <v>-10</v>
      </c>
      <c r="CH64" s="67">
        <f t="shared" ref="CH64:CL64" ca="1" si="211">SUMIFS($AX64:$CC64,$AX$1:$CC$1,CH$2)</f>
        <v>0</v>
      </c>
      <c r="CI64" s="67">
        <f t="shared" ca="1" si="211"/>
        <v>0</v>
      </c>
      <c r="CJ64" s="67">
        <f t="shared" ca="1" si="211"/>
        <v>0</v>
      </c>
      <c r="CK64" s="67">
        <f t="shared" ca="1" si="211"/>
        <v>0</v>
      </c>
      <c r="CL64" s="67">
        <f t="shared" ca="1" si="211"/>
        <v>0</v>
      </c>
    </row>
    <row r="65" spans="1:90" ht="13.5" customHeight="1">
      <c r="A65" s="138" t="s">
        <v>67</v>
      </c>
      <c r="B65" s="139" t="str">
        <f>VLOOKUP(A65,Sort!B:C,2,FALSE)</f>
        <v>TOWER LAMP</v>
      </c>
      <c r="C65" s="140" t="s">
        <v>262</v>
      </c>
      <c r="D65" s="141">
        <v>17880</v>
      </c>
      <c r="E65" s="141">
        <v>17880</v>
      </c>
      <c r="F65" s="148">
        <f t="shared" ref="F65:AE65" si="212">E65</f>
        <v>17880</v>
      </c>
      <c r="G65" s="142">
        <f t="shared" si="212"/>
        <v>17880</v>
      </c>
      <c r="H65" s="142">
        <f t="shared" si="212"/>
        <v>17880</v>
      </c>
      <c r="I65" s="142">
        <f t="shared" si="212"/>
        <v>17880</v>
      </c>
      <c r="J65" s="142">
        <f t="shared" si="212"/>
        <v>17880</v>
      </c>
      <c r="K65" s="142">
        <f t="shared" si="212"/>
        <v>17880</v>
      </c>
      <c r="L65" s="142">
        <f t="shared" si="212"/>
        <v>17880</v>
      </c>
      <c r="M65" s="142">
        <f t="shared" si="212"/>
        <v>17880</v>
      </c>
      <c r="N65" s="142">
        <f t="shared" si="212"/>
        <v>17880</v>
      </c>
      <c r="O65" s="142">
        <f t="shared" si="212"/>
        <v>17880</v>
      </c>
      <c r="P65" s="142">
        <f t="shared" si="212"/>
        <v>17880</v>
      </c>
      <c r="Q65" s="142">
        <f t="shared" si="212"/>
        <v>17880</v>
      </c>
      <c r="R65" s="142">
        <f t="shared" si="212"/>
        <v>17880</v>
      </c>
      <c r="S65" s="142">
        <f t="shared" si="212"/>
        <v>17880</v>
      </c>
      <c r="T65" s="142">
        <f t="shared" si="212"/>
        <v>17880</v>
      </c>
      <c r="U65" s="142">
        <f t="shared" si="212"/>
        <v>17880</v>
      </c>
      <c r="V65" s="142">
        <f t="shared" si="212"/>
        <v>17880</v>
      </c>
      <c r="W65" s="142">
        <f t="shared" si="212"/>
        <v>17880</v>
      </c>
      <c r="X65" s="142">
        <f t="shared" si="212"/>
        <v>17880</v>
      </c>
      <c r="Y65" s="142">
        <f t="shared" si="212"/>
        <v>17880</v>
      </c>
      <c r="Z65" s="142">
        <f t="shared" si="212"/>
        <v>17880</v>
      </c>
      <c r="AA65" s="142">
        <f t="shared" si="212"/>
        <v>17880</v>
      </c>
      <c r="AB65" s="142">
        <f t="shared" si="212"/>
        <v>17880</v>
      </c>
      <c r="AC65" s="142">
        <f t="shared" si="212"/>
        <v>17880</v>
      </c>
      <c r="AD65" s="142">
        <f t="shared" si="212"/>
        <v>17880</v>
      </c>
      <c r="AE65" s="142">
        <f t="shared" si="212"/>
        <v>17880</v>
      </c>
      <c r="AF65" s="142">
        <f>AE65</f>
        <v>17880</v>
      </c>
      <c r="AG65" s="142"/>
      <c r="AH65" s="141"/>
      <c r="AI65" s="143"/>
      <c r="AJ65" s="141"/>
      <c r="AK65" s="144"/>
      <c r="AL65" s="144"/>
      <c r="AM65" s="144"/>
      <c r="AN65" s="144"/>
      <c r="AO65" s="144"/>
      <c r="AP65" s="126"/>
      <c r="AQ65" s="126"/>
      <c r="AR65" s="126"/>
      <c r="AS65" s="126"/>
      <c r="AT65" s="126"/>
      <c r="AU65" s="126"/>
      <c r="AV65" s="126"/>
      <c r="AW65" s="126">
        <f t="shared" si="4"/>
        <v>0</v>
      </c>
      <c r="AX65" s="144">
        <f t="shared" si="12"/>
        <v>0</v>
      </c>
      <c r="AY65" s="144">
        <f t="shared" ref="AY65:CC65" si="213">IF(F65="","",F65-E65)</f>
        <v>0</v>
      </c>
      <c r="AZ65" s="144">
        <f t="shared" si="213"/>
        <v>0</v>
      </c>
      <c r="BA65" s="144">
        <f t="shared" si="213"/>
        <v>0</v>
      </c>
      <c r="BB65" s="144">
        <f t="shared" si="213"/>
        <v>0</v>
      </c>
      <c r="BC65" s="144">
        <f t="shared" si="213"/>
        <v>0</v>
      </c>
      <c r="BD65" s="144">
        <f t="shared" si="213"/>
        <v>0</v>
      </c>
      <c r="BE65" s="144">
        <f t="shared" si="213"/>
        <v>0</v>
      </c>
      <c r="BF65" s="144">
        <f t="shared" si="213"/>
        <v>0</v>
      </c>
      <c r="BG65" s="144">
        <f t="shared" si="213"/>
        <v>0</v>
      </c>
      <c r="BH65" s="144">
        <f t="shared" si="213"/>
        <v>0</v>
      </c>
      <c r="BI65" s="144">
        <f t="shared" si="213"/>
        <v>0</v>
      </c>
      <c r="BJ65" s="144">
        <f t="shared" si="213"/>
        <v>0</v>
      </c>
      <c r="BK65" s="144">
        <f t="shared" si="213"/>
        <v>0</v>
      </c>
      <c r="BL65" s="144">
        <f t="shared" si="213"/>
        <v>0</v>
      </c>
      <c r="BM65" s="144">
        <f t="shared" si="213"/>
        <v>0</v>
      </c>
      <c r="BN65" s="144">
        <f t="shared" si="213"/>
        <v>0</v>
      </c>
      <c r="BO65" s="144">
        <f t="shared" si="213"/>
        <v>0</v>
      </c>
      <c r="BP65" s="144">
        <f t="shared" si="213"/>
        <v>0</v>
      </c>
      <c r="BQ65" s="144">
        <f t="shared" si="213"/>
        <v>0</v>
      </c>
      <c r="BR65" s="144">
        <f t="shared" si="213"/>
        <v>0</v>
      </c>
      <c r="BS65" s="144">
        <f t="shared" si="213"/>
        <v>0</v>
      </c>
      <c r="BT65" s="144">
        <f t="shared" si="213"/>
        <v>0</v>
      </c>
      <c r="BU65" s="144">
        <f t="shared" si="213"/>
        <v>0</v>
      </c>
      <c r="BV65" s="144">
        <f t="shared" si="213"/>
        <v>0</v>
      </c>
      <c r="BW65" s="144">
        <f t="shared" si="213"/>
        <v>0</v>
      </c>
      <c r="BX65" s="144">
        <f t="shared" si="213"/>
        <v>0</v>
      </c>
      <c r="BY65" s="144">
        <f t="shared" si="213"/>
        <v>0</v>
      </c>
      <c r="BZ65" s="144" t="str">
        <f t="shared" si="213"/>
        <v/>
      </c>
      <c r="CA65" s="144" t="str">
        <f t="shared" si="213"/>
        <v/>
      </c>
      <c r="CB65" s="144" t="str">
        <f t="shared" si="213"/>
        <v/>
      </c>
      <c r="CC65" s="144" t="str">
        <f t="shared" si="213"/>
        <v/>
      </c>
      <c r="CD65" s="144">
        <f t="shared" si="6"/>
        <v>17880</v>
      </c>
      <c r="CE65" s="69"/>
      <c r="CF65" s="126">
        <f t="shared" si="7"/>
        <v>0</v>
      </c>
      <c r="CG65" s="126">
        <f t="shared" si="102"/>
        <v>0</v>
      </c>
      <c r="CH65" s="67">
        <f t="shared" ref="CH65:CL65" ca="1" si="214">SUMIFS($AX65:$CC65,$AX$1:$CC$1,CH$2)</f>
        <v>0</v>
      </c>
      <c r="CI65" s="67">
        <f t="shared" ca="1" si="214"/>
        <v>0</v>
      </c>
      <c r="CJ65" s="67">
        <f t="shared" ca="1" si="214"/>
        <v>0</v>
      </c>
      <c r="CK65" s="67">
        <f t="shared" ca="1" si="214"/>
        <v>0</v>
      </c>
      <c r="CL65" s="67">
        <f t="shared" ca="1" si="214"/>
        <v>0</v>
      </c>
    </row>
    <row r="66" spans="1:90" ht="13.5" customHeight="1">
      <c r="A66" s="138" t="s">
        <v>68</v>
      </c>
      <c r="B66" s="139" t="str">
        <f>VLOOKUP(A66,Sort!B:C,2,FALSE)</f>
        <v>TOWER LAMP</v>
      </c>
      <c r="C66" s="140" t="s">
        <v>262</v>
      </c>
      <c r="D66" s="141">
        <v>19450</v>
      </c>
      <c r="E66" s="143">
        <v>19450</v>
      </c>
      <c r="F66" s="148">
        <f t="shared" ref="F66:AE66" si="215">E66</f>
        <v>19450</v>
      </c>
      <c r="G66" s="142">
        <f t="shared" si="215"/>
        <v>19450</v>
      </c>
      <c r="H66" s="142">
        <f t="shared" si="215"/>
        <v>19450</v>
      </c>
      <c r="I66" s="142">
        <f t="shared" si="215"/>
        <v>19450</v>
      </c>
      <c r="J66" s="142">
        <f t="shared" si="215"/>
        <v>19450</v>
      </c>
      <c r="K66" s="142">
        <f t="shared" si="215"/>
        <v>19450</v>
      </c>
      <c r="L66" s="142">
        <f t="shared" si="215"/>
        <v>19450</v>
      </c>
      <c r="M66" s="142">
        <f t="shared" si="215"/>
        <v>19450</v>
      </c>
      <c r="N66" s="142">
        <f t="shared" si="215"/>
        <v>19450</v>
      </c>
      <c r="O66" s="142">
        <f t="shared" si="215"/>
        <v>19450</v>
      </c>
      <c r="P66" s="142">
        <f t="shared" si="215"/>
        <v>19450</v>
      </c>
      <c r="Q66" s="142">
        <f t="shared" si="215"/>
        <v>19450</v>
      </c>
      <c r="R66" s="142">
        <f t="shared" si="215"/>
        <v>19450</v>
      </c>
      <c r="S66" s="142">
        <f t="shared" si="215"/>
        <v>19450</v>
      </c>
      <c r="T66" s="142">
        <f t="shared" si="215"/>
        <v>19450</v>
      </c>
      <c r="U66" s="142">
        <f t="shared" si="215"/>
        <v>19450</v>
      </c>
      <c r="V66" s="142">
        <f t="shared" si="215"/>
        <v>19450</v>
      </c>
      <c r="W66" s="142">
        <f t="shared" si="215"/>
        <v>19450</v>
      </c>
      <c r="X66" s="142">
        <f t="shared" si="215"/>
        <v>19450</v>
      </c>
      <c r="Y66" s="142">
        <f t="shared" si="215"/>
        <v>19450</v>
      </c>
      <c r="Z66" s="142">
        <f t="shared" si="215"/>
        <v>19450</v>
      </c>
      <c r="AA66" s="142">
        <f t="shared" si="215"/>
        <v>19450</v>
      </c>
      <c r="AB66" s="142">
        <f t="shared" si="215"/>
        <v>19450</v>
      </c>
      <c r="AC66" s="142">
        <f t="shared" si="215"/>
        <v>19450</v>
      </c>
      <c r="AD66" s="142">
        <f t="shared" si="215"/>
        <v>19450</v>
      </c>
      <c r="AE66" s="142">
        <f t="shared" si="215"/>
        <v>19450</v>
      </c>
      <c r="AF66" s="142">
        <f>AE66</f>
        <v>19450</v>
      </c>
      <c r="AG66" s="142"/>
      <c r="AH66" s="141"/>
      <c r="AI66" s="143"/>
      <c r="AJ66" s="141"/>
      <c r="AK66" s="144"/>
      <c r="AL66" s="144"/>
      <c r="AM66" s="144"/>
      <c r="AN66" s="144"/>
      <c r="AO66" s="144"/>
      <c r="AP66" s="126"/>
      <c r="AQ66" s="126"/>
      <c r="AR66" s="126"/>
      <c r="AS66" s="126"/>
      <c r="AT66" s="126"/>
      <c r="AU66" s="126"/>
      <c r="AV66" s="126"/>
      <c r="AW66" s="126">
        <f t="shared" si="4"/>
        <v>0</v>
      </c>
      <c r="AX66" s="144">
        <f t="shared" si="12"/>
        <v>0</v>
      </c>
      <c r="AY66" s="144">
        <f t="shared" ref="AY66:CC66" si="216">IF(F66="","",F66-E66)</f>
        <v>0</v>
      </c>
      <c r="AZ66" s="144">
        <f t="shared" si="216"/>
        <v>0</v>
      </c>
      <c r="BA66" s="144">
        <f t="shared" si="216"/>
        <v>0</v>
      </c>
      <c r="BB66" s="144">
        <f t="shared" si="216"/>
        <v>0</v>
      </c>
      <c r="BC66" s="144">
        <f t="shared" si="216"/>
        <v>0</v>
      </c>
      <c r="BD66" s="144">
        <f t="shared" si="216"/>
        <v>0</v>
      </c>
      <c r="BE66" s="144">
        <f t="shared" si="216"/>
        <v>0</v>
      </c>
      <c r="BF66" s="144">
        <f t="shared" si="216"/>
        <v>0</v>
      </c>
      <c r="BG66" s="144">
        <f t="shared" si="216"/>
        <v>0</v>
      </c>
      <c r="BH66" s="144">
        <f t="shared" si="216"/>
        <v>0</v>
      </c>
      <c r="BI66" s="144">
        <f t="shared" si="216"/>
        <v>0</v>
      </c>
      <c r="BJ66" s="144">
        <f t="shared" si="216"/>
        <v>0</v>
      </c>
      <c r="BK66" s="144">
        <f t="shared" si="216"/>
        <v>0</v>
      </c>
      <c r="BL66" s="144">
        <f t="shared" si="216"/>
        <v>0</v>
      </c>
      <c r="BM66" s="144">
        <f t="shared" si="216"/>
        <v>0</v>
      </c>
      <c r="BN66" s="144">
        <f t="shared" si="216"/>
        <v>0</v>
      </c>
      <c r="BO66" s="144">
        <f t="shared" si="216"/>
        <v>0</v>
      </c>
      <c r="BP66" s="144">
        <f t="shared" si="216"/>
        <v>0</v>
      </c>
      <c r="BQ66" s="144">
        <f t="shared" si="216"/>
        <v>0</v>
      </c>
      <c r="BR66" s="144">
        <f t="shared" si="216"/>
        <v>0</v>
      </c>
      <c r="BS66" s="144">
        <f t="shared" si="216"/>
        <v>0</v>
      </c>
      <c r="BT66" s="144">
        <f t="shared" si="216"/>
        <v>0</v>
      </c>
      <c r="BU66" s="144">
        <f t="shared" si="216"/>
        <v>0</v>
      </c>
      <c r="BV66" s="144">
        <f t="shared" si="216"/>
        <v>0</v>
      </c>
      <c r="BW66" s="144">
        <f t="shared" si="216"/>
        <v>0</v>
      </c>
      <c r="BX66" s="144">
        <f t="shared" si="216"/>
        <v>0</v>
      </c>
      <c r="BY66" s="144">
        <f t="shared" si="216"/>
        <v>0</v>
      </c>
      <c r="BZ66" s="144" t="str">
        <f t="shared" si="216"/>
        <v/>
      </c>
      <c r="CA66" s="144" t="str">
        <f t="shared" si="216"/>
        <v/>
      </c>
      <c r="CB66" s="144" t="str">
        <f t="shared" si="216"/>
        <v/>
      </c>
      <c r="CC66" s="144" t="str">
        <f t="shared" si="216"/>
        <v/>
      </c>
      <c r="CD66" s="144">
        <f t="shared" si="6"/>
        <v>19450</v>
      </c>
      <c r="CE66" s="69"/>
      <c r="CF66" s="126">
        <f t="shared" si="7"/>
        <v>0</v>
      </c>
      <c r="CG66" s="126">
        <f t="shared" si="102"/>
        <v>0</v>
      </c>
      <c r="CH66" s="67">
        <f t="shared" ref="CH66:CL66" ca="1" si="217">SUMIFS($AX66:$CC66,$AX$1:$CC$1,CH$2)</f>
        <v>0</v>
      </c>
      <c r="CI66" s="67">
        <f t="shared" ca="1" si="217"/>
        <v>0</v>
      </c>
      <c r="CJ66" s="67">
        <f t="shared" ca="1" si="217"/>
        <v>0</v>
      </c>
      <c r="CK66" s="67">
        <f t="shared" ca="1" si="217"/>
        <v>0</v>
      </c>
      <c r="CL66" s="67">
        <f t="shared" ca="1" si="217"/>
        <v>0</v>
      </c>
    </row>
    <row r="67" spans="1:90" ht="13.5" customHeight="1">
      <c r="A67" s="149" t="s">
        <v>74</v>
      </c>
      <c r="B67" s="139" t="str">
        <f>VLOOKUP(A67,Sort!B:C,2,FALSE)</f>
        <v>TOWER LAMP</v>
      </c>
      <c r="C67" s="140" t="s">
        <v>262</v>
      </c>
      <c r="D67" s="141">
        <v>21328</v>
      </c>
      <c r="E67" s="143">
        <v>21341</v>
      </c>
      <c r="F67" s="148">
        <v>21364</v>
      </c>
      <c r="G67" s="142">
        <v>21376</v>
      </c>
      <c r="H67" s="142">
        <v>21389</v>
      </c>
      <c r="I67" s="142">
        <v>21400</v>
      </c>
      <c r="J67" s="142">
        <v>21411</v>
      </c>
      <c r="K67" s="142">
        <v>21423</v>
      </c>
      <c r="L67" s="142">
        <v>21436</v>
      </c>
      <c r="M67" s="142">
        <v>21454</v>
      </c>
      <c r="N67" s="142">
        <v>21468</v>
      </c>
      <c r="O67" s="142">
        <v>21479</v>
      </c>
      <c r="P67" s="142">
        <v>21493</v>
      </c>
      <c r="Q67" s="142">
        <v>21507</v>
      </c>
      <c r="R67" s="142">
        <v>21517</v>
      </c>
      <c r="S67" s="142">
        <v>21530</v>
      </c>
      <c r="T67" s="142">
        <f t="shared" ref="T67:T83" si="218">S67</f>
        <v>21530</v>
      </c>
      <c r="U67" s="142">
        <v>21543</v>
      </c>
      <c r="V67" s="142">
        <v>21543</v>
      </c>
      <c r="W67" s="142">
        <v>21554</v>
      </c>
      <c r="X67" s="142">
        <v>21565</v>
      </c>
      <c r="Y67" s="142">
        <v>21578</v>
      </c>
      <c r="Z67" s="142">
        <v>21591</v>
      </c>
      <c r="AA67" s="141">
        <v>21601</v>
      </c>
      <c r="AB67" s="142">
        <v>21614</v>
      </c>
      <c r="AC67" s="141">
        <v>21628</v>
      </c>
      <c r="AD67" s="142">
        <v>21642</v>
      </c>
      <c r="AE67" s="142">
        <v>21650</v>
      </c>
      <c r="AF67" s="142">
        <v>21661</v>
      </c>
      <c r="AG67" s="142"/>
      <c r="AH67" s="141"/>
      <c r="AI67" s="143"/>
      <c r="AJ67" s="141"/>
      <c r="AK67" s="144"/>
      <c r="AL67" s="144"/>
      <c r="AM67" s="144"/>
      <c r="AN67" s="144"/>
      <c r="AO67" s="144"/>
      <c r="AP67" s="126"/>
      <c r="AQ67" s="126"/>
      <c r="AR67" s="126"/>
      <c r="AS67" s="126"/>
      <c r="AT67" s="126"/>
      <c r="AU67" s="126"/>
      <c r="AV67" s="126"/>
      <c r="AW67" s="126">
        <f t="shared" si="4"/>
        <v>320</v>
      </c>
      <c r="AX67" s="144">
        <f t="shared" si="12"/>
        <v>13</v>
      </c>
      <c r="AY67" s="144">
        <f t="shared" ref="AY67:CC67" si="219">IF(F67="","",F67-E67)</f>
        <v>23</v>
      </c>
      <c r="AZ67" s="144">
        <f t="shared" si="219"/>
        <v>12</v>
      </c>
      <c r="BA67" s="144">
        <f t="shared" si="219"/>
        <v>13</v>
      </c>
      <c r="BB67" s="144">
        <f t="shared" si="219"/>
        <v>11</v>
      </c>
      <c r="BC67" s="144">
        <f t="shared" si="219"/>
        <v>11</v>
      </c>
      <c r="BD67" s="144">
        <f t="shared" si="219"/>
        <v>12</v>
      </c>
      <c r="BE67" s="144">
        <f t="shared" si="219"/>
        <v>13</v>
      </c>
      <c r="BF67" s="144">
        <f t="shared" si="219"/>
        <v>18</v>
      </c>
      <c r="BG67" s="144">
        <f t="shared" si="219"/>
        <v>14</v>
      </c>
      <c r="BH67" s="144">
        <f t="shared" si="219"/>
        <v>11</v>
      </c>
      <c r="BI67" s="144">
        <f t="shared" si="219"/>
        <v>14</v>
      </c>
      <c r="BJ67" s="144">
        <f t="shared" si="219"/>
        <v>14</v>
      </c>
      <c r="BK67" s="144">
        <f t="shared" si="219"/>
        <v>10</v>
      </c>
      <c r="BL67" s="144">
        <f t="shared" si="219"/>
        <v>13</v>
      </c>
      <c r="BM67" s="144">
        <f t="shared" si="219"/>
        <v>0</v>
      </c>
      <c r="BN67" s="144">
        <f t="shared" si="219"/>
        <v>13</v>
      </c>
      <c r="BO67" s="144">
        <f t="shared" si="219"/>
        <v>0</v>
      </c>
      <c r="BP67" s="144">
        <f t="shared" si="219"/>
        <v>11</v>
      </c>
      <c r="BQ67" s="144">
        <f t="shared" si="219"/>
        <v>11</v>
      </c>
      <c r="BR67" s="144">
        <f t="shared" si="219"/>
        <v>13</v>
      </c>
      <c r="BS67" s="144">
        <f t="shared" si="219"/>
        <v>13</v>
      </c>
      <c r="BT67" s="144">
        <f t="shared" si="219"/>
        <v>10</v>
      </c>
      <c r="BU67" s="144">
        <f t="shared" si="219"/>
        <v>13</v>
      </c>
      <c r="BV67" s="144">
        <f t="shared" si="219"/>
        <v>14</v>
      </c>
      <c r="BW67" s="144">
        <f t="shared" si="219"/>
        <v>14</v>
      </c>
      <c r="BX67" s="144">
        <f t="shared" si="219"/>
        <v>8</v>
      </c>
      <c r="BY67" s="144">
        <f t="shared" si="219"/>
        <v>11</v>
      </c>
      <c r="BZ67" s="144" t="str">
        <f t="shared" si="219"/>
        <v/>
      </c>
      <c r="CA67" s="144" t="str">
        <f t="shared" si="219"/>
        <v/>
      </c>
      <c r="CB67" s="144" t="str">
        <f t="shared" si="219"/>
        <v/>
      </c>
      <c r="CC67" s="144" t="str">
        <f t="shared" si="219"/>
        <v/>
      </c>
      <c r="CD67" s="144">
        <f t="shared" si="6"/>
        <v>21661</v>
      </c>
      <c r="CE67" s="69"/>
      <c r="CF67" s="126">
        <f t="shared" si="7"/>
        <v>70</v>
      </c>
      <c r="CG67" s="126">
        <f t="shared" si="102"/>
        <v>72</v>
      </c>
      <c r="CH67" s="67">
        <f t="shared" ref="CH67:CL67" ca="1" si="220">SUMIFS($AX67:$CC67,$AX$1:$CC$1,CH$2)</f>
        <v>0</v>
      </c>
      <c r="CI67" s="67">
        <f t="shared" ca="1" si="220"/>
        <v>0</v>
      </c>
      <c r="CJ67" s="67">
        <f t="shared" ca="1" si="220"/>
        <v>0</v>
      </c>
      <c r="CK67" s="67">
        <f t="shared" ca="1" si="220"/>
        <v>0</v>
      </c>
      <c r="CL67" s="67">
        <f t="shared" ca="1" si="220"/>
        <v>0</v>
      </c>
    </row>
    <row r="68" spans="1:90" ht="13.5" customHeight="1">
      <c r="A68" s="149" t="s">
        <v>75</v>
      </c>
      <c r="B68" s="139" t="str">
        <f>VLOOKUP(A68,Sort!B:C,2,FALSE)</f>
        <v>TOWER LAMP</v>
      </c>
      <c r="C68" s="140" t="s">
        <v>262</v>
      </c>
      <c r="D68" s="143">
        <v>29365</v>
      </c>
      <c r="E68" s="143">
        <v>29378</v>
      </c>
      <c r="F68" s="148">
        <v>29407</v>
      </c>
      <c r="G68" s="142">
        <v>29419</v>
      </c>
      <c r="H68" s="142">
        <v>29434</v>
      </c>
      <c r="I68" s="142">
        <v>29447</v>
      </c>
      <c r="J68" s="142">
        <v>29458</v>
      </c>
      <c r="K68" s="142">
        <v>29469</v>
      </c>
      <c r="L68" s="142">
        <v>29482</v>
      </c>
      <c r="M68" s="142">
        <v>29491</v>
      </c>
      <c r="N68" s="142">
        <v>29504</v>
      </c>
      <c r="O68" s="142">
        <v>29518</v>
      </c>
      <c r="P68" s="142">
        <v>29532</v>
      </c>
      <c r="Q68" s="142">
        <v>29545</v>
      </c>
      <c r="R68" s="142">
        <v>29559</v>
      </c>
      <c r="S68" s="142">
        <v>29573</v>
      </c>
      <c r="T68" s="142">
        <f t="shared" si="218"/>
        <v>29573</v>
      </c>
      <c r="U68" s="142">
        <v>29587</v>
      </c>
      <c r="V68" s="142">
        <v>29612</v>
      </c>
      <c r="W68" s="142">
        <v>29623</v>
      </c>
      <c r="X68" s="142">
        <v>29623</v>
      </c>
      <c r="Y68" s="142">
        <v>29635</v>
      </c>
      <c r="Z68" s="142">
        <v>29635</v>
      </c>
      <c r="AA68" s="141">
        <v>29635</v>
      </c>
      <c r="AB68" s="142">
        <v>29635</v>
      </c>
      <c r="AC68" s="141">
        <v>29635</v>
      </c>
      <c r="AD68" s="142">
        <v>29647</v>
      </c>
      <c r="AE68" s="142">
        <v>29660</v>
      </c>
      <c r="AF68" s="142">
        <v>29671</v>
      </c>
      <c r="AG68" s="142"/>
      <c r="AH68" s="141"/>
      <c r="AI68" s="143"/>
      <c r="AJ68" s="141"/>
      <c r="AK68" s="144"/>
      <c r="AL68" s="144"/>
      <c r="AM68" s="144"/>
      <c r="AN68" s="144"/>
      <c r="AO68" s="144"/>
      <c r="AP68" s="126"/>
      <c r="AQ68" s="126"/>
      <c r="AR68" s="126"/>
      <c r="AS68" s="126"/>
      <c r="AT68" s="126"/>
      <c r="AU68" s="126"/>
      <c r="AV68" s="126"/>
      <c r="AW68" s="126">
        <f t="shared" si="4"/>
        <v>293</v>
      </c>
      <c r="AX68" s="144">
        <f t="shared" si="12"/>
        <v>13</v>
      </c>
      <c r="AY68" s="144">
        <f t="shared" ref="AY68:CC68" si="221">IF(F68="","",F68-E68)</f>
        <v>29</v>
      </c>
      <c r="AZ68" s="144">
        <f t="shared" si="221"/>
        <v>12</v>
      </c>
      <c r="BA68" s="144">
        <f t="shared" si="221"/>
        <v>15</v>
      </c>
      <c r="BB68" s="144">
        <f t="shared" si="221"/>
        <v>13</v>
      </c>
      <c r="BC68" s="144">
        <f t="shared" si="221"/>
        <v>11</v>
      </c>
      <c r="BD68" s="144">
        <f t="shared" si="221"/>
        <v>11</v>
      </c>
      <c r="BE68" s="144">
        <f t="shared" si="221"/>
        <v>13</v>
      </c>
      <c r="BF68" s="144">
        <f t="shared" si="221"/>
        <v>9</v>
      </c>
      <c r="BG68" s="144">
        <f t="shared" si="221"/>
        <v>13</v>
      </c>
      <c r="BH68" s="144">
        <f t="shared" si="221"/>
        <v>14</v>
      </c>
      <c r="BI68" s="144">
        <f t="shared" si="221"/>
        <v>14</v>
      </c>
      <c r="BJ68" s="144">
        <f t="shared" si="221"/>
        <v>13</v>
      </c>
      <c r="BK68" s="144">
        <f t="shared" si="221"/>
        <v>14</v>
      </c>
      <c r="BL68" s="144">
        <f t="shared" si="221"/>
        <v>14</v>
      </c>
      <c r="BM68" s="144">
        <f t="shared" si="221"/>
        <v>0</v>
      </c>
      <c r="BN68" s="144">
        <f t="shared" si="221"/>
        <v>14</v>
      </c>
      <c r="BO68" s="144">
        <f t="shared" si="221"/>
        <v>25</v>
      </c>
      <c r="BP68" s="144">
        <f t="shared" si="221"/>
        <v>11</v>
      </c>
      <c r="BQ68" s="144">
        <f t="shared" si="221"/>
        <v>0</v>
      </c>
      <c r="BR68" s="144">
        <f t="shared" si="221"/>
        <v>12</v>
      </c>
      <c r="BS68" s="144">
        <f t="shared" si="221"/>
        <v>0</v>
      </c>
      <c r="BT68" s="144">
        <f t="shared" si="221"/>
        <v>0</v>
      </c>
      <c r="BU68" s="144">
        <f t="shared" si="221"/>
        <v>0</v>
      </c>
      <c r="BV68" s="144">
        <f t="shared" si="221"/>
        <v>0</v>
      </c>
      <c r="BW68" s="144">
        <f t="shared" si="221"/>
        <v>12</v>
      </c>
      <c r="BX68" s="144">
        <f t="shared" si="221"/>
        <v>13</v>
      </c>
      <c r="BY68" s="144">
        <f t="shared" si="221"/>
        <v>11</v>
      </c>
      <c r="BZ68" s="144" t="str">
        <f t="shared" si="221"/>
        <v/>
      </c>
      <c r="CA68" s="144" t="str">
        <f t="shared" si="221"/>
        <v/>
      </c>
      <c r="CB68" s="144" t="str">
        <f t="shared" si="221"/>
        <v/>
      </c>
      <c r="CC68" s="144" t="str">
        <f t="shared" si="221"/>
        <v/>
      </c>
      <c r="CD68" s="144">
        <f t="shared" si="6"/>
        <v>29671</v>
      </c>
      <c r="CE68" s="69"/>
      <c r="CF68" s="126">
        <f t="shared" si="7"/>
        <v>36</v>
      </c>
      <c r="CG68" s="126">
        <f t="shared" si="102"/>
        <v>25</v>
      </c>
      <c r="CH68" s="67">
        <f t="shared" ref="CH68:CL68" ca="1" si="222">SUMIFS($AX68:$CC68,$AX$1:$CC$1,CH$2)</f>
        <v>0</v>
      </c>
      <c r="CI68" s="67">
        <f t="shared" ca="1" si="222"/>
        <v>0</v>
      </c>
      <c r="CJ68" s="67">
        <f t="shared" ca="1" si="222"/>
        <v>0</v>
      </c>
      <c r="CK68" s="67">
        <f t="shared" ca="1" si="222"/>
        <v>0</v>
      </c>
      <c r="CL68" s="67">
        <f t="shared" ca="1" si="222"/>
        <v>0</v>
      </c>
    </row>
    <row r="69" spans="1:90" ht="13.5" customHeight="1">
      <c r="A69" s="149" t="s">
        <v>76</v>
      </c>
      <c r="B69" s="139" t="str">
        <f>VLOOKUP(A69,Sort!B:C,2,FALSE)</f>
        <v>TOWER LAMP</v>
      </c>
      <c r="C69" s="140" t="s">
        <v>262</v>
      </c>
      <c r="D69" s="141">
        <v>24361</v>
      </c>
      <c r="E69" s="143">
        <v>24374</v>
      </c>
      <c r="F69" s="148">
        <v>24398</v>
      </c>
      <c r="G69" s="142">
        <v>24411</v>
      </c>
      <c r="H69" s="142">
        <v>24420</v>
      </c>
      <c r="I69" s="142">
        <v>24434</v>
      </c>
      <c r="J69" s="142">
        <v>24447</v>
      </c>
      <c r="K69" s="142">
        <v>24459</v>
      </c>
      <c r="L69" s="142">
        <v>24471</v>
      </c>
      <c r="M69" s="142">
        <v>24482</v>
      </c>
      <c r="N69" s="142">
        <v>24495</v>
      </c>
      <c r="O69" s="142">
        <v>24507</v>
      </c>
      <c r="P69" s="142">
        <v>24520</v>
      </c>
      <c r="Q69" s="142">
        <v>24534</v>
      </c>
      <c r="R69" s="142">
        <v>24547</v>
      </c>
      <c r="S69" s="142">
        <v>24560</v>
      </c>
      <c r="T69" s="142">
        <f t="shared" si="218"/>
        <v>24560</v>
      </c>
      <c r="U69" s="142">
        <v>24572</v>
      </c>
      <c r="V69" s="142">
        <v>24600</v>
      </c>
      <c r="W69" s="142">
        <v>24600</v>
      </c>
      <c r="X69" s="142">
        <v>24600</v>
      </c>
      <c r="Y69" s="142">
        <v>24600</v>
      </c>
      <c r="Z69" s="142">
        <v>24617</v>
      </c>
      <c r="AA69" s="141">
        <v>24633</v>
      </c>
      <c r="AB69" s="142">
        <v>24649</v>
      </c>
      <c r="AC69" s="141">
        <v>24665</v>
      </c>
      <c r="AD69" s="142">
        <v>24678</v>
      </c>
      <c r="AE69" s="142">
        <v>24683</v>
      </c>
      <c r="AF69" s="142">
        <v>24694</v>
      </c>
      <c r="AG69" s="142"/>
      <c r="AH69" s="141"/>
      <c r="AI69" s="143"/>
      <c r="AJ69" s="141"/>
      <c r="AK69" s="144"/>
      <c r="AL69" s="144"/>
      <c r="AM69" s="144"/>
      <c r="AN69" s="144"/>
      <c r="AO69" s="144"/>
      <c r="AP69" s="126"/>
      <c r="AQ69" s="126"/>
      <c r="AR69" s="126"/>
      <c r="AS69" s="126"/>
      <c r="AT69" s="126"/>
      <c r="AU69" s="126"/>
      <c r="AV69" s="126"/>
      <c r="AW69" s="126">
        <f t="shared" si="4"/>
        <v>320</v>
      </c>
      <c r="AX69" s="144">
        <f t="shared" si="12"/>
        <v>13</v>
      </c>
      <c r="AY69" s="144">
        <f t="shared" ref="AY69:CC69" si="223">IF(F69="","",F69-E69)</f>
        <v>24</v>
      </c>
      <c r="AZ69" s="144">
        <f t="shared" si="223"/>
        <v>13</v>
      </c>
      <c r="BA69" s="144">
        <f t="shared" si="223"/>
        <v>9</v>
      </c>
      <c r="BB69" s="144">
        <f t="shared" si="223"/>
        <v>14</v>
      </c>
      <c r="BC69" s="144">
        <f t="shared" si="223"/>
        <v>13</v>
      </c>
      <c r="BD69" s="144">
        <f t="shared" si="223"/>
        <v>12</v>
      </c>
      <c r="BE69" s="144">
        <f t="shared" si="223"/>
        <v>12</v>
      </c>
      <c r="BF69" s="144">
        <f t="shared" si="223"/>
        <v>11</v>
      </c>
      <c r="BG69" s="144">
        <f t="shared" si="223"/>
        <v>13</v>
      </c>
      <c r="BH69" s="144">
        <f t="shared" si="223"/>
        <v>12</v>
      </c>
      <c r="BI69" s="144">
        <f t="shared" si="223"/>
        <v>13</v>
      </c>
      <c r="BJ69" s="144">
        <f t="shared" si="223"/>
        <v>14</v>
      </c>
      <c r="BK69" s="144">
        <f t="shared" si="223"/>
        <v>13</v>
      </c>
      <c r="BL69" s="144">
        <f t="shared" si="223"/>
        <v>13</v>
      </c>
      <c r="BM69" s="144">
        <f t="shared" si="223"/>
        <v>0</v>
      </c>
      <c r="BN69" s="144">
        <f t="shared" si="223"/>
        <v>12</v>
      </c>
      <c r="BO69" s="144">
        <f t="shared" si="223"/>
        <v>28</v>
      </c>
      <c r="BP69" s="144">
        <f t="shared" si="223"/>
        <v>0</v>
      </c>
      <c r="BQ69" s="144">
        <f t="shared" si="223"/>
        <v>0</v>
      </c>
      <c r="BR69" s="144">
        <f t="shared" si="223"/>
        <v>0</v>
      </c>
      <c r="BS69" s="144">
        <f t="shared" si="223"/>
        <v>17</v>
      </c>
      <c r="BT69" s="144">
        <f t="shared" si="223"/>
        <v>16</v>
      </c>
      <c r="BU69" s="144">
        <f t="shared" si="223"/>
        <v>16</v>
      </c>
      <c r="BV69" s="144">
        <f t="shared" si="223"/>
        <v>16</v>
      </c>
      <c r="BW69" s="144">
        <f t="shared" si="223"/>
        <v>13</v>
      </c>
      <c r="BX69" s="144">
        <f t="shared" si="223"/>
        <v>5</v>
      </c>
      <c r="BY69" s="144">
        <f t="shared" si="223"/>
        <v>11</v>
      </c>
      <c r="BZ69" s="144" t="str">
        <f t="shared" si="223"/>
        <v/>
      </c>
      <c r="CA69" s="144" t="str">
        <f t="shared" si="223"/>
        <v/>
      </c>
      <c r="CB69" s="144" t="str">
        <f t="shared" si="223"/>
        <v/>
      </c>
      <c r="CC69" s="144" t="str">
        <f t="shared" si="223"/>
        <v/>
      </c>
      <c r="CD69" s="144">
        <f t="shared" si="6"/>
        <v>24694</v>
      </c>
      <c r="CE69" s="69"/>
      <c r="CF69" s="126">
        <f t="shared" si="7"/>
        <v>77</v>
      </c>
      <c r="CG69" s="126">
        <f t="shared" si="102"/>
        <v>83</v>
      </c>
      <c r="CH69" s="67">
        <f t="shared" ref="CH69:CL69" ca="1" si="224">SUMIFS($AX69:$CC69,$AX$1:$CC$1,CH$2)</f>
        <v>0</v>
      </c>
      <c r="CI69" s="67">
        <f t="shared" ca="1" si="224"/>
        <v>0</v>
      </c>
      <c r="CJ69" s="67">
        <f t="shared" ca="1" si="224"/>
        <v>0</v>
      </c>
      <c r="CK69" s="67">
        <f t="shared" ca="1" si="224"/>
        <v>0</v>
      </c>
      <c r="CL69" s="67">
        <f t="shared" ca="1" si="224"/>
        <v>0</v>
      </c>
    </row>
    <row r="70" spans="1:90" ht="13.5" customHeight="1">
      <c r="A70" s="149" t="s">
        <v>77</v>
      </c>
      <c r="B70" s="139" t="str">
        <f>VLOOKUP(A70,Sort!B:C,2,FALSE)</f>
        <v>TOWER LAMP</v>
      </c>
      <c r="C70" s="140" t="s">
        <v>262</v>
      </c>
      <c r="D70" s="141">
        <v>24681</v>
      </c>
      <c r="E70" s="143">
        <v>24694</v>
      </c>
      <c r="F70" s="148">
        <v>24719</v>
      </c>
      <c r="G70" s="142">
        <v>24732</v>
      </c>
      <c r="H70" s="142">
        <v>24748</v>
      </c>
      <c r="I70" s="142">
        <v>24762</v>
      </c>
      <c r="J70" s="142">
        <v>24773</v>
      </c>
      <c r="K70" s="142">
        <v>24787</v>
      </c>
      <c r="L70" s="142">
        <v>24799</v>
      </c>
      <c r="M70" s="142">
        <v>24812</v>
      </c>
      <c r="N70" s="142">
        <v>24824</v>
      </c>
      <c r="O70" s="142">
        <v>24841</v>
      </c>
      <c r="P70" s="142">
        <v>24856</v>
      </c>
      <c r="Q70" s="142">
        <v>24870</v>
      </c>
      <c r="R70" s="142">
        <v>24884</v>
      </c>
      <c r="S70" s="142">
        <v>24898</v>
      </c>
      <c r="T70" s="142">
        <f t="shared" si="218"/>
        <v>24898</v>
      </c>
      <c r="U70" s="142">
        <v>24911</v>
      </c>
      <c r="V70" s="142">
        <v>24939</v>
      </c>
      <c r="W70" s="142">
        <v>24949</v>
      </c>
      <c r="X70" s="142">
        <v>24962</v>
      </c>
      <c r="Y70" s="142">
        <v>24975</v>
      </c>
      <c r="Z70" s="142">
        <v>24989</v>
      </c>
      <c r="AA70" s="141">
        <v>25002</v>
      </c>
      <c r="AB70" s="142">
        <v>25015</v>
      </c>
      <c r="AC70" s="141">
        <v>25029</v>
      </c>
      <c r="AD70" s="142">
        <v>25046</v>
      </c>
      <c r="AE70" s="142">
        <v>25055</v>
      </c>
      <c r="AF70" s="142">
        <v>25065</v>
      </c>
      <c r="AG70" s="142"/>
      <c r="AH70" s="141"/>
      <c r="AI70" s="143"/>
      <c r="AJ70" s="141"/>
      <c r="AK70" s="144"/>
      <c r="AL70" s="144"/>
      <c r="AM70" s="144"/>
      <c r="AN70" s="144"/>
      <c r="AO70" s="144"/>
      <c r="AP70" s="126"/>
      <c r="AQ70" s="126"/>
      <c r="AR70" s="126"/>
      <c r="AS70" s="126"/>
      <c r="AT70" s="126"/>
      <c r="AU70" s="126"/>
      <c r="AV70" s="126"/>
      <c r="AW70" s="126">
        <f t="shared" si="4"/>
        <v>371</v>
      </c>
      <c r="AX70" s="144">
        <f t="shared" si="12"/>
        <v>13</v>
      </c>
      <c r="AY70" s="144">
        <f t="shared" ref="AY70:CC70" si="225">IF(F70="","",F70-E70)</f>
        <v>25</v>
      </c>
      <c r="AZ70" s="144">
        <f t="shared" si="225"/>
        <v>13</v>
      </c>
      <c r="BA70" s="144">
        <f t="shared" si="225"/>
        <v>16</v>
      </c>
      <c r="BB70" s="144">
        <f t="shared" si="225"/>
        <v>14</v>
      </c>
      <c r="BC70" s="144">
        <f t="shared" si="225"/>
        <v>11</v>
      </c>
      <c r="BD70" s="144">
        <f t="shared" si="225"/>
        <v>14</v>
      </c>
      <c r="BE70" s="144">
        <f t="shared" si="225"/>
        <v>12</v>
      </c>
      <c r="BF70" s="144">
        <f t="shared" si="225"/>
        <v>13</v>
      </c>
      <c r="BG70" s="144">
        <f t="shared" si="225"/>
        <v>12</v>
      </c>
      <c r="BH70" s="144">
        <f t="shared" si="225"/>
        <v>17</v>
      </c>
      <c r="BI70" s="144">
        <f t="shared" si="225"/>
        <v>15</v>
      </c>
      <c r="BJ70" s="144">
        <f t="shared" si="225"/>
        <v>14</v>
      </c>
      <c r="BK70" s="144">
        <f t="shared" si="225"/>
        <v>14</v>
      </c>
      <c r="BL70" s="144">
        <f t="shared" si="225"/>
        <v>14</v>
      </c>
      <c r="BM70" s="144">
        <f t="shared" si="225"/>
        <v>0</v>
      </c>
      <c r="BN70" s="144">
        <f t="shared" si="225"/>
        <v>13</v>
      </c>
      <c r="BO70" s="144">
        <f t="shared" si="225"/>
        <v>28</v>
      </c>
      <c r="BP70" s="144">
        <f t="shared" si="225"/>
        <v>10</v>
      </c>
      <c r="BQ70" s="144">
        <f t="shared" si="225"/>
        <v>13</v>
      </c>
      <c r="BR70" s="144">
        <f t="shared" si="225"/>
        <v>13</v>
      </c>
      <c r="BS70" s="144">
        <f t="shared" si="225"/>
        <v>14</v>
      </c>
      <c r="BT70" s="144">
        <f t="shared" si="225"/>
        <v>13</v>
      </c>
      <c r="BU70" s="144">
        <f t="shared" si="225"/>
        <v>13</v>
      </c>
      <c r="BV70" s="144">
        <f t="shared" si="225"/>
        <v>14</v>
      </c>
      <c r="BW70" s="144">
        <f t="shared" si="225"/>
        <v>17</v>
      </c>
      <c r="BX70" s="144">
        <f t="shared" si="225"/>
        <v>9</v>
      </c>
      <c r="BY70" s="144">
        <f t="shared" si="225"/>
        <v>10</v>
      </c>
      <c r="BZ70" s="144" t="str">
        <f t="shared" si="225"/>
        <v/>
      </c>
      <c r="CA70" s="144" t="str">
        <f t="shared" si="225"/>
        <v/>
      </c>
      <c r="CB70" s="144" t="str">
        <f t="shared" si="225"/>
        <v/>
      </c>
      <c r="CC70" s="144" t="str">
        <f t="shared" si="225"/>
        <v/>
      </c>
      <c r="CD70" s="144">
        <f t="shared" si="6"/>
        <v>25065</v>
      </c>
      <c r="CE70" s="69"/>
      <c r="CF70" s="126">
        <f t="shared" si="7"/>
        <v>76</v>
      </c>
      <c r="CG70" s="126">
        <f t="shared" si="102"/>
        <v>80</v>
      </c>
      <c r="CH70" s="67">
        <f t="shared" ref="CH70:CL70" ca="1" si="226">SUMIFS($AX70:$CC70,$AX$1:$CC$1,CH$2)</f>
        <v>0</v>
      </c>
      <c r="CI70" s="67">
        <f t="shared" ca="1" si="226"/>
        <v>0</v>
      </c>
      <c r="CJ70" s="67">
        <f t="shared" ca="1" si="226"/>
        <v>0</v>
      </c>
      <c r="CK70" s="67">
        <f t="shared" ca="1" si="226"/>
        <v>0</v>
      </c>
      <c r="CL70" s="67">
        <f t="shared" ca="1" si="226"/>
        <v>0</v>
      </c>
    </row>
    <row r="71" spans="1:90" ht="13.5" customHeight="1">
      <c r="A71" s="149" t="s">
        <v>78</v>
      </c>
      <c r="B71" s="139" t="str">
        <f>VLOOKUP(A71,Sort!B:C,2,FALSE)</f>
        <v>TOWER LAMP</v>
      </c>
      <c r="C71" s="140" t="s">
        <v>262</v>
      </c>
      <c r="D71" s="141">
        <v>5704</v>
      </c>
      <c r="E71" s="143">
        <v>5714</v>
      </c>
      <c r="F71" s="148">
        <v>5743</v>
      </c>
      <c r="G71" s="142">
        <v>5755</v>
      </c>
      <c r="H71" s="142">
        <v>5771</v>
      </c>
      <c r="I71" s="142">
        <v>5785</v>
      </c>
      <c r="J71" s="142">
        <v>5796</v>
      </c>
      <c r="K71" s="142">
        <v>5810</v>
      </c>
      <c r="L71" s="142">
        <v>5824</v>
      </c>
      <c r="M71" s="142">
        <v>5833</v>
      </c>
      <c r="N71" s="142">
        <v>5846</v>
      </c>
      <c r="O71" s="142">
        <v>5854</v>
      </c>
      <c r="P71" s="142">
        <v>5869</v>
      </c>
      <c r="Q71" s="142">
        <v>5883</v>
      </c>
      <c r="R71" s="142">
        <v>5897</v>
      </c>
      <c r="S71" s="142">
        <v>5910</v>
      </c>
      <c r="T71" s="142">
        <f t="shared" si="218"/>
        <v>5910</v>
      </c>
      <c r="U71" s="142">
        <v>5924</v>
      </c>
      <c r="V71" s="142">
        <v>5950</v>
      </c>
      <c r="W71" s="142">
        <v>5962</v>
      </c>
      <c r="X71" s="142">
        <v>5975</v>
      </c>
      <c r="Y71" s="142">
        <v>5988</v>
      </c>
      <c r="Z71" s="142">
        <v>6001</v>
      </c>
      <c r="AA71" s="141">
        <v>6014</v>
      </c>
      <c r="AB71" s="142">
        <v>6026</v>
      </c>
      <c r="AC71" s="141">
        <v>6040</v>
      </c>
      <c r="AD71" s="142">
        <v>6053</v>
      </c>
      <c r="AE71" s="142">
        <v>6067</v>
      </c>
      <c r="AF71" s="142">
        <v>6077</v>
      </c>
      <c r="AG71" s="142"/>
      <c r="AH71" s="141"/>
      <c r="AI71" s="143"/>
      <c r="AJ71" s="141"/>
      <c r="AK71" s="144"/>
      <c r="AL71" s="144"/>
      <c r="AM71" s="144"/>
      <c r="AN71" s="144"/>
      <c r="AO71" s="144"/>
      <c r="AP71" s="126"/>
      <c r="AQ71" s="126"/>
      <c r="AR71" s="126"/>
      <c r="AS71" s="126"/>
      <c r="AT71" s="126"/>
      <c r="AU71" s="126"/>
      <c r="AV71" s="126"/>
      <c r="AW71" s="126">
        <f t="shared" si="4"/>
        <v>363</v>
      </c>
      <c r="AX71" s="144">
        <f t="shared" si="12"/>
        <v>10</v>
      </c>
      <c r="AY71" s="144">
        <f t="shared" ref="AY71:CC71" si="227">IF(F71="","",F71-E71)</f>
        <v>29</v>
      </c>
      <c r="AZ71" s="144">
        <f t="shared" si="227"/>
        <v>12</v>
      </c>
      <c r="BA71" s="144">
        <f t="shared" si="227"/>
        <v>16</v>
      </c>
      <c r="BB71" s="144">
        <f t="shared" si="227"/>
        <v>14</v>
      </c>
      <c r="BC71" s="144">
        <f t="shared" si="227"/>
        <v>11</v>
      </c>
      <c r="BD71" s="144">
        <f t="shared" si="227"/>
        <v>14</v>
      </c>
      <c r="BE71" s="144">
        <f t="shared" si="227"/>
        <v>14</v>
      </c>
      <c r="BF71" s="144">
        <f t="shared" si="227"/>
        <v>9</v>
      </c>
      <c r="BG71" s="144">
        <f t="shared" si="227"/>
        <v>13</v>
      </c>
      <c r="BH71" s="144">
        <f t="shared" si="227"/>
        <v>8</v>
      </c>
      <c r="BI71" s="144">
        <f t="shared" si="227"/>
        <v>15</v>
      </c>
      <c r="BJ71" s="144">
        <f t="shared" si="227"/>
        <v>14</v>
      </c>
      <c r="BK71" s="144">
        <f t="shared" si="227"/>
        <v>14</v>
      </c>
      <c r="BL71" s="144">
        <f t="shared" si="227"/>
        <v>13</v>
      </c>
      <c r="BM71" s="144">
        <f t="shared" si="227"/>
        <v>0</v>
      </c>
      <c r="BN71" s="144">
        <f t="shared" si="227"/>
        <v>14</v>
      </c>
      <c r="BO71" s="144">
        <f t="shared" si="227"/>
        <v>26</v>
      </c>
      <c r="BP71" s="144">
        <f t="shared" si="227"/>
        <v>12</v>
      </c>
      <c r="BQ71" s="144">
        <f t="shared" si="227"/>
        <v>13</v>
      </c>
      <c r="BR71" s="144">
        <f t="shared" si="227"/>
        <v>13</v>
      </c>
      <c r="BS71" s="144">
        <f t="shared" si="227"/>
        <v>13</v>
      </c>
      <c r="BT71" s="144">
        <f t="shared" si="227"/>
        <v>13</v>
      </c>
      <c r="BU71" s="144">
        <f t="shared" si="227"/>
        <v>12</v>
      </c>
      <c r="BV71" s="144">
        <f t="shared" si="227"/>
        <v>14</v>
      </c>
      <c r="BW71" s="144">
        <f t="shared" si="227"/>
        <v>13</v>
      </c>
      <c r="BX71" s="144">
        <f t="shared" si="227"/>
        <v>14</v>
      </c>
      <c r="BY71" s="144">
        <f t="shared" si="227"/>
        <v>10</v>
      </c>
      <c r="BZ71" s="144" t="str">
        <f t="shared" si="227"/>
        <v/>
      </c>
      <c r="CA71" s="144" t="str">
        <f t="shared" si="227"/>
        <v/>
      </c>
      <c r="CB71" s="144" t="str">
        <f t="shared" si="227"/>
        <v/>
      </c>
      <c r="CC71" s="144" t="str">
        <f t="shared" si="227"/>
        <v/>
      </c>
      <c r="CD71" s="144">
        <f t="shared" si="6"/>
        <v>6077</v>
      </c>
      <c r="CE71" s="69"/>
      <c r="CF71" s="126">
        <f t="shared" si="7"/>
        <v>76</v>
      </c>
      <c r="CG71" s="126">
        <f t="shared" si="102"/>
        <v>79</v>
      </c>
      <c r="CH71" s="67">
        <f t="shared" ref="CH71:CL71" ca="1" si="228">SUMIFS($AX71:$CC71,$AX$1:$CC$1,CH$2)</f>
        <v>0</v>
      </c>
      <c r="CI71" s="67">
        <f t="shared" ca="1" si="228"/>
        <v>0</v>
      </c>
      <c r="CJ71" s="67">
        <f t="shared" ca="1" si="228"/>
        <v>0</v>
      </c>
      <c r="CK71" s="67">
        <f t="shared" ca="1" si="228"/>
        <v>0</v>
      </c>
      <c r="CL71" s="67">
        <f t="shared" ca="1" si="228"/>
        <v>0</v>
      </c>
    </row>
    <row r="72" spans="1:90" ht="13.5" customHeight="1">
      <c r="A72" s="149" t="s">
        <v>79</v>
      </c>
      <c r="B72" s="139" t="str">
        <f>VLOOKUP(A72,Sort!B:C,2,FALSE)</f>
        <v>TOWER LAMP</v>
      </c>
      <c r="C72" s="140" t="s">
        <v>262</v>
      </c>
      <c r="D72" s="141">
        <v>25701</v>
      </c>
      <c r="E72" s="143">
        <v>25713</v>
      </c>
      <c r="F72" s="148">
        <v>25739</v>
      </c>
      <c r="G72" s="142">
        <v>25742</v>
      </c>
      <c r="H72" s="142">
        <v>25765</v>
      </c>
      <c r="I72" s="142">
        <v>25778</v>
      </c>
      <c r="J72" s="142">
        <v>25789</v>
      </c>
      <c r="K72" s="142">
        <v>25801</v>
      </c>
      <c r="L72" s="142">
        <v>25813</v>
      </c>
      <c r="M72" s="142">
        <v>25828</v>
      </c>
      <c r="N72" s="142">
        <v>25840</v>
      </c>
      <c r="O72" s="142">
        <v>25855</v>
      </c>
      <c r="P72" s="142">
        <v>25866</v>
      </c>
      <c r="Q72" s="142">
        <v>25879</v>
      </c>
      <c r="R72" s="142">
        <v>25889</v>
      </c>
      <c r="S72" s="142">
        <v>25902</v>
      </c>
      <c r="T72" s="142">
        <f t="shared" si="218"/>
        <v>25902</v>
      </c>
      <c r="U72" s="142">
        <v>25914</v>
      </c>
      <c r="V72" s="142">
        <v>25942</v>
      </c>
      <c r="W72" s="142">
        <v>25953</v>
      </c>
      <c r="X72" s="142">
        <v>25966</v>
      </c>
      <c r="Y72" s="142">
        <v>25970</v>
      </c>
      <c r="Z72" s="142">
        <v>25983</v>
      </c>
      <c r="AA72" s="141">
        <v>25996</v>
      </c>
      <c r="AB72" s="142">
        <v>26010</v>
      </c>
      <c r="AC72" s="141">
        <v>26023</v>
      </c>
      <c r="AD72" s="142">
        <v>26037</v>
      </c>
      <c r="AE72" s="142">
        <v>26050</v>
      </c>
      <c r="AF72" s="142">
        <v>26061</v>
      </c>
      <c r="AG72" s="142"/>
      <c r="AH72" s="141"/>
      <c r="AI72" s="143"/>
      <c r="AJ72" s="141"/>
      <c r="AK72" s="144"/>
      <c r="AL72" s="144"/>
      <c r="AM72" s="144"/>
      <c r="AN72" s="144"/>
      <c r="AO72" s="144"/>
      <c r="AP72" s="126"/>
      <c r="AQ72" s="126"/>
      <c r="AR72" s="126"/>
      <c r="AS72" s="126"/>
      <c r="AT72" s="126"/>
      <c r="AU72" s="126"/>
      <c r="AV72" s="126"/>
      <c r="AW72" s="126">
        <f t="shared" si="4"/>
        <v>348</v>
      </c>
      <c r="AX72" s="144">
        <f t="shared" si="12"/>
        <v>12</v>
      </c>
      <c r="AY72" s="144">
        <f t="shared" ref="AY72:CC72" si="229">IF(F72="","",F72-E72)</f>
        <v>26</v>
      </c>
      <c r="AZ72" s="144">
        <f t="shared" si="229"/>
        <v>3</v>
      </c>
      <c r="BA72" s="144">
        <f t="shared" si="229"/>
        <v>23</v>
      </c>
      <c r="BB72" s="144">
        <f t="shared" si="229"/>
        <v>13</v>
      </c>
      <c r="BC72" s="144">
        <f t="shared" si="229"/>
        <v>11</v>
      </c>
      <c r="BD72" s="144">
        <f t="shared" si="229"/>
        <v>12</v>
      </c>
      <c r="BE72" s="144">
        <f t="shared" si="229"/>
        <v>12</v>
      </c>
      <c r="BF72" s="144">
        <f t="shared" si="229"/>
        <v>15</v>
      </c>
      <c r="BG72" s="144">
        <f t="shared" si="229"/>
        <v>12</v>
      </c>
      <c r="BH72" s="144">
        <f t="shared" si="229"/>
        <v>15</v>
      </c>
      <c r="BI72" s="144">
        <f t="shared" si="229"/>
        <v>11</v>
      </c>
      <c r="BJ72" s="144">
        <f t="shared" si="229"/>
        <v>13</v>
      </c>
      <c r="BK72" s="144">
        <f t="shared" si="229"/>
        <v>10</v>
      </c>
      <c r="BL72" s="144">
        <f t="shared" si="229"/>
        <v>13</v>
      </c>
      <c r="BM72" s="144">
        <f t="shared" si="229"/>
        <v>0</v>
      </c>
      <c r="BN72" s="144">
        <f t="shared" si="229"/>
        <v>12</v>
      </c>
      <c r="BO72" s="144">
        <f t="shared" si="229"/>
        <v>28</v>
      </c>
      <c r="BP72" s="144">
        <f t="shared" si="229"/>
        <v>11</v>
      </c>
      <c r="BQ72" s="144">
        <f t="shared" si="229"/>
        <v>13</v>
      </c>
      <c r="BR72" s="144">
        <f t="shared" si="229"/>
        <v>4</v>
      </c>
      <c r="BS72" s="144">
        <f t="shared" si="229"/>
        <v>13</v>
      </c>
      <c r="BT72" s="144">
        <f t="shared" si="229"/>
        <v>13</v>
      </c>
      <c r="BU72" s="144">
        <f t="shared" si="229"/>
        <v>14</v>
      </c>
      <c r="BV72" s="144">
        <f t="shared" si="229"/>
        <v>13</v>
      </c>
      <c r="BW72" s="144">
        <f t="shared" si="229"/>
        <v>14</v>
      </c>
      <c r="BX72" s="144">
        <f t="shared" si="229"/>
        <v>13</v>
      </c>
      <c r="BY72" s="144">
        <f t="shared" si="229"/>
        <v>11</v>
      </c>
      <c r="BZ72" s="144" t="str">
        <f t="shared" si="229"/>
        <v/>
      </c>
      <c r="CA72" s="144" t="str">
        <f t="shared" si="229"/>
        <v/>
      </c>
      <c r="CB72" s="144" t="str">
        <f t="shared" si="229"/>
        <v/>
      </c>
      <c r="CC72" s="144" t="str">
        <f t="shared" si="229"/>
        <v/>
      </c>
      <c r="CD72" s="144">
        <f t="shared" si="6"/>
        <v>26061</v>
      </c>
      <c r="CE72" s="69"/>
      <c r="CF72" s="126">
        <f t="shared" si="7"/>
        <v>78</v>
      </c>
      <c r="CG72" s="126">
        <f t="shared" si="102"/>
        <v>80</v>
      </c>
      <c r="CH72" s="67">
        <f t="shared" ref="CH72:CL72" ca="1" si="230">SUMIFS($AX72:$CC72,$AX$1:$CC$1,CH$2)</f>
        <v>0</v>
      </c>
      <c r="CI72" s="67">
        <f t="shared" ca="1" si="230"/>
        <v>0</v>
      </c>
      <c r="CJ72" s="67">
        <f t="shared" ca="1" si="230"/>
        <v>0</v>
      </c>
      <c r="CK72" s="67">
        <f t="shared" ca="1" si="230"/>
        <v>0</v>
      </c>
      <c r="CL72" s="67">
        <f t="shared" ca="1" si="230"/>
        <v>0</v>
      </c>
    </row>
    <row r="73" spans="1:90" ht="13.5" customHeight="1">
      <c r="A73" s="149" t="s">
        <v>80</v>
      </c>
      <c r="B73" s="139" t="str">
        <f>VLOOKUP(A73,Sort!B:C,2,FALSE)</f>
        <v>TOWER LAMP</v>
      </c>
      <c r="C73" s="140" t="s">
        <v>262</v>
      </c>
      <c r="D73" s="141">
        <v>19930</v>
      </c>
      <c r="E73" s="143">
        <v>19943</v>
      </c>
      <c r="F73" s="148">
        <v>19968</v>
      </c>
      <c r="G73" s="142">
        <v>19979</v>
      </c>
      <c r="H73" s="142">
        <v>19999</v>
      </c>
      <c r="I73" s="142">
        <v>20008</v>
      </c>
      <c r="J73" s="142">
        <v>20018</v>
      </c>
      <c r="K73" s="142">
        <v>20031</v>
      </c>
      <c r="L73" s="142">
        <v>20045</v>
      </c>
      <c r="M73" s="142">
        <v>20057</v>
      </c>
      <c r="N73" s="142">
        <v>20070</v>
      </c>
      <c r="O73" s="142">
        <v>20075</v>
      </c>
      <c r="P73" s="142">
        <v>20089</v>
      </c>
      <c r="Q73" s="142">
        <v>20103</v>
      </c>
      <c r="R73" s="142">
        <v>20116</v>
      </c>
      <c r="S73" s="142">
        <v>20129</v>
      </c>
      <c r="T73" s="142">
        <f t="shared" si="218"/>
        <v>20129</v>
      </c>
      <c r="U73" s="142">
        <v>20142</v>
      </c>
      <c r="V73" s="142">
        <v>20172</v>
      </c>
      <c r="W73" s="142">
        <v>20182</v>
      </c>
      <c r="X73" s="142">
        <v>20195</v>
      </c>
      <c r="Y73" s="142">
        <v>20206</v>
      </c>
      <c r="Z73" s="142">
        <v>20220</v>
      </c>
      <c r="AA73" s="141">
        <v>20234</v>
      </c>
      <c r="AB73" s="142">
        <v>20247</v>
      </c>
      <c r="AC73" s="141">
        <v>20260</v>
      </c>
      <c r="AD73" s="142">
        <v>20275</v>
      </c>
      <c r="AE73" s="142">
        <v>20290</v>
      </c>
      <c r="AF73" s="142">
        <v>20301</v>
      </c>
      <c r="AG73" s="142"/>
      <c r="AH73" s="141"/>
      <c r="AI73" s="143"/>
      <c r="AJ73" s="141"/>
      <c r="AK73" s="144"/>
      <c r="AL73" s="144"/>
      <c r="AM73" s="144"/>
      <c r="AN73" s="144"/>
      <c r="AO73" s="144"/>
      <c r="AP73" s="126"/>
      <c r="AQ73" s="126"/>
      <c r="AR73" s="126">
        <v>12655</v>
      </c>
      <c r="AS73" s="126">
        <v>13112</v>
      </c>
      <c r="AT73" s="126"/>
      <c r="AU73" s="126"/>
      <c r="AV73" s="126"/>
      <c r="AW73" s="126">
        <f t="shared" si="4"/>
        <v>358</v>
      </c>
      <c r="AX73" s="144">
        <f t="shared" si="12"/>
        <v>13</v>
      </c>
      <c r="AY73" s="144">
        <f t="shared" ref="AY73:CC73" si="231">IF(F73="","",F73-E73)</f>
        <v>25</v>
      </c>
      <c r="AZ73" s="144">
        <f t="shared" si="231"/>
        <v>11</v>
      </c>
      <c r="BA73" s="144">
        <f t="shared" si="231"/>
        <v>20</v>
      </c>
      <c r="BB73" s="144">
        <f t="shared" si="231"/>
        <v>9</v>
      </c>
      <c r="BC73" s="144">
        <f t="shared" si="231"/>
        <v>10</v>
      </c>
      <c r="BD73" s="144">
        <f t="shared" si="231"/>
        <v>13</v>
      </c>
      <c r="BE73" s="144">
        <f t="shared" si="231"/>
        <v>14</v>
      </c>
      <c r="BF73" s="144">
        <f t="shared" si="231"/>
        <v>12</v>
      </c>
      <c r="BG73" s="144">
        <f t="shared" si="231"/>
        <v>13</v>
      </c>
      <c r="BH73" s="144">
        <f t="shared" si="231"/>
        <v>5</v>
      </c>
      <c r="BI73" s="144">
        <f t="shared" si="231"/>
        <v>14</v>
      </c>
      <c r="BJ73" s="144">
        <f t="shared" si="231"/>
        <v>14</v>
      </c>
      <c r="BK73" s="144">
        <f t="shared" si="231"/>
        <v>13</v>
      </c>
      <c r="BL73" s="144">
        <f t="shared" si="231"/>
        <v>13</v>
      </c>
      <c r="BM73" s="144">
        <f t="shared" si="231"/>
        <v>0</v>
      </c>
      <c r="BN73" s="144">
        <f t="shared" si="231"/>
        <v>13</v>
      </c>
      <c r="BO73" s="144">
        <f t="shared" si="231"/>
        <v>30</v>
      </c>
      <c r="BP73" s="144">
        <f t="shared" si="231"/>
        <v>10</v>
      </c>
      <c r="BQ73" s="144">
        <f t="shared" si="231"/>
        <v>13</v>
      </c>
      <c r="BR73" s="144">
        <f t="shared" si="231"/>
        <v>11</v>
      </c>
      <c r="BS73" s="144">
        <f t="shared" si="231"/>
        <v>14</v>
      </c>
      <c r="BT73" s="144">
        <f t="shared" si="231"/>
        <v>14</v>
      </c>
      <c r="BU73" s="144">
        <f t="shared" si="231"/>
        <v>13</v>
      </c>
      <c r="BV73" s="144">
        <f t="shared" si="231"/>
        <v>13</v>
      </c>
      <c r="BW73" s="144">
        <f t="shared" si="231"/>
        <v>15</v>
      </c>
      <c r="BX73" s="144">
        <f t="shared" si="231"/>
        <v>15</v>
      </c>
      <c r="BY73" s="144">
        <f t="shared" si="231"/>
        <v>11</v>
      </c>
      <c r="BZ73" s="144" t="str">
        <f t="shared" si="231"/>
        <v/>
      </c>
      <c r="CA73" s="144" t="str">
        <f t="shared" si="231"/>
        <v/>
      </c>
      <c r="CB73" s="144" t="str">
        <f t="shared" si="231"/>
        <v/>
      </c>
      <c r="CC73" s="144" t="str">
        <f t="shared" si="231"/>
        <v/>
      </c>
      <c r="CD73" s="144">
        <f t="shared" si="6"/>
        <v>20301</v>
      </c>
      <c r="CE73" s="69"/>
      <c r="CF73" s="126">
        <f t="shared" si="7"/>
        <v>81</v>
      </c>
      <c r="CG73" s="126">
        <f t="shared" si="102"/>
        <v>84</v>
      </c>
      <c r="CH73" s="67">
        <f t="shared" ref="CH73:CL73" ca="1" si="232">SUMIFS($AX73:$CC73,$AX$1:$CC$1,CH$2)</f>
        <v>0</v>
      </c>
      <c r="CI73" s="67">
        <f t="shared" ca="1" si="232"/>
        <v>0</v>
      </c>
      <c r="CJ73" s="67">
        <f t="shared" ca="1" si="232"/>
        <v>0</v>
      </c>
      <c r="CK73" s="67">
        <f t="shared" ca="1" si="232"/>
        <v>0</v>
      </c>
      <c r="CL73" s="67">
        <f t="shared" ca="1" si="232"/>
        <v>0</v>
      </c>
    </row>
    <row r="74" spans="1:90" ht="13.5" customHeight="1">
      <c r="A74" s="149" t="s">
        <v>81</v>
      </c>
      <c r="B74" s="139" t="str">
        <f>VLOOKUP(A74,Sort!B:C,2,FALSE)</f>
        <v>TOWER LAMP</v>
      </c>
      <c r="C74" s="140" t="s">
        <v>262</v>
      </c>
      <c r="D74" s="141">
        <v>19691</v>
      </c>
      <c r="E74" s="143">
        <v>19699</v>
      </c>
      <c r="F74" s="148">
        <v>19731</v>
      </c>
      <c r="G74" s="142">
        <v>19743</v>
      </c>
      <c r="H74" s="142">
        <v>19756</v>
      </c>
      <c r="I74" s="142">
        <v>19769</v>
      </c>
      <c r="J74" s="142">
        <v>19781</v>
      </c>
      <c r="K74" s="142">
        <v>19793</v>
      </c>
      <c r="L74" s="142">
        <v>19807</v>
      </c>
      <c r="M74" s="142">
        <v>19820</v>
      </c>
      <c r="N74" s="142">
        <v>19833</v>
      </c>
      <c r="O74" s="142">
        <v>19848</v>
      </c>
      <c r="P74" s="142">
        <v>19848</v>
      </c>
      <c r="Q74" s="142">
        <v>19862</v>
      </c>
      <c r="R74" s="142">
        <v>19871</v>
      </c>
      <c r="S74" s="142">
        <v>19885</v>
      </c>
      <c r="T74" s="142">
        <f t="shared" si="218"/>
        <v>19885</v>
      </c>
      <c r="U74" s="142">
        <v>19897</v>
      </c>
      <c r="V74" s="142">
        <v>19920</v>
      </c>
      <c r="W74" s="142">
        <v>19930</v>
      </c>
      <c r="X74" s="142">
        <v>19949</v>
      </c>
      <c r="Y74" s="142">
        <v>19952</v>
      </c>
      <c r="Z74" s="142">
        <v>19968</v>
      </c>
      <c r="AA74" s="141">
        <v>19984</v>
      </c>
      <c r="AB74" s="142">
        <v>20001</v>
      </c>
      <c r="AC74" s="141">
        <v>20014</v>
      </c>
      <c r="AD74" s="142">
        <v>20028</v>
      </c>
      <c r="AE74" s="142">
        <v>20028</v>
      </c>
      <c r="AF74" s="142">
        <v>20039</v>
      </c>
      <c r="AG74" s="142"/>
      <c r="AH74" s="141"/>
      <c r="AI74" s="143"/>
      <c r="AJ74" s="141"/>
      <c r="AK74" s="144"/>
      <c r="AL74" s="144"/>
      <c r="AM74" s="144"/>
      <c r="AN74" s="144"/>
      <c r="AO74" s="144"/>
      <c r="AP74" s="126"/>
      <c r="AQ74" s="126"/>
      <c r="AR74" s="126"/>
      <c r="AS74" s="126">
        <f>AS73-AR73</f>
        <v>457</v>
      </c>
      <c r="AT74" s="126"/>
      <c r="AU74" s="126"/>
      <c r="AV74" s="126"/>
      <c r="AW74" s="126">
        <f t="shared" si="4"/>
        <v>340</v>
      </c>
      <c r="AX74" s="144">
        <f t="shared" si="12"/>
        <v>8</v>
      </c>
      <c r="AY74" s="144">
        <f t="shared" ref="AY74:CC74" si="233">IF(F74="","",F74-E74)</f>
        <v>32</v>
      </c>
      <c r="AZ74" s="144">
        <f t="shared" si="233"/>
        <v>12</v>
      </c>
      <c r="BA74" s="144">
        <f t="shared" si="233"/>
        <v>13</v>
      </c>
      <c r="BB74" s="144">
        <f t="shared" si="233"/>
        <v>13</v>
      </c>
      <c r="BC74" s="144">
        <f t="shared" si="233"/>
        <v>12</v>
      </c>
      <c r="BD74" s="144">
        <f t="shared" si="233"/>
        <v>12</v>
      </c>
      <c r="BE74" s="144">
        <f t="shared" si="233"/>
        <v>14</v>
      </c>
      <c r="BF74" s="144">
        <f t="shared" si="233"/>
        <v>13</v>
      </c>
      <c r="BG74" s="144">
        <f t="shared" si="233"/>
        <v>13</v>
      </c>
      <c r="BH74" s="144">
        <f t="shared" si="233"/>
        <v>15</v>
      </c>
      <c r="BI74" s="144">
        <f t="shared" si="233"/>
        <v>0</v>
      </c>
      <c r="BJ74" s="144">
        <f t="shared" si="233"/>
        <v>14</v>
      </c>
      <c r="BK74" s="144">
        <f t="shared" si="233"/>
        <v>9</v>
      </c>
      <c r="BL74" s="144">
        <f t="shared" si="233"/>
        <v>14</v>
      </c>
      <c r="BM74" s="144">
        <f t="shared" si="233"/>
        <v>0</v>
      </c>
      <c r="BN74" s="144">
        <f t="shared" si="233"/>
        <v>12</v>
      </c>
      <c r="BO74" s="144">
        <f t="shared" si="233"/>
        <v>23</v>
      </c>
      <c r="BP74" s="144">
        <f t="shared" si="233"/>
        <v>10</v>
      </c>
      <c r="BQ74" s="144">
        <f t="shared" si="233"/>
        <v>19</v>
      </c>
      <c r="BR74" s="144">
        <f t="shared" si="233"/>
        <v>3</v>
      </c>
      <c r="BS74" s="144">
        <f t="shared" si="233"/>
        <v>16</v>
      </c>
      <c r="BT74" s="144">
        <f t="shared" si="233"/>
        <v>16</v>
      </c>
      <c r="BU74" s="144">
        <f t="shared" si="233"/>
        <v>17</v>
      </c>
      <c r="BV74" s="144">
        <f t="shared" si="233"/>
        <v>13</v>
      </c>
      <c r="BW74" s="144">
        <f t="shared" si="233"/>
        <v>14</v>
      </c>
      <c r="BX74" s="144">
        <f t="shared" si="233"/>
        <v>0</v>
      </c>
      <c r="BY74" s="144">
        <f t="shared" si="233"/>
        <v>11</v>
      </c>
      <c r="BZ74" s="144" t="str">
        <f t="shared" si="233"/>
        <v/>
      </c>
      <c r="CA74" s="144" t="str">
        <f t="shared" si="233"/>
        <v/>
      </c>
      <c r="CB74" s="144" t="str">
        <f t="shared" si="233"/>
        <v/>
      </c>
      <c r="CC74" s="144" t="str">
        <f t="shared" si="233"/>
        <v/>
      </c>
      <c r="CD74" s="144">
        <f t="shared" si="6"/>
        <v>20039</v>
      </c>
      <c r="CE74" s="69"/>
      <c r="CF74" s="126">
        <f t="shared" si="7"/>
        <v>71</v>
      </c>
      <c r="CG74" s="126">
        <f t="shared" si="102"/>
        <v>76</v>
      </c>
      <c r="CH74" s="67">
        <f t="shared" ref="CH74:CL74" ca="1" si="234">SUMIFS($AX74:$CC74,$AX$1:$CC$1,CH$2)</f>
        <v>0</v>
      </c>
      <c r="CI74" s="67">
        <f t="shared" ca="1" si="234"/>
        <v>0</v>
      </c>
      <c r="CJ74" s="67">
        <f t="shared" ca="1" si="234"/>
        <v>0</v>
      </c>
      <c r="CK74" s="67">
        <f t="shared" ca="1" si="234"/>
        <v>0</v>
      </c>
      <c r="CL74" s="67">
        <f t="shared" ca="1" si="234"/>
        <v>0</v>
      </c>
    </row>
    <row r="75" spans="1:90" ht="13.5" customHeight="1">
      <c r="A75" s="149" t="s">
        <v>82</v>
      </c>
      <c r="B75" s="139" t="str">
        <f>VLOOKUP(A75,Sort!B:C,2,FALSE)</f>
        <v>TOWER LAMP</v>
      </c>
      <c r="C75" s="140" t="s">
        <v>262</v>
      </c>
      <c r="D75" s="141">
        <v>18751</v>
      </c>
      <c r="E75" s="143">
        <v>18763</v>
      </c>
      <c r="F75" s="148">
        <v>18791</v>
      </c>
      <c r="G75" s="142">
        <v>18804</v>
      </c>
      <c r="H75" s="142">
        <v>18816</v>
      </c>
      <c r="I75" s="142">
        <v>18832</v>
      </c>
      <c r="J75" s="142">
        <v>18841</v>
      </c>
      <c r="K75" s="142">
        <v>18852</v>
      </c>
      <c r="L75" s="142">
        <v>18867</v>
      </c>
      <c r="M75" s="142">
        <v>18880</v>
      </c>
      <c r="N75" s="142">
        <v>18894</v>
      </c>
      <c r="O75" s="142">
        <v>18907</v>
      </c>
      <c r="P75" s="142">
        <v>18918</v>
      </c>
      <c r="Q75" s="142">
        <v>18931</v>
      </c>
      <c r="R75" s="142">
        <v>18943</v>
      </c>
      <c r="S75" s="142">
        <v>18957</v>
      </c>
      <c r="T75" s="142">
        <f t="shared" si="218"/>
        <v>18957</v>
      </c>
      <c r="U75" s="142">
        <v>18965</v>
      </c>
      <c r="V75" s="142">
        <v>18992</v>
      </c>
      <c r="W75" s="142">
        <v>19003</v>
      </c>
      <c r="X75" s="142">
        <v>19017</v>
      </c>
      <c r="Y75" s="142">
        <v>19030</v>
      </c>
      <c r="Z75" s="142">
        <v>19043</v>
      </c>
      <c r="AA75" s="141">
        <v>19057</v>
      </c>
      <c r="AB75" s="142">
        <v>19070</v>
      </c>
      <c r="AC75" s="141">
        <v>19084</v>
      </c>
      <c r="AD75" s="142">
        <v>19096</v>
      </c>
      <c r="AE75" s="142">
        <v>19109</v>
      </c>
      <c r="AF75" s="142">
        <v>19120</v>
      </c>
      <c r="AG75" s="142"/>
      <c r="AH75" s="141"/>
      <c r="AI75" s="143"/>
      <c r="AJ75" s="141"/>
      <c r="AK75" s="144"/>
      <c r="AL75" s="144"/>
      <c r="AM75" s="144"/>
      <c r="AN75" s="144"/>
      <c r="AO75" s="144"/>
      <c r="AP75" s="126"/>
      <c r="AQ75" s="126"/>
      <c r="AR75" s="126"/>
      <c r="AS75" s="126"/>
      <c r="AT75" s="126"/>
      <c r="AU75" s="126"/>
      <c r="AV75" s="126"/>
      <c r="AW75" s="126">
        <f t="shared" si="4"/>
        <v>357</v>
      </c>
      <c r="AX75" s="144">
        <f t="shared" si="12"/>
        <v>12</v>
      </c>
      <c r="AY75" s="144">
        <f t="shared" ref="AY75:CC75" si="235">IF(F75="","",F75-E75)</f>
        <v>28</v>
      </c>
      <c r="AZ75" s="144">
        <f t="shared" si="235"/>
        <v>13</v>
      </c>
      <c r="BA75" s="144">
        <f t="shared" si="235"/>
        <v>12</v>
      </c>
      <c r="BB75" s="144">
        <f t="shared" si="235"/>
        <v>16</v>
      </c>
      <c r="BC75" s="144">
        <f t="shared" si="235"/>
        <v>9</v>
      </c>
      <c r="BD75" s="144">
        <f t="shared" si="235"/>
        <v>11</v>
      </c>
      <c r="BE75" s="144">
        <f t="shared" si="235"/>
        <v>15</v>
      </c>
      <c r="BF75" s="144">
        <f t="shared" si="235"/>
        <v>13</v>
      </c>
      <c r="BG75" s="144">
        <f t="shared" si="235"/>
        <v>14</v>
      </c>
      <c r="BH75" s="144">
        <f t="shared" si="235"/>
        <v>13</v>
      </c>
      <c r="BI75" s="144">
        <f t="shared" si="235"/>
        <v>11</v>
      </c>
      <c r="BJ75" s="144">
        <f t="shared" si="235"/>
        <v>13</v>
      </c>
      <c r="BK75" s="144">
        <f t="shared" si="235"/>
        <v>12</v>
      </c>
      <c r="BL75" s="144">
        <f t="shared" si="235"/>
        <v>14</v>
      </c>
      <c r="BM75" s="144">
        <f t="shared" si="235"/>
        <v>0</v>
      </c>
      <c r="BN75" s="144">
        <f t="shared" si="235"/>
        <v>8</v>
      </c>
      <c r="BO75" s="144">
        <f t="shared" si="235"/>
        <v>27</v>
      </c>
      <c r="BP75" s="144">
        <f t="shared" si="235"/>
        <v>11</v>
      </c>
      <c r="BQ75" s="144">
        <f t="shared" si="235"/>
        <v>14</v>
      </c>
      <c r="BR75" s="144">
        <f t="shared" si="235"/>
        <v>13</v>
      </c>
      <c r="BS75" s="144">
        <f t="shared" si="235"/>
        <v>13</v>
      </c>
      <c r="BT75" s="144">
        <f t="shared" si="235"/>
        <v>14</v>
      </c>
      <c r="BU75" s="144">
        <f t="shared" si="235"/>
        <v>13</v>
      </c>
      <c r="BV75" s="144">
        <f t="shared" si="235"/>
        <v>14</v>
      </c>
      <c r="BW75" s="144">
        <f t="shared" si="235"/>
        <v>12</v>
      </c>
      <c r="BX75" s="144">
        <f t="shared" si="235"/>
        <v>13</v>
      </c>
      <c r="BY75" s="144">
        <f t="shared" si="235"/>
        <v>11</v>
      </c>
      <c r="BZ75" s="144" t="str">
        <f t="shared" si="235"/>
        <v/>
      </c>
      <c r="CA75" s="144" t="str">
        <f t="shared" si="235"/>
        <v/>
      </c>
      <c r="CB75" s="144" t="str">
        <f t="shared" si="235"/>
        <v/>
      </c>
      <c r="CC75" s="144" t="str">
        <f t="shared" si="235"/>
        <v/>
      </c>
      <c r="CD75" s="144">
        <f t="shared" si="6"/>
        <v>19120</v>
      </c>
      <c r="CE75" s="69"/>
      <c r="CF75" s="126">
        <f t="shared" si="7"/>
        <v>77</v>
      </c>
      <c r="CG75" s="126">
        <f t="shared" si="102"/>
        <v>79</v>
      </c>
      <c r="CH75" s="67">
        <f t="shared" ref="CH75:CL75" ca="1" si="236">SUMIFS($AX75:$CC75,$AX$1:$CC$1,CH$2)</f>
        <v>0</v>
      </c>
      <c r="CI75" s="67">
        <f t="shared" ca="1" si="236"/>
        <v>0</v>
      </c>
      <c r="CJ75" s="67">
        <f t="shared" ca="1" si="236"/>
        <v>0</v>
      </c>
      <c r="CK75" s="67">
        <f t="shared" ca="1" si="236"/>
        <v>0</v>
      </c>
      <c r="CL75" s="67">
        <f t="shared" ca="1" si="236"/>
        <v>0</v>
      </c>
    </row>
    <row r="76" spans="1:90" ht="13.5" customHeight="1">
      <c r="A76" s="149" t="s">
        <v>83</v>
      </c>
      <c r="B76" s="139" t="str">
        <f>VLOOKUP(A76,Sort!B:C,2,FALSE)</f>
        <v>TOWER LAMP</v>
      </c>
      <c r="C76" s="140" t="s">
        <v>262</v>
      </c>
      <c r="D76" s="141">
        <v>21249</v>
      </c>
      <c r="E76" s="143">
        <v>21262</v>
      </c>
      <c r="F76" s="148">
        <v>21287</v>
      </c>
      <c r="G76" s="142">
        <v>21300</v>
      </c>
      <c r="H76" s="142">
        <v>21313</v>
      </c>
      <c r="I76" s="142">
        <v>21326</v>
      </c>
      <c r="J76" s="142">
        <f t="shared" ref="J76:K76" si="237">I76</f>
        <v>21326</v>
      </c>
      <c r="K76" s="142">
        <f t="shared" si="237"/>
        <v>21326</v>
      </c>
      <c r="L76" s="142">
        <f t="shared" ref="L76:L77" si="238">K76+10</f>
        <v>21336</v>
      </c>
      <c r="M76" s="142">
        <f t="shared" ref="M76:M77" si="239">L76</f>
        <v>21336</v>
      </c>
      <c r="N76" s="142">
        <f>L76+14</f>
        <v>21350</v>
      </c>
      <c r="O76" s="142">
        <f t="shared" ref="O76:O77" si="240">N76</f>
        <v>21350</v>
      </c>
      <c r="P76" s="142">
        <f>O76+10</f>
        <v>21360</v>
      </c>
      <c r="Q76" s="142">
        <v>21412</v>
      </c>
      <c r="R76" s="142">
        <v>21424</v>
      </c>
      <c r="S76" s="142">
        <v>21438</v>
      </c>
      <c r="T76" s="142">
        <f t="shared" si="218"/>
        <v>21438</v>
      </c>
      <c r="U76" s="142">
        <v>21443</v>
      </c>
      <c r="V76" s="142">
        <v>21462</v>
      </c>
      <c r="W76" s="142">
        <v>21472</v>
      </c>
      <c r="X76" s="142">
        <v>21486</v>
      </c>
      <c r="Y76" s="142">
        <v>21499</v>
      </c>
      <c r="Z76" s="142">
        <v>21512</v>
      </c>
      <c r="AA76" s="141">
        <v>21526</v>
      </c>
      <c r="AB76" s="142">
        <v>21539</v>
      </c>
      <c r="AC76" s="141">
        <v>21553</v>
      </c>
      <c r="AD76" s="142">
        <v>21565</v>
      </c>
      <c r="AE76" s="142">
        <v>21578</v>
      </c>
      <c r="AF76" s="142">
        <v>21588</v>
      </c>
      <c r="AG76" s="142"/>
      <c r="AH76" s="141"/>
      <c r="AI76" s="143"/>
      <c r="AJ76" s="141"/>
      <c r="AK76" s="144"/>
      <c r="AL76" s="144"/>
      <c r="AM76" s="144"/>
      <c r="AN76" s="144"/>
      <c r="AO76" s="144"/>
      <c r="AP76" s="126"/>
      <c r="AQ76" s="126"/>
      <c r="AR76" s="126"/>
      <c r="AS76" s="126"/>
      <c r="AT76" s="126"/>
      <c r="AU76" s="126"/>
      <c r="AV76" s="126"/>
      <c r="AW76" s="126">
        <f t="shared" si="4"/>
        <v>326</v>
      </c>
      <c r="AX76" s="144">
        <f t="shared" si="12"/>
        <v>13</v>
      </c>
      <c r="AY76" s="144">
        <f t="shared" ref="AY76:CC76" si="241">IF(F76="","",F76-E76)</f>
        <v>25</v>
      </c>
      <c r="AZ76" s="144">
        <f t="shared" si="241"/>
        <v>13</v>
      </c>
      <c r="BA76" s="144">
        <f t="shared" si="241"/>
        <v>13</v>
      </c>
      <c r="BB76" s="144">
        <f t="shared" si="241"/>
        <v>13</v>
      </c>
      <c r="BC76" s="144">
        <f t="shared" si="241"/>
        <v>0</v>
      </c>
      <c r="BD76" s="144">
        <f t="shared" si="241"/>
        <v>0</v>
      </c>
      <c r="BE76" s="144">
        <f t="shared" si="241"/>
        <v>10</v>
      </c>
      <c r="BF76" s="144">
        <f t="shared" si="241"/>
        <v>0</v>
      </c>
      <c r="BG76" s="144">
        <f t="shared" si="241"/>
        <v>14</v>
      </c>
      <c r="BH76" s="144">
        <f t="shared" si="241"/>
        <v>0</v>
      </c>
      <c r="BI76" s="144">
        <f t="shared" si="241"/>
        <v>10</v>
      </c>
      <c r="BJ76" s="144">
        <f t="shared" si="241"/>
        <v>52</v>
      </c>
      <c r="BK76" s="144">
        <f t="shared" si="241"/>
        <v>12</v>
      </c>
      <c r="BL76" s="144">
        <f t="shared" si="241"/>
        <v>14</v>
      </c>
      <c r="BM76" s="144">
        <f t="shared" si="241"/>
        <v>0</v>
      </c>
      <c r="BN76" s="144">
        <f t="shared" si="241"/>
        <v>5</v>
      </c>
      <c r="BO76" s="144">
        <f t="shared" si="241"/>
        <v>19</v>
      </c>
      <c r="BP76" s="144">
        <f t="shared" si="241"/>
        <v>10</v>
      </c>
      <c r="BQ76" s="144">
        <f t="shared" si="241"/>
        <v>14</v>
      </c>
      <c r="BR76" s="144">
        <f t="shared" si="241"/>
        <v>13</v>
      </c>
      <c r="BS76" s="144">
        <f t="shared" si="241"/>
        <v>13</v>
      </c>
      <c r="BT76" s="144">
        <f t="shared" si="241"/>
        <v>14</v>
      </c>
      <c r="BU76" s="144">
        <f t="shared" si="241"/>
        <v>13</v>
      </c>
      <c r="BV76" s="144">
        <f t="shared" si="241"/>
        <v>14</v>
      </c>
      <c r="BW76" s="144">
        <f t="shared" si="241"/>
        <v>12</v>
      </c>
      <c r="BX76" s="144">
        <f t="shared" si="241"/>
        <v>13</v>
      </c>
      <c r="BY76" s="144">
        <f t="shared" si="241"/>
        <v>10</v>
      </c>
      <c r="BZ76" s="144" t="str">
        <f t="shared" si="241"/>
        <v/>
      </c>
      <c r="CA76" s="144" t="str">
        <f t="shared" si="241"/>
        <v/>
      </c>
      <c r="CB76" s="144" t="str">
        <f t="shared" si="241"/>
        <v/>
      </c>
      <c r="CC76" s="144" t="str">
        <f t="shared" si="241"/>
        <v/>
      </c>
      <c r="CD76" s="144">
        <f t="shared" si="6"/>
        <v>21588</v>
      </c>
      <c r="CE76" s="69"/>
      <c r="CF76" s="126">
        <f t="shared" si="7"/>
        <v>76</v>
      </c>
      <c r="CG76" s="126">
        <f t="shared" si="102"/>
        <v>79</v>
      </c>
      <c r="CH76" s="67">
        <f t="shared" ref="CH76:CL76" ca="1" si="242">SUMIFS($AX76:$CC76,$AX$1:$CC$1,CH$2)</f>
        <v>0</v>
      </c>
      <c r="CI76" s="67">
        <f t="shared" ca="1" si="242"/>
        <v>0</v>
      </c>
      <c r="CJ76" s="67">
        <f t="shared" ca="1" si="242"/>
        <v>0</v>
      </c>
      <c r="CK76" s="67">
        <f t="shared" ca="1" si="242"/>
        <v>0</v>
      </c>
      <c r="CL76" s="67">
        <f t="shared" ca="1" si="242"/>
        <v>0</v>
      </c>
    </row>
    <row r="77" spans="1:90" ht="13.5" customHeight="1">
      <c r="A77" s="149" t="s">
        <v>84</v>
      </c>
      <c r="B77" s="139" t="str">
        <f>VLOOKUP(A77,Sort!B:C,2,FALSE)</f>
        <v>TOWER LAMP</v>
      </c>
      <c r="C77" s="140" t="s">
        <v>262</v>
      </c>
      <c r="D77" s="141">
        <v>21241</v>
      </c>
      <c r="E77" s="143">
        <f>D77+10</f>
        <v>21251</v>
      </c>
      <c r="F77" s="148">
        <v>21280</v>
      </c>
      <c r="G77" s="142">
        <v>21293</v>
      </c>
      <c r="H77" s="142">
        <v>21305</v>
      </c>
      <c r="I77" s="142">
        <v>21327</v>
      </c>
      <c r="J77" s="142">
        <v>21341</v>
      </c>
      <c r="K77" s="142">
        <v>21353</v>
      </c>
      <c r="L77" s="142">
        <f t="shared" si="238"/>
        <v>21363</v>
      </c>
      <c r="M77" s="142">
        <f t="shared" si="239"/>
        <v>21363</v>
      </c>
      <c r="N77" s="142">
        <f>L77+12</f>
        <v>21375</v>
      </c>
      <c r="O77" s="142">
        <f t="shared" si="240"/>
        <v>21375</v>
      </c>
      <c r="P77" s="142">
        <f>O77+14</f>
        <v>21389</v>
      </c>
      <c r="Q77" s="142">
        <f>P77</f>
        <v>21389</v>
      </c>
      <c r="R77" s="142">
        <f>Q77+12</f>
        <v>21401</v>
      </c>
      <c r="S77" s="142">
        <v>19446</v>
      </c>
      <c r="T77" s="142">
        <f t="shared" si="218"/>
        <v>19446</v>
      </c>
      <c r="U77" s="142">
        <v>19457</v>
      </c>
      <c r="V77" s="142">
        <v>19470</v>
      </c>
      <c r="W77" s="142">
        <v>19481</v>
      </c>
      <c r="X77" s="142">
        <v>19490</v>
      </c>
      <c r="Y77" s="142">
        <v>19503</v>
      </c>
      <c r="Z77" s="142">
        <v>19512</v>
      </c>
      <c r="AA77" s="141">
        <v>19525</v>
      </c>
      <c r="AB77" s="142">
        <v>19538</v>
      </c>
      <c r="AC77" s="141">
        <v>19552</v>
      </c>
      <c r="AD77" s="142">
        <v>19562</v>
      </c>
      <c r="AE77" s="142">
        <v>19578</v>
      </c>
      <c r="AF77" s="142">
        <v>19589</v>
      </c>
      <c r="AG77" s="142"/>
      <c r="AH77" s="141"/>
      <c r="AI77" s="143"/>
      <c r="AJ77" s="141"/>
      <c r="AK77" s="144"/>
      <c r="AL77" s="144"/>
      <c r="AM77" s="144"/>
      <c r="AN77" s="144"/>
      <c r="AO77" s="144"/>
      <c r="AP77" s="126"/>
      <c r="AQ77" s="126"/>
      <c r="AR77" s="126"/>
      <c r="AS77" s="126"/>
      <c r="AT77" s="126"/>
      <c r="AU77" s="126"/>
      <c r="AV77" s="126"/>
      <c r="AW77" s="126">
        <f t="shared" si="4"/>
        <v>-1662</v>
      </c>
      <c r="AX77" s="144">
        <f t="shared" si="12"/>
        <v>10</v>
      </c>
      <c r="AY77" s="144">
        <f t="shared" ref="AY77:CC77" si="243">IF(F77="","",F77-E77)</f>
        <v>29</v>
      </c>
      <c r="AZ77" s="144">
        <f t="shared" si="243"/>
        <v>13</v>
      </c>
      <c r="BA77" s="144">
        <f t="shared" si="243"/>
        <v>12</v>
      </c>
      <c r="BB77" s="144">
        <f t="shared" si="243"/>
        <v>22</v>
      </c>
      <c r="BC77" s="144">
        <f t="shared" si="243"/>
        <v>14</v>
      </c>
      <c r="BD77" s="144">
        <f t="shared" si="243"/>
        <v>12</v>
      </c>
      <c r="BE77" s="144">
        <f t="shared" si="243"/>
        <v>10</v>
      </c>
      <c r="BF77" s="144">
        <f t="shared" si="243"/>
        <v>0</v>
      </c>
      <c r="BG77" s="144">
        <f t="shared" si="243"/>
        <v>12</v>
      </c>
      <c r="BH77" s="144">
        <f t="shared" si="243"/>
        <v>0</v>
      </c>
      <c r="BI77" s="144">
        <f t="shared" si="243"/>
        <v>14</v>
      </c>
      <c r="BJ77" s="144">
        <f t="shared" si="243"/>
        <v>0</v>
      </c>
      <c r="BK77" s="144">
        <f t="shared" si="243"/>
        <v>12</v>
      </c>
      <c r="BL77" s="144">
        <f t="shared" si="243"/>
        <v>-1955</v>
      </c>
      <c r="BM77" s="144">
        <f t="shared" si="243"/>
        <v>0</v>
      </c>
      <c r="BN77" s="144">
        <f t="shared" si="243"/>
        <v>11</v>
      </c>
      <c r="BO77" s="144">
        <f t="shared" si="243"/>
        <v>13</v>
      </c>
      <c r="BP77" s="144">
        <f t="shared" si="243"/>
        <v>11</v>
      </c>
      <c r="BQ77" s="144">
        <f t="shared" si="243"/>
        <v>9</v>
      </c>
      <c r="BR77" s="144">
        <f t="shared" si="243"/>
        <v>13</v>
      </c>
      <c r="BS77" s="144">
        <f t="shared" si="243"/>
        <v>9</v>
      </c>
      <c r="BT77" s="144">
        <f t="shared" si="243"/>
        <v>13</v>
      </c>
      <c r="BU77" s="144">
        <f t="shared" si="243"/>
        <v>13</v>
      </c>
      <c r="BV77" s="144">
        <f t="shared" si="243"/>
        <v>14</v>
      </c>
      <c r="BW77" s="144">
        <f t="shared" si="243"/>
        <v>10</v>
      </c>
      <c r="BX77" s="144">
        <f t="shared" si="243"/>
        <v>16</v>
      </c>
      <c r="BY77" s="144">
        <f t="shared" si="243"/>
        <v>11</v>
      </c>
      <c r="BZ77" s="144" t="str">
        <f t="shared" si="243"/>
        <v/>
      </c>
      <c r="CA77" s="144" t="str">
        <f t="shared" si="243"/>
        <v/>
      </c>
      <c r="CB77" s="144" t="str">
        <f t="shared" si="243"/>
        <v/>
      </c>
      <c r="CC77" s="144" t="str">
        <f t="shared" si="243"/>
        <v/>
      </c>
      <c r="CD77" s="144">
        <f t="shared" si="6"/>
        <v>21401</v>
      </c>
      <c r="CE77" s="69"/>
      <c r="CF77" s="126">
        <f t="shared" si="7"/>
        <v>77</v>
      </c>
      <c r="CG77" s="126">
        <f t="shared" si="102"/>
        <v>75</v>
      </c>
      <c r="CH77" s="67">
        <f t="shared" ref="CH77:CL77" ca="1" si="244">SUMIFS($AX77:$CC77,$AX$1:$CC$1,CH$2)</f>
        <v>0</v>
      </c>
      <c r="CI77" s="67">
        <f t="shared" ca="1" si="244"/>
        <v>0</v>
      </c>
      <c r="CJ77" s="67">
        <f t="shared" ca="1" si="244"/>
        <v>0</v>
      </c>
      <c r="CK77" s="67">
        <f t="shared" ca="1" si="244"/>
        <v>0</v>
      </c>
      <c r="CL77" s="67">
        <f t="shared" ca="1" si="244"/>
        <v>0</v>
      </c>
    </row>
    <row r="78" spans="1:90" ht="13.5" customHeight="1">
      <c r="A78" s="149" t="s">
        <v>85</v>
      </c>
      <c r="B78" s="139" t="str">
        <f>VLOOKUP(A78,Sort!B:C,2,FALSE)</f>
        <v>TOWER LAMP</v>
      </c>
      <c r="C78" s="140" t="s">
        <v>262</v>
      </c>
      <c r="D78" s="141">
        <v>18680</v>
      </c>
      <c r="E78" s="143">
        <v>18693</v>
      </c>
      <c r="F78" s="148">
        <v>18713</v>
      </c>
      <c r="G78" s="142">
        <v>18733</v>
      </c>
      <c r="H78" s="142">
        <v>18747</v>
      </c>
      <c r="I78" s="142">
        <v>18766</v>
      </c>
      <c r="J78" s="142">
        <v>18777</v>
      </c>
      <c r="K78" s="142">
        <v>18790</v>
      </c>
      <c r="L78" s="142">
        <v>18800</v>
      </c>
      <c r="M78" s="142">
        <v>18816</v>
      </c>
      <c r="N78" s="142">
        <v>18836</v>
      </c>
      <c r="O78" s="142">
        <v>18847</v>
      </c>
      <c r="P78" s="142">
        <v>18860</v>
      </c>
      <c r="Q78" s="142">
        <v>18880</v>
      </c>
      <c r="R78" s="142">
        <v>18893</v>
      </c>
      <c r="S78" s="142">
        <v>18910</v>
      </c>
      <c r="T78" s="142">
        <f t="shared" si="218"/>
        <v>18910</v>
      </c>
      <c r="U78" s="142">
        <v>18927</v>
      </c>
      <c r="V78" s="142">
        <v>18960</v>
      </c>
      <c r="W78" s="142">
        <v>18980</v>
      </c>
      <c r="X78" s="142">
        <v>19000</v>
      </c>
      <c r="Y78" s="142">
        <v>19013</v>
      </c>
      <c r="Z78" s="142">
        <v>19026</v>
      </c>
      <c r="AA78" s="141">
        <v>19037</v>
      </c>
      <c r="AB78" s="142">
        <v>19050</v>
      </c>
      <c r="AC78" s="141">
        <v>19064</v>
      </c>
      <c r="AD78" s="142">
        <v>19077</v>
      </c>
      <c r="AE78" s="142">
        <v>19090</v>
      </c>
      <c r="AF78" s="142">
        <v>19104</v>
      </c>
      <c r="AG78" s="142"/>
      <c r="AH78" s="141"/>
      <c r="AI78" s="143"/>
      <c r="AJ78" s="141"/>
      <c r="AK78" s="144"/>
      <c r="AL78" s="144"/>
      <c r="AM78" s="144"/>
      <c r="AN78" s="144"/>
      <c r="AO78" s="144"/>
      <c r="AP78" s="126"/>
      <c r="AQ78" s="126"/>
      <c r="AR78" s="126"/>
      <c r="AS78" s="126"/>
      <c r="AT78" s="126"/>
      <c r="AU78" s="126"/>
      <c r="AV78" s="126"/>
      <c r="AW78" s="126">
        <f t="shared" si="4"/>
        <v>411</v>
      </c>
      <c r="AX78" s="144">
        <f t="shared" si="12"/>
        <v>13</v>
      </c>
      <c r="AY78" s="144">
        <f t="shared" ref="AY78:CC78" si="245">IF(F78="","",F78-E78)</f>
        <v>20</v>
      </c>
      <c r="AZ78" s="144">
        <f t="shared" si="245"/>
        <v>20</v>
      </c>
      <c r="BA78" s="144">
        <f t="shared" si="245"/>
        <v>14</v>
      </c>
      <c r="BB78" s="144">
        <f t="shared" si="245"/>
        <v>19</v>
      </c>
      <c r="BC78" s="144">
        <f t="shared" si="245"/>
        <v>11</v>
      </c>
      <c r="BD78" s="144">
        <f t="shared" si="245"/>
        <v>13</v>
      </c>
      <c r="BE78" s="144">
        <f t="shared" si="245"/>
        <v>10</v>
      </c>
      <c r="BF78" s="144">
        <f t="shared" si="245"/>
        <v>16</v>
      </c>
      <c r="BG78" s="144">
        <f t="shared" si="245"/>
        <v>20</v>
      </c>
      <c r="BH78" s="144">
        <f t="shared" si="245"/>
        <v>11</v>
      </c>
      <c r="BI78" s="144">
        <f t="shared" si="245"/>
        <v>13</v>
      </c>
      <c r="BJ78" s="144">
        <f t="shared" si="245"/>
        <v>20</v>
      </c>
      <c r="BK78" s="144">
        <f t="shared" si="245"/>
        <v>13</v>
      </c>
      <c r="BL78" s="144">
        <f t="shared" si="245"/>
        <v>17</v>
      </c>
      <c r="BM78" s="144">
        <f t="shared" si="245"/>
        <v>0</v>
      </c>
      <c r="BN78" s="144">
        <f t="shared" si="245"/>
        <v>17</v>
      </c>
      <c r="BO78" s="144">
        <f t="shared" si="245"/>
        <v>33</v>
      </c>
      <c r="BP78" s="144">
        <f t="shared" si="245"/>
        <v>20</v>
      </c>
      <c r="BQ78" s="144">
        <f t="shared" si="245"/>
        <v>20</v>
      </c>
      <c r="BR78" s="144">
        <f t="shared" si="245"/>
        <v>13</v>
      </c>
      <c r="BS78" s="144">
        <f t="shared" si="245"/>
        <v>13</v>
      </c>
      <c r="BT78" s="144">
        <f t="shared" si="245"/>
        <v>11</v>
      </c>
      <c r="BU78" s="144">
        <f t="shared" si="245"/>
        <v>13</v>
      </c>
      <c r="BV78" s="144">
        <f t="shared" si="245"/>
        <v>14</v>
      </c>
      <c r="BW78" s="144">
        <f t="shared" si="245"/>
        <v>13</v>
      </c>
      <c r="BX78" s="144">
        <f t="shared" si="245"/>
        <v>13</v>
      </c>
      <c r="BY78" s="144">
        <f t="shared" si="245"/>
        <v>14</v>
      </c>
      <c r="BZ78" s="144" t="str">
        <f t="shared" si="245"/>
        <v/>
      </c>
      <c r="CA78" s="144" t="str">
        <f t="shared" si="245"/>
        <v/>
      </c>
      <c r="CB78" s="144" t="str">
        <f t="shared" si="245"/>
        <v/>
      </c>
      <c r="CC78" s="144" t="str">
        <f t="shared" si="245"/>
        <v/>
      </c>
      <c r="CD78" s="144">
        <f t="shared" si="6"/>
        <v>19104</v>
      </c>
      <c r="CE78" s="69"/>
      <c r="CF78" s="126">
        <f t="shared" si="7"/>
        <v>78</v>
      </c>
      <c r="CG78" s="126">
        <f t="shared" si="102"/>
        <v>77</v>
      </c>
      <c r="CH78" s="67">
        <f t="shared" ref="CH78:CL78" ca="1" si="246">SUMIFS($AX78:$CC78,$AX$1:$CC$1,CH$2)</f>
        <v>0</v>
      </c>
      <c r="CI78" s="67">
        <f t="shared" ca="1" si="246"/>
        <v>0</v>
      </c>
      <c r="CJ78" s="67">
        <f t="shared" ca="1" si="246"/>
        <v>0</v>
      </c>
      <c r="CK78" s="67">
        <f t="shared" ca="1" si="246"/>
        <v>0</v>
      </c>
      <c r="CL78" s="67">
        <f t="shared" ca="1" si="246"/>
        <v>0</v>
      </c>
    </row>
    <row r="79" spans="1:90" ht="13.5" customHeight="1">
      <c r="A79" s="149" t="s">
        <v>69</v>
      </c>
      <c r="B79" s="139" t="str">
        <f>VLOOKUP(A79,Sort!B:C,2,FALSE)</f>
        <v>TOWER LAMP</v>
      </c>
      <c r="C79" s="140" t="s">
        <v>262</v>
      </c>
      <c r="D79" s="141">
        <v>17945</v>
      </c>
      <c r="E79" s="143">
        <v>17958</v>
      </c>
      <c r="F79" s="148">
        <v>17989</v>
      </c>
      <c r="G79" s="142">
        <v>17999</v>
      </c>
      <c r="H79" s="142">
        <v>18015</v>
      </c>
      <c r="I79" s="142">
        <v>18029</v>
      </c>
      <c r="J79" s="142">
        <v>18039</v>
      </c>
      <c r="K79" s="142">
        <v>18052</v>
      </c>
      <c r="L79" s="142">
        <v>18065</v>
      </c>
      <c r="M79" s="142">
        <v>18079</v>
      </c>
      <c r="N79" s="142">
        <v>18091</v>
      </c>
      <c r="O79" s="142">
        <v>18105</v>
      </c>
      <c r="P79" s="142">
        <v>18119</v>
      </c>
      <c r="Q79" s="142">
        <v>18132</v>
      </c>
      <c r="R79" s="142">
        <v>18145</v>
      </c>
      <c r="S79" s="142">
        <v>18157</v>
      </c>
      <c r="T79" s="142">
        <f t="shared" si="218"/>
        <v>18157</v>
      </c>
      <c r="U79" s="142">
        <v>18172</v>
      </c>
      <c r="V79" s="142">
        <v>18199</v>
      </c>
      <c r="W79" s="142">
        <v>18211</v>
      </c>
      <c r="X79" s="142">
        <v>18224</v>
      </c>
      <c r="Y79" s="142">
        <v>18237</v>
      </c>
      <c r="Z79" s="142">
        <v>18250</v>
      </c>
      <c r="AA79" s="141">
        <v>18263</v>
      </c>
      <c r="AB79" s="142">
        <v>18277</v>
      </c>
      <c r="AC79" s="141">
        <v>18291</v>
      </c>
      <c r="AD79" s="142">
        <v>18305</v>
      </c>
      <c r="AE79" s="142">
        <v>18318</v>
      </c>
      <c r="AF79" s="142">
        <v>18328</v>
      </c>
      <c r="AG79" s="142"/>
      <c r="AH79" s="141"/>
      <c r="AI79" s="143"/>
      <c r="AJ79" s="141"/>
      <c r="AK79" s="144"/>
      <c r="AL79" s="144"/>
      <c r="AM79" s="144"/>
      <c r="AN79" s="144"/>
      <c r="AO79" s="144"/>
      <c r="AP79" s="126"/>
      <c r="AQ79" s="126"/>
      <c r="AR79" s="126"/>
      <c r="AS79" s="126"/>
      <c r="AT79" s="126"/>
      <c r="AU79" s="126"/>
      <c r="AV79" s="126"/>
      <c r="AW79" s="126">
        <f t="shared" si="4"/>
        <v>370</v>
      </c>
      <c r="AX79" s="144">
        <f t="shared" si="12"/>
        <v>13</v>
      </c>
      <c r="AY79" s="144">
        <f t="shared" ref="AY79:CC79" si="247">IF(F79="","",F79-E79)</f>
        <v>31</v>
      </c>
      <c r="AZ79" s="144">
        <f t="shared" si="247"/>
        <v>10</v>
      </c>
      <c r="BA79" s="144">
        <f t="shared" si="247"/>
        <v>16</v>
      </c>
      <c r="BB79" s="144">
        <f t="shared" si="247"/>
        <v>14</v>
      </c>
      <c r="BC79" s="144">
        <f t="shared" si="247"/>
        <v>10</v>
      </c>
      <c r="BD79" s="144">
        <f t="shared" si="247"/>
        <v>13</v>
      </c>
      <c r="BE79" s="144">
        <f t="shared" si="247"/>
        <v>13</v>
      </c>
      <c r="BF79" s="144">
        <f t="shared" si="247"/>
        <v>14</v>
      </c>
      <c r="BG79" s="144">
        <f t="shared" si="247"/>
        <v>12</v>
      </c>
      <c r="BH79" s="144">
        <f t="shared" si="247"/>
        <v>14</v>
      </c>
      <c r="BI79" s="144">
        <f t="shared" si="247"/>
        <v>14</v>
      </c>
      <c r="BJ79" s="144">
        <f t="shared" si="247"/>
        <v>13</v>
      </c>
      <c r="BK79" s="144">
        <f t="shared" si="247"/>
        <v>13</v>
      </c>
      <c r="BL79" s="144">
        <f t="shared" si="247"/>
        <v>12</v>
      </c>
      <c r="BM79" s="144">
        <f t="shared" si="247"/>
        <v>0</v>
      </c>
      <c r="BN79" s="144">
        <f t="shared" si="247"/>
        <v>15</v>
      </c>
      <c r="BO79" s="144">
        <f t="shared" si="247"/>
        <v>27</v>
      </c>
      <c r="BP79" s="144">
        <f t="shared" si="247"/>
        <v>12</v>
      </c>
      <c r="BQ79" s="144">
        <f t="shared" si="247"/>
        <v>13</v>
      </c>
      <c r="BR79" s="144">
        <f t="shared" si="247"/>
        <v>13</v>
      </c>
      <c r="BS79" s="144">
        <f t="shared" si="247"/>
        <v>13</v>
      </c>
      <c r="BT79" s="144">
        <f t="shared" si="247"/>
        <v>13</v>
      </c>
      <c r="BU79" s="144">
        <f t="shared" si="247"/>
        <v>14</v>
      </c>
      <c r="BV79" s="144">
        <f t="shared" si="247"/>
        <v>14</v>
      </c>
      <c r="BW79" s="144">
        <f t="shared" si="247"/>
        <v>14</v>
      </c>
      <c r="BX79" s="144">
        <f t="shared" si="247"/>
        <v>13</v>
      </c>
      <c r="BY79" s="144">
        <f t="shared" si="247"/>
        <v>10</v>
      </c>
      <c r="BZ79" s="144" t="str">
        <f t="shared" si="247"/>
        <v/>
      </c>
      <c r="CA79" s="144" t="str">
        <f t="shared" si="247"/>
        <v/>
      </c>
      <c r="CB79" s="144" t="str">
        <f t="shared" si="247"/>
        <v/>
      </c>
      <c r="CC79" s="144" t="str">
        <f t="shared" si="247"/>
        <v/>
      </c>
      <c r="CD79" s="144">
        <f t="shared" si="6"/>
        <v>18328</v>
      </c>
      <c r="CE79" s="69"/>
      <c r="CF79" s="126">
        <f t="shared" si="7"/>
        <v>78</v>
      </c>
      <c r="CG79" s="126">
        <f t="shared" si="102"/>
        <v>81</v>
      </c>
      <c r="CH79" s="67">
        <f t="shared" ref="CH79:CL79" ca="1" si="248">SUMIFS($AX79:$CC79,$AX$1:$CC$1,CH$2)</f>
        <v>0</v>
      </c>
      <c r="CI79" s="67">
        <f t="shared" ca="1" si="248"/>
        <v>0</v>
      </c>
      <c r="CJ79" s="67">
        <f t="shared" ca="1" si="248"/>
        <v>0</v>
      </c>
      <c r="CK79" s="67">
        <f t="shared" ca="1" si="248"/>
        <v>0</v>
      </c>
      <c r="CL79" s="67">
        <f t="shared" ca="1" si="248"/>
        <v>0</v>
      </c>
    </row>
    <row r="80" spans="1:90" ht="13.5" customHeight="1">
      <c r="A80" s="149" t="s">
        <v>70</v>
      </c>
      <c r="B80" s="139" t="str">
        <f>VLOOKUP(A80,Sort!B:C,2,FALSE)</f>
        <v>TOWER LAMP</v>
      </c>
      <c r="C80" s="140" t="s">
        <v>262</v>
      </c>
      <c r="D80" s="141">
        <v>18022</v>
      </c>
      <c r="E80" s="143">
        <v>18035</v>
      </c>
      <c r="F80" s="148">
        <v>18060</v>
      </c>
      <c r="G80" s="142">
        <v>18073</v>
      </c>
      <c r="H80" s="142">
        <v>18083</v>
      </c>
      <c r="I80" s="142">
        <v>18095</v>
      </c>
      <c r="J80" s="142">
        <v>18106</v>
      </c>
      <c r="K80" s="142">
        <v>18118</v>
      </c>
      <c r="L80" s="142">
        <v>18130</v>
      </c>
      <c r="M80" s="142">
        <v>18138</v>
      </c>
      <c r="N80" s="142">
        <v>18151</v>
      </c>
      <c r="O80" s="142">
        <v>18165</v>
      </c>
      <c r="P80" s="142">
        <v>18180</v>
      </c>
      <c r="Q80" s="142">
        <v>18194</v>
      </c>
      <c r="R80" s="142">
        <v>18208</v>
      </c>
      <c r="S80" s="142">
        <v>18221</v>
      </c>
      <c r="T80" s="142">
        <f t="shared" si="218"/>
        <v>18221</v>
      </c>
      <c r="U80" s="142">
        <v>18236</v>
      </c>
      <c r="V80" s="142">
        <v>18264</v>
      </c>
      <c r="W80" s="142">
        <v>18275</v>
      </c>
      <c r="X80" s="142">
        <v>18290</v>
      </c>
      <c r="Y80" s="142">
        <v>18301</v>
      </c>
      <c r="Z80" s="142">
        <v>18313</v>
      </c>
      <c r="AA80" s="141">
        <v>18324</v>
      </c>
      <c r="AB80" s="142">
        <v>18338</v>
      </c>
      <c r="AC80" s="141">
        <v>18352</v>
      </c>
      <c r="AD80" s="142">
        <v>18366</v>
      </c>
      <c r="AE80" s="142">
        <v>18380</v>
      </c>
      <c r="AF80" s="142">
        <v>18392</v>
      </c>
      <c r="AG80" s="142"/>
      <c r="AH80" s="141"/>
      <c r="AI80" s="143"/>
      <c r="AJ80" s="141"/>
      <c r="AK80" s="144"/>
      <c r="AL80" s="144"/>
      <c r="AM80" s="144"/>
      <c r="AN80" s="144"/>
      <c r="AO80" s="144"/>
      <c r="AP80" s="126"/>
      <c r="AQ80" s="126"/>
      <c r="AR80" s="126"/>
      <c r="AS80" s="126"/>
      <c r="AT80" s="126"/>
      <c r="AU80" s="126"/>
      <c r="AV80" s="126"/>
      <c r="AW80" s="126">
        <f t="shared" si="4"/>
        <v>357</v>
      </c>
      <c r="AX80" s="144">
        <f t="shared" si="12"/>
        <v>13</v>
      </c>
      <c r="AY80" s="144">
        <f t="shared" ref="AY80:CC80" si="249">IF(F80="","",F80-E80)</f>
        <v>25</v>
      </c>
      <c r="AZ80" s="144">
        <f t="shared" si="249"/>
        <v>13</v>
      </c>
      <c r="BA80" s="144">
        <f t="shared" si="249"/>
        <v>10</v>
      </c>
      <c r="BB80" s="144">
        <f t="shared" si="249"/>
        <v>12</v>
      </c>
      <c r="BC80" s="144">
        <f t="shared" si="249"/>
        <v>11</v>
      </c>
      <c r="BD80" s="144">
        <f t="shared" si="249"/>
        <v>12</v>
      </c>
      <c r="BE80" s="144">
        <f t="shared" si="249"/>
        <v>12</v>
      </c>
      <c r="BF80" s="144">
        <f t="shared" si="249"/>
        <v>8</v>
      </c>
      <c r="BG80" s="144">
        <f t="shared" si="249"/>
        <v>13</v>
      </c>
      <c r="BH80" s="144">
        <f t="shared" si="249"/>
        <v>14</v>
      </c>
      <c r="BI80" s="144">
        <f t="shared" si="249"/>
        <v>15</v>
      </c>
      <c r="BJ80" s="144">
        <f t="shared" si="249"/>
        <v>14</v>
      </c>
      <c r="BK80" s="144">
        <f t="shared" si="249"/>
        <v>14</v>
      </c>
      <c r="BL80" s="144">
        <f t="shared" si="249"/>
        <v>13</v>
      </c>
      <c r="BM80" s="144">
        <f t="shared" si="249"/>
        <v>0</v>
      </c>
      <c r="BN80" s="144">
        <f t="shared" si="249"/>
        <v>15</v>
      </c>
      <c r="BO80" s="144">
        <f t="shared" si="249"/>
        <v>28</v>
      </c>
      <c r="BP80" s="144">
        <f t="shared" si="249"/>
        <v>11</v>
      </c>
      <c r="BQ80" s="144">
        <f t="shared" si="249"/>
        <v>15</v>
      </c>
      <c r="BR80" s="144">
        <f t="shared" si="249"/>
        <v>11</v>
      </c>
      <c r="BS80" s="144">
        <f t="shared" si="249"/>
        <v>12</v>
      </c>
      <c r="BT80" s="144">
        <f t="shared" si="249"/>
        <v>11</v>
      </c>
      <c r="BU80" s="144">
        <f t="shared" si="249"/>
        <v>14</v>
      </c>
      <c r="BV80" s="144">
        <f t="shared" si="249"/>
        <v>14</v>
      </c>
      <c r="BW80" s="144">
        <f t="shared" si="249"/>
        <v>14</v>
      </c>
      <c r="BX80" s="144">
        <f t="shared" si="249"/>
        <v>14</v>
      </c>
      <c r="BY80" s="144">
        <f t="shared" si="249"/>
        <v>12</v>
      </c>
      <c r="BZ80" s="144" t="str">
        <f t="shared" si="249"/>
        <v/>
      </c>
      <c r="CA80" s="144" t="str">
        <f t="shared" si="249"/>
        <v/>
      </c>
      <c r="CB80" s="144" t="str">
        <f t="shared" si="249"/>
        <v/>
      </c>
      <c r="CC80" s="144" t="str">
        <f t="shared" si="249"/>
        <v/>
      </c>
      <c r="CD80" s="144">
        <f t="shared" si="6"/>
        <v>18392</v>
      </c>
      <c r="CE80" s="69"/>
      <c r="CF80" s="126">
        <f t="shared" si="7"/>
        <v>79</v>
      </c>
      <c r="CG80" s="126">
        <f t="shared" si="102"/>
        <v>79</v>
      </c>
      <c r="CH80" s="67">
        <f t="shared" ref="CH80:CL80" ca="1" si="250">SUMIFS($AX80:$CC80,$AX$1:$CC$1,CH$2)</f>
        <v>0</v>
      </c>
      <c r="CI80" s="67">
        <f t="shared" ca="1" si="250"/>
        <v>0</v>
      </c>
      <c r="CJ80" s="67">
        <f t="shared" ca="1" si="250"/>
        <v>0</v>
      </c>
      <c r="CK80" s="67">
        <f t="shared" ca="1" si="250"/>
        <v>0</v>
      </c>
      <c r="CL80" s="67">
        <f t="shared" ca="1" si="250"/>
        <v>0</v>
      </c>
    </row>
    <row r="81" spans="1:90" ht="13.5" customHeight="1">
      <c r="A81" s="149" t="s">
        <v>71</v>
      </c>
      <c r="B81" s="139" t="str">
        <f>VLOOKUP(A81,Sort!B:C,2,FALSE)</f>
        <v>TOWER LAMP</v>
      </c>
      <c r="C81" s="140" t="s">
        <v>262</v>
      </c>
      <c r="D81" s="141">
        <v>16854</v>
      </c>
      <c r="E81" s="143">
        <v>16854</v>
      </c>
      <c r="F81" s="148">
        <v>16854</v>
      </c>
      <c r="G81" s="142">
        <v>16866</v>
      </c>
      <c r="H81" s="142">
        <v>16866</v>
      </c>
      <c r="I81" s="142">
        <v>16879</v>
      </c>
      <c r="J81" s="142">
        <v>16889</v>
      </c>
      <c r="K81" s="142">
        <v>16899</v>
      </c>
      <c r="L81" s="142">
        <v>16923</v>
      </c>
      <c r="M81" s="142">
        <v>16925</v>
      </c>
      <c r="N81" s="142">
        <v>16938</v>
      </c>
      <c r="O81" s="142">
        <v>16951</v>
      </c>
      <c r="P81" s="142">
        <v>16965</v>
      </c>
      <c r="Q81" s="142">
        <v>16981</v>
      </c>
      <c r="R81" s="142">
        <v>16994</v>
      </c>
      <c r="S81" s="142">
        <v>17006</v>
      </c>
      <c r="T81" s="142">
        <f t="shared" si="218"/>
        <v>17006</v>
      </c>
      <c r="U81" s="142">
        <v>17019</v>
      </c>
      <c r="V81" s="142">
        <v>17033</v>
      </c>
      <c r="W81" s="142">
        <v>17033</v>
      </c>
      <c r="X81" s="142">
        <v>17033</v>
      </c>
      <c r="Y81" s="142">
        <v>17042</v>
      </c>
      <c r="Z81" s="142">
        <v>17055</v>
      </c>
      <c r="AA81" s="141">
        <v>17069</v>
      </c>
      <c r="AB81" s="142">
        <v>17082</v>
      </c>
      <c r="AC81" s="141">
        <v>17096</v>
      </c>
      <c r="AD81" s="142">
        <v>17109</v>
      </c>
      <c r="AE81" s="142">
        <v>17124</v>
      </c>
      <c r="AF81" s="142">
        <v>17136</v>
      </c>
      <c r="AG81" s="142"/>
      <c r="AH81" s="141"/>
      <c r="AI81" s="143"/>
      <c r="AJ81" s="141"/>
      <c r="AK81" s="144"/>
      <c r="AL81" s="144"/>
      <c r="AM81" s="144"/>
      <c r="AN81" s="144"/>
      <c r="AO81" s="144"/>
      <c r="AP81" s="126"/>
      <c r="AQ81" s="126"/>
      <c r="AR81" s="126"/>
      <c r="AS81" s="126"/>
      <c r="AT81" s="126"/>
      <c r="AU81" s="126"/>
      <c r="AV81" s="126"/>
      <c r="AW81" s="126">
        <f t="shared" si="4"/>
        <v>282</v>
      </c>
      <c r="AX81" s="144">
        <f t="shared" si="12"/>
        <v>0</v>
      </c>
      <c r="AY81" s="144">
        <f t="shared" ref="AY81:CC81" si="251">IF(F81="","",F81-E81)</f>
        <v>0</v>
      </c>
      <c r="AZ81" s="144">
        <f t="shared" si="251"/>
        <v>12</v>
      </c>
      <c r="BA81" s="144">
        <f t="shared" si="251"/>
        <v>0</v>
      </c>
      <c r="BB81" s="144">
        <f t="shared" si="251"/>
        <v>13</v>
      </c>
      <c r="BC81" s="144">
        <f t="shared" si="251"/>
        <v>10</v>
      </c>
      <c r="BD81" s="144">
        <f t="shared" si="251"/>
        <v>10</v>
      </c>
      <c r="BE81" s="144">
        <f t="shared" si="251"/>
        <v>24</v>
      </c>
      <c r="BF81" s="144">
        <f t="shared" si="251"/>
        <v>2</v>
      </c>
      <c r="BG81" s="144">
        <f t="shared" si="251"/>
        <v>13</v>
      </c>
      <c r="BH81" s="144">
        <f t="shared" si="251"/>
        <v>13</v>
      </c>
      <c r="BI81" s="144">
        <f t="shared" si="251"/>
        <v>14</v>
      </c>
      <c r="BJ81" s="144">
        <f t="shared" si="251"/>
        <v>16</v>
      </c>
      <c r="BK81" s="144">
        <f t="shared" si="251"/>
        <v>13</v>
      </c>
      <c r="BL81" s="144">
        <f t="shared" si="251"/>
        <v>12</v>
      </c>
      <c r="BM81" s="144">
        <f t="shared" si="251"/>
        <v>0</v>
      </c>
      <c r="BN81" s="144">
        <f t="shared" si="251"/>
        <v>13</v>
      </c>
      <c r="BO81" s="144">
        <f t="shared" si="251"/>
        <v>14</v>
      </c>
      <c r="BP81" s="144">
        <f t="shared" si="251"/>
        <v>0</v>
      </c>
      <c r="BQ81" s="144">
        <f t="shared" si="251"/>
        <v>0</v>
      </c>
      <c r="BR81" s="144">
        <f t="shared" si="251"/>
        <v>9</v>
      </c>
      <c r="BS81" s="144">
        <f t="shared" si="251"/>
        <v>13</v>
      </c>
      <c r="BT81" s="144">
        <f t="shared" si="251"/>
        <v>14</v>
      </c>
      <c r="BU81" s="144">
        <f t="shared" si="251"/>
        <v>13</v>
      </c>
      <c r="BV81" s="144">
        <f t="shared" si="251"/>
        <v>14</v>
      </c>
      <c r="BW81" s="144">
        <f t="shared" si="251"/>
        <v>13</v>
      </c>
      <c r="BX81" s="144">
        <f t="shared" si="251"/>
        <v>15</v>
      </c>
      <c r="BY81" s="144">
        <f t="shared" si="251"/>
        <v>12</v>
      </c>
      <c r="BZ81" s="144" t="str">
        <f t="shared" si="251"/>
        <v/>
      </c>
      <c r="CA81" s="144" t="str">
        <f t="shared" si="251"/>
        <v/>
      </c>
      <c r="CB81" s="144" t="str">
        <f t="shared" si="251"/>
        <v/>
      </c>
      <c r="CC81" s="144" t="str">
        <f t="shared" si="251"/>
        <v/>
      </c>
      <c r="CD81" s="144">
        <f t="shared" si="6"/>
        <v>17136</v>
      </c>
      <c r="CE81" s="69"/>
      <c r="CF81" s="126">
        <f t="shared" si="7"/>
        <v>81</v>
      </c>
      <c r="CG81" s="126">
        <f t="shared" si="102"/>
        <v>82</v>
      </c>
      <c r="CH81" s="67">
        <f t="shared" ref="CH81:CL81" ca="1" si="252">SUMIFS($AX81:$CC81,$AX$1:$CC$1,CH$2)</f>
        <v>0</v>
      </c>
      <c r="CI81" s="67">
        <f t="shared" ca="1" si="252"/>
        <v>0</v>
      </c>
      <c r="CJ81" s="67">
        <f t="shared" ca="1" si="252"/>
        <v>0</v>
      </c>
      <c r="CK81" s="67">
        <f t="shared" ca="1" si="252"/>
        <v>0</v>
      </c>
      <c r="CL81" s="67">
        <f t="shared" ca="1" si="252"/>
        <v>0</v>
      </c>
    </row>
    <row r="82" spans="1:90" ht="13.5" customHeight="1">
      <c r="A82" s="146" t="s">
        <v>72</v>
      </c>
      <c r="B82" s="139" t="str">
        <f>VLOOKUP(A82,Sort!B:C,2,FALSE)</f>
        <v>TOWER LAMP</v>
      </c>
      <c r="C82" s="140" t="s">
        <v>262</v>
      </c>
      <c r="D82" s="141">
        <v>17639</v>
      </c>
      <c r="E82" s="143">
        <v>17652</v>
      </c>
      <c r="F82" s="148">
        <v>17680</v>
      </c>
      <c r="G82" s="142">
        <v>17692</v>
      </c>
      <c r="H82" s="142">
        <v>17703</v>
      </c>
      <c r="I82" s="142">
        <v>17715</v>
      </c>
      <c r="J82" s="142">
        <v>17726</v>
      </c>
      <c r="K82" s="142">
        <v>17739</v>
      </c>
      <c r="L82" s="142">
        <v>17752</v>
      </c>
      <c r="M82" s="142">
        <v>17765</v>
      </c>
      <c r="N82" s="142">
        <v>17780</v>
      </c>
      <c r="O82" s="142">
        <v>17793</v>
      </c>
      <c r="P82" s="142">
        <v>17805</v>
      </c>
      <c r="Q82" s="142">
        <v>17825</v>
      </c>
      <c r="R82" s="142">
        <v>17825</v>
      </c>
      <c r="S82" s="142">
        <v>17838</v>
      </c>
      <c r="T82" s="142">
        <f t="shared" si="218"/>
        <v>17838</v>
      </c>
      <c r="U82" s="142">
        <v>17853</v>
      </c>
      <c r="V82" s="142">
        <v>17882</v>
      </c>
      <c r="W82" s="142">
        <v>17893</v>
      </c>
      <c r="X82" s="142">
        <v>17907</v>
      </c>
      <c r="Y82" s="142">
        <v>17919</v>
      </c>
      <c r="Z82" s="142">
        <v>17934</v>
      </c>
      <c r="AA82" s="141">
        <v>17947</v>
      </c>
      <c r="AB82" s="142">
        <v>17957</v>
      </c>
      <c r="AC82" s="141">
        <v>17968</v>
      </c>
      <c r="AD82" s="142">
        <v>17981</v>
      </c>
      <c r="AE82" s="142">
        <v>17997</v>
      </c>
      <c r="AF82" s="142">
        <v>18007</v>
      </c>
      <c r="AG82" s="142"/>
      <c r="AH82" s="141"/>
      <c r="AI82" s="143"/>
      <c r="AJ82" s="141"/>
      <c r="AK82" s="144"/>
      <c r="AL82" s="144"/>
      <c r="AM82" s="144"/>
      <c r="AN82" s="144"/>
      <c r="AO82" s="144"/>
      <c r="AP82" s="126"/>
      <c r="AQ82" s="126"/>
      <c r="AR82" s="126"/>
      <c r="AS82" s="126"/>
      <c r="AT82" s="126"/>
      <c r="AU82" s="126"/>
      <c r="AV82" s="126"/>
      <c r="AW82" s="126">
        <f t="shared" si="4"/>
        <v>355</v>
      </c>
      <c r="AX82" s="144">
        <f t="shared" si="12"/>
        <v>13</v>
      </c>
      <c r="AY82" s="144">
        <f t="shared" ref="AY82:CC82" si="253">IF(F82="","",F82-E82)</f>
        <v>28</v>
      </c>
      <c r="AZ82" s="144">
        <f t="shared" si="253"/>
        <v>12</v>
      </c>
      <c r="BA82" s="144">
        <f t="shared" si="253"/>
        <v>11</v>
      </c>
      <c r="BB82" s="144">
        <f t="shared" si="253"/>
        <v>12</v>
      </c>
      <c r="BC82" s="144">
        <f t="shared" si="253"/>
        <v>11</v>
      </c>
      <c r="BD82" s="144">
        <f t="shared" si="253"/>
        <v>13</v>
      </c>
      <c r="BE82" s="144">
        <f t="shared" si="253"/>
        <v>13</v>
      </c>
      <c r="BF82" s="144">
        <f t="shared" si="253"/>
        <v>13</v>
      </c>
      <c r="BG82" s="144">
        <f t="shared" si="253"/>
        <v>15</v>
      </c>
      <c r="BH82" s="144">
        <f t="shared" si="253"/>
        <v>13</v>
      </c>
      <c r="BI82" s="144">
        <f t="shared" si="253"/>
        <v>12</v>
      </c>
      <c r="BJ82" s="144">
        <f t="shared" si="253"/>
        <v>20</v>
      </c>
      <c r="BK82" s="144">
        <f t="shared" si="253"/>
        <v>0</v>
      </c>
      <c r="BL82" s="144">
        <f t="shared" si="253"/>
        <v>13</v>
      </c>
      <c r="BM82" s="144">
        <f t="shared" si="253"/>
        <v>0</v>
      </c>
      <c r="BN82" s="144">
        <f t="shared" si="253"/>
        <v>15</v>
      </c>
      <c r="BO82" s="144">
        <f t="shared" si="253"/>
        <v>29</v>
      </c>
      <c r="BP82" s="144">
        <f t="shared" si="253"/>
        <v>11</v>
      </c>
      <c r="BQ82" s="144">
        <f t="shared" si="253"/>
        <v>14</v>
      </c>
      <c r="BR82" s="144">
        <f t="shared" si="253"/>
        <v>12</v>
      </c>
      <c r="BS82" s="144">
        <f t="shared" si="253"/>
        <v>15</v>
      </c>
      <c r="BT82" s="144">
        <f t="shared" si="253"/>
        <v>13</v>
      </c>
      <c r="BU82" s="144">
        <f t="shared" si="253"/>
        <v>10</v>
      </c>
      <c r="BV82" s="144">
        <f t="shared" si="253"/>
        <v>11</v>
      </c>
      <c r="BW82" s="144">
        <f t="shared" si="253"/>
        <v>13</v>
      </c>
      <c r="BX82" s="144">
        <f t="shared" si="253"/>
        <v>16</v>
      </c>
      <c r="BY82" s="144">
        <f t="shared" si="253"/>
        <v>10</v>
      </c>
      <c r="BZ82" s="144" t="str">
        <f t="shared" si="253"/>
        <v/>
      </c>
      <c r="CA82" s="144" t="str">
        <f t="shared" si="253"/>
        <v/>
      </c>
      <c r="CB82" s="144" t="str">
        <f t="shared" si="253"/>
        <v/>
      </c>
      <c r="CC82" s="144" t="str">
        <f t="shared" si="253"/>
        <v/>
      </c>
      <c r="CD82" s="144">
        <f t="shared" si="6"/>
        <v>18007</v>
      </c>
      <c r="CE82" s="69"/>
      <c r="CF82" s="126">
        <f t="shared" si="7"/>
        <v>73</v>
      </c>
      <c r="CG82" s="126">
        <f t="shared" si="102"/>
        <v>78</v>
      </c>
      <c r="CH82" s="67">
        <f t="shared" ref="CH82:CL82" ca="1" si="254">SUMIFS($AX82:$CC82,$AX$1:$CC$1,CH$2)</f>
        <v>0</v>
      </c>
      <c r="CI82" s="67">
        <f t="shared" ca="1" si="254"/>
        <v>0</v>
      </c>
      <c r="CJ82" s="67">
        <f t="shared" ca="1" si="254"/>
        <v>0</v>
      </c>
      <c r="CK82" s="67">
        <f t="shared" ca="1" si="254"/>
        <v>0</v>
      </c>
      <c r="CL82" s="67">
        <f t="shared" ca="1" si="254"/>
        <v>0</v>
      </c>
    </row>
    <row r="83" spans="1:90" ht="13.5" customHeight="1">
      <c r="A83" s="138" t="s">
        <v>73</v>
      </c>
      <c r="B83" s="139" t="str">
        <f>VLOOKUP(A83,Sort!B:C,2,FALSE)</f>
        <v>TOWER LAMP</v>
      </c>
      <c r="C83" s="140" t="s">
        <v>262</v>
      </c>
      <c r="D83" s="141">
        <v>17535</v>
      </c>
      <c r="E83" s="143">
        <v>17549</v>
      </c>
      <c r="F83" s="148">
        <v>17574</v>
      </c>
      <c r="G83" s="142">
        <v>17586</v>
      </c>
      <c r="H83" s="142">
        <v>17591</v>
      </c>
      <c r="I83" s="142">
        <v>17606</v>
      </c>
      <c r="J83" s="142">
        <v>17617</v>
      </c>
      <c r="K83" s="142">
        <v>17630</v>
      </c>
      <c r="L83" s="142">
        <v>17673</v>
      </c>
      <c r="M83" s="142">
        <v>17652</v>
      </c>
      <c r="N83" s="142">
        <v>17652</v>
      </c>
      <c r="O83" s="142">
        <v>17652</v>
      </c>
      <c r="P83" s="142">
        <v>17652</v>
      </c>
      <c r="Q83" s="142">
        <v>17652</v>
      </c>
      <c r="R83" s="142">
        <v>17652</v>
      </c>
      <c r="S83" s="142">
        <v>17652</v>
      </c>
      <c r="T83" s="142">
        <f t="shared" si="218"/>
        <v>17652</v>
      </c>
      <c r="U83" s="142">
        <v>17652</v>
      </c>
      <c r="V83" s="142">
        <v>17677</v>
      </c>
      <c r="W83" s="142">
        <v>17690</v>
      </c>
      <c r="X83" s="142">
        <v>17703</v>
      </c>
      <c r="Y83" s="142">
        <v>17716</v>
      </c>
      <c r="Z83" s="142">
        <v>17729</v>
      </c>
      <c r="AA83" s="141">
        <v>17743</v>
      </c>
      <c r="AB83" s="142">
        <v>17756</v>
      </c>
      <c r="AC83" s="141">
        <v>17770</v>
      </c>
      <c r="AD83" s="142">
        <v>17780</v>
      </c>
      <c r="AE83" s="142">
        <v>17793</v>
      </c>
      <c r="AF83" s="142">
        <v>17803</v>
      </c>
      <c r="AG83" s="142"/>
      <c r="AH83" s="141"/>
      <c r="AI83" s="143"/>
      <c r="AJ83" s="141"/>
      <c r="AK83" s="144"/>
      <c r="AL83" s="144"/>
      <c r="AM83" s="144"/>
      <c r="AN83" s="144"/>
      <c r="AO83" s="144"/>
      <c r="AP83" s="126"/>
      <c r="AQ83" s="126"/>
      <c r="AR83" s="126"/>
      <c r="AS83" s="126"/>
      <c r="AT83" s="126"/>
      <c r="AU83" s="126"/>
      <c r="AV83" s="126"/>
      <c r="AW83" s="126">
        <f t="shared" si="4"/>
        <v>254</v>
      </c>
      <c r="AX83" s="144">
        <f t="shared" si="12"/>
        <v>14</v>
      </c>
      <c r="AY83" s="144">
        <f t="shared" ref="AY83:CC83" si="255">IF(F83="","",F83-E83)</f>
        <v>25</v>
      </c>
      <c r="AZ83" s="144">
        <f t="shared" si="255"/>
        <v>12</v>
      </c>
      <c r="BA83" s="144">
        <f t="shared" si="255"/>
        <v>5</v>
      </c>
      <c r="BB83" s="144">
        <f t="shared" si="255"/>
        <v>15</v>
      </c>
      <c r="BC83" s="144">
        <f t="shared" si="255"/>
        <v>11</v>
      </c>
      <c r="BD83" s="144">
        <f t="shared" si="255"/>
        <v>13</v>
      </c>
      <c r="BE83" s="144">
        <f t="shared" si="255"/>
        <v>43</v>
      </c>
      <c r="BF83" s="144">
        <f t="shared" si="255"/>
        <v>-21</v>
      </c>
      <c r="BG83" s="144">
        <f t="shared" si="255"/>
        <v>0</v>
      </c>
      <c r="BH83" s="144">
        <f t="shared" si="255"/>
        <v>0</v>
      </c>
      <c r="BI83" s="144">
        <f t="shared" si="255"/>
        <v>0</v>
      </c>
      <c r="BJ83" s="144">
        <f t="shared" si="255"/>
        <v>0</v>
      </c>
      <c r="BK83" s="144">
        <f t="shared" si="255"/>
        <v>0</v>
      </c>
      <c r="BL83" s="144">
        <f t="shared" si="255"/>
        <v>0</v>
      </c>
      <c r="BM83" s="144">
        <f t="shared" si="255"/>
        <v>0</v>
      </c>
      <c r="BN83" s="144">
        <f t="shared" si="255"/>
        <v>0</v>
      </c>
      <c r="BO83" s="144">
        <f t="shared" si="255"/>
        <v>25</v>
      </c>
      <c r="BP83" s="144">
        <f t="shared" si="255"/>
        <v>13</v>
      </c>
      <c r="BQ83" s="144">
        <f t="shared" si="255"/>
        <v>13</v>
      </c>
      <c r="BR83" s="144">
        <f t="shared" si="255"/>
        <v>13</v>
      </c>
      <c r="BS83" s="144">
        <f t="shared" si="255"/>
        <v>13</v>
      </c>
      <c r="BT83" s="144">
        <f t="shared" si="255"/>
        <v>14</v>
      </c>
      <c r="BU83" s="144">
        <f t="shared" si="255"/>
        <v>13</v>
      </c>
      <c r="BV83" s="144">
        <f t="shared" si="255"/>
        <v>14</v>
      </c>
      <c r="BW83" s="144">
        <f t="shared" si="255"/>
        <v>10</v>
      </c>
      <c r="BX83" s="144">
        <f t="shared" si="255"/>
        <v>13</v>
      </c>
      <c r="BY83" s="144">
        <f t="shared" si="255"/>
        <v>10</v>
      </c>
      <c r="BZ83" s="144" t="str">
        <f t="shared" si="255"/>
        <v/>
      </c>
      <c r="CA83" s="144" t="str">
        <f t="shared" si="255"/>
        <v/>
      </c>
      <c r="CB83" s="144" t="str">
        <f t="shared" si="255"/>
        <v/>
      </c>
      <c r="CC83" s="144" t="str">
        <f t="shared" si="255"/>
        <v/>
      </c>
      <c r="CD83" s="144">
        <f t="shared" si="6"/>
        <v>17803</v>
      </c>
      <c r="CE83" s="69"/>
      <c r="CF83" s="126">
        <f t="shared" si="7"/>
        <v>74</v>
      </c>
      <c r="CG83" s="126">
        <f t="shared" si="102"/>
        <v>77</v>
      </c>
      <c r="CH83" s="67">
        <f t="shared" ref="CH83:CL83" ca="1" si="256">SUMIFS($AX83:$CC83,$AX$1:$CC$1,CH$2)</f>
        <v>0</v>
      </c>
      <c r="CI83" s="67">
        <f t="shared" ca="1" si="256"/>
        <v>0</v>
      </c>
      <c r="CJ83" s="67">
        <f t="shared" ca="1" si="256"/>
        <v>0</v>
      </c>
      <c r="CK83" s="67">
        <f t="shared" ca="1" si="256"/>
        <v>0</v>
      </c>
      <c r="CL83" s="67">
        <f t="shared" ca="1" si="256"/>
        <v>0</v>
      </c>
    </row>
    <row r="84" spans="1:90" ht="13.5" customHeight="1">
      <c r="A84" s="149" t="s">
        <v>263</v>
      </c>
      <c r="B84" s="139" t="str">
        <f>VLOOKUP(A84,Sort!B:C,2,FALSE)</f>
        <v>Genset</v>
      </c>
      <c r="C84" s="140" t="s">
        <v>262</v>
      </c>
      <c r="D84" s="141"/>
      <c r="E84" s="143"/>
      <c r="F84" s="148">
        <f>E84</f>
        <v>0</v>
      </c>
      <c r="G84" s="142"/>
      <c r="H84" s="142"/>
      <c r="I84" s="142"/>
      <c r="J84" s="142"/>
      <c r="K84" s="142"/>
      <c r="L84" s="142"/>
      <c r="M84" s="142"/>
      <c r="N84" s="142"/>
      <c r="O84" s="142"/>
      <c r="P84" s="142"/>
      <c r="Q84" s="142"/>
      <c r="R84" s="142"/>
      <c r="S84" s="142"/>
      <c r="T84" s="142"/>
      <c r="U84" s="142"/>
      <c r="V84" s="142"/>
      <c r="W84" s="142"/>
      <c r="X84" s="142"/>
      <c r="Y84" s="142"/>
      <c r="Z84" s="142"/>
      <c r="AA84" s="141"/>
      <c r="AB84" s="142"/>
      <c r="AC84" s="141"/>
      <c r="AD84" s="142"/>
      <c r="AE84" s="142"/>
      <c r="AF84" s="142"/>
      <c r="AG84" s="142"/>
      <c r="AH84" s="141"/>
      <c r="AI84" s="143"/>
      <c r="AJ84" s="141"/>
      <c r="AK84" s="144"/>
      <c r="AL84" s="144"/>
      <c r="AM84" s="144"/>
      <c r="AN84" s="144"/>
      <c r="AO84" s="144"/>
      <c r="AP84" s="126"/>
      <c r="AQ84" s="126"/>
      <c r="AR84" s="126"/>
      <c r="AS84" s="126"/>
      <c r="AT84" s="126"/>
      <c r="AU84" s="126"/>
      <c r="AV84" s="126"/>
      <c r="AW84" s="126">
        <f t="shared" si="4"/>
        <v>0</v>
      </c>
      <c r="AX84" s="144">
        <f t="shared" si="12"/>
        <v>0</v>
      </c>
      <c r="AY84" s="144">
        <f t="shared" ref="AY84:CC84" si="257">IF(F84="","",F84-E84)</f>
        <v>0</v>
      </c>
      <c r="AZ84" s="144" t="str">
        <f t="shared" si="257"/>
        <v/>
      </c>
      <c r="BA84" s="144" t="str">
        <f t="shared" si="257"/>
        <v/>
      </c>
      <c r="BB84" s="144" t="str">
        <f t="shared" si="257"/>
        <v/>
      </c>
      <c r="BC84" s="144" t="str">
        <f t="shared" si="257"/>
        <v/>
      </c>
      <c r="BD84" s="144" t="str">
        <f t="shared" si="257"/>
        <v/>
      </c>
      <c r="BE84" s="144" t="str">
        <f t="shared" si="257"/>
        <v/>
      </c>
      <c r="BF84" s="144" t="str">
        <f t="shared" si="257"/>
        <v/>
      </c>
      <c r="BG84" s="144" t="str">
        <f t="shared" si="257"/>
        <v/>
      </c>
      <c r="BH84" s="144" t="str">
        <f t="shared" si="257"/>
        <v/>
      </c>
      <c r="BI84" s="144" t="str">
        <f t="shared" si="257"/>
        <v/>
      </c>
      <c r="BJ84" s="144" t="str">
        <f t="shared" si="257"/>
        <v/>
      </c>
      <c r="BK84" s="144" t="str">
        <f t="shared" si="257"/>
        <v/>
      </c>
      <c r="BL84" s="144" t="str">
        <f t="shared" si="257"/>
        <v/>
      </c>
      <c r="BM84" s="144" t="str">
        <f t="shared" si="257"/>
        <v/>
      </c>
      <c r="BN84" s="144" t="str">
        <f t="shared" si="257"/>
        <v/>
      </c>
      <c r="BO84" s="144" t="str">
        <f t="shared" si="257"/>
        <v/>
      </c>
      <c r="BP84" s="144" t="str">
        <f t="shared" si="257"/>
        <v/>
      </c>
      <c r="BQ84" s="144" t="str">
        <f t="shared" si="257"/>
        <v/>
      </c>
      <c r="BR84" s="144" t="str">
        <f t="shared" si="257"/>
        <v/>
      </c>
      <c r="BS84" s="144" t="str">
        <f t="shared" si="257"/>
        <v/>
      </c>
      <c r="BT84" s="144" t="str">
        <f t="shared" si="257"/>
        <v/>
      </c>
      <c r="BU84" s="144" t="str">
        <f t="shared" si="257"/>
        <v/>
      </c>
      <c r="BV84" s="144" t="str">
        <f t="shared" si="257"/>
        <v/>
      </c>
      <c r="BW84" s="144" t="str">
        <f t="shared" si="257"/>
        <v/>
      </c>
      <c r="BX84" s="144" t="str">
        <f t="shared" si="257"/>
        <v/>
      </c>
      <c r="BY84" s="144" t="str">
        <f t="shared" si="257"/>
        <v/>
      </c>
      <c r="BZ84" s="144" t="str">
        <f t="shared" si="257"/>
        <v/>
      </c>
      <c r="CA84" s="144" t="str">
        <f t="shared" si="257"/>
        <v/>
      </c>
      <c r="CB84" s="144" t="str">
        <f t="shared" si="257"/>
        <v/>
      </c>
      <c r="CC84" s="144" t="str">
        <f t="shared" si="257"/>
        <v/>
      </c>
      <c r="CD84" s="144">
        <f t="shared" si="6"/>
        <v>0</v>
      </c>
      <c r="CE84" s="69"/>
      <c r="CF84" s="126">
        <f t="shared" si="7"/>
        <v>0</v>
      </c>
      <c r="CG84" s="126">
        <f t="shared" si="102"/>
        <v>0</v>
      </c>
      <c r="CH84" s="67">
        <f t="shared" ref="CH84:CL84" ca="1" si="258">SUMIFS($AX84:$CC84,$AX$1:$CC$1,CH$2)</f>
        <v>0</v>
      </c>
      <c r="CI84" s="67">
        <f t="shared" ca="1" si="258"/>
        <v>0</v>
      </c>
      <c r="CJ84" s="67">
        <f t="shared" ca="1" si="258"/>
        <v>0</v>
      </c>
      <c r="CK84" s="67">
        <f t="shared" ca="1" si="258"/>
        <v>0</v>
      </c>
      <c r="CL84" s="67">
        <f t="shared" ca="1" si="258"/>
        <v>0</v>
      </c>
    </row>
    <row r="85" spans="1:90" ht="13.5" customHeight="1">
      <c r="A85" s="149" t="s">
        <v>86</v>
      </c>
      <c r="B85" s="139" t="str">
        <f>VLOOKUP(A85,Sort!B:C,2,FALSE)</f>
        <v>Genset</v>
      </c>
      <c r="C85" s="140" t="s">
        <v>262</v>
      </c>
      <c r="D85" s="143">
        <v>17444</v>
      </c>
      <c r="E85" s="143">
        <v>17444</v>
      </c>
      <c r="F85" s="148">
        <v>17511</v>
      </c>
      <c r="G85" s="142">
        <f t="shared" ref="G85:I85" si="259">F85</f>
        <v>17511</v>
      </c>
      <c r="H85" s="142">
        <f t="shared" si="259"/>
        <v>17511</v>
      </c>
      <c r="I85" s="142">
        <f t="shared" si="259"/>
        <v>17511</v>
      </c>
      <c r="J85" s="142">
        <v>17550</v>
      </c>
      <c r="K85" s="142">
        <v>17563</v>
      </c>
      <c r="L85" s="142">
        <v>17577</v>
      </c>
      <c r="M85" s="142">
        <v>17577</v>
      </c>
      <c r="N85" s="142">
        <f t="shared" ref="N85:O85" si="260">M85+13</f>
        <v>17590</v>
      </c>
      <c r="O85" s="142">
        <f t="shared" si="260"/>
        <v>17603</v>
      </c>
      <c r="P85" s="142">
        <f>O85+11</f>
        <v>17614</v>
      </c>
      <c r="Q85" s="142">
        <f t="shared" ref="Q85:X85" si="261">P85</f>
        <v>17614</v>
      </c>
      <c r="R85" s="142">
        <f t="shared" si="261"/>
        <v>17614</v>
      </c>
      <c r="S85" s="142">
        <f t="shared" si="261"/>
        <v>17614</v>
      </c>
      <c r="T85" s="142">
        <f t="shared" si="261"/>
        <v>17614</v>
      </c>
      <c r="U85" s="142">
        <f t="shared" si="261"/>
        <v>17614</v>
      </c>
      <c r="V85" s="142">
        <f t="shared" si="261"/>
        <v>17614</v>
      </c>
      <c r="W85" s="142">
        <f t="shared" si="261"/>
        <v>17614</v>
      </c>
      <c r="X85" s="142">
        <f t="shared" si="261"/>
        <v>17614</v>
      </c>
      <c r="Y85" s="142">
        <f>X85+80</f>
        <v>17694</v>
      </c>
      <c r="Z85" s="142">
        <f>Y85+13</f>
        <v>17707</v>
      </c>
      <c r="AA85" s="141">
        <f>Z85</f>
        <v>17707</v>
      </c>
      <c r="AB85" s="142">
        <f>AA85+13</f>
        <v>17720</v>
      </c>
      <c r="AC85" s="141">
        <f t="shared" ref="AC85:AE85" si="262">AB85</f>
        <v>17720</v>
      </c>
      <c r="AD85" s="142">
        <f t="shared" si="262"/>
        <v>17720</v>
      </c>
      <c r="AE85" s="142">
        <f t="shared" si="262"/>
        <v>17720</v>
      </c>
      <c r="AF85" s="142">
        <f>AE85</f>
        <v>17720</v>
      </c>
      <c r="AG85" s="142"/>
      <c r="AH85" s="141"/>
      <c r="AI85" s="143"/>
      <c r="AJ85" s="141"/>
      <c r="AK85" s="144"/>
      <c r="AL85" s="144"/>
      <c r="AM85" s="144"/>
      <c r="AN85" s="144"/>
      <c r="AO85" s="144"/>
      <c r="AP85" s="126"/>
      <c r="AQ85" s="126"/>
      <c r="AR85" s="126"/>
      <c r="AS85" s="126"/>
      <c r="AT85" s="126"/>
      <c r="AU85" s="126"/>
      <c r="AV85" s="126"/>
      <c r="AW85" s="126">
        <f t="shared" si="4"/>
        <v>276</v>
      </c>
      <c r="AX85" s="144">
        <f t="shared" si="12"/>
        <v>0</v>
      </c>
      <c r="AY85" s="144">
        <f t="shared" ref="AY85:CC85" si="263">IF(F85="","",F85-E85)</f>
        <v>67</v>
      </c>
      <c r="AZ85" s="144">
        <f t="shared" si="263"/>
        <v>0</v>
      </c>
      <c r="BA85" s="144">
        <f t="shared" si="263"/>
        <v>0</v>
      </c>
      <c r="BB85" s="144">
        <f t="shared" si="263"/>
        <v>0</v>
      </c>
      <c r="BC85" s="144">
        <f t="shared" si="263"/>
        <v>39</v>
      </c>
      <c r="BD85" s="144">
        <f t="shared" si="263"/>
        <v>13</v>
      </c>
      <c r="BE85" s="144">
        <f t="shared" si="263"/>
        <v>14</v>
      </c>
      <c r="BF85" s="144">
        <f t="shared" si="263"/>
        <v>0</v>
      </c>
      <c r="BG85" s="144">
        <f t="shared" si="263"/>
        <v>13</v>
      </c>
      <c r="BH85" s="144">
        <f t="shared" si="263"/>
        <v>13</v>
      </c>
      <c r="BI85" s="144">
        <f t="shared" si="263"/>
        <v>11</v>
      </c>
      <c r="BJ85" s="144">
        <f t="shared" si="263"/>
        <v>0</v>
      </c>
      <c r="BK85" s="144">
        <f t="shared" si="263"/>
        <v>0</v>
      </c>
      <c r="BL85" s="144">
        <f t="shared" si="263"/>
        <v>0</v>
      </c>
      <c r="BM85" s="144">
        <f t="shared" si="263"/>
        <v>0</v>
      </c>
      <c r="BN85" s="144">
        <f t="shared" si="263"/>
        <v>0</v>
      </c>
      <c r="BO85" s="144">
        <f t="shared" si="263"/>
        <v>0</v>
      </c>
      <c r="BP85" s="144">
        <f t="shared" si="263"/>
        <v>0</v>
      </c>
      <c r="BQ85" s="144">
        <f t="shared" si="263"/>
        <v>0</v>
      </c>
      <c r="BR85" s="144">
        <f t="shared" si="263"/>
        <v>80</v>
      </c>
      <c r="BS85" s="144">
        <f t="shared" si="263"/>
        <v>13</v>
      </c>
      <c r="BT85" s="144">
        <f t="shared" si="263"/>
        <v>0</v>
      </c>
      <c r="BU85" s="144">
        <f t="shared" si="263"/>
        <v>13</v>
      </c>
      <c r="BV85" s="144">
        <f t="shared" si="263"/>
        <v>0</v>
      </c>
      <c r="BW85" s="144">
        <f t="shared" si="263"/>
        <v>0</v>
      </c>
      <c r="BX85" s="144">
        <f t="shared" si="263"/>
        <v>0</v>
      </c>
      <c r="BY85" s="144">
        <f t="shared" si="263"/>
        <v>0</v>
      </c>
      <c r="BZ85" s="144" t="str">
        <f t="shared" si="263"/>
        <v/>
      </c>
      <c r="CA85" s="144" t="str">
        <f t="shared" si="263"/>
        <v/>
      </c>
      <c r="CB85" s="144" t="str">
        <f t="shared" si="263"/>
        <v/>
      </c>
      <c r="CC85" s="144" t="str">
        <f t="shared" si="263"/>
        <v/>
      </c>
      <c r="CD85" s="144">
        <f t="shared" si="6"/>
        <v>17720</v>
      </c>
      <c r="CE85" s="69"/>
      <c r="CF85" s="126">
        <f t="shared" si="7"/>
        <v>13</v>
      </c>
      <c r="CG85" s="126">
        <f t="shared" si="102"/>
        <v>26</v>
      </c>
      <c r="CH85" s="67">
        <f t="shared" ref="CH85:CL85" ca="1" si="264">SUMIFS($AX85:$CC85,$AX$1:$CC$1,CH$2)</f>
        <v>0</v>
      </c>
      <c r="CI85" s="67">
        <f t="shared" ca="1" si="264"/>
        <v>0</v>
      </c>
      <c r="CJ85" s="67">
        <f t="shared" ca="1" si="264"/>
        <v>0</v>
      </c>
      <c r="CK85" s="67">
        <f t="shared" ca="1" si="264"/>
        <v>0</v>
      </c>
      <c r="CL85" s="67">
        <f t="shared" ca="1" si="264"/>
        <v>0</v>
      </c>
    </row>
    <row r="86" spans="1:90" ht="13.5" customHeight="1">
      <c r="A86" s="149" t="s">
        <v>87</v>
      </c>
      <c r="B86" s="139" t="str">
        <f>VLOOKUP(A86,Sort!B:C,2,FALSE)</f>
        <v>Genset</v>
      </c>
      <c r="C86" s="140" t="s">
        <v>262</v>
      </c>
      <c r="D86" s="143">
        <v>7119</v>
      </c>
      <c r="E86" s="143">
        <v>7119</v>
      </c>
      <c r="F86" s="148">
        <v>7173</v>
      </c>
      <c r="G86" s="142">
        <v>7173</v>
      </c>
      <c r="H86" s="142">
        <v>7173</v>
      </c>
      <c r="I86" s="142">
        <v>7173</v>
      </c>
      <c r="J86" s="142">
        <v>7221</v>
      </c>
      <c r="K86" s="142">
        <v>7231</v>
      </c>
      <c r="L86" s="142">
        <v>7242</v>
      </c>
      <c r="M86" s="142">
        <v>7242</v>
      </c>
      <c r="N86" s="142">
        <v>7270</v>
      </c>
      <c r="O86" s="142">
        <v>7281</v>
      </c>
      <c r="P86" s="142">
        <v>7294</v>
      </c>
      <c r="Q86" s="142">
        <f>P86</f>
        <v>7294</v>
      </c>
      <c r="R86" s="142">
        <v>7339</v>
      </c>
      <c r="S86" s="142">
        <v>7361</v>
      </c>
      <c r="T86" s="142">
        <v>7372</v>
      </c>
      <c r="U86" s="142">
        <v>7372</v>
      </c>
      <c r="V86" s="142">
        <v>7393</v>
      </c>
      <c r="W86" s="142">
        <v>7404</v>
      </c>
      <c r="X86" s="142">
        <v>7415</v>
      </c>
      <c r="Y86" s="142">
        <v>7425</v>
      </c>
      <c r="Z86" s="142">
        <v>7436</v>
      </c>
      <c r="AA86" s="141">
        <v>7448</v>
      </c>
      <c r="AB86" s="142">
        <v>7458</v>
      </c>
      <c r="AC86" s="141">
        <f t="shared" ref="AC86:AD86" si="265">AB86</f>
        <v>7458</v>
      </c>
      <c r="AD86" s="142">
        <f t="shared" si="265"/>
        <v>7458</v>
      </c>
      <c r="AE86" s="142">
        <v>7491</v>
      </c>
      <c r="AF86" s="142">
        <v>7502</v>
      </c>
      <c r="AG86" s="142"/>
      <c r="AH86" s="141"/>
      <c r="AI86" s="143"/>
      <c r="AJ86" s="141"/>
      <c r="AK86" s="144"/>
      <c r="AL86" s="144"/>
      <c r="AM86" s="144"/>
      <c r="AN86" s="144"/>
      <c r="AO86" s="144"/>
      <c r="AP86" s="126"/>
      <c r="AQ86" s="126"/>
      <c r="AR86" s="126"/>
      <c r="AS86" s="126"/>
      <c r="AT86" s="126"/>
      <c r="AU86" s="126"/>
      <c r="AV86" s="126"/>
      <c r="AW86" s="126">
        <f t="shared" si="4"/>
        <v>383</v>
      </c>
      <c r="AX86" s="144">
        <f t="shared" si="12"/>
        <v>0</v>
      </c>
      <c r="AY86" s="144">
        <f t="shared" ref="AY86:CC86" si="266">IF(F86="","",F86-E86)</f>
        <v>54</v>
      </c>
      <c r="AZ86" s="144">
        <f t="shared" si="266"/>
        <v>0</v>
      </c>
      <c r="BA86" s="144">
        <f t="shared" si="266"/>
        <v>0</v>
      </c>
      <c r="BB86" s="144">
        <f t="shared" si="266"/>
        <v>0</v>
      </c>
      <c r="BC86" s="144">
        <f t="shared" si="266"/>
        <v>48</v>
      </c>
      <c r="BD86" s="144">
        <f t="shared" si="266"/>
        <v>10</v>
      </c>
      <c r="BE86" s="144">
        <f t="shared" si="266"/>
        <v>11</v>
      </c>
      <c r="BF86" s="144">
        <f t="shared" si="266"/>
        <v>0</v>
      </c>
      <c r="BG86" s="144">
        <f t="shared" si="266"/>
        <v>28</v>
      </c>
      <c r="BH86" s="144">
        <f t="shared" si="266"/>
        <v>11</v>
      </c>
      <c r="BI86" s="144">
        <f t="shared" si="266"/>
        <v>13</v>
      </c>
      <c r="BJ86" s="144">
        <f t="shared" si="266"/>
        <v>0</v>
      </c>
      <c r="BK86" s="144">
        <f t="shared" si="266"/>
        <v>45</v>
      </c>
      <c r="BL86" s="144">
        <f t="shared" si="266"/>
        <v>22</v>
      </c>
      <c r="BM86" s="144">
        <f t="shared" si="266"/>
        <v>11</v>
      </c>
      <c r="BN86" s="144">
        <f t="shared" si="266"/>
        <v>0</v>
      </c>
      <c r="BO86" s="144">
        <f t="shared" si="266"/>
        <v>21</v>
      </c>
      <c r="BP86" s="144">
        <f t="shared" si="266"/>
        <v>11</v>
      </c>
      <c r="BQ86" s="144">
        <f t="shared" si="266"/>
        <v>11</v>
      </c>
      <c r="BR86" s="144">
        <f t="shared" si="266"/>
        <v>10</v>
      </c>
      <c r="BS86" s="144">
        <f t="shared" si="266"/>
        <v>11</v>
      </c>
      <c r="BT86" s="144">
        <f t="shared" si="266"/>
        <v>12</v>
      </c>
      <c r="BU86" s="144">
        <f t="shared" si="266"/>
        <v>10</v>
      </c>
      <c r="BV86" s="144">
        <f t="shared" si="266"/>
        <v>0</v>
      </c>
      <c r="BW86" s="144">
        <f t="shared" si="266"/>
        <v>0</v>
      </c>
      <c r="BX86" s="144">
        <f t="shared" si="266"/>
        <v>33</v>
      </c>
      <c r="BY86" s="144">
        <f t="shared" si="266"/>
        <v>11</v>
      </c>
      <c r="BZ86" s="144" t="str">
        <f t="shared" si="266"/>
        <v/>
      </c>
      <c r="CA86" s="144" t="str">
        <f t="shared" si="266"/>
        <v/>
      </c>
      <c r="CB86" s="144" t="str">
        <f t="shared" si="266"/>
        <v/>
      </c>
      <c r="CC86" s="144" t="str">
        <f t="shared" si="266"/>
        <v/>
      </c>
      <c r="CD86" s="144">
        <f t="shared" si="6"/>
        <v>7502</v>
      </c>
      <c r="CE86" s="69"/>
      <c r="CF86" s="126">
        <f t="shared" si="7"/>
        <v>66</v>
      </c>
      <c r="CG86" s="126">
        <f t="shared" si="102"/>
        <v>66</v>
      </c>
      <c r="CH86" s="67">
        <f t="shared" ref="CH86:CL86" ca="1" si="267">SUMIFS($AX86:$CC86,$AX$1:$CC$1,CH$2)</f>
        <v>0</v>
      </c>
      <c r="CI86" s="67">
        <f t="shared" ca="1" si="267"/>
        <v>0</v>
      </c>
      <c r="CJ86" s="67">
        <f t="shared" ca="1" si="267"/>
        <v>0</v>
      </c>
      <c r="CK86" s="67">
        <f t="shared" ca="1" si="267"/>
        <v>0</v>
      </c>
      <c r="CL86" s="67">
        <f t="shared" ca="1" si="267"/>
        <v>0</v>
      </c>
    </row>
    <row r="87" spans="1:90" ht="13.5" customHeight="1">
      <c r="A87" s="149" t="s">
        <v>264</v>
      </c>
      <c r="B87" s="139" t="str">
        <f>VLOOKUP(A87,Sort!B:C,2,FALSE)</f>
        <v>Genset</v>
      </c>
      <c r="C87" s="140" t="s">
        <v>262</v>
      </c>
      <c r="D87" s="141"/>
      <c r="E87" s="143"/>
      <c r="F87" s="148"/>
      <c r="G87" s="142"/>
      <c r="H87" s="142"/>
      <c r="I87" s="142"/>
      <c r="J87" s="142"/>
      <c r="K87" s="142"/>
      <c r="L87" s="142"/>
      <c r="M87" s="142"/>
      <c r="N87" s="142"/>
      <c r="O87" s="142"/>
      <c r="P87" s="142"/>
      <c r="Q87" s="142"/>
      <c r="R87" s="142"/>
      <c r="S87" s="142"/>
      <c r="T87" s="142"/>
      <c r="U87" s="142"/>
      <c r="V87" s="142"/>
      <c r="W87" s="142"/>
      <c r="X87" s="142"/>
      <c r="Y87" s="142"/>
      <c r="Z87" s="142"/>
      <c r="AA87" s="141"/>
      <c r="AB87" s="142"/>
      <c r="AC87" s="141"/>
      <c r="AD87" s="142"/>
      <c r="AE87" s="142"/>
      <c r="AF87" s="142"/>
      <c r="AG87" s="142"/>
      <c r="AH87" s="141"/>
      <c r="AI87" s="143"/>
      <c r="AJ87" s="141"/>
      <c r="AK87" s="144"/>
      <c r="AL87" s="144"/>
      <c r="AM87" s="144"/>
      <c r="AN87" s="144"/>
      <c r="AO87" s="144"/>
      <c r="AP87" s="126"/>
      <c r="AQ87" s="126"/>
      <c r="AR87" s="126"/>
      <c r="AS87" s="126"/>
      <c r="AT87" s="126"/>
      <c r="AU87" s="126"/>
      <c r="AV87" s="126"/>
      <c r="AW87" s="126">
        <f t="shared" si="4"/>
        <v>0</v>
      </c>
      <c r="AX87" s="144">
        <f t="shared" si="12"/>
        <v>0</v>
      </c>
      <c r="AY87" s="144" t="str">
        <f t="shared" ref="AY87:CC87" si="268">IF(F87="","",F87-E87)</f>
        <v/>
      </c>
      <c r="AZ87" s="144" t="str">
        <f t="shared" si="268"/>
        <v/>
      </c>
      <c r="BA87" s="144" t="str">
        <f t="shared" si="268"/>
        <v/>
      </c>
      <c r="BB87" s="144" t="str">
        <f t="shared" si="268"/>
        <v/>
      </c>
      <c r="BC87" s="144" t="str">
        <f t="shared" si="268"/>
        <v/>
      </c>
      <c r="BD87" s="144" t="str">
        <f t="shared" si="268"/>
        <v/>
      </c>
      <c r="BE87" s="144" t="str">
        <f t="shared" si="268"/>
        <v/>
      </c>
      <c r="BF87" s="144" t="str">
        <f t="shared" si="268"/>
        <v/>
      </c>
      <c r="BG87" s="144" t="str">
        <f t="shared" si="268"/>
        <v/>
      </c>
      <c r="BH87" s="144" t="str">
        <f t="shared" si="268"/>
        <v/>
      </c>
      <c r="BI87" s="144" t="str">
        <f t="shared" si="268"/>
        <v/>
      </c>
      <c r="BJ87" s="144" t="str">
        <f t="shared" si="268"/>
        <v/>
      </c>
      <c r="BK87" s="144" t="str">
        <f t="shared" si="268"/>
        <v/>
      </c>
      <c r="BL87" s="144" t="str">
        <f t="shared" si="268"/>
        <v/>
      </c>
      <c r="BM87" s="144" t="str">
        <f t="shared" si="268"/>
        <v/>
      </c>
      <c r="BN87" s="144" t="str">
        <f t="shared" si="268"/>
        <v/>
      </c>
      <c r="BO87" s="144" t="str">
        <f t="shared" si="268"/>
        <v/>
      </c>
      <c r="BP87" s="144" t="str">
        <f t="shared" si="268"/>
        <v/>
      </c>
      <c r="BQ87" s="144" t="str">
        <f t="shared" si="268"/>
        <v/>
      </c>
      <c r="BR87" s="144" t="str">
        <f t="shared" si="268"/>
        <v/>
      </c>
      <c r="BS87" s="144" t="str">
        <f t="shared" si="268"/>
        <v/>
      </c>
      <c r="BT87" s="144" t="str">
        <f t="shared" si="268"/>
        <v/>
      </c>
      <c r="BU87" s="144" t="str">
        <f t="shared" si="268"/>
        <v/>
      </c>
      <c r="BV87" s="144" t="str">
        <f t="shared" si="268"/>
        <v/>
      </c>
      <c r="BW87" s="144" t="str">
        <f t="shared" si="268"/>
        <v/>
      </c>
      <c r="BX87" s="144" t="str">
        <f t="shared" si="268"/>
        <v/>
      </c>
      <c r="BY87" s="144" t="str">
        <f t="shared" si="268"/>
        <v/>
      </c>
      <c r="BZ87" s="144" t="str">
        <f t="shared" si="268"/>
        <v/>
      </c>
      <c r="CA87" s="144" t="str">
        <f t="shared" si="268"/>
        <v/>
      </c>
      <c r="CB87" s="144" t="str">
        <f t="shared" si="268"/>
        <v/>
      </c>
      <c r="CC87" s="144" t="str">
        <f t="shared" si="268"/>
        <v/>
      </c>
      <c r="CD87" s="144">
        <f t="shared" si="6"/>
        <v>0</v>
      </c>
      <c r="CE87" s="69"/>
      <c r="CF87" s="126">
        <f t="shared" si="7"/>
        <v>0</v>
      </c>
      <c r="CG87" s="126">
        <f t="shared" si="102"/>
        <v>0</v>
      </c>
      <c r="CH87" s="67">
        <f t="shared" ref="CH87:CL87" ca="1" si="269">SUMIFS($AX87:$CC87,$AX$1:$CC$1,CH$2)</f>
        <v>0</v>
      </c>
      <c r="CI87" s="67">
        <f t="shared" ca="1" si="269"/>
        <v>0</v>
      </c>
      <c r="CJ87" s="67">
        <f t="shared" ca="1" si="269"/>
        <v>0</v>
      </c>
      <c r="CK87" s="67">
        <f t="shared" ca="1" si="269"/>
        <v>0</v>
      </c>
      <c r="CL87" s="67">
        <f t="shared" ca="1" si="269"/>
        <v>0</v>
      </c>
    </row>
    <row r="88" spans="1:90" ht="12" customHeight="1">
      <c r="A88" s="149" t="s">
        <v>88</v>
      </c>
      <c r="B88" s="139" t="str">
        <f>VLOOKUP(A88,Sort!B:C,2,FALSE)</f>
        <v>Axor 3336 OB</v>
      </c>
      <c r="C88" s="140" t="s">
        <v>262</v>
      </c>
      <c r="D88" s="162">
        <v>18026</v>
      </c>
      <c r="E88" s="162">
        <v>18044</v>
      </c>
      <c r="F88" s="163">
        <v>18047</v>
      </c>
      <c r="G88" s="142">
        <v>18065</v>
      </c>
      <c r="H88" s="142">
        <v>18076</v>
      </c>
      <c r="I88" s="142">
        <v>18091</v>
      </c>
      <c r="J88" s="142">
        <v>18104</v>
      </c>
      <c r="K88" s="142">
        <v>18114</v>
      </c>
      <c r="L88" s="142">
        <v>18131</v>
      </c>
      <c r="M88" s="142">
        <v>18146</v>
      </c>
      <c r="N88" s="142">
        <v>18156</v>
      </c>
      <c r="O88" s="142">
        <v>18169</v>
      </c>
      <c r="P88" s="164">
        <v>18188</v>
      </c>
      <c r="Q88" s="164">
        <v>18201</v>
      </c>
      <c r="R88" s="142">
        <v>18219</v>
      </c>
      <c r="S88" s="142">
        <v>18233</v>
      </c>
      <c r="T88" s="142">
        <v>18251</v>
      </c>
      <c r="U88" s="142">
        <v>18261</v>
      </c>
      <c r="V88" s="164">
        <v>18272</v>
      </c>
      <c r="W88" s="142">
        <v>18284</v>
      </c>
      <c r="X88" s="142">
        <v>18303</v>
      </c>
      <c r="Y88" s="142">
        <v>18323</v>
      </c>
      <c r="Z88" s="164">
        <v>18339</v>
      </c>
      <c r="AA88" s="141">
        <v>18355</v>
      </c>
      <c r="AB88" s="142">
        <v>18373</v>
      </c>
      <c r="AC88" s="141">
        <v>18384</v>
      </c>
      <c r="AD88" s="142">
        <v>18393</v>
      </c>
      <c r="AE88" s="142">
        <v>18407</v>
      </c>
      <c r="AF88" s="142">
        <v>18425</v>
      </c>
      <c r="AG88" s="142"/>
      <c r="AH88" s="165"/>
      <c r="AI88" s="143"/>
      <c r="AJ88" s="141"/>
      <c r="AK88" s="144"/>
      <c r="AL88" s="144"/>
      <c r="AM88" s="144"/>
      <c r="AN88" s="144"/>
      <c r="AO88" s="144"/>
      <c r="AP88" s="126"/>
      <c r="AQ88" s="126"/>
      <c r="AR88" s="126"/>
      <c r="AS88" s="126"/>
      <c r="AT88" s="126"/>
      <c r="AU88" s="126"/>
      <c r="AV88" s="126"/>
      <c r="AW88" s="126">
        <f t="shared" si="4"/>
        <v>381</v>
      </c>
      <c r="AX88" s="144">
        <f t="shared" si="12"/>
        <v>18</v>
      </c>
      <c r="AY88" s="144">
        <f t="shared" ref="AY88:CC88" si="270">IF(F88="","",F88-E88)</f>
        <v>3</v>
      </c>
      <c r="AZ88" s="144">
        <f t="shared" si="270"/>
        <v>18</v>
      </c>
      <c r="BA88" s="144">
        <f t="shared" si="270"/>
        <v>11</v>
      </c>
      <c r="BB88" s="144">
        <f t="shared" si="270"/>
        <v>15</v>
      </c>
      <c r="BC88" s="144">
        <f t="shared" si="270"/>
        <v>13</v>
      </c>
      <c r="BD88" s="144">
        <f t="shared" si="270"/>
        <v>10</v>
      </c>
      <c r="BE88" s="144">
        <f t="shared" si="270"/>
        <v>17</v>
      </c>
      <c r="BF88" s="144">
        <f t="shared" si="270"/>
        <v>15</v>
      </c>
      <c r="BG88" s="144">
        <f t="shared" si="270"/>
        <v>10</v>
      </c>
      <c r="BH88" s="144">
        <f t="shared" si="270"/>
        <v>13</v>
      </c>
      <c r="BI88" s="144">
        <f t="shared" si="270"/>
        <v>19</v>
      </c>
      <c r="BJ88" s="144">
        <f t="shared" si="270"/>
        <v>13</v>
      </c>
      <c r="BK88" s="144">
        <f t="shared" si="270"/>
        <v>18</v>
      </c>
      <c r="BL88" s="144">
        <f t="shared" si="270"/>
        <v>14</v>
      </c>
      <c r="BM88" s="144">
        <f t="shared" si="270"/>
        <v>18</v>
      </c>
      <c r="BN88" s="144">
        <f t="shared" si="270"/>
        <v>10</v>
      </c>
      <c r="BO88" s="144">
        <f t="shared" si="270"/>
        <v>11</v>
      </c>
      <c r="BP88" s="144">
        <f t="shared" si="270"/>
        <v>12</v>
      </c>
      <c r="BQ88" s="144">
        <f t="shared" si="270"/>
        <v>19</v>
      </c>
      <c r="BR88" s="144">
        <f t="shared" si="270"/>
        <v>20</v>
      </c>
      <c r="BS88" s="144">
        <f t="shared" si="270"/>
        <v>16</v>
      </c>
      <c r="BT88" s="144">
        <f t="shared" si="270"/>
        <v>16</v>
      </c>
      <c r="BU88" s="144">
        <f t="shared" si="270"/>
        <v>18</v>
      </c>
      <c r="BV88" s="144">
        <f t="shared" si="270"/>
        <v>11</v>
      </c>
      <c r="BW88" s="144">
        <f t="shared" si="270"/>
        <v>9</v>
      </c>
      <c r="BX88" s="144">
        <f t="shared" si="270"/>
        <v>14</v>
      </c>
      <c r="BY88" s="144">
        <f t="shared" si="270"/>
        <v>18</v>
      </c>
      <c r="BZ88" s="144" t="str">
        <f t="shared" si="270"/>
        <v/>
      </c>
      <c r="CA88" s="144" t="str">
        <f t="shared" si="270"/>
        <v/>
      </c>
      <c r="CB88" s="144" t="str">
        <f t="shared" si="270"/>
        <v/>
      </c>
      <c r="CC88" s="144" t="str">
        <f t="shared" si="270"/>
        <v/>
      </c>
      <c r="CD88" s="144">
        <f t="shared" si="6"/>
        <v>18425</v>
      </c>
      <c r="CE88" s="69"/>
      <c r="CF88" s="126">
        <f t="shared" si="7"/>
        <v>86</v>
      </c>
      <c r="CG88" s="126">
        <f t="shared" si="102"/>
        <v>84</v>
      </c>
      <c r="CH88" s="67">
        <f t="shared" ref="CH88:CL88" ca="1" si="271">SUMIFS($AX88:$CC88,$AX$1:$CC$1,CH$2)</f>
        <v>0</v>
      </c>
      <c r="CI88" s="67">
        <f t="shared" ca="1" si="271"/>
        <v>0</v>
      </c>
      <c r="CJ88" s="67">
        <f t="shared" ca="1" si="271"/>
        <v>0</v>
      </c>
      <c r="CK88" s="67">
        <f t="shared" ca="1" si="271"/>
        <v>0</v>
      </c>
      <c r="CL88" s="67">
        <f t="shared" ca="1" si="271"/>
        <v>0</v>
      </c>
    </row>
    <row r="89" spans="1:90" ht="12" customHeight="1">
      <c r="A89" s="149" t="s">
        <v>89</v>
      </c>
      <c r="B89" s="139" t="str">
        <f>VLOOKUP(A89,Sort!B:C,2,FALSE)</f>
        <v>Axor 3336 OB</v>
      </c>
      <c r="C89" s="140" t="s">
        <v>262</v>
      </c>
      <c r="D89" s="162">
        <v>4463</v>
      </c>
      <c r="E89" s="162">
        <v>4481</v>
      </c>
      <c r="F89" s="163">
        <v>4501</v>
      </c>
      <c r="G89" s="142">
        <v>4519</v>
      </c>
      <c r="H89" s="142">
        <v>4525</v>
      </c>
      <c r="I89" s="142">
        <v>4536</v>
      </c>
      <c r="J89" s="142">
        <v>4551</v>
      </c>
      <c r="K89" s="142">
        <v>4568</v>
      </c>
      <c r="L89" s="142">
        <v>4587</v>
      </c>
      <c r="M89" s="142">
        <v>4601</v>
      </c>
      <c r="N89" s="142">
        <v>4614</v>
      </c>
      <c r="O89" s="142">
        <v>4623</v>
      </c>
      <c r="P89" s="164">
        <v>4641</v>
      </c>
      <c r="Q89" s="164">
        <v>4658</v>
      </c>
      <c r="R89" s="142">
        <v>4672</v>
      </c>
      <c r="S89" s="142">
        <v>4683</v>
      </c>
      <c r="T89" s="142">
        <v>4701</v>
      </c>
      <c r="U89" s="142">
        <v>4711</v>
      </c>
      <c r="V89" s="164">
        <v>4726</v>
      </c>
      <c r="W89" s="142">
        <v>4739</v>
      </c>
      <c r="X89" s="142">
        <v>4758</v>
      </c>
      <c r="Y89" s="142">
        <v>4774</v>
      </c>
      <c r="Z89" s="164">
        <v>4792</v>
      </c>
      <c r="AA89" s="141">
        <v>4809</v>
      </c>
      <c r="AB89" s="142">
        <v>4828</v>
      </c>
      <c r="AC89" s="141">
        <f>AB89</f>
        <v>4828</v>
      </c>
      <c r="AD89" s="142">
        <v>4846</v>
      </c>
      <c r="AE89" s="142">
        <v>4860</v>
      </c>
      <c r="AF89" s="142">
        <v>4877</v>
      </c>
      <c r="AG89" s="142"/>
      <c r="AH89" s="165"/>
      <c r="AI89" s="143"/>
      <c r="AJ89" s="141"/>
      <c r="AK89" s="144"/>
      <c r="AL89" s="144"/>
      <c r="AM89" s="144"/>
      <c r="AN89" s="144"/>
      <c r="AO89" s="144"/>
      <c r="AP89" s="126"/>
      <c r="AQ89" s="126"/>
      <c r="AR89" s="126"/>
      <c r="AS89" s="126"/>
      <c r="AT89" s="126"/>
      <c r="AU89" s="126"/>
      <c r="AV89" s="126"/>
      <c r="AW89" s="126">
        <f t="shared" si="4"/>
        <v>396</v>
      </c>
      <c r="AX89" s="144">
        <f t="shared" si="12"/>
        <v>18</v>
      </c>
      <c r="AY89" s="144">
        <f t="shared" ref="AY89:CC89" si="272">IF(F89="","",F89-E89)</f>
        <v>20</v>
      </c>
      <c r="AZ89" s="144">
        <f t="shared" si="272"/>
        <v>18</v>
      </c>
      <c r="BA89" s="144">
        <f t="shared" si="272"/>
        <v>6</v>
      </c>
      <c r="BB89" s="144">
        <f t="shared" si="272"/>
        <v>11</v>
      </c>
      <c r="BC89" s="144">
        <f t="shared" si="272"/>
        <v>15</v>
      </c>
      <c r="BD89" s="144">
        <f t="shared" si="272"/>
        <v>17</v>
      </c>
      <c r="BE89" s="144">
        <f t="shared" si="272"/>
        <v>19</v>
      </c>
      <c r="BF89" s="144">
        <f t="shared" si="272"/>
        <v>14</v>
      </c>
      <c r="BG89" s="144">
        <f t="shared" si="272"/>
        <v>13</v>
      </c>
      <c r="BH89" s="144">
        <f t="shared" si="272"/>
        <v>9</v>
      </c>
      <c r="BI89" s="144">
        <f t="shared" si="272"/>
        <v>18</v>
      </c>
      <c r="BJ89" s="144">
        <f t="shared" si="272"/>
        <v>17</v>
      </c>
      <c r="BK89" s="144">
        <f t="shared" si="272"/>
        <v>14</v>
      </c>
      <c r="BL89" s="144">
        <f t="shared" si="272"/>
        <v>11</v>
      </c>
      <c r="BM89" s="144">
        <f t="shared" si="272"/>
        <v>18</v>
      </c>
      <c r="BN89" s="144">
        <f t="shared" si="272"/>
        <v>10</v>
      </c>
      <c r="BO89" s="144">
        <f t="shared" si="272"/>
        <v>15</v>
      </c>
      <c r="BP89" s="144">
        <f t="shared" si="272"/>
        <v>13</v>
      </c>
      <c r="BQ89" s="144">
        <f t="shared" si="272"/>
        <v>19</v>
      </c>
      <c r="BR89" s="144">
        <f t="shared" si="272"/>
        <v>16</v>
      </c>
      <c r="BS89" s="144">
        <f t="shared" si="272"/>
        <v>18</v>
      </c>
      <c r="BT89" s="144">
        <f t="shared" si="272"/>
        <v>17</v>
      </c>
      <c r="BU89" s="144">
        <f t="shared" si="272"/>
        <v>19</v>
      </c>
      <c r="BV89" s="144">
        <f t="shared" si="272"/>
        <v>0</v>
      </c>
      <c r="BW89" s="144">
        <f t="shared" si="272"/>
        <v>18</v>
      </c>
      <c r="BX89" s="144">
        <f t="shared" si="272"/>
        <v>14</v>
      </c>
      <c r="BY89" s="144">
        <f t="shared" si="272"/>
        <v>17</v>
      </c>
      <c r="BZ89" s="144" t="str">
        <f t="shared" si="272"/>
        <v/>
      </c>
      <c r="CA89" s="144" t="str">
        <f t="shared" si="272"/>
        <v/>
      </c>
      <c r="CB89" s="144" t="str">
        <f t="shared" si="272"/>
        <v/>
      </c>
      <c r="CC89" s="144" t="str">
        <f t="shared" si="272"/>
        <v/>
      </c>
      <c r="CD89" s="144">
        <f t="shared" si="6"/>
        <v>4877</v>
      </c>
      <c r="CE89" s="69"/>
      <c r="CF89" s="126">
        <f t="shared" si="7"/>
        <v>85</v>
      </c>
      <c r="CG89" s="126">
        <f t="shared" si="102"/>
        <v>86</v>
      </c>
      <c r="CH89" s="67">
        <f t="shared" ref="CH89:CL89" ca="1" si="273">SUMIFS($AX89:$CC89,$AX$1:$CC$1,CH$2)</f>
        <v>0</v>
      </c>
      <c r="CI89" s="67">
        <f t="shared" ca="1" si="273"/>
        <v>0</v>
      </c>
      <c r="CJ89" s="67">
        <f t="shared" ca="1" si="273"/>
        <v>0</v>
      </c>
      <c r="CK89" s="67">
        <f t="shared" ca="1" si="273"/>
        <v>0</v>
      </c>
      <c r="CL89" s="67">
        <f t="shared" ca="1" si="273"/>
        <v>0</v>
      </c>
    </row>
    <row r="90" spans="1:90" ht="12" customHeight="1">
      <c r="A90" s="149" t="s">
        <v>90</v>
      </c>
      <c r="B90" s="139" t="str">
        <f>VLOOKUP(A90,Sort!B:C,2,FALSE)</f>
        <v>Axor 3336 OB</v>
      </c>
      <c r="C90" s="140" t="s">
        <v>262</v>
      </c>
      <c r="D90" s="162">
        <v>17905</v>
      </c>
      <c r="E90" s="162">
        <v>17923</v>
      </c>
      <c r="F90" s="163">
        <v>17945</v>
      </c>
      <c r="G90" s="142">
        <v>17963</v>
      </c>
      <c r="H90" s="142">
        <v>17973</v>
      </c>
      <c r="I90" s="142">
        <v>17988</v>
      </c>
      <c r="J90" s="142">
        <v>17998</v>
      </c>
      <c r="K90" s="142">
        <v>18013</v>
      </c>
      <c r="L90" s="142">
        <v>18028</v>
      </c>
      <c r="M90" s="142">
        <v>18041</v>
      </c>
      <c r="N90" s="142">
        <v>18054</v>
      </c>
      <c r="O90" s="142">
        <v>18062</v>
      </c>
      <c r="P90" s="164">
        <v>18077</v>
      </c>
      <c r="Q90" s="164">
        <v>18092</v>
      </c>
      <c r="R90" s="142">
        <v>18110</v>
      </c>
      <c r="S90" s="142">
        <v>18124</v>
      </c>
      <c r="T90" s="142">
        <v>18142</v>
      </c>
      <c r="U90" s="142">
        <v>18160</v>
      </c>
      <c r="V90" s="164">
        <v>18169</v>
      </c>
      <c r="W90" s="142">
        <v>18181</v>
      </c>
      <c r="X90" s="142">
        <v>18201</v>
      </c>
      <c r="Y90" s="142">
        <v>18217</v>
      </c>
      <c r="Z90" s="164">
        <v>18238</v>
      </c>
      <c r="AA90" s="141">
        <v>18253</v>
      </c>
      <c r="AB90" s="142">
        <v>18272</v>
      </c>
      <c r="AC90" s="141">
        <v>18283</v>
      </c>
      <c r="AD90" s="142">
        <v>18293</v>
      </c>
      <c r="AE90" s="142">
        <v>18307</v>
      </c>
      <c r="AF90" s="142">
        <v>18317</v>
      </c>
      <c r="AG90" s="142"/>
      <c r="AH90" s="165"/>
      <c r="AI90" s="143"/>
      <c r="AJ90" s="141"/>
      <c r="AK90" s="144"/>
      <c r="AL90" s="144"/>
      <c r="AM90" s="144"/>
      <c r="AN90" s="144"/>
      <c r="AO90" s="144"/>
      <c r="AP90" s="126"/>
      <c r="AQ90" s="126"/>
      <c r="AR90" s="126"/>
      <c r="AS90" s="126"/>
      <c r="AT90" s="126"/>
      <c r="AU90" s="126"/>
      <c r="AV90" s="126"/>
      <c r="AW90" s="126">
        <f t="shared" si="4"/>
        <v>394</v>
      </c>
      <c r="AX90" s="144">
        <f t="shared" si="12"/>
        <v>18</v>
      </c>
      <c r="AY90" s="144">
        <f t="shared" ref="AY90:CC90" si="274">IF(F90="","",F90-E90)</f>
        <v>22</v>
      </c>
      <c r="AZ90" s="144">
        <f t="shared" si="274"/>
        <v>18</v>
      </c>
      <c r="BA90" s="144">
        <f t="shared" si="274"/>
        <v>10</v>
      </c>
      <c r="BB90" s="144">
        <f t="shared" si="274"/>
        <v>15</v>
      </c>
      <c r="BC90" s="144">
        <f t="shared" si="274"/>
        <v>10</v>
      </c>
      <c r="BD90" s="144">
        <f t="shared" si="274"/>
        <v>15</v>
      </c>
      <c r="BE90" s="144">
        <f t="shared" si="274"/>
        <v>15</v>
      </c>
      <c r="BF90" s="144">
        <f t="shared" si="274"/>
        <v>13</v>
      </c>
      <c r="BG90" s="144">
        <f t="shared" si="274"/>
        <v>13</v>
      </c>
      <c r="BH90" s="144">
        <f t="shared" si="274"/>
        <v>8</v>
      </c>
      <c r="BI90" s="144">
        <f t="shared" si="274"/>
        <v>15</v>
      </c>
      <c r="BJ90" s="144">
        <f t="shared" si="274"/>
        <v>15</v>
      </c>
      <c r="BK90" s="144">
        <f t="shared" si="274"/>
        <v>18</v>
      </c>
      <c r="BL90" s="144">
        <f t="shared" si="274"/>
        <v>14</v>
      </c>
      <c r="BM90" s="144">
        <f t="shared" si="274"/>
        <v>18</v>
      </c>
      <c r="BN90" s="144">
        <f t="shared" si="274"/>
        <v>18</v>
      </c>
      <c r="BO90" s="144">
        <f t="shared" si="274"/>
        <v>9</v>
      </c>
      <c r="BP90" s="144">
        <f t="shared" si="274"/>
        <v>12</v>
      </c>
      <c r="BQ90" s="144">
        <f t="shared" si="274"/>
        <v>20</v>
      </c>
      <c r="BR90" s="144">
        <f t="shared" si="274"/>
        <v>16</v>
      </c>
      <c r="BS90" s="144">
        <f t="shared" si="274"/>
        <v>21</v>
      </c>
      <c r="BT90" s="144">
        <f t="shared" si="274"/>
        <v>15</v>
      </c>
      <c r="BU90" s="144">
        <f t="shared" si="274"/>
        <v>19</v>
      </c>
      <c r="BV90" s="144">
        <f t="shared" si="274"/>
        <v>11</v>
      </c>
      <c r="BW90" s="144">
        <f t="shared" si="274"/>
        <v>10</v>
      </c>
      <c r="BX90" s="144">
        <f t="shared" si="274"/>
        <v>14</v>
      </c>
      <c r="BY90" s="144">
        <f t="shared" si="274"/>
        <v>10</v>
      </c>
      <c r="BZ90" s="144" t="str">
        <f t="shared" si="274"/>
        <v/>
      </c>
      <c r="CA90" s="144" t="str">
        <f t="shared" si="274"/>
        <v/>
      </c>
      <c r="CB90" s="144" t="str">
        <f t="shared" si="274"/>
        <v/>
      </c>
      <c r="CC90" s="144" t="str">
        <f t="shared" si="274"/>
        <v/>
      </c>
      <c r="CD90" s="144">
        <f t="shared" si="6"/>
        <v>18317</v>
      </c>
      <c r="CE90" s="69"/>
      <c r="CF90" s="126">
        <f t="shared" si="7"/>
        <v>79</v>
      </c>
      <c r="CG90" s="126">
        <f t="shared" si="102"/>
        <v>90</v>
      </c>
      <c r="CH90" s="67">
        <f t="shared" ref="CH90:CL90" ca="1" si="275">SUMIFS($AX90:$CC90,$AX$1:$CC$1,CH$2)</f>
        <v>0</v>
      </c>
      <c r="CI90" s="67">
        <f t="shared" ca="1" si="275"/>
        <v>0</v>
      </c>
      <c r="CJ90" s="67">
        <f t="shared" ca="1" si="275"/>
        <v>0</v>
      </c>
      <c r="CK90" s="67">
        <f t="shared" ca="1" si="275"/>
        <v>0</v>
      </c>
      <c r="CL90" s="67">
        <f t="shared" ca="1" si="275"/>
        <v>0</v>
      </c>
    </row>
    <row r="91" spans="1:90" ht="12" customHeight="1">
      <c r="A91" s="149" t="s">
        <v>91</v>
      </c>
      <c r="B91" s="139" t="str">
        <f>VLOOKUP(A91,Sort!B:C,2,FALSE)</f>
        <v>Axor 3336 OB</v>
      </c>
      <c r="C91" s="140" t="s">
        <v>262</v>
      </c>
      <c r="D91" s="162">
        <v>18857</v>
      </c>
      <c r="E91" s="162">
        <v>18875</v>
      </c>
      <c r="F91" s="163">
        <v>18896</v>
      </c>
      <c r="G91" s="142">
        <v>18916</v>
      </c>
      <c r="H91" s="142">
        <v>18925</v>
      </c>
      <c r="I91" s="142">
        <v>18941</v>
      </c>
      <c r="J91" s="142">
        <v>18952</v>
      </c>
      <c r="K91" s="142">
        <v>18970</v>
      </c>
      <c r="L91" s="142">
        <v>18987</v>
      </c>
      <c r="M91" s="142">
        <v>19002</v>
      </c>
      <c r="N91" s="142">
        <v>19012</v>
      </c>
      <c r="O91" s="142">
        <v>19022</v>
      </c>
      <c r="P91" s="164">
        <v>19040</v>
      </c>
      <c r="Q91" s="164">
        <v>19057</v>
      </c>
      <c r="R91" s="142">
        <v>19075</v>
      </c>
      <c r="S91" s="142">
        <v>19090</v>
      </c>
      <c r="T91" s="142">
        <v>19109</v>
      </c>
      <c r="U91" s="142">
        <v>19127</v>
      </c>
      <c r="V91" s="164">
        <v>19137</v>
      </c>
      <c r="W91" s="142">
        <v>19150</v>
      </c>
      <c r="X91" s="142">
        <v>19170</v>
      </c>
      <c r="Y91" s="142">
        <v>19188</v>
      </c>
      <c r="Z91" s="164">
        <v>19204</v>
      </c>
      <c r="AA91" s="141">
        <v>19218</v>
      </c>
      <c r="AB91" s="142">
        <v>19237</v>
      </c>
      <c r="AC91" s="141">
        <v>19246</v>
      </c>
      <c r="AD91" s="142">
        <v>19256</v>
      </c>
      <c r="AE91" s="142">
        <v>19264</v>
      </c>
      <c r="AF91" s="142">
        <v>19287</v>
      </c>
      <c r="AG91" s="142"/>
      <c r="AH91" s="165"/>
      <c r="AI91" s="143"/>
      <c r="AJ91" s="141"/>
      <c r="AK91" s="144"/>
      <c r="AL91" s="144"/>
      <c r="AM91" s="144"/>
      <c r="AN91" s="144"/>
      <c r="AO91" s="144"/>
      <c r="AP91" s="126"/>
      <c r="AQ91" s="126"/>
      <c r="AR91" s="126"/>
      <c r="AS91" s="126"/>
      <c r="AT91" s="126"/>
      <c r="AU91" s="126"/>
      <c r="AV91" s="126"/>
      <c r="AW91" s="126">
        <f t="shared" si="4"/>
        <v>412</v>
      </c>
      <c r="AX91" s="144">
        <f t="shared" si="12"/>
        <v>18</v>
      </c>
      <c r="AY91" s="144">
        <f t="shared" ref="AY91:CC91" si="276">IF(F91="","",F91-E91)</f>
        <v>21</v>
      </c>
      <c r="AZ91" s="144">
        <f t="shared" si="276"/>
        <v>20</v>
      </c>
      <c r="BA91" s="144">
        <f t="shared" si="276"/>
        <v>9</v>
      </c>
      <c r="BB91" s="144">
        <f t="shared" si="276"/>
        <v>16</v>
      </c>
      <c r="BC91" s="144">
        <f t="shared" si="276"/>
        <v>11</v>
      </c>
      <c r="BD91" s="144">
        <f t="shared" si="276"/>
        <v>18</v>
      </c>
      <c r="BE91" s="144">
        <f t="shared" si="276"/>
        <v>17</v>
      </c>
      <c r="BF91" s="144">
        <f t="shared" si="276"/>
        <v>15</v>
      </c>
      <c r="BG91" s="144">
        <f t="shared" si="276"/>
        <v>10</v>
      </c>
      <c r="BH91" s="144">
        <f t="shared" si="276"/>
        <v>10</v>
      </c>
      <c r="BI91" s="144">
        <f t="shared" si="276"/>
        <v>18</v>
      </c>
      <c r="BJ91" s="144">
        <f t="shared" si="276"/>
        <v>17</v>
      </c>
      <c r="BK91" s="144">
        <f t="shared" si="276"/>
        <v>18</v>
      </c>
      <c r="BL91" s="144">
        <f t="shared" si="276"/>
        <v>15</v>
      </c>
      <c r="BM91" s="144">
        <f t="shared" si="276"/>
        <v>19</v>
      </c>
      <c r="BN91" s="144">
        <f t="shared" si="276"/>
        <v>18</v>
      </c>
      <c r="BO91" s="144">
        <f t="shared" si="276"/>
        <v>10</v>
      </c>
      <c r="BP91" s="144">
        <f t="shared" si="276"/>
        <v>13</v>
      </c>
      <c r="BQ91" s="144">
        <f t="shared" si="276"/>
        <v>20</v>
      </c>
      <c r="BR91" s="144">
        <f t="shared" si="276"/>
        <v>18</v>
      </c>
      <c r="BS91" s="144">
        <f t="shared" si="276"/>
        <v>16</v>
      </c>
      <c r="BT91" s="144">
        <f t="shared" si="276"/>
        <v>14</v>
      </c>
      <c r="BU91" s="144">
        <f t="shared" si="276"/>
        <v>19</v>
      </c>
      <c r="BV91" s="144">
        <f t="shared" si="276"/>
        <v>9</v>
      </c>
      <c r="BW91" s="144">
        <f t="shared" si="276"/>
        <v>10</v>
      </c>
      <c r="BX91" s="144">
        <f t="shared" si="276"/>
        <v>8</v>
      </c>
      <c r="BY91" s="144">
        <f t="shared" si="276"/>
        <v>23</v>
      </c>
      <c r="BZ91" s="144" t="str">
        <f t="shared" si="276"/>
        <v/>
      </c>
      <c r="CA91" s="144" t="str">
        <f t="shared" si="276"/>
        <v/>
      </c>
      <c r="CB91" s="144" t="str">
        <f t="shared" si="276"/>
        <v/>
      </c>
      <c r="CC91" s="144" t="str">
        <f t="shared" si="276"/>
        <v/>
      </c>
      <c r="CD91" s="144">
        <f t="shared" si="6"/>
        <v>19287</v>
      </c>
      <c r="CE91" s="69"/>
      <c r="CF91" s="126">
        <f t="shared" si="7"/>
        <v>83</v>
      </c>
      <c r="CG91" s="126">
        <f t="shared" si="102"/>
        <v>76</v>
      </c>
      <c r="CH91" s="67">
        <f t="shared" ref="CH91:CL91" ca="1" si="277">SUMIFS($AX91:$CC91,$AX$1:$CC$1,CH$2)</f>
        <v>0</v>
      </c>
      <c r="CI91" s="67">
        <f t="shared" ca="1" si="277"/>
        <v>0</v>
      </c>
      <c r="CJ91" s="67">
        <f t="shared" ca="1" si="277"/>
        <v>0</v>
      </c>
      <c r="CK91" s="67">
        <f t="shared" ca="1" si="277"/>
        <v>0</v>
      </c>
      <c r="CL91" s="67">
        <f t="shared" ca="1" si="277"/>
        <v>0</v>
      </c>
    </row>
    <row r="92" spans="1:90" ht="12" customHeight="1">
      <c r="A92" s="149" t="s">
        <v>92</v>
      </c>
      <c r="B92" s="139" t="str">
        <f>VLOOKUP(A92,Sort!B:C,2,FALSE)</f>
        <v>Axor 3336 OB</v>
      </c>
      <c r="C92" s="140" t="s">
        <v>262</v>
      </c>
      <c r="D92" s="162">
        <v>18246</v>
      </c>
      <c r="E92" s="162">
        <v>18262</v>
      </c>
      <c r="F92" s="163">
        <v>18282</v>
      </c>
      <c r="G92" s="142">
        <v>18302</v>
      </c>
      <c r="H92" s="142">
        <v>18311</v>
      </c>
      <c r="I92" s="142">
        <v>18326</v>
      </c>
      <c r="J92" s="142">
        <v>18338</v>
      </c>
      <c r="K92" s="142">
        <v>18357</v>
      </c>
      <c r="L92" s="142">
        <v>18375</v>
      </c>
      <c r="M92" s="142">
        <v>18388</v>
      </c>
      <c r="N92" s="142">
        <v>18401</v>
      </c>
      <c r="O92" s="142">
        <v>18410</v>
      </c>
      <c r="P92" s="164">
        <v>18427</v>
      </c>
      <c r="Q92" s="164">
        <v>18445</v>
      </c>
      <c r="R92" s="142">
        <v>18463</v>
      </c>
      <c r="S92" s="142">
        <v>18479</v>
      </c>
      <c r="T92" s="142">
        <v>18487</v>
      </c>
      <c r="U92" s="142">
        <v>18508</v>
      </c>
      <c r="V92" s="164">
        <v>18522</v>
      </c>
      <c r="W92" s="142">
        <v>18536</v>
      </c>
      <c r="X92" s="142">
        <v>18553</v>
      </c>
      <c r="Y92" s="142">
        <v>18568</v>
      </c>
      <c r="Z92" s="164">
        <v>18587</v>
      </c>
      <c r="AA92" s="141">
        <v>18606</v>
      </c>
      <c r="AB92" s="142">
        <v>18625</v>
      </c>
      <c r="AC92" s="141">
        <v>18634</v>
      </c>
      <c r="AD92" s="142">
        <v>18644</v>
      </c>
      <c r="AE92" s="142">
        <v>18658</v>
      </c>
      <c r="AF92" s="142">
        <v>18675</v>
      </c>
      <c r="AG92" s="142"/>
      <c r="AH92" s="165"/>
      <c r="AI92" s="143"/>
      <c r="AJ92" s="141"/>
      <c r="AK92" s="144"/>
      <c r="AL92" s="144"/>
      <c r="AM92" s="144"/>
      <c r="AN92" s="144"/>
      <c r="AO92" s="144"/>
      <c r="AP92" s="126"/>
      <c r="AQ92" s="126"/>
      <c r="AR92" s="126"/>
      <c r="AS92" s="126"/>
      <c r="AT92" s="126"/>
      <c r="AU92" s="126"/>
      <c r="AV92" s="126"/>
      <c r="AW92" s="126">
        <f t="shared" si="4"/>
        <v>413</v>
      </c>
      <c r="AX92" s="144">
        <f t="shared" si="12"/>
        <v>16</v>
      </c>
      <c r="AY92" s="144">
        <f t="shared" ref="AY92:CC92" si="278">IF(F92="","",F92-E92)</f>
        <v>20</v>
      </c>
      <c r="AZ92" s="144">
        <f t="shared" si="278"/>
        <v>20</v>
      </c>
      <c r="BA92" s="144">
        <f t="shared" si="278"/>
        <v>9</v>
      </c>
      <c r="BB92" s="144">
        <f t="shared" si="278"/>
        <v>15</v>
      </c>
      <c r="BC92" s="144">
        <f t="shared" si="278"/>
        <v>12</v>
      </c>
      <c r="BD92" s="144">
        <f t="shared" si="278"/>
        <v>19</v>
      </c>
      <c r="BE92" s="144">
        <f t="shared" si="278"/>
        <v>18</v>
      </c>
      <c r="BF92" s="144">
        <f t="shared" si="278"/>
        <v>13</v>
      </c>
      <c r="BG92" s="144">
        <f t="shared" si="278"/>
        <v>13</v>
      </c>
      <c r="BH92" s="144">
        <f t="shared" si="278"/>
        <v>9</v>
      </c>
      <c r="BI92" s="144">
        <f t="shared" si="278"/>
        <v>17</v>
      </c>
      <c r="BJ92" s="144">
        <f t="shared" si="278"/>
        <v>18</v>
      </c>
      <c r="BK92" s="144">
        <f t="shared" si="278"/>
        <v>18</v>
      </c>
      <c r="BL92" s="144">
        <f t="shared" si="278"/>
        <v>16</v>
      </c>
      <c r="BM92" s="144">
        <f t="shared" si="278"/>
        <v>8</v>
      </c>
      <c r="BN92" s="144">
        <f t="shared" si="278"/>
        <v>21</v>
      </c>
      <c r="BO92" s="144">
        <f t="shared" si="278"/>
        <v>14</v>
      </c>
      <c r="BP92" s="144">
        <f t="shared" si="278"/>
        <v>14</v>
      </c>
      <c r="BQ92" s="144">
        <f t="shared" si="278"/>
        <v>17</v>
      </c>
      <c r="BR92" s="144">
        <f t="shared" si="278"/>
        <v>15</v>
      </c>
      <c r="BS92" s="144">
        <f t="shared" si="278"/>
        <v>19</v>
      </c>
      <c r="BT92" s="144">
        <f t="shared" si="278"/>
        <v>19</v>
      </c>
      <c r="BU92" s="144">
        <f t="shared" si="278"/>
        <v>19</v>
      </c>
      <c r="BV92" s="144">
        <f t="shared" si="278"/>
        <v>9</v>
      </c>
      <c r="BW92" s="144">
        <f t="shared" si="278"/>
        <v>10</v>
      </c>
      <c r="BX92" s="144">
        <f t="shared" si="278"/>
        <v>14</v>
      </c>
      <c r="BY92" s="144">
        <f t="shared" si="278"/>
        <v>17</v>
      </c>
      <c r="BZ92" s="144" t="str">
        <f t="shared" si="278"/>
        <v/>
      </c>
      <c r="CA92" s="144" t="str">
        <f t="shared" si="278"/>
        <v/>
      </c>
      <c r="CB92" s="144" t="str">
        <f t="shared" si="278"/>
        <v/>
      </c>
      <c r="CC92" s="144" t="str">
        <f t="shared" si="278"/>
        <v/>
      </c>
      <c r="CD92" s="144">
        <f t="shared" si="6"/>
        <v>18675</v>
      </c>
      <c r="CE92" s="69"/>
      <c r="CF92" s="126">
        <f t="shared" si="7"/>
        <v>88</v>
      </c>
      <c r="CG92" s="126">
        <f t="shared" si="102"/>
        <v>90</v>
      </c>
      <c r="CH92" s="67">
        <f t="shared" ref="CH92:CL92" ca="1" si="279">SUMIFS($AX92:$CC92,$AX$1:$CC$1,CH$2)</f>
        <v>0</v>
      </c>
      <c r="CI92" s="67">
        <f t="shared" ca="1" si="279"/>
        <v>0</v>
      </c>
      <c r="CJ92" s="67">
        <f t="shared" ca="1" si="279"/>
        <v>0</v>
      </c>
      <c r="CK92" s="67">
        <f t="shared" ca="1" si="279"/>
        <v>0</v>
      </c>
      <c r="CL92" s="67">
        <f t="shared" ca="1" si="279"/>
        <v>0</v>
      </c>
    </row>
    <row r="93" spans="1:90" ht="12" customHeight="1">
      <c r="A93" s="149" t="s">
        <v>93</v>
      </c>
      <c r="B93" s="139" t="str">
        <f>VLOOKUP(A93,Sort!B:C,2,FALSE)</f>
        <v>Axor 3336 OB</v>
      </c>
      <c r="C93" s="140" t="s">
        <v>262</v>
      </c>
      <c r="D93" s="165">
        <v>18423</v>
      </c>
      <c r="E93" s="165">
        <v>18441</v>
      </c>
      <c r="F93" s="164">
        <v>18458</v>
      </c>
      <c r="G93" s="142">
        <v>18476</v>
      </c>
      <c r="H93" s="142">
        <v>18485</v>
      </c>
      <c r="I93" s="142">
        <v>18500</v>
      </c>
      <c r="J93" s="142">
        <v>18511</v>
      </c>
      <c r="K93" s="142">
        <v>18526</v>
      </c>
      <c r="L93" s="142">
        <v>18540</v>
      </c>
      <c r="M93" s="142">
        <v>18554</v>
      </c>
      <c r="N93" s="142">
        <v>18563</v>
      </c>
      <c r="O93" s="142">
        <v>18576</v>
      </c>
      <c r="P93" s="164">
        <v>18586</v>
      </c>
      <c r="Q93" s="164">
        <v>18600</v>
      </c>
      <c r="R93" s="142">
        <v>18616</v>
      </c>
      <c r="S93" s="142">
        <v>18631</v>
      </c>
      <c r="T93" s="142">
        <v>18650</v>
      </c>
      <c r="U93" s="142">
        <v>18665</v>
      </c>
      <c r="V93" s="164">
        <v>18674</v>
      </c>
      <c r="W93" s="142">
        <v>18686</v>
      </c>
      <c r="X93" s="142">
        <v>18704</v>
      </c>
      <c r="Y93" s="142">
        <v>18721</v>
      </c>
      <c r="Z93" s="164">
        <v>18740</v>
      </c>
      <c r="AA93" s="141">
        <v>18753</v>
      </c>
      <c r="AB93" s="142">
        <v>18771</v>
      </c>
      <c r="AC93" s="141">
        <v>18780</v>
      </c>
      <c r="AD93" s="142">
        <v>18787</v>
      </c>
      <c r="AE93" s="142">
        <v>18798</v>
      </c>
      <c r="AF93" s="142">
        <v>18813</v>
      </c>
      <c r="AG93" s="142"/>
      <c r="AH93" s="165"/>
      <c r="AI93" s="143"/>
      <c r="AJ93" s="141"/>
      <c r="AK93" s="144"/>
      <c r="AL93" s="144"/>
      <c r="AM93" s="144"/>
      <c r="AN93" s="144"/>
      <c r="AO93" s="144"/>
      <c r="AP93" s="126"/>
      <c r="AQ93" s="126"/>
      <c r="AR93" s="126"/>
      <c r="AS93" s="126"/>
      <c r="AT93" s="126"/>
      <c r="AU93" s="126"/>
      <c r="AV93" s="126"/>
      <c r="AW93" s="126">
        <f t="shared" si="4"/>
        <v>372</v>
      </c>
      <c r="AX93" s="144">
        <f t="shared" si="12"/>
        <v>18</v>
      </c>
      <c r="AY93" s="144">
        <f t="shared" ref="AY93:CC93" si="280">IF(F93="","",F93-E93)</f>
        <v>17</v>
      </c>
      <c r="AZ93" s="144">
        <f t="shared" si="280"/>
        <v>18</v>
      </c>
      <c r="BA93" s="144">
        <f t="shared" si="280"/>
        <v>9</v>
      </c>
      <c r="BB93" s="144">
        <f t="shared" si="280"/>
        <v>15</v>
      </c>
      <c r="BC93" s="144">
        <f t="shared" si="280"/>
        <v>11</v>
      </c>
      <c r="BD93" s="144">
        <f t="shared" si="280"/>
        <v>15</v>
      </c>
      <c r="BE93" s="144">
        <f t="shared" si="280"/>
        <v>14</v>
      </c>
      <c r="BF93" s="144">
        <f t="shared" si="280"/>
        <v>14</v>
      </c>
      <c r="BG93" s="144">
        <f t="shared" si="280"/>
        <v>9</v>
      </c>
      <c r="BH93" s="144">
        <f t="shared" si="280"/>
        <v>13</v>
      </c>
      <c r="BI93" s="144">
        <f t="shared" si="280"/>
        <v>10</v>
      </c>
      <c r="BJ93" s="144">
        <f t="shared" si="280"/>
        <v>14</v>
      </c>
      <c r="BK93" s="144">
        <f t="shared" si="280"/>
        <v>16</v>
      </c>
      <c r="BL93" s="144">
        <f t="shared" si="280"/>
        <v>15</v>
      </c>
      <c r="BM93" s="144">
        <f t="shared" si="280"/>
        <v>19</v>
      </c>
      <c r="BN93" s="144">
        <f t="shared" si="280"/>
        <v>15</v>
      </c>
      <c r="BO93" s="144">
        <f t="shared" si="280"/>
        <v>9</v>
      </c>
      <c r="BP93" s="144">
        <f t="shared" si="280"/>
        <v>12</v>
      </c>
      <c r="BQ93" s="144">
        <f t="shared" si="280"/>
        <v>18</v>
      </c>
      <c r="BR93" s="144">
        <f t="shared" si="280"/>
        <v>17</v>
      </c>
      <c r="BS93" s="144">
        <f t="shared" si="280"/>
        <v>19</v>
      </c>
      <c r="BT93" s="144">
        <f t="shared" si="280"/>
        <v>13</v>
      </c>
      <c r="BU93" s="144">
        <f t="shared" si="280"/>
        <v>18</v>
      </c>
      <c r="BV93" s="144">
        <f t="shared" si="280"/>
        <v>9</v>
      </c>
      <c r="BW93" s="144">
        <f t="shared" si="280"/>
        <v>7</v>
      </c>
      <c r="BX93" s="144">
        <f t="shared" si="280"/>
        <v>11</v>
      </c>
      <c r="BY93" s="144">
        <f t="shared" si="280"/>
        <v>15</v>
      </c>
      <c r="BZ93" s="144" t="str">
        <f t="shared" si="280"/>
        <v/>
      </c>
      <c r="CA93" s="144" t="str">
        <f t="shared" si="280"/>
        <v/>
      </c>
      <c r="CB93" s="144" t="str">
        <f t="shared" si="280"/>
        <v/>
      </c>
      <c r="CC93" s="144" t="str">
        <f t="shared" si="280"/>
        <v/>
      </c>
      <c r="CD93" s="144">
        <f t="shared" si="6"/>
        <v>18813</v>
      </c>
      <c r="CE93" s="69"/>
      <c r="CF93" s="126">
        <f t="shared" si="7"/>
        <v>73</v>
      </c>
      <c r="CG93" s="126">
        <f t="shared" si="102"/>
        <v>77</v>
      </c>
      <c r="CH93" s="67">
        <f t="shared" ref="CH93:CL93" ca="1" si="281">SUMIFS($AX93:$CC93,$AX$1:$CC$1,CH$2)</f>
        <v>0</v>
      </c>
      <c r="CI93" s="67">
        <f t="shared" ca="1" si="281"/>
        <v>0</v>
      </c>
      <c r="CJ93" s="67">
        <f t="shared" ca="1" si="281"/>
        <v>0</v>
      </c>
      <c r="CK93" s="67">
        <f t="shared" ca="1" si="281"/>
        <v>0</v>
      </c>
      <c r="CL93" s="67">
        <f t="shared" ca="1" si="281"/>
        <v>0</v>
      </c>
    </row>
    <row r="94" spans="1:90" ht="12" customHeight="1">
      <c r="A94" s="149" t="s">
        <v>94</v>
      </c>
      <c r="B94" s="139" t="str">
        <f>VLOOKUP(A94,Sort!B:C,2,FALSE)</f>
        <v>Axor 3336 OB</v>
      </c>
      <c r="C94" s="140" t="s">
        <v>262</v>
      </c>
      <c r="D94" s="162">
        <v>15388</v>
      </c>
      <c r="E94" s="162">
        <v>15407</v>
      </c>
      <c r="F94" s="163">
        <v>15429</v>
      </c>
      <c r="G94" s="142">
        <v>15448</v>
      </c>
      <c r="H94" s="142">
        <v>15455</v>
      </c>
      <c r="I94" s="142">
        <v>15475</v>
      </c>
      <c r="J94" s="142">
        <v>15487</v>
      </c>
      <c r="K94" s="142">
        <v>15506</v>
      </c>
      <c r="L94" s="142">
        <v>15524</v>
      </c>
      <c r="M94" s="142">
        <v>15539</v>
      </c>
      <c r="N94" s="142">
        <v>15552</v>
      </c>
      <c r="O94" s="142">
        <v>15562</v>
      </c>
      <c r="P94" s="164">
        <v>15580</v>
      </c>
      <c r="Q94" s="164">
        <v>15598</v>
      </c>
      <c r="R94" s="142">
        <v>15616</v>
      </c>
      <c r="S94" s="142">
        <v>15630</v>
      </c>
      <c r="T94" s="142">
        <v>15649</v>
      </c>
      <c r="U94" s="142">
        <v>15668</v>
      </c>
      <c r="V94" s="164">
        <v>15677</v>
      </c>
      <c r="W94" s="142">
        <v>15691</v>
      </c>
      <c r="X94" s="142">
        <v>15710</v>
      </c>
      <c r="Y94" s="142">
        <v>15728</v>
      </c>
      <c r="Z94" s="164">
        <v>15747</v>
      </c>
      <c r="AA94" s="141">
        <v>15766</v>
      </c>
      <c r="AB94" s="142">
        <v>15785</v>
      </c>
      <c r="AC94" s="141">
        <v>15795</v>
      </c>
      <c r="AD94" s="142">
        <v>15806</v>
      </c>
      <c r="AE94" s="142">
        <v>15819</v>
      </c>
      <c r="AF94" s="142">
        <v>15836</v>
      </c>
      <c r="AG94" s="142"/>
      <c r="AH94" s="165"/>
      <c r="AI94" s="143"/>
      <c r="AJ94" s="141"/>
      <c r="AK94" s="144"/>
      <c r="AL94" s="144"/>
      <c r="AM94" s="144"/>
      <c r="AN94" s="144"/>
      <c r="AO94" s="144"/>
      <c r="AP94" s="126"/>
      <c r="AQ94" s="126"/>
      <c r="AR94" s="126"/>
      <c r="AS94" s="126"/>
      <c r="AT94" s="126"/>
      <c r="AU94" s="126"/>
      <c r="AV94" s="126"/>
      <c r="AW94" s="126">
        <f t="shared" si="4"/>
        <v>429</v>
      </c>
      <c r="AX94" s="144">
        <f t="shared" si="12"/>
        <v>19</v>
      </c>
      <c r="AY94" s="144">
        <f t="shared" ref="AY94:CC94" si="282">IF(F94="","",F94-E94)</f>
        <v>22</v>
      </c>
      <c r="AZ94" s="144">
        <f t="shared" si="282"/>
        <v>19</v>
      </c>
      <c r="BA94" s="144">
        <f t="shared" si="282"/>
        <v>7</v>
      </c>
      <c r="BB94" s="144">
        <f t="shared" si="282"/>
        <v>20</v>
      </c>
      <c r="BC94" s="144">
        <f t="shared" si="282"/>
        <v>12</v>
      </c>
      <c r="BD94" s="144">
        <f t="shared" si="282"/>
        <v>19</v>
      </c>
      <c r="BE94" s="144">
        <f t="shared" si="282"/>
        <v>18</v>
      </c>
      <c r="BF94" s="144">
        <f t="shared" si="282"/>
        <v>15</v>
      </c>
      <c r="BG94" s="144">
        <f t="shared" si="282"/>
        <v>13</v>
      </c>
      <c r="BH94" s="144">
        <f t="shared" si="282"/>
        <v>10</v>
      </c>
      <c r="BI94" s="144">
        <f t="shared" si="282"/>
        <v>18</v>
      </c>
      <c r="BJ94" s="144">
        <f t="shared" si="282"/>
        <v>18</v>
      </c>
      <c r="BK94" s="144">
        <f t="shared" si="282"/>
        <v>18</v>
      </c>
      <c r="BL94" s="144">
        <f t="shared" si="282"/>
        <v>14</v>
      </c>
      <c r="BM94" s="144">
        <f t="shared" si="282"/>
        <v>19</v>
      </c>
      <c r="BN94" s="144">
        <f t="shared" si="282"/>
        <v>19</v>
      </c>
      <c r="BO94" s="144">
        <f t="shared" si="282"/>
        <v>9</v>
      </c>
      <c r="BP94" s="144">
        <f t="shared" si="282"/>
        <v>14</v>
      </c>
      <c r="BQ94" s="144">
        <f t="shared" si="282"/>
        <v>19</v>
      </c>
      <c r="BR94" s="144">
        <f t="shared" si="282"/>
        <v>18</v>
      </c>
      <c r="BS94" s="144">
        <f t="shared" si="282"/>
        <v>19</v>
      </c>
      <c r="BT94" s="144">
        <f t="shared" si="282"/>
        <v>19</v>
      </c>
      <c r="BU94" s="144">
        <f t="shared" si="282"/>
        <v>19</v>
      </c>
      <c r="BV94" s="144">
        <f t="shared" si="282"/>
        <v>10</v>
      </c>
      <c r="BW94" s="144">
        <f t="shared" si="282"/>
        <v>11</v>
      </c>
      <c r="BX94" s="144">
        <f t="shared" si="282"/>
        <v>13</v>
      </c>
      <c r="BY94" s="144">
        <f t="shared" si="282"/>
        <v>17</v>
      </c>
      <c r="BZ94" s="144" t="str">
        <f t="shared" si="282"/>
        <v/>
      </c>
      <c r="CA94" s="144" t="str">
        <f t="shared" si="282"/>
        <v/>
      </c>
      <c r="CB94" s="144" t="str">
        <f t="shared" si="282"/>
        <v/>
      </c>
      <c r="CC94" s="144" t="str">
        <f t="shared" si="282"/>
        <v/>
      </c>
      <c r="CD94" s="144">
        <f t="shared" si="6"/>
        <v>15836</v>
      </c>
      <c r="CE94" s="69"/>
      <c r="CF94" s="126">
        <f t="shared" si="7"/>
        <v>89</v>
      </c>
      <c r="CG94" s="126">
        <f t="shared" si="102"/>
        <v>91</v>
      </c>
      <c r="CH94" s="67">
        <f t="shared" ref="CH94:CL94" ca="1" si="283">SUMIFS($AX94:$CC94,$AX$1:$CC$1,CH$2)</f>
        <v>0</v>
      </c>
      <c r="CI94" s="67">
        <f t="shared" ca="1" si="283"/>
        <v>0</v>
      </c>
      <c r="CJ94" s="67">
        <f t="shared" ca="1" si="283"/>
        <v>0</v>
      </c>
      <c r="CK94" s="67">
        <f t="shared" ca="1" si="283"/>
        <v>0</v>
      </c>
      <c r="CL94" s="67">
        <f t="shared" ca="1" si="283"/>
        <v>0</v>
      </c>
    </row>
    <row r="95" spans="1:90" ht="12" customHeight="1">
      <c r="A95" s="149" t="s">
        <v>95</v>
      </c>
      <c r="B95" s="139" t="str">
        <f>VLOOKUP(A95,Sort!B:C,2,FALSE)</f>
        <v>Axor 3336 OB</v>
      </c>
      <c r="C95" s="140" t="s">
        <v>262</v>
      </c>
      <c r="D95" s="162">
        <v>16777</v>
      </c>
      <c r="E95" s="162">
        <v>16786</v>
      </c>
      <c r="F95" s="163">
        <v>16817</v>
      </c>
      <c r="G95" s="142">
        <v>16836</v>
      </c>
      <c r="H95" s="142">
        <v>16844</v>
      </c>
      <c r="I95" s="142">
        <v>16858</v>
      </c>
      <c r="J95" s="142">
        <v>16870</v>
      </c>
      <c r="K95" s="142">
        <v>16870</v>
      </c>
      <c r="L95" s="142">
        <v>16906</v>
      </c>
      <c r="M95" s="142">
        <v>16921</v>
      </c>
      <c r="N95" s="142">
        <v>16934</v>
      </c>
      <c r="O95" s="142">
        <v>16942</v>
      </c>
      <c r="P95" s="164">
        <v>16962</v>
      </c>
      <c r="Q95" s="164">
        <v>16979</v>
      </c>
      <c r="R95" s="142">
        <v>16998</v>
      </c>
      <c r="S95" s="142">
        <v>17009</v>
      </c>
      <c r="T95" s="142">
        <v>17027</v>
      </c>
      <c r="U95" s="142">
        <v>17027</v>
      </c>
      <c r="V95" s="142">
        <v>17037</v>
      </c>
      <c r="W95" s="142">
        <v>17047</v>
      </c>
      <c r="X95" s="142">
        <v>17066</v>
      </c>
      <c r="Y95" s="142">
        <v>17084</v>
      </c>
      <c r="Z95" s="164">
        <v>17102</v>
      </c>
      <c r="AA95" s="141">
        <v>17117</v>
      </c>
      <c r="AB95" s="142">
        <v>17134</v>
      </c>
      <c r="AC95" s="141">
        <v>17140</v>
      </c>
      <c r="AD95" s="142">
        <v>17150</v>
      </c>
      <c r="AE95" s="142">
        <v>17164</v>
      </c>
      <c r="AF95" s="142">
        <v>17181</v>
      </c>
      <c r="AG95" s="142"/>
      <c r="AH95" s="165"/>
      <c r="AI95" s="143"/>
      <c r="AJ95" s="141"/>
      <c r="AK95" s="144"/>
      <c r="AL95" s="144"/>
      <c r="AM95" s="144"/>
      <c r="AN95" s="144"/>
      <c r="AO95" s="144"/>
      <c r="AP95" s="126"/>
      <c r="AQ95" s="126"/>
      <c r="AR95" s="126"/>
      <c r="AS95" s="126"/>
      <c r="AT95" s="126"/>
      <c r="AU95" s="126"/>
      <c r="AV95" s="126"/>
      <c r="AW95" s="126">
        <f t="shared" si="4"/>
        <v>395</v>
      </c>
      <c r="AX95" s="144">
        <f t="shared" si="12"/>
        <v>9</v>
      </c>
      <c r="AY95" s="144">
        <f t="shared" ref="AY95:CC95" si="284">IF(F95="","",F95-E95)</f>
        <v>31</v>
      </c>
      <c r="AZ95" s="144">
        <f t="shared" si="284"/>
        <v>19</v>
      </c>
      <c r="BA95" s="144">
        <f t="shared" si="284"/>
        <v>8</v>
      </c>
      <c r="BB95" s="144">
        <f t="shared" si="284"/>
        <v>14</v>
      </c>
      <c r="BC95" s="144">
        <f t="shared" si="284"/>
        <v>12</v>
      </c>
      <c r="BD95" s="144">
        <f t="shared" si="284"/>
        <v>0</v>
      </c>
      <c r="BE95" s="144">
        <f t="shared" si="284"/>
        <v>36</v>
      </c>
      <c r="BF95" s="144">
        <f t="shared" si="284"/>
        <v>15</v>
      </c>
      <c r="BG95" s="144">
        <f t="shared" si="284"/>
        <v>13</v>
      </c>
      <c r="BH95" s="144">
        <f t="shared" si="284"/>
        <v>8</v>
      </c>
      <c r="BI95" s="144">
        <f t="shared" si="284"/>
        <v>20</v>
      </c>
      <c r="BJ95" s="144">
        <f t="shared" si="284"/>
        <v>17</v>
      </c>
      <c r="BK95" s="144">
        <f t="shared" si="284"/>
        <v>19</v>
      </c>
      <c r="BL95" s="144">
        <f t="shared" si="284"/>
        <v>11</v>
      </c>
      <c r="BM95" s="144">
        <f t="shared" si="284"/>
        <v>18</v>
      </c>
      <c r="BN95" s="144">
        <f t="shared" si="284"/>
        <v>0</v>
      </c>
      <c r="BO95" s="144">
        <f t="shared" si="284"/>
        <v>10</v>
      </c>
      <c r="BP95" s="144">
        <f t="shared" si="284"/>
        <v>10</v>
      </c>
      <c r="BQ95" s="144">
        <f t="shared" si="284"/>
        <v>19</v>
      </c>
      <c r="BR95" s="144">
        <f t="shared" si="284"/>
        <v>18</v>
      </c>
      <c r="BS95" s="144">
        <f t="shared" si="284"/>
        <v>18</v>
      </c>
      <c r="BT95" s="144">
        <f t="shared" si="284"/>
        <v>15</v>
      </c>
      <c r="BU95" s="144">
        <f t="shared" si="284"/>
        <v>17</v>
      </c>
      <c r="BV95" s="144">
        <f t="shared" si="284"/>
        <v>6</v>
      </c>
      <c r="BW95" s="144">
        <f t="shared" si="284"/>
        <v>10</v>
      </c>
      <c r="BX95" s="144">
        <f t="shared" si="284"/>
        <v>14</v>
      </c>
      <c r="BY95" s="144">
        <f t="shared" si="284"/>
        <v>17</v>
      </c>
      <c r="BZ95" s="144" t="str">
        <f t="shared" si="284"/>
        <v/>
      </c>
      <c r="CA95" s="144" t="str">
        <f t="shared" si="284"/>
        <v/>
      </c>
      <c r="CB95" s="144" t="str">
        <f t="shared" si="284"/>
        <v/>
      </c>
      <c r="CC95" s="144" t="str">
        <f t="shared" si="284"/>
        <v/>
      </c>
      <c r="CD95" s="144">
        <f t="shared" si="6"/>
        <v>17181</v>
      </c>
      <c r="CE95" s="69"/>
      <c r="CF95" s="126">
        <f t="shared" si="7"/>
        <v>79</v>
      </c>
      <c r="CG95" s="126">
        <f t="shared" si="102"/>
        <v>80</v>
      </c>
      <c r="CH95" s="67">
        <f t="shared" ref="CH95:CL95" ca="1" si="285">SUMIFS($AX95:$CC95,$AX$1:$CC$1,CH$2)</f>
        <v>0</v>
      </c>
      <c r="CI95" s="67">
        <f t="shared" ca="1" si="285"/>
        <v>0</v>
      </c>
      <c r="CJ95" s="67">
        <f t="shared" ca="1" si="285"/>
        <v>0</v>
      </c>
      <c r="CK95" s="67">
        <f t="shared" ca="1" si="285"/>
        <v>0</v>
      </c>
      <c r="CL95" s="67">
        <f t="shared" ca="1" si="285"/>
        <v>0</v>
      </c>
    </row>
    <row r="96" spans="1:90" ht="12" customHeight="1">
      <c r="A96" s="149" t="s">
        <v>96</v>
      </c>
      <c r="B96" s="139" t="str">
        <f>VLOOKUP(A96,Sort!B:C,2,FALSE)</f>
        <v>Axor 3336 OB</v>
      </c>
      <c r="C96" s="140" t="s">
        <v>262</v>
      </c>
      <c r="D96" s="162">
        <v>15640</v>
      </c>
      <c r="E96" s="162">
        <v>15658</v>
      </c>
      <c r="F96" s="163">
        <v>15681</v>
      </c>
      <c r="G96" s="142">
        <v>15699</v>
      </c>
      <c r="H96" s="142">
        <v>15708</v>
      </c>
      <c r="I96" s="142">
        <v>15724</v>
      </c>
      <c r="J96" s="142">
        <v>15736</v>
      </c>
      <c r="K96" s="142">
        <v>15751</v>
      </c>
      <c r="L96" s="142">
        <v>15768</v>
      </c>
      <c r="M96" s="142">
        <v>15784</v>
      </c>
      <c r="N96" s="142">
        <v>15796</v>
      </c>
      <c r="O96" s="142">
        <v>15805</v>
      </c>
      <c r="P96" s="164">
        <v>15824</v>
      </c>
      <c r="Q96" s="164">
        <v>15841</v>
      </c>
      <c r="R96" s="142">
        <v>15857</v>
      </c>
      <c r="S96" s="142">
        <v>15872</v>
      </c>
      <c r="T96" s="142">
        <v>15890</v>
      </c>
      <c r="U96" s="142">
        <v>15909</v>
      </c>
      <c r="V96" s="164">
        <v>15919</v>
      </c>
      <c r="W96" s="142">
        <v>15932</v>
      </c>
      <c r="X96" s="142">
        <v>15949</v>
      </c>
      <c r="Y96" s="142">
        <v>15965</v>
      </c>
      <c r="Z96" s="164">
        <v>15979</v>
      </c>
      <c r="AA96" s="141">
        <v>15997</v>
      </c>
      <c r="AB96" s="142">
        <v>16016</v>
      </c>
      <c r="AC96" s="141">
        <v>16026</v>
      </c>
      <c r="AD96" s="142">
        <v>16037</v>
      </c>
      <c r="AE96" s="142">
        <v>16051</v>
      </c>
      <c r="AF96" s="142">
        <v>16066</v>
      </c>
      <c r="AG96" s="142"/>
      <c r="AH96" s="165"/>
      <c r="AI96" s="143"/>
      <c r="AJ96" s="141"/>
      <c r="AK96" s="144"/>
      <c r="AL96" s="144"/>
      <c r="AM96" s="144"/>
      <c r="AN96" s="144"/>
      <c r="AO96" s="144"/>
      <c r="AP96" s="126"/>
      <c r="AQ96" s="126"/>
      <c r="AR96" s="126"/>
      <c r="AS96" s="126"/>
      <c r="AT96" s="126"/>
      <c r="AU96" s="126"/>
      <c r="AV96" s="126"/>
      <c r="AW96" s="126">
        <f t="shared" si="4"/>
        <v>408</v>
      </c>
      <c r="AX96" s="144">
        <f t="shared" si="12"/>
        <v>18</v>
      </c>
      <c r="AY96" s="144">
        <f t="shared" ref="AY96:CC96" si="286">IF(F96="","",F96-E96)</f>
        <v>23</v>
      </c>
      <c r="AZ96" s="144">
        <f t="shared" si="286"/>
        <v>18</v>
      </c>
      <c r="BA96" s="144">
        <f t="shared" si="286"/>
        <v>9</v>
      </c>
      <c r="BB96" s="144">
        <f t="shared" si="286"/>
        <v>16</v>
      </c>
      <c r="BC96" s="144">
        <f t="shared" si="286"/>
        <v>12</v>
      </c>
      <c r="BD96" s="144">
        <f t="shared" si="286"/>
        <v>15</v>
      </c>
      <c r="BE96" s="144">
        <f t="shared" si="286"/>
        <v>17</v>
      </c>
      <c r="BF96" s="144">
        <f t="shared" si="286"/>
        <v>16</v>
      </c>
      <c r="BG96" s="144">
        <f t="shared" si="286"/>
        <v>12</v>
      </c>
      <c r="BH96" s="144">
        <f t="shared" si="286"/>
        <v>9</v>
      </c>
      <c r="BI96" s="144">
        <f t="shared" si="286"/>
        <v>19</v>
      </c>
      <c r="BJ96" s="144">
        <f t="shared" si="286"/>
        <v>17</v>
      </c>
      <c r="BK96" s="144">
        <f t="shared" si="286"/>
        <v>16</v>
      </c>
      <c r="BL96" s="144">
        <f t="shared" si="286"/>
        <v>15</v>
      </c>
      <c r="BM96" s="144">
        <f t="shared" si="286"/>
        <v>18</v>
      </c>
      <c r="BN96" s="144">
        <f t="shared" si="286"/>
        <v>19</v>
      </c>
      <c r="BO96" s="144">
        <f t="shared" si="286"/>
        <v>10</v>
      </c>
      <c r="BP96" s="144">
        <f t="shared" si="286"/>
        <v>13</v>
      </c>
      <c r="BQ96" s="144">
        <f t="shared" si="286"/>
        <v>17</v>
      </c>
      <c r="BR96" s="144">
        <f t="shared" si="286"/>
        <v>16</v>
      </c>
      <c r="BS96" s="144">
        <f t="shared" si="286"/>
        <v>14</v>
      </c>
      <c r="BT96" s="144">
        <f t="shared" si="286"/>
        <v>18</v>
      </c>
      <c r="BU96" s="144">
        <f t="shared" si="286"/>
        <v>19</v>
      </c>
      <c r="BV96" s="144">
        <f t="shared" si="286"/>
        <v>10</v>
      </c>
      <c r="BW96" s="144">
        <f t="shared" si="286"/>
        <v>11</v>
      </c>
      <c r="BX96" s="144">
        <f t="shared" si="286"/>
        <v>14</v>
      </c>
      <c r="BY96" s="144">
        <f t="shared" si="286"/>
        <v>15</v>
      </c>
      <c r="BZ96" s="144" t="str">
        <f t="shared" si="286"/>
        <v/>
      </c>
      <c r="CA96" s="144" t="str">
        <f t="shared" si="286"/>
        <v/>
      </c>
      <c r="CB96" s="144" t="str">
        <f t="shared" si="286"/>
        <v/>
      </c>
      <c r="CC96" s="144" t="str">
        <f t="shared" si="286"/>
        <v/>
      </c>
      <c r="CD96" s="144">
        <f t="shared" si="6"/>
        <v>16066</v>
      </c>
      <c r="CE96" s="69"/>
      <c r="CF96" s="126">
        <f t="shared" si="7"/>
        <v>87</v>
      </c>
      <c r="CG96" s="126">
        <f t="shared" si="102"/>
        <v>86</v>
      </c>
      <c r="CH96" s="67">
        <f t="shared" ref="CH96:CL96" ca="1" si="287">SUMIFS($AX96:$CC96,$AX$1:$CC$1,CH$2)</f>
        <v>0</v>
      </c>
      <c r="CI96" s="67">
        <f t="shared" ca="1" si="287"/>
        <v>0</v>
      </c>
      <c r="CJ96" s="67">
        <f t="shared" ca="1" si="287"/>
        <v>0</v>
      </c>
      <c r="CK96" s="67">
        <f t="shared" ca="1" si="287"/>
        <v>0</v>
      </c>
      <c r="CL96" s="67">
        <f t="shared" ca="1" si="287"/>
        <v>0</v>
      </c>
    </row>
    <row r="97" spans="1:90" ht="12" customHeight="1">
      <c r="A97" s="149" t="s">
        <v>97</v>
      </c>
      <c r="B97" s="139" t="str">
        <f>VLOOKUP(A97,Sort!B:C,2,FALSE)</f>
        <v>Axor 3336 OB</v>
      </c>
      <c r="C97" s="140" t="s">
        <v>262</v>
      </c>
      <c r="D97" s="162">
        <v>17859</v>
      </c>
      <c r="E97" s="162">
        <v>17859</v>
      </c>
      <c r="F97" s="163">
        <f>E97</f>
        <v>17859</v>
      </c>
      <c r="G97" s="163">
        <v>17859</v>
      </c>
      <c r="H97" s="163">
        <v>17859</v>
      </c>
      <c r="I97" s="163">
        <v>17859</v>
      </c>
      <c r="J97" s="142">
        <f t="shared" ref="J97:O97" si="288">I97</f>
        <v>17859</v>
      </c>
      <c r="K97" s="142">
        <f t="shared" si="288"/>
        <v>17859</v>
      </c>
      <c r="L97" s="142">
        <f t="shared" si="288"/>
        <v>17859</v>
      </c>
      <c r="M97" s="142">
        <f t="shared" si="288"/>
        <v>17859</v>
      </c>
      <c r="N97" s="142">
        <f t="shared" si="288"/>
        <v>17859</v>
      </c>
      <c r="O97" s="142">
        <f t="shared" si="288"/>
        <v>17859</v>
      </c>
      <c r="P97" s="164">
        <v>17863</v>
      </c>
      <c r="Q97" s="164">
        <v>17878</v>
      </c>
      <c r="R97" s="142">
        <v>17896</v>
      </c>
      <c r="S97" s="142">
        <v>17910</v>
      </c>
      <c r="T97" s="142">
        <v>17929</v>
      </c>
      <c r="U97" s="142">
        <v>17929</v>
      </c>
      <c r="V97" s="164">
        <v>17956</v>
      </c>
      <c r="W97" s="142">
        <v>17969</v>
      </c>
      <c r="X97" s="142">
        <v>17988</v>
      </c>
      <c r="Y97" s="142">
        <v>17999</v>
      </c>
      <c r="Z97" s="164">
        <v>18017</v>
      </c>
      <c r="AA97" s="141">
        <v>18032</v>
      </c>
      <c r="AB97" s="142">
        <v>18050</v>
      </c>
      <c r="AC97" s="141">
        <v>18061</v>
      </c>
      <c r="AD97" s="142">
        <v>18072</v>
      </c>
      <c r="AE97" s="142">
        <v>18086</v>
      </c>
      <c r="AF97" s="142">
        <v>18103</v>
      </c>
      <c r="AG97" s="142"/>
      <c r="AH97" s="165"/>
      <c r="AI97" s="143"/>
      <c r="AJ97" s="141"/>
      <c r="AK97" s="144"/>
      <c r="AL97" s="144"/>
      <c r="AM97" s="144"/>
      <c r="AN97" s="144"/>
      <c r="AO97" s="144"/>
      <c r="AP97" s="126"/>
      <c r="AQ97" s="126"/>
      <c r="AR97" s="126"/>
      <c r="AS97" s="126"/>
      <c r="AT97" s="126"/>
      <c r="AU97" s="126"/>
      <c r="AV97" s="126"/>
      <c r="AW97" s="126">
        <f t="shared" si="4"/>
        <v>244</v>
      </c>
      <c r="AX97" s="144">
        <f t="shared" si="12"/>
        <v>0</v>
      </c>
      <c r="AY97" s="144">
        <f t="shared" ref="AY97:CC97" si="289">IF(F97="","",F97-E97)</f>
        <v>0</v>
      </c>
      <c r="AZ97" s="144">
        <f t="shared" si="289"/>
        <v>0</v>
      </c>
      <c r="BA97" s="144">
        <f t="shared" si="289"/>
        <v>0</v>
      </c>
      <c r="BB97" s="144">
        <f t="shared" si="289"/>
        <v>0</v>
      </c>
      <c r="BC97" s="144">
        <f t="shared" si="289"/>
        <v>0</v>
      </c>
      <c r="BD97" s="144">
        <f t="shared" si="289"/>
        <v>0</v>
      </c>
      <c r="BE97" s="144">
        <f t="shared" si="289"/>
        <v>0</v>
      </c>
      <c r="BF97" s="144">
        <f t="shared" si="289"/>
        <v>0</v>
      </c>
      <c r="BG97" s="144">
        <f t="shared" si="289"/>
        <v>0</v>
      </c>
      <c r="BH97" s="144">
        <f t="shared" si="289"/>
        <v>0</v>
      </c>
      <c r="BI97" s="144">
        <f t="shared" si="289"/>
        <v>4</v>
      </c>
      <c r="BJ97" s="144">
        <f t="shared" si="289"/>
        <v>15</v>
      </c>
      <c r="BK97" s="144">
        <f t="shared" si="289"/>
        <v>18</v>
      </c>
      <c r="BL97" s="144">
        <f t="shared" si="289"/>
        <v>14</v>
      </c>
      <c r="BM97" s="144">
        <f t="shared" si="289"/>
        <v>19</v>
      </c>
      <c r="BN97" s="144">
        <f t="shared" si="289"/>
        <v>0</v>
      </c>
      <c r="BO97" s="144">
        <f t="shared" si="289"/>
        <v>27</v>
      </c>
      <c r="BP97" s="144">
        <f t="shared" si="289"/>
        <v>13</v>
      </c>
      <c r="BQ97" s="144">
        <f t="shared" si="289"/>
        <v>19</v>
      </c>
      <c r="BR97" s="144">
        <f t="shared" si="289"/>
        <v>11</v>
      </c>
      <c r="BS97" s="144">
        <f t="shared" si="289"/>
        <v>18</v>
      </c>
      <c r="BT97" s="144">
        <f t="shared" si="289"/>
        <v>15</v>
      </c>
      <c r="BU97" s="144">
        <f t="shared" si="289"/>
        <v>18</v>
      </c>
      <c r="BV97" s="144">
        <f t="shared" si="289"/>
        <v>11</v>
      </c>
      <c r="BW97" s="144">
        <f t="shared" si="289"/>
        <v>11</v>
      </c>
      <c r="BX97" s="144">
        <f t="shared" si="289"/>
        <v>14</v>
      </c>
      <c r="BY97" s="144">
        <f t="shared" si="289"/>
        <v>17</v>
      </c>
      <c r="BZ97" s="144" t="str">
        <f t="shared" si="289"/>
        <v/>
      </c>
      <c r="CA97" s="144" t="str">
        <f t="shared" si="289"/>
        <v/>
      </c>
      <c r="CB97" s="144" t="str">
        <f t="shared" si="289"/>
        <v/>
      </c>
      <c r="CC97" s="144" t="str">
        <f t="shared" si="289"/>
        <v/>
      </c>
      <c r="CD97" s="144">
        <f t="shared" si="6"/>
        <v>18103</v>
      </c>
      <c r="CE97" s="69"/>
      <c r="CF97" s="126">
        <f t="shared" si="7"/>
        <v>86</v>
      </c>
      <c r="CG97" s="126">
        <f t="shared" si="102"/>
        <v>87</v>
      </c>
      <c r="CH97" s="67">
        <f t="shared" ref="CH97:CL97" ca="1" si="290">SUMIFS($AX97:$CC97,$AX$1:$CC$1,CH$2)</f>
        <v>0</v>
      </c>
      <c r="CI97" s="67">
        <f t="shared" ca="1" si="290"/>
        <v>0</v>
      </c>
      <c r="CJ97" s="67">
        <f t="shared" ca="1" si="290"/>
        <v>0</v>
      </c>
      <c r="CK97" s="67">
        <f t="shared" ca="1" si="290"/>
        <v>0</v>
      </c>
      <c r="CL97" s="67">
        <f t="shared" ca="1" si="290"/>
        <v>0</v>
      </c>
    </row>
    <row r="98" spans="1:90" ht="12" customHeight="1">
      <c r="A98" s="149" t="s">
        <v>98</v>
      </c>
      <c r="B98" s="139" t="str">
        <f>VLOOKUP(A98,Sort!B:C,2,FALSE)</f>
        <v>Axor 3336 OB</v>
      </c>
      <c r="C98" s="140" t="s">
        <v>262</v>
      </c>
      <c r="D98" s="162">
        <v>18057</v>
      </c>
      <c r="E98" s="162">
        <v>18075</v>
      </c>
      <c r="F98" s="163">
        <v>18097</v>
      </c>
      <c r="G98" s="142">
        <v>18116</v>
      </c>
      <c r="H98" s="142">
        <v>18124</v>
      </c>
      <c r="I98" s="142">
        <v>18139</v>
      </c>
      <c r="J98" s="142">
        <v>18151</v>
      </c>
      <c r="K98" s="142">
        <v>18164</v>
      </c>
      <c r="L98" s="142">
        <v>18181</v>
      </c>
      <c r="M98" s="142">
        <v>18196</v>
      </c>
      <c r="N98" s="142">
        <v>18209</v>
      </c>
      <c r="O98" s="142">
        <v>18215</v>
      </c>
      <c r="P98" s="164">
        <v>18229</v>
      </c>
      <c r="Q98" s="164">
        <v>18247</v>
      </c>
      <c r="R98" s="142">
        <v>18265</v>
      </c>
      <c r="S98" s="142">
        <v>18281</v>
      </c>
      <c r="T98" s="142">
        <v>18299</v>
      </c>
      <c r="U98" s="142">
        <v>18299</v>
      </c>
      <c r="V98" s="164">
        <v>18326</v>
      </c>
      <c r="W98" s="142">
        <v>18337</v>
      </c>
      <c r="X98" s="142">
        <v>18355</v>
      </c>
      <c r="Y98" s="142">
        <v>18372</v>
      </c>
      <c r="Z98" s="164">
        <v>18389</v>
      </c>
      <c r="AA98" s="164">
        <v>18407</v>
      </c>
      <c r="AB98" s="142">
        <v>18424</v>
      </c>
      <c r="AC98" s="141">
        <v>18433</v>
      </c>
      <c r="AD98" s="142">
        <v>18445</v>
      </c>
      <c r="AE98" s="142">
        <v>18459</v>
      </c>
      <c r="AF98" s="142">
        <v>18476</v>
      </c>
      <c r="AG98" s="142"/>
      <c r="AH98" s="165"/>
      <c r="AI98" s="143"/>
      <c r="AJ98" s="141"/>
      <c r="AK98" s="144"/>
      <c r="AL98" s="144"/>
      <c r="AM98" s="144"/>
      <c r="AN98" s="144"/>
      <c r="AO98" s="144"/>
      <c r="AP98" s="126"/>
      <c r="AQ98" s="126"/>
      <c r="AR98" s="126"/>
      <c r="AS98" s="126"/>
      <c r="AT98" s="126"/>
      <c r="AU98" s="126"/>
      <c r="AV98" s="126"/>
      <c r="AW98" s="126">
        <f t="shared" si="4"/>
        <v>401</v>
      </c>
      <c r="AX98" s="144">
        <f t="shared" si="12"/>
        <v>18</v>
      </c>
      <c r="AY98" s="144">
        <f t="shared" ref="AY98:CC98" si="291">IF(F98="","",F98-E98)</f>
        <v>22</v>
      </c>
      <c r="AZ98" s="144">
        <f t="shared" si="291"/>
        <v>19</v>
      </c>
      <c r="BA98" s="144">
        <f t="shared" si="291"/>
        <v>8</v>
      </c>
      <c r="BB98" s="144">
        <f t="shared" si="291"/>
        <v>15</v>
      </c>
      <c r="BC98" s="144">
        <f t="shared" si="291"/>
        <v>12</v>
      </c>
      <c r="BD98" s="144">
        <f t="shared" si="291"/>
        <v>13</v>
      </c>
      <c r="BE98" s="144">
        <f t="shared" si="291"/>
        <v>17</v>
      </c>
      <c r="BF98" s="144">
        <f t="shared" si="291"/>
        <v>15</v>
      </c>
      <c r="BG98" s="144">
        <f t="shared" si="291"/>
        <v>13</v>
      </c>
      <c r="BH98" s="144">
        <f t="shared" si="291"/>
        <v>6</v>
      </c>
      <c r="BI98" s="144">
        <f t="shared" si="291"/>
        <v>14</v>
      </c>
      <c r="BJ98" s="144">
        <f t="shared" si="291"/>
        <v>18</v>
      </c>
      <c r="BK98" s="144">
        <f t="shared" si="291"/>
        <v>18</v>
      </c>
      <c r="BL98" s="144">
        <f t="shared" si="291"/>
        <v>16</v>
      </c>
      <c r="BM98" s="144">
        <f t="shared" si="291"/>
        <v>18</v>
      </c>
      <c r="BN98" s="144">
        <f t="shared" si="291"/>
        <v>0</v>
      </c>
      <c r="BO98" s="144">
        <f t="shared" si="291"/>
        <v>27</v>
      </c>
      <c r="BP98" s="144">
        <f t="shared" si="291"/>
        <v>11</v>
      </c>
      <c r="BQ98" s="144">
        <f t="shared" si="291"/>
        <v>18</v>
      </c>
      <c r="BR98" s="144">
        <f t="shared" si="291"/>
        <v>17</v>
      </c>
      <c r="BS98" s="144">
        <f t="shared" si="291"/>
        <v>17</v>
      </c>
      <c r="BT98" s="144">
        <f t="shared" si="291"/>
        <v>18</v>
      </c>
      <c r="BU98" s="144">
        <f t="shared" si="291"/>
        <v>17</v>
      </c>
      <c r="BV98" s="144">
        <f t="shared" si="291"/>
        <v>9</v>
      </c>
      <c r="BW98" s="144">
        <f t="shared" si="291"/>
        <v>12</v>
      </c>
      <c r="BX98" s="144">
        <f t="shared" si="291"/>
        <v>14</v>
      </c>
      <c r="BY98" s="144">
        <f t="shared" si="291"/>
        <v>17</v>
      </c>
      <c r="BZ98" s="144" t="str">
        <f t="shared" si="291"/>
        <v/>
      </c>
      <c r="CA98" s="144" t="str">
        <f t="shared" si="291"/>
        <v/>
      </c>
      <c r="CB98" s="144" t="str">
        <f t="shared" si="291"/>
        <v/>
      </c>
      <c r="CC98" s="144" t="str">
        <f t="shared" si="291"/>
        <v/>
      </c>
      <c r="CD98" s="144">
        <f t="shared" si="6"/>
        <v>18476</v>
      </c>
      <c r="CE98" s="69"/>
      <c r="CF98" s="126">
        <f t="shared" si="7"/>
        <v>87</v>
      </c>
      <c r="CG98" s="126">
        <f t="shared" si="102"/>
        <v>87</v>
      </c>
      <c r="CH98" s="67">
        <f t="shared" ref="CH98:CL98" ca="1" si="292">SUMIFS($AX98:$CC98,$AX$1:$CC$1,CH$2)</f>
        <v>0</v>
      </c>
      <c r="CI98" s="67">
        <f t="shared" ca="1" si="292"/>
        <v>0</v>
      </c>
      <c r="CJ98" s="67">
        <f t="shared" ca="1" si="292"/>
        <v>0</v>
      </c>
      <c r="CK98" s="67">
        <f t="shared" ca="1" si="292"/>
        <v>0</v>
      </c>
      <c r="CL98" s="67">
        <f t="shared" ca="1" si="292"/>
        <v>0</v>
      </c>
    </row>
    <row r="99" spans="1:90" ht="12" customHeight="1">
      <c r="A99" s="149" t="s">
        <v>99</v>
      </c>
      <c r="B99" s="139" t="str">
        <f>VLOOKUP(A99,Sort!B:C,2,FALSE)</f>
        <v>Axor 3336 OB</v>
      </c>
      <c r="C99" s="140" t="s">
        <v>262</v>
      </c>
      <c r="D99" s="162">
        <v>17331</v>
      </c>
      <c r="E99" s="162">
        <v>17349</v>
      </c>
      <c r="F99" s="163">
        <v>17372</v>
      </c>
      <c r="G99" s="142">
        <v>17390</v>
      </c>
      <c r="H99" s="142">
        <v>17398</v>
      </c>
      <c r="I99" s="142">
        <v>17413</v>
      </c>
      <c r="J99" s="142">
        <v>17426</v>
      </c>
      <c r="K99" s="142">
        <v>17444</v>
      </c>
      <c r="L99" s="142">
        <v>17462</v>
      </c>
      <c r="M99" s="142">
        <v>17477</v>
      </c>
      <c r="N99" s="142">
        <v>17491</v>
      </c>
      <c r="O99" s="142">
        <v>17495</v>
      </c>
      <c r="P99" s="164">
        <v>17510</v>
      </c>
      <c r="Q99" s="164">
        <v>17526</v>
      </c>
      <c r="R99" s="142">
        <v>17542</v>
      </c>
      <c r="S99" s="142">
        <v>17558</v>
      </c>
      <c r="T99" s="142">
        <v>17576</v>
      </c>
      <c r="U99" s="142">
        <v>17594</v>
      </c>
      <c r="V99" s="164">
        <v>17602</v>
      </c>
      <c r="W99" s="142">
        <v>17616</v>
      </c>
      <c r="X99" s="142">
        <v>17637</v>
      </c>
      <c r="Y99" s="142">
        <v>17654</v>
      </c>
      <c r="Z99" s="164">
        <v>17671</v>
      </c>
      <c r="AA99" s="141">
        <v>17689</v>
      </c>
      <c r="AB99" s="142">
        <v>17708</v>
      </c>
      <c r="AC99" s="141">
        <v>17718</v>
      </c>
      <c r="AD99" s="142">
        <v>17727</v>
      </c>
      <c r="AE99" s="142">
        <v>17738</v>
      </c>
      <c r="AF99" s="142">
        <v>17756</v>
      </c>
      <c r="AG99" s="142"/>
      <c r="AH99" s="165"/>
      <c r="AI99" s="143"/>
      <c r="AJ99" s="141"/>
      <c r="AK99" s="144"/>
      <c r="AL99" s="144"/>
      <c r="AM99" s="144"/>
      <c r="AN99" s="144"/>
      <c r="AO99" s="144"/>
      <c r="AP99" s="126"/>
      <c r="AQ99" s="126"/>
      <c r="AR99" s="126"/>
      <c r="AS99" s="126"/>
      <c r="AT99" s="126"/>
      <c r="AU99" s="126"/>
      <c r="AV99" s="126"/>
      <c r="AW99" s="126">
        <f t="shared" si="4"/>
        <v>407</v>
      </c>
      <c r="AX99" s="144">
        <f t="shared" si="12"/>
        <v>18</v>
      </c>
      <c r="AY99" s="144">
        <f t="shared" ref="AY99:CC99" si="293">IF(F99="","",F99-E99)</f>
        <v>23</v>
      </c>
      <c r="AZ99" s="144">
        <f t="shared" si="293"/>
        <v>18</v>
      </c>
      <c r="BA99" s="144">
        <f t="shared" si="293"/>
        <v>8</v>
      </c>
      <c r="BB99" s="144">
        <f t="shared" si="293"/>
        <v>15</v>
      </c>
      <c r="BC99" s="144">
        <f t="shared" si="293"/>
        <v>13</v>
      </c>
      <c r="BD99" s="144">
        <f t="shared" si="293"/>
        <v>18</v>
      </c>
      <c r="BE99" s="144">
        <f t="shared" si="293"/>
        <v>18</v>
      </c>
      <c r="BF99" s="144">
        <f t="shared" si="293"/>
        <v>15</v>
      </c>
      <c r="BG99" s="144">
        <f t="shared" si="293"/>
        <v>14</v>
      </c>
      <c r="BH99" s="144">
        <f t="shared" si="293"/>
        <v>4</v>
      </c>
      <c r="BI99" s="144">
        <f t="shared" si="293"/>
        <v>15</v>
      </c>
      <c r="BJ99" s="144">
        <f t="shared" si="293"/>
        <v>16</v>
      </c>
      <c r="BK99" s="144">
        <f t="shared" si="293"/>
        <v>16</v>
      </c>
      <c r="BL99" s="144">
        <f t="shared" si="293"/>
        <v>16</v>
      </c>
      <c r="BM99" s="144">
        <f t="shared" si="293"/>
        <v>18</v>
      </c>
      <c r="BN99" s="144">
        <f t="shared" si="293"/>
        <v>18</v>
      </c>
      <c r="BO99" s="144">
        <f t="shared" si="293"/>
        <v>8</v>
      </c>
      <c r="BP99" s="144">
        <f t="shared" si="293"/>
        <v>14</v>
      </c>
      <c r="BQ99" s="144">
        <f t="shared" si="293"/>
        <v>21</v>
      </c>
      <c r="BR99" s="144">
        <f t="shared" si="293"/>
        <v>17</v>
      </c>
      <c r="BS99" s="144">
        <f t="shared" si="293"/>
        <v>17</v>
      </c>
      <c r="BT99" s="144">
        <f t="shared" si="293"/>
        <v>18</v>
      </c>
      <c r="BU99" s="144">
        <f t="shared" si="293"/>
        <v>19</v>
      </c>
      <c r="BV99" s="144">
        <f t="shared" si="293"/>
        <v>10</v>
      </c>
      <c r="BW99" s="144">
        <f t="shared" si="293"/>
        <v>9</v>
      </c>
      <c r="BX99" s="144">
        <f t="shared" si="293"/>
        <v>11</v>
      </c>
      <c r="BY99" s="144">
        <f t="shared" si="293"/>
        <v>18</v>
      </c>
      <c r="BZ99" s="144" t="str">
        <f t="shared" si="293"/>
        <v/>
      </c>
      <c r="CA99" s="144" t="str">
        <f t="shared" si="293"/>
        <v/>
      </c>
      <c r="CB99" s="144" t="str">
        <f t="shared" si="293"/>
        <v/>
      </c>
      <c r="CC99" s="144" t="str">
        <f t="shared" si="293"/>
        <v/>
      </c>
      <c r="CD99" s="144">
        <f t="shared" si="6"/>
        <v>17756</v>
      </c>
      <c r="CE99" s="69"/>
      <c r="CF99" s="126">
        <f t="shared" si="7"/>
        <v>85</v>
      </c>
      <c r="CG99" s="126">
        <f t="shared" si="102"/>
        <v>84</v>
      </c>
      <c r="CH99" s="67">
        <f t="shared" ref="CH99:CL99" ca="1" si="294">SUMIFS($AX99:$CC99,$AX$1:$CC$1,CH$2)</f>
        <v>0</v>
      </c>
      <c r="CI99" s="67">
        <f t="shared" ca="1" si="294"/>
        <v>0</v>
      </c>
      <c r="CJ99" s="67">
        <f t="shared" ca="1" si="294"/>
        <v>0</v>
      </c>
      <c r="CK99" s="67">
        <f t="shared" ca="1" si="294"/>
        <v>0</v>
      </c>
      <c r="CL99" s="67">
        <f t="shared" ca="1" si="294"/>
        <v>0</v>
      </c>
    </row>
    <row r="100" spans="1:90" ht="12" customHeight="1">
      <c r="A100" s="149" t="s">
        <v>100</v>
      </c>
      <c r="B100" s="139" t="str">
        <f>VLOOKUP(A100,Sort!B:C,2,FALSE)</f>
        <v>Axor 3336 OB</v>
      </c>
      <c r="C100" s="140" t="s">
        <v>262</v>
      </c>
      <c r="D100" s="162">
        <v>17070</v>
      </c>
      <c r="E100" s="162">
        <v>17088</v>
      </c>
      <c r="F100" s="163">
        <v>17108</v>
      </c>
      <c r="G100" s="142">
        <v>17125</v>
      </c>
      <c r="H100" s="142">
        <v>17134</v>
      </c>
      <c r="I100" s="142">
        <v>17144</v>
      </c>
      <c r="J100" s="142">
        <v>17153</v>
      </c>
      <c r="K100" s="142">
        <v>17165</v>
      </c>
      <c r="L100" s="142">
        <v>17183</v>
      </c>
      <c r="M100" s="142">
        <v>17198</v>
      </c>
      <c r="N100" s="142">
        <v>17211</v>
      </c>
      <c r="O100" s="142">
        <v>17220</v>
      </c>
      <c r="P100" s="164">
        <v>17239</v>
      </c>
      <c r="Q100" s="164">
        <v>17257</v>
      </c>
      <c r="R100" s="142">
        <v>17276</v>
      </c>
      <c r="S100" s="142">
        <v>17292</v>
      </c>
      <c r="T100" s="142">
        <v>17310</v>
      </c>
      <c r="U100" s="142">
        <v>17320</v>
      </c>
      <c r="V100" s="164">
        <v>17336</v>
      </c>
      <c r="W100" s="142">
        <v>17350</v>
      </c>
      <c r="X100" s="142">
        <v>17368</v>
      </c>
      <c r="Y100" s="142">
        <v>17384</v>
      </c>
      <c r="Z100" s="164">
        <v>17402</v>
      </c>
      <c r="AA100" s="141">
        <v>17417</v>
      </c>
      <c r="AB100" s="142">
        <v>17431</v>
      </c>
      <c r="AC100" s="141">
        <v>17441</v>
      </c>
      <c r="AD100" s="142">
        <v>17452</v>
      </c>
      <c r="AE100" s="142">
        <v>17466</v>
      </c>
      <c r="AF100" s="142">
        <v>17483</v>
      </c>
      <c r="AG100" s="142"/>
      <c r="AH100" s="166"/>
      <c r="AI100" s="143"/>
      <c r="AJ100" s="141"/>
      <c r="AK100" s="144"/>
      <c r="AL100" s="144"/>
      <c r="AM100" s="144"/>
      <c r="AN100" s="144"/>
      <c r="AO100" s="144"/>
      <c r="AP100" s="126"/>
      <c r="AQ100" s="126"/>
      <c r="AR100" s="126"/>
      <c r="AS100" s="126"/>
      <c r="AT100" s="126"/>
      <c r="AU100" s="126"/>
      <c r="AV100" s="126"/>
      <c r="AW100" s="126">
        <f t="shared" si="4"/>
        <v>395</v>
      </c>
      <c r="AX100" s="144">
        <f t="shared" si="12"/>
        <v>18</v>
      </c>
      <c r="AY100" s="144">
        <f t="shared" ref="AY100:CC100" si="295">IF(F100="","",F100-E100)</f>
        <v>20</v>
      </c>
      <c r="AZ100" s="144">
        <f t="shared" si="295"/>
        <v>17</v>
      </c>
      <c r="BA100" s="144">
        <f t="shared" si="295"/>
        <v>9</v>
      </c>
      <c r="BB100" s="144">
        <f t="shared" si="295"/>
        <v>10</v>
      </c>
      <c r="BC100" s="144">
        <f t="shared" si="295"/>
        <v>9</v>
      </c>
      <c r="BD100" s="144">
        <f t="shared" si="295"/>
        <v>12</v>
      </c>
      <c r="BE100" s="144">
        <f t="shared" si="295"/>
        <v>18</v>
      </c>
      <c r="BF100" s="144">
        <f t="shared" si="295"/>
        <v>15</v>
      </c>
      <c r="BG100" s="144">
        <f t="shared" si="295"/>
        <v>13</v>
      </c>
      <c r="BH100" s="144">
        <f t="shared" si="295"/>
        <v>9</v>
      </c>
      <c r="BI100" s="144">
        <f t="shared" si="295"/>
        <v>19</v>
      </c>
      <c r="BJ100" s="144">
        <f t="shared" si="295"/>
        <v>18</v>
      </c>
      <c r="BK100" s="144">
        <f t="shared" si="295"/>
        <v>19</v>
      </c>
      <c r="BL100" s="144">
        <f t="shared" si="295"/>
        <v>16</v>
      </c>
      <c r="BM100" s="144">
        <f t="shared" si="295"/>
        <v>18</v>
      </c>
      <c r="BN100" s="144">
        <f t="shared" si="295"/>
        <v>10</v>
      </c>
      <c r="BO100" s="144">
        <f t="shared" si="295"/>
        <v>16</v>
      </c>
      <c r="BP100" s="144">
        <f t="shared" si="295"/>
        <v>14</v>
      </c>
      <c r="BQ100" s="144">
        <f t="shared" si="295"/>
        <v>18</v>
      </c>
      <c r="BR100" s="144">
        <f t="shared" si="295"/>
        <v>16</v>
      </c>
      <c r="BS100" s="144">
        <f t="shared" si="295"/>
        <v>18</v>
      </c>
      <c r="BT100" s="144">
        <f t="shared" si="295"/>
        <v>15</v>
      </c>
      <c r="BU100" s="144">
        <f t="shared" si="295"/>
        <v>14</v>
      </c>
      <c r="BV100" s="144">
        <f t="shared" si="295"/>
        <v>10</v>
      </c>
      <c r="BW100" s="144">
        <f t="shared" si="295"/>
        <v>11</v>
      </c>
      <c r="BX100" s="144">
        <f t="shared" si="295"/>
        <v>14</v>
      </c>
      <c r="BY100" s="144">
        <f t="shared" si="295"/>
        <v>17</v>
      </c>
      <c r="BZ100" s="144" t="str">
        <f t="shared" si="295"/>
        <v/>
      </c>
      <c r="CA100" s="144" t="str">
        <f t="shared" si="295"/>
        <v/>
      </c>
      <c r="CB100" s="144" t="str">
        <f t="shared" si="295"/>
        <v/>
      </c>
      <c r="CC100" s="144" t="str">
        <f t="shared" si="295"/>
        <v/>
      </c>
      <c r="CD100" s="144">
        <f t="shared" si="6"/>
        <v>17483</v>
      </c>
      <c r="CE100" s="69"/>
      <c r="CF100" s="126">
        <f t="shared" si="7"/>
        <v>81</v>
      </c>
      <c r="CG100" s="126">
        <f t="shared" si="102"/>
        <v>82</v>
      </c>
      <c r="CH100" s="67">
        <f t="shared" ref="CH100:CL100" ca="1" si="296">SUMIFS($AX100:$CC100,$AX$1:$CC$1,CH$2)</f>
        <v>0</v>
      </c>
      <c r="CI100" s="67">
        <f t="shared" ca="1" si="296"/>
        <v>0</v>
      </c>
      <c r="CJ100" s="67">
        <f t="shared" ca="1" si="296"/>
        <v>0</v>
      </c>
      <c r="CK100" s="67">
        <f t="shared" ca="1" si="296"/>
        <v>0</v>
      </c>
      <c r="CL100" s="67">
        <f t="shared" ca="1" si="296"/>
        <v>0</v>
      </c>
    </row>
    <row r="101" spans="1:90" ht="12" customHeight="1">
      <c r="A101" s="149" t="s">
        <v>101</v>
      </c>
      <c r="B101" s="139" t="str">
        <f>VLOOKUP(A101,Sort!B:C,2,FALSE)</f>
        <v>Axor 3336 OB</v>
      </c>
      <c r="C101" s="140" t="s">
        <v>262</v>
      </c>
      <c r="D101" s="162">
        <v>15645</v>
      </c>
      <c r="E101" s="162">
        <v>15664</v>
      </c>
      <c r="F101" s="163">
        <v>15686</v>
      </c>
      <c r="G101" s="142">
        <v>15705</v>
      </c>
      <c r="H101" s="142">
        <v>15715</v>
      </c>
      <c r="I101" s="142">
        <v>15730</v>
      </c>
      <c r="J101" s="142">
        <v>15742</v>
      </c>
      <c r="K101" s="142">
        <v>15759</v>
      </c>
      <c r="L101" s="142">
        <v>15777</v>
      </c>
      <c r="M101" s="142">
        <v>15790</v>
      </c>
      <c r="N101" s="142">
        <v>15803</v>
      </c>
      <c r="O101" s="142">
        <v>15812</v>
      </c>
      <c r="P101" s="164">
        <v>15832</v>
      </c>
      <c r="Q101" s="164">
        <v>15850</v>
      </c>
      <c r="R101" s="142">
        <v>15869</v>
      </c>
      <c r="S101" s="142">
        <v>15885</v>
      </c>
      <c r="T101" s="142">
        <v>15903</v>
      </c>
      <c r="U101" s="142">
        <v>15922</v>
      </c>
      <c r="V101" s="164">
        <v>15931</v>
      </c>
      <c r="W101" s="142">
        <v>15943</v>
      </c>
      <c r="X101" s="142">
        <v>15961</v>
      </c>
      <c r="Y101" s="142">
        <v>15973</v>
      </c>
      <c r="Z101" s="164">
        <v>15988</v>
      </c>
      <c r="AA101" s="141">
        <v>16003</v>
      </c>
      <c r="AB101" s="142">
        <v>16019</v>
      </c>
      <c r="AC101" s="141">
        <f>AB101</f>
        <v>16019</v>
      </c>
      <c r="AD101" s="142">
        <v>16038</v>
      </c>
      <c r="AE101" s="142">
        <v>16050</v>
      </c>
      <c r="AF101" s="142">
        <v>16067</v>
      </c>
      <c r="AG101" s="142"/>
      <c r="AH101" s="165"/>
      <c r="AI101" s="143"/>
      <c r="AJ101" s="141"/>
      <c r="AK101" s="144"/>
      <c r="AL101" s="144"/>
      <c r="AM101" s="144"/>
      <c r="AN101" s="144"/>
      <c r="AO101" s="144"/>
      <c r="AP101" s="126"/>
      <c r="AQ101" s="126"/>
      <c r="AR101" s="126"/>
      <c r="AS101" s="126"/>
      <c r="AT101" s="126"/>
      <c r="AU101" s="126"/>
      <c r="AV101" s="126"/>
      <c r="AW101" s="126">
        <f t="shared" si="4"/>
        <v>403</v>
      </c>
      <c r="AX101" s="144">
        <f t="shared" si="12"/>
        <v>19</v>
      </c>
      <c r="AY101" s="144">
        <f t="shared" ref="AY101:CC101" si="297">IF(F101="","",F101-E101)</f>
        <v>22</v>
      </c>
      <c r="AZ101" s="144">
        <f t="shared" si="297"/>
        <v>19</v>
      </c>
      <c r="BA101" s="144">
        <f t="shared" si="297"/>
        <v>10</v>
      </c>
      <c r="BB101" s="144">
        <f t="shared" si="297"/>
        <v>15</v>
      </c>
      <c r="BC101" s="144">
        <f t="shared" si="297"/>
        <v>12</v>
      </c>
      <c r="BD101" s="144">
        <f t="shared" si="297"/>
        <v>17</v>
      </c>
      <c r="BE101" s="144">
        <f t="shared" si="297"/>
        <v>18</v>
      </c>
      <c r="BF101" s="144">
        <f t="shared" si="297"/>
        <v>13</v>
      </c>
      <c r="BG101" s="144">
        <f t="shared" si="297"/>
        <v>13</v>
      </c>
      <c r="BH101" s="144">
        <f t="shared" si="297"/>
        <v>9</v>
      </c>
      <c r="BI101" s="144">
        <f t="shared" si="297"/>
        <v>20</v>
      </c>
      <c r="BJ101" s="144">
        <f t="shared" si="297"/>
        <v>18</v>
      </c>
      <c r="BK101" s="144">
        <f t="shared" si="297"/>
        <v>19</v>
      </c>
      <c r="BL101" s="144">
        <f t="shared" si="297"/>
        <v>16</v>
      </c>
      <c r="BM101" s="144">
        <f t="shared" si="297"/>
        <v>18</v>
      </c>
      <c r="BN101" s="144">
        <f t="shared" si="297"/>
        <v>19</v>
      </c>
      <c r="BO101" s="144">
        <f t="shared" si="297"/>
        <v>9</v>
      </c>
      <c r="BP101" s="144">
        <f t="shared" si="297"/>
        <v>12</v>
      </c>
      <c r="BQ101" s="144">
        <f t="shared" si="297"/>
        <v>18</v>
      </c>
      <c r="BR101" s="144">
        <f t="shared" si="297"/>
        <v>12</v>
      </c>
      <c r="BS101" s="144">
        <f t="shared" si="297"/>
        <v>15</v>
      </c>
      <c r="BT101" s="144">
        <f t="shared" si="297"/>
        <v>15</v>
      </c>
      <c r="BU101" s="144">
        <f t="shared" si="297"/>
        <v>16</v>
      </c>
      <c r="BV101" s="144">
        <f t="shared" si="297"/>
        <v>0</v>
      </c>
      <c r="BW101" s="144">
        <f t="shared" si="297"/>
        <v>19</v>
      </c>
      <c r="BX101" s="144">
        <f t="shared" si="297"/>
        <v>12</v>
      </c>
      <c r="BY101" s="144">
        <f t="shared" si="297"/>
        <v>17</v>
      </c>
      <c r="BZ101" s="144" t="str">
        <f t="shared" si="297"/>
        <v/>
      </c>
      <c r="CA101" s="144" t="str">
        <f t="shared" si="297"/>
        <v/>
      </c>
      <c r="CB101" s="144" t="str">
        <f t="shared" si="297"/>
        <v/>
      </c>
      <c r="CC101" s="144" t="str">
        <f t="shared" si="297"/>
        <v/>
      </c>
      <c r="CD101" s="144">
        <f t="shared" si="6"/>
        <v>16067</v>
      </c>
      <c r="CE101" s="69"/>
      <c r="CF101" s="126">
        <f t="shared" si="7"/>
        <v>79</v>
      </c>
      <c r="CG101" s="126">
        <f t="shared" si="102"/>
        <v>77</v>
      </c>
      <c r="CH101" s="67">
        <f t="shared" ref="CH101:CL101" ca="1" si="298">SUMIFS($AX101:$CC101,$AX$1:$CC$1,CH$2)</f>
        <v>0</v>
      </c>
      <c r="CI101" s="67">
        <f t="shared" ca="1" si="298"/>
        <v>0</v>
      </c>
      <c r="CJ101" s="67">
        <f t="shared" ca="1" si="298"/>
        <v>0</v>
      </c>
      <c r="CK101" s="67">
        <f t="shared" ca="1" si="298"/>
        <v>0</v>
      </c>
      <c r="CL101" s="67">
        <f t="shared" ca="1" si="298"/>
        <v>0</v>
      </c>
    </row>
    <row r="102" spans="1:90" ht="12" customHeight="1">
      <c r="A102" s="149" t="s">
        <v>102</v>
      </c>
      <c r="B102" s="139" t="str">
        <f>VLOOKUP(A102,Sort!B:C,2,FALSE)</f>
        <v>Axor 3336 OB</v>
      </c>
      <c r="C102" s="140" t="s">
        <v>262</v>
      </c>
      <c r="D102" s="162">
        <v>17415</v>
      </c>
      <c r="E102" s="162">
        <v>17433</v>
      </c>
      <c r="F102" s="163">
        <v>17452</v>
      </c>
      <c r="G102" s="142">
        <v>17467</v>
      </c>
      <c r="H102" s="142">
        <v>17475</v>
      </c>
      <c r="I102" s="142">
        <v>17480</v>
      </c>
      <c r="J102" s="142">
        <v>17504</v>
      </c>
      <c r="K102" s="142">
        <v>17520</v>
      </c>
      <c r="L102" s="142">
        <v>17534</v>
      </c>
      <c r="M102" s="142">
        <v>17550</v>
      </c>
      <c r="N102" s="142">
        <v>17562</v>
      </c>
      <c r="O102" s="142">
        <v>17571</v>
      </c>
      <c r="P102" s="164">
        <v>17590</v>
      </c>
      <c r="Q102" s="164">
        <v>17608</v>
      </c>
      <c r="R102" s="142">
        <v>17624</v>
      </c>
      <c r="S102" s="142">
        <v>17640</v>
      </c>
      <c r="T102" s="142">
        <v>17655</v>
      </c>
      <c r="U102" s="142">
        <v>17674</v>
      </c>
      <c r="V102" s="164">
        <v>17687</v>
      </c>
      <c r="W102" s="142">
        <v>17696</v>
      </c>
      <c r="X102" s="142">
        <v>17715</v>
      </c>
      <c r="Y102" s="142">
        <v>17733</v>
      </c>
      <c r="Z102" s="164">
        <v>17756</v>
      </c>
      <c r="AA102" s="141">
        <v>17769</v>
      </c>
      <c r="AB102" s="142">
        <v>17786</v>
      </c>
      <c r="AC102" s="141">
        <v>17795</v>
      </c>
      <c r="AD102" s="142">
        <v>17807</v>
      </c>
      <c r="AE102" s="142">
        <v>17817</v>
      </c>
      <c r="AF102" s="142">
        <v>17835</v>
      </c>
      <c r="AG102" s="142"/>
      <c r="AH102" s="165"/>
      <c r="AI102" s="143"/>
      <c r="AJ102" s="141"/>
      <c r="AK102" s="144"/>
      <c r="AL102" s="144"/>
      <c r="AM102" s="144"/>
      <c r="AN102" s="144"/>
      <c r="AO102" s="144"/>
      <c r="AP102" s="126"/>
      <c r="AQ102" s="126"/>
      <c r="AR102" s="126"/>
      <c r="AS102" s="126"/>
      <c r="AT102" s="126"/>
      <c r="AU102" s="126"/>
      <c r="AV102" s="126"/>
      <c r="AW102" s="126">
        <f t="shared" si="4"/>
        <v>402</v>
      </c>
      <c r="AX102" s="144">
        <f t="shared" si="12"/>
        <v>18</v>
      </c>
      <c r="AY102" s="144">
        <f t="shared" ref="AY102:CC102" si="299">IF(F102="","",F102-E102)</f>
        <v>19</v>
      </c>
      <c r="AZ102" s="144">
        <f t="shared" si="299"/>
        <v>15</v>
      </c>
      <c r="BA102" s="144">
        <f t="shared" si="299"/>
        <v>8</v>
      </c>
      <c r="BB102" s="144">
        <f t="shared" si="299"/>
        <v>5</v>
      </c>
      <c r="BC102" s="144">
        <f t="shared" si="299"/>
        <v>24</v>
      </c>
      <c r="BD102" s="144">
        <f t="shared" si="299"/>
        <v>16</v>
      </c>
      <c r="BE102" s="144">
        <f t="shared" si="299"/>
        <v>14</v>
      </c>
      <c r="BF102" s="144">
        <f t="shared" si="299"/>
        <v>16</v>
      </c>
      <c r="BG102" s="144">
        <f t="shared" si="299"/>
        <v>12</v>
      </c>
      <c r="BH102" s="144">
        <f t="shared" si="299"/>
        <v>9</v>
      </c>
      <c r="BI102" s="144">
        <f t="shared" si="299"/>
        <v>19</v>
      </c>
      <c r="BJ102" s="144">
        <f t="shared" si="299"/>
        <v>18</v>
      </c>
      <c r="BK102" s="144">
        <f t="shared" si="299"/>
        <v>16</v>
      </c>
      <c r="BL102" s="144">
        <f t="shared" si="299"/>
        <v>16</v>
      </c>
      <c r="BM102" s="144">
        <f t="shared" si="299"/>
        <v>15</v>
      </c>
      <c r="BN102" s="144">
        <f t="shared" si="299"/>
        <v>19</v>
      </c>
      <c r="BO102" s="144">
        <f t="shared" si="299"/>
        <v>13</v>
      </c>
      <c r="BP102" s="144">
        <f t="shared" si="299"/>
        <v>9</v>
      </c>
      <c r="BQ102" s="144">
        <f t="shared" si="299"/>
        <v>19</v>
      </c>
      <c r="BR102" s="144">
        <f t="shared" si="299"/>
        <v>18</v>
      </c>
      <c r="BS102" s="144">
        <f t="shared" si="299"/>
        <v>23</v>
      </c>
      <c r="BT102" s="144">
        <f t="shared" si="299"/>
        <v>13</v>
      </c>
      <c r="BU102" s="144">
        <f t="shared" si="299"/>
        <v>17</v>
      </c>
      <c r="BV102" s="144">
        <f t="shared" si="299"/>
        <v>9</v>
      </c>
      <c r="BW102" s="144">
        <f t="shared" si="299"/>
        <v>12</v>
      </c>
      <c r="BX102" s="144">
        <f t="shared" si="299"/>
        <v>10</v>
      </c>
      <c r="BY102" s="144">
        <f t="shared" si="299"/>
        <v>18</v>
      </c>
      <c r="BZ102" s="144" t="str">
        <f t="shared" si="299"/>
        <v/>
      </c>
      <c r="CA102" s="144" t="str">
        <f t="shared" si="299"/>
        <v/>
      </c>
      <c r="CB102" s="144" t="str">
        <f t="shared" si="299"/>
        <v/>
      </c>
      <c r="CC102" s="144" t="str">
        <f t="shared" si="299"/>
        <v/>
      </c>
      <c r="CD102" s="144">
        <f t="shared" si="6"/>
        <v>17835</v>
      </c>
      <c r="CE102" s="69"/>
      <c r="CF102" s="126">
        <f t="shared" si="7"/>
        <v>79</v>
      </c>
      <c r="CG102" s="126">
        <f t="shared" si="102"/>
        <v>84</v>
      </c>
      <c r="CH102" s="67">
        <f t="shared" ref="CH102:CL102" ca="1" si="300">SUMIFS($AX102:$CC102,$AX$1:$CC$1,CH$2)</f>
        <v>0</v>
      </c>
      <c r="CI102" s="67">
        <f t="shared" ca="1" si="300"/>
        <v>0</v>
      </c>
      <c r="CJ102" s="67">
        <f t="shared" ca="1" si="300"/>
        <v>0</v>
      </c>
      <c r="CK102" s="67">
        <f t="shared" ca="1" si="300"/>
        <v>0</v>
      </c>
      <c r="CL102" s="67">
        <f t="shared" ca="1" si="300"/>
        <v>0</v>
      </c>
    </row>
    <row r="103" spans="1:90" ht="12" customHeight="1">
      <c r="A103" s="149" t="s">
        <v>103</v>
      </c>
      <c r="B103" s="139" t="str">
        <f>VLOOKUP(A103,Sort!B:C,2,FALSE)</f>
        <v>Axor 3336 OB</v>
      </c>
      <c r="C103" s="140" t="s">
        <v>262</v>
      </c>
      <c r="D103" s="162">
        <v>17926</v>
      </c>
      <c r="E103" s="162">
        <v>17945</v>
      </c>
      <c r="F103" s="163">
        <v>17966</v>
      </c>
      <c r="G103" s="142">
        <v>17984</v>
      </c>
      <c r="H103" s="142">
        <v>17995</v>
      </c>
      <c r="I103" s="142">
        <v>18011</v>
      </c>
      <c r="J103" s="142">
        <v>18022</v>
      </c>
      <c r="K103" s="142">
        <v>18033</v>
      </c>
      <c r="L103" s="142">
        <v>18048</v>
      </c>
      <c r="M103" s="142">
        <v>18063</v>
      </c>
      <c r="N103" s="142">
        <v>18077</v>
      </c>
      <c r="O103" s="142">
        <v>18086</v>
      </c>
      <c r="P103" s="164">
        <v>18105</v>
      </c>
      <c r="Q103" s="164">
        <v>18123</v>
      </c>
      <c r="R103" s="142">
        <v>18142</v>
      </c>
      <c r="S103" s="142">
        <v>18155</v>
      </c>
      <c r="T103" s="142">
        <v>18173</v>
      </c>
      <c r="U103" s="142">
        <v>18192</v>
      </c>
      <c r="V103" s="164">
        <v>18201</v>
      </c>
      <c r="W103" s="142">
        <v>18231</v>
      </c>
      <c r="X103" s="142">
        <v>18232</v>
      </c>
      <c r="Y103" s="142">
        <v>18248</v>
      </c>
      <c r="Z103" s="164">
        <v>18269</v>
      </c>
      <c r="AA103" s="141">
        <v>18284</v>
      </c>
      <c r="AB103" s="142">
        <v>18301</v>
      </c>
      <c r="AC103" s="141">
        <v>18312</v>
      </c>
      <c r="AD103" s="142">
        <v>18321</v>
      </c>
      <c r="AE103" s="142">
        <v>18331</v>
      </c>
      <c r="AF103" s="142">
        <v>18346</v>
      </c>
      <c r="AG103" s="142"/>
      <c r="AH103" s="165"/>
      <c r="AI103" s="143"/>
      <c r="AJ103" s="141"/>
      <c r="AK103" s="144"/>
      <c r="AL103" s="144"/>
      <c r="AM103" s="144"/>
      <c r="AN103" s="144"/>
      <c r="AO103" s="144"/>
      <c r="AP103" s="126"/>
      <c r="AQ103" s="126"/>
      <c r="AR103" s="126"/>
      <c r="AS103" s="126"/>
      <c r="AT103" s="126"/>
      <c r="AU103" s="126"/>
      <c r="AV103" s="126"/>
      <c r="AW103" s="126">
        <f t="shared" si="4"/>
        <v>401</v>
      </c>
      <c r="AX103" s="144">
        <f t="shared" si="12"/>
        <v>19</v>
      </c>
      <c r="AY103" s="144">
        <f t="shared" ref="AY103:CC103" si="301">IF(F103="","",F103-E103)</f>
        <v>21</v>
      </c>
      <c r="AZ103" s="144">
        <f t="shared" si="301"/>
        <v>18</v>
      </c>
      <c r="BA103" s="144">
        <f t="shared" si="301"/>
        <v>11</v>
      </c>
      <c r="BB103" s="144">
        <f t="shared" si="301"/>
        <v>16</v>
      </c>
      <c r="BC103" s="144">
        <f t="shared" si="301"/>
        <v>11</v>
      </c>
      <c r="BD103" s="144">
        <f t="shared" si="301"/>
        <v>11</v>
      </c>
      <c r="BE103" s="144">
        <f t="shared" si="301"/>
        <v>15</v>
      </c>
      <c r="BF103" s="144">
        <f t="shared" si="301"/>
        <v>15</v>
      </c>
      <c r="BG103" s="144">
        <f t="shared" si="301"/>
        <v>14</v>
      </c>
      <c r="BH103" s="144">
        <f t="shared" si="301"/>
        <v>9</v>
      </c>
      <c r="BI103" s="144">
        <f t="shared" si="301"/>
        <v>19</v>
      </c>
      <c r="BJ103" s="144">
        <f t="shared" si="301"/>
        <v>18</v>
      </c>
      <c r="BK103" s="144">
        <f t="shared" si="301"/>
        <v>19</v>
      </c>
      <c r="BL103" s="144">
        <f t="shared" si="301"/>
        <v>13</v>
      </c>
      <c r="BM103" s="144">
        <f t="shared" si="301"/>
        <v>18</v>
      </c>
      <c r="BN103" s="144">
        <f t="shared" si="301"/>
        <v>19</v>
      </c>
      <c r="BO103" s="144">
        <f t="shared" si="301"/>
        <v>9</v>
      </c>
      <c r="BP103" s="144">
        <f t="shared" si="301"/>
        <v>30</v>
      </c>
      <c r="BQ103" s="144">
        <f t="shared" si="301"/>
        <v>1</v>
      </c>
      <c r="BR103" s="144">
        <f t="shared" si="301"/>
        <v>16</v>
      </c>
      <c r="BS103" s="144">
        <f t="shared" si="301"/>
        <v>21</v>
      </c>
      <c r="BT103" s="144">
        <f t="shared" si="301"/>
        <v>15</v>
      </c>
      <c r="BU103" s="144">
        <f t="shared" si="301"/>
        <v>17</v>
      </c>
      <c r="BV103" s="144">
        <f t="shared" si="301"/>
        <v>11</v>
      </c>
      <c r="BW103" s="144">
        <f t="shared" si="301"/>
        <v>9</v>
      </c>
      <c r="BX103" s="144">
        <f t="shared" si="301"/>
        <v>10</v>
      </c>
      <c r="BY103" s="144">
        <f t="shared" si="301"/>
        <v>15</v>
      </c>
      <c r="BZ103" s="144" t="str">
        <f t="shared" si="301"/>
        <v/>
      </c>
      <c r="CA103" s="144" t="str">
        <f t="shared" si="301"/>
        <v/>
      </c>
      <c r="CB103" s="144" t="str">
        <f t="shared" si="301"/>
        <v/>
      </c>
      <c r="CC103" s="144" t="str">
        <f t="shared" si="301"/>
        <v/>
      </c>
      <c r="CD103" s="144">
        <f t="shared" si="6"/>
        <v>18346</v>
      </c>
      <c r="CE103" s="69"/>
      <c r="CF103" s="126">
        <f t="shared" si="7"/>
        <v>77</v>
      </c>
      <c r="CG103" s="126">
        <f t="shared" si="102"/>
        <v>83</v>
      </c>
      <c r="CH103" s="67">
        <f t="shared" ref="CH103:CL103" ca="1" si="302">SUMIFS($AX103:$CC103,$AX$1:$CC$1,CH$2)</f>
        <v>0</v>
      </c>
      <c r="CI103" s="67">
        <f t="shared" ca="1" si="302"/>
        <v>0</v>
      </c>
      <c r="CJ103" s="67">
        <f t="shared" ca="1" si="302"/>
        <v>0</v>
      </c>
      <c r="CK103" s="67">
        <f t="shared" ca="1" si="302"/>
        <v>0</v>
      </c>
      <c r="CL103" s="67">
        <f t="shared" ca="1" si="302"/>
        <v>0</v>
      </c>
    </row>
    <row r="104" spans="1:90" ht="12" customHeight="1">
      <c r="A104" s="149" t="s">
        <v>104</v>
      </c>
      <c r="B104" s="139" t="str">
        <f>VLOOKUP(A104,Sort!B:C,2,FALSE)</f>
        <v>Axor 3336 OB</v>
      </c>
      <c r="C104" s="140" t="s">
        <v>262</v>
      </c>
      <c r="D104" s="162">
        <v>17899</v>
      </c>
      <c r="E104" s="162">
        <v>17917</v>
      </c>
      <c r="F104" s="163">
        <v>17929</v>
      </c>
      <c r="G104" s="142">
        <v>17945</v>
      </c>
      <c r="H104" s="142">
        <v>17953</v>
      </c>
      <c r="I104" s="142">
        <v>17970</v>
      </c>
      <c r="J104" s="142">
        <v>17981</v>
      </c>
      <c r="K104" s="142">
        <v>17999</v>
      </c>
      <c r="L104" s="142">
        <v>18017</v>
      </c>
      <c r="M104" s="142">
        <v>18032</v>
      </c>
      <c r="N104" s="142">
        <v>18045</v>
      </c>
      <c r="O104" s="142">
        <v>18055</v>
      </c>
      <c r="P104" s="164">
        <v>18072</v>
      </c>
      <c r="Q104" s="164">
        <v>18090</v>
      </c>
      <c r="R104" s="142">
        <v>18104</v>
      </c>
      <c r="S104" s="142">
        <v>18117</v>
      </c>
      <c r="T104" s="142">
        <v>18131</v>
      </c>
      <c r="U104" s="142">
        <v>18142</v>
      </c>
      <c r="V104" s="164">
        <v>18153</v>
      </c>
      <c r="W104" s="142">
        <v>18166</v>
      </c>
      <c r="X104" s="142">
        <v>18187</v>
      </c>
      <c r="Y104" s="142">
        <v>18205</v>
      </c>
      <c r="Z104" s="164">
        <v>18223</v>
      </c>
      <c r="AA104" s="141">
        <v>18241</v>
      </c>
      <c r="AB104" s="142">
        <v>18256</v>
      </c>
      <c r="AC104" s="141">
        <f>AB104</f>
        <v>18256</v>
      </c>
      <c r="AD104" s="142">
        <v>18273</v>
      </c>
      <c r="AE104" s="142">
        <v>18284</v>
      </c>
      <c r="AF104" s="142">
        <v>18299</v>
      </c>
      <c r="AG104" s="142"/>
      <c r="AH104" s="165"/>
      <c r="AI104" s="143"/>
      <c r="AJ104" s="141"/>
      <c r="AK104" s="144"/>
      <c r="AL104" s="144"/>
      <c r="AM104" s="144"/>
      <c r="AN104" s="144"/>
      <c r="AO104" s="144"/>
      <c r="AP104" s="126"/>
      <c r="AQ104" s="126"/>
      <c r="AR104" s="126"/>
      <c r="AS104" s="126"/>
      <c r="AT104" s="126"/>
      <c r="AU104" s="126"/>
      <c r="AV104" s="126"/>
      <c r="AW104" s="126">
        <f t="shared" si="4"/>
        <v>382</v>
      </c>
      <c r="AX104" s="144">
        <f t="shared" si="12"/>
        <v>18</v>
      </c>
      <c r="AY104" s="144">
        <f t="shared" ref="AY104:CC104" si="303">IF(F104="","",F104-E104)</f>
        <v>12</v>
      </c>
      <c r="AZ104" s="144">
        <f t="shared" si="303"/>
        <v>16</v>
      </c>
      <c r="BA104" s="144">
        <f t="shared" si="303"/>
        <v>8</v>
      </c>
      <c r="BB104" s="144">
        <f t="shared" si="303"/>
        <v>17</v>
      </c>
      <c r="BC104" s="144">
        <f t="shared" si="303"/>
        <v>11</v>
      </c>
      <c r="BD104" s="144">
        <f t="shared" si="303"/>
        <v>18</v>
      </c>
      <c r="BE104" s="144">
        <f t="shared" si="303"/>
        <v>18</v>
      </c>
      <c r="BF104" s="144">
        <f t="shared" si="303"/>
        <v>15</v>
      </c>
      <c r="BG104" s="144">
        <f t="shared" si="303"/>
        <v>13</v>
      </c>
      <c r="BH104" s="144">
        <f t="shared" si="303"/>
        <v>10</v>
      </c>
      <c r="BI104" s="144">
        <f t="shared" si="303"/>
        <v>17</v>
      </c>
      <c r="BJ104" s="144">
        <f t="shared" si="303"/>
        <v>18</v>
      </c>
      <c r="BK104" s="144">
        <f t="shared" si="303"/>
        <v>14</v>
      </c>
      <c r="BL104" s="144">
        <f t="shared" si="303"/>
        <v>13</v>
      </c>
      <c r="BM104" s="144">
        <f t="shared" si="303"/>
        <v>14</v>
      </c>
      <c r="BN104" s="144">
        <f t="shared" si="303"/>
        <v>11</v>
      </c>
      <c r="BO104" s="144">
        <f t="shared" si="303"/>
        <v>11</v>
      </c>
      <c r="BP104" s="144">
        <f t="shared" si="303"/>
        <v>13</v>
      </c>
      <c r="BQ104" s="144">
        <f t="shared" si="303"/>
        <v>21</v>
      </c>
      <c r="BR104" s="144">
        <f t="shared" si="303"/>
        <v>18</v>
      </c>
      <c r="BS104" s="144">
        <f t="shared" si="303"/>
        <v>18</v>
      </c>
      <c r="BT104" s="144">
        <f t="shared" si="303"/>
        <v>18</v>
      </c>
      <c r="BU104" s="144">
        <f t="shared" si="303"/>
        <v>15</v>
      </c>
      <c r="BV104" s="144">
        <f t="shared" si="303"/>
        <v>0</v>
      </c>
      <c r="BW104" s="144">
        <f t="shared" si="303"/>
        <v>17</v>
      </c>
      <c r="BX104" s="144">
        <f t="shared" si="303"/>
        <v>11</v>
      </c>
      <c r="BY104" s="144">
        <f t="shared" si="303"/>
        <v>15</v>
      </c>
      <c r="BZ104" s="144" t="str">
        <f t="shared" si="303"/>
        <v/>
      </c>
      <c r="CA104" s="144" t="str">
        <f t="shared" si="303"/>
        <v/>
      </c>
      <c r="CB104" s="144" t="str">
        <f t="shared" si="303"/>
        <v/>
      </c>
      <c r="CC104" s="144" t="str">
        <f t="shared" si="303"/>
        <v/>
      </c>
      <c r="CD104" s="144">
        <f t="shared" si="6"/>
        <v>18299</v>
      </c>
      <c r="CE104" s="69"/>
      <c r="CF104" s="126">
        <f t="shared" si="7"/>
        <v>76</v>
      </c>
      <c r="CG104" s="126">
        <f t="shared" si="102"/>
        <v>79</v>
      </c>
      <c r="CH104" s="67">
        <f t="shared" ref="CH104:CL104" ca="1" si="304">SUMIFS($AX104:$CC104,$AX$1:$CC$1,CH$2)</f>
        <v>0</v>
      </c>
      <c r="CI104" s="67">
        <f t="shared" ca="1" si="304"/>
        <v>0</v>
      </c>
      <c r="CJ104" s="67">
        <f t="shared" ca="1" si="304"/>
        <v>0</v>
      </c>
      <c r="CK104" s="67">
        <f t="shared" ca="1" si="304"/>
        <v>0</v>
      </c>
      <c r="CL104" s="67">
        <f t="shared" ca="1" si="304"/>
        <v>0</v>
      </c>
    </row>
    <row r="105" spans="1:90" ht="12" customHeight="1">
      <c r="A105" s="149" t="s">
        <v>105</v>
      </c>
      <c r="B105" s="139" t="str">
        <f>VLOOKUP(A105,Sort!B:C,2,FALSE)</f>
        <v>Axor 3336 OB</v>
      </c>
      <c r="C105" s="140" t="s">
        <v>262</v>
      </c>
      <c r="D105" s="162">
        <v>17085</v>
      </c>
      <c r="E105" s="162">
        <v>17104</v>
      </c>
      <c r="F105" s="163">
        <v>17125</v>
      </c>
      <c r="G105" s="142">
        <v>17141</v>
      </c>
      <c r="H105" s="142">
        <v>17151</v>
      </c>
      <c r="I105" s="142">
        <v>17167</v>
      </c>
      <c r="J105" s="142">
        <v>17178</v>
      </c>
      <c r="K105" s="142">
        <v>17197</v>
      </c>
      <c r="L105" s="142">
        <v>17216</v>
      </c>
      <c r="M105" s="142">
        <v>17230</v>
      </c>
      <c r="N105" s="142">
        <v>17243</v>
      </c>
      <c r="O105" s="142">
        <v>17251</v>
      </c>
      <c r="P105" s="164">
        <v>17270</v>
      </c>
      <c r="Q105" s="164">
        <v>17289</v>
      </c>
      <c r="R105" s="142">
        <v>17306</v>
      </c>
      <c r="S105" s="142">
        <v>17321</v>
      </c>
      <c r="T105" s="142">
        <v>17339</v>
      </c>
      <c r="U105" s="142">
        <v>17358</v>
      </c>
      <c r="V105" s="164">
        <v>17368</v>
      </c>
      <c r="W105" s="142">
        <v>17382</v>
      </c>
      <c r="X105" s="142">
        <v>17401</v>
      </c>
      <c r="Y105" s="142">
        <v>17419</v>
      </c>
      <c r="Z105" s="164">
        <v>17436</v>
      </c>
      <c r="AA105" s="141">
        <v>17453</v>
      </c>
      <c r="AB105" s="142">
        <v>17472</v>
      </c>
      <c r="AC105" s="141">
        <v>17481</v>
      </c>
      <c r="AD105" s="142">
        <v>17492</v>
      </c>
      <c r="AE105" s="142">
        <v>17502</v>
      </c>
      <c r="AF105" s="142">
        <v>17519</v>
      </c>
      <c r="AG105" s="142"/>
      <c r="AH105" s="165"/>
      <c r="AI105" s="143"/>
      <c r="AJ105" s="141"/>
      <c r="AK105" s="144"/>
      <c r="AL105" s="144"/>
      <c r="AM105" s="144"/>
      <c r="AN105" s="144"/>
      <c r="AO105" s="144"/>
      <c r="AP105" s="126"/>
      <c r="AQ105" s="126"/>
      <c r="AR105" s="126"/>
      <c r="AS105" s="126"/>
      <c r="AT105" s="126"/>
      <c r="AU105" s="126"/>
      <c r="AV105" s="126"/>
      <c r="AW105" s="126">
        <f t="shared" si="4"/>
        <v>415</v>
      </c>
      <c r="AX105" s="144">
        <f t="shared" si="12"/>
        <v>19</v>
      </c>
      <c r="AY105" s="144">
        <f t="shared" ref="AY105:CC105" si="305">IF(F105="","",F105-E105)</f>
        <v>21</v>
      </c>
      <c r="AZ105" s="144">
        <f t="shared" si="305"/>
        <v>16</v>
      </c>
      <c r="BA105" s="144">
        <f t="shared" si="305"/>
        <v>10</v>
      </c>
      <c r="BB105" s="144">
        <f t="shared" si="305"/>
        <v>16</v>
      </c>
      <c r="BC105" s="144">
        <f t="shared" si="305"/>
        <v>11</v>
      </c>
      <c r="BD105" s="144">
        <f t="shared" si="305"/>
        <v>19</v>
      </c>
      <c r="BE105" s="144">
        <f t="shared" si="305"/>
        <v>19</v>
      </c>
      <c r="BF105" s="144">
        <f t="shared" si="305"/>
        <v>14</v>
      </c>
      <c r="BG105" s="144">
        <f t="shared" si="305"/>
        <v>13</v>
      </c>
      <c r="BH105" s="144">
        <f t="shared" si="305"/>
        <v>8</v>
      </c>
      <c r="BI105" s="144">
        <f t="shared" si="305"/>
        <v>19</v>
      </c>
      <c r="BJ105" s="144">
        <f t="shared" si="305"/>
        <v>19</v>
      </c>
      <c r="BK105" s="144">
        <f t="shared" si="305"/>
        <v>17</v>
      </c>
      <c r="BL105" s="144">
        <f t="shared" si="305"/>
        <v>15</v>
      </c>
      <c r="BM105" s="144">
        <f t="shared" si="305"/>
        <v>18</v>
      </c>
      <c r="BN105" s="144">
        <f t="shared" si="305"/>
        <v>19</v>
      </c>
      <c r="BO105" s="144">
        <f t="shared" si="305"/>
        <v>10</v>
      </c>
      <c r="BP105" s="144">
        <f t="shared" si="305"/>
        <v>14</v>
      </c>
      <c r="BQ105" s="144">
        <f t="shared" si="305"/>
        <v>19</v>
      </c>
      <c r="BR105" s="144">
        <f t="shared" si="305"/>
        <v>18</v>
      </c>
      <c r="BS105" s="144">
        <f t="shared" si="305"/>
        <v>17</v>
      </c>
      <c r="BT105" s="144">
        <f t="shared" si="305"/>
        <v>17</v>
      </c>
      <c r="BU105" s="144">
        <f t="shared" si="305"/>
        <v>19</v>
      </c>
      <c r="BV105" s="144">
        <f t="shared" si="305"/>
        <v>9</v>
      </c>
      <c r="BW105" s="144">
        <f t="shared" si="305"/>
        <v>11</v>
      </c>
      <c r="BX105" s="144">
        <f t="shared" si="305"/>
        <v>10</v>
      </c>
      <c r="BY105" s="144">
        <f t="shared" si="305"/>
        <v>17</v>
      </c>
      <c r="BZ105" s="144" t="str">
        <f t="shared" si="305"/>
        <v/>
      </c>
      <c r="CA105" s="144" t="str">
        <f t="shared" si="305"/>
        <v/>
      </c>
      <c r="CB105" s="144" t="str">
        <f t="shared" si="305"/>
        <v/>
      </c>
      <c r="CC105" s="144" t="str">
        <f t="shared" si="305"/>
        <v/>
      </c>
      <c r="CD105" s="144">
        <f t="shared" si="6"/>
        <v>17519</v>
      </c>
      <c r="CE105" s="69"/>
      <c r="CF105" s="126">
        <f t="shared" si="7"/>
        <v>83</v>
      </c>
      <c r="CG105" s="126">
        <f t="shared" si="102"/>
        <v>83</v>
      </c>
      <c r="CH105" s="67">
        <f t="shared" ref="CH105:CL105" ca="1" si="306">SUMIFS($AX105:$CC105,$AX$1:$CC$1,CH$2)</f>
        <v>0</v>
      </c>
      <c r="CI105" s="67">
        <f t="shared" ca="1" si="306"/>
        <v>0</v>
      </c>
      <c r="CJ105" s="67">
        <f t="shared" ca="1" si="306"/>
        <v>0</v>
      </c>
      <c r="CK105" s="67">
        <f t="shared" ca="1" si="306"/>
        <v>0</v>
      </c>
      <c r="CL105" s="67">
        <f t="shared" ca="1" si="306"/>
        <v>0</v>
      </c>
    </row>
    <row r="106" spans="1:90" ht="12" customHeight="1">
      <c r="A106" s="149" t="s">
        <v>106</v>
      </c>
      <c r="B106" s="139" t="str">
        <f>VLOOKUP(A106,Sort!B:C,2,FALSE)</f>
        <v>Axor 3336 OB</v>
      </c>
      <c r="C106" s="140" t="s">
        <v>262</v>
      </c>
      <c r="D106" s="162">
        <v>18049</v>
      </c>
      <c r="E106" s="162">
        <v>18062</v>
      </c>
      <c r="F106" s="163">
        <v>18083</v>
      </c>
      <c r="G106" s="142">
        <v>18101</v>
      </c>
      <c r="H106" s="142">
        <v>18111</v>
      </c>
      <c r="I106" s="142">
        <v>18127</v>
      </c>
      <c r="J106" s="142">
        <v>18139</v>
      </c>
      <c r="K106" s="142">
        <v>18157</v>
      </c>
      <c r="L106" s="142">
        <v>18175</v>
      </c>
      <c r="M106" s="142">
        <v>18190</v>
      </c>
      <c r="N106" s="142">
        <v>18203</v>
      </c>
      <c r="O106" s="142">
        <v>18211</v>
      </c>
      <c r="P106" s="164">
        <v>18230</v>
      </c>
      <c r="Q106" s="164">
        <v>18249</v>
      </c>
      <c r="R106" s="142">
        <v>18267</v>
      </c>
      <c r="S106" s="142">
        <v>18282</v>
      </c>
      <c r="T106" s="142">
        <f t="shared" ref="T106:U106" si="307">S106</f>
        <v>18282</v>
      </c>
      <c r="U106" s="142">
        <f t="shared" si="307"/>
        <v>18282</v>
      </c>
      <c r="V106" s="164">
        <v>18293</v>
      </c>
      <c r="W106" s="142">
        <v>18302</v>
      </c>
      <c r="X106" s="142">
        <v>18319</v>
      </c>
      <c r="Y106" s="142">
        <v>18337</v>
      </c>
      <c r="Z106" s="164">
        <v>18356</v>
      </c>
      <c r="AA106" s="141">
        <v>18374</v>
      </c>
      <c r="AB106" s="142">
        <v>18384</v>
      </c>
      <c r="AC106" s="141">
        <v>18403</v>
      </c>
      <c r="AD106" s="142">
        <v>18414</v>
      </c>
      <c r="AE106" s="142">
        <f>AD106+12</f>
        <v>18426</v>
      </c>
      <c r="AF106" s="142">
        <v>18443</v>
      </c>
      <c r="AG106" s="142"/>
      <c r="AH106" s="165"/>
      <c r="AI106" s="143"/>
      <c r="AJ106" s="141"/>
      <c r="AK106" s="144"/>
      <c r="AL106" s="144"/>
      <c r="AM106" s="144"/>
      <c r="AN106" s="144"/>
      <c r="AO106" s="144"/>
      <c r="AP106" s="126"/>
      <c r="AQ106" s="126"/>
      <c r="AR106" s="126"/>
      <c r="AS106" s="126"/>
      <c r="AT106" s="126"/>
      <c r="AU106" s="126"/>
      <c r="AV106" s="126"/>
      <c r="AW106" s="126">
        <f t="shared" si="4"/>
        <v>381</v>
      </c>
      <c r="AX106" s="144">
        <f t="shared" si="12"/>
        <v>13</v>
      </c>
      <c r="AY106" s="144">
        <f t="shared" ref="AY106:CC106" si="308">IF(F106="","",F106-E106)</f>
        <v>21</v>
      </c>
      <c r="AZ106" s="144">
        <f t="shared" si="308"/>
        <v>18</v>
      </c>
      <c r="BA106" s="144">
        <f t="shared" si="308"/>
        <v>10</v>
      </c>
      <c r="BB106" s="144">
        <f t="shared" si="308"/>
        <v>16</v>
      </c>
      <c r="BC106" s="144">
        <f t="shared" si="308"/>
        <v>12</v>
      </c>
      <c r="BD106" s="144">
        <f t="shared" si="308"/>
        <v>18</v>
      </c>
      <c r="BE106" s="144">
        <f t="shared" si="308"/>
        <v>18</v>
      </c>
      <c r="BF106" s="144">
        <f t="shared" si="308"/>
        <v>15</v>
      </c>
      <c r="BG106" s="144">
        <f t="shared" si="308"/>
        <v>13</v>
      </c>
      <c r="BH106" s="144">
        <f t="shared" si="308"/>
        <v>8</v>
      </c>
      <c r="BI106" s="144">
        <f t="shared" si="308"/>
        <v>19</v>
      </c>
      <c r="BJ106" s="144">
        <f t="shared" si="308"/>
        <v>19</v>
      </c>
      <c r="BK106" s="144">
        <f t="shared" si="308"/>
        <v>18</v>
      </c>
      <c r="BL106" s="144">
        <f t="shared" si="308"/>
        <v>15</v>
      </c>
      <c r="BM106" s="144">
        <f t="shared" si="308"/>
        <v>0</v>
      </c>
      <c r="BN106" s="144">
        <f t="shared" si="308"/>
        <v>0</v>
      </c>
      <c r="BO106" s="144">
        <f t="shared" si="308"/>
        <v>11</v>
      </c>
      <c r="BP106" s="144">
        <f t="shared" si="308"/>
        <v>9</v>
      </c>
      <c r="BQ106" s="144">
        <f t="shared" si="308"/>
        <v>17</v>
      </c>
      <c r="BR106" s="144">
        <f t="shared" si="308"/>
        <v>18</v>
      </c>
      <c r="BS106" s="144">
        <f t="shared" si="308"/>
        <v>19</v>
      </c>
      <c r="BT106" s="144">
        <f t="shared" si="308"/>
        <v>18</v>
      </c>
      <c r="BU106" s="144">
        <f t="shared" si="308"/>
        <v>10</v>
      </c>
      <c r="BV106" s="144">
        <f t="shared" si="308"/>
        <v>19</v>
      </c>
      <c r="BW106" s="144">
        <f t="shared" si="308"/>
        <v>11</v>
      </c>
      <c r="BX106" s="144">
        <f t="shared" si="308"/>
        <v>12</v>
      </c>
      <c r="BY106" s="144">
        <f t="shared" si="308"/>
        <v>17</v>
      </c>
      <c r="BZ106" s="144" t="str">
        <f t="shared" si="308"/>
        <v/>
      </c>
      <c r="CA106" s="144" t="str">
        <f t="shared" si="308"/>
        <v/>
      </c>
      <c r="CB106" s="144" t="str">
        <f t="shared" si="308"/>
        <v/>
      </c>
      <c r="CC106" s="144" t="str">
        <f t="shared" si="308"/>
        <v/>
      </c>
      <c r="CD106" s="144">
        <f t="shared" si="6"/>
        <v>18443</v>
      </c>
      <c r="CE106" s="69"/>
      <c r="CF106" s="126">
        <f t="shared" si="7"/>
        <v>87</v>
      </c>
      <c r="CG106" s="126">
        <f t="shared" si="102"/>
        <v>89</v>
      </c>
      <c r="CH106" s="67">
        <f t="shared" ref="CH106:CL106" ca="1" si="309">SUMIFS($AX106:$CC106,$AX$1:$CC$1,CH$2)</f>
        <v>0</v>
      </c>
      <c r="CI106" s="67">
        <f t="shared" ca="1" si="309"/>
        <v>0</v>
      </c>
      <c r="CJ106" s="67">
        <f t="shared" ca="1" si="309"/>
        <v>0</v>
      </c>
      <c r="CK106" s="67">
        <f t="shared" ca="1" si="309"/>
        <v>0</v>
      </c>
      <c r="CL106" s="67">
        <f t="shared" ca="1" si="309"/>
        <v>0</v>
      </c>
    </row>
    <row r="107" spans="1:90" ht="12" customHeight="1">
      <c r="A107" s="149" t="s">
        <v>107</v>
      </c>
      <c r="B107" s="139" t="str">
        <f>VLOOKUP(A107,Sort!B:C,2,FALSE)</f>
        <v>Axor 3336 OB</v>
      </c>
      <c r="C107" s="140" t="s">
        <v>262</v>
      </c>
      <c r="D107" s="162">
        <v>17347</v>
      </c>
      <c r="E107" s="162">
        <v>17365</v>
      </c>
      <c r="F107" s="163">
        <v>17385</v>
      </c>
      <c r="G107" s="142">
        <v>17404</v>
      </c>
      <c r="H107" s="142">
        <v>17413</v>
      </c>
      <c r="I107" s="142">
        <v>17429</v>
      </c>
      <c r="J107" s="142">
        <v>17441</v>
      </c>
      <c r="K107" s="142">
        <v>17460</v>
      </c>
      <c r="L107" s="142">
        <v>17476</v>
      </c>
      <c r="M107" s="142">
        <v>17492</v>
      </c>
      <c r="N107" s="142">
        <v>17505</v>
      </c>
      <c r="O107" s="142">
        <v>17513</v>
      </c>
      <c r="P107" s="164">
        <v>17533</v>
      </c>
      <c r="Q107" s="164">
        <v>17552</v>
      </c>
      <c r="R107" s="142">
        <v>17569</v>
      </c>
      <c r="S107" s="142">
        <v>17581</v>
      </c>
      <c r="T107" s="142">
        <v>17599</v>
      </c>
      <c r="U107" s="142">
        <v>17618</v>
      </c>
      <c r="V107" s="164">
        <v>17627</v>
      </c>
      <c r="W107" s="142">
        <v>17640</v>
      </c>
      <c r="X107" s="142">
        <v>17659</v>
      </c>
      <c r="Y107" s="142">
        <v>17677</v>
      </c>
      <c r="Z107" s="164">
        <v>17701</v>
      </c>
      <c r="AA107" s="141">
        <v>17714</v>
      </c>
      <c r="AB107" s="142">
        <v>17732</v>
      </c>
      <c r="AC107" s="141">
        <v>17743</v>
      </c>
      <c r="AD107" s="142">
        <v>17754</v>
      </c>
      <c r="AE107" s="142">
        <v>17767</v>
      </c>
      <c r="AF107" s="142">
        <v>17780</v>
      </c>
      <c r="AG107" s="142"/>
      <c r="AH107" s="165"/>
      <c r="AI107" s="143"/>
      <c r="AJ107" s="141"/>
      <c r="AK107" s="144"/>
      <c r="AL107" s="144"/>
      <c r="AM107" s="144"/>
      <c r="AN107" s="144"/>
      <c r="AO107" s="144"/>
      <c r="AP107" s="126"/>
      <c r="AQ107" s="126"/>
      <c r="AR107" s="126"/>
      <c r="AS107" s="126"/>
      <c r="AT107" s="126"/>
      <c r="AU107" s="126"/>
      <c r="AV107" s="126"/>
      <c r="AW107" s="126">
        <f t="shared" si="4"/>
        <v>415</v>
      </c>
      <c r="AX107" s="144">
        <f t="shared" si="12"/>
        <v>18</v>
      </c>
      <c r="AY107" s="144">
        <f t="shared" ref="AY107:CC107" si="310">IF(F107="","",F107-E107)</f>
        <v>20</v>
      </c>
      <c r="AZ107" s="144">
        <f t="shared" si="310"/>
        <v>19</v>
      </c>
      <c r="BA107" s="144">
        <f t="shared" si="310"/>
        <v>9</v>
      </c>
      <c r="BB107" s="144">
        <f t="shared" si="310"/>
        <v>16</v>
      </c>
      <c r="BC107" s="144">
        <f t="shared" si="310"/>
        <v>12</v>
      </c>
      <c r="BD107" s="144">
        <f t="shared" si="310"/>
        <v>19</v>
      </c>
      <c r="BE107" s="144">
        <f t="shared" si="310"/>
        <v>16</v>
      </c>
      <c r="BF107" s="144">
        <f t="shared" si="310"/>
        <v>16</v>
      </c>
      <c r="BG107" s="144">
        <f t="shared" si="310"/>
        <v>13</v>
      </c>
      <c r="BH107" s="144">
        <f t="shared" si="310"/>
        <v>8</v>
      </c>
      <c r="BI107" s="144">
        <f t="shared" si="310"/>
        <v>20</v>
      </c>
      <c r="BJ107" s="144">
        <f t="shared" si="310"/>
        <v>19</v>
      </c>
      <c r="BK107" s="144">
        <f t="shared" si="310"/>
        <v>17</v>
      </c>
      <c r="BL107" s="144">
        <f t="shared" si="310"/>
        <v>12</v>
      </c>
      <c r="BM107" s="144">
        <f t="shared" si="310"/>
        <v>18</v>
      </c>
      <c r="BN107" s="144">
        <f t="shared" si="310"/>
        <v>19</v>
      </c>
      <c r="BO107" s="144">
        <f t="shared" si="310"/>
        <v>9</v>
      </c>
      <c r="BP107" s="144">
        <f t="shared" si="310"/>
        <v>13</v>
      </c>
      <c r="BQ107" s="144">
        <f t="shared" si="310"/>
        <v>19</v>
      </c>
      <c r="BR107" s="144">
        <f t="shared" si="310"/>
        <v>18</v>
      </c>
      <c r="BS107" s="144">
        <f t="shared" si="310"/>
        <v>24</v>
      </c>
      <c r="BT107" s="144">
        <f t="shared" si="310"/>
        <v>13</v>
      </c>
      <c r="BU107" s="144">
        <f t="shared" si="310"/>
        <v>18</v>
      </c>
      <c r="BV107" s="144">
        <f t="shared" si="310"/>
        <v>11</v>
      </c>
      <c r="BW107" s="144">
        <f t="shared" si="310"/>
        <v>11</v>
      </c>
      <c r="BX107" s="144">
        <f t="shared" si="310"/>
        <v>13</v>
      </c>
      <c r="BY107" s="144">
        <f t="shared" si="310"/>
        <v>13</v>
      </c>
      <c r="BZ107" s="144" t="str">
        <f t="shared" si="310"/>
        <v/>
      </c>
      <c r="CA107" s="144" t="str">
        <f t="shared" si="310"/>
        <v/>
      </c>
      <c r="CB107" s="144" t="str">
        <f t="shared" si="310"/>
        <v/>
      </c>
      <c r="CC107" s="144" t="str">
        <f t="shared" si="310"/>
        <v/>
      </c>
      <c r="CD107" s="144">
        <f t="shared" si="6"/>
        <v>17780</v>
      </c>
      <c r="CE107" s="69"/>
      <c r="CF107" s="126">
        <f t="shared" si="7"/>
        <v>79</v>
      </c>
      <c r="CG107" s="126">
        <f t="shared" si="102"/>
        <v>90</v>
      </c>
      <c r="CH107" s="67">
        <f t="shared" ref="CH107:CL107" ca="1" si="311">SUMIFS($AX107:$CC107,$AX$1:$CC$1,CH$2)</f>
        <v>0</v>
      </c>
      <c r="CI107" s="67">
        <f t="shared" ca="1" si="311"/>
        <v>0</v>
      </c>
      <c r="CJ107" s="67">
        <f t="shared" ca="1" si="311"/>
        <v>0</v>
      </c>
      <c r="CK107" s="67">
        <f t="shared" ca="1" si="311"/>
        <v>0</v>
      </c>
      <c r="CL107" s="67">
        <f t="shared" ca="1" si="311"/>
        <v>0</v>
      </c>
    </row>
    <row r="108" spans="1:90" ht="12" customHeight="1">
      <c r="A108" s="69"/>
      <c r="B108" s="69"/>
      <c r="C108" s="70"/>
      <c r="D108" s="167"/>
      <c r="E108" s="126"/>
      <c r="F108" s="126"/>
      <c r="G108" s="126"/>
      <c r="H108" s="72"/>
      <c r="I108" s="126"/>
      <c r="J108" s="126"/>
      <c r="K108" s="126"/>
      <c r="L108" s="126"/>
      <c r="M108" s="126"/>
      <c r="N108" s="126"/>
      <c r="O108" s="126"/>
      <c r="P108" s="126"/>
      <c r="Q108" s="126"/>
      <c r="R108" s="126"/>
      <c r="S108" s="126"/>
      <c r="T108" s="126"/>
      <c r="U108" s="126"/>
      <c r="V108" s="126"/>
      <c r="W108" s="126"/>
      <c r="X108" s="126"/>
      <c r="Y108" s="126"/>
      <c r="Z108" s="126"/>
      <c r="AA108" s="168"/>
      <c r="AB108" s="126"/>
      <c r="AC108" s="126"/>
      <c r="AD108" s="126"/>
      <c r="AE108" s="126"/>
      <c r="AF108" s="126"/>
      <c r="AG108" s="126"/>
      <c r="AH108" s="168"/>
      <c r="AI108" s="126"/>
      <c r="AJ108" s="126"/>
      <c r="AK108" s="126"/>
      <c r="AL108" s="126"/>
      <c r="AM108" s="126"/>
      <c r="AN108" s="126"/>
      <c r="AO108" s="126"/>
      <c r="AP108" s="126"/>
      <c r="AQ108" s="126"/>
      <c r="AR108" s="126"/>
      <c r="AS108" s="126"/>
      <c r="AT108" s="126"/>
      <c r="AU108" s="126"/>
      <c r="AV108" s="126"/>
      <c r="AW108" s="69"/>
      <c r="AX108" s="126"/>
      <c r="AY108" s="126"/>
      <c r="AZ108" s="126"/>
      <c r="BA108" s="126"/>
      <c r="BB108" s="126"/>
      <c r="BC108" s="126"/>
      <c r="BD108" s="126"/>
      <c r="BE108" s="126"/>
      <c r="BF108" s="126"/>
      <c r="BG108" s="126"/>
      <c r="BH108" s="126"/>
      <c r="BI108" s="126"/>
      <c r="BJ108" s="126"/>
      <c r="BK108" s="126"/>
      <c r="BL108" s="126"/>
      <c r="BM108" s="126"/>
      <c r="BN108" s="126"/>
      <c r="BO108" s="126"/>
      <c r="BP108" s="126"/>
      <c r="BQ108" s="126"/>
      <c r="BR108" s="126"/>
      <c r="BS108" s="126"/>
      <c r="BT108" s="126"/>
      <c r="BU108" s="126"/>
      <c r="BV108" s="126"/>
      <c r="BW108" s="126"/>
      <c r="BX108" s="126"/>
      <c r="BY108" s="126"/>
      <c r="BZ108" s="126"/>
      <c r="CA108" s="126"/>
      <c r="CB108" s="126"/>
      <c r="CC108" s="69"/>
      <c r="CD108" s="69"/>
      <c r="CE108" s="69"/>
      <c r="CF108" s="69"/>
      <c r="CG108" s="69"/>
    </row>
    <row r="109" spans="1:90" ht="12" customHeight="1">
      <c r="A109" s="69"/>
      <c r="B109" s="69"/>
      <c r="C109" s="70"/>
      <c r="D109" s="167"/>
      <c r="E109" s="126"/>
      <c r="F109" s="126"/>
      <c r="G109" s="126"/>
      <c r="H109" s="72"/>
      <c r="I109" s="126"/>
      <c r="J109" s="126"/>
      <c r="K109" s="126"/>
      <c r="L109" s="126"/>
      <c r="M109" s="126"/>
      <c r="N109" s="126"/>
      <c r="O109" s="126"/>
      <c r="P109" s="126"/>
      <c r="Q109" s="126"/>
      <c r="R109" s="126"/>
      <c r="S109" s="126"/>
      <c r="T109" s="126"/>
      <c r="U109" s="126"/>
      <c r="V109" s="126"/>
      <c r="W109" s="126"/>
      <c r="X109" s="126"/>
      <c r="Y109" s="126"/>
      <c r="Z109" s="126"/>
      <c r="AA109" s="168"/>
      <c r="AB109" s="126"/>
      <c r="AC109" s="126"/>
      <c r="AD109" s="126"/>
      <c r="AE109" s="126"/>
      <c r="AF109" s="126"/>
      <c r="AG109" s="126"/>
      <c r="AH109" s="168"/>
      <c r="AI109" s="126"/>
      <c r="AJ109" s="126"/>
      <c r="AK109" s="126"/>
      <c r="AL109" s="126"/>
      <c r="AM109" s="126"/>
      <c r="AN109" s="126"/>
      <c r="AO109" s="126"/>
      <c r="AP109" s="126"/>
      <c r="AQ109" s="126"/>
      <c r="AR109" s="126"/>
      <c r="AS109" s="126"/>
      <c r="AT109" s="126"/>
      <c r="AU109" s="126"/>
      <c r="AV109" s="126"/>
      <c r="AW109" s="69"/>
      <c r="AX109" s="126"/>
      <c r="AY109" s="126"/>
      <c r="AZ109" s="126"/>
      <c r="BA109" s="126"/>
      <c r="BB109" s="126"/>
      <c r="BC109" s="126"/>
      <c r="BD109" s="126"/>
      <c r="BE109" s="126"/>
      <c r="BF109" s="126"/>
      <c r="BG109" s="126"/>
      <c r="BH109" s="126"/>
      <c r="BI109" s="126"/>
      <c r="BJ109" s="126"/>
      <c r="BK109" s="126"/>
      <c r="BL109" s="126"/>
      <c r="BM109" s="126"/>
      <c r="BN109" s="126"/>
      <c r="BO109" s="126"/>
      <c r="BP109" s="126"/>
      <c r="BQ109" s="126"/>
      <c r="BR109" s="126"/>
      <c r="BS109" s="126"/>
      <c r="BT109" s="126"/>
      <c r="BU109" s="126"/>
      <c r="BV109" s="126"/>
      <c r="BW109" s="126"/>
      <c r="BX109" s="126"/>
      <c r="BY109" s="126"/>
      <c r="BZ109" s="126"/>
      <c r="CA109" s="126"/>
      <c r="CB109" s="126"/>
      <c r="CC109" s="69"/>
      <c r="CD109" s="69"/>
      <c r="CE109" s="69"/>
      <c r="CF109" s="69"/>
      <c r="CG109" s="69"/>
    </row>
    <row r="110" spans="1:90" ht="12" customHeight="1">
      <c r="A110" s="69"/>
      <c r="B110" s="69"/>
      <c r="C110" s="70"/>
      <c r="D110" s="167"/>
      <c r="E110" s="126"/>
      <c r="F110" s="126"/>
      <c r="G110" s="126"/>
      <c r="H110" s="72"/>
      <c r="I110" s="126"/>
      <c r="J110" s="126"/>
      <c r="K110" s="126"/>
      <c r="L110" s="126"/>
      <c r="M110" s="126"/>
      <c r="N110" s="126"/>
      <c r="O110" s="126"/>
      <c r="P110" s="126"/>
      <c r="Q110" s="126"/>
      <c r="R110" s="126"/>
      <c r="S110" s="126"/>
      <c r="T110" s="126"/>
      <c r="U110" s="126"/>
      <c r="V110" s="126"/>
      <c r="W110" s="126"/>
      <c r="X110" s="126"/>
      <c r="Y110" s="126"/>
      <c r="Z110" s="126"/>
      <c r="AA110" s="168"/>
      <c r="AB110" s="126"/>
      <c r="AC110" s="126"/>
      <c r="AD110" s="126"/>
      <c r="AE110" s="126"/>
      <c r="AF110" s="126"/>
      <c r="AG110" s="126"/>
      <c r="AH110" s="168"/>
      <c r="AI110" s="126"/>
      <c r="AJ110" s="126"/>
      <c r="AK110" s="126"/>
      <c r="AL110" s="126"/>
      <c r="AM110" s="126"/>
      <c r="AN110" s="126"/>
      <c r="AO110" s="126"/>
      <c r="AP110" s="126"/>
      <c r="AQ110" s="126"/>
      <c r="AR110" s="126"/>
      <c r="AS110" s="126"/>
      <c r="AT110" s="126"/>
      <c r="AU110" s="126"/>
      <c r="AV110" s="126"/>
      <c r="AW110" s="69"/>
      <c r="AX110" s="126"/>
      <c r="AY110" s="126"/>
      <c r="AZ110" s="126"/>
      <c r="BA110" s="126"/>
      <c r="BB110" s="126"/>
      <c r="BC110" s="126"/>
      <c r="BD110" s="126"/>
      <c r="BE110" s="126"/>
      <c r="BF110" s="126"/>
      <c r="BG110" s="126"/>
      <c r="BH110" s="126"/>
      <c r="BI110" s="126"/>
      <c r="BJ110" s="126"/>
      <c r="BK110" s="126"/>
      <c r="BL110" s="126"/>
      <c r="BM110" s="126"/>
      <c r="BN110" s="126"/>
      <c r="BO110" s="126"/>
      <c r="BP110" s="126"/>
      <c r="BQ110" s="126"/>
      <c r="BR110" s="126"/>
      <c r="BS110" s="126"/>
      <c r="BT110" s="126"/>
      <c r="BU110" s="126"/>
      <c r="BV110" s="126"/>
      <c r="BW110" s="126"/>
      <c r="BX110" s="126"/>
      <c r="BY110" s="126"/>
      <c r="BZ110" s="126"/>
      <c r="CA110" s="126"/>
      <c r="CB110" s="126"/>
      <c r="CC110" s="69"/>
      <c r="CD110" s="69"/>
      <c r="CE110" s="69"/>
      <c r="CF110" s="69"/>
      <c r="CG110" s="69"/>
    </row>
    <row r="111" spans="1:90" ht="12" customHeight="1">
      <c r="A111" s="69"/>
      <c r="B111" s="69"/>
      <c r="C111" s="70"/>
      <c r="D111" s="167"/>
      <c r="E111" s="126"/>
      <c r="F111" s="126"/>
      <c r="G111" s="126"/>
      <c r="H111" s="72"/>
      <c r="I111" s="126"/>
      <c r="J111" s="126"/>
      <c r="K111" s="126"/>
      <c r="L111" s="126"/>
      <c r="M111" s="126"/>
      <c r="N111" s="126"/>
      <c r="O111" s="126"/>
      <c r="P111" s="126"/>
      <c r="Q111" s="126"/>
      <c r="R111" s="126"/>
      <c r="S111" s="126"/>
      <c r="T111" s="126"/>
      <c r="U111" s="126"/>
      <c r="V111" s="126"/>
      <c r="W111" s="126"/>
      <c r="X111" s="126"/>
      <c r="Y111" s="126"/>
      <c r="Z111" s="126"/>
      <c r="AA111" s="168"/>
      <c r="AB111" s="126"/>
      <c r="AC111" s="126"/>
      <c r="AD111" s="126"/>
      <c r="AE111" s="126"/>
      <c r="AF111" s="126"/>
      <c r="AG111" s="126"/>
      <c r="AH111" s="168"/>
      <c r="AI111" s="126"/>
      <c r="AJ111" s="126"/>
      <c r="AK111" s="126"/>
      <c r="AL111" s="126"/>
      <c r="AM111" s="126"/>
      <c r="AN111" s="126"/>
      <c r="AO111" s="126"/>
      <c r="AP111" s="126"/>
      <c r="AQ111" s="126"/>
      <c r="AR111" s="126"/>
      <c r="AS111" s="126"/>
      <c r="AT111" s="126"/>
      <c r="AU111" s="126"/>
      <c r="AV111" s="126"/>
      <c r="AW111" s="69"/>
      <c r="AX111" s="126"/>
      <c r="AY111" s="126"/>
      <c r="AZ111" s="126"/>
      <c r="BA111" s="126"/>
      <c r="BB111" s="126"/>
      <c r="BC111" s="126"/>
      <c r="BD111" s="126"/>
      <c r="BE111" s="126"/>
      <c r="BF111" s="126"/>
      <c r="BG111" s="126"/>
      <c r="BH111" s="126"/>
      <c r="BI111" s="126"/>
      <c r="BJ111" s="126"/>
      <c r="BK111" s="126"/>
      <c r="BL111" s="126"/>
      <c r="BM111" s="126"/>
      <c r="BN111" s="126"/>
      <c r="BO111" s="126"/>
      <c r="BP111" s="126"/>
      <c r="BQ111" s="126"/>
      <c r="BR111" s="126"/>
      <c r="BS111" s="126"/>
      <c r="BT111" s="126"/>
      <c r="BU111" s="126"/>
      <c r="BV111" s="126"/>
      <c r="BW111" s="126"/>
      <c r="BX111" s="126"/>
      <c r="BY111" s="126"/>
      <c r="BZ111" s="126"/>
      <c r="CA111" s="126"/>
      <c r="CB111" s="126"/>
      <c r="CC111" s="69"/>
      <c r="CD111" s="69"/>
      <c r="CE111" s="69"/>
      <c r="CF111" s="69"/>
      <c r="CG111" s="69"/>
    </row>
    <row r="112" spans="1:90" ht="12" customHeight="1">
      <c r="A112" s="69"/>
      <c r="B112" s="69"/>
      <c r="C112" s="70"/>
      <c r="D112" s="167"/>
      <c r="E112" s="126"/>
      <c r="F112" s="126"/>
      <c r="G112" s="126"/>
      <c r="H112" s="72"/>
      <c r="I112" s="126"/>
      <c r="J112" s="126"/>
      <c r="K112" s="126"/>
      <c r="L112" s="126"/>
      <c r="M112" s="126"/>
      <c r="N112" s="126"/>
      <c r="O112" s="126"/>
      <c r="P112" s="126"/>
      <c r="Q112" s="126"/>
      <c r="R112" s="126"/>
      <c r="S112" s="126"/>
      <c r="T112" s="126"/>
      <c r="U112" s="126"/>
      <c r="V112" s="126"/>
      <c r="W112" s="126"/>
      <c r="X112" s="126"/>
      <c r="Y112" s="126"/>
      <c r="Z112" s="126"/>
      <c r="AA112" s="168"/>
      <c r="AB112" s="126"/>
      <c r="AC112" s="126"/>
      <c r="AD112" s="126"/>
      <c r="AE112" s="126"/>
      <c r="AF112" s="126"/>
      <c r="AG112" s="126"/>
      <c r="AH112" s="168"/>
      <c r="AI112" s="126"/>
      <c r="AJ112" s="126"/>
      <c r="AK112" s="126"/>
      <c r="AL112" s="126"/>
      <c r="AM112" s="126"/>
      <c r="AN112" s="126"/>
      <c r="AO112" s="126"/>
      <c r="AP112" s="126"/>
      <c r="AQ112" s="126"/>
      <c r="AR112" s="126"/>
      <c r="AS112" s="126"/>
      <c r="AT112" s="126"/>
      <c r="AU112" s="126"/>
      <c r="AV112" s="126"/>
      <c r="AW112" s="69"/>
      <c r="AX112" s="126"/>
      <c r="AY112" s="126"/>
      <c r="AZ112" s="126"/>
      <c r="BA112" s="126"/>
      <c r="BB112" s="126"/>
      <c r="BC112" s="126"/>
      <c r="BD112" s="126"/>
      <c r="BE112" s="126"/>
      <c r="BF112" s="126"/>
      <c r="BG112" s="126"/>
      <c r="BH112" s="126"/>
      <c r="BI112" s="126"/>
      <c r="BJ112" s="126"/>
      <c r="BK112" s="126"/>
      <c r="BL112" s="126"/>
      <c r="BM112" s="126"/>
      <c r="BN112" s="126"/>
      <c r="BO112" s="126"/>
      <c r="BP112" s="126"/>
      <c r="BQ112" s="126"/>
      <c r="BR112" s="126"/>
      <c r="BS112" s="126"/>
      <c r="BT112" s="126"/>
      <c r="BU112" s="126"/>
      <c r="BV112" s="126"/>
      <c r="BW112" s="126"/>
      <c r="BX112" s="126"/>
      <c r="BY112" s="126"/>
      <c r="BZ112" s="126"/>
      <c r="CA112" s="126"/>
      <c r="CB112" s="126"/>
      <c r="CC112" s="69"/>
      <c r="CD112" s="69"/>
      <c r="CE112" s="69"/>
      <c r="CF112" s="69"/>
      <c r="CG112" s="69"/>
    </row>
    <row r="113" spans="1:85" ht="12" customHeight="1">
      <c r="A113" s="69"/>
      <c r="B113" s="69"/>
      <c r="C113" s="70"/>
      <c r="D113" s="167"/>
      <c r="E113" s="126"/>
      <c r="F113" s="126"/>
      <c r="G113" s="126"/>
      <c r="H113" s="72"/>
      <c r="I113" s="126"/>
      <c r="J113" s="126"/>
      <c r="K113" s="126"/>
      <c r="L113" s="126"/>
      <c r="M113" s="126"/>
      <c r="N113" s="126"/>
      <c r="O113" s="126"/>
      <c r="P113" s="126"/>
      <c r="Q113" s="126"/>
      <c r="R113" s="126"/>
      <c r="S113" s="126"/>
      <c r="T113" s="126"/>
      <c r="U113" s="126"/>
      <c r="V113" s="126"/>
      <c r="W113" s="126"/>
      <c r="X113" s="126"/>
      <c r="Y113" s="126"/>
      <c r="Z113" s="126"/>
      <c r="AA113" s="168"/>
      <c r="AB113" s="126"/>
      <c r="AC113" s="126"/>
      <c r="AD113" s="126"/>
      <c r="AE113" s="126"/>
      <c r="AF113" s="126"/>
      <c r="AG113" s="126"/>
      <c r="AH113" s="168"/>
      <c r="AI113" s="126"/>
      <c r="AJ113" s="126"/>
      <c r="AK113" s="126"/>
      <c r="AL113" s="126"/>
      <c r="AM113" s="126"/>
      <c r="AN113" s="126"/>
      <c r="AO113" s="126"/>
      <c r="AP113" s="126"/>
      <c r="AQ113" s="126"/>
      <c r="AR113" s="126"/>
      <c r="AS113" s="126"/>
      <c r="AT113" s="126"/>
      <c r="AU113" s="126"/>
      <c r="AV113" s="126"/>
      <c r="AW113" s="69"/>
      <c r="AX113" s="126"/>
      <c r="AY113" s="126"/>
      <c r="AZ113" s="126"/>
      <c r="BA113" s="126"/>
      <c r="BB113" s="126"/>
      <c r="BC113" s="126"/>
      <c r="BD113" s="126"/>
      <c r="BE113" s="126"/>
      <c r="BF113" s="126"/>
      <c r="BG113" s="126"/>
      <c r="BH113" s="126"/>
      <c r="BI113" s="126"/>
      <c r="BJ113" s="126"/>
      <c r="BK113" s="126"/>
      <c r="BL113" s="126"/>
      <c r="BM113" s="126"/>
      <c r="BN113" s="126"/>
      <c r="BO113" s="126"/>
      <c r="BP113" s="126"/>
      <c r="BQ113" s="126"/>
      <c r="BR113" s="126"/>
      <c r="BS113" s="126"/>
      <c r="BT113" s="126"/>
      <c r="BU113" s="126"/>
      <c r="BV113" s="126"/>
      <c r="BW113" s="126"/>
      <c r="BX113" s="126"/>
      <c r="BY113" s="126"/>
      <c r="BZ113" s="126"/>
      <c r="CA113" s="126"/>
      <c r="CB113" s="126"/>
      <c r="CC113" s="69"/>
      <c r="CD113" s="69"/>
      <c r="CE113" s="69"/>
      <c r="CF113" s="69"/>
      <c r="CG113" s="69"/>
    </row>
    <row r="114" spans="1:85" ht="12" customHeight="1">
      <c r="A114" s="69"/>
      <c r="B114" s="69"/>
      <c r="C114" s="70"/>
      <c r="D114" s="167"/>
      <c r="E114" s="126"/>
      <c r="F114" s="126"/>
      <c r="G114" s="126"/>
      <c r="H114" s="72"/>
      <c r="I114" s="126"/>
      <c r="J114" s="126"/>
      <c r="K114" s="126"/>
      <c r="L114" s="126"/>
      <c r="M114" s="126"/>
      <c r="N114" s="126"/>
      <c r="O114" s="126"/>
      <c r="P114" s="126"/>
      <c r="Q114" s="126"/>
      <c r="R114" s="126"/>
      <c r="S114" s="126"/>
      <c r="T114" s="126"/>
      <c r="U114" s="126"/>
      <c r="V114" s="126"/>
      <c r="W114" s="126"/>
      <c r="X114" s="126"/>
      <c r="Y114" s="126"/>
      <c r="Z114" s="126"/>
      <c r="AA114" s="168"/>
      <c r="AB114" s="126"/>
      <c r="AC114" s="126"/>
      <c r="AD114" s="126"/>
      <c r="AE114" s="126"/>
      <c r="AF114" s="126"/>
      <c r="AG114" s="126"/>
      <c r="AH114" s="168"/>
      <c r="AI114" s="126"/>
      <c r="AJ114" s="126"/>
      <c r="AK114" s="126"/>
      <c r="AL114" s="126"/>
      <c r="AM114" s="126"/>
      <c r="AN114" s="126"/>
      <c r="AO114" s="126"/>
      <c r="AP114" s="126"/>
      <c r="AQ114" s="126"/>
      <c r="AR114" s="126"/>
      <c r="AS114" s="126"/>
      <c r="AT114" s="126"/>
      <c r="AU114" s="126"/>
      <c r="AV114" s="126"/>
      <c r="AW114" s="69"/>
      <c r="AX114" s="126"/>
      <c r="AY114" s="126"/>
      <c r="AZ114" s="126"/>
      <c r="BA114" s="126"/>
      <c r="BB114" s="126"/>
      <c r="BC114" s="126"/>
      <c r="BD114" s="126"/>
      <c r="BE114" s="126"/>
      <c r="BF114" s="126"/>
      <c r="BG114" s="126"/>
      <c r="BH114" s="126"/>
      <c r="BI114" s="126"/>
      <c r="BJ114" s="126"/>
      <c r="BK114" s="126"/>
      <c r="BL114" s="126"/>
      <c r="BM114" s="126"/>
      <c r="BN114" s="126"/>
      <c r="BO114" s="126"/>
      <c r="BP114" s="126"/>
      <c r="BQ114" s="126"/>
      <c r="BR114" s="126"/>
      <c r="BS114" s="126"/>
      <c r="BT114" s="126"/>
      <c r="BU114" s="126"/>
      <c r="BV114" s="126"/>
      <c r="BW114" s="126"/>
      <c r="BX114" s="126"/>
      <c r="BY114" s="126"/>
      <c r="BZ114" s="126"/>
      <c r="CA114" s="126"/>
      <c r="CB114" s="126"/>
      <c r="CC114" s="69"/>
      <c r="CD114" s="69"/>
      <c r="CE114" s="69"/>
      <c r="CF114" s="69"/>
      <c r="CG114" s="69"/>
    </row>
    <row r="115" spans="1:85" ht="12" customHeight="1">
      <c r="A115" s="69"/>
      <c r="B115" s="69"/>
      <c r="C115" s="70"/>
      <c r="D115" s="167"/>
      <c r="E115" s="126"/>
      <c r="F115" s="126"/>
      <c r="G115" s="126"/>
      <c r="H115" s="72"/>
      <c r="I115" s="126"/>
      <c r="J115" s="126"/>
      <c r="K115" s="126"/>
      <c r="L115" s="126"/>
      <c r="M115" s="126"/>
      <c r="N115" s="126"/>
      <c r="O115" s="126"/>
      <c r="P115" s="126"/>
      <c r="Q115" s="126"/>
      <c r="R115" s="126"/>
      <c r="S115" s="126"/>
      <c r="T115" s="126"/>
      <c r="U115" s="126"/>
      <c r="V115" s="126"/>
      <c r="W115" s="126"/>
      <c r="X115" s="126"/>
      <c r="Y115" s="126"/>
      <c r="Z115" s="126"/>
      <c r="AA115" s="168"/>
      <c r="AB115" s="126"/>
      <c r="AC115" s="126"/>
      <c r="AD115" s="126"/>
      <c r="AE115" s="126"/>
      <c r="AF115" s="126"/>
      <c r="AG115" s="126"/>
      <c r="AH115" s="168"/>
      <c r="AI115" s="126"/>
      <c r="AJ115" s="126"/>
      <c r="AK115" s="126"/>
      <c r="AL115" s="126"/>
      <c r="AM115" s="126"/>
      <c r="AN115" s="126"/>
      <c r="AO115" s="126"/>
      <c r="AP115" s="126"/>
      <c r="AQ115" s="126"/>
      <c r="AR115" s="126"/>
      <c r="AS115" s="126"/>
      <c r="AT115" s="126"/>
      <c r="AU115" s="126"/>
      <c r="AV115" s="126"/>
      <c r="AW115" s="69"/>
      <c r="AX115" s="126"/>
      <c r="AY115" s="126"/>
      <c r="AZ115" s="126"/>
      <c r="BA115" s="126"/>
      <c r="BB115" s="126"/>
      <c r="BC115" s="126"/>
      <c r="BD115" s="126"/>
      <c r="BE115" s="126"/>
      <c r="BF115" s="126"/>
      <c r="BG115" s="126"/>
      <c r="BH115" s="126"/>
      <c r="BI115" s="126"/>
      <c r="BJ115" s="126"/>
      <c r="BK115" s="126"/>
      <c r="BL115" s="126"/>
      <c r="BM115" s="126"/>
      <c r="BN115" s="126"/>
      <c r="BO115" s="126"/>
      <c r="BP115" s="126"/>
      <c r="BQ115" s="126"/>
      <c r="BR115" s="126"/>
      <c r="BS115" s="126"/>
      <c r="BT115" s="126"/>
      <c r="BU115" s="126"/>
      <c r="BV115" s="126"/>
      <c r="BW115" s="126"/>
      <c r="BX115" s="126"/>
      <c r="BY115" s="126"/>
      <c r="BZ115" s="126"/>
      <c r="CA115" s="126"/>
      <c r="CB115" s="126"/>
      <c r="CC115" s="69"/>
      <c r="CD115" s="69"/>
      <c r="CE115" s="69"/>
      <c r="CF115" s="69"/>
      <c r="CG115" s="69"/>
    </row>
    <row r="116" spans="1:85" ht="12" customHeight="1">
      <c r="A116" s="69"/>
      <c r="B116" s="69"/>
      <c r="C116" s="70"/>
      <c r="D116" s="167"/>
      <c r="E116" s="126"/>
      <c r="F116" s="126"/>
      <c r="G116" s="126"/>
      <c r="H116" s="72"/>
      <c r="I116" s="126"/>
      <c r="J116" s="126"/>
      <c r="K116" s="126"/>
      <c r="L116" s="126"/>
      <c r="M116" s="126"/>
      <c r="N116" s="126"/>
      <c r="O116" s="126"/>
      <c r="P116" s="126"/>
      <c r="Q116" s="126"/>
      <c r="R116" s="126"/>
      <c r="S116" s="126"/>
      <c r="T116" s="126"/>
      <c r="U116" s="126"/>
      <c r="V116" s="126"/>
      <c r="W116" s="126"/>
      <c r="X116" s="126"/>
      <c r="Y116" s="126"/>
      <c r="Z116" s="126"/>
      <c r="AA116" s="168"/>
      <c r="AB116" s="126"/>
      <c r="AC116" s="126"/>
      <c r="AD116" s="126"/>
      <c r="AE116" s="126"/>
      <c r="AF116" s="126"/>
      <c r="AG116" s="126"/>
      <c r="AH116" s="168"/>
      <c r="AI116" s="126"/>
      <c r="AJ116" s="126"/>
      <c r="AK116" s="126"/>
      <c r="AL116" s="126"/>
      <c r="AM116" s="126"/>
      <c r="AN116" s="126"/>
      <c r="AO116" s="126"/>
      <c r="AP116" s="126"/>
      <c r="AQ116" s="126"/>
      <c r="AR116" s="126"/>
      <c r="AS116" s="126"/>
      <c r="AT116" s="126"/>
      <c r="AU116" s="126"/>
      <c r="AV116" s="126"/>
      <c r="AW116" s="69"/>
      <c r="AX116" s="126"/>
      <c r="AY116" s="126"/>
      <c r="AZ116" s="126"/>
      <c r="BA116" s="126"/>
      <c r="BB116" s="126"/>
      <c r="BC116" s="126"/>
      <c r="BD116" s="126"/>
      <c r="BE116" s="126"/>
      <c r="BF116" s="126"/>
      <c r="BG116" s="126"/>
      <c r="BH116" s="126"/>
      <c r="BI116" s="126"/>
      <c r="BJ116" s="126"/>
      <c r="BK116" s="126"/>
      <c r="BL116" s="126"/>
      <c r="BM116" s="126"/>
      <c r="BN116" s="126"/>
      <c r="BO116" s="126"/>
      <c r="BP116" s="126"/>
      <c r="BQ116" s="126"/>
      <c r="BR116" s="126"/>
      <c r="BS116" s="126"/>
      <c r="BT116" s="126"/>
      <c r="BU116" s="126"/>
      <c r="BV116" s="126"/>
      <c r="BW116" s="126"/>
      <c r="BX116" s="126"/>
      <c r="BY116" s="126"/>
      <c r="BZ116" s="126"/>
      <c r="CA116" s="126"/>
      <c r="CB116" s="126"/>
      <c r="CC116" s="69"/>
      <c r="CD116" s="69"/>
      <c r="CE116" s="69"/>
      <c r="CF116" s="69"/>
      <c r="CG116" s="69"/>
    </row>
    <row r="117" spans="1:85" ht="12" customHeight="1">
      <c r="A117" s="69"/>
      <c r="B117" s="69"/>
      <c r="C117" s="70"/>
      <c r="D117" s="167"/>
      <c r="E117" s="126"/>
      <c r="F117" s="126"/>
      <c r="G117" s="126"/>
      <c r="H117" s="72"/>
      <c r="I117" s="126"/>
      <c r="J117" s="126"/>
      <c r="K117" s="126"/>
      <c r="L117" s="126"/>
      <c r="M117" s="126"/>
      <c r="N117" s="126"/>
      <c r="O117" s="126"/>
      <c r="P117" s="126"/>
      <c r="Q117" s="126"/>
      <c r="R117" s="126"/>
      <c r="S117" s="126"/>
      <c r="T117" s="126"/>
      <c r="U117" s="126"/>
      <c r="V117" s="126"/>
      <c r="W117" s="126"/>
      <c r="X117" s="126"/>
      <c r="Y117" s="126"/>
      <c r="Z117" s="126"/>
      <c r="AA117" s="168"/>
      <c r="AB117" s="126"/>
      <c r="AC117" s="126"/>
      <c r="AD117" s="126"/>
      <c r="AE117" s="126"/>
      <c r="AF117" s="126"/>
      <c r="AG117" s="126"/>
      <c r="AH117" s="168"/>
      <c r="AI117" s="126"/>
      <c r="AJ117" s="126"/>
      <c r="AK117" s="126"/>
      <c r="AL117" s="126"/>
      <c r="AM117" s="126"/>
      <c r="AN117" s="126"/>
      <c r="AO117" s="126"/>
      <c r="AP117" s="126"/>
      <c r="AQ117" s="126"/>
      <c r="AR117" s="126"/>
      <c r="AS117" s="126"/>
      <c r="AT117" s="126"/>
      <c r="AU117" s="126"/>
      <c r="AV117" s="126"/>
      <c r="AW117" s="69"/>
      <c r="AX117" s="126"/>
      <c r="AY117" s="126"/>
      <c r="AZ117" s="126"/>
      <c r="BA117" s="126"/>
      <c r="BB117" s="126"/>
      <c r="BC117" s="126"/>
      <c r="BD117" s="126"/>
      <c r="BE117" s="126"/>
      <c r="BF117" s="126"/>
      <c r="BG117" s="126"/>
      <c r="BH117" s="126"/>
      <c r="BI117" s="126"/>
      <c r="BJ117" s="126"/>
      <c r="BK117" s="126"/>
      <c r="BL117" s="126"/>
      <c r="BM117" s="126"/>
      <c r="BN117" s="126"/>
      <c r="BO117" s="126"/>
      <c r="BP117" s="126"/>
      <c r="BQ117" s="126"/>
      <c r="BR117" s="126"/>
      <c r="BS117" s="126"/>
      <c r="BT117" s="126"/>
      <c r="BU117" s="126"/>
      <c r="BV117" s="126"/>
      <c r="BW117" s="126"/>
      <c r="BX117" s="126"/>
      <c r="BY117" s="126"/>
      <c r="BZ117" s="126"/>
      <c r="CA117" s="126"/>
      <c r="CB117" s="126"/>
      <c r="CC117" s="69"/>
      <c r="CD117" s="69"/>
      <c r="CE117" s="69"/>
      <c r="CF117" s="69"/>
      <c r="CG117" s="69"/>
    </row>
    <row r="118" spans="1:85" ht="12" customHeight="1">
      <c r="A118" s="69"/>
      <c r="B118" s="69"/>
      <c r="C118" s="70"/>
      <c r="D118" s="167"/>
      <c r="E118" s="126"/>
      <c r="F118" s="126"/>
      <c r="G118" s="126"/>
      <c r="H118" s="72"/>
      <c r="I118" s="126"/>
      <c r="J118" s="126"/>
      <c r="K118" s="126"/>
      <c r="L118" s="126"/>
      <c r="M118" s="126"/>
      <c r="N118" s="126"/>
      <c r="O118" s="126"/>
      <c r="P118" s="126"/>
      <c r="Q118" s="126"/>
      <c r="R118" s="126"/>
      <c r="S118" s="126"/>
      <c r="T118" s="126"/>
      <c r="U118" s="126"/>
      <c r="V118" s="126"/>
      <c r="W118" s="126"/>
      <c r="X118" s="126"/>
      <c r="Y118" s="126"/>
      <c r="Z118" s="126"/>
      <c r="AA118" s="168"/>
      <c r="AB118" s="126"/>
      <c r="AC118" s="126"/>
      <c r="AD118" s="126"/>
      <c r="AE118" s="126"/>
      <c r="AF118" s="126"/>
      <c r="AG118" s="126"/>
      <c r="AH118" s="168"/>
      <c r="AI118" s="126"/>
      <c r="AJ118" s="126"/>
      <c r="AK118" s="126"/>
      <c r="AL118" s="126"/>
      <c r="AM118" s="126"/>
      <c r="AN118" s="126"/>
      <c r="AO118" s="126"/>
      <c r="AP118" s="126"/>
      <c r="AQ118" s="126"/>
      <c r="AR118" s="126"/>
      <c r="AS118" s="126"/>
      <c r="AT118" s="126"/>
      <c r="AU118" s="126"/>
      <c r="AV118" s="126"/>
      <c r="AW118" s="69"/>
      <c r="AX118" s="126"/>
      <c r="AY118" s="126"/>
      <c r="AZ118" s="126"/>
      <c r="BA118" s="126"/>
      <c r="BB118" s="126"/>
      <c r="BC118" s="126"/>
      <c r="BD118" s="126"/>
      <c r="BE118" s="126"/>
      <c r="BF118" s="126"/>
      <c r="BG118" s="126"/>
      <c r="BH118" s="126"/>
      <c r="BI118" s="126"/>
      <c r="BJ118" s="126"/>
      <c r="BK118" s="126"/>
      <c r="BL118" s="126"/>
      <c r="BM118" s="126"/>
      <c r="BN118" s="126"/>
      <c r="BO118" s="126"/>
      <c r="BP118" s="126"/>
      <c r="BQ118" s="126"/>
      <c r="BR118" s="126"/>
      <c r="BS118" s="126"/>
      <c r="BT118" s="126"/>
      <c r="BU118" s="126"/>
      <c r="BV118" s="126"/>
      <c r="BW118" s="126"/>
      <c r="BX118" s="126"/>
      <c r="BY118" s="126"/>
      <c r="BZ118" s="126"/>
      <c r="CA118" s="126"/>
      <c r="CB118" s="126"/>
      <c r="CC118" s="69"/>
      <c r="CD118" s="69"/>
      <c r="CE118" s="69"/>
      <c r="CF118" s="69"/>
      <c r="CG118" s="69"/>
    </row>
    <row r="119" spans="1:85" ht="12" customHeight="1">
      <c r="A119" s="69"/>
      <c r="B119" s="69"/>
      <c r="C119" s="70"/>
      <c r="D119" s="167"/>
      <c r="E119" s="126"/>
      <c r="F119" s="126"/>
      <c r="G119" s="126"/>
      <c r="H119" s="72"/>
      <c r="I119" s="126"/>
      <c r="J119" s="126"/>
      <c r="K119" s="126"/>
      <c r="L119" s="126"/>
      <c r="M119" s="126"/>
      <c r="N119" s="126"/>
      <c r="O119" s="126"/>
      <c r="P119" s="126"/>
      <c r="Q119" s="126"/>
      <c r="R119" s="126"/>
      <c r="S119" s="126"/>
      <c r="T119" s="126"/>
      <c r="U119" s="126"/>
      <c r="V119" s="126"/>
      <c r="W119" s="126"/>
      <c r="X119" s="126"/>
      <c r="Y119" s="126"/>
      <c r="Z119" s="126"/>
      <c r="AA119" s="168"/>
      <c r="AB119" s="126"/>
      <c r="AC119" s="126"/>
      <c r="AD119" s="126"/>
      <c r="AE119" s="126"/>
      <c r="AF119" s="126"/>
      <c r="AG119" s="126"/>
      <c r="AH119" s="168"/>
      <c r="AI119" s="126"/>
      <c r="AJ119" s="126"/>
      <c r="AK119" s="126"/>
      <c r="AL119" s="126"/>
      <c r="AM119" s="126"/>
      <c r="AN119" s="126"/>
      <c r="AO119" s="126"/>
      <c r="AP119" s="126"/>
      <c r="AQ119" s="126"/>
      <c r="AR119" s="126"/>
      <c r="AS119" s="126"/>
      <c r="AT119" s="126"/>
      <c r="AU119" s="126"/>
      <c r="AV119" s="126"/>
      <c r="AW119" s="69"/>
      <c r="AX119" s="126"/>
      <c r="AY119" s="126"/>
      <c r="AZ119" s="126"/>
      <c r="BA119" s="126"/>
      <c r="BB119" s="126"/>
      <c r="BC119" s="126"/>
      <c r="BD119" s="126"/>
      <c r="BE119" s="126"/>
      <c r="BF119" s="126"/>
      <c r="BG119" s="126"/>
      <c r="BH119" s="126"/>
      <c r="BI119" s="126"/>
      <c r="BJ119" s="126"/>
      <c r="BK119" s="126"/>
      <c r="BL119" s="126"/>
      <c r="BM119" s="126"/>
      <c r="BN119" s="126"/>
      <c r="BO119" s="126"/>
      <c r="BP119" s="126"/>
      <c r="BQ119" s="126"/>
      <c r="BR119" s="126"/>
      <c r="BS119" s="126"/>
      <c r="BT119" s="126"/>
      <c r="BU119" s="126"/>
      <c r="BV119" s="126"/>
      <c r="BW119" s="126"/>
      <c r="BX119" s="126"/>
      <c r="BY119" s="126"/>
      <c r="BZ119" s="126"/>
      <c r="CA119" s="126"/>
      <c r="CB119" s="126"/>
      <c r="CC119" s="69"/>
      <c r="CD119" s="69"/>
      <c r="CE119" s="69"/>
      <c r="CF119" s="69"/>
      <c r="CG119" s="69"/>
    </row>
    <row r="120" spans="1:85" ht="12" customHeight="1">
      <c r="A120" s="69"/>
      <c r="B120" s="69"/>
      <c r="C120" s="70"/>
      <c r="D120" s="167"/>
      <c r="E120" s="126"/>
      <c r="F120" s="126"/>
      <c r="G120" s="126"/>
      <c r="H120" s="72"/>
      <c r="I120" s="126"/>
      <c r="J120" s="126"/>
      <c r="K120" s="126"/>
      <c r="L120" s="126"/>
      <c r="M120" s="126"/>
      <c r="N120" s="126"/>
      <c r="O120" s="126"/>
      <c r="P120" s="126"/>
      <c r="Q120" s="126"/>
      <c r="R120" s="126"/>
      <c r="S120" s="126"/>
      <c r="T120" s="126"/>
      <c r="U120" s="126"/>
      <c r="V120" s="126"/>
      <c r="W120" s="126"/>
      <c r="X120" s="126"/>
      <c r="Y120" s="126"/>
      <c r="Z120" s="126"/>
      <c r="AA120" s="168"/>
      <c r="AB120" s="126"/>
      <c r="AC120" s="126"/>
      <c r="AD120" s="126"/>
      <c r="AE120" s="126"/>
      <c r="AF120" s="126"/>
      <c r="AG120" s="126"/>
      <c r="AH120" s="168"/>
      <c r="AI120" s="126"/>
      <c r="AJ120" s="126"/>
      <c r="AK120" s="126"/>
      <c r="AL120" s="126"/>
      <c r="AM120" s="126"/>
      <c r="AN120" s="126"/>
      <c r="AO120" s="126"/>
      <c r="AP120" s="126"/>
      <c r="AQ120" s="126"/>
      <c r="AR120" s="126"/>
      <c r="AS120" s="126"/>
      <c r="AT120" s="126"/>
      <c r="AU120" s="126"/>
      <c r="AV120" s="126"/>
      <c r="AW120" s="69"/>
      <c r="AX120" s="126"/>
      <c r="AY120" s="126"/>
      <c r="AZ120" s="126"/>
      <c r="BA120" s="126"/>
      <c r="BB120" s="126"/>
      <c r="BC120" s="126"/>
      <c r="BD120" s="126"/>
      <c r="BE120" s="126"/>
      <c r="BF120" s="126"/>
      <c r="BG120" s="126"/>
      <c r="BH120" s="126"/>
      <c r="BI120" s="126"/>
      <c r="BJ120" s="126"/>
      <c r="BK120" s="126"/>
      <c r="BL120" s="126"/>
      <c r="BM120" s="126"/>
      <c r="BN120" s="126"/>
      <c r="BO120" s="126"/>
      <c r="BP120" s="126"/>
      <c r="BQ120" s="126"/>
      <c r="BR120" s="126"/>
      <c r="BS120" s="126"/>
      <c r="BT120" s="126"/>
      <c r="BU120" s="126"/>
      <c r="BV120" s="126"/>
      <c r="BW120" s="126"/>
      <c r="BX120" s="126"/>
      <c r="BY120" s="126"/>
      <c r="BZ120" s="126"/>
      <c r="CA120" s="126"/>
      <c r="CB120" s="126"/>
      <c r="CC120" s="69"/>
      <c r="CD120" s="69"/>
      <c r="CE120" s="69"/>
      <c r="CF120" s="69"/>
      <c r="CG120" s="69"/>
    </row>
    <row r="121" spans="1:85" ht="12" customHeight="1">
      <c r="A121" s="69"/>
      <c r="B121" s="69"/>
      <c r="C121" s="70"/>
      <c r="D121" s="167"/>
      <c r="E121" s="126"/>
      <c r="F121" s="126"/>
      <c r="G121" s="126"/>
      <c r="H121" s="72"/>
      <c r="I121" s="126"/>
      <c r="J121" s="126"/>
      <c r="K121" s="126"/>
      <c r="L121" s="126"/>
      <c r="M121" s="126"/>
      <c r="N121" s="126"/>
      <c r="O121" s="126"/>
      <c r="P121" s="126"/>
      <c r="Q121" s="126"/>
      <c r="R121" s="126"/>
      <c r="S121" s="126"/>
      <c r="T121" s="126"/>
      <c r="U121" s="126"/>
      <c r="V121" s="126"/>
      <c r="W121" s="126"/>
      <c r="X121" s="126"/>
      <c r="Y121" s="126"/>
      <c r="Z121" s="126"/>
      <c r="AA121" s="168"/>
      <c r="AB121" s="126"/>
      <c r="AC121" s="126"/>
      <c r="AD121" s="126"/>
      <c r="AE121" s="126"/>
      <c r="AF121" s="126"/>
      <c r="AG121" s="126"/>
      <c r="AH121" s="168"/>
      <c r="AI121" s="126"/>
      <c r="AJ121" s="126"/>
      <c r="AK121" s="126"/>
      <c r="AL121" s="126"/>
      <c r="AM121" s="126"/>
      <c r="AN121" s="126"/>
      <c r="AO121" s="126"/>
      <c r="AP121" s="126"/>
      <c r="AQ121" s="126"/>
      <c r="AR121" s="126"/>
      <c r="AS121" s="126"/>
      <c r="AT121" s="126"/>
      <c r="AU121" s="126"/>
      <c r="AV121" s="126"/>
      <c r="AW121" s="69"/>
      <c r="AX121" s="126"/>
      <c r="AY121" s="126"/>
      <c r="AZ121" s="126"/>
      <c r="BA121" s="126"/>
      <c r="BB121" s="126"/>
      <c r="BC121" s="126"/>
      <c r="BD121" s="126"/>
      <c r="BE121" s="126"/>
      <c r="BF121" s="126"/>
      <c r="BG121" s="126"/>
      <c r="BH121" s="126"/>
      <c r="BI121" s="126"/>
      <c r="BJ121" s="126"/>
      <c r="BK121" s="126"/>
      <c r="BL121" s="126"/>
      <c r="BM121" s="126"/>
      <c r="BN121" s="126"/>
      <c r="BO121" s="126"/>
      <c r="BP121" s="126"/>
      <c r="BQ121" s="126"/>
      <c r="BR121" s="126"/>
      <c r="BS121" s="126"/>
      <c r="BT121" s="126"/>
      <c r="BU121" s="126"/>
      <c r="BV121" s="126"/>
      <c r="BW121" s="126"/>
      <c r="BX121" s="126"/>
      <c r="BY121" s="126"/>
      <c r="BZ121" s="126"/>
      <c r="CA121" s="126"/>
      <c r="CB121" s="126"/>
      <c r="CC121" s="69"/>
      <c r="CD121" s="69"/>
      <c r="CE121" s="69"/>
      <c r="CF121" s="69"/>
      <c r="CG121" s="69"/>
    </row>
    <row r="122" spans="1:85" ht="12" customHeight="1">
      <c r="A122" s="69"/>
      <c r="B122" s="69"/>
      <c r="C122" s="70"/>
      <c r="D122" s="167"/>
      <c r="E122" s="126"/>
      <c r="F122" s="126"/>
      <c r="G122" s="126"/>
      <c r="H122" s="72"/>
      <c r="I122" s="126"/>
      <c r="J122" s="126"/>
      <c r="K122" s="126"/>
      <c r="L122" s="126"/>
      <c r="M122" s="126"/>
      <c r="N122" s="126"/>
      <c r="O122" s="126"/>
      <c r="P122" s="126"/>
      <c r="Q122" s="126"/>
      <c r="R122" s="126"/>
      <c r="S122" s="126"/>
      <c r="T122" s="126"/>
      <c r="U122" s="126"/>
      <c r="V122" s="126"/>
      <c r="W122" s="126"/>
      <c r="X122" s="126"/>
      <c r="Y122" s="126"/>
      <c r="Z122" s="126"/>
      <c r="AA122" s="168"/>
      <c r="AB122" s="126"/>
      <c r="AC122" s="126"/>
      <c r="AD122" s="126"/>
      <c r="AE122" s="126"/>
      <c r="AF122" s="126"/>
      <c r="AG122" s="126"/>
      <c r="AH122" s="168"/>
      <c r="AI122" s="126"/>
      <c r="AJ122" s="126"/>
      <c r="AK122" s="126"/>
      <c r="AL122" s="126"/>
      <c r="AM122" s="126"/>
      <c r="AN122" s="126"/>
      <c r="AO122" s="126"/>
      <c r="AP122" s="126"/>
      <c r="AQ122" s="126"/>
      <c r="AR122" s="126"/>
      <c r="AS122" s="126"/>
      <c r="AT122" s="126"/>
      <c r="AU122" s="126"/>
      <c r="AV122" s="126"/>
      <c r="AW122" s="69"/>
      <c r="AX122" s="126"/>
      <c r="AY122" s="126"/>
      <c r="AZ122" s="126"/>
      <c r="BA122" s="126"/>
      <c r="BB122" s="126"/>
      <c r="BC122" s="126"/>
      <c r="BD122" s="126"/>
      <c r="BE122" s="126"/>
      <c r="BF122" s="126"/>
      <c r="BG122" s="126"/>
      <c r="BH122" s="126"/>
      <c r="BI122" s="126"/>
      <c r="BJ122" s="126"/>
      <c r="BK122" s="126"/>
      <c r="BL122" s="126"/>
      <c r="BM122" s="126"/>
      <c r="BN122" s="126"/>
      <c r="BO122" s="126"/>
      <c r="BP122" s="126"/>
      <c r="BQ122" s="126"/>
      <c r="BR122" s="126"/>
      <c r="BS122" s="126"/>
      <c r="BT122" s="126"/>
      <c r="BU122" s="126"/>
      <c r="BV122" s="126"/>
      <c r="BW122" s="126"/>
      <c r="BX122" s="126"/>
      <c r="BY122" s="126"/>
      <c r="BZ122" s="126"/>
      <c r="CA122" s="126"/>
      <c r="CB122" s="126"/>
      <c r="CC122" s="69"/>
      <c r="CD122" s="69"/>
      <c r="CE122" s="69"/>
      <c r="CF122" s="69"/>
      <c r="CG122" s="69"/>
    </row>
    <row r="123" spans="1:85" ht="12" customHeight="1">
      <c r="A123" s="69"/>
      <c r="B123" s="69"/>
      <c r="C123" s="70"/>
      <c r="D123" s="167"/>
      <c r="E123" s="126"/>
      <c r="F123" s="126"/>
      <c r="G123" s="126"/>
      <c r="H123" s="72"/>
      <c r="I123" s="126"/>
      <c r="J123" s="126"/>
      <c r="K123" s="126"/>
      <c r="L123" s="126"/>
      <c r="M123" s="126"/>
      <c r="N123" s="126"/>
      <c r="O123" s="126"/>
      <c r="P123" s="126"/>
      <c r="Q123" s="126"/>
      <c r="R123" s="126"/>
      <c r="S123" s="126"/>
      <c r="T123" s="126"/>
      <c r="U123" s="126"/>
      <c r="V123" s="126"/>
      <c r="W123" s="126"/>
      <c r="X123" s="126"/>
      <c r="Y123" s="126"/>
      <c r="Z123" s="126"/>
      <c r="AA123" s="168"/>
      <c r="AB123" s="126"/>
      <c r="AC123" s="126"/>
      <c r="AD123" s="126"/>
      <c r="AE123" s="126"/>
      <c r="AF123" s="126"/>
      <c r="AG123" s="126"/>
      <c r="AH123" s="168"/>
      <c r="AI123" s="126"/>
      <c r="AJ123" s="126"/>
      <c r="AK123" s="126"/>
      <c r="AL123" s="126"/>
      <c r="AM123" s="126"/>
      <c r="AN123" s="126"/>
      <c r="AO123" s="126"/>
      <c r="AP123" s="126"/>
      <c r="AQ123" s="126"/>
      <c r="AR123" s="126"/>
      <c r="AS123" s="126"/>
      <c r="AT123" s="126"/>
      <c r="AU123" s="126"/>
      <c r="AV123" s="126"/>
      <c r="AW123" s="69"/>
      <c r="AX123" s="126"/>
      <c r="AY123" s="126"/>
      <c r="AZ123" s="126"/>
      <c r="BA123" s="126"/>
      <c r="BB123" s="126"/>
      <c r="BC123" s="126"/>
      <c r="BD123" s="126"/>
      <c r="BE123" s="126"/>
      <c r="BF123" s="126"/>
      <c r="BG123" s="126"/>
      <c r="BH123" s="126"/>
      <c r="BI123" s="126"/>
      <c r="BJ123" s="126"/>
      <c r="BK123" s="126"/>
      <c r="BL123" s="126"/>
      <c r="BM123" s="126"/>
      <c r="BN123" s="126"/>
      <c r="BO123" s="126"/>
      <c r="BP123" s="126"/>
      <c r="BQ123" s="126"/>
      <c r="BR123" s="126"/>
      <c r="BS123" s="126"/>
      <c r="BT123" s="126"/>
      <c r="BU123" s="126"/>
      <c r="BV123" s="126"/>
      <c r="BW123" s="126"/>
      <c r="BX123" s="126"/>
      <c r="BY123" s="126"/>
      <c r="BZ123" s="126"/>
      <c r="CA123" s="126"/>
      <c r="CB123" s="126"/>
      <c r="CC123" s="69"/>
      <c r="CD123" s="69"/>
      <c r="CE123" s="69"/>
      <c r="CF123" s="69"/>
      <c r="CG123" s="69"/>
    </row>
    <row r="124" spans="1:85" ht="12" customHeight="1">
      <c r="A124" s="69"/>
      <c r="B124" s="69"/>
      <c r="C124" s="70"/>
      <c r="D124" s="167"/>
      <c r="E124" s="126"/>
      <c r="F124" s="126"/>
      <c r="G124" s="126"/>
      <c r="H124" s="72"/>
      <c r="I124" s="126"/>
      <c r="J124" s="126"/>
      <c r="K124" s="126"/>
      <c r="L124" s="126"/>
      <c r="M124" s="126"/>
      <c r="N124" s="126"/>
      <c r="O124" s="126"/>
      <c r="P124" s="126"/>
      <c r="Q124" s="126"/>
      <c r="R124" s="126"/>
      <c r="S124" s="126"/>
      <c r="T124" s="126"/>
      <c r="U124" s="126"/>
      <c r="V124" s="126"/>
      <c r="W124" s="126"/>
      <c r="X124" s="126"/>
      <c r="Y124" s="126"/>
      <c r="Z124" s="126"/>
      <c r="AA124" s="168"/>
      <c r="AB124" s="126"/>
      <c r="AC124" s="126"/>
      <c r="AD124" s="126"/>
      <c r="AE124" s="126"/>
      <c r="AF124" s="126"/>
      <c r="AG124" s="126"/>
      <c r="AH124" s="168"/>
      <c r="AI124" s="126"/>
      <c r="AJ124" s="126"/>
      <c r="AK124" s="126"/>
      <c r="AL124" s="126"/>
      <c r="AM124" s="126"/>
      <c r="AN124" s="126"/>
      <c r="AO124" s="126"/>
      <c r="AP124" s="126"/>
      <c r="AQ124" s="126"/>
      <c r="AR124" s="126"/>
      <c r="AS124" s="126"/>
      <c r="AT124" s="126"/>
      <c r="AU124" s="126"/>
      <c r="AV124" s="126"/>
      <c r="AW124" s="69"/>
      <c r="AX124" s="126"/>
      <c r="AY124" s="126"/>
      <c r="AZ124" s="126"/>
      <c r="BA124" s="126"/>
      <c r="BB124" s="126"/>
      <c r="BC124" s="126"/>
      <c r="BD124" s="126"/>
      <c r="BE124" s="126"/>
      <c r="BF124" s="126"/>
      <c r="BG124" s="126"/>
      <c r="BH124" s="126"/>
      <c r="BI124" s="126"/>
      <c r="BJ124" s="126"/>
      <c r="BK124" s="126"/>
      <c r="BL124" s="126"/>
      <c r="BM124" s="126"/>
      <c r="BN124" s="126"/>
      <c r="BO124" s="126"/>
      <c r="BP124" s="126"/>
      <c r="BQ124" s="126"/>
      <c r="BR124" s="126"/>
      <c r="BS124" s="126"/>
      <c r="BT124" s="126"/>
      <c r="BU124" s="126"/>
      <c r="BV124" s="126"/>
      <c r="BW124" s="126"/>
      <c r="BX124" s="126"/>
      <c r="BY124" s="126"/>
      <c r="BZ124" s="126"/>
      <c r="CA124" s="126"/>
      <c r="CB124" s="126"/>
      <c r="CC124" s="69"/>
      <c r="CD124" s="69"/>
      <c r="CE124" s="69"/>
      <c r="CF124" s="69"/>
      <c r="CG124" s="69"/>
    </row>
    <row r="125" spans="1:85" ht="12" customHeight="1">
      <c r="A125" s="69"/>
      <c r="B125" s="69"/>
      <c r="C125" s="70"/>
      <c r="D125" s="167"/>
      <c r="E125" s="126"/>
      <c r="F125" s="126"/>
      <c r="G125" s="126"/>
      <c r="H125" s="72"/>
      <c r="I125" s="126"/>
      <c r="J125" s="126"/>
      <c r="K125" s="126"/>
      <c r="L125" s="126"/>
      <c r="M125" s="126"/>
      <c r="N125" s="126"/>
      <c r="O125" s="126"/>
      <c r="P125" s="126"/>
      <c r="Q125" s="126"/>
      <c r="R125" s="126"/>
      <c r="S125" s="126"/>
      <c r="T125" s="126"/>
      <c r="U125" s="126"/>
      <c r="V125" s="126"/>
      <c r="W125" s="126"/>
      <c r="X125" s="126"/>
      <c r="Y125" s="126"/>
      <c r="Z125" s="126"/>
      <c r="AA125" s="168"/>
      <c r="AB125" s="126"/>
      <c r="AC125" s="126"/>
      <c r="AD125" s="126"/>
      <c r="AE125" s="126"/>
      <c r="AF125" s="126"/>
      <c r="AG125" s="126"/>
      <c r="AH125" s="168"/>
      <c r="AI125" s="126"/>
      <c r="AJ125" s="126"/>
      <c r="AK125" s="126"/>
      <c r="AL125" s="126"/>
      <c r="AM125" s="126"/>
      <c r="AN125" s="126"/>
      <c r="AO125" s="126"/>
      <c r="AP125" s="126"/>
      <c r="AQ125" s="126"/>
      <c r="AR125" s="126"/>
      <c r="AS125" s="126"/>
      <c r="AT125" s="126"/>
      <c r="AU125" s="126"/>
      <c r="AV125" s="126"/>
      <c r="AW125" s="69"/>
      <c r="AX125" s="126"/>
      <c r="AY125" s="126"/>
      <c r="AZ125" s="126"/>
      <c r="BA125" s="126"/>
      <c r="BB125" s="126"/>
      <c r="BC125" s="126"/>
      <c r="BD125" s="126"/>
      <c r="BE125" s="126"/>
      <c r="BF125" s="126"/>
      <c r="BG125" s="126"/>
      <c r="BH125" s="126"/>
      <c r="BI125" s="126"/>
      <c r="BJ125" s="126"/>
      <c r="BK125" s="126"/>
      <c r="BL125" s="126"/>
      <c r="BM125" s="126"/>
      <c r="BN125" s="126"/>
      <c r="BO125" s="126"/>
      <c r="BP125" s="126"/>
      <c r="BQ125" s="126"/>
      <c r="BR125" s="126"/>
      <c r="BS125" s="126"/>
      <c r="BT125" s="126"/>
      <c r="BU125" s="126"/>
      <c r="BV125" s="126"/>
      <c r="BW125" s="126"/>
      <c r="BX125" s="126"/>
      <c r="BY125" s="126"/>
      <c r="BZ125" s="126"/>
      <c r="CA125" s="126"/>
      <c r="CB125" s="126"/>
      <c r="CC125" s="69"/>
      <c r="CD125" s="69"/>
      <c r="CE125" s="69"/>
      <c r="CF125" s="69"/>
      <c r="CG125" s="69"/>
    </row>
    <row r="126" spans="1:85" ht="12" customHeight="1">
      <c r="A126" s="69"/>
      <c r="B126" s="69"/>
      <c r="C126" s="70"/>
      <c r="D126" s="167"/>
      <c r="E126" s="126"/>
      <c r="F126" s="126"/>
      <c r="G126" s="126"/>
      <c r="H126" s="72"/>
      <c r="I126" s="126"/>
      <c r="J126" s="126"/>
      <c r="K126" s="126"/>
      <c r="L126" s="126"/>
      <c r="M126" s="126"/>
      <c r="N126" s="126"/>
      <c r="O126" s="126"/>
      <c r="P126" s="126"/>
      <c r="Q126" s="126"/>
      <c r="R126" s="126"/>
      <c r="S126" s="126"/>
      <c r="T126" s="126"/>
      <c r="U126" s="126"/>
      <c r="V126" s="126"/>
      <c r="W126" s="126"/>
      <c r="X126" s="126"/>
      <c r="Y126" s="126"/>
      <c r="Z126" s="126"/>
      <c r="AA126" s="168"/>
      <c r="AB126" s="126"/>
      <c r="AC126" s="126"/>
      <c r="AD126" s="126"/>
      <c r="AE126" s="126"/>
      <c r="AF126" s="126"/>
      <c r="AG126" s="126"/>
      <c r="AH126" s="168"/>
      <c r="AI126" s="126"/>
      <c r="AJ126" s="126"/>
      <c r="AK126" s="126"/>
      <c r="AL126" s="126"/>
      <c r="AM126" s="126"/>
      <c r="AN126" s="126"/>
      <c r="AO126" s="126"/>
      <c r="AP126" s="126"/>
      <c r="AQ126" s="126"/>
      <c r="AR126" s="126"/>
      <c r="AS126" s="126"/>
      <c r="AT126" s="126"/>
      <c r="AU126" s="126"/>
      <c r="AV126" s="126"/>
      <c r="AW126" s="69"/>
      <c r="AX126" s="126"/>
      <c r="AY126" s="126"/>
      <c r="AZ126" s="126"/>
      <c r="BA126" s="126"/>
      <c r="BB126" s="126"/>
      <c r="BC126" s="126"/>
      <c r="BD126" s="126"/>
      <c r="BE126" s="126"/>
      <c r="BF126" s="126"/>
      <c r="BG126" s="126"/>
      <c r="BH126" s="126"/>
      <c r="BI126" s="126"/>
      <c r="BJ126" s="126"/>
      <c r="BK126" s="126"/>
      <c r="BL126" s="126"/>
      <c r="BM126" s="126"/>
      <c r="BN126" s="126"/>
      <c r="BO126" s="126"/>
      <c r="BP126" s="126"/>
      <c r="BQ126" s="126"/>
      <c r="BR126" s="126"/>
      <c r="BS126" s="126"/>
      <c r="BT126" s="126"/>
      <c r="BU126" s="126"/>
      <c r="BV126" s="126"/>
      <c r="BW126" s="126"/>
      <c r="BX126" s="126"/>
      <c r="BY126" s="126"/>
      <c r="BZ126" s="126"/>
      <c r="CA126" s="126"/>
      <c r="CB126" s="126"/>
      <c r="CC126" s="69"/>
      <c r="CD126" s="69"/>
      <c r="CE126" s="69"/>
      <c r="CF126" s="69"/>
      <c r="CG126" s="69"/>
    </row>
    <row r="127" spans="1:85" ht="12" customHeight="1">
      <c r="A127" s="69"/>
      <c r="B127" s="69"/>
      <c r="C127" s="70"/>
      <c r="D127" s="167"/>
      <c r="E127" s="126"/>
      <c r="F127" s="126"/>
      <c r="G127" s="126"/>
      <c r="H127" s="72"/>
      <c r="I127" s="126"/>
      <c r="J127" s="126"/>
      <c r="K127" s="126"/>
      <c r="L127" s="126"/>
      <c r="M127" s="126"/>
      <c r="N127" s="126"/>
      <c r="O127" s="126"/>
      <c r="P127" s="126"/>
      <c r="Q127" s="126"/>
      <c r="R127" s="126"/>
      <c r="S127" s="126"/>
      <c r="T127" s="126"/>
      <c r="U127" s="126"/>
      <c r="V127" s="126"/>
      <c r="W127" s="126"/>
      <c r="X127" s="126"/>
      <c r="Y127" s="126"/>
      <c r="Z127" s="126"/>
      <c r="AA127" s="168"/>
      <c r="AB127" s="126"/>
      <c r="AC127" s="126"/>
      <c r="AD127" s="126"/>
      <c r="AE127" s="126"/>
      <c r="AF127" s="126"/>
      <c r="AG127" s="126"/>
      <c r="AH127" s="168"/>
      <c r="AI127" s="126"/>
      <c r="AJ127" s="126"/>
      <c r="AK127" s="126"/>
      <c r="AL127" s="126"/>
      <c r="AM127" s="126"/>
      <c r="AN127" s="126"/>
      <c r="AO127" s="126"/>
      <c r="AP127" s="126"/>
      <c r="AQ127" s="126"/>
      <c r="AR127" s="126"/>
      <c r="AS127" s="126"/>
      <c r="AT127" s="126"/>
      <c r="AU127" s="126"/>
      <c r="AV127" s="126"/>
      <c r="AW127" s="69"/>
      <c r="AX127" s="126"/>
      <c r="AY127" s="126"/>
      <c r="AZ127" s="126"/>
      <c r="BA127" s="126"/>
      <c r="BB127" s="126"/>
      <c r="BC127" s="126"/>
      <c r="BD127" s="126"/>
      <c r="BE127" s="126"/>
      <c r="BF127" s="126"/>
      <c r="BG127" s="126"/>
      <c r="BH127" s="126"/>
      <c r="BI127" s="126"/>
      <c r="BJ127" s="126"/>
      <c r="BK127" s="126"/>
      <c r="BL127" s="126"/>
      <c r="BM127" s="126"/>
      <c r="BN127" s="126"/>
      <c r="BO127" s="126"/>
      <c r="BP127" s="126"/>
      <c r="BQ127" s="126"/>
      <c r="BR127" s="126"/>
      <c r="BS127" s="126"/>
      <c r="BT127" s="126"/>
      <c r="BU127" s="126"/>
      <c r="BV127" s="126"/>
      <c r="BW127" s="126"/>
      <c r="BX127" s="126"/>
      <c r="BY127" s="126"/>
      <c r="BZ127" s="126"/>
      <c r="CA127" s="126"/>
      <c r="CB127" s="126"/>
      <c r="CC127" s="69"/>
      <c r="CD127" s="69"/>
      <c r="CE127" s="69"/>
      <c r="CF127" s="69"/>
      <c r="CG127" s="69"/>
    </row>
    <row r="128" spans="1:85" ht="12" customHeight="1">
      <c r="A128" s="69"/>
      <c r="B128" s="69"/>
      <c r="C128" s="70"/>
      <c r="D128" s="167"/>
      <c r="E128" s="126"/>
      <c r="F128" s="126"/>
      <c r="G128" s="126"/>
      <c r="H128" s="72"/>
      <c r="I128" s="126"/>
      <c r="J128" s="126"/>
      <c r="K128" s="126"/>
      <c r="L128" s="126"/>
      <c r="M128" s="126"/>
      <c r="N128" s="126"/>
      <c r="O128" s="126"/>
      <c r="P128" s="126"/>
      <c r="Q128" s="126"/>
      <c r="R128" s="126"/>
      <c r="S128" s="126"/>
      <c r="T128" s="126"/>
      <c r="U128" s="126"/>
      <c r="V128" s="126"/>
      <c r="W128" s="126"/>
      <c r="X128" s="126"/>
      <c r="Y128" s="126"/>
      <c r="Z128" s="126"/>
      <c r="AA128" s="168"/>
      <c r="AB128" s="126"/>
      <c r="AC128" s="126"/>
      <c r="AD128" s="126"/>
      <c r="AE128" s="126"/>
      <c r="AF128" s="126"/>
      <c r="AG128" s="126"/>
      <c r="AH128" s="168"/>
      <c r="AI128" s="126"/>
      <c r="AJ128" s="126"/>
      <c r="AK128" s="126"/>
      <c r="AL128" s="126"/>
      <c r="AM128" s="126"/>
      <c r="AN128" s="126"/>
      <c r="AO128" s="126"/>
      <c r="AP128" s="126"/>
      <c r="AQ128" s="126"/>
      <c r="AR128" s="126"/>
      <c r="AS128" s="126"/>
      <c r="AT128" s="126"/>
      <c r="AU128" s="126"/>
      <c r="AV128" s="126"/>
      <c r="AW128" s="69"/>
      <c r="AX128" s="126"/>
      <c r="AY128" s="126"/>
      <c r="AZ128" s="126"/>
      <c r="BA128" s="126"/>
      <c r="BB128" s="126"/>
      <c r="BC128" s="126"/>
      <c r="BD128" s="126"/>
      <c r="BE128" s="126"/>
      <c r="BF128" s="126"/>
      <c r="BG128" s="126"/>
      <c r="BH128" s="126"/>
      <c r="BI128" s="126"/>
      <c r="BJ128" s="126"/>
      <c r="BK128" s="126"/>
      <c r="BL128" s="126"/>
      <c r="BM128" s="126"/>
      <c r="BN128" s="126"/>
      <c r="BO128" s="126"/>
      <c r="BP128" s="126"/>
      <c r="BQ128" s="126"/>
      <c r="BR128" s="126"/>
      <c r="BS128" s="126"/>
      <c r="BT128" s="126"/>
      <c r="BU128" s="126"/>
      <c r="BV128" s="126"/>
      <c r="BW128" s="126"/>
      <c r="BX128" s="126"/>
      <c r="BY128" s="126"/>
      <c r="BZ128" s="126"/>
      <c r="CA128" s="126"/>
      <c r="CB128" s="126"/>
      <c r="CC128" s="69"/>
      <c r="CD128" s="69"/>
      <c r="CE128" s="69"/>
      <c r="CF128" s="69"/>
      <c r="CG128" s="69"/>
    </row>
    <row r="129" spans="1:85" ht="12" customHeight="1">
      <c r="A129" s="69"/>
      <c r="B129" s="69"/>
      <c r="C129" s="70"/>
      <c r="D129" s="167"/>
      <c r="E129" s="126"/>
      <c r="F129" s="126"/>
      <c r="G129" s="126"/>
      <c r="H129" s="72"/>
      <c r="I129" s="126"/>
      <c r="J129" s="126"/>
      <c r="K129" s="126"/>
      <c r="L129" s="126"/>
      <c r="M129" s="126"/>
      <c r="N129" s="126"/>
      <c r="O129" s="126"/>
      <c r="P129" s="126"/>
      <c r="Q129" s="126"/>
      <c r="R129" s="126"/>
      <c r="S129" s="126"/>
      <c r="T129" s="126"/>
      <c r="U129" s="126"/>
      <c r="V129" s="126"/>
      <c r="W129" s="126"/>
      <c r="X129" s="126"/>
      <c r="Y129" s="126"/>
      <c r="Z129" s="126"/>
      <c r="AA129" s="168"/>
      <c r="AB129" s="126"/>
      <c r="AC129" s="126"/>
      <c r="AD129" s="126"/>
      <c r="AE129" s="126"/>
      <c r="AF129" s="126"/>
      <c r="AG129" s="126"/>
      <c r="AH129" s="168"/>
      <c r="AI129" s="126"/>
      <c r="AJ129" s="126"/>
      <c r="AK129" s="126"/>
      <c r="AL129" s="126"/>
      <c r="AM129" s="126"/>
      <c r="AN129" s="126"/>
      <c r="AO129" s="126"/>
      <c r="AP129" s="126"/>
      <c r="AQ129" s="126"/>
      <c r="AR129" s="126"/>
      <c r="AS129" s="126"/>
      <c r="AT129" s="126"/>
      <c r="AU129" s="126"/>
      <c r="AV129" s="126"/>
      <c r="AW129" s="69"/>
      <c r="AX129" s="126"/>
      <c r="AY129" s="126"/>
      <c r="AZ129" s="126"/>
      <c r="BA129" s="126"/>
      <c r="BB129" s="126"/>
      <c r="BC129" s="126"/>
      <c r="BD129" s="126"/>
      <c r="BE129" s="126"/>
      <c r="BF129" s="126"/>
      <c r="BG129" s="126"/>
      <c r="BH129" s="126"/>
      <c r="BI129" s="126"/>
      <c r="BJ129" s="126"/>
      <c r="BK129" s="126"/>
      <c r="BL129" s="126"/>
      <c r="BM129" s="126"/>
      <c r="BN129" s="126"/>
      <c r="BO129" s="126"/>
      <c r="BP129" s="126"/>
      <c r="BQ129" s="126"/>
      <c r="BR129" s="126"/>
      <c r="BS129" s="126"/>
      <c r="BT129" s="126"/>
      <c r="BU129" s="126"/>
      <c r="BV129" s="126"/>
      <c r="BW129" s="126"/>
      <c r="BX129" s="126"/>
      <c r="BY129" s="126"/>
      <c r="BZ129" s="126"/>
      <c r="CA129" s="126"/>
      <c r="CB129" s="126"/>
      <c r="CC129" s="69"/>
      <c r="CD129" s="69"/>
      <c r="CE129" s="69"/>
      <c r="CF129" s="69"/>
      <c r="CG129" s="69"/>
    </row>
    <row r="130" spans="1:85" ht="12" customHeight="1">
      <c r="A130" s="69"/>
      <c r="B130" s="69"/>
      <c r="C130" s="70"/>
      <c r="D130" s="167"/>
      <c r="E130" s="126"/>
      <c r="F130" s="126"/>
      <c r="G130" s="126"/>
      <c r="H130" s="72"/>
      <c r="I130" s="126"/>
      <c r="J130" s="126"/>
      <c r="K130" s="126"/>
      <c r="L130" s="126"/>
      <c r="M130" s="126"/>
      <c r="N130" s="126"/>
      <c r="O130" s="126"/>
      <c r="P130" s="126"/>
      <c r="Q130" s="126"/>
      <c r="R130" s="126"/>
      <c r="S130" s="126"/>
      <c r="T130" s="126"/>
      <c r="U130" s="126"/>
      <c r="V130" s="126"/>
      <c r="W130" s="126"/>
      <c r="X130" s="126"/>
      <c r="Y130" s="126"/>
      <c r="Z130" s="126"/>
      <c r="AA130" s="168"/>
      <c r="AB130" s="126"/>
      <c r="AC130" s="126"/>
      <c r="AD130" s="126"/>
      <c r="AE130" s="126"/>
      <c r="AF130" s="126"/>
      <c r="AG130" s="126"/>
      <c r="AH130" s="168"/>
      <c r="AI130" s="126"/>
      <c r="AJ130" s="126"/>
      <c r="AK130" s="126"/>
      <c r="AL130" s="126"/>
      <c r="AM130" s="126"/>
      <c r="AN130" s="126"/>
      <c r="AO130" s="126"/>
      <c r="AP130" s="126"/>
      <c r="AQ130" s="126"/>
      <c r="AR130" s="126"/>
      <c r="AS130" s="126"/>
      <c r="AT130" s="126"/>
      <c r="AU130" s="126"/>
      <c r="AV130" s="126"/>
      <c r="AW130" s="69"/>
      <c r="AX130" s="126"/>
      <c r="AY130" s="126"/>
      <c r="AZ130" s="126"/>
      <c r="BA130" s="126"/>
      <c r="BB130" s="126"/>
      <c r="BC130" s="126"/>
      <c r="BD130" s="126"/>
      <c r="BE130" s="126"/>
      <c r="BF130" s="126"/>
      <c r="BG130" s="126"/>
      <c r="BH130" s="126"/>
      <c r="BI130" s="126"/>
      <c r="BJ130" s="126"/>
      <c r="BK130" s="126"/>
      <c r="BL130" s="126"/>
      <c r="BM130" s="126"/>
      <c r="BN130" s="126"/>
      <c r="BO130" s="126"/>
      <c r="BP130" s="126"/>
      <c r="BQ130" s="126"/>
      <c r="BR130" s="126"/>
      <c r="BS130" s="126"/>
      <c r="BT130" s="126"/>
      <c r="BU130" s="126"/>
      <c r="BV130" s="126"/>
      <c r="BW130" s="126"/>
      <c r="BX130" s="126"/>
      <c r="BY130" s="126"/>
      <c r="BZ130" s="126"/>
      <c r="CA130" s="126"/>
      <c r="CB130" s="126"/>
      <c r="CC130" s="69"/>
      <c r="CD130" s="69"/>
      <c r="CE130" s="69"/>
      <c r="CF130" s="69"/>
      <c r="CG130" s="69"/>
    </row>
    <row r="131" spans="1:85" ht="12" customHeight="1">
      <c r="A131" s="69"/>
      <c r="B131" s="69"/>
      <c r="C131" s="70"/>
      <c r="D131" s="167"/>
      <c r="E131" s="126"/>
      <c r="F131" s="126"/>
      <c r="G131" s="126"/>
      <c r="H131" s="72"/>
      <c r="I131" s="126"/>
      <c r="J131" s="126"/>
      <c r="K131" s="126"/>
      <c r="L131" s="126"/>
      <c r="M131" s="126"/>
      <c r="N131" s="126"/>
      <c r="O131" s="126"/>
      <c r="P131" s="126"/>
      <c r="Q131" s="126"/>
      <c r="R131" s="126"/>
      <c r="S131" s="126"/>
      <c r="T131" s="126"/>
      <c r="U131" s="126"/>
      <c r="V131" s="126"/>
      <c r="W131" s="126"/>
      <c r="X131" s="126"/>
      <c r="Y131" s="126"/>
      <c r="Z131" s="126"/>
      <c r="AA131" s="168"/>
      <c r="AB131" s="126"/>
      <c r="AC131" s="126"/>
      <c r="AD131" s="126"/>
      <c r="AE131" s="126"/>
      <c r="AF131" s="126"/>
      <c r="AG131" s="126"/>
      <c r="AH131" s="168"/>
      <c r="AI131" s="126"/>
      <c r="AJ131" s="126"/>
      <c r="AK131" s="126"/>
      <c r="AL131" s="126"/>
      <c r="AM131" s="126"/>
      <c r="AN131" s="126"/>
      <c r="AO131" s="126"/>
      <c r="AP131" s="126"/>
      <c r="AQ131" s="126"/>
      <c r="AR131" s="126"/>
      <c r="AS131" s="126"/>
      <c r="AT131" s="126"/>
      <c r="AU131" s="126"/>
      <c r="AV131" s="126"/>
      <c r="AW131" s="69"/>
      <c r="AX131" s="126"/>
      <c r="AY131" s="126"/>
      <c r="AZ131" s="126"/>
      <c r="BA131" s="126"/>
      <c r="BB131" s="126"/>
      <c r="BC131" s="126"/>
      <c r="BD131" s="126"/>
      <c r="BE131" s="126"/>
      <c r="BF131" s="126"/>
      <c r="BG131" s="126"/>
      <c r="BH131" s="126"/>
      <c r="BI131" s="126"/>
      <c r="BJ131" s="126"/>
      <c r="BK131" s="126"/>
      <c r="BL131" s="126"/>
      <c r="BM131" s="126"/>
      <c r="BN131" s="126"/>
      <c r="BO131" s="126"/>
      <c r="BP131" s="126"/>
      <c r="BQ131" s="126"/>
      <c r="BR131" s="126"/>
      <c r="BS131" s="126"/>
      <c r="BT131" s="126"/>
      <c r="BU131" s="126"/>
      <c r="BV131" s="126"/>
      <c r="BW131" s="126"/>
      <c r="BX131" s="126"/>
      <c r="BY131" s="126"/>
      <c r="BZ131" s="126"/>
      <c r="CA131" s="126"/>
      <c r="CB131" s="126"/>
      <c r="CC131" s="69"/>
      <c r="CD131" s="69"/>
      <c r="CE131" s="69"/>
      <c r="CF131" s="69"/>
      <c r="CG131" s="69"/>
    </row>
    <row r="132" spans="1:85" ht="12" customHeight="1">
      <c r="A132" s="69"/>
      <c r="B132" s="69"/>
      <c r="C132" s="70"/>
      <c r="D132" s="167"/>
      <c r="E132" s="126"/>
      <c r="F132" s="126"/>
      <c r="G132" s="126"/>
      <c r="H132" s="72"/>
      <c r="I132" s="126"/>
      <c r="J132" s="126"/>
      <c r="K132" s="126"/>
      <c r="L132" s="126"/>
      <c r="M132" s="126"/>
      <c r="N132" s="126"/>
      <c r="O132" s="126"/>
      <c r="P132" s="126"/>
      <c r="Q132" s="126"/>
      <c r="R132" s="126"/>
      <c r="S132" s="126"/>
      <c r="T132" s="126"/>
      <c r="U132" s="126"/>
      <c r="V132" s="126"/>
      <c r="W132" s="126"/>
      <c r="X132" s="126"/>
      <c r="Y132" s="126"/>
      <c r="Z132" s="126"/>
      <c r="AA132" s="168"/>
      <c r="AB132" s="126"/>
      <c r="AC132" s="126"/>
      <c r="AD132" s="126"/>
      <c r="AE132" s="126"/>
      <c r="AF132" s="126"/>
      <c r="AG132" s="126"/>
      <c r="AH132" s="168"/>
      <c r="AI132" s="126"/>
      <c r="AJ132" s="126"/>
      <c r="AK132" s="126"/>
      <c r="AL132" s="126"/>
      <c r="AM132" s="126"/>
      <c r="AN132" s="126"/>
      <c r="AO132" s="126"/>
      <c r="AP132" s="126"/>
      <c r="AQ132" s="126"/>
      <c r="AR132" s="126"/>
      <c r="AS132" s="126"/>
      <c r="AT132" s="126"/>
      <c r="AU132" s="126"/>
      <c r="AV132" s="126"/>
      <c r="AW132" s="69"/>
      <c r="AX132" s="126"/>
      <c r="AY132" s="126"/>
      <c r="AZ132" s="126"/>
      <c r="BA132" s="126"/>
      <c r="BB132" s="126"/>
      <c r="BC132" s="126"/>
      <c r="BD132" s="126"/>
      <c r="BE132" s="126"/>
      <c r="BF132" s="126"/>
      <c r="BG132" s="126"/>
      <c r="BH132" s="126"/>
      <c r="BI132" s="126"/>
      <c r="BJ132" s="126"/>
      <c r="BK132" s="126"/>
      <c r="BL132" s="126"/>
      <c r="BM132" s="126"/>
      <c r="BN132" s="126"/>
      <c r="BO132" s="126"/>
      <c r="BP132" s="126"/>
      <c r="BQ132" s="126"/>
      <c r="BR132" s="126"/>
      <c r="BS132" s="126"/>
      <c r="BT132" s="126"/>
      <c r="BU132" s="126"/>
      <c r="BV132" s="126"/>
      <c r="BW132" s="126"/>
      <c r="BX132" s="126"/>
      <c r="BY132" s="126"/>
      <c r="BZ132" s="126"/>
      <c r="CA132" s="126"/>
      <c r="CB132" s="126"/>
      <c r="CC132" s="69"/>
      <c r="CD132" s="69"/>
      <c r="CE132" s="69"/>
      <c r="CF132" s="69"/>
      <c r="CG132" s="69"/>
    </row>
    <row r="133" spans="1:85" ht="12" customHeight="1">
      <c r="A133" s="69"/>
      <c r="B133" s="69"/>
      <c r="C133" s="70"/>
      <c r="D133" s="167"/>
      <c r="E133" s="126"/>
      <c r="F133" s="126"/>
      <c r="G133" s="126"/>
      <c r="H133" s="72"/>
      <c r="I133" s="126"/>
      <c r="J133" s="126"/>
      <c r="K133" s="126"/>
      <c r="L133" s="126"/>
      <c r="M133" s="126"/>
      <c r="N133" s="126"/>
      <c r="O133" s="126"/>
      <c r="P133" s="126"/>
      <c r="Q133" s="126"/>
      <c r="R133" s="126"/>
      <c r="S133" s="126"/>
      <c r="T133" s="126"/>
      <c r="U133" s="126"/>
      <c r="V133" s="126"/>
      <c r="W133" s="126"/>
      <c r="X133" s="126"/>
      <c r="Y133" s="126"/>
      <c r="Z133" s="126"/>
      <c r="AA133" s="168"/>
      <c r="AB133" s="126"/>
      <c r="AC133" s="126"/>
      <c r="AD133" s="126"/>
      <c r="AE133" s="126"/>
      <c r="AF133" s="126"/>
      <c r="AG133" s="126"/>
      <c r="AH133" s="168"/>
      <c r="AI133" s="126"/>
      <c r="AJ133" s="126"/>
      <c r="AK133" s="126"/>
      <c r="AL133" s="126"/>
      <c r="AM133" s="126"/>
      <c r="AN133" s="126"/>
      <c r="AO133" s="126"/>
      <c r="AP133" s="126"/>
      <c r="AQ133" s="126"/>
      <c r="AR133" s="126"/>
      <c r="AS133" s="126"/>
      <c r="AT133" s="126"/>
      <c r="AU133" s="126"/>
      <c r="AV133" s="126"/>
      <c r="AW133" s="69"/>
      <c r="AX133" s="126"/>
      <c r="AY133" s="126"/>
      <c r="AZ133" s="126"/>
      <c r="BA133" s="126"/>
      <c r="BB133" s="126"/>
      <c r="BC133" s="126"/>
      <c r="BD133" s="126"/>
      <c r="BE133" s="126"/>
      <c r="BF133" s="126"/>
      <c r="BG133" s="126"/>
      <c r="BH133" s="126"/>
      <c r="BI133" s="126"/>
      <c r="BJ133" s="126"/>
      <c r="BK133" s="126"/>
      <c r="BL133" s="126"/>
      <c r="BM133" s="126"/>
      <c r="BN133" s="126"/>
      <c r="BO133" s="126"/>
      <c r="BP133" s="126"/>
      <c r="BQ133" s="126"/>
      <c r="BR133" s="126"/>
      <c r="BS133" s="126"/>
      <c r="BT133" s="126"/>
      <c r="BU133" s="126"/>
      <c r="BV133" s="126"/>
      <c r="BW133" s="126"/>
      <c r="BX133" s="126"/>
      <c r="BY133" s="126"/>
      <c r="BZ133" s="126"/>
      <c r="CA133" s="126"/>
      <c r="CB133" s="126"/>
      <c r="CC133" s="69"/>
      <c r="CD133" s="69"/>
      <c r="CE133" s="69"/>
      <c r="CF133" s="69"/>
      <c r="CG133" s="69"/>
    </row>
    <row r="134" spans="1:85" ht="12" customHeight="1">
      <c r="A134" s="69"/>
      <c r="B134" s="69"/>
      <c r="C134" s="70"/>
      <c r="D134" s="167"/>
      <c r="E134" s="126"/>
      <c r="F134" s="126"/>
      <c r="G134" s="126"/>
      <c r="H134" s="72"/>
      <c r="I134" s="126"/>
      <c r="J134" s="126"/>
      <c r="K134" s="126"/>
      <c r="L134" s="126"/>
      <c r="M134" s="126"/>
      <c r="N134" s="126"/>
      <c r="O134" s="126"/>
      <c r="P134" s="126"/>
      <c r="Q134" s="126"/>
      <c r="R134" s="126"/>
      <c r="S134" s="126"/>
      <c r="T134" s="126"/>
      <c r="U134" s="126"/>
      <c r="V134" s="126"/>
      <c r="W134" s="126"/>
      <c r="X134" s="126"/>
      <c r="Y134" s="126"/>
      <c r="Z134" s="126"/>
      <c r="AA134" s="168"/>
      <c r="AB134" s="126"/>
      <c r="AC134" s="126"/>
      <c r="AD134" s="126"/>
      <c r="AE134" s="126"/>
      <c r="AF134" s="126"/>
      <c r="AG134" s="126"/>
      <c r="AH134" s="168"/>
      <c r="AI134" s="126"/>
      <c r="AJ134" s="126"/>
      <c r="AK134" s="126"/>
      <c r="AL134" s="126"/>
      <c r="AM134" s="126"/>
      <c r="AN134" s="126"/>
      <c r="AO134" s="126"/>
      <c r="AP134" s="126"/>
      <c r="AQ134" s="126"/>
      <c r="AR134" s="126"/>
      <c r="AS134" s="126"/>
      <c r="AT134" s="126"/>
      <c r="AU134" s="126"/>
      <c r="AV134" s="126"/>
      <c r="AW134" s="69"/>
      <c r="AX134" s="126"/>
      <c r="AY134" s="126"/>
      <c r="AZ134" s="126"/>
      <c r="BA134" s="126"/>
      <c r="BB134" s="126"/>
      <c r="BC134" s="126"/>
      <c r="BD134" s="126"/>
      <c r="BE134" s="126"/>
      <c r="BF134" s="126"/>
      <c r="BG134" s="126"/>
      <c r="BH134" s="126"/>
      <c r="BI134" s="126"/>
      <c r="BJ134" s="126"/>
      <c r="BK134" s="126"/>
      <c r="BL134" s="126"/>
      <c r="BM134" s="126"/>
      <c r="BN134" s="126"/>
      <c r="BO134" s="126"/>
      <c r="BP134" s="126"/>
      <c r="BQ134" s="126"/>
      <c r="BR134" s="126"/>
      <c r="BS134" s="126"/>
      <c r="BT134" s="126"/>
      <c r="BU134" s="126"/>
      <c r="BV134" s="126"/>
      <c r="BW134" s="126"/>
      <c r="BX134" s="126"/>
      <c r="BY134" s="126"/>
      <c r="BZ134" s="126"/>
      <c r="CA134" s="126"/>
      <c r="CB134" s="126"/>
      <c r="CC134" s="69"/>
      <c r="CD134" s="69"/>
      <c r="CE134" s="69"/>
      <c r="CF134" s="69"/>
      <c r="CG134" s="69"/>
    </row>
    <row r="135" spans="1:85" ht="12" customHeight="1">
      <c r="A135" s="69"/>
      <c r="B135" s="69"/>
      <c r="C135" s="70"/>
      <c r="D135" s="167"/>
      <c r="E135" s="126"/>
      <c r="F135" s="126"/>
      <c r="G135" s="126"/>
      <c r="H135" s="72"/>
      <c r="I135" s="126"/>
      <c r="J135" s="126"/>
      <c r="K135" s="126"/>
      <c r="L135" s="126"/>
      <c r="M135" s="126"/>
      <c r="N135" s="126"/>
      <c r="O135" s="126"/>
      <c r="P135" s="126"/>
      <c r="Q135" s="126"/>
      <c r="R135" s="126"/>
      <c r="S135" s="126"/>
      <c r="T135" s="126"/>
      <c r="U135" s="126"/>
      <c r="V135" s="126"/>
      <c r="W135" s="126"/>
      <c r="X135" s="126"/>
      <c r="Y135" s="126"/>
      <c r="Z135" s="126"/>
      <c r="AA135" s="168"/>
      <c r="AB135" s="126"/>
      <c r="AC135" s="126"/>
      <c r="AD135" s="126"/>
      <c r="AE135" s="126"/>
      <c r="AF135" s="126"/>
      <c r="AG135" s="126"/>
      <c r="AH135" s="168"/>
      <c r="AI135" s="126"/>
      <c r="AJ135" s="126"/>
      <c r="AK135" s="126"/>
      <c r="AL135" s="126"/>
      <c r="AM135" s="126"/>
      <c r="AN135" s="126"/>
      <c r="AO135" s="126"/>
      <c r="AP135" s="126"/>
      <c r="AQ135" s="126"/>
      <c r="AR135" s="126"/>
      <c r="AS135" s="126"/>
      <c r="AT135" s="126"/>
      <c r="AU135" s="126"/>
      <c r="AV135" s="126"/>
      <c r="AW135" s="69"/>
      <c r="AX135" s="126"/>
      <c r="AY135" s="126"/>
      <c r="AZ135" s="126"/>
      <c r="BA135" s="126"/>
      <c r="BB135" s="126"/>
      <c r="BC135" s="126"/>
      <c r="BD135" s="126"/>
      <c r="BE135" s="126"/>
      <c r="BF135" s="126"/>
      <c r="BG135" s="126"/>
      <c r="BH135" s="126"/>
      <c r="BI135" s="126"/>
      <c r="BJ135" s="126"/>
      <c r="BK135" s="126"/>
      <c r="BL135" s="126"/>
      <c r="BM135" s="126"/>
      <c r="BN135" s="126"/>
      <c r="BO135" s="126"/>
      <c r="BP135" s="126"/>
      <c r="BQ135" s="126"/>
      <c r="BR135" s="126"/>
      <c r="BS135" s="126"/>
      <c r="BT135" s="126"/>
      <c r="BU135" s="126"/>
      <c r="BV135" s="126"/>
      <c r="BW135" s="126"/>
      <c r="BX135" s="126"/>
      <c r="BY135" s="126"/>
      <c r="BZ135" s="126"/>
      <c r="CA135" s="126"/>
      <c r="CB135" s="126"/>
      <c r="CC135" s="69"/>
      <c r="CD135" s="69"/>
      <c r="CE135" s="69"/>
      <c r="CF135" s="69"/>
      <c r="CG135" s="69"/>
    </row>
    <row r="136" spans="1:85" ht="12" customHeight="1">
      <c r="A136" s="69"/>
      <c r="B136" s="69"/>
      <c r="C136" s="70"/>
      <c r="D136" s="167"/>
      <c r="E136" s="126"/>
      <c r="F136" s="126"/>
      <c r="G136" s="126"/>
      <c r="H136" s="72"/>
      <c r="I136" s="126"/>
      <c r="J136" s="126"/>
      <c r="K136" s="126"/>
      <c r="L136" s="126"/>
      <c r="M136" s="126"/>
      <c r="N136" s="126"/>
      <c r="O136" s="126"/>
      <c r="P136" s="126"/>
      <c r="Q136" s="126"/>
      <c r="R136" s="126"/>
      <c r="S136" s="126"/>
      <c r="T136" s="126"/>
      <c r="U136" s="126"/>
      <c r="V136" s="126"/>
      <c r="W136" s="126"/>
      <c r="X136" s="126"/>
      <c r="Y136" s="126"/>
      <c r="Z136" s="126"/>
      <c r="AA136" s="168"/>
      <c r="AB136" s="126"/>
      <c r="AC136" s="126"/>
      <c r="AD136" s="126"/>
      <c r="AE136" s="126"/>
      <c r="AF136" s="126"/>
      <c r="AG136" s="126"/>
      <c r="AH136" s="168"/>
      <c r="AI136" s="126"/>
      <c r="AJ136" s="126"/>
      <c r="AK136" s="126"/>
      <c r="AL136" s="126"/>
      <c r="AM136" s="126"/>
      <c r="AN136" s="126"/>
      <c r="AO136" s="126"/>
      <c r="AP136" s="126"/>
      <c r="AQ136" s="126"/>
      <c r="AR136" s="126"/>
      <c r="AS136" s="126"/>
      <c r="AT136" s="126"/>
      <c r="AU136" s="126"/>
      <c r="AV136" s="126"/>
      <c r="AW136" s="69"/>
      <c r="AX136" s="126"/>
      <c r="AY136" s="126"/>
      <c r="AZ136" s="126"/>
      <c r="BA136" s="126"/>
      <c r="BB136" s="126"/>
      <c r="BC136" s="126"/>
      <c r="BD136" s="126"/>
      <c r="BE136" s="126"/>
      <c r="BF136" s="126"/>
      <c r="BG136" s="126"/>
      <c r="BH136" s="126"/>
      <c r="BI136" s="126"/>
      <c r="BJ136" s="126"/>
      <c r="BK136" s="126"/>
      <c r="BL136" s="126"/>
      <c r="BM136" s="126"/>
      <c r="BN136" s="126"/>
      <c r="BO136" s="126"/>
      <c r="BP136" s="126"/>
      <c r="BQ136" s="126"/>
      <c r="BR136" s="126"/>
      <c r="BS136" s="126"/>
      <c r="BT136" s="126"/>
      <c r="BU136" s="126"/>
      <c r="BV136" s="126"/>
      <c r="BW136" s="126"/>
      <c r="BX136" s="126"/>
      <c r="BY136" s="126"/>
      <c r="BZ136" s="126"/>
      <c r="CA136" s="126"/>
      <c r="CB136" s="126"/>
      <c r="CC136" s="69"/>
      <c r="CD136" s="69"/>
      <c r="CE136" s="69"/>
      <c r="CF136" s="69"/>
      <c r="CG136" s="69"/>
    </row>
    <row r="137" spans="1:85" ht="12" customHeight="1">
      <c r="A137" s="69"/>
      <c r="B137" s="69"/>
      <c r="C137" s="70"/>
      <c r="D137" s="167"/>
      <c r="E137" s="126"/>
      <c r="F137" s="126"/>
      <c r="G137" s="126"/>
      <c r="H137" s="72"/>
      <c r="I137" s="126"/>
      <c r="J137" s="126"/>
      <c r="K137" s="126"/>
      <c r="L137" s="126"/>
      <c r="M137" s="126"/>
      <c r="N137" s="126"/>
      <c r="O137" s="126"/>
      <c r="P137" s="126"/>
      <c r="Q137" s="126"/>
      <c r="R137" s="126"/>
      <c r="S137" s="126"/>
      <c r="T137" s="126"/>
      <c r="U137" s="126"/>
      <c r="V137" s="126"/>
      <c r="W137" s="126"/>
      <c r="X137" s="126"/>
      <c r="Y137" s="126"/>
      <c r="Z137" s="126"/>
      <c r="AA137" s="168"/>
      <c r="AB137" s="126"/>
      <c r="AC137" s="126"/>
      <c r="AD137" s="126"/>
      <c r="AE137" s="126"/>
      <c r="AF137" s="126"/>
      <c r="AG137" s="126"/>
      <c r="AH137" s="168"/>
      <c r="AI137" s="126"/>
      <c r="AJ137" s="126"/>
      <c r="AK137" s="126"/>
      <c r="AL137" s="126"/>
      <c r="AM137" s="126"/>
      <c r="AN137" s="126"/>
      <c r="AO137" s="126"/>
      <c r="AP137" s="126"/>
      <c r="AQ137" s="126"/>
      <c r="AR137" s="126"/>
      <c r="AS137" s="126"/>
      <c r="AT137" s="126"/>
      <c r="AU137" s="126"/>
      <c r="AV137" s="126"/>
      <c r="AW137" s="69"/>
      <c r="AX137" s="126"/>
      <c r="AY137" s="126"/>
      <c r="AZ137" s="126"/>
      <c r="BA137" s="126"/>
      <c r="BB137" s="126"/>
      <c r="BC137" s="126"/>
      <c r="BD137" s="126"/>
      <c r="BE137" s="126"/>
      <c r="BF137" s="126"/>
      <c r="BG137" s="126"/>
      <c r="BH137" s="126"/>
      <c r="BI137" s="126"/>
      <c r="BJ137" s="126"/>
      <c r="BK137" s="126"/>
      <c r="BL137" s="126"/>
      <c r="BM137" s="126"/>
      <c r="BN137" s="126"/>
      <c r="BO137" s="126"/>
      <c r="BP137" s="126"/>
      <c r="BQ137" s="126"/>
      <c r="BR137" s="126"/>
      <c r="BS137" s="126"/>
      <c r="BT137" s="126"/>
      <c r="BU137" s="126"/>
      <c r="BV137" s="126"/>
      <c r="BW137" s="126"/>
      <c r="BX137" s="126"/>
      <c r="BY137" s="126"/>
      <c r="BZ137" s="126"/>
      <c r="CA137" s="126"/>
      <c r="CB137" s="126"/>
      <c r="CC137" s="69"/>
      <c r="CD137" s="69"/>
      <c r="CE137" s="69"/>
      <c r="CF137" s="69"/>
      <c r="CG137" s="69"/>
    </row>
    <row r="138" spans="1:85" ht="12" customHeight="1">
      <c r="A138" s="69"/>
      <c r="B138" s="69"/>
      <c r="C138" s="70"/>
      <c r="D138" s="167"/>
      <c r="E138" s="126"/>
      <c r="F138" s="126"/>
      <c r="G138" s="126"/>
      <c r="H138" s="72"/>
      <c r="I138" s="126"/>
      <c r="J138" s="126"/>
      <c r="K138" s="126"/>
      <c r="L138" s="126"/>
      <c r="M138" s="126"/>
      <c r="N138" s="126"/>
      <c r="O138" s="126"/>
      <c r="P138" s="126"/>
      <c r="Q138" s="126"/>
      <c r="R138" s="126"/>
      <c r="S138" s="126"/>
      <c r="T138" s="126"/>
      <c r="U138" s="126"/>
      <c r="V138" s="126"/>
      <c r="W138" s="126"/>
      <c r="X138" s="126"/>
      <c r="Y138" s="126"/>
      <c r="Z138" s="126"/>
      <c r="AA138" s="168"/>
      <c r="AB138" s="126"/>
      <c r="AC138" s="126"/>
      <c r="AD138" s="126"/>
      <c r="AE138" s="126"/>
      <c r="AF138" s="126"/>
      <c r="AG138" s="126"/>
      <c r="AH138" s="168"/>
      <c r="AI138" s="126"/>
      <c r="AJ138" s="126"/>
      <c r="AK138" s="126"/>
      <c r="AL138" s="126"/>
      <c r="AM138" s="126"/>
      <c r="AN138" s="126"/>
      <c r="AO138" s="126"/>
      <c r="AP138" s="126"/>
      <c r="AQ138" s="126"/>
      <c r="AR138" s="126"/>
      <c r="AS138" s="126"/>
      <c r="AT138" s="126"/>
      <c r="AU138" s="126"/>
      <c r="AV138" s="126"/>
      <c r="AW138" s="69"/>
      <c r="AX138" s="126"/>
      <c r="AY138" s="126"/>
      <c r="AZ138" s="126"/>
      <c r="BA138" s="126"/>
      <c r="BB138" s="126"/>
      <c r="BC138" s="126"/>
      <c r="BD138" s="126"/>
      <c r="BE138" s="126"/>
      <c r="BF138" s="126"/>
      <c r="BG138" s="126"/>
      <c r="BH138" s="126"/>
      <c r="BI138" s="126"/>
      <c r="BJ138" s="126"/>
      <c r="BK138" s="126"/>
      <c r="BL138" s="126"/>
      <c r="BM138" s="126"/>
      <c r="BN138" s="126"/>
      <c r="BO138" s="126"/>
      <c r="BP138" s="126"/>
      <c r="BQ138" s="126"/>
      <c r="BR138" s="126"/>
      <c r="BS138" s="126"/>
      <c r="BT138" s="126"/>
      <c r="BU138" s="126"/>
      <c r="BV138" s="126"/>
      <c r="BW138" s="126"/>
      <c r="BX138" s="126"/>
      <c r="BY138" s="126"/>
      <c r="BZ138" s="126"/>
      <c r="CA138" s="126"/>
      <c r="CB138" s="126"/>
      <c r="CC138" s="69"/>
      <c r="CD138" s="69"/>
      <c r="CE138" s="69"/>
      <c r="CF138" s="69"/>
      <c r="CG138" s="69"/>
    </row>
    <row r="139" spans="1:85" ht="12" customHeight="1">
      <c r="A139" s="69"/>
      <c r="B139" s="69"/>
      <c r="C139" s="70"/>
      <c r="D139" s="167"/>
      <c r="E139" s="126"/>
      <c r="F139" s="126"/>
      <c r="G139" s="126"/>
      <c r="H139" s="72"/>
      <c r="I139" s="126"/>
      <c r="J139" s="126"/>
      <c r="K139" s="126"/>
      <c r="L139" s="126"/>
      <c r="M139" s="126"/>
      <c r="N139" s="126"/>
      <c r="O139" s="126"/>
      <c r="P139" s="126"/>
      <c r="Q139" s="126"/>
      <c r="R139" s="126"/>
      <c r="S139" s="126"/>
      <c r="T139" s="126"/>
      <c r="U139" s="126"/>
      <c r="V139" s="126"/>
      <c r="W139" s="126"/>
      <c r="X139" s="126"/>
      <c r="Y139" s="126"/>
      <c r="Z139" s="126"/>
      <c r="AA139" s="168"/>
      <c r="AB139" s="126"/>
      <c r="AC139" s="126"/>
      <c r="AD139" s="126"/>
      <c r="AE139" s="126"/>
      <c r="AF139" s="126"/>
      <c r="AG139" s="126"/>
      <c r="AH139" s="168"/>
      <c r="AI139" s="126"/>
      <c r="AJ139" s="126"/>
      <c r="AK139" s="126"/>
      <c r="AL139" s="126"/>
      <c r="AM139" s="126"/>
      <c r="AN139" s="126"/>
      <c r="AO139" s="126"/>
      <c r="AP139" s="126"/>
      <c r="AQ139" s="126"/>
      <c r="AR139" s="126"/>
      <c r="AS139" s="126"/>
      <c r="AT139" s="126"/>
      <c r="AU139" s="126"/>
      <c r="AV139" s="126"/>
      <c r="AW139" s="69"/>
      <c r="AX139" s="126"/>
      <c r="AY139" s="126"/>
      <c r="AZ139" s="126"/>
      <c r="BA139" s="126"/>
      <c r="BB139" s="126"/>
      <c r="BC139" s="126"/>
      <c r="BD139" s="126"/>
      <c r="BE139" s="126"/>
      <c r="BF139" s="126"/>
      <c r="BG139" s="126"/>
      <c r="BH139" s="126"/>
      <c r="BI139" s="126"/>
      <c r="BJ139" s="126"/>
      <c r="BK139" s="126"/>
      <c r="BL139" s="126"/>
      <c r="BM139" s="126"/>
      <c r="BN139" s="126"/>
      <c r="BO139" s="126"/>
      <c r="BP139" s="126"/>
      <c r="BQ139" s="126"/>
      <c r="BR139" s="126"/>
      <c r="BS139" s="126"/>
      <c r="BT139" s="126"/>
      <c r="BU139" s="126"/>
      <c r="BV139" s="126"/>
      <c r="BW139" s="126"/>
      <c r="BX139" s="126"/>
      <c r="BY139" s="126"/>
      <c r="BZ139" s="126"/>
      <c r="CA139" s="126"/>
      <c r="CB139" s="126"/>
      <c r="CC139" s="69"/>
      <c r="CD139" s="69"/>
      <c r="CE139" s="69"/>
      <c r="CF139" s="69"/>
      <c r="CG139" s="69"/>
    </row>
    <row r="140" spans="1:85" ht="12" customHeight="1">
      <c r="A140" s="69"/>
      <c r="B140" s="69"/>
      <c r="C140" s="70"/>
      <c r="D140" s="167"/>
      <c r="E140" s="126"/>
      <c r="F140" s="126"/>
      <c r="G140" s="126"/>
      <c r="H140" s="72"/>
      <c r="I140" s="126"/>
      <c r="J140" s="126"/>
      <c r="K140" s="126"/>
      <c r="L140" s="126"/>
      <c r="M140" s="126"/>
      <c r="N140" s="126"/>
      <c r="O140" s="126"/>
      <c r="P140" s="126"/>
      <c r="Q140" s="126"/>
      <c r="R140" s="126"/>
      <c r="S140" s="126"/>
      <c r="T140" s="126"/>
      <c r="U140" s="126"/>
      <c r="V140" s="126"/>
      <c r="W140" s="126"/>
      <c r="X140" s="126"/>
      <c r="Y140" s="126"/>
      <c r="Z140" s="126"/>
      <c r="AA140" s="168"/>
      <c r="AB140" s="126"/>
      <c r="AC140" s="126"/>
      <c r="AD140" s="126"/>
      <c r="AE140" s="126"/>
      <c r="AF140" s="126"/>
      <c r="AG140" s="126"/>
      <c r="AH140" s="168"/>
      <c r="AI140" s="126"/>
      <c r="AJ140" s="126"/>
      <c r="AK140" s="126"/>
      <c r="AL140" s="126"/>
      <c r="AM140" s="126"/>
      <c r="AN140" s="126"/>
      <c r="AO140" s="126"/>
      <c r="AP140" s="126"/>
      <c r="AQ140" s="126"/>
      <c r="AR140" s="126"/>
      <c r="AS140" s="126"/>
      <c r="AT140" s="126"/>
      <c r="AU140" s="126"/>
      <c r="AV140" s="126"/>
      <c r="AW140" s="69"/>
      <c r="AX140" s="126"/>
      <c r="AY140" s="126"/>
      <c r="AZ140" s="126"/>
      <c r="BA140" s="126"/>
      <c r="BB140" s="126"/>
      <c r="BC140" s="126"/>
      <c r="BD140" s="126"/>
      <c r="BE140" s="126"/>
      <c r="BF140" s="126"/>
      <c r="BG140" s="126"/>
      <c r="BH140" s="126"/>
      <c r="BI140" s="126"/>
      <c r="BJ140" s="126"/>
      <c r="BK140" s="126"/>
      <c r="BL140" s="126"/>
      <c r="BM140" s="126"/>
      <c r="BN140" s="126"/>
      <c r="BO140" s="126"/>
      <c r="BP140" s="126"/>
      <c r="BQ140" s="126"/>
      <c r="BR140" s="126"/>
      <c r="BS140" s="126"/>
      <c r="BT140" s="126"/>
      <c r="BU140" s="126"/>
      <c r="BV140" s="126"/>
      <c r="BW140" s="126"/>
      <c r="BX140" s="126"/>
      <c r="BY140" s="126"/>
      <c r="BZ140" s="126"/>
      <c r="CA140" s="126"/>
      <c r="CB140" s="126"/>
      <c r="CC140" s="69"/>
      <c r="CD140" s="69"/>
      <c r="CE140" s="69"/>
      <c r="CF140" s="69"/>
      <c r="CG140" s="69"/>
    </row>
    <row r="141" spans="1:85" ht="12" customHeight="1">
      <c r="A141" s="69"/>
      <c r="B141" s="69"/>
      <c r="C141" s="70"/>
      <c r="D141" s="167"/>
      <c r="E141" s="126"/>
      <c r="F141" s="126"/>
      <c r="G141" s="126"/>
      <c r="H141" s="72"/>
      <c r="I141" s="126"/>
      <c r="J141" s="126"/>
      <c r="K141" s="126"/>
      <c r="L141" s="126"/>
      <c r="M141" s="126"/>
      <c r="N141" s="126"/>
      <c r="O141" s="126"/>
      <c r="P141" s="126"/>
      <c r="Q141" s="126"/>
      <c r="R141" s="126"/>
      <c r="S141" s="126"/>
      <c r="T141" s="126"/>
      <c r="U141" s="126"/>
      <c r="V141" s="126"/>
      <c r="W141" s="126"/>
      <c r="X141" s="126"/>
      <c r="Y141" s="126"/>
      <c r="Z141" s="126"/>
      <c r="AA141" s="168"/>
      <c r="AB141" s="126"/>
      <c r="AC141" s="126"/>
      <c r="AD141" s="126"/>
      <c r="AE141" s="126"/>
      <c r="AF141" s="126"/>
      <c r="AG141" s="126"/>
      <c r="AH141" s="168"/>
      <c r="AI141" s="126"/>
      <c r="AJ141" s="126"/>
      <c r="AK141" s="126"/>
      <c r="AL141" s="126"/>
      <c r="AM141" s="126"/>
      <c r="AN141" s="126"/>
      <c r="AO141" s="126"/>
      <c r="AP141" s="126"/>
      <c r="AQ141" s="126"/>
      <c r="AR141" s="126"/>
      <c r="AS141" s="126"/>
      <c r="AT141" s="126"/>
      <c r="AU141" s="126"/>
      <c r="AV141" s="126"/>
      <c r="AW141" s="69"/>
      <c r="AX141" s="126"/>
      <c r="AY141" s="126"/>
      <c r="AZ141" s="126"/>
      <c r="BA141" s="126"/>
      <c r="BB141" s="126"/>
      <c r="BC141" s="126"/>
      <c r="BD141" s="126"/>
      <c r="BE141" s="126"/>
      <c r="BF141" s="126"/>
      <c r="BG141" s="126"/>
      <c r="BH141" s="126"/>
      <c r="BI141" s="126"/>
      <c r="BJ141" s="126"/>
      <c r="BK141" s="126"/>
      <c r="BL141" s="126"/>
      <c r="BM141" s="126"/>
      <c r="BN141" s="126"/>
      <c r="BO141" s="126"/>
      <c r="BP141" s="126"/>
      <c r="BQ141" s="126"/>
      <c r="BR141" s="126"/>
      <c r="BS141" s="126"/>
      <c r="BT141" s="126"/>
      <c r="BU141" s="126"/>
      <c r="BV141" s="126"/>
      <c r="BW141" s="126"/>
      <c r="BX141" s="126"/>
      <c r="BY141" s="126"/>
      <c r="BZ141" s="126"/>
      <c r="CA141" s="126"/>
      <c r="CB141" s="126"/>
      <c r="CC141" s="69"/>
      <c r="CD141" s="69"/>
      <c r="CE141" s="69"/>
      <c r="CF141" s="69"/>
      <c r="CG141" s="69"/>
    </row>
    <row r="142" spans="1:85" ht="12" customHeight="1">
      <c r="A142" s="69"/>
      <c r="B142" s="69"/>
      <c r="C142" s="70"/>
      <c r="D142" s="167"/>
      <c r="E142" s="126"/>
      <c r="F142" s="126"/>
      <c r="G142" s="126"/>
      <c r="H142" s="72"/>
      <c r="I142" s="126"/>
      <c r="J142" s="126"/>
      <c r="K142" s="126"/>
      <c r="L142" s="126"/>
      <c r="M142" s="126"/>
      <c r="N142" s="126"/>
      <c r="O142" s="126"/>
      <c r="P142" s="126"/>
      <c r="Q142" s="126"/>
      <c r="R142" s="126"/>
      <c r="S142" s="126"/>
      <c r="T142" s="126"/>
      <c r="U142" s="126"/>
      <c r="V142" s="126"/>
      <c r="W142" s="126"/>
      <c r="X142" s="126"/>
      <c r="Y142" s="126"/>
      <c r="Z142" s="126"/>
      <c r="AA142" s="168"/>
      <c r="AB142" s="126"/>
      <c r="AC142" s="126"/>
      <c r="AD142" s="126"/>
      <c r="AE142" s="126"/>
      <c r="AF142" s="126"/>
      <c r="AG142" s="126"/>
      <c r="AH142" s="168"/>
      <c r="AI142" s="126"/>
      <c r="AJ142" s="126"/>
      <c r="AK142" s="126"/>
      <c r="AL142" s="126"/>
      <c r="AM142" s="126"/>
      <c r="AN142" s="126"/>
      <c r="AO142" s="126"/>
      <c r="AP142" s="126"/>
      <c r="AQ142" s="126"/>
      <c r="AR142" s="126"/>
      <c r="AS142" s="126"/>
      <c r="AT142" s="126"/>
      <c r="AU142" s="126"/>
      <c r="AV142" s="126"/>
      <c r="AW142" s="69"/>
      <c r="AX142" s="126"/>
      <c r="AY142" s="126"/>
      <c r="AZ142" s="126"/>
      <c r="BA142" s="126"/>
      <c r="BB142" s="126"/>
      <c r="BC142" s="126"/>
      <c r="BD142" s="126"/>
      <c r="BE142" s="126"/>
      <c r="BF142" s="126"/>
      <c r="BG142" s="126"/>
      <c r="BH142" s="126"/>
      <c r="BI142" s="126"/>
      <c r="BJ142" s="126"/>
      <c r="BK142" s="126"/>
      <c r="BL142" s="126"/>
      <c r="BM142" s="126"/>
      <c r="BN142" s="126"/>
      <c r="BO142" s="126"/>
      <c r="BP142" s="126"/>
      <c r="BQ142" s="126"/>
      <c r="BR142" s="126"/>
      <c r="BS142" s="126"/>
      <c r="BT142" s="126"/>
      <c r="BU142" s="126"/>
      <c r="BV142" s="126"/>
      <c r="BW142" s="126"/>
      <c r="BX142" s="126"/>
      <c r="BY142" s="126"/>
      <c r="BZ142" s="126"/>
      <c r="CA142" s="126"/>
      <c r="CB142" s="126"/>
      <c r="CC142" s="69"/>
      <c r="CD142" s="69"/>
      <c r="CE142" s="69"/>
      <c r="CF142" s="69"/>
      <c r="CG142" s="69"/>
    </row>
    <row r="143" spans="1:85" ht="12" customHeight="1">
      <c r="A143" s="69"/>
      <c r="B143" s="69"/>
      <c r="C143" s="70"/>
      <c r="D143" s="167"/>
      <c r="E143" s="126"/>
      <c r="F143" s="126"/>
      <c r="G143" s="126"/>
      <c r="H143" s="72"/>
      <c r="I143" s="126"/>
      <c r="J143" s="126"/>
      <c r="K143" s="126"/>
      <c r="L143" s="126"/>
      <c r="M143" s="126"/>
      <c r="N143" s="126"/>
      <c r="O143" s="126"/>
      <c r="P143" s="126"/>
      <c r="Q143" s="126"/>
      <c r="R143" s="126"/>
      <c r="S143" s="126"/>
      <c r="T143" s="126"/>
      <c r="U143" s="126"/>
      <c r="V143" s="126"/>
      <c r="W143" s="126"/>
      <c r="X143" s="126"/>
      <c r="Y143" s="126"/>
      <c r="Z143" s="126"/>
      <c r="AA143" s="168"/>
      <c r="AB143" s="126"/>
      <c r="AC143" s="126"/>
      <c r="AD143" s="126"/>
      <c r="AE143" s="126"/>
      <c r="AF143" s="126"/>
      <c r="AG143" s="126"/>
      <c r="AH143" s="168"/>
      <c r="AI143" s="126"/>
      <c r="AJ143" s="126"/>
      <c r="AK143" s="126"/>
      <c r="AL143" s="126"/>
      <c r="AM143" s="126"/>
      <c r="AN143" s="126"/>
      <c r="AO143" s="126"/>
      <c r="AP143" s="126"/>
      <c r="AQ143" s="126"/>
      <c r="AR143" s="126"/>
      <c r="AS143" s="126"/>
      <c r="AT143" s="126"/>
      <c r="AU143" s="126"/>
      <c r="AV143" s="126"/>
      <c r="AW143" s="69"/>
      <c r="AX143" s="126"/>
      <c r="AY143" s="126"/>
      <c r="AZ143" s="126"/>
      <c r="BA143" s="126"/>
      <c r="BB143" s="126"/>
      <c r="BC143" s="126"/>
      <c r="BD143" s="126"/>
      <c r="BE143" s="126"/>
      <c r="BF143" s="126"/>
      <c r="BG143" s="126"/>
      <c r="BH143" s="126"/>
      <c r="BI143" s="126"/>
      <c r="BJ143" s="126"/>
      <c r="BK143" s="126"/>
      <c r="BL143" s="126"/>
      <c r="BM143" s="126"/>
      <c r="BN143" s="126"/>
      <c r="BO143" s="126"/>
      <c r="BP143" s="126"/>
      <c r="BQ143" s="126"/>
      <c r="BR143" s="126"/>
      <c r="BS143" s="126"/>
      <c r="BT143" s="126"/>
      <c r="BU143" s="126"/>
      <c r="BV143" s="126"/>
      <c r="BW143" s="126"/>
      <c r="BX143" s="126"/>
      <c r="BY143" s="126"/>
      <c r="BZ143" s="126"/>
      <c r="CA143" s="126"/>
      <c r="CB143" s="126"/>
      <c r="CC143" s="69"/>
      <c r="CD143" s="69"/>
      <c r="CE143" s="69"/>
      <c r="CF143" s="69"/>
      <c r="CG143" s="69"/>
    </row>
    <row r="144" spans="1:85" ht="12" customHeight="1">
      <c r="A144" s="69"/>
      <c r="B144" s="69"/>
      <c r="C144" s="70"/>
      <c r="D144" s="167"/>
      <c r="E144" s="126"/>
      <c r="F144" s="126"/>
      <c r="G144" s="126"/>
      <c r="H144" s="72"/>
      <c r="I144" s="126"/>
      <c r="J144" s="126"/>
      <c r="K144" s="126"/>
      <c r="L144" s="126"/>
      <c r="M144" s="126"/>
      <c r="N144" s="126"/>
      <c r="O144" s="126"/>
      <c r="P144" s="126"/>
      <c r="Q144" s="126"/>
      <c r="R144" s="126"/>
      <c r="S144" s="126"/>
      <c r="T144" s="126"/>
      <c r="U144" s="126"/>
      <c r="V144" s="126"/>
      <c r="W144" s="126"/>
      <c r="X144" s="126"/>
      <c r="Y144" s="126"/>
      <c r="Z144" s="126"/>
      <c r="AA144" s="168"/>
      <c r="AB144" s="126"/>
      <c r="AC144" s="126"/>
      <c r="AD144" s="126"/>
      <c r="AE144" s="126"/>
      <c r="AF144" s="126"/>
      <c r="AG144" s="126"/>
      <c r="AH144" s="168"/>
      <c r="AI144" s="126"/>
      <c r="AJ144" s="126"/>
      <c r="AK144" s="126"/>
      <c r="AL144" s="126"/>
      <c r="AM144" s="126"/>
      <c r="AN144" s="126"/>
      <c r="AO144" s="126"/>
      <c r="AP144" s="126"/>
      <c r="AQ144" s="126"/>
      <c r="AR144" s="126"/>
      <c r="AS144" s="126"/>
      <c r="AT144" s="126"/>
      <c r="AU144" s="126"/>
      <c r="AV144" s="126"/>
      <c r="AW144" s="69"/>
      <c r="AX144" s="126"/>
      <c r="AY144" s="126"/>
      <c r="AZ144" s="126"/>
      <c r="BA144" s="126"/>
      <c r="BB144" s="126"/>
      <c r="BC144" s="126"/>
      <c r="BD144" s="126"/>
      <c r="BE144" s="126"/>
      <c r="BF144" s="126"/>
      <c r="BG144" s="126"/>
      <c r="BH144" s="126"/>
      <c r="BI144" s="126"/>
      <c r="BJ144" s="126"/>
      <c r="BK144" s="126"/>
      <c r="BL144" s="126"/>
      <c r="BM144" s="126"/>
      <c r="BN144" s="126"/>
      <c r="BO144" s="126"/>
      <c r="BP144" s="126"/>
      <c r="BQ144" s="126"/>
      <c r="BR144" s="126"/>
      <c r="BS144" s="126"/>
      <c r="BT144" s="126"/>
      <c r="BU144" s="126"/>
      <c r="BV144" s="126"/>
      <c r="BW144" s="126"/>
      <c r="BX144" s="126"/>
      <c r="BY144" s="126"/>
      <c r="BZ144" s="126"/>
      <c r="CA144" s="126"/>
      <c r="CB144" s="126"/>
      <c r="CC144" s="69"/>
      <c r="CD144" s="69"/>
      <c r="CE144" s="69"/>
      <c r="CF144" s="69"/>
      <c r="CG144" s="69"/>
    </row>
    <row r="145" spans="1:85" ht="12" customHeight="1">
      <c r="A145" s="69"/>
      <c r="B145" s="69"/>
      <c r="C145" s="70"/>
      <c r="D145" s="167"/>
      <c r="E145" s="126"/>
      <c r="F145" s="126"/>
      <c r="G145" s="126"/>
      <c r="H145" s="72"/>
      <c r="I145" s="126"/>
      <c r="J145" s="126"/>
      <c r="K145" s="126"/>
      <c r="L145" s="126"/>
      <c r="M145" s="126"/>
      <c r="N145" s="126"/>
      <c r="O145" s="126"/>
      <c r="P145" s="126"/>
      <c r="Q145" s="126"/>
      <c r="R145" s="126"/>
      <c r="S145" s="126"/>
      <c r="T145" s="126"/>
      <c r="U145" s="126"/>
      <c r="V145" s="126"/>
      <c r="W145" s="126"/>
      <c r="X145" s="126"/>
      <c r="Y145" s="126"/>
      <c r="Z145" s="126"/>
      <c r="AA145" s="168"/>
      <c r="AB145" s="126"/>
      <c r="AC145" s="126"/>
      <c r="AD145" s="126"/>
      <c r="AE145" s="126"/>
      <c r="AF145" s="126"/>
      <c r="AG145" s="126"/>
      <c r="AH145" s="168"/>
      <c r="AI145" s="126"/>
      <c r="AJ145" s="126"/>
      <c r="AK145" s="126"/>
      <c r="AL145" s="126"/>
      <c r="AM145" s="126"/>
      <c r="AN145" s="126"/>
      <c r="AO145" s="126"/>
      <c r="AP145" s="126"/>
      <c r="AQ145" s="126"/>
      <c r="AR145" s="126"/>
      <c r="AS145" s="126"/>
      <c r="AT145" s="126"/>
      <c r="AU145" s="126"/>
      <c r="AV145" s="126"/>
      <c r="AW145" s="69"/>
      <c r="AX145" s="126"/>
      <c r="AY145" s="126"/>
      <c r="AZ145" s="126"/>
      <c r="BA145" s="126"/>
      <c r="BB145" s="126"/>
      <c r="BC145" s="126"/>
      <c r="BD145" s="126"/>
      <c r="BE145" s="126"/>
      <c r="BF145" s="126"/>
      <c r="BG145" s="126"/>
      <c r="BH145" s="126"/>
      <c r="BI145" s="126"/>
      <c r="BJ145" s="126"/>
      <c r="BK145" s="126"/>
      <c r="BL145" s="126"/>
      <c r="BM145" s="126"/>
      <c r="BN145" s="126"/>
      <c r="BO145" s="126"/>
      <c r="BP145" s="126"/>
      <c r="BQ145" s="126"/>
      <c r="BR145" s="126"/>
      <c r="BS145" s="126"/>
      <c r="BT145" s="126"/>
      <c r="BU145" s="126"/>
      <c r="BV145" s="126"/>
      <c r="BW145" s="126"/>
      <c r="BX145" s="126"/>
      <c r="BY145" s="126"/>
      <c r="BZ145" s="126"/>
      <c r="CA145" s="126"/>
      <c r="CB145" s="126"/>
      <c r="CC145" s="69"/>
      <c r="CD145" s="69"/>
      <c r="CE145" s="69"/>
      <c r="CF145" s="69"/>
      <c r="CG145" s="69"/>
    </row>
    <row r="146" spans="1:85" ht="12" customHeight="1">
      <c r="A146" s="69"/>
      <c r="B146" s="69"/>
      <c r="C146" s="70"/>
      <c r="D146" s="167"/>
      <c r="E146" s="126"/>
      <c r="F146" s="126"/>
      <c r="G146" s="126"/>
      <c r="H146" s="72"/>
      <c r="I146" s="126"/>
      <c r="J146" s="126"/>
      <c r="K146" s="126"/>
      <c r="L146" s="126"/>
      <c r="M146" s="126"/>
      <c r="N146" s="126"/>
      <c r="O146" s="126"/>
      <c r="P146" s="126"/>
      <c r="Q146" s="126"/>
      <c r="R146" s="126"/>
      <c r="S146" s="126"/>
      <c r="T146" s="126"/>
      <c r="U146" s="126"/>
      <c r="V146" s="126"/>
      <c r="W146" s="126"/>
      <c r="X146" s="126"/>
      <c r="Y146" s="126"/>
      <c r="Z146" s="126"/>
      <c r="AA146" s="168"/>
      <c r="AB146" s="126"/>
      <c r="AC146" s="126"/>
      <c r="AD146" s="126"/>
      <c r="AE146" s="126"/>
      <c r="AF146" s="126"/>
      <c r="AG146" s="126"/>
      <c r="AH146" s="168"/>
      <c r="AI146" s="126"/>
      <c r="AJ146" s="126"/>
      <c r="AK146" s="126"/>
      <c r="AL146" s="126"/>
      <c r="AM146" s="126"/>
      <c r="AN146" s="126"/>
      <c r="AO146" s="126"/>
      <c r="AP146" s="126"/>
      <c r="AQ146" s="126"/>
      <c r="AR146" s="126"/>
      <c r="AS146" s="126"/>
      <c r="AT146" s="126"/>
      <c r="AU146" s="126"/>
      <c r="AV146" s="126"/>
      <c r="AW146" s="69"/>
      <c r="AX146" s="126"/>
      <c r="AY146" s="126"/>
      <c r="AZ146" s="126"/>
      <c r="BA146" s="126"/>
      <c r="BB146" s="126"/>
      <c r="BC146" s="126"/>
      <c r="BD146" s="126"/>
      <c r="BE146" s="126"/>
      <c r="BF146" s="126"/>
      <c r="BG146" s="126"/>
      <c r="BH146" s="126"/>
      <c r="BI146" s="126"/>
      <c r="BJ146" s="126"/>
      <c r="BK146" s="126"/>
      <c r="BL146" s="126"/>
      <c r="BM146" s="126"/>
      <c r="BN146" s="126"/>
      <c r="BO146" s="126"/>
      <c r="BP146" s="126"/>
      <c r="BQ146" s="126"/>
      <c r="BR146" s="126"/>
      <c r="BS146" s="126"/>
      <c r="BT146" s="126"/>
      <c r="BU146" s="126"/>
      <c r="BV146" s="126"/>
      <c r="BW146" s="126"/>
      <c r="BX146" s="126"/>
      <c r="BY146" s="126"/>
      <c r="BZ146" s="126"/>
      <c r="CA146" s="126"/>
      <c r="CB146" s="126"/>
      <c r="CC146" s="69"/>
      <c r="CD146" s="69"/>
      <c r="CE146" s="69"/>
      <c r="CF146" s="69"/>
      <c r="CG146" s="69"/>
    </row>
    <row r="147" spans="1:85" ht="12" customHeight="1">
      <c r="A147" s="69"/>
      <c r="B147" s="69"/>
      <c r="C147" s="70"/>
      <c r="D147" s="167"/>
      <c r="E147" s="126"/>
      <c r="F147" s="126"/>
      <c r="G147" s="126"/>
      <c r="H147" s="72"/>
      <c r="I147" s="126"/>
      <c r="J147" s="126"/>
      <c r="K147" s="126"/>
      <c r="L147" s="126"/>
      <c r="M147" s="126"/>
      <c r="N147" s="126"/>
      <c r="O147" s="126"/>
      <c r="P147" s="126"/>
      <c r="Q147" s="126"/>
      <c r="R147" s="126"/>
      <c r="S147" s="126"/>
      <c r="T147" s="126"/>
      <c r="U147" s="126"/>
      <c r="V147" s="126"/>
      <c r="W147" s="126"/>
      <c r="X147" s="126"/>
      <c r="Y147" s="126"/>
      <c r="Z147" s="126"/>
      <c r="AA147" s="168"/>
      <c r="AB147" s="126"/>
      <c r="AC147" s="126"/>
      <c r="AD147" s="126"/>
      <c r="AE147" s="126"/>
      <c r="AF147" s="126"/>
      <c r="AG147" s="126"/>
      <c r="AH147" s="168"/>
      <c r="AI147" s="126"/>
      <c r="AJ147" s="126"/>
      <c r="AK147" s="126"/>
      <c r="AL147" s="126"/>
      <c r="AM147" s="126"/>
      <c r="AN147" s="126"/>
      <c r="AO147" s="126"/>
      <c r="AP147" s="126"/>
      <c r="AQ147" s="126"/>
      <c r="AR147" s="126"/>
      <c r="AS147" s="126"/>
      <c r="AT147" s="126"/>
      <c r="AU147" s="126"/>
      <c r="AV147" s="126"/>
      <c r="AW147" s="69"/>
      <c r="AX147" s="126"/>
      <c r="AY147" s="126"/>
      <c r="AZ147" s="126"/>
      <c r="BA147" s="126"/>
      <c r="BB147" s="126"/>
      <c r="BC147" s="126"/>
      <c r="BD147" s="126"/>
      <c r="BE147" s="126"/>
      <c r="BF147" s="126"/>
      <c r="BG147" s="126"/>
      <c r="BH147" s="126"/>
      <c r="BI147" s="126"/>
      <c r="BJ147" s="126"/>
      <c r="BK147" s="126"/>
      <c r="BL147" s="126"/>
      <c r="BM147" s="126"/>
      <c r="BN147" s="126"/>
      <c r="BO147" s="126"/>
      <c r="BP147" s="126"/>
      <c r="BQ147" s="126"/>
      <c r="BR147" s="126"/>
      <c r="BS147" s="126"/>
      <c r="BT147" s="126"/>
      <c r="BU147" s="126"/>
      <c r="BV147" s="126"/>
      <c r="BW147" s="126"/>
      <c r="BX147" s="126"/>
      <c r="BY147" s="126"/>
      <c r="BZ147" s="126"/>
      <c r="CA147" s="126"/>
      <c r="CB147" s="126"/>
      <c r="CC147" s="69"/>
      <c r="CD147" s="69"/>
      <c r="CE147" s="69"/>
      <c r="CF147" s="69"/>
      <c r="CG147" s="69"/>
    </row>
    <row r="148" spans="1:85" ht="12" customHeight="1">
      <c r="A148" s="69"/>
      <c r="B148" s="69"/>
      <c r="C148" s="70"/>
      <c r="D148" s="167"/>
      <c r="E148" s="126"/>
      <c r="F148" s="126"/>
      <c r="G148" s="126"/>
      <c r="H148" s="72"/>
      <c r="I148" s="126"/>
      <c r="J148" s="126"/>
      <c r="K148" s="126"/>
      <c r="L148" s="126"/>
      <c r="M148" s="126"/>
      <c r="N148" s="126"/>
      <c r="O148" s="126"/>
      <c r="P148" s="126"/>
      <c r="Q148" s="126"/>
      <c r="R148" s="126"/>
      <c r="S148" s="126"/>
      <c r="T148" s="126"/>
      <c r="U148" s="126"/>
      <c r="V148" s="126"/>
      <c r="W148" s="126"/>
      <c r="X148" s="126"/>
      <c r="Y148" s="126"/>
      <c r="Z148" s="126"/>
      <c r="AA148" s="168"/>
      <c r="AB148" s="126"/>
      <c r="AC148" s="126"/>
      <c r="AD148" s="126"/>
      <c r="AE148" s="126"/>
      <c r="AF148" s="126"/>
      <c r="AG148" s="126"/>
      <c r="AH148" s="168"/>
      <c r="AI148" s="126"/>
      <c r="AJ148" s="126"/>
      <c r="AK148" s="126"/>
      <c r="AL148" s="126"/>
      <c r="AM148" s="126"/>
      <c r="AN148" s="126"/>
      <c r="AO148" s="126"/>
      <c r="AP148" s="126"/>
      <c r="AQ148" s="126"/>
      <c r="AR148" s="126"/>
      <c r="AS148" s="126"/>
      <c r="AT148" s="126"/>
      <c r="AU148" s="126"/>
      <c r="AV148" s="126"/>
      <c r="AW148" s="69"/>
      <c r="AX148" s="126"/>
      <c r="AY148" s="126"/>
      <c r="AZ148" s="126"/>
      <c r="BA148" s="126"/>
      <c r="BB148" s="126"/>
      <c r="BC148" s="126"/>
      <c r="BD148" s="126"/>
      <c r="BE148" s="126"/>
      <c r="BF148" s="126"/>
      <c r="BG148" s="126"/>
      <c r="BH148" s="126"/>
      <c r="BI148" s="126"/>
      <c r="BJ148" s="126"/>
      <c r="BK148" s="126"/>
      <c r="BL148" s="126"/>
      <c r="BM148" s="126"/>
      <c r="BN148" s="126"/>
      <c r="BO148" s="126"/>
      <c r="BP148" s="126"/>
      <c r="BQ148" s="126"/>
      <c r="BR148" s="126"/>
      <c r="BS148" s="126"/>
      <c r="BT148" s="126"/>
      <c r="BU148" s="126"/>
      <c r="BV148" s="126"/>
      <c r="BW148" s="126"/>
      <c r="BX148" s="126"/>
      <c r="BY148" s="126"/>
      <c r="BZ148" s="126"/>
      <c r="CA148" s="126"/>
      <c r="CB148" s="126"/>
      <c r="CC148" s="69"/>
      <c r="CD148" s="69"/>
      <c r="CE148" s="69"/>
      <c r="CF148" s="69"/>
      <c r="CG148" s="69"/>
    </row>
    <row r="149" spans="1:85" ht="12" customHeight="1">
      <c r="A149" s="69"/>
      <c r="B149" s="69"/>
      <c r="C149" s="70"/>
      <c r="D149" s="167"/>
      <c r="E149" s="126"/>
      <c r="F149" s="126"/>
      <c r="G149" s="126"/>
      <c r="H149" s="72"/>
      <c r="I149" s="126"/>
      <c r="J149" s="126"/>
      <c r="K149" s="126"/>
      <c r="L149" s="126"/>
      <c r="M149" s="126"/>
      <c r="N149" s="126"/>
      <c r="O149" s="126"/>
      <c r="P149" s="126"/>
      <c r="Q149" s="126"/>
      <c r="R149" s="126"/>
      <c r="S149" s="126"/>
      <c r="T149" s="126"/>
      <c r="U149" s="126"/>
      <c r="V149" s="126"/>
      <c r="W149" s="126"/>
      <c r="X149" s="126"/>
      <c r="Y149" s="126"/>
      <c r="Z149" s="126"/>
      <c r="AA149" s="168"/>
      <c r="AB149" s="126"/>
      <c r="AC149" s="126"/>
      <c r="AD149" s="126"/>
      <c r="AE149" s="126"/>
      <c r="AF149" s="126"/>
      <c r="AG149" s="126"/>
      <c r="AH149" s="168"/>
      <c r="AI149" s="126"/>
      <c r="AJ149" s="126"/>
      <c r="AK149" s="126"/>
      <c r="AL149" s="126"/>
      <c r="AM149" s="126"/>
      <c r="AN149" s="126"/>
      <c r="AO149" s="126"/>
      <c r="AP149" s="126"/>
      <c r="AQ149" s="126"/>
      <c r="AR149" s="126"/>
      <c r="AS149" s="126"/>
      <c r="AT149" s="126"/>
      <c r="AU149" s="126"/>
      <c r="AV149" s="126"/>
      <c r="AW149" s="69"/>
      <c r="AX149" s="126"/>
      <c r="AY149" s="126"/>
      <c r="AZ149" s="126"/>
      <c r="BA149" s="126"/>
      <c r="BB149" s="126"/>
      <c r="BC149" s="126"/>
      <c r="BD149" s="126"/>
      <c r="BE149" s="126"/>
      <c r="BF149" s="126"/>
      <c r="BG149" s="126"/>
      <c r="BH149" s="126"/>
      <c r="BI149" s="126"/>
      <c r="BJ149" s="126"/>
      <c r="BK149" s="126"/>
      <c r="BL149" s="126"/>
      <c r="BM149" s="126"/>
      <c r="BN149" s="126"/>
      <c r="BO149" s="126"/>
      <c r="BP149" s="126"/>
      <c r="BQ149" s="126"/>
      <c r="BR149" s="126"/>
      <c r="BS149" s="126"/>
      <c r="BT149" s="126"/>
      <c r="BU149" s="126"/>
      <c r="BV149" s="126"/>
      <c r="BW149" s="126"/>
      <c r="BX149" s="126"/>
      <c r="BY149" s="126"/>
      <c r="BZ149" s="126"/>
      <c r="CA149" s="126"/>
      <c r="CB149" s="126"/>
      <c r="CC149" s="69"/>
      <c r="CD149" s="69"/>
      <c r="CE149" s="69"/>
      <c r="CF149" s="69"/>
      <c r="CG149" s="69"/>
    </row>
    <row r="150" spans="1:85" ht="12" customHeight="1">
      <c r="A150" s="69"/>
      <c r="B150" s="69"/>
      <c r="C150" s="70"/>
      <c r="D150" s="167"/>
      <c r="E150" s="126"/>
      <c r="F150" s="126"/>
      <c r="G150" s="126"/>
      <c r="H150" s="72"/>
      <c r="I150" s="126"/>
      <c r="J150" s="126"/>
      <c r="K150" s="126"/>
      <c r="L150" s="126"/>
      <c r="M150" s="126"/>
      <c r="N150" s="126"/>
      <c r="O150" s="126"/>
      <c r="P150" s="126"/>
      <c r="Q150" s="126"/>
      <c r="R150" s="126"/>
      <c r="S150" s="126"/>
      <c r="T150" s="126"/>
      <c r="U150" s="126"/>
      <c r="V150" s="126"/>
      <c r="W150" s="126"/>
      <c r="X150" s="126"/>
      <c r="Y150" s="126"/>
      <c r="Z150" s="126"/>
      <c r="AA150" s="168"/>
      <c r="AB150" s="126"/>
      <c r="AC150" s="126"/>
      <c r="AD150" s="126"/>
      <c r="AE150" s="126"/>
      <c r="AF150" s="126"/>
      <c r="AG150" s="126"/>
      <c r="AH150" s="168"/>
      <c r="AI150" s="126"/>
      <c r="AJ150" s="126"/>
      <c r="AK150" s="126"/>
      <c r="AL150" s="126"/>
      <c r="AM150" s="126"/>
      <c r="AN150" s="126"/>
      <c r="AO150" s="126"/>
      <c r="AP150" s="126"/>
      <c r="AQ150" s="126"/>
      <c r="AR150" s="126"/>
      <c r="AS150" s="126"/>
      <c r="AT150" s="126"/>
      <c r="AU150" s="126"/>
      <c r="AV150" s="126"/>
      <c r="AW150" s="69"/>
      <c r="AX150" s="126"/>
      <c r="AY150" s="126"/>
      <c r="AZ150" s="126"/>
      <c r="BA150" s="126"/>
      <c r="BB150" s="126"/>
      <c r="BC150" s="126"/>
      <c r="BD150" s="126"/>
      <c r="BE150" s="126"/>
      <c r="BF150" s="126"/>
      <c r="BG150" s="126"/>
      <c r="BH150" s="126"/>
      <c r="BI150" s="126"/>
      <c r="BJ150" s="126"/>
      <c r="BK150" s="126"/>
      <c r="BL150" s="126"/>
      <c r="BM150" s="126"/>
      <c r="BN150" s="126"/>
      <c r="BO150" s="126"/>
      <c r="BP150" s="126"/>
      <c r="BQ150" s="126"/>
      <c r="BR150" s="126"/>
      <c r="BS150" s="126"/>
      <c r="BT150" s="126"/>
      <c r="BU150" s="126"/>
      <c r="BV150" s="126"/>
      <c r="BW150" s="126"/>
      <c r="BX150" s="126"/>
      <c r="BY150" s="126"/>
      <c r="BZ150" s="126"/>
      <c r="CA150" s="126"/>
      <c r="CB150" s="126"/>
      <c r="CC150" s="69"/>
      <c r="CD150" s="69"/>
      <c r="CE150" s="69"/>
      <c r="CF150" s="69"/>
      <c r="CG150" s="69"/>
    </row>
    <row r="151" spans="1:85" ht="12" customHeight="1">
      <c r="A151" s="69"/>
      <c r="B151" s="69"/>
      <c r="C151" s="70"/>
      <c r="D151" s="167"/>
      <c r="E151" s="126"/>
      <c r="F151" s="126"/>
      <c r="G151" s="126"/>
      <c r="H151" s="72"/>
      <c r="I151" s="126"/>
      <c r="J151" s="126"/>
      <c r="K151" s="126"/>
      <c r="L151" s="126"/>
      <c r="M151" s="126"/>
      <c r="N151" s="126"/>
      <c r="O151" s="126"/>
      <c r="P151" s="126"/>
      <c r="Q151" s="126"/>
      <c r="R151" s="126"/>
      <c r="S151" s="126"/>
      <c r="T151" s="126"/>
      <c r="U151" s="126"/>
      <c r="V151" s="126"/>
      <c r="W151" s="126"/>
      <c r="X151" s="126"/>
      <c r="Y151" s="126"/>
      <c r="Z151" s="126"/>
      <c r="AA151" s="168"/>
      <c r="AB151" s="126"/>
      <c r="AC151" s="126"/>
      <c r="AD151" s="126"/>
      <c r="AE151" s="126"/>
      <c r="AF151" s="126"/>
      <c r="AG151" s="126"/>
      <c r="AH151" s="168"/>
      <c r="AI151" s="126"/>
      <c r="AJ151" s="126"/>
      <c r="AK151" s="126"/>
      <c r="AL151" s="126"/>
      <c r="AM151" s="126"/>
      <c r="AN151" s="126"/>
      <c r="AO151" s="126"/>
      <c r="AP151" s="126"/>
      <c r="AQ151" s="126"/>
      <c r="AR151" s="126"/>
      <c r="AS151" s="126"/>
      <c r="AT151" s="126"/>
      <c r="AU151" s="126"/>
      <c r="AV151" s="126"/>
      <c r="AW151" s="69"/>
      <c r="AX151" s="126"/>
      <c r="AY151" s="126"/>
      <c r="AZ151" s="126"/>
      <c r="BA151" s="126"/>
      <c r="BB151" s="126"/>
      <c r="BC151" s="126"/>
      <c r="BD151" s="126"/>
      <c r="BE151" s="126"/>
      <c r="BF151" s="126"/>
      <c r="BG151" s="126"/>
      <c r="BH151" s="126"/>
      <c r="BI151" s="126"/>
      <c r="BJ151" s="126"/>
      <c r="BK151" s="126"/>
      <c r="BL151" s="126"/>
      <c r="BM151" s="126"/>
      <c r="BN151" s="126"/>
      <c r="BO151" s="126"/>
      <c r="BP151" s="126"/>
      <c r="BQ151" s="126"/>
      <c r="BR151" s="126"/>
      <c r="BS151" s="126"/>
      <c r="BT151" s="126"/>
      <c r="BU151" s="126"/>
      <c r="BV151" s="126"/>
      <c r="BW151" s="126"/>
      <c r="BX151" s="126"/>
      <c r="BY151" s="126"/>
      <c r="BZ151" s="126"/>
      <c r="CA151" s="126"/>
      <c r="CB151" s="126"/>
      <c r="CC151" s="69"/>
      <c r="CD151" s="69"/>
      <c r="CE151" s="69"/>
      <c r="CF151" s="69"/>
      <c r="CG151" s="69"/>
    </row>
    <row r="152" spans="1:85" ht="12" customHeight="1">
      <c r="A152" s="69"/>
      <c r="B152" s="69"/>
      <c r="C152" s="70"/>
      <c r="D152" s="167"/>
      <c r="E152" s="126"/>
      <c r="F152" s="126"/>
      <c r="G152" s="126"/>
      <c r="H152" s="72"/>
      <c r="I152" s="126"/>
      <c r="J152" s="126"/>
      <c r="K152" s="126"/>
      <c r="L152" s="126"/>
      <c r="M152" s="126"/>
      <c r="N152" s="126"/>
      <c r="O152" s="126"/>
      <c r="P152" s="126"/>
      <c r="Q152" s="126"/>
      <c r="R152" s="126"/>
      <c r="S152" s="126"/>
      <c r="T152" s="126"/>
      <c r="U152" s="126"/>
      <c r="V152" s="126"/>
      <c r="W152" s="126"/>
      <c r="X152" s="126"/>
      <c r="Y152" s="126"/>
      <c r="Z152" s="126"/>
      <c r="AA152" s="168"/>
      <c r="AB152" s="126"/>
      <c r="AC152" s="126"/>
      <c r="AD152" s="126"/>
      <c r="AE152" s="126"/>
      <c r="AF152" s="126"/>
      <c r="AG152" s="126"/>
      <c r="AH152" s="168"/>
      <c r="AI152" s="126"/>
      <c r="AJ152" s="126"/>
      <c r="AK152" s="126"/>
      <c r="AL152" s="126"/>
      <c r="AM152" s="126"/>
      <c r="AN152" s="126"/>
      <c r="AO152" s="126"/>
      <c r="AP152" s="126"/>
      <c r="AQ152" s="126"/>
      <c r="AR152" s="126"/>
      <c r="AS152" s="126"/>
      <c r="AT152" s="126"/>
      <c r="AU152" s="126"/>
      <c r="AV152" s="126"/>
      <c r="AW152" s="69"/>
      <c r="AX152" s="126"/>
      <c r="AY152" s="126"/>
      <c r="AZ152" s="126"/>
      <c r="BA152" s="126"/>
      <c r="BB152" s="126"/>
      <c r="BC152" s="126"/>
      <c r="BD152" s="126"/>
      <c r="BE152" s="126"/>
      <c r="BF152" s="126"/>
      <c r="BG152" s="126"/>
      <c r="BH152" s="126"/>
      <c r="BI152" s="126"/>
      <c r="BJ152" s="126"/>
      <c r="BK152" s="126"/>
      <c r="BL152" s="126"/>
      <c r="BM152" s="126"/>
      <c r="BN152" s="126"/>
      <c r="BO152" s="126"/>
      <c r="BP152" s="126"/>
      <c r="BQ152" s="126"/>
      <c r="BR152" s="126"/>
      <c r="BS152" s="126"/>
      <c r="BT152" s="126"/>
      <c r="BU152" s="126"/>
      <c r="BV152" s="126"/>
      <c r="BW152" s="126"/>
      <c r="BX152" s="126"/>
      <c r="BY152" s="126"/>
      <c r="BZ152" s="126"/>
      <c r="CA152" s="126"/>
      <c r="CB152" s="126"/>
      <c r="CC152" s="69"/>
      <c r="CD152" s="69"/>
      <c r="CE152" s="69"/>
      <c r="CF152" s="69"/>
      <c r="CG152" s="69"/>
    </row>
    <row r="153" spans="1:85" ht="12" customHeight="1">
      <c r="A153" s="69"/>
      <c r="B153" s="69"/>
      <c r="C153" s="70"/>
      <c r="D153" s="167"/>
      <c r="E153" s="126"/>
      <c r="F153" s="126"/>
      <c r="G153" s="126"/>
      <c r="H153" s="72"/>
      <c r="I153" s="126"/>
      <c r="J153" s="126"/>
      <c r="K153" s="126"/>
      <c r="L153" s="126"/>
      <c r="M153" s="126"/>
      <c r="N153" s="126"/>
      <c r="O153" s="126"/>
      <c r="P153" s="126"/>
      <c r="Q153" s="126"/>
      <c r="R153" s="126"/>
      <c r="S153" s="126"/>
      <c r="T153" s="126"/>
      <c r="U153" s="126"/>
      <c r="V153" s="126"/>
      <c r="W153" s="126"/>
      <c r="X153" s="126"/>
      <c r="Y153" s="126"/>
      <c r="Z153" s="126"/>
      <c r="AA153" s="168"/>
      <c r="AB153" s="126"/>
      <c r="AC153" s="126"/>
      <c r="AD153" s="126"/>
      <c r="AE153" s="126"/>
      <c r="AF153" s="126"/>
      <c r="AG153" s="126"/>
      <c r="AH153" s="168"/>
      <c r="AI153" s="126"/>
      <c r="AJ153" s="126"/>
      <c r="AK153" s="126"/>
      <c r="AL153" s="126"/>
      <c r="AM153" s="126"/>
      <c r="AN153" s="126"/>
      <c r="AO153" s="126"/>
      <c r="AP153" s="126"/>
      <c r="AQ153" s="126"/>
      <c r="AR153" s="126"/>
      <c r="AS153" s="126"/>
      <c r="AT153" s="126"/>
      <c r="AU153" s="126"/>
      <c r="AV153" s="126"/>
      <c r="AW153" s="69"/>
      <c r="AX153" s="126"/>
      <c r="AY153" s="126"/>
      <c r="AZ153" s="126"/>
      <c r="BA153" s="126"/>
      <c r="BB153" s="126"/>
      <c r="BC153" s="126"/>
      <c r="BD153" s="126"/>
      <c r="BE153" s="126"/>
      <c r="BF153" s="126"/>
      <c r="BG153" s="126"/>
      <c r="BH153" s="126"/>
      <c r="BI153" s="126"/>
      <c r="BJ153" s="126"/>
      <c r="BK153" s="126"/>
      <c r="BL153" s="126"/>
      <c r="BM153" s="126"/>
      <c r="BN153" s="126"/>
      <c r="BO153" s="126"/>
      <c r="BP153" s="126"/>
      <c r="BQ153" s="126"/>
      <c r="BR153" s="126"/>
      <c r="BS153" s="126"/>
      <c r="BT153" s="126"/>
      <c r="BU153" s="126"/>
      <c r="BV153" s="126"/>
      <c r="BW153" s="126"/>
      <c r="BX153" s="126"/>
      <c r="BY153" s="126"/>
      <c r="BZ153" s="126"/>
      <c r="CA153" s="126"/>
      <c r="CB153" s="126"/>
      <c r="CC153" s="69"/>
      <c r="CD153" s="69"/>
      <c r="CE153" s="69"/>
      <c r="CF153" s="69"/>
      <c r="CG153" s="69"/>
    </row>
    <row r="154" spans="1:85" ht="12" customHeight="1">
      <c r="A154" s="69"/>
      <c r="B154" s="69"/>
      <c r="C154" s="70"/>
      <c r="D154" s="167"/>
      <c r="E154" s="126"/>
      <c r="F154" s="126"/>
      <c r="G154" s="126"/>
      <c r="H154" s="72"/>
      <c r="I154" s="126"/>
      <c r="J154" s="126"/>
      <c r="K154" s="126"/>
      <c r="L154" s="126"/>
      <c r="M154" s="126"/>
      <c r="N154" s="126"/>
      <c r="O154" s="126"/>
      <c r="P154" s="126"/>
      <c r="Q154" s="126"/>
      <c r="R154" s="126"/>
      <c r="S154" s="126"/>
      <c r="T154" s="126"/>
      <c r="U154" s="126"/>
      <c r="V154" s="126"/>
      <c r="W154" s="126"/>
      <c r="X154" s="126"/>
      <c r="Y154" s="126"/>
      <c r="Z154" s="126"/>
      <c r="AA154" s="168"/>
      <c r="AB154" s="126"/>
      <c r="AC154" s="126"/>
      <c r="AD154" s="126"/>
      <c r="AE154" s="126"/>
      <c r="AF154" s="126"/>
      <c r="AG154" s="126"/>
      <c r="AH154" s="168"/>
      <c r="AI154" s="126"/>
      <c r="AJ154" s="126"/>
      <c r="AK154" s="126"/>
      <c r="AL154" s="126"/>
      <c r="AM154" s="126"/>
      <c r="AN154" s="126"/>
      <c r="AO154" s="126"/>
      <c r="AP154" s="126"/>
      <c r="AQ154" s="126"/>
      <c r="AR154" s="126"/>
      <c r="AS154" s="126"/>
      <c r="AT154" s="126"/>
      <c r="AU154" s="126"/>
      <c r="AV154" s="126"/>
      <c r="AW154" s="69"/>
      <c r="AX154" s="126"/>
      <c r="AY154" s="126"/>
      <c r="AZ154" s="126"/>
      <c r="BA154" s="126"/>
      <c r="BB154" s="126"/>
      <c r="BC154" s="126"/>
      <c r="BD154" s="126"/>
      <c r="BE154" s="126"/>
      <c r="BF154" s="126"/>
      <c r="BG154" s="126"/>
      <c r="BH154" s="126"/>
      <c r="BI154" s="126"/>
      <c r="BJ154" s="126"/>
      <c r="BK154" s="126"/>
      <c r="BL154" s="126"/>
      <c r="BM154" s="126"/>
      <c r="BN154" s="126"/>
      <c r="BO154" s="126"/>
      <c r="BP154" s="126"/>
      <c r="BQ154" s="126"/>
      <c r="BR154" s="126"/>
      <c r="BS154" s="126"/>
      <c r="BT154" s="126"/>
      <c r="BU154" s="126"/>
      <c r="BV154" s="126"/>
      <c r="BW154" s="126"/>
      <c r="BX154" s="126"/>
      <c r="BY154" s="126"/>
      <c r="BZ154" s="126"/>
      <c r="CA154" s="126"/>
      <c r="CB154" s="126"/>
      <c r="CC154" s="69"/>
      <c r="CD154" s="69"/>
      <c r="CE154" s="69"/>
      <c r="CF154" s="69"/>
      <c r="CG154" s="69"/>
    </row>
    <row r="155" spans="1:85" ht="12" customHeight="1">
      <c r="A155" s="69"/>
      <c r="B155" s="69"/>
      <c r="C155" s="70"/>
      <c r="D155" s="167"/>
      <c r="E155" s="126"/>
      <c r="F155" s="126"/>
      <c r="G155" s="126"/>
      <c r="H155" s="72"/>
      <c r="I155" s="126"/>
      <c r="J155" s="126"/>
      <c r="K155" s="126"/>
      <c r="L155" s="126"/>
      <c r="M155" s="126"/>
      <c r="N155" s="126"/>
      <c r="O155" s="126"/>
      <c r="P155" s="126"/>
      <c r="Q155" s="126"/>
      <c r="R155" s="126"/>
      <c r="S155" s="126"/>
      <c r="T155" s="126"/>
      <c r="U155" s="126"/>
      <c r="V155" s="126"/>
      <c r="W155" s="126"/>
      <c r="X155" s="126"/>
      <c r="Y155" s="126"/>
      <c r="Z155" s="126"/>
      <c r="AA155" s="168"/>
      <c r="AB155" s="126"/>
      <c r="AC155" s="126"/>
      <c r="AD155" s="126"/>
      <c r="AE155" s="126"/>
      <c r="AF155" s="126"/>
      <c r="AG155" s="126"/>
      <c r="AH155" s="168"/>
      <c r="AI155" s="126"/>
      <c r="AJ155" s="126"/>
      <c r="AK155" s="126"/>
      <c r="AL155" s="126"/>
      <c r="AM155" s="126"/>
      <c r="AN155" s="126"/>
      <c r="AO155" s="126"/>
      <c r="AP155" s="126"/>
      <c r="AQ155" s="126"/>
      <c r="AR155" s="126"/>
      <c r="AS155" s="126"/>
      <c r="AT155" s="126"/>
      <c r="AU155" s="126"/>
      <c r="AV155" s="126"/>
      <c r="AW155" s="69"/>
      <c r="AX155" s="126"/>
      <c r="AY155" s="126"/>
      <c r="AZ155" s="126"/>
      <c r="BA155" s="126"/>
      <c r="BB155" s="126"/>
      <c r="BC155" s="126"/>
      <c r="BD155" s="126"/>
      <c r="BE155" s="126"/>
      <c r="BF155" s="126"/>
      <c r="BG155" s="126"/>
      <c r="BH155" s="126"/>
      <c r="BI155" s="126"/>
      <c r="BJ155" s="126"/>
      <c r="BK155" s="126"/>
      <c r="BL155" s="126"/>
      <c r="BM155" s="126"/>
      <c r="BN155" s="126"/>
      <c r="BO155" s="126"/>
      <c r="BP155" s="126"/>
      <c r="BQ155" s="126"/>
      <c r="BR155" s="126"/>
      <c r="BS155" s="126"/>
      <c r="BT155" s="126"/>
      <c r="BU155" s="126"/>
      <c r="BV155" s="126"/>
      <c r="BW155" s="126"/>
      <c r="BX155" s="126"/>
      <c r="BY155" s="126"/>
      <c r="BZ155" s="126"/>
      <c r="CA155" s="126"/>
      <c r="CB155" s="126"/>
      <c r="CC155" s="69"/>
      <c r="CD155" s="69"/>
      <c r="CE155" s="69"/>
      <c r="CF155" s="69"/>
      <c r="CG155" s="69"/>
    </row>
    <row r="156" spans="1:85" ht="12" customHeight="1">
      <c r="A156" s="69"/>
      <c r="B156" s="69"/>
      <c r="C156" s="70"/>
      <c r="D156" s="167"/>
      <c r="E156" s="126"/>
      <c r="F156" s="126"/>
      <c r="G156" s="126"/>
      <c r="H156" s="72"/>
      <c r="I156" s="126"/>
      <c r="J156" s="126"/>
      <c r="K156" s="126"/>
      <c r="L156" s="126"/>
      <c r="M156" s="126"/>
      <c r="N156" s="126"/>
      <c r="O156" s="126"/>
      <c r="P156" s="126"/>
      <c r="Q156" s="126"/>
      <c r="R156" s="126"/>
      <c r="S156" s="126"/>
      <c r="T156" s="126"/>
      <c r="U156" s="126"/>
      <c r="V156" s="126"/>
      <c r="W156" s="126"/>
      <c r="X156" s="126"/>
      <c r="Y156" s="126"/>
      <c r="Z156" s="126"/>
      <c r="AA156" s="168"/>
      <c r="AB156" s="126"/>
      <c r="AC156" s="126"/>
      <c r="AD156" s="126"/>
      <c r="AE156" s="126"/>
      <c r="AF156" s="126"/>
      <c r="AG156" s="126"/>
      <c r="AH156" s="168"/>
      <c r="AI156" s="126"/>
      <c r="AJ156" s="126"/>
      <c r="AK156" s="126"/>
      <c r="AL156" s="126"/>
      <c r="AM156" s="126"/>
      <c r="AN156" s="126"/>
      <c r="AO156" s="126"/>
      <c r="AP156" s="126"/>
      <c r="AQ156" s="126"/>
      <c r="AR156" s="126"/>
      <c r="AS156" s="126"/>
      <c r="AT156" s="126"/>
      <c r="AU156" s="126"/>
      <c r="AV156" s="126"/>
      <c r="AW156" s="69"/>
      <c r="AX156" s="126"/>
      <c r="AY156" s="126"/>
      <c r="AZ156" s="126"/>
      <c r="BA156" s="126"/>
      <c r="BB156" s="126"/>
      <c r="BC156" s="126"/>
      <c r="BD156" s="126"/>
      <c r="BE156" s="126"/>
      <c r="BF156" s="126"/>
      <c r="BG156" s="126"/>
      <c r="BH156" s="126"/>
      <c r="BI156" s="126"/>
      <c r="BJ156" s="126"/>
      <c r="BK156" s="126"/>
      <c r="BL156" s="126"/>
      <c r="BM156" s="126"/>
      <c r="BN156" s="126"/>
      <c r="BO156" s="126"/>
      <c r="BP156" s="126"/>
      <c r="BQ156" s="126"/>
      <c r="BR156" s="126"/>
      <c r="BS156" s="126"/>
      <c r="BT156" s="126"/>
      <c r="BU156" s="126"/>
      <c r="BV156" s="126"/>
      <c r="BW156" s="126"/>
      <c r="BX156" s="126"/>
      <c r="BY156" s="126"/>
      <c r="BZ156" s="126"/>
      <c r="CA156" s="126"/>
      <c r="CB156" s="126"/>
      <c r="CC156" s="69"/>
      <c r="CD156" s="69"/>
      <c r="CE156" s="69"/>
      <c r="CF156" s="69"/>
      <c r="CG156" s="69"/>
    </row>
    <row r="157" spans="1:85" ht="12" customHeight="1">
      <c r="A157" s="69"/>
      <c r="B157" s="69"/>
      <c r="C157" s="70"/>
      <c r="D157" s="167"/>
      <c r="E157" s="126"/>
      <c r="F157" s="126"/>
      <c r="G157" s="126"/>
      <c r="H157" s="72"/>
      <c r="I157" s="126"/>
      <c r="J157" s="126"/>
      <c r="K157" s="126"/>
      <c r="L157" s="126"/>
      <c r="M157" s="126"/>
      <c r="N157" s="126"/>
      <c r="O157" s="126"/>
      <c r="P157" s="126"/>
      <c r="Q157" s="126"/>
      <c r="R157" s="126"/>
      <c r="S157" s="126"/>
      <c r="T157" s="126"/>
      <c r="U157" s="126"/>
      <c r="V157" s="126"/>
      <c r="W157" s="126"/>
      <c r="X157" s="126"/>
      <c r="Y157" s="126"/>
      <c r="Z157" s="126"/>
      <c r="AA157" s="168"/>
      <c r="AB157" s="126"/>
      <c r="AC157" s="126"/>
      <c r="AD157" s="126"/>
      <c r="AE157" s="126"/>
      <c r="AF157" s="126"/>
      <c r="AG157" s="126"/>
      <c r="AH157" s="168"/>
      <c r="AI157" s="126"/>
      <c r="AJ157" s="126"/>
      <c r="AK157" s="126"/>
      <c r="AL157" s="126"/>
      <c r="AM157" s="126"/>
      <c r="AN157" s="126"/>
      <c r="AO157" s="126"/>
      <c r="AP157" s="126"/>
      <c r="AQ157" s="126"/>
      <c r="AR157" s="126"/>
      <c r="AS157" s="126"/>
      <c r="AT157" s="126"/>
      <c r="AU157" s="126"/>
      <c r="AV157" s="126"/>
      <c r="AW157" s="69"/>
      <c r="AX157" s="126"/>
      <c r="AY157" s="126"/>
      <c r="AZ157" s="126"/>
      <c r="BA157" s="126"/>
      <c r="BB157" s="126"/>
      <c r="BC157" s="126"/>
      <c r="BD157" s="126"/>
      <c r="BE157" s="126"/>
      <c r="BF157" s="126"/>
      <c r="BG157" s="126"/>
      <c r="BH157" s="126"/>
      <c r="BI157" s="126"/>
      <c r="BJ157" s="126"/>
      <c r="BK157" s="126"/>
      <c r="BL157" s="126"/>
      <c r="BM157" s="126"/>
      <c r="BN157" s="126"/>
      <c r="BO157" s="126"/>
      <c r="BP157" s="126"/>
      <c r="BQ157" s="126"/>
      <c r="BR157" s="126"/>
      <c r="BS157" s="126"/>
      <c r="BT157" s="126"/>
      <c r="BU157" s="126"/>
      <c r="BV157" s="126"/>
      <c r="BW157" s="126"/>
      <c r="BX157" s="126"/>
      <c r="BY157" s="126"/>
      <c r="BZ157" s="126"/>
      <c r="CA157" s="126"/>
      <c r="CB157" s="126"/>
      <c r="CC157" s="69"/>
      <c r="CD157" s="69"/>
      <c r="CE157" s="69"/>
      <c r="CF157" s="69"/>
      <c r="CG157" s="69"/>
    </row>
    <row r="158" spans="1:85" ht="12" customHeight="1">
      <c r="A158" s="69"/>
      <c r="B158" s="69"/>
      <c r="C158" s="70"/>
      <c r="D158" s="167"/>
      <c r="E158" s="126"/>
      <c r="F158" s="126"/>
      <c r="G158" s="126"/>
      <c r="H158" s="72"/>
      <c r="I158" s="126"/>
      <c r="J158" s="126"/>
      <c r="K158" s="126"/>
      <c r="L158" s="126"/>
      <c r="M158" s="126"/>
      <c r="N158" s="126"/>
      <c r="O158" s="126"/>
      <c r="P158" s="126"/>
      <c r="Q158" s="126"/>
      <c r="R158" s="126"/>
      <c r="S158" s="126"/>
      <c r="T158" s="126"/>
      <c r="U158" s="126"/>
      <c r="V158" s="126"/>
      <c r="W158" s="126"/>
      <c r="X158" s="126"/>
      <c r="Y158" s="126"/>
      <c r="Z158" s="126"/>
      <c r="AA158" s="168"/>
      <c r="AB158" s="126"/>
      <c r="AC158" s="126"/>
      <c r="AD158" s="126"/>
      <c r="AE158" s="126"/>
      <c r="AF158" s="126"/>
      <c r="AG158" s="126"/>
      <c r="AH158" s="168"/>
      <c r="AI158" s="126"/>
      <c r="AJ158" s="126"/>
      <c r="AK158" s="126"/>
      <c r="AL158" s="126"/>
      <c r="AM158" s="126"/>
      <c r="AN158" s="126"/>
      <c r="AO158" s="126"/>
      <c r="AP158" s="126"/>
      <c r="AQ158" s="126"/>
      <c r="AR158" s="126"/>
      <c r="AS158" s="126"/>
      <c r="AT158" s="126"/>
      <c r="AU158" s="126"/>
      <c r="AV158" s="126"/>
      <c r="AW158" s="69"/>
      <c r="AX158" s="126"/>
      <c r="AY158" s="126"/>
      <c r="AZ158" s="126"/>
      <c r="BA158" s="126"/>
      <c r="BB158" s="126"/>
      <c r="BC158" s="126"/>
      <c r="BD158" s="126"/>
      <c r="BE158" s="126"/>
      <c r="BF158" s="126"/>
      <c r="BG158" s="126"/>
      <c r="BH158" s="126"/>
      <c r="BI158" s="126"/>
      <c r="BJ158" s="126"/>
      <c r="BK158" s="126"/>
      <c r="BL158" s="126"/>
      <c r="BM158" s="126"/>
      <c r="BN158" s="126"/>
      <c r="BO158" s="126"/>
      <c r="BP158" s="126"/>
      <c r="BQ158" s="126"/>
      <c r="BR158" s="126"/>
      <c r="BS158" s="126"/>
      <c r="BT158" s="126"/>
      <c r="BU158" s="126"/>
      <c r="BV158" s="126"/>
      <c r="BW158" s="126"/>
      <c r="BX158" s="126"/>
      <c r="BY158" s="126"/>
      <c r="BZ158" s="126"/>
      <c r="CA158" s="126"/>
      <c r="CB158" s="126"/>
      <c r="CC158" s="69"/>
      <c r="CD158" s="69"/>
      <c r="CE158" s="69"/>
      <c r="CF158" s="69"/>
      <c r="CG158" s="69"/>
    </row>
    <row r="159" spans="1:85" ht="12" customHeight="1">
      <c r="A159" s="69"/>
      <c r="B159" s="69"/>
      <c r="C159" s="70"/>
      <c r="D159" s="167"/>
      <c r="E159" s="126"/>
      <c r="F159" s="126"/>
      <c r="G159" s="126"/>
      <c r="H159" s="72"/>
      <c r="I159" s="126"/>
      <c r="J159" s="126"/>
      <c r="K159" s="126"/>
      <c r="L159" s="126"/>
      <c r="M159" s="126"/>
      <c r="N159" s="126"/>
      <c r="O159" s="126"/>
      <c r="P159" s="126"/>
      <c r="Q159" s="126"/>
      <c r="R159" s="126"/>
      <c r="S159" s="126"/>
      <c r="T159" s="126"/>
      <c r="U159" s="126"/>
      <c r="V159" s="126"/>
      <c r="W159" s="126"/>
      <c r="X159" s="126"/>
      <c r="Y159" s="126"/>
      <c r="Z159" s="126"/>
      <c r="AA159" s="168"/>
      <c r="AB159" s="126"/>
      <c r="AC159" s="126"/>
      <c r="AD159" s="126"/>
      <c r="AE159" s="126"/>
      <c r="AF159" s="126"/>
      <c r="AG159" s="126"/>
      <c r="AH159" s="168"/>
      <c r="AI159" s="126"/>
      <c r="AJ159" s="126"/>
      <c r="AK159" s="126"/>
      <c r="AL159" s="126"/>
      <c r="AM159" s="126"/>
      <c r="AN159" s="126"/>
      <c r="AO159" s="126"/>
      <c r="AP159" s="126"/>
      <c r="AQ159" s="126"/>
      <c r="AR159" s="126"/>
      <c r="AS159" s="126"/>
      <c r="AT159" s="126"/>
      <c r="AU159" s="126"/>
      <c r="AV159" s="126"/>
      <c r="AW159" s="69"/>
      <c r="AX159" s="126"/>
      <c r="AY159" s="126"/>
      <c r="AZ159" s="126"/>
      <c r="BA159" s="126"/>
      <c r="BB159" s="126"/>
      <c r="BC159" s="126"/>
      <c r="BD159" s="126"/>
      <c r="BE159" s="126"/>
      <c r="BF159" s="126"/>
      <c r="BG159" s="126"/>
      <c r="BH159" s="126"/>
      <c r="BI159" s="126"/>
      <c r="BJ159" s="126"/>
      <c r="BK159" s="126"/>
      <c r="BL159" s="126"/>
      <c r="BM159" s="126"/>
      <c r="BN159" s="126"/>
      <c r="BO159" s="126"/>
      <c r="BP159" s="126"/>
      <c r="BQ159" s="126"/>
      <c r="BR159" s="126"/>
      <c r="BS159" s="126"/>
      <c r="BT159" s="126"/>
      <c r="BU159" s="126"/>
      <c r="BV159" s="126"/>
      <c r="BW159" s="126"/>
      <c r="BX159" s="126"/>
      <c r="BY159" s="126"/>
      <c r="BZ159" s="126"/>
      <c r="CA159" s="126"/>
      <c r="CB159" s="126"/>
      <c r="CC159" s="69"/>
      <c r="CD159" s="69"/>
      <c r="CE159" s="69"/>
      <c r="CF159" s="69"/>
      <c r="CG159" s="69"/>
    </row>
    <row r="160" spans="1:85" ht="12" customHeight="1">
      <c r="A160" s="69"/>
      <c r="B160" s="69"/>
      <c r="C160" s="70"/>
      <c r="D160" s="167"/>
      <c r="E160" s="126"/>
      <c r="F160" s="126"/>
      <c r="G160" s="126"/>
      <c r="H160" s="72"/>
      <c r="I160" s="126"/>
      <c r="J160" s="126"/>
      <c r="K160" s="126"/>
      <c r="L160" s="126"/>
      <c r="M160" s="126"/>
      <c r="N160" s="126"/>
      <c r="O160" s="126"/>
      <c r="P160" s="126"/>
      <c r="Q160" s="126"/>
      <c r="R160" s="126"/>
      <c r="S160" s="126"/>
      <c r="T160" s="126"/>
      <c r="U160" s="126"/>
      <c r="V160" s="126"/>
      <c r="W160" s="126"/>
      <c r="X160" s="126"/>
      <c r="Y160" s="126"/>
      <c r="Z160" s="126"/>
      <c r="AA160" s="168"/>
      <c r="AB160" s="126"/>
      <c r="AC160" s="126"/>
      <c r="AD160" s="126"/>
      <c r="AE160" s="126"/>
      <c r="AF160" s="126"/>
      <c r="AG160" s="126"/>
      <c r="AH160" s="168"/>
      <c r="AI160" s="126"/>
      <c r="AJ160" s="126"/>
      <c r="AK160" s="126"/>
      <c r="AL160" s="126"/>
      <c r="AM160" s="126"/>
      <c r="AN160" s="126"/>
      <c r="AO160" s="126"/>
      <c r="AP160" s="126"/>
      <c r="AQ160" s="126"/>
      <c r="AR160" s="126"/>
      <c r="AS160" s="126"/>
      <c r="AT160" s="126"/>
      <c r="AU160" s="126"/>
      <c r="AV160" s="126"/>
      <c r="AW160" s="69"/>
      <c r="AX160" s="126"/>
      <c r="AY160" s="126"/>
      <c r="AZ160" s="126"/>
      <c r="BA160" s="126"/>
      <c r="BB160" s="126"/>
      <c r="BC160" s="126"/>
      <c r="BD160" s="126"/>
      <c r="BE160" s="126"/>
      <c r="BF160" s="126"/>
      <c r="BG160" s="126"/>
      <c r="BH160" s="126"/>
      <c r="BI160" s="126"/>
      <c r="BJ160" s="126"/>
      <c r="BK160" s="126"/>
      <c r="BL160" s="126"/>
      <c r="BM160" s="126"/>
      <c r="BN160" s="126"/>
      <c r="BO160" s="126"/>
      <c r="BP160" s="126"/>
      <c r="BQ160" s="126"/>
      <c r="BR160" s="126"/>
      <c r="BS160" s="126"/>
      <c r="BT160" s="126"/>
      <c r="BU160" s="126"/>
      <c r="BV160" s="126"/>
      <c r="BW160" s="126"/>
      <c r="BX160" s="126"/>
      <c r="BY160" s="126"/>
      <c r="BZ160" s="126"/>
      <c r="CA160" s="126"/>
      <c r="CB160" s="126"/>
      <c r="CC160" s="69"/>
      <c r="CD160" s="69"/>
      <c r="CE160" s="69"/>
      <c r="CF160" s="69"/>
      <c r="CG160" s="69"/>
    </row>
    <row r="161" spans="1:85" ht="12" customHeight="1">
      <c r="A161" s="69"/>
      <c r="B161" s="69"/>
      <c r="C161" s="70"/>
      <c r="D161" s="167"/>
      <c r="E161" s="126"/>
      <c r="F161" s="126"/>
      <c r="G161" s="126"/>
      <c r="H161" s="72"/>
      <c r="I161" s="126"/>
      <c r="J161" s="126"/>
      <c r="K161" s="126"/>
      <c r="L161" s="126"/>
      <c r="M161" s="126"/>
      <c r="N161" s="126"/>
      <c r="O161" s="126"/>
      <c r="P161" s="126"/>
      <c r="Q161" s="126"/>
      <c r="R161" s="126"/>
      <c r="S161" s="126"/>
      <c r="T161" s="126"/>
      <c r="U161" s="126"/>
      <c r="V161" s="126"/>
      <c r="W161" s="126"/>
      <c r="X161" s="126"/>
      <c r="Y161" s="126"/>
      <c r="Z161" s="126"/>
      <c r="AA161" s="168"/>
      <c r="AB161" s="126"/>
      <c r="AC161" s="126"/>
      <c r="AD161" s="126"/>
      <c r="AE161" s="126"/>
      <c r="AF161" s="126"/>
      <c r="AG161" s="126"/>
      <c r="AH161" s="168"/>
      <c r="AI161" s="126"/>
      <c r="AJ161" s="126"/>
      <c r="AK161" s="126"/>
      <c r="AL161" s="126"/>
      <c r="AM161" s="126"/>
      <c r="AN161" s="126"/>
      <c r="AO161" s="126"/>
      <c r="AP161" s="126"/>
      <c r="AQ161" s="126"/>
      <c r="AR161" s="126"/>
      <c r="AS161" s="126"/>
      <c r="AT161" s="126"/>
      <c r="AU161" s="126"/>
      <c r="AV161" s="126"/>
      <c r="AW161" s="69"/>
      <c r="AX161" s="126"/>
      <c r="AY161" s="126"/>
      <c r="AZ161" s="126"/>
      <c r="BA161" s="126"/>
      <c r="BB161" s="126"/>
      <c r="BC161" s="126"/>
      <c r="BD161" s="126"/>
      <c r="BE161" s="126"/>
      <c r="BF161" s="126"/>
      <c r="BG161" s="126"/>
      <c r="BH161" s="126"/>
      <c r="BI161" s="126"/>
      <c r="BJ161" s="126"/>
      <c r="BK161" s="126"/>
      <c r="BL161" s="126"/>
      <c r="BM161" s="126"/>
      <c r="BN161" s="126"/>
      <c r="BO161" s="126"/>
      <c r="BP161" s="126"/>
      <c r="BQ161" s="126"/>
      <c r="BR161" s="126"/>
      <c r="BS161" s="126"/>
      <c r="BT161" s="126"/>
      <c r="BU161" s="126"/>
      <c r="BV161" s="126"/>
      <c r="BW161" s="126"/>
      <c r="BX161" s="126"/>
      <c r="BY161" s="126"/>
      <c r="BZ161" s="126"/>
      <c r="CA161" s="126"/>
      <c r="CB161" s="126"/>
      <c r="CC161" s="69"/>
      <c r="CD161" s="69"/>
      <c r="CE161" s="69"/>
      <c r="CF161" s="69"/>
      <c r="CG161" s="69"/>
    </row>
    <row r="162" spans="1:85" ht="12" customHeight="1">
      <c r="A162" s="69"/>
      <c r="B162" s="69"/>
      <c r="C162" s="70"/>
      <c r="D162" s="167"/>
      <c r="E162" s="126"/>
      <c r="F162" s="126"/>
      <c r="G162" s="126"/>
      <c r="H162" s="72"/>
      <c r="I162" s="126"/>
      <c r="J162" s="126"/>
      <c r="K162" s="126"/>
      <c r="L162" s="126"/>
      <c r="M162" s="126"/>
      <c r="N162" s="126"/>
      <c r="O162" s="126"/>
      <c r="P162" s="126"/>
      <c r="Q162" s="126"/>
      <c r="R162" s="126"/>
      <c r="S162" s="126"/>
      <c r="T162" s="126"/>
      <c r="U162" s="126"/>
      <c r="V162" s="126"/>
      <c r="W162" s="126"/>
      <c r="X162" s="126"/>
      <c r="Y162" s="126"/>
      <c r="Z162" s="126"/>
      <c r="AA162" s="168"/>
      <c r="AB162" s="126"/>
      <c r="AC162" s="126"/>
      <c r="AD162" s="126"/>
      <c r="AE162" s="126"/>
      <c r="AF162" s="126"/>
      <c r="AG162" s="126"/>
      <c r="AH162" s="168"/>
      <c r="AI162" s="126"/>
      <c r="AJ162" s="126"/>
      <c r="AK162" s="126"/>
      <c r="AL162" s="126"/>
      <c r="AM162" s="126"/>
      <c r="AN162" s="126"/>
      <c r="AO162" s="126"/>
      <c r="AP162" s="126"/>
      <c r="AQ162" s="126"/>
      <c r="AR162" s="126"/>
      <c r="AS162" s="126"/>
      <c r="AT162" s="126"/>
      <c r="AU162" s="126"/>
      <c r="AV162" s="126"/>
      <c r="AW162" s="69"/>
      <c r="AX162" s="126"/>
      <c r="AY162" s="126"/>
      <c r="AZ162" s="126"/>
      <c r="BA162" s="126"/>
      <c r="BB162" s="126"/>
      <c r="BC162" s="126"/>
      <c r="BD162" s="126"/>
      <c r="BE162" s="126"/>
      <c r="BF162" s="126"/>
      <c r="BG162" s="126"/>
      <c r="BH162" s="126"/>
      <c r="BI162" s="126"/>
      <c r="BJ162" s="126"/>
      <c r="BK162" s="126"/>
      <c r="BL162" s="126"/>
      <c r="BM162" s="126"/>
      <c r="BN162" s="126"/>
      <c r="BO162" s="126"/>
      <c r="BP162" s="126"/>
      <c r="BQ162" s="126"/>
      <c r="BR162" s="126"/>
      <c r="BS162" s="126"/>
      <c r="BT162" s="126"/>
      <c r="BU162" s="126"/>
      <c r="BV162" s="126"/>
      <c r="BW162" s="126"/>
      <c r="BX162" s="126"/>
      <c r="BY162" s="126"/>
      <c r="BZ162" s="126"/>
      <c r="CA162" s="126"/>
      <c r="CB162" s="126"/>
      <c r="CC162" s="69"/>
      <c r="CD162" s="69"/>
      <c r="CE162" s="69"/>
      <c r="CF162" s="69"/>
      <c r="CG162" s="69"/>
    </row>
    <row r="163" spans="1:85" ht="12" customHeight="1">
      <c r="A163" s="69"/>
      <c r="B163" s="69"/>
      <c r="C163" s="70"/>
      <c r="D163" s="167"/>
      <c r="E163" s="126"/>
      <c r="F163" s="126"/>
      <c r="G163" s="126"/>
      <c r="H163" s="72"/>
      <c r="I163" s="126"/>
      <c r="J163" s="126"/>
      <c r="K163" s="126"/>
      <c r="L163" s="126"/>
      <c r="M163" s="126"/>
      <c r="N163" s="126"/>
      <c r="O163" s="126"/>
      <c r="P163" s="126"/>
      <c r="Q163" s="126"/>
      <c r="R163" s="126"/>
      <c r="S163" s="126"/>
      <c r="T163" s="126"/>
      <c r="U163" s="126"/>
      <c r="V163" s="126"/>
      <c r="W163" s="126"/>
      <c r="X163" s="126"/>
      <c r="Y163" s="126"/>
      <c r="Z163" s="126"/>
      <c r="AA163" s="168"/>
      <c r="AB163" s="126"/>
      <c r="AC163" s="126"/>
      <c r="AD163" s="126"/>
      <c r="AE163" s="126"/>
      <c r="AF163" s="126"/>
      <c r="AG163" s="126"/>
      <c r="AH163" s="168"/>
      <c r="AI163" s="126"/>
      <c r="AJ163" s="126"/>
      <c r="AK163" s="126"/>
      <c r="AL163" s="126"/>
      <c r="AM163" s="126"/>
      <c r="AN163" s="126"/>
      <c r="AO163" s="126"/>
      <c r="AP163" s="126"/>
      <c r="AQ163" s="126"/>
      <c r="AR163" s="126"/>
      <c r="AS163" s="126"/>
      <c r="AT163" s="126"/>
      <c r="AU163" s="126"/>
      <c r="AV163" s="126"/>
      <c r="AW163" s="69"/>
      <c r="AX163" s="126"/>
      <c r="AY163" s="126"/>
      <c r="AZ163" s="126"/>
      <c r="BA163" s="126"/>
      <c r="BB163" s="126"/>
      <c r="BC163" s="126"/>
      <c r="BD163" s="126"/>
      <c r="BE163" s="126"/>
      <c r="BF163" s="126"/>
      <c r="BG163" s="126"/>
      <c r="BH163" s="126"/>
      <c r="BI163" s="126"/>
      <c r="BJ163" s="126"/>
      <c r="BK163" s="126"/>
      <c r="BL163" s="126"/>
      <c r="BM163" s="126"/>
      <c r="BN163" s="126"/>
      <c r="BO163" s="126"/>
      <c r="BP163" s="126"/>
      <c r="BQ163" s="126"/>
      <c r="BR163" s="126"/>
      <c r="BS163" s="126"/>
      <c r="BT163" s="126"/>
      <c r="BU163" s="126"/>
      <c r="BV163" s="126"/>
      <c r="BW163" s="126"/>
      <c r="BX163" s="126"/>
      <c r="BY163" s="126"/>
      <c r="BZ163" s="126"/>
      <c r="CA163" s="126"/>
      <c r="CB163" s="126"/>
      <c r="CC163" s="69"/>
      <c r="CD163" s="69"/>
      <c r="CE163" s="69"/>
      <c r="CF163" s="69"/>
      <c r="CG163" s="69"/>
    </row>
    <row r="164" spans="1:85" ht="12" customHeight="1">
      <c r="A164" s="69"/>
      <c r="B164" s="69"/>
      <c r="C164" s="70"/>
      <c r="D164" s="167"/>
      <c r="E164" s="126"/>
      <c r="F164" s="126"/>
      <c r="G164" s="126"/>
      <c r="H164" s="72"/>
      <c r="I164" s="126"/>
      <c r="J164" s="126"/>
      <c r="K164" s="126"/>
      <c r="L164" s="126"/>
      <c r="M164" s="126"/>
      <c r="N164" s="126"/>
      <c r="O164" s="126"/>
      <c r="P164" s="126"/>
      <c r="Q164" s="126"/>
      <c r="R164" s="126"/>
      <c r="S164" s="126"/>
      <c r="T164" s="126"/>
      <c r="U164" s="126"/>
      <c r="V164" s="126"/>
      <c r="W164" s="126"/>
      <c r="X164" s="126"/>
      <c r="Y164" s="126"/>
      <c r="Z164" s="126"/>
      <c r="AA164" s="168"/>
      <c r="AB164" s="126"/>
      <c r="AC164" s="126"/>
      <c r="AD164" s="126"/>
      <c r="AE164" s="126"/>
      <c r="AF164" s="126"/>
      <c r="AG164" s="126"/>
      <c r="AH164" s="168"/>
      <c r="AI164" s="126"/>
      <c r="AJ164" s="126"/>
      <c r="AK164" s="126"/>
      <c r="AL164" s="126"/>
      <c r="AM164" s="126"/>
      <c r="AN164" s="126"/>
      <c r="AO164" s="126"/>
      <c r="AP164" s="126"/>
      <c r="AQ164" s="126"/>
      <c r="AR164" s="126"/>
      <c r="AS164" s="126"/>
      <c r="AT164" s="126"/>
      <c r="AU164" s="126"/>
      <c r="AV164" s="126"/>
      <c r="AW164" s="69"/>
      <c r="AX164" s="126"/>
      <c r="AY164" s="126"/>
      <c r="AZ164" s="126"/>
      <c r="BA164" s="126"/>
      <c r="BB164" s="126"/>
      <c r="BC164" s="126"/>
      <c r="BD164" s="126"/>
      <c r="BE164" s="126"/>
      <c r="BF164" s="126"/>
      <c r="BG164" s="126"/>
      <c r="BH164" s="126"/>
      <c r="BI164" s="126"/>
      <c r="BJ164" s="126"/>
      <c r="BK164" s="126"/>
      <c r="BL164" s="126"/>
      <c r="BM164" s="126"/>
      <c r="BN164" s="126"/>
      <c r="BO164" s="126"/>
      <c r="BP164" s="126"/>
      <c r="BQ164" s="126"/>
      <c r="BR164" s="126"/>
      <c r="BS164" s="126"/>
      <c r="BT164" s="126"/>
      <c r="BU164" s="126"/>
      <c r="BV164" s="126"/>
      <c r="BW164" s="126"/>
      <c r="BX164" s="126"/>
      <c r="BY164" s="126"/>
      <c r="BZ164" s="126"/>
      <c r="CA164" s="126"/>
      <c r="CB164" s="126"/>
      <c r="CC164" s="69"/>
      <c r="CD164" s="69"/>
      <c r="CE164" s="69"/>
      <c r="CF164" s="69"/>
      <c r="CG164" s="69"/>
    </row>
    <row r="165" spans="1:85" ht="12" customHeight="1">
      <c r="A165" s="69"/>
      <c r="B165" s="69"/>
      <c r="C165" s="70"/>
      <c r="D165" s="167"/>
      <c r="E165" s="126"/>
      <c r="F165" s="126"/>
      <c r="G165" s="126"/>
      <c r="H165" s="72"/>
      <c r="I165" s="126"/>
      <c r="J165" s="126"/>
      <c r="K165" s="126"/>
      <c r="L165" s="126"/>
      <c r="M165" s="126"/>
      <c r="N165" s="126"/>
      <c r="O165" s="126"/>
      <c r="P165" s="126"/>
      <c r="Q165" s="126"/>
      <c r="R165" s="126"/>
      <c r="S165" s="126"/>
      <c r="T165" s="126"/>
      <c r="U165" s="126"/>
      <c r="V165" s="126"/>
      <c r="W165" s="126"/>
      <c r="X165" s="126"/>
      <c r="Y165" s="126"/>
      <c r="Z165" s="126"/>
      <c r="AA165" s="168"/>
      <c r="AB165" s="126"/>
      <c r="AC165" s="126"/>
      <c r="AD165" s="126"/>
      <c r="AE165" s="126"/>
      <c r="AF165" s="126"/>
      <c r="AG165" s="126"/>
      <c r="AH165" s="168"/>
      <c r="AI165" s="126"/>
      <c r="AJ165" s="126"/>
      <c r="AK165" s="126"/>
      <c r="AL165" s="126"/>
      <c r="AM165" s="126"/>
      <c r="AN165" s="126"/>
      <c r="AO165" s="126"/>
      <c r="AP165" s="126"/>
      <c r="AQ165" s="126"/>
      <c r="AR165" s="126"/>
      <c r="AS165" s="126"/>
      <c r="AT165" s="126"/>
      <c r="AU165" s="126"/>
      <c r="AV165" s="126"/>
      <c r="AW165" s="69"/>
      <c r="AX165" s="126"/>
      <c r="AY165" s="126"/>
      <c r="AZ165" s="126"/>
      <c r="BA165" s="126"/>
      <c r="BB165" s="126"/>
      <c r="BC165" s="126"/>
      <c r="BD165" s="126"/>
      <c r="BE165" s="126"/>
      <c r="BF165" s="126"/>
      <c r="BG165" s="126"/>
      <c r="BH165" s="126"/>
      <c r="BI165" s="126"/>
      <c r="BJ165" s="126"/>
      <c r="BK165" s="126"/>
      <c r="BL165" s="126"/>
      <c r="BM165" s="126"/>
      <c r="BN165" s="126"/>
      <c r="BO165" s="126"/>
      <c r="BP165" s="126"/>
      <c r="BQ165" s="126"/>
      <c r="BR165" s="126"/>
      <c r="BS165" s="126"/>
      <c r="BT165" s="126"/>
      <c r="BU165" s="126"/>
      <c r="BV165" s="126"/>
      <c r="BW165" s="126"/>
      <c r="BX165" s="126"/>
      <c r="BY165" s="126"/>
      <c r="BZ165" s="126"/>
      <c r="CA165" s="126"/>
      <c r="CB165" s="126"/>
      <c r="CC165" s="69"/>
      <c r="CD165" s="69"/>
      <c r="CE165" s="69"/>
      <c r="CF165" s="69"/>
      <c r="CG165" s="69"/>
    </row>
    <row r="166" spans="1:85" ht="12" customHeight="1">
      <c r="A166" s="69"/>
      <c r="B166" s="69"/>
      <c r="C166" s="70"/>
      <c r="D166" s="167"/>
      <c r="E166" s="126"/>
      <c r="F166" s="126"/>
      <c r="G166" s="126"/>
      <c r="H166" s="72"/>
      <c r="I166" s="126"/>
      <c r="J166" s="126"/>
      <c r="K166" s="126"/>
      <c r="L166" s="126"/>
      <c r="M166" s="126"/>
      <c r="N166" s="126"/>
      <c r="O166" s="126"/>
      <c r="P166" s="126"/>
      <c r="Q166" s="126"/>
      <c r="R166" s="126"/>
      <c r="S166" s="126"/>
      <c r="T166" s="126"/>
      <c r="U166" s="126"/>
      <c r="V166" s="126"/>
      <c r="W166" s="126"/>
      <c r="X166" s="126"/>
      <c r="Y166" s="126"/>
      <c r="Z166" s="126"/>
      <c r="AA166" s="168"/>
      <c r="AB166" s="126"/>
      <c r="AC166" s="126"/>
      <c r="AD166" s="126"/>
      <c r="AE166" s="126"/>
      <c r="AF166" s="126"/>
      <c r="AG166" s="126"/>
      <c r="AH166" s="168"/>
      <c r="AI166" s="126"/>
      <c r="AJ166" s="126"/>
      <c r="AK166" s="126"/>
      <c r="AL166" s="126"/>
      <c r="AM166" s="126"/>
      <c r="AN166" s="126"/>
      <c r="AO166" s="126"/>
      <c r="AP166" s="126"/>
      <c r="AQ166" s="126"/>
      <c r="AR166" s="126"/>
      <c r="AS166" s="126"/>
      <c r="AT166" s="126"/>
      <c r="AU166" s="126"/>
      <c r="AV166" s="126"/>
      <c r="AW166" s="69"/>
      <c r="AX166" s="126"/>
      <c r="AY166" s="126"/>
      <c r="AZ166" s="126"/>
      <c r="BA166" s="126"/>
      <c r="BB166" s="126"/>
      <c r="BC166" s="126"/>
      <c r="BD166" s="126"/>
      <c r="BE166" s="126"/>
      <c r="BF166" s="126"/>
      <c r="BG166" s="126"/>
      <c r="BH166" s="126"/>
      <c r="BI166" s="126"/>
      <c r="BJ166" s="126"/>
      <c r="BK166" s="126"/>
      <c r="BL166" s="126"/>
      <c r="BM166" s="126"/>
      <c r="BN166" s="126"/>
      <c r="BO166" s="126"/>
      <c r="BP166" s="126"/>
      <c r="BQ166" s="126"/>
      <c r="BR166" s="126"/>
      <c r="BS166" s="126"/>
      <c r="BT166" s="126"/>
      <c r="BU166" s="126"/>
      <c r="BV166" s="126"/>
      <c r="BW166" s="126"/>
      <c r="BX166" s="126"/>
      <c r="BY166" s="126"/>
      <c r="BZ166" s="126"/>
      <c r="CA166" s="126"/>
      <c r="CB166" s="126"/>
      <c r="CC166" s="69"/>
      <c r="CD166" s="69"/>
      <c r="CE166" s="69"/>
      <c r="CF166" s="69"/>
      <c r="CG166" s="69"/>
    </row>
    <row r="167" spans="1:85" ht="12" customHeight="1">
      <c r="A167" s="69"/>
      <c r="B167" s="69"/>
      <c r="C167" s="70"/>
      <c r="D167" s="167"/>
      <c r="E167" s="126"/>
      <c r="F167" s="126"/>
      <c r="G167" s="126"/>
      <c r="H167" s="72"/>
      <c r="I167" s="126"/>
      <c r="J167" s="126"/>
      <c r="K167" s="126"/>
      <c r="L167" s="126"/>
      <c r="M167" s="126"/>
      <c r="N167" s="126"/>
      <c r="O167" s="126"/>
      <c r="P167" s="126"/>
      <c r="Q167" s="126"/>
      <c r="R167" s="126"/>
      <c r="S167" s="126"/>
      <c r="T167" s="126"/>
      <c r="U167" s="126"/>
      <c r="V167" s="126"/>
      <c r="W167" s="126"/>
      <c r="X167" s="126"/>
      <c r="Y167" s="126"/>
      <c r="Z167" s="126"/>
      <c r="AA167" s="168"/>
      <c r="AB167" s="126"/>
      <c r="AC167" s="126"/>
      <c r="AD167" s="126"/>
      <c r="AE167" s="126"/>
      <c r="AF167" s="126"/>
      <c r="AG167" s="126"/>
      <c r="AH167" s="168"/>
      <c r="AI167" s="126"/>
      <c r="AJ167" s="126"/>
      <c r="AK167" s="126"/>
      <c r="AL167" s="126"/>
      <c r="AM167" s="126"/>
      <c r="AN167" s="126"/>
      <c r="AO167" s="126"/>
      <c r="AP167" s="126"/>
      <c r="AQ167" s="126"/>
      <c r="AR167" s="126"/>
      <c r="AS167" s="126"/>
      <c r="AT167" s="126"/>
      <c r="AU167" s="126"/>
      <c r="AV167" s="126"/>
      <c r="AW167" s="69"/>
      <c r="AX167" s="126"/>
      <c r="AY167" s="126"/>
      <c r="AZ167" s="126"/>
      <c r="BA167" s="126"/>
      <c r="BB167" s="126"/>
      <c r="BC167" s="126"/>
      <c r="BD167" s="126"/>
      <c r="BE167" s="126"/>
      <c r="BF167" s="126"/>
      <c r="BG167" s="126"/>
      <c r="BH167" s="126"/>
      <c r="BI167" s="126"/>
      <c r="BJ167" s="126"/>
      <c r="BK167" s="126"/>
      <c r="BL167" s="126"/>
      <c r="BM167" s="126"/>
      <c r="BN167" s="126"/>
      <c r="BO167" s="126"/>
      <c r="BP167" s="126"/>
      <c r="BQ167" s="126"/>
      <c r="BR167" s="126"/>
      <c r="BS167" s="126"/>
      <c r="BT167" s="126"/>
      <c r="BU167" s="126"/>
      <c r="BV167" s="126"/>
      <c r="BW167" s="126"/>
      <c r="BX167" s="126"/>
      <c r="BY167" s="126"/>
      <c r="BZ167" s="126"/>
      <c r="CA167" s="126"/>
      <c r="CB167" s="126"/>
      <c r="CC167" s="69"/>
      <c r="CD167" s="69"/>
      <c r="CE167" s="69"/>
      <c r="CF167" s="69"/>
      <c r="CG167" s="69"/>
    </row>
    <row r="168" spans="1:85" ht="12" customHeight="1">
      <c r="A168" s="69"/>
      <c r="B168" s="69"/>
      <c r="C168" s="70"/>
      <c r="D168" s="167"/>
      <c r="E168" s="126"/>
      <c r="F168" s="126"/>
      <c r="G168" s="126"/>
      <c r="H168" s="72"/>
      <c r="I168" s="126"/>
      <c r="J168" s="126"/>
      <c r="K168" s="126"/>
      <c r="L168" s="126"/>
      <c r="M168" s="126"/>
      <c r="N168" s="126"/>
      <c r="O168" s="126"/>
      <c r="P168" s="126"/>
      <c r="Q168" s="126"/>
      <c r="R168" s="126"/>
      <c r="S168" s="126"/>
      <c r="T168" s="126"/>
      <c r="U168" s="126"/>
      <c r="V168" s="126"/>
      <c r="W168" s="126"/>
      <c r="X168" s="126"/>
      <c r="Y168" s="126"/>
      <c r="Z168" s="126"/>
      <c r="AA168" s="168"/>
      <c r="AB168" s="126"/>
      <c r="AC168" s="126"/>
      <c r="AD168" s="126"/>
      <c r="AE168" s="126"/>
      <c r="AF168" s="126"/>
      <c r="AG168" s="126"/>
      <c r="AH168" s="168"/>
      <c r="AI168" s="126"/>
      <c r="AJ168" s="126"/>
      <c r="AK168" s="126"/>
      <c r="AL168" s="126"/>
      <c r="AM168" s="126"/>
      <c r="AN168" s="126"/>
      <c r="AO168" s="126"/>
      <c r="AP168" s="126"/>
      <c r="AQ168" s="126"/>
      <c r="AR168" s="126"/>
      <c r="AS168" s="126"/>
      <c r="AT168" s="126"/>
      <c r="AU168" s="126"/>
      <c r="AV168" s="126"/>
      <c r="AW168" s="69"/>
      <c r="AX168" s="126"/>
      <c r="AY168" s="126"/>
      <c r="AZ168" s="126"/>
      <c r="BA168" s="126"/>
      <c r="BB168" s="126"/>
      <c r="BC168" s="126"/>
      <c r="BD168" s="126"/>
      <c r="BE168" s="126"/>
      <c r="BF168" s="126"/>
      <c r="BG168" s="126"/>
      <c r="BH168" s="126"/>
      <c r="BI168" s="126"/>
      <c r="BJ168" s="126"/>
      <c r="BK168" s="126"/>
      <c r="BL168" s="126"/>
      <c r="BM168" s="126"/>
      <c r="BN168" s="126"/>
      <c r="BO168" s="126"/>
      <c r="BP168" s="126"/>
      <c r="BQ168" s="126"/>
      <c r="BR168" s="126"/>
      <c r="BS168" s="126"/>
      <c r="BT168" s="126"/>
      <c r="BU168" s="126"/>
      <c r="BV168" s="126"/>
      <c r="BW168" s="126"/>
      <c r="BX168" s="126"/>
      <c r="BY168" s="126"/>
      <c r="BZ168" s="126"/>
      <c r="CA168" s="126"/>
      <c r="CB168" s="126"/>
      <c r="CC168" s="69"/>
      <c r="CD168" s="69"/>
      <c r="CE168" s="69"/>
      <c r="CF168" s="69"/>
      <c r="CG168" s="69"/>
    </row>
    <row r="169" spans="1:85" ht="12" customHeight="1">
      <c r="A169" s="69"/>
      <c r="B169" s="69"/>
      <c r="C169" s="70"/>
      <c r="D169" s="167"/>
      <c r="E169" s="126"/>
      <c r="F169" s="126"/>
      <c r="G169" s="126"/>
      <c r="H169" s="72"/>
      <c r="I169" s="126"/>
      <c r="J169" s="126"/>
      <c r="K169" s="126"/>
      <c r="L169" s="126"/>
      <c r="M169" s="126"/>
      <c r="N169" s="126"/>
      <c r="O169" s="126"/>
      <c r="P169" s="126"/>
      <c r="Q169" s="126"/>
      <c r="R169" s="126"/>
      <c r="S169" s="126"/>
      <c r="T169" s="126"/>
      <c r="U169" s="126"/>
      <c r="V169" s="126"/>
      <c r="W169" s="126"/>
      <c r="X169" s="126"/>
      <c r="Y169" s="126"/>
      <c r="Z169" s="126"/>
      <c r="AA169" s="168"/>
      <c r="AB169" s="126"/>
      <c r="AC169" s="126"/>
      <c r="AD169" s="126"/>
      <c r="AE169" s="126"/>
      <c r="AF169" s="126"/>
      <c r="AG169" s="126"/>
      <c r="AH169" s="168"/>
      <c r="AI169" s="126"/>
      <c r="AJ169" s="126"/>
      <c r="AK169" s="126"/>
      <c r="AL169" s="126"/>
      <c r="AM169" s="126"/>
      <c r="AN169" s="126"/>
      <c r="AO169" s="126"/>
      <c r="AP169" s="126"/>
      <c r="AQ169" s="126"/>
      <c r="AR169" s="126"/>
      <c r="AS169" s="126"/>
      <c r="AT169" s="126"/>
      <c r="AU169" s="126"/>
      <c r="AV169" s="126"/>
      <c r="AW169" s="69"/>
      <c r="AX169" s="126"/>
      <c r="AY169" s="126"/>
      <c r="AZ169" s="126"/>
      <c r="BA169" s="126"/>
      <c r="BB169" s="126"/>
      <c r="BC169" s="126"/>
      <c r="BD169" s="126"/>
      <c r="BE169" s="126"/>
      <c r="BF169" s="126"/>
      <c r="BG169" s="126"/>
      <c r="BH169" s="126"/>
      <c r="BI169" s="126"/>
      <c r="BJ169" s="126"/>
      <c r="BK169" s="126"/>
      <c r="BL169" s="126"/>
      <c r="BM169" s="126"/>
      <c r="BN169" s="126"/>
      <c r="BO169" s="126"/>
      <c r="BP169" s="126"/>
      <c r="BQ169" s="126"/>
      <c r="BR169" s="126"/>
      <c r="BS169" s="126"/>
      <c r="BT169" s="126"/>
      <c r="BU169" s="126"/>
      <c r="BV169" s="126"/>
      <c r="BW169" s="126"/>
      <c r="BX169" s="126"/>
      <c r="BY169" s="126"/>
      <c r="BZ169" s="126"/>
      <c r="CA169" s="126"/>
      <c r="CB169" s="126"/>
      <c r="CC169" s="69"/>
      <c r="CD169" s="69"/>
      <c r="CE169" s="69"/>
      <c r="CF169" s="69"/>
      <c r="CG169" s="69"/>
    </row>
    <row r="170" spans="1:85" ht="12" customHeight="1">
      <c r="A170" s="69"/>
      <c r="B170" s="69"/>
      <c r="C170" s="70"/>
      <c r="D170" s="167"/>
      <c r="E170" s="126"/>
      <c r="F170" s="126"/>
      <c r="G170" s="126"/>
      <c r="H170" s="72"/>
      <c r="I170" s="126"/>
      <c r="J170" s="126"/>
      <c r="K170" s="126"/>
      <c r="L170" s="126"/>
      <c r="M170" s="126"/>
      <c r="N170" s="126"/>
      <c r="O170" s="126"/>
      <c r="P170" s="126"/>
      <c r="Q170" s="126"/>
      <c r="R170" s="126"/>
      <c r="S170" s="126"/>
      <c r="T170" s="126"/>
      <c r="U170" s="126"/>
      <c r="V170" s="126"/>
      <c r="W170" s="126"/>
      <c r="X170" s="126"/>
      <c r="Y170" s="126"/>
      <c r="Z170" s="126"/>
      <c r="AA170" s="168"/>
      <c r="AB170" s="126"/>
      <c r="AC170" s="126"/>
      <c r="AD170" s="126"/>
      <c r="AE170" s="126"/>
      <c r="AF170" s="126"/>
      <c r="AG170" s="126"/>
      <c r="AH170" s="168"/>
      <c r="AI170" s="126"/>
      <c r="AJ170" s="126"/>
      <c r="AK170" s="126"/>
      <c r="AL170" s="126"/>
      <c r="AM170" s="126"/>
      <c r="AN170" s="126"/>
      <c r="AO170" s="126"/>
      <c r="AP170" s="126"/>
      <c r="AQ170" s="126"/>
      <c r="AR170" s="126"/>
      <c r="AS170" s="126"/>
      <c r="AT170" s="126"/>
      <c r="AU170" s="126"/>
      <c r="AV170" s="126"/>
      <c r="AW170" s="69"/>
      <c r="AX170" s="126"/>
      <c r="AY170" s="126"/>
      <c r="AZ170" s="126"/>
      <c r="BA170" s="126"/>
      <c r="BB170" s="126"/>
      <c r="BC170" s="126"/>
      <c r="BD170" s="126"/>
      <c r="BE170" s="126"/>
      <c r="BF170" s="126"/>
      <c r="BG170" s="126"/>
      <c r="BH170" s="126"/>
      <c r="BI170" s="126"/>
      <c r="BJ170" s="126"/>
      <c r="BK170" s="126"/>
      <c r="BL170" s="126"/>
      <c r="BM170" s="126"/>
      <c r="BN170" s="126"/>
      <c r="BO170" s="126"/>
      <c r="BP170" s="126"/>
      <c r="BQ170" s="126"/>
      <c r="BR170" s="126"/>
      <c r="BS170" s="126"/>
      <c r="BT170" s="126"/>
      <c r="BU170" s="126"/>
      <c r="BV170" s="126"/>
      <c r="BW170" s="126"/>
      <c r="BX170" s="126"/>
      <c r="BY170" s="126"/>
      <c r="BZ170" s="126"/>
      <c r="CA170" s="126"/>
      <c r="CB170" s="126"/>
      <c r="CC170" s="69"/>
      <c r="CD170" s="69"/>
      <c r="CE170" s="69"/>
      <c r="CF170" s="69"/>
      <c r="CG170" s="69"/>
    </row>
    <row r="171" spans="1:85" ht="12" customHeight="1">
      <c r="A171" s="69"/>
      <c r="B171" s="69"/>
      <c r="C171" s="70"/>
      <c r="D171" s="167"/>
      <c r="E171" s="126"/>
      <c r="F171" s="126"/>
      <c r="G171" s="126"/>
      <c r="H171" s="72"/>
      <c r="I171" s="126"/>
      <c r="J171" s="126"/>
      <c r="K171" s="126"/>
      <c r="L171" s="126"/>
      <c r="M171" s="126"/>
      <c r="N171" s="126"/>
      <c r="O171" s="126"/>
      <c r="P171" s="126"/>
      <c r="Q171" s="126"/>
      <c r="R171" s="126"/>
      <c r="S171" s="126"/>
      <c r="T171" s="126"/>
      <c r="U171" s="126"/>
      <c r="V171" s="126"/>
      <c r="W171" s="126"/>
      <c r="X171" s="126"/>
      <c r="Y171" s="126"/>
      <c r="Z171" s="126"/>
      <c r="AA171" s="168"/>
      <c r="AB171" s="126"/>
      <c r="AC171" s="126"/>
      <c r="AD171" s="126"/>
      <c r="AE171" s="126"/>
      <c r="AF171" s="126"/>
      <c r="AG171" s="126"/>
      <c r="AH171" s="168"/>
      <c r="AI171" s="126"/>
      <c r="AJ171" s="126"/>
      <c r="AK171" s="126"/>
      <c r="AL171" s="126"/>
      <c r="AM171" s="126"/>
      <c r="AN171" s="126"/>
      <c r="AO171" s="126"/>
      <c r="AP171" s="126"/>
      <c r="AQ171" s="126"/>
      <c r="AR171" s="126"/>
      <c r="AS171" s="126"/>
      <c r="AT171" s="126"/>
      <c r="AU171" s="126"/>
      <c r="AV171" s="126"/>
      <c r="AW171" s="69"/>
      <c r="AX171" s="126"/>
      <c r="AY171" s="126"/>
      <c r="AZ171" s="126"/>
      <c r="BA171" s="126"/>
      <c r="BB171" s="126"/>
      <c r="BC171" s="126"/>
      <c r="BD171" s="126"/>
      <c r="BE171" s="126"/>
      <c r="BF171" s="126"/>
      <c r="BG171" s="126"/>
      <c r="BH171" s="126"/>
      <c r="BI171" s="126"/>
      <c r="BJ171" s="126"/>
      <c r="BK171" s="126"/>
      <c r="BL171" s="126"/>
      <c r="BM171" s="126"/>
      <c r="BN171" s="126"/>
      <c r="BO171" s="126"/>
      <c r="BP171" s="126"/>
      <c r="BQ171" s="126"/>
      <c r="BR171" s="126"/>
      <c r="BS171" s="126"/>
      <c r="BT171" s="126"/>
      <c r="BU171" s="126"/>
      <c r="BV171" s="126"/>
      <c r="BW171" s="126"/>
      <c r="BX171" s="126"/>
      <c r="BY171" s="126"/>
      <c r="BZ171" s="126"/>
      <c r="CA171" s="126"/>
      <c r="CB171" s="126"/>
      <c r="CC171" s="69"/>
      <c r="CD171" s="69"/>
      <c r="CE171" s="69"/>
      <c r="CF171" s="69"/>
      <c r="CG171" s="69"/>
    </row>
    <row r="172" spans="1:85" ht="12" customHeight="1">
      <c r="A172" s="69"/>
      <c r="B172" s="69"/>
      <c r="C172" s="70"/>
      <c r="D172" s="167"/>
      <c r="E172" s="126"/>
      <c r="F172" s="126"/>
      <c r="G172" s="126"/>
      <c r="H172" s="72"/>
      <c r="I172" s="126"/>
      <c r="J172" s="126"/>
      <c r="K172" s="126"/>
      <c r="L172" s="126"/>
      <c r="M172" s="126"/>
      <c r="N172" s="126"/>
      <c r="O172" s="126"/>
      <c r="P172" s="126"/>
      <c r="Q172" s="126"/>
      <c r="R172" s="126"/>
      <c r="S172" s="126"/>
      <c r="T172" s="126"/>
      <c r="U172" s="126"/>
      <c r="V172" s="126"/>
      <c r="W172" s="126"/>
      <c r="X172" s="126"/>
      <c r="Y172" s="126"/>
      <c r="Z172" s="126"/>
      <c r="AA172" s="168"/>
      <c r="AB172" s="126"/>
      <c r="AC172" s="126"/>
      <c r="AD172" s="126"/>
      <c r="AE172" s="126"/>
      <c r="AF172" s="126"/>
      <c r="AG172" s="126"/>
      <c r="AH172" s="168"/>
      <c r="AI172" s="126"/>
      <c r="AJ172" s="126"/>
      <c r="AK172" s="126"/>
      <c r="AL172" s="126"/>
      <c r="AM172" s="126"/>
      <c r="AN172" s="126"/>
      <c r="AO172" s="126"/>
      <c r="AP172" s="126"/>
      <c r="AQ172" s="126"/>
      <c r="AR172" s="126"/>
      <c r="AS172" s="126"/>
      <c r="AT172" s="126"/>
      <c r="AU172" s="126"/>
      <c r="AV172" s="126"/>
      <c r="AW172" s="69"/>
      <c r="AX172" s="126"/>
      <c r="AY172" s="126"/>
      <c r="AZ172" s="126"/>
      <c r="BA172" s="126"/>
      <c r="BB172" s="126"/>
      <c r="BC172" s="126"/>
      <c r="BD172" s="126"/>
      <c r="BE172" s="126"/>
      <c r="BF172" s="126"/>
      <c r="BG172" s="126"/>
      <c r="BH172" s="126"/>
      <c r="BI172" s="126"/>
      <c r="BJ172" s="126"/>
      <c r="BK172" s="126"/>
      <c r="BL172" s="126"/>
      <c r="BM172" s="126"/>
      <c r="BN172" s="126"/>
      <c r="BO172" s="126"/>
      <c r="BP172" s="126"/>
      <c r="BQ172" s="126"/>
      <c r="BR172" s="126"/>
      <c r="BS172" s="126"/>
      <c r="BT172" s="126"/>
      <c r="BU172" s="126"/>
      <c r="BV172" s="126"/>
      <c r="BW172" s="126"/>
      <c r="BX172" s="126"/>
      <c r="BY172" s="126"/>
      <c r="BZ172" s="126"/>
      <c r="CA172" s="126"/>
      <c r="CB172" s="126"/>
      <c r="CC172" s="69"/>
      <c r="CD172" s="69"/>
      <c r="CE172" s="69"/>
      <c r="CF172" s="69"/>
      <c r="CG172" s="69"/>
    </row>
    <row r="173" spans="1:85" ht="12" customHeight="1">
      <c r="A173" s="69"/>
      <c r="B173" s="69"/>
      <c r="C173" s="70"/>
      <c r="D173" s="167"/>
      <c r="E173" s="126"/>
      <c r="F173" s="126"/>
      <c r="G173" s="126"/>
      <c r="H173" s="72"/>
      <c r="I173" s="126"/>
      <c r="J173" s="126"/>
      <c r="K173" s="126"/>
      <c r="L173" s="126"/>
      <c r="M173" s="126"/>
      <c r="N173" s="126"/>
      <c r="O173" s="126"/>
      <c r="P173" s="126"/>
      <c r="Q173" s="126"/>
      <c r="R173" s="126"/>
      <c r="S173" s="126"/>
      <c r="T173" s="126"/>
      <c r="U173" s="126"/>
      <c r="V173" s="126"/>
      <c r="W173" s="126"/>
      <c r="X173" s="126"/>
      <c r="Y173" s="126"/>
      <c r="Z173" s="126"/>
      <c r="AA173" s="168"/>
      <c r="AB173" s="126"/>
      <c r="AC173" s="126"/>
      <c r="AD173" s="126"/>
      <c r="AE173" s="126"/>
      <c r="AF173" s="126"/>
      <c r="AG173" s="126"/>
      <c r="AH173" s="168"/>
      <c r="AI173" s="126"/>
      <c r="AJ173" s="126"/>
      <c r="AK173" s="126"/>
      <c r="AL173" s="126"/>
      <c r="AM173" s="126"/>
      <c r="AN173" s="126"/>
      <c r="AO173" s="126"/>
      <c r="AP173" s="126"/>
      <c r="AQ173" s="126"/>
      <c r="AR173" s="126"/>
      <c r="AS173" s="126"/>
      <c r="AT173" s="126"/>
      <c r="AU173" s="126"/>
      <c r="AV173" s="126"/>
      <c r="AW173" s="69"/>
      <c r="AX173" s="126"/>
      <c r="AY173" s="126"/>
      <c r="AZ173" s="126"/>
      <c r="BA173" s="126"/>
      <c r="BB173" s="126"/>
      <c r="BC173" s="126"/>
      <c r="BD173" s="126"/>
      <c r="BE173" s="126"/>
      <c r="BF173" s="126"/>
      <c r="BG173" s="126"/>
      <c r="BH173" s="126"/>
      <c r="BI173" s="126"/>
      <c r="BJ173" s="126"/>
      <c r="BK173" s="126"/>
      <c r="BL173" s="126"/>
      <c r="BM173" s="126"/>
      <c r="BN173" s="126"/>
      <c r="BO173" s="126"/>
      <c r="BP173" s="126"/>
      <c r="BQ173" s="126"/>
      <c r="BR173" s="126"/>
      <c r="BS173" s="126"/>
      <c r="BT173" s="126"/>
      <c r="BU173" s="126"/>
      <c r="BV173" s="126"/>
      <c r="BW173" s="126"/>
      <c r="BX173" s="126"/>
      <c r="BY173" s="126"/>
      <c r="BZ173" s="126"/>
      <c r="CA173" s="126"/>
      <c r="CB173" s="126"/>
      <c r="CC173" s="69"/>
      <c r="CD173" s="69"/>
      <c r="CE173" s="69"/>
      <c r="CF173" s="69"/>
      <c r="CG173" s="69"/>
    </row>
    <row r="174" spans="1:85" ht="12" customHeight="1">
      <c r="A174" s="69"/>
      <c r="B174" s="69"/>
      <c r="C174" s="70"/>
      <c r="D174" s="167"/>
      <c r="E174" s="126"/>
      <c r="F174" s="126"/>
      <c r="G174" s="126"/>
      <c r="H174" s="72"/>
      <c r="I174" s="126"/>
      <c r="J174" s="126"/>
      <c r="K174" s="126"/>
      <c r="L174" s="126"/>
      <c r="M174" s="126"/>
      <c r="N174" s="126"/>
      <c r="O174" s="126"/>
      <c r="P174" s="126"/>
      <c r="Q174" s="126"/>
      <c r="R174" s="126"/>
      <c r="S174" s="126"/>
      <c r="T174" s="126"/>
      <c r="U174" s="126"/>
      <c r="V174" s="126"/>
      <c r="W174" s="126"/>
      <c r="X174" s="126"/>
      <c r="Y174" s="126"/>
      <c r="Z174" s="126"/>
      <c r="AA174" s="168"/>
      <c r="AB174" s="126"/>
      <c r="AC174" s="126"/>
      <c r="AD174" s="126"/>
      <c r="AE174" s="126"/>
      <c r="AF174" s="126"/>
      <c r="AG174" s="126"/>
      <c r="AH174" s="168"/>
      <c r="AI174" s="126"/>
      <c r="AJ174" s="126"/>
      <c r="AK174" s="126"/>
      <c r="AL174" s="126"/>
      <c r="AM174" s="126"/>
      <c r="AN174" s="126"/>
      <c r="AO174" s="126"/>
      <c r="AP174" s="126"/>
      <c r="AQ174" s="126"/>
      <c r="AR174" s="126"/>
      <c r="AS174" s="126"/>
      <c r="AT174" s="126"/>
      <c r="AU174" s="126"/>
      <c r="AV174" s="126"/>
      <c r="AW174" s="69"/>
      <c r="AX174" s="126"/>
      <c r="AY174" s="126"/>
      <c r="AZ174" s="126"/>
      <c r="BA174" s="126"/>
      <c r="BB174" s="126"/>
      <c r="BC174" s="126"/>
      <c r="BD174" s="126"/>
      <c r="BE174" s="126"/>
      <c r="BF174" s="126"/>
      <c r="BG174" s="126"/>
      <c r="BH174" s="126"/>
      <c r="BI174" s="126"/>
      <c r="BJ174" s="126"/>
      <c r="BK174" s="126"/>
      <c r="BL174" s="126"/>
      <c r="BM174" s="126"/>
      <c r="BN174" s="126"/>
      <c r="BO174" s="126"/>
      <c r="BP174" s="126"/>
      <c r="BQ174" s="126"/>
      <c r="BR174" s="126"/>
      <c r="BS174" s="126"/>
      <c r="BT174" s="126"/>
      <c r="BU174" s="126"/>
      <c r="BV174" s="126"/>
      <c r="BW174" s="126"/>
      <c r="BX174" s="126"/>
      <c r="BY174" s="126"/>
      <c r="BZ174" s="126"/>
      <c r="CA174" s="126"/>
      <c r="CB174" s="126"/>
      <c r="CC174" s="69"/>
      <c r="CD174" s="69"/>
      <c r="CE174" s="69"/>
      <c r="CF174" s="69"/>
      <c r="CG174" s="69"/>
    </row>
    <row r="175" spans="1:85" ht="12" customHeight="1">
      <c r="A175" s="69"/>
      <c r="B175" s="69"/>
      <c r="C175" s="70"/>
      <c r="D175" s="167"/>
      <c r="E175" s="126"/>
      <c r="F175" s="126"/>
      <c r="G175" s="126"/>
      <c r="H175" s="72"/>
      <c r="I175" s="126"/>
      <c r="J175" s="126"/>
      <c r="K175" s="126"/>
      <c r="L175" s="126"/>
      <c r="M175" s="126"/>
      <c r="N175" s="126"/>
      <c r="O175" s="126"/>
      <c r="P175" s="126"/>
      <c r="Q175" s="126"/>
      <c r="R175" s="126"/>
      <c r="S175" s="126"/>
      <c r="T175" s="126"/>
      <c r="U175" s="126"/>
      <c r="V175" s="126"/>
      <c r="W175" s="126"/>
      <c r="X175" s="126"/>
      <c r="Y175" s="126"/>
      <c r="Z175" s="126"/>
      <c r="AA175" s="168"/>
      <c r="AB175" s="126"/>
      <c r="AC175" s="126"/>
      <c r="AD175" s="126"/>
      <c r="AE175" s="126"/>
      <c r="AF175" s="126"/>
      <c r="AG175" s="126"/>
      <c r="AH175" s="168"/>
      <c r="AI175" s="126"/>
      <c r="AJ175" s="126"/>
      <c r="AK175" s="126"/>
      <c r="AL175" s="126"/>
      <c r="AM175" s="126"/>
      <c r="AN175" s="126"/>
      <c r="AO175" s="126"/>
      <c r="AP175" s="126"/>
      <c r="AQ175" s="126"/>
      <c r="AR175" s="126"/>
      <c r="AS175" s="126"/>
      <c r="AT175" s="126"/>
      <c r="AU175" s="126"/>
      <c r="AV175" s="126"/>
      <c r="AW175" s="69"/>
      <c r="AX175" s="126"/>
      <c r="AY175" s="126"/>
      <c r="AZ175" s="126"/>
      <c r="BA175" s="126"/>
      <c r="BB175" s="126"/>
      <c r="BC175" s="126"/>
      <c r="BD175" s="126"/>
      <c r="BE175" s="126"/>
      <c r="BF175" s="126"/>
      <c r="BG175" s="126"/>
      <c r="BH175" s="126"/>
      <c r="BI175" s="126"/>
      <c r="BJ175" s="126"/>
      <c r="BK175" s="126"/>
      <c r="BL175" s="126"/>
      <c r="BM175" s="126"/>
      <c r="BN175" s="126"/>
      <c r="BO175" s="126"/>
      <c r="BP175" s="126"/>
      <c r="BQ175" s="126"/>
      <c r="BR175" s="126"/>
      <c r="BS175" s="126"/>
      <c r="BT175" s="126"/>
      <c r="BU175" s="126"/>
      <c r="BV175" s="126"/>
      <c r="BW175" s="126"/>
      <c r="BX175" s="126"/>
      <c r="BY175" s="126"/>
      <c r="BZ175" s="126"/>
      <c r="CA175" s="126"/>
      <c r="CB175" s="126"/>
      <c r="CC175" s="69"/>
      <c r="CD175" s="69"/>
      <c r="CE175" s="69"/>
      <c r="CF175" s="69"/>
      <c r="CG175" s="69"/>
    </row>
    <row r="176" spans="1:85" ht="12" customHeight="1">
      <c r="A176" s="69"/>
      <c r="B176" s="69"/>
      <c r="C176" s="70"/>
      <c r="D176" s="167"/>
      <c r="E176" s="126"/>
      <c r="F176" s="126"/>
      <c r="G176" s="126"/>
      <c r="H176" s="72"/>
      <c r="I176" s="126"/>
      <c r="J176" s="126"/>
      <c r="K176" s="126"/>
      <c r="L176" s="126"/>
      <c r="M176" s="126"/>
      <c r="N176" s="126"/>
      <c r="O176" s="126"/>
      <c r="P176" s="126"/>
      <c r="Q176" s="126"/>
      <c r="R176" s="126"/>
      <c r="S176" s="126"/>
      <c r="T176" s="126"/>
      <c r="U176" s="126"/>
      <c r="V176" s="126"/>
      <c r="W176" s="126"/>
      <c r="X176" s="126"/>
      <c r="Y176" s="126"/>
      <c r="Z176" s="126"/>
      <c r="AA176" s="168"/>
      <c r="AB176" s="126"/>
      <c r="AC176" s="126"/>
      <c r="AD176" s="126"/>
      <c r="AE176" s="126"/>
      <c r="AF176" s="126"/>
      <c r="AG176" s="126"/>
      <c r="AH176" s="168"/>
      <c r="AI176" s="126"/>
      <c r="AJ176" s="126"/>
      <c r="AK176" s="126"/>
      <c r="AL176" s="126"/>
      <c r="AM176" s="126"/>
      <c r="AN176" s="126"/>
      <c r="AO176" s="126"/>
      <c r="AP176" s="126"/>
      <c r="AQ176" s="126"/>
      <c r="AR176" s="126"/>
      <c r="AS176" s="126"/>
      <c r="AT176" s="126"/>
      <c r="AU176" s="126"/>
      <c r="AV176" s="126"/>
      <c r="AW176" s="69"/>
      <c r="AX176" s="126"/>
      <c r="AY176" s="126"/>
      <c r="AZ176" s="126"/>
      <c r="BA176" s="126"/>
      <c r="BB176" s="126"/>
      <c r="BC176" s="126"/>
      <c r="BD176" s="126"/>
      <c r="BE176" s="126"/>
      <c r="BF176" s="126"/>
      <c r="BG176" s="126"/>
      <c r="BH176" s="126"/>
      <c r="BI176" s="126"/>
      <c r="BJ176" s="126"/>
      <c r="BK176" s="126"/>
      <c r="BL176" s="126"/>
      <c r="BM176" s="126"/>
      <c r="BN176" s="126"/>
      <c r="BO176" s="126"/>
      <c r="BP176" s="126"/>
      <c r="BQ176" s="126"/>
      <c r="BR176" s="126"/>
      <c r="BS176" s="126"/>
      <c r="BT176" s="126"/>
      <c r="BU176" s="126"/>
      <c r="BV176" s="126"/>
      <c r="BW176" s="126"/>
      <c r="BX176" s="126"/>
      <c r="BY176" s="126"/>
      <c r="BZ176" s="126"/>
      <c r="CA176" s="126"/>
      <c r="CB176" s="126"/>
      <c r="CC176" s="69"/>
      <c r="CD176" s="69"/>
      <c r="CE176" s="69"/>
      <c r="CF176" s="69"/>
      <c r="CG176" s="69"/>
    </row>
    <row r="177" spans="1:85" ht="12" customHeight="1">
      <c r="A177" s="69"/>
      <c r="B177" s="69"/>
      <c r="C177" s="70"/>
      <c r="D177" s="167"/>
      <c r="E177" s="126"/>
      <c r="F177" s="126"/>
      <c r="G177" s="126"/>
      <c r="H177" s="72"/>
      <c r="I177" s="126"/>
      <c r="J177" s="126"/>
      <c r="K177" s="126"/>
      <c r="L177" s="126"/>
      <c r="M177" s="126"/>
      <c r="N177" s="126"/>
      <c r="O177" s="126"/>
      <c r="P177" s="126"/>
      <c r="Q177" s="126"/>
      <c r="R177" s="126"/>
      <c r="S177" s="126"/>
      <c r="T177" s="126"/>
      <c r="U177" s="126"/>
      <c r="V177" s="126"/>
      <c r="W177" s="126"/>
      <c r="X177" s="126"/>
      <c r="Y177" s="126"/>
      <c r="Z177" s="126"/>
      <c r="AA177" s="168"/>
      <c r="AB177" s="126"/>
      <c r="AC177" s="126"/>
      <c r="AD177" s="126"/>
      <c r="AE177" s="126"/>
      <c r="AF177" s="126"/>
      <c r="AG177" s="126"/>
      <c r="AH177" s="168"/>
      <c r="AI177" s="126"/>
      <c r="AJ177" s="126"/>
      <c r="AK177" s="126"/>
      <c r="AL177" s="126"/>
      <c r="AM177" s="126"/>
      <c r="AN177" s="126"/>
      <c r="AO177" s="126"/>
      <c r="AP177" s="126"/>
      <c r="AQ177" s="126"/>
      <c r="AR177" s="126"/>
      <c r="AS177" s="126"/>
      <c r="AT177" s="126"/>
      <c r="AU177" s="126"/>
      <c r="AV177" s="126"/>
      <c r="AW177" s="69"/>
      <c r="AX177" s="126"/>
      <c r="AY177" s="126"/>
      <c r="AZ177" s="126"/>
      <c r="BA177" s="126"/>
      <c r="BB177" s="126"/>
      <c r="BC177" s="126"/>
      <c r="BD177" s="126"/>
      <c r="BE177" s="126"/>
      <c r="BF177" s="126"/>
      <c r="BG177" s="126"/>
      <c r="BH177" s="126"/>
      <c r="BI177" s="126"/>
      <c r="BJ177" s="126"/>
      <c r="BK177" s="126"/>
      <c r="BL177" s="126"/>
      <c r="BM177" s="126"/>
      <c r="BN177" s="126"/>
      <c r="BO177" s="126"/>
      <c r="BP177" s="126"/>
      <c r="BQ177" s="126"/>
      <c r="BR177" s="126"/>
      <c r="BS177" s="126"/>
      <c r="BT177" s="126"/>
      <c r="BU177" s="126"/>
      <c r="BV177" s="126"/>
      <c r="BW177" s="126"/>
      <c r="BX177" s="126"/>
      <c r="BY177" s="126"/>
      <c r="BZ177" s="126"/>
      <c r="CA177" s="126"/>
      <c r="CB177" s="126"/>
      <c r="CC177" s="69"/>
      <c r="CD177" s="69"/>
      <c r="CE177" s="69"/>
      <c r="CF177" s="69"/>
      <c r="CG177" s="69"/>
    </row>
    <row r="178" spans="1:85" ht="12" customHeight="1">
      <c r="A178" s="69"/>
      <c r="B178" s="69"/>
      <c r="C178" s="70"/>
      <c r="D178" s="167"/>
      <c r="E178" s="126"/>
      <c r="F178" s="126"/>
      <c r="G178" s="126"/>
      <c r="H178" s="72"/>
      <c r="I178" s="126"/>
      <c r="J178" s="126"/>
      <c r="K178" s="126"/>
      <c r="L178" s="126"/>
      <c r="M178" s="126"/>
      <c r="N178" s="126"/>
      <c r="O178" s="126"/>
      <c r="P178" s="126"/>
      <c r="Q178" s="126"/>
      <c r="R178" s="126"/>
      <c r="S178" s="126"/>
      <c r="T178" s="126"/>
      <c r="U178" s="126"/>
      <c r="V178" s="126"/>
      <c r="W178" s="126"/>
      <c r="X178" s="126"/>
      <c r="Y178" s="126"/>
      <c r="Z178" s="126"/>
      <c r="AA178" s="168"/>
      <c r="AB178" s="126"/>
      <c r="AC178" s="126"/>
      <c r="AD178" s="126"/>
      <c r="AE178" s="126"/>
      <c r="AF178" s="126"/>
      <c r="AG178" s="126"/>
      <c r="AH178" s="168"/>
      <c r="AI178" s="126"/>
      <c r="AJ178" s="126"/>
      <c r="AK178" s="126"/>
      <c r="AL178" s="126"/>
      <c r="AM178" s="126"/>
      <c r="AN178" s="126"/>
      <c r="AO178" s="126"/>
      <c r="AP178" s="126"/>
      <c r="AQ178" s="126"/>
      <c r="AR178" s="126"/>
      <c r="AS178" s="126"/>
      <c r="AT178" s="126"/>
      <c r="AU178" s="126"/>
      <c r="AV178" s="126"/>
      <c r="AW178" s="69"/>
      <c r="AX178" s="126"/>
      <c r="AY178" s="126"/>
      <c r="AZ178" s="126"/>
      <c r="BA178" s="126"/>
      <c r="BB178" s="126"/>
      <c r="BC178" s="126"/>
      <c r="BD178" s="126"/>
      <c r="BE178" s="126"/>
      <c r="BF178" s="126"/>
      <c r="BG178" s="126"/>
      <c r="BH178" s="126"/>
      <c r="BI178" s="126"/>
      <c r="BJ178" s="126"/>
      <c r="BK178" s="126"/>
      <c r="BL178" s="126"/>
      <c r="BM178" s="126"/>
      <c r="BN178" s="126"/>
      <c r="BO178" s="126"/>
      <c r="BP178" s="126"/>
      <c r="BQ178" s="126"/>
      <c r="BR178" s="126"/>
      <c r="BS178" s="126"/>
      <c r="BT178" s="126"/>
      <c r="BU178" s="126"/>
      <c r="BV178" s="126"/>
      <c r="BW178" s="126"/>
      <c r="BX178" s="126"/>
      <c r="BY178" s="126"/>
      <c r="BZ178" s="126"/>
      <c r="CA178" s="126"/>
      <c r="CB178" s="126"/>
      <c r="CC178" s="69"/>
      <c r="CD178" s="69"/>
      <c r="CE178" s="69"/>
      <c r="CF178" s="69"/>
      <c r="CG178" s="69"/>
    </row>
    <row r="179" spans="1:85" ht="12" customHeight="1">
      <c r="A179" s="69"/>
      <c r="B179" s="69"/>
      <c r="C179" s="70"/>
      <c r="D179" s="167"/>
      <c r="E179" s="126"/>
      <c r="F179" s="126"/>
      <c r="G179" s="126"/>
      <c r="H179" s="72"/>
      <c r="I179" s="126"/>
      <c r="J179" s="126"/>
      <c r="K179" s="126"/>
      <c r="L179" s="126"/>
      <c r="M179" s="126"/>
      <c r="N179" s="126"/>
      <c r="O179" s="126"/>
      <c r="P179" s="126"/>
      <c r="Q179" s="126"/>
      <c r="R179" s="126"/>
      <c r="S179" s="126"/>
      <c r="T179" s="126"/>
      <c r="U179" s="126"/>
      <c r="V179" s="126"/>
      <c r="W179" s="126"/>
      <c r="X179" s="126"/>
      <c r="Y179" s="126"/>
      <c r="Z179" s="126"/>
      <c r="AA179" s="168"/>
      <c r="AB179" s="126"/>
      <c r="AC179" s="126"/>
      <c r="AD179" s="126"/>
      <c r="AE179" s="126"/>
      <c r="AF179" s="126"/>
      <c r="AG179" s="126"/>
      <c r="AH179" s="168"/>
      <c r="AI179" s="126"/>
      <c r="AJ179" s="126"/>
      <c r="AK179" s="126"/>
      <c r="AL179" s="126"/>
      <c r="AM179" s="126"/>
      <c r="AN179" s="126"/>
      <c r="AO179" s="126"/>
      <c r="AP179" s="126"/>
      <c r="AQ179" s="126"/>
      <c r="AR179" s="126"/>
      <c r="AS179" s="126"/>
      <c r="AT179" s="126"/>
      <c r="AU179" s="126"/>
      <c r="AV179" s="126"/>
      <c r="AW179" s="69"/>
      <c r="AX179" s="126"/>
      <c r="AY179" s="126"/>
      <c r="AZ179" s="126"/>
      <c r="BA179" s="126"/>
      <c r="BB179" s="126"/>
      <c r="BC179" s="126"/>
      <c r="BD179" s="126"/>
      <c r="BE179" s="126"/>
      <c r="BF179" s="126"/>
      <c r="BG179" s="126"/>
      <c r="BH179" s="126"/>
      <c r="BI179" s="126"/>
      <c r="BJ179" s="126"/>
      <c r="BK179" s="126"/>
      <c r="BL179" s="126"/>
      <c r="BM179" s="126"/>
      <c r="BN179" s="126"/>
      <c r="BO179" s="126"/>
      <c r="BP179" s="126"/>
      <c r="BQ179" s="126"/>
      <c r="BR179" s="126"/>
      <c r="BS179" s="126"/>
      <c r="BT179" s="126"/>
      <c r="BU179" s="126"/>
      <c r="BV179" s="126"/>
      <c r="BW179" s="126"/>
      <c r="BX179" s="126"/>
      <c r="BY179" s="126"/>
      <c r="BZ179" s="126"/>
      <c r="CA179" s="126"/>
      <c r="CB179" s="126"/>
      <c r="CC179" s="69"/>
      <c r="CD179" s="69"/>
      <c r="CE179" s="69"/>
      <c r="CF179" s="69"/>
      <c r="CG179" s="69"/>
    </row>
    <row r="180" spans="1:85" ht="12" customHeight="1">
      <c r="A180" s="69"/>
      <c r="B180" s="69"/>
      <c r="C180" s="70"/>
      <c r="D180" s="167"/>
      <c r="E180" s="126"/>
      <c r="F180" s="126"/>
      <c r="G180" s="126"/>
      <c r="H180" s="72"/>
      <c r="I180" s="126"/>
      <c r="J180" s="126"/>
      <c r="K180" s="126"/>
      <c r="L180" s="126"/>
      <c r="M180" s="126"/>
      <c r="N180" s="126"/>
      <c r="O180" s="126"/>
      <c r="P180" s="126"/>
      <c r="Q180" s="126"/>
      <c r="R180" s="126"/>
      <c r="S180" s="126"/>
      <c r="T180" s="126"/>
      <c r="U180" s="126"/>
      <c r="V180" s="126"/>
      <c r="W180" s="126"/>
      <c r="X180" s="126"/>
      <c r="Y180" s="126"/>
      <c r="Z180" s="126"/>
      <c r="AA180" s="168"/>
      <c r="AB180" s="126"/>
      <c r="AC180" s="126"/>
      <c r="AD180" s="126"/>
      <c r="AE180" s="126"/>
      <c r="AF180" s="126"/>
      <c r="AG180" s="126"/>
      <c r="AH180" s="168"/>
      <c r="AI180" s="126"/>
      <c r="AJ180" s="126"/>
      <c r="AK180" s="126"/>
      <c r="AL180" s="126"/>
      <c r="AM180" s="126"/>
      <c r="AN180" s="126"/>
      <c r="AO180" s="126"/>
      <c r="AP180" s="126"/>
      <c r="AQ180" s="126"/>
      <c r="AR180" s="126"/>
      <c r="AS180" s="126"/>
      <c r="AT180" s="126"/>
      <c r="AU180" s="126"/>
      <c r="AV180" s="126"/>
      <c r="AW180" s="69"/>
      <c r="AX180" s="126"/>
      <c r="AY180" s="126"/>
      <c r="AZ180" s="126"/>
      <c r="BA180" s="126"/>
      <c r="BB180" s="126"/>
      <c r="BC180" s="126"/>
      <c r="BD180" s="126"/>
      <c r="BE180" s="126"/>
      <c r="BF180" s="126"/>
      <c r="BG180" s="126"/>
      <c r="BH180" s="126"/>
      <c r="BI180" s="126"/>
      <c r="BJ180" s="126"/>
      <c r="BK180" s="126"/>
      <c r="BL180" s="126"/>
      <c r="BM180" s="126"/>
      <c r="BN180" s="126"/>
      <c r="BO180" s="126"/>
      <c r="BP180" s="126"/>
      <c r="BQ180" s="126"/>
      <c r="BR180" s="126"/>
      <c r="BS180" s="126"/>
      <c r="BT180" s="126"/>
      <c r="BU180" s="126"/>
      <c r="BV180" s="126"/>
      <c r="BW180" s="126"/>
      <c r="BX180" s="126"/>
      <c r="BY180" s="126"/>
      <c r="BZ180" s="126"/>
      <c r="CA180" s="126"/>
      <c r="CB180" s="126"/>
      <c r="CC180" s="69"/>
      <c r="CD180" s="69"/>
      <c r="CE180" s="69"/>
      <c r="CF180" s="69"/>
      <c r="CG180" s="69"/>
    </row>
    <row r="181" spans="1:85" ht="12" customHeight="1">
      <c r="A181" s="69"/>
      <c r="B181" s="69"/>
      <c r="C181" s="70"/>
      <c r="D181" s="167"/>
      <c r="E181" s="126"/>
      <c r="F181" s="126"/>
      <c r="G181" s="126"/>
      <c r="H181" s="72"/>
      <c r="I181" s="126"/>
      <c r="J181" s="126"/>
      <c r="K181" s="126"/>
      <c r="L181" s="126"/>
      <c r="M181" s="126"/>
      <c r="N181" s="126"/>
      <c r="O181" s="126"/>
      <c r="P181" s="126"/>
      <c r="Q181" s="126"/>
      <c r="R181" s="126"/>
      <c r="S181" s="126"/>
      <c r="T181" s="126"/>
      <c r="U181" s="126"/>
      <c r="V181" s="126"/>
      <c r="W181" s="126"/>
      <c r="X181" s="126"/>
      <c r="Y181" s="126"/>
      <c r="Z181" s="126"/>
      <c r="AA181" s="168"/>
      <c r="AB181" s="126"/>
      <c r="AC181" s="126"/>
      <c r="AD181" s="126"/>
      <c r="AE181" s="126"/>
      <c r="AF181" s="126"/>
      <c r="AG181" s="126"/>
      <c r="AH181" s="168"/>
      <c r="AI181" s="126"/>
      <c r="AJ181" s="126"/>
      <c r="AK181" s="126"/>
      <c r="AL181" s="126"/>
      <c r="AM181" s="126"/>
      <c r="AN181" s="126"/>
      <c r="AO181" s="126"/>
      <c r="AP181" s="126"/>
      <c r="AQ181" s="126"/>
      <c r="AR181" s="126"/>
      <c r="AS181" s="126"/>
      <c r="AT181" s="126"/>
      <c r="AU181" s="126"/>
      <c r="AV181" s="126"/>
      <c r="AW181" s="69"/>
      <c r="AX181" s="126"/>
      <c r="AY181" s="126"/>
      <c r="AZ181" s="126"/>
      <c r="BA181" s="126"/>
      <c r="BB181" s="126"/>
      <c r="BC181" s="126"/>
      <c r="BD181" s="126"/>
      <c r="BE181" s="126"/>
      <c r="BF181" s="126"/>
      <c r="BG181" s="126"/>
      <c r="BH181" s="126"/>
      <c r="BI181" s="126"/>
      <c r="BJ181" s="126"/>
      <c r="BK181" s="126"/>
      <c r="BL181" s="126"/>
      <c r="BM181" s="126"/>
      <c r="BN181" s="126"/>
      <c r="BO181" s="126"/>
      <c r="BP181" s="126"/>
      <c r="BQ181" s="126"/>
      <c r="BR181" s="126"/>
      <c r="BS181" s="126"/>
      <c r="BT181" s="126"/>
      <c r="BU181" s="126"/>
      <c r="BV181" s="126"/>
      <c r="BW181" s="126"/>
      <c r="BX181" s="126"/>
      <c r="BY181" s="126"/>
      <c r="BZ181" s="126"/>
      <c r="CA181" s="126"/>
      <c r="CB181" s="126"/>
      <c r="CC181" s="69"/>
      <c r="CD181" s="69"/>
      <c r="CE181" s="69"/>
      <c r="CF181" s="69"/>
      <c r="CG181" s="69"/>
    </row>
    <row r="182" spans="1:85" ht="12" customHeight="1">
      <c r="A182" s="69"/>
      <c r="B182" s="69"/>
      <c r="C182" s="70"/>
      <c r="D182" s="167"/>
      <c r="E182" s="126"/>
      <c r="F182" s="126"/>
      <c r="G182" s="126"/>
      <c r="H182" s="72"/>
      <c r="I182" s="126"/>
      <c r="J182" s="126"/>
      <c r="K182" s="126"/>
      <c r="L182" s="126"/>
      <c r="M182" s="126"/>
      <c r="N182" s="126"/>
      <c r="O182" s="126"/>
      <c r="P182" s="126"/>
      <c r="Q182" s="126"/>
      <c r="R182" s="126"/>
      <c r="S182" s="126"/>
      <c r="T182" s="126"/>
      <c r="U182" s="126"/>
      <c r="V182" s="126"/>
      <c r="W182" s="126"/>
      <c r="X182" s="126"/>
      <c r="Y182" s="126"/>
      <c r="Z182" s="126"/>
      <c r="AA182" s="168"/>
      <c r="AB182" s="126"/>
      <c r="AC182" s="126"/>
      <c r="AD182" s="126"/>
      <c r="AE182" s="126"/>
      <c r="AF182" s="126"/>
      <c r="AG182" s="126"/>
      <c r="AH182" s="168"/>
      <c r="AI182" s="126"/>
      <c r="AJ182" s="126"/>
      <c r="AK182" s="126"/>
      <c r="AL182" s="126"/>
      <c r="AM182" s="126"/>
      <c r="AN182" s="126"/>
      <c r="AO182" s="126"/>
      <c r="AP182" s="126"/>
      <c r="AQ182" s="126"/>
      <c r="AR182" s="126"/>
      <c r="AS182" s="126"/>
      <c r="AT182" s="126"/>
      <c r="AU182" s="126"/>
      <c r="AV182" s="126"/>
      <c r="AW182" s="69"/>
      <c r="AX182" s="126"/>
      <c r="AY182" s="126"/>
      <c r="AZ182" s="126"/>
      <c r="BA182" s="126"/>
      <c r="BB182" s="126"/>
      <c r="BC182" s="126"/>
      <c r="BD182" s="126"/>
      <c r="BE182" s="126"/>
      <c r="BF182" s="126"/>
      <c r="BG182" s="126"/>
      <c r="BH182" s="126"/>
      <c r="BI182" s="126"/>
      <c r="BJ182" s="126"/>
      <c r="BK182" s="126"/>
      <c r="BL182" s="126"/>
      <c r="BM182" s="126"/>
      <c r="BN182" s="126"/>
      <c r="BO182" s="126"/>
      <c r="BP182" s="126"/>
      <c r="BQ182" s="126"/>
      <c r="BR182" s="126"/>
      <c r="BS182" s="126"/>
      <c r="BT182" s="126"/>
      <c r="BU182" s="126"/>
      <c r="BV182" s="126"/>
      <c r="BW182" s="126"/>
      <c r="BX182" s="126"/>
      <c r="BY182" s="126"/>
      <c r="BZ182" s="126"/>
      <c r="CA182" s="126"/>
      <c r="CB182" s="126"/>
      <c r="CC182" s="69"/>
      <c r="CD182" s="69"/>
      <c r="CE182" s="69"/>
      <c r="CF182" s="69"/>
      <c r="CG182" s="69"/>
    </row>
    <row r="183" spans="1:85" ht="12" customHeight="1">
      <c r="A183" s="69"/>
      <c r="B183" s="69"/>
      <c r="C183" s="70"/>
      <c r="D183" s="167"/>
      <c r="E183" s="126"/>
      <c r="F183" s="126"/>
      <c r="G183" s="126"/>
      <c r="H183" s="72"/>
      <c r="I183" s="126"/>
      <c r="J183" s="126"/>
      <c r="K183" s="126"/>
      <c r="L183" s="126"/>
      <c r="M183" s="126"/>
      <c r="N183" s="126"/>
      <c r="O183" s="126"/>
      <c r="P183" s="126"/>
      <c r="Q183" s="126"/>
      <c r="R183" s="126"/>
      <c r="S183" s="126"/>
      <c r="T183" s="126"/>
      <c r="U183" s="126"/>
      <c r="V183" s="126"/>
      <c r="W183" s="126"/>
      <c r="X183" s="126"/>
      <c r="Y183" s="126"/>
      <c r="Z183" s="126"/>
      <c r="AA183" s="168"/>
      <c r="AB183" s="126"/>
      <c r="AC183" s="126"/>
      <c r="AD183" s="126"/>
      <c r="AE183" s="126"/>
      <c r="AF183" s="126"/>
      <c r="AG183" s="126"/>
      <c r="AH183" s="168"/>
      <c r="AI183" s="126"/>
      <c r="AJ183" s="126"/>
      <c r="AK183" s="126"/>
      <c r="AL183" s="126"/>
      <c r="AM183" s="126"/>
      <c r="AN183" s="126"/>
      <c r="AO183" s="126"/>
      <c r="AP183" s="126"/>
      <c r="AQ183" s="126"/>
      <c r="AR183" s="126"/>
      <c r="AS183" s="126"/>
      <c r="AT183" s="126"/>
      <c r="AU183" s="126"/>
      <c r="AV183" s="126"/>
      <c r="AW183" s="69"/>
      <c r="AX183" s="126"/>
      <c r="AY183" s="126"/>
      <c r="AZ183" s="126"/>
      <c r="BA183" s="126"/>
      <c r="BB183" s="126"/>
      <c r="BC183" s="126"/>
      <c r="BD183" s="126"/>
      <c r="BE183" s="126"/>
      <c r="BF183" s="126"/>
      <c r="BG183" s="126"/>
      <c r="BH183" s="126"/>
      <c r="BI183" s="126"/>
      <c r="BJ183" s="126"/>
      <c r="BK183" s="126"/>
      <c r="BL183" s="126"/>
      <c r="BM183" s="126"/>
      <c r="BN183" s="126"/>
      <c r="BO183" s="126"/>
      <c r="BP183" s="126"/>
      <c r="BQ183" s="126"/>
      <c r="BR183" s="126"/>
      <c r="BS183" s="126"/>
      <c r="BT183" s="126"/>
      <c r="BU183" s="126"/>
      <c r="BV183" s="126"/>
      <c r="BW183" s="126"/>
      <c r="BX183" s="126"/>
      <c r="BY183" s="126"/>
      <c r="BZ183" s="126"/>
      <c r="CA183" s="126"/>
      <c r="CB183" s="126"/>
      <c r="CC183" s="69"/>
      <c r="CD183" s="69"/>
      <c r="CE183" s="69"/>
      <c r="CF183" s="69"/>
      <c r="CG183" s="69"/>
    </row>
    <row r="184" spans="1:85" ht="12" customHeight="1">
      <c r="A184" s="69"/>
      <c r="B184" s="69"/>
      <c r="C184" s="70"/>
      <c r="D184" s="167"/>
      <c r="E184" s="126"/>
      <c r="F184" s="126"/>
      <c r="G184" s="126"/>
      <c r="H184" s="72"/>
      <c r="I184" s="126"/>
      <c r="J184" s="126"/>
      <c r="K184" s="126"/>
      <c r="L184" s="126"/>
      <c r="M184" s="126"/>
      <c r="N184" s="126"/>
      <c r="O184" s="126"/>
      <c r="P184" s="126"/>
      <c r="Q184" s="126"/>
      <c r="R184" s="126"/>
      <c r="S184" s="126"/>
      <c r="T184" s="126"/>
      <c r="U184" s="126"/>
      <c r="V184" s="126"/>
      <c r="W184" s="126"/>
      <c r="X184" s="126"/>
      <c r="Y184" s="126"/>
      <c r="Z184" s="126"/>
      <c r="AA184" s="168"/>
      <c r="AB184" s="126"/>
      <c r="AC184" s="126"/>
      <c r="AD184" s="126"/>
      <c r="AE184" s="126"/>
      <c r="AF184" s="126"/>
      <c r="AG184" s="126"/>
      <c r="AH184" s="168"/>
      <c r="AI184" s="126"/>
      <c r="AJ184" s="126"/>
      <c r="AK184" s="126"/>
      <c r="AL184" s="126"/>
      <c r="AM184" s="126"/>
      <c r="AN184" s="126"/>
      <c r="AO184" s="126"/>
      <c r="AP184" s="126"/>
      <c r="AQ184" s="126"/>
      <c r="AR184" s="126"/>
      <c r="AS184" s="126"/>
      <c r="AT184" s="126"/>
      <c r="AU184" s="126"/>
      <c r="AV184" s="126"/>
      <c r="AW184" s="69"/>
      <c r="AX184" s="126"/>
      <c r="AY184" s="126"/>
      <c r="AZ184" s="126"/>
      <c r="BA184" s="126"/>
      <c r="BB184" s="126"/>
      <c r="BC184" s="126"/>
      <c r="BD184" s="126"/>
      <c r="BE184" s="126"/>
      <c r="BF184" s="126"/>
      <c r="BG184" s="126"/>
      <c r="BH184" s="126"/>
      <c r="BI184" s="126"/>
      <c r="BJ184" s="126"/>
      <c r="BK184" s="126"/>
      <c r="BL184" s="126"/>
      <c r="BM184" s="126"/>
      <c r="BN184" s="126"/>
      <c r="BO184" s="126"/>
      <c r="BP184" s="126"/>
      <c r="BQ184" s="126"/>
      <c r="BR184" s="126"/>
      <c r="BS184" s="126"/>
      <c r="BT184" s="126"/>
      <c r="BU184" s="126"/>
      <c r="BV184" s="126"/>
      <c r="BW184" s="126"/>
      <c r="BX184" s="126"/>
      <c r="BY184" s="126"/>
      <c r="BZ184" s="126"/>
      <c r="CA184" s="126"/>
      <c r="CB184" s="126"/>
      <c r="CC184" s="69"/>
      <c r="CD184" s="69"/>
      <c r="CE184" s="69"/>
      <c r="CF184" s="69"/>
      <c r="CG184" s="69"/>
    </row>
    <row r="185" spans="1:85" ht="12" customHeight="1">
      <c r="A185" s="69"/>
      <c r="B185" s="69"/>
      <c r="C185" s="70"/>
      <c r="D185" s="167"/>
      <c r="E185" s="126"/>
      <c r="F185" s="126"/>
      <c r="G185" s="126"/>
      <c r="H185" s="72"/>
      <c r="I185" s="126"/>
      <c r="J185" s="126"/>
      <c r="K185" s="126"/>
      <c r="L185" s="126"/>
      <c r="M185" s="126"/>
      <c r="N185" s="126"/>
      <c r="O185" s="126"/>
      <c r="P185" s="126"/>
      <c r="Q185" s="126"/>
      <c r="R185" s="126"/>
      <c r="S185" s="126"/>
      <c r="T185" s="126"/>
      <c r="U185" s="126"/>
      <c r="V185" s="126"/>
      <c r="W185" s="126"/>
      <c r="X185" s="126"/>
      <c r="Y185" s="126"/>
      <c r="Z185" s="126"/>
      <c r="AA185" s="168"/>
      <c r="AB185" s="126"/>
      <c r="AC185" s="126"/>
      <c r="AD185" s="126"/>
      <c r="AE185" s="126"/>
      <c r="AF185" s="126"/>
      <c r="AG185" s="126"/>
      <c r="AH185" s="168"/>
      <c r="AI185" s="126"/>
      <c r="AJ185" s="126"/>
      <c r="AK185" s="126"/>
      <c r="AL185" s="126"/>
      <c r="AM185" s="126"/>
      <c r="AN185" s="126"/>
      <c r="AO185" s="126"/>
      <c r="AP185" s="126"/>
      <c r="AQ185" s="126"/>
      <c r="AR185" s="126"/>
      <c r="AS185" s="126"/>
      <c r="AT185" s="126"/>
      <c r="AU185" s="126"/>
      <c r="AV185" s="126"/>
      <c r="AW185" s="69"/>
      <c r="AX185" s="126"/>
      <c r="AY185" s="126"/>
      <c r="AZ185" s="126"/>
      <c r="BA185" s="126"/>
      <c r="BB185" s="126"/>
      <c r="BC185" s="126"/>
      <c r="BD185" s="126"/>
      <c r="BE185" s="126"/>
      <c r="BF185" s="126"/>
      <c r="BG185" s="126"/>
      <c r="BH185" s="126"/>
      <c r="BI185" s="126"/>
      <c r="BJ185" s="126"/>
      <c r="BK185" s="126"/>
      <c r="BL185" s="126"/>
      <c r="BM185" s="126"/>
      <c r="BN185" s="126"/>
      <c r="BO185" s="126"/>
      <c r="BP185" s="126"/>
      <c r="BQ185" s="126"/>
      <c r="BR185" s="126"/>
      <c r="BS185" s="126"/>
      <c r="BT185" s="126"/>
      <c r="BU185" s="126"/>
      <c r="BV185" s="126"/>
      <c r="BW185" s="126"/>
      <c r="BX185" s="126"/>
      <c r="BY185" s="126"/>
      <c r="BZ185" s="126"/>
      <c r="CA185" s="126"/>
      <c r="CB185" s="126"/>
      <c r="CC185" s="69"/>
      <c r="CD185" s="69"/>
      <c r="CE185" s="69"/>
      <c r="CF185" s="69"/>
      <c r="CG185" s="69"/>
    </row>
    <row r="186" spans="1:85" ht="12" customHeight="1">
      <c r="A186" s="69"/>
      <c r="B186" s="69"/>
      <c r="C186" s="70"/>
      <c r="D186" s="167"/>
      <c r="E186" s="126"/>
      <c r="F186" s="126"/>
      <c r="G186" s="126"/>
      <c r="H186" s="72"/>
      <c r="I186" s="126"/>
      <c r="J186" s="126"/>
      <c r="K186" s="126"/>
      <c r="L186" s="126"/>
      <c r="M186" s="126"/>
      <c r="N186" s="126"/>
      <c r="O186" s="126"/>
      <c r="P186" s="126"/>
      <c r="Q186" s="126"/>
      <c r="R186" s="126"/>
      <c r="S186" s="126"/>
      <c r="T186" s="126"/>
      <c r="U186" s="126"/>
      <c r="V186" s="126"/>
      <c r="W186" s="126"/>
      <c r="X186" s="126"/>
      <c r="Y186" s="126"/>
      <c r="Z186" s="126"/>
      <c r="AA186" s="168"/>
      <c r="AB186" s="126"/>
      <c r="AC186" s="126"/>
      <c r="AD186" s="126"/>
      <c r="AE186" s="126"/>
      <c r="AF186" s="126"/>
      <c r="AG186" s="126"/>
      <c r="AH186" s="168"/>
      <c r="AI186" s="126"/>
      <c r="AJ186" s="126"/>
      <c r="AK186" s="126"/>
      <c r="AL186" s="126"/>
      <c r="AM186" s="126"/>
      <c r="AN186" s="126"/>
      <c r="AO186" s="126"/>
      <c r="AP186" s="126"/>
      <c r="AQ186" s="126"/>
      <c r="AR186" s="126"/>
      <c r="AS186" s="126"/>
      <c r="AT186" s="126"/>
      <c r="AU186" s="126"/>
      <c r="AV186" s="126"/>
      <c r="AW186" s="69"/>
      <c r="AX186" s="126"/>
      <c r="AY186" s="126"/>
      <c r="AZ186" s="126"/>
      <c r="BA186" s="126"/>
      <c r="BB186" s="126"/>
      <c r="BC186" s="126"/>
      <c r="BD186" s="126"/>
      <c r="BE186" s="126"/>
      <c r="BF186" s="126"/>
      <c r="BG186" s="126"/>
      <c r="BH186" s="126"/>
      <c r="BI186" s="126"/>
      <c r="BJ186" s="126"/>
      <c r="BK186" s="126"/>
      <c r="BL186" s="126"/>
      <c r="BM186" s="126"/>
      <c r="BN186" s="126"/>
      <c r="BO186" s="126"/>
      <c r="BP186" s="126"/>
      <c r="BQ186" s="126"/>
      <c r="BR186" s="126"/>
      <c r="BS186" s="126"/>
      <c r="BT186" s="126"/>
      <c r="BU186" s="126"/>
      <c r="BV186" s="126"/>
      <c r="BW186" s="126"/>
      <c r="BX186" s="126"/>
      <c r="BY186" s="126"/>
      <c r="BZ186" s="126"/>
      <c r="CA186" s="126"/>
      <c r="CB186" s="126"/>
      <c r="CC186" s="69"/>
      <c r="CD186" s="69"/>
      <c r="CE186" s="69"/>
      <c r="CF186" s="69"/>
      <c r="CG186" s="69"/>
    </row>
    <row r="187" spans="1:85" ht="12" customHeight="1">
      <c r="A187" s="69"/>
      <c r="B187" s="69"/>
      <c r="C187" s="70"/>
      <c r="D187" s="167"/>
      <c r="E187" s="126"/>
      <c r="F187" s="126"/>
      <c r="G187" s="126"/>
      <c r="H187" s="72"/>
      <c r="I187" s="126"/>
      <c r="J187" s="126"/>
      <c r="K187" s="126"/>
      <c r="L187" s="126"/>
      <c r="M187" s="126"/>
      <c r="N187" s="126"/>
      <c r="O187" s="126"/>
      <c r="P187" s="126"/>
      <c r="Q187" s="126"/>
      <c r="R187" s="126"/>
      <c r="S187" s="126"/>
      <c r="T187" s="126"/>
      <c r="U187" s="126"/>
      <c r="V187" s="126"/>
      <c r="W187" s="126"/>
      <c r="X187" s="126"/>
      <c r="Y187" s="126"/>
      <c r="Z187" s="126"/>
      <c r="AA187" s="168"/>
      <c r="AB187" s="126"/>
      <c r="AC187" s="126"/>
      <c r="AD187" s="126"/>
      <c r="AE187" s="126"/>
      <c r="AF187" s="126"/>
      <c r="AG187" s="126"/>
      <c r="AH187" s="168"/>
      <c r="AI187" s="126"/>
      <c r="AJ187" s="126"/>
      <c r="AK187" s="126"/>
      <c r="AL187" s="126"/>
      <c r="AM187" s="126"/>
      <c r="AN187" s="126"/>
      <c r="AO187" s="126"/>
      <c r="AP187" s="126"/>
      <c r="AQ187" s="126"/>
      <c r="AR187" s="126"/>
      <c r="AS187" s="126"/>
      <c r="AT187" s="126"/>
      <c r="AU187" s="126"/>
      <c r="AV187" s="126"/>
      <c r="AW187" s="69"/>
      <c r="AX187" s="126"/>
      <c r="AY187" s="126"/>
      <c r="AZ187" s="126"/>
      <c r="BA187" s="126"/>
      <c r="BB187" s="126"/>
      <c r="BC187" s="126"/>
      <c r="BD187" s="126"/>
      <c r="BE187" s="126"/>
      <c r="BF187" s="126"/>
      <c r="BG187" s="126"/>
      <c r="BH187" s="126"/>
      <c r="BI187" s="126"/>
      <c r="BJ187" s="126"/>
      <c r="BK187" s="126"/>
      <c r="BL187" s="126"/>
      <c r="BM187" s="126"/>
      <c r="BN187" s="126"/>
      <c r="BO187" s="126"/>
      <c r="BP187" s="126"/>
      <c r="BQ187" s="126"/>
      <c r="BR187" s="126"/>
      <c r="BS187" s="126"/>
      <c r="BT187" s="126"/>
      <c r="BU187" s="126"/>
      <c r="BV187" s="126"/>
      <c r="BW187" s="126"/>
      <c r="BX187" s="126"/>
      <c r="BY187" s="126"/>
      <c r="BZ187" s="126"/>
      <c r="CA187" s="126"/>
      <c r="CB187" s="126"/>
      <c r="CC187" s="69"/>
      <c r="CD187" s="69"/>
      <c r="CE187" s="69"/>
      <c r="CF187" s="69"/>
      <c r="CG187" s="69"/>
    </row>
    <row r="188" spans="1:85" ht="12" customHeight="1">
      <c r="A188" s="69"/>
      <c r="B188" s="69"/>
      <c r="C188" s="70"/>
      <c r="D188" s="167"/>
      <c r="E188" s="126"/>
      <c r="F188" s="126"/>
      <c r="G188" s="126"/>
      <c r="H188" s="72"/>
      <c r="I188" s="126"/>
      <c r="J188" s="126"/>
      <c r="K188" s="126"/>
      <c r="L188" s="126"/>
      <c r="M188" s="126"/>
      <c r="N188" s="126"/>
      <c r="O188" s="126"/>
      <c r="P188" s="126"/>
      <c r="Q188" s="126"/>
      <c r="R188" s="126"/>
      <c r="S188" s="126"/>
      <c r="T188" s="126"/>
      <c r="U188" s="126"/>
      <c r="V188" s="126"/>
      <c r="W188" s="126"/>
      <c r="X188" s="126"/>
      <c r="Y188" s="126"/>
      <c r="Z188" s="126"/>
      <c r="AA188" s="168"/>
      <c r="AB188" s="126"/>
      <c r="AC188" s="126"/>
      <c r="AD188" s="126"/>
      <c r="AE188" s="126"/>
      <c r="AF188" s="126"/>
      <c r="AG188" s="126"/>
      <c r="AH188" s="168"/>
      <c r="AI188" s="126"/>
      <c r="AJ188" s="126"/>
      <c r="AK188" s="126"/>
      <c r="AL188" s="126"/>
      <c r="AM188" s="126"/>
      <c r="AN188" s="126"/>
      <c r="AO188" s="126"/>
      <c r="AP188" s="126"/>
      <c r="AQ188" s="126"/>
      <c r="AR188" s="126"/>
      <c r="AS188" s="126"/>
      <c r="AT188" s="126"/>
      <c r="AU188" s="126"/>
      <c r="AV188" s="126"/>
      <c r="AW188" s="69"/>
      <c r="AX188" s="126"/>
      <c r="AY188" s="126"/>
      <c r="AZ188" s="126"/>
      <c r="BA188" s="126"/>
      <c r="BB188" s="126"/>
      <c r="BC188" s="126"/>
      <c r="BD188" s="126"/>
      <c r="BE188" s="126"/>
      <c r="BF188" s="126"/>
      <c r="BG188" s="126"/>
      <c r="BH188" s="126"/>
      <c r="BI188" s="126"/>
      <c r="BJ188" s="126"/>
      <c r="BK188" s="126"/>
      <c r="BL188" s="126"/>
      <c r="BM188" s="126"/>
      <c r="BN188" s="126"/>
      <c r="BO188" s="126"/>
      <c r="BP188" s="126"/>
      <c r="BQ188" s="126"/>
      <c r="BR188" s="126"/>
      <c r="BS188" s="126"/>
      <c r="BT188" s="126"/>
      <c r="BU188" s="126"/>
      <c r="BV188" s="126"/>
      <c r="BW188" s="126"/>
      <c r="BX188" s="126"/>
      <c r="BY188" s="126"/>
      <c r="BZ188" s="126"/>
      <c r="CA188" s="126"/>
      <c r="CB188" s="126"/>
      <c r="CC188" s="69"/>
      <c r="CD188" s="69"/>
      <c r="CE188" s="69"/>
      <c r="CF188" s="69"/>
      <c r="CG188" s="69"/>
    </row>
    <row r="189" spans="1:85" ht="12" customHeight="1">
      <c r="A189" s="69"/>
      <c r="B189" s="69"/>
      <c r="C189" s="70"/>
      <c r="D189" s="167"/>
      <c r="E189" s="126"/>
      <c r="F189" s="126"/>
      <c r="G189" s="126"/>
      <c r="H189" s="72"/>
      <c r="I189" s="126"/>
      <c r="J189" s="126"/>
      <c r="K189" s="126"/>
      <c r="L189" s="126"/>
      <c r="M189" s="126"/>
      <c r="N189" s="126"/>
      <c r="O189" s="126"/>
      <c r="P189" s="126"/>
      <c r="Q189" s="126"/>
      <c r="R189" s="126"/>
      <c r="S189" s="126"/>
      <c r="T189" s="126"/>
      <c r="U189" s="126"/>
      <c r="V189" s="126"/>
      <c r="W189" s="126"/>
      <c r="X189" s="126"/>
      <c r="Y189" s="126"/>
      <c r="Z189" s="126"/>
      <c r="AA189" s="168"/>
      <c r="AB189" s="126"/>
      <c r="AC189" s="126"/>
      <c r="AD189" s="126"/>
      <c r="AE189" s="126"/>
      <c r="AF189" s="126"/>
      <c r="AG189" s="126"/>
      <c r="AH189" s="168"/>
      <c r="AI189" s="126"/>
      <c r="AJ189" s="126"/>
      <c r="AK189" s="126"/>
      <c r="AL189" s="126"/>
      <c r="AM189" s="126"/>
      <c r="AN189" s="126"/>
      <c r="AO189" s="126"/>
      <c r="AP189" s="126"/>
      <c r="AQ189" s="126"/>
      <c r="AR189" s="126"/>
      <c r="AS189" s="126"/>
      <c r="AT189" s="126"/>
      <c r="AU189" s="126"/>
      <c r="AV189" s="126"/>
      <c r="AW189" s="69"/>
      <c r="AX189" s="126"/>
      <c r="AY189" s="126"/>
      <c r="AZ189" s="126"/>
      <c r="BA189" s="126"/>
      <c r="BB189" s="126"/>
      <c r="BC189" s="126"/>
      <c r="BD189" s="126"/>
      <c r="BE189" s="126"/>
      <c r="BF189" s="126"/>
      <c r="BG189" s="126"/>
      <c r="BH189" s="126"/>
      <c r="BI189" s="126"/>
      <c r="BJ189" s="126"/>
      <c r="BK189" s="126"/>
      <c r="BL189" s="126"/>
      <c r="BM189" s="126"/>
      <c r="BN189" s="126"/>
      <c r="BO189" s="126"/>
      <c r="BP189" s="126"/>
      <c r="BQ189" s="126"/>
      <c r="BR189" s="126"/>
      <c r="BS189" s="126"/>
      <c r="BT189" s="126"/>
      <c r="BU189" s="126"/>
      <c r="BV189" s="126"/>
      <c r="BW189" s="126"/>
      <c r="BX189" s="126"/>
      <c r="BY189" s="126"/>
      <c r="BZ189" s="126"/>
      <c r="CA189" s="126"/>
      <c r="CB189" s="126"/>
      <c r="CC189" s="69"/>
      <c r="CD189" s="69"/>
      <c r="CE189" s="69"/>
      <c r="CF189" s="69"/>
      <c r="CG189" s="69"/>
    </row>
    <row r="190" spans="1:85" ht="12" customHeight="1">
      <c r="A190" s="69"/>
      <c r="B190" s="69"/>
      <c r="C190" s="70"/>
      <c r="D190" s="167"/>
      <c r="E190" s="126"/>
      <c r="F190" s="126"/>
      <c r="G190" s="126"/>
      <c r="H190" s="72"/>
      <c r="I190" s="126"/>
      <c r="J190" s="126"/>
      <c r="K190" s="126"/>
      <c r="L190" s="126"/>
      <c r="M190" s="126"/>
      <c r="N190" s="126"/>
      <c r="O190" s="126"/>
      <c r="P190" s="126"/>
      <c r="Q190" s="126"/>
      <c r="R190" s="126"/>
      <c r="S190" s="126"/>
      <c r="T190" s="126"/>
      <c r="U190" s="126"/>
      <c r="V190" s="126"/>
      <c r="W190" s="126"/>
      <c r="X190" s="126"/>
      <c r="Y190" s="126"/>
      <c r="Z190" s="126"/>
      <c r="AA190" s="168"/>
      <c r="AB190" s="126"/>
      <c r="AC190" s="126"/>
      <c r="AD190" s="126"/>
      <c r="AE190" s="126"/>
      <c r="AF190" s="126"/>
      <c r="AG190" s="126"/>
      <c r="AH190" s="168"/>
      <c r="AI190" s="126"/>
      <c r="AJ190" s="126"/>
      <c r="AK190" s="126"/>
      <c r="AL190" s="126"/>
      <c r="AM190" s="126"/>
      <c r="AN190" s="126"/>
      <c r="AO190" s="126"/>
      <c r="AP190" s="126"/>
      <c r="AQ190" s="126"/>
      <c r="AR190" s="126"/>
      <c r="AS190" s="126"/>
      <c r="AT190" s="126"/>
      <c r="AU190" s="126"/>
      <c r="AV190" s="126"/>
      <c r="AW190" s="69"/>
      <c r="AX190" s="126"/>
      <c r="AY190" s="126"/>
      <c r="AZ190" s="126"/>
      <c r="BA190" s="126"/>
      <c r="BB190" s="126"/>
      <c r="BC190" s="126"/>
      <c r="BD190" s="126"/>
      <c r="BE190" s="126"/>
      <c r="BF190" s="126"/>
      <c r="BG190" s="126"/>
      <c r="BH190" s="126"/>
      <c r="BI190" s="126"/>
      <c r="BJ190" s="126"/>
      <c r="BK190" s="126"/>
      <c r="BL190" s="126"/>
      <c r="BM190" s="126"/>
      <c r="BN190" s="126"/>
      <c r="BO190" s="126"/>
      <c r="BP190" s="126"/>
      <c r="BQ190" s="126"/>
      <c r="BR190" s="126"/>
      <c r="BS190" s="126"/>
      <c r="BT190" s="126"/>
      <c r="BU190" s="126"/>
      <c r="BV190" s="126"/>
      <c r="BW190" s="126"/>
      <c r="BX190" s="126"/>
      <c r="BY190" s="126"/>
      <c r="BZ190" s="126"/>
      <c r="CA190" s="126"/>
      <c r="CB190" s="126"/>
      <c r="CC190" s="69"/>
      <c r="CD190" s="69"/>
      <c r="CE190" s="69"/>
      <c r="CF190" s="69"/>
      <c r="CG190" s="69"/>
    </row>
    <row r="191" spans="1:85" ht="12" customHeight="1">
      <c r="A191" s="69"/>
      <c r="B191" s="69"/>
      <c r="C191" s="70"/>
      <c r="D191" s="167"/>
      <c r="E191" s="126"/>
      <c r="F191" s="126"/>
      <c r="G191" s="126"/>
      <c r="H191" s="72"/>
      <c r="I191" s="126"/>
      <c r="J191" s="126"/>
      <c r="K191" s="126"/>
      <c r="L191" s="126"/>
      <c r="M191" s="126"/>
      <c r="N191" s="126"/>
      <c r="O191" s="126"/>
      <c r="P191" s="126"/>
      <c r="Q191" s="126"/>
      <c r="R191" s="126"/>
      <c r="S191" s="126"/>
      <c r="T191" s="126"/>
      <c r="U191" s="126"/>
      <c r="V191" s="126"/>
      <c r="W191" s="126"/>
      <c r="X191" s="126"/>
      <c r="Y191" s="126"/>
      <c r="Z191" s="126"/>
      <c r="AA191" s="168"/>
      <c r="AB191" s="126"/>
      <c r="AC191" s="126"/>
      <c r="AD191" s="126"/>
      <c r="AE191" s="126"/>
      <c r="AF191" s="126"/>
      <c r="AG191" s="126"/>
      <c r="AH191" s="168"/>
      <c r="AI191" s="126"/>
      <c r="AJ191" s="126"/>
      <c r="AK191" s="126"/>
      <c r="AL191" s="126"/>
      <c r="AM191" s="126"/>
      <c r="AN191" s="126"/>
      <c r="AO191" s="126"/>
      <c r="AP191" s="126"/>
      <c r="AQ191" s="126"/>
      <c r="AR191" s="126"/>
      <c r="AS191" s="126"/>
      <c r="AT191" s="126"/>
      <c r="AU191" s="126"/>
      <c r="AV191" s="126"/>
      <c r="AW191" s="69"/>
      <c r="AX191" s="126"/>
      <c r="AY191" s="126"/>
      <c r="AZ191" s="126"/>
      <c r="BA191" s="126"/>
      <c r="BB191" s="126"/>
      <c r="BC191" s="126"/>
      <c r="BD191" s="126"/>
      <c r="BE191" s="126"/>
      <c r="BF191" s="126"/>
      <c r="BG191" s="126"/>
      <c r="BH191" s="126"/>
      <c r="BI191" s="126"/>
      <c r="BJ191" s="126"/>
      <c r="BK191" s="126"/>
      <c r="BL191" s="126"/>
      <c r="BM191" s="126"/>
      <c r="BN191" s="126"/>
      <c r="BO191" s="126"/>
      <c r="BP191" s="126"/>
      <c r="BQ191" s="126"/>
      <c r="BR191" s="126"/>
      <c r="BS191" s="126"/>
      <c r="BT191" s="126"/>
      <c r="BU191" s="126"/>
      <c r="BV191" s="126"/>
      <c r="BW191" s="126"/>
      <c r="BX191" s="126"/>
      <c r="BY191" s="126"/>
      <c r="BZ191" s="126"/>
      <c r="CA191" s="126"/>
      <c r="CB191" s="126"/>
      <c r="CC191" s="69"/>
      <c r="CD191" s="69"/>
      <c r="CE191" s="69"/>
      <c r="CF191" s="69"/>
      <c r="CG191" s="69"/>
    </row>
    <row r="192" spans="1:85" ht="12" customHeight="1">
      <c r="A192" s="69"/>
      <c r="B192" s="69"/>
      <c r="C192" s="70"/>
      <c r="D192" s="167"/>
      <c r="E192" s="126"/>
      <c r="F192" s="126"/>
      <c r="G192" s="126"/>
      <c r="H192" s="72"/>
      <c r="I192" s="126"/>
      <c r="J192" s="126"/>
      <c r="K192" s="126"/>
      <c r="L192" s="126"/>
      <c r="M192" s="126"/>
      <c r="N192" s="126"/>
      <c r="O192" s="126"/>
      <c r="P192" s="126"/>
      <c r="Q192" s="126"/>
      <c r="R192" s="126"/>
      <c r="S192" s="126"/>
      <c r="T192" s="126"/>
      <c r="U192" s="126"/>
      <c r="V192" s="126"/>
      <c r="W192" s="126"/>
      <c r="X192" s="126"/>
      <c r="Y192" s="126"/>
      <c r="Z192" s="126"/>
      <c r="AA192" s="168"/>
      <c r="AB192" s="126"/>
      <c r="AC192" s="126"/>
      <c r="AD192" s="126"/>
      <c r="AE192" s="126"/>
      <c r="AF192" s="126"/>
      <c r="AG192" s="126"/>
      <c r="AH192" s="168"/>
      <c r="AI192" s="126"/>
      <c r="AJ192" s="126"/>
      <c r="AK192" s="126"/>
      <c r="AL192" s="126"/>
      <c r="AM192" s="126"/>
      <c r="AN192" s="126"/>
      <c r="AO192" s="126"/>
      <c r="AP192" s="126"/>
      <c r="AQ192" s="126"/>
      <c r="AR192" s="126"/>
      <c r="AS192" s="126"/>
      <c r="AT192" s="126"/>
      <c r="AU192" s="126"/>
      <c r="AV192" s="126"/>
      <c r="AW192" s="69"/>
      <c r="AX192" s="126"/>
      <c r="AY192" s="126"/>
      <c r="AZ192" s="126"/>
      <c r="BA192" s="126"/>
      <c r="BB192" s="126"/>
      <c r="BC192" s="126"/>
      <c r="BD192" s="126"/>
      <c r="BE192" s="126"/>
      <c r="BF192" s="126"/>
      <c r="BG192" s="126"/>
      <c r="BH192" s="126"/>
      <c r="BI192" s="126"/>
      <c r="BJ192" s="126"/>
      <c r="BK192" s="126"/>
      <c r="BL192" s="126"/>
      <c r="BM192" s="126"/>
      <c r="BN192" s="126"/>
      <c r="BO192" s="126"/>
      <c r="BP192" s="126"/>
      <c r="BQ192" s="126"/>
      <c r="BR192" s="126"/>
      <c r="BS192" s="126"/>
      <c r="BT192" s="126"/>
      <c r="BU192" s="126"/>
      <c r="BV192" s="126"/>
      <c r="BW192" s="126"/>
      <c r="BX192" s="126"/>
      <c r="BY192" s="126"/>
      <c r="BZ192" s="126"/>
      <c r="CA192" s="126"/>
      <c r="CB192" s="126"/>
      <c r="CC192" s="69"/>
      <c r="CD192" s="69"/>
      <c r="CE192" s="69"/>
      <c r="CF192" s="69"/>
      <c r="CG192" s="69"/>
    </row>
    <row r="193" spans="1:85" ht="12" customHeight="1">
      <c r="A193" s="69"/>
      <c r="B193" s="69"/>
      <c r="C193" s="70"/>
      <c r="D193" s="167"/>
      <c r="E193" s="126"/>
      <c r="F193" s="126"/>
      <c r="G193" s="126"/>
      <c r="H193" s="72"/>
      <c r="I193" s="126"/>
      <c r="J193" s="126"/>
      <c r="K193" s="126"/>
      <c r="L193" s="126"/>
      <c r="M193" s="126"/>
      <c r="N193" s="126"/>
      <c r="O193" s="126"/>
      <c r="P193" s="126"/>
      <c r="Q193" s="126"/>
      <c r="R193" s="126"/>
      <c r="S193" s="126"/>
      <c r="T193" s="126"/>
      <c r="U193" s="126"/>
      <c r="V193" s="126"/>
      <c r="W193" s="126"/>
      <c r="X193" s="126"/>
      <c r="Y193" s="126"/>
      <c r="Z193" s="126"/>
      <c r="AA193" s="168"/>
      <c r="AB193" s="126"/>
      <c r="AC193" s="126"/>
      <c r="AD193" s="126"/>
      <c r="AE193" s="126"/>
      <c r="AF193" s="126"/>
      <c r="AG193" s="126"/>
      <c r="AH193" s="168"/>
      <c r="AI193" s="126"/>
      <c r="AJ193" s="126"/>
      <c r="AK193" s="126"/>
      <c r="AL193" s="126"/>
      <c r="AM193" s="126"/>
      <c r="AN193" s="126"/>
      <c r="AO193" s="126"/>
      <c r="AP193" s="126"/>
      <c r="AQ193" s="126"/>
      <c r="AR193" s="126"/>
      <c r="AS193" s="126"/>
      <c r="AT193" s="126"/>
      <c r="AU193" s="126"/>
      <c r="AV193" s="126"/>
      <c r="AW193" s="69"/>
      <c r="AX193" s="126"/>
      <c r="AY193" s="126"/>
      <c r="AZ193" s="126"/>
      <c r="BA193" s="126"/>
      <c r="BB193" s="126"/>
      <c r="BC193" s="126"/>
      <c r="BD193" s="126"/>
      <c r="BE193" s="126"/>
      <c r="BF193" s="126"/>
      <c r="BG193" s="126"/>
      <c r="BH193" s="126"/>
      <c r="BI193" s="126"/>
      <c r="BJ193" s="126"/>
      <c r="BK193" s="126"/>
      <c r="BL193" s="126"/>
      <c r="BM193" s="126"/>
      <c r="BN193" s="126"/>
      <c r="BO193" s="126"/>
      <c r="BP193" s="126"/>
      <c r="BQ193" s="126"/>
      <c r="BR193" s="126"/>
      <c r="BS193" s="126"/>
      <c r="BT193" s="126"/>
      <c r="BU193" s="126"/>
      <c r="BV193" s="126"/>
      <c r="BW193" s="126"/>
      <c r="BX193" s="126"/>
      <c r="BY193" s="126"/>
      <c r="BZ193" s="126"/>
      <c r="CA193" s="126"/>
      <c r="CB193" s="126"/>
      <c r="CC193" s="69"/>
      <c r="CD193" s="69"/>
      <c r="CE193" s="69"/>
      <c r="CF193" s="69"/>
      <c r="CG193" s="69"/>
    </row>
    <row r="194" spans="1:85" ht="12" customHeight="1">
      <c r="A194" s="69"/>
      <c r="B194" s="69"/>
      <c r="C194" s="70"/>
      <c r="D194" s="167"/>
      <c r="E194" s="126"/>
      <c r="F194" s="126"/>
      <c r="G194" s="126"/>
      <c r="H194" s="72"/>
      <c r="I194" s="126"/>
      <c r="J194" s="126"/>
      <c r="K194" s="126"/>
      <c r="L194" s="126"/>
      <c r="M194" s="126"/>
      <c r="N194" s="126"/>
      <c r="O194" s="126"/>
      <c r="P194" s="126"/>
      <c r="Q194" s="126"/>
      <c r="R194" s="126"/>
      <c r="S194" s="126"/>
      <c r="T194" s="126"/>
      <c r="U194" s="126"/>
      <c r="V194" s="126"/>
      <c r="W194" s="126"/>
      <c r="X194" s="126"/>
      <c r="Y194" s="126"/>
      <c r="Z194" s="126"/>
      <c r="AA194" s="168"/>
      <c r="AB194" s="126"/>
      <c r="AC194" s="126"/>
      <c r="AD194" s="126"/>
      <c r="AE194" s="126"/>
      <c r="AF194" s="126"/>
      <c r="AG194" s="126"/>
      <c r="AH194" s="168"/>
      <c r="AI194" s="126"/>
      <c r="AJ194" s="126"/>
      <c r="AK194" s="126"/>
      <c r="AL194" s="126"/>
      <c r="AM194" s="126"/>
      <c r="AN194" s="126"/>
      <c r="AO194" s="126"/>
      <c r="AP194" s="126"/>
      <c r="AQ194" s="126"/>
      <c r="AR194" s="126"/>
      <c r="AS194" s="126"/>
      <c r="AT194" s="126"/>
      <c r="AU194" s="126"/>
      <c r="AV194" s="126"/>
      <c r="AW194" s="69"/>
      <c r="AX194" s="126"/>
      <c r="AY194" s="126"/>
      <c r="AZ194" s="126"/>
      <c r="BA194" s="126"/>
      <c r="BB194" s="126"/>
      <c r="BC194" s="126"/>
      <c r="BD194" s="126"/>
      <c r="BE194" s="126"/>
      <c r="BF194" s="126"/>
      <c r="BG194" s="126"/>
      <c r="BH194" s="126"/>
      <c r="BI194" s="126"/>
      <c r="BJ194" s="126"/>
      <c r="BK194" s="126"/>
      <c r="BL194" s="126"/>
      <c r="BM194" s="126"/>
      <c r="BN194" s="126"/>
      <c r="BO194" s="126"/>
      <c r="BP194" s="126"/>
      <c r="BQ194" s="126"/>
      <c r="BR194" s="126"/>
      <c r="BS194" s="126"/>
      <c r="BT194" s="126"/>
      <c r="BU194" s="126"/>
      <c r="BV194" s="126"/>
      <c r="BW194" s="126"/>
      <c r="BX194" s="126"/>
      <c r="BY194" s="126"/>
      <c r="BZ194" s="126"/>
      <c r="CA194" s="126"/>
      <c r="CB194" s="126"/>
      <c r="CC194" s="69"/>
      <c r="CD194" s="69"/>
      <c r="CE194" s="69"/>
      <c r="CF194" s="69"/>
      <c r="CG194" s="69"/>
    </row>
    <row r="195" spans="1:85" ht="12" customHeight="1">
      <c r="A195" s="69"/>
      <c r="B195" s="69"/>
      <c r="C195" s="70"/>
      <c r="D195" s="167"/>
      <c r="E195" s="126"/>
      <c r="F195" s="126"/>
      <c r="G195" s="126"/>
      <c r="H195" s="72"/>
      <c r="I195" s="126"/>
      <c r="J195" s="126"/>
      <c r="K195" s="126"/>
      <c r="L195" s="126"/>
      <c r="M195" s="126"/>
      <c r="N195" s="126"/>
      <c r="O195" s="126"/>
      <c r="P195" s="126"/>
      <c r="Q195" s="126"/>
      <c r="R195" s="126"/>
      <c r="S195" s="126"/>
      <c r="T195" s="126"/>
      <c r="U195" s="126"/>
      <c r="V195" s="126"/>
      <c r="W195" s="126"/>
      <c r="X195" s="126"/>
      <c r="Y195" s="126"/>
      <c r="Z195" s="126"/>
      <c r="AA195" s="168"/>
      <c r="AB195" s="126"/>
      <c r="AC195" s="126"/>
      <c r="AD195" s="126"/>
      <c r="AE195" s="126"/>
      <c r="AF195" s="126"/>
      <c r="AG195" s="126"/>
      <c r="AH195" s="168"/>
      <c r="AI195" s="126"/>
      <c r="AJ195" s="126"/>
      <c r="AK195" s="126"/>
      <c r="AL195" s="126"/>
      <c r="AM195" s="126"/>
      <c r="AN195" s="126"/>
      <c r="AO195" s="126"/>
      <c r="AP195" s="126"/>
      <c r="AQ195" s="126"/>
      <c r="AR195" s="126"/>
      <c r="AS195" s="126"/>
      <c r="AT195" s="126"/>
      <c r="AU195" s="126"/>
      <c r="AV195" s="126"/>
      <c r="AW195" s="69"/>
      <c r="AX195" s="126"/>
      <c r="AY195" s="126"/>
      <c r="AZ195" s="126"/>
      <c r="BA195" s="126"/>
      <c r="BB195" s="126"/>
      <c r="BC195" s="126"/>
      <c r="BD195" s="126"/>
      <c r="BE195" s="126"/>
      <c r="BF195" s="126"/>
      <c r="BG195" s="126"/>
      <c r="BH195" s="126"/>
      <c r="BI195" s="126"/>
      <c r="BJ195" s="126"/>
      <c r="BK195" s="126"/>
      <c r="BL195" s="126"/>
      <c r="BM195" s="126"/>
      <c r="BN195" s="126"/>
      <c r="BO195" s="126"/>
      <c r="BP195" s="126"/>
      <c r="BQ195" s="126"/>
      <c r="BR195" s="126"/>
      <c r="BS195" s="126"/>
      <c r="BT195" s="126"/>
      <c r="BU195" s="126"/>
      <c r="BV195" s="126"/>
      <c r="BW195" s="126"/>
      <c r="BX195" s="126"/>
      <c r="BY195" s="126"/>
      <c r="BZ195" s="126"/>
      <c r="CA195" s="126"/>
      <c r="CB195" s="126"/>
      <c r="CC195" s="69"/>
      <c r="CD195" s="69"/>
      <c r="CE195" s="69"/>
      <c r="CF195" s="69"/>
      <c r="CG195" s="69"/>
    </row>
    <row r="196" spans="1:85" ht="12" customHeight="1">
      <c r="A196" s="69"/>
      <c r="B196" s="69"/>
      <c r="C196" s="70"/>
      <c r="D196" s="167"/>
      <c r="E196" s="126"/>
      <c r="F196" s="126"/>
      <c r="G196" s="126"/>
      <c r="H196" s="72"/>
      <c r="I196" s="126"/>
      <c r="J196" s="126"/>
      <c r="K196" s="126"/>
      <c r="L196" s="126"/>
      <c r="M196" s="126"/>
      <c r="N196" s="126"/>
      <c r="O196" s="126"/>
      <c r="P196" s="126"/>
      <c r="Q196" s="126"/>
      <c r="R196" s="126"/>
      <c r="S196" s="126"/>
      <c r="T196" s="126"/>
      <c r="U196" s="126"/>
      <c r="V196" s="126"/>
      <c r="W196" s="126"/>
      <c r="X196" s="126"/>
      <c r="Y196" s="126"/>
      <c r="Z196" s="126"/>
      <c r="AA196" s="168"/>
      <c r="AB196" s="126"/>
      <c r="AC196" s="126"/>
      <c r="AD196" s="126"/>
      <c r="AE196" s="126"/>
      <c r="AF196" s="126"/>
      <c r="AG196" s="126"/>
      <c r="AH196" s="168"/>
      <c r="AI196" s="126"/>
      <c r="AJ196" s="126"/>
      <c r="AK196" s="126"/>
      <c r="AL196" s="126"/>
      <c r="AM196" s="126"/>
      <c r="AN196" s="126"/>
      <c r="AO196" s="126"/>
      <c r="AP196" s="126"/>
      <c r="AQ196" s="126"/>
      <c r="AR196" s="126"/>
      <c r="AS196" s="126"/>
      <c r="AT196" s="126"/>
      <c r="AU196" s="126"/>
      <c r="AV196" s="126"/>
      <c r="AW196" s="69"/>
      <c r="AX196" s="126"/>
      <c r="AY196" s="126"/>
      <c r="AZ196" s="126"/>
      <c r="BA196" s="126"/>
      <c r="BB196" s="126"/>
      <c r="BC196" s="126"/>
      <c r="BD196" s="126"/>
      <c r="BE196" s="126"/>
      <c r="BF196" s="126"/>
      <c r="BG196" s="126"/>
      <c r="BH196" s="126"/>
      <c r="BI196" s="126"/>
      <c r="BJ196" s="126"/>
      <c r="BK196" s="126"/>
      <c r="BL196" s="126"/>
      <c r="BM196" s="126"/>
      <c r="BN196" s="126"/>
      <c r="BO196" s="126"/>
      <c r="BP196" s="126"/>
      <c r="BQ196" s="126"/>
      <c r="BR196" s="126"/>
      <c r="BS196" s="126"/>
      <c r="BT196" s="126"/>
      <c r="BU196" s="126"/>
      <c r="BV196" s="126"/>
      <c r="BW196" s="126"/>
      <c r="BX196" s="126"/>
      <c r="BY196" s="126"/>
      <c r="BZ196" s="126"/>
      <c r="CA196" s="126"/>
      <c r="CB196" s="126"/>
      <c r="CC196" s="69"/>
      <c r="CD196" s="69"/>
      <c r="CE196" s="69"/>
      <c r="CF196" s="69"/>
      <c r="CG196" s="69"/>
    </row>
    <row r="197" spans="1:85" ht="12" customHeight="1">
      <c r="A197" s="69"/>
      <c r="B197" s="69"/>
      <c r="C197" s="70"/>
      <c r="D197" s="167"/>
      <c r="E197" s="126"/>
      <c r="F197" s="126"/>
      <c r="G197" s="126"/>
      <c r="H197" s="72"/>
      <c r="I197" s="126"/>
      <c r="J197" s="126"/>
      <c r="K197" s="126"/>
      <c r="L197" s="126"/>
      <c r="M197" s="126"/>
      <c r="N197" s="126"/>
      <c r="O197" s="126"/>
      <c r="P197" s="126"/>
      <c r="Q197" s="126"/>
      <c r="R197" s="126"/>
      <c r="S197" s="126"/>
      <c r="T197" s="126"/>
      <c r="U197" s="126"/>
      <c r="V197" s="126"/>
      <c r="W197" s="126"/>
      <c r="X197" s="126"/>
      <c r="Y197" s="126"/>
      <c r="Z197" s="126"/>
      <c r="AA197" s="168"/>
      <c r="AB197" s="126"/>
      <c r="AC197" s="126"/>
      <c r="AD197" s="126"/>
      <c r="AE197" s="126"/>
      <c r="AF197" s="126"/>
      <c r="AG197" s="126"/>
      <c r="AH197" s="168"/>
      <c r="AI197" s="126"/>
      <c r="AJ197" s="126"/>
      <c r="AK197" s="126"/>
      <c r="AL197" s="126"/>
      <c r="AM197" s="126"/>
      <c r="AN197" s="126"/>
      <c r="AO197" s="126"/>
      <c r="AP197" s="126"/>
      <c r="AQ197" s="126"/>
      <c r="AR197" s="126"/>
      <c r="AS197" s="126"/>
      <c r="AT197" s="126"/>
      <c r="AU197" s="126"/>
      <c r="AV197" s="126"/>
      <c r="AW197" s="69"/>
      <c r="AX197" s="126"/>
      <c r="AY197" s="126"/>
      <c r="AZ197" s="126"/>
      <c r="BA197" s="126"/>
      <c r="BB197" s="126"/>
      <c r="BC197" s="126"/>
      <c r="BD197" s="126"/>
      <c r="BE197" s="126"/>
      <c r="BF197" s="126"/>
      <c r="BG197" s="126"/>
      <c r="BH197" s="126"/>
      <c r="BI197" s="126"/>
      <c r="BJ197" s="126"/>
      <c r="BK197" s="126"/>
      <c r="BL197" s="126"/>
      <c r="BM197" s="126"/>
      <c r="BN197" s="126"/>
      <c r="BO197" s="126"/>
      <c r="BP197" s="126"/>
      <c r="BQ197" s="126"/>
      <c r="BR197" s="126"/>
      <c r="BS197" s="126"/>
      <c r="BT197" s="126"/>
      <c r="BU197" s="126"/>
      <c r="BV197" s="126"/>
      <c r="BW197" s="126"/>
      <c r="BX197" s="126"/>
      <c r="BY197" s="126"/>
      <c r="BZ197" s="126"/>
      <c r="CA197" s="126"/>
      <c r="CB197" s="126"/>
      <c r="CC197" s="69"/>
      <c r="CD197" s="69"/>
      <c r="CE197" s="69"/>
      <c r="CF197" s="69"/>
      <c r="CG197" s="69"/>
    </row>
    <row r="198" spans="1:85" ht="12" customHeight="1">
      <c r="A198" s="69"/>
      <c r="B198" s="69"/>
      <c r="C198" s="70"/>
      <c r="D198" s="167"/>
      <c r="E198" s="126"/>
      <c r="F198" s="126"/>
      <c r="G198" s="126"/>
      <c r="H198" s="72"/>
      <c r="I198" s="126"/>
      <c r="J198" s="126"/>
      <c r="K198" s="126"/>
      <c r="L198" s="126"/>
      <c r="M198" s="126"/>
      <c r="N198" s="126"/>
      <c r="O198" s="126"/>
      <c r="P198" s="126"/>
      <c r="Q198" s="126"/>
      <c r="R198" s="126"/>
      <c r="S198" s="126"/>
      <c r="T198" s="126"/>
      <c r="U198" s="126"/>
      <c r="V198" s="126"/>
      <c r="W198" s="126"/>
      <c r="X198" s="126"/>
      <c r="Y198" s="126"/>
      <c r="Z198" s="126"/>
      <c r="AA198" s="168"/>
      <c r="AB198" s="126"/>
      <c r="AC198" s="126"/>
      <c r="AD198" s="126"/>
      <c r="AE198" s="126"/>
      <c r="AF198" s="126"/>
      <c r="AG198" s="126"/>
      <c r="AH198" s="168"/>
      <c r="AI198" s="126"/>
      <c r="AJ198" s="126"/>
      <c r="AK198" s="126"/>
      <c r="AL198" s="126"/>
      <c r="AM198" s="126"/>
      <c r="AN198" s="126"/>
      <c r="AO198" s="126"/>
      <c r="AP198" s="126"/>
      <c r="AQ198" s="126"/>
      <c r="AR198" s="126"/>
      <c r="AS198" s="126"/>
      <c r="AT198" s="126"/>
      <c r="AU198" s="126"/>
      <c r="AV198" s="126"/>
      <c r="AW198" s="69"/>
      <c r="AX198" s="126"/>
      <c r="AY198" s="126"/>
      <c r="AZ198" s="126"/>
      <c r="BA198" s="126"/>
      <c r="BB198" s="126"/>
      <c r="BC198" s="126"/>
      <c r="BD198" s="126"/>
      <c r="BE198" s="126"/>
      <c r="BF198" s="126"/>
      <c r="BG198" s="126"/>
      <c r="BH198" s="126"/>
      <c r="BI198" s="126"/>
      <c r="BJ198" s="126"/>
      <c r="BK198" s="126"/>
      <c r="BL198" s="126"/>
      <c r="BM198" s="126"/>
      <c r="BN198" s="126"/>
      <c r="BO198" s="126"/>
      <c r="BP198" s="126"/>
      <c r="BQ198" s="126"/>
      <c r="BR198" s="126"/>
      <c r="BS198" s="126"/>
      <c r="BT198" s="126"/>
      <c r="BU198" s="126"/>
      <c r="BV198" s="126"/>
      <c r="BW198" s="126"/>
      <c r="BX198" s="126"/>
      <c r="BY198" s="126"/>
      <c r="BZ198" s="126"/>
      <c r="CA198" s="126"/>
      <c r="CB198" s="126"/>
      <c r="CC198" s="69"/>
      <c r="CD198" s="69"/>
      <c r="CE198" s="69"/>
      <c r="CF198" s="69"/>
      <c r="CG198" s="69"/>
    </row>
    <row r="199" spans="1:85" ht="12" customHeight="1">
      <c r="A199" s="69"/>
      <c r="B199" s="69"/>
      <c r="C199" s="70"/>
      <c r="D199" s="167"/>
      <c r="E199" s="126"/>
      <c r="F199" s="126"/>
      <c r="G199" s="126"/>
      <c r="H199" s="72"/>
      <c r="I199" s="126"/>
      <c r="J199" s="126"/>
      <c r="K199" s="126"/>
      <c r="L199" s="126"/>
      <c r="M199" s="126"/>
      <c r="N199" s="126"/>
      <c r="O199" s="126"/>
      <c r="P199" s="126"/>
      <c r="Q199" s="126"/>
      <c r="R199" s="126"/>
      <c r="S199" s="126"/>
      <c r="T199" s="126"/>
      <c r="U199" s="126"/>
      <c r="V199" s="126"/>
      <c r="W199" s="126"/>
      <c r="X199" s="126"/>
      <c r="Y199" s="126"/>
      <c r="Z199" s="126"/>
      <c r="AA199" s="168"/>
      <c r="AB199" s="126"/>
      <c r="AC199" s="126"/>
      <c r="AD199" s="126"/>
      <c r="AE199" s="126"/>
      <c r="AF199" s="126"/>
      <c r="AG199" s="126"/>
      <c r="AH199" s="168"/>
      <c r="AI199" s="126"/>
      <c r="AJ199" s="126"/>
      <c r="AK199" s="126"/>
      <c r="AL199" s="126"/>
      <c r="AM199" s="126"/>
      <c r="AN199" s="126"/>
      <c r="AO199" s="126"/>
      <c r="AP199" s="126"/>
      <c r="AQ199" s="126"/>
      <c r="AR199" s="126"/>
      <c r="AS199" s="126"/>
      <c r="AT199" s="126"/>
      <c r="AU199" s="126"/>
      <c r="AV199" s="126"/>
      <c r="AW199" s="69"/>
      <c r="AX199" s="126"/>
      <c r="AY199" s="126"/>
      <c r="AZ199" s="126"/>
      <c r="BA199" s="126"/>
      <c r="BB199" s="126"/>
      <c r="BC199" s="126"/>
      <c r="BD199" s="126"/>
      <c r="BE199" s="126"/>
      <c r="BF199" s="126"/>
      <c r="BG199" s="126"/>
      <c r="BH199" s="126"/>
      <c r="BI199" s="126"/>
      <c r="BJ199" s="126"/>
      <c r="BK199" s="126"/>
      <c r="BL199" s="126"/>
      <c r="BM199" s="126"/>
      <c r="BN199" s="126"/>
      <c r="BO199" s="126"/>
      <c r="BP199" s="126"/>
      <c r="BQ199" s="126"/>
      <c r="BR199" s="126"/>
      <c r="BS199" s="126"/>
      <c r="BT199" s="126"/>
      <c r="BU199" s="126"/>
      <c r="BV199" s="126"/>
      <c r="BW199" s="126"/>
      <c r="BX199" s="126"/>
      <c r="BY199" s="126"/>
      <c r="BZ199" s="126"/>
      <c r="CA199" s="126"/>
      <c r="CB199" s="126"/>
      <c r="CC199" s="69"/>
      <c r="CD199" s="69"/>
      <c r="CE199" s="69"/>
      <c r="CF199" s="69"/>
      <c r="CG199" s="69"/>
    </row>
    <row r="200" spans="1:85" ht="12" customHeight="1">
      <c r="A200" s="69"/>
      <c r="B200" s="69"/>
      <c r="C200" s="70"/>
      <c r="D200" s="167"/>
      <c r="E200" s="126"/>
      <c r="F200" s="126"/>
      <c r="G200" s="126"/>
      <c r="H200" s="72"/>
      <c r="I200" s="126"/>
      <c r="J200" s="126"/>
      <c r="K200" s="126"/>
      <c r="L200" s="126"/>
      <c r="M200" s="126"/>
      <c r="N200" s="126"/>
      <c r="O200" s="126"/>
      <c r="P200" s="126"/>
      <c r="Q200" s="126"/>
      <c r="R200" s="126"/>
      <c r="S200" s="126"/>
      <c r="T200" s="126"/>
      <c r="U200" s="126"/>
      <c r="V200" s="126"/>
      <c r="W200" s="126"/>
      <c r="X200" s="126"/>
      <c r="Y200" s="126"/>
      <c r="Z200" s="126"/>
      <c r="AA200" s="168"/>
      <c r="AB200" s="126"/>
      <c r="AC200" s="126"/>
      <c r="AD200" s="126"/>
      <c r="AE200" s="126"/>
      <c r="AF200" s="126"/>
      <c r="AG200" s="126"/>
      <c r="AH200" s="168"/>
      <c r="AI200" s="126"/>
      <c r="AJ200" s="126"/>
      <c r="AK200" s="126"/>
      <c r="AL200" s="126"/>
      <c r="AM200" s="126"/>
      <c r="AN200" s="126"/>
      <c r="AO200" s="126"/>
      <c r="AP200" s="126"/>
      <c r="AQ200" s="126"/>
      <c r="AR200" s="126"/>
      <c r="AS200" s="126"/>
      <c r="AT200" s="126"/>
      <c r="AU200" s="126"/>
      <c r="AV200" s="126"/>
      <c r="AW200" s="69"/>
      <c r="AX200" s="126"/>
      <c r="AY200" s="126"/>
      <c r="AZ200" s="126"/>
      <c r="BA200" s="126"/>
      <c r="BB200" s="126"/>
      <c r="BC200" s="126"/>
      <c r="BD200" s="126"/>
      <c r="BE200" s="126"/>
      <c r="BF200" s="126"/>
      <c r="BG200" s="126"/>
      <c r="BH200" s="126"/>
      <c r="BI200" s="126"/>
      <c r="BJ200" s="126"/>
      <c r="BK200" s="126"/>
      <c r="BL200" s="126"/>
      <c r="BM200" s="126"/>
      <c r="BN200" s="126"/>
      <c r="BO200" s="126"/>
      <c r="BP200" s="126"/>
      <c r="BQ200" s="126"/>
      <c r="BR200" s="126"/>
      <c r="BS200" s="126"/>
      <c r="BT200" s="126"/>
      <c r="BU200" s="126"/>
      <c r="BV200" s="126"/>
      <c r="BW200" s="126"/>
      <c r="BX200" s="126"/>
      <c r="BY200" s="126"/>
      <c r="BZ200" s="126"/>
      <c r="CA200" s="126"/>
      <c r="CB200" s="126"/>
      <c r="CC200" s="69"/>
      <c r="CD200" s="69"/>
      <c r="CE200" s="69"/>
      <c r="CF200" s="69"/>
      <c r="CG200" s="69"/>
    </row>
    <row r="201" spans="1:85" ht="12" customHeight="1">
      <c r="A201" s="69"/>
      <c r="B201" s="69"/>
      <c r="C201" s="70"/>
      <c r="D201" s="167"/>
      <c r="E201" s="126"/>
      <c r="F201" s="126"/>
      <c r="G201" s="126"/>
      <c r="H201" s="72"/>
      <c r="I201" s="126"/>
      <c r="J201" s="126"/>
      <c r="K201" s="126"/>
      <c r="L201" s="126"/>
      <c r="M201" s="126"/>
      <c r="N201" s="126"/>
      <c r="O201" s="126"/>
      <c r="P201" s="126"/>
      <c r="Q201" s="126"/>
      <c r="R201" s="126"/>
      <c r="S201" s="126"/>
      <c r="T201" s="126"/>
      <c r="U201" s="126"/>
      <c r="V201" s="126"/>
      <c r="W201" s="126"/>
      <c r="X201" s="126"/>
      <c r="Y201" s="126"/>
      <c r="Z201" s="126"/>
      <c r="AA201" s="168"/>
      <c r="AB201" s="126"/>
      <c r="AC201" s="126"/>
      <c r="AD201" s="126"/>
      <c r="AE201" s="126"/>
      <c r="AF201" s="126"/>
      <c r="AG201" s="126"/>
      <c r="AH201" s="168"/>
      <c r="AI201" s="126"/>
      <c r="AJ201" s="126"/>
      <c r="AK201" s="126"/>
      <c r="AL201" s="126"/>
      <c r="AM201" s="126"/>
      <c r="AN201" s="126"/>
      <c r="AO201" s="126"/>
      <c r="AP201" s="126"/>
      <c r="AQ201" s="126"/>
      <c r="AR201" s="126"/>
      <c r="AS201" s="126"/>
      <c r="AT201" s="126"/>
      <c r="AU201" s="126"/>
      <c r="AV201" s="126"/>
      <c r="AW201" s="69"/>
      <c r="AX201" s="126"/>
      <c r="AY201" s="126"/>
      <c r="AZ201" s="126"/>
      <c r="BA201" s="126"/>
      <c r="BB201" s="126"/>
      <c r="BC201" s="126"/>
      <c r="BD201" s="126"/>
      <c r="BE201" s="126"/>
      <c r="BF201" s="126"/>
      <c r="BG201" s="126"/>
      <c r="BH201" s="126"/>
      <c r="BI201" s="126"/>
      <c r="BJ201" s="126"/>
      <c r="BK201" s="126"/>
      <c r="BL201" s="126"/>
      <c r="BM201" s="126"/>
      <c r="BN201" s="126"/>
      <c r="BO201" s="126"/>
      <c r="BP201" s="126"/>
      <c r="BQ201" s="126"/>
      <c r="BR201" s="126"/>
      <c r="BS201" s="126"/>
      <c r="BT201" s="126"/>
      <c r="BU201" s="126"/>
      <c r="BV201" s="126"/>
      <c r="BW201" s="126"/>
      <c r="BX201" s="126"/>
      <c r="BY201" s="126"/>
      <c r="BZ201" s="126"/>
      <c r="CA201" s="126"/>
      <c r="CB201" s="126"/>
      <c r="CC201" s="69"/>
      <c r="CD201" s="69"/>
      <c r="CE201" s="69"/>
      <c r="CF201" s="69"/>
      <c r="CG201" s="69"/>
    </row>
    <row r="202" spans="1:85" ht="12" customHeight="1">
      <c r="A202" s="69"/>
      <c r="B202" s="69"/>
      <c r="C202" s="70"/>
      <c r="D202" s="167"/>
      <c r="E202" s="126"/>
      <c r="F202" s="126"/>
      <c r="G202" s="126"/>
      <c r="H202" s="72"/>
      <c r="I202" s="126"/>
      <c r="J202" s="126"/>
      <c r="K202" s="126"/>
      <c r="L202" s="126"/>
      <c r="M202" s="126"/>
      <c r="N202" s="126"/>
      <c r="O202" s="126"/>
      <c r="P202" s="126"/>
      <c r="Q202" s="126"/>
      <c r="R202" s="126"/>
      <c r="S202" s="126"/>
      <c r="T202" s="126"/>
      <c r="U202" s="126"/>
      <c r="V202" s="126"/>
      <c r="W202" s="126"/>
      <c r="X202" s="126"/>
      <c r="Y202" s="126"/>
      <c r="Z202" s="126"/>
      <c r="AA202" s="168"/>
      <c r="AB202" s="126"/>
      <c r="AC202" s="126"/>
      <c r="AD202" s="126"/>
      <c r="AE202" s="126"/>
      <c r="AF202" s="126"/>
      <c r="AG202" s="126"/>
      <c r="AH202" s="168"/>
      <c r="AI202" s="126"/>
      <c r="AJ202" s="126"/>
      <c r="AK202" s="126"/>
      <c r="AL202" s="126"/>
      <c r="AM202" s="126"/>
      <c r="AN202" s="126"/>
      <c r="AO202" s="126"/>
      <c r="AP202" s="126"/>
      <c r="AQ202" s="126"/>
      <c r="AR202" s="126"/>
      <c r="AS202" s="126"/>
      <c r="AT202" s="126"/>
      <c r="AU202" s="126"/>
      <c r="AV202" s="126"/>
      <c r="AW202" s="69"/>
      <c r="AX202" s="126"/>
      <c r="AY202" s="126"/>
      <c r="AZ202" s="126"/>
      <c r="BA202" s="126"/>
      <c r="BB202" s="126"/>
      <c r="BC202" s="126"/>
      <c r="BD202" s="126"/>
      <c r="BE202" s="126"/>
      <c r="BF202" s="126"/>
      <c r="BG202" s="126"/>
      <c r="BH202" s="126"/>
      <c r="BI202" s="126"/>
      <c r="BJ202" s="126"/>
      <c r="BK202" s="126"/>
      <c r="BL202" s="126"/>
      <c r="BM202" s="126"/>
      <c r="BN202" s="126"/>
      <c r="BO202" s="126"/>
      <c r="BP202" s="126"/>
      <c r="BQ202" s="126"/>
      <c r="BR202" s="126"/>
      <c r="BS202" s="126"/>
      <c r="BT202" s="126"/>
      <c r="BU202" s="126"/>
      <c r="BV202" s="126"/>
      <c r="BW202" s="126"/>
      <c r="BX202" s="126"/>
      <c r="BY202" s="126"/>
      <c r="BZ202" s="126"/>
      <c r="CA202" s="126"/>
      <c r="CB202" s="126"/>
      <c r="CC202" s="69"/>
      <c r="CD202" s="69"/>
      <c r="CE202" s="69"/>
      <c r="CF202" s="69"/>
      <c r="CG202" s="69"/>
    </row>
    <row r="203" spans="1:85" ht="12" customHeight="1">
      <c r="A203" s="69"/>
      <c r="B203" s="69"/>
      <c r="C203" s="70"/>
      <c r="D203" s="167"/>
      <c r="E203" s="126"/>
      <c r="F203" s="126"/>
      <c r="G203" s="126"/>
      <c r="H203" s="72"/>
      <c r="I203" s="126"/>
      <c r="J203" s="126"/>
      <c r="K203" s="126"/>
      <c r="L203" s="126"/>
      <c r="M203" s="126"/>
      <c r="N203" s="126"/>
      <c r="O203" s="126"/>
      <c r="P203" s="126"/>
      <c r="Q203" s="126"/>
      <c r="R203" s="126"/>
      <c r="S203" s="126"/>
      <c r="T203" s="126"/>
      <c r="U203" s="126"/>
      <c r="V203" s="126"/>
      <c r="W203" s="126"/>
      <c r="X203" s="126"/>
      <c r="Y203" s="126"/>
      <c r="Z203" s="126"/>
      <c r="AA203" s="168"/>
      <c r="AB203" s="126"/>
      <c r="AC203" s="126"/>
      <c r="AD203" s="126"/>
      <c r="AE203" s="126"/>
      <c r="AF203" s="126"/>
      <c r="AG203" s="126"/>
      <c r="AH203" s="168"/>
      <c r="AI203" s="126"/>
      <c r="AJ203" s="126"/>
      <c r="AK203" s="126"/>
      <c r="AL203" s="126"/>
      <c r="AM203" s="126"/>
      <c r="AN203" s="126"/>
      <c r="AO203" s="126"/>
      <c r="AP203" s="126"/>
      <c r="AQ203" s="126"/>
      <c r="AR203" s="126"/>
      <c r="AS203" s="126"/>
      <c r="AT203" s="126"/>
      <c r="AU203" s="126"/>
      <c r="AV203" s="126"/>
      <c r="AW203" s="69"/>
      <c r="AX203" s="126"/>
      <c r="AY203" s="126"/>
      <c r="AZ203" s="126"/>
      <c r="BA203" s="126"/>
      <c r="BB203" s="126"/>
      <c r="BC203" s="126"/>
      <c r="BD203" s="126"/>
      <c r="BE203" s="126"/>
      <c r="BF203" s="126"/>
      <c r="BG203" s="126"/>
      <c r="BH203" s="126"/>
      <c r="BI203" s="126"/>
      <c r="BJ203" s="126"/>
      <c r="BK203" s="126"/>
      <c r="BL203" s="126"/>
      <c r="BM203" s="126"/>
      <c r="BN203" s="126"/>
      <c r="BO203" s="126"/>
      <c r="BP203" s="126"/>
      <c r="BQ203" s="126"/>
      <c r="BR203" s="126"/>
      <c r="BS203" s="126"/>
      <c r="BT203" s="126"/>
      <c r="BU203" s="126"/>
      <c r="BV203" s="126"/>
      <c r="BW203" s="126"/>
      <c r="BX203" s="126"/>
      <c r="BY203" s="126"/>
      <c r="BZ203" s="126"/>
      <c r="CA203" s="126"/>
      <c r="CB203" s="126"/>
      <c r="CC203" s="69"/>
      <c r="CD203" s="69"/>
      <c r="CE203" s="69"/>
      <c r="CF203" s="69"/>
      <c r="CG203" s="69"/>
    </row>
    <row r="204" spans="1:85" ht="12" customHeight="1">
      <c r="A204" s="69"/>
      <c r="B204" s="69"/>
      <c r="C204" s="70"/>
      <c r="D204" s="167"/>
      <c r="E204" s="126"/>
      <c r="F204" s="126"/>
      <c r="G204" s="126"/>
      <c r="H204" s="72"/>
      <c r="I204" s="126"/>
      <c r="J204" s="126"/>
      <c r="K204" s="126"/>
      <c r="L204" s="126"/>
      <c r="M204" s="126"/>
      <c r="N204" s="126"/>
      <c r="O204" s="126"/>
      <c r="P204" s="126"/>
      <c r="Q204" s="126"/>
      <c r="R204" s="126"/>
      <c r="S204" s="126"/>
      <c r="T204" s="126"/>
      <c r="U204" s="126"/>
      <c r="V204" s="126"/>
      <c r="W204" s="126"/>
      <c r="X204" s="126"/>
      <c r="Y204" s="126"/>
      <c r="Z204" s="126"/>
      <c r="AA204" s="168"/>
      <c r="AB204" s="126"/>
      <c r="AC204" s="126"/>
      <c r="AD204" s="126"/>
      <c r="AE204" s="126"/>
      <c r="AF204" s="126"/>
      <c r="AG204" s="126"/>
      <c r="AH204" s="168"/>
      <c r="AI204" s="126"/>
      <c r="AJ204" s="126"/>
      <c r="AK204" s="126"/>
      <c r="AL204" s="126"/>
      <c r="AM204" s="126"/>
      <c r="AN204" s="126"/>
      <c r="AO204" s="126"/>
      <c r="AP204" s="126"/>
      <c r="AQ204" s="126"/>
      <c r="AR204" s="126"/>
      <c r="AS204" s="126"/>
      <c r="AT204" s="126"/>
      <c r="AU204" s="126"/>
      <c r="AV204" s="126"/>
      <c r="AW204" s="69"/>
      <c r="AX204" s="126"/>
      <c r="AY204" s="126"/>
      <c r="AZ204" s="126"/>
      <c r="BA204" s="126"/>
      <c r="BB204" s="126"/>
      <c r="BC204" s="126"/>
      <c r="BD204" s="126"/>
      <c r="BE204" s="126"/>
      <c r="BF204" s="126"/>
      <c r="BG204" s="126"/>
      <c r="BH204" s="126"/>
      <c r="BI204" s="126"/>
      <c r="BJ204" s="126"/>
      <c r="BK204" s="126"/>
      <c r="BL204" s="126"/>
      <c r="BM204" s="126"/>
      <c r="BN204" s="126"/>
      <c r="BO204" s="126"/>
      <c r="BP204" s="126"/>
      <c r="BQ204" s="126"/>
      <c r="BR204" s="126"/>
      <c r="BS204" s="126"/>
      <c r="BT204" s="126"/>
      <c r="BU204" s="126"/>
      <c r="BV204" s="126"/>
      <c r="BW204" s="126"/>
      <c r="BX204" s="126"/>
      <c r="BY204" s="126"/>
      <c r="BZ204" s="126"/>
      <c r="CA204" s="126"/>
      <c r="CB204" s="126"/>
      <c r="CC204" s="69"/>
      <c r="CD204" s="69"/>
      <c r="CE204" s="69"/>
      <c r="CF204" s="69"/>
      <c r="CG204" s="69"/>
    </row>
    <row r="205" spans="1:85" ht="12" customHeight="1">
      <c r="A205" s="69"/>
      <c r="B205" s="69"/>
      <c r="C205" s="70"/>
      <c r="D205" s="167"/>
      <c r="E205" s="126"/>
      <c r="F205" s="126"/>
      <c r="G205" s="126"/>
      <c r="H205" s="72"/>
      <c r="I205" s="126"/>
      <c r="J205" s="126"/>
      <c r="K205" s="126"/>
      <c r="L205" s="126"/>
      <c r="M205" s="126"/>
      <c r="N205" s="126"/>
      <c r="O205" s="126"/>
      <c r="P205" s="126"/>
      <c r="Q205" s="126"/>
      <c r="R205" s="126"/>
      <c r="S205" s="126"/>
      <c r="T205" s="126"/>
      <c r="U205" s="126"/>
      <c r="V205" s="126"/>
      <c r="W205" s="126"/>
      <c r="X205" s="126"/>
      <c r="Y205" s="126"/>
      <c r="Z205" s="126"/>
      <c r="AA205" s="168"/>
      <c r="AB205" s="126"/>
      <c r="AC205" s="126"/>
      <c r="AD205" s="126"/>
      <c r="AE205" s="126"/>
      <c r="AF205" s="126"/>
      <c r="AG205" s="126"/>
      <c r="AH205" s="168"/>
      <c r="AI205" s="126"/>
      <c r="AJ205" s="126"/>
      <c r="AK205" s="126"/>
      <c r="AL205" s="126"/>
      <c r="AM205" s="126"/>
      <c r="AN205" s="126"/>
      <c r="AO205" s="126"/>
      <c r="AP205" s="126"/>
      <c r="AQ205" s="126"/>
      <c r="AR205" s="126"/>
      <c r="AS205" s="126"/>
      <c r="AT205" s="126"/>
      <c r="AU205" s="126"/>
      <c r="AV205" s="126"/>
      <c r="AW205" s="69"/>
      <c r="AX205" s="126"/>
      <c r="AY205" s="126"/>
      <c r="AZ205" s="126"/>
      <c r="BA205" s="126"/>
      <c r="BB205" s="126"/>
      <c r="BC205" s="126"/>
      <c r="BD205" s="126"/>
      <c r="BE205" s="126"/>
      <c r="BF205" s="126"/>
      <c r="BG205" s="126"/>
      <c r="BH205" s="126"/>
      <c r="BI205" s="126"/>
      <c r="BJ205" s="126"/>
      <c r="BK205" s="126"/>
      <c r="BL205" s="126"/>
      <c r="BM205" s="126"/>
      <c r="BN205" s="126"/>
      <c r="BO205" s="126"/>
      <c r="BP205" s="126"/>
      <c r="BQ205" s="126"/>
      <c r="BR205" s="126"/>
      <c r="BS205" s="126"/>
      <c r="BT205" s="126"/>
      <c r="BU205" s="126"/>
      <c r="BV205" s="126"/>
      <c r="BW205" s="126"/>
      <c r="BX205" s="126"/>
      <c r="BY205" s="126"/>
      <c r="BZ205" s="126"/>
      <c r="CA205" s="126"/>
      <c r="CB205" s="126"/>
      <c r="CC205" s="69"/>
      <c r="CD205" s="69"/>
      <c r="CE205" s="69"/>
      <c r="CF205" s="69"/>
      <c r="CG205" s="69"/>
    </row>
    <row r="206" spans="1:85" ht="12" customHeight="1">
      <c r="A206" s="69"/>
      <c r="B206" s="69"/>
      <c r="C206" s="70"/>
      <c r="D206" s="167"/>
      <c r="E206" s="126"/>
      <c r="F206" s="126"/>
      <c r="G206" s="126"/>
      <c r="H206" s="72"/>
      <c r="I206" s="126"/>
      <c r="J206" s="126"/>
      <c r="K206" s="126"/>
      <c r="L206" s="126"/>
      <c r="M206" s="126"/>
      <c r="N206" s="126"/>
      <c r="O206" s="126"/>
      <c r="P206" s="126"/>
      <c r="Q206" s="126"/>
      <c r="R206" s="126"/>
      <c r="S206" s="126"/>
      <c r="T206" s="126"/>
      <c r="U206" s="126"/>
      <c r="V206" s="126"/>
      <c r="W206" s="126"/>
      <c r="X206" s="126"/>
      <c r="Y206" s="126"/>
      <c r="Z206" s="126"/>
      <c r="AA206" s="168"/>
      <c r="AB206" s="126"/>
      <c r="AC206" s="126"/>
      <c r="AD206" s="126"/>
      <c r="AE206" s="126"/>
      <c r="AF206" s="126"/>
      <c r="AG206" s="126"/>
      <c r="AH206" s="168"/>
      <c r="AI206" s="126"/>
      <c r="AJ206" s="126"/>
      <c r="AK206" s="126"/>
      <c r="AL206" s="126"/>
      <c r="AM206" s="126"/>
      <c r="AN206" s="126"/>
      <c r="AO206" s="126"/>
      <c r="AP206" s="126"/>
      <c r="AQ206" s="126"/>
      <c r="AR206" s="126"/>
      <c r="AS206" s="126"/>
      <c r="AT206" s="126"/>
      <c r="AU206" s="126"/>
      <c r="AV206" s="126"/>
      <c r="AW206" s="69"/>
      <c r="AX206" s="126"/>
      <c r="AY206" s="126"/>
      <c r="AZ206" s="126"/>
      <c r="BA206" s="126"/>
      <c r="BB206" s="126"/>
      <c r="BC206" s="126"/>
      <c r="BD206" s="126"/>
      <c r="BE206" s="126"/>
      <c r="BF206" s="126"/>
      <c r="BG206" s="126"/>
      <c r="BH206" s="126"/>
      <c r="BI206" s="126"/>
      <c r="BJ206" s="126"/>
      <c r="BK206" s="126"/>
      <c r="BL206" s="126"/>
      <c r="BM206" s="126"/>
      <c r="BN206" s="126"/>
      <c r="BO206" s="126"/>
      <c r="BP206" s="126"/>
      <c r="BQ206" s="126"/>
      <c r="BR206" s="126"/>
      <c r="BS206" s="126"/>
      <c r="BT206" s="126"/>
      <c r="BU206" s="126"/>
      <c r="BV206" s="126"/>
      <c r="BW206" s="126"/>
      <c r="BX206" s="126"/>
      <c r="BY206" s="126"/>
      <c r="BZ206" s="126"/>
      <c r="CA206" s="126"/>
      <c r="CB206" s="126"/>
      <c r="CC206" s="69"/>
      <c r="CD206" s="69"/>
      <c r="CE206" s="69"/>
      <c r="CF206" s="69"/>
      <c r="CG206" s="69"/>
    </row>
    <row r="207" spans="1:85" ht="12" customHeight="1">
      <c r="A207" s="69"/>
      <c r="B207" s="69"/>
      <c r="C207" s="70"/>
      <c r="D207" s="167"/>
      <c r="E207" s="126"/>
      <c r="F207" s="126"/>
      <c r="G207" s="126"/>
      <c r="H207" s="72"/>
      <c r="I207" s="126"/>
      <c r="J207" s="126"/>
      <c r="K207" s="126"/>
      <c r="L207" s="126"/>
      <c r="M207" s="126"/>
      <c r="N207" s="126"/>
      <c r="O207" s="126"/>
      <c r="P207" s="126"/>
      <c r="Q207" s="126"/>
      <c r="R207" s="126"/>
      <c r="S207" s="126"/>
      <c r="T207" s="126"/>
      <c r="U207" s="126"/>
      <c r="V207" s="126"/>
      <c r="W207" s="126"/>
      <c r="X207" s="126"/>
      <c r="Y207" s="126"/>
      <c r="Z207" s="126"/>
      <c r="AA207" s="168"/>
      <c r="AB207" s="126"/>
      <c r="AC207" s="126"/>
      <c r="AD207" s="126"/>
      <c r="AE207" s="126"/>
      <c r="AF207" s="126"/>
      <c r="AG207" s="126"/>
      <c r="AH207" s="168"/>
      <c r="AI207" s="126"/>
      <c r="AJ207" s="126"/>
      <c r="AK207" s="126"/>
      <c r="AL207" s="126"/>
      <c r="AM207" s="126"/>
      <c r="AN207" s="126"/>
      <c r="AO207" s="126"/>
      <c r="AP207" s="126"/>
      <c r="AQ207" s="126"/>
      <c r="AR207" s="126"/>
      <c r="AS207" s="126"/>
      <c r="AT207" s="126"/>
      <c r="AU207" s="126"/>
      <c r="AV207" s="126"/>
      <c r="AW207" s="69"/>
      <c r="AX207" s="126"/>
      <c r="AY207" s="126"/>
      <c r="AZ207" s="126"/>
      <c r="BA207" s="126"/>
      <c r="BB207" s="126"/>
      <c r="BC207" s="126"/>
      <c r="BD207" s="126"/>
      <c r="BE207" s="126"/>
      <c r="BF207" s="126"/>
      <c r="BG207" s="126"/>
      <c r="BH207" s="126"/>
      <c r="BI207" s="126"/>
      <c r="BJ207" s="126"/>
      <c r="BK207" s="126"/>
      <c r="BL207" s="126"/>
      <c r="BM207" s="126"/>
      <c r="BN207" s="126"/>
      <c r="BO207" s="126"/>
      <c r="BP207" s="126"/>
      <c r="BQ207" s="126"/>
      <c r="BR207" s="126"/>
      <c r="BS207" s="126"/>
      <c r="BT207" s="126"/>
      <c r="BU207" s="126"/>
      <c r="BV207" s="126"/>
      <c r="BW207" s="126"/>
      <c r="BX207" s="126"/>
      <c r="BY207" s="126"/>
      <c r="BZ207" s="126"/>
      <c r="CA207" s="126"/>
      <c r="CB207" s="126"/>
      <c r="CC207" s="69"/>
      <c r="CD207" s="69"/>
      <c r="CE207" s="69"/>
      <c r="CF207" s="69"/>
      <c r="CG207" s="69"/>
    </row>
    <row r="208" spans="1:85" ht="12" customHeight="1">
      <c r="A208" s="69"/>
      <c r="B208" s="69"/>
      <c r="C208" s="70"/>
      <c r="D208" s="167"/>
      <c r="E208" s="126"/>
      <c r="F208" s="126"/>
      <c r="G208" s="126"/>
      <c r="H208" s="72"/>
      <c r="I208" s="126"/>
      <c r="J208" s="126"/>
      <c r="K208" s="126"/>
      <c r="L208" s="126"/>
      <c r="M208" s="126"/>
      <c r="N208" s="126"/>
      <c r="O208" s="126"/>
      <c r="P208" s="126"/>
      <c r="Q208" s="126"/>
      <c r="R208" s="126"/>
      <c r="S208" s="126"/>
      <c r="T208" s="126"/>
      <c r="U208" s="126"/>
      <c r="V208" s="126"/>
      <c r="W208" s="126"/>
      <c r="X208" s="126"/>
      <c r="Y208" s="126"/>
      <c r="Z208" s="126"/>
      <c r="AA208" s="168"/>
      <c r="AB208" s="126"/>
      <c r="AC208" s="126"/>
      <c r="AD208" s="126"/>
      <c r="AE208" s="126"/>
      <c r="AF208" s="126"/>
      <c r="AG208" s="126"/>
      <c r="AH208" s="168"/>
      <c r="AI208" s="126"/>
      <c r="AJ208" s="126"/>
      <c r="AK208" s="126"/>
      <c r="AL208" s="126"/>
      <c r="AM208" s="126"/>
      <c r="AN208" s="126"/>
      <c r="AO208" s="126"/>
      <c r="AP208" s="126"/>
      <c r="AQ208" s="126"/>
      <c r="AR208" s="126"/>
      <c r="AS208" s="126"/>
      <c r="AT208" s="126"/>
      <c r="AU208" s="126"/>
      <c r="AV208" s="126"/>
      <c r="AW208" s="69"/>
      <c r="AX208" s="126"/>
      <c r="AY208" s="126"/>
      <c r="AZ208" s="126"/>
      <c r="BA208" s="126"/>
      <c r="BB208" s="126"/>
      <c r="BC208" s="126"/>
      <c r="BD208" s="126"/>
      <c r="BE208" s="126"/>
      <c r="BF208" s="126"/>
      <c r="BG208" s="126"/>
      <c r="BH208" s="126"/>
      <c r="BI208" s="126"/>
      <c r="BJ208" s="126"/>
      <c r="BK208" s="126"/>
      <c r="BL208" s="126"/>
      <c r="BM208" s="126"/>
      <c r="BN208" s="126"/>
      <c r="BO208" s="126"/>
      <c r="BP208" s="126"/>
      <c r="BQ208" s="126"/>
      <c r="BR208" s="126"/>
      <c r="BS208" s="126"/>
      <c r="BT208" s="126"/>
      <c r="BU208" s="126"/>
      <c r="BV208" s="126"/>
      <c r="BW208" s="126"/>
      <c r="BX208" s="126"/>
      <c r="BY208" s="126"/>
      <c r="BZ208" s="126"/>
      <c r="CA208" s="126"/>
      <c r="CB208" s="126"/>
      <c r="CC208" s="69"/>
      <c r="CD208" s="69"/>
      <c r="CE208" s="69"/>
      <c r="CF208" s="69"/>
      <c r="CG208" s="69"/>
    </row>
    <row r="209" spans="1:85" ht="12" customHeight="1">
      <c r="A209" s="69"/>
      <c r="B209" s="69"/>
      <c r="C209" s="70"/>
      <c r="D209" s="167"/>
      <c r="E209" s="126"/>
      <c r="F209" s="126"/>
      <c r="G209" s="126"/>
      <c r="H209" s="72"/>
      <c r="I209" s="126"/>
      <c r="J209" s="126"/>
      <c r="K209" s="126"/>
      <c r="L209" s="126"/>
      <c r="M209" s="126"/>
      <c r="N209" s="126"/>
      <c r="O209" s="126"/>
      <c r="P209" s="126"/>
      <c r="Q209" s="126"/>
      <c r="R209" s="126"/>
      <c r="S209" s="126"/>
      <c r="T209" s="126"/>
      <c r="U209" s="126"/>
      <c r="V209" s="126"/>
      <c r="W209" s="126"/>
      <c r="X209" s="126"/>
      <c r="Y209" s="126"/>
      <c r="Z209" s="126"/>
      <c r="AA209" s="168"/>
      <c r="AB209" s="126"/>
      <c r="AC209" s="126"/>
      <c r="AD209" s="126"/>
      <c r="AE209" s="126"/>
      <c r="AF209" s="126"/>
      <c r="AG209" s="126"/>
      <c r="AH209" s="168"/>
      <c r="AI209" s="126"/>
      <c r="AJ209" s="126"/>
      <c r="AK209" s="126"/>
      <c r="AL209" s="126"/>
      <c r="AM209" s="126"/>
      <c r="AN209" s="126"/>
      <c r="AO209" s="126"/>
      <c r="AP209" s="126"/>
      <c r="AQ209" s="126"/>
      <c r="AR209" s="126"/>
      <c r="AS209" s="126"/>
      <c r="AT209" s="126"/>
      <c r="AU209" s="126"/>
      <c r="AV209" s="126"/>
      <c r="AW209" s="69"/>
      <c r="AX209" s="126"/>
      <c r="AY209" s="126"/>
      <c r="AZ209" s="126"/>
      <c r="BA209" s="126"/>
      <c r="BB209" s="126"/>
      <c r="BC209" s="126"/>
      <c r="BD209" s="126"/>
      <c r="BE209" s="126"/>
      <c r="BF209" s="126"/>
      <c r="BG209" s="126"/>
      <c r="BH209" s="126"/>
      <c r="BI209" s="126"/>
      <c r="BJ209" s="126"/>
      <c r="BK209" s="126"/>
      <c r="BL209" s="126"/>
      <c r="BM209" s="126"/>
      <c r="BN209" s="126"/>
      <c r="BO209" s="126"/>
      <c r="BP209" s="126"/>
      <c r="BQ209" s="126"/>
      <c r="BR209" s="126"/>
      <c r="BS209" s="126"/>
      <c r="BT209" s="126"/>
      <c r="BU209" s="126"/>
      <c r="BV209" s="126"/>
      <c r="BW209" s="126"/>
      <c r="BX209" s="126"/>
      <c r="BY209" s="126"/>
      <c r="BZ209" s="126"/>
      <c r="CA209" s="126"/>
      <c r="CB209" s="126"/>
      <c r="CC209" s="69"/>
      <c r="CD209" s="69"/>
      <c r="CE209" s="69"/>
      <c r="CF209" s="69"/>
      <c r="CG209" s="69"/>
    </row>
    <row r="210" spans="1:85" ht="12" customHeight="1">
      <c r="A210" s="69"/>
      <c r="B210" s="69"/>
      <c r="C210" s="70"/>
      <c r="D210" s="167"/>
      <c r="E210" s="126"/>
      <c r="F210" s="126"/>
      <c r="G210" s="126"/>
      <c r="H210" s="72"/>
      <c r="I210" s="126"/>
      <c r="J210" s="126"/>
      <c r="K210" s="126"/>
      <c r="L210" s="126"/>
      <c r="M210" s="126"/>
      <c r="N210" s="126"/>
      <c r="O210" s="126"/>
      <c r="P210" s="126"/>
      <c r="Q210" s="126"/>
      <c r="R210" s="126"/>
      <c r="S210" s="126"/>
      <c r="T210" s="126"/>
      <c r="U210" s="126"/>
      <c r="V210" s="126"/>
      <c r="W210" s="126"/>
      <c r="X210" s="126"/>
      <c r="Y210" s="126"/>
      <c r="Z210" s="126"/>
      <c r="AA210" s="168"/>
      <c r="AB210" s="126"/>
      <c r="AC210" s="126"/>
      <c r="AD210" s="126"/>
      <c r="AE210" s="126"/>
      <c r="AF210" s="126"/>
      <c r="AG210" s="126"/>
      <c r="AH210" s="168"/>
      <c r="AI210" s="126"/>
      <c r="AJ210" s="126"/>
      <c r="AK210" s="126"/>
      <c r="AL210" s="126"/>
      <c r="AM210" s="126"/>
      <c r="AN210" s="126"/>
      <c r="AO210" s="126"/>
      <c r="AP210" s="126"/>
      <c r="AQ210" s="126"/>
      <c r="AR210" s="126"/>
      <c r="AS210" s="126"/>
      <c r="AT210" s="126"/>
      <c r="AU210" s="126"/>
      <c r="AV210" s="126"/>
      <c r="AW210" s="69"/>
      <c r="AX210" s="126"/>
      <c r="AY210" s="126"/>
      <c r="AZ210" s="126"/>
      <c r="BA210" s="126"/>
      <c r="BB210" s="126"/>
      <c r="BC210" s="126"/>
      <c r="BD210" s="126"/>
      <c r="BE210" s="126"/>
      <c r="BF210" s="126"/>
      <c r="BG210" s="126"/>
      <c r="BH210" s="126"/>
      <c r="BI210" s="126"/>
      <c r="BJ210" s="126"/>
      <c r="BK210" s="126"/>
      <c r="BL210" s="126"/>
      <c r="BM210" s="126"/>
      <c r="BN210" s="126"/>
      <c r="BO210" s="126"/>
      <c r="BP210" s="126"/>
      <c r="BQ210" s="126"/>
      <c r="BR210" s="126"/>
      <c r="BS210" s="126"/>
      <c r="BT210" s="126"/>
      <c r="BU210" s="126"/>
      <c r="BV210" s="126"/>
      <c r="BW210" s="126"/>
      <c r="BX210" s="126"/>
      <c r="BY210" s="126"/>
      <c r="BZ210" s="126"/>
      <c r="CA210" s="126"/>
      <c r="CB210" s="126"/>
      <c r="CC210" s="69"/>
      <c r="CD210" s="69"/>
      <c r="CE210" s="69"/>
      <c r="CF210" s="69"/>
      <c r="CG210" s="69"/>
    </row>
    <row r="211" spans="1:85" ht="12" customHeight="1">
      <c r="A211" s="69"/>
      <c r="B211" s="69"/>
      <c r="C211" s="70"/>
      <c r="D211" s="167"/>
      <c r="E211" s="126"/>
      <c r="F211" s="126"/>
      <c r="G211" s="126"/>
      <c r="H211" s="72"/>
      <c r="I211" s="126"/>
      <c r="J211" s="126"/>
      <c r="K211" s="126"/>
      <c r="L211" s="126"/>
      <c r="M211" s="126"/>
      <c r="N211" s="126"/>
      <c r="O211" s="126"/>
      <c r="P211" s="126"/>
      <c r="Q211" s="126"/>
      <c r="R211" s="126"/>
      <c r="S211" s="126"/>
      <c r="T211" s="126"/>
      <c r="U211" s="126"/>
      <c r="V211" s="126"/>
      <c r="W211" s="126"/>
      <c r="X211" s="126"/>
      <c r="Y211" s="126"/>
      <c r="Z211" s="126"/>
      <c r="AA211" s="168"/>
      <c r="AB211" s="126"/>
      <c r="AC211" s="126"/>
      <c r="AD211" s="126"/>
      <c r="AE211" s="126"/>
      <c r="AF211" s="126"/>
      <c r="AG211" s="126"/>
      <c r="AH211" s="168"/>
      <c r="AI211" s="126"/>
      <c r="AJ211" s="126"/>
      <c r="AK211" s="126"/>
      <c r="AL211" s="126"/>
      <c r="AM211" s="126"/>
      <c r="AN211" s="126"/>
      <c r="AO211" s="126"/>
      <c r="AP211" s="126"/>
      <c r="AQ211" s="126"/>
      <c r="AR211" s="126"/>
      <c r="AS211" s="126"/>
      <c r="AT211" s="126"/>
      <c r="AU211" s="126"/>
      <c r="AV211" s="126"/>
      <c r="AW211" s="69"/>
      <c r="AX211" s="126"/>
      <c r="AY211" s="126"/>
      <c r="AZ211" s="126"/>
      <c r="BA211" s="126"/>
      <c r="BB211" s="126"/>
      <c r="BC211" s="126"/>
      <c r="BD211" s="126"/>
      <c r="BE211" s="126"/>
      <c r="BF211" s="126"/>
      <c r="BG211" s="126"/>
      <c r="BH211" s="126"/>
      <c r="BI211" s="126"/>
      <c r="BJ211" s="126"/>
      <c r="BK211" s="126"/>
      <c r="BL211" s="126"/>
      <c r="BM211" s="126"/>
      <c r="BN211" s="126"/>
      <c r="BO211" s="126"/>
      <c r="BP211" s="126"/>
      <c r="BQ211" s="126"/>
      <c r="BR211" s="126"/>
      <c r="BS211" s="126"/>
      <c r="BT211" s="126"/>
      <c r="BU211" s="126"/>
      <c r="BV211" s="126"/>
      <c r="BW211" s="126"/>
      <c r="BX211" s="126"/>
      <c r="BY211" s="126"/>
      <c r="BZ211" s="126"/>
      <c r="CA211" s="126"/>
      <c r="CB211" s="126"/>
      <c r="CC211" s="69"/>
      <c r="CD211" s="69"/>
      <c r="CE211" s="69"/>
      <c r="CF211" s="69"/>
      <c r="CG211" s="69"/>
    </row>
    <row r="212" spans="1:85" ht="12" customHeight="1">
      <c r="A212" s="69"/>
      <c r="B212" s="69"/>
      <c r="C212" s="70"/>
      <c r="D212" s="167"/>
      <c r="E212" s="126"/>
      <c r="F212" s="126"/>
      <c r="G212" s="126"/>
      <c r="H212" s="72"/>
      <c r="I212" s="126"/>
      <c r="J212" s="126"/>
      <c r="K212" s="126"/>
      <c r="L212" s="126"/>
      <c r="M212" s="126"/>
      <c r="N212" s="126"/>
      <c r="O212" s="126"/>
      <c r="P212" s="126"/>
      <c r="Q212" s="126"/>
      <c r="R212" s="126"/>
      <c r="S212" s="126"/>
      <c r="T212" s="126"/>
      <c r="U212" s="126"/>
      <c r="V212" s="126"/>
      <c r="W212" s="126"/>
      <c r="X212" s="126"/>
      <c r="Y212" s="126"/>
      <c r="Z212" s="126"/>
      <c r="AA212" s="168"/>
      <c r="AB212" s="126"/>
      <c r="AC212" s="126"/>
      <c r="AD212" s="126"/>
      <c r="AE212" s="126"/>
      <c r="AF212" s="126"/>
      <c r="AG212" s="126"/>
      <c r="AH212" s="168"/>
      <c r="AI212" s="126"/>
      <c r="AJ212" s="126"/>
      <c r="AK212" s="126"/>
      <c r="AL212" s="126"/>
      <c r="AM212" s="126"/>
      <c r="AN212" s="126"/>
      <c r="AO212" s="126"/>
      <c r="AP212" s="126"/>
      <c r="AQ212" s="126"/>
      <c r="AR212" s="126"/>
      <c r="AS212" s="126"/>
      <c r="AT212" s="126"/>
      <c r="AU212" s="126"/>
      <c r="AV212" s="126"/>
      <c r="AW212" s="69"/>
      <c r="AX212" s="126"/>
      <c r="AY212" s="126"/>
      <c r="AZ212" s="126"/>
      <c r="BA212" s="126"/>
      <c r="BB212" s="126"/>
      <c r="BC212" s="126"/>
      <c r="BD212" s="126"/>
      <c r="BE212" s="126"/>
      <c r="BF212" s="126"/>
      <c r="BG212" s="126"/>
      <c r="BH212" s="126"/>
      <c r="BI212" s="126"/>
      <c r="BJ212" s="126"/>
      <c r="BK212" s="126"/>
      <c r="BL212" s="126"/>
      <c r="BM212" s="126"/>
      <c r="BN212" s="126"/>
      <c r="BO212" s="126"/>
      <c r="BP212" s="126"/>
      <c r="BQ212" s="126"/>
      <c r="BR212" s="126"/>
      <c r="BS212" s="126"/>
      <c r="BT212" s="126"/>
      <c r="BU212" s="126"/>
      <c r="BV212" s="126"/>
      <c r="BW212" s="126"/>
      <c r="BX212" s="126"/>
      <c r="BY212" s="126"/>
      <c r="BZ212" s="126"/>
      <c r="CA212" s="126"/>
      <c r="CB212" s="126"/>
      <c r="CC212" s="69"/>
      <c r="CD212" s="69"/>
      <c r="CE212" s="69"/>
      <c r="CF212" s="69"/>
      <c r="CG212" s="69"/>
    </row>
    <row r="213" spans="1:85" ht="12" customHeight="1">
      <c r="A213" s="69"/>
      <c r="B213" s="69"/>
      <c r="C213" s="70"/>
      <c r="D213" s="167"/>
      <c r="E213" s="126"/>
      <c r="F213" s="126"/>
      <c r="G213" s="126"/>
      <c r="H213" s="72"/>
      <c r="I213" s="126"/>
      <c r="J213" s="126"/>
      <c r="K213" s="126"/>
      <c r="L213" s="126"/>
      <c r="M213" s="126"/>
      <c r="N213" s="126"/>
      <c r="O213" s="126"/>
      <c r="P213" s="126"/>
      <c r="Q213" s="126"/>
      <c r="R213" s="126"/>
      <c r="S213" s="126"/>
      <c r="T213" s="126"/>
      <c r="U213" s="126"/>
      <c r="V213" s="126"/>
      <c r="W213" s="126"/>
      <c r="X213" s="126"/>
      <c r="Y213" s="126"/>
      <c r="Z213" s="126"/>
      <c r="AA213" s="168"/>
      <c r="AB213" s="126"/>
      <c r="AC213" s="126"/>
      <c r="AD213" s="126"/>
      <c r="AE213" s="126"/>
      <c r="AF213" s="126"/>
      <c r="AG213" s="126"/>
      <c r="AH213" s="168"/>
      <c r="AI213" s="126"/>
      <c r="AJ213" s="126"/>
      <c r="AK213" s="126"/>
      <c r="AL213" s="126"/>
      <c r="AM213" s="126"/>
      <c r="AN213" s="126"/>
      <c r="AO213" s="126"/>
      <c r="AP213" s="126"/>
      <c r="AQ213" s="126"/>
      <c r="AR213" s="126"/>
      <c r="AS213" s="126"/>
      <c r="AT213" s="126"/>
      <c r="AU213" s="126"/>
      <c r="AV213" s="126"/>
      <c r="AW213" s="69"/>
      <c r="AX213" s="126"/>
      <c r="AY213" s="126"/>
      <c r="AZ213" s="126"/>
      <c r="BA213" s="126"/>
      <c r="BB213" s="126"/>
      <c r="BC213" s="126"/>
      <c r="BD213" s="126"/>
      <c r="BE213" s="126"/>
      <c r="BF213" s="126"/>
      <c r="BG213" s="126"/>
      <c r="BH213" s="126"/>
      <c r="BI213" s="126"/>
      <c r="BJ213" s="126"/>
      <c r="BK213" s="126"/>
      <c r="BL213" s="126"/>
      <c r="BM213" s="126"/>
      <c r="BN213" s="126"/>
      <c r="BO213" s="126"/>
      <c r="BP213" s="126"/>
      <c r="BQ213" s="126"/>
      <c r="BR213" s="126"/>
      <c r="BS213" s="126"/>
      <c r="BT213" s="126"/>
      <c r="BU213" s="126"/>
      <c r="BV213" s="126"/>
      <c r="BW213" s="126"/>
      <c r="BX213" s="126"/>
      <c r="BY213" s="126"/>
      <c r="BZ213" s="126"/>
      <c r="CA213" s="126"/>
      <c r="CB213" s="126"/>
      <c r="CC213" s="69"/>
      <c r="CD213" s="69"/>
      <c r="CE213" s="69"/>
      <c r="CF213" s="69"/>
      <c r="CG213" s="69"/>
    </row>
    <row r="214" spans="1:85" ht="12" customHeight="1">
      <c r="A214" s="69"/>
      <c r="B214" s="69"/>
      <c r="C214" s="70"/>
      <c r="D214" s="167"/>
      <c r="E214" s="126"/>
      <c r="F214" s="126"/>
      <c r="G214" s="126"/>
      <c r="H214" s="72"/>
      <c r="I214" s="126"/>
      <c r="J214" s="126"/>
      <c r="K214" s="126"/>
      <c r="L214" s="126"/>
      <c r="M214" s="126"/>
      <c r="N214" s="126"/>
      <c r="O214" s="126"/>
      <c r="P214" s="126"/>
      <c r="Q214" s="126"/>
      <c r="R214" s="126"/>
      <c r="S214" s="126"/>
      <c r="T214" s="126"/>
      <c r="U214" s="126"/>
      <c r="V214" s="126"/>
      <c r="W214" s="126"/>
      <c r="X214" s="126"/>
      <c r="Y214" s="126"/>
      <c r="Z214" s="126"/>
      <c r="AA214" s="168"/>
      <c r="AB214" s="126"/>
      <c r="AC214" s="126"/>
      <c r="AD214" s="126"/>
      <c r="AE214" s="126"/>
      <c r="AF214" s="126"/>
      <c r="AG214" s="126"/>
      <c r="AH214" s="168"/>
      <c r="AI214" s="126"/>
      <c r="AJ214" s="126"/>
      <c r="AK214" s="126"/>
      <c r="AL214" s="126"/>
      <c r="AM214" s="126"/>
      <c r="AN214" s="126"/>
      <c r="AO214" s="126"/>
      <c r="AP214" s="126"/>
      <c r="AQ214" s="126"/>
      <c r="AR214" s="126"/>
      <c r="AS214" s="126"/>
      <c r="AT214" s="126"/>
      <c r="AU214" s="126"/>
      <c r="AV214" s="126"/>
      <c r="AW214" s="69"/>
      <c r="AX214" s="126"/>
      <c r="AY214" s="126"/>
      <c r="AZ214" s="126"/>
      <c r="BA214" s="126"/>
      <c r="BB214" s="126"/>
      <c r="BC214" s="126"/>
      <c r="BD214" s="126"/>
      <c r="BE214" s="126"/>
      <c r="BF214" s="126"/>
      <c r="BG214" s="126"/>
      <c r="BH214" s="126"/>
      <c r="BI214" s="126"/>
      <c r="BJ214" s="126"/>
      <c r="BK214" s="126"/>
      <c r="BL214" s="126"/>
      <c r="BM214" s="126"/>
      <c r="BN214" s="126"/>
      <c r="BO214" s="126"/>
      <c r="BP214" s="126"/>
      <c r="BQ214" s="126"/>
      <c r="BR214" s="126"/>
      <c r="BS214" s="126"/>
      <c r="BT214" s="126"/>
      <c r="BU214" s="126"/>
      <c r="BV214" s="126"/>
      <c r="BW214" s="126"/>
      <c r="BX214" s="126"/>
      <c r="BY214" s="126"/>
      <c r="BZ214" s="126"/>
      <c r="CA214" s="126"/>
      <c r="CB214" s="126"/>
      <c r="CC214" s="69"/>
      <c r="CD214" s="69"/>
      <c r="CE214" s="69"/>
      <c r="CF214" s="69"/>
      <c r="CG214" s="69"/>
    </row>
    <row r="215" spans="1:85" ht="12" customHeight="1">
      <c r="A215" s="69"/>
      <c r="B215" s="69"/>
      <c r="C215" s="70"/>
      <c r="D215" s="167"/>
      <c r="E215" s="126"/>
      <c r="F215" s="126"/>
      <c r="G215" s="126"/>
      <c r="H215" s="72"/>
      <c r="I215" s="126"/>
      <c r="J215" s="126"/>
      <c r="K215" s="126"/>
      <c r="L215" s="126"/>
      <c r="M215" s="126"/>
      <c r="N215" s="126"/>
      <c r="O215" s="126"/>
      <c r="P215" s="126"/>
      <c r="Q215" s="126"/>
      <c r="R215" s="126"/>
      <c r="S215" s="126"/>
      <c r="T215" s="126"/>
      <c r="U215" s="126"/>
      <c r="V215" s="126"/>
      <c r="W215" s="126"/>
      <c r="X215" s="126"/>
      <c r="Y215" s="126"/>
      <c r="Z215" s="126"/>
      <c r="AA215" s="168"/>
      <c r="AB215" s="126"/>
      <c r="AC215" s="126"/>
      <c r="AD215" s="126"/>
      <c r="AE215" s="126"/>
      <c r="AF215" s="126"/>
      <c r="AG215" s="126"/>
      <c r="AH215" s="168"/>
      <c r="AI215" s="126"/>
      <c r="AJ215" s="126"/>
      <c r="AK215" s="126"/>
      <c r="AL215" s="126"/>
      <c r="AM215" s="126"/>
      <c r="AN215" s="126"/>
      <c r="AO215" s="126"/>
      <c r="AP215" s="126"/>
      <c r="AQ215" s="126"/>
      <c r="AR215" s="126"/>
      <c r="AS215" s="126"/>
      <c r="AT215" s="126"/>
      <c r="AU215" s="126"/>
      <c r="AV215" s="126"/>
      <c r="AW215" s="69"/>
      <c r="AX215" s="126"/>
      <c r="AY215" s="126"/>
      <c r="AZ215" s="126"/>
      <c r="BA215" s="126"/>
      <c r="BB215" s="126"/>
      <c r="BC215" s="126"/>
      <c r="BD215" s="126"/>
      <c r="BE215" s="126"/>
      <c r="BF215" s="126"/>
      <c r="BG215" s="126"/>
      <c r="BH215" s="126"/>
      <c r="BI215" s="126"/>
      <c r="BJ215" s="126"/>
      <c r="BK215" s="126"/>
      <c r="BL215" s="126"/>
      <c r="BM215" s="126"/>
      <c r="BN215" s="126"/>
      <c r="BO215" s="126"/>
      <c r="BP215" s="126"/>
      <c r="BQ215" s="126"/>
      <c r="BR215" s="126"/>
      <c r="BS215" s="126"/>
      <c r="BT215" s="126"/>
      <c r="BU215" s="126"/>
      <c r="BV215" s="126"/>
      <c r="BW215" s="126"/>
      <c r="BX215" s="126"/>
      <c r="BY215" s="126"/>
      <c r="BZ215" s="126"/>
      <c r="CA215" s="126"/>
      <c r="CB215" s="126"/>
      <c r="CC215" s="69"/>
      <c r="CD215" s="69"/>
      <c r="CE215" s="69"/>
      <c r="CF215" s="69"/>
      <c r="CG215" s="69"/>
    </row>
    <row r="216" spans="1:85" ht="12" customHeight="1">
      <c r="A216" s="69"/>
      <c r="B216" s="69"/>
      <c r="C216" s="70"/>
      <c r="D216" s="167"/>
      <c r="E216" s="126"/>
      <c r="F216" s="126"/>
      <c r="G216" s="126"/>
      <c r="H216" s="72"/>
      <c r="I216" s="126"/>
      <c r="J216" s="126"/>
      <c r="K216" s="126"/>
      <c r="L216" s="126"/>
      <c r="M216" s="126"/>
      <c r="N216" s="126"/>
      <c r="O216" s="126"/>
      <c r="P216" s="126"/>
      <c r="Q216" s="126"/>
      <c r="R216" s="126"/>
      <c r="S216" s="126"/>
      <c r="T216" s="126"/>
      <c r="U216" s="126"/>
      <c r="V216" s="126"/>
      <c r="W216" s="126"/>
      <c r="X216" s="126"/>
      <c r="Y216" s="126"/>
      <c r="Z216" s="126"/>
      <c r="AA216" s="168"/>
      <c r="AB216" s="126"/>
      <c r="AC216" s="126"/>
      <c r="AD216" s="126"/>
      <c r="AE216" s="126"/>
      <c r="AF216" s="126"/>
      <c r="AG216" s="126"/>
      <c r="AH216" s="168"/>
      <c r="AI216" s="126"/>
      <c r="AJ216" s="126"/>
      <c r="AK216" s="126"/>
      <c r="AL216" s="126"/>
      <c r="AM216" s="126"/>
      <c r="AN216" s="126"/>
      <c r="AO216" s="126"/>
      <c r="AP216" s="126"/>
      <c r="AQ216" s="126"/>
      <c r="AR216" s="126"/>
      <c r="AS216" s="126"/>
      <c r="AT216" s="126"/>
      <c r="AU216" s="126"/>
      <c r="AV216" s="126"/>
      <c r="AW216" s="69"/>
      <c r="AX216" s="126"/>
      <c r="AY216" s="126"/>
      <c r="AZ216" s="126"/>
      <c r="BA216" s="126"/>
      <c r="BB216" s="126"/>
      <c r="BC216" s="126"/>
      <c r="BD216" s="126"/>
      <c r="BE216" s="126"/>
      <c r="BF216" s="126"/>
      <c r="BG216" s="126"/>
      <c r="BH216" s="126"/>
      <c r="BI216" s="126"/>
      <c r="BJ216" s="126"/>
      <c r="BK216" s="126"/>
      <c r="BL216" s="126"/>
      <c r="BM216" s="126"/>
      <c r="BN216" s="126"/>
      <c r="BO216" s="126"/>
      <c r="BP216" s="126"/>
      <c r="BQ216" s="126"/>
      <c r="BR216" s="126"/>
      <c r="BS216" s="126"/>
      <c r="BT216" s="126"/>
      <c r="BU216" s="126"/>
      <c r="BV216" s="126"/>
      <c r="BW216" s="126"/>
      <c r="BX216" s="126"/>
      <c r="BY216" s="126"/>
      <c r="BZ216" s="126"/>
      <c r="CA216" s="126"/>
      <c r="CB216" s="126"/>
      <c r="CC216" s="69"/>
      <c r="CD216" s="69"/>
      <c r="CE216" s="69"/>
      <c r="CF216" s="69"/>
      <c r="CG216" s="69"/>
    </row>
    <row r="217" spans="1:85" ht="12" customHeight="1">
      <c r="A217" s="69"/>
      <c r="B217" s="69"/>
      <c r="C217" s="70"/>
      <c r="D217" s="167"/>
      <c r="E217" s="126"/>
      <c r="F217" s="126"/>
      <c r="G217" s="126"/>
      <c r="H217" s="72"/>
      <c r="I217" s="126"/>
      <c r="J217" s="126"/>
      <c r="K217" s="126"/>
      <c r="L217" s="126"/>
      <c r="M217" s="126"/>
      <c r="N217" s="126"/>
      <c r="O217" s="126"/>
      <c r="P217" s="126"/>
      <c r="Q217" s="126"/>
      <c r="R217" s="126"/>
      <c r="S217" s="126"/>
      <c r="T217" s="126"/>
      <c r="U217" s="126"/>
      <c r="V217" s="126"/>
      <c r="W217" s="126"/>
      <c r="X217" s="126"/>
      <c r="Y217" s="126"/>
      <c r="Z217" s="126"/>
      <c r="AA217" s="168"/>
      <c r="AB217" s="126"/>
      <c r="AC217" s="126"/>
      <c r="AD217" s="126"/>
      <c r="AE217" s="126"/>
      <c r="AF217" s="126"/>
      <c r="AG217" s="126"/>
      <c r="AH217" s="168"/>
      <c r="AI217" s="126"/>
      <c r="AJ217" s="126"/>
      <c r="AK217" s="126"/>
      <c r="AL217" s="126"/>
      <c r="AM217" s="126"/>
      <c r="AN217" s="126"/>
      <c r="AO217" s="126"/>
      <c r="AP217" s="126"/>
      <c r="AQ217" s="126"/>
      <c r="AR217" s="126"/>
      <c r="AS217" s="126"/>
      <c r="AT217" s="126"/>
      <c r="AU217" s="126"/>
      <c r="AV217" s="126"/>
      <c r="AW217" s="69"/>
      <c r="AX217" s="126"/>
      <c r="AY217" s="126"/>
      <c r="AZ217" s="126"/>
      <c r="BA217" s="126"/>
      <c r="BB217" s="126"/>
      <c r="BC217" s="126"/>
      <c r="BD217" s="126"/>
      <c r="BE217" s="126"/>
      <c r="BF217" s="126"/>
      <c r="BG217" s="126"/>
      <c r="BH217" s="126"/>
      <c r="BI217" s="126"/>
      <c r="BJ217" s="126"/>
      <c r="BK217" s="126"/>
      <c r="BL217" s="126"/>
      <c r="BM217" s="126"/>
      <c r="BN217" s="126"/>
      <c r="BO217" s="126"/>
      <c r="BP217" s="126"/>
      <c r="BQ217" s="126"/>
      <c r="BR217" s="126"/>
      <c r="BS217" s="126"/>
      <c r="BT217" s="126"/>
      <c r="BU217" s="126"/>
      <c r="BV217" s="126"/>
      <c r="BW217" s="126"/>
      <c r="BX217" s="126"/>
      <c r="BY217" s="126"/>
      <c r="BZ217" s="126"/>
      <c r="CA217" s="126"/>
      <c r="CB217" s="126"/>
      <c r="CC217" s="69"/>
      <c r="CD217" s="69"/>
      <c r="CE217" s="69"/>
      <c r="CF217" s="69"/>
      <c r="CG217" s="69"/>
    </row>
    <row r="218" spans="1:85" ht="12" customHeight="1">
      <c r="A218" s="69"/>
      <c r="B218" s="69"/>
      <c r="C218" s="70"/>
      <c r="D218" s="167"/>
      <c r="E218" s="126"/>
      <c r="F218" s="126"/>
      <c r="G218" s="126"/>
      <c r="H218" s="72"/>
      <c r="I218" s="126"/>
      <c r="J218" s="126"/>
      <c r="K218" s="126"/>
      <c r="L218" s="126"/>
      <c r="M218" s="126"/>
      <c r="N218" s="126"/>
      <c r="O218" s="126"/>
      <c r="P218" s="126"/>
      <c r="Q218" s="126"/>
      <c r="R218" s="126"/>
      <c r="S218" s="126"/>
      <c r="T218" s="126"/>
      <c r="U218" s="126"/>
      <c r="V218" s="126"/>
      <c r="W218" s="126"/>
      <c r="X218" s="126"/>
      <c r="Y218" s="126"/>
      <c r="Z218" s="126"/>
      <c r="AA218" s="168"/>
      <c r="AB218" s="126"/>
      <c r="AC218" s="126"/>
      <c r="AD218" s="126"/>
      <c r="AE218" s="126"/>
      <c r="AF218" s="126"/>
      <c r="AG218" s="126"/>
      <c r="AH218" s="168"/>
      <c r="AI218" s="126"/>
      <c r="AJ218" s="126"/>
      <c r="AK218" s="126"/>
      <c r="AL218" s="126"/>
      <c r="AM218" s="126"/>
      <c r="AN218" s="126"/>
      <c r="AO218" s="126"/>
      <c r="AP218" s="126"/>
      <c r="AQ218" s="126"/>
      <c r="AR218" s="126"/>
      <c r="AS218" s="126"/>
      <c r="AT218" s="126"/>
      <c r="AU218" s="126"/>
      <c r="AV218" s="126"/>
      <c r="AW218" s="69"/>
      <c r="AX218" s="126"/>
      <c r="AY218" s="126"/>
      <c r="AZ218" s="126"/>
      <c r="BA218" s="126"/>
      <c r="BB218" s="126"/>
      <c r="BC218" s="126"/>
      <c r="BD218" s="126"/>
      <c r="BE218" s="126"/>
      <c r="BF218" s="126"/>
      <c r="BG218" s="126"/>
      <c r="BH218" s="126"/>
      <c r="BI218" s="126"/>
      <c r="BJ218" s="126"/>
      <c r="BK218" s="126"/>
      <c r="BL218" s="126"/>
      <c r="BM218" s="126"/>
      <c r="BN218" s="126"/>
      <c r="BO218" s="126"/>
      <c r="BP218" s="126"/>
      <c r="BQ218" s="126"/>
      <c r="BR218" s="126"/>
      <c r="BS218" s="126"/>
      <c r="BT218" s="126"/>
      <c r="BU218" s="126"/>
      <c r="BV218" s="126"/>
      <c r="BW218" s="126"/>
      <c r="BX218" s="126"/>
      <c r="BY218" s="126"/>
      <c r="BZ218" s="126"/>
      <c r="CA218" s="126"/>
      <c r="CB218" s="126"/>
      <c r="CC218" s="69"/>
      <c r="CD218" s="69"/>
      <c r="CE218" s="69"/>
      <c r="CF218" s="69"/>
      <c r="CG218" s="69"/>
    </row>
    <row r="219" spans="1:85" ht="12" customHeight="1">
      <c r="A219" s="69"/>
      <c r="B219" s="69"/>
      <c r="C219" s="70"/>
      <c r="D219" s="167"/>
      <c r="E219" s="126"/>
      <c r="F219" s="126"/>
      <c r="G219" s="126"/>
      <c r="H219" s="72"/>
      <c r="I219" s="126"/>
      <c r="J219" s="126"/>
      <c r="K219" s="126"/>
      <c r="L219" s="126"/>
      <c r="M219" s="126"/>
      <c r="N219" s="126"/>
      <c r="O219" s="126"/>
      <c r="P219" s="126"/>
      <c r="Q219" s="126"/>
      <c r="R219" s="126"/>
      <c r="S219" s="126"/>
      <c r="T219" s="126"/>
      <c r="U219" s="126"/>
      <c r="V219" s="126"/>
      <c r="W219" s="126"/>
      <c r="X219" s="126"/>
      <c r="Y219" s="126"/>
      <c r="Z219" s="126"/>
      <c r="AA219" s="168"/>
      <c r="AB219" s="126"/>
      <c r="AC219" s="126"/>
      <c r="AD219" s="126"/>
      <c r="AE219" s="126"/>
      <c r="AF219" s="126"/>
      <c r="AG219" s="126"/>
      <c r="AH219" s="168"/>
      <c r="AI219" s="126"/>
      <c r="AJ219" s="126"/>
      <c r="AK219" s="126"/>
      <c r="AL219" s="126"/>
      <c r="AM219" s="126"/>
      <c r="AN219" s="126"/>
      <c r="AO219" s="126"/>
      <c r="AP219" s="126"/>
      <c r="AQ219" s="126"/>
      <c r="AR219" s="126"/>
      <c r="AS219" s="126"/>
      <c r="AT219" s="126"/>
      <c r="AU219" s="126"/>
      <c r="AV219" s="126"/>
      <c r="AW219" s="69"/>
      <c r="AX219" s="126"/>
      <c r="AY219" s="126"/>
      <c r="AZ219" s="126"/>
      <c r="BA219" s="126"/>
      <c r="BB219" s="126"/>
      <c r="BC219" s="126"/>
      <c r="BD219" s="126"/>
      <c r="BE219" s="126"/>
      <c r="BF219" s="126"/>
      <c r="BG219" s="126"/>
      <c r="BH219" s="126"/>
      <c r="BI219" s="126"/>
      <c r="BJ219" s="126"/>
      <c r="BK219" s="126"/>
      <c r="BL219" s="126"/>
      <c r="BM219" s="126"/>
      <c r="BN219" s="126"/>
      <c r="BO219" s="126"/>
      <c r="BP219" s="126"/>
      <c r="BQ219" s="126"/>
      <c r="BR219" s="126"/>
      <c r="BS219" s="126"/>
      <c r="BT219" s="126"/>
      <c r="BU219" s="126"/>
      <c r="BV219" s="126"/>
      <c r="BW219" s="126"/>
      <c r="BX219" s="126"/>
      <c r="BY219" s="126"/>
      <c r="BZ219" s="126"/>
      <c r="CA219" s="126"/>
      <c r="CB219" s="126"/>
      <c r="CC219" s="69"/>
      <c r="CD219" s="69"/>
      <c r="CE219" s="69"/>
      <c r="CF219" s="69"/>
      <c r="CG219" s="69"/>
    </row>
    <row r="220" spans="1:85" ht="12" customHeight="1">
      <c r="A220" s="69"/>
      <c r="B220" s="69"/>
      <c r="C220" s="70"/>
      <c r="D220" s="167"/>
      <c r="E220" s="126"/>
      <c r="F220" s="126"/>
      <c r="G220" s="126"/>
      <c r="H220" s="72"/>
      <c r="I220" s="126"/>
      <c r="J220" s="126"/>
      <c r="K220" s="126"/>
      <c r="L220" s="126"/>
      <c r="M220" s="126"/>
      <c r="N220" s="126"/>
      <c r="O220" s="126"/>
      <c r="P220" s="126"/>
      <c r="Q220" s="126"/>
      <c r="R220" s="126"/>
      <c r="S220" s="126"/>
      <c r="T220" s="126"/>
      <c r="U220" s="126"/>
      <c r="V220" s="126"/>
      <c r="W220" s="126"/>
      <c r="X220" s="126"/>
      <c r="Y220" s="126"/>
      <c r="Z220" s="126"/>
      <c r="AA220" s="168"/>
      <c r="AB220" s="126"/>
      <c r="AC220" s="126"/>
      <c r="AD220" s="126"/>
      <c r="AE220" s="126"/>
      <c r="AF220" s="126"/>
      <c r="AG220" s="126"/>
      <c r="AH220" s="168"/>
      <c r="AI220" s="126"/>
      <c r="AJ220" s="126"/>
      <c r="AK220" s="126"/>
      <c r="AL220" s="126"/>
      <c r="AM220" s="126"/>
      <c r="AN220" s="126"/>
      <c r="AO220" s="126"/>
      <c r="AP220" s="126"/>
      <c r="AQ220" s="126"/>
      <c r="AR220" s="126"/>
      <c r="AS220" s="126"/>
      <c r="AT220" s="126"/>
      <c r="AU220" s="126"/>
      <c r="AV220" s="126"/>
      <c r="AW220" s="69"/>
      <c r="AX220" s="126"/>
      <c r="AY220" s="126"/>
      <c r="AZ220" s="126"/>
      <c r="BA220" s="126"/>
      <c r="BB220" s="126"/>
      <c r="BC220" s="126"/>
      <c r="BD220" s="126"/>
      <c r="BE220" s="126"/>
      <c r="BF220" s="126"/>
      <c r="BG220" s="126"/>
      <c r="BH220" s="126"/>
      <c r="BI220" s="126"/>
      <c r="BJ220" s="126"/>
      <c r="BK220" s="126"/>
      <c r="BL220" s="126"/>
      <c r="BM220" s="126"/>
      <c r="BN220" s="126"/>
      <c r="BO220" s="126"/>
      <c r="BP220" s="126"/>
      <c r="BQ220" s="126"/>
      <c r="BR220" s="126"/>
      <c r="BS220" s="126"/>
      <c r="BT220" s="126"/>
      <c r="BU220" s="126"/>
      <c r="BV220" s="126"/>
      <c r="BW220" s="126"/>
      <c r="BX220" s="126"/>
      <c r="BY220" s="126"/>
      <c r="BZ220" s="126"/>
      <c r="CA220" s="126"/>
      <c r="CB220" s="126"/>
      <c r="CC220" s="69"/>
      <c r="CD220" s="69"/>
      <c r="CE220" s="69"/>
      <c r="CF220" s="69"/>
      <c r="CG220" s="69"/>
    </row>
    <row r="221" spans="1:85" ht="12" customHeight="1">
      <c r="A221" s="69"/>
      <c r="B221" s="69"/>
      <c r="C221" s="70"/>
      <c r="D221" s="167"/>
      <c r="E221" s="126"/>
      <c r="F221" s="126"/>
      <c r="G221" s="126"/>
      <c r="H221" s="72"/>
      <c r="I221" s="126"/>
      <c r="J221" s="126"/>
      <c r="K221" s="126"/>
      <c r="L221" s="126"/>
      <c r="M221" s="126"/>
      <c r="N221" s="126"/>
      <c r="O221" s="126"/>
      <c r="P221" s="126"/>
      <c r="Q221" s="126"/>
      <c r="R221" s="126"/>
      <c r="S221" s="126"/>
      <c r="T221" s="126"/>
      <c r="U221" s="126"/>
      <c r="V221" s="126"/>
      <c r="W221" s="126"/>
      <c r="X221" s="126"/>
      <c r="Y221" s="126"/>
      <c r="Z221" s="126"/>
      <c r="AA221" s="168"/>
      <c r="AB221" s="126"/>
      <c r="AC221" s="126"/>
      <c r="AD221" s="126"/>
      <c r="AE221" s="126"/>
      <c r="AF221" s="126"/>
      <c r="AG221" s="126"/>
      <c r="AH221" s="168"/>
      <c r="AI221" s="126"/>
      <c r="AJ221" s="126"/>
      <c r="AK221" s="126"/>
      <c r="AL221" s="126"/>
      <c r="AM221" s="126"/>
      <c r="AN221" s="126"/>
      <c r="AO221" s="126"/>
      <c r="AP221" s="126"/>
      <c r="AQ221" s="126"/>
      <c r="AR221" s="126"/>
      <c r="AS221" s="126"/>
      <c r="AT221" s="126"/>
      <c r="AU221" s="126"/>
      <c r="AV221" s="126"/>
      <c r="AW221" s="69"/>
      <c r="AX221" s="126"/>
      <c r="AY221" s="126"/>
      <c r="AZ221" s="126"/>
      <c r="BA221" s="126"/>
      <c r="BB221" s="126"/>
      <c r="BC221" s="126"/>
      <c r="BD221" s="126"/>
      <c r="BE221" s="126"/>
      <c r="BF221" s="126"/>
      <c r="BG221" s="126"/>
      <c r="BH221" s="126"/>
      <c r="BI221" s="126"/>
      <c r="BJ221" s="126"/>
      <c r="BK221" s="126"/>
      <c r="BL221" s="126"/>
      <c r="BM221" s="126"/>
      <c r="BN221" s="126"/>
      <c r="BO221" s="126"/>
      <c r="BP221" s="126"/>
      <c r="BQ221" s="126"/>
      <c r="BR221" s="126"/>
      <c r="BS221" s="126"/>
      <c r="BT221" s="126"/>
      <c r="BU221" s="126"/>
      <c r="BV221" s="126"/>
      <c r="BW221" s="126"/>
      <c r="BX221" s="126"/>
      <c r="BY221" s="126"/>
      <c r="BZ221" s="126"/>
      <c r="CA221" s="126"/>
      <c r="CB221" s="126"/>
      <c r="CC221" s="69"/>
      <c r="CD221" s="69"/>
      <c r="CE221" s="69"/>
      <c r="CF221" s="69"/>
      <c r="CG221" s="69"/>
    </row>
    <row r="222" spans="1:85" ht="12" customHeight="1">
      <c r="A222" s="69"/>
      <c r="B222" s="69"/>
      <c r="C222" s="70"/>
      <c r="D222" s="167"/>
      <c r="E222" s="126"/>
      <c r="F222" s="126"/>
      <c r="G222" s="126"/>
      <c r="H222" s="72"/>
      <c r="I222" s="126"/>
      <c r="J222" s="126"/>
      <c r="K222" s="126"/>
      <c r="L222" s="126"/>
      <c r="M222" s="126"/>
      <c r="N222" s="126"/>
      <c r="O222" s="126"/>
      <c r="P222" s="126"/>
      <c r="Q222" s="126"/>
      <c r="R222" s="126"/>
      <c r="S222" s="126"/>
      <c r="T222" s="126"/>
      <c r="U222" s="126"/>
      <c r="V222" s="126"/>
      <c r="W222" s="126"/>
      <c r="X222" s="126"/>
      <c r="Y222" s="126"/>
      <c r="Z222" s="126"/>
      <c r="AA222" s="168"/>
      <c r="AB222" s="126"/>
      <c r="AC222" s="126"/>
      <c r="AD222" s="126"/>
      <c r="AE222" s="126"/>
      <c r="AF222" s="126"/>
      <c r="AG222" s="126"/>
      <c r="AH222" s="168"/>
      <c r="AI222" s="126"/>
      <c r="AJ222" s="126"/>
      <c r="AK222" s="126"/>
      <c r="AL222" s="126"/>
      <c r="AM222" s="126"/>
      <c r="AN222" s="126"/>
      <c r="AO222" s="126"/>
      <c r="AP222" s="126"/>
      <c r="AQ222" s="126"/>
      <c r="AR222" s="126"/>
      <c r="AS222" s="126"/>
      <c r="AT222" s="126"/>
      <c r="AU222" s="126"/>
      <c r="AV222" s="126"/>
      <c r="AW222" s="69"/>
      <c r="AX222" s="126"/>
      <c r="AY222" s="126"/>
      <c r="AZ222" s="126"/>
      <c r="BA222" s="126"/>
      <c r="BB222" s="126"/>
      <c r="BC222" s="126"/>
      <c r="BD222" s="126"/>
      <c r="BE222" s="126"/>
      <c r="BF222" s="126"/>
      <c r="BG222" s="126"/>
      <c r="BH222" s="126"/>
      <c r="BI222" s="126"/>
      <c r="BJ222" s="126"/>
      <c r="BK222" s="126"/>
      <c r="BL222" s="126"/>
      <c r="BM222" s="126"/>
      <c r="BN222" s="126"/>
      <c r="BO222" s="126"/>
      <c r="BP222" s="126"/>
      <c r="BQ222" s="126"/>
      <c r="BR222" s="126"/>
      <c r="BS222" s="126"/>
      <c r="BT222" s="126"/>
      <c r="BU222" s="126"/>
      <c r="BV222" s="126"/>
      <c r="BW222" s="126"/>
      <c r="BX222" s="126"/>
      <c r="BY222" s="126"/>
      <c r="BZ222" s="126"/>
      <c r="CA222" s="126"/>
      <c r="CB222" s="126"/>
      <c r="CC222" s="69"/>
      <c r="CD222" s="69"/>
      <c r="CE222" s="69"/>
      <c r="CF222" s="69"/>
      <c r="CG222" s="69"/>
    </row>
    <row r="223" spans="1:85" ht="12" customHeight="1">
      <c r="A223" s="69"/>
      <c r="B223" s="69"/>
      <c r="C223" s="70"/>
      <c r="D223" s="167"/>
      <c r="E223" s="126"/>
      <c r="F223" s="126"/>
      <c r="G223" s="126"/>
      <c r="H223" s="72"/>
      <c r="I223" s="126"/>
      <c r="J223" s="126"/>
      <c r="K223" s="126"/>
      <c r="L223" s="126"/>
      <c r="M223" s="126"/>
      <c r="N223" s="126"/>
      <c r="O223" s="126"/>
      <c r="P223" s="126"/>
      <c r="Q223" s="126"/>
      <c r="R223" s="126"/>
      <c r="S223" s="126"/>
      <c r="T223" s="126"/>
      <c r="U223" s="126"/>
      <c r="V223" s="126"/>
      <c r="W223" s="126"/>
      <c r="X223" s="126"/>
      <c r="Y223" s="126"/>
      <c r="Z223" s="126"/>
      <c r="AA223" s="168"/>
      <c r="AB223" s="126"/>
      <c r="AC223" s="126"/>
      <c r="AD223" s="126"/>
      <c r="AE223" s="126"/>
      <c r="AF223" s="126"/>
      <c r="AG223" s="126"/>
      <c r="AH223" s="168"/>
      <c r="AI223" s="126"/>
      <c r="AJ223" s="126"/>
      <c r="AK223" s="126"/>
      <c r="AL223" s="126"/>
      <c r="AM223" s="126"/>
      <c r="AN223" s="126"/>
      <c r="AO223" s="126"/>
      <c r="AP223" s="126"/>
      <c r="AQ223" s="126"/>
      <c r="AR223" s="126"/>
      <c r="AS223" s="126"/>
      <c r="AT223" s="126"/>
      <c r="AU223" s="126"/>
      <c r="AV223" s="126"/>
      <c r="AW223" s="69"/>
      <c r="AX223" s="126"/>
      <c r="AY223" s="126"/>
      <c r="AZ223" s="126"/>
      <c r="BA223" s="126"/>
      <c r="BB223" s="126"/>
      <c r="BC223" s="126"/>
      <c r="BD223" s="126"/>
      <c r="BE223" s="126"/>
      <c r="BF223" s="126"/>
      <c r="BG223" s="126"/>
      <c r="BH223" s="126"/>
      <c r="BI223" s="126"/>
      <c r="BJ223" s="126"/>
      <c r="BK223" s="126"/>
      <c r="BL223" s="126"/>
      <c r="BM223" s="126"/>
      <c r="BN223" s="126"/>
      <c r="BO223" s="126"/>
      <c r="BP223" s="126"/>
      <c r="BQ223" s="126"/>
      <c r="BR223" s="126"/>
      <c r="BS223" s="126"/>
      <c r="BT223" s="126"/>
      <c r="BU223" s="126"/>
      <c r="BV223" s="126"/>
      <c r="BW223" s="126"/>
      <c r="BX223" s="126"/>
      <c r="BY223" s="126"/>
      <c r="BZ223" s="126"/>
      <c r="CA223" s="126"/>
      <c r="CB223" s="126"/>
      <c r="CC223" s="69"/>
      <c r="CD223" s="69"/>
      <c r="CE223" s="69"/>
      <c r="CF223" s="69"/>
      <c r="CG223" s="69"/>
    </row>
    <row r="224" spans="1:85" ht="12" customHeight="1">
      <c r="A224" s="69"/>
      <c r="B224" s="69"/>
      <c r="C224" s="70"/>
      <c r="D224" s="167"/>
      <c r="E224" s="126"/>
      <c r="F224" s="126"/>
      <c r="G224" s="126"/>
      <c r="H224" s="72"/>
      <c r="I224" s="126"/>
      <c r="J224" s="126"/>
      <c r="K224" s="126"/>
      <c r="L224" s="126"/>
      <c r="M224" s="126"/>
      <c r="N224" s="126"/>
      <c r="O224" s="126"/>
      <c r="P224" s="126"/>
      <c r="Q224" s="126"/>
      <c r="R224" s="126"/>
      <c r="S224" s="126"/>
      <c r="T224" s="126"/>
      <c r="U224" s="126"/>
      <c r="V224" s="126"/>
      <c r="W224" s="126"/>
      <c r="X224" s="126"/>
      <c r="Y224" s="126"/>
      <c r="Z224" s="126"/>
      <c r="AA224" s="168"/>
      <c r="AB224" s="126"/>
      <c r="AC224" s="126"/>
      <c r="AD224" s="126"/>
      <c r="AE224" s="126"/>
      <c r="AF224" s="126"/>
      <c r="AG224" s="126"/>
      <c r="AH224" s="168"/>
      <c r="AI224" s="126"/>
      <c r="AJ224" s="126"/>
      <c r="AK224" s="126"/>
      <c r="AL224" s="126"/>
      <c r="AM224" s="126"/>
      <c r="AN224" s="126"/>
      <c r="AO224" s="126"/>
      <c r="AP224" s="126"/>
      <c r="AQ224" s="126"/>
      <c r="AR224" s="126"/>
      <c r="AS224" s="126"/>
      <c r="AT224" s="126"/>
      <c r="AU224" s="126"/>
      <c r="AV224" s="126"/>
      <c r="AW224" s="69"/>
      <c r="AX224" s="126"/>
      <c r="AY224" s="126"/>
      <c r="AZ224" s="126"/>
      <c r="BA224" s="126"/>
      <c r="BB224" s="126"/>
      <c r="BC224" s="126"/>
      <c r="BD224" s="126"/>
      <c r="BE224" s="126"/>
      <c r="BF224" s="126"/>
      <c r="BG224" s="126"/>
      <c r="BH224" s="126"/>
      <c r="BI224" s="126"/>
      <c r="BJ224" s="126"/>
      <c r="BK224" s="126"/>
      <c r="BL224" s="126"/>
      <c r="BM224" s="126"/>
      <c r="BN224" s="126"/>
      <c r="BO224" s="126"/>
      <c r="BP224" s="126"/>
      <c r="BQ224" s="126"/>
      <c r="BR224" s="126"/>
      <c r="BS224" s="126"/>
      <c r="BT224" s="126"/>
      <c r="BU224" s="126"/>
      <c r="BV224" s="126"/>
      <c r="BW224" s="126"/>
      <c r="BX224" s="126"/>
      <c r="BY224" s="126"/>
      <c r="BZ224" s="126"/>
      <c r="CA224" s="126"/>
      <c r="CB224" s="126"/>
      <c r="CC224" s="69"/>
      <c r="CD224" s="69"/>
      <c r="CE224" s="69"/>
      <c r="CF224" s="69"/>
      <c r="CG224" s="69"/>
    </row>
    <row r="225" spans="1:85" ht="12" customHeight="1">
      <c r="A225" s="69"/>
      <c r="B225" s="69"/>
      <c r="C225" s="70"/>
      <c r="D225" s="167"/>
      <c r="E225" s="126"/>
      <c r="F225" s="126"/>
      <c r="G225" s="126"/>
      <c r="H225" s="72"/>
      <c r="I225" s="126"/>
      <c r="J225" s="126"/>
      <c r="K225" s="126"/>
      <c r="L225" s="126"/>
      <c r="M225" s="126"/>
      <c r="N225" s="126"/>
      <c r="O225" s="126"/>
      <c r="P225" s="126"/>
      <c r="Q225" s="126"/>
      <c r="R225" s="126"/>
      <c r="S225" s="126"/>
      <c r="T225" s="126"/>
      <c r="U225" s="126"/>
      <c r="V225" s="126"/>
      <c r="W225" s="126"/>
      <c r="X225" s="126"/>
      <c r="Y225" s="126"/>
      <c r="Z225" s="126"/>
      <c r="AA225" s="168"/>
      <c r="AB225" s="126"/>
      <c r="AC225" s="126"/>
      <c r="AD225" s="126"/>
      <c r="AE225" s="126"/>
      <c r="AF225" s="126"/>
      <c r="AG225" s="126"/>
      <c r="AH225" s="168"/>
      <c r="AI225" s="126"/>
      <c r="AJ225" s="126"/>
      <c r="AK225" s="126"/>
      <c r="AL225" s="126"/>
      <c r="AM225" s="126"/>
      <c r="AN225" s="126"/>
      <c r="AO225" s="126"/>
      <c r="AP225" s="126"/>
      <c r="AQ225" s="126"/>
      <c r="AR225" s="126"/>
      <c r="AS225" s="126"/>
      <c r="AT225" s="126"/>
      <c r="AU225" s="126"/>
      <c r="AV225" s="126"/>
      <c r="AW225" s="69"/>
      <c r="AX225" s="126"/>
      <c r="AY225" s="126"/>
      <c r="AZ225" s="126"/>
      <c r="BA225" s="126"/>
      <c r="BB225" s="126"/>
      <c r="BC225" s="126"/>
      <c r="BD225" s="126"/>
      <c r="BE225" s="126"/>
      <c r="BF225" s="126"/>
      <c r="BG225" s="126"/>
      <c r="BH225" s="126"/>
      <c r="BI225" s="126"/>
      <c r="BJ225" s="126"/>
      <c r="BK225" s="126"/>
      <c r="BL225" s="126"/>
      <c r="BM225" s="126"/>
      <c r="BN225" s="126"/>
      <c r="BO225" s="126"/>
      <c r="BP225" s="126"/>
      <c r="BQ225" s="126"/>
      <c r="BR225" s="126"/>
      <c r="BS225" s="126"/>
      <c r="BT225" s="126"/>
      <c r="BU225" s="126"/>
      <c r="BV225" s="126"/>
      <c r="BW225" s="126"/>
      <c r="BX225" s="126"/>
      <c r="BY225" s="126"/>
      <c r="BZ225" s="126"/>
      <c r="CA225" s="126"/>
      <c r="CB225" s="126"/>
      <c r="CC225" s="69"/>
      <c r="CD225" s="69"/>
      <c r="CE225" s="69"/>
      <c r="CF225" s="69"/>
      <c r="CG225" s="69"/>
    </row>
    <row r="226" spans="1:85" ht="12" customHeight="1">
      <c r="A226" s="69"/>
      <c r="B226" s="69"/>
      <c r="C226" s="70"/>
      <c r="D226" s="167"/>
      <c r="E226" s="126"/>
      <c r="F226" s="126"/>
      <c r="G226" s="126"/>
      <c r="H226" s="72"/>
      <c r="I226" s="126"/>
      <c r="J226" s="126"/>
      <c r="K226" s="126"/>
      <c r="L226" s="126"/>
      <c r="M226" s="126"/>
      <c r="N226" s="126"/>
      <c r="O226" s="126"/>
      <c r="P226" s="126"/>
      <c r="Q226" s="126"/>
      <c r="R226" s="126"/>
      <c r="S226" s="126"/>
      <c r="T226" s="126"/>
      <c r="U226" s="126"/>
      <c r="V226" s="126"/>
      <c r="W226" s="126"/>
      <c r="X226" s="126"/>
      <c r="Y226" s="126"/>
      <c r="Z226" s="126"/>
      <c r="AA226" s="168"/>
      <c r="AB226" s="126"/>
      <c r="AC226" s="126"/>
      <c r="AD226" s="126"/>
      <c r="AE226" s="126"/>
      <c r="AF226" s="126"/>
      <c r="AG226" s="126"/>
      <c r="AH226" s="168"/>
      <c r="AI226" s="126"/>
      <c r="AJ226" s="126"/>
      <c r="AK226" s="126"/>
      <c r="AL226" s="126"/>
      <c r="AM226" s="126"/>
      <c r="AN226" s="126"/>
      <c r="AO226" s="126"/>
      <c r="AP226" s="126"/>
      <c r="AQ226" s="126"/>
      <c r="AR226" s="126"/>
      <c r="AS226" s="126"/>
      <c r="AT226" s="126"/>
      <c r="AU226" s="126"/>
      <c r="AV226" s="126"/>
      <c r="AW226" s="69"/>
      <c r="AX226" s="126"/>
      <c r="AY226" s="126"/>
      <c r="AZ226" s="126"/>
      <c r="BA226" s="126"/>
      <c r="BB226" s="126"/>
      <c r="BC226" s="126"/>
      <c r="BD226" s="126"/>
      <c r="BE226" s="126"/>
      <c r="BF226" s="126"/>
      <c r="BG226" s="126"/>
      <c r="BH226" s="126"/>
      <c r="BI226" s="126"/>
      <c r="BJ226" s="126"/>
      <c r="BK226" s="126"/>
      <c r="BL226" s="126"/>
      <c r="BM226" s="126"/>
      <c r="BN226" s="126"/>
      <c r="BO226" s="126"/>
      <c r="BP226" s="126"/>
      <c r="BQ226" s="126"/>
      <c r="BR226" s="126"/>
      <c r="BS226" s="126"/>
      <c r="BT226" s="126"/>
      <c r="BU226" s="126"/>
      <c r="BV226" s="126"/>
      <c r="BW226" s="126"/>
      <c r="BX226" s="126"/>
      <c r="BY226" s="126"/>
      <c r="BZ226" s="126"/>
      <c r="CA226" s="126"/>
      <c r="CB226" s="126"/>
      <c r="CC226" s="69"/>
      <c r="CD226" s="69"/>
      <c r="CE226" s="69"/>
      <c r="CF226" s="69"/>
      <c r="CG226" s="69"/>
    </row>
    <row r="227" spans="1:85" ht="12" customHeight="1">
      <c r="A227" s="69"/>
      <c r="B227" s="69"/>
      <c r="C227" s="70"/>
      <c r="D227" s="167"/>
      <c r="E227" s="126"/>
      <c r="F227" s="126"/>
      <c r="G227" s="126"/>
      <c r="H227" s="72"/>
      <c r="I227" s="126"/>
      <c r="J227" s="126"/>
      <c r="K227" s="126"/>
      <c r="L227" s="126"/>
      <c r="M227" s="126"/>
      <c r="N227" s="126"/>
      <c r="O227" s="126"/>
      <c r="P227" s="126"/>
      <c r="Q227" s="126"/>
      <c r="R227" s="126"/>
      <c r="S227" s="126"/>
      <c r="T227" s="126"/>
      <c r="U227" s="126"/>
      <c r="V227" s="126"/>
      <c r="W227" s="126"/>
      <c r="X227" s="126"/>
      <c r="Y227" s="126"/>
      <c r="Z227" s="126"/>
      <c r="AA227" s="168"/>
      <c r="AB227" s="126"/>
      <c r="AC227" s="126"/>
      <c r="AD227" s="126"/>
      <c r="AE227" s="126"/>
      <c r="AF227" s="126"/>
      <c r="AG227" s="126"/>
      <c r="AH227" s="168"/>
      <c r="AI227" s="126"/>
      <c r="AJ227" s="126"/>
      <c r="AK227" s="126"/>
      <c r="AL227" s="126"/>
      <c r="AM227" s="126"/>
      <c r="AN227" s="126"/>
      <c r="AO227" s="126"/>
      <c r="AP227" s="126"/>
      <c r="AQ227" s="126"/>
      <c r="AR227" s="126"/>
      <c r="AS227" s="126"/>
      <c r="AT227" s="126"/>
      <c r="AU227" s="126"/>
      <c r="AV227" s="126"/>
      <c r="AW227" s="69"/>
      <c r="AX227" s="126"/>
      <c r="AY227" s="126"/>
      <c r="AZ227" s="126"/>
      <c r="BA227" s="126"/>
      <c r="BB227" s="126"/>
      <c r="BC227" s="126"/>
      <c r="BD227" s="126"/>
      <c r="BE227" s="126"/>
      <c r="BF227" s="126"/>
      <c r="BG227" s="126"/>
      <c r="BH227" s="126"/>
      <c r="BI227" s="126"/>
      <c r="BJ227" s="126"/>
      <c r="BK227" s="126"/>
      <c r="BL227" s="126"/>
      <c r="BM227" s="126"/>
      <c r="BN227" s="126"/>
      <c r="BO227" s="126"/>
      <c r="BP227" s="126"/>
      <c r="BQ227" s="126"/>
      <c r="BR227" s="126"/>
      <c r="BS227" s="126"/>
      <c r="BT227" s="126"/>
      <c r="BU227" s="126"/>
      <c r="BV227" s="126"/>
      <c r="BW227" s="126"/>
      <c r="BX227" s="126"/>
      <c r="BY227" s="126"/>
      <c r="BZ227" s="126"/>
      <c r="CA227" s="126"/>
      <c r="CB227" s="126"/>
      <c r="CC227" s="69"/>
      <c r="CD227" s="69"/>
      <c r="CE227" s="69"/>
      <c r="CF227" s="69"/>
      <c r="CG227" s="69"/>
    </row>
    <row r="228" spans="1:85" ht="12" customHeight="1">
      <c r="A228" s="69"/>
      <c r="B228" s="69"/>
      <c r="C228" s="70"/>
      <c r="D228" s="167"/>
      <c r="E228" s="126"/>
      <c r="F228" s="126"/>
      <c r="G228" s="126"/>
      <c r="H228" s="72"/>
      <c r="I228" s="126"/>
      <c r="J228" s="126"/>
      <c r="K228" s="126"/>
      <c r="L228" s="126"/>
      <c r="M228" s="126"/>
      <c r="N228" s="126"/>
      <c r="O228" s="126"/>
      <c r="P228" s="126"/>
      <c r="Q228" s="126"/>
      <c r="R228" s="126"/>
      <c r="S228" s="126"/>
      <c r="T228" s="126"/>
      <c r="U228" s="126"/>
      <c r="V228" s="126"/>
      <c r="W228" s="126"/>
      <c r="X228" s="126"/>
      <c r="Y228" s="126"/>
      <c r="Z228" s="126"/>
      <c r="AA228" s="168"/>
      <c r="AB228" s="126"/>
      <c r="AC228" s="126"/>
      <c r="AD228" s="126"/>
      <c r="AE228" s="126"/>
      <c r="AF228" s="126"/>
      <c r="AG228" s="126"/>
      <c r="AH228" s="168"/>
      <c r="AI228" s="126"/>
      <c r="AJ228" s="126"/>
      <c r="AK228" s="126"/>
      <c r="AL228" s="126"/>
      <c r="AM228" s="126"/>
      <c r="AN228" s="126"/>
      <c r="AO228" s="126"/>
      <c r="AP228" s="126"/>
      <c r="AQ228" s="126"/>
      <c r="AR228" s="126"/>
      <c r="AS228" s="126"/>
      <c r="AT228" s="126"/>
      <c r="AU228" s="126"/>
      <c r="AV228" s="126"/>
      <c r="AW228" s="69"/>
      <c r="AX228" s="126"/>
      <c r="AY228" s="126"/>
      <c r="AZ228" s="126"/>
      <c r="BA228" s="126"/>
      <c r="BB228" s="126"/>
      <c r="BC228" s="126"/>
      <c r="BD228" s="126"/>
      <c r="BE228" s="126"/>
      <c r="BF228" s="126"/>
      <c r="BG228" s="126"/>
      <c r="BH228" s="126"/>
      <c r="BI228" s="126"/>
      <c r="BJ228" s="126"/>
      <c r="BK228" s="126"/>
      <c r="BL228" s="126"/>
      <c r="BM228" s="126"/>
      <c r="BN228" s="126"/>
      <c r="BO228" s="126"/>
      <c r="BP228" s="126"/>
      <c r="BQ228" s="126"/>
      <c r="BR228" s="126"/>
      <c r="BS228" s="126"/>
      <c r="BT228" s="126"/>
      <c r="BU228" s="126"/>
      <c r="BV228" s="126"/>
      <c r="BW228" s="126"/>
      <c r="BX228" s="126"/>
      <c r="BY228" s="126"/>
      <c r="BZ228" s="126"/>
      <c r="CA228" s="126"/>
      <c r="CB228" s="126"/>
      <c r="CC228" s="69"/>
      <c r="CD228" s="69"/>
      <c r="CE228" s="69"/>
      <c r="CF228" s="69"/>
      <c r="CG228" s="69"/>
    </row>
    <row r="229" spans="1:85" ht="12" customHeight="1">
      <c r="A229" s="69"/>
      <c r="B229" s="69"/>
      <c r="C229" s="70"/>
      <c r="D229" s="167"/>
      <c r="E229" s="126"/>
      <c r="F229" s="126"/>
      <c r="G229" s="126"/>
      <c r="H229" s="72"/>
      <c r="I229" s="126"/>
      <c r="J229" s="126"/>
      <c r="K229" s="126"/>
      <c r="L229" s="126"/>
      <c r="M229" s="126"/>
      <c r="N229" s="126"/>
      <c r="O229" s="126"/>
      <c r="P229" s="126"/>
      <c r="Q229" s="126"/>
      <c r="R229" s="126"/>
      <c r="S229" s="126"/>
      <c r="T229" s="126"/>
      <c r="U229" s="126"/>
      <c r="V229" s="126"/>
      <c r="W229" s="126"/>
      <c r="X229" s="126"/>
      <c r="Y229" s="126"/>
      <c r="Z229" s="126"/>
      <c r="AA229" s="168"/>
      <c r="AB229" s="126"/>
      <c r="AC229" s="126"/>
      <c r="AD229" s="126"/>
      <c r="AE229" s="126"/>
      <c r="AF229" s="126"/>
      <c r="AG229" s="126"/>
      <c r="AH229" s="168"/>
      <c r="AI229" s="126"/>
      <c r="AJ229" s="126"/>
      <c r="AK229" s="126"/>
      <c r="AL229" s="126"/>
      <c r="AM229" s="126"/>
      <c r="AN229" s="126"/>
      <c r="AO229" s="126"/>
      <c r="AP229" s="126"/>
      <c r="AQ229" s="126"/>
      <c r="AR229" s="126"/>
      <c r="AS229" s="126"/>
      <c r="AT229" s="126"/>
      <c r="AU229" s="126"/>
      <c r="AV229" s="126"/>
      <c r="AW229" s="69"/>
      <c r="AX229" s="126"/>
      <c r="AY229" s="126"/>
      <c r="AZ229" s="126"/>
      <c r="BA229" s="126"/>
      <c r="BB229" s="126"/>
      <c r="BC229" s="126"/>
      <c r="BD229" s="126"/>
      <c r="BE229" s="126"/>
      <c r="BF229" s="126"/>
      <c r="BG229" s="126"/>
      <c r="BH229" s="126"/>
      <c r="BI229" s="126"/>
      <c r="BJ229" s="126"/>
      <c r="BK229" s="126"/>
      <c r="BL229" s="126"/>
      <c r="BM229" s="126"/>
      <c r="BN229" s="126"/>
      <c r="BO229" s="126"/>
      <c r="BP229" s="126"/>
      <c r="BQ229" s="126"/>
      <c r="BR229" s="126"/>
      <c r="BS229" s="126"/>
      <c r="BT229" s="126"/>
      <c r="BU229" s="126"/>
      <c r="BV229" s="126"/>
      <c r="BW229" s="126"/>
      <c r="BX229" s="126"/>
      <c r="BY229" s="126"/>
      <c r="BZ229" s="126"/>
      <c r="CA229" s="126"/>
      <c r="CB229" s="126"/>
      <c r="CC229" s="69"/>
      <c r="CD229" s="69"/>
      <c r="CE229" s="69"/>
      <c r="CF229" s="69"/>
      <c r="CG229" s="69"/>
    </row>
    <row r="230" spans="1:85" ht="12" customHeight="1">
      <c r="A230" s="69"/>
      <c r="B230" s="69"/>
      <c r="C230" s="70"/>
      <c r="D230" s="167"/>
      <c r="E230" s="126"/>
      <c r="F230" s="126"/>
      <c r="G230" s="126"/>
      <c r="H230" s="72"/>
      <c r="I230" s="126"/>
      <c r="J230" s="126"/>
      <c r="K230" s="126"/>
      <c r="L230" s="126"/>
      <c r="M230" s="126"/>
      <c r="N230" s="126"/>
      <c r="O230" s="126"/>
      <c r="P230" s="126"/>
      <c r="Q230" s="126"/>
      <c r="R230" s="126"/>
      <c r="S230" s="126"/>
      <c r="T230" s="126"/>
      <c r="U230" s="126"/>
      <c r="V230" s="126"/>
      <c r="W230" s="126"/>
      <c r="X230" s="126"/>
      <c r="Y230" s="126"/>
      <c r="Z230" s="126"/>
      <c r="AA230" s="168"/>
      <c r="AB230" s="126"/>
      <c r="AC230" s="126"/>
      <c r="AD230" s="126"/>
      <c r="AE230" s="126"/>
      <c r="AF230" s="126"/>
      <c r="AG230" s="126"/>
      <c r="AH230" s="168"/>
      <c r="AI230" s="126"/>
      <c r="AJ230" s="126"/>
      <c r="AK230" s="126"/>
      <c r="AL230" s="126"/>
      <c r="AM230" s="126"/>
      <c r="AN230" s="126"/>
      <c r="AO230" s="126"/>
      <c r="AP230" s="126"/>
      <c r="AQ230" s="126"/>
      <c r="AR230" s="126"/>
      <c r="AS230" s="126"/>
      <c r="AT230" s="126"/>
      <c r="AU230" s="126"/>
      <c r="AV230" s="126"/>
      <c r="AW230" s="69"/>
      <c r="AX230" s="126"/>
      <c r="AY230" s="126"/>
      <c r="AZ230" s="126"/>
      <c r="BA230" s="126"/>
      <c r="BB230" s="126"/>
      <c r="BC230" s="126"/>
      <c r="BD230" s="126"/>
      <c r="BE230" s="126"/>
      <c r="BF230" s="126"/>
      <c r="BG230" s="126"/>
      <c r="BH230" s="126"/>
      <c r="BI230" s="126"/>
      <c r="BJ230" s="126"/>
      <c r="BK230" s="126"/>
      <c r="BL230" s="126"/>
      <c r="BM230" s="126"/>
      <c r="BN230" s="126"/>
      <c r="BO230" s="126"/>
      <c r="BP230" s="126"/>
      <c r="BQ230" s="126"/>
      <c r="BR230" s="126"/>
      <c r="BS230" s="126"/>
      <c r="BT230" s="126"/>
      <c r="BU230" s="126"/>
      <c r="BV230" s="126"/>
      <c r="BW230" s="126"/>
      <c r="BX230" s="126"/>
      <c r="BY230" s="126"/>
      <c r="BZ230" s="126"/>
      <c r="CA230" s="126"/>
      <c r="CB230" s="126"/>
      <c r="CC230" s="69"/>
      <c r="CD230" s="69"/>
      <c r="CE230" s="69"/>
      <c r="CF230" s="69"/>
      <c r="CG230" s="69"/>
    </row>
    <row r="231" spans="1:85" ht="12" customHeight="1">
      <c r="A231" s="69"/>
      <c r="B231" s="69"/>
      <c r="C231" s="70"/>
      <c r="D231" s="167"/>
      <c r="E231" s="126"/>
      <c r="F231" s="126"/>
      <c r="G231" s="126"/>
      <c r="H231" s="72"/>
      <c r="I231" s="126"/>
      <c r="J231" s="126"/>
      <c r="K231" s="126"/>
      <c r="L231" s="126"/>
      <c r="M231" s="126"/>
      <c r="N231" s="126"/>
      <c r="O231" s="126"/>
      <c r="P231" s="126"/>
      <c r="Q231" s="126"/>
      <c r="R231" s="126"/>
      <c r="S231" s="126"/>
      <c r="T231" s="126"/>
      <c r="U231" s="126"/>
      <c r="V231" s="126"/>
      <c r="W231" s="126"/>
      <c r="X231" s="126"/>
      <c r="Y231" s="126"/>
      <c r="Z231" s="126"/>
      <c r="AA231" s="168"/>
      <c r="AB231" s="126"/>
      <c r="AC231" s="126"/>
      <c r="AD231" s="126"/>
      <c r="AE231" s="126"/>
      <c r="AF231" s="126"/>
      <c r="AG231" s="126"/>
      <c r="AH231" s="168"/>
      <c r="AI231" s="126"/>
      <c r="AJ231" s="126"/>
      <c r="AK231" s="126"/>
      <c r="AL231" s="126"/>
      <c r="AM231" s="126"/>
      <c r="AN231" s="126"/>
      <c r="AO231" s="126"/>
      <c r="AP231" s="126"/>
      <c r="AQ231" s="126"/>
      <c r="AR231" s="126"/>
      <c r="AS231" s="126"/>
      <c r="AT231" s="126"/>
      <c r="AU231" s="126"/>
      <c r="AV231" s="126"/>
      <c r="AW231" s="69"/>
      <c r="AX231" s="126"/>
      <c r="AY231" s="126"/>
      <c r="AZ231" s="126"/>
      <c r="BA231" s="126"/>
      <c r="BB231" s="126"/>
      <c r="BC231" s="126"/>
      <c r="BD231" s="126"/>
      <c r="BE231" s="126"/>
      <c r="BF231" s="126"/>
      <c r="BG231" s="126"/>
      <c r="BH231" s="126"/>
      <c r="BI231" s="126"/>
      <c r="BJ231" s="126"/>
      <c r="BK231" s="126"/>
      <c r="BL231" s="126"/>
      <c r="BM231" s="126"/>
      <c r="BN231" s="126"/>
      <c r="BO231" s="126"/>
      <c r="BP231" s="126"/>
      <c r="BQ231" s="126"/>
      <c r="BR231" s="126"/>
      <c r="BS231" s="126"/>
      <c r="BT231" s="126"/>
      <c r="BU231" s="126"/>
      <c r="BV231" s="126"/>
      <c r="BW231" s="126"/>
      <c r="BX231" s="126"/>
      <c r="BY231" s="126"/>
      <c r="BZ231" s="126"/>
      <c r="CA231" s="126"/>
      <c r="CB231" s="126"/>
      <c r="CC231" s="69"/>
      <c r="CD231" s="69"/>
      <c r="CE231" s="69"/>
      <c r="CF231" s="69"/>
      <c r="CG231" s="69"/>
    </row>
    <row r="232" spans="1:85" ht="12" customHeight="1">
      <c r="A232" s="69"/>
      <c r="B232" s="69"/>
      <c r="C232" s="70"/>
      <c r="D232" s="167"/>
      <c r="E232" s="126"/>
      <c r="F232" s="126"/>
      <c r="G232" s="126"/>
      <c r="H232" s="72"/>
      <c r="I232" s="126"/>
      <c r="J232" s="126"/>
      <c r="K232" s="126"/>
      <c r="L232" s="126"/>
      <c r="M232" s="126"/>
      <c r="N232" s="126"/>
      <c r="O232" s="126"/>
      <c r="P232" s="126"/>
      <c r="Q232" s="126"/>
      <c r="R232" s="126"/>
      <c r="S232" s="126"/>
      <c r="T232" s="126"/>
      <c r="U232" s="126"/>
      <c r="V232" s="126"/>
      <c r="W232" s="126"/>
      <c r="X232" s="126"/>
      <c r="Y232" s="126"/>
      <c r="Z232" s="126"/>
      <c r="AA232" s="168"/>
      <c r="AB232" s="126"/>
      <c r="AC232" s="126"/>
      <c r="AD232" s="126"/>
      <c r="AE232" s="126"/>
      <c r="AF232" s="126"/>
      <c r="AG232" s="126"/>
      <c r="AH232" s="168"/>
      <c r="AI232" s="126"/>
      <c r="AJ232" s="126"/>
      <c r="AK232" s="126"/>
      <c r="AL232" s="126"/>
      <c r="AM232" s="126"/>
      <c r="AN232" s="126"/>
      <c r="AO232" s="126"/>
      <c r="AP232" s="126"/>
      <c r="AQ232" s="126"/>
      <c r="AR232" s="126"/>
      <c r="AS232" s="126"/>
      <c r="AT232" s="126"/>
      <c r="AU232" s="126"/>
      <c r="AV232" s="126"/>
      <c r="AW232" s="69"/>
      <c r="AX232" s="126"/>
      <c r="AY232" s="126"/>
      <c r="AZ232" s="126"/>
      <c r="BA232" s="126"/>
      <c r="BB232" s="126"/>
      <c r="BC232" s="126"/>
      <c r="BD232" s="126"/>
      <c r="BE232" s="126"/>
      <c r="BF232" s="126"/>
      <c r="BG232" s="126"/>
      <c r="BH232" s="126"/>
      <c r="BI232" s="126"/>
      <c r="BJ232" s="126"/>
      <c r="BK232" s="126"/>
      <c r="BL232" s="126"/>
      <c r="BM232" s="126"/>
      <c r="BN232" s="126"/>
      <c r="BO232" s="126"/>
      <c r="BP232" s="126"/>
      <c r="BQ232" s="126"/>
      <c r="BR232" s="126"/>
      <c r="BS232" s="126"/>
      <c r="BT232" s="126"/>
      <c r="BU232" s="126"/>
      <c r="BV232" s="126"/>
      <c r="BW232" s="126"/>
      <c r="BX232" s="126"/>
      <c r="BY232" s="126"/>
      <c r="BZ232" s="126"/>
      <c r="CA232" s="126"/>
      <c r="CB232" s="126"/>
      <c r="CC232" s="69"/>
      <c r="CD232" s="69"/>
      <c r="CE232" s="69"/>
      <c r="CF232" s="69"/>
      <c r="CG232" s="69"/>
    </row>
    <row r="233" spans="1:85" ht="12" customHeight="1">
      <c r="A233" s="69"/>
      <c r="B233" s="69"/>
      <c r="C233" s="70"/>
      <c r="D233" s="167"/>
      <c r="E233" s="126"/>
      <c r="F233" s="126"/>
      <c r="G233" s="126"/>
      <c r="H233" s="72"/>
      <c r="I233" s="126"/>
      <c r="J233" s="126"/>
      <c r="K233" s="126"/>
      <c r="L233" s="126"/>
      <c r="M233" s="126"/>
      <c r="N233" s="126"/>
      <c r="O233" s="126"/>
      <c r="P233" s="126"/>
      <c r="Q233" s="126"/>
      <c r="R233" s="126"/>
      <c r="S233" s="126"/>
      <c r="T233" s="126"/>
      <c r="U233" s="126"/>
      <c r="V233" s="126"/>
      <c r="W233" s="126"/>
      <c r="X233" s="126"/>
      <c r="Y233" s="126"/>
      <c r="Z233" s="126"/>
      <c r="AA233" s="168"/>
      <c r="AB233" s="126"/>
      <c r="AC233" s="126"/>
      <c r="AD233" s="126"/>
      <c r="AE233" s="126"/>
      <c r="AF233" s="126"/>
      <c r="AG233" s="126"/>
      <c r="AH233" s="168"/>
      <c r="AI233" s="126"/>
      <c r="AJ233" s="126"/>
      <c r="AK233" s="126"/>
      <c r="AL233" s="126"/>
      <c r="AM233" s="126"/>
      <c r="AN233" s="126"/>
      <c r="AO233" s="126"/>
      <c r="AP233" s="126"/>
      <c r="AQ233" s="126"/>
      <c r="AR233" s="126"/>
      <c r="AS233" s="126"/>
      <c r="AT233" s="126"/>
      <c r="AU233" s="126"/>
      <c r="AV233" s="126"/>
      <c r="AW233" s="69"/>
      <c r="AX233" s="126"/>
      <c r="AY233" s="126"/>
      <c r="AZ233" s="126"/>
      <c r="BA233" s="126"/>
      <c r="BB233" s="126"/>
      <c r="BC233" s="126"/>
      <c r="BD233" s="126"/>
      <c r="BE233" s="126"/>
      <c r="BF233" s="126"/>
      <c r="BG233" s="126"/>
      <c r="BH233" s="126"/>
      <c r="BI233" s="126"/>
      <c r="BJ233" s="126"/>
      <c r="BK233" s="126"/>
      <c r="BL233" s="126"/>
      <c r="BM233" s="126"/>
      <c r="BN233" s="126"/>
      <c r="BO233" s="126"/>
      <c r="BP233" s="126"/>
      <c r="BQ233" s="126"/>
      <c r="BR233" s="126"/>
      <c r="BS233" s="126"/>
      <c r="BT233" s="126"/>
      <c r="BU233" s="126"/>
      <c r="BV233" s="126"/>
      <c r="BW233" s="126"/>
      <c r="BX233" s="126"/>
      <c r="BY233" s="126"/>
      <c r="BZ233" s="126"/>
      <c r="CA233" s="126"/>
      <c r="CB233" s="126"/>
      <c r="CC233" s="69"/>
      <c r="CD233" s="69"/>
      <c r="CE233" s="69"/>
      <c r="CF233" s="69"/>
      <c r="CG233" s="69"/>
    </row>
    <row r="234" spans="1:85" ht="12" customHeight="1">
      <c r="A234" s="69"/>
      <c r="B234" s="69"/>
      <c r="C234" s="70"/>
      <c r="D234" s="167"/>
      <c r="E234" s="126"/>
      <c r="F234" s="126"/>
      <c r="G234" s="126"/>
      <c r="H234" s="72"/>
      <c r="I234" s="126"/>
      <c r="J234" s="126"/>
      <c r="K234" s="126"/>
      <c r="L234" s="126"/>
      <c r="M234" s="126"/>
      <c r="N234" s="126"/>
      <c r="O234" s="126"/>
      <c r="P234" s="126"/>
      <c r="Q234" s="126"/>
      <c r="R234" s="126"/>
      <c r="S234" s="126"/>
      <c r="T234" s="126"/>
      <c r="U234" s="126"/>
      <c r="V234" s="126"/>
      <c r="W234" s="126"/>
      <c r="X234" s="126"/>
      <c r="Y234" s="126"/>
      <c r="Z234" s="126"/>
      <c r="AA234" s="168"/>
      <c r="AB234" s="126"/>
      <c r="AC234" s="126"/>
      <c r="AD234" s="126"/>
      <c r="AE234" s="126"/>
      <c r="AF234" s="126"/>
      <c r="AG234" s="126"/>
      <c r="AH234" s="168"/>
      <c r="AI234" s="126"/>
      <c r="AJ234" s="126"/>
      <c r="AK234" s="126"/>
      <c r="AL234" s="126"/>
      <c r="AM234" s="126"/>
      <c r="AN234" s="126"/>
      <c r="AO234" s="126"/>
      <c r="AP234" s="126"/>
      <c r="AQ234" s="126"/>
      <c r="AR234" s="126"/>
      <c r="AS234" s="126"/>
      <c r="AT234" s="126"/>
      <c r="AU234" s="126"/>
      <c r="AV234" s="126"/>
      <c r="AW234" s="69"/>
      <c r="AX234" s="126"/>
      <c r="AY234" s="126"/>
      <c r="AZ234" s="126"/>
      <c r="BA234" s="126"/>
      <c r="BB234" s="126"/>
      <c r="BC234" s="126"/>
      <c r="BD234" s="126"/>
      <c r="BE234" s="126"/>
      <c r="BF234" s="126"/>
      <c r="BG234" s="126"/>
      <c r="BH234" s="126"/>
      <c r="BI234" s="126"/>
      <c r="BJ234" s="126"/>
      <c r="BK234" s="126"/>
      <c r="BL234" s="126"/>
      <c r="BM234" s="126"/>
      <c r="BN234" s="126"/>
      <c r="BO234" s="126"/>
      <c r="BP234" s="126"/>
      <c r="BQ234" s="126"/>
      <c r="BR234" s="126"/>
      <c r="BS234" s="126"/>
      <c r="BT234" s="126"/>
      <c r="BU234" s="126"/>
      <c r="BV234" s="126"/>
      <c r="BW234" s="126"/>
      <c r="BX234" s="126"/>
      <c r="BY234" s="126"/>
      <c r="BZ234" s="126"/>
      <c r="CA234" s="126"/>
      <c r="CB234" s="126"/>
      <c r="CC234" s="69"/>
      <c r="CD234" s="69"/>
      <c r="CE234" s="69"/>
      <c r="CF234" s="69"/>
      <c r="CG234" s="69"/>
    </row>
    <row r="235" spans="1:85" ht="12" customHeight="1">
      <c r="A235" s="69"/>
      <c r="B235" s="69"/>
      <c r="C235" s="70"/>
      <c r="D235" s="167"/>
      <c r="E235" s="126"/>
      <c r="F235" s="126"/>
      <c r="G235" s="126"/>
      <c r="H235" s="72"/>
      <c r="I235" s="126"/>
      <c r="J235" s="126"/>
      <c r="K235" s="126"/>
      <c r="L235" s="126"/>
      <c r="M235" s="126"/>
      <c r="N235" s="126"/>
      <c r="O235" s="126"/>
      <c r="P235" s="126"/>
      <c r="Q235" s="126"/>
      <c r="R235" s="126"/>
      <c r="S235" s="126"/>
      <c r="T235" s="126"/>
      <c r="U235" s="126"/>
      <c r="V235" s="126"/>
      <c r="W235" s="126"/>
      <c r="X235" s="126"/>
      <c r="Y235" s="126"/>
      <c r="Z235" s="126"/>
      <c r="AA235" s="168"/>
      <c r="AB235" s="126"/>
      <c r="AC235" s="126"/>
      <c r="AD235" s="126"/>
      <c r="AE235" s="126"/>
      <c r="AF235" s="126"/>
      <c r="AG235" s="126"/>
      <c r="AH235" s="168"/>
      <c r="AI235" s="126"/>
      <c r="AJ235" s="126"/>
      <c r="AK235" s="126"/>
      <c r="AL235" s="126"/>
      <c r="AM235" s="126"/>
      <c r="AN235" s="126"/>
      <c r="AO235" s="126"/>
      <c r="AP235" s="126"/>
      <c r="AQ235" s="126"/>
      <c r="AR235" s="126"/>
      <c r="AS235" s="126"/>
      <c r="AT235" s="126"/>
      <c r="AU235" s="126"/>
      <c r="AV235" s="126"/>
      <c r="AW235" s="69"/>
      <c r="AX235" s="126"/>
      <c r="AY235" s="126"/>
      <c r="AZ235" s="126"/>
      <c r="BA235" s="126"/>
      <c r="BB235" s="126"/>
      <c r="BC235" s="126"/>
      <c r="BD235" s="126"/>
      <c r="BE235" s="126"/>
      <c r="BF235" s="126"/>
      <c r="BG235" s="126"/>
      <c r="BH235" s="126"/>
      <c r="BI235" s="126"/>
      <c r="BJ235" s="126"/>
      <c r="BK235" s="126"/>
      <c r="BL235" s="126"/>
      <c r="BM235" s="126"/>
      <c r="BN235" s="126"/>
      <c r="BO235" s="126"/>
      <c r="BP235" s="126"/>
      <c r="BQ235" s="126"/>
      <c r="BR235" s="126"/>
      <c r="BS235" s="126"/>
      <c r="BT235" s="126"/>
      <c r="BU235" s="126"/>
      <c r="BV235" s="126"/>
      <c r="BW235" s="126"/>
      <c r="BX235" s="126"/>
      <c r="BY235" s="126"/>
      <c r="BZ235" s="126"/>
      <c r="CA235" s="126"/>
      <c r="CB235" s="126"/>
      <c r="CC235" s="69"/>
      <c r="CD235" s="69"/>
      <c r="CE235" s="69"/>
      <c r="CF235" s="69"/>
      <c r="CG235" s="69"/>
    </row>
    <row r="236" spans="1:85" ht="12" customHeight="1">
      <c r="A236" s="69"/>
      <c r="B236" s="69"/>
      <c r="C236" s="70"/>
      <c r="D236" s="167"/>
      <c r="E236" s="126"/>
      <c r="F236" s="126"/>
      <c r="G236" s="126"/>
      <c r="H236" s="72"/>
      <c r="I236" s="126"/>
      <c r="J236" s="126"/>
      <c r="K236" s="126"/>
      <c r="L236" s="126"/>
      <c r="M236" s="126"/>
      <c r="N236" s="126"/>
      <c r="O236" s="126"/>
      <c r="P236" s="126"/>
      <c r="Q236" s="126"/>
      <c r="R236" s="126"/>
      <c r="S236" s="126"/>
      <c r="T236" s="126"/>
      <c r="U236" s="126"/>
      <c r="V236" s="126"/>
      <c r="W236" s="126"/>
      <c r="X236" s="126"/>
      <c r="Y236" s="126"/>
      <c r="Z236" s="126"/>
      <c r="AA236" s="168"/>
      <c r="AB236" s="126"/>
      <c r="AC236" s="126"/>
      <c r="AD236" s="126"/>
      <c r="AE236" s="126"/>
      <c r="AF236" s="126"/>
      <c r="AG236" s="126"/>
      <c r="AH236" s="168"/>
      <c r="AI236" s="126"/>
      <c r="AJ236" s="126"/>
      <c r="AK236" s="126"/>
      <c r="AL236" s="126"/>
      <c r="AM236" s="126"/>
      <c r="AN236" s="126"/>
      <c r="AO236" s="126"/>
      <c r="AP236" s="126"/>
      <c r="AQ236" s="126"/>
      <c r="AR236" s="126"/>
      <c r="AS236" s="126"/>
      <c r="AT236" s="126"/>
      <c r="AU236" s="126"/>
      <c r="AV236" s="126"/>
      <c r="AW236" s="69"/>
      <c r="AX236" s="126"/>
      <c r="AY236" s="126"/>
      <c r="AZ236" s="126"/>
      <c r="BA236" s="126"/>
      <c r="BB236" s="126"/>
      <c r="BC236" s="126"/>
      <c r="BD236" s="126"/>
      <c r="BE236" s="126"/>
      <c r="BF236" s="126"/>
      <c r="BG236" s="126"/>
      <c r="BH236" s="126"/>
      <c r="BI236" s="126"/>
      <c r="BJ236" s="126"/>
      <c r="BK236" s="126"/>
      <c r="BL236" s="126"/>
      <c r="BM236" s="126"/>
      <c r="BN236" s="126"/>
      <c r="BO236" s="126"/>
      <c r="BP236" s="126"/>
      <c r="BQ236" s="126"/>
      <c r="BR236" s="126"/>
      <c r="BS236" s="126"/>
      <c r="BT236" s="126"/>
      <c r="BU236" s="126"/>
      <c r="BV236" s="126"/>
      <c r="BW236" s="126"/>
      <c r="BX236" s="126"/>
      <c r="BY236" s="126"/>
      <c r="BZ236" s="126"/>
      <c r="CA236" s="126"/>
      <c r="CB236" s="126"/>
      <c r="CC236" s="69"/>
      <c r="CD236" s="69"/>
      <c r="CE236" s="69"/>
      <c r="CF236" s="69"/>
      <c r="CG236" s="69"/>
    </row>
    <row r="237" spans="1:85" ht="12" customHeight="1">
      <c r="A237" s="69"/>
      <c r="B237" s="69"/>
      <c r="C237" s="70"/>
      <c r="D237" s="167"/>
      <c r="E237" s="126"/>
      <c r="F237" s="126"/>
      <c r="G237" s="126"/>
      <c r="H237" s="72"/>
      <c r="I237" s="126"/>
      <c r="J237" s="126"/>
      <c r="K237" s="126"/>
      <c r="L237" s="126"/>
      <c r="M237" s="126"/>
      <c r="N237" s="126"/>
      <c r="O237" s="126"/>
      <c r="P237" s="126"/>
      <c r="Q237" s="126"/>
      <c r="R237" s="126"/>
      <c r="S237" s="126"/>
      <c r="T237" s="126"/>
      <c r="U237" s="126"/>
      <c r="V237" s="126"/>
      <c r="W237" s="126"/>
      <c r="X237" s="126"/>
      <c r="Y237" s="126"/>
      <c r="Z237" s="126"/>
      <c r="AA237" s="168"/>
      <c r="AB237" s="126"/>
      <c r="AC237" s="126"/>
      <c r="AD237" s="126"/>
      <c r="AE237" s="126"/>
      <c r="AF237" s="126"/>
      <c r="AG237" s="126"/>
      <c r="AH237" s="168"/>
      <c r="AI237" s="126"/>
      <c r="AJ237" s="126"/>
      <c r="AK237" s="126"/>
      <c r="AL237" s="126"/>
      <c r="AM237" s="126"/>
      <c r="AN237" s="126"/>
      <c r="AO237" s="126"/>
      <c r="AP237" s="126"/>
      <c r="AQ237" s="126"/>
      <c r="AR237" s="126"/>
      <c r="AS237" s="126"/>
      <c r="AT237" s="126"/>
      <c r="AU237" s="126"/>
      <c r="AV237" s="126"/>
      <c r="AW237" s="69"/>
      <c r="AX237" s="126"/>
      <c r="AY237" s="126"/>
      <c r="AZ237" s="126"/>
      <c r="BA237" s="126"/>
      <c r="BB237" s="126"/>
      <c r="BC237" s="126"/>
      <c r="BD237" s="126"/>
      <c r="BE237" s="126"/>
      <c r="BF237" s="126"/>
      <c r="BG237" s="126"/>
      <c r="BH237" s="126"/>
      <c r="BI237" s="126"/>
      <c r="BJ237" s="126"/>
      <c r="BK237" s="126"/>
      <c r="BL237" s="126"/>
      <c r="BM237" s="126"/>
      <c r="BN237" s="126"/>
      <c r="BO237" s="126"/>
      <c r="BP237" s="126"/>
      <c r="BQ237" s="126"/>
      <c r="BR237" s="126"/>
      <c r="BS237" s="126"/>
      <c r="BT237" s="126"/>
      <c r="BU237" s="126"/>
      <c r="BV237" s="126"/>
      <c r="BW237" s="126"/>
      <c r="BX237" s="126"/>
      <c r="BY237" s="126"/>
      <c r="BZ237" s="126"/>
      <c r="CA237" s="126"/>
      <c r="CB237" s="126"/>
      <c r="CC237" s="69"/>
      <c r="CD237" s="69"/>
      <c r="CE237" s="69"/>
      <c r="CF237" s="69"/>
      <c r="CG237" s="69"/>
    </row>
    <row r="238" spans="1:85" ht="12" customHeight="1">
      <c r="A238" s="69"/>
      <c r="B238" s="69"/>
      <c r="C238" s="70"/>
      <c r="D238" s="167"/>
      <c r="E238" s="126"/>
      <c r="F238" s="126"/>
      <c r="G238" s="126"/>
      <c r="H238" s="72"/>
      <c r="I238" s="126"/>
      <c r="J238" s="126"/>
      <c r="K238" s="126"/>
      <c r="L238" s="126"/>
      <c r="M238" s="126"/>
      <c r="N238" s="126"/>
      <c r="O238" s="126"/>
      <c r="P238" s="126"/>
      <c r="Q238" s="126"/>
      <c r="R238" s="126"/>
      <c r="S238" s="126"/>
      <c r="T238" s="126"/>
      <c r="U238" s="126"/>
      <c r="V238" s="126"/>
      <c r="W238" s="126"/>
      <c r="X238" s="126"/>
      <c r="Y238" s="126"/>
      <c r="Z238" s="126"/>
      <c r="AA238" s="168"/>
      <c r="AB238" s="126"/>
      <c r="AC238" s="126"/>
      <c r="AD238" s="126"/>
      <c r="AE238" s="126"/>
      <c r="AF238" s="126"/>
      <c r="AG238" s="126"/>
      <c r="AH238" s="168"/>
      <c r="AI238" s="126"/>
      <c r="AJ238" s="126"/>
      <c r="AK238" s="126"/>
      <c r="AL238" s="126"/>
      <c r="AM238" s="126"/>
      <c r="AN238" s="126"/>
      <c r="AO238" s="126"/>
      <c r="AP238" s="126"/>
      <c r="AQ238" s="126"/>
      <c r="AR238" s="126"/>
      <c r="AS238" s="126"/>
      <c r="AT238" s="126"/>
      <c r="AU238" s="126"/>
      <c r="AV238" s="126"/>
      <c r="AW238" s="69"/>
      <c r="AX238" s="126"/>
      <c r="AY238" s="126"/>
      <c r="AZ238" s="126"/>
      <c r="BA238" s="126"/>
      <c r="BB238" s="126"/>
      <c r="BC238" s="126"/>
      <c r="BD238" s="126"/>
      <c r="BE238" s="126"/>
      <c r="BF238" s="126"/>
      <c r="BG238" s="126"/>
      <c r="BH238" s="126"/>
      <c r="BI238" s="126"/>
      <c r="BJ238" s="126"/>
      <c r="BK238" s="126"/>
      <c r="BL238" s="126"/>
      <c r="BM238" s="126"/>
      <c r="BN238" s="126"/>
      <c r="BO238" s="126"/>
      <c r="BP238" s="126"/>
      <c r="BQ238" s="126"/>
      <c r="BR238" s="126"/>
      <c r="BS238" s="126"/>
      <c r="BT238" s="126"/>
      <c r="BU238" s="126"/>
      <c r="BV238" s="126"/>
      <c r="BW238" s="126"/>
      <c r="BX238" s="126"/>
      <c r="BY238" s="126"/>
      <c r="BZ238" s="126"/>
      <c r="CA238" s="126"/>
      <c r="CB238" s="126"/>
      <c r="CC238" s="69"/>
      <c r="CD238" s="69"/>
      <c r="CE238" s="69"/>
      <c r="CF238" s="69"/>
      <c r="CG238" s="69"/>
    </row>
    <row r="239" spans="1:85" ht="12" customHeight="1">
      <c r="A239" s="69"/>
      <c r="B239" s="69"/>
      <c r="C239" s="70"/>
      <c r="D239" s="167"/>
      <c r="E239" s="126"/>
      <c r="F239" s="126"/>
      <c r="G239" s="126"/>
      <c r="H239" s="72"/>
      <c r="I239" s="126"/>
      <c r="J239" s="126"/>
      <c r="K239" s="126"/>
      <c r="L239" s="126"/>
      <c r="M239" s="126"/>
      <c r="N239" s="126"/>
      <c r="O239" s="126"/>
      <c r="P239" s="126"/>
      <c r="Q239" s="126"/>
      <c r="R239" s="126"/>
      <c r="S239" s="126"/>
      <c r="T239" s="126"/>
      <c r="U239" s="126"/>
      <c r="V239" s="126"/>
      <c r="W239" s="126"/>
      <c r="X239" s="126"/>
      <c r="Y239" s="126"/>
      <c r="Z239" s="126"/>
      <c r="AA239" s="168"/>
      <c r="AB239" s="126"/>
      <c r="AC239" s="126"/>
      <c r="AD239" s="126"/>
      <c r="AE239" s="126"/>
      <c r="AF239" s="126"/>
      <c r="AG239" s="126"/>
      <c r="AH239" s="168"/>
      <c r="AI239" s="126"/>
      <c r="AJ239" s="126"/>
      <c r="AK239" s="126"/>
      <c r="AL239" s="126"/>
      <c r="AM239" s="126"/>
      <c r="AN239" s="126"/>
      <c r="AO239" s="126"/>
      <c r="AP239" s="126"/>
      <c r="AQ239" s="126"/>
      <c r="AR239" s="126"/>
      <c r="AS239" s="126"/>
      <c r="AT239" s="126"/>
      <c r="AU239" s="126"/>
      <c r="AV239" s="126"/>
      <c r="AW239" s="69"/>
      <c r="AX239" s="126"/>
      <c r="AY239" s="126"/>
      <c r="AZ239" s="126"/>
      <c r="BA239" s="126"/>
      <c r="BB239" s="126"/>
      <c r="BC239" s="126"/>
      <c r="BD239" s="126"/>
      <c r="BE239" s="126"/>
      <c r="BF239" s="126"/>
      <c r="BG239" s="126"/>
      <c r="BH239" s="126"/>
      <c r="BI239" s="126"/>
      <c r="BJ239" s="126"/>
      <c r="BK239" s="126"/>
      <c r="BL239" s="126"/>
      <c r="BM239" s="126"/>
      <c r="BN239" s="126"/>
      <c r="BO239" s="126"/>
      <c r="BP239" s="126"/>
      <c r="BQ239" s="126"/>
      <c r="BR239" s="126"/>
      <c r="BS239" s="126"/>
      <c r="BT239" s="126"/>
      <c r="BU239" s="126"/>
      <c r="BV239" s="126"/>
      <c r="BW239" s="126"/>
      <c r="BX239" s="126"/>
      <c r="BY239" s="126"/>
      <c r="BZ239" s="126"/>
      <c r="CA239" s="126"/>
      <c r="CB239" s="126"/>
      <c r="CC239" s="69"/>
      <c r="CD239" s="69"/>
      <c r="CE239" s="69"/>
      <c r="CF239" s="69"/>
      <c r="CG239" s="69"/>
    </row>
    <row r="240" spans="1:85" ht="12" customHeight="1">
      <c r="A240" s="69"/>
      <c r="B240" s="69"/>
      <c r="C240" s="70"/>
      <c r="D240" s="167"/>
      <c r="E240" s="126"/>
      <c r="F240" s="126"/>
      <c r="G240" s="126"/>
      <c r="H240" s="72"/>
      <c r="I240" s="126"/>
      <c r="J240" s="126"/>
      <c r="K240" s="126"/>
      <c r="L240" s="126"/>
      <c r="M240" s="126"/>
      <c r="N240" s="126"/>
      <c r="O240" s="126"/>
      <c r="P240" s="126"/>
      <c r="Q240" s="126"/>
      <c r="R240" s="126"/>
      <c r="S240" s="126"/>
      <c r="T240" s="126"/>
      <c r="U240" s="126"/>
      <c r="V240" s="126"/>
      <c r="W240" s="126"/>
      <c r="X240" s="126"/>
      <c r="Y240" s="126"/>
      <c r="Z240" s="126"/>
      <c r="AA240" s="168"/>
      <c r="AB240" s="126"/>
      <c r="AC240" s="126"/>
      <c r="AD240" s="126"/>
      <c r="AE240" s="126"/>
      <c r="AF240" s="126"/>
      <c r="AG240" s="126"/>
      <c r="AH240" s="168"/>
      <c r="AI240" s="126"/>
      <c r="AJ240" s="126"/>
      <c r="AK240" s="126"/>
      <c r="AL240" s="126"/>
      <c r="AM240" s="126"/>
      <c r="AN240" s="126"/>
      <c r="AO240" s="126"/>
      <c r="AP240" s="126"/>
      <c r="AQ240" s="126"/>
      <c r="AR240" s="126"/>
      <c r="AS240" s="126"/>
      <c r="AT240" s="126"/>
      <c r="AU240" s="126"/>
      <c r="AV240" s="126"/>
      <c r="AW240" s="69"/>
      <c r="AX240" s="126"/>
      <c r="AY240" s="126"/>
      <c r="AZ240" s="126"/>
      <c r="BA240" s="126"/>
      <c r="BB240" s="126"/>
      <c r="BC240" s="126"/>
      <c r="BD240" s="126"/>
      <c r="BE240" s="126"/>
      <c r="BF240" s="126"/>
      <c r="BG240" s="126"/>
      <c r="BH240" s="126"/>
      <c r="BI240" s="126"/>
      <c r="BJ240" s="126"/>
      <c r="BK240" s="126"/>
      <c r="BL240" s="126"/>
      <c r="BM240" s="126"/>
      <c r="BN240" s="126"/>
      <c r="BO240" s="126"/>
      <c r="BP240" s="126"/>
      <c r="BQ240" s="126"/>
      <c r="BR240" s="126"/>
      <c r="BS240" s="126"/>
      <c r="BT240" s="126"/>
      <c r="BU240" s="126"/>
      <c r="BV240" s="126"/>
      <c r="BW240" s="126"/>
      <c r="BX240" s="126"/>
      <c r="BY240" s="126"/>
      <c r="BZ240" s="126"/>
      <c r="CA240" s="126"/>
      <c r="CB240" s="126"/>
      <c r="CC240" s="69"/>
      <c r="CD240" s="69"/>
      <c r="CE240" s="69"/>
      <c r="CF240" s="69"/>
      <c r="CG240" s="69"/>
    </row>
    <row r="241" spans="1:85" ht="12" customHeight="1">
      <c r="A241" s="69"/>
      <c r="B241" s="69"/>
      <c r="C241" s="70"/>
      <c r="D241" s="167"/>
      <c r="E241" s="126"/>
      <c r="F241" s="126"/>
      <c r="G241" s="126"/>
      <c r="H241" s="72"/>
      <c r="I241" s="126"/>
      <c r="J241" s="126"/>
      <c r="K241" s="126"/>
      <c r="L241" s="126"/>
      <c r="M241" s="126"/>
      <c r="N241" s="126"/>
      <c r="O241" s="126"/>
      <c r="P241" s="126"/>
      <c r="Q241" s="126"/>
      <c r="R241" s="126"/>
      <c r="S241" s="126"/>
      <c r="T241" s="126"/>
      <c r="U241" s="126"/>
      <c r="V241" s="126"/>
      <c r="W241" s="126"/>
      <c r="X241" s="126"/>
      <c r="Y241" s="126"/>
      <c r="Z241" s="126"/>
      <c r="AA241" s="168"/>
      <c r="AB241" s="126"/>
      <c r="AC241" s="126"/>
      <c r="AD241" s="126"/>
      <c r="AE241" s="126"/>
      <c r="AF241" s="126"/>
      <c r="AG241" s="126"/>
      <c r="AH241" s="168"/>
      <c r="AI241" s="126"/>
      <c r="AJ241" s="126"/>
      <c r="AK241" s="126"/>
      <c r="AL241" s="126"/>
      <c r="AM241" s="126"/>
      <c r="AN241" s="126"/>
      <c r="AO241" s="126"/>
      <c r="AP241" s="126"/>
      <c r="AQ241" s="126"/>
      <c r="AR241" s="126"/>
      <c r="AS241" s="126"/>
      <c r="AT241" s="126"/>
      <c r="AU241" s="126"/>
      <c r="AV241" s="126"/>
      <c r="AW241" s="69"/>
      <c r="AX241" s="126"/>
      <c r="AY241" s="126"/>
      <c r="AZ241" s="126"/>
      <c r="BA241" s="126"/>
      <c r="BB241" s="126"/>
      <c r="BC241" s="126"/>
      <c r="BD241" s="126"/>
      <c r="BE241" s="126"/>
      <c r="BF241" s="126"/>
      <c r="BG241" s="126"/>
      <c r="BH241" s="126"/>
      <c r="BI241" s="126"/>
      <c r="BJ241" s="126"/>
      <c r="BK241" s="126"/>
      <c r="BL241" s="126"/>
      <c r="BM241" s="126"/>
      <c r="BN241" s="126"/>
      <c r="BO241" s="126"/>
      <c r="BP241" s="126"/>
      <c r="BQ241" s="126"/>
      <c r="BR241" s="126"/>
      <c r="BS241" s="126"/>
      <c r="BT241" s="126"/>
      <c r="BU241" s="126"/>
      <c r="BV241" s="126"/>
      <c r="BW241" s="126"/>
      <c r="BX241" s="126"/>
      <c r="BY241" s="126"/>
      <c r="BZ241" s="126"/>
      <c r="CA241" s="126"/>
      <c r="CB241" s="126"/>
      <c r="CC241" s="69"/>
      <c r="CD241" s="69"/>
      <c r="CE241" s="69"/>
      <c r="CF241" s="69"/>
      <c r="CG241" s="69"/>
    </row>
    <row r="242" spans="1:85" ht="12" customHeight="1">
      <c r="A242" s="69"/>
      <c r="B242" s="69"/>
      <c r="C242" s="70"/>
      <c r="D242" s="167"/>
      <c r="E242" s="126"/>
      <c r="F242" s="126"/>
      <c r="G242" s="126"/>
      <c r="H242" s="72"/>
      <c r="I242" s="126"/>
      <c r="J242" s="126"/>
      <c r="K242" s="126"/>
      <c r="L242" s="126"/>
      <c r="M242" s="126"/>
      <c r="N242" s="126"/>
      <c r="O242" s="126"/>
      <c r="P242" s="126"/>
      <c r="Q242" s="126"/>
      <c r="R242" s="126"/>
      <c r="S242" s="126"/>
      <c r="T242" s="126"/>
      <c r="U242" s="126"/>
      <c r="V242" s="126"/>
      <c r="W242" s="126"/>
      <c r="X242" s="126"/>
      <c r="Y242" s="126"/>
      <c r="Z242" s="126"/>
      <c r="AA242" s="168"/>
      <c r="AB242" s="126"/>
      <c r="AC242" s="126"/>
      <c r="AD242" s="126"/>
      <c r="AE242" s="126"/>
      <c r="AF242" s="126"/>
      <c r="AG242" s="126"/>
      <c r="AH242" s="168"/>
      <c r="AI242" s="126"/>
      <c r="AJ242" s="126"/>
      <c r="AK242" s="126"/>
      <c r="AL242" s="126"/>
      <c r="AM242" s="126"/>
      <c r="AN242" s="126"/>
      <c r="AO242" s="126"/>
      <c r="AP242" s="126"/>
      <c r="AQ242" s="126"/>
      <c r="AR242" s="126"/>
      <c r="AS242" s="126"/>
      <c r="AT242" s="126"/>
      <c r="AU242" s="126"/>
      <c r="AV242" s="126"/>
      <c r="AW242" s="69"/>
      <c r="AX242" s="126"/>
      <c r="AY242" s="126"/>
      <c r="AZ242" s="126"/>
      <c r="BA242" s="126"/>
      <c r="BB242" s="126"/>
      <c r="BC242" s="126"/>
      <c r="BD242" s="126"/>
      <c r="BE242" s="126"/>
      <c r="BF242" s="126"/>
      <c r="BG242" s="126"/>
      <c r="BH242" s="126"/>
      <c r="BI242" s="126"/>
      <c r="BJ242" s="126"/>
      <c r="BK242" s="126"/>
      <c r="BL242" s="126"/>
      <c r="BM242" s="126"/>
      <c r="BN242" s="126"/>
      <c r="BO242" s="126"/>
      <c r="BP242" s="126"/>
      <c r="BQ242" s="126"/>
      <c r="BR242" s="126"/>
      <c r="BS242" s="126"/>
      <c r="BT242" s="126"/>
      <c r="BU242" s="126"/>
      <c r="BV242" s="126"/>
      <c r="BW242" s="126"/>
      <c r="BX242" s="126"/>
      <c r="BY242" s="126"/>
      <c r="BZ242" s="126"/>
      <c r="CA242" s="126"/>
      <c r="CB242" s="126"/>
      <c r="CC242" s="69"/>
      <c r="CD242" s="69"/>
      <c r="CE242" s="69"/>
      <c r="CF242" s="69"/>
      <c r="CG242" s="69"/>
    </row>
    <row r="243" spans="1:85" ht="12" customHeight="1">
      <c r="A243" s="69"/>
      <c r="B243" s="69"/>
      <c r="C243" s="70"/>
      <c r="D243" s="167"/>
      <c r="E243" s="126"/>
      <c r="F243" s="126"/>
      <c r="G243" s="126"/>
      <c r="H243" s="72"/>
      <c r="I243" s="126"/>
      <c r="J243" s="126"/>
      <c r="K243" s="126"/>
      <c r="L243" s="126"/>
      <c r="M243" s="126"/>
      <c r="N243" s="126"/>
      <c r="O243" s="126"/>
      <c r="P243" s="126"/>
      <c r="Q243" s="126"/>
      <c r="R243" s="126"/>
      <c r="S243" s="126"/>
      <c r="T243" s="126"/>
      <c r="U243" s="126"/>
      <c r="V243" s="126"/>
      <c r="W243" s="126"/>
      <c r="X243" s="126"/>
      <c r="Y243" s="126"/>
      <c r="Z243" s="126"/>
      <c r="AA243" s="168"/>
      <c r="AB243" s="126"/>
      <c r="AC243" s="126"/>
      <c r="AD243" s="126"/>
      <c r="AE243" s="126"/>
      <c r="AF243" s="126"/>
      <c r="AG243" s="126"/>
      <c r="AH243" s="168"/>
      <c r="AI243" s="126"/>
      <c r="AJ243" s="126"/>
      <c r="AK243" s="126"/>
      <c r="AL243" s="126"/>
      <c r="AM243" s="126"/>
      <c r="AN243" s="126"/>
      <c r="AO243" s="126"/>
      <c r="AP243" s="126"/>
      <c r="AQ243" s="126"/>
      <c r="AR243" s="126"/>
      <c r="AS243" s="126"/>
      <c r="AT243" s="126"/>
      <c r="AU243" s="126"/>
      <c r="AV243" s="126"/>
      <c r="AW243" s="69"/>
      <c r="AX243" s="126"/>
      <c r="AY243" s="126"/>
      <c r="AZ243" s="126"/>
      <c r="BA243" s="126"/>
      <c r="BB243" s="126"/>
      <c r="BC243" s="126"/>
      <c r="BD243" s="126"/>
      <c r="BE243" s="126"/>
      <c r="BF243" s="126"/>
      <c r="BG243" s="126"/>
      <c r="BH243" s="126"/>
      <c r="BI243" s="126"/>
      <c r="BJ243" s="126"/>
      <c r="BK243" s="126"/>
      <c r="BL243" s="126"/>
      <c r="BM243" s="126"/>
      <c r="BN243" s="126"/>
      <c r="BO243" s="126"/>
      <c r="BP243" s="126"/>
      <c r="BQ243" s="126"/>
      <c r="BR243" s="126"/>
      <c r="BS243" s="126"/>
      <c r="BT243" s="126"/>
      <c r="BU243" s="126"/>
      <c r="BV243" s="126"/>
      <c r="BW243" s="126"/>
      <c r="BX243" s="126"/>
      <c r="BY243" s="126"/>
      <c r="BZ243" s="126"/>
      <c r="CA243" s="126"/>
      <c r="CB243" s="126"/>
      <c r="CC243" s="69"/>
      <c r="CD243" s="69"/>
      <c r="CE243" s="69"/>
      <c r="CF243" s="69"/>
      <c r="CG243" s="69"/>
    </row>
    <row r="244" spans="1:85" ht="12" customHeight="1">
      <c r="A244" s="69"/>
      <c r="B244" s="69"/>
      <c r="C244" s="70"/>
      <c r="D244" s="167"/>
      <c r="E244" s="126"/>
      <c r="F244" s="126"/>
      <c r="G244" s="126"/>
      <c r="H244" s="72"/>
      <c r="I244" s="126"/>
      <c r="J244" s="126"/>
      <c r="K244" s="126"/>
      <c r="L244" s="126"/>
      <c r="M244" s="126"/>
      <c r="N244" s="126"/>
      <c r="O244" s="126"/>
      <c r="P244" s="126"/>
      <c r="Q244" s="126"/>
      <c r="R244" s="126"/>
      <c r="S244" s="126"/>
      <c r="T244" s="126"/>
      <c r="U244" s="126"/>
      <c r="V244" s="126"/>
      <c r="W244" s="126"/>
      <c r="X244" s="126"/>
      <c r="Y244" s="126"/>
      <c r="Z244" s="126"/>
      <c r="AA244" s="168"/>
      <c r="AB244" s="126"/>
      <c r="AC244" s="126"/>
      <c r="AD244" s="126"/>
      <c r="AE244" s="126"/>
      <c r="AF244" s="126"/>
      <c r="AG244" s="126"/>
      <c r="AH244" s="168"/>
      <c r="AI244" s="126"/>
      <c r="AJ244" s="126"/>
      <c r="AK244" s="126"/>
      <c r="AL244" s="126"/>
      <c r="AM244" s="126"/>
      <c r="AN244" s="126"/>
      <c r="AO244" s="126"/>
      <c r="AP244" s="126"/>
      <c r="AQ244" s="126"/>
      <c r="AR244" s="126"/>
      <c r="AS244" s="126"/>
      <c r="AT244" s="126"/>
      <c r="AU244" s="126"/>
      <c r="AV244" s="126"/>
      <c r="AW244" s="69"/>
      <c r="AX244" s="126"/>
      <c r="AY244" s="126"/>
      <c r="AZ244" s="126"/>
      <c r="BA244" s="126"/>
      <c r="BB244" s="126"/>
      <c r="BC244" s="126"/>
      <c r="BD244" s="126"/>
      <c r="BE244" s="126"/>
      <c r="BF244" s="126"/>
      <c r="BG244" s="126"/>
      <c r="BH244" s="126"/>
      <c r="BI244" s="126"/>
      <c r="BJ244" s="126"/>
      <c r="BK244" s="126"/>
      <c r="BL244" s="126"/>
      <c r="BM244" s="126"/>
      <c r="BN244" s="126"/>
      <c r="BO244" s="126"/>
      <c r="BP244" s="126"/>
      <c r="BQ244" s="126"/>
      <c r="BR244" s="126"/>
      <c r="BS244" s="126"/>
      <c r="BT244" s="126"/>
      <c r="BU244" s="126"/>
      <c r="BV244" s="126"/>
      <c r="BW244" s="126"/>
      <c r="BX244" s="126"/>
      <c r="BY244" s="126"/>
      <c r="BZ244" s="126"/>
      <c r="CA244" s="126"/>
      <c r="CB244" s="126"/>
      <c r="CC244" s="69"/>
      <c r="CD244" s="69"/>
      <c r="CE244" s="69"/>
      <c r="CF244" s="69"/>
      <c r="CG244" s="69"/>
    </row>
    <row r="245" spans="1:85" ht="12" customHeight="1">
      <c r="A245" s="69"/>
      <c r="B245" s="69"/>
      <c r="C245" s="70"/>
      <c r="D245" s="167"/>
      <c r="E245" s="126"/>
      <c r="F245" s="126"/>
      <c r="G245" s="126"/>
      <c r="H245" s="72"/>
      <c r="I245" s="126"/>
      <c r="J245" s="126"/>
      <c r="K245" s="126"/>
      <c r="L245" s="126"/>
      <c r="M245" s="126"/>
      <c r="N245" s="126"/>
      <c r="O245" s="126"/>
      <c r="P245" s="126"/>
      <c r="Q245" s="126"/>
      <c r="R245" s="126"/>
      <c r="S245" s="126"/>
      <c r="T245" s="126"/>
      <c r="U245" s="126"/>
      <c r="V245" s="126"/>
      <c r="W245" s="126"/>
      <c r="X245" s="126"/>
      <c r="Y245" s="126"/>
      <c r="Z245" s="126"/>
      <c r="AA245" s="168"/>
      <c r="AB245" s="126"/>
      <c r="AC245" s="126"/>
      <c r="AD245" s="126"/>
      <c r="AE245" s="126"/>
      <c r="AF245" s="126"/>
      <c r="AG245" s="126"/>
      <c r="AH245" s="168"/>
      <c r="AI245" s="126"/>
      <c r="AJ245" s="126"/>
      <c r="AK245" s="126"/>
      <c r="AL245" s="126"/>
      <c r="AM245" s="126"/>
      <c r="AN245" s="126"/>
      <c r="AO245" s="126"/>
      <c r="AP245" s="126"/>
      <c r="AQ245" s="126"/>
      <c r="AR245" s="126"/>
      <c r="AS245" s="126"/>
      <c r="AT245" s="126"/>
      <c r="AU245" s="126"/>
      <c r="AV245" s="126"/>
      <c r="AW245" s="69"/>
      <c r="AX245" s="126"/>
      <c r="AY245" s="126"/>
      <c r="AZ245" s="126"/>
      <c r="BA245" s="126"/>
      <c r="BB245" s="126"/>
      <c r="BC245" s="126"/>
      <c r="BD245" s="126"/>
      <c r="BE245" s="126"/>
      <c r="BF245" s="126"/>
      <c r="BG245" s="126"/>
      <c r="BH245" s="126"/>
      <c r="BI245" s="126"/>
      <c r="BJ245" s="126"/>
      <c r="BK245" s="126"/>
      <c r="BL245" s="126"/>
      <c r="BM245" s="126"/>
      <c r="BN245" s="126"/>
      <c r="BO245" s="126"/>
      <c r="BP245" s="126"/>
      <c r="BQ245" s="126"/>
      <c r="BR245" s="126"/>
      <c r="BS245" s="126"/>
      <c r="BT245" s="126"/>
      <c r="BU245" s="126"/>
      <c r="BV245" s="126"/>
      <c r="BW245" s="126"/>
      <c r="BX245" s="126"/>
      <c r="BY245" s="126"/>
      <c r="BZ245" s="126"/>
      <c r="CA245" s="126"/>
      <c r="CB245" s="126"/>
      <c r="CC245" s="69"/>
      <c r="CD245" s="69"/>
      <c r="CE245" s="69"/>
      <c r="CF245" s="69"/>
      <c r="CG245" s="69"/>
    </row>
    <row r="246" spans="1:85" ht="12" customHeight="1">
      <c r="A246" s="69"/>
      <c r="B246" s="69"/>
      <c r="C246" s="70"/>
      <c r="D246" s="167"/>
      <c r="E246" s="126"/>
      <c r="F246" s="126"/>
      <c r="G246" s="126"/>
      <c r="H246" s="72"/>
      <c r="I246" s="126"/>
      <c r="J246" s="126"/>
      <c r="K246" s="126"/>
      <c r="L246" s="126"/>
      <c r="M246" s="126"/>
      <c r="N246" s="126"/>
      <c r="O246" s="126"/>
      <c r="P246" s="126"/>
      <c r="Q246" s="126"/>
      <c r="R246" s="126"/>
      <c r="S246" s="126"/>
      <c r="T246" s="126"/>
      <c r="U246" s="126"/>
      <c r="V246" s="126"/>
      <c r="W246" s="126"/>
      <c r="X246" s="126"/>
      <c r="Y246" s="126"/>
      <c r="Z246" s="126"/>
      <c r="AA246" s="168"/>
      <c r="AB246" s="126"/>
      <c r="AC246" s="126"/>
      <c r="AD246" s="126"/>
      <c r="AE246" s="126"/>
      <c r="AF246" s="126"/>
      <c r="AG246" s="126"/>
      <c r="AH246" s="168"/>
      <c r="AI246" s="126"/>
      <c r="AJ246" s="126"/>
      <c r="AK246" s="126"/>
      <c r="AL246" s="126"/>
      <c r="AM246" s="126"/>
      <c r="AN246" s="126"/>
      <c r="AO246" s="126"/>
      <c r="AP246" s="126"/>
      <c r="AQ246" s="126"/>
      <c r="AR246" s="126"/>
      <c r="AS246" s="126"/>
      <c r="AT246" s="126"/>
      <c r="AU246" s="126"/>
      <c r="AV246" s="126"/>
      <c r="AW246" s="69"/>
      <c r="AX246" s="126"/>
      <c r="AY246" s="126"/>
      <c r="AZ246" s="126"/>
      <c r="BA246" s="126"/>
      <c r="BB246" s="126"/>
      <c r="BC246" s="126"/>
      <c r="BD246" s="126"/>
      <c r="BE246" s="126"/>
      <c r="BF246" s="126"/>
      <c r="BG246" s="126"/>
      <c r="BH246" s="126"/>
      <c r="BI246" s="126"/>
      <c r="BJ246" s="126"/>
      <c r="BK246" s="126"/>
      <c r="BL246" s="126"/>
      <c r="BM246" s="126"/>
      <c r="BN246" s="126"/>
      <c r="BO246" s="126"/>
      <c r="BP246" s="126"/>
      <c r="BQ246" s="126"/>
      <c r="BR246" s="126"/>
      <c r="BS246" s="126"/>
      <c r="BT246" s="126"/>
      <c r="BU246" s="126"/>
      <c r="BV246" s="126"/>
      <c r="BW246" s="126"/>
      <c r="BX246" s="126"/>
      <c r="BY246" s="126"/>
      <c r="BZ246" s="126"/>
      <c r="CA246" s="126"/>
      <c r="CB246" s="126"/>
      <c r="CC246" s="69"/>
      <c r="CD246" s="69"/>
      <c r="CE246" s="69"/>
      <c r="CF246" s="69"/>
      <c r="CG246" s="69"/>
    </row>
    <row r="247" spans="1:85" ht="12" customHeight="1">
      <c r="A247" s="69"/>
      <c r="B247" s="69"/>
      <c r="C247" s="70"/>
      <c r="D247" s="167"/>
      <c r="E247" s="126"/>
      <c r="F247" s="126"/>
      <c r="G247" s="126"/>
      <c r="H247" s="72"/>
      <c r="I247" s="126"/>
      <c r="J247" s="126"/>
      <c r="K247" s="126"/>
      <c r="L247" s="126"/>
      <c r="M247" s="126"/>
      <c r="N247" s="126"/>
      <c r="O247" s="126"/>
      <c r="P247" s="126"/>
      <c r="Q247" s="126"/>
      <c r="R247" s="126"/>
      <c r="S247" s="126"/>
      <c r="T247" s="126"/>
      <c r="U247" s="126"/>
      <c r="V247" s="126"/>
      <c r="W247" s="126"/>
      <c r="X247" s="126"/>
      <c r="Y247" s="126"/>
      <c r="Z247" s="126"/>
      <c r="AA247" s="168"/>
      <c r="AB247" s="126"/>
      <c r="AC247" s="126"/>
      <c r="AD247" s="126"/>
      <c r="AE247" s="126"/>
      <c r="AF247" s="126"/>
      <c r="AG247" s="126"/>
      <c r="AH247" s="168"/>
      <c r="AI247" s="126"/>
      <c r="AJ247" s="126"/>
      <c r="AK247" s="126"/>
      <c r="AL247" s="126"/>
      <c r="AM247" s="126"/>
      <c r="AN247" s="126"/>
      <c r="AO247" s="126"/>
      <c r="AP247" s="126"/>
      <c r="AQ247" s="126"/>
      <c r="AR247" s="126"/>
      <c r="AS247" s="126"/>
      <c r="AT247" s="126"/>
      <c r="AU247" s="126"/>
      <c r="AV247" s="126"/>
      <c r="AW247" s="69"/>
      <c r="AX247" s="126"/>
      <c r="AY247" s="126"/>
      <c r="AZ247" s="126"/>
      <c r="BA247" s="126"/>
      <c r="BB247" s="126"/>
      <c r="BC247" s="126"/>
      <c r="BD247" s="126"/>
      <c r="BE247" s="126"/>
      <c r="BF247" s="126"/>
      <c r="BG247" s="126"/>
      <c r="BH247" s="126"/>
      <c r="BI247" s="126"/>
      <c r="BJ247" s="126"/>
      <c r="BK247" s="126"/>
      <c r="BL247" s="126"/>
      <c r="BM247" s="126"/>
      <c r="BN247" s="126"/>
      <c r="BO247" s="126"/>
      <c r="BP247" s="126"/>
      <c r="BQ247" s="126"/>
      <c r="BR247" s="126"/>
      <c r="BS247" s="126"/>
      <c r="BT247" s="126"/>
      <c r="BU247" s="126"/>
      <c r="BV247" s="126"/>
      <c r="BW247" s="126"/>
      <c r="BX247" s="126"/>
      <c r="BY247" s="126"/>
      <c r="BZ247" s="126"/>
      <c r="CA247" s="126"/>
      <c r="CB247" s="126"/>
      <c r="CC247" s="69"/>
      <c r="CD247" s="69"/>
      <c r="CE247" s="69"/>
      <c r="CF247" s="69"/>
      <c r="CG247" s="69"/>
    </row>
    <row r="248" spans="1:85" ht="12" customHeight="1">
      <c r="A248" s="69"/>
      <c r="B248" s="69"/>
      <c r="C248" s="70"/>
      <c r="D248" s="167"/>
      <c r="E248" s="126"/>
      <c r="F248" s="126"/>
      <c r="G248" s="126"/>
      <c r="H248" s="72"/>
      <c r="I248" s="126"/>
      <c r="J248" s="126"/>
      <c r="K248" s="126"/>
      <c r="L248" s="126"/>
      <c r="M248" s="126"/>
      <c r="N248" s="126"/>
      <c r="O248" s="126"/>
      <c r="P248" s="126"/>
      <c r="Q248" s="126"/>
      <c r="R248" s="126"/>
      <c r="S248" s="126"/>
      <c r="T248" s="126"/>
      <c r="U248" s="126"/>
      <c r="V248" s="126"/>
      <c r="W248" s="126"/>
      <c r="X248" s="126"/>
      <c r="Y248" s="126"/>
      <c r="Z248" s="126"/>
      <c r="AA248" s="168"/>
      <c r="AB248" s="126"/>
      <c r="AC248" s="126"/>
      <c r="AD248" s="126"/>
      <c r="AE248" s="126"/>
      <c r="AF248" s="126"/>
      <c r="AG248" s="126"/>
      <c r="AH248" s="168"/>
      <c r="AI248" s="126"/>
      <c r="AJ248" s="126"/>
      <c r="AK248" s="126"/>
      <c r="AL248" s="126"/>
      <c r="AM248" s="126"/>
      <c r="AN248" s="126"/>
      <c r="AO248" s="126"/>
      <c r="AP248" s="126"/>
      <c r="AQ248" s="126"/>
      <c r="AR248" s="126"/>
      <c r="AS248" s="126"/>
      <c r="AT248" s="126"/>
      <c r="AU248" s="126"/>
      <c r="AV248" s="126"/>
      <c r="AW248" s="69"/>
      <c r="AX248" s="126"/>
      <c r="AY248" s="126"/>
      <c r="AZ248" s="126"/>
      <c r="BA248" s="126"/>
      <c r="BB248" s="126"/>
      <c r="BC248" s="126"/>
      <c r="BD248" s="126"/>
      <c r="BE248" s="126"/>
      <c r="BF248" s="126"/>
      <c r="BG248" s="126"/>
      <c r="BH248" s="126"/>
      <c r="BI248" s="126"/>
      <c r="BJ248" s="126"/>
      <c r="BK248" s="126"/>
      <c r="BL248" s="126"/>
      <c r="BM248" s="126"/>
      <c r="BN248" s="126"/>
      <c r="BO248" s="126"/>
      <c r="BP248" s="126"/>
      <c r="BQ248" s="126"/>
      <c r="BR248" s="126"/>
      <c r="BS248" s="126"/>
      <c r="BT248" s="126"/>
      <c r="BU248" s="126"/>
      <c r="BV248" s="126"/>
      <c r="BW248" s="126"/>
      <c r="BX248" s="126"/>
      <c r="BY248" s="126"/>
      <c r="BZ248" s="126"/>
      <c r="CA248" s="126"/>
      <c r="CB248" s="126"/>
      <c r="CC248" s="69"/>
      <c r="CD248" s="69"/>
      <c r="CE248" s="69"/>
      <c r="CF248" s="69"/>
      <c r="CG248" s="69"/>
    </row>
    <row r="249" spans="1:85" ht="12" customHeight="1">
      <c r="A249" s="69"/>
      <c r="B249" s="69"/>
      <c r="C249" s="70"/>
      <c r="D249" s="167"/>
      <c r="E249" s="126"/>
      <c r="F249" s="126"/>
      <c r="G249" s="126"/>
      <c r="H249" s="72"/>
      <c r="I249" s="126"/>
      <c r="J249" s="126"/>
      <c r="K249" s="126"/>
      <c r="L249" s="126"/>
      <c r="M249" s="126"/>
      <c r="N249" s="126"/>
      <c r="O249" s="126"/>
      <c r="P249" s="126"/>
      <c r="Q249" s="126"/>
      <c r="R249" s="126"/>
      <c r="S249" s="126"/>
      <c r="T249" s="126"/>
      <c r="U249" s="126"/>
      <c r="V249" s="126"/>
      <c r="W249" s="126"/>
      <c r="X249" s="126"/>
      <c r="Y249" s="126"/>
      <c r="Z249" s="126"/>
      <c r="AA249" s="168"/>
      <c r="AB249" s="126"/>
      <c r="AC249" s="126"/>
      <c r="AD249" s="126"/>
      <c r="AE249" s="126"/>
      <c r="AF249" s="126"/>
      <c r="AG249" s="126"/>
      <c r="AH249" s="168"/>
      <c r="AI249" s="126"/>
      <c r="AJ249" s="126"/>
      <c r="AK249" s="126"/>
      <c r="AL249" s="126"/>
      <c r="AM249" s="126"/>
      <c r="AN249" s="126"/>
      <c r="AO249" s="126"/>
      <c r="AP249" s="126"/>
      <c r="AQ249" s="126"/>
      <c r="AR249" s="126"/>
      <c r="AS249" s="126"/>
      <c r="AT249" s="126"/>
      <c r="AU249" s="126"/>
      <c r="AV249" s="126"/>
      <c r="AW249" s="69"/>
      <c r="AX249" s="126"/>
      <c r="AY249" s="126"/>
      <c r="AZ249" s="126"/>
      <c r="BA249" s="126"/>
      <c r="BB249" s="126"/>
      <c r="BC249" s="126"/>
      <c r="BD249" s="126"/>
      <c r="BE249" s="126"/>
      <c r="BF249" s="126"/>
      <c r="BG249" s="126"/>
      <c r="BH249" s="126"/>
      <c r="BI249" s="126"/>
      <c r="BJ249" s="126"/>
      <c r="BK249" s="126"/>
      <c r="BL249" s="126"/>
      <c r="BM249" s="126"/>
      <c r="BN249" s="126"/>
      <c r="BO249" s="126"/>
      <c r="BP249" s="126"/>
      <c r="BQ249" s="126"/>
      <c r="BR249" s="126"/>
      <c r="BS249" s="126"/>
      <c r="BT249" s="126"/>
      <c r="BU249" s="126"/>
      <c r="BV249" s="126"/>
      <c r="BW249" s="126"/>
      <c r="BX249" s="126"/>
      <c r="BY249" s="126"/>
      <c r="BZ249" s="126"/>
      <c r="CA249" s="126"/>
      <c r="CB249" s="126"/>
      <c r="CC249" s="69"/>
      <c r="CD249" s="69"/>
      <c r="CE249" s="69"/>
      <c r="CF249" s="69"/>
      <c r="CG249" s="69"/>
    </row>
    <row r="250" spans="1:85" ht="12" customHeight="1">
      <c r="A250" s="69"/>
      <c r="B250" s="69"/>
      <c r="C250" s="70"/>
      <c r="D250" s="167"/>
      <c r="E250" s="126"/>
      <c r="F250" s="126"/>
      <c r="G250" s="126"/>
      <c r="H250" s="72"/>
      <c r="I250" s="126"/>
      <c r="J250" s="126"/>
      <c r="K250" s="126"/>
      <c r="L250" s="126"/>
      <c r="M250" s="126"/>
      <c r="N250" s="126"/>
      <c r="O250" s="126"/>
      <c r="P250" s="126"/>
      <c r="Q250" s="126"/>
      <c r="R250" s="126"/>
      <c r="S250" s="126"/>
      <c r="T250" s="126"/>
      <c r="U250" s="126"/>
      <c r="V250" s="126"/>
      <c r="W250" s="126"/>
      <c r="X250" s="126"/>
      <c r="Y250" s="126"/>
      <c r="Z250" s="126"/>
      <c r="AA250" s="168"/>
      <c r="AB250" s="126"/>
      <c r="AC250" s="126"/>
      <c r="AD250" s="126"/>
      <c r="AE250" s="126"/>
      <c r="AF250" s="126"/>
      <c r="AG250" s="126"/>
      <c r="AH250" s="168"/>
      <c r="AI250" s="126"/>
      <c r="AJ250" s="126"/>
      <c r="AK250" s="126"/>
      <c r="AL250" s="126"/>
      <c r="AM250" s="126"/>
      <c r="AN250" s="126"/>
      <c r="AO250" s="126"/>
      <c r="AP250" s="126"/>
      <c r="AQ250" s="126"/>
      <c r="AR250" s="126"/>
      <c r="AS250" s="126"/>
      <c r="AT250" s="126"/>
      <c r="AU250" s="126"/>
      <c r="AV250" s="126"/>
      <c r="AW250" s="69"/>
      <c r="AX250" s="126"/>
      <c r="AY250" s="126"/>
      <c r="AZ250" s="126"/>
      <c r="BA250" s="126"/>
      <c r="BB250" s="126"/>
      <c r="BC250" s="126"/>
      <c r="BD250" s="126"/>
      <c r="BE250" s="126"/>
      <c r="BF250" s="126"/>
      <c r="BG250" s="126"/>
      <c r="BH250" s="126"/>
      <c r="BI250" s="126"/>
      <c r="BJ250" s="126"/>
      <c r="BK250" s="126"/>
      <c r="BL250" s="126"/>
      <c r="BM250" s="126"/>
      <c r="BN250" s="126"/>
      <c r="BO250" s="126"/>
      <c r="BP250" s="126"/>
      <c r="BQ250" s="126"/>
      <c r="BR250" s="126"/>
      <c r="BS250" s="126"/>
      <c r="BT250" s="126"/>
      <c r="BU250" s="126"/>
      <c r="BV250" s="126"/>
      <c r="BW250" s="126"/>
      <c r="BX250" s="126"/>
      <c r="BY250" s="126"/>
      <c r="BZ250" s="126"/>
      <c r="CA250" s="126"/>
      <c r="CB250" s="126"/>
      <c r="CC250" s="69"/>
      <c r="CD250" s="69"/>
      <c r="CE250" s="69"/>
      <c r="CF250" s="69"/>
      <c r="CG250" s="69"/>
    </row>
    <row r="251" spans="1:85" ht="12" customHeight="1">
      <c r="A251" s="69"/>
      <c r="B251" s="69"/>
      <c r="C251" s="70"/>
      <c r="D251" s="167"/>
      <c r="E251" s="126"/>
      <c r="F251" s="126"/>
      <c r="G251" s="126"/>
      <c r="H251" s="72"/>
      <c r="I251" s="126"/>
      <c r="J251" s="126"/>
      <c r="K251" s="126"/>
      <c r="L251" s="126"/>
      <c r="M251" s="126"/>
      <c r="N251" s="126"/>
      <c r="O251" s="126"/>
      <c r="P251" s="126"/>
      <c r="Q251" s="126"/>
      <c r="R251" s="126"/>
      <c r="S251" s="126"/>
      <c r="T251" s="126"/>
      <c r="U251" s="126"/>
      <c r="V251" s="126"/>
      <c r="W251" s="126"/>
      <c r="X251" s="126"/>
      <c r="Y251" s="126"/>
      <c r="Z251" s="126"/>
      <c r="AA251" s="168"/>
      <c r="AB251" s="126"/>
      <c r="AC251" s="126"/>
      <c r="AD251" s="126"/>
      <c r="AE251" s="126"/>
      <c r="AF251" s="126"/>
      <c r="AG251" s="126"/>
      <c r="AH251" s="168"/>
      <c r="AI251" s="126"/>
      <c r="AJ251" s="126"/>
      <c r="AK251" s="126"/>
      <c r="AL251" s="126"/>
      <c r="AM251" s="126"/>
      <c r="AN251" s="126"/>
      <c r="AO251" s="126"/>
      <c r="AP251" s="126"/>
      <c r="AQ251" s="126"/>
      <c r="AR251" s="126"/>
      <c r="AS251" s="126"/>
      <c r="AT251" s="126"/>
      <c r="AU251" s="126"/>
      <c r="AV251" s="126"/>
      <c r="AW251" s="69"/>
      <c r="AX251" s="126"/>
      <c r="AY251" s="126"/>
      <c r="AZ251" s="126"/>
      <c r="BA251" s="126"/>
      <c r="BB251" s="126"/>
      <c r="BC251" s="126"/>
      <c r="BD251" s="126"/>
      <c r="BE251" s="126"/>
      <c r="BF251" s="126"/>
      <c r="BG251" s="126"/>
      <c r="BH251" s="126"/>
      <c r="BI251" s="126"/>
      <c r="BJ251" s="126"/>
      <c r="BK251" s="126"/>
      <c r="BL251" s="126"/>
      <c r="BM251" s="126"/>
      <c r="BN251" s="126"/>
      <c r="BO251" s="126"/>
      <c r="BP251" s="126"/>
      <c r="BQ251" s="126"/>
      <c r="BR251" s="126"/>
      <c r="BS251" s="126"/>
      <c r="BT251" s="126"/>
      <c r="BU251" s="126"/>
      <c r="BV251" s="126"/>
      <c r="BW251" s="126"/>
      <c r="BX251" s="126"/>
      <c r="BY251" s="126"/>
      <c r="BZ251" s="126"/>
      <c r="CA251" s="126"/>
      <c r="CB251" s="126"/>
      <c r="CC251" s="69"/>
      <c r="CD251" s="69"/>
      <c r="CE251" s="69"/>
      <c r="CF251" s="69"/>
      <c r="CG251" s="69"/>
    </row>
    <row r="252" spans="1:85" ht="12" customHeight="1">
      <c r="A252" s="69"/>
      <c r="B252" s="69"/>
      <c r="C252" s="70"/>
      <c r="D252" s="167"/>
      <c r="E252" s="126"/>
      <c r="F252" s="126"/>
      <c r="G252" s="126"/>
      <c r="H252" s="72"/>
      <c r="I252" s="126"/>
      <c r="J252" s="126"/>
      <c r="K252" s="126"/>
      <c r="L252" s="126"/>
      <c r="M252" s="126"/>
      <c r="N252" s="126"/>
      <c r="O252" s="126"/>
      <c r="P252" s="126"/>
      <c r="Q252" s="126"/>
      <c r="R252" s="126"/>
      <c r="S252" s="126"/>
      <c r="T252" s="126"/>
      <c r="U252" s="126"/>
      <c r="V252" s="126"/>
      <c r="W252" s="126"/>
      <c r="X252" s="126"/>
      <c r="Y252" s="126"/>
      <c r="Z252" s="126"/>
      <c r="AA252" s="168"/>
      <c r="AB252" s="126"/>
      <c r="AC252" s="126"/>
      <c r="AD252" s="126"/>
      <c r="AE252" s="126"/>
      <c r="AF252" s="126"/>
      <c r="AG252" s="126"/>
      <c r="AH252" s="168"/>
      <c r="AI252" s="126"/>
      <c r="AJ252" s="126"/>
      <c r="AK252" s="126"/>
      <c r="AL252" s="126"/>
      <c r="AM252" s="126"/>
      <c r="AN252" s="126"/>
      <c r="AO252" s="126"/>
      <c r="AP252" s="126"/>
      <c r="AQ252" s="126"/>
      <c r="AR252" s="126"/>
      <c r="AS252" s="126"/>
      <c r="AT252" s="126"/>
      <c r="AU252" s="126"/>
      <c r="AV252" s="126"/>
      <c r="AW252" s="69"/>
      <c r="AX252" s="126"/>
      <c r="AY252" s="126"/>
      <c r="AZ252" s="126"/>
      <c r="BA252" s="126"/>
      <c r="BB252" s="126"/>
      <c r="BC252" s="126"/>
      <c r="BD252" s="126"/>
      <c r="BE252" s="126"/>
      <c r="BF252" s="126"/>
      <c r="BG252" s="126"/>
      <c r="BH252" s="126"/>
      <c r="BI252" s="126"/>
      <c r="BJ252" s="126"/>
      <c r="BK252" s="126"/>
      <c r="BL252" s="126"/>
      <c r="BM252" s="126"/>
      <c r="BN252" s="126"/>
      <c r="BO252" s="126"/>
      <c r="BP252" s="126"/>
      <c r="BQ252" s="126"/>
      <c r="BR252" s="126"/>
      <c r="BS252" s="126"/>
      <c r="BT252" s="126"/>
      <c r="BU252" s="126"/>
      <c r="BV252" s="126"/>
      <c r="BW252" s="126"/>
      <c r="BX252" s="126"/>
      <c r="BY252" s="126"/>
      <c r="BZ252" s="126"/>
      <c r="CA252" s="126"/>
      <c r="CB252" s="126"/>
      <c r="CC252" s="69"/>
      <c r="CD252" s="69"/>
      <c r="CE252" s="69"/>
      <c r="CF252" s="69"/>
      <c r="CG252" s="69"/>
    </row>
    <row r="253" spans="1:85" ht="12" customHeight="1">
      <c r="A253" s="69"/>
      <c r="B253" s="69"/>
      <c r="C253" s="70"/>
      <c r="D253" s="167"/>
      <c r="E253" s="126"/>
      <c r="F253" s="126"/>
      <c r="G253" s="126"/>
      <c r="H253" s="72"/>
      <c r="I253" s="126"/>
      <c r="J253" s="126"/>
      <c r="K253" s="126"/>
      <c r="L253" s="126"/>
      <c r="M253" s="126"/>
      <c r="N253" s="126"/>
      <c r="O253" s="126"/>
      <c r="P253" s="126"/>
      <c r="Q253" s="126"/>
      <c r="R253" s="126"/>
      <c r="S253" s="126"/>
      <c r="T253" s="126"/>
      <c r="U253" s="126"/>
      <c r="V253" s="126"/>
      <c r="W253" s="126"/>
      <c r="X253" s="126"/>
      <c r="Y253" s="126"/>
      <c r="Z253" s="126"/>
      <c r="AA253" s="168"/>
      <c r="AB253" s="126"/>
      <c r="AC253" s="126"/>
      <c r="AD253" s="126"/>
      <c r="AE253" s="126"/>
      <c r="AF253" s="126"/>
      <c r="AG253" s="126"/>
      <c r="AH253" s="168"/>
      <c r="AI253" s="126"/>
      <c r="AJ253" s="126"/>
      <c r="AK253" s="126"/>
      <c r="AL253" s="126"/>
      <c r="AM253" s="126"/>
      <c r="AN253" s="126"/>
      <c r="AO253" s="126"/>
      <c r="AP253" s="126"/>
      <c r="AQ253" s="126"/>
      <c r="AR253" s="126"/>
      <c r="AS253" s="126"/>
      <c r="AT253" s="126"/>
      <c r="AU253" s="126"/>
      <c r="AV253" s="126"/>
      <c r="AW253" s="69"/>
      <c r="AX253" s="126"/>
      <c r="AY253" s="126"/>
      <c r="AZ253" s="126"/>
      <c r="BA253" s="126"/>
      <c r="BB253" s="126"/>
      <c r="BC253" s="126"/>
      <c r="BD253" s="126"/>
      <c r="BE253" s="126"/>
      <c r="BF253" s="126"/>
      <c r="BG253" s="126"/>
      <c r="BH253" s="126"/>
      <c r="BI253" s="126"/>
      <c r="BJ253" s="126"/>
      <c r="BK253" s="126"/>
      <c r="BL253" s="126"/>
      <c r="BM253" s="126"/>
      <c r="BN253" s="126"/>
      <c r="BO253" s="126"/>
      <c r="BP253" s="126"/>
      <c r="BQ253" s="126"/>
      <c r="BR253" s="126"/>
      <c r="BS253" s="126"/>
      <c r="BT253" s="126"/>
      <c r="BU253" s="126"/>
      <c r="BV253" s="126"/>
      <c r="BW253" s="126"/>
      <c r="BX253" s="126"/>
      <c r="BY253" s="126"/>
      <c r="BZ253" s="126"/>
      <c r="CA253" s="126"/>
      <c r="CB253" s="126"/>
      <c r="CC253" s="69"/>
      <c r="CD253" s="69"/>
      <c r="CE253" s="69"/>
      <c r="CF253" s="69"/>
      <c r="CG253" s="69"/>
    </row>
    <row r="254" spans="1:85" ht="12" customHeight="1">
      <c r="A254" s="69"/>
      <c r="B254" s="69"/>
      <c r="C254" s="70"/>
      <c r="D254" s="167"/>
      <c r="E254" s="126"/>
      <c r="F254" s="126"/>
      <c r="G254" s="126"/>
      <c r="H254" s="72"/>
      <c r="I254" s="126"/>
      <c r="J254" s="126"/>
      <c r="K254" s="126"/>
      <c r="L254" s="126"/>
      <c r="M254" s="126"/>
      <c r="N254" s="126"/>
      <c r="O254" s="126"/>
      <c r="P254" s="126"/>
      <c r="Q254" s="126"/>
      <c r="R254" s="126"/>
      <c r="S254" s="126"/>
      <c r="T254" s="126"/>
      <c r="U254" s="126"/>
      <c r="V254" s="126"/>
      <c r="W254" s="126"/>
      <c r="X254" s="126"/>
      <c r="Y254" s="126"/>
      <c r="Z254" s="126"/>
      <c r="AA254" s="168"/>
      <c r="AB254" s="126"/>
      <c r="AC254" s="126"/>
      <c r="AD254" s="126"/>
      <c r="AE254" s="126"/>
      <c r="AF254" s="126"/>
      <c r="AG254" s="126"/>
      <c r="AH254" s="168"/>
      <c r="AI254" s="126"/>
      <c r="AJ254" s="126"/>
      <c r="AK254" s="126"/>
      <c r="AL254" s="126"/>
      <c r="AM254" s="126"/>
      <c r="AN254" s="126"/>
      <c r="AO254" s="126"/>
      <c r="AP254" s="126"/>
      <c r="AQ254" s="126"/>
      <c r="AR254" s="126"/>
      <c r="AS254" s="126"/>
      <c r="AT254" s="126"/>
      <c r="AU254" s="126"/>
      <c r="AV254" s="126"/>
      <c r="AW254" s="69"/>
      <c r="AX254" s="126"/>
      <c r="AY254" s="126"/>
      <c r="AZ254" s="126"/>
      <c r="BA254" s="126"/>
      <c r="BB254" s="126"/>
      <c r="BC254" s="126"/>
      <c r="BD254" s="126"/>
      <c r="BE254" s="126"/>
      <c r="BF254" s="126"/>
      <c r="BG254" s="126"/>
      <c r="BH254" s="126"/>
      <c r="BI254" s="126"/>
      <c r="BJ254" s="126"/>
      <c r="BK254" s="126"/>
      <c r="BL254" s="126"/>
      <c r="BM254" s="126"/>
      <c r="BN254" s="126"/>
      <c r="BO254" s="126"/>
      <c r="BP254" s="126"/>
      <c r="BQ254" s="126"/>
      <c r="BR254" s="126"/>
      <c r="BS254" s="126"/>
      <c r="BT254" s="126"/>
      <c r="BU254" s="126"/>
      <c r="BV254" s="126"/>
      <c r="BW254" s="126"/>
      <c r="BX254" s="126"/>
      <c r="BY254" s="126"/>
      <c r="BZ254" s="126"/>
      <c r="CA254" s="126"/>
      <c r="CB254" s="126"/>
      <c r="CC254" s="69"/>
      <c r="CD254" s="69"/>
      <c r="CE254" s="69"/>
      <c r="CF254" s="69"/>
      <c r="CG254" s="69"/>
    </row>
    <row r="255" spans="1:85" ht="12" customHeight="1">
      <c r="A255" s="69"/>
      <c r="B255" s="69"/>
      <c r="C255" s="70"/>
      <c r="D255" s="167"/>
      <c r="E255" s="126"/>
      <c r="F255" s="126"/>
      <c r="G255" s="126"/>
      <c r="H255" s="72"/>
      <c r="I255" s="126"/>
      <c r="J255" s="126"/>
      <c r="K255" s="126"/>
      <c r="L255" s="126"/>
      <c r="M255" s="126"/>
      <c r="N255" s="126"/>
      <c r="O255" s="126"/>
      <c r="P255" s="126"/>
      <c r="Q255" s="126"/>
      <c r="R255" s="126"/>
      <c r="S255" s="126"/>
      <c r="T255" s="126"/>
      <c r="U255" s="126"/>
      <c r="V255" s="126"/>
      <c r="W255" s="126"/>
      <c r="X255" s="126"/>
      <c r="Y255" s="126"/>
      <c r="Z255" s="126"/>
      <c r="AA255" s="168"/>
      <c r="AB255" s="126"/>
      <c r="AC255" s="126"/>
      <c r="AD255" s="126"/>
      <c r="AE255" s="126"/>
      <c r="AF255" s="126"/>
      <c r="AG255" s="126"/>
      <c r="AH255" s="168"/>
      <c r="AI255" s="126"/>
      <c r="AJ255" s="126"/>
      <c r="AK255" s="126"/>
      <c r="AL255" s="126"/>
      <c r="AM255" s="126"/>
      <c r="AN255" s="126"/>
      <c r="AO255" s="126"/>
      <c r="AP255" s="126"/>
      <c r="AQ255" s="126"/>
      <c r="AR255" s="126"/>
      <c r="AS255" s="126"/>
      <c r="AT255" s="126"/>
      <c r="AU255" s="126"/>
      <c r="AV255" s="126"/>
      <c r="AW255" s="69"/>
      <c r="AX255" s="126"/>
      <c r="AY255" s="126"/>
      <c r="AZ255" s="126"/>
      <c r="BA255" s="126"/>
      <c r="BB255" s="126"/>
      <c r="BC255" s="126"/>
      <c r="BD255" s="126"/>
      <c r="BE255" s="126"/>
      <c r="BF255" s="126"/>
      <c r="BG255" s="126"/>
      <c r="BH255" s="126"/>
      <c r="BI255" s="126"/>
      <c r="BJ255" s="126"/>
      <c r="BK255" s="126"/>
      <c r="BL255" s="126"/>
      <c r="BM255" s="126"/>
      <c r="BN255" s="126"/>
      <c r="BO255" s="126"/>
      <c r="BP255" s="126"/>
      <c r="BQ255" s="126"/>
      <c r="BR255" s="126"/>
      <c r="BS255" s="126"/>
      <c r="BT255" s="126"/>
      <c r="BU255" s="126"/>
      <c r="BV255" s="126"/>
      <c r="BW255" s="126"/>
      <c r="BX255" s="126"/>
      <c r="BY255" s="126"/>
      <c r="BZ255" s="126"/>
      <c r="CA255" s="126"/>
      <c r="CB255" s="126"/>
      <c r="CC255" s="69"/>
      <c r="CD255" s="69"/>
      <c r="CE255" s="69"/>
      <c r="CF255" s="69"/>
      <c r="CG255" s="69"/>
    </row>
    <row r="256" spans="1:85" ht="12" customHeight="1">
      <c r="A256" s="69"/>
      <c r="B256" s="69"/>
      <c r="C256" s="70"/>
      <c r="D256" s="167"/>
      <c r="E256" s="126"/>
      <c r="F256" s="126"/>
      <c r="G256" s="126"/>
      <c r="H256" s="72"/>
      <c r="I256" s="126"/>
      <c r="J256" s="126"/>
      <c r="K256" s="126"/>
      <c r="L256" s="126"/>
      <c r="M256" s="126"/>
      <c r="N256" s="126"/>
      <c r="O256" s="126"/>
      <c r="P256" s="126"/>
      <c r="Q256" s="126"/>
      <c r="R256" s="126"/>
      <c r="S256" s="126"/>
      <c r="T256" s="126"/>
      <c r="U256" s="126"/>
      <c r="V256" s="126"/>
      <c r="W256" s="126"/>
      <c r="X256" s="126"/>
      <c r="Y256" s="126"/>
      <c r="Z256" s="126"/>
      <c r="AA256" s="168"/>
      <c r="AB256" s="126"/>
      <c r="AC256" s="126"/>
      <c r="AD256" s="126"/>
      <c r="AE256" s="126"/>
      <c r="AF256" s="126"/>
      <c r="AG256" s="126"/>
      <c r="AH256" s="168"/>
      <c r="AI256" s="126"/>
      <c r="AJ256" s="126"/>
      <c r="AK256" s="126"/>
      <c r="AL256" s="126"/>
      <c r="AM256" s="126"/>
      <c r="AN256" s="126"/>
      <c r="AO256" s="126"/>
      <c r="AP256" s="126"/>
      <c r="AQ256" s="126"/>
      <c r="AR256" s="126"/>
      <c r="AS256" s="126"/>
      <c r="AT256" s="126"/>
      <c r="AU256" s="126"/>
      <c r="AV256" s="126"/>
      <c r="AW256" s="69"/>
      <c r="AX256" s="126"/>
      <c r="AY256" s="126"/>
      <c r="AZ256" s="126"/>
      <c r="BA256" s="126"/>
      <c r="BB256" s="126"/>
      <c r="BC256" s="126"/>
      <c r="BD256" s="126"/>
      <c r="BE256" s="126"/>
      <c r="BF256" s="126"/>
      <c r="BG256" s="126"/>
      <c r="BH256" s="126"/>
      <c r="BI256" s="126"/>
      <c r="BJ256" s="126"/>
      <c r="BK256" s="126"/>
      <c r="BL256" s="126"/>
      <c r="BM256" s="126"/>
      <c r="BN256" s="126"/>
      <c r="BO256" s="126"/>
      <c r="BP256" s="126"/>
      <c r="BQ256" s="126"/>
      <c r="BR256" s="126"/>
      <c r="BS256" s="126"/>
      <c r="BT256" s="126"/>
      <c r="BU256" s="126"/>
      <c r="BV256" s="126"/>
      <c r="BW256" s="126"/>
      <c r="BX256" s="126"/>
      <c r="BY256" s="126"/>
      <c r="BZ256" s="126"/>
      <c r="CA256" s="126"/>
      <c r="CB256" s="126"/>
      <c r="CC256" s="69"/>
      <c r="CD256" s="69"/>
      <c r="CE256" s="69"/>
      <c r="CF256" s="69"/>
      <c r="CG256" s="69"/>
    </row>
    <row r="257" spans="1:85" ht="12" customHeight="1">
      <c r="A257" s="69"/>
      <c r="B257" s="69"/>
      <c r="C257" s="70"/>
      <c r="D257" s="167"/>
      <c r="E257" s="126"/>
      <c r="F257" s="126"/>
      <c r="G257" s="126"/>
      <c r="H257" s="72"/>
      <c r="I257" s="126"/>
      <c r="J257" s="126"/>
      <c r="K257" s="126"/>
      <c r="L257" s="126"/>
      <c r="M257" s="126"/>
      <c r="N257" s="126"/>
      <c r="O257" s="126"/>
      <c r="P257" s="126"/>
      <c r="Q257" s="126"/>
      <c r="R257" s="126"/>
      <c r="S257" s="126"/>
      <c r="T257" s="126"/>
      <c r="U257" s="126"/>
      <c r="V257" s="126"/>
      <c r="W257" s="126"/>
      <c r="X257" s="126"/>
      <c r="Y257" s="126"/>
      <c r="Z257" s="126"/>
      <c r="AA257" s="168"/>
      <c r="AB257" s="126"/>
      <c r="AC257" s="126"/>
      <c r="AD257" s="126"/>
      <c r="AE257" s="126"/>
      <c r="AF257" s="126"/>
      <c r="AG257" s="126"/>
      <c r="AH257" s="168"/>
      <c r="AI257" s="126"/>
      <c r="AJ257" s="126"/>
      <c r="AK257" s="126"/>
      <c r="AL257" s="126"/>
      <c r="AM257" s="126"/>
      <c r="AN257" s="126"/>
      <c r="AO257" s="126"/>
      <c r="AP257" s="126"/>
      <c r="AQ257" s="126"/>
      <c r="AR257" s="126"/>
      <c r="AS257" s="126"/>
      <c r="AT257" s="126"/>
      <c r="AU257" s="126"/>
      <c r="AV257" s="126"/>
      <c r="AW257" s="69"/>
      <c r="AX257" s="126"/>
      <c r="AY257" s="126"/>
      <c r="AZ257" s="126"/>
      <c r="BA257" s="126"/>
      <c r="BB257" s="126"/>
      <c r="BC257" s="126"/>
      <c r="BD257" s="126"/>
      <c r="BE257" s="126"/>
      <c r="BF257" s="126"/>
      <c r="BG257" s="126"/>
      <c r="BH257" s="126"/>
      <c r="BI257" s="126"/>
      <c r="BJ257" s="126"/>
      <c r="BK257" s="126"/>
      <c r="BL257" s="126"/>
      <c r="BM257" s="126"/>
      <c r="BN257" s="126"/>
      <c r="BO257" s="126"/>
      <c r="BP257" s="126"/>
      <c r="BQ257" s="126"/>
      <c r="BR257" s="126"/>
      <c r="BS257" s="126"/>
      <c r="BT257" s="126"/>
      <c r="BU257" s="126"/>
      <c r="BV257" s="126"/>
      <c r="BW257" s="126"/>
      <c r="BX257" s="126"/>
      <c r="BY257" s="126"/>
      <c r="BZ257" s="126"/>
      <c r="CA257" s="126"/>
      <c r="CB257" s="126"/>
      <c r="CC257" s="69"/>
      <c r="CD257" s="69"/>
      <c r="CE257" s="69"/>
      <c r="CF257" s="69"/>
      <c r="CG257" s="69"/>
    </row>
    <row r="258" spans="1:85" ht="12" customHeight="1">
      <c r="A258" s="69"/>
      <c r="B258" s="69"/>
      <c r="C258" s="70"/>
      <c r="D258" s="167"/>
      <c r="E258" s="126"/>
      <c r="F258" s="126"/>
      <c r="G258" s="126"/>
      <c r="H258" s="72"/>
      <c r="I258" s="126"/>
      <c r="J258" s="126"/>
      <c r="K258" s="126"/>
      <c r="L258" s="126"/>
      <c r="M258" s="126"/>
      <c r="N258" s="126"/>
      <c r="O258" s="126"/>
      <c r="P258" s="126"/>
      <c r="Q258" s="126"/>
      <c r="R258" s="126"/>
      <c r="S258" s="126"/>
      <c r="T258" s="126"/>
      <c r="U258" s="126"/>
      <c r="V258" s="126"/>
      <c r="W258" s="126"/>
      <c r="X258" s="126"/>
      <c r="Y258" s="126"/>
      <c r="Z258" s="126"/>
      <c r="AA258" s="168"/>
      <c r="AB258" s="126"/>
      <c r="AC258" s="126"/>
      <c r="AD258" s="126"/>
      <c r="AE258" s="126"/>
      <c r="AF258" s="126"/>
      <c r="AG258" s="126"/>
      <c r="AH258" s="168"/>
      <c r="AI258" s="126"/>
      <c r="AJ258" s="126"/>
      <c r="AK258" s="126"/>
      <c r="AL258" s="126"/>
      <c r="AM258" s="126"/>
      <c r="AN258" s="126"/>
      <c r="AO258" s="126"/>
      <c r="AP258" s="126"/>
      <c r="AQ258" s="126"/>
      <c r="AR258" s="126"/>
      <c r="AS258" s="126"/>
      <c r="AT258" s="126"/>
      <c r="AU258" s="126"/>
      <c r="AV258" s="126"/>
      <c r="AW258" s="69"/>
      <c r="AX258" s="126"/>
      <c r="AY258" s="126"/>
      <c r="AZ258" s="126"/>
      <c r="BA258" s="126"/>
      <c r="BB258" s="126"/>
      <c r="BC258" s="126"/>
      <c r="BD258" s="126"/>
      <c r="BE258" s="126"/>
      <c r="BF258" s="126"/>
      <c r="BG258" s="126"/>
      <c r="BH258" s="126"/>
      <c r="BI258" s="126"/>
      <c r="BJ258" s="126"/>
      <c r="BK258" s="126"/>
      <c r="BL258" s="126"/>
      <c r="BM258" s="126"/>
      <c r="BN258" s="126"/>
      <c r="BO258" s="126"/>
      <c r="BP258" s="126"/>
      <c r="BQ258" s="126"/>
      <c r="BR258" s="126"/>
      <c r="BS258" s="126"/>
      <c r="BT258" s="126"/>
      <c r="BU258" s="126"/>
      <c r="BV258" s="126"/>
      <c r="BW258" s="126"/>
      <c r="BX258" s="126"/>
      <c r="BY258" s="126"/>
      <c r="BZ258" s="126"/>
      <c r="CA258" s="126"/>
      <c r="CB258" s="126"/>
      <c r="CC258" s="69"/>
      <c r="CD258" s="69"/>
      <c r="CE258" s="69"/>
      <c r="CF258" s="69"/>
      <c r="CG258" s="69"/>
    </row>
    <row r="259" spans="1:85" ht="12" customHeight="1">
      <c r="A259" s="69"/>
      <c r="B259" s="69"/>
      <c r="C259" s="70"/>
      <c r="D259" s="167"/>
      <c r="E259" s="126"/>
      <c r="F259" s="126"/>
      <c r="G259" s="126"/>
      <c r="H259" s="72"/>
      <c r="I259" s="126"/>
      <c r="J259" s="126"/>
      <c r="K259" s="126"/>
      <c r="L259" s="126"/>
      <c r="M259" s="126"/>
      <c r="N259" s="126"/>
      <c r="O259" s="126"/>
      <c r="P259" s="126"/>
      <c r="Q259" s="126"/>
      <c r="R259" s="126"/>
      <c r="S259" s="126"/>
      <c r="T259" s="126"/>
      <c r="U259" s="126"/>
      <c r="V259" s="126"/>
      <c r="W259" s="126"/>
      <c r="X259" s="126"/>
      <c r="Y259" s="126"/>
      <c r="Z259" s="126"/>
      <c r="AA259" s="168"/>
      <c r="AB259" s="126"/>
      <c r="AC259" s="126"/>
      <c r="AD259" s="126"/>
      <c r="AE259" s="126"/>
      <c r="AF259" s="126"/>
      <c r="AG259" s="126"/>
      <c r="AH259" s="168"/>
      <c r="AI259" s="126"/>
      <c r="AJ259" s="126"/>
      <c r="AK259" s="126"/>
      <c r="AL259" s="126"/>
      <c r="AM259" s="126"/>
      <c r="AN259" s="126"/>
      <c r="AO259" s="126"/>
      <c r="AP259" s="126"/>
      <c r="AQ259" s="126"/>
      <c r="AR259" s="126"/>
      <c r="AS259" s="126"/>
      <c r="AT259" s="126"/>
      <c r="AU259" s="126"/>
      <c r="AV259" s="126"/>
      <c r="AW259" s="69"/>
      <c r="AX259" s="126"/>
      <c r="AY259" s="126"/>
      <c r="AZ259" s="126"/>
      <c r="BA259" s="126"/>
      <c r="BB259" s="126"/>
      <c r="BC259" s="126"/>
      <c r="BD259" s="126"/>
      <c r="BE259" s="126"/>
      <c r="BF259" s="126"/>
      <c r="BG259" s="126"/>
      <c r="BH259" s="126"/>
      <c r="BI259" s="126"/>
      <c r="BJ259" s="126"/>
      <c r="BK259" s="126"/>
      <c r="BL259" s="126"/>
      <c r="BM259" s="126"/>
      <c r="BN259" s="126"/>
      <c r="BO259" s="126"/>
      <c r="BP259" s="126"/>
      <c r="BQ259" s="126"/>
      <c r="BR259" s="126"/>
      <c r="BS259" s="126"/>
      <c r="BT259" s="126"/>
      <c r="BU259" s="126"/>
      <c r="BV259" s="126"/>
      <c r="BW259" s="126"/>
      <c r="BX259" s="126"/>
      <c r="BY259" s="126"/>
      <c r="BZ259" s="126"/>
      <c r="CA259" s="126"/>
      <c r="CB259" s="126"/>
      <c r="CC259" s="69"/>
      <c r="CD259" s="69"/>
      <c r="CE259" s="69"/>
      <c r="CF259" s="69"/>
      <c r="CG259" s="69"/>
    </row>
    <row r="260" spans="1:85" ht="12" customHeight="1">
      <c r="A260" s="69"/>
      <c r="B260" s="69"/>
      <c r="C260" s="70"/>
      <c r="D260" s="167"/>
      <c r="E260" s="126"/>
      <c r="F260" s="126"/>
      <c r="G260" s="126"/>
      <c r="H260" s="72"/>
      <c r="I260" s="126"/>
      <c r="J260" s="126"/>
      <c r="K260" s="126"/>
      <c r="L260" s="126"/>
      <c r="M260" s="126"/>
      <c r="N260" s="126"/>
      <c r="O260" s="126"/>
      <c r="P260" s="126"/>
      <c r="Q260" s="126"/>
      <c r="R260" s="126"/>
      <c r="S260" s="126"/>
      <c r="T260" s="126"/>
      <c r="U260" s="126"/>
      <c r="V260" s="126"/>
      <c r="W260" s="126"/>
      <c r="X260" s="126"/>
      <c r="Y260" s="126"/>
      <c r="Z260" s="126"/>
      <c r="AA260" s="168"/>
      <c r="AB260" s="126"/>
      <c r="AC260" s="126"/>
      <c r="AD260" s="126"/>
      <c r="AE260" s="126"/>
      <c r="AF260" s="126"/>
      <c r="AG260" s="126"/>
      <c r="AH260" s="168"/>
      <c r="AI260" s="126"/>
      <c r="AJ260" s="126"/>
      <c r="AK260" s="126"/>
      <c r="AL260" s="126"/>
      <c r="AM260" s="126"/>
      <c r="AN260" s="126"/>
      <c r="AO260" s="126"/>
      <c r="AP260" s="126"/>
      <c r="AQ260" s="126"/>
      <c r="AR260" s="126"/>
      <c r="AS260" s="126"/>
      <c r="AT260" s="126"/>
      <c r="AU260" s="126"/>
      <c r="AV260" s="126"/>
      <c r="AW260" s="69"/>
      <c r="AX260" s="126"/>
      <c r="AY260" s="126"/>
      <c r="AZ260" s="126"/>
      <c r="BA260" s="126"/>
      <c r="BB260" s="126"/>
      <c r="BC260" s="126"/>
      <c r="BD260" s="126"/>
      <c r="BE260" s="126"/>
      <c r="BF260" s="126"/>
      <c r="BG260" s="126"/>
      <c r="BH260" s="126"/>
      <c r="BI260" s="126"/>
      <c r="BJ260" s="126"/>
      <c r="BK260" s="126"/>
      <c r="BL260" s="126"/>
      <c r="BM260" s="126"/>
      <c r="BN260" s="126"/>
      <c r="BO260" s="126"/>
      <c r="BP260" s="126"/>
      <c r="BQ260" s="126"/>
      <c r="BR260" s="126"/>
      <c r="BS260" s="126"/>
      <c r="BT260" s="126"/>
      <c r="BU260" s="126"/>
      <c r="BV260" s="126"/>
      <c r="BW260" s="126"/>
      <c r="BX260" s="126"/>
      <c r="BY260" s="126"/>
      <c r="BZ260" s="126"/>
      <c r="CA260" s="126"/>
      <c r="CB260" s="126"/>
      <c r="CC260" s="69"/>
      <c r="CD260" s="69"/>
      <c r="CE260" s="69"/>
      <c r="CF260" s="69"/>
      <c r="CG260" s="69"/>
    </row>
    <row r="261" spans="1:85" ht="12" customHeight="1">
      <c r="A261" s="69"/>
      <c r="B261" s="69"/>
      <c r="C261" s="70"/>
      <c r="D261" s="167"/>
      <c r="E261" s="126"/>
      <c r="F261" s="126"/>
      <c r="G261" s="126"/>
      <c r="H261" s="72"/>
      <c r="I261" s="126"/>
      <c r="J261" s="126"/>
      <c r="K261" s="126"/>
      <c r="L261" s="126"/>
      <c r="M261" s="126"/>
      <c r="N261" s="126"/>
      <c r="O261" s="126"/>
      <c r="P261" s="126"/>
      <c r="Q261" s="126"/>
      <c r="R261" s="126"/>
      <c r="S261" s="126"/>
      <c r="T261" s="126"/>
      <c r="U261" s="126"/>
      <c r="V261" s="126"/>
      <c r="W261" s="126"/>
      <c r="X261" s="126"/>
      <c r="Y261" s="126"/>
      <c r="Z261" s="126"/>
      <c r="AA261" s="168"/>
      <c r="AB261" s="126"/>
      <c r="AC261" s="126"/>
      <c r="AD261" s="126"/>
      <c r="AE261" s="126"/>
      <c r="AF261" s="126"/>
      <c r="AG261" s="126"/>
      <c r="AH261" s="168"/>
      <c r="AI261" s="126"/>
      <c r="AJ261" s="126"/>
      <c r="AK261" s="126"/>
      <c r="AL261" s="126"/>
      <c r="AM261" s="126"/>
      <c r="AN261" s="126"/>
      <c r="AO261" s="126"/>
      <c r="AP261" s="126"/>
      <c r="AQ261" s="126"/>
      <c r="AR261" s="126"/>
      <c r="AS261" s="126"/>
      <c r="AT261" s="126"/>
      <c r="AU261" s="126"/>
      <c r="AV261" s="126"/>
      <c r="AW261" s="69"/>
      <c r="AX261" s="126"/>
      <c r="AY261" s="126"/>
      <c r="AZ261" s="126"/>
      <c r="BA261" s="126"/>
      <c r="BB261" s="126"/>
      <c r="BC261" s="126"/>
      <c r="BD261" s="126"/>
      <c r="BE261" s="126"/>
      <c r="BF261" s="126"/>
      <c r="BG261" s="126"/>
      <c r="BH261" s="126"/>
      <c r="BI261" s="126"/>
      <c r="BJ261" s="126"/>
      <c r="BK261" s="126"/>
      <c r="BL261" s="126"/>
      <c r="BM261" s="126"/>
      <c r="BN261" s="126"/>
      <c r="BO261" s="126"/>
      <c r="BP261" s="126"/>
      <c r="BQ261" s="126"/>
      <c r="BR261" s="126"/>
      <c r="BS261" s="126"/>
      <c r="BT261" s="126"/>
      <c r="BU261" s="126"/>
      <c r="BV261" s="126"/>
      <c r="BW261" s="126"/>
      <c r="BX261" s="126"/>
      <c r="BY261" s="126"/>
      <c r="BZ261" s="126"/>
      <c r="CA261" s="126"/>
      <c r="CB261" s="126"/>
      <c r="CC261" s="69"/>
      <c r="CD261" s="69"/>
      <c r="CE261" s="69"/>
      <c r="CF261" s="69"/>
      <c r="CG261" s="69"/>
    </row>
    <row r="262" spans="1:85" ht="12" customHeight="1">
      <c r="A262" s="69"/>
      <c r="B262" s="69"/>
      <c r="C262" s="70"/>
      <c r="D262" s="167"/>
      <c r="E262" s="126"/>
      <c r="F262" s="126"/>
      <c r="G262" s="126"/>
      <c r="H262" s="72"/>
      <c r="I262" s="126"/>
      <c r="J262" s="126"/>
      <c r="K262" s="126"/>
      <c r="L262" s="126"/>
      <c r="M262" s="126"/>
      <c r="N262" s="126"/>
      <c r="O262" s="126"/>
      <c r="P262" s="126"/>
      <c r="Q262" s="126"/>
      <c r="R262" s="126"/>
      <c r="S262" s="126"/>
      <c r="T262" s="126"/>
      <c r="U262" s="126"/>
      <c r="V262" s="126"/>
      <c r="W262" s="126"/>
      <c r="X262" s="126"/>
      <c r="Y262" s="126"/>
      <c r="Z262" s="126"/>
      <c r="AA262" s="168"/>
      <c r="AB262" s="126"/>
      <c r="AC262" s="126"/>
      <c r="AD262" s="126"/>
      <c r="AE262" s="126"/>
      <c r="AF262" s="126"/>
      <c r="AG262" s="126"/>
      <c r="AH262" s="168"/>
      <c r="AI262" s="126"/>
      <c r="AJ262" s="126"/>
      <c r="AK262" s="126"/>
      <c r="AL262" s="126"/>
      <c r="AM262" s="126"/>
      <c r="AN262" s="126"/>
      <c r="AO262" s="126"/>
      <c r="AP262" s="126"/>
      <c r="AQ262" s="126"/>
      <c r="AR262" s="126"/>
      <c r="AS262" s="126"/>
      <c r="AT262" s="126"/>
      <c r="AU262" s="126"/>
      <c r="AV262" s="126"/>
      <c r="AW262" s="69"/>
      <c r="AX262" s="126"/>
      <c r="AY262" s="126"/>
      <c r="AZ262" s="126"/>
      <c r="BA262" s="126"/>
      <c r="BB262" s="126"/>
      <c r="BC262" s="126"/>
      <c r="BD262" s="126"/>
      <c r="BE262" s="126"/>
      <c r="BF262" s="126"/>
      <c r="BG262" s="126"/>
      <c r="BH262" s="126"/>
      <c r="BI262" s="126"/>
      <c r="BJ262" s="126"/>
      <c r="BK262" s="126"/>
      <c r="BL262" s="126"/>
      <c r="BM262" s="126"/>
      <c r="BN262" s="126"/>
      <c r="BO262" s="126"/>
      <c r="BP262" s="126"/>
      <c r="BQ262" s="126"/>
      <c r="BR262" s="126"/>
      <c r="BS262" s="126"/>
      <c r="BT262" s="126"/>
      <c r="BU262" s="126"/>
      <c r="BV262" s="126"/>
      <c r="BW262" s="126"/>
      <c r="BX262" s="126"/>
      <c r="BY262" s="126"/>
      <c r="BZ262" s="126"/>
      <c r="CA262" s="126"/>
      <c r="CB262" s="126"/>
      <c r="CC262" s="69"/>
      <c r="CD262" s="69"/>
      <c r="CE262" s="69"/>
      <c r="CF262" s="69"/>
      <c r="CG262" s="69"/>
    </row>
    <row r="263" spans="1:85" ht="12" customHeight="1">
      <c r="A263" s="69"/>
      <c r="B263" s="69"/>
      <c r="C263" s="70"/>
      <c r="D263" s="167"/>
      <c r="E263" s="126"/>
      <c r="F263" s="126"/>
      <c r="G263" s="126"/>
      <c r="H263" s="72"/>
      <c r="I263" s="126"/>
      <c r="J263" s="126"/>
      <c r="K263" s="126"/>
      <c r="L263" s="126"/>
      <c r="M263" s="126"/>
      <c r="N263" s="126"/>
      <c r="O263" s="126"/>
      <c r="P263" s="126"/>
      <c r="Q263" s="126"/>
      <c r="R263" s="126"/>
      <c r="S263" s="126"/>
      <c r="T263" s="126"/>
      <c r="U263" s="126"/>
      <c r="V263" s="126"/>
      <c r="W263" s="126"/>
      <c r="X263" s="126"/>
      <c r="Y263" s="126"/>
      <c r="Z263" s="126"/>
      <c r="AA263" s="168"/>
      <c r="AB263" s="126"/>
      <c r="AC263" s="126"/>
      <c r="AD263" s="126"/>
      <c r="AE263" s="126"/>
      <c r="AF263" s="126"/>
      <c r="AG263" s="126"/>
      <c r="AH263" s="168"/>
      <c r="AI263" s="126"/>
      <c r="AJ263" s="126"/>
      <c r="AK263" s="126"/>
      <c r="AL263" s="126"/>
      <c r="AM263" s="126"/>
      <c r="AN263" s="126"/>
      <c r="AO263" s="126"/>
      <c r="AP263" s="126"/>
      <c r="AQ263" s="126"/>
      <c r="AR263" s="126"/>
      <c r="AS263" s="126"/>
      <c r="AT263" s="126"/>
      <c r="AU263" s="126"/>
      <c r="AV263" s="126"/>
      <c r="AW263" s="69"/>
      <c r="AX263" s="126"/>
      <c r="AY263" s="126"/>
      <c r="AZ263" s="126"/>
      <c r="BA263" s="126"/>
      <c r="BB263" s="126"/>
      <c r="BC263" s="126"/>
      <c r="BD263" s="126"/>
      <c r="BE263" s="126"/>
      <c r="BF263" s="126"/>
      <c r="BG263" s="126"/>
      <c r="BH263" s="126"/>
      <c r="BI263" s="126"/>
      <c r="BJ263" s="126"/>
      <c r="BK263" s="126"/>
      <c r="BL263" s="126"/>
      <c r="BM263" s="126"/>
      <c r="BN263" s="126"/>
      <c r="BO263" s="126"/>
      <c r="BP263" s="126"/>
      <c r="BQ263" s="126"/>
      <c r="BR263" s="126"/>
      <c r="BS263" s="126"/>
      <c r="BT263" s="126"/>
      <c r="BU263" s="126"/>
      <c r="BV263" s="126"/>
      <c r="BW263" s="126"/>
      <c r="BX263" s="126"/>
      <c r="BY263" s="126"/>
      <c r="BZ263" s="126"/>
      <c r="CA263" s="126"/>
      <c r="CB263" s="126"/>
      <c r="CC263" s="69"/>
      <c r="CD263" s="69"/>
      <c r="CE263" s="69"/>
      <c r="CF263" s="69"/>
      <c r="CG263" s="69"/>
    </row>
    <row r="264" spans="1:85" ht="12" customHeight="1">
      <c r="A264" s="69"/>
      <c r="B264" s="69"/>
      <c r="C264" s="70"/>
      <c r="D264" s="167"/>
      <c r="E264" s="126"/>
      <c r="F264" s="126"/>
      <c r="G264" s="126"/>
      <c r="H264" s="72"/>
      <c r="I264" s="126"/>
      <c r="J264" s="126"/>
      <c r="K264" s="126"/>
      <c r="L264" s="126"/>
      <c r="M264" s="126"/>
      <c r="N264" s="126"/>
      <c r="O264" s="126"/>
      <c r="P264" s="126"/>
      <c r="Q264" s="126"/>
      <c r="R264" s="126"/>
      <c r="S264" s="126"/>
      <c r="T264" s="126"/>
      <c r="U264" s="126"/>
      <c r="V264" s="126"/>
      <c r="W264" s="126"/>
      <c r="X264" s="126"/>
      <c r="Y264" s="126"/>
      <c r="Z264" s="126"/>
      <c r="AA264" s="168"/>
      <c r="AB264" s="126"/>
      <c r="AC264" s="126"/>
      <c r="AD264" s="126"/>
      <c r="AE264" s="126"/>
      <c r="AF264" s="126"/>
      <c r="AG264" s="126"/>
      <c r="AH264" s="168"/>
      <c r="AI264" s="126"/>
      <c r="AJ264" s="126"/>
      <c r="AK264" s="126"/>
      <c r="AL264" s="126"/>
      <c r="AM264" s="126"/>
      <c r="AN264" s="126"/>
      <c r="AO264" s="126"/>
      <c r="AP264" s="126"/>
      <c r="AQ264" s="126"/>
      <c r="AR264" s="126"/>
      <c r="AS264" s="126"/>
      <c r="AT264" s="126"/>
      <c r="AU264" s="126"/>
      <c r="AV264" s="126"/>
      <c r="AW264" s="69"/>
      <c r="AX264" s="126"/>
      <c r="AY264" s="126"/>
      <c r="AZ264" s="126"/>
      <c r="BA264" s="126"/>
      <c r="BB264" s="126"/>
      <c r="BC264" s="126"/>
      <c r="BD264" s="126"/>
      <c r="BE264" s="126"/>
      <c r="BF264" s="126"/>
      <c r="BG264" s="126"/>
      <c r="BH264" s="126"/>
      <c r="BI264" s="126"/>
      <c r="BJ264" s="126"/>
      <c r="BK264" s="126"/>
      <c r="BL264" s="126"/>
      <c r="BM264" s="126"/>
      <c r="BN264" s="126"/>
      <c r="BO264" s="126"/>
      <c r="BP264" s="126"/>
      <c r="BQ264" s="126"/>
      <c r="BR264" s="126"/>
      <c r="BS264" s="126"/>
      <c r="BT264" s="126"/>
      <c r="BU264" s="126"/>
      <c r="BV264" s="126"/>
      <c r="BW264" s="126"/>
      <c r="BX264" s="126"/>
      <c r="BY264" s="126"/>
      <c r="BZ264" s="126"/>
      <c r="CA264" s="126"/>
      <c r="CB264" s="126"/>
      <c r="CC264" s="69"/>
      <c r="CD264" s="69"/>
      <c r="CE264" s="69"/>
      <c r="CF264" s="69"/>
      <c r="CG264" s="69"/>
    </row>
    <row r="265" spans="1:85" ht="12" customHeight="1">
      <c r="A265" s="69"/>
      <c r="B265" s="69"/>
      <c r="C265" s="70"/>
      <c r="D265" s="167"/>
      <c r="E265" s="126"/>
      <c r="F265" s="126"/>
      <c r="G265" s="126"/>
      <c r="H265" s="72"/>
      <c r="I265" s="126"/>
      <c r="J265" s="126"/>
      <c r="K265" s="126"/>
      <c r="L265" s="126"/>
      <c r="M265" s="126"/>
      <c r="N265" s="126"/>
      <c r="O265" s="126"/>
      <c r="P265" s="126"/>
      <c r="Q265" s="126"/>
      <c r="R265" s="126"/>
      <c r="S265" s="126"/>
      <c r="T265" s="126"/>
      <c r="U265" s="126"/>
      <c r="V265" s="126"/>
      <c r="W265" s="126"/>
      <c r="X265" s="126"/>
      <c r="Y265" s="126"/>
      <c r="Z265" s="126"/>
      <c r="AA265" s="168"/>
      <c r="AB265" s="126"/>
      <c r="AC265" s="126"/>
      <c r="AD265" s="126"/>
      <c r="AE265" s="126"/>
      <c r="AF265" s="126"/>
      <c r="AG265" s="126"/>
      <c r="AH265" s="168"/>
      <c r="AI265" s="126"/>
      <c r="AJ265" s="126"/>
      <c r="AK265" s="126"/>
      <c r="AL265" s="126"/>
      <c r="AM265" s="126"/>
      <c r="AN265" s="126"/>
      <c r="AO265" s="126"/>
      <c r="AP265" s="126"/>
      <c r="AQ265" s="126"/>
      <c r="AR265" s="126"/>
      <c r="AS265" s="126"/>
      <c r="AT265" s="126"/>
      <c r="AU265" s="126"/>
      <c r="AV265" s="126"/>
      <c r="AW265" s="69"/>
      <c r="AX265" s="126"/>
      <c r="AY265" s="126"/>
      <c r="AZ265" s="126"/>
      <c r="BA265" s="126"/>
      <c r="BB265" s="126"/>
      <c r="BC265" s="126"/>
      <c r="BD265" s="126"/>
      <c r="BE265" s="126"/>
      <c r="BF265" s="126"/>
      <c r="BG265" s="126"/>
      <c r="BH265" s="126"/>
      <c r="BI265" s="126"/>
      <c r="BJ265" s="126"/>
      <c r="BK265" s="126"/>
      <c r="BL265" s="126"/>
      <c r="BM265" s="126"/>
      <c r="BN265" s="126"/>
      <c r="BO265" s="126"/>
      <c r="BP265" s="126"/>
      <c r="BQ265" s="126"/>
      <c r="BR265" s="126"/>
      <c r="BS265" s="126"/>
      <c r="BT265" s="126"/>
      <c r="BU265" s="126"/>
      <c r="BV265" s="126"/>
      <c r="BW265" s="126"/>
      <c r="BX265" s="126"/>
      <c r="BY265" s="126"/>
      <c r="BZ265" s="126"/>
      <c r="CA265" s="126"/>
      <c r="CB265" s="126"/>
      <c r="CC265" s="69"/>
      <c r="CD265" s="69"/>
      <c r="CE265" s="69"/>
      <c r="CF265" s="69"/>
      <c r="CG265" s="69"/>
    </row>
    <row r="266" spans="1:85" ht="12" customHeight="1">
      <c r="A266" s="69"/>
      <c r="B266" s="69"/>
      <c r="C266" s="70"/>
      <c r="D266" s="167"/>
      <c r="E266" s="126"/>
      <c r="F266" s="126"/>
      <c r="G266" s="126"/>
      <c r="H266" s="72"/>
      <c r="I266" s="126"/>
      <c r="J266" s="126"/>
      <c r="K266" s="126"/>
      <c r="L266" s="126"/>
      <c r="M266" s="126"/>
      <c r="N266" s="126"/>
      <c r="O266" s="126"/>
      <c r="P266" s="126"/>
      <c r="Q266" s="126"/>
      <c r="R266" s="126"/>
      <c r="S266" s="126"/>
      <c r="T266" s="126"/>
      <c r="U266" s="126"/>
      <c r="V266" s="126"/>
      <c r="W266" s="126"/>
      <c r="X266" s="126"/>
      <c r="Y266" s="126"/>
      <c r="Z266" s="126"/>
      <c r="AA266" s="168"/>
      <c r="AB266" s="126"/>
      <c r="AC266" s="126"/>
      <c r="AD266" s="126"/>
      <c r="AE266" s="126"/>
      <c r="AF266" s="126"/>
      <c r="AG266" s="126"/>
      <c r="AH266" s="168"/>
      <c r="AI266" s="126"/>
      <c r="AJ266" s="126"/>
      <c r="AK266" s="126"/>
      <c r="AL266" s="126"/>
      <c r="AM266" s="126"/>
      <c r="AN266" s="126"/>
      <c r="AO266" s="126"/>
      <c r="AP266" s="126"/>
      <c r="AQ266" s="126"/>
      <c r="AR266" s="126"/>
      <c r="AS266" s="126"/>
      <c r="AT266" s="126"/>
      <c r="AU266" s="126"/>
      <c r="AV266" s="126"/>
      <c r="AW266" s="69"/>
      <c r="AX266" s="126"/>
      <c r="AY266" s="126"/>
      <c r="AZ266" s="126"/>
      <c r="BA266" s="126"/>
      <c r="BB266" s="126"/>
      <c r="BC266" s="126"/>
      <c r="BD266" s="126"/>
      <c r="BE266" s="126"/>
      <c r="BF266" s="126"/>
      <c r="BG266" s="126"/>
      <c r="BH266" s="126"/>
      <c r="BI266" s="126"/>
      <c r="BJ266" s="126"/>
      <c r="BK266" s="126"/>
      <c r="BL266" s="126"/>
      <c r="BM266" s="126"/>
      <c r="BN266" s="126"/>
      <c r="BO266" s="126"/>
      <c r="BP266" s="126"/>
      <c r="BQ266" s="126"/>
      <c r="BR266" s="126"/>
      <c r="BS266" s="126"/>
      <c r="BT266" s="126"/>
      <c r="BU266" s="126"/>
      <c r="BV266" s="126"/>
      <c r="BW266" s="126"/>
      <c r="BX266" s="126"/>
      <c r="BY266" s="126"/>
      <c r="BZ266" s="126"/>
      <c r="CA266" s="126"/>
      <c r="CB266" s="126"/>
      <c r="CC266" s="69"/>
      <c r="CD266" s="69"/>
      <c r="CE266" s="69"/>
      <c r="CF266" s="69"/>
      <c r="CG266" s="69"/>
    </row>
    <row r="267" spans="1:85" ht="12" customHeight="1">
      <c r="A267" s="69"/>
      <c r="B267" s="69"/>
      <c r="C267" s="70"/>
      <c r="D267" s="167"/>
      <c r="E267" s="126"/>
      <c r="F267" s="126"/>
      <c r="G267" s="126"/>
      <c r="H267" s="72"/>
      <c r="I267" s="126"/>
      <c r="J267" s="126"/>
      <c r="K267" s="126"/>
      <c r="L267" s="126"/>
      <c r="M267" s="126"/>
      <c r="N267" s="126"/>
      <c r="O267" s="126"/>
      <c r="P267" s="126"/>
      <c r="Q267" s="126"/>
      <c r="R267" s="126"/>
      <c r="S267" s="126"/>
      <c r="T267" s="126"/>
      <c r="U267" s="126"/>
      <c r="V267" s="126"/>
      <c r="W267" s="126"/>
      <c r="X267" s="126"/>
      <c r="Y267" s="126"/>
      <c r="Z267" s="126"/>
      <c r="AA267" s="168"/>
      <c r="AB267" s="126"/>
      <c r="AC267" s="126"/>
      <c r="AD267" s="126"/>
      <c r="AE267" s="126"/>
      <c r="AF267" s="126"/>
      <c r="AG267" s="126"/>
      <c r="AH267" s="168"/>
      <c r="AI267" s="126"/>
      <c r="AJ267" s="126"/>
      <c r="AK267" s="126"/>
      <c r="AL267" s="126"/>
      <c r="AM267" s="126"/>
      <c r="AN267" s="126"/>
      <c r="AO267" s="126"/>
      <c r="AP267" s="126"/>
      <c r="AQ267" s="126"/>
      <c r="AR267" s="126"/>
      <c r="AS267" s="126"/>
      <c r="AT267" s="126"/>
      <c r="AU267" s="126"/>
      <c r="AV267" s="126"/>
      <c r="AW267" s="69"/>
      <c r="AX267" s="126"/>
      <c r="AY267" s="126"/>
      <c r="AZ267" s="126"/>
      <c r="BA267" s="126"/>
      <c r="BB267" s="126"/>
      <c r="BC267" s="126"/>
      <c r="BD267" s="126"/>
      <c r="BE267" s="126"/>
      <c r="BF267" s="126"/>
      <c r="BG267" s="126"/>
      <c r="BH267" s="126"/>
      <c r="BI267" s="126"/>
      <c r="BJ267" s="126"/>
      <c r="BK267" s="126"/>
      <c r="BL267" s="126"/>
      <c r="BM267" s="126"/>
      <c r="BN267" s="126"/>
      <c r="BO267" s="126"/>
      <c r="BP267" s="126"/>
      <c r="BQ267" s="126"/>
      <c r="BR267" s="126"/>
      <c r="BS267" s="126"/>
      <c r="BT267" s="126"/>
      <c r="BU267" s="126"/>
      <c r="BV267" s="126"/>
      <c r="BW267" s="126"/>
      <c r="BX267" s="126"/>
      <c r="BY267" s="126"/>
      <c r="BZ267" s="126"/>
      <c r="CA267" s="126"/>
      <c r="CB267" s="126"/>
      <c r="CC267" s="69"/>
      <c r="CD267" s="69"/>
      <c r="CE267" s="69"/>
      <c r="CF267" s="69"/>
      <c r="CG267" s="69"/>
    </row>
    <row r="268" spans="1:85" ht="12" customHeight="1">
      <c r="A268" s="69"/>
      <c r="B268" s="69"/>
      <c r="C268" s="70"/>
      <c r="D268" s="167"/>
      <c r="E268" s="126"/>
      <c r="F268" s="126"/>
      <c r="G268" s="126"/>
      <c r="H268" s="72"/>
      <c r="I268" s="126"/>
      <c r="J268" s="126"/>
      <c r="K268" s="126"/>
      <c r="L268" s="126"/>
      <c r="M268" s="126"/>
      <c r="N268" s="126"/>
      <c r="O268" s="126"/>
      <c r="P268" s="126"/>
      <c r="Q268" s="126"/>
      <c r="R268" s="126"/>
      <c r="S268" s="126"/>
      <c r="T268" s="126"/>
      <c r="U268" s="126"/>
      <c r="V268" s="126"/>
      <c r="W268" s="126"/>
      <c r="X268" s="126"/>
      <c r="Y268" s="126"/>
      <c r="Z268" s="126"/>
      <c r="AA268" s="168"/>
      <c r="AB268" s="126"/>
      <c r="AC268" s="126"/>
      <c r="AD268" s="126"/>
      <c r="AE268" s="126"/>
      <c r="AF268" s="126"/>
      <c r="AG268" s="126"/>
      <c r="AH268" s="168"/>
      <c r="AI268" s="126"/>
      <c r="AJ268" s="126"/>
      <c r="AK268" s="126"/>
      <c r="AL268" s="126"/>
      <c r="AM268" s="126"/>
      <c r="AN268" s="126"/>
      <c r="AO268" s="126"/>
      <c r="AP268" s="126"/>
      <c r="AQ268" s="126"/>
      <c r="AR268" s="126"/>
      <c r="AS268" s="126"/>
      <c r="AT268" s="126"/>
      <c r="AU268" s="126"/>
      <c r="AV268" s="126"/>
      <c r="AW268" s="69"/>
      <c r="AX268" s="126"/>
      <c r="AY268" s="126"/>
      <c r="AZ268" s="126"/>
      <c r="BA268" s="126"/>
      <c r="BB268" s="126"/>
      <c r="BC268" s="126"/>
      <c r="BD268" s="126"/>
      <c r="BE268" s="126"/>
      <c r="BF268" s="126"/>
      <c r="BG268" s="126"/>
      <c r="BH268" s="126"/>
      <c r="BI268" s="126"/>
      <c r="BJ268" s="126"/>
      <c r="BK268" s="126"/>
      <c r="BL268" s="126"/>
      <c r="BM268" s="126"/>
      <c r="BN268" s="126"/>
      <c r="BO268" s="126"/>
      <c r="BP268" s="126"/>
      <c r="BQ268" s="126"/>
      <c r="BR268" s="126"/>
      <c r="BS268" s="126"/>
      <c r="BT268" s="126"/>
      <c r="BU268" s="126"/>
      <c r="BV268" s="126"/>
      <c r="BW268" s="126"/>
      <c r="BX268" s="126"/>
      <c r="BY268" s="126"/>
      <c r="BZ268" s="126"/>
      <c r="CA268" s="126"/>
      <c r="CB268" s="126"/>
      <c r="CC268" s="69"/>
      <c r="CD268" s="69"/>
      <c r="CE268" s="69"/>
      <c r="CF268" s="69"/>
      <c r="CG268" s="69"/>
    </row>
    <row r="269" spans="1:85" ht="12" customHeight="1">
      <c r="A269" s="69"/>
      <c r="B269" s="69"/>
      <c r="C269" s="70"/>
      <c r="D269" s="167"/>
      <c r="E269" s="126"/>
      <c r="F269" s="126"/>
      <c r="G269" s="126"/>
      <c r="H269" s="72"/>
      <c r="I269" s="126"/>
      <c r="J269" s="126"/>
      <c r="K269" s="126"/>
      <c r="L269" s="126"/>
      <c r="M269" s="126"/>
      <c r="N269" s="126"/>
      <c r="O269" s="126"/>
      <c r="P269" s="126"/>
      <c r="Q269" s="126"/>
      <c r="R269" s="126"/>
      <c r="S269" s="126"/>
      <c r="T269" s="126"/>
      <c r="U269" s="126"/>
      <c r="V269" s="126"/>
      <c r="W269" s="126"/>
      <c r="X269" s="126"/>
      <c r="Y269" s="126"/>
      <c r="Z269" s="126"/>
      <c r="AA269" s="168"/>
      <c r="AB269" s="126"/>
      <c r="AC269" s="126"/>
      <c r="AD269" s="126"/>
      <c r="AE269" s="126"/>
      <c r="AF269" s="126"/>
      <c r="AG269" s="126"/>
      <c r="AH269" s="168"/>
      <c r="AI269" s="126"/>
      <c r="AJ269" s="126"/>
      <c r="AK269" s="126"/>
      <c r="AL269" s="126"/>
      <c r="AM269" s="126"/>
      <c r="AN269" s="126"/>
      <c r="AO269" s="126"/>
      <c r="AP269" s="126"/>
      <c r="AQ269" s="126"/>
      <c r="AR269" s="126"/>
      <c r="AS269" s="126"/>
      <c r="AT269" s="126"/>
      <c r="AU269" s="126"/>
      <c r="AV269" s="126"/>
      <c r="AW269" s="69"/>
      <c r="AX269" s="126"/>
      <c r="AY269" s="126"/>
      <c r="AZ269" s="126"/>
      <c r="BA269" s="126"/>
      <c r="BB269" s="126"/>
      <c r="BC269" s="126"/>
      <c r="BD269" s="126"/>
      <c r="BE269" s="126"/>
      <c r="BF269" s="126"/>
      <c r="BG269" s="126"/>
      <c r="BH269" s="126"/>
      <c r="BI269" s="126"/>
      <c r="BJ269" s="126"/>
      <c r="BK269" s="126"/>
      <c r="BL269" s="126"/>
      <c r="BM269" s="126"/>
      <c r="BN269" s="126"/>
      <c r="BO269" s="126"/>
      <c r="BP269" s="126"/>
      <c r="BQ269" s="126"/>
      <c r="BR269" s="126"/>
      <c r="BS269" s="126"/>
      <c r="BT269" s="126"/>
      <c r="BU269" s="126"/>
      <c r="BV269" s="126"/>
      <c r="BW269" s="126"/>
      <c r="BX269" s="126"/>
      <c r="BY269" s="126"/>
      <c r="BZ269" s="126"/>
      <c r="CA269" s="126"/>
      <c r="CB269" s="126"/>
      <c r="CC269" s="69"/>
      <c r="CD269" s="69"/>
      <c r="CE269" s="69"/>
      <c r="CF269" s="69"/>
      <c r="CG269" s="69"/>
    </row>
    <row r="270" spans="1:85" ht="12" customHeight="1">
      <c r="A270" s="69"/>
      <c r="B270" s="69"/>
      <c r="C270" s="70"/>
      <c r="D270" s="167"/>
      <c r="E270" s="126"/>
      <c r="F270" s="126"/>
      <c r="G270" s="126"/>
      <c r="H270" s="72"/>
      <c r="I270" s="126"/>
      <c r="J270" s="126"/>
      <c r="K270" s="126"/>
      <c r="L270" s="126"/>
      <c r="M270" s="126"/>
      <c r="N270" s="126"/>
      <c r="O270" s="126"/>
      <c r="P270" s="126"/>
      <c r="Q270" s="126"/>
      <c r="R270" s="126"/>
      <c r="S270" s="126"/>
      <c r="T270" s="126"/>
      <c r="U270" s="126"/>
      <c r="V270" s="126"/>
      <c r="W270" s="126"/>
      <c r="X270" s="126"/>
      <c r="Y270" s="126"/>
      <c r="Z270" s="126"/>
      <c r="AA270" s="168"/>
      <c r="AB270" s="126"/>
      <c r="AC270" s="126"/>
      <c r="AD270" s="126"/>
      <c r="AE270" s="126"/>
      <c r="AF270" s="126"/>
      <c r="AG270" s="126"/>
      <c r="AH270" s="168"/>
      <c r="AI270" s="126"/>
      <c r="AJ270" s="126"/>
      <c r="AK270" s="126"/>
      <c r="AL270" s="126"/>
      <c r="AM270" s="126"/>
      <c r="AN270" s="126"/>
      <c r="AO270" s="126"/>
      <c r="AP270" s="126"/>
      <c r="AQ270" s="126"/>
      <c r="AR270" s="126"/>
      <c r="AS270" s="126"/>
      <c r="AT270" s="126"/>
      <c r="AU270" s="126"/>
      <c r="AV270" s="126"/>
      <c r="AW270" s="69"/>
      <c r="AX270" s="126"/>
      <c r="AY270" s="126"/>
      <c r="AZ270" s="126"/>
      <c r="BA270" s="126"/>
      <c r="BB270" s="126"/>
      <c r="BC270" s="126"/>
      <c r="BD270" s="126"/>
      <c r="BE270" s="126"/>
      <c r="BF270" s="126"/>
      <c r="BG270" s="126"/>
      <c r="BH270" s="126"/>
      <c r="BI270" s="126"/>
      <c r="BJ270" s="126"/>
      <c r="BK270" s="126"/>
      <c r="BL270" s="126"/>
      <c r="BM270" s="126"/>
      <c r="BN270" s="126"/>
      <c r="BO270" s="126"/>
      <c r="BP270" s="126"/>
      <c r="BQ270" s="126"/>
      <c r="BR270" s="126"/>
      <c r="BS270" s="126"/>
      <c r="BT270" s="126"/>
      <c r="BU270" s="126"/>
      <c r="BV270" s="126"/>
      <c r="BW270" s="126"/>
      <c r="BX270" s="126"/>
      <c r="BY270" s="126"/>
      <c r="BZ270" s="126"/>
      <c r="CA270" s="126"/>
      <c r="CB270" s="126"/>
      <c r="CC270" s="69"/>
      <c r="CD270" s="69"/>
      <c r="CE270" s="69"/>
      <c r="CF270" s="69"/>
      <c r="CG270" s="69"/>
    </row>
    <row r="271" spans="1:85" ht="12" customHeight="1">
      <c r="A271" s="69"/>
      <c r="B271" s="69"/>
      <c r="C271" s="70"/>
      <c r="D271" s="167"/>
      <c r="E271" s="126"/>
      <c r="F271" s="126"/>
      <c r="G271" s="126"/>
      <c r="H271" s="72"/>
      <c r="I271" s="126"/>
      <c r="J271" s="126"/>
      <c r="K271" s="126"/>
      <c r="L271" s="126"/>
      <c r="M271" s="126"/>
      <c r="N271" s="126"/>
      <c r="O271" s="126"/>
      <c r="P271" s="126"/>
      <c r="Q271" s="126"/>
      <c r="R271" s="126"/>
      <c r="S271" s="126"/>
      <c r="T271" s="126"/>
      <c r="U271" s="126"/>
      <c r="V271" s="126"/>
      <c r="W271" s="126"/>
      <c r="X271" s="126"/>
      <c r="Y271" s="126"/>
      <c r="Z271" s="126"/>
      <c r="AA271" s="168"/>
      <c r="AB271" s="126"/>
      <c r="AC271" s="126"/>
      <c r="AD271" s="126"/>
      <c r="AE271" s="126"/>
      <c r="AF271" s="126"/>
      <c r="AG271" s="126"/>
      <c r="AH271" s="168"/>
      <c r="AI271" s="126"/>
      <c r="AJ271" s="126"/>
      <c r="AK271" s="126"/>
      <c r="AL271" s="126"/>
      <c r="AM271" s="126"/>
      <c r="AN271" s="126"/>
      <c r="AO271" s="126"/>
      <c r="AP271" s="126"/>
      <c r="AQ271" s="126"/>
      <c r="AR271" s="126"/>
      <c r="AS271" s="126"/>
      <c r="AT271" s="126"/>
      <c r="AU271" s="126"/>
      <c r="AV271" s="126"/>
      <c r="AW271" s="69"/>
      <c r="AX271" s="126"/>
      <c r="AY271" s="126"/>
      <c r="AZ271" s="126"/>
      <c r="BA271" s="126"/>
      <c r="BB271" s="126"/>
      <c r="BC271" s="126"/>
      <c r="BD271" s="126"/>
      <c r="BE271" s="126"/>
      <c r="BF271" s="126"/>
      <c r="BG271" s="126"/>
      <c r="BH271" s="126"/>
      <c r="BI271" s="126"/>
      <c r="BJ271" s="126"/>
      <c r="BK271" s="126"/>
      <c r="BL271" s="126"/>
      <c r="BM271" s="126"/>
      <c r="BN271" s="126"/>
      <c r="BO271" s="126"/>
      <c r="BP271" s="126"/>
      <c r="BQ271" s="126"/>
      <c r="BR271" s="126"/>
      <c r="BS271" s="126"/>
      <c r="BT271" s="126"/>
      <c r="BU271" s="126"/>
      <c r="BV271" s="126"/>
      <c r="BW271" s="126"/>
      <c r="BX271" s="126"/>
      <c r="BY271" s="126"/>
      <c r="BZ271" s="126"/>
      <c r="CA271" s="126"/>
      <c r="CB271" s="126"/>
      <c r="CC271" s="69"/>
      <c r="CD271" s="69"/>
      <c r="CE271" s="69"/>
      <c r="CF271" s="69"/>
      <c r="CG271" s="69"/>
    </row>
    <row r="272" spans="1:85" ht="12" customHeight="1">
      <c r="A272" s="69"/>
      <c r="B272" s="69"/>
      <c r="C272" s="70"/>
      <c r="D272" s="167"/>
      <c r="E272" s="126"/>
      <c r="F272" s="126"/>
      <c r="G272" s="126"/>
      <c r="H272" s="72"/>
      <c r="I272" s="126"/>
      <c r="J272" s="126"/>
      <c r="K272" s="126"/>
      <c r="L272" s="126"/>
      <c r="M272" s="126"/>
      <c r="N272" s="126"/>
      <c r="O272" s="126"/>
      <c r="P272" s="126"/>
      <c r="Q272" s="126"/>
      <c r="R272" s="126"/>
      <c r="S272" s="126"/>
      <c r="T272" s="126"/>
      <c r="U272" s="126"/>
      <c r="V272" s="126"/>
      <c r="W272" s="126"/>
      <c r="X272" s="126"/>
      <c r="Y272" s="126"/>
      <c r="Z272" s="126"/>
      <c r="AA272" s="168"/>
      <c r="AB272" s="126"/>
      <c r="AC272" s="126"/>
      <c r="AD272" s="126"/>
      <c r="AE272" s="126"/>
      <c r="AF272" s="126"/>
      <c r="AG272" s="126"/>
      <c r="AH272" s="168"/>
      <c r="AI272" s="126"/>
      <c r="AJ272" s="126"/>
      <c r="AK272" s="126"/>
      <c r="AL272" s="126"/>
      <c r="AM272" s="126"/>
      <c r="AN272" s="126"/>
      <c r="AO272" s="126"/>
      <c r="AP272" s="126"/>
      <c r="AQ272" s="126"/>
      <c r="AR272" s="126"/>
      <c r="AS272" s="126"/>
      <c r="AT272" s="126"/>
      <c r="AU272" s="126"/>
      <c r="AV272" s="126"/>
      <c r="AW272" s="69"/>
      <c r="AX272" s="126"/>
      <c r="AY272" s="126"/>
      <c r="AZ272" s="126"/>
      <c r="BA272" s="126"/>
      <c r="BB272" s="126"/>
      <c r="BC272" s="126"/>
      <c r="BD272" s="126"/>
      <c r="BE272" s="126"/>
      <c r="BF272" s="126"/>
      <c r="BG272" s="126"/>
      <c r="BH272" s="126"/>
      <c r="BI272" s="126"/>
      <c r="BJ272" s="126"/>
      <c r="BK272" s="126"/>
      <c r="BL272" s="126"/>
      <c r="BM272" s="126"/>
      <c r="BN272" s="126"/>
      <c r="BO272" s="126"/>
      <c r="BP272" s="126"/>
      <c r="BQ272" s="126"/>
      <c r="BR272" s="126"/>
      <c r="BS272" s="126"/>
      <c r="BT272" s="126"/>
      <c r="BU272" s="126"/>
      <c r="BV272" s="126"/>
      <c r="BW272" s="126"/>
      <c r="BX272" s="126"/>
      <c r="BY272" s="126"/>
      <c r="BZ272" s="126"/>
      <c r="CA272" s="126"/>
      <c r="CB272" s="126"/>
      <c r="CC272" s="69"/>
      <c r="CD272" s="69"/>
      <c r="CE272" s="69"/>
      <c r="CF272" s="69"/>
      <c r="CG272" s="69"/>
    </row>
    <row r="273" spans="1:85" ht="12" customHeight="1">
      <c r="A273" s="69"/>
      <c r="B273" s="69"/>
      <c r="C273" s="70"/>
      <c r="D273" s="167"/>
      <c r="E273" s="126"/>
      <c r="F273" s="126"/>
      <c r="G273" s="126"/>
      <c r="H273" s="72"/>
      <c r="I273" s="126"/>
      <c r="J273" s="126"/>
      <c r="K273" s="126"/>
      <c r="L273" s="126"/>
      <c r="M273" s="126"/>
      <c r="N273" s="126"/>
      <c r="O273" s="126"/>
      <c r="P273" s="126"/>
      <c r="Q273" s="126"/>
      <c r="R273" s="126"/>
      <c r="S273" s="126"/>
      <c r="T273" s="126"/>
      <c r="U273" s="126"/>
      <c r="V273" s="126"/>
      <c r="W273" s="126"/>
      <c r="X273" s="126"/>
      <c r="Y273" s="126"/>
      <c r="Z273" s="126"/>
      <c r="AA273" s="168"/>
      <c r="AB273" s="126"/>
      <c r="AC273" s="126"/>
      <c r="AD273" s="126"/>
      <c r="AE273" s="126"/>
      <c r="AF273" s="126"/>
      <c r="AG273" s="126"/>
      <c r="AH273" s="168"/>
      <c r="AI273" s="126"/>
      <c r="AJ273" s="126"/>
      <c r="AK273" s="126"/>
      <c r="AL273" s="126"/>
      <c r="AM273" s="126"/>
      <c r="AN273" s="126"/>
      <c r="AO273" s="126"/>
      <c r="AP273" s="126"/>
      <c r="AQ273" s="126"/>
      <c r="AR273" s="126"/>
      <c r="AS273" s="126"/>
      <c r="AT273" s="126"/>
      <c r="AU273" s="126"/>
      <c r="AV273" s="126"/>
      <c r="AW273" s="69"/>
      <c r="AX273" s="126"/>
      <c r="AY273" s="126"/>
      <c r="AZ273" s="126"/>
      <c r="BA273" s="126"/>
      <c r="BB273" s="126"/>
      <c r="BC273" s="126"/>
      <c r="BD273" s="126"/>
      <c r="BE273" s="126"/>
      <c r="BF273" s="126"/>
      <c r="BG273" s="126"/>
      <c r="BH273" s="126"/>
      <c r="BI273" s="126"/>
      <c r="BJ273" s="126"/>
      <c r="BK273" s="126"/>
      <c r="BL273" s="126"/>
      <c r="BM273" s="126"/>
      <c r="BN273" s="126"/>
      <c r="BO273" s="126"/>
      <c r="BP273" s="126"/>
      <c r="BQ273" s="126"/>
      <c r="BR273" s="126"/>
      <c r="BS273" s="126"/>
      <c r="BT273" s="126"/>
      <c r="BU273" s="126"/>
      <c r="BV273" s="126"/>
      <c r="BW273" s="126"/>
      <c r="BX273" s="126"/>
      <c r="BY273" s="126"/>
      <c r="BZ273" s="126"/>
      <c r="CA273" s="126"/>
      <c r="CB273" s="126"/>
      <c r="CC273" s="69"/>
      <c r="CD273" s="69"/>
      <c r="CE273" s="69"/>
      <c r="CF273" s="69"/>
      <c r="CG273" s="69"/>
    </row>
    <row r="274" spans="1:85" ht="12" customHeight="1">
      <c r="A274" s="69"/>
      <c r="B274" s="69"/>
      <c r="C274" s="70"/>
      <c r="D274" s="167"/>
      <c r="E274" s="126"/>
      <c r="F274" s="126"/>
      <c r="G274" s="126"/>
      <c r="H274" s="72"/>
      <c r="I274" s="126"/>
      <c r="J274" s="126"/>
      <c r="K274" s="126"/>
      <c r="L274" s="126"/>
      <c r="M274" s="126"/>
      <c r="N274" s="126"/>
      <c r="O274" s="126"/>
      <c r="P274" s="126"/>
      <c r="Q274" s="126"/>
      <c r="R274" s="126"/>
      <c r="S274" s="126"/>
      <c r="T274" s="126"/>
      <c r="U274" s="126"/>
      <c r="V274" s="126"/>
      <c r="W274" s="126"/>
      <c r="X274" s="126"/>
      <c r="Y274" s="126"/>
      <c r="Z274" s="126"/>
      <c r="AA274" s="168"/>
      <c r="AB274" s="126"/>
      <c r="AC274" s="126"/>
      <c r="AD274" s="126"/>
      <c r="AE274" s="126"/>
      <c r="AF274" s="126"/>
      <c r="AG274" s="126"/>
      <c r="AH274" s="168"/>
      <c r="AI274" s="126"/>
      <c r="AJ274" s="126"/>
      <c r="AK274" s="126"/>
      <c r="AL274" s="126"/>
      <c r="AM274" s="126"/>
      <c r="AN274" s="126"/>
      <c r="AO274" s="126"/>
      <c r="AP274" s="126"/>
      <c r="AQ274" s="126"/>
      <c r="AR274" s="126"/>
      <c r="AS274" s="126"/>
      <c r="AT274" s="126"/>
      <c r="AU274" s="126"/>
      <c r="AV274" s="126"/>
      <c r="AW274" s="69"/>
      <c r="AX274" s="126"/>
      <c r="AY274" s="126"/>
      <c r="AZ274" s="126"/>
      <c r="BA274" s="126"/>
      <c r="BB274" s="126"/>
      <c r="BC274" s="126"/>
      <c r="BD274" s="126"/>
      <c r="BE274" s="126"/>
      <c r="BF274" s="126"/>
      <c r="BG274" s="126"/>
      <c r="BH274" s="126"/>
      <c r="BI274" s="126"/>
      <c r="BJ274" s="126"/>
      <c r="BK274" s="126"/>
      <c r="BL274" s="126"/>
      <c r="BM274" s="126"/>
      <c r="BN274" s="126"/>
      <c r="BO274" s="126"/>
      <c r="BP274" s="126"/>
      <c r="BQ274" s="126"/>
      <c r="BR274" s="126"/>
      <c r="BS274" s="126"/>
      <c r="BT274" s="126"/>
      <c r="BU274" s="126"/>
      <c r="BV274" s="126"/>
      <c r="BW274" s="126"/>
      <c r="BX274" s="126"/>
      <c r="BY274" s="126"/>
      <c r="BZ274" s="126"/>
      <c r="CA274" s="126"/>
      <c r="CB274" s="126"/>
      <c r="CC274" s="69"/>
      <c r="CD274" s="69"/>
      <c r="CE274" s="69"/>
      <c r="CF274" s="69"/>
      <c r="CG274" s="69"/>
    </row>
    <row r="275" spans="1:85" ht="12" customHeight="1">
      <c r="A275" s="69"/>
      <c r="B275" s="69"/>
      <c r="C275" s="70"/>
      <c r="D275" s="167"/>
      <c r="E275" s="126"/>
      <c r="F275" s="126"/>
      <c r="G275" s="126"/>
      <c r="H275" s="72"/>
      <c r="I275" s="126"/>
      <c r="J275" s="126"/>
      <c r="K275" s="126"/>
      <c r="L275" s="126"/>
      <c r="M275" s="126"/>
      <c r="N275" s="126"/>
      <c r="O275" s="126"/>
      <c r="P275" s="126"/>
      <c r="Q275" s="126"/>
      <c r="R275" s="126"/>
      <c r="S275" s="126"/>
      <c r="T275" s="126"/>
      <c r="U275" s="126"/>
      <c r="V275" s="126"/>
      <c r="W275" s="126"/>
      <c r="X275" s="126"/>
      <c r="Y275" s="126"/>
      <c r="Z275" s="126"/>
      <c r="AA275" s="168"/>
      <c r="AB275" s="126"/>
      <c r="AC275" s="126"/>
      <c r="AD275" s="126"/>
      <c r="AE275" s="126"/>
      <c r="AF275" s="126"/>
      <c r="AG275" s="126"/>
      <c r="AH275" s="168"/>
      <c r="AI275" s="126"/>
      <c r="AJ275" s="126"/>
      <c r="AK275" s="126"/>
      <c r="AL275" s="126"/>
      <c r="AM275" s="126"/>
      <c r="AN275" s="126"/>
      <c r="AO275" s="126"/>
      <c r="AP275" s="126"/>
      <c r="AQ275" s="126"/>
      <c r="AR275" s="126"/>
      <c r="AS275" s="126"/>
      <c r="AT275" s="126"/>
      <c r="AU275" s="126"/>
      <c r="AV275" s="126"/>
      <c r="AW275" s="69"/>
      <c r="AX275" s="126"/>
      <c r="AY275" s="126"/>
      <c r="AZ275" s="126"/>
      <c r="BA275" s="126"/>
      <c r="BB275" s="126"/>
      <c r="BC275" s="126"/>
      <c r="BD275" s="126"/>
      <c r="BE275" s="126"/>
      <c r="BF275" s="126"/>
      <c r="BG275" s="126"/>
      <c r="BH275" s="126"/>
      <c r="BI275" s="126"/>
      <c r="BJ275" s="126"/>
      <c r="BK275" s="126"/>
      <c r="BL275" s="126"/>
      <c r="BM275" s="126"/>
      <c r="BN275" s="126"/>
      <c r="BO275" s="126"/>
      <c r="BP275" s="126"/>
      <c r="BQ275" s="126"/>
      <c r="BR275" s="126"/>
      <c r="BS275" s="126"/>
      <c r="BT275" s="126"/>
      <c r="BU275" s="126"/>
      <c r="BV275" s="126"/>
      <c r="BW275" s="126"/>
      <c r="BX275" s="126"/>
      <c r="BY275" s="126"/>
      <c r="BZ275" s="126"/>
      <c r="CA275" s="126"/>
      <c r="CB275" s="126"/>
      <c r="CC275" s="69"/>
      <c r="CD275" s="69"/>
      <c r="CE275" s="69"/>
      <c r="CF275" s="69"/>
      <c r="CG275" s="69"/>
    </row>
    <row r="276" spans="1:85" ht="12" customHeight="1">
      <c r="A276" s="69"/>
      <c r="B276" s="69"/>
      <c r="C276" s="70"/>
      <c r="D276" s="167"/>
      <c r="E276" s="126"/>
      <c r="F276" s="126"/>
      <c r="G276" s="126"/>
      <c r="H276" s="72"/>
      <c r="I276" s="126"/>
      <c r="J276" s="126"/>
      <c r="K276" s="126"/>
      <c r="L276" s="126"/>
      <c r="M276" s="126"/>
      <c r="N276" s="126"/>
      <c r="O276" s="126"/>
      <c r="P276" s="126"/>
      <c r="Q276" s="126"/>
      <c r="R276" s="126"/>
      <c r="S276" s="126"/>
      <c r="T276" s="126"/>
      <c r="U276" s="126"/>
      <c r="V276" s="126"/>
      <c r="W276" s="126"/>
      <c r="X276" s="126"/>
      <c r="Y276" s="126"/>
      <c r="Z276" s="126"/>
      <c r="AA276" s="168"/>
      <c r="AB276" s="126"/>
      <c r="AC276" s="126"/>
      <c r="AD276" s="126"/>
      <c r="AE276" s="126"/>
      <c r="AF276" s="126"/>
      <c r="AG276" s="126"/>
      <c r="AH276" s="168"/>
      <c r="AI276" s="126"/>
      <c r="AJ276" s="126"/>
      <c r="AK276" s="126"/>
      <c r="AL276" s="126"/>
      <c r="AM276" s="126"/>
      <c r="AN276" s="126"/>
      <c r="AO276" s="126"/>
      <c r="AP276" s="126"/>
      <c r="AQ276" s="126"/>
      <c r="AR276" s="126"/>
      <c r="AS276" s="126"/>
      <c r="AT276" s="126"/>
      <c r="AU276" s="126"/>
      <c r="AV276" s="126"/>
      <c r="AW276" s="69"/>
      <c r="AX276" s="126"/>
      <c r="AY276" s="126"/>
      <c r="AZ276" s="126"/>
      <c r="BA276" s="126"/>
      <c r="BB276" s="126"/>
      <c r="BC276" s="126"/>
      <c r="BD276" s="126"/>
      <c r="BE276" s="126"/>
      <c r="BF276" s="126"/>
      <c r="BG276" s="126"/>
      <c r="BH276" s="126"/>
      <c r="BI276" s="126"/>
      <c r="BJ276" s="126"/>
      <c r="BK276" s="126"/>
      <c r="BL276" s="126"/>
      <c r="BM276" s="126"/>
      <c r="BN276" s="126"/>
      <c r="BO276" s="126"/>
      <c r="BP276" s="126"/>
      <c r="BQ276" s="126"/>
      <c r="BR276" s="126"/>
      <c r="BS276" s="126"/>
      <c r="BT276" s="126"/>
      <c r="BU276" s="126"/>
      <c r="BV276" s="126"/>
      <c r="BW276" s="126"/>
      <c r="BX276" s="126"/>
      <c r="BY276" s="126"/>
      <c r="BZ276" s="126"/>
      <c r="CA276" s="126"/>
      <c r="CB276" s="126"/>
      <c r="CC276" s="69"/>
      <c r="CD276" s="69"/>
      <c r="CE276" s="69"/>
      <c r="CF276" s="69"/>
      <c r="CG276" s="69"/>
    </row>
    <row r="277" spans="1:85" ht="12" customHeight="1">
      <c r="A277" s="69"/>
      <c r="B277" s="69"/>
      <c r="C277" s="70"/>
      <c r="D277" s="167"/>
      <c r="E277" s="126"/>
      <c r="F277" s="126"/>
      <c r="G277" s="126"/>
      <c r="H277" s="72"/>
      <c r="I277" s="126"/>
      <c r="J277" s="126"/>
      <c r="K277" s="126"/>
      <c r="L277" s="126"/>
      <c r="M277" s="126"/>
      <c r="N277" s="126"/>
      <c r="O277" s="126"/>
      <c r="P277" s="126"/>
      <c r="Q277" s="126"/>
      <c r="R277" s="126"/>
      <c r="S277" s="126"/>
      <c r="T277" s="126"/>
      <c r="U277" s="126"/>
      <c r="V277" s="126"/>
      <c r="W277" s="126"/>
      <c r="X277" s="126"/>
      <c r="Y277" s="126"/>
      <c r="Z277" s="126"/>
      <c r="AA277" s="168"/>
      <c r="AB277" s="126"/>
      <c r="AC277" s="126"/>
      <c r="AD277" s="126"/>
      <c r="AE277" s="126"/>
      <c r="AF277" s="126"/>
      <c r="AG277" s="126"/>
      <c r="AH277" s="168"/>
      <c r="AI277" s="126"/>
      <c r="AJ277" s="126"/>
      <c r="AK277" s="126"/>
      <c r="AL277" s="126"/>
      <c r="AM277" s="126"/>
      <c r="AN277" s="126"/>
      <c r="AO277" s="126"/>
      <c r="AP277" s="126"/>
      <c r="AQ277" s="126"/>
      <c r="AR277" s="126"/>
      <c r="AS277" s="126"/>
      <c r="AT277" s="126"/>
      <c r="AU277" s="126"/>
      <c r="AV277" s="126"/>
      <c r="AW277" s="69"/>
      <c r="AX277" s="126"/>
      <c r="AY277" s="126"/>
      <c r="AZ277" s="126"/>
      <c r="BA277" s="126"/>
      <c r="BB277" s="126"/>
      <c r="BC277" s="126"/>
      <c r="BD277" s="126"/>
      <c r="BE277" s="126"/>
      <c r="BF277" s="126"/>
      <c r="BG277" s="126"/>
      <c r="BH277" s="126"/>
      <c r="BI277" s="126"/>
      <c r="BJ277" s="126"/>
      <c r="BK277" s="126"/>
      <c r="BL277" s="126"/>
      <c r="BM277" s="126"/>
      <c r="BN277" s="126"/>
      <c r="BO277" s="126"/>
      <c r="BP277" s="126"/>
      <c r="BQ277" s="126"/>
      <c r="BR277" s="126"/>
      <c r="BS277" s="126"/>
      <c r="BT277" s="126"/>
      <c r="BU277" s="126"/>
      <c r="BV277" s="126"/>
      <c r="BW277" s="126"/>
      <c r="BX277" s="126"/>
      <c r="BY277" s="126"/>
      <c r="BZ277" s="126"/>
      <c r="CA277" s="126"/>
      <c r="CB277" s="126"/>
      <c r="CC277" s="69"/>
      <c r="CD277" s="69"/>
      <c r="CE277" s="69"/>
      <c r="CF277" s="69"/>
      <c r="CG277" s="69"/>
    </row>
    <row r="278" spans="1:85" ht="12" customHeight="1">
      <c r="A278" s="69"/>
      <c r="B278" s="69"/>
      <c r="C278" s="70"/>
      <c r="D278" s="167"/>
      <c r="E278" s="126"/>
      <c r="F278" s="126"/>
      <c r="G278" s="126"/>
      <c r="H278" s="72"/>
      <c r="I278" s="126"/>
      <c r="J278" s="126"/>
      <c r="K278" s="126"/>
      <c r="L278" s="126"/>
      <c r="M278" s="126"/>
      <c r="N278" s="126"/>
      <c r="O278" s="126"/>
      <c r="P278" s="126"/>
      <c r="Q278" s="126"/>
      <c r="R278" s="126"/>
      <c r="S278" s="126"/>
      <c r="T278" s="126"/>
      <c r="U278" s="126"/>
      <c r="V278" s="126"/>
      <c r="W278" s="126"/>
      <c r="X278" s="126"/>
      <c r="Y278" s="126"/>
      <c r="Z278" s="126"/>
      <c r="AA278" s="168"/>
      <c r="AB278" s="126"/>
      <c r="AC278" s="126"/>
      <c r="AD278" s="126"/>
      <c r="AE278" s="126"/>
      <c r="AF278" s="126"/>
      <c r="AG278" s="126"/>
      <c r="AH278" s="168"/>
      <c r="AI278" s="126"/>
      <c r="AJ278" s="126"/>
      <c r="AK278" s="126"/>
      <c r="AL278" s="126"/>
      <c r="AM278" s="126"/>
      <c r="AN278" s="126"/>
      <c r="AO278" s="126"/>
      <c r="AP278" s="126"/>
      <c r="AQ278" s="126"/>
      <c r="AR278" s="126"/>
      <c r="AS278" s="126"/>
      <c r="AT278" s="126"/>
      <c r="AU278" s="126"/>
      <c r="AV278" s="126"/>
      <c r="AW278" s="69"/>
      <c r="AX278" s="126"/>
      <c r="AY278" s="126"/>
      <c r="AZ278" s="126"/>
      <c r="BA278" s="126"/>
      <c r="BB278" s="126"/>
      <c r="BC278" s="126"/>
      <c r="BD278" s="126"/>
      <c r="BE278" s="126"/>
      <c r="BF278" s="126"/>
      <c r="BG278" s="126"/>
      <c r="BH278" s="126"/>
      <c r="BI278" s="126"/>
      <c r="BJ278" s="126"/>
      <c r="BK278" s="126"/>
      <c r="BL278" s="126"/>
      <c r="BM278" s="126"/>
      <c r="BN278" s="126"/>
      <c r="BO278" s="126"/>
      <c r="BP278" s="126"/>
      <c r="BQ278" s="126"/>
      <c r="BR278" s="126"/>
      <c r="BS278" s="126"/>
      <c r="BT278" s="126"/>
      <c r="BU278" s="126"/>
      <c r="BV278" s="126"/>
      <c r="BW278" s="126"/>
      <c r="BX278" s="126"/>
      <c r="BY278" s="126"/>
      <c r="BZ278" s="126"/>
      <c r="CA278" s="126"/>
      <c r="CB278" s="126"/>
      <c r="CC278" s="69"/>
      <c r="CD278" s="69"/>
      <c r="CE278" s="69"/>
      <c r="CF278" s="69"/>
      <c r="CG278" s="69"/>
    </row>
    <row r="279" spans="1:85" ht="12" customHeight="1">
      <c r="A279" s="69"/>
      <c r="B279" s="69"/>
      <c r="C279" s="70"/>
      <c r="D279" s="167"/>
      <c r="E279" s="126"/>
      <c r="F279" s="126"/>
      <c r="G279" s="126"/>
      <c r="H279" s="72"/>
      <c r="I279" s="126"/>
      <c r="J279" s="126"/>
      <c r="K279" s="126"/>
      <c r="L279" s="126"/>
      <c r="M279" s="126"/>
      <c r="N279" s="126"/>
      <c r="O279" s="126"/>
      <c r="P279" s="126"/>
      <c r="Q279" s="126"/>
      <c r="R279" s="126"/>
      <c r="S279" s="126"/>
      <c r="T279" s="126"/>
      <c r="U279" s="126"/>
      <c r="V279" s="126"/>
      <c r="W279" s="126"/>
      <c r="X279" s="126"/>
      <c r="Y279" s="126"/>
      <c r="Z279" s="126"/>
      <c r="AA279" s="168"/>
      <c r="AB279" s="126"/>
      <c r="AC279" s="126"/>
      <c r="AD279" s="126"/>
      <c r="AE279" s="126"/>
      <c r="AF279" s="126"/>
      <c r="AG279" s="126"/>
      <c r="AH279" s="168"/>
      <c r="AI279" s="126"/>
      <c r="AJ279" s="126"/>
      <c r="AK279" s="126"/>
      <c r="AL279" s="126"/>
      <c r="AM279" s="126"/>
      <c r="AN279" s="126"/>
      <c r="AO279" s="126"/>
      <c r="AP279" s="126"/>
      <c r="AQ279" s="126"/>
      <c r="AR279" s="126"/>
      <c r="AS279" s="126"/>
      <c r="AT279" s="126"/>
      <c r="AU279" s="126"/>
      <c r="AV279" s="126"/>
      <c r="AW279" s="69"/>
      <c r="AX279" s="126"/>
      <c r="AY279" s="126"/>
      <c r="AZ279" s="126"/>
      <c r="BA279" s="126"/>
      <c r="BB279" s="126"/>
      <c r="BC279" s="126"/>
      <c r="BD279" s="126"/>
      <c r="BE279" s="126"/>
      <c r="BF279" s="126"/>
      <c r="BG279" s="126"/>
      <c r="BH279" s="126"/>
      <c r="BI279" s="126"/>
      <c r="BJ279" s="126"/>
      <c r="BK279" s="126"/>
      <c r="BL279" s="126"/>
      <c r="BM279" s="126"/>
      <c r="BN279" s="126"/>
      <c r="BO279" s="126"/>
      <c r="BP279" s="126"/>
      <c r="BQ279" s="126"/>
      <c r="BR279" s="126"/>
      <c r="BS279" s="126"/>
      <c r="BT279" s="126"/>
      <c r="BU279" s="126"/>
      <c r="BV279" s="126"/>
      <c r="BW279" s="126"/>
      <c r="BX279" s="126"/>
      <c r="BY279" s="126"/>
      <c r="BZ279" s="126"/>
      <c r="CA279" s="126"/>
      <c r="CB279" s="126"/>
      <c r="CC279" s="69"/>
      <c r="CD279" s="69"/>
      <c r="CE279" s="69"/>
      <c r="CF279" s="69"/>
      <c r="CG279" s="69"/>
    </row>
    <row r="280" spans="1:85" ht="12" customHeight="1">
      <c r="A280" s="69"/>
      <c r="B280" s="69"/>
      <c r="C280" s="70"/>
      <c r="D280" s="167"/>
      <c r="E280" s="126"/>
      <c r="F280" s="126"/>
      <c r="G280" s="126"/>
      <c r="H280" s="72"/>
      <c r="I280" s="126"/>
      <c r="J280" s="126"/>
      <c r="K280" s="126"/>
      <c r="L280" s="126"/>
      <c r="M280" s="126"/>
      <c r="N280" s="126"/>
      <c r="O280" s="126"/>
      <c r="P280" s="126"/>
      <c r="Q280" s="126"/>
      <c r="R280" s="126"/>
      <c r="S280" s="126"/>
      <c r="T280" s="126"/>
      <c r="U280" s="126"/>
      <c r="V280" s="126"/>
      <c r="W280" s="126"/>
      <c r="X280" s="126"/>
      <c r="Y280" s="126"/>
      <c r="Z280" s="126"/>
      <c r="AA280" s="168"/>
      <c r="AB280" s="126"/>
      <c r="AC280" s="126"/>
      <c r="AD280" s="126"/>
      <c r="AE280" s="126"/>
      <c r="AF280" s="126"/>
      <c r="AG280" s="126"/>
      <c r="AH280" s="168"/>
      <c r="AI280" s="126"/>
      <c r="AJ280" s="126"/>
      <c r="AK280" s="126"/>
      <c r="AL280" s="126"/>
      <c r="AM280" s="126"/>
      <c r="AN280" s="126"/>
      <c r="AO280" s="126"/>
      <c r="AP280" s="126"/>
      <c r="AQ280" s="126"/>
      <c r="AR280" s="126"/>
      <c r="AS280" s="126"/>
      <c r="AT280" s="126"/>
      <c r="AU280" s="126"/>
      <c r="AV280" s="126"/>
      <c r="AW280" s="69"/>
      <c r="AX280" s="126"/>
      <c r="AY280" s="126"/>
      <c r="AZ280" s="126"/>
      <c r="BA280" s="126"/>
      <c r="BB280" s="126"/>
      <c r="BC280" s="126"/>
      <c r="BD280" s="126"/>
      <c r="BE280" s="126"/>
      <c r="BF280" s="126"/>
      <c r="BG280" s="126"/>
      <c r="BH280" s="126"/>
      <c r="BI280" s="126"/>
      <c r="BJ280" s="126"/>
      <c r="BK280" s="126"/>
      <c r="BL280" s="126"/>
      <c r="BM280" s="126"/>
      <c r="BN280" s="126"/>
      <c r="BO280" s="126"/>
      <c r="BP280" s="126"/>
      <c r="BQ280" s="126"/>
      <c r="BR280" s="126"/>
      <c r="BS280" s="126"/>
      <c r="BT280" s="126"/>
      <c r="BU280" s="126"/>
      <c r="BV280" s="126"/>
      <c r="BW280" s="126"/>
      <c r="BX280" s="126"/>
      <c r="BY280" s="126"/>
      <c r="BZ280" s="126"/>
      <c r="CA280" s="126"/>
      <c r="CB280" s="126"/>
      <c r="CC280" s="69"/>
      <c r="CD280" s="69"/>
      <c r="CE280" s="69"/>
      <c r="CF280" s="69"/>
      <c r="CG280" s="69"/>
    </row>
    <row r="281" spans="1:85" ht="12" customHeight="1">
      <c r="A281" s="69"/>
      <c r="B281" s="69"/>
      <c r="C281" s="70"/>
      <c r="D281" s="167"/>
      <c r="E281" s="126"/>
      <c r="F281" s="126"/>
      <c r="G281" s="126"/>
      <c r="H281" s="72"/>
      <c r="I281" s="126"/>
      <c r="J281" s="126"/>
      <c r="K281" s="126"/>
      <c r="L281" s="126"/>
      <c r="M281" s="126"/>
      <c r="N281" s="126"/>
      <c r="O281" s="126"/>
      <c r="P281" s="126"/>
      <c r="Q281" s="126"/>
      <c r="R281" s="126"/>
      <c r="S281" s="126"/>
      <c r="T281" s="126"/>
      <c r="U281" s="126"/>
      <c r="V281" s="126"/>
      <c r="W281" s="126"/>
      <c r="X281" s="126"/>
      <c r="Y281" s="126"/>
      <c r="Z281" s="126"/>
      <c r="AA281" s="168"/>
      <c r="AB281" s="126"/>
      <c r="AC281" s="126"/>
      <c r="AD281" s="126"/>
      <c r="AE281" s="126"/>
      <c r="AF281" s="126"/>
      <c r="AG281" s="126"/>
      <c r="AH281" s="168"/>
      <c r="AI281" s="126"/>
      <c r="AJ281" s="126"/>
      <c r="AK281" s="126"/>
      <c r="AL281" s="126"/>
      <c r="AM281" s="126"/>
      <c r="AN281" s="126"/>
      <c r="AO281" s="126"/>
      <c r="AP281" s="126"/>
      <c r="AQ281" s="126"/>
      <c r="AR281" s="126"/>
      <c r="AS281" s="126"/>
      <c r="AT281" s="126"/>
      <c r="AU281" s="126"/>
      <c r="AV281" s="126"/>
      <c r="AW281" s="69"/>
      <c r="AX281" s="126"/>
      <c r="AY281" s="126"/>
      <c r="AZ281" s="126"/>
      <c r="BA281" s="126"/>
      <c r="BB281" s="126"/>
      <c r="BC281" s="126"/>
      <c r="BD281" s="126"/>
      <c r="BE281" s="126"/>
      <c r="BF281" s="126"/>
      <c r="BG281" s="126"/>
      <c r="BH281" s="126"/>
      <c r="BI281" s="126"/>
      <c r="BJ281" s="126"/>
      <c r="BK281" s="126"/>
      <c r="BL281" s="126"/>
      <c r="BM281" s="126"/>
      <c r="BN281" s="126"/>
      <c r="BO281" s="126"/>
      <c r="BP281" s="126"/>
      <c r="BQ281" s="126"/>
      <c r="BR281" s="126"/>
      <c r="BS281" s="126"/>
      <c r="BT281" s="126"/>
      <c r="BU281" s="126"/>
      <c r="BV281" s="126"/>
      <c r="BW281" s="126"/>
      <c r="BX281" s="126"/>
      <c r="BY281" s="126"/>
      <c r="BZ281" s="126"/>
      <c r="CA281" s="126"/>
      <c r="CB281" s="126"/>
      <c r="CC281" s="69"/>
      <c r="CD281" s="69"/>
      <c r="CE281" s="69"/>
      <c r="CF281" s="69"/>
      <c r="CG281" s="69"/>
    </row>
    <row r="282" spans="1:85" ht="12" customHeight="1">
      <c r="A282" s="69"/>
      <c r="B282" s="69"/>
      <c r="C282" s="70"/>
      <c r="D282" s="167"/>
      <c r="E282" s="126"/>
      <c r="F282" s="126"/>
      <c r="G282" s="126"/>
      <c r="H282" s="72"/>
      <c r="I282" s="126"/>
      <c r="J282" s="126"/>
      <c r="K282" s="126"/>
      <c r="L282" s="126"/>
      <c r="M282" s="126"/>
      <c r="N282" s="126"/>
      <c r="O282" s="126"/>
      <c r="P282" s="126"/>
      <c r="Q282" s="126"/>
      <c r="R282" s="126"/>
      <c r="S282" s="126"/>
      <c r="T282" s="126"/>
      <c r="U282" s="126"/>
      <c r="V282" s="126"/>
      <c r="W282" s="126"/>
      <c r="X282" s="126"/>
      <c r="Y282" s="126"/>
      <c r="Z282" s="126"/>
      <c r="AA282" s="168"/>
      <c r="AB282" s="126"/>
      <c r="AC282" s="126"/>
      <c r="AD282" s="126"/>
      <c r="AE282" s="126"/>
      <c r="AF282" s="126"/>
      <c r="AG282" s="126"/>
      <c r="AH282" s="168"/>
      <c r="AI282" s="126"/>
      <c r="AJ282" s="126"/>
      <c r="AK282" s="126"/>
      <c r="AL282" s="126"/>
      <c r="AM282" s="126"/>
      <c r="AN282" s="126"/>
      <c r="AO282" s="126"/>
      <c r="AP282" s="126"/>
      <c r="AQ282" s="126"/>
      <c r="AR282" s="126"/>
      <c r="AS282" s="126"/>
      <c r="AT282" s="126"/>
      <c r="AU282" s="126"/>
      <c r="AV282" s="126"/>
      <c r="AW282" s="69"/>
      <c r="AX282" s="126"/>
      <c r="AY282" s="126"/>
      <c r="AZ282" s="126"/>
      <c r="BA282" s="126"/>
      <c r="BB282" s="126"/>
      <c r="BC282" s="126"/>
      <c r="BD282" s="126"/>
      <c r="BE282" s="126"/>
      <c r="BF282" s="126"/>
      <c r="BG282" s="126"/>
      <c r="BH282" s="126"/>
      <c r="BI282" s="126"/>
      <c r="BJ282" s="126"/>
      <c r="BK282" s="126"/>
      <c r="BL282" s="126"/>
      <c r="BM282" s="126"/>
      <c r="BN282" s="126"/>
      <c r="BO282" s="126"/>
      <c r="BP282" s="126"/>
      <c r="BQ282" s="126"/>
      <c r="BR282" s="126"/>
      <c r="BS282" s="126"/>
      <c r="BT282" s="126"/>
      <c r="BU282" s="126"/>
      <c r="BV282" s="126"/>
      <c r="BW282" s="126"/>
      <c r="BX282" s="126"/>
      <c r="BY282" s="126"/>
      <c r="BZ282" s="126"/>
      <c r="CA282" s="126"/>
      <c r="CB282" s="126"/>
      <c r="CC282" s="69"/>
      <c r="CD282" s="69"/>
      <c r="CE282" s="69"/>
      <c r="CF282" s="69"/>
      <c r="CG282" s="69"/>
    </row>
    <row r="283" spans="1:85" ht="12" customHeight="1">
      <c r="A283" s="69"/>
      <c r="B283" s="69"/>
      <c r="C283" s="70"/>
      <c r="D283" s="167"/>
      <c r="E283" s="126"/>
      <c r="F283" s="126"/>
      <c r="G283" s="126"/>
      <c r="H283" s="72"/>
      <c r="I283" s="126"/>
      <c r="J283" s="126"/>
      <c r="K283" s="126"/>
      <c r="L283" s="126"/>
      <c r="M283" s="126"/>
      <c r="N283" s="126"/>
      <c r="O283" s="126"/>
      <c r="P283" s="126"/>
      <c r="Q283" s="126"/>
      <c r="R283" s="126"/>
      <c r="S283" s="126"/>
      <c r="T283" s="126"/>
      <c r="U283" s="126"/>
      <c r="V283" s="126"/>
      <c r="W283" s="126"/>
      <c r="X283" s="126"/>
      <c r="Y283" s="126"/>
      <c r="Z283" s="126"/>
      <c r="AA283" s="168"/>
      <c r="AB283" s="126"/>
      <c r="AC283" s="126"/>
      <c r="AD283" s="126"/>
      <c r="AE283" s="126"/>
      <c r="AF283" s="126"/>
      <c r="AG283" s="126"/>
      <c r="AH283" s="168"/>
      <c r="AI283" s="126"/>
      <c r="AJ283" s="126"/>
      <c r="AK283" s="126"/>
      <c r="AL283" s="126"/>
      <c r="AM283" s="126"/>
      <c r="AN283" s="126"/>
      <c r="AO283" s="126"/>
      <c r="AP283" s="126"/>
      <c r="AQ283" s="126"/>
      <c r="AR283" s="126"/>
      <c r="AS283" s="126"/>
      <c r="AT283" s="126"/>
      <c r="AU283" s="126"/>
      <c r="AV283" s="126"/>
      <c r="AW283" s="69"/>
      <c r="AX283" s="126"/>
      <c r="AY283" s="126"/>
      <c r="AZ283" s="126"/>
      <c r="BA283" s="126"/>
      <c r="BB283" s="126"/>
      <c r="BC283" s="126"/>
      <c r="BD283" s="126"/>
      <c r="BE283" s="126"/>
      <c r="BF283" s="126"/>
      <c r="BG283" s="126"/>
      <c r="BH283" s="126"/>
      <c r="BI283" s="126"/>
      <c r="BJ283" s="126"/>
      <c r="BK283" s="126"/>
      <c r="BL283" s="126"/>
      <c r="BM283" s="126"/>
      <c r="BN283" s="126"/>
      <c r="BO283" s="126"/>
      <c r="BP283" s="126"/>
      <c r="BQ283" s="126"/>
      <c r="BR283" s="126"/>
      <c r="BS283" s="126"/>
      <c r="BT283" s="126"/>
      <c r="BU283" s="126"/>
      <c r="BV283" s="126"/>
      <c r="BW283" s="126"/>
      <c r="BX283" s="126"/>
      <c r="BY283" s="126"/>
      <c r="BZ283" s="126"/>
      <c r="CA283" s="126"/>
      <c r="CB283" s="126"/>
      <c r="CC283" s="69"/>
      <c r="CD283" s="69"/>
      <c r="CE283" s="69"/>
      <c r="CF283" s="69"/>
      <c r="CG283" s="69"/>
    </row>
    <row r="284" spans="1:85" ht="12" customHeight="1">
      <c r="A284" s="69"/>
      <c r="B284" s="69"/>
      <c r="C284" s="70"/>
      <c r="D284" s="167"/>
      <c r="E284" s="126"/>
      <c r="F284" s="126"/>
      <c r="G284" s="126"/>
      <c r="H284" s="72"/>
      <c r="I284" s="126"/>
      <c r="J284" s="126"/>
      <c r="K284" s="126"/>
      <c r="L284" s="126"/>
      <c r="M284" s="126"/>
      <c r="N284" s="126"/>
      <c r="O284" s="126"/>
      <c r="P284" s="126"/>
      <c r="Q284" s="126"/>
      <c r="R284" s="126"/>
      <c r="S284" s="126"/>
      <c r="T284" s="126"/>
      <c r="U284" s="126"/>
      <c r="V284" s="126"/>
      <c r="W284" s="126"/>
      <c r="X284" s="126"/>
      <c r="Y284" s="126"/>
      <c r="Z284" s="126"/>
      <c r="AA284" s="168"/>
      <c r="AB284" s="126"/>
      <c r="AC284" s="126"/>
      <c r="AD284" s="126"/>
      <c r="AE284" s="126"/>
      <c r="AF284" s="126"/>
      <c r="AG284" s="126"/>
      <c r="AH284" s="168"/>
      <c r="AI284" s="126"/>
      <c r="AJ284" s="126"/>
      <c r="AK284" s="126"/>
      <c r="AL284" s="126"/>
      <c r="AM284" s="126"/>
      <c r="AN284" s="126"/>
      <c r="AO284" s="126"/>
      <c r="AP284" s="126"/>
      <c r="AQ284" s="126"/>
      <c r="AR284" s="126"/>
      <c r="AS284" s="126"/>
      <c r="AT284" s="126"/>
      <c r="AU284" s="126"/>
      <c r="AV284" s="126"/>
      <c r="AW284" s="69"/>
      <c r="AX284" s="126"/>
      <c r="AY284" s="126"/>
      <c r="AZ284" s="126"/>
      <c r="BA284" s="126"/>
      <c r="BB284" s="126"/>
      <c r="BC284" s="126"/>
      <c r="BD284" s="126"/>
      <c r="BE284" s="126"/>
      <c r="BF284" s="126"/>
      <c r="BG284" s="126"/>
      <c r="BH284" s="126"/>
      <c r="BI284" s="126"/>
      <c r="BJ284" s="126"/>
      <c r="BK284" s="126"/>
      <c r="BL284" s="126"/>
      <c r="BM284" s="126"/>
      <c r="BN284" s="126"/>
      <c r="BO284" s="126"/>
      <c r="BP284" s="126"/>
      <c r="BQ284" s="126"/>
      <c r="BR284" s="126"/>
      <c r="BS284" s="126"/>
      <c r="BT284" s="126"/>
      <c r="BU284" s="126"/>
      <c r="BV284" s="126"/>
      <c r="BW284" s="126"/>
      <c r="BX284" s="126"/>
      <c r="BY284" s="126"/>
      <c r="BZ284" s="126"/>
      <c r="CA284" s="126"/>
      <c r="CB284" s="126"/>
      <c r="CC284" s="69"/>
      <c r="CD284" s="69"/>
      <c r="CE284" s="69"/>
      <c r="CF284" s="69"/>
      <c r="CG284" s="69"/>
    </row>
    <row r="285" spans="1:85" ht="12" customHeight="1">
      <c r="A285" s="69"/>
      <c r="B285" s="69"/>
      <c r="C285" s="70"/>
      <c r="D285" s="167"/>
      <c r="E285" s="126"/>
      <c r="F285" s="126"/>
      <c r="G285" s="126"/>
      <c r="H285" s="72"/>
      <c r="I285" s="126"/>
      <c r="J285" s="126"/>
      <c r="K285" s="126"/>
      <c r="L285" s="126"/>
      <c r="M285" s="126"/>
      <c r="N285" s="126"/>
      <c r="O285" s="126"/>
      <c r="P285" s="126"/>
      <c r="Q285" s="126"/>
      <c r="R285" s="126"/>
      <c r="S285" s="126"/>
      <c r="T285" s="126"/>
      <c r="U285" s="126"/>
      <c r="V285" s="126"/>
      <c r="W285" s="126"/>
      <c r="X285" s="126"/>
      <c r="Y285" s="126"/>
      <c r="Z285" s="126"/>
      <c r="AA285" s="168"/>
      <c r="AB285" s="126"/>
      <c r="AC285" s="126"/>
      <c r="AD285" s="126"/>
      <c r="AE285" s="126"/>
      <c r="AF285" s="126"/>
      <c r="AG285" s="126"/>
      <c r="AH285" s="168"/>
      <c r="AI285" s="126"/>
      <c r="AJ285" s="126"/>
      <c r="AK285" s="126"/>
      <c r="AL285" s="126"/>
      <c r="AM285" s="126"/>
      <c r="AN285" s="126"/>
      <c r="AO285" s="126"/>
      <c r="AP285" s="126"/>
      <c r="AQ285" s="126"/>
      <c r="AR285" s="126"/>
      <c r="AS285" s="126"/>
      <c r="AT285" s="126"/>
      <c r="AU285" s="126"/>
      <c r="AV285" s="126"/>
      <c r="AW285" s="69"/>
      <c r="AX285" s="126"/>
      <c r="AY285" s="126"/>
      <c r="AZ285" s="126"/>
      <c r="BA285" s="126"/>
      <c r="BB285" s="126"/>
      <c r="BC285" s="126"/>
      <c r="BD285" s="126"/>
      <c r="BE285" s="126"/>
      <c r="BF285" s="126"/>
      <c r="BG285" s="126"/>
      <c r="BH285" s="126"/>
      <c r="BI285" s="126"/>
      <c r="BJ285" s="126"/>
      <c r="BK285" s="126"/>
      <c r="BL285" s="126"/>
      <c r="BM285" s="126"/>
      <c r="BN285" s="126"/>
      <c r="BO285" s="126"/>
      <c r="BP285" s="126"/>
      <c r="BQ285" s="126"/>
      <c r="BR285" s="126"/>
      <c r="BS285" s="126"/>
      <c r="BT285" s="126"/>
      <c r="BU285" s="126"/>
      <c r="BV285" s="126"/>
      <c r="BW285" s="126"/>
      <c r="BX285" s="126"/>
      <c r="BY285" s="126"/>
      <c r="BZ285" s="126"/>
      <c r="CA285" s="126"/>
      <c r="CB285" s="126"/>
      <c r="CC285" s="69"/>
      <c r="CD285" s="69"/>
      <c r="CE285" s="69"/>
      <c r="CF285" s="69"/>
      <c r="CG285" s="69"/>
    </row>
    <row r="286" spans="1:85" ht="12" customHeight="1">
      <c r="A286" s="69"/>
      <c r="B286" s="69"/>
      <c r="C286" s="70"/>
      <c r="D286" s="167"/>
      <c r="E286" s="126"/>
      <c r="F286" s="126"/>
      <c r="G286" s="126"/>
      <c r="H286" s="72"/>
      <c r="I286" s="126"/>
      <c r="J286" s="126"/>
      <c r="K286" s="126"/>
      <c r="L286" s="126"/>
      <c r="M286" s="126"/>
      <c r="N286" s="126"/>
      <c r="O286" s="126"/>
      <c r="P286" s="126"/>
      <c r="Q286" s="126"/>
      <c r="R286" s="126"/>
      <c r="S286" s="126"/>
      <c r="T286" s="126"/>
      <c r="U286" s="126"/>
      <c r="V286" s="126"/>
      <c r="W286" s="126"/>
      <c r="X286" s="126"/>
      <c r="Y286" s="126"/>
      <c r="Z286" s="126"/>
      <c r="AA286" s="168"/>
      <c r="AB286" s="126"/>
      <c r="AC286" s="126"/>
      <c r="AD286" s="126"/>
      <c r="AE286" s="126"/>
      <c r="AF286" s="126"/>
      <c r="AG286" s="126"/>
      <c r="AH286" s="168"/>
      <c r="AI286" s="126"/>
      <c r="AJ286" s="126"/>
      <c r="AK286" s="126"/>
      <c r="AL286" s="126"/>
      <c r="AM286" s="126"/>
      <c r="AN286" s="126"/>
      <c r="AO286" s="126"/>
      <c r="AP286" s="126"/>
      <c r="AQ286" s="126"/>
      <c r="AR286" s="126"/>
      <c r="AS286" s="126"/>
      <c r="AT286" s="126"/>
      <c r="AU286" s="126"/>
      <c r="AV286" s="126"/>
      <c r="AW286" s="69"/>
      <c r="AX286" s="126"/>
      <c r="AY286" s="126"/>
      <c r="AZ286" s="126"/>
      <c r="BA286" s="126"/>
      <c r="BB286" s="126"/>
      <c r="BC286" s="126"/>
      <c r="BD286" s="126"/>
      <c r="BE286" s="126"/>
      <c r="BF286" s="126"/>
      <c r="BG286" s="126"/>
      <c r="BH286" s="126"/>
      <c r="BI286" s="126"/>
      <c r="BJ286" s="126"/>
      <c r="BK286" s="126"/>
      <c r="BL286" s="126"/>
      <c r="BM286" s="126"/>
      <c r="BN286" s="126"/>
      <c r="BO286" s="126"/>
      <c r="BP286" s="126"/>
      <c r="BQ286" s="126"/>
      <c r="BR286" s="126"/>
      <c r="BS286" s="126"/>
      <c r="BT286" s="126"/>
      <c r="BU286" s="126"/>
      <c r="BV286" s="126"/>
      <c r="BW286" s="126"/>
      <c r="BX286" s="126"/>
      <c r="BY286" s="126"/>
      <c r="BZ286" s="126"/>
      <c r="CA286" s="126"/>
      <c r="CB286" s="126"/>
      <c r="CC286" s="69"/>
      <c r="CD286" s="69"/>
      <c r="CE286" s="69"/>
      <c r="CF286" s="69"/>
      <c r="CG286" s="69"/>
    </row>
    <row r="287" spans="1:85" ht="12" customHeight="1">
      <c r="A287" s="69"/>
      <c r="B287" s="69"/>
      <c r="C287" s="70"/>
      <c r="D287" s="167"/>
      <c r="E287" s="126"/>
      <c r="F287" s="126"/>
      <c r="G287" s="126"/>
      <c r="H287" s="72"/>
      <c r="I287" s="126"/>
      <c r="J287" s="126"/>
      <c r="K287" s="126"/>
      <c r="L287" s="126"/>
      <c r="M287" s="126"/>
      <c r="N287" s="126"/>
      <c r="O287" s="126"/>
      <c r="P287" s="126"/>
      <c r="Q287" s="126"/>
      <c r="R287" s="126"/>
      <c r="S287" s="126"/>
      <c r="T287" s="126"/>
      <c r="U287" s="126"/>
      <c r="V287" s="126"/>
      <c r="W287" s="126"/>
      <c r="X287" s="126"/>
      <c r="Y287" s="126"/>
      <c r="Z287" s="126"/>
      <c r="AA287" s="168"/>
      <c r="AB287" s="126"/>
      <c r="AC287" s="126"/>
      <c r="AD287" s="126"/>
      <c r="AE287" s="126"/>
      <c r="AF287" s="126"/>
      <c r="AG287" s="126"/>
      <c r="AH287" s="168"/>
      <c r="AI287" s="126"/>
      <c r="AJ287" s="126"/>
      <c r="AK287" s="126"/>
      <c r="AL287" s="126"/>
      <c r="AM287" s="126"/>
      <c r="AN287" s="126"/>
      <c r="AO287" s="126"/>
      <c r="AP287" s="126"/>
      <c r="AQ287" s="126"/>
      <c r="AR287" s="126"/>
      <c r="AS287" s="126"/>
      <c r="AT287" s="126"/>
      <c r="AU287" s="126"/>
      <c r="AV287" s="126"/>
      <c r="AW287" s="69"/>
      <c r="AX287" s="126"/>
      <c r="AY287" s="126"/>
      <c r="AZ287" s="126"/>
      <c r="BA287" s="126"/>
      <c r="BB287" s="126"/>
      <c r="BC287" s="126"/>
      <c r="BD287" s="126"/>
      <c r="BE287" s="126"/>
      <c r="BF287" s="126"/>
      <c r="BG287" s="126"/>
      <c r="BH287" s="126"/>
      <c r="BI287" s="126"/>
      <c r="BJ287" s="126"/>
      <c r="BK287" s="126"/>
      <c r="BL287" s="126"/>
      <c r="BM287" s="126"/>
      <c r="BN287" s="126"/>
      <c r="BO287" s="126"/>
      <c r="BP287" s="126"/>
      <c r="BQ287" s="126"/>
      <c r="BR287" s="126"/>
      <c r="BS287" s="126"/>
      <c r="BT287" s="126"/>
      <c r="BU287" s="126"/>
      <c r="BV287" s="126"/>
      <c r="BW287" s="126"/>
      <c r="BX287" s="126"/>
      <c r="BY287" s="126"/>
      <c r="BZ287" s="126"/>
      <c r="CA287" s="126"/>
      <c r="CB287" s="126"/>
      <c r="CC287" s="69"/>
      <c r="CD287" s="69"/>
      <c r="CE287" s="69"/>
      <c r="CF287" s="69"/>
      <c r="CG287" s="69"/>
    </row>
    <row r="288" spans="1:85" ht="12" customHeight="1">
      <c r="A288" s="69"/>
      <c r="B288" s="69"/>
      <c r="C288" s="70"/>
      <c r="D288" s="167"/>
      <c r="E288" s="126"/>
      <c r="F288" s="126"/>
      <c r="G288" s="126"/>
      <c r="H288" s="72"/>
      <c r="I288" s="126"/>
      <c r="J288" s="126"/>
      <c r="K288" s="126"/>
      <c r="L288" s="126"/>
      <c r="M288" s="126"/>
      <c r="N288" s="126"/>
      <c r="O288" s="126"/>
      <c r="P288" s="126"/>
      <c r="Q288" s="126"/>
      <c r="R288" s="126"/>
      <c r="S288" s="126"/>
      <c r="T288" s="126"/>
      <c r="U288" s="126"/>
      <c r="V288" s="126"/>
      <c r="W288" s="126"/>
      <c r="X288" s="126"/>
      <c r="Y288" s="126"/>
      <c r="Z288" s="126"/>
      <c r="AA288" s="168"/>
      <c r="AB288" s="126"/>
      <c r="AC288" s="126"/>
      <c r="AD288" s="126"/>
      <c r="AE288" s="126"/>
      <c r="AF288" s="126"/>
      <c r="AG288" s="126"/>
      <c r="AH288" s="168"/>
      <c r="AI288" s="126"/>
      <c r="AJ288" s="126"/>
      <c r="AK288" s="126"/>
      <c r="AL288" s="126"/>
      <c r="AM288" s="126"/>
      <c r="AN288" s="126"/>
      <c r="AO288" s="126"/>
      <c r="AP288" s="126"/>
      <c r="AQ288" s="126"/>
      <c r="AR288" s="126"/>
      <c r="AS288" s="126"/>
      <c r="AT288" s="126"/>
      <c r="AU288" s="126"/>
      <c r="AV288" s="126"/>
      <c r="AW288" s="69"/>
      <c r="AX288" s="126"/>
      <c r="AY288" s="126"/>
      <c r="AZ288" s="126"/>
      <c r="BA288" s="126"/>
      <c r="BB288" s="126"/>
      <c r="BC288" s="126"/>
      <c r="BD288" s="126"/>
      <c r="BE288" s="126"/>
      <c r="BF288" s="126"/>
      <c r="BG288" s="126"/>
      <c r="BH288" s="126"/>
      <c r="BI288" s="126"/>
      <c r="BJ288" s="126"/>
      <c r="BK288" s="126"/>
      <c r="BL288" s="126"/>
      <c r="BM288" s="126"/>
      <c r="BN288" s="126"/>
      <c r="BO288" s="126"/>
      <c r="BP288" s="126"/>
      <c r="BQ288" s="126"/>
      <c r="BR288" s="126"/>
      <c r="BS288" s="126"/>
      <c r="BT288" s="126"/>
      <c r="BU288" s="126"/>
      <c r="BV288" s="126"/>
      <c r="BW288" s="126"/>
      <c r="BX288" s="126"/>
      <c r="BY288" s="126"/>
      <c r="BZ288" s="126"/>
      <c r="CA288" s="126"/>
      <c r="CB288" s="126"/>
      <c r="CC288" s="69"/>
      <c r="CD288" s="69"/>
      <c r="CE288" s="69"/>
      <c r="CF288" s="69"/>
      <c r="CG288" s="69"/>
    </row>
    <row r="289" spans="1:85" ht="12" customHeight="1">
      <c r="A289" s="69"/>
      <c r="B289" s="69"/>
      <c r="C289" s="70"/>
      <c r="D289" s="167"/>
      <c r="E289" s="126"/>
      <c r="F289" s="126"/>
      <c r="G289" s="126"/>
      <c r="H289" s="72"/>
      <c r="I289" s="126"/>
      <c r="J289" s="126"/>
      <c r="K289" s="126"/>
      <c r="L289" s="126"/>
      <c r="M289" s="126"/>
      <c r="N289" s="126"/>
      <c r="O289" s="126"/>
      <c r="P289" s="126"/>
      <c r="Q289" s="126"/>
      <c r="R289" s="126"/>
      <c r="S289" s="126"/>
      <c r="T289" s="126"/>
      <c r="U289" s="126"/>
      <c r="V289" s="126"/>
      <c r="W289" s="126"/>
      <c r="X289" s="126"/>
      <c r="Y289" s="126"/>
      <c r="Z289" s="126"/>
      <c r="AA289" s="168"/>
      <c r="AB289" s="126"/>
      <c r="AC289" s="126"/>
      <c r="AD289" s="126"/>
      <c r="AE289" s="126"/>
      <c r="AF289" s="126"/>
      <c r="AG289" s="126"/>
      <c r="AH289" s="168"/>
      <c r="AI289" s="126"/>
      <c r="AJ289" s="126"/>
      <c r="AK289" s="126"/>
      <c r="AL289" s="126"/>
      <c r="AM289" s="126"/>
      <c r="AN289" s="126"/>
      <c r="AO289" s="126"/>
      <c r="AP289" s="126"/>
      <c r="AQ289" s="126"/>
      <c r="AR289" s="126"/>
      <c r="AS289" s="126"/>
      <c r="AT289" s="126"/>
      <c r="AU289" s="126"/>
      <c r="AV289" s="126"/>
      <c r="AW289" s="69"/>
      <c r="AX289" s="126"/>
      <c r="AY289" s="126"/>
      <c r="AZ289" s="126"/>
      <c r="BA289" s="126"/>
      <c r="BB289" s="126"/>
      <c r="BC289" s="126"/>
      <c r="BD289" s="126"/>
      <c r="BE289" s="126"/>
      <c r="BF289" s="126"/>
      <c r="BG289" s="126"/>
      <c r="BH289" s="126"/>
      <c r="BI289" s="126"/>
      <c r="BJ289" s="126"/>
      <c r="BK289" s="126"/>
      <c r="BL289" s="126"/>
      <c r="BM289" s="126"/>
      <c r="BN289" s="126"/>
      <c r="BO289" s="126"/>
      <c r="BP289" s="126"/>
      <c r="BQ289" s="126"/>
      <c r="BR289" s="126"/>
      <c r="BS289" s="126"/>
      <c r="BT289" s="126"/>
      <c r="BU289" s="126"/>
      <c r="BV289" s="126"/>
      <c r="BW289" s="126"/>
      <c r="BX289" s="126"/>
      <c r="BY289" s="126"/>
      <c r="BZ289" s="126"/>
      <c r="CA289" s="126"/>
      <c r="CB289" s="126"/>
      <c r="CC289" s="69"/>
      <c r="CD289" s="69"/>
      <c r="CE289" s="69"/>
      <c r="CF289" s="69"/>
      <c r="CG289" s="69"/>
    </row>
    <row r="290" spans="1:85" ht="12" customHeight="1">
      <c r="A290" s="69"/>
      <c r="B290" s="69"/>
      <c r="C290" s="70"/>
      <c r="D290" s="167"/>
      <c r="E290" s="126"/>
      <c r="F290" s="126"/>
      <c r="G290" s="126"/>
      <c r="H290" s="72"/>
      <c r="I290" s="126"/>
      <c r="J290" s="126"/>
      <c r="K290" s="126"/>
      <c r="L290" s="126"/>
      <c r="M290" s="126"/>
      <c r="N290" s="126"/>
      <c r="O290" s="126"/>
      <c r="P290" s="126"/>
      <c r="Q290" s="126"/>
      <c r="R290" s="126"/>
      <c r="S290" s="126"/>
      <c r="T290" s="126"/>
      <c r="U290" s="126"/>
      <c r="V290" s="126"/>
      <c r="W290" s="126"/>
      <c r="X290" s="126"/>
      <c r="Y290" s="126"/>
      <c r="Z290" s="126"/>
      <c r="AA290" s="168"/>
      <c r="AB290" s="126"/>
      <c r="AC290" s="126"/>
      <c r="AD290" s="126"/>
      <c r="AE290" s="126"/>
      <c r="AF290" s="126"/>
      <c r="AG290" s="126"/>
      <c r="AH290" s="168"/>
      <c r="AI290" s="126"/>
      <c r="AJ290" s="126"/>
      <c r="AK290" s="126"/>
      <c r="AL290" s="126"/>
      <c r="AM290" s="126"/>
      <c r="AN290" s="126"/>
      <c r="AO290" s="126"/>
      <c r="AP290" s="126"/>
      <c r="AQ290" s="126"/>
      <c r="AR290" s="126"/>
      <c r="AS290" s="126"/>
      <c r="AT290" s="126"/>
      <c r="AU290" s="126"/>
      <c r="AV290" s="126"/>
      <c r="AW290" s="69"/>
      <c r="AX290" s="126"/>
      <c r="AY290" s="126"/>
      <c r="AZ290" s="126"/>
      <c r="BA290" s="126"/>
      <c r="BB290" s="126"/>
      <c r="BC290" s="126"/>
      <c r="BD290" s="126"/>
      <c r="BE290" s="126"/>
      <c r="BF290" s="126"/>
      <c r="BG290" s="126"/>
      <c r="BH290" s="126"/>
      <c r="BI290" s="126"/>
      <c r="BJ290" s="126"/>
      <c r="BK290" s="126"/>
      <c r="BL290" s="126"/>
      <c r="BM290" s="126"/>
      <c r="BN290" s="126"/>
      <c r="BO290" s="126"/>
      <c r="BP290" s="126"/>
      <c r="BQ290" s="126"/>
      <c r="BR290" s="126"/>
      <c r="BS290" s="126"/>
      <c r="BT290" s="126"/>
      <c r="BU290" s="126"/>
      <c r="BV290" s="126"/>
      <c r="BW290" s="126"/>
      <c r="BX290" s="126"/>
      <c r="BY290" s="126"/>
      <c r="BZ290" s="126"/>
      <c r="CA290" s="126"/>
      <c r="CB290" s="126"/>
      <c r="CC290" s="69"/>
      <c r="CD290" s="69"/>
      <c r="CE290" s="69"/>
      <c r="CF290" s="69"/>
      <c r="CG290" s="69"/>
    </row>
    <row r="291" spans="1:85" ht="12" customHeight="1">
      <c r="A291" s="69"/>
      <c r="B291" s="69"/>
      <c r="C291" s="70"/>
      <c r="D291" s="167"/>
      <c r="E291" s="126"/>
      <c r="F291" s="126"/>
      <c r="G291" s="126"/>
      <c r="H291" s="72"/>
      <c r="I291" s="126"/>
      <c r="J291" s="126"/>
      <c r="K291" s="126"/>
      <c r="L291" s="126"/>
      <c r="M291" s="126"/>
      <c r="N291" s="126"/>
      <c r="O291" s="126"/>
      <c r="P291" s="126"/>
      <c r="Q291" s="126"/>
      <c r="R291" s="126"/>
      <c r="S291" s="126"/>
      <c r="T291" s="126"/>
      <c r="U291" s="126"/>
      <c r="V291" s="126"/>
      <c r="W291" s="126"/>
      <c r="X291" s="126"/>
      <c r="Y291" s="126"/>
      <c r="Z291" s="126"/>
      <c r="AA291" s="168"/>
      <c r="AB291" s="126"/>
      <c r="AC291" s="126"/>
      <c r="AD291" s="126"/>
      <c r="AE291" s="126"/>
      <c r="AF291" s="126"/>
      <c r="AG291" s="126"/>
      <c r="AH291" s="168"/>
      <c r="AI291" s="126"/>
      <c r="AJ291" s="126"/>
      <c r="AK291" s="126"/>
      <c r="AL291" s="126"/>
      <c r="AM291" s="126"/>
      <c r="AN291" s="126"/>
      <c r="AO291" s="126"/>
      <c r="AP291" s="126"/>
      <c r="AQ291" s="126"/>
      <c r="AR291" s="126"/>
      <c r="AS291" s="126"/>
      <c r="AT291" s="126"/>
      <c r="AU291" s="126"/>
      <c r="AV291" s="126"/>
      <c r="AW291" s="69"/>
      <c r="AX291" s="126"/>
      <c r="AY291" s="126"/>
      <c r="AZ291" s="126"/>
      <c r="BA291" s="126"/>
      <c r="BB291" s="126"/>
      <c r="BC291" s="126"/>
      <c r="BD291" s="126"/>
      <c r="BE291" s="126"/>
      <c r="BF291" s="126"/>
      <c r="BG291" s="126"/>
      <c r="BH291" s="126"/>
      <c r="BI291" s="126"/>
      <c r="BJ291" s="126"/>
      <c r="BK291" s="126"/>
      <c r="BL291" s="126"/>
      <c r="BM291" s="126"/>
      <c r="BN291" s="126"/>
      <c r="BO291" s="126"/>
      <c r="BP291" s="126"/>
      <c r="BQ291" s="126"/>
      <c r="BR291" s="126"/>
      <c r="BS291" s="126"/>
      <c r="BT291" s="126"/>
      <c r="BU291" s="126"/>
      <c r="BV291" s="126"/>
      <c r="BW291" s="126"/>
      <c r="BX291" s="126"/>
      <c r="BY291" s="126"/>
      <c r="BZ291" s="126"/>
      <c r="CA291" s="126"/>
      <c r="CB291" s="126"/>
      <c r="CC291" s="69"/>
      <c r="CD291" s="69"/>
      <c r="CE291" s="69"/>
      <c r="CF291" s="69"/>
      <c r="CG291" s="69"/>
    </row>
    <row r="292" spans="1:85" ht="12" customHeight="1">
      <c r="A292" s="69"/>
      <c r="B292" s="69"/>
      <c r="C292" s="70"/>
      <c r="D292" s="167"/>
      <c r="E292" s="126"/>
      <c r="F292" s="126"/>
      <c r="G292" s="126"/>
      <c r="H292" s="72"/>
      <c r="I292" s="126"/>
      <c r="J292" s="126"/>
      <c r="K292" s="126"/>
      <c r="L292" s="126"/>
      <c r="M292" s="126"/>
      <c r="N292" s="126"/>
      <c r="O292" s="126"/>
      <c r="P292" s="126"/>
      <c r="Q292" s="126"/>
      <c r="R292" s="126"/>
      <c r="S292" s="126"/>
      <c r="T292" s="126"/>
      <c r="U292" s="126"/>
      <c r="V292" s="126"/>
      <c r="W292" s="126"/>
      <c r="X292" s="126"/>
      <c r="Y292" s="126"/>
      <c r="Z292" s="126"/>
      <c r="AA292" s="168"/>
      <c r="AB292" s="126"/>
      <c r="AC292" s="126"/>
      <c r="AD292" s="126"/>
      <c r="AE292" s="126"/>
      <c r="AF292" s="126"/>
      <c r="AG292" s="126"/>
      <c r="AH292" s="168"/>
      <c r="AI292" s="126"/>
      <c r="AJ292" s="126"/>
      <c r="AK292" s="126"/>
      <c r="AL292" s="126"/>
      <c r="AM292" s="126"/>
      <c r="AN292" s="126"/>
      <c r="AO292" s="126"/>
      <c r="AP292" s="126"/>
      <c r="AQ292" s="126"/>
      <c r="AR292" s="126"/>
      <c r="AS292" s="126"/>
      <c r="AT292" s="126"/>
      <c r="AU292" s="126"/>
      <c r="AV292" s="126"/>
      <c r="AW292" s="69"/>
      <c r="AX292" s="126"/>
      <c r="AY292" s="126"/>
      <c r="AZ292" s="126"/>
      <c r="BA292" s="126"/>
      <c r="BB292" s="126"/>
      <c r="BC292" s="126"/>
      <c r="BD292" s="126"/>
      <c r="BE292" s="126"/>
      <c r="BF292" s="126"/>
      <c r="BG292" s="126"/>
      <c r="BH292" s="126"/>
      <c r="BI292" s="126"/>
      <c r="BJ292" s="126"/>
      <c r="BK292" s="126"/>
      <c r="BL292" s="126"/>
      <c r="BM292" s="126"/>
      <c r="BN292" s="126"/>
      <c r="BO292" s="126"/>
      <c r="BP292" s="126"/>
      <c r="BQ292" s="126"/>
      <c r="BR292" s="126"/>
      <c r="BS292" s="126"/>
      <c r="BT292" s="126"/>
      <c r="BU292" s="126"/>
      <c r="BV292" s="126"/>
      <c r="BW292" s="126"/>
      <c r="BX292" s="126"/>
      <c r="BY292" s="126"/>
      <c r="BZ292" s="126"/>
      <c r="CA292" s="126"/>
      <c r="CB292" s="126"/>
      <c r="CC292" s="69"/>
      <c r="CD292" s="69"/>
      <c r="CE292" s="69"/>
      <c r="CF292" s="69"/>
      <c r="CG292" s="69"/>
    </row>
    <row r="293" spans="1:85" ht="12" customHeight="1">
      <c r="A293" s="69"/>
      <c r="B293" s="69"/>
      <c r="C293" s="70"/>
      <c r="D293" s="167"/>
      <c r="E293" s="126"/>
      <c r="F293" s="126"/>
      <c r="G293" s="126"/>
      <c r="H293" s="72"/>
      <c r="I293" s="126"/>
      <c r="J293" s="126"/>
      <c r="K293" s="126"/>
      <c r="L293" s="126"/>
      <c r="M293" s="126"/>
      <c r="N293" s="126"/>
      <c r="O293" s="126"/>
      <c r="P293" s="126"/>
      <c r="Q293" s="126"/>
      <c r="R293" s="126"/>
      <c r="S293" s="126"/>
      <c r="T293" s="126"/>
      <c r="U293" s="126"/>
      <c r="V293" s="126"/>
      <c r="W293" s="126"/>
      <c r="X293" s="126"/>
      <c r="Y293" s="126"/>
      <c r="Z293" s="126"/>
      <c r="AA293" s="168"/>
      <c r="AB293" s="126"/>
      <c r="AC293" s="126"/>
      <c r="AD293" s="126"/>
      <c r="AE293" s="126"/>
      <c r="AF293" s="126"/>
      <c r="AG293" s="126"/>
      <c r="AH293" s="168"/>
      <c r="AI293" s="126"/>
      <c r="AJ293" s="126"/>
      <c r="AK293" s="126"/>
      <c r="AL293" s="126"/>
      <c r="AM293" s="126"/>
      <c r="AN293" s="126"/>
      <c r="AO293" s="126"/>
      <c r="AP293" s="126"/>
      <c r="AQ293" s="126"/>
      <c r="AR293" s="126"/>
      <c r="AS293" s="126"/>
      <c r="AT293" s="126"/>
      <c r="AU293" s="126"/>
      <c r="AV293" s="126"/>
      <c r="AW293" s="69"/>
      <c r="AX293" s="126"/>
      <c r="AY293" s="126"/>
      <c r="AZ293" s="126"/>
      <c r="BA293" s="126"/>
      <c r="BB293" s="126"/>
      <c r="BC293" s="126"/>
      <c r="BD293" s="126"/>
      <c r="BE293" s="126"/>
      <c r="BF293" s="126"/>
      <c r="BG293" s="126"/>
      <c r="BH293" s="126"/>
      <c r="BI293" s="126"/>
      <c r="BJ293" s="126"/>
      <c r="BK293" s="126"/>
      <c r="BL293" s="126"/>
      <c r="BM293" s="126"/>
      <c r="BN293" s="126"/>
      <c r="BO293" s="126"/>
      <c r="BP293" s="126"/>
      <c r="BQ293" s="126"/>
      <c r="BR293" s="126"/>
      <c r="BS293" s="126"/>
      <c r="BT293" s="126"/>
      <c r="BU293" s="126"/>
      <c r="BV293" s="126"/>
      <c r="BW293" s="126"/>
      <c r="BX293" s="126"/>
      <c r="BY293" s="126"/>
      <c r="BZ293" s="126"/>
      <c r="CA293" s="126"/>
      <c r="CB293" s="126"/>
      <c r="CC293" s="69"/>
      <c r="CD293" s="69"/>
      <c r="CE293" s="69"/>
      <c r="CF293" s="69"/>
      <c r="CG293" s="69"/>
    </row>
    <row r="294" spans="1:85" ht="12" customHeight="1">
      <c r="A294" s="69"/>
      <c r="B294" s="69"/>
      <c r="C294" s="70"/>
      <c r="D294" s="167"/>
      <c r="E294" s="126"/>
      <c r="F294" s="126"/>
      <c r="G294" s="126"/>
      <c r="H294" s="72"/>
      <c r="I294" s="126"/>
      <c r="J294" s="126"/>
      <c r="K294" s="126"/>
      <c r="L294" s="126"/>
      <c r="M294" s="126"/>
      <c r="N294" s="126"/>
      <c r="O294" s="126"/>
      <c r="P294" s="126"/>
      <c r="Q294" s="126"/>
      <c r="R294" s="126"/>
      <c r="S294" s="126"/>
      <c r="T294" s="126"/>
      <c r="U294" s="126"/>
      <c r="V294" s="126"/>
      <c r="W294" s="126"/>
      <c r="X294" s="126"/>
      <c r="Y294" s="126"/>
      <c r="Z294" s="126"/>
      <c r="AA294" s="168"/>
      <c r="AB294" s="126"/>
      <c r="AC294" s="126"/>
      <c r="AD294" s="126"/>
      <c r="AE294" s="126"/>
      <c r="AF294" s="126"/>
      <c r="AG294" s="126"/>
      <c r="AH294" s="168"/>
      <c r="AI294" s="126"/>
      <c r="AJ294" s="126"/>
      <c r="AK294" s="126"/>
      <c r="AL294" s="126"/>
      <c r="AM294" s="126"/>
      <c r="AN294" s="126"/>
      <c r="AO294" s="126"/>
      <c r="AP294" s="126"/>
      <c r="AQ294" s="126"/>
      <c r="AR294" s="126"/>
      <c r="AS294" s="126"/>
      <c r="AT294" s="126"/>
      <c r="AU294" s="126"/>
      <c r="AV294" s="126"/>
      <c r="AW294" s="69"/>
      <c r="AX294" s="126"/>
      <c r="AY294" s="126"/>
      <c r="AZ294" s="126"/>
      <c r="BA294" s="126"/>
      <c r="BB294" s="126"/>
      <c r="BC294" s="126"/>
      <c r="BD294" s="126"/>
      <c r="BE294" s="126"/>
      <c r="BF294" s="126"/>
      <c r="BG294" s="126"/>
      <c r="BH294" s="126"/>
      <c r="BI294" s="126"/>
      <c r="BJ294" s="126"/>
      <c r="BK294" s="126"/>
      <c r="BL294" s="126"/>
      <c r="BM294" s="126"/>
      <c r="BN294" s="126"/>
      <c r="BO294" s="126"/>
      <c r="BP294" s="126"/>
      <c r="BQ294" s="126"/>
      <c r="BR294" s="126"/>
      <c r="BS294" s="126"/>
      <c r="BT294" s="126"/>
      <c r="BU294" s="126"/>
      <c r="BV294" s="126"/>
      <c r="BW294" s="126"/>
      <c r="BX294" s="126"/>
      <c r="BY294" s="126"/>
      <c r="BZ294" s="126"/>
      <c r="CA294" s="126"/>
      <c r="CB294" s="126"/>
      <c r="CC294" s="69"/>
      <c r="CD294" s="69"/>
      <c r="CE294" s="69"/>
      <c r="CF294" s="69"/>
      <c r="CG294" s="69"/>
    </row>
    <row r="295" spans="1:85" ht="12" customHeight="1">
      <c r="A295" s="69"/>
      <c r="B295" s="69"/>
      <c r="C295" s="70"/>
      <c r="D295" s="167"/>
      <c r="E295" s="126"/>
      <c r="F295" s="126"/>
      <c r="G295" s="126"/>
      <c r="H295" s="72"/>
      <c r="I295" s="126"/>
      <c r="J295" s="126"/>
      <c r="K295" s="126"/>
      <c r="L295" s="126"/>
      <c r="M295" s="126"/>
      <c r="N295" s="126"/>
      <c r="O295" s="126"/>
      <c r="P295" s="126"/>
      <c r="Q295" s="126"/>
      <c r="R295" s="126"/>
      <c r="S295" s="126"/>
      <c r="T295" s="126"/>
      <c r="U295" s="126"/>
      <c r="V295" s="126"/>
      <c r="W295" s="126"/>
      <c r="X295" s="126"/>
      <c r="Y295" s="126"/>
      <c r="Z295" s="126"/>
      <c r="AA295" s="168"/>
      <c r="AB295" s="126"/>
      <c r="AC295" s="126"/>
      <c r="AD295" s="126"/>
      <c r="AE295" s="126"/>
      <c r="AF295" s="126"/>
      <c r="AG295" s="126"/>
      <c r="AH295" s="168"/>
      <c r="AI295" s="126"/>
      <c r="AJ295" s="126"/>
      <c r="AK295" s="126"/>
      <c r="AL295" s="126"/>
      <c r="AM295" s="126"/>
      <c r="AN295" s="126"/>
      <c r="AO295" s="126"/>
      <c r="AP295" s="126"/>
      <c r="AQ295" s="126"/>
      <c r="AR295" s="126"/>
      <c r="AS295" s="126"/>
      <c r="AT295" s="126"/>
      <c r="AU295" s="126"/>
      <c r="AV295" s="126"/>
      <c r="AW295" s="69"/>
      <c r="AX295" s="126"/>
      <c r="AY295" s="126"/>
      <c r="AZ295" s="126"/>
      <c r="BA295" s="126"/>
      <c r="BB295" s="126"/>
      <c r="BC295" s="126"/>
      <c r="BD295" s="126"/>
      <c r="BE295" s="126"/>
      <c r="BF295" s="126"/>
      <c r="BG295" s="126"/>
      <c r="BH295" s="126"/>
      <c r="BI295" s="126"/>
      <c r="BJ295" s="126"/>
      <c r="BK295" s="126"/>
      <c r="BL295" s="126"/>
      <c r="BM295" s="126"/>
      <c r="BN295" s="126"/>
      <c r="BO295" s="126"/>
      <c r="BP295" s="126"/>
      <c r="BQ295" s="126"/>
      <c r="BR295" s="126"/>
      <c r="BS295" s="126"/>
      <c r="BT295" s="126"/>
      <c r="BU295" s="126"/>
      <c r="BV295" s="126"/>
      <c r="BW295" s="126"/>
      <c r="BX295" s="126"/>
      <c r="BY295" s="126"/>
      <c r="BZ295" s="126"/>
      <c r="CA295" s="126"/>
      <c r="CB295" s="126"/>
      <c r="CC295" s="69"/>
      <c r="CD295" s="69"/>
      <c r="CE295" s="69"/>
      <c r="CF295" s="69"/>
      <c r="CG295" s="69"/>
    </row>
    <row r="296" spans="1:85" ht="12" customHeight="1">
      <c r="A296" s="69"/>
      <c r="B296" s="69"/>
      <c r="C296" s="70"/>
      <c r="D296" s="167"/>
      <c r="E296" s="126"/>
      <c r="F296" s="126"/>
      <c r="G296" s="126"/>
      <c r="H296" s="72"/>
      <c r="I296" s="126"/>
      <c r="J296" s="126"/>
      <c r="K296" s="126"/>
      <c r="L296" s="126"/>
      <c r="M296" s="126"/>
      <c r="N296" s="126"/>
      <c r="O296" s="126"/>
      <c r="P296" s="126"/>
      <c r="Q296" s="126"/>
      <c r="R296" s="126"/>
      <c r="S296" s="126"/>
      <c r="T296" s="126"/>
      <c r="U296" s="126"/>
      <c r="V296" s="126"/>
      <c r="W296" s="126"/>
      <c r="X296" s="126"/>
      <c r="Y296" s="126"/>
      <c r="Z296" s="126"/>
      <c r="AA296" s="168"/>
      <c r="AB296" s="126"/>
      <c r="AC296" s="126"/>
      <c r="AD296" s="126"/>
      <c r="AE296" s="126"/>
      <c r="AF296" s="126"/>
      <c r="AG296" s="126"/>
      <c r="AH296" s="168"/>
      <c r="AI296" s="126"/>
      <c r="AJ296" s="126"/>
      <c r="AK296" s="126"/>
      <c r="AL296" s="126"/>
      <c r="AM296" s="126"/>
      <c r="AN296" s="126"/>
      <c r="AO296" s="126"/>
      <c r="AP296" s="126"/>
      <c r="AQ296" s="126"/>
      <c r="AR296" s="126"/>
      <c r="AS296" s="126"/>
      <c r="AT296" s="126"/>
      <c r="AU296" s="126"/>
      <c r="AV296" s="126"/>
      <c r="AW296" s="69"/>
      <c r="AX296" s="126"/>
      <c r="AY296" s="126"/>
      <c r="AZ296" s="126"/>
      <c r="BA296" s="126"/>
      <c r="BB296" s="126"/>
      <c r="BC296" s="126"/>
      <c r="BD296" s="126"/>
      <c r="BE296" s="126"/>
      <c r="BF296" s="126"/>
      <c r="BG296" s="126"/>
      <c r="BH296" s="126"/>
      <c r="BI296" s="126"/>
      <c r="BJ296" s="126"/>
      <c r="BK296" s="126"/>
      <c r="BL296" s="126"/>
      <c r="BM296" s="126"/>
      <c r="BN296" s="126"/>
      <c r="BO296" s="126"/>
      <c r="BP296" s="126"/>
      <c r="BQ296" s="126"/>
      <c r="BR296" s="126"/>
      <c r="BS296" s="126"/>
      <c r="BT296" s="126"/>
      <c r="BU296" s="126"/>
      <c r="BV296" s="126"/>
      <c r="BW296" s="126"/>
      <c r="BX296" s="126"/>
      <c r="BY296" s="126"/>
      <c r="BZ296" s="126"/>
      <c r="CA296" s="126"/>
      <c r="CB296" s="126"/>
      <c r="CC296" s="69"/>
      <c r="CD296" s="69"/>
      <c r="CE296" s="69"/>
      <c r="CF296" s="69"/>
      <c r="CG296" s="69"/>
    </row>
    <row r="297" spans="1:85" ht="12" customHeight="1">
      <c r="A297" s="69"/>
      <c r="B297" s="69"/>
      <c r="C297" s="70"/>
      <c r="D297" s="167"/>
      <c r="E297" s="126"/>
      <c r="F297" s="126"/>
      <c r="G297" s="126"/>
      <c r="H297" s="72"/>
      <c r="I297" s="126"/>
      <c r="J297" s="126"/>
      <c r="K297" s="126"/>
      <c r="L297" s="126"/>
      <c r="M297" s="126"/>
      <c r="N297" s="126"/>
      <c r="O297" s="126"/>
      <c r="P297" s="126"/>
      <c r="Q297" s="126"/>
      <c r="R297" s="126"/>
      <c r="S297" s="126"/>
      <c r="T297" s="126"/>
      <c r="U297" s="126"/>
      <c r="V297" s="126"/>
      <c r="W297" s="126"/>
      <c r="X297" s="126"/>
      <c r="Y297" s="126"/>
      <c r="Z297" s="126"/>
      <c r="AA297" s="168"/>
      <c r="AB297" s="126"/>
      <c r="AC297" s="126"/>
      <c r="AD297" s="126"/>
      <c r="AE297" s="126"/>
      <c r="AF297" s="126"/>
      <c r="AG297" s="126"/>
      <c r="AH297" s="168"/>
      <c r="AI297" s="126"/>
      <c r="AJ297" s="126"/>
      <c r="AK297" s="126"/>
      <c r="AL297" s="126"/>
      <c r="AM297" s="126"/>
      <c r="AN297" s="126"/>
      <c r="AO297" s="126"/>
      <c r="AP297" s="126"/>
      <c r="AQ297" s="126"/>
      <c r="AR297" s="126"/>
      <c r="AS297" s="126"/>
      <c r="AT297" s="126"/>
      <c r="AU297" s="126"/>
      <c r="AV297" s="126"/>
      <c r="AW297" s="69"/>
      <c r="AX297" s="126"/>
      <c r="AY297" s="126"/>
      <c r="AZ297" s="126"/>
      <c r="BA297" s="126"/>
      <c r="BB297" s="126"/>
      <c r="BC297" s="126"/>
      <c r="BD297" s="126"/>
      <c r="BE297" s="126"/>
      <c r="BF297" s="126"/>
      <c r="BG297" s="126"/>
      <c r="BH297" s="126"/>
      <c r="BI297" s="126"/>
      <c r="BJ297" s="126"/>
      <c r="BK297" s="126"/>
      <c r="BL297" s="126"/>
      <c r="BM297" s="126"/>
      <c r="BN297" s="126"/>
      <c r="BO297" s="126"/>
      <c r="BP297" s="126"/>
      <c r="BQ297" s="126"/>
      <c r="BR297" s="126"/>
      <c r="BS297" s="126"/>
      <c r="BT297" s="126"/>
      <c r="BU297" s="126"/>
      <c r="BV297" s="126"/>
      <c r="BW297" s="126"/>
      <c r="BX297" s="126"/>
      <c r="BY297" s="126"/>
      <c r="BZ297" s="126"/>
      <c r="CA297" s="126"/>
      <c r="CB297" s="126"/>
      <c r="CC297" s="69"/>
      <c r="CD297" s="69"/>
      <c r="CE297" s="69"/>
      <c r="CF297" s="69"/>
      <c r="CG297" s="69"/>
    </row>
    <row r="298" spans="1:85" ht="12" customHeight="1">
      <c r="A298" s="69"/>
      <c r="B298" s="69"/>
      <c r="C298" s="70"/>
      <c r="D298" s="167"/>
      <c r="E298" s="126"/>
      <c r="F298" s="126"/>
      <c r="G298" s="126"/>
      <c r="H298" s="72"/>
      <c r="I298" s="126"/>
      <c r="J298" s="126"/>
      <c r="K298" s="126"/>
      <c r="L298" s="126"/>
      <c r="M298" s="126"/>
      <c r="N298" s="126"/>
      <c r="O298" s="126"/>
      <c r="P298" s="126"/>
      <c r="Q298" s="126"/>
      <c r="R298" s="126"/>
      <c r="S298" s="126"/>
      <c r="T298" s="126"/>
      <c r="U298" s="126"/>
      <c r="V298" s="126"/>
      <c r="W298" s="126"/>
      <c r="X298" s="126"/>
      <c r="Y298" s="126"/>
      <c r="Z298" s="126"/>
      <c r="AA298" s="168"/>
      <c r="AB298" s="126"/>
      <c r="AC298" s="126"/>
      <c r="AD298" s="126"/>
      <c r="AE298" s="126"/>
      <c r="AF298" s="126"/>
      <c r="AG298" s="126"/>
      <c r="AH298" s="168"/>
      <c r="AI298" s="126"/>
      <c r="AJ298" s="126"/>
      <c r="AK298" s="126"/>
      <c r="AL298" s="126"/>
      <c r="AM298" s="126"/>
      <c r="AN298" s="126"/>
      <c r="AO298" s="126"/>
      <c r="AP298" s="126"/>
      <c r="AQ298" s="126"/>
      <c r="AR298" s="126"/>
      <c r="AS298" s="126"/>
      <c r="AT298" s="126"/>
      <c r="AU298" s="126"/>
      <c r="AV298" s="126"/>
      <c r="AW298" s="69"/>
      <c r="AX298" s="126"/>
      <c r="AY298" s="126"/>
      <c r="AZ298" s="126"/>
      <c r="BA298" s="126"/>
      <c r="BB298" s="126"/>
      <c r="BC298" s="126"/>
      <c r="BD298" s="126"/>
      <c r="BE298" s="126"/>
      <c r="BF298" s="126"/>
      <c r="BG298" s="126"/>
      <c r="BH298" s="126"/>
      <c r="BI298" s="126"/>
      <c r="BJ298" s="126"/>
      <c r="BK298" s="126"/>
      <c r="BL298" s="126"/>
      <c r="BM298" s="126"/>
      <c r="BN298" s="126"/>
      <c r="BO298" s="126"/>
      <c r="BP298" s="126"/>
      <c r="BQ298" s="126"/>
      <c r="BR298" s="126"/>
      <c r="BS298" s="126"/>
      <c r="BT298" s="126"/>
      <c r="BU298" s="126"/>
      <c r="BV298" s="126"/>
      <c r="BW298" s="126"/>
      <c r="BX298" s="126"/>
      <c r="BY298" s="126"/>
      <c r="BZ298" s="126"/>
      <c r="CA298" s="126"/>
      <c r="CB298" s="126"/>
      <c r="CC298" s="69"/>
      <c r="CD298" s="69"/>
      <c r="CE298" s="69"/>
      <c r="CF298" s="69"/>
      <c r="CG298" s="69"/>
    </row>
    <row r="299" spans="1:85" ht="12" customHeight="1">
      <c r="A299" s="69"/>
      <c r="B299" s="69"/>
      <c r="C299" s="70"/>
      <c r="D299" s="167"/>
      <c r="E299" s="126"/>
      <c r="F299" s="126"/>
      <c r="G299" s="126"/>
      <c r="H299" s="72"/>
      <c r="I299" s="126"/>
      <c r="J299" s="126"/>
      <c r="K299" s="126"/>
      <c r="L299" s="126"/>
      <c r="M299" s="126"/>
      <c r="N299" s="126"/>
      <c r="O299" s="126"/>
      <c r="P299" s="126"/>
      <c r="Q299" s="126"/>
      <c r="R299" s="126"/>
      <c r="S299" s="126"/>
      <c r="T299" s="126"/>
      <c r="U299" s="126"/>
      <c r="V299" s="126"/>
      <c r="W299" s="126"/>
      <c r="X299" s="126"/>
      <c r="Y299" s="126"/>
      <c r="Z299" s="126"/>
      <c r="AA299" s="168"/>
      <c r="AB299" s="126"/>
      <c r="AC299" s="126"/>
      <c r="AD299" s="126"/>
      <c r="AE299" s="126"/>
      <c r="AF299" s="126"/>
      <c r="AG299" s="126"/>
      <c r="AH299" s="168"/>
      <c r="AI299" s="126"/>
      <c r="AJ299" s="126"/>
      <c r="AK299" s="126"/>
      <c r="AL299" s="126"/>
      <c r="AM299" s="126"/>
      <c r="AN299" s="126"/>
      <c r="AO299" s="126"/>
      <c r="AP299" s="126"/>
      <c r="AQ299" s="126"/>
      <c r="AR299" s="126"/>
      <c r="AS299" s="126"/>
      <c r="AT299" s="126"/>
      <c r="AU299" s="126"/>
      <c r="AV299" s="126"/>
      <c r="AW299" s="69"/>
      <c r="AX299" s="126"/>
      <c r="AY299" s="126"/>
      <c r="AZ299" s="126"/>
      <c r="BA299" s="126"/>
      <c r="BB299" s="126"/>
      <c r="BC299" s="126"/>
      <c r="BD299" s="126"/>
      <c r="BE299" s="126"/>
      <c r="BF299" s="126"/>
      <c r="BG299" s="126"/>
      <c r="BH299" s="126"/>
      <c r="BI299" s="126"/>
      <c r="BJ299" s="126"/>
      <c r="BK299" s="126"/>
      <c r="BL299" s="126"/>
      <c r="BM299" s="126"/>
      <c r="BN299" s="126"/>
      <c r="BO299" s="126"/>
      <c r="BP299" s="126"/>
      <c r="BQ299" s="126"/>
      <c r="BR299" s="126"/>
      <c r="BS299" s="126"/>
      <c r="BT299" s="126"/>
      <c r="BU299" s="126"/>
      <c r="BV299" s="126"/>
      <c r="BW299" s="126"/>
      <c r="BX299" s="126"/>
      <c r="BY299" s="126"/>
      <c r="BZ299" s="126"/>
      <c r="CA299" s="126"/>
      <c r="CB299" s="126"/>
      <c r="CC299" s="69"/>
      <c r="CD299" s="69"/>
      <c r="CE299" s="69"/>
      <c r="CF299" s="69"/>
      <c r="CG299" s="69"/>
    </row>
    <row r="300" spans="1:85" ht="12" customHeight="1">
      <c r="A300" s="69"/>
      <c r="B300" s="69"/>
      <c r="C300" s="70"/>
      <c r="D300" s="167"/>
      <c r="E300" s="126"/>
      <c r="F300" s="126"/>
      <c r="G300" s="126"/>
      <c r="H300" s="72"/>
      <c r="I300" s="126"/>
      <c r="J300" s="126"/>
      <c r="K300" s="126"/>
      <c r="L300" s="126"/>
      <c r="M300" s="126"/>
      <c r="N300" s="126"/>
      <c r="O300" s="126"/>
      <c r="P300" s="126"/>
      <c r="Q300" s="126"/>
      <c r="R300" s="126"/>
      <c r="S300" s="126"/>
      <c r="T300" s="126"/>
      <c r="U300" s="126"/>
      <c r="V300" s="126"/>
      <c r="W300" s="126"/>
      <c r="X300" s="126"/>
      <c r="Y300" s="126"/>
      <c r="Z300" s="126"/>
      <c r="AA300" s="168"/>
      <c r="AB300" s="126"/>
      <c r="AC300" s="126"/>
      <c r="AD300" s="126"/>
      <c r="AE300" s="126"/>
      <c r="AF300" s="126"/>
      <c r="AG300" s="126"/>
      <c r="AH300" s="168"/>
      <c r="AI300" s="126"/>
      <c r="AJ300" s="126"/>
      <c r="AK300" s="126"/>
      <c r="AL300" s="126"/>
      <c r="AM300" s="126"/>
      <c r="AN300" s="126"/>
      <c r="AO300" s="126"/>
      <c r="AP300" s="126"/>
      <c r="AQ300" s="126"/>
      <c r="AR300" s="126"/>
      <c r="AS300" s="126"/>
      <c r="AT300" s="126"/>
      <c r="AU300" s="126"/>
      <c r="AV300" s="126"/>
      <c r="AW300" s="69"/>
      <c r="AX300" s="126"/>
      <c r="AY300" s="126"/>
      <c r="AZ300" s="126"/>
      <c r="BA300" s="126"/>
      <c r="BB300" s="126"/>
      <c r="BC300" s="126"/>
      <c r="BD300" s="126"/>
      <c r="BE300" s="126"/>
      <c r="BF300" s="126"/>
      <c r="BG300" s="126"/>
      <c r="BH300" s="126"/>
      <c r="BI300" s="126"/>
      <c r="BJ300" s="126"/>
      <c r="BK300" s="126"/>
      <c r="BL300" s="126"/>
      <c r="BM300" s="126"/>
      <c r="BN300" s="126"/>
      <c r="BO300" s="126"/>
      <c r="BP300" s="126"/>
      <c r="BQ300" s="126"/>
      <c r="BR300" s="126"/>
      <c r="BS300" s="126"/>
      <c r="BT300" s="126"/>
      <c r="BU300" s="126"/>
      <c r="BV300" s="126"/>
      <c r="BW300" s="126"/>
      <c r="BX300" s="126"/>
      <c r="BY300" s="126"/>
      <c r="BZ300" s="126"/>
      <c r="CA300" s="126"/>
      <c r="CB300" s="126"/>
      <c r="CC300" s="69"/>
      <c r="CD300" s="69"/>
      <c r="CE300" s="69"/>
      <c r="CF300" s="69"/>
      <c r="CG300" s="69"/>
    </row>
    <row r="301" spans="1:85" ht="12" customHeight="1">
      <c r="A301" s="69"/>
      <c r="B301" s="69"/>
      <c r="C301" s="70"/>
      <c r="D301" s="167"/>
      <c r="E301" s="126"/>
      <c r="F301" s="126"/>
      <c r="G301" s="126"/>
      <c r="H301" s="72"/>
      <c r="I301" s="126"/>
      <c r="J301" s="126"/>
      <c r="K301" s="126"/>
      <c r="L301" s="126"/>
      <c r="M301" s="126"/>
      <c r="N301" s="126"/>
      <c r="O301" s="126"/>
      <c r="P301" s="126"/>
      <c r="Q301" s="126"/>
      <c r="R301" s="126"/>
      <c r="S301" s="126"/>
      <c r="T301" s="126"/>
      <c r="U301" s="126"/>
      <c r="V301" s="126"/>
      <c r="W301" s="126"/>
      <c r="X301" s="126"/>
      <c r="Y301" s="126"/>
      <c r="Z301" s="126"/>
      <c r="AA301" s="168"/>
      <c r="AB301" s="126"/>
      <c r="AC301" s="126"/>
      <c r="AD301" s="126"/>
      <c r="AE301" s="126"/>
      <c r="AF301" s="126"/>
      <c r="AG301" s="126"/>
      <c r="AH301" s="168"/>
      <c r="AI301" s="126"/>
      <c r="AJ301" s="126"/>
      <c r="AK301" s="126"/>
      <c r="AL301" s="126"/>
      <c r="AM301" s="126"/>
      <c r="AN301" s="126"/>
      <c r="AO301" s="126"/>
      <c r="AP301" s="126"/>
      <c r="AQ301" s="126"/>
      <c r="AR301" s="126"/>
      <c r="AS301" s="126"/>
      <c r="AT301" s="126"/>
      <c r="AU301" s="126"/>
      <c r="AV301" s="126"/>
      <c r="AW301" s="69"/>
      <c r="AX301" s="126"/>
      <c r="AY301" s="126"/>
      <c r="AZ301" s="126"/>
      <c r="BA301" s="126"/>
      <c r="BB301" s="126"/>
      <c r="BC301" s="126"/>
      <c r="BD301" s="126"/>
      <c r="BE301" s="126"/>
      <c r="BF301" s="126"/>
      <c r="BG301" s="126"/>
      <c r="BH301" s="126"/>
      <c r="BI301" s="126"/>
      <c r="BJ301" s="126"/>
      <c r="BK301" s="126"/>
      <c r="BL301" s="126"/>
      <c r="BM301" s="126"/>
      <c r="BN301" s="126"/>
      <c r="BO301" s="126"/>
      <c r="BP301" s="126"/>
      <c r="BQ301" s="126"/>
      <c r="BR301" s="126"/>
      <c r="BS301" s="126"/>
      <c r="BT301" s="126"/>
      <c r="BU301" s="126"/>
      <c r="BV301" s="126"/>
      <c r="BW301" s="126"/>
      <c r="BX301" s="126"/>
      <c r="BY301" s="126"/>
      <c r="BZ301" s="126"/>
      <c r="CA301" s="126"/>
      <c r="CB301" s="126"/>
      <c r="CC301" s="69"/>
      <c r="CD301" s="69"/>
      <c r="CE301" s="69"/>
      <c r="CF301" s="69"/>
      <c r="CG301" s="69"/>
    </row>
    <row r="302" spans="1:85" ht="12" customHeight="1">
      <c r="A302" s="69"/>
      <c r="B302" s="69"/>
      <c r="C302" s="70"/>
      <c r="D302" s="167"/>
      <c r="E302" s="126"/>
      <c r="F302" s="126"/>
      <c r="G302" s="126"/>
      <c r="H302" s="72"/>
      <c r="I302" s="126"/>
      <c r="J302" s="126"/>
      <c r="K302" s="126"/>
      <c r="L302" s="126"/>
      <c r="M302" s="126"/>
      <c r="N302" s="126"/>
      <c r="O302" s="126"/>
      <c r="P302" s="126"/>
      <c r="Q302" s="126"/>
      <c r="R302" s="126"/>
      <c r="S302" s="126"/>
      <c r="T302" s="126"/>
      <c r="U302" s="126"/>
      <c r="V302" s="126"/>
      <c r="W302" s="126"/>
      <c r="X302" s="126"/>
      <c r="Y302" s="126"/>
      <c r="Z302" s="126"/>
      <c r="AA302" s="168"/>
      <c r="AB302" s="126"/>
      <c r="AC302" s="126"/>
      <c r="AD302" s="126"/>
      <c r="AE302" s="126"/>
      <c r="AF302" s="126"/>
      <c r="AG302" s="126"/>
      <c r="AH302" s="168"/>
      <c r="AI302" s="126"/>
      <c r="AJ302" s="126"/>
      <c r="AK302" s="126"/>
      <c r="AL302" s="126"/>
      <c r="AM302" s="126"/>
      <c r="AN302" s="126"/>
      <c r="AO302" s="126"/>
      <c r="AP302" s="126"/>
      <c r="AQ302" s="126"/>
      <c r="AR302" s="126"/>
      <c r="AS302" s="126"/>
      <c r="AT302" s="126"/>
      <c r="AU302" s="126"/>
      <c r="AV302" s="126"/>
      <c r="AW302" s="69"/>
      <c r="AX302" s="126"/>
      <c r="AY302" s="126"/>
      <c r="AZ302" s="126"/>
      <c r="BA302" s="126"/>
      <c r="BB302" s="126"/>
      <c r="BC302" s="126"/>
      <c r="BD302" s="126"/>
      <c r="BE302" s="126"/>
      <c r="BF302" s="126"/>
      <c r="BG302" s="126"/>
      <c r="BH302" s="126"/>
      <c r="BI302" s="126"/>
      <c r="BJ302" s="126"/>
      <c r="BK302" s="126"/>
      <c r="BL302" s="126"/>
      <c r="BM302" s="126"/>
      <c r="BN302" s="126"/>
      <c r="BO302" s="126"/>
      <c r="BP302" s="126"/>
      <c r="BQ302" s="126"/>
      <c r="BR302" s="126"/>
      <c r="BS302" s="126"/>
      <c r="BT302" s="126"/>
      <c r="BU302" s="126"/>
      <c r="BV302" s="126"/>
      <c r="BW302" s="126"/>
      <c r="BX302" s="126"/>
      <c r="BY302" s="126"/>
      <c r="BZ302" s="126"/>
      <c r="CA302" s="126"/>
      <c r="CB302" s="126"/>
      <c r="CC302" s="69"/>
      <c r="CD302" s="69"/>
      <c r="CE302" s="69"/>
      <c r="CF302" s="69"/>
      <c r="CG302" s="69"/>
    </row>
    <row r="303" spans="1:85" ht="12" customHeight="1">
      <c r="A303" s="69"/>
      <c r="B303" s="69"/>
      <c r="C303" s="70"/>
      <c r="D303" s="167"/>
      <c r="E303" s="126"/>
      <c r="F303" s="126"/>
      <c r="G303" s="126"/>
      <c r="H303" s="72"/>
      <c r="I303" s="126"/>
      <c r="J303" s="126"/>
      <c r="K303" s="126"/>
      <c r="L303" s="126"/>
      <c r="M303" s="126"/>
      <c r="N303" s="126"/>
      <c r="O303" s="126"/>
      <c r="P303" s="126"/>
      <c r="Q303" s="126"/>
      <c r="R303" s="126"/>
      <c r="S303" s="126"/>
      <c r="T303" s="126"/>
      <c r="U303" s="126"/>
      <c r="V303" s="126"/>
      <c r="W303" s="126"/>
      <c r="X303" s="126"/>
      <c r="Y303" s="126"/>
      <c r="Z303" s="126"/>
      <c r="AA303" s="168"/>
      <c r="AB303" s="126"/>
      <c r="AC303" s="126"/>
      <c r="AD303" s="126"/>
      <c r="AE303" s="126"/>
      <c r="AF303" s="126"/>
      <c r="AG303" s="126"/>
      <c r="AH303" s="168"/>
      <c r="AI303" s="126"/>
      <c r="AJ303" s="126"/>
      <c r="AK303" s="126"/>
      <c r="AL303" s="126"/>
      <c r="AM303" s="126"/>
      <c r="AN303" s="126"/>
      <c r="AO303" s="126"/>
      <c r="AP303" s="126"/>
      <c r="AQ303" s="126"/>
      <c r="AR303" s="126"/>
      <c r="AS303" s="126"/>
      <c r="AT303" s="126"/>
      <c r="AU303" s="126"/>
      <c r="AV303" s="126"/>
      <c r="AW303" s="69"/>
      <c r="AX303" s="126"/>
      <c r="AY303" s="126"/>
      <c r="AZ303" s="126"/>
      <c r="BA303" s="126"/>
      <c r="BB303" s="126"/>
      <c r="BC303" s="126"/>
      <c r="BD303" s="126"/>
      <c r="BE303" s="126"/>
      <c r="BF303" s="126"/>
      <c r="BG303" s="126"/>
      <c r="BH303" s="126"/>
      <c r="BI303" s="126"/>
      <c r="BJ303" s="126"/>
      <c r="BK303" s="126"/>
      <c r="BL303" s="126"/>
      <c r="BM303" s="126"/>
      <c r="BN303" s="126"/>
      <c r="BO303" s="126"/>
      <c r="BP303" s="126"/>
      <c r="BQ303" s="126"/>
      <c r="BR303" s="126"/>
      <c r="BS303" s="126"/>
      <c r="BT303" s="126"/>
      <c r="BU303" s="126"/>
      <c r="BV303" s="126"/>
      <c r="BW303" s="126"/>
      <c r="BX303" s="126"/>
      <c r="BY303" s="126"/>
      <c r="BZ303" s="126"/>
      <c r="CA303" s="126"/>
      <c r="CB303" s="126"/>
      <c r="CC303" s="69"/>
      <c r="CD303" s="69"/>
      <c r="CE303" s="69"/>
      <c r="CF303" s="69"/>
      <c r="CG303" s="69"/>
    </row>
    <row r="304" spans="1:85" ht="12" customHeight="1">
      <c r="A304" s="69"/>
      <c r="B304" s="69"/>
      <c r="C304" s="70"/>
      <c r="D304" s="167"/>
      <c r="E304" s="126"/>
      <c r="F304" s="126"/>
      <c r="G304" s="126"/>
      <c r="H304" s="72"/>
      <c r="I304" s="126"/>
      <c r="J304" s="126"/>
      <c r="K304" s="126"/>
      <c r="L304" s="126"/>
      <c r="M304" s="126"/>
      <c r="N304" s="126"/>
      <c r="O304" s="126"/>
      <c r="P304" s="126"/>
      <c r="Q304" s="126"/>
      <c r="R304" s="126"/>
      <c r="S304" s="126"/>
      <c r="T304" s="126"/>
      <c r="U304" s="126"/>
      <c r="V304" s="126"/>
      <c r="W304" s="126"/>
      <c r="X304" s="126"/>
      <c r="Y304" s="126"/>
      <c r="Z304" s="126"/>
      <c r="AA304" s="168"/>
      <c r="AB304" s="126"/>
      <c r="AC304" s="126"/>
      <c r="AD304" s="126"/>
      <c r="AE304" s="126"/>
      <c r="AF304" s="126"/>
      <c r="AG304" s="126"/>
      <c r="AH304" s="168"/>
      <c r="AI304" s="126"/>
      <c r="AJ304" s="126"/>
      <c r="AK304" s="126"/>
      <c r="AL304" s="126"/>
      <c r="AM304" s="126"/>
      <c r="AN304" s="126"/>
      <c r="AO304" s="126"/>
      <c r="AP304" s="126"/>
      <c r="AQ304" s="126"/>
      <c r="AR304" s="126"/>
      <c r="AS304" s="126"/>
      <c r="AT304" s="126"/>
      <c r="AU304" s="126"/>
      <c r="AV304" s="126"/>
      <c r="AW304" s="69"/>
      <c r="AX304" s="126"/>
      <c r="AY304" s="126"/>
      <c r="AZ304" s="126"/>
      <c r="BA304" s="126"/>
      <c r="BB304" s="126"/>
      <c r="BC304" s="126"/>
      <c r="BD304" s="126"/>
      <c r="BE304" s="126"/>
      <c r="BF304" s="126"/>
      <c r="BG304" s="126"/>
      <c r="BH304" s="126"/>
      <c r="BI304" s="126"/>
      <c r="BJ304" s="126"/>
      <c r="BK304" s="126"/>
      <c r="BL304" s="126"/>
      <c r="BM304" s="126"/>
      <c r="BN304" s="126"/>
      <c r="BO304" s="126"/>
      <c r="BP304" s="126"/>
      <c r="BQ304" s="126"/>
      <c r="BR304" s="126"/>
      <c r="BS304" s="126"/>
      <c r="BT304" s="126"/>
      <c r="BU304" s="126"/>
      <c r="BV304" s="126"/>
      <c r="BW304" s="126"/>
      <c r="BX304" s="126"/>
      <c r="BY304" s="126"/>
      <c r="BZ304" s="126"/>
      <c r="CA304" s="126"/>
      <c r="CB304" s="126"/>
      <c r="CC304" s="69"/>
      <c r="CD304" s="69"/>
      <c r="CE304" s="69"/>
      <c r="CF304" s="69"/>
      <c r="CG304" s="69"/>
    </row>
    <row r="305" spans="1:85" ht="12" customHeight="1">
      <c r="A305" s="69"/>
      <c r="B305" s="69"/>
      <c r="C305" s="70"/>
      <c r="D305" s="167"/>
      <c r="E305" s="126"/>
      <c r="F305" s="126"/>
      <c r="G305" s="126"/>
      <c r="H305" s="72"/>
      <c r="I305" s="126"/>
      <c r="J305" s="126"/>
      <c r="K305" s="126"/>
      <c r="L305" s="126"/>
      <c r="M305" s="126"/>
      <c r="N305" s="126"/>
      <c r="O305" s="126"/>
      <c r="P305" s="126"/>
      <c r="Q305" s="126"/>
      <c r="R305" s="126"/>
      <c r="S305" s="126"/>
      <c r="T305" s="126"/>
      <c r="U305" s="126"/>
      <c r="V305" s="126"/>
      <c r="W305" s="126"/>
      <c r="X305" s="126"/>
      <c r="Y305" s="126"/>
      <c r="Z305" s="126"/>
      <c r="AA305" s="168"/>
      <c r="AB305" s="126"/>
      <c r="AC305" s="126"/>
      <c r="AD305" s="126"/>
      <c r="AE305" s="126"/>
      <c r="AF305" s="126"/>
      <c r="AG305" s="126"/>
      <c r="AH305" s="168"/>
      <c r="AI305" s="126"/>
      <c r="AJ305" s="126"/>
      <c r="AK305" s="126"/>
      <c r="AL305" s="126"/>
      <c r="AM305" s="126"/>
      <c r="AN305" s="126"/>
      <c r="AO305" s="126"/>
      <c r="AP305" s="126"/>
      <c r="AQ305" s="126"/>
      <c r="AR305" s="126"/>
      <c r="AS305" s="126"/>
      <c r="AT305" s="126"/>
      <c r="AU305" s="126"/>
      <c r="AV305" s="126"/>
      <c r="AW305" s="69"/>
      <c r="AX305" s="126"/>
      <c r="AY305" s="126"/>
      <c r="AZ305" s="126"/>
      <c r="BA305" s="126"/>
      <c r="BB305" s="126"/>
      <c r="BC305" s="126"/>
      <c r="BD305" s="126"/>
      <c r="BE305" s="126"/>
      <c r="BF305" s="126"/>
      <c r="BG305" s="126"/>
      <c r="BH305" s="126"/>
      <c r="BI305" s="126"/>
      <c r="BJ305" s="126"/>
      <c r="BK305" s="126"/>
      <c r="BL305" s="126"/>
      <c r="BM305" s="126"/>
      <c r="BN305" s="126"/>
      <c r="BO305" s="126"/>
      <c r="BP305" s="126"/>
      <c r="BQ305" s="126"/>
      <c r="BR305" s="126"/>
      <c r="BS305" s="126"/>
      <c r="BT305" s="126"/>
      <c r="BU305" s="126"/>
      <c r="BV305" s="126"/>
      <c r="BW305" s="126"/>
      <c r="BX305" s="126"/>
      <c r="BY305" s="126"/>
      <c r="BZ305" s="126"/>
      <c r="CA305" s="126"/>
      <c r="CB305" s="126"/>
      <c r="CC305" s="69"/>
      <c r="CD305" s="69"/>
      <c r="CE305" s="69"/>
      <c r="CF305" s="69"/>
      <c r="CG305" s="69"/>
    </row>
    <row r="306" spans="1:85" ht="12" customHeight="1">
      <c r="A306" s="69"/>
      <c r="B306" s="69"/>
      <c r="C306" s="70"/>
      <c r="D306" s="167"/>
      <c r="E306" s="126"/>
      <c r="F306" s="126"/>
      <c r="G306" s="126"/>
      <c r="H306" s="72"/>
      <c r="I306" s="126"/>
      <c r="J306" s="126"/>
      <c r="K306" s="126"/>
      <c r="L306" s="126"/>
      <c r="M306" s="126"/>
      <c r="N306" s="126"/>
      <c r="O306" s="126"/>
      <c r="P306" s="126"/>
      <c r="Q306" s="126"/>
      <c r="R306" s="126"/>
      <c r="S306" s="126"/>
      <c r="T306" s="126"/>
      <c r="U306" s="126"/>
      <c r="V306" s="126"/>
      <c r="W306" s="126"/>
      <c r="X306" s="126"/>
      <c r="Y306" s="126"/>
      <c r="Z306" s="126"/>
      <c r="AA306" s="168"/>
      <c r="AB306" s="126"/>
      <c r="AC306" s="126"/>
      <c r="AD306" s="126"/>
      <c r="AE306" s="126"/>
      <c r="AF306" s="126"/>
      <c r="AG306" s="126"/>
      <c r="AH306" s="168"/>
      <c r="AI306" s="126"/>
      <c r="AJ306" s="126"/>
      <c r="AK306" s="126"/>
      <c r="AL306" s="126"/>
      <c r="AM306" s="126"/>
      <c r="AN306" s="126"/>
      <c r="AO306" s="126"/>
      <c r="AP306" s="126"/>
      <c r="AQ306" s="126"/>
      <c r="AR306" s="126"/>
      <c r="AS306" s="126"/>
      <c r="AT306" s="126"/>
      <c r="AU306" s="126"/>
      <c r="AV306" s="126"/>
      <c r="AW306" s="69"/>
      <c r="AX306" s="126"/>
      <c r="AY306" s="126"/>
      <c r="AZ306" s="126"/>
      <c r="BA306" s="126"/>
      <c r="BB306" s="126"/>
      <c r="BC306" s="126"/>
      <c r="BD306" s="126"/>
      <c r="BE306" s="126"/>
      <c r="BF306" s="126"/>
      <c r="BG306" s="126"/>
      <c r="BH306" s="126"/>
      <c r="BI306" s="126"/>
      <c r="BJ306" s="126"/>
      <c r="BK306" s="126"/>
      <c r="BL306" s="126"/>
      <c r="BM306" s="126"/>
      <c r="BN306" s="126"/>
      <c r="BO306" s="126"/>
      <c r="BP306" s="126"/>
      <c r="BQ306" s="126"/>
      <c r="BR306" s="126"/>
      <c r="BS306" s="126"/>
      <c r="BT306" s="126"/>
      <c r="BU306" s="126"/>
      <c r="BV306" s="126"/>
      <c r="BW306" s="126"/>
      <c r="BX306" s="126"/>
      <c r="BY306" s="126"/>
      <c r="BZ306" s="126"/>
      <c r="CA306" s="126"/>
      <c r="CB306" s="126"/>
      <c r="CC306" s="69"/>
      <c r="CD306" s="69"/>
      <c r="CE306" s="69"/>
      <c r="CF306" s="69"/>
      <c r="CG306" s="69"/>
    </row>
    <row r="307" spans="1:85" ht="12" customHeight="1">
      <c r="A307" s="69"/>
      <c r="B307" s="69"/>
      <c r="C307" s="70"/>
      <c r="D307" s="167"/>
      <c r="E307" s="126"/>
      <c r="F307" s="126"/>
      <c r="G307" s="126"/>
      <c r="H307" s="72"/>
      <c r="I307" s="126"/>
      <c r="J307" s="126"/>
      <c r="K307" s="126"/>
      <c r="L307" s="126"/>
      <c r="M307" s="126"/>
      <c r="N307" s="126"/>
      <c r="O307" s="126"/>
      <c r="P307" s="126"/>
      <c r="Q307" s="126"/>
      <c r="R307" s="126"/>
      <c r="S307" s="126"/>
      <c r="T307" s="126"/>
      <c r="U307" s="126"/>
      <c r="V307" s="126"/>
      <c r="W307" s="126"/>
      <c r="X307" s="126"/>
      <c r="Y307" s="126"/>
      <c r="Z307" s="126"/>
      <c r="AA307" s="168"/>
      <c r="AB307" s="126"/>
      <c r="AC307" s="126"/>
      <c r="AD307" s="126"/>
      <c r="AE307" s="126"/>
      <c r="AF307" s="126"/>
      <c r="AG307" s="126"/>
      <c r="AH307" s="168"/>
      <c r="AI307" s="126"/>
      <c r="AJ307" s="126"/>
      <c r="AK307" s="126"/>
      <c r="AL307" s="126"/>
      <c r="AM307" s="126"/>
      <c r="AN307" s="126"/>
      <c r="AO307" s="126"/>
      <c r="AP307" s="126"/>
      <c r="AQ307" s="126"/>
      <c r="AR307" s="126"/>
      <c r="AS307" s="126"/>
      <c r="AT307" s="126"/>
      <c r="AU307" s="126"/>
      <c r="AV307" s="126"/>
      <c r="AW307" s="69"/>
      <c r="AX307" s="126"/>
      <c r="AY307" s="126"/>
      <c r="AZ307" s="126"/>
      <c r="BA307" s="126"/>
      <c r="BB307" s="126"/>
      <c r="BC307" s="126"/>
      <c r="BD307" s="126"/>
      <c r="BE307" s="126"/>
      <c r="BF307" s="126"/>
      <c r="BG307" s="126"/>
      <c r="BH307" s="126"/>
      <c r="BI307" s="126"/>
      <c r="BJ307" s="126"/>
      <c r="BK307" s="126"/>
      <c r="BL307" s="126"/>
      <c r="BM307" s="126"/>
      <c r="BN307" s="126"/>
      <c r="BO307" s="126"/>
      <c r="BP307" s="126"/>
      <c r="BQ307" s="126"/>
      <c r="BR307" s="126"/>
      <c r="BS307" s="126"/>
      <c r="BT307" s="126"/>
      <c r="BU307" s="126"/>
      <c r="BV307" s="126"/>
      <c r="BW307" s="126"/>
      <c r="BX307" s="126"/>
      <c r="BY307" s="126"/>
      <c r="BZ307" s="126"/>
      <c r="CA307" s="126"/>
      <c r="CB307" s="126"/>
      <c r="CC307" s="69"/>
      <c r="CD307" s="69"/>
      <c r="CE307" s="69"/>
      <c r="CF307" s="69"/>
      <c r="CG307" s="69"/>
    </row>
  </sheetData>
  <autoFilter ref="AW1:CD107" xr:uid="{00000000-0009-0000-0000-000003000000}"/>
  <conditionalFormatting sqref="AX3:CC107">
    <cfRule type="cellIs" dxfId="107" priority="1" operator="greaterThan">
      <formula>23</formula>
    </cfRule>
  </conditionalFormatting>
  <pageMargins left="0.7" right="0.7" top="0.75" bottom="0.75" header="0" footer="0"/>
  <pageSetup paperSize="9" orientation="portrait"/>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K2976"/>
  <sheetViews>
    <sheetView showGridLines="0" zoomScale="85" zoomScaleNormal="85" workbookViewId="0">
      <pane ySplit="11" topLeftCell="A1047" activePane="bottomLeft" state="frozen"/>
      <selection pane="bottomLeft" activeCell="C1052" sqref="C1052"/>
    </sheetView>
  </sheetViews>
  <sheetFormatPr defaultColWidth="14.453125" defaultRowHeight="15" customHeight="1"/>
  <cols>
    <col min="1" max="1" width="2.81640625" customWidth="1"/>
    <col min="2" max="2" width="15.453125" customWidth="1"/>
    <col min="3" max="3" width="11" customWidth="1"/>
    <col min="4" max="4" width="15.453125" customWidth="1"/>
    <col min="5" max="5" width="15.54296875" customWidth="1"/>
    <col min="6" max="7" width="9.54296875" customWidth="1"/>
    <col min="8" max="8" width="8.54296875" customWidth="1"/>
    <col min="9" max="9" width="5.453125" customWidth="1"/>
    <col min="10" max="10" width="8.54296875" customWidth="1"/>
    <col min="11" max="11" width="6.08984375" customWidth="1"/>
    <col min="12" max="13" width="14.81640625" hidden="1" customWidth="1"/>
    <col min="14" max="14" width="8.08984375" customWidth="1"/>
    <col min="15" max="15" width="42" customWidth="1"/>
    <col min="16" max="16" width="53.54296875" customWidth="1"/>
    <col min="17" max="17" width="11" customWidth="1"/>
    <col min="18" max="18" width="6.81640625" customWidth="1"/>
    <col min="19" max="19" width="8.54296875" customWidth="1"/>
    <col min="20" max="20" width="37" customWidth="1"/>
    <col min="21" max="21" width="13.81640625" customWidth="1"/>
    <col min="22" max="22" width="8.08984375" customWidth="1"/>
    <col min="23" max="24" width="5.81640625" hidden="1" customWidth="1"/>
    <col min="25" max="25" width="4.54296875" hidden="1" customWidth="1"/>
    <col min="26" max="26" width="34" customWidth="1"/>
    <col min="27" max="27" width="6.81640625" customWidth="1"/>
    <col min="28" max="28" width="7.7265625" customWidth="1"/>
    <col min="29" max="29" width="11.08984375" customWidth="1"/>
    <col min="30" max="30" width="7.81640625" customWidth="1"/>
    <col min="31" max="37" width="9.08984375" customWidth="1"/>
  </cols>
  <sheetData>
    <row r="1" spans="1:37" ht="15" hidden="1" customHeight="1">
      <c r="A1" s="46"/>
      <c r="B1" s="169"/>
      <c r="C1" s="170"/>
      <c r="D1" s="171"/>
      <c r="E1" s="56"/>
      <c r="F1" s="47"/>
      <c r="G1" s="172"/>
      <c r="H1" s="173"/>
      <c r="I1" s="173"/>
      <c r="J1" s="173"/>
      <c r="K1" s="173"/>
      <c r="L1" s="173"/>
      <c r="M1" s="173"/>
      <c r="N1" s="172"/>
      <c r="O1" s="46"/>
      <c r="P1" s="46"/>
      <c r="Q1" s="56"/>
      <c r="R1" s="56"/>
      <c r="S1" s="56"/>
      <c r="T1" s="69"/>
      <c r="U1" s="70"/>
      <c r="V1" s="56"/>
      <c r="W1" s="56"/>
      <c r="X1" s="56"/>
      <c r="Y1" s="56"/>
      <c r="Z1" s="174"/>
      <c r="AA1" s="174"/>
      <c r="AB1" s="175"/>
      <c r="AC1" s="174"/>
      <c r="AD1" s="47"/>
      <c r="AE1" s="46"/>
      <c r="AF1" s="46"/>
      <c r="AG1" s="46"/>
      <c r="AH1" s="46"/>
      <c r="AI1" s="46"/>
      <c r="AJ1" s="46"/>
      <c r="AK1" s="46"/>
    </row>
    <row r="2" spans="1:37" ht="15" hidden="1" customHeight="1">
      <c r="A2" s="46"/>
      <c r="B2" s="169"/>
      <c r="C2" s="170"/>
      <c r="D2" s="171"/>
      <c r="E2" s="56"/>
      <c r="F2" s="47"/>
      <c r="G2" s="172"/>
      <c r="H2" s="173"/>
      <c r="I2" s="173"/>
      <c r="J2" s="173"/>
      <c r="K2" s="173"/>
      <c r="L2" s="173"/>
      <c r="M2" s="173"/>
      <c r="N2" s="172"/>
      <c r="O2" s="46"/>
      <c r="P2" s="46"/>
      <c r="Q2" s="56"/>
      <c r="R2" s="56"/>
      <c r="S2" s="56"/>
      <c r="T2" s="69"/>
      <c r="U2" s="70"/>
      <c r="V2" s="56"/>
      <c r="W2" s="56"/>
      <c r="X2" s="56"/>
      <c r="Y2" s="56"/>
      <c r="Z2" s="171"/>
      <c r="AA2" s="171"/>
      <c r="AB2" s="175"/>
      <c r="AC2" s="171"/>
      <c r="AD2" s="47"/>
      <c r="AE2" s="46"/>
      <c r="AF2" s="46"/>
      <c r="AG2" s="46"/>
      <c r="AH2" s="46"/>
      <c r="AI2" s="46"/>
      <c r="AJ2" s="46"/>
      <c r="AK2" s="46"/>
    </row>
    <row r="3" spans="1:37" ht="15" hidden="1" customHeight="1">
      <c r="A3" s="46"/>
      <c r="B3" s="176"/>
      <c r="C3" s="170"/>
      <c r="D3" s="171"/>
      <c r="E3" s="56"/>
      <c r="F3" s="47"/>
      <c r="G3" s="172"/>
      <c r="H3" s="173"/>
      <c r="I3" s="173"/>
      <c r="J3" s="173"/>
      <c r="K3" s="173"/>
      <c r="L3" s="173"/>
      <c r="M3" s="173"/>
      <c r="N3" s="172"/>
      <c r="O3" s="46"/>
      <c r="P3" s="46"/>
      <c r="Q3" s="56"/>
      <c r="R3" s="56"/>
      <c r="S3" s="56"/>
      <c r="T3" s="69"/>
      <c r="U3" s="70"/>
      <c r="V3" s="56"/>
      <c r="W3" s="56"/>
      <c r="X3" s="56"/>
      <c r="Y3" s="56"/>
      <c r="Z3" s="174"/>
      <c r="AA3" s="174"/>
      <c r="AB3" s="175"/>
      <c r="AC3" s="177">
        <v>1</v>
      </c>
      <c r="AD3" s="47"/>
      <c r="AE3" s="47"/>
      <c r="AF3" s="46"/>
      <c r="AG3" s="46"/>
      <c r="AH3" s="46"/>
      <c r="AI3" s="46"/>
      <c r="AJ3" s="46"/>
      <c r="AK3" s="46"/>
    </row>
    <row r="4" spans="1:37" ht="15" hidden="1" customHeight="1">
      <c r="A4" s="46"/>
      <c r="B4" s="169"/>
      <c r="C4" s="170"/>
      <c r="D4" s="171"/>
      <c r="E4" s="56"/>
      <c r="F4" s="47"/>
      <c r="G4" s="172"/>
      <c r="H4" s="173"/>
      <c r="I4" s="173"/>
      <c r="J4" s="173"/>
      <c r="K4" s="173"/>
      <c r="L4" s="173"/>
      <c r="M4" s="173"/>
      <c r="N4" s="172"/>
      <c r="O4" s="46"/>
      <c r="P4" s="46"/>
      <c r="Q4" s="56"/>
      <c r="R4" s="56"/>
      <c r="S4" s="56"/>
      <c r="T4" s="69"/>
      <c r="U4" s="70"/>
      <c r="V4" s="56"/>
      <c r="W4" s="56"/>
      <c r="X4" s="56"/>
      <c r="Y4" s="56"/>
      <c r="Z4" s="171"/>
      <c r="AA4" s="171"/>
      <c r="AB4" s="175"/>
      <c r="AC4" s="178"/>
      <c r="AD4" s="47"/>
      <c r="AE4" s="47"/>
      <c r="AF4" s="46"/>
      <c r="AG4" s="46"/>
      <c r="AH4" s="46"/>
      <c r="AI4" s="46"/>
      <c r="AJ4" s="46"/>
      <c r="AK4" s="46"/>
    </row>
    <row r="5" spans="1:37" ht="15" hidden="1" customHeight="1">
      <c r="A5" s="46"/>
      <c r="B5" s="179"/>
      <c r="C5" s="170"/>
      <c r="D5" s="171"/>
      <c r="E5" s="56"/>
      <c r="F5" s="47"/>
      <c r="G5" s="172"/>
      <c r="H5" s="173"/>
      <c r="I5" s="173"/>
      <c r="J5" s="173"/>
      <c r="K5" s="173"/>
      <c r="L5" s="173"/>
      <c r="M5" s="173"/>
      <c r="N5" s="172"/>
      <c r="O5" s="46"/>
      <c r="P5" s="46"/>
      <c r="Q5" s="56"/>
      <c r="R5" s="56"/>
      <c r="S5" s="56"/>
      <c r="T5" s="69"/>
      <c r="U5" s="70"/>
      <c r="V5" s="56"/>
      <c r="W5" s="56"/>
      <c r="X5" s="56"/>
      <c r="Y5" s="56"/>
      <c r="Z5" s="174"/>
      <c r="AA5" s="174"/>
      <c r="AB5" s="175"/>
      <c r="AC5" s="178">
        <v>4.1666666666666602E-2</v>
      </c>
      <c r="AD5" s="47"/>
      <c r="AE5" s="47"/>
      <c r="AF5" s="46"/>
      <c r="AG5" s="46"/>
      <c r="AH5" s="46"/>
      <c r="AI5" s="46"/>
      <c r="AJ5" s="46"/>
      <c r="AK5" s="46"/>
    </row>
    <row r="6" spans="1:37" ht="15" customHeight="1">
      <c r="A6" s="21"/>
      <c r="B6" s="17"/>
      <c r="C6" s="180"/>
      <c r="D6" s="9"/>
      <c r="E6" s="18"/>
      <c r="F6" s="22"/>
      <c r="G6" s="181"/>
      <c r="H6" s="182"/>
      <c r="I6" s="182"/>
      <c r="J6" s="182"/>
      <c r="K6" s="182"/>
      <c r="L6" s="173"/>
      <c r="M6" s="173"/>
      <c r="N6" s="181"/>
      <c r="O6" s="21"/>
      <c r="P6" s="21"/>
      <c r="Q6" s="18"/>
      <c r="R6" s="18"/>
      <c r="S6" s="18"/>
      <c r="T6" s="183"/>
      <c r="U6" s="184"/>
      <c r="V6" s="18"/>
      <c r="W6" s="56"/>
      <c r="X6" s="56"/>
      <c r="Y6" s="56"/>
      <c r="Z6" s="9"/>
      <c r="AA6" s="9"/>
      <c r="AB6" s="185"/>
      <c r="AC6" s="9"/>
      <c r="AD6" s="22"/>
      <c r="AE6" s="22"/>
      <c r="AF6" s="21"/>
      <c r="AG6" s="21"/>
      <c r="AH6" s="21"/>
      <c r="AI6" s="21"/>
      <c r="AJ6" s="21"/>
      <c r="AK6" s="21"/>
    </row>
    <row r="7" spans="1:37" ht="15" customHeight="1">
      <c r="A7" s="21"/>
      <c r="B7" s="186" t="s">
        <v>265</v>
      </c>
      <c r="C7" s="180"/>
      <c r="D7" s="9"/>
      <c r="E7" s="18"/>
      <c r="F7" s="22"/>
      <c r="G7" s="181"/>
      <c r="H7" s="182"/>
      <c r="I7" s="182"/>
      <c r="J7" s="182"/>
      <c r="K7" s="182"/>
      <c r="L7" s="173"/>
      <c r="M7" s="173"/>
      <c r="N7" s="181"/>
      <c r="O7" s="21"/>
      <c r="P7" s="21"/>
      <c r="Q7" s="18"/>
      <c r="R7" s="18"/>
      <c r="S7" s="18"/>
      <c r="T7" s="183"/>
      <c r="U7" s="184"/>
      <c r="V7" s="18"/>
      <c r="W7" s="56"/>
      <c r="X7" s="56"/>
      <c r="Y7" s="56"/>
      <c r="Z7" s="9"/>
      <c r="AA7" s="9"/>
      <c r="AB7" s="185"/>
      <c r="AC7" s="9"/>
      <c r="AD7" s="22"/>
      <c r="AE7" s="22"/>
      <c r="AF7" s="21"/>
      <c r="AG7" s="21"/>
      <c r="AH7" s="21"/>
      <c r="AI7" s="21"/>
      <c r="AJ7" s="21"/>
      <c r="AK7" s="21"/>
    </row>
    <row r="8" spans="1:37" ht="15" customHeight="1">
      <c r="A8" s="21"/>
      <c r="B8" s="17"/>
      <c r="C8" s="180"/>
      <c r="D8" s="9"/>
      <c r="E8" s="18"/>
      <c r="F8" s="22"/>
      <c r="G8" s="181"/>
      <c r="H8" s="182"/>
      <c r="I8" s="182"/>
      <c r="J8" s="182"/>
      <c r="K8" s="182"/>
      <c r="L8" s="173"/>
      <c r="M8" s="173"/>
      <c r="N8" s="181"/>
      <c r="O8" s="21"/>
      <c r="P8" s="21"/>
      <c r="Q8" s="18"/>
      <c r="R8" s="18"/>
      <c r="S8" s="18"/>
      <c r="T8" s="183"/>
      <c r="U8" s="184"/>
      <c r="V8" s="18"/>
      <c r="W8" s="56"/>
      <c r="X8" s="56"/>
      <c r="Y8" s="56"/>
      <c r="Z8" s="9"/>
      <c r="AA8" s="9"/>
      <c r="AB8" s="185"/>
      <c r="AC8" s="9"/>
      <c r="AD8" s="21"/>
      <c r="AE8" s="21"/>
      <c r="AF8" s="21"/>
      <c r="AG8" s="21"/>
      <c r="AH8" s="21"/>
      <c r="AI8" s="21"/>
      <c r="AJ8" s="21"/>
      <c r="AK8" s="21"/>
    </row>
    <row r="9" spans="1:37" ht="28.5" customHeight="1">
      <c r="A9" s="21"/>
      <c r="B9" s="554" t="s">
        <v>266</v>
      </c>
      <c r="C9" s="555" t="s">
        <v>267</v>
      </c>
      <c r="D9" s="546" t="s">
        <v>254</v>
      </c>
      <c r="E9" s="546" t="s">
        <v>173</v>
      </c>
      <c r="F9" s="554" t="s">
        <v>268</v>
      </c>
      <c r="G9" s="550" t="s">
        <v>269</v>
      </c>
      <c r="H9" s="551" t="s">
        <v>146</v>
      </c>
      <c r="I9" s="525"/>
      <c r="J9" s="552" t="s">
        <v>147</v>
      </c>
      <c r="K9" s="525"/>
      <c r="L9" s="553" t="s">
        <v>270</v>
      </c>
      <c r="M9" s="553" t="s">
        <v>271</v>
      </c>
      <c r="N9" s="548" t="s">
        <v>272</v>
      </c>
      <c r="O9" s="546" t="s">
        <v>273</v>
      </c>
      <c r="P9" s="546" t="s">
        <v>274</v>
      </c>
      <c r="Q9" s="541" t="s">
        <v>275</v>
      </c>
      <c r="R9" s="541" t="s">
        <v>276</v>
      </c>
      <c r="S9" s="541" t="s">
        <v>277</v>
      </c>
      <c r="T9" s="542" t="s">
        <v>278</v>
      </c>
      <c r="U9" s="543" t="s">
        <v>279</v>
      </c>
      <c r="V9" s="541" t="s">
        <v>280</v>
      </c>
      <c r="W9" s="539" t="s">
        <v>281</v>
      </c>
      <c r="X9" s="539" t="s">
        <v>266</v>
      </c>
      <c r="Y9" s="544" t="s">
        <v>282</v>
      </c>
      <c r="Z9" s="546" t="s">
        <v>283</v>
      </c>
      <c r="AA9" s="546" t="s">
        <v>284</v>
      </c>
      <c r="AB9" s="547" t="s">
        <v>285</v>
      </c>
      <c r="AC9" s="546" t="s">
        <v>286</v>
      </c>
      <c r="AD9" s="22"/>
      <c r="AE9" s="22"/>
      <c r="AF9" s="21"/>
      <c r="AG9" s="21"/>
      <c r="AH9" s="21"/>
      <c r="AI9" s="21"/>
      <c r="AJ9" s="21"/>
      <c r="AK9" s="21"/>
    </row>
    <row r="10" spans="1:37" ht="14.5">
      <c r="A10" s="21"/>
      <c r="B10" s="540"/>
      <c r="C10" s="540"/>
      <c r="D10" s="540"/>
      <c r="E10" s="540"/>
      <c r="F10" s="540"/>
      <c r="G10" s="540"/>
      <c r="H10" s="187" t="s">
        <v>287</v>
      </c>
      <c r="I10" s="187" t="s">
        <v>288</v>
      </c>
      <c r="J10" s="187" t="s">
        <v>287</v>
      </c>
      <c r="K10" s="187" t="s">
        <v>288</v>
      </c>
      <c r="L10" s="540"/>
      <c r="M10" s="540"/>
      <c r="N10" s="540"/>
      <c r="O10" s="540"/>
      <c r="P10" s="540"/>
      <c r="Q10" s="540"/>
      <c r="R10" s="540"/>
      <c r="S10" s="540"/>
      <c r="T10" s="540"/>
      <c r="U10" s="540"/>
      <c r="V10" s="540"/>
      <c r="W10" s="540"/>
      <c r="X10" s="540"/>
      <c r="Y10" s="545"/>
      <c r="Z10" s="540"/>
      <c r="AA10" s="540"/>
      <c r="AB10" s="540"/>
      <c r="AC10" s="540"/>
      <c r="AD10" s="22"/>
      <c r="AE10" s="22"/>
      <c r="AF10" s="21"/>
      <c r="AG10" s="21"/>
      <c r="AH10" s="21"/>
      <c r="AI10" s="21"/>
      <c r="AJ10" s="21"/>
      <c r="AK10" s="21"/>
    </row>
    <row r="11" spans="1:37" ht="10.5" customHeight="1">
      <c r="A11" s="21"/>
      <c r="B11" s="17"/>
      <c r="C11" s="180"/>
      <c r="D11" s="9"/>
      <c r="E11" s="18"/>
      <c r="F11" s="17"/>
      <c r="G11" s="188"/>
      <c r="H11" s="182"/>
      <c r="I11" s="182"/>
      <c r="J11" s="182"/>
      <c r="K11" s="182"/>
      <c r="L11" s="189"/>
      <c r="M11" s="189"/>
      <c r="N11" s="181"/>
      <c r="O11" s="18"/>
      <c r="P11" s="21"/>
      <c r="Q11" s="18"/>
      <c r="R11" s="18"/>
      <c r="S11" s="18"/>
      <c r="T11" s="183"/>
      <c r="U11" s="184"/>
      <c r="V11" s="18"/>
      <c r="W11" s="56"/>
      <c r="X11" s="56"/>
      <c r="Y11" s="56"/>
      <c r="Z11" s="9"/>
      <c r="AA11" s="9"/>
      <c r="AB11" s="185"/>
      <c r="AC11" s="9"/>
      <c r="AD11" s="22"/>
      <c r="AE11" s="22"/>
      <c r="AF11" s="21"/>
      <c r="AG11" s="21"/>
      <c r="AH11" s="21"/>
      <c r="AI11" s="21"/>
      <c r="AJ11" s="21"/>
      <c r="AK11" s="21"/>
    </row>
    <row r="12" spans="1:37" ht="29.25" customHeight="1">
      <c r="A12" s="46">
        <f>IFERROR(VLOOKUP(D12,Sort!B:D,3,0),"")</f>
        <v>0</v>
      </c>
      <c r="B12" s="190" t="str">
        <f t="shared" ref="B12:B51" si="0">COUNTIFS($AC$12:AC12,AC12,$C$12:C12,C12)&amp;C12&amp;AC12</f>
        <v>146113CLOSE</v>
      </c>
      <c r="C12" s="191">
        <v>46113</v>
      </c>
      <c r="D12" s="192" t="s">
        <v>28</v>
      </c>
      <c r="E12" s="193" t="str">
        <f>IFERROR(VLOOKUP(D12,Sort!B:C,2,0),"")</f>
        <v>AXOR 3336K</v>
      </c>
      <c r="F12" s="194"/>
      <c r="G12" s="195">
        <f t="shared" ref="G12:G51" si="1">IF(C12="","",C12-H12)</f>
        <v>0</v>
      </c>
      <c r="H12" s="196">
        <v>46113</v>
      </c>
      <c r="I12" s="197">
        <v>0.29166666666666669</v>
      </c>
      <c r="J12" s="196">
        <v>46113</v>
      </c>
      <c r="K12" s="197">
        <v>0.46041666666666664</v>
      </c>
      <c r="L12" s="198">
        <f t="shared" ref="L12:L51" si="2">IF(H12="","",IF(H12&lt;C12,C12+0.25,H12+I12))</f>
        <v>46113.291666666664</v>
      </c>
      <c r="M12" s="199">
        <f t="shared" ref="M12:M51" si="3">IF(J12="","",J12+K12)</f>
        <v>46113.460416666669</v>
      </c>
      <c r="N12" s="200">
        <f t="shared" ref="N12:N51" si="4">IF(M12=""," ",IF(((ROUND(VALUE(M12-L12),20))/0.417866666666*10)&lt;0,(24-(ROUND(VALUE(L12),20))/0.0416665999999999*10)+((ROUND(VALUE(M12),20))/0.416665999999999*10),(ROUND(VALUE(M12-L12),20))/0.416665999999999*10))</f>
        <v>4.0500064801151616</v>
      </c>
      <c r="O12" s="201" t="s">
        <v>289</v>
      </c>
      <c r="P12" s="201" t="s">
        <v>290</v>
      </c>
      <c r="Q12" s="202" t="s">
        <v>150</v>
      </c>
      <c r="R12" s="202" t="s">
        <v>137</v>
      </c>
      <c r="S12" s="202" t="s">
        <v>291</v>
      </c>
      <c r="T12" s="193" t="str">
        <f>IFERROR(VLOOKUP(S12,Sort!E:F,2,0),"")</f>
        <v>ELECTRICAL, STARTING &amp; CHARGING SYSTEM</v>
      </c>
      <c r="U12" s="115">
        <f t="shared" ref="U12:U51" si="5">IF(G12="","",IF(H12=C12,1,""))</f>
        <v>1</v>
      </c>
      <c r="V12" s="202" t="str">
        <f t="shared" ref="V12:V51" si="6">IF(H12="","",IF(G12&gt;7,"Major","Minor"))</f>
        <v>Minor</v>
      </c>
      <c r="W12" s="202"/>
      <c r="X12" s="202"/>
      <c r="Y12" s="202"/>
      <c r="Z12" s="193"/>
      <c r="AA12" s="193" t="str">
        <f t="shared" ref="AA12:AA36" si="7">TEXT(J12,"HH:MM")</f>
        <v>00:00</v>
      </c>
      <c r="AB12" s="203"/>
      <c r="AC12" s="204" t="str">
        <f t="shared" ref="AC12:AC51" si="8">IF(AB12="BD","OPEN","CLOSE")</f>
        <v>CLOSE</v>
      </c>
      <c r="AD12" s="47" t="str">
        <f t="array" aca="1" ref="AD12" ca="1">IF(D12="","",INDEX(HM_Unit!$D$1:$AE$1,MATCH(C12,HM_Unit!$D$2:$AE$2,0)))</f>
        <v>WEEK 14</v>
      </c>
      <c r="AE12" s="47"/>
      <c r="AF12" s="46"/>
      <c r="AG12" s="46"/>
      <c r="AH12" s="46"/>
      <c r="AI12" s="46"/>
      <c r="AJ12" s="46"/>
      <c r="AK12" s="46"/>
    </row>
    <row r="13" spans="1:37" ht="29.25" customHeight="1">
      <c r="A13" s="46">
        <f>IFERROR(VLOOKUP(D13,Sort!B:D,3,0),"")</f>
        <v>0</v>
      </c>
      <c r="B13" s="190" t="str">
        <f t="shared" si="0"/>
        <v>246113CLOSE</v>
      </c>
      <c r="C13" s="191">
        <v>46113</v>
      </c>
      <c r="D13" s="192" t="s">
        <v>38</v>
      </c>
      <c r="E13" s="193" t="str">
        <f>IFERROR(VLOOKUP(D13,Sort!B:C,2,0),"")</f>
        <v>AXOR 3336K</v>
      </c>
      <c r="F13" s="194"/>
      <c r="G13" s="195">
        <f t="shared" si="1"/>
        <v>0</v>
      </c>
      <c r="H13" s="196">
        <v>46113</v>
      </c>
      <c r="I13" s="197">
        <v>0.29166666666666669</v>
      </c>
      <c r="J13" s="196">
        <v>46113</v>
      </c>
      <c r="K13" s="197">
        <v>0.33333333333333331</v>
      </c>
      <c r="L13" s="198">
        <f t="shared" si="2"/>
        <v>46113.291666666664</v>
      </c>
      <c r="M13" s="199">
        <f t="shared" si="3"/>
        <v>46113.333333333336</v>
      </c>
      <c r="N13" s="200">
        <f t="shared" si="4"/>
        <v>1.0000016001189778</v>
      </c>
      <c r="O13" s="201" t="s">
        <v>292</v>
      </c>
      <c r="P13" s="201" t="s">
        <v>293</v>
      </c>
      <c r="Q13" s="202" t="s">
        <v>150</v>
      </c>
      <c r="R13" s="202" t="s">
        <v>137</v>
      </c>
      <c r="S13" s="202" t="s">
        <v>294</v>
      </c>
      <c r="T13" s="193" t="str">
        <f>IFERROR(VLOOKUP(S13,Sort!E:F,2,0),"")</f>
        <v>CABIN</v>
      </c>
      <c r="U13" s="115">
        <f t="shared" si="5"/>
        <v>1</v>
      </c>
      <c r="V13" s="202" t="str">
        <f t="shared" si="6"/>
        <v>Minor</v>
      </c>
      <c r="W13" s="202"/>
      <c r="X13" s="202"/>
      <c r="Y13" s="202"/>
      <c r="Z13" s="193"/>
      <c r="AA13" s="193" t="str">
        <f t="shared" si="7"/>
        <v>00:00</v>
      </c>
      <c r="AB13" s="203"/>
      <c r="AC13" s="204" t="str">
        <f t="shared" si="8"/>
        <v>CLOSE</v>
      </c>
      <c r="AD13" s="47" t="str">
        <f t="array" aca="1" ref="AD13" ca="1">IF(D13="","",INDEX(HM_Unit!$D$1:$AE$1,MATCH(C13,HM_Unit!$D$2:$AE$2,0)))</f>
        <v>WEEK 14</v>
      </c>
      <c r="AE13" s="47"/>
      <c r="AF13" s="46"/>
      <c r="AG13" s="46"/>
      <c r="AH13" s="46"/>
      <c r="AI13" s="46"/>
      <c r="AJ13" s="46"/>
      <c r="AK13" s="46"/>
    </row>
    <row r="14" spans="1:37" ht="29.25" customHeight="1">
      <c r="A14" s="46">
        <f>IFERROR(VLOOKUP(D14,Sort!B:D,3,0),"")</f>
        <v>0</v>
      </c>
      <c r="B14" s="190" t="str">
        <f t="shared" si="0"/>
        <v>346113CLOSE</v>
      </c>
      <c r="C14" s="191">
        <v>46113</v>
      </c>
      <c r="D14" s="192" t="s">
        <v>90</v>
      </c>
      <c r="E14" s="193" t="str">
        <f>IFERROR(VLOOKUP(D14,Sort!B:C,2,0),"")</f>
        <v>Axor 3336 OB</v>
      </c>
      <c r="F14" s="194"/>
      <c r="G14" s="195">
        <f t="shared" si="1"/>
        <v>0</v>
      </c>
      <c r="H14" s="196">
        <v>46113</v>
      </c>
      <c r="I14" s="197">
        <v>0.3263888888888889</v>
      </c>
      <c r="J14" s="196">
        <v>46113</v>
      </c>
      <c r="K14" s="197">
        <v>0.34375</v>
      </c>
      <c r="L14" s="198">
        <f t="shared" si="2"/>
        <v>46113.326388888891</v>
      </c>
      <c r="M14" s="199">
        <f t="shared" si="3"/>
        <v>46113.34375</v>
      </c>
      <c r="N14" s="200">
        <f t="shared" si="4"/>
        <v>0.41666733329559508</v>
      </c>
      <c r="O14" s="201" t="s">
        <v>295</v>
      </c>
      <c r="P14" s="201" t="s">
        <v>296</v>
      </c>
      <c r="Q14" s="202" t="s">
        <v>150</v>
      </c>
      <c r="R14" s="202" t="s">
        <v>137</v>
      </c>
      <c r="S14" s="202" t="s">
        <v>297</v>
      </c>
      <c r="T14" s="193" t="str">
        <f>IFERROR(VLOOKUP(S14,Sort!E:F,2,0),"")</f>
        <v>SUSPENSION</v>
      </c>
      <c r="U14" s="115">
        <f t="shared" si="5"/>
        <v>1</v>
      </c>
      <c r="V14" s="202" t="str">
        <f t="shared" si="6"/>
        <v>Minor</v>
      </c>
      <c r="W14" s="202"/>
      <c r="X14" s="202"/>
      <c r="Y14" s="202"/>
      <c r="Z14" s="193"/>
      <c r="AA14" s="193" t="str">
        <f t="shared" si="7"/>
        <v>00:00</v>
      </c>
      <c r="AB14" s="203"/>
      <c r="AC14" s="204" t="str">
        <f t="shared" si="8"/>
        <v>CLOSE</v>
      </c>
      <c r="AD14" s="47" t="str">
        <f t="array" aca="1" ref="AD14" ca="1">IF(D14="","",INDEX(HM_Unit!$D$1:$AE$1,MATCH(C14,HM_Unit!$D$2:$AE$2,0)))</f>
        <v>WEEK 14</v>
      </c>
      <c r="AE14" s="47"/>
      <c r="AF14" s="46"/>
      <c r="AG14" s="46"/>
      <c r="AH14" s="46"/>
      <c r="AI14" s="46"/>
      <c r="AJ14" s="46"/>
      <c r="AK14" s="46"/>
    </row>
    <row r="15" spans="1:37" ht="29.25" customHeight="1">
      <c r="A15" s="46">
        <f>IFERROR(VLOOKUP(D15,Sort!B:D,3,0),"")</f>
        <v>0</v>
      </c>
      <c r="B15" s="190" t="str">
        <f t="shared" si="0"/>
        <v>446113CLOSE</v>
      </c>
      <c r="C15" s="191">
        <v>46113</v>
      </c>
      <c r="D15" s="192" t="s">
        <v>29</v>
      </c>
      <c r="E15" s="193" t="str">
        <f>IFERROR(VLOOKUP(D15,Sort!B:C,2,0),"")</f>
        <v>AXOR 3336K</v>
      </c>
      <c r="F15" s="194"/>
      <c r="G15" s="195">
        <f t="shared" si="1"/>
        <v>0</v>
      </c>
      <c r="H15" s="196">
        <v>46113</v>
      </c>
      <c r="I15" s="197">
        <v>0.38194444444444442</v>
      </c>
      <c r="J15" s="196">
        <v>46113</v>
      </c>
      <c r="K15" s="197">
        <v>0.4201388888888889</v>
      </c>
      <c r="L15" s="198">
        <f t="shared" si="2"/>
        <v>46113.381944444445</v>
      </c>
      <c r="M15" s="199">
        <f t="shared" si="3"/>
        <v>46113.420138888891</v>
      </c>
      <c r="N15" s="200">
        <f t="shared" si="4"/>
        <v>0.91666813335508512</v>
      </c>
      <c r="O15" s="201" t="s">
        <v>298</v>
      </c>
      <c r="P15" s="201" t="s">
        <v>299</v>
      </c>
      <c r="Q15" s="202" t="s">
        <v>150</v>
      </c>
      <c r="R15" s="202" t="s">
        <v>137</v>
      </c>
      <c r="S15" s="202" t="s">
        <v>300</v>
      </c>
      <c r="T15" s="193" t="str">
        <f>IFERROR(VLOOKUP(S15,Sort!E:F,2,0),"")</f>
        <v>AIR SYSTEM</v>
      </c>
      <c r="U15" s="115">
        <f t="shared" si="5"/>
        <v>1</v>
      </c>
      <c r="V15" s="202" t="str">
        <f t="shared" si="6"/>
        <v>Minor</v>
      </c>
      <c r="W15" s="202"/>
      <c r="X15" s="202"/>
      <c r="Y15" s="202"/>
      <c r="Z15" s="193"/>
      <c r="AA15" s="193" t="str">
        <f t="shared" si="7"/>
        <v>00:00</v>
      </c>
      <c r="AB15" s="203"/>
      <c r="AC15" s="204" t="str">
        <f t="shared" si="8"/>
        <v>CLOSE</v>
      </c>
      <c r="AD15" s="47" t="str">
        <f t="array" aca="1" ref="AD15" ca="1">IF(D15="","",INDEX(HM_Unit!$D$1:$AE$1,MATCH(C15,HM_Unit!$D$2:$AE$2,0)))</f>
        <v>WEEK 14</v>
      </c>
      <c r="AE15" s="47"/>
      <c r="AF15" s="46"/>
      <c r="AG15" s="46"/>
      <c r="AH15" s="46"/>
      <c r="AI15" s="46"/>
      <c r="AJ15" s="46"/>
      <c r="AK15" s="46"/>
    </row>
    <row r="16" spans="1:37" ht="29.25" customHeight="1">
      <c r="A16" s="46">
        <f>IFERROR(VLOOKUP(D16,Sort!B:D,3,0),"")</f>
        <v>0</v>
      </c>
      <c r="B16" s="190" t="str">
        <f t="shared" si="0"/>
        <v>546113CLOSE</v>
      </c>
      <c r="C16" s="191">
        <v>46113</v>
      </c>
      <c r="D16" s="192" t="s">
        <v>107</v>
      </c>
      <c r="E16" s="193" t="str">
        <f>IFERROR(VLOOKUP(D16,Sort!B:C,2,0),"")</f>
        <v>Axor 3336 OB</v>
      </c>
      <c r="F16" s="194"/>
      <c r="G16" s="195">
        <f t="shared" si="1"/>
        <v>0</v>
      </c>
      <c r="H16" s="196">
        <v>46113</v>
      </c>
      <c r="I16" s="197">
        <v>0.3972222222222222</v>
      </c>
      <c r="J16" s="196">
        <v>46113</v>
      </c>
      <c r="K16" s="197">
        <v>0.41666666666666669</v>
      </c>
      <c r="L16" s="198">
        <f t="shared" si="2"/>
        <v>46113.397222222222</v>
      </c>
      <c r="M16" s="199">
        <f t="shared" si="3"/>
        <v>46113.416666666664</v>
      </c>
      <c r="N16" s="200">
        <f t="shared" si="4"/>
        <v>0.46666741328408246</v>
      </c>
      <c r="O16" s="201" t="s">
        <v>301</v>
      </c>
      <c r="P16" s="201" t="s">
        <v>302</v>
      </c>
      <c r="Q16" s="202" t="s">
        <v>150</v>
      </c>
      <c r="R16" s="202" t="s">
        <v>137</v>
      </c>
      <c r="S16" s="202" t="s">
        <v>303</v>
      </c>
      <c r="T16" s="193" t="str">
        <f>IFERROR(VLOOKUP(S16,Sort!E:F,2,0),"")</f>
        <v>BRAKE SYSTEM</v>
      </c>
      <c r="U16" s="115">
        <f t="shared" si="5"/>
        <v>1</v>
      </c>
      <c r="V16" s="202" t="str">
        <f t="shared" si="6"/>
        <v>Minor</v>
      </c>
      <c r="W16" s="202"/>
      <c r="X16" s="202"/>
      <c r="Y16" s="202"/>
      <c r="Z16" s="193"/>
      <c r="AA16" s="193" t="str">
        <f t="shared" si="7"/>
        <v>00:00</v>
      </c>
      <c r="AB16" s="203"/>
      <c r="AC16" s="204" t="str">
        <f t="shared" si="8"/>
        <v>CLOSE</v>
      </c>
      <c r="AD16" s="47" t="str">
        <f t="array" aca="1" ref="AD16" ca="1">IF(D16="","",INDEX(HM_Unit!$D$1:$AE$1,MATCH(C16,HM_Unit!$D$2:$AE$2,0)))</f>
        <v>WEEK 14</v>
      </c>
      <c r="AE16" s="47"/>
      <c r="AF16" s="46"/>
      <c r="AG16" s="46"/>
      <c r="AH16" s="46"/>
      <c r="AI16" s="46"/>
      <c r="AJ16" s="46"/>
      <c r="AK16" s="46"/>
    </row>
    <row r="17" spans="1:37" ht="29.25" customHeight="1">
      <c r="A17" s="46">
        <f>IFERROR(VLOOKUP(D17,Sort!B:D,3,0),"")</f>
        <v>0</v>
      </c>
      <c r="B17" s="190" t="str">
        <f t="shared" si="0"/>
        <v>646113CLOSE</v>
      </c>
      <c r="C17" s="191">
        <v>46113</v>
      </c>
      <c r="D17" s="192" t="s">
        <v>91</v>
      </c>
      <c r="E17" s="193" t="str">
        <f>IFERROR(VLOOKUP(D17,Sort!B:C,2,0),"")</f>
        <v>Axor 3336 OB</v>
      </c>
      <c r="F17" s="194"/>
      <c r="G17" s="195">
        <f t="shared" si="1"/>
        <v>0</v>
      </c>
      <c r="H17" s="196">
        <v>46113</v>
      </c>
      <c r="I17" s="197">
        <v>0.41666666666666669</v>
      </c>
      <c r="J17" s="196">
        <v>46113</v>
      </c>
      <c r="K17" s="197">
        <v>0.42222222222222222</v>
      </c>
      <c r="L17" s="198">
        <f t="shared" si="2"/>
        <v>46113.416666666664</v>
      </c>
      <c r="M17" s="199">
        <f t="shared" si="3"/>
        <v>46113.422222222223</v>
      </c>
      <c r="N17" s="200">
        <f t="shared" si="4"/>
        <v>0.13333354675237971</v>
      </c>
      <c r="O17" s="201" t="s">
        <v>304</v>
      </c>
      <c r="P17" s="201" t="s">
        <v>305</v>
      </c>
      <c r="Q17" s="202" t="s">
        <v>150</v>
      </c>
      <c r="R17" s="202" t="s">
        <v>137</v>
      </c>
      <c r="S17" s="202" t="s">
        <v>303</v>
      </c>
      <c r="T17" s="193" t="str">
        <f>IFERROR(VLOOKUP(S17,Sort!E:F,2,0),"")</f>
        <v>BRAKE SYSTEM</v>
      </c>
      <c r="U17" s="115">
        <f t="shared" si="5"/>
        <v>1</v>
      </c>
      <c r="V17" s="202" t="str">
        <f t="shared" si="6"/>
        <v>Minor</v>
      </c>
      <c r="W17" s="202"/>
      <c r="X17" s="202"/>
      <c r="Y17" s="202"/>
      <c r="Z17" s="193"/>
      <c r="AA17" s="193" t="str">
        <f t="shared" si="7"/>
        <v>00:00</v>
      </c>
      <c r="AB17" s="203"/>
      <c r="AC17" s="204" t="str">
        <f t="shared" si="8"/>
        <v>CLOSE</v>
      </c>
      <c r="AD17" s="47" t="str">
        <f t="array" aca="1" ref="AD17" ca="1">IF(D17="","",INDEX(HM_Unit!$D$1:$AE$1,MATCH(C17,HM_Unit!$D$2:$AE$2,0)))</f>
        <v>WEEK 14</v>
      </c>
      <c r="AE17" s="47"/>
      <c r="AF17" s="46"/>
      <c r="AG17" s="46"/>
      <c r="AH17" s="46"/>
      <c r="AI17" s="46"/>
      <c r="AJ17" s="46"/>
      <c r="AK17" s="46"/>
    </row>
    <row r="18" spans="1:37" ht="29.25" customHeight="1">
      <c r="A18" s="46">
        <f>IFERROR(VLOOKUP(D18,Sort!B:D,3,0),"")</f>
        <v>0</v>
      </c>
      <c r="B18" s="190" t="str">
        <f t="shared" si="0"/>
        <v>746113CLOSE</v>
      </c>
      <c r="C18" s="191">
        <v>46113</v>
      </c>
      <c r="D18" s="193" t="s">
        <v>9</v>
      </c>
      <c r="E18" s="193" t="str">
        <f>IFERROR(VLOOKUP(D18,Sort!B:C,2,0),"")</f>
        <v>Prima LX 2528</v>
      </c>
      <c r="F18" s="194"/>
      <c r="G18" s="195">
        <f t="shared" si="1"/>
        <v>0</v>
      </c>
      <c r="H18" s="196">
        <v>46113</v>
      </c>
      <c r="I18" s="197">
        <v>0.39583333333333331</v>
      </c>
      <c r="J18" s="196">
        <v>46113</v>
      </c>
      <c r="K18" s="197">
        <v>0.4861111111111111</v>
      </c>
      <c r="L18" s="198">
        <f t="shared" si="2"/>
        <v>46113.395833333336</v>
      </c>
      <c r="M18" s="199">
        <f t="shared" si="3"/>
        <v>46113.486111111109</v>
      </c>
      <c r="N18" s="200">
        <f t="shared" si="4"/>
        <v>2.166670133241873</v>
      </c>
      <c r="O18" s="201" t="s">
        <v>306</v>
      </c>
      <c r="P18" s="201" t="s">
        <v>307</v>
      </c>
      <c r="Q18" s="202" t="s">
        <v>150</v>
      </c>
      <c r="R18" s="202" t="s">
        <v>137</v>
      </c>
      <c r="S18" s="202" t="s">
        <v>308</v>
      </c>
      <c r="T18" s="193" t="str">
        <f>IFERROR(VLOOKUP(S18,Sort!E:F,2,0),"")</f>
        <v>AIR CONDITIONER</v>
      </c>
      <c r="U18" s="115">
        <f t="shared" si="5"/>
        <v>1</v>
      </c>
      <c r="V18" s="202" t="str">
        <f t="shared" si="6"/>
        <v>Minor</v>
      </c>
      <c r="W18" s="202"/>
      <c r="X18" s="202"/>
      <c r="Y18" s="202"/>
      <c r="Z18" s="193"/>
      <c r="AA18" s="193" t="str">
        <f t="shared" si="7"/>
        <v>00:00</v>
      </c>
      <c r="AB18" s="203"/>
      <c r="AC18" s="204" t="str">
        <f t="shared" si="8"/>
        <v>CLOSE</v>
      </c>
      <c r="AD18" s="47" t="str">
        <f t="array" aca="1" ref="AD18" ca="1">IF(D18="","",INDEX(HM_Unit!$D$1:$AE$1,MATCH(C18,HM_Unit!$D$2:$AE$2,0)))</f>
        <v>WEEK 14</v>
      </c>
      <c r="AE18" s="47"/>
      <c r="AF18" s="46"/>
      <c r="AG18" s="46"/>
      <c r="AH18" s="46"/>
      <c r="AI18" s="46"/>
      <c r="AJ18" s="46"/>
      <c r="AK18" s="46"/>
    </row>
    <row r="19" spans="1:37" ht="29.25" customHeight="1">
      <c r="A19" s="46">
        <f>IFERROR(VLOOKUP(D19,Sort!B:D,3,0),"")</f>
        <v>0</v>
      </c>
      <c r="B19" s="190" t="str">
        <f t="shared" si="0"/>
        <v>846113CLOSE</v>
      </c>
      <c r="C19" s="191">
        <v>46113</v>
      </c>
      <c r="D19" s="192" t="s">
        <v>93</v>
      </c>
      <c r="E19" s="193" t="str">
        <f>IFERROR(VLOOKUP(D19,Sort!B:C,2,0),"")</f>
        <v>Axor 3336 OB</v>
      </c>
      <c r="F19" s="194"/>
      <c r="G19" s="195">
        <f t="shared" si="1"/>
        <v>0</v>
      </c>
      <c r="H19" s="196">
        <v>46113</v>
      </c>
      <c r="I19" s="197">
        <v>0.36805555555555558</v>
      </c>
      <c r="J19" s="196">
        <v>46113</v>
      </c>
      <c r="K19" s="197">
        <v>0.37847222222222221</v>
      </c>
      <c r="L19" s="198">
        <f t="shared" si="2"/>
        <v>46113.368055555555</v>
      </c>
      <c r="M19" s="199">
        <f t="shared" si="3"/>
        <v>46113.378472222219</v>
      </c>
      <c r="N19" s="200">
        <f t="shared" si="4"/>
        <v>0.25000039994243173</v>
      </c>
      <c r="O19" s="201" t="s">
        <v>309</v>
      </c>
      <c r="P19" s="201" t="s">
        <v>310</v>
      </c>
      <c r="Q19" s="202" t="s">
        <v>150</v>
      </c>
      <c r="R19" s="202" t="s">
        <v>137</v>
      </c>
      <c r="S19" s="202" t="s">
        <v>311</v>
      </c>
      <c r="T19" s="193" t="str">
        <f>IFERROR(VLOOKUP(S19,Sort!E:F,2,0),"")</f>
        <v>TYRE</v>
      </c>
      <c r="U19" s="115">
        <f t="shared" si="5"/>
        <v>1</v>
      </c>
      <c r="V19" s="202" t="str">
        <f t="shared" si="6"/>
        <v>Minor</v>
      </c>
      <c r="W19" s="202"/>
      <c r="X19" s="202"/>
      <c r="Y19" s="202"/>
      <c r="Z19" s="193"/>
      <c r="AA19" s="193" t="str">
        <f t="shared" si="7"/>
        <v>00:00</v>
      </c>
      <c r="AB19" s="203"/>
      <c r="AC19" s="204" t="str">
        <f t="shared" si="8"/>
        <v>CLOSE</v>
      </c>
      <c r="AD19" s="47" t="str">
        <f t="array" aca="1" ref="AD19" ca="1">IF(D19="","",INDEX(HM_Unit!$D$1:$AE$1,MATCH(C19,HM_Unit!$D$2:$AE$2,0)))</f>
        <v>WEEK 14</v>
      </c>
      <c r="AE19" s="47"/>
      <c r="AF19" s="46"/>
      <c r="AG19" s="46"/>
      <c r="AH19" s="46"/>
      <c r="AI19" s="46"/>
      <c r="AJ19" s="46"/>
      <c r="AK19" s="46"/>
    </row>
    <row r="20" spans="1:37" ht="29.25" customHeight="1">
      <c r="A20" s="46">
        <f>IFERROR(VLOOKUP(D20,Sort!B:D,3,0),"")</f>
        <v>0</v>
      </c>
      <c r="B20" s="190" t="str">
        <f t="shared" si="0"/>
        <v>946113CLOSE</v>
      </c>
      <c r="C20" s="191">
        <v>46113</v>
      </c>
      <c r="D20" s="193" t="s">
        <v>6</v>
      </c>
      <c r="E20" s="193" t="str">
        <f>IFERROR(VLOOKUP(D20,Sort!B:C,2,0),"")</f>
        <v>Prima LX 2528</v>
      </c>
      <c r="F20" s="194"/>
      <c r="G20" s="195">
        <f t="shared" si="1"/>
        <v>0</v>
      </c>
      <c r="H20" s="196">
        <v>46113</v>
      </c>
      <c r="I20" s="197">
        <v>0.47569444444444442</v>
      </c>
      <c r="J20" s="196">
        <v>46113</v>
      </c>
      <c r="K20" s="197">
        <v>0.57986111111111116</v>
      </c>
      <c r="L20" s="198">
        <f t="shared" si="2"/>
        <v>46113.475694444445</v>
      </c>
      <c r="M20" s="199">
        <f t="shared" si="3"/>
        <v>46113.579861111109</v>
      </c>
      <c r="N20" s="200">
        <f t="shared" si="4"/>
        <v>2.50000399994819</v>
      </c>
      <c r="O20" s="201" t="s">
        <v>312</v>
      </c>
      <c r="P20" s="201" t="s">
        <v>313</v>
      </c>
      <c r="Q20" s="202" t="s">
        <v>150</v>
      </c>
      <c r="R20" s="202" t="s">
        <v>137</v>
      </c>
      <c r="S20" s="202" t="s">
        <v>300</v>
      </c>
      <c r="T20" s="193" t="str">
        <f>IFERROR(VLOOKUP(S20,Sort!E:F,2,0),"")</f>
        <v>AIR SYSTEM</v>
      </c>
      <c r="U20" s="115">
        <f t="shared" si="5"/>
        <v>1</v>
      </c>
      <c r="V20" s="202" t="str">
        <f t="shared" si="6"/>
        <v>Minor</v>
      </c>
      <c r="W20" s="202"/>
      <c r="X20" s="202"/>
      <c r="Y20" s="202"/>
      <c r="Z20" s="193"/>
      <c r="AA20" s="193" t="str">
        <f t="shared" si="7"/>
        <v>00:00</v>
      </c>
      <c r="AB20" s="203"/>
      <c r="AC20" s="204" t="str">
        <f t="shared" si="8"/>
        <v>CLOSE</v>
      </c>
      <c r="AD20" s="47" t="str">
        <f t="array" aca="1" ref="AD20" ca="1">IF(D20="","",INDEX(HM_Unit!$D$1:$AE$1,MATCH(C20,HM_Unit!$D$2:$AE$2,0)))</f>
        <v>WEEK 14</v>
      </c>
      <c r="AE20" s="47"/>
      <c r="AF20" s="46"/>
      <c r="AG20" s="46"/>
      <c r="AH20" s="46"/>
      <c r="AI20" s="46"/>
      <c r="AJ20" s="46"/>
      <c r="AK20" s="46"/>
    </row>
    <row r="21" spans="1:37" ht="29.25" customHeight="1">
      <c r="A21" s="46">
        <f>IFERROR(VLOOKUP(D21,Sort!B:D,3,0),"")</f>
        <v>0</v>
      </c>
      <c r="B21" s="190" t="str">
        <f t="shared" si="0"/>
        <v>1046113CLOSE</v>
      </c>
      <c r="C21" s="191">
        <v>46113</v>
      </c>
      <c r="D21" s="192" t="s">
        <v>18</v>
      </c>
      <c r="E21" s="193" t="str">
        <f>IFERROR(VLOOKUP(D21,Sort!B:C,2,0),"")</f>
        <v>AXOR 3336K</v>
      </c>
      <c r="F21" s="194"/>
      <c r="G21" s="195">
        <f t="shared" si="1"/>
        <v>0</v>
      </c>
      <c r="H21" s="196">
        <v>46113</v>
      </c>
      <c r="I21" s="197">
        <v>0.58402777777777781</v>
      </c>
      <c r="J21" s="196">
        <v>46113</v>
      </c>
      <c r="K21" s="197">
        <v>0.60763888888888884</v>
      </c>
      <c r="L21" s="198">
        <f t="shared" si="2"/>
        <v>46113.584027777775</v>
      </c>
      <c r="M21" s="199">
        <f t="shared" si="3"/>
        <v>46113.607638888891</v>
      </c>
      <c r="N21" s="200">
        <f t="shared" si="4"/>
        <v>0.56666757343567897</v>
      </c>
      <c r="O21" s="201" t="s">
        <v>314</v>
      </c>
      <c r="P21" s="201" t="s">
        <v>315</v>
      </c>
      <c r="Q21" s="202" t="s">
        <v>150</v>
      </c>
      <c r="R21" s="202" t="s">
        <v>137</v>
      </c>
      <c r="S21" s="202" t="s">
        <v>300</v>
      </c>
      <c r="T21" s="193" t="str">
        <f>IFERROR(VLOOKUP(S21,Sort!E:F,2,0),"")</f>
        <v>AIR SYSTEM</v>
      </c>
      <c r="U21" s="115">
        <f t="shared" si="5"/>
        <v>1</v>
      </c>
      <c r="V21" s="202" t="str">
        <f t="shared" si="6"/>
        <v>Minor</v>
      </c>
      <c r="W21" s="202"/>
      <c r="X21" s="202"/>
      <c r="Y21" s="202"/>
      <c r="Z21" s="193"/>
      <c r="AA21" s="193" t="str">
        <f t="shared" si="7"/>
        <v>00:00</v>
      </c>
      <c r="AB21" s="203"/>
      <c r="AC21" s="204" t="str">
        <f t="shared" si="8"/>
        <v>CLOSE</v>
      </c>
      <c r="AD21" s="47" t="str">
        <f t="array" aca="1" ref="AD21" ca="1">IF(D21="","",INDEX(HM_Unit!$D$1:$AE$1,MATCH(C21,HM_Unit!$D$2:$AE$2,0)))</f>
        <v>WEEK 14</v>
      </c>
      <c r="AE21" s="47"/>
      <c r="AF21" s="46"/>
      <c r="AG21" s="46"/>
      <c r="AH21" s="46"/>
      <c r="AI21" s="46"/>
      <c r="AJ21" s="46"/>
      <c r="AK21" s="46"/>
    </row>
    <row r="22" spans="1:37" ht="29.25" customHeight="1">
      <c r="A22" s="46">
        <f>IFERROR(VLOOKUP(D22,Sort!B:D,3,0),"")</f>
        <v>0</v>
      </c>
      <c r="B22" s="190" t="str">
        <f t="shared" si="0"/>
        <v>1146113CLOSE</v>
      </c>
      <c r="C22" s="191">
        <v>46113</v>
      </c>
      <c r="D22" s="192" t="s">
        <v>106</v>
      </c>
      <c r="E22" s="193" t="str">
        <f>IFERROR(VLOOKUP(D22,Sort!B:C,2,0),"")</f>
        <v>Axor 3336 OB</v>
      </c>
      <c r="F22" s="194"/>
      <c r="G22" s="195">
        <f t="shared" si="1"/>
        <v>0</v>
      </c>
      <c r="H22" s="196">
        <v>46113</v>
      </c>
      <c r="I22" s="197">
        <v>0.39930555555555558</v>
      </c>
      <c r="J22" s="196">
        <v>46113</v>
      </c>
      <c r="K22" s="197">
        <v>0.65555555555555556</v>
      </c>
      <c r="L22" s="198">
        <f t="shared" si="2"/>
        <v>46113.399305555555</v>
      </c>
      <c r="M22" s="199">
        <f t="shared" si="3"/>
        <v>46113.655555555553</v>
      </c>
      <c r="N22" s="200">
        <f t="shared" si="4"/>
        <v>6.1500098399808394</v>
      </c>
      <c r="O22" s="201" t="s">
        <v>316</v>
      </c>
      <c r="P22" s="201" t="s">
        <v>317</v>
      </c>
      <c r="Q22" s="202" t="s">
        <v>149</v>
      </c>
      <c r="R22" s="202" t="s">
        <v>137</v>
      </c>
      <c r="S22" s="202" t="s">
        <v>318</v>
      </c>
      <c r="T22" s="193" t="str">
        <f>IFERROR(VLOOKUP(S22,Sort!E:F,2,0),"")</f>
        <v>PREVENTIVE MAINTENACE</v>
      </c>
      <c r="U22" s="115">
        <f t="shared" si="5"/>
        <v>1</v>
      </c>
      <c r="V22" s="202" t="str">
        <f t="shared" si="6"/>
        <v>Minor</v>
      </c>
      <c r="W22" s="202"/>
      <c r="X22" s="202"/>
      <c r="Y22" s="202"/>
      <c r="Z22" s="193"/>
      <c r="AA22" s="193" t="str">
        <f t="shared" si="7"/>
        <v>00:00</v>
      </c>
      <c r="AB22" s="203"/>
      <c r="AC22" s="204" t="str">
        <f t="shared" si="8"/>
        <v>CLOSE</v>
      </c>
      <c r="AD22" s="47" t="str">
        <f t="array" aca="1" ref="AD22" ca="1">IF(D22="","",INDEX(HM_Unit!$D$1:$AE$1,MATCH(C22,HM_Unit!$D$2:$AE$2,0)))</f>
        <v>WEEK 14</v>
      </c>
      <c r="AE22" s="47"/>
      <c r="AF22" s="46"/>
      <c r="AG22" s="46"/>
      <c r="AH22" s="46"/>
      <c r="AI22" s="46"/>
      <c r="AJ22" s="46"/>
      <c r="AK22" s="46"/>
    </row>
    <row r="23" spans="1:37" ht="29.25" customHeight="1">
      <c r="A23" s="46">
        <f>IFERROR(VLOOKUP(D23,Sort!B:D,3,0),"")</f>
        <v>0</v>
      </c>
      <c r="B23" s="190" t="str">
        <f t="shared" si="0"/>
        <v>1246113CLOSE</v>
      </c>
      <c r="C23" s="191">
        <v>46113</v>
      </c>
      <c r="D23" s="192" t="s">
        <v>18</v>
      </c>
      <c r="E23" s="193" t="str">
        <f>IFERROR(VLOOKUP(D23,Sort!B:C,2,0),"")</f>
        <v>AXOR 3336K</v>
      </c>
      <c r="F23" s="194"/>
      <c r="G23" s="195">
        <f t="shared" si="1"/>
        <v>0</v>
      </c>
      <c r="H23" s="196">
        <v>46113</v>
      </c>
      <c r="I23" s="197">
        <v>0.3125</v>
      </c>
      <c r="J23" s="196">
        <v>46113</v>
      </c>
      <c r="K23" s="197">
        <v>0.3263888888888889</v>
      </c>
      <c r="L23" s="198">
        <f t="shared" si="2"/>
        <v>46113.3125</v>
      </c>
      <c r="M23" s="199">
        <f t="shared" si="3"/>
        <v>46113.326388888891</v>
      </c>
      <c r="N23" s="200">
        <f t="shared" si="4"/>
        <v>0.33333386670632675</v>
      </c>
      <c r="O23" s="201" t="s">
        <v>319</v>
      </c>
      <c r="P23" s="201" t="s">
        <v>320</v>
      </c>
      <c r="Q23" s="202" t="s">
        <v>150</v>
      </c>
      <c r="R23" s="202" t="s">
        <v>137</v>
      </c>
      <c r="S23" s="202" t="s">
        <v>297</v>
      </c>
      <c r="T23" s="193" t="str">
        <f>IFERROR(VLOOKUP(S23,Sort!E:F,2,0),"")</f>
        <v>SUSPENSION</v>
      </c>
      <c r="U23" s="115">
        <f t="shared" si="5"/>
        <v>1</v>
      </c>
      <c r="V23" s="202" t="str">
        <f t="shared" si="6"/>
        <v>Minor</v>
      </c>
      <c r="W23" s="202"/>
      <c r="X23" s="202"/>
      <c r="Y23" s="202"/>
      <c r="Z23" s="193"/>
      <c r="AA23" s="193" t="str">
        <f t="shared" si="7"/>
        <v>00:00</v>
      </c>
      <c r="AB23" s="203"/>
      <c r="AC23" s="204" t="str">
        <f t="shared" si="8"/>
        <v>CLOSE</v>
      </c>
      <c r="AD23" s="47" t="str">
        <f t="array" aca="1" ref="AD23" ca="1">IF(D23="","",INDEX(HM_Unit!$D$1:$AE$1,MATCH(C23,HM_Unit!$D$2:$AE$2,0)))</f>
        <v>WEEK 14</v>
      </c>
      <c r="AE23" s="47"/>
      <c r="AF23" s="46"/>
      <c r="AG23" s="46"/>
      <c r="AH23" s="46"/>
      <c r="AI23" s="46"/>
      <c r="AJ23" s="46"/>
      <c r="AK23" s="46"/>
    </row>
    <row r="24" spans="1:37" ht="29.25" customHeight="1">
      <c r="A24" s="46">
        <f>IFERROR(VLOOKUP(D24,Sort!B:D,3,0),"")</f>
        <v>0</v>
      </c>
      <c r="B24" s="190" t="str">
        <f t="shared" si="0"/>
        <v>1346113CLOSE</v>
      </c>
      <c r="C24" s="191">
        <v>46113</v>
      </c>
      <c r="D24" s="193" t="s">
        <v>8</v>
      </c>
      <c r="E24" s="193" t="str">
        <f>IFERROR(VLOOKUP(D24,Sort!B:C,2,0),"")</f>
        <v>Prima LX 2528</v>
      </c>
      <c r="F24" s="194"/>
      <c r="G24" s="195">
        <f t="shared" si="1"/>
        <v>0</v>
      </c>
      <c r="H24" s="196">
        <v>46113</v>
      </c>
      <c r="I24" s="197">
        <v>0.5625</v>
      </c>
      <c r="J24" s="196">
        <v>46113</v>
      </c>
      <c r="K24" s="197">
        <v>0.57152777777777775</v>
      </c>
      <c r="L24" s="198">
        <f t="shared" si="2"/>
        <v>46113.5625</v>
      </c>
      <c r="M24" s="199">
        <f t="shared" si="3"/>
        <v>46113.571527777778</v>
      </c>
      <c r="N24" s="200">
        <f t="shared" si="4"/>
        <v>0.21666701334164951</v>
      </c>
      <c r="O24" s="201" t="s">
        <v>321</v>
      </c>
      <c r="P24" s="201" t="s">
        <v>322</v>
      </c>
      <c r="Q24" s="202" t="s">
        <v>150</v>
      </c>
      <c r="R24" s="202" t="s">
        <v>137</v>
      </c>
      <c r="S24" s="202" t="s">
        <v>323</v>
      </c>
      <c r="T24" s="193" t="str">
        <f>IFERROR(VLOOKUP(S24,Sort!E:F,2,0),"")</f>
        <v>PROPELLER SHAFT</v>
      </c>
      <c r="U24" s="115">
        <f t="shared" si="5"/>
        <v>1</v>
      </c>
      <c r="V24" s="202" t="str">
        <f t="shared" si="6"/>
        <v>Minor</v>
      </c>
      <c r="W24" s="202"/>
      <c r="X24" s="56"/>
      <c r="Y24" s="202"/>
      <c r="Z24" s="193"/>
      <c r="AA24" s="193" t="str">
        <f t="shared" si="7"/>
        <v>00:00</v>
      </c>
      <c r="AB24" s="203"/>
      <c r="AC24" s="204" t="str">
        <f t="shared" si="8"/>
        <v>CLOSE</v>
      </c>
      <c r="AD24" s="47" t="str">
        <f t="array" aca="1" ref="AD24" ca="1">IF(D24="","",INDEX(HM_Unit!$D$1:$AE$1,MATCH(C24,HM_Unit!$D$2:$AE$2,0)))</f>
        <v>WEEK 14</v>
      </c>
      <c r="AE24" s="47"/>
      <c r="AF24" s="46"/>
      <c r="AG24" s="46"/>
      <c r="AH24" s="46"/>
      <c r="AI24" s="46"/>
      <c r="AJ24" s="46"/>
      <c r="AK24" s="46"/>
    </row>
    <row r="25" spans="1:37" ht="29.25" customHeight="1">
      <c r="A25" s="46">
        <f>IFERROR(VLOOKUP(D25,Sort!B:D,3,0),"")</f>
        <v>0</v>
      </c>
      <c r="B25" s="190" t="str">
        <f t="shared" si="0"/>
        <v>1446113CLOSE</v>
      </c>
      <c r="C25" s="191">
        <v>46113</v>
      </c>
      <c r="D25" s="192" t="s">
        <v>105</v>
      </c>
      <c r="E25" s="193" t="str">
        <f>IFERROR(VLOOKUP(D25,Sort!B:C,2,0),"")</f>
        <v>Axor 3336 OB</v>
      </c>
      <c r="F25" s="194"/>
      <c r="G25" s="195">
        <f t="shared" si="1"/>
        <v>0</v>
      </c>
      <c r="H25" s="196">
        <v>46113</v>
      </c>
      <c r="I25" s="197">
        <v>0.80555555555555558</v>
      </c>
      <c r="J25" s="196">
        <v>46113</v>
      </c>
      <c r="K25" s="197">
        <v>0.8208333333333333</v>
      </c>
      <c r="L25" s="198">
        <f t="shared" si="2"/>
        <v>46113.805555555555</v>
      </c>
      <c r="M25" s="199">
        <f t="shared" si="3"/>
        <v>46113.820833333331</v>
      </c>
      <c r="N25" s="200">
        <f t="shared" si="4"/>
        <v>0.3666672533071102</v>
      </c>
      <c r="O25" s="201" t="s">
        <v>324</v>
      </c>
      <c r="P25" s="201" t="s">
        <v>325</v>
      </c>
      <c r="Q25" s="202" t="s">
        <v>150</v>
      </c>
      <c r="R25" s="202" t="s">
        <v>137</v>
      </c>
      <c r="S25" s="202" t="s">
        <v>303</v>
      </c>
      <c r="T25" s="193" t="str">
        <f>IFERROR(VLOOKUP(S25,Sort!E:F,2,0),"")</f>
        <v>BRAKE SYSTEM</v>
      </c>
      <c r="U25" s="115">
        <f t="shared" si="5"/>
        <v>1</v>
      </c>
      <c r="V25" s="202" t="str">
        <f t="shared" si="6"/>
        <v>Minor</v>
      </c>
      <c r="W25" s="202"/>
      <c r="X25" s="202"/>
      <c r="Y25" s="202"/>
      <c r="Z25" s="193"/>
      <c r="AA25" s="193" t="str">
        <f t="shared" si="7"/>
        <v>00:00</v>
      </c>
      <c r="AB25" s="203"/>
      <c r="AC25" s="204" t="str">
        <f t="shared" si="8"/>
        <v>CLOSE</v>
      </c>
      <c r="AD25" s="47" t="str">
        <f t="array" aca="1" ref="AD25" ca="1">IF(D25="","",INDEX(HM_Unit!$D$1:$AE$1,MATCH(C25,HM_Unit!$D$2:$AE$2,0)))</f>
        <v>WEEK 14</v>
      </c>
      <c r="AE25" s="47"/>
      <c r="AF25" s="46"/>
      <c r="AG25" s="46"/>
      <c r="AH25" s="46"/>
      <c r="AI25" s="46"/>
      <c r="AJ25" s="46"/>
      <c r="AK25" s="46"/>
    </row>
    <row r="26" spans="1:37" ht="29.25" customHeight="1">
      <c r="A26" s="46">
        <f>IFERROR(VLOOKUP(D26,Sort!B:D,3,0),"")</f>
        <v>0</v>
      </c>
      <c r="B26" s="190" t="str">
        <f t="shared" si="0"/>
        <v>1546113CLOSE</v>
      </c>
      <c r="C26" s="191">
        <v>46113</v>
      </c>
      <c r="D26" s="192" t="s">
        <v>36</v>
      </c>
      <c r="E26" s="193" t="str">
        <f>IFERROR(VLOOKUP(D26,Sort!B:C,2,0),"")</f>
        <v>AXOR 3336K</v>
      </c>
      <c r="F26" s="194"/>
      <c r="G26" s="195">
        <f t="shared" si="1"/>
        <v>0</v>
      </c>
      <c r="H26" s="196">
        <v>46113</v>
      </c>
      <c r="I26" s="197">
        <v>0.81041666666666667</v>
      </c>
      <c r="J26" s="196">
        <v>46113</v>
      </c>
      <c r="K26" s="197">
        <v>0.84375</v>
      </c>
      <c r="L26" s="198">
        <f t="shared" si="2"/>
        <v>46113.810416666667</v>
      </c>
      <c r="M26" s="199">
        <f t="shared" si="3"/>
        <v>46113.84375</v>
      </c>
      <c r="N26" s="200">
        <f t="shared" si="4"/>
        <v>0.80000127999040904</v>
      </c>
      <c r="O26" s="201" t="s">
        <v>326</v>
      </c>
      <c r="P26" s="201" t="s">
        <v>327</v>
      </c>
      <c r="Q26" s="202" t="s">
        <v>150</v>
      </c>
      <c r="R26" s="202" t="s">
        <v>137</v>
      </c>
      <c r="S26" s="202" t="s">
        <v>311</v>
      </c>
      <c r="T26" s="193" t="str">
        <f>IFERROR(VLOOKUP(S26,Sort!E:F,2,0),"")</f>
        <v>TYRE</v>
      </c>
      <c r="U26" s="115">
        <f t="shared" si="5"/>
        <v>1</v>
      </c>
      <c r="V26" s="202" t="str">
        <f t="shared" si="6"/>
        <v>Minor</v>
      </c>
      <c r="W26" s="202"/>
      <c r="X26" s="202"/>
      <c r="Y26" s="202"/>
      <c r="Z26" s="193"/>
      <c r="AA26" s="193" t="str">
        <f t="shared" si="7"/>
        <v>00:00</v>
      </c>
      <c r="AB26" s="203"/>
      <c r="AC26" s="204" t="str">
        <f t="shared" si="8"/>
        <v>CLOSE</v>
      </c>
      <c r="AD26" s="47" t="str">
        <f t="array" aca="1" ref="AD26" ca="1">IF(D26="","",INDEX(HM_Unit!$D$1:$AE$1,MATCH(C26,HM_Unit!$D$2:$AE$2,0)))</f>
        <v>WEEK 14</v>
      </c>
      <c r="AE26" s="47"/>
      <c r="AF26" s="46"/>
      <c r="AG26" s="46"/>
      <c r="AH26" s="46"/>
      <c r="AI26" s="46"/>
      <c r="AJ26" s="46"/>
      <c r="AK26" s="46"/>
    </row>
    <row r="27" spans="1:37" ht="29.25" customHeight="1">
      <c r="A27" s="46">
        <f>IFERROR(VLOOKUP(D27,Sort!B:D,3,0),"")</f>
        <v>0</v>
      </c>
      <c r="B27" s="190" t="str">
        <f t="shared" si="0"/>
        <v>1646113CLOSE</v>
      </c>
      <c r="C27" s="191">
        <v>46113</v>
      </c>
      <c r="D27" s="192" t="s">
        <v>40</v>
      </c>
      <c r="E27" s="193" t="str">
        <f>IFERROR(VLOOKUP(D27,Sort!B:C,2,0),"")</f>
        <v>AXOR 3336K</v>
      </c>
      <c r="F27" s="194"/>
      <c r="G27" s="195">
        <f t="shared" si="1"/>
        <v>0</v>
      </c>
      <c r="H27" s="196">
        <v>46113</v>
      </c>
      <c r="I27" s="197">
        <v>0.84375</v>
      </c>
      <c r="J27" s="196">
        <v>46113</v>
      </c>
      <c r="K27" s="197">
        <v>0.8881944444444444</v>
      </c>
      <c r="L27" s="198">
        <f t="shared" si="2"/>
        <v>46113.84375</v>
      </c>
      <c r="M27" s="199">
        <f t="shared" si="3"/>
        <v>46113.888194444444</v>
      </c>
      <c r="N27" s="200">
        <f t="shared" si="4"/>
        <v>1.0666683733205446</v>
      </c>
      <c r="O27" s="201" t="s">
        <v>328</v>
      </c>
      <c r="P27" s="201" t="s">
        <v>329</v>
      </c>
      <c r="Q27" s="202" t="s">
        <v>150</v>
      </c>
      <c r="R27" s="202" t="s">
        <v>137</v>
      </c>
      <c r="S27" s="202" t="s">
        <v>311</v>
      </c>
      <c r="T27" s="193" t="str">
        <f>IFERROR(VLOOKUP(S27,Sort!E:F,2,0),"")</f>
        <v>TYRE</v>
      </c>
      <c r="U27" s="115">
        <f t="shared" si="5"/>
        <v>1</v>
      </c>
      <c r="V27" s="202" t="str">
        <f t="shared" si="6"/>
        <v>Minor</v>
      </c>
      <c r="W27" s="202"/>
      <c r="X27" s="202"/>
      <c r="Y27" s="202"/>
      <c r="Z27" s="193"/>
      <c r="AA27" s="193" t="str">
        <f t="shared" si="7"/>
        <v>00:00</v>
      </c>
      <c r="AB27" s="203"/>
      <c r="AC27" s="204" t="str">
        <f t="shared" si="8"/>
        <v>CLOSE</v>
      </c>
      <c r="AD27" s="47" t="str">
        <f t="array" aca="1" ref="AD27" ca="1">IF(D27="","",INDEX(HM_Unit!$D$1:$AE$1,MATCH(C27,HM_Unit!$D$2:$AE$2,0)))</f>
        <v>WEEK 14</v>
      </c>
      <c r="AE27" s="47"/>
      <c r="AF27" s="46"/>
      <c r="AG27" s="46"/>
      <c r="AH27" s="46"/>
      <c r="AI27" s="46"/>
      <c r="AJ27" s="46"/>
      <c r="AK27" s="46"/>
    </row>
    <row r="28" spans="1:37" ht="29.25" customHeight="1">
      <c r="A28" s="46">
        <f>IFERROR(VLOOKUP(D28,Sort!B:D,3,0),"")</f>
        <v>0</v>
      </c>
      <c r="B28" s="190" t="str">
        <f t="shared" si="0"/>
        <v>1746113CLOSE</v>
      </c>
      <c r="C28" s="191">
        <v>46113</v>
      </c>
      <c r="D28" s="192" t="s">
        <v>19</v>
      </c>
      <c r="E28" s="193" t="str">
        <f>IFERROR(VLOOKUP(D28,Sort!B:C,2,0),"")</f>
        <v>AXOR 3336K</v>
      </c>
      <c r="F28" s="194"/>
      <c r="G28" s="195">
        <f t="shared" si="1"/>
        <v>0</v>
      </c>
      <c r="H28" s="196">
        <v>46113</v>
      </c>
      <c r="I28" s="197">
        <v>0.875</v>
      </c>
      <c r="J28" s="196">
        <v>46113</v>
      </c>
      <c r="K28" s="197">
        <v>0.88541666666666663</v>
      </c>
      <c r="L28" s="198">
        <f t="shared" si="2"/>
        <v>46113.875</v>
      </c>
      <c r="M28" s="199">
        <f t="shared" si="3"/>
        <v>46113.885416666664</v>
      </c>
      <c r="N28" s="200">
        <f t="shared" si="4"/>
        <v>0.25000039994243173</v>
      </c>
      <c r="O28" s="201" t="s">
        <v>330</v>
      </c>
      <c r="P28" s="201" t="s">
        <v>331</v>
      </c>
      <c r="Q28" s="202" t="s">
        <v>150</v>
      </c>
      <c r="R28" s="202" t="s">
        <v>137</v>
      </c>
      <c r="S28" s="202" t="s">
        <v>291</v>
      </c>
      <c r="T28" s="193" t="str">
        <f>IFERROR(VLOOKUP(S28,Sort!E:F,2,0),"")</f>
        <v>ELECTRICAL, STARTING &amp; CHARGING SYSTEM</v>
      </c>
      <c r="U28" s="115">
        <f t="shared" si="5"/>
        <v>1</v>
      </c>
      <c r="V28" s="202" t="str">
        <f t="shared" si="6"/>
        <v>Minor</v>
      </c>
      <c r="W28" s="202"/>
      <c r="X28" s="202"/>
      <c r="Y28" s="202"/>
      <c r="Z28" s="193"/>
      <c r="AA28" s="193" t="str">
        <f t="shared" si="7"/>
        <v>00:00</v>
      </c>
      <c r="AB28" s="203"/>
      <c r="AC28" s="204" t="str">
        <f t="shared" si="8"/>
        <v>CLOSE</v>
      </c>
      <c r="AD28" s="47" t="str">
        <f t="array" aca="1" ref="AD28" ca="1">IF(D28="","",INDEX(HM_Unit!$D$1:$AE$1,MATCH(C28,HM_Unit!$D$2:$AE$2,0)))</f>
        <v>WEEK 14</v>
      </c>
      <c r="AE28" s="47"/>
      <c r="AF28" s="46"/>
      <c r="AG28" s="46"/>
      <c r="AH28" s="46"/>
      <c r="AI28" s="46"/>
      <c r="AJ28" s="46"/>
      <c r="AK28" s="46"/>
    </row>
    <row r="29" spans="1:37" ht="29.25" customHeight="1">
      <c r="A29" s="46">
        <f>IFERROR(VLOOKUP(D29,Sort!B:D,3,0),"")</f>
        <v>0</v>
      </c>
      <c r="B29" s="190" t="str">
        <f t="shared" si="0"/>
        <v>1846113CLOSE</v>
      </c>
      <c r="C29" s="191">
        <v>46113</v>
      </c>
      <c r="D29" s="192" t="s">
        <v>28</v>
      </c>
      <c r="E29" s="193" t="str">
        <f>IFERROR(VLOOKUP(D29,Sort!B:C,2,0),"")</f>
        <v>AXOR 3336K</v>
      </c>
      <c r="F29" s="194"/>
      <c r="G29" s="195">
        <f t="shared" si="1"/>
        <v>0</v>
      </c>
      <c r="H29" s="196">
        <v>46113</v>
      </c>
      <c r="I29" s="197">
        <v>0.79166666666666663</v>
      </c>
      <c r="J29" s="196">
        <v>46113</v>
      </c>
      <c r="K29" s="197">
        <v>0.8354166666666667</v>
      </c>
      <c r="L29" s="198">
        <f t="shared" si="2"/>
        <v>46113.791666666664</v>
      </c>
      <c r="M29" s="199">
        <f t="shared" si="3"/>
        <v>46113.835416666669</v>
      </c>
      <c r="N29" s="200">
        <f t="shared" si="4"/>
        <v>1.0500016801074652</v>
      </c>
      <c r="O29" s="201" t="s">
        <v>332</v>
      </c>
      <c r="P29" s="201" t="s">
        <v>333</v>
      </c>
      <c r="Q29" s="202" t="s">
        <v>150</v>
      </c>
      <c r="R29" s="202" t="s">
        <v>137</v>
      </c>
      <c r="S29" s="202" t="s">
        <v>291</v>
      </c>
      <c r="T29" s="193" t="str">
        <f>IFERROR(VLOOKUP(S29,Sort!E:F,2,0),"")</f>
        <v>ELECTRICAL, STARTING &amp; CHARGING SYSTEM</v>
      </c>
      <c r="U29" s="115">
        <f t="shared" si="5"/>
        <v>1</v>
      </c>
      <c r="V29" s="202" t="str">
        <f t="shared" si="6"/>
        <v>Minor</v>
      </c>
      <c r="W29" s="202"/>
      <c r="X29" s="202"/>
      <c r="Y29" s="202"/>
      <c r="Z29" s="193"/>
      <c r="AA29" s="193" t="str">
        <f t="shared" si="7"/>
        <v>00:00</v>
      </c>
      <c r="AB29" s="203"/>
      <c r="AC29" s="204" t="str">
        <f t="shared" si="8"/>
        <v>CLOSE</v>
      </c>
      <c r="AD29" s="47" t="str">
        <f t="array" aca="1" ref="AD29" ca="1">IF(D29="","",INDEX(HM_Unit!$D$1:$AE$1,MATCH(C29,HM_Unit!$D$2:$AE$2,0)))</f>
        <v>WEEK 14</v>
      </c>
      <c r="AE29" s="47"/>
      <c r="AF29" s="46"/>
      <c r="AG29" s="46"/>
      <c r="AH29" s="46"/>
      <c r="AI29" s="46"/>
      <c r="AJ29" s="46"/>
      <c r="AK29" s="46"/>
    </row>
    <row r="30" spans="1:37" ht="29.25" customHeight="1">
      <c r="A30" s="46">
        <f>IFERROR(VLOOKUP(D30,Sort!B:D,3,0),"")</f>
        <v>0</v>
      </c>
      <c r="B30" s="190" t="str">
        <f t="shared" si="0"/>
        <v>1946113CLOSE</v>
      </c>
      <c r="C30" s="191">
        <v>46113</v>
      </c>
      <c r="D30" s="192" t="s">
        <v>25</v>
      </c>
      <c r="E30" s="193" t="str">
        <f>IFERROR(VLOOKUP(D30,Sort!B:C,2,0),"")</f>
        <v>AXOR 3336K</v>
      </c>
      <c r="F30" s="194"/>
      <c r="G30" s="195">
        <f t="shared" si="1"/>
        <v>0</v>
      </c>
      <c r="H30" s="196">
        <v>46113</v>
      </c>
      <c r="I30" s="197">
        <v>0.91736111111111107</v>
      </c>
      <c r="J30" s="196">
        <v>46113</v>
      </c>
      <c r="K30" s="197">
        <v>0.94374999999999998</v>
      </c>
      <c r="L30" s="198">
        <f t="shared" si="2"/>
        <v>46113.917361111111</v>
      </c>
      <c r="M30" s="199">
        <f t="shared" si="3"/>
        <v>46113.943749999999</v>
      </c>
      <c r="N30" s="200">
        <f t="shared" si="4"/>
        <v>0.63333434663724564</v>
      </c>
      <c r="O30" s="201" t="s">
        <v>332</v>
      </c>
      <c r="P30" s="201" t="s">
        <v>334</v>
      </c>
      <c r="Q30" s="202" t="s">
        <v>150</v>
      </c>
      <c r="R30" s="202" t="s">
        <v>137</v>
      </c>
      <c r="S30" s="202" t="s">
        <v>291</v>
      </c>
      <c r="T30" s="193" t="str">
        <f>IFERROR(VLOOKUP(S30,Sort!E:F,2,0),"")</f>
        <v>ELECTRICAL, STARTING &amp; CHARGING SYSTEM</v>
      </c>
      <c r="U30" s="115">
        <f t="shared" si="5"/>
        <v>1</v>
      </c>
      <c r="V30" s="202" t="str">
        <f t="shared" si="6"/>
        <v>Minor</v>
      </c>
      <c r="W30" s="202"/>
      <c r="X30" s="202"/>
      <c r="Y30" s="202"/>
      <c r="Z30" s="193"/>
      <c r="AA30" s="193" t="str">
        <f t="shared" si="7"/>
        <v>00:00</v>
      </c>
      <c r="AB30" s="203"/>
      <c r="AC30" s="204" t="str">
        <f t="shared" si="8"/>
        <v>CLOSE</v>
      </c>
      <c r="AD30" s="47" t="str">
        <f t="array" aca="1" ref="AD30" ca="1">IF(D30="","",INDEX(HM_Unit!$D$1:$AE$1,MATCH(C30,HM_Unit!$D$2:$AE$2,0)))</f>
        <v>WEEK 14</v>
      </c>
      <c r="AE30" s="47"/>
      <c r="AF30" s="46"/>
      <c r="AG30" s="46"/>
      <c r="AH30" s="46"/>
      <c r="AI30" s="46"/>
      <c r="AJ30" s="46"/>
      <c r="AK30" s="46"/>
    </row>
    <row r="31" spans="1:37" ht="29.25" customHeight="1">
      <c r="A31" s="46">
        <f>IFERROR(VLOOKUP(D31,Sort!B:D,3,0),"")</f>
        <v>0</v>
      </c>
      <c r="B31" s="190" t="str">
        <f t="shared" si="0"/>
        <v>2046113CLOSE</v>
      </c>
      <c r="C31" s="191">
        <v>46113</v>
      </c>
      <c r="D31" s="192" t="s">
        <v>12</v>
      </c>
      <c r="E31" s="193" t="str">
        <f>IFERROR(VLOOKUP(D31,Sort!B:C,2,0),"")</f>
        <v>AXOR 3336K</v>
      </c>
      <c r="F31" s="194"/>
      <c r="G31" s="195">
        <f t="shared" si="1"/>
        <v>0</v>
      </c>
      <c r="H31" s="196">
        <v>46113</v>
      </c>
      <c r="I31" s="197">
        <v>0.84027777777777779</v>
      </c>
      <c r="J31" s="196">
        <v>46113</v>
      </c>
      <c r="K31" s="197">
        <v>0.9375</v>
      </c>
      <c r="L31" s="198">
        <f t="shared" si="2"/>
        <v>46113.840277777781</v>
      </c>
      <c r="M31" s="199">
        <f t="shared" si="3"/>
        <v>46113.9375</v>
      </c>
      <c r="N31" s="200">
        <f t="shared" si="4"/>
        <v>2.3333370665950364</v>
      </c>
      <c r="O31" s="201" t="s">
        <v>335</v>
      </c>
      <c r="P31" s="201" t="s">
        <v>336</v>
      </c>
      <c r="Q31" s="202" t="s">
        <v>150</v>
      </c>
      <c r="R31" s="202" t="s">
        <v>137</v>
      </c>
      <c r="S31" s="202" t="s">
        <v>337</v>
      </c>
      <c r="T31" s="193" t="str">
        <f>IFERROR(VLOOKUP(S31,Sort!E:F,2,0),"")</f>
        <v>TRANSMISSION</v>
      </c>
      <c r="U31" s="115">
        <f t="shared" si="5"/>
        <v>1</v>
      </c>
      <c r="V31" s="202" t="str">
        <f t="shared" si="6"/>
        <v>Minor</v>
      </c>
      <c r="W31" s="202"/>
      <c r="X31" s="202"/>
      <c r="Y31" s="202"/>
      <c r="Z31" s="193"/>
      <c r="AA31" s="193" t="str">
        <f t="shared" si="7"/>
        <v>00:00</v>
      </c>
      <c r="AB31" s="203"/>
      <c r="AC31" s="204" t="str">
        <f t="shared" si="8"/>
        <v>CLOSE</v>
      </c>
      <c r="AD31" s="47" t="str">
        <f t="array" aca="1" ref="AD31" ca="1">IF(D31="","",INDEX(HM_Unit!$D$1:$AE$1,MATCH(C31,HM_Unit!$D$2:$AE$2,0)))</f>
        <v>WEEK 14</v>
      </c>
      <c r="AE31" s="47"/>
      <c r="AF31" s="46"/>
      <c r="AG31" s="46"/>
      <c r="AH31" s="46"/>
      <c r="AI31" s="46"/>
      <c r="AJ31" s="46"/>
      <c r="AK31" s="46"/>
    </row>
    <row r="32" spans="1:37" ht="29.25" customHeight="1">
      <c r="A32" s="46">
        <f>IFERROR(VLOOKUP(D32,Sort!B:D,3,0),"")</f>
        <v>0</v>
      </c>
      <c r="B32" s="190" t="str">
        <f t="shared" si="0"/>
        <v>2146113CLOSE</v>
      </c>
      <c r="C32" s="191">
        <v>46113</v>
      </c>
      <c r="D32" s="192" t="s">
        <v>16</v>
      </c>
      <c r="E32" s="193" t="str">
        <f>IFERROR(VLOOKUP(D32,Sort!B:C,2,0),"")</f>
        <v>AXOR 3336K</v>
      </c>
      <c r="F32" s="194"/>
      <c r="G32" s="195">
        <f t="shared" si="1"/>
        <v>0</v>
      </c>
      <c r="H32" s="196">
        <v>46113</v>
      </c>
      <c r="I32" s="197">
        <v>0.75</v>
      </c>
      <c r="J32" s="196">
        <v>46113</v>
      </c>
      <c r="K32" s="197">
        <v>0.90972222222222221</v>
      </c>
      <c r="L32" s="198">
        <f t="shared" si="2"/>
        <v>46113.75</v>
      </c>
      <c r="M32" s="199">
        <f t="shared" si="3"/>
        <v>46113.909722222219</v>
      </c>
      <c r="N32" s="200">
        <f t="shared" si="4"/>
        <v>3.833339466598868</v>
      </c>
      <c r="O32" s="201" t="s">
        <v>338</v>
      </c>
      <c r="P32" s="201" t="s">
        <v>339</v>
      </c>
      <c r="Q32" s="202" t="s">
        <v>150</v>
      </c>
      <c r="R32" s="202" t="s">
        <v>137</v>
      </c>
      <c r="S32" s="202" t="s">
        <v>300</v>
      </c>
      <c r="T32" s="193" t="str">
        <f>IFERROR(VLOOKUP(S32,Sort!E:F,2,0),"")</f>
        <v>AIR SYSTEM</v>
      </c>
      <c r="U32" s="115">
        <f t="shared" si="5"/>
        <v>1</v>
      </c>
      <c r="V32" s="202" t="str">
        <f t="shared" si="6"/>
        <v>Minor</v>
      </c>
      <c r="W32" s="202"/>
      <c r="X32" s="202"/>
      <c r="Y32" s="202"/>
      <c r="Z32" s="193"/>
      <c r="AA32" s="193" t="str">
        <f t="shared" si="7"/>
        <v>00:00</v>
      </c>
      <c r="AB32" s="203"/>
      <c r="AC32" s="204" t="str">
        <f t="shared" si="8"/>
        <v>CLOSE</v>
      </c>
      <c r="AD32" s="47" t="str">
        <f t="array" aca="1" ref="AD32" ca="1">IF(D32="","",INDEX(HM_Unit!$D$1:$AE$1,MATCH(C32,HM_Unit!$D$2:$AE$2,0)))</f>
        <v>WEEK 14</v>
      </c>
      <c r="AE32" s="47"/>
      <c r="AF32" s="46"/>
      <c r="AG32" s="46"/>
      <c r="AH32" s="46"/>
      <c r="AI32" s="46"/>
      <c r="AJ32" s="46"/>
      <c r="AK32" s="46"/>
    </row>
    <row r="33" spans="1:37" ht="29.25" customHeight="1">
      <c r="A33" s="46">
        <f>IFERROR(VLOOKUP(D33,Sort!B:D,3,0),"")</f>
        <v>0</v>
      </c>
      <c r="B33" s="190" t="str">
        <f t="shared" si="0"/>
        <v>2246113CLOSE</v>
      </c>
      <c r="C33" s="191">
        <v>46113</v>
      </c>
      <c r="D33" s="192" t="s">
        <v>35</v>
      </c>
      <c r="E33" s="193" t="str">
        <f>IFERROR(VLOOKUP(D33,Sort!B:C,2,0),"")</f>
        <v>AXOR 3336K</v>
      </c>
      <c r="F33" s="194"/>
      <c r="G33" s="195">
        <f t="shared" si="1"/>
        <v>0</v>
      </c>
      <c r="H33" s="196">
        <v>46113</v>
      </c>
      <c r="I33" s="197">
        <v>0.80555555555555558</v>
      </c>
      <c r="J33" s="196">
        <v>46113</v>
      </c>
      <c r="K33" s="197">
        <v>0.81458333333333333</v>
      </c>
      <c r="L33" s="198">
        <f t="shared" si="2"/>
        <v>46113.805555555555</v>
      </c>
      <c r="M33" s="199">
        <f t="shared" si="3"/>
        <v>46113.814583333333</v>
      </c>
      <c r="N33" s="200">
        <f t="shared" si="4"/>
        <v>0.21666701334164951</v>
      </c>
      <c r="O33" s="201" t="s">
        <v>340</v>
      </c>
      <c r="P33" s="201" t="s">
        <v>341</v>
      </c>
      <c r="Q33" s="202" t="s">
        <v>150</v>
      </c>
      <c r="R33" s="202" t="s">
        <v>137</v>
      </c>
      <c r="S33" s="202" t="s">
        <v>303</v>
      </c>
      <c r="T33" s="193" t="str">
        <f>IFERROR(VLOOKUP(S33,Sort!E:F,2,0),"")</f>
        <v>BRAKE SYSTEM</v>
      </c>
      <c r="U33" s="115">
        <f t="shared" si="5"/>
        <v>1</v>
      </c>
      <c r="V33" s="202" t="str">
        <f t="shared" si="6"/>
        <v>Minor</v>
      </c>
      <c r="W33" s="202"/>
      <c r="X33" s="202"/>
      <c r="Y33" s="202"/>
      <c r="Z33" s="193"/>
      <c r="AA33" s="193" t="str">
        <f t="shared" si="7"/>
        <v>00:00</v>
      </c>
      <c r="AB33" s="203"/>
      <c r="AC33" s="204" t="str">
        <f t="shared" si="8"/>
        <v>CLOSE</v>
      </c>
      <c r="AD33" s="47" t="str">
        <f t="array" aca="1" ref="AD33" ca="1">IF(D33="","",INDEX(HM_Unit!$D$1:$AE$1,MATCH(C33,HM_Unit!$D$2:$AE$2,0)))</f>
        <v>WEEK 14</v>
      </c>
      <c r="AE33" s="47"/>
      <c r="AF33" s="46"/>
      <c r="AG33" s="46"/>
      <c r="AH33" s="46"/>
      <c r="AI33" s="46"/>
      <c r="AJ33" s="46"/>
      <c r="AK33" s="46"/>
    </row>
    <row r="34" spans="1:37" ht="29.25" customHeight="1">
      <c r="A34" s="46">
        <f>IFERROR(VLOOKUP(D34,Sort!B:D,3,0),"")</f>
        <v>0</v>
      </c>
      <c r="B34" s="190" t="str">
        <f t="shared" si="0"/>
        <v>2346113CLOSE</v>
      </c>
      <c r="C34" s="191">
        <v>46113</v>
      </c>
      <c r="D34" s="192" t="s">
        <v>102</v>
      </c>
      <c r="E34" s="193" t="str">
        <f>IFERROR(VLOOKUP(D34,Sort!B:C,2,0),"")</f>
        <v>Axor 3336 OB</v>
      </c>
      <c r="F34" s="194"/>
      <c r="G34" s="195">
        <f t="shared" si="1"/>
        <v>0</v>
      </c>
      <c r="H34" s="196">
        <v>46113</v>
      </c>
      <c r="I34" s="197">
        <v>0.80902777777777779</v>
      </c>
      <c r="J34" s="196">
        <v>46113</v>
      </c>
      <c r="K34" s="197">
        <v>0.84027777777777779</v>
      </c>
      <c r="L34" s="198">
        <f t="shared" si="2"/>
        <v>46113.809027777781</v>
      </c>
      <c r="M34" s="199">
        <f t="shared" si="3"/>
        <v>46113.840277777781</v>
      </c>
      <c r="N34" s="200">
        <f t="shared" si="4"/>
        <v>0.75000120000192183</v>
      </c>
      <c r="O34" s="201" t="s">
        <v>342</v>
      </c>
      <c r="P34" s="201" t="s">
        <v>343</v>
      </c>
      <c r="Q34" s="202" t="s">
        <v>150</v>
      </c>
      <c r="R34" s="202" t="s">
        <v>137</v>
      </c>
      <c r="S34" s="202" t="s">
        <v>291</v>
      </c>
      <c r="T34" s="193" t="str">
        <f>IFERROR(VLOOKUP(S34,Sort!E:F,2,0),"")</f>
        <v>ELECTRICAL, STARTING &amp; CHARGING SYSTEM</v>
      </c>
      <c r="U34" s="115">
        <f t="shared" si="5"/>
        <v>1</v>
      </c>
      <c r="V34" s="202" t="str">
        <f t="shared" si="6"/>
        <v>Minor</v>
      </c>
      <c r="W34" s="202"/>
      <c r="X34" s="202"/>
      <c r="Y34" s="202"/>
      <c r="Z34" s="193"/>
      <c r="AA34" s="193" t="str">
        <f t="shared" si="7"/>
        <v>00:00</v>
      </c>
      <c r="AB34" s="203"/>
      <c r="AC34" s="204" t="str">
        <f t="shared" si="8"/>
        <v>CLOSE</v>
      </c>
      <c r="AD34" s="47" t="str">
        <f t="array" aca="1" ref="AD34" ca="1">IF(D34="","",INDEX(HM_Unit!$D$1:$AE$1,MATCH(C34,HM_Unit!$D$2:$AE$2,0)))</f>
        <v>WEEK 14</v>
      </c>
      <c r="AE34" s="47"/>
      <c r="AF34" s="46"/>
      <c r="AG34" s="46"/>
      <c r="AH34" s="46"/>
      <c r="AI34" s="46"/>
      <c r="AJ34" s="46"/>
      <c r="AK34" s="46"/>
    </row>
    <row r="35" spans="1:37" ht="29.25" customHeight="1">
      <c r="A35" s="46">
        <f>IFERROR(VLOOKUP(D35,Sort!B:D,3,0),"")</f>
        <v>0</v>
      </c>
      <c r="B35" s="190" t="str">
        <f t="shared" si="0"/>
        <v>2446113CLOSE</v>
      </c>
      <c r="C35" s="191">
        <v>46113</v>
      </c>
      <c r="D35" s="192" t="s">
        <v>34</v>
      </c>
      <c r="E35" s="193" t="str">
        <f>IFERROR(VLOOKUP(D35,Sort!B:C,2,0),"")</f>
        <v>AXOR 3336K</v>
      </c>
      <c r="F35" s="194"/>
      <c r="G35" s="195">
        <f t="shared" si="1"/>
        <v>0</v>
      </c>
      <c r="H35" s="196">
        <v>46113</v>
      </c>
      <c r="I35" s="197">
        <v>0.80208333333333337</v>
      </c>
      <c r="J35" s="196">
        <v>46113</v>
      </c>
      <c r="K35" s="197">
        <v>0.91666666666666663</v>
      </c>
      <c r="L35" s="198">
        <f t="shared" si="2"/>
        <v>46113.802083333336</v>
      </c>
      <c r="M35" s="199">
        <f t="shared" si="3"/>
        <v>46113.916666666664</v>
      </c>
      <c r="N35" s="200">
        <f t="shared" si="4"/>
        <v>2.7500043998906385</v>
      </c>
      <c r="O35" s="201" t="s">
        <v>344</v>
      </c>
      <c r="P35" s="201" t="s">
        <v>345</v>
      </c>
      <c r="Q35" s="202" t="s">
        <v>150</v>
      </c>
      <c r="R35" s="202" t="s">
        <v>137</v>
      </c>
      <c r="S35" s="202" t="s">
        <v>337</v>
      </c>
      <c r="T35" s="193" t="str">
        <f>IFERROR(VLOOKUP(S35,Sort!E:F,2,0),"")</f>
        <v>TRANSMISSION</v>
      </c>
      <c r="U35" s="115">
        <f t="shared" si="5"/>
        <v>1</v>
      </c>
      <c r="V35" s="202" t="str">
        <f t="shared" si="6"/>
        <v>Minor</v>
      </c>
      <c r="W35" s="202"/>
      <c r="X35" s="202"/>
      <c r="Y35" s="202"/>
      <c r="Z35" s="193"/>
      <c r="AA35" s="193" t="str">
        <f t="shared" si="7"/>
        <v>00:00</v>
      </c>
      <c r="AB35" s="203"/>
      <c r="AC35" s="204" t="str">
        <f t="shared" si="8"/>
        <v>CLOSE</v>
      </c>
      <c r="AD35" s="47" t="str">
        <f t="array" aca="1" ref="AD35" ca="1">IF(D35="","",INDEX(HM_Unit!$D$1:$AE$1,MATCH(C35,HM_Unit!$D$2:$AE$2,0)))</f>
        <v>WEEK 14</v>
      </c>
      <c r="AE35" s="47"/>
      <c r="AF35" s="46"/>
      <c r="AG35" s="46"/>
      <c r="AH35" s="46"/>
      <c r="AI35" s="46"/>
      <c r="AJ35" s="46"/>
      <c r="AK35" s="46"/>
    </row>
    <row r="36" spans="1:37" ht="29.25" customHeight="1">
      <c r="A36" s="46">
        <f>IFERROR(VLOOKUP(D36,Sort!B:D,3,0),"")</f>
        <v>0</v>
      </c>
      <c r="B36" s="190" t="str">
        <f t="shared" si="0"/>
        <v>2546113CLOSE</v>
      </c>
      <c r="C36" s="191">
        <v>46113</v>
      </c>
      <c r="D36" s="192" t="s">
        <v>18</v>
      </c>
      <c r="E36" s="193" t="str">
        <f>IFERROR(VLOOKUP(D36,Sort!B:C,2,0),"")</f>
        <v>AXOR 3336K</v>
      </c>
      <c r="F36" s="194"/>
      <c r="G36" s="195">
        <f t="shared" si="1"/>
        <v>0</v>
      </c>
      <c r="H36" s="196">
        <v>46113</v>
      </c>
      <c r="I36" s="197">
        <v>0.94791666666666663</v>
      </c>
      <c r="J36" s="196">
        <v>46113</v>
      </c>
      <c r="K36" s="197">
        <v>0.96111111111111114</v>
      </c>
      <c r="L36" s="198">
        <f t="shared" si="2"/>
        <v>46113.947916666664</v>
      </c>
      <c r="M36" s="199">
        <f t="shared" si="3"/>
        <v>46113.961111111108</v>
      </c>
      <c r="N36" s="200">
        <f t="shared" si="4"/>
        <v>0.31666717331862282</v>
      </c>
      <c r="O36" s="201" t="s">
        <v>312</v>
      </c>
      <c r="P36" s="201" t="s">
        <v>346</v>
      </c>
      <c r="Q36" s="202" t="s">
        <v>150</v>
      </c>
      <c r="R36" s="202" t="s">
        <v>137</v>
      </c>
      <c r="S36" s="202" t="s">
        <v>300</v>
      </c>
      <c r="T36" s="193" t="str">
        <f>IFERROR(VLOOKUP(S36,Sort!E:F,2,0),"")</f>
        <v>AIR SYSTEM</v>
      </c>
      <c r="U36" s="115">
        <f t="shared" si="5"/>
        <v>1</v>
      </c>
      <c r="V36" s="202" t="str">
        <f t="shared" si="6"/>
        <v>Minor</v>
      </c>
      <c r="W36" s="202"/>
      <c r="X36" s="202"/>
      <c r="Y36" s="202"/>
      <c r="Z36" s="193"/>
      <c r="AA36" s="193" t="str">
        <f t="shared" si="7"/>
        <v>00:00</v>
      </c>
      <c r="AB36" s="203"/>
      <c r="AC36" s="204" t="str">
        <f t="shared" si="8"/>
        <v>CLOSE</v>
      </c>
      <c r="AD36" s="47" t="str">
        <f t="array" aca="1" ref="AD36" ca="1">IF(D36="","",INDEX(HM_Unit!$D$1:$AE$1,MATCH(C36,HM_Unit!$D$2:$AE$2,0)))</f>
        <v>WEEK 14</v>
      </c>
      <c r="AE36" s="47"/>
      <c r="AF36" s="46"/>
      <c r="AG36" s="46"/>
      <c r="AH36" s="46"/>
      <c r="AI36" s="46"/>
      <c r="AJ36" s="46"/>
      <c r="AK36" s="46"/>
    </row>
    <row r="37" spans="1:37" ht="29.25" customHeight="1">
      <c r="A37" s="46">
        <f>IFERROR(VLOOKUP(D37,Sort!B:D,3,0),"")</f>
        <v>0</v>
      </c>
      <c r="B37" s="190" t="str">
        <f t="shared" si="0"/>
        <v>2646113CLOSE</v>
      </c>
      <c r="C37" s="191">
        <v>46113</v>
      </c>
      <c r="D37" s="193" t="s">
        <v>10</v>
      </c>
      <c r="E37" s="193" t="str">
        <f>IFERROR(VLOOKUP(D37,Sort!B:C,2,0),"")</f>
        <v>Prima LX 2528</v>
      </c>
      <c r="F37" s="194"/>
      <c r="G37" s="195">
        <f t="shared" si="1"/>
        <v>0</v>
      </c>
      <c r="H37" s="196">
        <v>46113</v>
      </c>
      <c r="I37" s="197">
        <v>0.89583333333333337</v>
      </c>
      <c r="J37" s="196">
        <v>46114</v>
      </c>
      <c r="K37" s="197">
        <v>7.2916666666666671E-2</v>
      </c>
      <c r="L37" s="198">
        <f t="shared" si="2"/>
        <v>46113.895833333336</v>
      </c>
      <c r="M37" s="199">
        <f t="shared" si="3"/>
        <v>46114.072916666664</v>
      </c>
      <c r="N37" s="200">
        <f t="shared" si="4"/>
        <v>4.2500067998944822</v>
      </c>
      <c r="O37" s="201" t="s">
        <v>347</v>
      </c>
      <c r="P37" s="201" t="s">
        <v>348</v>
      </c>
      <c r="Q37" s="202" t="s">
        <v>150</v>
      </c>
      <c r="R37" s="202" t="s">
        <v>137</v>
      </c>
      <c r="S37" s="202" t="s">
        <v>300</v>
      </c>
      <c r="T37" s="193" t="str">
        <f>IFERROR(VLOOKUP(S37,Sort!E:F,2,0),"")</f>
        <v>AIR SYSTEM</v>
      </c>
      <c r="U37" s="115">
        <f t="shared" si="5"/>
        <v>1</v>
      </c>
      <c r="V37" s="202" t="str">
        <f t="shared" si="6"/>
        <v>Minor</v>
      </c>
      <c r="W37" s="202"/>
      <c r="X37" s="202"/>
      <c r="Y37" s="202"/>
      <c r="Z37" s="193"/>
      <c r="AA37" s="193" t="str">
        <f t="shared" ref="AA37:AA46" si="9">TEXT(K37,"HH:MM")</f>
        <v>01:45</v>
      </c>
      <c r="AB37" s="203"/>
      <c r="AC37" s="204" t="str">
        <f t="shared" si="8"/>
        <v>CLOSE</v>
      </c>
      <c r="AD37" s="47" t="str">
        <f t="array" aca="1" ref="AD37" ca="1">IF(D37="","",INDEX(HM_Unit!$D$1:$AE$1,MATCH(C37,HM_Unit!$D$2:$AE$2,0)))</f>
        <v>WEEK 14</v>
      </c>
      <c r="AE37" s="47"/>
      <c r="AF37" s="46"/>
      <c r="AG37" s="46"/>
      <c r="AH37" s="46"/>
      <c r="AI37" s="46"/>
      <c r="AJ37" s="46"/>
      <c r="AK37" s="46"/>
    </row>
    <row r="38" spans="1:37" ht="29.25" customHeight="1">
      <c r="A38" s="46">
        <f>IFERROR(VLOOKUP(D38,Sort!B:D,3,0),"")</f>
        <v>0</v>
      </c>
      <c r="B38" s="190" t="str">
        <f t="shared" si="0"/>
        <v>2746113CLOSE</v>
      </c>
      <c r="C38" s="191">
        <v>46113</v>
      </c>
      <c r="D38" s="192" t="s">
        <v>30</v>
      </c>
      <c r="E38" s="193" t="str">
        <f>IFERROR(VLOOKUP(D38,Sort!B:C,2,0),"")</f>
        <v>AXOR 3336K</v>
      </c>
      <c r="F38" s="194"/>
      <c r="G38" s="195">
        <f t="shared" si="1"/>
        <v>0</v>
      </c>
      <c r="H38" s="196">
        <v>46113</v>
      </c>
      <c r="I38" s="197">
        <v>0.79166666666666663</v>
      </c>
      <c r="J38" s="196">
        <v>46114</v>
      </c>
      <c r="K38" s="197">
        <v>1.0416666666666666E-2</v>
      </c>
      <c r="L38" s="198">
        <f t="shared" si="2"/>
        <v>46113.791666666664</v>
      </c>
      <c r="M38" s="199">
        <f t="shared" si="3"/>
        <v>46114.010416666664</v>
      </c>
      <c r="N38" s="200">
        <f t="shared" si="4"/>
        <v>5.2500084000134528</v>
      </c>
      <c r="O38" s="201" t="s">
        <v>349</v>
      </c>
      <c r="P38" s="201" t="s">
        <v>350</v>
      </c>
      <c r="Q38" s="202" t="s">
        <v>150</v>
      </c>
      <c r="R38" s="202" t="s">
        <v>137</v>
      </c>
      <c r="S38" s="202" t="s">
        <v>297</v>
      </c>
      <c r="T38" s="193" t="str">
        <f>IFERROR(VLOOKUP(S38,Sort!E:F,2,0),"")</f>
        <v>SUSPENSION</v>
      </c>
      <c r="U38" s="115">
        <f t="shared" si="5"/>
        <v>1</v>
      </c>
      <c r="V38" s="202" t="str">
        <f t="shared" si="6"/>
        <v>Minor</v>
      </c>
      <c r="W38" s="202"/>
      <c r="X38" s="56"/>
      <c r="Y38" s="202"/>
      <c r="Z38" s="193"/>
      <c r="AA38" s="193" t="str">
        <f t="shared" si="9"/>
        <v>00:15</v>
      </c>
      <c r="AB38" s="203"/>
      <c r="AC38" s="204" t="str">
        <f t="shared" si="8"/>
        <v>CLOSE</v>
      </c>
      <c r="AD38" s="47" t="str">
        <f t="array" aca="1" ref="AD38" ca="1">IF(D38="","",INDEX(HM_Unit!$D$1:$AE$1,MATCH(C38,HM_Unit!$D$2:$AE$2,0)))</f>
        <v>WEEK 14</v>
      </c>
      <c r="AE38" s="47"/>
      <c r="AF38" s="46"/>
      <c r="AG38" s="46"/>
      <c r="AH38" s="46"/>
      <c r="AI38" s="46"/>
      <c r="AJ38" s="46"/>
      <c r="AK38" s="46"/>
    </row>
    <row r="39" spans="1:37" ht="29.25" customHeight="1">
      <c r="A39" s="46">
        <f>IFERROR(VLOOKUP(D39,Sort!B:D,3,0),"")</f>
        <v>0</v>
      </c>
      <c r="B39" s="190" t="str">
        <f t="shared" si="0"/>
        <v>2846113CLOSE</v>
      </c>
      <c r="C39" s="191">
        <v>46113</v>
      </c>
      <c r="D39" s="192" t="s">
        <v>91</v>
      </c>
      <c r="E39" s="193" t="str">
        <f>IFERROR(VLOOKUP(D39,Sort!B:C,2,0),"")</f>
        <v>Axor 3336 OB</v>
      </c>
      <c r="F39" s="194"/>
      <c r="G39" s="195">
        <f t="shared" si="1"/>
        <v>0</v>
      </c>
      <c r="H39" s="196">
        <v>46113</v>
      </c>
      <c r="I39" s="197">
        <v>5.2083333333333336E-2</v>
      </c>
      <c r="J39" s="196">
        <v>46113</v>
      </c>
      <c r="K39" s="197">
        <v>6.3888888888888884E-2</v>
      </c>
      <c r="L39" s="198">
        <f t="shared" si="2"/>
        <v>46113.052083333336</v>
      </c>
      <c r="M39" s="199">
        <f t="shared" si="3"/>
        <v>46113.063888888886</v>
      </c>
      <c r="N39" s="200">
        <f t="shared" si="4"/>
        <v>0.28333378654321517</v>
      </c>
      <c r="O39" s="201" t="s">
        <v>351</v>
      </c>
      <c r="P39" s="201" t="s">
        <v>352</v>
      </c>
      <c r="Q39" s="202" t="s">
        <v>150</v>
      </c>
      <c r="R39" s="202" t="s">
        <v>137</v>
      </c>
      <c r="S39" s="202" t="s">
        <v>353</v>
      </c>
      <c r="T39" s="193" t="str">
        <f>IFERROR(VLOOKUP(S39,Sort!E:F,2,0),"")</f>
        <v>DIFFERENTIAL</v>
      </c>
      <c r="U39" s="115">
        <f t="shared" si="5"/>
        <v>1</v>
      </c>
      <c r="V39" s="202" t="str">
        <f t="shared" si="6"/>
        <v>Minor</v>
      </c>
      <c r="W39" s="202"/>
      <c r="X39" s="202"/>
      <c r="Y39" s="202"/>
      <c r="Z39" s="193"/>
      <c r="AA39" s="193" t="str">
        <f t="shared" si="9"/>
        <v>01:32</v>
      </c>
      <c r="AB39" s="203"/>
      <c r="AC39" s="204" t="str">
        <f t="shared" si="8"/>
        <v>CLOSE</v>
      </c>
      <c r="AD39" s="47" t="str">
        <f t="array" aca="1" ref="AD39" ca="1">IF(D39="","",INDEX(HM_Unit!$D$1:$AE$1,MATCH(C39,HM_Unit!$D$2:$AE$2,0)))</f>
        <v>WEEK 14</v>
      </c>
      <c r="AE39" s="47"/>
      <c r="AF39" s="46"/>
      <c r="AG39" s="46"/>
      <c r="AH39" s="46"/>
      <c r="AI39" s="46"/>
      <c r="AJ39" s="46"/>
      <c r="AK39" s="46"/>
    </row>
    <row r="40" spans="1:37" ht="29.25" customHeight="1">
      <c r="A40" s="46">
        <f>IFERROR(VLOOKUP(D40,Sort!B:D,3,0),"")</f>
        <v>0</v>
      </c>
      <c r="B40" s="190" t="str">
        <f t="shared" si="0"/>
        <v>2946113CLOSE</v>
      </c>
      <c r="C40" s="191">
        <v>46113</v>
      </c>
      <c r="D40" s="193" t="s">
        <v>7</v>
      </c>
      <c r="E40" s="193" t="str">
        <f>IFERROR(VLOOKUP(D40,Sort!B:C,2,0),"")</f>
        <v>Prima LX 2528</v>
      </c>
      <c r="F40" s="194"/>
      <c r="G40" s="195">
        <f t="shared" si="1"/>
        <v>0</v>
      </c>
      <c r="H40" s="196">
        <v>46113</v>
      </c>
      <c r="I40" s="197">
        <v>0.84861111111111109</v>
      </c>
      <c r="J40" s="196">
        <v>46114</v>
      </c>
      <c r="K40" s="197">
        <v>0.16666666666666666</v>
      </c>
      <c r="L40" s="198">
        <f t="shared" si="2"/>
        <v>46113.848611111112</v>
      </c>
      <c r="M40" s="199">
        <f t="shared" si="3"/>
        <v>46114.166666666664</v>
      </c>
      <c r="N40" s="200">
        <f t="shared" si="4"/>
        <v>7.6333455465969813</v>
      </c>
      <c r="O40" s="201" t="s">
        <v>354</v>
      </c>
      <c r="P40" s="201" t="s">
        <v>355</v>
      </c>
      <c r="Q40" s="202" t="s">
        <v>150</v>
      </c>
      <c r="R40" s="202" t="s">
        <v>137</v>
      </c>
      <c r="S40" s="202" t="s">
        <v>303</v>
      </c>
      <c r="T40" s="193" t="str">
        <f>IFERROR(VLOOKUP(S40,Sort!E:F,2,0),"")</f>
        <v>BRAKE SYSTEM</v>
      </c>
      <c r="U40" s="115">
        <f t="shared" si="5"/>
        <v>1</v>
      </c>
      <c r="V40" s="202" t="str">
        <f t="shared" si="6"/>
        <v>Minor</v>
      </c>
      <c r="W40" s="202"/>
      <c r="X40" s="202"/>
      <c r="Y40" s="202"/>
      <c r="Z40" s="193"/>
      <c r="AA40" s="193" t="str">
        <f t="shared" si="9"/>
        <v>04:00</v>
      </c>
      <c r="AB40" s="203"/>
      <c r="AC40" s="204" t="str">
        <f t="shared" si="8"/>
        <v>CLOSE</v>
      </c>
      <c r="AD40" s="47" t="str">
        <f t="array" aca="1" ref="AD40" ca="1">IF(D40="","",INDEX(HM_Unit!$D$1:$AE$1,MATCH(C40,HM_Unit!$D$2:$AE$2,0)))</f>
        <v>WEEK 14</v>
      </c>
      <c r="AE40" s="47"/>
      <c r="AF40" s="46"/>
      <c r="AG40" s="46"/>
      <c r="AH40" s="46"/>
      <c r="AI40" s="46"/>
      <c r="AJ40" s="46"/>
      <c r="AK40" s="46"/>
    </row>
    <row r="41" spans="1:37" ht="29.25" customHeight="1">
      <c r="A41" s="46">
        <f>IFERROR(VLOOKUP(D41,Sort!B:D,3,0),"")</f>
        <v>0</v>
      </c>
      <c r="B41" s="190" t="str">
        <f t="shared" si="0"/>
        <v>3046113CLOSE</v>
      </c>
      <c r="C41" s="191">
        <v>46113</v>
      </c>
      <c r="D41" s="192" t="s">
        <v>22</v>
      </c>
      <c r="E41" s="193" t="str">
        <f>IFERROR(VLOOKUP(D41,Sort!B:C,2,0),"")</f>
        <v>AXOR 3336K</v>
      </c>
      <c r="F41" s="194"/>
      <c r="G41" s="195">
        <f t="shared" si="1"/>
        <v>0</v>
      </c>
      <c r="H41" s="196">
        <v>46113</v>
      </c>
      <c r="I41" s="197">
        <v>0.33333333333333331</v>
      </c>
      <c r="J41" s="196">
        <v>46113</v>
      </c>
      <c r="K41" s="197">
        <v>0.34652777777777777</v>
      </c>
      <c r="L41" s="198">
        <f t="shared" si="2"/>
        <v>46113.333333333336</v>
      </c>
      <c r="M41" s="199">
        <f t="shared" si="3"/>
        <v>46113.34652777778</v>
      </c>
      <c r="N41" s="200">
        <f t="shared" si="4"/>
        <v>0.31666717331862282</v>
      </c>
      <c r="O41" s="201" t="s">
        <v>356</v>
      </c>
      <c r="P41" s="201"/>
      <c r="Q41" s="202" t="s">
        <v>149</v>
      </c>
      <c r="R41" s="202" t="s">
        <v>137</v>
      </c>
      <c r="S41" s="202" t="s">
        <v>318</v>
      </c>
      <c r="T41" s="193" t="str">
        <f>IFERROR(VLOOKUP(S41,Sort!E:F,2,0),"")</f>
        <v>PREVENTIVE MAINTENACE</v>
      </c>
      <c r="U41" s="115">
        <f t="shared" si="5"/>
        <v>1</v>
      </c>
      <c r="V41" s="202" t="str">
        <f t="shared" si="6"/>
        <v>Minor</v>
      </c>
      <c r="W41" s="202"/>
      <c r="X41" s="202"/>
      <c r="Y41" s="202"/>
      <c r="Z41" s="193"/>
      <c r="AA41" s="193" t="str">
        <f t="shared" si="9"/>
        <v>08:19</v>
      </c>
      <c r="AB41" s="203"/>
      <c r="AC41" s="204" t="str">
        <f t="shared" si="8"/>
        <v>CLOSE</v>
      </c>
      <c r="AD41" s="47" t="str">
        <f t="array" aca="1" ref="AD41" ca="1">IF(D41="","",INDEX(HM_Unit!$D$1:$AE$1,MATCH(C41,HM_Unit!$D$2:$AE$2,0)))</f>
        <v>WEEK 14</v>
      </c>
      <c r="AE41" s="47"/>
      <c r="AF41" s="46"/>
      <c r="AG41" s="46"/>
      <c r="AH41" s="46"/>
      <c r="AI41" s="46"/>
      <c r="AJ41" s="46"/>
      <c r="AK41" s="46"/>
    </row>
    <row r="42" spans="1:37" ht="29.25" customHeight="1">
      <c r="A42" s="46">
        <f>IFERROR(VLOOKUP(D42,Sort!B:D,3,0),"")</f>
        <v>0</v>
      </c>
      <c r="B42" s="190" t="str">
        <f t="shared" si="0"/>
        <v>3146113CLOSE</v>
      </c>
      <c r="C42" s="191">
        <v>46113</v>
      </c>
      <c r="D42" s="192" t="s">
        <v>24</v>
      </c>
      <c r="E42" s="193" t="str">
        <f>IFERROR(VLOOKUP(D42,Sort!B:C,2,0),"")</f>
        <v>AXOR 3336K</v>
      </c>
      <c r="F42" s="194"/>
      <c r="G42" s="195">
        <f t="shared" si="1"/>
        <v>0</v>
      </c>
      <c r="H42" s="196">
        <v>46113</v>
      </c>
      <c r="I42" s="197">
        <v>0.35069444444444442</v>
      </c>
      <c r="J42" s="196">
        <v>46113</v>
      </c>
      <c r="K42" s="197">
        <v>0.3659722222222222</v>
      </c>
      <c r="L42" s="198">
        <f t="shared" si="2"/>
        <v>46113.350694444445</v>
      </c>
      <c r="M42" s="199">
        <f t="shared" si="3"/>
        <v>46113.365972222222</v>
      </c>
      <c r="N42" s="200">
        <f t="shared" si="4"/>
        <v>0.3666672533071102</v>
      </c>
      <c r="O42" s="201" t="s">
        <v>356</v>
      </c>
      <c r="P42" s="201"/>
      <c r="Q42" s="202" t="s">
        <v>149</v>
      </c>
      <c r="R42" s="202" t="s">
        <v>137</v>
      </c>
      <c r="S42" s="202" t="s">
        <v>318</v>
      </c>
      <c r="T42" s="193" t="str">
        <f>IFERROR(VLOOKUP(S42,Sort!E:F,2,0),"")</f>
        <v>PREVENTIVE MAINTENACE</v>
      </c>
      <c r="U42" s="115">
        <f t="shared" si="5"/>
        <v>1</v>
      </c>
      <c r="V42" s="202" t="str">
        <f t="shared" si="6"/>
        <v>Minor</v>
      </c>
      <c r="W42" s="202"/>
      <c r="X42" s="202"/>
      <c r="Y42" s="202"/>
      <c r="Z42" s="193"/>
      <c r="AA42" s="193" t="str">
        <f t="shared" si="9"/>
        <v>08:47</v>
      </c>
      <c r="AB42" s="203"/>
      <c r="AC42" s="204" t="str">
        <f t="shared" si="8"/>
        <v>CLOSE</v>
      </c>
      <c r="AD42" s="47" t="str">
        <f t="array" aca="1" ref="AD42" ca="1">IF(D42="","",INDEX(HM_Unit!$D$1:$AE$1,MATCH(C42,HM_Unit!$D$2:$AE$2,0)))</f>
        <v>WEEK 14</v>
      </c>
      <c r="AE42" s="47"/>
      <c r="AF42" s="46"/>
      <c r="AG42" s="46"/>
      <c r="AH42" s="46"/>
      <c r="AI42" s="46"/>
      <c r="AJ42" s="46"/>
      <c r="AK42" s="46"/>
    </row>
    <row r="43" spans="1:37" ht="29.25" customHeight="1">
      <c r="A43" s="46">
        <f>IFERROR(VLOOKUP(D43,Sort!B:D,3,0),"")</f>
        <v>0</v>
      </c>
      <c r="B43" s="190" t="str">
        <f t="shared" si="0"/>
        <v>3246113CLOSE</v>
      </c>
      <c r="C43" s="191">
        <v>46113</v>
      </c>
      <c r="D43" s="192" t="s">
        <v>19</v>
      </c>
      <c r="E43" s="193" t="str">
        <f>IFERROR(VLOOKUP(D43,Sort!B:C,2,0),"")</f>
        <v>AXOR 3336K</v>
      </c>
      <c r="F43" s="194"/>
      <c r="G43" s="195">
        <f t="shared" si="1"/>
        <v>0</v>
      </c>
      <c r="H43" s="196">
        <v>46113</v>
      </c>
      <c r="I43" s="197">
        <v>0.33333333333333331</v>
      </c>
      <c r="J43" s="196">
        <v>46113</v>
      </c>
      <c r="K43" s="197">
        <v>0.36875000000000002</v>
      </c>
      <c r="L43" s="198">
        <f t="shared" si="2"/>
        <v>46113.333333333336</v>
      </c>
      <c r="M43" s="199">
        <f t="shared" si="3"/>
        <v>46113.368750000001</v>
      </c>
      <c r="N43" s="200">
        <f t="shared" si="4"/>
        <v>0.85000135997889403</v>
      </c>
      <c r="O43" s="201" t="s">
        <v>357</v>
      </c>
      <c r="P43" s="201"/>
      <c r="Q43" s="202" t="s">
        <v>149</v>
      </c>
      <c r="R43" s="202" t="s">
        <v>137</v>
      </c>
      <c r="S43" s="202" t="s">
        <v>318</v>
      </c>
      <c r="T43" s="193" t="str">
        <f>IFERROR(VLOOKUP(S43,Sort!E:F,2,0),"")</f>
        <v>PREVENTIVE MAINTENACE</v>
      </c>
      <c r="U43" s="115">
        <f t="shared" si="5"/>
        <v>1</v>
      </c>
      <c r="V43" s="202" t="str">
        <f t="shared" si="6"/>
        <v>Minor</v>
      </c>
      <c r="W43" s="202"/>
      <c r="X43" s="202"/>
      <c r="Y43" s="202"/>
      <c r="Z43" s="193"/>
      <c r="AA43" s="193" t="str">
        <f t="shared" si="9"/>
        <v>08:51</v>
      </c>
      <c r="AB43" s="203"/>
      <c r="AC43" s="204" t="str">
        <f t="shared" si="8"/>
        <v>CLOSE</v>
      </c>
      <c r="AD43" s="47" t="str">
        <f t="array" aca="1" ref="AD43" ca="1">IF(D43="","",INDEX(HM_Unit!$D$1:$AE$1,MATCH(C43,HM_Unit!$D$2:$AE$2,0)))</f>
        <v>WEEK 14</v>
      </c>
      <c r="AE43" s="47"/>
      <c r="AF43" s="46"/>
      <c r="AG43" s="46"/>
      <c r="AH43" s="46"/>
      <c r="AI43" s="46"/>
      <c r="AJ43" s="46"/>
      <c r="AK43" s="46"/>
    </row>
    <row r="44" spans="1:37" ht="29.25" customHeight="1">
      <c r="A44" s="46">
        <f>IFERROR(VLOOKUP(D44,Sort!B:D,3,0),"")</f>
        <v>0</v>
      </c>
      <c r="B44" s="190" t="str">
        <f t="shared" si="0"/>
        <v>3346113CLOSE</v>
      </c>
      <c r="C44" s="191">
        <v>46113</v>
      </c>
      <c r="D44" s="192" t="s">
        <v>33</v>
      </c>
      <c r="E44" s="193" t="str">
        <f>IFERROR(VLOOKUP(D44,Sort!B:C,2,0),"")</f>
        <v>AXOR 3336K</v>
      </c>
      <c r="F44" s="194"/>
      <c r="G44" s="195">
        <f t="shared" si="1"/>
        <v>0</v>
      </c>
      <c r="H44" s="196">
        <v>46113</v>
      </c>
      <c r="I44" s="197">
        <v>0.40625</v>
      </c>
      <c r="J44" s="196">
        <v>46113</v>
      </c>
      <c r="K44" s="197">
        <v>0.44444444444444442</v>
      </c>
      <c r="L44" s="198">
        <f t="shared" si="2"/>
        <v>46113.40625</v>
      </c>
      <c r="M44" s="199">
        <f t="shared" si="3"/>
        <v>46113.444444444445</v>
      </c>
      <c r="N44" s="200">
        <f t="shared" si="4"/>
        <v>0.91666813335508512</v>
      </c>
      <c r="O44" s="201" t="s">
        <v>357</v>
      </c>
      <c r="P44" s="201"/>
      <c r="Q44" s="202" t="s">
        <v>149</v>
      </c>
      <c r="R44" s="202" t="s">
        <v>137</v>
      </c>
      <c r="S44" s="202" t="s">
        <v>318</v>
      </c>
      <c r="T44" s="193" t="str">
        <f>IFERROR(VLOOKUP(S44,Sort!E:F,2,0),"")</f>
        <v>PREVENTIVE MAINTENACE</v>
      </c>
      <c r="U44" s="115">
        <f t="shared" si="5"/>
        <v>1</v>
      </c>
      <c r="V44" s="202" t="str">
        <f t="shared" si="6"/>
        <v>Minor</v>
      </c>
      <c r="W44" s="202"/>
      <c r="X44" s="202"/>
      <c r="Y44" s="202"/>
      <c r="Z44" s="193"/>
      <c r="AA44" s="193" t="str">
        <f t="shared" si="9"/>
        <v>10:40</v>
      </c>
      <c r="AB44" s="203"/>
      <c r="AC44" s="204" t="str">
        <f t="shared" si="8"/>
        <v>CLOSE</v>
      </c>
      <c r="AD44" s="47" t="str">
        <f t="array" aca="1" ref="AD44" ca="1">IF(D44="","",INDEX(HM_Unit!$D$1:$AE$1,MATCH(C44,HM_Unit!$D$2:$AE$2,0)))</f>
        <v>WEEK 14</v>
      </c>
      <c r="AE44" s="47"/>
      <c r="AF44" s="46"/>
      <c r="AG44" s="46"/>
      <c r="AH44" s="46"/>
      <c r="AI44" s="46"/>
      <c r="AJ44" s="46"/>
      <c r="AK44" s="46"/>
    </row>
    <row r="45" spans="1:37" ht="22.5" customHeight="1">
      <c r="A45" s="46">
        <f>IFERROR(VLOOKUP(D45,Sort!B:D,3,0),"")</f>
        <v>0</v>
      </c>
      <c r="B45" s="190" t="str">
        <f t="shared" si="0"/>
        <v>3446113CLOSE</v>
      </c>
      <c r="C45" s="191">
        <v>46113</v>
      </c>
      <c r="D45" s="193" t="s">
        <v>5</v>
      </c>
      <c r="E45" s="193" t="str">
        <f>IFERROR(VLOOKUP(D45,Sort!B:C,2,0),"")</f>
        <v>Prima LX 2528</v>
      </c>
      <c r="F45" s="194"/>
      <c r="G45" s="195">
        <f t="shared" si="1"/>
        <v>0</v>
      </c>
      <c r="H45" s="196">
        <v>46113</v>
      </c>
      <c r="I45" s="197">
        <v>0.63194444444444442</v>
      </c>
      <c r="J45" s="196">
        <v>46113</v>
      </c>
      <c r="K45" s="197">
        <v>0.67013888888888884</v>
      </c>
      <c r="L45" s="198">
        <f t="shared" si="2"/>
        <v>46113.631944444445</v>
      </c>
      <c r="M45" s="199">
        <f t="shared" si="3"/>
        <v>46113.670138888891</v>
      </c>
      <c r="N45" s="200">
        <f t="shared" si="4"/>
        <v>0.91666813335508512</v>
      </c>
      <c r="O45" s="201" t="s">
        <v>357</v>
      </c>
      <c r="P45" s="201"/>
      <c r="Q45" s="202" t="s">
        <v>149</v>
      </c>
      <c r="R45" s="202" t="s">
        <v>137</v>
      </c>
      <c r="S45" s="202" t="s">
        <v>318</v>
      </c>
      <c r="T45" s="193" t="str">
        <f>IFERROR(VLOOKUP(S45,Sort!E:F,2,0),"")</f>
        <v>PREVENTIVE MAINTENACE</v>
      </c>
      <c r="U45" s="115">
        <f t="shared" si="5"/>
        <v>1</v>
      </c>
      <c r="V45" s="202" t="str">
        <f t="shared" si="6"/>
        <v>Minor</v>
      </c>
      <c r="W45" s="202"/>
      <c r="X45" s="205"/>
      <c r="Y45" s="202"/>
      <c r="Z45" s="193"/>
      <c r="AA45" s="193" t="str">
        <f t="shared" si="9"/>
        <v>16:05</v>
      </c>
      <c r="AB45" s="203"/>
      <c r="AC45" s="204" t="str">
        <f t="shared" si="8"/>
        <v>CLOSE</v>
      </c>
      <c r="AD45" s="47" t="str">
        <f t="array" aca="1" ref="AD45" ca="1">IF(D45="","",INDEX(HM_Unit!$D$1:$AE$1,MATCH(C45,HM_Unit!$D$2:$AE$2,0)))</f>
        <v>WEEK 14</v>
      </c>
      <c r="AE45" s="47"/>
      <c r="AF45" s="46"/>
      <c r="AG45" s="46"/>
      <c r="AH45" s="46"/>
      <c r="AI45" s="46"/>
      <c r="AJ45" s="46"/>
      <c r="AK45" s="46"/>
    </row>
    <row r="46" spans="1:37" ht="22.5" customHeight="1">
      <c r="A46" s="46">
        <f>IFERROR(VLOOKUP(D46,Sort!B:D,3,0),"")</f>
        <v>0</v>
      </c>
      <c r="B46" s="190" t="str">
        <f t="shared" si="0"/>
        <v>3546113CLOSE</v>
      </c>
      <c r="C46" s="191">
        <v>46113</v>
      </c>
      <c r="D46" s="192" t="s">
        <v>25</v>
      </c>
      <c r="E46" s="193" t="str">
        <f>IFERROR(VLOOKUP(D46,Sort!B:C,2,0),"")</f>
        <v>AXOR 3336K</v>
      </c>
      <c r="F46" s="194"/>
      <c r="G46" s="195">
        <f t="shared" si="1"/>
        <v>0</v>
      </c>
      <c r="H46" s="196">
        <v>46113</v>
      </c>
      <c r="I46" s="197">
        <v>0.3840277777777778</v>
      </c>
      <c r="J46" s="196">
        <v>46113</v>
      </c>
      <c r="K46" s="197">
        <v>0.46041666666666664</v>
      </c>
      <c r="L46" s="198">
        <f t="shared" si="2"/>
        <v>46113.384027777778</v>
      </c>
      <c r="M46" s="199">
        <f t="shared" si="3"/>
        <v>46113.460416666669</v>
      </c>
      <c r="N46" s="200">
        <f t="shared" si="4"/>
        <v>1.8333362667101702</v>
      </c>
      <c r="O46" s="201" t="s">
        <v>358</v>
      </c>
      <c r="P46" s="201"/>
      <c r="Q46" s="202" t="s">
        <v>149</v>
      </c>
      <c r="R46" s="202" t="s">
        <v>137</v>
      </c>
      <c r="S46" s="202" t="s">
        <v>318</v>
      </c>
      <c r="T46" s="193" t="str">
        <f>IFERROR(VLOOKUP(S46,Sort!E:F,2,0),"")</f>
        <v>PREVENTIVE MAINTENACE</v>
      </c>
      <c r="U46" s="115">
        <f t="shared" si="5"/>
        <v>1</v>
      </c>
      <c r="V46" s="202" t="str">
        <f t="shared" si="6"/>
        <v>Minor</v>
      </c>
      <c r="W46" s="202"/>
      <c r="X46" s="202"/>
      <c r="Y46" s="202"/>
      <c r="Z46" s="193"/>
      <c r="AA46" s="193" t="str">
        <f t="shared" si="9"/>
        <v>11:03</v>
      </c>
      <c r="AB46" s="203"/>
      <c r="AC46" s="204" t="str">
        <f t="shared" si="8"/>
        <v>CLOSE</v>
      </c>
      <c r="AD46" s="47" t="str">
        <f t="array" aca="1" ref="AD46" ca="1">IF(D46="","",INDEX(HM_Unit!$D$1:$AE$1,MATCH(C46,HM_Unit!$D$2:$AE$2,0)))</f>
        <v>WEEK 14</v>
      </c>
      <c r="AE46" s="47"/>
      <c r="AF46" s="46"/>
      <c r="AG46" s="46"/>
      <c r="AH46" s="46"/>
      <c r="AI46" s="46"/>
      <c r="AJ46" s="46"/>
      <c r="AK46" s="46"/>
    </row>
    <row r="47" spans="1:37" ht="22.5" customHeight="1">
      <c r="A47" s="68">
        <f>IFERROR(VLOOKUP(D47,Sort!B:D,3,0),"")</f>
        <v>0</v>
      </c>
      <c r="B47" s="190" t="str">
        <f t="shared" si="0"/>
        <v>146113OPEN</v>
      </c>
      <c r="C47" s="191">
        <v>46113</v>
      </c>
      <c r="D47" s="206" t="s">
        <v>97</v>
      </c>
      <c r="E47" s="207" t="str">
        <f>IFERROR(VLOOKUP(D47,Sort!B:C,2,0),"")</f>
        <v>Axor 3336 OB</v>
      </c>
      <c r="F47" s="208"/>
      <c r="G47" s="209">
        <f t="shared" si="1"/>
        <v>4</v>
      </c>
      <c r="H47" s="210">
        <v>46109</v>
      </c>
      <c r="I47" s="211">
        <v>0.25</v>
      </c>
      <c r="J47" s="212">
        <v>46114</v>
      </c>
      <c r="K47" s="211">
        <v>0.25</v>
      </c>
      <c r="L47" s="213">
        <f t="shared" si="2"/>
        <v>46113.25</v>
      </c>
      <c r="M47" s="214">
        <f t="shared" si="3"/>
        <v>46114.25</v>
      </c>
      <c r="N47" s="215">
        <f t="shared" si="4"/>
        <v>24.000038400061499</v>
      </c>
      <c r="O47" s="216" t="s">
        <v>359</v>
      </c>
      <c r="P47" s="216" t="s">
        <v>360</v>
      </c>
      <c r="Q47" s="217" t="s">
        <v>150</v>
      </c>
      <c r="R47" s="217" t="s">
        <v>137</v>
      </c>
      <c r="S47" s="217" t="s">
        <v>361</v>
      </c>
      <c r="T47" s="207" t="str">
        <f>IFERROR(VLOOKUP(S47,Sort!E:F,2,0),"")</f>
        <v>ENGINE</v>
      </c>
      <c r="U47" s="115" t="str">
        <f t="shared" si="5"/>
        <v/>
      </c>
      <c r="V47" s="202" t="str">
        <f t="shared" si="6"/>
        <v>Minor</v>
      </c>
      <c r="W47" s="205"/>
      <c r="X47" s="205"/>
      <c r="Y47" s="205"/>
      <c r="Z47" s="205"/>
      <c r="AA47" s="207" t="s">
        <v>362</v>
      </c>
      <c r="AB47" s="218" t="s">
        <v>3</v>
      </c>
      <c r="AC47" s="219" t="str">
        <f t="shared" si="8"/>
        <v>OPEN</v>
      </c>
      <c r="AD47" s="17" t="str">
        <f t="array" aca="1" ref="AD47" ca="1">IF(D47="","",INDEX(HM_Unit!$D$1:$AE$1,MATCH(C47,HM_Unit!$D$2:$AE$2,0)))</f>
        <v>WEEK 14</v>
      </c>
      <c r="AE47" s="220"/>
      <c r="AF47" s="68"/>
      <c r="AG47" s="68"/>
      <c r="AH47" s="68"/>
      <c r="AI47" s="68"/>
      <c r="AJ47" s="68"/>
      <c r="AK47" s="68"/>
    </row>
    <row r="48" spans="1:37" ht="22.5" customHeight="1">
      <c r="A48" s="21" t="str">
        <f>IFERROR(VLOOKUP(D48,Sort!B:D,3,0),"")</f>
        <v>Hilight V4W</v>
      </c>
      <c r="B48" s="190" t="str">
        <f t="shared" si="0"/>
        <v>246113OPEN</v>
      </c>
      <c r="C48" s="191">
        <v>46113</v>
      </c>
      <c r="D48" s="207" t="s">
        <v>58</v>
      </c>
      <c r="E48" s="207" t="str">
        <f>IFERROR(VLOOKUP(D48,Sort!B:C,2,0),"")</f>
        <v>TOWER LAMP</v>
      </c>
      <c r="F48" s="208"/>
      <c r="G48" s="209">
        <f t="shared" si="1"/>
        <v>66</v>
      </c>
      <c r="H48" s="210">
        <v>46047</v>
      </c>
      <c r="I48" s="211">
        <v>0.25</v>
      </c>
      <c r="J48" s="212">
        <v>46114</v>
      </c>
      <c r="K48" s="211">
        <v>0.25</v>
      </c>
      <c r="L48" s="213">
        <f t="shared" si="2"/>
        <v>46113.25</v>
      </c>
      <c r="M48" s="214">
        <f t="shared" si="3"/>
        <v>46114.25</v>
      </c>
      <c r="N48" s="215">
        <f t="shared" si="4"/>
        <v>24.000038400061499</v>
      </c>
      <c r="O48" s="216" t="s">
        <v>363</v>
      </c>
      <c r="P48" s="216" t="s">
        <v>364</v>
      </c>
      <c r="Q48" s="217" t="s">
        <v>150</v>
      </c>
      <c r="R48" s="217" t="s">
        <v>139</v>
      </c>
      <c r="S48" s="217" t="s">
        <v>361</v>
      </c>
      <c r="T48" s="207" t="str">
        <f>IFERROR(VLOOKUP(S48,Sort!E:F,2,0),"")</f>
        <v>ENGINE</v>
      </c>
      <c r="U48" s="115" t="str">
        <f t="shared" si="5"/>
        <v/>
      </c>
      <c r="V48" s="202" t="str">
        <f t="shared" si="6"/>
        <v>Major</v>
      </c>
      <c r="W48" s="205"/>
      <c r="X48" s="205"/>
      <c r="Y48" s="205"/>
      <c r="Z48" s="205"/>
      <c r="AA48" s="207" t="s">
        <v>362</v>
      </c>
      <c r="AB48" s="218" t="s">
        <v>3</v>
      </c>
      <c r="AC48" s="219" t="str">
        <f t="shared" si="8"/>
        <v>OPEN</v>
      </c>
      <c r="AD48" s="17" t="str">
        <f t="array" aca="1" ref="AD48" ca="1">IF(D48="","",INDEX(HM_Unit!$D$1:$AE$1,MATCH(C48,HM_Unit!$D$2:$AE$2,0)))</f>
        <v>WEEK 14</v>
      </c>
      <c r="AE48" s="220"/>
      <c r="AF48" s="68"/>
      <c r="AG48" s="68"/>
      <c r="AH48" s="68"/>
      <c r="AI48" s="68"/>
      <c r="AJ48" s="68"/>
      <c r="AK48" s="68"/>
    </row>
    <row r="49" spans="1:37" ht="22.5" customHeight="1">
      <c r="A49" s="21" t="str">
        <f>IFERROR(VLOOKUP(D49,Sort!B:D,3,0),"")</f>
        <v>Hilight V4W</v>
      </c>
      <c r="B49" s="221" t="str">
        <f t="shared" si="0"/>
        <v>346113OPEN</v>
      </c>
      <c r="C49" s="222">
        <v>46113</v>
      </c>
      <c r="D49" s="207" t="s">
        <v>59</v>
      </c>
      <c r="E49" s="207" t="str">
        <f>IFERROR(VLOOKUP(D49,Sort!B:C,2,0),"")</f>
        <v>TOWER LAMP</v>
      </c>
      <c r="F49" s="208"/>
      <c r="G49" s="209">
        <f t="shared" si="1"/>
        <v>66</v>
      </c>
      <c r="H49" s="210">
        <v>46047</v>
      </c>
      <c r="I49" s="211">
        <v>0.25</v>
      </c>
      <c r="J49" s="212">
        <v>46114</v>
      </c>
      <c r="K49" s="211">
        <v>0.25</v>
      </c>
      <c r="L49" s="213">
        <f t="shared" si="2"/>
        <v>46113.25</v>
      </c>
      <c r="M49" s="214">
        <f t="shared" si="3"/>
        <v>46114.25</v>
      </c>
      <c r="N49" s="215">
        <f t="shared" si="4"/>
        <v>24.000038400061499</v>
      </c>
      <c r="O49" s="216" t="s">
        <v>363</v>
      </c>
      <c r="P49" s="216" t="s">
        <v>365</v>
      </c>
      <c r="Q49" s="217" t="s">
        <v>150</v>
      </c>
      <c r="R49" s="217" t="s">
        <v>139</v>
      </c>
      <c r="S49" s="217" t="s">
        <v>361</v>
      </c>
      <c r="T49" s="207" t="str">
        <f>IFERROR(VLOOKUP(S49,Sort!E:F,2,0),"")</f>
        <v>ENGINE</v>
      </c>
      <c r="U49" s="223" t="str">
        <f t="shared" si="5"/>
        <v/>
      </c>
      <c r="V49" s="217" t="str">
        <f t="shared" si="6"/>
        <v>Major</v>
      </c>
      <c r="W49" s="205"/>
      <c r="X49" s="205"/>
      <c r="Y49" s="205"/>
      <c r="Z49" s="205"/>
      <c r="AA49" s="207" t="s">
        <v>362</v>
      </c>
      <c r="AB49" s="218" t="s">
        <v>3</v>
      </c>
      <c r="AC49" s="219" t="str">
        <f t="shared" si="8"/>
        <v>OPEN</v>
      </c>
      <c r="AD49" s="17" t="str">
        <f t="array" aca="1" ref="AD49" ca="1">IF(D49="","",INDEX(HM_Unit!$D$1:$AE$1,MATCH(C49,HM_Unit!$D$2:$AE$2,0)))</f>
        <v>WEEK 14</v>
      </c>
      <c r="AE49" s="220"/>
      <c r="AF49" s="68"/>
      <c r="AG49" s="68"/>
      <c r="AH49" s="68"/>
      <c r="AI49" s="68"/>
      <c r="AJ49" s="68"/>
      <c r="AK49" s="68"/>
    </row>
    <row r="50" spans="1:37" ht="22.5" customHeight="1">
      <c r="A50" s="21" t="str">
        <f>IFERROR(VLOOKUP(D50,Sort!B:D,3,0),"")</f>
        <v>Hilight V4W</v>
      </c>
      <c r="B50" s="190" t="str">
        <f t="shared" si="0"/>
        <v>446113OPEN</v>
      </c>
      <c r="C50" s="191">
        <v>46113</v>
      </c>
      <c r="D50" s="207" t="s">
        <v>67</v>
      </c>
      <c r="E50" s="207" t="str">
        <f>IFERROR(VLOOKUP(D50,Sort!B:C,2,0),"")</f>
        <v>TOWER LAMP</v>
      </c>
      <c r="F50" s="208"/>
      <c r="G50" s="209">
        <f t="shared" si="1"/>
        <v>47</v>
      </c>
      <c r="H50" s="210">
        <v>46066</v>
      </c>
      <c r="I50" s="211">
        <v>0.62152777777777779</v>
      </c>
      <c r="J50" s="212">
        <v>46114</v>
      </c>
      <c r="K50" s="211">
        <v>0.25</v>
      </c>
      <c r="L50" s="213">
        <f t="shared" si="2"/>
        <v>46113.25</v>
      </c>
      <c r="M50" s="214">
        <f t="shared" si="3"/>
        <v>46114.25</v>
      </c>
      <c r="N50" s="215">
        <f t="shared" si="4"/>
        <v>24.000038400061499</v>
      </c>
      <c r="O50" s="216" t="s">
        <v>366</v>
      </c>
      <c r="P50" s="216" t="s">
        <v>367</v>
      </c>
      <c r="Q50" s="217" t="s">
        <v>150</v>
      </c>
      <c r="R50" s="217" t="s">
        <v>135</v>
      </c>
      <c r="S50" s="217" t="s">
        <v>291</v>
      </c>
      <c r="T50" s="207" t="str">
        <f>IFERROR(VLOOKUP(S50,Sort!E:F,2,0),"")</f>
        <v>ELECTRICAL, STARTING &amp; CHARGING SYSTEM</v>
      </c>
      <c r="U50" s="115" t="str">
        <f t="shared" si="5"/>
        <v/>
      </c>
      <c r="V50" s="202" t="str">
        <f t="shared" si="6"/>
        <v>Major</v>
      </c>
      <c r="W50" s="205"/>
      <c r="X50" s="205"/>
      <c r="Y50" s="205"/>
      <c r="Z50" s="205"/>
      <c r="AA50" s="207" t="s">
        <v>362</v>
      </c>
      <c r="AB50" s="218" t="s">
        <v>3</v>
      </c>
      <c r="AC50" s="219" t="str">
        <f t="shared" si="8"/>
        <v>OPEN</v>
      </c>
      <c r="AD50" s="17" t="str">
        <f t="array" aca="1" ref="AD50" ca="1">IF(D50="","",INDEX(HM_Unit!$D$1:$AE$1,MATCH(C50,HM_Unit!$D$2:$AE$2,0)))</f>
        <v>WEEK 14</v>
      </c>
      <c r="AE50" s="220"/>
      <c r="AF50" s="68"/>
      <c r="AG50" s="68"/>
      <c r="AH50" s="68"/>
      <c r="AI50" s="68"/>
      <c r="AJ50" s="68"/>
      <c r="AK50" s="68"/>
    </row>
    <row r="51" spans="1:37" ht="22.5" customHeight="1">
      <c r="A51" s="21" t="str">
        <f>IFERROR(VLOOKUP(D51,Sort!B:D,3,0),"")</f>
        <v>Hilight V4W</v>
      </c>
      <c r="B51" s="190" t="str">
        <f t="shared" si="0"/>
        <v>546113OPEN</v>
      </c>
      <c r="C51" s="191">
        <v>46113</v>
      </c>
      <c r="D51" s="207" t="s">
        <v>68</v>
      </c>
      <c r="E51" s="207" t="str">
        <f>IFERROR(VLOOKUP(D51,Sort!B:C,2,0),"")</f>
        <v>TOWER LAMP</v>
      </c>
      <c r="F51" s="208"/>
      <c r="G51" s="209">
        <f t="shared" si="1"/>
        <v>42</v>
      </c>
      <c r="H51" s="210">
        <v>46071</v>
      </c>
      <c r="I51" s="211">
        <v>0.32222222222222224</v>
      </c>
      <c r="J51" s="212">
        <v>46114</v>
      </c>
      <c r="K51" s="211">
        <v>0.25</v>
      </c>
      <c r="L51" s="213">
        <f t="shared" si="2"/>
        <v>46113.25</v>
      </c>
      <c r="M51" s="214">
        <f t="shared" si="3"/>
        <v>46114.25</v>
      </c>
      <c r="N51" s="215">
        <f t="shared" si="4"/>
        <v>24.000038400061499</v>
      </c>
      <c r="O51" s="216" t="s">
        <v>366</v>
      </c>
      <c r="P51" s="216" t="s">
        <v>367</v>
      </c>
      <c r="Q51" s="217" t="s">
        <v>150</v>
      </c>
      <c r="R51" s="217" t="s">
        <v>135</v>
      </c>
      <c r="S51" s="217" t="s">
        <v>291</v>
      </c>
      <c r="T51" s="207" t="str">
        <f>IFERROR(VLOOKUP(S51,Sort!E:F,2,0),"")</f>
        <v>ELECTRICAL, STARTING &amp; CHARGING SYSTEM</v>
      </c>
      <c r="U51" s="115" t="str">
        <f t="shared" si="5"/>
        <v/>
      </c>
      <c r="V51" s="202" t="str">
        <f t="shared" si="6"/>
        <v>Major</v>
      </c>
      <c r="W51" s="205"/>
      <c r="X51" s="205"/>
      <c r="Y51" s="205"/>
      <c r="Z51" s="205"/>
      <c r="AA51" s="207" t="s">
        <v>362</v>
      </c>
      <c r="AB51" s="218" t="s">
        <v>3</v>
      </c>
      <c r="AC51" s="219" t="str">
        <f t="shared" si="8"/>
        <v>OPEN</v>
      </c>
      <c r="AD51" s="47" t="str">
        <f t="array" aca="1" ref="AD51" ca="1">IF(D51="","",INDEX(HM_Unit!$D$1:$AE$1,MATCH(C51,HM_Unit!$D$2:$AE$2,0)))</f>
        <v>WEEK 14</v>
      </c>
      <c r="AE51" s="220"/>
      <c r="AF51" s="68"/>
      <c r="AG51" s="68"/>
      <c r="AH51" s="68"/>
      <c r="AI51" s="68"/>
      <c r="AJ51" s="68"/>
      <c r="AK51" s="68"/>
    </row>
    <row r="52" spans="1:37" ht="22.5" customHeight="1">
      <c r="A52" s="46"/>
      <c r="B52" s="224"/>
      <c r="C52" s="225"/>
      <c r="D52" s="226"/>
      <c r="E52" s="226"/>
      <c r="F52" s="227"/>
      <c r="G52" s="228"/>
      <c r="H52" s="229"/>
      <c r="I52" s="230"/>
      <c r="J52" s="229"/>
      <c r="K52" s="230"/>
      <c r="L52" s="231"/>
      <c r="M52" s="232"/>
      <c r="N52" s="233"/>
      <c r="O52" s="234"/>
      <c r="P52" s="234"/>
      <c r="Q52" s="235"/>
      <c r="R52" s="235"/>
      <c r="S52" s="235"/>
      <c r="T52" s="226"/>
      <c r="U52" s="236"/>
      <c r="V52" s="235"/>
      <c r="W52" s="235"/>
      <c r="X52" s="235"/>
      <c r="Y52" s="235"/>
      <c r="Z52" s="226"/>
      <c r="AA52" s="226"/>
      <c r="AB52" s="237"/>
      <c r="AC52" s="238"/>
      <c r="AD52" s="239"/>
      <c r="AE52" s="47"/>
      <c r="AF52" s="46"/>
      <c r="AG52" s="46"/>
      <c r="AH52" s="46"/>
      <c r="AI52" s="46"/>
      <c r="AJ52" s="46"/>
      <c r="AK52" s="46"/>
    </row>
    <row r="53" spans="1:37" ht="22.5" customHeight="1">
      <c r="A53" s="46">
        <f>IFERROR(VLOOKUP(D53,Sort!B:D,3,0),"")</f>
        <v>0</v>
      </c>
      <c r="B53" s="190" t="str">
        <f t="shared" ref="B53:B84" si="10">COUNTIFS($AC$12:AC53,AC53,$C$12:C53,C53)&amp;C53&amp;AC53</f>
        <v>146114CLOSE</v>
      </c>
      <c r="C53" s="196">
        <v>46114</v>
      </c>
      <c r="D53" s="192" t="s">
        <v>100</v>
      </c>
      <c r="E53" s="193" t="str">
        <f>IFERROR(VLOOKUP(D53,Sort!B:C,2,0),"")</f>
        <v>Axor 3336 OB</v>
      </c>
      <c r="F53" s="194">
        <v>17089</v>
      </c>
      <c r="G53" s="195">
        <f t="shared" ref="G53:G84" si="11">IF(C53="","",C53-H53)</f>
        <v>0</v>
      </c>
      <c r="H53" s="196">
        <v>46114</v>
      </c>
      <c r="I53" s="197">
        <v>0.3125</v>
      </c>
      <c r="J53" s="196">
        <v>46114</v>
      </c>
      <c r="K53" s="197">
        <v>0.33333333333333331</v>
      </c>
      <c r="L53" s="198">
        <f t="shared" ref="L53:L84" si="12">IF(H53="","",IF(H53&lt;C53,C53+0.25,H53+I53))</f>
        <v>46114.3125</v>
      </c>
      <c r="M53" s="199">
        <f t="shared" ref="M53:M84" si="13">IF(J53="","",J53+K53)</f>
        <v>46114.333333333336</v>
      </c>
      <c r="N53" s="200">
        <f t="shared" ref="N53:N84" si="14">IF(M53=""," ",IF(((ROUND(VALUE(M53-L53),20))/0.417866666666*10)&lt;0,(24-(ROUND(VALUE(L53),20))/0.0416665999999999*10)+((ROUND(VALUE(M53),20))/0.416665999999999*10),(ROUND(VALUE(M53-L53),20))/0.416665999999999*10))</f>
        <v>0.5000008000594901</v>
      </c>
      <c r="O53" s="201" t="s">
        <v>368</v>
      </c>
      <c r="P53" s="201" t="s">
        <v>369</v>
      </c>
      <c r="Q53" s="202" t="s">
        <v>150</v>
      </c>
      <c r="R53" s="202" t="s">
        <v>137</v>
      </c>
      <c r="S53" s="202" t="s">
        <v>294</v>
      </c>
      <c r="T53" s="193" t="str">
        <f>IFERROR(VLOOKUP(S53,Sort!E:F,2,0),"")</f>
        <v>CABIN</v>
      </c>
      <c r="U53" s="115">
        <v>1</v>
      </c>
      <c r="V53" s="202" t="s">
        <v>370</v>
      </c>
      <c r="W53" s="202"/>
      <c r="X53" s="202"/>
      <c r="Y53" s="202"/>
      <c r="Z53" s="193"/>
      <c r="AA53" s="193" t="s">
        <v>362</v>
      </c>
      <c r="AB53" s="203"/>
      <c r="AC53" s="204" t="str">
        <f t="shared" ref="AC53:AC84" si="15">IF(AB53="BD","OPEN","CLOSE")</f>
        <v>CLOSE</v>
      </c>
      <c r="AD53" s="47" t="str">
        <f t="array" aca="1" ref="AD53" ca="1">IF(D53="","",INDEX(HM_Unit!$D$1:$AE$1,MATCH(C53,HM_Unit!$D$2:$AE$2,0)))</f>
        <v>WEEK 14</v>
      </c>
      <c r="AE53" s="47"/>
      <c r="AF53" s="46"/>
      <c r="AG53" s="46"/>
      <c r="AH53" s="46"/>
      <c r="AI53" s="46"/>
      <c r="AJ53" s="46"/>
      <c r="AK53" s="46"/>
    </row>
    <row r="54" spans="1:37" ht="22.5" customHeight="1">
      <c r="A54" s="46">
        <f>IFERROR(VLOOKUP(D54,Sort!B:D,3,0),"")</f>
        <v>0</v>
      </c>
      <c r="B54" s="190" t="str">
        <f t="shared" si="10"/>
        <v>246114CLOSE</v>
      </c>
      <c r="C54" s="196">
        <v>46114</v>
      </c>
      <c r="D54" s="193" t="s">
        <v>8</v>
      </c>
      <c r="E54" s="193" t="str">
        <f>IFERROR(VLOOKUP(D54,Sort!B:C,2,0),"")</f>
        <v>Prima LX 2528</v>
      </c>
      <c r="F54" s="194">
        <v>13242.2</v>
      </c>
      <c r="G54" s="195">
        <f t="shared" si="11"/>
        <v>0</v>
      </c>
      <c r="H54" s="196">
        <v>46114</v>
      </c>
      <c r="I54" s="197">
        <v>0.29166666666666669</v>
      </c>
      <c r="J54" s="196">
        <v>46114</v>
      </c>
      <c r="K54" s="197">
        <v>0.31944444444444442</v>
      </c>
      <c r="L54" s="198">
        <f t="shared" si="12"/>
        <v>46114.291666666664</v>
      </c>
      <c r="M54" s="199">
        <f t="shared" si="13"/>
        <v>46114.319444444445</v>
      </c>
      <c r="N54" s="200">
        <f t="shared" si="14"/>
        <v>0.66666773341265118</v>
      </c>
      <c r="O54" s="201" t="s">
        <v>371</v>
      </c>
      <c r="P54" s="201" t="s">
        <v>372</v>
      </c>
      <c r="Q54" s="202" t="s">
        <v>150</v>
      </c>
      <c r="R54" s="202" t="s">
        <v>137</v>
      </c>
      <c r="S54" s="202" t="s">
        <v>353</v>
      </c>
      <c r="T54" s="193" t="str">
        <f>IFERROR(VLOOKUP(S54,Sort!E:F,2,0),"")</f>
        <v>DIFFERENTIAL</v>
      </c>
      <c r="U54" s="115">
        <v>1</v>
      </c>
      <c r="V54" s="202" t="s">
        <v>370</v>
      </c>
      <c r="W54" s="202"/>
      <c r="X54" s="202"/>
      <c r="Y54" s="202"/>
      <c r="Z54" s="193"/>
      <c r="AA54" s="193" t="s">
        <v>362</v>
      </c>
      <c r="AB54" s="203"/>
      <c r="AC54" s="204" t="str">
        <f t="shared" si="15"/>
        <v>CLOSE</v>
      </c>
      <c r="AD54" s="47" t="str">
        <f t="array" aca="1" ref="AD54" ca="1">IF(D54="","",INDEX(HM_Unit!$D$1:$AE$1,MATCH(C54,HM_Unit!$D$2:$AE$2,0)))</f>
        <v>WEEK 14</v>
      </c>
      <c r="AE54" s="47"/>
      <c r="AF54" s="46"/>
      <c r="AG54" s="46"/>
      <c r="AH54" s="46"/>
      <c r="AI54" s="46"/>
      <c r="AJ54" s="46"/>
      <c r="AK54" s="46"/>
    </row>
    <row r="55" spans="1:37" ht="22.5" customHeight="1">
      <c r="A55" s="46">
        <f>IFERROR(VLOOKUP(D55,Sort!B:D,3,0),"")</f>
        <v>0</v>
      </c>
      <c r="B55" s="190" t="str">
        <f t="shared" si="10"/>
        <v>346114CLOSE</v>
      </c>
      <c r="C55" s="196">
        <v>46114</v>
      </c>
      <c r="D55" s="193" t="s">
        <v>7</v>
      </c>
      <c r="E55" s="193" t="str">
        <f>IFERROR(VLOOKUP(D55,Sort!B:C,2,0),"")</f>
        <v>Prima LX 2528</v>
      </c>
      <c r="F55" s="194">
        <v>13253.7</v>
      </c>
      <c r="G55" s="195">
        <f t="shared" si="11"/>
        <v>0</v>
      </c>
      <c r="H55" s="196">
        <v>46114</v>
      </c>
      <c r="I55" s="197">
        <v>0.29166666666666669</v>
      </c>
      <c r="J55" s="196">
        <v>46114</v>
      </c>
      <c r="K55" s="197">
        <v>0.3923611111111111</v>
      </c>
      <c r="L55" s="198">
        <f t="shared" si="12"/>
        <v>46114.291666666664</v>
      </c>
      <c r="M55" s="199">
        <f t="shared" si="13"/>
        <v>46114.392361111109</v>
      </c>
      <c r="N55" s="200">
        <f t="shared" si="14"/>
        <v>2.4166705333589311</v>
      </c>
      <c r="O55" s="201" t="s">
        <v>373</v>
      </c>
      <c r="P55" s="201" t="s">
        <v>374</v>
      </c>
      <c r="Q55" s="202" t="s">
        <v>150</v>
      </c>
      <c r="R55" s="202" t="s">
        <v>137</v>
      </c>
      <c r="S55" s="202" t="s">
        <v>300</v>
      </c>
      <c r="T55" s="193" t="str">
        <f>IFERROR(VLOOKUP(S55,Sort!E:F,2,0),"")</f>
        <v>AIR SYSTEM</v>
      </c>
      <c r="U55" s="115">
        <v>1</v>
      </c>
      <c r="V55" s="202" t="s">
        <v>370</v>
      </c>
      <c r="W55" s="202"/>
      <c r="X55" s="202"/>
      <c r="Y55" s="202"/>
      <c r="Z55" s="193"/>
      <c r="AA55" s="193" t="s">
        <v>362</v>
      </c>
      <c r="AB55" s="203"/>
      <c r="AC55" s="204" t="str">
        <f t="shared" si="15"/>
        <v>CLOSE</v>
      </c>
      <c r="AD55" s="47" t="str">
        <f t="array" aca="1" ref="AD55" ca="1">IF(D55="","",INDEX(HM_Unit!$D$1:$AE$1,MATCH(C55,HM_Unit!$D$2:$AE$2,0)))</f>
        <v>WEEK 14</v>
      </c>
      <c r="AE55" s="47"/>
      <c r="AF55" s="46"/>
      <c r="AG55" s="46"/>
      <c r="AH55" s="46"/>
      <c r="AI55" s="46"/>
      <c r="AJ55" s="46"/>
      <c r="AK55" s="46"/>
    </row>
    <row r="56" spans="1:37" ht="22.5" customHeight="1">
      <c r="A56" s="46">
        <f>IFERROR(VLOOKUP(D56,Sort!B:D,3,0),"")</f>
        <v>0</v>
      </c>
      <c r="B56" s="190" t="str">
        <f t="shared" si="10"/>
        <v>446114CLOSE</v>
      </c>
      <c r="C56" s="196">
        <v>46114</v>
      </c>
      <c r="D56" s="193" t="s">
        <v>5</v>
      </c>
      <c r="E56" s="193" t="str">
        <f>IFERROR(VLOOKUP(D56,Sort!B:C,2,0),"")</f>
        <v>Prima LX 2528</v>
      </c>
      <c r="F56" s="194">
        <v>14778.3</v>
      </c>
      <c r="G56" s="195">
        <f t="shared" si="11"/>
        <v>0</v>
      </c>
      <c r="H56" s="196">
        <v>46114</v>
      </c>
      <c r="I56" s="197">
        <v>0.29166666666666669</v>
      </c>
      <c r="J56" s="196">
        <v>46114</v>
      </c>
      <c r="K56" s="197">
        <v>0.44513888888888886</v>
      </c>
      <c r="L56" s="198">
        <f t="shared" si="12"/>
        <v>46114.291666666664</v>
      </c>
      <c r="M56" s="199">
        <f t="shared" si="13"/>
        <v>46114.445138888892</v>
      </c>
      <c r="N56" s="200">
        <f t="shared" si="14"/>
        <v>3.6833392268080516</v>
      </c>
      <c r="O56" s="201" t="s">
        <v>375</v>
      </c>
      <c r="P56" s="201" t="s">
        <v>376</v>
      </c>
      <c r="Q56" s="202" t="s">
        <v>150</v>
      </c>
      <c r="R56" s="202" t="s">
        <v>137</v>
      </c>
      <c r="S56" s="202" t="s">
        <v>291</v>
      </c>
      <c r="T56" s="193" t="str">
        <f>IFERROR(VLOOKUP(S56,Sort!E:F,2,0),"")</f>
        <v>ELECTRICAL, STARTING &amp; CHARGING SYSTEM</v>
      </c>
      <c r="U56" s="115">
        <v>1</v>
      </c>
      <c r="V56" s="202" t="s">
        <v>370</v>
      </c>
      <c r="W56" s="202"/>
      <c r="X56" s="202"/>
      <c r="Y56" s="202"/>
      <c r="Z56" s="193"/>
      <c r="AA56" s="193" t="s">
        <v>362</v>
      </c>
      <c r="AB56" s="203"/>
      <c r="AC56" s="204" t="str">
        <f t="shared" si="15"/>
        <v>CLOSE</v>
      </c>
      <c r="AD56" s="47" t="str">
        <f t="array" aca="1" ref="AD56" ca="1">IF(D56="","",INDEX(HM_Unit!$D$1:$AE$1,MATCH(C56,HM_Unit!$D$2:$AE$2,0)))</f>
        <v>WEEK 14</v>
      </c>
      <c r="AE56" s="47"/>
      <c r="AF56" s="46"/>
      <c r="AG56" s="46"/>
      <c r="AH56" s="46"/>
      <c r="AI56" s="46"/>
      <c r="AJ56" s="46"/>
      <c r="AK56" s="46"/>
    </row>
    <row r="57" spans="1:37" ht="22.5" customHeight="1">
      <c r="A57" s="46">
        <f>IFERROR(VLOOKUP(D57,Sort!B:D,3,0),"")</f>
        <v>0</v>
      </c>
      <c r="B57" s="190" t="str">
        <f t="shared" si="10"/>
        <v>546114CLOSE</v>
      </c>
      <c r="C57" s="196">
        <v>46114</v>
      </c>
      <c r="D57" s="192" t="s">
        <v>102</v>
      </c>
      <c r="E57" s="193" t="str">
        <f>IFERROR(VLOOKUP(D57,Sort!B:C,2,0),"")</f>
        <v>Axor 3336 OB</v>
      </c>
      <c r="F57" s="194">
        <v>17434</v>
      </c>
      <c r="G57" s="195">
        <f t="shared" si="11"/>
        <v>0</v>
      </c>
      <c r="H57" s="196">
        <v>46114</v>
      </c>
      <c r="I57" s="197">
        <v>0.33333333333333331</v>
      </c>
      <c r="J57" s="196">
        <v>46114</v>
      </c>
      <c r="K57" s="197">
        <v>0.40277777777777779</v>
      </c>
      <c r="L57" s="198">
        <f t="shared" si="12"/>
        <v>46114.333333333336</v>
      </c>
      <c r="M57" s="199">
        <f t="shared" si="13"/>
        <v>46114.402777777781</v>
      </c>
      <c r="N57" s="200">
        <f t="shared" si="14"/>
        <v>1.6666693333570071</v>
      </c>
      <c r="O57" s="201" t="s">
        <v>377</v>
      </c>
      <c r="P57" s="201" t="s">
        <v>378</v>
      </c>
      <c r="Q57" s="202" t="s">
        <v>150</v>
      </c>
      <c r="R57" s="202" t="s">
        <v>137</v>
      </c>
      <c r="S57" s="202" t="s">
        <v>297</v>
      </c>
      <c r="T57" s="193" t="str">
        <f>IFERROR(VLOOKUP(S57,Sort!E:F,2,0),"")</f>
        <v>SUSPENSION</v>
      </c>
      <c r="U57" s="115">
        <v>1</v>
      </c>
      <c r="V57" s="202" t="s">
        <v>370</v>
      </c>
      <c r="W57" s="202"/>
      <c r="X57" s="202"/>
      <c r="Y57" s="202"/>
      <c r="Z57" s="193"/>
      <c r="AA57" s="193" t="s">
        <v>362</v>
      </c>
      <c r="AB57" s="203"/>
      <c r="AC57" s="204" t="str">
        <f t="shared" si="15"/>
        <v>CLOSE</v>
      </c>
      <c r="AD57" s="47" t="str">
        <f t="array" aca="1" ref="AD57" ca="1">IF(D57="","",INDEX(HM_Unit!$D$1:$AE$1,MATCH(C57,HM_Unit!$D$2:$AE$2,0)))</f>
        <v>WEEK 14</v>
      </c>
      <c r="AE57" s="47"/>
      <c r="AF57" s="46"/>
      <c r="AG57" s="46"/>
      <c r="AH57" s="46"/>
      <c r="AI57" s="46"/>
      <c r="AJ57" s="46"/>
      <c r="AK57" s="46"/>
    </row>
    <row r="58" spans="1:37" ht="22.5" customHeight="1">
      <c r="A58" s="46">
        <f>IFERROR(VLOOKUP(D58,Sort!B:D,3,0),"")</f>
        <v>0</v>
      </c>
      <c r="B58" s="190" t="str">
        <f t="shared" si="10"/>
        <v>646114CLOSE</v>
      </c>
      <c r="C58" s="196">
        <v>46114</v>
      </c>
      <c r="D58" s="193" t="s">
        <v>10</v>
      </c>
      <c r="E58" s="193" t="str">
        <f>IFERROR(VLOOKUP(D58,Sort!B:C,2,0),"")</f>
        <v>Prima LX 2528</v>
      </c>
      <c r="F58" s="194" t="s">
        <v>379</v>
      </c>
      <c r="G58" s="195">
        <f t="shared" si="11"/>
        <v>0</v>
      </c>
      <c r="H58" s="196">
        <v>46114</v>
      </c>
      <c r="I58" s="197">
        <v>0.38194444444444442</v>
      </c>
      <c r="J58" s="196">
        <v>46114</v>
      </c>
      <c r="K58" s="197">
        <v>0.43888888888888888</v>
      </c>
      <c r="L58" s="198">
        <f t="shared" si="12"/>
        <v>46114.381944444445</v>
      </c>
      <c r="M58" s="199">
        <f t="shared" si="13"/>
        <v>46114.438888888886</v>
      </c>
      <c r="N58" s="200">
        <f t="shared" si="14"/>
        <v>1.3666688532514637</v>
      </c>
      <c r="O58" s="201" t="s">
        <v>380</v>
      </c>
      <c r="P58" s="201" t="s">
        <v>381</v>
      </c>
      <c r="Q58" s="202" t="s">
        <v>150</v>
      </c>
      <c r="R58" s="202" t="s">
        <v>137</v>
      </c>
      <c r="S58" s="202" t="s">
        <v>308</v>
      </c>
      <c r="T58" s="193" t="str">
        <f>IFERROR(VLOOKUP(S58,Sort!E:F,2,0),"")</f>
        <v>AIR CONDITIONER</v>
      </c>
      <c r="U58" s="115">
        <v>1</v>
      </c>
      <c r="V58" s="202" t="s">
        <v>370</v>
      </c>
      <c r="W58" s="56"/>
      <c r="X58" s="202"/>
      <c r="Y58" s="202"/>
      <c r="Z58" s="193"/>
      <c r="AA58" s="193" t="s">
        <v>362</v>
      </c>
      <c r="AB58" s="203"/>
      <c r="AC58" s="204" t="str">
        <f t="shared" si="15"/>
        <v>CLOSE</v>
      </c>
      <c r="AD58" s="47" t="str">
        <f t="array" aca="1" ref="AD58" ca="1">IF(D58="","",INDEX(HM_Unit!$D$1:$AE$1,MATCH(C58,HM_Unit!$D$2:$AE$2,0)))</f>
        <v>WEEK 14</v>
      </c>
      <c r="AE58" s="47"/>
      <c r="AF58" s="46"/>
      <c r="AG58" s="46"/>
      <c r="AH58" s="46"/>
      <c r="AI58" s="46"/>
      <c r="AJ58" s="46"/>
      <c r="AK58" s="46"/>
    </row>
    <row r="59" spans="1:37" ht="22.5" customHeight="1">
      <c r="A59" s="46">
        <f>IFERROR(VLOOKUP(D59,Sort!B:D,3,0),"")</f>
        <v>0</v>
      </c>
      <c r="B59" s="190" t="str">
        <f t="shared" si="10"/>
        <v>746114CLOSE</v>
      </c>
      <c r="C59" s="196">
        <v>46114</v>
      </c>
      <c r="D59" s="192" t="s">
        <v>21</v>
      </c>
      <c r="E59" s="193" t="str">
        <f>IFERROR(VLOOKUP(D59,Sort!B:C,2,0),"")</f>
        <v>AXOR 3336K</v>
      </c>
      <c r="F59" s="194" t="s">
        <v>382</v>
      </c>
      <c r="G59" s="195">
        <f t="shared" si="11"/>
        <v>0</v>
      </c>
      <c r="H59" s="196">
        <v>46114</v>
      </c>
      <c r="I59" s="197">
        <v>0.3125</v>
      </c>
      <c r="J59" s="196">
        <v>46114</v>
      </c>
      <c r="K59" s="197">
        <v>0.33263888888888887</v>
      </c>
      <c r="L59" s="198">
        <f t="shared" si="12"/>
        <v>46114.3125</v>
      </c>
      <c r="M59" s="199">
        <f t="shared" si="13"/>
        <v>46114.332638888889</v>
      </c>
      <c r="N59" s="200">
        <f t="shared" si="14"/>
        <v>0.48333410667178622</v>
      </c>
      <c r="O59" s="201" t="s">
        <v>314</v>
      </c>
      <c r="P59" s="201" t="s">
        <v>315</v>
      </c>
      <c r="Q59" s="202" t="s">
        <v>150</v>
      </c>
      <c r="R59" s="202" t="s">
        <v>137</v>
      </c>
      <c r="S59" s="202" t="s">
        <v>300</v>
      </c>
      <c r="T59" s="193" t="str">
        <f>IFERROR(VLOOKUP(S59,Sort!E:F,2,0),"")</f>
        <v>AIR SYSTEM</v>
      </c>
      <c r="U59" s="115">
        <v>1</v>
      </c>
      <c r="V59" s="202" t="s">
        <v>370</v>
      </c>
      <c r="W59" s="202"/>
      <c r="X59" s="202"/>
      <c r="Y59" s="202"/>
      <c r="Z59" s="193"/>
      <c r="AA59" s="193" t="s">
        <v>362</v>
      </c>
      <c r="AB59" s="203"/>
      <c r="AC59" s="204" t="str">
        <f t="shared" si="15"/>
        <v>CLOSE</v>
      </c>
      <c r="AD59" s="47" t="str">
        <f t="array" aca="1" ref="AD59" ca="1">IF(D59="","",INDEX(HM_Unit!$D$1:$AE$1,MATCH(C59,HM_Unit!$D$2:$AE$2,0)))</f>
        <v>WEEK 14</v>
      </c>
      <c r="AE59" s="47"/>
      <c r="AF59" s="46"/>
      <c r="AG59" s="46"/>
      <c r="AH59" s="46"/>
      <c r="AI59" s="46"/>
      <c r="AJ59" s="46"/>
      <c r="AK59" s="46"/>
    </row>
    <row r="60" spans="1:37" ht="22.5" customHeight="1">
      <c r="A60" s="46">
        <f>IFERROR(VLOOKUP(D60,Sort!B:D,3,0),"")</f>
        <v>0</v>
      </c>
      <c r="B60" s="190" t="str">
        <f t="shared" si="10"/>
        <v>846114CLOSE</v>
      </c>
      <c r="C60" s="196">
        <v>46114</v>
      </c>
      <c r="D60" s="192" t="s">
        <v>25</v>
      </c>
      <c r="E60" s="193" t="str">
        <f>IFERROR(VLOOKUP(D60,Sort!B:C,2,0),"")</f>
        <v>AXOR 3336K</v>
      </c>
      <c r="F60" s="194"/>
      <c r="G60" s="195">
        <f t="shared" si="11"/>
        <v>0</v>
      </c>
      <c r="H60" s="196">
        <v>46114</v>
      </c>
      <c r="I60" s="197">
        <v>0.39791666666666664</v>
      </c>
      <c r="J60" s="196">
        <v>46114</v>
      </c>
      <c r="K60" s="197">
        <v>0.40625</v>
      </c>
      <c r="L60" s="198">
        <f t="shared" si="12"/>
        <v>46114.397916666669</v>
      </c>
      <c r="M60" s="199">
        <f t="shared" si="13"/>
        <v>46114.40625</v>
      </c>
      <c r="N60" s="200">
        <f t="shared" si="14"/>
        <v>0.20000031995394632</v>
      </c>
      <c r="O60" s="201" t="s">
        <v>383</v>
      </c>
      <c r="P60" s="201" t="s">
        <v>384</v>
      </c>
      <c r="Q60" s="202" t="s">
        <v>150</v>
      </c>
      <c r="R60" s="202" t="s">
        <v>137</v>
      </c>
      <c r="S60" s="202" t="s">
        <v>337</v>
      </c>
      <c r="T60" s="193" t="str">
        <f>IFERROR(VLOOKUP(S60,Sort!E:F,2,0),"")</f>
        <v>TRANSMISSION</v>
      </c>
      <c r="U60" s="115">
        <v>1</v>
      </c>
      <c r="V60" s="202" t="s">
        <v>370</v>
      </c>
      <c r="W60" s="202"/>
      <c r="X60" s="202"/>
      <c r="Y60" s="202"/>
      <c r="Z60" s="193"/>
      <c r="AA60" s="193" t="s">
        <v>362</v>
      </c>
      <c r="AB60" s="203"/>
      <c r="AC60" s="204" t="str">
        <f t="shared" si="15"/>
        <v>CLOSE</v>
      </c>
      <c r="AD60" s="47" t="str">
        <f t="array" aca="1" ref="AD60" ca="1">IF(D60="","",INDEX(HM_Unit!$D$1:$AE$1,MATCH(C60,HM_Unit!$D$2:$AE$2,0)))</f>
        <v>WEEK 14</v>
      </c>
      <c r="AE60" s="47"/>
      <c r="AF60" s="46"/>
      <c r="AG60" s="46"/>
      <c r="AH60" s="46"/>
      <c r="AI60" s="46"/>
      <c r="AJ60" s="46"/>
      <c r="AK60" s="46"/>
    </row>
    <row r="61" spans="1:37" ht="22.5" customHeight="1">
      <c r="A61" s="46">
        <f>IFERROR(VLOOKUP(D61,Sort!B:D,3,0),"")</f>
        <v>0</v>
      </c>
      <c r="B61" s="190" t="str">
        <f t="shared" si="10"/>
        <v>946114CLOSE</v>
      </c>
      <c r="C61" s="196">
        <v>46114</v>
      </c>
      <c r="D61" s="192" t="s">
        <v>14</v>
      </c>
      <c r="E61" s="193" t="str">
        <f>IFERROR(VLOOKUP(D61,Sort!B:C,2,0),"")</f>
        <v>AXOR 3336K</v>
      </c>
      <c r="F61" s="194">
        <v>18069</v>
      </c>
      <c r="G61" s="195">
        <f t="shared" si="11"/>
        <v>0</v>
      </c>
      <c r="H61" s="196">
        <v>46114</v>
      </c>
      <c r="I61" s="197">
        <v>0.29166666666666669</v>
      </c>
      <c r="J61" s="196">
        <v>46114</v>
      </c>
      <c r="K61" s="197">
        <v>0.40277777777777779</v>
      </c>
      <c r="L61" s="198">
        <f t="shared" si="12"/>
        <v>46114.291666666664</v>
      </c>
      <c r="M61" s="199">
        <f t="shared" si="13"/>
        <v>46114.402777777781</v>
      </c>
      <c r="N61" s="200">
        <f t="shared" si="14"/>
        <v>2.6666709334759799</v>
      </c>
      <c r="O61" s="201" t="s">
        <v>385</v>
      </c>
      <c r="P61" s="201" t="s">
        <v>386</v>
      </c>
      <c r="Q61" s="202" t="s">
        <v>150</v>
      </c>
      <c r="R61" s="202" t="s">
        <v>137</v>
      </c>
      <c r="S61" s="202" t="s">
        <v>337</v>
      </c>
      <c r="T61" s="193" t="str">
        <f>IFERROR(VLOOKUP(S61,Sort!E:F,2,0),"")</f>
        <v>TRANSMISSION</v>
      </c>
      <c r="U61" s="115">
        <v>1</v>
      </c>
      <c r="V61" s="202" t="s">
        <v>370</v>
      </c>
      <c r="W61" s="202"/>
      <c r="X61" s="202"/>
      <c r="Y61" s="202"/>
      <c r="Z61" s="193"/>
      <c r="AA61" s="193" t="s">
        <v>362</v>
      </c>
      <c r="AB61" s="203"/>
      <c r="AC61" s="204" t="str">
        <f t="shared" si="15"/>
        <v>CLOSE</v>
      </c>
      <c r="AD61" s="47" t="str">
        <f t="array" aca="1" ref="AD61" ca="1">IF(D61="","",INDEX(HM_Unit!$D$1:$AE$1,MATCH(C61,HM_Unit!$D$2:$AE$2,0)))</f>
        <v>WEEK 14</v>
      </c>
      <c r="AE61" s="47"/>
      <c r="AF61" s="46"/>
      <c r="AG61" s="46"/>
      <c r="AH61" s="46"/>
      <c r="AI61" s="46"/>
      <c r="AJ61" s="46"/>
      <c r="AK61" s="46"/>
    </row>
    <row r="62" spans="1:37" ht="22.5" customHeight="1">
      <c r="A62" s="46">
        <f>IFERROR(VLOOKUP(D62,Sort!B:D,3,0),"")</f>
        <v>0</v>
      </c>
      <c r="B62" s="190" t="str">
        <f t="shared" si="10"/>
        <v>1046114CLOSE</v>
      </c>
      <c r="C62" s="196">
        <v>46114</v>
      </c>
      <c r="D62" s="192" t="s">
        <v>18</v>
      </c>
      <c r="E62" s="193" t="str">
        <f>IFERROR(VLOOKUP(D62,Sort!B:C,2,0),"")</f>
        <v>AXOR 3336K</v>
      </c>
      <c r="F62" s="194" t="s">
        <v>379</v>
      </c>
      <c r="G62" s="195">
        <f t="shared" si="11"/>
        <v>0</v>
      </c>
      <c r="H62" s="196">
        <v>46114</v>
      </c>
      <c r="I62" s="197">
        <v>0.37569444444444444</v>
      </c>
      <c r="J62" s="196">
        <v>46114</v>
      </c>
      <c r="K62" s="197">
        <v>0.40763888888888888</v>
      </c>
      <c r="L62" s="198">
        <f t="shared" si="12"/>
        <v>46114.375694444447</v>
      </c>
      <c r="M62" s="199">
        <f t="shared" si="13"/>
        <v>46114.407638888886</v>
      </c>
      <c r="N62" s="200">
        <f t="shared" si="14"/>
        <v>0.76666789321500128</v>
      </c>
      <c r="O62" s="201" t="s">
        <v>387</v>
      </c>
      <c r="P62" s="201" t="s">
        <v>388</v>
      </c>
      <c r="Q62" s="202" t="s">
        <v>150</v>
      </c>
      <c r="R62" s="202" t="s">
        <v>137</v>
      </c>
      <c r="S62" s="202" t="s">
        <v>291</v>
      </c>
      <c r="T62" s="193" t="str">
        <f>IFERROR(VLOOKUP(S62,Sort!E:F,2,0),"")</f>
        <v>ELECTRICAL, STARTING &amp; CHARGING SYSTEM</v>
      </c>
      <c r="U62" s="115">
        <v>1</v>
      </c>
      <c r="V62" s="202" t="s">
        <v>370</v>
      </c>
      <c r="W62" s="202"/>
      <c r="X62" s="202"/>
      <c r="Y62" s="202"/>
      <c r="Z62" s="193"/>
      <c r="AA62" s="193" t="s">
        <v>362</v>
      </c>
      <c r="AB62" s="203"/>
      <c r="AC62" s="204" t="str">
        <f t="shared" si="15"/>
        <v>CLOSE</v>
      </c>
      <c r="AD62" s="47" t="str">
        <f t="array" aca="1" ref="AD62" ca="1">IF(D62="","",INDEX(HM_Unit!$D$1:$AE$1,MATCH(C62,HM_Unit!$D$2:$AE$2,0)))</f>
        <v>WEEK 14</v>
      </c>
      <c r="AE62" s="47"/>
      <c r="AF62" s="46"/>
      <c r="AG62" s="46"/>
      <c r="AH62" s="46"/>
      <c r="AI62" s="46"/>
      <c r="AJ62" s="46"/>
      <c r="AK62" s="46"/>
    </row>
    <row r="63" spans="1:37" ht="22.5" customHeight="1">
      <c r="A63" s="46">
        <f>IFERROR(VLOOKUP(D63,Sort!B:D,3,0),"")</f>
        <v>0</v>
      </c>
      <c r="B63" s="190" t="str">
        <f t="shared" si="10"/>
        <v>1146114CLOSE</v>
      </c>
      <c r="C63" s="196">
        <v>46114</v>
      </c>
      <c r="D63" s="192" t="s">
        <v>25</v>
      </c>
      <c r="E63" s="193" t="str">
        <f>IFERROR(VLOOKUP(D63,Sort!B:C,2,0),"")</f>
        <v>AXOR 3336K</v>
      </c>
      <c r="F63" s="240">
        <v>1462</v>
      </c>
      <c r="G63" s="195">
        <f t="shared" si="11"/>
        <v>0</v>
      </c>
      <c r="H63" s="196">
        <v>46114</v>
      </c>
      <c r="I63" s="197">
        <v>0.54166666666666663</v>
      </c>
      <c r="J63" s="196">
        <v>46114</v>
      </c>
      <c r="K63" s="197">
        <v>0.56944444444444442</v>
      </c>
      <c r="L63" s="198">
        <f t="shared" si="12"/>
        <v>46114.541666666664</v>
      </c>
      <c r="M63" s="199">
        <f t="shared" si="13"/>
        <v>46114.569444444445</v>
      </c>
      <c r="N63" s="200">
        <f t="shared" si="14"/>
        <v>0.66666773341265118</v>
      </c>
      <c r="O63" s="201" t="s">
        <v>389</v>
      </c>
      <c r="P63" s="201" t="s">
        <v>390</v>
      </c>
      <c r="Q63" s="202" t="s">
        <v>150</v>
      </c>
      <c r="R63" s="202" t="s">
        <v>137</v>
      </c>
      <c r="S63" s="202" t="s">
        <v>303</v>
      </c>
      <c r="T63" s="193" t="str">
        <f>IFERROR(VLOOKUP(S63,Sort!E:F,2,0),"")</f>
        <v>BRAKE SYSTEM</v>
      </c>
      <c r="U63" s="115">
        <v>1</v>
      </c>
      <c r="V63" s="202" t="s">
        <v>370</v>
      </c>
      <c r="W63" s="202"/>
      <c r="X63" s="202"/>
      <c r="Y63" s="202"/>
      <c r="Z63" s="193"/>
      <c r="AA63" s="193" t="s">
        <v>362</v>
      </c>
      <c r="AB63" s="203"/>
      <c r="AC63" s="204" t="str">
        <f t="shared" si="15"/>
        <v>CLOSE</v>
      </c>
      <c r="AD63" s="47" t="str">
        <f t="array" aca="1" ref="AD63" ca="1">IF(D63="","",INDEX(HM_Unit!$D$1:$AE$1,MATCH(C63,HM_Unit!$D$2:$AE$2,0)))</f>
        <v>WEEK 14</v>
      </c>
      <c r="AE63" s="47"/>
      <c r="AF63" s="46"/>
      <c r="AG63" s="46"/>
      <c r="AH63" s="46"/>
      <c r="AI63" s="46"/>
      <c r="AJ63" s="46"/>
      <c r="AK63" s="46"/>
    </row>
    <row r="64" spans="1:37" ht="22.5" customHeight="1">
      <c r="A64" s="46">
        <f>IFERROR(VLOOKUP(D64,Sort!B:D,3,0),"")</f>
        <v>0</v>
      </c>
      <c r="B64" s="190" t="str">
        <f t="shared" si="10"/>
        <v>1246114CLOSE</v>
      </c>
      <c r="C64" s="196">
        <v>46114</v>
      </c>
      <c r="D64" s="193" t="s">
        <v>10</v>
      </c>
      <c r="E64" s="193" t="str">
        <f>IFERROR(VLOOKUP(D64,Sort!B:C,2,0),"")</f>
        <v>Prima LX 2528</v>
      </c>
      <c r="F64" s="194" t="s">
        <v>382</v>
      </c>
      <c r="G64" s="195">
        <f t="shared" si="11"/>
        <v>0</v>
      </c>
      <c r="H64" s="196">
        <v>46114</v>
      </c>
      <c r="I64" s="197">
        <v>0.54166666666666663</v>
      </c>
      <c r="J64" s="196">
        <v>46114</v>
      </c>
      <c r="K64" s="197">
        <v>0.57986111111111116</v>
      </c>
      <c r="L64" s="198">
        <f t="shared" si="12"/>
        <v>46114.541666666664</v>
      </c>
      <c r="M64" s="199">
        <f t="shared" si="13"/>
        <v>46114.579861111109</v>
      </c>
      <c r="N64" s="200">
        <f t="shared" si="14"/>
        <v>0.91666813335508512</v>
      </c>
      <c r="O64" s="201" t="s">
        <v>391</v>
      </c>
      <c r="P64" s="201" t="s">
        <v>392</v>
      </c>
      <c r="Q64" s="202" t="s">
        <v>150</v>
      </c>
      <c r="R64" s="202" t="s">
        <v>137</v>
      </c>
      <c r="S64" s="202" t="s">
        <v>291</v>
      </c>
      <c r="T64" s="193" t="str">
        <f>IFERROR(VLOOKUP(S64,Sort!E:F,2,0),"")</f>
        <v>ELECTRICAL, STARTING &amp; CHARGING SYSTEM</v>
      </c>
      <c r="U64" s="115">
        <v>1</v>
      </c>
      <c r="V64" s="202" t="s">
        <v>370</v>
      </c>
      <c r="W64" s="202"/>
      <c r="X64" s="202"/>
      <c r="Y64" s="202"/>
      <c r="Z64" s="193"/>
      <c r="AA64" s="193" t="s">
        <v>362</v>
      </c>
      <c r="AB64" s="203"/>
      <c r="AC64" s="204" t="str">
        <f t="shared" si="15"/>
        <v>CLOSE</v>
      </c>
      <c r="AD64" s="47" t="str">
        <f t="array" aca="1" ref="AD64" ca="1">IF(D64="","",INDEX(HM_Unit!$D$1:$AE$1,MATCH(C64,HM_Unit!$D$2:$AE$2,0)))</f>
        <v>WEEK 14</v>
      </c>
      <c r="AE64" s="47"/>
      <c r="AF64" s="46"/>
      <c r="AG64" s="46"/>
      <c r="AH64" s="46"/>
      <c r="AI64" s="46"/>
      <c r="AJ64" s="46"/>
      <c r="AK64" s="46"/>
    </row>
    <row r="65" spans="1:37" ht="22.5" customHeight="1">
      <c r="A65" s="46">
        <f>IFERROR(VLOOKUP(D65,Sort!B:D,3,0),"")</f>
        <v>0</v>
      </c>
      <c r="B65" s="190" t="str">
        <f t="shared" si="10"/>
        <v>1346114CLOSE</v>
      </c>
      <c r="C65" s="196">
        <v>46114</v>
      </c>
      <c r="D65" s="193" t="s">
        <v>11</v>
      </c>
      <c r="E65" s="193" t="str">
        <f>IFERROR(VLOOKUP(D65,Sort!B:C,2,0),"")</f>
        <v>Prima LX 2528</v>
      </c>
      <c r="F65" s="194">
        <v>15753</v>
      </c>
      <c r="G65" s="195">
        <f t="shared" si="11"/>
        <v>0</v>
      </c>
      <c r="H65" s="196">
        <v>46114</v>
      </c>
      <c r="I65" s="197">
        <v>0.38194444444444442</v>
      </c>
      <c r="J65" s="196">
        <v>46114</v>
      </c>
      <c r="K65" s="197">
        <v>0.66319444444444442</v>
      </c>
      <c r="L65" s="198">
        <f t="shared" si="12"/>
        <v>46114.381944444445</v>
      </c>
      <c r="M65" s="199">
        <f t="shared" si="13"/>
        <v>46114.663194444445</v>
      </c>
      <c r="N65" s="200">
        <f t="shared" si="14"/>
        <v>6.7500108000172965</v>
      </c>
      <c r="O65" s="201" t="s">
        <v>393</v>
      </c>
      <c r="P65" s="201" t="s">
        <v>394</v>
      </c>
      <c r="Q65" s="202" t="s">
        <v>150</v>
      </c>
      <c r="R65" s="202" t="s">
        <v>137</v>
      </c>
      <c r="S65" s="202" t="s">
        <v>395</v>
      </c>
      <c r="T65" s="193" t="str">
        <f>IFERROR(VLOOKUP(S65,Sort!E:F,2,0),"")</f>
        <v>VESSEL &amp; TAIL GATE</v>
      </c>
      <c r="U65" s="115">
        <v>1</v>
      </c>
      <c r="V65" s="202" t="s">
        <v>370</v>
      </c>
      <c r="W65" s="202"/>
      <c r="X65" s="202"/>
      <c r="Y65" s="202"/>
      <c r="Z65" s="193"/>
      <c r="AA65" s="193" t="s">
        <v>362</v>
      </c>
      <c r="AB65" s="203"/>
      <c r="AC65" s="204" t="str">
        <f t="shared" si="15"/>
        <v>CLOSE</v>
      </c>
      <c r="AD65" s="47" t="str">
        <f t="array" aca="1" ref="AD65" ca="1">IF(D65="","",INDEX(HM_Unit!$D$1:$AE$1,MATCH(C65,HM_Unit!$D$2:$AE$2,0)))</f>
        <v>WEEK 14</v>
      </c>
      <c r="AE65" s="47"/>
      <c r="AF65" s="46"/>
      <c r="AG65" s="46"/>
      <c r="AH65" s="46"/>
      <c r="AI65" s="46"/>
      <c r="AJ65" s="46"/>
      <c r="AK65" s="46"/>
    </row>
    <row r="66" spans="1:37" ht="22.5" customHeight="1">
      <c r="A66" s="46">
        <f>IFERROR(VLOOKUP(D66,Sort!B:D,3,0),"")</f>
        <v>0</v>
      </c>
      <c r="B66" s="190" t="str">
        <f t="shared" si="10"/>
        <v>1446114CLOSE</v>
      </c>
      <c r="C66" s="196">
        <v>46114</v>
      </c>
      <c r="D66" s="193" t="s">
        <v>5</v>
      </c>
      <c r="E66" s="193" t="str">
        <f>IFERROR(VLOOKUP(D66,Sort!B:C,2,0),"")</f>
        <v>Prima LX 2528</v>
      </c>
      <c r="F66" s="194"/>
      <c r="G66" s="195">
        <f t="shared" si="11"/>
        <v>0</v>
      </c>
      <c r="H66" s="196">
        <v>46114</v>
      </c>
      <c r="I66" s="197">
        <v>0.5625</v>
      </c>
      <c r="J66" s="196">
        <v>46114</v>
      </c>
      <c r="K66" s="197">
        <v>0.69791666666666663</v>
      </c>
      <c r="L66" s="198">
        <f t="shared" si="12"/>
        <v>46114.5625</v>
      </c>
      <c r="M66" s="199">
        <f t="shared" si="13"/>
        <v>46114.697916666664</v>
      </c>
      <c r="N66" s="200">
        <f t="shared" si="14"/>
        <v>3.2500051999501118</v>
      </c>
      <c r="O66" s="201" t="s">
        <v>396</v>
      </c>
      <c r="P66" s="201" t="s">
        <v>397</v>
      </c>
      <c r="Q66" s="202" t="s">
        <v>150</v>
      </c>
      <c r="R66" s="202" t="s">
        <v>137</v>
      </c>
      <c r="S66" s="202" t="s">
        <v>398</v>
      </c>
      <c r="T66" s="193" t="str">
        <f>IFERROR(VLOOKUP(S66,Sort!E:F,2,0),"")</f>
        <v>STEERING SYSTEM &amp; TIE ROD</v>
      </c>
      <c r="U66" s="115">
        <v>1</v>
      </c>
      <c r="V66" s="202" t="s">
        <v>370</v>
      </c>
      <c r="W66" s="202"/>
      <c r="X66" s="202"/>
      <c r="Y66" s="202"/>
      <c r="Z66" s="193"/>
      <c r="AA66" s="193" t="s">
        <v>362</v>
      </c>
      <c r="AB66" s="203"/>
      <c r="AC66" s="204" t="str">
        <f t="shared" si="15"/>
        <v>CLOSE</v>
      </c>
      <c r="AD66" s="47" t="str">
        <f t="array" aca="1" ref="AD66" ca="1">IF(D66="","",INDEX(HM_Unit!$D$1:$AE$1,MATCH(C66,HM_Unit!$D$2:$AE$2,0)))</f>
        <v>WEEK 14</v>
      </c>
      <c r="AE66" s="47"/>
      <c r="AF66" s="46"/>
      <c r="AG66" s="46"/>
      <c r="AH66" s="46"/>
      <c r="AI66" s="46"/>
      <c r="AJ66" s="46"/>
      <c r="AK66" s="46"/>
    </row>
    <row r="67" spans="1:37" ht="15" customHeight="1">
      <c r="A67" s="46">
        <f>IFERROR(VLOOKUP(D67,Sort!B:D,3,0),"")</f>
        <v>0</v>
      </c>
      <c r="B67" s="190" t="str">
        <f t="shared" si="10"/>
        <v>1546114CLOSE</v>
      </c>
      <c r="C67" s="196">
        <v>46114</v>
      </c>
      <c r="D67" s="192" t="s">
        <v>29</v>
      </c>
      <c r="E67" s="193" t="str">
        <f>IFERROR(VLOOKUP(D67,Sort!B:C,2,0),"")</f>
        <v>AXOR 3336K</v>
      </c>
      <c r="F67" s="194" t="s">
        <v>379</v>
      </c>
      <c r="G67" s="195">
        <f t="shared" si="11"/>
        <v>0</v>
      </c>
      <c r="H67" s="196">
        <v>46114</v>
      </c>
      <c r="I67" s="197">
        <v>0.3923611111111111</v>
      </c>
      <c r="J67" s="196">
        <v>46114</v>
      </c>
      <c r="K67" s="197">
        <v>0.41666666666666669</v>
      </c>
      <c r="L67" s="198">
        <f t="shared" si="12"/>
        <v>46114.392361111109</v>
      </c>
      <c r="M67" s="199">
        <f t="shared" si="13"/>
        <v>46114.416666666664</v>
      </c>
      <c r="N67" s="200">
        <f t="shared" si="14"/>
        <v>0.58333426664875843</v>
      </c>
      <c r="O67" s="201" t="s">
        <v>399</v>
      </c>
      <c r="P67" s="201" t="s">
        <v>400</v>
      </c>
      <c r="Q67" s="202" t="s">
        <v>150</v>
      </c>
      <c r="R67" s="202" t="s">
        <v>137</v>
      </c>
      <c r="S67" s="202" t="s">
        <v>294</v>
      </c>
      <c r="T67" s="193" t="str">
        <f>IFERROR(VLOOKUP(S67,Sort!E:F,2,0),"")</f>
        <v>CABIN</v>
      </c>
      <c r="U67" s="115">
        <v>1</v>
      </c>
      <c r="V67" s="202" t="s">
        <v>370</v>
      </c>
      <c r="W67" s="202"/>
      <c r="X67" s="202"/>
      <c r="Y67" s="202"/>
      <c r="Z67" s="193"/>
      <c r="AA67" s="193" t="s">
        <v>362</v>
      </c>
      <c r="AB67" s="203"/>
      <c r="AC67" s="204" t="str">
        <f t="shared" si="15"/>
        <v>CLOSE</v>
      </c>
      <c r="AD67" s="47" t="str">
        <f t="array" aca="1" ref="AD67" ca="1">IF(D67="","",INDEX(HM_Unit!$D$1:$AE$1,MATCH(C67,HM_Unit!$D$2:$AE$2,0)))</f>
        <v>WEEK 14</v>
      </c>
      <c r="AE67" s="47"/>
      <c r="AF67" s="46"/>
      <c r="AG67" s="46"/>
      <c r="AH67" s="46"/>
      <c r="AI67" s="46"/>
      <c r="AJ67" s="46"/>
      <c r="AK67" s="46"/>
    </row>
    <row r="68" spans="1:37" ht="15" customHeight="1">
      <c r="A68" s="46">
        <f>IFERROR(VLOOKUP(D68,Sort!B:D,3,0),"")</f>
        <v>0</v>
      </c>
      <c r="B68" s="190" t="str">
        <f t="shared" si="10"/>
        <v>1646114CLOSE</v>
      </c>
      <c r="C68" s="196">
        <v>46114</v>
      </c>
      <c r="D68" s="192" t="s">
        <v>31</v>
      </c>
      <c r="E68" s="193" t="str">
        <f>IFERROR(VLOOKUP(D68,Sort!B:C,2,0),"")</f>
        <v>AXOR 3336K</v>
      </c>
      <c r="F68" s="194" t="s">
        <v>401</v>
      </c>
      <c r="G68" s="195">
        <f t="shared" si="11"/>
        <v>0</v>
      </c>
      <c r="H68" s="196">
        <v>46114</v>
      </c>
      <c r="I68" s="197">
        <v>0.52083333333333337</v>
      </c>
      <c r="J68" s="196">
        <v>46114</v>
      </c>
      <c r="K68" s="197">
        <v>0.58194444444444449</v>
      </c>
      <c r="L68" s="198">
        <f t="shared" si="12"/>
        <v>46114.520833333336</v>
      </c>
      <c r="M68" s="199">
        <f t="shared" si="13"/>
        <v>46114.581944444442</v>
      </c>
      <c r="N68" s="200">
        <f t="shared" si="14"/>
        <v>1.4666690132284361</v>
      </c>
      <c r="O68" s="201" t="s">
        <v>402</v>
      </c>
      <c r="P68" s="201" t="s">
        <v>403</v>
      </c>
      <c r="Q68" s="202" t="s">
        <v>150</v>
      </c>
      <c r="R68" s="202" t="s">
        <v>137</v>
      </c>
      <c r="S68" s="202" t="s">
        <v>294</v>
      </c>
      <c r="T68" s="193" t="str">
        <f>IFERROR(VLOOKUP(S68,Sort!E:F,2,0),"")</f>
        <v>CABIN</v>
      </c>
      <c r="U68" s="115">
        <v>1</v>
      </c>
      <c r="V68" s="202" t="s">
        <v>370</v>
      </c>
      <c r="W68" s="202"/>
      <c r="X68" s="202"/>
      <c r="Y68" s="202"/>
      <c r="Z68" s="193"/>
      <c r="AA68" s="193" t="s">
        <v>362</v>
      </c>
      <c r="AB68" s="203"/>
      <c r="AC68" s="204" t="str">
        <f t="shared" si="15"/>
        <v>CLOSE</v>
      </c>
      <c r="AD68" s="47" t="str">
        <f t="array" aca="1" ref="AD68" ca="1">IF(D68="","",INDEX(HM_Unit!$D$1:$AE$1,MATCH(C68,HM_Unit!$D$2:$AE$2,0)))</f>
        <v>WEEK 14</v>
      </c>
      <c r="AE68" s="47"/>
      <c r="AF68" s="46"/>
      <c r="AG68" s="46"/>
      <c r="AH68" s="46"/>
      <c r="AI68" s="46"/>
      <c r="AJ68" s="46"/>
      <c r="AK68" s="46"/>
    </row>
    <row r="69" spans="1:37" ht="36" customHeight="1">
      <c r="A69" s="46">
        <f>IFERROR(VLOOKUP(D69,Sort!B:D,3,0),"")</f>
        <v>0</v>
      </c>
      <c r="B69" s="190" t="str">
        <f t="shared" si="10"/>
        <v>1746114CLOSE</v>
      </c>
      <c r="C69" s="196">
        <v>46114</v>
      </c>
      <c r="D69" s="192" t="s">
        <v>16</v>
      </c>
      <c r="E69" s="193" t="str">
        <f>IFERROR(VLOOKUP(D69,Sort!B:C,2,0),"")</f>
        <v>AXOR 3336K</v>
      </c>
      <c r="F69" s="194" t="s">
        <v>379</v>
      </c>
      <c r="G69" s="195">
        <f t="shared" si="11"/>
        <v>0</v>
      </c>
      <c r="H69" s="196">
        <v>46114</v>
      </c>
      <c r="I69" s="197">
        <v>0.45833333333333331</v>
      </c>
      <c r="J69" s="196">
        <v>46114</v>
      </c>
      <c r="K69" s="197">
        <v>0.47222222222222221</v>
      </c>
      <c r="L69" s="198">
        <f t="shared" si="12"/>
        <v>46114.458333333336</v>
      </c>
      <c r="M69" s="199">
        <f t="shared" si="13"/>
        <v>46114.472222222219</v>
      </c>
      <c r="N69" s="200">
        <f t="shared" si="14"/>
        <v>0.33333386653170249</v>
      </c>
      <c r="O69" s="201" t="s">
        <v>404</v>
      </c>
      <c r="P69" s="201" t="s">
        <v>405</v>
      </c>
      <c r="Q69" s="202" t="s">
        <v>150</v>
      </c>
      <c r="R69" s="202" t="s">
        <v>137</v>
      </c>
      <c r="S69" s="202" t="s">
        <v>406</v>
      </c>
      <c r="T69" s="193" t="str">
        <f>IFERROR(VLOOKUP(S69,Sort!E:F,2,0),"")</f>
        <v>RADIATOR/ COOLANT SYSTEM</v>
      </c>
      <c r="U69" s="115">
        <v>1</v>
      </c>
      <c r="V69" s="202" t="s">
        <v>370</v>
      </c>
      <c r="W69" s="202"/>
      <c r="X69" s="202"/>
      <c r="Y69" s="202"/>
      <c r="Z69" s="193"/>
      <c r="AA69" s="193" t="s">
        <v>362</v>
      </c>
      <c r="AB69" s="203"/>
      <c r="AC69" s="204" t="str">
        <f t="shared" si="15"/>
        <v>CLOSE</v>
      </c>
      <c r="AD69" s="47" t="str">
        <f t="array" aca="1" ref="AD69" ca="1">IF(D69="","",INDEX(HM_Unit!$D$1:$AE$1,MATCH(C69,HM_Unit!$D$2:$AE$2,0)))</f>
        <v>WEEK 14</v>
      </c>
      <c r="AE69" s="47"/>
      <c r="AF69" s="46"/>
      <c r="AG69" s="46"/>
      <c r="AH69" s="46"/>
      <c r="AI69" s="46"/>
      <c r="AJ69" s="46"/>
      <c r="AK69" s="46"/>
    </row>
    <row r="70" spans="1:37" ht="15" customHeight="1">
      <c r="A70" s="46">
        <f>IFERROR(VLOOKUP(D70,Sort!B:D,3,0),"")</f>
        <v>0</v>
      </c>
      <c r="B70" s="190" t="str">
        <f t="shared" si="10"/>
        <v>1846114CLOSE</v>
      </c>
      <c r="C70" s="196">
        <v>46114</v>
      </c>
      <c r="D70" s="192" t="s">
        <v>27</v>
      </c>
      <c r="E70" s="193" t="str">
        <f>IFERROR(VLOOKUP(D70,Sort!B:C,2,0),"")</f>
        <v>AXOR 3336K</v>
      </c>
      <c r="F70" s="194" t="s">
        <v>379</v>
      </c>
      <c r="G70" s="195">
        <f t="shared" si="11"/>
        <v>0</v>
      </c>
      <c r="H70" s="196">
        <v>46114</v>
      </c>
      <c r="I70" s="197">
        <v>0.38611111111111113</v>
      </c>
      <c r="J70" s="196">
        <v>46114</v>
      </c>
      <c r="K70" s="197">
        <v>0.49305555555555558</v>
      </c>
      <c r="L70" s="198">
        <f t="shared" si="12"/>
        <v>46114.386111111111</v>
      </c>
      <c r="M70" s="199">
        <f t="shared" si="13"/>
        <v>46114.493055555555</v>
      </c>
      <c r="N70" s="200">
        <f t="shared" si="14"/>
        <v>2.5666707733243954</v>
      </c>
      <c r="O70" s="201" t="s">
        <v>407</v>
      </c>
      <c r="P70" s="201" t="s">
        <v>408</v>
      </c>
      <c r="Q70" s="202" t="s">
        <v>150</v>
      </c>
      <c r="R70" s="202" t="s">
        <v>137</v>
      </c>
      <c r="S70" s="202" t="s">
        <v>300</v>
      </c>
      <c r="T70" s="193" t="str">
        <f>IFERROR(VLOOKUP(S70,Sort!E:F,2,0),"")</f>
        <v>AIR SYSTEM</v>
      </c>
      <c r="U70" s="115">
        <v>1</v>
      </c>
      <c r="V70" s="202" t="s">
        <v>370</v>
      </c>
      <c r="W70" s="202"/>
      <c r="X70" s="202"/>
      <c r="Y70" s="202"/>
      <c r="Z70" s="193"/>
      <c r="AA70" s="193" t="s">
        <v>362</v>
      </c>
      <c r="AB70" s="203"/>
      <c r="AC70" s="204" t="str">
        <f t="shared" si="15"/>
        <v>CLOSE</v>
      </c>
      <c r="AD70" s="47" t="str">
        <f t="array" aca="1" ref="AD70" ca="1">IF(D70="","",INDEX(HM_Unit!$D$1:$AE$1,MATCH(C70,HM_Unit!$D$2:$AE$2,0)))</f>
        <v>WEEK 14</v>
      </c>
      <c r="AE70" s="47"/>
      <c r="AF70" s="46"/>
      <c r="AG70" s="46"/>
      <c r="AH70" s="46"/>
      <c r="AI70" s="46"/>
      <c r="AJ70" s="46"/>
      <c r="AK70" s="46"/>
    </row>
    <row r="71" spans="1:37" ht="15" customHeight="1">
      <c r="A71" s="46">
        <f>IFERROR(VLOOKUP(D71,Sort!B:D,3,0),"")</f>
        <v>0</v>
      </c>
      <c r="B71" s="190" t="str">
        <f t="shared" si="10"/>
        <v>1946114CLOSE</v>
      </c>
      <c r="C71" s="196">
        <v>46114</v>
      </c>
      <c r="D71" s="193" t="s">
        <v>6</v>
      </c>
      <c r="E71" s="193" t="str">
        <f>IFERROR(VLOOKUP(D71,Sort!B:C,2,0),"")</f>
        <v>Prima LX 2528</v>
      </c>
      <c r="F71" s="194" t="s">
        <v>379</v>
      </c>
      <c r="G71" s="195">
        <f t="shared" si="11"/>
        <v>0</v>
      </c>
      <c r="H71" s="196">
        <v>46114</v>
      </c>
      <c r="I71" s="197">
        <v>0.44305555555555554</v>
      </c>
      <c r="J71" s="196">
        <v>46114</v>
      </c>
      <c r="K71" s="197">
        <v>0.4548611111111111</v>
      </c>
      <c r="L71" s="198">
        <f t="shared" si="12"/>
        <v>46114.443055555559</v>
      </c>
      <c r="M71" s="199">
        <f t="shared" si="13"/>
        <v>46114.454861111109</v>
      </c>
      <c r="N71" s="200">
        <f t="shared" si="14"/>
        <v>0.28333378654321517</v>
      </c>
      <c r="O71" s="201" t="s">
        <v>409</v>
      </c>
      <c r="P71" s="201" t="s">
        <v>410</v>
      </c>
      <c r="Q71" s="202" t="s">
        <v>150</v>
      </c>
      <c r="R71" s="202" t="s">
        <v>137</v>
      </c>
      <c r="S71" s="202" t="s">
        <v>411</v>
      </c>
      <c r="T71" s="193" t="str">
        <f>IFERROR(VLOOKUP(S71,Sort!E:F,2,0),"")</f>
        <v>RADIO</v>
      </c>
      <c r="U71" s="115">
        <v>1</v>
      </c>
      <c r="V71" s="202" t="s">
        <v>370</v>
      </c>
      <c r="W71" s="202"/>
      <c r="X71" s="202"/>
      <c r="Y71" s="202"/>
      <c r="Z71" s="193"/>
      <c r="AA71" s="193" t="s">
        <v>362</v>
      </c>
      <c r="AB71" s="203"/>
      <c r="AC71" s="204" t="str">
        <f t="shared" si="15"/>
        <v>CLOSE</v>
      </c>
      <c r="AD71" s="47" t="str">
        <f t="array" aca="1" ref="AD71" ca="1">IF(D71="","",INDEX(HM_Unit!$D$1:$AE$1,MATCH(C71,HM_Unit!$D$2:$AE$2,0)))</f>
        <v>WEEK 14</v>
      </c>
      <c r="AE71" s="47"/>
      <c r="AF71" s="46"/>
      <c r="AG71" s="46"/>
      <c r="AH71" s="46"/>
      <c r="AI71" s="46"/>
      <c r="AJ71" s="46"/>
      <c r="AK71" s="46"/>
    </row>
    <row r="72" spans="1:37" ht="15" customHeight="1">
      <c r="A72" s="46">
        <f>IFERROR(VLOOKUP(D72,Sort!B:D,3,0),"")</f>
        <v>0</v>
      </c>
      <c r="B72" s="190" t="str">
        <f t="shared" si="10"/>
        <v>2046114CLOSE</v>
      </c>
      <c r="C72" s="196">
        <v>46114</v>
      </c>
      <c r="D72" s="192" t="s">
        <v>28</v>
      </c>
      <c r="E72" s="193" t="str">
        <f>IFERROR(VLOOKUP(D72,Sort!B:C,2,0),"")</f>
        <v>AXOR 3336K</v>
      </c>
      <c r="F72" s="194"/>
      <c r="G72" s="195">
        <f t="shared" si="11"/>
        <v>0</v>
      </c>
      <c r="H72" s="196">
        <v>46114</v>
      </c>
      <c r="I72" s="197">
        <v>0.80902777777777779</v>
      </c>
      <c r="J72" s="196">
        <v>46114</v>
      </c>
      <c r="K72" s="197">
        <v>0.81388888888888888</v>
      </c>
      <c r="L72" s="198">
        <f t="shared" si="12"/>
        <v>46114.809027777781</v>
      </c>
      <c r="M72" s="199">
        <f t="shared" si="13"/>
        <v>46114.813888888886</v>
      </c>
      <c r="N72" s="200">
        <f t="shared" si="14"/>
        <v>0.11666685319005321</v>
      </c>
      <c r="O72" s="201" t="s">
        <v>412</v>
      </c>
      <c r="P72" s="201" t="s">
        <v>413</v>
      </c>
      <c r="Q72" s="202" t="s">
        <v>150</v>
      </c>
      <c r="R72" s="202" t="s">
        <v>137</v>
      </c>
      <c r="S72" s="202" t="s">
        <v>291</v>
      </c>
      <c r="T72" s="193" t="str">
        <f>IFERROR(VLOOKUP(S72,Sort!E:F,2,0),"")</f>
        <v>ELECTRICAL, STARTING &amp; CHARGING SYSTEM</v>
      </c>
      <c r="U72" s="115">
        <v>1</v>
      </c>
      <c r="V72" s="202" t="s">
        <v>370</v>
      </c>
      <c r="W72" s="202"/>
      <c r="X72" s="202"/>
      <c r="Y72" s="202"/>
      <c r="Z72" s="193"/>
      <c r="AA72" s="193" t="s">
        <v>362</v>
      </c>
      <c r="AB72" s="203"/>
      <c r="AC72" s="204" t="str">
        <f t="shared" si="15"/>
        <v>CLOSE</v>
      </c>
      <c r="AD72" s="47" t="str">
        <f t="array" aca="1" ref="AD72" ca="1">IF(D72="","",INDEX(HM_Unit!$D$1:$AE$1,MATCH(C72,HM_Unit!$D$2:$AE$2,0)))</f>
        <v>WEEK 14</v>
      </c>
      <c r="AE72" s="47"/>
      <c r="AF72" s="46"/>
      <c r="AG72" s="46"/>
      <c r="AH72" s="46"/>
      <c r="AI72" s="46"/>
      <c r="AJ72" s="46"/>
      <c r="AK72" s="46"/>
    </row>
    <row r="73" spans="1:37" ht="15" customHeight="1">
      <c r="A73" s="46">
        <f>IFERROR(VLOOKUP(D73,Sort!B:D,3,0),"")</f>
        <v>0</v>
      </c>
      <c r="B73" s="190" t="str">
        <f t="shared" si="10"/>
        <v>2146114CLOSE</v>
      </c>
      <c r="C73" s="196">
        <v>46114</v>
      </c>
      <c r="D73" s="192" t="s">
        <v>105</v>
      </c>
      <c r="E73" s="193" t="str">
        <f>IFERROR(VLOOKUP(D73,Sort!B:C,2,0),"")</f>
        <v>Axor 3336 OB</v>
      </c>
      <c r="F73" s="194" t="s">
        <v>414</v>
      </c>
      <c r="G73" s="195">
        <f t="shared" si="11"/>
        <v>0</v>
      </c>
      <c r="H73" s="196">
        <v>46114</v>
      </c>
      <c r="I73" s="197">
        <v>0.80555555555555558</v>
      </c>
      <c r="J73" s="196">
        <v>46114</v>
      </c>
      <c r="K73" s="197">
        <v>0.82638888888888884</v>
      </c>
      <c r="L73" s="198">
        <f t="shared" si="12"/>
        <v>46114.805555555555</v>
      </c>
      <c r="M73" s="199">
        <f t="shared" si="13"/>
        <v>46114.826388888891</v>
      </c>
      <c r="N73" s="200">
        <f t="shared" si="14"/>
        <v>0.5000008000594901</v>
      </c>
      <c r="O73" s="201" t="s">
        <v>415</v>
      </c>
      <c r="P73" s="201" t="s">
        <v>416</v>
      </c>
      <c r="Q73" s="202" t="s">
        <v>150</v>
      </c>
      <c r="R73" s="202" t="s">
        <v>137</v>
      </c>
      <c r="S73" s="202" t="s">
        <v>308</v>
      </c>
      <c r="T73" s="193" t="str">
        <f>IFERROR(VLOOKUP(S73,Sort!E:F,2,0),"")</f>
        <v>AIR CONDITIONER</v>
      </c>
      <c r="U73" s="115">
        <v>1</v>
      </c>
      <c r="V73" s="202" t="s">
        <v>370</v>
      </c>
      <c r="W73" s="205"/>
      <c r="X73" s="202"/>
      <c r="Y73" s="202"/>
      <c r="Z73" s="193"/>
      <c r="AA73" s="193" t="s">
        <v>362</v>
      </c>
      <c r="AB73" s="203"/>
      <c r="AC73" s="204" t="str">
        <f t="shared" si="15"/>
        <v>CLOSE</v>
      </c>
      <c r="AD73" s="47" t="str">
        <f t="array" aca="1" ref="AD73" ca="1">IF(D73="","",INDEX(HM_Unit!$D$1:$AE$1,MATCH(C73,HM_Unit!$D$2:$AE$2,0)))</f>
        <v>WEEK 14</v>
      </c>
      <c r="AE73" s="47"/>
      <c r="AF73" s="46"/>
      <c r="AG73" s="46"/>
      <c r="AH73" s="46"/>
      <c r="AI73" s="46"/>
      <c r="AJ73" s="46"/>
      <c r="AK73" s="46"/>
    </row>
    <row r="74" spans="1:37" ht="24.75" customHeight="1">
      <c r="A74" s="46">
        <f>IFERROR(VLOOKUP(D74,Sort!B:D,3,0),"")</f>
        <v>0</v>
      </c>
      <c r="B74" s="190" t="str">
        <f t="shared" si="10"/>
        <v>2246114CLOSE</v>
      </c>
      <c r="C74" s="196">
        <v>46114</v>
      </c>
      <c r="D74" s="192" t="s">
        <v>90</v>
      </c>
      <c r="E74" s="193" t="str">
        <f>IFERROR(VLOOKUP(D74,Sort!B:C,2,0),"")</f>
        <v>Axor 3336 OB</v>
      </c>
      <c r="F74" s="194" t="s">
        <v>379</v>
      </c>
      <c r="G74" s="195">
        <f t="shared" si="11"/>
        <v>0</v>
      </c>
      <c r="H74" s="196">
        <v>46114</v>
      </c>
      <c r="I74" s="197">
        <v>0.84583333333333333</v>
      </c>
      <c r="J74" s="196">
        <v>46114</v>
      </c>
      <c r="K74" s="197">
        <v>0.85138888888888886</v>
      </c>
      <c r="L74" s="198">
        <f t="shared" si="12"/>
        <v>46114.845833333333</v>
      </c>
      <c r="M74" s="199">
        <f t="shared" si="13"/>
        <v>46114.851388888892</v>
      </c>
      <c r="N74" s="200">
        <f t="shared" si="14"/>
        <v>0.13333354675237971</v>
      </c>
      <c r="O74" s="201" t="s">
        <v>417</v>
      </c>
      <c r="P74" s="201" t="s">
        <v>418</v>
      </c>
      <c r="Q74" s="202" t="s">
        <v>150</v>
      </c>
      <c r="R74" s="202" t="s">
        <v>137</v>
      </c>
      <c r="S74" s="202" t="s">
        <v>303</v>
      </c>
      <c r="T74" s="193" t="str">
        <f>IFERROR(VLOOKUP(S74,Sort!E:F,2,0),"")</f>
        <v>BRAKE SYSTEM</v>
      </c>
      <c r="U74" s="115">
        <v>1</v>
      </c>
      <c r="V74" s="202" t="s">
        <v>370</v>
      </c>
      <c r="W74" s="202"/>
      <c r="X74" s="202"/>
      <c r="Y74" s="202"/>
      <c r="Z74" s="193"/>
      <c r="AA74" s="193" t="s">
        <v>362</v>
      </c>
      <c r="AB74" s="203"/>
      <c r="AC74" s="204" t="str">
        <f t="shared" si="15"/>
        <v>CLOSE</v>
      </c>
      <c r="AD74" s="47" t="str">
        <f t="array" aca="1" ref="AD74" ca="1">IF(D74="","",INDEX(HM_Unit!$D$1:$AE$1,MATCH(C74,HM_Unit!$D$2:$AE$2,0)))</f>
        <v>WEEK 14</v>
      </c>
      <c r="AE74" s="47"/>
      <c r="AF74" s="46"/>
      <c r="AG74" s="46"/>
      <c r="AH74" s="46"/>
      <c r="AI74" s="46"/>
      <c r="AJ74" s="46"/>
      <c r="AK74" s="46"/>
    </row>
    <row r="75" spans="1:37" ht="24.75" customHeight="1">
      <c r="A75" s="46">
        <f>IFERROR(VLOOKUP(D75,Sort!B:D,3,0),"")</f>
        <v>0</v>
      </c>
      <c r="B75" s="190" t="str">
        <f t="shared" si="10"/>
        <v>2346114CLOSE</v>
      </c>
      <c r="C75" s="196">
        <v>46114</v>
      </c>
      <c r="D75" s="192" t="s">
        <v>32</v>
      </c>
      <c r="E75" s="193" t="str">
        <f>IFERROR(VLOOKUP(D75,Sort!B:C,2,0),"")</f>
        <v>AXOR 3336K</v>
      </c>
      <c r="F75" s="194" t="s">
        <v>379</v>
      </c>
      <c r="G75" s="195">
        <f t="shared" si="11"/>
        <v>0</v>
      </c>
      <c r="H75" s="196">
        <v>46114</v>
      </c>
      <c r="I75" s="197">
        <v>0.83680555555555558</v>
      </c>
      <c r="J75" s="196">
        <v>46114</v>
      </c>
      <c r="K75" s="197">
        <v>0.85833333333333328</v>
      </c>
      <c r="L75" s="198">
        <f t="shared" si="12"/>
        <v>46114.836805555555</v>
      </c>
      <c r="M75" s="199">
        <f t="shared" si="13"/>
        <v>46114.85833333333</v>
      </c>
      <c r="N75" s="200">
        <f t="shared" si="14"/>
        <v>0.51666749327256967</v>
      </c>
      <c r="O75" s="201" t="s">
        <v>419</v>
      </c>
      <c r="P75" s="201" t="s">
        <v>420</v>
      </c>
      <c r="Q75" s="202" t="s">
        <v>150</v>
      </c>
      <c r="R75" s="202" t="s">
        <v>137</v>
      </c>
      <c r="S75" s="202" t="s">
        <v>421</v>
      </c>
      <c r="T75" s="193" t="str">
        <f>IFERROR(VLOOKUP(S75,Sort!E:F,2,0),"")</f>
        <v>MUFFLER &amp; EXHAUST SYSTEM</v>
      </c>
      <c r="U75" s="115" t="s">
        <v>422</v>
      </c>
      <c r="V75" s="202" t="s">
        <v>370</v>
      </c>
      <c r="W75" s="202"/>
      <c r="X75" s="202"/>
      <c r="Y75" s="202"/>
      <c r="Z75" s="193"/>
      <c r="AA75" s="193" t="s">
        <v>362</v>
      </c>
      <c r="AB75" s="203"/>
      <c r="AC75" s="204" t="str">
        <f t="shared" si="15"/>
        <v>CLOSE</v>
      </c>
      <c r="AD75" s="47" t="str">
        <f t="array" aca="1" ref="AD75" ca="1">IF(D75="","",INDEX(HM_Unit!$D$1:$AE$1,MATCH(C75,HM_Unit!$D$2:$AE$2,0)))</f>
        <v>WEEK 14</v>
      </c>
      <c r="AE75" s="47"/>
      <c r="AF75" s="46"/>
      <c r="AG75" s="46"/>
      <c r="AH75" s="46"/>
      <c r="AI75" s="46"/>
      <c r="AJ75" s="46"/>
      <c r="AK75" s="46"/>
    </row>
    <row r="76" spans="1:37" ht="24.75" customHeight="1">
      <c r="A76" s="46">
        <f>IFERROR(VLOOKUP(D76,Sort!B:D,3,0),"")</f>
        <v>0</v>
      </c>
      <c r="B76" s="190" t="str">
        <f t="shared" si="10"/>
        <v>2446114CLOSE</v>
      </c>
      <c r="C76" s="196">
        <v>46114</v>
      </c>
      <c r="D76" s="192" t="s">
        <v>26</v>
      </c>
      <c r="E76" s="193" t="str">
        <f>IFERROR(VLOOKUP(D76,Sort!B:C,2,0),"")</f>
        <v>AXOR 3336K</v>
      </c>
      <c r="F76" s="194">
        <v>19001</v>
      </c>
      <c r="G76" s="195">
        <f t="shared" si="11"/>
        <v>0</v>
      </c>
      <c r="H76" s="196">
        <v>46114</v>
      </c>
      <c r="I76" s="197">
        <v>0.40972222222222221</v>
      </c>
      <c r="J76" s="196">
        <v>46114</v>
      </c>
      <c r="K76" s="197">
        <v>0.47916666666666669</v>
      </c>
      <c r="L76" s="198">
        <f t="shared" si="12"/>
        <v>46114.409722222219</v>
      </c>
      <c r="M76" s="199">
        <f t="shared" si="13"/>
        <v>46114.479166666664</v>
      </c>
      <c r="N76" s="200">
        <f t="shared" si="14"/>
        <v>1.6666693333570071</v>
      </c>
      <c r="O76" s="201" t="s">
        <v>358</v>
      </c>
      <c r="P76" s="201"/>
      <c r="Q76" s="202" t="s">
        <v>149</v>
      </c>
      <c r="R76" s="202" t="s">
        <v>137</v>
      </c>
      <c r="S76" s="202" t="s">
        <v>318</v>
      </c>
      <c r="T76" s="193" t="str">
        <f>IFERROR(VLOOKUP(S76,Sort!E:F,2,0),"")</f>
        <v>PREVENTIVE MAINTENACE</v>
      </c>
      <c r="U76" s="115">
        <v>1</v>
      </c>
      <c r="V76" s="202" t="s">
        <v>370</v>
      </c>
      <c r="W76" s="202"/>
      <c r="X76" s="202"/>
      <c r="Y76" s="202"/>
      <c r="Z76" s="193"/>
      <c r="AA76" s="193" t="s">
        <v>362</v>
      </c>
      <c r="AB76" s="203"/>
      <c r="AC76" s="204" t="str">
        <f t="shared" si="15"/>
        <v>CLOSE</v>
      </c>
      <c r="AD76" s="47" t="str">
        <f t="array" aca="1" ref="AD76" ca="1">IF(D76="","",INDEX(HM_Unit!$D$1:$AE$1,MATCH(C76,HM_Unit!$D$2:$AE$2,0)))</f>
        <v>WEEK 14</v>
      </c>
      <c r="AE76" s="47"/>
      <c r="AF76" s="46"/>
      <c r="AG76" s="46"/>
      <c r="AH76" s="46"/>
      <c r="AI76" s="46"/>
      <c r="AJ76" s="46"/>
      <c r="AK76" s="46"/>
    </row>
    <row r="77" spans="1:37" ht="24.75" customHeight="1">
      <c r="A77" s="46">
        <f>IFERROR(VLOOKUP(D77,Sort!B:D,3,0),"")</f>
        <v>0</v>
      </c>
      <c r="B77" s="190" t="str">
        <f t="shared" si="10"/>
        <v>2546114CLOSE</v>
      </c>
      <c r="C77" s="196">
        <v>46114</v>
      </c>
      <c r="D77" s="192" t="s">
        <v>23</v>
      </c>
      <c r="E77" s="193" t="str">
        <f>IFERROR(VLOOKUP(D77,Sort!B:C,2,0),"")</f>
        <v>AXOR 3336K</v>
      </c>
      <c r="F77" s="194"/>
      <c r="G77" s="195">
        <f t="shared" si="11"/>
        <v>0</v>
      </c>
      <c r="H77" s="196">
        <v>46114</v>
      </c>
      <c r="I77" s="197">
        <v>0.3611111111111111</v>
      </c>
      <c r="J77" s="196">
        <v>46114</v>
      </c>
      <c r="K77" s="197">
        <v>0.3888888888888889</v>
      </c>
      <c r="L77" s="198">
        <f t="shared" si="12"/>
        <v>46114.361111111109</v>
      </c>
      <c r="M77" s="199">
        <f t="shared" si="13"/>
        <v>46114.388888888891</v>
      </c>
      <c r="N77" s="200">
        <f t="shared" si="14"/>
        <v>0.66666773341265118</v>
      </c>
      <c r="O77" s="201" t="s">
        <v>357</v>
      </c>
      <c r="P77" s="201"/>
      <c r="Q77" s="202" t="s">
        <v>149</v>
      </c>
      <c r="R77" s="202" t="s">
        <v>137</v>
      </c>
      <c r="S77" s="202" t="s">
        <v>318</v>
      </c>
      <c r="T77" s="193" t="str">
        <f>IFERROR(VLOOKUP(S77,Sort!E:F,2,0),"")</f>
        <v>PREVENTIVE MAINTENACE</v>
      </c>
      <c r="U77" s="115">
        <v>1</v>
      </c>
      <c r="V77" s="202" t="s">
        <v>370</v>
      </c>
      <c r="W77" s="202"/>
      <c r="X77" s="202"/>
      <c r="Y77" s="202"/>
      <c r="Z77" s="193"/>
      <c r="AA77" s="193" t="s">
        <v>362</v>
      </c>
      <c r="AB77" s="203"/>
      <c r="AC77" s="204" t="str">
        <f t="shared" si="15"/>
        <v>CLOSE</v>
      </c>
      <c r="AD77" s="47" t="str">
        <f t="array" aca="1" ref="AD77" ca="1">IF(D77="","",INDEX(HM_Unit!$D$1:$AE$1,MATCH(C77,HM_Unit!$D$2:$AE$2,0)))</f>
        <v>WEEK 14</v>
      </c>
      <c r="AE77" s="47"/>
      <c r="AF77" s="46"/>
      <c r="AG77" s="46"/>
      <c r="AH77" s="46"/>
      <c r="AI77" s="46"/>
      <c r="AJ77" s="46"/>
      <c r="AK77" s="46"/>
    </row>
    <row r="78" spans="1:37" ht="24.75" customHeight="1">
      <c r="A78" s="46">
        <f>IFERROR(VLOOKUP(D78,Sort!B:D,3,0),"")</f>
        <v>0</v>
      </c>
      <c r="B78" s="190" t="str">
        <f t="shared" si="10"/>
        <v>2646114CLOSE</v>
      </c>
      <c r="C78" s="196">
        <v>46114</v>
      </c>
      <c r="D78" s="192" t="s">
        <v>37</v>
      </c>
      <c r="E78" s="193" t="str">
        <f>IFERROR(VLOOKUP(D78,Sort!B:C,2,0),"")</f>
        <v>AXOR 3336K</v>
      </c>
      <c r="F78" s="194"/>
      <c r="G78" s="195">
        <f t="shared" si="11"/>
        <v>0</v>
      </c>
      <c r="H78" s="196">
        <v>46114</v>
      </c>
      <c r="I78" s="197">
        <v>0.42708333333333331</v>
      </c>
      <c r="J78" s="196">
        <v>46114</v>
      </c>
      <c r="K78" s="197">
        <v>0.46041666666666664</v>
      </c>
      <c r="L78" s="198">
        <f t="shared" si="12"/>
        <v>46114.427083333336</v>
      </c>
      <c r="M78" s="199">
        <f t="shared" si="13"/>
        <v>46114.460416666669</v>
      </c>
      <c r="N78" s="200">
        <f t="shared" si="14"/>
        <v>0.80000127999040904</v>
      </c>
      <c r="O78" s="201" t="s">
        <v>357</v>
      </c>
      <c r="P78" s="201"/>
      <c r="Q78" s="202" t="s">
        <v>149</v>
      </c>
      <c r="R78" s="202" t="s">
        <v>137</v>
      </c>
      <c r="S78" s="202" t="s">
        <v>318</v>
      </c>
      <c r="T78" s="193" t="str">
        <f>IFERROR(VLOOKUP(S78,Sort!E:F,2,0),"")</f>
        <v>PREVENTIVE MAINTENACE</v>
      </c>
      <c r="U78" s="115">
        <v>1</v>
      </c>
      <c r="V78" s="202" t="s">
        <v>370</v>
      </c>
      <c r="W78" s="202"/>
      <c r="X78" s="202"/>
      <c r="Y78" s="202"/>
      <c r="Z78" s="193"/>
      <c r="AA78" s="193" t="s">
        <v>362</v>
      </c>
      <c r="AB78" s="203"/>
      <c r="AC78" s="204" t="str">
        <f t="shared" si="15"/>
        <v>CLOSE</v>
      </c>
      <c r="AD78" s="47" t="str">
        <f t="array" aca="1" ref="AD78" ca="1">IF(D78="","",INDEX(HM_Unit!$D$1:$AE$1,MATCH(C78,HM_Unit!$D$2:$AE$2,0)))</f>
        <v>WEEK 14</v>
      </c>
      <c r="AE78" s="47"/>
      <c r="AF78" s="46"/>
      <c r="AG78" s="46"/>
      <c r="AH78" s="46"/>
      <c r="AI78" s="46"/>
      <c r="AJ78" s="46"/>
      <c r="AK78" s="46"/>
    </row>
    <row r="79" spans="1:37" ht="24.75" customHeight="1">
      <c r="A79" s="46">
        <f>IFERROR(VLOOKUP(D79,Sort!B:D,3,0),"")</f>
        <v>0</v>
      </c>
      <c r="B79" s="190" t="str">
        <f t="shared" si="10"/>
        <v>2746114CLOSE</v>
      </c>
      <c r="C79" s="196">
        <v>46114</v>
      </c>
      <c r="D79" s="192" t="s">
        <v>28</v>
      </c>
      <c r="E79" s="193" t="str">
        <f>IFERROR(VLOOKUP(D79,Sort!B:C,2,0),"")</f>
        <v>AXOR 3336K</v>
      </c>
      <c r="F79" s="194"/>
      <c r="G79" s="195">
        <f t="shared" si="11"/>
        <v>0</v>
      </c>
      <c r="H79" s="196">
        <v>46114</v>
      </c>
      <c r="I79" s="197">
        <v>0.36458333333333331</v>
      </c>
      <c r="J79" s="196">
        <v>46114</v>
      </c>
      <c r="K79" s="197">
        <v>0.38333333333333336</v>
      </c>
      <c r="L79" s="198">
        <f t="shared" si="12"/>
        <v>46114.364583333336</v>
      </c>
      <c r="M79" s="199">
        <f t="shared" si="13"/>
        <v>46114.383333333331</v>
      </c>
      <c r="N79" s="200">
        <f t="shared" si="14"/>
        <v>0.45000071989637852</v>
      </c>
      <c r="O79" s="201" t="s">
        <v>356</v>
      </c>
      <c r="P79" s="201"/>
      <c r="Q79" s="202" t="s">
        <v>149</v>
      </c>
      <c r="R79" s="202" t="s">
        <v>137</v>
      </c>
      <c r="S79" s="202" t="s">
        <v>318</v>
      </c>
      <c r="T79" s="193" t="str">
        <f>IFERROR(VLOOKUP(S79,Sort!E:F,2,0),"")</f>
        <v>PREVENTIVE MAINTENACE</v>
      </c>
      <c r="U79" s="115">
        <v>1</v>
      </c>
      <c r="V79" s="202" t="s">
        <v>370</v>
      </c>
      <c r="W79" s="202"/>
      <c r="X79" s="202"/>
      <c r="Y79" s="202"/>
      <c r="Z79" s="193"/>
      <c r="AA79" s="193" t="s">
        <v>362</v>
      </c>
      <c r="AB79" s="203"/>
      <c r="AC79" s="204" t="str">
        <f t="shared" si="15"/>
        <v>CLOSE</v>
      </c>
      <c r="AD79" s="47" t="str">
        <f t="array" aca="1" ref="AD79" ca="1">IF(D79="","",INDEX(HM_Unit!$D$1:$AE$1,MATCH(C79,HM_Unit!$D$2:$AE$2,0)))</f>
        <v>WEEK 14</v>
      </c>
      <c r="AE79" s="47"/>
      <c r="AF79" s="46"/>
      <c r="AG79" s="46"/>
      <c r="AH79" s="46"/>
      <c r="AI79" s="46"/>
      <c r="AJ79" s="46"/>
      <c r="AK79" s="46"/>
    </row>
    <row r="80" spans="1:37" ht="24.75" customHeight="1">
      <c r="A80" s="68">
        <f>IFERROR(VLOOKUP(D80,Sort!B:D,3,0),"")</f>
        <v>0</v>
      </c>
      <c r="B80" s="190" t="str">
        <f t="shared" si="10"/>
        <v>146114OPEN</v>
      </c>
      <c r="C80" s="196">
        <v>46114</v>
      </c>
      <c r="D80" s="206" t="s">
        <v>97</v>
      </c>
      <c r="E80" s="207" t="str">
        <f>IFERROR(VLOOKUP(D80,Sort!B:C,2,0),"")</f>
        <v>Axor 3336 OB</v>
      </c>
      <c r="F80" s="208"/>
      <c r="G80" s="209">
        <f t="shared" si="11"/>
        <v>5</v>
      </c>
      <c r="H80" s="210">
        <v>46109</v>
      </c>
      <c r="I80" s="211">
        <v>0.25</v>
      </c>
      <c r="J80" s="212">
        <v>46115</v>
      </c>
      <c r="K80" s="211">
        <v>0.25</v>
      </c>
      <c r="L80" s="213">
        <f t="shared" si="12"/>
        <v>46114.25</v>
      </c>
      <c r="M80" s="214">
        <f t="shared" si="13"/>
        <v>46115.25</v>
      </c>
      <c r="N80" s="215">
        <f t="shared" si="14"/>
        <v>24.000038400061499</v>
      </c>
      <c r="O80" s="216" t="s">
        <v>359</v>
      </c>
      <c r="P80" s="216" t="s">
        <v>360</v>
      </c>
      <c r="Q80" s="217" t="s">
        <v>150</v>
      </c>
      <c r="R80" s="217" t="s">
        <v>137</v>
      </c>
      <c r="S80" s="217" t="s">
        <v>361</v>
      </c>
      <c r="T80" s="207" t="str">
        <f>IFERROR(VLOOKUP(S80,Sort!E:F,2,0),"")</f>
        <v>ENGINE</v>
      </c>
      <c r="U80" s="115" t="str">
        <f t="shared" ref="U80:U84" si="16">IF(G80="","",IF(H80=C80,1,""))</f>
        <v/>
      </c>
      <c r="V80" s="202" t="str">
        <f t="shared" ref="V80:V84" si="17">IF(H80="","",IF(G80&gt;7,"Major","Minor"))</f>
        <v>Minor</v>
      </c>
      <c r="W80" s="205"/>
      <c r="X80" s="205"/>
      <c r="Y80" s="205"/>
      <c r="Z80" s="205"/>
      <c r="AA80" s="207" t="s">
        <v>362</v>
      </c>
      <c r="AB80" s="218" t="s">
        <v>3</v>
      </c>
      <c r="AC80" s="219" t="str">
        <f t="shared" si="15"/>
        <v>OPEN</v>
      </c>
      <c r="AD80" s="17" t="str">
        <f t="array" aca="1" ref="AD80" ca="1">IF(D80="","",INDEX(HM_Unit!$D$1:$AE$1,MATCH(C80,HM_Unit!$D$2:$AE$2,0)))</f>
        <v>WEEK 14</v>
      </c>
      <c r="AE80" s="220"/>
      <c r="AF80" s="68"/>
      <c r="AG80" s="68"/>
      <c r="AH80" s="68"/>
      <c r="AI80" s="68"/>
      <c r="AJ80" s="68"/>
      <c r="AK80" s="68"/>
    </row>
    <row r="81" spans="1:37" ht="24.75" customHeight="1">
      <c r="A81" s="21" t="str">
        <f>IFERROR(VLOOKUP(D81,Sort!B:D,3,0),"")</f>
        <v>Hilight V4W</v>
      </c>
      <c r="B81" s="190" t="str">
        <f t="shared" si="10"/>
        <v>246114OPEN</v>
      </c>
      <c r="C81" s="196">
        <v>46114</v>
      </c>
      <c r="D81" s="207" t="s">
        <v>58</v>
      </c>
      <c r="E81" s="207" t="str">
        <f>IFERROR(VLOOKUP(D81,Sort!B:C,2,0),"")</f>
        <v>TOWER LAMP</v>
      </c>
      <c r="F81" s="208"/>
      <c r="G81" s="209">
        <f t="shared" si="11"/>
        <v>67</v>
      </c>
      <c r="H81" s="210">
        <v>46047</v>
      </c>
      <c r="I81" s="211">
        <v>0.25</v>
      </c>
      <c r="J81" s="212">
        <v>46115</v>
      </c>
      <c r="K81" s="211">
        <v>0.25</v>
      </c>
      <c r="L81" s="213">
        <f t="shared" si="12"/>
        <v>46114.25</v>
      </c>
      <c r="M81" s="214">
        <f t="shared" si="13"/>
        <v>46115.25</v>
      </c>
      <c r="N81" s="215">
        <f t="shared" si="14"/>
        <v>24.000038400061499</v>
      </c>
      <c r="O81" s="216" t="s">
        <v>363</v>
      </c>
      <c r="P81" s="216" t="s">
        <v>364</v>
      </c>
      <c r="Q81" s="217" t="s">
        <v>150</v>
      </c>
      <c r="R81" s="217" t="s">
        <v>139</v>
      </c>
      <c r="S81" s="217" t="s">
        <v>361</v>
      </c>
      <c r="T81" s="207" t="str">
        <f>IFERROR(VLOOKUP(S81,Sort!E:F,2,0),"")</f>
        <v>ENGINE</v>
      </c>
      <c r="U81" s="115" t="str">
        <f t="shared" si="16"/>
        <v/>
      </c>
      <c r="V81" s="202" t="str">
        <f t="shared" si="17"/>
        <v>Major</v>
      </c>
      <c r="W81" s="205"/>
      <c r="X81" s="205"/>
      <c r="Y81" s="205"/>
      <c r="Z81" s="205"/>
      <c r="AA81" s="207" t="s">
        <v>362</v>
      </c>
      <c r="AB81" s="218" t="s">
        <v>3</v>
      </c>
      <c r="AC81" s="219" t="str">
        <f t="shared" si="15"/>
        <v>OPEN</v>
      </c>
      <c r="AD81" s="17" t="str">
        <f t="array" aca="1" ref="AD81" ca="1">IF(D81="","",INDEX(HM_Unit!$D$1:$AE$1,MATCH(C81,HM_Unit!$D$2:$AE$2,0)))</f>
        <v>WEEK 14</v>
      </c>
      <c r="AE81" s="220"/>
      <c r="AF81" s="68"/>
      <c r="AG81" s="68"/>
      <c r="AH81" s="68"/>
      <c r="AI81" s="68"/>
      <c r="AJ81" s="68"/>
      <c r="AK81" s="68"/>
    </row>
    <row r="82" spans="1:37" ht="24.75" customHeight="1">
      <c r="A82" s="21" t="str">
        <f>IFERROR(VLOOKUP(D82,Sort!B:D,3,0),"")</f>
        <v>Hilight V4W</v>
      </c>
      <c r="B82" s="221" t="str">
        <f t="shared" si="10"/>
        <v>346114OPEN</v>
      </c>
      <c r="C82" s="212">
        <v>46114</v>
      </c>
      <c r="D82" s="207" t="s">
        <v>59</v>
      </c>
      <c r="E82" s="207" t="str">
        <f>IFERROR(VLOOKUP(D82,Sort!B:C,2,0),"")</f>
        <v>TOWER LAMP</v>
      </c>
      <c r="F82" s="208"/>
      <c r="G82" s="209">
        <f t="shared" si="11"/>
        <v>67</v>
      </c>
      <c r="H82" s="210">
        <v>46047</v>
      </c>
      <c r="I82" s="211">
        <v>0.25</v>
      </c>
      <c r="J82" s="212">
        <v>46115</v>
      </c>
      <c r="K82" s="211">
        <v>0.25</v>
      </c>
      <c r="L82" s="213">
        <f t="shared" si="12"/>
        <v>46114.25</v>
      </c>
      <c r="M82" s="214">
        <f t="shared" si="13"/>
        <v>46115.25</v>
      </c>
      <c r="N82" s="215">
        <f t="shared" si="14"/>
        <v>24.000038400061499</v>
      </c>
      <c r="O82" s="216" t="s">
        <v>363</v>
      </c>
      <c r="P82" s="216" t="s">
        <v>365</v>
      </c>
      <c r="Q82" s="217" t="s">
        <v>150</v>
      </c>
      <c r="R82" s="217" t="s">
        <v>139</v>
      </c>
      <c r="S82" s="217" t="s">
        <v>361</v>
      </c>
      <c r="T82" s="207" t="str">
        <f>IFERROR(VLOOKUP(S82,Sort!E:F,2,0),"")</f>
        <v>ENGINE</v>
      </c>
      <c r="U82" s="223" t="str">
        <f t="shared" si="16"/>
        <v/>
      </c>
      <c r="V82" s="217" t="str">
        <f t="shared" si="17"/>
        <v>Major</v>
      </c>
      <c r="W82" s="205"/>
      <c r="X82" s="205"/>
      <c r="Y82" s="205"/>
      <c r="Z82" s="205"/>
      <c r="AA82" s="207" t="s">
        <v>362</v>
      </c>
      <c r="AB82" s="218" t="s">
        <v>3</v>
      </c>
      <c r="AC82" s="219" t="str">
        <f t="shared" si="15"/>
        <v>OPEN</v>
      </c>
      <c r="AD82" s="17" t="str">
        <f t="array" aca="1" ref="AD82" ca="1">IF(D82="","",INDEX(HM_Unit!$D$1:$AE$1,MATCH(C82,HM_Unit!$D$2:$AE$2,0)))</f>
        <v>WEEK 14</v>
      </c>
      <c r="AE82" s="220"/>
      <c r="AF82" s="68"/>
      <c r="AG82" s="68"/>
      <c r="AH82" s="68"/>
      <c r="AI82" s="68"/>
      <c r="AJ82" s="68"/>
      <c r="AK82" s="68"/>
    </row>
    <row r="83" spans="1:37" ht="24.75" customHeight="1">
      <c r="A83" s="21" t="str">
        <f>IFERROR(VLOOKUP(D83,Sort!B:D,3,0),"")</f>
        <v>Hilight V4W</v>
      </c>
      <c r="B83" s="190" t="str">
        <f t="shared" si="10"/>
        <v>446114OPEN</v>
      </c>
      <c r="C83" s="196">
        <v>46114</v>
      </c>
      <c r="D83" s="207" t="s">
        <v>67</v>
      </c>
      <c r="E83" s="207" t="str">
        <f>IFERROR(VLOOKUP(D83,Sort!B:C,2,0),"")</f>
        <v>TOWER LAMP</v>
      </c>
      <c r="F83" s="208"/>
      <c r="G83" s="209">
        <f t="shared" si="11"/>
        <v>48</v>
      </c>
      <c r="H83" s="210">
        <v>46066</v>
      </c>
      <c r="I83" s="211">
        <v>0.62152777777777779</v>
      </c>
      <c r="J83" s="212">
        <v>46115</v>
      </c>
      <c r="K83" s="211">
        <v>0.25</v>
      </c>
      <c r="L83" s="213">
        <f t="shared" si="12"/>
        <v>46114.25</v>
      </c>
      <c r="M83" s="214">
        <f t="shared" si="13"/>
        <v>46115.25</v>
      </c>
      <c r="N83" s="215">
        <f t="shared" si="14"/>
        <v>24.000038400061499</v>
      </c>
      <c r="O83" s="216" t="s">
        <v>366</v>
      </c>
      <c r="P83" s="216" t="s">
        <v>367</v>
      </c>
      <c r="Q83" s="217" t="s">
        <v>150</v>
      </c>
      <c r="R83" s="217" t="s">
        <v>135</v>
      </c>
      <c r="S83" s="217" t="s">
        <v>291</v>
      </c>
      <c r="T83" s="207" t="str">
        <f>IFERROR(VLOOKUP(S83,Sort!E:F,2,0),"")</f>
        <v>ELECTRICAL, STARTING &amp; CHARGING SYSTEM</v>
      </c>
      <c r="U83" s="115" t="str">
        <f t="shared" si="16"/>
        <v/>
      </c>
      <c r="V83" s="202" t="str">
        <f t="shared" si="17"/>
        <v>Major</v>
      </c>
      <c r="W83" s="205"/>
      <c r="X83" s="205"/>
      <c r="Y83" s="205"/>
      <c r="Z83" s="205"/>
      <c r="AA83" s="207" t="s">
        <v>362</v>
      </c>
      <c r="AB83" s="218" t="s">
        <v>3</v>
      </c>
      <c r="AC83" s="219" t="str">
        <f t="shared" si="15"/>
        <v>OPEN</v>
      </c>
      <c r="AD83" s="17" t="str">
        <f t="array" aca="1" ref="AD83" ca="1">IF(D83="","",INDEX(HM_Unit!$D$1:$AE$1,MATCH(C83,HM_Unit!$D$2:$AE$2,0)))</f>
        <v>WEEK 14</v>
      </c>
      <c r="AE83" s="220"/>
      <c r="AF83" s="68"/>
      <c r="AG83" s="68"/>
      <c r="AH83" s="68"/>
      <c r="AI83" s="68"/>
      <c r="AJ83" s="68"/>
      <c r="AK83" s="68"/>
    </row>
    <row r="84" spans="1:37" ht="24.75" customHeight="1">
      <c r="A84" s="21" t="str">
        <f>IFERROR(VLOOKUP(D84,Sort!B:D,3,0),"")</f>
        <v>Hilight V4W</v>
      </c>
      <c r="B84" s="190" t="str">
        <f t="shared" si="10"/>
        <v>546114OPEN</v>
      </c>
      <c r="C84" s="196">
        <v>46114</v>
      </c>
      <c r="D84" s="207" t="s">
        <v>68</v>
      </c>
      <c r="E84" s="207" t="str">
        <f>IFERROR(VLOOKUP(D84,Sort!B:C,2,0),"")</f>
        <v>TOWER LAMP</v>
      </c>
      <c r="F84" s="208"/>
      <c r="G84" s="209">
        <f t="shared" si="11"/>
        <v>43</v>
      </c>
      <c r="H84" s="210">
        <v>46071</v>
      </c>
      <c r="I84" s="211">
        <v>0.32222222222222224</v>
      </c>
      <c r="J84" s="212">
        <v>46115</v>
      </c>
      <c r="K84" s="211">
        <v>0.25</v>
      </c>
      <c r="L84" s="213">
        <f t="shared" si="12"/>
        <v>46114.25</v>
      </c>
      <c r="M84" s="214">
        <f t="shared" si="13"/>
        <v>46115.25</v>
      </c>
      <c r="N84" s="215">
        <f t="shared" si="14"/>
        <v>24.000038400061499</v>
      </c>
      <c r="O84" s="216" t="s">
        <v>366</v>
      </c>
      <c r="P84" s="216" t="s">
        <v>367</v>
      </c>
      <c r="Q84" s="217" t="s">
        <v>150</v>
      </c>
      <c r="R84" s="217" t="s">
        <v>135</v>
      </c>
      <c r="S84" s="217" t="s">
        <v>291</v>
      </c>
      <c r="T84" s="207" t="str">
        <f>IFERROR(VLOOKUP(S84,Sort!E:F,2,0),"")</f>
        <v>ELECTRICAL, STARTING &amp; CHARGING SYSTEM</v>
      </c>
      <c r="U84" s="115" t="str">
        <f t="shared" si="16"/>
        <v/>
      </c>
      <c r="V84" s="202" t="str">
        <f t="shared" si="17"/>
        <v>Major</v>
      </c>
      <c r="W84" s="205"/>
      <c r="X84" s="205"/>
      <c r="Y84" s="205"/>
      <c r="Z84" s="205"/>
      <c r="AA84" s="207" t="s">
        <v>362</v>
      </c>
      <c r="AB84" s="218" t="s">
        <v>3</v>
      </c>
      <c r="AC84" s="219" t="str">
        <f t="shared" si="15"/>
        <v>OPEN</v>
      </c>
      <c r="AD84" s="47" t="str">
        <f t="array" aca="1" ref="AD84" ca="1">IF(D84="","",INDEX(HM_Unit!$D$1:$AE$1,MATCH(C84,HM_Unit!$D$2:$AE$2,0)))</f>
        <v>WEEK 14</v>
      </c>
      <c r="AE84" s="220"/>
      <c r="AF84" s="68"/>
      <c r="AG84" s="68"/>
      <c r="AH84" s="68"/>
      <c r="AI84" s="68"/>
      <c r="AJ84" s="68"/>
      <c r="AK84" s="68"/>
    </row>
    <row r="85" spans="1:37" ht="24.75" customHeight="1">
      <c r="A85" s="46"/>
      <c r="B85" s="241"/>
      <c r="C85" s="242"/>
      <c r="D85" s="226"/>
      <c r="E85" s="226"/>
      <c r="F85" s="227"/>
      <c r="G85" s="228"/>
      <c r="H85" s="229"/>
      <c r="I85" s="230"/>
      <c r="J85" s="229"/>
      <c r="K85" s="230"/>
      <c r="L85" s="231"/>
      <c r="M85" s="232"/>
      <c r="N85" s="233"/>
      <c r="O85" s="234"/>
      <c r="P85" s="234"/>
      <c r="Q85" s="235"/>
      <c r="R85" s="235"/>
      <c r="S85" s="235"/>
      <c r="T85" s="226"/>
      <c r="U85" s="236"/>
      <c r="V85" s="235"/>
      <c r="W85" s="235"/>
      <c r="X85" s="235"/>
      <c r="Y85" s="235"/>
      <c r="Z85" s="226"/>
      <c r="AA85" s="226"/>
      <c r="AB85" s="237"/>
      <c r="AC85" s="238"/>
      <c r="AD85" s="239"/>
      <c r="AE85" s="47"/>
      <c r="AF85" s="46"/>
      <c r="AG85" s="46"/>
      <c r="AH85" s="46"/>
      <c r="AI85" s="46"/>
      <c r="AJ85" s="46"/>
      <c r="AK85" s="46"/>
    </row>
    <row r="86" spans="1:37" ht="24.75" customHeight="1">
      <c r="A86" s="46">
        <f>IFERROR(VLOOKUP(D86,Sort!B:D,3,0),"")</f>
        <v>0</v>
      </c>
      <c r="B86" s="190" t="str">
        <f t="shared" ref="B86:B99" si="18">COUNTIFS($AC$12:AC86,AC86,$C$12:C86,C86)&amp;C86&amp;AC86</f>
        <v>146115CLOSE</v>
      </c>
      <c r="C86" s="196">
        <v>46115</v>
      </c>
      <c r="D86" s="192" t="s">
        <v>100</v>
      </c>
      <c r="E86" s="193" t="str">
        <f>IFERROR(VLOOKUP(D86,Sort!B:C,2,0),"")</f>
        <v>Axor 3336 OB</v>
      </c>
      <c r="F86" s="194"/>
      <c r="G86" s="195">
        <f t="shared" ref="G86:G99" si="19">IF(C86="","",C86-H86)</f>
        <v>0</v>
      </c>
      <c r="H86" s="196">
        <v>46115</v>
      </c>
      <c r="I86" s="197">
        <v>0.84722222222222221</v>
      </c>
      <c r="J86" s="196">
        <v>46115</v>
      </c>
      <c r="K86" s="197">
        <v>0.89513888888888893</v>
      </c>
      <c r="L86" s="198">
        <f t="shared" ref="L86:L99" si="20">IF(H86="","",IF(H86&lt;C86,C86+0.25,H86+I86))</f>
        <v>46115.847222222219</v>
      </c>
      <c r="M86" s="199">
        <f t="shared" ref="M86:M99" si="21">IF(J86="","",J86+K86)</f>
        <v>46115.895138888889</v>
      </c>
      <c r="N86" s="200">
        <f t="shared" ref="N86:N99" si="22">IF(M86=""," ",IF(((ROUND(VALUE(M86-L86),20))/0.417866666666*10)&lt;0,(24-(ROUND(VALUE(L86),20))/0.0416665999999999*10)+((ROUND(VALUE(M86),20))/0.416665999999999*10),(ROUND(VALUE(M86-L86),20))/0.416665999999999*10))</f>
        <v>1.1500018400844374</v>
      </c>
      <c r="O86" s="201" t="s">
        <v>423</v>
      </c>
      <c r="P86" s="201" t="s">
        <v>424</v>
      </c>
      <c r="Q86" s="202" t="s">
        <v>150</v>
      </c>
      <c r="R86" s="202" t="s">
        <v>137</v>
      </c>
      <c r="S86" s="202" t="s">
        <v>294</v>
      </c>
      <c r="T86" s="193" t="str">
        <f>IFERROR(VLOOKUP(S86,Sort!E:F,2,0),"")</f>
        <v>CABIN</v>
      </c>
      <c r="U86" s="115">
        <v>1</v>
      </c>
      <c r="V86" s="202" t="s">
        <v>370</v>
      </c>
      <c r="W86" s="202"/>
      <c r="X86" s="202"/>
      <c r="Y86" s="202"/>
      <c r="Z86" s="193"/>
      <c r="AA86" s="193" t="s">
        <v>362</v>
      </c>
      <c r="AB86" s="203"/>
      <c r="AC86" s="204" t="str">
        <f t="shared" ref="AC86:AC99" si="23">IF(AB86="BD","OPEN","CLOSE")</f>
        <v>CLOSE</v>
      </c>
      <c r="AD86" s="47" t="str">
        <f t="array" aca="1" ref="AD86" ca="1">IF(D86="","",INDEX(HM_Unit!$D$1:$AE$1,MATCH(C86,HM_Unit!$D$2:$AE$2,0)))</f>
        <v>WEEK 14</v>
      </c>
      <c r="AE86" s="47"/>
      <c r="AF86" s="46"/>
      <c r="AG86" s="46"/>
      <c r="AH86" s="46"/>
      <c r="AI86" s="46"/>
      <c r="AJ86" s="46"/>
      <c r="AK86" s="46"/>
    </row>
    <row r="87" spans="1:37" ht="24.75" customHeight="1">
      <c r="A87" s="46">
        <f>IFERROR(VLOOKUP(D87,Sort!B:D,3,0),"")</f>
        <v>0</v>
      </c>
      <c r="B87" s="190" t="str">
        <f t="shared" si="18"/>
        <v>246115CLOSE</v>
      </c>
      <c r="C87" s="196">
        <v>46115</v>
      </c>
      <c r="D87" s="192" t="s">
        <v>13</v>
      </c>
      <c r="E87" s="193" t="str">
        <f>IFERROR(VLOOKUP(D87,Sort!B:C,2,0),"")</f>
        <v>AXOR 3336K</v>
      </c>
      <c r="F87" s="194"/>
      <c r="G87" s="195">
        <f t="shared" si="19"/>
        <v>0</v>
      </c>
      <c r="H87" s="196">
        <v>46115</v>
      </c>
      <c r="I87" s="197">
        <v>0.89583333333333337</v>
      </c>
      <c r="J87" s="196">
        <v>46115</v>
      </c>
      <c r="K87" s="197">
        <v>0.92708333333333337</v>
      </c>
      <c r="L87" s="198">
        <f t="shared" si="20"/>
        <v>46115.895833333336</v>
      </c>
      <c r="M87" s="199">
        <f t="shared" si="21"/>
        <v>46115.927083333336</v>
      </c>
      <c r="N87" s="200">
        <f t="shared" si="22"/>
        <v>0.75000120000192183</v>
      </c>
      <c r="O87" s="201" t="s">
        <v>425</v>
      </c>
      <c r="P87" s="201" t="s">
        <v>426</v>
      </c>
      <c r="Q87" s="202" t="s">
        <v>150</v>
      </c>
      <c r="R87" s="202" t="s">
        <v>137</v>
      </c>
      <c r="S87" s="202" t="s">
        <v>291</v>
      </c>
      <c r="T87" s="193" t="str">
        <f>IFERROR(VLOOKUP(S87,Sort!E:F,2,0),"")</f>
        <v>ELECTRICAL, STARTING &amp; CHARGING SYSTEM</v>
      </c>
      <c r="U87" s="115">
        <v>1</v>
      </c>
      <c r="V87" s="202" t="s">
        <v>370</v>
      </c>
      <c r="W87" s="202"/>
      <c r="X87" s="202"/>
      <c r="Y87" s="202"/>
      <c r="Z87" s="193"/>
      <c r="AA87" s="193" t="s">
        <v>362</v>
      </c>
      <c r="AB87" s="203"/>
      <c r="AC87" s="204" t="str">
        <f t="shared" si="23"/>
        <v>CLOSE</v>
      </c>
      <c r="AD87" s="47" t="str">
        <f t="array" aca="1" ref="AD87" ca="1">IF(D87="","",INDEX(HM_Unit!$D$1:$AE$1,MATCH(C87,HM_Unit!$D$2:$AE$2,0)))</f>
        <v>WEEK 14</v>
      </c>
      <c r="AE87" s="47"/>
      <c r="AF87" s="46"/>
      <c r="AG87" s="46"/>
      <c r="AH87" s="46"/>
      <c r="AI87" s="46"/>
      <c r="AJ87" s="46"/>
      <c r="AK87" s="46"/>
    </row>
    <row r="88" spans="1:37" ht="24.75" customHeight="1">
      <c r="A88" s="46">
        <f>IFERROR(VLOOKUP(D88,Sort!B:D,3,0),"")</f>
        <v>0</v>
      </c>
      <c r="B88" s="190" t="str">
        <f t="shared" si="18"/>
        <v>346115CLOSE</v>
      </c>
      <c r="C88" s="196">
        <v>46115</v>
      </c>
      <c r="D88" s="192" t="s">
        <v>25</v>
      </c>
      <c r="E88" s="193" t="str">
        <f>IFERROR(VLOOKUP(D88,Sort!B:C,2,0),"")</f>
        <v>AXOR 3336K</v>
      </c>
      <c r="F88" s="194"/>
      <c r="G88" s="195">
        <f t="shared" si="19"/>
        <v>0</v>
      </c>
      <c r="H88" s="196">
        <v>46115</v>
      </c>
      <c r="I88" s="197">
        <v>0.87569444444444444</v>
      </c>
      <c r="J88" s="196">
        <v>46115</v>
      </c>
      <c r="K88" s="197">
        <v>0.88402777777777775</v>
      </c>
      <c r="L88" s="198">
        <f t="shared" si="20"/>
        <v>46115.875694444447</v>
      </c>
      <c r="M88" s="199">
        <f t="shared" si="21"/>
        <v>46115.884027777778</v>
      </c>
      <c r="N88" s="200">
        <f t="shared" si="22"/>
        <v>0.20000031995394632</v>
      </c>
      <c r="O88" s="201" t="s">
        <v>427</v>
      </c>
      <c r="P88" s="201" t="s">
        <v>428</v>
      </c>
      <c r="Q88" s="202" t="s">
        <v>150</v>
      </c>
      <c r="R88" s="202" t="s">
        <v>137</v>
      </c>
      <c r="S88" s="202" t="s">
        <v>337</v>
      </c>
      <c r="T88" s="193" t="str">
        <f>IFERROR(VLOOKUP(S88,Sort!E:F,2,0),"")</f>
        <v>TRANSMISSION</v>
      </c>
      <c r="U88" s="115">
        <v>1</v>
      </c>
      <c r="V88" s="202" t="s">
        <v>370</v>
      </c>
      <c r="W88" s="202"/>
      <c r="X88" s="202"/>
      <c r="Y88" s="202"/>
      <c r="Z88" s="193"/>
      <c r="AA88" s="193" t="s">
        <v>362</v>
      </c>
      <c r="AB88" s="203"/>
      <c r="AC88" s="204" t="str">
        <f t="shared" si="23"/>
        <v>CLOSE</v>
      </c>
      <c r="AD88" s="47" t="str">
        <f t="array" aca="1" ref="AD88" ca="1">IF(D88="","",INDEX(HM_Unit!$D$1:$AE$1,MATCH(C88,HM_Unit!$D$2:$AE$2,0)))</f>
        <v>WEEK 14</v>
      </c>
      <c r="AE88" s="47"/>
      <c r="AF88" s="46"/>
      <c r="AG88" s="46"/>
      <c r="AH88" s="46"/>
      <c r="AI88" s="46"/>
      <c r="AJ88" s="46"/>
      <c r="AK88" s="46"/>
    </row>
    <row r="89" spans="1:37" ht="24.75" customHeight="1">
      <c r="A89" s="46">
        <f>IFERROR(VLOOKUP(D89,Sort!B:D,3,0),"")</f>
        <v>0</v>
      </c>
      <c r="B89" s="190" t="str">
        <f t="shared" si="18"/>
        <v>446115CLOSE</v>
      </c>
      <c r="C89" s="196">
        <v>46115</v>
      </c>
      <c r="D89" s="192" t="s">
        <v>38</v>
      </c>
      <c r="E89" s="193" t="str">
        <f>IFERROR(VLOOKUP(D89,Sort!B:C,2,0),"")</f>
        <v>AXOR 3336K</v>
      </c>
      <c r="F89" s="194"/>
      <c r="G89" s="195">
        <f t="shared" si="19"/>
        <v>0</v>
      </c>
      <c r="H89" s="196">
        <v>46115</v>
      </c>
      <c r="I89" s="197">
        <v>0.79166666666666663</v>
      </c>
      <c r="J89" s="196">
        <v>46115</v>
      </c>
      <c r="K89" s="197">
        <v>0.84722222222222221</v>
      </c>
      <c r="L89" s="198">
        <f t="shared" si="20"/>
        <v>46115.791666666664</v>
      </c>
      <c r="M89" s="199">
        <f t="shared" si="21"/>
        <v>46115.847222222219</v>
      </c>
      <c r="N89" s="200">
        <f t="shared" si="22"/>
        <v>1.3333354666506803</v>
      </c>
      <c r="O89" s="201" t="s">
        <v>429</v>
      </c>
      <c r="P89" s="201" t="s">
        <v>430</v>
      </c>
      <c r="Q89" s="202" t="s">
        <v>150</v>
      </c>
      <c r="R89" s="202" t="s">
        <v>137</v>
      </c>
      <c r="S89" s="202" t="s">
        <v>337</v>
      </c>
      <c r="T89" s="193" t="str">
        <f>IFERROR(VLOOKUP(S89,Sort!E:F,2,0),"")</f>
        <v>TRANSMISSION</v>
      </c>
      <c r="U89" s="115">
        <v>1</v>
      </c>
      <c r="V89" s="202" t="s">
        <v>370</v>
      </c>
      <c r="W89" s="202"/>
      <c r="X89" s="202"/>
      <c r="Y89" s="202"/>
      <c r="Z89" s="193"/>
      <c r="AA89" s="193" t="s">
        <v>362</v>
      </c>
      <c r="AB89" s="203"/>
      <c r="AC89" s="204" t="str">
        <f t="shared" si="23"/>
        <v>CLOSE</v>
      </c>
      <c r="AD89" s="47" t="str">
        <f t="array" aca="1" ref="AD89" ca="1">IF(D89="","",INDEX(HM_Unit!$D$1:$AE$1,MATCH(C89,HM_Unit!$D$2:$AE$2,0)))</f>
        <v>WEEK 14</v>
      </c>
      <c r="AE89" s="46"/>
      <c r="AF89" s="46"/>
      <c r="AG89" s="46"/>
      <c r="AH89" s="46"/>
      <c r="AI89" s="46"/>
      <c r="AJ89" s="46"/>
      <c r="AK89" s="46"/>
    </row>
    <row r="90" spans="1:37" ht="24.75" customHeight="1">
      <c r="A90" s="46">
        <f>IFERROR(VLOOKUP(D90,Sort!B:D,3,0),"")</f>
        <v>0</v>
      </c>
      <c r="B90" s="190" t="str">
        <f t="shared" si="18"/>
        <v>546115CLOSE</v>
      </c>
      <c r="C90" s="196">
        <v>46115</v>
      </c>
      <c r="D90" s="192" t="s">
        <v>31</v>
      </c>
      <c r="E90" s="193" t="str">
        <f>IFERROR(VLOOKUP(D90,Sort!B:C,2,0),"")</f>
        <v>AXOR 3336K</v>
      </c>
      <c r="F90" s="194"/>
      <c r="G90" s="195">
        <f t="shared" si="19"/>
        <v>0</v>
      </c>
      <c r="H90" s="196">
        <v>46115</v>
      </c>
      <c r="I90" s="197">
        <v>0.79166666666666663</v>
      </c>
      <c r="J90" s="196">
        <v>46115</v>
      </c>
      <c r="K90" s="197">
        <v>0.85416666666666663</v>
      </c>
      <c r="L90" s="198">
        <f t="shared" si="20"/>
        <v>46115.791666666664</v>
      </c>
      <c r="M90" s="199">
        <f t="shared" si="21"/>
        <v>46115.854166666664</v>
      </c>
      <c r="N90" s="200">
        <f t="shared" si="22"/>
        <v>1.5000024000038437</v>
      </c>
      <c r="O90" s="201" t="s">
        <v>431</v>
      </c>
      <c r="P90" s="201" t="s">
        <v>432</v>
      </c>
      <c r="Q90" s="202" t="s">
        <v>150</v>
      </c>
      <c r="R90" s="202" t="s">
        <v>137</v>
      </c>
      <c r="S90" s="202" t="s">
        <v>337</v>
      </c>
      <c r="T90" s="193" t="str">
        <f>IFERROR(VLOOKUP(S90,Sort!E:F,2,0),"")</f>
        <v>TRANSMISSION</v>
      </c>
      <c r="U90" s="115">
        <v>1</v>
      </c>
      <c r="V90" s="202" t="s">
        <v>370</v>
      </c>
      <c r="W90" s="202"/>
      <c r="X90" s="202"/>
      <c r="Y90" s="202"/>
      <c r="Z90" s="193"/>
      <c r="AA90" s="193" t="s">
        <v>362</v>
      </c>
      <c r="AB90" s="203"/>
      <c r="AC90" s="204" t="str">
        <f t="shared" si="23"/>
        <v>CLOSE</v>
      </c>
      <c r="AD90" s="47" t="str">
        <f t="array" aca="1" ref="AD90" ca="1">IF(D90="","",INDEX(HM_Unit!$D$1:$AE$1,MATCH(C90,HM_Unit!$D$2:$AE$2,0)))</f>
        <v>WEEK 14</v>
      </c>
      <c r="AE90" s="46"/>
      <c r="AF90" s="46"/>
      <c r="AG90" s="46"/>
      <c r="AH90" s="46"/>
      <c r="AI90" s="46"/>
      <c r="AJ90" s="46"/>
      <c r="AK90" s="46"/>
    </row>
    <row r="91" spans="1:37" ht="24.75" customHeight="1">
      <c r="A91" s="46">
        <f>IFERROR(VLOOKUP(D91,Sort!B:D,3,0),"")</f>
        <v>0</v>
      </c>
      <c r="B91" s="190" t="str">
        <f t="shared" si="18"/>
        <v>646115CLOSE</v>
      </c>
      <c r="C91" s="196">
        <v>46115</v>
      </c>
      <c r="D91" s="192" t="s">
        <v>34</v>
      </c>
      <c r="E91" s="193" t="str">
        <f>IFERROR(VLOOKUP(D91,Sort!B:C,2,0),"")</f>
        <v>AXOR 3336K</v>
      </c>
      <c r="F91" s="194"/>
      <c r="G91" s="195">
        <f t="shared" si="19"/>
        <v>0</v>
      </c>
      <c r="H91" s="196">
        <v>46115</v>
      </c>
      <c r="I91" s="197">
        <v>0.88194444444444442</v>
      </c>
      <c r="J91" s="196">
        <v>46115</v>
      </c>
      <c r="K91" s="197">
        <v>0.90277777777777779</v>
      </c>
      <c r="L91" s="198">
        <f t="shared" si="20"/>
        <v>46115.881944444445</v>
      </c>
      <c r="M91" s="199">
        <f t="shared" si="21"/>
        <v>46115.902777777781</v>
      </c>
      <c r="N91" s="200">
        <f t="shared" si="22"/>
        <v>0.5000008000594901</v>
      </c>
      <c r="O91" s="201" t="s">
        <v>314</v>
      </c>
      <c r="P91" s="201" t="s">
        <v>433</v>
      </c>
      <c r="Q91" s="202" t="s">
        <v>150</v>
      </c>
      <c r="R91" s="202" t="s">
        <v>137</v>
      </c>
      <c r="S91" s="202" t="s">
        <v>300</v>
      </c>
      <c r="T91" s="193" t="str">
        <f>IFERROR(VLOOKUP(S91,Sort!E:F,2,0),"")</f>
        <v>AIR SYSTEM</v>
      </c>
      <c r="U91" s="115">
        <v>1</v>
      </c>
      <c r="V91" s="202" t="s">
        <v>370</v>
      </c>
      <c r="W91" s="202"/>
      <c r="X91" s="202"/>
      <c r="Y91" s="202"/>
      <c r="Z91" s="193"/>
      <c r="AA91" s="193" t="s">
        <v>362</v>
      </c>
      <c r="AB91" s="203"/>
      <c r="AC91" s="204" t="str">
        <f t="shared" si="23"/>
        <v>CLOSE</v>
      </c>
      <c r="AD91" s="47" t="str">
        <f t="array" aca="1" ref="AD91" ca="1">IF(D91="","",INDEX(HM_Unit!$D$1:$AE$1,MATCH(C91,HM_Unit!$D$2:$AE$2,0)))</f>
        <v>WEEK 14</v>
      </c>
      <c r="AE91" s="46"/>
      <c r="AF91" s="46"/>
      <c r="AG91" s="46"/>
      <c r="AH91" s="46"/>
      <c r="AI91" s="46"/>
      <c r="AJ91" s="46"/>
      <c r="AK91" s="46"/>
    </row>
    <row r="92" spans="1:37" ht="24.75" customHeight="1">
      <c r="A92" s="46">
        <f>IFERROR(VLOOKUP(D92,Sort!B:D,3,0),"")</f>
        <v>0</v>
      </c>
      <c r="B92" s="190" t="str">
        <f t="shared" si="18"/>
        <v>746115CLOSE</v>
      </c>
      <c r="C92" s="196">
        <v>46115</v>
      </c>
      <c r="D92" s="192" t="s">
        <v>28</v>
      </c>
      <c r="E92" s="193" t="str">
        <f>IFERROR(VLOOKUP(D92,Sort!B:C,2,0),"")</f>
        <v>AXOR 3336K</v>
      </c>
      <c r="F92" s="194">
        <v>19007</v>
      </c>
      <c r="G92" s="195">
        <f t="shared" si="19"/>
        <v>0</v>
      </c>
      <c r="H92" s="196">
        <v>46115</v>
      </c>
      <c r="I92" s="197">
        <v>0.93680555555555556</v>
      </c>
      <c r="J92" s="196">
        <v>46115</v>
      </c>
      <c r="K92" s="197">
        <v>0.96180555555555558</v>
      </c>
      <c r="L92" s="198">
        <f t="shared" si="20"/>
        <v>46115.936805555553</v>
      </c>
      <c r="M92" s="199">
        <f t="shared" si="21"/>
        <v>46115.961805555555</v>
      </c>
      <c r="N92" s="200">
        <f t="shared" si="22"/>
        <v>0.60000096003646231</v>
      </c>
      <c r="O92" s="201" t="s">
        <v>434</v>
      </c>
      <c r="P92" s="201" t="s">
        <v>435</v>
      </c>
      <c r="Q92" s="202" t="s">
        <v>150</v>
      </c>
      <c r="R92" s="202" t="s">
        <v>137</v>
      </c>
      <c r="S92" s="202" t="s">
        <v>300</v>
      </c>
      <c r="T92" s="193" t="str">
        <f>IFERROR(VLOOKUP(S92,Sort!E:F,2,0),"")</f>
        <v>AIR SYSTEM</v>
      </c>
      <c r="U92" s="115">
        <v>1</v>
      </c>
      <c r="V92" s="202" t="s">
        <v>370</v>
      </c>
      <c r="W92" s="202"/>
      <c r="X92" s="202"/>
      <c r="Y92" s="202"/>
      <c r="Z92" s="193"/>
      <c r="AA92" s="193" t="s">
        <v>362</v>
      </c>
      <c r="AB92" s="203"/>
      <c r="AC92" s="204" t="str">
        <f t="shared" si="23"/>
        <v>CLOSE</v>
      </c>
      <c r="AD92" s="47" t="str">
        <f t="array" aca="1" ref="AD92" ca="1">IF(D92="","",INDEX(HM_Unit!$D$1:$AE$1,MATCH(C92,HM_Unit!$D$2:$AE$2,0)))</f>
        <v>WEEK 14</v>
      </c>
      <c r="AE92" s="46"/>
      <c r="AF92" s="46"/>
      <c r="AG92" s="46"/>
      <c r="AH92" s="46"/>
      <c r="AI92" s="46"/>
      <c r="AJ92" s="46"/>
      <c r="AK92" s="46"/>
    </row>
    <row r="93" spans="1:37" ht="24.75" customHeight="1">
      <c r="A93" s="46">
        <f>IFERROR(VLOOKUP(D93,Sort!B:D,3,0),"")</f>
        <v>0</v>
      </c>
      <c r="B93" s="190" t="str">
        <f t="shared" si="18"/>
        <v>846115CLOSE</v>
      </c>
      <c r="C93" s="196">
        <v>46115</v>
      </c>
      <c r="D93" s="192" t="s">
        <v>92</v>
      </c>
      <c r="E93" s="193" t="str">
        <f>IFERROR(VLOOKUP(D93,Sort!B:C,2,0),"")</f>
        <v>Axor 3336 OB</v>
      </c>
      <c r="F93" s="194">
        <v>18282</v>
      </c>
      <c r="G93" s="195">
        <f t="shared" si="19"/>
        <v>0</v>
      </c>
      <c r="H93" s="196">
        <v>46115</v>
      </c>
      <c r="I93" s="197">
        <v>0.19444444444444445</v>
      </c>
      <c r="J93" s="196">
        <v>46115</v>
      </c>
      <c r="K93" s="197">
        <v>0.21041666666666667</v>
      </c>
      <c r="L93" s="198">
        <f t="shared" si="20"/>
        <v>46115.194444444445</v>
      </c>
      <c r="M93" s="199">
        <f t="shared" si="21"/>
        <v>46115.210416666669</v>
      </c>
      <c r="N93" s="200">
        <f t="shared" si="22"/>
        <v>0.38333394669481163</v>
      </c>
      <c r="O93" s="201" t="s">
        <v>436</v>
      </c>
      <c r="P93" s="201" t="s">
        <v>437</v>
      </c>
      <c r="Q93" s="202" t="s">
        <v>150</v>
      </c>
      <c r="R93" s="202" t="s">
        <v>137</v>
      </c>
      <c r="S93" s="202" t="s">
        <v>311</v>
      </c>
      <c r="T93" s="193" t="str">
        <f>IFERROR(VLOOKUP(S93,Sort!E:F,2,0),"")</f>
        <v>TYRE</v>
      </c>
      <c r="U93" s="115">
        <v>1</v>
      </c>
      <c r="V93" s="202" t="s">
        <v>370</v>
      </c>
      <c r="W93" s="202"/>
      <c r="X93" s="202"/>
      <c r="Y93" s="202"/>
      <c r="Z93" s="193"/>
      <c r="AA93" s="193" t="s">
        <v>362</v>
      </c>
      <c r="AB93" s="203"/>
      <c r="AC93" s="204" t="str">
        <f t="shared" si="23"/>
        <v>CLOSE</v>
      </c>
      <c r="AD93" s="47" t="str">
        <f t="array" aca="1" ref="AD93" ca="1">IF(D93="","",INDEX(HM_Unit!$D$1:$AE$1,MATCH(C93,HM_Unit!$D$2:$AE$2,0)))</f>
        <v>WEEK 14</v>
      </c>
      <c r="AE93" s="46"/>
      <c r="AF93" s="46"/>
      <c r="AG93" s="46"/>
      <c r="AH93" s="46"/>
      <c r="AI93" s="46"/>
      <c r="AJ93" s="46"/>
      <c r="AK93" s="46"/>
    </row>
    <row r="94" spans="1:37" ht="24.75" customHeight="1">
      <c r="A94" s="46">
        <f>IFERROR(VLOOKUP(D94,Sort!B:D,3,0),"")</f>
        <v>0</v>
      </c>
      <c r="B94" s="190" t="str">
        <f t="shared" si="18"/>
        <v>946115CLOSE</v>
      </c>
      <c r="C94" s="196">
        <v>46115</v>
      </c>
      <c r="D94" s="192" t="s">
        <v>88</v>
      </c>
      <c r="E94" s="193" t="str">
        <f>IFERROR(VLOOKUP(D94,Sort!B:C,2,0),"")</f>
        <v>Axor 3336 OB</v>
      </c>
      <c r="F94" s="194"/>
      <c r="G94" s="195">
        <f t="shared" si="19"/>
        <v>0</v>
      </c>
      <c r="H94" s="196">
        <v>46115</v>
      </c>
      <c r="I94" s="197">
        <v>0.79166666666666663</v>
      </c>
      <c r="J94" s="196">
        <v>46115</v>
      </c>
      <c r="K94" s="197">
        <v>0.98611111111111116</v>
      </c>
      <c r="L94" s="198">
        <f t="shared" si="20"/>
        <v>46115.791666666664</v>
      </c>
      <c r="M94" s="199">
        <f t="shared" si="21"/>
        <v>46115.986111111109</v>
      </c>
      <c r="N94" s="200">
        <f t="shared" si="22"/>
        <v>4.6666741333646966</v>
      </c>
      <c r="O94" s="201" t="s">
        <v>314</v>
      </c>
      <c r="P94" s="201" t="s">
        <v>438</v>
      </c>
      <c r="Q94" s="202" t="s">
        <v>150</v>
      </c>
      <c r="R94" s="202" t="s">
        <v>137</v>
      </c>
      <c r="S94" s="202" t="s">
        <v>300</v>
      </c>
      <c r="T94" s="193" t="str">
        <f>IFERROR(VLOOKUP(S94,Sort!E:F,2,0),"")</f>
        <v>AIR SYSTEM</v>
      </c>
      <c r="U94" s="115">
        <v>1</v>
      </c>
      <c r="V94" s="202" t="s">
        <v>370</v>
      </c>
      <c r="W94" s="202"/>
      <c r="X94" s="202"/>
      <c r="Y94" s="202"/>
      <c r="Z94" s="193"/>
      <c r="AA94" s="193" t="s">
        <v>362</v>
      </c>
      <c r="AB94" s="203"/>
      <c r="AC94" s="204" t="str">
        <f t="shared" si="23"/>
        <v>CLOSE</v>
      </c>
      <c r="AD94" s="47" t="str">
        <f t="array" aca="1" ref="AD94" ca="1">IF(D94="","",INDEX(HM_Unit!$D$1:$AE$1,MATCH(C94,HM_Unit!$D$2:$AE$2,0)))</f>
        <v>WEEK 14</v>
      </c>
      <c r="AE94" s="46"/>
      <c r="AF94" s="46"/>
      <c r="AG94" s="46"/>
      <c r="AH94" s="46"/>
      <c r="AI94" s="46"/>
      <c r="AJ94" s="46"/>
      <c r="AK94" s="46"/>
    </row>
    <row r="95" spans="1:37" ht="24.75" customHeight="1">
      <c r="A95" s="68">
        <f>IFERROR(VLOOKUP(D95,Sort!B:D,3,0),"")</f>
        <v>0</v>
      </c>
      <c r="B95" s="190" t="str">
        <f t="shared" si="18"/>
        <v>146115OPEN</v>
      </c>
      <c r="C95" s="196">
        <v>46115</v>
      </c>
      <c r="D95" s="206" t="s">
        <v>97</v>
      </c>
      <c r="E95" s="207" t="str">
        <f>IFERROR(VLOOKUP(D95,Sort!B:C,2,0),"")</f>
        <v>Axor 3336 OB</v>
      </c>
      <c r="F95" s="208"/>
      <c r="G95" s="209">
        <f t="shared" si="19"/>
        <v>6</v>
      </c>
      <c r="H95" s="210">
        <v>46109</v>
      </c>
      <c r="I95" s="211">
        <v>0.25</v>
      </c>
      <c r="J95" s="196">
        <v>46116</v>
      </c>
      <c r="K95" s="211">
        <v>0.25</v>
      </c>
      <c r="L95" s="213">
        <f t="shared" si="20"/>
        <v>46115.25</v>
      </c>
      <c r="M95" s="214">
        <f t="shared" si="21"/>
        <v>46116.25</v>
      </c>
      <c r="N95" s="215">
        <f t="shared" si="22"/>
        <v>24.000038400061499</v>
      </c>
      <c r="O95" s="216" t="s">
        <v>359</v>
      </c>
      <c r="P95" s="216" t="s">
        <v>360</v>
      </c>
      <c r="Q95" s="217" t="s">
        <v>150</v>
      </c>
      <c r="R95" s="217" t="s">
        <v>137</v>
      </c>
      <c r="S95" s="217" t="s">
        <v>361</v>
      </c>
      <c r="T95" s="207" t="str">
        <f>IFERROR(VLOOKUP(S95,Sort!E:F,2,0),"")</f>
        <v>ENGINE</v>
      </c>
      <c r="U95" s="115" t="str">
        <f t="shared" ref="U95:U99" si="24">IF(G95="","",IF(H95=C95,1,""))</f>
        <v/>
      </c>
      <c r="V95" s="202" t="str">
        <f t="shared" ref="V95:V99" si="25">IF(H95="","",IF(G95&gt;7,"Major","Minor"))</f>
        <v>Minor</v>
      </c>
      <c r="W95" s="205"/>
      <c r="X95" s="205"/>
      <c r="Y95" s="205"/>
      <c r="Z95" s="205"/>
      <c r="AA95" s="207" t="s">
        <v>362</v>
      </c>
      <c r="AB95" s="218" t="s">
        <v>3</v>
      </c>
      <c r="AC95" s="219" t="str">
        <f t="shared" si="23"/>
        <v>OPEN</v>
      </c>
      <c r="AD95" s="17" t="str">
        <f t="array" aca="1" ref="AD95" ca="1">IF(D95="","",INDEX(HM_Unit!$D$1:$AE$1,MATCH(C95,HM_Unit!$D$2:$AE$2,0)))</f>
        <v>WEEK 14</v>
      </c>
      <c r="AE95" s="220"/>
      <c r="AF95" s="68"/>
      <c r="AG95" s="68"/>
      <c r="AH95" s="68"/>
      <c r="AI95" s="68"/>
      <c r="AJ95" s="68"/>
      <c r="AK95" s="68"/>
    </row>
    <row r="96" spans="1:37" ht="24.75" customHeight="1">
      <c r="A96" s="21" t="str">
        <f>IFERROR(VLOOKUP(D96,Sort!B:D,3,0),"")</f>
        <v>Hilight V4W</v>
      </c>
      <c r="B96" s="190" t="str">
        <f t="shared" si="18"/>
        <v>246115OPEN</v>
      </c>
      <c r="C96" s="196">
        <v>46115</v>
      </c>
      <c r="D96" s="207" t="s">
        <v>58</v>
      </c>
      <c r="E96" s="207" t="str">
        <f>IFERROR(VLOOKUP(D96,Sort!B:C,2,0),"")</f>
        <v>TOWER LAMP</v>
      </c>
      <c r="F96" s="208"/>
      <c r="G96" s="209">
        <f t="shared" si="19"/>
        <v>68</v>
      </c>
      <c r="H96" s="210">
        <v>46047</v>
      </c>
      <c r="I96" s="211">
        <v>0.25</v>
      </c>
      <c r="J96" s="196">
        <v>46116</v>
      </c>
      <c r="K96" s="211">
        <v>0.25</v>
      </c>
      <c r="L96" s="213">
        <f t="shared" si="20"/>
        <v>46115.25</v>
      </c>
      <c r="M96" s="214">
        <f t="shared" si="21"/>
        <v>46116.25</v>
      </c>
      <c r="N96" s="215">
        <f t="shared" si="22"/>
        <v>24.000038400061499</v>
      </c>
      <c r="O96" s="216" t="s">
        <v>363</v>
      </c>
      <c r="P96" s="216" t="s">
        <v>364</v>
      </c>
      <c r="Q96" s="217" t="s">
        <v>150</v>
      </c>
      <c r="R96" s="217" t="s">
        <v>139</v>
      </c>
      <c r="S96" s="217" t="s">
        <v>361</v>
      </c>
      <c r="T96" s="207" t="str">
        <f>IFERROR(VLOOKUP(S96,Sort!E:F,2,0),"")</f>
        <v>ENGINE</v>
      </c>
      <c r="U96" s="115" t="str">
        <f t="shared" si="24"/>
        <v/>
      </c>
      <c r="V96" s="202" t="str">
        <f t="shared" si="25"/>
        <v>Major</v>
      </c>
      <c r="W96" s="205"/>
      <c r="X96" s="205"/>
      <c r="Y96" s="205"/>
      <c r="Z96" s="205"/>
      <c r="AA96" s="207" t="s">
        <v>362</v>
      </c>
      <c r="AB96" s="218" t="s">
        <v>3</v>
      </c>
      <c r="AC96" s="219" t="str">
        <f t="shared" si="23"/>
        <v>OPEN</v>
      </c>
      <c r="AD96" s="17" t="str">
        <f t="array" aca="1" ref="AD96" ca="1">IF(D96="","",INDEX(HM_Unit!$D$1:$AE$1,MATCH(C96,HM_Unit!$D$2:$AE$2,0)))</f>
        <v>WEEK 14</v>
      </c>
      <c r="AE96" s="220"/>
      <c r="AF96" s="68"/>
      <c r="AG96" s="68"/>
      <c r="AH96" s="68"/>
      <c r="AI96" s="68"/>
      <c r="AJ96" s="68"/>
      <c r="AK96" s="68"/>
    </row>
    <row r="97" spans="1:37" ht="24.75" customHeight="1">
      <c r="A97" s="21" t="str">
        <f>IFERROR(VLOOKUP(D97,Sort!B:D,3,0),"")</f>
        <v>Hilight V4W</v>
      </c>
      <c r="B97" s="221" t="str">
        <f t="shared" si="18"/>
        <v>346115OPEN</v>
      </c>
      <c r="C97" s="212">
        <v>46115</v>
      </c>
      <c r="D97" s="207" t="s">
        <v>59</v>
      </c>
      <c r="E97" s="207" t="str">
        <f>IFERROR(VLOOKUP(D97,Sort!B:C,2,0),"")</f>
        <v>TOWER LAMP</v>
      </c>
      <c r="F97" s="208"/>
      <c r="G97" s="209">
        <f t="shared" si="19"/>
        <v>68</v>
      </c>
      <c r="H97" s="210">
        <v>46047</v>
      </c>
      <c r="I97" s="211">
        <v>0.25</v>
      </c>
      <c r="J97" s="212">
        <v>46116</v>
      </c>
      <c r="K97" s="211">
        <v>0.25</v>
      </c>
      <c r="L97" s="213">
        <f t="shared" si="20"/>
        <v>46115.25</v>
      </c>
      <c r="M97" s="214">
        <f t="shared" si="21"/>
        <v>46116.25</v>
      </c>
      <c r="N97" s="215">
        <f t="shared" si="22"/>
        <v>24.000038400061499</v>
      </c>
      <c r="O97" s="216" t="s">
        <v>363</v>
      </c>
      <c r="P97" s="216" t="s">
        <v>365</v>
      </c>
      <c r="Q97" s="217" t="s">
        <v>150</v>
      </c>
      <c r="R97" s="217" t="s">
        <v>139</v>
      </c>
      <c r="S97" s="217" t="s">
        <v>361</v>
      </c>
      <c r="T97" s="207" t="str">
        <f>IFERROR(VLOOKUP(S97,Sort!E:F,2,0),"")</f>
        <v>ENGINE</v>
      </c>
      <c r="U97" s="223" t="str">
        <f t="shared" si="24"/>
        <v/>
      </c>
      <c r="V97" s="217" t="str">
        <f t="shared" si="25"/>
        <v>Major</v>
      </c>
      <c r="W97" s="205"/>
      <c r="X97" s="205"/>
      <c r="Y97" s="205"/>
      <c r="Z97" s="205"/>
      <c r="AA97" s="207" t="s">
        <v>362</v>
      </c>
      <c r="AB97" s="218" t="s">
        <v>3</v>
      </c>
      <c r="AC97" s="219" t="str">
        <f t="shared" si="23"/>
        <v>OPEN</v>
      </c>
      <c r="AD97" s="17" t="str">
        <f t="array" aca="1" ref="AD97" ca="1">IF(D97="","",INDEX(HM_Unit!$D$1:$AE$1,MATCH(C97,HM_Unit!$D$2:$AE$2,0)))</f>
        <v>WEEK 14</v>
      </c>
      <c r="AE97" s="220"/>
      <c r="AF97" s="68"/>
      <c r="AG97" s="68"/>
      <c r="AH97" s="68"/>
      <c r="AI97" s="68"/>
      <c r="AJ97" s="68"/>
      <c r="AK97" s="68"/>
    </row>
    <row r="98" spans="1:37" ht="24.75" customHeight="1">
      <c r="A98" s="21" t="str">
        <f>IFERROR(VLOOKUP(D98,Sort!B:D,3,0),"")</f>
        <v>Hilight V4W</v>
      </c>
      <c r="B98" s="190" t="str">
        <f t="shared" si="18"/>
        <v>446115OPEN</v>
      </c>
      <c r="C98" s="196">
        <v>46115</v>
      </c>
      <c r="D98" s="207" t="s">
        <v>67</v>
      </c>
      <c r="E98" s="207" t="str">
        <f>IFERROR(VLOOKUP(D98,Sort!B:C,2,0),"")</f>
        <v>TOWER LAMP</v>
      </c>
      <c r="F98" s="208"/>
      <c r="G98" s="209">
        <f t="shared" si="19"/>
        <v>49</v>
      </c>
      <c r="H98" s="210">
        <v>46066</v>
      </c>
      <c r="I98" s="211">
        <v>0.62152777777777779</v>
      </c>
      <c r="J98" s="196">
        <v>46116</v>
      </c>
      <c r="K98" s="211">
        <v>0.25</v>
      </c>
      <c r="L98" s="213">
        <f t="shared" si="20"/>
        <v>46115.25</v>
      </c>
      <c r="M98" s="214">
        <f t="shared" si="21"/>
        <v>46116.25</v>
      </c>
      <c r="N98" s="215">
        <f t="shared" si="22"/>
        <v>24.000038400061499</v>
      </c>
      <c r="O98" s="216" t="s">
        <v>366</v>
      </c>
      <c r="P98" s="216" t="s">
        <v>367</v>
      </c>
      <c r="Q98" s="217" t="s">
        <v>150</v>
      </c>
      <c r="R98" s="217" t="s">
        <v>135</v>
      </c>
      <c r="S98" s="217" t="s">
        <v>291</v>
      </c>
      <c r="T98" s="207" t="str">
        <f>IFERROR(VLOOKUP(S98,Sort!E:F,2,0),"")</f>
        <v>ELECTRICAL, STARTING &amp; CHARGING SYSTEM</v>
      </c>
      <c r="U98" s="115" t="str">
        <f t="shared" si="24"/>
        <v/>
      </c>
      <c r="V98" s="202" t="str">
        <f t="shared" si="25"/>
        <v>Major</v>
      </c>
      <c r="W98" s="205"/>
      <c r="X98" s="205"/>
      <c r="Y98" s="205"/>
      <c r="Z98" s="205"/>
      <c r="AA98" s="207" t="s">
        <v>362</v>
      </c>
      <c r="AB98" s="218" t="s">
        <v>3</v>
      </c>
      <c r="AC98" s="219" t="str">
        <f t="shared" si="23"/>
        <v>OPEN</v>
      </c>
      <c r="AD98" s="17" t="str">
        <f t="array" aca="1" ref="AD98" ca="1">IF(D98="","",INDEX(HM_Unit!$D$1:$AE$1,MATCH(C98,HM_Unit!$D$2:$AE$2,0)))</f>
        <v>WEEK 14</v>
      </c>
      <c r="AE98" s="220"/>
      <c r="AF98" s="68"/>
      <c r="AG98" s="68"/>
      <c r="AH98" s="68"/>
      <c r="AI98" s="68"/>
      <c r="AJ98" s="68"/>
      <c r="AK98" s="68"/>
    </row>
    <row r="99" spans="1:37" ht="24.75" customHeight="1">
      <c r="A99" s="21" t="str">
        <f>IFERROR(VLOOKUP(D99,Sort!B:D,3,0),"")</f>
        <v>Hilight V4W</v>
      </c>
      <c r="B99" s="190" t="str">
        <f t="shared" si="18"/>
        <v>546115OPEN</v>
      </c>
      <c r="C99" s="196">
        <v>46115</v>
      </c>
      <c r="D99" s="207" t="s">
        <v>68</v>
      </c>
      <c r="E99" s="207" t="str">
        <f>IFERROR(VLOOKUP(D99,Sort!B:C,2,0),"")</f>
        <v>TOWER LAMP</v>
      </c>
      <c r="F99" s="208"/>
      <c r="G99" s="209">
        <f t="shared" si="19"/>
        <v>44</v>
      </c>
      <c r="H99" s="210">
        <v>46071</v>
      </c>
      <c r="I99" s="211">
        <v>0.32222222222222224</v>
      </c>
      <c r="J99" s="196">
        <v>46116</v>
      </c>
      <c r="K99" s="211">
        <v>0.25</v>
      </c>
      <c r="L99" s="213">
        <f t="shared" si="20"/>
        <v>46115.25</v>
      </c>
      <c r="M99" s="214">
        <f t="shared" si="21"/>
        <v>46116.25</v>
      </c>
      <c r="N99" s="215">
        <f t="shared" si="22"/>
        <v>24.000038400061499</v>
      </c>
      <c r="O99" s="216" t="s">
        <v>366</v>
      </c>
      <c r="P99" s="216" t="s">
        <v>367</v>
      </c>
      <c r="Q99" s="217" t="s">
        <v>150</v>
      </c>
      <c r="R99" s="217" t="s">
        <v>135</v>
      </c>
      <c r="S99" s="217" t="s">
        <v>291</v>
      </c>
      <c r="T99" s="207" t="str">
        <f>IFERROR(VLOOKUP(S99,Sort!E:F,2,0),"")</f>
        <v>ELECTRICAL, STARTING &amp; CHARGING SYSTEM</v>
      </c>
      <c r="U99" s="115" t="str">
        <f t="shared" si="24"/>
        <v/>
      </c>
      <c r="V99" s="202" t="str">
        <f t="shared" si="25"/>
        <v>Major</v>
      </c>
      <c r="W99" s="205"/>
      <c r="X99" s="205"/>
      <c r="Y99" s="205"/>
      <c r="Z99" s="205"/>
      <c r="AA99" s="207" t="s">
        <v>362</v>
      </c>
      <c r="AB99" s="218" t="s">
        <v>3</v>
      </c>
      <c r="AC99" s="219" t="str">
        <f t="shared" si="23"/>
        <v>OPEN</v>
      </c>
      <c r="AD99" s="47" t="str">
        <f t="array" aca="1" ref="AD99" ca="1">IF(D99="","",INDEX(HM_Unit!$D$1:$AE$1,MATCH(C99,HM_Unit!$D$2:$AE$2,0)))</f>
        <v>WEEK 14</v>
      </c>
      <c r="AE99" s="220"/>
      <c r="AF99" s="68"/>
      <c r="AG99" s="68"/>
      <c r="AH99" s="68"/>
      <c r="AI99" s="68"/>
      <c r="AJ99" s="68"/>
      <c r="AK99" s="68"/>
    </row>
    <row r="100" spans="1:37" ht="24.75" customHeight="1">
      <c r="A100" s="46" t="str">
        <f>IFERROR(VLOOKUP(D100,Sort!B:D,3,0),"")</f>
        <v/>
      </c>
      <c r="B100" s="241"/>
      <c r="C100" s="242"/>
      <c r="D100" s="226"/>
      <c r="E100" s="226"/>
      <c r="F100" s="227"/>
      <c r="G100" s="228"/>
      <c r="H100" s="229"/>
      <c r="I100" s="230"/>
      <c r="J100" s="229"/>
      <c r="K100" s="230"/>
      <c r="L100" s="231"/>
      <c r="M100" s="232"/>
      <c r="N100" s="233"/>
      <c r="O100" s="234"/>
      <c r="P100" s="234"/>
      <c r="Q100" s="235"/>
      <c r="R100" s="235"/>
      <c r="S100" s="235"/>
      <c r="T100" s="226"/>
      <c r="U100" s="236"/>
      <c r="V100" s="235"/>
      <c r="W100" s="235"/>
      <c r="X100" s="235"/>
      <c r="Y100" s="235"/>
      <c r="Z100" s="226"/>
      <c r="AA100" s="226"/>
      <c r="AB100" s="237"/>
      <c r="AC100" s="238"/>
      <c r="AD100" s="239"/>
      <c r="AE100" s="46"/>
      <c r="AF100" s="46"/>
      <c r="AG100" s="46"/>
      <c r="AH100" s="46"/>
      <c r="AI100" s="46"/>
      <c r="AJ100" s="46"/>
      <c r="AK100" s="46"/>
    </row>
    <row r="101" spans="1:37" ht="24.75" customHeight="1">
      <c r="A101" s="46">
        <f>IFERROR(VLOOKUP(D101,Sort!B:D,3,0),"")</f>
        <v>0</v>
      </c>
      <c r="B101" s="190" t="str">
        <f t="shared" ref="B101:B134" si="26">COUNTIFS($AC$12:AC101,AC101,$C$12:C101,C101)&amp;C101&amp;AC101</f>
        <v>146116CLOSE</v>
      </c>
      <c r="C101" s="196">
        <v>46116</v>
      </c>
      <c r="D101" s="192" t="s">
        <v>23</v>
      </c>
      <c r="E101" s="193" t="str">
        <f>IFERROR(VLOOKUP(D101,Sort!B:C,2,0),"")</f>
        <v>AXOR 3336K</v>
      </c>
      <c r="F101" s="240">
        <v>21947</v>
      </c>
      <c r="G101" s="195">
        <f t="shared" ref="G101:G134" si="27">IF(C101="","",C101-H101)</f>
        <v>0</v>
      </c>
      <c r="H101" s="196">
        <v>46116</v>
      </c>
      <c r="I101" s="197">
        <v>0.3125</v>
      </c>
      <c r="J101" s="196">
        <v>46116</v>
      </c>
      <c r="K101" s="197">
        <v>0.33680555555555558</v>
      </c>
      <c r="L101" s="198">
        <f t="shared" ref="L101:L134" si="28">IF(H101="","",IF(H101&lt;C101,C101+0.25,H101+I101))</f>
        <v>46116.3125</v>
      </c>
      <c r="M101" s="199">
        <f t="shared" ref="M101:M134" si="29">IF(J101="","",J101+K101)</f>
        <v>46116.336805555555</v>
      </c>
      <c r="N101" s="200">
        <f t="shared" ref="N101:N134" si="30">IF(M101=""," ",IF(((ROUND(VALUE(M101-L101),20))/0.417866666666*10)&lt;0,(24-(ROUND(VALUE(L101),20))/0.0416665999999999*10)+((ROUND(VALUE(M101),20))/0.416665999999999*10),(ROUND(VALUE(M101-L101),20))/0.416665999999999*10))</f>
        <v>0.58333426664875843</v>
      </c>
      <c r="O101" s="201" t="s">
        <v>439</v>
      </c>
      <c r="P101" s="201" t="s">
        <v>440</v>
      </c>
      <c r="Q101" s="202" t="s">
        <v>150</v>
      </c>
      <c r="R101" s="202" t="s">
        <v>137</v>
      </c>
      <c r="S101" s="202" t="s">
        <v>297</v>
      </c>
      <c r="T101" s="193" t="str">
        <f>IFERROR(VLOOKUP(S101,Sort!E:F,2,0),"")</f>
        <v>SUSPENSION</v>
      </c>
      <c r="U101" s="115">
        <v>1</v>
      </c>
      <c r="V101" s="202" t="s">
        <v>370</v>
      </c>
      <c r="W101" s="202"/>
      <c r="X101" s="202"/>
      <c r="Y101" s="202"/>
      <c r="Z101" s="193"/>
      <c r="AA101" s="193" t="s">
        <v>362</v>
      </c>
      <c r="AB101" s="203"/>
      <c r="AC101" s="204" t="str">
        <f t="shared" ref="AC101:AC134" si="31">IF(AB101="BD","OPEN","CLOSE")</f>
        <v>CLOSE</v>
      </c>
      <c r="AD101" s="47" t="str">
        <f t="array" aca="1" ref="AD101" ca="1">IF(D101="","",INDEX(HM_Unit!$D$1:$AE$1,MATCH(C101,HM_Unit!$D$2:$AE$2,0)))</f>
        <v>WEEK 14</v>
      </c>
      <c r="AE101" s="46"/>
      <c r="AF101" s="46"/>
      <c r="AG101" s="46"/>
      <c r="AH101" s="46"/>
      <c r="AI101" s="46"/>
      <c r="AJ101" s="46"/>
      <c r="AK101" s="46"/>
    </row>
    <row r="102" spans="1:37" ht="24.75" customHeight="1">
      <c r="A102" s="46">
        <f>IFERROR(VLOOKUP(D102,Sort!B:D,3,0),"")</f>
        <v>0</v>
      </c>
      <c r="B102" s="190" t="str">
        <f t="shared" si="26"/>
        <v>246116CLOSE</v>
      </c>
      <c r="C102" s="196">
        <v>46116</v>
      </c>
      <c r="D102" s="192" t="s">
        <v>39</v>
      </c>
      <c r="E102" s="193" t="str">
        <f>IFERROR(VLOOKUP(D102,Sort!B:C,2,0),"")</f>
        <v>AXOR 3336K</v>
      </c>
      <c r="F102" s="194" t="s">
        <v>441</v>
      </c>
      <c r="G102" s="195">
        <f t="shared" si="27"/>
        <v>0</v>
      </c>
      <c r="H102" s="196">
        <v>46116</v>
      </c>
      <c r="I102" s="197">
        <v>0.33333333333333331</v>
      </c>
      <c r="J102" s="196">
        <v>46116</v>
      </c>
      <c r="K102" s="197">
        <v>0.34166666666666667</v>
      </c>
      <c r="L102" s="198">
        <f t="shared" si="28"/>
        <v>46116.333333333336</v>
      </c>
      <c r="M102" s="199">
        <f t="shared" si="29"/>
        <v>46116.341666666667</v>
      </c>
      <c r="N102" s="200">
        <f t="shared" si="30"/>
        <v>0.20000031995394632</v>
      </c>
      <c r="O102" s="201" t="s">
        <v>442</v>
      </c>
      <c r="P102" s="201" t="s">
        <v>443</v>
      </c>
      <c r="Q102" s="202" t="s">
        <v>150</v>
      </c>
      <c r="R102" s="202" t="s">
        <v>137</v>
      </c>
      <c r="S102" s="202" t="s">
        <v>300</v>
      </c>
      <c r="T102" s="193" t="str">
        <f>IFERROR(VLOOKUP(S102,Sort!E:F,2,0),"")</f>
        <v>AIR SYSTEM</v>
      </c>
      <c r="U102" s="115">
        <v>1</v>
      </c>
      <c r="V102" s="202" t="s">
        <v>370</v>
      </c>
      <c r="W102" s="202"/>
      <c r="X102" s="202"/>
      <c r="Y102" s="202"/>
      <c r="Z102" s="193"/>
      <c r="AA102" s="193" t="s">
        <v>362</v>
      </c>
      <c r="AB102" s="203"/>
      <c r="AC102" s="204" t="str">
        <f t="shared" si="31"/>
        <v>CLOSE</v>
      </c>
      <c r="AD102" s="47" t="str">
        <f t="array" aca="1" ref="AD102" ca="1">IF(D102="","",INDEX(HM_Unit!$D$1:$AE$1,MATCH(C102,HM_Unit!$D$2:$AE$2,0)))</f>
        <v>WEEK 14</v>
      </c>
      <c r="AE102" s="46"/>
      <c r="AF102" s="46"/>
      <c r="AG102" s="46"/>
      <c r="AH102" s="46"/>
      <c r="AI102" s="46"/>
      <c r="AJ102" s="46"/>
      <c r="AK102" s="46"/>
    </row>
    <row r="103" spans="1:37" ht="24.75" customHeight="1">
      <c r="A103" s="46">
        <f>IFERROR(VLOOKUP(D103,Sort!B:D,3,0),"")</f>
        <v>0</v>
      </c>
      <c r="B103" s="190" t="str">
        <f t="shared" si="26"/>
        <v>346116CLOSE</v>
      </c>
      <c r="C103" s="196">
        <v>46116</v>
      </c>
      <c r="D103" s="192" t="s">
        <v>19</v>
      </c>
      <c r="E103" s="193" t="str">
        <f>IFERROR(VLOOKUP(D103,Sort!B:C,2,0),"")</f>
        <v>AXOR 3336K</v>
      </c>
      <c r="F103" s="194"/>
      <c r="G103" s="195">
        <f t="shared" si="27"/>
        <v>0</v>
      </c>
      <c r="H103" s="196">
        <v>46116</v>
      </c>
      <c r="I103" s="197">
        <v>0.35416666666666669</v>
      </c>
      <c r="J103" s="196">
        <v>46116</v>
      </c>
      <c r="K103" s="197">
        <v>0.36458333333333331</v>
      </c>
      <c r="L103" s="198">
        <f t="shared" si="28"/>
        <v>46116.354166666664</v>
      </c>
      <c r="M103" s="199">
        <f t="shared" si="29"/>
        <v>46116.364583333336</v>
      </c>
      <c r="N103" s="200">
        <f t="shared" si="30"/>
        <v>0.25000040011705599</v>
      </c>
      <c r="O103" s="201" t="s">
        <v>444</v>
      </c>
      <c r="P103" s="201" t="s">
        <v>445</v>
      </c>
      <c r="Q103" s="202" t="s">
        <v>150</v>
      </c>
      <c r="R103" s="202" t="s">
        <v>137</v>
      </c>
      <c r="S103" s="202" t="s">
        <v>303</v>
      </c>
      <c r="T103" s="193" t="str">
        <f>IFERROR(VLOOKUP(S103,Sort!E:F,2,0),"")</f>
        <v>BRAKE SYSTEM</v>
      </c>
      <c r="U103" s="115">
        <v>1</v>
      </c>
      <c r="V103" s="202" t="s">
        <v>370</v>
      </c>
      <c r="W103" s="202"/>
      <c r="X103" s="202"/>
      <c r="Y103" s="202"/>
      <c r="Z103" s="193"/>
      <c r="AA103" s="193" t="s">
        <v>362</v>
      </c>
      <c r="AB103" s="203"/>
      <c r="AC103" s="204" t="str">
        <f t="shared" si="31"/>
        <v>CLOSE</v>
      </c>
      <c r="AD103" s="47" t="str">
        <f t="array" aca="1" ref="AD103" ca="1">IF(D103="","",INDEX(HM_Unit!$D$1:$AE$1,MATCH(C103,HM_Unit!$D$2:$AE$2,0)))</f>
        <v>WEEK 14</v>
      </c>
      <c r="AE103" s="46"/>
      <c r="AF103" s="46"/>
      <c r="AG103" s="46"/>
      <c r="AH103" s="46"/>
      <c r="AI103" s="46"/>
      <c r="AJ103" s="46"/>
      <c r="AK103" s="46"/>
    </row>
    <row r="104" spans="1:37" ht="24.75" customHeight="1">
      <c r="A104" s="46">
        <f>IFERROR(VLOOKUP(D104,Sort!B:D,3,0),"")</f>
        <v>0</v>
      </c>
      <c r="B104" s="190" t="str">
        <f t="shared" si="26"/>
        <v>446116CLOSE</v>
      </c>
      <c r="C104" s="196">
        <v>46116</v>
      </c>
      <c r="D104" s="192" t="s">
        <v>103</v>
      </c>
      <c r="E104" s="193" t="str">
        <f>IFERROR(VLOOKUP(D104,Sort!B:C,2,0),"")</f>
        <v>Axor 3336 OB</v>
      </c>
      <c r="F104" s="194">
        <v>17996</v>
      </c>
      <c r="G104" s="195">
        <f t="shared" si="27"/>
        <v>0</v>
      </c>
      <c r="H104" s="196">
        <v>46116</v>
      </c>
      <c r="I104" s="197">
        <v>0.34027777777777779</v>
      </c>
      <c r="J104" s="196">
        <v>46116</v>
      </c>
      <c r="K104" s="197">
        <v>0.35416666666666669</v>
      </c>
      <c r="L104" s="198">
        <f t="shared" si="28"/>
        <v>46116.340277777781</v>
      </c>
      <c r="M104" s="199">
        <f t="shared" si="29"/>
        <v>46116.354166666664</v>
      </c>
      <c r="N104" s="200">
        <f t="shared" si="30"/>
        <v>0.33333386653170249</v>
      </c>
      <c r="O104" s="201" t="s">
        <v>446</v>
      </c>
      <c r="P104" s="201" t="s">
        <v>447</v>
      </c>
      <c r="Q104" s="202" t="s">
        <v>150</v>
      </c>
      <c r="R104" s="202" t="s">
        <v>137</v>
      </c>
      <c r="S104" s="202" t="s">
        <v>448</v>
      </c>
      <c r="T104" s="193" t="str">
        <f>IFERROR(VLOOKUP(S104,Sort!E:F,2,0),"")</f>
        <v>LUBRICANT</v>
      </c>
      <c r="U104" s="115">
        <v>1</v>
      </c>
      <c r="V104" s="202" t="s">
        <v>370</v>
      </c>
      <c r="W104" s="202"/>
      <c r="X104" s="202"/>
      <c r="Y104" s="202"/>
      <c r="Z104" s="193"/>
      <c r="AA104" s="193" t="s">
        <v>362</v>
      </c>
      <c r="AB104" s="203"/>
      <c r="AC104" s="204" t="str">
        <f t="shared" si="31"/>
        <v>CLOSE</v>
      </c>
      <c r="AD104" s="47" t="str">
        <f t="array" aca="1" ref="AD104" ca="1">IF(D104="","",INDEX(HM_Unit!$D$1:$AE$1,MATCH(C104,HM_Unit!$D$2:$AE$2,0)))</f>
        <v>WEEK 14</v>
      </c>
      <c r="AE104" s="46"/>
      <c r="AF104" s="46"/>
      <c r="AG104" s="46"/>
      <c r="AH104" s="46"/>
      <c r="AI104" s="46"/>
      <c r="AJ104" s="46"/>
      <c r="AK104" s="46"/>
    </row>
    <row r="105" spans="1:37" ht="24.75" customHeight="1">
      <c r="A105" s="46">
        <f>IFERROR(VLOOKUP(D105,Sort!B:D,3,0),"")</f>
        <v>0</v>
      </c>
      <c r="B105" s="190" t="str">
        <f t="shared" si="26"/>
        <v>546116CLOSE</v>
      </c>
      <c r="C105" s="196">
        <v>46116</v>
      </c>
      <c r="D105" s="192" t="s">
        <v>16</v>
      </c>
      <c r="E105" s="193" t="str">
        <f>IFERROR(VLOOKUP(D105,Sort!B:C,2,0),"")</f>
        <v>AXOR 3336K</v>
      </c>
      <c r="F105" s="194" t="s">
        <v>441</v>
      </c>
      <c r="G105" s="195">
        <f t="shared" si="27"/>
        <v>0</v>
      </c>
      <c r="H105" s="196">
        <v>46116</v>
      </c>
      <c r="I105" s="197">
        <v>0.35416666666666669</v>
      </c>
      <c r="J105" s="196">
        <v>46116</v>
      </c>
      <c r="K105" s="197">
        <v>0.40416666666666667</v>
      </c>
      <c r="L105" s="198">
        <f t="shared" si="28"/>
        <v>46116.354166666664</v>
      </c>
      <c r="M105" s="199">
        <f t="shared" si="29"/>
        <v>46116.404166666667</v>
      </c>
      <c r="N105" s="200">
        <f t="shared" si="30"/>
        <v>1.2000019200729246</v>
      </c>
      <c r="O105" s="201" t="s">
        <v>449</v>
      </c>
      <c r="P105" s="201" t="s">
        <v>450</v>
      </c>
      <c r="Q105" s="202" t="s">
        <v>150</v>
      </c>
      <c r="R105" s="202" t="s">
        <v>137</v>
      </c>
      <c r="S105" s="202" t="s">
        <v>300</v>
      </c>
      <c r="T105" s="193" t="str">
        <f>IFERROR(VLOOKUP(S105,Sort!E:F,2,0),"")</f>
        <v>AIR SYSTEM</v>
      </c>
      <c r="U105" s="115">
        <v>1</v>
      </c>
      <c r="V105" s="202" t="s">
        <v>370</v>
      </c>
      <c r="W105" s="202"/>
      <c r="X105" s="202"/>
      <c r="Y105" s="202"/>
      <c r="Z105" s="193"/>
      <c r="AA105" s="193" t="s">
        <v>362</v>
      </c>
      <c r="AB105" s="203"/>
      <c r="AC105" s="204" t="str">
        <f t="shared" si="31"/>
        <v>CLOSE</v>
      </c>
      <c r="AD105" s="47" t="str">
        <f t="array" aca="1" ref="AD105" ca="1">IF(D105="","",INDEX(HM_Unit!$D$1:$AE$1,MATCH(C105,HM_Unit!$D$2:$AE$2,0)))</f>
        <v>WEEK 14</v>
      </c>
      <c r="AE105" s="46"/>
      <c r="AF105" s="46"/>
      <c r="AG105" s="46"/>
      <c r="AH105" s="46"/>
      <c r="AI105" s="46"/>
      <c r="AJ105" s="46"/>
      <c r="AK105" s="46"/>
    </row>
    <row r="106" spans="1:37" ht="24.75" customHeight="1">
      <c r="A106" s="46">
        <f>IFERROR(VLOOKUP(D106,Sort!B:D,3,0),"")</f>
        <v>0</v>
      </c>
      <c r="B106" s="190" t="str">
        <f t="shared" si="26"/>
        <v>646116CLOSE</v>
      </c>
      <c r="C106" s="196">
        <v>46116</v>
      </c>
      <c r="D106" s="192" t="s">
        <v>92</v>
      </c>
      <c r="E106" s="193" t="str">
        <f>IFERROR(VLOOKUP(D106,Sort!B:C,2,0),"")</f>
        <v>Axor 3336 OB</v>
      </c>
      <c r="F106" s="194">
        <v>17929</v>
      </c>
      <c r="G106" s="195">
        <f t="shared" si="27"/>
        <v>0</v>
      </c>
      <c r="H106" s="196">
        <v>46116</v>
      </c>
      <c r="I106" s="197">
        <v>0.29166666666666669</v>
      </c>
      <c r="J106" s="196">
        <v>46116</v>
      </c>
      <c r="K106" s="197">
        <v>0.41666666666666669</v>
      </c>
      <c r="L106" s="198">
        <f t="shared" si="28"/>
        <v>46116.291666666664</v>
      </c>
      <c r="M106" s="199">
        <f t="shared" si="29"/>
        <v>46116.416666666664</v>
      </c>
      <c r="N106" s="200">
        <f t="shared" si="30"/>
        <v>3.0000048000076873</v>
      </c>
      <c r="O106" s="201" t="s">
        <v>451</v>
      </c>
      <c r="P106" s="201" t="s">
        <v>452</v>
      </c>
      <c r="Q106" s="202" t="s">
        <v>150</v>
      </c>
      <c r="R106" s="202" t="s">
        <v>137</v>
      </c>
      <c r="S106" s="202" t="s">
        <v>297</v>
      </c>
      <c r="T106" s="193" t="str">
        <f>IFERROR(VLOOKUP(S106,Sort!E:F,2,0),"")</f>
        <v>SUSPENSION</v>
      </c>
      <c r="U106" s="115">
        <v>1</v>
      </c>
      <c r="V106" s="202" t="s">
        <v>370</v>
      </c>
      <c r="W106" s="202"/>
      <c r="X106" s="202"/>
      <c r="Y106" s="202"/>
      <c r="Z106" s="193"/>
      <c r="AA106" s="193" t="s">
        <v>362</v>
      </c>
      <c r="AB106" s="203"/>
      <c r="AC106" s="204" t="str">
        <f t="shared" si="31"/>
        <v>CLOSE</v>
      </c>
      <c r="AD106" s="47" t="str">
        <f t="array" aca="1" ref="AD106" ca="1">IF(D106="","",INDEX(HM_Unit!$D$1:$AE$1,MATCH(C106,HM_Unit!$D$2:$AE$2,0)))</f>
        <v>WEEK 14</v>
      </c>
      <c r="AE106" s="46"/>
      <c r="AF106" s="46"/>
      <c r="AG106" s="46"/>
      <c r="AH106" s="46"/>
      <c r="AI106" s="46"/>
      <c r="AJ106" s="46"/>
      <c r="AK106" s="46"/>
    </row>
    <row r="107" spans="1:37" ht="24.75" customHeight="1">
      <c r="A107" s="46">
        <f>IFERROR(VLOOKUP(D107,Sort!B:D,3,0),"")</f>
        <v>0</v>
      </c>
      <c r="B107" s="190" t="str">
        <f t="shared" si="26"/>
        <v>746116CLOSE</v>
      </c>
      <c r="C107" s="196">
        <v>46116</v>
      </c>
      <c r="D107" s="192" t="s">
        <v>93</v>
      </c>
      <c r="E107" s="193" t="str">
        <f>IFERROR(VLOOKUP(D107,Sort!B:C,2,0),"")</f>
        <v>Axor 3336 OB</v>
      </c>
      <c r="F107" s="194">
        <v>18458</v>
      </c>
      <c r="G107" s="195">
        <f t="shared" si="27"/>
        <v>0</v>
      </c>
      <c r="H107" s="196">
        <v>46116</v>
      </c>
      <c r="I107" s="197">
        <v>0.29166666666666669</v>
      </c>
      <c r="J107" s="196">
        <v>46116</v>
      </c>
      <c r="K107" s="197">
        <v>0.37638888888888888</v>
      </c>
      <c r="L107" s="198">
        <f t="shared" si="28"/>
        <v>46116.291666666664</v>
      </c>
      <c r="M107" s="199">
        <f t="shared" si="29"/>
        <v>46116.376388888886</v>
      </c>
      <c r="N107" s="200">
        <f t="shared" si="30"/>
        <v>2.0333365866641149</v>
      </c>
      <c r="O107" s="201" t="s">
        <v>453</v>
      </c>
      <c r="P107" s="201" t="s">
        <v>454</v>
      </c>
      <c r="Q107" s="202" t="s">
        <v>150</v>
      </c>
      <c r="R107" s="202" t="s">
        <v>137</v>
      </c>
      <c r="S107" s="202" t="s">
        <v>297</v>
      </c>
      <c r="T107" s="193" t="str">
        <f>IFERROR(VLOOKUP(S107,Sort!E:F,2,0),"")</f>
        <v>SUSPENSION</v>
      </c>
      <c r="U107" s="115">
        <v>1</v>
      </c>
      <c r="V107" s="202" t="s">
        <v>370</v>
      </c>
      <c r="W107" s="202"/>
      <c r="X107" s="202"/>
      <c r="Y107" s="202"/>
      <c r="Z107" s="193"/>
      <c r="AA107" s="193" t="s">
        <v>362</v>
      </c>
      <c r="AB107" s="203"/>
      <c r="AC107" s="204" t="str">
        <f t="shared" si="31"/>
        <v>CLOSE</v>
      </c>
      <c r="AD107" s="47" t="str">
        <f t="array" aca="1" ref="AD107" ca="1">IF(D107="","",INDEX(HM_Unit!$D$1:$AE$1,MATCH(C107,HM_Unit!$D$2:$AE$2,0)))</f>
        <v>WEEK 14</v>
      </c>
      <c r="AE107" s="46"/>
      <c r="AF107" s="46"/>
      <c r="AG107" s="46"/>
      <c r="AH107" s="46"/>
      <c r="AI107" s="46"/>
      <c r="AJ107" s="46"/>
      <c r="AK107" s="46"/>
    </row>
    <row r="108" spans="1:37" ht="24.75" customHeight="1">
      <c r="A108" s="46">
        <f>IFERROR(VLOOKUP(D108,Sort!B:D,3,0),"")</f>
        <v>0</v>
      </c>
      <c r="B108" s="190" t="str">
        <f t="shared" si="26"/>
        <v>146116OPEN</v>
      </c>
      <c r="C108" s="196">
        <v>46116</v>
      </c>
      <c r="D108" s="192" t="s">
        <v>12</v>
      </c>
      <c r="E108" s="193" t="str">
        <f>IFERROR(VLOOKUP(D108,Sort!B:C,2,0),"")</f>
        <v>AXOR 3336K</v>
      </c>
      <c r="F108" s="194" t="s">
        <v>455</v>
      </c>
      <c r="G108" s="195">
        <f t="shared" si="27"/>
        <v>0</v>
      </c>
      <c r="H108" s="196">
        <v>46116</v>
      </c>
      <c r="I108" s="197">
        <v>0.39583333333333331</v>
      </c>
      <c r="J108" s="196">
        <v>46117</v>
      </c>
      <c r="K108" s="197">
        <v>0.39583333333333331</v>
      </c>
      <c r="L108" s="198">
        <f t="shared" si="28"/>
        <v>46116.395833333336</v>
      </c>
      <c r="M108" s="199">
        <f t="shared" si="29"/>
        <v>46117.395833333336</v>
      </c>
      <c r="N108" s="200">
        <f t="shared" si="30"/>
        <v>24.000038400061499</v>
      </c>
      <c r="O108" s="201" t="s">
        <v>456</v>
      </c>
      <c r="P108" s="201" t="s">
        <v>457</v>
      </c>
      <c r="Q108" s="202" t="s">
        <v>150</v>
      </c>
      <c r="R108" s="202" t="s">
        <v>137</v>
      </c>
      <c r="S108" s="202" t="s">
        <v>308</v>
      </c>
      <c r="T108" s="193" t="str">
        <f>IFERROR(VLOOKUP(S108,Sort!E:F,2,0),"")</f>
        <v>AIR CONDITIONER</v>
      </c>
      <c r="U108" s="115">
        <f>IF(G108="","",IF(H108=C108,1,""))</f>
        <v>1</v>
      </c>
      <c r="V108" s="202" t="s">
        <v>370</v>
      </c>
      <c r="W108" s="202"/>
      <c r="X108" s="202"/>
      <c r="Y108" s="202"/>
      <c r="Z108" s="193"/>
      <c r="AA108" s="193" t="s">
        <v>362</v>
      </c>
      <c r="AB108" s="193" t="s">
        <v>3</v>
      </c>
      <c r="AC108" s="204" t="str">
        <f t="shared" si="31"/>
        <v>OPEN</v>
      </c>
      <c r="AD108" s="47" t="str">
        <f t="array" aca="1" ref="AD108" ca="1">IF(D108="","",INDEX(HM_Unit!$D$1:$AE$1,MATCH(C108,HM_Unit!$D$2:$AE$2,0)))</f>
        <v>WEEK 14</v>
      </c>
      <c r="AE108" s="46"/>
      <c r="AF108" s="46"/>
      <c r="AG108" s="46"/>
      <c r="AH108" s="46"/>
      <c r="AI108" s="46"/>
      <c r="AJ108" s="46"/>
      <c r="AK108" s="46"/>
    </row>
    <row r="109" spans="1:37" ht="24.75" customHeight="1">
      <c r="A109" s="46">
        <f>IFERROR(VLOOKUP(D109,Sort!B:D,3,0),"")</f>
        <v>0</v>
      </c>
      <c r="B109" s="190" t="str">
        <f t="shared" si="26"/>
        <v>846116CLOSE</v>
      </c>
      <c r="C109" s="196">
        <v>46116</v>
      </c>
      <c r="D109" s="192" t="s">
        <v>22</v>
      </c>
      <c r="E109" s="193" t="str">
        <f>IFERROR(VLOOKUP(D109,Sort!B:C,2,0),"")</f>
        <v>AXOR 3336K</v>
      </c>
      <c r="F109" s="194" t="s">
        <v>441</v>
      </c>
      <c r="G109" s="195">
        <f t="shared" si="27"/>
        <v>0</v>
      </c>
      <c r="H109" s="196">
        <v>46116</v>
      </c>
      <c r="I109" s="197">
        <v>0.5625</v>
      </c>
      <c r="J109" s="196">
        <v>46116</v>
      </c>
      <c r="K109" s="197">
        <v>0.59027777777777779</v>
      </c>
      <c r="L109" s="198">
        <f t="shared" si="28"/>
        <v>46116.5625</v>
      </c>
      <c r="M109" s="199">
        <f t="shared" si="29"/>
        <v>46116.590277777781</v>
      </c>
      <c r="N109" s="200">
        <f t="shared" si="30"/>
        <v>0.66666773341265118</v>
      </c>
      <c r="O109" s="201" t="s">
        <v>458</v>
      </c>
      <c r="P109" s="201" t="s">
        <v>400</v>
      </c>
      <c r="Q109" s="202" t="s">
        <v>150</v>
      </c>
      <c r="R109" s="202" t="s">
        <v>137</v>
      </c>
      <c r="S109" s="202" t="s">
        <v>294</v>
      </c>
      <c r="T109" s="193" t="str">
        <f>IFERROR(VLOOKUP(S109,Sort!E:F,2,0),"")</f>
        <v>CABIN</v>
      </c>
      <c r="U109" s="115">
        <v>1</v>
      </c>
      <c r="V109" s="202" t="s">
        <v>370</v>
      </c>
      <c r="W109" s="202"/>
      <c r="X109" s="202"/>
      <c r="Y109" s="202"/>
      <c r="Z109" s="193"/>
      <c r="AA109" s="193" t="s">
        <v>362</v>
      </c>
      <c r="AB109" s="203"/>
      <c r="AC109" s="204" t="str">
        <f t="shared" si="31"/>
        <v>CLOSE</v>
      </c>
      <c r="AD109" s="47" t="str">
        <f t="array" aca="1" ref="AD109" ca="1">IF(D109="","",INDEX(HM_Unit!$D$1:$AE$1,MATCH(C109,HM_Unit!$D$2:$AE$2,0)))</f>
        <v>WEEK 14</v>
      </c>
      <c r="AE109" s="46"/>
      <c r="AF109" s="46"/>
      <c r="AG109" s="46"/>
      <c r="AH109" s="46"/>
      <c r="AI109" s="46"/>
      <c r="AJ109" s="46"/>
      <c r="AK109" s="46"/>
    </row>
    <row r="110" spans="1:37" ht="24.75" customHeight="1">
      <c r="A110" s="46">
        <f>IFERROR(VLOOKUP(D110,Sort!B:D,3,0),"")</f>
        <v>0</v>
      </c>
      <c r="B110" s="190" t="str">
        <f t="shared" si="26"/>
        <v>946116CLOSE</v>
      </c>
      <c r="C110" s="196">
        <v>46116</v>
      </c>
      <c r="D110" s="192" t="s">
        <v>21</v>
      </c>
      <c r="E110" s="193" t="str">
        <f>IFERROR(VLOOKUP(D110,Sort!B:C,2,0),"")</f>
        <v>AXOR 3336K</v>
      </c>
      <c r="F110" s="194" t="s">
        <v>441</v>
      </c>
      <c r="G110" s="195">
        <f t="shared" si="27"/>
        <v>0</v>
      </c>
      <c r="H110" s="196">
        <v>46116</v>
      </c>
      <c r="I110" s="197">
        <v>0.59722222222222221</v>
      </c>
      <c r="J110" s="196">
        <v>46116</v>
      </c>
      <c r="K110" s="197">
        <v>0.63194444444444442</v>
      </c>
      <c r="L110" s="198">
        <f t="shared" si="28"/>
        <v>46116.597222222219</v>
      </c>
      <c r="M110" s="199">
        <f t="shared" si="29"/>
        <v>46116.631944444445</v>
      </c>
      <c r="N110" s="200">
        <f t="shared" si="30"/>
        <v>0.83333466676581458</v>
      </c>
      <c r="O110" s="201" t="s">
        <v>459</v>
      </c>
      <c r="P110" s="201" t="s">
        <v>400</v>
      </c>
      <c r="Q110" s="202" t="s">
        <v>150</v>
      </c>
      <c r="R110" s="202" t="s">
        <v>137</v>
      </c>
      <c r="S110" s="202" t="s">
        <v>294</v>
      </c>
      <c r="T110" s="193" t="str">
        <f>IFERROR(VLOOKUP(S110,Sort!E:F,2,0),"")</f>
        <v>CABIN</v>
      </c>
      <c r="U110" s="115">
        <v>1</v>
      </c>
      <c r="V110" s="202" t="s">
        <v>370</v>
      </c>
      <c r="W110" s="202"/>
      <c r="X110" s="202"/>
      <c r="Y110" s="202"/>
      <c r="Z110" s="193"/>
      <c r="AA110" s="193" t="s">
        <v>362</v>
      </c>
      <c r="AB110" s="203"/>
      <c r="AC110" s="204" t="str">
        <f t="shared" si="31"/>
        <v>CLOSE</v>
      </c>
      <c r="AD110" s="47" t="str">
        <f t="array" aca="1" ref="AD110" ca="1">IF(D110="","",INDEX(HM_Unit!$D$1:$AE$1,MATCH(C110,HM_Unit!$D$2:$AE$2,0)))</f>
        <v>WEEK 14</v>
      </c>
      <c r="AE110" s="46"/>
      <c r="AF110" s="46"/>
      <c r="AG110" s="46"/>
      <c r="AH110" s="46"/>
      <c r="AI110" s="46"/>
      <c r="AJ110" s="46"/>
      <c r="AK110" s="46"/>
    </row>
    <row r="111" spans="1:37" ht="24.75" customHeight="1">
      <c r="A111" s="46">
        <f>IFERROR(VLOOKUP(D111,Sort!B:D,3,0),"")</f>
        <v>0</v>
      </c>
      <c r="B111" s="190" t="str">
        <f t="shared" si="26"/>
        <v>1046116CLOSE</v>
      </c>
      <c r="C111" s="196">
        <v>46116</v>
      </c>
      <c r="D111" s="192" t="s">
        <v>23</v>
      </c>
      <c r="E111" s="193" t="str">
        <f>IFERROR(VLOOKUP(D111,Sort!B:C,2,0),"")</f>
        <v>AXOR 3336K</v>
      </c>
      <c r="F111" s="194">
        <v>19707</v>
      </c>
      <c r="G111" s="195">
        <f t="shared" si="27"/>
        <v>0</v>
      </c>
      <c r="H111" s="196">
        <v>46116</v>
      </c>
      <c r="I111" s="197">
        <v>0.61458333333333337</v>
      </c>
      <c r="J111" s="196">
        <v>46116</v>
      </c>
      <c r="K111" s="197">
        <v>0.62986111111111109</v>
      </c>
      <c r="L111" s="198">
        <f t="shared" si="28"/>
        <v>46116.614583333336</v>
      </c>
      <c r="M111" s="199">
        <f t="shared" si="29"/>
        <v>46116.629861111112</v>
      </c>
      <c r="N111" s="200">
        <f t="shared" si="30"/>
        <v>0.3666672533071102</v>
      </c>
      <c r="O111" s="201" t="s">
        <v>460</v>
      </c>
      <c r="P111" s="201" t="s">
        <v>461</v>
      </c>
      <c r="Q111" s="202" t="s">
        <v>150</v>
      </c>
      <c r="R111" s="202" t="s">
        <v>137</v>
      </c>
      <c r="S111" s="202" t="s">
        <v>361</v>
      </c>
      <c r="T111" s="193" t="str">
        <f>IFERROR(VLOOKUP(S111,Sort!E:F,2,0),"")</f>
        <v>ENGINE</v>
      </c>
      <c r="U111" s="115">
        <v>1</v>
      </c>
      <c r="V111" s="202" t="s">
        <v>370</v>
      </c>
      <c r="W111" s="202"/>
      <c r="X111" s="202"/>
      <c r="Y111" s="202"/>
      <c r="Z111" s="193"/>
      <c r="AA111" s="193" t="s">
        <v>362</v>
      </c>
      <c r="AB111" s="203"/>
      <c r="AC111" s="204" t="str">
        <f t="shared" si="31"/>
        <v>CLOSE</v>
      </c>
      <c r="AD111" s="47" t="str">
        <f t="array" aca="1" ref="AD111" ca="1">IF(D111="","",INDEX(HM_Unit!$D$1:$AE$1,MATCH(C111,HM_Unit!$D$2:$AE$2,0)))</f>
        <v>WEEK 14</v>
      </c>
      <c r="AE111" s="46"/>
      <c r="AF111" s="46"/>
      <c r="AG111" s="46"/>
      <c r="AH111" s="46"/>
      <c r="AI111" s="46"/>
      <c r="AJ111" s="46"/>
      <c r="AK111" s="46"/>
    </row>
    <row r="112" spans="1:37" ht="24.75" customHeight="1">
      <c r="A112" s="46">
        <f>IFERROR(VLOOKUP(D112,Sort!B:D,3,0),"")</f>
        <v>0</v>
      </c>
      <c r="B112" s="190" t="str">
        <f t="shared" si="26"/>
        <v>1146116CLOSE</v>
      </c>
      <c r="C112" s="196">
        <v>46116</v>
      </c>
      <c r="D112" s="192" t="s">
        <v>15</v>
      </c>
      <c r="E112" s="193" t="str">
        <f>IFERROR(VLOOKUP(D112,Sort!B:C,2,0),"")</f>
        <v>AXOR 3336K</v>
      </c>
      <c r="F112" s="194"/>
      <c r="G112" s="195">
        <f t="shared" si="27"/>
        <v>0</v>
      </c>
      <c r="H112" s="196">
        <v>46116</v>
      </c>
      <c r="I112" s="197">
        <v>0.34930555555555554</v>
      </c>
      <c r="J112" s="196">
        <v>46116</v>
      </c>
      <c r="K112" s="197">
        <v>0.38333333333333336</v>
      </c>
      <c r="L112" s="198">
        <f t="shared" si="28"/>
        <v>46116.349305555559</v>
      </c>
      <c r="M112" s="199">
        <f t="shared" si="29"/>
        <v>46116.383333333331</v>
      </c>
      <c r="N112" s="200">
        <f t="shared" si="30"/>
        <v>0.81666797320348872</v>
      </c>
      <c r="O112" s="201" t="s">
        <v>357</v>
      </c>
      <c r="P112" s="201"/>
      <c r="Q112" s="202" t="s">
        <v>149</v>
      </c>
      <c r="R112" s="202" t="s">
        <v>137</v>
      </c>
      <c r="S112" s="202" t="s">
        <v>318</v>
      </c>
      <c r="T112" s="193" t="str">
        <f>IFERROR(VLOOKUP(S112,Sort!E:F,2,0),"")</f>
        <v>PREVENTIVE MAINTENACE</v>
      </c>
      <c r="U112" s="115">
        <v>1</v>
      </c>
      <c r="V112" s="202" t="s">
        <v>370</v>
      </c>
      <c r="W112" s="202"/>
      <c r="X112" s="202"/>
      <c r="Y112" s="202"/>
      <c r="Z112" s="193"/>
      <c r="AA112" s="193" t="s">
        <v>362</v>
      </c>
      <c r="AB112" s="203"/>
      <c r="AC112" s="204" t="str">
        <f t="shared" si="31"/>
        <v>CLOSE</v>
      </c>
      <c r="AD112" s="47" t="str">
        <f t="array" aca="1" ref="AD112" ca="1">IF(D112="","",INDEX(HM_Unit!$D$1:$AE$1,MATCH(C112,HM_Unit!$D$2:$AE$2,0)))</f>
        <v>WEEK 14</v>
      </c>
      <c r="AE112" s="46"/>
      <c r="AF112" s="46"/>
      <c r="AG112" s="46"/>
      <c r="AH112" s="46"/>
      <c r="AI112" s="46"/>
      <c r="AJ112" s="46"/>
      <c r="AK112" s="46"/>
    </row>
    <row r="113" spans="1:37" ht="24.75" customHeight="1">
      <c r="A113" s="46">
        <f>IFERROR(VLOOKUP(D113,Sort!B:D,3,0),"")</f>
        <v>0</v>
      </c>
      <c r="B113" s="190" t="str">
        <f t="shared" si="26"/>
        <v>1246116CLOSE</v>
      </c>
      <c r="C113" s="196">
        <v>46116</v>
      </c>
      <c r="D113" s="192" t="s">
        <v>29</v>
      </c>
      <c r="E113" s="193" t="str">
        <f>IFERROR(VLOOKUP(D113,Sort!B:C,2,0),"")</f>
        <v>AXOR 3336K</v>
      </c>
      <c r="F113" s="194"/>
      <c r="G113" s="195">
        <f t="shared" si="27"/>
        <v>0</v>
      </c>
      <c r="H113" s="196">
        <v>46116</v>
      </c>
      <c r="I113" s="197">
        <v>0.38194444444444442</v>
      </c>
      <c r="J113" s="196">
        <v>46116</v>
      </c>
      <c r="K113" s="197">
        <v>0.40277777777777779</v>
      </c>
      <c r="L113" s="198">
        <f t="shared" si="28"/>
        <v>46116.381944444445</v>
      </c>
      <c r="M113" s="199">
        <f t="shared" si="29"/>
        <v>46116.402777777781</v>
      </c>
      <c r="N113" s="200">
        <f t="shared" si="30"/>
        <v>0.5000008000594901</v>
      </c>
      <c r="O113" s="201" t="s">
        <v>356</v>
      </c>
      <c r="P113" s="201"/>
      <c r="Q113" s="202" t="s">
        <v>149</v>
      </c>
      <c r="R113" s="202" t="s">
        <v>137</v>
      </c>
      <c r="S113" s="202" t="s">
        <v>318</v>
      </c>
      <c r="T113" s="193" t="str">
        <f>IFERROR(VLOOKUP(S113,Sort!E:F,2,0),"")</f>
        <v>PREVENTIVE MAINTENACE</v>
      </c>
      <c r="U113" s="115">
        <v>1</v>
      </c>
      <c r="V113" s="202" t="s">
        <v>370</v>
      </c>
      <c r="W113" s="202"/>
      <c r="X113" s="202"/>
      <c r="Y113" s="202"/>
      <c r="Z113" s="193"/>
      <c r="AA113" s="193" t="s">
        <v>362</v>
      </c>
      <c r="AB113" s="203"/>
      <c r="AC113" s="204" t="str">
        <f t="shared" si="31"/>
        <v>CLOSE</v>
      </c>
      <c r="AD113" s="47" t="str">
        <f t="array" aca="1" ref="AD113" ca="1">IF(D113="","",INDEX(HM_Unit!$D$1:$AE$1,MATCH(C113,HM_Unit!$D$2:$AE$2,0)))</f>
        <v>WEEK 14</v>
      </c>
      <c r="AE113" s="46"/>
      <c r="AF113" s="46"/>
      <c r="AG113" s="46"/>
      <c r="AH113" s="46"/>
      <c r="AI113" s="46"/>
      <c r="AJ113" s="46"/>
      <c r="AK113" s="46"/>
    </row>
    <row r="114" spans="1:37" ht="24.75" customHeight="1">
      <c r="A114" s="46">
        <f>IFERROR(VLOOKUP(D114,Sort!B:D,3,0),"")</f>
        <v>0</v>
      </c>
      <c r="B114" s="190" t="str">
        <f t="shared" si="26"/>
        <v>1346116CLOSE</v>
      </c>
      <c r="C114" s="196">
        <v>46116</v>
      </c>
      <c r="D114" s="192" t="s">
        <v>30</v>
      </c>
      <c r="E114" s="193" t="str">
        <f>IFERROR(VLOOKUP(D114,Sort!B:C,2,0),"")</f>
        <v>AXOR 3336K</v>
      </c>
      <c r="F114" s="194"/>
      <c r="G114" s="195">
        <f t="shared" si="27"/>
        <v>0</v>
      </c>
      <c r="H114" s="196">
        <v>46116</v>
      </c>
      <c r="I114" s="197">
        <v>0.59166666666666667</v>
      </c>
      <c r="J114" s="196">
        <v>46116</v>
      </c>
      <c r="K114" s="197">
        <v>0.60833333333333328</v>
      </c>
      <c r="L114" s="198">
        <f t="shared" si="28"/>
        <v>46116.591666666667</v>
      </c>
      <c r="M114" s="199">
        <f t="shared" si="29"/>
        <v>46116.60833333333</v>
      </c>
      <c r="N114" s="200">
        <f t="shared" si="30"/>
        <v>0.40000063990789364</v>
      </c>
      <c r="O114" s="201" t="s">
        <v>356</v>
      </c>
      <c r="P114" s="201"/>
      <c r="Q114" s="202" t="s">
        <v>149</v>
      </c>
      <c r="R114" s="202" t="s">
        <v>137</v>
      </c>
      <c r="S114" s="202" t="s">
        <v>318</v>
      </c>
      <c r="T114" s="193" t="str">
        <f>IFERROR(VLOOKUP(S114,Sort!E:F,2,0),"")</f>
        <v>PREVENTIVE MAINTENACE</v>
      </c>
      <c r="U114" s="115">
        <v>1</v>
      </c>
      <c r="V114" s="202" t="s">
        <v>370</v>
      </c>
      <c r="W114" s="202"/>
      <c r="X114" s="202"/>
      <c r="Y114" s="202"/>
      <c r="Z114" s="193"/>
      <c r="AA114" s="193" t="s">
        <v>362</v>
      </c>
      <c r="AB114" s="203"/>
      <c r="AC114" s="204" t="str">
        <f t="shared" si="31"/>
        <v>CLOSE</v>
      </c>
      <c r="AD114" s="47" t="str">
        <f t="array" aca="1" ref="AD114" ca="1">IF(D114="","",INDEX(HM_Unit!$D$1:$AE$1,MATCH(C114,HM_Unit!$D$2:$AE$2,0)))</f>
        <v>WEEK 14</v>
      </c>
      <c r="AE114" s="46"/>
      <c r="AF114" s="46"/>
      <c r="AG114" s="46"/>
      <c r="AH114" s="46"/>
      <c r="AI114" s="46"/>
      <c r="AJ114" s="46"/>
      <c r="AK114" s="46"/>
    </row>
    <row r="115" spans="1:37" ht="24.75" customHeight="1">
      <c r="A115" s="46">
        <f>IFERROR(VLOOKUP(D115,Sort!B:D,3,0),"")</f>
        <v>0</v>
      </c>
      <c r="B115" s="190" t="str">
        <f t="shared" si="26"/>
        <v>1446116CLOSE</v>
      </c>
      <c r="C115" s="196">
        <v>46116</v>
      </c>
      <c r="D115" s="192" t="s">
        <v>34</v>
      </c>
      <c r="E115" s="193" t="str">
        <f>IFERROR(VLOOKUP(D115,Sort!B:C,2,0),"")</f>
        <v>AXOR 3336K</v>
      </c>
      <c r="F115" s="194">
        <v>17785</v>
      </c>
      <c r="G115" s="195">
        <f t="shared" si="27"/>
        <v>0</v>
      </c>
      <c r="H115" s="196">
        <v>46116</v>
      </c>
      <c r="I115" s="197">
        <v>0.61527777777777781</v>
      </c>
      <c r="J115" s="196">
        <v>46116</v>
      </c>
      <c r="K115" s="197">
        <v>0.68055555555555558</v>
      </c>
      <c r="L115" s="198">
        <f t="shared" si="28"/>
        <v>46116.615277777775</v>
      </c>
      <c r="M115" s="199">
        <f t="shared" si="29"/>
        <v>46116.680555555555</v>
      </c>
      <c r="N115" s="200">
        <f t="shared" si="30"/>
        <v>1.5666691733800326</v>
      </c>
      <c r="O115" s="201" t="s">
        <v>462</v>
      </c>
      <c r="P115" s="201"/>
      <c r="Q115" s="202" t="s">
        <v>149</v>
      </c>
      <c r="R115" s="202" t="s">
        <v>137</v>
      </c>
      <c r="S115" s="202" t="s">
        <v>318</v>
      </c>
      <c r="T115" s="193" t="str">
        <f>IFERROR(VLOOKUP(S115,Sort!E:F,2,0),"")</f>
        <v>PREVENTIVE MAINTENACE</v>
      </c>
      <c r="U115" s="115">
        <v>1</v>
      </c>
      <c r="V115" s="202" t="s">
        <v>370</v>
      </c>
      <c r="W115" s="202"/>
      <c r="X115" s="202"/>
      <c r="Y115" s="202"/>
      <c r="Z115" s="193"/>
      <c r="AA115" s="193" t="s">
        <v>362</v>
      </c>
      <c r="AB115" s="203"/>
      <c r="AC115" s="204" t="str">
        <f t="shared" si="31"/>
        <v>CLOSE</v>
      </c>
      <c r="AD115" s="47" t="str">
        <f t="array" aca="1" ref="AD115" ca="1">IF(D115="","",INDEX(HM_Unit!$D$1:$AE$1,MATCH(C115,HM_Unit!$D$2:$AE$2,0)))</f>
        <v>WEEK 14</v>
      </c>
      <c r="AE115" s="46"/>
      <c r="AF115" s="46"/>
      <c r="AG115" s="46"/>
      <c r="AH115" s="46"/>
      <c r="AI115" s="46"/>
      <c r="AJ115" s="46"/>
      <c r="AK115" s="46"/>
    </row>
    <row r="116" spans="1:37" ht="24.75" customHeight="1">
      <c r="A116" s="46">
        <f>IFERROR(VLOOKUP(D116,Sort!B:D,3,0),"")</f>
        <v>0</v>
      </c>
      <c r="B116" s="190" t="str">
        <f t="shared" si="26"/>
        <v>1546116CLOSE</v>
      </c>
      <c r="C116" s="196">
        <v>46116</v>
      </c>
      <c r="D116" s="192" t="s">
        <v>31</v>
      </c>
      <c r="E116" s="193" t="str">
        <f>IFERROR(VLOOKUP(D116,Sort!B:C,2,0),"")</f>
        <v>AXOR 3336K</v>
      </c>
      <c r="F116" s="194">
        <v>19680</v>
      </c>
      <c r="G116" s="195">
        <f t="shared" si="27"/>
        <v>0</v>
      </c>
      <c r="H116" s="196">
        <v>46116</v>
      </c>
      <c r="I116" s="197">
        <v>0.40416666666666667</v>
      </c>
      <c r="J116" s="196">
        <v>46116</v>
      </c>
      <c r="K116" s="197">
        <v>0.63958333333333328</v>
      </c>
      <c r="L116" s="198">
        <f t="shared" si="28"/>
        <v>46116.404166666667</v>
      </c>
      <c r="M116" s="199">
        <f t="shared" si="29"/>
        <v>46116.63958333333</v>
      </c>
      <c r="N116" s="200">
        <f t="shared" si="30"/>
        <v>5.6500090399213407</v>
      </c>
      <c r="O116" s="201" t="s">
        <v>463</v>
      </c>
      <c r="P116" s="201" t="s">
        <v>464</v>
      </c>
      <c r="Q116" s="202" t="s">
        <v>149</v>
      </c>
      <c r="R116" s="202" t="s">
        <v>137</v>
      </c>
      <c r="S116" s="202" t="s">
        <v>318</v>
      </c>
      <c r="T116" s="193" t="str">
        <f>IFERROR(VLOOKUP(S116,Sort!E:F,2,0),"")</f>
        <v>PREVENTIVE MAINTENACE</v>
      </c>
      <c r="U116" s="115">
        <v>1</v>
      </c>
      <c r="V116" s="202" t="s">
        <v>370</v>
      </c>
      <c r="W116" s="202"/>
      <c r="X116" s="202"/>
      <c r="Y116" s="202"/>
      <c r="Z116" s="193"/>
      <c r="AA116" s="193" t="s">
        <v>362</v>
      </c>
      <c r="AB116" s="203"/>
      <c r="AC116" s="204" t="str">
        <f t="shared" si="31"/>
        <v>CLOSE</v>
      </c>
      <c r="AD116" s="47" t="str">
        <f t="array" aca="1" ref="AD116" ca="1">IF(D116="","",INDEX(HM_Unit!$D$1:$AE$1,MATCH(C116,HM_Unit!$D$2:$AE$2,0)))</f>
        <v>WEEK 14</v>
      </c>
      <c r="AE116" s="46"/>
      <c r="AF116" s="46"/>
      <c r="AG116" s="46"/>
      <c r="AH116" s="46"/>
      <c r="AI116" s="46"/>
      <c r="AJ116" s="46"/>
      <c r="AK116" s="46"/>
    </row>
    <row r="117" spans="1:37" ht="24.75" customHeight="1">
      <c r="A117" s="46">
        <f>IFERROR(VLOOKUP(D117,Sort!B:D,3,0),"")</f>
        <v>0</v>
      </c>
      <c r="B117" s="190" t="str">
        <f t="shared" si="26"/>
        <v>1646116CLOSE</v>
      </c>
      <c r="C117" s="196">
        <v>46116</v>
      </c>
      <c r="D117" s="192" t="s">
        <v>96</v>
      </c>
      <c r="E117" s="193" t="str">
        <f>IFERROR(VLOOKUP(D117,Sort!B:C,2,0),"")</f>
        <v>Axor 3336 OB</v>
      </c>
      <c r="F117" s="194">
        <v>15691</v>
      </c>
      <c r="G117" s="195">
        <f t="shared" si="27"/>
        <v>0</v>
      </c>
      <c r="H117" s="196">
        <v>46116</v>
      </c>
      <c r="I117" s="197">
        <v>0.84375</v>
      </c>
      <c r="J117" s="196">
        <v>46116</v>
      </c>
      <c r="K117" s="197">
        <v>0.85069444444444442</v>
      </c>
      <c r="L117" s="198">
        <f t="shared" si="28"/>
        <v>46116.84375</v>
      </c>
      <c r="M117" s="199">
        <f t="shared" si="29"/>
        <v>46116.850694444445</v>
      </c>
      <c r="N117" s="200">
        <f t="shared" si="30"/>
        <v>0.16666693335316288</v>
      </c>
      <c r="O117" s="201" t="s">
        <v>465</v>
      </c>
      <c r="P117" s="201" t="s">
        <v>466</v>
      </c>
      <c r="Q117" s="202" t="s">
        <v>150</v>
      </c>
      <c r="R117" s="202" t="s">
        <v>137</v>
      </c>
      <c r="S117" s="202" t="s">
        <v>448</v>
      </c>
      <c r="T117" s="193" t="str">
        <f>IFERROR(VLOOKUP(S117,Sort!E:F,2,0),"")</f>
        <v>LUBRICANT</v>
      </c>
      <c r="U117" s="115">
        <v>1</v>
      </c>
      <c r="V117" s="202" t="s">
        <v>370</v>
      </c>
      <c r="W117" s="202"/>
      <c r="X117" s="202"/>
      <c r="Y117" s="202"/>
      <c r="Z117" s="193"/>
      <c r="AA117" s="193" t="s">
        <v>362</v>
      </c>
      <c r="AB117" s="203"/>
      <c r="AC117" s="204" t="str">
        <f t="shared" si="31"/>
        <v>CLOSE</v>
      </c>
      <c r="AD117" s="47" t="str">
        <f t="array" aca="1" ref="AD117" ca="1">IF(D117="","",INDEX(HM_Unit!$D$1:$AE$1,MATCH(C117,HM_Unit!$D$2:$AE$2,0)))</f>
        <v>WEEK 14</v>
      </c>
      <c r="AE117" s="46"/>
      <c r="AF117" s="46"/>
      <c r="AG117" s="46"/>
      <c r="AH117" s="46"/>
      <c r="AI117" s="46"/>
      <c r="AJ117" s="46"/>
      <c r="AK117" s="46"/>
    </row>
    <row r="118" spans="1:37" ht="24.75" customHeight="1">
      <c r="A118" s="46">
        <f>IFERROR(VLOOKUP(D118,Sort!B:D,3,0),"")</f>
        <v>0</v>
      </c>
      <c r="B118" s="190" t="str">
        <f t="shared" si="26"/>
        <v>1746116CLOSE</v>
      </c>
      <c r="C118" s="196">
        <v>46116</v>
      </c>
      <c r="D118" s="192" t="s">
        <v>33</v>
      </c>
      <c r="E118" s="193" t="str">
        <f>IFERROR(VLOOKUP(D118,Sort!B:C,2,0),"")</f>
        <v>AXOR 3336K</v>
      </c>
      <c r="F118" s="194" t="s">
        <v>379</v>
      </c>
      <c r="G118" s="195">
        <f t="shared" si="27"/>
        <v>0</v>
      </c>
      <c r="H118" s="196">
        <v>46116</v>
      </c>
      <c r="I118" s="197">
        <v>0.83680555555555558</v>
      </c>
      <c r="J118" s="196">
        <v>46116</v>
      </c>
      <c r="K118" s="197">
        <v>0.85347222222222219</v>
      </c>
      <c r="L118" s="198">
        <f t="shared" si="28"/>
        <v>46116.836805555555</v>
      </c>
      <c r="M118" s="199">
        <f t="shared" si="29"/>
        <v>46116.853472222225</v>
      </c>
      <c r="N118" s="200">
        <f t="shared" si="30"/>
        <v>0.40000064008251546</v>
      </c>
      <c r="O118" s="201" t="s">
        <v>467</v>
      </c>
      <c r="P118" s="201" t="s">
        <v>468</v>
      </c>
      <c r="Q118" s="202" t="s">
        <v>150</v>
      </c>
      <c r="R118" s="202" t="s">
        <v>137</v>
      </c>
      <c r="S118" s="202" t="s">
        <v>294</v>
      </c>
      <c r="T118" s="193" t="str">
        <f>IFERROR(VLOOKUP(S118,Sort!E:F,2,0),"")</f>
        <v>CABIN</v>
      </c>
      <c r="U118" s="115">
        <v>1</v>
      </c>
      <c r="V118" s="202" t="s">
        <v>370</v>
      </c>
      <c r="W118" s="202"/>
      <c r="X118" s="202"/>
      <c r="Y118" s="202"/>
      <c r="Z118" s="193"/>
      <c r="AA118" s="193" t="s">
        <v>362</v>
      </c>
      <c r="AB118" s="203"/>
      <c r="AC118" s="204" t="str">
        <f t="shared" si="31"/>
        <v>CLOSE</v>
      </c>
      <c r="AD118" s="47" t="str">
        <f t="array" aca="1" ref="AD118" ca="1">IF(D118="","",INDEX(HM_Unit!$D$1:$AE$1,MATCH(C118,HM_Unit!$D$2:$AE$2,0)))</f>
        <v>WEEK 14</v>
      </c>
      <c r="AE118" s="46"/>
      <c r="AF118" s="46"/>
      <c r="AG118" s="46"/>
      <c r="AH118" s="46"/>
      <c r="AI118" s="46"/>
      <c r="AJ118" s="46"/>
      <c r="AK118" s="46"/>
    </row>
    <row r="119" spans="1:37" ht="24.75" customHeight="1">
      <c r="A119" s="46">
        <f>IFERROR(VLOOKUP(D119,Sort!B:D,3,0),"")</f>
        <v>0</v>
      </c>
      <c r="B119" s="190" t="str">
        <f t="shared" si="26"/>
        <v>1846116CLOSE</v>
      </c>
      <c r="C119" s="196">
        <v>46116</v>
      </c>
      <c r="D119" s="192" t="s">
        <v>100</v>
      </c>
      <c r="E119" s="193" t="str">
        <f>IFERROR(VLOOKUP(D119,Sort!B:C,2,0),"")</f>
        <v>Axor 3336 OB</v>
      </c>
      <c r="F119" s="194">
        <v>17118</v>
      </c>
      <c r="G119" s="195">
        <f t="shared" si="27"/>
        <v>0</v>
      </c>
      <c r="H119" s="196">
        <v>46116</v>
      </c>
      <c r="I119" s="197">
        <v>0.8125</v>
      </c>
      <c r="J119" s="196">
        <v>46116</v>
      </c>
      <c r="K119" s="197">
        <v>0.88541666666666663</v>
      </c>
      <c r="L119" s="198">
        <f t="shared" si="28"/>
        <v>46116.8125</v>
      </c>
      <c r="M119" s="199">
        <f t="shared" si="29"/>
        <v>46116.885416666664</v>
      </c>
      <c r="N119" s="200">
        <f t="shared" si="30"/>
        <v>1.7500027999462755</v>
      </c>
      <c r="O119" s="201" t="s">
        <v>469</v>
      </c>
      <c r="P119" s="201" t="s">
        <v>470</v>
      </c>
      <c r="Q119" s="202" t="s">
        <v>150</v>
      </c>
      <c r="R119" s="202" t="s">
        <v>137</v>
      </c>
      <c r="S119" s="202" t="s">
        <v>337</v>
      </c>
      <c r="T119" s="193" t="str">
        <f>IFERROR(VLOOKUP(S119,Sort!E:F,2,0),"")</f>
        <v>TRANSMISSION</v>
      </c>
      <c r="U119" s="115">
        <v>1</v>
      </c>
      <c r="V119" s="202" t="s">
        <v>370</v>
      </c>
      <c r="W119" s="202"/>
      <c r="X119" s="202"/>
      <c r="Y119" s="202"/>
      <c r="Z119" s="193"/>
      <c r="AA119" s="193" t="s">
        <v>362</v>
      </c>
      <c r="AB119" s="203"/>
      <c r="AC119" s="204" t="str">
        <f t="shared" si="31"/>
        <v>CLOSE</v>
      </c>
      <c r="AD119" s="47" t="str">
        <f t="array" aca="1" ref="AD119" ca="1">IF(D119="","",INDEX(HM_Unit!$D$1:$AE$1,MATCH(C119,HM_Unit!$D$2:$AE$2,0)))</f>
        <v>WEEK 14</v>
      </c>
      <c r="AE119" s="46"/>
      <c r="AF119" s="46"/>
      <c r="AG119" s="46"/>
      <c r="AH119" s="46"/>
      <c r="AI119" s="46"/>
      <c r="AJ119" s="46"/>
      <c r="AK119" s="46"/>
    </row>
    <row r="120" spans="1:37" ht="24.75" customHeight="1">
      <c r="A120" s="46">
        <f>IFERROR(VLOOKUP(D120,Sort!B:D,3,0),"")</f>
        <v>0</v>
      </c>
      <c r="B120" s="190" t="str">
        <f t="shared" si="26"/>
        <v>1946116CLOSE</v>
      </c>
      <c r="C120" s="196">
        <v>46116</v>
      </c>
      <c r="D120" s="192" t="s">
        <v>102</v>
      </c>
      <c r="E120" s="193" t="str">
        <f>IFERROR(VLOOKUP(D120,Sort!B:C,2,0),"")</f>
        <v>Axor 3336 OB</v>
      </c>
      <c r="F120" s="194" t="s">
        <v>471</v>
      </c>
      <c r="G120" s="195">
        <f t="shared" si="27"/>
        <v>0</v>
      </c>
      <c r="H120" s="196">
        <v>46116</v>
      </c>
      <c r="I120" s="197">
        <v>0.90069444444444446</v>
      </c>
      <c r="J120" s="196">
        <v>46116</v>
      </c>
      <c r="K120" s="197">
        <v>0.90763888888888888</v>
      </c>
      <c r="L120" s="198">
        <f t="shared" si="28"/>
        <v>46116.900694444441</v>
      </c>
      <c r="M120" s="199">
        <f t="shared" si="29"/>
        <v>46116.907638888886</v>
      </c>
      <c r="N120" s="200">
        <f t="shared" si="30"/>
        <v>0.16666693335316288</v>
      </c>
      <c r="O120" s="201" t="s">
        <v>417</v>
      </c>
      <c r="P120" s="201" t="s">
        <v>472</v>
      </c>
      <c r="Q120" s="202" t="s">
        <v>150</v>
      </c>
      <c r="R120" s="202" t="s">
        <v>137</v>
      </c>
      <c r="S120" s="202" t="s">
        <v>303</v>
      </c>
      <c r="T120" s="193" t="str">
        <f>IFERROR(VLOOKUP(S120,Sort!E:F,2,0),"")</f>
        <v>BRAKE SYSTEM</v>
      </c>
      <c r="U120" s="115">
        <v>1</v>
      </c>
      <c r="V120" s="202" t="s">
        <v>370</v>
      </c>
      <c r="W120" s="202"/>
      <c r="X120" s="202"/>
      <c r="Y120" s="202"/>
      <c r="Z120" s="193"/>
      <c r="AA120" s="193" t="s">
        <v>362</v>
      </c>
      <c r="AB120" s="203"/>
      <c r="AC120" s="204" t="str">
        <f t="shared" si="31"/>
        <v>CLOSE</v>
      </c>
      <c r="AD120" s="47" t="str">
        <f t="array" aca="1" ref="AD120" ca="1">IF(D120="","",INDEX(HM_Unit!$D$1:$AE$1,MATCH(C120,HM_Unit!$D$2:$AE$2,0)))</f>
        <v>WEEK 14</v>
      </c>
      <c r="AE120" s="46"/>
      <c r="AF120" s="46"/>
      <c r="AG120" s="46"/>
      <c r="AH120" s="46"/>
      <c r="AI120" s="46"/>
      <c r="AJ120" s="46"/>
      <c r="AK120" s="46"/>
    </row>
    <row r="121" spans="1:37" ht="24.75" customHeight="1">
      <c r="A121" s="46">
        <f>IFERROR(VLOOKUP(D121,Sort!B:D,3,0),"")</f>
        <v>0</v>
      </c>
      <c r="B121" s="190" t="str">
        <f t="shared" si="26"/>
        <v>2046116CLOSE</v>
      </c>
      <c r="C121" s="196">
        <v>46116</v>
      </c>
      <c r="D121" s="192" t="s">
        <v>36</v>
      </c>
      <c r="E121" s="193" t="str">
        <f>IFERROR(VLOOKUP(D121,Sort!B:C,2,0),"")</f>
        <v>AXOR 3336K</v>
      </c>
      <c r="F121" s="194" t="s">
        <v>471</v>
      </c>
      <c r="G121" s="195">
        <f t="shared" si="27"/>
        <v>0</v>
      </c>
      <c r="H121" s="196">
        <v>46116</v>
      </c>
      <c r="I121" s="197">
        <v>0.92361111111111116</v>
      </c>
      <c r="J121" s="196">
        <v>46116</v>
      </c>
      <c r="K121" s="197">
        <v>0.9291666666666667</v>
      </c>
      <c r="L121" s="198">
        <f t="shared" si="28"/>
        <v>46116.923611111109</v>
      </c>
      <c r="M121" s="199">
        <f t="shared" si="29"/>
        <v>46116.929166666669</v>
      </c>
      <c r="N121" s="200">
        <f t="shared" si="30"/>
        <v>0.13333354675237971</v>
      </c>
      <c r="O121" s="201" t="s">
        <v>473</v>
      </c>
      <c r="P121" s="201" t="s">
        <v>474</v>
      </c>
      <c r="Q121" s="202" t="s">
        <v>150</v>
      </c>
      <c r="R121" s="202" t="s">
        <v>137</v>
      </c>
      <c r="S121" s="202" t="s">
        <v>291</v>
      </c>
      <c r="T121" s="193" t="str">
        <f>IFERROR(VLOOKUP(S121,Sort!E:F,2,0),"")</f>
        <v>ELECTRICAL, STARTING &amp; CHARGING SYSTEM</v>
      </c>
      <c r="U121" s="115">
        <v>1</v>
      </c>
      <c r="V121" s="202" t="s">
        <v>370</v>
      </c>
      <c r="W121" s="202"/>
      <c r="X121" s="202"/>
      <c r="Y121" s="202"/>
      <c r="Z121" s="193"/>
      <c r="AA121" s="193" t="s">
        <v>362</v>
      </c>
      <c r="AB121" s="203"/>
      <c r="AC121" s="204" t="str">
        <f t="shared" si="31"/>
        <v>CLOSE</v>
      </c>
      <c r="AD121" s="47" t="str">
        <f t="array" aca="1" ref="AD121" ca="1">IF(D121="","",INDEX(HM_Unit!$D$1:$AE$1,MATCH(C121,HM_Unit!$D$2:$AE$2,0)))</f>
        <v>WEEK 14</v>
      </c>
      <c r="AE121" s="46"/>
      <c r="AF121" s="46"/>
      <c r="AG121" s="46"/>
      <c r="AH121" s="46"/>
      <c r="AI121" s="46"/>
      <c r="AJ121" s="46"/>
      <c r="AK121" s="46"/>
    </row>
    <row r="122" spans="1:37" ht="24.75" customHeight="1">
      <c r="A122" s="46">
        <f>IFERROR(VLOOKUP(D122,Sort!B:D,3,0),"")</f>
        <v>0</v>
      </c>
      <c r="B122" s="190" t="str">
        <f t="shared" si="26"/>
        <v>2146116CLOSE</v>
      </c>
      <c r="C122" s="196">
        <v>46116</v>
      </c>
      <c r="D122" s="192" t="s">
        <v>29</v>
      </c>
      <c r="E122" s="193" t="str">
        <f>IFERROR(VLOOKUP(D122,Sort!B:C,2,0),"")</f>
        <v>AXOR 3336K</v>
      </c>
      <c r="F122" s="194"/>
      <c r="G122" s="195">
        <f t="shared" si="27"/>
        <v>0</v>
      </c>
      <c r="H122" s="196">
        <v>46116</v>
      </c>
      <c r="I122" s="197">
        <v>0.93402777777777779</v>
      </c>
      <c r="J122" s="196">
        <v>46116</v>
      </c>
      <c r="K122" s="197">
        <v>0.94513888888888886</v>
      </c>
      <c r="L122" s="198">
        <f t="shared" si="28"/>
        <v>46116.934027777781</v>
      </c>
      <c r="M122" s="199">
        <f t="shared" si="29"/>
        <v>46116.945138888892</v>
      </c>
      <c r="N122" s="200">
        <f t="shared" si="30"/>
        <v>0.26666709333013561</v>
      </c>
      <c r="O122" s="201" t="s">
        <v>475</v>
      </c>
      <c r="P122" s="201" t="s">
        <v>476</v>
      </c>
      <c r="Q122" s="202" t="s">
        <v>150</v>
      </c>
      <c r="R122" s="202" t="s">
        <v>137</v>
      </c>
      <c r="S122" s="202" t="s">
        <v>300</v>
      </c>
      <c r="T122" s="193" t="str">
        <f>IFERROR(VLOOKUP(S122,Sort!E:F,2,0),"")</f>
        <v>AIR SYSTEM</v>
      </c>
      <c r="U122" s="115">
        <v>1</v>
      </c>
      <c r="V122" s="202" t="s">
        <v>370</v>
      </c>
      <c r="W122" s="202"/>
      <c r="X122" s="202"/>
      <c r="Y122" s="202"/>
      <c r="Z122" s="193"/>
      <c r="AA122" s="193" t="s">
        <v>362</v>
      </c>
      <c r="AB122" s="203"/>
      <c r="AC122" s="204" t="str">
        <f t="shared" si="31"/>
        <v>CLOSE</v>
      </c>
      <c r="AD122" s="47" t="str">
        <f t="array" aca="1" ref="AD122" ca="1">IF(D122="","",INDEX(HM_Unit!$D$1:$AE$1,MATCH(C122,HM_Unit!$D$2:$AE$2,0)))</f>
        <v>WEEK 14</v>
      </c>
      <c r="AE122" s="46"/>
      <c r="AF122" s="46"/>
      <c r="AG122" s="46"/>
      <c r="AH122" s="46"/>
      <c r="AI122" s="46"/>
      <c r="AJ122" s="46"/>
      <c r="AK122" s="46"/>
    </row>
    <row r="123" spans="1:37" ht="24.75" customHeight="1">
      <c r="A123" s="46">
        <f>IFERROR(VLOOKUP(D123,Sort!B:D,3,0),"")</f>
        <v>0</v>
      </c>
      <c r="B123" s="190" t="str">
        <f t="shared" si="26"/>
        <v>2246116CLOSE</v>
      </c>
      <c r="C123" s="196">
        <v>46116</v>
      </c>
      <c r="D123" s="193" t="s">
        <v>6</v>
      </c>
      <c r="E123" s="193" t="str">
        <f>IFERROR(VLOOKUP(D123,Sort!B:C,2,0),"")</f>
        <v>Prima LX 2528</v>
      </c>
      <c r="F123" s="194">
        <v>162365</v>
      </c>
      <c r="G123" s="195">
        <f t="shared" si="27"/>
        <v>0</v>
      </c>
      <c r="H123" s="196">
        <v>46116</v>
      </c>
      <c r="I123" s="197">
        <v>5.5555555555555552E-2</v>
      </c>
      <c r="J123" s="196">
        <v>46116</v>
      </c>
      <c r="K123" s="197">
        <v>0.13819444444444445</v>
      </c>
      <c r="L123" s="198">
        <f t="shared" si="28"/>
        <v>46116.055555555555</v>
      </c>
      <c r="M123" s="199">
        <f t="shared" si="29"/>
        <v>46116.138194444444</v>
      </c>
      <c r="N123" s="200">
        <f t="shared" si="30"/>
        <v>1.9833365066756301</v>
      </c>
      <c r="O123" s="201" t="s">
        <v>477</v>
      </c>
      <c r="P123" s="201" t="s">
        <v>478</v>
      </c>
      <c r="Q123" s="202" t="s">
        <v>150</v>
      </c>
      <c r="R123" s="202" t="s">
        <v>137</v>
      </c>
      <c r="S123" s="202" t="s">
        <v>411</v>
      </c>
      <c r="T123" s="193" t="str">
        <f>IFERROR(VLOOKUP(S123,Sort!E:F,2,0),"")</f>
        <v>RADIO</v>
      </c>
      <c r="U123" s="115">
        <v>1</v>
      </c>
      <c r="V123" s="202" t="s">
        <v>370</v>
      </c>
      <c r="W123" s="202"/>
      <c r="X123" s="202"/>
      <c r="Y123" s="202"/>
      <c r="Z123" s="193"/>
      <c r="AA123" s="193" t="s">
        <v>362</v>
      </c>
      <c r="AB123" s="203"/>
      <c r="AC123" s="204" t="str">
        <f t="shared" si="31"/>
        <v>CLOSE</v>
      </c>
      <c r="AD123" s="47" t="str">
        <f t="array" aca="1" ref="AD123" ca="1">IF(D123="","",INDEX(HM_Unit!$D$1:$AE$1,MATCH(C123,HM_Unit!$D$2:$AE$2,0)))</f>
        <v>WEEK 14</v>
      </c>
      <c r="AE123" s="46"/>
      <c r="AF123" s="46"/>
      <c r="AG123" s="46"/>
      <c r="AH123" s="46"/>
      <c r="AI123" s="46"/>
      <c r="AJ123" s="46"/>
      <c r="AK123" s="46"/>
    </row>
    <row r="124" spans="1:37" ht="24.75" customHeight="1">
      <c r="A124" s="46">
        <f>IFERROR(VLOOKUP(D124,Sort!B:D,3,0),"")</f>
        <v>0</v>
      </c>
      <c r="B124" s="190" t="str">
        <f t="shared" si="26"/>
        <v>2346116CLOSE</v>
      </c>
      <c r="C124" s="196">
        <v>46116</v>
      </c>
      <c r="D124" s="192" t="s">
        <v>40</v>
      </c>
      <c r="E124" s="193" t="str">
        <f>IFERROR(VLOOKUP(D124,Sort!B:C,2,0),"")</f>
        <v>AXOR 3336K</v>
      </c>
      <c r="F124" s="194">
        <v>17509</v>
      </c>
      <c r="G124" s="195">
        <f t="shared" si="27"/>
        <v>0</v>
      </c>
      <c r="H124" s="196">
        <v>46116</v>
      </c>
      <c r="I124" s="197">
        <v>7.6388888888888895E-2</v>
      </c>
      <c r="J124" s="196">
        <v>46116</v>
      </c>
      <c r="K124" s="197">
        <v>9.3055555555555558E-2</v>
      </c>
      <c r="L124" s="198">
        <f t="shared" si="28"/>
        <v>46116.076388888891</v>
      </c>
      <c r="M124" s="199">
        <f t="shared" si="29"/>
        <v>46116.093055555553</v>
      </c>
      <c r="N124" s="200">
        <f t="shared" si="30"/>
        <v>0.40000063990789364</v>
      </c>
      <c r="O124" s="201" t="s">
        <v>479</v>
      </c>
      <c r="P124" s="201" t="s">
        <v>480</v>
      </c>
      <c r="Q124" s="202" t="s">
        <v>150</v>
      </c>
      <c r="R124" s="202" t="s">
        <v>137</v>
      </c>
      <c r="S124" s="202" t="s">
        <v>411</v>
      </c>
      <c r="T124" s="193" t="str">
        <f>IFERROR(VLOOKUP(S124,Sort!E:F,2,0),"")</f>
        <v>RADIO</v>
      </c>
      <c r="U124" s="115">
        <v>1</v>
      </c>
      <c r="V124" s="202" t="s">
        <v>370</v>
      </c>
      <c r="W124" s="202"/>
      <c r="X124" s="202"/>
      <c r="Y124" s="202"/>
      <c r="Z124" s="193"/>
      <c r="AA124" s="193" t="s">
        <v>362</v>
      </c>
      <c r="AB124" s="203"/>
      <c r="AC124" s="204" t="str">
        <f t="shared" si="31"/>
        <v>CLOSE</v>
      </c>
      <c r="AD124" s="47" t="str">
        <f t="array" aca="1" ref="AD124" ca="1">IF(D124="","",INDEX(HM_Unit!$D$1:$AE$1,MATCH(C124,HM_Unit!$D$2:$AE$2,0)))</f>
        <v>WEEK 14</v>
      </c>
      <c r="AE124" s="46"/>
      <c r="AF124" s="46"/>
      <c r="AG124" s="46"/>
      <c r="AH124" s="46"/>
      <c r="AI124" s="46"/>
      <c r="AJ124" s="46"/>
      <c r="AK124" s="46"/>
    </row>
    <row r="125" spans="1:37" ht="24.75" customHeight="1">
      <c r="A125" s="46">
        <f>IFERROR(VLOOKUP(D125,Sort!B:D,3,0),"")</f>
        <v>0</v>
      </c>
      <c r="B125" s="190" t="str">
        <f t="shared" si="26"/>
        <v>2446116CLOSE</v>
      </c>
      <c r="C125" s="196">
        <v>46116</v>
      </c>
      <c r="D125" s="192" t="s">
        <v>25</v>
      </c>
      <c r="E125" s="193" t="str">
        <f>IFERROR(VLOOKUP(D125,Sort!B:C,2,0),"")</f>
        <v>AXOR 3336K</v>
      </c>
      <c r="F125" s="194" t="s">
        <v>379</v>
      </c>
      <c r="G125" s="195">
        <f t="shared" si="27"/>
        <v>0</v>
      </c>
      <c r="H125" s="196">
        <v>46116</v>
      </c>
      <c r="I125" s="197">
        <v>0.125</v>
      </c>
      <c r="J125" s="196">
        <v>46116</v>
      </c>
      <c r="K125" s="197">
        <v>0.1388888888888889</v>
      </c>
      <c r="L125" s="198">
        <f t="shared" si="28"/>
        <v>46116.125</v>
      </c>
      <c r="M125" s="199">
        <f t="shared" si="29"/>
        <v>46116.138888888891</v>
      </c>
      <c r="N125" s="200">
        <f t="shared" si="30"/>
        <v>0.33333386670632675</v>
      </c>
      <c r="O125" s="201" t="s">
        <v>314</v>
      </c>
      <c r="P125" s="201" t="s">
        <v>481</v>
      </c>
      <c r="Q125" s="202" t="s">
        <v>150</v>
      </c>
      <c r="R125" s="202" t="s">
        <v>137</v>
      </c>
      <c r="S125" s="202" t="s">
        <v>300</v>
      </c>
      <c r="T125" s="193" t="str">
        <f>IFERROR(VLOOKUP(S125,Sort!E:F,2,0),"")</f>
        <v>AIR SYSTEM</v>
      </c>
      <c r="U125" s="115">
        <v>1</v>
      </c>
      <c r="V125" s="202" t="s">
        <v>370</v>
      </c>
      <c r="W125" s="202"/>
      <c r="X125" s="202"/>
      <c r="Y125" s="202"/>
      <c r="Z125" s="193"/>
      <c r="AA125" s="193" t="s">
        <v>362</v>
      </c>
      <c r="AB125" s="203"/>
      <c r="AC125" s="204" t="str">
        <f t="shared" si="31"/>
        <v>CLOSE</v>
      </c>
      <c r="AD125" s="47" t="str">
        <f t="array" aca="1" ref="AD125" ca="1">IF(D125="","",INDEX(HM_Unit!$D$1:$AE$1,MATCH(C125,HM_Unit!$D$2:$AE$2,0)))</f>
        <v>WEEK 14</v>
      </c>
      <c r="AE125" s="46"/>
      <c r="AF125" s="46"/>
      <c r="AG125" s="46"/>
      <c r="AH125" s="46"/>
      <c r="AI125" s="46"/>
      <c r="AJ125" s="46"/>
      <c r="AK125" s="46"/>
    </row>
    <row r="126" spans="1:37" ht="24.75" customHeight="1">
      <c r="A126" s="46">
        <f>IFERROR(VLOOKUP(D126,Sort!B:D,3,0),"")</f>
        <v>0</v>
      </c>
      <c r="B126" s="190" t="str">
        <f t="shared" si="26"/>
        <v>2546116CLOSE</v>
      </c>
      <c r="C126" s="196">
        <v>46116</v>
      </c>
      <c r="D126" s="192" t="s">
        <v>28</v>
      </c>
      <c r="E126" s="193" t="str">
        <f>IFERROR(VLOOKUP(D126,Sort!B:C,2,0),"")</f>
        <v>AXOR 3336K</v>
      </c>
      <c r="F126" s="194">
        <v>19024</v>
      </c>
      <c r="G126" s="195">
        <f t="shared" si="27"/>
        <v>0</v>
      </c>
      <c r="H126" s="196">
        <v>46116</v>
      </c>
      <c r="I126" s="197">
        <v>0.94444444444444442</v>
      </c>
      <c r="J126" s="196">
        <v>46117</v>
      </c>
      <c r="K126" s="197">
        <v>0.14374999999999999</v>
      </c>
      <c r="L126" s="198">
        <f t="shared" si="28"/>
        <v>46116.944444444445</v>
      </c>
      <c r="M126" s="199">
        <f t="shared" si="29"/>
        <v>46117.143750000003</v>
      </c>
      <c r="N126" s="200">
        <f t="shared" si="30"/>
        <v>4.7833409867293586</v>
      </c>
      <c r="O126" s="201" t="s">
        <v>469</v>
      </c>
      <c r="P126" s="201" t="s">
        <v>482</v>
      </c>
      <c r="Q126" s="202" t="s">
        <v>150</v>
      </c>
      <c r="R126" s="202" t="s">
        <v>137</v>
      </c>
      <c r="S126" s="202" t="s">
        <v>337</v>
      </c>
      <c r="T126" s="193" t="str">
        <f>IFERROR(VLOOKUP(S126,Sort!E:F,2,0),"")</f>
        <v>TRANSMISSION</v>
      </c>
      <c r="U126" s="115">
        <v>1</v>
      </c>
      <c r="V126" s="202" t="s">
        <v>370</v>
      </c>
      <c r="W126" s="202"/>
      <c r="X126" s="202"/>
      <c r="Y126" s="202"/>
      <c r="Z126" s="193"/>
      <c r="AA126" s="193" t="s">
        <v>362</v>
      </c>
      <c r="AB126" s="203"/>
      <c r="AC126" s="204" t="str">
        <f t="shared" si="31"/>
        <v>CLOSE</v>
      </c>
      <c r="AD126" s="47" t="str">
        <f t="array" aca="1" ref="AD126" ca="1">IF(D126="","",INDEX(HM_Unit!$D$1:$AE$1,MATCH(C126,HM_Unit!$D$2:$AE$2,0)))</f>
        <v>WEEK 14</v>
      </c>
      <c r="AE126" s="46"/>
      <c r="AF126" s="46"/>
      <c r="AG126" s="46"/>
      <c r="AH126" s="46"/>
      <c r="AI126" s="46"/>
      <c r="AJ126" s="46"/>
      <c r="AK126" s="46"/>
    </row>
    <row r="127" spans="1:37" ht="24.75" customHeight="1">
      <c r="A127" s="46">
        <f>IFERROR(VLOOKUP(D127,Sort!B:D,3,0),"")</f>
        <v>0</v>
      </c>
      <c r="B127" s="190" t="str">
        <f t="shared" si="26"/>
        <v>2646116CLOSE</v>
      </c>
      <c r="C127" s="196">
        <v>46116</v>
      </c>
      <c r="D127" s="192" t="s">
        <v>99</v>
      </c>
      <c r="E127" s="193" t="str">
        <f>IFERROR(VLOOKUP(D127,Sort!B:C,2,0),"")</f>
        <v>Axor 3336 OB</v>
      </c>
      <c r="F127" s="194">
        <v>17382</v>
      </c>
      <c r="G127" s="195">
        <f t="shared" si="27"/>
        <v>0</v>
      </c>
      <c r="H127" s="196">
        <v>46116</v>
      </c>
      <c r="I127" s="197">
        <v>0.83333333333333337</v>
      </c>
      <c r="J127" s="196">
        <v>46116</v>
      </c>
      <c r="K127" s="197">
        <v>0.875</v>
      </c>
      <c r="L127" s="198">
        <f t="shared" si="28"/>
        <v>46116.833333333336</v>
      </c>
      <c r="M127" s="199">
        <f t="shared" si="29"/>
        <v>46116.875</v>
      </c>
      <c r="N127" s="200">
        <f t="shared" si="30"/>
        <v>1.0000015999443537</v>
      </c>
      <c r="O127" s="201" t="s">
        <v>483</v>
      </c>
      <c r="P127" s="201" t="s">
        <v>484</v>
      </c>
      <c r="Q127" s="202" t="s">
        <v>150</v>
      </c>
      <c r="R127" s="202" t="s">
        <v>137</v>
      </c>
      <c r="S127" s="202" t="s">
        <v>297</v>
      </c>
      <c r="T127" s="193" t="str">
        <f>IFERROR(VLOOKUP(S127,Sort!E:F,2,0),"")</f>
        <v>SUSPENSION</v>
      </c>
      <c r="U127" s="115">
        <v>1</v>
      </c>
      <c r="V127" s="202" t="s">
        <v>370</v>
      </c>
      <c r="W127" s="202"/>
      <c r="X127" s="202"/>
      <c r="Y127" s="202"/>
      <c r="Z127" s="193"/>
      <c r="AA127" s="193" t="s">
        <v>362</v>
      </c>
      <c r="AB127" s="203"/>
      <c r="AC127" s="204" t="str">
        <f t="shared" si="31"/>
        <v>CLOSE</v>
      </c>
      <c r="AD127" s="47" t="str">
        <f t="array" aca="1" ref="AD127" ca="1">IF(D127="","",INDEX(HM_Unit!$D$1:$AE$1,MATCH(C127,HM_Unit!$D$2:$AE$2,0)))</f>
        <v>WEEK 14</v>
      </c>
      <c r="AE127" s="46"/>
      <c r="AF127" s="46"/>
      <c r="AG127" s="46"/>
      <c r="AH127" s="46"/>
      <c r="AI127" s="46"/>
      <c r="AJ127" s="46"/>
      <c r="AK127" s="46"/>
    </row>
    <row r="128" spans="1:37" ht="24.75" customHeight="1">
      <c r="A128" s="46">
        <f>IFERROR(VLOOKUP(D128,Sort!B:D,3,0),"")</f>
        <v>0</v>
      </c>
      <c r="B128" s="190" t="str">
        <f t="shared" si="26"/>
        <v>2746116CLOSE</v>
      </c>
      <c r="C128" s="196">
        <v>46116</v>
      </c>
      <c r="D128" s="192" t="s">
        <v>35</v>
      </c>
      <c r="E128" s="193" t="str">
        <f>IFERROR(VLOOKUP(D128,Sort!B:C,2,0),"")</f>
        <v>AXOR 3336K</v>
      </c>
      <c r="F128" s="194">
        <v>7063</v>
      </c>
      <c r="G128" s="195">
        <f t="shared" si="27"/>
        <v>0</v>
      </c>
      <c r="H128" s="196">
        <v>46116</v>
      </c>
      <c r="I128" s="197">
        <v>0.85416666666666663</v>
      </c>
      <c r="J128" s="196">
        <v>46116</v>
      </c>
      <c r="K128" s="197">
        <v>0.93055555555555558</v>
      </c>
      <c r="L128" s="198">
        <f t="shared" si="28"/>
        <v>46116.854166666664</v>
      </c>
      <c r="M128" s="199">
        <f t="shared" si="29"/>
        <v>46116.930555555555</v>
      </c>
      <c r="N128" s="200">
        <f t="shared" si="30"/>
        <v>1.8333362667101702</v>
      </c>
      <c r="O128" s="201" t="s">
        <v>485</v>
      </c>
      <c r="P128" s="201" t="s">
        <v>486</v>
      </c>
      <c r="Q128" s="202" t="s">
        <v>150</v>
      </c>
      <c r="R128" s="202" t="s">
        <v>137</v>
      </c>
      <c r="S128" s="202" t="s">
        <v>297</v>
      </c>
      <c r="T128" s="193" t="str">
        <f>IFERROR(VLOOKUP(S128,Sort!E:F,2,0),"")</f>
        <v>SUSPENSION</v>
      </c>
      <c r="U128" s="115">
        <v>1</v>
      </c>
      <c r="V128" s="202" t="s">
        <v>370</v>
      </c>
      <c r="W128" s="202"/>
      <c r="X128" s="202"/>
      <c r="Y128" s="202"/>
      <c r="Z128" s="193"/>
      <c r="AA128" s="193" t="s">
        <v>362</v>
      </c>
      <c r="AB128" s="203"/>
      <c r="AC128" s="204" t="str">
        <f t="shared" si="31"/>
        <v>CLOSE</v>
      </c>
      <c r="AD128" s="47" t="str">
        <f t="array" aca="1" ref="AD128" ca="1">IF(D128="","",INDEX(HM_Unit!$D$1:$AE$1,MATCH(C128,HM_Unit!$D$2:$AE$2,0)))</f>
        <v>WEEK 14</v>
      </c>
      <c r="AE128" s="46"/>
      <c r="AF128" s="46"/>
      <c r="AG128" s="46"/>
      <c r="AH128" s="46"/>
      <c r="AI128" s="46"/>
      <c r="AJ128" s="46"/>
      <c r="AK128" s="46"/>
    </row>
    <row r="129" spans="1:37" ht="24.75" customHeight="1">
      <c r="A129" s="46">
        <f>IFERROR(VLOOKUP(D129,Sort!B:D,3,0),"")</f>
        <v>0</v>
      </c>
      <c r="B129" s="190" t="str">
        <f t="shared" si="26"/>
        <v>2846116CLOSE</v>
      </c>
      <c r="C129" s="196">
        <v>46116</v>
      </c>
      <c r="D129" s="192" t="s">
        <v>105</v>
      </c>
      <c r="E129" s="193" t="str">
        <f>IFERROR(VLOOKUP(D129,Sort!B:C,2,0),"")</f>
        <v>Axor 3336 OB</v>
      </c>
      <c r="F129" s="194">
        <v>17140</v>
      </c>
      <c r="G129" s="195">
        <f t="shared" si="27"/>
        <v>0</v>
      </c>
      <c r="H129" s="196">
        <v>46116</v>
      </c>
      <c r="I129" s="197">
        <v>0.15625</v>
      </c>
      <c r="J129" s="196">
        <v>46116</v>
      </c>
      <c r="K129" s="197">
        <v>0.19791666666666666</v>
      </c>
      <c r="L129" s="198">
        <f t="shared" si="28"/>
        <v>46116.15625</v>
      </c>
      <c r="M129" s="199">
        <f t="shared" si="29"/>
        <v>46116.197916666664</v>
      </c>
      <c r="N129" s="200">
        <f t="shared" si="30"/>
        <v>1.0000015999443537</v>
      </c>
      <c r="O129" s="201" t="s">
        <v>487</v>
      </c>
      <c r="P129" s="201" t="s">
        <v>488</v>
      </c>
      <c r="Q129" s="202" t="s">
        <v>150</v>
      </c>
      <c r="R129" s="202" t="s">
        <v>137</v>
      </c>
      <c r="S129" s="202" t="s">
        <v>406</v>
      </c>
      <c r="T129" s="193" t="str">
        <f>IFERROR(VLOOKUP(S129,Sort!E:F,2,0),"")</f>
        <v>RADIATOR/ COOLANT SYSTEM</v>
      </c>
      <c r="U129" s="115">
        <v>1</v>
      </c>
      <c r="V129" s="202" t="s">
        <v>370</v>
      </c>
      <c r="W129" s="202"/>
      <c r="X129" s="202"/>
      <c r="Y129" s="202"/>
      <c r="Z129" s="193"/>
      <c r="AA129" s="193" t="s">
        <v>362</v>
      </c>
      <c r="AB129" s="203"/>
      <c r="AC129" s="204" t="str">
        <f t="shared" si="31"/>
        <v>CLOSE</v>
      </c>
      <c r="AD129" s="47" t="str">
        <f t="array" aca="1" ref="AD129" ca="1">IF(D129="","",INDEX(HM_Unit!$D$1:$AE$1,MATCH(C129,HM_Unit!$D$2:$AE$2,0)))</f>
        <v>WEEK 14</v>
      </c>
      <c r="AE129" s="46"/>
      <c r="AF129" s="46"/>
      <c r="AG129" s="46"/>
      <c r="AH129" s="46"/>
      <c r="AI129" s="46"/>
      <c r="AJ129" s="46"/>
      <c r="AK129" s="46"/>
    </row>
    <row r="130" spans="1:37" ht="24.75" customHeight="1">
      <c r="A130" s="68">
        <f>IFERROR(VLOOKUP(D130,Sort!B:D,3,0),"")</f>
        <v>0</v>
      </c>
      <c r="B130" s="190" t="str">
        <f t="shared" si="26"/>
        <v>246116OPEN</v>
      </c>
      <c r="C130" s="196">
        <v>46116</v>
      </c>
      <c r="D130" s="206" t="s">
        <v>97</v>
      </c>
      <c r="E130" s="207" t="str">
        <f>IFERROR(VLOOKUP(D130,Sort!B:C,2,0),"")</f>
        <v>Axor 3336 OB</v>
      </c>
      <c r="F130" s="208"/>
      <c r="G130" s="209">
        <f t="shared" si="27"/>
        <v>7</v>
      </c>
      <c r="H130" s="210">
        <v>46109</v>
      </c>
      <c r="I130" s="211">
        <v>0.25</v>
      </c>
      <c r="J130" s="196">
        <v>46117</v>
      </c>
      <c r="K130" s="211">
        <v>0.25</v>
      </c>
      <c r="L130" s="213">
        <f t="shared" si="28"/>
        <v>46116.25</v>
      </c>
      <c r="M130" s="214">
        <f t="shared" si="29"/>
        <v>46117.25</v>
      </c>
      <c r="N130" s="215">
        <f t="shared" si="30"/>
        <v>24.000038400061499</v>
      </c>
      <c r="O130" s="216" t="s">
        <v>359</v>
      </c>
      <c r="P130" s="216" t="s">
        <v>360</v>
      </c>
      <c r="Q130" s="217" t="s">
        <v>150</v>
      </c>
      <c r="R130" s="217" t="s">
        <v>137</v>
      </c>
      <c r="S130" s="217" t="s">
        <v>361</v>
      </c>
      <c r="T130" s="207" t="str">
        <f>IFERROR(VLOOKUP(S130,Sort!E:F,2,0),"")</f>
        <v>ENGINE</v>
      </c>
      <c r="U130" s="115" t="str">
        <f t="shared" ref="U130:U134" si="32">IF(G130="","",IF(H130=C130,1,""))</f>
        <v/>
      </c>
      <c r="V130" s="202" t="str">
        <f t="shared" ref="V130:V134" si="33">IF(H130="","",IF(G130&gt;7,"Major","Minor"))</f>
        <v>Minor</v>
      </c>
      <c r="W130" s="205"/>
      <c r="X130" s="205"/>
      <c r="Y130" s="205"/>
      <c r="Z130" s="205"/>
      <c r="AA130" s="207" t="s">
        <v>362</v>
      </c>
      <c r="AB130" s="218" t="s">
        <v>3</v>
      </c>
      <c r="AC130" s="219" t="str">
        <f t="shared" si="31"/>
        <v>OPEN</v>
      </c>
      <c r="AD130" s="17" t="str">
        <f t="array" aca="1" ref="AD130" ca="1">IF(D130="","",INDEX(HM_Unit!$D$1:$AE$1,MATCH(C130,HM_Unit!$D$2:$AE$2,0)))</f>
        <v>WEEK 14</v>
      </c>
      <c r="AE130" s="220"/>
      <c r="AF130" s="68"/>
      <c r="AG130" s="68"/>
      <c r="AH130" s="68"/>
      <c r="AI130" s="68"/>
      <c r="AJ130" s="68"/>
      <c r="AK130" s="68"/>
    </row>
    <row r="131" spans="1:37" ht="24.75" customHeight="1">
      <c r="A131" s="21" t="str">
        <f>IFERROR(VLOOKUP(D131,Sort!B:D,3,0),"")</f>
        <v>Hilight V4W</v>
      </c>
      <c r="B131" s="190" t="str">
        <f t="shared" si="26"/>
        <v>346116OPEN</v>
      </c>
      <c r="C131" s="196">
        <v>46116</v>
      </c>
      <c r="D131" s="207" t="s">
        <v>58</v>
      </c>
      <c r="E131" s="207" t="str">
        <f>IFERROR(VLOOKUP(D131,Sort!B:C,2,0),"")</f>
        <v>TOWER LAMP</v>
      </c>
      <c r="F131" s="208"/>
      <c r="G131" s="209">
        <f t="shared" si="27"/>
        <v>69</v>
      </c>
      <c r="H131" s="210">
        <v>46047</v>
      </c>
      <c r="I131" s="211">
        <v>0.25</v>
      </c>
      <c r="J131" s="196">
        <v>46117</v>
      </c>
      <c r="K131" s="211">
        <v>0.25</v>
      </c>
      <c r="L131" s="213">
        <f t="shared" si="28"/>
        <v>46116.25</v>
      </c>
      <c r="M131" s="214">
        <f t="shared" si="29"/>
        <v>46117.25</v>
      </c>
      <c r="N131" s="215">
        <f t="shared" si="30"/>
        <v>24.000038400061499</v>
      </c>
      <c r="O131" s="216" t="s">
        <v>363</v>
      </c>
      <c r="P131" s="216" t="s">
        <v>364</v>
      </c>
      <c r="Q131" s="217" t="s">
        <v>150</v>
      </c>
      <c r="R131" s="217" t="s">
        <v>139</v>
      </c>
      <c r="S131" s="217" t="s">
        <v>361</v>
      </c>
      <c r="T131" s="207" t="str">
        <f>IFERROR(VLOOKUP(S131,Sort!E:F,2,0),"")</f>
        <v>ENGINE</v>
      </c>
      <c r="U131" s="115" t="str">
        <f t="shared" si="32"/>
        <v/>
      </c>
      <c r="V131" s="202" t="str">
        <f t="shared" si="33"/>
        <v>Major</v>
      </c>
      <c r="W131" s="205"/>
      <c r="X131" s="205"/>
      <c r="Y131" s="205"/>
      <c r="Z131" s="205"/>
      <c r="AA131" s="207" t="s">
        <v>362</v>
      </c>
      <c r="AB131" s="218" t="s">
        <v>3</v>
      </c>
      <c r="AC131" s="219" t="str">
        <f t="shared" si="31"/>
        <v>OPEN</v>
      </c>
      <c r="AD131" s="17" t="str">
        <f t="array" aca="1" ref="AD131" ca="1">IF(D131="","",INDEX(HM_Unit!$D$1:$AE$1,MATCH(C131,HM_Unit!$D$2:$AE$2,0)))</f>
        <v>WEEK 14</v>
      </c>
      <c r="AE131" s="220"/>
      <c r="AF131" s="68"/>
      <c r="AG131" s="68"/>
      <c r="AH131" s="68"/>
      <c r="AI131" s="68"/>
      <c r="AJ131" s="68"/>
      <c r="AK131" s="68"/>
    </row>
    <row r="132" spans="1:37" ht="24.75" customHeight="1">
      <c r="A132" s="21" t="str">
        <f>IFERROR(VLOOKUP(D132,Sort!B:D,3,0),"")</f>
        <v>Hilight V4W</v>
      </c>
      <c r="B132" s="221" t="str">
        <f t="shared" si="26"/>
        <v>446116OPEN</v>
      </c>
      <c r="C132" s="212">
        <v>46116</v>
      </c>
      <c r="D132" s="207" t="s">
        <v>59</v>
      </c>
      <c r="E132" s="207" t="str">
        <f>IFERROR(VLOOKUP(D132,Sort!B:C,2,0),"")</f>
        <v>TOWER LAMP</v>
      </c>
      <c r="F132" s="208"/>
      <c r="G132" s="209">
        <f t="shared" si="27"/>
        <v>69</v>
      </c>
      <c r="H132" s="210">
        <v>46047</v>
      </c>
      <c r="I132" s="211">
        <v>0.25</v>
      </c>
      <c r="J132" s="212">
        <v>46117</v>
      </c>
      <c r="K132" s="211">
        <v>0.25</v>
      </c>
      <c r="L132" s="213">
        <f t="shared" si="28"/>
        <v>46116.25</v>
      </c>
      <c r="M132" s="214">
        <f t="shared" si="29"/>
        <v>46117.25</v>
      </c>
      <c r="N132" s="215">
        <f t="shared" si="30"/>
        <v>24.000038400061499</v>
      </c>
      <c r="O132" s="216" t="s">
        <v>363</v>
      </c>
      <c r="P132" s="216" t="s">
        <v>365</v>
      </c>
      <c r="Q132" s="217" t="s">
        <v>150</v>
      </c>
      <c r="R132" s="217" t="s">
        <v>139</v>
      </c>
      <c r="S132" s="217" t="s">
        <v>361</v>
      </c>
      <c r="T132" s="207" t="str">
        <f>IFERROR(VLOOKUP(S132,Sort!E:F,2,0),"")</f>
        <v>ENGINE</v>
      </c>
      <c r="U132" s="223" t="str">
        <f t="shared" si="32"/>
        <v/>
      </c>
      <c r="V132" s="217" t="str">
        <f t="shared" si="33"/>
        <v>Major</v>
      </c>
      <c r="W132" s="205"/>
      <c r="X132" s="205"/>
      <c r="Y132" s="205"/>
      <c r="Z132" s="205"/>
      <c r="AA132" s="207" t="s">
        <v>362</v>
      </c>
      <c r="AB132" s="218" t="s">
        <v>3</v>
      </c>
      <c r="AC132" s="219" t="str">
        <f t="shared" si="31"/>
        <v>OPEN</v>
      </c>
      <c r="AD132" s="17" t="str">
        <f t="array" aca="1" ref="AD132" ca="1">IF(D132="","",INDEX(HM_Unit!$D$1:$AE$1,MATCH(C132,HM_Unit!$D$2:$AE$2,0)))</f>
        <v>WEEK 14</v>
      </c>
      <c r="AE132" s="220"/>
      <c r="AF132" s="68"/>
      <c r="AG132" s="68"/>
      <c r="AH132" s="68"/>
      <c r="AI132" s="68"/>
      <c r="AJ132" s="68"/>
      <c r="AK132" s="68"/>
    </row>
    <row r="133" spans="1:37" ht="24.75" customHeight="1">
      <c r="A133" s="21" t="str">
        <f>IFERROR(VLOOKUP(D133,Sort!B:D,3,0),"")</f>
        <v>Hilight V4W</v>
      </c>
      <c r="B133" s="190" t="str">
        <f t="shared" si="26"/>
        <v>546116OPEN</v>
      </c>
      <c r="C133" s="196">
        <v>46116</v>
      </c>
      <c r="D133" s="207" t="s">
        <v>67</v>
      </c>
      <c r="E133" s="207" t="str">
        <f>IFERROR(VLOOKUP(D133,Sort!B:C,2,0),"")</f>
        <v>TOWER LAMP</v>
      </c>
      <c r="F133" s="208"/>
      <c r="G133" s="209">
        <f t="shared" si="27"/>
        <v>50</v>
      </c>
      <c r="H133" s="210">
        <v>46066</v>
      </c>
      <c r="I133" s="211">
        <v>0.62152777777777779</v>
      </c>
      <c r="J133" s="196">
        <v>46117</v>
      </c>
      <c r="K133" s="211">
        <v>0.25</v>
      </c>
      <c r="L133" s="213">
        <f t="shared" si="28"/>
        <v>46116.25</v>
      </c>
      <c r="M133" s="214">
        <f t="shared" si="29"/>
        <v>46117.25</v>
      </c>
      <c r="N133" s="215">
        <f t="shared" si="30"/>
        <v>24.000038400061499</v>
      </c>
      <c r="O133" s="216" t="s">
        <v>366</v>
      </c>
      <c r="P133" s="216" t="s">
        <v>367</v>
      </c>
      <c r="Q133" s="217" t="s">
        <v>150</v>
      </c>
      <c r="R133" s="217" t="s">
        <v>135</v>
      </c>
      <c r="S133" s="217" t="s">
        <v>291</v>
      </c>
      <c r="T133" s="207" t="str">
        <f>IFERROR(VLOOKUP(S133,Sort!E:F,2,0),"")</f>
        <v>ELECTRICAL, STARTING &amp; CHARGING SYSTEM</v>
      </c>
      <c r="U133" s="115" t="str">
        <f t="shared" si="32"/>
        <v/>
      </c>
      <c r="V133" s="202" t="str">
        <f t="shared" si="33"/>
        <v>Major</v>
      </c>
      <c r="W133" s="205"/>
      <c r="X133" s="205"/>
      <c r="Y133" s="205"/>
      <c r="Z133" s="205"/>
      <c r="AA133" s="207" t="s">
        <v>362</v>
      </c>
      <c r="AB133" s="218" t="s">
        <v>3</v>
      </c>
      <c r="AC133" s="219" t="str">
        <f t="shared" si="31"/>
        <v>OPEN</v>
      </c>
      <c r="AD133" s="17" t="str">
        <f t="array" aca="1" ref="AD133" ca="1">IF(D133="","",INDEX(HM_Unit!$D$1:$AE$1,MATCH(C133,HM_Unit!$D$2:$AE$2,0)))</f>
        <v>WEEK 14</v>
      </c>
      <c r="AE133" s="220"/>
      <c r="AF133" s="68"/>
      <c r="AG133" s="68"/>
      <c r="AH133" s="68"/>
      <c r="AI133" s="68"/>
      <c r="AJ133" s="68"/>
      <c r="AK133" s="68"/>
    </row>
    <row r="134" spans="1:37" ht="24.75" customHeight="1">
      <c r="A134" s="21" t="str">
        <f>IFERROR(VLOOKUP(D134,Sort!B:D,3,0),"")</f>
        <v>Hilight V4W</v>
      </c>
      <c r="B134" s="190" t="str">
        <f t="shared" si="26"/>
        <v>646116OPEN</v>
      </c>
      <c r="C134" s="196">
        <v>46116</v>
      </c>
      <c r="D134" s="207" t="s">
        <v>68</v>
      </c>
      <c r="E134" s="207" t="str">
        <f>IFERROR(VLOOKUP(D134,Sort!B:C,2,0),"")</f>
        <v>TOWER LAMP</v>
      </c>
      <c r="F134" s="208"/>
      <c r="G134" s="209">
        <f t="shared" si="27"/>
        <v>45</v>
      </c>
      <c r="H134" s="210">
        <v>46071</v>
      </c>
      <c r="I134" s="211">
        <v>0.32222222222222224</v>
      </c>
      <c r="J134" s="196">
        <v>46117</v>
      </c>
      <c r="K134" s="211">
        <v>0.25</v>
      </c>
      <c r="L134" s="213">
        <f t="shared" si="28"/>
        <v>46116.25</v>
      </c>
      <c r="M134" s="214">
        <f t="shared" si="29"/>
        <v>46117.25</v>
      </c>
      <c r="N134" s="215">
        <f t="shared" si="30"/>
        <v>24.000038400061499</v>
      </c>
      <c r="O134" s="216" t="s">
        <v>366</v>
      </c>
      <c r="P134" s="216" t="s">
        <v>367</v>
      </c>
      <c r="Q134" s="217" t="s">
        <v>150</v>
      </c>
      <c r="R134" s="217" t="s">
        <v>135</v>
      </c>
      <c r="S134" s="217" t="s">
        <v>291</v>
      </c>
      <c r="T134" s="207" t="str">
        <f>IFERROR(VLOOKUP(S134,Sort!E:F,2,0),"")</f>
        <v>ELECTRICAL, STARTING &amp; CHARGING SYSTEM</v>
      </c>
      <c r="U134" s="115" t="str">
        <f t="shared" si="32"/>
        <v/>
      </c>
      <c r="V134" s="202" t="str">
        <f t="shared" si="33"/>
        <v>Major</v>
      </c>
      <c r="W134" s="205"/>
      <c r="X134" s="205"/>
      <c r="Y134" s="205"/>
      <c r="Z134" s="205"/>
      <c r="AA134" s="207" t="s">
        <v>362</v>
      </c>
      <c r="AB134" s="218" t="s">
        <v>3</v>
      </c>
      <c r="AC134" s="219" t="str">
        <f t="shared" si="31"/>
        <v>OPEN</v>
      </c>
      <c r="AD134" s="47" t="str">
        <f t="array" aca="1" ref="AD134" ca="1">IF(D134="","",INDEX(HM_Unit!$D$1:$AE$1,MATCH(C134,HM_Unit!$D$2:$AE$2,0)))</f>
        <v>WEEK 14</v>
      </c>
      <c r="AE134" s="220"/>
      <c r="AF134" s="68"/>
      <c r="AG134" s="68"/>
      <c r="AH134" s="68"/>
      <c r="AI134" s="68"/>
      <c r="AJ134" s="68"/>
      <c r="AK134" s="68"/>
    </row>
    <row r="135" spans="1:37" ht="24.75" customHeight="1">
      <c r="A135" s="46" t="str">
        <f>IFERROR(VLOOKUP(D135,Sort!B:D,3,0),"")</f>
        <v/>
      </c>
      <c r="B135" s="241"/>
      <c r="C135" s="242"/>
      <c r="D135" s="226"/>
      <c r="E135" s="226"/>
      <c r="F135" s="227"/>
      <c r="G135" s="228"/>
      <c r="H135" s="229"/>
      <c r="I135" s="230"/>
      <c r="J135" s="229"/>
      <c r="K135" s="230"/>
      <c r="L135" s="231"/>
      <c r="M135" s="232"/>
      <c r="N135" s="233"/>
      <c r="O135" s="234"/>
      <c r="P135" s="234"/>
      <c r="Q135" s="235"/>
      <c r="R135" s="235"/>
      <c r="S135" s="235"/>
      <c r="T135" s="226"/>
      <c r="U135" s="236"/>
      <c r="V135" s="235"/>
      <c r="W135" s="235"/>
      <c r="X135" s="235"/>
      <c r="Y135" s="235"/>
      <c r="Z135" s="226"/>
      <c r="AA135" s="226"/>
      <c r="AB135" s="237"/>
      <c r="AC135" s="238"/>
      <c r="AD135" s="239"/>
      <c r="AE135" s="46"/>
      <c r="AF135" s="46"/>
      <c r="AG135" s="46"/>
      <c r="AH135" s="46"/>
      <c r="AI135" s="46"/>
      <c r="AJ135" s="46"/>
      <c r="AK135" s="46"/>
    </row>
    <row r="136" spans="1:37" ht="24.75" customHeight="1">
      <c r="A136" s="46">
        <f>IFERROR(VLOOKUP(D136,Sort!B:D,3,0),"")</f>
        <v>0</v>
      </c>
      <c r="B136" s="190" t="str">
        <f t="shared" ref="B136:B170" si="34">COUNTIFS($AC$12:AC136,AC136,$C$12:C136,C136)&amp;C136&amp;AC136</f>
        <v>146117CLOSE</v>
      </c>
      <c r="C136" s="196">
        <v>46117</v>
      </c>
      <c r="D136" s="192" t="s">
        <v>39</v>
      </c>
      <c r="E136" s="193" t="str">
        <f>IFERROR(VLOOKUP(D136,Sort!B:C,2,0),"")</f>
        <v>AXOR 3336K</v>
      </c>
      <c r="F136" s="194"/>
      <c r="G136" s="195">
        <f t="shared" ref="G136:G170" si="35">IF(C136="","",C136-H136)</f>
        <v>0</v>
      </c>
      <c r="H136" s="243">
        <v>46117</v>
      </c>
      <c r="I136" s="197">
        <v>0.3611111111111111</v>
      </c>
      <c r="J136" s="243">
        <v>46117</v>
      </c>
      <c r="K136" s="197">
        <v>0.37847222222222221</v>
      </c>
      <c r="L136" s="198">
        <f t="shared" ref="L136:L170" si="36">IF(H136="","",IF(H136&lt;C136,C136+0.25,H136+I136))</f>
        <v>46117.361111111109</v>
      </c>
      <c r="M136" s="199">
        <f t="shared" ref="M136:M170" si="37">IF(J136="","",J136+K136)</f>
        <v>46117.378472222219</v>
      </c>
      <c r="N136" s="200">
        <f t="shared" ref="N136:N170" si="38">IF(M136=""," ",IF(((ROUND(VALUE(M136-L136),20))/0.417866666666*10)&lt;0,(24-(ROUND(VALUE(L136),20))/0.0416665999999999*10)+((ROUND(VALUE(M136),20))/0.416665999999999*10),(ROUND(VALUE(M136-L136),20))/0.416665999999999*10))</f>
        <v>0.41666733329559508</v>
      </c>
      <c r="O136" s="201" t="s">
        <v>489</v>
      </c>
      <c r="P136" s="201" t="s">
        <v>490</v>
      </c>
      <c r="Q136" s="202" t="s">
        <v>150</v>
      </c>
      <c r="R136" s="202" t="s">
        <v>137</v>
      </c>
      <c r="S136" s="202" t="s">
        <v>491</v>
      </c>
      <c r="T136" s="193" t="str">
        <f>IFERROR(VLOOKUP(S136,Sort!E:F,2,0),"")</f>
        <v>FUEL SYSTEM</v>
      </c>
      <c r="U136" s="115">
        <v>1</v>
      </c>
      <c r="V136" s="202" t="s">
        <v>370</v>
      </c>
      <c r="W136" s="202"/>
      <c r="X136" s="202"/>
      <c r="Y136" s="202"/>
      <c r="Z136" s="193"/>
      <c r="AA136" s="193" t="s">
        <v>362</v>
      </c>
      <c r="AB136" s="203"/>
      <c r="AC136" s="204" t="str">
        <f t="shared" ref="AC136:AC170" si="39">IF(AB136="BD","OPEN","CLOSE")</f>
        <v>CLOSE</v>
      </c>
      <c r="AD136" s="47" t="str">
        <f t="array" aca="1" ref="AD136" ca="1">IF(D136="","",INDEX(HM_Unit!$D$1:$AE$1,MATCH(C136,HM_Unit!$D$2:$AE$2,0)))</f>
        <v>WEEK 14</v>
      </c>
      <c r="AE136" s="46"/>
      <c r="AF136" s="46"/>
      <c r="AG136" s="46"/>
      <c r="AH136" s="46"/>
      <c r="AI136" s="46"/>
      <c r="AJ136" s="46"/>
      <c r="AK136" s="46"/>
    </row>
    <row r="137" spans="1:37" ht="24.75" customHeight="1">
      <c r="A137" s="46">
        <f>IFERROR(VLOOKUP(D137,Sort!B:D,3,0),"")</f>
        <v>0</v>
      </c>
      <c r="B137" s="190" t="str">
        <f t="shared" si="34"/>
        <v>246117CLOSE</v>
      </c>
      <c r="C137" s="196">
        <v>46117</v>
      </c>
      <c r="D137" s="192" t="s">
        <v>19</v>
      </c>
      <c r="E137" s="193" t="str">
        <f>IFERROR(VLOOKUP(D137,Sort!B:C,2,0),"")</f>
        <v>AXOR 3336K</v>
      </c>
      <c r="F137" s="194">
        <v>18218</v>
      </c>
      <c r="G137" s="195">
        <f t="shared" si="35"/>
        <v>0</v>
      </c>
      <c r="H137" s="243">
        <v>46117</v>
      </c>
      <c r="I137" s="197">
        <v>0.29166666666666669</v>
      </c>
      <c r="J137" s="243">
        <v>46117</v>
      </c>
      <c r="K137" s="197">
        <v>0.58333333333333337</v>
      </c>
      <c r="L137" s="198">
        <f t="shared" si="36"/>
        <v>46117.291666666664</v>
      </c>
      <c r="M137" s="199">
        <f t="shared" si="37"/>
        <v>46117.583333333336</v>
      </c>
      <c r="N137" s="200">
        <f t="shared" si="38"/>
        <v>7.0000112001343462</v>
      </c>
      <c r="O137" s="201" t="s">
        <v>492</v>
      </c>
      <c r="P137" s="201" t="s">
        <v>493</v>
      </c>
      <c r="Q137" s="202" t="s">
        <v>150</v>
      </c>
      <c r="R137" s="202" t="s">
        <v>137</v>
      </c>
      <c r="S137" s="202" t="s">
        <v>297</v>
      </c>
      <c r="T137" s="193" t="str">
        <f>IFERROR(VLOOKUP(S137,Sort!E:F,2,0),"")</f>
        <v>SUSPENSION</v>
      </c>
      <c r="U137" s="115">
        <v>1</v>
      </c>
      <c r="V137" s="202" t="s">
        <v>370</v>
      </c>
      <c r="W137" s="202"/>
      <c r="X137" s="202"/>
      <c r="Y137" s="202"/>
      <c r="Z137" s="193"/>
      <c r="AA137" s="193" t="s">
        <v>362</v>
      </c>
      <c r="AB137" s="203"/>
      <c r="AC137" s="204" t="str">
        <f t="shared" si="39"/>
        <v>CLOSE</v>
      </c>
      <c r="AD137" s="47" t="str">
        <f t="array" aca="1" ref="AD137" ca="1">IF(D137="","",INDEX(HM_Unit!$D$1:$AE$1,MATCH(C137,HM_Unit!$D$2:$AE$2,0)))</f>
        <v>WEEK 14</v>
      </c>
      <c r="AE137" s="46"/>
      <c r="AF137" s="46"/>
      <c r="AG137" s="46"/>
      <c r="AH137" s="46"/>
      <c r="AI137" s="46"/>
      <c r="AJ137" s="46"/>
      <c r="AK137" s="46"/>
    </row>
    <row r="138" spans="1:37" ht="24.75" customHeight="1">
      <c r="A138" s="46">
        <f>IFERROR(VLOOKUP(D138,Sort!B:D,3,0),"")</f>
        <v>0</v>
      </c>
      <c r="B138" s="190" t="str">
        <f t="shared" si="34"/>
        <v>346117CLOSE</v>
      </c>
      <c r="C138" s="196">
        <v>46117</v>
      </c>
      <c r="D138" s="192" t="s">
        <v>26</v>
      </c>
      <c r="E138" s="193" t="str">
        <f>IFERROR(VLOOKUP(D138,Sort!B:C,2,0),"")</f>
        <v>AXOR 3336K</v>
      </c>
      <c r="F138" s="194">
        <v>17505</v>
      </c>
      <c r="G138" s="195">
        <f t="shared" si="35"/>
        <v>0</v>
      </c>
      <c r="H138" s="243">
        <v>46117</v>
      </c>
      <c r="I138" s="197">
        <v>0.30763888888888891</v>
      </c>
      <c r="J138" s="243">
        <v>46117</v>
      </c>
      <c r="K138" s="197">
        <v>0.4465277777777778</v>
      </c>
      <c r="L138" s="198">
        <f t="shared" si="36"/>
        <v>46117.307638888888</v>
      </c>
      <c r="M138" s="199">
        <f t="shared" si="37"/>
        <v>46117.446527777778</v>
      </c>
      <c r="N138" s="200">
        <f t="shared" si="38"/>
        <v>3.3333386667140186</v>
      </c>
      <c r="O138" s="201" t="s">
        <v>494</v>
      </c>
      <c r="P138" s="201" t="s">
        <v>495</v>
      </c>
      <c r="Q138" s="202" t="s">
        <v>150</v>
      </c>
      <c r="R138" s="202" t="s">
        <v>137</v>
      </c>
      <c r="S138" s="202" t="s">
        <v>353</v>
      </c>
      <c r="T138" s="193" t="str">
        <f>IFERROR(VLOOKUP(S138,Sort!E:F,2,0),"")</f>
        <v>DIFFERENTIAL</v>
      </c>
      <c r="U138" s="115">
        <v>1</v>
      </c>
      <c r="V138" s="202" t="s">
        <v>370</v>
      </c>
      <c r="W138" s="202"/>
      <c r="X138" s="202"/>
      <c r="Y138" s="202"/>
      <c r="Z138" s="193"/>
      <c r="AA138" s="193" t="s">
        <v>362</v>
      </c>
      <c r="AB138" s="203"/>
      <c r="AC138" s="204" t="str">
        <f t="shared" si="39"/>
        <v>CLOSE</v>
      </c>
      <c r="AD138" s="47" t="str">
        <f t="array" aca="1" ref="AD138" ca="1">IF(D138="","",INDEX(HM_Unit!$D$1:$AE$1,MATCH(C138,HM_Unit!$D$2:$AE$2,0)))</f>
        <v>WEEK 14</v>
      </c>
      <c r="AE138" s="46"/>
      <c r="AF138" s="46"/>
      <c r="AG138" s="46"/>
      <c r="AH138" s="46"/>
      <c r="AI138" s="46"/>
      <c r="AJ138" s="46"/>
      <c r="AK138" s="46"/>
    </row>
    <row r="139" spans="1:37" ht="24.75" customHeight="1">
      <c r="A139" s="46">
        <f>IFERROR(VLOOKUP(D139,Sort!B:D,3,0),"")</f>
        <v>0</v>
      </c>
      <c r="B139" s="190" t="str">
        <f t="shared" si="34"/>
        <v>446117CLOSE</v>
      </c>
      <c r="C139" s="196">
        <v>46117</v>
      </c>
      <c r="D139" s="192" t="s">
        <v>103</v>
      </c>
      <c r="E139" s="193" t="str">
        <f>IFERROR(VLOOKUP(D139,Sort!B:C,2,0),"")</f>
        <v>Axor 3336 OB</v>
      </c>
      <c r="F139" s="194">
        <v>17985</v>
      </c>
      <c r="G139" s="195">
        <f t="shared" si="35"/>
        <v>0</v>
      </c>
      <c r="H139" s="243">
        <v>46117</v>
      </c>
      <c r="I139" s="197">
        <v>0.33333333333333331</v>
      </c>
      <c r="J139" s="243">
        <v>46117</v>
      </c>
      <c r="K139" s="197">
        <v>0.39583333333333331</v>
      </c>
      <c r="L139" s="198">
        <f t="shared" si="36"/>
        <v>46117.333333333336</v>
      </c>
      <c r="M139" s="199">
        <f t="shared" si="37"/>
        <v>46117.395833333336</v>
      </c>
      <c r="N139" s="200">
        <f t="shared" si="38"/>
        <v>1.5000024000038437</v>
      </c>
      <c r="O139" s="201" t="s">
        <v>496</v>
      </c>
      <c r="P139" s="201" t="s">
        <v>497</v>
      </c>
      <c r="Q139" s="202" t="s">
        <v>149</v>
      </c>
      <c r="R139" s="202" t="s">
        <v>137</v>
      </c>
      <c r="S139" s="202" t="s">
        <v>318</v>
      </c>
      <c r="T139" s="193" t="str">
        <f>IFERROR(VLOOKUP(S139,Sort!E:F,2,0),"")</f>
        <v>PREVENTIVE MAINTENACE</v>
      </c>
      <c r="U139" s="115">
        <v>1</v>
      </c>
      <c r="V139" s="202" t="s">
        <v>370</v>
      </c>
      <c r="W139" s="202"/>
      <c r="X139" s="202"/>
      <c r="Y139" s="202"/>
      <c r="Z139" s="193"/>
      <c r="AA139" s="193" t="s">
        <v>362</v>
      </c>
      <c r="AB139" s="203"/>
      <c r="AC139" s="204" t="str">
        <f t="shared" si="39"/>
        <v>CLOSE</v>
      </c>
      <c r="AD139" s="47" t="str">
        <f t="array" aca="1" ref="AD139" ca="1">IF(D139="","",INDEX(HM_Unit!$D$1:$AE$1,MATCH(C139,HM_Unit!$D$2:$AE$2,0)))</f>
        <v>WEEK 14</v>
      </c>
      <c r="AE139" s="46"/>
      <c r="AF139" s="46"/>
      <c r="AG139" s="46"/>
      <c r="AH139" s="46"/>
      <c r="AI139" s="46"/>
      <c r="AJ139" s="46"/>
      <c r="AK139" s="46"/>
    </row>
    <row r="140" spans="1:37" ht="24.75" customHeight="1">
      <c r="A140" s="46">
        <f>IFERROR(VLOOKUP(D140,Sort!B:D,3,0),"")</f>
        <v>0</v>
      </c>
      <c r="B140" s="190" t="str">
        <f t="shared" si="34"/>
        <v>546117CLOSE</v>
      </c>
      <c r="C140" s="196">
        <v>46117</v>
      </c>
      <c r="D140" s="192" t="s">
        <v>12</v>
      </c>
      <c r="E140" s="193" t="str">
        <f>IFERROR(VLOOKUP(D140,Sort!B:C,2,0),"")</f>
        <v>AXOR 3336K</v>
      </c>
      <c r="F140" s="194" t="s">
        <v>379</v>
      </c>
      <c r="G140" s="195">
        <f t="shared" si="35"/>
        <v>1</v>
      </c>
      <c r="H140" s="196">
        <v>46116</v>
      </c>
      <c r="I140" s="197">
        <v>0.39583333333333331</v>
      </c>
      <c r="J140" s="243">
        <v>46118</v>
      </c>
      <c r="K140" s="197">
        <v>0.19375000000000001</v>
      </c>
      <c r="L140" s="198">
        <f t="shared" si="36"/>
        <v>46117.25</v>
      </c>
      <c r="M140" s="199">
        <f t="shared" si="37"/>
        <v>46118.193749999999</v>
      </c>
      <c r="N140" s="200">
        <f t="shared" si="38"/>
        <v>22.65003624002312</v>
      </c>
      <c r="O140" s="201" t="s">
        <v>498</v>
      </c>
      <c r="P140" s="201" t="s">
        <v>499</v>
      </c>
      <c r="Q140" s="202" t="s">
        <v>150</v>
      </c>
      <c r="R140" s="202" t="s">
        <v>137</v>
      </c>
      <c r="S140" s="202" t="s">
        <v>308</v>
      </c>
      <c r="T140" s="193" t="str">
        <f>IFERROR(VLOOKUP(S140,Sort!E:F,2,0),"")</f>
        <v>AIR CONDITIONER</v>
      </c>
      <c r="U140" s="115" t="str">
        <f>IF(G140="","",IF(H140=C140,1,""))</f>
        <v/>
      </c>
      <c r="V140" s="202" t="s">
        <v>370</v>
      </c>
      <c r="W140" s="202"/>
      <c r="X140" s="202"/>
      <c r="Y140" s="202"/>
      <c r="Z140" s="193"/>
      <c r="AA140" s="193" t="s">
        <v>362</v>
      </c>
      <c r="AB140" s="203"/>
      <c r="AC140" s="204" t="str">
        <f t="shared" si="39"/>
        <v>CLOSE</v>
      </c>
      <c r="AD140" s="47" t="str">
        <f t="array" aca="1" ref="AD140" ca="1">IF(D140="","",INDEX(HM_Unit!$D$1:$AE$1,MATCH(C140,HM_Unit!$D$2:$AE$2,0)))</f>
        <v>WEEK 14</v>
      </c>
      <c r="AE140" s="46"/>
      <c r="AF140" s="46"/>
      <c r="AG140" s="46"/>
      <c r="AH140" s="46"/>
      <c r="AI140" s="46"/>
      <c r="AJ140" s="46"/>
      <c r="AK140" s="46"/>
    </row>
    <row r="141" spans="1:37" ht="24.75" customHeight="1">
      <c r="A141" s="46">
        <f>IFERROR(VLOOKUP(D141,Sort!B:D,3,0),"")</f>
        <v>0</v>
      </c>
      <c r="B141" s="190" t="str">
        <f t="shared" si="34"/>
        <v>646117CLOSE</v>
      </c>
      <c r="C141" s="196">
        <v>46117</v>
      </c>
      <c r="D141" s="192" t="s">
        <v>102</v>
      </c>
      <c r="E141" s="193" t="str">
        <f>IFERROR(VLOOKUP(D141,Sort!B:C,2,0),"")</f>
        <v>Axor 3336 OB</v>
      </c>
      <c r="F141" s="194">
        <v>17466</v>
      </c>
      <c r="G141" s="195">
        <f t="shared" si="35"/>
        <v>0</v>
      </c>
      <c r="H141" s="243">
        <v>46117</v>
      </c>
      <c r="I141" s="197">
        <v>0.54861111111111116</v>
      </c>
      <c r="J141" s="243">
        <v>46117</v>
      </c>
      <c r="K141" s="197">
        <v>0.57638888888888884</v>
      </c>
      <c r="L141" s="198">
        <f t="shared" si="36"/>
        <v>46117.548611111109</v>
      </c>
      <c r="M141" s="199">
        <f t="shared" si="37"/>
        <v>46117.576388888891</v>
      </c>
      <c r="N141" s="200">
        <f t="shared" si="38"/>
        <v>0.66666773341265118</v>
      </c>
      <c r="O141" s="201" t="s">
        <v>500</v>
      </c>
      <c r="P141" s="201" t="s">
        <v>501</v>
      </c>
      <c r="Q141" s="202" t="s">
        <v>150</v>
      </c>
      <c r="R141" s="202" t="s">
        <v>137</v>
      </c>
      <c r="S141" s="202" t="s">
        <v>297</v>
      </c>
      <c r="T141" s="193" t="str">
        <f>IFERROR(VLOOKUP(S141,Sort!E:F,2,0),"")</f>
        <v>SUSPENSION</v>
      </c>
      <c r="U141" s="115">
        <v>1</v>
      </c>
      <c r="V141" s="202" t="s">
        <v>370</v>
      </c>
      <c r="W141" s="202"/>
      <c r="X141" s="202"/>
      <c r="Y141" s="202"/>
      <c r="Z141" s="193"/>
      <c r="AA141" s="193" t="s">
        <v>362</v>
      </c>
      <c r="AB141" s="203"/>
      <c r="AC141" s="204" t="str">
        <f t="shared" si="39"/>
        <v>CLOSE</v>
      </c>
      <c r="AD141" s="47" t="str">
        <f t="array" aca="1" ref="AD141" ca="1">IF(D141="","",INDEX(HM_Unit!$D$1:$AE$1,MATCH(C141,HM_Unit!$D$2:$AE$2,0)))</f>
        <v>WEEK 14</v>
      </c>
      <c r="AE141" s="46"/>
      <c r="AF141" s="46"/>
      <c r="AG141" s="46"/>
      <c r="AH141" s="46"/>
      <c r="AI141" s="46"/>
      <c r="AJ141" s="46"/>
      <c r="AK141" s="46"/>
    </row>
    <row r="142" spans="1:37" ht="24.75" customHeight="1">
      <c r="A142" s="46">
        <f>IFERROR(VLOOKUP(D142,Sort!B:D,3,0),"")</f>
        <v>0</v>
      </c>
      <c r="B142" s="190" t="str">
        <f t="shared" si="34"/>
        <v>746117CLOSE</v>
      </c>
      <c r="C142" s="196">
        <v>46117</v>
      </c>
      <c r="D142" s="192" t="s">
        <v>90</v>
      </c>
      <c r="E142" s="193" t="str">
        <f>IFERROR(VLOOKUP(D142,Sort!B:C,2,0),"")</f>
        <v>Axor 3336 OB</v>
      </c>
      <c r="F142" s="194"/>
      <c r="G142" s="195">
        <f t="shared" si="35"/>
        <v>0</v>
      </c>
      <c r="H142" s="243">
        <v>46117</v>
      </c>
      <c r="I142" s="197">
        <v>0.29166666666666669</v>
      </c>
      <c r="J142" s="243">
        <v>46117</v>
      </c>
      <c r="K142" s="197">
        <v>0.67361111111111116</v>
      </c>
      <c r="L142" s="198">
        <f t="shared" si="36"/>
        <v>46117.291666666664</v>
      </c>
      <c r="M142" s="199">
        <f t="shared" si="37"/>
        <v>46117.673611111109</v>
      </c>
      <c r="N142" s="200">
        <f t="shared" si="38"/>
        <v>9.1666813333762285</v>
      </c>
      <c r="O142" s="201" t="s">
        <v>502</v>
      </c>
      <c r="P142" s="201" t="s">
        <v>503</v>
      </c>
      <c r="Q142" s="202" t="s">
        <v>150</v>
      </c>
      <c r="R142" s="202" t="s">
        <v>137</v>
      </c>
      <c r="S142" s="202" t="s">
        <v>297</v>
      </c>
      <c r="T142" s="193" t="str">
        <f>IFERROR(VLOOKUP(S142,Sort!E:F,2,0),"")</f>
        <v>SUSPENSION</v>
      </c>
      <c r="U142" s="115">
        <f>IF(G142="","",IF(H142=C142,1,""))</f>
        <v>1</v>
      </c>
      <c r="V142" s="202" t="s">
        <v>370</v>
      </c>
      <c r="W142" s="202"/>
      <c r="X142" s="202"/>
      <c r="Y142" s="202"/>
      <c r="Z142" s="193"/>
      <c r="AA142" s="193" t="s">
        <v>362</v>
      </c>
      <c r="AB142" s="203"/>
      <c r="AC142" s="204" t="str">
        <f t="shared" si="39"/>
        <v>CLOSE</v>
      </c>
      <c r="AD142" s="47" t="str">
        <f t="array" aca="1" ref="AD142" ca="1">IF(D142="","",INDEX(HM_Unit!$D$1:$AE$1,MATCH(C142,HM_Unit!$D$2:$AE$2,0)))</f>
        <v>WEEK 14</v>
      </c>
      <c r="AE142" s="46"/>
      <c r="AF142" s="46"/>
      <c r="AG142" s="46"/>
      <c r="AH142" s="46"/>
      <c r="AI142" s="46"/>
      <c r="AJ142" s="46"/>
      <c r="AK142" s="46"/>
    </row>
    <row r="143" spans="1:37" ht="12" customHeight="1">
      <c r="A143" s="46">
        <f>IFERROR(VLOOKUP(D143,Sort!B:D,3,0),"")</f>
        <v>0</v>
      </c>
      <c r="B143" s="190" t="str">
        <f t="shared" si="34"/>
        <v>846117CLOSE</v>
      </c>
      <c r="C143" s="196">
        <v>46117</v>
      </c>
      <c r="D143" s="192" t="s">
        <v>37</v>
      </c>
      <c r="E143" s="193" t="str">
        <f>IFERROR(VLOOKUP(D143,Sort!B:C,2,0),"")</f>
        <v>AXOR 3336K</v>
      </c>
      <c r="F143" s="194" t="s">
        <v>382</v>
      </c>
      <c r="G143" s="195">
        <f t="shared" si="35"/>
        <v>0</v>
      </c>
      <c r="H143" s="243">
        <v>46117</v>
      </c>
      <c r="I143" s="197">
        <v>0.25</v>
      </c>
      <c r="J143" s="243">
        <v>46117</v>
      </c>
      <c r="K143" s="197">
        <v>0.44861111111111113</v>
      </c>
      <c r="L143" s="198">
        <f t="shared" si="36"/>
        <v>46117.25</v>
      </c>
      <c r="M143" s="199">
        <f t="shared" si="37"/>
        <v>46117.448611111111</v>
      </c>
      <c r="N143" s="200">
        <f t="shared" si="38"/>
        <v>4.7666742933416568</v>
      </c>
      <c r="O143" s="201" t="s">
        <v>504</v>
      </c>
      <c r="P143" s="201" t="s">
        <v>505</v>
      </c>
      <c r="Q143" s="202" t="s">
        <v>150</v>
      </c>
      <c r="R143" s="202" t="s">
        <v>137</v>
      </c>
      <c r="S143" s="202" t="s">
        <v>311</v>
      </c>
      <c r="T143" s="193" t="str">
        <f>IFERROR(VLOOKUP(S143,Sort!E:F,2,0),"")</f>
        <v>TYRE</v>
      </c>
      <c r="U143" s="115">
        <v>1</v>
      </c>
      <c r="V143" s="202" t="s">
        <v>370</v>
      </c>
      <c r="W143" s="202"/>
      <c r="X143" s="202"/>
      <c r="Y143" s="202"/>
      <c r="Z143" s="193"/>
      <c r="AA143" s="193" t="s">
        <v>362</v>
      </c>
      <c r="AB143" s="203"/>
      <c r="AC143" s="204" t="str">
        <f t="shared" si="39"/>
        <v>CLOSE</v>
      </c>
      <c r="AD143" s="47" t="str">
        <f t="array" aca="1" ref="AD143" ca="1">IF(D143="","",INDEX(HM_Unit!$D$1:$AE$1,MATCH(C143,HM_Unit!$D$2:$AE$2,0)))</f>
        <v>WEEK 14</v>
      </c>
      <c r="AE143" s="46"/>
      <c r="AF143" s="46"/>
      <c r="AG143" s="46"/>
      <c r="AH143" s="46"/>
      <c r="AI143" s="46"/>
      <c r="AJ143" s="46"/>
      <c r="AK143" s="46"/>
    </row>
    <row r="144" spans="1:37" ht="12" customHeight="1">
      <c r="A144" s="46">
        <f>IFERROR(VLOOKUP(D144,Sort!B:D,3,0),"")</f>
        <v>0</v>
      </c>
      <c r="B144" s="190" t="str">
        <f t="shared" si="34"/>
        <v>946117CLOSE</v>
      </c>
      <c r="C144" s="196">
        <v>46117</v>
      </c>
      <c r="D144" s="192" t="s">
        <v>39</v>
      </c>
      <c r="E144" s="193" t="str">
        <f>IFERROR(VLOOKUP(D144,Sort!B:C,2,0),"")</f>
        <v>AXOR 3336K</v>
      </c>
      <c r="F144" s="194">
        <v>18449</v>
      </c>
      <c r="G144" s="195">
        <f t="shared" si="35"/>
        <v>0</v>
      </c>
      <c r="H144" s="243">
        <v>46117</v>
      </c>
      <c r="I144" s="197">
        <v>0.82638888888888884</v>
      </c>
      <c r="J144" s="243">
        <v>46117</v>
      </c>
      <c r="K144" s="197">
        <v>0.84166666666666667</v>
      </c>
      <c r="L144" s="198">
        <f t="shared" si="36"/>
        <v>46117.826388888891</v>
      </c>
      <c r="M144" s="199">
        <f t="shared" si="37"/>
        <v>46117.841666666667</v>
      </c>
      <c r="N144" s="200">
        <f t="shared" si="38"/>
        <v>0.3666672533071102</v>
      </c>
      <c r="O144" s="201" t="s">
        <v>506</v>
      </c>
      <c r="P144" s="201" t="s">
        <v>437</v>
      </c>
      <c r="Q144" s="202" t="s">
        <v>150</v>
      </c>
      <c r="R144" s="202" t="s">
        <v>137</v>
      </c>
      <c r="S144" s="202" t="s">
        <v>311</v>
      </c>
      <c r="T144" s="193" t="str">
        <f>IFERROR(VLOOKUP(S144,Sort!E:F,2,0),"")</f>
        <v>TYRE</v>
      </c>
      <c r="U144" s="115">
        <v>1</v>
      </c>
      <c r="V144" s="202" t="s">
        <v>370</v>
      </c>
      <c r="W144" s="202"/>
      <c r="X144" s="202"/>
      <c r="Y144" s="202"/>
      <c r="Z144" s="193"/>
      <c r="AA144" s="193" t="s">
        <v>362</v>
      </c>
      <c r="AB144" s="203"/>
      <c r="AC144" s="204" t="str">
        <f t="shared" si="39"/>
        <v>CLOSE</v>
      </c>
      <c r="AD144" s="47" t="str">
        <f t="array" aca="1" ref="AD144" ca="1">IF(D144="","",INDEX(HM_Unit!$D$1:$AE$1,MATCH(C144,HM_Unit!$D$2:$AE$2,0)))</f>
        <v>WEEK 14</v>
      </c>
      <c r="AE144" s="46"/>
      <c r="AF144" s="46"/>
      <c r="AG144" s="46"/>
      <c r="AH144" s="46"/>
      <c r="AI144" s="46"/>
      <c r="AJ144" s="46"/>
      <c r="AK144" s="46"/>
    </row>
    <row r="145" spans="1:37" ht="12" customHeight="1">
      <c r="A145" s="46">
        <f>IFERROR(VLOOKUP(D145,Sort!B:D,3,0),"")</f>
        <v>0</v>
      </c>
      <c r="B145" s="190" t="str">
        <f t="shared" si="34"/>
        <v>1046117CLOSE</v>
      </c>
      <c r="C145" s="196">
        <v>46117</v>
      </c>
      <c r="D145" s="192" t="s">
        <v>98</v>
      </c>
      <c r="E145" s="193" t="str">
        <f>IFERROR(VLOOKUP(D145,Sort!B:C,2,0),"")</f>
        <v>Axor 3336 OB</v>
      </c>
      <c r="F145" s="194">
        <v>18116</v>
      </c>
      <c r="G145" s="195">
        <f t="shared" si="35"/>
        <v>0</v>
      </c>
      <c r="H145" s="243">
        <v>46117</v>
      </c>
      <c r="I145" s="197">
        <v>0.81597222222222221</v>
      </c>
      <c r="J145" s="243">
        <v>46117</v>
      </c>
      <c r="K145" s="197">
        <v>0.875</v>
      </c>
      <c r="L145" s="198">
        <f t="shared" si="36"/>
        <v>46117.815972222219</v>
      </c>
      <c r="M145" s="199">
        <f t="shared" si="37"/>
        <v>46117.875</v>
      </c>
      <c r="N145" s="200">
        <f t="shared" si="38"/>
        <v>1.416668933414573</v>
      </c>
      <c r="O145" s="201" t="s">
        <v>507</v>
      </c>
      <c r="P145" s="201" t="s">
        <v>508</v>
      </c>
      <c r="Q145" s="202" t="s">
        <v>150</v>
      </c>
      <c r="R145" s="202" t="s">
        <v>137</v>
      </c>
      <c r="S145" s="202" t="s">
        <v>491</v>
      </c>
      <c r="T145" s="193" t="str">
        <f>IFERROR(VLOOKUP(S145,Sort!E:F,2,0),"")</f>
        <v>FUEL SYSTEM</v>
      </c>
      <c r="U145" s="115">
        <v>1</v>
      </c>
      <c r="V145" s="202" t="s">
        <v>370</v>
      </c>
      <c r="W145" s="202"/>
      <c r="X145" s="202"/>
      <c r="Y145" s="202"/>
      <c r="Z145" s="193"/>
      <c r="AA145" s="193" t="s">
        <v>362</v>
      </c>
      <c r="AB145" s="203"/>
      <c r="AC145" s="204" t="str">
        <f t="shared" si="39"/>
        <v>CLOSE</v>
      </c>
      <c r="AD145" s="47" t="str">
        <f t="array" aca="1" ref="AD145" ca="1">IF(D145="","",INDEX(HM_Unit!$D$1:$AE$1,MATCH(C145,HM_Unit!$D$2:$AE$2,0)))</f>
        <v>WEEK 14</v>
      </c>
      <c r="AE145" s="46"/>
      <c r="AF145" s="46"/>
      <c r="AG145" s="46"/>
      <c r="AH145" s="46"/>
      <c r="AI145" s="46"/>
      <c r="AJ145" s="46"/>
      <c r="AK145" s="46"/>
    </row>
    <row r="146" spans="1:37" ht="12" customHeight="1">
      <c r="A146" s="46">
        <f>IFERROR(VLOOKUP(D146,Sort!B:D,3,0),"")</f>
        <v>0</v>
      </c>
      <c r="B146" s="190" t="str">
        <f t="shared" si="34"/>
        <v>1146117CLOSE</v>
      </c>
      <c r="C146" s="196">
        <v>46117</v>
      </c>
      <c r="D146" s="193" t="s">
        <v>8</v>
      </c>
      <c r="E146" s="193" t="str">
        <f>IFERROR(VLOOKUP(D146,Sort!B:C,2,0),"")</f>
        <v>Prima LX 2528</v>
      </c>
      <c r="F146" s="194" t="s">
        <v>379</v>
      </c>
      <c r="G146" s="195">
        <f t="shared" si="35"/>
        <v>0</v>
      </c>
      <c r="H146" s="243">
        <v>46117</v>
      </c>
      <c r="I146" s="197">
        <v>0.79166666666666663</v>
      </c>
      <c r="J146" s="243">
        <v>46117</v>
      </c>
      <c r="K146" s="197">
        <v>0.82013888888888886</v>
      </c>
      <c r="L146" s="198">
        <f t="shared" si="36"/>
        <v>46117.791666666664</v>
      </c>
      <c r="M146" s="199">
        <f t="shared" si="37"/>
        <v>46117.820138888892</v>
      </c>
      <c r="N146" s="200">
        <f t="shared" si="38"/>
        <v>0.68333442680035494</v>
      </c>
      <c r="O146" s="201" t="s">
        <v>509</v>
      </c>
      <c r="P146" s="201" t="s">
        <v>510</v>
      </c>
      <c r="Q146" s="202" t="s">
        <v>150</v>
      </c>
      <c r="R146" s="202" t="s">
        <v>137</v>
      </c>
      <c r="S146" s="202" t="s">
        <v>337</v>
      </c>
      <c r="T146" s="193" t="str">
        <f>IFERROR(VLOOKUP(S146,Sort!E:F,2,0),"")</f>
        <v>TRANSMISSION</v>
      </c>
      <c r="U146" s="115">
        <v>1</v>
      </c>
      <c r="V146" s="202" t="s">
        <v>370</v>
      </c>
      <c r="W146" s="202"/>
      <c r="X146" s="202"/>
      <c r="Y146" s="202"/>
      <c r="Z146" s="193"/>
      <c r="AA146" s="193" t="s">
        <v>362</v>
      </c>
      <c r="AB146" s="203"/>
      <c r="AC146" s="204" t="str">
        <f t="shared" si="39"/>
        <v>CLOSE</v>
      </c>
      <c r="AD146" s="47" t="str">
        <f t="array" aca="1" ref="AD146" ca="1">IF(D146="","",INDEX(HM_Unit!$D$1:$AE$1,MATCH(C146,HM_Unit!$D$2:$AE$2,0)))</f>
        <v>WEEK 14</v>
      </c>
      <c r="AE146" s="46"/>
      <c r="AF146" s="46"/>
      <c r="AG146" s="46"/>
      <c r="AH146" s="46"/>
      <c r="AI146" s="46"/>
      <c r="AJ146" s="46"/>
      <c r="AK146" s="46"/>
    </row>
    <row r="147" spans="1:37" ht="12" customHeight="1">
      <c r="A147" s="46">
        <f>IFERROR(VLOOKUP(D147,Sort!B:D,3,0),"")</f>
        <v>0</v>
      </c>
      <c r="B147" s="190" t="str">
        <f t="shared" si="34"/>
        <v>1246117CLOSE</v>
      </c>
      <c r="C147" s="196">
        <v>46117</v>
      </c>
      <c r="D147" s="192" t="s">
        <v>104</v>
      </c>
      <c r="E147" s="193" t="str">
        <f>IFERROR(VLOOKUP(D147,Sort!B:C,2,0),"")</f>
        <v>Axor 3336 OB</v>
      </c>
      <c r="F147" s="194" t="s">
        <v>471</v>
      </c>
      <c r="G147" s="195">
        <f t="shared" si="35"/>
        <v>0</v>
      </c>
      <c r="H147" s="243">
        <v>46117</v>
      </c>
      <c r="I147" s="197">
        <v>0.86597222222222225</v>
      </c>
      <c r="J147" s="243">
        <v>46117</v>
      </c>
      <c r="K147" s="197">
        <v>0.87986111111111109</v>
      </c>
      <c r="L147" s="198">
        <f t="shared" si="36"/>
        <v>46117.865972222222</v>
      </c>
      <c r="M147" s="199">
        <f t="shared" si="37"/>
        <v>46117.879861111112</v>
      </c>
      <c r="N147" s="200">
        <f t="shared" si="38"/>
        <v>0.33333386670632675</v>
      </c>
      <c r="O147" s="201" t="s">
        <v>511</v>
      </c>
      <c r="P147" s="201" t="s">
        <v>512</v>
      </c>
      <c r="Q147" s="202" t="s">
        <v>150</v>
      </c>
      <c r="R147" s="202" t="s">
        <v>137</v>
      </c>
      <c r="S147" s="202" t="s">
        <v>297</v>
      </c>
      <c r="T147" s="193" t="str">
        <f>IFERROR(VLOOKUP(S147,Sort!E:F,2,0),"")</f>
        <v>SUSPENSION</v>
      </c>
      <c r="U147" s="115">
        <v>1</v>
      </c>
      <c r="V147" s="202" t="s">
        <v>370</v>
      </c>
      <c r="W147" s="202"/>
      <c r="X147" s="202"/>
      <c r="Y147" s="202"/>
      <c r="Z147" s="193"/>
      <c r="AA147" s="193" t="s">
        <v>362</v>
      </c>
      <c r="AB147" s="203"/>
      <c r="AC147" s="204" t="str">
        <f t="shared" si="39"/>
        <v>CLOSE</v>
      </c>
      <c r="AD147" s="47" t="str">
        <f t="array" aca="1" ref="AD147" ca="1">IF(D147="","",INDEX(HM_Unit!$D$1:$AE$1,MATCH(C147,HM_Unit!$D$2:$AE$2,0)))</f>
        <v>WEEK 14</v>
      </c>
      <c r="AE147" s="46"/>
      <c r="AF147" s="46"/>
      <c r="AG147" s="46"/>
      <c r="AH147" s="46"/>
      <c r="AI147" s="46"/>
      <c r="AJ147" s="46"/>
      <c r="AK147" s="46"/>
    </row>
    <row r="148" spans="1:37" ht="12" customHeight="1">
      <c r="A148" s="46">
        <f>IFERROR(VLOOKUP(D148,Sort!B:D,3,0),"")</f>
        <v>0</v>
      </c>
      <c r="B148" s="190" t="str">
        <f t="shared" si="34"/>
        <v>1346117CLOSE</v>
      </c>
      <c r="C148" s="196">
        <v>46117</v>
      </c>
      <c r="D148" s="192" t="s">
        <v>99</v>
      </c>
      <c r="E148" s="193" t="str">
        <f>IFERROR(VLOOKUP(D148,Sort!B:C,2,0),"")</f>
        <v>Axor 3336 OB</v>
      </c>
      <c r="F148" s="194" t="s">
        <v>382</v>
      </c>
      <c r="G148" s="195">
        <f t="shared" si="35"/>
        <v>0</v>
      </c>
      <c r="H148" s="243">
        <v>46117</v>
      </c>
      <c r="I148" s="197">
        <v>0.80555555555555558</v>
      </c>
      <c r="J148" s="243">
        <v>46117</v>
      </c>
      <c r="K148" s="197">
        <v>0.84375</v>
      </c>
      <c r="L148" s="198">
        <f t="shared" si="36"/>
        <v>46117.805555555555</v>
      </c>
      <c r="M148" s="199">
        <f t="shared" si="37"/>
        <v>46117.84375</v>
      </c>
      <c r="N148" s="200">
        <f t="shared" si="38"/>
        <v>0.91666813335508512</v>
      </c>
      <c r="O148" s="201" t="s">
        <v>513</v>
      </c>
      <c r="P148" s="201" t="s">
        <v>514</v>
      </c>
      <c r="Q148" s="202" t="s">
        <v>150</v>
      </c>
      <c r="R148" s="202" t="s">
        <v>137</v>
      </c>
      <c r="S148" s="202" t="s">
        <v>297</v>
      </c>
      <c r="T148" s="193" t="str">
        <f>IFERROR(VLOOKUP(S148,Sort!E:F,2,0),"")</f>
        <v>SUSPENSION</v>
      </c>
      <c r="U148" s="115">
        <v>1</v>
      </c>
      <c r="V148" s="202" t="s">
        <v>370</v>
      </c>
      <c r="W148" s="202"/>
      <c r="X148" s="202"/>
      <c r="Y148" s="202"/>
      <c r="Z148" s="193"/>
      <c r="AA148" s="193" t="s">
        <v>362</v>
      </c>
      <c r="AB148" s="203"/>
      <c r="AC148" s="204" t="str">
        <f t="shared" si="39"/>
        <v>CLOSE</v>
      </c>
      <c r="AD148" s="47" t="str">
        <f t="array" aca="1" ref="AD148" ca="1">IF(D148="","",INDEX(HM_Unit!$D$1:$AE$1,MATCH(C148,HM_Unit!$D$2:$AE$2,0)))</f>
        <v>WEEK 14</v>
      </c>
      <c r="AE148" s="46"/>
      <c r="AF148" s="46"/>
      <c r="AG148" s="46"/>
      <c r="AH148" s="46"/>
      <c r="AI148" s="46"/>
      <c r="AJ148" s="46"/>
      <c r="AK148" s="46"/>
    </row>
    <row r="149" spans="1:37" ht="27" customHeight="1">
      <c r="A149" s="46">
        <f>IFERROR(VLOOKUP(D149,Sort!B:D,3,0),"")</f>
        <v>0</v>
      </c>
      <c r="B149" s="190" t="str">
        <f t="shared" si="34"/>
        <v>1446117CLOSE</v>
      </c>
      <c r="C149" s="196">
        <v>46117</v>
      </c>
      <c r="D149" s="192" t="s">
        <v>38</v>
      </c>
      <c r="E149" s="193" t="str">
        <f>IFERROR(VLOOKUP(D149,Sort!B:C,2,0),"")</f>
        <v>AXOR 3336K</v>
      </c>
      <c r="F149" s="194" t="s">
        <v>382</v>
      </c>
      <c r="G149" s="195">
        <f t="shared" si="35"/>
        <v>0</v>
      </c>
      <c r="H149" s="243">
        <v>46117</v>
      </c>
      <c r="I149" s="197">
        <v>0.84722222222222221</v>
      </c>
      <c r="J149" s="243">
        <v>46117</v>
      </c>
      <c r="K149" s="197">
        <v>0.88541666666666663</v>
      </c>
      <c r="L149" s="198">
        <f t="shared" si="36"/>
        <v>46117.847222222219</v>
      </c>
      <c r="M149" s="199">
        <f t="shared" si="37"/>
        <v>46117.885416666664</v>
      </c>
      <c r="N149" s="200">
        <f t="shared" si="38"/>
        <v>0.91666813335508512</v>
      </c>
      <c r="O149" s="201" t="s">
        <v>314</v>
      </c>
      <c r="P149" s="201" t="s">
        <v>515</v>
      </c>
      <c r="Q149" s="202" t="s">
        <v>150</v>
      </c>
      <c r="R149" s="202" t="s">
        <v>137</v>
      </c>
      <c r="S149" s="202" t="s">
        <v>300</v>
      </c>
      <c r="T149" s="193" t="str">
        <f>IFERROR(VLOOKUP(S149,Sort!E:F,2,0),"")</f>
        <v>AIR SYSTEM</v>
      </c>
      <c r="U149" s="115">
        <v>1</v>
      </c>
      <c r="V149" s="202" t="s">
        <v>370</v>
      </c>
      <c r="W149" s="202"/>
      <c r="X149" s="202"/>
      <c r="Y149" s="202"/>
      <c r="Z149" s="193"/>
      <c r="AA149" s="193" t="s">
        <v>362</v>
      </c>
      <c r="AB149" s="203"/>
      <c r="AC149" s="204" t="str">
        <f t="shared" si="39"/>
        <v>CLOSE</v>
      </c>
      <c r="AD149" s="47" t="str">
        <f t="array" aca="1" ref="AD149" ca="1">IF(D149="","",INDEX(HM_Unit!$D$1:$AE$1,MATCH(C149,HM_Unit!$D$2:$AE$2,0)))</f>
        <v>WEEK 14</v>
      </c>
      <c r="AE149" s="46"/>
      <c r="AF149" s="46"/>
      <c r="AG149" s="46"/>
      <c r="AH149" s="46"/>
      <c r="AI149" s="46"/>
      <c r="AJ149" s="46"/>
      <c r="AK149" s="46"/>
    </row>
    <row r="150" spans="1:37" ht="27" customHeight="1">
      <c r="A150" s="46">
        <f>IFERROR(VLOOKUP(D150,Sort!B:D,3,0),"")</f>
        <v>0</v>
      </c>
      <c r="B150" s="190" t="str">
        <f t="shared" si="34"/>
        <v>1546117CLOSE</v>
      </c>
      <c r="C150" s="196">
        <v>46117</v>
      </c>
      <c r="D150" s="192" t="s">
        <v>32</v>
      </c>
      <c r="E150" s="193" t="str">
        <f>IFERROR(VLOOKUP(D150,Sort!B:C,2,0),"")</f>
        <v>AXOR 3336K</v>
      </c>
      <c r="F150" s="194" t="s">
        <v>382</v>
      </c>
      <c r="G150" s="195">
        <f t="shared" si="35"/>
        <v>0</v>
      </c>
      <c r="H150" s="243">
        <v>46117</v>
      </c>
      <c r="I150" s="197">
        <v>0.89513888888888893</v>
      </c>
      <c r="J150" s="243">
        <v>46117</v>
      </c>
      <c r="K150" s="197">
        <v>0.90972222222222221</v>
      </c>
      <c r="L150" s="198">
        <f t="shared" si="36"/>
        <v>46117.895138888889</v>
      </c>
      <c r="M150" s="199">
        <f t="shared" si="37"/>
        <v>46117.909722222219</v>
      </c>
      <c r="N150" s="200">
        <f t="shared" si="38"/>
        <v>0.35000055991940637</v>
      </c>
      <c r="O150" s="201" t="s">
        <v>312</v>
      </c>
      <c r="P150" s="201" t="s">
        <v>516</v>
      </c>
      <c r="Q150" s="202" t="s">
        <v>150</v>
      </c>
      <c r="R150" s="202" t="s">
        <v>137</v>
      </c>
      <c r="S150" s="202" t="s">
        <v>300</v>
      </c>
      <c r="T150" s="193" t="str">
        <f>IFERROR(VLOOKUP(S150,Sort!E:F,2,0),"")</f>
        <v>AIR SYSTEM</v>
      </c>
      <c r="U150" s="115">
        <v>1</v>
      </c>
      <c r="V150" s="202" t="s">
        <v>370</v>
      </c>
      <c r="W150" s="202"/>
      <c r="X150" s="202"/>
      <c r="Y150" s="202"/>
      <c r="Z150" s="193"/>
      <c r="AA150" s="193" t="s">
        <v>362</v>
      </c>
      <c r="AB150" s="203"/>
      <c r="AC150" s="204" t="str">
        <f t="shared" si="39"/>
        <v>CLOSE</v>
      </c>
      <c r="AD150" s="47" t="str">
        <f t="array" aca="1" ref="AD150" ca="1">IF(D150="","",INDEX(HM_Unit!$D$1:$AE$1,MATCH(C150,HM_Unit!$D$2:$AE$2,0)))</f>
        <v>WEEK 14</v>
      </c>
      <c r="AE150" s="46"/>
      <c r="AF150" s="46"/>
      <c r="AG150" s="46"/>
      <c r="AH150" s="46"/>
      <c r="AI150" s="46"/>
      <c r="AJ150" s="46"/>
      <c r="AK150" s="46"/>
    </row>
    <row r="151" spans="1:37" ht="27" customHeight="1">
      <c r="A151" s="46">
        <f>IFERROR(VLOOKUP(D151,Sort!B:D,3,0),"")</f>
        <v>0</v>
      </c>
      <c r="B151" s="190" t="str">
        <f t="shared" si="34"/>
        <v>1646117CLOSE</v>
      </c>
      <c r="C151" s="196">
        <v>46117</v>
      </c>
      <c r="D151" s="192" t="s">
        <v>15</v>
      </c>
      <c r="E151" s="193" t="str">
        <f>IFERROR(VLOOKUP(D151,Sort!B:C,2,0),"")</f>
        <v>AXOR 3336K</v>
      </c>
      <c r="F151" s="194">
        <v>17562</v>
      </c>
      <c r="G151" s="195">
        <f t="shared" si="35"/>
        <v>0</v>
      </c>
      <c r="H151" s="243">
        <v>46117</v>
      </c>
      <c r="I151" s="197">
        <v>0.96527777777777779</v>
      </c>
      <c r="J151" s="243">
        <v>46118</v>
      </c>
      <c r="K151" s="197">
        <v>5.9027777777777776E-2</v>
      </c>
      <c r="L151" s="198">
        <f t="shared" si="36"/>
        <v>46117.965277777781</v>
      </c>
      <c r="M151" s="199">
        <f t="shared" si="37"/>
        <v>46118.059027777781</v>
      </c>
      <c r="N151" s="200">
        <f t="shared" si="38"/>
        <v>2.2500036000057655</v>
      </c>
      <c r="O151" s="201" t="s">
        <v>517</v>
      </c>
      <c r="P151" s="201" t="s">
        <v>518</v>
      </c>
      <c r="Q151" s="202" t="s">
        <v>150</v>
      </c>
      <c r="R151" s="202" t="s">
        <v>137</v>
      </c>
      <c r="S151" s="202" t="s">
        <v>311</v>
      </c>
      <c r="T151" s="193" t="str">
        <f>IFERROR(VLOOKUP(S151,Sort!E:F,2,0),"")</f>
        <v>TYRE</v>
      </c>
      <c r="U151" s="115">
        <v>1</v>
      </c>
      <c r="V151" s="202" t="s">
        <v>370</v>
      </c>
      <c r="W151" s="202"/>
      <c r="X151" s="202"/>
      <c r="Y151" s="202"/>
      <c r="Z151" s="193"/>
      <c r="AA151" s="193" t="s">
        <v>362</v>
      </c>
      <c r="AB151" s="203"/>
      <c r="AC151" s="204" t="str">
        <f t="shared" si="39"/>
        <v>CLOSE</v>
      </c>
      <c r="AD151" s="47" t="str">
        <f t="array" aca="1" ref="AD151" ca="1">IF(D151="","",INDEX(HM_Unit!$D$1:$AE$1,MATCH(C151,HM_Unit!$D$2:$AE$2,0)))</f>
        <v>WEEK 14</v>
      </c>
      <c r="AE151" s="46"/>
      <c r="AF151" s="46"/>
      <c r="AG151" s="46"/>
      <c r="AH151" s="46"/>
      <c r="AI151" s="46"/>
      <c r="AJ151" s="46"/>
      <c r="AK151" s="46"/>
    </row>
    <row r="152" spans="1:37" ht="27" customHeight="1">
      <c r="A152" s="46">
        <f>IFERROR(VLOOKUP(D152,Sort!B:D,3,0),"")</f>
        <v>0</v>
      </c>
      <c r="B152" s="190" t="str">
        <f t="shared" si="34"/>
        <v>1746117CLOSE</v>
      </c>
      <c r="C152" s="196">
        <v>46117</v>
      </c>
      <c r="D152" s="192" t="s">
        <v>30</v>
      </c>
      <c r="E152" s="193" t="str">
        <f>IFERROR(VLOOKUP(D152,Sort!B:C,2,0),"")</f>
        <v>AXOR 3336K</v>
      </c>
      <c r="F152" s="194">
        <v>17413</v>
      </c>
      <c r="G152" s="195">
        <f t="shared" si="35"/>
        <v>0</v>
      </c>
      <c r="H152" s="243">
        <v>46117</v>
      </c>
      <c r="I152" s="197">
        <v>0.90625</v>
      </c>
      <c r="J152" s="243">
        <v>46118</v>
      </c>
      <c r="K152" s="197">
        <v>8.3333333333333329E-2</v>
      </c>
      <c r="L152" s="198">
        <f t="shared" si="36"/>
        <v>46117.90625</v>
      </c>
      <c r="M152" s="199">
        <f t="shared" si="37"/>
        <v>46118.083333333336</v>
      </c>
      <c r="N152" s="200">
        <f t="shared" si="38"/>
        <v>4.2500068000691069</v>
      </c>
      <c r="O152" s="201" t="s">
        <v>519</v>
      </c>
      <c r="P152" s="201" t="s">
        <v>520</v>
      </c>
      <c r="Q152" s="202" t="s">
        <v>150</v>
      </c>
      <c r="R152" s="202" t="s">
        <v>137</v>
      </c>
      <c r="S152" s="202" t="s">
        <v>303</v>
      </c>
      <c r="T152" s="193" t="str">
        <f>IFERROR(VLOOKUP(S152,Sort!E:F,2,0),"")</f>
        <v>BRAKE SYSTEM</v>
      </c>
      <c r="U152" s="115">
        <v>1</v>
      </c>
      <c r="V152" s="202" t="s">
        <v>370</v>
      </c>
      <c r="W152" s="202"/>
      <c r="X152" s="202"/>
      <c r="Y152" s="202"/>
      <c r="Z152" s="193"/>
      <c r="AA152" s="193" t="s">
        <v>362</v>
      </c>
      <c r="AB152" s="203"/>
      <c r="AC152" s="204" t="str">
        <f t="shared" si="39"/>
        <v>CLOSE</v>
      </c>
      <c r="AD152" s="47" t="str">
        <f t="array" aca="1" ref="AD152" ca="1">IF(D152="","",INDEX(HM_Unit!$D$1:$AE$1,MATCH(C152,HM_Unit!$D$2:$AE$2,0)))</f>
        <v>WEEK 14</v>
      </c>
      <c r="AE152" s="46"/>
      <c r="AF152" s="46"/>
      <c r="AG152" s="46"/>
      <c r="AH152" s="46"/>
      <c r="AI152" s="46"/>
      <c r="AJ152" s="46"/>
      <c r="AK152" s="46"/>
    </row>
    <row r="153" spans="1:37" ht="27" customHeight="1">
      <c r="A153" s="46">
        <f>IFERROR(VLOOKUP(D153,Sort!B:D,3,0),"")</f>
        <v>0</v>
      </c>
      <c r="B153" s="190" t="str">
        <f t="shared" si="34"/>
        <v>1846117CLOSE</v>
      </c>
      <c r="C153" s="196">
        <v>46117</v>
      </c>
      <c r="D153" s="192" t="s">
        <v>101</v>
      </c>
      <c r="E153" s="193" t="str">
        <f>IFERROR(VLOOKUP(D153,Sort!B:C,2,0),"")</f>
        <v>Axor 3336 OB</v>
      </c>
      <c r="F153" s="194" t="s">
        <v>471</v>
      </c>
      <c r="G153" s="195">
        <f t="shared" si="35"/>
        <v>0</v>
      </c>
      <c r="H153" s="243">
        <v>46117</v>
      </c>
      <c r="I153" s="197">
        <v>0.80555555555555558</v>
      </c>
      <c r="J153" s="243">
        <v>46117</v>
      </c>
      <c r="K153" s="197">
        <v>0.82291666666666663</v>
      </c>
      <c r="L153" s="198">
        <f t="shared" si="36"/>
        <v>46117.805555555555</v>
      </c>
      <c r="M153" s="199">
        <f t="shared" si="37"/>
        <v>46117.822916666664</v>
      </c>
      <c r="N153" s="200">
        <f t="shared" si="38"/>
        <v>0.41666733329559508</v>
      </c>
      <c r="O153" s="201" t="s">
        <v>521</v>
      </c>
      <c r="P153" s="201" t="s">
        <v>522</v>
      </c>
      <c r="Q153" s="202" t="s">
        <v>150</v>
      </c>
      <c r="R153" s="202" t="s">
        <v>137</v>
      </c>
      <c r="S153" s="202" t="s">
        <v>303</v>
      </c>
      <c r="T153" s="193" t="str">
        <f>IFERROR(VLOOKUP(S153,Sort!E:F,2,0),"")</f>
        <v>BRAKE SYSTEM</v>
      </c>
      <c r="U153" s="115">
        <v>1</v>
      </c>
      <c r="V153" s="202" t="s">
        <v>370</v>
      </c>
      <c r="W153" s="202"/>
      <c r="X153" s="202"/>
      <c r="Y153" s="202"/>
      <c r="Z153" s="193"/>
      <c r="AA153" s="193" t="s">
        <v>362</v>
      </c>
      <c r="AB153" s="203"/>
      <c r="AC153" s="204" t="str">
        <f t="shared" si="39"/>
        <v>CLOSE</v>
      </c>
      <c r="AD153" s="47" t="str">
        <f t="array" aca="1" ref="AD153" ca="1">IF(D153="","",INDEX(HM_Unit!$D$1:$AE$1,MATCH(C153,HM_Unit!$D$2:$AE$2,0)))</f>
        <v>WEEK 14</v>
      </c>
      <c r="AE153" s="46"/>
      <c r="AF153" s="46"/>
      <c r="AG153" s="46"/>
      <c r="AH153" s="46"/>
      <c r="AI153" s="46"/>
      <c r="AJ153" s="46"/>
      <c r="AK153" s="46"/>
    </row>
    <row r="154" spans="1:37" ht="27" customHeight="1">
      <c r="A154" s="46">
        <f>IFERROR(VLOOKUP(D154,Sort!B:D,3,0),"")</f>
        <v>0</v>
      </c>
      <c r="B154" s="190" t="str">
        <f t="shared" si="34"/>
        <v>1946117CLOSE</v>
      </c>
      <c r="C154" s="196">
        <v>46117</v>
      </c>
      <c r="D154" s="192" t="s">
        <v>19</v>
      </c>
      <c r="E154" s="193" t="str">
        <f>IFERROR(VLOOKUP(D154,Sort!B:C,2,0),"")</f>
        <v>AXOR 3336K</v>
      </c>
      <c r="F154" s="194"/>
      <c r="G154" s="195">
        <f t="shared" si="35"/>
        <v>0</v>
      </c>
      <c r="H154" s="243">
        <v>46117</v>
      </c>
      <c r="I154" s="197">
        <v>0.8125</v>
      </c>
      <c r="J154" s="243">
        <v>46117</v>
      </c>
      <c r="K154" s="197">
        <v>0.81944444444444442</v>
      </c>
      <c r="L154" s="198">
        <f t="shared" si="36"/>
        <v>46117.8125</v>
      </c>
      <c r="M154" s="199">
        <f t="shared" si="37"/>
        <v>46117.819444444445</v>
      </c>
      <c r="N154" s="200">
        <f t="shared" si="38"/>
        <v>0.16666693335316288</v>
      </c>
      <c r="O154" s="201" t="s">
        <v>523</v>
      </c>
      <c r="P154" s="201" t="s">
        <v>524</v>
      </c>
      <c r="Q154" s="202" t="s">
        <v>150</v>
      </c>
      <c r="R154" s="202" t="s">
        <v>137</v>
      </c>
      <c r="S154" s="202" t="s">
        <v>303</v>
      </c>
      <c r="T154" s="193" t="str">
        <f>IFERROR(VLOOKUP(S154,Sort!E:F,2,0),"")</f>
        <v>BRAKE SYSTEM</v>
      </c>
      <c r="U154" s="115">
        <v>1</v>
      </c>
      <c r="V154" s="202" t="s">
        <v>370</v>
      </c>
      <c r="W154" s="202"/>
      <c r="X154" s="202"/>
      <c r="Y154" s="202"/>
      <c r="Z154" s="193"/>
      <c r="AA154" s="193" t="s">
        <v>362</v>
      </c>
      <c r="AB154" s="203"/>
      <c r="AC154" s="204" t="str">
        <f t="shared" si="39"/>
        <v>CLOSE</v>
      </c>
      <c r="AD154" s="47" t="str">
        <f t="array" aca="1" ref="AD154" ca="1">IF(D154="","",INDEX(HM_Unit!$D$1:$AE$1,MATCH(C154,HM_Unit!$D$2:$AE$2,0)))</f>
        <v>WEEK 14</v>
      </c>
      <c r="AE154" s="46"/>
      <c r="AF154" s="46"/>
      <c r="AG154" s="46"/>
      <c r="AH154" s="46"/>
      <c r="AI154" s="46"/>
      <c r="AJ154" s="46"/>
      <c r="AK154" s="46"/>
    </row>
    <row r="155" spans="1:37" ht="27" customHeight="1">
      <c r="A155" s="46">
        <f>IFERROR(VLOOKUP(D155,Sort!B:D,3,0),"")</f>
        <v>0</v>
      </c>
      <c r="B155" s="190" t="str">
        <f t="shared" si="34"/>
        <v>2046117CLOSE</v>
      </c>
      <c r="C155" s="196">
        <v>46117</v>
      </c>
      <c r="D155" s="192" t="s">
        <v>100</v>
      </c>
      <c r="E155" s="193" t="str">
        <f>IFERROR(VLOOKUP(D155,Sort!B:C,2,0),"")</f>
        <v>Axor 3336 OB</v>
      </c>
      <c r="F155" s="194" t="s">
        <v>471</v>
      </c>
      <c r="G155" s="195">
        <f t="shared" si="35"/>
        <v>0</v>
      </c>
      <c r="H155" s="243">
        <v>46117</v>
      </c>
      <c r="I155" s="197">
        <v>0.95833333333333337</v>
      </c>
      <c r="J155" s="243">
        <v>46118</v>
      </c>
      <c r="K155" s="197">
        <v>4.1666666666666664E-2</v>
      </c>
      <c r="L155" s="198">
        <f t="shared" si="36"/>
        <v>46117.958333333336</v>
      </c>
      <c r="M155" s="199">
        <f t="shared" si="37"/>
        <v>46118.041666666664</v>
      </c>
      <c r="N155" s="200">
        <f t="shared" si="38"/>
        <v>2.0000031998887096</v>
      </c>
      <c r="O155" s="201" t="s">
        <v>525</v>
      </c>
      <c r="P155" s="201" t="s">
        <v>526</v>
      </c>
      <c r="Q155" s="202" t="s">
        <v>150</v>
      </c>
      <c r="R155" s="202" t="s">
        <v>137</v>
      </c>
      <c r="S155" s="202" t="s">
        <v>300</v>
      </c>
      <c r="T155" s="193" t="str">
        <f>IFERROR(VLOOKUP(S155,Sort!E:F,2,0),"")</f>
        <v>AIR SYSTEM</v>
      </c>
      <c r="U155" s="115">
        <v>1</v>
      </c>
      <c r="V155" s="202" t="s">
        <v>370</v>
      </c>
      <c r="W155" s="202"/>
      <c r="X155" s="202"/>
      <c r="Y155" s="202"/>
      <c r="Z155" s="193"/>
      <c r="AA155" s="193" t="s">
        <v>362</v>
      </c>
      <c r="AB155" s="203"/>
      <c r="AC155" s="204" t="str">
        <f t="shared" si="39"/>
        <v>CLOSE</v>
      </c>
      <c r="AD155" s="47" t="str">
        <f t="array" aca="1" ref="AD155" ca="1">IF(D155="","",INDEX(HM_Unit!$D$1:$AE$1,MATCH(C155,HM_Unit!$D$2:$AE$2,0)))</f>
        <v>WEEK 14</v>
      </c>
      <c r="AE155" s="46"/>
      <c r="AF155" s="46"/>
      <c r="AG155" s="46"/>
      <c r="AH155" s="46"/>
      <c r="AI155" s="46"/>
      <c r="AJ155" s="46"/>
      <c r="AK155" s="46"/>
    </row>
    <row r="156" spans="1:37" ht="12" customHeight="1">
      <c r="A156" s="46">
        <f>IFERROR(VLOOKUP(D156,Sort!B:D,3,0),"")</f>
        <v>0</v>
      </c>
      <c r="B156" s="190" t="str">
        <f t="shared" si="34"/>
        <v>2146117CLOSE</v>
      </c>
      <c r="C156" s="196">
        <v>46117</v>
      </c>
      <c r="D156" s="192" t="s">
        <v>32</v>
      </c>
      <c r="E156" s="193" t="str">
        <f>IFERROR(VLOOKUP(D156,Sort!B:C,2,0),"")</f>
        <v>AXOR 3336K</v>
      </c>
      <c r="F156" s="194"/>
      <c r="G156" s="195">
        <f t="shared" si="35"/>
        <v>0</v>
      </c>
      <c r="H156" s="243">
        <v>46117</v>
      </c>
      <c r="I156" s="197">
        <v>0.34930555555555554</v>
      </c>
      <c r="J156" s="243">
        <v>46117</v>
      </c>
      <c r="K156" s="197">
        <v>0.36527777777777776</v>
      </c>
      <c r="L156" s="198">
        <f t="shared" si="36"/>
        <v>46117.349305555559</v>
      </c>
      <c r="M156" s="199">
        <f t="shared" si="37"/>
        <v>46117.365277777775</v>
      </c>
      <c r="N156" s="200">
        <f t="shared" si="38"/>
        <v>0.38333394652018982</v>
      </c>
      <c r="O156" s="201" t="s">
        <v>356</v>
      </c>
      <c r="P156" s="201"/>
      <c r="Q156" s="202" t="s">
        <v>149</v>
      </c>
      <c r="R156" s="202" t="s">
        <v>137</v>
      </c>
      <c r="S156" s="202" t="s">
        <v>318</v>
      </c>
      <c r="T156" s="193" t="str">
        <f>IFERROR(VLOOKUP(S156,Sort!E:F,2,0),"")</f>
        <v>PREVENTIVE MAINTENACE</v>
      </c>
      <c r="U156" s="115">
        <v>1</v>
      </c>
      <c r="V156" s="202" t="s">
        <v>370</v>
      </c>
      <c r="W156" s="202"/>
      <c r="X156" s="202"/>
      <c r="Y156" s="202"/>
      <c r="Z156" s="193"/>
      <c r="AA156" s="193" t="s">
        <v>362</v>
      </c>
      <c r="AB156" s="203"/>
      <c r="AC156" s="204" t="str">
        <f t="shared" si="39"/>
        <v>CLOSE</v>
      </c>
      <c r="AD156" s="47" t="str">
        <f t="array" aca="1" ref="AD156" ca="1">IF(D156="","",INDEX(HM_Unit!$D$1:$AE$1,MATCH(C156,HM_Unit!$D$2:$AE$2,0)))</f>
        <v>WEEK 14</v>
      </c>
      <c r="AE156" s="46"/>
      <c r="AF156" s="46"/>
      <c r="AG156" s="46"/>
      <c r="AH156" s="46"/>
      <c r="AI156" s="46"/>
      <c r="AJ156" s="46"/>
      <c r="AK156" s="46"/>
    </row>
    <row r="157" spans="1:37" ht="38.25" customHeight="1">
      <c r="A157" s="46">
        <f>IFERROR(VLOOKUP(D157,Sort!B:D,3,0),"")</f>
        <v>0</v>
      </c>
      <c r="B157" s="190" t="str">
        <f t="shared" si="34"/>
        <v>2246117CLOSE</v>
      </c>
      <c r="C157" s="196">
        <v>46117</v>
      </c>
      <c r="D157" s="192" t="s">
        <v>33</v>
      </c>
      <c r="E157" s="193" t="str">
        <f>IFERROR(VLOOKUP(D157,Sort!B:C,2,0),"")</f>
        <v>AXOR 3336K</v>
      </c>
      <c r="F157" s="194"/>
      <c r="G157" s="195">
        <f t="shared" si="35"/>
        <v>0</v>
      </c>
      <c r="H157" s="243">
        <v>46117</v>
      </c>
      <c r="I157" s="197">
        <v>0.37152777777777779</v>
      </c>
      <c r="J157" s="243">
        <v>46117</v>
      </c>
      <c r="K157" s="197">
        <v>0.3840277777777778</v>
      </c>
      <c r="L157" s="198">
        <f t="shared" si="36"/>
        <v>46117.371527777781</v>
      </c>
      <c r="M157" s="199">
        <f t="shared" si="37"/>
        <v>46117.384027777778</v>
      </c>
      <c r="N157" s="200">
        <f t="shared" si="38"/>
        <v>0.30000047993091905</v>
      </c>
      <c r="O157" s="201" t="s">
        <v>356</v>
      </c>
      <c r="P157" s="201"/>
      <c r="Q157" s="202" t="s">
        <v>149</v>
      </c>
      <c r="R157" s="202" t="s">
        <v>137</v>
      </c>
      <c r="S157" s="202" t="s">
        <v>318</v>
      </c>
      <c r="T157" s="193" t="str">
        <f>IFERROR(VLOOKUP(S157,Sort!E:F,2,0),"")</f>
        <v>PREVENTIVE MAINTENACE</v>
      </c>
      <c r="U157" s="115">
        <v>1</v>
      </c>
      <c r="V157" s="202" t="s">
        <v>370</v>
      </c>
      <c r="W157" s="202"/>
      <c r="X157" s="202"/>
      <c r="Y157" s="202"/>
      <c r="Z157" s="193"/>
      <c r="AA157" s="193" t="s">
        <v>362</v>
      </c>
      <c r="AB157" s="203"/>
      <c r="AC157" s="204" t="str">
        <f t="shared" si="39"/>
        <v>CLOSE</v>
      </c>
      <c r="AD157" s="47" t="str">
        <f t="array" aca="1" ref="AD157" ca="1">IF(D157="","",INDEX(HM_Unit!$D$1:$AE$1,MATCH(C157,HM_Unit!$D$2:$AE$2,0)))</f>
        <v>WEEK 14</v>
      </c>
      <c r="AE157" s="46"/>
      <c r="AF157" s="46"/>
      <c r="AG157" s="46"/>
      <c r="AH157" s="46"/>
      <c r="AI157" s="46"/>
      <c r="AJ157" s="46"/>
      <c r="AK157" s="46"/>
    </row>
    <row r="158" spans="1:37" ht="12" customHeight="1">
      <c r="A158" s="46">
        <f>IFERROR(VLOOKUP(D158,Sort!B:D,3,0),"")</f>
        <v>0</v>
      </c>
      <c r="B158" s="190" t="str">
        <f t="shared" si="34"/>
        <v>2346117CLOSE</v>
      </c>
      <c r="C158" s="196">
        <v>46117</v>
      </c>
      <c r="D158" s="192" t="s">
        <v>34</v>
      </c>
      <c r="E158" s="193" t="str">
        <f>IFERROR(VLOOKUP(D158,Sort!B:C,2,0),"")</f>
        <v>AXOR 3336K</v>
      </c>
      <c r="F158" s="194"/>
      <c r="G158" s="195">
        <f t="shared" si="35"/>
        <v>0</v>
      </c>
      <c r="H158" s="243">
        <v>46117</v>
      </c>
      <c r="I158" s="197">
        <v>0.38611111111111113</v>
      </c>
      <c r="J158" s="243">
        <v>46117</v>
      </c>
      <c r="K158" s="197">
        <v>0.39930555555555558</v>
      </c>
      <c r="L158" s="198">
        <f t="shared" si="36"/>
        <v>46117.386111111111</v>
      </c>
      <c r="M158" s="199">
        <f t="shared" si="37"/>
        <v>46117.399305555555</v>
      </c>
      <c r="N158" s="200">
        <f t="shared" si="38"/>
        <v>0.31666717331862282</v>
      </c>
      <c r="O158" s="201" t="s">
        <v>356</v>
      </c>
      <c r="P158" s="201"/>
      <c r="Q158" s="202" t="s">
        <v>149</v>
      </c>
      <c r="R158" s="202" t="s">
        <v>137</v>
      </c>
      <c r="S158" s="202" t="s">
        <v>318</v>
      </c>
      <c r="T158" s="193" t="str">
        <f>IFERROR(VLOOKUP(S158,Sort!E:F,2,0),"")</f>
        <v>PREVENTIVE MAINTENACE</v>
      </c>
      <c r="U158" s="115">
        <v>1</v>
      </c>
      <c r="V158" s="202" t="s">
        <v>370</v>
      </c>
      <c r="W158" s="202"/>
      <c r="X158" s="202"/>
      <c r="Y158" s="202"/>
      <c r="Z158" s="193"/>
      <c r="AA158" s="193" t="s">
        <v>362</v>
      </c>
      <c r="AB158" s="203"/>
      <c r="AC158" s="204" t="str">
        <f t="shared" si="39"/>
        <v>CLOSE</v>
      </c>
      <c r="AD158" s="47" t="str">
        <f t="array" aca="1" ref="AD158" ca="1">IF(D158="","",INDEX(HM_Unit!$D$1:$AE$1,MATCH(C158,HM_Unit!$D$2:$AE$2,0)))</f>
        <v>WEEK 14</v>
      </c>
      <c r="AE158" s="46"/>
      <c r="AF158" s="46"/>
      <c r="AG158" s="46"/>
      <c r="AH158" s="46"/>
      <c r="AI158" s="46"/>
      <c r="AJ158" s="46"/>
      <c r="AK158" s="46"/>
    </row>
    <row r="159" spans="1:37" ht="12" customHeight="1">
      <c r="A159" s="46">
        <f>IFERROR(VLOOKUP(D159,Sort!B:D,3,0),"")</f>
        <v>0</v>
      </c>
      <c r="B159" s="190" t="str">
        <f t="shared" si="34"/>
        <v>2446117CLOSE</v>
      </c>
      <c r="C159" s="196">
        <v>46117</v>
      </c>
      <c r="D159" s="192" t="s">
        <v>37</v>
      </c>
      <c r="E159" s="193" t="str">
        <f>IFERROR(VLOOKUP(D159,Sort!B:C,2,0),"")</f>
        <v>AXOR 3336K</v>
      </c>
      <c r="F159" s="194"/>
      <c r="G159" s="195">
        <f t="shared" si="35"/>
        <v>0</v>
      </c>
      <c r="H159" s="243">
        <v>46117</v>
      </c>
      <c r="I159" s="197">
        <v>0.59722222222222221</v>
      </c>
      <c r="J159" s="243">
        <v>46117</v>
      </c>
      <c r="K159" s="197">
        <v>0.62986111111111109</v>
      </c>
      <c r="L159" s="198">
        <f t="shared" si="36"/>
        <v>46117.597222222219</v>
      </c>
      <c r="M159" s="199">
        <f t="shared" si="37"/>
        <v>46117.629861111112</v>
      </c>
      <c r="N159" s="200">
        <f t="shared" si="38"/>
        <v>0.78333458677732959</v>
      </c>
      <c r="O159" s="201" t="s">
        <v>357</v>
      </c>
      <c r="P159" s="201"/>
      <c r="Q159" s="202" t="s">
        <v>149</v>
      </c>
      <c r="R159" s="202" t="s">
        <v>137</v>
      </c>
      <c r="S159" s="202" t="s">
        <v>318</v>
      </c>
      <c r="T159" s="193" t="str">
        <f>IFERROR(VLOOKUP(S159,Sort!E:F,2,0),"")</f>
        <v>PREVENTIVE MAINTENACE</v>
      </c>
      <c r="U159" s="115">
        <v>1</v>
      </c>
      <c r="V159" s="202" t="s">
        <v>370</v>
      </c>
      <c r="W159" s="202"/>
      <c r="X159" s="202"/>
      <c r="Y159" s="202"/>
      <c r="Z159" s="193"/>
      <c r="AA159" s="193" t="s">
        <v>362</v>
      </c>
      <c r="AB159" s="203"/>
      <c r="AC159" s="204" t="str">
        <f t="shared" si="39"/>
        <v>CLOSE</v>
      </c>
      <c r="AD159" s="47" t="str">
        <f t="array" aca="1" ref="AD159" ca="1">IF(D159="","",INDEX(HM_Unit!$D$1:$AE$1,MATCH(C159,HM_Unit!$D$2:$AE$2,0)))</f>
        <v>WEEK 14</v>
      </c>
      <c r="AE159" s="46"/>
      <c r="AF159" s="46"/>
      <c r="AG159" s="46"/>
      <c r="AH159" s="46"/>
      <c r="AI159" s="46"/>
      <c r="AJ159" s="46"/>
      <c r="AK159" s="46"/>
    </row>
    <row r="160" spans="1:37" ht="12" customHeight="1">
      <c r="A160" s="46">
        <f>IFERROR(VLOOKUP(D160,Sort!B:D,3,0),"")</f>
        <v>0</v>
      </c>
      <c r="B160" s="190" t="str">
        <f t="shared" si="34"/>
        <v>2546117CLOSE</v>
      </c>
      <c r="C160" s="196">
        <v>46117</v>
      </c>
      <c r="D160" s="192" t="s">
        <v>23</v>
      </c>
      <c r="E160" s="193" t="str">
        <f>IFERROR(VLOOKUP(D160,Sort!B:C,2,0),"")</f>
        <v>AXOR 3336K</v>
      </c>
      <c r="F160" s="194"/>
      <c r="G160" s="195">
        <f t="shared" si="35"/>
        <v>0</v>
      </c>
      <c r="H160" s="243">
        <v>46117</v>
      </c>
      <c r="I160" s="197">
        <v>0.63194444444444442</v>
      </c>
      <c r="J160" s="243">
        <v>46117</v>
      </c>
      <c r="K160" s="197">
        <v>0.65625</v>
      </c>
      <c r="L160" s="198">
        <f t="shared" si="36"/>
        <v>46117.631944444445</v>
      </c>
      <c r="M160" s="199">
        <f t="shared" si="37"/>
        <v>46117.65625</v>
      </c>
      <c r="N160" s="200">
        <f t="shared" si="38"/>
        <v>0.58333426664875843</v>
      </c>
      <c r="O160" s="201" t="s">
        <v>357</v>
      </c>
      <c r="P160" s="201"/>
      <c r="Q160" s="202" t="s">
        <v>149</v>
      </c>
      <c r="R160" s="202" t="s">
        <v>137</v>
      </c>
      <c r="S160" s="202" t="s">
        <v>318</v>
      </c>
      <c r="T160" s="193" t="str">
        <f>IFERROR(VLOOKUP(S160,Sort!E:F,2,0),"")</f>
        <v>PREVENTIVE MAINTENACE</v>
      </c>
      <c r="U160" s="115">
        <v>1</v>
      </c>
      <c r="V160" s="202" t="s">
        <v>370</v>
      </c>
      <c r="W160" s="202"/>
      <c r="X160" s="202"/>
      <c r="Y160" s="202"/>
      <c r="Z160" s="193"/>
      <c r="AA160" s="193" t="s">
        <v>362</v>
      </c>
      <c r="AB160" s="203"/>
      <c r="AC160" s="204" t="str">
        <f t="shared" si="39"/>
        <v>CLOSE</v>
      </c>
      <c r="AD160" s="47" t="str">
        <f t="array" aca="1" ref="AD160" ca="1">IF(D160="","",INDEX(HM_Unit!$D$1:$AE$1,MATCH(C160,HM_Unit!$D$2:$AE$2,0)))</f>
        <v>WEEK 14</v>
      </c>
      <c r="AE160" s="46"/>
      <c r="AF160" s="46"/>
      <c r="AG160" s="46"/>
      <c r="AH160" s="46"/>
      <c r="AI160" s="46"/>
      <c r="AJ160" s="46"/>
      <c r="AK160" s="46"/>
    </row>
    <row r="161" spans="1:37" ht="12" customHeight="1">
      <c r="A161" s="46" t="str">
        <f>IFERROR(VLOOKUP(D161,Sort!B:D,3,0),"")</f>
        <v/>
      </c>
      <c r="B161" s="190" t="str">
        <f t="shared" si="34"/>
        <v>2646117CLOSE</v>
      </c>
      <c r="C161" s="196">
        <v>46117</v>
      </c>
      <c r="D161" s="193" t="s">
        <v>527</v>
      </c>
      <c r="E161" s="193" t="str">
        <f>IFERROR(VLOOKUP(D161,Sort!B:C,2,0),"")</f>
        <v/>
      </c>
      <c r="F161" s="194">
        <v>17977</v>
      </c>
      <c r="G161" s="195">
        <f t="shared" si="35"/>
        <v>0</v>
      </c>
      <c r="H161" s="243">
        <v>46117</v>
      </c>
      <c r="I161" s="197">
        <v>0.40277777777777779</v>
      </c>
      <c r="J161" s="243">
        <v>46117</v>
      </c>
      <c r="K161" s="197">
        <v>0.56736111111111109</v>
      </c>
      <c r="L161" s="198">
        <f t="shared" si="36"/>
        <v>46117.402777777781</v>
      </c>
      <c r="M161" s="199">
        <f t="shared" si="37"/>
        <v>46117.567361111112</v>
      </c>
      <c r="N161" s="200">
        <f t="shared" si="38"/>
        <v>3.9500063199635531</v>
      </c>
      <c r="O161" s="201" t="s">
        <v>528</v>
      </c>
      <c r="P161" s="201"/>
      <c r="Q161" s="202" t="s">
        <v>149</v>
      </c>
      <c r="R161" s="202" t="s">
        <v>137</v>
      </c>
      <c r="S161" s="202" t="s">
        <v>318</v>
      </c>
      <c r="T161" s="193" t="str">
        <f>IFERROR(VLOOKUP(S161,Sort!E:F,2,0),"")</f>
        <v>PREVENTIVE MAINTENACE</v>
      </c>
      <c r="U161" s="115">
        <f t="shared" ref="U161:U170" si="40">IF(G161="","",IF(H161=C161,1,""))</f>
        <v>1</v>
      </c>
      <c r="V161" s="202" t="str">
        <f>IF(H161="","",IF(G161&gt;7,"Major","Minor"))</f>
        <v>Minor</v>
      </c>
      <c r="W161" s="202"/>
      <c r="X161" s="202"/>
      <c r="Y161" s="202"/>
      <c r="Z161" s="193"/>
      <c r="AA161" s="193" t="s">
        <v>362</v>
      </c>
      <c r="AB161" s="203"/>
      <c r="AC161" s="204" t="str">
        <f t="shared" si="39"/>
        <v>CLOSE</v>
      </c>
      <c r="AD161" s="47" t="str">
        <f t="array" aca="1" ref="AD161" ca="1">IF(D161="","",INDEX(HM_Unit!$D$1:$AE$1,MATCH(C161,HM_Unit!$D$2:$AE$2,0)))</f>
        <v>WEEK 14</v>
      </c>
      <c r="AE161" s="46"/>
      <c r="AF161" s="46"/>
      <c r="AG161" s="46"/>
      <c r="AH161" s="46"/>
      <c r="AI161" s="46"/>
      <c r="AJ161" s="46"/>
      <c r="AK161" s="46"/>
    </row>
    <row r="162" spans="1:37" ht="12" customHeight="1">
      <c r="A162" s="46">
        <f>IFERROR(VLOOKUP(D162,Sort!B:D,3,0),"")</f>
        <v>0</v>
      </c>
      <c r="B162" s="190" t="str">
        <f t="shared" si="34"/>
        <v>2746117CLOSE</v>
      </c>
      <c r="C162" s="196">
        <v>46117</v>
      </c>
      <c r="D162" s="192" t="s">
        <v>40</v>
      </c>
      <c r="E162" s="193" t="str">
        <f>IFERROR(VLOOKUP(D162,Sort!B:C,2,0),"")</f>
        <v>AXOR 3336K</v>
      </c>
      <c r="F162" s="194">
        <v>17503</v>
      </c>
      <c r="G162" s="195">
        <f t="shared" si="35"/>
        <v>0</v>
      </c>
      <c r="H162" s="243">
        <v>46117</v>
      </c>
      <c r="I162" s="197">
        <v>0.59583333333333333</v>
      </c>
      <c r="J162" s="243">
        <v>46117</v>
      </c>
      <c r="K162" s="197">
        <v>0.63888888888888884</v>
      </c>
      <c r="L162" s="198">
        <f t="shared" si="36"/>
        <v>46117.595833333333</v>
      </c>
      <c r="M162" s="199">
        <f t="shared" si="37"/>
        <v>46117.638888888891</v>
      </c>
      <c r="N162" s="200">
        <f t="shared" si="38"/>
        <v>1.0333349867197612</v>
      </c>
      <c r="O162" s="201" t="s">
        <v>529</v>
      </c>
      <c r="P162" s="201"/>
      <c r="Q162" s="202" t="s">
        <v>149</v>
      </c>
      <c r="R162" s="202" t="s">
        <v>137</v>
      </c>
      <c r="S162" s="202" t="s">
        <v>318</v>
      </c>
      <c r="T162" s="193" t="str">
        <f>IFERROR(VLOOKUP(S162,Sort!E:F,2,0),"")</f>
        <v>PREVENTIVE MAINTENACE</v>
      </c>
      <c r="U162" s="115">
        <f t="shared" si="40"/>
        <v>1</v>
      </c>
      <c r="V162" s="202" t="s">
        <v>422</v>
      </c>
      <c r="W162" s="202"/>
      <c r="X162" s="202"/>
      <c r="Y162" s="202"/>
      <c r="Z162" s="193"/>
      <c r="AA162" s="193" t="s">
        <v>362</v>
      </c>
      <c r="AB162" s="203"/>
      <c r="AC162" s="204" t="str">
        <f t="shared" si="39"/>
        <v>CLOSE</v>
      </c>
      <c r="AD162" s="47" t="str">
        <f t="array" aca="1" ref="AD162" ca="1">IF(D162="","",INDEX(HM_Unit!$D$1:$AE$1,MATCH(C162,HM_Unit!$D$2:$AE$2,0)))</f>
        <v>WEEK 14</v>
      </c>
      <c r="AE162" s="46"/>
      <c r="AF162" s="46"/>
      <c r="AG162" s="46"/>
      <c r="AH162" s="46"/>
      <c r="AI162" s="46"/>
      <c r="AJ162" s="46"/>
      <c r="AK162" s="46"/>
    </row>
    <row r="163" spans="1:37" ht="21" customHeight="1">
      <c r="A163" s="68">
        <f>IFERROR(VLOOKUP(D163,Sort!B:D,3,0),"")</f>
        <v>0</v>
      </c>
      <c r="B163" s="190" t="str">
        <f t="shared" si="34"/>
        <v>146117OPEN</v>
      </c>
      <c r="C163" s="196">
        <v>46117</v>
      </c>
      <c r="D163" s="206" t="s">
        <v>97</v>
      </c>
      <c r="E163" s="207" t="str">
        <f>IFERROR(VLOOKUP(D163,Sort!B:C,2,0),"")</f>
        <v>Axor 3336 OB</v>
      </c>
      <c r="F163" s="208"/>
      <c r="G163" s="209">
        <f t="shared" si="35"/>
        <v>8</v>
      </c>
      <c r="H163" s="210">
        <v>46109</v>
      </c>
      <c r="I163" s="211">
        <v>0.25</v>
      </c>
      <c r="J163" s="243">
        <v>46118</v>
      </c>
      <c r="K163" s="211">
        <v>0.25</v>
      </c>
      <c r="L163" s="213">
        <f t="shared" si="36"/>
        <v>46117.25</v>
      </c>
      <c r="M163" s="214">
        <f t="shared" si="37"/>
        <v>46118.25</v>
      </c>
      <c r="N163" s="215">
        <f t="shared" si="38"/>
        <v>24.000038400061499</v>
      </c>
      <c r="O163" s="216" t="s">
        <v>359</v>
      </c>
      <c r="P163" s="216" t="s">
        <v>360</v>
      </c>
      <c r="Q163" s="217" t="s">
        <v>150</v>
      </c>
      <c r="R163" s="217" t="s">
        <v>137</v>
      </c>
      <c r="S163" s="217" t="s">
        <v>361</v>
      </c>
      <c r="T163" s="207" t="str">
        <f>IFERROR(VLOOKUP(S163,Sort!E:F,2,0),"")</f>
        <v>ENGINE</v>
      </c>
      <c r="U163" s="115" t="str">
        <f t="shared" si="40"/>
        <v/>
      </c>
      <c r="V163" s="202" t="str">
        <f t="shared" ref="V163:V167" si="41">IF(H163="","",IF(G163&gt;7,"Major","Minor"))</f>
        <v>Major</v>
      </c>
      <c r="W163" s="205"/>
      <c r="X163" s="205"/>
      <c r="Y163" s="205"/>
      <c r="Z163" s="205"/>
      <c r="AA163" s="207" t="s">
        <v>362</v>
      </c>
      <c r="AB163" s="218" t="s">
        <v>3</v>
      </c>
      <c r="AC163" s="219" t="str">
        <f t="shared" si="39"/>
        <v>OPEN</v>
      </c>
      <c r="AD163" s="17" t="str">
        <f t="array" aca="1" ref="AD163" ca="1">IF(D163="","",INDEX(HM_Unit!$D$1:$AE$1,MATCH(C163,HM_Unit!$D$2:$AE$2,0)))</f>
        <v>WEEK 14</v>
      </c>
      <c r="AE163" s="220"/>
      <c r="AF163" s="68"/>
      <c r="AG163" s="68"/>
      <c r="AH163" s="68"/>
      <c r="AI163" s="68"/>
      <c r="AJ163" s="68"/>
      <c r="AK163" s="68"/>
    </row>
    <row r="164" spans="1:37" ht="21" customHeight="1">
      <c r="A164" s="21" t="str">
        <f>IFERROR(VLOOKUP(D164,Sort!B:D,3,0),"")</f>
        <v>Hilight V4W</v>
      </c>
      <c r="B164" s="190" t="str">
        <f t="shared" si="34"/>
        <v>246117OPEN</v>
      </c>
      <c r="C164" s="196">
        <v>46117</v>
      </c>
      <c r="D164" s="207" t="s">
        <v>58</v>
      </c>
      <c r="E164" s="207" t="str">
        <f>IFERROR(VLOOKUP(D164,Sort!B:C,2,0),"")</f>
        <v>TOWER LAMP</v>
      </c>
      <c r="F164" s="208"/>
      <c r="G164" s="209">
        <f t="shared" si="35"/>
        <v>70</v>
      </c>
      <c r="H164" s="210">
        <v>46047</v>
      </c>
      <c r="I164" s="211">
        <v>0.25</v>
      </c>
      <c r="J164" s="243">
        <v>46118</v>
      </c>
      <c r="K164" s="211">
        <v>0.25</v>
      </c>
      <c r="L164" s="213">
        <f t="shared" si="36"/>
        <v>46117.25</v>
      </c>
      <c r="M164" s="214">
        <f t="shared" si="37"/>
        <v>46118.25</v>
      </c>
      <c r="N164" s="215">
        <f t="shared" si="38"/>
        <v>24.000038400061499</v>
      </c>
      <c r="O164" s="216" t="s">
        <v>363</v>
      </c>
      <c r="P164" s="216" t="s">
        <v>364</v>
      </c>
      <c r="Q164" s="217" t="s">
        <v>150</v>
      </c>
      <c r="R164" s="217" t="s">
        <v>139</v>
      </c>
      <c r="S164" s="217" t="s">
        <v>361</v>
      </c>
      <c r="T164" s="207" t="str">
        <f>IFERROR(VLOOKUP(S164,Sort!E:F,2,0),"")</f>
        <v>ENGINE</v>
      </c>
      <c r="U164" s="115" t="str">
        <f t="shared" si="40"/>
        <v/>
      </c>
      <c r="V164" s="202" t="str">
        <f t="shared" si="41"/>
        <v>Major</v>
      </c>
      <c r="W164" s="205"/>
      <c r="X164" s="205"/>
      <c r="Y164" s="205"/>
      <c r="Z164" s="205"/>
      <c r="AA164" s="207" t="s">
        <v>362</v>
      </c>
      <c r="AB164" s="218" t="s">
        <v>3</v>
      </c>
      <c r="AC164" s="219" t="str">
        <f t="shared" si="39"/>
        <v>OPEN</v>
      </c>
      <c r="AD164" s="17" t="str">
        <f t="array" aca="1" ref="AD164" ca="1">IF(D164="","",INDEX(HM_Unit!$D$1:$AE$1,MATCH(C164,HM_Unit!$D$2:$AE$2,0)))</f>
        <v>WEEK 14</v>
      </c>
      <c r="AE164" s="220"/>
      <c r="AF164" s="68"/>
      <c r="AG164" s="68"/>
      <c r="AH164" s="68"/>
      <c r="AI164" s="68"/>
      <c r="AJ164" s="68"/>
      <c r="AK164" s="68"/>
    </row>
    <row r="165" spans="1:37" ht="21" customHeight="1">
      <c r="A165" s="21" t="str">
        <f>IFERROR(VLOOKUP(D165,Sort!B:D,3,0),"")</f>
        <v>Hilight V4W</v>
      </c>
      <c r="B165" s="221" t="str">
        <f t="shared" si="34"/>
        <v>346117OPEN</v>
      </c>
      <c r="C165" s="212">
        <v>46117</v>
      </c>
      <c r="D165" s="207" t="s">
        <v>59</v>
      </c>
      <c r="E165" s="207" t="str">
        <f>IFERROR(VLOOKUP(D165,Sort!B:C,2,0),"")</f>
        <v>TOWER LAMP</v>
      </c>
      <c r="F165" s="208"/>
      <c r="G165" s="209">
        <f t="shared" si="35"/>
        <v>70</v>
      </c>
      <c r="H165" s="210">
        <v>46047</v>
      </c>
      <c r="I165" s="211">
        <v>0.25</v>
      </c>
      <c r="J165" s="210">
        <v>46118</v>
      </c>
      <c r="K165" s="211">
        <v>0.25</v>
      </c>
      <c r="L165" s="213">
        <f t="shared" si="36"/>
        <v>46117.25</v>
      </c>
      <c r="M165" s="214">
        <f t="shared" si="37"/>
        <v>46118.25</v>
      </c>
      <c r="N165" s="215">
        <f t="shared" si="38"/>
        <v>24.000038400061499</v>
      </c>
      <c r="O165" s="216" t="s">
        <v>363</v>
      </c>
      <c r="P165" s="216" t="s">
        <v>365</v>
      </c>
      <c r="Q165" s="217" t="s">
        <v>150</v>
      </c>
      <c r="R165" s="217" t="s">
        <v>139</v>
      </c>
      <c r="S165" s="217" t="s">
        <v>361</v>
      </c>
      <c r="T165" s="207" t="str">
        <f>IFERROR(VLOOKUP(S165,Sort!E:F,2,0),"")</f>
        <v>ENGINE</v>
      </c>
      <c r="U165" s="223" t="str">
        <f t="shared" si="40"/>
        <v/>
      </c>
      <c r="V165" s="217" t="str">
        <f t="shared" si="41"/>
        <v>Major</v>
      </c>
      <c r="W165" s="205"/>
      <c r="X165" s="205"/>
      <c r="Y165" s="205"/>
      <c r="Z165" s="205"/>
      <c r="AA165" s="207" t="s">
        <v>362</v>
      </c>
      <c r="AB165" s="218" t="s">
        <v>3</v>
      </c>
      <c r="AC165" s="219" t="str">
        <f t="shared" si="39"/>
        <v>OPEN</v>
      </c>
      <c r="AD165" s="17" t="str">
        <f t="array" aca="1" ref="AD165" ca="1">IF(D165="","",INDEX(HM_Unit!$D$1:$AE$1,MATCH(C165,HM_Unit!$D$2:$AE$2,0)))</f>
        <v>WEEK 14</v>
      </c>
      <c r="AE165" s="220"/>
      <c r="AF165" s="68"/>
      <c r="AG165" s="68"/>
      <c r="AH165" s="68"/>
      <c r="AI165" s="68"/>
      <c r="AJ165" s="68"/>
      <c r="AK165" s="68"/>
    </row>
    <row r="166" spans="1:37" ht="21" customHeight="1">
      <c r="A166" s="21" t="str">
        <f>IFERROR(VLOOKUP(D166,Sort!B:D,3,0),"")</f>
        <v>Hilight V4W</v>
      </c>
      <c r="B166" s="190" t="str">
        <f t="shared" si="34"/>
        <v>446117OPEN</v>
      </c>
      <c r="C166" s="196">
        <v>46117</v>
      </c>
      <c r="D166" s="207" t="s">
        <v>67</v>
      </c>
      <c r="E166" s="207" t="str">
        <f>IFERROR(VLOOKUP(D166,Sort!B:C,2,0),"")</f>
        <v>TOWER LAMP</v>
      </c>
      <c r="F166" s="208"/>
      <c r="G166" s="209">
        <f t="shared" si="35"/>
        <v>51</v>
      </c>
      <c r="H166" s="210">
        <v>46066</v>
      </c>
      <c r="I166" s="211">
        <v>0.62152777777777779</v>
      </c>
      <c r="J166" s="243">
        <v>46118</v>
      </c>
      <c r="K166" s="211">
        <v>0.25</v>
      </c>
      <c r="L166" s="213">
        <f t="shared" si="36"/>
        <v>46117.25</v>
      </c>
      <c r="M166" s="214">
        <f t="shared" si="37"/>
        <v>46118.25</v>
      </c>
      <c r="N166" s="215">
        <f t="shared" si="38"/>
        <v>24.000038400061499</v>
      </c>
      <c r="O166" s="216" t="s">
        <v>366</v>
      </c>
      <c r="P166" s="216" t="s">
        <v>367</v>
      </c>
      <c r="Q166" s="217" t="s">
        <v>150</v>
      </c>
      <c r="R166" s="217" t="s">
        <v>135</v>
      </c>
      <c r="S166" s="217" t="s">
        <v>291</v>
      </c>
      <c r="T166" s="207" t="str">
        <f>IFERROR(VLOOKUP(S166,Sort!E:F,2,0),"")</f>
        <v>ELECTRICAL, STARTING &amp; CHARGING SYSTEM</v>
      </c>
      <c r="U166" s="115" t="str">
        <f t="shared" si="40"/>
        <v/>
      </c>
      <c r="V166" s="202" t="str">
        <f t="shared" si="41"/>
        <v>Major</v>
      </c>
      <c r="W166" s="205"/>
      <c r="X166" s="205"/>
      <c r="Y166" s="205"/>
      <c r="Z166" s="205"/>
      <c r="AA166" s="207" t="s">
        <v>362</v>
      </c>
      <c r="AB166" s="218" t="s">
        <v>3</v>
      </c>
      <c r="AC166" s="219" t="str">
        <f t="shared" si="39"/>
        <v>OPEN</v>
      </c>
      <c r="AD166" s="17" t="str">
        <f t="array" aca="1" ref="AD166" ca="1">IF(D166="","",INDEX(HM_Unit!$D$1:$AE$1,MATCH(C166,HM_Unit!$D$2:$AE$2,0)))</f>
        <v>WEEK 14</v>
      </c>
      <c r="AE166" s="220"/>
      <c r="AF166" s="68"/>
      <c r="AG166" s="68"/>
      <c r="AH166" s="68"/>
      <c r="AI166" s="68"/>
      <c r="AJ166" s="68"/>
      <c r="AK166" s="68"/>
    </row>
    <row r="167" spans="1:37" ht="21" customHeight="1">
      <c r="A167" s="21" t="str">
        <f>IFERROR(VLOOKUP(D167,Sort!B:D,3,0),"")</f>
        <v>Hilight V4W</v>
      </c>
      <c r="B167" s="190" t="str">
        <f t="shared" si="34"/>
        <v>546117OPEN</v>
      </c>
      <c r="C167" s="196">
        <v>46117</v>
      </c>
      <c r="D167" s="207" t="s">
        <v>68</v>
      </c>
      <c r="E167" s="207" t="str">
        <f>IFERROR(VLOOKUP(D167,Sort!B:C,2,0),"")</f>
        <v>TOWER LAMP</v>
      </c>
      <c r="F167" s="208"/>
      <c r="G167" s="209">
        <f t="shared" si="35"/>
        <v>46</v>
      </c>
      <c r="H167" s="210">
        <v>46071</v>
      </c>
      <c r="I167" s="211">
        <v>0.32222222222222224</v>
      </c>
      <c r="J167" s="243">
        <v>46118</v>
      </c>
      <c r="K167" s="211">
        <v>0.25</v>
      </c>
      <c r="L167" s="213">
        <f t="shared" si="36"/>
        <v>46117.25</v>
      </c>
      <c r="M167" s="214">
        <f t="shared" si="37"/>
        <v>46118.25</v>
      </c>
      <c r="N167" s="215">
        <f t="shared" si="38"/>
        <v>24.000038400061499</v>
      </c>
      <c r="O167" s="216" t="s">
        <v>366</v>
      </c>
      <c r="P167" s="216" t="s">
        <v>367</v>
      </c>
      <c r="Q167" s="217" t="s">
        <v>150</v>
      </c>
      <c r="R167" s="217" t="s">
        <v>135</v>
      </c>
      <c r="S167" s="217" t="s">
        <v>291</v>
      </c>
      <c r="T167" s="207" t="str">
        <f>IFERROR(VLOOKUP(S167,Sort!E:F,2,0),"")</f>
        <v>ELECTRICAL, STARTING &amp; CHARGING SYSTEM</v>
      </c>
      <c r="U167" s="115" t="str">
        <f t="shared" si="40"/>
        <v/>
      </c>
      <c r="V167" s="202" t="str">
        <f t="shared" si="41"/>
        <v>Major</v>
      </c>
      <c r="W167" s="205"/>
      <c r="X167" s="205"/>
      <c r="Y167" s="205"/>
      <c r="Z167" s="205"/>
      <c r="AA167" s="207" t="s">
        <v>362</v>
      </c>
      <c r="AB167" s="218" t="s">
        <v>3</v>
      </c>
      <c r="AC167" s="219" t="str">
        <f t="shared" si="39"/>
        <v>OPEN</v>
      </c>
      <c r="AD167" s="47" t="str">
        <f t="array" aca="1" ref="AD167" ca="1">IF(D167="","",INDEX(HM_Unit!$D$1:$AE$1,MATCH(C167,HM_Unit!$D$2:$AE$2,0)))</f>
        <v>WEEK 14</v>
      </c>
      <c r="AE167" s="220"/>
      <c r="AF167" s="68"/>
      <c r="AG167" s="68"/>
      <c r="AH167" s="68"/>
      <c r="AI167" s="68"/>
      <c r="AJ167" s="68"/>
      <c r="AK167" s="68"/>
    </row>
    <row r="168" spans="1:37" ht="24" customHeight="1">
      <c r="A168" s="46">
        <f>IFERROR(VLOOKUP(D168,Sort!B:D,3,0),"")</f>
        <v>0</v>
      </c>
      <c r="B168" s="190" t="str">
        <f t="shared" si="34"/>
        <v>2846117CLOSE</v>
      </c>
      <c r="C168" s="196">
        <v>46117</v>
      </c>
      <c r="D168" s="192" t="s">
        <v>22</v>
      </c>
      <c r="E168" s="193" t="str">
        <f>IFERROR(VLOOKUP(D168,Sort!B:C,2,0),"")</f>
        <v>AXOR 3336K</v>
      </c>
      <c r="F168" s="194">
        <v>19898</v>
      </c>
      <c r="G168" s="195">
        <f t="shared" si="35"/>
        <v>0</v>
      </c>
      <c r="H168" s="196">
        <v>46117</v>
      </c>
      <c r="I168" s="197">
        <v>8.6805555555555552E-2</v>
      </c>
      <c r="J168" s="196">
        <v>46117</v>
      </c>
      <c r="K168" s="197">
        <v>0.11458333333333333</v>
      </c>
      <c r="L168" s="198">
        <f t="shared" si="36"/>
        <v>46117.086805555555</v>
      </c>
      <c r="M168" s="199">
        <f t="shared" si="37"/>
        <v>46117.114583333336</v>
      </c>
      <c r="N168" s="200">
        <f t="shared" si="38"/>
        <v>0.66666773341265118</v>
      </c>
      <c r="O168" s="201" t="s">
        <v>530</v>
      </c>
      <c r="P168" s="201" t="s">
        <v>531</v>
      </c>
      <c r="Q168" s="202" t="s">
        <v>150</v>
      </c>
      <c r="R168" s="202" t="s">
        <v>137</v>
      </c>
      <c r="S168" s="202" t="s">
        <v>303</v>
      </c>
      <c r="T168" s="193" t="str">
        <f>IFERROR(VLOOKUP(S168,Sort!E:F,2,0),"")</f>
        <v>BRAKE SYSTEM</v>
      </c>
      <c r="U168" s="115">
        <f t="shared" si="40"/>
        <v>1</v>
      </c>
      <c r="V168" s="202" t="s">
        <v>422</v>
      </c>
      <c r="W168" s="202"/>
      <c r="X168" s="202"/>
      <c r="Y168" s="202"/>
      <c r="Z168" s="193"/>
      <c r="AA168" s="193" t="s">
        <v>362</v>
      </c>
      <c r="AB168" s="203"/>
      <c r="AC168" s="204" t="str">
        <f t="shared" si="39"/>
        <v>CLOSE</v>
      </c>
      <c r="AD168" s="47" t="str">
        <f t="array" aca="1" ref="AD168" ca="1">IF(D168="","",INDEX(HM_Unit!$D$1:$AE$1,MATCH(C168,HM_Unit!$D$2:$AE$2,0)))</f>
        <v>WEEK 14</v>
      </c>
      <c r="AE168" s="46"/>
      <c r="AF168" s="46"/>
      <c r="AG168" s="46"/>
      <c r="AH168" s="46"/>
      <c r="AI168" s="46"/>
      <c r="AJ168" s="46"/>
      <c r="AK168" s="46"/>
    </row>
    <row r="169" spans="1:37" ht="24" customHeight="1">
      <c r="A169" s="46">
        <f>IFERROR(VLOOKUP(D169,Sort!B:D,3,0),"")</f>
        <v>0</v>
      </c>
      <c r="B169" s="190" t="str">
        <f t="shared" si="34"/>
        <v>2946117CLOSE</v>
      </c>
      <c r="C169" s="196">
        <v>46117</v>
      </c>
      <c r="D169" s="192" t="s">
        <v>18</v>
      </c>
      <c r="E169" s="193" t="str">
        <f>IFERROR(VLOOKUP(D169,Sort!B:C,2,0),"")</f>
        <v>AXOR 3336K</v>
      </c>
      <c r="F169" s="194" t="s">
        <v>382</v>
      </c>
      <c r="G169" s="195">
        <f t="shared" si="35"/>
        <v>0</v>
      </c>
      <c r="H169" s="196">
        <v>46117</v>
      </c>
      <c r="I169" s="197">
        <v>0.14583333333333334</v>
      </c>
      <c r="J169" s="196">
        <v>46117</v>
      </c>
      <c r="K169" s="197">
        <v>0.15277777777777779</v>
      </c>
      <c r="L169" s="198">
        <f t="shared" si="36"/>
        <v>46117.145833333336</v>
      </c>
      <c r="M169" s="199">
        <f t="shared" si="37"/>
        <v>46117.152777777781</v>
      </c>
      <c r="N169" s="200">
        <f t="shared" si="38"/>
        <v>0.16666693335316288</v>
      </c>
      <c r="O169" s="201" t="s">
        <v>304</v>
      </c>
      <c r="P169" s="201" t="s">
        <v>305</v>
      </c>
      <c r="Q169" s="202" t="s">
        <v>150</v>
      </c>
      <c r="R169" s="202" t="s">
        <v>137</v>
      </c>
      <c r="S169" s="202" t="s">
        <v>303</v>
      </c>
      <c r="T169" s="193" t="str">
        <f>IFERROR(VLOOKUP(S169,Sort!E:F,2,0),"")</f>
        <v>BRAKE SYSTEM</v>
      </c>
      <c r="U169" s="115">
        <f t="shared" si="40"/>
        <v>1</v>
      </c>
      <c r="V169" s="202" t="s">
        <v>422</v>
      </c>
      <c r="W169" s="202"/>
      <c r="X169" s="202"/>
      <c r="Y169" s="202"/>
      <c r="Z169" s="193"/>
      <c r="AA169" s="193" t="s">
        <v>362</v>
      </c>
      <c r="AB169" s="203"/>
      <c r="AC169" s="204" t="str">
        <f t="shared" si="39"/>
        <v>CLOSE</v>
      </c>
      <c r="AD169" s="47" t="str">
        <f t="array" aca="1" ref="AD169" ca="1">IF(D169="","",INDEX(HM_Unit!$D$1:$AE$1,MATCH(C169,HM_Unit!$D$2:$AE$2,0)))</f>
        <v>WEEK 14</v>
      </c>
      <c r="AE169" s="46"/>
      <c r="AF169" s="46"/>
      <c r="AG169" s="46"/>
      <c r="AH169" s="46"/>
      <c r="AI169" s="46"/>
      <c r="AJ169" s="46"/>
      <c r="AK169" s="46"/>
    </row>
    <row r="170" spans="1:37" ht="24" customHeight="1">
      <c r="A170" s="46">
        <f>IFERROR(VLOOKUP(D170,Sort!B:D,3,0),"")</f>
        <v>0</v>
      </c>
      <c r="B170" s="190" t="str">
        <f t="shared" si="34"/>
        <v>3046117CLOSE</v>
      </c>
      <c r="C170" s="196">
        <v>46117</v>
      </c>
      <c r="D170" s="192" t="s">
        <v>95</v>
      </c>
      <c r="E170" s="193" t="str">
        <f>IFERROR(VLOOKUP(D170,Sort!B:C,2,0),"")</f>
        <v>Axor 3336 OB</v>
      </c>
      <c r="F170" s="194"/>
      <c r="G170" s="195">
        <f t="shared" si="35"/>
        <v>0</v>
      </c>
      <c r="H170" s="196">
        <v>46117</v>
      </c>
      <c r="I170" s="197">
        <v>0.15972222222222221</v>
      </c>
      <c r="J170" s="196">
        <v>46117</v>
      </c>
      <c r="K170" s="197">
        <v>0.17430555555555555</v>
      </c>
      <c r="L170" s="198">
        <f t="shared" si="36"/>
        <v>46117.159722222219</v>
      </c>
      <c r="M170" s="199">
        <f t="shared" si="37"/>
        <v>46117.174305555556</v>
      </c>
      <c r="N170" s="200">
        <f t="shared" si="38"/>
        <v>0.35000056009402819</v>
      </c>
      <c r="O170" s="201" t="s">
        <v>532</v>
      </c>
      <c r="P170" s="201" t="s">
        <v>533</v>
      </c>
      <c r="Q170" s="202" t="s">
        <v>150</v>
      </c>
      <c r="R170" s="202" t="s">
        <v>137</v>
      </c>
      <c r="S170" s="202" t="s">
        <v>291</v>
      </c>
      <c r="T170" s="193" t="str">
        <f>IFERROR(VLOOKUP(S170,Sort!E:F,2,0),"")</f>
        <v>ELECTRICAL, STARTING &amp; CHARGING SYSTEM</v>
      </c>
      <c r="U170" s="115">
        <f t="shared" si="40"/>
        <v>1</v>
      </c>
      <c r="V170" s="202" t="s">
        <v>422</v>
      </c>
      <c r="W170" s="202"/>
      <c r="X170" s="202"/>
      <c r="Y170" s="202"/>
      <c r="Z170" s="193"/>
      <c r="AA170" s="193" t="s">
        <v>362</v>
      </c>
      <c r="AB170" s="203"/>
      <c r="AC170" s="204" t="str">
        <f t="shared" si="39"/>
        <v>CLOSE</v>
      </c>
      <c r="AD170" s="47" t="str">
        <f t="array" aca="1" ref="AD170" ca="1">IF(D170="","",INDEX(HM_Unit!$D$1:$AE$1,MATCH(C170,HM_Unit!$D$2:$AE$2,0)))</f>
        <v>WEEK 14</v>
      </c>
      <c r="AE170" s="46"/>
      <c r="AF170" s="46"/>
      <c r="AG170" s="46"/>
      <c r="AH170" s="46"/>
      <c r="AI170" s="46"/>
      <c r="AJ170" s="46"/>
      <c r="AK170" s="46"/>
    </row>
    <row r="171" spans="1:37" ht="9" customHeight="1">
      <c r="A171" s="46"/>
      <c r="B171" s="241"/>
      <c r="C171" s="242"/>
      <c r="D171" s="226"/>
      <c r="E171" s="226"/>
      <c r="F171" s="227"/>
      <c r="G171" s="228"/>
      <c r="H171" s="242"/>
      <c r="I171" s="230"/>
      <c r="J171" s="242"/>
      <c r="K171" s="230"/>
      <c r="L171" s="231"/>
      <c r="M171" s="232"/>
      <c r="N171" s="233"/>
      <c r="O171" s="234"/>
      <c r="P171" s="234"/>
      <c r="Q171" s="235"/>
      <c r="R171" s="235"/>
      <c r="S171" s="235"/>
      <c r="T171" s="226"/>
      <c r="U171" s="236"/>
      <c r="V171" s="235"/>
      <c r="W171" s="235"/>
      <c r="X171" s="235"/>
      <c r="Y171" s="235"/>
      <c r="Z171" s="226"/>
      <c r="AA171" s="226"/>
      <c r="AB171" s="237"/>
      <c r="AC171" s="238"/>
      <c r="AD171" s="239"/>
      <c r="AE171" s="46"/>
      <c r="AF171" s="46"/>
      <c r="AG171" s="46"/>
      <c r="AH171" s="46"/>
      <c r="AI171" s="46"/>
      <c r="AJ171" s="46"/>
      <c r="AK171" s="46"/>
    </row>
    <row r="172" spans="1:37" ht="24" customHeight="1">
      <c r="A172" s="46">
        <f>IFERROR(VLOOKUP(D172,Sort!B:D,3,0),"")</f>
        <v>0</v>
      </c>
      <c r="B172" s="190" t="str">
        <f t="shared" ref="B172:B207" si="42">COUNTIFS($AC$12:AC172,AC172,$C$12:C172,C172)&amp;C172&amp;AC172</f>
        <v>146118CLOSE</v>
      </c>
      <c r="C172" s="196">
        <v>46118</v>
      </c>
      <c r="D172" s="192" t="s">
        <v>15</v>
      </c>
      <c r="E172" s="193" t="str">
        <f>IFERROR(VLOOKUP(D172,Sort!B:C,2,0),"")</f>
        <v>AXOR 3336K</v>
      </c>
      <c r="F172" s="194">
        <v>17562</v>
      </c>
      <c r="G172" s="195">
        <f t="shared" ref="G172:G207" si="43">IF(C172="","",C172-H172)</f>
        <v>0</v>
      </c>
      <c r="H172" s="196">
        <v>46118</v>
      </c>
      <c r="I172" s="197">
        <v>0.29166666666666669</v>
      </c>
      <c r="J172" s="196">
        <v>46118</v>
      </c>
      <c r="K172" s="197">
        <v>0.41666666666666669</v>
      </c>
      <c r="L172" s="198">
        <f t="shared" ref="L172:L207" si="44">IF(H172="","",IF(H172&lt;C172,C172+0.25,H172+I172))</f>
        <v>46118.291666666664</v>
      </c>
      <c r="M172" s="199">
        <f t="shared" ref="M172:M207" si="45">IF(J172="","",J172+K172)</f>
        <v>46118.416666666664</v>
      </c>
      <c r="N172" s="200">
        <f t="shared" ref="N172:N207" si="46">IF(M172=""," ",IF(((ROUND(VALUE(M172-L172),20))/0.417866666666*10)&lt;0,(24-(ROUND(VALUE(L172),20))/0.0416665999999999*10)+((ROUND(VALUE(M172),20))/0.416665999999999*10),(ROUND(VALUE(M172-L172),20))/0.416665999999999*10))</f>
        <v>3.0000048000076873</v>
      </c>
      <c r="O172" s="201" t="s">
        <v>534</v>
      </c>
      <c r="P172" s="201" t="s">
        <v>535</v>
      </c>
      <c r="Q172" s="202" t="s">
        <v>150</v>
      </c>
      <c r="R172" s="202" t="s">
        <v>137</v>
      </c>
      <c r="S172" s="202" t="s">
        <v>303</v>
      </c>
      <c r="T172" s="193" t="str">
        <f>IFERROR(VLOOKUP(S172,Sort!E:F,2,0),"")</f>
        <v>BRAKE SYSTEM</v>
      </c>
      <c r="U172" s="115">
        <f t="shared" ref="U172:U207" si="47">IF(G172="","",IF(H172=C172,1,""))</f>
        <v>1</v>
      </c>
      <c r="V172" s="202" t="s">
        <v>422</v>
      </c>
      <c r="W172" s="202"/>
      <c r="X172" s="202"/>
      <c r="Y172" s="202"/>
      <c r="Z172" s="193"/>
      <c r="AA172" s="193" t="s">
        <v>362</v>
      </c>
      <c r="AB172" s="203"/>
      <c r="AC172" s="204" t="str">
        <f t="shared" ref="AC172:AC207" si="48">IF(AB172="BD","OPEN","CLOSE")</f>
        <v>CLOSE</v>
      </c>
      <c r="AD172" s="47" t="str">
        <f t="array" aca="1" ref="AD172" ca="1">IF(D172="","",INDEX(HM_Unit!$D$1:$AE$1,MATCH(C172,HM_Unit!$D$2:$AE$2,0)))</f>
        <v>WEEK 15</v>
      </c>
      <c r="AE172" s="46"/>
      <c r="AF172" s="46"/>
      <c r="AG172" s="46"/>
      <c r="AH172" s="46"/>
      <c r="AI172" s="46"/>
      <c r="AJ172" s="46"/>
      <c r="AK172" s="46"/>
    </row>
    <row r="173" spans="1:37" ht="24" customHeight="1">
      <c r="A173" s="46">
        <f>IFERROR(VLOOKUP(D173,Sort!B:D,3,0),"")</f>
        <v>0</v>
      </c>
      <c r="B173" s="190" t="str">
        <f t="shared" si="42"/>
        <v>246118CLOSE</v>
      </c>
      <c r="C173" s="196">
        <v>46118</v>
      </c>
      <c r="D173" s="192" t="s">
        <v>37</v>
      </c>
      <c r="E173" s="193" t="str">
        <f>IFERROR(VLOOKUP(D173,Sort!B:C,2,0),"")</f>
        <v>AXOR 3336K</v>
      </c>
      <c r="F173" s="194">
        <v>18347</v>
      </c>
      <c r="G173" s="195">
        <f t="shared" si="43"/>
        <v>0</v>
      </c>
      <c r="H173" s="196">
        <v>46118</v>
      </c>
      <c r="I173" s="197">
        <v>0.29166666666666669</v>
      </c>
      <c r="J173" s="196">
        <v>46118</v>
      </c>
      <c r="K173" s="197">
        <v>0.39861111111111114</v>
      </c>
      <c r="L173" s="198">
        <f t="shared" si="44"/>
        <v>46118.291666666664</v>
      </c>
      <c r="M173" s="199">
        <f t="shared" si="45"/>
        <v>46118.398611111108</v>
      </c>
      <c r="N173" s="200">
        <f t="shared" si="46"/>
        <v>2.5666707733243954</v>
      </c>
      <c r="O173" s="201" t="s">
        <v>536</v>
      </c>
      <c r="P173" s="201" t="s">
        <v>537</v>
      </c>
      <c r="Q173" s="202" t="s">
        <v>150</v>
      </c>
      <c r="R173" s="202" t="s">
        <v>137</v>
      </c>
      <c r="S173" s="202" t="s">
        <v>337</v>
      </c>
      <c r="T173" s="193" t="str">
        <f>IFERROR(VLOOKUP(S173,Sort!E:F,2,0),"")</f>
        <v>TRANSMISSION</v>
      </c>
      <c r="U173" s="115">
        <f t="shared" si="47"/>
        <v>1</v>
      </c>
      <c r="V173" s="202" t="s">
        <v>422</v>
      </c>
      <c r="W173" s="202"/>
      <c r="X173" s="202"/>
      <c r="Y173" s="202"/>
      <c r="Z173" s="193"/>
      <c r="AA173" s="193" t="s">
        <v>362</v>
      </c>
      <c r="AB173" s="203"/>
      <c r="AC173" s="204" t="str">
        <f t="shared" si="48"/>
        <v>CLOSE</v>
      </c>
      <c r="AD173" s="47" t="str">
        <f t="array" aca="1" ref="AD173" ca="1">IF(D173="","",INDEX(HM_Unit!$D$1:$AE$1,MATCH(C173,HM_Unit!$D$2:$AE$2,0)))</f>
        <v>WEEK 15</v>
      </c>
      <c r="AE173" s="46"/>
      <c r="AF173" s="46"/>
      <c r="AG173" s="46"/>
      <c r="AH173" s="46"/>
      <c r="AI173" s="46"/>
      <c r="AJ173" s="46"/>
      <c r="AK173" s="46"/>
    </row>
    <row r="174" spans="1:37" ht="24" customHeight="1">
      <c r="A174" s="46">
        <f>IFERROR(VLOOKUP(D174,Sort!B:D,3,0),"")</f>
        <v>0</v>
      </c>
      <c r="B174" s="190" t="str">
        <f t="shared" si="42"/>
        <v>346118CLOSE</v>
      </c>
      <c r="C174" s="196">
        <v>46118</v>
      </c>
      <c r="D174" s="192" t="s">
        <v>95</v>
      </c>
      <c r="E174" s="193" t="str">
        <f>IFERROR(VLOOKUP(D174,Sort!B:C,2,0),"")</f>
        <v>Axor 3336 OB</v>
      </c>
      <c r="F174" s="194">
        <v>16845</v>
      </c>
      <c r="G174" s="195">
        <f t="shared" si="43"/>
        <v>0</v>
      </c>
      <c r="H174" s="196">
        <v>46118</v>
      </c>
      <c r="I174" s="197">
        <v>0.34027777777777779</v>
      </c>
      <c r="J174" s="196">
        <v>46118</v>
      </c>
      <c r="K174" s="197">
        <v>0.40972222222222221</v>
      </c>
      <c r="L174" s="198">
        <f t="shared" si="44"/>
        <v>46118.340277777781</v>
      </c>
      <c r="M174" s="199">
        <f t="shared" si="45"/>
        <v>46118.409722222219</v>
      </c>
      <c r="N174" s="200">
        <f t="shared" si="46"/>
        <v>1.6666693331823828</v>
      </c>
      <c r="O174" s="201" t="s">
        <v>538</v>
      </c>
      <c r="P174" s="201" t="s">
        <v>539</v>
      </c>
      <c r="Q174" s="202" t="s">
        <v>150</v>
      </c>
      <c r="R174" s="202" t="s">
        <v>137</v>
      </c>
      <c r="S174" s="202" t="s">
        <v>294</v>
      </c>
      <c r="T174" s="193" t="str">
        <f>IFERROR(VLOOKUP(S174,Sort!E:F,2,0),"")</f>
        <v>CABIN</v>
      </c>
      <c r="U174" s="115">
        <f t="shared" si="47"/>
        <v>1</v>
      </c>
      <c r="V174" s="202" t="s">
        <v>422</v>
      </c>
      <c r="W174" s="202"/>
      <c r="X174" s="202"/>
      <c r="Y174" s="202"/>
      <c r="Z174" s="193"/>
      <c r="AA174" s="193" t="s">
        <v>362</v>
      </c>
      <c r="AB174" s="203"/>
      <c r="AC174" s="204" t="str">
        <f t="shared" si="48"/>
        <v>CLOSE</v>
      </c>
      <c r="AD174" s="47" t="str">
        <f t="array" aca="1" ref="AD174" ca="1">IF(D174="","",INDEX(HM_Unit!$D$1:$AE$1,MATCH(C174,HM_Unit!$D$2:$AE$2,0)))</f>
        <v>WEEK 15</v>
      </c>
      <c r="AE174" s="46"/>
      <c r="AF174" s="46"/>
      <c r="AG174" s="46"/>
      <c r="AH174" s="46"/>
      <c r="AI174" s="46"/>
      <c r="AJ174" s="46"/>
      <c r="AK174" s="46"/>
    </row>
    <row r="175" spans="1:37" ht="24" customHeight="1">
      <c r="A175" s="46">
        <f>IFERROR(VLOOKUP(D175,Sort!B:D,3,0),"")</f>
        <v>0</v>
      </c>
      <c r="B175" s="190" t="str">
        <f t="shared" si="42"/>
        <v>446118CLOSE</v>
      </c>
      <c r="C175" s="196">
        <v>46118</v>
      </c>
      <c r="D175" s="244" t="s">
        <v>22</v>
      </c>
      <c r="E175" s="193" t="str">
        <f>IFERROR(VLOOKUP(D175,Sort!B:C,2,0),"")</f>
        <v>AXOR 3336K</v>
      </c>
      <c r="F175" s="194">
        <v>19901</v>
      </c>
      <c r="G175" s="195">
        <f t="shared" si="43"/>
        <v>0</v>
      </c>
      <c r="H175" s="196">
        <v>46118</v>
      </c>
      <c r="I175" s="197">
        <v>0.3125</v>
      </c>
      <c r="J175" s="196">
        <v>46118</v>
      </c>
      <c r="K175" s="197">
        <v>0.47222222222222221</v>
      </c>
      <c r="L175" s="198">
        <f t="shared" si="44"/>
        <v>46118.3125</v>
      </c>
      <c r="M175" s="199">
        <f t="shared" si="45"/>
        <v>46118.472222222219</v>
      </c>
      <c r="N175" s="200">
        <f t="shared" si="46"/>
        <v>3.833339466598868</v>
      </c>
      <c r="O175" s="201" t="s">
        <v>540</v>
      </c>
      <c r="P175" s="201" t="s">
        <v>541</v>
      </c>
      <c r="Q175" s="202" t="s">
        <v>150</v>
      </c>
      <c r="R175" s="202" t="s">
        <v>137</v>
      </c>
      <c r="S175" s="202" t="s">
        <v>297</v>
      </c>
      <c r="T175" s="193" t="str">
        <f>IFERROR(VLOOKUP(S175,Sort!E:F,2,0),"")</f>
        <v>SUSPENSION</v>
      </c>
      <c r="U175" s="115">
        <f t="shared" si="47"/>
        <v>1</v>
      </c>
      <c r="V175" s="202" t="s">
        <v>422</v>
      </c>
      <c r="W175" s="202"/>
      <c r="X175" s="202"/>
      <c r="Y175" s="202"/>
      <c r="Z175" s="193"/>
      <c r="AA175" s="193" t="s">
        <v>362</v>
      </c>
      <c r="AB175" s="203"/>
      <c r="AC175" s="204" t="str">
        <f t="shared" si="48"/>
        <v>CLOSE</v>
      </c>
      <c r="AD175" s="47" t="str">
        <f t="array" aca="1" ref="AD175" ca="1">IF(D175="","",INDEX(HM_Unit!$D$1:$AE$1,MATCH(C175,HM_Unit!$D$2:$AE$2,0)))</f>
        <v>WEEK 15</v>
      </c>
      <c r="AE175" s="46"/>
      <c r="AF175" s="46"/>
      <c r="AG175" s="46"/>
      <c r="AH175" s="46"/>
      <c r="AI175" s="46"/>
      <c r="AJ175" s="46"/>
      <c r="AK175" s="46"/>
    </row>
    <row r="176" spans="1:37" ht="24" customHeight="1">
      <c r="A176" s="46">
        <f>IFERROR(VLOOKUP(D176,Sort!B:D,3,0),"")</f>
        <v>0</v>
      </c>
      <c r="B176" s="190" t="str">
        <f t="shared" si="42"/>
        <v>546118CLOSE</v>
      </c>
      <c r="C176" s="196">
        <v>46118</v>
      </c>
      <c r="D176" s="192" t="s">
        <v>100</v>
      </c>
      <c r="E176" s="193" t="str">
        <f>IFERROR(VLOOKUP(D176,Sort!B:C,2,0),"")</f>
        <v>Axor 3336 OB</v>
      </c>
      <c r="F176" s="194">
        <v>17134</v>
      </c>
      <c r="G176" s="195">
        <f t="shared" si="43"/>
        <v>0</v>
      </c>
      <c r="H176" s="196">
        <v>46118</v>
      </c>
      <c r="I176" s="197">
        <v>0.38194444444444442</v>
      </c>
      <c r="J176" s="196">
        <v>46118</v>
      </c>
      <c r="K176" s="197">
        <v>0.57152777777777775</v>
      </c>
      <c r="L176" s="198">
        <f t="shared" si="44"/>
        <v>46118.381944444445</v>
      </c>
      <c r="M176" s="199">
        <f t="shared" si="45"/>
        <v>46118.571527777778</v>
      </c>
      <c r="N176" s="200">
        <f t="shared" si="46"/>
        <v>4.5500072800000106</v>
      </c>
      <c r="O176" s="201" t="s">
        <v>542</v>
      </c>
      <c r="P176" s="201" t="s">
        <v>543</v>
      </c>
      <c r="Q176" s="202" t="s">
        <v>149</v>
      </c>
      <c r="R176" s="202" t="s">
        <v>137</v>
      </c>
      <c r="S176" s="202" t="s">
        <v>318</v>
      </c>
      <c r="T176" s="193" t="str">
        <f>IFERROR(VLOOKUP(S176,Sort!E:F,2,0),"")</f>
        <v>PREVENTIVE MAINTENACE</v>
      </c>
      <c r="U176" s="115">
        <f t="shared" si="47"/>
        <v>1</v>
      </c>
      <c r="V176" s="202" t="s">
        <v>422</v>
      </c>
      <c r="W176" s="202"/>
      <c r="X176" s="202"/>
      <c r="Y176" s="202"/>
      <c r="Z176" s="193"/>
      <c r="AA176" s="193" t="s">
        <v>362</v>
      </c>
      <c r="AB176" s="203"/>
      <c r="AC176" s="204" t="str">
        <f t="shared" si="48"/>
        <v>CLOSE</v>
      </c>
      <c r="AD176" s="47" t="str">
        <f t="array" aca="1" ref="AD176" ca="1">IF(D176="","",INDEX(HM_Unit!$D$1:$AE$1,MATCH(C176,HM_Unit!$D$2:$AE$2,0)))</f>
        <v>WEEK 15</v>
      </c>
      <c r="AE176" s="46"/>
      <c r="AF176" s="46"/>
      <c r="AG176" s="46"/>
      <c r="AH176" s="46"/>
      <c r="AI176" s="46"/>
      <c r="AJ176" s="46"/>
      <c r="AK176" s="46"/>
    </row>
    <row r="177" spans="1:37" ht="24" customHeight="1">
      <c r="A177" s="46">
        <f>IFERROR(VLOOKUP(D177,Sort!B:D,3,0),"")</f>
        <v>0</v>
      </c>
      <c r="B177" s="190" t="str">
        <f t="shared" si="42"/>
        <v>646118CLOSE</v>
      </c>
      <c r="C177" s="196">
        <v>46118</v>
      </c>
      <c r="D177" s="192" t="s">
        <v>105</v>
      </c>
      <c r="E177" s="193" t="str">
        <f>IFERROR(VLOOKUP(D177,Sort!B:C,2,0),"")</f>
        <v>Axor 3336 OB</v>
      </c>
      <c r="F177" s="194" t="s">
        <v>401</v>
      </c>
      <c r="G177" s="195">
        <f t="shared" si="43"/>
        <v>0</v>
      </c>
      <c r="H177" s="196">
        <v>46118</v>
      </c>
      <c r="I177" s="197">
        <v>0.3125</v>
      </c>
      <c r="J177" s="196">
        <v>46118</v>
      </c>
      <c r="K177" s="197">
        <v>0.33611111111111114</v>
      </c>
      <c r="L177" s="198">
        <f t="shared" si="44"/>
        <v>46118.3125</v>
      </c>
      <c r="M177" s="199">
        <f t="shared" si="45"/>
        <v>46118.336111111108</v>
      </c>
      <c r="N177" s="200">
        <f t="shared" si="46"/>
        <v>0.56666757326105455</v>
      </c>
      <c r="O177" s="201" t="s">
        <v>544</v>
      </c>
      <c r="P177" s="201" t="s">
        <v>545</v>
      </c>
      <c r="Q177" s="202" t="s">
        <v>150</v>
      </c>
      <c r="R177" s="202" t="s">
        <v>137</v>
      </c>
      <c r="S177" s="202" t="s">
        <v>323</v>
      </c>
      <c r="T177" s="193" t="str">
        <f>IFERROR(VLOOKUP(S177,Sort!E:F,2,0),"")</f>
        <v>PROPELLER SHAFT</v>
      </c>
      <c r="U177" s="115">
        <f t="shared" si="47"/>
        <v>1</v>
      </c>
      <c r="V177" s="202" t="s">
        <v>422</v>
      </c>
      <c r="W177" s="202"/>
      <c r="X177" s="202"/>
      <c r="Y177" s="202"/>
      <c r="Z177" s="193"/>
      <c r="AA177" s="193" t="s">
        <v>362</v>
      </c>
      <c r="AB177" s="203"/>
      <c r="AC177" s="204" t="str">
        <f t="shared" si="48"/>
        <v>CLOSE</v>
      </c>
      <c r="AD177" s="47" t="str">
        <f t="array" aca="1" ref="AD177" ca="1">IF(D177="","",INDEX(HM_Unit!$D$1:$AE$1,MATCH(C177,HM_Unit!$D$2:$AE$2,0)))</f>
        <v>WEEK 15</v>
      </c>
      <c r="AE177" s="46"/>
      <c r="AF177" s="46"/>
      <c r="AG177" s="46"/>
      <c r="AH177" s="46"/>
      <c r="AI177" s="46"/>
      <c r="AJ177" s="46"/>
      <c r="AK177" s="46"/>
    </row>
    <row r="178" spans="1:37" ht="24" customHeight="1">
      <c r="A178" s="46">
        <f>IFERROR(VLOOKUP(D178,Sort!B:D,3,0),"")</f>
        <v>0</v>
      </c>
      <c r="B178" s="190" t="str">
        <f t="shared" si="42"/>
        <v>746118CLOSE</v>
      </c>
      <c r="C178" s="196">
        <v>46118</v>
      </c>
      <c r="D178" s="192" t="s">
        <v>90</v>
      </c>
      <c r="E178" s="193" t="str">
        <f>IFERROR(VLOOKUP(D178,Sort!B:C,2,0),"")</f>
        <v>Axor 3336 OB</v>
      </c>
      <c r="F178" s="194" t="s">
        <v>401</v>
      </c>
      <c r="G178" s="195">
        <f t="shared" si="43"/>
        <v>0</v>
      </c>
      <c r="H178" s="196">
        <v>46118</v>
      </c>
      <c r="I178" s="197">
        <v>0.34027777777777779</v>
      </c>
      <c r="J178" s="196">
        <v>46118</v>
      </c>
      <c r="K178" s="197">
        <v>0.3888888888888889</v>
      </c>
      <c r="L178" s="198">
        <f t="shared" si="44"/>
        <v>46118.340277777781</v>
      </c>
      <c r="M178" s="199">
        <f t="shared" si="45"/>
        <v>46118.388888888891</v>
      </c>
      <c r="N178" s="200">
        <f t="shared" si="46"/>
        <v>1.1666685332975169</v>
      </c>
      <c r="O178" s="201" t="s">
        <v>546</v>
      </c>
      <c r="P178" s="201" t="s">
        <v>547</v>
      </c>
      <c r="Q178" s="202" t="s">
        <v>150</v>
      </c>
      <c r="R178" s="202" t="s">
        <v>137</v>
      </c>
      <c r="S178" s="202" t="s">
        <v>297</v>
      </c>
      <c r="T178" s="193" t="str">
        <f>IFERROR(VLOOKUP(S178,Sort!E:F,2,0),"")</f>
        <v>SUSPENSION</v>
      </c>
      <c r="U178" s="115">
        <f t="shared" si="47"/>
        <v>1</v>
      </c>
      <c r="V178" s="202" t="s">
        <v>422</v>
      </c>
      <c r="W178" s="202"/>
      <c r="X178" s="202"/>
      <c r="Y178" s="202"/>
      <c r="Z178" s="193"/>
      <c r="AA178" s="193" t="s">
        <v>362</v>
      </c>
      <c r="AB178" s="203"/>
      <c r="AC178" s="204" t="str">
        <f t="shared" si="48"/>
        <v>CLOSE</v>
      </c>
      <c r="AD178" s="47" t="str">
        <f t="array" aca="1" ref="AD178" ca="1">IF(D178="","",INDEX(HM_Unit!$D$1:$AE$1,MATCH(C178,HM_Unit!$D$2:$AE$2,0)))</f>
        <v>WEEK 15</v>
      </c>
      <c r="AE178" s="46"/>
      <c r="AF178" s="46"/>
      <c r="AG178" s="46"/>
      <c r="AH178" s="46"/>
      <c r="AI178" s="46"/>
      <c r="AJ178" s="46"/>
      <c r="AK178" s="46"/>
    </row>
    <row r="179" spans="1:37" ht="24" customHeight="1">
      <c r="A179" s="46">
        <f>IFERROR(VLOOKUP(D179,Sort!B:D,3,0),"")</f>
        <v>0</v>
      </c>
      <c r="B179" s="190" t="str">
        <f t="shared" si="42"/>
        <v>846118CLOSE</v>
      </c>
      <c r="C179" s="196">
        <v>46118</v>
      </c>
      <c r="D179" s="192" t="s">
        <v>33</v>
      </c>
      <c r="E179" s="193" t="str">
        <f>IFERROR(VLOOKUP(D179,Sort!B:C,2,0),"")</f>
        <v>AXOR 3336K</v>
      </c>
      <c r="F179" s="194">
        <v>17808</v>
      </c>
      <c r="G179" s="195">
        <f t="shared" si="43"/>
        <v>0</v>
      </c>
      <c r="H179" s="196">
        <v>46118</v>
      </c>
      <c r="I179" s="197">
        <v>0.3125</v>
      </c>
      <c r="J179" s="196">
        <v>46118</v>
      </c>
      <c r="K179" s="197">
        <v>0.33750000000000002</v>
      </c>
      <c r="L179" s="198">
        <f t="shared" si="44"/>
        <v>46118.3125</v>
      </c>
      <c r="M179" s="199">
        <f t="shared" si="45"/>
        <v>46118.337500000001</v>
      </c>
      <c r="N179" s="200">
        <f t="shared" si="46"/>
        <v>0.60000096003646231</v>
      </c>
      <c r="O179" s="201" t="s">
        <v>548</v>
      </c>
      <c r="P179" s="201" t="s">
        <v>549</v>
      </c>
      <c r="Q179" s="202" t="s">
        <v>150</v>
      </c>
      <c r="R179" s="202" t="s">
        <v>137</v>
      </c>
      <c r="S179" s="202" t="s">
        <v>353</v>
      </c>
      <c r="T179" s="193" t="str">
        <f>IFERROR(VLOOKUP(S179,Sort!E:F,2,0),"")</f>
        <v>DIFFERENTIAL</v>
      </c>
      <c r="U179" s="115">
        <f t="shared" si="47"/>
        <v>1</v>
      </c>
      <c r="V179" s="202" t="s">
        <v>422</v>
      </c>
      <c r="W179" s="202"/>
      <c r="X179" s="202"/>
      <c r="Y179" s="202"/>
      <c r="Z179" s="193"/>
      <c r="AA179" s="193" t="s">
        <v>362</v>
      </c>
      <c r="AB179" s="203"/>
      <c r="AC179" s="204" t="str">
        <f t="shared" si="48"/>
        <v>CLOSE</v>
      </c>
      <c r="AD179" s="47" t="str">
        <f t="array" aca="1" ref="AD179" ca="1">IF(D179="","",INDEX(HM_Unit!$D$1:$AE$1,MATCH(C179,HM_Unit!$D$2:$AE$2,0)))</f>
        <v>WEEK 15</v>
      </c>
      <c r="AE179" s="46"/>
      <c r="AF179" s="46"/>
      <c r="AG179" s="46"/>
      <c r="AH179" s="46"/>
      <c r="AI179" s="46"/>
      <c r="AJ179" s="46"/>
      <c r="AK179" s="46"/>
    </row>
    <row r="180" spans="1:37" ht="24" customHeight="1">
      <c r="A180" s="46">
        <f>IFERROR(VLOOKUP(D180,Sort!B:D,3,0),"")</f>
        <v>0</v>
      </c>
      <c r="B180" s="190" t="str">
        <f t="shared" si="42"/>
        <v>946118CLOSE</v>
      </c>
      <c r="C180" s="196">
        <v>46118</v>
      </c>
      <c r="D180" s="193" t="s">
        <v>11</v>
      </c>
      <c r="E180" s="193" t="str">
        <f>IFERROR(VLOOKUP(D180,Sort!B:C,2,0),"")</f>
        <v>Prima LX 2528</v>
      </c>
      <c r="F180" s="194" t="s">
        <v>401</v>
      </c>
      <c r="G180" s="195">
        <f t="shared" si="43"/>
        <v>0</v>
      </c>
      <c r="H180" s="196">
        <v>46118</v>
      </c>
      <c r="I180" s="197">
        <v>0.29166666666666669</v>
      </c>
      <c r="J180" s="196">
        <v>46118</v>
      </c>
      <c r="K180" s="197">
        <v>0.56944444444444442</v>
      </c>
      <c r="L180" s="198">
        <f t="shared" si="44"/>
        <v>46118.291666666664</v>
      </c>
      <c r="M180" s="199">
        <f t="shared" si="45"/>
        <v>46118.569444444445</v>
      </c>
      <c r="N180" s="200">
        <f t="shared" si="46"/>
        <v>6.6666773334280371</v>
      </c>
      <c r="O180" s="201" t="s">
        <v>550</v>
      </c>
      <c r="P180" s="201" t="s">
        <v>551</v>
      </c>
      <c r="Q180" s="202" t="s">
        <v>150</v>
      </c>
      <c r="R180" s="202" t="s">
        <v>137</v>
      </c>
      <c r="S180" s="202" t="s">
        <v>353</v>
      </c>
      <c r="T180" s="193" t="str">
        <f>IFERROR(VLOOKUP(S180,Sort!E:F,2,0),"")</f>
        <v>DIFFERENTIAL</v>
      </c>
      <c r="U180" s="115">
        <f t="shared" si="47"/>
        <v>1</v>
      </c>
      <c r="V180" s="202" t="s">
        <v>422</v>
      </c>
      <c r="W180" s="202"/>
      <c r="X180" s="202"/>
      <c r="Y180" s="202"/>
      <c r="Z180" s="193"/>
      <c r="AA180" s="193" t="s">
        <v>362</v>
      </c>
      <c r="AB180" s="203"/>
      <c r="AC180" s="204" t="str">
        <f t="shared" si="48"/>
        <v>CLOSE</v>
      </c>
      <c r="AD180" s="47" t="str">
        <f t="array" aca="1" ref="AD180" ca="1">IF(D180="","",INDEX(HM_Unit!$D$1:$AE$1,MATCH(C180,HM_Unit!$D$2:$AE$2,0)))</f>
        <v>WEEK 15</v>
      </c>
      <c r="AE180" s="46"/>
      <c r="AF180" s="46"/>
      <c r="AG180" s="46"/>
      <c r="AH180" s="46"/>
      <c r="AI180" s="46"/>
      <c r="AJ180" s="46"/>
      <c r="AK180" s="46"/>
    </row>
    <row r="181" spans="1:37" ht="24" customHeight="1">
      <c r="A181" s="46">
        <f>IFERROR(VLOOKUP(D181,Sort!B:D,3,0),"")</f>
        <v>0</v>
      </c>
      <c r="B181" s="190" t="str">
        <f t="shared" si="42"/>
        <v>1046118CLOSE</v>
      </c>
      <c r="C181" s="196">
        <v>46118</v>
      </c>
      <c r="D181" s="192" t="s">
        <v>93</v>
      </c>
      <c r="E181" s="193" t="str">
        <f>IFERROR(VLOOKUP(D181,Sort!B:C,2,0),"")</f>
        <v>Axor 3336 OB</v>
      </c>
      <c r="F181" s="194">
        <v>1849.1</v>
      </c>
      <c r="G181" s="195">
        <f t="shared" si="43"/>
        <v>0</v>
      </c>
      <c r="H181" s="196">
        <v>46118</v>
      </c>
      <c r="I181" s="197">
        <v>0.59236111111111112</v>
      </c>
      <c r="J181" s="196">
        <v>46118</v>
      </c>
      <c r="K181" s="197">
        <v>0.61458333333333337</v>
      </c>
      <c r="L181" s="198">
        <f t="shared" si="44"/>
        <v>46118.592361111114</v>
      </c>
      <c r="M181" s="199">
        <f t="shared" si="45"/>
        <v>46118.614583333336</v>
      </c>
      <c r="N181" s="200">
        <f t="shared" si="46"/>
        <v>0.53333418666027121</v>
      </c>
      <c r="O181" s="201" t="s">
        <v>436</v>
      </c>
      <c r="P181" s="201" t="s">
        <v>552</v>
      </c>
      <c r="Q181" s="202" t="s">
        <v>150</v>
      </c>
      <c r="R181" s="202" t="s">
        <v>137</v>
      </c>
      <c r="S181" s="202" t="s">
        <v>311</v>
      </c>
      <c r="T181" s="193" t="str">
        <f>IFERROR(VLOOKUP(S181,Sort!E:F,2,0),"")</f>
        <v>TYRE</v>
      </c>
      <c r="U181" s="115">
        <f t="shared" si="47"/>
        <v>1</v>
      </c>
      <c r="V181" s="202" t="s">
        <v>422</v>
      </c>
      <c r="W181" s="202"/>
      <c r="X181" s="202"/>
      <c r="Y181" s="202"/>
      <c r="Z181" s="193"/>
      <c r="AA181" s="193" t="s">
        <v>362</v>
      </c>
      <c r="AB181" s="203"/>
      <c r="AC181" s="204" t="str">
        <f t="shared" si="48"/>
        <v>CLOSE</v>
      </c>
      <c r="AD181" s="47" t="str">
        <f t="array" aca="1" ref="AD181" ca="1">IF(D181="","",INDEX(HM_Unit!$D$1:$AE$1,MATCH(C181,HM_Unit!$D$2:$AE$2,0)))</f>
        <v>WEEK 15</v>
      </c>
      <c r="AE181" s="46"/>
      <c r="AF181" s="46"/>
      <c r="AG181" s="46"/>
      <c r="AH181" s="46"/>
      <c r="AI181" s="46"/>
      <c r="AJ181" s="46"/>
      <c r="AK181" s="46"/>
    </row>
    <row r="182" spans="1:37" ht="24" customHeight="1">
      <c r="A182" s="46">
        <f>IFERROR(VLOOKUP(D182,Sort!B:D,3,0),"")</f>
        <v>0</v>
      </c>
      <c r="B182" s="190" t="str">
        <f t="shared" si="42"/>
        <v>1146118CLOSE</v>
      </c>
      <c r="C182" s="196">
        <v>46118</v>
      </c>
      <c r="D182" s="192" t="s">
        <v>21</v>
      </c>
      <c r="E182" s="193" t="str">
        <f>IFERROR(VLOOKUP(D182,Sort!B:C,2,0),"")</f>
        <v>AXOR 3336K</v>
      </c>
      <c r="F182" s="194" t="s">
        <v>441</v>
      </c>
      <c r="G182" s="195">
        <f t="shared" si="43"/>
        <v>0</v>
      </c>
      <c r="H182" s="196">
        <v>46118</v>
      </c>
      <c r="I182" s="197">
        <v>0.5625</v>
      </c>
      <c r="J182" s="196">
        <v>46118</v>
      </c>
      <c r="K182" s="197">
        <v>0.58750000000000002</v>
      </c>
      <c r="L182" s="198">
        <f t="shared" si="44"/>
        <v>46118.5625</v>
      </c>
      <c r="M182" s="199">
        <f t="shared" si="45"/>
        <v>46118.587500000001</v>
      </c>
      <c r="N182" s="200">
        <f t="shared" si="46"/>
        <v>0.60000096003646231</v>
      </c>
      <c r="O182" s="201" t="s">
        <v>553</v>
      </c>
      <c r="P182" s="201" t="s">
        <v>554</v>
      </c>
      <c r="Q182" s="202" t="s">
        <v>150</v>
      </c>
      <c r="R182" s="202" t="s">
        <v>137</v>
      </c>
      <c r="S182" s="202" t="s">
        <v>555</v>
      </c>
      <c r="T182" s="193" t="str">
        <f>IFERROR(VLOOKUP(S182,Sort!E:F,2,0),"")</f>
        <v>CHASSIS &amp; FRAME</v>
      </c>
      <c r="U182" s="115">
        <f t="shared" si="47"/>
        <v>1</v>
      </c>
      <c r="V182" s="202" t="s">
        <v>422</v>
      </c>
      <c r="W182" s="202"/>
      <c r="X182" s="202"/>
      <c r="Y182" s="202"/>
      <c r="Z182" s="193"/>
      <c r="AA182" s="193" t="s">
        <v>362</v>
      </c>
      <c r="AB182" s="203"/>
      <c r="AC182" s="204" t="str">
        <f t="shared" si="48"/>
        <v>CLOSE</v>
      </c>
      <c r="AD182" s="47" t="str">
        <f t="array" aca="1" ref="AD182" ca="1">IF(D182="","",INDEX(HM_Unit!$D$1:$AE$1,MATCH(C182,HM_Unit!$D$2:$AE$2,0)))</f>
        <v>WEEK 15</v>
      </c>
      <c r="AE182" s="46"/>
      <c r="AF182" s="46"/>
      <c r="AG182" s="46"/>
      <c r="AH182" s="46"/>
      <c r="AI182" s="46"/>
      <c r="AJ182" s="46"/>
      <c r="AK182" s="46"/>
    </row>
    <row r="183" spans="1:37" ht="24" customHeight="1">
      <c r="A183" s="46">
        <f>IFERROR(VLOOKUP(D183,Sort!B:D,3,0),"")</f>
        <v>0</v>
      </c>
      <c r="B183" s="190" t="str">
        <f t="shared" si="42"/>
        <v>1246118CLOSE</v>
      </c>
      <c r="C183" s="196">
        <v>46118</v>
      </c>
      <c r="D183" s="192" t="s">
        <v>89</v>
      </c>
      <c r="E183" s="193" t="str">
        <f>IFERROR(VLOOKUP(D183,Sort!B:C,2,0),"")</f>
        <v>Axor 3336 OB</v>
      </c>
      <c r="F183" s="194" t="s">
        <v>382</v>
      </c>
      <c r="G183" s="195">
        <f t="shared" si="43"/>
        <v>0</v>
      </c>
      <c r="H183" s="196">
        <v>46118</v>
      </c>
      <c r="I183" s="197">
        <v>0.25</v>
      </c>
      <c r="J183" s="196">
        <v>46118</v>
      </c>
      <c r="K183" s="197">
        <v>0.3611111111111111</v>
      </c>
      <c r="L183" s="198">
        <f t="shared" si="44"/>
        <v>46118.25</v>
      </c>
      <c r="M183" s="199">
        <f t="shared" si="45"/>
        <v>46118.361111111109</v>
      </c>
      <c r="N183" s="200">
        <f t="shared" si="46"/>
        <v>2.6666709333013556</v>
      </c>
      <c r="O183" s="201" t="s">
        <v>556</v>
      </c>
      <c r="P183" s="201" t="s">
        <v>557</v>
      </c>
      <c r="Q183" s="202" t="s">
        <v>150</v>
      </c>
      <c r="R183" s="202" t="s">
        <v>137</v>
      </c>
      <c r="S183" s="202" t="s">
        <v>406</v>
      </c>
      <c r="T183" s="193" t="str">
        <f>IFERROR(VLOOKUP(S183,Sort!E:F,2,0),"")</f>
        <v>RADIATOR/ COOLANT SYSTEM</v>
      </c>
      <c r="U183" s="115">
        <f t="shared" si="47"/>
        <v>1</v>
      </c>
      <c r="V183" s="202" t="s">
        <v>422</v>
      </c>
      <c r="W183" s="202"/>
      <c r="X183" s="202"/>
      <c r="Y183" s="202"/>
      <c r="Z183" s="193"/>
      <c r="AA183" s="193" t="s">
        <v>362</v>
      </c>
      <c r="AB183" s="203"/>
      <c r="AC183" s="204" t="str">
        <f t="shared" si="48"/>
        <v>CLOSE</v>
      </c>
      <c r="AD183" s="47" t="str">
        <f t="array" aca="1" ref="AD183" ca="1">IF(D183="","",INDEX(HM_Unit!$D$1:$AE$1,MATCH(C183,HM_Unit!$D$2:$AE$2,0)))</f>
        <v>WEEK 15</v>
      </c>
      <c r="AE183" s="46"/>
      <c r="AF183" s="46"/>
      <c r="AG183" s="46"/>
      <c r="AH183" s="46"/>
      <c r="AI183" s="46"/>
      <c r="AJ183" s="46"/>
      <c r="AK183" s="46"/>
    </row>
    <row r="184" spans="1:37" ht="24" customHeight="1">
      <c r="A184" s="46">
        <f>IFERROR(VLOOKUP(D184,Sort!B:D,3,0),"")</f>
        <v>0</v>
      </c>
      <c r="B184" s="190" t="str">
        <f t="shared" si="42"/>
        <v>1346118CLOSE</v>
      </c>
      <c r="C184" s="196">
        <v>46118</v>
      </c>
      <c r="D184" s="192" t="s">
        <v>17</v>
      </c>
      <c r="E184" s="193" t="str">
        <f>IFERROR(VLOOKUP(D184,Sort!B:C,2,0),"")</f>
        <v>AXOR 3336K</v>
      </c>
      <c r="F184" s="194" t="s">
        <v>382</v>
      </c>
      <c r="G184" s="195">
        <f t="shared" si="43"/>
        <v>0</v>
      </c>
      <c r="H184" s="196">
        <v>46118</v>
      </c>
      <c r="I184" s="197">
        <v>0.38958333333333334</v>
      </c>
      <c r="J184" s="196">
        <v>46118</v>
      </c>
      <c r="K184" s="197">
        <v>0.42291666666666666</v>
      </c>
      <c r="L184" s="198">
        <f t="shared" si="44"/>
        <v>46118.38958333333</v>
      </c>
      <c r="M184" s="199">
        <f t="shared" si="45"/>
        <v>46118.42291666667</v>
      </c>
      <c r="N184" s="200">
        <f t="shared" si="46"/>
        <v>0.80000128016503091</v>
      </c>
      <c r="O184" s="201" t="s">
        <v>312</v>
      </c>
      <c r="P184" s="201" t="s">
        <v>558</v>
      </c>
      <c r="Q184" s="202" t="s">
        <v>150</v>
      </c>
      <c r="R184" s="202" t="s">
        <v>137</v>
      </c>
      <c r="S184" s="202" t="s">
        <v>300</v>
      </c>
      <c r="T184" s="193" t="str">
        <f>IFERROR(VLOOKUP(S184,Sort!E:F,2,0),"")</f>
        <v>AIR SYSTEM</v>
      </c>
      <c r="U184" s="115">
        <f t="shared" si="47"/>
        <v>1</v>
      </c>
      <c r="V184" s="202" t="s">
        <v>422</v>
      </c>
      <c r="W184" s="202"/>
      <c r="X184" s="202"/>
      <c r="Y184" s="202"/>
      <c r="Z184" s="193"/>
      <c r="AA184" s="193" t="s">
        <v>362</v>
      </c>
      <c r="AB184" s="203"/>
      <c r="AC184" s="204" t="str">
        <f t="shared" si="48"/>
        <v>CLOSE</v>
      </c>
      <c r="AD184" s="47" t="str">
        <f t="array" aca="1" ref="AD184" ca="1">IF(D184="","",INDEX(HM_Unit!$D$1:$AE$1,MATCH(C184,HM_Unit!$D$2:$AE$2,0)))</f>
        <v>WEEK 15</v>
      </c>
      <c r="AE184" s="46"/>
      <c r="AF184" s="46"/>
      <c r="AG184" s="46"/>
      <c r="AH184" s="46"/>
      <c r="AI184" s="46"/>
      <c r="AJ184" s="46"/>
      <c r="AK184" s="46"/>
    </row>
    <row r="185" spans="1:37" ht="24" customHeight="1">
      <c r="A185" s="46">
        <f>IFERROR(VLOOKUP(D185,Sort!B:D,3,0),"")</f>
        <v>0</v>
      </c>
      <c r="B185" s="190" t="str">
        <f t="shared" si="42"/>
        <v>1446118CLOSE</v>
      </c>
      <c r="C185" s="196">
        <v>46118</v>
      </c>
      <c r="D185" s="192" t="s">
        <v>89</v>
      </c>
      <c r="E185" s="193" t="str">
        <f>IFERROR(VLOOKUP(D185,Sort!B:C,2,0),"")</f>
        <v>Axor 3336 OB</v>
      </c>
      <c r="F185" s="194">
        <v>4529</v>
      </c>
      <c r="G185" s="195">
        <f t="shared" si="43"/>
        <v>0</v>
      </c>
      <c r="H185" s="196">
        <v>46118</v>
      </c>
      <c r="I185" s="197">
        <v>0.55555555555555558</v>
      </c>
      <c r="J185" s="196">
        <v>46118</v>
      </c>
      <c r="K185" s="197">
        <v>0.60069444444444442</v>
      </c>
      <c r="L185" s="198">
        <f t="shared" si="44"/>
        <v>46118.555555555555</v>
      </c>
      <c r="M185" s="199">
        <f t="shared" si="45"/>
        <v>46118.600694444445</v>
      </c>
      <c r="N185" s="200">
        <f t="shared" si="46"/>
        <v>1.0833350667082486</v>
      </c>
      <c r="O185" s="201" t="s">
        <v>559</v>
      </c>
      <c r="P185" s="201" t="s">
        <v>560</v>
      </c>
      <c r="Q185" s="202" t="s">
        <v>149</v>
      </c>
      <c r="R185" s="202" t="s">
        <v>137</v>
      </c>
      <c r="S185" s="202" t="s">
        <v>318</v>
      </c>
      <c r="T185" s="193" t="str">
        <f>IFERROR(VLOOKUP(S185,Sort!E:F,2,0),"")</f>
        <v>PREVENTIVE MAINTENACE</v>
      </c>
      <c r="U185" s="115">
        <f t="shared" si="47"/>
        <v>1</v>
      </c>
      <c r="V185" s="202" t="s">
        <v>422</v>
      </c>
      <c r="W185" s="202"/>
      <c r="X185" s="202"/>
      <c r="Y185" s="202"/>
      <c r="Z185" s="193"/>
      <c r="AA185" s="193" t="s">
        <v>362</v>
      </c>
      <c r="AB185" s="203"/>
      <c r="AC185" s="204" t="str">
        <f t="shared" si="48"/>
        <v>CLOSE</v>
      </c>
      <c r="AD185" s="47" t="str">
        <f t="array" aca="1" ref="AD185" ca="1">IF(D185="","",INDEX(HM_Unit!$D$1:$AE$1,MATCH(C185,HM_Unit!$D$2:$AE$2,0)))</f>
        <v>WEEK 15</v>
      </c>
      <c r="AE185" s="46"/>
      <c r="AF185" s="46"/>
      <c r="AG185" s="46"/>
      <c r="AH185" s="46"/>
      <c r="AI185" s="46"/>
      <c r="AJ185" s="46"/>
      <c r="AK185" s="46"/>
    </row>
    <row r="186" spans="1:37" ht="24" customHeight="1">
      <c r="A186" s="46">
        <f>IFERROR(VLOOKUP(D186,Sort!B:D,3,0),"")</f>
        <v>0</v>
      </c>
      <c r="B186" s="190" t="str">
        <f t="shared" si="42"/>
        <v>1546118CLOSE</v>
      </c>
      <c r="C186" s="196">
        <v>46118</v>
      </c>
      <c r="D186" s="192" t="s">
        <v>31</v>
      </c>
      <c r="E186" s="193" t="str">
        <f>IFERROR(VLOOKUP(D186,Sort!B:C,2,0),"")</f>
        <v>AXOR 3336K</v>
      </c>
      <c r="F186" s="194"/>
      <c r="G186" s="195">
        <f t="shared" si="43"/>
        <v>0</v>
      </c>
      <c r="H186" s="196">
        <v>46118</v>
      </c>
      <c r="I186" s="197">
        <v>0.375</v>
      </c>
      <c r="J186" s="196">
        <v>46118</v>
      </c>
      <c r="K186" s="197">
        <v>0.42083333333333334</v>
      </c>
      <c r="L186" s="198">
        <f t="shared" si="44"/>
        <v>46118.375</v>
      </c>
      <c r="M186" s="199">
        <f t="shared" si="45"/>
        <v>46118.42083333333</v>
      </c>
      <c r="N186" s="200">
        <f t="shared" si="46"/>
        <v>1.1000017599213281</v>
      </c>
      <c r="O186" s="201" t="s">
        <v>357</v>
      </c>
      <c r="P186" s="201"/>
      <c r="Q186" s="202" t="s">
        <v>149</v>
      </c>
      <c r="R186" s="202" t="s">
        <v>137</v>
      </c>
      <c r="S186" s="202" t="s">
        <v>318</v>
      </c>
      <c r="T186" s="193" t="str">
        <f>IFERROR(VLOOKUP(S186,Sort!E:F,2,0),"")</f>
        <v>PREVENTIVE MAINTENACE</v>
      </c>
      <c r="U186" s="115">
        <f t="shared" si="47"/>
        <v>1</v>
      </c>
      <c r="V186" s="202" t="s">
        <v>422</v>
      </c>
      <c r="W186" s="202"/>
      <c r="X186" s="202"/>
      <c r="Y186" s="202"/>
      <c r="Z186" s="193"/>
      <c r="AA186" s="193" t="s">
        <v>362</v>
      </c>
      <c r="AB186" s="203"/>
      <c r="AC186" s="204" t="str">
        <f t="shared" si="48"/>
        <v>CLOSE</v>
      </c>
      <c r="AD186" s="47" t="str">
        <f t="array" aca="1" ref="AD186" ca="1">IF(D186="","",INDEX(HM_Unit!$D$1:$AE$1,MATCH(C186,HM_Unit!$D$2:$AE$2,0)))</f>
        <v>WEEK 15</v>
      </c>
      <c r="AE186" s="46"/>
      <c r="AF186" s="46"/>
      <c r="AG186" s="46"/>
      <c r="AH186" s="46"/>
      <c r="AI186" s="46"/>
      <c r="AJ186" s="46"/>
      <c r="AK186" s="46"/>
    </row>
    <row r="187" spans="1:37" ht="24" customHeight="1">
      <c r="A187" s="46">
        <f>IFERROR(VLOOKUP(D187,Sort!B:D,3,0),"")</f>
        <v>0</v>
      </c>
      <c r="B187" s="190" t="str">
        <f t="shared" si="42"/>
        <v>1646118CLOSE</v>
      </c>
      <c r="C187" s="196">
        <v>46118</v>
      </c>
      <c r="D187" s="192" t="s">
        <v>36</v>
      </c>
      <c r="E187" s="193" t="str">
        <f>IFERROR(VLOOKUP(D187,Sort!B:C,2,0),"")</f>
        <v>AXOR 3336K</v>
      </c>
      <c r="F187" s="194"/>
      <c r="G187" s="195">
        <f t="shared" si="43"/>
        <v>0</v>
      </c>
      <c r="H187" s="196">
        <v>46118</v>
      </c>
      <c r="I187" s="197">
        <v>0.36041666666666666</v>
      </c>
      <c r="J187" s="196">
        <v>46118</v>
      </c>
      <c r="K187" s="197">
        <v>0.38194444444444442</v>
      </c>
      <c r="L187" s="198">
        <f t="shared" si="44"/>
        <v>46118.36041666667</v>
      </c>
      <c r="M187" s="199">
        <f t="shared" si="45"/>
        <v>46118.381944444445</v>
      </c>
      <c r="N187" s="200">
        <f t="shared" si="46"/>
        <v>0.51666749327256967</v>
      </c>
      <c r="O187" s="201" t="s">
        <v>356</v>
      </c>
      <c r="P187" s="201"/>
      <c r="Q187" s="202" t="s">
        <v>149</v>
      </c>
      <c r="R187" s="202" t="s">
        <v>137</v>
      </c>
      <c r="S187" s="202" t="s">
        <v>318</v>
      </c>
      <c r="T187" s="193" t="str">
        <f>IFERROR(VLOOKUP(S187,Sort!E:F,2,0),"")</f>
        <v>PREVENTIVE MAINTENACE</v>
      </c>
      <c r="U187" s="115">
        <f t="shared" si="47"/>
        <v>1</v>
      </c>
      <c r="V187" s="202" t="s">
        <v>422</v>
      </c>
      <c r="W187" s="202"/>
      <c r="X187" s="202"/>
      <c r="Y187" s="202"/>
      <c r="Z187" s="193"/>
      <c r="AA187" s="193" t="s">
        <v>362</v>
      </c>
      <c r="AB187" s="203"/>
      <c r="AC187" s="204" t="str">
        <f t="shared" si="48"/>
        <v>CLOSE</v>
      </c>
      <c r="AD187" s="47" t="str">
        <f t="array" aca="1" ref="AD187" ca="1">IF(D187="","",INDEX(HM_Unit!$D$1:$AE$1,MATCH(C187,HM_Unit!$D$2:$AE$2,0)))</f>
        <v>WEEK 15</v>
      </c>
      <c r="AE187" s="46"/>
      <c r="AF187" s="46"/>
      <c r="AG187" s="46"/>
      <c r="AH187" s="46"/>
      <c r="AI187" s="46"/>
      <c r="AJ187" s="46"/>
      <c r="AK187" s="46"/>
    </row>
    <row r="188" spans="1:37" ht="24" customHeight="1">
      <c r="A188" s="46">
        <f>IFERROR(VLOOKUP(D188,Sort!B:D,3,0),"")</f>
        <v>0</v>
      </c>
      <c r="B188" s="190" t="str">
        <f t="shared" si="42"/>
        <v>1746118CLOSE</v>
      </c>
      <c r="C188" s="196">
        <v>46118</v>
      </c>
      <c r="D188" s="192" t="s">
        <v>38</v>
      </c>
      <c r="E188" s="193" t="str">
        <f>IFERROR(VLOOKUP(D188,Sort!B:C,2,0),"")</f>
        <v>AXOR 3336K</v>
      </c>
      <c r="F188" s="194"/>
      <c r="G188" s="195">
        <f t="shared" si="43"/>
        <v>0</v>
      </c>
      <c r="H188" s="196">
        <v>46118</v>
      </c>
      <c r="I188" s="197">
        <v>0.38472222222222224</v>
      </c>
      <c r="J188" s="196">
        <v>46118</v>
      </c>
      <c r="K188" s="197">
        <v>0.39930555555555558</v>
      </c>
      <c r="L188" s="198">
        <f t="shared" si="44"/>
        <v>46118.384722222225</v>
      </c>
      <c r="M188" s="199">
        <f t="shared" si="45"/>
        <v>46118.399305555555</v>
      </c>
      <c r="N188" s="200">
        <f t="shared" si="46"/>
        <v>0.35000055991940637</v>
      </c>
      <c r="O188" s="201" t="s">
        <v>356</v>
      </c>
      <c r="P188" s="201"/>
      <c r="Q188" s="202" t="s">
        <v>149</v>
      </c>
      <c r="R188" s="202" t="s">
        <v>137</v>
      </c>
      <c r="S188" s="202" t="s">
        <v>318</v>
      </c>
      <c r="T188" s="193" t="str">
        <f>IFERROR(VLOOKUP(S188,Sort!E:F,2,0),"")</f>
        <v>PREVENTIVE MAINTENACE</v>
      </c>
      <c r="U188" s="115">
        <f t="shared" si="47"/>
        <v>1</v>
      </c>
      <c r="V188" s="202" t="s">
        <v>422</v>
      </c>
      <c r="W188" s="202"/>
      <c r="X188" s="202"/>
      <c r="Y188" s="202"/>
      <c r="Z188" s="193"/>
      <c r="AA188" s="193" t="s">
        <v>362</v>
      </c>
      <c r="AB188" s="203"/>
      <c r="AC188" s="204" t="str">
        <f t="shared" si="48"/>
        <v>CLOSE</v>
      </c>
      <c r="AD188" s="47" t="str">
        <f t="array" aca="1" ref="AD188" ca="1">IF(D188="","",INDEX(HM_Unit!$D$1:$AE$1,MATCH(C188,HM_Unit!$D$2:$AE$2,0)))</f>
        <v>WEEK 15</v>
      </c>
      <c r="AE188" s="46"/>
      <c r="AF188" s="46"/>
      <c r="AG188" s="46"/>
      <c r="AH188" s="46"/>
      <c r="AI188" s="46"/>
      <c r="AJ188" s="46"/>
      <c r="AK188" s="46"/>
    </row>
    <row r="189" spans="1:37" ht="24" customHeight="1">
      <c r="A189" s="46">
        <f>IFERROR(VLOOKUP(D189,Sort!B:D,3,0),"")</f>
        <v>0</v>
      </c>
      <c r="B189" s="190" t="str">
        <f t="shared" si="42"/>
        <v>1846118CLOSE</v>
      </c>
      <c r="C189" s="196">
        <v>46118</v>
      </c>
      <c r="D189" s="192" t="s">
        <v>35</v>
      </c>
      <c r="E189" s="193" t="str">
        <f>IFERROR(VLOOKUP(D189,Sort!B:C,2,0),"")</f>
        <v>AXOR 3336K</v>
      </c>
      <c r="F189" s="194"/>
      <c r="G189" s="195">
        <f t="shared" si="43"/>
        <v>0</v>
      </c>
      <c r="H189" s="196">
        <v>46118</v>
      </c>
      <c r="I189" s="197">
        <v>0.40763888888888888</v>
      </c>
      <c r="J189" s="196">
        <v>46118</v>
      </c>
      <c r="K189" s="197">
        <v>0.4201388888888889</v>
      </c>
      <c r="L189" s="198">
        <f t="shared" si="44"/>
        <v>46118.407638888886</v>
      </c>
      <c r="M189" s="199">
        <f t="shared" si="45"/>
        <v>46118.420138888891</v>
      </c>
      <c r="N189" s="200">
        <f t="shared" si="46"/>
        <v>0.30000048010554331</v>
      </c>
      <c r="O189" s="201" t="s">
        <v>356</v>
      </c>
      <c r="P189" s="201"/>
      <c r="Q189" s="202" t="s">
        <v>149</v>
      </c>
      <c r="R189" s="202" t="s">
        <v>137</v>
      </c>
      <c r="S189" s="202" t="s">
        <v>318</v>
      </c>
      <c r="T189" s="193" t="str">
        <f>IFERROR(VLOOKUP(S189,Sort!E:F,2,0),"")</f>
        <v>PREVENTIVE MAINTENACE</v>
      </c>
      <c r="U189" s="115">
        <f t="shared" si="47"/>
        <v>1</v>
      </c>
      <c r="V189" s="202" t="s">
        <v>422</v>
      </c>
      <c r="W189" s="202"/>
      <c r="X189" s="202"/>
      <c r="Y189" s="202"/>
      <c r="Z189" s="193"/>
      <c r="AA189" s="193" t="s">
        <v>362</v>
      </c>
      <c r="AB189" s="203"/>
      <c r="AC189" s="204" t="str">
        <f t="shared" si="48"/>
        <v>CLOSE</v>
      </c>
      <c r="AD189" s="47" t="str">
        <f t="array" aca="1" ref="AD189" ca="1">IF(D189="","",INDEX(HM_Unit!$D$1:$AE$1,MATCH(C189,HM_Unit!$D$2:$AE$2,0)))</f>
        <v>WEEK 15</v>
      </c>
      <c r="AE189" s="46"/>
      <c r="AF189" s="46"/>
      <c r="AG189" s="46"/>
      <c r="AH189" s="46"/>
      <c r="AI189" s="46"/>
      <c r="AJ189" s="46"/>
      <c r="AK189" s="46"/>
    </row>
    <row r="190" spans="1:37" ht="24" customHeight="1">
      <c r="A190" s="46">
        <f>IFERROR(VLOOKUP(D190,Sort!B:D,3,0),"")</f>
        <v>0</v>
      </c>
      <c r="B190" s="190" t="str">
        <f t="shared" si="42"/>
        <v>1946118CLOSE</v>
      </c>
      <c r="C190" s="196">
        <v>46118</v>
      </c>
      <c r="D190" s="192" t="s">
        <v>24</v>
      </c>
      <c r="E190" s="193" t="str">
        <f>IFERROR(VLOOKUP(D190,Sort!B:C,2,0),"")</f>
        <v>AXOR 3336K</v>
      </c>
      <c r="F190" s="194">
        <v>19000</v>
      </c>
      <c r="G190" s="195">
        <f t="shared" si="43"/>
        <v>0</v>
      </c>
      <c r="H190" s="196">
        <v>46118</v>
      </c>
      <c r="I190" s="197">
        <v>0.43402777777777779</v>
      </c>
      <c r="J190" s="196">
        <v>46118</v>
      </c>
      <c r="K190" s="197">
        <v>0.49305555555555558</v>
      </c>
      <c r="L190" s="198">
        <f t="shared" si="44"/>
        <v>46118.434027777781</v>
      </c>
      <c r="M190" s="199">
        <f t="shared" si="45"/>
        <v>46118.493055555555</v>
      </c>
      <c r="N190" s="200">
        <f t="shared" si="46"/>
        <v>1.4166689332399509</v>
      </c>
      <c r="O190" s="201" t="s">
        <v>358</v>
      </c>
      <c r="P190" s="201"/>
      <c r="Q190" s="202" t="s">
        <v>149</v>
      </c>
      <c r="R190" s="202" t="s">
        <v>137</v>
      </c>
      <c r="S190" s="202" t="s">
        <v>318</v>
      </c>
      <c r="T190" s="193" t="str">
        <f>IFERROR(VLOOKUP(S190,Sort!E:F,2,0),"")</f>
        <v>PREVENTIVE MAINTENACE</v>
      </c>
      <c r="U190" s="115">
        <f t="shared" si="47"/>
        <v>1</v>
      </c>
      <c r="V190" s="202" t="s">
        <v>422</v>
      </c>
      <c r="W190" s="202"/>
      <c r="X190" s="202"/>
      <c r="Y190" s="202"/>
      <c r="Z190" s="193"/>
      <c r="AA190" s="193" t="s">
        <v>362</v>
      </c>
      <c r="AB190" s="203"/>
      <c r="AC190" s="204" t="str">
        <f t="shared" si="48"/>
        <v>CLOSE</v>
      </c>
      <c r="AD190" s="47" t="str">
        <f t="array" aca="1" ref="AD190" ca="1">IF(D190="","",INDEX(HM_Unit!$D$1:$AE$1,MATCH(C190,HM_Unit!$D$2:$AE$2,0)))</f>
        <v>WEEK 15</v>
      </c>
      <c r="AE190" s="46"/>
      <c r="AF190" s="46"/>
      <c r="AG190" s="46"/>
      <c r="AH190" s="46"/>
      <c r="AI190" s="46"/>
      <c r="AJ190" s="46"/>
      <c r="AK190" s="46"/>
    </row>
    <row r="191" spans="1:37" ht="24" customHeight="1">
      <c r="A191" s="46">
        <f>IFERROR(VLOOKUP(D191,Sort!B:D,3,0),"")</f>
        <v>0</v>
      </c>
      <c r="B191" s="190" t="str">
        <f t="shared" si="42"/>
        <v>2046118CLOSE</v>
      </c>
      <c r="C191" s="196">
        <v>46118</v>
      </c>
      <c r="D191" s="192" t="s">
        <v>101</v>
      </c>
      <c r="E191" s="193" t="str">
        <f>IFERROR(VLOOKUP(D191,Sort!B:C,2,0),"")</f>
        <v>Axor 3336 OB</v>
      </c>
      <c r="F191" s="194">
        <v>15722</v>
      </c>
      <c r="G191" s="195">
        <f t="shared" si="43"/>
        <v>0</v>
      </c>
      <c r="H191" s="196">
        <v>46118</v>
      </c>
      <c r="I191" s="197">
        <v>0.81944444444444442</v>
      </c>
      <c r="J191" s="196">
        <v>46118</v>
      </c>
      <c r="K191" s="197">
        <v>0.82986111111111116</v>
      </c>
      <c r="L191" s="198">
        <f t="shared" si="44"/>
        <v>46118.819444444445</v>
      </c>
      <c r="M191" s="199">
        <f t="shared" si="45"/>
        <v>46118.829861111109</v>
      </c>
      <c r="N191" s="200">
        <f t="shared" si="46"/>
        <v>0.25000039994243173</v>
      </c>
      <c r="O191" s="201" t="s">
        <v>561</v>
      </c>
      <c r="P191" s="201" t="s">
        <v>562</v>
      </c>
      <c r="Q191" s="202" t="s">
        <v>150</v>
      </c>
      <c r="R191" s="202" t="s">
        <v>137</v>
      </c>
      <c r="S191" s="202" t="s">
        <v>448</v>
      </c>
      <c r="T191" s="193" t="str">
        <f>IFERROR(VLOOKUP(S191,Sort!E:F,2,0),"")</f>
        <v>LUBRICANT</v>
      </c>
      <c r="U191" s="115">
        <f t="shared" si="47"/>
        <v>1</v>
      </c>
      <c r="V191" s="202" t="s">
        <v>422</v>
      </c>
      <c r="W191" s="202"/>
      <c r="X191" s="202"/>
      <c r="Y191" s="202"/>
      <c r="Z191" s="193"/>
      <c r="AA191" s="193" t="s">
        <v>362</v>
      </c>
      <c r="AB191" s="203"/>
      <c r="AC191" s="204" t="str">
        <f t="shared" si="48"/>
        <v>CLOSE</v>
      </c>
      <c r="AD191" s="47" t="str">
        <f t="array" aca="1" ref="AD191" ca="1">IF(D191="","",INDEX(HM_Unit!$D$1:$AE$1,MATCH(C191,HM_Unit!$D$2:$AE$2,0)))</f>
        <v>WEEK 15</v>
      </c>
      <c r="AE191" s="46"/>
      <c r="AF191" s="46"/>
      <c r="AG191" s="46"/>
      <c r="AH191" s="46"/>
      <c r="AI191" s="46"/>
      <c r="AJ191" s="46"/>
      <c r="AK191" s="46"/>
    </row>
    <row r="192" spans="1:37" ht="24" customHeight="1">
      <c r="A192" s="46">
        <f>IFERROR(VLOOKUP(D192,Sort!B:D,3,0),"")</f>
        <v>0</v>
      </c>
      <c r="B192" s="190" t="str">
        <f t="shared" si="42"/>
        <v>2146118CLOSE</v>
      </c>
      <c r="C192" s="196">
        <v>46118</v>
      </c>
      <c r="D192" s="192" t="s">
        <v>14</v>
      </c>
      <c r="E192" s="193" t="str">
        <f>IFERROR(VLOOKUP(D192,Sort!B:C,2,0),"")</f>
        <v>AXOR 3336K</v>
      </c>
      <c r="F192" s="194" t="s">
        <v>471</v>
      </c>
      <c r="G192" s="195">
        <f t="shared" si="43"/>
        <v>0</v>
      </c>
      <c r="H192" s="196">
        <v>46118</v>
      </c>
      <c r="I192" s="197">
        <v>0.79166666666666663</v>
      </c>
      <c r="J192" s="196">
        <v>46118</v>
      </c>
      <c r="K192" s="197">
        <v>0.84861111111111109</v>
      </c>
      <c r="L192" s="198">
        <f t="shared" si="44"/>
        <v>46118.791666666664</v>
      </c>
      <c r="M192" s="199">
        <f t="shared" si="45"/>
        <v>46118.848611111112</v>
      </c>
      <c r="N192" s="200">
        <f t="shared" si="46"/>
        <v>1.3666688534260882</v>
      </c>
      <c r="O192" s="201" t="s">
        <v>314</v>
      </c>
      <c r="P192" s="201" t="s">
        <v>563</v>
      </c>
      <c r="Q192" s="202" t="s">
        <v>150</v>
      </c>
      <c r="R192" s="202" t="s">
        <v>137</v>
      </c>
      <c r="S192" s="202" t="s">
        <v>300</v>
      </c>
      <c r="T192" s="193" t="str">
        <f>IFERROR(VLOOKUP(S192,Sort!E:F,2,0),"")</f>
        <v>AIR SYSTEM</v>
      </c>
      <c r="U192" s="115">
        <f t="shared" si="47"/>
        <v>1</v>
      </c>
      <c r="V192" s="202" t="s">
        <v>422</v>
      </c>
      <c r="W192" s="202"/>
      <c r="X192" s="202"/>
      <c r="Y192" s="202"/>
      <c r="Z192" s="193"/>
      <c r="AA192" s="193" t="s">
        <v>362</v>
      </c>
      <c r="AB192" s="203"/>
      <c r="AC192" s="204" t="str">
        <f t="shared" si="48"/>
        <v>CLOSE</v>
      </c>
      <c r="AD192" s="47" t="str">
        <f t="array" aca="1" ref="AD192" ca="1">IF(D192="","",INDEX(HM_Unit!$D$1:$AE$1,MATCH(C192,HM_Unit!$D$2:$AE$2,0)))</f>
        <v>WEEK 15</v>
      </c>
      <c r="AE192" s="46"/>
      <c r="AF192" s="46"/>
      <c r="AG192" s="46"/>
      <c r="AH192" s="46"/>
      <c r="AI192" s="46"/>
      <c r="AJ192" s="46"/>
      <c r="AK192" s="46"/>
    </row>
    <row r="193" spans="1:37" ht="24" customHeight="1">
      <c r="A193" s="46">
        <f>IFERROR(VLOOKUP(D193,Sort!B:D,3,0),"")</f>
        <v>0</v>
      </c>
      <c r="B193" s="190" t="str">
        <f t="shared" si="42"/>
        <v>2246118CLOSE</v>
      </c>
      <c r="C193" s="196">
        <v>46118</v>
      </c>
      <c r="D193" s="192" t="s">
        <v>106</v>
      </c>
      <c r="E193" s="193" t="str">
        <f>IFERROR(VLOOKUP(D193,Sort!B:C,2,0),"")</f>
        <v>Axor 3336 OB</v>
      </c>
      <c r="F193" s="194">
        <v>18120</v>
      </c>
      <c r="G193" s="195">
        <f t="shared" si="43"/>
        <v>0</v>
      </c>
      <c r="H193" s="196">
        <v>46118</v>
      </c>
      <c r="I193" s="197">
        <v>0.85416666666666663</v>
      </c>
      <c r="J193" s="196">
        <v>46118</v>
      </c>
      <c r="K193" s="197">
        <v>0.86319444444444449</v>
      </c>
      <c r="L193" s="198">
        <f t="shared" si="44"/>
        <v>46118.854166666664</v>
      </c>
      <c r="M193" s="199">
        <f t="shared" si="45"/>
        <v>46118.863194444442</v>
      </c>
      <c r="N193" s="200">
        <f t="shared" si="46"/>
        <v>0.21666701334164951</v>
      </c>
      <c r="O193" s="201" t="s">
        <v>309</v>
      </c>
      <c r="P193" s="201" t="s">
        <v>310</v>
      </c>
      <c r="Q193" s="202" t="s">
        <v>150</v>
      </c>
      <c r="R193" s="202" t="s">
        <v>137</v>
      </c>
      <c r="S193" s="202" t="s">
        <v>311</v>
      </c>
      <c r="T193" s="193" t="str">
        <f>IFERROR(VLOOKUP(S193,Sort!E:F,2,0),"")</f>
        <v>TYRE</v>
      </c>
      <c r="U193" s="115">
        <f t="shared" si="47"/>
        <v>1</v>
      </c>
      <c r="V193" s="202" t="s">
        <v>422</v>
      </c>
      <c r="W193" s="202"/>
      <c r="X193" s="202"/>
      <c r="Y193" s="202"/>
      <c r="Z193" s="193"/>
      <c r="AA193" s="193" t="s">
        <v>362</v>
      </c>
      <c r="AB193" s="203"/>
      <c r="AC193" s="204" t="str">
        <f t="shared" si="48"/>
        <v>CLOSE</v>
      </c>
      <c r="AD193" s="47" t="str">
        <f t="array" aca="1" ref="AD193" ca="1">IF(D193="","",INDEX(HM_Unit!$D$1:$AE$1,MATCH(C193,HM_Unit!$D$2:$AE$2,0)))</f>
        <v>WEEK 15</v>
      </c>
      <c r="AE193" s="46"/>
      <c r="AF193" s="46"/>
      <c r="AG193" s="46"/>
      <c r="AH193" s="46"/>
      <c r="AI193" s="46"/>
      <c r="AJ193" s="46"/>
      <c r="AK193" s="46"/>
    </row>
    <row r="194" spans="1:37" ht="63" customHeight="1">
      <c r="A194" s="46">
        <f>IFERROR(VLOOKUP(D194,Sort!B:D,3,0),"")</f>
        <v>0</v>
      </c>
      <c r="B194" s="190" t="str">
        <f t="shared" si="42"/>
        <v>2346118CLOSE</v>
      </c>
      <c r="C194" s="196">
        <v>46118</v>
      </c>
      <c r="D194" s="192" t="s">
        <v>92</v>
      </c>
      <c r="E194" s="193" t="str">
        <f>IFERROR(VLOOKUP(D194,Sort!B:C,2,0),"")</f>
        <v>Axor 3336 OB</v>
      </c>
      <c r="F194" s="194" t="s">
        <v>382</v>
      </c>
      <c r="G194" s="195">
        <f t="shared" si="43"/>
        <v>0</v>
      </c>
      <c r="H194" s="196">
        <v>46118</v>
      </c>
      <c r="I194" s="197">
        <v>0.79861111111111116</v>
      </c>
      <c r="J194" s="196">
        <v>46118</v>
      </c>
      <c r="K194" s="197">
        <v>0.86875000000000002</v>
      </c>
      <c r="L194" s="198">
        <f t="shared" si="44"/>
        <v>46118.798611111109</v>
      </c>
      <c r="M194" s="199">
        <f t="shared" si="45"/>
        <v>46118.868750000001</v>
      </c>
      <c r="N194" s="200">
        <f t="shared" si="46"/>
        <v>1.6833360267447108</v>
      </c>
      <c r="O194" s="201" t="s">
        <v>564</v>
      </c>
      <c r="P194" s="201" t="s">
        <v>565</v>
      </c>
      <c r="Q194" s="202" t="s">
        <v>150</v>
      </c>
      <c r="R194" s="202" t="s">
        <v>137</v>
      </c>
      <c r="S194" s="202" t="s">
        <v>291</v>
      </c>
      <c r="T194" s="193" t="str">
        <f>IFERROR(VLOOKUP(S194,Sort!E:F,2,0),"")</f>
        <v>ELECTRICAL, STARTING &amp; CHARGING SYSTEM</v>
      </c>
      <c r="U194" s="115">
        <f t="shared" si="47"/>
        <v>1</v>
      </c>
      <c r="V194" s="202" t="s">
        <v>422</v>
      </c>
      <c r="W194" s="202"/>
      <c r="X194" s="202"/>
      <c r="Y194" s="202"/>
      <c r="Z194" s="193"/>
      <c r="AA194" s="193" t="s">
        <v>362</v>
      </c>
      <c r="AB194" s="203"/>
      <c r="AC194" s="204" t="str">
        <f t="shared" si="48"/>
        <v>CLOSE</v>
      </c>
      <c r="AD194" s="47" t="str">
        <f t="array" aca="1" ref="AD194" ca="1">IF(D194="","",INDEX(HM_Unit!$D$1:$AE$1,MATCH(C194,HM_Unit!$D$2:$AE$2,0)))</f>
        <v>WEEK 15</v>
      </c>
      <c r="AE194" s="46"/>
      <c r="AF194" s="46"/>
      <c r="AG194" s="46"/>
      <c r="AH194" s="46"/>
      <c r="AI194" s="46"/>
      <c r="AJ194" s="46"/>
      <c r="AK194" s="46"/>
    </row>
    <row r="195" spans="1:37" ht="24" customHeight="1">
      <c r="A195" s="46">
        <f>IFERROR(VLOOKUP(D195,Sort!B:D,3,0),"")</f>
        <v>0</v>
      </c>
      <c r="B195" s="190" t="str">
        <f t="shared" si="42"/>
        <v>2446118CLOSE</v>
      </c>
      <c r="C195" s="196">
        <v>46118</v>
      </c>
      <c r="D195" s="192" t="s">
        <v>23</v>
      </c>
      <c r="E195" s="193" t="str">
        <f>IFERROR(VLOOKUP(D195,Sort!B:C,2,0),"")</f>
        <v>AXOR 3336K</v>
      </c>
      <c r="F195" s="194" t="s">
        <v>382</v>
      </c>
      <c r="G195" s="195">
        <f t="shared" si="43"/>
        <v>0</v>
      </c>
      <c r="H195" s="196">
        <v>46118</v>
      </c>
      <c r="I195" s="197">
        <v>0.875</v>
      </c>
      <c r="J195" s="196">
        <v>46118</v>
      </c>
      <c r="K195" s="197">
        <v>0.89236111111111116</v>
      </c>
      <c r="L195" s="198">
        <f t="shared" si="44"/>
        <v>46118.875</v>
      </c>
      <c r="M195" s="199">
        <f t="shared" si="45"/>
        <v>46118.892361111109</v>
      </c>
      <c r="N195" s="200">
        <f t="shared" si="46"/>
        <v>0.41666733329559508</v>
      </c>
      <c r="O195" s="201" t="s">
        <v>566</v>
      </c>
      <c r="P195" s="201" t="s">
        <v>567</v>
      </c>
      <c r="Q195" s="202" t="s">
        <v>150</v>
      </c>
      <c r="R195" s="202" t="s">
        <v>137</v>
      </c>
      <c r="S195" s="202" t="s">
        <v>291</v>
      </c>
      <c r="T195" s="193" t="str">
        <f>IFERROR(VLOOKUP(S195,Sort!E:F,2,0),"")</f>
        <v>ELECTRICAL, STARTING &amp; CHARGING SYSTEM</v>
      </c>
      <c r="U195" s="115">
        <f t="shared" si="47"/>
        <v>1</v>
      </c>
      <c r="V195" s="202" t="s">
        <v>422</v>
      </c>
      <c r="W195" s="202"/>
      <c r="X195" s="202"/>
      <c r="Y195" s="202"/>
      <c r="Z195" s="193"/>
      <c r="AA195" s="193" t="s">
        <v>362</v>
      </c>
      <c r="AB195" s="203"/>
      <c r="AC195" s="204" t="str">
        <f t="shared" si="48"/>
        <v>CLOSE</v>
      </c>
      <c r="AD195" s="47" t="str">
        <f t="array" aca="1" ref="AD195" ca="1">IF(D195="","",INDEX(HM_Unit!$D$1:$AE$1,MATCH(C195,HM_Unit!$D$2:$AE$2,0)))</f>
        <v>WEEK 15</v>
      </c>
      <c r="AE195" s="46"/>
      <c r="AF195" s="46"/>
      <c r="AG195" s="46"/>
      <c r="AH195" s="46"/>
      <c r="AI195" s="46"/>
      <c r="AJ195" s="46"/>
      <c r="AK195" s="46"/>
    </row>
    <row r="196" spans="1:37" ht="24" customHeight="1">
      <c r="A196" s="46">
        <f>IFERROR(VLOOKUP(D196,Sort!B:D,3,0),"")</f>
        <v>0</v>
      </c>
      <c r="B196" s="190" t="str">
        <f t="shared" si="42"/>
        <v>2546118CLOSE</v>
      </c>
      <c r="C196" s="196">
        <v>46118</v>
      </c>
      <c r="D196" s="192" t="s">
        <v>19</v>
      </c>
      <c r="E196" s="193" t="str">
        <f>IFERROR(VLOOKUP(D196,Sort!B:C,2,0),"")</f>
        <v>AXOR 3336K</v>
      </c>
      <c r="F196" s="194"/>
      <c r="G196" s="195">
        <f t="shared" si="43"/>
        <v>0</v>
      </c>
      <c r="H196" s="196">
        <v>46118</v>
      </c>
      <c r="I196" s="197">
        <v>0.88680555555555551</v>
      </c>
      <c r="J196" s="196">
        <v>46118</v>
      </c>
      <c r="K196" s="197">
        <v>0.89236111111111116</v>
      </c>
      <c r="L196" s="198">
        <f t="shared" si="44"/>
        <v>46118.886805555558</v>
      </c>
      <c r="M196" s="199">
        <f t="shared" si="45"/>
        <v>46118.892361111109</v>
      </c>
      <c r="N196" s="200">
        <f t="shared" si="46"/>
        <v>0.13333354657775637</v>
      </c>
      <c r="O196" s="201" t="s">
        <v>417</v>
      </c>
      <c r="P196" s="201" t="s">
        <v>418</v>
      </c>
      <c r="Q196" s="202" t="s">
        <v>150</v>
      </c>
      <c r="R196" s="202" t="s">
        <v>137</v>
      </c>
      <c r="S196" s="202" t="s">
        <v>303</v>
      </c>
      <c r="T196" s="193" t="str">
        <f>IFERROR(VLOOKUP(S196,Sort!E:F,2,0),"")</f>
        <v>BRAKE SYSTEM</v>
      </c>
      <c r="U196" s="115">
        <f t="shared" si="47"/>
        <v>1</v>
      </c>
      <c r="V196" s="202" t="s">
        <v>422</v>
      </c>
      <c r="W196" s="202"/>
      <c r="X196" s="202"/>
      <c r="Y196" s="202"/>
      <c r="Z196" s="193"/>
      <c r="AA196" s="193" t="s">
        <v>362</v>
      </c>
      <c r="AB196" s="203"/>
      <c r="AC196" s="204" t="str">
        <f t="shared" si="48"/>
        <v>CLOSE</v>
      </c>
      <c r="AD196" s="47" t="str">
        <f t="array" aca="1" ref="AD196" ca="1">IF(D196="","",INDEX(HM_Unit!$D$1:$AE$1,MATCH(C196,HM_Unit!$D$2:$AE$2,0)))</f>
        <v>WEEK 15</v>
      </c>
      <c r="AE196" s="46"/>
      <c r="AF196" s="46"/>
      <c r="AG196" s="46"/>
      <c r="AH196" s="46"/>
      <c r="AI196" s="46"/>
      <c r="AJ196" s="46"/>
      <c r="AK196" s="46"/>
    </row>
    <row r="197" spans="1:37" ht="24" customHeight="1">
      <c r="A197" s="46">
        <f>IFERROR(VLOOKUP(D197,Sort!B:D,3,0),"")</f>
        <v>0</v>
      </c>
      <c r="B197" s="190" t="str">
        <f t="shared" si="42"/>
        <v>2646118CLOSE</v>
      </c>
      <c r="C197" s="196">
        <v>46118</v>
      </c>
      <c r="D197" s="192" t="s">
        <v>99</v>
      </c>
      <c r="E197" s="193" t="str">
        <f>IFERROR(VLOOKUP(D197,Sort!B:C,2,0),"")</f>
        <v>Axor 3336 OB</v>
      </c>
      <c r="F197" s="194" t="s">
        <v>471</v>
      </c>
      <c r="G197" s="195">
        <f t="shared" si="43"/>
        <v>0</v>
      </c>
      <c r="H197" s="196">
        <v>46118</v>
      </c>
      <c r="I197" s="197">
        <v>0.8125</v>
      </c>
      <c r="J197" s="196">
        <v>46118</v>
      </c>
      <c r="K197" s="197">
        <v>0.85902777777777772</v>
      </c>
      <c r="L197" s="198">
        <f t="shared" si="44"/>
        <v>46118.8125</v>
      </c>
      <c r="M197" s="199">
        <f t="shared" si="45"/>
        <v>46118.859027777777</v>
      </c>
      <c r="N197" s="200">
        <f t="shared" si="46"/>
        <v>1.1166684533090319</v>
      </c>
      <c r="O197" s="201" t="s">
        <v>568</v>
      </c>
      <c r="P197" s="201" t="s">
        <v>569</v>
      </c>
      <c r="Q197" s="202" t="s">
        <v>150</v>
      </c>
      <c r="R197" s="202" t="s">
        <v>137</v>
      </c>
      <c r="S197" s="202" t="s">
        <v>297</v>
      </c>
      <c r="T197" s="193" t="str">
        <f>IFERROR(VLOOKUP(S197,Sort!E:F,2,0),"")</f>
        <v>SUSPENSION</v>
      </c>
      <c r="U197" s="115">
        <f t="shared" si="47"/>
        <v>1</v>
      </c>
      <c r="V197" s="202" t="s">
        <v>422</v>
      </c>
      <c r="W197" s="202"/>
      <c r="X197" s="202"/>
      <c r="Y197" s="202"/>
      <c r="Z197" s="193"/>
      <c r="AA197" s="193" t="s">
        <v>362</v>
      </c>
      <c r="AB197" s="203"/>
      <c r="AC197" s="204" t="str">
        <f t="shared" si="48"/>
        <v>CLOSE</v>
      </c>
      <c r="AD197" s="47" t="str">
        <f t="array" aca="1" ref="AD197" ca="1">IF(D197="","",INDEX(HM_Unit!$D$1:$AE$1,MATCH(C197,HM_Unit!$D$2:$AE$2,0)))</f>
        <v>WEEK 15</v>
      </c>
      <c r="AE197" s="46"/>
      <c r="AF197" s="46"/>
      <c r="AG197" s="46"/>
      <c r="AH197" s="46"/>
      <c r="AI197" s="46"/>
      <c r="AJ197" s="46"/>
      <c r="AK197" s="46"/>
    </row>
    <row r="198" spans="1:37" ht="24" customHeight="1">
      <c r="A198" s="46">
        <f>IFERROR(VLOOKUP(D198,Sort!B:D,3,0),"")</f>
        <v>0</v>
      </c>
      <c r="B198" s="190" t="str">
        <f t="shared" si="42"/>
        <v>2746118CLOSE</v>
      </c>
      <c r="C198" s="196">
        <v>46118</v>
      </c>
      <c r="D198" s="245" t="s">
        <v>12</v>
      </c>
      <c r="E198" s="193" t="str">
        <f>IFERROR(VLOOKUP(D198,Sort!B:C,2,0),"")</f>
        <v>AXOR 3336K</v>
      </c>
      <c r="F198" s="240" t="s">
        <v>570</v>
      </c>
      <c r="G198" s="195">
        <f t="shared" si="43"/>
        <v>0</v>
      </c>
      <c r="H198" s="196">
        <v>46118</v>
      </c>
      <c r="I198" s="197">
        <v>0.83333333333333337</v>
      </c>
      <c r="J198" s="196">
        <v>46118</v>
      </c>
      <c r="K198" s="197">
        <v>0.90277777777777779</v>
      </c>
      <c r="L198" s="198">
        <f t="shared" si="44"/>
        <v>46118.833333333336</v>
      </c>
      <c r="M198" s="199">
        <f t="shared" si="45"/>
        <v>46118.902777777781</v>
      </c>
      <c r="N198" s="200">
        <f t="shared" si="46"/>
        <v>1.6666693333570071</v>
      </c>
      <c r="O198" s="201" t="s">
        <v>571</v>
      </c>
      <c r="P198" s="201" t="s">
        <v>572</v>
      </c>
      <c r="Q198" s="202" t="s">
        <v>150</v>
      </c>
      <c r="R198" s="202" t="s">
        <v>137</v>
      </c>
      <c r="S198" s="202" t="s">
        <v>303</v>
      </c>
      <c r="T198" s="193" t="str">
        <f>IFERROR(VLOOKUP(S198,Sort!E:F,2,0),"")</f>
        <v>BRAKE SYSTEM</v>
      </c>
      <c r="U198" s="115">
        <f t="shared" si="47"/>
        <v>1</v>
      </c>
      <c r="V198" s="202" t="s">
        <v>422</v>
      </c>
      <c r="W198" s="202"/>
      <c r="X198" s="202"/>
      <c r="Y198" s="202"/>
      <c r="Z198" s="193"/>
      <c r="AA198" s="193" t="s">
        <v>362</v>
      </c>
      <c r="AB198" s="203"/>
      <c r="AC198" s="204" t="str">
        <f t="shared" si="48"/>
        <v>CLOSE</v>
      </c>
      <c r="AD198" s="47" t="str">
        <f t="array" aca="1" ref="AD198" ca="1">IF(D198="","",INDEX(HM_Unit!$D$1:$AE$1,MATCH(C198,HM_Unit!$D$2:$AE$2,0)))</f>
        <v>WEEK 15</v>
      </c>
      <c r="AE198" s="46"/>
      <c r="AF198" s="46"/>
      <c r="AG198" s="46"/>
      <c r="AH198" s="46"/>
      <c r="AI198" s="46"/>
      <c r="AJ198" s="46"/>
      <c r="AK198" s="46"/>
    </row>
    <row r="199" spans="1:37" ht="24" customHeight="1">
      <c r="A199" s="46">
        <f>IFERROR(VLOOKUP(D199,Sort!B:D,3,0),"")</f>
        <v>0</v>
      </c>
      <c r="B199" s="190" t="str">
        <f t="shared" si="42"/>
        <v>2846118CLOSE</v>
      </c>
      <c r="C199" s="196">
        <v>46118</v>
      </c>
      <c r="D199" s="193" t="s">
        <v>8</v>
      </c>
      <c r="E199" s="193" t="str">
        <f>IFERROR(VLOOKUP(D199,Sort!B:C,2,0),"")</f>
        <v>Prima LX 2528</v>
      </c>
      <c r="F199" s="194" t="s">
        <v>382</v>
      </c>
      <c r="G199" s="195">
        <f t="shared" si="43"/>
        <v>0</v>
      </c>
      <c r="H199" s="196">
        <v>46118</v>
      </c>
      <c r="I199" s="197">
        <v>0.86805555555555558</v>
      </c>
      <c r="J199" s="196">
        <v>46118</v>
      </c>
      <c r="K199" s="197">
        <v>0.91666666666666663</v>
      </c>
      <c r="L199" s="198">
        <f t="shared" si="44"/>
        <v>46118.868055555555</v>
      </c>
      <c r="M199" s="199">
        <f t="shared" si="45"/>
        <v>46118.916666666664</v>
      </c>
      <c r="N199" s="200">
        <f t="shared" si="46"/>
        <v>1.1666685332975169</v>
      </c>
      <c r="O199" s="201" t="s">
        <v>314</v>
      </c>
      <c r="P199" s="201" t="s">
        <v>315</v>
      </c>
      <c r="Q199" s="202" t="s">
        <v>150</v>
      </c>
      <c r="R199" s="202" t="s">
        <v>137</v>
      </c>
      <c r="S199" s="202" t="s">
        <v>300</v>
      </c>
      <c r="T199" s="193" t="str">
        <f>IFERROR(VLOOKUP(S199,Sort!E:F,2,0),"")</f>
        <v>AIR SYSTEM</v>
      </c>
      <c r="U199" s="115">
        <f t="shared" si="47"/>
        <v>1</v>
      </c>
      <c r="V199" s="202" t="s">
        <v>422</v>
      </c>
      <c r="W199" s="202"/>
      <c r="X199" s="202"/>
      <c r="Y199" s="202"/>
      <c r="Z199" s="193"/>
      <c r="AA199" s="193" t="s">
        <v>362</v>
      </c>
      <c r="AB199" s="203"/>
      <c r="AC199" s="204" t="str">
        <f t="shared" si="48"/>
        <v>CLOSE</v>
      </c>
      <c r="AD199" s="47" t="str">
        <f t="array" aca="1" ref="AD199" ca="1">IF(D199="","",INDEX(HM_Unit!$D$1:$AE$1,MATCH(C199,HM_Unit!$D$2:$AE$2,0)))</f>
        <v>WEEK 15</v>
      </c>
      <c r="AE199" s="46"/>
      <c r="AF199" s="46"/>
      <c r="AG199" s="46"/>
      <c r="AH199" s="46"/>
      <c r="AI199" s="46"/>
      <c r="AJ199" s="46"/>
      <c r="AK199" s="46"/>
    </row>
    <row r="200" spans="1:37" ht="24" customHeight="1">
      <c r="A200" s="46">
        <f>IFERROR(VLOOKUP(D200,Sort!B:D,3,0),"")</f>
        <v>0</v>
      </c>
      <c r="B200" s="190" t="str">
        <f t="shared" si="42"/>
        <v>2946118CLOSE</v>
      </c>
      <c r="C200" s="196">
        <v>46118</v>
      </c>
      <c r="D200" s="192" t="s">
        <v>16</v>
      </c>
      <c r="E200" s="193" t="str">
        <f>IFERROR(VLOOKUP(D200,Sort!B:C,2,0),"")</f>
        <v>AXOR 3336K</v>
      </c>
      <c r="F200" s="194" t="s">
        <v>471</v>
      </c>
      <c r="G200" s="195">
        <f t="shared" si="43"/>
        <v>0</v>
      </c>
      <c r="H200" s="196">
        <v>46118</v>
      </c>
      <c r="I200" s="197">
        <v>0.92013888888888884</v>
      </c>
      <c r="J200" s="196">
        <v>46118</v>
      </c>
      <c r="K200" s="197">
        <v>0.92569444444444449</v>
      </c>
      <c r="L200" s="198">
        <f t="shared" si="44"/>
        <v>46118.920138888891</v>
      </c>
      <c r="M200" s="199">
        <f t="shared" si="45"/>
        <v>46118.925694444442</v>
      </c>
      <c r="N200" s="200">
        <f t="shared" si="46"/>
        <v>0.13333354657775637</v>
      </c>
      <c r="O200" s="201" t="s">
        <v>417</v>
      </c>
      <c r="P200" s="201" t="s">
        <v>418</v>
      </c>
      <c r="Q200" s="202" t="s">
        <v>150</v>
      </c>
      <c r="R200" s="202" t="s">
        <v>137</v>
      </c>
      <c r="S200" s="202" t="s">
        <v>303</v>
      </c>
      <c r="T200" s="193" t="str">
        <f>IFERROR(VLOOKUP(S200,Sort!E:F,2,0),"")</f>
        <v>BRAKE SYSTEM</v>
      </c>
      <c r="U200" s="115">
        <f t="shared" si="47"/>
        <v>1</v>
      </c>
      <c r="V200" s="202" t="s">
        <v>422</v>
      </c>
      <c r="W200" s="202"/>
      <c r="X200" s="202"/>
      <c r="Y200" s="202"/>
      <c r="Z200" s="193"/>
      <c r="AA200" s="193" t="s">
        <v>362</v>
      </c>
      <c r="AB200" s="203"/>
      <c r="AC200" s="204" t="str">
        <f t="shared" si="48"/>
        <v>CLOSE</v>
      </c>
      <c r="AD200" s="47" t="str">
        <f t="array" aca="1" ref="AD200" ca="1">IF(D200="","",INDEX(HM_Unit!$D$1:$AE$1,MATCH(C200,HM_Unit!$D$2:$AE$2,0)))</f>
        <v>WEEK 15</v>
      </c>
      <c r="AE200" s="46"/>
      <c r="AF200" s="46"/>
      <c r="AG200" s="46"/>
      <c r="AH200" s="46"/>
      <c r="AI200" s="46"/>
      <c r="AJ200" s="46"/>
      <c r="AK200" s="46"/>
    </row>
    <row r="201" spans="1:37" ht="24" customHeight="1">
      <c r="A201" s="46">
        <f>IFERROR(VLOOKUP(D201,Sort!B:D,3,0),"")</f>
        <v>0</v>
      </c>
      <c r="B201" s="190" t="str">
        <f t="shared" si="42"/>
        <v>3046118CLOSE</v>
      </c>
      <c r="C201" s="196">
        <v>46118</v>
      </c>
      <c r="D201" s="192" t="s">
        <v>29</v>
      </c>
      <c r="E201" s="193" t="str">
        <f>IFERROR(VLOOKUP(D201,Sort!B:C,2,0),"")</f>
        <v>AXOR 3336K</v>
      </c>
      <c r="F201" s="194" t="s">
        <v>471</v>
      </c>
      <c r="G201" s="195">
        <f t="shared" si="43"/>
        <v>0</v>
      </c>
      <c r="H201" s="196">
        <v>46118</v>
      </c>
      <c r="I201" s="197">
        <v>0.9243055555555556</v>
      </c>
      <c r="J201" s="196">
        <v>46118</v>
      </c>
      <c r="K201" s="197">
        <v>0.96875</v>
      </c>
      <c r="L201" s="198">
        <f t="shared" si="44"/>
        <v>46118.924305555556</v>
      </c>
      <c r="M201" s="199">
        <f t="shared" si="45"/>
        <v>46118.96875</v>
      </c>
      <c r="N201" s="200">
        <f t="shared" si="46"/>
        <v>1.0666683733205446</v>
      </c>
      <c r="O201" s="201" t="s">
        <v>314</v>
      </c>
      <c r="P201" s="201" t="s">
        <v>573</v>
      </c>
      <c r="Q201" s="202" t="s">
        <v>150</v>
      </c>
      <c r="R201" s="202" t="s">
        <v>137</v>
      </c>
      <c r="S201" s="202" t="s">
        <v>300</v>
      </c>
      <c r="T201" s="193" t="str">
        <f>IFERROR(VLOOKUP(S201,Sort!E:F,2,0),"")</f>
        <v>AIR SYSTEM</v>
      </c>
      <c r="U201" s="115">
        <f t="shared" si="47"/>
        <v>1</v>
      </c>
      <c r="V201" s="202" t="s">
        <v>422</v>
      </c>
      <c r="W201" s="202"/>
      <c r="X201" s="202"/>
      <c r="Y201" s="202"/>
      <c r="Z201" s="193"/>
      <c r="AA201" s="193" t="s">
        <v>362</v>
      </c>
      <c r="AB201" s="203"/>
      <c r="AC201" s="204" t="str">
        <f t="shared" si="48"/>
        <v>CLOSE</v>
      </c>
      <c r="AD201" s="47" t="str">
        <f t="array" aca="1" ref="AD201" ca="1">IF(D201="","",INDEX(HM_Unit!$D$1:$AE$1,MATCH(C201,HM_Unit!$D$2:$AE$2,0)))</f>
        <v>WEEK 15</v>
      </c>
      <c r="AE201" s="46"/>
      <c r="AF201" s="46"/>
      <c r="AG201" s="46"/>
      <c r="AH201" s="46"/>
      <c r="AI201" s="46"/>
      <c r="AJ201" s="46"/>
      <c r="AK201" s="46"/>
    </row>
    <row r="202" spans="1:37" ht="24" customHeight="1">
      <c r="A202" s="46">
        <f>IFERROR(VLOOKUP(D202,Sort!B:D,3,0),"")</f>
        <v>0</v>
      </c>
      <c r="B202" s="190" t="str">
        <f t="shared" si="42"/>
        <v>3146118CLOSE</v>
      </c>
      <c r="C202" s="196">
        <v>46118</v>
      </c>
      <c r="D202" s="192" t="s">
        <v>14</v>
      </c>
      <c r="E202" s="193" t="str">
        <f>IFERROR(VLOOKUP(D202,Sort!B:C,2,0),"")</f>
        <v>AXOR 3336K</v>
      </c>
      <c r="F202" s="194" t="s">
        <v>471</v>
      </c>
      <c r="G202" s="195">
        <f t="shared" si="43"/>
        <v>0</v>
      </c>
      <c r="H202" s="196">
        <v>46118</v>
      </c>
      <c r="I202" s="197">
        <v>0.14374999999999999</v>
      </c>
      <c r="J202" s="196">
        <v>46118</v>
      </c>
      <c r="K202" s="197">
        <v>0.15277777777777779</v>
      </c>
      <c r="L202" s="198">
        <f t="shared" si="44"/>
        <v>46118.143750000003</v>
      </c>
      <c r="M202" s="199">
        <f t="shared" si="45"/>
        <v>46118.152777777781</v>
      </c>
      <c r="N202" s="200">
        <f t="shared" si="46"/>
        <v>0.21666701334164951</v>
      </c>
      <c r="O202" s="201" t="s">
        <v>314</v>
      </c>
      <c r="P202" s="201" t="s">
        <v>574</v>
      </c>
      <c r="Q202" s="202" t="s">
        <v>150</v>
      </c>
      <c r="R202" s="202" t="s">
        <v>137</v>
      </c>
      <c r="S202" s="202" t="s">
        <v>300</v>
      </c>
      <c r="T202" s="193" t="str">
        <f>IFERROR(VLOOKUP(S202,Sort!E:F,2,0),"")</f>
        <v>AIR SYSTEM</v>
      </c>
      <c r="U202" s="115">
        <f t="shared" si="47"/>
        <v>1</v>
      </c>
      <c r="V202" s="202" t="s">
        <v>422</v>
      </c>
      <c r="W202" s="202"/>
      <c r="X202" s="202"/>
      <c r="Y202" s="202"/>
      <c r="Z202" s="193"/>
      <c r="AA202" s="193" t="s">
        <v>362</v>
      </c>
      <c r="AB202" s="203"/>
      <c r="AC202" s="204" t="str">
        <f t="shared" si="48"/>
        <v>CLOSE</v>
      </c>
      <c r="AD202" s="47" t="str">
        <f t="array" aca="1" ref="AD202" ca="1">IF(D202="","",INDEX(HM_Unit!$D$1:$AE$1,MATCH(C202,HM_Unit!$D$2:$AE$2,0)))</f>
        <v>WEEK 15</v>
      </c>
      <c r="AE202" s="46"/>
      <c r="AF202" s="46"/>
      <c r="AG202" s="46"/>
      <c r="AH202" s="46"/>
      <c r="AI202" s="46"/>
      <c r="AJ202" s="46"/>
      <c r="AK202" s="46"/>
    </row>
    <row r="203" spans="1:37" ht="24" customHeight="1">
      <c r="A203" s="68">
        <f>IFERROR(VLOOKUP(D203,Sort!B:D,3,0),"")</f>
        <v>0</v>
      </c>
      <c r="B203" s="190" t="str">
        <f t="shared" si="42"/>
        <v>146118OPEN</v>
      </c>
      <c r="C203" s="196">
        <v>46118</v>
      </c>
      <c r="D203" s="206" t="s">
        <v>97</v>
      </c>
      <c r="E203" s="207" t="str">
        <f>IFERROR(VLOOKUP(D203,Sort!B:C,2,0),"")</f>
        <v>Axor 3336 OB</v>
      </c>
      <c r="F203" s="208"/>
      <c r="G203" s="209">
        <f t="shared" si="43"/>
        <v>9</v>
      </c>
      <c r="H203" s="210">
        <v>46109</v>
      </c>
      <c r="I203" s="211">
        <v>0.25</v>
      </c>
      <c r="J203" s="243">
        <v>46119</v>
      </c>
      <c r="K203" s="211">
        <v>0.25</v>
      </c>
      <c r="L203" s="213">
        <f t="shared" si="44"/>
        <v>46118.25</v>
      </c>
      <c r="M203" s="214">
        <f t="shared" si="45"/>
        <v>46119.25</v>
      </c>
      <c r="N203" s="215">
        <f t="shared" si="46"/>
        <v>24.000038400061499</v>
      </c>
      <c r="O203" s="216" t="s">
        <v>359</v>
      </c>
      <c r="P203" s="216" t="s">
        <v>360</v>
      </c>
      <c r="Q203" s="217" t="s">
        <v>150</v>
      </c>
      <c r="R203" s="217" t="s">
        <v>137</v>
      </c>
      <c r="S203" s="217" t="s">
        <v>361</v>
      </c>
      <c r="T203" s="207" t="str">
        <f>IFERROR(VLOOKUP(S203,Sort!E:F,2,0),"")</f>
        <v>ENGINE</v>
      </c>
      <c r="U203" s="115" t="str">
        <f t="shared" si="47"/>
        <v/>
      </c>
      <c r="V203" s="202" t="str">
        <f t="shared" ref="V203:V207" si="49">IF(H203="","",IF(G203&gt;7,"Major","Minor"))</f>
        <v>Major</v>
      </c>
      <c r="W203" s="205"/>
      <c r="X203" s="205"/>
      <c r="Y203" s="205"/>
      <c r="Z203" s="205"/>
      <c r="AA203" s="207" t="s">
        <v>362</v>
      </c>
      <c r="AB203" s="218" t="s">
        <v>3</v>
      </c>
      <c r="AC203" s="219" t="str">
        <f t="shared" si="48"/>
        <v>OPEN</v>
      </c>
      <c r="AD203" s="17" t="str">
        <f t="array" aca="1" ref="AD203" ca="1">IF(D203="","",INDEX(HM_Unit!$D$1:$AE$1,MATCH(C203,HM_Unit!$D$2:$AE$2,0)))</f>
        <v>WEEK 15</v>
      </c>
      <c r="AE203" s="220"/>
      <c r="AF203" s="68"/>
      <c r="AG203" s="68"/>
      <c r="AH203" s="68"/>
      <c r="AI203" s="68"/>
      <c r="AJ203" s="68"/>
      <c r="AK203" s="68"/>
    </row>
    <row r="204" spans="1:37" ht="24" customHeight="1">
      <c r="A204" s="21" t="str">
        <f>IFERROR(VLOOKUP(D204,Sort!B:D,3,0),"")</f>
        <v>Hilight V4W</v>
      </c>
      <c r="B204" s="190" t="str">
        <f t="shared" si="42"/>
        <v>246118OPEN</v>
      </c>
      <c r="C204" s="196">
        <v>46118</v>
      </c>
      <c r="D204" s="207" t="s">
        <v>58</v>
      </c>
      <c r="E204" s="207" t="str">
        <f>IFERROR(VLOOKUP(D204,Sort!B:C,2,0),"")</f>
        <v>TOWER LAMP</v>
      </c>
      <c r="F204" s="208"/>
      <c r="G204" s="209">
        <f t="shared" si="43"/>
        <v>71</v>
      </c>
      <c r="H204" s="210">
        <v>46047</v>
      </c>
      <c r="I204" s="211">
        <v>0.25</v>
      </c>
      <c r="J204" s="243">
        <v>46119</v>
      </c>
      <c r="K204" s="211">
        <v>0.25</v>
      </c>
      <c r="L204" s="213">
        <f t="shared" si="44"/>
        <v>46118.25</v>
      </c>
      <c r="M204" s="214">
        <f t="shared" si="45"/>
        <v>46119.25</v>
      </c>
      <c r="N204" s="215">
        <f t="shared" si="46"/>
        <v>24.000038400061499</v>
      </c>
      <c r="O204" s="216" t="s">
        <v>363</v>
      </c>
      <c r="P204" s="216" t="s">
        <v>364</v>
      </c>
      <c r="Q204" s="217" t="s">
        <v>150</v>
      </c>
      <c r="R204" s="217" t="s">
        <v>139</v>
      </c>
      <c r="S204" s="217" t="s">
        <v>361</v>
      </c>
      <c r="T204" s="207" t="str">
        <f>IFERROR(VLOOKUP(S204,Sort!E:F,2,0),"")</f>
        <v>ENGINE</v>
      </c>
      <c r="U204" s="115" t="str">
        <f t="shared" si="47"/>
        <v/>
      </c>
      <c r="V204" s="202" t="str">
        <f t="shared" si="49"/>
        <v>Major</v>
      </c>
      <c r="W204" s="205"/>
      <c r="X204" s="205"/>
      <c r="Y204" s="205"/>
      <c r="Z204" s="205"/>
      <c r="AA204" s="207" t="s">
        <v>362</v>
      </c>
      <c r="AB204" s="218" t="s">
        <v>3</v>
      </c>
      <c r="AC204" s="219" t="str">
        <f t="shared" si="48"/>
        <v>OPEN</v>
      </c>
      <c r="AD204" s="17" t="str">
        <f t="array" aca="1" ref="AD204" ca="1">IF(D204="","",INDEX(HM_Unit!$D$1:$AE$1,MATCH(C204,HM_Unit!$D$2:$AE$2,0)))</f>
        <v>WEEK 15</v>
      </c>
      <c r="AE204" s="220"/>
      <c r="AF204" s="68"/>
      <c r="AG204" s="68"/>
      <c r="AH204" s="68"/>
      <c r="AI204" s="68"/>
      <c r="AJ204" s="68"/>
      <c r="AK204" s="68"/>
    </row>
    <row r="205" spans="1:37" ht="24" customHeight="1">
      <c r="A205" s="21" t="str">
        <f>IFERROR(VLOOKUP(D205,Sort!B:D,3,0),"")</f>
        <v>Hilight V4W</v>
      </c>
      <c r="B205" s="221" t="str">
        <f t="shared" si="42"/>
        <v>346118OPEN</v>
      </c>
      <c r="C205" s="212">
        <v>46118</v>
      </c>
      <c r="D205" s="207" t="s">
        <v>59</v>
      </c>
      <c r="E205" s="207" t="str">
        <f>IFERROR(VLOOKUP(D205,Sort!B:C,2,0),"")</f>
        <v>TOWER LAMP</v>
      </c>
      <c r="F205" s="208"/>
      <c r="G205" s="209">
        <f t="shared" si="43"/>
        <v>71</v>
      </c>
      <c r="H205" s="210">
        <v>46047</v>
      </c>
      <c r="I205" s="211">
        <v>0.25</v>
      </c>
      <c r="J205" s="210">
        <v>46119</v>
      </c>
      <c r="K205" s="211">
        <v>0.25</v>
      </c>
      <c r="L205" s="213">
        <f t="shared" si="44"/>
        <v>46118.25</v>
      </c>
      <c r="M205" s="214">
        <f t="shared" si="45"/>
        <v>46119.25</v>
      </c>
      <c r="N205" s="215">
        <f t="shared" si="46"/>
        <v>24.000038400061499</v>
      </c>
      <c r="O205" s="216" t="s">
        <v>363</v>
      </c>
      <c r="P205" s="216" t="s">
        <v>365</v>
      </c>
      <c r="Q205" s="217" t="s">
        <v>150</v>
      </c>
      <c r="R205" s="217" t="s">
        <v>139</v>
      </c>
      <c r="S205" s="217" t="s">
        <v>361</v>
      </c>
      <c r="T205" s="207" t="str">
        <f>IFERROR(VLOOKUP(S205,Sort!E:F,2,0),"")</f>
        <v>ENGINE</v>
      </c>
      <c r="U205" s="223" t="str">
        <f t="shared" si="47"/>
        <v/>
      </c>
      <c r="V205" s="217" t="str">
        <f t="shared" si="49"/>
        <v>Major</v>
      </c>
      <c r="W205" s="205"/>
      <c r="X205" s="205"/>
      <c r="Y205" s="205"/>
      <c r="Z205" s="205"/>
      <c r="AA205" s="207" t="s">
        <v>362</v>
      </c>
      <c r="AB205" s="218" t="s">
        <v>3</v>
      </c>
      <c r="AC205" s="219" t="str">
        <f t="shared" si="48"/>
        <v>OPEN</v>
      </c>
      <c r="AD205" s="17" t="str">
        <f t="array" aca="1" ref="AD205" ca="1">IF(D205="","",INDEX(HM_Unit!$D$1:$AE$1,MATCH(C205,HM_Unit!$D$2:$AE$2,0)))</f>
        <v>WEEK 15</v>
      </c>
      <c r="AE205" s="220"/>
      <c r="AF205" s="68"/>
      <c r="AG205" s="68"/>
      <c r="AH205" s="68"/>
      <c r="AI205" s="68"/>
      <c r="AJ205" s="68"/>
      <c r="AK205" s="68"/>
    </row>
    <row r="206" spans="1:37" ht="24" customHeight="1">
      <c r="A206" s="21" t="str">
        <f>IFERROR(VLOOKUP(D206,Sort!B:D,3,0),"")</f>
        <v>Hilight V4W</v>
      </c>
      <c r="B206" s="190" t="str">
        <f t="shared" si="42"/>
        <v>446118OPEN</v>
      </c>
      <c r="C206" s="196">
        <v>46118</v>
      </c>
      <c r="D206" s="207" t="s">
        <v>67</v>
      </c>
      <c r="E206" s="207" t="str">
        <f>IFERROR(VLOOKUP(D206,Sort!B:C,2,0),"")</f>
        <v>TOWER LAMP</v>
      </c>
      <c r="F206" s="208"/>
      <c r="G206" s="209">
        <f t="shared" si="43"/>
        <v>52</v>
      </c>
      <c r="H206" s="210">
        <v>46066</v>
      </c>
      <c r="I206" s="211">
        <v>0.62152777777777779</v>
      </c>
      <c r="J206" s="243">
        <v>46119</v>
      </c>
      <c r="K206" s="211">
        <v>0.25</v>
      </c>
      <c r="L206" s="213">
        <f t="shared" si="44"/>
        <v>46118.25</v>
      </c>
      <c r="M206" s="214">
        <f t="shared" si="45"/>
        <v>46119.25</v>
      </c>
      <c r="N206" s="215">
        <f t="shared" si="46"/>
        <v>24.000038400061499</v>
      </c>
      <c r="O206" s="216" t="s">
        <v>366</v>
      </c>
      <c r="P206" s="216" t="s">
        <v>367</v>
      </c>
      <c r="Q206" s="217" t="s">
        <v>150</v>
      </c>
      <c r="R206" s="217" t="s">
        <v>135</v>
      </c>
      <c r="S206" s="217" t="s">
        <v>291</v>
      </c>
      <c r="T206" s="207" t="str">
        <f>IFERROR(VLOOKUP(S206,Sort!E:F,2,0),"")</f>
        <v>ELECTRICAL, STARTING &amp; CHARGING SYSTEM</v>
      </c>
      <c r="U206" s="115" t="str">
        <f t="shared" si="47"/>
        <v/>
      </c>
      <c r="V206" s="202" t="str">
        <f t="shared" si="49"/>
        <v>Major</v>
      </c>
      <c r="W206" s="205"/>
      <c r="X206" s="205"/>
      <c r="Y206" s="205"/>
      <c r="Z206" s="205"/>
      <c r="AA206" s="207" t="s">
        <v>362</v>
      </c>
      <c r="AB206" s="218" t="s">
        <v>3</v>
      </c>
      <c r="AC206" s="219" t="str">
        <f t="shared" si="48"/>
        <v>OPEN</v>
      </c>
      <c r="AD206" s="17" t="str">
        <f t="array" aca="1" ref="AD206" ca="1">IF(D206="","",INDEX(HM_Unit!$D$1:$AE$1,MATCH(C206,HM_Unit!$D$2:$AE$2,0)))</f>
        <v>WEEK 15</v>
      </c>
      <c r="AE206" s="220"/>
      <c r="AF206" s="68"/>
      <c r="AG206" s="68"/>
      <c r="AH206" s="68"/>
      <c r="AI206" s="68"/>
      <c r="AJ206" s="68"/>
      <c r="AK206" s="68"/>
    </row>
    <row r="207" spans="1:37" ht="24" customHeight="1">
      <c r="A207" s="21" t="str">
        <f>IFERROR(VLOOKUP(D207,Sort!B:D,3,0),"")</f>
        <v>Hilight V4W</v>
      </c>
      <c r="B207" s="190" t="str">
        <f t="shared" si="42"/>
        <v>546118OPEN</v>
      </c>
      <c r="C207" s="196">
        <v>46118</v>
      </c>
      <c r="D207" s="207" t="s">
        <v>68</v>
      </c>
      <c r="E207" s="207" t="str">
        <f>IFERROR(VLOOKUP(D207,Sort!B:C,2,0),"")</f>
        <v>TOWER LAMP</v>
      </c>
      <c r="F207" s="208"/>
      <c r="G207" s="209">
        <f t="shared" si="43"/>
        <v>47</v>
      </c>
      <c r="H207" s="210">
        <v>46071</v>
      </c>
      <c r="I207" s="211">
        <v>0.32222222222222224</v>
      </c>
      <c r="J207" s="243">
        <v>46119</v>
      </c>
      <c r="K207" s="211">
        <v>0.25</v>
      </c>
      <c r="L207" s="213">
        <f t="shared" si="44"/>
        <v>46118.25</v>
      </c>
      <c r="M207" s="214">
        <f t="shared" si="45"/>
        <v>46119.25</v>
      </c>
      <c r="N207" s="215">
        <f t="shared" si="46"/>
        <v>24.000038400061499</v>
      </c>
      <c r="O207" s="216" t="s">
        <v>366</v>
      </c>
      <c r="P207" s="216" t="s">
        <v>367</v>
      </c>
      <c r="Q207" s="217" t="s">
        <v>150</v>
      </c>
      <c r="R207" s="217" t="s">
        <v>135</v>
      </c>
      <c r="S207" s="217" t="s">
        <v>291</v>
      </c>
      <c r="T207" s="207" t="str">
        <f>IFERROR(VLOOKUP(S207,Sort!E:F,2,0),"")</f>
        <v>ELECTRICAL, STARTING &amp; CHARGING SYSTEM</v>
      </c>
      <c r="U207" s="115" t="str">
        <f t="shared" si="47"/>
        <v/>
      </c>
      <c r="V207" s="202" t="str">
        <f t="shared" si="49"/>
        <v>Major</v>
      </c>
      <c r="W207" s="205"/>
      <c r="X207" s="205"/>
      <c r="Y207" s="205"/>
      <c r="Z207" s="205"/>
      <c r="AA207" s="207" t="s">
        <v>362</v>
      </c>
      <c r="AB207" s="218" t="s">
        <v>3</v>
      </c>
      <c r="AC207" s="219" t="str">
        <f t="shared" si="48"/>
        <v>OPEN</v>
      </c>
      <c r="AD207" s="47" t="str">
        <f t="array" aca="1" ref="AD207" ca="1">IF(D207="","",INDEX(HM_Unit!$D$1:$AE$1,MATCH(C207,HM_Unit!$D$2:$AE$2,0)))</f>
        <v>WEEK 15</v>
      </c>
      <c r="AE207" s="220"/>
      <c r="AF207" s="68"/>
      <c r="AG207" s="68"/>
      <c r="AH207" s="68"/>
      <c r="AI207" s="68"/>
      <c r="AJ207" s="68"/>
      <c r="AK207" s="68"/>
    </row>
    <row r="208" spans="1:37" ht="12" customHeight="1">
      <c r="A208" s="46" t="str">
        <f>IFERROR(VLOOKUP(D208,Sort!B:D,3,0),"")</f>
        <v/>
      </c>
      <c r="B208" s="241"/>
      <c r="C208" s="242"/>
      <c r="D208" s="226"/>
      <c r="E208" s="226"/>
      <c r="F208" s="227"/>
      <c r="G208" s="228"/>
      <c r="H208" s="229"/>
      <c r="I208" s="230"/>
      <c r="J208" s="229"/>
      <c r="K208" s="230"/>
      <c r="L208" s="231"/>
      <c r="M208" s="232"/>
      <c r="N208" s="233"/>
      <c r="O208" s="234"/>
      <c r="P208" s="234"/>
      <c r="Q208" s="235"/>
      <c r="R208" s="235"/>
      <c r="S208" s="235"/>
      <c r="T208" s="226"/>
      <c r="U208" s="236"/>
      <c r="V208" s="235"/>
      <c r="W208" s="235"/>
      <c r="X208" s="235"/>
      <c r="Y208" s="235"/>
      <c r="Z208" s="226"/>
      <c r="AA208" s="226"/>
      <c r="AB208" s="237"/>
      <c r="AC208" s="238"/>
      <c r="AD208" s="239"/>
      <c r="AE208" s="46"/>
      <c r="AF208" s="46"/>
      <c r="AG208" s="46"/>
      <c r="AH208" s="46"/>
      <c r="AI208" s="46"/>
      <c r="AJ208" s="46"/>
      <c r="AK208" s="46"/>
    </row>
    <row r="209" spans="1:37" ht="27.75" customHeight="1">
      <c r="A209" s="46">
        <f>IFERROR(VLOOKUP(D209,Sort!B:D,3,0),"")</f>
        <v>0</v>
      </c>
      <c r="B209" s="190" t="str">
        <f t="shared" ref="B209:B245" si="50">COUNTIFS($AC$12:AC209,AC209,$C$12:C209,C209)&amp;C209&amp;AC209</f>
        <v>3246118CLOSE</v>
      </c>
      <c r="C209" s="196">
        <v>46118</v>
      </c>
      <c r="D209" s="192" t="s">
        <v>100</v>
      </c>
      <c r="E209" s="193" t="str">
        <f>IFERROR(VLOOKUP(D209,Sort!B:C,2,0),"")</f>
        <v>Axor 3336 OB</v>
      </c>
      <c r="F209" s="194"/>
      <c r="G209" s="195">
        <f t="shared" ref="G209:G245" si="51">IF(C209="","",C209-H209)</f>
        <v>0</v>
      </c>
      <c r="H209" s="196">
        <v>46118</v>
      </c>
      <c r="I209" s="197">
        <v>0.81944444444444442</v>
      </c>
      <c r="J209" s="196">
        <v>46118</v>
      </c>
      <c r="K209" s="197">
        <v>0.85902777777777772</v>
      </c>
      <c r="L209" s="198">
        <f t="shared" ref="L209:L245" si="52">IF(H209="","",IF(H209&lt;C209,C209+0.25,H209+I209))</f>
        <v>46118.819444444445</v>
      </c>
      <c r="M209" s="199">
        <f t="shared" ref="M209:M245" si="53">IF(J209="","",J209+K209)</f>
        <v>46118.859027777777</v>
      </c>
      <c r="N209" s="200">
        <f t="shared" ref="N209:N245" si="54">IF(M209=""," ",IF(((ROUND(VALUE(M209-L209),20))/0.417866666666*10)&lt;0,(24-(ROUND(VALUE(L209),20))/0.0416665999999999*10)+((ROUND(VALUE(M209),20))/0.416665999999999*10),(ROUND(VALUE(M209-L209),20))/0.416665999999999*10))</f>
        <v>0.95000151995586868</v>
      </c>
      <c r="O209" s="201" t="s">
        <v>575</v>
      </c>
      <c r="P209" s="201" t="s">
        <v>388</v>
      </c>
      <c r="Q209" s="202" t="s">
        <v>150</v>
      </c>
      <c r="R209" s="202" t="s">
        <v>137</v>
      </c>
      <c r="S209" s="202" t="s">
        <v>291</v>
      </c>
      <c r="T209" s="193" t="str">
        <f>IFERROR(VLOOKUP(S209,Sort!E:F,2,0),"")</f>
        <v>ELECTRICAL, STARTING &amp; CHARGING SYSTEM</v>
      </c>
      <c r="U209" s="115">
        <f t="shared" ref="U209:U245" si="55">IF(G209="","",IF(H209=C209,1,""))</f>
        <v>1</v>
      </c>
      <c r="V209" s="202" t="s">
        <v>422</v>
      </c>
      <c r="W209" s="202"/>
      <c r="X209" s="202"/>
      <c r="Y209" s="202"/>
      <c r="Z209" s="193"/>
      <c r="AA209" s="193" t="s">
        <v>362</v>
      </c>
      <c r="AB209" s="203"/>
      <c r="AC209" s="204" t="str">
        <f t="shared" ref="AC209:AC245" si="56">IF(AB209="BD","OPEN","CLOSE")</f>
        <v>CLOSE</v>
      </c>
      <c r="AD209" s="47" t="str">
        <f t="array" aca="1" ref="AD209" ca="1">IF(D209="","",INDEX(HM_Unit!$D$1:$AE$1,MATCH(C209,HM_Unit!$D$2:$AE$2,0)))</f>
        <v>WEEK 15</v>
      </c>
      <c r="AE209" s="46"/>
      <c r="AF209" s="46"/>
      <c r="AG209" s="46"/>
      <c r="AH209" s="46"/>
      <c r="AI209" s="46"/>
      <c r="AJ209" s="46"/>
      <c r="AK209" s="46"/>
    </row>
    <row r="210" spans="1:37" ht="51" customHeight="1">
      <c r="A210" s="46">
        <f>IFERROR(VLOOKUP(D210,Sort!B:D,3,0),"")</f>
        <v>0</v>
      </c>
      <c r="B210" s="190" t="str">
        <f t="shared" si="50"/>
        <v>3346118CLOSE</v>
      </c>
      <c r="C210" s="196">
        <v>46118</v>
      </c>
      <c r="D210" s="192" t="s">
        <v>17</v>
      </c>
      <c r="E210" s="193" t="str">
        <f>IFERROR(VLOOKUP(D210,Sort!B:C,2,0),"")</f>
        <v>AXOR 3336K</v>
      </c>
      <c r="F210" s="194" t="s">
        <v>379</v>
      </c>
      <c r="G210" s="195">
        <f t="shared" si="51"/>
        <v>0</v>
      </c>
      <c r="H210" s="196">
        <v>46118</v>
      </c>
      <c r="I210" s="197">
        <v>0.79166666666666663</v>
      </c>
      <c r="J210" s="196">
        <v>46118</v>
      </c>
      <c r="K210" s="197">
        <v>0.93541666666666667</v>
      </c>
      <c r="L210" s="198">
        <f t="shared" si="52"/>
        <v>46118.791666666664</v>
      </c>
      <c r="M210" s="199">
        <f t="shared" si="53"/>
        <v>46118.935416666667</v>
      </c>
      <c r="N210" s="200">
        <f t="shared" si="54"/>
        <v>3.4500055200786806</v>
      </c>
      <c r="O210" s="201" t="s">
        <v>576</v>
      </c>
      <c r="P210" s="201" t="s">
        <v>577</v>
      </c>
      <c r="Q210" s="202" t="s">
        <v>150</v>
      </c>
      <c r="R210" s="202" t="s">
        <v>137</v>
      </c>
      <c r="S210" s="202" t="s">
        <v>308</v>
      </c>
      <c r="T210" s="193" t="str">
        <f>IFERROR(VLOOKUP(S210,Sort!E:F,2,0),"")</f>
        <v>AIR CONDITIONER</v>
      </c>
      <c r="U210" s="115">
        <f t="shared" si="55"/>
        <v>1</v>
      </c>
      <c r="V210" s="202" t="s">
        <v>422</v>
      </c>
      <c r="W210" s="202"/>
      <c r="X210" s="202"/>
      <c r="Y210" s="202"/>
      <c r="Z210" s="193"/>
      <c r="AA210" s="193" t="s">
        <v>362</v>
      </c>
      <c r="AB210" s="193"/>
      <c r="AC210" s="204" t="str">
        <f t="shared" si="56"/>
        <v>CLOSE</v>
      </c>
      <c r="AD210" s="47" t="str">
        <f t="array" aca="1" ref="AD210" ca="1">IF(D210="","",INDEX(HM_Unit!$D$1:$AE$1,MATCH(C210,HM_Unit!$D$2:$AE$2,0)))</f>
        <v>WEEK 15</v>
      </c>
      <c r="AE210" s="46"/>
      <c r="AF210" s="46"/>
      <c r="AG210" s="46"/>
      <c r="AH210" s="46"/>
      <c r="AI210" s="46"/>
      <c r="AJ210" s="46"/>
      <c r="AK210" s="46"/>
    </row>
    <row r="211" spans="1:37" ht="27.75" customHeight="1">
      <c r="A211" s="46">
        <f>IFERROR(VLOOKUP(D211,Sort!B:D,3,0),"")</f>
        <v>0</v>
      </c>
      <c r="B211" s="190" t="str">
        <f t="shared" si="50"/>
        <v>146119CLOSE</v>
      </c>
      <c r="C211" s="196">
        <v>46119</v>
      </c>
      <c r="D211" s="192" t="s">
        <v>15</v>
      </c>
      <c r="E211" s="193" t="str">
        <f>IFERROR(VLOOKUP(D211,Sort!B:C,2,0),"")</f>
        <v>AXOR 3336K</v>
      </c>
      <c r="F211" s="194">
        <v>17676</v>
      </c>
      <c r="G211" s="195">
        <f t="shared" si="51"/>
        <v>0</v>
      </c>
      <c r="H211" s="196">
        <v>46119</v>
      </c>
      <c r="I211" s="197">
        <v>0.29166666666666669</v>
      </c>
      <c r="J211" s="196">
        <v>46119</v>
      </c>
      <c r="K211" s="197">
        <v>0.35347222222222224</v>
      </c>
      <c r="L211" s="198">
        <f t="shared" si="52"/>
        <v>46119.291666666664</v>
      </c>
      <c r="M211" s="199">
        <f t="shared" si="53"/>
        <v>46119.353472222225</v>
      </c>
      <c r="N211" s="200">
        <f t="shared" si="54"/>
        <v>1.483335706790764</v>
      </c>
      <c r="O211" s="201" t="s">
        <v>578</v>
      </c>
      <c r="P211" s="201" t="s">
        <v>579</v>
      </c>
      <c r="Q211" s="202" t="s">
        <v>150</v>
      </c>
      <c r="R211" s="202" t="s">
        <v>137</v>
      </c>
      <c r="S211" s="202" t="s">
        <v>300</v>
      </c>
      <c r="T211" s="193" t="str">
        <f>IFERROR(VLOOKUP(S211,Sort!E:F,2,0),"")</f>
        <v>AIR SYSTEM</v>
      </c>
      <c r="U211" s="115">
        <f t="shared" si="55"/>
        <v>1</v>
      </c>
      <c r="V211" s="202" t="s">
        <v>422</v>
      </c>
      <c r="W211" s="202"/>
      <c r="X211" s="202"/>
      <c r="Y211" s="202"/>
      <c r="Z211" s="193"/>
      <c r="AA211" s="193" t="s">
        <v>362</v>
      </c>
      <c r="AB211" s="193"/>
      <c r="AC211" s="204" t="str">
        <f t="shared" si="56"/>
        <v>CLOSE</v>
      </c>
      <c r="AD211" s="47" t="str">
        <f t="array" aca="1" ref="AD211" ca="1">IF(D211="","",INDEX(HM_Unit!$D$1:$AE$1,MATCH(C211,HM_Unit!$D$2:$AE$2,0)))</f>
        <v>WEEK 15</v>
      </c>
      <c r="AE211" s="46"/>
      <c r="AF211" s="46"/>
      <c r="AG211" s="46"/>
      <c r="AH211" s="46"/>
      <c r="AI211" s="46"/>
      <c r="AJ211" s="46"/>
      <c r="AK211" s="46"/>
    </row>
    <row r="212" spans="1:37" ht="27.75" customHeight="1">
      <c r="A212" s="46">
        <f>IFERROR(VLOOKUP(D212,Sort!B:D,3,0),"")</f>
        <v>0</v>
      </c>
      <c r="B212" s="190" t="str">
        <f t="shared" si="50"/>
        <v>246119CLOSE</v>
      </c>
      <c r="C212" s="196">
        <v>46119</v>
      </c>
      <c r="D212" s="192" t="s">
        <v>91</v>
      </c>
      <c r="E212" s="193" t="str">
        <f>IFERROR(VLOOKUP(D212,Sort!B:C,2,0),"")</f>
        <v>Axor 3336 OB</v>
      </c>
      <c r="F212" s="194">
        <v>18943</v>
      </c>
      <c r="G212" s="195">
        <f t="shared" si="51"/>
        <v>0</v>
      </c>
      <c r="H212" s="196">
        <v>46119</v>
      </c>
      <c r="I212" s="197">
        <v>0.33333333333333331</v>
      </c>
      <c r="J212" s="196">
        <v>46119</v>
      </c>
      <c r="K212" s="197">
        <v>0.40277777777777779</v>
      </c>
      <c r="L212" s="198">
        <f t="shared" si="52"/>
        <v>46119.333333333336</v>
      </c>
      <c r="M212" s="199">
        <f t="shared" si="53"/>
        <v>46119.402777777781</v>
      </c>
      <c r="N212" s="200">
        <f t="shared" si="54"/>
        <v>1.6666693333570071</v>
      </c>
      <c r="O212" s="201" t="s">
        <v>580</v>
      </c>
      <c r="P212" s="201" t="s">
        <v>581</v>
      </c>
      <c r="Q212" s="202" t="s">
        <v>150</v>
      </c>
      <c r="R212" s="202" t="s">
        <v>137</v>
      </c>
      <c r="S212" s="202" t="s">
        <v>555</v>
      </c>
      <c r="T212" s="193" t="str">
        <f>IFERROR(VLOOKUP(S212,Sort!E:F,2,0),"")</f>
        <v>CHASSIS &amp; FRAME</v>
      </c>
      <c r="U212" s="115">
        <f t="shared" si="55"/>
        <v>1</v>
      </c>
      <c r="V212" s="202" t="s">
        <v>422</v>
      </c>
      <c r="W212" s="202"/>
      <c r="X212" s="202"/>
      <c r="Y212" s="202"/>
      <c r="Z212" s="193"/>
      <c r="AA212" s="193" t="s">
        <v>362</v>
      </c>
      <c r="AB212" s="193"/>
      <c r="AC212" s="204" t="str">
        <f t="shared" si="56"/>
        <v>CLOSE</v>
      </c>
      <c r="AD212" s="47" t="str">
        <f t="array" aca="1" ref="AD212" ca="1">IF(D212="","",INDEX(HM_Unit!$D$1:$AE$1,MATCH(C212,HM_Unit!$D$2:$AE$2,0)))</f>
        <v>WEEK 15</v>
      </c>
      <c r="AE212" s="46"/>
      <c r="AF212" s="46"/>
      <c r="AG212" s="46"/>
      <c r="AH212" s="46"/>
      <c r="AI212" s="46"/>
      <c r="AJ212" s="46"/>
      <c r="AK212" s="46"/>
    </row>
    <row r="213" spans="1:37" ht="27.75" customHeight="1">
      <c r="A213" s="46">
        <f>IFERROR(VLOOKUP(D213,Sort!B:D,3,0),"")</f>
        <v>0</v>
      </c>
      <c r="B213" s="190" t="str">
        <f t="shared" si="50"/>
        <v>346119CLOSE</v>
      </c>
      <c r="C213" s="196">
        <v>46119</v>
      </c>
      <c r="D213" s="192" t="s">
        <v>16</v>
      </c>
      <c r="E213" s="193" t="str">
        <f>IFERROR(VLOOKUP(D213,Sort!B:C,2,0),"")</f>
        <v>AXOR 3336K</v>
      </c>
      <c r="F213" s="194">
        <v>18006</v>
      </c>
      <c r="G213" s="195">
        <f t="shared" si="51"/>
        <v>0</v>
      </c>
      <c r="H213" s="196">
        <v>46119</v>
      </c>
      <c r="I213" s="197">
        <v>0.3923611111111111</v>
      </c>
      <c r="J213" s="196">
        <v>46119</v>
      </c>
      <c r="K213" s="197">
        <v>0.39861111111111114</v>
      </c>
      <c r="L213" s="198">
        <f t="shared" si="52"/>
        <v>46119.392361111109</v>
      </c>
      <c r="M213" s="199">
        <f t="shared" si="53"/>
        <v>46119.398611111108</v>
      </c>
      <c r="N213" s="200">
        <f t="shared" si="54"/>
        <v>0.15000023996545975</v>
      </c>
      <c r="O213" s="201" t="s">
        <v>582</v>
      </c>
      <c r="P213" s="201" t="s">
        <v>583</v>
      </c>
      <c r="Q213" s="202" t="s">
        <v>150</v>
      </c>
      <c r="R213" s="202" t="s">
        <v>137</v>
      </c>
      <c r="S213" s="202" t="s">
        <v>300</v>
      </c>
      <c r="T213" s="193" t="str">
        <f>IFERROR(VLOOKUP(S213,Sort!E:F,2,0),"")</f>
        <v>AIR SYSTEM</v>
      </c>
      <c r="U213" s="115">
        <f t="shared" si="55"/>
        <v>1</v>
      </c>
      <c r="V213" s="202" t="s">
        <v>422</v>
      </c>
      <c r="W213" s="202"/>
      <c r="X213" s="202"/>
      <c r="Y213" s="202"/>
      <c r="Z213" s="193"/>
      <c r="AA213" s="193" t="s">
        <v>362</v>
      </c>
      <c r="AB213" s="193"/>
      <c r="AC213" s="204" t="str">
        <f t="shared" si="56"/>
        <v>CLOSE</v>
      </c>
      <c r="AD213" s="47" t="str">
        <f t="array" aca="1" ref="AD213" ca="1">IF(D213="","",INDEX(HM_Unit!$D$1:$AE$1,MATCH(C213,HM_Unit!$D$2:$AE$2,0)))</f>
        <v>WEEK 15</v>
      </c>
      <c r="AE213" s="46"/>
      <c r="AF213" s="46"/>
      <c r="AG213" s="46"/>
      <c r="AH213" s="46"/>
      <c r="AI213" s="46"/>
      <c r="AJ213" s="46"/>
      <c r="AK213" s="46"/>
    </row>
    <row r="214" spans="1:37" ht="27.75" customHeight="1">
      <c r="A214" s="46">
        <f>IFERROR(VLOOKUP(D214,Sort!B:D,3,0),"")</f>
        <v>0</v>
      </c>
      <c r="B214" s="190" t="str">
        <f t="shared" si="50"/>
        <v>446119CLOSE</v>
      </c>
      <c r="C214" s="196">
        <v>46119</v>
      </c>
      <c r="D214" s="192" t="s">
        <v>23</v>
      </c>
      <c r="E214" s="193" t="str">
        <f>IFERROR(VLOOKUP(D214,Sort!B:C,2,0),"")</f>
        <v>AXOR 3336K</v>
      </c>
      <c r="F214" s="194">
        <v>19645</v>
      </c>
      <c r="G214" s="195">
        <f t="shared" si="51"/>
        <v>0</v>
      </c>
      <c r="H214" s="196">
        <v>46119</v>
      </c>
      <c r="I214" s="197">
        <v>0.29166666666666669</v>
      </c>
      <c r="J214" s="196">
        <v>46119</v>
      </c>
      <c r="K214" s="197">
        <v>0.36527777777777776</v>
      </c>
      <c r="L214" s="198">
        <f t="shared" si="52"/>
        <v>46119.291666666664</v>
      </c>
      <c r="M214" s="199">
        <f t="shared" si="53"/>
        <v>46119.365277777775</v>
      </c>
      <c r="N214" s="200">
        <f t="shared" si="54"/>
        <v>1.766669493333979</v>
      </c>
      <c r="O214" s="201" t="s">
        <v>584</v>
      </c>
      <c r="P214" s="201" t="s">
        <v>585</v>
      </c>
      <c r="Q214" s="202" t="s">
        <v>150</v>
      </c>
      <c r="R214" s="202" t="s">
        <v>137</v>
      </c>
      <c r="S214" s="202" t="s">
        <v>297</v>
      </c>
      <c r="T214" s="193" t="str">
        <f>IFERROR(VLOOKUP(S214,Sort!E:F,2,0),"")</f>
        <v>SUSPENSION</v>
      </c>
      <c r="U214" s="115">
        <f t="shared" si="55"/>
        <v>1</v>
      </c>
      <c r="V214" s="202" t="s">
        <v>422</v>
      </c>
      <c r="W214" s="202"/>
      <c r="X214" s="202"/>
      <c r="Y214" s="202"/>
      <c r="Z214" s="193"/>
      <c r="AA214" s="193" t="s">
        <v>362</v>
      </c>
      <c r="AB214" s="193"/>
      <c r="AC214" s="204" t="str">
        <f t="shared" si="56"/>
        <v>CLOSE</v>
      </c>
      <c r="AD214" s="47" t="str">
        <f t="array" aca="1" ref="AD214" ca="1">IF(D214="","",INDEX(HM_Unit!$D$1:$AE$1,MATCH(C214,HM_Unit!$D$2:$AE$2,0)))</f>
        <v>WEEK 15</v>
      </c>
      <c r="AE214" s="46"/>
      <c r="AF214" s="46"/>
      <c r="AG214" s="46"/>
      <c r="AH214" s="46"/>
      <c r="AI214" s="46"/>
      <c r="AJ214" s="46"/>
      <c r="AK214" s="46"/>
    </row>
    <row r="215" spans="1:37" ht="27.75" customHeight="1">
      <c r="A215" s="46">
        <f>IFERROR(VLOOKUP(D215,Sort!B:D,3,0),"")</f>
        <v>0</v>
      </c>
      <c r="B215" s="190" t="str">
        <f t="shared" si="50"/>
        <v>546119CLOSE</v>
      </c>
      <c r="C215" s="196">
        <v>46119</v>
      </c>
      <c r="D215" s="192" t="s">
        <v>102</v>
      </c>
      <c r="E215" s="193" t="str">
        <f>IFERROR(VLOOKUP(D215,Sort!B:C,2,0),"")</f>
        <v>Axor 3336 OB</v>
      </c>
      <c r="F215" s="194"/>
      <c r="G215" s="195">
        <f t="shared" si="51"/>
        <v>0</v>
      </c>
      <c r="H215" s="196">
        <v>46119</v>
      </c>
      <c r="I215" s="197">
        <v>0.4513888888888889</v>
      </c>
      <c r="J215" s="196">
        <v>46119</v>
      </c>
      <c r="K215" s="197">
        <v>0.47222222222222221</v>
      </c>
      <c r="L215" s="198">
        <f t="shared" si="52"/>
        <v>46119.451388888891</v>
      </c>
      <c r="M215" s="199">
        <f t="shared" si="53"/>
        <v>46119.472222222219</v>
      </c>
      <c r="N215" s="200">
        <f t="shared" si="54"/>
        <v>0.50000079988486579</v>
      </c>
      <c r="O215" s="201" t="s">
        <v>586</v>
      </c>
      <c r="P215" s="201" t="s">
        <v>587</v>
      </c>
      <c r="Q215" s="202" t="s">
        <v>150</v>
      </c>
      <c r="R215" s="202" t="s">
        <v>137</v>
      </c>
      <c r="S215" s="202" t="s">
        <v>308</v>
      </c>
      <c r="T215" s="193" t="str">
        <f>IFERROR(VLOOKUP(S215,Sort!E:F,2,0),"")</f>
        <v>AIR CONDITIONER</v>
      </c>
      <c r="U215" s="115">
        <f t="shared" si="55"/>
        <v>1</v>
      </c>
      <c r="V215" s="202" t="s">
        <v>422</v>
      </c>
      <c r="W215" s="202"/>
      <c r="X215" s="202"/>
      <c r="Y215" s="202"/>
      <c r="Z215" s="193"/>
      <c r="AA215" s="193" t="s">
        <v>362</v>
      </c>
      <c r="AB215" s="203"/>
      <c r="AC215" s="204" t="str">
        <f t="shared" si="56"/>
        <v>CLOSE</v>
      </c>
      <c r="AD215" s="47" t="str">
        <f t="array" aca="1" ref="AD215" ca="1">IF(D215="","",INDEX(HM_Unit!$D$1:$AE$1,MATCH(C215,HM_Unit!$D$2:$AE$2,0)))</f>
        <v>WEEK 15</v>
      </c>
      <c r="AE215" s="46"/>
      <c r="AF215" s="46"/>
      <c r="AG215" s="46"/>
      <c r="AH215" s="46"/>
      <c r="AI215" s="46"/>
      <c r="AJ215" s="46"/>
      <c r="AK215" s="46"/>
    </row>
    <row r="216" spans="1:37" ht="27.75" customHeight="1">
      <c r="A216" s="46">
        <f>IFERROR(VLOOKUP(D216,Sort!B:D,3,0),"")</f>
        <v>0</v>
      </c>
      <c r="B216" s="190" t="str">
        <f t="shared" si="50"/>
        <v>646119CLOSE</v>
      </c>
      <c r="C216" s="196">
        <v>46119</v>
      </c>
      <c r="D216" s="192" t="s">
        <v>38</v>
      </c>
      <c r="E216" s="193" t="str">
        <f>IFERROR(VLOOKUP(D216,Sort!B:C,2,0),"")</f>
        <v>AXOR 3336K</v>
      </c>
      <c r="F216" s="194">
        <v>18145</v>
      </c>
      <c r="G216" s="195">
        <f t="shared" si="51"/>
        <v>0</v>
      </c>
      <c r="H216" s="196">
        <v>46119</v>
      </c>
      <c r="I216" s="197">
        <v>0.29166666666666669</v>
      </c>
      <c r="J216" s="196">
        <v>46119</v>
      </c>
      <c r="K216" s="197">
        <v>0.47222222222222221</v>
      </c>
      <c r="L216" s="198">
        <f t="shared" si="52"/>
        <v>46119.291666666664</v>
      </c>
      <c r="M216" s="199">
        <f t="shared" si="53"/>
        <v>46119.472222222219</v>
      </c>
      <c r="N216" s="200">
        <f t="shared" si="54"/>
        <v>4.3333402666583654</v>
      </c>
      <c r="O216" s="201" t="s">
        <v>588</v>
      </c>
      <c r="P216" s="201" t="s">
        <v>589</v>
      </c>
      <c r="Q216" s="202" t="s">
        <v>150</v>
      </c>
      <c r="R216" s="202" t="s">
        <v>137</v>
      </c>
      <c r="S216" s="202" t="s">
        <v>300</v>
      </c>
      <c r="T216" s="193" t="str">
        <f>IFERROR(VLOOKUP(S216,Sort!E:F,2,0),"")</f>
        <v>AIR SYSTEM</v>
      </c>
      <c r="U216" s="115">
        <f t="shared" si="55"/>
        <v>1</v>
      </c>
      <c r="V216" s="202" t="s">
        <v>422</v>
      </c>
      <c r="W216" s="202"/>
      <c r="X216" s="202"/>
      <c r="Y216" s="202"/>
      <c r="Z216" s="193"/>
      <c r="AA216" s="193" t="s">
        <v>362</v>
      </c>
      <c r="AB216" s="203"/>
      <c r="AC216" s="204" t="str">
        <f t="shared" si="56"/>
        <v>CLOSE</v>
      </c>
      <c r="AD216" s="47" t="str">
        <f t="array" aca="1" ref="AD216" ca="1">IF(D216="","",INDEX(HM_Unit!$D$1:$AE$1,MATCH(C216,HM_Unit!$D$2:$AE$2,0)))</f>
        <v>WEEK 15</v>
      </c>
      <c r="AE216" s="46"/>
      <c r="AF216" s="46"/>
      <c r="AG216" s="46"/>
      <c r="AH216" s="46"/>
      <c r="AI216" s="46"/>
      <c r="AJ216" s="46"/>
      <c r="AK216" s="46"/>
    </row>
    <row r="217" spans="1:37" ht="27.75" customHeight="1">
      <c r="A217" s="46">
        <f>IFERROR(VLOOKUP(D217,Sort!B:D,3,0),"")</f>
        <v>0</v>
      </c>
      <c r="B217" s="190" t="str">
        <f t="shared" si="50"/>
        <v>746119CLOSE</v>
      </c>
      <c r="C217" s="196">
        <v>46119</v>
      </c>
      <c r="D217" s="245" t="s">
        <v>37</v>
      </c>
      <c r="E217" s="193" t="str">
        <f>IFERROR(VLOOKUP(D217,Sort!B:C,2,0),"")</f>
        <v>AXOR 3336K</v>
      </c>
      <c r="F217" s="194"/>
      <c r="G217" s="195">
        <f t="shared" si="51"/>
        <v>0</v>
      </c>
      <c r="H217" s="196">
        <v>46119</v>
      </c>
      <c r="I217" s="197">
        <v>0.33611111111111114</v>
      </c>
      <c r="J217" s="196">
        <v>46119</v>
      </c>
      <c r="K217" s="197">
        <v>0.44097222222222221</v>
      </c>
      <c r="L217" s="198">
        <f t="shared" si="52"/>
        <v>46119.336111111108</v>
      </c>
      <c r="M217" s="199">
        <f t="shared" si="53"/>
        <v>46119.440972222219</v>
      </c>
      <c r="N217" s="200">
        <f t="shared" si="54"/>
        <v>2.5166706933358918</v>
      </c>
      <c r="O217" s="201" t="s">
        <v>590</v>
      </c>
      <c r="P217" s="201" t="s">
        <v>386</v>
      </c>
      <c r="Q217" s="202" t="s">
        <v>149</v>
      </c>
      <c r="R217" s="202" t="s">
        <v>137</v>
      </c>
      <c r="S217" s="202" t="s">
        <v>591</v>
      </c>
      <c r="T217" s="193" t="str">
        <f>IFERROR(VLOOKUP(S217,Sort!E:F,2,0),"")</f>
        <v>CLUTCH</v>
      </c>
      <c r="U217" s="115">
        <f t="shared" si="55"/>
        <v>1</v>
      </c>
      <c r="V217" s="202" t="s">
        <v>422</v>
      </c>
      <c r="W217" s="202"/>
      <c r="X217" s="202"/>
      <c r="Y217" s="202"/>
      <c r="Z217" s="193"/>
      <c r="AA217" s="193" t="s">
        <v>362</v>
      </c>
      <c r="AB217" s="203"/>
      <c r="AC217" s="204" t="str">
        <f t="shared" si="56"/>
        <v>CLOSE</v>
      </c>
      <c r="AD217" s="47" t="str">
        <f t="array" aca="1" ref="AD217" ca="1">IF(D217="","",INDEX(HM_Unit!$D$1:$AE$1,MATCH(C217,HM_Unit!$D$2:$AE$2,0)))</f>
        <v>WEEK 15</v>
      </c>
      <c r="AE217" s="46"/>
      <c r="AF217" s="46"/>
      <c r="AG217" s="46"/>
      <c r="AH217" s="46"/>
      <c r="AI217" s="46"/>
      <c r="AJ217" s="46"/>
      <c r="AK217" s="46"/>
    </row>
    <row r="218" spans="1:37" ht="27.75" customHeight="1">
      <c r="A218" s="46">
        <f>IFERROR(VLOOKUP(D218,Sort!B:D,3,0),"")</f>
        <v>0</v>
      </c>
      <c r="B218" s="190" t="str">
        <f t="shared" si="50"/>
        <v>846119CLOSE</v>
      </c>
      <c r="C218" s="196">
        <v>46119</v>
      </c>
      <c r="D218" s="192" t="s">
        <v>103</v>
      </c>
      <c r="E218" s="193" t="str">
        <f>IFERROR(VLOOKUP(D218,Sort!B:C,2,0),"")</f>
        <v>Axor 3336 OB</v>
      </c>
      <c r="F218" s="194">
        <v>18014</v>
      </c>
      <c r="G218" s="195">
        <f t="shared" si="51"/>
        <v>0</v>
      </c>
      <c r="H218" s="196">
        <v>46119</v>
      </c>
      <c r="I218" s="197">
        <v>0.45694444444444443</v>
      </c>
      <c r="J218" s="196">
        <v>46119</v>
      </c>
      <c r="K218" s="197">
        <v>0.4861111111111111</v>
      </c>
      <c r="L218" s="198">
        <f t="shared" si="52"/>
        <v>46119.456944444442</v>
      </c>
      <c r="M218" s="199">
        <f t="shared" si="53"/>
        <v>46119.486111111109</v>
      </c>
      <c r="N218" s="200">
        <f t="shared" si="54"/>
        <v>0.70000112001343462</v>
      </c>
      <c r="O218" s="201" t="s">
        <v>592</v>
      </c>
      <c r="P218" s="201" t="s">
        <v>593</v>
      </c>
      <c r="Q218" s="202" t="s">
        <v>150</v>
      </c>
      <c r="R218" s="202" t="s">
        <v>137</v>
      </c>
      <c r="S218" s="202" t="s">
        <v>300</v>
      </c>
      <c r="T218" s="193" t="str">
        <f>IFERROR(VLOOKUP(S218,Sort!E:F,2,0),"")</f>
        <v>AIR SYSTEM</v>
      </c>
      <c r="U218" s="115">
        <f t="shared" si="55"/>
        <v>1</v>
      </c>
      <c r="V218" s="202" t="s">
        <v>422</v>
      </c>
      <c r="W218" s="202"/>
      <c r="X218" s="202"/>
      <c r="Y218" s="202"/>
      <c r="Z218" s="193"/>
      <c r="AA218" s="193" t="s">
        <v>362</v>
      </c>
      <c r="AB218" s="203"/>
      <c r="AC218" s="204" t="str">
        <f t="shared" si="56"/>
        <v>CLOSE</v>
      </c>
      <c r="AD218" s="47" t="str">
        <f t="array" aca="1" ref="AD218" ca="1">IF(D218="","",INDEX(HM_Unit!$D$1:$AE$1,MATCH(C218,HM_Unit!$D$2:$AE$2,0)))</f>
        <v>WEEK 15</v>
      </c>
      <c r="AE218" s="46"/>
      <c r="AF218" s="46"/>
      <c r="AG218" s="46"/>
      <c r="AH218" s="46"/>
      <c r="AI218" s="46"/>
      <c r="AJ218" s="46"/>
      <c r="AK218" s="46"/>
    </row>
    <row r="219" spans="1:37" ht="27.75" customHeight="1">
      <c r="A219" s="46">
        <f>IFERROR(VLOOKUP(D219,Sort!B:D,3,0),"")</f>
        <v>0</v>
      </c>
      <c r="B219" s="190" t="str">
        <f t="shared" si="50"/>
        <v>946119CLOSE</v>
      </c>
      <c r="C219" s="196">
        <v>46119</v>
      </c>
      <c r="D219" s="192" t="s">
        <v>28</v>
      </c>
      <c r="E219" s="193" t="str">
        <f>IFERROR(VLOOKUP(D219,Sort!B:C,2,0),"")</f>
        <v>AXOR 3336K</v>
      </c>
      <c r="F219" s="194">
        <v>17104</v>
      </c>
      <c r="G219" s="195">
        <f t="shared" si="51"/>
        <v>0</v>
      </c>
      <c r="H219" s="196">
        <v>46119</v>
      </c>
      <c r="I219" s="197">
        <v>0.625</v>
      </c>
      <c r="J219" s="196">
        <v>46119</v>
      </c>
      <c r="K219" s="197">
        <v>0.6875</v>
      </c>
      <c r="L219" s="198">
        <f t="shared" si="52"/>
        <v>46119.625</v>
      </c>
      <c r="M219" s="199">
        <f t="shared" si="53"/>
        <v>46119.6875</v>
      </c>
      <c r="N219" s="200">
        <f t="shared" si="54"/>
        <v>1.5000024000038437</v>
      </c>
      <c r="O219" s="201" t="s">
        <v>594</v>
      </c>
      <c r="P219" s="201" t="s">
        <v>595</v>
      </c>
      <c r="Q219" s="202" t="s">
        <v>150</v>
      </c>
      <c r="R219" s="202" t="s">
        <v>137</v>
      </c>
      <c r="S219" s="202" t="s">
        <v>291</v>
      </c>
      <c r="T219" s="193" t="str">
        <f>IFERROR(VLOOKUP(S219,Sort!E:F,2,0),"")</f>
        <v>ELECTRICAL, STARTING &amp; CHARGING SYSTEM</v>
      </c>
      <c r="U219" s="115">
        <f t="shared" si="55"/>
        <v>1</v>
      </c>
      <c r="V219" s="202" t="s">
        <v>422</v>
      </c>
      <c r="W219" s="202"/>
      <c r="X219" s="202"/>
      <c r="Y219" s="202"/>
      <c r="Z219" s="193"/>
      <c r="AA219" s="193" t="s">
        <v>362</v>
      </c>
      <c r="AB219" s="203"/>
      <c r="AC219" s="204" t="str">
        <f t="shared" si="56"/>
        <v>CLOSE</v>
      </c>
      <c r="AD219" s="47" t="str">
        <f t="array" aca="1" ref="AD219" ca="1">IF(D219="","",INDEX(HM_Unit!$D$1:$AE$1,MATCH(C219,HM_Unit!$D$2:$AE$2,0)))</f>
        <v>WEEK 15</v>
      </c>
      <c r="AE219" s="46"/>
      <c r="AF219" s="46"/>
      <c r="AG219" s="46"/>
      <c r="AH219" s="46"/>
      <c r="AI219" s="46"/>
      <c r="AJ219" s="46"/>
      <c r="AK219" s="46"/>
    </row>
    <row r="220" spans="1:37" ht="27.75" customHeight="1">
      <c r="A220" s="46">
        <f>IFERROR(VLOOKUP(D220,Sort!B:D,3,0),"")</f>
        <v>0</v>
      </c>
      <c r="B220" s="190" t="str">
        <f t="shared" si="50"/>
        <v>1046119CLOSE</v>
      </c>
      <c r="C220" s="196">
        <v>46119</v>
      </c>
      <c r="D220" s="192" t="s">
        <v>14</v>
      </c>
      <c r="E220" s="193" t="str">
        <f>IFERROR(VLOOKUP(D220,Sort!B:C,2,0),"")</f>
        <v>AXOR 3336K</v>
      </c>
      <c r="F220" s="194" t="s">
        <v>382</v>
      </c>
      <c r="G220" s="195">
        <f t="shared" si="51"/>
        <v>0</v>
      </c>
      <c r="H220" s="196">
        <v>46119</v>
      </c>
      <c r="I220" s="197">
        <v>0.25</v>
      </c>
      <c r="J220" s="196">
        <v>46119</v>
      </c>
      <c r="K220" s="197">
        <v>0.42638888888888887</v>
      </c>
      <c r="L220" s="198">
        <f t="shared" si="52"/>
        <v>46119.25</v>
      </c>
      <c r="M220" s="199">
        <f t="shared" si="53"/>
        <v>46119.426388888889</v>
      </c>
      <c r="N220" s="200">
        <f t="shared" si="54"/>
        <v>4.2333401066814051</v>
      </c>
      <c r="O220" s="201" t="s">
        <v>314</v>
      </c>
      <c r="P220" s="201" t="s">
        <v>596</v>
      </c>
      <c r="Q220" s="202" t="s">
        <v>150</v>
      </c>
      <c r="R220" s="202" t="s">
        <v>137</v>
      </c>
      <c r="S220" s="202" t="s">
        <v>300</v>
      </c>
      <c r="T220" s="193" t="str">
        <f>IFERROR(VLOOKUP(S220,Sort!E:F,2,0),"")</f>
        <v>AIR SYSTEM</v>
      </c>
      <c r="U220" s="115">
        <f t="shared" si="55"/>
        <v>1</v>
      </c>
      <c r="V220" s="202" t="s">
        <v>422</v>
      </c>
      <c r="W220" s="202"/>
      <c r="X220" s="202"/>
      <c r="Y220" s="202"/>
      <c r="Z220" s="193"/>
      <c r="AA220" s="193" t="s">
        <v>362</v>
      </c>
      <c r="AB220" s="203"/>
      <c r="AC220" s="204" t="str">
        <f t="shared" si="56"/>
        <v>CLOSE</v>
      </c>
      <c r="AD220" s="47" t="str">
        <f t="array" aca="1" ref="AD220" ca="1">IF(D220="","",INDEX(HM_Unit!$D$1:$AE$1,MATCH(C220,HM_Unit!$D$2:$AE$2,0)))</f>
        <v>WEEK 15</v>
      </c>
      <c r="AE220" s="46"/>
      <c r="AF220" s="46"/>
      <c r="AG220" s="46"/>
      <c r="AH220" s="46"/>
      <c r="AI220" s="46"/>
      <c r="AJ220" s="46"/>
      <c r="AK220" s="46"/>
    </row>
    <row r="221" spans="1:37" ht="27.75" customHeight="1">
      <c r="A221" s="46">
        <f>IFERROR(VLOOKUP(D221,Sort!B:D,3,0),"")</f>
        <v>0</v>
      </c>
      <c r="B221" s="190" t="str">
        <f t="shared" si="50"/>
        <v>1146119CLOSE</v>
      </c>
      <c r="C221" s="196">
        <v>46119</v>
      </c>
      <c r="D221" s="192" t="s">
        <v>90</v>
      </c>
      <c r="E221" s="193" t="str">
        <f>IFERROR(VLOOKUP(D221,Sort!B:C,2,0),"")</f>
        <v>Axor 3336 OB</v>
      </c>
      <c r="F221" s="194" t="s">
        <v>382</v>
      </c>
      <c r="G221" s="195">
        <f t="shared" si="51"/>
        <v>0</v>
      </c>
      <c r="H221" s="196">
        <v>46119</v>
      </c>
      <c r="I221" s="197">
        <v>0.42569444444444443</v>
      </c>
      <c r="J221" s="196">
        <v>46119</v>
      </c>
      <c r="K221" s="197">
        <v>0.50347222222222221</v>
      </c>
      <c r="L221" s="198">
        <f t="shared" si="52"/>
        <v>46119.425694444442</v>
      </c>
      <c r="M221" s="199">
        <f t="shared" si="53"/>
        <v>46119.503472222219</v>
      </c>
      <c r="N221" s="200">
        <f t="shared" si="54"/>
        <v>1.8666696533109539</v>
      </c>
      <c r="O221" s="201" t="s">
        <v>597</v>
      </c>
      <c r="P221" s="201" t="s">
        <v>598</v>
      </c>
      <c r="Q221" s="202" t="s">
        <v>150</v>
      </c>
      <c r="R221" s="202" t="s">
        <v>137</v>
      </c>
      <c r="S221" s="202" t="s">
        <v>406</v>
      </c>
      <c r="T221" s="193" t="str">
        <f>IFERROR(VLOOKUP(S221,Sort!E:F,2,0),"")</f>
        <v>RADIATOR/ COOLANT SYSTEM</v>
      </c>
      <c r="U221" s="115">
        <f t="shared" si="55"/>
        <v>1</v>
      </c>
      <c r="V221" s="202" t="s">
        <v>422</v>
      </c>
      <c r="W221" s="202"/>
      <c r="X221" s="202"/>
      <c r="Y221" s="202"/>
      <c r="Z221" s="193"/>
      <c r="AA221" s="193" t="s">
        <v>362</v>
      </c>
      <c r="AB221" s="203"/>
      <c r="AC221" s="204" t="str">
        <f t="shared" si="56"/>
        <v>CLOSE</v>
      </c>
      <c r="AD221" s="47" t="str">
        <f t="array" aca="1" ref="AD221" ca="1">IF(D221="","",INDEX(HM_Unit!$D$1:$AE$1,MATCH(C221,HM_Unit!$D$2:$AE$2,0)))</f>
        <v>WEEK 15</v>
      </c>
      <c r="AE221" s="46"/>
      <c r="AF221" s="46"/>
      <c r="AG221" s="46"/>
      <c r="AH221" s="46"/>
      <c r="AI221" s="46"/>
      <c r="AJ221" s="46"/>
      <c r="AK221" s="46"/>
    </row>
    <row r="222" spans="1:37" ht="27.75" customHeight="1">
      <c r="A222" s="46">
        <f>IFERROR(VLOOKUP(D222,Sort!B:D,3,0),"")</f>
        <v>0</v>
      </c>
      <c r="B222" s="190" t="str">
        <f t="shared" si="50"/>
        <v>1246119CLOSE</v>
      </c>
      <c r="C222" s="196">
        <v>46119</v>
      </c>
      <c r="D222" s="192" t="s">
        <v>27</v>
      </c>
      <c r="E222" s="193" t="str">
        <f>IFERROR(VLOOKUP(D222,Sort!B:C,2,0),"")</f>
        <v>AXOR 3336K</v>
      </c>
      <c r="F222" s="194" t="s">
        <v>382</v>
      </c>
      <c r="G222" s="195">
        <f t="shared" si="51"/>
        <v>0</v>
      </c>
      <c r="H222" s="196">
        <v>46119</v>
      </c>
      <c r="I222" s="197">
        <v>0.59722222222222221</v>
      </c>
      <c r="J222" s="196">
        <v>46119</v>
      </c>
      <c r="K222" s="197">
        <v>0.7006944444444444</v>
      </c>
      <c r="L222" s="198">
        <f t="shared" si="52"/>
        <v>46119.597222222219</v>
      </c>
      <c r="M222" s="199">
        <f t="shared" si="53"/>
        <v>46119.700694444444</v>
      </c>
      <c r="N222" s="200">
        <f t="shared" si="54"/>
        <v>2.4833373067351125</v>
      </c>
      <c r="O222" s="201" t="s">
        <v>599</v>
      </c>
      <c r="P222" s="201" t="s">
        <v>600</v>
      </c>
      <c r="Q222" s="202" t="s">
        <v>150</v>
      </c>
      <c r="R222" s="202" t="s">
        <v>137</v>
      </c>
      <c r="S222" s="202" t="s">
        <v>361</v>
      </c>
      <c r="T222" s="193" t="str">
        <f>IFERROR(VLOOKUP(S222,Sort!E:F,2,0),"")</f>
        <v>ENGINE</v>
      </c>
      <c r="U222" s="115">
        <f t="shared" si="55"/>
        <v>1</v>
      </c>
      <c r="V222" s="202" t="s">
        <v>422</v>
      </c>
      <c r="W222" s="202"/>
      <c r="X222" s="202"/>
      <c r="Y222" s="202"/>
      <c r="Z222" s="193"/>
      <c r="AA222" s="193" t="s">
        <v>362</v>
      </c>
      <c r="AB222" s="203"/>
      <c r="AC222" s="204" t="str">
        <f t="shared" si="56"/>
        <v>CLOSE</v>
      </c>
      <c r="AD222" s="47" t="str">
        <f t="array" aca="1" ref="AD222" ca="1">IF(D222="","",INDEX(HM_Unit!$D$1:$AE$1,MATCH(C222,HM_Unit!$D$2:$AE$2,0)))</f>
        <v>WEEK 15</v>
      </c>
      <c r="AE222" s="46"/>
      <c r="AF222" s="46"/>
      <c r="AG222" s="46"/>
      <c r="AH222" s="46"/>
      <c r="AI222" s="46"/>
      <c r="AJ222" s="46"/>
      <c r="AK222" s="46"/>
    </row>
    <row r="223" spans="1:37" ht="27.75" customHeight="1">
      <c r="A223" s="46">
        <f>IFERROR(VLOOKUP(D223,Sort!B:D,3,0),"")</f>
        <v>0</v>
      </c>
      <c r="B223" s="190" t="str">
        <f t="shared" si="50"/>
        <v>1346119CLOSE</v>
      </c>
      <c r="C223" s="196">
        <v>46119</v>
      </c>
      <c r="D223" s="192" t="s">
        <v>18</v>
      </c>
      <c r="E223" s="193" t="str">
        <f>IFERROR(VLOOKUP(D223,Sort!B:C,2,0),"")</f>
        <v>AXOR 3336K</v>
      </c>
      <c r="F223" s="194"/>
      <c r="G223" s="195">
        <f t="shared" si="51"/>
        <v>0</v>
      </c>
      <c r="H223" s="196">
        <v>46119</v>
      </c>
      <c r="I223" s="197">
        <v>0.62777777777777777</v>
      </c>
      <c r="J223" s="196">
        <v>46119</v>
      </c>
      <c r="K223" s="197">
        <v>0.66874999999999996</v>
      </c>
      <c r="L223" s="198">
        <f t="shared" si="52"/>
        <v>46119.62777777778</v>
      </c>
      <c r="M223" s="199">
        <f t="shared" si="53"/>
        <v>46119.668749999997</v>
      </c>
      <c r="N223" s="200">
        <f t="shared" si="54"/>
        <v>0.98333490655665212</v>
      </c>
      <c r="O223" s="201" t="s">
        <v>601</v>
      </c>
      <c r="P223" s="201" t="s">
        <v>602</v>
      </c>
      <c r="Q223" s="202" t="s">
        <v>150</v>
      </c>
      <c r="R223" s="202" t="s">
        <v>137</v>
      </c>
      <c r="S223" s="202" t="s">
        <v>395</v>
      </c>
      <c r="T223" s="193" t="str">
        <f>IFERROR(VLOOKUP(S223,Sort!E:F,2,0),"")</f>
        <v>VESSEL &amp; TAIL GATE</v>
      </c>
      <c r="U223" s="115">
        <f t="shared" si="55"/>
        <v>1</v>
      </c>
      <c r="V223" s="202" t="s">
        <v>422</v>
      </c>
      <c r="W223" s="202"/>
      <c r="X223" s="202"/>
      <c r="Y223" s="202"/>
      <c r="Z223" s="193"/>
      <c r="AA223" s="193" t="s">
        <v>362</v>
      </c>
      <c r="AB223" s="203"/>
      <c r="AC223" s="204" t="str">
        <f t="shared" si="56"/>
        <v>CLOSE</v>
      </c>
      <c r="AD223" s="47" t="str">
        <f t="array" aca="1" ref="AD223" ca="1">IF(D223="","",INDEX(HM_Unit!$D$1:$AE$1,MATCH(C223,HM_Unit!$D$2:$AE$2,0)))</f>
        <v>WEEK 15</v>
      </c>
      <c r="AE223" s="46"/>
      <c r="AF223" s="46"/>
      <c r="AG223" s="46"/>
      <c r="AH223" s="46"/>
      <c r="AI223" s="46"/>
      <c r="AJ223" s="46"/>
      <c r="AK223" s="46"/>
    </row>
    <row r="224" spans="1:37" ht="27.75" customHeight="1">
      <c r="A224" s="46">
        <f>IFERROR(VLOOKUP(D224,Sort!B:D,3,0),"")</f>
        <v>0</v>
      </c>
      <c r="B224" s="190" t="str">
        <f t="shared" si="50"/>
        <v>1446119CLOSE</v>
      </c>
      <c r="C224" s="196">
        <v>46119</v>
      </c>
      <c r="D224" s="192" t="s">
        <v>22</v>
      </c>
      <c r="E224" s="193" t="str">
        <f>IFERROR(VLOOKUP(D224,Sort!B:C,2,0),"")</f>
        <v>AXOR 3336K</v>
      </c>
      <c r="F224" s="194">
        <v>19920</v>
      </c>
      <c r="G224" s="195">
        <f t="shared" si="51"/>
        <v>0</v>
      </c>
      <c r="H224" s="196">
        <v>46119</v>
      </c>
      <c r="I224" s="197">
        <v>0.81597222222222221</v>
      </c>
      <c r="J224" s="196">
        <v>46119</v>
      </c>
      <c r="K224" s="197">
        <v>0.83333333333333337</v>
      </c>
      <c r="L224" s="198">
        <f t="shared" si="52"/>
        <v>46119.815972222219</v>
      </c>
      <c r="M224" s="199">
        <f t="shared" si="53"/>
        <v>46119.833333333336</v>
      </c>
      <c r="N224" s="200">
        <f t="shared" si="54"/>
        <v>0.41666733347021934</v>
      </c>
      <c r="O224" s="201" t="s">
        <v>603</v>
      </c>
      <c r="P224" s="201" t="s">
        <v>604</v>
      </c>
      <c r="Q224" s="202" t="s">
        <v>150</v>
      </c>
      <c r="R224" s="202" t="s">
        <v>137</v>
      </c>
      <c r="S224" s="202" t="s">
        <v>311</v>
      </c>
      <c r="T224" s="193" t="str">
        <f>IFERROR(VLOOKUP(S224,Sort!E:F,2,0),"")</f>
        <v>TYRE</v>
      </c>
      <c r="U224" s="115">
        <f t="shared" si="55"/>
        <v>1</v>
      </c>
      <c r="V224" s="202" t="s">
        <v>422</v>
      </c>
      <c r="W224" s="202"/>
      <c r="X224" s="202"/>
      <c r="Y224" s="202"/>
      <c r="Z224" s="193"/>
      <c r="AA224" s="193" t="s">
        <v>362</v>
      </c>
      <c r="AB224" s="203"/>
      <c r="AC224" s="204" t="str">
        <f t="shared" si="56"/>
        <v>CLOSE</v>
      </c>
      <c r="AD224" s="47" t="str">
        <f t="array" aca="1" ref="AD224" ca="1">IF(D224="","",INDEX(HM_Unit!$D$1:$AE$1,MATCH(C224,HM_Unit!$D$2:$AE$2,0)))</f>
        <v>WEEK 15</v>
      </c>
      <c r="AE224" s="46"/>
      <c r="AF224" s="46"/>
      <c r="AG224" s="46"/>
      <c r="AH224" s="46"/>
      <c r="AI224" s="46"/>
      <c r="AJ224" s="46"/>
      <c r="AK224" s="46"/>
    </row>
    <row r="225" spans="1:37" ht="27.75" customHeight="1">
      <c r="A225" s="46">
        <f>IFERROR(VLOOKUP(D225,Sort!B:D,3,0),"")</f>
        <v>0</v>
      </c>
      <c r="B225" s="190" t="str">
        <f t="shared" si="50"/>
        <v>1546119CLOSE</v>
      </c>
      <c r="C225" s="196">
        <v>46119</v>
      </c>
      <c r="D225" s="192" t="s">
        <v>31</v>
      </c>
      <c r="E225" s="193" t="str">
        <f>IFERROR(VLOOKUP(D225,Sort!B:C,2,0),"")</f>
        <v>AXOR 3336K</v>
      </c>
      <c r="F225" s="194">
        <v>19707</v>
      </c>
      <c r="G225" s="195">
        <f t="shared" si="51"/>
        <v>0</v>
      </c>
      <c r="H225" s="196">
        <v>46119</v>
      </c>
      <c r="I225" s="197">
        <v>0.83333333333333337</v>
      </c>
      <c r="J225" s="196">
        <v>46119</v>
      </c>
      <c r="K225" s="197">
        <v>0.84444444444444444</v>
      </c>
      <c r="L225" s="198">
        <f t="shared" si="52"/>
        <v>46119.833333333336</v>
      </c>
      <c r="M225" s="199">
        <f t="shared" si="53"/>
        <v>46119.844444444447</v>
      </c>
      <c r="N225" s="200">
        <f t="shared" si="54"/>
        <v>0.26666709333013561</v>
      </c>
      <c r="O225" s="201" t="s">
        <v>605</v>
      </c>
      <c r="P225" s="201" t="s">
        <v>606</v>
      </c>
      <c r="Q225" s="202" t="s">
        <v>150</v>
      </c>
      <c r="R225" s="202" t="s">
        <v>137</v>
      </c>
      <c r="S225" s="202" t="s">
        <v>311</v>
      </c>
      <c r="T225" s="193" t="str">
        <f>IFERROR(VLOOKUP(S225,Sort!E:F,2,0),"")</f>
        <v>TYRE</v>
      </c>
      <c r="U225" s="115">
        <f t="shared" si="55"/>
        <v>1</v>
      </c>
      <c r="V225" s="202" t="s">
        <v>422</v>
      </c>
      <c r="W225" s="202"/>
      <c r="X225" s="202"/>
      <c r="Y225" s="202"/>
      <c r="Z225" s="193"/>
      <c r="AA225" s="193" t="s">
        <v>362</v>
      </c>
      <c r="AB225" s="203"/>
      <c r="AC225" s="204" t="str">
        <f t="shared" si="56"/>
        <v>CLOSE</v>
      </c>
      <c r="AD225" s="47" t="str">
        <f t="array" aca="1" ref="AD225" ca="1">IF(D225="","",INDEX(HM_Unit!$D$1:$AE$1,MATCH(C225,HM_Unit!$D$2:$AE$2,0)))</f>
        <v>WEEK 15</v>
      </c>
      <c r="AE225" s="46"/>
      <c r="AF225" s="46"/>
      <c r="AG225" s="46"/>
      <c r="AH225" s="46"/>
      <c r="AI225" s="46"/>
      <c r="AJ225" s="46"/>
      <c r="AK225" s="46"/>
    </row>
    <row r="226" spans="1:37" ht="27.75" customHeight="1">
      <c r="A226" s="46">
        <f>IFERROR(VLOOKUP(D226,Sort!B:D,3,0),"")</f>
        <v>0</v>
      </c>
      <c r="B226" s="190" t="str">
        <f t="shared" si="50"/>
        <v>1646119CLOSE</v>
      </c>
      <c r="C226" s="196">
        <v>46119</v>
      </c>
      <c r="D226" s="192" t="s">
        <v>28</v>
      </c>
      <c r="E226" s="193" t="str">
        <f>IFERROR(VLOOKUP(D226,Sort!B:C,2,0),"")</f>
        <v>AXOR 3336K</v>
      </c>
      <c r="F226" s="194" t="s">
        <v>471</v>
      </c>
      <c r="G226" s="195">
        <f t="shared" si="51"/>
        <v>0</v>
      </c>
      <c r="H226" s="196">
        <v>46119</v>
      </c>
      <c r="I226" s="197">
        <v>0.79166666666666663</v>
      </c>
      <c r="J226" s="196">
        <v>46119</v>
      </c>
      <c r="K226" s="197">
        <v>0.83680555555555558</v>
      </c>
      <c r="L226" s="198">
        <f t="shared" si="52"/>
        <v>46119.791666666664</v>
      </c>
      <c r="M226" s="199">
        <f t="shared" si="53"/>
        <v>46119.836805555555</v>
      </c>
      <c r="N226" s="200">
        <f t="shared" si="54"/>
        <v>1.0833350667082486</v>
      </c>
      <c r="O226" s="201" t="s">
        <v>511</v>
      </c>
      <c r="P226" s="201" t="s">
        <v>607</v>
      </c>
      <c r="Q226" s="202" t="s">
        <v>150</v>
      </c>
      <c r="R226" s="202" t="s">
        <v>137</v>
      </c>
      <c r="S226" s="202" t="s">
        <v>337</v>
      </c>
      <c r="T226" s="193" t="str">
        <f>IFERROR(VLOOKUP(S226,Sort!E:F,2,0),"")</f>
        <v>TRANSMISSION</v>
      </c>
      <c r="U226" s="115">
        <f t="shared" si="55"/>
        <v>1</v>
      </c>
      <c r="V226" s="202" t="s">
        <v>422</v>
      </c>
      <c r="W226" s="202"/>
      <c r="X226" s="202"/>
      <c r="Y226" s="202"/>
      <c r="Z226" s="193"/>
      <c r="AA226" s="193" t="s">
        <v>362</v>
      </c>
      <c r="AB226" s="203"/>
      <c r="AC226" s="204" t="str">
        <f t="shared" si="56"/>
        <v>CLOSE</v>
      </c>
      <c r="AD226" s="47" t="str">
        <f t="array" aca="1" ref="AD226" ca="1">IF(D226="","",INDEX(HM_Unit!$D$1:$AE$1,MATCH(C226,HM_Unit!$D$2:$AE$2,0)))</f>
        <v>WEEK 15</v>
      </c>
      <c r="AE226" s="46"/>
      <c r="AF226" s="46"/>
      <c r="AG226" s="46"/>
      <c r="AH226" s="46"/>
      <c r="AI226" s="46"/>
      <c r="AJ226" s="46"/>
      <c r="AK226" s="46"/>
    </row>
    <row r="227" spans="1:37" ht="27.75" customHeight="1">
      <c r="A227" s="46">
        <f>IFERROR(VLOOKUP(D227,Sort!B:D,3,0),"")</f>
        <v>0</v>
      </c>
      <c r="B227" s="190" t="str">
        <f t="shared" si="50"/>
        <v>1746119CLOSE</v>
      </c>
      <c r="C227" s="196">
        <v>46119</v>
      </c>
      <c r="D227" s="192" t="s">
        <v>38</v>
      </c>
      <c r="E227" s="193" t="str">
        <f>IFERROR(VLOOKUP(D227,Sort!B:C,2,0),"")</f>
        <v>AXOR 3336K</v>
      </c>
      <c r="F227" s="194"/>
      <c r="G227" s="195">
        <f t="shared" si="51"/>
        <v>0</v>
      </c>
      <c r="H227" s="196">
        <v>46119</v>
      </c>
      <c r="I227" s="197">
        <v>0.79166666666666663</v>
      </c>
      <c r="J227" s="196">
        <v>46119</v>
      </c>
      <c r="K227" s="197">
        <v>0.85416666666666663</v>
      </c>
      <c r="L227" s="198">
        <f t="shared" si="52"/>
        <v>46119.791666666664</v>
      </c>
      <c r="M227" s="199">
        <f t="shared" si="53"/>
        <v>46119.854166666664</v>
      </c>
      <c r="N227" s="200">
        <f t="shared" si="54"/>
        <v>1.5000024000038437</v>
      </c>
      <c r="O227" s="201" t="s">
        <v>314</v>
      </c>
      <c r="P227" s="201" t="s">
        <v>608</v>
      </c>
      <c r="Q227" s="202" t="s">
        <v>150</v>
      </c>
      <c r="R227" s="202" t="s">
        <v>137</v>
      </c>
      <c r="S227" s="202" t="s">
        <v>300</v>
      </c>
      <c r="T227" s="193" t="str">
        <f>IFERROR(VLOOKUP(S227,Sort!E:F,2,0),"")</f>
        <v>AIR SYSTEM</v>
      </c>
      <c r="U227" s="115">
        <f t="shared" si="55"/>
        <v>1</v>
      </c>
      <c r="V227" s="202" t="s">
        <v>422</v>
      </c>
      <c r="W227" s="202"/>
      <c r="X227" s="202"/>
      <c r="Y227" s="202"/>
      <c r="Z227" s="193"/>
      <c r="AA227" s="193" t="s">
        <v>362</v>
      </c>
      <c r="AB227" s="203"/>
      <c r="AC227" s="204" t="str">
        <f t="shared" si="56"/>
        <v>CLOSE</v>
      </c>
      <c r="AD227" s="47" t="str">
        <f t="array" aca="1" ref="AD227" ca="1">IF(D227="","",INDEX(HM_Unit!$D$1:$AE$1,MATCH(C227,HM_Unit!$D$2:$AE$2,0)))</f>
        <v>WEEK 15</v>
      </c>
      <c r="AE227" s="46"/>
      <c r="AF227" s="46"/>
      <c r="AG227" s="46"/>
      <c r="AH227" s="46"/>
      <c r="AI227" s="46"/>
      <c r="AJ227" s="46"/>
      <c r="AK227" s="46"/>
    </row>
    <row r="228" spans="1:37" ht="27.75" customHeight="1">
      <c r="A228" s="46">
        <f>IFERROR(VLOOKUP(D228,Sort!B:D,3,0),"")</f>
        <v>0</v>
      </c>
      <c r="B228" s="190" t="str">
        <f t="shared" si="50"/>
        <v>1846119CLOSE</v>
      </c>
      <c r="C228" s="196">
        <v>46119</v>
      </c>
      <c r="D228" s="192" t="s">
        <v>100</v>
      </c>
      <c r="E228" s="193" t="str">
        <f>IFERROR(VLOOKUP(D228,Sort!B:C,2,0),"")</f>
        <v>Axor 3336 OB</v>
      </c>
      <c r="F228" s="194"/>
      <c r="G228" s="195">
        <f t="shared" si="51"/>
        <v>0</v>
      </c>
      <c r="H228" s="196">
        <v>46119</v>
      </c>
      <c r="I228" s="197">
        <v>0.92361111111111116</v>
      </c>
      <c r="J228" s="196">
        <v>46119</v>
      </c>
      <c r="K228" s="197">
        <v>0.95833333333333337</v>
      </c>
      <c r="L228" s="198">
        <f t="shared" si="52"/>
        <v>46119.923611111109</v>
      </c>
      <c r="M228" s="199">
        <f t="shared" si="53"/>
        <v>46119.958333333336</v>
      </c>
      <c r="N228" s="200">
        <f t="shared" si="54"/>
        <v>0.83333466676581458</v>
      </c>
      <c r="O228" s="201" t="s">
        <v>609</v>
      </c>
      <c r="P228" s="201" t="s">
        <v>610</v>
      </c>
      <c r="Q228" s="202" t="s">
        <v>150</v>
      </c>
      <c r="R228" s="202" t="s">
        <v>137</v>
      </c>
      <c r="S228" s="202" t="s">
        <v>337</v>
      </c>
      <c r="T228" s="193" t="str">
        <f>IFERROR(VLOOKUP(S228,Sort!E:F,2,0),"")</f>
        <v>TRANSMISSION</v>
      </c>
      <c r="U228" s="115">
        <f t="shared" si="55"/>
        <v>1</v>
      </c>
      <c r="V228" s="202" t="s">
        <v>422</v>
      </c>
      <c r="W228" s="202"/>
      <c r="X228" s="202"/>
      <c r="Y228" s="202"/>
      <c r="Z228" s="193"/>
      <c r="AA228" s="193" t="s">
        <v>362</v>
      </c>
      <c r="AB228" s="203"/>
      <c r="AC228" s="204" t="str">
        <f t="shared" si="56"/>
        <v>CLOSE</v>
      </c>
      <c r="AD228" s="47" t="str">
        <f t="array" aca="1" ref="AD228" ca="1">IF(D228="","",INDEX(HM_Unit!$D$1:$AE$1,MATCH(C228,HM_Unit!$D$2:$AE$2,0)))</f>
        <v>WEEK 15</v>
      </c>
      <c r="AE228" s="46"/>
      <c r="AF228" s="46"/>
      <c r="AG228" s="46"/>
      <c r="AH228" s="46"/>
      <c r="AI228" s="46"/>
      <c r="AJ228" s="46"/>
      <c r="AK228" s="46"/>
    </row>
    <row r="229" spans="1:37" ht="27.75" customHeight="1">
      <c r="A229" s="46">
        <f>IFERROR(VLOOKUP(D229,Sort!B:D,3,0),"")</f>
        <v>0</v>
      </c>
      <c r="B229" s="190" t="str">
        <f t="shared" si="50"/>
        <v>1946119CLOSE</v>
      </c>
      <c r="C229" s="196">
        <v>46119</v>
      </c>
      <c r="D229" s="192" t="s">
        <v>23</v>
      </c>
      <c r="E229" s="193" t="str">
        <f>IFERROR(VLOOKUP(D229,Sort!B:C,2,0),"")</f>
        <v>AXOR 3336K</v>
      </c>
      <c r="F229" s="194" t="s">
        <v>471</v>
      </c>
      <c r="G229" s="195">
        <f t="shared" si="51"/>
        <v>0</v>
      </c>
      <c r="H229" s="196">
        <v>46119</v>
      </c>
      <c r="I229" s="197">
        <v>0.95833333333333337</v>
      </c>
      <c r="J229" s="196">
        <v>46119</v>
      </c>
      <c r="K229" s="197">
        <v>0.97222222222222221</v>
      </c>
      <c r="L229" s="198">
        <f t="shared" si="52"/>
        <v>46119.958333333336</v>
      </c>
      <c r="M229" s="199">
        <f t="shared" si="53"/>
        <v>46119.972222222219</v>
      </c>
      <c r="N229" s="200">
        <f t="shared" si="54"/>
        <v>0.33333386653170249</v>
      </c>
      <c r="O229" s="201" t="s">
        <v>611</v>
      </c>
      <c r="P229" s="201" t="s">
        <v>612</v>
      </c>
      <c r="Q229" s="202" t="s">
        <v>150</v>
      </c>
      <c r="R229" s="202" t="s">
        <v>137</v>
      </c>
      <c r="S229" s="202" t="s">
        <v>303</v>
      </c>
      <c r="T229" s="193" t="str">
        <f>IFERROR(VLOOKUP(S229,Sort!E:F,2,0),"")</f>
        <v>BRAKE SYSTEM</v>
      </c>
      <c r="U229" s="115">
        <f t="shared" si="55"/>
        <v>1</v>
      </c>
      <c r="V229" s="202" t="s">
        <v>422</v>
      </c>
      <c r="W229" s="202"/>
      <c r="X229" s="202"/>
      <c r="Y229" s="202"/>
      <c r="Z229" s="193"/>
      <c r="AA229" s="193" t="s">
        <v>362</v>
      </c>
      <c r="AB229" s="203"/>
      <c r="AC229" s="204" t="str">
        <f t="shared" si="56"/>
        <v>CLOSE</v>
      </c>
      <c r="AD229" s="47" t="str">
        <f t="array" aca="1" ref="AD229" ca="1">IF(D229="","",INDEX(HM_Unit!$D$1:$AE$1,MATCH(C229,HM_Unit!$D$2:$AE$2,0)))</f>
        <v>WEEK 15</v>
      </c>
      <c r="AE229" s="46"/>
      <c r="AF229" s="46"/>
      <c r="AG229" s="46"/>
      <c r="AH229" s="46"/>
      <c r="AI229" s="46"/>
      <c r="AJ229" s="46"/>
      <c r="AK229" s="46"/>
    </row>
    <row r="230" spans="1:37" ht="27.75" customHeight="1">
      <c r="A230" s="46">
        <f>IFERROR(VLOOKUP(D230,Sort!B:D,3,0),"")</f>
        <v>0</v>
      </c>
      <c r="B230" s="190" t="str">
        <f t="shared" si="50"/>
        <v>2046119CLOSE</v>
      </c>
      <c r="C230" s="196">
        <v>46119</v>
      </c>
      <c r="D230" s="192" t="s">
        <v>18</v>
      </c>
      <c r="E230" s="193" t="str">
        <f>IFERROR(VLOOKUP(D230,Sort!B:C,2,0),"")</f>
        <v>AXOR 3336K</v>
      </c>
      <c r="F230" s="194"/>
      <c r="G230" s="195">
        <f t="shared" si="51"/>
        <v>0</v>
      </c>
      <c r="H230" s="196">
        <v>46119</v>
      </c>
      <c r="I230" s="197">
        <v>0.79861111111111116</v>
      </c>
      <c r="J230" s="196">
        <v>46119</v>
      </c>
      <c r="K230" s="197">
        <v>0.80555555555555558</v>
      </c>
      <c r="L230" s="198">
        <f t="shared" si="52"/>
        <v>46119.798611111109</v>
      </c>
      <c r="M230" s="199">
        <f t="shared" si="53"/>
        <v>46119.805555555555</v>
      </c>
      <c r="N230" s="200">
        <f t="shared" si="54"/>
        <v>0.16666693335316288</v>
      </c>
      <c r="O230" s="201" t="s">
        <v>613</v>
      </c>
      <c r="P230" s="201" t="s">
        <v>614</v>
      </c>
      <c r="Q230" s="202" t="s">
        <v>150</v>
      </c>
      <c r="R230" s="202" t="s">
        <v>137</v>
      </c>
      <c r="S230" s="202" t="s">
        <v>291</v>
      </c>
      <c r="T230" s="193" t="str">
        <f>IFERROR(VLOOKUP(S230,Sort!E:F,2,0),"")</f>
        <v>ELECTRICAL, STARTING &amp; CHARGING SYSTEM</v>
      </c>
      <c r="U230" s="115">
        <f t="shared" si="55"/>
        <v>1</v>
      </c>
      <c r="V230" s="202" t="s">
        <v>422</v>
      </c>
      <c r="W230" s="202"/>
      <c r="X230" s="202"/>
      <c r="Y230" s="202"/>
      <c r="Z230" s="193"/>
      <c r="AA230" s="193" t="s">
        <v>362</v>
      </c>
      <c r="AB230" s="203"/>
      <c r="AC230" s="204" t="str">
        <f t="shared" si="56"/>
        <v>CLOSE</v>
      </c>
      <c r="AD230" s="47" t="str">
        <f t="array" aca="1" ref="AD230" ca="1">IF(D230="","",INDEX(HM_Unit!$D$1:$AE$1,MATCH(C230,HM_Unit!$D$2:$AE$2,0)))</f>
        <v>WEEK 15</v>
      </c>
      <c r="AE230" s="46"/>
      <c r="AF230" s="46"/>
      <c r="AG230" s="46"/>
      <c r="AH230" s="46"/>
      <c r="AI230" s="46"/>
      <c r="AJ230" s="46"/>
      <c r="AK230" s="46"/>
    </row>
    <row r="231" spans="1:37" ht="27.75" customHeight="1">
      <c r="A231" s="46">
        <f>IFERROR(VLOOKUP(D231,Sort!B:D,3,0),"")</f>
        <v>0</v>
      </c>
      <c r="B231" s="190" t="str">
        <f t="shared" si="50"/>
        <v>2146119CLOSE</v>
      </c>
      <c r="C231" s="196">
        <v>46119</v>
      </c>
      <c r="D231" s="192" t="s">
        <v>15</v>
      </c>
      <c r="E231" s="193" t="str">
        <f>IFERROR(VLOOKUP(D231,Sort!B:C,2,0),"")</f>
        <v>AXOR 3336K</v>
      </c>
      <c r="F231" s="194" t="s">
        <v>379</v>
      </c>
      <c r="G231" s="195">
        <f t="shared" si="51"/>
        <v>0</v>
      </c>
      <c r="H231" s="196">
        <v>46119</v>
      </c>
      <c r="I231" s="197">
        <v>0.83333333333333337</v>
      </c>
      <c r="J231" s="196">
        <v>46119</v>
      </c>
      <c r="K231" s="197">
        <v>0.84027777777777779</v>
      </c>
      <c r="L231" s="198">
        <f t="shared" si="52"/>
        <v>46119.833333333336</v>
      </c>
      <c r="M231" s="199">
        <f t="shared" si="53"/>
        <v>46119.840277777781</v>
      </c>
      <c r="N231" s="200">
        <f t="shared" si="54"/>
        <v>0.16666693335316288</v>
      </c>
      <c r="O231" s="201" t="s">
        <v>615</v>
      </c>
      <c r="P231" s="201" t="s">
        <v>616</v>
      </c>
      <c r="Q231" s="202" t="s">
        <v>150</v>
      </c>
      <c r="R231" s="202" t="s">
        <v>137</v>
      </c>
      <c r="S231" s="202" t="s">
        <v>448</v>
      </c>
      <c r="T231" s="193" t="str">
        <f>IFERROR(VLOOKUP(S231,Sort!E:F,2,0),"")</f>
        <v>LUBRICANT</v>
      </c>
      <c r="U231" s="115">
        <f t="shared" si="55"/>
        <v>1</v>
      </c>
      <c r="V231" s="202" t="s">
        <v>422</v>
      </c>
      <c r="W231" s="202"/>
      <c r="X231" s="202"/>
      <c r="Y231" s="202"/>
      <c r="Z231" s="193"/>
      <c r="AA231" s="193" t="s">
        <v>362</v>
      </c>
      <c r="AB231" s="203"/>
      <c r="AC231" s="204" t="str">
        <f t="shared" si="56"/>
        <v>CLOSE</v>
      </c>
      <c r="AD231" s="47" t="str">
        <f t="array" aca="1" ref="AD231" ca="1">IF(D231="","",INDEX(HM_Unit!$D$1:$AE$1,MATCH(C231,HM_Unit!$D$2:$AE$2,0)))</f>
        <v>WEEK 15</v>
      </c>
      <c r="AE231" s="46"/>
      <c r="AF231" s="46"/>
      <c r="AG231" s="46"/>
      <c r="AH231" s="46"/>
      <c r="AI231" s="46"/>
      <c r="AJ231" s="46"/>
      <c r="AK231" s="46"/>
    </row>
    <row r="232" spans="1:37" ht="27.75" customHeight="1">
      <c r="A232" s="46">
        <f>IFERROR(VLOOKUP(D232,Sort!B:D,3,0),"")</f>
        <v>0</v>
      </c>
      <c r="B232" s="190" t="str">
        <f t="shared" si="50"/>
        <v>2246119CLOSE</v>
      </c>
      <c r="C232" s="196">
        <v>46119</v>
      </c>
      <c r="D232" s="192" t="s">
        <v>29</v>
      </c>
      <c r="E232" s="193" t="str">
        <f>IFERROR(VLOOKUP(D232,Sort!B:C,2,0),"")</f>
        <v>AXOR 3336K</v>
      </c>
      <c r="F232" s="194" t="s">
        <v>379</v>
      </c>
      <c r="G232" s="195">
        <f t="shared" si="51"/>
        <v>0</v>
      </c>
      <c r="H232" s="196">
        <v>46119</v>
      </c>
      <c r="I232" s="197">
        <v>0.85069444444444442</v>
      </c>
      <c r="J232" s="196">
        <v>46119</v>
      </c>
      <c r="K232" s="197">
        <v>0.85833333333333328</v>
      </c>
      <c r="L232" s="198">
        <f t="shared" si="52"/>
        <v>46119.850694444445</v>
      </c>
      <c r="M232" s="199">
        <f t="shared" si="53"/>
        <v>46119.85833333333</v>
      </c>
      <c r="N232" s="200">
        <f t="shared" si="54"/>
        <v>0.18333362656624297</v>
      </c>
      <c r="O232" s="201" t="s">
        <v>617</v>
      </c>
      <c r="P232" s="201" t="s">
        <v>618</v>
      </c>
      <c r="Q232" s="202" t="s">
        <v>150</v>
      </c>
      <c r="R232" s="202" t="s">
        <v>137</v>
      </c>
      <c r="S232" s="202" t="s">
        <v>294</v>
      </c>
      <c r="T232" s="193" t="str">
        <f>IFERROR(VLOOKUP(S232,Sort!E:F,2,0),"")</f>
        <v>CABIN</v>
      </c>
      <c r="U232" s="115">
        <f t="shared" si="55"/>
        <v>1</v>
      </c>
      <c r="V232" s="202" t="s">
        <v>422</v>
      </c>
      <c r="W232" s="202"/>
      <c r="X232" s="202"/>
      <c r="Y232" s="202"/>
      <c r="Z232" s="193"/>
      <c r="AA232" s="193" t="s">
        <v>362</v>
      </c>
      <c r="AB232" s="203"/>
      <c r="AC232" s="204" t="str">
        <f t="shared" si="56"/>
        <v>CLOSE</v>
      </c>
      <c r="AD232" s="47" t="str">
        <f t="array" aca="1" ref="AD232" ca="1">IF(D232="","",INDEX(HM_Unit!$D$1:$AE$1,MATCH(C232,HM_Unit!$D$2:$AE$2,0)))</f>
        <v>WEEK 15</v>
      </c>
      <c r="AE232" s="46"/>
      <c r="AF232" s="46"/>
      <c r="AG232" s="46"/>
      <c r="AH232" s="46"/>
      <c r="AI232" s="46"/>
      <c r="AJ232" s="46"/>
      <c r="AK232" s="46"/>
    </row>
    <row r="233" spans="1:37" ht="41.25" customHeight="1">
      <c r="A233" s="46">
        <f>IFERROR(VLOOKUP(D233,Sort!B:D,3,0),"")</f>
        <v>0</v>
      </c>
      <c r="B233" s="190" t="str">
        <f t="shared" si="50"/>
        <v>2346119CLOSE</v>
      </c>
      <c r="C233" s="196">
        <v>46119</v>
      </c>
      <c r="D233" s="192" t="s">
        <v>24</v>
      </c>
      <c r="E233" s="193" t="str">
        <f>IFERROR(VLOOKUP(D233,Sort!B:C,2,0),"")</f>
        <v>AXOR 3336K</v>
      </c>
      <c r="F233" s="194" t="s">
        <v>379</v>
      </c>
      <c r="G233" s="195">
        <f t="shared" si="51"/>
        <v>0</v>
      </c>
      <c r="H233" s="196">
        <v>46119</v>
      </c>
      <c r="I233" s="197">
        <v>9.0277777777777776E-2</v>
      </c>
      <c r="J233" s="196">
        <v>46119</v>
      </c>
      <c r="K233" s="197">
        <v>0.18541666666666667</v>
      </c>
      <c r="L233" s="198">
        <f t="shared" si="52"/>
        <v>46119.090277777781</v>
      </c>
      <c r="M233" s="199">
        <f t="shared" si="53"/>
        <v>46119.185416666667</v>
      </c>
      <c r="N233" s="200">
        <f t="shared" si="54"/>
        <v>2.2833369866065487</v>
      </c>
      <c r="O233" s="201" t="s">
        <v>619</v>
      </c>
      <c r="P233" s="201" t="s">
        <v>620</v>
      </c>
      <c r="Q233" s="202" t="s">
        <v>150</v>
      </c>
      <c r="R233" s="202" t="s">
        <v>137</v>
      </c>
      <c r="S233" s="202" t="s">
        <v>294</v>
      </c>
      <c r="T233" s="193" t="str">
        <f>IFERROR(VLOOKUP(S233,Sort!E:F,2,0),"")</f>
        <v>CABIN</v>
      </c>
      <c r="U233" s="115">
        <f t="shared" si="55"/>
        <v>1</v>
      </c>
      <c r="V233" s="202" t="s">
        <v>422</v>
      </c>
      <c r="W233" s="202"/>
      <c r="X233" s="202"/>
      <c r="Y233" s="202"/>
      <c r="Z233" s="193"/>
      <c r="AA233" s="193" t="s">
        <v>362</v>
      </c>
      <c r="AB233" s="203"/>
      <c r="AC233" s="204" t="str">
        <f t="shared" si="56"/>
        <v>CLOSE</v>
      </c>
      <c r="AD233" s="47" t="str">
        <f t="array" aca="1" ref="AD233" ca="1">IF(D233="","",INDEX(HM_Unit!$D$1:$AE$1,MATCH(C233,HM_Unit!$D$2:$AE$2,0)))</f>
        <v>WEEK 15</v>
      </c>
      <c r="AE233" s="46"/>
      <c r="AF233" s="46"/>
      <c r="AG233" s="46"/>
      <c r="AH233" s="46"/>
      <c r="AI233" s="46"/>
      <c r="AJ233" s="46"/>
      <c r="AK233" s="46"/>
    </row>
    <row r="234" spans="1:37" ht="27.75" customHeight="1">
      <c r="A234" s="46">
        <f>IFERROR(VLOOKUP(D234,Sort!B:D,3,0),"")</f>
        <v>0</v>
      </c>
      <c r="B234" s="190" t="str">
        <f t="shared" si="50"/>
        <v>2446119CLOSE</v>
      </c>
      <c r="C234" s="196">
        <v>46119</v>
      </c>
      <c r="D234" s="192" t="s">
        <v>93</v>
      </c>
      <c r="E234" s="193" t="str">
        <f>IFERROR(VLOOKUP(D234,Sort!B:C,2,0),"")</f>
        <v>Axor 3336 OB</v>
      </c>
      <c r="F234" s="194" t="s">
        <v>471</v>
      </c>
      <c r="G234" s="195">
        <f t="shared" si="51"/>
        <v>0</v>
      </c>
      <c r="H234" s="196">
        <v>46119</v>
      </c>
      <c r="I234" s="197">
        <v>0.10902777777777778</v>
      </c>
      <c r="J234" s="196">
        <v>46119</v>
      </c>
      <c r="K234" s="197">
        <v>0.12291666666666666</v>
      </c>
      <c r="L234" s="198">
        <f t="shared" si="52"/>
        <v>46119.109027777777</v>
      </c>
      <c r="M234" s="199">
        <f t="shared" si="53"/>
        <v>46119.122916666667</v>
      </c>
      <c r="N234" s="200">
        <f t="shared" si="54"/>
        <v>0.33333386670632675</v>
      </c>
      <c r="O234" s="201" t="s">
        <v>621</v>
      </c>
      <c r="P234" s="201" t="s">
        <v>622</v>
      </c>
      <c r="Q234" s="202" t="s">
        <v>150</v>
      </c>
      <c r="R234" s="202" t="s">
        <v>137</v>
      </c>
      <c r="S234" s="202" t="s">
        <v>398</v>
      </c>
      <c r="T234" s="193" t="str">
        <f>IFERROR(VLOOKUP(S234,Sort!E:F,2,0),"")</f>
        <v>STEERING SYSTEM &amp; TIE ROD</v>
      </c>
      <c r="U234" s="115">
        <f t="shared" si="55"/>
        <v>1</v>
      </c>
      <c r="V234" s="202" t="s">
        <v>422</v>
      </c>
      <c r="W234" s="202"/>
      <c r="X234" s="202"/>
      <c r="Y234" s="202"/>
      <c r="Z234" s="193"/>
      <c r="AA234" s="193" t="s">
        <v>362</v>
      </c>
      <c r="AB234" s="203"/>
      <c r="AC234" s="204" t="str">
        <f t="shared" si="56"/>
        <v>CLOSE</v>
      </c>
      <c r="AD234" s="47" t="str">
        <f t="array" aca="1" ref="AD234" ca="1">IF(D234="","",INDEX(HM_Unit!$D$1:$AE$1,MATCH(C234,HM_Unit!$D$2:$AE$2,0)))</f>
        <v>WEEK 15</v>
      </c>
      <c r="AE234" s="46"/>
      <c r="AF234" s="46"/>
      <c r="AG234" s="46"/>
      <c r="AH234" s="46"/>
      <c r="AI234" s="46"/>
      <c r="AJ234" s="46"/>
      <c r="AK234" s="46"/>
    </row>
    <row r="235" spans="1:37" ht="27.75" customHeight="1">
      <c r="A235" s="46">
        <f>IFERROR(VLOOKUP(D235,Sort!B:D,3,0),"")</f>
        <v>0</v>
      </c>
      <c r="B235" s="190" t="str">
        <f t="shared" si="50"/>
        <v>2546119CLOSE</v>
      </c>
      <c r="C235" s="196">
        <v>46119</v>
      </c>
      <c r="D235" s="192" t="s">
        <v>102</v>
      </c>
      <c r="E235" s="193" t="str">
        <f>IFERROR(VLOOKUP(D235,Sort!B:C,2,0),"")</f>
        <v>Axor 3336 OB</v>
      </c>
      <c r="F235" s="194"/>
      <c r="G235" s="195">
        <f t="shared" si="51"/>
        <v>0</v>
      </c>
      <c r="H235" s="196">
        <v>46119</v>
      </c>
      <c r="I235" s="197">
        <v>0.10555555555555556</v>
      </c>
      <c r="J235" s="196">
        <v>46119</v>
      </c>
      <c r="K235" s="197">
        <v>0.125</v>
      </c>
      <c r="L235" s="198">
        <f t="shared" si="52"/>
        <v>46119.105555555558</v>
      </c>
      <c r="M235" s="199">
        <f t="shared" si="53"/>
        <v>46119.125</v>
      </c>
      <c r="N235" s="200">
        <f t="shared" si="54"/>
        <v>0.46666741328408246</v>
      </c>
      <c r="O235" s="201" t="s">
        <v>623</v>
      </c>
      <c r="P235" s="201" t="s">
        <v>624</v>
      </c>
      <c r="Q235" s="202" t="s">
        <v>150</v>
      </c>
      <c r="R235" s="202" t="s">
        <v>137</v>
      </c>
      <c r="S235" s="202" t="s">
        <v>294</v>
      </c>
      <c r="T235" s="193" t="str">
        <f>IFERROR(VLOOKUP(S235,Sort!E:F,2,0),"")</f>
        <v>CABIN</v>
      </c>
      <c r="U235" s="115">
        <f t="shared" si="55"/>
        <v>1</v>
      </c>
      <c r="V235" s="202" t="s">
        <v>422</v>
      </c>
      <c r="W235" s="202"/>
      <c r="X235" s="202"/>
      <c r="Y235" s="202"/>
      <c r="Z235" s="193"/>
      <c r="AA235" s="193" t="s">
        <v>362</v>
      </c>
      <c r="AB235" s="203"/>
      <c r="AC235" s="204" t="str">
        <f t="shared" si="56"/>
        <v>CLOSE</v>
      </c>
      <c r="AD235" s="47" t="str">
        <f t="array" aca="1" ref="AD235" ca="1">IF(D235="","",INDEX(HM_Unit!$D$1:$AE$1,MATCH(C235,HM_Unit!$D$2:$AE$2,0)))</f>
        <v>WEEK 15</v>
      </c>
      <c r="AE235" s="46"/>
      <c r="AF235" s="46"/>
      <c r="AG235" s="46"/>
      <c r="AH235" s="46"/>
      <c r="AI235" s="46"/>
      <c r="AJ235" s="46"/>
      <c r="AK235" s="46"/>
    </row>
    <row r="236" spans="1:37" ht="27.75" customHeight="1">
      <c r="A236" s="46">
        <f>IFERROR(VLOOKUP(D236,Sort!B:D,3,0),"")</f>
        <v>0</v>
      </c>
      <c r="B236" s="190" t="str">
        <f t="shared" si="50"/>
        <v>2646119CLOSE</v>
      </c>
      <c r="C236" s="196">
        <v>46119</v>
      </c>
      <c r="D236" s="192" t="s">
        <v>25</v>
      </c>
      <c r="E236" s="193" t="str">
        <f>IFERROR(VLOOKUP(D236,Sort!B:C,2,0),"")</f>
        <v>AXOR 3336K</v>
      </c>
      <c r="F236" s="194"/>
      <c r="G236" s="195">
        <f t="shared" si="51"/>
        <v>0</v>
      </c>
      <c r="H236" s="196">
        <v>46119</v>
      </c>
      <c r="I236" s="197">
        <v>0.34791666666666665</v>
      </c>
      <c r="J236" s="196">
        <v>46119</v>
      </c>
      <c r="K236" s="197">
        <v>0.39374999999999999</v>
      </c>
      <c r="L236" s="198">
        <f t="shared" si="52"/>
        <v>46119.347916666666</v>
      </c>
      <c r="M236" s="199">
        <f t="shared" si="53"/>
        <v>46119.393750000003</v>
      </c>
      <c r="N236" s="200">
        <f t="shared" si="54"/>
        <v>1.1000017600959502</v>
      </c>
      <c r="O236" s="201" t="s">
        <v>357</v>
      </c>
      <c r="P236" s="201"/>
      <c r="Q236" s="202" t="s">
        <v>149</v>
      </c>
      <c r="R236" s="202" t="s">
        <v>137</v>
      </c>
      <c r="S236" s="202" t="s">
        <v>318</v>
      </c>
      <c r="T236" s="193" t="str">
        <f>IFERROR(VLOOKUP(S236,Sort!E:F,2,0),"")</f>
        <v>PREVENTIVE MAINTENACE</v>
      </c>
      <c r="U236" s="115">
        <f t="shared" si="55"/>
        <v>1</v>
      </c>
      <c r="V236" s="202" t="s">
        <v>422</v>
      </c>
      <c r="W236" s="202"/>
      <c r="X236" s="202"/>
      <c r="Y236" s="202"/>
      <c r="Z236" s="193"/>
      <c r="AA236" s="193" t="s">
        <v>362</v>
      </c>
      <c r="AB236" s="203"/>
      <c r="AC236" s="204" t="str">
        <f t="shared" si="56"/>
        <v>CLOSE</v>
      </c>
      <c r="AD236" s="47" t="str">
        <f t="array" aca="1" ref="AD236" ca="1">IF(D236="","",INDEX(HM_Unit!$D$1:$AE$1,MATCH(C236,HM_Unit!$D$2:$AE$2,0)))</f>
        <v>WEEK 15</v>
      </c>
      <c r="AE236" s="46"/>
      <c r="AF236" s="46"/>
      <c r="AG236" s="46"/>
      <c r="AH236" s="46"/>
      <c r="AI236" s="46"/>
      <c r="AJ236" s="46"/>
      <c r="AK236" s="46"/>
    </row>
    <row r="237" spans="1:37" ht="27.75" customHeight="1">
      <c r="A237" s="46">
        <f>IFERROR(VLOOKUP(D237,Sort!B:D,3,0),"")</f>
        <v>0</v>
      </c>
      <c r="B237" s="190" t="str">
        <f t="shared" si="50"/>
        <v>2746119CLOSE</v>
      </c>
      <c r="C237" s="196">
        <v>46119</v>
      </c>
      <c r="D237" s="192" t="s">
        <v>40</v>
      </c>
      <c r="E237" s="193" t="str">
        <f>IFERROR(VLOOKUP(D237,Sort!B:C,2,0),"")</f>
        <v>AXOR 3336K</v>
      </c>
      <c r="F237" s="194">
        <v>17541</v>
      </c>
      <c r="G237" s="195">
        <f t="shared" si="51"/>
        <v>0</v>
      </c>
      <c r="H237" s="196">
        <v>46119</v>
      </c>
      <c r="I237" s="197">
        <v>0.40833333333333333</v>
      </c>
      <c r="J237" s="196">
        <v>46119</v>
      </c>
      <c r="K237" s="197">
        <v>0.45833333333333331</v>
      </c>
      <c r="L237" s="198">
        <f t="shared" si="52"/>
        <v>46119.408333333333</v>
      </c>
      <c r="M237" s="199">
        <f t="shared" si="53"/>
        <v>46119.458333333336</v>
      </c>
      <c r="N237" s="200">
        <f t="shared" si="54"/>
        <v>1.2000019200729246</v>
      </c>
      <c r="O237" s="201" t="s">
        <v>625</v>
      </c>
      <c r="P237" s="201" t="s">
        <v>626</v>
      </c>
      <c r="Q237" s="202" t="s">
        <v>149</v>
      </c>
      <c r="R237" s="202" t="s">
        <v>137</v>
      </c>
      <c r="S237" s="202" t="s">
        <v>353</v>
      </c>
      <c r="T237" s="193" t="str">
        <f>IFERROR(VLOOKUP(S237,Sort!E:F,2,0),"")</f>
        <v>DIFFERENTIAL</v>
      </c>
      <c r="U237" s="115">
        <f t="shared" si="55"/>
        <v>1</v>
      </c>
      <c r="V237" s="202" t="s">
        <v>422</v>
      </c>
      <c r="W237" s="202"/>
      <c r="X237" s="202"/>
      <c r="Y237" s="202"/>
      <c r="Z237" s="193"/>
      <c r="AA237" s="193" t="s">
        <v>362</v>
      </c>
      <c r="AB237" s="203"/>
      <c r="AC237" s="204" t="str">
        <f t="shared" si="56"/>
        <v>CLOSE</v>
      </c>
      <c r="AD237" s="47" t="str">
        <f t="array" aca="1" ref="AD237" ca="1">IF(D237="","",INDEX(HM_Unit!$D$1:$AE$1,MATCH(C237,HM_Unit!$D$2:$AE$2,0)))</f>
        <v>WEEK 15</v>
      </c>
      <c r="AE237" s="46"/>
      <c r="AF237" s="46"/>
      <c r="AG237" s="46"/>
      <c r="AH237" s="46"/>
      <c r="AI237" s="46"/>
      <c r="AJ237" s="46"/>
      <c r="AK237" s="46"/>
    </row>
    <row r="238" spans="1:37" ht="27.75" customHeight="1">
      <c r="A238" s="46">
        <f>IFERROR(VLOOKUP(D238,Sort!B:D,3,0),"")</f>
        <v>0</v>
      </c>
      <c r="B238" s="190" t="str">
        <f t="shared" si="50"/>
        <v>2846119CLOSE</v>
      </c>
      <c r="C238" s="196">
        <v>46119</v>
      </c>
      <c r="D238" s="192" t="s">
        <v>41</v>
      </c>
      <c r="E238" s="193" t="str">
        <f>IFERROR(VLOOKUP(D238,Sort!B:C,2,0),"")</f>
        <v>AXOR 3336K</v>
      </c>
      <c r="F238" s="194"/>
      <c r="G238" s="195">
        <f t="shared" si="51"/>
        <v>0</v>
      </c>
      <c r="H238" s="196">
        <v>46119</v>
      </c>
      <c r="I238" s="197">
        <v>0.44305555555555554</v>
      </c>
      <c r="J238" s="196">
        <v>46119</v>
      </c>
      <c r="K238" s="197">
        <v>0.45833333333333331</v>
      </c>
      <c r="L238" s="198">
        <f t="shared" si="52"/>
        <v>46119.443055555559</v>
      </c>
      <c r="M238" s="199">
        <f t="shared" si="53"/>
        <v>46119.458333333336</v>
      </c>
      <c r="N238" s="200">
        <f t="shared" si="54"/>
        <v>0.3666672533071102</v>
      </c>
      <c r="O238" s="201" t="s">
        <v>356</v>
      </c>
      <c r="P238" s="201"/>
      <c r="Q238" s="202" t="s">
        <v>149</v>
      </c>
      <c r="R238" s="202" t="s">
        <v>137</v>
      </c>
      <c r="S238" s="202" t="s">
        <v>318</v>
      </c>
      <c r="T238" s="193" t="str">
        <f>IFERROR(VLOOKUP(S238,Sort!E:F,2,0),"")</f>
        <v>PREVENTIVE MAINTENACE</v>
      </c>
      <c r="U238" s="115">
        <f t="shared" si="55"/>
        <v>1</v>
      </c>
      <c r="V238" s="202" t="s">
        <v>422</v>
      </c>
      <c r="W238" s="202"/>
      <c r="X238" s="202"/>
      <c r="Y238" s="202"/>
      <c r="Z238" s="193"/>
      <c r="AA238" s="193" t="s">
        <v>362</v>
      </c>
      <c r="AB238" s="203"/>
      <c r="AC238" s="204" t="str">
        <f t="shared" si="56"/>
        <v>CLOSE</v>
      </c>
      <c r="AD238" s="47" t="str">
        <f t="array" aca="1" ref="AD238" ca="1">IF(D238="","",INDEX(HM_Unit!$D$1:$AE$1,MATCH(C238,HM_Unit!$D$2:$AE$2,0)))</f>
        <v>WEEK 15</v>
      </c>
      <c r="AE238" s="46"/>
      <c r="AF238" s="46"/>
      <c r="AG238" s="46"/>
      <c r="AH238" s="46"/>
      <c r="AI238" s="46"/>
      <c r="AJ238" s="46"/>
      <c r="AK238" s="46"/>
    </row>
    <row r="239" spans="1:37" ht="27.75" customHeight="1">
      <c r="A239" s="46">
        <f>IFERROR(VLOOKUP(D239,Sort!B:D,3,0),"")</f>
        <v>0</v>
      </c>
      <c r="B239" s="190" t="str">
        <f t="shared" si="50"/>
        <v>2946119CLOSE</v>
      </c>
      <c r="C239" s="196">
        <v>46119</v>
      </c>
      <c r="D239" s="192" t="s">
        <v>39</v>
      </c>
      <c r="E239" s="193" t="str">
        <f>IFERROR(VLOOKUP(D239,Sort!B:C,2,0),"")</f>
        <v>AXOR 3336K</v>
      </c>
      <c r="F239" s="194">
        <v>18485</v>
      </c>
      <c r="G239" s="195">
        <f t="shared" si="51"/>
        <v>0</v>
      </c>
      <c r="H239" s="196">
        <v>46119</v>
      </c>
      <c r="I239" s="197">
        <v>0.46805555555555556</v>
      </c>
      <c r="J239" s="196">
        <v>46119</v>
      </c>
      <c r="K239" s="197">
        <v>0.57152777777777775</v>
      </c>
      <c r="L239" s="198">
        <f t="shared" si="52"/>
        <v>46119.468055555553</v>
      </c>
      <c r="M239" s="199">
        <f t="shared" si="53"/>
        <v>46119.571527777778</v>
      </c>
      <c r="N239" s="200">
        <f t="shared" si="54"/>
        <v>2.4833373067351125</v>
      </c>
      <c r="O239" s="201" t="s">
        <v>627</v>
      </c>
      <c r="P239" s="201"/>
      <c r="Q239" s="202" t="s">
        <v>149</v>
      </c>
      <c r="R239" s="202" t="s">
        <v>137</v>
      </c>
      <c r="S239" s="202" t="s">
        <v>318</v>
      </c>
      <c r="T239" s="193" t="str">
        <f>IFERROR(VLOOKUP(S239,Sort!E:F,2,0),"")</f>
        <v>PREVENTIVE MAINTENACE</v>
      </c>
      <c r="U239" s="115">
        <f t="shared" si="55"/>
        <v>1</v>
      </c>
      <c r="V239" s="202" t="s">
        <v>422</v>
      </c>
      <c r="W239" s="202"/>
      <c r="X239" s="202"/>
      <c r="Y239" s="202"/>
      <c r="Z239" s="193"/>
      <c r="AA239" s="193" t="s">
        <v>362</v>
      </c>
      <c r="AB239" s="203"/>
      <c r="AC239" s="204" t="str">
        <f t="shared" si="56"/>
        <v>CLOSE</v>
      </c>
      <c r="AD239" s="47" t="str">
        <f t="array" aca="1" ref="AD239" ca="1">IF(D239="","",INDEX(HM_Unit!$D$1:$AE$1,MATCH(C239,HM_Unit!$D$2:$AE$2,0)))</f>
        <v>WEEK 15</v>
      </c>
      <c r="AE239" s="46"/>
      <c r="AF239" s="46"/>
      <c r="AG239" s="46"/>
      <c r="AH239" s="46"/>
      <c r="AI239" s="46"/>
      <c r="AJ239" s="46"/>
      <c r="AK239" s="46"/>
    </row>
    <row r="240" spans="1:37" ht="27.75" customHeight="1">
      <c r="A240" s="46">
        <f>IFERROR(VLOOKUP(D240,Sort!B:D,3,0),"")</f>
        <v>0</v>
      </c>
      <c r="B240" s="190" t="str">
        <f t="shared" si="50"/>
        <v>3046119CLOSE</v>
      </c>
      <c r="C240" s="196">
        <v>46119</v>
      </c>
      <c r="D240" s="192" t="s">
        <v>38</v>
      </c>
      <c r="E240" s="193" t="str">
        <f>IFERROR(VLOOKUP(D240,Sort!B:C,2,0),"")</f>
        <v>AXOR 3336K</v>
      </c>
      <c r="F240" s="194" t="s">
        <v>379</v>
      </c>
      <c r="G240" s="195">
        <f t="shared" si="51"/>
        <v>0</v>
      </c>
      <c r="H240" s="196">
        <v>46119</v>
      </c>
      <c r="I240" s="197">
        <v>5.2083333333333336E-2</v>
      </c>
      <c r="J240" s="196">
        <v>46119</v>
      </c>
      <c r="K240" s="197">
        <v>5.9027777777777776E-2</v>
      </c>
      <c r="L240" s="198">
        <f t="shared" si="52"/>
        <v>46119.052083333336</v>
      </c>
      <c r="M240" s="199">
        <f t="shared" si="53"/>
        <v>46119.059027777781</v>
      </c>
      <c r="N240" s="200">
        <f t="shared" si="54"/>
        <v>0.16666693335316288</v>
      </c>
      <c r="O240" s="201" t="s">
        <v>314</v>
      </c>
      <c r="P240" s="201" t="s">
        <v>628</v>
      </c>
      <c r="Q240" s="202" t="s">
        <v>150</v>
      </c>
      <c r="R240" s="202" t="s">
        <v>137</v>
      </c>
      <c r="S240" s="202" t="s">
        <v>300</v>
      </c>
      <c r="T240" s="193" t="str">
        <f>IFERROR(VLOOKUP(S240,Sort!E:F,2,0),"")</f>
        <v>AIR SYSTEM</v>
      </c>
      <c r="U240" s="115">
        <f t="shared" si="55"/>
        <v>1</v>
      </c>
      <c r="V240" s="202" t="s">
        <v>422</v>
      </c>
      <c r="W240" s="202"/>
      <c r="X240" s="202"/>
      <c r="Y240" s="202"/>
      <c r="Z240" s="193"/>
      <c r="AA240" s="193" t="s">
        <v>362</v>
      </c>
      <c r="AB240" s="203"/>
      <c r="AC240" s="204" t="str">
        <f t="shared" si="56"/>
        <v>CLOSE</v>
      </c>
      <c r="AD240" s="47" t="str">
        <f t="array" aca="1" ref="AD240" ca="1">IF(D240="","",INDEX(HM_Unit!$D$1:$AE$1,MATCH(C240,HM_Unit!$D$2:$AE$2,0)))</f>
        <v>WEEK 15</v>
      </c>
      <c r="AE240" s="46"/>
      <c r="AF240" s="46"/>
      <c r="AG240" s="46"/>
      <c r="AH240" s="46"/>
      <c r="AI240" s="46"/>
      <c r="AJ240" s="46"/>
      <c r="AK240" s="46"/>
    </row>
    <row r="241" spans="1:37" ht="24" customHeight="1">
      <c r="A241" s="68">
        <f>IFERROR(VLOOKUP(D241,Sort!B:D,3,0),"")</f>
        <v>0</v>
      </c>
      <c r="B241" s="190" t="str">
        <f t="shared" si="50"/>
        <v>146119OPEN</v>
      </c>
      <c r="C241" s="196">
        <v>46119</v>
      </c>
      <c r="D241" s="206" t="s">
        <v>97</v>
      </c>
      <c r="E241" s="207" t="str">
        <f>IFERROR(VLOOKUP(D241,Sort!B:C,2,0),"")</f>
        <v>Axor 3336 OB</v>
      </c>
      <c r="F241" s="208"/>
      <c r="G241" s="209">
        <f t="shared" si="51"/>
        <v>10</v>
      </c>
      <c r="H241" s="210">
        <v>46109</v>
      </c>
      <c r="I241" s="211">
        <v>0.25</v>
      </c>
      <c r="J241" s="196">
        <v>46120</v>
      </c>
      <c r="K241" s="211">
        <v>0.25</v>
      </c>
      <c r="L241" s="213">
        <f t="shared" si="52"/>
        <v>46119.25</v>
      </c>
      <c r="M241" s="214">
        <f t="shared" si="53"/>
        <v>46120.25</v>
      </c>
      <c r="N241" s="215">
        <f t="shared" si="54"/>
        <v>24.000038400061499</v>
      </c>
      <c r="O241" s="216" t="s">
        <v>359</v>
      </c>
      <c r="P241" s="216" t="s">
        <v>360</v>
      </c>
      <c r="Q241" s="217" t="s">
        <v>150</v>
      </c>
      <c r="R241" s="217" t="s">
        <v>137</v>
      </c>
      <c r="S241" s="217" t="s">
        <v>361</v>
      </c>
      <c r="T241" s="207" t="str">
        <f>IFERROR(VLOOKUP(S241,Sort!E:F,2,0),"")</f>
        <v>ENGINE</v>
      </c>
      <c r="U241" s="115" t="str">
        <f t="shared" si="55"/>
        <v/>
      </c>
      <c r="V241" s="202" t="str">
        <f t="shared" ref="V241:V245" si="57">IF(H241="","",IF(G241&gt;7,"Major","Minor"))</f>
        <v>Major</v>
      </c>
      <c r="W241" s="205"/>
      <c r="X241" s="205"/>
      <c r="Y241" s="205"/>
      <c r="Z241" s="205"/>
      <c r="AA241" s="207" t="s">
        <v>362</v>
      </c>
      <c r="AB241" s="218" t="s">
        <v>3</v>
      </c>
      <c r="AC241" s="219" t="str">
        <f t="shared" si="56"/>
        <v>OPEN</v>
      </c>
      <c r="AD241" s="17" t="str">
        <f t="array" aca="1" ref="AD241" ca="1">IF(D241="","",INDEX(HM_Unit!$D$1:$AE$1,MATCH(C241,HM_Unit!$D$2:$AE$2,0)))</f>
        <v>WEEK 15</v>
      </c>
      <c r="AE241" s="220"/>
      <c r="AF241" s="68"/>
      <c r="AG241" s="68"/>
      <c r="AH241" s="68"/>
      <c r="AI241" s="68"/>
      <c r="AJ241" s="68"/>
      <c r="AK241" s="68"/>
    </row>
    <row r="242" spans="1:37" ht="24" customHeight="1">
      <c r="A242" s="21" t="str">
        <f>IFERROR(VLOOKUP(D242,Sort!B:D,3,0),"")</f>
        <v>Hilight V4W</v>
      </c>
      <c r="B242" s="190" t="str">
        <f t="shared" si="50"/>
        <v>3146119CLOSE</v>
      </c>
      <c r="C242" s="196">
        <v>46119</v>
      </c>
      <c r="D242" s="207" t="s">
        <v>58</v>
      </c>
      <c r="E242" s="207" t="str">
        <f>IFERROR(VLOOKUP(D242,Sort!B:C,2,0),"")</f>
        <v>TOWER LAMP</v>
      </c>
      <c r="F242" s="208"/>
      <c r="G242" s="209">
        <f t="shared" si="51"/>
        <v>72</v>
      </c>
      <c r="H242" s="210">
        <v>46047</v>
      </c>
      <c r="I242" s="211">
        <v>0.25</v>
      </c>
      <c r="J242" s="196">
        <v>46120</v>
      </c>
      <c r="K242" s="211">
        <v>0.25</v>
      </c>
      <c r="L242" s="213">
        <f t="shared" si="52"/>
        <v>46119.25</v>
      </c>
      <c r="M242" s="214">
        <f t="shared" si="53"/>
        <v>46120.25</v>
      </c>
      <c r="N242" s="215">
        <f t="shared" si="54"/>
        <v>24.000038400061499</v>
      </c>
      <c r="O242" s="216" t="s">
        <v>363</v>
      </c>
      <c r="P242" s="216" t="s">
        <v>364</v>
      </c>
      <c r="Q242" s="217" t="s">
        <v>150</v>
      </c>
      <c r="R242" s="217" t="s">
        <v>139</v>
      </c>
      <c r="S242" s="217" t="s">
        <v>361</v>
      </c>
      <c r="T242" s="207" t="str">
        <f>IFERROR(VLOOKUP(S242,Sort!E:F,2,0),"")</f>
        <v>ENGINE</v>
      </c>
      <c r="U242" s="115" t="str">
        <f t="shared" si="55"/>
        <v/>
      </c>
      <c r="V242" s="202" t="str">
        <f t="shared" si="57"/>
        <v>Major</v>
      </c>
      <c r="W242" s="205"/>
      <c r="X242" s="205"/>
      <c r="Y242" s="205"/>
      <c r="Z242" s="205"/>
      <c r="AA242" s="207" t="s">
        <v>362</v>
      </c>
      <c r="AB242" s="218"/>
      <c r="AC242" s="219" t="str">
        <f t="shared" si="56"/>
        <v>CLOSE</v>
      </c>
      <c r="AD242" s="17" t="str">
        <f t="array" aca="1" ref="AD242" ca="1">IF(D242="","",INDEX(HM_Unit!$D$1:$AE$1,MATCH(C242,HM_Unit!$D$2:$AE$2,0)))</f>
        <v>WEEK 15</v>
      </c>
      <c r="AE242" s="220"/>
      <c r="AF242" s="68"/>
      <c r="AG242" s="68"/>
      <c r="AH242" s="68"/>
      <c r="AI242" s="68"/>
      <c r="AJ242" s="68"/>
      <c r="AK242" s="68"/>
    </row>
    <row r="243" spans="1:37" ht="24" customHeight="1">
      <c r="A243" s="21" t="str">
        <f>IFERROR(VLOOKUP(D243,Sort!B:D,3,0),"")</f>
        <v>Hilight V4W</v>
      </c>
      <c r="B243" s="221" t="str">
        <f t="shared" si="50"/>
        <v>246119OPEN</v>
      </c>
      <c r="C243" s="212">
        <v>46119</v>
      </c>
      <c r="D243" s="207" t="s">
        <v>59</v>
      </c>
      <c r="E243" s="207" t="str">
        <f>IFERROR(VLOOKUP(D243,Sort!B:C,2,0),"")</f>
        <v>TOWER LAMP</v>
      </c>
      <c r="F243" s="208"/>
      <c r="G243" s="209">
        <f t="shared" si="51"/>
        <v>72</v>
      </c>
      <c r="H243" s="210">
        <v>46047</v>
      </c>
      <c r="I243" s="211">
        <v>0.25</v>
      </c>
      <c r="J243" s="212">
        <v>46120</v>
      </c>
      <c r="K243" s="211">
        <v>0.25</v>
      </c>
      <c r="L243" s="213">
        <f t="shared" si="52"/>
        <v>46119.25</v>
      </c>
      <c r="M243" s="214">
        <f t="shared" si="53"/>
        <v>46120.25</v>
      </c>
      <c r="N243" s="215">
        <f t="shared" si="54"/>
        <v>24.000038400061499</v>
      </c>
      <c r="O243" s="216" t="s">
        <v>363</v>
      </c>
      <c r="P243" s="216" t="s">
        <v>365</v>
      </c>
      <c r="Q243" s="217" t="s">
        <v>150</v>
      </c>
      <c r="R243" s="217" t="s">
        <v>139</v>
      </c>
      <c r="S243" s="217" t="s">
        <v>361</v>
      </c>
      <c r="T243" s="207" t="str">
        <f>IFERROR(VLOOKUP(S243,Sort!E:F,2,0),"")</f>
        <v>ENGINE</v>
      </c>
      <c r="U243" s="223" t="str">
        <f t="shared" si="55"/>
        <v/>
      </c>
      <c r="V243" s="217" t="str">
        <f t="shared" si="57"/>
        <v>Major</v>
      </c>
      <c r="W243" s="205"/>
      <c r="X243" s="205"/>
      <c r="Y243" s="205"/>
      <c r="Z243" s="205"/>
      <c r="AA243" s="207" t="s">
        <v>362</v>
      </c>
      <c r="AB243" s="218" t="s">
        <v>3</v>
      </c>
      <c r="AC243" s="219" t="str">
        <f t="shared" si="56"/>
        <v>OPEN</v>
      </c>
      <c r="AD243" s="17" t="str">
        <f t="array" aca="1" ref="AD243" ca="1">IF(D243="","",INDEX(HM_Unit!$D$1:$AE$1,MATCH(C243,HM_Unit!$D$2:$AE$2,0)))</f>
        <v>WEEK 15</v>
      </c>
      <c r="AE243" s="220"/>
      <c r="AF243" s="68"/>
      <c r="AG243" s="68"/>
      <c r="AH243" s="68"/>
      <c r="AI243" s="68"/>
      <c r="AJ243" s="68"/>
      <c r="AK243" s="68"/>
    </row>
    <row r="244" spans="1:37" ht="24" customHeight="1">
      <c r="A244" s="21" t="str">
        <f>IFERROR(VLOOKUP(D244,Sort!B:D,3,0),"")</f>
        <v>Hilight V4W</v>
      </c>
      <c r="B244" s="190" t="str">
        <f t="shared" si="50"/>
        <v>346119OPEN</v>
      </c>
      <c r="C244" s="196">
        <v>46119</v>
      </c>
      <c r="D244" s="207" t="s">
        <v>67</v>
      </c>
      <c r="E244" s="207" t="str">
        <f>IFERROR(VLOOKUP(D244,Sort!B:C,2,0),"")</f>
        <v>TOWER LAMP</v>
      </c>
      <c r="F244" s="208"/>
      <c r="G244" s="209">
        <f t="shared" si="51"/>
        <v>53</v>
      </c>
      <c r="H244" s="210">
        <v>46066</v>
      </c>
      <c r="I244" s="211">
        <v>0.62152777777777779</v>
      </c>
      <c r="J244" s="196">
        <v>46120</v>
      </c>
      <c r="K244" s="211">
        <v>0.25</v>
      </c>
      <c r="L244" s="213">
        <f t="shared" si="52"/>
        <v>46119.25</v>
      </c>
      <c r="M244" s="214">
        <f t="shared" si="53"/>
        <v>46120.25</v>
      </c>
      <c r="N244" s="215">
        <f t="shared" si="54"/>
        <v>24.000038400061499</v>
      </c>
      <c r="O244" s="216" t="s">
        <v>366</v>
      </c>
      <c r="P244" s="216" t="s">
        <v>367</v>
      </c>
      <c r="Q244" s="217" t="s">
        <v>150</v>
      </c>
      <c r="R244" s="217" t="s">
        <v>135</v>
      </c>
      <c r="S244" s="217" t="s">
        <v>291</v>
      </c>
      <c r="T244" s="207" t="str">
        <f>IFERROR(VLOOKUP(S244,Sort!E:F,2,0),"")</f>
        <v>ELECTRICAL, STARTING &amp; CHARGING SYSTEM</v>
      </c>
      <c r="U244" s="115" t="str">
        <f t="shared" si="55"/>
        <v/>
      </c>
      <c r="V244" s="202" t="str">
        <f t="shared" si="57"/>
        <v>Major</v>
      </c>
      <c r="W244" s="205"/>
      <c r="X244" s="205"/>
      <c r="Y244" s="205"/>
      <c r="Z244" s="205"/>
      <c r="AA244" s="207" t="s">
        <v>362</v>
      </c>
      <c r="AB244" s="218" t="s">
        <v>3</v>
      </c>
      <c r="AC244" s="219" t="str">
        <f t="shared" si="56"/>
        <v>OPEN</v>
      </c>
      <c r="AD244" s="17" t="str">
        <f t="array" aca="1" ref="AD244" ca="1">IF(D244="","",INDEX(HM_Unit!$D$1:$AE$1,MATCH(C244,HM_Unit!$D$2:$AE$2,0)))</f>
        <v>WEEK 15</v>
      </c>
      <c r="AE244" s="220"/>
      <c r="AF244" s="68"/>
      <c r="AG244" s="68"/>
      <c r="AH244" s="68"/>
      <c r="AI244" s="68"/>
      <c r="AJ244" s="68"/>
      <c r="AK244" s="68"/>
    </row>
    <row r="245" spans="1:37" ht="24" customHeight="1">
      <c r="A245" s="21" t="str">
        <f>IFERROR(VLOOKUP(D245,Sort!B:D,3,0),"")</f>
        <v>Hilight V4W</v>
      </c>
      <c r="B245" s="190" t="str">
        <f t="shared" si="50"/>
        <v>446119OPEN</v>
      </c>
      <c r="C245" s="196">
        <v>46119</v>
      </c>
      <c r="D245" s="207" t="s">
        <v>68</v>
      </c>
      <c r="E245" s="207" t="str">
        <f>IFERROR(VLOOKUP(D245,Sort!B:C,2,0),"")</f>
        <v>TOWER LAMP</v>
      </c>
      <c r="F245" s="208"/>
      <c r="G245" s="209">
        <f t="shared" si="51"/>
        <v>48</v>
      </c>
      <c r="H245" s="210">
        <v>46071</v>
      </c>
      <c r="I245" s="211">
        <v>0.32222222222222224</v>
      </c>
      <c r="J245" s="196">
        <v>46120</v>
      </c>
      <c r="K245" s="211">
        <v>0.25</v>
      </c>
      <c r="L245" s="213">
        <f t="shared" si="52"/>
        <v>46119.25</v>
      </c>
      <c r="M245" s="214">
        <f t="shared" si="53"/>
        <v>46120.25</v>
      </c>
      <c r="N245" s="215">
        <f t="shared" si="54"/>
        <v>24.000038400061499</v>
      </c>
      <c r="O245" s="216" t="s">
        <v>366</v>
      </c>
      <c r="P245" s="216" t="s">
        <v>367</v>
      </c>
      <c r="Q245" s="217" t="s">
        <v>150</v>
      </c>
      <c r="R245" s="217" t="s">
        <v>135</v>
      </c>
      <c r="S245" s="217" t="s">
        <v>291</v>
      </c>
      <c r="T245" s="207" t="str">
        <f>IFERROR(VLOOKUP(S245,Sort!E:F,2,0),"")</f>
        <v>ELECTRICAL, STARTING &amp; CHARGING SYSTEM</v>
      </c>
      <c r="U245" s="115" t="str">
        <f t="shared" si="55"/>
        <v/>
      </c>
      <c r="V245" s="202" t="str">
        <f t="shared" si="57"/>
        <v>Major</v>
      </c>
      <c r="W245" s="205"/>
      <c r="X245" s="205"/>
      <c r="Y245" s="205"/>
      <c r="Z245" s="205"/>
      <c r="AA245" s="207" t="s">
        <v>362</v>
      </c>
      <c r="AB245" s="218" t="s">
        <v>3</v>
      </c>
      <c r="AC245" s="219" t="str">
        <f t="shared" si="56"/>
        <v>OPEN</v>
      </c>
      <c r="AD245" s="47" t="str">
        <f t="array" aca="1" ref="AD245" ca="1">IF(D245="","",INDEX(HM_Unit!$D$1:$AE$1,MATCH(C245,HM_Unit!$D$2:$AE$2,0)))</f>
        <v>WEEK 15</v>
      </c>
      <c r="AE245" s="220"/>
      <c r="AF245" s="68"/>
      <c r="AG245" s="68"/>
      <c r="AH245" s="68"/>
      <c r="AI245" s="68"/>
      <c r="AJ245" s="68"/>
      <c r="AK245" s="68"/>
    </row>
    <row r="246" spans="1:37" ht="12" customHeight="1">
      <c r="A246" s="46" t="str">
        <f>IFERROR(VLOOKUP(D246,Sort!B:D,3,0),"")</f>
        <v/>
      </c>
      <c r="B246" s="241"/>
      <c r="C246" s="242"/>
      <c r="D246" s="226"/>
      <c r="E246" s="226"/>
      <c r="F246" s="227"/>
      <c r="G246" s="228"/>
      <c r="H246" s="242"/>
      <c r="I246" s="230"/>
      <c r="J246" s="242"/>
      <c r="K246" s="230"/>
      <c r="L246" s="231"/>
      <c r="M246" s="232"/>
      <c r="N246" s="233"/>
      <c r="O246" s="234"/>
      <c r="P246" s="234"/>
      <c r="Q246" s="235"/>
      <c r="R246" s="235"/>
      <c r="S246" s="235"/>
      <c r="T246" s="226"/>
      <c r="U246" s="236"/>
      <c r="V246" s="235"/>
      <c r="W246" s="235"/>
      <c r="X246" s="235"/>
      <c r="Y246" s="235"/>
      <c r="Z246" s="226"/>
      <c r="AA246" s="226"/>
      <c r="AB246" s="237"/>
      <c r="AC246" s="238"/>
      <c r="AD246" s="239"/>
      <c r="AE246" s="46"/>
      <c r="AF246" s="46"/>
      <c r="AG246" s="46"/>
      <c r="AH246" s="46"/>
      <c r="AI246" s="46"/>
      <c r="AJ246" s="46"/>
      <c r="AK246" s="46"/>
    </row>
    <row r="247" spans="1:37" ht="21" customHeight="1">
      <c r="A247" s="46">
        <f>IFERROR(VLOOKUP(D247,Sort!B:D,3,0),"")</f>
        <v>0</v>
      </c>
      <c r="B247" s="190" t="str">
        <f t="shared" ref="B247:B291" si="58">COUNTIFS($AC$12:AC247,AC247,$C$12:C247,C247)&amp;C247&amp;AC247</f>
        <v>146120CLOSE</v>
      </c>
      <c r="C247" s="196">
        <v>46120</v>
      </c>
      <c r="D247" s="192" t="s">
        <v>28</v>
      </c>
      <c r="E247" s="193" t="str">
        <f>IFERROR(VLOOKUP(D247,Sort!B:C,2,0),"")</f>
        <v>AXOR 3336K</v>
      </c>
      <c r="F247" s="194">
        <v>19068</v>
      </c>
      <c r="G247" s="195">
        <f t="shared" ref="G247:G291" si="59">IF(C247="","",C247-H247)</f>
        <v>0</v>
      </c>
      <c r="H247" s="196">
        <v>46120</v>
      </c>
      <c r="I247" s="197">
        <v>0.29166666666666669</v>
      </c>
      <c r="J247" s="196">
        <v>46120</v>
      </c>
      <c r="K247" s="197">
        <v>0.35972222222222222</v>
      </c>
      <c r="L247" s="198">
        <f t="shared" ref="L247:L291" si="60">IF(H247="","",IF(H247&lt;C247,C247+0.25,H247+I247))</f>
        <v>46120.291666666664</v>
      </c>
      <c r="M247" s="199">
        <f t="shared" ref="M247:M291" si="61">IF(J247="","",J247+K247)</f>
        <v>46120.359722222223</v>
      </c>
      <c r="N247" s="200">
        <f t="shared" ref="N247:N291" si="62">IF(M247=""," ",IF(((ROUND(VALUE(M247-L247),20))/0.417866666666*10)&lt;0,(24-(ROUND(VALUE(L247),20))/0.0416665999999999*10)+((ROUND(VALUE(M247),20))/0.416665999999999*10),(ROUND(VALUE(M247-L247),20))/0.416665999999999*10))</f>
        <v>1.6333359467562236</v>
      </c>
      <c r="O247" s="201" t="s">
        <v>629</v>
      </c>
      <c r="P247" s="201" t="s">
        <v>630</v>
      </c>
      <c r="Q247" s="202" t="s">
        <v>150</v>
      </c>
      <c r="R247" s="202" t="s">
        <v>137</v>
      </c>
      <c r="S247" s="202" t="s">
        <v>591</v>
      </c>
      <c r="T247" s="193" t="str">
        <f>IFERROR(VLOOKUP(S247,Sort!E:F,2,0),"")</f>
        <v>CLUTCH</v>
      </c>
      <c r="U247" s="115">
        <f t="shared" ref="U247:U291" si="63">IF(G247="","",IF(H247=C247,1,""))</f>
        <v>1</v>
      </c>
      <c r="V247" s="202" t="s">
        <v>422</v>
      </c>
      <c r="W247" s="202"/>
      <c r="X247" s="202"/>
      <c r="Y247" s="202"/>
      <c r="Z247" s="193"/>
      <c r="AA247" s="193" t="s">
        <v>362</v>
      </c>
      <c r="AB247" s="203"/>
      <c r="AC247" s="204" t="str">
        <f t="shared" ref="AC247:AC291" si="64">IF(AB247="BD","OPEN","CLOSE")</f>
        <v>CLOSE</v>
      </c>
      <c r="AD247" s="47" t="str">
        <f t="array" aca="1" ref="AD247" ca="1">IF(D247="","",INDEX(HM_Unit!$D$1:$AE$1,MATCH(C247,HM_Unit!$D$2:$AE$2,0)))</f>
        <v>WEEK 15</v>
      </c>
      <c r="AE247" s="46"/>
      <c r="AF247" s="46"/>
      <c r="AG247" s="46"/>
      <c r="AH247" s="46"/>
      <c r="AI247" s="46"/>
      <c r="AJ247" s="46"/>
      <c r="AK247" s="46"/>
    </row>
    <row r="248" spans="1:37" ht="21" customHeight="1">
      <c r="A248" s="46">
        <f>IFERROR(VLOOKUP(D248,Sort!B:D,3,0),"")</f>
        <v>0</v>
      </c>
      <c r="B248" s="190" t="str">
        <f t="shared" si="58"/>
        <v>246120CLOSE</v>
      </c>
      <c r="C248" s="196">
        <v>46120</v>
      </c>
      <c r="D248" s="192" t="s">
        <v>31</v>
      </c>
      <c r="E248" s="193" t="str">
        <f>IFERROR(VLOOKUP(D248,Sort!B:C,2,0),"")</f>
        <v>AXOR 3336K</v>
      </c>
      <c r="F248" s="194">
        <v>16558</v>
      </c>
      <c r="G248" s="195">
        <f t="shared" si="59"/>
        <v>0</v>
      </c>
      <c r="H248" s="196">
        <v>46120</v>
      </c>
      <c r="I248" s="197">
        <v>0.35416666666666669</v>
      </c>
      <c r="J248" s="196">
        <v>46120</v>
      </c>
      <c r="K248" s="197">
        <v>0.36458333333333331</v>
      </c>
      <c r="L248" s="198">
        <f t="shared" si="60"/>
        <v>46120.354166666664</v>
      </c>
      <c r="M248" s="199">
        <f t="shared" si="61"/>
        <v>46120.364583333336</v>
      </c>
      <c r="N248" s="200">
        <f t="shared" si="62"/>
        <v>0.25000040011705599</v>
      </c>
      <c r="O248" s="201" t="s">
        <v>631</v>
      </c>
      <c r="P248" s="201" t="s">
        <v>632</v>
      </c>
      <c r="Q248" s="202" t="s">
        <v>150</v>
      </c>
      <c r="R248" s="202" t="s">
        <v>137</v>
      </c>
      <c r="S248" s="202" t="s">
        <v>303</v>
      </c>
      <c r="T248" s="193" t="str">
        <f>IFERROR(VLOOKUP(S248,Sort!E:F,2,0),"")</f>
        <v>BRAKE SYSTEM</v>
      </c>
      <c r="U248" s="115">
        <f t="shared" si="63"/>
        <v>1</v>
      </c>
      <c r="V248" s="202" t="s">
        <v>422</v>
      </c>
      <c r="W248" s="202"/>
      <c r="X248" s="202"/>
      <c r="Y248" s="202"/>
      <c r="Z248" s="193"/>
      <c r="AA248" s="193" t="s">
        <v>362</v>
      </c>
      <c r="AB248" s="203"/>
      <c r="AC248" s="204" t="str">
        <f t="shared" si="64"/>
        <v>CLOSE</v>
      </c>
      <c r="AD248" s="47" t="str">
        <f t="array" aca="1" ref="AD248" ca="1">IF(D248="","",INDEX(HM_Unit!$D$1:$AE$1,MATCH(C248,HM_Unit!$D$2:$AE$2,0)))</f>
        <v>WEEK 15</v>
      </c>
      <c r="AE248" s="46"/>
      <c r="AF248" s="46"/>
      <c r="AG248" s="46"/>
      <c r="AH248" s="46"/>
      <c r="AI248" s="46"/>
      <c r="AJ248" s="46"/>
      <c r="AK248" s="46"/>
    </row>
    <row r="249" spans="1:37" ht="21" customHeight="1">
      <c r="A249" s="46">
        <f>IFERROR(VLOOKUP(D249,Sort!B:D,3,0),"")</f>
        <v>0</v>
      </c>
      <c r="B249" s="190" t="str">
        <f t="shared" si="58"/>
        <v>346120CLOSE</v>
      </c>
      <c r="C249" s="196">
        <v>46120</v>
      </c>
      <c r="D249" s="192" t="s">
        <v>29</v>
      </c>
      <c r="E249" s="193" t="str">
        <f>IFERROR(VLOOKUP(D249,Sort!B:C,2,0),"")</f>
        <v>AXOR 3336K</v>
      </c>
      <c r="F249" s="194">
        <v>16503</v>
      </c>
      <c r="G249" s="195">
        <f t="shared" si="59"/>
        <v>0</v>
      </c>
      <c r="H249" s="196">
        <v>46120</v>
      </c>
      <c r="I249" s="197">
        <v>0.3576388888888889</v>
      </c>
      <c r="J249" s="196">
        <v>46120</v>
      </c>
      <c r="K249" s="197">
        <v>0.36319444444444443</v>
      </c>
      <c r="L249" s="198">
        <f t="shared" si="60"/>
        <v>46120.357638888891</v>
      </c>
      <c r="M249" s="199">
        <f t="shared" si="61"/>
        <v>46120.363194444442</v>
      </c>
      <c r="N249" s="200">
        <f t="shared" si="62"/>
        <v>0.13333354657775637</v>
      </c>
      <c r="O249" s="201" t="s">
        <v>631</v>
      </c>
      <c r="P249" s="201" t="s">
        <v>632</v>
      </c>
      <c r="Q249" s="202" t="s">
        <v>150</v>
      </c>
      <c r="R249" s="202" t="s">
        <v>137</v>
      </c>
      <c r="S249" s="202" t="s">
        <v>303</v>
      </c>
      <c r="T249" s="193" t="str">
        <f>IFERROR(VLOOKUP(S249,Sort!E:F,2,0),"")</f>
        <v>BRAKE SYSTEM</v>
      </c>
      <c r="U249" s="115">
        <f t="shared" si="63"/>
        <v>1</v>
      </c>
      <c r="V249" s="202" t="s">
        <v>422</v>
      </c>
      <c r="W249" s="202"/>
      <c r="X249" s="202"/>
      <c r="Y249" s="202"/>
      <c r="Z249" s="193"/>
      <c r="AA249" s="193" t="s">
        <v>362</v>
      </c>
      <c r="AB249" s="203"/>
      <c r="AC249" s="204" t="str">
        <f t="shared" si="64"/>
        <v>CLOSE</v>
      </c>
      <c r="AD249" s="47" t="str">
        <f t="array" aca="1" ref="AD249" ca="1">IF(D249="","",INDEX(HM_Unit!$D$1:$AE$1,MATCH(C249,HM_Unit!$D$2:$AE$2,0)))</f>
        <v>WEEK 15</v>
      </c>
      <c r="AE249" s="46"/>
      <c r="AF249" s="46"/>
      <c r="AG249" s="46"/>
      <c r="AH249" s="46"/>
      <c r="AI249" s="46"/>
      <c r="AJ249" s="46"/>
      <c r="AK249" s="46"/>
    </row>
    <row r="250" spans="1:37" ht="21" customHeight="1">
      <c r="A250" s="46">
        <f>IFERROR(VLOOKUP(D250,Sort!B:D,3,0),"")</f>
        <v>0</v>
      </c>
      <c r="B250" s="190" t="str">
        <f t="shared" si="58"/>
        <v>446120CLOSE</v>
      </c>
      <c r="C250" s="196">
        <v>46120</v>
      </c>
      <c r="D250" s="192" t="s">
        <v>102</v>
      </c>
      <c r="E250" s="193" t="str">
        <f>IFERROR(VLOOKUP(D250,Sort!B:C,2,0),"")</f>
        <v>Axor 3336 OB</v>
      </c>
      <c r="F250" s="194">
        <v>17505</v>
      </c>
      <c r="G250" s="195">
        <f t="shared" si="59"/>
        <v>0</v>
      </c>
      <c r="H250" s="196">
        <v>46120</v>
      </c>
      <c r="I250" s="197">
        <v>0.3576388888888889</v>
      </c>
      <c r="J250" s="196">
        <v>46120</v>
      </c>
      <c r="K250" s="197">
        <v>0.37847222222222221</v>
      </c>
      <c r="L250" s="198">
        <f t="shared" si="60"/>
        <v>46120.357638888891</v>
      </c>
      <c r="M250" s="199">
        <f t="shared" si="61"/>
        <v>46120.378472222219</v>
      </c>
      <c r="N250" s="200">
        <f t="shared" si="62"/>
        <v>0.50000079988486579</v>
      </c>
      <c r="O250" s="201" t="s">
        <v>633</v>
      </c>
      <c r="P250" s="201" t="s">
        <v>634</v>
      </c>
      <c r="Q250" s="202" t="s">
        <v>149</v>
      </c>
      <c r="R250" s="202" t="s">
        <v>137</v>
      </c>
      <c r="S250" s="202" t="s">
        <v>318</v>
      </c>
      <c r="T250" s="193" t="str">
        <f>IFERROR(VLOOKUP(S250,Sort!E:F,2,0),"")</f>
        <v>PREVENTIVE MAINTENACE</v>
      </c>
      <c r="U250" s="115">
        <f t="shared" si="63"/>
        <v>1</v>
      </c>
      <c r="V250" s="202" t="s">
        <v>422</v>
      </c>
      <c r="W250" s="202"/>
      <c r="X250" s="202"/>
      <c r="Y250" s="202"/>
      <c r="Z250" s="193"/>
      <c r="AA250" s="193" t="s">
        <v>362</v>
      </c>
      <c r="AB250" s="203"/>
      <c r="AC250" s="204" t="str">
        <f t="shared" si="64"/>
        <v>CLOSE</v>
      </c>
      <c r="AD250" s="47" t="str">
        <f t="array" aca="1" ref="AD250" ca="1">IF(D250="","",INDEX(HM_Unit!$D$1:$AE$1,MATCH(C250,HM_Unit!$D$2:$AE$2,0)))</f>
        <v>WEEK 15</v>
      </c>
      <c r="AE250" s="46"/>
      <c r="AF250" s="46"/>
      <c r="AG250" s="46"/>
      <c r="AH250" s="46"/>
      <c r="AI250" s="46"/>
      <c r="AJ250" s="46"/>
      <c r="AK250" s="46"/>
    </row>
    <row r="251" spans="1:37" ht="21" customHeight="1">
      <c r="A251" s="46">
        <f>IFERROR(VLOOKUP(D251,Sort!B:D,3,0),"")</f>
        <v>0</v>
      </c>
      <c r="B251" s="190" t="str">
        <f t="shared" si="58"/>
        <v>546120CLOSE</v>
      </c>
      <c r="C251" s="196">
        <v>46120</v>
      </c>
      <c r="D251" s="192" t="s">
        <v>88</v>
      </c>
      <c r="E251" s="193" t="str">
        <f>IFERROR(VLOOKUP(D251,Sort!B:C,2,0),"")</f>
        <v>Axor 3336 OB</v>
      </c>
      <c r="F251" s="194"/>
      <c r="G251" s="195">
        <f t="shared" si="59"/>
        <v>0</v>
      </c>
      <c r="H251" s="196">
        <v>46120</v>
      </c>
      <c r="I251" s="197">
        <v>0.80138888888888893</v>
      </c>
      <c r="J251" s="196">
        <v>46120</v>
      </c>
      <c r="K251" s="197">
        <v>0.86805555555555558</v>
      </c>
      <c r="L251" s="198">
        <f t="shared" si="60"/>
        <v>46120.801388888889</v>
      </c>
      <c r="M251" s="199">
        <f t="shared" si="61"/>
        <v>46120.868055555555</v>
      </c>
      <c r="N251" s="200">
        <f t="shared" si="62"/>
        <v>1.6000025599808156</v>
      </c>
      <c r="O251" s="201" t="s">
        <v>635</v>
      </c>
      <c r="P251" s="201" t="s">
        <v>636</v>
      </c>
      <c r="Q251" s="202" t="s">
        <v>150</v>
      </c>
      <c r="R251" s="202" t="s">
        <v>137</v>
      </c>
      <c r="S251" s="202" t="s">
        <v>291</v>
      </c>
      <c r="T251" s="193" t="str">
        <f>IFERROR(VLOOKUP(S251,Sort!E:F,2,0),"")</f>
        <v>ELECTRICAL, STARTING &amp; CHARGING SYSTEM</v>
      </c>
      <c r="U251" s="115">
        <f t="shared" si="63"/>
        <v>1</v>
      </c>
      <c r="V251" s="202" t="s">
        <v>422</v>
      </c>
      <c r="W251" s="202"/>
      <c r="X251" s="202"/>
      <c r="Y251" s="202"/>
      <c r="Z251" s="193"/>
      <c r="AA251" s="193" t="s">
        <v>362</v>
      </c>
      <c r="AB251" s="203"/>
      <c r="AC251" s="204" t="str">
        <f t="shared" si="64"/>
        <v>CLOSE</v>
      </c>
      <c r="AD251" s="47" t="str">
        <f t="array" aca="1" ref="AD251" ca="1">IF(D251="","",INDEX(HM_Unit!$D$1:$AE$1,MATCH(C251,HM_Unit!$D$2:$AE$2,0)))</f>
        <v>WEEK 15</v>
      </c>
      <c r="AE251" s="46"/>
      <c r="AF251" s="46"/>
      <c r="AG251" s="46"/>
      <c r="AH251" s="46"/>
      <c r="AI251" s="46"/>
      <c r="AJ251" s="46"/>
      <c r="AK251" s="46"/>
    </row>
    <row r="252" spans="1:37" ht="21" customHeight="1">
      <c r="A252" s="46">
        <f>IFERROR(VLOOKUP(D252,Sort!B:D,3,0),"")</f>
        <v>0</v>
      </c>
      <c r="B252" s="190" t="str">
        <f t="shared" si="58"/>
        <v>646120CLOSE</v>
      </c>
      <c r="C252" s="196">
        <v>46120</v>
      </c>
      <c r="D252" s="192" t="s">
        <v>19</v>
      </c>
      <c r="E252" s="193" t="str">
        <f>IFERROR(VLOOKUP(D252,Sort!B:C,2,0),"")</f>
        <v>AXOR 3336K</v>
      </c>
      <c r="F252" s="194"/>
      <c r="G252" s="195">
        <f t="shared" si="59"/>
        <v>0</v>
      </c>
      <c r="H252" s="196">
        <v>46120</v>
      </c>
      <c r="I252" s="197">
        <v>0.90555555555555556</v>
      </c>
      <c r="J252" s="196">
        <v>46120</v>
      </c>
      <c r="K252" s="197">
        <v>0.91666666666666663</v>
      </c>
      <c r="L252" s="198">
        <f t="shared" si="60"/>
        <v>46120.905555555553</v>
      </c>
      <c r="M252" s="199">
        <f t="shared" si="61"/>
        <v>46120.916666666664</v>
      </c>
      <c r="N252" s="200">
        <f t="shared" si="62"/>
        <v>0.26666709333013561</v>
      </c>
      <c r="O252" s="201" t="s">
        <v>637</v>
      </c>
      <c r="P252" s="201" t="s">
        <v>638</v>
      </c>
      <c r="Q252" s="202" t="s">
        <v>150</v>
      </c>
      <c r="R252" s="202" t="s">
        <v>137</v>
      </c>
      <c r="S252" s="202" t="s">
        <v>411</v>
      </c>
      <c r="T252" s="193" t="str">
        <f>IFERROR(VLOOKUP(S252,Sort!E:F,2,0),"")</f>
        <v>RADIO</v>
      </c>
      <c r="U252" s="115">
        <f t="shared" si="63"/>
        <v>1</v>
      </c>
      <c r="V252" s="202" t="s">
        <v>422</v>
      </c>
      <c r="W252" s="202"/>
      <c r="X252" s="202"/>
      <c r="Y252" s="202"/>
      <c r="Z252" s="193"/>
      <c r="AA252" s="193" t="s">
        <v>362</v>
      </c>
      <c r="AB252" s="203"/>
      <c r="AC252" s="204" t="str">
        <f t="shared" si="64"/>
        <v>CLOSE</v>
      </c>
      <c r="AD252" s="47" t="str">
        <f t="array" aca="1" ref="AD252" ca="1">IF(D252="","",INDEX(HM_Unit!$D$1:$AE$1,MATCH(C252,HM_Unit!$D$2:$AE$2,0)))</f>
        <v>WEEK 15</v>
      </c>
      <c r="AE252" s="46"/>
      <c r="AF252" s="46"/>
      <c r="AG252" s="46"/>
      <c r="AH252" s="46"/>
      <c r="AI252" s="46"/>
      <c r="AJ252" s="46"/>
      <c r="AK252" s="46"/>
    </row>
    <row r="253" spans="1:37" ht="21" customHeight="1">
      <c r="A253" s="46">
        <f>IFERROR(VLOOKUP(D253,Sort!B:D,3,0),"")</f>
        <v>0</v>
      </c>
      <c r="B253" s="190" t="str">
        <f t="shared" si="58"/>
        <v>746120CLOSE</v>
      </c>
      <c r="C253" s="196">
        <v>46120</v>
      </c>
      <c r="D253" s="192" t="s">
        <v>100</v>
      </c>
      <c r="E253" s="193" t="str">
        <f>IFERROR(VLOOKUP(D253,Sort!B:C,2,0),"")</f>
        <v>Axor 3336 OB</v>
      </c>
      <c r="F253" s="194"/>
      <c r="G253" s="195">
        <f t="shared" si="59"/>
        <v>0</v>
      </c>
      <c r="H253" s="196">
        <v>46120</v>
      </c>
      <c r="I253" s="197">
        <v>0.92986111111111114</v>
      </c>
      <c r="J253" s="196">
        <v>46120</v>
      </c>
      <c r="K253" s="197">
        <v>0.96597222222222223</v>
      </c>
      <c r="L253" s="198">
        <f t="shared" si="60"/>
        <v>46120.929861111108</v>
      </c>
      <c r="M253" s="199">
        <f t="shared" si="61"/>
        <v>46120.96597222222</v>
      </c>
      <c r="N253" s="200">
        <f t="shared" si="62"/>
        <v>0.86666805336659802</v>
      </c>
      <c r="O253" s="201" t="s">
        <v>639</v>
      </c>
      <c r="P253" s="201" t="s">
        <v>388</v>
      </c>
      <c r="Q253" s="202" t="s">
        <v>150</v>
      </c>
      <c r="R253" s="202" t="s">
        <v>137</v>
      </c>
      <c r="S253" s="202" t="s">
        <v>291</v>
      </c>
      <c r="T253" s="193" t="str">
        <f>IFERROR(VLOOKUP(S253,Sort!E:F,2,0),"")</f>
        <v>ELECTRICAL, STARTING &amp; CHARGING SYSTEM</v>
      </c>
      <c r="U253" s="115">
        <f t="shared" si="63"/>
        <v>1</v>
      </c>
      <c r="V253" s="202" t="s">
        <v>422</v>
      </c>
      <c r="W253" s="202"/>
      <c r="X253" s="202"/>
      <c r="Y253" s="202"/>
      <c r="Z253" s="193"/>
      <c r="AA253" s="193" t="s">
        <v>362</v>
      </c>
      <c r="AB253" s="203"/>
      <c r="AC253" s="204" t="str">
        <f t="shared" si="64"/>
        <v>CLOSE</v>
      </c>
      <c r="AD253" s="47" t="str">
        <f t="array" aca="1" ref="AD253" ca="1">IF(D253="","",INDEX(HM_Unit!$D$1:$AE$1,MATCH(C253,HM_Unit!$D$2:$AE$2,0)))</f>
        <v>WEEK 15</v>
      </c>
      <c r="AE253" s="46"/>
      <c r="AF253" s="46"/>
      <c r="AG253" s="46"/>
      <c r="AH253" s="46"/>
      <c r="AI253" s="46"/>
      <c r="AJ253" s="46"/>
      <c r="AK253" s="46"/>
    </row>
    <row r="254" spans="1:37" ht="21" customHeight="1">
      <c r="A254" s="46">
        <f>IFERROR(VLOOKUP(D254,Sort!B:D,3,0),"")</f>
        <v>0</v>
      </c>
      <c r="B254" s="190" t="str">
        <f t="shared" si="58"/>
        <v>846120CLOSE</v>
      </c>
      <c r="C254" s="196">
        <v>46120</v>
      </c>
      <c r="D254" s="192" t="s">
        <v>27</v>
      </c>
      <c r="E254" s="193" t="str">
        <f>IFERROR(VLOOKUP(D254,Sort!B:C,2,0),"")</f>
        <v>AXOR 3336K</v>
      </c>
      <c r="F254" s="194">
        <v>18478</v>
      </c>
      <c r="G254" s="195">
        <f t="shared" si="59"/>
        <v>0</v>
      </c>
      <c r="H254" s="196">
        <v>46120</v>
      </c>
      <c r="I254" s="197">
        <v>0.39583333333333331</v>
      </c>
      <c r="J254" s="196">
        <v>46120</v>
      </c>
      <c r="K254" s="197">
        <v>0.44791666666666669</v>
      </c>
      <c r="L254" s="198">
        <f t="shared" si="60"/>
        <v>46120.395833333336</v>
      </c>
      <c r="M254" s="199">
        <f t="shared" si="61"/>
        <v>46120.447916666664</v>
      </c>
      <c r="N254" s="200">
        <f t="shared" si="62"/>
        <v>1.2500019998867877</v>
      </c>
      <c r="O254" s="201" t="s">
        <v>640</v>
      </c>
      <c r="P254" s="201" t="s">
        <v>641</v>
      </c>
      <c r="Q254" s="202" t="s">
        <v>150</v>
      </c>
      <c r="R254" s="202" t="s">
        <v>137</v>
      </c>
      <c r="S254" s="202" t="s">
        <v>297</v>
      </c>
      <c r="T254" s="193" t="str">
        <f>IFERROR(VLOOKUP(S254,Sort!E:F,2,0),"")</f>
        <v>SUSPENSION</v>
      </c>
      <c r="U254" s="115">
        <f t="shared" si="63"/>
        <v>1</v>
      </c>
      <c r="V254" s="202" t="s">
        <v>422</v>
      </c>
      <c r="W254" s="202"/>
      <c r="X254" s="202"/>
      <c r="Y254" s="202"/>
      <c r="Z254" s="193"/>
      <c r="AA254" s="193" t="s">
        <v>362</v>
      </c>
      <c r="AB254" s="203"/>
      <c r="AC254" s="204" t="str">
        <f t="shared" si="64"/>
        <v>CLOSE</v>
      </c>
      <c r="AD254" s="47" t="str">
        <f t="array" aca="1" ref="AD254" ca="1">IF(D254="","",INDEX(HM_Unit!$D$1:$AE$1,MATCH(C254,HM_Unit!$D$2:$AE$2,0)))</f>
        <v>WEEK 15</v>
      </c>
      <c r="AE254" s="46"/>
      <c r="AF254" s="46"/>
      <c r="AG254" s="46"/>
      <c r="AH254" s="46"/>
      <c r="AI254" s="46"/>
      <c r="AJ254" s="46"/>
      <c r="AK254" s="46"/>
    </row>
    <row r="255" spans="1:37" ht="21" customHeight="1">
      <c r="A255" s="46">
        <f>IFERROR(VLOOKUP(D255,Sort!B:D,3,0),"")</f>
        <v>0</v>
      </c>
      <c r="B255" s="190" t="str">
        <f t="shared" si="58"/>
        <v>946120CLOSE</v>
      </c>
      <c r="C255" s="196">
        <v>46120</v>
      </c>
      <c r="D255" s="192" t="s">
        <v>103</v>
      </c>
      <c r="E255" s="193" t="str">
        <f>IFERROR(VLOOKUP(D255,Sort!B:C,2,0),"")</f>
        <v>Axor 3336 OB</v>
      </c>
      <c r="F255" s="194">
        <v>18024</v>
      </c>
      <c r="G255" s="195">
        <f t="shared" si="59"/>
        <v>0</v>
      </c>
      <c r="H255" s="196">
        <v>46120</v>
      </c>
      <c r="I255" s="197">
        <v>0.3888888888888889</v>
      </c>
      <c r="J255" s="196">
        <v>46120</v>
      </c>
      <c r="K255" s="197">
        <v>0.49305555555555558</v>
      </c>
      <c r="L255" s="198">
        <f t="shared" si="60"/>
        <v>46120.388888888891</v>
      </c>
      <c r="M255" s="199">
        <f t="shared" si="61"/>
        <v>46120.493055555555</v>
      </c>
      <c r="N255" s="200">
        <f t="shared" si="62"/>
        <v>2.50000399994819</v>
      </c>
      <c r="O255" s="201" t="s">
        <v>642</v>
      </c>
      <c r="P255" s="201" t="s">
        <v>643</v>
      </c>
      <c r="Q255" s="202" t="s">
        <v>150</v>
      </c>
      <c r="R255" s="202" t="s">
        <v>137</v>
      </c>
      <c r="S255" s="202" t="s">
        <v>303</v>
      </c>
      <c r="T255" s="193" t="str">
        <f>IFERROR(VLOOKUP(S255,Sort!E:F,2,0),"")</f>
        <v>BRAKE SYSTEM</v>
      </c>
      <c r="U255" s="115">
        <f t="shared" si="63"/>
        <v>1</v>
      </c>
      <c r="V255" s="202" t="s">
        <v>422</v>
      </c>
      <c r="W255" s="202"/>
      <c r="X255" s="202"/>
      <c r="Y255" s="202"/>
      <c r="Z255" s="193"/>
      <c r="AA255" s="193" t="s">
        <v>362</v>
      </c>
      <c r="AB255" s="203"/>
      <c r="AC255" s="204" t="str">
        <f t="shared" si="64"/>
        <v>CLOSE</v>
      </c>
      <c r="AD255" s="47" t="str">
        <f t="array" aca="1" ref="AD255" ca="1">IF(D255="","",INDEX(HM_Unit!$D$1:$AE$1,MATCH(C255,HM_Unit!$D$2:$AE$2,0)))</f>
        <v>WEEK 15</v>
      </c>
      <c r="AE255" s="46"/>
      <c r="AF255" s="46"/>
      <c r="AG255" s="46"/>
      <c r="AH255" s="46"/>
      <c r="AI255" s="46"/>
      <c r="AJ255" s="46"/>
      <c r="AK255" s="46"/>
    </row>
    <row r="256" spans="1:37" ht="21" customHeight="1">
      <c r="A256" s="46">
        <f>IFERROR(VLOOKUP(D256,Sort!B:D,3,0),"")</f>
        <v>0</v>
      </c>
      <c r="B256" s="190" t="str">
        <f t="shared" si="58"/>
        <v>1046120CLOSE</v>
      </c>
      <c r="C256" s="196">
        <v>46120</v>
      </c>
      <c r="D256" s="192" t="s">
        <v>14</v>
      </c>
      <c r="E256" s="193" t="str">
        <f>IFERROR(VLOOKUP(D256,Sort!B:C,2,0),"")</f>
        <v>AXOR 3336K</v>
      </c>
      <c r="F256" s="194">
        <v>18142</v>
      </c>
      <c r="G256" s="195">
        <f t="shared" si="59"/>
        <v>0</v>
      </c>
      <c r="H256" s="196">
        <v>46120</v>
      </c>
      <c r="I256" s="197">
        <v>0.5625</v>
      </c>
      <c r="J256" s="196">
        <v>46120</v>
      </c>
      <c r="K256" s="197">
        <v>0.59652777777777777</v>
      </c>
      <c r="L256" s="198">
        <f t="shared" si="60"/>
        <v>46120.5625</v>
      </c>
      <c r="M256" s="199">
        <f t="shared" si="61"/>
        <v>46120.59652777778</v>
      </c>
      <c r="N256" s="200">
        <f t="shared" si="62"/>
        <v>0.81666797337811059</v>
      </c>
      <c r="O256" s="201" t="s">
        <v>644</v>
      </c>
      <c r="P256" s="201" t="s">
        <v>645</v>
      </c>
      <c r="Q256" s="202" t="s">
        <v>150</v>
      </c>
      <c r="R256" s="202" t="s">
        <v>137</v>
      </c>
      <c r="S256" s="202" t="s">
        <v>491</v>
      </c>
      <c r="T256" s="193" t="str">
        <f>IFERROR(VLOOKUP(S256,Sort!E:F,2,0),"")</f>
        <v>FUEL SYSTEM</v>
      </c>
      <c r="U256" s="115">
        <f t="shared" si="63"/>
        <v>1</v>
      </c>
      <c r="V256" s="202" t="s">
        <v>422</v>
      </c>
      <c r="W256" s="202"/>
      <c r="X256" s="202"/>
      <c r="Y256" s="202"/>
      <c r="Z256" s="193"/>
      <c r="AA256" s="193" t="s">
        <v>362</v>
      </c>
      <c r="AB256" s="203"/>
      <c r="AC256" s="204" t="str">
        <f t="shared" si="64"/>
        <v>CLOSE</v>
      </c>
      <c r="AD256" s="47" t="str">
        <f t="array" aca="1" ref="AD256" ca="1">IF(D256="","",INDEX(HM_Unit!$D$1:$AE$1,MATCH(C256,HM_Unit!$D$2:$AE$2,0)))</f>
        <v>WEEK 15</v>
      </c>
      <c r="AE256" s="46"/>
      <c r="AF256" s="46"/>
      <c r="AG256" s="46"/>
      <c r="AH256" s="46"/>
      <c r="AI256" s="46"/>
      <c r="AJ256" s="46"/>
      <c r="AK256" s="46"/>
    </row>
    <row r="257" spans="1:37" ht="21" customHeight="1">
      <c r="A257" s="46">
        <f>IFERROR(VLOOKUP(D257,Sort!B:D,3,0),"")</f>
        <v>0</v>
      </c>
      <c r="B257" s="190" t="str">
        <f t="shared" si="58"/>
        <v>1146120CLOSE</v>
      </c>
      <c r="C257" s="196">
        <v>46120</v>
      </c>
      <c r="D257" s="192" t="s">
        <v>100</v>
      </c>
      <c r="E257" s="193" t="str">
        <f>IFERROR(VLOOKUP(D257,Sort!B:C,2,0),"")</f>
        <v>Axor 3336 OB</v>
      </c>
      <c r="F257" s="194"/>
      <c r="G257" s="195">
        <f t="shared" si="59"/>
        <v>0</v>
      </c>
      <c r="H257" s="196">
        <v>46120</v>
      </c>
      <c r="I257" s="197">
        <v>0.29166666666666669</v>
      </c>
      <c r="J257" s="196">
        <v>46120</v>
      </c>
      <c r="K257" s="197">
        <v>0.63194444444444442</v>
      </c>
      <c r="L257" s="198">
        <f t="shared" si="60"/>
        <v>46120.291666666664</v>
      </c>
      <c r="M257" s="199">
        <f t="shared" si="61"/>
        <v>46120.631944444445</v>
      </c>
      <c r="N257" s="200">
        <f t="shared" si="62"/>
        <v>8.1666797334318808</v>
      </c>
      <c r="O257" s="201" t="s">
        <v>383</v>
      </c>
      <c r="P257" s="201" t="s">
        <v>646</v>
      </c>
      <c r="Q257" s="202" t="s">
        <v>150</v>
      </c>
      <c r="R257" s="202" t="s">
        <v>137</v>
      </c>
      <c r="S257" s="202" t="s">
        <v>591</v>
      </c>
      <c r="T257" s="193" t="str">
        <f>IFERROR(VLOOKUP(S257,Sort!E:F,2,0),"")</f>
        <v>CLUTCH</v>
      </c>
      <c r="U257" s="115">
        <f t="shared" si="63"/>
        <v>1</v>
      </c>
      <c r="V257" s="202" t="s">
        <v>422</v>
      </c>
      <c r="W257" s="202"/>
      <c r="X257" s="202"/>
      <c r="Y257" s="202"/>
      <c r="Z257" s="193"/>
      <c r="AA257" s="193" t="s">
        <v>362</v>
      </c>
      <c r="AB257" s="203"/>
      <c r="AC257" s="204" t="str">
        <f t="shared" si="64"/>
        <v>CLOSE</v>
      </c>
      <c r="AD257" s="47" t="str">
        <f t="array" aca="1" ref="AD257" ca="1">IF(D257="","",INDEX(HM_Unit!$D$1:$AE$1,MATCH(C257,HM_Unit!$D$2:$AE$2,0)))</f>
        <v>WEEK 15</v>
      </c>
      <c r="AE257" s="46"/>
      <c r="AF257" s="46"/>
      <c r="AG257" s="46"/>
      <c r="AH257" s="46"/>
      <c r="AI257" s="46"/>
      <c r="AJ257" s="46"/>
      <c r="AK257" s="46"/>
    </row>
    <row r="258" spans="1:37" ht="21" customHeight="1">
      <c r="A258" s="46">
        <f>IFERROR(VLOOKUP(D258,Sort!B:D,3,0),"")</f>
        <v>0</v>
      </c>
      <c r="B258" s="190" t="str">
        <f t="shared" si="58"/>
        <v>1246120CLOSE</v>
      </c>
      <c r="C258" s="196">
        <v>46120</v>
      </c>
      <c r="D258" s="192" t="s">
        <v>12</v>
      </c>
      <c r="E258" s="193" t="str">
        <f>IFERROR(VLOOKUP(D258,Sort!B:C,2,0),"")</f>
        <v>AXOR 3336K</v>
      </c>
      <c r="F258" s="194"/>
      <c r="G258" s="195">
        <f t="shared" si="59"/>
        <v>0</v>
      </c>
      <c r="H258" s="196">
        <v>46120</v>
      </c>
      <c r="I258" s="197">
        <v>0.5625</v>
      </c>
      <c r="J258" s="196">
        <v>46120</v>
      </c>
      <c r="K258" s="197">
        <v>0.58333333333333337</v>
      </c>
      <c r="L258" s="198">
        <f t="shared" si="60"/>
        <v>46120.5625</v>
      </c>
      <c r="M258" s="199">
        <f t="shared" si="61"/>
        <v>46120.583333333336</v>
      </c>
      <c r="N258" s="200">
        <f t="shared" si="62"/>
        <v>0.5000008000594901</v>
      </c>
      <c r="O258" s="201" t="s">
        <v>647</v>
      </c>
      <c r="P258" s="201" t="s">
        <v>648</v>
      </c>
      <c r="Q258" s="202" t="s">
        <v>150</v>
      </c>
      <c r="R258" s="202" t="s">
        <v>137</v>
      </c>
      <c r="S258" s="202" t="s">
        <v>649</v>
      </c>
      <c r="T258" s="193" t="str">
        <f>IFERROR(VLOOKUP(S258,Sort!E:F,2,0),"")</f>
        <v>PTO</v>
      </c>
      <c r="U258" s="115">
        <f t="shared" si="63"/>
        <v>1</v>
      </c>
      <c r="V258" s="202" t="s">
        <v>422</v>
      </c>
      <c r="W258" s="202"/>
      <c r="X258" s="202"/>
      <c r="Y258" s="202"/>
      <c r="Z258" s="193"/>
      <c r="AA258" s="193" t="s">
        <v>362</v>
      </c>
      <c r="AB258" s="203"/>
      <c r="AC258" s="204" t="str">
        <f t="shared" si="64"/>
        <v>CLOSE</v>
      </c>
      <c r="AD258" s="47" t="str">
        <f t="array" aca="1" ref="AD258" ca="1">IF(D258="","",INDEX(HM_Unit!$D$1:$AE$1,MATCH(C258,HM_Unit!$D$2:$AE$2,0)))</f>
        <v>WEEK 15</v>
      </c>
      <c r="AE258" s="46"/>
      <c r="AF258" s="46"/>
      <c r="AG258" s="46"/>
      <c r="AH258" s="46"/>
      <c r="AI258" s="46"/>
      <c r="AJ258" s="46"/>
      <c r="AK258" s="46"/>
    </row>
    <row r="259" spans="1:37" ht="21" customHeight="1">
      <c r="A259" s="46">
        <f>IFERROR(VLOOKUP(D259,Sort!B:D,3,0),"")</f>
        <v>0</v>
      </c>
      <c r="B259" s="190" t="str">
        <f t="shared" si="58"/>
        <v>1346120CLOSE</v>
      </c>
      <c r="C259" s="196">
        <v>46120</v>
      </c>
      <c r="D259" s="192" t="s">
        <v>101</v>
      </c>
      <c r="E259" s="193" t="str">
        <f>IFERROR(VLOOKUP(D259,Sort!B:C,2,0),"")</f>
        <v>Axor 3336 OB</v>
      </c>
      <c r="F259" s="194">
        <v>15748</v>
      </c>
      <c r="G259" s="195">
        <f t="shared" si="59"/>
        <v>0</v>
      </c>
      <c r="H259" s="196">
        <v>46120</v>
      </c>
      <c r="I259" s="197">
        <v>0.59722222222222221</v>
      </c>
      <c r="J259" s="196">
        <v>46120</v>
      </c>
      <c r="K259" s="197">
        <v>0.64236111111111116</v>
      </c>
      <c r="L259" s="198">
        <f t="shared" si="60"/>
        <v>46120.597222222219</v>
      </c>
      <c r="M259" s="199">
        <f t="shared" si="61"/>
        <v>46120.642361111109</v>
      </c>
      <c r="N259" s="200">
        <f t="shared" si="62"/>
        <v>1.0833350667082486</v>
      </c>
      <c r="O259" s="201" t="s">
        <v>633</v>
      </c>
      <c r="P259" s="201" t="s">
        <v>650</v>
      </c>
      <c r="Q259" s="202" t="s">
        <v>149</v>
      </c>
      <c r="R259" s="202" t="s">
        <v>137</v>
      </c>
      <c r="S259" s="202" t="s">
        <v>318</v>
      </c>
      <c r="T259" s="193" t="str">
        <f>IFERROR(VLOOKUP(S259,Sort!E:F,2,0),"")</f>
        <v>PREVENTIVE MAINTENACE</v>
      </c>
      <c r="U259" s="115">
        <f t="shared" si="63"/>
        <v>1</v>
      </c>
      <c r="V259" s="202" t="s">
        <v>422</v>
      </c>
      <c r="W259" s="202"/>
      <c r="X259" s="202"/>
      <c r="Y259" s="202"/>
      <c r="Z259" s="193"/>
      <c r="AA259" s="193" t="s">
        <v>362</v>
      </c>
      <c r="AB259" s="203"/>
      <c r="AC259" s="204" t="str">
        <f t="shared" si="64"/>
        <v>CLOSE</v>
      </c>
      <c r="AD259" s="47" t="str">
        <f t="array" aca="1" ref="AD259" ca="1">IF(D259="","",INDEX(HM_Unit!$D$1:$AE$1,MATCH(C259,HM_Unit!$D$2:$AE$2,0)))</f>
        <v>WEEK 15</v>
      </c>
      <c r="AE259" s="46"/>
      <c r="AF259" s="46"/>
      <c r="AG259" s="46"/>
      <c r="AH259" s="46"/>
      <c r="AI259" s="46"/>
      <c r="AJ259" s="46"/>
      <c r="AK259" s="46"/>
    </row>
    <row r="260" spans="1:37" ht="21" customHeight="1">
      <c r="A260" s="46">
        <f>IFERROR(VLOOKUP(D260,Sort!B:D,3,0),"")</f>
        <v>0</v>
      </c>
      <c r="B260" s="190" t="str">
        <f t="shared" si="58"/>
        <v>1446120CLOSE</v>
      </c>
      <c r="C260" s="196">
        <v>46120</v>
      </c>
      <c r="D260" s="192" t="s">
        <v>88</v>
      </c>
      <c r="E260" s="193" t="str">
        <f>IFERROR(VLOOKUP(D260,Sort!B:C,2,0),"")</f>
        <v>Axor 3336 OB</v>
      </c>
      <c r="F260" s="194"/>
      <c r="G260" s="195">
        <f t="shared" si="59"/>
        <v>0</v>
      </c>
      <c r="H260" s="196">
        <v>46120</v>
      </c>
      <c r="I260" s="197">
        <v>0.35416666666666669</v>
      </c>
      <c r="J260" s="196">
        <v>46120</v>
      </c>
      <c r="K260" s="197">
        <v>0.69444444444444442</v>
      </c>
      <c r="L260" s="198">
        <f t="shared" si="60"/>
        <v>46120.354166666664</v>
      </c>
      <c r="M260" s="199">
        <f t="shared" si="61"/>
        <v>46120.694444444445</v>
      </c>
      <c r="N260" s="200">
        <f t="shared" si="62"/>
        <v>8.1666797334318808</v>
      </c>
      <c r="O260" s="201" t="s">
        <v>651</v>
      </c>
      <c r="P260" s="201" t="s">
        <v>652</v>
      </c>
      <c r="Q260" s="202" t="s">
        <v>150</v>
      </c>
      <c r="R260" s="202" t="s">
        <v>137</v>
      </c>
      <c r="S260" s="202" t="s">
        <v>555</v>
      </c>
      <c r="T260" s="193" t="str">
        <f>IFERROR(VLOOKUP(S260,Sort!E:F,2,0),"")</f>
        <v>CHASSIS &amp; FRAME</v>
      </c>
      <c r="U260" s="115">
        <f t="shared" si="63"/>
        <v>1</v>
      </c>
      <c r="V260" s="202" t="s">
        <v>422</v>
      </c>
      <c r="W260" s="202"/>
      <c r="X260" s="202"/>
      <c r="Y260" s="202"/>
      <c r="Z260" s="193"/>
      <c r="AA260" s="193" t="s">
        <v>362</v>
      </c>
      <c r="AB260" s="203"/>
      <c r="AC260" s="204" t="str">
        <f t="shared" si="64"/>
        <v>CLOSE</v>
      </c>
      <c r="AD260" s="47" t="str">
        <f t="array" aca="1" ref="AD260" ca="1">IF(D260="","",INDEX(HM_Unit!$D$1:$AE$1,MATCH(C260,HM_Unit!$D$2:$AE$2,0)))</f>
        <v>WEEK 15</v>
      </c>
      <c r="AE260" s="46"/>
      <c r="AF260" s="46"/>
      <c r="AG260" s="46"/>
      <c r="AH260" s="46"/>
      <c r="AI260" s="46"/>
      <c r="AJ260" s="46"/>
      <c r="AK260" s="46"/>
    </row>
    <row r="261" spans="1:37" ht="21" customHeight="1">
      <c r="A261" s="46">
        <f>IFERROR(VLOOKUP(D261,Sort!B:D,3,0),"")</f>
        <v>0</v>
      </c>
      <c r="B261" s="190" t="str">
        <f t="shared" si="58"/>
        <v>1546120CLOSE</v>
      </c>
      <c r="C261" s="196">
        <v>46120</v>
      </c>
      <c r="D261" s="192" t="s">
        <v>18</v>
      </c>
      <c r="E261" s="193" t="str">
        <f>IFERROR(VLOOKUP(D261,Sort!B:C,2,0),"")</f>
        <v>AXOR 3336K</v>
      </c>
      <c r="F261" s="194"/>
      <c r="G261" s="195">
        <f t="shared" si="59"/>
        <v>0</v>
      </c>
      <c r="H261" s="196">
        <v>46120</v>
      </c>
      <c r="I261" s="197">
        <v>0.8041666666666667</v>
      </c>
      <c r="J261" s="196">
        <v>46120</v>
      </c>
      <c r="K261" s="197">
        <v>0.88194444444444442</v>
      </c>
      <c r="L261" s="198">
        <f t="shared" si="60"/>
        <v>46120.804166666669</v>
      </c>
      <c r="M261" s="199">
        <f t="shared" si="61"/>
        <v>46120.881944444445</v>
      </c>
      <c r="N261" s="200">
        <f t="shared" si="62"/>
        <v>1.8666696533109539</v>
      </c>
      <c r="O261" s="201" t="s">
        <v>653</v>
      </c>
      <c r="P261" s="201" t="s">
        <v>654</v>
      </c>
      <c r="Q261" s="202" t="s">
        <v>150</v>
      </c>
      <c r="R261" s="202" t="s">
        <v>137</v>
      </c>
      <c r="S261" s="202" t="s">
        <v>300</v>
      </c>
      <c r="T261" s="193" t="str">
        <f>IFERROR(VLOOKUP(S261,Sort!E:F,2,0),"")</f>
        <v>AIR SYSTEM</v>
      </c>
      <c r="U261" s="115">
        <f t="shared" si="63"/>
        <v>1</v>
      </c>
      <c r="V261" s="202" t="s">
        <v>422</v>
      </c>
      <c r="W261" s="202"/>
      <c r="X261" s="202"/>
      <c r="Y261" s="202"/>
      <c r="Z261" s="193"/>
      <c r="AA261" s="193" t="s">
        <v>362</v>
      </c>
      <c r="AB261" s="203"/>
      <c r="AC261" s="204" t="str">
        <f t="shared" si="64"/>
        <v>CLOSE</v>
      </c>
      <c r="AD261" s="47" t="str">
        <f t="array" aca="1" ref="AD261" ca="1">IF(D261="","",INDEX(HM_Unit!$D$1:$AE$1,MATCH(C261,HM_Unit!$D$2:$AE$2,0)))</f>
        <v>WEEK 15</v>
      </c>
      <c r="AE261" s="46"/>
      <c r="AF261" s="46"/>
      <c r="AG261" s="46"/>
      <c r="AH261" s="46"/>
      <c r="AI261" s="46"/>
      <c r="AJ261" s="46"/>
      <c r="AK261" s="46"/>
    </row>
    <row r="262" spans="1:37" ht="21" customHeight="1">
      <c r="A262" s="46">
        <f>IFERROR(VLOOKUP(D262,Sort!B:D,3,0),"")</f>
        <v>0</v>
      </c>
      <c r="B262" s="190" t="str">
        <f t="shared" si="58"/>
        <v>1646120CLOSE</v>
      </c>
      <c r="C262" s="196">
        <v>46120</v>
      </c>
      <c r="D262" s="192" t="s">
        <v>41</v>
      </c>
      <c r="E262" s="193" t="str">
        <f>IFERROR(VLOOKUP(D262,Sort!B:C,2,0),"")</f>
        <v>AXOR 3336K</v>
      </c>
      <c r="F262" s="194"/>
      <c r="G262" s="195">
        <f t="shared" si="59"/>
        <v>0</v>
      </c>
      <c r="H262" s="196">
        <v>46120</v>
      </c>
      <c r="I262" s="197">
        <v>0.79166666666666663</v>
      </c>
      <c r="J262" s="196">
        <v>46120</v>
      </c>
      <c r="K262" s="197">
        <v>0.99861111111111112</v>
      </c>
      <c r="L262" s="198">
        <f t="shared" si="60"/>
        <v>46120.791666666664</v>
      </c>
      <c r="M262" s="199">
        <f t="shared" si="61"/>
        <v>46120.998611111114</v>
      </c>
      <c r="N262" s="200">
        <f t="shared" si="62"/>
        <v>4.9666746134702251</v>
      </c>
      <c r="O262" s="201" t="s">
        <v>655</v>
      </c>
      <c r="P262" s="201" t="s">
        <v>656</v>
      </c>
      <c r="Q262" s="202" t="s">
        <v>150</v>
      </c>
      <c r="R262" s="202" t="s">
        <v>137</v>
      </c>
      <c r="S262" s="202" t="s">
        <v>300</v>
      </c>
      <c r="T262" s="193" t="str">
        <f>IFERROR(VLOOKUP(S262,Sort!E:F,2,0),"")</f>
        <v>AIR SYSTEM</v>
      </c>
      <c r="U262" s="115">
        <f t="shared" si="63"/>
        <v>1</v>
      </c>
      <c r="V262" s="202" t="s">
        <v>422</v>
      </c>
      <c r="W262" s="202"/>
      <c r="X262" s="202"/>
      <c r="Y262" s="202"/>
      <c r="Z262" s="193"/>
      <c r="AA262" s="193" t="s">
        <v>362</v>
      </c>
      <c r="AB262" s="203"/>
      <c r="AC262" s="204" t="str">
        <f t="shared" si="64"/>
        <v>CLOSE</v>
      </c>
      <c r="AD262" s="47" t="str">
        <f t="array" aca="1" ref="AD262" ca="1">IF(D262="","",INDEX(HM_Unit!$D$1:$AE$1,MATCH(C262,HM_Unit!$D$2:$AE$2,0)))</f>
        <v>WEEK 15</v>
      </c>
      <c r="AE262" s="46"/>
      <c r="AF262" s="46"/>
      <c r="AG262" s="46"/>
      <c r="AH262" s="46"/>
      <c r="AI262" s="46"/>
      <c r="AJ262" s="46"/>
      <c r="AK262" s="46"/>
    </row>
    <row r="263" spans="1:37" ht="21" customHeight="1">
      <c r="A263" s="46">
        <f>IFERROR(VLOOKUP(D263,Sort!B:D,3,0),"")</f>
        <v>0</v>
      </c>
      <c r="B263" s="190" t="str">
        <f t="shared" si="58"/>
        <v>1746120CLOSE</v>
      </c>
      <c r="C263" s="196">
        <v>46120</v>
      </c>
      <c r="D263" s="193" t="s">
        <v>8</v>
      </c>
      <c r="E263" s="193" t="str">
        <f>IFERROR(VLOOKUP(D263,Sort!B:C,2,0),"")</f>
        <v>Prima LX 2528</v>
      </c>
      <c r="F263" s="194"/>
      <c r="G263" s="195">
        <f t="shared" si="59"/>
        <v>0</v>
      </c>
      <c r="H263" s="196">
        <v>46120</v>
      </c>
      <c r="I263" s="197">
        <v>0.82430555555555551</v>
      </c>
      <c r="J263" s="196">
        <v>46120</v>
      </c>
      <c r="K263" s="197">
        <v>0.83194444444444449</v>
      </c>
      <c r="L263" s="198">
        <f t="shared" si="60"/>
        <v>46120.824305555558</v>
      </c>
      <c r="M263" s="199">
        <f t="shared" si="61"/>
        <v>46120.831944444442</v>
      </c>
      <c r="N263" s="200">
        <f t="shared" si="62"/>
        <v>0.18333362656624297</v>
      </c>
      <c r="O263" s="201" t="s">
        <v>314</v>
      </c>
      <c r="P263" s="201" t="s">
        <v>657</v>
      </c>
      <c r="Q263" s="202" t="s">
        <v>150</v>
      </c>
      <c r="R263" s="202" t="s">
        <v>137</v>
      </c>
      <c r="S263" s="202" t="s">
        <v>300</v>
      </c>
      <c r="T263" s="193" t="str">
        <f>IFERROR(VLOOKUP(S263,Sort!E:F,2,0),"")</f>
        <v>AIR SYSTEM</v>
      </c>
      <c r="U263" s="115">
        <f t="shared" si="63"/>
        <v>1</v>
      </c>
      <c r="V263" s="202" t="s">
        <v>422</v>
      </c>
      <c r="W263" s="202"/>
      <c r="X263" s="202"/>
      <c r="Y263" s="202"/>
      <c r="Z263" s="193"/>
      <c r="AA263" s="193" t="s">
        <v>362</v>
      </c>
      <c r="AB263" s="203"/>
      <c r="AC263" s="204" t="str">
        <f t="shared" si="64"/>
        <v>CLOSE</v>
      </c>
      <c r="AD263" s="47" t="str">
        <f t="array" aca="1" ref="AD263" ca="1">IF(D263="","",INDEX(HM_Unit!$D$1:$AE$1,MATCH(C263,HM_Unit!$D$2:$AE$2,0)))</f>
        <v>WEEK 15</v>
      </c>
      <c r="AE263" s="46"/>
      <c r="AF263" s="46"/>
      <c r="AG263" s="46"/>
      <c r="AH263" s="46"/>
      <c r="AI263" s="46"/>
      <c r="AJ263" s="46"/>
      <c r="AK263" s="46"/>
    </row>
    <row r="264" spans="1:37" ht="21" customHeight="1">
      <c r="A264" s="46">
        <f>IFERROR(VLOOKUP(D264,Sort!B:D,3,0),"")</f>
        <v>0</v>
      </c>
      <c r="B264" s="190" t="str">
        <f t="shared" si="58"/>
        <v>1846120CLOSE</v>
      </c>
      <c r="C264" s="196">
        <v>46120</v>
      </c>
      <c r="D264" s="192" t="s">
        <v>101</v>
      </c>
      <c r="E264" s="193" t="str">
        <f>IFERROR(VLOOKUP(D264,Sort!B:C,2,0),"")</f>
        <v>Axor 3336 OB</v>
      </c>
      <c r="F264" s="194"/>
      <c r="G264" s="195">
        <f t="shared" si="59"/>
        <v>0</v>
      </c>
      <c r="H264" s="196">
        <v>46120</v>
      </c>
      <c r="I264" s="197">
        <v>0.82291666666666663</v>
      </c>
      <c r="J264" s="196">
        <v>46120</v>
      </c>
      <c r="K264" s="197">
        <v>0.85069444444444442</v>
      </c>
      <c r="L264" s="198">
        <f t="shared" si="60"/>
        <v>46120.822916666664</v>
      </c>
      <c r="M264" s="199">
        <f t="shared" si="61"/>
        <v>46120.850694444445</v>
      </c>
      <c r="N264" s="200">
        <f t="shared" si="62"/>
        <v>0.66666773341265118</v>
      </c>
      <c r="O264" s="201" t="s">
        <v>658</v>
      </c>
      <c r="P264" s="201" t="s">
        <v>659</v>
      </c>
      <c r="Q264" s="202" t="s">
        <v>150</v>
      </c>
      <c r="R264" s="202" t="s">
        <v>137</v>
      </c>
      <c r="S264" s="202" t="s">
        <v>300</v>
      </c>
      <c r="T264" s="193" t="str">
        <f>IFERROR(VLOOKUP(S264,Sort!E:F,2,0),"")</f>
        <v>AIR SYSTEM</v>
      </c>
      <c r="U264" s="115">
        <f t="shared" si="63"/>
        <v>1</v>
      </c>
      <c r="V264" s="202" t="s">
        <v>422</v>
      </c>
      <c r="W264" s="202"/>
      <c r="X264" s="202"/>
      <c r="Y264" s="202"/>
      <c r="Z264" s="193"/>
      <c r="AA264" s="193" t="s">
        <v>362</v>
      </c>
      <c r="AB264" s="203"/>
      <c r="AC264" s="204" t="str">
        <f t="shared" si="64"/>
        <v>CLOSE</v>
      </c>
      <c r="AD264" s="47" t="str">
        <f t="array" aca="1" ref="AD264" ca="1">IF(D264="","",INDEX(HM_Unit!$D$1:$AE$1,MATCH(C264,HM_Unit!$D$2:$AE$2,0)))</f>
        <v>WEEK 15</v>
      </c>
      <c r="AE264" s="46"/>
      <c r="AF264" s="46"/>
      <c r="AG264" s="46"/>
      <c r="AH264" s="46"/>
      <c r="AI264" s="46"/>
      <c r="AJ264" s="46"/>
      <c r="AK264" s="46"/>
    </row>
    <row r="265" spans="1:37" ht="21" customHeight="1">
      <c r="A265" s="46">
        <f>IFERROR(VLOOKUP(D265,Sort!B:D,3,0),"")</f>
        <v>0</v>
      </c>
      <c r="B265" s="190" t="str">
        <f t="shared" si="58"/>
        <v>1946120CLOSE</v>
      </c>
      <c r="C265" s="196">
        <v>46120</v>
      </c>
      <c r="D265" s="192" t="s">
        <v>30</v>
      </c>
      <c r="E265" s="193" t="str">
        <f>IFERROR(VLOOKUP(D265,Sort!B:C,2,0),"")</f>
        <v>AXOR 3336K</v>
      </c>
      <c r="F265" s="194"/>
      <c r="G265" s="195">
        <f t="shared" si="59"/>
        <v>0</v>
      </c>
      <c r="H265" s="196">
        <v>46120</v>
      </c>
      <c r="I265" s="197">
        <v>0.85138888888888886</v>
      </c>
      <c r="J265" s="196">
        <v>46120</v>
      </c>
      <c r="K265" s="197">
        <v>0.87638888888888888</v>
      </c>
      <c r="L265" s="198">
        <f t="shared" si="60"/>
        <v>46120.851388888892</v>
      </c>
      <c r="M265" s="199">
        <f t="shared" si="61"/>
        <v>46120.876388888886</v>
      </c>
      <c r="N265" s="200">
        <f t="shared" si="62"/>
        <v>0.6000009598618381</v>
      </c>
      <c r="O265" s="201" t="s">
        <v>660</v>
      </c>
      <c r="P265" s="201" t="s">
        <v>661</v>
      </c>
      <c r="Q265" s="202" t="s">
        <v>150</v>
      </c>
      <c r="R265" s="202" t="s">
        <v>137</v>
      </c>
      <c r="S265" s="202" t="s">
        <v>303</v>
      </c>
      <c r="T265" s="193" t="str">
        <f>IFERROR(VLOOKUP(S265,Sort!E:F,2,0),"")</f>
        <v>BRAKE SYSTEM</v>
      </c>
      <c r="U265" s="115">
        <f t="shared" si="63"/>
        <v>1</v>
      </c>
      <c r="V265" s="202" t="s">
        <v>422</v>
      </c>
      <c r="W265" s="202"/>
      <c r="X265" s="202"/>
      <c r="Y265" s="202"/>
      <c r="Z265" s="193"/>
      <c r="AA265" s="193" t="s">
        <v>362</v>
      </c>
      <c r="AB265" s="203"/>
      <c r="AC265" s="204" t="str">
        <f t="shared" si="64"/>
        <v>CLOSE</v>
      </c>
      <c r="AD265" s="47" t="str">
        <f t="array" aca="1" ref="AD265" ca="1">IF(D265="","",INDEX(HM_Unit!$D$1:$AE$1,MATCH(C265,HM_Unit!$D$2:$AE$2,0)))</f>
        <v>WEEK 15</v>
      </c>
      <c r="AE265" s="46"/>
      <c r="AF265" s="46"/>
      <c r="AG265" s="46"/>
      <c r="AH265" s="46"/>
      <c r="AI265" s="46"/>
      <c r="AJ265" s="46"/>
      <c r="AK265" s="46"/>
    </row>
    <row r="266" spans="1:37" ht="21" customHeight="1">
      <c r="A266" s="46">
        <f>IFERROR(VLOOKUP(D266,Sort!B:D,3,0),"")</f>
        <v>0</v>
      </c>
      <c r="B266" s="190" t="str">
        <f t="shared" si="58"/>
        <v>2046120CLOSE</v>
      </c>
      <c r="C266" s="196">
        <v>46120</v>
      </c>
      <c r="D266" s="192" t="s">
        <v>103</v>
      </c>
      <c r="E266" s="193" t="str">
        <f>IFERROR(VLOOKUP(D266,Sort!B:C,2,0),"")</f>
        <v>Axor 3336 OB</v>
      </c>
      <c r="F266" s="194"/>
      <c r="G266" s="195">
        <f t="shared" si="59"/>
        <v>0</v>
      </c>
      <c r="H266" s="196">
        <v>46120</v>
      </c>
      <c r="I266" s="197">
        <v>0.79166666666666663</v>
      </c>
      <c r="J266" s="196">
        <v>46120</v>
      </c>
      <c r="K266" s="197">
        <v>0.90694444444444444</v>
      </c>
      <c r="L266" s="198">
        <f t="shared" si="60"/>
        <v>46120.791666666664</v>
      </c>
      <c r="M266" s="199">
        <f t="shared" si="61"/>
        <v>46120.906944444447</v>
      </c>
      <c r="N266" s="200">
        <f t="shared" si="62"/>
        <v>2.7666710934529641</v>
      </c>
      <c r="O266" s="201" t="s">
        <v>662</v>
      </c>
      <c r="P266" s="201" t="s">
        <v>663</v>
      </c>
      <c r="Q266" s="202" t="s">
        <v>150</v>
      </c>
      <c r="R266" s="202" t="s">
        <v>137</v>
      </c>
      <c r="S266" s="202" t="s">
        <v>303</v>
      </c>
      <c r="T266" s="193" t="str">
        <f>IFERROR(VLOOKUP(S266,Sort!E:F,2,0),"")</f>
        <v>BRAKE SYSTEM</v>
      </c>
      <c r="U266" s="115">
        <f t="shared" si="63"/>
        <v>1</v>
      </c>
      <c r="V266" s="202" t="s">
        <v>422</v>
      </c>
      <c r="W266" s="202"/>
      <c r="X266" s="202"/>
      <c r="Y266" s="202"/>
      <c r="Z266" s="193"/>
      <c r="AA266" s="193" t="s">
        <v>362</v>
      </c>
      <c r="AB266" s="203"/>
      <c r="AC266" s="204" t="str">
        <f t="shared" si="64"/>
        <v>CLOSE</v>
      </c>
      <c r="AD266" s="47" t="str">
        <f t="array" aca="1" ref="AD266" ca="1">IF(D266="","",INDEX(HM_Unit!$D$1:$AE$1,MATCH(C266,HM_Unit!$D$2:$AE$2,0)))</f>
        <v>WEEK 15</v>
      </c>
      <c r="AE266" s="46"/>
      <c r="AF266" s="46"/>
      <c r="AG266" s="46"/>
      <c r="AH266" s="46"/>
      <c r="AI266" s="46"/>
      <c r="AJ266" s="46"/>
      <c r="AK266" s="46"/>
    </row>
    <row r="267" spans="1:37" ht="21" customHeight="1">
      <c r="A267" s="46">
        <f>IFERROR(VLOOKUP(D267,Sort!B:D,3,0),"")</f>
        <v>0</v>
      </c>
      <c r="B267" s="190" t="str">
        <f t="shared" si="58"/>
        <v>2146120CLOSE</v>
      </c>
      <c r="C267" s="196">
        <v>46120</v>
      </c>
      <c r="D267" s="192" t="s">
        <v>96</v>
      </c>
      <c r="E267" s="193" t="str">
        <f>IFERROR(VLOOKUP(D267,Sort!B:C,2,0),"")</f>
        <v>Axor 3336 OB</v>
      </c>
      <c r="F267" s="194"/>
      <c r="G267" s="195">
        <f t="shared" si="59"/>
        <v>0</v>
      </c>
      <c r="H267" s="196">
        <v>46120</v>
      </c>
      <c r="I267" s="197">
        <v>0.89583333333333337</v>
      </c>
      <c r="J267" s="196">
        <v>46120</v>
      </c>
      <c r="K267" s="197">
        <v>0.92013888888888884</v>
      </c>
      <c r="L267" s="198">
        <f t="shared" si="60"/>
        <v>46120.895833333336</v>
      </c>
      <c r="M267" s="199">
        <f t="shared" si="61"/>
        <v>46120.920138888891</v>
      </c>
      <c r="N267" s="200">
        <f t="shared" si="62"/>
        <v>0.58333426664875843</v>
      </c>
      <c r="O267" s="201" t="s">
        <v>664</v>
      </c>
      <c r="P267" s="201" t="s">
        <v>665</v>
      </c>
      <c r="Q267" s="202" t="s">
        <v>150</v>
      </c>
      <c r="R267" s="202" t="s">
        <v>137</v>
      </c>
      <c r="S267" s="202" t="s">
        <v>411</v>
      </c>
      <c r="T267" s="193" t="str">
        <f>IFERROR(VLOOKUP(S267,Sort!E:F,2,0),"")</f>
        <v>RADIO</v>
      </c>
      <c r="U267" s="115">
        <f t="shared" si="63"/>
        <v>1</v>
      </c>
      <c r="V267" s="202" t="s">
        <v>422</v>
      </c>
      <c r="W267" s="202"/>
      <c r="X267" s="202"/>
      <c r="Y267" s="202"/>
      <c r="Z267" s="193"/>
      <c r="AA267" s="193" t="s">
        <v>362</v>
      </c>
      <c r="AB267" s="203"/>
      <c r="AC267" s="204" t="str">
        <f t="shared" si="64"/>
        <v>CLOSE</v>
      </c>
      <c r="AD267" s="47" t="str">
        <f t="array" aca="1" ref="AD267" ca="1">IF(D267="","",INDEX(HM_Unit!$D$1:$AE$1,MATCH(C267,HM_Unit!$D$2:$AE$2,0)))</f>
        <v>WEEK 15</v>
      </c>
      <c r="AE267" s="46"/>
      <c r="AF267" s="46"/>
      <c r="AG267" s="46"/>
      <c r="AH267" s="46"/>
      <c r="AI267" s="46"/>
      <c r="AJ267" s="46"/>
      <c r="AK267" s="46"/>
    </row>
    <row r="268" spans="1:37" ht="21" customHeight="1">
      <c r="A268" s="46">
        <f>IFERROR(VLOOKUP(D268,Sort!B:D,3,0),"")</f>
        <v>0</v>
      </c>
      <c r="B268" s="190" t="str">
        <f t="shared" si="58"/>
        <v>2246120CLOSE</v>
      </c>
      <c r="C268" s="196">
        <v>46120</v>
      </c>
      <c r="D268" s="192" t="s">
        <v>90</v>
      </c>
      <c r="E268" s="193" t="str">
        <f>IFERROR(VLOOKUP(D268,Sort!B:C,2,0),"")</f>
        <v>Axor 3336 OB</v>
      </c>
      <c r="F268" s="194">
        <v>18007</v>
      </c>
      <c r="G268" s="195">
        <f t="shared" si="59"/>
        <v>0</v>
      </c>
      <c r="H268" s="196">
        <v>46120</v>
      </c>
      <c r="I268" s="197">
        <v>0.79166666666666663</v>
      </c>
      <c r="J268" s="196">
        <v>46120</v>
      </c>
      <c r="K268" s="197">
        <v>0.94513888888888886</v>
      </c>
      <c r="L268" s="198">
        <f t="shared" si="60"/>
        <v>46120.791666666664</v>
      </c>
      <c r="M268" s="199">
        <f t="shared" si="61"/>
        <v>46120.945138888892</v>
      </c>
      <c r="N268" s="200">
        <f t="shared" si="62"/>
        <v>3.6833392268080516</v>
      </c>
      <c r="O268" s="201" t="s">
        <v>666</v>
      </c>
      <c r="P268" s="201" t="s">
        <v>667</v>
      </c>
      <c r="Q268" s="202" t="s">
        <v>150</v>
      </c>
      <c r="R268" s="202" t="s">
        <v>137</v>
      </c>
      <c r="S268" s="202" t="s">
        <v>297</v>
      </c>
      <c r="T268" s="193" t="str">
        <f>IFERROR(VLOOKUP(S268,Sort!E:F,2,0),"")</f>
        <v>SUSPENSION</v>
      </c>
      <c r="U268" s="115">
        <f t="shared" si="63"/>
        <v>1</v>
      </c>
      <c r="V268" s="202" t="s">
        <v>422</v>
      </c>
      <c r="W268" s="202"/>
      <c r="X268" s="202"/>
      <c r="Y268" s="202"/>
      <c r="Z268" s="193"/>
      <c r="AA268" s="193" t="s">
        <v>362</v>
      </c>
      <c r="AB268" s="203"/>
      <c r="AC268" s="204" t="str">
        <f t="shared" si="64"/>
        <v>CLOSE</v>
      </c>
      <c r="AD268" s="47" t="str">
        <f t="array" aca="1" ref="AD268" ca="1">IF(D268="","",INDEX(HM_Unit!$D$1:$AE$1,MATCH(C268,HM_Unit!$D$2:$AE$2,0)))</f>
        <v>WEEK 15</v>
      </c>
      <c r="AE268" s="46"/>
      <c r="AF268" s="46"/>
      <c r="AG268" s="46"/>
      <c r="AH268" s="46"/>
      <c r="AI268" s="46"/>
      <c r="AJ268" s="46"/>
      <c r="AK268" s="46"/>
    </row>
    <row r="269" spans="1:37" ht="21" customHeight="1">
      <c r="A269" s="46">
        <f>IFERROR(VLOOKUP(D269,Sort!B:D,3,0),"")</f>
        <v>0</v>
      </c>
      <c r="B269" s="190" t="str">
        <f t="shared" si="58"/>
        <v>2346120CLOSE</v>
      </c>
      <c r="C269" s="196">
        <v>46120</v>
      </c>
      <c r="D269" s="192" t="s">
        <v>28</v>
      </c>
      <c r="E269" s="193" t="str">
        <f>IFERROR(VLOOKUP(D269,Sort!B:C,2,0),"")</f>
        <v>AXOR 3336K</v>
      </c>
      <c r="F269" s="194"/>
      <c r="G269" s="195">
        <f t="shared" si="59"/>
        <v>0</v>
      </c>
      <c r="H269" s="196">
        <v>46120</v>
      </c>
      <c r="I269" s="197">
        <v>5.4166666666666669E-2</v>
      </c>
      <c r="J269" s="196">
        <v>46120</v>
      </c>
      <c r="K269" s="197">
        <v>0.16458333333333333</v>
      </c>
      <c r="L269" s="198">
        <f t="shared" si="60"/>
        <v>46120.054166666669</v>
      </c>
      <c r="M269" s="199">
        <f t="shared" si="61"/>
        <v>46120.164583333331</v>
      </c>
      <c r="N269" s="200">
        <f t="shared" si="62"/>
        <v>2.6500042399136543</v>
      </c>
      <c r="O269" s="201" t="s">
        <v>668</v>
      </c>
      <c r="P269" s="201" t="s">
        <v>669</v>
      </c>
      <c r="Q269" s="202" t="s">
        <v>150</v>
      </c>
      <c r="R269" s="202" t="s">
        <v>137</v>
      </c>
      <c r="S269" s="202" t="s">
        <v>337</v>
      </c>
      <c r="T269" s="193" t="str">
        <f>IFERROR(VLOOKUP(S269,Sort!E:F,2,0),"")</f>
        <v>TRANSMISSION</v>
      </c>
      <c r="U269" s="115">
        <f t="shared" si="63"/>
        <v>1</v>
      </c>
      <c r="V269" s="202" t="s">
        <v>422</v>
      </c>
      <c r="W269" s="202"/>
      <c r="X269" s="202"/>
      <c r="Y269" s="202"/>
      <c r="Z269" s="193"/>
      <c r="AA269" s="193" t="s">
        <v>362</v>
      </c>
      <c r="AB269" s="203"/>
      <c r="AC269" s="204" t="str">
        <f t="shared" si="64"/>
        <v>CLOSE</v>
      </c>
      <c r="AD269" s="47" t="str">
        <f t="array" aca="1" ref="AD269" ca="1">IF(D269="","",INDEX(HM_Unit!$D$1:$AE$1,MATCH(C269,HM_Unit!$D$2:$AE$2,0)))</f>
        <v>WEEK 15</v>
      </c>
      <c r="AE269" s="46"/>
      <c r="AF269" s="46"/>
      <c r="AG269" s="46"/>
      <c r="AH269" s="46"/>
      <c r="AI269" s="46"/>
      <c r="AJ269" s="46"/>
      <c r="AK269" s="46"/>
    </row>
    <row r="270" spans="1:37" ht="21" customHeight="1">
      <c r="A270" s="46">
        <f>IFERROR(VLOOKUP(D270,Sort!B:D,3,0),"")</f>
        <v>0</v>
      </c>
      <c r="B270" s="190" t="str">
        <f t="shared" si="58"/>
        <v>2446120CLOSE</v>
      </c>
      <c r="C270" s="196">
        <v>46120</v>
      </c>
      <c r="D270" s="192" t="s">
        <v>38</v>
      </c>
      <c r="E270" s="193" t="str">
        <f>IFERROR(VLOOKUP(D270,Sort!B:C,2,0),"")</f>
        <v>AXOR 3336K</v>
      </c>
      <c r="F270" s="194"/>
      <c r="G270" s="195">
        <f t="shared" si="59"/>
        <v>0</v>
      </c>
      <c r="H270" s="196">
        <v>46120</v>
      </c>
      <c r="I270" s="197">
        <v>7.2916666666666671E-2</v>
      </c>
      <c r="J270" s="196">
        <v>46120</v>
      </c>
      <c r="K270" s="197">
        <v>8.4722222222222227E-2</v>
      </c>
      <c r="L270" s="198">
        <f t="shared" si="60"/>
        <v>46120.072916666664</v>
      </c>
      <c r="M270" s="199">
        <f t="shared" si="61"/>
        <v>46120.084722222222</v>
      </c>
      <c r="N270" s="200">
        <f t="shared" si="62"/>
        <v>0.28333378671783949</v>
      </c>
      <c r="O270" s="201" t="s">
        <v>383</v>
      </c>
      <c r="P270" s="201" t="s">
        <v>608</v>
      </c>
      <c r="Q270" s="202" t="s">
        <v>150</v>
      </c>
      <c r="R270" s="202" t="s">
        <v>137</v>
      </c>
      <c r="S270" s="202" t="s">
        <v>337</v>
      </c>
      <c r="T270" s="193" t="str">
        <f>IFERROR(VLOOKUP(S270,Sort!E:F,2,0),"")</f>
        <v>TRANSMISSION</v>
      </c>
      <c r="U270" s="115">
        <f t="shared" si="63"/>
        <v>1</v>
      </c>
      <c r="V270" s="202" t="s">
        <v>422</v>
      </c>
      <c r="W270" s="202"/>
      <c r="X270" s="202"/>
      <c r="Y270" s="202"/>
      <c r="Z270" s="193"/>
      <c r="AA270" s="193" t="s">
        <v>362</v>
      </c>
      <c r="AB270" s="203"/>
      <c r="AC270" s="204" t="str">
        <f t="shared" si="64"/>
        <v>CLOSE</v>
      </c>
      <c r="AD270" s="47" t="str">
        <f t="array" aca="1" ref="AD270" ca="1">IF(D270="","",INDEX(HM_Unit!$D$1:$AE$1,MATCH(C270,HM_Unit!$D$2:$AE$2,0)))</f>
        <v>WEEK 15</v>
      </c>
      <c r="AE270" s="46"/>
      <c r="AF270" s="46"/>
      <c r="AG270" s="46"/>
      <c r="AH270" s="46"/>
      <c r="AI270" s="46"/>
      <c r="AJ270" s="46"/>
      <c r="AK270" s="46"/>
    </row>
    <row r="271" spans="1:37" ht="21" customHeight="1">
      <c r="A271" s="46">
        <f>IFERROR(VLOOKUP(D271,Sort!B:D,3,0),"")</f>
        <v>0</v>
      </c>
      <c r="B271" s="190" t="str">
        <f t="shared" si="58"/>
        <v>2546120CLOSE</v>
      </c>
      <c r="C271" s="196">
        <v>46120</v>
      </c>
      <c r="D271" s="192" t="s">
        <v>98</v>
      </c>
      <c r="E271" s="193" t="str">
        <f>IFERROR(VLOOKUP(D271,Sort!B:C,2,0),"")</f>
        <v>Axor 3336 OB</v>
      </c>
      <c r="F271" s="194">
        <v>18161</v>
      </c>
      <c r="G271" s="195">
        <f t="shared" si="59"/>
        <v>0</v>
      </c>
      <c r="H271" s="196">
        <v>46120</v>
      </c>
      <c r="I271" s="197">
        <v>0.95486111111111116</v>
      </c>
      <c r="J271" s="196">
        <v>46121</v>
      </c>
      <c r="K271" s="197">
        <v>0.1111111111111111</v>
      </c>
      <c r="L271" s="198">
        <f t="shared" si="60"/>
        <v>46120.954861111109</v>
      </c>
      <c r="M271" s="199">
        <f t="shared" si="61"/>
        <v>46121.111111111109</v>
      </c>
      <c r="N271" s="200">
        <f t="shared" si="62"/>
        <v>3.7500060000096092</v>
      </c>
      <c r="O271" s="201" t="s">
        <v>670</v>
      </c>
      <c r="P271" s="201" t="s">
        <v>671</v>
      </c>
      <c r="Q271" s="202" t="s">
        <v>150</v>
      </c>
      <c r="R271" s="202" t="s">
        <v>137</v>
      </c>
      <c r="S271" s="202" t="s">
        <v>297</v>
      </c>
      <c r="T271" s="193" t="str">
        <f>IFERROR(VLOOKUP(S271,Sort!E:F,2,0),"")</f>
        <v>SUSPENSION</v>
      </c>
      <c r="U271" s="115">
        <f t="shared" si="63"/>
        <v>1</v>
      </c>
      <c r="V271" s="202" t="s">
        <v>422</v>
      </c>
      <c r="W271" s="202"/>
      <c r="X271" s="202"/>
      <c r="Y271" s="202"/>
      <c r="Z271" s="193"/>
      <c r="AA271" s="193" t="s">
        <v>362</v>
      </c>
      <c r="AB271" s="203"/>
      <c r="AC271" s="204" t="str">
        <f t="shared" si="64"/>
        <v>CLOSE</v>
      </c>
      <c r="AD271" s="47" t="str">
        <f t="array" aca="1" ref="AD271" ca="1">IF(D271="","",INDEX(HM_Unit!$D$1:$AE$1,MATCH(C271,HM_Unit!$D$2:$AE$2,0)))</f>
        <v>WEEK 15</v>
      </c>
      <c r="AE271" s="46"/>
      <c r="AF271" s="46"/>
      <c r="AG271" s="46"/>
      <c r="AH271" s="46"/>
      <c r="AI271" s="46"/>
      <c r="AJ271" s="46"/>
      <c r="AK271" s="46"/>
    </row>
    <row r="272" spans="1:37" ht="21" customHeight="1">
      <c r="A272" s="46">
        <f>IFERROR(VLOOKUP(D272,Sort!B:D,3,0),"")</f>
        <v>0</v>
      </c>
      <c r="B272" s="190" t="str">
        <f t="shared" si="58"/>
        <v>2646120CLOSE</v>
      </c>
      <c r="C272" s="196">
        <v>46120</v>
      </c>
      <c r="D272" s="192" t="s">
        <v>96</v>
      </c>
      <c r="E272" s="193" t="str">
        <f>IFERROR(VLOOKUP(D272,Sort!B:C,2,0),"")</f>
        <v>Axor 3336 OB</v>
      </c>
      <c r="F272" s="194">
        <v>15748</v>
      </c>
      <c r="G272" s="195">
        <f t="shared" si="59"/>
        <v>0</v>
      </c>
      <c r="H272" s="196">
        <v>46120</v>
      </c>
      <c r="I272" s="197">
        <v>0.10416666666666667</v>
      </c>
      <c r="J272" s="196">
        <v>46120</v>
      </c>
      <c r="K272" s="197">
        <v>0.1125</v>
      </c>
      <c r="L272" s="198">
        <f t="shared" si="60"/>
        <v>46120.104166666664</v>
      </c>
      <c r="M272" s="199">
        <f t="shared" si="61"/>
        <v>46120.112500000003</v>
      </c>
      <c r="N272" s="200">
        <f t="shared" si="62"/>
        <v>0.20000032012856966</v>
      </c>
      <c r="O272" s="201" t="s">
        <v>672</v>
      </c>
      <c r="P272" s="201" t="s">
        <v>673</v>
      </c>
      <c r="Q272" s="202" t="s">
        <v>150</v>
      </c>
      <c r="R272" s="202" t="s">
        <v>137</v>
      </c>
      <c r="S272" s="202" t="s">
        <v>311</v>
      </c>
      <c r="T272" s="193" t="str">
        <f>IFERROR(VLOOKUP(S272,Sort!E:F,2,0),"")</f>
        <v>TYRE</v>
      </c>
      <c r="U272" s="115">
        <f t="shared" si="63"/>
        <v>1</v>
      </c>
      <c r="V272" s="202" t="s">
        <v>422</v>
      </c>
      <c r="W272" s="202"/>
      <c r="X272" s="202"/>
      <c r="Y272" s="202"/>
      <c r="Z272" s="193"/>
      <c r="AA272" s="193" t="s">
        <v>362</v>
      </c>
      <c r="AB272" s="203"/>
      <c r="AC272" s="204" t="str">
        <f t="shared" si="64"/>
        <v>CLOSE</v>
      </c>
      <c r="AD272" s="47" t="str">
        <f t="array" aca="1" ref="AD272" ca="1">IF(D272="","",INDEX(HM_Unit!$D$1:$AE$1,MATCH(C272,HM_Unit!$D$2:$AE$2,0)))</f>
        <v>WEEK 15</v>
      </c>
      <c r="AE272" s="46"/>
      <c r="AF272" s="46"/>
      <c r="AG272" s="46"/>
      <c r="AH272" s="46"/>
      <c r="AI272" s="46"/>
      <c r="AJ272" s="46"/>
      <c r="AK272" s="46"/>
    </row>
    <row r="273" spans="1:37" ht="21" customHeight="1">
      <c r="A273" s="46">
        <f>IFERROR(VLOOKUP(D273,Sort!B:D,3,0),"")</f>
        <v>0</v>
      </c>
      <c r="B273" s="190" t="str">
        <f t="shared" si="58"/>
        <v>2746120CLOSE</v>
      </c>
      <c r="C273" s="196">
        <v>46120</v>
      </c>
      <c r="D273" s="192" t="s">
        <v>102</v>
      </c>
      <c r="E273" s="193" t="str">
        <f>IFERROR(VLOOKUP(D273,Sort!B:C,2,0),"")</f>
        <v>Axor 3336 OB</v>
      </c>
      <c r="F273" s="194">
        <v>17519</v>
      </c>
      <c r="G273" s="195">
        <f t="shared" si="59"/>
        <v>0</v>
      </c>
      <c r="H273" s="196">
        <v>46120</v>
      </c>
      <c r="I273" s="197">
        <v>0.16527777777777777</v>
      </c>
      <c r="J273" s="196">
        <v>46120</v>
      </c>
      <c r="K273" s="197">
        <v>0.19444444444444445</v>
      </c>
      <c r="L273" s="198">
        <f t="shared" si="60"/>
        <v>46120.165277777778</v>
      </c>
      <c r="M273" s="199">
        <f t="shared" si="61"/>
        <v>46120.194444444445</v>
      </c>
      <c r="N273" s="200">
        <f t="shared" si="62"/>
        <v>0.70000112001343462</v>
      </c>
      <c r="O273" s="201" t="s">
        <v>674</v>
      </c>
      <c r="P273" s="201" t="s">
        <v>675</v>
      </c>
      <c r="Q273" s="202" t="s">
        <v>150</v>
      </c>
      <c r="R273" s="202" t="s">
        <v>137</v>
      </c>
      <c r="S273" s="202" t="s">
        <v>421</v>
      </c>
      <c r="T273" s="193" t="str">
        <f>IFERROR(VLOOKUP(S273,Sort!E:F,2,0),"")</f>
        <v>MUFFLER &amp; EXHAUST SYSTEM</v>
      </c>
      <c r="U273" s="115">
        <f t="shared" si="63"/>
        <v>1</v>
      </c>
      <c r="V273" s="202" t="s">
        <v>422</v>
      </c>
      <c r="W273" s="202"/>
      <c r="X273" s="202"/>
      <c r="Y273" s="202"/>
      <c r="Z273" s="193"/>
      <c r="AA273" s="193" t="s">
        <v>362</v>
      </c>
      <c r="AB273" s="203"/>
      <c r="AC273" s="204" t="str">
        <f t="shared" si="64"/>
        <v>CLOSE</v>
      </c>
      <c r="AD273" s="47" t="str">
        <f t="array" aca="1" ref="AD273" ca="1">IF(D273="","",INDEX(HM_Unit!$D$1:$AE$1,MATCH(C273,HM_Unit!$D$2:$AE$2,0)))</f>
        <v>WEEK 15</v>
      </c>
      <c r="AE273" s="46"/>
      <c r="AF273" s="46"/>
      <c r="AG273" s="46"/>
      <c r="AH273" s="46"/>
      <c r="AI273" s="46"/>
      <c r="AJ273" s="46"/>
      <c r="AK273" s="46"/>
    </row>
    <row r="274" spans="1:37" ht="21" customHeight="1">
      <c r="A274" s="46">
        <f>IFERROR(VLOOKUP(D274,Sort!B:D,3,0),"")</f>
        <v>0</v>
      </c>
      <c r="B274" s="190" t="str">
        <f t="shared" si="58"/>
        <v>2846120CLOSE</v>
      </c>
      <c r="C274" s="196">
        <v>46120</v>
      </c>
      <c r="D274" s="192" t="s">
        <v>12</v>
      </c>
      <c r="E274" s="193" t="str">
        <f>IFERROR(VLOOKUP(D274,Sort!B:C,2,0),"")</f>
        <v>AXOR 3336K</v>
      </c>
      <c r="F274" s="194">
        <v>15690</v>
      </c>
      <c r="G274" s="195">
        <f t="shared" si="59"/>
        <v>0</v>
      </c>
      <c r="H274" s="196">
        <v>46120</v>
      </c>
      <c r="I274" s="197">
        <v>0.79166666666666663</v>
      </c>
      <c r="J274" s="196">
        <v>46121</v>
      </c>
      <c r="K274" s="197">
        <v>0.2048611111111111</v>
      </c>
      <c r="L274" s="198">
        <f t="shared" si="60"/>
        <v>46120.791666666664</v>
      </c>
      <c r="M274" s="199">
        <f t="shared" si="61"/>
        <v>46121.204861111109</v>
      </c>
      <c r="N274" s="200">
        <f t="shared" si="62"/>
        <v>9.9166825333781503</v>
      </c>
      <c r="O274" s="201" t="s">
        <v>676</v>
      </c>
      <c r="P274" s="201" t="s">
        <v>677</v>
      </c>
      <c r="Q274" s="202" t="s">
        <v>150</v>
      </c>
      <c r="R274" s="202" t="s">
        <v>137</v>
      </c>
      <c r="S274" s="202" t="s">
        <v>337</v>
      </c>
      <c r="T274" s="193" t="str">
        <f>IFERROR(VLOOKUP(S274,Sort!E:F,2,0),"")</f>
        <v>TRANSMISSION</v>
      </c>
      <c r="U274" s="115">
        <f t="shared" si="63"/>
        <v>1</v>
      </c>
      <c r="V274" s="202" t="s">
        <v>422</v>
      </c>
      <c r="W274" s="202"/>
      <c r="X274" s="202"/>
      <c r="Y274" s="202"/>
      <c r="Z274" s="193"/>
      <c r="AA274" s="193" t="s">
        <v>362</v>
      </c>
      <c r="AB274" s="203"/>
      <c r="AC274" s="204" t="str">
        <f t="shared" si="64"/>
        <v>CLOSE</v>
      </c>
      <c r="AD274" s="47" t="str">
        <f t="array" aca="1" ref="AD274" ca="1">IF(D274="","",INDEX(HM_Unit!$D$1:$AE$1,MATCH(C274,HM_Unit!$D$2:$AE$2,0)))</f>
        <v>WEEK 15</v>
      </c>
      <c r="AE274" s="46"/>
      <c r="AF274" s="46"/>
      <c r="AG274" s="46"/>
      <c r="AH274" s="46"/>
      <c r="AI274" s="46"/>
      <c r="AJ274" s="46"/>
      <c r="AK274" s="46"/>
    </row>
    <row r="275" spans="1:37" ht="21" customHeight="1">
      <c r="A275" s="46">
        <f>IFERROR(VLOOKUP(D275,Sort!B:D,3,0),"")</f>
        <v>0</v>
      </c>
      <c r="B275" s="190" t="str">
        <f t="shared" si="58"/>
        <v>2946120CLOSE</v>
      </c>
      <c r="C275" s="196">
        <v>46120</v>
      </c>
      <c r="D275" s="192" t="s">
        <v>22</v>
      </c>
      <c r="E275" s="193" t="str">
        <f>IFERROR(VLOOKUP(D275,Sort!B:C,2,0),"")</f>
        <v>AXOR 3336K</v>
      </c>
      <c r="F275" s="194"/>
      <c r="G275" s="195">
        <f t="shared" si="59"/>
        <v>0</v>
      </c>
      <c r="H275" s="196">
        <v>46120</v>
      </c>
      <c r="I275" s="197">
        <v>0.20833333333333334</v>
      </c>
      <c r="J275" s="196">
        <v>46120</v>
      </c>
      <c r="K275" s="197">
        <v>0.22222222222222221</v>
      </c>
      <c r="L275" s="198">
        <f t="shared" si="60"/>
        <v>46120.208333333336</v>
      </c>
      <c r="M275" s="199">
        <f t="shared" si="61"/>
        <v>46120.222222222219</v>
      </c>
      <c r="N275" s="200">
        <f t="shared" si="62"/>
        <v>0.33333386653170249</v>
      </c>
      <c r="O275" s="201" t="s">
        <v>678</v>
      </c>
      <c r="P275" s="201" t="s">
        <v>679</v>
      </c>
      <c r="Q275" s="202" t="s">
        <v>150</v>
      </c>
      <c r="R275" s="202" t="s">
        <v>137</v>
      </c>
      <c r="S275" s="202" t="s">
        <v>294</v>
      </c>
      <c r="T275" s="193" t="str">
        <f>IFERROR(VLOOKUP(S275,Sort!E:F,2,0),"")</f>
        <v>CABIN</v>
      </c>
      <c r="U275" s="115">
        <f t="shared" si="63"/>
        <v>1</v>
      </c>
      <c r="V275" s="202" t="s">
        <v>422</v>
      </c>
      <c r="W275" s="202"/>
      <c r="X275" s="202"/>
      <c r="Y275" s="202"/>
      <c r="Z275" s="193"/>
      <c r="AA275" s="193" t="s">
        <v>362</v>
      </c>
      <c r="AB275" s="203"/>
      <c r="AC275" s="204" t="str">
        <f t="shared" si="64"/>
        <v>CLOSE</v>
      </c>
      <c r="AD275" s="47" t="str">
        <f t="array" aca="1" ref="AD275" ca="1">IF(D275="","",INDEX(HM_Unit!$D$1:$AE$1,MATCH(C275,HM_Unit!$D$2:$AE$2,0)))</f>
        <v>WEEK 15</v>
      </c>
      <c r="AE275" s="46"/>
      <c r="AF275" s="46"/>
      <c r="AG275" s="46"/>
      <c r="AH275" s="46"/>
      <c r="AI275" s="46"/>
      <c r="AJ275" s="46"/>
      <c r="AK275" s="46"/>
    </row>
    <row r="276" spans="1:37" ht="21" customHeight="1">
      <c r="A276" s="46">
        <f>IFERROR(VLOOKUP(D276,Sort!B:D,3,0),"")</f>
        <v>0</v>
      </c>
      <c r="B276" s="190" t="str">
        <f t="shared" si="58"/>
        <v>3046120CLOSE</v>
      </c>
      <c r="C276" s="196">
        <v>46120</v>
      </c>
      <c r="D276" s="192" t="s">
        <v>23</v>
      </c>
      <c r="E276" s="193" t="str">
        <f>IFERROR(VLOOKUP(D276,Sort!B:C,2,0),"")</f>
        <v>AXOR 3336K</v>
      </c>
      <c r="F276" s="194"/>
      <c r="G276" s="195">
        <f t="shared" si="59"/>
        <v>0</v>
      </c>
      <c r="H276" s="196">
        <v>46120</v>
      </c>
      <c r="I276" s="197">
        <v>0.81944444444444442</v>
      </c>
      <c r="J276" s="196">
        <v>46120</v>
      </c>
      <c r="K276" s="197">
        <v>0.82986111111111116</v>
      </c>
      <c r="L276" s="198">
        <f t="shared" si="60"/>
        <v>46120.819444444445</v>
      </c>
      <c r="M276" s="199">
        <f t="shared" si="61"/>
        <v>46120.829861111109</v>
      </c>
      <c r="N276" s="200">
        <f t="shared" si="62"/>
        <v>0.25000039994243173</v>
      </c>
      <c r="O276" s="201" t="s">
        <v>680</v>
      </c>
      <c r="P276" s="201" t="s">
        <v>681</v>
      </c>
      <c r="Q276" s="202" t="s">
        <v>150</v>
      </c>
      <c r="R276" s="202" t="s">
        <v>137</v>
      </c>
      <c r="S276" s="202" t="s">
        <v>303</v>
      </c>
      <c r="T276" s="193" t="str">
        <f>IFERROR(VLOOKUP(S276,Sort!E:F,2,0),"")</f>
        <v>BRAKE SYSTEM</v>
      </c>
      <c r="U276" s="115">
        <f t="shared" si="63"/>
        <v>1</v>
      </c>
      <c r="V276" s="202" t="s">
        <v>422</v>
      </c>
      <c r="W276" s="202"/>
      <c r="X276" s="202"/>
      <c r="Y276" s="202"/>
      <c r="Z276" s="193"/>
      <c r="AA276" s="193" t="s">
        <v>362</v>
      </c>
      <c r="AB276" s="203"/>
      <c r="AC276" s="204" t="str">
        <f t="shared" si="64"/>
        <v>CLOSE</v>
      </c>
      <c r="AD276" s="47" t="str">
        <f t="array" aca="1" ref="AD276" ca="1">IF(D276="","",INDEX(HM_Unit!$D$1:$AE$1,MATCH(C276,HM_Unit!$D$2:$AE$2,0)))</f>
        <v>WEEK 15</v>
      </c>
      <c r="AE276" s="46"/>
      <c r="AF276" s="46"/>
      <c r="AG276" s="46"/>
      <c r="AH276" s="46"/>
      <c r="AI276" s="46"/>
      <c r="AJ276" s="46"/>
      <c r="AK276" s="46"/>
    </row>
    <row r="277" spans="1:37" ht="21" customHeight="1">
      <c r="A277" s="46">
        <f>IFERROR(VLOOKUP(D277,Sort!B:D,3,0),"")</f>
        <v>0</v>
      </c>
      <c r="B277" s="190" t="str">
        <f t="shared" si="58"/>
        <v>3146120CLOSE</v>
      </c>
      <c r="C277" s="196">
        <v>46120</v>
      </c>
      <c r="D277" s="192" t="s">
        <v>29</v>
      </c>
      <c r="E277" s="193" t="str">
        <f>IFERROR(VLOOKUP(D277,Sort!B:C,2,0),"")</f>
        <v>AXOR 3336K</v>
      </c>
      <c r="F277" s="194"/>
      <c r="G277" s="195">
        <f t="shared" si="59"/>
        <v>0</v>
      </c>
      <c r="H277" s="196">
        <v>46120</v>
      </c>
      <c r="I277" s="197">
        <v>0.80555555555555558</v>
      </c>
      <c r="J277" s="196">
        <v>46120</v>
      </c>
      <c r="K277" s="197">
        <v>0.81597222222222221</v>
      </c>
      <c r="L277" s="198">
        <f t="shared" si="60"/>
        <v>46120.805555555555</v>
      </c>
      <c r="M277" s="199">
        <f t="shared" si="61"/>
        <v>46120.815972222219</v>
      </c>
      <c r="N277" s="200">
        <f t="shared" si="62"/>
        <v>0.25000039994243173</v>
      </c>
      <c r="O277" s="201" t="s">
        <v>682</v>
      </c>
      <c r="P277" s="201" t="s">
        <v>683</v>
      </c>
      <c r="Q277" s="202" t="s">
        <v>150</v>
      </c>
      <c r="R277" s="202" t="s">
        <v>137</v>
      </c>
      <c r="S277" s="202" t="s">
        <v>291</v>
      </c>
      <c r="T277" s="193" t="str">
        <f>IFERROR(VLOOKUP(S277,Sort!E:F,2,0),"")</f>
        <v>ELECTRICAL, STARTING &amp; CHARGING SYSTEM</v>
      </c>
      <c r="U277" s="115">
        <f t="shared" si="63"/>
        <v>1</v>
      </c>
      <c r="V277" s="202" t="s">
        <v>422</v>
      </c>
      <c r="W277" s="202"/>
      <c r="X277" s="202"/>
      <c r="Y277" s="202"/>
      <c r="Z277" s="193"/>
      <c r="AA277" s="193" t="s">
        <v>362</v>
      </c>
      <c r="AB277" s="203"/>
      <c r="AC277" s="204" t="str">
        <f t="shared" si="64"/>
        <v>CLOSE</v>
      </c>
      <c r="AD277" s="47" t="str">
        <f t="array" aca="1" ref="AD277" ca="1">IF(D277="","",INDEX(HM_Unit!$D$1:$AE$1,MATCH(C277,HM_Unit!$D$2:$AE$2,0)))</f>
        <v>WEEK 15</v>
      </c>
      <c r="AE277" s="46"/>
      <c r="AF277" s="46"/>
      <c r="AG277" s="46"/>
      <c r="AH277" s="46"/>
      <c r="AI277" s="46"/>
      <c r="AJ277" s="46"/>
      <c r="AK277" s="46"/>
    </row>
    <row r="278" spans="1:37" ht="21" customHeight="1">
      <c r="A278" s="46">
        <f>IFERROR(VLOOKUP(D278,Sort!B:D,3,0),"")</f>
        <v>0</v>
      </c>
      <c r="B278" s="190" t="str">
        <f t="shared" si="58"/>
        <v>3246120CLOSE</v>
      </c>
      <c r="C278" s="196">
        <v>46120</v>
      </c>
      <c r="D278" s="192" t="s">
        <v>21</v>
      </c>
      <c r="E278" s="193" t="str">
        <f>IFERROR(VLOOKUP(D278,Sort!B:C,2,0),"")</f>
        <v>AXOR 3336K</v>
      </c>
      <c r="F278" s="194"/>
      <c r="G278" s="195">
        <f t="shared" si="59"/>
        <v>0</v>
      </c>
      <c r="H278" s="196">
        <v>46120</v>
      </c>
      <c r="I278" s="197">
        <v>0.18402777777777779</v>
      </c>
      <c r="J278" s="196">
        <v>46120</v>
      </c>
      <c r="K278" s="197">
        <v>0.22152777777777777</v>
      </c>
      <c r="L278" s="198">
        <f t="shared" si="60"/>
        <v>46120.184027777781</v>
      </c>
      <c r="M278" s="199">
        <f t="shared" si="61"/>
        <v>46120.22152777778</v>
      </c>
      <c r="N278" s="200">
        <f t="shared" si="62"/>
        <v>0.90000143996738147</v>
      </c>
      <c r="O278" s="201" t="s">
        <v>314</v>
      </c>
      <c r="P278" s="201" t="s">
        <v>684</v>
      </c>
      <c r="Q278" s="202" t="s">
        <v>150</v>
      </c>
      <c r="R278" s="202" t="s">
        <v>137</v>
      </c>
      <c r="S278" s="202" t="s">
        <v>300</v>
      </c>
      <c r="T278" s="193" t="str">
        <f>IFERROR(VLOOKUP(S278,Sort!E:F,2,0),"")</f>
        <v>AIR SYSTEM</v>
      </c>
      <c r="U278" s="115">
        <f t="shared" si="63"/>
        <v>1</v>
      </c>
      <c r="V278" s="202" t="s">
        <v>422</v>
      </c>
      <c r="W278" s="202"/>
      <c r="X278" s="202"/>
      <c r="Y278" s="202"/>
      <c r="Z278" s="193"/>
      <c r="AA278" s="193" t="s">
        <v>362</v>
      </c>
      <c r="AB278" s="203"/>
      <c r="AC278" s="204" t="str">
        <f t="shared" si="64"/>
        <v>CLOSE</v>
      </c>
      <c r="AD278" s="47" t="str">
        <f t="array" aca="1" ref="AD278" ca="1">IF(D278="","",INDEX(HM_Unit!$D$1:$AE$1,MATCH(C278,HM_Unit!$D$2:$AE$2,0)))</f>
        <v>WEEK 15</v>
      </c>
      <c r="AE278" s="46"/>
      <c r="AF278" s="46"/>
      <c r="AG278" s="46"/>
      <c r="AH278" s="46"/>
      <c r="AI278" s="46"/>
      <c r="AJ278" s="46"/>
      <c r="AK278" s="46"/>
    </row>
    <row r="279" spans="1:37" ht="21" customHeight="1">
      <c r="A279" s="46">
        <f>IFERROR(VLOOKUP(D279,Sort!B:D,3,0),"")</f>
        <v>0</v>
      </c>
      <c r="B279" s="190" t="str">
        <f t="shared" si="58"/>
        <v>3346120CLOSE</v>
      </c>
      <c r="C279" s="196">
        <v>46120</v>
      </c>
      <c r="D279" s="192" t="s">
        <v>26</v>
      </c>
      <c r="E279" s="193" t="str">
        <f>IFERROR(VLOOKUP(D279,Sort!B:C,2,0),"")</f>
        <v>AXOR 3336K</v>
      </c>
      <c r="F279" s="194"/>
      <c r="G279" s="195">
        <f t="shared" si="59"/>
        <v>0</v>
      </c>
      <c r="H279" s="196">
        <v>46120</v>
      </c>
      <c r="I279" s="197">
        <v>6.9444444444444448E-2</v>
      </c>
      <c r="J279" s="196">
        <v>46120</v>
      </c>
      <c r="K279" s="197">
        <v>8.3333333333333329E-2</v>
      </c>
      <c r="L279" s="198">
        <f t="shared" si="60"/>
        <v>46120.069444444445</v>
      </c>
      <c r="M279" s="199">
        <f t="shared" si="61"/>
        <v>46120.083333333336</v>
      </c>
      <c r="N279" s="200">
        <f t="shared" si="62"/>
        <v>0.33333386670632675</v>
      </c>
      <c r="O279" s="201" t="s">
        <v>685</v>
      </c>
      <c r="P279" s="201" t="s">
        <v>686</v>
      </c>
      <c r="Q279" s="202" t="s">
        <v>150</v>
      </c>
      <c r="R279" s="202" t="s">
        <v>137</v>
      </c>
      <c r="S279" s="202" t="s">
        <v>303</v>
      </c>
      <c r="T279" s="193" t="str">
        <f>IFERROR(VLOOKUP(S279,Sort!E:F,2,0),"")</f>
        <v>BRAKE SYSTEM</v>
      </c>
      <c r="U279" s="115">
        <f t="shared" si="63"/>
        <v>1</v>
      </c>
      <c r="V279" s="202" t="s">
        <v>422</v>
      </c>
      <c r="W279" s="202"/>
      <c r="X279" s="202"/>
      <c r="Y279" s="202"/>
      <c r="Z279" s="193"/>
      <c r="AA279" s="193" t="s">
        <v>362</v>
      </c>
      <c r="AB279" s="203"/>
      <c r="AC279" s="204" t="str">
        <f t="shared" si="64"/>
        <v>CLOSE</v>
      </c>
      <c r="AD279" s="47" t="str">
        <f t="array" aca="1" ref="AD279" ca="1">IF(D279="","",INDEX(HM_Unit!$D$1:$AE$1,MATCH(C279,HM_Unit!$D$2:$AE$2,0)))</f>
        <v>WEEK 15</v>
      </c>
      <c r="AE279" s="46"/>
      <c r="AF279" s="46"/>
      <c r="AG279" s="46"/>
      <c r="AH279" s="46"/>
      <c r="AI279" s="46"/>
      <c r="AJ279" s="46"/>
      <c r="AK279" s="46"/>
    </row>
    <row r="280" spans="1:37" ht="21" customHeight="1">
      <c r="A280" s="46">
        <f>IFERROR(VLOOKUP(D280,Sort!B:D,3,0),"")</f>
        <v>0</v>
      </c>
      <c r="B280" s="190" t="str">
        <f t="shared" si="58"/>
        <v>3446120CLOSE</v>
      </c>
      <c r="C280" s="196">
        <v>46120</v>
      </c>
      <c r="D280" s="192" t="s">
        <v>15</v>
      </c>
      <c r="E280" s="193" t="str">
        <f>IFERROR(VLOOKUP(D280,Sort!B:C,2,0),"")</f>
        <v>AXOR 3336K</v>
      </c>
      <c r="F280" s="194"/>
      <c r="G280" s="195">
        <f t="shared" si="59"/>
        <v>0</v>
      </c>
      <c r="H280" s="196">
        <v>46120</v>
      </c>
      <c r="I280" s="197">
        <v>0.92638888888888893</v>
      </c>
      <c r="J280" s="196">
        <v>46120</v>
      </c>
      <c r="K280" s="197">
        <v>0.93611111111111112</v>
      </c>
      <c r="L280" s="198">
        <f t="shared" si="60"/>
        <v>46120.926388888889</v>
      </c>
      <c r="M280" s="199">
        <f t="shared" si="61"/>
        <v>46120.936111111114</v>
      </c>
      <c r="N280" s="200">
        <f t="shared" si="62"/>
        <v>0.23333370672935283</v>
      </c>
      <c r="O280" s="201" t="s">
        <v>687</v>
      </c>
      <c r="P280" s="201" t="s">
        <v>688</v>
      </c>
      <c r="Q280" s="202" t="s">
        <v>150</v>
      </c>
      <c r="R280" s="202" t="s">
        <v>137</v>
      </c>
      <c r="S280" s="202" t="s">
        <v>291</v>
      </c>
      <c r="T280" s="193" t="str">
        <f>IFERROR(VLOOKUP(S280,Sort!E:F,2,0),"")</f>
        <v>ELECTRICAL, STARTING &amp; CHARGING SYSTEM</v>
      </c>
      <c r="U280" s="115">
        <f t="shared" si="63"/>
        <v>1</v>
      </c>
      <c r="V280" s="202" t="s">
        <v>422</v>
      </c>
      <c r="W280" s="202"/>
      <c r="X280" s="202"/>
      <c r="Y280" s="202"/>
      <c r="Z280" s="193"/>
      <c r="AA280" s="193" t="s">
        <v>362</v>
      </c>
      <c r="AB280" s="203"/>
      <c r="AC280" s="204" t="str">
        <f t="shared" si="64"/>
        <v>CLOSE</v>
      </c>
      <c r="AD280" s="47" t="str">
        <f t="array" aca="1" ref="AD280" ca="1">IF(D280="","",INDEX(HM_Unit!$D$1:$AE$1,MATCH(C280,HM_Unit!$D$2:$AE$2,0)))</f>
        <v>WEEK 15</v>
      </c>
      <c r="AE280" s="46"/>
      <c r="AF280" s="46"/>
      <c r="AG280" s="46"/>
      <c r="AH280" s="46"/>
      <c r="AI280" s="46"/>
      <c r="AJ280" s="46"/>
      <c r="AK280" s="46"/>
    </row>
    <row r="281" spans="1:37" ht="21" customHeight="1">
      <c r="A281" s="46">
        <f>IFERROR(VLOOKUP(D281,Sort!B:D,3,0),"")</f>
        <v>0</v>
      </c>
      <c r="B281" s="190" t="str">
        <f t="shared" si="58"/>
        <v>3546120CLOSE</v>
      </c>
      <c r="C281" s="196">
        <v>46120</v>
      </c>
      <c r="D281" s="192" t="s">
        <v>40</v>
      </c>
      <c r="E281" s="193" t="str">
        <f>IFERROR(VLOOKUP(D281,Sort!B:C,2,0),"")</f>
        <v>AXOR 3336K</v>
      </c>
      <c r="F281" s="194"/>
      <c r="G281" s="195">
        <f t="shared" si="59"/>
        <v>0</v>
      </c>
      <c r="H281" s="196">
        <v>46120</v>
      </c>
      <c r="I281" s="197">
        <v>0.63541666666666663</v>
      </c>
      <c r="J281" s="196">
        <v>46120</v>
      </c>
      <c r="K281" s="197">
        <v>0.68055555555555558</v>
      </c>
      <c r="L281" s="198">
        <f t="shared" si="60"/>
        <v>46120.635416666664</v>
      </c>
      <c r="M281" s="199">
        <f t="shared" si="61"/>
        <v>46120.680555555555</v>
      </c>
      <c r="N281" s="200">
        <f t="shared" si="62"/>
        <v>1.0833350667082486</v>
      </c>
      <c r="O281" s="201" t="s">
        <v>357</v>
      </c>
      <c r="P281" s="201"/>
      <c r="Q281" s="202" t="s">
        <v>149</v>
      </c>
      <c r="R281" s="202" t="s">
        <v>137</v>
      </c>
      <c r="S281" s="202" t="s">
        <v>318</v>
      </c>
      <c r="T281" s="193" t="str">
        <f>IFERROR(VLOOKUP(S281,Sort!E:F,2,0),"")</f>
        <v>PREVENTIVE MAINTENACE</v>
      </c>
      <c r="U281" s="115">
        <f t="shared" si="63"/>
        <v>1</v>
      </c>
      <c r="V281" s="202" t="s">
        <v>422</v>
      </c>
      <c r="W281" s="202"/>
      <c r="X281" s="202"/>
      <c r="Y281" s="202"/>
      <c r="Z281" s="193"/>
      <c r="AA281" s="193" t="s">
        <v>362</v>
      </c>
      <c r="AB281" s="203"/>
      <c r="AC281" s="204" t="str">
        <f t="shared" si="64"/>
        <v>CLOSE</v>
      </c>
      <c r="AD281" s="47" t="str">
        <f t="array" aca="1" ref="AD281" ca="1">IF(D281="","",INDEX(HM_Unit!$D$1:$AE$1,MATCH(C281,HM_Unit!$D$2:$AE$2,0)))</f>
        <v>WEEK 15</v>
      </c>
      <c r="AE281" s="46"/>
      <c r="AF281" s="46"/>
      <c r="AG281" s="46"/>
      <c r="AH281" s="46"/>
      <c r="AI281" s="46"/>
      <c r="AJ281" s="46"/>
      <c r="AK281" s="46"/>
    </row>
    <row r="282" spans="1:37" ht="21" customHeight="1">
      <c r="A282" s="46">
        <f>IFERROR(VLOOKUP(D282,Sort!B:D,3,0),"")</f>
        <v>0</v>
      </c>
      <c r="B282" s="190" t="str">
        <f t="shared" si="58"/>
        <v>3646120CLOSE</v>
      </c>
      <c r="C282" s="196">
        <v>46120</v>
      </c>
      <c r="D282" s="192" t="s">
        <v>26</v>
      </c>
      <c r="E282" s="193" t="str">
        <f>IFERROR(VLOOKUP(D282,Sort!B:C,2,0),"")</f>
        <v>AXOR 3336K</v>
      </c>
      <c r="F282" s="194"/>
      <c r="G282" s="195">
        <f t="shared" si="59"/>
        <v>0</v>
      </c>
      <c r="H282" s="196">
        <v>46120</v>
      </c>
      <c r="I282" s="197">
        <v>0.54513888888888884</v>
      </c>
      <c r="J282" s="196">
        <v>46120</v>
      </c>
      <c r="K282" s="197">
        <v>0.58611111111111114</v>
      </c>
      <c r="L282" s="198">
        <f t="shared" si="60"/>
        <v>46120.545138888891</v>
      </c>
      <c r="M282" s="199">
        <f t="shared" si="61"/>
        <v>46120.586111111108</v>
      </c>
      <c r="N282" s="200">
        <f t="shared" si="62"/>
        <v>0.98333490655665212</v>
      </c>
      <c r="O282" s="201" t="s">
        <v>357</v>
      </c>
      <c r="P282" s="201"/>
      <c r="Q282" s="202" t="s">
        <v>149</v>
      </c>
      <c r="R282" s="202" t="s">
        <v>137</v>
      </c>
      <c r="S282" s="202" t="s">
        <v>318</v>
      </c>
      <c r="T282" s="193" t="str">
        <f>IFERROR(VLOOKUP(S282,Sort!E:F,2,0),"")</f>
        <v>PREVENTIVE MAINTENACE</v>
      </c>
      <c r="U282" s="115">
        <f t="shared" si="63"/>
        <v>1</v>
      </c>
      <c r="V282" s="202" t="s">
        <v>422</v>
      </c>
      <c r="W282" s="202"/>
      <c r="X282" s="202"/>
      <c r="Y282" s="202"/>
      <c r="Z282" s="193"/>
      <c r="AA282" s="193" t="s">
        <v>362</v>
      </c>
      <c r="AB282" s="203"/>
      <c r="AC282" s="204" t="str">
        <f t="shared" si="64"/>
        <v>CLOSE</v>
      </c>
      <c r="AD282" s="47" t="str">
        <f t="array" aca="1" ref="AD282" ca="1">IF(D282="","",INDEX(HM_Unit!$D$1:$AE$1,MATCH(C282,HM_Unit!$D$2:$AE$2,0)))</f>
        <v>WEEK 15</v>
      </c>
      <c r="AE282" s="46"/>
      <c r="AF282" s="46"/>
      <c r="AG282" s="46"/>
      <c r="AH282" s="46"/>
      <c r="AI282" s="46"/>
      <c r="AJ282" s="46"/>
      <c r="AK282" s="46"/>
    </row>
    <row r="283" spans="1:37" ht="21" customHeight="1">
      <c r="A283" s="46">
        <f>IFERROR(VLOOKUP(D283,Sort!B:D,3,0),"")</f>
        <v>0</v>
      </c>
      <c r="B283" s="190" t="str">
        <f t="shared" si="58"/>
        <v>3746120CLOSE</v>
      </c>
      <c r="C283" s="196">
        <v>46120</v>
      </c>
      <c r="D283" s="192" t="s">
        <v>16</v>
      </c>
      <c r="E283" s="193" t="str">
        <f>IFERROR(VLOOKUP(D283,Sort!B:C,2,0),"")</f>
        <v>AXOR 3336K</v>
      </c>
      <c r="F283" s="194"/>
      <c r="G283" s="195">
        <f t="shared" si="59"/>
        <v>0</v>
      </c>
      <c r="H283" s="196">
        <v>46120</v>
      </c>
      <c r="I283" s="197">
        <v>0.37430555555555556</v>
      </c>
      <c r="J283" s="196">
        <v>46120</v>
      </c>
      <c r="K283" s="197">
        <v>0.38750000000000001</v>
      </c>
      <c r="L283" s="198">
        <f t="shared" si="60"/>
        <v>46120.374305555553</v>
      </c>
      <c r="M283" s="199">
        <f t="shared" si="61"/>
        <v>46120.387499999997</v>
      </c>
      <c r="N283" s="200">
        <f t="shared" si="62"/>
        <v>0.31666717331862282</v>
      </c>
      <c r="O283" s="201" t="s">
        <v>356</v>
      </c>
      <c r="P283" s="201"/>
      <c r="Q283" s="202" t="s">
        <v>149</v>
      </c>
      <c r="R283" s="202" t="s">
        <v>137</v>
      </c>
      <c r="S283" s="202" t="s">
        <v>318</v>
      </c>
      <c r="T283" s="193" t="str">
        <f>IFERROR(VLOOKUP(S283,Sort!E:F,2,0),"")</f>
        <v>PREVENTIVE MAINTENACE</v>
      </c>
      <c r="U283" s="115">
        <f t="shared" si="63"/>
        <v>1</v>
      </c>
      <c r="V283" s="202" t="s">
        <v>422</v>
      </c>
      <c r="W283" s="202"/>
      <c r="X283" s="202"/>
      <c r="Y283" s="202"/>
      <c r="Z283" s="193"/>
      <c r="AA283" s="193" t="s">
        <v>362</v>
      </c>
      <c r="AB283" s="203"/>
      <c r="AC283" s="204" t="str">
        <f t="shared" si="64"/>
        <v>CLOSE</v>
      </c>
      <c r="AD283" s="47" t="str">
        <f t="array" aca="1" ref="AD283" ca="1">IF(D283="","",INDEX(HM_Unit!$D$1:$AE$1,MATCH(C283,HM_Unit!$D$2:$AE$2,0)))</f>
        <v>WEEK 15</v>
      </c>
      <c r="AE283" s="46"/>
      <c r="AF283" s="46"/>
      <c r="AG283" s="46"/>
      <c r="AH283" s="46"/>
      <c r="AI283" s="46"/>
      <c r="AJ283" s="46"/>
      <c r="AK283" s="46"/>
    </row>
    <row r="284" spans="1:37" ht="21" customHeight="1">
      <c r="A284" s="46">
        <f>IFERROR(VLOOKUP(D284,Sort!B:D,3,0),"")</f>
        <v>0</v>
      </c>
      <c r="B284" s="190" t="str">
        <f t="shared" si="58"/>
        <v>3846120CLOSE</v>
      </c>
      <c r="C284" s="196">
        <v>46120</v>
      </c>
      <c r="D284" s="192" t="s">
        <v>12</v>
      </c>
      <c r="E284" s="193" t="str">
        <f>IFERROR(VLOOKUP(D284,Sort!B:C,2,0),"")</f>
        <v>AXOR 3336K</v>
      </c>
      <c r="F284" s="194"/>
      <c r="G284" s="195">
        <f t="shared" si="59"/>
        <v>0</v>
      </c>
      <c r="H284" s="196">
        <v>46120</v>
      </c>
      <c r="I284" s="197">
        <v>0.35625000000000001</v>
      </c>
      <c r="J284" s="196">
        <v>46120</v>
      </c>
      <c r="K284" s="197">
        <v>0.4</v>
      </c>
      <c r="L284" s="198">
        <f t="shared" si="60"/>
        <v>46120.356249999997</v>
      </c>
      <c r="M284" s="199">
        <f t="shared" si="61"/>
        <v>46120.4</v>
      </c>
      <c r="N284" s="200">
        <f t="shared" si="62"/>
        <v>1.0500016801074652</v>
      </c>
      <c r="O284" s="201" t="s">
        <v>357</v>
      </c>
      <c r="P284" s="201"/>
      <c r="Q284" s="202" t="s">
        <v>149</v>
      </c>
      <c r="R284" s="202" t="s">
        <v>137</v>
      </c>
      <c r="S284" s="202" t="s">
        <v>318</v>
      </c>
      <c r="T284" s="193" t="str">
        <f>IFERROR(VLOOKUP(S284,Sort!E:F,2,0),"")</f>
        <v>PREVENTIVE MAINTENACE</v>
      </c>
      <c r="U284" s="115">
        <f t="shared" si="63"/>
        <v>1</v>
      </c>
      <c r="V284" s="202" t="s">
        <v>422</v>
      </c>
      <c r="W284" s="202"/>
      <c r="X284" s="202"/>
      <c r="Y284" s="202"/>
      <c r="Z284" s="193"/>
      <c r="AA284" s="193" t="s">
        <v>362</v>
      </c>
      <c r="AB284" s="203"/>
      <c r="AC284" s="204" t="str">
        <f t="shared" si="64"/>
        <v>CLOSE</v>
      </c>
      <c r="AD284" s="47" t="str">
        <f t="array" aca="1" ref="AD284" ca="1">IF(D284="","",INDEX(HM_Unit!$D$1:$AE$1,MATCH(C284,HM_Unit!$D$2:$AE$2,0)))</f>
        <v>WEEK 15</v>
      </c>
      <c r="AE284" s="46"/>
      <c r="AF284" s="46"/>
      <c r="AG284" s="46"/>
      <c r="AH284" s="46"/>
      <c r="AI284" s="46"/>
      <c r="AJ284" s="46"/>
      <c r="AK284" s="46"/>
    </row>
    <row r="285" spans="1:37" ht="21" customHeight="1">
      <c r="A285" s="46">
        <f>IFERROR(VLOOKUP(D285,Sort!B:D,3,0),"")</f>
        <v>0</v>
      </c>
      <c r="B285" s="190" t="str">
        <f t="shared" si="58"/>
        <v>3946120CLOSE</v>
      </c>
      <c r="C285" s="196">
        <v>46120</v>
      </c>
      <c r="D285" s="192" t="s">
        <v>17</v>
      </c>
      <c r="E285" s="193" t="str">
        <f>IFERROR(VLOOKUP(D285,Sort!B:C,2,0),"")</f>
        <v>AXOR 3336K</v>
      </c>
      <c r="F285" s="194"/>
      <c r="G285" s="195">
        <f t="shared" si="59"/>
        <v>0</v>
      </c>
      <c r="H285" s="196">
        <v>46120</v>
      </c>
      <c r="I285" s="197">
        <v>0.35416666666666669</v>
      </c>
      <c r="J285" s="196">
        <v>46120</v>
      </c>
      <c r="K285" s="197">
        <v>0.37222222222222223</v>
      </c>
      <c r="L285" s="198">
        <f t="shared" si="60"/>
        <v>46120.354166666664</v>
      </c>
      <c r="M285" s="199">
        <f t="shared" si="61"/>
        <v>46120.37222222222</v>
      </c>
      <c r="N285" s="200">
        <f t="shared" si="62"/>
        <v>0.43333402668329901</v>
      </c>
      <c r="O285" s="201" t="s">
        <v>356</v>
      </c>
      <c r="P285" s="201"/>
      <c r="Q285" s="202" t="s">
        <v>149</v>
      </c>
      <c r="R285" s="202" t="s">
        <v>137</v>
      </c>
      <c r="S285" s="202" t="s">
        <v>318</v>
      </c>
      <c r="T285" s="193" t="str">
        <f>IFERROR(VLOOKUP(S285,Sort!E:F,2,0),"")</f>
        <v>PREVENTIVE MAINTENACE</v>
      </c>
      <c r="U285" s="115">
        <f t="shared" si="63"/>
        <v>1</v>
      </c>
      <c r="V285" s="202" t="s">
        <v>422</v>
      </c>
      <c r="W285" s="202"/>
      <c r="X285" s="202"/>
      <c r="Y285" s="202"/>
      <c r="Z285" s="193"/>
      <c r="AA285" s="193" t="s">
        <v>362</v>
      </c>
      <c r="AB285" s="203"/>
      <c r="AC285" s="204" t="str">
        <f t="shared" si="64"/>
        <v>CLOSE</v>
      </c>
      <c r="AD285" s="47" t="str">
        <f t="array" aca="1" ref="AD285" ca="1">IF(D285="","",INDEX(HM_Unit!$D$1:$AE$1,MATCH(C285,HM_Unit!$D$2:$AE$2,0)))</f>
        <v>WEEK 15</v>
      </c>
      <c r="AE285" s="46"/>
      <c r="AF285" s="46"/>
      <c r="AG285" s="46"/>
      <c r="AH285" s="46"/>
      <c r="AI285" s="46"/>
      <c r="AJ285" s="46"/>
      <c r="AK285" s="46"/>
    </row>
    <row r="286" spans="1:37" ht="21" customHeight="1">
      <c r="A286" s="46" t="str">
        <f>IFERROR(VLOOKUP(D286,Sort!B:D,3,0),"")</f>
        <v/>
      </c>
      <c r="B286" s="190" t="str">
        <f t="shared" si="58"/>
        <v>4046120CLOSE</v>
      </c>
      <c r="C286" s="196">
        <v>46120</v>
      </c>
      <c r="D286" s="193" t="s">
        <v>689</v>
      </c>
      <c r="E286" s="193" t="str">
        <f>IFERROR(VLOOKUP(D286,Sort!B:C,2,0),"")</f>
        <v/>
      </c>
      <c r="F286" s="194">
        <v>18260</v>
      </c>
      <c r="G286" s="195">
        <f t="shared" si="59"/>
        <v>0</v>
      </c>
      <c r="H286" s="196">
        <v>46120</v>
      </c>
      <c r="I286" s="197">
        <v>0.40138888888888891</v>
      </c>
      <c r="J286" s="196">
        <v>46120</v>
      </c>
      <c r="K286" s="197">
        <v>0.44722222222222224</v>
      </c>
      <c r="L286" s="198">
        <f t="shared" si="60"/>
        <v>46120.401388888888</v>
      </c>
      <c r="M286" s="199">
        <f t="shared" si="61"/>
        <v>46120.447222222225</v>
      </c>
      <c r="N286" s="200">
        <f t="shared" si="62"/>
        <v>1.1000017600959502</v>
      </c>
      <c r="O286" s="201" t="s">
        <v>462</v>
      </c>
      <c r="P286" s="201"/>
      <c r="Q286" s="202" t="s">
        <v>149</v>
      </c>
      <c r="R286" s="202" t="s">
        <v>137</v>
      </c>
      <c r="S286" s="202" t="s">
        <v>318</v>
      </c>
      <c r="T286" s="193" t="str">
        <f>IFERROR(VLOOKUP(S286,Sort!E:F,2,0),"")</f>
        <v>PREVENTIVE MAINTENACE</v>
      </c>
      <c r="U286" s="115">
        <f t="shared" si="63"/>
        <v>1</v>
      </c>
      <c r="V286" s="202" t="s">
        <v>422</v>
      </c>
      <c r="W286" s="202"/>
      <c r="X286" s="202"/>
      <c r="Y286" s="202"/>
      <c r="Z286" s="193"/>
      <c r="AA286" s="193" t="s">
        <v>362</v>
      </c>
      <c r="AB286" s="203"/>
      <c r="AC286" s="204" t="str">
        <f t="shared" si="64"/>
        <v>CLOSE</v>
      </c>
      <c r="AD286" s="47" t="str">
        <f t="array" aca="1" ref="AD286" ca="1">IF(D286="","",INDEX(HM_Unit!$D$1:$AE$1,MATCH(C286,HM_Unit!$D$2:$AE$2,0)))</f>
        <v>WEEK 15</v>
      </c>
      <c r="AE286" s="46"/>
      <c r="AF286" s="46"/>
      <c r="AG286" s="46"/>
      <c r="AH286" s="46"/>
      <c r="AI286" s="46"/>
      <c r="AJ286" s="46"/>
      <c r="AK286" s="46"/>
    </row>
    <row r="287" spans="1:37" ht="21" customHeight="1">
      <c r="A287" s="46">
        <f>IFERROR(VLOOKUP(D287,Sort!B:D,3,0),"")</f>
        <v>0</v>
      </c>
      <c r="B287" s="190" t="str">
        <f t="shared" si="58"/>
        <v>4146120CLOSE</v>
      </c>
      <c r="C287" s="196">
        <v>46120</v>
      </c>
      <c r="D287" s="192" t="s">
        <v>28</v>
      </c>
      <c r="E287" s="193" t="str">
        <f>IFERROR(VLOOKUP(D287,Sort!B:C,2,0),"")</f>
        <v>AXOR 3336K</v>
      </c>
      <c r="F287" s="194">
        <v>19070</v>
      </c>
      <c r="G287" s="195">
        <f t="shared" si="59"/>
        <v>0</v>
      </c>
      <c r="H287" s="196">
        <v>46120</v>
      </c>
      <c r="I287" s="197">
        <v>0.47291666666666665</v>
      </c>
      <c r="J287" s="196">
        <v>46120</v>
      </c>
      <c r="K287" s="197">
        <v>0.65277777777777779</v>
      </c>
      <c r="L287" s="198">
        <f t="shared" si="60"/>
        <v>46120.472916666666</v>
      </c>
      <c r="M287" s="199">
        <f t="shared" si="61"/>
        <v>46120.652777777781</v>
      </c>
      <c r="N287" s="200">
        <f t="shared" si="62"/>
        <v>4.3166735734452883</v>
      </c>
      <c r="O287" s="201" t="s">
        <v>358</v>
      </c>
      <c r="P287" s="201"/>
      <c r="Q287" s="202" t="s">
        <v>149</v>
      </c>
      <c r="R287" s="202" t="s">
        <v>137</v>
      </c>
      <c r="S287" s="202" t="s">
        <v>318</v>
      </c>
      <c r="T287" s="193" t="str">
        <f>IFERROR(VLOOKUP(S287,Sort!E:F,2,0),"")</f>
        <v>PREVENTIVE MAINTENACE</v>
      </c>
      <c r="U287" s="115">
        <f t="shared" si="63"/>
        <v>1</v>
      </c>
      <c r="V287" s="202" t="s">
        <v>422</v>
      </c>
      <c r="W287" s="202"/>
      <c r="X287" s="202"/>
      <c r="Y287" s="202"/>
      <c r="Z287" s="193"/>
      <c r="AA287" s="193" t="s">
        <v>362</v>
      </c>
      <c r="AB287" s="203"/>
      <c r="AC287" s="204" t="str">
        <f t="shared" si="64"/>
        <v>CLOSE</v>
      </c>
      <c r="AD287" s="47" t="str">
        <f t="array" aca="1" ref="AD287" ca="1">IF(D287="","",INDEX(HM_Unit!$D$1:$AE$1,MATCH(C287,HM_Unit!$D$2:$AE$2,0)))</f>
        <v>WEEK 15</v>
      </c>
      <c r="AE287" s="46"/>
      <c r="AF287" s="46"/>
      <c r="AG287" s="46"/>
      <c r="AH287" s="46"/>
      <c r="AI287" s="46"/>
      <c r="AJ287" s="46"/>
      <c r="AK287" s="46"/>
    </row>
    <row r="288" spans="1:37" ht="24" customHeight="1">
      <c r="A288" s="68">
        <f>IFERROR(VLOOKUP(D288,Sort!B:D,3,0),"")</f>
        <v>0</v>
      </c>
      <c r="B288" s="190" t="str">
        <f t="shared" si="58"/>
        <v>146120OPEN</v>
      </c>
      <c r="C288" s="196">
        <v>46120</v>
      </c>
      <c r="D288" s="206" t="s">
        <v>97</v>
      </c>
      <c r="E288" s="207" t="str">
        <f>IFERROR(VLOOKUP(D288,Sort!B:C,2,0),"")</f>
        <v>Axor 3336 OB</v>
      </c>
      <c r="F288" s="208"/>
      <c r="G288" s="209">
        <f t="shared" si="59"/>
        <v>11</v>
      </c>
      <c r="H288" s="210">
        <v>46109</v>
      </c>
      <c r="I288" s="211">
        <v>0.25</v>
      </c>
      <c r="J288" s="196">
        <v>46121</v>
      </c>
      <c r="K288" s="211">
        <v>0.25</v>
      </c>
      <c r="L288" s="213">
        <f t="shared" si="60"/>
        <v>46120.25</v>
      </c>
      <c r="M288" s="214">
        <f t="shared" si="61"/>
        <v>46121.25</v>
      </c>
      <c r="N288" s="200">
        <f t="shared" si="62"/>
        <v>24.000038400061499</v>
      </c>
      <c r="O288" s="216" t="s">
        <v>359</v>
      </c>
      <c r="P288" s="216" t="s">
        <v>360</v>
      </c>
      <c r="Q288" s="217" t="s">
        <v>150</v>
      </c>
      <c r="R288" s="217" t="s">
        <v>137</v>
      </c>
      <c r="S288" s="217" t="s">
        <v>361</v>
      </c>
      <c r="T288" s="207" t="str">
        <f>IFERROR(VLOOKUP(S288,Sort!E:F,2,0),"")</f>
        <v>ENGINE</v>
      </c>
      <c r="U288" s="115" t="str">
        <f t="shared" si="63"/>
        <v/>
      </c>
      <c r="V288" s="202" t="str">
        <f t="shared" ref="V288:V291" si="65">IF(H288="","",IF(G288&gt;7,"Major","Minor"))</f>
        <v>Major</v>
      </c>
      <c r="W288" s="205"/>
      <c r="X288" s="205"/>
      <c r="Y288" s="205"/>
      <c r="Z288" s="205"/>
      <c r="AA288" s="207" t="s">
        <v>362</v>
      </c>
      <c r="AB288" s="218" t="s">
        <v>3</v>
      </c>
      <c r="AC288" s="219" t="str">
        <f t="shared" si="64"/>
        <v>OPEN</v>
      </c>
      <c r="AD288" s="17" t="str">
        <f t="array" aca="1" ref="AD288" ca="1">IF(D288="","",INDEX(HM_Unit!$D$1:$AE$1,MATCH(C288,HM_Unit!$D$2:$AE$2,0)))</f>
        <v>WEEK 15</v>
      </c>
      <c r="AE288" s="220"/>
      <c r="AF288" s="68"/>
      <c r="AG288" s="68"/>
      <c r="AH288" s="68"/>
      <c r="AI288" s="68"/>
      <c r="AJ288" s="68"/>
      <c r="AK288" s="68"/>
    </row>
    <row r="289" spans="1:37" ht="24" customHeight="1">
      <c r="A289" s="21" t="str">
        <f>IFERROR(VLOOKUP(D289,Sort!B:D,3,0),"")</f>
        <v>Hilight V4W</v>
      </c>
      <c r="B289" s="221" t="str">
        <f t="shared" si="58"/>
        <v>246120OPEN</v>
      </c>
      <c r="C289" s="212">
        <v>46120</v>
      </c>
      <c r="D289" s="207" t="s">
        <v>59</v>
      </c>
      <c r="E289" s="207" t="str">
        <f>IFERROR(VLOOKUP(D289,Sort!B:C,2,0),"")</f>
        <v>TOWER LAMP</v>
      </c>
      <c r="F289" s="208"/>
      <c r="G289" s="209">
        <f t="shared" si="59"/>
        <v>73</v>
      </c>
      <c r="H289" s="210">
        <v>46047</v>
      </c>
      <c r="I289" s="211">
        <v>0.25</v>
      </c>
      <c r="J289" s="212">
        <v>46121</v>
      </c>
      <c r="K289" s="211">
        <v>0.25</v>
      </c>
      <c r="L289" s="213">
        <f t="shared" si="60"/>
        <v>46120.25</v>
      </c>
      <c r="M289" s="214">
        <f t="shared" si="61"/>
        <v>46121.25</v>
      </c>
      <c r="N289" s="246">
        <f t="shared" si="62"/>
        <v>24.000038400061499</v>
      </c>
      <c r="O289" s="216" t="s">
        <v>363</v>
      </c>
      <c r="P289" s="216" t="s">
        <v>365</v>
      </c>
      <c r="Q289" s="217" t="s">
        <v>150</v>
      </c>
      <c r="R289" s="217" t="s">
        <v>139</v>
      </c>
      <c r="S289" s="217" t="s">
        <v>361</v>
      </c>
      <c r="T289" s="207" t="str">
        <f>IFERROR(VLOOKUP(S289,Sort!E:F,2,0),"")</f>
        <v>ENGINE</v>
      </c>
      <c r="U289" s="223" t="str">
        <f t="shared" si="63"/>
        <v/>
      </c>
      <c r="V289" s="217" t="str">
        <f t="shared" si="65"/>
        <v>Major</v>
      </c>
      <c r="W289" s="205"/>
      <c r="X289" s="205"/>
      <c r="Y289" s="205"/>
      <c r="Z289" s="205"/>
      <c r="AA289" s="207" t="s">
        <v>362</v>
      </c>
      <c r="AB289" s="218" t="s">
        <v>3</v>
      </c>
      <c r="AC289" s="219" t="str">
        <f t="shared" si="64"/>
        <v>OPEN</v>
      </c>
      <c r="AD289" s="17" t="str">
        <f t="array" aca="1" ref="AD289" ca="1">IF(D289="","",INDEX(HM_Unit!$D$1:$AE$1,MATCH(C289,HM_Unit!$D$2:$AE$2,0)))</f>
        <v>WEEK 15</v>
      </c>
      <c r="AE289" s="220"/>
      <c r="AF289" s="68"/>
      <c r="AG289" s="68"/>
      <c r="AH289" s="68"/>
      <c r="AI289" s="68"/>
      <c r="AJ289" s="68"/>
      <c r="AK289" s="68"/>
    </row>
    <row r="290" spans="1:37" ht="24" customHeight="1">
      <c r="A290" s="21" t="str">
        <f>IFERROR(VLOOKUP(D290,Sort!B:D,3,0),"")</f>
        <v>Hilight V4W</v>
      </c>
      <c r="B290" s="190" t="str">
        <f t="shared" si="58"/>
        <v>346120OPEN</v>
      </c>
      <c r="C290" s="196">
        <v>46120</v>
      </c>
      <c r="D290" s="207" t="s">
        <v>67</v>
      </c>
      <c r="E290" s="207" t="str">
        <f>IFERROR(VLOOKUP(D290,Sort!B:C,2,0),"")</f>
        <v>TOWER LAMP</v>
      </c>
      <c r="F290" s="208"/>
      <c r="G290" s="209">
        <f t="shared" si="59"/>
        <v>54</v>
      </c>
      <c r="H290" s="210">
        <v>46066</v>
      </c>
      <c r="I290" s="211">
        <v>0.62152777777777779</v>
      </c>
      <c r="J290" s="196">
        <v>46121</v>
      </c>
      <c r="K290" s="211">
        <v>0.25</v>
      </c>
      <c r="L290" s="213">
        <f t="shared" si="60"/>
        <v>46120.25</v>
      </c>
      <c r="M290" s="214">
        <f t="shared" si="61"/>
        <v>46121.25</v>
      </c>
      <c r="N290" s="200">
        <f t="shared" si="62"/>
        <v>24.000038400061499</v>
      </c>
      <c r="O290" s="216" t="s">
        <v>366</v>
      </c>
      <c r="P290" s="216" t="s">
        <v>367</v>
      </c>
      <c r="Q290" s="217" t="s">
        <v>150</v>
      </c>
      <c r="R290" s="217" t="s">
        <v>135</v>
      </c>
      <c r="S290" s="217" t="s">
        <v>291</v>
      </c>
      <c r="T290" s="207" t="str">
        <f>IFERROR(VLOOKUP(S290,Sort!E:F,2,0),"")</f>
        <v>ELECTRICAL, STARTING &amp; CHARGING SYSTEM</v>
      </c>
      <c r="U290" s="115" t="str">
        <f t="shared" si="63"/>
        <v/>
      </c>
      <c r="V290" s="202" t="str">
        <f t="shared" si="65"/>
        <v>Major</v>
      </c>
      <c r="W290" s="205"/>
      <c r="X290" s="205"/>
      <c r="Y290" s="205"/>
      <c r="Z290" s="205"/>
      <c r="AA290" s="207" t="s">
        <v>362</v>
      </c>
      <c r="AB290" s="218" t="s">
        <v>3</v>
      </c>
      <c r="AC290" s="219" t="str">
        <f t="shared" si="64"/>
        <v>OPEN</v>
      </c>
      <c r="AD290" s="17" t="str">
        <f t="array" aca="1" ref="AD290" ca="1">IF(D290="","",INDEX(HM_Unit!$D$1:$AE$1,MATCH(C290,HM_Unit!$D$2:$AE$2,0)))</f>
        <v>WEEK 15</v>
      </c>
      <c r="AE290" s="220"/>
      <c r="AF290" s="68"/>
      <c r="AG290" s="68"/>
      <c r="AH290" s="68"/>
      <c r="AI290" s="68"/>
      <c r="AJ290" s="68"/>
      <c r="AK290" s="68"/>
    </row>
    <row r="291" spans="1:37" ht="24" customHeight="1">
      <c r="A291" s="21" t="str">
        <f>IFERROR(VLOOKUP(D291,Sort!B:D,3,0),"")</f>
        <v>Hilight V4W</v>
      </c>
      <c r="B291" s="190" t="str">
        <f t="shared" si="58"/>
        <v>446120OPEN</v>
      </c>
      <c r="C291" s="196">
        <v>46120</v>
      </c>
      <c r="D291" s="207" t="s">
        <v>68</v>
      </c>
      <c r="E291" s="207" t="str">
        <f>IFERROR(VLOOKUP(D291,Sort!B:C,2,0),"")</f>
        <v>TOWER LAMP</v>
      </c>
      <c r="F291" s="208"/>
      <c r="G291" s="209">
        <f t="shared" si="59"/>
        <v>49</v>
      </c>
      <c r="H291" s="210">
        <v>46071</v>
      </c>
      <c r="I291" s="211">
        <v>0.32222222222222224</v>
      </c>
      <c r="J291" s="196">
        <v>46121</v>
      </c>
      <c r="K291" s="211">
        <v>0.25</v>
      </c>
      <c r="L291" s="213">
        <f t="shared" si="60"/>
        <v>46120.25</v>
      </c>
      <c r="M291" s="214">
        <f t="shared" si="61"/>
        <v>46121.25</v>
      </c>
      <c r="N291" s="200">
        <f t="shared" si="62"/>
        <v>24.000038400061499</v>
      </c>
      <c r="O291" s="216" t="s">
        <v>366</v>
      </c>
      <c r="P291" s="216" t="s">
        <v>367</v>
      </c>
      <c r="Q291" s="217" t="s">
        <v>150</v>
      </c>
      <c r="R291" s="217" t="s">
        <v>135</v>
      </c>
      <c r="S291" s="217" t="s">
        <v>291</v>
      </c>
      <c r="T291" s="207" t="str">
        <f>IFERROR(VLOOKUP(S291,Sort!E:F,2,0),"")</f>
        <v>ELECTRICAL, STARTING &amp; CHARGING SYSTEM</v>
      </c>
      <c r="U291" s="115" t="str">
        <f t="shared" si="63"/>
        <v/>
      </c>
      <c r="V291" s="202" t="str">
        <f t="shared" si="65"/>
        <v>Major</v>
      </c>
      <c r="W291" s="205"/>
      <c r="X291" s="205"/>
      <c r="Y291" s="205"/>
      <c r="Z291" s="205"/>
      <c r="AA291" s="207" t="s">
        <v>362</v>
      </c>
      <c r="AB291" s="218" t="s">
        <v>3</v>
      </c>
      <c r="AC291" s="219" t="str">
        <f t="shared" si="64"/>
        <v>OPEN</v>
      </c>
      <c r="AD291" s="47" t="str">
        <f t="array" aca="1" ref="AD291" ca="1">IF(D291="","",INDEX(HM_Unit!$D$1:$AE$1,MATCH(C291,HM_Unit!$D$2:$AE$2,0)))</f>
        <v>WEEK 15</v>
      </c>
      <c r="AE291" s="220"/>
      <c r="AF291" s="68"/>
      <c r="AG291" s="68"/>
      <c r="AH291" s="68"/>
      <c r="AI291" s="68"/>
      <c r="AJ291" s="68"/>
      <c r="AK291" s="68"/>
    </row>
    <row r="292" spans="1:37" ht="12" customHeight="1">
      <c r="A292" s="46" t="str">
        <f>IFERROR(VLOOKUP(D292,Sort!B:D,3,0),"")</f>
        <v/>
      </c>
      <c r="B292" s="241"/>
      <c r="C292" s="242"/>
      <c r="D292" s="226"/>
      <c r="E292" s="226"/>
      <c r="F292" s="227"/>
      <c r="G292" s="228"/>
      <c r="H292" s="229"/>
      <c r="I292" s="230"/>
      <c r="J292" s="229"/>
      <c r="K292" s="230"/>
      <c r="L292" s="231"/>
      <c r="M292" s="232"/>
      <c r="N292" s="233"/>
      <c r="O292" s="234"/>
      <c r="P292" s="234"/>
      <c r="Q292" s="235"/>
      <c r="R292" s="235"/>
      <c r="S292" s="235"/>
      <c r="T292" s="226"/>
      <c r="U292" s="236"/>
      <c r="V292" s="235"/>
      <c r="W292" s="235"/>
      <c r="X292" s="235"/>
      <c r="Y292" s="235"/>
      <c r="Z292" s="226"/>
      <c r="AA292" s="226"/>
      <c r="AB292" s="237"/>
      <c r="AC292" s="238"/>
      <c r="AD292" s="239"/>
      <c r="AE292" s="46"/>
      <c r="AF292" s="46"/>
      <c r="AG292" s="46"/>
      <c r="AH292" s="46"/>
      <c r="AI292" s="46"/>
      <c r="AJ292" s="46"/>
      <c r="AK292" s="46"/>
    </row>
    <row r="293" spans="1:37" ht="12" customHeight="1">
      <c r="A293" s="46" t="str">
        <f>IFERROR(VLOOKUP(D293,Sort!B:D,3,0),"")</f>
        <v>Sykes HH220</v>
      </c>
      <c r="B293" s="190" t="str">
        <f t="shared" ref="B293:B295" si="66">COUNTIFS($AC$12:AC293,AC293,$C$12:C293,C293)&amp;C293&amp;AC293</f>
        <v>646118OPEN</v>
      </c>
      <c r="C293" s="196">
        <v>46118</v>
      </c>
      <c r="D293" s="193" t="s">
        <v>49</v>
      </c>
      <c r="E293" s="193" t="str">
        <f>IFERROR(VLOOKUP(D293,Sort!B:C,2,0),"")</f>
        <v>WATER PUMP</v>
      </c>
      <c r="F293" s="194"/>
      <c r="G293" s="195">
        <f t="shared" ref="G293:G295" si="67">IF(C293="","",C293-H293)</f>
        <v>0</v>
      </c>
      <c r="H293" s="196">
        <v>46118</v>
      </c>
      <c r="I293" s="197">
        <v>0.25</v>
      </c>
      <c r="J293" s="196">
        <v>46119</v>
      </c>
      <c r="K293" s="197">
        <v>0.25</v>
      </c>
      <c r="L293" s="198">
        <f t="shared" ref="L293:L295" si="68">IF(H293="","",IF(H293&lt;C293,C293+0.25,H293+I293))</f>
        <v>46118.25</v>
      </c>
      <c r="M293" s="199">
        <f t="shared" ref="M293:M295" si="69">IF(J293="","",J293+K293)</f>
        <v>46119.25</v>
      </c>
      <c r="N293" s="200">
        <f t="shared" ref="N293:N295" si="70">IF(M293=""," ",IF(((ROUND(VALUE(M293-L293),20))/0.417866666666*10)&lt;0,(24-(ROUND(VALUE(L293),20))/0.0416665999999999*10)+((ROUND(VALUE(M293),20))/0.416665999999999*10),(ROUND(VALUE(M293-L293),20))/0.416665999999999*10))</f>
        <v>24.000038400061499</v>
      </c>
      <c r="O293" s="201" t="s">
        <v>690</v>
      </c>
      <c r="P293" s="201"/>
      <c r="Q293" s="202" t="s">
        <v>150</v>
      </c>
      <c r="R293" s="202" t="s">
        <v>133</v>
      </c>
      <c r="S293" s="202" t="s">
        <v>691</v>
      </c>
      <c r="T293" s="193" t="str">
        <f>IFERROR(VLOOKUP(S293,Sort!E:F,2,0),"")</f>
        <v>ATTACHMENT</v>
      </c>
      <c r="U293" s="115">
        <f t="shared" ref="U293:U295" si="71">IF(G293="","",IF(H293=C293,1,""))</f>
        <v>1</v>
      </c>
      <c r="V293" s="202" t="s">
        <v>422</v>
      </c>
      <c r="W293" s="202"/>
      <c r="X293" s="202"/>
      <c r="Y293" s="202"/>
      <c r="Z293" s="193"/>
      <c r="AA293" s="193" t="s">
        <v>362</v>
      </c>
      <c r="AB293" s="193" t="s">
        <v>3</v>
      </c>
      <c r="AC293" s="204" t="str">
        <f t="shared" ref="AC293:AC295" si="72">IF(AB293="BD","OPEN","CLOSE")</f>
        <v>OPEN</v>
      </c>
      <c r="AD293" s="47" t="str">
        <f t="array" aca="1" ref="AD293" ca="1">IF(D293="","",INDEX(HM_Unit!$D$1:$AE$1,MATCH(C293,HM_Unit!$D$2:$AE$2,0)))</f>
        <v>WEEK 15</v>
      </c>
      <c r="AE293" s="46"/>
      <c r="AF293" s="46"/>
      <c r="AG293" s="46"/>
      <c r="AH293" s="46"/>
      <c r="AI293" s="46"/>
      <c r="AJ293" s="46"/>
      <c r="AK293" s="46"/>
    </row>
    <row r="294" spans="1:37" ht="14.5">
      <c r="A294" s="46" t="str">
        <f>IFERROR(VLOOKUP(D294,Sort!B:D,3,0),"")</f>
        <v>Sykes HH220</v>
      </c>
      <c r="B294" s="190" t="str">
        <f t="shared" si="66"/>
        <v>546119OPEN</v>
      </c>
      <c r="C294" s="196">
        <v>46119</v>
      </c>
      <c r="D294" s="193" t="s">
        <v>49</v>
      </c>
      <c r="E294" s="193" t="str">
        <f>IFERROR(VLOOKUP(D294,Sort!B:C,2,0),"")</f>
        <v>WATER PUMP</v>
      </c>
      <c r="F294" s="194"/>
      <c r="G294" s="195">
        <f t="shared" si="67"/>
        <v>1</v>
      </c>
      <c r="H294" s="196">
        <v>46118</v>
      </c>
      <c r="I294" s="197">
        <v>0.25</v>
      </c>
      <c r="J294" s="196">
        <v>46120</v>
      </c>
      <c r="K294" s="197">
        <v>0.25</v>
      </c>
      <c r="L294" s="198">
        <f t="shared" si="68"/>
        <v>46119.25</v>
      </c>
      <c r="M294" s="199">
        <f t="shared" si="69"/>
        <v>46120.25</v>
      </c>
      <c r="N294" s="200">
        <f t="shared" si="70"/>
        <v>24.000038400061499</v>
      </c>
      <c r="O294" s="201" t="s">
        <v>690</v>
      </c>
      <c r="P294" s="201"/>
      <c r="Q294" s="202" t="s">
        <v>150</v>
      </c>
      <c r="R294" s="202" t="s">
        <v>133</v>
      </c>
      <c r="S294" s="202" t="s">
        <v>691</v>
      </c>
      <c r="T294" s="193" t="str">
        <f>IFERROR(VLOOKUP(S294,Sort!E:F,2,0),"")</f>
        <v>ATTACHMENT</v>
      </c>
      <c r="U294" s="115" t="str">
        <f t="shared" si="71"/>
        <v/>
      </c>
      <c r="V294" s="202" t="s">
        <v>422</v>
      </c>
      <c r="W294" s="202"/>
      <c r="X294" s="202"/>
      <c r="Y294" s="202"/>
      <c r="Z294" s="193"/>
      <c r="AA294" s="193" t="s">
        <v>362</v>
      </c>
      <c r="AB294" s="193" t="s">
        <v>3</v>
      </c>
      <c r="AC294" s="204" t="str">
        <f t="shared" si="72"/>
        <v>OPEN</v>
      </c>
      <c r="AD294" s="47" t="str">
        <f t="array" aca="1" ref="AD294" ca="1">IF(D294="","",INDEX(HM_Unit!$D$1:$AE$1,MATCH(C294,HM_Unit!$D$2:$AE$2,0)))</f>
        <v>WEEK 15</v>
      </c>
      <c r="AE294" s="46"/>
      <c r="AF294" s="46"/>
      <c r="AG294" s="46"/>
      <c r="AH294" s="46"/>
      <c r="AI294" s="46"/>
      <c r="AJ294" s="46"/>
      <c r="AK294" s="46"/>
    </row>
    <row r="295" spans="1:37" ht="12" customHeight="1">
      <c r="A295" s="46" t="str">
        <f>IFERROR(VLOOKUP(D295,Sort!B:D,3,0),"")</f>
        <v>Sykes HH220</v>
      </c>
      <c r="B295" s="190" t="str">
        <f t="shared" si="66"/>
        <v>546120OPEN</v>
      </c>
      <c r="C295" s="196">
        <v>46120</v>
      </c>
      <c r="D295" s="193" t="s">
        <v>49</v>
      </c>
      <c r="E295" s="193" t="str">
        <f>IFERROR(VLOOKUP(D295,Sort!B:C,2,0),"")</f>
        <v>WATER PUMP</v>
      </c>
      <c r="F295" s="194"/>
      <c r="G295" s="195">
        <f t="shared" si="67"/>
        <v>2</v>
      </c>
      <c r="H295" s="196">
        <v>46118</v>
      </c>
      <c r="I295" s="197">
        <v>0.25</v>
      </c>
      <c r="J295" s="196">
        <v>46121</v>
      </c>
      <c r="K295" s="197">
        <v>0.25</v>
      </c>
      <c r="L295" s="198">
        <f t="shared" si="68"/>
        <v>46120.25</v>
      </c>
      <c r="M295" s="199">
        <f t="shared" si="69"/>
        <v>46121.25</v>
      </c>
      <c r="N295" s="200">
        <f t="shared" si="70"/>
        <v>24.000038400061499</v>
      </c>
      <c r="O295" s="201" t="s">
        <v>690</v>
      </c>
      <c r="P295" s="201"/>
      <c r="Q295" s="202" t="s">
        <v>150</v>
      </c>
      <c r="R295" s="202" t="s">
        <v>133</v>
      </c>
      <c r="S295" s="202" t="s">
        <v>691</v>
      </c>
      <c r="T295" s="193" t="str">
        <f>IFERROR(VLOOKUP(S295,Sort!E:F,2,0),"")</f>
        <v>ATTACHMENT</v>
      </c>
      <c r="U295" s="115" t="str">
        <f t="shared" si="71"/>
        <v/>
      </c>
      <c r="V295" s="202" t="s">
        <v>422</v>
      </c>
      <c r="W295" s="202"/>
      <c r="X295" s="202"/>
      <c r="Y295" s="202"/>
      <c r="Z295" s="193"/>
      <c r="AA295" s="193" t="s">
        <v>362</v>
      </c>
      <c r="AB295" s="193" t="s">
        <v>3</v>
      </c>
      <c r="AC295" s="204" t="str">
        <f t="shared" si="72"/>
        <v>OPEN</v>
      </c>
      <c r="AD295" s="47" t="str">
        <f t="array" aca="1" ref="AD295" ca="1">IF(D295="","",INDEX(HM_Unit!$D$1:$AE$1,MATCH(C295,HM_Unit!$D$2:$AE$2,0)))</f>
        <v>WEEK 15</v>
      </c>
      <c r="AE295" s="46"/>
      <c r="AF295" s="46"/>
      <c r="AG295" s="46"/>
      <c r="AH295" s="46"/>
      <c r="AI295" s="46"/>
      <c r="AJ295" s="46"/>
      <c r="AK295" s="46"/>
    </row>
    <row r="296" spans="1:37" ht="12" customHeight="1">
      <c r="A296" s="46" t="str">
        <f>IFERROR(VLOOKUP(D296,Sort!B:D,3,0),"")</f>
        <v/>
      </c>
      <c r="B296" s="241"/>
      <c r="C296" s="242"/>
      <c r="D296" s="226"/>
      <c r="E296" s="226"/>
      <c r="F296" s="227"/>
      <c r="G296" s="228"/>
      <c r="H296" s="229"/>
      <c r="I296" s="230"/>
      <c r="J296" s="229"/>
      <c r="K296" s="230"/>
      <c r="L296" s="231"/>
      <c r="M296" s="232"/>
      <c r="N296" s="233"/>
      <c r="O296" s="234"/>
      <c r="P296" s="234"/>
      <c r="Q296" s="235"/>
      <c r="R296" s="235"/>
      <c r="S296" s="235"/>
      <c r="T296" s="226"/>
      <c r="U296" s="236"/>
      <c r="V296" s="235"/>
      <c r="W296" s="235"/>
      <c r="X296" s="235"/>
      <c r="Y296" s="235"/>
      <c r="Z296" s="226"/>
      <c r="AA296" s="226"/>
      <c r="AB296" s="237"/>
      <c r="AC296" s="238"/>
      <c r="AD296" s="239"/>
      <c r="AE296" s="46"/>
      <c r="AF296" s="46"/>
      <c r="AG296" s="46"/>
      <c r="AH296" s="46"/>
      <c r="AI296" s="46"/>
      <c r="AJ296" s="46"/>
      <c r="AK296" s="46"/>
    </row>
    <row r="297" spans="1:37" ht="23.25" customHeight="1">
      <c r="A297" s="46">
        <f>IFERROR(VLOOKUP(D297,Sort!B:D,3,0),"")</f>
        <v>0</v>
      </c>
      <c r="B297" s="190" t="str">
        <f t="shared" ref="B297:B337" si="73">COUNTIFS($AC$12:AC297,AC297,$C$12:C297,C297)&amp;C297&amp;AC297</f>
        <v>4246120CLOSE</v>
      </c>
      <c r="C297" s="196">
        <v>46120</v>
      </c>
      <c r="D297" s="192" t="s">
        <v>93</v>
      </c>
      <c r="E297" s="193" t="str">
        <f>IFERROR(VLOOKUP(D297,Sort!B:C,2,0),"")</f>
        <v>Axor 3336 OB</v>
      </c>
      <c r="F297" s="194">
        <v>18526</v>
      </c>
      <c r="G297" s="195">
        <f t="shared" ref="G297:G337" si="74">IF(C297="","",C297-H297)</f>
        <v>0</v>
      </c>
      <c r="H297" s="196">
        <v>46120</v>
      </c>
      <c r="I297" s="197">
        <v>0.25</v>
      </c>
      <c r="J297" s="196">
        <v>46120</v>
      </c>
      <c r="K297" s="197">
        <v>0.48819444444444443</v>
      </c>
      <c r="L297" s="198">
        <f t="shared" ref="L297:L337" si="75">IF(H297="","",IF(H297&lt;C297,C297+0.25,H297+I297))</f>
        <v>46120.25</v>
      </c>
      <c r="M297" s="199">
        <f t="shared" ref="M297:M337" si="76">IF(J297="","",J297+K297)</f>
        <v>46120.488194444442</v>
      </c>
      <c r="N297" s="200">
        <f t="shared" ref="N297:N337" si="77">IF(M297=""," ",IF(((ROUND(VALUE(M297-L297),20))/0.417866666666*10)&lt;0,(24-(ROUND(VALUE(L297),20))/0.0416665999999999*10)+((ROUND(VALUE(M297),20))/0.416665999999999*10),(ROUND(VALUE(M297-L297),20))/0.416665999999999*10))</f>
        <v>5.716675813297547</v>
      </c>
      <c r="O297" s="201" t="s">
        <v>692</v>
      </c>
      <c r="P297" s="201" t="s">
        <v>693</v>
      </c>
      <c r="Q297" s="202" t="s">
        <v>150</v>
      </c>
      <c r="R297" s="202" t="s">
        <v>137</v>
      </c>
      <c r="S297" s="202" t="s">
        <v>297</v>
      </c>
      <c r="T297" s="193" t="str">
        <f>IFERROR(VLOOKUP(S297,Sort!E:F,2,0),"")</f>
        <v>SUSPENSION</v>
      </c>
      <c r="U297" s="115">
        <f t="shared" ref="U297:U337" si="78">IF(G297="","",IF(H297=C297,1,""))</f>
        <v>1</v>
      </c>
      <c r="V297" s="202" t="s">
        <v>422</v>
      </c>
      <c r="W297" s="202"/>
      <c r="X297" s="202"/>
      <c r="Y297" s="202"/>
      <c r="Z297" s="193"/>
      <c r="AA297" s="193" t="s">
        <v>362</v>
      </c>
      <c r="AB297" s="203"/>
      <c r="AC297" s="204" t="str">
        <f t="shared" ref="AC297:AC337" si="79">IF(AB297="BD","OPEN","CLOSE")</f>
        <v>CLOSE</v>
      </c>
      <c r="AD297" s="47" t="str">
        <f t="array" aca="1" ref="AD297" ca="1">IF(D297="","",INDEX(HM_Unit!$D$1:$AE$1,MATCH(C297,HM_Unit!$D$2:$AE$2,0)))</f>
        <v>WEEK 15</v>
      </c>
      <c r="AE297" s="46"/>
      <c r="AF297" s="46"/>
      <c r="AG297" s="46"/>
      <c r="AH297" s="46"/>
      <c r="AI297" s="46"/>
      <c r="AJ297" s="46"/>
      <c r="AK297" s="46"/>
    </row>
    <row r="298" spans="1:37" ht="23.25" customHeight="1">
      <c r="A298" s="46">
        <f>IFERROR(VLOOKUP(D298,Sort!B:D,3,0),"")</f>
        <v>0</v>
      </c>
      <c r="B298" s="190" t="str">
        <f t="shared" si="73"/>
        <v>146121CLOSE</v>
      </c>
      <c r="C298" s="196">
        <v>46121</v>
      </c>
      <c r="D298" s="192" t="s">
        <v>89</v>
      </c>
      <c r="E298" s="193" t="str">
        <f>IFERROR(VLOOKUP(D298,Sort!B:C,2,0),"")</f>
        <v>Axor 3336 OB</v>
      </c>
      <c r="F298" s="194">
        <v>4569</v>
      </c>
      <c r="G298" s="195">
        <f t="shared" si="74"/>
        <v>0</v>
      </c>
      <c r="H298" s="196">
        <v>46121</v>
      </c>
      <c r="I298" s="197">
        <v>0.32291666666666669</v>
      </c>
      <c r="J298" s="196">
        <v>46121</v>
      </c>
      <c r="K298" s="197">
        <v>0.38124999999999998</v>
      </c>
      <c r="L298" s="198">
        <f t="shared" si="75"/>
        <v>46121.322916666664</v>
      </c>
      <c r="M298" s="199">
        <f t="shared" si="76"/>
        <v>46121.381249999999</v>
      </c>
      <c r="N298" s="200">
        <f t="shared" si="77"/>
        <v>1.4000022400268717</v>
      </c>
      <c r="O298" s="201" t="s">
        <v>694</v>
      </c>
      <c r="P298" s="201" t="s">
        <v>695</v>
      </c>
      <c r="Q298" s="202" t="s">
        <v>150</v>
      </c>
      <c r="R298" s="202" t="s">
        <v>137</v>
      </c>
      <c r="S298" s="202" t="s">
        <v>297</v>
      </c>
      <c r="T298" s="193" t="str">
        <f>IFERROR(VLOOKUP(S298,Sort!E:F,2,0),"")</f>
        <v>SUSPENSION</v>
      </c>
      <c r="U298" s="115">
        <f t="shared" si="78"/>
        <v>1</v>
      </c>
      <c r="V298" s="202" t="s">
        <v>422</v>
      </c>
      <c r="W298" s="202"/>
      <c r="X298" s="202"/>
      <c r="Y298" s="202"/>
      <c r="Z298" s="193"/>
      <c r="AA298" s="193" t="s">
        <v>362</v>
      </c>
      <c r="AB298" s="203"/>
      <c r="AC298" s="204" t="str">
        <f t="shared" si="79"/>
        <v>CLOSE</v>
      </c>
      <c r="AD298" s="47" t="str">
        <f t="array" aca="1" ref="AD298" ca="1">IF(D298="","",INDEX(HM_Unit!$D$1:$AE$1,MATCH(C298,HM_Unit!$D$2:$AE$2,0)))</f>
        <v>WEEK 15</v>
      </c>
      <c r="AE298" s="46"/>
      <c r="AF298" s="46"/>
      <c r="AG298" s="46"/>
      <c r="AH298" s="46"/>
      <c r="AI298" s="46"/>
      <c r="AJ298" s="46"/>
      <c r="AK298" s="46"/>
    </row>
    <row r="299" spans="1:37" ht="23.25" customHeight="1">
      <c r="A299" s="46">
        <f>IFERROR(VLOOKUP(D299,Sort!B:D,3,0),"")</f>
        <v>0</v>
      </c>
      <c r="B299" s="190" t="str">
        <f t="shared" si="73"/>
        <v>246121CLOSE</v>
      </c>
      <c r="C299" s="196">
        <v>46121</v>
      </c>
      <c r="D299" s="192" t="s">
        <v>102</v>
      </c>
      <c r="E299" s="193" t="str">
        <f>IFERROR(VLOOKUP(D299,Sort!B:C,2,0),"")</f>
        <v>Axor 3336 OB</v>
      </c>
      <c r="F299" s="194">
        <v>17520</v>
      </c>
      <c r="G299" s="195">
        <f t="shared" si="74"/>
        <v>0</v>
      </c>
      <c r="H299" s="196">
        <v>46121</v>
      </c>
      <c r="I299" s="197">
        <v>0.38194444444444442</v>
      </c>
      <c r="J299" s="196">
        <v>46121</v>
      </c>
      <c r="K299" s="197">
        <v>0.40972222222222221</v>
      </c>
      <c r="L299" s="198">
        <f t="shared" si="75"/>
        <v>46121.381944444445</v>
      </c>
      <c r="M299" s="199">
        <f t="shared" si="76"/>
        <v>46121.409722222219</v>
      </c>
      <c r="N299" s="200">
        <f t="shared" si="77"/>
        <v>0.6666677332380293</v>
      </c>
      <c r="O299" s="201" t="s">
        <v>696</v>
      </c>
      <c r="P299" s="201" t="s">
        <v>697</v>
      </c>
      <c r="Q299" s="202" t="s">
        <v>150</v>
      </c>
      <c r="R299" s="202" t="s">
        <v>137</v>
      </c>
      <c r="S299" s="202" t="s">
        <v>303</v>
      </c>
      <c r="T299" s="193" t="str">
        <f>IFERROR(VLOOKUP(S299,Sort!E:F,2,0),"")</f>
        <v>BRAKE SYSTEM</v>
      </c>
      <c r="U299" s="115">
        <f t="shared" si="78"/>
        <v>1</v>
      </c>
      <c r="V299" s="202" t="s">
        <v>422</v>
      </c>
      <c r="W299" s="202"/>
      <c r="X299" s="202"/>
      <c r="Y299" s="202"/>
      <c r="Z299" s="193"/>
      <c r="AA299" s="193" t="s">
        <v>362</v>
      </c>
      <c r="AB299" s="203"/>
      <c r="AC299" s="204" t="str">
        <f t="shared" si="79"/>
        <v>CLOSE</v>
      </c>
      <c r="AD299" s="47" t="str">
        <f t="array" aca="1" ref="AD299" ca="1">IF(D299="","",INDEX(HM_Unit!$D$1:$AE$1,MATCH(C299,HM_Unit!$D$2:$AE$2,0)))</f>
        <v>WEEK 15</v>
      </c>
      <c r="AE299" s="46"/>
      <c r="AF299" s="46"/>
      <c r="AG299" s="46"/>
      <c r="AH299" s="46"/>
      <c r="AI299" s="46"/>
      <c r="AJ299" s="46"/>
      <c r="AK299" s="46"/>
    </row>
    <row r="300" spans="1:37" ht="23.25" customHeight="1">
      <c r="A300" s="46">
        <f>IFERROR(VLOOKUP(D300,Sort!B:D,3,0),"")</f>
        <v>0</v>
      </c>
      <c r="B300" s="190" t="str">
        <f t="shared" si="73"/>
        <v>346121CLOSE</v>
      </c>
      <c r="C300" s="196">
        <v>46121</v>
      </c>
      <c r="D300" s="192" t="s">
        <v>39</v>
      </c>
      <c r="E300" s="193" t="str">
        <f>IFERROR(VLOOKUP(D300,Sort!B:C,2,0),"")</f>
        <v>AXOR 3336K</v>
      </c>
      <c r="F300" s="194">
        <v>18511</v>
      </c>
      <c r="G300" s="195">
        <f t="shared" si="74"/>
        <v>0</v>
      </c>
      <c r="H300" s="196">
        <v>46121</v>
      </c>
      <c r="I300" s="197">
        <v>0.375</v>
      </c>
      <c r="J300" s="196">
        <v>46121</v>
      </c>
      <c r="K300" s="197">
        <v>0.3888888888888889</v>
      </c>
      <c r="L300" s="198">
        <f t="shared" si="75"/>
        <v>46121.375</v>
      </c>
      <c r="M300" s="199">
        <f t="shared" si="76"/>
        <v>46121.388888888891</v>
      </c>
      <c r="N300" s="200">
        <f t="shared" si="77"/>
        <v>0.33333386670632675</v>
      </c>
      <c r="O300" s="201" t="s">
        <v>698</v>
      </c>
      <c r="P300" s="201" t="s">
        <v>699</v>
      </c>
      <c r="Q300" s="202" t="s">
        <v>150</v>
      </c>
      <c r="R300" s="202" t="s">
        <v>137</v>
      </c>
      <c r="S300" s="202" t="s">
        <v>303</v>
      </c>
      <c r="T300" s="193" t="str">
        <f>IFERROR(VLOOKUP(S300,Sort!E:F,2,0),"")</f>
        <v>BRAKE SYSTEM</v>
      </c>
      <c r="U300" s="115">
        <f t="shared" si="78"/>
        <v>1</v>
      </c>
      <c r="V300" s="202" t="s">
        <v>422</v>
      </c>
      <c r="W300" s="202"/>
      <c r="X300" s="202"/>
      <c r="Y300" s="202"/>
      <c r="Z300" s="193"/>
      <c r="AA300" s="193" t="s">
        <v>362</v>
      </c>
      <c r="AB300" s="203"/>
      <c r="AC300" s="204" t="str">
        <f t="shared" si="79"/>
        <v>CLOSE</v>
      </c>
      <c r="AD300" s="47" t="str">
        <f t="array" aca="1" ref="AD300" ca="1">IF(D300="","",INDEX(HM_Unit!$D$1:$AE$1,MATCH(C300,HM_Unit!$D$2:$AE$2,0)))</f>
        <v>WEEK 15</v>
      </c>
      <c r="AE300" s="46"/>
      <c r="AF300" s="46"/>
      <c r="AG300" s="46"/>
      <c r="AH300" s="46"/>
      <c r="AI300" s="46"/>
      <c r="AJ300" s="46"/>
      <c r="AK300" s="46"/>
    </row>
    <row r="301" spans="1:37" ht="23.25" customHeight="1">
      <c r="A301" s="46">
        <f>IFERROR(VLOOKUP(D301,Sort!B:D,3,0),"")</f>
        <v>0</v>
      </c>
      <c r="B301" s="190" t="str">
        <f t="shared" si="73"/>
        <v>446121CLOSE</v>
      </c>
      <c r="C301" s="196">
        <v>46121</v>
      </c>
      <c r="D301" s="192" t="s">
        <v>25</v>
      </c>
      <c r="E301" s="193" t="str">
        <f>IFERROR(VLOOKUP(D301,Sort!B:C,2,0),"")</f>
        <v>AXOR 3336K</v>
      </c>
      <c r="F301" s="194">
        <v>19137</v>
      </c>
      <c r="G301" s="195">
        <f t="shared" si="74"/>
        <v>0</v>
      </c>
      <c r="H301" s="196">
        <v>46121</v>
      </c>
      <c r="I301" s="197">
        <v>0.29166666666666669</v>
      </c>
      <c r="J301" s="196">
        <v>46121</v>
      </c>
      <c r="K301" s="197">
        <v>0.39583333333333331</v>
      </c>
      <c r="L301" s="198">
        <f t="shared" si="75"/>
        <v>46121.291666666664</v>
      </c>
      <c r="M301" s="199">
        <f t="shared" si="76"/>
        <v>46121.395833333336</v>
      </c>
      <c r="N301" s="200">
        <f t="shared" si="77"/>
        <v>2.5000040001228143</v>
      </c>
      <c r="O301" s="201" t="s">
        <v>700</v>
      </c>
      <c r="P301" s="201" t="s">
        <v>701</v>
      </c>
      <c r="Q301" s="202" t="s">
        <v>150</v>
      </c>
      <c r="R301" s="202" t="s">
        <v>137</v>
      </c>
      <c r="S301" s="202" t="s">
        <v>300</v>
      </c>
      <c r="T301" s="193" t="str">
        <f>IFERROR(VLOOKUP(S301,Sort!E:F,2,0),"")</f>
        <v>AIR SYSTEM</v>
      </c>
      <c r="U301" s="115">
        <f t="shared" si="78"/>
        <v>1</v>
      </c>
      <c r="V301" s="202" t="s">
        <v>422</v>
      </c>
      <c r="W301" s="202"/>
      <c r="X301" s="202"/>
      <c r="Y301" s="202"/>
      <c r="Z301" s="193"/>
      <c r="AA301" s="193" t="s">
        <v>362</v>
      </c>
      <c r="AB301" s="203"/>
      <c r="AC301" s="204" t="str">
        <f t="shared" si="79"/>
        <v>CLOSE</v>
      </c>
      <c r="AD301" s="47" t="str">
        <f t="array" aca="1" ref="AD301" ca="1">IF(D301="","",INDEX(HM_Unit!$D$1:$AE$1,MATCH(C301,HM_Unit!$D$2:$AE$2,0)))</f>
        <v>WEEK 15</v>
      </c>
      <c r="AE301" s="46"/>
      <c r="AF301" s="46"/>
      <c r="AG301" s="46"/>
      <c r="AH301" s="46"/>
      <c r="AI301" s="46"/>
      <c r="AJ301" s="46"/>
      <c r="AK301" s="46"/>
    </row>
    <row r="302" spans="1:37" ht="23.25" customHeight="1">
      <c r="A302" s="46">
        <f>IFERROR(VLOOKUP(D302,Sort!B:D,3,0),"")</f>
        <v>0</v>
      </c>
      <c r="B302" s="190" t="str">
        <f t="shared" si="73"/>
        <v>546121CLOSE</v>
      </c>
      <c r="C302" s="196">
        <v>46121</v>
      </c>
      <c r="D302" s="192" t="s">
        <v>28</v>
      </c>
      <c r="E302" s="193" t="str">
        <f>IFERROR(VLOOKUP(D302,Sort!B:C,2,0),"")</f>
        <v>AXOR 3336K</v>
      </c>
      <c r="F302" s="194">
        <v>19081</v>
      </c>
      <c r="G302" s="195">
        <f t="shared" si="74"/>
        <v>0</v>
      </c>
      <c r="H302" s="196">
        <v>46121</v>
      </c>
      <c r="I302" s="197">
        <v>0.29166666666666669</v>
      </c>
      <c r="J302" s="196">
        <v>46121</v>
      </c>
      <c r="K302" s="197">
        <v>0.4236111111111111</v>
      </c>
      <c r="L302" s="198">
        <f t="shared" si="75"/>
        <v>46121.291666666664</v>
      </c>
      <c r="M302" s="199">
        <f t="shared" si="76"/>
        <v>46121.423611111109</v>
      </c>
      <c r="N302" s="200">
        <f t="shared" si="77"/>
        <v>3.1666717333608529</v>
      </c>
      <c r="O302" s="201" t="s">
        <v>702</v>
      </c>
      <c r="P302" s="201" t="s">
        <v>703</v>
      </c>
      <c r="Q302" s="202" t="s">
        <v>150</v>
      </c>
      <c r="R302" s="202" t="s">
        <v>137</v>
      </c>
      <c r="S302" s="202" t="s">
        <v>300</v>
      </c>
      <c r="T302" s="193" t="str">
        <f>IFERROR(VLOOKUP(S302,Sort!E:F,2,0),"")</f>
        <v>AIR SYSTEM</v>
      </c>
      <c r="U302" s="115">
        <f t="shared" si="78"/>
        <v>1</v>
      </c>
      <c r="V302" s="202" t="s">
        <v>422</v>
      </c>
      <c r="W302" s="202"/>
      <c r="X302" s="202"/>
      <c r="Y302" s="202"/>
      <c r="Z302" s="193"/>
      <c r="AA302" s="193" t="s">
        <v>362</v>
      </c>
      <c r="AB302" s="203"/>
      <c r="AC302" s="204" t="str">
        <f t="shared" si="79"/>
        <v>CLOSE</v>
      </c>
      <c r="AD302" s="47" t="str">
        <f t="array" aca="1" ref="AD302" ca="1">IF(D302="","",INDEX(HM_Unit!$D$1:$AE$1,MATCH(C302,HM_Unit!$D$2:$AE$2,0)))</f>
        <v>WEEK 15</v>
      </c>
      <c r="AE302" s="46"/>
      <c r="AF302" s="46"/>
      <c r="AG302" s="46"/>
      <c r="AH302" s="46"/>
      <c r="AI302" s="46"/>
      <c r="AJ302" s="46"/>
      <c r="AK302" s="46"/>
    </row>
    <row r="303" spans="1:37" ht="23.25" customHeight="1">
      <c r="A303" s="46">
        <f>IFERROR(VLOOKUP(D303,Sort!B:D,3,0),"")</f>
        <v>0</v>
      </c>
      <c r="B303" s="190" t="str">
        <f t="shared" si="73"/>
        <v>646121CLOSE</v>
      </c>
      <c r="C303" s="196">
        <v>46121</v>
      </c>
      <c r="D303" s="192" t="s">
        <v>41</v>
      </c>
      <c r="E303" s="193" t="str">
        <f>IFERROR(VLOOKUP(D303,Sort!B:C,2,0),"")</f>
        <v>AXOR 3336K</v>
      </c>
      <c r="F303" s="194">
        <v>18081</v>
      </c>
      <c r="G303" s="195">
        <f t="shared" si="74"/>
        <v>0</v>
      </c>
      <c r="H303" s="196">
        <v>46121</v>
      </c>
      <c r="I303" s="197">
        <v>0.29166666666666669</v>
      </c>
      <c r="J303" s="196">
        <v>46121</v>
      </c>
      <c r="K303" s="197">
        <v>0.47569444444444442</v>
      </c>
      <c r="L303" s="198">
        <f t="shared" si="75"/>
        <v>46121.291666666664</v>
      </c>
      <c r="M303" s="199">
        <f t="shared" si="76"/>
        <v>46121.475694444445</v>
      </c>
      <c r="N303" s="200">
        <f t="shared" si="77"/>
        <v>4.4166737334222725</v>
      </c>
      <c r="O303" s="201" t="s">
        <v>702</v>
      </c>
      <c r="P303" s="201" t="s">
        <v>704</v>
      </c>
      <c r="Q303" s="202" t="s">
        <v>150</v>
      </c>
      <c r="R303" s="202" t="s">
        <v>137</v>
      </c>
      <c r="S303" s="202" t="s">
        <v>300</v>
      </c>
      <c r="T303" s="193" t="str">
        <f>IFERROR(VLOOKUP(S303,Sort!E:F,2,0),"")</f>
        <v>AIR SYSTEM</v>
      </c>
      <c r="U303" s="115">
        <f t="shared" si="78"/>
        <v>1</v>
      </c>
      <c r="V303" s="202" t="s">
        <v>422</v>
      </c>
      <c r="W303" s="202"/>
      <c r="X303" s="202"/>
      <c r="Y303" s="202"/>
      <c r="Z303" s="193"/>
      <c r="AA303" s="193" t="s">
        <v>362</v>
      </c>
      <c r="AB303" s="203"/>
      <c r="AC303" s="204" t="str">
        <f t="shared" si="79"/>
        <v>CLOSE</v>
      </c>
      <c r="AD303" s="47" t="str">
        <f t="array" aca="1" ref="AD303" ca="1">IF(D303="","",INDEX(HM_Unit!$D$1:$AE$1,MATCH(C303,HM_Unit!$D$2:$AE$2,0)))</f>
        <v>WEEK 15</v>
      </c>
      <c r="AE303" s="46"/>
      <c r="AF303" s="46"/>
      <c r="AG303" s="46"/>
      <c r="AH303" s="46"/>
      <c r="AI303" s="46"/>
      <c r="AJ303" s="46"/>
      <c r="AK303" s="46"/>
    </row>
    <row r="304" spans="1:37" ht="23.25" customHeight="1">
      <c r="A304" s="46">
        <f>IFERROR(VLOOKUP(D304,Sort!B:D,3,0),"")</f>
        <v>0</v>
      </c>
      <c r="B304" s="190" t="str">
        <f t="shared" si="73"/>
        <v>746121CLOSE</v>
      </c>
      <c r="C304" s="196">
        <v>46121</v>
      </c>
      <c r="D304" s="192" t="s">
        <v>31</v>
      </c>
      <c r="E304" s="193" t="str">
        <f>IFERROR(VLOOKUP(D304,Sort!B:C,2,0),"")</f>
        <v>AXOR 3336K</v>
      </c>
      <c r="F304" s="194"/>
      <c r="G304" s="195">
        <f t="shared" si="74"/>
        <v>0</v>
      </c>
      <c r="H304" s="196">
        <v>46121</v>
      </c>
      <c r="I304" s="197">
        <v>0.45833333333333331</v>
      </c>
      <c r="J304" s="196">
        <v>46121</v>
      </c>
      <c r="K304" s="197">
        <v>0.50694444444444442</v>
      </c>
      <c r="L304" s="198">
        <f t="shared" si="75"/>
        <v>46121.458333333336</v>
      </c>
      <c r="M304" s="199">
        <f t="shared" si="76"/>
        <v>46121.506944444445</v>
      </c>
      <c r="N304" s="200">
        <f t="shared" si="77"/>
        <v>1.1666685332975169</v>
      </c>
      <c r="O304" s="201" t="s">
        <v>312</v>
      </c>
      <c r="P304" s="201" t="s">
        <v>705</v>
      </c>
      <c r="Q304" s="202" t="s">
        <v>150</v>
      </c>
      <c r="R304" s="202" t="s">
        <v>137</v>
      </c>
      <c r="S304" s="202" t="s">
        <v>300</v>
      </c>
      <c r="T304" s="193" t="str">
        <f>IFERROR(VLOOKUP(S304,Sort!E:F,2,0),"")</f>
        <v>AIR SYSTEM</v>
      </c>
      <c r="U304" s="115">
        <f t="shared" si="78"/>
        <v>1</v>
      </c>
      <c r="V304" s="202" t="s">
        <v>422</v>
      </c>
      <c r="W304" s="202"/>
      <c r="X304" s="202"/>
      <c r="Y304" s="202"/>
      <c r="Z304" s="193"/>
      <c r="AA304" s="193" t="s">
        <v>362</v>
      </c>
      <c r="AB304" s="203"/>
      <c r="AC304" s="204" t="str">
        <f t="shared" si="79"/>
        <v>CLOSE</v>
      </c>
      <c r="AD304" s="47" t="str">
        <f t="array" aca="1" ref="AD304" ca="1">IF(D304="","",INDEX(HM_Unit!$D$1:$AE$1,MATCH(C304,HM_Unit!$D$2:$AE$2,0)))</f>
        <v>WEEK 15</v>
      </c>
      <c r="AE304" s="46"/>
      <c r="AF304" s="46"/>
      <c r="AG304" s="46"/>
      <c r="AH304" s="46"/>
      <c r="AI304" s="46">
        <v>30</v>
      </c>
      <c r="AJ304" s="46">
        <v>6</v>
      </c>
      <c r="AK304" s="46">
        <v>70</v>
      </c>
    </row>
    <row r="305" spans="1:37" ht="23.25" customHeight="1">
      <c r="A305" s="46">
        <f>IFERROR(VLOOKUP(D305,Sort!B:D,3,0),"")</f>
        <v>0</v>
      </c>
      <c r="B305" s="190" t="str">
        <f t="shared" si="73"/>
        <v>846121CLOSE</v>
      </c>
      <c r="C305" s="196">
        <v>46121</v>
      </c>
      <c r="D305" s="192" t="s">
        <v>90</v>
      </c>
      <c r="E305" s="193" t="str">
        <f>IFERROR(VLOOKUP(D305,Sort!B:C,2,0),"")</f>
        <v>Axor 3336 OB</v>
      </c>
      <c r="F305" s="194">
        <v>18015</v>
      </c>
      <c r="G305" s="195">
        <f t="shared" si="74"/>
        <v>0</v>
      </c>
      <c r="H305" s="196">
        <v>46121</v>
      </c>
      <c r="I305" s="197">
        <v>0.41319444444444442</v>
      </c>
      <c r="J305" s="196">
        <v>46121</v>
      </c>
      <c r="K305" s="197">
        <v>0.4826388888888889</v>
      </c>
      <c r="L305" s="198">
        <f t="shared" si="75"/>
        <v>46121.413194444445</v>
      </c>
      <c r="M305" s="199">
        <f t="shared" si="76"/>
        <v>46121.482638888891</v>
      </c>
      <c r="N305" s="200">
        <f t="shared" si="77"/>
        <v>1.6666693333570071</v>
      </c>
      <c r="O305" s="201" t="s">
        <v>633</v>
      </c>
      <c r="P305" s="201" t="s">
        <v>706</v>
      </c>
      <c r="Q305" s="202" t="s">
        <v>149</v>
      </c>
      <c r="R305" s="202" t="s">
        <v>137</v>
      </c>
      <c r="S305" s="202" t="s">
        <v>318</v>
      </c>
      <c r="T305" s="193" t="str">
        <f>IFERROR(VLOOKUP(S305,Sort!E:F,2,0),"")</f>
        <v>PREVENTIVE MAINTENACE</v>
      </c>
      <c r="U305" s="115">
        <f t="shared" si="78"/>
        <v>1</v>
      </c>
      <c r="V305" s="202" t="s">
        <v>422</v>
      </c>
      <c r="W305" s="202"/>
      <c r="X305" s="202"/>
      <c r="Y305" s="202"/>
      <c r="Z305" s="193"/>
      <c r="AA305" s="193" t="s">
        <v>362</v>
      </c>
      <c r="AB305" s="203"/>
      <c r="AC305" s="204" t="str">
        <f t="shared" si="79"/>
        <v>CLOSE</v>
      </c>
      <c r="AD305" s="47" t="str">
        <f t="array" aca="1" ref="AD305" ca="1">IF(D305="","",INDEX(HM_Unit!$D$1:$AE$1,MATCH(C305,HM_Unit!$D$2:$AE$2,0)))</f>
        <v>WEEK 15</v>
      </c>
      <c r="AE305" s="46"/>
      <c r="AF305" s="46"/>
      <c r="AG305" s="46"/>
      <c r="AH305" s="46"/>
      <c r="AI305" s="46"/>
      <c r="AJ305" s="46">
        <f>AI304*AJ304</f>
        <v>180</v>
      </c>
      <c r="AK305" s="46">
        <f>AJ305*AK304</f>
        <v>12600</v>
      </c>
    </row>
    <row r="306" spans="1:37" ht="23.25" customHeight="1">
      <c r="A306" s="46">
        <f>IFERROR(VLOOKUP(D306,Sort!B:D,3,0),"")</f>
        <v>0</v>
      </c>
      <c r="B306" s="190" t="str">
        <f t="shared" si="73"/>
        <v>946121CLOSE</v>
      </c>
      <c r="C306" s="196">
        <v>46121</v>
      </c>
      <c r="D306" s="192" t="s">
        <v>103</v>
      </c>
      <c r="E306" s="193" t="str">
        <f>IFERROR(VLOOKUP(D306,Sort!B:C,2,0),"")</f>
        <v>Axor 3336 OB</v>
      </c>
      <c r="F306" s="194">
        <v>18035</v>
      </c>
      <c r="G306" s="195">
        <f t="shared" si="74"/>
        <v>0</v>
      </c>
      <c r="H306" s="196">
        <v>46121</v>
      </c>
      <c r="I306" s="197">
        <v>0.40972222222222221</v>
      </c>
      <c r="J306" s="196">
        <v>46121</v>
      </c>
      <c r="K306" s="197">
        <v>0.58333333333333337</v>
      </c>
      <c r="L306" s="198">
        <f t="shared" si="75"/>
        <v>46121.409722222219</v>
      </c>
      <c r="M306" s="199">
        <f t="shared" si="76"/>
        <v>46121.583333333336</v>
      </c>
      <c r="N306" s="200">
        <f t="shared" si="77"/>
        <v>4.1666733334798236</v>
      </c>
      <c r="O306" s="201" t="s">
        <v>312</v>
      </c>
      <c r="P306" s="201" t="s">
        <v>707</v>
      </c>
      <c r="Q306" s="202" t="s">
        <v>150</v>
      </c>
      <c r="R306" s="202" t="s">
        <v>137</v>
      </c>
      <c r="S306" s="202" t="s">
        <v>300</v>
      </c>
      <c r="T306" s="193" t="str">
        <f>IFERROR(VLOOKUP(S306,Sort!E:F,2,0),"")</f>
        <v>AIR SYSTEM</v>
      </c>
      <c r="U306" s="115">
        <f t="shared" si="78"/>
        <v>1</v>
      </c>
      <c r="V306" s="202" t="s">
        <v>422</v>
      </c>
      <c r="W306" s="202"/>
      <c r="X306" s="202"/>
      <c r="Y306" s="202"/>
      <c r="Z306" s="193"/>
      <c r="AA306" s="193" t="s">
        <v>362</v>
      </c>
      <c r="AB306" s="203"/>
      <c r="AC306" s="204" t="str">
        <f t="shared" si="79"/>
        <v>CLOSE</v>
      </c>
      <c r="AD306" s="47" t="str">
        <f t="array" aca="1" ref="AD306" ca="1">IF(D306="","",INDEX(HM_Unit!$D$1:$AE$1,MATCH(C306,HM_Unit!$D$2:$AE$2,0)))</f>
        <v>WEEK 15</v>
      </c>
      <c r="AE306" s="46"/>
      <c r="AF306" s="46"/>
      <c r="AG306" s="46"/>
      <c r="AH306" s="46"/>
      <c r="AI306" s="46"/>
      <c r="AJ306" s="46"/>
      <c r="AK306" s="46"/>
    </row>
    <row r="307" spans="1:37" ht="23.25" customHeight="1">
      <c r="A307" s="46">
        <f>IFERROR(VLOOKUP(D307,Sort!B:D,3,0),"")</f>
        <v>0</v>
      </c>
      <c r="B307" s="190" t="str">
        <f t="shared" si="73"/>
        <v>1046121CLOSE</v>
      </c>
      <c r="C307" s="196">
        <v>46121</v>
      </c>
      <c r="D307" s="192" t="s">
        <v>15</v>
      </c>
      <c r="E307" s="193" t="str">
        <f>IFERROR(VLOOKUP(D307,Sort!B:C,2,0),"")</f>
        <v>AXOR 3336K</v>
      </c>
      <c r="F307" s="194"/>
      <c r="G307" s="195">
        <f t="shared" si="74"/>
        <v>0</v>
      </c>
      <c r="H307" s="196">
        <v>46121</v>
      </c>
      <c r="I307" s="197">
        <v>0.47916666666666669</v>
      </c>
      <c r="J307" s="196">
        <v>46121</v>
      </c>
      <c r="K307" s="197">
        <v>0.59027777777777779</v>
      </c>
      <c r="L307" s="198">
        <f t="shared" si="75"/>
        <v>46121.479166666664</v>
      </c>
      <c r="M307" s="199">
        <f t="shared" si="76"/>
        <v>46121.590277777781</v>
      </c>
      <c r="N307" s="200">
        <f t="shared" si="77"/>
        <v>2.6666709334759799</v>
      </c>
      <c r="O307" s="201" t="s">
        <v>708</v>
      </c>
      <c r="P307" s="201" t="s">
        <v>709</v>
      </c>
      <c r="Q307" s="202" t="s">
        <v>150</v>
      </c>
      <c r="R307" s="202" t="s">
        <v>137</v>
      </c>
      <c r="S307" s="202" t="s">
        <v>303</v>
      </c>
      <c r="T307" s="193" t="str">
        <f>IFERROR(VLOOKUP(S307,Sort!E:F,2,0),"")</f>
        <v>BRAKE SYSTEM</v>
      </c>
      <c r="U307" s="115">
        <f t="shared" si="78"/>
        <v>1</v>
      </c>
      <c r="V307" s="202" t="s">
        <v>422</v>
      </c>
      <c r="W307" s="202"/>
      <c r="X307" s="202"/>
      <c r="Y307" s="202"/>
      <c r="Z307" s="193"/>
      <c r="AA307" s="193" t="s">
        <v>362</v>
      </c>
      <c r="AB307" s="203"/>
      <c r="AC307" s="204" t="str">
        <f t="shared" si="79"/>
        <v>CLOSE</v>
      </c>
      <c r="AD307" s="47" t="str">
        <f t="array" aca="1" ref="AD307" ca="1">IF(D307="","",INDEX(HM_Unit!$D$1:$AE$1,MATCH(C307,HM_Unit!$D$2:$AE$2,0)))</f>
        <v>WEEK 15</v>
      </c>
      <c r="AE307" s="46"/>
      <c r="AF307" s="46"/>
      <c r="AG307" s="46"/>
      <c r="AH307" s="46"/>
      <c r="AI307" s="46"/>
      <c r="AJ307" s="46"/>
      <c r="AK307" s="46"/>
    </row>
    <row r="308" spans="1:37" ht="23.25" customHeight="1">
      <c r="A308" s="46">
        <f>IFERROR(VLOOKUP(D308,Sort!B:D,3,0),"")</f>
        <v>0</v>
      </c>
      <c r="B308" s="190" t="str">
        <f t="shared" si="73"/>
        <v>1146121CLOSE</v>
      </c>
      <c r="C308" s="196">
        <v>46121</v>
      </c>
      <c r="D308" s="192" t="s">
        <v>88</v>
      </c>
      <c r="E308" s="193" t="str">
        <f>IFERROR(VLOOKUP(D308,Sort!B:C,2,0),"")</f>
        <v>Axor 3336 OB</v>
      </c>
      <c r="F308" s="194">
        <v>18118</v>
      </c>
      <c r="G308" s="195">
        <f t="shared" si="74"/>
        <v>0</v>
      </c>
      <c r="H308" s="196">
        <v>46121</v>
      </c>
      <c r="I308" s="197">
        <v>0.57638888888888884</v>
      </c>
      <c r="J308" s="196">
        <v>46121</v>
      </c>
      <c r="K308" s="197">
        <v>0.58680555555555558</v>
      </c>
      <c r="L308" s="198">
        <f t="shared" si="75"/>
        <v>46121.576388888891</v>
      </c>
      <c r="M308" s="199">
        <f t="shared" si="76"/>
        <v>46121.586805555555</v>
      </c>
      <c r="N308" s="200">
        <f t="shared" si="77"/>
        <v>0.25000039994243173</v>
      </c>
      <c r="O308" s="201" t="s">
        <v>710</v>
      </c>
      <c r="P308" s="201" t="s">
        <v>437</v>
      </c>
      <c r="Q308" s="202" t="s">
        <v>150</v>
      </c>
      <c r="R308" s="202" t="s">
        <v>137</v>
      </c>
      <c r="S308" s="202" t="s">
        <v>311</v>
      </c>
      <c r="T308" s="193" t="str">
        <f>IFERROR(VLOOKUP(S308,Sort!E:F,2,0),"")</f>
        <v>TYRE</v>
      </c>
      <c r="U308" s="115">
        <f t="shared" si="78"/>
        <v>1</v>
      </c>
      <c r="V308" s="202" t="s">
        <v>422</v>
      </c>
      <c r="W308" s="202"/>
      <c r="X308" s="202"/>
      <c r="Y308" s="202"/>
      <c r="Z308" s="193"/>
      <c r="AA308" s="193" t="s">
        <v>362</v>
      </c>
      <c r="AB308" s="203"/>
      <c r="AC308" s="204" t="str">
        <f t="shared" si="79"/>
        <v>CLOSE</v>
      </c>
      <c r="AD308" s="47" t="str">
        <f t="array" aca="1" ref="AD308" ca="1">IF(D308="","",INDEX(HM_Unit!$D$1:$AE$1,MATCH(C308,HM_Unit!$D$2:$AE$2,0)))</f>
        <v>WEEK 15</v>
      </c>
      <c r="AE308" s="46"/>
      <c r="AF308" s="46"/>
      <c r="AG308" s="46"/>
      <c r="AH308" s="46"/>
      <c r="AI308" s="46"/>
      <c r="AJ308" s="46"/>
      <c r="AK308" s="46"/>
    </row>
    <row r="309" spans="1:37" ht="23.25" customHeight="1">
      <c r="A309" s="46">
        <f>IFERROR(VLOOKUP(D309,Sort!B:D,3,0),"")</f>
        <v>0</v>
      </c>
      <c r="B309" s="190" t="str">
        <f t="shared" si="73"/>
        <v>1246121CLOSE</v>
      </c>
      <c r="C309" s="196">
        <v>46121</v>
      </c>
      <c r="D309" s="192" t="s">
        <v>101</v>
      </c>
      <c r="E309" s="193" t="str">
        <f>IFERROR(VLOOKUP(D309,Sort!B:C,2,0),"")</f>
        <v>Axor 3336 OB</v>
      </c>
      <c r="F309" s="194" t="s">
        <v>711</v>
      </c>
      <c r="G309" s="195">
        <f t="shared" si="74"/>
        <v>0</v>
      </c>
      <c r="H309" s="196">
        <v>46121</v>
      </c>
      <c r="I309" s="197">
        <v>0.58333333333333337</v>
      </c>
      <c r="J309" s="196">
        <v>46121</v>
      </c>
      <c r="K309" s="197">
        <v>0.625</v>
      </c>
      <c r="L309" s="198">
        <f t="shared" si="75"/>
        <v>46121.583333333336</v>
      </c>
      <c r="M309" s="199">
        <f t="shared" si="76"/>
        <v>46121.625</v>
      </c>
      <c r="N309" s="200">
        <f t="shared" si="77"/>
        <v>1.0000015999443537</v>
      </c>
      <c r="O309" s="201" t="s">
        <v>712</v>
      </c>
      <c r="P309" s="201" t="s">
        <v>713</v>
      </c>
      <c r="Q309" s="202" t="s">
        <v>150</v>
      </c>
      <c r="R309" s="202" t="s">
        <v>137</v>
      </c>
      <c r="S309" s="202" t="s">
        <v>308</v>
      </c>
      <c r="T309" s="193" t="str">
        <f>IFERROR(VLOOKUP(S309,Sort!E:F,2,0),"")</f>
        <v>AIR CONDITIONER</v>
      </c>
      <c r="U309" s="115">
        <f t="shared" si="78"/>
        <v>1</v>
      </c>
      <c r="V309" s="202" t="s">
        <v>422</v>
      </c>
      <c r="W309" s="202"/>
      <c r="X309" s="202"/>
      <c r="Y309" s="202"/>
      <c r="Z309" s="193"/>
      <c r="AA309" s="193" t="s">
        <v>362</v>
      </c>
      <c r="AB309" s="203"/>
      <c r="AC309" s="204" t="str">
        <f t="shared" si="79"/>
        <v>CLOSE</v>
      </c>
      <c r="AD309" s="47" t="str">
        <f t="array" aca="1" ref="AD309" ca="1">IF(D309="","",INDEX(HM_Unit!$D$1:$AE$1,MATCH(C309,HM_Unit!$D$2:$AE$2,0)))</f>
        <v>WEEK 15</v>
      </c>
      <c r="AE309" s="46"/>
      <c r="AF309" s="46"/>
      <c r="AG309" s="46"/>
      <c r="AH309" s="46"/>
      <c r="AI309" s="46"/>
      <c r="AJ309" s="46"/>
      <c r="AK309" s="46"/>
    </row>
    <row r="310" spans="1:37" ht="23.25" customHeight="1">
      <c r="A310" s="46">
        <f>IFERROR(VLOOKUP(D310,Sort!B:D,3,0),"")</f>
        <v>0</v>
      </c>
      <c r="B310" s="190" t="str">
        <f t="shared" si="73"/>
        <v>1346121CLOSE</v>
      </c>
      <c r="C310" s="196">
        <v>46121</v>
      </c>
      <c r="D310" s="192" t="s">
        <v>17</v>
      </c>
      <c r="E310" s="193" t="str">
        <f>IFERROR(VLOOKUP(D310,Sort!B:C,2,0),"")</f>
        <v>AXOR 3336K</v>
      </c>
      <c r="F310" s="194">
        <v>18500</v>
      </c>
      <c r="G310" s="195">
        <f t="shared" si="74"/>
        <v>0</v>
      </c>
      <c r="H310" s="196">
        <v>46121</v>
      </c>
      <c r="I310" s="197">
        <v>0.29166666666666669</v>
      </c>
      <c r="J310" s="196">
        <v>46121</v>
      </c>
      <c r="K310" s="197">
        <v>0.7</v>
      </c>
      <c r="L310" s="198">
        <f t="shared" si="75"/>
        <v>46121.291666666664</v>
      </c>
      <c r="M310" s="199">
        <f t="shared" si="76"/>
        <v>46121.7</v>
      </c>
      <c r="N310" s="200">
        <f t="shared" si="77"/>
        <v>9.8000156800134643</v>
      </c>
      <c r="O310" s="201" t="s">
        <v>714</v>
      </c>
      <c r="P310" s="201" t="s">
        <v>715</v>
      </c>
      <c r="Q310" s="202" t="s">
        <v>150</v>
      </c>
      <c r="R310" s="202" t="s">
        <v>137</v>
      </c>
      <c r="S310" s="202" t="s">
        <v>308</v>
      </c>
      <c r="T310" s="193" t="str">
        <f>IFERROR(VLOOKUP(S310,Sort!E:F,2,0),"")</f>
        <v>AIR CONDITIONER</v>
      </c>
      <c r="U310" s="115">
        <f t="shared" si="78"/>
        <v>1</v>
      </c>
      <c r="V310" s="202" t="s">
        <v>422</v>
      </c>
      <c r="W310" s="202"/>
      <c r="X310" s="202"/>
      <c r="Y310" s="202"/>
      <c r="Z310" s="193"/>
      <c r="AA310" s="193" t="s">
        <v>362</v>
      </c>
      <c r="AB310" s="203"/>
      <c r="AC310" s="204" t="str">
        <f t="shared" si="79"/>
        <v>CLOSE</v>
      </c>
      <c r="AD310" s="47" t="str">
        <f t="array" aca="1" ref="AD310" ca="1">IF(D310="","",INDEX(HM_Unit!$D$1:$AE$1,MATCH(C310,HM_Unit!$D$2:$AE$2,0)))</f>
        <v>WEEK 15</v>
      </c>
      <c r="AE310" s="46"/>
      <c r="AF310" s="46"/>
      <c r="AG310" s="46"/>
      <c r="AH310" s="46"/>
      <c r="AI310" s="46"/>
      <c r="AJ310" s="46"/>
      <c r="AK310" s="46"/>
    </row>
    <row r="311" spans="1:37" ht="23.25" customHeight="1">
      <c r="A311" s="46">
        <f>IFERROR(VLOOKUP(D311,Sort!B:D,3,0),"")</f>
        <v>0</v>
      </c>
      <c r="B311" s="190" t="str">
        <f t="shared" si="73"/>
        <v>1446121CLOSE</v>
      </c>
      <c r="C311" s="196">
        <v>46121</v>
      </c>
      <c r="D311" s="192" t="s">
        <v>14</v>
      </c>
      <c r="E311" s="193" t="str">
        <f>IFERROR(VLOOKUP(D311,Sort!B:C,2,0),"")</f>
        <v>AXOR 3336K</v>
      </c>
      <c r="F311" s="194">
        <v>18145</v>
      </c>
      <c r="G311" s="195">
        <f t="shared" si="74"/>
        <v>0</v>
      </c>
      <c r="H311" s="196">
        <v>46121</v>
      </c>
      <c r="I311" s="197">
        <v>0.29166666666666669</v>
      </c>
      <c r="J311" s="196">
        <v>46121</v>
      </c>
      <c r="K311" s="197">
        <v>0.64930555555555558</v>
      </c>
      <c r="L311" s="198">
        <f t="shared" si="75"/>
        <v>46121.291666666664</v>
      </c>
      <c r="M311" s="199">
        <f t="shared" si="76"/>
        <v>46121.649305555555</v>
      </c>
      <c r="N311" s="200">
        <f t="shared" si="77"/>
        <v>8.5833470667274714</v>
      </c>
      <c r="O311" s="201" t="s">
        <v>716</v>
      </c>
      <c r="P311" s="201" t="s">
        <v>717</v>
      </c>
      <c r="Q311" s="202" t="s">
        <v>150</v>
      </c>
      <c r="R311" s="202" t="s">
        <v>137</v>
      </c>
      <c r="S311" s="202" t="s">
        <v>718</v>
      </c>
      <c r="T311" s="193" t="str">
        <f>IFERROR(VLOOKUP(S311,Sort!E:F,2,0),"")</f>
        <v>HYDRAULIC SYSTEM</v>
      </c>
      <c r="U311" s="115">
        <f t="shared" si="78"/>
        <v>1</v>
      </c>
      <c r="V311" s="202" t="s">
        <v>422</v>
      </c>
      <c r="W311" s="202"/>
      <c r="X311" s="202"/>
      <c r="Y311" s="202"/>
      <c r="Z311" s="193"/>
      <c r="AA311" s="193" t="s">
        <v>362</v>
      </c>
      <c r="AB311" s="203"/>
      <c r="AC311" s="204" t="str">
        <f t="shared" si="79"/>
        <v>CLOSE</v>
      </c>
      <c r="AD311" s="47" t="str">
        <f t="array" aca="1" ref="AD311" ca="1">IF(D311="","",INDEX(HM_Unit!$D$1:$AE$1,MATCH(C311,HM_Unit!$D$2:$AE$2,0)))</f>
        <v>WEEK 15</v>
      </c>
      <c r="AE311" s="46"/>
      <c r="AF311" s="46"/>
      <c r="AG311" s="46"/>
      <c r="AH311" s="46"/>
      <c r="AI311" s="46"/>
      <c r="AJ311" s="46"/>
      <c r="AK311" s="46"/>
    </row>
    <row r="312" spans="1:37" ht="23.25" customHeight="1">
      <c r="A312" s="46">
        <f>IFERROR(VLOOKUP(D312,Sort!B:D,3,0),"")</f>
        <v>0</v>
      </c>
      <c r="B312" s="190" t="str">
        <f t="shared" si="73"/>
        <v>1546121CLOSE</v>
      </c>
      <c r="C312" s="196">
        <v>46121</v>
      </c>
      <c r="D312" s="192" t="s">
        <v>23</v>
      </c>
      <c r="E312" s="193" t="str">
        <f>IFERROR(VLOOKUP(D312,Sort!B:C,2,0),"")</f>
        <v>AXOR 3336K</v>
      </c>
      <c r="F312" s="194">
        <v>17321</v>
      </c>
      <c r="G312" s="195">
        <f t="shared" si="74"/>
        <v>0</v>
      </c>
      <c r="H312" s="196">
        <v>46121</v>
      </c>
      <c r="I312" s="197">
        <v>0.5625</v>
      </c>
      <c r="J312" s="196">
        <v>46121</v>
      </c>
      <c r="K312" s="197">
        <v>0.63611111111111107</v>
      </c>
      <c r="L312" s="198">
        <f t="shared" si="75"/>
        <v>46121.5625</v>
      </c>
      <c r="M312" s="199">
        <f t="shared" si="76"/>
        <v>46121.636111111111</v>
      </c>
      <c r="N312" s="200">
        <f t="shared" si="77"/>
        <v>1.766669493333979</v>
      </c>
      <c r="O312" s="201" t="s">
        <v>597</v>
      </c>
      <c r="P312" s="201" t="s">
        <v>719</v>
      </c>
      <c r="Q312" s="202" t="s">
        <v>150</v>
      </c>
      <c r="R312" s="202" t="s">
        <v>137</v>
      </c>
      <c r="S312" s="202" t="s">
        <v>406</v>
      </c>
      <c r="T312" s="193" t="str">
        <f>IFERROR(VLOOKUP(S312,Sort!E:F,2,0),"")</f>
        <v>RADIATOR/ COOLANT SYSTEM</v>
      </c>
      <c r="U312" s="115">
        <f t="shared" si="78"/>
        <v>1</v>
      </c>
      <c r="V312" s="202" t="s">
        <v>422</v>
      </c>
      <c r="W312" s="202"/>
      <c r="X312" s="202"/>
      <c r="Y312" s="202"/>
      <c r="Z312" s="193"/>
      <c r="AA312" s="193" t="s">
        <v>362</v>
      </c>
      <c r="AB312" s="203"/>
      <c r="AC312" s="204" t="str">
        <f t="shared" si="79"/>
        <v>CLOSE</v>
      </c>
      <c r="AD312" s="47" t="str">
        <f t="array" aca="1" ref="AD312" ca="1">IF(D312="","",INDEX(HM_Unit!$D$1:$AE$1,MATCH(C312,HM_Unit!$D$2:$AE$2,0)))</f>
        <v>WEEK 15</v>
      </c>
      <c r="AE312" s="46"/>
      <c r="AF312" s="46"/>
      <c r="AG312" s="46"/>
      <c r="AH312" s="46"/>
      <c r="AI312" s="46"/>
      <c r="AJ312" s="46"/>
      <c r="AK312" s="46"/>
    </row>
    <row r="313" spans="1:37" ht="23.25" customHeight="1">
      <c r="A313" s="46">
        <f>IFERROR(VLOOKUP(D313,Sort!B:D,3,0),"")</f>
        <v>0</v>
      </c>
      <c r="B313" s="190" t="str">
        <f t="shared" si="73"/>
        <v>1646121CLOSE</v>
      </c>
      <c r="C313" s="196">
        <v>46121</v>
      </c>
      <c r="D313" s="192" t="s">
        <v>22</v>
      </c>
      <c r="E313" s="193" t="str">
        <f>IFERROR(VLOOKUP(D313,Sort!B:C,2,0),"")</f>
        <v>AXOR 3336K</v>
      </c>
      <c r="F313" s="194">
        <v>17235</v>
      </c>
      <c r="G313" s="195">
        <f t="shared" si="74"/>
        <v>0</v>
      </c>
      <c r="H313" s="196">
        <v>46121</v>
      </c>
      <c r="I313" s="197">
        <v>0.64583333333333337</v>
      </c>
      <c r="J313" s="196">
        <v>46121</v>
      </c>
      <c r="K313" s="197">
        <v>0.65625</v>
      </c>
      <c r="L313" s="198">
        <f t="shared" si="75"/>
        <v>46121.645833333336</v>
      </c>
      <c r="M313" s="199">
        <f t="shared" si="76"/>
        <v>46121.65625</v>
      </c>
      <c r="N313" s="200">
        <f t="shared" si="77"/>
        <v>0.25000039994243173</v>
      </c>
      <c r="O313" s="201" t="s">
        <v>720</v>
      </c>
      <c r="P313" s="201" t="s">
        <v>721</v>
      </c>
      <c r="Q313" s="202" t="s">
        <v>150</v>
      </c>
      <c r="R313" s="202" t="s">
        <v>137</v>
      </c>
      <c r="S313" s="202" t="s">
        <v>398</v>
      </c>
      <c r="T313" s="193" t="str">
        <f>IFERROR(VLOOKUP(S313,Sort!E:F,2,0),"")</f>
        <v>STEERING SYSTEM &amp; TIE ROD</v>
      </c>
      <c r="U313" s="115">
        <f t="shared" si="78"/>
        <v>1</v>
      </c>
      <c r="V313" s="202" t="s">
        <v>422</v>
      </c>
      <c r="W313" s="202"/>
      <c r="X313" s="202"/>
      <c r="Y313" s="202"/>
      <c r="Z313" s="193"/>
      <c r="AA313" s="193" t="s">
        <v>362</v>
      </c>
      <c r="AB313" s="203"/>
      <c r="AC313" s="204" t="str">
        <f t="shared" si="79"/>
        <v>CLOSE</v>
      </c>
      <c r="AD313" s="47" t="str">
        <f t="array" aca="1" ref="AD313" ca="1">IF(D313="","",INDEX(HM_Unit!$D$1:$AE$1,MATCH(C313,HM_Unit!$D$2:$AE$2,0)))</f>
        <v>WEEK 15</v>
      </c>
      <c r="AE313" s="46"/>
      <c r="AF313" s="46"/>
      <c r="AG313" s="46"/>
      <c r="AH313" s="46"/>
      <c r="AI313" s="46"/>
      <c r="AJ313" s="46"/>
      <c r="AK313" s="46"/>
    </row>
    <row r="314" spans="1:37" ht="23.25" customHeight="1">
      <c r="A314" s="46">
        <f>IFERROR(VLOOKUP(D314,Sort!B:D,3,0),"")</f>
        <v>0</v>
      </c>
      <c r="B314" s="190" t="str">
        <f t="shared" si="73"/>
        <v>1746121CLOSE</v>
      </c>
      <c r="C314" s="196">
        <v>46121</v>
      </c>
      <c r="D314" s="192" t="s">
        <v>28</v>
      </c>
      <c r="E314" s="193" t="str">
        <f>IFERROR(VLOOKUP(D314,Sort!B:C,2,0),"")</f>
        <v>AXOR 3336K</v>
      </c>
      <c r="F314" s="194">
        <v>17091</v>
      </c>
      <c r="G314" s="195">
        <f t="shared" si="74"/>
        <v>0</v>
      </c>
      <c r="H314" s="196">
        <v>46121</v>
      </c>
      <c r="I314" s="197">
        <v>0.63680555555555551</v>
      </c>
      <c r="J314" s="196">
        <v>46121</v>
      </c>
      <c r="K314" s="197">
        <v>0.70138888888888884</v>
      </c>
      <c r="L314" s="198">
        <f t="shared" si="75"/>
        <v>46121.636805555558</v>
      </c>
      <c r="M314" s="199">
        <f t="shared" si="76"/>
        <v>46121.701388888891</v>
      </c>
      <c r="N314" s="200">
        <f t="shared" si="77"/>
        <v>1.5500024799923309</v>
      </c>
      <c r="O314" s="201" t="s">
        <v>722</v>
      </c>
      <c r="P314" s="201" t="s">
        <v>433</v>
      </c>
      <c r="Q314" s="202" t="s">
        <v>150</v>
      </c>
      <c r="R314" s="202" t="s">
        <v>137</v>
      </c>
      <c r="S314" s="202" t="s">
        <v>300</v>
      </c>
      <c r="T314" s="193" t="str">
        <f>IFERROR(VLOOKUP(S314,Sort!E:F,2,0),"")</f>
        <v>AIR SYSTEM</v>
      </c>
      <c r="U314" s="115">
        <f t="shared" si="78"/>
        <v>1</v>
      </c>
      <c r="V314" s="202" t="s">
        <v>422</v>
      </c>
      <c r="W314" s="202"/>
      <c r="X314" s="202"/>
      <c r="Y314" s="202"/>
      <c r="Z314" s="193"/>
      <c r="AA314" s="193" t="s">
        <v>362</v>
      </c>
      <c r="AB314" s="203"/>
      <c r="AC314" s="204" t="str">
        <f t="shared" si="79"/>
        <v>CLOSE</v>
      </c>
      <c r="AD314" s="47" t="str">
        <f t="array" aca="1" ref="AD314" ca="1">IF(D314="","",INDEX(HM_Unit!$D$1:$AE$1,MATCH(C314,HM_Unit!$D$2:$AE$2,0)))</f>
        <v>WEEK 15</v>
      </c>
      <c r="AE314" s="46"/>
      <c r="AF314" s="46"/>
      <c r="AG314" s="46"/>
      <c r="AH314" s="46"/>
      <c r="AI314" s="46"/>
      <c r="AJ314" s="46"/>
      <c r="AK314" s="46"/>
    </row>
    <row r="315" spans="1:37" ht="23.25" customHeight="1">
      <c r="A315" s="46">
        <f>IFERROR(VLOOKUP(D315,Sort!B:D,3,0),"")</f>
        <v>0</v>
      </c>
      <c r="B315" s="190" t="str">
        <f t="shared" si="73"/>
        <v>1846121CLOSE</v>
      </c>
      <c r="C315" s="196">
        <v>46121</v>
      </c>
      <c r="D315" s="192" t="s">
        <v>34</v>
      </c>
      <c r="E315" s="193" t="str">
        <f>IFERROR(VLOOKUP(D315,Sort!B:C,2,0),"")</f>
        <v>AXOR 3336K</v>
      </c>
      <c r="F315" s="194"/>
      <c r="G315" s="195">
        <f t="shared" si="74"/>
        <v>0</v>
      </c>
      <c r="H315" s="196">
        <v>46121</v>
      </c>
      <c r="I315" s="197">
        <v>0.58680555555555558</v>
      </c>
      <c r="J315" s="196">
        <v>46121</v>
      </c>
      <c r="K315" s="197">
        <v>0.64236111111111116</v>
      </c>
      <c r="L315" s="198">
        <f t="shared" si="75"/>
        <v>46121.586805555555</v>
      </c>
      <c r="M315" s="199">
        <f t="shared" si="76"/>
        <v>46121.642361111109</v>
      </c>
      <c r="N315" s="200">
        <f t="shared" si="77"/>
        <v>1.3333354666506803</v>
      </c>
      <c r="O315" s="201" t="s">
        <v>357</v>
      </c>
      <c r="P315" s="201"/>
      <c r="Q315" s="202" t="s">
        <v>149</v>
      </c>
      <c r="R315" s="202" t="s">
        <v>137</v>
      </c>
      <c r="S315" s="202" t="s">
        <v>318</v>
      </c>
      <c r="T315" s="193" t="str">
        <f>IFERROR(VLOOKUP(S315,Sort!E:F,2,0),"")</f>
        <v>PREVENTIVE MAINTENACE</v>
      </c>
      <c r="U315" s="115">
        <f t="shared" si="78"/>
        <v>1</v>
      </c>
      <c r="V315" s="202" t="s">
        <v>422</v>
      </c>
      <c r="W315" s="202"/>
      <c r="X315" s="202"/>
      <c r="Y315" s="202"/>
      <c r="Z315" s="193"/>
      <c r="AA315" s="193" t="s">
        <v>362</v>
      </c>
      <c r="AB315" s="203"/>
      <c r="AC315" s="204" t="str">
        <f t="shared" si="79"/>
        <v>CLOSE</v>
      </c>
      <c r="AD315" s="47" t="str">
        <f t="array" aca="1" ref="AD315" ca="1">IF(D315="","",INDEX(HM_Unit!$D$1:$AE$1,MATCH(C315,HM_Unit!$D$2:$AE$2,0)))</f>
        <v>WEEK 15</v>
      </c>
      <c r="AE315" s="46"/>
      <c r="AF315" s="46"/>
      <c r="AG315" s="46"/>
      <c r="AH315" s="46"/>
      <c r="AI315" s="46"/>
      <c r="AJ315" s="46"/>
      <c r="AK315" s="46"/>
    </row>
    <row r="316" spans="1:37" ht="23.25" customHeight="1">
      <c r="A316" s="46">
        <f>IFERROR(VLOOKUP(D316,Sort!B:D,3,0),"")</f>
        <v>0</v>
      </c>
      <c r="B316" s="190" t="str">
        <f t="shared" si="73"/>
        <v>1946121CLOSE</v>
      </c>
      <c r="C316" s="196">
        <v>46121</v>
      </c>
      <c r="D316" s="192" t="s">
        <v>20</v>
      </c>
      <c r="E316" s="193" t="str">
        <f>IFERROR(VLOOKUP(D316,Sort!B:C,2,0),"")</f>
        <v>AXOR 3336K</v>
      </c>
      <c r="F316" s="194"/>
      <c r="G316" s="195">
        <f t="shared" si="74"/>
        <v>0</v>
      </c>
      <c r="H316" s="196">
        <v>46121</v>
      </c>
      <c r="I316" s="197">
        <v>0.42569444444444443</v>
      </c>
      <c r="J316" s="196">
        <v>46121</v>
      </c>
      <c r="K316" s="197">
        <v>0.4548611111111111</v>
      </c>
      <c r="L316" s="198">
        <f t="shared" si="75"/>
        <v>46121.425694444442</v>
      </c>
      <c r="M316" s="199">
        <f t="shared" si="76"/>
        <v>46121.454861111109</v>
      </c>
      <c r="N316" s="200">
        <f t="shared" si="77"/>
        <v>0.70000112001343462</v>
      </c>
      <c r="O316" s="201" t="s">
        <v>357</v>
      </c>
      <c r="P316" s="201"/>
      <c r="Q316" s="202" t="s">
        <v>149</v>
      </c>
      <c r="R316" s="202" t="s">
        <v>137</v>
      </c>
      <c r="S316" s="202" t="s">
        <v>318</v>
      </c>
      <c r="T316" s="193" t="str">
        <f>IFERROR(VLOOKUP(S316,Sort!E:F,2,0),"")</f>
        <v>PREVENTIVE MAINTENACE</v>
      </c>
      <c r="U316" s="115">
        <f t="shared" si="78"/>
        <v>1</v>
      </c>
      <c r="V316" s="202" t="s">
        <v>422</v>
      </c>
      <c r="W316" s="202"/>
      <c r="X316" s="202"/>
      <c r="Y316" s="202"/>
      <c r="Z316" s="193"/>
      <c r="AA316" s="193" t="s">
        <v>362</v>
      </c>
      <c r="AB316" s="203"/>
      <c r="AC316" s="204" t="str">
        <f t="shared" si="79"/>
        <v>CLOSE</v>
      </c>
      <c r="AD316" s="47" t="str">
        <f t="array" aca="1" ref="AD316" ca="1">IF(D316="","",INDEX(HM_Unit!$D$1:$AE$1,MATCH(C316,HM_Unit!$D$2:$AE$2,0)))</f>
        <v>WEEK 15</v>
      </c>
      <c r="AE316" s="46"/>
      <c r="AF316" s="46"/>
      <c r="AG316" s="46"/>
      <c r="AH316" s="46"/>
      <c r="AI316" s="46"/>
      <c r="AJ316" s="46"/>
      <c r="AK316" s="46"/>
    </row>
    <row r="317" spans="1:37" ht="23.25" customHeight="1">
      <c r="A317" s="46">
        <f>IFERROR(VLOOKUP(D317,Sort!B:D,3,0),"")</f>
        <v>0</v>
      </c>
      <c r="B317" s="190" t="str">
        <f t="shared" si="73"/>
        <v>2046121CLOSE</v>
      </c>
      <c r="C317" s="196">
        <v>46121</v>
      </c>
      <c r="D317" s="192" t="s">
        <v>18</v>
      </c>
      <c r="E317" s="193" t="str">
        <f>IFERROR(VLOOKUP(D317,Sort!B:C,2,0),"")</f>
        <v>AXOR 3336K</v>
      </c>
      <c r="F317" s="194"/>
      <c r="G317" s="195">
        <f t="shared" si="74"/>
        <v>0</v>
      </c>
      <c r="H317" s="196">
        <v>46121</v>
      </c>
      <c r="I317" s="197">
        <v>0.3840277777777778</v>
      </c>
      <c r="J317" s="196">
        <v>46121</v>
      </c>
      <c r="K317" s="197">
        <v>0.39861111111111114</v>
      </c>
      <c r="L317" s="198">
        <f t="shared" si="75"/>
        <v>46121.384027777778</v>
      </c>
      <c r="M317" s="199">
        <f t="shared" si="76"/>
        <v>46121.398611111108</v>
      </c>
      <c r="N317" s="200">
        <f t="shared" si="77"/>
        <v>0.35000055991940637</v>
      </c>
      <c r="O317" s="201" t="s">
        <v>356</v>
      </c>
      <c r="P317" s="201"/>
      <c r="Q317" s="202" t="s">
        <v>149</v>
      </c>
      <c r="R317" s="202" t="s">
        <v>137</v>
      </c>
      <c r="S317" s="202" t="s">
        <v>318</v>
      </c>
      <c r="T317" s="193" t="str">
        <f>IFERROR(VLOOKUP(S317,Sort!E:F,2,0),"")</f>
        <v>PREVENTIVE MAINTENACE</v>
      </c>
      <c r="U317" s="115">
        <f t="shared" si="78"/>
        <v>1</v>
      </c>
      <c r="V317" s="202" t="s">
        <v>422</v>
      </c>
      <c r="W317" s="202"/>
      <c r="X317" s="202"/>
      <c r="Y317" s="202"/>
      <c r="Z317" s="193"/>
      <c r="AA317" s="193" t="s">
        <v>362</v>
      </c>
      <c r="AB317" s="203"/>
      <c r="AC317" s="204" t="str">
        <f t="shared" si="79"/>
        <v>CLOSE</v>
      </c>
      <c r="AD317" s="47" t="str">
        <f t="array" aca="1" ref="AD317" ca="1">IF(D317="","",INDEX(HM_Unit!$D$1:$AE$1,MATCH(C317,HM_Unit!$D$2:$AE$2,0)))</f>
        <v>WEEK 15</v>
      </c>
      <c r="AE317" s="46"/>
      <c r="AF317" s="46"/>
      <c r="AG317" s="46"/>
      <c r="AH317" s="46"/>
      <c r="AI317" s="46"/>
      <c r="AJ317" s="46"/>
      <c r="AK317" s="46"/>
    </row>
    <row r="318" spans="1:37" ht="23.25" customHeight="1">
      <c r="A318" s="46">
        <f>IFERROR(VLOOKUP(D318,Sort!B:D,3,0),"")</f>
        <v>0</v>
      </c>
      <c r="B318" s="190" t="str">
        <f t="shared" si="73"/>
        <v>2146121CLOSE</v>
      </c>
      <c r="C318" s="196">
        <v>46121</v>
      </c>
      <c r="D318" s="192" t="s">
        <v>13</v>
      </c>
      <c r="E318" s="193" t="str">
        <f>IFERROR(VLOOKUP(D318,Sort!B:C,2,0),"")</f>
        <v>AXOR 3336K</v>
      </c>
      <c r="F318" s="194"/>
      <c r="G318" s="195">
        <f t="shared" si="74"/>
        <v>0</v>
      </c>
      <c r="H318" s="196">
        <v>46121</v>
      </c>
      <c r="I318" s="197">
        <v>0.36041666666666666</v>
      </c>
      <c r="J318" s="196">
        <v>46121</v>
      </c>
      <c r="K318" s="197">
        <v>0.37708333333333333</v>
      </c>
      <c r="L318" s="198">
        <f t="shared" si="75"/>
        <v>46121.36041666667</v>
      </c>
      <c r="M318" s="199">
        <f t="shared" si="76"/>
        <v>46121.377083333333</v>
      </c>
      <c r="N318" s="200">
        <f t="shared" si="77"/>
        <v>0.40000063990789364</v>
      </c>
      <c r="O318" s="201" t="s">
        <v>356</v>
      </c>
      <c r="P318" s="201"/>
      <c r="Q318" s="202" t="s">
        <v>149</v>
      </c>
      <c r="R318" s="202" t="s">
        <v>137</v>
      </c>
      <c r="S318" s="202" t="s">
        <v>318</v>
      </c>
      <c r="T318" s="193" t="str">
        <f>IFERROR(VLOOKUP(S318,Sort!E:F,2,0),"")</f>
        <v>PREVENTIVE MAINTENACE</v>
      </c>
      <c r="U318" s="115">
        <f t="shared" si="78"/>
        <v>1</v>
      </c>
      <c r="V318" s="202" t="s">
        <v>422</v>
      </c>
      <c r="W318" s="202"/>
      <c r="X318" s="202"/>
      <c r="Y318" s="202"/>
      <c r="Z318" s="193"/>
      <c r="AA318" s="193" t="s">
        <v>362</v>
      </c>
      <c r="AB318" s="203"/>
      <c r="AC318" s="204" t="str">
        <f t="shared" si="79"/>
        <v>CLOSE</v>
      </c>
      <c r="AD318" s="47" t="str">
        <f t="array" aca="1" ref="AD318" ca="1">IF(D318="","",INDEX(HM_Unit!$D$1:$AE$1,MATCH(C318,HM_Unit!$D$2:$AE$2,0)))</f>
        <v>WEEK 15</v>
      </c>
      <c r="AE318" s="46"/>
      <c r="AF318" s="46"/>
      <c r="AG318" s="46"/>
      <c r="AH318" s="46"/>
      <c r="AI318" s="46"/>
      <c r="AJ318" s="46"/>
      <c r="AK318" s="46"/>
    </row>
    <row r="319" spans="1:37" ht="79.5" customHeight="1">
      <c r="A319" s="46">
        <f>IFERROR(VLOOKUP(D319,Sort!B:D,3,0),"")</f>
        <v>0</v>
      </c>
      <c r="B319" s="190" t="str">
        <f t="shared" si="73"/>
        <v>2246121CLOSE</v>
      </c>
      <c r="C319" s="196">
        <v>46121</v>
      </c>
      <c r="D319" s="192" t="s">
        <v>12</v>
      </c>
      <c r="E319" s="193" t="str">
        <f>IFERROR(VLOOKUP(D319,Sort!B:C,2,0),"")</f>
        <v>AXOR 3336K</v>
      </c>
      <c r="F319" s="194"/>
      <c r="G319" s="195">
        <f t="shared" si="74"/>
        <v>0</v>
      </c>
      <c r="H319" s="196">
        <v>46121</v>
      </c>
      <c r="I319" s="197">
        <v>0.43055555555555558</v>
      </c>
      <c r="J319" s="196">
        <v>46121</v>
      </c>
      <c r="K319" s="197">
        <v>0.92291666666666672</v>
      </c>
      <c r="L319" s="198">
        <f t="shared" si="75"/>
        <v>46121.430555555555</v>
      </c>
      <c r="M319" s="199">
        <f t="shared" si="76"/>
        <v>46121.92291666667</v>
      </c>
      <c r="N319" s="200">
        <f t="shared" si="77"/>
        <v>11.816685573464508</v>
      </c>
      <c r="O319" s="201" t="s">
        <v>723</v>
      </c>
      <c r="P319" s="201" t="s">
        <v>724</v>
      </c>
      <c r="Q319" s="202" t="s">
        <v>149</v>
      </c>
      <c r="R319" s="202" t="s">
        <v>137</v>
      </c>
      <c r="S319" s="202" t="s">
        <v>318</v>
      </c>
      <c r="T319" s="193" t="str">
        <f>IFERROR(VLOOKUP(S319,Sort!E:F,2,0),"")</f>
        <v>PREVENTIVE MAINTENACE</v>
      </c>
      <c r="U319" s="115">
        <f t="shared" si="78"/>
        <v>1</v>
      </c>
      <c r="V319" s="202" t="s">
        <v>422</v>
      </c>
      <c r="W319" s="202"/>
      <c r="X319" s="202"/>
      <c r="Y319" s="202"/>
      <c r="Z319" s="193"/>
      <c r="AA319" s="193" t="s">
        <v>362</v>
      </c>
      <c r="AB319" s="203"/>
      <c r="AC319" s="204" t="str">
        <f t="shared" si="79"/>
        <v>CLOSE</v>
      </c>
      <c r="AD319" s="47" t="str">
        <f t="array" aca="1" ref="AD319" ca="1">IF(D319="","",INDEX(HM_Unit!$D$1:$AE$1,MATCH(C319,HM_Unit!$D$2:$AE$2,0)))</f>
        <v>WEEK 15</v>
      </c>
      <c r="AE319" s="46"/>
      <c r="AF319" s="46"/>
      <c r="AG319" s="46"/>
      <c r="AH319" s="46"/>
      <c r="AI319" s="46"/>
      <c r="AJ319" s="46"/>
      <c r="AK319" s="46"/>
    </row>
    <row r="320" spans="1:37" ht="23.25" customHeight="1">
      <c r="A320" s="46">
        <f>IFERROR(VLOOKUP(D320,Sort!B:D,3,0),"")</f>
        <v>0</v>
      </c>
      <c r="B320" s="190" t="str">
        <f t="shared" si="73"/>
        <v>2346121CLOSE</v>
      </c>
      <c r="C320" s="196">
        <v>46121</v>
      </c>
      <c r="D320" s="192" t="s">
        <v>31</v>
      </c>
      <c r="E320" s="193" t="str">
        <f>IFERROR(VLOOKUP(D320,Sort!B:C,2,0),"")</f>
        <v>AXOR 3336K</v>
      </c>
      <c r="F320" s="194"/>
      <c r="G320" s="195">
        <f t="shared" si="74"/>
        <v>0</v>
      </c>
      <c r="H320" s="196">
        <v>46121</v>
      </c>
      <c r="I320" s="197">
        <v>0.29791666666666666</v>
      </c>
      <c r="J320" s="196">
        <v>46121</v>
      </c>
      <c r="K320" s="197">
        <v>0.31597222222222221</v>
      </c>
      <c r="L320" s="198">
        <f t="shared" si="75"/>
        <v>46121.29791666667</v>
      </c>
      <c r="M320" s="199">
        <f t="shared" si="76"/>
        <v>46121.315972222219</v>
      </c>
      <c r="N320" s="200">
        <f t="shared" si="77"/>
        <v>0.4333340265086747</v>
      </c>
      <c r="O320" s="201" t="s">
        <v>725</v>
      </c>
      <c r="P320" s="201" t="s">
        <v>726</v>
      </c>
      <c r="Q320" s="202" t="s">
        <v>150</v>
      </c>
      <c r="R320" s="202" t="s">
        <v>137</v>
      </c>
      <c r="S320" s="202" t="s">
        <v>291</v>
      </c>
      <c r="T320" s="193" t="str">
        <f>IFERROR(VLOOKUP(S320,Sort!E:F,2,0),"")</f>
        <v>ELECTRICAL, STARTING &amp; CHARGING SYSTEM</v>
      </c>
      <c r="U320" s="115">
        <f t="shared" si="78"/>
        <v>1</v>
      </c>
      <c r="V320" s="202" t="s">
        <v>422</v>
      </c>
      <c r="W320" s="202"/>
      <c r="X320" s="202"/>
      <c r="Y320" s="202"/>
      <c r="Z320" s="193"/>
      <c r="AA320" s="193" t="s">
        <v>362</v>
      </c>
      <c r="AB320" s="203"/>
      <c r="AC320" s="204" t="str">
        <f t="shared" si="79"/>
        <v>CLOSE</v>
      </c>
      <c r="AD320" s="47" t="str">
        <f t="array" aca="1" ref="AD320" ca="1">IF(D320="","",INDEX(HM_Unit!$D$1:$AE$1,MATCH(C320,HM_Unit!$D$2:$AE$2,0)))</f>
        <v>WEEK 15</v>
      </c>
      <c r="AE320" s="46"/>
      <c r="AF320" s="46"/>
      <c r="AG320" s="46"/>
      <c r="AH320" s="46"/>
      <c r="AI320" s="46"/>
      <c r="AJ320" s="46"/>
      <c r="AK320" s="46"/>
    </row>
    <row r="321" spans="1:37" ht="23.25" customHeight="1">
      <c r="A321" s="46">
        <f>IFERROR(VLOOKUP(D321,Sort!B:D,3,0),"")</f>
        <v>0</v>
      </c>
      <c r="B321" s="190" t="str">
        <f t="shared" si="73"/>
        <v>2446121CLOSE</v>
      </c>
      <c r="C321" s="196">
        <v>46121</v>
      </c>
      <c r="D321" s="192" t="s">
        <v>89</v>
      </c>
      <c r="E321" s="193" t="str">
        <f>IFERROR(VLOOKUP(D321,Sort!B:C,2,0),"")</f>
        <v>Axor 3336 OB</v>
      </c>
      <c r="F321" s="194">
        <v>4576</v>
      </c>
      <c r="G321" s="195">
        <f t="shared" si="74"/>
        <v>0</v>
      </c>
      <c r="H321" s="196">
        <v>46121</v>
      </c>
      <c r="I321" s="197">
        <v>0.79861111111111116</v>
      </c>
      <c r="J321" s="196">
        <v>46121</v>
      </c>
      <c r="K321" s="197">
        <v>0.81597222222222221</v>
      </c>
      <c r="L321" s="198">
        <f t="shared" si="75"/>
        <v>46121.798611111109</v>
      </c>
      <c r="M321" s="199">
        <f t="shared" si="76"/>
        <v>46121.815972222219</v>
      </c>
      <c r="N321" s="200">
        <f t="shared" si="77"/>
        <v>0.41666733329559508</v>
      </c>
      <c r="O321" s="201" t="s">
        <v>727</v>
      </c>
      <c r="P321" s="201" t="s">
        <v>728</v>
      </c>
      <c r="Q321" s="202" t="s">
        <v>150</v>
      </c>
      <c r="R321" s="202" t="s">
        <v>137</v>
      </c>
      <c r="S321" s="202" t="s">
        <v>297</v>
      </c>
      <c r="T321" s="193" t="str">
        <f>IFERROR(VLOOKUP(S321,Sort!E:F,2,0),"")</f>
        <v>SUSPENSION</v>
      </c>
      <c r="U321" s="115">
        <f t="shared" si="78"/>
        <v>1</v>
      </c>
      <c r="V321" s="202" t="s">
        <v>422</v>
      </c>
      <c r="W321" s="202"/>
      <c r="X321" s="202"/>
      <c r="Y321" s="202"/>
      <c r="Z321" s="193"/>
      <c r="AA321" s="193" t="s">
        <v>362</v>
      </c>
      <c r="AB321" s="203"/>
      <c r="AC321" s="204" t="str">
        <f t="shared" si="79"/>
        <v>CLOSE</v>
      </c>
      <c r="AD321" s="47" t="str">
        <f t="array" aca="1" ref="AD321" ca="1">IF(D321="","",INDEX(HM_Unit!$D$1:$AE$1,MATCH(C321,HM_Unit!$D$2:$AE$2,0)))</f>
        <v>WEEK 15</v>
      </c>
      <c r="AE321" s="46"/>
      <c r="AF321" s="46"/>
      <c r="AG321" s="46"/>
      <c r="AH321" s="46"/>
      <c r="AI321" s="46"/>
      <c r="AJ321" s="46"/>
      <c r="AK321" s="46"/>
    </row>
    <row r="322" spans="1:37" ht="23.25" customHeight="1">
      <c r="A322" s="46">
        <f>IFERROR(VLOOKUP(D322,Sort!B:D,3,0),"")</f>
        <v>0</v>
      </c>
      <c r="B322" s="190" t="str">
        <f t="shared" si="73"/>
        <v>2546121CLOSE</v>
      </c>
      <c r="C322" s="196">
        <v>46121</v>
      </c>
      <c r="D322" s="192" t="s">
        <v>16</v>
      </c>
      <c r="E322" s="193" t="str">
        <f>IFERROR(VLOOKUP(D322,Sort!B:C,2,0),"")</f>
        <v>AXOR 3336K</v>
      </c>
      <c r="F322" s="194" t="s">
        <v>441</v>
      </c>
      <c r="G322" s="195">
        <f t="shared" si="74"/>
        <v>0</v>
      </c>
      <c r="H322" s="196">
        <v>46121</v>
      </c>
      <c r="I322" s="197">
        <v>0.87152777777777779</v>
      </c>
      <c r="J322" s="196">
        <v>46121</v>
      </c>
      <c r="K322" s="197">
        <v>0.88402777777777775</v>
      </c>
      <c r="L322" s="198">
        <f t="shared" si="75"/>
        <v>46121.871527777781</v>
      </c>
      <c r="M322" s="199">
        <f t="shared" si="76"/>
        <v>46121.884027777778</v>
      </c>
      <c r="N322" s="200">
        <f t="shared" si="77"/>
        <v>0.30000047993091905</v>
      </c>
      <c r="O322" s="201" t="s">
        <v>729</v>
      </c>
      <c r="P322" s="201" t="s">
        <v>730</v>
      </c>
      <c r="Q322" s="202" t="s">
        <v>150</v>
      </c>
      <c r="R322" s="202" t="s">
        <v>137</v>
      </c>
      <c r="S322" s="202" t="s">
        <v>303</v>
      </c>
      <c r="T322" s="193" t="str">
        <f>IFERROR(VLOOKUP(S322,Sort!E:F,2,0),"")</f>
        <v>BRAKE SYSTEM</v>
      </c>
      <c r="U322" s="115">
        <f t="shared" si="78"/>
        <v>1</v>
      </c>
      <c r="V322" s="202" t="s">
        <v>422</v>
      </c>
      <c r="W322" s="202"/>
      <c r="X322" s="202"/>
      <c r="Y322" s="202"/>
      <c r="Z322" s="193"/>
      <c r="AA322" s="193" t="s">
        <v>362</v>
      </c>
      <c r="AB322" s="203"/>
      <c r="AC322" s="204" t="str">
        <f t="shared" si="79"/>
        <v>CLOSE</v>
      </c>
      <c r="AD322" s="47" t="str">
        <f t="array" aca="1" ref="AD322" ca="1">IF(D322="","",INDEX(HM_Unit!$D$1:$AE$1,MATCH(C322,HM_Unit!$D$2:$AE$2,0)))</f>
        <v>WEEK 15</v>
      </c>
      <c r="AE322" s="46"/>
      <c r="AF322" s="46"/>
      <c r="AG322" s="46"/>
      <c r="AH322" s="46"/>
      <c r="AI322" s="46"/>
      <c r="AJ322" s="46"/>
      <c r="AK322" s="46"/>
    </row>
    <row r="323" spans="1:37" ht="23.25" customHeight="1">
      <c r="A323" s="46">
        <f>IFERROR(VLOOKUP(D323,Sort!B:D,3,0),"")</f>
        <v>0</v>
      </c>
      <c r="B323" s="190" t="str">
        <f t="shared" si="73"/>
        <v>2646121CLOSE</v>
      </c>
      <c r="C323" s="196">
        <v>46121</v>
      </c>
      <c r="D323" s="192" t="s">
        <v>13</v>
      </c>
      <c r="E323" s="193" t="str">
        <f>IFERROR(VLOOKUP(D323,Sort!B:C,2,0),"")</f>
        <v>AXOR 3336K</v>
      </c>
      <c r="F323" s="194" t="s">
        <v>379</v>
      </c>
      <c r="G323" s="195">
        <f t="shared" si="74"/>
        <v>0</v>
      </c>
      <c r="H323" s="196">
        <v>46121</v>
      </c>
      <c r="I323" s="197">
        <v>0.83402777777777781</v>
      </c>
      <c r="J323" s="196">
        <v>46121</v>
      </c>
      <c r="K323" s="197">
        <v>0.84305555555555556</v>
      </c>
      <c r="L323" s="198">
        <f t="shared" si="75"/>
        <v>46121.834027777775</v>
      </c>
      <c r="M323" s="199">
        <f t="shared" si="76"/>
        <v>46121.843055555553</v>
      </c>
      <c r="N323" s="200">
        <f t="shared" si="77"/>
        <v>0.21666701334164951</v>
      </c>
      <c r="O323" s="201" t="s">
        <v>731</v>
      </c>
      <c r="P323" s="201" t="s">
        <v>732</v>
      </c>
      <c r="Q323" s="202" t="s">
        <v>150</v>
      </c>
      <c r="R323" s="202" t="s">
        <v>137</v>
      </c>
      <c r="S323" s="202" t="s">
        <v>291</v>
      </c>
      <c r="T323" s="193" t="str">
        <f>IFERROR(VLOOKUP(S323,Sort!E:F,2,0),"")</f>
        <v>ELECTRICAL, STARTING &amp; CHARGING SYSTEM</v>
      </c>
      <c r="U323" s="115">
        <f t="shared" si="78"/>
        <v>1</v>
      </c>
      <c r="V323" s="202" t="s">
        <v>422</v>
      </c>
      <c r="W323" s="202"/>
      <c r="X323" s="202"/>
      <c r="Y323" s="202"/>
      <c r="Z323" s="193"/>
      <c r="AA323" s="193" t="s">
        <v>362</v>
      </c>
      <c r="AB323" s="203"/>
      <c r="AC323" s="204" t="str">
        <f t="shared" si="79"/>
        <v>CLOSE</v>
      </c>
      <c r="AD323" s="47" t="str">
        <f t="array" aca="1" ref="AD323" ca="1">IF(D323="","",INDEX(HM_Unit!$D$1:$AE$1,MATCH(C323,HM_Unit!$D$2:$AE$2,0)))</f>
        <v>WEEK 15</v>
      </c>
      <c r="AE323" s="46"/>
      <c r="AF323" s="46"/>
      <c r="AG323" s="46"/>
      <c r="AH323" s="46"/>
      <c r="AI323" s="46"/>
      <c r="AJ323" s="46"/>
      <c r="AK323" s="46"/>
    </row>
    <row r="324" spans="1:37" ht="23.25" customHeight="1">
      <c r="A324" s="46">
        <f>IFERROR(VLOOKUP(D324,Sort!B:D,3,0),"")</f>
        <v>0</v>
      </c>
      <c r="B324" s="190" t="str">
        <f t="shared" si="73"/>
        <v>2746121CLOSE</v>
      </c>
      <c r="C324" s="196">
        <v>46121</v>
      </c>
      <c r="D324" s="192" t="s">
        <v>91</v>
      </c>
      <c r="E324" s="193" t="str">
        <f>IFERROR(VLOOKUP(D324,Sort!B:C,2,0),"")</f>
        <v>Axor 3336 OB</v>
      </c>
      <c r="F324" s="194" t="s">
        <v>379</v>
      </c>
      <c r="G324" s="195">
        <f t="shared" si="74"/>
        <v>0</v>
      </c>
      <c r="H324" s="196">
        <v>46121</v>
      </c>
      <c r="I324" s="197">
        <v>0.88680555555555551</v>
      </c>
      <c r="J324" s="196">
        <v>46121</v>
      </c>
      <c r="K324" s="197">
        <v>0.89652777777777781</v>
      </c>
      <c r="L324" s="198">
        <f t="shared" si="75"/>
        <v>46121.886805555558</v>
      </c>
      <c r="M324" s="199">
        <f t="shared" si="76"/>
        <v>46121.896527777775</v>
      </c>
      <c r="N324" s="200">
        <f t="shared" si="77"/>
        <v>0.23333370655472951</v>
      </c>
      <c r="O324" s="201" t="s">
        <v>733</v>
      </c>
      <c r="P324" s="201" t="s">
        <v>734</v>
      </c>
      <c r="Q324" s="202" t="s">
        <v>150</v>
      </c>
      <c r="R324" s="202" t="s">
        <v>137</v>
      </c>
      <c r="S324" s="202" t="s">
        <v>291</v>
      </c>
      <c r="T324" s="193" t="str">
        <f>IFERROR(VLOOKUP(S324,Sort!E:F,2,0),"")</f>
        <v>ELECTRICAL, STARTING &amp; CHARGING SYSTEM</v>
      </c>
      <c r="U324" s="115">
        <f t="shared" si="78"/>
        <v>1</v>
      </c>
      <c r="V324" s="202" t="s">
        <v>422</v>
      </c>
      <c r="W324" s="202"/>
      <c r="X324" s="202"/>
      <c r="Y324" s="202"/>
      <c r="Z324" s="193"/>
      <c r="AA324" s="193" t="s">
        <v>362</v>
      </c>
      <c r="AB324" s="203"/>
      <c r="AC324" s="204" t="str">
        <f t="shared" si="79"/>
        <v>CLOSE</v>
      </c>
      <c r="AD324" s="47" t="str">
        <f t="array" aca="1" ref="AD324" ca="1">IF(D324="","",INDEX(HM_Unit!$D$1:$AE$1,MATCH(C324,HM_Unit!$D$2:$AE$2,0)))</f>
        <v>WEEK 15</v>
      </c>
      <c r="AE324" s="46"/>
      <c r="AF324" s="46"/>
      <c r="AG324" s="46"/>
      <c r="AH324" s="46"/>
      <c r="AI324" s="46"/>
      <c r="AJ324" s="46"/>
      <c r="AK324" s="46"/>
    </row>
    <row r="325" spans="1:37" ht="23.25" customHeight="1">
      <c r="A325" s="46">
        <f>IFERROR(VLOOKUP(D325,Sort!B:D,3,0),"")</f>
        <v>0</v>
      </c>
      <c r="B325" s="190" t="str">
        <f t="shared" si="73"/>
        <v>2846121CLOSE</v>
      </c>
      <c r="C325" s="196">
        <v>46121</v>
      </c>
      <c r="D325" s="192" t="s">
        <v>93</v>
      </c>
      <c r="E325" s="193" t="str">
        <f>IFERROR(VLOOKUP(D325,Sort!B:C,2,0),"")</f>
        <v>Axor 3336 OB</v>
      </c>
      <c r="F325" s="194" t="s">
        <v>382</v>
      </c>
      <c r="G325" s="195">
        <f t="shared" si="74"/>
        <v>0</v>
      </c>
      <c r="H325" s="196">
        <v>46121</v>
      </c>
      <c r="I325" s="197">
        <v>0.79166666666666663</v>
      </c>
      <c r="J325" s="196">
        <v>46121</v>
      </c>
      <c r="K325" s="197">
        <v>0.8125</v>
      </c>
      <c r="L325" s="198">
        <f t="shared" si="75"/>
        <v>46121.791666666664</v>
      </c>
      <c r="M325" s="199">
        <f t="shared" si="76"/>
        <v>46121.8125</v>
      </c>
      <c r="N325" s="200">
        <f t="shared" si="77"/>
        <v>0.5000008000594901</v>
      </c>
      <c r="O325" s="201" t="s">
        <v>391</v>
      </c>
      <c r="P325" s="201" t="s">
        <v>735</v>
      </c>
      <c r="Q325" s="202" t="s">
        <v>150</v>
      </c>
      <c r="R325" s="202" t="s">
        <v>137</v>
      </c>
      <c r="S325" s="202" t="s">
        <v>291</v>
      </c>
      <c r="T325" s="193" t="str">
        <f>IFERROR(VLOOKUP(S325,Sort!E:F,2,0),"")</f>
        <v>ELECTRICAL, STARTING &amp; CHARGING SYSTEM</v>
      </c>
      <c r="U325" s="115">
        <f t="shared" si="78"/>
        <v>1</v>
      </c>
      <c r="V325" s="202" t="s">
        <v>422</v>
      </c>
      <c r="W325" s="202"/>
      <c r="X325" s="202"/>
      <c r="Y325" s="202"/>
      <c r="Z325" s="193"/>
      <c r="AA325" s="193" t="s">
        <v>362</v>
      </c>
      <c r="AB325" s="203"/>
      <c r="AC325" s="204" t="str">
        <f t="shared" si="79"/>
        <v>CLOSE</v>
      </c>
      <c r="AD325" s="47" t="str">
        <f t="array" aca="1" ref="AD325" ca="1">IF(D325="","",INDEX(HM_Unit!$D$1:$AE$1,MATCH(C325,HM_Unit!$D$2:$AE$2,0)))</f>
        <v>WEEK 15</v>
      </c>
      <c r="AE325" s="46"/>
      <c r="AF325" s="46"/>
      <c r="AG325" s="46"/>
      <c r="AH325" s="46"/>
      <c r="AI325" s="46"/>
      <c r="AJ325" s="46"/>
      <c r="AK325" s="46"/>
    </row>
    <row r="326" spans="1:37" ht="23.25" customHeight="1">
      <c r="A326" s="46">
        <f>IFERROR(VLOOKUP(D326,Sort!B:D,3,0),"")</f>
        <v>0</v>
      </c>
      <c r="B326" s="190" t="str">
        <f t="shared" si="73"/>
        <v>2946121CLOSE</v>
      </c>
      <c r="C326" s="196">
        <v>46121</v>
      </c>
      <c r="D326" s="192" t="s">
        <v>15</v>
      </c>
      <c r="E326" s="193" t="str">
        <f>IFERROR(VLOOKUP(D326,Sort!B:C,2,0),"")</f>
        <v>AXOR 3336K</v>
      </c>
      <c r="F326" s="194"/>
      <c r="G326" s="195">
        <f t="shared" si="74"/>
        <v>0</v>
      </c>
      <c r="H326" s="196">
        <v>46121</v>
      </c>
      <c r="I326" s="197">
        <v>0.79166666666666663</v>
      </c>
      <c r="J326" s="196">
        <v>46121</v>
      </c>
      <c r="K326" s="197">
        <v>0.84791666666666665</v>
      </c>
      <c r="L326" s="198">
        <f t="shared" si="75"/>
        <v>46121.791666666664</v>
      </c>
      <c r="M326" s="199">
        <f t="shared" si="76"/>
        <v>46121.847916666666</v>
      </c>
      <c r="N326" s="200">
        <f t="shared" si="77"/>
        <v>1.350002160038384</v>
      </c>
      <c r="O326" s="201" t="s">
        <v>736</v>
      </c>
      <c r="P326" s="201" t="s">
        <v>737</v>
      </c>
      <c r="Q326" s="202" t="s">
        <v>150</v>
      </c>
      <c r="R326" s="202" t="s">
        <v>137</v>
      </c>
      <c r="S326" s="202" t="s">
        <v>300</v>
      </c>
      <c r="T326" s="193" t="str">
        <f>IFERROR(VLOOKUP(S326,Sort!E:F,2,0),"")</f>
        <v>AIR SYSTEM</v>
      </c>
      <c r="U326" s="115">
        <f t="shared" si="78"/>
        <v>1</v>
      </c>
      <c r="V326" s="202" t="s">
        <v>422</v>
      </c>
      <c r="W326" s="202"/>
      <c r="X326" s="202"/>
      <c r="Y326" s="202"/>
      <c r="Z326" s="193"/>
      <c r="AA326" s="193" t="s">
        <v>362</v>
      </c>
      <c r="AB326" s="203"/>
      <c r="AC326" s="204" t="str">
        <f t="shared" si="79"/>
        <v>CLOSE</v>
      </c>
      <c r="AD326" s="47" t="str">
        <f t="array" aca="1" ref="AD326" ca="1">IF(D326="","",INDEX(HM_Unit!$D$1:$AE$1,MATCH(C326,HM_Unit!$D$2:$AE$2,0)))</f>
        <v>WEEK 15</v>
      </c>
      <c r="AE326" s="46"/>
      <c r="AF326" s="46"/>
      <c r="AG326" s="46"/>
      <c r="AH326" s="46"/>
      <c r="AI326" s="46"/>
      <c r="AJ326" s="46"/>
      <c r="AK326" s="46"/>
    </row>
    <row r="327" spans="1:37" ht="23.25" customHeight="1">
      <c r="A327" s="46">
        <f>IFERROR(VLOOKUP(D327,Sort!B:D,3,0),"")</f>
        <v>0</v>
      </c>
      <c r="B327" s="190" t="str">
        <f t="shared" si="73"/>
        <v>3046121CLOSE</v>
      </c>
      <c r="C327" s="196">
        <v>46121</v>
      </c>
      <c r="D327" s="192" t="s">
        <v>28</v>
      </c>
      <c r="E327" s="193" t="str">
        <f>IFERROR(VLOOKUP(D327,Sort!B:C,2,0),"")</f>
        <v>AXOR 3336K</v>
      </c>
      <c r="F327" s="194"/>
      <c r="G327" s="195">
        <f t="shared" si="74"/>
        <v>0</v>
      </c>
      <c r="H327" s="196">
        <v>46121</v>
      </c>
      <c r="I327" s="197">
        <v>0.96527777777777779</v>
      </c>
      <c r="J327" s="196">
        <v>46121</v>
      </c>
      <c r="K327" s="197">
        <v>0.99861111111111112</v>
      </c>
      <c r="L327" s="198">
        <f t="shared" si="75"/>
        <v>46121.965277777781</v>
      </c>
      <c r="M327" s="199">
        <f t="shared" si="76"/>
        <v>46121.998611111114</v>
      </c>
      <c r="N327" s="200">
        <f t="shared" si="77"/>
        <v>0.80000127999040904</v>
      </c>
      <c r="O327" s="201" t="s">
        <v>738</v>
      </c>
      <c r="P327" s="201" t="s">
        <v>739</v>
      </c>
      <c r="Q327" s="202" t="s">
        <v>150</v>
      </c>
      <c r="R327" s="202" t="s">
        <v>137</v>
      </c>
      <c r="S327" s="202" t="s">
        <v>300</v>
      </c>
      <c r="T327" s="193" t="str">
        <f>IFERROR(VLOOKUP(S327,Sort!E:F,2,0),"")</f>
        <v>AIR SYSTEM</v>
      </c>
      <c r="U327" s="115">
        <f t="shared" si="78"/>
        <v>1</v>
      </c>
      <c r="V327" s="202" t="s">
        <v>422</v>
      </c>
      <c r="W327" s="202"/>
      <c r="X327" s="202"/>
      <c r="Y327" s="202"/>
      <c r="Z327" s="193"/>
      <c r="AA327" s="193" t="s">
        <v>362</v>
      </c>
      <c r="AB327" s="203"/>
      <c r="AC327" s="204" t="str">
        <f t="shared" si="79"/>
        <v>CLOSE</v>
      </c>
      <c r="AD327" s="47" t="str">
        <f t="array" aca="1" ref="AD327" ca="1">IF(D327="","",INDEX(HM_Unit!$D$1:$AE$1,MATCH(C327,HM_Unit!$D$2:$AE$2,0)))</f>
        <v>WEEK 15</v>
      </c>
      <c r="AE327" s="46"/>
      <c r="AF327" s="46"/>
      <c r="AG327" s="46"/>
      <c r="AH327" s="46"/>
      <c r="AI327" s="46"/>
      <c r="AJ327" s="46"/>
      <c r="AK327" s="46"/>
    </row>
    <row r="328" spans="1:37" ht="23.25" customHeight="1">
      <c r="A328" s="46">
        <f>IFERROR(VLOOKUP(D328,Sort!B:D,3,0),"")</f>
        <v>0</v>
      </c>
      <c r="B328" s="190" t="str">
        <f t="shared" si="73"/>
        <v>3146121CLOSE</v>
      </c>
      <c r="C328" s="196">
        <v>46121</v>
      </c>
      <c r="D328" s="192" t="s">
        <v>23</v>
      </c>
      <c r="E328" s="193" t="str">
        <f>IFERROR(VLOOKUP(D328,Sort!B:C,2,0),"")</f>
        <v>AXOR 3336K</v>
      </c>
      <c r="F328" s="194"/>
      <c r="G328" s="195">
        <f t="shared" si="74"/>
        <v>0</v>
      </c>
      <c r="H328" s="196">
        <v>46121</v>
      </c>
      <c r="I328" s="197">
        <v>0.14652777777777778</v>
      </c>
      <c r="J328" s="196">
        <v>46121</v>
      </c>
      <c r="K328" s="197">
        <v>0.16944444444444445</v>
      </c>
      <c r="L328" s="198">
        <f t="shared" si="75"/>
        <v>46121.146527777775</v>
      </c>
      <c r="M328" s="199">
        <f t="shared" si="76"/>
        <v>46121.169444444444</v>
      </c>
      <c r="N328" s="200">
        <f t="shared" si="77"/>
        <v>0.55000088004797509</v>
      </c>
      <c r="O328" s="201" t="s">
        <v>740</v>
      </c>
      <c r="P328" s="201" t="s">
        <v>741</v>
      </c>
      <c r="Q328" s="202" t="s">
        <v>150</v>
      </c>
      <c r="R328" s="202" t="s">
        <v>137</v>
      </c>
      <c r="S328" s="202" t="s">
        <v>398</v>
      </c>
      <c r="T328" s="193" t="str">
        <f>IFERROR(VLOOKUP(S328,Sort!E:F,2,0),"")</f>
        <v>STEERING SYSTEM &amp; TIE ROD</v>
      </c>
      <c r="U328" s="115">
        <f t="shared" si="78"/>
        <v>1</v>
      </c>
      <c r="V328" s="202" t="s">
        <v>422</v>
      </c>
      <c r="W328" s="202"/>
      <c r="X328" s="202"/>
      <c r="Y328" s="202"/>
      <c r="Z328" s="193"/>
      <c r="AA328" s="193" t="s">
        <v>362</v>
      </c>
      <c r="AB328" s="203"/>
      <c r="AC328" s="204" t="str">
        <f t="shared" si="79"/>
        <v>CLOSE</v>
      </c>
      <c r="AD328" s="47" t="str">
        <f t="array" aca="1" ref="AD328" ca="1">IF(D328="","",INDEX(HM_Unit!$D$1:$AE$1,MATCH(C328,HM_Unit!$D$2:$AE$2,0)))</f>
        <v>WEEK 15</v>
      </c>
      <c r="AE328" s="46"/>
      <c r="AF328" s="46"/>
      <c r="AG328" s="46"/>
      <c r="AH328" s="46"/>
      <c r="AI328" s="46"/>
      <c r="AJ328" s="46"/>
      <c r="AK328" s="46"/>
    </row>
    <row r="329" spans="1:37" ht="23.25" customHeight="1">
      <c r="A329" s="46">
        <f>IFERROR(VLOOKUP(D329,Sort!B:D,3,0),"")</f>
        <v>0</v>
      </c>
      <c r="B329" s="190" t="str">
        <f t="shared" si="73"/>
        <v>3246121CLOSE</v>
      </c>
      <c r="C329" s="196">
        <v>46121</v>
      </c>
      <c r="D329" s="192" t="s">
        <v>31</v>
      </c>
      <c r="E329" s="193" t="str">
        <f>IFERROR(VLOOKUP(D329,Sort!B:C,2,0),"")</f>
        <v>AXOR 3336K</v>
      </c>
      <c r="F329" s="194">
        <v>19748</v>
      </c>
      <c r="G329" s="195">
        <f t="shared" si="74"/>
        <v>0</v>
      </c>
      <c r="H329" s="196">
        <v>46121</v>
      </c>
      <c r="I329" s="197">
        <v>0.1111111111111111</v>
      </c>
      <c r="J329" s="196">
        <v>46121</v>
      </c>
      <c r="K329" s="197">
        <v>0.1701388888888889</v>
      </c>
      <c r="L329" s="198">
        <f t="shared" si="75"/>
        <v>46121.111111111109</v>
      </c>
      <c r="M329" s="199">
        <f t="shared" si="76"/>
        <v>46121.170138888891</v>
      </c>
      <c r="N329" s="200">
        <f t="shared" si="77"/>
        <v>1.416668933414573</v>
      </c>
      <c r="O329" s="201" t="s">
        <v>742</v>
      </c>
      <c r="P329" s="201" t="s">
        <v>743</v>
      </c>
      <c r="Q329" s="202" t="s">
        <v>150</v>
      </c>
      <c r="R329" s="202" t="s">
        <v>137</v>
      </c>
      <c r="S329" s="202" t="s">
        <v>297</v>
      </c>
      <c r="T329" s="193" t="str">
        <f>IFERROR(VLOOKUP(S329,Sort!E:F,2,0),"")</f>
        <v>SUSPENSION</v>
      </c>
      <c r="U329" s="115">
        <f t="shared" si="78"/>
        <v>1</v>
      </c>
      <c r="V329" s="202" t="s">
        <v>422</v>
      </c>
      <c r="W329" s="202"/>
      <c r="X329" s="202"/>
      <c r="Y329" s="202"/>
      <c r="Z329" s="193"/>
      <c r="AA329" s="193" t="s">
        <v>362</v>
      </c>
      <c r="AB329" s="203"/>
      <c r="AC329" s="204" t="str">
        <f t="shared" si="79"/>
        <v>CLOSE</v>
      </c>
      <c r="AD329" s="47" t="str">
        <f t="array" aca="1" ref="AD329" ca="1">IF(D329="","",INDEX(HM_Unit!$D$1:$AE$1,MATCH(C329,HM_Unit!$D$2:$AE$2,0)))</f>
        <v>WEEK 15</v>
      </c>
      <c r="AE329" s="46"/>
      <c r="AF329" s="46"/>
      <c r="AG329" s="46"/>
      <c r="AH329" s="46"/>
      <c r="AI329" s="46"/>
      <c r="AJ329" s="46"/>
      <c r="AK329" s="46"/>
    </row>
    <row r="330" spans="1:37" ht="23.25" customHeight="1">
      <c r="A330" s="46">
        <f>IFERROR(VLOOKUP(D330,Sort!B:D,3,0),"")</f>
        <v>0</v>
      </c>
      <c r="B330" s="190" t="str">
        <f t="shared" si="73"/>
        <v>3346121CLOSE</v>
      </c>
      <c r="C330" s="196">
        <v>46121</v>
      </c>
      <c r="D330" s="192" t="s">
        <v>107</v>
      </c>
      <c r="E330" s="193" t="str">
        <f>IFERROR(VLOOKUP(D330,Sort!B:C,2,0),"")</f>
        <v>Axor 3336 OB</v>
      </c>
      <c r="F330" s="194" t="s">
        <v>401</v>
      </c>
      <c r="G330" s="195">
        <f t="shared" si="74"/>
        <v>0</v>
      </c>
      <c r="H330" s="196">
        <v>46121</v>
      </c>
      <c r="I330" s="197">
        <v>0.92361111111111116</v>
      </c>
      <c r="J330" s="196">
        <v>46121</v>
      </c>
      <c r="K330" s="197">
        <v>0.97916666666666663</v>
      </c>
      <c r="L330" s="198">
        <f t="shared" si="75"/>
        <v>46121.923611111109</v>
      </c>
      <c r="M330" s="199">
        <f t="shared" si="76"/>
        <v>46121.979166666664</v>
      </c>
      <c r="N330" s="200">
        <f t="shared" si="77"/>
        <v>1.3333354666506803</v>
      </c>
      <c r="O330" s="201" t="s">
        <v>744</v>
      </c>
      <c r="P330" s="201" t="s">
        <v>745</v>
      </c>
      <c r="Q330" s="202" t="s">
        <v>150</v>
      </c>
      <c r="R330" s="202" t="s">
        <v>137</v>
      </c>
      <c r="S330" s="202" t="s">
        <v>591</v>
      </c>
      <c r="T330" s="193" t="str">
        <f>IFERROR(VLOOKUP(S330,Sort!E:F,2,0),"")</f>
        <v>CLUTCH</v>
      </c>
      <c r="U330" s="115">
        <f t="shared" si="78"/>
        <v>1</v>
      </c>
      <c r="V330" s="202" t="s">
        <v>422</v>
      </c>
      <c r="W330" s="202"/>
      <c r="X330" s="202"/>
      <c r="Y330" s="202"/>
      <c r="Z330" s="193"/>
      <c r="AA330" s="193" t="s">
        <v>362</v>
      </c>
      <c r="AB330" s="203"/>
      <c r="AC330" s="204" t="str">
        <f t="shared" si="79"/>
        <v>CLOSE</v>
      </c>
      <c r="AD330" s="47" t="str">
        <f t="array" aca="1" ref="AD330" ca="1">IF(D330="","",INDEX(HM_Unit!$D$1:$AE$1,MATCH(C330,HM_Unit!$D$2:$AE$2,0)))</f>
        <v>WEEK 15</v>
      </c>
      <c r="AE330" s="46"/>
      <c r="AF330" s="46"/>
      <c r="AG330" s="46"/>
      <c r="AH330" s="46"/>
      <c r="AI330" s="46"/>
      <c r="AJ330" s="46"/>
      <c r="AK330" s="46"/>
    </row>
    <row r="331" spans="1:37" ht="23.25" customHeight="1">
      <c r="A331" s="46">
        <f>IFERROR(VLOOKUP(D331,Sort!B:D,3,0),"")</f>
        <v>0</v>
      </c>
      <c r="B331" s="190" t="str">
        <f t="shared" si="73"/>
        <v>3446121CLOSE</v>
      </c>
      <c r="C331" s="196">
        <v>46121</v>
      </c>
      <c r="D331" s="192" t="s">
        <v>35</v>
      </c>
      <c r="E331" s="193" t="str">
        <f>IFERROR(VLOOKUP(D331,Sort!B:C,2,0),"")</f>
        <v>AXOR 3336K</v>
      </c>
      <c r="F331" s="194">
        <v>7138</v>
      </c>
      <c r="G331" s="195">
        <f t="shared" si="74"/>
        <v>0</v>
      </c>
      <c r="H331" s="196">
        <v>46121</v>
      </c>
      <c r="I331" s="197">
        <v>0.83680555555555558</v>
      </c>
      <c r="J331" s="196">
        <v>46122</v>
      </c>
      <c r="K331" s="197">
        <v>9.0277777777777776E-2</v>
      </c>
      <c r="L331" s="198">
        <f t="shared" si="75"/>
        <v>46121.836805555555</v>
      </c>
      <c r="M331" s="199">
        <f t="shared" si="76"/>
        <v>46122.090277777781</v>
      </c>
      <c r="N331" s="200">
        <f t="shared" si="77"/>
        <v>6.0833430667792578</v>
      </c>
      <c r="O331" s="201" t="s">
        <v>746</v>
      </c>
      <c r="P331" s="201" t="s">
        <v>747</v>
      </c>
      <c r="Q331" s="202" t="s">
        <v>150</v>
      </c>
      <c r="R331" s="202" t="s">
        <v>137</v>
      </c>
      <c r="S331" s="202" t="s">
        <v>591</v>
      </c>
      <c r="T331" s="193" t="str">
        <f>IFERROR(VLOOKUP(S331,Sort!E:F,2,0),"")</f>
        <v>CLUTCH</v>
      </c>
      <c r="U331" s="115">
        <f t="shared" si="78"/>
        <v>1</v>
      </c>
      <c r="V331" s="202" t="s">
        <v>422</v>
      </c>
      <c r="W331" s="202"/>
      <c r="X331" s="202"/>
      <c r="Y331" s="202"/>
      <c r="Z331" s="193"/>
      <c r="AA331" s="193" t="s">
        <v>362</v>
      </c>
      <c r="AB331" s="203"/>
      <c r="AC331" s="204" t="str">
        <f t="shared" si="79"/>
        <v>CLOSE</v>
      </c>
      <c r="AD331" s="47" t="str">
        <f t="array" aca="1" ref="AD331" ca="1">IF(D331="","",INDEX(HM_Unit!$D$1:$AE$1,MATCH(C331,HM_Unit!$D$2:$AE$2,0)))</f>
        <v>WEEK 15</v>
      </c>
      <c r="AE331" s="46"/>
      <c r="AF331" s="46"/>
      <c r="AG331" s="46"/>
      <c r="AH331" s="46"/>
      <c r="AI331" s="46"/>
      <c r="AJ331" s="46"/>
      <c r="AK331" s="46"/>
    </row>
    <row r="332" spans="1:37" ht="23.25" customHeight="1">
      <c r="A332" s="46">
        <f>IFERROR(VLOOKUP(D332,Sort!B:D,3,0),"")</f>
        <v>0</v>
      </c>
      <c r="B332" s="190" t="str">
        <f t="shared" si="73"/>
        <v>3546121CLOSE</v>
      </c>
      <c r="C332" s="196">
        <v>46121</v>
      </c>
      <c r="D332" s="192" t="s">
        <v>102</v>
      </c>
      <c r="E332" s="193" t="str">
        <f>IFERROR(VLOOKUP(D332,Sort!B:C,2,0),"")</f>
        <v>Axor 3336 OB</v>
      </c>
      <c r="F332" s="194"/>
      <c r="G332" s="195">
        <f t="shared" si="74"/>
        <v>0</v>
      </c>
      <c r="H332" s="196">
        <v>46121</v>
      </c>
      <c r="I332" s="197">
        <v>0.95138888888888884</v>
      </c>
      <c r="J332" s="196">
        <v>46121</v>
      </c>
      <c r="K332" s="197">
        <v>0.97916666666666663</v>
      </c>
      <c r="L332" s="198">
        <f t="shared" si="75"/>
        <v>46121.951388888891</v>
      </c>
      <c r="M332" s="199">
        <f t="shared" si="76"/>
        <v>46121.979166666664</v>
      </c>
      <c r="N332" s="200">
        <f t="shared" si="77"/>
        <v>0.6666677332380293</v>
      </c>
      <c r="O332" s="201" t="s">
        <v>748</v>
      </c>
      <c r="P332" s="201" t="s">
        <v>749</v>
      </c>
      <c r="Q332" s="202" t="s">
        <v>150</v>
      </c>
      <c r="R332" s="202" t="s">
        <v>137</v>
      </c>
      <c r="S332" s="202" t="s">
        <v>303</v>
      </c>
      <c r="T332" s="193" t="str">
        <f>IFERROR(VLOOKUP(S332,Sort!E:F,2,0),"")</f>
        <v>BRAKE SYSTEM</v>
      </c>
      <c r="U332" s="115">
        <f t="shared" si="78"/>
        <v>1</v>
      </c>
      <c r="V332" s="202" t="s">
        <v>422</v>
      </c>
      <c r="W332" s="202"/>
      <c r="X332" s="202"/>
      <c r="Y332" s="202"/>
      <c r="Z332" s="193"/>
      <c r="AA332" s="193" t="s">
        <v>362</v>
      </c>
      <c r="AB332" s="203"/>
      <c r="AC332" s="204" t="str">
        <f t="shared" si="79"/>
        <v>CLOSE</v>
      </c>
      <c r="AD332" s="47" t="str">
        <f t="array" aca="1" ref="AD332" ca="1">IF(D332="","",INDEX(HM_Unit!$D$1:$AE$1,MATCH(C332,HM_Unit!$D$2:$AE$2,0)))</f>
        <v>WEEK 15</v>
      </c>
      <c r="AE332" s="46"/>
      <c r="AF332" s="46"/>
      <c r="AG332" s="46"/>
      <c r="AH332" s="46"/>
      <c r="AI332" s="46"/>
      <c r="AJ332" s="46"/>
      <c r="AK332" s="46"/>
    </row>
    <row r="333" spans="1:37" ht="23.25" customHeight="1">
      <c r="A333" s="68">
        <f>IFERROR(VLOOKUP(D333,Sort!B:D,3,0),"")</f>
        <v>0</v>
      </c>
      <c r="B333" s="190" t="str">
        <f t="shared" si="73"/>
        <v>146121OPEN</v>
      </c>
      <c r="C333" s="196">
        <v>46121</v>
      </c>
      <c r="D333" s="206" t="s">
        <v>97</v>
      </c>
      <c r="E333" s="207" t="str">
        <f>IFERROR(VLOOKUP(D333,Sort!B:C,2,0),"")</f>
        <v>Axor 3336 OB</v>
      </c>
      <c r="F333" s="208"/>
      <c r="G333" s="209">
        <f t="shared" si="74"/>
        <v>12</v>
      </c>
      <c r="H333" s="210">
        <v>46109</v>
      </c>
      <c r="I333" s="211">
        <v>0.25</v>
      </c>
      <c r="J333" s="196">
        <v>46122</v>
      </c>
      <c r="K333" s="211">
        <v>0.25</v>
      </c>
      <c r="L333" s="213">
        <f t="shared" si="75"/>
        <v>46121.25</v>
      </c>
      <c r="M333" s="214">
        <f t="shared" si="76"/>
        <v>46122.25</v>
      </c>
      <c r="N333" s="200">
        <f t="shared" si="77"/>
        <v>24.000038400061499</v>
      </c>
      <c r="O333" s="216" t="s">
        <v>359</v>
      </c>
      <c r="P333" s="216" t="s">
        <v>360</v>
      </c>
      <c r="Q333" s="217" t="s">
        <v>150</v>
      </c>
      <c r="R333" s="217" t="s">
        <v>137</v>
      </c>
      <c r="S333" s="217" t="s">
        <v>361</v>
      </c>
      <c r="T333" s="207" t="str">
        <f>IFERROR(VLOOKUP(S333,Sort!E:F,2,0),"")</f>
        <v>ENGINE</v>
      </c>
      <c r="U333" s="115" t="str">
        <f t="shared" si="78"/>
        <v/>
      </c>
      <c r="V333" s="202" t="str">
        <f t="shared" ref="V333:V336" si="80">IF(H333="","",IF(G333&gt;7,"Major","Minor"))</f>
        <v>Major</v>
      </c>
      <c r="W333" s="205"/>
      <c r="X333" s="205"/>
      <c r="Y333" s="205"/>
      <c r="Z333" s="205"/>
      <c r="AA333" s="207" t="s">
        <v>362</v>
      </c>
      <c r="AB333" s="218" t="s">
        <v>3</v>
      </c>
      <c r="AC333" s="219" t="str">
        <f t="shared" si="79"/>
        <v>OPEN</v>
      </c>
      <c r="AD333" s="17" t="str">
        <f t="array" aca="1" ref="AD333" ca="1">IF(D333="","",INDEX(HM_Unit!$D$1:$AE$1,MATCH(C333,HM_Unit!$D$2:$AE$2,0)))</f>
        <v>WEEK 15</v>
      </c>
      <c r="AE333" s="220"/>
      <c r="AF333" s="68"/>
      <c r="AG333" s="68"/>
      <c r="AH333" s="68"/>
      <c r="AI333" s="68"/>
      <c r="AJ333" s="68"/>
      <c r="AK333" s="68"/>
    </row>
    <row r="334" spans="1:37" ht="23.25" customHeight="1">
      <c r="A334" s="21" t="str">
        <f>IFERROR(VLOOKUP(D334,Sort!B:D,3,0),"")</f>
        <v>Hilight V4W</v>
      </c>
      <c r="B334" s="221" t="str">
        <f t="shared" si="73"/>
        <v>246121OPEN</v>
      </c>
      <c r="C334" s="212">
        <v>46121</v>
      </c>
      <c r="D334" s="207" t="s">
        <v>59</v>
      </c>
      <c r="E334" s="207" t="str">
        <f>IFERROR(VLOOKUP(D334,Sort!B:C,2,0),"")</f>
        <v>TOWER LAMP</v>
      </c>
      <c r="F334" s="208"/>
      <c r="G334" s="209">
        <f t="shared" si="74"/>
        <v>74</v>
      </c>
      <c r="H334" s="210">
        <v>46047</v>
      </c>
      <c r="I334" s="211">
        <v>0.25</v>
      </c>
      <c r="J334" s="212">
        <v>46122</v>
      </c>
      <c r="K334" s="211">
        <v>0.25</v>
      </c>
      <c r="L334" s="213">
        <f t="shared" si="75"/>
        <v>46121.25</v>
      </c>
      <c r="M334" s="214">
        <f t="shared" si="76"/>
        <v>46122.25</v>
      </c>
      <c r="N334" s="246">
        <f t="shared" si="77"/>
        <v>24.000038400061499</v>
      </c>
      <c r="O334" s="216" t="s">
        <v>363</v>
      </c>
      <c r="P334" s="216" t="s">
        <v>365</v>
      </c>
      <c r="Q334" s="217" t="s">
        <v>150</v>
      </c>
      <c r="R334" s="217" t="s">
        <v>139</v>
      </c>
      <c r="S334" s="217" t="s">
        <v>361</v>
      </c>
      <c r="T334" s="207" t="str">
        <f>IFERROR(VLOOKUP(S334,Sort!E:F,2,0),"")</f>
        <v>ENGINE</v>
      </c>
      <c r="U334" s="223" t="str">
        <f t="shared" si="78"/>
        <v/>
      </c>
      <c r="V334" s="217" t="str">
        <f t="shared" si="80"/>
        <v>Major</v>
      </c>
      <c r="W334" s="205"/>
      <c r="X334" s="205"/>
      <c r="Y334" s="205"/>
      <c r="Z334" s="205"/>
      <c r="AA334" s="207" t="s">
        <v>362</v>
      </c>
      <c r="AB334" s="218" t="s">
        <v>3</v>
      </c>
      <c r="AC334" s="219" t="str">
        <f t="shared" si="79"/>
        <v>OPEN</v>
      </c>
      <c r="AD334" s="17" t="str">
        <f t="array" aca="1" ref="AD334" ca="1">IF(D334="","",INDEX(HM_Unit!$D$1:$AE$1,MATCH(C334,HM_Unit!$D$2:$AE$2,0)))</f>
        <v>WEEK 15</v>
      </c>
      <c r="AE334" s="220"/>
      <c r="AF334" s="68"/>
      <c r="AG334" s="68"/>
      <c r="AH334" s="68"/>
      <c r="AI334" s="68"/>
      <c r="AJ334" s="68"/>
      <c r="AK334" s="68"/>
    </row>
    <row r="335" spans="1:37" ht="23.25" customHeight="1">
      <c r="A335" s="21" t="str">
        <f>IFERROR(VLOOKUP(D335,Sort!B:D,3,0),"")</f>
        <v>Hilight V4W</v>
      </c>
      <c r="B335" s="190" t="str">
        <f t="shared" si="73"/>
        <v>346121OPEN</v>
      </c>
      <c r="C335" s="196">
        <v>46121</v>
      </c>
      <c r="D335" s="207" t="s">
        <v>67</v>
      </c>
      <c r="E335" s="207" t="str">
        <f>IFERROR(VLOOKUP(D335,Sort!B:C,2,0),"")</f>
        <v>TOWER LAMP</v>
      </c>
      <c r="F335" s="208"/>
      <c r="G335" s="209">
        <f t="shared" si="74"/>
        <v>55</v>
      </c>
      <c r="H335" s="210">
        <v>46066</v>
      </c>
      <c r="I335" s="211">
        <v>0.62152777777777779</v>
      </c>
      <c r="J335" s="196">
        <v>46122</v>
      </c>
      <c r="K335" s="211">
        <v>0.25</v>
      </c>
      <c r="L335" s="213">
        <f t="shared" si="75"/>
        <v>46121.25</v>
      </c>
      <c r="M335" s="214">
        <f t="shared" si="76"/>
        <v>46122.25</v>
      </c>
      <c r="N335" s="200">
        <f t="shared" si="77"/>
        <v>24.000038400061499</v>
      </c>
      <c r="O335" s="216" t="s">
        <v>366</v>
      </c>
      <c r="P335" s="216" t="s">
        <v>367</v>
      </c>
      <c r="Q335" s="217" t="s">
        <v>150</v>
      </c>
      <c r="R335" s="217" t="s">
        <v>135</v>
      </c>
      <c r="S335" s="217" t="s">
        <v>291</v>
      </c>
      <c r="T335" s="207" t="str">
        <f>IFERROR(VLOOKUP(S335,Sort!E:F,2,0),"")</f>
        <v>ELECTRICAL, STARTING &amp; CHARGING SYSTEM</v>
      </c>
      <c r="U335" s="115" t="str">
        <f t="shared" si="78"/>
        <v/>
      </c>
      <c r="V335" s="202" t="str">
        <f t="shared" si="80"/>
        <v>Major</v>
      </c>
      <c r="W335" s="205"/>
      <c r="X335" s="205"/>
      <c r="Y335" s="205"/>
      <c r="Z335" s="205"/>
      <c r="AA335" s="207" t="s">
        <v>362</v>
      </c>
      <c r="AB335" s="218" t="s">
        <v>3</v>
      </c>
      <c r="AC335" s="219" t="str">
        <f t="shared" si="79"/>
        <v>OPEN</v>
      </c>
      <c r="AD335" s="17" t="str">
        <f t="array" aca="1" ref="AD335" ca="1">IF(D335="","",INDEX(HM_Unit!$D$1:$AE$1,MATCH(C335,HM_Unit!$D$2:$AE$2,0)))</f>
        <v>WEEK 15</v>
      </c>
      <c r="AE335" s="220"/>
      <c r="AF335" s="68"/>
      <c r="AG335" s="68"/>
      <c r="AH335" s="68"/>
      <c r="AI335" s="68"/>
      <c r="AJ335" s="68"/>
      <c r="AK335" s="68"/>
    </row>
    <row r="336" spans="1:37" ht="23.25" customHeight="1">
      <c r="A336" s="21" t="str">
        <f>IFERROR(VLOOKUP(D336,Sort!B:D,3,0),"")</f>
        <v>Hilight V4W</v>
      </c>
      <c r="B336" s="190" t="str">
        <f t="shared" si="73"/>
        <v>446121OPEN</v>
      </c>
      <c r="C336" s="196">
        <v>46121</v>
      </c>
      <c r="D336" s="207" t="s">
        <v>68</v>
      </c>
      <c r="E336" s="207" t="str">
        <f>IFERROR(VLOOKUP(D336,Sort!B:C,2,0),"")</f>
        <v>TOWER LAMP</v>
      </c>
      <c r="F336" s="208"/>
      <c r="G336" s="209">
        <f t="shared" si="74"/>
        <v>50</v>
      </c>
      <c r="H336" s="210">
        <v>46071</v>
      </c>
      <c r="I336" s="211">
        <v>0.32222222222222224</v>
      </c>
      <c r="J336" s="196">
        <v>46122</v>
      </c>
      <c r="K336" s="211">
        <v>0.25</v>
      </c>
      <c r="L336" s="213">
        <f t="shared" si="75"/>
        <v>46121.25</v>
      </c>
      <c r="M336" s="214">
        <f t="shared" si="76"/>
        <v>46122.25</v>
      </c>
      <c r="N336" s="200">
        <f t="shared" si="77"/>
        <v>24.000038400061499</v>
      </c>
      <c r="O336" s="216" t="s">
        <v>366</v>
      </c>
      <c r="P336" s="216" t="s">
        <v>367</v>
      </c>
      <c r="Q336" s="217" t="s">
        <v>150</v>
      </c>
      <c r="R336" s="217" t="s">
        <v>135</v>
      </c>
      <c r="S336" s="217" t="s">
        <v>291</v>
      </c>
      <c r="T336" s="207" t="str">
        <f>IFERROR(VLOOKUP(S336,Sort!E:F,2,0),"")</f>
        <v>ELECTRICAL, STARTING &amp; CHARGING SYSTEM</v>
      </c>
      <c r="U336" s="115" t="str">
        <f t="shared" si="78"/>
        <v/>
      </c>
      <c r="V336" s="202" t="str">
        <f t="shared" si="80"/>
        <v>Major</v>
      </c>
      <c r="W336" s="205"/>
      <c r="X336" s="205"/>
      <c r="Y336" s="205"/>
      <c r="Z336" s="205"/>
      <c r="AA336" s="207" t="s">
        <v>362</v>
      </c>
      <c r="AB336" s="218" t="s">
        <v>3</v>
      </c>
      <c r="AC336" s="219" t="str">
        <f t="shared" si="79"/>
        <v>OPEN</v>
      </c>
      <c r="AD336" s="47" t="str">
        <f t="array" aca="1" ref="AD336" ca="1">IF(D336="","",INDEX(HM_Unit!$D$1:$AE$1,MATCH(C336,HM_Unit!$D$2:$AE$2,0)))</f>
        <v>WEEK 15</v>
      </c>
      <c r="AE336" s="220"/>
      <c r="AF336" s="68"/>
      <c r="AG336" s="68"/>
      <c r="AH336" s="68"/>
      <c r="AI336" s="68"/>
      <c r="AJ336" s="68"/>
      <c r="AK336" s="68"/>
    </row>
    <row r="337" spans="1:37" ht="19.5" customHeight="1">
      <c r="A337" s="46" t="str">
        <f>IFERROR(VLOOKUP(D337,Sort!B:D,3,0),"")</f>
        <v>Sykes HH220</v>
      </c>
      <c r="B337" s="190" t="str">
        <f t="shared" si="73"/>
        <v>546121OPEN</v>
      </c>
      <c r="C337" s="196">
        <v>46121</v>
      </c>
      <c r="D337" s="193" t="s">
        <v>49</v>
      </c>
      <c r="E337" s="193" t="str">
        <f>IFERROR(VLOOKUP(D337,Sort!B:C,2,0),"")</f>
        <v>WATER PUMP</v>
      </c>
      <c r="F337" s="194"/>
      <c r="G337" s="195">
        <f t="shared" si="74"/>
        <v>3</v>
      </c>
      <c r="H337" s="196">
        <v>46118</v>
      </c>
      <c r="I337" s="197">
        <v>0.25</v>
      </c>
      <c r="J337" s="196">
        <v>46122</v>
      </c>
      <c r="K337" s="197">
        <v>0.25</v>
      </c>
      <c r="L337" s="198">
        <f t="shared" si="75"/>
        <v>46121.25</v>
      </c>
      <c r="M337" s="199">
        <f t="shared" si="76"/>
        <v>46122.25</v>
      </c>
      <c r="N337" s="200">
        <f t="shared" si="77"/>
        <v>24.000038400061499</v>
      </c>
      <c r="O337" s="201" t="s">
        <v>690</v>
      </c>
      <c r="P337" s="201"/>
      <c r="Q337" s="202" t="s">
        <v>150</v>
      </c>
      <c r="R337" s="202" t="s">
        <v>133</v>
      </c>
      <c r="S337" s="202" t="s">
        <v>691</v>
      </c>
      <c r="T337" s="193" t="str">
        <f>IFERROR(VLOOKUP(S337,Sort!E:F,2,0),"")</f>
        <v>ATTACHMENT</v>
      </c>
      <c r="U337" s="115" t="str">
        <f t="shared" si="78"/>
        <v/>
      </c>
      <c r="V337" s="202" t="s">
        <v>422</v>
      </c>
      <c r="W337" s="202"/>
      <c r="X337" s="202"/>
      <c r="Y337" s="202"/>
      <c r="Z337" s="193"/>
      <c r="AA337" s="193" t="s">
        <v>362</v>
      </c>
      <c r="AB337" s="193" t="s">
        <v>3</v>
      </c>
      <c r="AC337" s="204" t="str">
        <f t="shared" si="79"/>
        <v>OPEN</v>
      </c>
      <c r="AD337" s="47" t="str">
        <f t="array" aca="1" ref="AD337" ca="1">IF(D337="","",INDEX(HM_Unit!$D$1:$AE$1,MATCH(C337,HM_Unit!$D$2:$AE$2,0)))</f>
        <v>WEEK 15</v>
      </c>
      <c r="AE337" s="46"/>
      <c r="AF337" s="46"/>
      <c r="AG337" s="46"/>
      <c r="AH337" s="46"/>
      <c r="AI337" s="46"/>
      <c r="AJ337" s="46"/>
      <c r="AK337" s="46"/>
    </row>
    <row r="338" spans="1:37" ht="12" customHeight="1">
      <c r="A338" s="46" t="str">
        <f>IFERROR(VLOOKUP(D338,Sort!B:D,3,0),"")</f>
        <v/>
      </c>
      <c r="B338" s="241"/>
      <c r="C338" s="242"/>
      <c r="D338" s="226"/>
      <c r="E338" s="226"/>
      <c r="F338" s="227"/>
      <c r="G338" s="228"/>
      <c r="H338" s="242"/>
      <c r="I338" s="230"/>
      <c r="J338" s="242"/>
      <c r="K338" s="230"/>
      <c r="L338" s="231"/>
      <c r="M338" s="232"/>
      <c r="N338" s="233"/>
      <c r="O338" s="234"/>
      <c r="P338" s="234"/>
      <c r="Q338" s="235"/>
      <c r="R338" s="235"/>
      <c r="S338" s="235"/>
      <c r="T338" s="226"/>
      <c r="U338" s="236"/>
      <c r="V338" s="235"/>
      <c r="W338" s="235"/>
      <c r="X338" s="235"/>
      <c r="Y338" s="235"/>
      <c r="Z338" s="226"/>
      <c r="AA338" s="226"/>
      <c r="AB338" s="237"/>
      <c r="AC338" s="238"/>
      <c r="AD338" s="239"/>
      <c r="AE338" s="46"/>
      <c r="AF338" s="46"/>
      <c r="AG338" s="46"/>
      <c r="AH338" s="46"/>
      <c r="AI338" s="46"/>
      <c r="AJ338" s="46"/>
      <c r="AK338" s="46"/>
    </row>
    <row r="339" spans="1:37" ht="21.75" customHeight="1">
      <c r="A339" s="46">
        <f>IFERROR(VLOOKUP(D339,Sort!B:D,3,0),"")</f>
        <v>0</v>
      </c>
      <c r="B339" s="190" t="str">
        <f t="shared" ref="B339:B376" si="81">COUNTIFS($AC$12:AC339,AC339,$C$12:C339,C339)&amp;C339&amp;AC339</f>
        <v>646120OPEN</v>
      </c>
      <c r="C339" s="196">
        <v>46120</v>
      </c>
      <c r="D339" s="192" t="s">
        <v>37</v>
      </c>
      <c r="E339" s="193" t="str">
        <f>IFERROR(VLOOKUP(D339,Sort!B:C,2,0),"")</f>
        <v>AXOR 3336K</v>
      </c>
      <c r="F339" s="194"/>
      <c r="G339" s="195">
        <f t="shared" ref="G339:G376" si="82">IF(C339="","",C339-H339)</f>
        <v>0</v>
      </c>
      <c r="H339" s="196">
        <v>46120</v>
      </c>
      <c r="I339" s="197">
        <v>0.25</v>
      </c>
      <c r="J339" s="196">
        <v>46121</v>
      </c>
      <c r="K339" s="197">
        <v>0.25</v>
      </c>
      <c r="L339" s="198">
        <f t="shared" ref="L339:L376" si="83">IF(H339="","",IF(H339&lt;C339,C339+0.25,H339+I339))</f>
        <v>46120.25</v>
      </c>
      <c r="M339" s="199">
        <f t="shared" ref="M339:M376" si="84">IF(J339="","",J339+K339)</f>
        <v>46121.25</v>
      </c>
      <c r="N339" s="200">
        <f t="shared" ref="N339:N376" si="85">IF(M339=""," ",IF(((ROUND(VALUE(M339-L339),20))/0.417866666666*10)&lt;0,(24-(ROUND(VALUE(L339),20))/0.0416665999999999*10)+((ROUND(VALUE(M339),20))/0.416665999999999*10),(ROUND(VALUE(M339-L339),20))/0.416665999999999*10))</f>
        <v>24.000038400061499</v>
      </c>
      <c r="O339" s="201" t="s">
        <v>750</v>
      </c>
      <c r="P339" s="201" t="s">
        <v>751</v>
      </c>
      <c r="Q339" s="202" t="s">
        <v>150</v>
      </c>
      <c r="R339" s="202" t="s">
        <v>137</v>
      </c>
      <c r="S339" s="202" t="s">
        <v>337</v>
      </c>
      <c r="T339" s="193" t="str">
        <f>IFERROR(VLOOKUP(S339,Sort!E:F,2,0),"")</f>
        <v>TRANSMISSION</v>
      </c>
      <c r="U339" s="115">
        <f t="shared" ref="U339:U376" si="86">IF(G339="","",IF(H339=C339,1,""))</f>
        <v>1</v>
      </c>
      <c r="V339" s="202" t="s">
        <v>422</v>
      </c>
      <c r="W339" s="202"/>
      <c r="X339" s="202"/>
      <c r="Y339" s="202"/>
      <c r="Z339" s="193"/>
      <c r="AA339" s="193" t="s">
        <v>362</v>
      </c>
      <c r="AB339" s="193" t="s">
        <v>3</v>
      </c>
      <c r="AC339" s="204" t="str">
        <f t="shared" ref="AC339:AC376" si="87">IF(AB339="BD","OPEN","CLOSE")</f>
        <v>OPEN</v>
      </c>
      <c r="AD339" s="47" t="str">
        <f t="array" aca="1" ref="AD339" ca="1">IF(D339="","",INDEX(HM_Unit!$D$1:$AE$1,MATCH(C339,HM_Unit!$D$2:$AE$2,0)))</f>
        <v>WEEK 15</v>
      </c>
      <c r="AE339" s="46"/>
      <c r="AF339" s="46"/>
      <c r="AG339" s="46"/>
      <c r="AH339" s="46"/>
      <c r="AI339" s="46"/>
      <c r="AJ339" s="46"/>
      <c r="AK339" s="46"/>
    </row>
    <row r="340" spans="1:37" ht="21.75" customHeight="1">
      <c r="A340" s="46">
        <f>IFERROR(VLOOKUP(D340,Sort!B:D,3,0),"")</f>
        <v>0</v>
      </c>
      <c r="B340" s="190" t="str">
        <f t="shared" si="81"/>
        <v>646121OPEN</v>
      </c>
      <c r="C340" s="196">
        <v>46121</v>
      </c>
      <c r="D340" s="192" t="s">
        <v>37</v>
      </c>
      <c r="E340" s="193" t="str">
        <f>IFERROR(VLOOKUP(D340,Sort!B:C,2,0),"")</f>
        <v>AXOR 3336K</v>
      </c>
      <c r="F340" s="194"/>
      <c r="G340" s="195">
        <f t="shared" si="82"/>
        <v>1</v>
      </c>
      <c r="H340" s="196">
        <v>46120</v>
      </c>
      <c r="I340" s="197">
        <v>0.25</v>
      </c>
      <c r="J340" s="196">
        <v>46122</v>
      </c>
      <c r="K340" s="197">
        <v>0.25</v>
      </c>
      <c r="L340" s="198">
        <f t="shared" si="83"/>
        <v>46121.25</v>
      </c>
      <c r="M340" s="199">
        <f t="shared" si="84"/>
        <v>46122.25</v>
      </c>
      <c r="N340" s="200">
        <f t="shared" si="85"/>
        <v>24.000038400061499</v>
      </c>
      <c r="O340" s="201" t="s">
        <v>750</v>
      </c>
      <c r="P340" s="201" t="s">
        <v>752</v>
      </c>
      <c r="Q340" s="202" t="s">
        <v>150</v>
      </c>
      <c r="R340" s="202" t="s">
        <v>135</v>
      </c>
      <c r="S340" s="202" t="s">
        <v>337</v>
      </c>
      <c r="T340" s="193" t="str">
        <f>IFERROR(VLOOKUP(S340,Sort!E:F,2,0),"")</f>
        <v>TRANSMISSION</v>
      </c>
      <c r="U340" s="115" t="str">
        <f t="shared" si="86"/>
        <v/>
      </c>
      <c r="V340" s="202" t="s">
        <v>422</v>
      </c>
      <c r="W340" s="202"/>
      <c r="X340" s="202"/>
      <c r="Y340" s="202"/>
      <c r="Z340" s="193"/>
      <c r="AA340" s="193" t="s">
        <v>362</v>
      </c>
      <c r="AB340" s="193" t="s">
        <v>3</v>
      </c>
      <c r="AC340" s="204" t="str">
        <f t="shared" si="87"/>
        <v>OPEN</v>
      </c>
      <c r="AD340" s="47" t="str">
        <f t="array" aca="1" ref="AD340" ca="1">IF(D340="","",INDEX(HM_Unit!$D$1:$AE$1,MATCH(C340,HM_Unit!$D$2:$AE$2,0)))</f>
        <v>WEEK 15</v>
      </c>
      <c r="AE340" s="46"/>
      <c r="AF340" s="46"/>
      <c r="AG340" s="46"/>
      <c r="AH340" s="46"/>
      <c r="AI340" s="46"/>
      <c r="AJ340" s="46"/>
      <c r="AK340" s="46"/>
    </row>
    <row r="341" spans="1:37" ht="21.75" customHeight="1">
      <c r="A341" s="46">
        <f>IFERROR(VLOOKUP(D341,Sort!B:D,3,0),"")</f>
        <v>0</v>
      </c>
      <c r="B341" s="190" t="str">
        <f t="shared" si="81"/>
        <v>146122CLOSE</v>
      </c>
      <c r="C341" s="196">
        <v>46122</v>
      </c>
      <c r="D341" s="192" t="s">
        <v>37</v>
      </c>
      <c r="E341" s="193" t="str">
        <f>IFERROR(VLOOKUP(D341,Sort!B:C,2,0),"")</f>
        <v>AXOR 3336K</v>
      </c>
      <c r="F341" s="194"/>
      <c r="G341" s="195">
        <f t="shared" si="82"/>
        <v>2</v>
      </c>
      <c r="H341" s="196">
        <v>46120</v>
      </c>
      <c r="I341" s="197">
        <v>0.25</v>
      </c>
      <c r="J341" s="196">
        <v>46122</v>
      </c>
      <c r="K341" s="197">
        <v>0.75</v>
      </c>
      <c r="L341" s="198">
        <f t="shared" si="83"/>
        <v>46122.25</v>
      </c>
      <c r="M341" s="199">
        <f t="shared" si="84"/>
        <v>46122.75</v>
      </c>
      <c r="N341" s="200">
        <f t="shared" si="85"/>
        <v>12.000019200030749</v>
      </c>
      <c r="O341" s="201" t="s">
        <v>750</v>
      </c>
      <c r="P341" s="201" t="s">
        <v>752</v>
      </c>
      <c r="Q341" s="202" t="s">
        <v>150</v>
      </c>
      <c r="R341" s="202" t="s">
        <v>135</v>
      </c>
      <c r="S341" s="202" t="s">
        <v>337</v>
      </c>
      <c r="T341" s="193" t="str">
        <f>IFERROR(VLOOKUP(S341,Sort!E:F,2,0),"")</f>
        <v>TRANSMISSION</v>
      </c>
      <c r="U341" s="115" t="str">
        <f t="shared" si="86"/>
        <v/>
      </c>
      <c r="V341" s="202" t="s">
        <v>422</v>
      </c>
      <c r="W341" s="202"/>
      <c r="X341" s="202"/>
      <c r="Y341" s="202"/>
      <c r="Z341" s="193"/>
      <c r="AA341" s="193" t="s">
        <v>362</v>
      </c>
      <c r="AB341" s="193"/>
      <c r="AC341" s="204" t="str">
        <f t="shared" si="87"/>
        <v>CLOSE</v>
      </c>
      <c r="AD341" s="47" t="str">
        <f t="array" aca="1" ref="AD341" ca="1">IF(D341="","",INDEX(HM_Unit!$D$1:$AE$1,MATCH(C341,HM_Unit!$D$2:$AE$2,0)))</f>
        <v>WEEK 15</v>
      </c>
      <c r="AE341" s="46"/>
      <c r="AF341" s="46"/>
      <c r="AG341" s="46"/>
      <c r="AH341" s="46"/>
      <c r="AI341" s="46"/>
      <c r="AJ341" s="46"/>
      <c r="AK341" s="46"/>
    </row>
    <row r="342" spans="1:37" ht="21.75" customHeight="1">
      <c r="A342" s="46">
        <f>IFERROR(VLOOKUP(D342,Sort!B:D,3,0),"")</f>
        <v>0</v>
      </c>
      <c r="B342" s="190" t="str">
        <f t="shared" si="81"/>
        <v>246122CLOSE</v>
      </c>
      <c r="C342" s="196">
        <v>46122</v>
      </c>
      <c r="D342" s="192" t="s">
        <v>21</v>
      </c>
      <c r="E342" s="193" t="str">
        <f>IFERROR(VLOOKUP(D342,Sort!B:C,2,0),"")</f>
        <v>AXOR 3336K</v>
      </c>
      <c r="F342" s="194" t="s">
        <v>471</v>
      </c>
      <c r="G342" s="195">
        <f t="shared" si="82"/>
        <v>0</v>
      </c>
      <c r="H342" s="196">
        <v>46122</v>
      </c>
      <c r="I342" s="197">
        <v>0.29166666666666669</v>
      </c>
      <c r="J342" s="196">
        <v>46122</v>
      </c>
      <c r="K342" s="197">
        <v>0.34652777777777777</v>
      </c>
      <c r="L342" s="198">
        <f t="shared" si="83"/>
        <v>46122.291666666664</v>
      </c>
      <c r="M342" s="199">
        <f t="shared" si="84"/>
        <v>46122.34652777778</v>
      </c>
      <c r="N342" s="200">
        <f t="shared" si="85"/>
        <v>1.3166687734376006</v>
      </c>
      <c r="O342" s="201" t="s">
        <v>314</v>
      </c>
      <c r="P342" s="201" t="s">
        <v>753</v>
      </c>
      <c r="Q342" s="202" t="s">
        <v>150</v>
      </c>
      <c r="R342" s="202" t="s">
        <v>137</v>
      </c>
      <c r="S342" s="202" t="s">
        <v>300</v>
      </c>
      <c r="T342" s="193" t="str">
        <f>IFERROR(VLOOKUP(S342,Sort!E:F,2,0),"")</f>
        <v>AIR SYSTEM</v>
      </c>
      <c r="U342" s="115">
        <f t="shared" si="86"/>
        <v>1</v>
      </c>
      <c r="V342" s="202" t="s">
        <v>422</v>
      </c>
      <c r="W342" s="202"/>
      <c r="X342" s="202"/>
      <c r="Y342" s="202"/>
      <c r="Z342" s="193"/>
      <c r="AA342" s="193" t="s">
        <v>362</v>
      </c>
      <c r="AB342" s="203"/>
      <c r="AC342" s="204" t="str">
        <f t="shared" si="87"/>
        <v>CLOSE</v>
      </c>
      <c r="AD342" s="47" t="str">
        <f t="array" aca="1" ref="AD342" ca="1">IF(D342="","",INDEX(HM_Unit!$D$1:$AE$1,MATCH(C342,HM_Unit!$D$2:$AE$2,0)))</f>
        <v>WEEK 15</v>
      </c>
      <c r="AE342" s="46"/>
      <c r="AF342" s="46"/>
      <c r="AG342" s="46"/>
      <c r="AH342" s="46"/>
      <c r="AI342" s="46"/>
      <c r="AJ342" s="46"/>
      <c r="AK342" s="46"/>
    </row>
    <row r="343" spans="1:37" ht="21.75" customHeight="1">
      <c r="A343" s="46">
        <f>IFERROR(VLOOKUP(D343,Sort!B:D,3,0),"")</f>
        <v>0</v>
      </c>
      <c r="B343" s="190" t="str">
        <f t="shared" si="81"/>
        <v>346122CLOSE</v>
      </c>
      <c r="C343" s="196">
        <v>46122</v>
      </c>
      <c r="D343" s="193" t="s">
        <v>9</v>
      </c>
      <c r="E343" s="193" t="str">
        <f>IFERROR(VLOOKUP(D343,Sort!B:C,2,0),"")</f>
        <v>Prima LX 2528</v>
      </c>
      <c r="F343" s="194" t="s">
        <v>471</v>
      </c>
      <c r="G343" s="195">
        <f t="shared" si="82"/>
        <v>0</v>
      </c>
      <c r="H343" s="196">
        <v>46122</v>
      </c>
      <c r="I343" s="197">
        <v>0.32291666666666669</v>
      </c>
      <c r="J343" s="196">
        <v>46122</v>
      </c>
      <c r="K343" s="197">
        <v>0.40486111111111112</v>
      </c>
      <c r="L343" s="198">
        <f t="shared" si="83"/>
        <v>46122.322916666664</v>
      </c>
      <c r="M343" s="199">
        <f t="shared" si="84"/>
        <v>46122.404861111114</v>
      </c>
      <c r="N343" s="200">
        <f t="shared" si="85"/>
        <v>1.9666698134625504</v>
      </c>
      <c r="O343" s="201" t="s">
        <v>314</v>
      </c>
      <c r="P343" s="201" t="s">
        <v>754</v>
      </c>
      <c r="Q343" s="202" t="s">
        <v>150</v>
      </c>
      <c r="R343" s="202" t="s">
        <v>137</v>
      </c>
      <c r="S343" s="202" t="s">
        <v>300</v>
      </c>
      <c r="T343" s="193" t="str">
        <f>IFERROR(VLOOKUP(S343,Sort!E:F,2,0),"")</f>
        <v>AIR SYSTEM</v>
      </c>
      <c r="U343" s="115">
        <f t="shared" si="86"/>
        <v>1</v>
      </c>
      <c r="V343" s="202" t="s">
        <v>422</v>
      </c>
      <c r="W343" s="202"/>
      <c r="X343" s="202"/>
      <c r="Y343" s="202"/>
      <c r="Z343" s="193"/>
      <c r="AA343" s="193" t="s">
        <v>362</v>
      </c>
      <c r="AB343" s="203"/>
      <c r="AC343" s="204" t="str">
        <f t="shared" si="87"/>
        <v>CLOSE</v>
      </c>
      <c r="AD343" s="47" t="str">
        <f t="array" aca="1" ref="AD343" ca="1">IF(D343="","",INDEX(HM_Unit!$D$1:$AE$1,MATCH(C343,HM_Unit!$D$2:$AE$2,0)))</f>
        <v>WEEK 15</v>
      </c>
      <c r="AE343" s="46"/>
      <c r="AF343" s="46"/>
      <c r="AG343" s="46"/>
      <c r="AH343" s="46"/>
      <c r="AI343" s="46"/>
      <c r="AJ343" s="46"/>
      <c r="AK343" s="46"/>
    </row>
    <row r="344" spans="1:37" ht="21.75" customHeight="1">
      <c r="A344" s="46">
        <f>IFERROR(VLOOKUP(D344,Sort!B:D,3,0),"")</f>
        <v>0</v>
      </c>
      <c r="B344" s="190" t="str">
        <f t="shared" si="81"/>
        <v>446122CLOSE</v>
      </c>
      <c r="C344" s="196">
        <v>46122</v>
      </c>
      <c r="D344" s="192" t="s">
        <v>89</v>
      </c>
      <c r="E344" s="193" t="str">
        <f>IFERROR(VLOOKUP(D344,Sort!B:C,2,0),"")</f>
        <v>Axor 3336 OB</v>
      </c>
      <c r="F344" s="194">
        <v>4587</v>
      </c>
      <c r="G344" s="195">
        <f t="shared" si="82"/>
        <v>0</v>
      </c>
      <c r="H344" s="196">
        <v>46122</v>
      </c>
      <c r="I344" s="197">
        <v>0.29166666666666669</v>
      </c>
      <c r="J344" s="196">
        <v>46122</v>
      </c>
      <c r="K344" s="197">
        <v>0.42777777777777776</v>
      </c>
      <c r="L344" s="198">
        <f t="shared" si="83"/>
        <v>46122.291666666664</v>
      </c>
      <c r="M344" s="199">
        <f t="shared" si="84"/>
        <v>46122.427777777775</v>
      </c>
      <c r="N344" s="200">
        <f t="shared" si="85"/>
        <v>3.2666718933378136</v>
      </c>
      <c r="O344" s="201" t="s">
        <v>755</v>
      </c>
      <c r="P344" s="201" t="s">
        <v>756</v>
      </c>
      <c r="Q344" s="202" t="s">
        <v>150</v>
      </c>
      <c r="R344" s="202" t="s">
        <v>137</v>
      </c>
      <c r="S344" s="202" t="s">
        <v>297</v>
      </c>
      <c r="T344" s="193" t="str">
        <f>IFERROR(VLOOKUP(S344,Sort!E:F,2,0),"")</f>
        <v>SUSPENSION</v>
      </c>
      <c r="U344" s="115">
        <f t="shared" si="86"/>
        <v>1</v>
      </c>
      <c r="V344" s="202" t="s">
        <v>422</v>
      </c>
      <c r="W344" s="202"/>
      <c r="X344" s="202"/>
      <c r="Y344" s="202"/>
      <c r="Z344" s="193"/>
      <c r="AA344" s="193" t="s">
        <v>362</v>
      </c>
      <c r="AB344" s="203"/>
      <c r="AC344" s="204" t="str">
        <f t="shared" si="87"/>
        <v>CLOSE</v>
      </c>
      <c r="AD344" s="47" t="str">
        <f t="array" aca="1" ref="AD344" ca="1">IF(D344="","",INDEX(HM_Unit!$D$1:$AE$1,MATCH(C344,HM_Unit!$D$2:$AE$2,0)))</f>
        <v>WEEK 15</v>
      </c>
      <c r="AE344" s="46"/>
      <c r="AF344" s="46"/>
      <c r="AG344" s="46"/>
      <c r="AH344" s="46"/>
      <c r="AI344" s="46"/>
      <c r="AJ344" s="46"/>
      <c r="AK344" s="46"/>
    </row>
    <row r="345" spans="1:37" ht="21.75" customHeight="1">
      <c r="A345" s="46">
        <f>IFERROR(VLOOKUP(D345,Sort!B:D,3,0),"")</f>
        <v>0</v>
      </c>
      <c r="B345" s="190" t="str">
        <f t="shared" si="81"/>
        <v>546122CLOSE</v>
      </c>
      <c r="C345" s="196">
        <v>46122</v>
      </c>
      <c r="D345" s="192" t="s">
        <v>23</v>
      </c>
      <c r="E345" s="193" t="str">
        <f>IFERROR(VLOOKUP(D345,Sort!B:C,2,0),"")</f>
        <v>AXOR 3336K</v>
      </c>
      <c r="F345" s="194">
        <v>19693</v>
      </c>
      <c r="G345" s="195">
        <f t="shared" si="82"/>
        <v>0</v>
      </c>
      <c r="H345" s="196">
        <v>46122</v>
      </c>
      <c r="I345" s="197">
        <v>0.3125</v>
      </c>
      <c r="J345" s="196">
        <v>46122</v>
      </c>
      <c r="K345" s="197">
        <v>0.4465277777777778</v>
      </c>
      <c r="L345" s="198">
        <f t="shared" si="83"/>
        <v>46122.3125</v>
      </c>
      <c r="M345" s="199">
        <f t="shared" si="84"/>
        <v>46122.446527777778</v>
      </c>
      <c r="N345" s="200">
        <f t="shared" si="85"/>
        <v>3.2166718133493326</v>
      </c>
      <c r="O345" s="201" t="s">
        <v>500</v>
      </c>
      <c r="P345" s="201" t="s">
        <v>757</v>
      </c>
      <c r="Q345" s="202" t="s">
        <v>150</v>
      </c>
      <c r="R345" s="202" t="s">
        <v>137</v>
      </c>
      <c r="S345" s="202" t="s">
        <v>297</v>
      </c>
      <c r="T345" s="193" t="str">
        <f>IFERROR(VLOOKUP(S345,Sort!E:F,2,0),"")</f>
        <v>SUSPENSION</v>
      </c>
      <c r="U345" s="115">
        <f t="shared" si="86"/>
        <v>1</v>
      </c>
      <c r="V345" s="202" t="s">
        <v>422</v>
      </c>
      <c r="W345" s="202"/>
      <c r="X345" s="202"/>
      <c r="Y345" s="202"/>
      <c r="Z345" s="193"/>
      <c r="AA345" s="193" t="s">
        <v>362</v>
      </c>
      <c r="AB345" s="203"/>
      <c r="AC345" s="204" t="str">
        <f t="shared" si="87"/>
        <v>CLOSE</v>
      </c>
      <c r="AD345" s="47" t="str">
        <f t="array" aca="1" ref="AD345" ca="1">IF(D345="","",INDEX(HM_Unit!$D$1:$AE$1,MATCH(C345,HM_Unit!$D$2:$AE$2,0)))</f>
        <v>WEEK 15</v>
      </c>
      <c r="AE345" s="46"/>
      <c r="AF345" s="46"/>
      <c r="AG345" s="46"/>
      <c r="AH345" s="46"/>
      <c r="AI345" s="46"/>
      <c r="AJ345" s="46"/>
      <c r="AK345" s="46"/>
    </row>
    <row r="346" spans="1:37" ht="21.75" customHeight="1">
      <c r="A346" s="46">
        <f>IFERROR(VLOOKUP(D346,Sort!B:D,3,0),"")</f>
        <v>0</v>
      </c>
      <c r="B346" s="190" t="str">
        <f t="shared" si="81"/>
        <v>646122CLOSE</v>
      </c>
      <c r="C346" s="196">
        <v>46122</v>
      </c>
      <c r="D346" s="192" t="s">
        <v>15</v>
      </c>
      <c r="E346" s="193" t="str">
        <f>IFERROR(VLOOKUP(D346,Sort!B:C,2,0),"")</f>
        <v>AXOR 3336K</v>
      </c>
      <c r="F346" s="194"/>
      <c r="G346" s="195">
        <f t="shared" si="82"/>
        <v>0</v>
      </c>
      <c r="H346" s="196">
        <v>46122</v>
      </c>
      <c r="I346" s="197">
        <v>0.29166666666666669</v>
      </c>
      <c r="J346" s="196">
        <v>46122</v>
      </c>
      <c r="K346" s="197">
        <v>0.46319444444444446</v>
      </c>
      <c r="L346" s="198">
        <f t="shared" si="83"/>
        <v>46122.291666666664</v>
      </c>
      <c r="M346" s="199">
        <f t="shared" si="84"/>
        <v>46122.463194444441</v>
      </c>
      <c r="N346" s="200">
        <f t="shared" si="85"/>
        <v>4.1166732533167192</v>
      </c>
      <c r="O346" s="201" t="s">
        <v>509</v>
      </c>
      <c r="P346" s="201" t="s">
        <v>758</v>
      </c>
      <c r="Q346" s="202" t="s">
        <v>150</v>
      </c>
      <c r="R346" s="202" t="s">
        <v>137</v>
      </c>
      <c r="S346" s="202" t="s">
        <v>491</v>
      </c>
      <c r="T346" s="193" t="str">
        <f>IFERROR(VLOOKUP(S346,Sort!E:F,2,0),"")</f>
        <v>FUEL SYSTEM</v>
      </c>
      <c r="U346" s="115">
        <f t="shared" si="86"/>
        <v>1</v>
      </c>
      <c r="V346" s="202" t="s">
        <v>422</v>
      </c>
      <c r="W346" s="202"/>
      <c r="X346" s="202"/>
      <c r="Y346" s="202"/>
      <c r="Z346" s="193"/>
      <c r="AA346" s="193" t="s">
        <v>362</v>
      </c>
      <c r="AB346" s="203"/>
      <c r="AC346" s="204" t="str">
        <f t="shared" si="87"/>
        <v>CLOSE</v>
      </c>
      <c r="AD346" s="47" t="str">
        <f t="array" aca="1" ref="AD346" ca="1">IF(D346="","",INDEX(HM_Unit!$D$1:$AE$1,MATCH(C346,HM_Unit!$D$2:$AE$2,0)))</f>
        <v>WEEK 15</v>
      </c>
      <c r="AE346" s="46"/>
      <c r="AF346" s="46"/>
      <c r="AG346" s="46"/>
      <c r="AH346" s="46"/>
      <c r="AI346" s="46"/>
      <c r="AJ346" s="46"/>
      <c r="AK346" s="46"/>
    </row>
    <row r="347" spans="1:37" ht="21.75" customHeight="1">
      <c r="A347" s="46">
        <f>IFERROR(VLOOKUP(D347,Sort!B:D,3,0),"")</f>
        <v>0</v>
      </c>
      <c r="B347" s="190" t="str">
        <f t="shared" si="81"/>
        <v>746122CLOSE</v>
      </c>
      <c r="C347" s="196">
        <v>46122</v>
      </c>
      <c r="D347" s="192" t="s">
        <v>33</v>
      </c>
      <c r="E347" s="193" t="str">
        <f>IFERROR(VLOOKUP(D347,Sort!B:C,2,0),"")</f>
        <v>AXOR 3336K</v>
      </c>
      <c r="F347" s="194"/>
      <c r="G347" s="195">
        <f t="shared" si="82"/>
        <v>0</v>
      </c>
      <c r="H347" s="196">
        <v>46122</v>
      </c>
      <c r="I347" s="197">
        <v>0.46527777777777779</v>
      </c>
      <c r="J347" s="196">
        <v>46122</v>
      </c>
      <c r="K347" s="197">
        <v>0.47152777777777777</v>
      </c>
      <c r="L347" s="198">
        <f t="shared" si="83"/>
        <v>46122.465277777781</v>
      </c>
      <c r="M347" s="199">
        <f t="shared" si="84"/>
        <v>46122.47152777778</v>
      </c>
      <c r="N347" s="200">
        <f t="shared" si="85"/>
        <v>0.15000023996545975</v>
      </c>
      <c r="O347" s="201" t="s">
        <v>759</v>
      </c>
      <c r="P347" s="201" t="s">
        <v>418</v>
      </c>
      <c r="Q347" s="202" t="s">
        <v>150</v>
      </c>
      <c r="R347" s="202" t="s">
        <v>137</v>
      </c>
      <c r="S347" s="202" t="s">
        <v>303</v>
      </c>
      <c r="T347" s="193" t="str">
        <f>IFERROR(VLOOKUP(S347,Sort!E:F,2,0),"")</f>
        <v>BRAKE SYSTEM</v>
      </c>
      <c r="U347" s="115">
        <f t="shared" si="86"/>
        <v>1</v>
      </c>
      <c r="V347" s="202" t="s">
        <v>422</v>
      </c>
      <c r="W347" s="202"/>
      <c r="X347" s="202"/>
      <c r="Y347" s="202"/>
      <c r="Z347" s="193"/>
      <c r="AA347" s="193" t="s">
        <v>362</v>
      </c>
      <c r="AB347" s="203"/>
      <c r="AC347" s="204" t="str">
        <f t="shared" si="87"/>
        <v>CLOSE</v>
      </c>
      <c r="AD347" s="47" t="str">
        <f t="array" aca="1" ref="AD347" ca="1">IF(D347="","",INDEX(HM_Unit!$D$1:$AE$1,MATCH(C347,HM_Unit!$D$2:$AE$2,0)))</f>
        <v>WEEK 15</v>
      </c>
      <c r="AE347" s="46"/>
      <c r="AF347" s="46"/>
      <c r="AG347" s="46"/>
      <c r="AH347" s="46"/>
      <c r="AI347" s="46"/>
      <c r="AJ347" s="46"/>
      <c r="AK347" s="46"/>
    </row>
    <row r="348" spans="1:37" ht="21.75" customHeight="1">
      <c r="A348" s="46">
        <f>IFERROR(VLOOKUP(D348,Sort!B:D,3,0),"")</f>
        <v>0</v>
      </c>
      <c r="B348" s="190" t="str">
        <f t="shared" si="81"/>
        <v>846122CLOSE</v>
      </c>
      <c r="C348" s="196">
        <v>46122</v>
      </c>
      <c r="D348" s="192" t="s">
        <v>38</v>
      </c>
      <c r="E348" s="193" t="str">
        <f>IFERROR(VLOOKUP(D348,Sort!B:C,2,0),"")</f>
        <v>AXOR 3336K</v>
      </c>
      <c r="F348" s="194" t="s">
        <v>471</v>
      </c>
      <c r="G348" s="195">
        <f t="shared" si="82"/>
        <v>0</v>
      </c>
      <c r="H348" s="196">
        <v>46122</v>
      </c>
      <c r="I348" s="197">
        <v>0.56805555555555554</v>
      </c>
      <c r="J348" s="196">
        <v>46122</v>
      </c>
      <c r="K348" s="197">
        <v>0.59444444444444444</v>
      </c>
      <c r="L348" s="198">
        <f t="shared" si="83"/>
        <v>46122.568055555559</v>
      </c>
      <c r="M348" s="199">
        <f t="shared" si="84"/>
        <v>46122.594444444447</v>
      </c>
      <c r="N348" s="200">
        <f t="shared" si="85"/>
        <v>0.63333434663724564</v>
      </c>
      <c r="O348" s="201" t="s">
        <v>511</v>
      </c>
      <c r="P348" s="201" t="s">
        <v>760</v>
      </c>
      <c r="Q348" s="202" t="s">
        <v>150</v>
      </c>
      <c r="R348" s="202" t="s">
        <v>137</v>
      </c>
      <c r="S348" s="202" t="s">
        <v>337</v>
      </c>
      <c r="T348" s="193" t="str">
        <f>IFERROR(VLOOKUP(S348,Sort!E:F,2,0),"")</f>
        <v>TRANSMISSION</v>
      </c>
      <c r="U348" s="115">
        <f t="shared" si="86"/>
        <v>1</v>
      </c>
      <c r="V348" s="202" t="s">
        <v>422</v>
      </c>
      <c r="W348" s="202"/>
      <c r="X348" s="202"/>
      <c r="Y348" s="202"/>
      <c r="Z348" s="193"/>
      <c r="AA348" s="193" t="s">
        <v>362</v>
      </c>
      <c r="AB348" s="203"/>
      <c r="AC348" s="204" t="str">
        <f t="shared" si="87"/>
        <v>CLOSE</v>
      </c>
      <c r="AD348" s="47" t="str">
        <f t="array" aca="1" ref="AD348" ca="1">IF(D348="","",INDEX(HM_Unit!$D$1:$AE$1,MATCH(C348,HM_Unit!$D$2:$AE$2,0)))</f>
        <v>WEEK 15</v>
      </c>
      <c r="AE348" s="46"/>
      <c r="AF348" s="46"/>
      <c r="AG348" s="46"/>
      <c r="AH348" s="46"/>
      <c r="AI348" s="46"/>
      <c r="AJ348" s="46"/>
      <c r="AK348" s="46"/>
    </row>
    <row r="349" spans="1:37" ht="21.75" customHeight="1">
      <c r="A349" s="46">
        <f>IFERROR(VLOOKUP(D349,Sort!B:D,3,0),"")</f>
        <v>0</v>
      </c>
      <c r="B349" s="190" t="str">
        <f t="shared" si="81"/>
        <v>946122CLOSE</v>
      </c>
      <c r="C349" s="196">
        <v>46122</v>
      </c>
      <c r="D349" s="192" t="s">
        <v>104</v>
      </c>
      <c r="E349" s="193" t="str">
        <f>IFERROR(VLOOKUP(D349,Sort!B:C,2,0),"")</f>
        <v>Axor 3336 OB</v>
      </c>
      <c r="F349" s="194" t="s">
        <v>471</v>
      </c>
      <c r="G349" s="195">
        <f t="shared" si="82"/>
        <v>0</v>
      </c>
      <c r="H349" s="196">
        <v>46122</v>
      </c>
      <c r="I349" s="197">
        <v>0.60486111111111107</v>
      </c>
      <c r="J349" s="196">
        <v>46122</v>
      </c>
      <c r="K349" s="197">
        <v>0.61736111111111114</v>
      </c>
      <c r="L349" s="198">
        <f t="shared" si="83"/>
        <v>46122.604861111111</v>
      </c>
      <c r="M349" s="199">
        <f t="shared" si="84"/>
        <v>46122.617361111108</v>
      </c>
      <c r="N349" s="200">
        <f t="shared" si="85"/>
        <v>0.30000047993091905</v>
      </c>
      <c r="O349" s="201" t="s">
        <v>761</v>
      </c>
      <c r="P349" s="201" t="s">
        <v>762</v>
      </c>
      <c r="Q349" s="202" t="s">
        <v>150</v>
      </c>
      <c r="R349" s="202" t="s">
        <v>137</v>
      </c>
      <c r="S349" s="202" t="s">
        <v>300</v>
      </c>
      <c r="T349" s="193" t="str">
        <f>IFERROR(VLOOKUP(S349,Sort!E:F,2,0),"")</f>
        <v>AIR SYSTEM</v>
      </c>
      <c r="U349" s="115">
        <f t="shared" si="86"/>
        <v>1</v>
      </c>
      <c r="V349" s="202" t="s">
        <v>422</v>
      </c>
      <c r="W349" s="202"/>
      <c r="X349" s="202"/>
      <c r="Y349" s="202"/>
      <c r="Z349" s="193"/>
      <c r="AA349" s="193" t="s">
        <v>362</v>
      </c>
      <c r="AB349" s="203"/>
      <c r="AC349" s="204" t="str">
        <f t="shared" si="87"/>
        <v>CLOSE</v>
      </c>
      <c r="AD349" s="47" t="str">
        <f t="array" aca="1" ref="AD349" ca="1">IF(D349="","",INDEX(HM_Unit!$D$1:$AE$1,MATCH(C349,HM_Unit!$D$2:$AE$2,0)))</f>
        <v>WEEK 15</v>
      </c>
      <c r="AE349" s="46"/>
      <c r="AF349" s="46"/>
      <c r="AG349" s="46"/>
      <c r="AH349" s="46"/>
      <c r="AI349" s="46"/>
      <c r="AJ349" s="46"/>
      <c r="AK349" s="46"/>
    </row>
    <row r="350" spans="1:37" ht="21.75" customHeight="1">
      <c r="A350" s="46">
        <f>IFERROR(VLOOKUP(D350,Sort!B:D,3,0),"")</f>
        <v>0</v>
      </c>
      <c r="B350" s="190" t="str">
        <f t="shared" si="81"/>
        <v>1046122CLOSE</v>
      </c>
      <c r="C350" s="196">
        <v>46122</v>
      </c>
      <c r="D350" s="192" t="s">
        <v>28</v>
      </c>
      <c r="E350" s="193" t="str">
        <f>IFERROR(VLOOKUP(D350,Sort!B:C,2,0),"")</f>
        <v>AXOR 3336K</v>
      </c>
      <c r="F350" s="194" t="s">
        <v>471</v>
      </c>
      <c r="G350" s="195">
        <f t="shared" si="82"/>
        <v>0</v>
      </c>
      <c r="H350" s="196">
        <v>46122</v>
      </c>
      <c r="I350" s="197">
        <v>0.62847222222222221</v>
      </c>
      <c r="J350" s="196">
        <v>46122</v>
      </c>
      <c r="K350" s="197">
        <v>0.64166666666666672</v>
      </c>
      <c r="L350" s="198">
        <f t="shared" si="83"/>
        <v>46122.628472222219</v>
      </c>
      <c r="M350" s="199">
        <f t="shared" si="84"/>
        <v>46122.64166666667</v>
      </c>
      <c r="N350" s="200">
        <f t="shared" si="85"/>
        <v>0.31666717349324719</v>
      </c>
      <c r="O350" s="201" t="s">
        <v>314</v>
      </c>
      <c r="P350" s="201" t="s">
        <v>763</v>
      </c>
      <c r="Q350" s="202" t="s">
        <v>150</v>
      </c>
      <c r="R350" s="202" t="s">
        <v>137</v>
      </c>
      <c r="S350" s="202" t="s">
        <v>300</v>
      </c>
      <c r="T350" s="193" t="str">
        <f>IFERROR(VLOOKUP(S350,Sort!E:F,2,0),"")</f>
        <v>AIR SYSTEM</v>
      </c>
      <c r="U350" s="115">
        <f t="shared" si="86"/>
        <v>1</v>
      </c>
      <c r="V350" s="202" t="s">
        <v>422</v>
      </c>
      <c r="W350" s="202"/>
      <c r="X350" s="202"/>
      <c r="Y350" s="202"/>
      <c r="Z350" s="193"/>
      <c r="AA350" s="193" t="s">
        <v>362</v>
      </c>
      <c r="AB350" s="203"/>
      <c r="AC350" s="204" t="str">
        <f t="shared" si="87"/>
        <v>CLOSE</v>
      </c>
      <c r="AD350" s="47" t="str">
        <f t="array" aca="1" ref="AD350" ca="1">IF(D350="","",INDEX(HM_Unit!$D$1:$AE$1,MATCH(C350,HM_Unit!$D$2:$AE$2,0)))</f>
        <v>WEEK 15</v>
      </c>
      <c r="AE350" s="46"/>
      <c r="AF350" s="46"/>
      <c r="AG350" s="46"/>
      <c r="AH350" s="46"/>
      <c r="AI350" s="46"/>
      <c r="AJ350" s="46"/>
      <c r="AK350" s="46"/>
    </row>
    <row r="351" spans="1:37" ht="21.75" customHeight="1">
      <c r="A351" s="46">
        <f>IFERROR(VLOOKUP(D351,Sort!B:D,3,0),"")</f>
        <v>0</v>
      </c>
      <c r="B351" s="190" t="str">
        <f t="shared" si="81"/>
        <v>1146122CLOSE</v>
      </c>
      <c r="C351" s="196">
        <v>46122</v>
      </c>
      <c r="D351" s="192" t="s">
        <v>13</v>
      </c>
      <c r="E351" s="193" t="str">
        <f>IFERROR(VLOOKUP(D351,Sort!B:C,2,0),"")</f>
        <v>AXOR 3336K</v>
      </c>
      <c r="F351" s="194" t="s">
        <v>471</v>
      </c>
      <c r="G351" s="195">
        <f t="shared" si="82"/>
        <v>0</v>
      </c>
      <c r="H351" s="196">
        <v>46122</v>
      </c>
      <c r="I351" s="197">
        <v>0.29166666666666669</v>
      </c>
      <c r="J351" s="196">
        <v>46122</v>
      </c>
      <c r="K351" s="197">
        <v>0.65486111111111112</v>
      </c>
      <c r="L351" s="198">
        <f t="shared" si="83"/>
        <v>46122.291666666664</v>
      </c>
      <c r="M351" s="199">
        <f t="shared" si="84"/>
        <v>46122.654861111114</v>
      </c>
      <c r="N351" s="200">
        <f t="shared" si="85"/>
        <v>8.7166806134798342</v>
      </c>
      <c r="O351" s="201" t="s">
        <v>597</v>
      </c>
      <c r="P351" s="201" t="s">
        <v>764</v>
      </c>
      <c r="Q351" s="202" t="s">
        <v>150</v>
      </c>
      <c r="R351" s="202" t="s">
        <v>137</v>
      </c>
      <c r="S351" s="202" t="s">
        <v>406</v>
      </c>
      <c r="T351" s="193" t="str">
        <f>IFERROR(VLOOKUP(S351,Sort!E:F,2,0),"")</f>
        <v>RADIATOR/ COOLANT SYSTEM</v>
      </c>
      <c r="U351" s="115">
        <f t="shared" si="86"/>
        <v>1</v>
      </c>
      <c r="V351" s="202" t="s">
        <v>422</v>
      </c>
      <c r="W351" s="202"/>
      <c r="X351" s="202"/>
      <c r="Y351" s="202"/>
      <c r="Z351" s="193"/>
      <c r="AA351" s="193" t="s">
        <v>362</v>
      </c>
      <c r="AB351" s="203"/>
      <c r="AC351" s="204" t="str">
        <f t="shared" si="87"/>
        <v>CLOSE</v>
      </c>
      <c r="AD351" s="47" t="str">
        <f t="array" aca="1" ref="AD351" ca="1">IF(D351="","",INDEX(HM_Unit!$D$1:$AE$1,MATCH(C351,HM_Unit!$D$2:$AE$2,0)))</f>
        <v>WEEK 15</v>
      </c>
      <c r="AE351" s="46"/>
      <c r="AF351" s="46"/>
      <c r="AG351" s="46"/>
      <c r="AH351" s="46"/>
      <c r="AI351" s="46"/>
      <c r="AJ351" s="46"/>
      <c r="AK351" s="46"/>
    </row>
    <row r="352" spans="1:37" ht="21.75" customHeight="1">
      <c r="A352" s="46">
        <f>IFERROR(VLOOKUP(D352,Sort!B:D,3,0),"")</f>
        <v>0</v>
      </c>
      <c r="B352" s="190" t="str">
        <f t="shared" si="81"/>
        <v>1246122CLOSE</v>
      </c>
      <c r="C352" s="196">
        <v>46122</v>
      </c>
      <c r="D352" s="192" t="s">
        <v>34</v>
      </c>
      <c r="E352" s="193" t="str">
        <f>IFERROR(VLOOKUP(D352,Sort!B:C,2,0),"")</f>
        <v>AXOR 3336K</v>
      </c>
      <c r="F352" s="194">
        <v>17886</v>
      </c>
      <c r="G352" s="195">
        <f t="shared" si="82"/>
        <v>0</v>
      </c>
      <c r="H352" s="196">
        <v>46122</v>
      </c>
      <c r="I352" s="197">
        <v>0.65625</v>
      </c>
      <c r="J352" s="196">
        <v>46122</v>
      </c>
      <c r="K352" s="197">
        <v>0.68819444444444444</v>
      </c>
      <c r="L352" s="198">
        <f t="shared" si="83"/>
        <v>46122.65625</v>
      </c>
      <c r="M352" s="199">
        <f t="shared" si="84"/>
        <v>46122.688194444447</v>
      </c>
      <c r="N352" s="200">
        <f t="shared" si="85"/>
        <v>0.76666789338962582</v>
      </c>
      <c r="O352" s="201" t="s">
        <v>765</v>
      </c>
      <c r="P352" s="201" t="s">
        <v>766</v>
      </c>
      <c r="Q352" s="202" t="s">
        <v>150</v>
      </c>
      <c r="R352" s="202" t="s">
        <v>137</v>
      </c>
      <c r="S352" s="202" t="s">
        <v>291</v>
      </c>
      <c r="T352" s="193" t="str">
        <f>IFERROR(VLOOKUP(S352,Sort!E:F,2,0),"")</f>
        <v>ELECTRICAL, STARTING &amp; CHARGING SYSTEM</v>
      </c>
      <c r="U352" s="115">
        <f t="shared" si="86"/>
        <v>1</v>
      </c>
      <c r="V352" s="202" t="s">
        <v>422</v>
      </c>
      <c r="W352" s="202"/>
      <c r="X352" s="202"/>
      <c r="Y352" s="202"/>
      <c r="Z352" s="193"/>
      <c r="AA352" s="193" t="s">
        <v>362</v>
      </c>
      <c r="AB352" s="203"/>
      <c r="AC352" s="204" t="str">
        <f t="shared" si="87"/>
        <v>CLOSE</v>
      </c>
      <c r="AD352" s="47" t="str">
        <f t="array" aca="1" ref="AD352" ca="1">IF(D352="","",INDEX(HM_Unit!$D$1:$AE$1,MATCH(C352,HM_Unit!$D$2:$AE$2,0)))</f>
        <v>WEEK 15</v>
      </c>
      <c r="AE352" s="46"/>
      <c r="AF352" s="46"/>
      <c r="AG352" s="46"/>
      <c r="AH352" s="46"/>
      <c r="AI352" s="46"/>
      <c r="AJ352" s="46"/>
      <c r="AK352" s="46"/>
    </row>
    <row r="353" spans="1:37" ht="21.75" customHeight="1">
      <c r="A353" s="46">
        <f>IFERROR(VLOOKUP(D353,Sort!B:D,3,0),"")</f>
        <v>0</v>
      </c>
      <c r="B353" s="190" t="str">
        <f t="shared" si="81"/>
        <v>1346122CLOSE</v>
      </c>
      <c r="C353" s="196">
        <v>46122</v>
      </c>
      <c r="D353" s="192" t="s">
        <v>14</v>
      </c>
      <c r="E353" s="193" t="str">
        <f>IFERROR(VLOOKUP(D353,Sort!B:C,2,0),"")</f>
        <v>AXOR 3336K</v>
      </c>
      <c r="F353" s="194" t="s">
        <v>471</v>
      </c>
      <c r="G353" s="195">
        <f t="shared" si="82"/>
        <v>0</v>
      </c>
      <c r="H353" s="196">
        <v>46122</v>
      </c>
      <c r="I353" s="197">
        <v>0.59375</v>
      </c>
      <c r="J353" s="196">
        <v>46122</v>
      </c>
      <c r="K353" s="197">
        <v>0.70625000000000004</v>
      </c>
      <c r="L353" s="198">
        <f t="shared" si="83"/>
        <v>46122.59375</v>
      </c>
      <c r="M353" s="199">
        <f t="shared" si="84"/>
        <v>46122.706250000003</v>
      </c>
      <c r="N353" s="200">
        <f t="shared" si="85"/>
        <v>2.7000043200767587</v>
      </c>
      <c r="O353" s="201" t="s">
        <v>767</v>
      </c>
      <c r="P353" s="201" t="s">
        <v>768</v>
      </c>
      <c r="Q353" s="202" t="s">
        <v>150</v>
      </c>
      <c r="R353" s="202" t="s">
        <v>137</v>
      </c>
      <c r="S353" s="202" t="s">
        <v>300</v>
      </c>
      <c r="T353" s="193" t="str">
        <f>IFERROR(VLOOKUP(S353,Sort!E:F,2,0),"")</f>
        <v>AIR SYSTEM</v>
      </c>
      <c r="U353" s="115">
        <f t="shared" si="86"/>
        <v>1</v>
      </c>
      <c r="V353" s="202" t="s">
        <v>422</v>
      </c>
      <c r="W353" s="202"/>
      <c r="X353" s="202"/>
      <c r="Y353" s="202"/>
      <c r="Z353" s="193"/>
      <c r="AA353" s="193" t="s">
        <v>362</v>
      </c>
      <c r="AB353" s="203"/>
      <c r="AC353" s="204" t="str">
        <f t="shared" si="87"/>
        <v>CLOSE</v>
      </c>
      <c r="AD353" s="47" t="str">
        <f t="array" aca="1" ref="AD353" ca="1">IF(D353="","",INDEX(HM_Unit!$D$1:$AE$1,MATCH(C353,HM_Unit!$D$2:$AE$2,0)))</f>
        <v>WEEK 15</v>
      </c>
      <c r="AE353" s="46"/>
      <c r="AF353" s="46"/>
      <c r="AG353" s="46"/>
      <c r="AH353" s="46"/>
      <c r="AI353" s="46"/>
      <c r="AJ353" s="46"/>
      <c r="AK353" s="46"/>
    </row>
    <row r="354" spans="1:37" ht="21.75" customHeight="1">
      <c r="A354" s="46">
        <f>IFERROR(VLOOKUP(D354,Sort!B:D,3,0),"")</f>
        <v>0</v>
      </c>
      <c r="B354" s="190" t="str">
        <f t="shared" si="81"/>
        <v>1446122CLOSE</v>
      </c>
      <c r="C354" s="196">
        <v>46122</v>
      </c>
      <c r="D354" s="192" t="s">
        <v>105</v>
      </c>
      <c r="E354" s="193" t="str">
        <f>IFERROR(VLOOKUP(D354,Sort!B:C,2,0),"")</f>
        <v>Axor 3336 OB</v>
      </c>
      <c r="F354" s="194"/>
      <c r="G354" s="195">
        <f t="shared" si="82"/>
        <v>0</v>
      </c>
      <c r="H354" s="196">
        <v>46122</v>
      </c>
      <c r="I354" s="197">
        <v>0.63541666666666663</v>
      </c>
      <c r="J354" s="196">
        <v>46122</v>
      </c>
      <c r="K354" s="197">
        <v>0.71527777777777779</v>
      </c>
      <c r="L354" s="198">
        <f t="shared" si="83"/>
        <v>46122.635416666664</v>
      </c>
      <c r="M354" s="199">
        <f t="shared" si="84"/>
        <v>46122.715277777781</v>
      </c>
      <c r="N354" s="200">
        <f t="shared" si="85"/>
        <v>1.9166697334740632</v>
      </c>
      <c r="O354" s="201" t="s">
        <v>712</v>
      </c>
      <c r="P354" s="201" t="s">
        <v>769</v>
      </c>
      <c r="Q354" s="202" t="s">
        <v>150</v>
      </c>
      <c r="R354" s="202" t="s">
        <v>137</v>
      </c>
      <c r="S354" s="202" t="s">
        <v>308</v>
      </c>
      <c r="T354" s="193" t="str">
        <f>IFERROR(VLOOKUP(S354,Sort!E:F,2,0),"")</f>
        <v>AIR CONDITIONER</v>
      </c>
      <c r="U354" s="115">
        <f t="shared" si="86"/>
        <v>1</v>
      </c>
      <c r="V354" s="202" t="s">
        <v>422</v>
      </c>
      <c r="W354" s="202"/>
      <c r="X354" s="202"/>
      <c r="Y354" s="202"/>
      <c r="Z354" s="193"/>
      <c r="AA354" s="193" t="s">
        <v>362</v>
      </c>
      <c r="AB354" s="203"/>
      <c r="AC354" s="204" t="str">
        <f t="shared" si="87"/>
        <v>CLOSE</v>
      </c>
      <c r="AD354" s="47" t="str">
        <f t="array" aca="1" ref="AD354" ca="1">IF(D354="","",INDEX(HM_Unit!$D$1:$AE$1,MATCH(C354,HM_Unit!$D$2:$AE$2,0)))</f>
        <v>WEEK 15</v>
      </c>
      <c r="AE354" s="46"/>
      <c r="AF354" s="46"/>
      <c r="AG354" s="46"/>
      <c r="AH354" s="46"/>
      <c r="AI354" s="46"/>
      <c r="AJ354" s="46"/>
      <c r="AK354" s="46"/>
    </row>
    <row r="355" spans="1:37" ht="21.75" customHeight="1">
      <c r="A355" s="46">
        <f>IFERROR(VLOOKUP(D355,Sort!B:D,3,0),"")</f>
        <v>0</v>
      </c>
      <c r="B355" s="190" t="str">
        <f t="shared" si="81"/>
        <v>1546122CLOSE</v>
      </c>
      <c r="C355" s="196">
        <v>46122</v>
      </c>
      <c r="D355" s="192" t="s">
        <v>16</v>
      </c>
      <c r="E355" s="193" t="str">
        <f>IFERROR(VLOOKUP(D355,Sort!B:C,2,0),"")</f>
        <v>AXOR 3336K</v>
      </c>
      <c r="F355" s="194" t="s">
        <v>711</v>
      </c>
      <c r="G355" s="195">
        <f t="shared" si="82"/>
        <v>0</v>
      </c>
      <c r="H355" s="196">
        <v>46122</v>
      </c>
      <c r="I355" s="197">
        <v>0.82499999999999996</v>
      </c>
      <c r="J355" s="196">
        <v>46122</v>
      </c>
      <c r="K355" s="197">
        <v>0.83819444444444446</v>
      </c>
      <c r="L355" s="198">
        <f t="shared" si="83"/>
        <v>46122.824999999997</v>
      </c>
      <c r="M355" s="199">
        <f t="shared" si="84"/>
        <v>46122.838194444441</v>
      </c>
      <c r="N355" s="200">
        <f t="shared" si="85"/>
        <v>0.31666717331862282</v>
      </c>
      <c r="O355" s="201" t="s">
        <v>412</v>
      </c>
      <c r="P355" s="201" t="s">
        <v>413</v>
      </c>
      <c r="Q355" s="202" t="s">
        <v>150</v>
      </c>
      <c r="R355" s="202" t="s">
        <v>137</v>
      </c>
      <c r="S355" s="202" t="s">
        <v>291</v>
      </c>
      <c r="T355" s="193" t="str">
        <f>IFERROR(VLOOKUP(S355,Sort!E:F,2,0),"")</f>
        <v>ELECTRICAL, STARTING &amp; CHARGING SYSTEM</v>
      </c>
      <c r="U355" s="115">
        <f t="shared" si="86"/>
        <v>1</v>
      </c>
      <c r="V355" s="202" t="s">
        <v>422</v>
      </c>
      <c r="W355" s="202"/>
      <c r="X355" s="202"/>
      <c r="Y355" s="202"/>
      <c r="Z355" s="193"/>
      <c r="AA355" s="193" t="s">
        <v>362</v>
      </c>
      <c r="AB355" s="203"/>
      <c r="AC355" s="204" t="str">
        <f t="shared" si="87"/>
        <v>CLOSE</v>
      </c>
      <c r="AD355" s="47" t="str">
        <f t="array" aca="1" ref="AD355" ca="1">IF(D355="","",INDEX(HM_Unit!$D$1:$AE$1,MATCH(C355,HM_Unit!$D$2:$AE$2,0)))</f>
        <v>WEEK 15</v>
      </c>
      <c r="AE355" s="46"/>
      <c r="AF355" s="46"/>
      <c r="AG355" s="46"/>
      <c r="AH355" s="46"/>
      <c r="AI355" s="46"/>
      <c r="AJ355" s="46"/>
      <c r="AK355" s="46"/>
    </row>
    <row r="356" spans="1:37" ht="21.75" customHeight="1">
      <c r="A356" s="46">
        <f>IFERROR(VLOOKUP(D356,Sort!B:D,3,0),"")</f>
        <v>0</v>
      </c>
      <c r="B356" s="190" t="str">
        <f t="shared" si="81"/>
        <v>1646122CLOSE</v>
      </c>
      <c r="C356" s="196">
        <v>46122</v>
      </c>
      <c r="D356" s="192" t="s">
        <v>101</v>
      </c>
      <c r="E356" s="193" t="str">
        <f>IFERROR(VLOOKUP(D356,Sort!B:C,2,0),"")</f>
        <v>Axor 3336 OB</v>
      </c>
      <c r="F356" s="194">
        <v>15783</v>
      </c>
      <c r="G356" s="195">
        <f t="shared" si="82"/>
        <v>0</v>
      </c>
      <c r="H356" s="196">
        <v>46122</v>
      </c>
      <c r="I356" s="197">
        <v>0.82638888888888884</v>
      </c>
      <c r="J356" s="196">
        <v>46122</v>
      </c>
      <c r="K356" s="197">
        <v>0.84722222222222221</v>
      </c>
      <c r="L356" s="198">
        <f t="shared" si="83"/>
        <v>46122.826388888891</v>
      </c>
      <c r="M356" s="199">
        <f t="shared" si="84"/>
        <v>46122.847222222219</v>
      </c>
      <c r="N356" s="200">
        <f t="shared" si="85"/>
        <v>0.50000079988486579</v>
      </c>
      <c r="O356" s="201" t="s">
        <v>770</v>
      </c>
      <c r="P356" s="201" t="s">
        <v>771</v>
      </c>
      <c r="Q356" s="202" t="s">
        <v>150</v>
      </c>
      <c r="R356" s="202" t="s">
        <v>137</v>
      </c>
      <c r="S356" s="202" t="s">
        <v>291</v>
      </c>
      <c r="T356" s="193" t="str">
        <f>IFERROR(VLOOKUP(S356,Sort!E:F,2,0),"")</f>
        <v>ELECTRICAL, STARTING &amp; CHARGING SYSTEM</v>
      </c>
      <c r="U356" s="115">
        <f t="shared" si="86"/>
        <v>1</v>
      </c>
      <c r="V356" s="202" t="s">
        <v>422</v>
      </c>
      <c r="W356" s="202"/>
      <c r="X356" s="202"/>
      <c r="Y356" s="202"/>
      <c r="Z356" s="193"/>
      <c r="AA356" s="193" t="s">
        <v>362</v>
      </c>
      <c r="AB356" s="203"/>
      <c r="AC356" s="204" t="str">
        <f t="shared" si="87"/>
        <v>CLOSE</v>
      </c>
      <c r="AD356" s="47" t="str">
        <f t="array" aca="1" ref="AD356" ca="1">IF(D356="","",INDEX(HM_Unit!$D$1:$AE$1,MATCH(C356,HM_Unit!$D$2:$AE$2,0)))</f>
        <v>WEEK 15</v>
      </c>
      <c r="AE356" s="46"/>
      <c r="AF356" s="46"/>
      <c r="AG356" s="46"/>
      <c r="AH356" s="46"/>
      <c r="AI356" s="46"/>
      <c r="AJ356" s="46"/>
      <c r="AK356" s="46"/>
    </row>
    <row r="357" spans="1:37" ht="21.75" customHeight="1">
      <c r="A357" s="46">
        <f>IFERROR(VLOOKUP(D357,Sort!B:D,3,0),"")</f>
        <v>0</v>
      </c>
      <c r="B357" s="190" t="str">
        <f t="shared" si="81"/>
        <v>1746122CLOSE</v>
      </c>
      <c r="C357" s="196">
        <v>46122</v>
      </c>
      <c r="D357" s="192" t="s">
        <v>92</v>
      </c>
      <c r="E357" s="193" t="str">
        <f>IFERROR(VLOOKUP(D357,Sort!B:C,2,0),"")</f>
        <v>Axor 3336 OB</v>
      </c>
      <c r="F357" s="194">
        <v>18382</v>
      </c>
      <c r="G357" s="195">
        <f t="shared" si="82"/>
        <v>0</v>
      </c>
      <c r="H357" s="196">
        <v>46122</v>
      </c>
      <c r="I357" s="197">
        <v>0.79861111111111116</v>
      </c>
      <c r="J357" s="196">
        <v>46122</v>
      </c>
      <c r="K357" s="197">
        <v>0.96666666666666667</v>
      </c>
      <c r="L357" s="198">
        <f t="shared" si="83"/>
        <v>46122.798611111109</v>
      </c>
      <c r="M357" s="199">
        <f t="shared" si="84"/>
        <v>46122.966666666667</v>
      </c>
      <c r="N357" s="200">
        <f t="shared" si="85"/>
        <v>4.0333397867274368</v>
      </c>
      <c r="O357" s="201" t="s">
        <v>772</v>
      </c>
      <c r="P357" s="201" t="s">
        <v>773</v>
      </c>
      <c r="Q357" s="202" t="s">
        <v>150</v>
      </c>
      <c r="R357" s="202" t="s">
        <v>137</v>
      </c>
      <c r="S357" s="202" t="s">
        <v>555</v>
      </c>
      <c r="T357" s="193" t="str">
        <f>IFERROR(VLOOKUP(S357,Sort!E:F,2,0),"")</f>
        <v>CHASSIS &amp; FRAME</v>
      </c>
      <c r="U357" s="115">
        <f t="shared" si="86"/>
        <v>1</v>
      </c>
      <c r="V357" s="202" t="s">
        <v>422</v>
      </c>
      <c r="W357" s="202"/>
      <c r="X357" s="202"/>
      <c r="Y357" s="202"/>
      <c r="Z357" s="193"/>
      <c r="AA357" s="193" t="s">
        <v>362</v>
      </c>
      <c r="AB357" s="203"/>
      <c r="AC357" s="204" t="str">
        <f t="shared" si="87"/>
        <v>CLOSE</v>
      </c>
      <c r="AD357" s="47" t="str">
        <f t="array" aca="1" ref="AD357" ca="1">IF(D357="","",INDEX(HM_Unit!$D$1:$AE$1,MATCH(C357,HM_Unit!$D$2:$AE$2,0)))</f>
        <v>WEEK 15</v>
      </c>
      <c r="AE357" s="46"/>
      <c r="AF357" s="46"/>
      <c r="AG357" s="46"/>
      <c r="AH357" s="46"/>
      <c r="AI357" s="46"/>
      <c r="AJ357" s="46"/>
      <c r="AK357" s="46"/>
    </row>
    <row r="358" spans="1:37" ht="21.75" customHeight="1">
      <c r="A358" s="46">
        <f>IFERROR(VLOOKUP(D358,Sort!B:D,3,0),"")</f>
        <v>0</v>
      </c>
      <c r="B358" s="190" t="str">
        <f t="shared" si="81"/>
        <v>1846122CLOSE</v>
      </c>
      <c r="C358" s="196">
        <v>46122</v>
      </c>
      <c r="D358" s="192" t="s">
        <v>21</v>
      </c>
      <c r="E358" s="193" t="str">
        <f>IFERROR(VLOOKUP(D358,Sort!B:C,2,0),"")</f>
        <v>AXOR 3336K</v>
      </c>
      <c r="F358" s="194">
        <v>15023</v>
      </c>
      <c r="G358" s="195">
        <f t="shared" si="82"/>
        <v>0</v>
      </c>
      <c r="H358" s="196">
        <v>46122</v>
      </c>
      <c r="I358" s="197">
        <v>0.60416666666666663</v>
      </c>
      <c r="J358" s="196">
        <v>46122</v>
      </c>
      <c r="K358" s="197">
        <v>0.96875</v>
      </c>
      <c r="L358" s="198">
        <f t="shared" si="83"/>
        <v>46122.604166666664</v>
      </c>
      <c r="M358" s="199">
        <f t="shared" si="84"/>
        <v>46122.96875</v>
      </c>
      <c r="N358" s="200">
        <f t="shared" si="85"/>
        <v>8.7500140000806361</v>
      </c>
      <c r="O358" s="201" t="s">
        <v>774</v>
      </c>
      <c r="P358" s="201" t="s">
        <v>775</v>
      </c>
      <c r="Q358" s="202" t="s">
        <v>150</v>
      </c>
      <c r="R358" s="202" t="s">
        <v>137</v>
      </c>
      <c r="S358" s="202" t="s">
        <v>308</v>
      </c>
      <c r="T358" s="193" t="str">
        <f>IFERROR(VLOOKUP(S358,Sort!E:F,2,0),"")</f>
        <v>AIR CONDITIONER</v>
      </c>
      <c r="U358" s="115">
        <f t="shared" si="86"/>
        <v>1</v>
      </c>
      <c r="V358" s="202" t="s">
        <v>422</v>
      </c>
      <c r="W358" s="202"/>
      <c r="X358" s="202"/>
      <c r="Y358" s="202"/>
      <c r="Z358" s="193"/>
      <c r="AA358" s="193" t="s">
        <v>362</v>
      </c>
      <c r="AB358" s="203"/>
      <c r="AC358" s="204" t="str">
        <f t="shared" si="87"/>
        <v>CLOSE</v>
      </c>
      <c r="AD358" s="47" t="str">
        <f t="array" aca="1" ref="AD358" ca="1">IF(D358="","",INDEX(HM_Unit!$D$1:$AE$1,MATCH(C358,HM_Unit!$D$2:$AE$2,0)))</f>
        <v>WEEK 15</v>
      </c>
      <c r="AE358" s="46"/>
      <c r="AF358" s="46"/>
      <c r="AG358" s="46"/>
      <c r="AH358" s="46"/>
      <c r="AI358" s="46"/>
      <c r="AJ358" s="46"/>
      <c r="AK358" s="46"/>
    </row>
    <row r="359" spans="1:37" ht="21.75" customHeight="1">
      <c r="A359" s="46">
        <f>IFERROR(VLOOKUP(D359,Sort!B:D,3,0),"")</f>
        <v>0</v>
      </c>
      <c r="B359" s="190" t="str">
        <f t="shared" si="81"/>
        <v>1946122CLOSE</v>
      </c>
      <c r="C359" s="196">
        <v>46122</v>
      </c>
      <c r="D359" s="192" t="s">
        <v>99</v>
      </c>
      <c r="E359" s="193" t="str">
        <f>IFERROR(VLOOKUP(D359,Sort!B:C,2,0),"")</f>
        <v>Axor 3336 OB</v>
      </c>
      <c r="F359" s="194">
        <v>17473</v>
      </c>
      <c r="G359" s="195">
        <f t="shared" si="82"/>
        <v>0</v>
      </c>
      <c r="H359" s="196">
        <v>46122</v>
      </c>
      <c r="I359" s="197">
        <v>0.98611111111111116</v>
      </c>
      <c r="J359" s="196">
        <v>46123</v>
      </c>
      <c r="K359" s="197">
        <v>0</v>
      </c>
      <c r="L359" s="198">
        <f t="shared" si="83"/>
        <v>46122.986111111109</v>
      </c>
      <c r="M359" s="199">
        <f t="shared" si="84"/>
        <v>46123</v>
      </c>
      <c r="N359" s="200">
        <f t="shared" si="85"/>
        <v>0.33333386670632675</v>
      </c>
      <c r="O359" s="201" t="s">
        <v>776</v>
      </c>
      <c r="P359" s="201" t="s">
        <v>777</v>
      </c>
      <c r="Q359" s="202" t="s">
        <v>150</v>
      </c>
      <c r="R359" s="202" t="s">
        <v>137</v>
      </c>
      <c r="S359" s="202" t="s">
        <v>311</v>
      </c>
      <c r="T359" s="193" t="str">
        <f>IFERROR(VLOOKUP(S359,Sort!E:F,2,0),"")</f>
        <v>TYRE</v>
      </c>
      <c r="U359" s="115">
        <f t="shared" si="86"/>
        <v>1</v>
      </c>
      <c r="V359" s="202" t="s">
        <v>422</v>
      </c>
      <c r="W359" s="202"/>
      <c r="X359" s="202"/>
      <c r="Y359" s="202"/>
      <c r="Z359" s="193"/>
      <c r="AA359" s="193" t="s">
        <v>362</v>
      </c>
      <c r="AB359" s="203"/>
      <c r="AC359" s="204" t="str">
        <f t="shared" si="87"/>
        <v>CLOSE</v>
      </c>
      <c r="AD359" s="47" t="str">
        <f t="array" aca="1" ref="AD359" ca="1">IF(D359="","",INDEX(HM_Unit!$D$1:$AE$1,MATCH(C359,HM_Unit!$D$2:$AE$2,0)))</f>
        <v>WEEK 15</v>
      </c>
      <c r="AE359" s="46"/>
      <c r="AF359" s="46"/>
      <c r="AG359" s="46"/>
      <c r="AH359" s="46"/>
      <c r="AI359" s="46"/>
      <c r="AJ359" s="46"/>
      <c r="AK359" s="46"/>
    </row>
    <row r="360" spans="1:37" ht="21.75" customHeight="1">
      <c r="A360" s="46">
        <f>IFERROR(VLOOKUP(D360,Sort!B:D,3,0),"")</f>
        <v>0</v>
      </c>
      <c r="B360" s="190" t="str">
        <f t="shared" si="81"/>
        <v>2046122CLOSE</v>
      </c>
      <c r="C360" s="196">
        <v>46122</v>
      </c>
      <c r="D360" s="192" t="s">
        <v>20</v>
      </c>
      <c r="E360" s="193" t="str">
        <f>IFERROR(VLOOKUP(D360,Sort!B:C,2,0),"")</f>
        <v>AXOR 3336K</v>
      </c>
      <c r="F360" s="194">
        <v>17737</v>
      </c>
      <c r="G360" s="195">
        <f t="shared" si="82"/>
        <v>0</v>
      </c>
      <c r="H360" s="196">
        <v>46122</v>
      </c>
      <c r="I360" s="197">
        <v>8.3333333333333329E-2</v>
      </c>
      <c r="J360" s="196">
        <v>46122</v>
      </c>
      <c r="K360" s="197">
        <v>0.1</v>
      </c>
      <c r="L360" s="198">
        <f t="shared" si="83"/>
        <v>46122.083333333336</v>
      </c>
      <c r="M360" s="199">
        <f t="shared" si="84"/>
        <v>46122.1</v>
      </c>
      <c r="N360" s="200">
        <f t="shared" si="85"/>
        <v>0.40000063990789364</v>
      </c>
      <c r="O360" s="201" t="s">
        <v>778</v>
      </c>
      <c r="P360" s="201" t="s">
        <v>779</v>
      </c>
      <c r="Q360" s="202" t="s">
        <v>150</v>
      </c>
      <c r="R360" s="202" t="s">
        <v>137</v>
      </c>
      <c r="S360" s="202" t="s">
        <v>411</v>
      </c>
      <c r="T360" s="193" t="str">
        <f>IFERROR(VLOOKUP(S360,Sort!E:F,2,0),"")</f>
        <v>RADIO</v>
      </c>
      <c r="U360" s="115">
        <f t="shared" si="86"/>
        <v>1</v>
      </c>
      <c r="V360" s="202" t="s">
        <v>422</v>
      </c>
      <c r="W360" s="202"/>
      <c r="X360" s="202"/>
      <c r="Y360" s="202"/>
      <c r="Z360" s="193"/>
      <c r="AA360" s="193" t="s">
        <v>362</v>
      </c>
      <c r="AB360" s="203"/>
      <c r="AC360" s="204" t="str">
        <f t="shared" si="87"/>
        <v>CLOSE</v>
      </c>
      <c r="AD360" s="47" t="str">
        <f t="array" aca="1" ref="AD360" ca="1">IF(D360="","",INDEX(HM_Unit!$D$1:$AE$1,MATCH(C360,HM_Unit!$D$2:$AE$2,0)))</f>
        <v>WEEK 15</v>
      </c>
      <c r="AE360" s="46"/>
      <c r="AF360" s="46"/>
      <c r="AG360" s="46"/>
      <c r="AH360" s="46"/>
      <c r="AI360" s="46"/>
      <c r="AJ360" s="46"/>
      <c r="AK360" s="46"/>
    </row>
    <row r="361" spans="1:37" ht="21.75" customHeight="1">
      <c r="A361" s="46">
        <f>IFERROR(VLOOKUP(D361,Sort!B:D,3,0),"")</f>
        <v>0</v>
      </c>
      <c r="B361" s="190" t="str">
        <f t="shared" si="81"/>
        <v>2146122CLOSE</v>
      </c>
      <c r="C361" s="196">
        <v>46122</v>
      </c>
      <c r="D361" s="192" t="s">
        <v>33</v>
      </c>
      <c r="E361" s="193" t="str">
        <f>IFERROR(VLOOKUP(D361,Sort!B:C,2,0),"")</f>
        <v>AXOR 3336K</v>
      </c>
      <c r="F361" s="194">
        <v>19158</v>
      </c>
      <c r="G361" s="195">
        <f t="shared" si="82"/>
        <v>0</v>
      </c>
      <c r="H361" s="196">
        <v>46122</v>
      </c>
      <c r="I361" s="197">
        <v>7.7083333333333337E-2</v>
      </c>
      <c r="J361" s="196">
        <v>46122</v>
      </c>
      <c r="K361" s="197">
        <v>0.1423611111111111</v>
      </c>
      <c r="L361" s="198">
        <f t="shared" si="83"/>
        <v>46122.07708333333</v>
      </c>
      <c r="M361" s="199">
        <f t="shared" si="84"/>
        <v>46122.142361111109</v>
      </c>
      <c r="N361" s="200">
        <f t="shared" si="85"/>
        <v>1.5666691733800326</v>
      </c>
      <c r="O361" s="201" t="s">
        <v>780</v>
      </c>
      <c r="P361" s="201" t="s">
        <v>781</v>
      </c>
      <c r="Q361" s="202" t="s">
        <v>150</v>
      </c>
      <c r="R361" s="202" t="s">
        <v>137</v>
      </c>
      <c r="S361" s="202" t="s">
        <v>297</v>
      </c>
      <c r="T361" s="193" t="str">
        <f>IFERROR(VLOOKUP(S361,Sort!E:F,2,0),"")</f>
        <v>SUSPENSION</v>
      </c>
      <c r="U361" s="115">
        <f t="shared" si="86"/>
        <v>1</v>
      </c>
      <c r="V361" s="202" t="s">
        <v>422</v>
      </c>
      <c r="W361" s="202"/>
      <c r="X361" s="202"/>
      <c r="Y361" s="202"/>
      <c r="Z361" s="193"/>
      <c r="AA361" s="193" t="s">
        <v>362</v>
      </c>
      <c r="AB361" s="203"/>
      <c r="AC361" s="204" t="str">
        <f t="shared" si="87"/>
        <v>CLOSE</v>
      </c>
      <c r="AD361" s="47" t="str">
        <f t="array" aca="1" ref="AD361" ca="1">IF(D361="","",INDEX(HM_Unit!$D$1:$AE$1,MATCH(C361,HM_Unit!$D$2:$AE$2,0)))</f>
        <v>WEEK 15</v>
      </c>
      <c r="AE361" s="46"/>
      <c r="AF361" s="46"/>
      <c r="AG361" s="46"/>
      <c r="AH361" s="46"/>
      <c r="AI361" s="46"/>
      <c r="AJ361" s="46"/>
      <c r="AK361" s="46"/>
    </row>
    <row r="362" spans="1:37" ht="21.75" customHeight="1">
      <c r="A362" s="46">
        <f>IFERROR(VLOOKUP(D362,Sort!B:D,3,0),"")</f>
        <v>0</v>
      </c>
      <c r="B362" s="190" t="str">
        <f t="shared" si="81"/>
        <v>2246122CLOSE</v>
      </c>
      <c r="C362" s="196">
        <v>46122</v>
      </c>
      <c r="D362" s="192" t="s">
        <v>38</v>
      </c>
      <c r="E362" s="193" t="str">
        <f>IFERROR(VLOOKUP(D362,Sort!B:C,2,0),"")</f>
        <v>AXOR 3336K</v>
      </c>
      <c r="F362" s="194" t="s">
        <v>382</v>
      </c>
      <c r="G362" s="195">
        <f t="shared" si="82"/>
        <v>0</v>
      </c>
      <c r="H362" s="196">
        <v>46122</v>
      </c>
      <c r="I362" s="197">
        <v>0.79166666666666663</v>
      </c>
      <c r="J362" s="196">
        <v>46122</v>
      </c>
      <c r="K362" s="197">
        <v>0.82152777777777775</v>
      </c>
      <c r="L362" s="198">
        <f t="shared" si="83"/>
        <v>46122.791666666664</v>
      </c>
      <c r="M362" s="199">
        <f t="shared" si="84"/>
        <v>46122.821527777778</v>
      </c>
      <c r="N362" s="200">
        <f t="shared" si="85"/>
        <v>0.71666781340113839</v>
      </c>
      <c r="O362" s="201" t="s">
        <v>536</v>
      </c>
      <c r="P362" s="201" t="s">
        <v>782</v>
      </c>
      <c r="Q362" s="202" t="s">
        <v>150</v>
      </c>
      <c r="R362" s="202" t="s">
        <v>137</v>
      </c>
      <c r="S362" s="202" t="s">
        <v>337</v>
      </c>
      <c r="T362" s="193" t="str">
        <f>IFERROR(VLOOKUP(S362,Sort!E:F,2,0),"")</f>
        <v>TRANSMISSION</v>
      </c>
      <c r="U362" s="115">
        <f t="shared" si="86"/>
        <v>1</v>
      </c>
      <c r="V362" s="202" t="s">
        <v>422</v>
      </c>
      <c r="W362" s="202"/>
      <c r="X362" s="202"/>
      <c r="Y362" s="202"/>
      <c r="Z362" s="193"/>
      <c r="AA362" s="193" t="s">
        <v>362</v>
      </c>
      <c r="AB362" s="203"/>
      <c r="AC362" s="204" t="str">
        <f t="shared" si="87"/>
        <v>CLOSE</v>
      </c>
      <c r="AD362" s="47" t="str">
        <f t="array" aca="1" ref="AD362" ca="1">IF(D362="","",INDEX(HM_Unit!$D$1:$AE$1,MATCH(C362,HM_Unit!$D$2:$AE$2,0)))</f>
        <v>WEEK 15</v>
      </c>
      <c r="AE362" s="46"/>
      <c r="AF362" s="46"/>
      <c r="AG362" s="46"/>
      <c r="AH362" s="46"/>
      <c r="AI362" s="46"/>
      <c r="AJ362" s="46"/>
      <c r="AK362" s="46"/>
    </row>
    <row r="363" spans="1:37" ht="21.75" customHeight="1">
      <c r="A363" s="46">
        <f>IFERROR(VLOOKUP(D363,Sort!B:D,3,0),"")</f>
        <v>0</v>
      </c>
      <c r="B363" s="190" t="str">
        <f t="shared" si="81"/>
        <v>2346122CLOSE</v>
      </c>
      <c r="C363" s="196">
        <v>46122</v>
      </c>
      <c r="D363" s="192" t="s">
        <v>14</v>
      </c>
      <c r="E363" s="193" t="str">
        <f>IFERROR(VLOOKUP(D363,Sort!B:C,2,0),"")</f>
        <v>AXOR 3336K</v>
      </c>
      <c r="F363" s="194" t="s">
        <v>382</v>
      </c>
      <c r="G363" s="195">
        <f t="shared" si="82"/>
        <v>0</v>
      </c>
      <c r="H363" s="196">
        <v>46122</v>
      </c>
      <c r="I363" s="197">
        <v>0.8208333333333333</v>
      </c>
      <c r="J363" s="196">
        <v>46122</v>
      </c>
      <c r="K363" s="197">
        <v>0.84027777777777779</v>
      </c>
      <c r="L363" s="198">
        <f t="shared" si="83"/>
        <v>46122.820833333331</v>
      </c>
      <c r="M363" s="199">
        <f t="shared" si="84"/>
        <v>46122.840277777781</v>
      </c>
      <c r="N363" s="200">
        <f t="shared" si="85"/>
        <v>0.46666741345870671</v>
      </c>
      <c r="O363" s="201" t="s">
        <v>783</v>
      </c>
      <c r="P363" s="201" t="s">
        <v>784</v>
      </c>
      <c r="Q363" s="202" t="s">
        <v>150</v>
      </c>
      <c r="R363" s="202" t="s">
        <v>137</v>
      </c>
      <c r="S363" s="202" t="s">
        <v>649</v>
      </c>
      <c r="T363" s="193" t="str">
        <f>IFERROR(VLOOKUP(S363,Sort!E:F,2,0),"")</f>
        <v>PTO</v>
      </c>
      <c r="U363" s="115">
        <f t="shared" si="86"/>
        <v>1</v>
      </c>
      <c r="V363" s="202" t="s">
        <v>422</v>
      </c>
      <c r="W363" s="202"/>
      <c r="X363" s="202"/>
      <c r="Y363" s="202"/>
      <c r="Z363" s="193"/>
      <c r="AA363" s="193" t="s">
        <v>362</v>
      </c>
      <c r="AB363" s="203"/>
      <c r="AC363" s="204" t="str">
        <f t="shared" si="87"/>
        <v>CLOSE</v>
      </c>
      <c r="AD363" s="47" t="str">
        <f t="array" aca="1" ref="AD363" ca="1">IF(D363="","",INDEX(HM_Unit!$D$1:$AE$1,MATCH(C363,HM_Unit!$D$2:$AE$2,0)))</f>
        <v>WEEK 15</v>
      </c>
      <c r="AE363" s="46"/>
      <c r="AF363" s="46"/>
      <c r="AG363" s="46"/>
      <c r="AH363" s="46"/>
      <c r="AI363" s="46"/>
      <c r="AJ363" s="46"/>
      <c r="AK363" s="46"/>
    </row>
    <row r="364" spans="1:37" ht="21.75" customHeight="1">
      <c r="A364" s="46">
        <f>IFERROR(VLOOKUP(D364,Sort!B:D,3,0),"")</f>
        <v>0</v>
      </c>
      <c r="B364" s="190" t="str">
        <f t="shared" si="81"/>
        <v>2446122CLOSE</v>
      </c>
      <c r="C364" s="196">
        <v>46122</v>
      </c>
      <c r="D364" s="192" t="s">
        <v>90</v>
      </c>
      <c r="E364" s="193" t="str">
        <f>IFERROR(VLOOKUP(D364,Sort!B:C,2,0),"")</f>
        <v>Axor 3336 OB</v>
      </c>
      <c r="F364" s="194" t="s">
        <v>382</v>
      </c>
      <c r="G364" s="195">
        <f t="shared" si="82"/>
        <v>0</v>
      </c>
      <c r="H364" s="196">
        <v>46122</v>
      </c>
      <c r="I364" s="197">
        <v>0.95763888888888893</v>
      </c>
      <c r="J364" s="196">
        <v>46122</v>
      </c>
      <c r="K364" s="197">
        <v>0.9916666666666667</v>
      </c>
      <c r="L364" s="198">
        <f t="shared" si="83"/>
        <v>46122.957638888889</v>
      </c>
      <c r="M364" s="199">
        <f t="shared" si="84"/>
        <v>46122.991666666669</v>
      </c>
      <c r="N364" s="200">
        <f t="shared" si="85"/>
        <v>0.81666797337811059</v>
      </c>
      <c r="O364" s="201" t="s">
        <v>312</v>
      </c>
      <c r="P364" s="201" t="s">
        <v>785</v>
      </c>
      <c r="Q364" s="202" t="s">
        <v>150</v>
      </c>
      <c r="R364" s="202" t="s">
        <v>137</v>
      </c>
      <c r="S364" s="202" t="s">
        <v>300</v>
      </c>
      <c r="T364" s="193" t="str">
        <f>IFERROR(VLOOKUP(S364,Sort!E:F,2,0),"")</f>
        <v>AIR SYSTEM</v>
      </c>
      <c r="U364" s="115">
        <f t="shared" si="86"/>
        <v>1</v>
      </c>
      <c r="V364" s="202" t="s">
        <v>422</v>
      </c>
      <c r="W364" s="202"/>
      <c r="X364" s="202"/>
      <c r="Y364" s="202"/>
      <c r="Z364" s="193"/>
      <c r="AA364" s="193" t="s">
        <v>362</v>
      </c>
      <c r="AB364" s="203"/>
      <c r="AC364" s="204" t="str">
        <f t="shared" si="87"/>
        <v>CLOSE</v>
      </c>
      <c r="AD364" s="47" t="str">
        <f t="array" aca="1" ref="AD364" ca="1">IF(D364="","",INDEX(HM_Unit!$D$1:$AE$1,MATCH(C364,HM_Unit!$D$2:$AE$2,0)))</f>
        <v>WEEK 15</v>
      </c>
      <c r="AE364" s="46"/>
      <c r="AF364" s="46"/>
      <c r="AG364" s="46"/>
      <c r="AH364" s="46"/>
      <c r="AI364" s="46"/>
      <c r="AJ364" s="46"/>
      <c r="AK364" s="46"/>
    </row>
    <row r="365" spans="1:37" ht="21.75" customHeight="1">
      <c r="A365" s="46">
        <f>IFERROR(VLOOKUP(D365,Sort!B:D,3,0),"")</f>
        <v>0</v>
      </c>
      <c r="B365" s="190" t="str">
        <f t="shared" si="81"/>
        <v>2546122CLOSE</v>
      </c>
      <c r="C365" s="196">
        <v>46122</v>
      </c>
      <c r="D365" s="192" t="s">
        <v>16</v>
      </c>
      <c r="E365" s="193" t="str">
        <f>IFERROR(VLOOKUP(D365,Sort!B:C,2,0),"")</f>
        <v>AXOR 3336K</v>
      </c>
      <c r="F365" s="194" t="s">
        <v>382</v>
      </c>
      <c r="G365" s="195">
        <f t="shared" si="82"/>
        <v>0</v>
      </c>
      <c r="H365" s="196">
        <v>46122</v>
      </c>
      <c r="I365" s="197">
        <v>7.4999999999999997E-2</v>
      </c>
      <c r="J365" s="196">
        <v>46122</v>
      </c>
      <c r="K365" s="197">
        <v>0.1</v>
      </c>
      <c r="L365" s="198">
        <f t="shared" si="83"/>
        <v>46122.074999999997</v>
      </c>
      <c r="M365" s="199">
        <f t="shared" si="84"/>
        <v>46122.1</v>
      </c>
      <c r="N365" s="200">
        <f t="shared" si="85"/>
        <v>0.60000096003646231</v>
      </c>
      <c r="O365" s="201" t="s">
        <v>786</v>
      </c>
      <c r="P365" s="201" t="s">
        <v>787</v>
      </c>
      <c r="Q365" s="202" t="s">
        <v>150</v>
      </c>
      <c r="R365" s="202" t="s">
        <v>137</v>
      </c>
      <c r="S365" s="202" t="s">
        <v>337</v>
      </c>
      <c r="T365" s="193" t="str">
        <f>IFERROR(VLOOKUP(S365,Sort!E:F,2,0),"")</f>
        <v>TRANSMISSION</v>
      </c>
      <c r="U365" s="115">
        <f t="shared" si="86"/>
        <v>1</v>
      </c>
      <c r="V365" s="202" t="s">
        <v>422</v>
      </c>
      <c r="W365" s="202"/>
      <c r="X365" s="202"/>
      <c r="Y365" s="202"/>
      <c r="Z365" s="193"/>
      <c r="AA365" s="193" t="s">
        <v>362</v>
      </c>
      <c r="AB365" s="203"/>
      <c r="AC365" s="204" t="str">
        <f t="shared" si="87"/>
        <v>CLOSE</v>
      </c>
      <c r="AD365" s="47" t="str">
        <f t="array" aca="1" ref="AD365" ca="1">IF(D365="","",INDEX(HM_Unit!$D$1:$AE$1,MATCH(C365,HM_Unit!$D$2:$AE$2,0)))</f>
        <v>WEEK 15</v>
      </c>
      <c r="AE365" s="46"/>
      <c r="AF365" s="46"/>
      <c r="AG365" s="46"/>
      <c r="AH365" s="46"/>
      <c r="AI365" s="46"/>
      <c r="AJ365" s="46"/>
      <c r="AK365" s="46"/>
    </row>
    <row r="366" spans="1:37" ht="21.75" customHeight="1">
      <c r="A366" s="46">
        <f>IFERROR(VLOOKUP(D366,Sort!B:D,3,0),"")</f>
        <v>0</v>
      </c>
      <c r="B366" s="190" t="str">
        <f t="shared" si="81"/>
        <v>2646122CLOSE</v>
      </c>
      <c r="C366" s="196">
        <v>46122</v>
      </c>
      <c r="D366" s="192" t="s">
        <v>32</v>
      </c>
      <c r="E366" s="193" t="str">
        <f>IFERROR(VLOOKUP(D366,Sort!B:C,2,0),"")</f>
        <v>AXOR 3336K</v>
      </c>
      <c r="F366" s="194" t="s">
        <v>382</v>
      </c>
      <c r="G366" s="195">
        <f t="shared" si="82"/>
        <v>0</v>
      </c>
      <c r="H366" s="196">
        <v>46122</v>
      </c>
      <c r="I366" s="197">
        <v>0.1125</v>
      </c>
      <c r="J366" s="196">
        <v>46122</v>
      </c>
      <c r="K366" s="197">
        <v>0.14722222222222223</v>
      </c>
      <c r="L366" s="198">
        <f t="shared" si="83"/>
        <v>46122.112500000003</v>
      </c>
      <c r="M366" s="199">
        <f t="shared" si="84"/>
        <v>46122.147222222222</v>
      </c>
      <c r="N366" s="200">
        <f t="shared" si="85"/>
        <v>0.83333466659119249</v>
      </c>
      <c r="O366" s="201" t="s">
        <v>788</v>
      </c>
      <c r="P366" s="201" t="s">
        <v>789</v>
      </c>
      <c r="Q366" s="202" t="s">
        <v>150</v>
      </c>
      <c r="R366" s="202" t="s">
        <v>137</v>
      </c>
      <c r="S366" s="202" t="s">
        <v>300</v>
      </c>
      <c r="T366" s="193" t="str">
        <f>IFERROR(VLOOKUP(S366,Sort!E:F,2,0),"")</f>
        <v>AIR SYSTEM</v>
      </c>
      <c r="U366" s="115">
        <f t="shared" si="86"/>
        <v>1</v>
      </c>
      <c r="V366" s="202" t="s">
        <v>422</v>
      </c>
      <c r="W366" s="202"/>
      <c r="X366" s="202"/>
      <c r="Y366" s="202"/>
      <c r="Z366" s="193"/>
      <c r="AA366" s="193" t="s">
        <v>362</v>
      </c>
      <c r="AB366" s="203"/>
      <c r="AC366" s="204" t="str">
        <f t="shared" si="87"/>
        <v>CLOSE</v>
      </c>
      <c r="AD366" s="47" t="str">
        <f t="array" aca="1" ref="AD366" ca="1">IF(D366="","",INDEX(HM_Unit!$D$1:$AE$1,MATCH(C366,HM_Unit!$D$2:$AE$2,0)))</f>
        <v>WEEK 15</v>
      </c>
      <c r="AE366" s="46"/>
      <c r="AF366" s="46"/>
      <c r="AG366" s="46"/>
      <c r="AH366" s="46"/>
      <c r="AI366" s="46"/>
      <c r="AJ366" s="46"/>
      <c r="AK366" s="46"/>
    </row>
    <row r="367" spans="1:37" ht="21.75" customHeight="1">
      <c r="A367" s="46">
        <f>IFERROR(VLOOKUP(D367,Sort!B:D,3,0),"")</f>
        <v>0</v>
      </c>
      <c r="B367" s="190" t="str">
        <f t="shared" si="81"/>
        <v>2746122CLOSE</v>
      </c>
      <c r="C367" s="196">
        <v>46122</v>
      </c>
      <c r="D367" s="192" t="s">
        <v>105</v>
      </c>
      <c r="E367" s="193" t="str">
        <f>IFERROR(VLOOKUP(D367,Sort!B:C,2,0),"")</f>
        <v>Axor 3336 OB</v>
      </c>
      <c r="F367" s="194">
        <v>17229</v>
      </c>
      <c r="G367" s="195">
        <f t="shared" si="82"/>
        <v>0</v>
      </c>
      <c r="H367" s="196">
        <v>46122</v>
      </c>
      <c r="I367" s="197">
        <v>0.1875</v>
      </c>
      <c r="J367" s="196">
        <v>46122</v>
      </c>
      <c r="K367" s="197">
        <v>0.21527777777777779</v>
      </c>
      <c r="L367" s="198">
        <f t="shared" si="83"/>
        <v>46122.1875</v>
      </c>
      <c r="M367" s="199">
        <f t="shared" si="84"/>
        <v>46122.215277777781</v>
      </c>
      <c r="N367" s="200">
        <f t="shared" si="85"/>
        <v>0.66666773341265118</v>
      </c>
      <c r="O367" s="201" t="s">
        <v>774</v>
      </c>
      <c r="P367" s="201" t="s">
        <v>790</v>
      </c>
      <c r="Q367" s="202" t="s">
        <v>150</v>
      </c>
      <c r="R367" s="202" t="s">
        <v>137</v>
      </c>
      <c r="S367" s="202" t="s">
        <v>308</v>
      </c>
      <c r="T367" s="193" t="str">
        <f>IFERROR(VLOOKUP(S367,Sort!E:F,2,0),"")</f>
        <v>AIR CONDITIONER</v>
      </c>
      <c r="U367" s="115">
        <f t="shared" si="86"/>
        <v>1</v>
      </c>
      <c r="V367" s="202" t="s">
        <v>422</v>
      </c>
      <c r="W367" s="202"/>
      <c r="X367" s="202"/>
      <c r="Y367" s="202"/>
      <c r="Z367" s="193"/>
      <c r="AA367" s="193" t="s">
        <v>362</v>
      </c>
      <c r="AB367" s="203"/>
      <c r="AC367" s="204" t="str">
        <f t="shared" si="87"/>
        <v>CLOSE</v>
      </c>
      <c r="AD367" s="47" t="str">
        <f t="array" aca="1" ref="AD367" ca="1">IF(D367="","",INDEX(HM_Unit!$D$1:$AE$1,MATCH(C367,HM_Unit!$D$2:$AE$2,0)))</f>
        <v>WEEK 15</v>
      </c>
      <c r="AE367" s="46"/>
      <c r="AF367" s="46"/>
      <c r="AG367" s="46"/>
      <c r="AH367" s="46"/>
      <c r="AI367" s="46"/>
      <c r="AJ367" s="46"/>
      <c r="AK367" s="46"/>
    </row>
    <row r="368" spans="1:37" ht="21.75" customHeight="1">
      <c r="A368" s="46">
        <f>IFERROR(VLOOKUP(D368,Sort!B:D,3,0),"")</f>
        <v>0</v>
      </c>
      <c r="B368" s="190" t="str">
        <f t="shared" si="81"/>
        <v>2846122CLOSE</v>
      </c>
      <c r="C368" s="196">
        <v>46122</v>
      </c>
      <c r="D368" s="192" t="s">
        <v>15</v>
      </c>
      <c r="E368" s="193" t="str">
        <f>IFERROR(VLOOKUP(D368,Sort!B:C,2,0),"")</f>
        <v>AXOR 3336K</v>
      </c>
      <c r="F368" s="194"/>
      <c r="G368" s="195">
        <f t="shared" si="82"/>
        <v>0</v>
      </c>
      <c r="H368" s="196">
        <v>46122</v>
      </c>
      <c r="I368" s="197">
        <v>0.97916666666666663</v>
      </c>
      <c r="J368" s="196">
        <v>46122</v>
      </c>
      <c r="K368" s="197">
        <v>0.98611111111111116</v>
      </c>
      <c r="L368" s="198">
        <f t="shared" si="83"/>
        <v>46122.979166666664</v>
      </c>
      <c r="M368" s="199">
        <f t="shared" si="84"/>
        <v>46122.986111111109</v>
      </c>
      <c r="N368" s="200">
        <f t="shared" si="85"/>
        <v>0.16666693335316288</v>
      </c>
      <c r="O368" s="201" t="s">
        <v>791</v>
      </c>
      <c r="P368" s="201" t="s">
        <v>792</v>
      </c>
      <c r="Q368" s="202" t="s">
        <v>150</v>
      </c>
      <c r="R368" s="202" t="s">
        <v>137</v>
      </c>
      <c r="S368" s="202" t="s">
        <v>303</v>
      </c>
      <c r="T368" s="193" t="str">
        <f>IFERROR(VLOOKUP(S368,Sort!E:F,2,0),"")</f>
        <v>BRAKE SYSTEM</v>
      </c>
      <c r="U368" s="115">
        <f t="shared" si="86"/>
        <v>1</v>
      </c>
      <c r="V368" s="202" t="s">
        <v>422</v>
      </c>
      <c r="W368" s="202"/>
      <c r="X368" s="202"/>
      <c r="Y368" s="202"/>
      <c r="Z368" s="193"/>
      <c r="AA368" s="193" t="s">
        <v>362</v>
      </c>
      <c r="AB368" s="203"/>
      <c r="AC368" s="204" t="str">
        <f t="shared" si="87"/>
        <v>CLOSE</v>
      </c>
      <c r="AD368" s="47" t="str">
        <f t="array" aca="1" ref="AD368" ca="1">IF(D368="","",INDEX(HM_Unit!$D$1:$AE$1,MATCH(C368,HM_Unit!$D$2:$AE$2,0)))</f>
        <v>WEEK 15</v>
      </c>
      <c r="AE368" s="46"/>
      <c r="AF368" s="46"/>
      <c r="AG368" s="46"/>
      <c r="AH368" s="46"/>
      <c r="AI368" s="46"/>
      <c r="AJ368" s="46"/>
      <c r="AK368" s="46"/>
    </row>
    <row r="369" spans="1:37" ht="21.75" customHeight="1">
      <c r="A369" s="46">
        <f>IFERROR(VLOOKUP(D369,Sort!B:D,3,0),"")</f>
        <v>0</v>
      </c>
      <c r="B369" s="190" t="str">
        <f t="shared" si="81"/>
        <v>2946122CLOSE</v>
      </c>
      <c r="C369" s="196">
        <v>46122</v>
      </c>
      <c r="D369" s="192" t="s">
        <v>22</v>
      </c>
      <c r="E369" s="193" t="str">
        <f>IFERROR(VLOOKUP(D369,Sort!B:C,2,0),"")</f>
        <v>AXOR 3336K</v>
      </c>
      <c r="F369" s="194" t="s">
        <v>379</v>
      </c>
      <c r="G369" s="195">
        <f t="shared" si="82"/>
        <v>0</v>
      </c>
      <c r="H369" s="196">
        <v>46122</v>
      </c>
      <c r="I369" s="197">
        <v>0.66805555555555551</v>
      </c>
      <c r="J369" s="196">
        <v>46122</v>
      </c>
      <c r="K369" s="197">
        <v>0.84027777777777779</v>
      </c>
      <c r="L369" s="198">
        <f t="shared" si="83"/>
        <v>46122.668055555558</v>
      </c>
      <c r="M369" s="199">
        <f t="shared" si="84"/>
        <v>46122.840277777781</v>
      </c>
      <c r="N369" s="200">
        <f t="shared" si="85"/>
        <v>4.133339946704421</v>
      </c>
      <c r="O369" s="201" t="s">
        <v>793</v>
      </c>
      <c r="P369" s="201" t="s">
        <v>618</v>
      </c>
      <c r="Q369" s="202" t="s">
        <v>149</v>
      </c>
      <c r="R369" s="202" t="s">
        <v>137</v>
      </c>
      <c r="S369" s="202" t="s">
        <v>297</v>
      </c>
      <c r="T369" s="193" t="str">
        <f>IFERROR(VLOOKUP(S369,Sort!E:F,2,0),"")</f>
        <v>SUSPENSION</v>
      </c>
      <c r="U369" s="115">
        <f t="shared" si="86"/>
        <v>1</v>
      </c>
      <c r="V369" s="202" t="s">
        <v>422</v>
      </c>
      <c r="W369" s="202"/>
      <c r="X369" s="202"/>
      <c r="Y369" s="202"/>
      <c r="Z369" s="193"/>
      <c r="AA369" s="193" t="s">
        <v>362</v>
      </c>
      <c r="AB369" s="203"/>
      <c r="AC369" s="204" t="str">
        <f t="shared" si="87"/>
        <v>CLOSE</v>
      </c>
      <c r="AD369" s="47" t="str">
        <f t="array" aca="1" ref="AD369" ca="1">IF(D369="","",INDEX(HM_Unit!$D$1:$AE$1,MATCH(C369,HM_Unit!$D$2:$AE$2,0)))</f>
        <v>WEEK 15</v>
      </c>
      <c r="AE369" s="46"/>
      <c r="AF369" s="46"/>
      <c r="AG369" s="46"/>
      <c r="AH369" s="46"/>
      <c r="AI369" s="46"/>
      <c r="AJ369" s="46"/>
      <c r="AK369" s="46"/>
    </row>
    <row r="370" spans="1:37" ht="21.75" customHeight="1">
      <c r="A370" s="46">
        <f>IFERROR(VLOOKUP(D370,Sort!B:D,3,0),"")</f>
        <v>0</v>
      </c>
      <c r="B370" s="190" t="str">
        <f t="shared" si="81"/>
        <v>3046122CLOSE</v>
      </c>
      <c r="C370" s="196">
        <v>46122</v>
      </c>
      <c r="D370" s="192" t="s">
        <v>35</v>
      </c>
      <c r="E370" s="193" t="str">
        <f>IFERROR(VLOOKUP(D370,Sort!B:C,2,0),"")</f>
        <v>AXOR 3336K</v>
      </c>
      <c r="F370" s="194"/>
      <c r="G370" s="195">
        <f t="shared" si="82"/>
        <v>0</v>
      </c>
      <c r="H370" s="196">
        <v>46122</v>
      </c>
      <c r="I370" s="197">
        <v>0.64097222222222228</v>
      </c>
      <c r="J370" s="196">
        <v>46122</v>
      </c>
      <c r="K370" s="197">
        <v>0.67708333333333337</v>
      </c>
      <c r="L370" s="198">
        <f t="shared" si="83"/>
        <v>46122.640972222223</v>
      </c>
      <c r="M370" s="199">
        <f t="shared" si="84"/>
        <v>46122.677083333336</v>
      </c>
      <c r="N370" s="200">
        <f t="shared" si="85"/>
        <v>0.86666805336659802</v>
      </c>
      <c r="O370" s="201" t="s">
        <v>462</v>
      </c>
      <c r="P370" s="201"/>
      <c r="Q370" s="202" t="s">
        <v>149</v>
      </c>
      <c r="R370" s="202" t="s">
        <v>137</v>
      </c>
      <c r="S370" s="202" t="s">
        <v>318</v>
      </c>
      <c r="T370" s="193" t="str">
        <f>IFERROR(VLOOKUP(S370,Sort!E:F,2,0),"")</f>
        <v>PREVENTIVE MAINTENACE</v>
      </c>
      <c r="U370" s="115">
        <f t="shared" si="86"/>
        <v>1</v>
      </c>
      <c r="V370" s="202" t="s">
        <v>422</v>
      </c>
      <c r="W370" s="202"/>
      <c r="X370" s="202"/>
      <c r="Y370" s="202"/>
      <c r="Z370" s="193"/>
      <c r="AA370" s="193" t="s">
        <v>362</v>
      </c>
      <c r="AB370" s="203"/>
      <c r="AC370" s="204" t="str">
        <f t="shared" si="87"/>
        <v>CLOSE</v>
      </c>
      <c r="AD370" s="47" t="str">
        <f t="array" aca="1" ref="AD370" ca="1">IF(D370="","",INDEX(HM_Unit!$D$1:$AE$1,MATCH(C370,HM_Unit!$D$2:$AE$2,0)))</f>
        <v>WEEK 15</v>
      </c>
      <c r="AE370" s="46"/>
      <c r="AF370" s="46"/>
      <c r="AG370" s="46"/>
      <c r="AH370" s="46"/>
      <c r="AI370" s="46"/>
      <c r="AJ370" s="46"/>
      <c r="AK370" s="46"/>
    </row>
    <row r="371" spans="1:37" ht="21.75" customHeight="1">
      <c r="A371" s="46">
        <f>IFERROR(VLOOKUP(D371,Sort!B:D,3,0),"")</f>
        <v>0</v>
      </c>
      <c r="B371" s="190" t="str">
        <f t="shared" si="81"/>
        <v>3146122CLOSE</v>
      </c>
      <c r="C371" s="196">
        <v>46122</v>
      </c>
      <c r="D371" s="192" t="s">
        <v>36</v>
      </c>
      <c r="E371" s="193" t="str">
        <f>IFERROR(VLOOKUP(D371,Sort!B:C,2,0),"")</f>
        <v>AXOR 3336K</v>
      </c>
      <c r="F371" s="194"/>
      <c r="G371" s="195">
        <f t="shared" si="82"/>
        <v>0</v>
      </c>
      <c r="H371" s="196">
        <v>46122</v>
      </c>
      <c r="I371" s="197">
        <v>0.58333333333333337</v>
      </c>
      <c r="J371" s="196">
        <v>46122</v>
      </c>
      <c r="K371" s="197">
        <v>0.62152777777777779</v>
      </c>
      <c r="L371" s="198">
        <f t="shared" si="83"/>
        <v>46122.583333333336</v>
      </c>
      <c r="M371" s="199">
        <f t="shared" si="84"/>
        <v>46122.621527777781</v>
      </c>
      <c r="N371" s="200">
        <f t="shared" si="85"/>
        <v>0.91666813335508512</v>
      </c>
      <c r="O371" s="201" t="s">
        <v>357</v>
      </c>
      <c r="P371" s="201"/>
      <c r="Q371" s="202" t="s">
        <v>149</v>
      </c>
      <c r="R371" s="202" t="s">
        <v>137</v>
      </c>
      <c r="S371" s="202" t="s">
        <v>318</v>
      </c>
      <c r="T371" s="193" t="str">
        <f>IFERROR(VLOOKUP(S371,Sort!E:F,2,0),"")</f>
        <v>PREVENTIVE MAINTENACE</v>
      </c>
      <c r="U371" s="115">
        <f t="shared" si="86"/>
        <v>1</v>
      </c>
      <c r="V371" s="202" t="s">
        <v>422</v>
      </c>
      <c r="W371" s="202"/>
      <c r="X371" s="202"/>
      <c r="Y371" s="202"/>
      <c r="Z371" s="193"/>
      <c r="AA371" s="193" t="s">
        <v>362</v>
      </c>
      <c r="AB371" s="203"/>
      <c r="AC371" s="204" t="str">
        <f t="shared" si="87"/>
        <v>CLOSE</v>
      </c>
      <c r="AD371" s="47" t="str">
        <f t="array" aca="1" ref="AD371" ca="1">IF(D371="","",INDEX(HM_Unit!$D$1:$AE$1,MATCH(C371,HM_Unit!$D$2:$AE$2,0)))</f>
        <v>WEEK 15</v>
      </c>
      <c r="AE371" s="46"/>
      <c r="AF371" s="46"/>
      <c r="AG371" s="46"/>
      <c r="AH371" s="46"/>
      <c r="AI371" s="46"/>
      <c r="AJ371" s="46"/>
      <c r="AK371" s="46"/>
    </row>
    <row r="372" spans="1:37" ht="21.75" customHeight="1">
      <c r="A372" s="68">
        <f>IFERROR(VLOOKUP(D372,Sort!B:D,3,0),"")</f>
        <v>0</v>
      </c>
      <c r="B372" s="190" t="str">
        <f t="shared" si="81"/>
        <v>146122OPEN</v>
      </c>
      <c r="C372" s="196">
        <v>46122</v>
      </c>
      <c r="D372" s="206" t="s">
        <v>97</v>
      </c>
      <c r="E372" s="207" t="str">
        <f>IFERROR(VLOOKUP(D372,Sort!B:C,2,0),"")</f>
        <v>Axor 3336 OB</v>
      </c>
      <c r="F372" s="208"/>
      <c r="G372" s="209">
        <f t="shared" si="82"/>
        <v>13</v>
      </c>
      <c r="H372" s="210">
        <v>46109</v>
      </c>
      <c r="I372" s="211">
        <v>0.25</v>
      </c>
      <c r="J372" s="196">
        <v>46123</v>
      </c>
      <c r="K372" s="211">
        <v>0.25</v>
      </c>
      <c r="L372" s="213">
        <f t="shared" si="83"/>
        <v>46122.25</v>
      </c>
      <c r="M372" s="214">
        <f t="shared" si="84"/>
        <v>46123.25</v>
      </c>
      <c r="N372" s="200">
        <f t="shared" si="85"/>
        <v>24.000038400061499</v>
      </c>
      <c r="O372" s="216" t="s">
        <v>359</v>
      </c>
      <c r="P372" s="216" t="s">
        <v>360</v>
      </c>
      <c r="Q372" s="217" t="s">
        <v>150</v>
      </c>
      <c r="R372" s="217" t="s">
        <v>137</v>
      </c>
      <c r="S372" s="217" t="s">
        <v>361</v>
      </c>
      <c r="T372" s="207" t="str">
        <f>IFERROR(VLOOKUP(S372,Sort!E:F,2,0),"")</f>
        <v>ENGINE</v>
      </c>
      <c r="U372" s="115" t="str">
        <f t="shared" si="86"/>
        <v/>
      </c>
      <c r="V372" s="202" t="str">
        <f t="shared" ref="V372:V375" si="88">IF(H372="","",IF(G372&gt;7,"Major","Minor"))</f>
        <v>Major</v>
      </c>
      <c r="W372" s="205"/>
      <c r="X372" s="205"/>
      <c r="Y372" s="205"/>
      <c r="Z372" s="205"/>
      <c r="AA372" s="207" t="s">
        <v>362</v>
      </c>
      <c r="AB372" s="218" t="s">
        <v>3</v>
      </c>
      <c r="AC372" s="219" t="str">
        <f t="shared" si="87"/>
        <v>OPEN</v>
      </c>
      <c r="AD372" s="17" t="str">
        <f t="array" aca="1" ref="AD372" ca="1">IF(D372="","",INDEX(HM_Unit!$D$1:$AE$1,MATCH(C372,HM_Unit!$D$2:$AE$2,0)))</f>
        <v>WEEK 15</v>
      </c>
      <c r="AE372" s="220"/>
      <c r="AF372" s="68"/>
      <c r="AG372" s="68"/>
      <c r="AH372" s="68"/>
      <c r="AI372" s="68"/>
      <c r="AJ372" s="68"/>
      <c r="AK372" s="68"/>
    </row>
    <row r="373" spans="1:37" ht="21.75" customHeight="1">
      <c r="A373" s="21" t="str">
        <f>IFERROR(VLOOKUP(D373,Sort!B:D,3,0),"")</f>
        <v>Hilight V4W</v>
      </c>
      <c r="B373" s="221" t="str">
        <f t="shared" si="81"/>
        <v>246122OPEN</v>
      </c>
      <c r="C373" s="212">
        <v>46122</v>
      </c>
      <c r="D373" s="207" t="s">
        <v>59</v>
      </c>
      <c r="E373" s="207" t="str">
        <f>IFERROR(VLOOKUP(D373,Sort!B:C,2,0),"")</f>
        <v>TOWER LAMP</v>
      </c>
      <c r="F373" s="208"/>
      <c r="G373" s="209">
        <f t="shared" si="82"/>
        <v>75</v>
      </c>
      <c r="H373" s="210">
        <v>46047</v>
      </c>
      <c r="I373" s="211">
        <v>0.25</v>
      </c>
      <c r="J373" s="212">
        <v>46123</v>
      </c>
      <c r="K373" s="211">
        <v>0.25</v>
      </c>
      <c r="L373" s="213">
        <f t="shared" si="83"/>
        <v>46122.25</v>
      </c>
      <c r="M373" s="214">
        <f t="shared" si="84"/>
        <v>46123.25</v>
      </c>
      <c r="N373" s="246">
        <f t="shared" si="85"/>
        <v>24.000038400061499</v>
      </c>
      <c r="O373" s="216" t="s">
        <v>363</v>
      </c>
      <c r="P373" s="216" t="s">
        <v>365</v>
      </c>
      <c r="Q373" s="217" t="s">
        <v>150</v>
      </c>
      <c r="R373" s="217" t="s">
        <v>139</v>
      </c>
      <c r="S373" s="217" t="s">
        <v>361</v>
      </c>
      <c r="T373" s="207" t="str">
        <f>IFERROR(VLOOKUP(S373,Sort!E:F,2,0),"")</f>
        <v>ENGINE</v>
      </c>
      <c r="U373" s="223" t="str">
        <f t="shared" si="86"/>
        <v/>
      </c>
      <c r="V373" s="217" t="str">
        <f t="shared" si="88"/>
        <v>Major</v>
      </c>
      <c r="W373" s="205"/>
      <c r="X373" s="205"/>
      <c r="Y373" s="205"/>
      <c r="Z373" s="205"/>
      <c r="AA373" s="207" t="s">
        <v>362</v>
      </c>
      <c r="AB373" s="218" t="s">
        <v>3</v>
      </c>
      <c r="AC373" s="219" t="str">
        <f t="shared" si="87"/>
        <v>OPEN</v>
      </c>
      <c r="AD373" s="17" t="str">
        <f t="array" aca="1" ref="AD373" ca="1">IF(D373="","",INDEX(HM_Unit!$D$1:$AE$1,MATCH(C373,HM_Unit!$D$2:$AE$2,0)))</f>
        <v>WEEK 15</v>
      </c>
      <c r="AE373" s="220"/>
      <c r="AF373" s="68"/>
      <c r="AG373" s="68"/>
      <c r="AH373" s="68"/>
      <c r="AI373" s="68"/>
      <c r="AJ373" s="68"/>
      <c r="AK373" s="68"/>
    </row>
    <row r="374" spans="1:37" ht="21.75" customHeight="1">
      <c r="A374" s="21" t="str">
        <f>IFERROR(VLOOKUP(D374,Sort!B:D,3,0),"")</f>
        <v>Hilight V4W</v>
      </c>
      <c r="B374" s="190" t="str">
        <f t="shared" si="81"/>
        <v>346122OPEN</v>
      </c>
      <c r="C374" s="196">
        <v>46122</v>
      </c>
      <c r="D374" s="207" t="s">
        <v>67</v>
      </c>
      <c r="E374" s="207" t="str">
        <f>IFERROR(VLOOKUP(D374,Sort!B:C,2,0),"")</f>
        <v>TOWER LAMP</v>
      </c>
      <c r="F374" s="208"/>
      <c r="G374" s="209">
        <f t="shared" si="82"/>
        <v>56</v>
      </c>
      <c r="H374" s="210">
        <v>46066</v>
      </c>
      <c r="I374" s="211">
        <v>0.62152777777777779</v>
      </c>
      <c r="J374" s="196">
        <v>46123</v>
      </c>
      <c r="K374" s="211">
        <v>0.25</v>
      </c>
      <c r="L374" s="213">
        <f t="shared" si="83"/>
        <v>46122.25</v>
      </c>
      <c r="M374" s="214">
        <f t="shared" si="84"/>
        <v>46123.25</v>
      </c>
      <c r="N374" s="200">
        <f t="shared" si="85"/>
        <v>24.000038400061499</v>
      </c>
      <c r="O374" s="216" t="s">
        <v>366</v>
      </c>
      <c r="P374" s="216" t="s">
        <v>367</v>
      </c>
      <c r="Q374" s="217" t="s">
        <v>150</v>
      </c>
      <c r="R374" s="217" t="s">
        <v>135</v>
      </c>
      <c r="S374" s="217" t="s">
        <v>291</v>
      </c>
      <c r="T374" s="207" t="str">
        <f>IFERROR(VLOOKUP(S374,Sort!E:F,2,0),"")</f>
        <v>ELECTRICAL, STARTING &amp; CHARGING SYSTEM</v>
      </c>
      <c r="U374" s="115" t="str">
        <f t="shared" si="86"/>
        <v/>
      </c>
      <c r="V374" s="202" t="str">
        <f t="shared" si="88"/>
        <v>Major</v>
      </c>
      <c r="W374" s="205"/>
      <c r="X374" s="205"/>
      <c r="Y374" s="205"/>
      <c r="Z374" s="205"/>
      <c r="AA374" s="207" t="s">
        <v>362</v>
      </c>
      <c r="AB374" s="218" t="s">
        <v>3</v>
      </c>
      <c r="AC374" s="219" t="str">
        <f t="shared" si="87"/>
        <v>OPEN</v>
      </c>
      <c r="AD374" s="17" t="str">
        <f t="array" aca="1" ref="AD374" ca="1">IF(D374="","",INDEX(HM_Unit!$D$1:$AE$1,MATCH(C374,HM_Unit!$D$2:$AE$2,0)))</f>
        <v>WEEK 15</v>
      </c>
      <c r="AE374" s="220"/>
      <c r="AF374" s="68"/>
      <c r="AG374" s="68"/>
      <c r="AH374" s="68"/>
      <c r="AI374" s="68"/>
      <c r="AJ374" s="68"/>
      <c r="AK374" s="68"/>
    </row>
    <row r="375" spans="1:37" ht="21.75" customHeight="1">
      <c r="A375" s="21" t="str">
        <f>IFERROR(VLOOKUP(D375,Sort!B:D,3,0),"")</f>
        <v>Hilight V4W</v>
      </c>
      <c r="B375" s="190" t="str">
        <f t="shared" si="81"/>
        <v>446122OPEN</v>
      </c>
      <c r="C375" s="196">
        <v>46122</v>
      </c>
      <c r="D375" s="207" t="s">
        <v>68</v>
      </c>
      <c r="E375" s="207" t="str">
        <f>IFERROR(VLOOKUP(D375,Sort!B:C,2,0),"")</f>
        <v>TOWER LAMP</v>
      </c>
      <c r="F375" s="208"/>
      <c r="G375" s="209">
        <f t="shared" si="82"/>
        <v>51</v>
      </c>
      <c r="H375" s="210">
        <v>46071</v>
      </c>
      <c r="I375" s="211">
        <v>0.32222222222222224</v>
      </c>
      <c r="J375" s="196">
        <v>46123</v>
      </c>
      <c r="K375" s="211">
        <v>0.25</v>
      </c>
      <c r="L375" s="213">
        <f t="shared" si="83"/>
        <v>46122.25</v>
      </c>
      <c r="M375" s="214">
        <f t="shared" si="84"/>
        <v>46123.25</v>
      </c>
      <c r="N375" s="200">
        <f t="shared" si="85"/>
        <v>24.000038400061499</v>
      </c>
      <c r="O375" s="216" t="s">
        <v>366</v>
      </c>
      <c r="P375" s="216" t="s">
        <v>367</v>
      </c>
      <c r="Q375" s="217" t="s">
        <v>150</v>
      </c>
      <c r="R375" s="217" t="s">
        <v>135</v>
      </c>
      <c r="S375" s="217" t="s">
        <v>291</v>
      </c>
      <c r="T375" s="207" t="str">
        <f>IFERROR(VLOOKUP(S375,Sort!E:F,2,0),"")</f>
        <v>ELECTRICAL, STARTING &amp; CHARGING SYSTEM</v>
      </c>
      <c r="U375" s="115" t="str">
        <f t="shared" si="86"/>
        <v/>
      </c>
      <c r="V375" s="202" t="str">
        <f t="shared" si="88"/>
        <v>Major</v>
      </c>
      <c r="W375" s="205"/>
      <c r="X375" s="205"/>
      <c r="Y375" s="205"/>
      <c r="Z375" s="205"/>
      <c r="AA375" s="207" t="s">
        <v>362</v>
      </c>
      <c r="AB375" s="218" t="s">
        <v>3</v>
      </c>
      <c r="AC375" s="219" t="str">
        <f t="shared" si="87"/>
        <v>OPEN</v>
      </c>
      <c r="AD375" s="47" t="str">
        <f t="array" aca="1" ref="AD375" ca="1">IF(D375="","",INDEX(HM_Unit!$D$1:$AE$1,MATCH(C375,HM_Unit!$D$2:$AE$2,0)))</f>
        <v>WEEK 15</v>
      </c>
      <c r="AE375" s="220"/>
      <c r="AF375" s="68"/>
      <c r="AG375" s="68"/>
      <c r="AH375" s="68"/>
      <c r="AI375" s="68"/>
      <c r="AJ375" s="68"/>
      <c r="AK375" s="68"/>
    </row>
    <row r="376" spans="1:37" ht="21.75" customHeight="1">
      <c r="A376" s="46" t="str">
        <f>IFERROR(VLOOKUP(D376,Sort!B:D,3,0),"")</f>
        <v>Sykes HH220</v>
      </c>
      <c r="B376" s="190" t="str">
        <f t="shared" si="81"/>
        <v>546122OPEN</v>
      </c>
      <c r="C376" s="196">
        <v>46122</v>
      </c>
      <c r="D376" s="193" t="s">
        <v>49</v>
      </c>
      <c r="E376" s="193" t="str">
        <f>IFERROR(VLOOKUP(D376,Sort!B:C,2,0),"")</f>
        <v>WATER PUMP</v>
      </c>
      <c r="F376" s="194"/>
      <c r="G376" s="195">
        <f t="shared" si="82"/>
        <v>4</v>
      </c>
      <c r="H376" s="196">
        <v>46118</v>
      </c>
      <c r="I376" s="197">
        <v>0.25</v>
      </c>
      <c r="J376" s="196">
        <v>46123</v>
      </c>
      <c r="K376" s="197">
        <v>0.25</v>
      </c>
      <c r="L376" s="198">
        <f t="shared" si="83"/>
        <v>46122.25</v>
      </c>
      <c r="M376" s="199">
        <f t="shared" si="84"/>
        <v>46123.25</v>
      </c>
      <c r="N376" s="200">
        <f t="shared" si="85"/>
        <v>24.000038400061499</v>
      </c>
      <c r="O376" s="201" t="s">
        <v>690</v>
      </c>
      <c r="P376" s="201"/>
      <c r="Q376" s="202" t="s">
        <v>150</v>
      </c>
      <c r="R376" s="202" t="s">
        <v>133</v>
      </c>
      <c r="S376" s="202" t="s">
        <v>691</v>
      </c>
      <c r="T376" s="193" t="str">
        <f>IFERROR(VLOOKUP(S376,Sort!E:F,2,0),"")</f>
        <v>ATTACHMENT</v>
      </c>
      <c r="U376" s="115" t="str">
        <f t="shared" si="86"/>
        <v/>
      </c>
      <c r="V376" s="202" t="s">
        <v>422</v>
      </c>
      <c r="W376" s="202"/>
      <c r="X376" s="202"/>
      <c r="Y376" s="202"/>
      <c r="Z376" s="193"/>
      <c r="AA376" s="193" t="s">
        <v>362</v>
      </c>
      <c r="AB376" s="193" t="s">
        <v>3</v>
      </c>
      <c r="AC376" s="204" t="str">
        <f t="shared" si="87"/>
        <v>OPEN</v>
      </c>
      <c r="AD376" s="47" t="str">
        <f t="array" aca="1" ref="AD376" ca="1">IF(D376="","",INDEX(HM_Unit!$D$1:$AE$1,MATCH(C376,HM_Unit!$D$2:$AE$2,0)))</f>
        <v>WEEK 15</v>
      </c>
      <c r="AE376" s="46"/>
      <c r="AF376" s="46"/>
      <c r="AG376" s="46"/>
      <c r="AH376" s="46"/>
      <c r="AI376" s="46"/>
      <c r="AJ376" s="46"/>
      <c r="AK376" s="46"/>
    </row>
    <row r="377" spans="1:37" ht="9" customHeight="1">
      <c r="A377" s="46" t="str">
        <f>IFERROR(VLOOKUP(D377,Sort!B:D,3,0),"")</f>
        <v/>
      </c>
      <c r="B377" s="241"/>
      <c r="C377" s="242"/>
      <c r="D377" s="226"/>
      <c r="E377" s="226"/>
      <c r="F377" s="227"/>
      <c r="G377" s="228"/>
      <c r="H377" s="242"/>
      <c r="I377" s="230"/>
      <c r="J377" s="242"/>
      <c r="K377" s="230"/>
      <c r="L377" s="231"/>
      <c r="M377" s="232"/>
      <c r="N377" s="233"/>
      <c r="O377" s="234"/>
      <c r="P377" s="234"/>
      <c r="Q377" s="235"/>
      <c r="R377" s="235"/>
      <c r="S377" s="235"/>
      <c r="T377" s="226"/>
      <c r="U377" s="236"/>
      <c r="V377" s="235"/>
      <c r="W377" s="235"/>
      <c r="X377" s="235"/>
      <c r="Y377" s="235"/>
      <c r="Z377" s="226"/>
      <c r="AA377" s="226"/>
      <c r="AB377" s="237"/>
      <c r="AC377" s="238"/>
      <c r="AD377" s="239"/>
      <c r="AE377" s="46"/>
      <c r="AF377" s="46"/>
      <c r="AG377" s="46"/>
      <c r="AH377" s="46"/>
      <c r="AI377" s="46"/>
      <c r="AJ377" s="46"/>
      <c r="AK377" s="46"/>
    </row>
    <row r="378" spans="1:37" ht="23.25" customHeight="1">
      <c r="A378" s="46">
        <f>IFERROR(VLOOKUP(D378,Sort!B:D,3,0),"")</f>
        <v>0</v>
      </c>
      <c r="B378" s="190" t="str">
        <f t="shared" ref="B378:B406" si="89">COUNTIFS($AC$12:AC378,AC378,$C$12:C378,C378)&amp;C378&amp;AC378</f>
        <v>146123CLOSE</v>
      </c>
      <c r="C378" s="196">
        <v>46123</v>
      </c>
      <c r="D378" s="192" t="s">
        <v>96</v>
      </c>
      <c r="E378" s="193" t="str">
        <f>IFERROR(VLOOKUP(D378,Sort!B:C,2,0),"")</f>
        <v>Axor 3336 OB</v>
      </c>
      <c r="F378" s="194" t="s">
        <v>379</v>
      </c>
      <c r="G378" s="195">
        <f t="shared" ref="G378:G406" si="90">IF(C378="","",C378-H378)</f>
        <v>0</v>
      </c>
      <c r="H378" s="196">
        <v>46123</v>
      </c>
      <c r="I378" s="197">
        <v>0.30208333333333331</v>
      </c>
      <c r="J378" s="196">
        <v>46123</v>
      </c>
      <c r="K378" s="197">
        <v>0.35069444444444442</v>
      </c>
      <c r="L378" s="198">
        <f t="shared" ref="L378:L406" si="91">IF(H378="","",IF(H378&lt;C378,C378+0.25,H378+I378))</f>
        <v>46123.302083333336</v>
      </c>
      <c r="M378" s="199">
        <f t="shared" ref="M378:M406" si="92">IF(J378="","",J378+K378)</f>
        <v>46123.350694444445</v>
      </c>
      <c r="N378" s="200">
        <f t="shared" ref="N378:N406" si="93">IF(M378=""," ",IF(((ROUND(VALUE(M378-L378),20))/0.417866666666*10)&lt;0,(24-(ROUND(VALUE(L378),20))/0.0416665999999999*10)+((ROUND(VALUE(M378),20))/0.416665999999999*10),(ROUND(VALUE(M378-L378),20))/0.416665999999999*10))</f>
        <v>1.1666685332975169</v>
      </c>
      <c r="O378" s="201" t="s">
        <v>794</v>
      </c>
      <c r="P378" s="201" t="s">
        <v>795</v>
      </c>
      <c r="Q378" s="202" t="s">
        <v>150</v>
      </c>
      <c r="R378" s="202" t="s">
        <v>137</v>
      </c>
      <c r="S378" s="202" t="s">
        <v>297</v>
      </c>
      <c r="T378" s="193" t="str">
        <f>IFERROR(VLOOKUP(S378,Sort!E:F,2,0),"")</f>
        <v>SUSPENSION</v>
      </c>
      <c r="U378" s="115">
        <f t="shared" ref="U378:U406" si="94">IF(G378="","",IF(H378=C378,1,""))</f>
        <v>1</v>
      </c>
      <c r="V378" s="202" t="s">
        <v>422</v>
      </c>
      <c r="W378" s="202"/>
      <c r="X378" s="202"/>
      <c r="Y378" s="202"/>
      <c r="Z378" s="193"/>
      <c r="AA378" s="193" t="s">
        <v>362</v>
      </c>
      <c r="AB378" s="203"/>
      <c r="AC378" s="204" t="str">
        <f t="shared" ref="AC378:AC406" si="95">IF(AB378="BD","OPEN","CLOSE")</f>
        <v>CLOSE</v>
      </c>
      <c r="AD378" s="47" t="str">
        <f t="array" aca="1" ref="AD378" ca="1">IF(D378="","",INDEX(HM_Unit!$D$1:$AE$1,MATCH(C378,HM_Unit!$D$2:$AE$2,0)))</f>
        <v>WEEK 15</v>
      </c>
      <c r="AE378" s="46"/>
      <c r="AF378" s="46"/>
      <c r="AG378" s="46"/>
      <c r="AH378" s="46"/>
      <c r="AI378" s="46"/>
      <c r="AJ378" s="46"/>
      <c r="AK378" s="46"/>
    </row>
    <row r="379" spans="1:37" ht="23.25" customHeight="1">
      <c r="A379" s="46">
        <f>IFERROR(VLOOKUP(D379,Sort!B:D,3,0),"")</f>
        <v>0</v>
      </c>
      <c r="B379" s="190" t="str">
        <f t="shared" si="89"/>
        <v>246123CLOSE</v>
      </c>
      <c r="C379" s="196">
        <v>46123</v>
      </c>
      <c r="D379" s="192" t="s">
        <v>40</v>
      </c>
      <c r="E379" s="193" t="str">
        <f>IFERROR(VLOOKUP(D379,Sort!B:C,2,0),"")</f>
        <v>AXOR 3336K</v>
      </c>
      <c r="F379" s="194">
        <v>17604</v>
      </c>
      <c r="G379" s="195">
        <f t="shared" si="90"/>
        <v>0</v>
      </c>
      <c r="H379" s="196">
        <v>46123</v>
      </c>
      <c r="I379" s="197">
        <v>0.15069444444444444</v>
      </c>
      <c r="J379" s="196">
        <v>46123</v>
      </c>
      <c r="K379" s="197">
        <v>0.35069444444444442</v>
      </c>
      <c r="L379" s="198">
        <f t="shared" si="91"/>
        <v>46123.150694444441</v>
      </c>
      <c r="M379" s="199">
        <f t="shared" si="92"/>
        <v>46123.350694444445</v>
      </c>
      <c r="N379" s="200">
        <f t="shared" si="93"/>
        <v>4.8000076801170835</v>
      </c>
      <c r="O379" s="201" t="s">
        <v>796</v>
      </c>
      <c r="P379" s="201" t="s">
        <v>797</v>
      </c>
      <c r="Q379" s="202" t="s">
        <v>150</v>
      </c>
      <c r="R379" s="202" t="s">
        <v>137</v>
      </c>
      <c r="S379" s="202" t="s">
        <v>297</v>
      </c>
      <c r="T379" s="193" t="str">
        <f>IFERROR(VLOOKUP(S379,Sort!E:F,2,0),"")</f>
        <v>SUSPENSION</v>
      </c>
      <c r="U379" s="115">
        <f t="shared" si="94"/>
        <v>1</v>
      </c>
      <c r="V379" s="202" t="s">
        <v>422</v>
      </c>
      <c r="W379" s="202"/>
      <c r="X379" s="202"/>
      <c r="Y379" s="202"/>
      <c r="Z379" s="193"/>
      <c r="AA379" s="193" t="s">
        <v>362</v>
      </c>
      <c r="AB379" s="203"/>
      <c r="AC379" s="204" t="str">
        <f t="shared" si="95"/>
        <v>CLOSE</v>
      </c>
      <c r="AD379" s="47" t="str">
        <f t="array" aca="1" ref="AD379" ca="1">IF(D379="","",INDEX(HM_Unit!$D$1:$AE$1,MATCH(C379,HM_Unit!$D$2:$AE$2,0)))</f>
        <v>WEEK 15</v>
      </c>
      <c r="AE379" s="46"/>
      <c r="AF379" s="46"/>
      <c r="AG379" s="46"/>
      <c r="AH379" s="46"/>
      <c r="AI379" s="46"/>
      <c r="AJ379" s="46"/>
      <c r="AK379" s="46"/>
    </row>
    <row r="380" spans="1:37" ht="24.75" customHeight="1">
      <c r="A380" s="46">
        <f>IFERROR(VLOOKUP(D380,Sort!B:D,3,0),"")</f>
        <v>0</v>
      </c>
      <c r="B380" s="190" t="str">
        <f t="shared" si="89"/>
        <v>346123CLOSE</v>
      </c>
      <c r="C380" s="196">
        <v>46123</v>
      </c>
      <c r="D380" s="192" t="s">
        <v>26</v>
      </c>
      <c r="E380" s="193" t="str">
        <f>IFERROR(VLOOKUP(D380,Sort!B:C,2,0),"")</f>
        <v>AXOR 3336K</v>
      </c>
      <c r="F380" s="194">
        <v>19192</v>
      </c>
      <c r="G380" s="195">
        <f t="shared" si="90"/>
        <v>0</v>
      </c>
      <c r="H380" s="196">
        <v>46123</v>
      </c>
      <c r="I380" s="197">
        <v>0.35069444444444442</v>
      </c>
      <c r="J380" s="196">
        <v>46123</v>
      </c>
      <c r="K380" s="197">
        <v>0.38472222222222224</v>
      </c>
      <c r="L380" s="198">
        <f t="shared" si="91"/>
        <v>46123.350694444445</v>
      </c>
      <c r="M380" s="199">
        <f t="shared" si="92"/>
        <v>46123.384722222225</v>
      </c>
      <c r="N380" s="200">
        <f t="shared" si="93"/>
        <v>0.81666797337811059</v>
      </c>
      <c r="O380" s="201" t="s">
        <v>798</v>
      </c>
      <c r="P380" s="201" t="s">
        <v>799</v>
      </c>
      <c r="Q380" s="202" t="s">
        <v>150</v>
      </c>
      <c r="R380" s="202" t="s">
        <v>137</v>
      </c>
      <c r="S380" s="202" t="s">
        <v>297</v>
      </c>
      <c r="T380" s="193" t="str">
        <f>IFERROR(VLOOKUP(S380,Sort!E:F,2,0),"")</f>
        <v>SUSPENSION</v>
      </c>
      <c r="U380" s="115">
        <f t="shared" si="94"/>
        <v>1</v>
      </c>
      <c r="V380" s="202" t="s">
        <v>422</v>
      </c>
      <c r="W380" s="202"/>
      <c r="X380" s="202"/>
      <c r="Y380" s="202"/>
      <c r="Z380" s="193"/>
      <c r="AA380" s="193" t="s">
        <v>362</v>
      </c>
      <c r="AB380" s="203"/>
      <c r="AC380" s="204" t="str">
        <f t="shared" si="95"/>
        <v>CLOSE</v>
      </c>
      <c r="AD380" s="47" t="str">
        <f t="array" aca="1" ref="AD380" ca="1">IF(D380="","",INDEX(HM_Unit!$D$1:$AE$1,MATCH(C380,HM_Unit!$D$2:$AE$2,0)))</f>
        <v>WEEK 15</v>
      </c>
      <c r="AE380" s="46"/>
      <c r="AF380" s="46"/>
      <c r="AG380" s="46"/>
      <c r="AH380" s="46"/>
      <c r="AI380" s="46"/>
      <c r="AJ380" s="46"/>
      <c r="AK380" s="46"/>
    </row>
    <row r="381" spans="1:37" ht="24.75" customHeight="1">
      <c r="A381" s="46">
        <f>IFERROR(VLOOKUP(D381,Sort!B:D,3,0),"")</f>
        <v>0</v>
      </c>
      <c r="B381" s="190" t="str">
        <f t="shared" si="89"/>
        <v>446123CLOSE</v>
      </c>
      <c r="C381" s="196">
        <v>46123</v>
      </c>
      <c r="D381" s="192" t="s">
        <v>35</v>
      </c>
      <c r="E381" s="193" t="str">
        <f>IFERROR(VLOOKUP(D381,Sort!B:C,2,0),"")</f>
        <v>AXOR 3336K</v>
      </c>
      <c r="F381" s="194" t="s">
        <v>382</v>
      </c>
      <c r="G381" s="195">
        <f t="shared" si="90"/>
        <v>0</v>
      </c>
      <c r="H381" s="196">
        <v>46123</v>
      </c>
      <c r="I381" s="197">
        <v>0.30208333333333331</v>
      </c>
      <c r="J381" s="196">
        <v>46123</v>
      </c>
      <c r="K381" s="197">
        <v>0.34375</v>
      </c>
      <c r="L381" s="198">
        <f t="shared" si="91"/>
        <v>46123.302083333336</v>
      </c>
      <c r="M381" s="199">
        <f t="shared" si="92"/>
        <v>46123.34375</v>
      </c>
      <c r="N381" s="200">
        <f t="shared" si="93"/>
        <v>1.0000015999443537</v>
      </c>
      <c r="O381" s="201" t="s">
        <v>314</v>
      </c>
      <c r="P381" s="201" t="s">
        <v>433</v>
      </c>
      <c r="Q381" s="202" t="s">
        <v>150</v>
      </c>
      <c r="R381" s="202" t="s">
        <v>137</v>
      </c>
      <c r="S381" s="202" t="s">
        <v>300</v>
      </c>
      <c r="T381" s="193" t="str">
        <f>IFERROR(VLOOKUP(S381,Sort!E:F,2,0),"")</f>
        <v>AIR SYSTEM</v>
      </c>
      <c r="U381" s="115">
        <f t="shared" si="94"/>
        <v>1</v>
      </c>
      <c r="V381" s="202" t="s">
        <v>422</v>
      </c>
      <c r="W381" s="202"/>
      <c r="X381" s="202"/>
      <c r="Y381" s="202"/>
      <c r="Z381" s="193"/>
      <c r="AA381" s="193" t="s">
        <v>362</v>
      </c>
      <c r="AB381" s="203"/>
      <c r="AC381" s="204" t="str">
        <f t="shared" si="95"/>
        <v>CLOSE</v>
      </c>
      <c r="AD381" s="47" t="str">
        <f t="array" aca="1" ref="AD381" ca="1">IF(D381="","",INDEX(HM_Unit!$D$1:$AE$1,MATCH(C381,HM_Unit!$D$2:$AE$2,0)))</f>
        <v>WEEK 15</v>
      </c>
      <c r="AE381" s="46"/>
      <c r="AF381" s="46"/>
      <c r="AG381" s="46"/>
      <c r="AH381" s="46"/>
      <c r="AI381" s="46"/>
      <c r="AJ381" s="46"/>
      <c r="AK381" s="46"/>
    </row>
    <row r="382" spans="1:37" ht="24.75" customHeight="1">
      <c r="A382" s="46">
        <f>IFERROR(VLOOKUP(D382,Sort!B:D,3,0),"")</f>
        <v>0</v>
      </c>
      <c r="B382" s="190" t="str">
        <f t="shared" si="89"/>
        <v>546123CLOSE</v>
      </c>
      <c r="C382" s="196">
        <v>46123</v>
      </c>
      <c r="D382" s="192" t="s">
        <v>105</v>
      </c>
      <c r="E382" s="193" t="str">
        <f>IFERROR(VLOOKUP(D382,Sort!B:C,2,0),"")</f>
        <v>Axor 3336 OB</v>
      </c>
      <c r="F382" s="194" t="s">
        <v>382</v>
      </c>
      <c r="G382" s="195">
        <f t="shared" si="90"/>
        <v>0</v>
      </c>
      <c r="H382" s="196">
        <v>46123</v>
      </c>
      <c r="I382" s="197">
        <v>0.34375</v>
      </c>
      <c r="J382" s="196">
        <v>46123</v>
      </c>
      <c r="K382" s="197">
        <v>0.35069444444444442</v>
      </c>
      <c r="L382" s="198">
        <f t="shared" si="91"/>
        <v>46123.34375</v>
      </c>
      <c r="M382" s="199">
        <f t="shared" si="92"/>
        <v>46123.350694444445</v>
      </c>
      <c r="N382" s="200">
        <f t="shared" si="93"/>
        <v>0.16666693335316288</v>
      </c>
      <c r="O382" s="201" t="s">
        <v>800</v>
      </c>
      <c r="P382" s="201" t="s">
        <v>801</v>
      </c>
      <c r="Q382" s="202" t="s">
        <v>150</v>
      </c>
      <c r="R382" s="202" t="s">
        <v>137</v>
      </c>
      <c r="S382" s="202" t="s">
        <v>411</v>
      </c>
      <c r="T382" s="193" t="str">
        <f>IFERROR(VLOOKUP(S382,Sort!E:F,2,0),"")</f>
        <v>RADIO</v>
      </c>
      <c r="U382" s="115">
        <f t="shared" si="94"/>
        <v>1</v>
      </c>
      <c r="V382" s="202" t="s">
        <v>422</v>
      </c>
      <c r="W382" s="202"/>
      <c r="X382" s="202"/>
      <c r="Y382" s="202"/>
      <c r="Z382" s="193"/>
      <c r="AA382" s="193" t="s">
        <v>362</v>
      </c>
      <c r="AB382" s="203"/>
      <c r="AC382" s="204" t="str">
        <f t="shared" si="95"/>
        <v>CLOSE</v>
      </c>
      <c r="AD382" s="47" t="str">
        <f t="array" aca="1" ref="AD382" ca="1">IF(D382="","",INDEX(HM_Unit!$D$1:$AE$1,MATCH(C382,HM_Unit!$D$2:$AE$2,0)))</f>
        <v>WEEK 15</v>
      </c>
      <c r="AE382" s="46"/>
      <c r="AF382" s="46"/>
      <c r="AG382" s="46"/>
      <c r="AH382" s="46"/>
      <c r="AI382" s="46"/>
      <c r="AJ382" s="46"/>
      <c r="AK382" s="46"/>
    </row>
    <row r="383" spans="1:37" ht="24.75" customHeight="1">
      <c r="A383" s="46">
        <f>IFERROR(VLOOKUP(D383,Sort!B:D,3,0),"")</f>
        <v>0</v>
      </c>
      <c r="B383" s="190" t="str">
        <f t="shared" si="89"/>
        <v>646123CLOSE</v>
      </c>
      <c r="C383" s="196">
        <v>46123</v>
      </c>
      <c r="D383" s="192" t="s">
        <v>17</v>
      </c>
      <c r="E383" s="193" t="str">
        <f>IFERROR(VLOOKUP(D383,Sort!B:C,2,0),"")</f>
        <v>AXOR 3336K</v>
      </c>
      <c r="F383" s="194" t="s">
        <v>382</v>
      </c>
      <c r="G383" s="195">
        <f t="shared" si="90"/>
        <v>0</v>
      </c>
      <c r="H383" s="196">
        <v>46123</v>
      </c>
      <c r="I383" s="197">
        <v>0.35416666666666669</v>
      </c>
      <c r="J383" s="196">
        <v>46123</v>
      </c>
      <c r="K383" s="197">
        <v>0.67569444444444449</v>
      </c>
      <c r="L383" s="198">
        <f t="shared" si="91"/>
        <v>46123.354166666664</v>
      </c>
      <c r="M383" s="199">
        <f t="shared" si="92"/>
        <v>46123.675694444442</v>
      </c>
      <c r="N383" s="200">
        <f t="shared" si="93"/>
        <v>7.7166790133608645</v>
      </c>
      <c r="O383" s="201" t="s">
        <v>802</v>
      </c>
      <c r="P383" s="201" t="s">
        <v>803</v>
      </c>
      <c r="Q383" s="202" t="s">
        <v>149</v>
      </c>
      <c r="R383" s="202" t="s">
        <v>137</v>
      </c>
      <c r="S383" s="202" t="s">
        <v>591</v>
      </c>
      <c r="T383" s="193" t="str">
        <f>IFERROR(VLOOKUP(S383,Sort!E:F,2,0),"")</f>
        <v>CLUTCH</v>
      </c>
      <c r="U383" s="115">
        <f t="shared" si="94"/>
        <v>1</v>
      </c>
      <c r="V383" s="202" t="s">
        <v>422</v>
      </c>
      <c r="W383" s="202"/>
      <c r="X383" s="202"/>
      <c r="Y383" s="202"/>
      <c r="Z383" s="193"/>
      <c r="AA383" s="193" t="s">
        <v>362</v>
      </c>
      <c r="AB383" s="203"/>
      <c r="AC383" s="204" t="str">
        <f t="shared" si="95"/>
        <v>CLOSE</v>
      </c>
      <c r="AD383" s="47" t="str">
        <f t="array" aca="1" ref="AD383" ca="1">IF(D383="","",INDEX(HM_Unit!$D$1:$AE$1,MATCH(C383,HM_Unit!$D$2:$AE$2,0)))</f>
        <v>WEEK 15</v>
      </c>
      <c r="AE383" s="46"/>
      <c r="AF383" s="46"/>
      <c r="AG383" s="46"/>
      <c r="AH383" s="46"/>
      <c r="AI383" s="46"/>
      <c r="AJ383" s="46"/>
      <c r="AK383" s="46"/>
    </row>
    <row r="384" spans="1:37" ht="24.75" customHeight="1">
      <c r="A384" s="46">
        <f>IFERROR(VLOOKUP(D384,Sort!B:D,3,0),"")</f>
        <v>0</v>
      </c>
      <c r="B384" s="190" t="str">
        <f t="shared" si="89"/>
        <v>746123CLOSE</v>
      </c>
      <c r="C384" s="196">
        <v>46123</v>
      </c>
      <c r="D384" s="192" t="s">
        <v>22</v>
      </c>
      <c r="E384" s="193" t="str">
        <f>IFERROR(VLOOKUP(D384,Sort!B:C,2,0),"")</f>
        <v>AXOR 3336K</v>
      </c>
      <c r="F384" s="194" t="s">
        <v>471</v>
      </c>
      <c r="G384" s="195">
        <f t="shared" si="90"/>
        <v>0</v>
      </c>
      <c r="H384" s="196">
        <v>46123</v>
      </c>
      <c r="I384" s="197">
        <v>0.41736111111111113</v>
      </c>
      <c r="J384" s="196">
        <v>46123</v>
      </c>
      <c r="K384" s="197">
        <v>0.42499999999999999</v>
      </c>
      <c r="L384" s="198">
        <f t="shared" si="91"/>
        <v>46123.417361111111</v>
      </c>
      <c r="M384" s="199">
        <f t="shared" si="92"/>
        <v>46123.425000000003</v>
      </c>
      <c r="N384" s="200">
        <f t="shared" si="93"/>
        <v>0.18333362674086626</v>
      </c>
      <c r="O384" s="201" t="s">
        <v>383</v>
      </c>
      <c r="P384" s="201" t="s">
        <v>804</v>
      </c>
      <c r="Q384" s="202" t="s">
        <v>150</v>
      </c>
      <c r="R384" s="202" t="s">
        <v>137</v>
      </c>
      <c r="S384" s="202" t="s">
        <v>591</v>
      </c>
      <c r="T384" s="193" t="str">
        <f>IFERROR(VLOOKUP(S384,Sort!E:F,2,0),"")</f>
        <v>CLUTCH</v>
      </c>
      <c r="U384" s="115">
        <f t="shared" si="94"/>
        <v>1</v>
      </c>
      <c r="V384" s="202" t="s">
        <v>422</v>
      </c>
      <c r="W384" s="202"/>
      <c r="X384" s="202"/>
      <c r="Y384" s="202"/>
      <c r="Z384" s="193"/>
      <c r="AA384" s="193" t="s">
        <v>362</v>
      </c>
      <c r="AB384" s="203"/>
      <c r="AC384" s="204" t="str">
        <f t="shared" si="95"/>
        <v>CLOSE</v>
      </c>
      <c r="AD384" s="47" t="str">
        <f t="array" aca="1" ref="AD384" ca="1">IF(D384="","",INDEX(HM_Unit!$D$1:$AE$1,MATCH(C384,HM_Unit!$D$2:$AE$2,0)))</f>
        <v>WEEK 15</v>
      </c>
      <c r="AE384" s="46"/>
      <c r="AF384" s="46"/>
      <c r="AG384" s="46"/>
      <c r="AH384" s="46"/>
      <c r="AI384" s="46"/>
      <c r="AJ384" s="46"/>
      <c r="AK384" s="46"/>
    </row>
    <row r="385" spans="1:37" ht="24.75" customHeight="1">
      <c r="A385" s="46">
        <f>IFERROR(VLOOKUP(D385,Sort!B:D,3,0),"")</f>
        <v>0</v>
      </c>
      <c r="B385" s="190" t="str">
        <f t="shared" si="89"/>
        <v>846123CLOSE</v>
      </c>
      <c r="C385" s="196">
        <v>46123</v>
      </c>
      <c r="D385" s="192" t="s">
        <v>90</v>
      </c>
      <c r="E385" s="193" t="str">
        <f>IFERROR(VLOOKUP(D385,Sort!B:C,2,0),"")</f>
        <v>Axor 3336 OB</v>
      </c>
      <c r="F385" s="194"/>
      <c r="G385" s="195">
        <f t="shared" si="90"/>
        <v>0</v>
      </c>
      <c r="H385" s="196">
        <v>46123</v>
      </c>
      <c r="I385" s="197">
        <v>0.47569444444444442</v>
      </c>
      <c r="J385" s="196">
        <v>46123</v>
      </c>
      <c r="K385" s="197">
        <v>0.4909722222222222</v>
      </c>
      <c r="L385" s="198">
        <f t="shared" si="91"/>
        <v>46123.475694444445</v>
      </c>
      <c r="M385" s="199">
        <f t="shared" si="92"/>
        <v>46123.490972222222</v>
      </c>
      <c r="N385" s="200">
        <f t="shared" si="93"/>
        <v>0.3666672533071102</v>
      </c>
      <c r="O385" s="201" t="s">
        <v>314</v>
      </c>
      <c r="P385" s="201" t="s">
        <v>805</v>
      </c>
      <c r="Q385" s="202" t="s">
        <v>150</v>
      </c>
      <c r="R385" s="202" t="s">
        <v>137</v>
      </c>
      <c r="S385" s="202" t="s">
        <v>300</v>
      </c>
      <c r="T385" s="193" t="str">
        <f>IFERROR(VLOOKUP(S385,Sort!E:F,2,0),"")</f>
        <v>AIR SYSTEM</v>
      </c>
      <c r="U385" s="115">
        <f t="shared" si="94"/>
        <v>1</v>
      </c>
      <c r="V385" s="202" t="s">
        <v>422</v>
      </c>
      <c r="W385" s="202"/>
      <c r="X385" s="202"/>
      <c r="Y385" s="202"/>
      <c r="Z385" s="193"/>
      <c r="AA385" s="193" t="s">
        <v>362</v>
      </c>
      <c r="AB385" s="203"/>
      <c r="AC385" s="204" t="str">
        <f t="shared" si="95"/>
        <v>CLOSE</v>
      </c>
      <c r="AD385" s="47" t="str">
        <f t="array" aca="1" ref="AD385" ca="1">IF(D385="","",INDEX(HM_Unit!$D$1:$AE$1,MATCH(C385,HM_Unit!$D$2:$AE$2,0)))</f>
        <v>WEEK 15</v>
      </c>
      <c r="AE385" s="46"/>
      <c r="AF385" s="46"/>
      <c r="AG385" s="46"/>
      <c r="AH385" s="46"/>
      <c r="AI385" s="46"/>
      <c r="AJ385" s="46"/>
      <c r="AK385" s="46"/>
    </row>
    <row r="386" spans="1:37" ht="24.75" customHeight="1">
      <c r="A386" s="46">
        <f>IFERROR(VLOOKUP(D386,Sort!B:D,3,0),"")</f>
        <v>0</v>
      </c>
      <c r="B386" s="190" t="str">
        <f t="shared" si="89"/>
        <v>946123CLOSE</v>
      </c>
      <c r="C386" s="196">
        <v>46123</v>
      </c>
      <c r="D386" s="192" t="s">
        <v>41</v>
      </c>
      <c r="E386" s="193" t="str">
        <f>IFERROR(VLOOKUP(D386,Sort!B:C,2,0),"")</f>
        <v>AXOR 3336K</v>
      </c>
      <c r="F386" s="194">
        <v>18048</v>
      </c>
      <c r="G386" s="195">
        <f t="shared" si="90"/>
        <v>0</v>
      </c>
      <c r="H386" s="196">
        <v>46123</v>
      </c>
      <c r="I386" s="197">
        <v>0.38541666666666669</v>
      </c>
      <c r="J386" s="196">
        <v>46123</v>
      </c>
      <c r="K386" s="197">
        <v>0.59583333333333333</v>
      </c>
      <c r="L386" s="198">
        <f t="shared" si="91"/>
        <v>46123.385416666664</v>
      </c>
      <c r="M386" s="199">
        <f t="shared" si="92"/>
        <v>46123.595833333333</v>
      </c>
      <c r="N386" s="200">
        <f t="shared" si="93"/>
        <v>5.0500080800595084</v>
      </c>
      <c r="O386" s="201" t="s">
        <v>806</v>
      </c>
      <c r="P386" s="201" t="s">
        <v>807</v>
      </c>
      <c r="Q386" s="202" t="s">
        <v>149</v>
      </c>
      <c r="R386" s="202" t="s">
        <v>137</v>
      </c>
      <c r="S386" s="202" t="s">
        <v>297</v>
      </c>
      <c r="T386" s="193" t="str">
        <f>IFERROR(VLOOKUP(S386,Sort!E:F,2,0),"")</f>
        <v>SUSPENSION</v>
      </c>
      <c r="U386" s="115">
        <f t="shared" si="94"/>
        <v>1</v>
      </c>
      <c r="V386" s="202" t="s">
        <v>422</v>
      </c>
      <c r="W386" s="202"/>
      <c r="X386" s="202"/>
      <c r="Y386" s="202"/>
      <c r="Z386" s="193"/>
      <c r="AA386" s="193" t="s">
        <v>362</v>
      </c>
      <c r="AB386" s="203"/>
      <c r="AC386" s="204" t="str">
        <f t="shared" si="95"/>
        <v>CLOSE</v>
      </c>
      <c r="AD386" s="47" t="str">
        <f t="array" aca="1" ref="AD386" ca="1">IF(D386="","",INDEX(HM_Unit!$D$1:$AE$1,MATCH(C386,HM_Unit!$D$2:$AE$2,0)))</f>
        <v>WEEK 15</v>
      </c>
      <c r="AE386" s="46"/>
      <c r="AF386" s="46"/>
      <c r="AG386" s="46"/>
      <c r="AH386" s="46"/>
      <c r="AI386" s="46"/>
      <c r="AJ386" s="46"/>
      <c r="AK386" s="46"/>
    </row>
    <row r="387" spans="1:37" ht="24.75" customHeight="1">
      <c r="A387" s="46">
        <f>IFERROR(VLOOKUP(D387,Sort!B:D,3,0),"")</f>
        <v>0</v>
      </c>
      <c r="B387" s="190" t="str">
        <f t="shared" si="89"/>
        <v>1046123CLOSE</v>
      </c>
      <c r="C387" s="196">
        <v>46123</v>
      </c>
      <c r="D387" s="192" t="s">
        <v>91</v>
      </c>
      <c r="E387" s="193" t="str">
        <f>IFERROR(VLOOKUP(D387,Sort!B:C,2,0),"")</f>
        <v>Axor 3336 OB</v>
      </c>
      <c r="F387" s="194">
        <v>19006</v>
      </c>
      <c r="G387" s="195">
        <f t="shared" si="90"/>
        <v>0</v>
      </c>
      <c r="H387" s="196">
        <v>46123</v>
      </c>
      <c r="I387" s="197">
        <v>0.4201388888888889</v>
      </c>
      <c r="J387" s="196">
        <v>46123</v>
      </c>
      <c r="K387" s="197">
        <v>0.47222222222222221</v>
      </c>
      <c r="L387" s="198">
        <f t="shared" si="91"/>
        <v>46123.420138888891</v>
      </c>
      <c r="M387" s="199">
        <f t="shared" si="92"/>
        <v>46123.472222222219</v>
      </c>
      <c r="N387" s="200">
        <f t="shared" si="93"/>
        <v>1.2500019998867877</v>
      </c>
      <c r="O387" s="201" t="s">
        <v>808</v>
      </c>
      <c r="P387" s="201" t="s">
        <v>809</v>
      </c>
      <c r="Q387" s="202" t="s">
        <v>810</v>
      </c>
      <c r="R387" s="202" t="s">
        <v>137</v>
      </c>
      <c r="S387" s="202" t="s">
        <v>318</v>
      </c>
      <c r="T387" s="193" t="str">
        <f>IFERROR(VLOOKUP(S387,Sort!E:F,2,0),"")</f>
        <v>PREVENTIVE MAINTENACE</v>
      </c>
      <c r="U387" s="115">
        <f t="shared" si="94"/>
        <v>1</v>
      </c>
      <c r="V387" s="202" t="s">
        <v>422</v>
      </c>
      <c r="W387" s="202"/>
      <c r="X387" s="202"/>
      <c r="Y387" s="202"/>
      <c r="Z387" s="193"/>
      <c r="AA387" s="193" t="s">
        <v>362</v>
      </c>
      <c r="AB387" s="203"/>
      <c r="AC387" s="204" t="str">
        <f t="shared" si="95"/>
        <v>CLOSE</v>
      </c>
      <c r="AD387" s="47" t="str">
        <f t="array" aca="1" ref="AD387" ca="1">IF(D387="","",INDEX(HM_Unit!$D$1:$AE$1,MATCH(C387,HM_Unit!$D$2:$AE$2,0)))</f>
        <v>WEEK 15</v>
      </c>
      <c r="AE387" s="46"/>
      <c r="AF387" s="46"/>
      <c r="AG387" s="46"/>
      <c r="AH387" s="46"/>
      <c r="AI387" s="46"/>
      <c r="AJ387" s="46"/>
      <c r="AK387" s="46"/>
    </row>
    <row r="388" spans="1:37" ht="24.75" customHeight="1">
      <c r="A388" s="46">
        <f>IFERROR(VLOOKUP(D388,Sort!B:D,3,0),"")</f>
        <v>0</v>
      </c>
      <c r="B388" s="190" t="str">
        <f t="shared" si="89"/>
        <v>1146123CLOSE</v>
      </c>
      <c r="C388" s="196">
        <v>46123</v>
      </c>
      <c r="D388" s="192" t="s">
        <v>39</v>
      </c>
      <c r="E388" s="193" t="str">
        <f>IFERROR(VLOOKUP(D388,Sort!B:C,2,0),"")</f>
        <v>AXOR 3336K</v>
      </c>
      <c r="F388" s="194">
        <v>18551</v>
      </c>
      <c r="G388" s="195">
        <f t="shared" si="90"/>
        <v>0</v>
      </c>
      <c r="H388" s="196">
        <v>46123</v>
      </c>
      <c r="I388" s="197">
        <v>0.65069444444444446</v>
      </c>
      <c r="J388" s="196">
        <v>46123</v>
      </c>
      <c r="K388" s="197">
        <v>0.65972222222222221</v>
      </c>
      <c r="L388" s="198">
        <f t="shared" si="91"/>
        <v>46123.650694444441</v>
      </c>
      <c r="M388" s="199">
        <f t="shared" si="92"/>
        <v>46123.659722222219</v>
      </c>
      <c r="N388" s="200">
        <f t="shared" si="93"/>
        <v>0.21666701334164951</v>
      </c>
      <c r="O388" s="201" t="s">
        <v>811</v>
      </c>
      <c r="P388" s="201" t="s">
        <v>812</v>
      </c>
      <c r="Q388" s="202" t="s">
        <v>150</v>
      </c>
      <c r="R388" s="202" t="s">
        <v>137</v>
      </c>
      <c r="S388" s="202" t="s">
        <v>311</v>
      </c>
      <c r="T388" s="193" t="str">
        <f>IFERROR(VLOOKUP(S388,Sort!E:F,2,0),"")</f>
        <v>TYRE</v>
      </c>
      <c r="U388" s="115">
        <f t="shared" si="94"/>
        <v>1</v>
      </c>
      <c r="V388" s="202" t="s">
        <v>422</v>
      </c>
      <c r="W388" s="202"/>
      <c r="X388" s="202"/>
      <c r="Y388" s="202"/>
      <c r="Z388" s="193"/>
      <c r="AA388" s="193" t="s">
        <v>362</v>
      </c>
      <c r="AB388" s="203"/>
      <c r="AC388" s="204" t="str">
        <f t="shared" si="95"/>
        <v>CLOSE</v>
      </c>
      <c r="AD388" s="47" t="str">
        <f t="array" aca="1" ref="AD388" ca="1">IF(D388="","",INDEX(HM_Unit!$D$1:$AE$1,MATCH(C388,HM_Unit!$D$2:$AE$2,0)))</f>
        <v>WEEK 15</v>
      </c>
      <c r="AE388" s="46"/>
      <c r="AF388" s="46"/>
      <c r="AG388" s="46"/>
      <c r="AH388" s="46"/>
      <c r="AI388" s="46"/>
      <c r="AJ388" s="46"/>
      <c r="AK388" s="46"/>
    </row>
    <row r="389" spans="1:37" ht="24.75" customHeight="1">
      <c r="A389" s="46">
        <f>IFERROR(VLOOKUP(D389,Sort!B:D,3,0),"")</f>
        <v>0</v>
      </c>
      <c r="B389" s="190" t="str">
        <f t="shared" si="89"/>
        <v>1246123CLOSE</v>
      </c>
      <c r="C389" s="196">
        <v>46123</v>
      </c>
      <c r="D389" s="192" t="s">
        <v>12</v>
      </c>
      <c r="E389" s="193" t="str">
        <f>IFERROR(VLOOKUP(D389,Sort!B:C,2,0),"")</f>
        <v>AXOR 3336K</v>
      </c>
      <c r="F389" s="194">
        <v>15720</v>
      </c>
      <c r="G389" s="195">
        <f t="shared" si="90"/>
        <v>0</v>
      </c>
      <c r="H389" s="196">
        <v>46123</v>
      </c>
      <c r="I389" s="197">
        <v>0.5</v>
      </c>
      <c r="J389" s="196">
        <v>46123</v>
      </c>
      <c r="K389" s="197">
        <v>0.65625</v>
      </c>
      <c r="L389" s="198">
        <f t="shared" si="91"/>
        <v>46123.5</v>
      </c>
      <c r="M389" s="199">
        <f t="shared" si="92"/>
        <v>46123.65625</v>
      </c>
      <c r="N389" s="200">
        <f t="shared" si="93"/>
        <v>3.7500060000096092</v>
      </c>
      <c r="O389" s="201" t="s">
        <v>813</v>
      </c>
      <c r="P389" s="201" t="s">
        <v>814</v>
      </c>
      <c r="Q389" s="202" t="s">
        <v>150</v>
      </c>
      <c r="R389" s="202" t="s">
        <v>137</v>
      </c>
      <c r="S389" s="202" t="s">
        <v>361</v>
      </c>
      <c r="T389" s="193" t="str">
        <f>IFERROR(VLOOKUP(S389,Sort!E:F,2,0),"")</f>
        <v>ENGINE</v>
      </c>
      <c r="U389" s="115">
        <f t="shared" si="94"/>
        <v>1</v>
      </c>
      <c r="V389" s="202" t="s">
        <v>422</v>
      </c>
      <c r="W389" s="202"/>
      <c r="X389" s="202"/>
      <c r="Y389" s="202"/>
      <c r="Z389" s="193"/>
      <c r="AA389" s="193" t="s">
        <v>362</v>
      </c>
      <c r="AB389" s="203"/>
      <c r="AC389" s="204" t="str">
        <f t="shared" si="95"/>
        <v>CLOSE</v>
      </c>
      <c r="AD389" s="47" t="str">
        <f t="array" aca="1" ref="AD389" ca="1">IF(D389="","",INDEX(HM_Unit!$D$1:$AE$1,MATCH(C389,HM_Unit!$D$2:$AE$2,0)))</f>
        <v>WEEK 15</v>
      </c>
      <c r="AE389" s="46"/>
      <c r="AF389" s="46"/>
      <c r="AG389" s="46"/>
      <c r="AH389" s="46"/>
      <c r="AI389" s="46"/>
      <c r="AJ389" s="46"/>
      <c r="AK389" s="46"/>
    </row>
    <row r="390" spans="1:37" ht="24.75" customHeight="1">
      <c r="A390" s="46">
        <f>IFERROR(VLOOKUP(D390,Sort!B:D,3,0),"")</f>
        <v>0</v>
      </c>
      <c r="B390" s="190" t="str">
        <f t="shared" si="89"/>
        <v>1346123CLOSE</v>
      </c>
      <c r="C390" s="196">
        <v>46123</v>
      </c>
      <c r="D390" s="192" t="s">
        <v>28</v>
      </c>
      <c r="E390" s="193" t="str">
        <f>IFERROR(VLOOKUP(D390,Sort!B:C,2,0),"")</f>
        <v>AXOR 3336K</v>
      </c>
      <c r="F390" s="194">
        <v>19112</v>
      </c>
      <c r="G390" s="195">
        <f t="shared" si="90"/>
        <v>0</v>
      </c>
      <c r="H390" s="196">
        <v>46123</v>
      </c>
      <c r="I390" s="197">
        <v>0.60416666666666663</v>
      </c>
      <c r="J390" s="196">
        <v>46123</v>
      </c>
      <c r="K390" s="197">
        <v>0.68541666666666667</v>
      </c>
      <c r="L390" s="198">
        <f t="shared" si="91"/>
        <v>46123.604166666664</v>
      </c>
      <c r="M390" s="199">
        <f t="shared" si="92"/>
        <v>46123.685416666667</v>
      </c>
      <c r="N390" s="200">
        <f t="shared" si="93"/>
        <v>1.9500031200748462</v>
      </c>
      <c r="O390" s="201" t="s">
        <v>815</v>
      </c>
      <c r="P390" s="201" t="s">
        <v>816</v>
      </c>
      <c r="Q390" s="202" t="s">
        <v>150</v>
      </c>
      <c r="R390" s="202" t="s">
        <v>137</v>
      </c>
      <c r="S390" s="202" t="s">
        <v>649</v>
      </c>
      <c r="T390" s="193" t="str">
        <f>IFERROR(VLOOKUP(S390,Sort!E:F,2,0),"")</f>
        <v>PTO</v>
      </c>
      <c r="U390" s="115">
        <f t="shared" si="94"/>
        <v>1</v>
      </c>
      <c r="V390" s="202" t="s">
        <v>422</v>
      </c>
      <c r="W390" s="202"/>
      <c r="X390" s="202"/>
      <c r="Y390" s="202"/>
      <c r="Z390" s="193"/>
      <c r="AA390" s="193" t="s">
        <v>362</v>
      </c>
      <c r="AB390" s="203"/>
      <c r="AC390" s="204" t="str">
        <f t="shared" si="95"/>
        <v>CLOSE</v>
      </c>
      <c r="AD390" s="47" t="str">
        <f t="array" aca="1" ref="AD390" ca="1">IF(D390="","",INDEX(HM_Unit!$D$1:$AE$1,MATCH(C390,HM_Unit!$D$2:$AE$2,0)))</f>
        <v>WEEK 15</v>
      </c>
      <c r="AE390" s="46"/>
      <c r="AF390" s="46"/>
      <c r="AG390" s="46"/>
      <c r="AH390" s="46"/>
      <c r="AI390" s="46"/>
      <c r="AJ390" s="46"/>
      <c r="AK390" s="46"/>
    </row>
    <row r="391" spans="1:37" ht="24.75" customHeight="1">
      <c r="A391" s="46">
        <f>IFERROR(VLOOKUP(D391,Sort!B:D,3,0),"")</f>
        <v>0</v>
      </c>
      <c r="B391" s="190" t="str">
        <f t="shared" si="89"/>
        <v>1446123CLOSE</v>
      </c>
      <c r="C391" s="196">
        <v>46123</v>
      </c>
      <c r="D391" s="192" t="s">
        <v>40</v>
      </c>
      <c r="E391" s="193" t="str">
        <f>IFERROR(VLOOKUP(D391,Sort!B:C,2,0),"")</f>
        <v>AXOR 3336K</v>
      </c>
      <c r="F391" s="194" t="s">
        <v>711</v>
      </c>
      <c r="G391" s="195">
        <f t="shared" si="90"/>
        <v>0</v>
      </c>
      <c r="H391" s="196">
        <v>46123</v>
      </c>
      <c r="I391" s="197">
        <v>0.82638888888888884</v>
      </c>
      <c r="J391" s="196">
        <v>46123</v>
      </c>
      <c r="K391" s="197">
        <v>0.83750000000000002</v>
      </c>
      <c r="L391" s="198">
        <f t="shared" si="91"/>
        <v>46123.826388888891</v>
      </c>
      <c r="M391" s="199">
        <f t="shared" si="92"/>
        <v>46123.837500000001</v>
      </c>
      <c r="N391" s="200">
        <f t="shared" si="93"/>
        <v>0.26666709333013561</v>
      </c>
      <c r="O391" s="201" t="s">
        <v>412</v>
      </c>
      <c r="P391" s="201" t="s">
        <v>413</v>
      </c>
      <c r="Q391" s="202" t="s">
        <v>150</v>
      </c>
      <c r="R391" s="202" t="s">
        <v>137</v>
      </c>
      <c r="S391" s="202" t="s">
        <v>291</v>
      </c>
      <c r="T391" s="193" t="str">
        <f>IFERROR(VLOOKUP(S391,Sort!E:F,2,0),"")</f>
        <v>ELECTRICAL, STARTING &amp; CHARGING SYSTEM</v>
      </c>
      <c r="U391" s="115">
        <f t="shared" si="94"/>
        <v>1</v>
      </c>
      <c r="V391" s="202" t="s">
        <v>422</v>
      </c>
      <c r="W391" s="202"/>
      <c r="X391" s="202"/>
      <c r="Y391" s="202"/>
      <c r="Z391" s="193"/>
      <c r="AA391" s="193" t="s">
        <v>362</v>
      </c>
      <c r="AB391" s="203"/>
      <c r="AC391" s="204" t="str">
        <f t="shared" si="95"/>
        <v>CLOSE</v>
      </c>
      <c r="AD391" s="47" t="str">
        <f t="array" aca="1" ref="AD391" ca="1">IF(D391="","",INDEX(HM_Unit!$D$1:$AE$1,MATCH(C391,HM_Unit!$D$2:$AE$2,0)))</f>
        <v>WEEK 15</v>
      </c>
      <c r="AE391" s="46"/>
      <c r="AF391" s="46"/>
      <c r="AG391" s="46"/>
      <c r="AH391" s="46"/>
      <c r="AI391" s="46"/>
      <c r="AJ391" s="46"/>
      <c r="AK391" s="46"/>
    </row>
    <row r="392" spans="1:37" ht="24.75" customHeight="1">
      <c r="A392" s="46">
        <f>IFERROR(VLOOKUP(D392,Sort!B:D,3,0),"")</f>
        <v>0</v>
      </c>
      <c r="B392" s="190" t="str">
        <f t="shared" si="89"/>
        <v>1546123CLOSE</v>
      </c>
      <c r="C392" s="196">
        <v>46123</v>
      </c>
      <c r="D392" s="192" t="s">
        <v>102</v>
      </c>
      <c r="E392" s="193" t="str">
        <f>IFERROR(VLOOKUP(D392,Sort!B:C,2,0),"")</f>
        <v>Axor 3336 OB</v>
      </c>
      <c r="F392" s="194"/>
      <c r="G392" s="195">
        <f t="shared" si="90"/>
        <v>0</v>
      </c>
      <c r="H392" s="196">
        <v>46123</v>
      </c>
      <c r="I392" s="197">
        <v>0.83333333333333337</v>
      </c>
      <c r="J392" s="196">
        <v>46123</v>
      </c>
      <c r="K392" s="197">
        <v>0.87083333333333335</v>
      </c>
      <c r="L392" s="198">
        <f t="shared" si="91"/>
        <v>46123.833333333336</v>
      </c>
      <c r="M392" s="199">
        <f t="shared" si="92"/>
        <v>46123.870833333334</v>
      </c>
      <c r="N392" s="200">
        <f t="shared" si="93"/>
        <v>0.90000143996738147</v>
      </c>
      <c r="O392" s="201" t="s">
        <v>817</v>
      </c>
      <c r="P392" s="201" t="s">
        <v>818</v>
      </c>
      <c r="Q392" s="202" t="s">
        <v>150</v>
      </c>
      <c r="R392" s="202" t="s">
        <v>137</v>
      </c>
      <c r="S392" s="202" t="s">
        <v>291</v>
      </c>
      <c r="T392" s="193" t="str">
        <f>IFERROR(VLOOKUP(S392,Sort!E:F,2,0),"")</f>
        <v>ELECTRICAL, STARTING &amp; CHARGING SYSTEM</v>
      </c>
      <c r="U392" s="115">
        <f t="shared" si="94"/>
        <v>1</v>
      </c>
      <c r="V392" s="202" t="s">
        <v>422</v>
      </c>
      <c r="W392" s="202"/>
      <c r="X392" s="202"/>
      <c r="Y392" s="202"/>
      <c r="Z392" s="193"/>
      <c r="AA392" s="193" t="s">
        <v>362</v>
      </c>
      <c r="AB392" s="203"/>
      <c r="AC392" s="204" t="str">
        <f t="shared" si="95"/>
        <v>CLOSE</v>
      </c>
      <c r="AD392" s="47" t="str">
        <f t="array" aca="1" ref="AD392" ca="1">IF(D392="","",INDEX(HM_Unit!$D$1:$AE$1,MATCH(C392,HM_Unit!$D$2:$AE$2,0)))</f>
        <v>WEEK 15</v>
      </c>
      <c r="AE392" s="46"/>
      <c r="AF392" s="46"/>
      <c r="AG392" s="46"/>
      <c r="AH392" s="46"/>
      <c r="AI392" s="46"/>
      <c r="AJ392" s="46"/>
      <c r="AK392" s="46"/>
    </row>
    <row r="393" spans="1:37" ht="24.75" customHeight="1">
      <c r="A393" s="46">
        <f>IFERROR(VLOOKUP(D393,Sort!B:D,3,0),"")</f>
        <v>0</v>
      </c>
      <c r="B393" s="190" t="str">
        <f t="shared" si="89"/>
        <v>1646123CLOSE</v>
      </c>
      <c r="C393" s="196">
        <v>46123</v>
      </c>
      <c r="D393" s="192" t="s">
        <v>41</v>
      </c>
      <c r="E393" s="193" t="str">
        <f>IFERROR(VLOOKUP(D393,Sort!B:C,2,0),"")</f>
        <v>AXOR 3336K</v>
      </c>
      <c r="F393" s="194" t="s">
        <v>711</v>
      </c>
      <c r="G393" s="195">
        <f t="shared" si="90"/>
        <v>0</v>
      </c>
      <c r="H393" s="196">
        <v>46123</v>
      </c>
      <c r="I393" s="197">
        <v>0.8125</v>
      </c>
      <c r="J393" s="196">
        <v>46123</v>
      </c>
      <c r="K393" s="197">
        <v>0.81805555555555554</v>
      </c>
      <c r="L393" s="198">
        <f t="shared" si="91"/>
        <v>46123.8125</v>
      </c>
      <c r="M393" s="199">
        <f t="shared" si="92"/>
        <v>46123.818055555559</v>
      </c>
      <c r="N393" s="200">
        <f t="shared" si="93"/>
        <v>0.13333354675237971</v>
      </c>
      <c r="O393" s="201" t="s">
        <v>412</v>
      </c>
      <c r="P393" s="201" t="s">
        <v>413</v>
      </c>
      <c r="Q393" s="202" t="s">
        <v>150</v>
      </c>
      <c r="R393" s="202" t="s">
        <v>137</v>
      </c>
      <c r="S393" s="202" t="s">
        <v>291</v>
      </c>
      <c r="T393" s="193" t="str">
        <f>IFERROR(VLOOKUP(S393,Sort!E:F,2,0),"")</f>
        <v>ELECTRICAL, STARTING &amp; CHARGING SYSTEM</v>
      </c>
      <c r="U393" s="115">
        <f t="shared" si="94"/>
        <v>1</v>
      </c>
      <c r="V393" s="202" t="s">
        <v>422</v>
      </c>
      <c r="W393" s="202"/>
      <c r="X393" s="202"/>
      <c r="Y393" s="202"/>
      <c r="Z393" s="193"/>
      <c r="AA393" s="193" t="s">
        <v>362</v>
      </c>
      <c r="AB393" s="203"/>
      <c r="AC393" s="204" t="str">
        <f t="shared" si="95"/>
        <v>CLOSE</v>
      </c>
      <c r="AD393" s="47" t="str">
        <f t="array" aca="1" ref="AD393" ca="1">IF(D393="","",INDEX(HM_Unit!$D$1:$AE$1,MATCH(C393,HM_Unit!$D$2:$AE$2,0)))</f>
        <v>WEEK 15</v>
      </c>
      <c r="AE393" s="46"/>
      <c r="AF393" s="46"/>
      <c r="AG393" s="46"/>
      <c r="AH393" s="46"/>
      <c r="AI393" s="46"/>
      <c r="AJ393" s="46"/>
      <c r="AK393" s="46"/>
    </row>
    <row r="394" spans="1:37" ht="24.75" customHeight="1">
      <c r="A394" s="46">
        <f>IFERROR(VLOOKUP(D394,Sort!B:D,3,0),"")</f>
        <v>0</v>
      </c>
      <c r="B394" s="190" t="str">
        <f t="shared" si="89"/>
        <v>1746123CLOSE</v>
      </c>
      <c r="C394" s="196">
        <v>46123</v>
      </c>
      <c r="D394" s="192" t="s">
        <v>23</v>
      </c>
      <c r="E394" s="193" t="str">
        <f>IFERROR(VLOOKUP(D394,Sort!B:C,2,0),"")</f>
        <v>AXOR 3336K</v>
      </c>
      <c r="F394" s="194">
        <v>19718</v>
      </c>
      <c r="G394" s="195">
        <f t="shared" si="90"/>
        <v>0</v>
      </c>
      <c r="H394" s="196">
        <v>46123</v>
      </c>
      <c r="I394" s="197">
        <v>0.79861111111111116</v>
      </c>
      <c r="J394" s="196">
        <v>46123</v>
      </c>
      <c r="K394" s="197">
        <v>0.89236111111111116</v>
      </c>
      <c r="L394" s="198">
        <f t="shared" si="91"/>
        <v>46123.798611111109</v>
      </c>
      <c r="M394" s="199">
        <f t="shared" si="92"/>
        <v>46123.892361111109</v>
      </c>
      <c r="N394" s="200">
        <f t="shared" si="93"/>
        <v>2.2500036000057655</v>
      </c>
      <c r="O394" s="201" t="s">
        <v>819</v>
      </c>
      <c r="P394" s="201" t="s">
        <v>820</v>
      </c>
      <c r="Q394" s="202" t="s">
        <v>150</v>
      </c>
      <c r="R394" s="202" t="s">
        <v>137</v>
      </c>
      <c r="S394" s="202" t="s">
        <v>297</v>
      </c>
      <c r="T394" s="193" t="str">
        <f>IFERROR(VLOOKUP(S394,Sort!E:F,2,0),"")</f>
        <v>SUSPENSION</v>
      </c>
      <c r="U394" s="115">
        <f t="shared" si="94"/>
        <v>1</v>
      </c>
      <c r="V394" s="202" t="s">
        <v>422</v>
      </c>
      <c r="W394" s="202"/>
      <c r="X394" s="202"/>
      <c r="Y394" s="202"/>
      <c r="Z394" s="193"/>
      <c r="AA394" s="193" t="s">
        <v>362</v>
      </c>
      <c r="AB394" s="203"/>
      <c r="AC394" s="204" t="str">
        <f t="shared" si="95"/>
        <v>CLOSE</v>
      </c>
      <c r="AD394" s="47" t="str">
        <f t="array" aca="1" ref="AD394" ca="1">IF(D394="","",INDEX(HM_Unit!$D$1:$AE$1,MATCH(C394,HM_Unit!$D$2:$AE$2,0)))</f>
        <v>WEEK 15</v>
      </c>
      <c r="AE394" s="46"/>
      <c r="AF394" s="46"/>
      <c r="AG394" s="46"/>
      <c r="AH394" s="46"/>
      <c r="AI394" s="46"/>
      <c r="AJ394" s="46"/>
      <c r="AK394" s="46"/>
    </row>
    <row r="395" spans="1:37" ht="24.75" customHeight="1">
      <c r="A395" s="46">
        <f>IFERROR(VLOOKUP(D395,Sort!B:D,3,0),"")</f>
        <v>0</v>
      </c>
      <c r="B395" s="190" t="str">
        <f t="shared" si="89"/>
        <v>1846123CLOSE</v>
      </c>
      <c r="C395" s="196">
        <v>46123</v>
      </c>
      <c r="D395" s="192" t="s">
        <v>16</v>
      </c>
      <c r="E395" s="193" t="str">
        <f>IFERROR(VLOOKUP(D395,Sort!B:C,2,0),"")</f>
        <v>AXOR 3336K</v>
      </c>
      <c r="F395" s="194">
        <v>18083</v>
      </c>
      <c r="G395" s="195">
        <f t="shared" si="90"/>
        <v>0</v>
      </c>
      <c r="H395" s="196">
        <v>46123</v>
      </c>
      <c r="I395" s="197">
        <v>0.84027777777777779</v>
      </c>
      <c r="J395" s="196">
        <v>46123</v>
      </c>
      <c r="K395" s="197">
        <v>0.93402777777777779</v>
      </c>
      <c r="L395" s="198">
        <f t="shared" si="91"/>
        <v>46123.840277777781</v>
      </c>
      <c r="M395" s="199">
        <f t="shared" si="92"/>
        <v>46123.934027777781</v>
      </c>
      <c r="N395" s="200">
        <f t="shared" si="93"/>
        <v>2.2500036000057655</v>
      </c>
      <c r="O395" s="201" t="s">
        <v>821</v>
      </c>
      <c r="P395" s="201" t="s">
        <v>822</v>
      </c>
      <c r="Q395" s="202" t="s">
        <v>150</v>
      </c>
      <c r="R395" s="202" t="s">
        <v>137</v>
      </c>
      <c r="S395" s="202" t="s">
        <v>300</v>
      </c>
      <c r="T395" s="193" t="str">
        <f>IFERROR(VLOOKUP(S395,Sort!E:F,2,0),"")</f>
        <v>AIR SYSTEM</v>
      </c>
      <c r="U395" s="115">
        <f t="shared" si="94"/>
        <v>1</v>
      </c>
      <c r="V395" s="202" t="s">
        <v>422</v>
      </c>
      <c r="W395" s="202"/>
      <c r="X395" s="202"/>
      <c r="Y395" s="202"/>
      <c r="Z395" s="193"/>
      <c r="AA395" s="193" t="s">
        <v>362</v>
      </c>
      <c r="AB395" s="203"/>
      <c r="AC395" s="204" t="str">
        <f t="shared" si="95"/>
        <v>CLOSE</v>
      </c>
      <c r="AD395" s="47" t="str">
        <f t="array" aca="1" ref="AD395" ca="1">IF(D395="","",INDEX(HM_Unit!$D$1:$AE$1,MATCH(C395,HM_Unit!$D$2:$AE$2,0)))</f>
        <v>WEEK 15</v>
      </c>
      <c r="AE395" s="46"/>
      <c r="AF395" s="46"/>
      <c r="AG395" s="46"/>
      <c r="AH395" s="46"/>
      <c r="AI395" s="46"/>
      <c r="AJ395" s="46"/>
      <c r="AK395" s="46"/>
    </row>
    <row r="396" spans="1:37" ht="24.75" customHeight="1">
      <c r="A396" s="46">
        <f>IFERROR(VLOOKUP(D396,Sort!B:D,3,0),"")</f>
        <v>0</v>
      </c>
      <c r="B396" s="190" t="str">
        <f t="shared" si="89"/>
        <v>1946123CLOSE</v>
      </c>
      <c r="C396" s="196">
        <v>46123</v>
      </c>
      <c r="D396" s="192" t="s">
        <v>90</v>
      </c>
      <c r="E396" s="193" t="str">
        <f>IFERROR(VLOOKUP(D396,Sort!B:C,2,0),"")</f>
        <v>Axor 3336 OB</v>
      </c>
      <c r="F396" s="194">
        <v>18053</v>
      </c>
      <c r="G396" s="195">
        <f t="shared" si="90"/>
        <v>0</v>
      </c>
      <c r="H396" s="196">
        <v>46123</v>
      </c>
      <c r="I396" s="197">
        <v>0.18472222222222223</v>
      </c>
      <c r="J396" s="196">
        <v>46123</v>
      </c>
      <c r="K396" s="197">
        <v>0.19444444444444445</v>
      </c>
      <c r="L396" s="198">
        <f t="shared" si="91"/>
        <v>46123.18472222222</v>
      </c>
      <c r="M396" s="199">
        <f t="shared" si="92"/>
        <v>46123.194444444445</v>
      </c>
      <c r="N396" s="200">
        <f t="shared" si="93"/>
        <v>0.23333370672935283</v>
      </c>
      <c r="O396" s="201" t="s">
        <v>823</v>
      </c>
      <c r="P396" s="201" t="s">
        <v>824</v>
      </c>
      <c r="Q396" s="202" t="s">
        <v>150</v>
      </c>
      <c r="R396" s="202" t="s">
        <v>137</v>
      </c>
      <c r="S396" s="202" t="s">
        <v>311</v>
      </c>
      <c r="T396" s="193" t="str">
        <f>IFERROR(VLOOKUP(S396,Sort!E:F,2,0),"")</f>
        <v>TYRE</v>
      </c>
      <c r="U396" s="115">
        <f t="shared" si="94"/>
        <v>1</v>
      </c>
      <c r="V396" s="202" t="s">
        <v>422</v>
      </c>
      <c r="W396" s="202"/>
      <c r="X396" s="202"/>
      <c r="Y396" s="202"/>
      <c r="Z396" s="193"/>
      <c r="AA396" s="193" t="s">
        <v>362</v>
      </c>
      <c r="AB396" s="203"/>
      <c r="AC396" s="204" t="str">
        <f t="shared" si="95"/>
        <v>CLOSE</v>
      </c>
      <c r="AD396" s="47" t="str">
        <f t="array" aca="1" ref="AD396" ca="1">IF(D396="","",INDEX(HM_Unit!$D$1:$AE$1,MATCH(C396,HM_Unit!$D$2:$AE$2,0)))</f>
        <v>WEEK 15</v>
      </c>
      <c r="AE396" s="46"/>
      <c r="AF396" s="46"/>
      <c r="AG396" s="46"/>
      <c r="AH396" s="46"/>
      <c r="AI396" s="46"/>
      <c r="AJ396" s="46"/>
      <c r="AK396" s="46"/>
    </row>
    <row r="397" spans="1:37" ht="24.75" customHeight="1">
      <c r="A397" s="46">
        <f>IFERROR(VLOOKUP(D397,Sort!B:D,3,0),"")</f>
        <v>0</v>
      </c>
      <c r="B397" s="190" t="str">
        <f t="shared" si="89"/>
        <v>2046123CLOSE</v>
      </c>
      <c r="C397" s="196">
        <v>46123</v>
      </c>
      <c r="D397" s="192" t="s">
        <v>30</v>
      </c>
      <c r="E397" s="193" t="str">
        <f>IFERROR(VLOOKUP(D397,Sort!B:C,2,0),"")</f>
        <v>AXOR 3336K</v>
      </c>
      <c r="F397" s="194"/>
      <c r="G397" s="195">
        <f t="shared" si="90"/>
        <v>0</v>
      </c>
      <c r="H397" s="196">
        <v>46123</v>
      </c>
      <c r="I397" s="197">
        <v>0.625</v>
      </c>
      <c r="J397" s="196">
        <v>46123</v>
      </c>
      <c r="K397" s="197">
        <v>0.6694444444444444</v>
      </c>
      <c r="L397" s="198">
        <f t="shared" si="91"/>
        <v>46123.625</v>
      </c>
      <c r="M397" s="199">
        <f t="shared" si="92"/>
        <v>46123.669444444444</v>
      </c>
      <c r="N397" s="200">
        <f t="shared" si="93"/>
        <v>1.0666683733205446</v>
      </c>
      <c r="O397" s="201" t="s">
        <v>357</v>
      </c>
      <c r="P397" s="201"/>
      <c r="Q397" s="202" t="s">
        <v>149</v>
      </c>
      <c r="R397" s="202" t="s">
        <v>137</v>
      </c>
      <c r="S397" s="202" t="s">
        <v>318</v>
      </c>
      <c r="T397" s="193" t="str">
        <f>IFERROR(VLOOKUP(S397,Sort!E:F,2,0),"")</f>
        <v>PREVENTIVE MAINTENACE</v>
      </c>
      <c r="U397" s="115">
        <f t="shared" si="94"/>
        <v>1</v>
      </c>
      <c r="V397" s="202" t="s">
        <v>422</v>
      </c>
      <c r="W397" s="202"/>
      <c r="X397" s="202"/>
      <c r="Y397" s="202"/>
      <c r="Z397" s="193"/>
      <c r="AA397" s="193" t="s">
        <v>362</v>
      </c>
      <c r="AB397" s="203"/>
      <c r="AC397" s="204" t="str">
        <f t="shared" si="95"/>
        <v>CLOSE</v>
      </c>
      <c r="AD397" s="47" t="str">
        <f t="array" aca="1" ref="AD397" ca="1">IF(D397="","",INDEX(HM_Unit!$D$1:$AE$1,MATCH(C397,HM_Unit!$D$2:$AE$2,0)))</f>
        <v>WEEK 15</v>
      </c>
      <c r="AE397" s="46"/>
      <c r="AF397" s="46"/>
      <c r="AG397" s="46"/>
      <c r="AH397" s="46"/>
      <c r="AI397" s="46"/>
      <c r="AJ397" s="46"/>
      <c r="AK397" s="46"/>
    </row>
    <row r="398" spans="1:37" ht="24.75" customHeight="1">
      <c r="A398" s="46">
        <f>IFERROR(VLOOKUP(D398,Sort!B:D,3,0),"")</f>
        <v>0</v>
      </c>
      <c r="B398" s="190" t="str">
        <f t="shared" si="89"/>
        <v>2146123CLOSE</v>
      </c>
      <c r="C398" s="196">
        <v>46123</v>
      </c>
      <c r="D398" s="192" t="s">
        <v>14</v>
      </c>
      <c r="E398" s="193" t="str">
        <f>IFERROR(VLOOKUP(D398,Sort!B:C,2,0),"")</f>
        <v>AXOR 3336K</v>
      </c>
      <c r="F398" s="240"/>
      <c r="G398" s="195">
        <f t="shared" si="90"/>
        <v>0</v>
      </c>
      <c r="H398" s="196">
        <v>46123</v>
      </c>
      <c r="I398" s="197">
        <v>0.33333333333333331</v>
      </c>
      <c r="J398" s="196">
        <v>46123</v>
      </c>
      <c r="K398" s="197">
        <v>0.37708333333333333</v>
      </c>
      <c r="L398" s="198">
        <f t="shared" si="91"/>
        <v>46123.333333333336</v>
      </c>
      <c r="M398" s="199">
        <f t="shared" si="92"/>
        <v>46123.377083333333</v>
      </c>
      <c r="N398" s="200">
        <f t="shared" si="93"/>
        <v>1.0500016799328411</v>
      </c>
      <c r="O398" s="201" t="s">
        <v>357</v>
      </c>
      <c r="P398" s="201"/>
      <c r="Q398" s="202" t="s">
        <v>149</v>
      </c>
      <c r="R398" s="202" t="s">
        <v>137</v>
      </c>
      <c r="S398" s="202" t="s">
        <v>318</v>
      </c>
      <c r="T398" s="193" t="str">
        <f>IFERROR(VLOOKUP(S398,Sort!E:F,2,0),"")</f>
        <v>PREVENTIVE MAINTENACE</v>
      </c>
      <c r="U398" s="115">
        <f t="shared" si="94"/>
        <v>1</v>
      </c>
      <c r="V398" s="202" t="s">
        <v>422</v>
      </c>
      <c r="W398" s="202"/>
      <c r="X398" s="202"/>
      <c r="Y398" s="202"/>
      <c r="Z398" s="193"/>
      <c r="AA398" s="193" t="s">
        <v>362</v>
      </c>
      <c r="AB398" s="203"/>
      <c r="AC398" s="204" t="str">
        <f t="shared" si="95"/>
        <v>CLOSE</v>
      </c>
      <c r="AD398" s="47" t="str">
        <f t="array" aca="1" ref="AD398" ca="1">IF(D398="","",INDEX(HM_Unit!$D$1:$AE$1,MATCH(C398,HM_Unit!$D$2:$AE$2,0)))</f>
        <v>WEEK 15</v>
      </c>
      <c r="AE398" s="46"/>
      <c r="AF398" s="46"/>
      <c r="AG398" s="46"/>
      <c r="AH398" s="46"/>
      <c r="AI398" s="46"/>
      <c r="AJ398" s="46"/>
      <c r="AK398" s="46"/>
    </row>
    <row r="399" spans="1:37" ht="24.75" customHeight="1">
      <c r="A399" s="46">
        <f>IFERROR(VLOOKUP(D399,Sort!B:D,3,0),"")</f>
        <v>0</v>
      </c>
      <c r="B399" s="190" t="str">
        <f t="shared" si="89"/>
        <v>2246123CLOSE</v>
      </c>
      <c r="C399" s="196">
        <v>46123</v>
      </c>
      <c r="D399" s="192" t="s">
        <v>29</v>
      </c>
      <c r="E399" s="193" t="str">
        <f>IFERROR(VLOOKUP(D399,Sort!B:C,2,0),"")</f>
        <v>AXOR 3336K</v>
      </c>
      <c r="F399" s="194"/>
      <c r="G399" s="195">
        <f t="shared" si="90"/>
        <v>0</v>
      </c>
      <c r="H399" s="196">
        <v>46123</v>
      </c>
      <c r="I399" s="197">
        <v>0.55138888888888893</v>
      </c>
      <c r="J399" s="196">
        <v>46123</v>
      </c>
      <c r="K399" s="197">
        <v>0.61805555555555558</v>
      </c>
      <c r="L399" s="198">
        <f t="shared" si="91"/>
        <v>46123.551388888889</v>
      </c>
      <c r="M399" s="199">
        <f t="shared" si="92"/>
        <v>46123.618055555555</v>
      </c>
      <c r="N399" s="200">
        <f t="shared" si="93"/>
        <v>1.6000025599808156</v>
      </c>
      <c r="O399" s="201" t="s">
        <v>529</v>
      </c>
      <c r="P399" s="201"/>
      <c r="Q399" s="202" t="s">
        <v>149</v>
      </c>
      <c r="R399" s="202" t="s">
        <v>137</v>
      </c>
      <c r="S399" s="202" t="s">
        <v>318</v>
      </c>
      <c r="T399" s="193" t="str">
        <f>IFERROR(VLOOKUP(S399,Sort!E:F,2,0),"")</f>
        <v>PREVENTIVE MAINTENACE</v>
      </c>
      <c r="U399" s="115">
        <f t="shared" si="94"/>
        <v>1</v>
      </c>
      <c r="V399" s="202" t="s">
        <v>422</v>
      </c>
      <c r="W399" s="202"/>
      <c r="X399" s="202"/>
      <c r="Y399" s="202"/>
      <c r="Z399" s="193"/>
      <c r="AA399" s="193" t="s">
        <v>362</v>
      </c>
      <c r="AB399" s="203"/>
      <c r="AC399" s="204" t="str">
        <f t="shared" si="95"/>
        <v>CLOSE</v>
      </c>
      <c r="AD399" s="47" t="str">
        <f t="array" aca="1" ref="AD399" ca="1">IF(D399="","",INDEX(HM_Unit!$D$1:$AE$1,MATCH(C399,HM_Unit!$D$2:$AE$2,0)))</f>
        <v>WEEK 15</v>
      </c>
      <c r="AE399" s="46"/>
      <c r="AF399" s="46"/>
      <c r="AG399" s="46"/>
      <c r="AH399" s="46"/>
      <c r="AI399" s="46"/>
      <c r="AJ399" s="46"/>
      <c r="AK399" s="46"/>
    </row>
    <row r="400" spans="1:37" ht="24.75" customHeight="1">
      <c r="A400" s="46">
        <f>IFERROR(VLOOKUP(D400,Sort!B:D,3,0),"")</f>
        <v>0</v>
      </c>
      <c r="B400" s="190" t="str">
        <f t="shared" si="89"/>
        <v>2346123CLOSE</v>
      </c>
      <c r="C400" s="196">
        <v>46123</v>
      </c>
      <c r="D400" s="192" t="s">
        <v>94</v>
      </c>
      <c r="E400" s="193" t="str">
        <f>IFERROR(VLOOKUP(D400,Sort!B:C,2,0),"")</f>
        <v>Axor 3336 OB</v>
      </c>
      <c r="F400" s="194"/>
      <c r="G400" s="195">
        <f t="shared" si="90"/>
        <v>0</v>
      </c>
      <c r="H400" s="196">
        <v>46123</v>
      </c>
      <c r="I400" s="197">
        <v>0.59722222222222221</v>
      </c>
      <c r="J400" s="196">
        <v>46123</v>
      </c>
      <c r="K400" s="197">
        <v>0.69444444444444442</v>
      </c>
      <c r="L400" s="198">
        <f t="shared" si="91"/>
        <v>46123.597222222219</v>
      </c>
      <c r="M400" s="199">
        <f t="shared" si="92"/>
        <v>46123.694444444445</v>
      </c>
      <c r="N400" s="200">
        <f t="shared" si="93"/>
        <v>2.333337066769658</v>
      </c>
      <c r="O400" s="201" t="s">
        <v>529</v>
      </c>
      <c r="P400" s="201"/>
      <c r="Q400" s="202" t="s">
        <v>149</v>
      </c>
      <c r="R400" s="202" t="s">
        <v>137</v>
      </c>
      <c r="S400" s="202" t="s">
        <v>318</v>
      </c>
      <c r="T400" s="193" t="str">
        <f>IFERROR(VLOOKUP(S400,Sort!E:F,2,0),"")</f>
        <v>PREVENTIVE MAINTENACE</v>
      </c>
      <c r="U400" s="115">
        <f t="shared" si="94"/>
        <v>1</v>
      </c>
      <c r="V400" s="202" t="s">
        <v>422</v>
      </c>
      <c r="W400" s="202"/>
      <c r="X400" s="202"/>
      <c r="Y400" s="202"/>
      <c r="Z400" s="193"/>
      <c r="AA400" s="193" t="s">
        <v>362</v>
      </c>
      <c r="AB400" s="203"/>
      <c r="AC400" s="204" t="str">
        <f t="shared" si="95"/>
        <v>CLOSE</v>
      </c>
      <c r="AD400" s="47" t="str">
        <f t="array" aca="1" ref="AD400" ca="1">IF(D400="","",INDEX(HM_Unit!$D$1:$AE$1,MATCH(C400,HM_Unit!$D$2:$AE$2,0)))</f>
        <v>WEEK 15</v>
      </c>
      <c r="AE400" s="46"/>
      <c r="AF400" s="46"/>
      <c r="AG400" s="46"/>
      <c r="AH400" s="46"/>
      <c r="AI400" s="46"/>
      <c r="AJ400" s="46"/>
      <c r="AK400" s="46"/>
    </row>
    <row r="401" spans="1:37" ht="24.75" customHeight="1">
      <c r="A401" s="46">
        <f>IFERROR(VLOOKUP(D401,Sort!B:D,3,0),"")</f>
        <v>0</v>
      </c>
      <c r="B401" s="190" t="str">
        <f t="shared" si="89"/>
        <v>3646113CLOSE</v>
      </c>
      <c r="C401" s="196">
        <v>46113</v>
      </c>
      <c r="D401" s="192" t="s">
        <v>94</v>
      </c>
      <c r="E401" s="193" t="str">
        <f>IFERROR(VLOOKUP(D401,Sort!B:C,2,0),"")</f>
        <v>Axor 3336 OB</v>
      </c>
      <c r="F401" s="194"/>
      <c r="G401" s="195">
        <f t="shared" si="90"/>
        <v>0</v>
      </c>
      <c r="H401" s="196">
        <v>46113</v>
      </c>
      <c r="I401" s="197">
        <v>8.3333333333333329E-2</v>
      </c>
      <c r="J401" s="196">
        <v>46113</v>
      </c>
      <c r="K401" s="197">
        <v>0.11805555555555555</v>
      </c>
      <c r="L401" s="198">
        <f t="shared" si="91"/>
        <v>46113.083333333336</v>
      </c>
      <c r="M401" s="199">
        <f t="shared" si="92"/>
        <v>46113.118055555555</v>
      </c>
      <c r="N401" s="200">
        <f t="shared" si="93"/>
        <v>0.83333466659119249</v>
      </c>
      <c r="O401" s="201" t="s">
        <v>825</v>
      </c>
      <c r="P401" s="201" t="s">
        <v>826</v>
      </c>
      <c r="Q401" s="202" t="s">
        <v>150</v>
      </c>
      <c r="R401" s="202" t="s">
        <v>137</v>
      </c>
      <c r="S401" s="202" t="s">
        <v>411</v>
      </c>
      <c r="T401" s="193" t="str">
        <f>IFERROR(VLOOKUP(S401,Sort!E:F,2,0),"")</f>
        <v>RADIO</v>
      </c>
      <c r="U401" s="115">
        <f t="shared" si="94"/>
        <v>1</v>
      </c>
      <c r="V401" s="202" t="s">
        <v>422</v>
      </c>
      <c r="W401" s="202"/>
      <c r="X401" s="202"/>
      <c r="Y401" s="202"/>
      <c r="Z401" s="193"/>
      <c r="AA401" s="193" t="s">
        <v>362</v>
      </c>
      <c r="AB401" s="203"/>
      <c r="AC401" s="204" t="str">
        <f t="shared" si="95"/>
        <v>CLOSE</v>
      </c>
      <c r="AD401" s="47" t="str">
        <f t="array" aca="1" ref="AD401" ca="1">IF(D401="","",INDEX(HM_Unit!$D$1:$AE$1,MATCH(C401,HM_Unit!$D$2:$AE$2,0)))</f>
        <v>WEEK 14</v>
      </c>
      <c r="AE401" s="46"/>
      <c r="AF401" s="46"/>
      <c r="AG401" s="46"/>
      <c r="AH401" s="46"/>
      <c r="AI401" s="46"/>
      <c r="AJ401" s="46"/>
      <c r="AK401" s="46"/>
    </row>
    <row r="402" spans="1:37" ht="21.75" customHeight="1">
      <c r="A402" s="68">
        <f>IFERROR(VLOOKUP(D402,Sort!B:D,3,0),"")</f>
        <v>0</v>
      </c>
      <c r="B402" s="190" t="str">
        <f t="shared" si="89"/>
        <v>146123OPEN</v>
      </c>
      <c r="C402" s="196">
        <v>46123</v>
      </c>
      <c r="D402" s="206" t="s">
        <v>97</v>
      </c>
      <c r="E402" s="207" t="str">
        <f>IFERROR(VLOOKUP(D402,Sort!B:C,2,0),"")</f>
        <v>Axor 3336 OB</v>
      </c>
      <c r="F402" s="208"/>
      <c r="G402" s="209">
        <f t="shared" si="90"/>
        <v>14</v>
      </c>
      <c r="H402" s="210">
        <v>46109</v>
      </c>
      <c r="I402" s="211">
        <v>0.25</v>
      </c>
      <c r="J402" s="196">
        <v>46124</v>
      </c>
      <c r="K402" s="211">
        <v>0.25</v>
      </c>
      <c r="L402" s="213">
        <f t="shared" si="91"/>
        <v>46123.25</v>
      </c>
      <c r="M402" s="214">
        <f t="shared" si="92"/>
        <v>46124.25</v>
      </c>
      <c r="N402" s="200">
        <f t="shared" si="93"/>
        <v>24.000038400061499</v>
      </c>
      <c r="O402" s="216" t="s">
        <v>359</v>
      </c>
      <c r="P402" s="216" t="s">
        <v>360</v>
      </c>
      <c r="Q402" s="217" t="s">
        <v>150</v>
      </c>
      <c r="R402" s="217" t="s">
        <v>137</v>
      </c>
      <c r="S402" s="217" t="s">
        <v>361</v>
      </c>
      <c r="T402" s="207" t="str">
        <f>IFERROR(VLOOKUP(S402,Sort!E:F,2,0),"")</f>
        <v>ENGINE</v>
      </c>
      <c r="U402" s="115" t="str">
        <f t="shared" si="94"/>
        <v/>
      </c>
      <c r="V402" s="202" t="str">
        <f t="shared" ref="V402:V405" si="96">IF(H402="","",IF(G402&gt;7,"Major","Minor"))</f>
        <v>Major</v>
      </c>
      <c r="W402" s="205"/>
      <c r="X402" s="205"/>
      <c r="Y402" s="205"/>
      <c r="Z402" s="205"/>
      <c r="AA402" s="207" t="s">
        <v>362</v>
      </c>
      <c r="AB402" s="218" t="s">
        <v>3</v>
      </c>
      <c r="AC402" s="219" t="str">
        <f t="shared" si="95"/>
        <v>OPEN</v>
      </c>
      <c r="AD402" s="17" t="str">
        <f t="array" aca="1" ref="AD402" ca="1">IF(D402="","",INDEX(HM_Unit!$D$1:$AE$1,MATCH(C402,HM_Unit!$D$2:$AE$2,0)))</f>
        <v>WEEK 15</v>
      </c>
      <c r="AE402" s="220"/>
      <c r="AF402" s="68"/>
      <c r="AG402" s="68"/>
      <c r="AH402" s="68"/>
      <c r="AI402" s="68"/>
      <c r="AJ402" s="68"/>
      <c r="AK402" s="68"/>
    </row>
    <row r="403" spans="1:37" ht="21.75" customHeight="1">
      <c r="A403" s="21" t="str">
        <f>IFERROR(VLOOKUP(D403,Sort!B:D,3,0),"")</f>
        <v>Hilight V4W</v>
      </c>
      <c r="B403" s="221" t="str">
        <f t="shared" si="89"/>
        <v>246123OPEN</v>
      </c>
      <c r="C403" s="212">
        <v>46123</v>
      </c>
      <c r="D403" s="207" t="s">
        <v>59</v>
      </c>
      <c r="E403" s="207" t="str">
        <f>IFERROR(VLOOKUP(D403,Sort!B:C,2,0),"")</f>
        <v>TOWER LAMP</v>
      </c>
      <c r="F403" s="208"/>
      <c r="G403" s="209">
        <f t="shared" si="90"/>
        <v>76</v>
      </c>
      <c r="H403" s="210">
        <v>46047</v>
      </c>
      <c r="I403" s="211">
        <v>0.25</v>
      </c>
      <c r="J403" s="212">
        <v>46124</v>
      </c>
      <c r="K403" s="211">
        <v>0.25</v>
      </c>
      <c r="L403" s="213">
        <f t="shared" si="91"/>
        <v>46123.25</v>
      </c>
      <c r="M403" s="214">
        <f t="shared" si="92"/>
        <v>46124.25</v>
      </c>
      <c r="N403" s="246">
        <f t="shared" si="93"/>
        <v>24.000038400061499</v>
      </c>
      <c r="O403" s="216" t="s">
        <v>363</v>
      </c>
      <c r="P403" s="216" t="s">
        <v>365</v>
      </c>
      <c r="Q403" s="217" t="s">
        <v>150</v>
      </c>
      <c r="R403" s="217" t="s">
        <v>139</v>
      </c>
      <c r="S403" s="217" t="s">
        <v>361</v>
      </c>
      <c r="T403" s="207" t="str">
        <f>IFERROR(VLOOKUP(S403,Sort!E:F,2,0),"")</f>
        <v>ENGINE</v>
      </c>
      <c r="U403" s="223" t="str">
        <f t="shared" si="94"/>
        <v/>
      </c>
      <c r="V403" s="217" t="str">
        <f t="shared" si="96"/>
        <v>Major</v>
      </c>
      <c r="W403" s="205"/>
      <c r="X403" s="205"/>
      <c r="Y403" s="205"/>
      <c r="Z403" s="205"/>
      <c r="AA403" s="207" t="s">
        <v>362</v>
      </c>
      <c r="AB403" s="218" t="s">
        <v>3</v>
      </c>
      <c r="AC403" s="219" t="str">
        <f t="shared" si="95"/>
        <v>OPEN</v>
      </c>
      <c r="AD403" s="17" t="str">
        <f t="array" aca="1" ref="AD403" ca="1">IF(D403="","",INDEX(HM_Unit!$D$1:$AE$1,MATCH(C403,HM_Unit!$D$2:$AE$2,0)))</f>
        <v>WEEK 15</v>
      </c>
      <c r="AE403" s="220"/>
      <c r="AF403" s="68"/>
      <c r="AG403" s="68"/>
      <c r="AH403" s="68"/>
      <c r="AI403" s="68"/>
      <c r="AJ403" s="68"/>
      <c r="AK403" s="68"/>
    </row>
    <row r="404" spans="1:37" ht="21.75" customHeight="1">
      <c r="A404" s="21" t="str">
        <f>IFERROR(VLOOKUP(D404,Sort!B:D,3,0),"")</f>
        <v>Hilight V4W</v>
      </c>
      <c r="B404" s="190" t="str">
        <f t="shared" si="89"/>
        <v>346123OPEN</v>
      </c>
      <c r="C404" s="196">
        <v>46123</v>
      </c>
      <c r="D404" s="207" t="s">
        <v>67</v>
      </c>
      <c r="E404" s="207" t="str">
        <f>IFERROR(VLOOKUP(D404,Sort!B:C,2,0),"")</f>
        <v>TOWER LAMP</v>
      </c>
      <c r="F404" s="208"/>
      <c r="G404" s="209">
        <f t="shared" si="90"/>
        <v>57</v>
      </c>
      <c r="H404" s="210">
        <v>46066</v>
      </c>
      <c r="I404" s="211">
        <v>0.62152777777777779</v>
      </c>
      <c r="J404" s="196">
        <v>46124</v>
      </c>
      <c r="K404" s="211">
        <v>0.25</v>
      </c>
      <c r="L404" s="213">
        <f t="shared" si="91"/>
        <v>46123.25</v>
      </c>
      <c r="M404" s="214">
        <f t="shared" si="92"/>
        <v>46124.25</v>
      </c>
      <c r="N404" s="200">
        <f t="shared" si="93"/>
        <v>24.000038400061499</v>
      </c>
      <c r="O404" s="216" t="s">
        <v>366</v>
      </c>
      <c r="P404" s="216" t="s">
        <v>367</v>
      </c>
      <c r="Q404" s="217" t="s">
        <v>150</v>
      </c>
      <c r="R404" s="217" t="s">
        <v>135</v>
      </c>
      <c r="S404" s="217" t="s">
        <v>291</v>
      </c>
      <c r="T404" s="207" t="str">
        <f>IFERROR(VLOOKUP(S404,Sort!E:F,2,0),"")</f>
        <v>ELECTRICAL, STARTING &amp; CHARGING SYSTEM</v>
      </c>
      <c r="U404" s="115" t="str">
        <f t="shared" si="94"/>
        <v/>
      </c>
      <c r="V404" s="202" t="str">
        <f t="shared" si="96"/>
        <v>Major</v>
      </c>
      <c r="W404" s="205"/>
      <c r="X404" s="205"/>
      <c r="Y404" s="205"/>
      <c r="Z404" s="205"/>
      <c r="AA404" s="207" t="s">
        <v>362</v>
      </c>
      <c r="AB404" s="218" t="s">
        <v>3</v>
      </c>
      <c r="AC404" s="219" t="str">
        <f t="shared" si="95"/>
        <v>OPEN</v>
      </c>
      <c r="AD404" s="17" t="str">
        <f t="array" aca="1" ref="AD404" ca="1">IF(D404="","",INDEX(HM_Unit!$D$1:$AE$1,MATCH(C404,HM_Unit!$D$2:$AE$2,0)))</f>
        <v>WEEK 15</v>
      </c>
      <c r="AE404" s="220"/>
      <c r="AF404" s="68"/>
      <c r="AG404" s="68"/>
      <c r="AH404" s="68"/>
      <c r="AI404" s="68"/>
      <c r="AJ404" s="68"/>
      <c r="AK404" s="68"/>
    </row>
    <row r="405" spans="1:37" ht="21.75" customHeight="1">
      <c r="A405" s="21" t="str">
        <f>IFERROR(VLOOKUP(D405,Sort!B:D,3,0),"")</f>
        <v>Hilight V4W</v>
      </c>
      <c r="B405" s="190" t="str">
        <f t="shared" si="89"/>
        <v>446123OPEN</v>
      </c>
      <c r="C405" s="196">
        <v>46123</v>
      </c>
      <c r="D405" s="207" t="s">
        <v>68</v>
      </c>
      <c r="E405" s="207" t="str">
        <f>IFERROR(VLOOKUP(D405,Sort!B:C,2,0),"")</f>
        <v>TOWER LAMP</v>
      </c>
      <c r="F405" s="208"/>
      <c r="G405" s="209">
        <f t="shared" si="90"/>
        <v>52</v>
      </c>
      <c r="H405" s="210">
        <v>46071</v>
      </c>
      <c r="I405" s="211">
        <v>0.32222222222222224</v>
      </c>
      <c r="J405" s="196">
        <v>46124</v>
      </c>
      <c r="K405" s="211">
        <v>0.25</v>
      </c>
      <c r="L405" s="213">
        <f t="shared" si="91"/>
        <v>46123.25</v>
      </c>
      <c r="M405" s="214">
        <f t="shared" si="92"/>
        <v>46124.25</v>
      </c>
      <c r="N405" s="200">
        <f t="shared" si="93"/>
        <v>24.000038400061499</v>
      </c>
      <c r="O405" s="216" t="s">
        <v>366</v>
      </c>
      <c r="P405" s="216" t="s">
        <v>367</v>
      </c>
      <c r="Q405" s="217" t="s">
        <v>150</v>
      </c>
      <c r="R405" s="217" t="s">
        <v>135</v>
      </c>
      <c r="S405" s="217" t="s">
        <v>291</v>
      </c>
      <c r="T405" s="207" t="str">
        <f>IFERROR(VLOOKUP(S405,Sort!E:F,2,0),"")</f>
        <v>ELECTRICAL, STARTING &amp; CHARGING SYSTEM</v>
      </c>
      <c r="U405" s="115" t="str">
        <f t="shared" si="94"/>
        <v/>
      </c>
      <c r="V405" s="202" t="str">
        <f t="shared" si="96"/>
        <v>Major</v>
      </c>
      <c r="W405" s="205"/>
      <c r="X405" s="205"/>
      <c r="Y405" s="205"/>
      <c r="Z405" s="205"/>
      <c r="AA405" s="207" t="s">
        <v>362</v>
      </c>
      <c r="AB405" s="218" t="s">
        <v>3</v>
      </c>
      <c r="AC405" s="219" t="str">
        <f t="shared" si="95"/>
        <v>OPEN</v>
      </c>
      <c r="AD405" s="47" t="str">
        <f t="array" aca="1" ref="AD405" ca="1">IF(D405="","",INDEX(HM_Unit!$D$1:$AE$1,MATCH(C405,HM_Unit!$D$2:$AE$2,0)))</f>
        <v>WEEK 15</v>
      </c>
      <c r="AE405" s="220"/>
      <c r="AF405" s="68"/>
      <c r="AG405" s="68"/>
      <c r="AH405" s="68"/>
      <c r="AI405" s="68"/>
      <c r="AJ405" s="68"/>
      <c r="AK405" s="68"/>
    </row>
    <row r="406" spans="1:37" ht="21.75" customHeight="1">
      <c r="A406" s="46" t="str">
        <f>IFERROR(VLOOKUP(D406,Sort!B:D,3,0),"")</f>
        <v>Sykes HH220</v>
      </c>
      <c r="B406" s="190" t="str">
        <f t="shared" si="89"/>
        <v>546123OPEN</v>
      </c>
      <c r="C406" s="196">
        <v>46123</v>
      </c>
      <c r="D406" s="193" t="s">
        <v>49</v>
      </c>
      <c r="E406" s="193" t="str">
        <f>IFERROR(VLOOKUP(D406,Sort!B:C,2,0),"")</f>
        <v>WATER PUMP</v>
      </c>
      <c r="F406" s="194"/>
      <c r="G406" s="195">
        <f t="shared" si="90"/>
        <v>5</v>
      </c>
      <c r="H406" s="196">
        <v>46118</v>
      </c>
      <c r="I406" s="197">
        <v>0.25</v>
      </c>
      <c r="J406" s="196">
        <v>46124</v>
      </c>
      <c r="K406" s="197">
        <v>0.25</v>
      </c>
      <c r="L406" s="198">
        <f t="shared" si="91"/>
        <v>46123.25</v>
      </c>
      <c r="M406" s="199">
        <f t="shared" si="92"/>
        <v>46124.25</v>
      </c>
      <c r="N406" s="200">
        <f t="shared" si="93"/>
        <v>24.000038400061499</v>
      </c>
      <c r="O406" s="201" t="s">
        <v>690</v>
      </c>
      <c r="P406" s="201"/>
      <c r="Q406" s="202" t="s">
        <v>150</v>
      </c>
      <c r="R406" s="202" t="s">
        <v>133</v>
      </c>
      <c r="S406" s="202" t="s">
        <v>691</v>
      </c>
      <c r="T406" s="193" t="str">
        <f>IFERROR(VLOOKUP(S406,Sort!E:F,2,0),"")</f>
        <v>ATTACHMENT</v>
      </c>
      <c r="U406" s="115" t="str">
        <f t="shared" si="94"/>
        <v/>
      </c>
      <c r="V406" s="202" t="s">
        <v>422</v>
      </c>
      <c r="W406" s="202"/>
      <c r="X406" s="202"/>
      <c r="Y406" s="202"/>
      <c r="Z406" s="193"/>
      <c r="AA406" s="193" t="s">
        <v>362</v>
      </c>
      <c r="AB406" s="193" t="s">
        <v>3</v>
      </c>
      <c r="AC406" s="204" t="str">
        <f t="shared" si="95"/>
        <v>OPEN</v>
      </c>
      <c r="AD406" s="47" t="str">
        <f t="array" aca="1" ref="AD406" ca="1">IF(D406="","",INDEX(HM_Unit!$D$1:$AE$1,MATCH(C406,HM_Unit!$D$2:$AE$2,0)))</f>
        <v>WEEK 15</v>
      </c>
      <c r="AE406" s="46"/>
      <c r="AF406" s="46"/>
      <c r="AG406" s="46"/>
      <c r="AH406" s="46"/>
      <c r="AI406" s="46"/>
      <c r="AJ406" s="46"/>
      <c r="AK406" s="46"/>
    </row>
    <row r="407" spans="1:37" ht="14.25" customHeight="1">
      <c r="A407" s="46" t="str">
        <f>IFERROR(VLOOKUP(D407,Sort!B:D,3,0),"")</f>
        <v/>
      </c>
      <c r="B407" s="241"/>
      <c r="C407" s="242"/>
      <c r="D407" s="226"/>
      <c r="E407" s="226"/>
      <c r="F407" s="227"/>
      <c r="G407" s="228"/>
      <c r="H407" s="242"/>
      <c r="I407" s="230"/>
      <c r="J407" s="242"/>
      <c r="K407" s="230"/>
      <c r="L407" s="231"/>
      <c r="M407" s="232"/>
      <c r="N407" s="233"/>
      <c r="O407" s="234"/>
      <c r="P407" s="234"/>
      <c r="Q407" s="235"/>
      <c r="R407" s="235"/>
      <c r="S407" s="235"/>
      <c r="T407" s="226"/>
      <c r="U407" s="236"/>
      <c r="V407" s="235"/>
      <c r="W407" s="235"/>
      <c r="X407" s="235"/>
      <c r="Y407" s="235"/>
      <c r="Z407" s="226"/>
      <c r="AA407" s="226"/>
      <c r="AB407" s="237"/>
      <c r="AC407" s="238"/>
      <c r="AD407" s="239" t="str">
        <f t="array" ref="AD407">IF(D407="","",INDEX(HM_Unit!$D$1:$AE$1,MATCH(C407,HM_Unit!$D$2:$AE$2,0)))</f>
        <v/>
      </c>
      <c r="AE407" s="46"/>
      <c r="AF407" s="46"/>
      <c r="AG407" s="46"/>
      <c r="AH407" s="46"/>
      <c r="AI407" s="46"/>
      <c r="AJ407" s="46"/>
      <c r="AK407" s="46"/>
    </row>
    <row r="408" spans="1:37" ht="21" customHeight="1">
      <c r="A408" s="46">
        <f>IFERROR(VLOOKUP(D408,Sort!B:D,3,0),"")</f>
        <v>0</v>
      </c>
      <c r="B408" s="190" t="str">
        <f t="shared" ref="B408:B434" si="97">COUNTIFS($AC$12:AC408,AC408,$C$12:C408,C408)&amp;C408&amp;AC408</f>
        <v>146124CLOSE</v>
      </c>
      <c r="C408" s="196">
        <v>46124</v>
      </c>
      <c r="D408" s="192" t="s">
        <v>91</v>
      </c>
      <c r="E408" s="193" t="str">
        <f>IFERROR(VLOOKUP(D408,Sort!B:C,2,0),"")</f>
        <v>Axor 3336 OB</v>
      </c>
      <c r="F408" s="194"/>
      <c r="G408" s="195">
        <f t="shared" ref="G408:G434" si="98">IF(C408="","",C408-H408)</f>
        <v>0</v>
      </c>
      <c r="H408" s="196">
        <v>46124</v>
      </c>
      <c r="I408" s="197">
        <v>0.25</v>
      </c>
      <c r="J408" s="196">
        <v>46124</v>
      </c>
      <c r="K408" s="197">
        <v>0.40625</v>
      </c>
      <c r="L408" s="198">
        <f t="shared" ref="L408:L434" si="99">IF(H408="","",IF(H408&lt;C408,C408+0.25,H408+I408))</f>
        <v>46124.25</v>
      </c>
      <c r="M408" s="199">
        <f t="shared" ref="M408:M434" si="100">IF(J408="","",J408+K408)</f>
        <v>46124.40625</v>
      </c>
      <c r="N408" s="200">
        <f t="shared" ref="N408:N434" si="101">IF(M408=""," ",IF(((ROUND(VALUE(M408-L408),20))/0.417866666666*10)&lt;0,(24-(ROUND(VALUE(L408),20))/0.0416665999999999*10)+((ROUND(VALUE(M408),20))/0.416665999999999*10),(ROUND(VALUE(M408-L408),20))/0.416665999999999*10))</f>
        <v>3.7500060000096092</v>
      </c>
      <c r="O408" s="201" t="s">
        <v>827</v>
      </c>
      <c r="P408" s="201" t="s">
        <v>828</v>
      </c>
      <c r="Q408" s="202" t="s">
        <v>150</v>
      </c>
      <c r="R408" s="202" t="s">
        <v>137</v>
      </c>
      <c r="S408" s="202" t="s">
        <v>297</v>
      </c>
      <c r="T408" s="193" t="str">
        <f>IFERROR(VLOOKUP(S408,Sort!E:F,2,0),"")</f>
        <v>SUSPENSION</v>
      </c>
      <c r="U408" s="115">
        <f t="shared" ref="U408:U434" si="102">IF(G408="","",IF(H408=C408,1,""))</f>
        <v>1</v>
      </c>
      <c r="V408" s="202" t="s">
        <v>422</v>
      </c>
      <c r="W408" s="202"/>
      <c r="X408" s="202"/>
      <c r="Y408" s="202"/>
      <c r="Z408" s="193"/>
      <c r="AA408" s="193" t="s">
        <v>362</v>
      </c>
      <c r="AB408" s="203"/>
      <c r="AC408" s="204" t="str">
        <f t="shared" ref="AC408:AC434" si="103">IF(AB408="BD","OPEN","CLOSE")</f>
        <v>CLOSE</v>
      </c>
      <c r="AD408" s="47" t="str">
        <f t="array" aca="1" ref="AD408" ca="1">IF(D408="","",INDEX(HM_Unit!$D$1:$AE$1,MATCH(C408,HM_Unit!$D$2:$AE$2,0)))</f>
        <v>WEEK 15</v>
      </c>
      <c r="AE408" s="46"/>
      <c r="AF408" s="46"/>
      <c r="AG408" s="46"/>
      <c r="AH408" s="46"/>
      <c r="AI408" s="46"/>
      <c r="AJ408" s="46"/>
      <c r="AK408" s="46"/>
    </row>
    <row r="409" spans="1:37" ht="21" customHeight="1">
      <c r="A409" s="46">
        <f>IFERROR(VLOOKUP(D409,Sort!B:D,3,0),"")</f>
        <v>0</v>
      </c>
      <c r="B409" s="190" t="str">
        <f t="shared" si="97"/>
        <v>246124CLOSE</v>
      </c>
      <c r="C409" s="196">
        <v>46124</v>
      </c>
      <c r="D409" s="192" t="s">
        <v>96</v>
      </c>
      <c r="E409" s="193" t="str">
        <f>IFERROR(VLOOKUP(D409,Sort!B:C,2,0),"")</f>
        <v>Axor 3336 OB</v>
      </c>
      <c r="F409" s="194"/>
      <c r="G409" s="195">
        <f t="shared" si="98"/>
        <v>0</v>
      </c>
      <c r="H409" s="196">
        <v>46124</v>
      </c>
      <c r="I409" s="197">
        <v>0.60416666666666663</v>
      </c>
      <c r="J409" s="196">
        <v>46124</v>
      </c>
      <c r="K409" s="197">
        <v>0.63194444444444442</v>
      </c>
      <c r="L409" s="198">
        <f t="shared" si="99"/>
        <v>46124.604166666664</v>
      </c>
      <c r="M409" s="199">
        <f t="shared" si="100"/>
        <v>46124.631944444445</v>
      </c>
      <c r="N409" s="200">
        <f t="shared" si="101"/>
        <v>0.66666773341265118</v>
      </c>
      <c r="O409" s="201" t="s">
        <v>829</v>
      </c>
      <c r="P409" s="201" t="s">
        <v>830</v>
      </c>
      <c r="Q409" s="202" t="s">
        <v>149</v>
      </c>
      <c r="R409" s="202" t="s">
        <v>137</v>
      </c>
      <c r="S409" s="202" t="s">
        <v>318</v>
      </c>
      <c r="T409" s="193" t="str">
        <f>IFERROR(VLOOKUP(S409,Sort!E:F,2,0),"")</f>
        <v>PREVENTIVE MAINTENACE</v>
      </c>
      <c r="U409" s="115">
        <f t="shared" si="102"/>
        <v>1</v>
      </c>
      <c r="V409" s="202" t="s">
        <v>422</v>
      </c>
      <c r="W409" s="202"/>
      <c r="X409" s="202"/>
      <c r="Y409" s="202"/>
      <c r="Z409" s="193"/>
      <c r="AA409" s="193" t="s">
        <v>362</v>
      </c>
      <c r="AB409" s="203"/>
      <c r="AC409" s="204" t="str">
        <f t="shared" si="103"/>
        <v>CLOSE</v>
      </c>
      <c r="AD409" s="47" t="str">
        <f t="array" aca="1" ref="AD409" ca="1">IF(D409="","",INDEX(HM_Unit!$D$1:$AE$1,MATCH(C409,HM_Unit!$D$2:$AE$2,0)))</f>
        <v>WEEK 15</v>
      </c>
      <c r="AE409" s="46"/>
      <c r="AF409" s="46"/>
      <c r="AG409" s="46"/>
      <c r="AH409" s="46"/>
      <c r="AI409" s="46"/>
      <c r="AJ409" s="46"/>
      <c r="AK409" s="46"/>
    </row>
    <row r="410" spans="1:37" ht="21" customHeight="1">
      <c r="A410" s="46">
        <f>IFERROR(VLOOKUP(D410,Sort!B:D,3,0),"")</f>
        <v>0</v>
      </c>
      <c r="B410" s="190" t="str">
        <f t="shared" si="97"/>
        <v>346124CLOSE</v>
      </c>
      <c r="C410" s="196">
        <v>46124</v>
      </c>
      <c r="D410" s="192" t="s">
        <v>98</v>
      </c>
      <c r="E410" s="193" t="str">
        <f>IFERROR(VLOOKUP(D410,Sort!B:C,2,0),"")</f>
        <v>Axor 3336 OB</v>
      </c>
      <c r="F410" s="194"/>
      <c r="G410" s="195">
        <f t="shared" si="98"/>
        <v>0</v>
      </c>
      <c r="H410" s="196">
        <v>46124</v>
      </c>
      <c r="I410" s="197">
        <v>0.29166666666666669</v>
      </c>
      <c r="J410" s="196">
        <v>46124</v>
      </c>
      <c r="K410" s="197">
        <v>0.41805555555555557</v>
      </c>
      <c r="L410" s="198">
        <f t="shared" si="99"/>
        <v>46124.291666666664</v>
      </c>
      <c r="M410" s="199">
        <f t="shared" si="100"/>
        <v>46124.418055555558</v>
      </c>
      <c r="N410" s="200">
        <f t="shared" si="101"/>
        <v>3.0333381867830904</v>
      </c>
      <c r="O410" s="201" t="s">
        <v>314</v>
      </c>
      <c r="P410" s="201" t="s">
        <v>831</v>
      </c>
      <c r="Q410" s="202" t="s">
        <v>150</v>
      </c>
      <c r="R410" s="202" t="s">
        <v>137</v>
      </c>
      <c r="S410" s="202" t="s">
        <v>300</v>
      </c>
      <c r="T410" s="193" t="str">
        <f>IFERROR(VLOOKUP(S410,Sort!E:F,2,0),"")</f>
        <v>AIR SYSTEM</v>
      </c>
      <c r="U410" s="115">
        <f t="shared" si="102"/>
        <v>1</v>
      </c>
      <c r="V410" s="202" t="s">
        <v>422</v>
      </c>
      <c r="W410" s="202"/>
      <c r="X410" s="202"/>
      <c r="Y410" s="202"/>
      <c r="Z410" s="193"/>
      <c r="AA410" s="193" t="s">
        <v>362</v>
      </c>
      <c r="AB410" s="203"/>
      <c r="AC410" s="204" t="str">
        <f t="shared" si="103"/>
        <v>CLOSE</v>
      </c>
      <c r="AD410" s="47" t="str">
        <f t="array" aca="1" ref="AD410" ca="1">IF(D410="","",INDEX(HM_Unit!$D$1:$AE$1,MATCH(C410,HM_Unit!$D$2:$AE$2,0)))</f>
        <v>WEEK 15</v>
      </c>
      <c r="AE410" s="46"/>
      <c r="AF410" s="46"/>
      <c r="AG410" s="46"/>
      <c r="AH410" s="46"/>
      <c r="AI410" s="46"/>
      <c r="AJ410" s="46"/>
      <c r="AK410" s="46"/>
    </row>
    <row r="411" spans="1:37" ht="21" customHeight="1">
      <c r="A411" s="46">
        <f>IFERROR(VLOOKUP(D411,Sort!B:D,3,0),"")</f>
        <v>0</v>
      </c>
      <c r="B411" s="190" t="str">
        <f t="shared" si="97"/>
        <v>446124CLOSE</v>
      </c>
      <c r="C411" s="196">
        <v>46124</v>
      </c>
      <c r="D411" s="192" t="s">
        <v>35</v>
      </c>
      <c r="E411" s="193" t="str">
        <f>IFERROR(VLOOKUP(D411,Sort!B:C,2,0),"")</f>
        <v>AXOR 3336K</v>
      </c>
      <c r="F411" s="194"/>
      <c r="G411" s="195">
        <f t="shared" si="98"/>
        <v>0</v>
      </c>
      <c r="H411" s="196">
        <v>46124</v>
      </c>
      <c r="I411" s="197">
        <v>0.29166666666666669</v>
      </c>
      <c r="J411" s="196">
        <v>46124</v>
      </c>
      <c r="K411" s="197">
        <v>0.43125000000000002</v>
      </c>
      <c r="L411" s="198">
        <f t="shared" si="99"/>
        <v>46124.291666666664</v>
      </c>
      <c r="M411" s="199">
        <f t="shared" si="100"/>
        <v>46124.431250000001</v>
      </c>
      <c r="N411" s="200">
        <f t="shared" si="101"/>
        <v>3.3500053601017203</v>
      </c>
      <c r="O411" s="201" t="s">
        <v>314</v>
      </c>
      <c r="P411" s="201" t="s">
        <v>832</v>
      </c>
      <c r="Q411" s="202" t="s">
        <v>150</v>
      </c>
      <c r="R411" s="202" t="s">
        <v>137</v>
      </c>
      <c r="S411" s="202" t="s">
        <v>300</v>
      </c>
      <c r="T411" s="193" t="str">
        <f>IFERROR(VLOOKUP(S411,Sort!E:F,2,0),"")</f>
        <v>AIR SYSTEM</v>
      </c>
      <c r="U411" s="115">
        <f t="shared" si="102"/>
        <v>1</v>
      </c>
      <c r="V411" s="202" t="s">
        <v>422</v>
      </c>
      <c r="W411" s="202"/>
      <c r="X411" s="202"/>
      <c r="Y411" s="202"/>
      <c r="Z411" s="193"/>
      <c r="AA411" s="193" t="s">
        <v>362</v>
      </c>
      <c r="AB411" s="203"/>
      <c r="AC411" s="204" t="str">
        <f t="shared" si="103"/>
        <v>CLOSE</v>
      </c>
      <c r="AD411" s="47" t="str">
        <f t="array" aca="1" ref="AD411" ca="1">IF(D411="","",INDEX(HM_Unit!$D$1:$AE$1,MATCH(C411,HM_Unit!$D$2:$AE$2,0)))</f>
        <v>WEEK 15</v>
      </c>
      <c r="AE411" s="46"/>
      <c r="AF411" s="46"/>
      <c r="AG411" s="46"/>
      <c r="AH411" s="46"/>
      <c r="AI411" s="46"/>
      <c r="AJ411" s="46"/>
      <c r="AK411" s="46"/>
    </row>
    <row r="412" spans="1:37" ht="21" customHeight="1">
      <c r="A412" s="46">
        <f>IFERROR(VLOOKUP(D412,Sort!B:D,3,0),"")</f>
        <v>0</v>
      </c>
      <c r="B412" s="190" t="str">
        <f t="shared" si="97"/>
        <v>546124CLOSE</v>
      </c>
      <c r="C412" s="196">
        <v>46124</v>
      </c>
      <c r="D412" s="192" t="s">
        <v>14</v>
      </c>
      <c r="E412" s="193" t="str">
        <f>IFERROR(VLOOKUP(D412,Sort!B:C,2,0),"")</f>
        <v>AXOR 3336K</v>
      </c>
      <c r="F412" s="194"/>
      <c r="G412" s="195">
        <f t="shared" si="98"/>
        <v>0</v>
      </c>
      <c r="H412" s="196">
        <v>46124</v>
      </c>
      <c r="I412" s="197">
        <v>0.35694444444444445</v>
      </c>
      <c r="J412" s="196">
        <v>46124</v>
      </c>
      <c r="K412" s="197">
        <v>0.63194444444444442</v>
      </c>
      <c r="L412" s="198">
        <f t="shared" si="99"/>
        <v>46124.356944444444</v>
      </c>
      <c r="M412" s="199">
        <f t="shared" si="100"/>
        <v>46124.631944444445</v>
      </c>
      <c r="N412" s="200">
        <f t="shared" si="101"/>
        <v>6.6000105600518335</v>
      </c>
      <c r="O412" s="201" t="s">
        <v>833</v>
      </c>
      <c r="P412" s="201" t="s">
        <v>834</v>
      </c>
      <c r="Q412" s="202" t="s">
        <v>149</v>
      </c>
      <c r="R412" s="202" t="s">
        <v>137</v>
      </c>
      <c r="S412" s="202" t="s">
        <v>297</v>
      </c>
      <c r="T412" s="193" t="str">
        <f>IFERROR(VLOOKUP(S412,Sort!E:F,2,0),"")</f>
        <v>SUSPENSION</v>
      </c>
      <c r="U412" s="115">
        <f t="shared" si="102"/>
        <v>1</v>
      </c>
      <c r="V412" s="202" t="s">
        <v>422</v>
      </c>
      <c r="W412" s="202"/>
      <c r="X412" s="202"/>
      <c r="Y412" s="202"/>
      <c r="Z412" s="193"/>
      <c r="AA412" s="193" t="s">
        <v>362</v>
      </c>
      <c r="AB412" s="203"/>
      <c r="AC412" s="204" t="str">
        <f t="shared" si="103"/>
        <v>CLOSE</v>
      </c>
      <c r="AD412" s="47" t="str">
        <f t="array" aca="1" ref="AD412" ca="1">IF(D412="","",INDEX(HM_Unit!$D$1:$AE$1,MATCH(C412,HM_Unit!$D$2:$AE$2,0)))</f>
        <v>WEEK 15</v>
      </c>
      <c r="AE412" s="46"/>
      <c r="AF412" s="46"/>
      <c r="AG412" s="46"/>
      <c r="AH412" s="46"/>
      <c r="AI412" s="46"/>
      <c r="AJ412" s="46"/>
      <c r="AK412" s="46"/>
    </row>
    <row r="413" spans="1:37" ht="21" customHeight="1">
      <c r="A413" s="46">
        <f>IFERROR(VLOOKUP(D413,Sort!B:D,3,0),"")</f>
        <v>0</v>
      </c>
      <c r="B413" s="190" t="str">
        <f t="shared" si="97"/>
        <v>646124CLOSE</v>
      </c>
      <c r="C413" s="196">
        <v>46124</v>
      </c>
      <c r="D413" s="192" t="s">
        <v>41</v>
      </c>
      <c r="E413" s="193" t="str">
        <f>IFERROR(VLOOKUP(D413,Sort!B:C,2,0),"")</f>
        <v>AXOR 3336K</v>
      </c>
      <c r="F413" s="194"/>
      <c r="G413" s="195">
        <f t="shared" si="98"/>
        <v>0</v>
      </c>
      <c r="H413" s="196">
        <v>46124</v>
      </c>
      <c r="I413" s="197">
        <v>0.81597222222222221</v>
      </c>
      <c r="J413" s="196">
        <v>46124</v>
      </c>
      <c r="K413" s="197">
        <v>0.82847222222222228</v>
      </c>
      <c r="L413" s="198">
        <f t="shared" si="99"/>
        <v>46124.815972222219</v>
      </c>
      <c r="M413" s="199">
        <f t="shared" si="100"/>
        <v>46124.828472222223</v>
      </c>
      <c r="N413" s="200">
        <f t="shared" si="101"/>
        <v>0.30000048010554331</v>
      </c>
      <c r="O413" s="201" t="s">
        <v>835</v>
      </c>
      <c r="P413" s="201" t="s">
        <v>836</v>
      </c>
      <c r="Q413" s="202" t="s">
        <v>150</v>
      </c>
      <c r="R413" s="202" t="s">
        <v>137</v>
      </c>
      <c r="S413" s="202" t="s">
        <v>294</v>
      </c>
      <c r="T413" s="193" t="str">
        <f>IFERROR(VLOOKUP(S413,Sort!E:F,2,0),"")</f>
        <v>CABIN</v>
      </c>
      <c r="U413" s="115">
        <f t="shared" si="102"/>
        <v>1</v>
      </c>
      <c r="V413" s="202" t="s">
        <v>422</v>
      </c>
      <c r="W413" s="202"/>
      <c r="X413" s="202"/>
      <c r="Y413" s="202"/>
      <c r="Z413" s="193"/>
      <c r="AA413" s="193" t="s">
        <v>362</v>
      </c>
      <c r="AB413" s="203"/>
      <c r="AC413" s="204" t="str">
        <f t="shared" si="103"/>
        <v>CLOSE</v>
      </c>
      <c r="AD413" s="47" t="str">
        <f t="array" aca="1" ref="AD413" ca="1">IF(D413="","",INDEX(HM_Unit!$D$1:$AE$1,MATCH(C413,HM_Unit!$D$2:$AE$2,0)))</f>
        <v>WEEK 15</v>
      </c>
      <c r="AE413" s="46"/>
      <c r="AF413" s="46"/>
      <c r="AG413" s="46"/>
      <c r="AH413" s="46"/>
      <c r="AI413" s="46"/>
      <c r="AJ413" s="46"/>
      <c r="AK413" s="46"/>
    </row>
    <row r="414" spans="1:37" ht="21" customHeight="1">
      <c r="A414" s="46">
        <f>IFERROR(VLOOKUP(D414,Sort!B:D,3,0),"")</f>
        <v>0</v>
      </c>
      <c r="B414" s="190" t="str">
        <f t="shared" si="97"/>
        <v>746124CLOSE</v>
      </c>
      <c r="C414" s="196">
        <v>46124</v>
      </c>
      <c r="D414" s="192" t="s">
        <v>13</v>
      </c>
      <c r="E414" s="193" t="str">
        <f>IFERROR(VLOOKUP(D414,Sort!B:C,2,0),"")</f>
        <v>AXOR 3336K</v>
      </c>
      <c r="F414" s="194"/>
      <c r="G414" s="195">
        <f t="shared" si="98"/>
        <v>0</v>
      </c>
      <c r="H414" s="196">
        <v>46124</v>
      </c>
      <c r="I414" s="197">
        <v>0.83333333333333337</v>
      </c>
      <c r="J414" s="196">
        <v>46124</v>
      </c>
      <c r="K414" s="197">
        <v>0.84722222222222221</v>
      </c>
      <c r="L414" s="198">
        <f t="shared" si="99"/>
        <v>46124.833333333336</v>
      </c>
      <c r="M414" s="199">
        <f t="shared" si="100"/>
        <v>46124.847222222219</v>
      </c>
      <c r="N414" s="200">
        <f t="shared" si="101"/>
        <v>0.33333386653170249</v>
      </c>
      <c r="O414" s="201" t="s">
        <v>837</v>
      </c>
      <c r="P414" s="201" t="s">
        <v>838</v>
      </c>
      <c r="Q414" s="202" t="s">
        <v>150</v>
      </c>
      <c r="R414" s="202" t="s">
        <v>137</v>
      </c>
      <c r="S414" s="202" t="s">
        <v>291</v>
      </c>
      <c r="T414" s="193" t="str">
        <f>IFERROR(VLOOKUP(S414,Sort!E:F,2,0),"")</f>
        <v>ELECTRICAL, STARTING &amp; CHARGING SYSTEM</v>
      </c>
      <c r="U414" s="115">
        <f t="shared" si="102"/>
        <v>1</v>
      </c>
      <c r="V414" s="202" t="s">
        <v>422</v>
      </c>
      <c r="W414" s="202"/>
      <c r="X414" s="202"/>
      <c r="Y414" s="202"/>
      <c r="Z414" s="193"/>
      <c r="AA414" s="193" t="s">
        <v>362</v>
      </c>
      <c r="AB414" s="203"/>
      <c r="AC414" s="204" t="str">
        <f t="shared" si="103"/>
        <v>CLOSE</v>
      </c>
      <c r="AD414" s="47" t="str">
        <f t="array" aca="1" ref="AD414" ca="1">IF(D414="","",INDEX(HM_Unit!$D$1:$AE$1,MATCH(C414,HM_Unit!$D$2:$AE$2,0)))</f>
        <v>WEEK 15</v>
      </c>
      <c r="AE414" s="46"/>
      <c r="AF414" s="46"/>
      <c r="AG414" s="46"/>
      <c r="AH414" s="46"/>
      <c r="AI414" s="46"/>
      <c r="AJ414" s="46"/>
      <c r="AK414" s="46"/>
    </row>
    <row r="415" spans="1:37" ht="21" customHeight="1">
      <c r="A415" s="46">
        <f>IFERROR(VLOOKUP(D415,Sort!B:D,3,0),"")</f>
        <v>0</v>
      </c>
      <c r="B415" s="190" t="str">
        <f t="shared" si="97"/>
        <v>846124CLOSE</v>
      </c>
      <c r="C415" s="196">
        <v>46124</v>
      </c>
      <c r="D415" s="192" t="s">
        <v>29</v>
      </c>
      <c r="E415" s="193" t="str">
        <f>IFERROR(VLOOKUP(D415,Sort!B:C,2,0),"")</f>
        <v>AXOR 3336K</v>
      </c>
      <c r="F415" s="194"/>
      <c r="G415" s="195">
        <f t="shared" si="98"/>
        <v>0</v>
      </c>
      <c r="H415" s="196">
        <v>46124</v>
      </c>
      <c r="I415" s="197">
        <v>0.82291666666666663</v>
      </c>
      <c r="J415" s="196">
        <v>46124</v>
      </c>
      <c r="K415" s="197">
        <v>0.84375</v>
      </c>
      <c r="L415" s="198">
        <f t="shared" si="99"/>
        <v>46124.822916666664</v>
      </c>
      <c r="M415" s="199">
        <f t="shared" si="100"/>
        <v>46124.84375</v>
      </c>
      <c r="N415" s="200">
        <f t="shared" si="101"/>
        <v>0.5000008000594901</v>
      </c>
      <c r="O415" s="201" t="s">
        <v>729</v>
      </c>
      <c r="P415" s="201" t="s">
        <v>730</v>
      </c>
      <c r="Q415" s="202" t="s">
        <v>150</v>
      </c>
      <c r="R415" s="202" t="s">
        <v>137</v>
      </c>
      <c r="S415" s="202" t="s">
        <v>303</v>
      </c>
      <c r="T415" s="193" t="str">
        <f>IFERROR(VLOOKUP(S415,Sort!E:F,2,0),"")</f>
        <v>BRAKE SYSTEM</v>
      </c>
      <c r="U415" s="115">
        <f t="shared" si="102"/>
        <v>1</v>
      </c>
      <c r="V415" s="202" t="s">
        <v>422</v>
      </c>
      <c r="W415" s="202"/>
      <c r="X415" s="202"/>
      <c r="Y415" s="202"/>
      <c r="Z415" s="193"/>
      <c r="AA415" s="193" t="s">
        <v>362</v>
      </c>
      <c r="AB415" s="203"/>
      <c r="AC415" s="204" t="str">
        <f t="shared" si="103"/>
        <v>CLOSE</v>
      </c>
      <c r="AD415" s="47" t="str">
        <f t="array" aca="1" ref="AD415" ca="1">IF(D415="","",INDEX(HM_Unit!$D$1:$AE$1,MATCH(C415,HM_Unit!$D$2:$AE$2,0)))</f>
        <v>WEEK 15</v>
      </c>
      <c r="AE415" s="46"/>
      <c r="AF415" s="46"/>
      <c r="AG415" s="46"/>
      <c r="AH415" s="46"/>
      <c r="AI415" s="46"/>
      <c r="AJ415" s="46"/>
      <c r="AK415" s="46"/>
    </row>
    <row r="416" spans="1:37" ht="21" customHeight="1">
      <c r="A416" s="46">
        <f>IFERROR(VLOOKUP(D416,Sort!B:D,3,0),"")</f>
        <v>0</v>
      </c>
      <c r="B416" s="190" t="str">
        <f t="shared" si="97"/>
        <v>946124CLOSE</v>
      </c>
      <c r="C416" s="196">
        <v>46124</v>
      </c>
      <c r="D416" s="192" t="s">
        <v>31</v>
      </c>
      <c r="E416" s="193" t="str">
        <f>IFERROR(VLOOKUP(D416,Sort!B:C,2,0),"")</f>
        <v>AXOR 3336K</v>
      </c>
      <c r="F416" s="194"/>
      <c r="G416" s="195">
        <f t="shared" si="98"/>
        <v>0</v>
      </c>
      <c r="H416" s="196">
        <v>46124</v>
      </c>
      <c r="I416" s="197">
        <v>0.84444444444444444</v>
      </c>
      <c r="J416" s="196">
        <v>46124</v>
      </c>
      <c r="K416" s="197">
        <v>0.86805555555555558</v>
      </c>
      <c r="L416" s="198">
        <f t="shared" si="99"/>
        <v>46124.844444444447</v>
      </c>
      <c r="M416" s="199">
        <f t="shared" si="100"/>
        <v>46124.868055555555</v>
      </c>
      <c r="N416" s="200">
        <f t="shared" si="101"/>
        <v>0.56666757326105455</v>
      </c>
      <c r="O416" s="201" t="s">
        <v>839</v>
      </c>
      <c r="P416" s="201" t="s">
        <v>840</v>
      </c>
      <c r="Q416" s="202" t="s">
        <v>150</v>
      </c>
      <c r="R416" s="202" t="s">
        <v>137</v>
      </c>
      <c r="S416" s="202" t="s">
        <v>291</v>
      </c>
      <c r="T416" s="193" t="str">
        <f>IFERROR(VLOOKUP(S416,Sort!E:F,2,0),"")</f>
        <v>ELECTRICAL, STARTING &amp; CHARGING SYSTEM</v>
      </c>
      <c r="U416" s="115">
        <f t="shared" si="102"/>
        <v>1</v>
      </c>
      <c r="V416" s="202" t="s">
        <v>422</v>
      </c>
      <c r="W416" s="202"/>
      <c r="X416" s="202"/>
      <c r="Y416" s="202"/>
      <c r="Z416" s="193"/>
      <c r="AA416" s="193" t="s">
        <v>362</v>
      </c>
      <c r="AB416" s="203"/>
      <c r="AC416" s="204" t="str">
        <f t="shared" si="103"/>
        <v>CLOSE</v>
      </c>
      <c r="AD416" s="47" t="str">
        <f t="array" aca="1" ref="AD416" ca="1">IF(D416="","",INDEX(HM_Unit!$D$1:$AE$1,MATCH(C416,HM_Unit!$D$2:$AE$2,0)))</f>
        <v>WEEK 15</v>
      </c>
      <c r="AE416" s="46"/>
      <c r="AF416" s="46"/>
      <c r="AG416" s="46"/>
      <c r="AH416" s="46"/>
      <c r="AI416" s="46"/>
      <c r="AJ416" s="46"/>
      <c r="AK416" s="46"/>
    </row>
    <row r="417" spans="1:37" ht="21" customHeight="1">
      <c r="A417" s="46">
        <f>IFERROR(VLOOKUP(D417,Sort!B:D,3,0),"")</f>
        <v>0</v>
      </c>
      <c r="B417" s="190" t="str">
        <f t="shared" si="97"/>
        <v>1046124CLOSE</v>
      </c>
      <c r="C417" s="196">
        <v>46124</v>
      </c>
      <c r="D417" s="192" t="s">
        <v>26</v>
      </c>
      <c r="E417" s="193" t="str">
        <f>IFERROR(VLOOKUP(D417,Sort!B:C,2,0),"")</f>
        <v>AXOR 3336K</v>
      </c>
      <c r="F417" s="194"/>
      <c r="G417" s="195">
        <f t="shared" si="98"/>
        <v>0</v>
      </c>
      <c r="H417" s="196">
        <v>46124</v>
      </c>
      <c r="I417" s="197">
        <v>0.85416666666666663</v>
      </c>
      <c r="J417" s="196">
        <v>46124</v>
      </c>
      <c r="K417" s="197">
        <v>0.86111111111111116</v>
      </c>
      <c r="L417" s="198">
        <f t="shared" si="99"/>
        <v>46124.854166666664</v>
      </c>
      <c r="M417" s="199">
        <f t="shared" si="100"/>
        <v>46124.861111111109</v>
      </c>
      <c r="N417" s="200">
        <f t="shared" si="101"/>
        <v>0.16666693335316288</v>
      </c>
      <c r="O417" s="201" t="s">
        <v>729</v>
      </c>
      <c r="P417" s="201" t="s">
        <v>730</v>
      </c>
      <c r="Q417" s="202" t="s">
        <v>150</v>
      </c>
      <c r="R417" s="202" t="s">
        <v>137</v>
      </c>
      <c r="S417" s="202" t="s">
        <v>303</v>
      </c>
      <c r="T417" s="193" t="str">
        <f>IFERROR(VLOOKUP(S417,Sort!E:F,2,0),"")</f>
        <v>BRAKE SYSTEM</v>
      </c>
      <c r="U417" s="115">
        <f t="shared" si="102"/>
        <v>1</v>
      </c>
      <c r="V417" s="202" t="s">
        <v>422</v>
      </c>
      <c r="W417" s="202"/>
      <c r="X417" s="202"/>
      <c r="Y417" s="202"/>
      <c r="Z417" s="193"/>
      <c r="AA417" s="193" t="s">
        <v>362</v>
      </c>
      <c r="AB417" s="203"/>
      <c r="AC417" s="204" t="str">
        <f t="shared" si="103"/>
        <v>CLOSE</v>
      </c>
      <c r="AD417" s="47" t="str">
        <f t="array" aca="1" ref="AD417" ca="1">IF(D417="","",INDEX(HM_Unit!$D$1:$AE$1,MATCH(C417,HM_Unit!$D$2:$AE$2,0)))</f>
        <v>WEEK 15</v>
      </c>
      <c r="AE417" s="46"/>
      <c r="AF417" s="46"/>
      <c r="AG417" s="46"/>
      <c r="AH417" s="46"/>
      <c r="AI417" s="46"/>
      <c r="AJ417" s="46"/>
      <c r="AK417" s="46"/>
    </row>
    <row r="418" spans="1:37" ht="21" customHeight="1">
      <c r="A418" s="46">
        <f>IFERROR(VLOOKUP(D418,Sort!B:D,3,0),"")</f>
        <v>0</v>
      </c>
      <c r="B418" s="190" t="str">
        <f t="shared" si="97"/>
        <v>1146124CLOSE</v>
      </c>
      <c r="C418" s="196">
        <v>46124</v>
      </c>
      <c r="D418" s="192" t="s">
        <v>32</v>
      </c>
      <c r="E418" s="193" t="str">
        <f>IFERROR(VLOOKUP(D418,Sort!B:C,2,0),"")</f>
        <v>AXOR 3336K</v>
      </c>
      <c r="F418" s="194"/>
      <c r="G418" s="195">
        <f t="shared" si="98"/>
        <v>0</v>
      </c>
      <c r="H418" s="196">
        <v>46124</v>
      </c>
      <c r="I418" s="197">
        <v>0.79513888888888884</v>
      </c>
      <c r="J418" s="196">
        <v>46124</v>
      </c>
      <c r="K418" s="197">
        <v>0.80555555555555558</v>
      </c>
      <c r="L418" s="198">
        <f t="shared" si="99"/>
        <v>46124.795138888891</v>
      </c>
      <c r="M418" s="199">
        <f t="shared" si="100"/>
        <v>46124.805555555555</v>
      </c>
      <c r="N418" s="200">
        <f t="shared" si="101"/>
        <v>0.25000039994243173</v>
      </c>
      <c r="O418" s="201" t="s">
        <v>729</v>
      </c>
      <c r="P418" s="201" t="s">
        <v>730</v>
      </c>
      <c r="Q418" s="202" t="s">
        <v>150</v>
      </c>
      <c r="R418" s="202" t="s">
        <v>137</v>
      </c>
      <c r="S418" s="202" t="s">
        <v>303</v>
      </c>
      <c r="T418" s="193" t="str">
        <f>IFERROR(VLOOKUP(S418,Sort!E:F,2,0),"")</f>
        <v>BRAKE SYSTEM</v>
      </c>
      <c r="U418" s="115">
        <f t="shared" si="102"/>
        <v>1</v>
      </c>
      <c r="V418" s="202" t="s">
        <v>422</v>
      </c>
      <c r="W418" s="202"/>
      <c r="X418" s="202"/>
      <c r="Y418" s="202"/>
      <c r="Z418" s="193"/>
      <c r="AA418" s="193" t="s">
        <v>362</v>
      </c>
      <c r="AB418" s="203"/>
      <c r="AC418" s="204" t="str">
        <f t="shared" si="103"/>
        <v>CLOSE</v>
      </c>
      <c r="AD418" s="47" t="str">
        <f t="array" aca="1" ref="AD418" ca="1">IF(D418="","",INDEX(HM_Unit!$D$1:$AE$1,MATCH(C418,HM_Unit!$D$2:$AE$2,0)))</f>
        <v>WEEK 15</v>
      </c>
      <c r="AE418" s="46"/>
      <c r="AF418" s="46"/>
      <c r="AG418" s="46"/>
      <c r="AH418" s="46"/>
      <c r="AI418" s="46"/>
      <c r="AJ418" s="46"/>
      <c r="AK418" s="46"/>
    </row>
    <row r="419" spans="1:37" ht="21" customHeight="1">
      <c r="A419" s="46">
        <f>IFERROR(VLOOKUP(D419,Sort!B:D,3,0),"")</f>
        <v>0</v>
      </c>
      <c r="B419" s="190" t="str">
        <f t="shared" si="97"/>
        <v>1246124CLOSE</v>
      </c>
      <c r="C419" s="196">
        <v>46124</v>
      </c>
      <c r="D419" s="192" t="s">
        <v>38</v>
      </c>
      <c r="E419" s="193" t="str">
        <f>IFERROR(VLOOKUP(D419,Sort!B:C,2,0),"")</f>
        <v>AXOR 3336K</v>
      </c>
      <c r="F419" s="194"/>
      <c r="G419" s="195">
        <f t="shared" si="98"/>
        <v>0</v>
      </c>
      <c r="H419" s="196">
        <v>46124</v>
      </c>
      <c r="I419" s="197">
        <v>0.79166666666666663</v>
      </c>
      <c r="J419" s="196">
        <v>46124</v>
      </c>
      <c r="K419" s="197">
        <v>0.875</v>
      </c>
      <c r="L419" s="198">
        <f t="shared" si="99"/>
        <v>46124.791666666664</v>
      </c>
      <c r="M419" s="199">
        <f t="shared" si="100"/>
        <v>46124.875</v>
      </c>
      <c r="N419" s="200">
        <f t="shared" si="101"/>
        <v>2.0000032000633334</v>
      </c>
      <c r="O419" s="201" t="s">
        <v>841</v>
      </c>
      <c r="P419" s="201" t="s">
        <v>842</v>
      </c>
      <c r="Q419" s="202" t="s">
        <v>150</v>
      </c>
      <c r="R419" s="202" t="s">
        <v>137</v>
      </c>
      <c r="S419" s="202" t="s">
        <v>291</v>
      </c>
      <c r="T419" s="193" t="str">
        <f>IFERROR(VLOOKUP(S419,Sort!E:F,2,0),"")</f>
        <v>ELECTRICAL, STARTING &amp; CHARGING SYSTEM</v>
      </c>
      <c r="U419" s="115">
        <f t="shared" si="102"/>
        <v>1</v>
      </c>
      <c r="V419" s="202" t="s">
        <v>422</v>
      </c>
      <c r="W419" s="202"/>
      <c r="X419" s="202"/>
      <c r="Y419" s="202"/>
      <c r="Z419" s="193"/>
      <c r="AA419" s="193" t="s">
        <v>362</v>
      </c>
      <c r="AB419" s="203"/>
      <c r="AC419" s="204" t="str">
        <f t="shared" si="103"/>
        <v>CLOSE</v>
      </c>
      <c r="AD419" s="47" t="str">
        <f t="array" aca="1" ref="AD419" ca="1">IF(D419="","",INDEX(HM_Unit!$D$1:$AE$1,MATCH(C419,HM_Unit!$D$2:$AE$2,0)))</f>
        <v>WEEK 15</v>
      </c>
      <c r="AE419" s="46"/>
      <c r="AF419" s="46"/>
      <c r="AG419" s="46"/>
      <c r="AH419" s="46"/>
      <c r="AI419" s="46"/>
      <c r="AJ419" s="46"/>
      <c r="AK419" s="46"/>
    </row>
    <row r="420" spans="1:37" ht="21" customHeight="1">
      <c r="A420" s="46">
        <f>IFERROR(VLOOKUP(D420,Sort!B:D,3,0),"")</f>
        <v>0</v>
      </c>
      <c r="B420" s="190" t="str">
        <f t="shared" si="97"/>
        <v>1346124CLOSE</v>
      </c>
      <c r="C420" s="196">
        <v>46124</v>
      </c>
      <c r="D420" s="192" t="s">
        <v>98</v>
      </c>
      <c r="E420" s="193" t="str">
        <f>IFERROR(VLOOKUP(D420,Sort!B:C,2,0),"")</f>
        <v>Axor 3336 OB</v>
      </c>
      <c r="F420" s="194"/>
      <c r="G420" s="195">
        <f t="shared" si="98"/>
        <v>0</v>
      </c>
      <c r="H420" s="196">
        <v>46124</v>
      </c>
      <c r="I420" s="197">
        <v>0.96527777777777779</v>
      </c>
      <c r="J420" s="196">
        <v>46125</v>
      </c>
      <c r="K420" s="197">
        <v>0.1388888888888889</v>
      </c>
      <c r="L420" s="198">
        <f t="shared" si="99"/>
        <v>46124.965277777781</v>
      </c>
      <c r="M420" s="199">
        <f t="shared" si="100"/>
        <v>46125.138888888891</v>
      </c>
      <c r="N420" s="200">
        <f t="shared" si="101"/>
        <v>4.1666733333051997</v>
      </c>
      <c r="O420" s="201" t="s">
        <v>843</v>
      </c>
      <c r="P420" s="201" t="s">
        <v>844</v>
      </c>
      <c r="Q420" s="202" t="s">
        <v>150</v>
      </c>
      <c r="R420" s="202" t="s">
        <v>137</v>
      </c>
      <c r="S420" s="202" t="s">
        <v>337</v>
      </c>
      <c r="T420" s="193" t="str">
        <f>IFERROR(VLOOKUP(S420,Sort!E:F,2,0),"")</f>
        <v>TRANSMISSION</v>
      </c>
      <c r="U420" s="115">
        <f t="shared" si="102"/>
        <v>1</v>
      </c>
      <c r="V420" s="202" t="s">
        <v>422</v>
      </c>
      <c r="W420" s="202"/>
      <c r="X420" s="202"/>
      <c r="Y420" s="202"/>
      <c r="Z420" s="193"/>
      <c r="AA420" s="193" t="s">
        <v>362</v>
      </c>
      <c r="AB420" s="203"/>
      <c r="AC420" s="204" t="str">
        <f t="shared" si="103"/>
        <v>CLOSE</v>
      </c>
      <c r="AD420" s="47" t="str">
        <f t="array" aca="1" ref="AD420" ca="1">IF(D420="","",INDEX(HM_Unit!$D$1:$AE$1,MATCH(C420,HM_Unit!$D$2:$AE$2,0)))</f>
        <v>WEEK 15</v>
      </c>
      <c r="AE420" s="46"/>
      <c r="AF420" s="46"/>
      <c r="AG420" s="46"/>
      <c r="AH420" s="46"/>
      <c r="AI420" s="46"/>
      <c r="AJ420" s="46"/>
      <c r="AK420" s="46"/>
    </row>
    <row r="421" spans="1:37" ht="21" customHeight="1">
      <c r="A421" s="46">
        <f>IFERROR(VLOOKUP(D421,Sort!B:D,3,0),"")</f>
        <v>0</v>
      </c>
      <c r="B421" s="190" t="str">
        <f t="shared" si="97"/>
        <v>1446124CLOSE</v>
      </c>
      <c r="C421" s="196">
        <v>46124</v>
      </c>
      <c r="D421" s="192" t="s">
        <v>12</v>
      </c>
      <c r="E421" s="193" t="str">
        <f>IFERROR(VLOOKUP(D421,Sort!B:C,2,0),"")</f>
        <v>AXOR 3336K</v>
      </c>
      <c r="F421" s="194"/>
      <c r="G421" s="195">
        <f t="shared" si="98"/>
        <v>0</v>
      </c>
      <c r="H421" s="196">
        <v>46124</v>
      </c>
      <c r="I421" s="197">
        <v>0.79513888888888884</v>
      </c>
      <c r="J421" s="196">
        <v>46124</v>
      </c>
      <c r="K421" s="197">
        <v>0.80625000000000002</v>
      </c>
      <c r="L421" s="198">
        <f t="shared" si="99"/>
        <v>46124.795138888891</v>
      </c>
      <c r="M421" s="199">
        <f t="shared" si="100"/>
        <v>46124.806250000001</v>
      </c>
      <c r="N421" s="200">
        <f t="shared" si="101"/>
        <v>0.26666709333013561</v>
      </c>
      <c r="O421" s="201" t="s">
        <v>304</v>
      </c>
      <c r="P421" s="201" t="s">
        <v>730</v>
      </c>
      <c r="Q421" s="202" t="s">
        <v>150</v>
      </c>
      <c r="R421" s="202" t="s">
        <v>137</v>
      </c>
      <c r="S421" s="202" t="s">
        <v>303</v>
      </c>
      <c r="T421" s="193" t="str">
        <f>IFERROR(VLOOKUP(S421,Sort!E:F,2,0),"")</f>
        <v>BRAKE SYSTEM</v>
      </c>
      <c r="U421" s="115">
        <f t="shared" si="102"/>
        <v>1</v>
      </c>
      <c r="V421" s="202" t="s">
        <v>422</v>
      </c>
      <c r="W421" s="202"/>
      <c r="X421" s="202"/>
      <c r="Y421" s="202"/>
      <c r="Z421" s="193"/>
      <c r="AA421" s="193" t="s">
        <v>362</v>
      </c>
      <c r="AB421" s="203"/>
      <c r="AC421" s="204" t="str">
        <f t="shared" si="103"/>
        <v>CLOSE</v>
      </c>
      <c r="AD421" s="47" t="str">
        <f t="array" aca="1" ref="AD421" ca="1">IF(D421="","",INDEX(HM_Unit!$D$1:$AE$1,MATCH(C421,HM_Unit!$D$2:$AE$2,0)))</f>
        <v>WEEK 15</v>
      </c>
      <c r="AE421" s="46"/>
      <c r="AF421" s="46"/>
      <c r="AG421" s="46"/>
      <c r="AH421" s="46"/>
      <c r="AI421" s="46"/>
      <c r="AJ421" s="46"/>
      <c r="AK421" s="46"/>
    </row>
    <row r="422" spans="1:37" ht="21" customHeight="1">
      <c r="A422" s="46">
        <f>IFERROR(VLOOKUP(D422,Sort!B:D,3,0),"")</f>
        <v>0</v>
      </c>
      <c r="B422" s="190" t="str">
        <f t="shared" si="97"/>
        <v>1546124CLOSE</v>
      </c>
      <c r="C422" s="196">
        <v>46124</v>
      </c>
      <c r="D422" s="192" t="s">
        <v>39</v>
      </c>
      <c r="E422" s="193" t="str">
        <f>IFERROR(VLOOKUP(D422,Sort!B:C,2,0),"")</f>
        <v>AXOR 3336K</v>
      </c>
      <c r="F422" s="194"/>
      <c r="G422" s="195">
        <f t="shared" si="98"/>
        <v>0</v>
      </c>
      <c r="H422" s="196">
        <v>46124</v>
      </c>
      <c r="I422" s="197">
        <v>0.79166666666666663</v>
      </c>
      <c r="J422" s="196">
        <v>46124</v>
      </c>
      <c r="K422" s="197">
        <v>0.8256944444444444</v>
      </c>
      <c r="L422" s="198">
        <f t="shared" si="99"/>
        <v>46124.791666666664</v>
      </c>
      <c r="M422" s="199">
        <f t="shared" si="100"/>
        <v>46124.825694444444</v>
      </c>
      <c r="N422" s="200">
        <f t="shared" si="101"/>
        <v>0.81666797337811059</v>
      </c>
      <c r="O422" s="201" t="s">
        <v>845</v>
      </c>
      <c r="P422" s="201" t="s">
        <v>846</v>
      </c>
      <c r="Q422" s="202" t="s">
        <v>150</v>
      </c>
      <c r="R422" s="202" t="s">
        <v>137</v>
      </c>
      <c r="S422" s="202" t="s">
        <v>337</v>
      </c>
      <c r="T422" s="193" t="str">
        <f>IFERROR(VLOOKUP(S422,Sort!E:F,2,0),"")</f>
        <v>TRANSMISSION</v>
      </c>
      <c r="U422" s="115">
        <f t="shared" si="102"/>
        <v>1</v>
      </c>
      <c r="V422" s="202" t="s">
        <v>422</v>
      </c>
      <c r="W422" s="202"/>
      <c r="X422" s="202"/>
      <c r="Y422" s="202"/>
      <c r="Z422" s="193"/>
      <c r="AA422" s="193" t="s">
        <v>362</v>
      </c>
      <c r="AB422" s="203"/>
      <c r="AC422" s="204" t="str">
        <f t="shared" si="103"/>
        <v>CLOSE</v>
      </c>
      <c r="AD422" s="47" t="str">
        <f t="array" aca="1" ref="AD422" ca="1">IF(D422="","",INDEX(HM_Unit!$D$1:$AE$1,MATCH(C422,HM_Unit!$D$2:$AE$2,0)))</f>
        <v>WEEK 15</v>
      </c>
      <c r="AE422" s="46"/>
      <c r="AF422" s="46"/>
      <c r="AG422" s="46"/>
      <c r="AH422" s="46"/>
      <c r="AI422" s="46"/>
      <c r="AJ422" s="46"/>
      <c r="AK422" s="46"/>
    </row>
    <row r="423" spans="1:37" ht="21" customHeight="1">
      <c r="A423" s="46">
        <f>IFERROR(VLOOKUP(D423,Sort!B:D,3,0),"")</f>
        <v>0</v>
      </c>
      <c r="B423" s="190" t="str">
        <f t="shared" si="97"/>
        <v>1646124CLOSE</v>
      </c>
      <c r="C423" s="196">
        <v>46124</v>
      </c>
      <c r="D423" s="192" t="s">
        <v>99</v>
      </c>
      <c r="E423" s="193" t="str">
        <f>IFERROR(VLOOKUP(D423,Sort!B:C,2,0),"")</f>
        <v>Axor 3336 OB</v>
      </c>
      <c r="F423" s="194"/>
      <c r="G423" s="195">
        <f t="shared" si="98"/>
        <v>0</v>
      </c>
      <c r="H423" s="196">
        <v>46124</v>
      </c>
      <c r="I423" s="197">
        <v>0.83750000000000002</v>
      </c>
      <c r="J423" s="196">
        <v>46124</v>
      </c>
      <c r="K423" s="197">
        <v>0.84791666666666665</v>
      </c>
      <c r="L423" s="198">
        <f t="shared" si="99"/>
        <v>46124.837500000001</v>
      </c>
      <c r="M423" s="199">
        <f t="shared" si="100"/>
        <v>46124.847916666666</v>
      </c>
      <c r="N423" s="200">
        <f t="shared" si="101"/>
        <v>0.25000039994243173</v>
      </c>
      <c r="O423" s="201" t="s">
        <v>304</v>
      </c>
      <c r="P423" s="201" t="s">
        <v>730</v>
      </c>
      <c r="Q423" s="202" t="s">
        <v>150</v>
      </c>
      <c r="R423" s="202" t="s">
        <v>137</v>
      </c>
      <c r="S423" s="202" t="s">
        <v>303</v>
      </c>
      <c r="T423" s="193" t="str">
        <f>IFERROR(VLOOKUP(S423,Sort!E:F,2,0),"")</f>
        <v>BRAKE SYSTEM</v>
      </c>
      <c r="U423" s="115">
        <f t="shared" si="102"/>
        <v>1</v>
      </c>
      <c r="V423" s="202" t="s">
        <v>422</v>
      </c>
      <c r="W423" s="202"/>
      <c r="X423" s="202"/>
      <c r="Y423" s="202"/>
      <c r="Z423" s="193"/>
      <c r="AA423" s="193" t="s">
        <v>362</v>
      </c>
      <c r="AB423" s="203"/>
      <c r="AC423" s="204" t="str">
        <f t="shared" si="103"/>
        <v>CLOSE</v>
      </c>
      <c r="AD423" s="47" t="str">
        <f t="array" aca="1" ref="AD423" ca="1">IF(D423="","",INDEX(HM_Unit!$D$1:$AE$1,MATCH(C423,HM_Unit!$D$2:$AE$2,0)))</f>
        <v>WEEK 15</v>
      </c>
      <c r="AE423" s="46"/>
      <c r="AF423" s="46"/>
      <c r="AG423" s="46"/>
      <c r="AH423" s="46"/>
      <c r="AI423" s="46"/>
      <c r="AJ423" s="46"/>
      <c r="AK423" s="46"/>
    </row>
    <row r="424" spans="1:37" ht="21" customHeight="1">
      <c r="A424" s="46">
        <f>IFERROR(VLOOKUP(D424,Sort!B:D,3,0),"")</f>
        <v>0</v>
      </c>
      <c r="B424" s="190" t="str">
        <f t="shared" si="97"/>
        <v>1746124CLOSE</v>
      </c>
      <c r="C424" s="196">
        <v>46124</v>
      </c>
      <c r="D424" s="192" t="s">
        <v>90</v>
      </c>
      <c r="E424" s="193" t="str">
        <f>IFERROR(VLOOKUP(D424,Sort!B:C,2,0),"")</f>
        <v>Axor 3336 OB</v>
      </c>
      <c r="F424" s="194"/>
      <c r="G424" s="195">
        <f t="shared" si="98"/>
        <v>0</v>
      </c>
      <c r="H424" s="196">
        <v>46124</v>
      </c>
      <c r="I424" s="197">
        <v>0.87777777777777777</v>
      </c>
      <c r="J424" s="196">
        <v>46124</v>
      </c>
      <c r="K424" s="197">
        <v>0.91736111111111107</v>
      </c>
      <c r="L424" s="198">
        <f t="shared" si="99"/>
        <v>46124.87777777778</v>
      </c>
      <c r="M424" s="199">
        <f t="shared" si="100"/>
        <v>46124.917361111111</v>
      </c>
      <c r="N424" s="200">
        <f t="shared" si="101"/>
        <v>0.95000151995586868</v>
      </c>
      <c r="O424" s="201" t="s">
        <v>847</v>
      </c>
      <c r="P424" s="201" t="s">
        <v>848</v>
      </c>
      <c r="Q424" s="202" t="s">
        <v>150</v>
      </c>
      <c r="R424" s="202" t="s">
        <v>137</v>
      </c>
      <c r="S424" s="202" t="s">
        <v>337</v>
      </c>
      <c r="T424" s="193" t="str">
        <f>IFERROR(VLOOKUP(S424,Sort!E:F,2,0),"")</f>
        <v>TRANSMISSION</v>
      </c>
      <c r="U424" s="115">
        <f t="shared" si="102"/>
        <v>1</v>
      </c>
      <c r="V424" s="202" t="s">
        <v>422</v>
      </c>
      <c r="W424" s="202"/>
      <c r="X424" s="202"/>
      <c r="Y424" s="202"/>
      <c r="Z424" s="193"/>
      <c r="AA424" s="193" t="s">
        <v>362</v>
      </c>
      <c r="AB424" s="203"/>
      <c r="AC424" s="204" t="str">
        <f t="shared" si="103"/>
        <v>CLOSE</v>
      </c>
      <c r="AD424" s="47" t="str">
        <f t="array" aca="1" ref="AD424" ca="1">IF(D424="","",INDEX(HM_Unit!$D$1:$AE$1,MATCH(C424,HM_Unit!$D$2:$AE$2,0)))</f>
        <v>WEEK 15</v>
      </c>
      <c r="AE424" s="46"/>
      <c r="AF424" s="46"/>
      <c r="AG424" s="46"/>
      <c r="AH424" s="46"/>
      <c r="AI424" s="46"/>
      <c r="AJ424" s="46"/>
      <c r="AK424" s="46"/>
    </row>
    <row r="425" spans="1:37" ht="21" customHeight="1">
      <c r="A425" s="46">
        <f>IFERROR(VLOOKUP(D425,Sort!B:D,3,0),"")</f>
        <v>0</v>
      </c>
      <c r="B425" s="190" t="str">
        <f t="shared" si="97"/>
        <v>1846124CLOSE</v>
      </c>
      <c r="C425" s="196">
        <v>46124</v>
      </c>
      <c r="D425" s="192" t="s">
        <v>21</v>
      </c>
      <c r="E425" s="193" t="str">
        <f>IFERROR(VLOOKUP(D425,Sort!B:C,2,0),"")</f>
        <v>AXOR 3336K</v>
      </c>
      <c r="F425" s="194"/>
      <c r="G425" s="195">
        <f t="shared" si="98"/>
        <v>0</v>
      </c>
      <c r="H425" s="196">
        <v>46124</v>
      </c>
      <c r="I425" s="197">
        <v>0.96666666666666667</v>
      </c>
      <c r="J425" s="196">
        <v>46124</v>
      </c>
      <c r="K425" s="197">
        <v>0.9916666666666667</v>
      </c>
      <c r="L425" s="198">
        <f t="shared" si="99"/>
        <v>46124.966666666667</v>
      </c>
      <c r="M425" s="199">
        <f t="shared" si="100"/>
        <v>46124.991666666669</v>
      </c>
      <c r="N425" s="200">
        <f t="shared" si="101"/>
        <v>0.60000096003646231</v>
      </c>
      <c r="O425" s="201" t="s">
        <v>849</v>
      </c>
      <c r="P425" s="201" t="s">
        <v>850</v>
      </c>
      <c r="Q425" s="202" t="s">
        <v>150</v>
      </c>
      <c r="R425" s="202" t="s">
        <v>137</v>
      </c>
      <c r="S425" s="202" t="s">
        <v>300</v>
      </c>
      <c r="T425" s="193" t="str">
        <f>IFERROR(VLOOKUP(S425,Sort!E:F,2,0),"")</f>
        <v>AIR SYSTEM</v>
      </c>
      <c r="U425" s="115">
        <f t="shared" si="102"/>
        <v>1</v>
      </c>
      <c r="V425" s="202" t="s">
        <v>422</v>
      </c>
      <c r="W425" s="202"/>
      <c r="X425" s="202"/>
      <c r="Y425" s="202"/>
      <c r="Z425" s="193"/>
      <c r="AA425" s="193" t="s">
        <v>362</v>
      </c>
      <c r="AB425" s="203"/>
      <c r="AC425" s="204" t="str">
        <f t="shared" si="103"/>
        <v>CLOSE</v>
      </c>
      <c r="AD425" s="47" t="str">
        <f t="array" aca="1" ref="AD425" ca="1">IF(D425="","",INDEX(HM_Unit!$D$1:$AE$1,MATCH(C425,HM_Unit!$D$2:$AE$2,0)))</f>
        <v>WEEK 15</v>
      </c>
      <c r="AE425" s="46"/>
      <c r="AF425" s="46"/>
      <c r="AG425" s="46"/>
      <c r="AH425" s="46"/>
      <c r="AI425" s="46"/>
      <c r="AJ425" s="46"/>
      <c r="AK425" s="46"/>
    </row>
    <row r="426" spans="1:37" ht="21" customHeight="1">
      <c r="A426" s="46">
        <f>IFERROR(VLOOKUP(D426,Sort!B:D,3,0),"")</f>
        <v>0</v>
      </c>
      <c r="B426" s="190" t="str">
        <f t="shared" si="97"/>
        <v>1946124CLOSE</v>
      </c>
      <c r="C426" s="196">
        <v>46124</v>
      </c>
      <c r="D426" s="192" t="s">
        <v>28</v>
      </c>
      <c r="E426" s="193" t="str">
        <f>IFERROR(VLOOKUP(D426,Sort!B:C,2,0),"")</f>
        <v>AXOR 3336K</v>
      </c>
      <c r="F426" s="194"/>
      <c r="G426" s="195">
        <f t="shared" si="98"/>
        <v>0</v>
      </c>
      <c r="H426" s="196">
        <v>46124</v>
      </c>
      <c r="I426" s="197">
        <v>0.32291666666666669</v>
      </c>
      <c r="J426" s="196">
        <v>46124</v>
      </c>
      <c r="K426" s="197">
        <v>0.39791666666666664</v>
      </c>
      <c r="L426" s="198">
        <f t="shared" si="99"/>
        <v>46124.322916666664</v>
      </c>
      <c r="M426" s="199">
        <f t="shared" si="100"/>
        <v>46124.397916666669</v>
      </c>
      <c r="N426" s="200">
        <f t="shared" si="101"/>
        <v>1.800002880109387</v>
      </c>
      <c r="O426" s="201" t="s">
        <v>851</v>
      </c>
      <c r="P426" s="201"/>
      <c r="Q426" s="202" t="s">
        <v>149</v>
      </c>
      <c r="R426" s="202" t="s">
        <v>137</v>
      </c>
      <c r="S426" s="202" t="s">
        <v>318</v>
      </c>
      <c r="T426" s="193" t="str">
        <f>IFERROR(VLOOKUP(S426,Sort!E:F,2,0),"")</f>
        <v>PREVENTIVE MAINTENACE</v>
      </c>
      <c r="U426" s="115">
        <f t="shared" si="102"/>
        <v>1</v>
      </c>
      <c r="V426" s="202" t="s">
        <v>422</v>
      </c>
      <c r="W426" s="202"/>
      <c r="X426" s="202"/>
      <c r="Y426" s="202"/>
      <c r="Z426" s="193"/>
      <c r="AA426" s="193" t="s">
        <v>362</v>
      </c>
      <c r="AB426" s="203"/>
      <c r="AC426" s="204" t="str">
        <f t="shared" si="103"/>
        <v>CLOSE</v>
      </c>
      <c r="AD426" s="47" t="str">
        <f t="array" aca="1" ref="AD426" ca="1">IF(D426="","",INDEX(HM_Unit!$D$1:$AE$1,MATCH(C426,HM_Unit!$D$2:$AE$2,0)))</f>
        <v>WEEK 15</v>
      </c>
      <c r="AE426" s="46"/>
      <c r="AF426" s="46"/>
      <c r="AG426" s="46"/>
      <c r="AH426" s="46"/>
      <c r="AI426" s="46"/>
      <c r="AJ426" s="46"/>
      <c r="AK426" s="46"/>
    </row>
    <row r="427" spans="1:37" ht="21" customHeight="1">
      <c r="A427" s="46">
        <f>IFERROR(VLOOKUP(D427,Sort!B:D,3,0),"")</f>
        <v>0</v>
      </c>
      <c r="B427" s="190" t="str">
        <f t="shared" si="97"/>
        <v>2046124CLOSE</v>
      </c>
      <c r="C427" s="196">
        <v>46124</v>
      </c>
      <c r="D427" s="192" t="s">
        <v>27</v>
      </c>
      <c r="E427" s="193" t="str">
        <f>IFERROR(VLOOKUP(D427,Sort!B:C,2,0),"")</f>
        <v>AXOR 3336K</v>
      </c>
      <c r="F427" s="194"/>
      <c r="G427" s="195">
        <f t="shared" si="98"/>
        <v>0</v>
      </c>
      <c r="H427" s="196">
        <v>46124</v>
      </c>
      <c r="I427" s="197">
        <v>0.40972222222222221</v>
      </c>
      <c r="J427" s="196">
        <v>46124</v>
      </c>
      <c r="K427" s="197">
        <v>0.42430555555555555</v>
      </c>
      <c r="L427" s="198">
        <f t="shared" si="99"/>
        <v>46124.409722222219</v>
      </c>
      <c r="M427" s="199">
        <f t="shared" si="100"/>
        <v>46124.424305555556</v>
      </c>
      <c r="N427" s="200">
        <f t="shared" si="101"/>
        <v>0.35000056009402819</v>
      </c>
      <c r="O427" s="201" t="s">
        <v>529</v>
      </c>
      <c r="P427" s="201"/>
      <c r="Q427" s="202" t="s">
        <v>149</v>
      </c>
      <c r="R427" s="202" t="s">
        <v>137</v>
      </c>
      <c r="S427" s="202" t="s">
        <v>318</v>
      </c>
      <c r="T427" s="193" t="str">
        <f>IFERROR(VLOOKUP(S427,Sort!E:F,2,0),"")</f>
        <v>PREVENTIVE MAINTENACE</v>
      </c>
      <c r="U427" s="115">
        <f t="shared" si="102"/>
        <v>1</v>
      </c>
      <c r="V427" s="202" t="s">
        <v>422</v>
      </c>
      <c r="W427" s="202"/>
      <c r="X427" s="202"/>
      <c r="Y427" s="202"/>
      <c r="Z427" s="193"/>
      <c r="AA427" s="193" t="s">
        <v>362</v>
      </c>
      <c r="AB427" s="203"/>
      <c r="AC427" s="204" t="str">
        <f t="shared" si="103"/>
        <v>CLOSE</v>
      </c>
      <c r="AD427" s="47" t="str">
        <f t="array" aca="1" ref="AD427" ca="1">IF(D427="","",INDEX(HM_Unit!$D$1:$AE$1,MATCH(C427,HM_Unit!$D$2:$AE$2,0)))</f>
        <v>WEEK 15</v>
      </c>
      <c r="AE427" s="46"/>
      <c r="AF427" s="46"/>
      <c r="AG427" s="46"/>
      <c r="AH427" s="46"/>
      <c r="AI427" s="46"/>
      <c r="AJ427" s="46"/>
      <c r="AK427" s="46"/>
    </row>
    <row r="428" spans="1:37" ht="21" customHeight="1">
      <c r="A428" s="46">
        <f>IFERROR(VLOOKUP(D428,Sort!B:D,3,0),"")</f>
        <v>0</v>
      </c>
      <c r="B428" s="190" t="str">
        <f t="shared" si="97"/>
        <v>2146124CLOSE</v>
      </c>
      <c r="C428" s="196">
        <v>46124</v>
      </c>
      <c r="D428" s="192" t="s">
        <v>20</v>
      </c>
      <c r="E428" s="193" t="str">
        <f>IFERROR(VLOOKUP(D428,Sort!B:C,2,0),"")</f>
        <v>AXOR 3336K</v>
      </c>
      <c r="F428" s="194"/>
      <c r="G428" s="195">
        <f t="shared" si="98"/>
        <v>0</v>
      </c>
      <c r="H428" s="196">
        <v>46124</v>
      </c>
      <c r="I428" s="197">
        <v>0.37916666666666665</v>
      </c>
      <c r="J428" s="196">
        <v>46124</v>
      </c>
      <c r="K428" s="197">
        <v>0.42430555555555555</v>
      </c>
      <c r="L428" s="198">
        <f t="shared" si="99"/>
        <v>46124.379166666666</v>
      </c>
      <c r="M428" s="199">
        <f t="shared" si="100"/>
        <v>46124.424305555556</v>
      </c>
      <c r="N428" s="200">
        <f t="shared" si="101"/>
        <v>1.0833350667082486</v>
      </c>
      <c r="O428" s="201" t="s">
        <v>462</v>
      </c>
      <c r="P428" s="201"/>
      <c r="Q428" s="202" t="s">
        <v>149</v>
      </c>
      <c r="R428" s="202" t="s">
        <v>137</v>
      </c>
      <c r="S428" s="202" t="s">
        <v>318</v>
      </c>
      <c r="T428" s="193" t="str">
        <f>IFERROR(VLOOKUP(S428,Sort!E:F,2,0),"")</f>
        <v>PREVENTIVE MAINTENACE</v>
      </c>
      <c r="U428" s="115">
        <f t="shared" si="102"/>
        <v>1</v>
      </c>
      <c r="V428" s="202" t="s">
        <v>422</v>
      </c>
      <c r="W428" s="202"/>
      <c r="X428" s="202"/>
      <c r="Y428" s="202"/>
      <c r="Z428" s="193"/>
      <c r="AA428" s="193" t="s">
        <v>362</v>
      </c>
      <c r="AB428" s="203"/>
      <c r="AC428" s="204" t="str">
        <f t="shared" si="103"/>
        <v>CLOSE</v>
      </c>
      <c r="AD428" s="47" t="str">
        <f t="array" aca="1" ref="AD428" ca="1">IF(D428="","",INDEX(HM_Unit!$D$1:$AE$1,MATCH(C428,HM_Unit!$D$2:$AE$2,0)))</f>
        <v>WEEK 15</v>
      </c>
      <c r="AE428" s="46"/>
      <c r="AF428" s="46"/>
      <c r="AG428" s="46"/>
      <c r="AH428" s="46"/>
      <c r="AI428" s="46"/>
      <c r="AJ428" s="46"/>
      <c r="AK428" s="46"/>
    </row>
    <row r="429" spans="1:37" ht="21" customHeight="1">
      <c r="A429" s="46">
        <f>IFERROR(VLOOKUP(D429,Sort!B:D,3,0),"")</f>
        <v>0</v>
      </c>
      <c r="B429" s="190" t="str">
        <f t="shared" si="97"/>
        <v>2246124CLOSE</v>
      </c>
      <c r="C429" s="196">
        <v>46124</v>
      </c>
      <c r="D429" s="192" t="s">
        <v>104</v>
      </c>
      <c r="E429" s="193" t="str">
        <f>IFERROR(VLOOKUP(D429,Sort!B:C,2,0),"")</f>
        <v>Axor 3336 OB</v>
      </c>
      <c r="F429" s="194"/>
      <c r="G429" s="195">
        <f t="shared" si="98"/>
        <v>0</v>
      </c>
      <c r="H429" s="196">
        <v>46124</v>
      </c>
      <c r="I429" s="197">
        <v>0.60416666666666663</v>
      </c>
      <c r="J429" s="196">
        <v>46124</v>
      </c>
      <c r="K429" s="197">
        <v>0.63541666666666663</v>
      </c>
      <c r="L429" s="198">
        <f t="shared" si="99"/>
        <v>46124.604166666664</v>
      </c>
      <c r="M429" s="199">
        <f t="shared" si="100"/>
        <v>46124.635416666664</v>
      </c>
      <c r="N429" s="200">
        <f t="shared" si="101"/>
        <v>0.75000120000192183</v>
      </c>
      <c r="O429" s="201" t="s">
        <v>528</v>
      </c>
      <c r="P429" s="201"/>
      <c r="Q429" s="202" t="s">
        <v>149</v>
      </c>
      <c r="R429" s="202" t="s">
        <v>137</v>
      </c>
      <c r="S429" s="202" t="s">
        <v>318</v>
      </c>
      <c r="T429" s="193" t="str">
        <f>IFERROR(VLOOKUP(S429,Sort!E:F,2,0),"")</f>
        <v>PREVENTIVE MAINTENACE</v>
      </c>
      <c r="U429" s="115">
        <f t="shared" si="102"/>
        <v>1</v>
      </c>
      <c r="V429" s="202" t="s">
        <v>422</v>
      </c>
      <c r="W429" s="202"/>
      <c r="X429" s="202"/>
      <c r="Y429" s="202"/>
      <c r="Z429" s="193"/>
      <c r="AA429" s="193" t="s">
        <v>362</v>
      </c>
      <c r="AB429" s="203"/>
      <c r="AC429" s="204" t="str">
        <f t="shared" si="103"/>
        <v>CLOSE</v>
      </c>
      <c r="AD429" s="47" t="str">
        <f t="array" aca="1" ref="AD429" ca="1">IF(D429="","",INDEX(HM_Unit!$D$1:$AE$1,MATCH(C429,HM_Unit!$D$2:$AE$2,0)))</f>
        <v>WEEK 15</v>
      </c>
      <c r="AE429" s="46"/>
      <c r="AF429" s="46"/>
      <c r="AG429" s="46"/>
      <c r="AH429" s="46"/>
      <c r="AI429" s="46"/>
      <c r="AJ429" s="46"/>
      <c r="AK429" s="46"/>
    </row>
    <row r="430" spans="1:37" ht="21.75" customHeight="1">
      <c r="A430" s="68">
        <f>IFERROR(VLOOKUP(D430,Sort!B:D,3,0),"")</f>
        <v>0</v>
      </c>
      <c r="B430" s="190" t="str">
        <f t="shared" si="97"/>
        <v>146124OPEN</v>
      </c>
      <c r="C430" s="196">
        <v>46124</v>
      </c>
      <c r="D430" s="206" t="s">
        <v>97</v>
      </c>
      <c r="E430" s="207" t="str">
        <f>IFERROR(VLOOKUP(D430,Sort!B:C,2,0),"")</f>
        <v>Axor 3336 OB</v>
      </c>
      <c r="F430" s="208"/>
      <c r="G430" s="209">
        <f t="shared" si="98"/>
        <v>15</v>
      </c>
      <c r="H430" s="210">
        <v>46109</v>
      </c>
      <c r="I430" s="211">
        <v>0.25</v>
      </c>
      <c r="J430" s="196">
        <v>46125</v>
      </c>
      <c r="K430" s="211">
        <v>0.25</v>
      </c>
      <c r="L430" s="213">
        <f t="shared" si="99"/>
        <v>46124.25</v>
      </c>
      <c r="M430" s="214">
        <f t="shared" si="100"/>
        <v>46125.25</v>
      </c>
      <c r="N430" s="200">
        <f t="shared" si="101"/>
        <v>24.000038400061499</v>
      </c>
      <c r="O430" s="216" t="s">
        <v>359</v>
      </c>
      <c r="P430" s="216" t="s">
        <v>360</v>
      </c>
      <c r="Q430" s="217" t="s">
        <v>150</v>
      </c>
      <c r="R430" s="217" t="s">
        <v>137</v>
      </c>
      <c r="S430" s="217" t="s">
        <v>361</v>
      </c>
      <c r="T430" s="207" t="str">
        <f>IFERROR(VLOOKUP(S430,Sort!E:F,2,0),"")</f>
        <v>ENGINE</v>
      </c>
      <c r="U430" s="115" t="str">
        <f t="shared" si="102"/>
        <v/>
      </c>
      <c r="V430" s="202" t="str">
        <f t="shared" ref="V430:V433" si="104">IF(H430="","",IF(G430&gt;7,"Major","Minor"))</f>
        <v>Major</v>
      </c>
      <c r="W430" s="205"/>
      <c r="X430" s="205"/>
      <c r="Y430" s="205"/>
      <c r="Z430" s="205"/>
      <c r="AA430" s="207" t="s">
        <v>362</v>
      </c>
      <c r="AB430" s="218" t="s">
        <v>3</v>
      </c>
      <c r="AC430" s="219" t="str">
        <f t="shared" si="103"/>
        <v>OPEN</v>
      </c>
      <c r="AD430" s="17" t="str">
        <f t="array" aca="1" ref="AD430" ca="1">IF(D430="","",INDEX(HM_Unit!$D$1:$AE$1,MATCH(C430,HM_Unit!$D$2:$AE$2,0)))</f>
        <v>WEEK 15</v>
      </c>
      <c r="AE430" s="220"/>
      <c r="AF430" s="68"/>
      <c r="AG430" s="68"/>
      <c r="AH430" s="68"/>
      <c r="AI430" s="68"/>
      <c r="AJ430" s="68"/>
      <c r="AK430" s="68"/>
    </row>
    <row r="431" spans="1:37" ht="21.75" customHeight="1">
      <c r="A431" s="21" t="str">
        <f>IFERROR(VLOOKUP(D431,Sort!B:D,3,0),"")</f>
        <v>Hilight V4W</v>
      </c>
      <c r="B431" s="221" t="str">
        <f t="shared" si="97"/>
        <v>246124OPEN</v>
      </c>
      <c r="C431" s="212">
        <v>46124</v>
      </c>
      <c r="D431" s="207" t="s">
        <v>59</v>
      </c>
      <c r="E431" s="207" t="str">
        <f>IFERROR(VLOOKUP(D431,Sort!B:C,2,0),"")</f>
        <v>TOWER LAMP</v>
      </c>
      <c r="F431" s="208"/>
      <c r="G431" s="209">
        <f t="shared" si="98"/>
        <v>77</v>
      </c>
      <c r="H431" s="210">
        <v>46047</v>
      </c>
      <c r="I431" s="211">
        <v>0.25</v>
      </c>
      <c r="J431" s="212">
        <v>46125</v>
      </c>
      <c r="K431" s="211">
        <v>0.25</v>
      </c>
      <c r="L431" s="213">
        <f t="shared" si="99"/>
        <v>46124.25</v>
      </c>
      <c r="M431" s="214">
        <f t="shared" si="100"/>
        <v>46125.25</v>
      </c>
      <c r="N431" s="246">
        <f t="shared" si="101"/>
        <v>24.000038400061499</v>
      </c>
      <c r="O431" s="216" t="s">
        <v>363</v>
      </c>
      <c r="P431" s="216" t="s">
        <v>365</v>
      </c>
      <c r="Q431" s="217" t="s">
        <v>150</v>
      </c>
      <c r="R431" s="217" t="s">
        <v>139</v>
      </c>
      <c r="S431" s="217" t="s">
        <v>361</v>
      </c>
      <c r="T431" s="207" t="str">
        <f>IFERROR(VLOOKUP(S431,Sort!E:F,2,0),"")</f>
        <v>ENGINE</v>
      </c>
      <c r="U431" s="223" t="str">
        <f t="shared" si="102"/>
        <v/>
      </c>
      <c r="V431" s="217" t="str">
        <f t="shared" si="104"/>
        <v>Major</v>
      </c>
      <c r="W431" s="205"/>
      <c r="X431" s="205"/>
      <c r="Y431" s="205"/>
      <c r="Z431" s="205"/>
      <c r="AA431" s="207" t="s">
        <v>362</v>
      </c>
      <c r="AB431" s="218" t="s">
        <v>3</v>
      </c>
      <c r="AC431" s="219" t="str">
        <f t="shared" si="103"/>
        <v>OPEN</v>
      </c>
      <c r="AD431" s="17" t="str">
        <f t="array" aca="1" ref="AD431" ca="1">IF(D431="","",INDEX(HM_Unit!$D$1:$AE$1,MATCH(C431,HM_Unit!$D$2:$AE$2,0)))</f>
        <v>WEEK 15</v>
      </c>
      <c r="AE431" s="220"/>
      <c r="AF431" s="68"/>
      <c r="AG431" s="68"/>
      <c r="AH431" s="68"/>
      <c r="AI431" s="68"/>
      <c r="AJ431" s="68"/>
      <c r="AK431" s="68"/>
    </row>
    <row r="432" spans="1:37" ht="21.75" customHeight="1">
      <c r="A432" s="21" t="str">
        <f>IFERROR(VLOOKUP(D432,Sort!B:D,3,0),"")</f>
        <v>Hilight V4W</v>
      </c>
      <c r="B432" s="190" t="str">
        <f t="shared" si="97"/>
        <v>346124OPEN</v>
      </c>
      <c r="C432" s="196">
        <v>46124</v>
      </c>
      <c r="D432" s="207" t="s">
        <v>67</v>
      </c>
      <c r="E432" s="207" t="str">
        <f>IFERROR(VLOOKUP(D432,Sort!B:C,2,0),"")</f>
        <v>TOWER LAMP</v>
      </c>
      <c r="F432" s="208"/>
      <c r="G432" s="209">
        <f t="shared" si="98"/>
        <v>58</v>
      </c>
      <c r="H432" s="210">
        <v>46066</v>
      </c>
      <c r="I432" s="211">
        <v>0.62152777777777779</v>
      </c>
      <c r="J432" s="196">
        <v>46125</v>
      </c>
      <c r="K432" s="211">
        <v>0.25</v>
      </c>
      <c r="L432" s="213">
        <f t="shared" si="99"/>
        <v>46124.25</v>
      </c>
      <c r="M432" s="214">
        <f t="shared" si="100"/>
        <v>46125.25</v>
      </c>
      <c r="N432" s="200">
        <f t="shared" si="101"/>
        <v>24.000038400061499</v>
      </c>
      <c r="O432" s="216" t="s">
        <v>366</v>
      </c>
      <c r="P432" s="216" t="s">
        <v>367</v>
      </c>
      <c r="Q432" s="217" t="s">
        <v>150</v>
      </c>
      <c r="R432" s="217" t="s">
        <v>135</v>
      </c>
      <c r="S432" s="217" t="s">
        <v>291</v>
      </c>
      <c r="T432" s="207" t="str">
        <f>IFERROR(VLOOKUP(S432,Sort!E:F,2,0),"")</f>
        <v>ELECTRICAL, STARTING &amp; CHARGING SYSTEM</v>
      </c>
      <c r="U432" s="115" t="str">
        <f t="shared" si="102"/>
        <v/>
      </c>
      <c r="V432" s="202" t="str">
        <f t="shared" si="104"/>
        <v>Major</v>
      </c>
      <c r="W432" s="205"/>
      <c r="X432" s="205"/>
      <c r="Y432" s="205"/>
      <c r="Z432" s="205"/>
      <c r="AA432" s="207" t="s">
        <v>362</v>
      </c>
      <c r="AB432" s="218" t="s">
        <v>3</v>
      </c>
      <c r="AC432" s="219" t="str">
        <f t="shared" si="103"/>
        <v>OPEN</v>
      </c>
      <c r="AD432" s="17" t="str">
        <f t="array" aca="1" ref="AD432" ca="1">IF(D432="","",INDEX(HM_Unit!$D$1:$AE$1,MATCH(C432,HM_Unit!$D$2:$AE$2,0)))</f>
        <v>WEEK 15</v>
      </c>
      <c r="AE432" s="220"/>
      <c r="AF432" s="68"/>
      <c r="AG432" s="68"/>
      <c r="AH432" s="68"/>
      <c r="AI432" s="68"/>
      <c r="AJ432" s="68"/>
      <c r="AK432" s="68"/>
    </row>
    <row r="433" spans="1:37" ht="21.75" customHeight="1">
      <c r="A433" s="21" t="str">
        <f>IFERROR(VLOOKUP(D433,Sort!B:D,3,0),"")</f>
        <v>Hilight V4W</v>
      </c>
      <c r="B433" s="190" t="str">
        <f t="shared" si="97"/>
        <v>446124OPEN</v>
      </c>
      <c r="C433" s="196">
        <v>46124</v>
      </c>
      <c r="D433" s="207" t="s">
        <v>68</v>
      </c>
      <c r="E433" s="207" t="str">
        <f>IFERROR(VLOOKUP(D433,Sort!B:C,2,0),"")</f>
        <v>TOWER LAMP</v>
      </c>
      <c r="F433" s="208"/>
      <c r="G433" s="209">
        <f t="shared" si="98"/>
        <v>53</v>
      </c>
      <c r="H433" s="210">
        <v>46071</v>
      </c>
      <c r="I433" s="211">
        <v>0.32222222222222224</v>
      </c>
      <c r="J433" s="196">
        <v>46125</v>
      </c>
      <c r="K433" s="211">
        <v>0.25</v>
      </c>
      <c r="L433" s="213">
        <f t="shared" si="99"/>
        <v>46124.25</v>
      </c>
      <c r="M433" s="214">
        <f t="shared" si="100"/>
        <v>46125.25</v>
      </c>
      <c r="N433" s="200">
        <f t="shared" si="101"/>
        <v>24.000038400061499</v>
      </c>
      <c r="O433" s="216" t="s">
        <v>366</v>
      </c>
      <c r="P433" s="216" t="s">
        <v>367</v>
      </c>
      <c r="Q433" s="217" t="s">
        <v>150</v>
      </c>
      <c r="R433" s="217" t="s">
        <v>135</v>
      </c>
      <c r="S433" s="217" t="s">
        <v>291</v>
      </c>
      <c r="T433" s="207" t="str">
        <f>IFERROR(VLOOKUP(S433,Sort!E:F,2,0),"")</f>
        <v>ELECTRICAL, STARTING &amp; CHARGING SYSTEM</v>
      </c>
      <c r="U433" s="115" t="str">
        <f t="shared" si="102"/>
        <v/>
      </c>
      <c r="V433" s="202" t="str">
        <f t="shared" si="104"/>
        <v>Major</v>
      </c>
      <c r="W433" s="205"/>
      <c r="X433" s="205"/>
      <c r="Y433" s="205"/>
      <c r="Z433" s="205"/>
      <c r="AA433" s="207" t="s">
        <v>362</v>
      </c>
      <c r="AB433" s="218" t="s">
        <v>3</v>
      </c>
      <c r="AC433" s="219" t="str">
        <f t="shared" si="103"/>
        <v>OPEN</v>
      </c>
      <c r="AD433" s="47" t="str">
        <f t="array" aca="1" ref="AD433" ca="1">IF(D433="","",INDEX(HM_Unit!$D$1:$AE$1,MATCH(C433,HM_Unit!$D$2:$AE$2,0)))</f>
        <v>WEEK 15</v>
      </c>
      <c r="AE433" s="220"/>
      <c r="AF433" s="68"/>
      <c r="AG433" s="68"/>
      <c r="AH433" s="68"/>
      <c r="AI433" s="68"/>
      <c r="AJ433" s="68"/>
      <c r="AK433" s="68"/>
    </row>
    <row r="434" spans="1:37" ht="21.75" customHeight="1">
      <c r="A434" s="46" t="str">
        <f>IFERROR(VLOOKUP(D434,Sort!B:D,3,0),"")</f>
        <v>Sykes HH220</v>
      </c>
      <c r="B434" s="190" t="str">
        <f t="shared" si="97"/>
        <v>546124OPEN</v>
      </c>
      <c r="C434" s="196">
        <v>46124</v>
      </c>
      <c r="D434" s="193" t="s">
        <v>49</v>
      </c>
      <c r="E434" s="193" t="str">
        <f>IFERROR(VLOOKUP(D434,Sort!B:C,2,0),"")</f>
        <v>WATER PUMP</v>
      </c>
      <c r="F434" s="194"/>
      <c r="G434" s="195">
        <f t="shared" si="98"/>
        <v>6</v>
      </c>
      <c r="H434" s="196">
        <v>46118</v>
      </c>
      <c r="I434" s="197">
        <v>0.25</v>
      </c>
      <c r="J434" s="196">
        <v>46125</v>
      </c>
      <c r="K434" s="197">
        <v>0.25</v>
      </c>
      <c r="L434" s="198">
        <f t="shared" si="99"/>
        <v>46124.25</v>
      </c>
      <c r="M434" s="199">
        <f t="shared" si="100"/>
        <v>46125.25</v>
      </c>
      <c r="N434" s="200">
        <f t="shared" si="101"/>
        <v>24.000038400061499</v>
      </c>
      <c r="O434" s="201" t="s">
        <v>690</v>
      </c>
      <c r="P434" s="201"/>
      <c r="Q434" s="202" t="s">
        <v>150</v>
      </c>
      <c r="R434" s="202" t="s">
        <v>133</v>
      </c>
      <c r="S434" s="202" t="s">
        <v>691</v>
      </c>
      <c r="T434" s="193" t="str">
        <f>IFERROR(VLOOKUP(S434,Sort!E:F,2,0),"")</f>
        <v>ATTACHMENT</v>
      </c>
      <c r="U434" s="115" t="str">
        <f t="shared" si="102"/>
        <v/>
      </c>
      <c r="V434" s="202" t="s">
        <v>422</v>
      </c>
      <c r="W434" s="202"/>
      <c r="X434" s="202"/>
      <c r="Y434" s="202"/>
      <c r="Z434" s="193"/>
      <c r="AA434" s="193" t="s">
        <v>362</v>
      </c>
      <c r="AB434" s="193" t="s">
        <v>3</v>
      </c>
      <c r="AC434" s="204" t="str">
        <f t="shared" si="103"/>
        <v>OPEN</v>
      </c>
      <c r="AD434" s="47" t="str">
        <f t="array" aca="1" ref="AD434" ca="1">IF(D434="","",INDEX(HM_Unit!$D$1:$AE$1,MATCH(C434,HM_Unit!$D$2:$AE$2,0)))</f>
        <v>WEEK 15</v>
      </c>
      <c r="AE434" s="46"/>
      <c r="AF434" s="46"/>
      <c r="AG434" s="46"/>
      <c r="AH434" s="46"/>
      <c r="AI434" s="46"/>
      <c r="AJ434" s="46"/>
      <c r="AK434" s="46"/>
    </row>
    <row r="435" spans="1:37" ht="14.5">
      <c r="A435" s="46" t="str">
        <f>IFERROR(VLOOKUP(D435,Sort!B:D,3,0),"")</f>
        <v/>
      </c>
      <c r="B435" s="241"/>
      <c r="C435" s="242"/>
      <c r="D435" s="226"/>
      <c r="E435" s="226"/>
      <c r="F435" s="227"/>
      <c r="G435" s="228"/>
      <c r="H435" s="242"/>
      <c r="I435" s="230"/>
      <c r="J435" s="242"/>
      <c r="K435" s="230"/>
      <c r="L435" s="231"/>
      <c r="M435" s="232"/>
      <c r="N435" s="233"/>
      <c r="O435" s="234"/>
      <c r="P435" s="234"/>
      <c r="Q435" s="235"/>
      <c r="R435" s="235"/>
      <c r="S435" s="235"/>
      <c r="T435" s="226"/>
      <c r="U435" s="236"/>
      <c r="V435" s="235"/>
      <c r="W435" s="235"/>
      <c r="X435" s="235"/>
      <c r="Y435" s="235"/>
      <c r="Z435" s="226"/>
      <c r="AA435" s="226"/>
      <c r="AB435" s="237"/>
      <c r="AC435" s="238"/>
      <c r="AD435" s="239"/>
      <c r="AE435" s="46"/>
      <c r="AF435" s="46"/>
      <c r="AG435" s="46"/>
      <c r="AH435" s="46"/>
      <c r="AI435" s="46"/>
      <c r="AJ435" s="46"/>
      <c r="AK435" s="46"/>
    </row>
    <row r="436" spans="1:37" ht="22.5" customHeight="1">
      <c r="A436" s="46">
        <f>IFERROR(VLOOKUP(D436,Sort!B:D,3,0),"")</f>
        <v>0</v>
      </c>
      <c r="B436" s="190" t="str">
        <f t="shared" ref="B436:B476" si="105">COUNTIFS($AC$12:AC436,AC436,$C$12:C436,C436)&amp;C436&amp;AC436</f>
        <v>146125CLOSE</v>
      </c>
      <c r="C436" s="196">
        <v>46125</v>
      </c>
      <c r="D436" s="192" t="s">
        <v>35</v>
      </c>
      <c r="E436" s="193" t="str">
        <f>IFERROR(VLOOKUP(D436,Sort!B:C,2,0),"")</f>
        <v>AXOR 3336K</v>
      </c>
      <c r="F436" s="194"/>
      <c r="G436" s="195">
        <f t="shared" ref="G436:G476" si="106">IF(C436="","",C436-H436)</f>
        <v>0</v>
      </c>
      <c r="H436" s="196">
        <v>46125</v>
      </c>
      <c r="I436" s="197">
        <v>0.33680555555555558</v>
      </c>
      <c r="J436" s="196">
        <v>46125</v>
      </c>
      <c r="K436" s="197">
        <v>0.35138888888888886</v>
      </c>
      <c r="L436" s="198">
        <f t="shared" ref="L436:L476" si="107">IF(H436="","",IF(H436&lt;C436,C436+0.25,H436+I436))</f>
        <v>46125.336805555555</v>
      </c>
      <c r="M436" s="199">
        <f t="shared" ref="M436:M476" si="108">IF(J436="","",J436+K436)</f>
        <v>46125.351388888892</v>
      </c>
      <c r="N436" s="200">
        <f t="shared" ref="N436:N476" si="109">IF(M436=""," ",IF(((ROUND(VALUE(M436-L436),20))/0.417866666666*10)&lt;0,(24-(ROUND(VALUE(L436),20))/0.0416665999999999*10)+((ROUND(VALUE(M436),20))/0.416665999999999*10),(ROUND(VALUE(M436-L436),20))/0.416665999999999*10))</f>
        <v>0.35000056009402819</v>
      </c>
      <c r="O436" s="201" t="s">
        <v>852</v>
      </c>
      <c r="P436" s="201" t="s">
        <v>853</v>
      </c>
      <c r="Q436" s="202" t="s">
        <v>150</v>
      </c>
      <c r="R436" s="202" t="s">
        <v>137</v>
      </c>
      <c r="S436" s="202" t="s">
        <v>300</v>
      </c>
      <c r="T436" s="193" t="str">
        <f>IFERROR(VLOOKUP(S436,Sort!E:F,2,0),"")</f>
        <v>AIR SYSTEM</v>
      </c>
      <c r="U436" s="115">
        <f t="shared" ref="U436:U476" si="110">IF(G436="","",IF(H436=C436,1,""))</f>
        <v>1</v>
      </c>
      <c r="V436" s="202" t="s">
        <v>422</v>
      </c>
      <c r="W436" s="202"/>
      <c r="X436" s="202"/>
      <c r="Y436" s="202"/>
      <c r="Z436" s="193"/>
      <c r="AA436" s="193" t="s">
        <v>362</v>
      </c>
      <c r="AB436" s="203"/>
      <c r="AC436" s="204" t="str">
        <f t="shared" ref="AC436:AC476" si="111">IF(AB436="BD","OPEN","CLOSE")</f>
        <v>CLOSE</v>
      </c>
      <c r="AD436" s="47" t="str">
        <f t="array" aca="1" ref="AD436" ca="1">IF(D436="","",INDEX(HM_Unit!$D$1:$AE$1,MATCH(C436,HM_Unit!$D$2:$AE$2,0)))</f>
        <v>WEEK 16</v>
      </c>
      <c r="AE436" s="46"/>
      <c r="AF436" s="46"/>
      <c r="AG436" s="46"/>
      <c r="AH436" s="46"/>
      <c r="AI436" s="46"/>
      <c r="AJ436" s="46"/>
      <c r="AK436" s="46"/>
    </row>
    <row r="437" spans="1:37" ht="22.5" customHeight="1">
      <c r="A437" s="46">
        <f>IFERROR(VLOOKUP(D437,Sort!B:D,3,0),"")</f>
        <v>0</v>
      </c>
      <c r="B437" s="190" t="str">
        <f t="shared" si="105"/>
        <v>246125CLOSE</v>
      </c>
      <c r="C437" s="196">
        <v>46125</v>
      </c>
      <c r="D437" s="192" t="s">
        <v>38</v>
      </c>
      <c r="E437" s="193" t="str">
        <f>IFERROR(VLOOKUP(D437,Sort!B:C,2,0),"")</f>
        <v>AXOR 3336K</v>
      </c>
      <c r="F437" s="194"/>
      <c r="G437" s="195">
        <f t="shared" si="106"/>
        <v>0</v>
      </c>
      <c r="H437" s="196">
        <v>46125</v>
      </c>
      <c r="I437" s="197">
        <v>0.29166666666666669</v>
      </c>
      <c r="J437" s="196">
        <v>46125</v>
      </c>
      <c r="K437" s="197">
        <v>0.4826388888888889</v>
      </c>
      <c r="L437" s="198">
        <f t="shared" si="107"/>
        <v>46125.291666666664</v>
      </c>
      <c r="M437" s="199">
        <f t="shared" si="108"/>
        <v>46125.482638888891</v>
      </c>
      <c r="N437" s="200">
        <f t="shared" si="109"/>
        <v>4.5833406667754142</v>
      </c>
      <c r="O437" s="201" t="s">
        <v>854</v>
      </c>
      <c r="P437" s="201" t="s">
        <v>855</v>
      </c>
      <c r="Q437" s="202" t="s">
        <v>150</v>
      </c>
      <c r="R437" s="202" t="s">
        <v>137</v>
      </c>
      <c r="S437" s="202" t="s">
        <v>337</v>
      </c>
      <c r="T437" s="193" t="str">
        <f>IFERROR(VLOOKUP(S437,Sort!E:F,2,0),"")</f>
        <v>TRANSMISSION</v>
      </c>
      <c r="U437" s="115">
        <f t="shared" si="110"/>
        <v>1</v>
      </c>
      <c r="V437" s="202" t="s">
        <v>422</v>
      </c>
      <c r="W437" s="202"/>
      <c r="X437" s="202"/>
      <c r="Y437" s="202"/>
      <c r="Z437" s="193"/>
      <c r="AA437" s="193" t="s">
        <v>362</v>
      </c>
      <c r="AB437" s="203"/>
      <c r="AC437" s="204" t="str">
        <f t="shared" si="111"/>
        <v>CLOSE</v>
      </c>
      <c r="AD437" s="47" t="str">
        <f t="array" aca="1" ref="AD437" ca="1">IF(D437="","",INDEX(HM_Unit!$D$1:$AE$1,MATCH(C437,HM_Unit!$D$2:$AE$2,0)))</f>
        <v>WEEK 16</v>
      </c>
      <c r="AE437" s="46"/>
      <c r="AF437" s="46"/>
      <c r="AG437" s="46"/>
      <c r="AH437" s="46"/>
      <c r="AI437" s="46"/>
      <c r="AJ437" s="46"/>
      <c r="AK437" s="46"/>
    </row>
    <row r="438" spans="1:37" ht="22.5" customHeight="1">
      <c r="A438" s="46">
        <f>IFERROR(VLOOKUP(D438,Sort!B:D,3,0),"")</f>
        <v>0</v>
      </c>
      <c r="B438" s="190" t="str">
        <f t="shared" si="105"/>
        <v>346125CLOSE</v>
      </c>
      <c r="C438" s="196">
        <v>46125</v>
      </c>
      <c r="D438" s="192" t="s">
        <v>91</v>
      </c>
      <c r="E438" s="193" t="str">
        <f>IFERROR(VLOOKUP(D438,Sort!B:C,2,0),"")</f>
        <v>Axor 3336 OB</v>
      </c>
      <c r="F438" s="194"/>
      <c r="G438" s="195">
        <f t="shared" si="106"/>
        <v>0</v>
      </c>
      <c r="H438" s="196">
        <v>46125</v>
      </c>
      <c r="I438" s="197">
        <v>0.38819444444444445</v>
      </c>
      <c r="J438" s="196">
        <v>46125</v>
      </c>
      <c r="K438" s="197">
        <v>0.39652777777777776</v>
      </c>
      <c r="L438" s="198">
        <f t="shared" si="107"/>
        <v>46125.388194444444</v>
      </c>
      <c r="M438" s="199">
        <f t="shared" si="108"/>
        <v>46125.396527777775</v>
      </c>
      <c r="N438" s="200">
        <f t="shared" si="109"/>
        <v>0.20000031995394632</v>
      </c>
      <c r="O438" s="201" t="s">
        <v>417</v>
      </c>
      <c r="P438" s="201" t="s">
        <v>856</v>
      </c>
      <c r="Q438" s="202" t="s">
        <v>150</v>
      </c>
      <c r="R438" s="202" t="s">
        <v>137</v>
      </c>
      <c r="S438" s="202" t="s">
        <v>303</v>
      </c>
      <c r="T438" s="193" t="str">
        <f>IFERROR(VLOOKUP(S438,Sort!E:F,2,0),"")</f>
        <v>BRAKE SYSTEM</v>
      </c>
      <c r="U438" s="115">
        <f t="shared" si="110"/>
        <v>1</v>
      </c>
      <c r="V438" s="202" t="s">
        <v>422</v>
      </c>
      <c r="W438" s="202"/>
      <c r="X438" s="202"/>
      <c r="Y438" s="202"/>
      <c r="Z438" s="193"/>
      <c r="AA438" s="193" t="s">
        <v>362</v>
      </c>
      <c r="AB438" s="203"/>
      <c r="AC438" s="204" t="str">
        <f t="shared" si="111"/>
        <v>CLOSE</v>
      </c>
      <c r="AD438" s="47" t="str">
        <f t="array" aca="1" ref="AD438" ca="1">IF(D438="","",INDEX(HM_Unit!$D$1:$AE$1,MATCH(C438,HM_Unit!$D$2:$AE$2,0)))</f>
        <v>WEEK 16</v>
      </c>
      <c r="AE438" s="46"/>
      <c r="AF438" s="46"/>
      <c r="AG438" s="46"/>
      <c r="AH438" s="46"/>
      <c r="AI438" s="46"/>
      <c r="AJ438" s="46"/>
      <c r="AK438" s="46"/>
    </row>
    <row r="439" spans="1:37" ht="22.5" customHeight="1">
      <c r="A439" s="46">
        <f>IFERROR(VLOOKUP(D439,Sort!B:D,3,0),"")</f>
        <v>0</v>
      </c>
      <c r="B439" s="190" t="str">
        <f t="shared" si="105"/>
        <v>446125CLOSE</v>
      </c>
      <c r="C439" s="196">
        <v>46125</v>
      </c>
      <c r="D439" s="192" t="s">
        <v>90</v>
      </c>
      <c r="E439" s="193" t="str">
        <f>IFERROR(VLOOKUP(D439,Sort!B:C,2,0),"")</f>
        <v>Axor 3336 OB</v>
      </c>
      <c r="F439" s="194"/>
      <c r="G439" s="195">
        <f t="shared" si="106"/>
        <v>0</v>
      </c>
      <c r="H439" s="196">
        <v>46125</v>
      </c>
      <c r="I439" s="197">
        <v>0.39374999999999999</v>
      </c>
      <c r="J439" s="196">
        <v>46125</v>
      </c>
      <c r="K439" s="197">
        <v>0.40833333333333333</v>
      </c>
      <c r="L439" s="198">
        <f t="shared" si="107"/>
        <v>46125.393750000003</v>
      </c>
      <c r="M439" s="199">
        <f t="shared" si="108"/>
        <v>46125.408333333333</v>
      </c>
      <c r="N439" s="200">
        <f t="shared" si="109"/>
        <v>0.35000055991940637</v>
      </c>
      <c r="O439" s="201" t="s">
        <v>314</v>
      </c>
      <c r="P439" s="201" t="s">
        <v>657</v>
      </c>
      <c r="Q439" s="202" t="s">
        <v>150</v>
      </c>
      <c r="R439" s="202" t="s">
        <v>137</v>
      </c>
      <c r="S439" s="202" t="s">
        <v>300</v>
      </c>
      <c r="T439" s="193" t="str">
        <f>IFERROR(VLOOKUP(S439,Sort!E:F,2,0),"")</f>
        <v>AIR SYSTEM</v>
      </c>
      <c r="U439" s="115">
        <f t="shared" si="110"/>
        <v>1</v>
      </c>
      <c r="V439" s="202" t="s">
        <v>422</v>
      </c>
      <c r="W439" s="202"/>
      <c r="X439" s="202"/>
      <c r="Y439" s="202"/>
      <c r="Z439" s="193"/>
      <c r="AA439" s="193" t="s">
        <v>362</v>
      </c>
      <c r="AB439" s="203"/>
      <c r="AC439" s="204" t="str">
        <f t="shared" si="111"/>
        <v>CLOSE</v>
      </c>
      <c r="AD439" s="47" t="str">
        <f t="array" aca="1" ref="AD439" ca="1">IF(D439="","",INDEX(HM_Unit!$D$1:$AE$1,MATCH(C439,HM_Unit!$D$2:$AE$2,0)))</f>
        <v>WEEK 16</v>
      </c>
      <c r="AE439" s="46"/>
      <c r="AF439" s="46"/>
      <c r="AG439" s="46"/>
      <c r="AH439" s="46"/>
      <c r="AI439" s="46"/>
      <c r="AJ439" s="46"/>
      <c r="AK439" s="46"/>
    </row>
    <row r="440" spans="1:37" ht="22.5" customHeight="1">
      <c r="A440" s="46">
        <f>IFERROR(VLOOKUP(D440,Sort!B:D,3,0),"")</f>
        <v>0</v>
      </c>
      <c r="B440" s="190" t="str">
        <f t="shared" si="105"/>
        <v>546125CLOSE</v>
      </c>
      <c r="C440" s="196">
        <v>46125</v>
      </c>
      <c r="D440" s="192" t="s">
        <v>98</v>
      </c>
      <c r="E440" s="193" t="str">
        <f>IFERROR(VLOOKUP(D440,Sort!B:C,2,0),"")</f>
        <v>Axor 3336 OB</v>
      </c>
      <c r="F440" s="194"/>
      <c r="G440" s="195">
        <f t="shared" si="106"/>
        <v>0</v>
      </c>
      <c r="H440" s="196">
        <v>46125</v>
      </c>
      <c r="I440" s="197">
        <v>0.36805555555555558</v>
      </c>
      <c r="J440" s="196">
        <v>46125</v>
      </c>
      <c r="K440" s="197">
        <v>0.3888888888888889</v>
      </c>
      <c r="L440" s="198">
        <f t="shared" si="107"/>
        <v>46125.368055555555</v>
      </c>
      <c r="M440" s="199">
        <f t="shared" si="108"/>
        <v>46125.388888888891</v>
      </c>
      <c r="N440" s="200">
        <f t="shared" si="109"/>
        <v>0.5000008000594901</v>
      </c>
      <c r="O440" s="201" t="s">
        <v>633</v>
      </c>
      <c r="P440" s="201" t="s">
        <v>857</v>
      </c>
      <c r="Q440" s="202" t="s">
        <v>149</v>
      </c>
      <c r="R440" s="202" t="s">
        <v>137</v>
      </c>
      <c r="S440" s="202" t="s">
        <v>318</v>
      </c>
      <c r="T440" s="193" t="str">
        <f>IFERROR(VLOOKUP(S440,Sort!E:F,2,0),"")</f>
        <v>PREVENTIVE MAINTENACE</v>
      </c>
      <c r="U440" s="115">
        <f t="shared" si="110"/>
        <v>1</v>
      </c>
      <c r="V440" s="202" t="s">
        <v>422</v>
      </c>
      <c r="W440" s="202"/>
      <c r="X440" s="202"/>
      <c r="Y440" s="202"/>
      <c r="Z440" s="193"/>
      <c r="AA440" s="193" t="s">
        <v>362</v>
      </c>
      <c r="AB440" s="203"/>
      <c r="AC440" s="204" t="str">
        <f t="shared" si="111"/>
        <v>CLOSE</v>
      </c>
      <c r="AD440" s="47" t="str">
        <f t="array" aca="1" ref="AD440" ca="1">IF(D440="","",INDEX(HM_Unit!$D$1:$AE$1,MATCH(C440,HM_Unit!$D$2:$AE$2,0)))</f>
        <v>WEEK 16</v>
      </c>
      <c r="AE440" s="46"/>
      <c r="AF440" s="46"/>
      <c r="AG440" s="46"/>
      <c r="AH440" s="46"/>
      <c r="AI440" s="46"/>
      <c r="AJ440" s="46"/>
      <c r="AK440" s="46"/>
    </row>
    <row r="441" spans="1:37" ht="22.5" customHeight="1">
      <c r="A441" s="46">
        <f>IFERROR(VLOOKUP(D441,Sort!B:D,3,0),"")</f>
        <v>0</v>
      </c>
      <c r="B441" s="190" t="str">
        <f t="shared" si="105"/>
        <v>646125CLOSE</v>
      </c>
      <c r="C441" s="196">
        <v>46125</v>
      </c>
      <c r="D441" s="192" t="s">
        <v>16</v>
      </c>
      <c r="E441" s="193" t="str">
        <f>IFERROR(VLOOKUP(D441,Sort!B:C,2,0),"")</f>
        <v>AXOR 3336K</v>
      </c>
      <c r="F441" s="194"/>
      <c r="G441" s="195">
        <f t="shared" si="106"/>
        <v>0</v>
      </c>
      <c r="H441" s="196">
        <v>46125</v>
      </c>
      <c r="I441" s="197">
        <v>0.29166666666666669</v>
      </c>
      <c r="J441" s="196">
        <v>46125</v>
      </c>
      <c r="K441" s="197">
        <v>0.42708333333333331</v>
      </c>
      <c r="L441" s="198">
        <f t="shared" si="107"/>
        <v>46125.291666666664</v>
      </c>
      <c r="M441" s="199">
        <f t="shared" si="108"/>
        <v>46125.427083333336</v>
      </c>
      <c r="N441" s="200">
        <f t="shared" si="109"/>
        <v>3.2500052001247361</v>
      </c>
      <c r="O441" s="201" t="s">
        <v>796</v>
      </c>
      <c r="P441" s="201" t="s">
        <v>858</v>
      </c>
      <c r="Q441" s="202" t="s">
        <v>150</v>
      </c>
      <c r="R441" s="202" t="s">
        <v>137</v>
      </c>
      <c r="S441" s="202" t="s">
        <v>297</v>
      </c>
      <c r="T441" s="193" t="str">
        <f>IFERROR(VLOOKUP(S441,Sort!E:F,2,0),"")</f>
        <v>SUSPENSION</v>
      </c>
      <c r="U441" s="115">
        <f t="shared" si="110"/>
        <v>1</v>
      </c>
      <c r="V441" s="202" t="s">
        <v>422</v>
      </c>
      <c r="W441" s="202"/>
      <c r="X441" s="202"/>
      <c r="Y441" s="202"/>
      <c r="Z441" s="193"/>
      <c r="AA441" s="193" t="s">
        <v>362</v>
      </c>
      <c r="AB441" s="203"/>
      <c r="AC441" s="204" t="str">
        <f t="shared" si="111"/>
        <v>CLOSE</v>
      </c>
      <c r="AD441" s="47" t="str">
        <f t="array" aca="1" ref="AD441" ca="1">IF(D441="","",INDEX(HM_Unit!$D$1:$AE$1,MATCH(C441,HM_Unit!$D$2:$AE$2,0)))</f>
        <v>WEEK 16</v>
      </c>
      <c r="AE441" s="46"/>
      <c r="AF441" s="46"/>
      <c r="AG441" s="46"/>
      <c r="AH441" s="46"/>
      <c r="AI441" s="46"/>
      <c r="AJ441" s="46"/>
      <c r="AK441" s="46"/>
    </row>
    <row r="442" spans="1:37" ht="22.5" customHeight="1">
      <c r="A442" s="46">
        <f>IFERROR(VLOOKUP(D442,Sort!B:D,3,0),"")</f>
        <v>0</v>
      </c>
      <c r="B442" s="190" t="str">
        <f t="shared" si="105"/>
        <v>746125CLOSE</v>
      </c>
      <c r="C442" s="196">
        <v>46125</v>
      </c>
      <c r="D442" s="192" t="s">
        <v>33</v>
      </c>
      <c r="E442" s="193" t="str">
        <f>IFERROR(VLOOKUP(D442,Sort!B:C,2,0),"")</f>
        <v>AXOR 3336K</v>
      </c>
      <c r="F442" s="194"/>
      <c r="G442" s="195">
        <f t="shared" si="106"/>
        <v>0</v>
      </c>
      <c r="H442" s="196">
        <v>46125</v>
      </c>
      <c r="I442" s="197">
        <v>0.48402777777777778</v>
      </c>
      <c r="J442" s="196">
        <v>46125</v>
      </c>
      <c r="K442" s="197">
        <v>0.49166666666666664</v>
      </c>
      <c r="L442" s="198">
        <f t="shared" si="107"/>
        <v>46125.484027777777</v>
      </c>
      <c r="M442" s="199">
        <f t="shared" si="108"/>
        <v>46125.491666666669</v>
      </c>
      <c r="N442" s="200">
        <f t="shared" si="109"/>
        <v>0.18333362674086626</v>
      </c>
      <c r="O442" s="201" t="s">
        <v>314</v>
      </c>
      <c r="P442" s="201" t="s">
        <v>859</v>
      </c>
      <c r="Q442" s="202" t="s">
        <v>150</v>
      </c>
      <c r="R442" s="202" t="s">
        <v>137</v>
      </c>
      <c r="S442" s="202" t="s">
        <v>300</v>
      </c>
      <c r="T442" s="193" t="str">
        <f>IFERROR(VLOOKUP(S442,Sort!E:F,2,0),"")</f>
        <v>AIR SYSTEM</v>
      </c>
      <c r="U442" s="115">
        <f t="shared" si="110"/>
        <v>1</v>
      </c>
      <c r="V442" s="202" t="s">
        <v>422</v>
      </c>
      <c r="W442" s="202"/>
      <c r="X442" s="202"/>
      <c r="Y442" s="202"/>
      <c r="Z442" s="193"/>
      <c r="AA442" s="193" t="s">
        <v>362</v>
      </c>
      <c r="AB442" s="203"/>
      <c r="AC442" s="204" t="str">
        <f t="shared" si="111"/>
        <v>CLOSE</v>
      </c>
      <c r="AD442" s="47" t="str">
        <f t="array" aca="1" ref="AD442" ca="1">IF(D442="","",INDEX(HM_Unit!$D$1:$AE$1,MATCH(C442,HM_Unit!$D$2:$AE$2,0)))</f>
        <v>WEEK 16</v>
      </c>
      <c r="AE442" s="46"/>
      <c r="AF442" s="46"/>
      <c r="AG442" s="46"/>
      <c r="AH442" s="46"/>
      <c r="AI442" s="46"/>
      <c r="AJ442" s="46"/>
      <c r="AK442" s="46"/>
    </row>
    <row r="443" spans="1:37" ht="22.5" customHeight="1">
      <c r="A443" s="46">
        <f>IFERROR(VLOOKUP(D443,Sort!B:D,3,0),"")</f>
        <v>0</v>
      </c>
      <c r="B443" s="190" t="str">
        <f t="shared" si="105"/>
        <v>846125CLOSE</v>
      </c>
      <c r="C443" s="196">
        <v>46125</v>
      </c>
      <c r="D443" s="192" t="s">
        <v>92</v>
      </c>
      <c r="E443" s="193" t="str">
        <f>IFERROR(VLOOKUP(D443,Sort!B:C,2,0),"")</f>
        <v>Axor 3336 OB</v>
      </c>
      <c r="F443" s="194"/>
      <c r="G443" s="195">
        <f t="shared" si="106"/>
        <v>0</v>
      </c>
      <c r="H443" s="196">
        <v>46125</v>
      </c>
      <c r="I443" s="197">
        <v>0.375</v>
      </c>
      <c r="J443" s="196">
        <v>46125</v>
      </c>
      <c r="K443" s="197">
        <v>0.49652777777777779</v>
      </c>
      <c r="L443" s="198">
        <f t="shared" si="107"/>
        <v>46125.375</v>
      </c>
      <c r="M443" s="199">
        <f t="shared" si="108"/>
        <v>46125.496527777781</v>
      </c>
      <c r="N443" s="200">
        <f t="shared" si="109"/>
        <v>2.9166713334184284</v>
      </c>
      <c r="O443" s="201" t="s">
        <v>860</v>
      </c>
      <c r="P443" s="201" t="s">
        <v>861</v>
      </c>
      <c r="Q443" s="202" t="s">
        <v>150</v>
      </c>
      <c r="R443" s="202" t="s">
        <v>137</v>
      </c>
      <c r="S443" s="202" t="s">
        <v>303</v>
      </c>
      <c r="T443" s="193" t="str">
        <f>IFERROR(VLOOKUP(S443,Sort!E:F,2,0),"")</f>
        <v>BRAKE SYSTEM</v>
      </c>
      <c r="U443" s="115">
        <f t="shared" si="110"/>
        <v>1</v>
      </c>
      <c r="V443" s="202" t="s">
        <v>422</v>
      </c>
      <c r="W443" s="202"/>
      <c r="X443" s="202"/>
      <c r="Y443" s="202"/>
      <c r="Z443" s="193"/>
      <c r="AA443" s="193" t="s">
        <v>362</v>
      </c>
      <c r="AB443" s="203"/>
      <c r="AC443" s="204" t="str">
        <f t="shared" si="111"/>
        <v>CLOSE</v>
      </c>
      <c r="AD443" s="47" t="str">
        <f t="array" aca="1" ref="AD443" ca="1">IF(D443="","",INDEX(HM_Unit!$D$1:$AE$1,MATCH(C443,HM_Unit!$D$2:$AE$2,0)))</f>
        <v>WEEK 16</v>
      </c>
      <c r="AE443" s="46"/>
      <c r="AF443" s="46"/>
      <c r="AG443" s="46"/>
      <c r="AH443" s="46"/>
      <c r="AI443" s="46"/>
      <c r="AJ443" s="46"/>
      <c r="AK443" s="46"/>
    </row>
    <row r="444" spans="1:37" ht="22.5" customHeight="1">
      <c r="A444" s="46">
        <f>IFERROR(VLOOKUP(D444,Sort!B:D,3,0),"")</f>
        <v>0</v>
      </c>
      <c r="B444" s="190" t="str">
        <f t="shared" si="105"/>
        <v>946125CLOSE</v>
      </c>
      <c r="C444" s="196">
        <v>46125</v>
      </c>
      <c r="D444" s="192" t="s">
        <v>15</v>
      </c>
      <c r="E444" s="193" t="str">
        <f>IFERROR(VLOOKUP(D444,Sort!B:C,2,0),"")</f>
        <v>AXOR 3336K</v>
      </c>
      <c r="F444" s="194"/>
      <c r="G444" s="195">
        <f t="shared" si="106"/>
        <v>0</v>
      </c>
      <c r="H444" s="196">
        <v>46125</v>
      </c>
      <c r="I444" s="197">
        <v>0.35138888888888886</v>
      </c>
      <c r="J444" s="196">
        <v>46125</v>
      </c>
      <c r="K444" s="197">
        <v>0.60416666666666663</v>
      </c>
      <c r="L444" s="198">
        <f t="shared" si="107"/>
        <v>46125.351388888892</v>
      </c>
      <c r="M444" s="199">
        <f t="shared" si="108"/>
        <v>46125.604166666664</v>
      </c>
      <c r="N444" s="200">
        <f t="shared" si="109"/>
        <v>6.0666763732169313</v>
      </c>
      <c r="O444" s="201" t="s">
        <v>862</v>
      </c>
      <c r="P444" s="201" t="s">
        <v>863</v>
      </c>
      <c r="Q444" s="202" t="s">
        <v>149</v>
      </c>
      <c r="R444" s="202" t="s">
        <v>137</v>
      </c>
      <c r="S444" s="202" t="s">
        <v>308</v>
      </c>
      <c r="T444" s="193" t="str">
        <f>IFERROR(VLOOKUP(S444,Sort!E:F,2,0),"")</f>
        <v>AIR CONDITIONER</v>
      </c>
      <c r="U444" s="115">
        <f t="shared" si="110"/>
        <v>1</v>
      </c>
      <c r="V444" s="202" t="s">
        <v>422</v>
      </c>
      <c r="W444" s="202"/>
      <c r="X444" s="202"/>
      <c r="Y444" s="202"/>
      <c r="Z444" s="193"/>
      <c r="AA444" s="193" t="s">
        <v>362</v>
      </c>
      <c r="AB444" s="203"/>
      <c r="AC444" s="204" t="str">
        <f t="shared" si="111"/>
        <v>CLOSE</v>
      </c>
      <c r="AD444" s="47" t="str">
        <f t="array" aca="1" ref="AD444" ca="1">IF(D444="","",INDEX(HM_Unit!$D$1:$AE$1,MATCH(C444,HM_Unit!$D$2:$AE$2,0)))</f>
        <v>WEEK 16</v>
      </c>
      <c r="AE444" s="46"/>
      <c r="AF444" s="46"/>
      <c r="AG444" s="46"/>
      <c r="AH444" s="46"/>
      <c r="AI444" s="46"/>
      <c r="AJ444" s="46"/>
      <c r="AK444" s="46"/>
    </row>
    <row r="445" spans="1:37" ht="22.5" customHeight="1">
      <c r="A445" s="46">
        <f>IFERROR(VLOOKUP(D445,Sort!B:D,3,0),"")</f>
        <v>0</v>
      </c>
      <c r="B445" s="190" t="str">
        <f t="shared" si="105"/>
        <v>1046125CLOSE</v>
      </c>
      <c r="C445" s="196">
        <v>46125</v>
      </c>
      <c r="D445" s="192" t="s">
        <v>99</v>
      </c>
      <c r="E445" s="193" t="str">
        <f>IFERROR(VLOOKUP(D445,Sort!B:C,2,0),"")</f>
        <v>Axor 3336 OB</v>
      </c>
      <c r="F445" s="194"/>
      <c r="G445" s="195">
        <f t="shared" si="106"/>
        <v>0</v>
      </c>
      <c r="H445" s="196">
        <v>46125</v>
      </c>
      <c r="I445" s="197">
        <v>0.375</v>
      </c>
      <c r="J445" s="196">
        <v>46125</v>
      </c>
      <c r="K445" s="197">
        <v>0.60416666666666663</v>
      </c>
      <c r="L445" s="198">
        <f t="shared" si="107"/>
        <v>46125.375</v>
      </c>
      <c r="M445" s="199">
        <f t="shared" si="108"/>
        <v>46125.604166666664</v>
      </c>
      <c r="N445" s="200">
        <f t="shared" si="109"/>
        <v>5.5000087999558769</v>
      </c>
      <c r="O445" s="201" t="s">
        <v>864</v>
      </c>
      <c r="P445" s="201" t="s">
        <v>865</v>
      </c>
      <c r="Q445" s="202" t="s">
        <v>149</v>
      </c>
      <c r="R445" s="202" t="s">
        <v>137</v>
      </c>
      <c r="S445" s="202" t="s">
        <v>318</v>
      </c>
      <c r="T445" s="193" t="str">
        <f>IFERROR(VLOOKUP(S445,Sort!E:F,2,0),"")</f>
        <v>PREVENTIVE MAINTENACE</v>
      </c>
      <c r="U445" s="115">
        <f t="shared" si="110"/>
        <v>1</v>
      </c>
      <c r="V445" s="202" t="s">
        <v>422</v>
      </c>
      <c r="W445" s="202"/>
      <c r="X445" s="202"/>
      <c r="Y445" s="202"/>
      <c r="Z445" s="193"/>
      <c r="AA445" s="193" t="s">
        <v>362</v>
      </c>
      <c r="AB445" s="203"/>
      <c r="AC445" s="204" t="str">
        <f t="shared" si="111"/>
        <v>CLOSE</v>
      </c>
      <c r="AD445" s="47" t="str">
        <f t="array" aca="1" ref="AD445" ca="1">IF(D445="","",INDEX(HM_Unit!$D$1:$AE$1,MATCH(C445,HM_Unit!$D$2:$AE$2,0)))</f>
        <v>WEEK 16</v>
      </c>
      <c r="AE445" s="46"/>
      <c r="AF445" s="46"/>
      <c r="AG445" s="46"/>
      <c r="AH445" s="46"/>
      <c r="AI445" s="46"/>
      <c r="AJ445" s="46"/>
      <c r="AK445" s="46"/>
    </row>
    <row r="446" spans="1:37" ht="22.5" customHeight="1">
      <c r="A446" s="46">
        <f>IFERROR(VLOOKUP(D446,Sort!B:D,3,0),"")</f>
        <v>0</v>
      </c>
      <c r="B446" s="190" t="str">
        <f t="shared" si="105"/>
        <v>1146125CLOSE</v>
      </c>
      <c r="C446" s="196">
        <v>46125</v>
      </c>
      <c r="D446" s="192" t="s">
        <v>17</v>
      </c>
      <c r="E446" s="193" t="str">
        <f>IFERROR(VLOOKUP(D446,Sort!B:C,2,0),"")</f>
        <v>AXOR 3336K</v>
      </c>
      <c r="F446" s="194"/>
      <c r="G446" s="195">
        <f t="shared" si="106"/>
        <v>0</v>
      </c>
      <c r="H446" s="196">
        <v>46125</v>
      </c>
      <c r="I446" s="197">
        <v>0.39583333333333331</v>
      </c>
      <c r="J446" s="196">
        <v>46125</v>
      </c>
      <c r="K446" s="197">
        <v>0.63680555555555551</v>
      </c>
      <c r="L446" s="198">
        <f t="shared" si="107"/>
        <v>46125.395833333336</v>
      </c>
      <c r="M446" s="199">
        <f t="shared" si="108"/>
        <v>46125.636805555558</v>
      </c>
      <c r="N446" s="200">
        <f t="shared" si="109"/>
        <v>5.7833425866737285</v>
      </c>
      <c r="O446" s="201" t="s">
        <v>597</v>
      </c>
      <c r="P446" s="201" t="s">
        <v>866</v>
      </c>
      <c r="Q446" s="202" t="s">
        <v>150</v>
      </c>
      <c r="R446" s="202" t="s">
        <v>137</v>
      </c>
      <c r="S446" s="202" t="s">
        <v>406</v>
      </c>
      <c r="T446" s="193" t="str">
        <f>IFERROR(VLOOKUP(S446,Sort!E:F,2,0),"")</f>
        <v>RADIATOR/ COOLANT SYSTEM</v>
      </c>
      <c r="U446" s="115">
        <f t="shared" si="110"/>
        <v>1</v>
      </c>
      <c r="V446" s="202" t="s">
        <v>422</v>
      </c>
      <c r="W446" s="202"/>
      <c r="X446" s="202"/>
      <c r="Y446" s="202"/>
      <c r="Z446" s="193"/>
      <c r="AA446" s="193" t="s">
        <v>362</v>
      </c>
      <c r="AB446" s="203"/>
      <c r="AC446" s="204" t="str">
        <f t="shared" si="111"/>
        <v>CLOSE</v>
      </c>
      <c r="AD446" s="47" t="str">
        <f t="array" aca="1" ref="AD446" ca="1">IF(D446="","",INDEX(HM_Unit!$D$1:$AE$1,MATCH(C446,HM_Unit!$D$2:$AE$2,0)))</f>
        <v>WEEK 16</v>
      </c>
      <c r="AE446" s="46"/>
      <c r="AF446" s="46"/>
      <c r="AG446" s="46"/>
      <c r="AH446" s="46"/>
      <c r="AI446" s="46"/>
      <c r="AJ446" s="46"/>
      <c r="AK446" s="46"/>
    </row>
    <row r="447" spans="1:37" ht="22.5" customHeight="1">
      <c r="A447" s="46">
        <f>IFERROR(VLOOKUP(D447,Sort!B:D,3,0),"")</f>
        <v>0</v>
      </c>
      <c r="B447" s="190" t="str">
        <f t="shared" si="105"/>
        <v>1246125CLOSE</v>
      </c>
      <c r="C447" s="196">
        <v>46125</v>
      </c>
      <c r="D447" s="192" t="s">
        <v>13</v>
      </c>
      <c r="E447" s="193" t="str">
        <f>IFERROR(VLOOKUP(D447,Sort!B:C,2,0),"")</f>
        <v>AXOR 3336K</v>
      </c>
      <c r="F447" s="194"/>
      <c r="G447" s="195">
        <f t="shared" si="106"/>
        <v>0</v>
      </c>
      <c r="H447" s="196">
        <v>46125</v>
      </c>
      <c r="I447" s="197">
        <v>0.29166666666666669</v>
      </c>
      <c r="J447" s="196">
        <v>46125</v>
      </c>
      <c r="K447" s="197">
        <v>0.64861111111111114</v>
      </c>
      <c r="L447" s="198">
        <f t="shared" si="107"/>
        <v>46125.291666666664</v>
      </c>
      <c r="M447" s="199">
        <f t="shared" si="108"/>
        <v>46125.648611111108</v>
      </c>
      <c r="N447" s="200">
        <f t="shared" si="109"/>
        <v>8.5666803733397714</v>
      </c>
      <c r="O447" s="201" t="s">
        <v>314</v>
      </c>
      <c r="P447" s="201" t="s">
        <v>867</v>
      </c>
      <c r="Q447" s="202" t="s">
        <v>150</v>
      </c>
      <c r="R447" s="202" t="s">
        <v>137</v>
      </c>
      <c r="S447" s="202" t="s">
        <v>300</v>
      </c>
      <c r="T447" s="193" t="str">
        <f>IFERROR(VLOOKUP(S447,Sort!E:F,2,0),"")</f>
        <v>AIR SYSTEM</v>
      </c>
      <c r="U447" s="115">
        <f t="shared" si="110"/>
        <v>1</v>
      </c>
      <c r="V447" s="202" t="s">
        <v>422</v>
      </c>
      <c r="W447" s="202"/>
      <c r="X447" s="202"/>
      <c r="Y447" s="202"/>
      <c r="Z447" s="193"/>
      <c r="AA447" s="193" t="s">
        <v>362</v>
      </c>
      <c r="AB447" s="203"/>
      <c r="AC447" s="204" t="str">
        <f t="shared" si="111"/>
        <v>CLOSE</v>
      </c>
      <c r="AD447" s="47" t="str">
        <f t="array" aca="1" ref="AD447" ca="1">IF(D447="","",INDEX(HM_Unit!$D$1:$AE$1,MATCH(C447,HM_Unit!$D$2:$AE$2,0)))</f>
        <v>WEEK 16</v>
      </c>
      <c r="AE447" s="46"/>
      <c r="AF447" s="46"/>
      <c r="AG447" s="46"/>
      <c r="AH447" s="46"/>
      <c r="AI447" s="46"/>
      <c r="AJ447" s="46"/>
      <c r="AK447" s="46"/>
    </row>
    <row r="448" spans="1:37" ht="22.5" customHeight="1">
      <c r="A448" s="46">
        <f>IFERROR(VLOOKUP(D448,Sort!B:D,3,0),"")</f>
        <v>0</v>
      </c>
      <c r="B448" s="190" t="str">
        <f t="shared" si="105"/>
        <v>1346125CLOSE</v>
      </c>
      <c r="C448" s="196">
        <v>46125</v>
      </c>
      <c r="D448" s="192" t="s">
        <v>37</v>
      </c>
      <c r="E448" s="193" t="str">
        <f>IFERROR(VLOOKUP(D448,Sort!B:C,2,0),"")</f>
        <v>AXOR 3336K</v>
      </c>
      <c r="F448" s="194"/>
      <c r="G448" s="195">
        <f t="shared" si="106"/>
        <v>0</v>
      </c>
      <c r="H448" s="196">
        <v>46125</v>
      </c>
      <c r="I448" s="197">
        <v>0.65972222222222221</v>
      </c>
      <c r="J448" s="196">
        <v>46125</v>
      </c>
      <c r="K448" s="197">
        <v>0.66597222222222219</v>
      </c>
      <c r="L448" s="198">
        <f t="shared" si="107"/>
        <v>46125.659722222219</v>
      </c>
      <c r="M448" s="199">
        <f t="shared" si="108"/>
        <v>46125.665972222225</v>
      </c>
      <c r="N448" s="200">
        <f t="shared" si="109"/>
        <v>0.15000024014008306</v>
      </c>
      <c r="O448" s="201" t="s">
        <v>868</v>
      </c>
      <c r="P448" s="201" t="s">
        <v>869</v>
      </c>
      <c r="Q448" s="202" t="s">
        <v>150</v>
      </c>
      <c r="R448" s="202" t="s">
        <v>137</v>
      </c>
      <c r="S448" s="202" t="s">
        <v>294</v>
      </c>
      <c r="T448" s="193" t="str">
        <f>IFERROR(VLOOKUP(S448,Sort!E:F,2,0),"")</f>
        <v>CABIN</v>
      </c>
      <c r="U448" s="115">
        <f t="shared" si="110"/>
        <v>1</v>
      </c>
      <c r="V448" s="202" t="s">
        <v>422</v>
      </c>
      <c r="W448" s="202"/>
      <c r="X448" s="202"/>
      <c r="Y448" s="202"/>
      <c r="Z448" s="193"/>
      <c r="AA448" s="193" t="s">
        <v>362</v>
      </c>
      <c r="AB448" s="203"/>
      <c r="AC448" s="204" t="str">
        <f t="shared" si="111"/>
        <v>CLOSE</v>
      </c>
      <c r="AD448" s="47" t="str">
        <f t="array" aca="1" ref="AD448" ca="1">IF(D448="","",INDEX(HM_Unit!$D$1:$AE$1,MATCH(C448,HM_Unit!$D$2:$AE$2,0)))</f>
        <v>WEEK 16</v>
      </c>
      <c r="AE448" s="46"/>
      <c r="AF448" s="46"/>
      <c r="AG448" s="46"/>
      <c r="AH448" s="46"/>
      <c r="AI448" s="46"/>
      <c r="AJ448" s="46"/>
      <c r="AK448" s="46"/>
    </row>
    <row r="449" spans="1:37" ht="22.5" customHeight="1">
      <c r="A449" s="46">
        <f>IFERROR(VLOOKUP(D449,Sort!B:D,3,0),"")</f>
        <v>0</v>
      </c>
      <c r="B449" s="190" t="str">
        <f t="shared" si="105"/>
        <v>1446125CLOSE</v>
      </c>
      <c r="C449" s="196">
        <v>46125</v>
      </c>
      <c r="D449" s="192" t="s">
        <v>32</v>
      </c>
      <c r="E449" s="193" t="str">
        <f>IFERROR(VLOOKUP(D449,Sort!B:C,2,0),"")</f>
        <v>AXOR 3336K</v>
      </c>
      <c r="F449" s="194"/>
      <c r="G449" s="195">
        <f t="shared" si="106"/>
        <v>0</v>
      </c>
      <c r="H449" s="196">
        <v>46125</v>
      </c>
      <c r="I449" s="197">
        <v>0.67847222222222225</v>
      </c>
      <c r="J449" s="196">
        <v>46125</v>
      </c>
      <c r="K449" s="197">
        <v>0.68888888888888888</v>
      </c>
      <c r="L449" s="198">
        <f t="shared" si="107"/>
        <v>46125.678472222222</v>
      </c>
      <c r="M449" s="199">
        <f t="shared" si="108"/>
        <v>46125.688888888886</v>
      </c>
      <c r="N449" s="200">
        <f t="shared" si="109"/>
        <v>0.25000039994243173</v>
      </c>
      <c r="O449" s="201" t="s">
        <v>314</v>
      </c>
      <c r="P449" s="201" t="s">
        <v>870</v>
      </c>
      <c r="Q449" s="202" t="s">
        <v>150</v>
      </c>
      <c r="R449" s="202" t="s">
        <v>137</v>
      </c>
      <c r="S449" s="202" t="s">
        <v>300</v>
      </c>
      <c r="T449" s="193" t="str">
        <f>IFERROR(VLOOKUP(S449,Sort!E:F,2,0),"")</f>
        <v>AIR SYSTEM</v>
      </c>
      <c r="U449" s="115">
        <f t="shared" si="110"/>
        <v>1</v>
      </c>
      <c r="V449" s="202" t="s">
        <v>422</v>
      </c>
      <c r="W449" s="202"/>
      <c r="X449" s="202"/>
      <c r="Y449" s="202"/>
      <c r="Z449" s="193"/>
      <c r="AA449" s="193" t="s">
        <v>362</v>
      </c>
      <c r="AB449" s="203"/>
      <c r="AC449" s="204" t="str">
        <f t="shared" si="111"/>
        <v>CLOSE</v>
      </c>
      <c r="AD449" s="47" t="str">
        <f t="array" aca="1" ref="AD449" ca="1">IF(D449="","",INDEX(HM_Unit!$D$1:$AE$1,MATCH(C449,HM_Unit!$D$2:$AE$2,0)))</f>
        <v>WEEK 16</v>
      </c>
      <c r="AE449" s="46"/>
      <c r="AF449" s="46"/>
      <c r="AG449" s="46"/>
      <c r="AH449" s="46"/>
      <c r="AI449" s="46"/>
      <c r="AJ449" s="46"/>
      <c r="AK449" s="46"/>
    </row>
    <row r="450" spans="1:37" ht="22.5" customHeight="1">
      <c r="A450" s="46">
        <f>IFERROR(VLOOKUP(D450,Sort!B:D,3,0),"")</f>
        <v>0</v>
      </c>
      <c r="B450" s="190" t="str">
        <f t="shared" si="105"/>
        <v>1546125CLOSE</v>
      </c>
      <c r="C450" s="196">
        <v>46125</v>
      </c>
      <c r="D450" s="192" t="s">
        <v>97</v>
      </c>
      <c r="E450" s="193" t="str">
        <f>IFERROR(VLOOKUP(D450,Sort!B:C,2,0),"")</f>
        <v>Axor 3336 OB</v>
      </c>
      <c r="F450" s="194"/>
      <c r="G450" s="195">
        <f t="shared" si="106"/>
        <v>0</v>
      </c>
      <c r="H450" s="196">
        <v>46125</v>
      </c>
      <c r="I450" s="197">
        <v>0.25</v>
      </c>
      <c r="J450" s="196">
        <v>46126</v>
      </c>
      <c r="K450" s="197">
        <v>0.1875</v>
      </c>
      <c r="L450" s="198">
        <f t="shared" si="107"/>
        <v>46125.25</v>
      </c>
      <c r="M450" s="199">
        <f t="shared" si="108"/>
        <v>46126.1875</v>
      </c>
      <c r="N450" s="200">
        <f t="shared" si="109"/>
        <v>22.500036000057655</v>
      </c>
      <c r="O450" s="201" t="s">
        <v>871</v>
      </c>
      <c r="P450" s="201" t="s">
        <v>872</v>
      </c>
      <c r="Q450" s="202" t="s">
        <v>150</v>
      </c>
      <c r="R450" s="202" t="s">
        <v>137</v>
      </c>
      <c r="S450" s="217" t="s">
        <v>361</v>
      </c>
      <c r="T450" s="193" t="str">
        <f>IFERROR(VLOOKUP(S450,Sort!E:F,2,0),"")</f>
        <v>ENGINE</v>
      </c>
      <c r="U450" s="115">
        <f t="shared" si="110"/>
        <v>1</v>
      </c>
      <c r="V450" s="202" t="s">
        <v>422</v>
      </c>
      <c r="W450" s="202"/>
      <c r="X450" s="202"/>
      <c r="Y450" s="202"/>
      <c r="Z450" s="193"/>
      <c r="AA450" s="193" t="s">
        <v>362</v>
      </c>
      <c r="AB450" s="203"/>
      <c r="AC450" s="204" t="str">
        <f t="shared" si="111"/>
        <v>CLOSE</v>
      </c>
      <c r="AD450" s="47" t="str">
        <f t="array" aca="1" ref="AD450" ca="1">IF(D450="","",INDEX(HM_Unit!$D$1:$AE$1,MATCH(C450,HM_Unit!$D$2:$AE$2,0)))</f>
        <v>WEEK 16</v>
      </c>
      <c r="AE450" s="46"/>
      <c r="AF450" s="46"/>
      <c r="AG450" s="46"/>
      <c r="AH450" s="46"/>
      <c r="AI450" s="46"/>
      <c r="AJ450" s="46"/>
      <c r="AK450" s="46"/>
    </row>
    <row r="451" spans="1:37" ht="22.5" customHeight="1">
      <c r="A451" s="46">
        <f>IFERROR(VLOOKUP(D451,Sort!B:D,3,0),"")</f>
        <v>0</v>
      </c>
      <c r="B451" s="190" t="str">
        <f t="shared" si="105"/>
        <v>1646125CLOSE</v>
      </c>
      <c r="C451" s="196">
        <v>46125</v>
      </c>
      <c r="D451" s="192" t="s">
        <v>23</v>
      </c>
      <c r="E451" s="193" t="str">
        <f>IFERROR(VLOOKUP(D451,Sort!B:C,2,0),"")</f>
        <v>AXOR 3336K</v>
      </c>
      <c r="F451" s="194"/>
      <c r="G451" s="195">
        <f t="shared" si="106"/>
        <v>0</v>
      </c>
      <c r="H451" s="196">
        <v>46125</v>
      </c>
      <c r="I451" s="197">
        <v>0.375</v>
      </c>
      <c r="J451" s="196">
        <v>46125</v>
      </c>
      <c r="K451" s="197">
        <v>0.6875</v>
      </c>
      <c r="L451" s="198">
        <f t="shared" si="107"/>
        <v>46125.375</v>
      </c>
      <c r="M451" s="199">
        <f t="shared" si="108"/>
        <v>46125.6875</v>
      </c>
      <c r="N451" s="200">
        <f t="shared" si="109"/>
        <v>7.5000120000192183</v>
      </c>
      <c r="O451" s="201" t="s">
        <v>873</v>
      </c>
      <c r="P451" s="201" t="s">
        <v>874</v>
      </c>
      <c r="Q451" s="202" t="s">
        <v>149</v>
      </c>
      <c r="R451" s="202" t="s">
        <v>137</v>
      </c>
      <c r="S451" s="202" t="s">
        <v>361</v>
      </c>
      <c r="T451" s="193" t="str">
        <f>IFERROR(VLOOKUP(S451,Sort!E:F,2,0),"")</f>
        <v>ENGINE</v>
      </c>
      <c r="U451" s="115">
        <f t="shared" si="110"/>
        <v>1</v>
      </c>
      <c r="V451" s="202" t="s">
        <v>422</v>
      </c>
      <c r="W451" s="202"/>
      <c r="X451" s="202"/>
      <c r="Y451" s="202"/>
      <c r="Z451" s="193"/>
      <c r="AA451" s="193" t="s">
        <v>362</v>
      </c>
      <c r="AB451" s="203"/>
      <c r="AC451" s="204" t="str">
        <f t="shared" si="111"/>
        <v>CLOSE</v>
      </c>
      <c r="AD451" s="47" t="str">
        <f t="array" aca="1" ref="AD451" ca="1">IF(D451="","",INDEX(HM_Unit!$D$1:$AE$1,MATCH(C451,HM_Unit!$D$2:$AE$2,0)))</f>
        <v>WEEK 16</v>
      </c>
      <c r="AE451" s="46"/>
      <c r="AF451" s="46"/>
      <c r="AG451" s="46"/>
      <c r="AH451" s="46"/>
      <c r="AI451" s="46"/>
      <c r="AJ451" s="46"/>
      <c r="AK451" s="46"/>
    </row>
    <row r="452" spans="1:37" ht="22.5" customHeight="1">
      <c r="A452" s="46">
        <f>IFERROR(VLOOKUP(D452,Sort!B:D,3,0),"")</f>
        <v>0</v>
      </c>
      <c r="B452" s="190" t="str">
        <f t="shared" si="105"/>
        <v>1746125CLOSE</v>
      </c>
      <c r="C452" s="196">
        <v>46125</v>
      </c>
      <c r="D452" s="192" t="s">
        <v>26</v>
      </c>
      <c r="E452" s="193" t="str">
        <f>IFERROR(VLOOKUP(D452,Sort!B:C,2,0),"")</f>
        <v>AXOR 3336K</v>
      </c>
      <c r="F452" s="194"/>
      <c r="G452" s="195">
        <f t="shared" si="106"/>
        <v>0</v>
      </c>
      <c r="H452" s="196">
        <v>46125</v>
      </c>
      <c r="I452" s="197">
        <v>0.79861111111111116</v>
      </c>
      <c r="J452" s="196">
        <v>46125</v>
      </c>
      <c r="K452" s="197">
        <v>0.82916666666666672</v>
      </c>
      <c r="L452" s="198">
        <f t="shared" si="107"/>
        <v>46125.798611111109</v>
      </c>
      <c r="M452" s="199">
        <f t="shared" si="108"/>
        <v>46125.82916666667</v>
      </c>
      <c r="N452" s="200">
        <f t="shared" si="109"/>
        <v>0.73333450678884216</v>
      </c>
      <c r="O452" s="201" t="s">
        <v>875</v>
      </c>
      <c r="P452" s="201" t="s">
        <v>876</v>
      </c>
      <c r="Q452" s="202" t="s">
        <v>150</v>
      </c>
      <c r="R452" s="202" t="s">
        <v>137</v>
      </c>
      <c r="S452" s="202" t="s">
        <v>311</v>
      </c>
      <c r="T452" s="193" t="str">
        <f>IFERROR(VLOOKUP(S452,Sort!E:F,2,0),"")</f>
        <v>TYRE</v>
      </c>
      <c r="U452" s="115">
        <f t="shared" si="110"/>
        <v>1</v>
      </c>
      <c r="V452" s="202" t="s">
        <v>422</v>
      </c>
      <c r="W452" s="202"/>
      <c r="X452" s="202"/>
      <c r="Y452" s="202"/>
      <c r="Z452" s="193"/>
      <c r="AA452" s="193" t="s">
        <v>362</v>
      </c>
      <c r="AB452" s="203"/>
      <c r="AC452" s="204" t="str">
        <f t="shared" si="111"/>
        <v>CLOSE</v>
      </c>
      <c r="AD452" s="47" t="str">
        <f t="array" aca="1" ref="AD452" ca="1">IF(D452="","",INDEX(HM_Unit!$D$1:$AE$1,MATCH(C452,HM_Unit!$D$2:$AE$2,0)))</f>
        <v>WEEK 16</v>
      </c>
      <c r="AE452" s="46"/>
      <c r="AF452" s="46"/>
      <c r="AG452" s="46"/>
      <c r="AH452" s="46"/>
      <c r="AI452" s="46"/>
      <c r="AJ452" s="46"/>
      <c r="AK452" s="46"/>
    </row>
    <row r="453" spans="1:37" ht="22.5" customHeight="1">
      <c r="A453" s="46">
        <f>IFERROR(VLOOKUP(D453,Sort!B:D,3,0),"")</f>
        <v>0</v>
      </c>
      <c r="B453" s="190" t="str">
        <f t="shared" si="105"/>
        <v>1846125CLOSE</v>
      </c>
      <c r="C453" s="196">
        <v>46125</v>
      </c>
      <c r="D453" s="192" t="s">
        <v>96</v>
      </c>
      <c r="E453" s="193" t="str">
        <f>IFERROR(VLOOKUP(D453,Sort!B:C,2,0),"")</f>
        <v>Axor 3336 OB</v>
      </c>
      <c r="F453" s="194"/>
      <c r="G453" s="195">
        <f t="shared" si="106"/>
        <v>0</v>
      </c>
      <c r="H453" s="196">
        <v>46125</v>
      </c>
      <c r="I453" s="197">
        <v>0.78402777777777777</v>
      </c>
      <c r="J453" s="196">
        <v>46125</v>
      </c>
      <c r="K453" s="197">
        <v>0.79583333333333328</v>
      </c>
      <c r="L453" s="198">
        <f t="shared" si="107"/>
        <v>46125.78402777778</v>
      </c>
      <c r="M453" s="199">
        <f t="shared" si="108"/>
        <v>46125.79583333333</v>
      </c>
      <c r="N453" s="200">
        <f t="shared" si="109"/>
        <v>0.28333378654321517</v>
      </c>
      <c r="O453" s="201" t="s">
        <v>412</v>
      </c>
      <c r="P453" s="201" t="s">
        <v>413</v>
      </c>
      <c r="Q453" s="202" t="s">
        <v>150</v>
      </c>
      <c r="R453" s="202" t="s">
        <v>137</v>
      </c>
      <c r="S453" s="202" t="s">
        <v>291</v>
      </c>
      <c r="T453" s="193" t="str">
        <f>IFERROR(VLOOKUP(S453,Sort!E:F,2,0),"")</f>
        <v>ELECTRICAL, STARTING &amp; CHARGING SYSTEM</v>
      </c>
      <c r="U453" s="115">
        <f t="shared" si="110"/>
        <v>1</v>
      </c>
      <c r="V453" s="202" t="s">
        <v>422</v>
      </c>
      <c r="W453" s="202"/>
      <c r="X453" s="202"/>
      <c r="Y453" s="202"/>
      <c r="Z453" s="193"/>
      <c r="AA453" s="193" t="s">
        <v>362</v>
      </c>
      <c r="AB453" s="203"/>
      <c r="AC453" s="204" t="str">
        <f t="shared" si="111"/>
        <v>CLOSE</v>
      </c>
      <c r="AD453" s="47" t="str">
        <f t="array" aca="1" ref="AD453" ca="1">IF(D453="","",INDEX(HM_Unit!$D$1:$AE$1,MATCH(C453,HM_Unit!$D$2:$AE$2,0)))</f>
        <v>WEEK 16</v>
      </c>
      <c r="AE453" s="46"/>
      <c r="AF453" s="46"/>
      <c r="AG453" s="46"/>
      <c r="AH453" s="46"/>
      <c r="AI453" s="46"/>
      <c r="AJ453" s="46"/>
      <c r="AK453" s="46"/>
    </row>
    <row r="454" spans="1:37" ht="22.5" customHeight="1">
      <c r="A454" s="46">
        <f>IFERROR(VLOOKUP(D454,Sort!B:D,3,0),"")</f>
        <v>0</v>
      </c>
      <c r="B454" s="190" t="str">
        <f t="shared" si="105"/>
        <v>1946125CLOSE</v>
      </c>
      <c r="C454" s="196">
        <v>46125</v>
      </c>
      <c r="D454" s="192" t="s">
        <v>21</v>
      </c>
      <c r="E454" s="193" t="str">
        <f>IFERROR(VLOOKUP(D454,Sort!B:C,2,0),"")</f>
        <v>AXOR 3336K</v>
      </c>
      <c r="F454" s="194"/>
      <c r="G454" s="195">
        <f t="shared" si="106"/>
        <v>0</v>
      </c>
      <c r="H454" s="196">
        <v>46125</v>
      </c>
      <c r="I454" s="197">
        <v>0.91666666666666663</v>
      </c>
      <c r="J454" s="196">
        <v>46125</v>
      </c>
      <c r="K454" s="197">
        <v>0.95138888888888884</v>
      </c>
      <c r="L454" s="198">
        <f t="shared" si="107"/>
        <v>46125.916666666664</v>
      </c>
      <c r="M454" s="199">
        <f t="shared" si="108"/>
        <v>46125.951388888891</v>
      </c>
      <c r="N454" s="200">
        <f t="shared" si="109"/>
        <v>0.83333466676581458</v>
      </c>
      <c r="O454" s="201" t="s">
        <v>712</v>
      </c>
      <c r="P454" s="201" t="s">
        <v>877</v>
      </c>
      <c r="Q454" s="202" t="s">
        <v>150</v>
      </c>
      <c r="R454" s="202" t="s">
        <v>137</v>
      </c>
      <c r="S454" s="202" t="s">
        <v>308</v>
      </c>
      <c r="T454" s="193" t="str">
        <f>IFERROR(VLOOKUP(S454,Sort!E:F,2,0),"")</f>
        <v>AIR CONDITIONER</v>
      </c>
      <c r="U454" s="115">
        <f t="shared" si="110"/>
        <v>1</v>
      </c>
      <c r="V454" s="202" t="s">
        <v>422</v>
      </c>
      <c r="W454" s="202"/>
      <c r="X454" s="202"/>
      <c r="Y454" s="202"/>
      <c r="Z454" s="193"/>
      <c r="AA454" s="193" t="s">
        <v>362</v>
      </c>
      <c r="AB454" s="203"/>
      <c r="AC454" s="204" t="str">
        <f t="shared" si="111"/>
        <v>CLOSE</v>
      </c>
      <c r="AD454" s="47" t="str">
        <f t="array" aca="1" ref="AD454" ca="1">IF(D454="","",INDEX(HM_Unit!$D$1:$AE$1,MATCH(C454,HM_Unit!$D$2:$AE$2,0)))</f>
        <v>WEEK 16</v>
      </c>
      <c r="AE454" s="46"/>
      <c r="AF454" s="46"/>
      <c r="AG454" s="46"/>
      <c r="AH454" s="46"/>
      <c r="AI454" s="46"/>
      <c r="AJ454" s="46"/>
      <c r="AK454" s="46"/>
    </row>
    <row r="455" spans="1:37" ht="22.5" customHeight="1">
      <c r="A455" s="46">
        <f>IFERROR(VLOOKUP(D455,Sort!B:D,3,0),"")</f>
        <v>0</v>
      </c>
      <c r="B455" s="190" t="str">
        <f t="shared" si="105"/>
        <v>2046125CLOSE</v>
      </c>
      <c r="C455" s="196">
        <v>46125</v>
      </c>
      <c r="D455" s="192" t="s">
        <v>27</v>
      </c>
      <c r="E455" s="193" t="str">
        <f>IFERROR(VLOOKUP(D455,Sort!B:C,2,0),"")</f>
        <v>AXOR 3336K</v>
      </c>
      <c r="F455" s="194"/>
      <c r="G455" s="195">
        <f t="shared" si="106"/>
        <v>0</v>
      </c>
      <c r="H455" s="196">
        <v>46125</v>
      </c>
      <c r="I455" s="197">
        <v>0.95833333333333337</v>
      </c>
      <c r="J455" s="196">
        <v>46126</v>
      </c>
      <c r="K455" s="197">
        <v>0.15208333333333332</v>
      </c>
      <c r="L455" s="198">
        <f t="shared" si="107"/>
        <v>46125.958333333336</v>
      </c>
      <c r="M455" s="199">
        <f t="shared" si="108"/>
        <v>46126.152083333334</v>
      </c>
      <c r="N455" s="200">
        <f t="shared" si="109"/>
        <v>4.6500074399769957</v>
      </c>
      <c r="O455" s="201" t="s">
        <v>878</v>
      </c>
      <c r="P455" s="201" t="s">
        <v>879</v>
      </c>
      <c r="Q455" s="202" t="s">
        <v>150</v>
      </c>
      <c r="R455" s="202" t="s">
        <v>137</v>
      </c>
      <c r="S455" s="202" t="s">
        <v>311</v>
      </c>
      <c r="T455" s="193" t="str">
        <f>IFERROR(VLOOKUP(S455,Sort!E:F,2,0),"")</f>
        <v>TYRE</v>
      </c>
      <c r="U455" s="115">
        <f t="shared" si="110"/>
        <v>1</v>
      </c>
      <c r="V455" s="202" t="s">
        <v>422</v>
      </c>
      <c r="W455" s="202"/>
      <c r="X455" s="202"/>
      <c r="Y455" s="202"/>
      <c r="Z455" s="193"/>
      <c r="AA455" s="193" t="s">
        <v>362</v>
      </c>
      <c r="AB455" s="203"/>
      <c r="AC455" s="204" t="str">
        <f t="shared" si="111"/>
        <v>CLOSE</v>
      </c>
      <c r="AD455" s="47" t="str">
        <f t="array" aca="1" ref="AD455" ca="1">IF(D455="","",INDEX(HM_Unit!$D$1:$AE$1,MATCH(C455,HM_Unit!$D$2:$AE$2,0)))</f>
        <v>WEEK 16</v>
      </c>
      <c r="AE455" s="46"/>
      <c r="AF455" s="46"/>
      <c r="AG455" s="46"/>
      <c r="AH455" s="46"/>
      <c r="AI455" s="46"/>
      <c r="AJ455" s="46"/>
      <c r="AK455" s="46"/>
    </row>
    <row r="456" spans="1:37" ht="22.5" customHeight="1">
      <c r="A456" s="46">
        <f>IFERROR(VLOOKUP(D456,Sort!B:D,3,0),"")</f>
        <v>0</v>
      </c>
      <c r="B456" s="190" t="str">
        <f t="shared" si="105"/>
        <v>2146125CLOSE</v>
      </c>
      <c r="C456" s="196">
        <v>46125</v>
      </c>
      <c r="D456" s="192" t="s">
        <v>18</v>
      </c>
      <c r="E456" s="193" t="str">
        <f>IFERROR(VLOOKUP(D456,Sort!B:C,2,0),"")</f>
        <v>AXOR 3336K</v>
      </c>
      <c r="F456" s="194"/>
      <c r="G456" s="195">
        <f t="shared" si="106"/>
        <v>0</v>
      </c>
      <c r="H456" s="196">
        <v>46125</v>
      </c>
      <c r="I456" s="197">
        <v>0.79166666666666663</v>
      </c>
      <c r="J456" s="196">
        <v>46125</v>
      </c>
      <c r="K456" s="197">
        <v>0.90833333333333333</v>
      </c>
      <c r="L456" s="198">
        <f t="shared" si="107"/>
        <v>46125.791666666664</v>
      </c>
      <c r="M456" s="199">
        <f t="shared" si="108"/>
        <v>46125.908333333333</v>
      </c>
      <c r="N456" s="200">
        <f t="shared" si="109"/>
        <v>2.8000044800537434</v>
      </c>
      <c r="O456" s="201" t="s">
        <v>880</v>
      </c>
      <c r="P456" s="201" t="s">
        <v>881</v>
      </c>
      <c r="Q456" s="202" t="s">
        <v>150</v>
      </c>
      <c r="R456" s="202" t="s">
        <v>137</v>
      </c>
      <c r="S456" s="202" t="s">
        <v>294</v>
      </c>
      <c r="T456" s="193" t="str">
        <f>IFERROR(VLOOKUP(S456,Sort!E:F,2,0),"")</f>
        <v>CABIN</v>
      </c>
      <c r="U456" s="115">
        <f t="shared" si="110"/>
        <v>1</v>
      </c>
      <c r="V456" s="202" t="s">
        <v>422</v>
      </c>
      <c r="W456" s="202"/>
      <c r="X456" s="202"/>
      <c r="Y456" s="202"/>
      <c r="Z456" s="193"/>
      <c r="AA456" s="193" t="s">
        <v>362</v>
      </c>
      <c r="AB456" s="203"/>
      <c r="AC456" s="204" t="str">
        <f t="shared" si="111"/>
        <v>CLOSE</v>
      </c>
      <c r="AD456" s="47" t="str">
        <f t="array" aca="1" ref="AD456" ca="1">IF(D456="","",INDEX(HM_Unit!$D$1:$AE$1,MATCH(C456,HM_Unit!$D$2:$AE$2,0)))</f>
        <v>WEEK 16</v>
      </c>
      <c r="AE456" s="46"/>
      <c r="AF456" s="46"/>
      <c r="AG456" s="46"/>
      <c r="AH456" s="46"/>
      <c r="AI456" s="46"/>
      <c r="AJ456" s="46"/>
      <c r="AK456" s="46"/>
    </row>
    <row r="457" spans="1:37" ht="22.5" customHeight="1">
      <c r="A457" s="46">
        <f>IFERROR(VLOOKUP(D457,Sort!B:D,3,0),"")</f>
        <v>0</v>
      </c>
      <c r="B457" s="190" t="str">
        <f t="shared" si="105"/>
        <v>2246125CLOSE</v>
      </c>
      <c r="C457" s="196">
        <v>46125</v>
      </c>
      <c r="D457" s="192" t="s">
        <v>34</v>
      </c>
      <c r="E457" s="193" t="str">
        <f>IFERROR(VLOOKUP(D457,Sort!B:C,2,0),"")</f>
        <v>AXOR 3336K</v>
      </c>
      <c r="F457" s="194"/>
      <c r="G457" s="195">
        <f t="shared" si="106"/>
        <v>0</v>
      </c>
      <c r="H457" s="196">
        <v>46125</v>
      </c>
      <c r="I457" s="197">
        <v>0.83680555555555558</v>
      </c>
      <c r="J457" s="196">
        <v>46125</v>
      </c>
      <c r="K457" s="197">
        <v>0.89861111111111114</v>
      </c>
      <c r="L457" s="198">
        <f t="shared" si="107"/>
        <v>46125.836805555555</v>
      </c>
      <c r="M457" s="199">
        <f t="shared" si="108"/>
        <v>46125.898611111108</v>
      </c>
      <c r="N457" s="200">
        <f t="shared" si="109"/>
        <v>1.4833357066161399</v>
      </c>
      <c r="O457" s="201" t="s">
        <v>882</v>
      </c>
      <c r="P457" s="201" t="s">
        <v>883</v>
      </c>
      <c r="Q457" s="202" t="s">
        <v>150</v>
      </c>
      <c r="R457" s="202" t="s">
        <v>137</v>
      </c>
      <c r="S457" s="202" t="s">
        <v>294</v>
      </c>
      <c r="T457" s="193" t="str">
        <f>IFERROR(VLOOKUP(S457,Sort!E:F,2,0),"")</f>
        <v>CABIN</v>
      </c>
      <c r="U457" s="115">
        <f t="shared" si="110"/>
        <v>1</v>
      </c>
      <c r="V457" s="202" t="s">
        <v>422</v>
      </c>
      <c r="W457" s="202"/>
      <c r="X457" s="202"/>
      <c r="Y457" s="202"/>
      <c r="Z457" s="193"/>
      <c r="AA457" s="193" t="s">
        <v>362</v>
      </c>
      <c r="AB457" s="203"/>
      <c r="AC457" s="204" t="str">
        <f t="shared" si="111"/>
        <v>CLOSE</v>
      </c>
      <c r="AD457" s="47" t="str">
        <f t="array" aca="1" ref="AD457" ca="1">IF(D457="","",INDEX(HM_Unit!$D$1:$AE$1,MATCH(C457,HM_Unit!$D$2:$AE$2,0)))</f>
        <v>WEEK 16</v>
      </c>
      <c r="AE457" s="46"/>
      <c r="AF457" s="46"/>
      <c r="AG457" s="46"/>
      <c r="AH457" s="46"/>
      <c r="AI457" s="46"/>
      <c r="AJ457" s="46"/>
      <c r="AK457" s="46"/>
    </row>
    <row r="458" spans="1:37" ht="22.5" customHeight="1">
      <c r="A458" s="46">
        <f>IFERROR(VLOOKUP(D458,Sort!B:D,3,0),"")</f>
        <v>0</v>
      </c>
      <c r="B458" s="190" t="str">
        <f t="shared" si="105"/>
        <v>2346125CLOSE</v>
      </c>
      <c r="C458" s="196">
        <v>46125</v>
      </c>
      <c r="D458" s="192" t="s">
        <v>91</v>
      </c>
      <c r="E458" s="193" t="str">
        <f>IFERROR(VLOOKUP(D458,Sort!B:C,2,0),"")</f>
        <v>Axor 3336 OB</v>
      </c>
      <c r="F458" s="194"/>
      <c r="G458" s="195">
        <f t="shared" si="106"/>
        <v>0</v>
      </c>
      <c r="H458" s="196">
        <v>46125</v>
      </c>
      <c r="I458" s="197">
        <v>0.95486111111111116</v>
      </c>
      <c r="J458" s="196">
        <v>46125</v>
      </c>
      <c r="K458" s="197">
        <v>0.97916666666666663</v>
      </c>
      <c r="L458" s="198">
        <f t="shared" si="107"/>
        <v>46125.954861111109</v>
      </c>
      <c r="M458" s="199">
        <f t="shared" si="108"/>
        <v>46125.979166666664</v>
      </c>
      <c r="N458" s="200">
        <f t="shared" si="109"/>
        <v>0.58333426664875843</v>
      </c>
      <c r="O458" s="201" t="s">
        <v>884</v>
      </c>
      <c r="P458" s="201" t="s">
        <v>885</v>
      </c>
      <c r="Q458" s="202" t="s">
        <v>150</v>
      </c>
      <c r="R458" s="202" t="s">
        <v>137</v>
      </c>
      <c r="S458" s="202" t="s">
        <v>297</v>
      </c>
      <c r="T458" s="193" t="str">
        <f>IFERROR(VLOOKUP(S458,Sort!E:F,2,0),"")</f>
        <v>SUSPENSION</v>
      </c>
      <c r="U458" s="115">
        <f t="shared" si="110"/>
        <v>1</v>
      </c>
      <c r="V458" s="202" t="s">
        <v>422</v>
      </c>
      <c r="W458" s="202"/>
      <c r="X458" s="202"/>
      <c r="Y458" s="202"/>
      <c r="Z458" s="193"/>
      <c r="AA458" s="193" t="s">
        <v>362</v>
      </c>
      <c r="AB458" s="203"/>
      <c r="AC458" s="204" t="str">
        <f t="shared" si="111"/>
        <v>CLOSE</v>
      </c>
      <c r="AD458" s="47" t="str">
        <f t="array" aca="1" ref="AD458" ca="1">IF(D458="","",INDEX(HM_Unit!$D$1:$AE$1,MATCH(C458,HM_Unit!$D$2:$AE$2,0)))</f>
        <v>WEEK 16</v>
      </c>
      <c r="AE458" s="46"/>
      <c r="AF458" s="46"/>
      <c r="AG458" s="46"/>
      <c r="AH458" s="46"/>
      <c r="AI458" s="46"/>
      <c r="AJ458" s="46"/>
      <c r="AK458" s="46"/>
    </row>
    <row r="459" spans="1:37" ht="22.5" customHeight="1">
      <c r="A459" s="46">
        <f>IFERROR(VLOOKUP(D459,Sort!B:D,3,0),"")</f>
        <v>0</v>
      </c>
      <c r="B459" s="190" t="str">
        <f t="shared" si="105"/>
        <v>2446125CLOSE</v>
      </c>
      <c r="C459" s="196">
        <v>46125</v>
      </c>
      <c r="D459" s="192" t="s">
        <v>93</v>
      </c>
      <c r="E459" s="193" t="str">
        <f>IFERROR(VLOOKUP(D459,Sort!B:C,2,0),"")</f>
        <v>Axor 3336 OB</v>
      </c>
      <c r="F459" s="194"/>
      <c r="G459" s="195">
        <f t="shared" si="106"/>
        <v>0</v>
      </c>
      <c r="H459" s="196">
        <v>46125</v>
      </c>
      <c r="I459" s="197">
        <v>0.79166666666666663</v>
      </c>
      <c r="J459" s="196">
        <v>46126</v>
      </c>
      <c r="K459" s="197">
        <v>9.0277777777777776E-2</v>
      </c>
      <c r="L459" s="198">
        <f t="shared" si="107"/>
        <v>46125.791666666664</v>
      </c>
      <c r="M459" s="199">
        <f t="shared" si="108"/>
        <v>46126.090277777781</v>
      </c>
      <c r="N459" s="200">
        <f t="shared" si="109"/>
        <v>7.1666781334875118</v>
      </c>
      <c r="O459" s="201" t="s">
        <v>886</v>
      </c>
      <c r="P459" s="201" t="s">
        <v>887</v>
      </c>
      <c r="Q459" s="202" t="s">
        <v>150</v>
      </c>
      <c r="R459" s="202" t="s">
        <v>137</v>
      </c>
      <c r="S459" s="202" t="s">
        <v>303</v>
      </c>
      <c r="T459" s="193" t="str">
        <f>IFERROR(VLOOKUP(S459,Sort!E:F,2,0),"")</f>
        <v>BRAKE SYSTEM</v>
      </c>
      <c r="U459" s="115">
        <f t="shared" si="110"/>
        <v>1</v>
      </c>
      <c r="V459" s="202" t="s">
        <v>422</v>
      </c>
      <c r="W459" s="202"/>
      <c r="X459" s="202"/>
      <c r="Y459" s="202"/>
      <c r="Z459" s="193"/>
      <c r="AA459" s="193" t="s">
        <v>362</v>
      </c>
      <c r="AB459" s="203"/>
      <c r="AC459" s="204" t="str">
        <f t="shared" si="111"/>
        <v>CLOSE</v>
      </c>
      <c r="AD459" s="47" t="str">
        <f t="array" aca="1" ref="AD459" ca="1">IF(D459="","",INDEX(HM_Unit!$D$1:$AE$1,MATCH(C459,HM_Unit!$D$2:$AE$2,0)))</f>
        <v>WEEK 16</v>
      </c>
      <c r="AE459" s="46"/>
      <c r="AF459" s="46"/>
      <c r="AG459" s="46"/>
      <c r="AH459" s="46"/>
      <c r="AI459" s="46"/>
      <c r="AJ459" s="46"/>
      <c r="AK459" s="46"/>
    </row>
    <row r="460" spans="1:37" ht="22.5" customHeight="1">
      <c r="A460" s="46">
        <f>IFERROR(VLOOKUP(D460,Sort!B:D,3,0),"")</f>
        <v>0</v>
      </c>
      <c r="B460" s="190" t="str">
        <f t="shared" si="105"/>
        <v>2546125CLOSE</v>
      </c>
      <c r="C460" s="196">
        <v>46125</v>
      </c>
      <c r="D460" s="192" t="s">
        <v>33</v>
      </c>
      <c r="E460" s="193" t="str">
        <f>IFERROR(VLOOKUP(D460,Sort!B:C,2,0),"")</f>
        <v>AXOR 3336K</v>
      </c>
      <c r="F460" s="194"/>
      <c r="G460" s="195">
        <f t="shared" si="106"/>
        <v>0</v>
      </c>
      <c r="H460" s="196">
        <v>46125</v>
      </c>
      <c r="I460" s="197">
        <v>0.10069444444444445</v>
      </c>
      <c r="J460" s="196">
        <v>46125</v>
      </c>
      <c r="K460" s="197">
        <v>0.13819444444444445</v>
      </c>
      <c r="L460" s="198">
        <f t="shared" si="107"/>
        <v>46125.100694444445</v>
      </c>
      <c r="M460" s="199">
        <f t="shared" si="108"/>
        <v>46125.138194444444</v>
      </c>
      <c r="N460" s="200">
        <f t="shared" si="109"/>
        <v>0.90000143996738147</v>
      </c>
      <c r="O460" s="201" t="s">
        <v>469</v>
      </c>
      <c r="P460" s="201" t="s">
        <v>888</v>
      </c>
      <c r="Q460" s="202" t="s">
        <v>150</v>
      </c>
      <c r="R460" s="202" t="s">
        <v>137</v>
      </c>
      <c r="S460" s="202" t="s">
        <v>591</v>
      </c>
      <c r="T460" s="193" t="str">
        <f>IFERROR(VLOOKUP(S460,Sort!E:F,2,0),"")</f>
        <v>CLUTCH</v>
      </c>
      <c r="U460" s="115">
        <f t="shared" si="110"/>
        <v>1</v>
      </c>
      <c r="V460" s="202" t="s">
        <v>422</v>
      </c>
      <c r="W460" s="202"/>
      <c r="X460" s="202"/>
      <c r="Y460" s="202"/>
      <c r="Z460" s="193"/>
      <c r="AA460" s="193" t="s">
        <v>362</v>
      </c>
      <c r="AB460" s="203"/>
      <c r="AC460" s="204" t="str">
        <f t="shared" si="111"/>
        <v>CLOSE</v>
      </c>
      <c r="AD460" s="47" t="str">
        <f t="array" aca="1" ref="AD460" ca="1">IF(D460="","",INDEX(HM_Unit!$D$1:$AE$1,MATCH(C460,HM_Unit!$D$2:$AE$2,0)))</f>
        <v>WEEK 16</v>
      </c>
      <c r="AE460" s="46"/>
      <c r="AF460" s="46"/>
      <c r="AG460" s="46"/>
      <c r="AH460" s="46"/>
      <c r="AI460" s="46"/>
      <c r="AJ460" s="46"/>
      <c r="AK460" s="46"/>
    </row>
    <row r="461" spans="1:37" ht="22.5" customHeight="1">
      <c r="A461" s="46">
        <f>IFERROR(VLOOKUP(D461,Sort!B:D,3,0),"")</f>
        <v>0</v>
      </c>
      <c r="B461" s="190" t="str">
        <f t="shared" si="105"/>
        <v>2646125CLOSE</v>
      </c>
      <c r="C461" s="196">
        <v>46125</v>
      </c>
      <c r="D461" s="192" t="s">
        <v>15</v>
      </c>
      <c r="E461" s="193" t="str">
        <f>IFERROR(VLOOKUP(D461,Sort!B:C,2,0),"")</f>
        <v>AXOR 3336K</v>
      </c>
      <c r="F461" s="194"/>
      <c r="G461" s="195">
        <f t="shared" si="106"/>
        <v>0</v>
      </c>
      <c r="H461" s="196">
        <v>46125</v>
      </c>
      <c r="I461" s="197">
        <v>4.8611111111111112E-2</v>
      </c>
      <c r="J461" s="196">
        <v>46125</v>
      </c>
      <c r="K461" s="197">
        <v>0.13055555555555556</v>
      </c>
      <c r="L461" s="198">
        <f t="shared" si="107"/>
        <v>46125.048611111109</v>
      </c>
      <c r="M461" s="199">
        <f t="shared" si="108"/>
        <v>46125.130555555559</v>
      </c>
      <c r="N461" s="200">
        <f t="shared" si="109"/>
        <v>1.9666698134625504</v>
      </c>
      <c r="O461" s="201" t="s">
        <v>710</v>
      </c>
      <c r="P461" s="201" t="s">
        <v>889</v>
      </c>
      <c r="Q461" s="202" t="s">
        <v>150</v>
      </c>
      <c r="R461" s="202" t="s">
        <v>137</v>
      </c>
      <c r="S461" s="202" t="s">
        <v>311</v>
      </c>
      <c r="T461" s="193" t="str">
        <f>IFERROR(VLOOKUP(S461,Sort!E:F,2,0),"")</f>
        <v>TYRE</v>
      </c>
      <c r="U461" s="115">
        <f t="shared" si="110"/>
        <v>1</v>
      </c>
      <c r="V461" s="202" t="s">
        <v>422</v>
      </c>
      <c r="W461" s="202"/>
      <c r="X461" s="202"/>
      <c r="Y461" s="202"/>
      <c r="Z461" s="193"/>
      <c r="AA461" s="193" t="s">
        <v>362</v>
      </c>
      <c r="AB461" s="203"/>
      <c r="AC461" s="204" t="str">
        <f t="shared" si="111"/>
        <v>CLOSE</v>
      </c>
      <c r="AD461" s="47" t="str">
        <f t="array" aca="1" ref="AD461" ca="1">IF(D461="","",INDEX(HM_Unit!$D$1:$AE$1,MATCH(C461,HM_Unit!$D$2:$AE$2,0)))</f>
        <v>WEEK 16</v>
      </c>
      <c r="AE461" s="46"/>
      <c r="AF461" s="46"/>
      <c r="AG461" s="46"/>
      <c r="AH461" s="46"/>
      <c r="AI461" s="46"/>
      <c r="AJ461" s="46"/>
      <c r="AK461" s="46"/>
    </row>
    <row r="462" spans="1:37" ht="22.5" customHeight="1">
      <c r="A462" s="46">
        <f>IFERROR(VLOOKUP(D462,Sort!B:D,3,0),"")</f>
        <v>0</v>
      </c>
      <c r="B462" s="190" t="str">
        <f t="shared" si="105"/>
        <v>2746125CLOSE</v>
      </c>
      <c r="C462" s="196">
        <v>46125</v>
      </c>
      <c r="D462" s="192" t="s">
        <v>33</v>
      </c>
      <c r="E462" s="193" t="str">
        <f>IFERROR(VLOOKUP(D462,Sort!B:C,2,0),"")</f>
        <v>AXOR 3336K</v>
      </c>
      <c r="F462" s="194"/>
      <c r="G462" s="195">
        <f t="shared" si="106"/>
        <v>0</v>
      </c>
      <c r="H462" s="196">
        <v>46125</v>
      </c>
      <c r="I462" s="197">
        <v>0.80763888888888891</v>
      </c>
      <c r="J462" s="196">
        <v>46125</v>
      </c>
      <c r="K462" s="197">
        <v>0.84166666666666667</v>
      </c>
      <c r="L462" s="198">
        <f t="shared" si="107"/>
        <v>46125.807638888888</v>
      </c>
      <c r="M462" s="199">
        <f t="shared" si="108"/>
        <v>46125.841666666667</v>
      </c>
      <c r="N462" s="200">
        <f t="shared" si="109"/>
        <v>0.81666797337811059</v>
      </c>
      <c r="O462" s="201" t="s">
        <v>890</v>
      </c>
      <c r="P462" s="201" t="s">
        <v>433</v>
      </c>
      <c r="Q462" s="202" t="s">
        <v>150</v>
      </c>
      <c r="R462" s="202" t="s">
        <v>137</v>
      </c>
      <c r="S462" s="202" t="s">
        <v>300</v>
      </c>
      <c r="T462" s="193" t="str">
        <f>IFERROR(VLOOKUP(S462,Sort!E:F,2,0),"")</f>
        <v>AIR SYSTEM</v>
      </c>
      <c r="U462" s="115">
        <f t="shared" si="110"/>
        <v>1</v>
      </c>
      <c r="V462" s="202" t="s">
        <v>422</v>
      </c>
      <c r="W462" s="202"/>
      <c r="X462" s="202"/>
      <c r="Y462" s="202"/>
      <c r="Z462" s="193"/>
      <c r="AA462" s="193" t="s">
        <v>362</v>
      </c>
      <c r="AB462" s="203"/>
      <c r="AC462" s="204" t="str">
        <f t="shared" si="111"/>
        <v>CLOSE</v>
      </c>
      <c r="AD462" s="47" t="str">
        <f t="array" aca="1" ref="AD462" ca="1">IF(D462="","",INDEX(HM_Unit!$D$1:$AE$1,MATCH(C462,HM_Unit!$D$2:$AE$2,0)))</f>
        <v>WEEK 16</v>
      </c>
      <c r="AE462" s="46"/>
      <c r="AF462" s="46"/>
      <c r="AG462" s="46"/>
      <c r="AH462" s="46"/>
      <c r="AI462" s="46"/>
      <c r="AJ462" s="46"/>
      <c r="AK462" s="46"/>
    </row>
    <row r="463" spans="1:37" ht="22.5" customHeight="1">
      <c r="A463" s="46">
        <f>IFERROR(VLOOKUP(D463,Sort!B:D,3,0),"")</f>
        <v>0</v>
      </c>
      <c r="B463" s="190" t="str">
        <f t="shared" si="105"/>
        <v>2846125CLOSE</v>
      </c>
      <c r="C463" s="196">
        <v>46125</v>
      </c>
      <c r="D463" s="192" t="s">
        <v>24</v>
      </c>
      <c r="E463" s="193" t="str">
        <f>IFERROR(VLOOKUP(D463,Sort!B:C,2,0),"")</f>
        <v>AXOR 3336K</v>
      </c>
      <c r="F463" s="194"/>
      <c r="G463" s="195">
        <f t="shared" si="106"/>
        <v>0</v>
      </c>
      <c r="H463" s="196">
        <v>46125</v>
      </c>
      <c r="I463" s="197">
        <v>0.82291666666666663</v>
      </c>
      <c r="J463" s="196">
        <v>46125</v>
      </c>
      <c r="K463" s="197">
        <v>0.9458333333333333</v>
      </c>
      <c r="L463" s="198">
        <f t="shared" si="107"/>
        <v>46125.822916666664</v>
      </c>
      <c r="M463" s="199">
        <f t="shared" si="108"/>
        <v>46125.945833333331</v>
      </c>
      <c r="N463" s="200">
        <f t="shared" si="109"/>
        <v>2.9500047200192068</v>
      </c>
      <c r="O463" s="201" t="s">
        <v>312</v>
      </c>
      <c r="P463" s="201" t="s">
        <v>891</v>
      </c>
      <c r="Q463" s="202" t="s">
        <v>150</v>
      </c>
      <c r="R463" s="202" t="s">
        <v>137</v>
      </c>
      <c r="S463" s="202" t="s">
        <v>300</v>
      </c>
      <c r="T463" s="193" t="str">
        <f>IFERROR(VLOOKUP(S463,Sort!E:F,2,0),"")</f>
        <v>AIR SYSTEM</v>
      </c>
      <c r="U463" s="115">
        <f t="shared" si="110"/>
        <v>1</v>
      </c>
      <c r="V463" s="202" t="s">
        <v>422</v>
      </c>
      <c r="W463" s="202"/>
      <c r="X463" s="202"/>
      <c r="Y463" s="202"/>
      <c r="Z463" s="193"/>
      <c r="AA463" s="193" t="s">
        <v>362</v>
      </c>
      <c r="AB463" s="203"/>
      <c r="AC463" s="204" t="str">
        <f t="shared" si="111"/>
        <v>CLOSE</v>
      </c>
      <c r="AD463" s="47" t="str">
        <f t="array" aca="1" ref="AD463" ca="1">IF(D463="","",INDEX(HM_Unit!$D$1:$AE$1,MATCH(C463,HM_Unit!$D$2:$AE$2,0)))</f>
        <v>WEEK 16</v>
      </c>
      <c r="AE463" s="46"/>
      <c r="AF463" s="46"/>
      <c r="AG463" s="46"/>
      <c r="AH463" s="46"/>
      <c r="AI463" s="46"/>
      <c r="AJ463" s="46"/>
      <c r="AK463" s="46"/>
    </row>
    <row r="464" spans="1:37" ht="22.5" customHeight="1">
      <c r="A464" s="46">
        <f>IFERROR(VLOOKUP(D464,Sort!B:D,3,0),"")</f>
        <v>0</v>
      </c>
      <c r="B464" s="190" t="str">
        <f t="shared" si="105"/>
        <v>2946125CLOSE</v>
      </c>
      <c r="C464" s="196">
        <v>46125</v>
      </c>
      <c r="D464" s="192" t="s">
        <v>37</v>
      </c>
      <c r="E464" s="193" t="str">
        <f>IFERROR(VLOOKUP(D464,Sort!B:C,2,0),"")</f>
        <v>AXOR 3336K</v>
      </c>
      <c r="F464" s="194"/>
      <c r="G464" s="195">
        <f t="shared" si="106"/>
        <v>0</v>
      </c>
      <c r="H464" s="196">
        <v>46125</v>
      </c>
      <c r="I464" s="197">
        <v>0.84652777777777777</v>
      </c>
      <c r="J464" s="196">
        <v>46125</v>
      </c>
      <c r="K464" s="197">
        <v>0.87222222222222223</v>
      </c>
      <c r="L464" s="198">
        <f t="shared" si="107"/>
        <v>46125.84652777778</v>
      </c>
      <c r="M464" s="199">
        <f t="shared" si="108"/>
        <v>46125.87222222222</v>
      </c>
      <c r="N464" s="200">
        <f t="shared" si="109"/>
        <v>0.61666765324954187</v>
      </c>
      <c r="O464" s="201" t="s">
        <v>892</v>
      </c>
      <c r="P464" s="201" t="s">
        <v>558</v>
      </c>
      <c r="Q464" s="202" t="s">
        <v>150</v>
      </c>
      <c r="R464" s="202" t="s">
        <v>137</v>
      </c>
      <c r="S464" s="202" t="s">
        <v>300</v>
      </c>
      <c r="T464" s="193" t="str">
        <f>IFERROR(VLOOKUP(S464,Sort!E:F,2,0),"")</f>
        <v>AIR SYSTEM</v>
      </c>
      <c r="U464" s="115">
        <f t="shared" si="110"/>
        <v>1</v>
      </c>
      <c r="V464" s="202" t="s">
        <v>422</v>
      </c>
      <c r="W464" s="202"/>
      <c r="X464" s="202"/>
      <c r="Y464" s="202"/>
      <c r="Z464" s="193"/>
      <c r="AA464" s="193" t="s">
        <v>362</v>
      </c>
      <c r="AB464" s="203"/>
      <c r="AC464" s="204" t="str">
        <f t="shared" si="111"/>
        <v>CLOSE</v>
      </c>
      <c r="AD464" s="47" t="str">
        <f t="array" aca="1" ref="AD464" ca="1">IF(D464="","",INDEX(HM_Unit!$D$1:$AE$1,MATCH(C464,HM_Unit!$D$2:$AE$2,0)))</f>
        <v>WEEK 16</v>
      </c>
      <c r="AE464" s="46"/>
      <c r="AF464" s="46"/>
      <c r="AG464" s="46"/>
      <c r="AH464" s="46"/>
      <c r="AI464" s="46"/>
      <c r="AJ464" s="46"/>
      <c r="AK464" s="46"/>
    </row>
    <row r="465" spans="1:37" ht="22.5" customHeight="1">
      <c r="A465" s="46">
        <f>IFERROR(VLOOKUP(D465,Sort!B:D,3,0),"")</f>
        <v>0</v>
      </c>
      <c r="B465" s="190" t="str">
        <f t="shared" si="105"/>
        <v>3046125CLOSE</v>
      </c>
      <c r="C465" s="196">
        <v>46125</v>
      </c>
      <c r="D465" s="192" t="s">
        <v>98</v>
      </c>
      <c r="E465" s="193" t="str">
        <f>IFERROR(VLOOKUP(D465,Sort!B:C,2,0),"")</f>
        <v>Axor 3336 OB</v>
      </c>
      <c r="F465" s="194"/>
      <c r="G465" s="195">
        <f t="shared" si="106"/>
        <v>0</v>
      </c>
      <c r="H465" s="196">
        <v>46125</v>
      </c>
      <c r="I465" s="197">
        <v>0.97152777777777777</v>
      </c>
      <c r="J465" s="196">
        <v>46126</v>
      </c>
      <c r="K465" s="197">
        <v>6.6666666666666666E-2</v>
      </c>
      <c r="L465" s="198">
        <f t="shared" si="107"/>
        <v>46125.97152777778</v>
      </c>
      <c r="M465" s="199">
        <f t="shared" si="108"/>
        <v>46126.066666666666</v>
      </c>
      <c r="N465" s="200">
        <f t="shared" si="109"/>
        <v>2.2833369866065487</v>
      </c>
      <c r="O465" s="201" t="s">
        <v>312</v>
      </c>
      <c r="P465" s="201" t="s">
        <v>433</v>
      </c>
      <c r="Q465" s="202" t="s">
        <v>150</v>
      </c>
      <c r="R465" s="202" t="s">
        <v>137</v>
      </c>
      <c r="S465" s="202" t="s">
        <v>300</v>
      </c>
      <c r="T465" s="193" t="str">
        <f>IFERROR(VLOOKUP(S465,Sort!E:F,2,0),"")</f>
        <v>AIR SYSTEM</v>
      </c>
      <c r="U465" s="115">
        <f t="shared" si="110"/>
        <v>1</v>
      </c>
      <c r="V465" s="202" t="s">
        <v>422</v>
      </c>
      <c r="W465" s="202"/>
      <c r="X465" s="202"/>
      <c r="Y465" s="202"/>
      <c r="Z465" s="193"/>
      <c r="AA465" s="193" t="s">
        <v>362</v>
      </c>
      <c r="AB465" s="203"/>
      <c r="AC465" s="204" t="str">
        <f t="shared" si="111"/>
        <v>CLOSE</v>
      </c>
      <c r="AD465" s="47" t="str">
        <f t="array" aca="1" ref="AD465" ca="1">IF(D465="","",INDEX(HM_Unit!$D$1:$AE$1,MATCH(C465,HM_Unit!$D$2:$AE$2,0)))</f>
        <v>WEEK 16</v>
      </c>
      <c r="AE465" s="46"/>
      <c r="AF465" s="46"/>
      <c r="AG465" s="46"/>
      <c r="AH465" s="46"/>
      <c r="AI465" s="46"/>
      <c r="AJ465" s="46"/>
      <c r="AK465" s="46"/>
    </row>
    <row r="466" spans="1:37" ht="22.5" customHeight="1">
      <c r="A466" s="46">
        <f>IFERROR(VLOOKUP(D466,Sort!B:D,3,0),"")</f>
        <v>0</v>
      </c>
      <c r="B466" s="190" t="str">
        <f t="shared" si="105"/>
        <v>3146125CLOSE</v>
      </c>
      <c r="C466" s="196">
        <v>46125</v>
      </c>
      <c r="D466" s="192" t="s">
        <v>16</v>
      </c>
      <c r="E466" s="193" t="str">
        <f>IFERROR(VLOOKUP(D466,Sort!B:C,2,0),"")</f>
        <v>AXOR 3336K</v>
      </c>
      <c r="F466" s="194"/>
      <c r="G466" s="195">
        <f t="shared" si="106"/>
        <v>0</v>
      </c>
      <c r="H466" s="196">
        <v>46125</v>
      </c>
      <c r="I466" s="197">
        <v>5.7638888888888892E-2</v>
      </c>
      <c r="J466" s="196">
        <v>46125</v>
      </c>
      <c r="K466" s="197">
        <v>8.1250000000000003E-2</v>
      </c>
      <c r="L466" s="198">
        <f t="shared" si="107"/>
        <v>46125.057638888888</v>
      </c>
      <c r="M466" s="199">
        <f t="shared" si="108"/>
        <v>46125.081250000003</v>
      </c>
      <c r="N466" s="200">
        <f t="shared" si="109"/>
        <v>0.56666757343567897</v>
      </c>
      <c r="O466" s="201" t="s">
        <v>893</v>
      </c>
      <c r="P466" s="201" t="s">
        <v>894</v>
      </c>
      <c r="Q466" s="202" t="s">
        <v>150</v>
      </c>
      <c r="R466" s="202" t="s">
        <v>137</v>
      </c>
      <c r="S466" s="202" t="s">
        <v>300</v>
      </c>
      <c r="T466" s="193" t="str">
        <f>IFERROR(VLOOKUP(S466,Sort!E:F,2,0),"")</f>
        <v>AIR SYSTEM</v>
      </c>
      <c r="U466" s="115">
        <f t="shared" si="110"/>
        <v>1</v>
      </c>
      <c r="V466" s="202" t="s">
        <v>422</v>
      </c>
      <c r="W466" s="202"/>
      <c r="X466" s="202"/>
      <c r="Y466" s="202"/>
      <c r="Z466" s="193"/>
      <c r="AA466" s="193" t="s">
        <v>362</v>
      </c>
      <c r="AB466" s="203"/>
      <c r="AC466" s="204" t="str">
        <f t="shared" si="111"/>
        <v>CLOSE</v>
      </c>
      <c r="AD466" s="47" t="str">
        <f t="array" aca="1" ref="AD466" ca="1">IF(D466="","",INDEX(HM_Unit!$D$1:$AE$1,MATCH(C466,HM_Unit!$D$2:$AE$2,0)))</f>
        <v>WEEK 16</v>
      </c>
      <c r="AE466" s="46"/>
      <c r="AF466" s="46"/>
      <c r="AG466" s="46"/>
      <c r="AH466" s="46"/>
      <c r="AI466" s="46"/>
      <c r="AJ466" s="46"/>
      <c r="AK466" s="46"/>
    </row>
    <row r="467" spans="1:37" ht="22.5" customHeight="1">
      <c r="A467" s="46">
        <f>IFERROR(VLOOKUP(D467,Sort!B:D,3,0),"")</f>
        <v>0</v>
      </c>
      <c r="B467" s="190" t="str">
        <f t="shared" si="105"/>
        <v>3246125CLOSE</v>
      </c>
      <c r="C467" s="196">
        <v>46125</v>
      </c>
      <c r="D467" s="192" t="s">
        <v>89</v>
      </c>
      <c r="E467" s="193" t="str">
        <f>IFERROR(VLOOKUP(D467,Sort!B:C,2,0),"")</f>
        <v>Axor 3336 OB</v>
      </c>
      <c r="F467" s="194"/>
      <c r="G467" s="195">
        <f t="shared" si="106"/>
        <v>0</v>
      </c>
      <c r="H467" s="196">
        <v>46125</v>
      </c>
      <c r="I467" s="197">
        <v>0.2</v>
      </c>
      <c r="J467" s="196">
        <v>46125</v>
      </c>
      <c r="K467" s="197">
        <v>0.21875</v>
      </c>
      <c r="L467" s="198">
        <f t="shared" si="107"/>
        <v>46125.2</v>
      </c>
      <c r="M467" s="199">
        <f t="shared" si="108"/>
        <v>46125.21875</v>
      </c>
      <c r="N467" s="200">
        <f t="shared" si="109"/>
        <v>0.45000072007100278</v>
      </c>
      <c r="O467" s="201" t="s">
        <v>895</v>
      </c>
      <c r="P467" s="201" t="s">
        <v>896</v>
      </c>
      <c r="Q467" s="202" t="s">
        <v>150</v>
      </c>
      <c r="R467" s="202" t="s">
        <v>137</v>
      </c>
      <c r="S467" s="202" t="s">
        <v>300</v>
      </c>
      <c r="T467" s="193" t="str">
        <f>IFERROR(VLOOKUP(S467,Sort!E:F,2,0),"")</f>
        <v>AIR SYSTEM</v>
      </c>
      <c r="U467" s="115">
        <f t="shared" si="110"/>
        <v>1</v>
      </c>
      <c r="V467" s="202" t="s">
        <v>422</v>
      </c>
      <c r="W467" s="202"/>
      <c r="X467" s="202"/>
      <c r="Y467" s="202"/>
      <c r="Z467" s="193"/>
      <c r="AA467" s="193" t="s">
        <v>362</v>
      </c>
      <c r="AB467" s="203"/>
      <c r="AC467" s="204" t="str">
        <f t="shared" si="111"/>
        <v>CLOSE</v>
      </c>
      <c r="AD467" s="47" t="str">
        <f t="array" aca="1" ref="AD467" ca="1">IF(D467="","",INDEX(HM_Unit!$D$1:$AE$1,MATCH(C467,HM_Unit!$D$2:$AE$2,0)))</f>
        <v>WEEK 16</v>
      </c>
      <c r="AE467" s="46"/>
      <c r="AF467" s="46"/>
      <c r="AG467" s="46"/>
      <c r="AH467" s="46"/>
      <c r="AI467" s="46"/>
      <c r="AJ467" s="46"/>
      <c r="AK467" s="46"/>
    </row>
    <row r="468" spans="1:37" ht="22.5" customHeight="1">
      <c r="A468" s="46">
        <f>IFERROR(VLOOKUP(D468,Sort!B:D,3,0),"")</f>
        <v>0</v>
      </c>
      <c r="B468" s="190" t="str">
        <f t="shared" si="105"/>
        <v>3346125CLOSE</v>
      </c>
      <c r="C468" s="196">
        <v>46125</v>
      </c>
      <c r="D468" s="192" t="s">
        <v>37</v>
      </c>
      <c r="E468" s="193" t="str">
        <f>IFERROR(VLOOKUP(D468,Sort!B:C,2,0),"")</f>
        <v>AXOR 3336K</v>
      </c>
      <c r="F468" s="194"/>
      <c r="G468" s="195">
        <f t="shared" si="106"/>
        <v>0</v>
      </c>
      <c r="H468" s="196">
        <v>46125</v>
      </c>
      <c r="I468" s="197">
        <v>0.1875</v>
      </c>
      <c r="J468" s="196">
        <v>46125</v>
      </c>
      <c r="K468" s="197">
        <v>0.21111111111111111</v>
      </c>
      <c r="L468" s="198">
        <f t="shared" si="107"/>
        <v>46125.1875</v>
      </c>
      <c r="M468" s="199">
        <f t="shared" si="108"/>
        <v>46125.211111111108</v>
      </c>
      <c r="N468" s="200">
        <f t="shared" si="109"/>
        <v>0.56666757326105455</v>
      </c>
      <c r="O468" s="201" t="s">
        <v>897</v>
      </c>
      <c r="P468" s="201" t="s">
        <v>898</v>
      </c>
      <c r="Q468" s="202" t="s">
        <v>150</v>
      </c>
      <c r="R468" s="202" t="s">
        <v>137</v>
      </c>
      <c r="S468" s="202" t="s">
        <v>303</v>
      </c>
      <c r="T468" s="193" t="str">
        <f>IFERROR(VLOOKUP(S468,Sort!E:F,2,0),"")</f>
        <v>BRAKE SYSTEM</v>
      </c>
      <c r="U468" s="115">
        <f t="shared" si="110"/>
        <v>1</v>
      </c>
      <c r="V468" s="202" t="s">
        <v>422</v>
      </c>
      <c r="W468" s="202"/>
      <c r="X468" s="202"/>
      <c r="Y468" s="202"/>
      <c r="Z468" s="193"/>
      <c r="AA468" s="193" t="s">
        <v>362</v>
      </c>
      <c r="AB468" s="203"/>
      <c r="AC468" s="204" t="str">
        <f t="shared" si="111"/>
        <v>CLOSE</v>
      </c>
      <c r="AD468" s="47" t="str">
        <f t="array" aca="1" ref="AD468" ca="1">IF(D468="","",INDEX(HM_Unit!$D$1:$AE$1,MATCH(C468,HM_Unit!$D$2:$AE$2,0)))</f>
        <v>WEEK 16</v>
      </c>
      <c r="AE468" s="46"/>
      <c r="AF468" s="46"/>
      <c r="AG468" s="46"/>
      <c r="AH468" s="46"/>
      <c r="AI468" s="46"/>
      <c r="AJ468" s="46"/>
      <c r="AK468" s="46"/>
    </row>
    <row r="469" spans="1:37" ht="22.5" customHeight="1">
      <c r="A469" s="46">
        <f>IFERROR(VLOOKUP(D469,Sort!B:D,3,0),"")</f>
        <v>0</v>
      </c>
      <c r="B469" s="190" t="str">
        <f t="shared" si="105"/>
        <v>3446125CLOSE</v>
      </c>
      <c r="C469" s="196">
        <v>46125</v>
      </c>
      <c r="D469" s="193" t="s">
        <v>10</v>
      </c>
      <c r="E469" s="193" t="str">
        <f>IFERROR(VLOOKUP(D469,Sort!B:C,2,0),"")</f>
        <v>Prima LX 2528</v>
      </c>
      <c r="F469" s="194"/>
      <c r="G469" s="195">
        <f t="shared" si="106"/>
        <v>0</v>
      </c>
      <c r="H469" s="196">
        <v>46125</v>
      </c>
      <c r="I469" s="197">
        <v>0.65625</v>
      </c>
      <c r="J469" s="196">
        <v>46125</v>
      </c>
      <c r="K469" s="197">
        <v>0.67361111111111116</v>
      </c>
      <c r="L469" s="198">
        <f t="shared" si="107"/>
        <v>46125.65625</v>
      </c>
      <c r="M469" s="199">
        <f t="shared" si="108"/>
        <v>46125.673611111109</v>
      </c>
      <c r="N469" s="200">
        <f t="shared" si="109"/>
        <v>0.41666733329559508</v>
      </c>
      <c r="O469" s="201" t="s">
        <v>357</v>
      </c>
      <c r="P469" s="201"/>
      <c r="Q469" s="202" t="s">
        <v>149</v>
      </c>
      <c r="R469" s="202" t="s">
        <v>137</v>
      </c>
      <c r="S469" s="202" t="s">
        <v>318</v>
      </c>
      <c r="T469" s="193" t="str">
        <f>IFERROR(VLOOKUP(S469,Sort!E:F,2,0),"")</f>
        <v>PREVENTIVE MAINTENACE</v>
      </c>
      <c r="U469" s="115">
        <f t="shared" si="110"/>
        <v>1</v>
      </c>
      <c r="V469" s="202" t="s">
        <v>422</v>
      </c>
      <c r="W469" s="202"/>
      <c r="X469" s="202"/>
      <c r="Y469" s="202"/>
      <c r="Z469" s="193"/>
      <c r="AA469" s="193" t="s">
        <v>362</v>
      </c>
      <c r="AB469" s="203"/>
      <c r="AC469" s="204" t="str">
        <f t="shared" si="111"/>
        <v>CLOSE</v>
      </c>
      <c r="AD469" s="47" t="str">
        <f t="array" aca="1" ref="AD469" ca="1">IF(D469="","",INDEX(HM_Unit!$D$1:$AE$1,MATCH(C469,HM_Unit!$D$2:$AE$2,0)))</f>
        <v>WEEK 16</v>
      </c>
      <c r="AE469" s="46"/>
      <c r="AF469" s="46"/>
      <c r="AG469" s="46"/>
      <c r="AH469" s="46"/>
      <c r="AI469" s="46"/>
      <c r="AJ469" s="46"/>
      <c r="AK469" s="46"/>
    </row>
    <row r="470" spans="1:37" ht="22.5" customHeight="1">
      <c r="A470" s="46">
        <f>IFERROR(VLOOKUP(D470,Sort!B:D,3,0),"")</f>
        <v>0</v>
      </c>
      <c r="B470" s="190" t="str">
        <f t="shared" si="105"/>
        <v>146126CLOSE</v>
      </c>
      <c r="C470" s="196">
        <v>46126</v>
      </c>
      <c r="D470" s="192" t="s">
        <v>24</v>
      </c>
      <c r="E470" s="193" t="str">
        <f>IFERROR(VLOOKUP(D470,Sort!B:C,2,0),"")</f>
        <v>AXOR 3336K</v>
      </c>
      <c r="F470" s="194"/>
      <c r="G470" s="195">
        <f t="shared" si="106"/>
        <v>0</v>
      </c>
      <c r="H470" s="196">
        <v>46126</v>
      </c>
      <c r="I470" s="197">
        <v>0.39305555555555555</v>
      </c>
      <c r="J470" s="196">
        <v>46126</v>
      </c>
      <c r="K470" s="197">
        <v>0.43125000000000002</v>
      </c>
      <c r="L470" s="198">
        <f t="shared" si="107"/>
        <v>46126.393055555556</v>
      </c>
      <c r="M470" s="199">
        <f t="shared" si="108"/>
        <v>46126.431250000001</v>
      </c>
      <c r="N470" s="200">
        <f t="shared" si="109"/>
        <v>0.91666813335508512</v>
      </c>
      <c r="O470" s="201" t="s">
        <v>899</v>
      </c>
      <c r="P470" s="201"/>
      <c r="Q470" s="202" t="s">
        <v>149</v>
      </c>
      <c r="R470" s="202" t="s">
        <v>137</v>
      </c>
      <c r="S470" s="202" t="s">
        <v>318</v>
      </c>
      <c r="T470" s="193" t="str">
        <f>IFERROR(VLOOKUP(S470,Sort!E:F,2,0),"")</f>
        <v>PREVENTIVE MAINTENACE</v>
      </c>
      <c r="U470" s="115">
        <f t="shared" si="110"/>
        <v>1</v>
      </c>
      <c r="V470" s="202" t="s">
        <v>422</v>
      </c>
      <c r="W470" s="202"/>
      <c r="X470" s="202"/>
      <c r="Y470" s="202"/>
      <c r="Z470" s="193"/>
      <c r="AA470" s="193" t="s">
        <v>362</v>
      </c>
      <c r="AB470" s="203"/>
      <c r="AC470" s="204" t="str">
        <f t="shared" si="111"/>
        <v>CLOSE</v>
      </c>
      <c r="AD470" s="47" t="str">
        <f t="array" aca="1" ref="AD470" ca="1">IF(D470="","",INDEX(HM_Unit!$D$1:$AE$1,MATCH(C470,HM_Unit!$D$2:$AE$2,0)))</f>
        <v>WEEK 16</v>
      </c>
      <c r="AE470" s="46"/>
      <c r="AF470" s="46"/>
      <c r="AG470" s="46"/>
      <c r="AH470" s="46"/>
      <c r="AI470" s="46"/>
      <c r="AJ470" s="46"/>
      <c r="AK470" s="46"/>
    </row>
    <row r="471" spans="1:37" ht="22.5" customHeight="1">
      <c r="A471" s="46">
        <f>IFERROR(VLOOKUP(D471,Sort!B:D,3,0),"")</f>
        <v>0</v>
      </c>
      <c r="B471" s="190" t="str">
        <f t="shared" si="105"/>
        <v>3546125CLOSE</v>
      </c>
      <c r="C471" s="196">
        <v>46125</v>
      </c>
      <c r="D471" s="192" t="s">
        <v>21</v>
      </c>
      <c r="E471" s="193" t="str">
        <f>IFERROR(VLOOKUP(D471,Sort!B:C,2,0),"")</f>
        <v>AXOR 3336K</v>
      </c>
      <c r="F471" s="194"/>
      <c r="G471" s="195">
        <f t="shared" si="106"/>
        <v>0</v>
      </c>
      <c r="H471" s="196">
        <v>46125</v>
      </c>
      <c r="I471" s="197">
        <v>0.42916666666666664</v>
      </c>
      <c r="J471" s="196">
        <v>46125</v>
      </c>
      <c r="K471" s="197">
        <v>0.58958333333333335</v>
      </c>
      <c r="L471" s="198">
        <f t="shared" si="107"/>
        <v>46125.429166666669</v>
      </c>
      <c r="M471" s="199">
        <f t="shared" si="108"/>
        <v>46125.589583333334</v>
      </c>
      <c r="N471" s="200">
        <f t="shared" si="109"/>
        <v>3.8500061599865938</v>
      </c>
      <c r="O471" s="201" t="s">
        <v>358</v>
      </c>
      <c r="P471" s="201"/>
      <c r="Q471" s="202" t="s">
        <v>149</v>
      </c>
      <c r="R471" s="202" t="s">
        <v>137</v>
      </c>
      <c r="S471" s="202" t="s">
        <v>318</v>
      </c>
      <c r="T471" s="193" t="str">
        <f>IFERROR(VLOOKUP(S471,Sort!E:F,2,0),"")</f>
        <v>PREVENTIVE MAINTENACE</v>
      </c>
      <c r="U471" s="115">
        <f t="shared" si="110"/>
        <v>1</v>
      </c>
      <c r="V471" s="202" t="s">
        <v>422</v>
      </c>
      <c r="W471" s="202"/>
      <c r="X471" s="202"/>
      <c r="Y471" s="202"/>
      <c r="Z471" s="193"/>
      <c r="AA471" s="193" t="s">
        <v>362</v>
      </c>
      <c r="AB471" s="203"/>
      <c r="AC471" s="204" t="str">
        <f t="shared" si="111"/>
        <v>CLOSE</v>
      </c>
      <c r="AD471" s="47" t="str">
        <f t="array" aca="1" ref="AD471" ca="1">IF(D471="","",INDEX(HM_Unit!$D$1:$AE$1,MATCH(C471,HM_Unit!$D$2:$AE$2,0)))</f>
        <v>WEEK 16</v>
      </c>
      <c r="AE471" s="46"/>
      <c r="AF471" s="46"/>
      <c r="AG471" s="46"/>
      <c r="AH471" s="46"/>
      <c r="AI471" s="46"/>
      <c r="AJ471" s="46"/>
      <c r="AK471" s="46"/>
    </row>
    <row r="472" spans="1:37" ht="22.5" customHeight="1">
      <c r="A472" s="46">
        <f>IFERROR(VLOOKUP(D472,Sort!B:D,3,0),"")</f>
        <v>0</v>
      </c>
      <c r="B472" s="190" t="str">
        <f t="shared" si="105"/>
        <v>3646125CLOSE</v>
      </c>
      <c r="C472" s="196">
        <v>46125</v>
      </c>
      <c r="D472" s="192" t="s">
        <v>30</v>
      </c>
      <c r="E472" s="193" t="str">
        <f>IFERROR(VLOOKUP(D472,Sort!B:C,2,0),"")</f>
        <v>AXOR 3336K</v>
      </c>
      <c r="F472" s="194"/>
      <c r="G472" s="195">
        <f t="shared" si="106"/>
        <v>0</v>
      </c>
      <c r="H472" s="196">
        <v>46125</v>
      </c>
      <c r="I472" s="197">
        <v>0.6020833333333333</v>
      </c>
      <c r="J472" s="196">
        <v>46125</v>
      </c>
      <c r="K472" s="197">
        <v>0.64583333333333337</v>
      </c>
      <c r="L472" s="198">
        <f t="shared" si="107"/>
        <v>46125.602083333331</v>
      </c>
      <c r="M472" s="199">
        <f t="shared" si="108"/>
        <v>46125.645833333336</v>
      </c>
      <c r="N472" s="200">
        <f t="shared" si="109"/>
        <v>1.0500016801074652</v>
      </c>
      <c r="O472" s="201" t="s">
        <v>529</v>
      </c>
      <c r="P472" s="201"/>
      <c r="Q472" s="202" t="s">
        <v>149</v>
      </c>
      <c r="R472" s="202" t="s">
        <v>137</v>
      </c>
      <c r="S472" s="202" t="s">
        <v>318</v>
      </c>
      <c r="T472" s="193" t="str">
        <f>IFERROR(VLOOKUP(S472,Sort!E:F,2,0),"")</f>
        <v>PREVENTIVE MAINTENACE</v>
      </c>
      <c r="U472" s="115">
        <f t="shared" si="110"/>
        <v>1</v>
      </c>
      <c r="V472" s="202" t="s">
        <v>422</v>
      </c>
      <c r="W472" s="202"/>
      <c r="X472" s="202"/>
      <c r="Y472" s="202"/>
      <c r="Z472" s="193"/>
      <c r="AA472" s="193" t="s">
        <v>362</v>
      </c>
      <c r="AB472" s="203"/>
      <c r="AC472" s="204" t="str">
        <f t="shared" si="111"/>
        <v>CLOSE</v>
      </c>
      <c r="AD472" s="47" t="str">
        <f t="array" aca="1" ref="AD472" ca="1">IF(D472="","",INDEX(HM_Unit!$D$1:$AE$1,MATCH(C472,HM_Unit!$D$2:$AE$2,0)))</f>
        <v>WEEK 16</v>
      </c>
      <c r="AE472" s="46"/>
      <c r="AF472" s="46"/>
      <c r="AG472" s="46"/>
      <c r="AH472" s="46"/>
      <c r="AI472" s="46"/>
      <c r="AJ472" s="46"/>
      <c r="AK472" s="46"/>
    </row>
    <row r="473" spans="1:37" ht="21.75" customHeight="1">
      <c r="A473" s="21" t="str">
        <f>IFERROR(VLOOKUP(D473,Sort!B:D,3,0),"")</f>
        <v>Hilight V4W</v>
      </c>
      <c r="B473" s="221" t="str">
        <f t="shared" si="105"/>
        <v>146125OPEN</v>
      </c>
      <c r="C473" s="212">
        <v>46125</v>
      </c>
      <c r="D473" s="207" t="s">
        <v>59</v>
      </c>
      <c r="E473" s="207" t="str">
        <f>IFERROR(VLOOKUP(D473,Sort!B:C,2,0),"")</f>
        <v>TOWER LAMP</v>
      </c>
      <c r="F473" s="208"/>
      <c r="G473" s="209">
        <f t="shared" si="106"/>
        <v>78</v>
      </c>
      <c r="H473" s="210">
        <v>46047</v>
      </c>
      <c r="I473" s="211">
        <v>0.25</v>
      </c>
      <c r="J473" s="212">
        <v>46126</v>
      </c>
      <c r="K473" s="211">
        <v>0.25</v>
      </c>
      <c r="L473" s="213">
        <f t="shared" si="107"/>
        <v>46125.25</v>
      </c>
      <c r="M473" s="214">
        <f t="shared" si="108"/>
        <v>46126.25</v>
      </c>
      <c r="N473" s="246">
        <f t="shared" si="109"/>
        <v>24.000038400061499</v>
      </c>
      <c r="O473" s="216" t="s">
        <v>363</v>
      </c>
      <c r="P473" s="216" t="s">
        <v>365</v>
      </c>
      <c r="Q473" s="217" t="s">
        <v>150</v>
      </c>
      <c r="R473" s="217" t="s">
        <v>139</v>
      </c>
      <c r="S473" s="217" t="s">
        <v>361</v>
      </c>
      <c r="T473" s="207" t="str">
        <f>IFERROR(VLOOKUP(S473,Sort!E:F,2,0),"")</f>
        <v>ENGINE</v>
      </c>
      <c r="U473" s="223" t="str">
        <f t="shared" si="110"/>
        <v/>
      </c>
      <c r="V473" s="217" t="str">
        <f t="shared" ref="V473:V475" si="112">IF(H473="","",IF(G473&gt;7,"Major","Minor"))</f>
        <v>Major</v>
      </c>
      <c r="W473" s="205"/>
      <c r="X473" s="205"/>
      <c r="Y473" s="205"/>
      <c r="Z473" s="205"/>
      <c r="AA473" s="207" t="s">
        <v>362</v>
      </c>
      <c r="AB473" s="218" t="s">
        <v>3</v>
      </c>
      <c r="AC473" s="219" t="str">
        <f t="shared" si="111"/>
        <v>OPEN</v>
      </c>
      <c r="AD473" s="17" t="str">
        <f t="array" aca="1" ref="AD473" ca="1">IF(D473="","",INDEX(HM_Unit!$D$1:$AE$1,MATCH(C473,HM_Unit!$D$2:$AE$2,0)))</f>
        <v>WEEK 16</v>
      </c>
      <c r="AE473" s="220"/>
      <c r="AF473" s="68"/>
      <c r="AG473" s="68"/>
      <c r="AH473" s="68"/>
      <c r="AI473" s="68"/>
      <c r="AJ473" s="68"/>
      <c r="AK473" s="68"/>
    </row>
    <row r="474" spans="1:37" ht="21.75" customHeight="1">
      <c r="A474" s="21" t="str">
        <f>IFERROR(VLOOKUP(D474,Sort!B:D,3,0),"")</f>
        <v>Hilight V4W</v>
      </c>
      <c r="B474" s="190" t="str">
        <f t="shared" si="105"/>
        <v>246125OPEN</v>
      </c>
      <c r="C474" s="196">
        <v>46125</v>
      </c>
      <c r="D474" s="207" t="s">
        <v>67</v>
      </c>
      <c r="E474" s="207" t="str">
        <f>IFERROR(VLOOKUP(D474,Sort!B:C,2,0),"")</f>
        <v>TOWER LAMP</v>
      </c>
      <c r="F474" s="208"/>
      <c r="G474" s="209">
        <f t="shared" si="106"/>
        <v>59</v>
      </c>
      <c r="H474" s="210">
        <v>46066</v>
      </c>
      <c r="I474" s="211">
        <v>0.62152777777777779</v>
      </c>
      <c r="J474" s="196">
        <v>46126</v>
      </c>
      <c r="K474" s="211">
        <v>0.25</v>
      </c>
      <c r="L474" s="213">
        <f t="shared" si="107"/>
        <v>46125.25</v>
      </c>
      <c r="M474" s="214">
        <f t="shared" si="108"/>
        <v>46126.25</v>
      </c>
      <c r="N474" s="200">
        <f t="shared" si="109"/>
        <v>24.000038400061499</v>
      </c>
      <c r="O474" s="216" t="s">
        <v>366</v>
      </c>
      <c r="P474" s="216" t="s">
        <v>367</v>
      </c>
      <c r="Q474" s="217" t="s">
        <v>150</v>
      </c>
      <c r="R474" s="217" t="s">
        <v>135</v>
      </c>
      <c r="S474" s="217" t="s">
        <v>291</v>
      </c>
      <c r="T474" s="207" t="str">
        <f>IFERROR(VLOOKUP(S474,Sort!E:F,2,0),"")</f>
        <v>ELECTRICAL, STARTING &amp; CHARGING SYSTEM</v>
      </c>
      <c r="U474" s="115" t="str">
        <f t="shared" si="110"/>
        <v/>
      </c>
      <c r="V474" s="202" t="str">
        <f t="shared" si="112"/>
        <v>Major</v>
      </c>
      <c r="W474" s="205"/>
      <c r="X474" s="205"/>
      <c r="Y474" s="205"/>
      <c r="Z474" s="205"/>
      <c r="AA474" s="207" t="s">
        <v>362</v>
      </c>
      <c r="AB474" s="218" t="s">
        <v>3</v>
      </c>
      <c r="AC474" s="219" t="str">
        <f t="shared" si="111"/>
        <v>OPEN</v>
      </c>
      <c r="AD474" s="17" t="str">
        <f t="array" aca="1" ref="AD474" ca="1">IF(D474="","",INDEX(HM_Unit!$D$1:$AE$1,MATCH(C474,HM_Unit!$D$2:$AE$2,0)))</f>
        <v>WEEK 16</v>
      </c>
      <c r="AE474" s="220"/>
      <c r="AF474" s="68"/>
      <c r="AG474" s="68"/>
      <c r="AH474" s="68"/>
      <c r="AI474" s="68"/>
      <c r="AJ474" s="68"/>
      <c r="AK474" s="68"/>
    </row>
    <row r="475" spans="1:37" ht="21.75" customHeight="1">
      <c r="A475" s="21" t="str">
        <f>IFERROR(VLOOKUP(D475,Sort!B:D,3,0),"")</f>
        <v>Hilight V4W</v>
      </c>
      <c r="B475" s="190" t="str">
        <f t="shared" si="105"/>
        <v>346125OPEN</v>
      </c>
      <c r="C475" s="196">
        <v>46125</v>
      </c>
      <c r="D475" s="207" t="s">
        <v>68</v>
      </c>
      <c r="E475" s="207" t="str">
        <f>IFERROR(VLOOKUP(D475,Sort!B:C,2,0),"")</f>
        <v>TOWER LAMP</v>
      </c>
      <c r="F475" s="208"/>
      <c r="G475" s="209">
        <f t="shared" si="106"/>
        <v>54</v>
      </c>
      <c r="H475" s="210">
        <v>46071</v>
      </c>
      <c r="I475" s="211">
        <v>0.32222222222222224</v>
      </c>
      <c r="J475" s="196">
        <v>46126</v>
      </c>
      <c r="K475" s="211">
        <v>0.25</v>
      </c>
      <c r="L475" s="213">
        <f t="shared" si="107"/>
        <v>46125.25</v>
      </c>
      <c r="M475" s="214">
        <f t="shared" si="108"/>
        <v>46126.25</v>
      </c>
      <c r="N475" s="200">
        <f t="shared" si="109"/>
        <v>24.000038400061499</v>
      </c>
      <c r="O475" s="216" t="s">
        <v>366</v>
      </c>
      <c r="P475" s="216" t="s">
        <v>367</v>
      </c>
      <c r="Q475" s="217" t="s">
        <v>150</v>
      </c>
      <c r="R475" s="217" t="s">
        <v>135</v>
      </c>
      <c r="S475" s="217" t="s">
        <v>291</v>
      </c>
      <c r="T475" s="207" t="str">
        <f>IFERROR(VLOOKUP(S475,Sort!E:F,2,0),"")</f>
        <v>ELECTRICAL, STARTING &amp; CHARGING SYSTEM</v>
      </c>
      <c r="U475" s="115" t="str">
        <f t="shared" si="110"/>
        <v/>
      </c>
      <c r="V475" s="202" t="str">
        <f t="shared" si="112"/>
        <v>Major</v>
      </c>
      <c r="W475" s="205"/>
      <c r="X475" s="205"/>
      <c r="Y475" s="205"/>
      <c r="Z475" s="205"/>
      <c r="AA475" s="207" t="s">
        <v>362</v>
      </c>
      <c r="AB475" s="218" t="s">
        <v>3</v>
      </c>
      <c r="AC475" s="219" t="str">
        <f t="shared" si="111"/>
        <v>OPEN</v>
      </c>
      <c r="AD475" s="47" t="str">
        <f t="array" aca="1" ref="AD475" ca="1">IF(D475="","",INDEX(HM_Unit!$D$1:$AE$1,MATCH(C475,HM_Unit!$D$2:$AE$2,0)))</f>
        <v>WEEK 16</v>
      </c>
      <c r="AE475" s="220"/>
      <c r="AF475" s="68"/>
      <c r="AG475" s="68"/>
      <c r="AH475" s="68"/>
      <c r="AI475" s="68"/>
      <c r="AJ475" s="68"/>
      <c r="AK475" s="68"/>
    </row>
    <row r="476" spans="1:37" ht="21.75" customHeight="1">
      <c r="A476" s="46" t="str">
        <f>IFERROR(VLOOKUP(D476,Sort!B:D,3,0),"")</f>
        <v>Sykes HH220</v>
      </c>
      <c r="B476" s="190" t="str">
        <f t="shared" si="105"/>
        <v>446125OPEN</v>
      </c>
      <c r="C476" s="196">
        <v>46125</v>
      </c>
      <c r="D476" s="193" t="s">
        <v>49</v>
      </c>
      <c r="E476" s="193" t="str">
        <f>IFERROR(VLOOKUP(D476,Sort!B:C,2,0),"")</f>
        <v>WATER PUMP</v>
      </c>
      <c r="F476" s="194"/>
      <c r="G476" s="195">
        <f t="shared" si="106"/>
        <v>7</v>
      </c>
      <c r="H476" s="196">
        <v>46118</v>
      </c>
      <c r="I476" s="197">
        <v>0.25</v>
      </c>
      <c r="J476" s="196">
        <v>46126</v>
      </c>
      <c r="K476" s="197">
        <v>0.25</v>
      </c>
      <c r="L476" s="198">
        <f t="shared" si="107"/>
        <v>46125.25</v>
      </c>
      <c r="M476" s="199">
        <f t="shared" si="108"/>
        <v>46126.25</v>
      </c>
      <c r="N476" s="200">
        <f t="shared" si="109"/>
        <v>24.000038400061499</v>
      </c>
      <c r="O476" s="201" t="s">
        <v>690</v>
      </c>
      <c r="P476" s="201"/>
      <c r="Q476" s="202" t="s">
        <v>150</v>
      </c>
      <c r="R476" s="202" t="s">
        <v>133</v>
      </c>
      <c r="S476" s="202" t="s">
        <v>691</v>
      </c>
      <c r="T476" s="193" t="str">
        <f>IFERROR(VLOOKUP(S476,Sort!E:F,2,0),"")</f>
        <v>ATTACHMENT</v>
      </c>
      <c r="U476" s="115" t="str">
        <f t="shared" si="110"/>
        <v/>
      </c>
      <c r="V476" s="202" t="s">
        <v>422</v>
      </c>
      <c r="W476" s="202"/>
      <c r="X476" s="202"/>
      <c r="Y476" s="202"/>
      <c r="Z476" s="193"/>
      <c r="AA476" s="193" t="s">
        <v>362</v>
      </c>
      <c r="AB476" s="193" t="s">
        <v>3</v>
      </c>
      <c r="AC476" s="204" t="str">
        <f t="shared" si="111"/>
        <v>OPEN</v>
      </c>
      <c r="AD476" s="47" t="str">
        <f t="array" aca="1" ref="AD476" ca="1">IF(D476="","",INDEX(HM_Unit!$D$1:$AE$1,MATCH(C476,HM_Unit!$D$2:$AE$2,0)))</f>
        <v>WEEK 16</v>
      </c>
      <c r="AE476" s="46"/>
      <c r="AF476" s="46"/>
      <c r="AG476" s="46"/>
      <c r="AH476" s="46"/>
      <c r="AI476" s="46"/>
      <c r="AJ476" s="46"/>
      <c r="AK476" s="46"/>
    </row>
    <row r="477" spans="1:37" ht="14.5">
      <c r="A477" s="46" t="str">
        <f>IFERROR(VLOOKUP(D477,Sort!B:D,3,0),"")</f>
        <v/>
      </c>
      <c r="B477" s="241"/>
      <c r="C477" s="242"/>
      <c r="D477" s="226"/>
      <c r="E477" s="226"/>
      <c r="F477" s="227"/>
      <c r="G477" s="228"/>
      <c r="H477" s="242"/>
      <c r="I477" s="230"/>
      <c r="J477" s="242"/>
      <c r="K477" s="230"/>
      <c r="L477" s="231"/>
      <c r="M477" s="232"/>
      <c r="N477" s="233"/>
      <c r="O477" s="234"/>
      <c r="P477" s="234"/>
      <c r="Q477" s="235"/>
      <c r="R477" s="235"/>
      <c r="S477" s="235"/>
      <c r="T477" s="226"/>
      <c r="U477" s="236"/>
      <c r="V477" s="235"/>
      <c r="W477" s="235"/>
      <c r="X477" s="235"/>
      <c r="Y477" s="235"/>
      <c r="Z477" s="226"/>
      <c r="AA477" s="226"/>
      <c r="AB477" s="237"/>
      <c r="AC477" s="238"/>
      <c r="AD477" s="239"/>
      <c r="AE477" s="46"/>
      <c r="AF477" s="46"/>
      <c r="AG477" s="46"/>
      <c r="AH477" s="46"/>
      <c r="AI477" s="46"/>
      <c r="AJ477" s="46"/>
      <c r="AK477" s="46"/>
    </row>
    <row r="478" spans="1:37" ht="28.5" customHeight="1">
      <c r="A478" s="46">
        <f>IFERROR(VLOOKUP(D478,Sort!B:D,3,0),"")</f>
        <v>0</v>
      </c>
      <c r="B478" s="190" t="str">
        <f t="shared" ref="B478:B514" si="113">COUNTIFS($AC$12:AC478,AC478,$C$12:C478,C478)&amp;C478&amp;AC478</f>
        <v>246126CLOSE</v>
      </c>
      <c r="C478" s="196">
        <v>46126</v>
      </c>
      <c r="D478" s="192" t="s">
        <v>25</v>
      </c>
      <c r="E478" s="193" t="str">
        <f>IFERROR(VLOOKUP(D478,Sort!B:C,2,0),"")</f>
        <v>AXOR 3336K</v>
      </c>
      <c r="F478" s="194"/>
      <c r="G478" s="195">
        <f t="shared" ref="G478:G514" si="114">IF(C478="","",C478-H478)</f>
        <v>0</v>
      </c>
      <c r="H478" s="196">
        <v>46126</v>
      </c>
      <c r="I478" s="197">
        <v>0.40694444444444444</v>
      </c>
      <c r="J478" s="196">
        <v>46126</v>
      </c>
      <c r="K478" s="197">
        <v>0.41875000000000001</v>
      </c>
      <c r="L478" s="198">
        <f t="shared" ref="L478:L514" si="115">IF(H478="","",IF(H478&lt;C478,C478+0.25,H478+I478))</f>
        <v>46126.406944444447</v>
      </c>
      <c r="M478" s="199">
        <f t="shared" ref="M478:M514" si="116">IF(J478="","",J478+K478)</f>
        <v>46126.418749999997</v>
      </c>
      <c r="N478" s="200">
        <f t="shared" ref="N478:N514" si="117">IF(M478=""," ",IF(((ROUND(VALUE(M478-L478),20))/0.417866666666*10)&lt;0,(24-(ROUND(VALUE(L478),20))/0.0416665999999999*10)+((ROUND(VALUE(M478),20))/0.416665999999999*10),(ROUND(VALUE(M478-L478),20))/0.416665999999999*10))</f>
        <v>0.28333378654321517</v>
      </c>
      <c r="O478" s="201" t="s">
        <v>356</v>
      </c>
      <c r="P478" s="201"/>
      <c r="Q478" s="202" t="s">
        <v>149</v>
      </c>
      <c r="R478" s="202" t="s">
        <v>137</v>
      </c>
      <c r="S478" s="202" t="s">
        <v>318</v>
      </c>
      <c r="T478" s="193" t="str">
        <f>IFERROR(VLOOKUP(S478,Sort!E:F,2,0),"")</f>
        <v>PREVENTIVE MAINTENACE</v>
      </c>
      <c r="U478" s="115">
        <f t="shared" ref="U478:U514" si="118">IF(G478="","",IF(H478=C478,1,""))</f>
        <v>1</v>
      </c>
      <c r="V478" s="202" t="s">
        <v>422</v>
      </c>
      <c r="W478" s="202"/>
      <c r="X478" s="202"/>
      <c r="Y478" s="202"/>
      <c r="Z478" s="193"/>
      <c r="AA478" s="193" t="s">
        <v>362</v>
      </c>
      <c r="AB478" s="203"/>
      <c r="AC478" s="204" t="str">
        <f t="shared" ref="AC478:AC514" si="119">IF(AB478="BD","OPEN","CLOSE")</f>
        <v>CLOSE</v>
      </c>
      <c r="AD478" s="47" t="str">
        <f t="array" aca="1" ref="AD478" ca="1">IF(D478="","",INDEX(HM_Unit!$D$1:$AE$1,MATCH(C478,HM_Unit!$D$2:$AE$2,0)))</f>
        <v>WEEK 16</v>
      </c>
      <c r="AE478" s="46"/>
      <c r="AF478" s="46"/>
      <c r="AG478" s="46"/>
      <c r="AH478" s="46"/>
      <c r="AI478" s="46"/>
      <c r="AJ478" s="46"/>
      <c r="AK478" s="46"/>
    </row>
    <row r="479" spans="1:37" ht="28.5" customHeight="1">
      <c r="A479" s="46">
        <f>IFERROR(VLOOKUP(D479,Sort!B:D,3,0),"")</f>
        <v>0</v>
      </c>
      <c r="B479" s="190" t="str">
        <f t="shared" si="113"/>
        <v>346126CLOSE</v>
      </c>
      <c r="C479" s="196">
        <v>46126</v>
      </c>
      <c r="D479" s="192" t="s">
        <v>22</v>
      </c>
      <c r="E479" s="193" t="str">
        <f>IFERROR(VLOOKUP(D479,Sort!B:C,2,0),"")</f>
        <v>AXOR 3336K</v>
      </c>
      <c r="F479" s="194"/>
      <c r="G479" s="195">
        <f t="shared" si="114"/>
        <v>0</v>
      </c>
      <c r="H479" s="196">
        <v>46126</v>
      </c>
      <c r="I479" s="197">
        <v>0.37222222222222223</v>
      </c>
      <c r="J479" s="196">
        <v>46126</v>
      </c>
      <c r="K479" s="197">
        <v>0.3888888888888889</v>
      </c>
      <c r="L479" s="198">
        <f t="shared" si="115"/>
        <v>46126.37222222222</v>
      </c>
      <c r="M479" s="199">
        <f t="shared" si="116"/>
        <v>46126.388888888891</v>
      </c>
      <c r="N479" s="200">
        <f t="shared" si="117"/>
        <v>0.40000064008251546</v>
      </c>
      <c r="O479" s="201" t="s">
        <v>356</v>
      </c>
      <c r="P479" s="201"/>
      <c r="Q479" s="202" t="s">
        <v>149</v>
      </c>
      <c r="R479" s="202" t="s">
        <v>137</v>
      </c>
      <c r="S479" s="202" t="s">
        <v>318</v>
      </c>
      <c r="T479" s="193" t="str">
        <f>IFERROR(VLOOKUP(S479,Sort!E:F,2,0),"")</f>
        <v>PREVENTIVE MAINTENACE</v>
      </c>
      <c r="U479" s="115">
        <f t="shared" si="118"/>
        <v>1</v>
      </c>
      <c r="V479" s="202" t="s">
        <v>422</v>
      </c>
      <c r="W479" s="202"/>
      <c r="X479" s="202"/>
      <c r="Y479" s="202"/>
      <c r="Z479" s="193"/>
      <c r="AA479" s="193" t="s">
        <v>362</v>
      </c>
      <c r="AB479" s="203"/>
      <c r="AC479" s="204" t="str">
        <f t="shared" si="119"/>
        <v>CLOSE</v>
      </c>
      <c r="AD479" s="47" t="str">
        <f t="array" aca="1" ref="AD479" ca="1">IF(D479="","",INDEX(HM_Unit!$D$1:$AE$1,MATCH(C479,HM_Unit!$D$2:$AE$2,0)))</f>
        <v>WEEK 16</v>
      </c>
      <c r="AE479" s="46"/>
      <c r="AF479" s="46"/>
      <c r="AG479" s="46"/>
      <c r="AH479" s="46"/>
      <c r="AI479" s="46"/>
      <c r="AJ479" s="46"/>
      <c r="AK479" s="46"/>
    </row>
    <row r="480" spans="1:37" ht="28.5" customHeight="1">
      <c r="A480" s="46">
        <f>IFERROR(VLOOKUP(D480,Sort!B:D,3,0),"")</f>
        <v>0</v>
      </c>
      <c r="B480" s="190" t="str">
        <f t="shared" si="113"/>
        <v>446126CLOSE</v>
      </c>
      <c r="C480" s="196">
        <v>46126</v>
      </c>
      <c r="D480" s="192" t="s">
        <v>18</v>
      </c>
      <c r="E480" s="193" t="str">
        <f>IFERROR(VLOOKUP(D480,Sort!B:C,2,0),"")</f>
        <v>AXOR 3336K</v>
      </c>
      <c r="F480" s="194"/>
      <c r="G480" s="195">
        <f t="shared" si="114"/>
        <v>0</v>
      </c>
      <c r="H480" s="196">
        <v>46126</v>
      </c>
      <c r="I480" s="197">
        <v>0.32291666666666669</v>
      </c>
      <c r="J480" s="196">
        <v>46126</v>
      </c>
      <c r="K480" s="197">
        <v>0.35902777777777778</v>
      </c>
      <c r="L480" s="198">
        <f t="shared" si="115"/>
        <v>46126.322916666664</v>
      </c>
      <c r="M480" s="199">
        <f t="shared" si="116"/>
        <v>46126.359027777777</v>
      </c>
      <c r="N480" s="200">
        <f t="shared" si="117"/>
        <v>0.86666805336659802</v>
      </c>
      <c r="O480" s="201" t="s">
        <v>357</v>
      </c>
      <c r="P480" s="201"/>
      <c r="Q480" s="202" t="s">
        <v>149</v>
      </c>
      <c r="R480" s="202" t="s">
        <v>137</v>
      </c>
      <c r="S480" s="202" t="s">
        <v>318</v>
      </c>
      <c r="T480" s="193" t="str">
        <f>IFERROR(VLOOKUP(S480,Sort!E:F,2,0),"")</f>
        <v>PREVENTIVE MAINTENACE</v>
      </c>
      <c r="U480" s="115">
        <f t="shared" si="118"/>
        <v>1</v>
      </c>
      <c r="V480" s="202" t="s">
        <v>422</v>
      </c>
      <c r="W480" s="202"/>
      <c r="X480" s="202"/>
      <c r="Y480" s="202"/>
      <c r="Z480" s="193"/>
      <c r="AA480" s="193" t="s">
        <v>362</v>
      </c>
      <c r="AB480" s="203"/>
      <c r="AC480" s="204" t="str">
        <f t="shared" si="119"/>
        <v>CLOSE</v>
      </c>
      <c r="AD480" s="47" t="str">
        <f t="array" aca="1" ref="AD480" ca="1">IF(D480="","",INDEX(HM_Unit!$D$1:$AE$1,MATCH(C480,HM_Unit!$D$2:$AE$2,0)))</f>
        <v>WEEK 16</v>
      </c>
      <c r="AE480" s="46"/>
      <c r="AF480" s="46"/>
      <c r="AG480" s="46"/>
      <c r="AH480" s="46"/>
      <c r="AI480" s="46"/>
      <c r="AJ480" s="46"/>
      <c r="AK480" s="46"/>
    </row>
    <row r="481" spans="1:37" ht="28.5" customHeight="1">
      <c r="A481" s="46">
        <f>IFERROR(VLOOKUP(D481,Sort!B:D,3,0),"")</f>
        <v>0</v>
      </c>
      <c r="B481" s="190" t="str">
        <f t="shared" si="113"/>
        <v>546126CLOSE</v>
      </c>
      <c r="C481" s="196">
        <v>46126</v>
      </c>
      <c r="D481" s="192" t="s">
        <v>36</v>
      </c>
      <c r="E481" s="193" t="str">
        <f>IFERROR(VLOOKUP(D481,Sort!B:C,2,0),"")</f>
        <v>AXOR 3336K</v>
      </c>
      <c r="F481" s="194">
        <v>17645</v>
      </c>
      <c r="G481" s="195">
        <f t="shared" si="114"/>
        <v>0</v>
      </c>
      <c r="H481" s="196">
        <v>46126</v>
      </c>
      <c r="I481" s="197">
        <v>0.43055555555555558</v>
      </c>
      <c r="J481" s="196">
        <v>46126</v>
      </c>
      <c r="K481" s="197">
        <v>0.63472222222222219</v>
      </c>
      <c r="L481" s="198">
        <f t="shared" si="115"/>
        <v>46126.430555555555</v>
      </c>
      <c r="M481" s="199">
        <f t="shared" si="116"/>
        <v>46126.634722222225</v>
      </c>
      <c r="N481" s="200">
        <f t="shared" si="117"/>
        <v>4.9000078400940446</v>
      </c>
      <c r="O481" s="201" t="s">
        <v>900</v>
      </c>
      <c r="P481" s="201" t="s">
        <v>901</v>
      </c>
      <c r="Q481" s="202" t="s">
        <v>149</v>
      </c>
      <c r="R481" s="202" t="s">
        <v>137</v>
      </c>
      <c r="S481" s="202" t="s">
        <v>318</v>
      </c>
      <c r="T481" s="193" t="str">
        <f>IFERROR(VLOOKUP(S481,Sort!E:F,2,0),"")</f>
        <v>PREVENTIVE MAINTENACE</v>
      </c>
      <c r="U481" s="115">
        <f t="shared" si="118"/>
        <v>1</v>
      </c>
      <c r="V481" s="202" t="s">
        <v>422</v>
      </c>
      <c r="W481" s="202"/>
      <c r="X481" s="202"/>
      <c r="Y481" s="202"/>
      <c r="Z481" s="193"/>
      <c r="AA481" s="193" t="s">
        <v>362</v>
      </c>
      <c r="AB481" s="203"/>
      <c r="AC481" s="204" t="str">
        <f t="shared" si="119"/>
        <v>CLOSE</v>
      </c>
      <c r="AD481" s="47" t="str">
        <f t="array" aca="1" ref="AD481" ca="1">IF(D481="","",INDEX(HM_Unit!$D$1:$AE$1,MATCH(C481,HM_Unit!$D$2:$AE$2,0)))</f>
        <v>WEEK 16</v>
      </c>
      <c r="AE481" s="46"/>
      <c r="AF481" s="46"/>
      <c r="AG481" s="46"/>
      <c r="AH481" s="46"/>
      <c r="AI481" s="46"/>
      <c r="AJ481" s="46"/>
      <c r="AK481" s="46"/>
    </row>
    <row r="482" spans="1:37" ht="28.5" customHeight="1">
      <c r="A482" s="46">
        <f>IFERROR(VLOOKUP(D482,Sort!B:D,3,0),"")</f>
        <v>0</v>
      </c>
      <c r="B482" s="190" t="str">
        <f t="shared" si="113"/>
        <v>646126CLOSE</v>
      </c>
      <c r="C482" s="196">
        <v>46126</v>
      </c>
      <c r="D482" s="192" t="s">
        <v>32</v>
      </c>
      <c r="E482" s="193" t="str">
        <f>IFERROR(VLOOKUP(D482,Sort!B:C,2,0),"")</f>
        <v>AXOR 3336K</v>
      </c>
      <c r="F482" s="194"/>
      <c r="G482" s="195">
        <f t="shared" si="114"/>
        <v>0</v>
      </c>
      <c r="H482" s="196">
        <v>46126</v>
      </c>
      <c r="I482" s="197">
        <v>0.55069444444444449</v>
      </c>
      <c r="J482" s="196">
        <v>46126</v>
      </c>
      <c r="K482" s="197">
        <v>0.61875000000000002</v>
      </c>
      <c r="L482" s="198">
        <f t="shared" si="115"/>
        <v>46126.550694444442</v>
      </c>
      <c r="M482" s="199">
        <f t="shared" si="116"/>
        <v>46126.618750000001</v>
      </c>
      <c r="N482" s="200">
        <f t="shared" si="117"/>
        <v>1.6333359467562236</v>
      </c>
      <c r="O482" s="201" t="s">
        <v>528</v>
      </c>
      <c r="P482" s="201"/>
      <c r="Q482" s="202" t="s">
        <v>149</v>
      </c>
      <c r="R482" s="202" t="s">
        <v>137</v>
      </c>
      <c r="S482" s="202" t="s">
        <v>318</v>
      </c>
      <c r="T482" s="193" t="str">
        <f>IFERROR(VLOOKUP(S482,Sort!E:F,2,0),"")</f>
        <v>PREVENTIVE MAINTENACE</v>
      </c>
      <c r="U482" s="115">
        <f t="shared" si="118"/>
        <v>1</v>
      </c>
      <c r="V482" s="202" t="s">
        <v>422</v>
      </c>
      <c r="W482" s="202"/>
      <c r="X482" s="202"/>
      <c r="Y482" s="202"/>
      <c r="Z482" s="193"/>
      <c r="AA482" s="193" t="s">
        <v>362</v>
      </c>
      <c r="AB482" s="203"/>
      <c r="AC482" s="204" t="str">
        <f t="shared" si="119"/>
        <v>CLOSE</v>
      </c>
      <c r="AD482" s="47" t="str">
        <f t="array" aca="1" ref="AD482" ca="1">IF(D482="","",INDEX(HM_Unit!$D$1:$AE$1,MATCH(C482,HM_Unit!$D$2:$AE$2,0)))</f>
        <v>WEEK 16</v>
      </c>
      <c r="AE482" s="46"/>
      <c r="AF482" s="46"/>
      <c r="AG482" s="46"/>
      <c r="AH482" s="46"/>
      <c r="AI482" s="46"/>
      <c r="AJ482" s="46"/>
      <c r="AK482" s="46"/>
    </row>
    <row r="483" spans="1:37" ht="28.5" customHeight="1">
      <c r="A483" s="46">
        <f>IFERROR(VLOOKUP(D483,Sort!B:D,3,0),"")</f>
        <v>0</v>
      </c>
      <c r="B483" s="190" t="str">
        <f t="shared" si="113"/>
        <v>746126CLOSE</v>
      </c>
      <c r="C483" s="196">
        <v>46126</v>
      </c>
      <c r="D483" s="192" t="s">
        <v>98</v>
      </c>
      <c r="E483" s="193" t="str">
        <f>IFERROR(VLOOKUP(D483,Sort!B:C,2,0),"")</f>
        <v>Axor 3336 OB</v>
      </c>
      <c r="F483" s="194">
        <v>18229</v>
      </c>
      <c r="G483" s="195">
        <f t="shared" si="114"/>
        <v>0</v>
      </c>
      <c r="H483" s="196">
        <v>46126</v>
      </c>
      <c r="I483" s="197">
        <v>0.29166666666666669</v>
      </c>
      <c r="J483" s="196">
        <v>46126</v>
      </c>
      <c r="K483" s="197">
        <v>0.33333333333333331</v>
      </c>
      <c r="L483" s="198">
        <f t="shared" si="115"/>
        <v>46126.291666666664</v>
      </c>
      <c r="M483" s="199">
        <f t="shared" si="116"/>
        <v>46126.333333333336</v>
      </c>
      <c r="N483" s="200">
        <f t="shared" si="117"/>
        <v>1.0000016001189778</v>
      </c>
      <c r="O483" s="201" t="s">
        <v>536</v>
      </c>
      <c r="P483" s="201" t="s">
        <v>902</v>
      </c>
      <c r="Q483" s="202" t="s">
        <v>150</v>
      </c>
      <c r="R483" s="202" t="s">
        <v>137</v>
      </c>
      <c r="S483" s="202" t="s">
        <v>300</v>
      </c>
      <c r="T483" s="193" t="str">
        <f>IFERROR(VLOOKUP(S483,Sort!E:F,2,0),"")</f>
        <v>AIR SYSTEM</v>
      </c>
      <c r="U483" s="115">
        <f t="shared" si="118"/>
        <v>1</v>
      </c>
      <c r="V483" s="202" t="s">
        <v>422</v>
      </c>
      <c r="W483" s="202"/>
      <c r="X483" s="202"/>
      <c r="Y483" s="202"/>
      <c r="Z483" s="193"/>
      <c r="AA483" s="193" t="s">
        <v>362</v>
      </c>
      <c r="AB483" s="203"/>
      <c r="AC483" s="204" t="str">
        <f t="shared" si="119"/>
        <v>CLOSE</v>
      </c>
      <c r="AD483" s="47" t="str">
        <f t="array" aca="1" ref="AD483" ca="1">IF(D483="","",INDEX(HM_Unit!$D$1:$AE$1,MATCH(C483,HM_Unit!$D$2:$AE$2,0)))</f>
        <v>WEEK 16</v>
      </c>
      <c r="AE483" s="46"/>
      <c r="AF483" s="46"/>
      <c r="AG483" s="46"/>
      <c r="AH483" s="46"/>
      <c r="AI483" s="46"/>
      <c r="AJ483" s="46"/>
      <c r="AK483" s="46"/>
    </row>
    <row r="484" spans="1:37" ht="28.5" customHeight="1">
      <c r="A484" s="46">
        <f>IFERROR(VLOOKUP(D484,Sort!B:D,3,0),"")</f>
        <v>0</v>
      </c>
      <c r="B484" s="190" t="str">
        <f t="shared" si="113"/>
        <v>846126CLOSE</v>
      </c>
      <c r="C484" s="196">
        <v>46126</v>
      </c>
      <c r="D484" s="192" t="s">
        <v>39</v>
      </c>
      <c r="E484" s="193" t="str">
        <f>IFERROR(VLOOKUP(D484,Sort!B:C,2,0),"")</f>
        <v>AXOR 3336K</v>
      </c>
      <c r="F484" s="194">
        <v>18582</v>
      </c>
      <c r="G484" s="195">
        <f t="shared" si="114"/>
        <v>0</v>
      </c>
      <c r="H484" s="196">
        <v>46126</v>
      </c>
      <c r="I484" s="197">
        <v>0.19444444444444445</v>
      </c>
      <c r="J484" s="196">
        <v>46126</v>
      </c>
      <c r="K484" s="197">
        <v>0.34375</v>
      </c>
      <c r="L484" s="198">
        <f t="shared" si="115"/>
        <v>46126.194444444445</v>
      </c>
      <c r="M484" s="199">
        <f t="shared" si="116"/>
        <v>46126.34375</v>
      </c>
      <c r="N484" s="200">
        <f t="shared" si="117"/>
        <v>3.5833390666564435</v>
      </c>
      <c r="O484" s="201" t="s">
        <v>903</v>
      </c>
      <c r="P484" s="201" t="s">
        <v>904</v>
      </c>
      <c r="Q484" s="202" t="s">
        <v>150</v>
      </c>
      <c r="R484" s="202" t="s">
        <v>137</v>
      </c>
      <c r="S484" s="202" t="s">
        <v>311</v>
      </c>
      <c r="T484" s="193" t="str">
        <f>IFERROR(VLOOKUP(S484,Sort!E:F,2,0),"")</f>
        <v>TYRE</v>
      </c>
      <c r="U484" s="115">
        <f t="shared" si="118"/>
        <v>1</v>
      </c>
      <c r="V484" s="202" t="s">
        <v>422</v>
      </c>
      <c r="W484" s="202"/>
      <c r="X484" s="202"/>
      <c r="Y484" s="202"/>
      <c r="Z484" s="193"/>
      <c r="AA484" s="193" t="s">
        <v>362</v>
      </c>
      <c r="AB484" s="203"/>
      <c r="AC484" s="204" t="str">
        <f t="shared" si="119"/>
        <v>CLOSE</v>
      </c>
      <c r="AD484" s="47" t="str">
        <f t="array" aca="1" ref="AD484" ca="1">IF(D484="","",INDEX(HM_Unit!$D$1:$AE$1,MATCH(C484,HM_Unit!$D$2:$AE$2,0)))</f>
        <v>WEEK 16</v>
      </c>
      <c r="AE484" s="46"/>
      <c r="AF484" s="46"/>
      <c r="AG484" s="46"/>
      <c r="AH484" s="46"/>
      <c r="AI484" s="46"/>
      <c r="AJ484" s="46"/>
      <c r="AK484" s="46"/>
    </row>
    <row r="485" spans="1:37" ht="28.5" customHeight="1">
      <c r="A485" s="46">
        <f>IFERROR(VLOOKUP(D485,Sort!B:D,3,0),"")</f>
        <v>0</v>
      </c>
      <c r="B485" s="190" t="str">
        <f t="shared" si="113"/>
        <v>946126CLOSE</v>
      </c>
      <c r="C485" s="196">
        <v>46126</v>
      </c>
      <c r="D485" s="192" t="s">
        <v>33</v>
      </c>
      <c r="E485" s="193" t="str">
        <f>IFERROR(VLOOKUP(D485,Sort!B:C,2,0),"")</f>
        <v>AXOR 3336K</v>
      </c>
      <c r="F485" s="194">
        <v>16123</v>
      </c>
      <c r="G485" s="195">
        <f t="shared" si="114"/>
        <v>0</v>
      </c>
      <c r="H485" s="196">
        <v>46126</v>
      </c>
      <c r="I485" s="197">
        <v>0.3263888888888889</v>
      </c>
      <c r="J485" s="196">
        <v>46126</v>
      </c>
      <c r="K485" s="197">
        <v>0.3576388888888889</v>
      </c>
      <c r="L485" s="198">
        <f t="shared" si="115"/>
        <v>46126.326388888891</v>
      </c>
      <c r="M485" s="199">
        <f t="shared" si="116"/>
        <v>46126.357638888891</v>
      </c>
      <c r="N485" s="200">
        <f t="shared" si="117"/>
        <v>0.75000120000192183</v>
      </c>
      <c r="O485" s="201" t="s">
        <v>905</v>
      </c>
      <c r="P485" s="201" t="s">
        <v>906</v>
      </c>
      <c r="Q485" s="202" t="s">
        <v>150</v>
      </c>
      <c r="R485" s="202" t="s">
        <v>137</v>
      </c>
      <c r="S485" s="202" t="s">
        <v>353</v>
      </c>
      <c r="T485" s="193" t="str">
        <f>IFERROR(VLOOKUP(S485,Sort!E:F,2,0),"")</f>
        <v>DIFFERENTIAL</v>
      </c>
      <c r="U485" s="115">
        <f t="shared" si="118"/>
        <v>1</v>
      </c>
      <c r="V485" s="202" t="s">
        <v>422</v>
      </c>
      <c r="W485" s="202"/>
      <c r="X485" s="202"/>
      <c r="Y485" s="202"/>
      <c r="Z485" s="193"/>
      <c r="AA485" s="193" t="s">
        <v>362</v>
      </c>
      <c r="AB485" s="203"/>
      <c r="AC485" s="204" t="str">
        <f t="shared" si="119"/>
        <v>CLOSE</v>
      </c>
      <c r="AD485" s="47" t="str">
        <f t="array" aca="1" ref="AD485" ca="1">IF(D485="","",INDEX(HM_Unit!$D$1:$AE$1,MATCH(C485,HM_Unit!$D$2:$AE$2,0)))</f>
        <v>WEEK 16</v>
      </c>
      <c r="AE485" s="46"/>
      <c r="AF485" s="46"/>
      <c r="AG485" s="46"/>
      <c r="AH485" s="46"/>
      <c r="AI485" s="46"/>
      <c r="AJ485" s="46"/>
      <c r="AK485" s="46"/>
    </row>
    <row r="486" spans="1:37" ht="28.5" customHeight="1">
      <c r="A486" s="46">
        <f>IFERROR(VLOOKUP(D486,Sort!B:D,3,0),"")</f>
        <v>0</v>
      </c>
      <c r="B486" s="190" t="str">
        <f t="shared" si="113"/>
        <v>1046126CLOSE</v>
      </c>
      <c r="C486" s="196">
        <v>46126</v>
      </c>
      <c r="D486" s="192" t="s">
        <v>99</v>
      </c>
      <c r="E486" s="193" t="str">
        <f>IFERROR(VLOOKUP(D486,Sort!B:C,2,0),"")</f>
        <v>Axor 3336 OB</v>
      </c>
      <c r="F486" s="194" t="s">
        <v>379</v>
      </c>
      <c r="G486" s="195">
        <f t="shared" si="114"/>
        <v>0</v>
      </c>
      <c r="H486" s="196">
        <v>46126</v>
      </c>
      <c r="I486" s="197">
        <v>0.3125</v>
      </c>
      <c r="J486" s="196">
        <v>46126</v>
      </c>
      <c r="K486" s="197">
        <v>0.35208333333333336</v>
      </c>
      <c r="L486" s="198">
        <f t="shared" si="115"/>
        <v>46126.3125</v>
      </c>
      <c r="M486" s="199">
        <f t="shared" si="116"/>
        <v>46126.352083333331</v>
      </c>
      <c r="N486" s="200">
        <f t="shared" si="117"/>
        <v>0.95000151995586868</v>
      </c>
      <c r="O486" s="201" t="s">
        <v>907</v>
      </c>
      <c r="P486" s="201" t="s">
        <v>908</v>
      </c>
      <c r="Q486" s="202" t="s">
        <v>150</v>
      </c>
      <c r="R486" s="202" t="s">
        <v>137</v>
      </c>
      <c r="S486" s="202" t="s">
        <v>909</v>
      </c>
      <c r="T486" s="193" t="str">
        <f>IFERROR(VLOOKUP(S486,Sort!E:F,2,0),"")</f>
        <v>FRAME CHASIS</v>
      </c>
      <c r="U486" s="115">
        <f t="shared" si="118"/>
        <v>1</v>
      </c>
      <c r="V486" s="202" t="s">
        <v>422</v>
      </c>
      <c r="W486" s="202"/>
      <c r="X486" s="202"/>
      <c r="Y486" s="202"/>
      <c r="Z486" s="193"/>
      <c r="AA486" s="193" t="s">
        <v>362</v>
      </c>
      <c r="AB486" s="203"/>
      <c r="AC486" s="204" t="str">
        <f t="shared" si="119"/>
        <v>CLOSE</v>
      </c>
      <c r="AD486" s="47" t="str">
        <f t="array" aca="1" ref="AD486" ca="1">IF(D486="","",INDEX(HM_Unit!$D$1:$AE$1,MATCH(C486,HM_Unit!$D$2:$AE$2,0)))</f>
        <v>WEEK 16</v>
      </c>
      <c r="AE486" s="46"/>
      <c r="AF486" s="46"/>
      <c r="AG486" s="46"/>
      <c r="AH486" s="46"/>
      <c r="AI486" s="46"/>
      <c r="AJ486" s="46"/>
      <c r="AK486" s="46"/>
    </row>
    <row r="487" spans="1:37" ht="28.5" customHeight="1">
      <c r="A487" s="46">
        <f>IFERROR(VLOOKUP(D487,Sort!B:D,3,0),"")</f>
        <v>0</v>
      </c>
      <c r="B487" s="190" t="str">
        <f t="shared" si="113"/>
        <v>1146126CLOSE</v>
      </c>
      <c r="C487" s="196">
        <v>46126</v>
      </c>
      <c r="D487" s="192" t="s">
        <v>40</v>
      </c>
      <c r="E487" s="193" t="str">
        <f>IFERROR(VLOOKUP(D487,Sort!B:C,2,0),"")</f>
        <v>AXOR 3336K</v>
      </c>
      <c r="F487" s="194">
        <v>17642</v>
      </c>
      <c r="G487" s="195">
        <f t="shared" si="114"/>
        <v>0</v>
      </c>
      <c r="H487" s="196">
        <v>46126</v>
      </c>
      <c r="I487" s="197">
        <v>0.3125</v>
      </c>
      <c r="J487" s="196">
        <v>46126</v>
      </c>
      <c r="K487" s="197">
        <v>0.3923611111111111</v>
      </c>
      <c r="L487" s="198">
        <f t="shared" si="115"/>
        <v>46126.3125</v>
      </c>
      <c r="M487" s="199">
        <f t="shared" si="116"/>
        <v>46126.392361111109</v>
      </c>
      <c r="N487" s="200">
        <f t="shared" si="117"/>
        <v>1.9166697332994389</v>
      </c>
      <c r="O487" s="201" t="s">
        <v>910</v>
      </c>
      <c r="P487" s="201" t="s">
        <v>911</v>
      </c>
      <c r="Q487" s="202" t="s">
        <v>150</v>
      </c>
      <c r="R487" s="202" t="s">
        <v>137</v>
      </c>
      <c r="S487" s="202" t="s">
        <v>297</v>
      </c>
      <c r="T487" s="193" t="str">
        <f>IFERROR(VLOOKUP(S487,Sort!E:F,2,0),"")</f>
        <v>SUSPENSION</v>
      </c>
      <c r="U487" s="115">
        <f t="shared" si="118"/>
        <v>1</v>
      </c>
      <c r="V487" s="202" t="s">
        <v>422</v>
      </c>
      <c r="W487" s="202"/>
      <c r="X487" s="202"/>
      <c r="Y487" s="202"/>
      <c r="Z487" s="193"/>
      <c r="AA487" s="193" t="s">
        <v>362</v>
      </c>
      <c r="AB487" s="203"/>
      <c r="AC487" s="204" t="str">
        <f t="shared" si="119"/>
        <v>CLOSE</v>
      </c>
      <c r="AD487" s="47" t="str">
        <f t="array" aca="1" ref="AD487" ca="1">IF(D487="","",INDEX(HM_Unit!$D$1:$AE$1,MATCH(C487,HM_Unit!$D$2:$AE$2,0)))</f>
        <v>WEEK 16</v>
      </c>
      <c r="AE487" s="46"/>
      <c r="AF487" s="46"/>
      <c r="AG487" s="46"/>
      <c r="AH487" s="46"/>
      <c r="AI487" s="46"/>
      <c r="AJ487" s="46"/>
      <c r="AK487" s="46"/>
    </row>
    <row r="488" spans="1:37" ht="28.5" customHeight="1">
      <c r="A488" s="46">
        <f>IFERROR(VLOOKUP(D488,Sort!B:D,3,0),"")</f>
        <v>0</v>
      </c>
      <c r="B488" s="190" t="str">
        <f t="shared" si="113"/>
        <v>1246126CLOSE</v>
      </c>
      <c r="C488" s="196">
        <v>46126</v>
      </c>
      <c r="D488" s="192" t="s">
        <v>29</v>
      </c>
      <c r="E488" s="193" t="str">
        <f>IFERROR(VLOOKUP(D488,Sort!B:C,2,0),"")</f>
        <v>AXOR 3336K</v>
      </c>
      <c r="F488" s="194">
        <v>18557</v>
      </c>
      <c r="G488" s="195">
        <f t="shared" si="114"/>
        <v>0</v>
      </c>
      <c r="H488" s="196">
        <v>46126</v>
      </c>
      <c r="I488" s="197">
        <v>0.3125</v>
      </c>
      <c r="J488" s="196">
        <v>46126</v>
      </c>
      <c r="K488" s="197">
        <v>0.39583333333333331</v>
      </c>
      <c r="L488" s="198">
        <f t="shared" si="115"/>
        <v>46126.3125</v>
      </c>
      <c r="M488" s="199">
        <f t="shared" si="116"/>
        <v>46126.395833333336</v>
      </c>
      <c r="N488" s="200">
        <f t="shared" si="117"/>
        <v>2.0000032000633334</v>
      </c>
      <c r="O488" s="201" t="s">
        <v>912</v>
      </c>
      <c r="P488" s="201" t="s">
        <v>695</v>
      </c>
      <c r="Q488" s="202" t="s">
        <v>150</v>
      </c>
      <c r="R488" s="202" t="s">
        <v>137</v>
      </c>
      <c r="S488" s="202" t="s">
        <v>297</v>
      </c>
      <c r="T488" s="193" t="str">
        <f>IFERROR(VLOOKUP(S488,Sort!E:F,2,0),"")</f>
        <v>SUSPENSION</v>
      </c>
      <c r="U488" s="115">
        <f t="shared" si="118"/>
        <v>1</v>
      </c>
      <c r="V488" s="202" t="s">
        <v>422</v>
      </c>
      <c r="W488" s="202"/>
      <c r="X488" s="202"/>
      <c r="Y488" s="202"/>
      <c r="Z488" s="193"/>
      <c r="AA488" s="193" t="s">
        <v>362</v>
      </c>
      <c r="AB488" s="203"/>
      <c r="AC488" s="204" t="str">
        <f t="shared" si="119"/>
        <v>CLOSE</v>
      </c>
      <c r="AD488" s="47" t="str">
        <f t="array" aca="1" ref="AD488" ca="1">IF(D488="","",INDEX(HM_Unit!$D$1:$AE$1,MATCH(C488,HM_Unit!$D$2:$AE$2,0)))</f>
        <v>WEEK 16</v>
      </c>
      <c r="AE488" s="46"/>
      <c r="AF488" s="46"/>
      <c r="AG488" s="46"/>
      <c r="AH488" s="46"/>
      <c r="AI488" s="46"/>
      <c r="AJ488" s="46"/>
      <c r="AK488" s="46"/>
    </row>
    <row r="489" spans="1:37" ht="28.5" customHeight="1">
      <c r="A489" s="46">
        <f>IFERROR(VLOOKUP(D489,Sort!B:D,3,0),"")</f>
        <v>0</v>
      </c>
      <c r="B489" s="190" t="str">
        <f t="shared" si="113"/>
        <v>1346126CLOSE</v>
      </c>
      <c r="C489" s="196">
        <v>46126</v>
      </c>
      <c r="D489" s="192" t="s">
        <v>30</v>
      </c>
      <c r="E489" s="193" t="str">
        <f>IFERROR(VLOOKUP(D489,Sort!B:C,2,0),"")</f>
        <v>AXOR 3336K</v>
      </c>
      <c r="F489" s="194">
        <v>19543</v>
      </c>
      <c r="G489" s="195">
        <f t="shared" si="114"/>
        <v>0</v>
      </c>
      <c r="H489" s="196">
        <v>46126</v>
      </c>
      <c r="I489" s="197">
        <v>0.39583333333333331</v>
      </c>
      <c r="J489" s="196">
        <v>46126</v>
      </c>
      <c r="K489" s="197">
        <v>0.46180555555555558</v>
      </c>
      <c r="L489" s="198">
        <f t="shared" si="115"/>
        <v>46126.395833333336</v>
      </c>
      <c r="M489" s="199">
        <f t="shared" si="116"/>
        <v>46126.461805555555</v>
      </c>
      <c r="N489" s="200">
        <f t="shared" si="117"/>
        <v>1.5833358665931145</v>
      </c>
      <c r="O489" s="201" t="s">
        <v>913</v>
      </c>
      <c r="P489" s="201" t="s">
        <v>914</v>
      </c>
      <c r="Q489" s="202" t="s">
        <v>150</v>
      </c>
      <c r="R489" s="202" t="s">
        <v>137</v>
      </c>
      <c r="S489" s="202" t="s">
        <v>297</v>
      </c>
      <c r="T489" s="193" t="str">
        <f>IFERROR(VLOOKUP(S489,Sort!E:F,2,0),"")</f>
        <v>SUSPENSION</v>
      </c>
      <c r="U489" s="115">
        <f t="shared" si="118"/>
        <v>1</v>
      </c>
      <c r="V489" s="202" t="s">
        <v>422</v>
      </c>
      <c r="W489" s="202"/>
      <c r="X489" s="202"/>
      <c r="Y489" s="202"/>
      <c r="Z489" s="193"/>
      <c r="AA489" s="193" t="s">
        <v>362</v>
      </c>
      <c r="AB489" s="203"/>
      <c r="AC489" s="204" t="str">
        <f t="shared" si="119"/>
        <v>CLOSE</v>
      </c>
      <c r="AD489" s="47" t="str">
        <f t="array" aca="1" ref="AD489" ca="1">IF(D489="","",INDEX(HM_Unit!$D$1:$AE$1,MATCH(C489,HM_Unit!$D$2:$AE$2,0)))</f>
        <v>WEEK 16</v>
      </c>
      <c r="AE489" s="46"/>
      <c r="AF489" s="46"/>
      <c r="AG489" s="46"/>
      <c r="AH489" s="46"/>
      <c r="AI489" s="46"/>
      <c r="AJ489" s="46"/>
      <c r="AK489" s="46"/>
    </row>
    <row r="490" spans="1:37" ht="28.5" customHeight="1">
      <c r="A490" s="46">
        <f>IFERROR(VLOOKUP(D490,Sort!B:D,3,0),"")</f>
        <v>0</v>
      </c>
      <c r="B490" s="190" t="str">
        <f t="shared" si="113"/>
        <v>1446126CLOSE</v>
      </c>
      <c r="C490" s="196">
        <v>46126</v>
      </c>
      <c r="D490" s="192" t="s">
        <v>37</v>
      </c>
      <c r="E490" s="193" t="str">
        <f>IFERROR(VLOOKUP(D490,Sort!B:C,2,0),"")</f>
        <v>AXOR 3336K</v>
      </c>
      <c r="F490" s="194">
        <v>17564</v>
      </c>
      <c r="G490" s="195">
        <f t="shared" si="114"/>
        <v>0</v>
      </c>
      <c r="H490" s="196">
        <v>46126</v>
      </c>
      <c r="I490" s="197">
        <v>0.55069444444444449</v>
      </c>
      <c r="J490" s="196">
        <v>46126</v>
      </c>
      <c r="K490" s="197">
        <v>0.59236111111111112</v>
      </c>
      <c r="L490" s="198">
        <f t="shared" si="115"/>
        <v>46126.550694444442</v>
      </c>
      <c r="M490" s="199">
        <f t="shared" si="116"/>
        <v>46126.592361111114</v>
      </c>
      <c r="N490" s="200">
        <f t="shared" si="117"/>
        <v>1.0000016001189778</v>
      </c>
      <c r="O490" s="201" t="s">
        <v>536</v>
      </c>
      <c r="P490" s="201" t="s">
        <v>915</v>
      </c>
      <c r="Q490" s="202" t="s">
        <v>150</v>
      </c>
      <c r="R490" s="202" t="s">
        <v>137</v>
      </c>
      <c r="S490" s="202" t="s">
        <v>337</v>
      </c>
      <c r="T490" s="193" t="str">
        <f>IFERROR(VLOOKUP(S490,Sort!E:F,2,0),"")</f>
        <v>TRANSMISSION</v>
      </c>
      <c r="U490" s="115">
        <f t="shared" si="118"/>
        <v>1</v>
      </c>
      <c r="V490" s="202" t="s">
        <v>422</v>
      </c>
      <c r="W490" s="202"/>
      <c r="X490" s="202"/>
      <c r="Y490" s="202"/>
      <c r="Z490" s="193"/>
      <c r="AA490" s="193" t="s">
        <v>362</v>
      </c>
      <c r="AB490" s="203"/>
      <c r="AC490" s="204" t="str">
        <f t="shared" si="119"/>
        <v>CLOSE</v>
      </c>
      <c r="AD490" s="47" t="str">
        <f t="array" aca="1" ref="AD490" ca="1">IF(D490="","",INDEX(HM_Unit!$D$1:$AE$1,MATCH(C490,HM_Unit!$D$2:$AE$2,0)))</f>
        <v>WEEK 16</v>
      </c>
      <c r="AE490" s="46"/>
      <c r="AF490" s="46"/>
      <c r="AG490" s="46"/>
      <c r="AH490" s="46"/>
      <c r="AI490" s="46"/>
      <c r="AJ490" s="46"/>
      <c r="AK490" s="46"/>
    </row>
    <row r="491" spans="1:37" ht="28.5" customHeight="1">
      <c r="A491" s="46">
        <f>IFERROR(VLOOKUP(D491,Sort!B:D,3,0),"")</f>
        <v>0</v>
      </c>
      <c r="B491" s="190" t="str">
        <f t="shared" si="113"/>
        <v>1546126CLOSE</v>
      </c>
      <c r="C491" s="196">
        <v>46126</v>
      </c>
      <c r="D491" s="192" t="s">
        <v>93</v>
      </c>
      <c r="E491" s="193" t="str">
        <f>IFERROR(VLOOKUP(D491,Sort!B:C,2,0),"")</f>
        <v>Axor 3336 OB</v>
      </c>
      <c r="F491" s="194">
        <v>16543</v>
      </c>
      <c r="G491" s="195">
        <f t="shared" si="114"/>
        <v>0</v>
      </c>
      <c r="H491" s="196">
        <v>46126</v>
      </c>
      <c r="I491" s="197">
        <v>0.6875</v>
      </c>
      <c r="J491" s="196">
        <v>46126</v>
      </c>
      <c r="K491" s="197">
        <v>0.70902777777777781</v>
      </c>
      <c r="L491" s="198">
        <f t="shared" si="115"/>
        <v>46126.6875</v>
      </c>
      <c r="M491" s="199">
        <f t="shared" si="116"/>
        <v>46126.709027777775</v>
      </c>
      <c r="N491" s="200">
        <f t="shared" si="117"/>
        <v>0.51666749327256967</v>
      </c>
      <c r="O491" s="201" t="s">
        <v>722</v>
      </c>
      <c r="P491" s="201" t="s">
        <v>916</v>
      </c>
      <c r="Q491" s="202" t="s">
        <v>150</v>
      </c>
      <c r="R491" s="202" t="s">
        <v>137</v>
      </c>
      <c r="S491" s="202" t="s">
        <v>300</v>
      </c>
      <c r="T491" s="193" t="str">
        <f>IFERROR(VLOOKUP(S491,Sort!E:F,2,0),"")</f>
        <v>AIR SYSTEM</v>
      </c>
      <c r="U491" s="115">
        <f t="shared" si="118"/>
        <v>1</v>
      </c>
      <c r="V491" s="202" t="s">
        <v>422</v>
      </c>
      <c r="W491" s="202"/>
      <c r="X491" s="202"/>
      <c r="Y491" s="202"/>
      <c r="Z491" s="193"/>
      <c r="AA491" s="193" t="s">
        <v>362</v>
      </c>
      <c r="AB491" s="203"/>
      <c r="AC491" s="204" t="str">
        <f t="shared" si="119"/>
        <v>CLOSE</v>
      </c>
      <c r="AD491" s="47" t="str">
        <f t="array" aca="1" ref="AD491" ca="1">IF(D491="","",INDEX(HM_Unit!$D$1:$AE$1,MATCH(C491,HM_Unit!$D$2:$AE$2,0)))</f>
        <v>WEEK 16</v>
      </c>
      <c r="AE491" s="46"/>
      <c r="AF491" s="46"/>
      <c r="AG491" s="46"/>
      <c r="AH491" s="46"/>
      <c r="AI491" s="46"/>
      <c r="AJ491" s="46"/>
      <c r="AK491" s="46"/>
    </row>
    <row r="492" spans="1:37" ht="28.5" customHeight="1">
      <c r="A492" s="46">
        <f>IFERROR(VLOOKUP(D492,Sort!B:D,3,0),"")</f>
        <v>0</v>
      </c>
      <c r="B492" s="190" t="str">
        <f t="shared" si="113"/>
        <v>1646126CLOSE</v>
      </c>
      <c r="C492" s="196">
        <v>46126</v>
      </c>
      <c r="D492" s="192" t="s">
        <v>89</v>
      </c>
      <c r="E492" s="193" t="str">
        <f>IFERROR(VLOOKUP(D492,Sort!B:C,2,0),"")</f>
        <v>Axor 3336 OB</v>
      </c>
      <c r="F492" s="194">
        <v>4648</v>
      </c>
      <c r="G492" s="195">
        <f t="shared" si="114"/>
        <v>0</v>
      </c>
      <c r="H492" s="196">
        <v>46126</v>
      </c>
      <c r="I492" s="197">
        <v>0.69791666666666663</v>
      </c>
      <c r="J492" s="196">
        <v>46126</v>
      </c>
      <c r="K492" s="197">
        <v>0.71180555555555558</v>
      </c>
      <c r="L492" s="198">
        <f t="shared" si="115"/>
        <v>46126.697916666664</v>
      </c>
      <c r="M492" s="199">
        <f t="shared" si="116"/>
        <v>46126.711805555555</v>
      </c>
      <c r="N492" s="200">
        <f t="shared" si="117"/>
        <v>0.33333386670632675</v>
      </c>
      <c r="O492" s="201" t="s">
        <v>917</v>
      </c>
      <c r="P492" s="201" t="s">
        <v>918</v>
      </c>
      <c r="Q492" s="202" t="s">
        <v>150</v>
      </c>
      <c r="R492" s="202" t="s">
        <v>137</v>
      </c>
      <c r="S492" s="202" t="s">
        <v>421</v>
      </c>
      <c r="T492" s="193" t="str">
        <f>IFERROR(VLOOKUP(S492,Sort!E:F,2,0),"")</f>
        <v>MUFFLER &amp; EXHAUST SYSTEM</v>
      </c>
      <c r="U492" s="115">
        <f t="shared" si="118"/>
        <v>1</v>
      </c>
      <c r="V492" s="202" t="s">
        <v>422</v>
      </c>
      <c r="W492" s="202"/>
      <c r="X492" s="202"/>
      <c r="Y492" s="202"/>
      <c r="Z492" s="193"/>
      <c r="AA492" s="193" t="s">
        <v>362</v>
      </c>
      <c r="AB492" s="203"/>
      <c r="AC492" s="204" t="str">
        <f t="shared" si="119"/>
        <v>CLOSE</v>
      </c>
      <c r="AD492" s="47" t="str">
        <f t="array" aca="1" ref="AD492" ca="1">IF(D492="","",INDEX(HM_Unit!$D$1:$AE$1,MATCH(C492,HM_Unit!$D$2:$AE$2,0)))</f>
        <v>WEEK 16</v>
      </c>
      <c r="AE492" s="46"/>
      <c r="AF492" s="46"/>
      <c r="AG492" s="46"/>
      <c r="AH492" s="46"/>
      <c r="AI492" s="46"/>
      <c r="AJ492" s="46"/>
      <c r="AK492" s="46"/>
    </row>
    <row r="493" spans="1:37" ht="28.5" customHeight="1">
      <c r="A493" s="46">
        <f>IFERROR(VLOOKUP(D493,Sort!B:D,3,0),"")</f>
        <v>0</v>
      </c>
      <c r="B493" s="190" t="str">
        <f t="shared" si="113"/>
        <v>1746126CLOSE</v>
      </c>
      <c r="C493" s="196">
        <v>46126</v>
      </c>
      <c r="D493" s="192" t="s">
        <v>91</v>
      </c>
      <c r="E493" s="193" t="str">
        <f>IFERROR(VLOOKUP(D493,Sort!B:C,2,0),"")</f>
        <v>Axor 3336 OB</v>
      </c>
      <c r="F493" s="194">
        <v>19046</v>
      </c>
      <c r="G493" s="195">
        <f t="shared" si="114"/>
        <v>0</v>
      </c>
      <c r="H493" s="196">
        <v>46126</v>
      </c>
      <c r="I493" s="197">
        <v>0.55555555555555558</v>
      </c>
      <c r="J493" s="196">
        <v>46126</v>
      </c>
      <c r="K493" s="197">
        <v>0.66666666666666663</v>
      </c>
      <c r="L493" s="198">
        <f t="shared" si="115"/>
        <v>46126.555555555555</v>
      </c>
      <c r="M493" s="199">
        <f t="shared" si="116"/>
        <v>46126.666666666664</v>
      </c>
      <c r="N493" s="200">
        <f t="shared" si="117"/>
        <v>2.6666709333013556</v>
      </c>
      <c r="O493" s="201" t="s">
        <v>919</v>
      </c>
      <c r="P493" s="201" t="s">
        <v>920</v>
      </c>
      <c r="Q493" s="202" t="s">
        <v>150</v>
      </c>
      <c r="R493" s="202" t="s">
        <v>137</v>
      </c>
      <c r="S493" s="202" t="s">
        <v>297</v>
      </c>
      <c r="T493" s="193" t="str">
        <f>IFERROR(VLOOKUP(S493,Sort!E:F,2,0),"")</f>
        <v>SUSPENSION</v>
      </c>
      <c r="U493" s="115">
        <f t="shared" si="118"/>
        <v>1</v>
      </c>
      <c r="V493" s="202" t="s">
        <v>422</v>
      </c>
      <c r="W493" s="202"/>
      <c r="X493" s="202"/>
      <c r="Y493" s="202"/>
      <c r="Z493" s="193"/>
      <c r="AA493" s="193" t="s">
        <v>362</v>
      </c>
      <c r="AB493" s="203"/>
      <c r="AC493" s="204" t="str">
        <f t="shared" si="119"/>
        <v>CLOSE</v>
      </c>
      <c r="AD493" s="47" t="str">
        <f t="array" aca="1" ref="AD493" ca="1">IF(D493="","",INDEX(HM_Unit!$D$1:$AE$1,MATCH(C493,HM_Unit!$D$2:$AE$2,0)))</f>
        <v>WEEK 16</v>
      </c>
      <c r="AE493" s="46"/>
      <c r="AF493" s="46"/>
      <c r="AG493" s="46"/>
      <c r="AH493" s="46"/>
      <c r="AI493" s="46"/>
      <c r="AJ493" s="46"/>
      <c r="AK493" s="46"/>
    </row>
    <row r="494" spans="1:37" ht="28.5" customHeight="1">
      <c r="A494" s="46">
        <f>IFERROR(VLOOKUP(D494,Sort!B:D,3,0),"")</f>
        <v>0</v>
      </c>
      <c r="B494" s="190" t="str">
        <f t="shared" si="113"/>
        <v>1846126CLOSE</v>
      </c>
      <c r="C494" s="196">
        <v>46126</v>
      </c>
      <c r="D494" s="192" t="s">
        <v>96</v>
      </c>
      <c r="E494" s="193" t="str">
        <f>IFERROR(VLOOKUP(D494,Sort!B:C,2,0),"")</f>
        <v>Axor 3336 OB</v>
      </c>
      <c r="F494" s="194">
        <v>15831</v>
      </c>
      <c r="G494" s="195">
        <f t="shared" si="114"/>
        <v>0</v>
      </c>
      <c r="H494" s="196">
        <v>46126</v>
      </c>
      <c r="I494" s="197">
        <v>0.625</v>
      </c>
      <c r="J494" s="196">
        <v>46126</v>
      </c>
      <c r="K494" s="197">
        <v>0.69791666666666663</v>
      </c>
      <c r="L494" s="198">
        <f t="shared" si="115"/>
        <v>46126.625</v>
      </c>
      <c r="M494" s="199">
        <f t="shared" si="116"/>
        <v>46126.697916666664</v>
      </c>
      <c r="N494" s="200">
        <f t="shared" si="117"/>
        <v>1.7500027999462755</v>
      </c>
      <c r="O494" s="201" t="s">
        <v>921</v>
      </c>
      <c r="P494" s="201" t="s">
        <v>922</v>
      </c>
      <c r="Q494" s="202" t="s">
        <v>150</v>
      </c>
      <c r="R494" s="202" t="s">
        <v>137</v>
      </c>
      <c r="S494" s="202" t="s">
        <v>297</v>
      </c>
      <c r="T494" s="193" t="str">
        <f>IFERROR(VLOOKUP(S494,Sort!E:F,2,0),"")</f>
        <v>SUSPENSION</v>
      </c>
      <c r="U494" s="115">
        <f t="shared" si="118"/>
        <v>1</v>
      </c>
      <c r="V494" s="202" t="s">
        <v>422</v>
      </c>
      <c r="W494" s="202"/>
      <c r="X494" s="202"/>
      <c r="Y494" s="202"/>
      <c r="Z494" s="193"/>
      <c r="AA494" s="193" t="s">
        <v>362</v>
      </c>
      <c r="AB494" s="203"/>
      <c r="AC494" s="204" t="str">
        <f t="shared" si="119"/>
        <v>CLOSE</v>
      </c>
      <c r="AD494" s="47" t="str">
        <f t="array" aca="1" ref="AD494" ca="1">IF(D494="","",INDEX(HM_Unit!$D$1:$AE$1,MATCH(C494,HM_Unit!$D$2:$AE$2,0)))</f>
        <v>WEEK 16</v>
      </c>
      <c r="AE494" s="46"/>
      <c r="AF494" s="46"/>
      <c r="AG494" s="46"/>
      <c r="AH494" s="46"/>
      <c r="AI494" s="46"/>
      <c r="AJ494" s="46"/>
      <c r="AK494" s="46"/>
    </row>
    <row r="495" spans="1:37" ht="28.5" customHeight="1">
      <c r="A495" s="46">
        <f>IFERROR(VLOOKUP(D495,Sort!B:D,3,0),"")</f>
        <v>0</v>
      </c>
      <c r="B495" s="190" t="str">
        <f t="shared" si="113"/>
        <v>1946126CLOSE</v>
      </c>
      <c r="C495" s="196">
        <v>46126</v>
      </c>
      <c r="D495" s="192" t="s">
        <v>15</v>
      </c>
      <c r="E495" s="193" t="str">
        <f>IFERROR(VLOOKUP(D495,Sort!B:C,2,0),"")</f>
        <v>AXOR 3336K</v>
      </c>
      <c r="F495" s="194">
        <v>17670</v>
      </c>
      <c r="G495" s="195">
        <f t="shared" si="114"/>
        <v>0</v>
      </c>
      <c r="H495" s="196">
        <v>46126</v>
      </c>
      <c r="I495" s="197">
        <v>0.66319444444444442</v>
      </c>
      <c r="J495" s="196">
        <v>46126</v>
      </c>
      <c r="K495" s="197">
        <v>0.71180555555555558</v>
      </c>
      <c r="L495" s="198">
        <f t="shared" si="115"/>
        <v>46126.663194444445</v>
      </c>
      <c r="M495" s="199">
        <f t="shared" si="116"/>
        <v>46126.711805555555</v>
      </c>
      <c r="N495" s="200">
        <f t="shared" si="117"/>
        <v>1.1666685332975169</v>
      </c>
      <c r="O495" s="201" t="s">
        <v>847</v>
      </c>
      <c r="P495" s="201" t="s">
        <v>923</v>
      </c>
      <c r="Q495" s="202" t="s">
        <v>150</v>
      </c>
      <c r="R495" s="202" t="s">
        <v>137</v>
      </c>
      <c r="S495" s="202" t="s">
        <v>591</v>
      </c>
      <c r="T495" s="193" t="str">
        <f>IFERROR(VLOOKUP(S495,Sort!E:F,2,0),"")</f>
        <v>CLUTCH</v>
      </c>
      <c r="U495" s="115">
        <f t="shared" si="118"/>
        <v>1</v>
      </c>
      <c r="V495" s="202" t="s">
        <v>422</v>
      </c>
      <c r="W495" s="202"/>
      <c r="X495" s="202"/>
      <c r="Y495" s="202"/>
      <c r="Z495" s="193"/>
      <c r="AA495" s="193" t="s">
        <v>362</v>
      </c>
      <c r="AB495" s="203"/>
      <c r="AC495" s="204" t="str">
        <f t="shared" si="119"/>
        <v>CLOSE</v>
      </c>
      <c r="AD495" s="47" t="str">
        <f t="array" aca="1" ref="AD495" ca="1">IF(D495="","",INDEX(HM_Unit!$D$1:$AE$1,MATCH(C495,HM_Unit!$D$2:$AE$2,0)))</f>
        <v>WEEK 16</v>
      </c>
      <c r="AE495" s="46"/>
      <c r="AF495" s="46"/>
      <c r="AG495" s="46"/>
      <c r="AH495" s="46"/>
      <c r="AI495" s="46"/>
      <c r="AJ495" s="46"/>
      <c r="AK495" s="46"/>
    </row>
    <row r="496" spans="1:37" ht="28.5" customHeight="1">
      <c r="A496" s="46">
        <f>IFERROR(VLOOKUP(D496,Sort!B:D,3,0),"")</f>
        <v>0</v>
      </c>
      <c r="B496" s="190" t="str">
        <f t="shared" si="113"/>
        <v>2046126CLOSE</v>
      </c>
      <c r="C496" s="196">
        <v>46126</v>
      </c>
      <c r="D496" s="192" t="s">
        <v>35</v>
      </c>
      <c r="E496" s="193" t="str">
        <f>IFERROR(VLOOKUP(D496,Sort!B:C,2,0),"")</f>
        <v>AXOR 3336K</v>
      </c>
      <c r="F496" s="194">
        <v>7200</v>
      </c>
      <c r="G496" s="195">
        <f t="shared" si="114"/>
        <v>0</v>
      </c>
      <c r="H496" s="196">
        <v>46126</v>
      </c>
      <c r="I496" s="197">
        <v>0.80555555555555558</v>
      </c>
      <c r="J496" s="196">
        <v>46126</v>
      </c>
      <c r="K496" s="197">
        <v>0.88888888888888884</v>
      </c>
      <c r="L496" s="198">
        <f t="shared" si="115"/>
        <v>46126.805555555555</v>
      </c>
      <c r="M496" s="199">
        <f t="shared" si="116"/>
        <v>46126.888888888891</v>
      </c>
      <c r="N496" s="200">
        <f t="shared" si="117"/>
        <v>2.0000032000633334</v>
      </c>
      <c r="O496" s="201" t="s">
        <v>924</v>
      </c>
      <c r="P496" s="201" t="s">
        <v>925</v>
      </c>
      <c r="Q496" s="202" t="s">
        <v>150</v>
      </c>
      <c r="R496" s="202" t="s">
        <v>137</v>
      </c>
      <c r="S496" s="202" t="s">
        <v>311</v>
      </c>
      <c r="T496" s="193" t="str">
        <f>IFERROR(VLOOKUP(S496,Sort!E:F,2,0),"")</f>
        <v>TYRE</v>
      </c>
      <c r="U496" s="115">
        <f t="shared" si="118"/>
        <v>1</v>
      </c>
      <c r="V496" s="202" t="s">
        <v>422</v>
      </c>
      <c r="W496" s="202"/>
      <c r="X496" s="202"/>
      <c r="Y496" s="202"/>
      <c r="Z496" s="193"/>
      <c r="AA496" s="193" t="s">
        <v>362</v>
      </c>
      <c r="AB496" s="203"/>
      <c r="AC496" s="204" t="str">
        <f t="shared" si="119"/>
        <v>CLOSE</v>
      </c>
      <c r="AD496" s="47" t="str">
        <f t="array" aca="1" ref="AD496" ca="1">IF(D496="","",INDEX(HM_Unit!$D$1:$AE$1,MATCH(C496,HM_Unit!$D$2:$AE$2,0)))</f>
        <v>WEEK 16</v>
      </c>
      <c r="AE496" s="46"/>
      <c r="AF496" s="46"/>
      <c r="AG496" s="46"/>
      <c r="AH496" s="46"/>
      <c r="AI496" s="46"/>
      <c r="AJ496" s="46"/>
      <c r="AK496" s="46"/>
    </row>
    <row r="497" spans="1:37" ht="28.5" customHeight="1">
      <c r="A497" s="46">
        <f>IFERROR(VLOOKUP(D497,Sort!B:D,3,0),"")</f>
        <v>0</v>
      </c>
      <c r="B497" s="190" t="str">
        <f t="shared" si="113"/>
        <v>2146126CLOSE</v>
      </c>
      <c r="C497" s="196">
        <v>46126</v>
      </c>
      <c r="D497" s="192" t="s">
        <v>90</v>
      </c>
      <c r="E497" s="193" t="str">
        <f>IFERROR(VLOOKUP(D497,Sort!B:C,2,0),"")</f>
        <v>Axor 3336 OB</v>
      </c>
      <c r="F497" s="194">
        <v>18085</v>
      </c>
      <c r="G497" s="195">
        <f t="shared" si="114"/>
        <v>0</v>
      </c>
      <c r="H497" s="196">
        <v>46126</v>
      </c>
      <c r="I497" s="197">
        <v>0.88194444444444442</v>
      </c>
      <c r="J497" s="196">
        <v>46126</v>
      </c>
      <c r="K497" s="197">
        <v>0.91319444444444442</v>
      </c>
      <c r="L497" s="198">
        <f t="shared" si="115"/>
        <v>46126.881944444445</v>
      </c>
      <c r="M497" s="199">
        <f t="shared" si="116"/>
        <v>46126.913194444445</v>
      </c>
      <c r="N497" s="200">
        <f t="shared" si="117"/>
        <v>0.75000120000192183</v>
      </c>
      <c r="O497" s="201" t="s">
        <v>926</v>
      </c>
      <c r="P497" s="201" t="s">
        <v>927</v>
      </c>
      <c r="Q497" s="202" t="s">
        <v>150</v>
      </c>
      <c r="R497" s="202" t="s">
        <v>137</v>
      </c>
      <c r="S497" s="202" t="s">
        <v>294</v>
      </c>
      <c r="T497" s="193" t="str">
        <f>IFERROR(VLOOKUP(S497,Sort!E:F,2,0),"")</f>
        <v>CABIN</v>
      </c>
      <c r="U497" s="115">
        <f t="shared" si="118"/>
        <v>1</v>
      </c>
      <c r="V497" s="202" t="s">
        <v>422</v>
      </c>
      <c r="W497" s="202"/>
      <c r="X497" s="202"/>
      <c r="Y497" s="202"/>
      <c r="Z497" s="193"/>
      <c r="AA497" s="193" t="s">
        <v>362</v>
      </c>
      <c r="AB497" s="203"/>
      <c r="AC497" s="204" t="str">
        <f t="shared" si="119"/>
        <v>CLOSE</v>
      </c>
      <c r="AD497" s="47" t="str">
        <f t="array" aca="1" ref="AD497" ca="1">IF(D497="","",INDEX(HM_Unit!$D$1:$AE$1,MATCH(C497,HM_Unit!$D$2:$AE$2,0)))</f>
        <v>WEEK 16</v>
      </c>
      <c r="AE497" s="46"/>
      <c r="AF497" s="46"/>
      <c r="AG497" s="46"/>
      <c r="AH497" s="46"/>
      <c r="AI497" s="46"/>
      <c r="AJ497" s="46"/>
      <c r="AK497" s="46"/>
    </row>
    <row r="498" spans="1:37" ht="28.5" customHeight="1">
      <c r="A498" s="46">
        <f>IFERROR(VLOOKUP(D498,Sort!B:D,3,0),"")</f>
        <v>0</v>
      </c>
      <c r="B498" s="190" t="str">
        <f t="shared" si="113"/>
        <v>2246126CLOSE</v>
      </c>
      <c r="C498" s="196">
        <v>46126</v>
      </c>
      <c r="D498" s="192" t="s">
        <v>17</v>
      </c>
      <c r="E498" s="193" t="str">
        <f>IFERROR(VLOOKUP(D498,Sort!B:C,2,0),"")</f>
        <v>AXOR 3336K</v>
      </c>
      <c r="F498" s="194" t="s">
        <v>711</v>
      </c>
      <c r="G498" s="195">
        <f t="shared" si="114"/>
        <v>0</v>
      </c>
      <c r="H498" s="196">
        <v>46126</v>
      </c>
      <c r="I498" s="197">
        <v>0.875</v>
      </c>
      <c r="J498" s="196">
        <v>46126</v>
      </c>
      <c r="K498" s="197">
        <v>0.94444444444444442</v>
      </c>
      <c r="L498" s="198">
        <f t="shared" si="115"/>
        <v>46126.875</v>
      </c>
      <c r="M498" s="199">
        <f t="shared" si="116"/>
        <v>46126.944444444445</v>
      </c>
      <c r="N498" s="200">
        <f t="shared" si="117"/>
        <v>1.6666693333570071</v>
      </c>
      <c r="O498" s="201" t="s">
        <v>928</v>
      </c>
      <c r="P498" s="201" t="s">
        <v>929</v>
      </c>
      <c r="Q498" s="202" t="s">
        <v>150</v>
      </c>
      <c r="R498" s="202" t="s">
        <v>137</v>
      </c>
      <c r="S498" s="202" t="s">
        <v>308</v>
      </c>
      <c r="T498" s="193" t="str">
        <f>IFERROR(VLOOKUP(S498,Sort!E:F,2,0),"")</f>
        <v>AIR CONDITIONER</v>
      </c>
      <c r="U498" s="115">
        <f t="shared" si="118"/>
        <v>1</v>
      </c>
      <c r="V498" s="202" t="s">
        <v>422</v>
      </c>
      <c r="W498" s="202"/>
      <c r="X498" s="202"/>
      <c r="Y498" s="202"/>
      <c r="Z498" s="193"/>
      <c r="AA498" s="193" t="s">
        <v>362</v>
      </c>
      <c r="AB498" s="203"/>
      <c r="AC498" s="204" t="str">
        <f t="shared" si="119"/>
        <v>CLOSE</v>
      </c>
      <c r="AD498" s="47" t="str">
        <f t="array" aca="1" ref="AD498" ca="1">IF(D498="","",INDEX(HM_Unit!$D$1:$AE$1,MATCH(C498,HM_Unit!$D$2:$AE$2,0)))</f>
        <v>WEEK 16</v>
      </c>
      <c r="AE498" s="46"/>
      <c r="AF498" s="46"/>
      <c r="AG498" s="46"/>
      <c r="AH498" s="46"/>
      <c r="AI498" s="46"/>
      <c r="AJ498" s="46"/>
      <c r="AK498" s="46"/>
    </row>
    <row r="499" spans="1:37" ht="28.5" customHeight="1">
      <c r="A499" s="46">
        <f>IFERROR(VLOOKUP(D499,Sort!B:D,3,0),"")</f>
        <v>0</v>
      </c>
      <c r="B499" s="190" t="str">
        <f t="shared" si="113"/>
        <v>2346126CLOSE</v>
      </c>
      <c r="C499" s="196">
        <v>46126</v>
      </c>
      <c r="D499" s="192" t="s">
        <v>41</v>
      </c>
      <c r="E499" s="193" t="str">
        <f>IFERROR(VLOOKUP(D499,Sort!B:C,2,0),"")</f>
        <v>AXOR 3336K</v>
      </c>
      <c r="F499" s="194" t="s">
        <v>930</v>
      </c>
      <c r="G499" s="195">
        <f t="shared" si="114"/>
        <v>0</v>
      </c>
      <c r="H499" s="196">
        <v>46126</v>
      </c>
      <c r="I499" s="197">
        <v>0.8125</v>
      </c>
      <c r="J499" s="196">
        <v>46126</v>
      </c>
      <c r="K499" s="197">
        <v>0.85416666666666663</v>
      </c>
      <c r="L499" s="198">
        <f t="shared" si="115"/>
        <v>46126.8125</v>
      </c>
      <c r="M499" s="199">
        <f t="shared" si="116"/>
        <v>46126.854166666664</v>
      </c>
      <c r="N499" s="200">
        <f t="shared" si="117"/>
        <v>1.0000015999443537</v>
      </c>
      <c r="O499" s="201" t="s">
        <v>931</v>
      </c>
      <c r="P499" s="201" t="s">
        <v>932</v>
      </c>
      <c r="Q499" s="202" t="s">
        <v>150</v>
      </c>
      <c r="R499" s="202" t="s">
        <v>137</v>
      </c>
      <c r="S499" s="202" t="s">
        <v>303</v>
      </c>
      <c r="T499" s="193" t="str">
        <f>IFERROR(VLOOKUP(S499,Sort!E:F,2,0),"")</f>
        <v>BRAKE SYSTEM</v>
      </c>
      <c r="U499" s="115">
        <f t="shared" si="118"/>
        <v>1</v>
      </c>
      <c r="V499" s="202" t="s">
        <v>422</v>
      </c>
      <c r="W499" s="202"/>
      <c r="X499" s="202"/>
      <c r="Y499" s="202"/>
      <c r="Z499" s="193"/>
      <c r="AA499" s="193" t="s">
        <v>362</v>
      </c>
      <c r="AB499" s="203"/>
      <c r="AC499" s="204" t="str">
        <f t="shared" si="119"/>
        <v>CLOSE</v>
      </c>
      <c r="AD499" s="47" t="str">
        <f t="array" aca="1" ref="AD499" ca="1">IF(D499="","",INDEX(HM_Unit!$D$1:$AE$1,MATCH(C499,HM_Unit!$D$2:$AE$2,0)))</f>
        <v>WEEK 16</v>
      </c>
      <c r="AE499" s="46"/>
      <c r="AF499" s="46"/>
      <c r="AG499" s="46"/>
      <c r="AH499" s="46"/>
      <c r="AI499" s="46"/>
      <c r="AJ499" s="46"/>
      <c r="AK499" s="46"/>
    </row>
    <row r="500" spans="1:37" ht="28.5" customHeight="1">
      <c r="A500" s="46">
        <f>IFERROR(VLOOKUP(D500,Sort!B:D,3,0),"")</f>
        <v>0</v>
      </c>
      <c r="B500" s="190" t="str">
        <f t="shared" si="113"/>
        <v>2446126CLOSE</v>
      </c>
      <c r="C500" s="196">
        <v>46126</v>
      </c>
      <c r="D500" s="192" t="s">
        <v>37</v>
      </c>
      <c r="E500" s="193" t="str">
        <f>IFERROR(VLOOKUP(D500,Sort!B:C,2,0),"")</f>
        <v>AXOR 3336K</v>
      </c>
      <c r="F500" s="194">
        <v>18420</v>
      </c>
      <c r="G500" s="195">
        <f t="shared" si="114"/>
        <v>0</v>
      </c>
      <c r="H500" s="196">
        <v>46126</v>
      </c>
      <c r="I500" s="197">
        <v>0.80555555555555558</v>
      </c>
      <c r="J500" s="196">
        <v>46126</v>
      </c>
      <c r="K500" s="197">
        <v>0.88888888888888884</v>
      </c>
      <c r="L500" s="198">
        <f t="shared" si="115"/>
        <v>46126.805555555555</v>
      </c>
      <c r="M500" s="199">
        <f t="shared" si="116"/>
        <v>46126.888888888891</v>
      </c>
      <c r="N500" s="200">
        <f t="shared" si="117"/>
        <v>2.0000032000633334</v>
      </c>
      <c r="O500" s="201" t="s">
        <v>933</v>
      </c>
      <c r="P500" s="201" t="s">
        <v>934</v>
      </c>
      <c r="Q500" s="202" t="s">
        <v>150</v>
      </c>
      <c r="R500" s="202" t="s">
        <v>137</v>
      </c>
      <c r="S500" s="202" t="s">
        <v>300</v>
      </c>
      <c r="T500" s="193" t="str">
        <f>IFERROR(VLOOKUP(S500,Sort!E:F,2,0),"")</f>
        <v>AIR SYSTEM</v>
      </c>
      <c r="U500" s="115">
        <f t="shared" si="118"/>
        <v>1</v>
      </c>
      <c r="V500" s="202" t="s">
        <v>422</v>
      </c>
      <c r="W500" s="202"/>
      <c r="X500" s="202"/>
      <c r="Y500" s="202"/>
      <c r="Z500" s="193"/>
      <c r="AA500" s="193" t="s">
        <v>362</v>
      </c>
      <c r="AB500" s="203"/>
      <c r="AC500" s="204" t="str">
        <f t="shared" si="119"/>
        <v>CLOSE</v>
      </c>
      <c r="AD500" s="47" t="str">
        <f t="array" aca="1" ref="AD500" ca="1">IF(D500="","",INDEX(HM_Unit!$D$1:$AE$1,MATCH(C500,HM_Unit!$D$2:$AE$2,0)))</f>
        <v>WEEK 16</v>
      </c>
      <c r="AE500" s="46"/>
      <c r="AF500" s="46"/>
      <c r="AG500" s="46"/>
      <c r="AH500" s="46"/>
      <c r="AI500" s="46"/>
      <c r="AJ500" s="46"/>
      <c r="AK500" s="46"/>
    </row>
    <row r="501" spans="1:37" ht="28.5" customHeight="1">
      <c r="A501" s="46">
        <f>IFERROR(VLOOKUP(D501,Sort!B:D,3,0),"")</f>
        <v>0</v>
      </c>
      <c r="B501" s="190" t="str">
        <f t="shared" si="113"/>
        <v>2546126CLOSE</v>
      </c>
      <c r="C501" s="196">
        <v>46126</v>
      </c>
      <c r="D501" s="192" t="s">
        <v>22</v>
      </c>
      <c r="E501" s="193" t="str">
        <f>IFERROR(VLOOKUP(D501,Sort!B:C,2,0),"")</f>
        <v>AXOR 3336K</v>
      </c>
      <c r="F501" s="194"/>
      <c r="G501" s="195">
        <f t="shared" si="114"/>
        <v>0</v>
      </c>
      <c r="H501" s="196">
        <v>46126</v>
      </c>
      <c r="I501" s="197">
        <v>0.85902777777777772</v>
      </c>
      <c r="J501" s="196">
        <v>46126</v>
      </c>
      <c r="K501" s="197">
        <v>0.86458333333333337</v>
      </c>
      <c r="L501" s="198">
        <f t="shared" si="115"/>
        <v>46126.859027777777</v>
      </c>
      <c r="M501" s="199">
        <f t="shared" si="116"/>
        <v>46126.864583333336</v>
      </c>
      <c r="N501" s="200">
        <f t="shared" si="117"/>
        <v>0.13333354675237971</v>
      </c>
      <c r="O501" s="201" t="s">
        <v>935</v>
      </c>
      <c r="P501" s="201" t="s">
        <v>936</v>
      </c>
      <c r="Q501" s="202" t="s">
        <v>150</v>
      </c>
      <c r="R501" s="202" t="s">
        <v>137</v>
      </c>
      <c r="S501" s="202" t="s">
        <v>303</v>
      </c>
      <c r="T501" s="193" t="str">
        <f>IFERROR(VLOOKUP(S501,Sort!E:F,2,0),"")</f>
        <v>BRAKE SYSTEM</v>
      </c>
      <c r="U501" s="115">
        <f t="shared" si="118"/>
        <v>1</v>
      </c>
      <c r="V501" s="202" t="s">
        <v>422</v>
      </c>
      <c r="W501" s="202"/>
      <c r="X501" s="202"/>
      <c r="Y501" s="202"/>
      <c r="Z501" s="193"/>
      <c r="AA501" s="193" t="s">
        <v>362</v>
      </c>
      <c r="AB501" s="203"/>
      <c r="AC501" s="204" t="str">
        <f t="shared" si="119"/>
        <v>CLOSE</v>
      </c>
      <c r="AD501" s="47" t="str">
        <f t="array" aca="1" ref="AD501" ca="1">IF(D501="","",INDEX(HM_Unit!$D$1:$AE$1,MATCH(C501,HM_Unit!$D$2:$AE$2,0)))</f>
        <v>WEEK 16</v>
      </c>
      <c r="AE501" s="46"/>
      <c r="AF501" s="46"/>
      <c r="AG501" s="46"/>
      <c r="AH501" s="46"/>
      <c r="AI501" s="46"/>
      <c r="AJ501" s="46"/>
      <c r="AK501" s="46"/>
    </row>
    <row r="502" spans="1:37" ht="28.5" customHeight="1">
      <c r="A502" s="46">
        <f>IFERROR(VLOOKUP(D502,Sort!B:D,3,0),"")</f>
        <v>0</v>
      </c>
      <c r="B502" s="190" t="str">
        <f t="shared" si="113"/>
        <v>2646126CLOSE</v>
      </c>
      <c r="C502" s="196">
        <v>46126</v>
      </c>
      <c r="D502" s="192" t="s">
        <v>16</v>
      </c>
      <c r="E502" s="193" t="str">
        <f>IFERROR(VLOOKUP(D502,Sort!B:C,2,0),"")</f>
        <v>AXOR 3336K</v>
      </c>
      <c r="F502" s="194" t="s">
        <v>937</v>
      </c>
      <c r="G502" s="195">
        <f t="shared" si="114"/>
        <v>0</v>
      </c>
      <c r="H502" s="196">
        <v>46126</v>
      </c>
      <c r="I502" s="197">
        <v>0.80555555555555558</v>
      </c>
      <c r="J502" s="196">
        <v>46126</v>
      </c>
      <c r="K502" s="197">
        <v>0.81944444444444442</v>
      </c>
      <c r="L502" s="198">
        <f t="shared" si="115"/>
        <v>46126.805555555555</v>
      </c>
      <c r="M502" s="199">
        <f t="shared" si="116"/>
        <v>46126.819444444445</v>
      </c>
      <c r="N502" s="200">
        <f t="shared" si="117"/>
        <v>0.33333386670632675</v>
      </c>
      <c r="O502" s="201" t="s">
        <v>931</v>
      </c>
      <c r="P502" s="201" t="s">
        <v>938</v>
      </c>
      <c r="Q502" s="202" t="s">
        <v>150</v>
      </c>
      <c r="R502" s="202" t="s">
        <v>137</v>
      </c>
      <c r="S502" s="202" t="s">
        <v>303</v>
      </c>
      <c r="T502" s="193" t="str">
        <f>IFERROR(VLOOKUP(S502,Sort!E:F,2,0),"")</f>
        <v>BRAKE SYSTEM</v>
      </c>
      <c r="U502" s="115">
        <f t="shared" si="118"/>
        <v>1</v>
      </c>
      <c r="V502" s="202" t="s">
        <v>422</v>
      </c>
      <c r="W502" s="202"/>
      <c r="X502" s="202"/>
      <c r="Y502" s="202"/>
      <c r="Z502" s="193"/>
      <c r="AA502" s="193" t="s">
        <v>362</v>
      </c>
      <c r="AB502" s="203"/>
      <c r="AC502" s="204" t="str">
        <f t="shared" si="119"/>
        <v>CLOSE</v>
      </c>
      <c r="AD502" s="47" t="str">
        <f t="array" aca="1" ref="AD502" ca="1">IF(D502="","",INDEX(HM_Unit!$D$1:$AE$1,MATCH(C502,HM_Unit!$D$2:$AE$2,0)))</f>
        <v>WEEK 16</v>
      </c>
      <c r="AE502" s="46"/>
      <c r="AF502" s="46"/>
      <c r="AG502" s="46"/>
      <c r="AH502" s="46"/>
      <c r="AI502" s="46"/>
      <c r="AJ502" s="46"/>
      <c r="AK502" s="46"/>
    </row>
    <row r="503" spans="1:37" ht="28.5" customHeight="1">
      <c r="A503" s="46">
        <f>IFERROR(VLOOKUP(D503,Sort!B:D,3,0),"")</f>
        <v>0</v>
      </c>
      <c r="B503" s="190" t="str">
        <f t="shared" si="113"/>
        <v>2746126CLOSE</v>
      </c>
      <c r="C503" s="196">
        <v>46126</v>
      </c>
      <c r="D503" s="192" t="s">
        <v>95</v>
      </c>
      <c r="E503" s="193" t="str">
        <f>IFERROR(VLOOKUP(D503,Sort!B:C,2,0),"")</f>
        <v>Axor 3336 OB</v>
      </c>
      <c r="F503" s="194">
        <v>16976</v>
      </c>
      <c r="G503" s="195">
        <f t="shared" si="114"/>
        <v>0</v>
      </c>
      <c r="H503" s="196">
        <v>46126</v>
      </c>
      <c r="I503" s="197">
        <v>0.11597222222222223</v>
      </c>
      <c r="J503" s="196">
        <v>46126</v>
      </c>
      <c r="K503" s="197">
        <v>0.13333333333333333</v>
      </c>
      <c r="L503" s="198">
        <f t="shared" si="115"/>
        <v>46126.115972222222</v>
      </c>
      <c r="M503" s="199">
        <f t="shared" si="116"/>
        <v>46126.133333333331</v>
      </c>
      <c r="N503" s="200">
        <f t="shared" si="117"/>
        <v>0.41666733329559508</v>
      </c>
      <c r="O503" s="201" t="s">
        <v>823</v>
      </c>
      <c r="P503" s="201" t="s">
        <v>939</v>
      </c>
      <c r="Q503" s="202" t="s">
        <v>150</v>
      </c>
      <c r="R503" s="202" t="s">
        <v>137</v>
      </c>
      <c r="S503" s="202" t="s">
        <v>311</v>
      </c>
      <c r="T503" s="193" t="str">
        <f>IFERROR(VLOOKUP(S503,Sort!E:F,2,0),"")</f>
        <v>TYRE</v>
      </c>
      <c r="U503" s="115">
        <f t="shared" si="118"/>
        <v>1</v>
      </c>
      <c r="V503" s="202" t="s">
        <v>422</v>
      </c>
      <c r="W503" s="202"/>
      <c r="X503" s="202"/>
      <c r="Y503" s="202"/>
      <c r="Z503" s="193"/>
      <c r="AA503" s="193" t="s">
        <v>362</v>
      </c>
      <c r="AB503" s="203"/>
      <c r="AC503" s="204" t="str">
        <f t="shared" si="119"/>
        <v>CLOSE</v>
      </c>
      <c r="AD503" s="47" t="str">
        <f t="array" aca="1" ref="AD503" ca="1">IF(D503="","",INDEX(HM_Unit!$D$1:$AE$1,MATCH(C503,HM_Unit!$D$2:$AE$2,0)))</f>
        <v>WEEK 16</v>
      </c>
      <c r="AE503" s="46"/>
      <c r="AF503" s="46"/>
      <c r="AG503" s="46"/>
      <c r="AH503" s="46"/>
      <c r="AI503" s="46"/>
      <c r="AJ503" s="46"/>
      <c r="AK503" s="46"/>
    </row>
    <row r="504" spans="1:37" ht="28.5" customHeight="1">
      <c r="A504" s="46">
        <f>IFERROR(VLOOKUP(D504,Sort!B:D,3,0),"")</f>
        <v>0</v>
      </c>
      <c r="B504" s="190" t="str">
        <f t="shared" si="113"/>
        <v>2846126CLOSE</v>
      </c>
      <c r="C504" s="196">
        <v>46126</v>
      </c>
      <c r="D504" s="192" t="s">
        <v>33</v>
      </c>
      <c r="E504" s="193" t="str">
        <f>IFERROR(VLOOKUP(D504,Sort!B:C,2,0),"")</f>
        <v>AXOR 3336K</v>
      </c>
      <c r="F504" s="194">
        <v>19211</v>
      </c>
      <c r="G504" s="195">
        <f t="shared" si="114"/>
        <v>0</v>
      </c>
      <c r="H504" s="196">
        <v>46126</v>
      </c>
      <c r="I504" s="197">
        <v>8.3333333333333329E-2</v>
      </c>
      <c r="J504" s="196">
        <v>46126</v>
      </c>
      <c r="K504" s="197">
        <v>0.13680555555555557</v>
      </c>
      <c r="L504" s="198">
        <f t="shared" si="115"/>
        <v>46126.083333333336</v>
      </c>
      <c r="M504" s="199">
        <f t="shared" si="116"/>
        <v>46126.136805555558</v>
      </c>
      <c r="N504" s="200">
        <f t="shared" si="117"/>
        <v>1.283335386662193</v>
      </c>
      <c r="O504" s="201" t="s">
        <v>940</v>
      </c>
      <c r="P504" s="201" t="s">
        <v>803</v>
      </c>
      <c r="Q504" s="202" t="s">
        <v>150</v>
      </c>
      <c r="R504" s="202" t="s">
        <v>137</v>
      </c>
      <c r="S504" s="202" t="s">
        <v>591</v>
      </c>
      <c r="T504" s="193" t="str">
        <f>IFERROR(VLOOKUP(S504,Sort!E:F,2,0),"")</f>
        <v>CLUTCH</v>
      </c>
      <c r="U504" s="115">
        <f t="shared" si="118"/>
        <v>1</v>
      </c>
      <c r="V504" s="202" t="s">
        <v>422</v>
      </c>
      <c r="W504" s="202"/>
      <c r="X504" s="202"/>
      <c r="Y504" s="202"/>
      <c r="Z504" s="193"/>
      <c r="AA504" s="193" t="s">
        <v>362</v>
      </c>
      <c r="AB504" s="203"/>
      <c r="AC504" s="204" t="str">
        <f t="shared" si="119"/>
        <v>CLOSE</v>
      </c>
      <c r="AD504" s="47" t="str">
        <f t="array" aca="1" ref="AD504" ca="1">IF(D504="","",INDEX(HM_Unit!$D$1:$AE$1,MATCH(C504,HM_Unit!$D$2:$AE$2,0)))</f>
        <v>WEEK 16</v>
      </c>
      <c r="AE504" s="46"/>
      <c r="AF504" s="46"/>
      <c r="AG504" s="46"/>
      <c r="AH504" s="46"/>
      <c r="AI504" s="46"/>
      <c r="AJ504" s="46"/>
      <c r="AK504" s="46"/>
    </row>
    <row r="505" spans="1:37" ht="28.5" customHeight="1">
      <c r="A505" s="46">
        <f>IFERROR(VLOOKUP(D505,Sort!B:D,3,0),"")</f>
        <v>0</v>
      </c>
      <c r="B505" s="190" t="str">
        <f t="shared" si="113"/>
        <v>2946126CLOSE</v>
      </c>
      <c r="C505" s="196">
        <v>46126</v>
      </c>
      <c r="D505" s="192" t="s">
        <v>88</v>
      </c>
      <c r="E505" s="193" t="str">
        <f>IFERROR(VLOOKUP(D505,Sort!B:C,2,0),"")</f>
        <v>Axor 3336 OB</v>
      </c>
      <c r="F505" s="194" t="s">
        <v>937</v>
      </c>
      <c r="G505" s="195">
        <f t="shared" si="114"/>
        <v>0</v>
      </c>
      <c r="H505" s="196">
        <v>46126</v>
      </c>
      <c r="I505" s="197">
        <v>0.87152777777777779</v>
      </c>
      <c r="J505" s="196">
        <v>46127</v>
      </c>
      <c r="K505" s="197">
        <v>0.14583333333333334</v>
      </c>
      <c r="L505" s="198">
        <f t="shared" si="115"/>
        <v>46126.871527777781</v>
      </c>
      <c r="M505" s="199">
        <f t="shared" si="116"/>
        <v>46127.145833333336</v>
      </c>
      <c r="N505" s="200">
        <f t="shared" si="117"/>
        <v>6.5833438666641309</v>
      </c>
      <c r="O505" s="201" t="s">
        <v>941</v>
      </c>
      <c r="P505" s="201" t="s">
        <v>942</v>
      </c>
      <c r="Q505" s="202" t="s">
        <v>150</v>
      </c>
      <c r="R505" s="202" t="s">
        <v>137</v>
      </c>
      <c r="S505" s="202" t="s">
        <v>300</v>
      </c>
      <c r="T505" s="193" t="str">
        <f>IFERROR(VLOOKUP(S505,Sort!E:F,2,0),"")</f>
        <v>AIR SYSTEM</v>
      </c>
      <c r="U505" s="115">
        <f t="shared" si="118"/>
        <v>1</v>
      </c>
      <c r="V505" s="202" t="s">
        <v>422</v>
      </c>
      <c r="W505" s="202"/>
      <c r="X505" s="202"/>
      <c r="Y505" s="202"/>
      <c r="Z505" s="193"/>
      <c r="AA505" s="193" t="s">
        <v>362</v>
      </c>
      <c r="AB505" s="203"/>
      <c r="AC505" s="204" t="str">
        <f t="shared" si="119"/>
        <v>CLOSE</v>
      </c>
      <c r="AD505" s="47" t="str">
        <f t="array" aca="1" ref="AD505" ca="1">IF(D505="","",INDEX(HM_Unit!$D$1:$AE$1,MATCH(C505,HM_Unit!$D$2:$AE$2,0)))</f>
        <v>WEEK 16</v>
      </c>
      <c r="AE505" s="46"/>
      <c r="AF505" s="46"/>
      <c r="AG505" s="46"/>
      <c r="AH505" s="46"/>
      <c r="AI505" s="46"/>
      <c r="AJ505" s="46"/>
      <c r="AK505" s="46"/>
    </row>
    <row r="506" spans="1:37" ht="28.5" customHeight="1">
      <c r="A506" s="46">
        <f>IFERROR(VLOOKUP(D506,Sort!B:D,3,0),"")</f>
        <v>0</v>
      </c>
      <c r="B506" s="190" t="str">
        <f t="shared" si="113"/>
        <v>3046126CLOSE</v>
      </c>
      <c r="C506" s="196">
        <v>46126</v>
      </c>
      <c r="D506" s="192" t="s">
        <v>25</v>
      </c>
      <c r="E506" s="193" t="str">
        <f>IFERROR(VLOOKUP(D506,Sort!B:C,2,0),"")</f>
        <v>AXOR 3336K</v>
      </c>
      <c r="F506" s="194">
        <v>19221</v>
      </c>
      <c r="G506" s="195">
        <f t="shared" si="114"/>
        <v>0</v>
      </c>
      <c r="H506" s="196">
        <v>46126</v>
      </c>
      <c r="I506" s="197">
        <v>0.91666666666666663</v>
      </c>
      <c r="J506" s="196">
        <v>46126</v>
      </c>
      <c r="K506" s="197">
        <v>0.93194444444444446</v>
      </c>
      <c r="L506" s="198">
        <f t="shared" si="115"/>
        <v>46126.916666666664</v>
      </c>
      <c r="M506" s="199">
        <f t="shared" si="116"/>
        <v>46126.931944444441</v>
      </c>
      <c r="N506" s="200">
        <f t="shared" si="117"/>
        <v>0.3666672533071102</v>
      </c>
      <c r="O506" s="201" t="s">
        <v>943</v>
      </c>
      <c r="P506" s="201" t="s">
        <v>944</v>
      </c>
      <c r="Q506" s="202" t="s">
        <v>150</v>
      </c>
      <c r="R506" s="202" t="s">
        <v>137</v>
      </c>
      <c r="S506" s="202" t="s">
        <v>300</v>
      </c>
      <c r="T506" s="193" t="str">
        <f>IFERROR(VLOOKUP(S506,Sort!E:F,2,0),"")</f>
        <v>AIR SYSTEM</v>
      </c>
      <c r="U506" s="115">
        <f t="shared" si="118"/>
        <v>1</v>
      </c>
      <c r="V506" s="202" t="s">
        <v>422</v>
      </c>
      <c r="W506" s="202"/>
      <c r="X506" s="202"/>
      <c r="Y506" s="202"/>
      <c r="Z506" s="193"/>
      <c r="AA506" s="193" t="s">
        <v>362</v>
      </c>
      <c r="AB506" s="203"/>
      <c r="AC506" s="204" t="str">
        <f t="shared" si="119"/>
        <v>CLOSE</v>
      </c>
      <c r="AD506" s="47" t="str">
        <f t="array" aca="1" ref="AD506" ca="1">IF(D506="","",INDEX(HM_Unit!$D$1:$AE$1,MATCH(C506,HM_Unit!$D$2:$AE$2,0)))</f>
        <v>WEEK 16</v>
      </c>
      <c r="AE506" s="46"/>
      <c r="AF506" s="46"/>
      <c r="AG506" s="46"/>
      <c r="AH506" s="46"/>
      <c r="AI506" s="46"/>
      <c r="AJ506" s="46"/>
      <c r="AK506" s="46"/>
    </row>
    <row r="507" spans="1:37" ht="28.5" customHeight="1">
      <c r="A507" s="46">
        <f>IFERROR(VLOOKUP(D507,Sort!B:D,3,0),"")</f>
        <v>0</v>
      </c>
      <c r="B507" s="190" t="str">
        <f t="shared" si="113"/>
        <v>3146126CLOSE</v>
      </c>
      <c r="C507" s="196">
        <v>46126</v>
      </c>
      <c r="D507" s="192" t="s">
        <v>93</v>
      </c>
      <c r="E507" s="193" t="str">
        <f>IFERROR(VLOOKUP(D507,Sort!B:C,2,0),"")</f>
        <v>Axor 3336 OB</v>
      </c>
      <c r="F507" s="194">
        <v>18596</v>
      </c>
      <c r="G507" s="195">
        <f t="shared" si="114"/>
        <v>0</v>
      </c>
      <c r="H507" s="196">
        <v>46126</v>
      </c>
      <c r="I507" s="197">
        <v>0.9375</v>
      </c>
      <c r="J507" s="196">
        <v>46126</v>
      </c>
      <c r="K507" s="197">
        <v>0.95486111111111116</v>
      </c>
      <c r="L507" s="198">
        <f t="shared" si="115"/>
        <v>46126.9375</v>
      </c>
      <c r="M507" s="199">
        <f t="shared" si="116"/>
        <v>46126.954861111109</v>
      </c>
      <c r="N507" s="200">
        <f t="shared" si="117"/>
        <v>0.41666733329559508</v>
      </c>
      <c r="O507" s="201" t="s">
        <v>945</v>
      </c>
      <c r="P507" s="201" t="s">
        <v>946</v>
      </c>
      <c r="Q507" s="202" t="s">
        <v>150</v>
      </c>
      <c r="R507" s="202" t="s">
        <v>137</v>
      </c>
      <c r="S507" s="202" t="s">
        <v>406</v>
      </c>
      <c r="T507" s="193" t="str">
        <f>IFERROR(VLOOKUP(S507,Sort!E:F,2,0),"")</f>
        <v>RADIATOR/ COOLANT SYSTEM</v>
      </c>
      <c r="U507" s="115">
        <f t="shared" si="118"/>
        <v>1</v>
      </c>
      <c r="V507" s="202" t="s">
        <v>422</v>
      </c>
      <c r="W507" s="202"/>
      <c r="X507" s="202"/>
      <c r="Y507" s="202"/>
      <c r="Z507" s="193"/>
      <c r="AA507" s="193" t="s">
        <v>362</v>
      </c>
      <c r="AB507" s="203"/>
      <c r="AC507" s="204" t="str">
        <f t="shared" si="119"/>
        <v>CLOSE</v>
      </c>
      <c r="AD507" s="47" t="str">
        <f t="array" aca="1" ref="AD507" ca="1">IF(D507="","",INDEX(HM_Unit!$D$1:$AE$1,MATCH(C507,HM_Unit!$D$2:$AE$2,0)))</f>
        <v>WEEK 16</v>
      </c>
      <c r="AE507" s="46"/>
      <c r="AF507" s="46"/>
      <c r="AG507" s="46"/>
      <c r="AH507" s="46"/>
      <c r="AI507" s="46"/>
      <c r="AJ507" s="46"/>
      <c r="AK507" s="46"/>
    </row>
    <row r="508" spans="1:37" ht="28.5" customHeight="1">
      <c r="A508" s="46">
        <f>IFERROR(VLOOKUP(D508,Sort!B:D,3,0),"")</f>
        <v>0</v>
      </c>
      <c r="B508" s="190" t="str">
        <f t="shared" si="113"/>
        <v>3246126CLOSE</v>
      </c>
      <c r="C508" s="196">
        <v>46126</v>
      </c>
      <c r="D508" s="192" t="s">
        <v>12</v>
      </c>
      <c r="E508" s="193" t="str">
        <f>IFERROR(VLOOKUP(D508,Sort!B:C,2,0),"")</f>
        <v>AXOR 3336K</v>
      </c>
      <c r="F508" s="194" t="s">
        <v>382</v>
      </c>
      <c r="G508" s="195">
        <f t="shared" si="114"/>
        <v>0</v>
      </c>
      <c r="H508" s="196">
        <v>46126</v>
      </c>
      <c r="I508" s="197">
        <v>0.80069444444444449</v>
      </c>
      <c r="J508" s="196">
        <v>46126</v>
      </c>
      <c r="K508" s="197">
        <v>0.81388888888888888</v>
      </c>
      <c r="L508" s="198">
        <f t="shared" si="115"/>
        <v>46126.800694444442</v>
      </c>
      <c r="M508" s="199">
        <f t="shared" si="116"/>
        <v>46126.813888888886</v>
      </c>
      <c r="N508" s="200">
        <f t="shared" si="117"/>
        <v>0.31666717331862282</v>
      </c>
      <c r="O508" s="201" t="s">
        <v>304</v>
      </c>
      <c r="P508" s="201" t="s">
        <v>730</v>
      </c>
      <c r="Q508" s="202" t="s">
        <v>150</v>
      </c>
      <c r="R508" s="202" t="s">
        <v>137</v>
      </c>
      <c r="S508" s="202" t="s">
        <v>303</v>
      </c>
      <c r="T508" s="193" t="str">
        <f>IFERROR(VLOOKUP(S508,Sort!E:F,2,0),"")</f>
        <v>BRAKE SYSTEM</v>
      </c>
      <c r="U508" s="115">
        <f t="shared" si="118"/>
        <v>1</v>
      </c>
      <c r="V508" s="202" t="s">
        <v>422</v>
      </c>
      <c r="W508" s="202"/>
      <c r="X508" s="202"/>
      <c r="Y508" s="202"/>
      <c r="Z508" s="193"/>
      <c r="AA508" s="193" t="s">
        <v>362</v>
      </c>
      <c r="AB508" s="203"/>
      <c r="AC508" s="204" t="str">
        <f t="shared" si="119"/>
        <v>CLOSE</v>
      </c>
      <c r="AD508" s="47" t="str">
        <f t="array" aca="1" ref="AD508" ca="1">IF(D508="","",INDEX(HM_Unit!$D$1:$AE$1,MATCH(C508,HM_Unit!$D$2:$AE$2,0)))</f>
        <v>WEEK 16</v>
      </c>
      <c r="AE508" s="46"/>
      <c r="AF508" s="46"/>
      <c r="AG508" s="46"/>
      <c r="AH508" s="46"/>
      <c r="AI508" s="46"/>
      <c r="AJ508" s="46"/>
      <c r="AK508" s="46"/>
    </row>
    <row r="509" spans="1:37" ht="28.5" customHeight="1">
      <c r="A509" s="46">
        <f>IFERROR(VLOOKUP(D509,Sort!B:D,3,0),"")</f>
        <v>0</v>
      </c>
      <c r="B509" s="190" t="str">
        <f t="shared" si="113"/>
        <v>3346126CLOSE</v>
      </c>
      <c r="C509" s="196">
        <v>46126</v>
      </c>
      <c r="D509" s="192" t="s">
        <v>38</v>
      </c>
      <c r="E509" s="193" t="str">
        <f>IFERROR(VLOOKUP(D509,Sort!B:C,2,0),"")</f>
        <v>AXOR 3336K</v>
      </c>
      <c r="F509" s="194">
        <v>17891</v>
      </c>
      <c r="G509" s="195">
        <f t="shared" si="114"/>
        <v>0</v>
      </c>
      <c r="H509" s="196">
        <v>46126</v>
      </c>
      <c r="I509" s="197">
        <v>0.64583333333333337</v>
      </c>
      <c r="J509" s="196">
        <v>46126</v>
      </c>
      <c r="K509" s="197">
        <v>0.88611111111111107</v>
      </c>
      <c r="L509" s="198">
        <f t="shared" si="115"/>
        <v>46126.645833333336</v>
      </c>
      <c r="M509" s="199">
        <f t="shared" si="116"/>
        <v>46126.886111111111</v>
      </c>
      <c r="N509" s="200">
        <f t="shared" si="117"/>
        <v>5.7666758932860276</v>
      </c>
      <c r="O509" s="201" t="s">
        <v>947</v>
      </c>
      <c r="P509" s="201" t="s">
        <v>948</v>
      </c>
      <c r="Q509" s="202" t="s">
        <v>150</v>
      </c>
      <c r="R509" s="202" t="s">
        <v>137</v>
      </c>
      <c r="S509" s="202" t="s">
        <v>337</v>
      </c>
      <c r="T509" s="193" t="str">
        <f>IFERROR(VLOOKUP(S509,Sort!E:F,2,0),"")</f>
        <v>TRANSMISSION</v>
      </c>
      <c r="U509" s="115">
        <f t="shared" si="118"/>
        <v>1</v>
      </c>
      <c r="V509" s="202" t="s">
        <v>422</v>
      </c>
      <c r="W509" s="202"/>
      <c r="X509" s="202"/>
      <c r="Y509" s="202"/>
      <c r="Z509" s="193"/>
      <c r="AA509" s="193" t="s">
        <v>362</v>
      </c>
      <c r="AB509" s="203"/>
      <c r="AC509" s="204" t="str">
        <f t="shared" si="119"/>
        <v>CLOSE</v>
      </c>
      <c r="AD509" s="47" t="str">
        <f t="array" aca="1" ref="AD509" ca="1">IF(D509="","",INDEX(HM_Unit!$D$1:$AE$1,MATCH(C509,HM_Unit!$D$2:$AE$2,0)))</f>
        <v>WEEK 16</v>
      </c>
      <c r="AE509" s="46"/>
      <c r="AF509" s="46"/>
      <c r="AG509" s="46"/>
      <c r="AH509" s="46"/>
      <c r="AI509" s="46"/>
      <c r="AJ509" s="46"/>
      <c r="AK509" s="46"/>
    </row>
    <row r="510" spans="1:37" ht="28.5" customHeight="1">
      <c r="A510" s="46">
        <f>IFERROR(VLOOKUP(D510,Sort!B:D,3,0),"")</f>
        <v>0</v>
      </c>
      <c r="B510" s="190" t="str">
        <f t="shared" si="113"/>
        <v>3446126CLOSE</v>
      </c>
      <c r="C510" s="196">
        <v>46126</v>
      </c>
      <c r="D510" s="192" t="s">
        <v>93</v>
      </c>
      <c r="E510" s="193" t="str">
        <f>IFERROR(VLOOKUP(D510,Sort!B:C,2,0),"")</f>
        <v>Axor 3336 OB</v>
      </c>
      <c r="F510" s="194"/>
      <c r="G510" s="195">
        <f t="shared" si="114"/>
        <v>0</v>
      </c>
      <c r="H510" s="196">
        <v>46126</v>
      </c>
      <c r="I510" s="197">
        <v>0.13333333333333333</v>
      </c>
      <c r="J510" s="196">
        <v>46126</v>
      </c>
      <c r="K510" s="197">
        <v>0.15902777777777777</v>
      </c>
      <c r="L510" s="198">
        <f t="shared" si="115"/>
        <v>46126.133333333331</v>
      </c>
      <c r="M510" s="199">
        <f t="shared" si="116"/>
        <v>46126.15902777778</v>
      </c>
      <c r="N510" s="200">
        <f t="shared" si="117"/>
        <v>0.61666765342416618</v>
      </c>
      <c r="O510" s="201" t="s">
        <v>949</v>
      </c>
      <c r="P510" s="201" t="s">
        <v>950</v>
      </c>
      <c r="Q510" s="202" t="s">
        <v>150</v>
      </c>
      <c r="R510" s="202" t="s">
        <v>137</v>
      </c>
      <c r="S510" s="202" t="s">
        <v>303</v>
      </c>
      <c r="T510" s="193" t="str">
        <f>IFERROR(VLOOKUP(S510,Sort!E:F,2,0),"")</f>
        <v>BRAKE SYSTEM</v>
      </c>
      <c r="U510" s="115">
        <f t="shared" si="118"/>
        <v>1</v>
      </c>
      <c r="V510" s="202" t="s">
        <v>422</v>
      </c>
      <c r="W510" s="202"/>
      <c r="X510" s="202"/>
      <c r="Y510" s="202"/>
      <c r="Z510" s="193"/>
      <c r="AA510" s="193" t="s">
        <v>362</v>
      </c>
      <c r="AB510" s="203"/>
      <c r="AC510" s="204" t="str">
        <f t="shared" si="119"/>
        <v>CLOSE</v>
      </c>
      <c r="AD510" s="47" t="str">
        <f t="array" aca="1" ref="AD510" ca="1">IF(D510="","",INDEX(HM_Unit!$D$1:$AE$1,MATCH(C510,HM_Unit!$D$2:$AE$2,0)))</f>
        <v>WEEK 16</v>
      </c>
      <c r="AE510" s="46"/>
      <c r="AF510" s="46"/>
      <c r="AG510" s="46"/>
      <c r="AH510" s="46"/>
      <c r="AI510" s="46"/>
      <c r="AJ510" s="46"/>
      <c r="AK510" s="46"/>
    </row>
    <row r="511" spans="1:37" ht="28.5" customHeight="1">
      <c r="A511" s="21" t="str">
        <f>IFERROR(VLOOKUP(D511,Sort!B:D,3,0),"")</f>
        <v>Hilight V4W</v>
      </c>
      <c r="B511" s="221" t="str">
        <f t="shared" si="113"/>
        <v>146126OPEN</v>
      </c>
      <c r="C511" s="212">
        <v>46126</v>
      </c>
      <c r="D511" s="207" t="s">
        <v>59</v>
      </c>
      <c r="E511" s="207" t="str">
        <f>IFERROR(VLOOKUP(D511,Sort!B:C,2,0),"")</f>
        <v>TOWER LAMP</v>
      </c>
      <c r="F511" s="208"/>
      <c r="G511" s="209">
        <f t="shared" si="114"/>
        <v>79</v>
      </c>
      <c r="H511" s="210">
        <v>46047</v>
      </c>
      <c r="I511" s="211">
        <v>0.25</v>
      </c>
      <c r="J511" s="212">
        <v>46127</v>
      </c>
      <c r="K511" s="211">
        <v>0.25</v>
      </c>
      <c r="L511" s="213">
        <f t="shared" si="115"/>
        <v>46126.25</v>
      </c>
      <c r="M511" s="214">
        <f t="shared" si="116"/>
        <v>46127.25</v>
      </c>
      <c r="N511" s="246">
        <f t="shared" si="117"/>
        <v>24.000038400061499</v>
      </c>
      <c r="O511" s="216" t="s">
        <v>363</v>
      </c>
      <c r="P511" s="216" t="s">
        <v>365</v>
      </c>
      <c r="Q511" s="217" t="s">
        <v>150</v>
      </c>
      <c r="R511" s="217" t="s">
        <v>139</v>
      </c>
      <c r="S511" s="217" t="s">
        <v>361</v>
      </c>
      <c r="T511" s="207" t="str">
        <f>IFERROR(VLOOKUP(S511,Sort!E:F,2,0),"")</f>
        <v>ENGINE</v>
      </c>
      <c r="U511" s="223" t="str">
        <f t="shared" si="118"/>
        <v/>
      </c>
      <c r="V511" s="217" t="str">
        <f t="shared" ref="V511:V513" si="120">IF(H511="","",IF(G511&gt;7,"Major","Minor"))</f>
        <v>Major</v>
      </c>
      <c r="W511" s="205"/>
      <c r="X511" s="205"/>
      <c r="Y511" s="205"/>
      <c r="Z511" s="205"/>
      <c r="AA511" s="207" t="s">
        <v>362</v>
      </c>
      <c r="AB511" s="218" t="s">
        <v>3</v>
      </c>
      <c r="AC511" s="219" t="str">
        <f t="shared" si="119"/>
        <v>OPEN</v>
      </c>
      <c r="AD511" s="17" t="str">
        <f t="array" aca="1" ref="AD511" ca="1">IF(D511="","",INDEX(HM_Unit!$D$1:$AE$1,MATCH(C511,HM_Unit!$D$2:$AE$2,0)))</f>
        <v>WEEK 16</v>
      </c>
      <c r="AE511" s="220"/>
      <c r="AF511" s="68"/>
      <c r="AG511" s="68"/>
      <c r="AH511" s="68"/>
      <c r="AI511" s="68"/>
      <c r="AJ511" s="68"/>
      <c r="AK511" s="68"/>
    </row>
    <row r="512" spans="1:37" ht="28.5" customHeight="1">
      <c r="A512" s="21" t="str">
        <f>IFERROR(VLOOKUP(D512,Sort!B:D,3,0),"")</f>
        <v>Hilight V4W</v>
      </c>
      <c r="B512" s="190" t="str">
        <f t="shared" si="113"/>
        <v>246126OPEN</v>
      </c>
      <c r="C512" s="196">
        <v>46126</v>
      </c>
      <c r="D512" s="207" t="s">
        <v>67</v>
      </c>
      <c r="E512" s="207" t="str">
        <f>IFERROR(VLOOKUP(D512,Sort!B:C,2,0),"")</f>
        <v>TOWER LAMP</v>
      </c>
      <c r="F512" s="208"/>
      <c r="G512" s="209">
        <f t="shared" si="114"/>
        <v>60</v>
      </c>
      <c r="H512" s="210">
        <v>46066</v>
      </c>
      <c r="I512" s="211">
        <v>0.62152777777777779</v>
      </c>
      <c r="J512" s="196">
        <v>46127</v>
      </c>
      <c r="K512" s="211">
        <v>0.25</v>
      </c>
      <c r="L512" s="213">
        <f t="shared" si="115"/>
        <v>46126.25</v>
      </c>
      <c r="M512" s="214">
        <f t="shared" si="116"/>
        <v>46127.25</v>
      </c>
      <c r="N512" s="200">
        <f t="shared" si="117"/>
        <v>24.000038400061499</v>
      </c>
      <c r="O512" s="216" t="s">
        <v>366</v>
      </c>
      <c r="P512" s="216" t="s">
        <v>367</v>
      </c>
      <c r="Q512" s="217" t="s">
        <v>150</v>
      </c>
      <c r="R512" s="217" t="s">
        <v>135</v>
      </c>
      <c r="S512" s="217" t="s">
        <v>291</v>
      </c>
      <c r="T512" s="207" t="str">
        <f>IFERROR(VLOOKUP(S512,Sort!E:F,2,0),"")</f>
        <v>ELECTRICAL, STARTING &amp; CHARGING SYSTEM</v>
      </c>
      <c r="U512" s="115" t="str">
        <f t="shared" si="118"/>
        <v/>
      </c>
      <c r="V512" s="202" t="str">
        <f t="shared" si="120"/>
        <v>Major</v>
      </c>
      <c r="W512" s="205"/>
      <c r="X512" s="205"/>
      <c r="Y512" s="205"/>
      <c r="Z512" s="205"/>
      <c r="AA512" s="207" t="s">
        <v>362</v>
      </c>
      <c r="AB512" s="218" t="s">
        <v>3</v>
      </c>
      <c r="AC512" s="219" t="str">
        <f t="shared" si="119"/>
        <v>OPEN</v>
      </c>
      <c r="AD512" s="17" t="str">
        <f t="array" aca="1" ref="AD512" ca="1">IF(D512="","",INDEX(HM_Unit!$D$1:$AE$1,MATCH(C512,HM_Unit!$D$2:$AE$2,0)))</f>
        <v>WEEK 16</v>
      </c>
      <c r="AE512" s="220"/>
      <c r="AF512" s="68"/>
      <c r="AG512" s="68"/>
      <c r="AH512" s="68"/>
      <c r="AI512" s="68"/>
      <c r="AJ512" s="68"/>
      <c r="AK512" s="68"/>
    </row>
    <row r="513" spans="1:37" ht="28.5" customHeight="1">
      <c r="A513" s="21" t="str">
        <f>IFERROR(VLOOKUP(D513,Sort!B:D,3,0),"")</f>
        <v>Hilight V4W</v>
      </c>
      <c r="B513" s="190" t="str">
        <f t="shared" si="113"/>
        <v>346126OPEN</v>
      </c>
      <c r="C513" s="196">
        <v>46126</v>
      </c>
      <c r="D513" s="207" t="s">
        <v>68</v>
      </c>
      <c r="E513" s="207" t="str">
        <f>IFERROR(VLOOKUP(D513,Sort!B:C,2,0),"")</f>
        <v>TOWER LAMP</v>
      </c>
      <c r="F513" s="208"/>
      <c r="G513" s="209">
        <f t="shared" si="114"/>
        <v>55</v>
      </c>
      <c r="H513" s="210">
        <v>46071</v>
      </c>
      <c r="I513" s="211">
        <v>0.32222222222222224</v>
      </c>
      <c r="J513" s="196">
        <v>46127</v>
      </c>
      <c r="K513" s="211">
        <v>0.25</v>
      </c>
      <c r="L513" s="213">
        <f t="shared" si="115"/>
        <v>46126.25</v>
      </c>
      <c r="M513" s="214">
        <f t="shared" si="116"/>
        <v>46127.25</v>
      </c>
      <c r="N513" s="200">
        <f t="shared" si="117"/>
        <v>24.000038400061499</v>
      </c>
      <c r="O513" s="216" t="s">
        <v>366</v>
      </c>
      <c r="P513" s="216" t="s">
        <v>367</v>
      </c>
      <c r="Q513" s="217" t="s">
        <v>150</v>
      </c>
      <c r="R513" s="217" t="s">
        <v>135</v>
      </c>
      <c r="S513" s="217" t="s">
        <v>291</v>
      </c>
      <c r="T513" s="207" t="str">
        <f>IFERROR(VLOOKUP(S513,Sort!E:F,2,0),"")</f>
        <v>ELECTRICAL, STARTING &amp; CHARGING SYSTEM</v>
      </c>
      <c r="U513" s="115" t="str">
        <f t="shared" si="118"/>
        <v/>
      </c>
      <c r="V513" s="202" t="str">
        <f t="shared" si="120"/>
        <v>Major</v>
      </c>
      <c r="W513" s="205"/>
      <c r="X513" s="205"/>
      <c r="Y513" s="205"/>
      <c r="Z513" s="205"/>
      <c r="AA513" s="207" t="s">
        <v>362</v>
      </c>
      <c r="AB513" s="218" t="s">
        <v>3</v>
      </c>
      <c r="AC513" s="219" t="str">
        <f t="shared" si="119"/>
        <v>OPEN</v>
      </c>
      <c r="AD513" s="47" t="str">
        <f t="array" aca="1" ref="AD513" ca="1">IF(D513="","",INDEX(HM_Unit!$D$1:$AE$1,MATCH(C513,HM_Unit!$D$2:$AE$2,0)))</f>
        <v>WEEK 16</v>
      </c>
      <c r="AE513" s="220"/>
      <c r="AF513" s="68"/>
      <c r="AG513" s="68"/>
      <c r="AH513" s="68"/>
      <c r="AI513" s="68"/>
      <c r="AJ513" s="68"/>
      <c r="AK513" s="68"/>
    </row>
    <row r="514" spans="1:37" ht="28.5" customHeight="1">
      <c r="A514" s="46" t="str">
        <f>IFERROR(VLOOKUP(D514,Sort!B:D,3,0),"")</f>
        <v>Sykes HH220</v>
      </c>
      <c r="B514" s="190" t="str">
        <f t="shared" si="113"/>
        <v>446126OPEN</v>
      </c>
      <c r="C514" s="196">
        <v>46126</v>
      </c>
      <c r="D514" s="193" t="s">
        <v>49</v>
      </c>
      <c r="E514" s="193" t="str">
        <f>IFERROR(VLOOKUP(D514,Sort!B:C,2,0),"")</f>
        <v>WATER PUMP</v>
      </c>
      <c r="F514" s="194"/>
      <c r="G514" s="195">
        <f t="shared" si="114"/>
        <v>8</v>
      </c>
      <c r="H514" s="196">
        <v>46118</v>
      </c>
      <c r="I514" s="197">
        <v>0.25</v>
      </c>
      <c r="J514" s="196">
        <v>46127</v>
      </c>
      <c r="K514" s="197">
        <v>0.25</v>
      </c>
      <c r="L514" s="198">
        <f t="shared" si="115"/>
        <v>46126.25</v>
      </c>
      <c r="M514" s="199">
        <f t="shared" si="116"/>
        <v>46127.25</v>
      </c>
      <c r="N514" s="200">
        <f t="shared" si="117"/>
        <v>24.000038400061499</v>
      </c>
      <c r="O514" s="201" t="s">
        <v>690</v>
      </c>
      <c r="P514" s="201"/>
      <c r="Q514" s="202" t="s">
        <v>150</v>
      </c>
      <c r="R514" s="202" t="s">
        <v>133</v>
      </c>
      <c r="S514" s="202" t="s">
        <v>691</v>
      </c>
      <c r="T514" s="193" t="str">
        <f>IFERROR(VLOOKUP(S514,Sort!E:F,2,0),"")</f>
        <v>ATTACHMENT</v>
      </c>
      <c r="U514" s="115" t="str">
        <f t="shared" si="118"/>
        <v/>
      </c>
      <c r="V514" s="202" t="s">
        <v>422</v>
      </c>
      <c r="W514" s="202"/>
      <c r="X514" s="202"/>
      <c r="Y514" s="202"/>
      <c r="Z514" s="193"/>
      <c r="AA514" s="193" t="s">
        <v>362</v>
      </c>
      <c r="AB514" s="193" t="s">
        <v>3</v>
      </c>
      <c r="AC514" s="204" t="str">
        <f t="shared" si="119"/>
        <v>OPEN</v>
      </c>
      <c r="AD514" s="47" t="str">
        <f t="array" aca="1" ref="AD514" ca="1">IF(D514="","",INDEX(HM_Unit!$D$1:$AE$1,MATCH(C514,HM_Unit!$D$2:$AE$2,0)))</f>
        <v>WEEK 16</v>
      </c>
      <c r="AE514" s="46"/>
      <c r="AF514" s="46"/>
      <c r="AG514" s="46"/>
      <c r="AH514" s="46"/>
      <c r="AI514" s="46"/>
      <c r="AJ514" s="46"/>
      <c r="AK514" s="46"/>
    </row>
    <row r="515" spans="1:37" ht="12" customHeight="1">
      <c r="A515" s="46" t="str">
        <f>IFERROR(VLOOKUP(D515,Sort!B:D,3,0),"")</f>
        <v/>
      </c>
      <c r="B515" s="241"/>
      <c r="C515" s="242"/>
      <c r="D515" s="226"/>
      <c r="E515" s="226"/>
      <c r="F515" s="227"/>
      <c r="G515" s="228"/>
      <c r="H515" s="242"/>
      <c r="I515" s="230"/>
      <c r="J515" s="242"/>
      <c r="K515" s="230"/>
      <c r="L515" s="231"/>
      <c r="M515" s="232"/>
      <c r="N515" s="233"/>
      <c r="O515" s="234"/>
      <c r="P515" s="234"/>
      <c r="Q515" s="235"/>
      <c r="R515" s="235"/>
      <c r="S515" s="235"/>
      <c r="T515" s="226"/>
      <c r="U515" s="236"/>
      <c r="V515" s="235"/>
      <c r="W515" s="235"/>
      <c r="X515" s="235"/>
      <c r="Y515" s="235"/>
      <c r="Z515" s="226"/>
      <c r="AA515" s="226"/>
      <c r="AB515" s="237"/>
      <c r="AC515" s="238"/>
      <c r="AD515" s="239"/>
      <c r="AE515" s="46"/>
      <c r="AF515" s="46"/>
      <c r="AG515" s="46"/>
      <c r="AH515" s="46"/>
      <c r="AI515" s="46"/>
      <c r="AJ515" s="46"/>
      <c r="AK515" s="46"/>
    </row>
    <row r="516" spans="1:37" ht="28.5" customHeight="1">
      <c r="A516" s="46">
        <f>IFERROR(VLOOKUP(D516,Sort!B:D,3,0),"")</f>
        <v>0</v>
      </c>
      <c r="B516" s="190" t="str">
        <f t="shared" ref="B516:B531" si="121">COUNTIFS($AC$12:AC516,AC516,$C$12:C516,C516)&amp;C516&amp;AC516</f>
        <v>146127CLOSE</v>
      </c>
      <c r="C516" s="196">
        <v>46127</v>
      </c>
      <c r="D516" s="192" t="s">
        <v>12</v>
      </c>
      <c r="E516" s="193" t="str">
        <f>IFERROR(VLOOKUP(D516,Sort!B:C,2,0),"")</f>
        <v>AXOR 3336K</v>
      </c>
      <c r="F516" s="194">
        <v>15773</v>
      </c>
      <c r="G516" s="195">
        <f t="shared" ref="G516:G531" si="122">IF(C516="","",C516-H516)</f>
        <v>0</v>
      </c>
      <c r="H516" s="196">
        <v>46127</v>
      </c>
      <c r="I516" s="197">
        <v>0.2986111111111111</v>
      </c>
      <c r="J516" s="196">
        <v>46127</v>
      </c>
      <c r="K516" s="197">
        <v>0.34791666666666665</v>
      </c>
      <c r="L516" s="198">
        <f t="shared" ref="L516:L531" si="123">IF(H516="","",IF(H516&lt;C516,C516+0.25,H516+I516))</f>
        <v>46127.298611111109</v>
      </c>
      <c r="M516" s="199">
        <f t="shared" ref="M516:M531" si="124">IF(J516="","",J516+K516)</f>
        <v>46127.347916666666</v>
      </c>
      <c r="N516" s="200">
        <f t="shared" ref="N516:N531" si="125">IF(M516=""," ",IF(((ROUND(VALUE(M516-L516),20))/0.417866666666*10)&lt;0,(24-(ROUND(VALUE(L516),20))/0.0416665999999999*10)+((ROUND(VALUE(M516),20))/0.416665999999999*10),(ROUND(VALUE(M516-L516),20))/0.416665999999999*10))</f>
        <v>1.1833352266852208</v>
      </c>
      <c r="O516" s="201" t="s">
        <v>951</v>
      </c>
      <c r="P516" s="201" t="s">
        <v>952</v>
      </c>
      <c r="Q516" s="202" t="s">
        <v>150</v>
      </c>
      <c r="R516" s="202" t="s">
        <v>137</v>
      </c>
      <c r="S516" s="202" t="s">
        <v>909</v>
      </c>
      <c r="T516" s="193" t="str">
        <f>IFERROR(VLOOKUP(S516,Sort!E:F,2,0),"")</f>
        <v>FRAME CHASIS</v>
      </c>
      <c r="U516" s="115">
        <f t="shared" ref="U516:U531" si="126">IF(G516="","",IF(H516=C516,1,""))</f>
        <v>1</v>
      </c>
      <c r="V516" s="202" t="s">
        <v>422</v>
      </c>
      <c r="W516" s="202"/>
      <c r="X516" s="202"/>
      <c r="Y516" s="202"/>
      <c r="Z516" s="193"/>
      <c r="AA516" s="193" t="s">
        <v>362</v>
      </c>
      <c r="AB516" s="203"/>
      <c r="AC516" s="204" t="str">
        <f t="shared" ref="AC516:AC531" si="127">IF(AB516="BD","OPEN","CLOSE")</f>
        <v>CLOSE</v>
      </c>
      <c r="AD516" s="47" t="str">
        <f t="array" aca="1" ref="AD516" ca="1">IF(D516="","",INDEX(HM_Unit!$D$1:$AE$1,MATCH(C516,HM_Unit!$D$2:$AE$2,0)))</f>
        <v>WEEK 16</v>
      </c>
      <c r="AE516" s="46"/>
      <c r="AF516" s="46"/>
      <c r="AG516" s="46"/>
      <c r="AH516" s="46"/>
      <c r="AI516" s="46"/>
      <c r="AJ516" s="46"/>
      <c r="AK516" s="46"/>
    </row>
    <row r="517" spans="1:37" ht="28.5" customHeight="1">
      <c r="A517" s="46">
        <f>IFERROR(VLOOKUP(D517,Sort!B:D,3,0),"")</f>
        <v>0</v>
      </c>
      <c r="B517" s="190" t="str">
        <f t="shared" si="121"/>
        <v>246127CLOSE</v>
      </c>
      <c r="C517" s="196">
        <v>46127</v>
      </c>
      <c r="D517" s="192" t="s">
        <v>105</v>
      </c>
      <c r="E517" s="193" t="str">
        <f>IFERROR(VLOOKUP(D517,Sort!B:C,2,0),"")</f>
        <v>Axor 3336 OB</v>
      </c>
      <c r="F517" s="194">
        <v>17550</v>
      </c>
      <c r="G517" s="195">
        <f t="shared" si="122"/>
        <v>0</v>
      </c>
      <c r="H517" s="196">
        <v>46127</v>
      </c>
      <c r="I517" s="197">
        <v>0.44791666666666669</v>
      </c>
      <c r="J517" s="196">
        <v>46127</v>
      </c>
      <c r="K517" s="197">
        <v>0.48958333333333331</v>
      </c>
      <c r="L517" s="198">
        <f t="shared" si="123"/>
        <v>46127.447916666664</v>
      </c>
      <c r="M517" s="199">
        <f t="shared" si="124"/>
        <v>46127.489583333336</v>
      </c>
      <c r="N517" s="200">
        <f t="shared" si="125"/>
        <v>1.0000016001189778</v>
      </c>
      <c r="O517" s="201" t="s">
        <v>722</v>
      </c>
      <c r="P517" s="201" t="s">
        <v>953</v>
      </c>
      <c r="Q517" s="202" t="s">
        <v>150</v>
      </c>
      <c r="R517" s="202" t="s">
        <v>137</v>
      </c>
      <c r="S517" s="202" t="s">
        <v>300</v>
      </c>
      <c r="T517" s="193" t="str">
        <f>IFERROR(VLOOKUP(S517,Sort!E:F,2,0),"")</f>
        <v>AIR SYSTEM</v>
      </c>
      <c r="U517" s="115">
        <f t="shared" si="126"/>
        <v>1</v>
      </c>
      <c r="V517" s="202" t="s">
        <v>422</v>
      </c>
      <c r="W517" s="202"/>
      <c r="X517" s="202"/>
      <c r="Y517" s="202"/>
      <c r="Z517" s="193"/>
      <c r="AA517" s="193" t="s">
        <v>362</v>
      </c>
      <c r="AB517" s="203"/>
      <c r="AC517" s="204" t="str">
        <f t="shared" si="127"/>
        <v>CLOSE</v>
      </c>
      <c r="AD517" s="47" t="str">
        <f t="array" aca="1" ref="AD517" ca="1">IF(D517="","",INDEX(HM_Unit!$D$1:$AE$1,MATCH(C517,HM_Unit!$D$2:$AE$2,0)))</f>
        <v>WEEK 16</v>
      </c>
      <c r="AE517" s="46"/>
      <c r="AF517" s="46"/>
      <c r="AG517" s="46"/>
      <c r="AH517" s="46"/>
      <c r="AI517" s="46"/>
      <c r="AJ517" s="46"/>
      <c r="AK517" s="46"/>
    </row>
    <row r="518" spans="1:37" ht="28.5" customHeight="1">
      <c r="A518" s="46">
        <f>IFERROR(VLOOKUP(D518,Sort!B:D,3,0),"")</f>
        <v>0</v>
      </c>
      <c r="B518" s="190" t="str">
        <f t="shared" si="121"/>
        <v>346127CLOSE</v>
      </c>
      <c r="C518" s="196">
        <v>46127</v>
      </c>
      <c r="D518" s="192" t="s">
        <v>90</v>
      </c>
      <c r="E518" s="193" t="str">
        <f>IFERROR(VLOOKUP(D518,Sort!B:C,2,0),"")</f>
        <v>Axor 3336 OB</v>
      </c>
      <c r="F518" s="194">
        <v>18097</v>
      </c>
      <c r="G518" s="195">
        <f t="shared" si="122"/>
        <v>0</v>
      </c>
      <c r="H518" s="196">
        <v>46127</v>
      </c>
      <c r="I518" s="197">
        <v>0.57986111111111116</v>
      </c>
      <c r="J518" s="196">
        <v>46127</v>
      </c>
      <c r="K518" s="197">
        <v>0.59305555555555556</v>
      </c>
      <c r="L518" s="198">
        <f t="shared" si="123"/>
        <v>46127.579861111109</v>
      </c>
      <c r="M518" s="199">
        <f t="shared" si="124"/>
        <v>46127.593055555553</v>
      </c>
      <c r="N518" s="200">
        <f t="shared" si="125"/>
        <v>0.31666717331862282</v>
      </c>
      <c r="O518" s="201" t="s">
        <v>954</v>
      </c>
      <c r="P518" s="201" t="s">
        <v>955</v>
      </c>
      <c r="Q518" s="202" t="s">
        <v>150</v>
      </c>
      <c r="R518" s="202" t="s">
        <v>137</v>
      </c>
      <c r="S518" s="202" t="s">
        <v>909</v>
      </c>
      <c r="T518" s="193" t="str">
        <f>IFERROR(VLOOKUP(S518,Sort!E:F,2,0),"")</f>
        <v>FRAME CHASIS</v>
      </c>
      <c r="U518" s="115">
        <f t="shared" si="126"/>
        <v>1</v>
      </c>
      <c r="V518" s="202" t="s">
        <v>422</v>
      </c>
      <c r="W518" s="202"/>
      <c r="X518" s="202"/>
      <c r="Y518" s="202"/>
      <c r="Z518" s="193"/>
      <c r="AA518" s="193" t="s">
        <v>362</v>
      </c>
      <c r="AB518" s="203"/>
      <c r="AC518" s="204" t="str">
        <f t="shared" si="127"/>
        <v>CLOSE</v>
      </c>
      <c r="AD518" s="47" t="str">
        <f t="array" aca="1" ref="AD518" ca="1">IF(D518="","",INDEX(HM_Unit!$D$1:$AE$1,MATCH(C518,HM_Unit!$D$2:$AE$2,0)))</f>
        <v>WEEK 16</v>
      </c>
      <c r="AE518" s="46"/>
      <c r="AF518" s="46"/>
      <c r="AG518" s="46"/>
      <c r="AH518" s="46"/>
      <c r="AI518" s="46"/>
      <c r="AJ518" s="46"/>
      <c r="AK518" s="46"/>
    </row>
    <row r="519" spans="1:37" ht="28.5" customHeight="1">
      <c r="A519" s="46">
        <f>IFERROR(VLOOKUP(D519,Sort!B:D,3,0),"")</f>
        <v>0</v>
      </c>
      <c r="B519" s="190" t="str">
        <f t="shared" si="121"/>
        <v>446127CLOSE</v>
      </c>
      <c r="C519" s="196">
        <v>46127</v>
      </c>
      <c r="D519" s="192" t="s">
        <v>104</v>
      </c>
      <c r="E519" s="193" t="str">
        <f>IFERROR(VLOOKUP(D519,Sort!B:C,2,0),"")</f>
        <v>Axor 3336 OB</v>
      </c>
      <c r="F519" s="194">
        <v>17456</v>
      </c>
      <c r="G519" s="195">
        <f t="shared" si="122"/>
        <v>0</v>
      </c>
      <c r="H519" s="196">
        <v>46127</v>
      </c>
      <c r="I519" s="197">
        <v>0.34027777777777779</v>
      </c>
      <c r="J519" s="196">
        <v>46127</v>
      </c>
      <c r="K519" s="197">
        <v>0.55902777777777779</v>
      </c>
      <c r="L519" s="198">
        <f t="shared" si="123"/>
        <v>46127.340277777781</v>
      </c>
      <c r="M519" s="199">
        <f t="shared" si="124"/>
        <v>46127.559027777781</v>
      </c>
      <c r="N519" s="200">
        <f t="shared" si="125"/>
        <v>5.2500084000134528</v>
      </c>
      <c r="O519" s="201" t="s">
        <v>956</v>
      </c>
      <c r="P519" s="201" t="s">
        <v>957</v>
      </c>
      <c r="Q519" s="202" t="s">
        <v>150</v>
      </c>
      <c r="R519" s="202" t="s">
        <v>137</v>
      </c>
      <c r="S519" s="202" t="s">
        <v>300</v>
      </c>
      <c r="T519" s="193" t="str">
        <f>IFERROR(VLOOKUP(S519,Sort!E:F,2,0),"")</f>
        <v>AIR SYSTEM</v>
      </c>
      <c r="U519" s="115">
        <f t="shared" si="126"/>
        <v>1</v>
      </c>
      <c r="V519" s="202" t="s">
        <v>422</v>
      </c>
      <c r="W519" s="202"/>
      <c r="X519" s="202"/>
      <c r="Y519" s="202"/>
      <c r="Z519" s="193"/>
      <c r="AA519" s="193" t="s">
        <v>362</v>
      </c>
      <c r="AB519" s="203"/>
      <c r="AC519" s="204" t="str">
        <f t="shared" si="127"/>
        <v>CLOSE</v>
      </c>
      <c r="AD519" s="47" t="str">
        <f t="array" aca="1" ref="AD519" ca="1">IF(D519="","",INDEX(HM_Unit!$D$1:$AE$1,MATCH(C519,HM_Unit!$D$2:$AE$2,0)))</f>
        <v>WEEK 16</v>
      </c>
      <c r="AE519" s="46"/>
      <c r="AF519" s="46"/>
      <c r="AG519" s="46"/>
      <c r="AH519" s="46"/>
      <c r="AI519" s="46"/>
      <c r="AJ519" s="46"/>
      <c r="AK519" s="46"/>
    </row>
    <row r="520" spans="1:37" ht="28.5" customHeight="1">
      <c r="A520" s="46">
        <f>IFERROR(VLOOKUP(D520,Sort!B:D,3,0),"")</f>
        <v>0</v>
      </c>
      <c r="B520" s="190" t="str">
        <f t="shared" si="121"/>
        <v>546127CLOSE</v>
      </c>
      <c r="C520" s="196">
        <v>46127</v>
      </c>
      <c r="D520" s="192" t="s">
        <v>107</v>
      </c>
      <c r="E520" s="193" t="str">
        <f>IFERROR(VLOOKUP(D520,Sort!B:C,2,0),"")</f>
        <v>Axor 3336 OB</v>
      </c>
      <c r="F520" s="194">
        <v>17557</v>
      </c>
      <c r="G520" s="195">
        <f t="shared" si="122"/>
        <v>0</v>
      </c>
      <c r="H520" s="196">
        <v>46127</v>
      </c>
      <c r="I520" s="197">
        <v>0.58472222222222225</v>
      </c>
      <c r="J520" s="196">
        <v>46127</v>
      </c>
      <c r="K520" s="197">
        <v>0.63888888888888884</v>
      </c>
      <c r="L520" s="198">
        <f t="shared" si="123"/>
        <v>46127.584722222222</v>
      </c>
      <c r="M520" s="199">
        <f t="shared" si="124"/>
        <v>46127.638888888891</v>
      </c>
      <c r="N520" s="200">
        <f t="shared" si="125"/>
        <v>1.3000020800498968</v>
      </c>
      <c r="O520" s="201" t="s">
        <v>633</v>
      </c>
      <c r="P520" s="201" t="s">
        <v>958</v>
      </c>
      <c r="Q520" s="202" t="s">
        <v>149</v>
      </c>
      <c r="R520" s="202" t="s">
        <v>137</v>
      </c>
      <c r="S520" s="202" t="s">
        <v>318</v>
      </c>
      <c r="T520" s="193" t="str">
        <f>IFERROR(VLOOKUP(S520,Sort!E:F,2,0),"")</f>
        <v>PREVENTIVE MAINTENACE</v>
      </c>
      <c r="U520" s="115">
        <f t="shared" si="126"/>
        <v>1</v>
      </c>
      <c r="V520" s="202" t="s">
        <v>422</v>
      </c>
      <c r="W520" s="202"/>
      <c r="X520" s="202"/>
      <c r="Y520" s="202"/>
      <c r="Z520" s="193"/>
      <c r="AA520" s="193" t="s">
        <v>362</v>
      </c>
      <c r="AB520" s="203"/>
      <c r="AC520" s="204" t="str">
        <f t="shared" si="127"/>
        <v>CLOSE</v>
      </c>
      <c r="AD520" s="47" t="str">
        <f t="array" aca="1" ref="AD520" ca="1">IF(D520="","",INDEX(HM_Unit!$D$1:$AE$1,MATCH(C520,HM_Unit!$D$2:$AE$2,0)))</f>
        <v>WEEK 16</v>
      </c>
      <c r="AE520" s="46"/>
      <c r="AF520" s="46"/>
      <c r="AG520" s="46"/>
      <c r="AH520" s="46"/>
      <c r="AI520" s="46"/>
      <c r="AJ520" s="46"/>
      <c r="AK520" s="46"/>
    </row>
    <row r="521" spans="1:37" ht="28.5" customHeight="1">
      <c r="A521" s="46">
        <f>IFERROR(VLOOKUP(D521,Sort!B:D,3,0),"")</f>
        <v>0</v>
      </c>
      <c r="B521" s="190" t="str">
        <f t="shared" si="121"/>
        <v>646127CLOSE</v>
      </c>
      <c r="C521" s="196">
        <v>46127</v>
      </c>
      <c r="D521" s="192" t="s">
        <v>39</v>
      </c>
      <c r="E521" s="193" t="str">
        <f>IFERROR(VLOOKUP(D521,Sort!B:C,2,0),"")</f>
        <v>AXOR 3336K</v>
      </c>
      <c r="F521" s="194">
        <v>18599</v>
      </c>
      <c r="G521" s="195">
        <f t="shared" si="122"/>
        <v>0</v>
      </c>
      <c r="H521" s="196">
        <v>46127</v>
      </c>
      <c r="I521" s="197">
        <v>0.375</v>
      </c>
      <c r="J521" s="196">
        <v>46127</v>
      </c>
      <c r="K521" s="197">
        <v>0.66666666666666663</v>
      </c>
      <c r="L521" s="198">
        <f t="shared" si="123"/>
        <v>46127.375</v>
      </c>
      <c r="M521" s="199">
        <f t="shared" si="124"/>
        <v>46127.666666666664</v>
      </c>
      <c r="N521" s="200">
        <f t="shared" si="125"/>
        <v>7.0000111999597214</v>
      </c>
      <c r="O521" s="201" t="s">
        <v>959</v>
      </c>
      <c r="P521" s="201" t="s">
        <v>960</v>
      </c>
      <c r="Q521" s="202" t="s">
        <v>150</v>
      </c>
      <c r="R521" s="202" t="s">
        <v>137</v>
      </c>
      <c r="S521" s="202" t="s">
        <v>406</v>
      </c>
      <c r="T521" s="193" t="str">
        <f>IFERROR(VLOOKUP(S521,Sort!E:F,2,0),"")</f>
        <v>RADIATOR/ COOLANT SYSTEM</v>
      </c>
      <c r="U521" s="115">
        <f t="shared" si="126"/>
        <v>1</v>
      </c>
      <c r="V521" s="202" t="s">
        <v>422</v>
      </c>
      <c r="W521" s="202"/>
      <c r="X521" s="202"/>
      <c r="Y521" s="202"/>
      <c r="Z521" s="193"/>
      <c r="AA521" s="193" t="s">
        <v>362</v>
      </c>
      <c r="AB521" s="203"/>
      <c r="AC521" s="204" t="str">
        <f t="shared" si="127"/>
        <v>CLOSE</v>
      </c>
      <c r="AD521" s="47" t="str">
        <f t="array" aca="1" ref="AD521" ca="1">IF(D521="","",INDEX(HM_Unit!$D$1:$AE$1,MATCH(C521,HM_Unit!$D$2:$AE$2,0)))</f>
        <v>WEEK 16</v>
      </c>
      <c r="AE521" s="46"/>
      <c r="AF521" s="46"/>
      <c r="AG521" s="46"/>
      <c r="AH521" s="46"/>
      <c r="AI521" s="46"/>
      <c r="AJ521" s="46"/>
      <c r="AK521" s="46"/>
    </row>
    <row r="522" spans="1:37" ht="28.5" customHeight="1">
      <c r="A522" s="46">
        <f>IFERROR(VLOOKUP(D522,Sort!B:D,3,0),"")</f>
        <v>0</v>
      </c>
      <c r="B522" s="190" t="str">
        <f t="shared" si="121"/>
        <v>546126OPEN</v>
      </c>
      <c r="C522" s="196">
        <v>46126</v>
      </c>
      <c r="D522" s="192" t="s">
        <v>19</v>
      </c>
      <c r="E522" s="193" t="str">
        <f>IFERROR(VLOOKUP(D522,Sort!B:C,2,0),"")</f>
        <v>AXOR 3336K</v>
      </c>
      <c r="F522" s="194">
        <v>18349</v>
      </c>
      <c r="G522" s="195">
        <f t="shared" si="122"/>
        <v>0</v>
      </c>
      <c r="H522" s="196">
        <v>46126</v>
      </c>
      <c r="I522" s="197">
        <v>0.25</v>
      </c>
      <c r="J522" s="196">
        <v>46127</v>
      </c>
      <c r="K522" s="197">
        <v>0.25</v>
      </c>
      <c r="L522" s="198">
        <f t="shared" si="123"/>
        <v>46126.25</v>
      </c>
      <c r="M522" s="199">
        <f t="shared" si="124"/>
        <v>46127.25</v>
      </c>
      <c r="N522" s="200">
        <f t="shared" si="125"/>
        <v>24.000038400061499</v>
      </c>
      <c r="O522" s="201" t="s">
        <v>961</v>
      </c>
      <c r="P522" s="201" t="s">
        <v>962</v>
      </c>
      <c r="Q522" s="202" t="s">
        <v>150</v>
      </c>
      <c r="R522" s="202" t="s">
        <v>137</v>
      </c>
      <c r="S522" s="202" t="s">
        <v>337</v>
      </c>
      <c r="T522" s="193" t="str">
        <f>IFERROR(VLOOKUP(S522,Sort!E:F,2,0),"")</f>
        <v>TRANSMISSION</v>
      </c>
      <c r="U522" s="115">
        <f t="shared" si="126"/>
        <v>1</v>
      </c>
      <c r="V522" s="202" t="s">
        <v>422</v>
      </c>
      <c r="W522" s="202"/>
      <c r="X522" s="202"/>
      <c r="Y522" s="202"/>
      <c r="Z522" s="193"/>
      <c r="AA522" s="193" t="s">
        <v>362</v>
      </c>
      <c r="AB522" s="193" t="s">
        <v>3</v>
      </c>
      <c r="AC522" s="204" t="str">
        <f t="shared" si="127"/>
        <v>OPEN</v>
      </c>
      <c r="AD522" s="47" t="str">
        <f t="array" aca="1" ref="AD522" ca="1">IF(D522="","",INDEX(HM_Unit!$D$1:$AE$1,MATCH(C522,HM_Unit!$D$2:$AE$2,0)))</f>
        <v>WEEK 16</v>
      </c>
      <c r="AE522" s="46"/>
      <c r="AF522" s="46"/>
      <c r="AG522" s="46"/>
      <c r="AH522" s="46"/>
      <c r="AI522" s="46"/>
      <c r="AJ522" s="46"/>
      <c r="AK522" s="46"/>
    </row>
    <row r="523" spans="1:37" ht="61.5" customHeight="1">
      <c r="A523" s="46">
        <f>IFERROR(VLOOKUP(D523,Sort!B:D,3,0),"")</f>
        <v>0</v>
      </c>
      <c r="B523" s="190" t="str">
        <f t="shared" si="121"/>
        <v>746127CLOSE</v>
      </c>
      <c r="C523" s="196">
        <v>46127</v>
      </c>
      <c r="D523" s="192" t="s">
        <v>19</v>
      </c>
      <c r="E523" s="193" t="str">
        <f>IFERROR(VLOOKUP(D523,Sort!B:C,2,0),"")</f>
        <v>AXOR 3336K</v>
      </c>
      <c r="F523" s="194">
        <v>18349</v>
      </c>
      <c r="G523" s="195">
        <f t="shared" si="122"/>
        <v>1</v>
      </c>
      <c r="H523" s="196">
        <v>46126</v>
      </c>
      <c r="I523" s="197">
        <v>0.25</v>
      </c>
      <c r="J523" s="196">
        <v>46127</v>
      </c>
      <c r="K523" s="197">
        <v>0.95763888888888893</v>
      </c>
      <c r="L523" s="198">
        <f t="shared" si="123"/>
        <v>46127.25</v>
      </c>
      <c r="M523" s="199">
        <f t="shared" si="124"/>
        <v>46127.957638888889</v>
      </c>
      <c r="N523" s="200">
        <f t="shared" si="125"/>
        <v>16.983360506714074</v>
      </c>
      <c r="O523" s="201" t="s">
        <v>961</v>
      </c>
      <c r="P523" s="201" t="s">
        <v>963</v>
      </c>
      <c r="Q523" s="202" t="s">
        <v>150</v>
      </c>
      <c r="R523" s="202" t="s">
        <v>137</v>
      </c>
      <c r="S523" s="202" t="s">
        <v>337</v>
      </c>
      <c r="T523" s="193" t="str">
        <f>IFERROR(VLOOKUP(S523,Sort!E:F,2,0),"")</f>
        <v>TRANSMISSION</v>
      </c>
      <c r="U523" s="115" t="str">
        <f t="shared" si="126"/>
        <v/>
      </c>
      <c r="V523" s="202" t="s">
        <v>422</v>
      </c>
      <c r="W523" s="202"/>
      <c r="X523" s="202"/>
      <c r="Y523" s="202"/>
      <c r="Z523" s="193"/>
      <c r="AA523" s="193" t="s">
        <v>362</v>
      </c>
      <c r="AB523" s="203"/>
      <c r="AC523" s="204" t="str">
        <f t="shared" si="127"/>
        <v>CLOSE</v>
      </c>
      <c r="AD523" s="47" t="str">
        <f t="array" aca="1" ref="AD523" ca="1">IF(D523="","",INDEX(HM_Unit!$D$1:$AE$1,MATCH(C523,HM_Unit!$D$2:$AE$2,0)))</f>
        <v>WEEK 16</v>
      </c>
      <c r="AE523" s="46"/>
      <c r="AF523" s="46"/>
      <c r="AG523" s="46"/>
      <c r="AH523" s="46"/>
      <c r="AI523" s="46"/>
      <c r="AJ523" s="46"/>
      <c r="AK523" s="46"/>
    </row>
    <row r="524" spans="1:37" ht="28.5" customHeight="1">
      <c r="A524" s="46">
        <f>IFERROR(VLOOKUP(D524,Sort!B:D,3,0),"")</f>
        <v>0</v>
      </c>
      <c r="B524" s="190" t="str">
        <f t="shared" si="121"/>
        <v>846127CLOSE</v>
      </c>
      <c r="C524" s="196">
        <v>46127</v>
      </c>
      <c r="D524" s="192" t="s">
        <v>38</v>
      </c>
      <c r="E524" s="193" t="str">
        <f>IFERROR(VLOOKUP(D524,Sort!B:C,2,0),"")</f>
        <v>AXOR 3336K</v>
      </c>
      <c r="F524" s="194" t="s">
        <v>471</v>
      </c>
      <c r="G524" s="195">
        <f t="shared" si="122"/>
        <v>0</v>
      </c>
      <c r="H524" s="196">
        <v>46127</v>
      </c>
      <c r="I524" s="197">
        <v>0.58402777777777781</v>
      </c>
      <c r="J524" s="196">
        <v>46127</v>
      </c>
      <c r="K524" s="197">
        <v>0.59444444444444444</v>
      </c>
      <c r="L524" s="198">
        <f t="shared" si="123"/>
        <v>46127.584027777775</v>
      </c>
      <c r="M524" s="199">
        <f t="shared" si="124"/>
        <v>46127.594444444447</v>
      </c>
      <c r="N524" s="200">
        <f t="shared" si="125"/>
        <v>0.25000040011705599</v>
      </c>
      <c r="O524" s="201" t="s">
        <v>511</v>
      </c>
      <c r="P524" s="201" t="s">
        <v>964</v>
      </c>
      <c r="Q524" s="202" t="s">
        <v>150</v>
      </c>
      <c r="R524" s="202" t="s">
        <v>137</v>
      </c>
      <c r="S524" s="202" t="s">
        <v>337</v>
      </c>
      <c r="T524" s="193" t="str">
        <f>IFERROR(VLOOKUP(S524,Sort!E:F,2,0),"")</f>
        <v>TRANSMISSION</v>
      </c>
      <c r="U524" s="115">
        <f t="shared" si="126"/>
        <v>1</v>
      </c>
      <c r="V524" s="202" t="s">
        <v>422</v>
      </c>
      <c r="W524" s="202"/>
      <c r="X524" s="202"/>
      <c r="Y524" s="202"/>
      <c r="Z524" s="193"/>
      <c r="AA524" s="193" t="s">
        <v>362</v>
      </c>
      <c r="AB524" s="203"/>
      <c r="AC524" s="204" t="str">
        <f t="shared" si="127"/>
        <v>CLOSE</v>
      </c>
      <c r="AD524" s="47" t="str">
        <f t="array" aca="1" ref="AD524" ca="1">IF(D524="","",INDEX(HM_Unit!$D$1:$AE$1,MATCH(C524,HM_Unit!$D$2:$AE$2,0)))</f>
        <v>WEEK 16</v>
      </c>
      <c r="AE524" s="46"/>
      <c r="AF524" s="46"/>
      <c r="AG524" s="46"/>
      <c r="AH524" s="46"/>
      <c r="AI524" s="46"/>
      <c r="AJ524" s="46"/>
      <c r="AK524" s="46"/>
    </row>
    <row r="525" spans="1:37" ht="28.5" customHeight="1">
      <c r="A525" s="46">
        <f>IFERROR(VLOOKUP(D525,Sort!B:D,3,0),"")</f>
        <v>0</v>
      </c>
      <c r="B525" s="190" t="str">
        <f t="shared" si="121"/>
        <v>946127CLOSE</v>
      </c>
      <c r="C525" s="196">
        <v>46127</v>
      </c>
      <c r="D525" s="192" t="s">
        <v>96</v>
      </c>
      <c r="E525" s="193" t="str">
        <f>IFERROR(VLOOKUP(D525,Sort!B:C,2,0),"")</f>
        <v>Axor 3336 OB</v>
      </c>
      <c r="F525" s="194">
        <v>15847</v>
      </c>
      <c r="G525" s="195">
        <f t="shared" si="122"/>
        <v>0</v>
      </c>
      <c r="H525" s="196">
        <v>46127</v>
      </c>
      <c r="I525" s="197">
        <v>0.67708333333333337</v>
      </c>
      <c r="J525" s="196">
        <v>46127</v>
      </c>
      <c r="K525" s="197">
        <v>0.71319444444444446</v>
      </c>
      <c r="L525" s="198">
        <f t="shared" si="123"/>
        <v>46127.677083333336</v>
      </c>
      <c r="M525" s="199">
        <f t="shared" si="124"/>
        <v>46127.713194444441</v>
      </c>
      <c r="N525" s="200">
        <f t="shared" si="125"/>
        <v>0.86666805319197593</v>
      </c>
      <c r="O525" s="201" t="s">
        <v>597</v>
      </c>
      <c r="P525" s="201" t="s">
        <v>965</v>
      </c>
      <c r="Q525" s="202" t="s">
        <v>150</v>
      </c>
      <c r="R525" s="202" t="s">
        <v>137</v>
      </c>
      <c r="S525" s="202" t="s">
        <v>406</v>
      </c>
      <c r="T525" s="193" t="str">
        <f>IFERROR(VLOOKUP(S525,Sort!E:F,2,0),"")</f>
        <v>RADIATOR/ COOLANT SYSTEM</v>
      </c>
      <c r="U525" s="115">
        <f t="shared" si="126"/>
        <v>1</v>
      </c>
      <c r="V525" s="202" t="s">
        <v>422</v>
      </c>
      <c r="W525" s="202"/>
      <c r="X525" s="202"/>
      <c r="Y525" s="202"/>
      <c r="Z525" s="193"/>
      <c r="AA525" s="193" t="s">
        <v>362</v>
      </c>
      <c r="AB525" s="203"/>
      <c r="AC525" s="204" t="str">
        <f t="shared" si="127"/>
        <v>CLOSE</v>
      </c>
      <c r="AD525" s="47" t="str">
        <f t="array" aca="1" ref="AD525" ca="1">IF(D525="","",INDEX(HM_Unit!$D$1:$AE$1,MATCH(C525,HM_Unit!$D$2:$AE$2,0)))</f>
        <v>WEEK 16</v>
      </c>
      <c r="AE525" s="46"/>
      <c r="AF525" s="46"/>
      <c r="AG525" s="46"/>
      <c r="AH525" s="46"/>
      <c r="AI525" s="46"/>
      <c r="AJ525" s="46"/>
      <c r="AK525" s="46"/>
    </row>
    <row r="526" spans="1:37" ht="28.5" customHeight="1">
      <c r="A526" s="46">
        <f>IFERROR(VLOOKUP(D526,Sort!B:D,3,0),"")</f>
        <v>0</v>
      </c>
      <c r="B526" s="190" t="str">
        <f t="shared" si="121"/>
        <v>1046127CLOSE</v>
      </c>
      <c r="C526" s="196">
        <v>46127</v>
      </c>
      <c r="D526" s="192" t="s">
        <v>102</v>
      </c>
      <c r="E526" s="193" t="str">
        <f>IFERROR(VLOOKUP(D526,Sort!B:C,2,0),"")</f>
        <v>Axor 3336 OB</v>
      </c>
      <c r="F526" s="194">
        <v>17543</v>
      </c>
      <c r="G526" s="195">
        <f t="shared" si="122"/>
        <v>0</v>
      </c>
      <c r="H526" s="196">
        <v>46127</v>
      </c>
      <c r="I526" s="197">
        <v>0.63888888888888884</v>
      </c>
      <c r="J526" s="196">
        <v>46127</v>
      </c>
      <c r="K526" s="197">
        <v>0.65972222222222221</v>
      </c>
      <c r="L526" s="198">
        <f t="shared" si="123"/>
        <v>46127.638888888891</v>
      </c>
      <c r="M526" s="199">
        <f t="shared" si="124"/>
        <v>46127.659722222219</v>
      </c>
      <c r="N526" s="200">
        <f t="shared" si="125"/>
        <v>0.50000079988486579</v>
      </c>
      <c r="O526" s="201" t="s">
        <v>956</v>
      </c>
      <c r="P526" s="201" t="s">
        <v>966</v>
      </c>
      <c r="Q526" s="202" t="s">
        <v>150</v>
      </c>
      <c r="R526" s="202" t="s">
        <v>137</v>
      </c>
      <c r="S526" s="202" t="s">
        <v>300</v>
      </c>
      <c r="T526" s="193" t="str">
        <f>IFERROR(VLOOKUP(S526,Sort!E:F,2,0),"")</f>
        <v>AIR SYSTEM</v>
      </c>
      <c r="U526" s="115">
        <f t="shared" si="126"/>
        <v>1</v>
      </c>
      <c r="V526" s="202" t="s">
        <v>422</v>
      </c>
      <c r="W526" s="202"/>
      <c r="X526" s="202"/>
      <c r="Y526" s="202"/>
      <c r="Z526" s="193"/>
      <c r="AA526" s="193" t="s">
        <v>362</v>
      </c>
      <c r="AB526" s="203"/>
      <c r="AC526" s="204" t="str">
        <f t="shared" si="127"/>
        <v>CLOSE</v>
      </c>
      <c r="AD526" s="47" t="str">
        <f t="array" aca="1" ref="AD526" ca="1">IF(D526="","",INDEX(HM_Unit!$D$1:$AE$1,MATCH(C526,HM_Unit!$D$2:$AE$2,0)))</f>
        <v>WEEK 16</v>
      </c>
      <c r="AE526" s="46"/>
      <c r="AF526" s="46"/>
      <c r="AG526" s="46"/>
      <c r="AH526" s="46"/>
      <c r="AI526" s="46"/>
      <c r="AJ526" s="46"/>
      <c r="AK526" s="46"/>
    </row>
    <row r="527" spans="1:37" ht="28.5" customHeight="1">
      <c r="A527" s="46">
        <f>IFERROR(VLOOKUP(D527,Sort!B:D,3,0),"")</f>
        <v>0</v>
      </c>
      <c r="B527" s="190" t="str">
        <f t="shared" si="121"/>
        <v>1146127CLOSE</v>
      </c>
      <c r="C527" s="196">
        <v>46127</v>
      </c>
      <c r="D527" s="192" t="s">
        <v>29</v>
      </c>
      <c r="E527" s="193" t="str">
        <f>IFERROR(VLOOKUP(D527,Sort!B:C,2,0),"")</f>
        <v>AXOR 3336K</v>
      </c>
      <c r="F527" s="194"/>
      <c r="G527" s="195">
        <f t="shared" si="122"/>
        <v>0</v>
      </c>
      <c r="H527" s="196">
        <v>46127</v>
      </c>
      <c r="I527" s="197">
        <v>0.35902777777777778</v>
      </c>
      <c r="J527" s="196">
        <v>46127</v>
      </c>
      <c r="K527" s="197">
        <v>0.37152777777777779</v>
      </c>
      <c r="L527" s="198">
        <f t="shared" si="123"/>
        <v>46127.359027777777</v>
      </c>
      <c r="M527" s="199">
        <f t="shared" si="124"/>
        <v>46127.371527777781</v>
      </c>
      <c r="N527" s="200">
        <f t="shared" si="125"/>
        <v>0.30000048010554331</v>
      </c>
      <c r="O527" s="201" t="s">
        <v>356</v>
      </c>
      <c r="P527" s="201"/>
      <c r="Q527" s="202" t="s">
        <v>149</v>
      </c>
      <c r="R527" s="202" t="s">
        <v>137</v>
      </c>
      <c r="S527" s="202" t="s">
        <v>318</v>
      </c>
      <c r="T527" s="193" t="str">
        <f>IFERROR(VLOOKUP(S527,Sort!E:F,2,0),"")</f>
        <v>PREVENTIVE MAINTENACE</v>
      </c>
      <c r="U527" s="115">
        <f t="shared" si="126"/>
        <v>1</v>
      </c>
      <c r="V527" s="202" t="s">
        <v>422</v>
      </c>
      <c r="W527" s="202"/>
      <c r="X527" s="202"/>
      <c r="Y527" s="202"/>
      <c r="Z527" s="193"/>
      <c r="AA527" s="193" t="s">
        <v>362</v>
      </c>
      <c r="AB527" s="203"/>
      <c r="AC527" s="204" t="str">
        <f t="shared" si="127"/>
        <v>CLOSE</v>
      </c>
      <c r="AD527" s="47" t="str">
        <f t="array" aca="1" ref="AD527" ca="1">IF(D527="","",INDEX(HM_Unit!$D$1:$AE$1,MATCH(C527,HM_Unit!$D$2:$AE$2,0)))</f>
        <v>WEEK 16</v>
      </c>
      <c r="AE527" s="46"/>
      <c r="AF527" s="46"/>
      <c r="AG527" s="46"/>
      <c r="AH527" s="46"/>
      <c r="AI527" s="46"/>
      <c r="AJ527" s="46"/>
      <c r="AK527" s="46"/>
    </row>
    <row r="528" spans="1:37" ht="28.5" customHeight="1">
      <c r="A528" s="46">
        <f>IFERROR(VLOOKUP(D528,Sort!B:D,3,0),"")</f>
        <v>0</v>
      </c>
      <c r="B528" s="190" t="str">
        <f t="shared" si="121"/>
        <v>1246127CLOSE</v>
      </c>
      <c r="C528" s="196">
        <v>46127</v>
      </c>
      <c r="D528" s="192" t="s">
        <v>33</v>
      </c>
      <c r="E528" s="193" t="str">
        <f>IFERROR(VLOOKUP(D528,Sort!B:C,2,0),"")</f>
        <v>AXOR 3336K</v>
      </c>
      <c r="F528" s="194"/>
      <c r="G528" s="195">
        <f t="shared" si="122"/>
        <v>0</v>
      </c>
      <c r="H528" s="196">
        <v>46127</v>
      </c>
      <c r="I528" s="197">
        <v>0.35555555555555557</v>
      </c>
      <c r="J528" s="196">
        <v>46127</v>
      </c>
      <c r="K528" s="197">
        <v>0.47986111111111113</v>
      </c>
      <c r="L528" s="198">
        <f t="shared" si="123"/>
        <v>46127.355555555558</v>
      </c>
      <c r="M528" s="199">
        <f t="shared" si="124"/>
        <v>46127.479861111111</v>
      </c>
      <c r="N528" s="200">
        <f t="shared" si="125"/>
        <v>2.983338106619986</v>
      </c>
      <c r="O528" s="201" t="s">
        <v>967</v>
      </c>
      <c r="P528" s="201"/>
      <c r="Q528" s="202" t="s">
        <v>149</v>
      </c>
      <c r="R528" s="202" t="s">
        <v>137</v>
      </c>
      <c r="S528" s="202" t="s">
        <v>318</v>
      </c>
      <c r="T528" s="193" t="str">
        <f>IFERROR(VLOOKUP(S528,Sort!E:F,2,0),"")</f>
        <v>PREVENTIVE MAINTENACE</v>
      </c>
      <c r="U528" s="115">
        <f t="shared" si="126"/>
        <v>1</v>
      </c>
      <c r="V528" s="202" t="s">
        <v>422</v>
      </c>
      <c r="W528" s="202"/>
      <c r="X528" s="202"/>
      <c r="Y528" s="202"/>
      <c r="Z528" s="193"/>
      <c r="AA528" s="193" t="s">
        <v>362</v>
      </c>
      <c r="AB528" s="203"/>
      <c r="AC528" s="204" t="str">
        <f t="shared" si="127"/>
        <v>CLOSE</v>
      </c>
      <c r="AD528" s="47" t="str">
        <f t="array" aca="1" ref="AD528" ca="1">IF(D528="","",INDEX(HM_Unit!$D$1:$AE$1,MATCH(C528,HM_Unit!$D$2:$AE$2,0)))</f>
        <v>WEEK 16</v>
      </c>
      <c r="AE528" s="46"/>
      <c r="AF528" s="46"/>
      <c r="AG528" s="46"/>
      <c r="AH528" s="46"/>
      <c r="AI528" s="46"/>
      <c r="AJ528" s="46"/>
      <c r="AK528" s="46"/>
    </row>
    <row r="529" spans="1:37" ht="28.5" customHeight="1">
      <c r="A529" s="46">
        <f>IFERROR(VLOOKUP(D529,Sort!B:D,3,0),"")</f>
        <v>0</v>
      </c>
      <c r="B529" s="190" t="str">
        <f t="shared" si="121"/>
        <v>1346127CLOSE</v>
      </c>
      <c r="C529" s="196">
        <v>46127</v>
      </c>
      <c r="D529" s="192" t="s">
        <v>16</v>
      </c>
      <c r="E529" s="193" t="str">
        <f>IFERROR(VLOOKUP(D529,Sort!B:C,2,0),"")</f>
        <v>AXOR 3336K</v>
      </c>
      <c r="F529" s="194"/>
      <c r="G529" s="195">
        <f t="shared" si="122"/>
        <v>0</v>
      </c>
      <c r="H529" s="196">
        <v>46127</v>
      </c>
      <c r="I529" s="197">
        <v>0.44236111111111109</v>
      </c>
      <c r="J529" s="196">
        <v>46127</v>
      </c>
      <c r="K529" s="197">
        <v>0.47222222222222221</v>
      </c>
      <c r="L529" s="198">
        <f t="shared" si="123"/>
        <v>46127.442361111112</v>
      </c>
      <c r="M529" s="199">
        <f t="shared" si="124"/>
        <v>46127.472222222219</v>
      </c>
      <c r="N529" s="200">
        <f t="shared" si="125"/>
        <v>0.71666781322651418</v>
      </c>
      <c r="O529" s="201" t="s">
        <v>357</v>
      </c>
      <c r="P529" s="201"/>
      <c r="Q529" s="202" t="s">
        <v>149</v>
      </c>
      <c r="R529" s="202" t="s">
        <v>137</v>
      </c>
      <c r="S529" s="202" t="s">
        <v>318</v>
      </c>
      <c r="T529" s="193" t="str">
        <f>IFERROR(VLOOKUP(S529,Sort!E:F,2,0),"")</f>
        <v>PREVENTIVE MAINTENACE</v>
      </c>
      <c r="U529" s="115">
        <f t="shared" si="126"/>
        <v>1</v>
      </c>
      <c r="V529" s="202" t="s">
        <v>422</v>
      </c>
      <c r="W529" s="202"/>
      <c r="X529" s="202"/>
      <c r="Y529" s="202"/>
      <c r="Z529" s="193"/>
      <c r="AA529" s="193" t="s">
        <v>362</v>
      </c>
      <c r="AB529" s="203"/>
      <c r="AC529" s="204" t="str">
        <f t="shared" si="127"/>
        <v>CLOSE</v>
      </c>
      <c r="AD529" s="47" t="str">
        <f t="array" aca="1" ref="AD529" ca="1">IF(D529="","",INDEX(HM_Unit!$D$1:$AE$1,MATCH(C529,HM_Unit!$D$2:$AE$2,0)))</f>
        <v>WEEK 16</v>
      </c>
      <c r="AE529" s="46"/>
      <c r="AF529" s="46"/>
      <c r="AG529" s="46"/>
      <c r="AH529" s="46"/>
      <c r="AI529" s="46"/>
      <c r="AJ529" s="46"/>
      <c r="AK529" s="46"/>
    </row>
    <row r="530" spans="1:37" ht="28.5" customHeight="1">
      <c r="A530" s="46">
        <f>IFERROR(VLOOKUP(D530,Sort!B:D,3,0),"")</f>
        <v>0</v>
      </c>
      <c r="B530" s="190" t="str">
        <f t="shared" si="121"/>
        <v>1446127CLOSE</v>
      </c>
      <c r="C530" s="196">
        <v>46127</v>
      </c>
      <c r="D530" s="192" t="s">
        <v>26</v>
      </c>
      <c r="E530" s="193" t="str">
        <f>IFERROR(VLOOKUP(D530,Sort!B:C,2,0),"")</f>
        <v>AXOR 3336K</v>
      </c>
      <c r="F530" s="194"/>
      <c r="G530" s="195">
        <f t="shared" si="122"/>
        <v>0</v>
      </c>
      <c r="H530" s="196">
        <v>46127</v>
      </c>
      <c r="I530" s="197">
        <v>0.4</v>
      </c>
      <c r="J530" s="196">
        <v>46127</v>
      </c>
      <c r="K530" s="197">
        <v>0.41319444444444442</v>
      </c>
      <c r="L530" s="198">
        <f t="shared" si="123"/>
        <v>46127.4</v>
      </c>
      <c r="M530" s="199">
        <f t="shared" si="124"/>
        <v>46127.413194444445</v>
      </c>
      <c r="N530" s="200">
        <f t="shared" si="125"/>
        <v>0.31666717331862282</v>
      </c>
      <c r="O530" s="201" t="s">
        <v>356</v>
      </c>
      <c r="P530" s="201"/>
      <c r="Q530" s="202" t="s">
        <v>149</v>
      </c>
      <c r="R530" s="202" t="s">
        <v>137</v>
      </c>
      <c r="S530" s="202" t="s">
        <v>318</v>
      </c>
      <c r="T530" s="193" t="str">
        <f>IFERROR(VLOOKUP(S530,Sort!E:F,2,0),"")</f>
        <v>PREVENTIVE MAINTENACE</v>
      </c>
      <c r="U530" s="115">
        <f t="shared" si="126"/>
        <v>1</v>
      </c>
      <c r="V530" s="202" t="s">
        <v>422</v>
      </c>
      <c r="W530" s="202"/>
      <c r="X530" s="202"/>
      <c r="Y530" s="202"/>
      <c r="Z530" s="193"/>
      <c r="AA530" s="193" t="s">
        <v>362</v>
      </c>
      <c r="AB530" s="203"/>
      <c r="AC530" s="204" t="str">
        <f t="shared" si="127"/>
        <v>CLOSE</v>
      </c>
      <c r="AD530" s="47" t="str">
        <f t="array" aca="1" ref="AD530" ca="1">IF(D530="","",INDEX(HM_Unit!$D$1:$AE$1,MATCH(C530,HM_Unit!$D$2:$AE$2,0)))</f>
        <v>WEEK 16</v>
      </c>
      <c r="AE530" s="46"/>
      <c r="AF530" s="46"/>
      <c r="AG530" s="46"/>
      <c r="AH530" s="46"/>
      <c r="AI530" s="46"/>
      <c r="AJ530" s="46"/>
      <c r="AK530" s="46"/>
    </row>
    <row r="531" spans="1:37" ht="28.5" customHeight="1">
      <c r="A531" s="46">
        <f>IFERROR(VLOOKUP(D531,Sort!B:D,3,0),"")</f>
        <v>0</v>
      </c>
      <c r="B531" s="190" t="str">
        <f t="shared" si="121"/>
        <v>1546127CLOSE</v>
      </c>
      <c r="C531" s="196">
        <v>46127</v>
      </c>
      <c r="D531" s="192" t="s">
        <v>22</v>
      </c>
      <c r="E531" s="193" t="str">
        <f>IFERROR(VLOOKUP(D531,Sort!B:C,2,0),"")</f>
        <v>AXOR 3336K</v>
      </c>
      <c r="F531" s="194"/>
      <c r="G531" s="195">
        <f t="shared" si="122"/>
        <v>0</v>
      </c>
      <c r="H531" s="196">
        <v>46127</v>
      </c>
      <c r="I531" s="197">
        <v>0.56805555555555554</v>
      </c>
      <c r="J531" s="196">
        <v>46127</v>
      </c>
      <c r="K531" s="197">
        <v>0.63472222222222219</v>
      </c>
      <c r="L531" s="198">
        <f t="shared" si="123"/>
        <v>46127.568055555559</v>
      </c>
      <c r="M531" s="199">
        <f t="shared" si="124"/>
        <v>46127.634722222225</v>
      </c>
      <c r="N531" s="200">
        <f t="shared" si="125"/>
        <v>1.6000025599808156</v>
      </c>
      <c r="O531" s="201" t="s">
        <v>528</v>
      </c>
      <c r="P531" s="201"/>
      <c r="Q531" s="202" t="s">
        <v>149</v>
      </c>
      <c r="R531" s="202" t="s">
        <v>137</v>
      </c>
      <c r="S531" s="202" t="s">
        <v>318</v>
      </c>
      <c r="T531" s="193" t="str">
        <f>IFERROR(VLOOKUP(S531,Sort!E:F,2,0),"")</f>
        <v>PREVENTIVE MAINTENACE</v>
      </c>
      <c r="U531" s="115">
        <f t="shared" si="126"/>
        <v>1</v>
      </c>
      <c r="V531" s="202" t="s">
        <v>422</v>
      </c>
      <c r="W531" s="202"/>
      <c r="X531" s="202"/>
      <c r="Y531" s="202"/>
      <c r="Z531" s="193"/>
      <c r="AA531" s="193" t="s">
        <v>362</v>
      </c>
      <c r="AB531" s="203"/>
      <c r="AC531" s="204" t="str">
        <f t="shared" si="127"/>
        <v>CLOSE</v>
      </c>
      <c r="AD531" s="47" t="str">
        <f t="array" aca="1" ref="AD531" ca="1">IF(D531="","",INDEX(HM_Unit!$D$1:$AE$1,MATCH(C531,HM_Unit!$D$2:$AE$2,0)))</f>
        <v>WEEK 16</v>
      </c>
      <c r="AE531" s="46"/>
      <c r="AF531" s="46"/>
      <c r="AG531" s="46"/>
      <c r="AH531" s="46"/>
      <c r="AI531" s="46"/>
      <c r="AJ531" s="46"/>
      <c r="AK531" s="46"/>
    </row>
    <row r="532" spans="1:37" ht="12" customHeight="1">
      <c r="A532" s="46" t="str">
        <f>IFERROR(VLOOKUP(D532,Sort!B:D,3,0),"")</f>
        <v/>
      </c>
      <c r="B532" s="241"/>
      <c r="C532" s="242"/>
      <c r="D532" s="226"/>
      <c r="E532" s="226"/>
      <c r="F532" s="227"/>
      <c r="G532" s="228"/>
      <c r="H532" s="242"/>
      <c r="I532" s="230"/>
      <c r="J532" s="242"/>
      <c r="K532" s="230"/>
      <c r="L532" s="231"/>
      <c r="M532" s="232"/>
      <c r="N532" s="233"/>
      <c r="O532" s="234"/>
      <c r="P532" s="234"/>
      <c r="Q532" s="235"/>
      <c r="R532" s="235"/>
      <c r="S532" s="235"/>
      <c r="T532" s="226"/>
      <c r="U532" s="236"/>
      <c r="V532" s="235"/>
      <c r="W532" s="235"/>
      <c r="X532" s="235"/>
      <c r="Y532" s="235"/>
      <c r="Z532" s="226"/>
      <c r="AA532" s="226"/>
      <c r="AB532" s="237"/>
      <c r="AC532" s="238"/>
      <c r="AD532" s="239"/>
      <c r="AE532" s="46"/>
      <c r="AF532" s="46"/>
      <c r="AG532" s="46"/>
      <c r="AH532" s="46"/>
      <c r="AI532" s="46"/>
      <c r="AJ532" s="46"/>
      <c r="AK532" s="46"/>
    </row>
    <row r="533" spans="1:37" ht="19.5" customHeight="1">
      <c r="A533" s="46">
        <f>IFERROR(VLOOKUP(D533,Sort!B:D,3,0),"")</f>
        <v>0</v>
      </c>
      <c r="B533" s="190" t="str">
        <f t="shared" ref="B533:B551" si="128">COUNTIFS($AC$12:AC533,AC533,$C$12:C533,C533)&amp;C533&amp;AC533</f>
        <v>646124OPEN</v>
      </c>
      <c r="C533" s="196">
        <v>46124</v>
      </c>
      <c r="D533" s="192" t="s">
        <v>14</v>
      </c>
      <c r="E533" s="193" t="str">
        <f>IFERROR(VLOOKUP(D533,Sort!B:C,2,0),"")</f>
        <v>AXOR 3336K</v>
      </c>
      <c r="F533" s="194"/>
      <c r="G533" s="195">
        <f t="shared" ref="G533:G551" si="129">IF(C533="","",C533-H533)</f>
        <v>0</v>
      </c>
      <c r="H533" s="196">
        <v>46124</v>
      </c>
      <c r="I533" s="197">
        <v>0.25</v>
      </c>
      <c r="J533" s="196">
        <v>46125</v>
      </c>
      <c r="K533" s="197">
        <v>0.25</v>
      </c>
      <c r="L533" s="198">
        <f t="shared" ref="L533:L551" si="130">IF(H533="","",IF(H533&lt;C533,C533+0.25,H533+I533))</f>
        <v>46124.25</v>
      </c>
      <c r="M533" s="199">
        <f t="shared" ref="M533:M551" si="131">IF(J533="","",J533+K533)</f>
        <v>46125.25</v>
      </c>
      <c r="N533" s="200">
        <f t="shared" ref="N533:N551" si="132">IF(M533=""," ",IF(((ROUND(VALUE(M533-L533),20))/0.417866666666*10)&lt;0,(24-(ROUND(VALUE(L533),20))/0.0416665999999999*10)+((ROUND(VALUE(M533),20))/0.416665999999999*10),(ROUND(VALUE(M533-L533),20))/0.416665999999999*10))</f>
        <v>24.000038400061499</v>
      </c>
      <c r="O533" s="201" t="s">
        <v>968</v>
      </c>
      <c r="P533" s="201" t="s">
        <v>360</v>
      </c>
      <c r="Q533" s="202" t="s">
        <v>150</v>
      </c>
      <c r="R533" s="202" t="s">
        <v>137</v>
      </c>
      <c r="S533" s="202" t="s">
        <v>337</v>
      </c>
      <c r="T533" s="193" t="str">
        <f>IFERROR(VLOOKUP(S533,Sort!E:F,2,0),"")</f>
        <v>TRANSMISSION</v>
      </c>
      <c r="U533" s="115">
        <f t="shared" ref="U533:U551" si="133">IF(G533="","",IF(H533=C533,1,""))</f>
        <v>1</v>
      </c>
      <c r="V533" s="202" t="s">
        <v>422</v>
      </c>
      <c r="W533" s="202"/>
      <c r="X533" s="202"/>
      <c r="Y533" s="202"/>
      <c r="Z533" s="193"/>
      <c r="AA533" s="193" t="s">
        <v>362</v>
      </c>
      <c r="AB533" s="193" t="s">
        <v>3</v>
      </c>
      <c r="AC533" s="204" t="str">
        <f t="shared" ref="AC533:AC551" si="134">IF(AB533="BD","OPEN","CLOSE")</f>
        <v>OPEN</v>
      </c>
      <c r="AD533" s="47" t="str">
        <f t="array" aca="1" ref="AD533" ca="1">IF(D533="","",INDEX(HM_Unit!$D$1:$AE$1,MATCH(C533,HM_Unit!$D$2:$AE$2,0)))</f>
        <v>WEEK 15</v>
      </c>
      <c r="AE533" s="46"/>
      <c r="AF533" s="46"/>
      <c r="AG533" s="46"/>
      <c r="AH533" s="46"/>
      <c r="AI533" s="46"/>
      <c r="AJ533" s="46"/>
      <c r="AK533" s="46"/>
    </row>
    <row r="534" spans="1:37" ht="19.5" customHeight="1">
      <c r="A534" s="46">
        <f>IFERROR(VLOOKUP(D534,Sort!B:D,3,0),"")</f>
        <v>0</v>
      </c>
      <c r="B534" s="190" t="str">
        <f t="shared" si="128"/>
        <v>546125OPEN</v>
      </c>
      <c r="C534" s="196">
        <v>46125</v>
      </c>
      <c r="D534" s="192" t="s">
        <v>14</v>
      </c>
      <c r="E534" s="193" t="str">
        <f>IFERROR(VLOOKUP(D534,Sort!B:C,2,0),"")</f>
        <v>AXOR 3336K</v>
      </c>
      <c r="F534" s="194"/>
      <c r="G534" s="195">
        <f t="shared" si="129"/>
        <v>1</v>
      </c>
      <c r="H534" s="196">
        <v>46124</v>
      </c>
      <c r="I534" s="197">
        <v>0.25</v>
      </c>
      <c r="J534" s="196">
        <v>46126</v>
      </c>
      <c r="K534" s="197">
        <v>0.25</v>
      </c>
      <c r="L534" s="198">
        <f t="shared" si="130"/>
        <v>46125.25</v>
      </c>
      <c r="M534" s="199">
        <f t="shared" si="131"/>
        <v>46126.25</v>
      </c>
      <c r="N534" s="200">
        <f t="shared" si="132"/>
        <v>24.000038400061499</v>
      </c>
      <c r="O534" s="201" t="s">
        <v>968</v>
      </c>
      <c r="P534" s="201" t="s">
        <v>360</v>
      </c>
      <c r="Q534" s="202" t="s">
        <v>150</v>
      </c>
      <c r="R534" s="202" t="s">
        <v>137</v>
      </c>
      <c r="S534" s="202" t="s">
        <v>337</v>
      </c>
      <c r="T534" s="193" t="str">
        <f>IFERROR(VLOOKUP(S534,Sort!E:F,2,0),"")</f>
        <v>TRANSMISSION</v>
      </c>
      <c r="U534" s="115" t="str">
        <f t="shared" si="133"/>
        <v/>
      </c>
      <c r="V534" s="202" t="s">
        <v>422</v>
      </c>
      <c r="W534" s="202"/>
      <c r="X534" s="202"/>
      <c r="Y534" s="202"/>
      <c r="Z534" s="193"/>
      <c r="AA534" s="193" t="s">
        <v>362</v>
      </c>
      <c r="AB534" s="193" t="s">
        <v>3</v>
      </c>
      <c r="AC534" s="204" t="str">
        <f t="shared" si="134"/>
        <v>OPEN</v>
      </c>
      <c r="AD534" s="47" t="str">
        <f t="array" aca="1" ref="AD534" ca="1">IF(D534="","",INDEX(HM_Unit!$D$1:$AE$1,MATCH(C534,HM_Unit!$D$2:$AE$2,0)))</f>
        <v>WEEK 16</v>
      </c>
      <c r="AE534" s="46"/>
      <c r="AF534" s="46"/>
      <c r="AG534" s="46"/>
      <c r="AH534" s="46"/>
      <c r="AI534" s="46"/>
      <c r="AJ534" s="46"/>
      <c r="AK534" s="46"/>
    </row>
    <row r="535" spans="1:37" ht="19.5" customHeight="1">
      <c r="A535" s="46">
        <f>IFERROR(VLOOKUP(D535,Sort!B:D,3,0),"")</f>
        <v>0</v>
      </c>
      <c r="B535" s="190" t="str">
        <f t="shared" si="128"/>
        <v>646126OPEN</v>
      </c>
      <c r="C535" s="196">
        <v>46126</v>
      </c>
      <c r="D535" s="192" t="s">
        <v>14</v>
      </c>
      <c r="E535" s="193" t="str">
        <f>IFERROR(VLOOKUP(D535,Sort!B:C,2,0),"")</f>
        <v>AXOR 3336K</v>
      </c>
      <c r="F535" s="194"/>
      <c r="G535" s="195">
        <f t="shared" si="129"/>
        <v>2</v>
      </c>
      <c r="H535" s="196">
        <v>46124</v>
      </c>
      <c r="I535" s="197">
        <v>0.25</v>
      </c>
      <c r="J535" s="196">
        <v>46127</v>
      </c>
      <c r="K535" s="197">
        <v>0.25</v>
      </c>
      <c r="L535" s="198">
        <f t="shared" si="130"/>
        <v>46126.25</v>
      </c>
      <c r="M535" s="199">
        <f t="shared" si="131"/>
        <v>46127.25</v>
      </c>
      <c r="N535" s="200">
        <f t="shared" si="132"/>
        <v>24.000038400061499</v>
      </c>
      <c r="O535" s="201" t="s">
        <v>968</v>
      </c>
      <c r="P535" s="201" t="s">
        <v>360</v>
      </c>
      <c r="Q535" s="202" t="s">
        <v>150</v>
      </c>
      <c r="R535" s="202" t="s">
        <v>137</v>
      </c>
      <c r="S535" s="202" t="s">
        <v>337</v>
      </c>
      <c r="T535" s="193" t="str">
        <f>IFERROR(VLOOKUP(S535,Sort!E:F,2,0),"")</f>
        <v>TRANSMISSION</v>
      </c>
      <c r="U535" s="115" t="str">
        <f t="shared" si="133"/>
        <v/>
      </c>
      <c r="V535" s="202" t="s">
        <v>422</v>
      </c>
      <c r="W535" s="202"/>
      <c r="X535" s="202"/>
      <c r="Y535" s="202"/>
      <c r="Z535" s="193"/>
      <c r="AA535" s="193" t="s">
        <v>362</v>
      </c>
      <c r="AB535" s="193" t="s">
        <v>3</v>
      </c>
      <c r="AC535" s="204" t="str">
        <f t="shared" si="134"/>
        <v>OPEN</v>
      </c>
      <c r="AD535" s="47" t="str">
        <f t="array" aca="1" ref="AD535" ca="1">IF(D535="","",INDEX(HM_Unit!$D$1:$AE$1,MATCH(C535,HM_Unit!$D$2:$AE$2,0)))</f>
        <v>WEEK 16</v>
      </c>
      <c r="AE535" s="46"/>
      <c r="AF535" s="46"/>
      <c r="AG535" s="46"/>
      <c r="AH535" s="46"/>
      <c r="AI535" s="46"/>
      <c r="AJ535" s="46"/>
      <c r="AK535" s="46"/>
    </row>
    <row r="536" spans="1:37" ht="19.5" customHeight="1">
      <c r="A536" s="46">
        <f>IFERROR(VLOOKUP(D536,Sort!B:D,3,0),"")</f>
        <v>0</v>
      </c>
      <c r="B536" s="190" t="str">
        <f t="shared" si="128"/>
        <v>146127OPEN</v>
      </c>
      <c r="C536" s="196">
        <v>46127</v>
      </c>
      <c r="D536" s="192" t="s">
        <v>14</v>
      </c>
      <c r="E536" s="193" t="str">
        <f>IFERROR(VLOOKUP(D536,Sort!B:C,2,0),"")</f>
        <v>AXOR 3336K</v>
      </c>
      <c r="F536" s="194"/>
      <c r="G536" s="195">
        <f t="shared" si="129"/>
        <v>3</v>
      </c>
      <c r="H536" s="196">
        <v>46124</v>
      </c>
      <c r="I536" s="197">
        <v>0.25</v>
      </c>
      <c r="J536" s="196">
        <v>46128</v>
      </c>
      <c r="K536" s="197">
        <v>0.25</v>
      </c>
      <c r="L536" s="198">
        <f t="shared" si="130"/>
        <v>46127.25</v>
      </c>
      <c r="M536" s="199">
        <f t="shared" si="131"/>
        <v>46128.25</v>
      </c>
      <c r="N536" s="200">
        <f t="shared" si="132"/>
        <v>24.000038400061499</v>
      </c>
      <c r="O536" s="201" t="s">
        <v>968</v>
      </c>
      <c r="P536" s="201" t="s">
        <v>360</v>
      </c>
      <c r="Q536" s="202" t="s">
        <v>150</v>
      </c>
      <c r="R536" s="202" t="s">
        <v>137</v>
      </c>
      <c r="S536" s="202" t="s">
        <v>337</v>
      </c>
      <c r="T536" s="193" t="str">
        <f>IFERROR(VLOOKUP(S536,Sort!E:F,2,0),"")</f>
        <v>TRANSMISSION</v>
      </c>
      <c r="U536" s="115" t="str">
        <f t="shared" si="133"/>
        <v/>
      </c>
      <c r="V536" s="202" t="s">
        <v>422</v>
      </c>
      <c r="W536" s="202"/>
      <c r="X536" s="202"/>
      <c r="Y536" s="202"/>
      <c r="Z536" s="193"/>
      <c r="AA536" s="193" t="s">
        <v>362</v>
      </c>
      <c r="AB536" s="193" t="s">
        <v>3</v>
      </c>
      <c r="AC536" s="204" t="str">
        <f t="shared" si="134"/>
        <v>OPEN</v>
      </c>
      <c r="AD536" s="47" t="str">
        <f t="array" aca="1" ref="AD536" ca="1">IF(D536="","",INDEX(HM_Unit!$D$1:$AE$1,MATCH(C536,HM_Unit!$D$2:$AE$2,0)))</f>
        <v>WEEK 16</v>
      </c>
      <c r="AE536" s="46"/>
      <c r="AF536" s="46"/>
      <c r="AG536" s="46"/>
      <c r="AH536" s="46"/>
      <c r="AI536" s="46"/>
      <c r="AJ536" s="46"/>
      <c r="AK536" s="46"/>
    </row>
    <row r="537" spans="1:37" ht="24.75" customHeight="1">
      <c r="A537" s="46">
        <f>IFERROR(VLOOKUP(D537,Sort!B:D,3,0),"")</f>
        <v>0</v>
      </c>
      <c r="B537" s="190" t="str">
        <f t="shared" si="128"/>
        <v>1646127CLOSE</v>
      </c>
      <c r="C537" s="196">
        <v>46127</v>
      </c>
      <c r="D537" s="192" t="s">
        <v>23</v>
      </c>
      <c r="E537" s="193" t="str">
        <f>IFERROR(VLOOKUP(D537,Sort!B:C,2,0),"")</f>
        <v>AXOR 3336K</v>
      </c>
      <c r="F537" s="194"/>
      <c r="G537" s="195">
        <f t="shared" si="129"/>
        <v>0</v>
      </c>
      <c r="H537" s="196">
        <v>46127</v>
      </c>
      <c r="I537" s="197">
        <v>0.90972222222222221</v>
      </c>
      <c r="J537" s="196">
        <v>46127</v>
      </c>
      <c r="K537" s="197">
        <v>0.91874999999999996</v>
      </c>
      <c r="L537" s="198">
        <f t="shared" si="130"/>
        <v>46127.909722222219</v>
      </c>
      <c r="M537" s="199">
        <f t="shared" si="131"/>
        <v>46127.918749999997</v>
      </c>
      <c r="N537" s="200">
        <f t="shared" si="132"/>
        <v>0.21666701334164951</v>
      </c>
      <c r="O537" s="201" t="s">
        <v>969</v>
      </c>
      <c r="P537" s="201" t="s">
        <v>970</v>
      </c>
      <c r="Q537" s="202" t="s">
        <v>150</v>
      </c>
      <c r="R537" s="202" t="s">
        <v>137</v>
      </c>
      <c r="S537" s="202" t="s">
        <v>291</v>
      </c>
      <c r="T537" s="193" t="str">
        <f>IFERROR(VLOOKUP(S537,Sort!E:F,2,0),"")</f>
        <v>ELECTRICAL, STARTING &amp; CHARGING SYSTEM</v>
      </c>
      <c r="U537" s="115">
        <f t="shared" si="133"/>
        <v>1</v>
      </c>
      <c r="V537" s="202" t="s">
        <v>422</v>
      </c>
      <c r="W537" s="202"/>
      <c r="X537" s="202"/>
      <c r="Y537" s="202"/>
      <c r="Z537" s="193"/>
      <c r="AA537" s="193" t="s">
        <v>362</v>
      </c>
      <c r="AB537" s="203"/>
      <c r="AC537" s="204" t="str">
        <f t="shared" si="134"/>
        <v>CLOSE</v>
      </c>
      <c r="AD537" s="47" t="str">
        <f t="array" aca="1" ref="AD537" ca="1">IF(D537="","",INDEX(HM_Unit!$D$1:$AE$1,MATCH(C537,HM_Unit!$D$2:$AE$2,0)))</f>
        <v>WEEK 16</v>
      </c>
      <c r="AE537" s="46"/>
      <c r="AF537" s="46"/>
      <c r="AG537" s="46"/>
      <c r="AH537" s="46"/>
      <c r="AI537" s="46"/>
      <c r="AJ537" s="46"/>
      <c r="AK537" s="46"/>
    </row>
    <row r="538" spans="1:37" ht="24.75" customHeight="1">
      <c r="A538" s="46">
        <f>IFERROR(VLOOKUP(D538,Sort!B:D,3,0),"")</f>
        <v>0</v>
      </c>
      <c r="B538" s="190" t="str">
        <f t="shared" si="128"/>
        <v>1746127CLOSE</v>
      </c>
      <c r="C538" s="196">
        <v>46127</v>
      </c>
      <c r="D538" s="192" t="s">
        <v>38</v>
      </c>
      <c r="E538" s="193" t="str">
        <f>IFERROR(VLOOKUP(D538,Sort!B:C,2,0),"")</f>
        <v>AXOR 3336K</v>
      </c>
      <c r="F538" s="194"/>
      <c r="G538" s="195">
        <f t="shared" si="129"/>
        <v>0</v>
      </c>
      <c r="H538" s="196">
        <v>46127</v>
      </c>
      <c r="I538" s="197">
        <v>0.80555555555555558</v>
      </c>
      <c r="J538" s="196">
        <v>46127</v>
      </c>
      <c r="K538" s="197">
        <v>0.84722222222222221</v>
      </c>
      <c r="L538" s="198">
        <f t="shared" si="130"/>
        <v>46127.805555555555</v>
      </c>
      <c r="M538" s="199">
        <f t="shared" si="131"/>
        <v>46127.847222222219</v>
      </c>
      <c r="N538" s="200">
        <f t="shared" si="132"/>
        <v>1.0000015999443537</v>
      </c>
      <c r="O538" s="201" t="s">
        <v>971</v>
      </c>
      <c r="P538" s="201" t="s">
        <v>972</v>
      </c>
      <c r="Q538" s="202" t="s">
        <v>150</v>
      </c>
      <c r="R538" s="202" t="s">
        <v>137</v>
      </c>
      <c r="S538" s="202" t="s">
        <v>300</v>
      </c>
      <c r="T538" s="193" t="str">
        <f>IFERROR(VLOOKUP(S538,Sort!E:F,2,0),"")</f>
        <v>AIR SYSTEM</v>
      </c>
      <c r="U538" s="115">
        <f t="shared" si="133"/>
        <v>1</v>
      </c>
      <c r="V538" s="202" t="s">
        <v>422</v>
      </c>
      <c r="W538" s="202"/>
      <c r="X538" s="202"/>
      <c r="Y538" s="202"/>
      <c r="Z538" s="193"/>
      <c r="AA538" s="193" t="s">
        <v>362</v>
      </c>
      <c r="AB538" s="203"/>
      <c r="AC538" s="204" t="str">
        <f t="shared" si="134"/>
        <v>CLOSE</v>
      </c>
      <c r="AD538" s="47" t="str">
        <f t="array" aca="1" ref="AD538" ca="1">IF(D538="","",INDEX(HM_Unit!$D$1:$AE$1,MATCH(C538,HM_Unit!$D$2:$AE$2,0)))</f>
        <v>WEEK 16</v>
      </c>
      <c r="AE538" s="46"/>
      <c r="AF538" s="46"/>
      <c r="AG538" s="46"/>
      <c r="AH538" s="46"/>
      <c r="AI538" s="46"/>
      <c r="AJ538" s="46"/>
      <c r="AK538" s="46"/>
    </row>
    <row r="539" spans="1:37" ht="24.75" customHeight="1">
      <c r="A539" s="46">
        <f>IFERROR(VLOOKUP(D539,Sort!B:D,3,0),"")</f>
        <v>0</v>
      </c>
      <c r="B539" s="190" t="str">
        <f t="shared" si="128"/>
        <v>1846127CLOSE</v>
      </c>
      <c r="C539" s="196">
        <v>46127</v>
      </c>
      <c r="D539" s="192" t="s">
        <v>34</v>
      </c>
      <c r="E539" s="193" t="str">
        <f>IFERROR(VLOOKUP(D539,Sort!B:C,2,0),"")</f>
        <v>AXOR 3336K</v>
      </c>
      <c r="F539" s="194"/>
      <c r="G539" s="195">
        <f t="shared" si="129"/>
        <v>0</v>
      </c>
      <c r="H539" s="196">
        <v>46127</v>
      </c>
      <c r="I539" s="197">
        <v>0.79166666666666663</v>
      </c>
      <c r="J539" s="196">
        <v>46127</v>
      </c>
      <c r="K539" s="197">
        <v>0.80625000000000002</v>
      </c>
      <c r="L539" s="198">
        <f t="shared" si="130"/>
        <v>46127.791666666664</v>
      </c>
      <c r="M539" s="199">
        <f t="shared" si="131"/>
        <v>46127.806250000001</v>
      </c>
      <c r="N539" s="200">
        <f t="shared" si="132"/>
        <v>0.35000056009402819</v>
      </c>
      <c r="O539" s="201" t="s">
        <v>304</v>
      </c>
      <c r="P539" s="201" t="s">
        <v>730</v>
      </c>
      <c r="Q539" s="202" t="s">
        <v>150</v>
      </c>
      <c r="R539" s="202" t="s">
        <v>137</v>
      </c>
      <c r="S539" s="202" t="s">
        <v>303</v>
      </c>
      <c r="T539" s="193" t="str">
        <f>IFERROR(VLOOKUP(S539,Sort!E:F,2,0),"")</f>
        <v>BRAKE SYSTEM</v>
      </c>
      <c r="U539" s="115">
        <f t="shared" si="133"/>
        <v>1</v>
      </c>
      <c r="V539" s="202" t="s">
        <v>422</v>
      </c>
      <c r="W539" s="202"/>
      <c r="X539" s="202"/>
      <c r="Y539" s="202"/>
      <c r="Z539" s="193"/>
      <c r="AA539" s="193" t="s">
        <v>362</v>
      </c>
      <c r="AB539" s="203"/>
      <c r="AC539" s="204" t="str">
        <f t="shared" si="134"/>
        <v>CLOSE</v>
      </c>
      <c r="AD539" s="47" t="str">
        <f t="array" aca="1" ref="AD539" ca="1">IF(D539="","",INDEX(HM_Unit!$D$1:$AE$1,MATCH(C539,HM_Unit!$D$2:$AE$2,0)))</f>
        <v>WEEK 16</v>
      </c>
      <c r="AE539" s="46"/>
      <c r="AF539" s="46"/>
      <c r="AG539" s="46"/>
      <c r="AH539" s="46"/>
      <c r="AI539" s="46"/>
      <c r="AJ539" s="46"/>
      <c r="AK539" s="46"/>
    </row>
    <row r="540" spans="1:37" ht="24.75" customHeight="1">
      <c r="A540" s="46">
        <f>IFERROR(VLOOKUP(D540,Sort!B:D,3,0),"")</f>
        <v>0</v>
      </c>
      <c r="B540" s="190" t="str">
        <f t="shared" si="128"/>
        <v>1946127CLOSE</v>
      </c>
      <c r="C540" s="196">
        <v>46127</v>
      </c>
      <c r="D540" s="192" t="s">
        <v>28</v>
      </c>
      <c r="E540" s="193" t="str">
        <f>IFERROR(VLOOKUP(D540,Sort!B:C,2,0),"")</f>
        <v>AXOR 3336K</v>
      </c>
      <c r="F540" s="194"/>
      <c r="G540" s="195">
        <f t="shared" si="129"/>
        <v>0</v>
      </c>
      <c r="H540" s="196">
        <v>46127</v>
      </c>
      <c r="I540" s="197">
        <v>0.82291666666666663</v>
      </c>
      <c r="J540" s="196">
        <v>46127</v>
      </c>
      <c r="K540" s="197">
        <v>0.83263888888888893</v>
      </c>
      <c r="L540" s="198">
        <f t="shared" si="130"/>
        <v>46127.822916666664</v>
      </c>
      <c r="M540" s="199">
        <f t="shared" si="131"/>
        <v>46127.832638888889</v>
      </c>
      <c r="N540" s="200">
        <f t="shared" si="132"/>
        <v>0.23333370672935283</v>
      </c>
      <c r="O540" s="201" t="s">
        <v>304</v>
      </c>
      <c r="P540" s="201" t="s">
        <v>730</v>
      </c>
      <c r="Q540" s="202" t="s">
        <v>150</v>
      </c>
      <c r="R540" s="202" t="s">
        <v>137</v>
      </c>
      <c r="S540" s="202" t="s">
        <v>303</v>
      </c>
      <c r="T540" s="193" t="str">
        <f>IFERROR(VLOOKUP(S540,Sort!E:F,2,0),"")</f>
        <v>BRAKE SYSTEM</v>
      </c>
      <c r="U540" s="115">
        <f t="shared" si="133"/>
        <v>1</v>
      </c>
      <c r="V540" s="202" t="s">
        <v>422</v>
      </c>
      <c r="W540" s="202"/>
      <c r="X540" s="202"/>
      <c r="Y540" s="202"/>
      <c r="Z540" s="193"/>
      <c r="AA540" s="193" t="s">
        <v>362</v>
      </c>
      <c r="AB540" s="203"/>
      <c r="AC540" s="204" t="str">
        <f t="shared" si="134"/>
        <v>CLOSE</v>
      </c>
      <c r="AD540" s="47" t="str">
        <f t="array" aca="1" ref="AD540" ca="1">IF(D540="","",INDEX(HM_Unit!$D$1:$AE$1,MATCH(C540,HM_Unit!$D$2:$AE$2,0)))</f>
        <v>WEEK 16</v>
      </c>
      <c r="AE540" s="46"/>
      <c r="AF540" s="46"/>
      <c r="AG540" s="46"/>
      <c r="AH540" s="46"/>
      <c r="AI540" s="46"/>
      <c r="AJ540" s="46"/>
      <c r="AK540" s="46"/>
    </row>
    <row r="541" spans="1:37" ht="24.75" customHeight="1">
      <c r="A541" s="46">
        <f>IFERROR(VLOOKUP(D541,Sort!B:D,3,0),"")</f>
        <v>0</v>
      </c>
      <c r="B541" s="190" t="str">
        <f t="shared" si="128"/>
        <v>2046127CLOSE</v>
      </c>
      <c r="C541" s="196">
        <v>46127</v>
      </c>
      <c r="D541" s="192" t="s">
        <v>31</v>
      </c>
      <c r="E541" s="193" t="str">
        <f>IFERROR(VLOOKUP(D541,Sort!B:C,2,0),"")</f>
        <v>AXOR 3336K</v>
      </c>
      <c r="F541" s="194"/>
      <c r="G541" s="195">
        <f t="shared" si="129"/>
        <v>0</v>
      </c>
      <c r="H541" s="196">
        <v>46127</v>
      </c>
      <c r="I541" s="197">
        <v>0.84791666666666665</v>
      </c>
      <c r="J541" s="196">
        <v>46127</v>
      </c>
      <c r="K541" s="197">
        <v>0.85833333333333328</v>
      </c>
      <c r="L541" s="198">
        <f t="shared" si="130"/>
        <v>46127.847916666666</v>
      </c>
      <c r="M541" s="199">
        <f t="shared" si="131"/>
        <v>46127.85833333333</v>
      </c>
      <c r="N541" s="200">
        <f t="shared" si="132"/>
        <v>0.25000039994243173</v>
      </c>
      <c r="O541" s="201" t="s">
        <v>304</v>
      </c>
      <c r="P541" s="201" t="s">
        <v>730</v>
      </c>
      <c r="Q541" s="202" t="s">
        <v>150</v>
      </c>
      <c r="R541" s="202" t="s">
        <v>137</v>
      </c>
      <c r="S541" s="202" t="s">
        <v>303</v>
      </c>
      <c r="T541" s="193" t="str">
        <f>IFERROR(VLOOKUP(S541,Sort!E:F,2,0),"")</f>
        <v>BRAKE SYSTEM</v>
      </c>
      <c r="U541" s="115">
        <f t="shared" si="133"/>
        <v>1</v>
      </c>
      <c r="V541" s="202" t="s">
        <v>422</v>
      </c>
      <c r="W541" s="202"/>
      <c r="X541" s="202"/>
      <c r="Y541" s="202"/>
      <c r="Z541" s="193"/>
      <c r="AA541" s="193" t="s">
        <v>362</v>
      </c>
      <c r="AB541" s="203"/>
      <c r="AC541" s="204" t="str">
        <f t="shared" si="134"/>
        <v>CLOSE</v>
      </c>
      <c r="AD541" s="47" t="str">
        <f t="array" aca="1" ref="AD541" ca="1">IF(D541="","",INDEX(HM_Unit!$D$1:$AE$1,MATCH(C541,HM_Unit!$D$2:$AE$2,0)))</f>
        <v>WEEK 16</v>
      </c>
      <c r="AE541" s="46"/>
      <c r="AF541" s="46"/>
      <c r="AG541" s="46"/>
      <c r="AH541" s="46"/>
      <c r="AI541" s="46"/>
      <c r="AJ541" s="46"/>
      <c r="AK541" s="46"/>
    </row>
    <row r="542" spans="1:37" ht="24.75" customHeight="1">
      <c r="A542" s="46">
        <f>IFERROR(VLOOKUP(D542,Sort!B:D,3,0),"")</f>
        <v>0</v>
      </c>
      <c r="B542" s="190" t="str">
        <f t="shared" si="128"/>
        <v>2146127CLOSE</v>
      </c>
      <c r="C542" s="196">
        <v>46127</v>
      </c>
      <c r="D542" s="192" t="s">
        <v>40</v>
      </c>
      <c r="E542" s="193" t="str">
        <f>IFERROR(VLOOKUP(D542,Sort!B:C,2,0),"")</f>
        <v>AXOR 3336K</v>
      </c>
      <c r="F542" s="194"/>
      <c r="G542" s="195">
        <f t="shared" si="129"/>
        <v>0</v>
      </c>
      <c r="H542" s="196">
        <v>46127</v>
      </c>
      <c r="I542" s="197">
        <v>0.81944444444444442</v>
      </c>
      <c r="J542" s="196">
        <v>46127</v>
      </c>
      <c r="K542" s="197">
        <v>0.875</v>
      </c>
      <c r="L542" s="198">
        <f t="shared" si="130"/>
        <v>46127.819444444445</v>
      </c>
      <c r="M542" s="199">
        <f t="shared" si="131"/>
        <v>46127.875</v>
      </c>
      <c r="N542" s="200">
        <f t="shared" si="132"/>
        <v>1.3333354666506803</v>
      </c>
      <c r="O542" s="201" t="s">
        <v>973</v>
      </c>
      <c r="P542" s="201" t="s">
        <v>974</v>
      </c>
      <c r="Q542" s="202" t="s">
        <v>150</v>
      </c>
      <c r="R542" s="202" t="s">
        <v>137</v>
      </c>
      <c r="S542" s="202" t="s">
        <v>297</v>
      </c>
      <c r="T542" s="193" t="str">
        <f>IFERROR(VLOOKUP(S542,Sort!E:F,2,0),"")</f>
        <v>SUSPENSION</v>
      </c>
      <c r="U542" s="115">
        <f t="shared" si="133"/>
        <v>1</v>
      </c>
      <c r="V542" s="202" t="s">
        <v>422</v>
      </c>
      <c r="W542" s="202"/>
      <c r="X542" s="202"/>
      <c r="Y542" s="202"/>
      <c r="Z542" s="193"/>
      <c r="AA542" s="193" t="s">
        <v>362</v>
      </c>
      <c r="AB542" s="203"/>
      <c r="AC542" s="204" t="str">
        <f t="shared" si="134"/>
        <v>CLOSE</v>
      </c>
      <c r="AD542" s="47" t="str">
        <f t="array" aca="1" ref="AD542" ca="1">IF(D542="","",INDEX(HM_Unit!$D$1:$AE$1,MATCH(C542,HM_Unit!$D$2:$AE$2,0)))</f>
        <v>WEEK 16</v>
      </c>
      <c r="AE542" s="46"/>
      <c r="AF542" s="46"/>
      <c r="AG542" s="46"/>
      <c r="AH542" s="46"/>
      <c r="AI542" s="46"/>
      <c r="AJ542" s="46"/>
      <c r="AK542" s="46"/>
    </row>
    <row r="543" spans="1:37" ht="24.75" customHeight="1">
      <c r="A543" s="46">
        <f>IFERROR(VLOOKUP(D543,Sort!B:D,3,0),"")</f>
        <v>0</v>
      </c>
      <c r="B543" s="190" t="str">
        <f t="shared" si="128"/>
        <v>2246127CLOSE</v>
      </c>
      <c r="C543" s="196">
        <v>46127</v>
      </c>
      <c r="D543" s="192" t="s">
        <v>89</v>
      </c>
      <c r="E543" s="193" t="str">
        <f>IFERROR(VLOOKUP(D543,Sort!B:C,2,0),"")</f>
        <v>Axor 3336 OB</v>
      </c>
      <c r="F543" s="194"/>
      <c r="G543" s="195">
        <f t="shared" si="129"/>
        <v>0</v>
      </c>
      <c r="H543" s="196">
        <v>46127</v>
      </c>
      <c r="I543" s="197">
        <v>0.79513888888888884</v>
      </c>
      <c r="J543" s="196">
        <v>46127</v>
      </c>
      <c r="K543" s="197">
        <v>0.81597222222222221</v>
      </c>
      <c r="L543" s="198">
        <f t="shared" si="130"/>
        <v>46127.795138888891</v>
      </c>
      <c r="M543" s="199">
        <f t="shared" si="131"/>
        <v>46127.815972222219</v>
      </c>
      <c r="N543" s="200">
        <f t="shared" si="132"/>
        <v>0.50000079988486579</v>
      </c>
      <c r="O543" s="201" t="s">
        <v>975</v>
      </c>
      <c r="P543" s="201" t="s">
        <v>976</v>
      </c>
      <c r="Q543" s="202" t="s">
        <v>150</v>
      </c>
      <c r="R543" s="202" t="s">
        <v>137</v>
      </c>
      <c r="S543" s="202" t="s">
        <v>297</v>
      </c>
      <c r="T543" s="193" t="str">
        <f>IFERROR(VLOOKUP(S543,Sort!E:F,2,0),"")</f>
        <v>SUSPENSION</v>
      </c>
      <c r="U543" s="115">
        <f t="shared" si="133"/>
        <v>1</v>
      </c>
      <c r="V543" s="202" t="s">
        <v>422</v>
      </c>
      <c r="W543" s="202"/>
      <c r="X543" s="202"/>
      <c r="Y543" s="202"/>
      <c r="Z543" s="193"/>
      <c r="AA543" s="193" t="s">
        <v>362</v>
      </c>
      <c r="AB543" s="203"/>
      <c r="AC543" s="204" t="str">
        <f t="shared" si="134"/>
        <v>CLOSE</v>
      </c>
      <c r="AD543" s="47" t="str">
        <f t="array" aca="1" ref="AD543" ca="1">IF(D543="","",INDEX(HM_Unit!$D$1:$AE$1,MATCH(C543,HM_Unit!$D$2:$AE$2,0)))</f>
        <v>WEEK 16</v>
      </c>
      <c r="AE543" s="46"/>
      <c r="AF543" s="46"/>
      <c r="AG543" s="46"/>
      <c r="AH543" s="46"/>
      <c r="AI543" s="46"/>
      <c r="AJ543" s="46"/>
      <c r="AK543" s="46"/>
    </row>
    <row r="544" spans="1:37" ht="24.75" customHeight="1">
      <c r="A544" s="46">
        <f>IFERROR(VLOOKUP(D544,Sort!B:D,3,0),"")</f>
        <v>0</v>
      </c>
      <c r="B544" s="190" t="str">
        <f t="shared" si="128"/>
        <v>2346127CLOSE</v>
      </c>
      <c r="C544" s="196">
        <v>46127</v>
      </c>
      <c r="D544" s="192" t="s">
        <v>93</v>
      </c>
      <c r="E544" s="193" t="str">
        <f>IFERROR(VLOOKUP(D544,Sort!B:C,2,0),"")</f>
        <v>Axor 3336 OB</v>
      </c>
      <c r="F544" s="194"/>
      <c r="G544" s="195">
        <f t="shared" si="129"/>
        <v>0</v>
      </c>
      <c r="H544" s="196">
        <v>46127</v>
      </c>
      <c r="I544" s="197">
        <v>0</v>
      </c>
      <c r="J544" s="196">
        <v>46127</v>
      </c>
      <c r="K544" s="197">
        <v>0.125</v>
      </c>
      <c r="L544" s="198">
        <f t="shared" si="130"/>
        <v>46127</v>
      </c>
      <c r="M544" s="199">
        <f t="shared" si="131"/>
        <v>46127.125</v>
      </c>
      <c r="N544" s="200">
        <f t="shared" si="132"/>
        <v>3.0000048000076873</v>
      </c>
      <c r="O544" s="201" t="s">
        <v>977</v>
      </c>
      <c r="P544" s="201" t="s">
        <v>978</v>
      </c>
      <c r="Q544" s="202" t="s">
        <v>150</v>
      </c>
      <c r="R544" s="202" t="s">
        <v>137</v>
      </c>
      <c r="S544" s="202" t="s">
        <v>297</v>
      </c>
      <c r="T544" s="193" t="str">
        <f>IFERROR(VLOOKUP(S544,Sort!E:F,2,0),"")</f>
        <v>SUSPENSION</v>
      </c>
      <c r="U544" s="115">
        <f t="shared" si="133"/>
        <v>1</v>
      </c>
      <c r="V544" s="202" t="s">
        <v>422</v>
      </c>
      <c r="W544" s="202"/>
      <c r="X544" s="202"/>
      <c r="Y544" s="202"/>
      <c r="Z544" s="193"/>
      <c r="AA544" s="193" t="s">
        <v>362</v>
      </c>
      <c r="AB544" s="203"/>
      <c r="AC544" s="204" t="str">
        <f t="shared" si="134"/>
        <v>CLOSE</v>
      </c>
      <c r="AD544" s="47" t="str">
        <f t="array" aca="1" ref="AD544" ca="1">IF(D544="","",INDEX(HM_Unit!$D$1:$AE$1,MATCH(C544,HM_Unit!$D$2:$AE$2,0)))</f>
        <v>WEEK 16</v>
      </c>
      <c r="AE544" s="46"/>
      <c r="AF544" s="46"/>
      <c r="AG544" s="46"/>
      <c r="AH544" s="46"/>
      <c r="AI544" s="46"/>
      <c r="AJ544" s="46"/>
      <c r="AK544" s="46"/>
    </row>
    <row r="545" spans="1:37" ht="24.75" customHeight="1">
      <c r="A545" s="46">
        <f>IFERROR(VLOOKUP(D545,Sort!B:D,3,0),"")</f>
        <v>0</v>
      </c>
      <c r="B545" s="190" t="str">
        <f t="shared" si="128"/>
        <v>2446127CLOSE</v>
      </c>
      <c r="C545" s="196">
        <v>46127</v>
      </c>
      <c r="D545" s="192" t="s">
        <v>100</v>
      </c>
      <c r="E545" s="193" t="str">
        <f>IFERROR(VLOOKUP(D545,Sort!B:C,2,0),"")</f>
        <v>Axor 3336 OB</v>
      </c>
      <c r="F545" s="194"/>
      <c r="G545" s="195">
        <f t="shared" si="129"/>
        <v>0</v>
      </c>
      <c r="H545" s="196">
        <v>46127</v>
      </c>
      <c r="I545" s="197">
        <v>0.13333333333333333</v>
      </c>
      <c r="J545" s="196">
        <v>46127</v>
      </c>
      <c r="K545" s="197">
        <v>0.14791666666666667</v>
      </c>
      <c r="L545" s="198">
        <f t="shared" si="130"/>
        <v>46127.133333333331</v>
      </c>
      <c r="M545" s="199">
        <f t="shared" si="131"/>
        <v>46127.147916666669</v>
      </c>
      <c r="N545" s="200">
        <f t="shared" si="132"/>
        <v>0.35000056009402819</v>
      </c>
      <c r="O545" s="201" t="s">
        <v>893</v>
      </c>
      <c r="P545" s="201" t="s">
        <v>979</v>
      </c>
      <c r="Q545" s="202" t="s">
        <v>150</v>
      </c>
      <c r="R545" s="202" t="s">
        <v>137</v>
      </c>
      <c r="S545" s="202" t="s">
        <v>300</v>
      </c>
      <c r="T545" s="193" t="str">
        <f>IFERROR(VLOOKUP(S545,Sort!E:F,2,0),"")</f>
        <v>AIR SYSTEM</v>
      </c>
      <c r="U545" s="115">
        <f t="shared" si="133"/>
        <v>1</v>
      </c>
      <c r="V545" s="202" t="s">
        <v>422</v>
      </c>
      <c r="W545" s="202"/>
      <c r="X545" s="202"/>
      <c r="Y545" s="202"/>
      <c r="Z545" s="193"/>
      <c r="AA545" s="193" t="s">
        <v>362</v>
      </c>
      <c r="AB545" s="203"/>
      <c r="AC545" s="204" t="str">
        <f t="shared" si="134"/>
        <v>CLOSE</v>
      </c>
      <c r="AD545" s="47" t="str">
        <f t="array" aca="1" ref="AD545" ca="1">IF(D545="","",INDEX(HM_Unit!$D$1:$AE$1,MATCH(C545,HM_Unit!$D$2:$AE$2,0)))</f>
        <v>WEEK 16</v>
      </c>
      <c r="AE545" s="46"/>
      <c r="AF545" s="46"/>
      <c r="AG545" s="46"/>
      <c r="AH545" s="46"/>
      <c r="AI545" s="46"/>
      <c r="AJ545" s="46"/>
      <c r="AK545" s="46"/>
    </row>
    <row r="546" spans="1:37" ht="24.75" customHeight="1">
      <c r="A546" s="46">
        <f>IFERROR(VLOOKUP(D546,Sort!B:D,3,0),"")</f>
        <v>0</v>
      </c>
      <c r="B546" s="190" t="str">
        <f t="shared" si="128"/>
        <v>2546127CLOSE</v>
      </c>
      <c r="C546" s="196">
        <v>46127</v>
      </c>
      <c r="D546" s="192" t="s">
        <v>16</v>
      </c>
      <c r="E546" s="193" t="str">
        <f>IFERROR(VLOOKUP(D546,Sort!B:C,2,0),"")</f>
        <v>AXOR 3336K</v>
      </c>
      <c r="F546" s="194"/>
      <c r="G546" s="195">
        <f t="shared" si="129"/>
        <v>0</v>
      </c>
      <c r="H546" s="196">
        <v>46127</v>
      </c>
      <c r="I546" s="197">
        <v>0.12847222222222221</v>
      </c>
      <c r="J546" s="196">
        <v>46127</v>
      </c>
      <c r="K546" s="197">
        <v>0.1451388888888889</v>
      </c>
      <c r="L546" s="198">
        <f t="shared" si="130"/>
        <v>46127.128472222219</v>
      </c>
      <c r="M546" s="199">
        <f t="shared" si="131"/>
        <v>46127.145138888889</v>
      </c>
      <c r="N546" s="200">
        <f t="shared" si="132"/>
        <v>0.40000064008251546</v>
      </c>
      <c r="O546" s="201" t="s">
        <v>980</v>
      </c>
      <c r="P546" s="201" t="s">
        <v>981</v>
      </c>
      <c r="Q546" s="202" t="s">
        <v>150</v>
      </c>
      <c r="R546" s="202" t="s">
        <v>137</v>
      </c>
      <c r="S546" s="202" t="s">
        <v>300</v>
      </c>
      <c r="T546" s="193" t="str">
        <f>IFERROR(VLOOKUP(S546,Sort!E:F,2,0),"")</f>
        <v>AIR SYSTEM</v>
      </c>
      <c r="U546" s="115">
        <f t="shared" si="133"/>
        <v>1</v>
      </c>
      <c r="V546" s="202" t="s">
        <v>422</v>
      </c>
      <c r="W546" s="202"/>
      <c r="X546" s="202"/>
      <c r="Y546" s="202"/>
      <c r="Z546" s="193"/>
      <c r="AA546" s="193" t="s">
        <v>362</v>
      </c>
      <c r="AB546" s="203"/>
      <c r="AC546" s="204" t="str">
        <f t="shared" si="134"/>
        <v>CLOSE</v>
      </c>
      <c r="AD546" s="47" t="str">
        <f t="array" aca="1" ref="AD546" ca="1">IF(D546="","",INDEX(HM_Unit!$D$1:$AE$1,MATCH(C546,HM_Unit!$D$2:$AE$2,0)))</f>
        <v>WEEK 16</v>
      </c>
      <c r="AE546" s="46"/>
      <c r="AF546" s="46"/>
      <c r="AG546" s="46"/>
      <c r="AH546" s="46"/>
      <c r="AI546" s="46"/>
      <c r="AJ546" s="46"/>
      <c r="AK546" s="46"/>
    </row>
    <row r="547" spans="1:37" ht="24.75" customHeight="1">
      <c r="A547" s="46">
        <f>IFERROR(VLOOKUP(D547,Sort!B:D,3,0),"")</f>
        <v>0</v>
      </c>
      <c r="B547" s="190" t="str">
        <f t="shared" si="128"/>
        <v>2646127CLOSE</v>
      </c>
      <c r="C547" s="196">
        <v>46127</v>
      </c>
      <c r="D547" s="192" t="s">
        <v>20</v>
      </c>
      <c r="E547" s="193" t="str">
        <f>IFERROR(VLOOKUP(D547,Sort!B:C,2,0),"")</f>
        <v>AXOR 3336K</v>
      </c>
      <c r="F547" s="194"/>
      <c r="G547" s="195">
        <f t="shared" si="129"/>
        <v>0</v>
      </c>
      <c r="H547" s="196">
        <v>46127</v>
      </c>
      <c r="I547" s="197">
        <v>0.13680555555555557</v>
      </c>
      <c r="J547" s="196">
        <v>46127</v>
      </c>
      <c r="K547" s="197">
        <v>0.18124999999999999</v>
      </c>
      <c r="L547" s="198">
        <f t="shared" si="130"/>
        <v>46127.136805555558</v>
      </c>
      <c r="M547" s="199">
        <f t="shared" si="131"/>
        <v>46127.181250000001</v>
      </c>
      <c r="N547" s="200">
        <f t="shared" si="132"/>
        <v>1.0666683733205446</v>
      </c>
      <c r="O547" s="201" t="s">
        <v>982</v>
      </c>
      <c r="P547" s="201" t="s">
        <v>983</v>
      </c>
      <c r="Q547" s="202" t="s">
        <v>150</v>
      </c>
      <c r="R547" s="202" t="s">
        <v>137</v>
      </c>
      <c r="S547" s="202" t="s">
        <v>300</v>
      </c>
      <c r="T547" s="193" t="str">
        <f>IFERROR(VLOOKUP(S547,Sort!E:F,2,0),"")</f>
        <v>AIR SYSTEM</v>
      </c>
      <c r="U547" s="115">
        <f t="shared" si="133"/>
        <v>1</v>
      </c>
      <c r="V547" s="202" t="s">
        <v>422</v>
      </c>
      <c r="W547" s="202"/>
      <c r="X547" s="202"/>
      <c r="Y547" s="202"/>
      <c r="Z547" s="193"/>
      <c r="AA547" s="193" t="s">
        <v>362</v>
      </c>
      <c r="AB547" s="203"/>
      <c r="AC547" s="204" t="str">
        <f t="shared" si="134"/>
        <v>CLOSE</v>
      </c>
      <c r="AD547" s="47" t="str">
        <f t="array" aca="1" ref="AD547" ca="1">IF(D547="","",INDEX(HM_Unit!$D$1:$AE$1,MATCH(C547,HM_Unit!$D$2:$AE$2,0)))</f>
        <v>WEEK 16</v>
      </c>
      <c r="AE547" s="46"/>
      <c r="AF547" s="46"/>
      <c r="AG547" s="46"/>
      <c r="AH547" s="46"/>
      <c r="AI547" s="46"/>
      <c r="AJ547" s="46"/>
      <c r="AK547" s="46"/>
    </row>
    <row r="548" spans="1:37" ht="28.5" customHeight="1">
      <c r="A548" s="21" t="str">
        <f>IFERROR(VLOOKUP(D548,Sort!B:D,3,0),"")</f>
        <v>Hilight V4W</v>
      </c>
      <c r="B548" s="221" t="str">
        <f t="shared" si="128"/>
        <v>246127OPEN</v>
      </c>
      <c r="C548" s="212">
        <v>46127</v>
      </c>
      <c r="D548" s="207" t="s">
        <v>59</v>
      </c>
      <c r="E548" s="207" t="str">
        <f>IFERROR(VLOOKUP(D548,Sort!B:C,2,0),"")</f>
        <v>TOWER LAMP</v>
      </c>
      <c r="F548" s="208"/>
      <c r="G548" s="209">
        <f t="shared" si="129"/>
        <v>80</v>
      </c>
      <c r="H548" s="210">
        <v>46047</v>
      </c>
      <c r="I548" s="211">
        <v>0.25</v>
      </c>
      <c r="J548" s="212">
        <v>46128</v>
      </c>
      <c r="K548" s="211">
        <v>0.25</v>
      </c>
      <c r="L548" s="213">
        <f t="shared" si="130"/>
        <v>46127.25</v>
      </c>
      <c r="M548" s="214">
        <f t="shared" si="131"/>
        <v>46128.25</v>
      </c>
      <c r="N548" s="246">
        <f t="shared" si="132"/>
        <v>24.000038400061499</v>
      </c>
      <c r="O548" s="216" t="s">
        <v>363</v>
      </c>
      <c r="P548" s="216" t="s">
        <v>365</v>
      </c>
      <c r="Q548" s="217" t="s">
        <v>150</v>
      </c>
      <c r="R548" s="217" t="s">
        <v>139</v>
      </c>
      <c r="S548" s="217" t="s">
        <v>361</v>
      </c>
      <c r="T548" s="207" t="str">
        <f>IFERROR(VLOOKUP(S548,Sort!E:F,2,0),"")</f>
        <v>ENGINE</v>
      </c>
      <c r="U548" s="223" t="str">
        <f t="shared" si="133"/>
        <v/>
      </c>
      <c r="V548" s="217" t="str">
        <f t="shared" ref="V548:V550" si="135">IF(H548="","",IF(G548&gt;7,"Major","Minor"))</f>
        <v>Major</v>
      </c>
      <c r="W548" s="205"/>
      <c r="X548" s="205"/>
      <c r="Y548" s="205"/>
      <c r="Z548" s="205"/>
      <c r="AA548" s="207" t="s">
        <v>362</v>
      </c>
      <c r="AB548" s="218" t="s">
        <v>3</v>
      </c>
      <c r="AC548" s="219" t="str">
        <f t="shared" si="134"/>
        <v>OPEN</v>
      </c>
      <c r="AD548" s="17" t="str">
        <f t="array" aca="1" ref="AD548" ca="1">IF(D548="","",INDEX(HM_Unit!$D$1:$AE$1,MATCH(C548,HM_Unit!$D$2:$AE$2,0)))</f>
        <v>WEEK 16</v>
      </c>
      <c r="AE548" s="220"/>
      <c r="AF548" s="68"/>
      <c r="AG548" s="68"/>
      <c r="AH548" s="68"/>
      <c r="AI548" s="68"/>
      <c r="AJ548" s="68"/>
      <c r="AK548" s="68"/>
    </row>
    <row r="549" spans="1:37" ht="28.5" customHeight="1">
      <c r="A549" s="21" t="str">
        <f>IFERROR(VLOOKUP(D549,Sort!B:D,3,0),"")</f>
        <v>Hilight V4W</v>
      </c>
      <c r="B549" s="190" t="str">
        <f t="shared" si="128"/>
        <v>346127OPEN</v>
      </c>
      <c r="C549" s="196">
        <v>46127</v>
      </c>
      <c r="D549" s="207" t="s">
        <v>67</v>
      </c>
      <c r="E549" s="207" t="str">
        <f>IFERROR(VLOOKUP(D549,Sort!B:C,2,0),"")</f>
        <v>TOWER LAMP</v>
      </c>
      <c r="F549" s="208"/>
      <c r="G549" s="209">
        <f t="shared" si="129"/>
        <v>61</v>
      </c>
      <c r="H549" s="210">
        <v>46066</v>
      </c>
      <c r="I549" s="211">
        <v>0.62152777777777779</v>
      </c>
      <c r="J549" s="196">
        <v>46128</v>
      </c>
      <c r="K549" s="211">
        <v>0.25</v>
      </c>
      <c r="L549" s="213">
        <f t="shared" si="130"/>
        <v>46127.25</v>
      </c>
      <c r="M549" s="214">
        <f t="shared" si="131"/>
        <v>46128.25</v>
      </c>
      <c r="N549" s="200">
        <f t="shared" si="132"/>
        <v>24.000038400061499</v>
      </c>
      <c r="O549" s="216" t="s">
        <v>366</v>
      </c>
      <c r="P549" s="216" t="s">
        <v>367</v>
      </c>
      <c r="Q549" s="217" t="s">
        <v>150</v>
      </c>
      <c r="R549" s="217" t="s">
        <v>135</v>
      </c>
      <c r="S549" s="217" t="s">
        <v>291</v>
      </c>
      <c r="T549" s="207" t="str">
        <f>IFERROR(VLOOKUP(S549,Sort!E:F,2,0),"")</f>
        <v>ELECTRICAL, STARTING &amp; CHARGING SYSTEM</v>
      </c>
      <c r="U549" s="115" t="str">
        <f t="shared" si="133"/>
        <v/>
      </c>
      <c r="V549" s="202" t="str">
        <f t="shared" si="135"/>
        <v>Major</v>
      </c>
      <c r="W549" s="205"/>
      <c r="X549" s="205"/>
      <c r="Y549" s="205"/>
      <c r="Z549" s="205"/>
      <c r="AA549" s="207" t="s">
        <v>362</v>
      </c>
      <c r="AB549" s="218" t="s">
        <v>3</v>
      </c>
      <c r="AC549" s="219" t="str">
        <f t="shared" si="134"/>
        <v>OPEN</v>
      </c>
      <c r="AD549" s="17" t="str">
        <f t="array" aca="1" ref="AD549" ca="1">IF(D549="","",INDEX(HM_Unit!$D$1:$AE$1,MATCH(C549,HM_Unit!$D$2:$AE$2,0)))</f>
        <v>WEEK 16</v>
      </c>
      <c r="AE549" s="220"/>
      <c r="AF549" s="68"/>
      <c r="AG549" s="68"/>
      <c r="AH549" s="68"/>
      <c r="AI549" s="68"/>
      <c r="AJ549" s="68"/>
      <c r="AK549" s="68"/>
    </row>
    <row r="550" spans="1:37" ht="28.5" customHeight="1">
      <c r="A550" s="21" t="str">
        <f>IFERROR(VLOOKUP(D550,Sort!B:D,3,0),"")</f>
        <v>Hilight V4W</v>
      </c>
      <c r="B550" s="190" t="str">
        <f t="shared" si="128"/>
        <v>446127OPEN</v>
      </c>
      <c r="C550" s="196">
        <v>46127</v>
      </c>
      <c r="D550" s="207" t="s">
        <v>68</v>
      </c>
      <c r="E550" s="207" t="str">
        <f>IFERROR(VLOOKUP(D550,Sort!B:C,2,0),"")</f>
        <v>TOWER LAMP</v>
      </c>
      <c r="F550" s="208"/>
      <c r="G550" s="209">
        <f t="shared" si="129"/>
        <v>56</v>
      </c>
      <c r="H550" s="210">
        <v>46071</v>
      </c>
      <c r="I550" s="211">
        <v>0.32222222222222224</v>
      </c>
      <c r="J550" s="196">
        <v>46128</v>
      </c>
      <c r="K550" s="211">
        <v>0.25</v>
      </c>
      <c r="L550" s="213">
        <f t="shared" si="130"/>
        <v>46127.25</v>
      </c>
      <c r="M550" s="214">
        <f t="shared" si="131"/>
        <v>46128.25</v>
      </c>
      <c r="N550" s="200">
        <f t="shared" si="132"/>
        <v>24.000038400061499</v>
      </c>
      <c r="O550" s="216" t="s">
        <v>366</v>
      </c>
      <c r="P550" s="216" t="s">
        <v>367</v>
      </c>
      <c r="Q550" s="217" t="s">
        <v>150</v>
      </c>
      <c r="R550" s="217" t="s">
        <v>135</v>
      </c>
      <c r="S550" s="217" t="s">
        <v>291</v>
      </c>
      <c r="T550" s="207" t="str">
        <f>IFERROR(VLOOKUP(S550,Sort!E:F,2,0),"")</f>
        <v>ELECTRICAL, STARTING &amp; CHARGING SYSTEM</v>
      </c>
      <c r="U550" s="115" t="str">
        <f t="shared" si="133"/>
        <v/>
      </c>
      <c r="V550" s="202" t="str">
        <f t="shared" si="135"/>
        <v>Major</v>
      </c>
      <c r="W550" s="205"/>
      <c r="X550" s="205"/>
      <c r="Y550" s="205"/>
      <c r="Z550" s="205"/>
      <c r="AA550" s="207" t="s">
        <v>362</v>
      </c>
      <c r="AB550" s="218" t="s">
        <v>3</v>
      </c>
      <c r="AC550" s="219" t="str">
        <f t="shared" si="134"/>
        <v>OPEN</v>
      </c>
      <c r="AD550" s="47" t="str">
        <f t="array" aca="1" ref="AD550" ca="1">IF(D550="","",INDEX(HM_Unit!$D$1:$AE$1,MATCH(C550,HM_Unit!$D$2:$AE$2,0)))</f>
        <v>WEEK 16</v>
      </c>
      <c r="AE550" s="220"/>
      <c r="AF550" s="68"/>
      <c r="AG550" s="68"/>
      <c r="AH550" s="68"/>
      <c r="AI550" s="68"/>
      <c r="AJ550" s="68"/>
      <c r="AK550" s="68"/>
    </row>
    <row r="551" spans="1:37" ht="28.5" customHeight="1">
      <c r="A551" s="46" t="str">
        <f>IFERROR(VLOOKUP(D551,Sort!B:D,3,0),"")</f>
        <v>Sykes HH220</v>
      </c>
      <c r="B551" s="190" t="str">
        <f t="shared" si="128"/>
        <v>546127OPEN</v>
      </c>
      <c r="C551" s="196">
        <v>46127</v>
      </c>
      <c r="D551" s="193" t="s">
        <v>49</v>
      </c>
      <c r="E551" s="193" t="str">
        <f>IFERROR(VLOOKUP(D551,Sort!B:C,2,0),"")</f>
        <v>WATER PUMP</v>
      </c>
      <c r="F551" s="194"/>
      <c r="G551" s="195">
        <f t="shared" si="129"/>
        <v>9</v>
      </c>
      <c r="H551" s="196">
        <v>46118</v>
      </c>
      <c r="I551" s="197">
        <v>0.25</v>
      </c>
      <c r="J551" s="196">
        <v>46128</v>
      </c>
      <c r="K551" s="197">
        <v>0.25</v>
      </c>
      <c r="L551" s="198">
        <f t="shared" si="130"/>
        <v>46127.25</v>
      </c>
      <c r="M551" s="199">
        <f t="shared" si="131"/>
        <v>46128.25</v>
      </c>
      <c r="N551" s="200">
        <f t="shared" si="132"/>
        <v>24.000038400061499</v>
      </c>
      <c r="O551" s="201" t="s">
        <v>690</v>
      </c>
      <c r="P551" s="201"/>
      <c r="Q551" s="202" t="s">
        <v>150</v>
      </c>
      <c r="R551" s="202" t="s">
        <v>133</v>
      </c>
      <c r="S551" s="202" t="s">
        <v>691</v>
      </c>
      <c r="T551" s="193" t="str">
        <f>IFERROR(VLOOKUP(S551,Sort!E:F,2,0),"")</f>
        <v>ATTACHMENT</v>
      </c>
      <c r="U551" s="115" t="str">
        <f t="shared" si="133"/>
        <v/>
      </c>
      <c r="V551" s="202" t="s">
        <v>422</v>
      </c>
      <c r="W551" s="202"/>
      <c r="X551" s="202"/>
      <c r="Y551" s="202"/>
      <c r="Z551" s="193"/>
      <c r="AA551" s="193" t="s">
        <v>362</v>
      </c>
      <c r="AB551" s="193" t="s">
        <v>3</v>
      </c>
      <c r="AC551" s="204" t="str">
        <f t="shared" si="134"/>
        <v>OPEN</v>
      </c>
      <c r="AD551" s="47" t="str">
        <f t="array" aca="1" ref="AD551" ca="1">IF(D551="","",INDEX(HM_Unit!$D$1:$AE$1,MATCH(C551,HM_Unit!$D$2:$AE$2,0)))</f>
        <v>WEEK 16</v>
      </c>
      <c r="AE551" s="46"/>
      <c r="AF551" s="46"/>
      <c r="AG551" s="46"/>
      <c r="AH551" s="46"/>
      <c r="AI551" s="46"/>
      <c r="AJ551" s="46"/>
      <c r="AK551" s="46"/>
    </row>
    <row r="552" spans="1:37" ht="12" customHeight="1">
      <c r="A552" s="46" t="str">
        <f>IFERROR(VLOOKUP(D552,Sort!B:D,3,0),"")</f>
        <v/>
      </c>
      <c r="B552" s="241"/>
      <c r="C552" s="242"/>
      <c r="D552" s="226"/>
      <c r="E552" s="226"/>
      <c r="F552" s="227"/>
      <c r="G552" s="228"/>
      <c r="H552" s="242"/>
      <c r="I552" s="230"/>
      <c r="J552" s="242"/>
      <c r="K552" s="230"/>
      <c r="L552" s="231"/>
      <c r="M552" s="232"/>
      <c r="N552" s="233"/>
      <c r="O552" s="234"/>
      <c r="P552" s="234"/>
      <c r="Q552" s="235"/>
      <c r="R552" s="235"/>
      <c r="S552" s="235"/>
      <c r="T552" s="226"/>
      <c r="U552" s="236"/>
      <c r="V552" s="235"/>
      <c r="W552" s="235"/>
      <c r="X552" s="235"/>
      <c r="Y552" s="235"/>
      <c r="Z552" s="226"/>
      <c r="AA552" s="226"/>
      <c r="AB552" s="237"/>
      <c r="AC552" s="238"/>
      <c r="AD552" s="239"/>
      <c r="AE552" s="46"/>
      <c r="AF552" s="46"/>
      <c r="AG552" s="46"/>
      <c r="AH552" s="46"/>
      <c r="AI552" s="46"/>
      <c r="AJ552" s="46"/>
      <c r="AK552" s="46"/>
    </row>
    <row r="553" spans="1:37" ht="27" customHeight="1">
      <c r="A553" s="46">
        <f>IFERROR(VLOOKUP(D553,Sort!B:D,3,0),"")</f>
        <v>0</v>
      </c>
      <c r="B553" s="190" t="str">
        <f t="shared" ref="B553:B580" si="136">COUNTIFS($AC$12:AC553,AC553,$C$12:C553,C553)&amp;C553&amp;AC553</f>
        <v>2746127CLOSE</v>
      </c>
      <c r="C553" s="196">
        <v>46127</v>
      </c>
      <c r="D553" s="192" t="s">
        <v>89</v>
      </c>
      <c r="E553" s="193" t="str">
        <f>IFERROR(VLOOKUP(D553,Sort!B:C,2,0),"")</f>
        <v>Axor 3336 OB</v>
      </c>
      <c r="F553" s="194">
        <v>4672</v>
      </c>
      <c r="G553" s="195">
        <f t="shared" ref="G553:G580" si="137">IF(C553="","",C553-H553)</f>
        <v>0</v>
      </c>
      <c r="H553" s="196">
        <v>46127</v>
      </c>
      <c r="I553" s="197">
        <v>0.10416666666666667</v>
      </c>
      <c r="J553" s="196">
        <v>46127</v>
      </c>
      <c r="K553" s="197">
        <v>0.40277777777777779</v>
      </c>
      <c r="L553" s="198">
        <f t="shared" ref="L553:L580" si="138">IF(H553="","",IF(H553&lt;C553,C553+0.25,H553+I553))</f>
        <v>46127.104166666664</v>
      </c>
      <c r="M553" s="199">
        <f t="shared" ref="M553:M580" si="139">IF(J553="","",J553+K553)</f>
        <v>46127.402777777781</v>
      </c>
      <c r="N553" s="200">
        <f t="shared" ref="N553:N580" si="140">IF(M553=""," ",IF(((ROUND(VALUE(M553-L553),20))/0.417866666666*10)&lt;0,(24-(ROUND(VALUE(L553),20))/0.0416665999999999*10)+((ROUND(VALUE(M553),20))/0.416665999999999*10),(ROUND(VALUE(M553-L553),20))/0.416665999999999*10))</f>
        <v>7.1666781334875118</v>
      </c>
      <c r="O553" s="201" t="s">
        <v>984</v>
      </c>
      <c r="P553" s="201" t="s">
        <v>985</v>
      </c>
      <c r="Q553" s="202" t="s">
        <v>150</v>
      </c>
      <c r="R553" s="202" t="s">
        <v>137</v>
      </c>
      <c r="S553" s="202" t="s">
        <v>308</v>
      </c>
      <c r="T553" s="193" t="str">
        <f>IFERROR(VLOOKUP(S553,Sort!E:F,2,0),"")</f>
        <v>AIR CONDITIONER</v>
      </c>
      <c r="U553" s="115">
        <f t="shared" ref="U553:U580" si="141">IF(G553="","",IF(H553=C553,1,""))</f>
        <v>1</v>
      </c>
      <c r="V553" s="202" t="s">
        <v>422</v>
      </c>
      <c r="W553" s="202"/>
      <c r="X553" s="202"/>
      <c r="Y553" s="202"/>
      <c r="Z553" s="193"/>
      <c r="AA553" s="193" t="s">
        <v>362</v>
      </c>
      <c r="AB553" s="203"/>
      <c r="AC553" s="204" t="str">
        <f t="shared" ref="AC553:AC580" si="142">IF(AB553="BD","OPEN","CLOSE")</f>
        <v>CLOSE</v>
      </c>
      <c r="AD553" s="47" t="str">
        <f t="array" aca="1" ref="AD553" ca="1">IF(D553="","",INDEX(HM_Unit!$D$1:$AE$1,MATCH(C553,HM_Unit!$D$2:$AE$2,0)))</f>
        <v>WEEK 16</v>
      </c>
      <c r="AE553" s="46"/>
      <c r="AF553" s="46"/>
      <c r="AG553" s="46"/>
      <c r="AH553" s="46"/>
      <c r="AI553" s="46"/>
      <c r="AJ553" s="46"/>
      <c r="AK553" s="46"/>
    </row>
    <row r="554" spans="1:37" ht="27" customHeight="1">
      <c r="A554" s="46">
        <f>IFERROR(VLOOKUP(D554,Sort!B:D,3,0),"")</f>
        <v>0</v>
      </c>
      <c r="B554" s="190" t="str">
        <f t="shared" si="136"/>
        <v>146128CLOSE</v>
      </c>
      <c r="C554" s="196">
        <v>46128</v>
      </c>
      <c r="D554" s="192" t="s">
        <v>15</v>
      </c>
      <c r="E554" s="193" t="str">
        <f>IFERROR(VLOOKUP(D554,Sort!B:C,2,0),"")</f>
        <v>AXOR 3336K</v>
      </c>
      <c r="F554" s="194"/>
      <c r="G554" s="195">
        <f t="shared" si="137"/>
        <v>0</v>
      </c>
      <c r="H554" s="196">
        <v>46128</v>
      </c>
      <c r="I554" s="197">
        <v>0.375</v>
      </c>
      <c r="J554" s="196">
        <v>46128</v>
      </c>
      <c r="K554" s="197">
        <v>0.63958333333333328</v>
      </c>
      <c r="L554" s="198">
        <f t="shared" si="138"/>
        <v>46128.375</v>
      </c>
      <c r="M554" s="199">
        <f t="shared" si="139"/>
        <v>46128.63958333333</v>
      </c>
      <c r="N554" s="200">
        <f t="shared" si="140"/>
        <v>6.3500101599347838</v>
      </c>
      <c r="O554" s="201" t="s">
        <v>528</v>
      </c>
      <c r="P554" s="201"/>
      <c r="Q554" s="202" t="s">
        <v>810</v>
      </c>
      <c r="R554" s="202" t="s">
        <v>137</v>
      </c>
      <c r="S554" s="202" t="s">
        <v>318</v>
      </c>
      <c r="T554" s="193" t="str">
        <f>IFERROR(VLOOKUP(S554,Sort!E:F,2,0),"")</f>
        <v>PREVENTIVE MAINTENACE</v>
      </c>
      <c r="U554" s="115">
        <f t="shared" si="141"/>
        <v>1</v>
      </c>
      <c r="V554" s="202" t="s">
        <v>422</v>
      </c>
      <c r="W554" s="202"/>
      <c r="X554" s="202"/>
      <c r="Y554" s="202"/>
      <c r="Z554" s="193"/>
      <c r="AA554" s="193" t="s">
        <v>362</v>
      </c>
      <c r="AB554" s="203"/>
      <c r="AC554" s="204" t="str">
        <f t="shared" si="142"/>
        <v>CLOSE</v>
      </c>
      <c r="AD554" s="47" t="str">
        <f t="array" aca="1" ref="AD554" ca="1">IF(D554="","",INDEX(HM_Unit!$D$1:$AE$1,MATCH(C554,HM_Unit!$D$2:$AE$2,0)))</f>
        <v>WEEK 16</v>
      </c>
      <c r="AE554" s="46"/>
      <c r="AF554" s="46"/>
      <c r="AG554" s="46"/>
      <c r="AH554" s="46"/>
      <c r="AI554" s="46"/>
      <c r="AJ554" s="46"/>
      <c r="AK554" s="46"/>
    </row>
    <row r="555" spans="1:37" ht="27" customHeight="1">
      <c r="A555" s="46">
        <f>IFERROR(VLOOKUP(D555,Sort!B:D,3,0),"")</f>
        <v>0</v>
      </c>
      <c r="B555" s="190" t="str">
        <f t="shared" si="136"/>
        <v>246128CLOSE</v>
      </c>
      <c r="C555" s="196">
        <v>46128</v>
      </c>
      <c r="D555" s="192" t="s">
        <v>90</v>
      </c>
      <c r="E555" s="193" t="str">
        <f>IFERROR(VLOOKUP(D555,Sort!B:C,2,0),"")</f>
        <v>Axor 3336 OB</v>
      </c>
      <c r="F555" s="194">
        <v>18111</v>
      </c>
      <c r="G555" s="195">
        <f t="shared" si="137"/>
        <v>0</v>
      </c>
      <c r="H555" s="196">
        <v>46128</v>
      </c>
      <c r="I555" s="197">
        <v>0.30555555555555558</v>
      </c>
      <c r="J555" s="196">
        <v>46128</v>
      </c>
      <c r="K555" s="197">
        <v>0.34583333333333333</v>
      </c>
      <c r="L555" s="198">
        <f t="shared" si="138"/>
        <v>46128.305555555555</v>
      </c>
      <c r="M555" s="199">
        <f t="shared" si="139"/>
        <v>46128.345833333333</v>
      </c>
      <c r="N555" s="200">
        <f t="shared" si="140"/>
        <v>0.96666821334357245</v>
      </c>
      <c r="O555" s="201" t="s">
        <v>986</v>
      </c>
      <c r="P555" s="201" t="s">
        <v>987</v>
      </c>
      <c r="Q555" s="202" t="s">
        <v>150</v>
      </c>
      <c r="R555" s="202" t="s">
        <v>137</v>
      </c>
      <c r="S555" s="202" t="s">
        <v>297</v>
      </c>
      <c r="T555" s="193" t="str">
        <f>IFERROR(VLOOKUP(S555,Sort!E:F,2,0),"")</f>
        <v>SUSPENSION</v>
      </c>
      <c r="U555" s="115">
        <f t="shared" si="141"/>
        <v>1</v>
      </c>
      <c r="V555" s="202" t="s">
        <v>422</v>
      </c>
      <c r="W555" s="202"/>
      <c r="X555" s="202"/>
      <c r="Y555" s="202"/>
      <c r="Z555" s="193"/>
      <c r="AA555" s="193" t="s">
        <v>362</v>
      </c>
      <c r="AB555" s="203"/>
      <c r="AC555" s="204" t="str">
        <f t="shared" si="142"/>
        <v>CLOSE</v>
      </c>
      <c r="AD555" s="47" t="str">
        <f t="array" aca="1" ref="AD555" ca="1">IF(D555="","",INDEX(HM_Unit!$D$1:$AE$1,MATCH(C555,HM_Unit!$D$2:$AE$2,0)))</f>
        <v>WEEK 16</v>
      </c>
      <c r="AE555" s="46"/>
      <c r="AF555" s="46"/>
      <c r="AG555" s="46"/>
      <c r="AH555" s="46"/>
      <c r="AI555" s="46"/>
      <c r="AJ555" s="46"/>
      <c r="AK555" s="46"/>
    </row>
    <row r="556" spans="1:37" ht="27" customHeight="1">
      <c r="A556" s="46">
        <f>IFERROR(VLOOKUP(D556,Sort!B:D,3,0),"")</f>
        <v>0</v>
      </c>
      <c r="B556" s="190" t="str">
        <f t="shared" si="136"/>
        <v>346128CLOSE</v>
      </c>
      <c r="C556" s="196">
        <v>46128</v>
      </c>
      <c r="D556" s="192" t="s">
        <v>35</v>
      </c>
      <c r="E556" s="193" t="str">
        <f>IFERROR(VLOOKUP(D556,Sort!B:C,2,0),"")</f>
        <v>AXOR 3336K</v>
      </c>
      <c r="F556" s="194">
        <v>7225</v>
      </c>
      <c r="G556" s="195">
        <f t="shared" si="137"/>
        <v>0</v>
      </c>
      <c r="H556" s="196">
        <v>46128</v>
      </c>
      <c r="I556" s="197">
        <v>0.29166666666666669</v>
      </c>
      <c r="J556" s="196">
        <v>46128</v>
      </c>
      <c r="K556" s="197">
        <v>0.36805555555555558</v>
      </c>
      <c r="L556" s="198">
        <f t="shared" si="138"/>
        <v>46128.291666666664</v>
      </c>
      <c r="M556" s="199">
        <f t="shared" si="139"/>
        <v>46128.368055555555</v>
      </c>
      <c r="N556" s="200">
        <f t="shared" si="140"/>
        <v>1.8333362667101702</v>
      </c>
      <c r="O556" s="201" t="s">
        <v>383</v>
      </c>
      <c r="P556" s="201" t="s">
        <v>988</v>
      </c>
      <c r="Q556" s="202" t="s">
        <v>150</v>
      </c>
      <c r="R556" s="202" t="s">
        <v>137</v>
      </c>
      <c r="S556" s="202" t="s">
        <v>337</v>
      </c>
      <c r="T556" s="193" t="str">
        <f>IFERROR(VLOOKUP(S556,Sort!E:F,2,0),"")</f>
        <v>TRANSMISSION</v>
      </c>
      <c r="U556" s="115">
        <f t="shared" si="141"/>
        <v>1</v>
      </c>
      <c r="V556" s="202" t="s">
        <v>422</v>
      </c>
      <c r="W556" s="202"/>
      <c r="X556" s="202"/>
      <c r="Y556" s="202"/>
      <c r="Z556" s="193"/>
      <c r="AA556" s="193" t="s">
        <v>362</v>
      </c>
      <c r="AB556" s="203"/>
      <c r="AC556" s="204" t="str">
        <f t="shared" si="142"/>
        <v>CLOSE</v>
      </c>
      <c r="AD556" s="47" t="str">
        <f t="array" aca="1" ref="AD556" ca="1">IF(D556="","",INDEX(HM_Unit!$D$1:$AE$1,MATCH(C556,HM_Unit!$D$2:$AE$2,0)))</f>
        <v>WEEK 16</v>
      </c>
      <c r="AE556" s="46"/>
      <c r="AF556" s="46"/>
      <c r="AG556" s="46"/>
      <c r="AH556" s="46"/>
      <c r="AI556" s="46"/>
      <c r="AJ556" s="46"/>
      <c r="AK556" s="46"/>
    </row>
    <row r="557" spans="1:37" ht="27" customHeight="1">
      <c r="A557" s="46">
        <f>IFERROR(VLOOKUP(D557,Sort!B:D,3,0),"")</f>
        <v>0</v>
      </c>
      <c r="B557" s="190" t="str">
        <f t="shared" si="136"/>
        <v>446128CLOSE</v>
      </c>
      <c r="C557" s="196">
        <v>46128</v>
      </c>
      <c r="D557" s="192" t="s">
        <v>95</v>
      </c>
      <c r="E557" s="193" t="str">
        <f>IFERROR(VLOOKUP(D557,Sort!B:C,2,0),"")</f>
        <v>Axor 3336 OB</v>
      </c>
      <c r="F557" s="194">
        <v>16999</v>
      </c>
      <c r="G557" s="195">
        <f t="shared" si="137"/>
        <v>0</v>
      </c>
      <c r="H557" s="196">
        <v>46128</v>
      </c>
      <c r="I557" s="197">
        <v>0.39583333333333331</v>
      </c>
      <c r="J557" s="196">
        <v>46128</v>
      </c>
      <c r="K557" s="197">
        <v>0.46319444444444446</v>
      </c>
      <c r="L557" s="198">
        <f t="shared" si="138"/>
        <v>46128.395833333336</v>
      </c>
      <c r="M557" s="199">
        <f t="shared" si="139"/>
        <v>46128.463194444441</v>
      </c>
      <c r="N557" s="200">
        <f t="shared" si="140"/>
        <v>1.6166692531938978</v>
      </c>
      <c r="O557" s="201" t="s">
        <v>989</v>
      </c>
      <c r="P557" s="201" t="s">
        <v>990</v>
      </c>
      <c r="Q557" s="202" t="s">
        <v>150</v>
      </c>
      <c r="R557" s="202" t="s">
        <v>137</v>
      </c>
      <c r="S557" s="202" t="s">
        <v>297</v>
      </c>
      <c r="T557" s="193" t="str">
        <f>IFERROR(VLOOKUP(S557,Sort!E:F,2,0),"")</f>
        <v>SUSPENSION</v>
      </c>
      <c r="U557" s="115">
        <f t="shared" si="141"/>
        <v>1</v>
      </c>
      <c r="V557" s="202" t="s">
        <v>422</v>
      </c>
      <c r="W557" s="202"/>
      <c r="X557" s="202"/>
      <c r="Y557" s="202"/>
      <c r="Z557" s="193"/>
      <c r="AA557" s="193" t="s">
        <v>362</v>
      </c>
      <c r="AB557" s="203"/>
      <c r="AC557" s="204" t="str">
        <f t="shared" si="142"/>
        <v>CLOSE</v>
      </c>
      <c r="AD557" s="47" t="str">
        <f t="array" aca="1" ref="AD557" ca="1">IF(D557="","",INDEX(HM_Unit!$D$1:$AE$1,MATCH(C557,HM_Unit!$D$2:$AE$2,0)))</f>
        <v>WEEK 16</v>
      </c>
      <c r="AE557" s="46"/>
      <c r="AF557" s="46"/>
      <c r="AG557" s="46"/>
      <c r="AH557" s="46"/>
      <c r="AI557" s="46"/>
      <c r="AJ557" s="46"/>
      <c r="AK557" s="46"/>
    </row>
    <row r="558" spans="1:37" ht="27" customHeight="1">
      <c r="A558" s="46">
        <f>IFERROR(VLOOKUP(D558,Sort!B:D,3,0),"")</f>
        <v>0</v>
      </c>
      <c r="B558" s="190" t="str">
        <f t="shared" si="136"/>
        <v>546128CLOSE</v>
      </c>
      <c r="C558" s="196">
        <v>46128</v>
      </c>
      <c r="D558" s="192" t="s">
        <v>41</v>
      </c>
      <c r="E558" s="193" t="str">
        <f>IFERROR(VLOOKUP(D558,Sort!B:C,2,0),"")</f>
        <v>AXOR 3336K</v>
      </c>
      <c r="F558" s="194"/>
      <c r="G558" s="195">
        <f t="shared" si="137"/>
        <v>0</v>
      </c>
      <c r="H558" s="196">
        <v>46128</v>
      </c>
      <c r="I558" s="197">
        <v>0.40972222222222221</v>
      </c>
      <c r="J558" s="196">
        <v>46128</v>
      </c>
      <c r="K558" s="197">
        <v>0.43055555555555558</v>
      </c>
      <c r="L558" s="198">
        <f t="shared" si="138"/>
        <v>46128.409722222219</v>
      </c>
      <c r="M558" s="199">
        <f t="shared" si="139"/>
        <v>46128.430555555555</v>
      </c>
      <c r="N558" s="200">
        <f t="shared" si="140"/>
        <v>0.5000008000594901</v>
      </c>
      <c r="O558" s="201" t="s">
        <v>991</v>
      </c>
      <c r="P558" s="201" t="s">
        <v>992</v>
      </c>
      <c r="Q558" s="202" t="s">
        <v>150</v>
      </c>
      <c r="R558" s="202" t="s">
        <v>137</v>
      </c>
      <c r="S558" s="202" t="s">
        <v>909</v>
      </c>
      <c r="T558" s="193" t="str">
        <f>IFERROR(VLOOKUP(S558,Sort!E:F,2,0),"")</f>
        <v>FRAME CHASIS</v>
      </c>
      <c r="U558" s="115">
        <f t="shared" si="141"/>
        <v>1</v>
      </c>
      <c r="V558" s="202" t="s">
        <v>422</v>
      </c>
      <c r="W558" s="202"/>
      <c r="X558" s="202"/>
      <c r="Y558" s="202"/>
      <c r="Z558" s="193"/>
      <c r="AA558" s="193" t="s">
        <v>362</v>
      </c>
      <c r="AB558" s="203"/>
      <c r="AC558" s="204" t="str">
        <f t="shared" si="142"/>
        <v>CLOSE</v>
      </c>
      <c r="AD558" s="47" t="str">
        <f t="array" aca="1" ref="AD558" ca="1">IF(D558="","",INDEX(HM_Unit!$D$1:$AE$1,MATCH(C558,HM_Unit!$D$2:$AE$2,0)))</f>
        <v>WEEK 16</v>
      </c>
      <c r="AE558" s="46"/>
      <c r="AF558" s="46"/>
      <c r="AG558" s="46"/>
      <c r="AH558" s="46"/>
      <c r="AI558" s="46"/>
      <c r="AJ558" s="46"/>
      <c r="AK558" s="46"/>
    </row>
    <row r="559" spans="1:37" ht="27" customHeight="1">
      <c r="A559" s="46">
        <f>IFERROR(VLOOKUP(D559,Sort!B:D,3,0),"")</f>
        <v>0</v>
      </c>
      <c r="B559" s="190" t="str">
        <f t="shared" si="136"/>
        <v>646128CLOSE</v>
      </c>
      <c r="C559" s="196">
        <v>46128</v>
      </c>
      <c r="D559" s="192" t="s">
        <v>96</v>
      </c>
      <c r="E559" s="193" t="str">
        <f>IFERROR(VLOOKUP(D559,Sort!B:C,2,0),"")</f>
        <v>Axor 3336 OB</v>
      </c>
      <c r="F559" s="194" t="s">
        <v>382</v>
      </c>
      <c r="G559" s="195">
        <f t="shared" si="137"/>
        <v>0</v>
      </c>
      <c r="H559" s="196">
        <v>46128</v>
      </c>
      <c r="I559" s="197">
        <v>0.47916666666666669</v>
      </c>
      <c r="J559" s="196">
        <v>46128</v>
      </c>
      <c r="K559" s="197">
        <v>0.68402777777777779</v>
      </c>
      <c r="L559" s="198">
        <f t="shared" si="138"/>
        <v>46128.479166666664</v>
      </c>
      <c r="M559" s="199">
        <f t="shared" si="139"/>
        <v>46128.684027777781</v>
      </c>
      <c r="N559" s="200">
        <f t="shared" si="140"/>
        <v>4.9166745334817454</v>
      </c>
      <c r="O559" s="201" t="s">
        <v>993</v>
      </c>
      <c r="P559" s="201" t="s">
        <v>994</v>
      </c>
      <c r="Q559" s="202" t="s">
        <v>150</v>
      </c>
      <c r="R559" s="202" t="s">
        <v>137</v>
      </c>
      <c r="S559" s="202" t="s">
        <v>649</v>
      </c>
      <c r="T559" s="193" t="str">
        <f>IFERROR(VLOOKUP(S559,Sort!E:F,2,0),"")</f>
        <v>PTO</v>
      </c>
      <c r="U559" s="115">
        <f t="shared" si="141"/>
        <v>1</v>
      </c>
      <c r="V559" s="202" t="s">
        <v>422</v>
      </c>
      <c r="W559" s="202"/>
      <c r="X559" s="202"/>
      <c r="Y559" s="202"/>
      <c r="Z559" s="193"/>
      <c r="AA559" s="193" t="s">
        <v>362</v>
      </c>
      <c r="AB559" s="203"/>
      <c r="AC559" s="204" t="str">
        <f t="shared" si="142"/>
        <v>CLOSE</v>
      </c>
      <c r="AD559" s="47" t="str">
        <f t="array" aca="1" ref="AD559" ca="1">IF(D559="","",INDEX(HM_Unit!$D$1:$AE$1,MATCH(C559,HM_Unit!$D$2:$AE$2,0)))</f>
        <v>WEEK 16</v>
      </c>
      <c r="AE559" s="46"/>
      <c r="AF559" s="46"/>
      <c r="AG559" s="46"/>
      <c r="AH559" s="46"/>
      <c r="AI559" s="46"/>
      <c r="AJ559" s="46"/>
      <c r="AK559" s="46"/>
    </row>
    <row r="560" spans="1:37" ht="27" customHeight="1">
      <c r="A560" s="46">
        <f>IFERROR(VLOOKUP(D560,Sort!B:D,3,0),"")</f>
        <v>0</v>
      </c>
      <c r="B560" s="190" t="str">
        <f t="shared" si="136"/>
        <v>746128CLOSE</v>
      </c>
      <c r="C560" s="196">
        <v>46128</v>
      </c>
      <c r="D560" s="192" t="s">
        <v>27</v>
      </c>
      <c r="E560" s="193" t="str">
        <f>IFERROR(VLOOKUP(D560,Sort!B:C,2,0),"")</f>
        <v>AXOR 3336K</v>
      </c>
      <c r="F560" s="194"/>
      <c r="G560" s="195">
        <f t="shared" si="137"/>
        <v>0</v>
      </c>
      <c r="H560" s="196">
        <v>46128</v>
      </c>
      <c r="I560" s="197">
        <v>0.42291666666666666</v>
      </c>
      <c r="J560" s="196">
        <v>46128</v>
      </c>
      <c r="K560" s="197">
        <v>0.45763888888888887</v>
      </c>
      <c r="L560" s="198">
        <f t="shared" si="138"/>
        <v>46128.42291666667</v>
      </c>
      <c r="M560" s="199">
        <f t="shared" si="139"/>
        <v>46128.457638888889</v>
      </c>
      <c r="N560" s="200">
        <f t="shared" si="140"/>
        <v>0.83333466659119249</v>
      </c>
      <c r="O560" s="201" t="s">
        <v>357</v>
      </c>
      <c r="P560" s="201"/>
      <c r="Q560" s="202" t="s">
        <v>810</v>
      </c>
      <c r="R560" s="202" t="s">
        <v>137</v>
      </c>
      <c r="S560" s="202" t="s">
        <v>318</v>
      </c>
      <c r="T560" s="193" t="str">
        <f>IFERROR(VLOOKUP(S560,Sort!E:F,2,0),"")</f>
        <v>PREVENTIVE MAINTENACE</v>
      </c>
      <c r="U560" s="115">
        <f t="shared" si="141"/>
        <v>1</v>
      </c>
      <c r="V560" s="202" t="s">
        <v>422</v>
      </c>
      <c r="W560" s="202"/>
      <c r="X560" s="202"/>
      <c r="Y560" s="202"/>
      <c r="Z560" s="193"/>
      <c r="AA560" s="193" t="s">
        <v>362</v>
      </c>
      <c r="AB560" s="203"/>
      <c r="AC560" s="204" t="str">
        <f t="shared" si="142"/>
        <v>CLOSE</v>
      </c>
      <c r="AD560" s="47" t="str">
        <f t="array" aca="1" ref="AD560" ca="1">IF(D560="","",INDEX(HM_Unit!$D$1:$AE$1,MATCH(C560,HM_Unit!$D$2:$AE$2,0)))</f>
        <v>WEEK 16</v>
      </c>
      <c r="AE560" s="46"/>
      <c r="AF560" s="46"/>
      <c r="AG560" s="46"/>
      <c r="AH560" s="46"/>
      <c r="AI560" s="46"/>
      <c r="AJ560" s="46"/>
      <c r="AK560" s="46"/>
    </row>
    <row r="561" spans="1:37" ht="27" customHeight="1">
      <c r="A561" s="46">
        <f>IFERROR(VLOOKUP(D561,Sort!B:D,3,0),"")</f>
        <v>0</v>
      </c>
      <c r="B561" s="190" t="str">
        <f t="shared" si="136"/>
        <v>846128CLOSE</v>
      </c>
      <c r="C561" s="196">
        <v>46128</v>
      </c>
      <c r="D561" s="192" t="s">
        <v>13</v>
      </c>
      <c r="E561" s="193" t="str">
        <f>IFERROR(VLOOKUP(D561,Sort!B:C,2,0),"")</f>
        <v>AXOR 3336K</v>
      </c>
      <c r="F561" s="194"/>
      <c r="G561" s="195">
        <f t="shared" si="137"/>
        <v>0</v>
      </c>
      <c r="H561" s="196">
        <v>46128</v>
      </c>
      <c r="I561" s="197">
        <v>0.34930555555555554</v>
      </c>
      <c r="J561" s="196">
        <v>46128</v>
      </c>
      <c r="K561" s="197">
        <v>0.39652777777777776</v>
      </c>
      <c r="L561" s="198">
        <f t="shared" si="138"/>
        <v>46128.349305555559</v>
      </c>
      <c r="M561" s="199">
        <f t="shared" si="139"/>
        <v>46128.396527777775</v>
      </c>
      <c r="N561" s="200">
        <f t="shared" si="140"/>
        <v>1.1333351465221115</v>
      </c>
      <c r="O561" s="201" t="s">
        <v>357</v>
      </c>
      <c r="P561" s="201"/>
      <c r="Q561" s="202" t="s">
        <v>810</v>
      </c>
      <c r="R561" s="202" t="s">
        <v>137</v>
      </c>
      <c r="S561" s="202" t="s">
        <v>318</v>
      </c>
      <c r="T561" s="193" t="str">
        <f>IFERROR(VLOOKUP(S561,Sort!E:F,2,0),"")</f>
        <v>PREVENTIVE MAINTENACE</v>
      </c>
      <c r="U561" s="115">
        <f t="shared" si="141"/>
        <v>1</v>
      </c>
      <c r="V561" s="202" t="s">
        <v>422</v>
      </c>
      <c r="W561" s="202"/>
      <c r="X561" s="202"/>
      <c r="Y561" s="202"/>
      <c r="Z561" s="193"/>
      <c r="AA561" s="193" t="s">
        <v>362</v>
      </c>
      <c r="AB561" s="203"/>
      <c r="AC561" s="204" t="str">
        <f t="shared" si="142"/>
        <v>CLOSE</v>
      </c>
      <c r="AD561" s="47" t="str">
        <f t="array" aca="1" ref="AD561" ca="1">IF(D561="","",INDEX(HM_Unit!$D$1:$AE$1,MATCH(C561,HM_Unit!$D$2:$AE$2,0)))</f>
        <v>WEEK 16</v>
      </c>
      <c r="AE561" s="46"/>
      <c r="AF561" s="46"/>
      <c r="AG561" s="46"/>
      <c r="AH561" s="46"/>
      <c r="AI561" s="46"/>
      <c r="AJ561" s="46"/>
      <c r="AK561" s="46"/>
    </row>
    <row r="562" spans="1:37" ht="27" customHeight="1">
      <c r="A562" s="46">
        <f>IFERROR(VLOOKUP(D562,Sort!B:D,3,0),"")</f>
        <v>0</v>
      </c>
      <c r="B562" s="190" t="str">
        <f t="shared" si="136"/>
        <v>946128CLOSE</v>
      </c>
      <c r="C562" s="196">
        <v>46128</v>
      </c>
      <c r="D562" s="192" t="s">
        <v>41</v>
      </c>
      <c r="E562" s="193" t="str">
        <f>IFERROR(VLOOKUP(D562,Sort!B:C,2,0),"")</f>
        <v>AXOR 3336K</v>
      </c>
      <c r="F562" s="247">
        <v>18123</v>
      </c>
      <c r="G562" s="195">
        <f t="shared" si="137"/>
        <v>0</v>
      </c>
      <c r="H562" s="196">
        <v>46128</v>
      </c>
      <c r="I562" s="197">
        <v>0.83333333333333337</v>
      </c>
      <c r="J562" s="196">
        <v>46128</v>
      </c>
      <c r="K562" s="197">
        <v>0.875</v>
      </c>
      <c r="L562" s="198">
        <f t="shared" si="138"/>
        <v>46128.833333333336</v>
      </c>
      <c r="M562" s="199">
        <f t="shared" si="139"/>
        <v>46128.875</v>
      </c>
      <c r="N562" s="200">
        <f t="shared" si="140"/>
        <v>1.0000015999443537</v>
      </c>
      <c r="O562" s="201" t="s">
        <v>995</v>
      </c>
      <c r="P562" s="201" t="s">
        <v>996</v>
      </c>
      <c r="Q562" s="202" t="s">
        <v>150</v>
      </c>
      <c r="R562" s="202" t="s">
        <v>137</v>
      </c>
      <c r="S562" s="202" t="s">
        <v>291</v>
      </c>
      <c r="T562" s="193" t="str">
        <f>IFERROR(VLOOKUP(S562,Sort!E:F,2,0),"")</f>
        <v>ELECTRICAL, STARTING &amp; CHARGING SYSTEM</v>
      </c>
      <c r="U562" s="115">
        <f t="shared" si="141"/>
        <v>1</v>
      </c>
      <c r="V562" s="202" t="s">
        <v>422</v>
      </c>
      <c r="W562" s="202"/>
      <c r="X562" s="202"/>
      <c r="Y562" s="202"/>
      <c r="Z562" s="193"/>
      <c r="AA562" s="193" t="s">
        <v>362</v>
      </c>
      <c r="AB562" s="203"/>
      <c r="AC562" s="204" t="str">
        <f t="shared" si="142"/>
        <v>CLOSE</v>
      </c>
      <c r="AD562" s="47" t="str">
        <f t="array" aca="1" ref="AD562" ca="1">IF(D562="","",INDEX(HM_Unit!$D$1:$AE$1,MATCH(C562,HM_Unit!$D$2:$AE$2,0)))</f>
        <v>WEEK 16</v>
      </c>
      <c r="AE562" s="46"/>
      <c r="AF562" s="46"/>
      <c r="AG562" s="46"/>
      <c r="AH562" s="46"/>
      <c r="AI562" s="46"/>
      <c r="AJ562" s="46"/>
      <c r="AK562" s="46"/>
    </row>
    <row r="563" spans="1:37" ht="27" customHeight="1">
      <c r="A563" s="46">
        <f>IFERROR(VLOOKUP(D563,Sort!B:D,3,0),"")</f>
        <v>0</v>
      </c>
      <c r="B563" s="190" t="str">
        <f t="shared" si="136"/>
        <v>1046128CLOSE</v>
      </c>
      <c r="C563" s="196">
        <v>46128</v>
      </c>
      <c r="D563" s="192" t="s">
        <v>97</v>
      </c>
      <c r="E563" s="193" t="str">
        <f>IFERROR(VLOOKUP(D563,Sort!B:C,2,0),"")</f>
        <v>Axor 3336 OB</v>
      </c>
      <c r="F563" s="194">
        <v>17902</v>
      </c>
      <c r="G563" s="195">
        <f t="shared" si="137"/>
        <v>0</v>
      </c>
      <c r="H563" s="196">
        <v>46128</v>
      </c>
      <c r="I563" s="197">
        <v>0.89583333333333337</v>
      </c>
      <c r="J563" s="196">
        <v>46128</v>
      </c>
      <c r="K563" s="197">
        <v>0.9145833333333333</v>
      </c>
      <c r="L563" s="198">
        <f t="shared" si="138"/>
        <v>46128.895833333336</v>
      </c>
      <c r="M563" s="199">
        <f t="shared" si="139"/>
        <v>46128.914583333331</v>
      </c>
      <c r="N563" s="200">
        <f t="shared" si="140"/>
        <v>0.45000071989637852</v>
      </c>
      <c r="O563" s="201" t="s">
        <v>997</v>
      </c>
      <c r="P563" s="201" t="s">
        <v>998</v>
      </c>
      <c r="Q563" s="202" t="s">
        <v>150</v>
      </c>
      <c r="R563" s="202" t="s">
        <v>137</v>
      </c>
      <c r="S563" s="202" t="s">
        <v>291</v>
      </c>
      <c r="T563" s="193" t="str">
        <f>IFERROR(VLOOKUP(S563,Sort!E:F,2,0),"")</f>
        <v>ELECTRICAL, STARTING &amp; CHARGING SYSTEM</v>
      </c>
      <c r="U563" s="115">
        <f t="shared" si="141"/>
        <v>1</v>
      </c>
      <c r="V563" s="202" t="s">
        <v>422</v>
      </c>
      <c r="W563" s="202"/>
      <c r="X563" s="202"/>
      <c r="Y563" s="202"/>
      <c r="Z563" s="193"/>
      <c r="AA563" s="193" t="s">
        <v>362</v>
      </c>
      <c r="AB563" s="203"/>
      <c r="AC563" s="204" t="str">
        <f t="shared" si="142"/>
        <v>CLOSE</v>
      </c>
      <c r="AD563" s="47" t="str">
        <f t="array" aca="1" ref="AD563" ca="1">IF(D563="","",INDEX(HM_Unit!$D$1:$AE$1,MATCH(C563,HM_Unit!$D$2:$AE$2,0)))</f>
        <v>WEEK 16</v>
      </c>
      <c r="AE563" s="46"/>
      <c r="AF563" s="46"/>
      <c r="AG563" s="46"/>
      <c r="AH563" s="46"/>
      <c r="AI563" s="46"/>
      <c r="AJ563" s="46"/>
      <c r="AK563" s="46"/>
    </row>
    <row r="564" spans="1:37" ht="27" customHeight="1">
      <c r="A564" s="46">
        <f>IFERROR(VLOOKUP(D564,Sort!B:D,3,0),"")</f>
        <v>0</v>
      </c>
      <c r="B564" s="190" t="str">
        <f t="shared" si="136"/>
        <v>1146128CLOSE</v>
      </c>
      <c r="C564" s="196">
        <v>46128</v>
      </c>
      <c r="D564" s="192" t="s">
        <v>89</v>
      </c>
      <c r="E564" s="193" t="str">
        <f>IFERROR(VLOOKUP(D564,Sort!B:C,2,0),"")</f>
        <v>Axor 3336 OB</v>
      </c>
      <c r="F564" s="194"/>
      <c r="G564" s="195">
        <f t="shared" si="137"/>
        <v>0</v>
      </c>
      <c r="H564" s="196">
        <v>46128</v>
      </c>
      <c r="I564" s="197">
        <v>0.79166666666666663</v>
      </c>
      <c r="J564" s="196">
        <v>46128</v>
      </c>
      <c r="K564" s="197">
        <v>0.81458333333333333</v>
      </c>
      <c r="L564" s="198">
        <f t="shared" si="138"/>
        <v>46128.791666666664</v>
      </c>
      <c r="M564" s="199">
        <f t="shared" si="139"/>
        <v>46128.814583333333</v>
      </c>
      <c r="N564" s="200">
        <f t="shared" si="140"/>
        <v>0.55000088004797509</v>
      </c>
      <c r="O564" s="201" t="s">
        <v>999</v>
      </c>
      <c r="P564" s="201" t="s">
        <v>1000</v>
      </c>
      <c r="Q564" s="202" t="s">
        <v>150</v>
      </c>
      <c r="R564" s="202" t="s">
        <v>137</v>
      </c>
      <c r="S564" s="202" t="s">
        <v>361</v>
      </c>
      <c r="T564" s="193" t="str">
        <f>IFERROR(VLOOKUP(S564,Sort!E:F,2,0),"")</f>
        <v>ENGINE</v>
      </c>
      <c r="U564" s="115">
        <f t="shared" si="141"/>
        <v>1</v>
      </c>
      <c r="V564" s="202" t="s">
        <v>422</v>
      </c>
      <c r="W564" s="202"/>
      <c r="X564" s="202"/>
      <c r="Y564" s="202"/>
      <c r="Z564" s="193"/>
      <c r="AA564" s="193" t="s">
        <v>362</v>
      </c>
      <c r="AB564" s="203"/>
      <c r="AC564" s="204" t="str">
        <f t="shared" si="142"/>
        <v>CLOSE</v>
      </c>
      <c r="AD564" s="47" t="str">
        <f t="array" aca="1" ref="AD564" ca="1">IF(D564="","",INDEX(HM_Unit!$D$1:$AE$1,MATCH(C564,HM_Unit!$D$2:$AE$2,0)))</f>
        <v>WEEK 16</v>
      </c>
      <c r="AE564" s="46"/>
      <c r="AF564" s="46"/>
      <c r="AG564" s="46"/>
      <c r="AH564" s="46"/>
      <c r="AI564" s="46"/>
      <c r="AJ564" s="46"/>
      <c r="AK564" s="46"/>
    </row>
    <row r="565" spans="1:37" ht="27" customHeight="1">
      <c r="A565" s="46">
        <f>IFERROR(VLOOKUP(D565,Sort!B:D,3,0),"")</f>
        <v>0</v>
      </c>
      <c r="B565" s="190" t="str">
        <f t="shared" si="136"/>
        <v>1246128CLOSE</v>
      </c>
      <c r="C565" s="196">
        <v>46128</v>
      </c>
      <c r="D565" s="192" t="s">
        <v>104</v>
      </c>
      <c r="E565" s="193" t="str">
        <f>IFERROR(VLOOKUP(D565,Sort!B:C,2,0),"")</f>
        <v>Axor 3336 OB</v>
      </c>
      <c r="F565" s="194" t="s">
        <v>471</v>
      </c>
      <c r="G565" s="195">
        <f t="shared" si="137"/>
        <v>0</v>
      </c>
      <c r="H565" s="196">
        <v>46128</v>
      </c>
      <c r="I565" s="197">
        <v>0.81944444444444442</v>
      </c>
      <c r="J565" s="196">
        <v>46128</v>
      </c>
      <c r="K565" s="197">
        <v>0.83125000000000004</v>
      </c>
      <c r="L565" s="198">
        <f t="shared" si="138"/>
        <v>46128.819444444445</v>
      </c>
      <c r="M565" s="199">
        <f t="shared" si="139"/>
        <v>46128.831250000003</v>
      </c>
      <c r="N565" s="200">
        <f t="shared" si="140"/>
        <v>0.28333378671783949</v>
      </c>
      <c r="O565" s="201" t="s">
        <v>511</v>
      </c>
      <c r="P565" s="201" t="s">
        <v>607</v>
      </c>
      <c r="Q565" s="202" t="s">
        <v>150</v>
      </c>
      <c r="R565" s="202" t="s">
        <v>137</v>
      </c>
      <c r="S565" s="202" t="s">
        <v>337</v>
      </c>
      <c r="T565" s="193" t="str">
        <f>IFERROR(VLOOKUP(S565,Sort!E:F,2,0),"")</f>
        <v>TRANSMISSION</v>
      </c>
      <c r="U565" s="115">
        <f t="shared" si="141"/>
        <v>1</v>
      </c>
      <c r="V565" s="202" t="s">
        <v>422</v>
      </c>
      <c r="W565" s="202"/>
      <c r="X565" s="202"/>
      <c r="Y565" s="202"/>
      <c r="Z565" s="193"/>
      <c r="AA565" s="193" t="s">
        <v>362</v>
      </c>
      <c r="AB565" s="203"/>
      <c r="AC565" s="204" t="str">
        <f t="shared" si="142"/>
        <v>CLOSE</v>
      </c>
      <c r="AD565" s="47" t="str">
        <f t="array" aca="1" ref="AD565" ca="1">IF(D565="","",INDEX(HM_Unit!$D$1:$AE$1,MATCH(C565,HM_Unit!$D$2:$AE$2,0)))</f>
        <v>WEEK 16</v>
      </c>
      <c r="AE565" s="46"/>
      <c r="AF565" s="46"/>
      <c r="AG565" s="46"/>
      <c r="AH565" s="46"/>
      <c r="AI565" s="46"/>
      <c r="AJ565" s="46"/>
      <c r="AK565" s="46"/>
    </row>
    <row r="566" spans="1:37" ht="27" customHeight="1">
      <c r="A566" s="46">
        <f>IFERROR(VLOOKUP(D566,Sort!B:D,3,0),"")</f>
        <v>0</v>
      </c>
      <c r="B566" s="190" t="str">
        <f t="shared" si="136"/>
        <v>1346128CLOSE</v>
      </c>
      <c r="C566" s="196">
        <v>46128</v>
      </c>
      <c r="D566" s="192" t="s">
        <v>38</v>
      </c>
      <c r="E566" s="193" t="str">
        <f>IFERROR(VLOOKUP(D566,Sort!B:C,2,0),"")</f>
        <v>AXOR 3336K</v>
      </c>
      <c r="F566" s="194" t="s">
        <v>471</v>
      </c>
      <c r="G566" s="195">
        <f t="shared" si="137"/>
        <v>0</v>
      </c>
      <c r="H566" s="196">
        <v>46128</v>
      </c>
      <c r="I566" s="197">
        <v>0.83402777777777781</v>
      </c>
      <c r="J566" s="196">
        <v>46128</v>
      </c>
      <c r="K566" s="197">
        <v>0.84166666666666667</v>
      </c>
      <c r="L566" s="198">
        <f t="shared" si="138"/>
        <v>46128.834027777775</v>
      </c>
      <c r="M566" s="199">
        <f t="shared" si="139"/>
        <v>46128.841666666667</v>
      </c>
      <c r="N566" s="200">
        <f t="shared" si="140"/>
        <v>0.18333362674086626</v>
      </c>
      <c r="O566" s="201" t="s">
        <v>511</v>
      </c>
      <c r="P566" s="201" t="s">
        <v>607</v>
      </c>
      <c r="Q566" s="202" t="s">
        <v>150</v>
      </c>
      <c r="R566" s="202" t="s">
        <v>137</v>
      </c>
      <c r="S566" s="202" t="s">
        <v>337</v>
      </c>
      <c r="T566" s="193" t="str">
        <f>IFERROR(VLOOKUP(S566,Sort!E:F,2,0),"")</f>
        <v>TRANSMISSION</v>
      </c>
      <c r="U566" s="115">
        <f t="shared" si="141"/>
        <v>1</v>
      </c>
      <c r="V566" s="202" t="s">
        <v>422</v>
      </c>
      <c r="W566" s="202"/>
      <c r="X566" s="202"/>
      <c r="Y566" s="202"/>
      <c r="Z566" s="193"/>
      <c r="AA566" s="193" t="s">
        <v>362</v>
      </c>
      <c r="AB566" s="203"/>
      <c r="AC566" s="204" t="str">
        <f t="shared" si="142"/>
        <v>CLOSE</v>
      </c>
      <c r="AD566" s="47" t="str">
        <f t="array" aca="1" ref="AD566" ca="1">IF(D566="","",INDEX(HM_Unit!$D$1:$AE$1,MATCH(C566,HM_Unit!$D$2:$AE$2,0)))</f>
        <v>WEEK 16</v>
      </c>
      <c r="AE566" s="46"/>
      <c r="AF566" s="46"/>
      <c r="AG566" s="46"/>
      <c r="AH566" s="46"/>
      <c r="AI566" s="46"/>
      <c r="AJ566" s="46"/>
      <c r="AK566" s="46"/>
    </row>
    <row r="567" spans="1:37" ht="27" customHeight="1">
      <c r="A567" s="46">
        <f>IFERROR(VLOOKUP(D567,Sort!B:D,3,0),"")</f>
        <v>0</v>
      </c>
      <c r="B567" s="190" t="str">
        <f t="shared" si="136"/>
        <v>1446128CLOSE</v>
      </c>
      <c r="C567" s="196">
        <v>46128</v>
      </c>
      <c r="D567" s="192" t="s">
        <v>17</v>
      </c>
      <c r="E567" s="193" t="str">
        <f>IFERROR(VLOOKUP(D567,Sort!B:C,2,0),"")</f>
        <v>AXOR 3336K</v>
      </c>
      <c r="F567" s="194" t="s">
        <v>471</v>
      </c>
      <c r="G567" s="195">
        <f t="shared" si="137"/>
        <v>0</v>
      </c>
      <c r="H567" s="196">
        <v>46128</v>
      </c>
      <c r="I567" s="197">
        <v>0.84583333333333333</v>
      </c>
      <c r="J567" s="196">
        <v>46128</v>
      </c>
      <c r="K567" s="197">
        <v>0.86041666666666672</v>
      </c>
      <c r="L567" s="198">
        <f t="shared" si="138"/>
        <v>46128.845833333333</v>
      </c>
      <c r="M567" s="199">
        <f t="shared" si="139"/>
        <v>46128.86041666667</v>
      </c>
      <c r="N567" s="200">
        <f t="shared" si="140"/>
        <v>0.35000056009402819</v>
      </c>
      <c r="O567" s="201" t="s">
        <v>1001</v>
      </c>
      <c r="P567" s="201" t="s">
        <v>1002</v>
      </c>
      <c r="Q567" s="202" t="s">
        <v>150</v>
      </c>
      <c r="R567" s="202" t="s">
        <v>137</v>
      </c>
      <c r="S567" s="202" t="s">
        <v>303</v>
      </c>
      <c r="T567" s="193" t="str">
        <f>IFERROR(VLOOKUP(S567,Sort!E:F,2,0),"")</f>
        <v>BRAKE SYSTEM</v>
      </c>
      <c r="U567" s="115">
        <f t="shared" si="141"/>
        <v>1</v>
      </c>
      <c r="V567" s="202" t="s">
        <v>422</v>
      </c>
      <c r="W567" s="202"/>
      <c r="X567" s="202"/>
      <c r="Y567" s="202"/>
      <c r="Z567" s="193"/>
      <c r="AA567" s="193" t="s">
        <v>362</v>
      </c>
      <c r="AB567" s="203"/>
      <c r="AC567" s="204" t="str">
        <f t="shared" si="142"/>
        <v>CLOSE</v>
      </c>
      <c r="AD567" s="47" t="str">
        <f t="array" aca="1" ref="AD567" ca="1">IF(D567="","",INDEX(HM_Unit!$D$1:$AE$1,MATCH(C567,HM_Unit!$D$2:$AE$2,0)))</f>
        <v>WEEK 16</v>
      </c>
      <c r="AE567" s="46"/>
      <c r="AF567" s="46"/>
      <c r="AG567" s="46"/>
      <c r="AH567" s="46"/>
      <c r="AI567" s="46"/>
      <c r="AJ567" s="46"/>
      <c r="AK567" s="46"/>
    </row>
    <row r="568" spans="1:37" ht="27" customHeight="1">
      <c r="A568" s="46">
        <f>IFERROR(VLOOKUP(D568,Sort!B:D,3,0),"")</f>
        <v>0</v>
      </c>
      <c r="B568" s="190" t="str">
        <f t="shared" si="136"/>
        <v>1546128CLOSE</v>
      </c>
      <c r="C568" s="196">
        <v>46128</v>
      </c>
      <c r="D568" s="192" t="s">
        <v>12</v>
      </c>
      <c r="E568" s="193" t="str">
        <f>IFERROR(VLOOKUP(D568,Sort!B:C,2,0),"")</f>
        <v>AXOR 3336K</v>
      </c>
      <c r="F568" s="194">
        <v>15799</v>
      </c>
      <c r="G568" s="195">
        <f t="shared" si="137"/>
        <v>0</v>
      </c>
      <c r="H568" s="196">
        <v>46128</v>
      </c>
      <c r="I568" s="197">
        <v>0.91319444444444442</v>
      </c>
      <c r="J568" s="196">
        <v>46128</v>
      </c>
      <c r="K568" s="197">
        <v>0.93402777777777779</v>
      </c>
      <c r="L568" s="198">
        <f t="shared" si="138"/>
        <v>46128.913194444445</v>
      </c>
      <c r="M568" s="199">
        <f t="shared" si="139"/>
        <v>46128.934027777781</v>
      </c>
      <c r="N568" s="200">
        <f t="shared" si="140"/>
        <v>0.5000008000594901</v>
      </c>
      <c r="O568" s="201" t="s">
        <v>1003</v>
      </c>
      <c r="P568" s="201" t="s">
        <v>1004</v>
      </c>
      <c r="Q568" s="202" t="s">
        <v>150</v>
      </c>
      <c r="R568" s="202" t="s">
        <v>137</v>
      </c>
      <c r="S568" s="202" t="s">
        <v>303</v>
      </c>
      <c r="T568" s="193" t="str">
        <f>IFERROR(VLOOKUP(S568,Sort!E:F,2,0),"")</f>
        <v>BRAKE SYSTEM</v>
      </c>
      <c r="U568" s="115">
        <f t="shared" si="141"/>
        <v>1</v>
      </c>
      <c r="V568" s="202" t="s">
        <v>422</v>
      </c>
      <c r="W568" s="202"/>
      <c r="X568" s="202"/>
      <c r="Y568" s="202"/>
      <c r="Z568" s="193"/>
      <c r="AA568" s="193" t="s">
        <v>362</v>
      </c>
      <c r="AB568" s="203"/>
      <c r="AC568" s="204" t="str">
        <f t="shared" si="142"/>
        <v>CLOSE</v>
      </c>
      <c r="AD568" s="47" t="str">
        <f t="array" aca="1" ref="AD568" ca="1">IF(D568="","",INDEX(HM_Unit!$D$1:$AE$1,MATCH(C568,HM_Unit!$D$2:$AE$2,0)))</f>
        <v>WEEK 16</v>
      </c>
      <c r="AE568" s="46"/>
      <c r="AF568" s="46"/>
      <c r="AG568" s="46"/>
      <c r="AH568" s="46"/>
      <c r="AI568" s="46"/>
      <c r="AJ568" s="46"/>
      <c r="AK568" s="46"/>
    </row>
    <row r="569" spans="1:37" ht="27" customHeight="1">
      <c r="A569" s="46">
        <f>IFERROR(VLOOKUP(D569,Sort!B:D,3,0),"")</f>
        <v>0</v>
      </c>
      <c r="B569" s="190" t="str">
        <f t="shared" si="136"/>
        <v>1646128CLOSE</v>
      </c>
      <c r="C569" s="196">
        <v>46128</v>
      </c>
      <c r="D569" s="192" t="s">
        <v>36</v>
      </c>
      <c r="E569" s="193" t="str">
        <f>IFERROR(VLOOKUP(D569,Sort!B:C,2,0),"")</f>
        <v>AXOR 3336K</v>
      </c>
      <c r="F569" s="194" t="s">
        <v>471</v>
      </c>
      <c r="G569" s="195">
        <f t="shared" si="137"/>
        <v>0</v>
      </c>
      <c r="H569" s="196">
        <v>46128</v>
      </c>
      <c r="I569" s="197">
        <v>0.95208333333333328</v>
      </c>
      <c r="J569" s="196">
        <v>46128</v>
      </c>
      <c r="K569" s="197">
        <v>0.97916666666666663</v>
      </c>
      <c r="L569" s="198">
        <f t="shared" si="138"/>
        <v>46128.95208333333</v>
      </c>
      <c r="M569" s="199">
        <f t="shared" si="139"/>
        <v>46128.979166666664</v>
      </c>
      <c r="N569" s="200">
        <f t="shared" si="140"/>
        <v>0.65000104002494963</v>
      </c>
      <c r="O569" s="201" t="s">
        <v>314</v>
      </c>
      <c r="P569" s="201" t="s">
        <v>1005</v>
      </c>
      <c r="Q569" s="202" t="s">
        <v>150</v>
      </c>
      <c r="R569" s="202" t="s">
        <v>137</v>
      </c>
      <c r="S569" s="202" t="s">
        <v>300</v>
      </c>
      <c r="T569" s="193" t="str">
        <f>IFERROR(VLOOKUP(S569,Sort!E:F,2,0),"")</f>
        <v>AIR SYSTEM</v>
      </c>
      <c r="U569" s="115">
        <f t="shared" si="141"/>
        <v>1</v>
      </c>
      <c r="V569" s="202" t="s">
        <v>422</v>
      </c>
      <c r="W569" s="202"/>
      <c r="X569" s="202"/>
      <c r="Y569" s="202"/>
      <c r="Z569" s="193"/>
      <c r="AA569" s="193" t="s">
        <v>362</v>
      </c>
      <c r="AB569" s="203"/>
      <c r="AC569" s="204" t="str">
        <f t="shared" si="142"/>
        <v>CLOSE</v>
      </c>
      <c r="AD569" s="47" t="str">
        <f t="array" aca="1" ref="AD569" ca="1">IF(D569="","",INDEX(HM_Unit!$D$1:$AE$1,MATCH(C569,HM_Unit!$D$2:$AE$2,0)))</f>
        <v>WEEK 16</v>
      </c>
      <c r="AE569" s="46"/>
      <c r="AF569" s="46"/>
      <c r="AG569" s="46"/>
      <c r="AH569" s="46"/>
      <c r="AI569" s="46"/>
      <c r="AJ569" s="46"/>
      <c r="AK569" s="46"/>
    </row>
    <row r="570" spans="1:37" ht="27" customHeight="1">
      <c r="A570" s="46">
        <f>IFERROR(VLOOKUP(D570,Sort!B:D,3,0),"")</f>
        <v>0</v>
      </c>
      <c r="B570" s="190" t="str">
        <f t="shared" si="136"/>
        <v>1746128CLOSE</v>
      </c>
      <c r="C570" s="196">
        <v>46128</v>
      </c>
      <c r="D570" s="192" t="s">
        <v>35</v>
      </c>
      <c r="E570" s="193" t="str">
        <f>IFERROR(VLOOKUP(D570,Sort!B:C,2,0),"")</f>
        <v>AXOR 3336K</v>
      </c>
      <c r="F570" s="194"/>
      <c r="G570" s="195">
        <f t="shared" si="137"/>
        <v>0</v>
      </c>
      <c r="H570" s="196">
        <v>46128</v>
      </c>
      <c r="I570" s="197">
        <v>0.97569444444444442</v>
      </c>
      <c r="J570" s="196">
        <v>46128</v>
      </c>
      <c r="K570" s="197">
        <v>0.99652777777777779</v>
      </c>
      <c r="L570" s="198">
        <f t="shared" si="138"/>
        <v>46128.975694444445</v>
      </c>
      <c r="M570" s="199">
        <f t="shared" si="139"/>
        <v>46128.996527777781</v>
      </c>
      <c r="N570" s="200">
        <f t="shared" si="140"/>
        <v>0.5000008000594901</v>
      </c>
      <c r="O570" s="201" t="s">
        <v>314</v>
      </c>
      <c r="P570" s="201" t="s">
        <v>1006</v>
      </c>
      <c r="Q570" s="202" t="s">
        <v>150</v>
      </c>
      <c r="R570" s="202" t="s">
        <v>137</v>
      </c>
      <c r="S570" s="202" t="s">
        <v>300</v>
      </c>
      <c r="T570" s="193" t="str">
        <f>IFERROR(VLOOKUP(S570,Sort!E:F,2,0),"")</f>
        <v>AIR SYSTEM</v>
      </c>
      <c r="U570" s="115">
        <f t="shared" si="141"/>
        <v>1</v>
      </c>
      <c r="V570" s="202" t="s">
        <v>422</v>
      </c>
      <c r="W570" s="202"/>
      <c r="X570" s="202"/>
      <c r="Y570" s="202"/>
      <c r="Z570" s="193"/>
      <c r="AA570" s="193" t="s">
        <v>362</v>
      </c>
      <c r="AB570" s="203"/>
      <c r="AC570" s="204" t="str">
        <f t="shared" si="142"/>
        <v>CLOSE</v>
      </c>
      <c r="AD570" s="47" t="str">
        <f t="array" aca="1" ref="AD570" ca="1">IF(D570="","",INDEX(HM_Unit!$D$1:$AE$1,MATCH(C570,HM_Unit!$D$2:$AE$2,0)))</f>
        <v>WEEK 16</v>
      </c>
      <c r="AE570" s="46"/>
      <c r="AF570" s="46"/>
      <c r="AG570" s="46"/>
      <c r="AH570" s="46"/>
      <c r="AI570" s="46"/>
      <c r="AJ570" s="46"/>
      <c r="AK570" s="46"/>
    </row>
    <row r="571" spans="1:37" ht="27" customHeight="1">
      <c r="A571" s="46">
        <f>IFERROR(VLOOKUP(D571,Sort!B:D,3,0),"")</f>
        <v>0</v>
      </c>
      <c r="B571" s="190" t="str">
        <f t="shared" si="136"/>
        <v>1846128CLOSE</v>
      </c>
      <c r="C571" s="196">
        <v>46128</v>
      </c>
      <c r="D571" s="192" t="s">
        <v>101</v>
      </c>
      <c r="E571" s="193" t="str">
        <f>IFERROR(VLOOKUP(D571,Sort!B:C,2,0),"")</f>
        <v>Axor 3336 OB</v>
      </c>
      <c r="F571" s="194">
        <v>15881</v>
      </c>
      <c r="G571" s="195">
        <f t="shared" si="137"/>
        <v>0</v>
      </c>
      <c r="H571" s="196">
        <v>46128</v>
      </c>
      <c r="I571" s="197">
        <v>6.9444444444444448E-2</v>
      </c>
      <c r="J571" s="196">
        <v>46128</v>
      </c>
      <c r="K571" s="197">
        <v>8.3333333333333329E-2</v>
      </c>
      <c r="L571" s="198">
        <f t="shared" si="138"/>
        <v>46128.069444444445</v>
      </c>
      <c r="M571" s="199">
        <f t="shared" si="139"/>
        <v>46128.083333333336</v>
      </c>
      <c r="N571" s="200">
        <f t="shared" si="140"/>
        <v>0.33333386670632675</v>
      </c>
      <c r="O571" s="201" t="s">
        <v>1007</v>
      </c>
      <c r="P571" s="201" t="s">
        <v>1008</v>
      </c>
      <c r="Q571" s="202" t="s">
        <v>150</v>
      </c>
      <c r="R571" s="202" t="s">
        <v>137</v>
      </c>
      <c r="S571" s="202" t="s">
        <v>448</v>
      </c>
      <c r="T571" s="193" t="str">
        <f>IFERROR(VLOOKUP(S571,Sort!E:F,2,0),"")</f>
        <v>LUBRICANT</v>
      </c>
      <c r="U571" s="115">
        <f t="shared" si="141"/>
        <v>1</v>
      </c>
      <c r="V571" s="202" t="s">
        <v>422</v>
      </c>
      <c r="W571" s="202"/>
      <c r="X571" s="202"/>
      <c r="Y571" s="202"/>
      <c r="Z571" s="193"/>
      <c r="AA571" s="193" t="s">
        <v>362</v>
      </c>
      <c r="AB571" s="203"/>
      <c r="AC571" s="204" t="str">
        <f t="shared" si="142"/>
        <v>CLOSE</v>
      </c>
      <c r="AD571" s="47" t="str">
        <f t="array" aca="1" ref="AD571" ca="1">IF(D571="","",INDEX(HM_Unit!$D$1:$AE$1,MATCH(C571,HM_Unit!$D$2:$AE$2,0)))</f>
        <v>WEEK 16</v>
      </c>
      <c r="AE571" s="46"/>
      <c r="AF571" s="46"/>
      <c r="AG571" s="46"/>
      <c r="AH571" s="46"/>
      <c r="AI571" s="46"/>
      <c r="AJ571" s="46"/>
      <c r="AK571" s="46"/>
    </row>
    <row r="572" spans="1:37" ht="27" customHeight="1">
      <c r="A572" s="46">
        <f>IFERROR(VLOOKUP(D572,Sort!B:D,3,0),"")</f>
        <v>0</v>
      </c>
      <c r="B572" s="190" t="str">
        <f t="shared" si="136"/>
        <v>1946128CLOSE</v>
      </c>
      <c r="C572" s="196">
        <v>46128</v>
      </c>
      <c r="D572" s="192" t="s">
        <v>28</v>
      </c>
      <c r="E572" s="193" t="str">
        <f>IFERROR(VLOOKUP(D572,Sort!B:C,2,0),"")</f>
        <v>AXOR 3336K</v>
      </c>
      <c r="F572" s="194" t="s">
        <v>1009</v>
      </c>
      <c r="G572" s="195">
        <f t="shared" si="137"/>
        <v>0</v>
      </c>
      <c r="H572" s="196">
        <v>46128</v>
      </c>
      <c r="I572" s="197">
        <v>5.4166666666666669E-2</v>
      </c>
      <c r="J572" s="196">
        <v>46128</v>
      </c>
      <c r="K572" s="197">
        <v>5.9722222222222225E-2</v>
      </c>
      <c r="L572" s="198">
        <f t="shared" si="138"/>
        <v>46128.054166666669</v>
      </c>
      <c r="M572" s="199">
        <f t="shared" si="139"/>
        <v>46128.05972222222</v>
      </c>
      <c r="N572" s="200">
        <f t="shared" si="140"/>
        <v>0.13333354657775637</v>
      </c>
      <c r="O572" s="201" t="s">
        <v>511</v>
      </c>
      <c r="P572" s="201" t="s">
        <v>607</v>
      </c>
      <c r="Q572" s="202" t="s">
        <v>150</v>
      </c>
      <c r="R572" s="202" t="s">
        <v>137</v>
      </c>
      <c r="S572" s="202" t="s">
        <v>337</v>
      </c>
      <c r="T572" s="193" t="str">
        <f>IFERROR(VLOOKUP(S572,Sort!E:F,2,0),"")</f>
        <v>TRANSMISSION</v>
      </c>
      <c r="U572" s="115">
        <f t="shared" si="141"/>
        <v>1</v>
      </c>
      <c r="V572" s="202" t="s">
        <v>422</v>
      </c>
      <c r="W572" s="202"/>
      <c r="X572" s="202"/>
      <c r="Y572" s="202"/>
      <c r="Z572" s="193"/>
      <c r="AA572" s="193" t="s">
        <v>362</v>
      </c>
      <c r="AB572" s="203"/>
      <c r="AC572" s="204" t="str">
        <f t="shared" si="142"/>
        <v>CLOSE</v>
      </c>
      <c r="AD572" s="47" t="str">
        <f t="array" aca="1" ref="AD572" ca="1">IF(D572="","",INDEX(HM_Unit!$D$1:$AE$1,MATCH(C572,HM_Unit!$D$2:$AE$2,0)))</f>
        <v>WEEK 16</v>
      </c>
      <c r="AE572" s="46"/>
      <c r="AF572" s="46"/>
      <c r="AG572" s="46"/>
      <c r="AH572" s="46"/>
      <c r="AI572" s="46"/>
      <c r="AJ572" s="46"/>
      <c r="AK572" s="46"/>
    </row>
    <row r="573" spans="1:37" ht="27" customHeight="1">
      <c r="A573" s="46">
        <f>IFERROR(VLOOKUP(D573,Sort!B:D,3,0),"")</f>
        <v>0</v>
      </c>
      <c r="B573" s="190" t="str">
        <f t="shared" si="136"/>
        <v>2046128CLOSE</v>
      </c>
      <c r="C573" s="196">
        <v>46128</v>
      </c>
      <c r="D573" s="192" t="s">
        <v>89</v>
      </c>
      <c r="E573" s="193" t="str">
        <f>IFERROR(VLOOKUP(D573,Sort!B:C,2,0),"")</f>
        <v>Axor 3336 OB</v>
      </c>
      <c r="F573" s="194"/>
      <c r="G573" s="195">
        <f t="shared" si="137"/>
        <v>0</v>
      </c>
      <c r="H573" s="196">
        <v>46128</v>
      </c>
      <c r="I573" s="197">
        <v>0.15972222222222221</v>
      </c>
      <c r="J573" s="196">
        <v>46128</v>
      </c>
      <c r="K573" s="197">
        <v>0.17430555555555555</v>
      </c>
      <c r="L573" s="198">
        <f t="shared" si="138"/>
        <v>46128.159722222219</v>
      </c>
      <c r="M573" s="199">
        <f t="shared" si="139"/>
        <v>46128.174305555556</v>
      </c>
      <c r="N573" s="200">
        <f t="shared" si="140"/>
        <v>0.35000056009402819</v>
      </c>
      <c r="O573" s="201" t="s">
        <v>314</v>
      </c>
      <c r="P573" s="201" t="s">
        <v>1010</v>
      </c>
      <c r="Q573" s="202" t="s">
        <v>150</v>
      </c>
      <c r="R573" s="202" t="s">
        <v>137</v>
      </c>
      <c r="S573" s="202" t="s">
        <v>300</v>
      </c>
      <c r="T573" s="193" t="str">
        <f>IFERROR(VLOOKUP(S573,Sort!E:F,2,0),"")</f>
        <v>AIR SYSTEM</v>
      </c>
      <c r="U573" s="115">
        <f t="shared" si="141"/>
        <v>1</v>
      </c>
      <c r="V573" s="202" t="s">
        <v>422</v>
      </c>
      <c r="W573" s="202"/>
      <c r="X573" s="202"/>
      <c r="Y573" s="202"/>
      <c r="Z573" s="193"/>
      <c r="AA573" s="193" t="s">
        <v>362</v>
      </c>
      <c r="AB573" s="203"/>
      <c r="AC573" s="204" t="str">
        <f t="shared" si="142"/>
        <v>CLOSE</v>
      </c>
      <c r="AD573" s="47" t="str">
        <f t="array" aca="1" ref="AD573" ca="1">IF(D573="","",INDEX(HM_Unit!$D$1:$AE$1,MATCH(C573,HM_Unit!$D$2:$AE$2,0)))</f>
        <v>WEEK 16</v>
      </c>
      <c r="AE573" s="46"/>
      <c r="AF573" s="46"/>
      <c r="AG573" s="46"/>
      <c r="AH573" s="46"/>
      <c r="AI573" s="46"/>
      <c r="AJ573" s="46"/>
      <c r="AK573" s="46"/>
    </row>
    <row r="574" spans="1:37" ht="15.75" customHeight="1">
      <c r="A574" s="46">
        <f>IFERROR(VLOOKUP(D574,Sort!B:D,3,0),"")</f>
        <v>0</v>
      </c>
      <c r="B574" s="190" t="str">
        <f t="shared" si="136"/>
        <v>2146128CLOSE</v>
      </c>
      <c r="C574" s="196">
        <v>46128</v>
      </c>
      <c r="D574" s="192" t="s">
        <v>27</v>
      </c>
      <c r="E574" s="193" t="str">
        <f>IFERROR(VLOOKUP(D574,Sort!B:C,2,0),"")</f>
        <v>AXOR 3336K</v>
      </c>
      <c r="F574" s="194">
        <v>18617</v>
      </c>
      <c r="G574" s="195">
        <f t="shared" si="137"/>
        <v>0</v>
      </c>
      <c r="H574" s="196">
        <v>46128</v>
      </c>
      <c r="I574" s="197">
        <v>7.2916666666666671E-2</v>
      </c>
      <c r="J574" s="196">
        <v>46128</v>
      </c>
      <c r="K574" s="197">
        <v>0.1875</v>
      </c>
      <c r="L574" s="198">
        <f t="shared" si="138"/>
        <v>46128.072916666664</v>
      </c>
      <c r="M574" s="199">
        <f t="shared" si="139"/>
        <v>46128.1875</v>
      </c>
      <c r="N574" s="200">
        <f t="shared" si="140"/>
        <v>2.7500044000652628</v>
      </c>
      <c r="O574" s="201" t="s">
        <v>1011</v>
      </c>
      <c r="P574" s="201" t="s">
        <v>1012</v>
      </c>
      <c r="Q574" s="202" t="s">
        <v>150</v>
      </c>
      <c r="R574" s="202" t="s">
        <v>137</v>
      </c>
      <c r="S574" s="202" t="s">
        <v>303</v>
      </c>
      <c r="T574" s="193" t="str">
        <f>IFERROR(VLOOKUP(S574,Sort!E:F,2,0),"")</f>
        <v>BRAKE SYSTEM</v>
      </c>
      <c r="U574" s="115">
        <f t="shared" si="141"/>
        <v>1</v>
      </c>
      <c r="V574" s="202" t="s">
        <v>422</v>
      </c>
      <c r="W574" s="202"/>
      <c r="X574" s="202"/>
      <c r="Y574" s="202"/>
      <c r="Z574" s="193"/>
      <c r="AA574" s="193" t="s">
        <v>362</v>
      </c>
      <c r="AB574" s="203"/>
      <c r="AC574" s="204" t="str">
        <f t="shared" si="142"/>
        <v>CLOSE</v>
      </c>
      <c r="AD574" s="47" t="str">
        <f t="array" aca="1" ref="AD574" ca="1">IF(D574="","",INDEX(HM_Unit!$D$1:$AE$1,MATCH(C574,HM_Unit!$D$2:$AE$2,0)))</f>
        <v>WEEK 16</v>
      </c>
      <c r="AE574" s="46"/>
      <c r="AF574" s="46"/>
      <c r="AG574" s="46"/>
      <c r="AH574" s="46"/>
      <c r="AI574" s="46"/>
      <c r="AJ574" s="46"/>
      <c r="AK574" s="46"/>
    </row>
    <row r="575" spans="1:37" ht="15.75" customHeight="1">
      <c r="A575" s="46">
        <f>IFERROR(VLOOKUP(D575,Sort!B:D,3,0),"")</f>
        <v>0</v>
      </c>
      <c r="B575" s="190" t="str">
        <f t="shared" si="136"/>
        <v>2246128CLOSE</v>
      </c>
      <c r="C575" s="196">
        <v>46128</v>
      </c>
      <c r="D575" s="192" t="s">
        <v>107</v>
      </c>
      <c r="E575" s="193" t="str">
        <f>IFERROR(VLOOKUP(D575,Sort!B:C,2,0),"")</f>
        <v>Axor 3336 OB</v>
      </c>
      <c r="F575" s="194"/>
      <c r="G575" s="195">
        <f t="shared" si="137"/>
        <v>0</v>
      </c>
      <c r="H575" s="196">
        <v>46128</v>
      </c>
      <c r="I575" s="197">
        <v>0.25</v>
      </c>
      <c r="J575" s="196">
        <v>46128</v>
      </c>
      <c r="K575" s="197">
        <v>0.625</v>
      </c>
      <c r="L575" s="198">
        <f t="shared" si="138"/>
        <v>46128.25</v>
      </c>
      <c r="M575" s="199">
        <f t="shared" si="139"/>
        <v>46128.625</v>
      </c>
      <c r="N575" s="200">
        <f t="shared" si="140"/>
        <v>9.000014400023062</v>
      </c>
      <c r="O575" s="201" t="s">
        <v>1013</v>
      </c>
      <c r="P575" s="201"/>
      <c r="Q575" s="202" t="s">
        <v>151</v>
      </c>
      <c r="R575" s="202" t="s">
        <v>137</v>
      </c>
      <c r="S575" s="202" t="s">
        <v>448</v>
      </c>
      <c r="T575" s="193" t="str">
        <f>IFERROR(VLOOKUP(S575,Sort!E:F,2,0),"")</f>
        <v>LUBRICANT</v>
      </c>
      <c r="U575" s="115">
        <f t="shared" si="141"/>
        <v>1</v>
      </c>
      <c r="V575" s="202" t="s">
        <v>422</v>
      </c>
      <c r="W575" s="202"/>
      <c r="X575" s="202"/>
      <c r="Y575" s="202"/>
      <c r="Z575" s="193"/>
      <c r="AA575" s="193" t="s">
        <v>362</v>
      </c>
      <c r="AB575" s="203"/>
      <c r="AC575" s="204" t="str">
        <f t="shared" si="142"/>
        <v>CLOSE</v>
      </c>
      <c r="AD575" s="47" t="str">
        <f t="array" aca="1" ref="AD575" ca="1">IF(D575="","",INDEX(HM_Unit!$D$1:$AE$1,MATCH(C575,HM_Unit!$D$2:$AE$2,0)))</f>
        <v>WEEK 16</v>
      </c>
      <c r="AE575" s="46"/>
      <c r="AF575" s="46"/>
      <c r="AG575" s="46"/>
      <c r="AH575" s="46"/>
      <c r="AI575" s="46"/>
      <c r="AJ575" s="46"/>
      <c r="AK575" s="46"/>
    </row>
    <row r="576" spans="1:37" ht="28.5" customHeight="1">
      <c r="A576" s="21" t="str">
        <f>IFERROR(VLOOKUP(D576,Sort!B:D,3,0),"")</f>
        <v>Hilight V4W</v>
      </c>
      <c r="B576" s="221" t="str">
        <f t="shared" si="136"/>
        <v>146128OPEN</v>
      </c>
      <c r="C576" s="212">
        <v>46128</v>
      </c>
      <c r="D576" s="207" t="s">
        <v>59</v>
      </c>
      <c r="E576" s="207" t="str">
        <f>IFERROR(VLOOKUP(D576,Sort!B:C,2,0),"")</f>
        <v>TOWER LAMP</v>
      </c>
      <c r="F576" s="208"/>
      <c r="G576" s="209">
        <f t="shared" si="137"/>
        <v>81</v>
      </c>
      <c r="H576" s="210">
        <v>46047</v>
      </c>
      <c r="I576" s="211">
        <v>0.25</v>
      </c>
      <c r="J576" s="212">
        <v>46129</v>
      </c>
      <c r="K576" s="211">
        <v>0.25</v>
      </c>
      <c r="L576" s="213">
        <f t="shared" si="138"/>
        <v>46128.25</v>
      </c>
      <c r="M576" s="214">
        <f t="shared" si="139"/>
        <v>46129.25</v>
      </c>
      <c r="N576" s="246">
        <f t="shared" si="140"/>
        <v>24.000038400061499</v>
      </c>
      <c r="O576" s="216" t="s">
        <v>363</v>
      </c>
      <c r="P576" s="216" t="s">
        <v>365</v>
      </c>
      <c r="Q576" s="217" t="s">
        <v>150</v>
      </c>
      <c r="R576" s="217" t="s">
        <v>139</v>
      </c>
      <c r="S576" s="217" t="s">
        <v>361</v>
      </c>
      <c r="T576" s="207" t="str">
        <f>IFERROR(VLOOKUP(S576,Sort!E:F,2,0),"")</f>
        <v>ENGINE</v>
      </c>
      <c r="U576" s="223" t="str">
        <f t="shared" si="141"/>
        <v/>
      </c>
      <c r="V576" s="217" t="str">
        <f t="shared" ref="V576:V578" si="143">IF(H576="","",IF(G576&gt;7,"Major","Minor"))</f>
        <v>Major</v>
      </c>
      <c r="W576" s="205"/>
      <c r="X576" s="205"/>
      <c r="Y576" s="205"/>
      <c r="Z576" s="205"/>
      <c r="AA576" s="207" t="s">
        <v>362</v>
      </c>
      <c r="AB576" s="218" t="s">
        <v>3</v>
      </c>
      <c r="AC576" s="219" t="str">
        <f t="shared" si="142"/>
        <v>OPEN</v>
      </c>
      <c r="AD576" s="17" t="str">
        <f t="array" aca="1" ref="AD576" ca="1">IF(D576="","",INDEX(HM_Unit!$D$1:$AE$1,MATCH(C576,HM_Unit!$D$2:$AE$2,0)))</f>
        <v>WEEK 16</v>
      </c>
      <c r="AE576" s="220"/>
      <c r="AF576" s="68"/>
      <c r="AG576" s="68"/>
      <c r="AH576" s="68"/>
      <c r="AI576" s="68"/>
      <c r="AJ576" s="68"/>
      <c r="AK576" s="68"/>
    </row>
    <row r="577" spans="1:37" ht="28.5" customHeight="1">
      <c r="A577" s="21" t="str">
        <f>IFERROR(VLOOKUP(D577,Sort!B:D,3,0),"")</f>
        <v>Hilight V4W</v>
      </c>
      <c r="B577" s="190" t="str">
        <f t="shared" si="136"/>
        <v>246128OPEN</v>
      </c>
      <c r="C577" s="196">
        <v>46128</v>
      </c>
      <c r="D577" s="207" t="s">
        <v>67</v>
      </c>
      <c r="E577" s="207" t="str">
        <f>IFERROR(VLOOKUP(D577,Sort!B:C,2,0),"")</f>
        <v>TOWER LAMP</v>
      </c>
      <c r="F577" s="208"/>
      <c r="G577" s="209">
        <f t="shared" si="137"/>
        <v>62</v>
      </c>
      <c r="H577" s="210">
        <v>46066</v>
      </c>
      <c r="I577" s="211">
        <v>0.62152777777777779</v>
      </c>
      <c r="J577" s="196">
        <v>46129</v>
      </c>
      <c r="K577" s="211">
        <v>0.25</v>
      </c>
      <c r="L577" s="213">
        <f t="shared" si="138"/>
        <v>46128.25</v>
      </c>
      <c r="M577" s="214">
        <f t="shared" si="139"/>
        <v>46129.25</v>
      </c>
      <c r="N577" s="200">
        <f t="shared" si="140"/>
        <v>24.000038400061499</v>
      </c>
      <c r="O577" s="216" t="s">
        <v>366</v>
      </c>
      <c r="P577" s="216" t="s">
        <v>367</v>
      </c>
      <c r="Q577" s="217" t="s">
        <v>150</v>
      </c>
      <c r="R577" s="217" t="s">
        <v>135</v>
      </c>
      <c r="S577" s="217" t="s">
        <v>291</v>
      </c>
      <c r="T577" s="207" t="str">
        <f>IFERROR(VLOOKUP(S577,Sort!E:F,2,0),"")</f>
        <v>ELECTRICAL, STARTING &amp; CHARGING SYSTEM</v>
      </c>
      <c r="U577" s="115" t="str">
        <f t="shared" si="141"/>
        <v/>
      </c>
      <c r="V577" s="202" t="str">
        <f t="shared" si="143"/>
        <v>Major</v>
      </c>
      <c r="W577" s="205"/>
      <c r="X577" s="205"/>
      <c r="Y577" s="205"/>
      <c r="Z577" s="205"/>
      <c r="AA577" s="207" t="s">
        <v>362</v>
      </c>
      <c r="AB577" s="218" t="s">
        <v>3</v>
      </c>
      <c r="AC577" s="219" t="str">
        <f t="shared" si="142"/>
        <v>OPEN</v>
      </c>
      <c r="AD577" s="17" t="str">
        <f t="array" aca="1" ref="AD577" ca="1">IF(D577="","",INDEX(HM_Unit!$D$1:$AE$1,MATCH(C577,HM_Unit!$D$2:$AE$2,0)))</f>
        <v>WEEK 16</v>
      </c>
      <c r="AE577" s="220"/>
      <c r="AF577" s="68"/>
      <c r="AG577" s="68"/>
      <c r="AH577" s="68"/>
      <c r="AI577" s="68"/>
      <c r="AJ577" s="68"/>
      <c r="AK577" s="68"/>
    </row>
    <row r="578" spans="1:37" ht="28.5" customHeight="1">
      <c r="A578" s="21" t="str">
        <f>IFERROR(VLOOKUP(D578,Sort!B:D,3,0),"")</f>
        <v>Hilight V4W</v>
      </c>
      <c r="B578" s="190" t="str">
        <f t="shared" si="136"/>
        <v>346128OPEN</v>
      </c>
      <c r="C578" s="196">
        <v>46128</v>
      </c>
      <c r="D578" s="207" t="s">
        <v>68</v>
      </c>
      <c r="E578" s="207" t="str">
        <f>IFERROR(VLOOKUP(D578,Sort!B:C,2,0),"")</f>
        <v>TOWER LAMP</v>
      </c>
      <c r="F578" s="208"/>
      <c r="G578" s="209">
        <f t="shared" si="137"/>
        <v>57</v>
      </c>
      <c r="H578" s="210">
        <v>46071</v>
      </c>
      <c r="I578" s="211">
        <v>0.32222222222222224</v>
      </c>
      <c r="J578" s="196">
        <v>46129</v>
      </c>
      <c r="K578" s="211">
        <v>0.25</v>
      </c>
      <c r="L578" s="213">
        <f t="shared" si="138"/>
        <v>46128.25</v>
      </c>
      <c r="M578" s="214">
        <f t="shared" si="139"/>
        <v>46129.25</v>
      </c>
      <c r="N578" s="200">
        <f t="shared" si="140"/>
        <v>24.000038400061499</v>
      </c>
      <c r="O578" s="216" t="s">
        <v>366</v>
      </c>
      <c r="P578" s="216" t="s">
        <v>367</v>
      </c>
      <c r="Q578" s="217" t="s">
        <v>150</v>
      </c>
      <c r="R578" s="217" t="s">
        <v>135</v>
      </c>
      <c r="S578" s="217" t="s">
        <v>291</v>
      </c>
      <c r="T578" s="207" t="str">
        <f>IFERROR(VLOOKUP(S578,Sort!E:F,2,0),"")</f>
        <v>ELECTRICAL, STARTING &amp; CHARGING SYSTEM</v>
      </c>
      <c r="U578" s="115" t="str">
        <f t="shared" si="141"/>
        <v/>
      </c>
      <c r="V578" s="202" t="str">
        <f t="shared" si="143"/>
        <v>Major</v>
      </c>
      <c r="W578" s="205"/>
      <c r="X578" s="205"/>
      <c r="Y578" s="205"/>
      <c r="Z578" s="205"/>
      <c r="AA578" s="207" t="s">
        <v>362</v>
      </c>
      <c r="AB578" s="218" t="s">
        <v>3</v>
      </c>
      <c r="AC578" s="219" t="str">
        <f t="shared" si="142"/>
        <v>OPEN</v>
      </c>
      <c r="AD578" s="47" t="str">
        <f t="array" aca="1" ref="AD578" ca="1">IF(D578="","",INDEX(HM_Unit!$D$1:$AE$1,MATCH(C578,HM_Unit!$D$2:$AE$2,0)))</f>
        <v>WEEK 16</v>
      </c>
      <c r="AE578" s="220"/>
      <c r="AF578" s="68"/>
      <c r="AG578" s="68"/>
      <c r="AH578" s="68"/>
      <c r="AI578" s="68"/>
      <c r="AJ578" s="68"/>
      <c r="AK578" s="68"/>
    </row>
    <row r="579" spans="1:37" ht="28.5" customHeight="1">
      <c r="A579" s="46" t="str">
        <f>IFERROR(VLOOKUP(D579,Sort!B:D,3,0),"")</f>
        <v>Sykes HH220</v>
      </c>
      <c r="B579" s="190" t="str">
        <f t="shared" si="136"/>
        <v>446128OPEN</v>
      </c>
      <c r="C579" s="196">
        <v>46128</v>
      </c>
      <c r="D579" s="193" t="s">
        <v>49</v>
      </c>
      <c r="E579" s="193" t="str">
        <f>IFERROR(VLOOKUP(D579,Sort!B:C,2,0),"")</f>
        <v>WATER PUMP</v>
      </c>
      <c r="F579" s="194"/>
      <c r="G579" s="195">
        <f t="shared" si="137"/>
        <v>10</v>
      </c>
      <c r="H579" s="196">
        <v>46118</v>
      </c>
      <c r="I579" s="197">
        <v>0.25</v>
      </c>
      <c r="J579" s="196">
        <v>46129</v>
      </c>
      <c r="K579" s="197">
        <v>0.25</v>
      </c>
      <c r="L579" s="198">
        <f t="shared" si="138"/>
        <v>46128.25</v>
      </c>
      <c r="M579" s="199">
        <f t="shared" si="139"/>
        <v>46129.25</v>
      </c>
      <c r="N579" s="200">
        <f t="shared" si="140"/>
        <v>24.000038400061499</v>
      </c>
      <c r="O579" s="201" t="s">
        <v>690</v>
      </c>
      <c r="P579" s="201"/>
      <c r="Q579" s="202" t="s">
        <v>150</v>
      </c>
      <c r="R579" s="202" t="s">
        <v>133</v>
      </c>
      <c r="S579" s="202" t="s">
        <v>691</v>
      </c>
      <c r="T579" s="193" t="str">
        <f>IFERROR(VLOOKUP(S579,Sort!E:F,2,0),"")</f>
        <v>ATTACHMENT</v>
      </c>
      <c r="U579" s="115" t="str">
        <f t="shared" si="141"/>
        <v/>
      </c>
      <c r="V579" s="202" t="s">
        <v>422</v>
      </c>
      <c r="W579" s="202"/>
      <c r="X579" s="202"/>
      <c r="Y579" s="202"/>
      <c r="Z579" s="193"/>
      <c r="AA579" s="193" t="s">
        <v>362</v>
      </c>
      <c r="AB579" s="193" t="s">
        <v>3</v>
      </c>
      <c r="AC579" s="204" t="str">
        <f t="shared" si="142"/>
        <v>OPEN</v>
      </c>
      <c r="AD579" s="47" t="str">
        <f t="array" aca="1" ref="AD579" ca="1">IF(D579="","",INDEX(HM_Unit!$D$1:$AE$1,MATCH(C579,HM_Unit!$D$2:$AE$2,0)))</f>
        <v>WEEK 16</v>
      </c>
      <c r="AE579" s="46"/>
      <c r="AF579" s="46"/>
      <c r="AG579" s="46"/>
      <c r="AH579" s="46"/>
      <c r="AI579" s="46"/>
      <c r="AJ579" s="46"/>
      <c r="AK579" s="46"/>
    </row>
    <row r="580" spans="1:37" ht="19.5" customHeight="1">
      <c r="A580" s="46">
        <f>IFERROR(VLOOKUP(D580,Sort!B:D,3,0),"")</f>
        <v>0</v>
      </c>
      <c r="B580" s="190" t="str">
        <f t="shared" si="136"/>
        <v>546128OPEN</v>
      </c>
      <c r="C580" s="196">
        <v>46128</v>
      </c>
      <c r="D580" s="192" t="s">
        <v>14</v>
      </c>
      <c r="E580" s="193" t="str">
        <f>IFERROR(VLOOKUP(D580,Sort!B:C,2,0),"")</f>
        <v>AXOR 3336K</v>
      </c>
      <c r="F580" s="194"/>
      <c r="G580" s="195">
        <f t="shared" si="137"/>
        <v>4</v>
      </c>
      <c r="H580" s="196">
        <v>46124</v>
      </c>
      <c r="I580" s="197">
        <v>0.25</v>
      </c>
      <c r="J580" s="196">
        <v>46129</v>
      </c>
      <c r="K580" s="197">
        <v>0.25</v>
      </c>
      <c r="L580" s="198">
        <f t="shared" si="138"/>
        <v>46128.25</v>
      </c>
      <c r="M580" s="199">
        <f t="shared" si="139"/>
        <v>46129.25</v>
      </c>
      <c r="N580" s="200">
        <f t="shared" si="140"/>
        <v>24.000038400061499</v>
      </c>
      <c r="O580" s="201" t="s">
        <v>968</v>
      </c>
      <c r="P580" s="201" t="s">
        <v>1014</v>
      </c>
      <c r="Q580" s="202" t="s">
        <v>150</v>
      </c>
      <c r="R580" s="202" t="s">
        <v>137</v>
      </c>
      <c r="S580" s="202" t="s">
        <v>337</v>
      </c>
      <c r="T580" s="193" t="str">
        <f>IFERROR(VLOOKUP(S580,Sort!E:F,2,0),"")</f>
        <v>TRANSMISSION</v>
      </c>
      <c r="U580" s="115" t="str">
        <f t="shared" si="141"/>
        <v/>
      </c>
      <c r="V580" s="202" t="s">
        <v>422</v>
      </c>
      <c r="W580" s="202"/>
      <c r="X580" s="202"/>
      <c r="Y580" s="202"/>
      <c r="Z580" s="193"/>
      <c r="AA580" s="193" t="s">
        <v>362</v>
      </c>
      <c r="AB580" s="193" t="s">
        <v>3</v>
      </c>
      <c r="AC580" s="204" t="str">
        <f t="shared" si="142"/>
        <v>OPEN</v>
      </c>
      <c r="AD580" s="47" t="str">
        <f t="array" aca="1" ref="AD580" ca="1">IF(D580="","",INDEX(HM_Unit!$D$1:$AE$1,MATCH(C580,HM_Unit!$D$2:$AE$2,0)))</f>
        <v>WEEK 16</v>
      </c>
      <c r="AE580" s="46"/>
      <c r="AF580" s="46"/>
      <c r="AG580" s="46"/>
      <c r="AH580" s="46"/>
      <c r="AI580" s="46"/>
      <c r="AJ580" s="46"/>
      <c r="AK580" s="46"/>
    </row>
    <row r="581" spans="1:37" ht="12" customHeight="1">
      <c r="A581" s="46" t="str">
        <f>IFERROR(VLOOKUP(D581,Sort!B:D,3,0),"")</f>
        <v/>
      </c>
      <c r="B581" s="241"/>
      <c r="C581" s="242"/>
      <c r="D581" s="226"/>
      <c r="E581" s="226"/>
      <c r="F581" s="227"/>
      <c r="G581" s="228"/>
      <c r="H581" s="242"/>
      <c r="I581" s="230"/>
      <c r="J581" s="242"/>
      <c r="K581" s="230"/>
      <c r="L581" s="231"/>
      <c r="M581" s="232"/>
      <c r="N581" s="233"/>
      <c r="O581" s="234"/>
      <c r="P581" s="234"/>
      <c r="Q581" s="235"/>
      <c r="R581" s="235"/>
      <c r="S581" s="235"/>
      <c r="T581" s="226"/>
      <c r="U581" s="236"/>
      <c r="V581" s="235"/>
      <c r="W581" s="235"/>
      <c r="X581" s="235"/>
      <c r="Y581" s="235"/>
      <c r="Z581" s="226"/>
      <c r="AA581" s="226"/>
      <c r="AB581" s="237"/>
      <c r="AC581" s="238"/>
      <c r="AD581" s="239"/>
      <c r="AE581" s="46"/>
      <c r="AF581" s="46"/>
      <c r="AG581" s="46"/>
      <c r="AH581" s="46"/>
      <c r="AI581" s="46"/>
      <c r="AJ581" s="46"/>
      <c r="AK581" s="46"/>
    </row>
    <row r="582" spans="1:37" ht="12" customHeight="1">
      <c r="A582" s="46">
        <f>IFERROR(VLOOKUP(D582,Sort!B:D,3,0),"")</f>
        <v>0</v>
      </c>
      <c r="B582" s="190" t="str">
        <f t="shared" ref="B582:B620" si="144">COUNTIFS($AC$12:AC582,AC582,$C$12:C582,C582)&amp;C582&amp;AC582</f>
        <v>2346128CLOSE</v>
      </c>
      <c r="C582" s="196">
        <v>46128</v>
      </c>
      <c r="D582" s="192" t="s">
        <v>40</v>
      </c>
      <c r="E582" s="193" t="str">
        <f>IFERROR(VLOOKUP(D582,Sort!B:C,2,0),"")</f>
        <v>AXOR 3336K</v>
      </c>
      <c r="F582" s="194" t="s">
        <v>471</v>
      </c>
      <c r="G582" s="195">
        <f t="shared" ref="G582:G620" si="145">IF(C582="","",C582-H582)</f>
        <v>0</v>
      </c>
      <c r="H582" s="196">
        <v>46128</v>
      </c>
      <c r="I582" s="197">
        <v>0.79513888888888884</v>
      </c>
      <c r="J582" s="196">
        <v>46128</v>
      </c>
      <c r="K582" s="197">
        <v>0.82430555555555551</v>
      </c>
      <c r="L582" s="198">
        <f t="shared" ref="L582:L620" si="146">IF(H582="","",IF(H582&lt;C582,C582+0.25,H582+I582))</f>
        <v>46128.795138888891</v>
      </c>
      <c r="M582" s="199">
        <f t="shared" ref="M582:M620" si="147">IF(J582="","",J582+K582)</f>
        <v>46128.824305555558</v>
      </c>
      <c r="N582" s="200">
        <f t="shared" ref="N582:N620" si="148">IF(M582=""," ",IF(((ROUND(VALUE(M582-L582),20))/0.417866666666*10)&lt;0,(24-(ROUND(VALUE(L582),20))/0.0416665999999999*10)+((ROUND(VALUE(M582),20))/0.416665999999999*10),(ROUND(VALUE(M582-L582),20))/0.416665999999999*10))</f>
        <v>0.70000112001343462</v>
      </c>
      <c r="O582" s="201" t="s">
        <v>1015</v>
      </c>
      <c r="P582" s="201" t="s">
        <v>1016</v>
      </c>
      <c r="Q582" s="202" t="s">
        <v>150</v>
      </c>
      <c r="R582" s="202" t="s">
        <v>137</v>
      </c>
      <c r="S582" s="202" t="s">
        <v>297</v>
      </c>
      <c r="T582" s="193" t="str">
        <f>IFERROR(VLOOKUP(S582,Sort!E:F,2,0),"")</f>
        <v>SUSPENSION</v>
      </c>
      <c r="U582" s="115">
        <f t="shared" ref="U582:U620" si="149">IF(G582="","",IF(H582=C582,1,""))</f>
        <v>1</v>
      </c>
      <c r="V582" s="202" t="s">
        <v>422</v>
      </c>
      <c r="W582" s="202"/>
      <c r="X582" s="202"/>
      <c r="Y582" s="202"/>
      <c r="Z582" s="193"/>
      <c r="AA582" s="193" t="s">
        <v>362</v>
      </c>
      <c r="AB582" s="203"/>
      <c r="AC582" s="204" t="str">
        <f t="shared" ref="AC582:AC620" si="150">IF(AB582="BD","OPEN","CLOSE")</f>
        <v>CLOSE</v>
      </c>
      <c r="AD582" s="47" t="str">
        <f t="array" aca="1" ref="AD582" ca="1">IF(D582="","",INDEX(HM_Unit!$D$1:$AE$1,MATCH(C582,HM_Unit!$D$2:$AE$2,0)))</f>
        <v>WEEK 16</v>
      </c>
      <c r="AE582" s="46"/>
      <c r="AF582" s="46"/>
      <c r="AG582" s="46"/>
      <c r="AH582" s="46"/>
      <c r="AI582" s="46"/>
      <c r="AJ582" s="46"/>
      <c r="AK582" s="46"/>
    </row>
    <row r="583" spans="1:37" ht="12" customHeight="1">
      <c r="A583" s="46">
        <f>IFERROR(VLOOKUP(D583,Sort!B:D,3,0),"")</f>
        <v>0</v>
      </c>
      <c r="B583" s="190" t="str">
        <f t="shared" si="144"/>
        <v>2446128CLOSE</v>
      </c>
      <c r="C583" s="196">
        <v>46128</v>
      </c>
      <c r="D583" s="192" t="s">
        <v>32</v>
      </c>
      <c r="E583" s="193" t="str">
        <f>IFERROR(VLOOKUP(D583,Sort!B:C,2,0),"")</f>
        <v>AXOR 3336K</v>
      </c>
      <c r="F583" s="194">
        <v>18033</v>
      </c>
      <c r="G583" s="195">
        <f t="shared" si="145"/>
        <v>0</v>
      </c>
      <c r="H583" s="196">
        <v>46128</v>
      </c>
      <c r="I583" s="197">
        <v>0.83333333333333337</v>
      </c>
      <c r="J583" s="196">
        <v>46128</v>
      </c>
      <c r="K583" s="197">
        <v>0.9375</v>
      </c>
      <c r="L583" s="198">
        <f t="shared" si="146"/>
        <v>46128.833333333336</v>
      </c>
      <c r="M583" s="199">
        <f t="shared" si="147"/>
        <v>46128.9375</v>
      </c>
      <c r="N583" s="200">
        <f t="shared" si="148"/>
        <v>2.50000399994819</v>
      </c>
      <c r="O583" s="201" t="s">
        <v>1017</v>
      </c>
      <c r="P583" s="201" t="s">
        <v>1018</v>
      </c>
      <c r="Q583" s="202" t="s">
        <v>150</v>
      </c>
      <c r="R583" s="202" t="s">
        <v>137</v>
      </c>
      <c r="S583" s="202" t="s">
        <v>297</v>
      </c>
      <c r="T583" s="193" t="str">
        <f>IFERROR(VLOOKUP(S583,Sort!E:F,2,0),"")</f>
        <v>SUSPENSION</v>
      </c>
      <c r="U583" s="115">
        <f t="shared" si="149"/>
        <v>1</v>
      </c>
      <c r="V583" s="202" t="s">
        <v>422</v>
      </c>
      <c r="W583" s="202"/>
      <c r="X583" s="202"/>
      <c r="Y583" s="202"/>
      <c r="Z583" s="193"/>
      <c r="AA583" s="193" t="s">
        <v>362</v>
      </c>
      <c r="AB583" s="203"/>
      <c r="AC583" s="204" t="str">
        <f t="shared" si="150"/>
        <v>CLOSE</v>
      </c>
      <c r="AD583" s="47" t="str">
        <f t="array" aca="1" ref="AD583" ca="1">IF(D583="","",INDEX(HM_Unit!$D$1:$AE$1,MATCH(C583,HM_Unit!$D$2:$AE$2,0)))</f>
        <v>WEEK 16</v>
      </c>
      <c r="AE583" s="46"/>
      <c r="AF583" s="46"/>
      <c r="AG583" s="46"/>
      <c r="AH583" s="46"/>
      <c r="AI583" s="46"/>
      <c r="AJ583" s="46"/>
      <c r="AK583" s="46"/>
    </row>
    <row r="584" spans="1:37" ht="12" customHeight="1">
      <c r="A584" s="46">
        <f>IFERROR(VLOOKUP(D584,Sort!B:D,3,0),"")</f>
        <v>0</v>
      </c>
      <c r="B584" s="190" t="str">
        <f t="shared" si="144"/>
        <v>2546128CLOSE</v>
      </c>
      <c r="C584" s="196">
        <v>46128</v>
      </c>
      <c r="D584" s="192" t="s">
        <v>15</v>
      </c>
      <c r="E584" s="193" t="str">
        <f>IFERROR(VLOOKUP(D584,Sort!B:C,2,0),"")</f>
        <v>AXOR 3336K</v>
      </c>
      <c r="F584" s="194" t="s">
        <v>471</v>
      </c>
      <c r="G584" s="195">
        <f t="shared" si="145"/>
        <v>0</v>
      </c>
      <c r="H584" s="196">
        <v>46128</v>
      </c>
      <c r="I584" s="197">
        <v>0</v>
      </c>
      <c r="J584" s="196">
        <v>46128</v>
      </c>
      <c r="K584" s="197">
        <v>0.10972222222222222</v>
      </c>
      <c r="L584" s="198">
        <f t="shared" si="146"/>
        <v>46128</v>
      </c>
      <c r="M584" s="199">
        <f t="shared" si="147"/>
        <v>46128.109722222223</v>
      </c>
      <c r="N584" s="200">
        <f t="shared" si="148"/>
        <v>2.6333375467005773</v>
      </c>
      <c r="O584" s="201" t="s">
        <v>1019</v>
      </c>
      <c r="P584" s="201" t="s">
        <v>1020</v>
      </c>
      <c r="Q584" s="202" t="s">
        <v>150</v>
      </c>
      <c r="R584" s="202" t="s">
        <v>137</v>
      </c>
      <c r="S584" s="202" t="s">
        <v>591</v>
      </c>
      <c r="T584" s="193" t="str">
        <f>IFERROR(VLOOKUP(S584,Sort!E:F,2,0),"")</f>
        <v>CLUTCH</v>
      </c>
      <c r="U584" s="115">
        <f t="shared" si="149"/>
        <v>1</v>
      </c>
      <c r="V584" s="202" t="s">
        <v>422</v>
      </c>
      <c r="W584" s="202"/>
      <c r="X584" s="202"/>
      <c r="Y584" s="202"/>
      <c r="Z584" s="193"/>
      <c r="AA584" s="193" t="s">
        <v>362</v>
      </c>
      <c r="AB584" s="203"/>
      <c r="AC584" s="204" t="str">
        <f t="shared" si="150"/>
        <v>CLOSE</v>
      </c>
      <c r="AD584" s="47" t="str">
        <f t="array" aca="1" ref="AD584" ca="1">IF(D584="","",INDEX(HM_Unit!$D$1:$AE$1,MATCH(C584,HM_Unit!$D$2:$AE$2,0)))</f>
        <v>WEEK 16</v>
      </c>
      <c r="AE584" s="46"/>
      <c r="AF584" s="46"/>
      <c r="AG584" s="46"/>
      <c r="AH584" s="46"/>
      <c r="AI584" s="46"/>
      <c r="AJ584" s="46"/>
      <c r="AK584" s="46"/>
    </row>
    <row r="585" spans="1:37" ht="30" customHeight="1">
      <c r="A585" s="46">
        <f>IFERROR(VLOOKUP(D585,Sort!B:D,3,0),"")</f>
        <v>0</v>
      </c>
      <c r="B585" s="190" t="str">
        <f t="shared" si="144"/>
        <v>146129CLOSE</v>
      </c>
      <c r="C585" s="196">
        <v>46129</v>
      </c>
      <c r="D585" s="192" t="s">
        <v>18</v>
      </c>
      <c r="E585" s="193" t="str">
        <f>IFERROR(VLOOKUP(D585,Sort!B:C,2,0),"")</f>
        <v>AXOR 3336K</v>
      </c>
      <c r="F585" s="194">
        <v>18535</v>
      </c>
      <c r="G585" s="195">
        <f t="shared" si="145"/>
        <v>0</v>
      </c>
      <c r="H585" s="196">
        <v>46129</v>
      </c>
      <c r="I585" s="197">
        <v>0.4548611111111111</v>
      </c>
      <c r="J585" s="196">
        <v>46129</v>
      </c>
      <c r="K585" s="197">
        <v>0.49375000000000002</v>
      </c>
      <c r="L585" s="198">
        <f t="shared" si="146"/>
        <v>46129.454861111109</v>
      </c>
      <c r="M585" s="199">
        <f t="shared" si="147"/>
        <v>46129.493750000001</v>
      </c>
      <c r="N585" s="200">
        <f t="shared" si="148"/>
        <v>0.933334826742789</v>
      </c>
      <c r="O585" s="201" t="s">
        <v>529</v>
      </c>
      <c r="P585" s="201"/>
      <c r="Q585" s="202" t="s">
        <v>149</v>
      </c>
      <c r="R585" s="202" t="s">
        <v>137</v>
      </c>
      <c r="S585" s="202" t="s">
        <v>318</v>
      </c>
      <c r="T585" s="193" t="str">
        <f>IFERROR(VLOOKUP(S585,Sort!E:F,2,0),"")</f>
        <v>PREVENTIVE MAINTENACE</v>
      </c>
      <c r="U585" s="115">
        <f t="shared" si="149"/>
        <v>1</v>
      </c>
      <c r="V585" s="202" t="s">
        <v>422</v>
      </c>
      <c r="W585" s="202"/>
      <c r="X585" s="202"/>
      <c r="Y585" s="202"/>
      <c r="Z585" s="193"/>
      <c r="AA585" s="193" t="s">
        <v>362</v>
      </c>
      <c r="AB585" s="203"/>
      <c r="AC585" s="204" t="str">
        <f t="shared" si="150"/>
        <v>CLOSE</v>
      </c>
      <c r="AD585" s="47" t="str">
        <f t="array" aca="1" ref="AD585" ca="1">IF(D585="","",INDEX(HM_Unit!$D$1:$AE$1,MATCH(C585,HM_Unit!$D$2:$AE$2,0)))</f>
        <v>WEEK 16</v>
      </c>
      <c r="AE585" s="46"/>
      <c r="AF585" s="46"/>
      <c r="AG585" s="46"/>
      <c r="AH585" s="46"/>
      <c r="AI585" s="46"/>
      <c r="AJ585" s="46"/>
      <c r="AK585" s="46"/>
    </row>
    <row r="586" spans="1:37" ht="30" customHeight="1">
      <c r="A586" s="46">
        <f>IFERROR(VLOOKUP(D586,Sort!B:D,3,0),"")</f>
        <v>0</v>
      </c>
      <c r="B586" s="190" t="str">
        <f t="shared" si="144"/>
        <v>246129CLOSE</v>
      </c>
      <c r="C586" s="196">
        <v>46129</v>
      </c>
      <c r="D586" s="192" t="s">
        <v>13</v>
      </c>
      <c r="E586" s="193" t="str">
        <f>IFERROR(VLOOKUP(D586,Sort!B:C,2,0),"")</f>
        <v>AXOR 3336K</v>
      </c>
      <c r="F586" s="194">
        <v>19007</v>
      </c>
      <c r="G586" s="195">
        <f t="shared" si="145"/>
        <v>0</v>
      </c>
      <c r="H586" s="196">
        <v>46129</v>
      </c>
      <c r="I586" s="197">
        <v>0.59513888888888888</v>
      </c>
      <c r="J586" s="196">
        <v>46129</v>
      </c>
      <c r="K586" s="197">
        <v>0.66666666666666663</v>
      </c>
      <c r="L586" s="198">
        <f t="shared" si="146"/>
        <v>46129.595138888886</v>
      </c>
      <c r="M586" s="199">
        <f t="shared" si="147"/>
        <v>46129.666666666664</v>
      </c>
      <c r="N586" s="200">
        <f t="shared" si="148"/>
        <v>1.7166694133454943</v>
      </c>
      <c r="O586" s="201" t="s">
        <v>1021</v>
      </c>
      <c r="P586" s="201" t="s">
        <v>1022</v>
      </c>
      <c r="Q586" s="202" t="s">
        <v>149</v>
      </c>
      <c r="R586" s="202" t="s">
        <v>137</v>
      </c>
      <c r="S586" s="202" t="s">
        <v>318</v>
      </c>
      <c r="T586" s="193" t="str">
        <f>IFERROR(VLOOKUP(S586,Sort!E:F,2,0),"")</f>
        <v>PREVENTIVE MAINTENACE</v>
      </c>
      <c r="U586" s="115">
        <f t="shared" si="149"/>
        <v>1</v>
      </c>
      <c r="V586" s="202" t="s">
        <v>422</v>
      </c>
      <c r="W586" s="202"/>
      <c r="X586" s="202"/>
      <c r="Y586" s="202"/>
      <c r="Z586" s="193"/>
      <c r="AA586" s="193" t="s">
        <v>362</v>
      </c>
      <c r="AB586" s="203"/>
      <c r="AC586" s="204" t="str">
        <f t="shared" si="150"/>
        <v>CLOSE</v>
      </c>
      <c r="AD586" s="47" t="str">
        <f t="array" aca="1" ref="AD586" ca="1">IF(D586="","",INDEX(HM_Unit!$D$1:$AE$1,MATCH(C586,HM_Unit!$D$2:$AE$2,0)))</f>
        <v>WEEK 16</v>
      </c>
      <c r="AE586" s="46"/>
      <c r="AF586" s="46"/>
      <c r="AG586" s="46"/>
      <c r="AH586" s="46"/>
      <c r="AI586" s="46"/>
      <c r="AJ586" s="46"/>
      <c r="AK586" s="46"/>
    </row>
    <row r="587" spans="1:37" ht="30" customHeight="1">
      <c r="A587" s="46">
        <f>IFERROR(VLOOKUP(D587,Sort!B:D,3,0),"")</f>
        <v>0</v>
      </c>
      <c r="B587" s="190" t="str">
        <f t="shared" si="144"/>
        <v>346129CLOSE</v>
      </c>
      <c r="C587" s="196">
        <v>46129</v>
      </c>
      <c r="D587" s="192" t="s">
        <v>35</v>
      </c>
      <c r="E587" s="193" t="str">
        <f>IFERROR(VLOOKUP(D587,Sort!B:C,2,0),"")</f>
        <v>AXOR 3336K</v>
      </c>
      <c r="F587" s="194"/>
      <c r="G587" s="195">
        <f t="shared" si="145"/>
        <v>0</v>
      </c>
      <c r="H587" s="196">
        <v>46129</v>
      </c>
      <c r="I587" s="197">
        <v>0.4375</v>
      </c>
      <c r="J587" s="196">
        <v>46129</v>
      </c>
      <c r="K587" s="197">
        <v>0.47013888888888888</v>
      </c>
      <c r="L587" s="198">
        <f t="shared" si="146"/>
        <v>46129.4375</v>
      </c>
      <c r="M587" s="199">
        <f t="shared" si="147"/>
        <v>46129.470138888886</v>
      </c>
      <c r="N587" s="200">
        <f t="shared" si="148"/>
        <v>0.78333458660270527</v>
      </c>
      <c r="O587" s="201" t="s">
        <v>357</v>
      </c>
      <c r="P587" s="201"/>
      <c r="Q587" s="202" t="s">
        <v>149</v>
      </c>
      <c r="R587" s="202" t="s">
        <v>137</v>
      </c>
      <c r="S587" s="202" t="s">
        <v>318</v>
      </c>
      <c r="T587" s="193" t="str">
        <f>IFERROR(VLOOKUP(S587,Sort!E:F,2,0),"")</f>
        <v>PREVENTIVE MAINTENACE</v>
      </c>
      <c r="U587" s="115">
        <f t="shared" si="149"/>
        <v>1</v>
      </c>
      <c r="V587" s="202" t="s">
        <v>422</v>
      </c>
      <c r="W587" s="202"/>
      <c r="X587" s="202"/>
      <c r="Y587" s="202"/>
      <c r="Z587" s="193"/>
      <c r="AA587" s="193" t="s">
        <v>362</v>
      </c>
      <c r="AB587" s="203"/>
      <c r="AC587" s="204" t="str">
        <f t="shared" si="150"/>
        <v>CLOSE</v>
      </c>
      <c r="AD587" s="47" t="str">
        <f t="array" aca="1" ref="AD587" ca="1">IF(D587="","",INDEX(HM_Unit!$D$1:$AE$1,MATCH(C587,HM_Unit!$D$2:$AE$2,0)))</f>
        <v>WEEK 16</v>
      </c>
      <c r="AE587" s="46"/>
      <c r="AF587" s="46"/>
      <c r="AG587" s="46"/>
      <c r="AH587" s="46"/>
      <c r="AI587" s="46"/>
      <c r="AJ587" s="46"/>
      <c r="AK587" s="46"/>
    </row>
    <row r="588" spans="1:37" ht="30" customHeight="1">
      <c r="A588" s="46">
        <f>IFERROR(VLOOKUP(D588,Sort!B:D,3,0),"")</f>
        <v>0</v>
      </c>
      <c r="B588" s="190" t="str">
        <f t="shared" si="144"/>
        <v>446129CLOSE</v>
      </c>
      <c r="C588" s="196">
        <v>46129</v>
      </c>
      <c r="D588" s="192" t="s">
        <v>30</v>
      </c>
      <c r="E588" s="193" t="str">
        <f>IFERROR(VLOOKUP(D588,Sort!B:C,2,0),"")</f>
        <v>AXOR 3336K</v>
      </c>
      <c r="F588" s="194"/>
      <c r="G588" s="195">
        <f t="shared" si="145"/>
        <v>0</v>
      </c>
      <c r="H588" s="196">
        <v>46129</v>
      </c>
      <c r="I588" s="197">
        <v>0.43680555555555556</v>
      </c>
      <c r="J588" s="196">
        <v>46129</v>
      </c>
      <c r="K588" s="197">
        <v>0.44791666666666669</v>
      </c>
      <c r="L588" s="198">
        <f t="shared" si="146"/>
        <v>46129.436805555553</v>
      </c>
      <c r="M588" s="199">
        <f t="shared" si="147"/>
        <v>46129.447916666664</v>
      </c>
      <c r="N588" s="200">
        <f t="shared" si="148"/>
        <v>0.26666709333013561</v>
      </c>
      <c r="O588" s="201" t="s">
        <v>356</v>
      </c>
      <c r="P588" s="201"/>
      <c r="Q588" s="202" t="s">
        <v>149</v>
      </c>
      <c r="R588" s="202" t="s">
        <v>137</v>
      </c>
      <c r="S588" s="202" t="s">
        <v>318</v>
      </c>
      <c r="T588" s="193" t="str">
        <f>IFERROR(VLOOKUP(S588,Sort!E:F,2,0),"")</f>
        <v>PREVENTIVE MAINTENACE</v>
      </c>
      <c r="U588" s="115">
        <f t="shared" si="149"/>
        <v>1</v>
      </c>
      <c r="V588" s="202" t="s">
        <v>422</v>
      </c>
      <c r="W588" s="202"/>
      <c r="X588" s="202"/>
      <c r="Y588" s="202"/>
      <c r="Z588" s="193"/>
      <c r="AA588" s="193" t="s">
        <v>362</v>
      </c>
      <c r="AB588" s="203"/>
      <c r="AC588" s="204" t="str">
        <f t="shared" si="150"/>
        <v>CLOSE</v>
      </c>
      <c r="AD588" s="47" t="str">
        <f t="array" aca="1" ref="AD588" ca="1">IF(D588="","",INDEX(HM_Unit!$D$1:$AE$1,MATCH(C588,HM_Unit!$D$2:$AE$2,0)))</f>
        <v>WEEK 16</v>
      </c>
      <c r="AE588" s="46"/>
      <c r="AF588" s="46"/>
      <c r="AG588" s="46"/>
      <c r="AH588" s="46"/>
      <c r="AI588" s="46"/>
      <c r="AJ588" s="46"/>
      <c r="AK588" s="46"/>
    </row>
    <row r="589" spans="1:37" ht="30" customHeight="1">
      <c r="A589" s="46">
        <f>IFERROR(VLOOKUP(D589,Sort!B:D,3,0),"")</f>
        <v>0</v>
      </c>
      <c r="B589" s="190" t="str">
        <f t="shared" si="144"/>
        <v>546129CLOSE</v>
      </c>
      <c r="C589" s="196">
        <v>46129</v>
      </c>
      <c r="D589" s="192" t="s">
        <v>31</v>
      </c>
      <c r="E589" s="193" t="str">
        <f>IFERROR(VLOOKUP(D589,Sort!B:C,2,0),"")</f>
        <v>AXOR 3336K</v>
      </c>
      <c r="F589" s="194"/>
      <c r="G589" s="195">
        <f t="shared" si="145"/>
        <v>0</v>
      </c>
      <c r="H589" s="196">
        <v>46129</v>
      </c>
      <c r="I589" s="197">
        <v>0.40972222222222221</v>
      </c>
      <c r="J589" s="196">
        <v>46129</v>
      </c>
      <c r="K589" s="197">
        <v>0.42152777777777778</v>
      </c>
      <c r="L589" s="198">
        <f t="shared" si="146"/>
        <v>46129.409722222219</v>
      </c>
      <c r="M589" s="199">
        <f t="shared" si="147"/>
        <v>46129.421527777777</v>
      </c>
      <c r="N589" s="200">
        <f t="shared" si="148"/>
        <v>0.28333378671783949</v>
      </c>
      <c r="O589" s="201" t="s">
        <v>356</v>
      </c>
      <c r="P589" s="201"/>
      <c r="Q589" s="202" t="s">
        <v>149</v>
      </c>
      <c r="R589" s="202" t="s">
        <v>137</v>
      </c>
      <c r="S589" s="202" t="s">
        <v>318</v>
      </c>
      <c r="T589" s="193" t="str">
        <f>IFERROR(VLOOKUP(S589,Sort!E:F,2,0),"")</f>
        <v>PREVENTIVE MAINTENACE</v>
      </c>
      <c r="U589" s="115">
        <f t="shared" si="149"/>
        <v>1</v>
      </c>
      <c r="V589" s="202" t="s">
        <v>422</v>
      </c>
      <c r="W589" s="202"/>
      <c r="X589" s="202"/>
      <c r="Y589" s="202"/>
      <c r="Z589" s="193"/>
      <c r="AA589" s="193" t="s">
        <v>362</v>
      </c>
      <c r="AB589" s="203"/>
      <c r="AC589" s="204" t="str">
        <f t="shared" si="150"/>
        <v>CLOSE</v>
      </c>
      <c r="AD589" s="47" t="str">
        <f t="array" aca="1" ref="AD589" ca="1">IF(D589="","",INDEX(HM_Unit!$D$1:$AE$1,MATCH(C589,HM_Unit!$D$2:$AE$2,0)))</f>
        <v>WEEK 16</v>
      </c>
      <c r="AE589" s="46"/>
      <c r="AF589" s="46"/>
      <c r="AG589" s="46"/>
      <c r="AH589" s="46"/>
      <c r="AI589" s="46"/>
      <c r="AJ589" s="46"/>
      <c r="AK589" s="46"/>
    </row>
    <row r="590" spans="1:37" ht="30" customHeight="1">
      <c r="A590" s="46">
        <f>IFERROR(VLOOKUP(D590,Sort!B:D,3,0),"")</f>
        <v>0</v>
      </c>
      <c r="B590" s="190" t="str">
        <f t="shared" si="144"/>
        <v>646129CLOSE</v>
      </c>
      <c r="C590" s="196">
        <v>46129</v>
      </c>
      <c r="D590" s="192" t="s">
        <v>21</v>
      </c>
      <c r="E590" s="193" t="str">
        <f>IFERROR(VLOOKUP(D590,Sort!B:C,2,0),"")</f>
        <v>AXOR 3336K</v>
      </c>
      <c r="F590" s="194"/>
      <c r="G590" s="195">
        <f t="shared" si="145"/>
        <v>0</v>
      </c>
      <c r="H590" s="196">
        <v>46129</v>
      </c>
      <c r="I590" s="197">
        <v>0.37847222222222221</v>
      </c>
      <c r="J590" s="196">
        <v>46129</v>
      </c>
      <c r="K590" s="197">
        <v>0.41041666666666665</v>
      </c>
      <c r="L590" s="198">
        <f t="shared" si="146"/>
        <v>46129.378472222219</v>
      </c>
      <c r="M590" s="199">
        <f t="shared" si="147"/>
        <v>46129.410416666666</v>
      </c>
      <c r="N590" s="200">
        <f t="shared" si="148"/>
        <v>0.76666789338962582</v>
      </c>
      <c r="O590" s="201" t="s">
        <v>357</v>
      </c>
      <c r="P590" s="201"/>
      <c r="Q590" s="202" t="s">
        <v>149</v>
      </c>
      <c r="R590" s="202" t="s">
        <v>137</v>
      </c>
      <c r="S590" s="202" t="s">
        <v>318</v>
      </c>
      <c r="T590" s="193" t="str">
        <f>IFERROR(VLOOKUP(S590,Sort!E:F,2,0),"")</f>
        <v>PREVENTIVE MAINTENACE</v>
      </c>
      <c r="U590" s="115">
        <f t="shared" si="149"/>
        <v>1</v>
      </c>
      <c r="V590" s="202" t="s">
        <v>422</v>
      </c>
      <c r="W590" s="202"/>
      <c r="X590" s="202"/>
      <c r="Y590" s="202"/>
      <c r="Z590" s="193"/>
      <c r="AA590" s="193" t="s">
        <v>362</v>
      </c>
      <c r="AB590" s="203"/>
      <c r="AC590" s="204" t="str">
        <f t="shared" si="150"/>
        <v>CLOSE</v>
      </c>
      <c r="AD590" s="47" t="str">
        <f t="array" aca="1" ref="AD590" ca="1">IF(D590="","",INDEX(HM_Unit!$D$1:$AE$1,MATCH(C590,HM_Unit!$D$2:$AE$2,0)))</f>
        <v>WEEK 16</v>
      </c>
      <c r="AE590" s="46"/>
      <c r="AF590" s="46"/>
      <c r="AG590" s="46"/>
      <c r="AH590" s="46"/>
      <c r="AI590" s="46"/>
      <c r="AJ590" s="46"/>
      <c r="AK590" s="46"/>
    </row>
    <row r="591" spans="1:37" ht="30" customHeight="1">
      <c r="A591" s="46">
        <f>IFERROR(VLOOKUP(D591,Sort!B:D,3,0),"")</f>
        <v>0</v>
      </c>
      <c r="B591" s="190" t="str">
        <f t="shared" si="144"/>
        <v>746129CLOSE</v>
      </c>
      <c r="C591" s="196">
        <v>46129</v>
      </c>
      <c r="D591" s="192" t="s">
        <v>37</v>
      </c>
      <c r="E591" s="193" t="str">
        <f>IFERROR(VLOOKUP(D591,Sort!B:C,2,0),"")</f>
        <v>AXOR 3336K</v>
      </c>
      <c r="F591" s="194">
        <v>18462</v>
      </c>
      <c r="G591" s="195">
        <f t="shared" si="145"/>
        <v>0</v>
      </c>
      <c r="H591" s="196">
        <v>46129</v>
      </c>
      <c r="I591" s="197">
        <v>0.33055555555555555</v>
      </c>
      <c r="J591" s="196">
        <v>46129</v>
      </c>
      <c r="K591" s="197">
        <v>0.34375</v>
      </c>
      <c r="L591" s="198">
        <f t="shared" si="146"/>
        <v>46129.330555555556</v>
      </c>
      <c r="M591" s="199">
        <f t="shared" si="147"/>
        <v>46129.34375</v>
      </c>
      <c r="N591" s="200">
        <f t="shared" si="148"/>
        <v>0.31666717331862282</v>
      </c>
      <c r="O591" s="201" t="s">
        <v>536</v>
      </c>
      <c r="P591" s="201" t="s">
        <v>1023</v>
      </c>
      <c r="Q591" s="202" t="s">
        <v>150</v>
      </c>
      <c r="R591" s="202" t="s">
        <v>137</v>
      </c>
      <c r="S591" s="202" t="s">
        <v>337</v>
      </c>
      <c r="T591" s="193" t="str">
        <f>IFERROR(VLOOKUP(S591,Sort!E:F,2,0),"")</f>
        <v>TRANSMISSION</v>
      </c>
      <c r="U591" s="115">
        <f t="shared" si="149"/>
        <v>1</v>
      </c>
      <c r="V591" s="202" t="s">
        <v>422</v>
      </c>
      <c r="W591" s="202"/>
      <c r="X591" s="202"/>
      <c r="Y591" s="202"/>
      <c r="Z591" s="193"/>
      <c r="AA591" s="193" t="s">
        <v>362</v>
      </c>
      <c r="AB591" s="203"/>
      <c r="AC591" s="204" t="str">
        <f t="shared" si="150"/>
        <v>CLOSE</v>
      </c>
      <c r="AD591" s="47" t="str">
        <f t="array" aca="1" ref="AD591" ca="1">IF(D591="","",INDEX(HM_Unit!$D$1:$AE$1,MATCH(C591,HM_Unit!$D$2:$AE$2,0)))</f>
        <v>WEEK 16</v>
      </c>
      <c r="AE591" s="46"/>
      <c r="AF591" s="46"/>
      <c r="AG591" s="46"/>
      <c r="AH591" s="46"/>
      <c r="AI591" s="46"/>
      <c r="AJ591" s="46"/>
      <c r="AK591" s="46"/>
    </row>
    <row r="592" spans="1:37" ht="30" customHeight="1">
      <c r="A592" s="46">
        <f>IFERROR(VLOOKUP(D592,Sort!B:D,3,0),"")</f>
        <v>0</v>
      </c>
      <c r="B592" s="190" t="str">
        <f t="shared" si="144"/>
        <v>846129CLOSE</v>
      </c>
      <c r="C592" s="196">
        <v>46129</v>
      </c>
      <c r="D592" s="192" t="s">
        <v>36</v>
      </c>
      <c r="E592" s="193" t="str">
        <f>IFERROR(VLOOKUP(D592,Sort!B:C,2,0),"")</f>
        <v>AXOR 3336K</v>
      </c>
      <c r="F592" s="194">
        <v>16539</v>
      </c>
      <c r="G592" s="195">
        <f t="shared" si="145"/>
        <v>0</v>
      </c>
      <c r="H592" s="196">
        <v>46129</v>
      </c>
      <c r="I592" s="197">
        <v>0.29166666666666669</v>
      </c>
      <c r="J592" s="196">
        <v>46129</v>
      </c>
      <c r="K592" s="197">
        <v>0.4513888888888889</v>
      </c>
      <c r="L592" s="198">
        <f t="shared" si="146"/>
        <v>46129.291666666664</v>
      </c>
      <c r="M592" s="199">
        <f t="shared" si="147"/>
        <v>46129.451388888891</v>
      </c>
      <c r="N592" s="200">
        <f t="shared" si="148"/>
        <v>3.8333394667734924</v>
      </c>
      <c r="O592" s="201" t="s">
        <v>1024</v>
      </c>
      <c r="P592" s="201" t="s">
        <v>1025</v>
      </c>
      <c r="Q592" s="202" t="s">
        <v>150</v>
      </c>
      <c r="R592" s="202" t="s">
        <v>137</v>
      </c>
      <c r="S592" s="202" t="s">
        <v>300</v>
      </c>
      <c r="T592" s="193" t="str">
        <f>IFERROR(VLOOKUP(S592,Sort!E:F,2,0),"")</f>
        <v>AIR SYSTEM</v>
      </c>
      <c r="U592" s="115">
        <f t="shared" si="149"/>
        <v>1</v>
      </c>
      <c r="V592" s="202" t="s">
        <v>422</v>
      </c>
      <c r="W592" s="202"/>
      <c r="X592" s="202"/>
      <c r="Y592" s="202"/>
      <c r="Z592" s="193"/>
      <c r="AA592" s="193" t="s">
        <v>362</v>
      </c>
      <c r="AB592" s="203"/>
      <c r="AC592" s="204" t="str">
        <f t="shared" si="150"/>
        <v>CLOSE</v>
      </c>
      <c r="AD592" s="47" t="str">
        <f t="array" aca="1" ref="AD592" ca="1">IF(D592="","",INDEX(HM_Unit!$D$1:$AE$1,MATCH(C592,HM_Unit!$D$2:$AE$2,0)))</f>
        <v>WEEK 16</v>
      </c>
      <c r="AE592" s="46"/>
      <c r="AF592" s="46"/>
      <c r="AG592" s="46"/>
      <c r="AH592" s="46"/>
      <c r="AI592" s="46"/>
      <c r="AJ592" s="46"/>
      <c r="AK592" s="46"/>
    </row>
    <row r="593" spans="1:37" ht="30" customHeight="1">
      <c r="A593" s="46">
        <f>IFERROR(VLOOKUP(D593,Sort!B:D,3,0),"")</f>
        <v>0</v>
      </c>
      <c r="B593" s="190" t="str">
        <f t="shared" si="144"/>
        <v>946129CLOSE</v>
      </c>
      <c r="C593" s="196">
        <v>46129</v>
      </c>
      <c r="D593" s="192" t="s">
        <v>28</v>
      </c>
      <c r="E593" s="193" t="str">
        <f>IFERROR(VLOOKUP(D593,Sort!B:C,2,0),"")</f>
        <v>AXOR 3336K</v>
      </c>
      <c r="F593" s="194">
        <v>19202</v>
      </c>
      <c r="G593" s="195">
        <f t="shared" si="145"/>
        <v>0</v>
      </c>
      <c r="H593" s="196">
        <v>46129</v>
      </c>
      <c r="I593" s="197">
        <v>0.3611111111111111</v>
      </c>
      <c r="J593" s="196">
        <v>46129</v>
      </c>
      <c r="K593" s="197">
        <v>0.36805555555555558</v>
      </c>
      <c r="L593" s="198">
        <f t="shared" si="146"/>
        <v>46129.361111111109</v>
      </c>
      <c r="M593" s="199">
        <f t="shared" si="147"/>
        <v>46129.368055555555</v>
      </c>
      <c r="N593" s="200">
        <f t="shared" si="148"/>
        <v>0.16666693335316288</v>
      </c>
      <c r="O593" s="201" t="s">
        <v>312</v>
      </c>
      <c r="P593" s="201" t="s">
        <v>1026</v>
      </c>
      <c r="Q593" s="202" t="s">
        <v>150</v>
      </c>
      <c r="R593" s="202" t="s">
        <v>137</v>
      </c>
      <c r="S593" s="202" t="s">
        <v>300</v>
      </c>
      <c r="T593" s="193" t="str">
        <f>IFERROR(VLOOKUP(S593,Sort!E:F,2,0),"")</f>
        <v>AIR SYSTEM</v>
      </c>
      <c r="U593" s="115">
        <f t="shared" si="149"/>
        <v>1</v>
      </c>
      <c r="V593" s="202" t="s">
        <v>422</v>
      </c>
      <c r="W593" s="202"/>
      <c r="X593" s="202"/>
      <c r="Y593" s="202"/>
      <c r="Z593" s="193"/>
      <c r="AA593" s="193" t="s">
        <v>362</v>
      </c>
      <c r="AB593" s="203"/>
      <c r="AC593" s="204" t="str">
        <f t="shared" si="150"/>
        <v>CLOSE</v>
      </c>
      <c r="AD593" s="47" t="str">
        <f t="array" aca="1" ref="AD593" ca="1">IF(D593="","",INDEX(HM_Unit!$D$1:$AE$1,MATCH(C593,HM_Unit!$D$2:$AE$2,0)))</f>
        <v>WEEK 16</v>
      </c>
      <c r="AE593" s="46"/>
      <c r="AF593" s="46"/>
      <c r="AG593" s="46"/>
      <c r="AH593" s="46"/>
      <c r="AI593" s="46"/>
      <c r="AJ593" s="46"/>
      <c r="AK593" s="46"/>
    </row>
    <row r="594" spans="1:37" ht="30" customHeight="1">
      <c r="A594" s="46">
        <f>IFERROR(VLOOKUP(D594,Sort!B:D,3,0),"")</f>
        <v>0</v>
      </c>
      <c r="B594" s="190" t="str">
        <f t="shared" si="144"/>
        <v>1046129CLOSE</v>
      </c>
      <c r="C594" s="196">
        <v>46129</v>
      </c>
      <c r="D594" s="192" t="s">
        <v>15</v>
      </c>
      <c r="E594" s="193" t="str">
        <f>IFERROR(VLOOKUP(D594,Sort!B:C,2,0),"")</f>
        <v>AXOR 3336K</v>
      </c>
      <c r="F594" s="194">
        <v>17708</v>
      </c>
      <c r="G594" s="195">
        <f t="shared" si="145"/>
        <v>0</v>
      </c>
      <c r="H594" s="196">
        <v>46129</v>
      </c>
      <c r="I594" s="197">
        <v>0.37083333333333335</v>
      </c>
      <c r="J594" s="196">
        <v>46129</v>
      </c>
      <c r="K594" s="197">
        <v>0.43402777777777779</v>
      </c>
      <c r="L594" s="198">
        <f t="shared" si="146"/>
        <v>46129.370833333334</v>
      </c>
      <c r="M594" s="199">
        <f t="shared" si="147"/>
        <v>46129.434027777781</v>
      </c>
      <c r="N594" s="200">
        <f t="shared" si="148"/>
        <v>1.5166690933915474</v>
      </c>
      <c r="O594" s="201" t="s">
        <v>536</v>
      </c>
      <c r="P594" s="201" t="s">
        <v>1027</v>
      </c>
      <c r="Q594" s="202" t="s">
        <v>150</v>
      </c>
      <c r="R594" s="202" t="s">
        <v>137</v>
      </c>
      <c r="S594" s="202" t="s">
        <v>337</v>
      </c>
      <c r="T594" s="193" t="str">
        <f>IFERROR(VLOOKUP(S594,Sort!E:F,2,0),"")</f>
        <v>TRANSMISSION</v>
      </c>
      <c r="U594" s="115">
        <f t="shared" si="149"/>
        <v>1</v>
      </c>
      <c r="V594" s="202" t="s">
        <v>422</v>
      </c>
      <c r="W594" s="202"/>
      <c r="X594" s="202"/>
      <c r="Y594" s="202"/>
      <c r="Z594" s="193"/>
      <c r="AA594" s="193" t="s">
        <v>362</v>
      </c>
      <c r="AB594" s="203"/>
      <c r="AC594" s="204" t="str">
        <f t="shared" si="150"/>
        <v>CLOSE</v>
      </c>
      <c r="AD594" s="47" t="str">
        <f t="array" aca="1" ref="AD594" ca="1">IF(D594="","",INDEX(HM_Unit!$D$1:$AE$1,MATCH(C594,HM_Unit!$D$2:$AE$2,0)))</f>
        <v>WEEK 16</v>
      </c>
      <c r="AE594" s="46"/>
      <c r="AF594" s="46"/>
      <c r="AG594" s="46"/>
      <c r="AH594" s="46"/>
      <c r="AI594" s="46"/>
      <c r="AJ594" s="46"/>
      <c r="AK594" s="46"/>
    </row>
    <row r="595" spans="1:37" ht="30" customHeight="1">
      <c r="A595" s="46">
        <f>IFERROR(VLOOKUP(D595,Sort!B:D,3,0),"")</f>
        <v>0</v>
      </c>
      <c r="B595" s="190" t="str">
        <f t="shared" si="144"/>
        <v>1146129CLOSE</v>
      </c>
      <c r="C595" s="196">
        <v>46129</v>
      </c>
      <c r="D595" s="192" t="s">
        <v>104</v>
      </c>
      <c r="E595" s="193" t="str">
        <f>IFERROR(VLOOKUP(D595,Sort!B:C,2,0),"")</f>
        <v>Axor 3336 OB</v>
      </c>
      <c r="F595" s="194">
        <v>18109</v>
      </c>
      <c r="G595" s="195">
        <f t="shared" si="145"/>
        <v>0</v>
      </c>
      <c r="H595" s="196">
        <v>46129</v>
      </c>
      <c r="I595" s="197">
        <v>0.29166666666666669</v>
      </c>
      <c r="J595" s="196">
        <v>46129</v>
      </c>
      <c r="K595" s="197">
        <v>0.44861111111111113</v>
      </c>
      <c r="L595" s="198">
        <f t="shared" si="146"/>
        <v>46129.291666666664</v>
      </c>
      <c r="M595" s="199">
        <f t="shared" si="147"/>
        <v>46129.448611111111</v>
      </c>
      <c r="N595" s="200">
        <f t="shared" si="148"/>
        <v>3.7666726933973105</v>
      </c>
      <c r="O595" s="201" t="s">
        <v>1028</v>
      </c>
      <c r="P595" s="201" t="s">
        <v>1029</v>
      </c>
      <c r="Q595" s="202" t="s">
        <v>150</v>
      </c>
      <c r="R595" s="202" t="s">
        <v>137</v>
      </c>
      <c r="S595" s="202" t="s">
        <v>311</v>
      </c>
      <c r="T595" s="193" t="str">
        <f>IFERROR(VLOOKUP(S595,Sort!E:F,2,0),"")</f>
        <v>TYRE</v>
      </c>
      <c r="U595" s="115">
        <f t="shared" si="149"/>
        <v>1</v>
      </c>
      <c r="V595" s="202" t="s">
        <v>422</v>
      </c>
      <c r="W595" s="202"/>
      <c r="X595" s="202"/>
      <c r="Y595" s="202"/>
      <c r="Z595" s="193"/>
      <c r="AA595" s="193" t="s">
        <v>362</v>
      </c>
      <c r="AB595" s="203"/>
      <c r="AC595" s="204" t="str">
        <f t="shared" si="150"/>
        <v>CLOSE</v>
      </c>
      <c r="AD595" s="47" t="str">
        <f t="array" aca="1" ref="AD595" ca="1">IF(D595="","",INDEX(HM_Unit!$D$1:$AE$1,MATCH(C595,HM_Unit!$D$2:$AE$2,0)))</f>
        <v>WEEK 16</v>
      </c>
      <c r="AE595" s="46"/>
      <c r="AF595" s="46"/>
      <c r="AG595" s="46"/>
      <c r="AH595" s="46"/>
      <c r="AI595" s="46"/>
      <c r="AJ595" s="46"/>
      <c r="AK595" s="46"/>
    </row>
    <row r="596" spans="1:37" ht="30" customHeight="1">
      <c r="A596" s="46">
        <f>IFERROR(VLOOKUP(D596,Sort!B:D,3,0),"")</f>
        <v>0</v>
      </c>
      <c r="B596" s="190" t="str">
        <f t="shared" si="144"/>
        <v>1246129CLOSE</v>
      </c>
      <c r="C596" s="196">
        <v>46129</v>
      </c>
      <c r="D596" s="192" t="s">
        <v>102</v>
      </c>
      <c r="E596" s="193" t="str">
        <f>IFERROR(VLOOKUP(D596,Sort!B:C,2,0),"")</f>
        <v>Axor 3336 OB</v>
      </c>
      <c r="F596" s="194">
        <v>17641</v>
      </c>
      <c r="G596" s="195">
        <f t="shared" si="145"/>
        <v>0</v>
      </c>
      <c r="H596" s="196">
        <v>46129</v>
      </c>
      <c r="I596" s="197">
        <v>0.37152777777777779</v>
      </c>
      <c r="J596" s="196">
        <v>46129</v>
      </c>
      <c r="K596" s="197">
        <v>0.44791666666666669</v>
      </c>
      <c r="L596" s="198">
        <f t="shared" si="146"/>
        <v>46129.371527777781</v>
      </c>
      <c r="M596" s="199">
        <f t="shared" si="147"/>
        <v>46129.447916666664</v>
      </c>
      <c r="N596" s="200">
        <f t="shared" si="148"/>
        <v>1.8333362665355459</v>
      </c>
      <c r="O596" s="201" t="s">
        <v>1030</v>
      </c>
      <c r="P596" s="201" t="s">
        <v>1031</v>
      </c>
      <c r="Q596" s="202" t="s">
        <v>150</v>
      </c>
      <c r="R596" s="202" t="s">
        <v>137</v>
      </c>
      <c r="S596" s="202" t="s">
        <v>297</v>
      </c>
      <c r="T596" s="193" t="str">
        <f>IFERROR(VLOOKUP(S596,Sort!E:F,2,0),"")</f>
        <v>SUSPENSION</v>
      </c>
      <c r="U596" s="115">
        <f t="shared" si="149"/>
        <v>1</v>
      </c>
      <c r="V596" s="202" t="s">
        <v>422</v>
      </c>
      <c r="W596" s="202"/>
      <c r="X596" s="202"/>
      <c r="Y596" s="202"/>
      <c r="Z596" s="193"/>
      <c r="AA596" s="193" t="s">
        <v>362</v>
      </c>
      <c r="AB596" s="203"/>
      <c r="AC596" s="204" t="str">
        <f t="shared" si="150"/>
        <v>CLOSE</v>
      </c>
      <c r="AD596" s="47" t="str">
        <f t="array" aca="1" ref="AD596" ca="1">IF(D596="","",INDEX(HM_Unit!$D$1:$AE$1,MATCH(C596,HM_Unit!$D$2:$AE$2,0)))</f>
        <v>WEEK 16</v>
      </c>
      <c r="AE596" s="46"/>
      <c r="AF596" s="46"/>
      <c r="AG596" s="46"/>
      <c r="AH596" s="46"/>
      <c r="AI596" s="46"/>
      <c r="AJ596" s="46"/>
      <c r="AK596" s="46"/>
    </row>
    <row r="597" spans="1:37" ht="30" customHeight="1">
      <c r="A597" s="46">
        <f>IFERROR(VLOOKUP(D597,Sort!B:D,3,0),"")</f>
        <v>0</v>
      </c>
      <c r="B597" s="190" t="str">
        <f t="shared" si="144"/>
        <v>1346129CLOSE</v>
      </c>
      <c r="C597" s="196">
        <v>46129</v>
      </c>
      <c r="D597" s="192" t="s">
        <v>27</v>
      </c>
      <c r="E597" s="193" t="str">
        <f>IFERROR(VLOOKUP(D597,Sort!B:C,2,0),"")</f>
        <v>AXOR 3336K</v>
      </c>
      <c r="F597" s="194">
        <v>18622</v>
      </c>
      <c r="G597" s="195">
        <f t="shared" si="145"/>
        <v>0</v>
      </c>
      <c r="H597" s="196">
        <v>46129</v>
      </c>
      <c r="I597" s="197">
        <v>0.42777777777777776</v>
      </c>
      <c r="J597" s="196">
        <v>46129</v>
      </c>
      <c r="K597" s="197">
        <v>0.64583333333333337</v>
      </c>
      <c r="L597" s="198">
        <f t="shared" si="146"/>
        <v>46129.427777777775</v>
      </c>
      <c r="M597" s="199">
        <f t="shared" si="147"/>
        <v>46129.645833333336</v>
      </c>
      <c r="N597" s="200">
        <f t="shared" si="148"/>
        <v>5.2333417068003749</v>
      </c>
      <c r="O597" s="201" t="s">
        <v>1032</v>
      </c>
      <c r="P597" s="201" t="s">
        <v>1033</v>
      </c>
      <c r="Q597" s="202" t="s">
        <v>150</v>
      </c>
      <c r="R597" s="202" t="s">
        <v>137</v>
      </c>
      <c r="S597" s="202" t="s">
        <v>303</v>
      </c>
      <c r="T597" s="193" t="str">
        <f>IFERROR(VLOOKUP(S597,Sort!E:F,2,0),"")</f>
        <v>BRAKE SYSTEM</v>
      </c>
      <c r="U597" s="115">
        <f t="shared" si="149"/>
        <v>1</v>
      </c>
      <c r="V597" s="202" t="s">
        <v>422</v>
      </c>
      <c r="W597" s="202"/>
      <c r="X597" s="202"/>
      <c r="Y597" s="202"/>
      <c r="Z597" s="193"/>
      <c r="AA597" s="193" t="s">
        <v>362</v>
      </c>
      <c r="AB597" s="203"/>
      <c r="AC597" s="204" t="str">
        <f t="shared" si="150"/>
        <v>CLOSE</v>
      </c>
      <c r="AD597" s="47" t="str">
        <f t="array" aca="1" ref="AD597" ca="1">IF(D597="","",INDEX(HM_Unit!$D$1:$AE$1,MATCH(C597,HM_Unit!$D$2:$AE$2,0)))</f>
        <v>WEEK 16</v>
      </c>
      <c r="AE597" s="46"/>
      <c r="AF597" s="46"/>
      <c r="AG597" s="46"/>
      <c r="AH597" s="46"/>
      <c r="AI597" s="46"/>
      <c r="AJ597" s="46"/>
      <c r="AK597" s="46"/>
    </row>
    <row r="598" spans="1:37" ht="30" customHeight="1">
      <c r="A598" s="46">
        <f>IFERROR(VLOOKUP(D598,Sort!B:D,3,0),"")</f>
        <v>0</v>
      </c>
      <c r="B598" s="190" t="str">
        <f t="shared" si="144"/>
        <v>1446129CLOSE</v>
      </c>
      <c r="C598" s="196">
        <v>46129</v>
      </c>
      <c r="D598" s="192" t="s">
        <v>105</v>
      </c>
      <c r="E598" s="193" t="str">
        <f>IFERROR(VLOOKUP(D598,Sort!B:C,2,0),"")</f>
        <v>Axor 3336 OB</v>
      </c>
      <c r="F598" s="194">
        <v>17327</v>
      </c>
      <c r="G598" s="195">
        <f t="shared" si="145"/>
        <v>0</v>
      </c>
      <c r="H598" s="196">
        <v>46129</v>
      </c>
      <c r="I598" s="197">
        <v>0.62847222222222221</v>
      </c>
      <c r="J598" s="196">
        <v>46129</v>
      </c>
      <c r="K598" s="197">
        <v>0.65277777777777779</v>
      </c>
      <c r="L598" s="198">
        <f t="shared" si="146"/>
        <v>46129.628472222219</v>
      </c>
      <c r="M598" s="199">
        <f t="shared" si="147"/>
        <v>46129.652777777781</v>
      </c>
      <c r="N598" s="200">
        <f t="shared" si="148"/>
        <v>0.58333426682338274</v>
      </c>
      <c r="O598" s="201" t="s">
        <v>1034</v>
      </c>
      <c r="P598" s="201" t="s">
        <v>1035</v>
      </c>
      <c r="Q598" s="202" t="s">
        <v>149</v>
      </c>
      <c r="R598" s="202" t="s">
        <v>137</v>
      </c>
      <c r="S598" s="202" t="s">
        <v>318</v>
      </c>
      <c r="T598" s="193" t="str">
        <f>IFERROR(VLOOKUP(S598,Sort!E:F,2,0),"")</f>
        <v>PREVENTIVE MAINTENACE</v>
      </c>
      <c r="U598" s="115">
        <f t="shared" si="149"/>
        <v>1</v>
      </c>
      <c r="V598" s="202" t="s">
        <v>422</v>
      </c>
      <c r="W598" s="202"/>
      <c r="X598" s="202"/>
      <c r="Y598" s="202"/>
      <c r="Z598" s="193"/>
      <c r="AA598" s="193" t="s">
        <v>362</v>
      </c>
      <c r="AB598" s="203"/>
      <c r="AC598" s="204" t="str">
        <f t="shared" si="150"/>
        <v>CLOSE</v>
      </c>
      <c r="AD598" s="47" t="str">
        <f t="array" aca="1" ref="AD598" ca="1">IF(D598="","",INDEX(HM_Unit!$D$1:$AE$1,MATCH(C598,HM_Unit!$D$2:$AE$2,0)))</f>
        <v>WEEK 16</v>
      </c>
      <c r="AE598" s="46"/>
      <c r="AF598" s="46"/>
      <c r="AG598" s="46"/>
      <c r="AH598" s="46"/>
      <c r="AI598" s="46"/>
      <c r="AJ598" s="46"/>
      <c r="AK598" s="46"/>
    </row>
    <row r="599" spans="1:37" ht="30" customHeight="1">
      <c r="A599" s="46">
        <f>IFERROR(VLOOKUP(D599,Sort!B:D,3,0),"")</f>
        <v>0</v>
      </c>
      <c r="B599" s="190" t="str">
        <f t="shared" si="144"/>
        <v>1546129CLOSE</v>
      </c>
      <c r="C599" s="196">
        <v>46129</v>
      </c>
      <c r="D599" s="192" t="s">
        <v>28</v>
      </c>
      <c r="E599" s="193" t="str">
        <f>IFERROR(VLOOKUP(D599,Sort!B:C,2,0),"")</f>
        <v>AXOR 3336K</v>
      </c>
      <c r="F599" s="194" t="s">
        <v>471</v>
      </c>
      <c r="G599" s="195">
        <f t="shared" si="145"/>
        <v>0</v>
      </c>
      <c r="H599" s="196">
        <v>46129</v>
      </c>
      <c r="I599" s="197">
        <v>0.81597222222222221</v>
      </c>
      <c r="J599" s="196">
        <v>46129</v>
      </c>
      <c r="K599" s="197">
        <v>0.85069444444444442</v>
      </c>
      <c r="L599" s="198">
        <f t="shared" si="146"/>
        <v>46129.815972222219</v>
      </c>
      <c r="M599" s="199">
        <f t="shared" si="147"/>
        <v>46129.850694444445</v>
      </c>
      <c r="N599" s="200">
        <f t="shared" si="148"/>
        <v>0.83333466676581458</v>
      </c>
      <c r="O599" s="201" t="s">
        <v>1036</v>
      </c>
      <c r="P599" s="201" t="s">
        <v>1037</v>
      </c>
      <c r="Q599" s="202" t="s">
        <v>150</v>
      </c>
      <c r="R599" s="202" t="s">
        <v>137</v>
      </c>
      <c r="S599" s="202" t="s">
        <v>337</v>
      </c>
      <c r="T599" s="193" t="str">
        <f>IFERROR(VLOOKUP(S599,Sort!E:F,2,0),"")</f>
        <v>TRANSMISSION</v>
      </c>
      <c r="U599" s="115">
        <f t="shared" si="149"/>
        <v>1</v>
      </c>
      <c r="V599" s="202" t="s">
        <v>422</v>
      </c>
      <c r="W599" s="202"/>
      <c r="X599" s="202"/>
      <c r="Y599" s="202"/>
      <c r="Z599" s="193"/>
      <c r="AA599" s="193" t="s">
        <v>362</v>
      </c>
      <c r="AB599" s="203"/>
      <c r="AC599" s="204" t="str">
        <f t="shared" si="150"/>
        <v>CLOSE</v>
      </c>
      <c r="AD599" s="47" t="str">
        <f t="array" aca="1" ref="AD599" ca="1">IF(D599="","",INDEX(HM_Unit!$D$1:$AE$1,MATCH(C599,HM_Unit!$D$2:$AE$2,0)))</f>
        <v>WEEK 16</v>
      </c>
      <c r="AE599" s="46"/>
      <c r="AF599" s="46"/>
      <c r="AG599" s="46"/>
      <c r="AH599" s="46"/>
      <c r="AI599" s="46"/>
      <c r="AJ599" s="46"/>
      <c r="AK599" s="46"/>
    </row>
    <row r="600" spans="1:37" ht="30" customHeight="1">
      <c r="A600" s="46">
        <f>IFERROR(VLOOKUP(D600,Sort!B:D,3,0),"")</f>
        <v>0</v>
      </c>
      <c r="B600" s="190" t="str">
        <f t="shared" si="144"/>
        <v>1646129CLOSE</v>
      </c>
      <c r="C600" s="196">
        <v>46129</v>
      </c>
      <c r="D600" s="192" t="s">
        <v>12</v>
      </c>
      <c r="E600" s="193" t="str">
        <f>IFERROR(VLOOKUP(D600,Sort!B:C,2,0),"")</f>
        <v>AXOR 3336K</v>
      </c>
      <c r="F600" s="194" t="s">
        <v>471</v>
      </c>
      <c r="G600" s="195">
        <f t="shared" si="145"/>
        <v>0</v>
      </c>
      <c r="H600" s="196">
        <v>46129</v>
      </c>
      <c r="I600" s="197">
        <v>0.84375</v>
      </c>
      <c r="J600" s="196">
        <v>46129</v>
      </c>
      <c r="K600" s="197">
        <v>0.8520833333333333</v>
      </c>
      <c r="L600" s="198">
        <f t="shared" si="146"/>
        <v>46129.84375</v>
      </c>
      <c r="M600" s="199">
        <f t="shared" si="147"/>
        <v>46129.852083333331</v>
      </c>
      <c r="N600" s="200">
        <f t="shared" si="148"/>
        <v>0.20000031995394632</v>
      </c>
      <c r="O600" s="201" t="s">
        <v>417</v>
      </c>
      <c r="P600" s="201" t="s">
        <v>418</v>
      </c>
      <c r="Q600" s="202" t="s">
        <v>150</v>
      </c>
      <c r="R600" s="202" t="s">
        <v>137</v>
      </c>
      <c r="S600" s="202" t="s">
        <v>303</v>
      </c>
      <c r="T600" s="193" t="str">
        <f>IFERROR(VLOOKUP(S600,Sort!E:F,2,0),"")</f>
        <v>BRAKE SYSTEM</v>
      </c>
      <c r="U600" s="115">
        <f t="shared" si="149"/>
        <v>1</v>
      </c>
      <c r="V600" s="202" t="s">
        <v>422</v>
      </c>
      <c r="W600" s="202"/>
      <c r="X600" s="202"/>
      <c r="Y600" s="202"/>
      <c r="Z600" s="193"/>
      <c r="AA600" s="193" t="s">
        <v>362</v>
      </c>
      <c r="AB600" s="203"/>
      <c r="AC600" s="204" t="str">
        <f t="shared" si="150"/>
        <v>CLOSE</v>
      </c>
      <c r="AD600" s="47" t="str">
        <f t="array" aca="1" ref="AD600" ca="1">IF(D600="","",INDEX(HM_Unit!$D$1:$AE$1,MATCH(C600,HM_Unit!$D$2:$AE$2,0)))</f>
        <v>WEEK 16</v>
      </c>
      <c r="AE600" s="46"/>
      <c r="AF600" s="46"/>
      <c r="AG600" s="46"/>
      <c r="AH600" s="46"/>
      <c r="AI600" s="46"/>
      <c r="AJ600" s="46"/>
      <c r="AK600" s="46"/>
    </row>
    <row r="601" spans="1:37" ht="30" customHeight="1">
      <c r="A601" s="46">
        <f>IFERROR(VLOOKUP(D601,Sort!B:D,3,0),"")</f>
        <v>0</v>
      </c>
      <c r="B601" s="190" t="str">
        <f t="shared" si="144"/>
        <v>1746129CLOSE</v>
      </c>
      <c r="C601" s="196">
        <v>46129</v>
      </c>
      <c r="D601" s="192" t="s">
        <v>25</v>
      </c>
      <c r="E601" s="193" t="str">
        <f>IFERROR(VLOOKUP(D601,Sort!B:C,2,0),"")</f>
        <v>AXOR 3336K</v>
      </c>
      <c r="F601" s="194" t="s">
        <v>471</v>
      </c>
      <c r="G601" s="195">
        <f t="shared" si="145"/>
        <v>0</v>
      </c>
      <c r="H601" s="196">
        <v>46129</v>
      </c>
      <c r="I601" s="197">
        <v>0.86527777777777781</v>
      </c>
      <c r="J601" s="196">
        <v>46129</v>
      </c>
      <c r="K601" s="197">
        <v>0.88194444444444442</v>
      </c>
      <c r="L601" s="198">
        <f t="shared" si="146"/>
        <v>46129.865277777775</v>
      </c>
      <c r="M601" s="199">
        <f t="shared" si="147"/>
        <v>46129.881944444445</v>
      </c>
      <c r="N601" s="200">
        <f t="shared" si="148"/>
        <v>0.40000064008251546</v>
      </c>
      <c r="O601" s="201" t="s">
        <v>417</v>
      </c>
      <c r="P601" s="201" t="s">
        <v>856</v>
      </c>
      <c r="Q601" s="202" t="s">
        <v>150</v>
      </c>
      <c r="R601" s="202" t="s">
        <v>137</v>
      </c>
      <c r="S601" s="202" t="s">
        <v>303</v>
      </c>
      <c r="T601" s="193" t="str">
        <f>IFERROR(VLOOKUP(S601,Sort!E:F,2,0),"")</f>
        <v>BRAKE SYSTEM</v>
      </c>
      <c r="U601" s="115">
        <f t="shared" si="149"/>
        <v>1</v>
      </c>
      <c r="V601" s="202" t="s">
        <v>422</v>
      </c>
      <c r="W601" s="202"/>
      <c r="X601" s="202"/>
      <c r="Y601" s="202"/>
      <c r="Z601" s="193"/>
      <c r="AA601" s="193" t="s">
        <v>362</v>
      </c>
      <c r="AB601" s="203"/>
      <c r="AC601" s="204" t="str">
        <f t="shared" si="150"/>
        <v>CLOSE</v>
      </c>
      <c r="AD601" s="47" t="str">
        <f t="array" aca="1" ref="AD601" ca="1">IF(D601="","",INDEX(HM_Unit!$D$1:$AE$1,MATCH(C601,HM_Unit!$D$2:$AE$2,0)))</f>
        <v>WEEK 16</v>
      </c>
      <c r="AE601" s="46"/>
      <c r="AF601" s="46"/>
      <c r="AG601" s="46"/>
      <c r="AH601" s="46"/>
      <c r="AI601" s="46"/>
      <c r="AJ601" s="46"/>
      <c r="AK601" s="46"/>
    </row>
    <row r="602" spans="1:37" ht="30" customHeight="1">
      <c r="A602" s="46">
        <f>IFERROR(VLOOKUP(D602,Sort!B:D,3,0),"")</f>
        <v>0</v>
      </c>
      <c r="B602" s="190" t="str">
        <f t="shared" si="144"/>
        <v>1846129CLOSE</v>
      </c>
      <c r="C602" s="196">
        <v>46129</v>
      </c>
      <c r="D602" s="192" t="s">
        <v>97</v>
      </c>
      <c r="E602" s="193" t="str">
        <f>IFERROR(VLOOKUP(D602,Sort!B:C,2,0),"")</f>
        <v>Axor 3336 OB</v>
      </c>
      <c r="F602" s="194" t="s">
        <v>471</v>
      </c>
      <c r="G602" s="195">
        <f t="shared" si="145"/>
        <v>0</v>
      </c>
      <c r="H602" s="196">
        <v>46129</v>
      </c>
      <c r="I602" s="197">
        <v>0.79861111111111116</v>
      </c>
      <c r="J602" s="196">
        <v>46129</v>
      </c>
      <c r="K602" s="197">
        <v>0.8125</v>
      </c>
      <c r="L602" s="198">
        <f t="shared" si="146"/>
        <v>46129.798611111109</v>
      </c>
      <c r="M602" s="199">
        <f t="shared" si="147"/>
        <v>46129.8125</v>
      </c>
      <c r="N602" s="200">
        <f t="shared" si="148"/>
        <v>0.33333386670632675</v>
      </c>
      <c r="O602" s="201" t="s">
        <v>1038</v>
      </c>
      <c r="P602" s="201" t="s">
        <v>1039</v>
      </c>
      <c r="Q602" s="202" t="s">
        <v>150</v>
      </c>
      <c r="R602" s="202" t="s">
        <v>137</v>
      </c>
      <c r="S602" s="202" t="s">
        <v>297</v>
      </c>
      <c r="T602" s="193" t="str">
        <f>IFERROR(VLOOKUP(S602,Sort!E:F,2,0),"")</f>
        <v>SUSPENSION</v>
      </c>
      <c r="U602" s="115">
        <f t="shared" si="149"/>
        <v>1</v>
      </c>
      <c r="V602" s="202" t="s">
        <v>422</v>
      </c>
      <c r="W602" s="202"/>
      <c r="X602" s="202"/>
      <c r="Y602" s="202"/>
      <c r="Z602" s="193"/>
      <c r="AA602" s="193" t="s">
        <v>362</v>
      </c>
      <c r="AB602" s="203"/>
      <c r="AC602" s="204" t="str">
        <f t="shared" si="150"/>
        <v>CLOSE</v>
      </c>
      <c r="AD602" s="47" t="str">
        <f t="array" aca="1" ref="AD602" ca="1">IF(D602="","",INDEX(HM_Unit!$D$1:$AE$1,MATCH(C602,HM_Unit!$D$2:$AE$2,0)))</f>
        <v>WEEK 16</v>
      </c>
      <c r="AE602" s="46"/>
      <c r="AF602" s="46"/>
      <c r="AG602" s="46"/>
      <c r="AH602" s="46"/>
      <c r="AI602" s="46"/>
      <c r="AJ602" s="46"/>
      <c r="AK602" s="46"/>
    </row>
    <row r="603" spans="1:37" ht="30" customHeight="1">
      <c r="A603" s="46">
        <f>IFERROR(VLOOKUP(D603,Sort!B:D,3,0),"")</f>
        <v>0</v>
      </c>
      <c r="B603" s="190" t="str">
        <f t="shared" si="144"/>
        <v>1946129CLOSE</v>
      </c>
      <c r="C603" s="196">
        <v>46129</v>
      </c>
      <c r="D603" s="192" t="s">
        <v>39</v>
      </c>
      <c r="E603" s="193" t="str">
        <f>IFERROR(VLOOKUP(D603,Sort!B:C,2,0),"")</f>
        <v>AXOR 3336K</v>
      </c>
      <c r="F603" s="194">
        <v>18634</v>
      </c>
      <c r="G603" s="195">
        <f t="shared" si="145"/>
        <v>0</v>
      </c>
      <c r="H603" s="196">
        <v>46129</v>
      </c>
      <c r="I603" s="197">
        <v>0.8125</v>
      </c>
      <c r="J603" s="196">
        <v>46129</v>
      </c>
      <c r="K603" s="197">
        <v>0.89930555555555558</v>
      </c>
      <c r="L603" s="198">
        <f t="shared" si="146"/>
        <v>46129.8125</v>
      </c>
      <c r="M603" s="199">
        <f t="shared" si="147"/>
        <v>46129.899305555555</v>
      </c>
      <c r="N603" s="200">
        <f t="shared" si="148"/>
        <v>2.0833366666526021</v>
      </c>
      <c r="O603" s="201" t="s">
        <v>1040</v>
      </c>
      <c r="P603" s="201" t="s">
        <v>484</v>
      </c>
      <c r="Q603" s="202" t="s">
        <v>150</v>
      </c>
      <c r="R603" s="202" t="s">
        <v>137</v>
      </c>
      <c r="S603" s="202" t="s">
        <v>297</v>
      </c>
      <c r="T603" s="193" t="str">
        <f>IFERROR(VLOOKUP(S603,Sort!E:F,2,0),"")</f>
        <v>SUSPENSION</v>
      </c>
      <c r="U603" s="115">
        <f t="shared" si="149"/>
        <v>1</v>
      </c>
      <c r="V603" s="202" t="s">
        <v>422</v>
      </c>
      <c r="W603" s="202"/>
      <c r="X603" s="202"/>
      <c r="Y603" s="202"/>
      <c r="Z603" s="193"/>
      <c r="AA603" s="193" t="s">
        <v>362</v>
      </c>
      <c r="AB603" s="203"/>
      <c r="AC603" s="204" t="str">
        <f t="shared" si="150"/>
        <v>CLOSE</v>
      </c>
      <c r="AD603" s="47" t="str">
        <f t="array" aca="1" ref="AD603" ca="1">IF(D603="","",INDEX(HM_Unit!$D$1:$AE$1,MATCH(C603,HM_Unit!$D$2:$AE$2,0)))</f>
        <v>WEEK 16</v>
      </c>
      <c r="AE603" s="46"/>
      <c r="AF603" s="46"/>
      <c r="AG603" s="46"/>
      <c r="AH603" s="46"/>
      <c r="AI603" s="46"/>
      <c r="AJ603" s="46"/>
      <c r="AK603" s="46"/>
    </row>
    <row r="604" spans="1:37" ht="30" customHeight="1">
      <c r="A604" s="46">
        <f>IFERROR(VLOOKUP(D604,Sort!B:D,3,0),"")</f>
        <v>0</v>
      </c>
      <c r="B604" s="190" t="str">
        <f t="shared" si="144"/>
        <v>2046129CLOSE</v>
      </c>
      <c r="C604" s="196">
        <v>46129</v>
      </c>
      <c r="D604" s="192" t="s">
        <v>90</v>
      </c>
      <c r="E604" s="193" t="str">
        <f>IFERROR(VLOOKUP(D604,Sort!B:C,2,0),"")</f>
        <v>Axor 3336 OB</v>
      </c>
      <c r="F604" s="194" t="s">
        <v>471</v>
      </c>
      <c r="G604" s="195">
        <f t="shared" si="145"/>
        <v>0</v>
      </c>
      <c r="H604" s="196">
        <v>46129</v>
      </c>
      <c r="I604" s="197">
        <v>0.8125</v>
      </c>
      <c r="J604" s="196">
        <v>46129</v>
      </c>
      <c r="K604" s="197">
        <v>0.84027777777777779</v>
      </c>
      <c r="L604" s="198">
        <f t="shared" si="146"/>
        <v>46129.8125</v>
      </c>
      <c r="M604" s="199">
        <f t="shared" si="147"/>
        <v>46129.840277777781</v>
      </c>
      <c r="N604" s="200">
        <f t="shared" si="148"/>
        <v>0.66666773341265118</v>
      </c>
      <c r="O604" s="201" t="s">
        <v>1015</v>
      </c>
      <c r="P604" s="201" t="s">
        <v>1041</v>
      </c>
      <c r="Q604" s="202" t="s">
        <v>150</v>
      </c>
      <c r="R604" s="202" t="s">
        <v>137</v>
      </c>
      <c r="S604" s="202" t="s">
        <v>297</v>
      </c>
      <c r="T604" s="193" t="str">
        <f>IFERROR(VLOOKUP(S604,Sort!E:F,2,0),"")</f>
        <v>SUSPENSION</v>
      </c>
      <c r="U604" s="115">
        <f t="shared" si="149"/>
        <v>1</v>
      </c>
      <c r="V604" s="202" t="s">
        <v>422</v>
      </c>
      <c r="W604" s="202"/>
      <c r="X604" s="202"/>
      <c r="Y604" s="202"/>
      <c r="Z604" s="193"/>
      <c r="AA604" s="193" t="s">
        <v>362</v>
      </c>
      <c r="AB604" s="203"/>
      <c r="AC604" s="204" t="str">
        <f t="shared" si="150"/>
        <v>CLOSE</v>
      </c>
      <c r="AD604" s="47" t="str">
        <f t="array" aca="1" ref="AD604" ca="1">IF(D604="","",INDEX(HM_Unit!$D$1:$AE$1,MATCH(C604,HM_Unit!$D$2:$AE$2,0)))</f>
        <v>WEEK 16</v>
      </c>
      <c r="AE604" s="46"/>
      <c r="AF604" s="46"/>
      <c r="AG604" s="46"/>
      <c r="AH604" s="46"/>
      <c r="AI604" s="46"/>
      <c r="AJ604" s="46"/>
      <c r="AK604" s="46"/>
    </row>
    <row r="605" spans="1:37" ht="30" customHeight="1">
      <c r="A605" s="46">
        <f>IFERROR(VLOOKUP(D605,Sort!B:D,3,0),"")</f>
        <v>0</v>
      </c>
      <c r="B605" s="190" t="str">
        <f t="shared" si="144"/>
        <v>2146129CLOSE</v>
      </c>
      <c r="C605" s="196">
        <v>46129</v>
      </c>
      <c r="D605" s="192" t="s">
        <v>104</v>
      </c>
      <c r="E605" s="193" t="str">
        <f>IFERROR(VLOOKUP(D605,Sort!B:C,2,0),"")</f>
        <v>Axor 3336 OB</v>
      </c>
      <c r="F605" s="194" t="s">
        <v>379</v>
      </c>
      <c r="G605" s="195">
        <f t="shared" si="145"/>
        <v>0</v>
      </c>
      <c r="H605" s="196">
        <v>46129</v>
      </c>
      <c r="I605" s="197">
        <v>0.85277777777777775</v>
      </c>
      <c r="J605" s="196">
        <v>46129</v>
      </c>
      <c r="K605" s="197">
        <v>0.88888888888888884</v>
      </c>
      <c r="L605" s="198">
        <f t="shared" si="146"/>
        <v>46129.852777777778</v>
      </c>
      <c r="M605" s="199">
        <f t="shared" si="147"/>
        <v>46129.888888888891</v>
      </c>
      <c r="N605" s="200">
        <f t="shared" si="148"/>
        <v>0.86666805336659802</v>
      </c>
      <c r="O605" s="201" t="s">
        <v>1042</v>
      </c>
      <c r="P605" s="201" t="s">
        <v>1043</v>
      </c>
      <c r="Q605" s="202" t="s">
        <v>150</v>
      </c>
      <c r="R605" s="202" t="s">
        <v>137</v>
      </c>
      <c r="S605" s="202" t="s">
        <v>291</v>
      </c>
      <c r="T605" s="193" t="str">
        <f>IFERROR(VLOOKUP(S605,Sort!E:F,2,0),"")</f>
        <v>ELECTRICAL, STARTING &amp; CHARGING SYSTEM</v>
      </c>
      <c r="U605" s="115">
        <f t="shared" si="149"/>
        <v>1</v>
      </c>
      <c r="V605" s="202" t="s">
        <v>422</v>
      </c>
      <c r="W605" s="202"/>
      <c r="X605" s="202"/>
      <c r="Y605" s="202"/>
      <c r="Z605" s="193"/>
      <c r="AA605" s="193" t="s">
        <v>362</v>
      </c>
      <c r="AB605" s="203"/>
      <c r="AC605" s="204" t="str">
        <f t="shared" si="150"/>
        <v>CLOSE</v>
      </c>
      <c r="AD605" s="47" t="str">
        <f t="array" aca="1" ref="AD605" ca="1">IF(D605="","",INDEX(HM_Unit!$D$1:$AE$1,MATCH(C605,HM_Unit!$D$2:$AE$2,0)))</f>
        <v>WEEK 16</v>
      </c>
      <c r="AE605" s="46"/>
      <c r="AF605" s="46"/>
      <c r="AG605" s="46"/>
      <c r="AH605" s="46"/>
      <c r="AI605" s="46"/>
      <c r="AJ605" s="46"/>
      <c r="AK605" s="46"/>
    </row>
    <row r="606" spans="1:37" ht="30" customHeight="1">
      <c r="A606" s="46">
        <f>IFERROR(VLOOKUP(D606,Sort!B:D,3,0),"")</f>
        <v>0</v>
      </c>
      <c r="B606" s="190" t="str">
        <f t="shared" si="144"/>
        <v>2246129CLOSE</v>
      </c>
      <c r="C606" s="196">
        <v>46129</v>
      </c>
      <c r="D606" s="192" t="s">
        <v>37</v>
      </c>
      <c r="E606" s="193" t="str">
        <f>IFERROR(VLOOKUP(D606,Sort!B:C,2,0),"")</f>
        <v>AXOR 3336K</v>
      </c>
      <c r="F606" s="194"/>
      <c r="G606" s="195">
        <f t="shared" si="145"/>
        <v>0</v>
      </c>
      <c r="H606" s="196">
        <v>46129</v>
      </c>
      <c r="I606" s="197">
        <v>0.88541666666666663</v>
      </c>
      <c r="J606" s="196">
        <v>46129</v>
      </c>
      <c r="K606" s="197">
        <v>0.89444444444444449</v>
      </c>
      <c r="L606" s="198">
        <f t="shared" si="146"/>
        <v>46129.885416666664</v>
      </c>
      <c r="M606" s="199">
        <f t="shared" si="147"/>
        <v>46129.894444444442</v>
      </c>
      <c r="N606" s="200">
        <f t="shared" si="148"/>
        <v>0.21666701334164951</v>
      </c>
      <c r="O606" s="201" t="s">
        <v>1044</v>
      </c>
      <c r="P606" s="201" t="s">
        <v>732</v>
      </c>
      <c r="Q606" s="202" t="s">
        <v>150</v>
      </c>
      <c r="R606" s="202" t="s">
        <v>137</v>
      </c>
      <c r="S606" s="202" t="s">
        <v>291</v>
      </c>
      <c r="T606" s="193" t="str">
        <f>IFERROR(VLOOKUP(S606,Sort!E:F,2,0),"")</f>
        <v>ELECTRICAL, STARTING &amp; CHARGING SYSTEM</v>
      </c>
      <c r="U606" s="115">
        <f t="shared" si="149"/>
        <v>1</v>
      </c>
      <c r="V606" s="202" t="s">
        <v>422</v>
      </c>
      <c r="W606" s="202"/>
      <c r="X606" s="202"/>
      <c r="Y606" s="202"/>
      <c r="Z606" s="193"/>
      <c r="AA606" s="193" t="s">
        <v>362</v>
      </c>
      <c r="AB606" s="203"/>
      <c r="AC606" s="204" t="str">
        <f t="shared" si="150"/>
        <v>CLOSE</v>
      </c>
      <c r="AD606" s="47" t="str">
        <f t="array" aca="1" ref="AD606" ca="1">IF(D606="","",INDEX(HM_Unit!$D$1:$AE$1,MATCH(C606,HM_Unit!$D$2:$AE$2,0)))</f>
        <v>WEEK 16</v>
      </c>
      <c r="AE606" s="46"/>
      <c r="AF606" s="46"/>
      <c r="AG606" s="46"/>
      <c r="AH606" s="46"/>
      <c r="AI606" s="46"/>
      <c r="AJ606" s="46"/>
      <c r="AK606" s="46"/>
    </row>
    <row r="607" spans="1:37" ht="30" customHeight="1">
      <c r="A607" s="46">
        <f>IFERROR(VLOOKUP(D607,Sort!B:D,3,0),"")</f>
        <v>0</v>
      </c>
      <c r="B607" s="190" t="str">
        <f t="shared" si="144"/>
        <v>2346129CLOSE</v>
      </c>
      <c r="C607" s="196">
        <v>46129</v>
      </c>
      <c r="D607" s="192" t="s">
        <v>18</v>
      </c>
      <c r="E607" s="193" t="str">
        <f>IFERROR(VLOOKUP(D607,Sort!B:C,2,0),"")</f>
        <v>AXOR 3336K</v>
      </c>
      <c r="F607" s="194">
        <v>18553</v>
      </c>
      <c r="G607" s="195">
        <f t="shared" si="145"/>
        <v>0</v>
      </c>
      <c r="H607" s="196">
        <v>46129</v>
      </c>
      <c r="I607" s="197">
        <v>0.9375</v>
      </c>
      <c r="J607" s="196">
        <v>46129</v>
      </c>
      <c r="K607" s="197">
        <v>0.98611111111111116</v>
      </c>
      <c r="L607" s="198">
        <f t="shared" si="146"/>
        <v>46129.9375</v>
      </c>
      <c r="M607" s="199">
        <f t="shared" si="147"/>
        <v>46129.986111111109</v>
      </c>
      <c r="N607" s="200">
        <f t="shared" si="148"/>
        <v>1.1666685332975169</v>
      </c>
      <c r="O607" s="201" t="s">
        <v>1045</v>
      </c>
      <c r="P607" s="201" t="s">
        <v>1046</v>
      </c>
      <c r="Q607" s="202" t="s">
        <v>150</v>
      </c>
      <c r="R607" s="202" t="s">
        <v>137</v>
      </c>
      <c r="S607" s="202" t="s">
        <v>303</v>
      </c>
      <c r="T607" s="193" t="str">
        <f>IFERROR(VLOOKUP(S607,Sort!E:F,2,0),"")</f>
        <v>BRAKE SYSTEM</v>
      </c>
      <c r="U607" s="115">
        <f t="shared" si="149"/>
        <v>1</v>
      </c>
      <c r="V607" s="202" t="s">
        <v>422</v>
      </c>
      <c r="W607" s="202"/>
      <c r="X607" s="202"/>
      <c r="Y607" s="202"/>
      <c r="Z607" s="193"/>
      <c r="AA607" s="193" t="s">
        <v>362</v>
      </c>
      <c r="AB607" s="203"/>
      <c r="AC607" s="204" t="str">
        <f t="shared" si="150"/>
        <v>CLOSE</v>
      </c>
      <c r="AD607" s="47" t="str">
        <f t="array" aca="1" ref="AD607" ca="1">IF(D607="","",INDEX(HM_Unit!$D$1:$AE$1,MATCH(C607,HM_Unit!$D$2:$AE$2,0)))</f>
        <v>WEEK 16</v>
      </c>
      <c r="AE607" s="46"/>
      <c r="AF607" s="46"/>
      <c r="AG607" s="46"/>
      <c r="AH607" s="46"/>
      <c r="AI607" s="46"/>
      <c r="AJ607" s="46"/>
      <c r="AK607" s="46"/>
    </row>
    <row r="608" spans="1:37" ht="51.75" customHeight="1">
      <c r="A608" s="46">
        <f>IFERROR(VLOOKUP(D608,Sort!B:D,3,0),"")</f>
        <v>0</v>
      </c>
      <c r="B608" s="190" t="str">
        <f t="shared" si="144"/>
        <v>2446129CLOSE</v>
      </c>
      <c r="C608" s="196">
        <v>46129</v>
      </c>
      <c r="D608" s="192" t="s">
        <v>33</v>
      </c>
      <c r="E608" s="193" t="str">
        <f>IFERROR(VLOOKUP(D608,Sort!B:C,2,0),"")</f>
        <v>AXOR 3336K</v>
      </c>
      <c r="F608" s="194" t="s">
        <v>471</v>
      </c>
      <c r="G608" s="195">
        <f t="shared" si="145"/>
        <v>0</v>
      </c>
      <c r="H608" s="196">
        <v>46129</v>
      </c>
      <c r="I608" s="197">
        <v>0.97569444444444442</v>
      </c>
      <c r="J608" s="196">
        <v>46130</v>
      </c>
      <c r="K608" s="197">
        <v>6.9444444444444441E-3</v>
      </c>
      <c r="L608" s="198">
        <f t="shared" si="146"/>
        <v>46129.975694444445</v>
      </c>
      <c r="M608" s="199">
        <f t="shared" si="147"/>
        <v>46130.006944444445</v>
      </c>
      <c r="N608" s="200">
        <f t="shared" si="148"/>
        <v>0.75000120000192183</v>
      </c>
      <c r="O608" s="201" t="s">
        <v>314</v>
      </c>
      <c r="P608" s="201" t="s">
        <v>1047</v>
      </c>
      <c r="Q608" s="202" t="s">
        <v>150</v>
      </c>
      <c r="R608" s="202" t="s">
        <v>137</v>
      </c>
      <c r="S608" s="202" t="s">
        <v>300</v>
      </c>
      <c r="T608" s="193" t="str">
        <f>IFERROR(VLOOKUP(S608,Sort!E:F,2,0),"")</f>
        <v>AIR SYSTEM</v>
      </c>
      <c r="U608" s="115">
        <f t="shared" si="149"/>
        <v>1</v>
      </c>
      <c r="V608" s="202" t="s">
        <v>422</v>
      </c>
      <c r="W608" s="202"/>
      <c r="X608" s="202"/>
      <c r="Y608" s="202"/>
      <c r="Z608" s="193"/>
      <c r="AA608" s="193" t="s">
        <v>362</v>
      </c>
      <c r="AB608" s="203"/>
      <c r="AC608" s="204" t="str">
        <f t="shared" si="150"/>
        <v>CLOSE</v>
      </c>
      <c r="AD608" s="47" t="str">
        <f t="array" aca="1" ref="AD608" ca="1">IF(D608="","",INDEX(HM_Unit!$D$1:$AE$1,MATCH(C608,HM_Unit!$D$2:$AE$2,0)))</f>
        <v>WEEK 16</v>
      </c>
      <c r="AE608" s="46"/>
      <c r="AF608" s="46"/>
      <c r="AG608" s="46"/>
      <c r="AH608" s="46"/>
      <c r="AI608" s="46"/>
      <c r="AJ608" s="46"/>
      <c r="AK608" s="46"/>
    </row>
    <row r="609" spans="1:37" ht="12" customHeight="1">
      <c r="A609" s="46">
        <f>IFERROR(VLOOKUP(D609,Sort!B:D,3,0),"")</f>
        <v>0</v>
      </c>
      <c r="B609" s="190" t="str">
        <f t="shared" si="144"/>
        <v>2546129CLOSE</v>
      </c>
      <c r="C609" s="196">
        <v>46129</v>
      </c>
      <c r="D609" s="192" t="s">
        <v>29</v>
      </c>
      <c r="E609" s="193" t="str">
        <f>IFERROR(VLOOKUP(D609,Sort!B:C,2,0),"")</f>
        <v>AXOR 3336K</v>
      </c>
      <c r="F609" s="194" t="s">
        <v>471</v>
      </c>
      <c r="G609" s="195">
        <f t="shared" si="145"/>
        <v>0</v>
      </c>
      <c r="H609" s="196">
        <v>46129</v>
      </c>
      <c r="I609" s="197">
        <v>0.84722222222222221</v>
      </c>
      <c r="J609" s="196">
        <v>46129</v>
      </c>
      <c r="K609" s="197">
        <v>0.85277777777777775</v>
      </c>
      <c r="L609" s="198">
        <f t="shared" si="146"/>
        <v>46129.847222222219</v>
      </c>
      <c r="M609" s="199">
        <f t="shared" si="147"/>
        <v>46129.852777777778</v>
      </c>
      <c r="N609" s="200">
        <f t="shared" si="148"/>
        <v>0.13333354675237971</v>
      </c>
      <c r="O609" s="201" t="s">
        <v>1048</v>
      </c>
      <c r="P609" s="201" t="s">
        <v>1049</v>
      </c>
      <c r="Q609" s="202" t="s">
        <v>150</v>
      </c>
      <c r="R609" s="202" t="s">
        <v>137</v>
      </c>
      <c r="S609" s="202" t="s">
        <v>303</v>
      </c>
      <c r="T609" s="193" t="str">
        <f>IFERROR(VLOOKUP(S609,Sort!E:F,2,0),"")</f>
        <v>BRAKE SYSTEM</v>
      </c>
      <c r="U609" s="115">
        <f t="shared" si="149"/>
        <v>1</v>
      </c>
      <c r="V609" s="202" t="s">
        <v>422</v>
      </c>
      <c r="W609" s="202"/>
      <c r="X609" s="202"/>
      <c r="Y609" s="202"/>
      <c r="Z609" s="193"/>
      <c r="AA609" s="193" t="s">
        <v>362</v>
      </c>
      <c r="AB609" s="203"/>
      <c r="AC609" s="204" t="str">
        <f t="shared" si="150"/>
        <v>CLOSE</v>
      </c>
      <c r="AD609" s="47" t="str">
        <f t="array" aca="1" ref="AD609" ca="1">IF(D609="","",INDEX(HM_Unit!$D$1:$AE$1,MATCH(C609,HM_Unit!$D$2:$AE$2,0)))</f>
        <v>WEEK 16</v>
      </c>
      <c r="AE609" s="46"/>
      <c r="AF609" s="46"/>
      <c r="AG609" s="46"/>
      <c r="AH609" s="46"/>
      <c r="AI609" s="46"/>
      <c r="AJ609" s="46"/>
      <c r="AK609" s="46"/>
    </row>
    <row r="610" spans="1:37" ht="12" customHeight="1">
      <c r="A610" s="46">
        <f>IFERROR(VLOOKUP(D610,Sort!B:D,3,0),"")</f>
        <v>0</v>
      </c>
      <c r="B610" s="190" t="str">
        <f t="shared" si="144"/>
        <v>2646129CLOSE</v>
      </c>
      <c r="C610" s="196">
        <v>46129</v>
      </c>
      <c r="D610" s="192" t="s">
        <v>38</v>
      </c>
      <c r="E610" s="193" t="str">
        <f>IFERROR(VLOOKUP(D610,Sort!B:C,2,0),"")</f>
        <v>AXOR 3336K</v>
      </c>
      <c r="F610" s="194" t="s">
        <v>471</v>
      </c>
      <c r="G610" s="195">
        <f t="shared" si="145"/>
        <v>0</v>
      </c>
      <c r="H610" s="196">
        <v>46129</v>
      </c>
      <c r="I610" s="197">
        <v>0.96180555555555558</v>
      </c>
      <c r="J610" s="196">
        <v>46129</v>
      </c>
      <c r="K610" s="197">
        <v>0.98888888888888893</v>
      </c>
      <c r="L610" s="198">
        <f t="shared" si="146"/>
        <v>46129.961805555555</v>
      </c>
      <c r="M610" s="199">
        <f t="shared" si="147"/>
        <v>46129.988888888889</v>
      </c>
      <c r="N610" s="200">
        <f t="shared" si="148"/>
        <v>0.65000104002494963</v>
      </c>
      <c r="O610" s="201" t="s">
        <v>536</v>
      </c>
      <c r="P610" s="201" t="s">
        <v>1050</v>
      </c>
      <c r="Q610" s="202" t="s">
        <v>150</v>
      </c>
      <c r="R610" s="202" t="s">
        <v>137</v>
      </c>
      <c r="S610" s="202" t="s">
        <v>337</v>
      </c>
      <c r="T610" s="193" t="str">
        <f>IFERROR(VLOOKUP(S610,Sort!E:F,2,0),"")</f>
        <v>TRANSMISSION</v>
      </c>
      <c r="U610" s="115">
        <f t="shared" si="149"/>
        <v>1</v>
      </c>
      <c r="V610" s="202" t="s">
        <v>422</v>
      </c>
      <c r="W610" s="202"/>
      <c r="X610" s="202"/>
      <c r="Y610" s="202"/>
      <c r="Z610" s="193"/>
      <c r="AA610" s="193" t="s">
        <v>362</v>
      </c>
      <c r="AB610" s="203"/>
      <c r="AC610" s="204" t="str">
        <f t="shared" si="150"/>
        <v>CLOSE</v>
      </c>
      <c r="AD610" s="47" t="str">
        <f t="array" aca="1" ref="AD610" ca="1">IF(D610="","",INDEX(HM_Unit!$D$1:$AE$1,MATCH(C610,HM_Unit!$D$2:$AE$2,0)))</f>
        <v>WEEK 16</v>
      </c>
      <c r="AE610" s="46"/>
      <c r="AF610" s="46"/>
      <c r="AG610" s="46"/>
      <c r="AH610" s="46"/>
      <c r="AI610" s="46"/>
      <c r="AJ610" s="46"/>
      <c r="AK610" s="46"/>
    </row>
    <row r="611" spans="1:37" ht="12" customHeight="1">
      <c r="A611" s="46">
        <f>IFERROR(VLOOKUP(D611,Sort!B:D,3,0),"")</f>
        <v>0</v>
      </c>
      <c r="B611" s="190" t="str">
        <f t="shared" si="144"/>
        <v>2746129CLOSE</v>
      </c>
      <c r="C611" s="196">
        <v>46129</v>
      </c>
      <c r="D611" s="192" t="s">
        <v>100</v>
      </c>
      <c r="E611" s="193" t="str">
        <f>IFERROR(VLOOKUP(D611,Sort!B:C,2,0),"")</f>
        <v>Axor 3336 OB</v>
      </c>
      <c r="F611" s="194" t="s">
        <v>471</v>
      </c>
      <c r="G611" s="195">
        <f t="shared" si="145"/>
        <v>0</v>
      </c>
      <c r="H611" s="196">
        <v>46129</v>
      </c>
      <c r="I611" s="197">
        <v>9.0277777777777776E-2</v>
      </c>
      <c r="J611" s="196">
        <v>46129</v>
      </c>
      <c r="K611" s="197">
        <v>0.10486111111111111</v>
      </c>
      <c r="L611" s="198">
        <f t="shared" si="146"/>
        <v>46129.090277777781</v>
      </c>
      <c r="M611" s="199">
        <f t="shared" si="147"/>
        <v>46129.104861111111</v>
      </c>
      <c r="N611" s="200">
        <f t="shared" si="148"/>
        <v>0.35000055991940637</v>
      </c>
      <c r="O611" s="201" t="s">
        <v>314</v>
      </c>
      <c r="P611" s="201" t="s">
        <v>1051</v>
      </c>
      <c r="Q611" s="202" t="s">
        <v>150</v>
      </c>
      <c r="R611" s="202" t="s">
        <v>137</v>
      </c>
      <c r="S611" s="202" t="s">
        <v>300</v>
      </c>
      <c r="T611" s="193" t="str">
        <f>IFERROR(VLOOKUP(S611,Sort!E:F,2,0),"")</f>
        <v>AIR SYSTEM</v>
      </c>
      <c r="U611" s="115">
        <f t="shared" si="149"/>
        <v>1</v>
      </c>
      <c r="V611" s="202" t="s">
        <v>422</v>
      </c>
      <c r="W611" s="202"/>
      <c r="X611" s="202"/>
      <c r="Y611" s="202"/>
      <c r="Z611" s="193"/>
      <c r="AA611" s="193" t="s">
        <v>362</v>
      </c>
      <c r="AB611" s="203"/>
      <c r="AC611" s="204" t="str">
        <f t="shared" si="150"/>
        <v>CLOSE</v>
      </c>
      <c r="AD611" s="47" t="str">
        <f t="array" aca="1" ref="AD611" ca="1">IF(D611="","",INDEX(HM_Unit!$D$1:$AE$1,MATCH(C611,HM_Unit!$D$2:$AE$2,0)))</f>
        <v>WEEK 16</v>
      </c>
      <c r="AE611" s="46"/>
      <c r="AF611" s="46"/>
      <c r="AG611" s="46"/>
      <c r="AH611" s="46"/>
      <c r="AI611" s="46"/>
      <c r="AJ611" s="46"/>
      <c r="AK611" s="46"/>
    </row>
    <row r="612" spans="1:37" ht="25.5" customHeight="1">
      <c r="A612" s="46">
        <f>IFERROR(VLOOKUP(D612,Sort!B:D,3,0),"")</f>
        <v>0</v>
      </c>
      <c r="B612" s="190" t="str">
        <f t="shared" si="144"/>
        <v>2846129CLOSE</v>
      </c>
      <c r="C612" s="196">
        <v>46129</v>
      </c>
      <c r="D612" s="192" t="s">
        <v>99</v>
      </c>
      <c r="E612" s="193" t="str">
        <f>IFERROR(VLOOKUP(D612,Sort!B:C,2,0),"")</f>
        <v>Axor 3336 OB</v>
      </c>
      <c r="F612" s="194" t="s">
        <v>471</v>
      </c>
      <c r="G612" s="195">
        <f t="shared" si="145"/>
        <v>0</v>
      </c>
      <c r="H612" s="196">
        <v>46129</v>
      </c>
      <c r="I612" s="197">
        <v>5.5555555555555552E-2</v>
      </c>
      <c r="J612" s="196">
        <v>46129</v>
      </c>
      <c r="K612" s="197">
        <v>8.2638888888888887E-2</v>
      </c>
      <c r="L612" s="198">
        <f t="shared" si="146"/>
        <v>46129.055555555555</v>
      </c>
      <c r="M612" s="199">
        <f t="shared" si="147"/>
        <v>46129.082638888889</v>
      </c>
      <c r="N612" s="200">
        <f t="shared" si="148"/>
        <v>0.65000104002494963</v>
      </c>
      <c r="O612" s="201" t="s">
        <v>1052</v>
      </c>
      <c r="P612" s="201" t="s">
        <v>1053</v>
      </c>
      <c r="Q612" s="202" t="s">
        <v>150</v>
      </c>
      <c r="R612" s="202" t="s">
        <v>137</v>
      </c>
      <c r="S612" s="202" t="s">
        <v>297</v>
      </c>
      <c r="T612" s="193" t="str">
        <f>IFERROR(VLOOKUP(S612,Sort!E:F,2,0),"")</f>
        <v>SUSPENSION</v>
      </c>
      <c r="U612" s="115">
        <f t="shared" si="149"/>
        <v>1</v>
      </c>
      <c r="V612" s="202" t="s">
        <v>422</v>
      </c>
      <c r="W612" s="202"/>
      <c r="X612" s="202"/>
      <c r="Y612" s="202"/>
      <c r="Z612" s="193"/>
      <c r="AA612" s="193" t="s">
        <v>362</v>
      </c>
      <c r="AB612" s="203"/>
      <c r="AC612" s="204" t="str">
        <f t="shared" si="150"/>
        <v>CLOSE</v>
      </c>
      <c r="AD612" s="47" t="str">
        <f t="array" aca="1" ref="AD612" ca="1">IF(D612="","",INDEX(HM_Unit!$D$1:$AE$1,MATCH(C612,HM_Unit!$D$2:$AE$2,0)))</f>
        <v>WEEK 16</v>
      </c>
      <c r="AE612" s="46"/>
      <c r="AF612" s="46"/>
      <c r="AG612" s="46"/>
      <c r="AH612" s="46"/>
      <c r="AI612" s="46"/>
      <c r="AJ612" s="46"/>
      <c r="AK612" s="46"/>
    </row>
    <row r="613" spans="1:37" ht="24" customHeight="1">
      <c r="A613" s="46">
        <f>IFERROR(VLOOKUP(D613,Sort!B:D,3,0),"")</f>
        <v>0</v>
      </c>
      <c r="B613" s="190" t="str">
        <f t="shared" si="144"/>
        <v>2946129CLOSE</v>
      </c>
      <c r="C613" s="196">
        <v>46129</v>
      </c>
      <c r="D613" s="192" t="s">
        <v>31</v>
      </c>
      <c r="E613" s="193" t="str">
        <f>IFERROR(VLOOKUP(D613,Sort!B:C,2,0),"")</f>
        <v>AXOR 3336K</v>
      </c>
      <c r="F613" s="194" t="s">
        <v>382</v>
      </c>
      <c r="G613" s="195">
        <f t="shared" si="145"/>
        <v>0</v>
      </c>
      <c r="H613" s="196">
        <v>46129</v>
      </c>
      <c r="I613" s="197">
        <v>9.0277777777777776E-2</v>
      </c>
      <c r="J613" s="196">
        <v>46129</v>
      </c>
      <c r="K613" s="197">
        <v>0.14583333333333334</v>
      </c>
      <c r="L613" s="198">
        <f t="shared" si="146"/>
        <v>46129.090277777781</v>
      </c>
      <c r="M613" s="199">
        <f t="shared" si="147"/>
        <v>46129.145833333336</v>
      </c>
      <c r="N613" s="200">
        <f t="shared" si="148"/>
        <v>1.3333354666506803</v>
      </c>
      <c r="O613" s="201" t="s">
        <v>893</v>
      </c>
      <c r="P613" s="201" t="s">
        <v>1054</v>
      </c>
      <c r="Q613" s="202" t="s">
        <v>150</v>
      </c>
      <c r="R613" s="202" t="s">
        <v>137</v>
      </c>
      <c r="S613" s="202" t="s">
        <v>300</v>
      </c>
      <c r="T613" s="193" t="str">
        <f>IFERROR(VLOOKUP(S613,Sort!E:F,2,0),"")</f>
        <v>AIR SYSTEM</v>
      </c>
      <c r="U613" s="115">
        <f t="shared" si="149"/>
        <v>1</v>
      </c>
      <c r="V613" s="202" t="s">
        <v>422</v>
      </c>
      <c r="W613" s="202"/>
      <c r="X613" s="202"/>
      <c r="Y613" s="202"/>
      <c r="Z613" s="193"/>
      <c r="AA613" s="193" t="s">
        <v>362</v>
      </c>
      <c r="AB613" s="203"/>
      <c r="AC613" s="204" t="str">
        <f t="shared" si="150"/>
        <v>CLOSE</v>
      </c>
      <c r="AD613" s="47" t="str">
        <f t="array" aca="1" ref="AD613" ca="1">IF(D613="","",INDEX(HM_Unit!$D$1:$AE$1,MATCH(C613,HM_Unit!$D$2:$AE$2,0)))</f>
        <v>WEEK 16</v>
      </c>
      <c r="AE613" s="46"/>
      <c r="AF613" s="46"/>
      <c r="AG613" s="46"/>
      <c r="AH613" s="46"/>
      <c r="AI613" s="46"/>
      <c r="AJ613" s="46"/>
      <c r="AK613" s="46"/>
    </row>
    <row r="614" spans="1:37" ht="31.5" customHeight="1">
      <c r="A614" s="46">
        <f>IFERROR(VLOOKUP(D614,Sort!B:D,3,0),"")</f>
        <v>0</v>
      </c>
      <c r="B614" s="190" t="str">
        <f t="shared" si="144"/>
        <v>3046129CLOSE</v>
      </c>
      <c r="C614" s="196">
        <v>46129</v>
      </c>
      <c r="D614" s="192" t="s">
        <v>103</v>
      </c>
      <c r="E614" s="193" t="str">
        <f>IFERROR(VLOOKUP(D614,Sort!B:C,2,0),"")</f>
        <v>Axor 3336 OB</v>
      </c>
      <c r="F614" s="194" t="s">
        <v>471</v>
      </c>
      <c r="G614" s="195">
        <f t="shared" si="145"/>
        <v>0</v>
      </c>
      <c r="H614" s="196">
        <v>46129</v>
      </c>
      <c r="I614" s="197">
        <v>0.14583333333333334</v>
      </c>
      <c r="J614" s="196">
        <v>46129</v>
      </c>
      <c r="K614" s="197">
        <v>0.16180555555555556</v>
      </c>
      <c r="L614" s="198">
        <f t="shared" si="146"/>
        <v>46129.145833333336</v>
      </c>
      <c r="M614" s="199">
        <f t="shared" si="147"/>
        <v>46129.161805555559</v>
      </c>
      <c r="N614" s="200">
        <f t="shared" si="148"/>
        <v>0.38333394669481163</v>
      </c>
      <c r="O614" s="201" t="s">
        <v>314</v>
      </c>
      <c r="P614" s="201" t="s">
        <v>1055</v>
      </c>
      <c r="Q614" s="202" t="s">
        <v>150</v>
      </c>
      <c r="R614" s="202" t="s">
        <v>137</v>
      </c>
      <c r="S614" s="202" t="s">
        <v>300</v>
      </c>
      <c r="T614" s="193" t="str">
        <f>IFERROR(VLOOKUP(S614,Sort!E:F,2,0),"")</f>
        <v>AIR SYSTEM</v>
      </c>
      <c r="U614" s="115">
        <f t="shared" si="149"/>
        <v>1</v>
      </c>
      <c r="V614" s="202" t="s">
        <v>422</v>
      </c>
      <c r="W614" s="202"/>
      <c r="X614" s="202"/>
      <c r="Y614" s="202"/>
      <c r="Z614" s="193"/>
      <c r="AA614" s="193" t="s">
        <v>362</v>
      </c>
      <c r="AB614" s="203"/>
      <c r="AC614" s="204" t="str">
        <f t="shared" si="150"/>
        <v>CLOSE</v>
      </c>
      <c r="AD614" s="47" t="str">
        <f t="array" aca="1" ref="AD614" ca="1">IF(D614="","",INDEX(HM_Unit!$D$1:$AE$1,MATCH(C614,HM_Unit!$D$2:$AE$2,0)))</f>
        <v>WEEK 16</v>
      </c>
      <c r="AE614" s="46"/>
      <c r="AF614" s="46"/>
      <c r="AG614" s="46"/>
      <c r="AH614" s="46"/>
      <c r="AI614" s="46"/>
      <c r="AJ614" s="46"/>
      <c r="AK614" s="46"/>
    </row>
    <row r="615" spans="1:37" ht="36" customHeight="1">
      <c r="A615" s="46">
        <f>IFERROR(VLOOKUP(D615,Sort!B:D,3,0),"")</f>
        <v>0</v>
      </c>
      <c r="B615" s="190" t="str">
        <f t="shared" si="144"/>
        <v>3146129CLOSE</v>
      </c>
      <c r="C615" s="196">
        <v>46129</v>
      </c>
      <c r="D615" s="192" t="s">
        <v>101</v>
      </c>
      <c r="E615" s="193" t="str">
        <f>IFERROR(VLOOKUP(D615,Sort!B:C,2,0),"")</f>
        <v>Axor 3336 OB</v>
      </c>
      <c r="F615" s="194" t="s">
        <v>379</v>
      </c>
      <c r="G615" s="195">
        <f t="shared" si="145"/>
        <v>0</v>
      </c>
      <c r="H615" s="196">
        <v>46129</v>
      </c>
      <c r="I615" s="197">
        <v>0.1451388888888889</v>
      </c>
      <c r="J615" s="196">
        <v>46129</v>
      </c>
      <c r="K615" s="197">
        <v>0.16875000000000001</v>
      </c>
      <c r="L615" s="198">
        <f t="shared" si="146"/>
        <v>46129.145138888889</v>
      </c>
      <c r="M615" s="199">
        <f t="shared" si="147"/>
        <v>46129.168749999997</v>
      </c>
      <c r="N615" s="200">
        <f t="shared" si="148"/>
        <v>0.56666757326105455</v>
      </c>
      <c r="O615" s="201" t="s">
        <v>1056</v>
      </c>
      <c r="P615" s="201" t="s">
        <v>1057</v>
      </c>
      <c r="Q615" s="202" t="s">
        <v>150</v>
      </c>
      <c r="R615" s="202" t="s">
        <v>137</v>
      </c>
      <c r="S615" s="202" t="s">
        <v>308</v>
      </c>
      <c r="T615" s="193" t="str">
        <f>IFERROR(VLOOKUP(S615,Sort!E:F,2,0),"")</f>
        <v>AIR CONDITIONER</v>
      </c>
      <c r="U615" s="115">
        <f t="shared" si="149"/>
        <v>1</v>
      </c>
      <c r="V615" s="202" t="s">
        <v>422</v>
      </c>
      <c r="W615" s="202"/>
      <c r="X615" s="202"/>
      <c r="Y615" s="202"/>
      <c r="Z615" s="193"/>
      <c r="AA615" s="193" t="s">
        <v>362</v>
      </c>
      <c r="AB615" s="203"/>
      <c r="AC615" s="204" t="str">
        <f t="shared" si="150"/>
        <v>CLOSE</v>
      </c>
      <c r="AD615" s="47" t="str">
        <f t="array" aca="1" ref="AD615" ca="1">IF(D615="","",INDEX(HM_Unit!$D$1:$AE$1,MATCH(C615,HM_Unit!$D$2:$AE$2,0)))</f>
        <v>WEEK 16</v>
      </c>
      <c r="AE615" s="46"/>
      <c r="AF615" s="46"/>
      <c r="AG615" s="46"/>
      <c r="AH615" s="46"/>
      <c r="AI615" s="46"/>
      <c r="AJ615" s="46"/>
      <c r="AK615" s="46"/>
    </row>
    <row r="616" spans="1:37" ht="28.5" customHeight="1">
      <c r="A616" s="21" t="str">
        <f>IFERROR(VLOOKUP(D616,Sort!B:D,3,0),"")</f>
        <v>Hilight V4W</v>
      </c>
      <c r="B616" s="221" t="str">
        <f t="shared" si="144"/>
        <v>146129OPEN</v>
      </c>
      <c r="C616" s="212">
        <v>46129</v>
      </c>
      <c r="D616" s="207" t="s">
        <v>59</v>
      </c>
      <c r="E616" s="207" t="str">
        <f>IFERROR(VLOOKUP(D616,Sort!B:C,2,0),"")</f>
        <v>TOWER LAMP</v>
      </c>
      <c r="F616" s="208"/>
      <c r="G616" s="209">
        <f t="shared" si="145"/>
        <v>82</v>
      </c>
      <c r="H616" s="210">
        <v>46047</v>
      </c>
      <c r="I616" s="211">
        <v>0.25</v>
      </c>
      <c r="J616" s="212">
        <v>46130</v>
      </c>
      <c r="K616" s="211">
        <v>0.25</v>
      </c>
      <c r="L616" s="213">
        <f t="shared" si="146"/>
        <v>46129.25</v>
      </c>
      <c r="M616" s="214">
        <f t="shared" si="147"/>
        <v>46130.25</v>
      </c>
      <c r="N616" s="246">
        <f t="shared" si="148"/>
        <v>24.000038400061499</v>
      </c>
      <c r="O616" s="216" t="s">
        <v>363</v>
      </c>
      <c r="P616" s="216" t="s">
        <v>365</v>
      </c>
      <c r="Q616" s="217" t="s">
        <v>150</v>
      </c>
      <c r="R616" s="217" t="s">
        <v>139</v>
      </c>
      <c r="S616" s="217" t="s">
        <v>361</v>
      </c>
      <c r="T616" s="207" t="str">
        <f>IFERROR(VLOOKUP(S616,Sort!E:F,2,0),"")</f>
        <v>ENGINE</v>
      </c>
      <c r="U616" s="223" t="str">
        <f t="shared" si="149"/>
        <v/>
      </c>
      <c r="V616" s="217" t="str">
        <f t="shared" ref="V616:V618" si="151">IF(H616="","",IF(G616&gt;7,"Major","Minor"))</f>
        <v>Major</v>
      </c>
      <c r="W616" s="205"/>
      <c r="X616" s="205"/>
      <c r="Y616" s="205"/>
      <c r="Z616" s="205"/>
      <c r="AA616" s="207" t="s">
        <v>362</v>
      </c>
      <c r="AB616" s="218" t="s">
        <v>3</v>
      </c>
      <c r="AC616" s="219" t="str">
        <f t="shared" si="150"/>
        <v>OPEN</v>
      </c>
      <c r="AD616" s="17" t="str">
        <f t="array" aca="1" ref="AD616" ca="1">IF(D616="","",INDEX(HM_Unit!$D$1:$AE$1,MATCH(C616,HM_Unit!$D$2:$AE$2,0)))</f>
        <v>WEEK 16</v>
      </c>
      <c r="AE616" s="220"/>
      <c r="AF616" s="68"/>
      <c r="AG616" s="68"/>
      <c r="AH616" s="68"/>
      <c r="AI616" s="68"/>
      <c r="AJ616" s="68"/>
      <c r="AK616" s="68"/>
    </row>
    <row r="617" spans="1:37" ht="28.5" customHeight="1">
      <c r="A617" s="21" t="str">
        <f>IFERROR(VLOOKUP(D617,Sort!B:D,3,0),"")</f>
        <v>Hilight V4W</v>
      </c>
      <c r="B617" s="190" t="str">
        <f t="shared" si="144"/>
        <v>246129OPEN</v>
      </c>
      <c r="C617" s="196">
        <v>46129</v>
      </c>
      <c r="D617" s="207" t="s">
        <v>67</v>
      </c>
      <c r="E617" s="207" t="str">
        <f>IFERROR(VLOOKUP(D617,Sort!B:C,2,0),"")</f>
        <v>TOWER LAMP</v>
      </c>
      <c r="F617" s="208"/>
      <c r="G617" s="209">
        <f t="shared" si="145"/>
        <v>63</v>
      </c>
      <c r="H617" s="210">
        <v>46066</v>
      </c>
      <c r="I617" s="211">
        <v>0.62152777777777779</v>
      </c>
      <c r="J617" s="196">
        <v>46130</v>
      </c>
      <c r="K617" s="211">
        <v>0.25</v>
      </c>
      <c r="L617" s="213">
        <f t="shared" si="146"/>
        <v>46129.25</v>
      </c>
      <c r="M617" s="214">
        <f t="shared" si="147"/>
        <v>46130.25</v>
      </c>
      <c r="N617" s="200">
        <f t="shared" si="148"/>
        <v>24.000038400061499</v>
      </c>
      <c r="O617" s="216" t="s">
        <v>366</v>
      </c>
      <c r="P617" s="216" t="s">
        <v>367</v>
      </c>
      <c r="Q617" s="217" t="s">
        <v>150</v>
      </c>
      <c r="R617" s="217" t="s">
        <v>135</v>
      </c>
      <c r="S617" s="217" t="s">
        <v>291</v>
      </c>
      <c r="T617" s="207" t="str">
        <f>IFERROR(VLOOKUP(S617,Sort!E:F,2,0),"")</f>
        <v>ELECTRICAL, STARTING &amp; CHARGING SYSTEM</v>
      </c>
      <c r="U617" s="115" t="str">
        <f t="shared" si="149"/>
        <v/>
      </c>
      <c r="V617" s="202" t="str">
        <f t="shared" si="151"/>
        <v>Major</v>
      </c>
      <c r="W617" s="205"/>
      <c r="X617" s="205"/>
      <c r="Y617" s="205"/>
      <c r="Z617" s="205"/>
      <c r="AA617" s="207" t="s">
        <v>362</v>
      </c>
      <c r="AB617" s="218" t="s">
        <v>3</v>
      </c>
      <c r="AC617" s="219" t="str">
        <f t="shared" si="150"/>
        <v>OPEN</v>
      </c>
      <c r="AD617" s="17" t="str">
        <f t="array" aca="1" ref="AD617" ca="1">IF(D617="","",INDEX(HM_Unit!$D$1:$AE$1,MATCH(C617,HM_Unit!$D$2:$AE$2,0)))</f>
        <v>WEEK 16</v>
      </c>
      <c r="AE617" s="220"/>
      <c r="AF617" s="68"/>
      <c r="AG617" s="68"/>
      <c r="AH617" s="68"/>
      <c r="AI617" s="68"/>
      <c r="AJ617" s="68"/>
      <c r="AK617" s="68"/>
    </row>
    <row r="618" spans="1:37" ht="28.5" customHeight="1">
      <c r="A618" s="21" t="str">
        <f>IFERROR(VLOOKUP(D618,Sort!B:D,3,0),"")</f>
        <v>Hilight V4W</v>
      </c>
      <c r="B618" s="190" t="str">
        <f t="shared" si="144"/>
        <v>346129OPEN</v>
      </c>
      <c r="C618" s="196">
        <v>46129</v>
      </c>
      <c r="D618" s="207" t="s">
        <v>68</v>
      </c>
      <c r="E618" s="207" t="str">
        <f>IFERROR(VLOOKUP(D618,Sort!B:C,2,0),"")</f>
        <v>TOWER LAMP</v>
      </c>
      <c r="F618" s="208"/>
      <c r="G618" s="209">
        <f t="shared" si="145"/>
        <v>58</v>
      </c>
      <c r="H618" s="210">
        <v>46071</v>
      </c>
      <c r="I618" s="211">
        <v>0.32222222222222224</v>
      </c>
      <c r="J618" s="196">
        <v>46130</v>
      </c>
      <c r="K618" s="211">
        <v>0.25</v>
      </c>
      <c r="L618" s="213">
        <f t="shared" si="146"/>
        <v>46129.25</v>
      </c>
      <c r="M618" s="214">
        <f t="shared" si="147"/>
        <v>46130.25</v>
      </c>
      <c r="N618" s="200">
        <f t="shared" si="148"/>
        <v>24.000038400061499</v>
      </c>
      <c r="O618" s="216" t="s">
        <v>366</v>
      </c>
      <c r="P618" s="216" t="s">
        <v>367</v>
      </c>
      <c r="Q618" s="217" t="s">
        <v>150</v>
      </c>
      <c r="R618" s="217" t="s">
        <v>135</v>
      </c>
      <c r="S618" s="217" t="s">
        <v>291</v>
      </c>
      <c r="T618" s="207" t="str">
        <f>IFERROR(VLOOKUP(S618,Sort!E:F,2,0),"")</f>
        <v>ELECTRICAL, STARTING &amp; CHARGING SYSTEM</v>
      </c>
      <c r="U618" s="115" t="str">
        <f t="shared" si="149"/>
        <v/>
      </c>
      <c r="V618" s="202" t="str">
        <f t="shared" si="151"/>
        <v>Major</v>
      </c>
      <c r="W618" s="205"/>
      <c r="X618" s="205"/>
      <c r="Y618" s="205"/>
      <c r="Z618" s="205"/>
      <c r="AA618" s="207" t="s">
        <v>362</v>
      </c>
      <c r="AB618" s="218" t="s">
        <v>3</v>
      </c>
      <c r="AC618" s="219" t="str">
        <f t="shared" si="150"/>
        <v>OPEN</v>
      </c>
      <c r="AD618" s="47" t="str">
        <f t="array" aca="1" ref="AD618" ca="1">IF(D618="","",INDEX(HM_Unit!$D$1:$AE$1,MATCH(C618,HM_Unit!$D$2:$AE$2,0)))</f>
        <v>WEEK 16</v>
      </c>
      <c r="AE618" s="220"/>
      <c r="AF618" s="68"/>
      <c r="AG618" s="68"/>
      <c r="AH618" s="68"/>
      <c r="AI618" s="68"/>
      <c r="AJ618" s="68"/>
      <c r="AK618" s="68"/>
    </row>
    <row r="619" spans="1:37" ht="28.5" customHeight="1">
      <c r="A619" s="46" t="str">
        <f>IFERROR(VLOOKUP(D619,Sort!B:D,3,0),"")</f>
        <v>Sykes HH220</v>
      </c>
      <c r="B619" s="190" t="str">
        <f t="shared" si="144"/>
        <v>446129OPEN</v>
      </c>
      <c r="C619" s="196">
        <v>46129</v>
      </c>
      <c r="D619" s="193" t="s">
        <v>49</v>
      </c>
      <c r="E619" s="193" t="str">
        <f>IFERROR(VLOOKUP(D619,Sort!B:C,2,0),"")</f>
        <v>WATER PUMP</v>
      </c>
      <c r="F619" s="194"/>
      <c r="G619" s="195">
        <f t="shared" si="145"/>
        <v>11</v>
      </c>
      <c r="H619" s="196">
        <v>46118</v>
      </c>
      <c r="I619" s="197">
        <v>0.25</v>
      </c>
      <c r="J619" s="196">
        <v>46130</v>
      </c>
      <c r="K619" s="197">
        <v>0.25</v>
      </c>
      <c r="L619" s="198">
        <f t="shared" si="146"/>
        <v>46129.25</v>
      </c>
      <c r="M619" s="199">
        <f t="shared" si="147"/>
        <v>46130.25</v>
      </c>
      <c r="N619" s="200">
        <f t="shared" si="148"/>
        <v>24.000038400061499</v>
      </c>
      <c r="O619" s="201" t="s">
        <v>690</v>
      </c>
      <c r="P619" s="201"/>
      <c r="Q619" s="202" t="s">
        <v>150</v>
      </c>
      <c r="R619" s="202" t="s">
        <v>133</v>
      </c>
      <c r="S619" s="202" t="s">
        <v>691</v>
      </c>
      <c r="T619" s="193" t="str">
        <f>IFERROR(VLOOKUP(S619,Sort!E:F,2,0),"")</f>
        <v>ATTACHMENT</v>
      </c>
      <c r="U619" s="115" t="str">
        <f t="shared" si="149"/>
        <v/>
      </c>
      <c r="V619" s="202" t="s">
        <v>422</v>
      </c>
      <c r="W619" s="202"/>
      <c r="X619" s="202"/>
      <c r="Y619" s="202"/>
      <c r="Z619" s="193"/>
      <c r="AA619" s="193" t="s">
        <v>362</v>
      </c>
      <c r="AB619" s="193" t="s">
        <v>3</v>
      </c>
      <c r="AC619" s="204" t="str">
        <f t="shared" si="150"/>
        <v>OPEN</v>
      </c>
      <c r="AD619" s="47" t="str">
        <f t="array" aca="1" ref="AD619" ca="1">IF(D619="","",INDEX(HM_Unit!$D$1:$AE$1,MATCH(C619,HM_Unit!$D$2:$AE$2,0)))</f>
        <v>WEEK 16</v>
      </c>
      <c r="AE619" s="46"/>
      <c r="AF619" s="46"/>
      <c r="AG619" s="46"/>
      <c r="AH619" s="46"/>
      <c r="AI619" s="46"/>
      <c r="AJ619" s="46"/>
      <c r="AK619" s="46"/>
    </row>
    <row r="620" spans="1:37" ht="19.5" customHeight="1">
      <c r="A620" s="46">
        <f>IFERROR(VLOOKUP(D620,Sort!B:D,3,0),"")</f>
        <v>0</v>
      </c>
      <c r="B620" s="190" t="str">
        <f t="shared" si="144"/>
        <v>546129OPEN</v>
      </c>
      <c r="C620" s="196">
        <v>46129</v>
      </c>
      <c r="D620" s="192" t="s">
        <v>14</v>
      </c>
      <c r="E620" s="193" t="str">
        <f>IFERROR(VLOOKUP(D620,Sort!B:C,2,0),"")</f>
        <v>AXOR 3336K</v>
      </c>
      <c r="F620" s="194"/>
      <c r="G620" s="195">
        <f t="shared" si="145"/>
        <v>5</v>
      </c>
      <c r="H620" s="196">
        <v>46124</v>
      </c>
      <c r="I620" s="197">
        <v>0.25</v>
      </c>
      <c r="J620" s="196">
        <v>46130</v>
      </c>
      <c r="K620" s="197">
        <v>0.25</v>
      </c>
      <c r="L620" s="198">
        <f t="shared" si="146"/>
        <v>46129.25</v>
      </c>
      <c r="M620" s="199">
        <f t="shared" si="147"/>
        <v>46130.25</v>
      </c>
      <c r="N620" s="200">
        <f t="shared" si="148"/>
        <v>24.000038400061499</v>
      </c>
      <c r="O620" s="201" t="s">
        <v>968</v>
      </c>
      <c r="P620" s="201" t="s">
        <v>1014</v>
      </c>
      <c r="Q620" s="202" t="s">
        <v>150</v>
      </c>
      <c r="R620" s="202" t="s">
        <v>137</v>
      </c>
      <c r="S620" s="202" t="s">
        <v>337</v>
      </c>
      <c r="T620" s="193" t="str">
        <f>IFERROR(VLOOKUP(S620,Sort!E:F,2,0),"")</f>
        <v>TRANSMISSION</v>
      </c>
      <c r="U620" s="115" t="str">
        <f t="shared" si="149"/>
        <v/>
      </c>
      <c r="V620" s="202" t="s">
        <v>422</v>
      </c>
      <c r="W620" s="202"/>
      <c r="X620" s="202"/>
      <c r="Y620" s="202"/>
      <c r="Z620" s="193"/>
      <c r="AA620" s="193" t="s">
        <v>362</v>
      </c>
      <c r="AB620" s="193" t="s">
        <v>3</v>
      </c>
      <c r="AC620" s="204" t="str">
        <f t="shared" si="150"/>
        <v>OPEN</v>
      </c>
      <c r="AD620" s="47" t="str">
        <f t="array" aca="1" ref="AD620" ca="1">IF(D620="","",INDEX(HM_Unit!$D$1:$AE$1,MATCH(C620,HM_Unit!$D$2:$AE$2,0)))</f>
        <v>WEEK 16</v>
      </c>
      <c r="AE620" s="46"/>
      <c r="AF620" s="46"/>
      <c r="AG620" s="46"/>
      <c r="AH620" s="46"/>
      <c r="AI620" s="46"/>
      <c r="AJ620" s="46"/>
      <c r="AK620" s="46"/>
    </row>
    <row r="621" spans="1:37" ht="12" customHeight="1">
      <c r="A621" s="46" t="str">
        <f>IFERROR(VLOOKUP(D621,Sort!B:D,3,0),"")</f>
        <v/>
      </c>
      <c r="B621" s="241"/>
      <c r="C621" s="242"/>
      <c r="D621" s="226"/>
      <c r="E621" s="226"/>
      <c r="F621" s="227"/>
      <c r="G621" s="228"/>
      <c r="H621" s="242"/>
      <c r="I621" s="230"/>
      <c r="J621" s="242"/>
      <c r="K621" s="230"/>
      <c r="L621" s="231"/>
      <c r="M621" s="232"/>
      <c r="N621" s="233"/>
      <c r="O621" s="234"/>
      <c r="P621" s="234"/>
      <c r="Q621" s="235"/>
      <c r="R621" s="235"/>
      <c r="S621" s="235"/>
      <c r="T621" s="226"/>
      <c r="U621" s="236"/>
      <c r="V621" s="235"/>
      <c r="W621" s="235"/>
      <c r="X621" s="235"/>
      <c r="Y621" s="235"/>
      <c r="Z621" s="226"/>
      <c r="AA621" s="226"/>
      <c r="AB621" s="237"/>
      <c r="AC621" s="238"/>
      <c r="AD621" s="239"/>
      <c r="AE621" s="46"/>
      <c r="AF621" s="46"/>
      <c r="AG621" s="46"/>
      <c r="AH621" s="46"/>
      <c r="AI621" s="46"/>
      <c r="AJ621" s="46"/>
      <c r="AK621" s="46"/>
    </row>
    <row r="622" spans="1:37" ht="40.5" customHeight="1">
      <c r="A622" s="46">
        <f>IFERROR(VLOOKUP(D622,Sort!B:D,3,0),"")</f>
        <v>0</v>
      </c>
      <c r="B622" s="190" t="str">
        <f t="shared" ref="B622:B657" si="152">COUNTIFS($AC$12:AC622,AC622,$C$12:C622,C622)&amp;C622&amp;AC622</f>
        <v>146130CLOSE</v>
      </c>
      <c r="C622" s="196">
        <v>46130</v>
      </c>
      <c r="D622" s="192" t="s">
        <v>98</v>
      </c>
      <c r="E622" s="193" t="str">
        <f>IFERROR(VLOOKUP(D622,Sort!B:C,2,0),"")</f>
        <v>Axor 3336 OB</v>
      </c>
      <c r="F622" s="194">
        <v>18299</v>
      </c>
      <c r="G622" s="195">
        <f t="shared" ref="G622:G657" si="153">IF(C622="","",C622-H622)</f>
        <v>0</v>
      </c>
      <c r="H622" s="196">
        <v>46130</v>
      </c>
      <c r="I622" s="197">
        <v>0.29166666666666669</v>
      </c>
      <c r="J622" s="196">
        <v>46130</v>
      </c>
      <c r="K622" s="197">
        <v>0.34444444444444444</v>
      </c>
      <c r="L622" s="198">
        <f t="shared" ref="L622:L657" si="154">IF(H622="","",IF(H622&lt;C622,C622+0.25,H622+I622))</f>
        <v>46130.291666666664</v>
      </c>
      <c r="M622" s="199">
        <f t="shared" ref="M622:M657" si="155">IF(J622="","",J622+K622)</f>
        <v>46130.344444444447</v>
      </c>
      <c r="N622" s="200">
        <f t="shared" ref="N622:N657" si="156">IF(M622=""," ",IF(((ROUND(VALUE(M622-L622),20))/0.417866666666*10)&lt;0,(24-(ROUND(VALUE(L622),20))/0.0416665999999999*10)+((ROUND(VALUE(M622),20))/0.416665999999999*10),(ROUND(VALUE(M622-L622),20))/0.416665999999999*10))</f>
        <v>1.2666686934491134</v>
      </c>
      <c r="O622" s="201" t="s">
        <v>536</v>
      </c>
      <c r="P622" s="201" t="s">
        <v>1058</v>
      </c>
      <c r="Q622" s="202" t="s">
        <v>150</v>
      </c>
      <c r="R622" s="202" t="s">
        <v>137</v>
      </c>
      <c r="S622" s="202" t="s">
        <v>300</v>
      </c>
      <c r="T622" s="193" t="str">
        <f>IFERROR(VLOOKUP(S622,Sort!E:F,2,0),"")</f>
        <v>AIR SYSTEM</v>
      </c>
      <c r="U622" s="115">
        <f t="shared" ref="U622:U657" si="157">IF(G622="","",IF(H622=C622,1,""))</f>
        <v>1</v>
      </c>
      <c r="V622" s="202" t="s">
        <v>422</v>
      </c>
      <c r="W622" s="202"/>
      <c r="X622" s="202"/>
      <c r="Y622" s="202"/>
      <c r="Z622" s="193"/>
      <c r="AA622" s="193" t="s">
        <v>362</v>
      </c>
      <c r="AB622" s="203"/>
      <c r="AC622" s="204" t="str">
        <f t="shared" ref="AC622:AC657" si="158">IF(AB622="BD","OPEN","CLOSE")</f>
        <v>CLOSE</v>
      </c>
      <c r="AD622" s="47" t="str">
        <f t="array" aca="1" ref="AD622" ca="1">IF(D622="","",INDEX(HM_Unit!$D$1:$AE$1,MATCH(C622,HM_Unit!$D$2:$AE$2,0)))</f>
        <v>WEEK 16</v>
      </c>
      <c r="AE622" s="46"/>
      <c r="AF622" s="46"/>
      <c r="AG622" s="46"/>
      <c r="AH622" s="46"/>
      <c r="AI622" s="46"/>
      <c r="AJ622" s="46"/>
      <c r="AK622" s="46"/>
    </row>
    <row r="623" spans="1:37" ht="40.5" customHeight="1">
      <c r="A623" s="46">
        <f>IFERROR(VLOOKUP(D623,Sort!B:D,3,0),"")</f>
        <v>0</v>
      </c>
      <c r="B623" s="190" t="str">
        <f t="shared" si="152"/>
        <v>246130CLOSE</v>
      </c>
      <c r="C623" s="196">
        <v>46130</v>
      </c>
      <c r="D623" s="192" t="s">
        <v>35</v>
      </c>
      <c r="E623" s="193" t="str">
        <f>IFERROR(VLOOKUP(D623,Sort!B:C,2,0),"")</f>
        <v>AXOR 3336K</v>
      </c>
      <c r="F623" s="194">
        <v>7251</v>
      </c>
      <c r="G623" s="195">
        <f t="shared" si="153"/>
        <v>0</v>
      </c>
      <c r="H623" s="196">
        <v>46130</v>
      </c>
      <c r="I623" s="197">
        <v>0.35</v>
      </c>
      <c r="J623" s="196">
        <v>46130</v>
      </c>
      <c r="K623" s="197">
        <v>0.35972222222222222</v>
      </c>
      <c r="L623" s="198">
        <f t="shared" si="154"/>
        <v>46130.35</v>
      </c>
      <c r="M623" s="199">
        <f t="shared" si="155"/>
        <v>46130.359722222223</v>
      </c>
      <c r="N623" s="200">
        <f t="shared" si="156"/>
        <v>0.23333370672935283</v>
      </c>
      <c r="O623" s="201" t="s">
        <v>536</v>
      </c>
      <c r="P623" s="201" t="s">
        <v>1059</v>
      </c>
      <c r="Q623" s="202" t="s">
        <v>150</v>
      </c>
      <c r="R623" s="202" t="s">
        <v>137</v>
      </c>
      <c r="S623" s="202" t="s">
        <v>337</v>
      </c>
      <c r="T623" s="193" t="str">
        <f>IFERROR(VLOOKUP(S623,Sort!E:F,2,0),"")</f>
        <v>TRANSMISSION</v>
      </c>
      <c r="U623" s="115">
        <f t="shared" si="157"/>
        <v>1</v>
      </c>
      <c r="V623" s="202" t="s">
        <v>422</v>
      </c>
      <c r="W623" s="202"/>
      <c r="X623" s="202"/>
      <c r="Y623" s="202"/>
      <c r="Z623" s="193"/>
      <c r="AA623" s="193" t="s">
        <v>362</v>
      </c>
      <c r="AB623" s="203"/>
      <c r="AC623" s="204" t="str">
        <f t="shared" si="158"/>
        <v>CLOSE</v>
      </c>
      <c r="AD623" s="47" t="str">
        <f t="array" aca="1" ref="AD623" ca="1">IF(D623="","",INDEX(HM_Unit!$D$1:$AE$1,MATCH(C623,HM_Unit!$D$2:$AE$2,0)))</f>
        <v>WEEK 16</v>
      </c>
      <c r="AE623" s="46"/>
      <c r="AF623" s="46"/>
      <c r="AG623" s="46"/>
      <c r="AH623" s="46"/>
      <c r="AI623" s="46"/>
      <c r="AJ623" s="46"/>
      <c r="AK623" s="46"/>
    </row>
    <row r="624" spans="1:37" ht="40.5" customHeight="1">
      <c r="A624" s="46">
        <f>IFERROR(VLOOKUP(D624,Sort!B:D,3,0),"")</f>
        <v>0</v>
      </c>
      <c r="B624" s="190" t="str">
        <f t="shared" si="152"/>
        <v>346130CLOSE</v>
      </c>
      <c r="C624" s="196">
        <v>46130</v>
      </c>
      <c r="D624" s="192" t="s">
        <v>90</v>
      </c>
      <c r="E624" s="193" t="str">
        <f>IFERROR(VLOOKUP(D624,Sort!B:C,2,0),"")</f>
        <v>Axor 3336 OB</v>
      </c>
      <c r="F624" s="194">
        <v>18144</v>
      </c>
      <c r="G624" s="195">
        <f t="shared" si="153"/>
        <v>0</v>
      </c>
      <c r="H624" s="196">
        <v>46130</v>
      </c>
      <c r="I624" s="197">
        <v>0.375</v>
      </c>
      <c r="J624" s="196">
        <v>46130</v>
      </c>
      <c r="K624" s="197">
        <v>0.40972222222222221</v>
      </c>
      <c r="L624" s="198">
        <f t="shared" si="154"/>
        <v>46130.375</v>
      </c>
      <c r="M624" s="199">
        <f t="shared" si="155"/>
        <v>46130.409722222219</v>
      </c>
      <c r="N624" s="200">
        <f t="shared" si="156"/>
        <v>0.83333466659119249</v>
      </c>
      <c r="O624" s="201" t="s">
        <v>1060</v>
      </c>
      <c r="P624" s="201" t="s">
        <v>1061</v>
      </c>
      <c r="Q624" s="202" t="s">
        <v>150</v>
      </c>
      <c r="R624" s="202" t="s">
        <v>137</v>
      </c>
      <c r="S624" s="202" t="s">
        <v>297</v>
      </c>
      <c r="T624" s="193" t="str">
        <f>IFERROR(VLOOKUP(S624,Sort!E:F,2,0),"")</f>
        <v>SUSPENSION</v>
      </c>
      <c r="U624" s="115">
        <f t="shared" si="157"/>
        <v>1</v>
      </c>
      <c r="V624" s="202" t="s">
        <v>422</v>
      </c>
      <c r="W624" s="202"/>
      <c r="X624" s="202"/>
      <c r="Y624" s="202"/>
      <c r="Z624" s="193"/>
      <c r="AA624" s="193" t="s">
        <v>362</v>
      </c>
      <c r="AB624" s="203"/>
      <c r="AC624" s="204" t="str">
        <f t="shared" si="158"/>
        <v>CLOSE</v>
      </c>
      <c r="AD624" s="47" t="str">
        <f t="array" aca="1" ref="AD624" ca="1">IF(D624="","",INDEX(HM_Unit!$D$1:$AE$1,MATCH(C624,HM_Unit!$D$2:$AE$2,0)))</f>
        <v>WEEK 16</v>
      </c>
      <c r="AE624" s="46"/>
      <c r="AF624" s="46"/>
      <c r="AG624" s="46"/>
      <c r="AH624" s="46"/>
      <c r="AI624" s="46"/>
      <c r="AJ624" s="46"/>
      <c r="AK624" s="46"/>
    </row>
    <row r="625" spans="1:37" ht="40.5" customHeight="1">
      <c r="A625" s="46">
        <f>IFERROR(VLOOKUP(D625,Sort!B:D,3,0),"")</f>
        <v>0</v>
      </c>
      <c r="B625" s="190" t="str">
        <f t="shared" si="152"/>
        <v>446130CLOSE</v>
      </c>
      <c r="C625" s="196">
        <v>46130</v>
      </c>
      <c r="D625" s="192" t="s">
        <v>95</v>
      </c>
      <c r="E625" s="193" t="str">
        <f>IFERROR(VLOOKUP(D625,Sort!B:C,2,0),"")</f>
        <v>Axor 3336 OB</v>
      </c>
      <c r="F625" s="194">
        <v>9216</v>
      </c>
      <c r="G625" s="195">
        <f t="shared" si="153"/>
        <v>0</v>
      </c>
      <c r="H625" s="196">
        <v>46130</v>
      </c>
      <c r="I625" s="197">
        <v>0.39583333333333331</v>
      </c>
      <c r="J625" s="196">
        <v>46130</v>
      </c>
      <c r="K625" s="197">
        <v>0.45833333333333331</v>
      </c>
      <c r="L625" s="198">
        <f t="shared" si="154"/>
        <v>46130.395833333336</v>
      </c>
      <c r="M625" s="199">
        <f t="shared" si="155"/>
        <v>46130.458333333336</v>
      </c>
      <c r="N625" s="200">
        <f t="shared" si="156"/>
        <v>1.5000024000038437</v>
      </c>
      <c r="O625" s="201" t="s">
        <v>633</v>
      </c>
      <c r="P625" s="201" t="s">
        <v>1062</v>
      </c>
      <c r="Q625" s="202" t="s">
        <v>149</v>
      </c>
      <c r="R625" s="202" t="s">
        <v>137</v>
      </c>
      <c r="S625" s="202" t="s">
        <v>318</v>
      </c>
      <c r="T625" s="193" t="str">
        <f>IFERROR(VLOOKUP(S625,Sort!E:F,2,0),"")</f>
        <v>PREVENTIVE MAINTENACE</v>
      </c>
      <c r="U625" s="115">
        <f t="shared" si="157"/>
        <v>1</v>
      </c>
      <c r="V625" s="202" t="s">
        <v>422</v>
      </c>
      <c r="W625" s="202"/>
      <c r="X625" s="202"/>
      <c r="Y625" s="202"/>
      <c r="Z625" s="193"/>
      <c r="AA625" s="193" t="s">
        <v>362</v>
      </c>
      <c r="AB625" s="203"/>
      <c r="AC625" s="204" t="str">
        <f t="shared" si="158"/>
        <v>CLOSE</v>
      </c>
      <c r="AD625" s="47" t="str">
        <f t="array" aca="1" ref="AD625" ca="1">IF(D625="","",INDEX(HM_Unit!$D$1:$AE$1,MATCH(C625,HM_Unit!$D$2:$AE$2,0)))</f>
        <v>WEEK 16</v>
      </c>
      <c r="AE625" s="46"/>
      <c r="AF625" s="46"/>
      <c r="AG625" s="46"/>
      <c r="AH625" s="46"/>
      <c r="AI625" s="46"/>
      <c r="AJ625" s="46"/>
      <c r="AK625" s="46"/>
    </row>
    <row r="626" spans="1:37" ht="40.5" customHeight="1">
      <c r="A626" s="46">
        <f>IFERROR(VLOOKUP(D626,Sort!B:D,3,0),"")</f>
        <v>0</v>
      </c>
      <c r="B626" s="190" t="str">
        <f t="shared" si="152"/>
        <v>546130CLOSE</v>
      </c>
      <c r="C626" s="196">
        <v>46130</v>
      </c>
      <c r="D626" s="192" t="s">
        <v>88</v>
      </c>
      <c r="E626" s="193" t="str">
        <f>IFERROR(VLOOKUP(D626,Sort!B:C,2,0),"")</f>
        <v>Axor 3336 OB</v>
      </c>
      <c r="F626" s="194" t="s">
        <v>441</v>
      </c>
      <c r="G626" s="195">
        <f t="shared" si="153"/>
        <v>0</v>
      </c>
      <c r="H626" s="196">
        <v>46130</v>
      </c>
      <c r="I626" s="197">
        <v>0.35416666666666669</v>
      </c>
      <c r="J626" s="196">
        <v>46130</v>
      </c>
      <c r="K626" s="197">
        <v>0.38541666666666669</v>
      </c>
      <c r="L626" s="198">
        <f t="shared" si="154"/>
        <v>46130.354166666664</v>
      </c>
      <c r="M626" s="199">
        <f t="shared" si="155"/>
        <v>46130.385416666664</v>
      </c>
      <c r="N626" s="200">
        <f t="shared" si="156"/>
        <v>0.75000120000192183</v>
      </c>
      <c r="O626" s="201" t="s">
        <v>1063</v>
      </c>
      <c r="P626" s="201" t="s">
        <v>1064</v>
      </c>
      <c r="Q626" s="202" t="s">
        <v>150</v>
      </c>
      <c r="R626" s="202" t="s">
        <v>137</v>
      </c>
      <c r="S626" s="202" t="s">
        <v>300</v>
      </c>
      <c r="T626" s="193" t="str">
        <f>IFERROR(VLOOKUP(S626,Sort!E:F,2,0),"")</f>
        <v>AIR SYSTEM</v>
      </c>
      <c r="U626" s="115">
        <f t="shared" si="157"/>
        <v>1</v>
      </c>
      <c r="V626" s="202" t="s">
        <v>422</v>
      </c>
      <c r="W626" s="202"/>
      <c r="X626" s="202"/>
      <c r="Y626" s="202"/>
      <c r="Z626" s="193"/>
      <c r="AA626" s="193" t="s">
        <v>362</v>
      </c>
      <c r="AB626" s="203"/>
      <c r="AC626" s="204" t="str">
        <f t="shared" si="158"/>
        <v>CLOSE</v>
      </c>
      <c r="AD626" s="47" t="str">
        <f t="array" aca="1" ref="AD626" ca="1">IF(D626="","",INDEX(HM_Unit!$D$1:$AE$1,MATCH(C626,HM_Unit!$D$2:$AE$2,0)))</f>
        <v>WEEK 16</v>
      </c>
      <c r="AE626" s="46"/>
      <c r="AF626" s="46"/>
      <c r="AG626" s="46"/>
      <c r="AH626" s="46"/>
      <c r="AI626" s="46"/>
      <c r="AJ626" s="46"/>
      <c r="AK626" s="46"/>
    </row>
    <row r="627" spans="1:37" ht="40.5" customHeight="1">
      <c r="A627" s="46">
        <f>IFERROR(VLOOKUP(D627,Sort!B:D,3,0),"")</f>
        <v>0</v>
      </c>
      <c r="B627" s="190" t="str">
        <f t="shared" si="152"/>
        <v>646130CLOSE</v>
      </c>
      <c r="C627" s="196">
        <v>46130</v>
      </c>
      <c r="D627" s="192" t="s">
        <v>100</v>
      </c>
      <c r="E627" s="193" t="str">
        <f>IFERROR(VLOOKUP(D627,Sort!B:C,2,0),"")</f>
        <v>Axor 3336 OB</v>
      </c>
      <c r="F627" s="194">
        <v>17314</v>
      </c>
      <c r="G627" s="195">
        <f t="shared" si="153"/>
        <v>0</v>
      </c>
      <c r="H627" s="196">
        <v>46130</v>
      </c>
      <c r="I627" s="197">
        <v>0.45624999999999999</v>
      </c>
      <c r="J627" s="196">
        <v>46130</v>
      </c>
      <c r="K627" s="197">
        <v>0.4861111111111111</v>
      </c>
      <c r="L627" s="198">
        <f t="shared" si="154"/>
        <v>46130.456250000003</v>
      </c>
      <c r="M627" s="199">
        <f t="shared" si="155"/>
        <v>46130.486111111109</v>
      </c>
      <c r="N627" s="200">
        <f t="shared" si="156"/>
        <v>0.71666781322651418</v>
      </c>
      <c r="O627" s="201" t="s">
        <v>312</v>
      </c>
      <c r="P627" s="201" t="s">
        <v>1065</v>
      </c>
      <c r="Q627" s="202" t="s">
        <v>150</v>
      </c>
      <c r="R627" s="202" t="s">
        <v>137</v>
      </c>
      <c r="S627" s="202" t="s">
        <v>300</v>
      </c>
      <c r="T627" s="193" t="str">
        <f>IFERROR(VLOOKUP(S627,Sort!E:F,2,0),"")</f>
        <v>AIR SYSTEM</v>
      </c>
      <c r="U627" s="115">
        <f t="shared" si="157"/>
        <v>1</v>
      </c>
      <c r="V627" s="202" t="s">
        <v>422</v>
      </c>
      <c r="W627" s="202"/>
      <c r="X627" s="202"/>
      <c r="Y627" s="202"/>
      <c r="Z627" s="193"/>
      <c r="AA627" s="193" t="s">
        <v>362</v>
      </c>
      <c r="AB627" s="203"/>
      <c r="AC627" s="204" t="str">
        <f t="shared" si="158"/>
        <v>CLOSE</v>
      </c>
      <c r="AD627" s="47" t="str">
        <f t="array" aca="1" ref="AD627" ca="1">IF(D627="","",INDEX(HM_Unit!$D$1:$AE$1,MATCH(C627,HM_Unit!$D$2:$AE$2,0)))</f>
        <v>WEEK 16</v>
      </c>
      <c r="AE627" s="46"/>
      <c r="AF627" s="46"/>
      <c r="AG627" s="46"/>
      <c r="AH627" s="46"/>
      <c r="AI627" s="46"/>
      <c r="AJ627" s="46"/>
      <c r="AK627" s="46"/>
    </row>
    <row r="628" spans="1:37" ht="40.5" customHeight="1">
      <c r="A628" s="46">
        <f>IFERROR(VLOOKUP(D628,Sort!B:D,3,0),"")</f>
        <v>0</v>
      </c>
      <c r="B628" s="190" t="str">
        <f t="shared" si="152"/>
        <v>746130CLOSE</v>
      </c>
      <c r="C628" s="196">
        <v>46130</v>
      </c>
      <c r="D628" s="192" t="s">
        <v>103</v>
      </c>
      <c r="E628" s="193" t="str">
        <f>IFERROR(VLOOKUP(D628,Sort!B:C,2,0),"")</f>
        <v>Axor 3336 OB</v>
      </c>
      <c r="F628" s="194" t="s">
        <v>1066</v>
      </c>
      <c r="G628" s="195">
        <f t="shared" si="153"/>
        <v>0</v>
      </c>
      <c r="H628" s="196">
        <v>46130</v>
      </c>
      <c r="I628" s="197">
        <v>0.40625</v>
      </c>
      <c r="J628" s="196">
        <v>46130</v>
      </c>
      <c r="K628" s="197">
        <v>0.44097222222222221</v>
      </c>
      <c r="L628" s="198">
        <f t="shared" si="154"/>
        <v>46130.40625</v>
      </c>
      <c r="M628" s="199">
        <f t="shared" si="155"/>
        <v>46130.440972222219</v>
      </c>
      <c r="N628" s="200">
        <f t="shared" si="156"/>
        <v>0.83333466659119249</v>
      </c>
      <c r="O628" s="201" t="s">
        <v>1067</v>
      </c>
      <c r="P628" s="201" t="s">
        <v>1068</v>
      </c>
      <c r="Q628" s="202" t="s">
        <v>150</v>
      </c>
      <c r="R628" s="202" t="s">
        <v>137</v>
      </c>
      <c r="S628" s="202" t="s">
        <v>300</v>
      </c>
      <c r="T628" s="193" t="str">
        <f>IFERROR(VLOOKUP(S628,Sort!E:F,2,0),"")</f>
        <v>AIR SYSTEM</v>
      </c>
      <c r="U628" s="115">
        <f t="shared" si="157"/>
        <v>1</v>
      </c>
      <c r="V628" s="202" t="s">
        <v>422</v>
      </c>
      <c r="W628" s="202"/>
      <c r="X628" s="202"/>
      <c r="Y628" s="202"/>
      <c r="Z628" s="193"/>
      <c r="AA628" s="193" t="s">
        <v>362</v>
      </c>
      <c r="AB628" s="203"/>
      <c r="AC628" s="204" t="str">
        <f t="shared" si="158"/>
        <v>CLOSE</v>
      </c>
      <c r="AD628" s="47" t="str">
        <f t="array" aca="1" ref="AD628" ca="1">IF(D628="","",INDEX(HM_Unit!$D$1:$AE$1,MATCH(C628,HM_Unit!$D$2:$AE$2,0)))</f>
        <v>WEEK 16</v>
      </c>
      <c r="AE628" s="46"/>
      <c r="AF628" s="46"/>
      <c r="AG628" s="46"/>
      <c r="AH628" s="46"/>
      <c r="AI628" s="46"/>
      <c r="AJ628" s="46"/>
      <c r="AK628" s="46"/>
    </row>
    <row r="629" spans="1:37" ht="40.5" customHeight="1">
      <c r="A629" s="46">
        <f>IFERROR(VLOOKUP(D629,Sort!B:D,3,0),"")</f>
        <v>0</v>
      </c>
      <c r="B629" s="190" t="str">
        <f t="shared" si="152"/>
        <v>846130CLOSE</v>
      </c>
      <c r="C629" s="196">
        <v>46130</v>
      </c>
      <c r="D629" s="192" t="s">
        <v>92</v>
      </c>
      <c r="E629" s="193" t="str">
        <f>IFERROR(VLOOKUP(D629,Sort!B:C,2,0),"")</f>
        <v>Axor 3336 OB</v>
      </c>
      <c r="F629" s="194">
        <v>18501</v>
      </c>
      <c r="G629" s="195">
        <f t="shared" si="153"/>
        <v>0</v>
      </c>
      <c r="H629" s="243">
        <v>46130</v>
      </c>
      <c r="I629" s="197">
        <v>0.3263888888888889</v>
      </c>
      <c r="J629" s="196">
        <v>46130</v>
      </c>
      <c r="K629" s="197">
        <v>0.63888888888888884</v>
      </c>
      <c r="L629" s="198">
        <f t="shared" si="154"/>
        <v>46130.326388888891</v>
      </c>
      <c r="M629" s="199">
        <f t="shared" si="155"/>
        <v>46130.638888888891</v>
      </c>
      <c r="N629" s="200">
        <f t="shared" si="156"/>
        <v>7.5000120000192183</v>
      </c>
      <c r="O629" s="201" t="s">
        <v>1069</v>
      </c>
      <c r="P629" s="201" t="s">
        <v>1070</v>
      </c>
      <c r="Q629" s="202" t="s">
        <v>149</v>
      </c>
      <c r="R629" s="202" t="s">
        <v>137</v>
      </c>
      <c r="S629" s="202" t="s">
        <v>318</v>
      </c>
      <c r="T629" s="193" t="str">
        <f>IFERROR(VLOOKUP(S629,Sort!E:F,2,0),"")</f>
        <v>PREVENTIVE MAINTENACE</v>
      </c>
      <c r="U629" s="115">
        <f t="shared" si="157"/>
        <v>1</v>
      </c>
      <c r="V629" s="202" t="s">
        <v>422</v>
      </c>
      <c r="W629" s="202"/>
      <c r="X629" s="202"/>
      <c r="Y629" s="202"/>
      <c r="Z629" s="193"/>
      <c r="AA629" s="193" t="s">
        <v>362</v>
      </c>
      <c r="AB629" s="203"/>
      <c r="AC629" s="204" t="str">
        <f t="shared" si="158"/>
        <v>CLOSE</v>
      </c>
      <c r="AD629" s="47" t="str">
        <f t="array" aca="1" ref="AD629" ca="1">IF(D629="","",INDEX(HM_Unit!$D$1:$AE$1,MATCH(C629,HM_Unit!$D$2:$AE$2,0)))</f>
        <v>WEEK 16</v>
      </c>
      <c r="AE629" s="46"/>
      <c r="AF629" s="46"/>
      <c r="AG629" s="46"/>
      <c r="AH629" s="46"/>
      <c r="AI629" s="46"/>
      <c r="AJ629" s="46"/>
      <c r="AK629" s="46"/>
    </row>
    <row r="630" spans="1:37" ht="40.5" customHeight="1">
      <c r="A630" s="46">
        <f>IFERROR(VLOOKUP(D630,Sort!B:D,3,0),"")</f>
        <v>0</v>
      </c>
      <c r="B630" s="190" t="str">
        <f t="shared" si="152"/>
        <v>946130CLOSE</v>
      </c>
      <c r="C630" s="196">
        <v>46130</v>
      </c>
      <c r="D630" s="192" t="s">
        <v>104</v>
      </c>
      <c r="E630" s="193" t="str">
        <f>IFERROR(VLOOKUP(D630,Sort!B:C,2,0),"")</f>
        <v>Axor 3336 OB</v>
      </c>
      <c r="F630" s="194">
        <v>18131</v>
      </c>
      <c r="G630" s="195">
        <f t="shared" si="153"/>
        <v>0</v>
      </c>
      <c r="H630" s="196">
        <v>46130</v>
      </c>
      <c r="I630" s="197">
        <v>0.33333333333333331</v>
      </c>
      <c r="J630" s="196">
        <v>46130</v>
      </c>
      <c r="K630" s="197">
        <v>0.65347222222222223</v>
      </c>
      <c r="L630" s="198">
        <f t="shared" si="154"/>
        <v>46130.333333333336</v>
      </c>
      <c r="M630" s="199">
        <f t="shared" si="155"/>
        <v>46130.65347222222</v>
      </c>
      <c r="N630" s="200">
        <f t="shared" si="156"/>
        <v>7.6833456265854618</v>
      </c>
      <c r="O630" s="201" t="s">
        <v>1071</v>
      </c>
      <c r="P630" s="201" t="s">
        <v>1072</v>
      </c>
      <c r="Q630" s="202" t="s">
        <v>150</v>
      </c>
      <c r="R630" s="202" t="s">
        <v>137</v>
      </c>
      <c r="S630" s="202" t="s">
        <v>297</v>
      </c>
      <c r="T630" s="193" t="str">
        <f>IFERROR(VLOOKUP(S630,Sort!E:F,2,0),"")</f>
        <v>SUSPENSION</v>
      </c>
      <c r="U630" s="115">
        <f t="shared" si="157"/>
        <v>1</v>
      </c>
      <c r="V630" s="202" t="s">
        <v>422</v>
      </c>
      <c r="W630" s="202"/>
      <c r="X630" s="202"/>
      <c r="Y630" s="202"/>
      <c r="Z630" s="193"/>
      <c r="AA630" s="193" t="s">
        <v>362</v>
      </c>
      <c r="AB630" s="203"/>
      <c r="AC630" s="204" t="str">
        <f t="shared" si="158"/>
        <v>CLOSE</v>
      </c>
      <c r="AD630" s="47" t="str">
        <f t="array" aca="1" ref="AD630" ca="1">IF(D630="","",INDEX(HM_Unit!$D$1:$AE$1,MATCH(C630,HM_Unit!$D$2:$AE$2,0)))</f>
        <v>WEEK 16</v>
      </c>
      <c r="AE630" s="46"/>
      <c r="AF630" s="46"/>
      <c r="AG630" s="46"/>
      <c r="AH630" s="46"/>
      <c r="AI630" s="46"/>
      <c r="AJ630" s="46"/>
      <c r="AK630" s="46"/>
    </row>
    <row r="631" spans="1:37" ht="40.5" customHeight="1">
      <c r="A631" s="46">
        <f>IFERROR(VLOOKUP(D631,Sort!B:D,3,0),"")</f>
        <v>0</v>
      </c>
      <c r="B631" s="190" t="str">
        <f t="shared" si="152"/>
        <v>1046130CLOSE</v>
      </c>
      <c r="C631" s="196">
        <v>46130</v>
      </c>
      <c r="D631" s="192" t="s">
        <v>33</v>
      </c>
      <c r="E631" s="193" t="str">
        <f>IFERROR(VLOOKUP(D631,Sort!B:C,2,0),"")</f>
        <v>AXOR 3336K</v>
      </c>
      <c r="F631" s="194">
        <v>19265</v>
      </c>
      <c r="G631" s="195">
        <f t="shared" si="153"/>
        <v>0</v>
      </c>
      <c r="H631" s="196">
        <v>46130</v>
      </c>
      <c r="I631" s="197">
        <v>0.42083333333333334</v>
      </c>
      <c r="J631" s="196">
        <v>46130</v>
      </c>
      <c r="K631" s="197">
        <v>0.68402777777777779</v>
      </c>
      <c r="L631" s="198">
        <f t="shared" si="154"/>
        <v>46130.42083333333</v>
      </c>
      <c r="M631" s="199">
        <f t="shared" si="155"/>
        <v>46130.684027777781</v>
      </c>
      <c r="N631" s="200">
        <f t="shared" si="156"/>
        <v>6.316676773508628</v>
      </c>
      <c r="O631" s="201" t="s">
        <v>1073</v>
      </c>
      <c r="P631" s="201" t="s">
        <v>1074</v>
      </c>
      <c r="Q631" s="202" t="s">
        <v>149</v>
      </c>
      <c r="R631" s="202" t="s">
        <v>137</v>
      </c>
      <c r="S631" s="202" t="s">
        <v>297</v>
      </c>
      <c r="T631" s="193" t="str">
        <f>IFERROR(VLOOKUP(S631,Sort!E:F,2,0),"")</f>
        <v>SUSPENSION</v>
      </c>
      <c r="U631" s="115">
        <f t="shared" si="157"/>
        <v>1</v>
      </c>
      <c r="V631" s="202" t="s">
        <v>422</v>
      </c>
      <c r="W631" s="202"/>
      <c r="X631" s="202"/>
      <c r="Y631" s="202"/>
      <c r="Z631" s="193"/>
      <c r="AA631" s="193" t="s">
        <v>362</v>
      </c>
      <c r="AB631" s="203"/>
      <c r="AC631" s="204" t="str">
        <f t="shared" si="158"/>
        <v>CLOSE</v>
      </c>
      <c r="AD631" s="47" t="str">
        <f t="array" aca="1" ref="AD631" ca="1">IF(D631="","",INDEX(HM_Unit!$D$1:$AE$1,MATCH(C631,HM_Unit!$D$2:$AE$2,0)))</f>
        <v>WEEK 16</v>
      </c>
      <c r="AE631" s="46"/>
      <c r="AF631" s="46"/>
      <c r="AG631" s="46"/>
      <c r="AH631" s="46"/>
      <c r="AI631" s="46"/>
      <c r="AJ631" s="46"/>
      <c r="AK631" s="46"/>
    </row>
    <row r="632" spans="1:37" ht="40.5" customHeight="1">
      <c r="A632" s="46">
        <f>IFERROR(VLOOKUP(D632,Sort!B:D,3,0),"")</f>
        <v>0</v>
      </c>
      <c r="B632" s="190" t="str">
        <f t="shared" si="152"/>
        <v>1146130CLOSE</v>
      </c>
      <c r="C632" s="196">
        <v>46130</v>
      </c>
      <c r="D632" s="192" t="s">
        <v>93</v>
      </c>
      <c r="E632" s="193" t="str">
        <f>IFERROR(VLOOKUP(D632,Sort!B:C,2,0),"")</f>
        <v>Axor 3336 OB</v>
      </c>
      <c r="F632" s="194" t="s">
        <v>379</v>
      </c>
      <c r="G632" s="195">
        <f t="shared" si="153"/>
        <v>0</v>
      </c>
      <c r="H632" s="196">
        <v>46130</v>
      </c>
      <c r="I632" s="197">
        <v>0.35416666666666669</v>
      </c>
      <c r="J632" s="196">
        <v>46130</v>
      </c>
      <c r="K632" s="197">
        <v>0.54166666666666663</v>
      </c>
      <c r="L632" s="198">
        <f t="shared" si="154"/>
        <v>46130.354166666664</v>
      </c>
      <c r="M632" s="199">
        <f t="shared" si="155"/>
        <v>46130.541666666664</v>
      </c>
      <c r="N632" s="200">
        <f t="shared" si="156"/>
        <v>4.500007200011531</v>
      </c>
      <c r="O632" s="201" t="s">
        <v>1075</v>
      </c>
      <c r="P632" s="201" t="s">
        <v>1076</v>
      </c>
      <c r="Q632" s="202" t="s">
        <v>150</v>
      </c>
      <c r="R632" s="202" t="s">
        <v>137</v>
      </c>
      <c r="S632" s="202" t="s">
        <v>398</v>
      </c>
      <c r="T632" s="193" t="str">
        <f>IFERROR(VLOOKUP(S632,Sort!E:F,2,0),"")</f>
        <v>STEERING SYSTEM &amp; TIE ROD</v>
      </c>
      <c r="U632" s="115">
        <f t="shared" si="157"/>
        <v>1</v>
      </c>
      <c r="V632" s="202" t="s">
        <v>422</v>
      </c>
      <c r="W632" s="202"/>
      <c r="X632" s="202"/>
      <c r="Y632" s="202"/>
      <c r="Z632" s="193"/>
      <c r="AA632" s="193" t="s">
        <v>362</v>
      </c>
      <c r="AB632" s="203"/>
      <c r="AC632" s="204" t="str">
        <f t="shared" si="158"/>
        <v>CLOSE</v>
      </c>
      <c r="AD632" s="47" t="str">
        <f t="array" aca="1" ref="AD632" ca="1">IF(D632="","",INDEX(HM_Unit!$D$1:$AE$1,MATCH(C632,HM_Unit!$D$2:$AE$2,0)))</f>
        <v>WEEK 16</v>
      </c>
      <c r="AE632" s="46"/>
      <c r="AF632" s="46"/>
      <c r="AG632" s="46"/>
      <c r="AH632" s="46"/>
      <c r="AI632" s="46"/>
      <c r="AJ632" s="46"/>
      <c r="AK632" s="46"/>
    </row>
    <row r="633" spans="1:37" ht="40.5" customHeight="1">
      <c r="A633" s="46">
        <f>IFERROR(VLOOKUP(D633,Sort!B:D,3,0),"")</f>
        <v>0</v>
      </c>
      <c r="B633" s="190" t="str">
        <f t="shared" si="152"/>
        <v>1246130CLOSE</v>
      </c>
      <c r="C633" s="196">
        <v>46130</v>
      </c>
      <c r="D633" s="192" t="s">
        <v>38</v>
      </c>
      <c r="E633" s="193" t="str">
        <f>IFERROR(VLOOKUP(D633,Sort!B:C,2,0),"")</f>
        <v>AXOR 3336K</v>
      </c>
      <c r="F633" s="194">
        <v>18255</v>
      </c>
      <c r="G633" s="195">
        <f t="shared" si="153"/>
        <v>0</v>
      </c>
      <c r="H633" s="196">
        <v>46130</v>
      </c>
      <c r="I633" s="197">
        <v>0.45347222222222222</v>
      </c>
      <c r="J633" s="196">
        <v>46130</v>
      </c>
      <c r="K633" s="197">
        <v>0.70833333333333337</v>
      </c>
      <c r="L633" s="198">
        <f t="shared" si="154"/>
        <v>46130.453472222223</v>
      </c>
      <c r="M633" s="199">
        <f t="shared" si="155"/>
        <v>46130.708333333336</v>
      </c>
      <c r="N633" s="200">
        <f t="shared" si="156"/>
        <v>6.1166764533800597</v>
      </c>
      <c r="O633" s="201" t="s">
        <v>1077</v>
      </c>
      <c r="P633" s="201" t="s">
        <v>1078</v>
      </c>
      <c r="Q633" s="202" t="s">
        <v>149</v>
      </c>
      <c r="R633" s="202" t="s">
        <v>137</v>
      </c>
      <c r="S633" s="202" t="s">
        <v>318</v>
      </c>
      <c r="T633" s="193" t="str">
        <f>IFERROR(VLOOKUP(S633,Sort!E:F,2,0),"")</f>
        <v>PREVENTIVE MAINTENACE</v>
      </c>
      <c r="U633" s="115">
        <f t="shared" si="157"/>
        <v>1</v>
      </c>
      <c r="V633" s="202" t="s">
        <v>422</v>
      </c>
      <c r="W633" s="202"/>
      <c r="X633" s="202"/>
      <c r="Y633" s="202"/>
      <c r="Z633" s="193"/>
      <c r="AA633" s="193" t="s">
        <v>362</v>
      </c>
      <c r="AB633" s="203"/>
      <c r="AC633" s="204" t="str">
        <f t="shared" si="158"/>
        <v>CLOSE</v>
      </c>
      <c r="AD633" s="47" t="str">
        <f t="array" aca="1" ref="AD633" ca="1">IF(D633="","",INDEX(HM_Unit!$D$1:$AE$1,MATCH(C633,HM_Unit!$D$2:$AE$2,0)))</f>
        <v>WEEK 16</v>
      </c>
      <c r="AE633" s="46"/>
      <c r="AF633" s="46"/>
      <c r="AG633" s="46"/>
      <c r="AH633" s="46"/>
      <c r="AI633" s="46"/>
      <c r="AJ633" s="46"/>
      <c r="AK633" s="46"/>
    </row>
    <row r="634" spans="1:37" ht="40.5" customHeight="1">
      <c r="A634" s="46">
        <f>IFERROR(VLOOKUP(D634,Sort!B:D,3,0),"")</f>
        <v>0</v>
      </c>
      <c r="B634" s="190" t="str">
        <f t="shared" si="152"/>
        <v>1346130CLOSE</v>
      </c>
      <c r="C634" s="196">
        <v>46130</v>
      </c>
      <c r="D634" s="192" t="s">
        <v>13</v>
      </c>
      <c r="E634" s="193" t="str">
        <f>IFERROR(VLOOKUP(D634,Sort!B:C,2,0),"")</f>
        <v>AXOR 3336K</v>
      </c>
      <c r="F634" s="194" t="s">
        <v>379</v>
      </c>
      <c r="G634" s="195">
        <f t="shared" si="153"/>
        <v>0</v>
      </c>
      <c r="H634" s="196">
        <v>46130</v>
      </c>
      <c r="I634" s="197">
        <v>0.29166666666666669</v>
      </c>
      <c r="J634" s="196">
        <v>46130</v>
      </c>
      <c r="K634" s="197">
        <v>0.65972222222222221</v>
      </c>
      <c r="L634" s="198">
        <f t="shared" si="154"/>
        <v>46130.291666666664</v>
      </c>
      <c r="M634" s="199">
        <f t="shared" si="155"/>
        <v>46130.659722222219</v>
      </c>
      <c r="N634" s="200">
        <f t="shared" si="156"/>
        <v>8.8333474666698955</v>
      </c>
      <c r="O634" s="201" t="s">
        <v>943</v>
      </c>
      <c r="P634" s="201" t="s">
        <v>1079</v>
      </c>
      <c r="Q634" s="202" t="s">
        <v>150</v>
      </c>
      <c r="R634" s="202" t="s">
        <v>137</v>
      </c>
      <c r="S634" s="202" t="s">
        <v>300</v>
      </c>
      <c r="T634" s="193" t="str">
        <f>IFERROR(VLOOKUP(S634,Sort!E:F,2,0),"")</f>
        <v>AIR SYSTEM</v>
      </c>
      <c r="U634" s="115">
        <f t="shared" si="157"/>
        <v>1</v>
      </c>
      <c r="V634" s="202" t="s">
        <v>422</v>
      </c>
      <c r="W634" s="202"/>
      <c r="X634" s="202"/>
      <c r="Y634" s="202"/>
      <c r="Z634" s="193"/>
      <c r="AA634" s="193" t="s">
        <v>362</v>
      </c>
      <c r="AB634" s="203"/>
      <c r="AC634" s="204" t="str">
        <f t="shared" si="158"/>
        <v>CLOSE</v>
      </c>
      <c r="AD634" s="47" t="str">
        <f t="array" aca="1" ref="AD634" ca="1">IF(D634="","",INDEX(HM_Unit!$D$1:$AE$1,MATCH(C634,HM_Unit!$D$2:$AE$2,0)))</f>
        <v>WEEK 16</v>
      </c>
      <c r="AE634" s="46"/>
      <c r="AF634" s="46"/>
      <c r="AG634" s="46"/>
      <c r="AH634" s="46"/>
      <c r="AI634" s="46"/>
      <c r="AJ634" s="46"/>
      <c r="AK634" s="46"/>
    </row>
    <row r="635" spans="1:37" ht="40.5" customHeight="1">
      <c r="A635" s="46">
        <f>IFERROR(VLOOKUP(D635,Sort!B:D,3,0),"")</f>
        <v>0</v>
      </c>
      <c r="B635" s="190" t="str">
        <f t="shared" si="152"/>
        <v>1446130CLOSE</v>
      </c>
      <c r="C635" s="196">
        <v>46130</v>
      </c>
      <c r="D635" s="192" t="s">
        <v>16</v>
      </c>
      <c r="E635" s="193" t="str">
        <f>IFERROR(VLOOKUP(D635,Sort!B:C,2,0),"")</f>
        <v>AXOR 3336K</v>
      </c>
      <c r="F635" s="194">
        <v>18180</v>
      </c>
      <c r="G635" s="195">
        <f t="shared" si="153"/>
        <v>0</v>
      </c>
      <c r="H635" s="196">
        <v>46130</v>
      </c>
      <c r="I635" s="197">
        <v>0.54166666666666663</v>
      </c>
      <c r="J635" s="196">
        <v>46130</v>
      </c>
      <c r="K635" s="197">
        <v>0.67708333333333337</v>
      </c>
      <c r="L635" s="198">
        <f t="shared" si="154"/>
        <v>46130.541666666664</v>
      </c>
      <c r="M635" s="199">
        <f t="shared" si="155"/>
        <v>46130.677083333336</v>
      </c>
      <c r="N635" s="200">
        <f t="shared" si="156"/>
        <v>3.2500052001247361</v>
      </c>
      <c r="O635" s="201" t="s">
        <v>1080</v>
      </c>
      <c r="P635" s="201" t="s">
        <v>1081</v>
      </c>
      <c r="Q635" s="202" t="s">
        <v>150</v>
      </c>
      <c r="R635" s="202" t="s">
        <v>137</v>
      </c>
      <c r="S635" s="202" t="s">
        <v>300</v>
      </c>
      <c r="T635" s="193" t="str">
        <f>IFERROR(VLOOKUP(S635,Sort!E:F,2,0),"")</f>
        <v>AIR SYSTEM</v>
      </c>
      <c r="U635" s="115">
        <f t="shared" si="157"/>
        <v>1</v>
      </c>
      <c r="V635" s="202" t="s">
        <v>422</v>
      </c>
      <c r="W635" s="202"/>
      <c r="X635" s="202"/>
      <c r="Y635" s="202"/>
      <c r="Z635" s="193"/>
      <c r="AA635" s="193" t="s">
        <v>362</v>
      </c>
      <c r="AB635" s="203"/>
      <c r="AC635" s="204" t="str">
        <f t="shared" si="158"/>
        <v>CLOSE</v>
      </c>
      <c r="AD635" s="47" t="str">
        <f t="array" aca="1" ref="AD635" ca="1">IF(D635="","",INDEX(HM_Unit!$D$1:$AE$1,MATCH(C635,HM_Unit!$D$2:$AE$2,0)))</f>
        <v>WEEK 16</v>
      </c>
      <c r="AE635" s="46"/>
      <c r="AF635" s="46"/>
      <c r="AG635" s="46"/>
      <c r="AH635" s="46"/>
      <c r="AI635" s="46"/>
      <c r="AJ635" s="46"/>
      <c r="AK635" s="46"/>
    </row>
    <row r="636" spans="1:37" ht="40.5" customHeight="1">
      <c r="A636" s="46">
        <f>IFERROR(VLOOKUP(D636,Sort!B:D,3,0),"")</f>
        <v>0</v>
      </c>
      <c r="B636" s="190" t="str">
        <f t="shared" si="152"/>
        <v>1546130CLOSE</v>
      </c>
      <c r="C636" s="196">
        <v>46130</v>
      </c>
      <c r="D636" s="192" t="s">
        <v>97</v>
      </c>
      <c r="E636" s="193" t="str">
        <f>IFERROR(VLOOKUP(D636,Sort!B:C,2,0),"")</f>
        <v>Axor 3336 OB</v>
      </c>
      <c r="F636" s="194" t="s">
        <v>379</v>
      </c>
      <c r="G636" s="195">
        <f t="shared" si="153"/>
        <v>0</v>
      </c>
      <c r="H636" s="196">
        <v>46130</v>
      </c>
      <c r="I636" s="197">
        <v>0.79166666666666663</v>
      </c>
      <c r="J636" s="196">
        <v>46130</v>
      </c>
      <c r="K636" s="197">
        <v>0.8125</v>
      </c>
      <c r="L636" s="198">
        <f t="shared" si="154"/>
        <v>46130.791666666664</v>
      </c>
      <c r="M636" s="199">
        <f t="shared" si="155"/>
        <v>46130.8125</v>
      </c>
      <c r="N636" s="200">
        <f t="shared" si="156"/>
        <v>0.5000008000594901</v>
      </c>
      <c r="O636" s="201" t="s">
        <v>1082</v>
      </c>
      <c r="P636" s="201" t="s">
        <v>1083</v>
      </c>
      <c r="Q636" s="202" t="s">
        <v>150</v>
      </c>
      <c r="R636" s="202" t="s">
        <v>137</v>
      </c>
      <c r="S636" s="202" t="s">
        <v>297</v>
      </c>
      <c r="T636" s="193" t="str">
        <f>IFERROR(VLOOKUP(S636,Sort!E:F,2,0),"")</f>
        <v>SUSPENSION</v>
      </c>
      <c r="U636" s="115">
        <f t="shared" si="157"/>
        <v>1</v>
      </c>
      <c r="V636" s="202" t="s">
        <v>422</v>
      </c>
      <c r="W636" s="202"/>
      <c r="X636" s="202"/>
      <c r="Y636" s="202"/>
      <c r="Z636" s="193"/>
      <c r="AA636" s="193" t="s">
        <v>362</v>
      </c>
      <c r="AB636" s="203"/>
      <c r="AC636" s="204" t="str">
        <f t="shared" si="158"/>
        <v>CLOSE</v>
      </c>
      <c r="AD636" s="47" t="str">
        <f t="array" aca="1" ref="AD636" ca="1">IF(D636="","",INDEX(HM_Unit!$D$1:$AE$1,MATCH(C636,HM_Unit!$D$2:$AE$2,0)))</f>
        <v>WEEK 16</v>
      </c>
      <c r="AE636" s="46"/>
      <c r="AF636" s="46"/>
      <c r="AG636" s="46"/>
      <c r="AH636" s="46"/>
      <c r="AI636" s="46"/>
      <c r="AJ636" s="46"/>
      <c r="AK636" s="46"/>
    </row>
    <row r="637" spans="1:37" ht="40.5" customHeight="1">
      <c r="A637" s="46">
        <f>IFERROR(VLOOKUP(D637,Sort!B:D,3,0),"")</f>
        <v>0</v>
      </c>
      <c r="B637" s="190" t="str">
        <f t="shared" si="152"/>
        <v>1646130CLOSE</v>
      </c>
      <c r="C637" s="196">
        <v>46130</v>
      </c>
      <c r="D637" s="192" t="s">
        <v>99</v>
      </c>
      <c r="E637" s="193" t="str">
        <f>IFERROR(VLOOKUP(D637,Sort!B:C,2,0),"")</f>
        <v>Axor 3336 OB</v>
      </c>
      <c r="F637" s="194" t="s">
        <v>379</v>
      </c>
      <c r="G637" s="195">
        <f t="shared" si="153"/>
        <v>0</v>
      </c>
      <c r="H637" s="196">
        <v>46130</v>
      </c>
      <c r="I637" s="197">
        <v>0.80555555555555558</v>
      </c>
      <c r="J637" s="196">
        <v>46130</v>
      </c>
      <c r="K637" s="197">
        <v>0.82291666666666663</v>
      </c>
      <c r="L637" s="198">
        <f t="shared" si="154"/>
        <v>46130.805555555555</v>
      </c>
      <c r="M637" s="199">
        <f t="shared" si="155"/>
        <v>46130.822916666664</v>
      </c>
      <c r="N637" s="200">
        <f t="shared" si="156"/>
        <v>0.41666733329559508</v>
      </c>
      <c r="O637" s="201" t="s">
        <v>1084</v>
      </c>
      <c r="P637" s="201" t="s">
        <v>1085</v>
      </c>
      <c r="Q637" s="202" t="s">
        <v>150</v>
      </c>
      <c r="R637" s="202" t="s">
        <v>137</v>
      </c>
      <c r="S637" s="202" t="s">
        <v>297</v>
      </c>
      <c r="T637" s="193" t="str">
        <f>IFERROR(VLOOKUP(S637,Sort!E:F,2,0),"")</f>
        <v>SUSPENSION</v>
      </c>
      <c r="U637" s="115">
        <f t="shared" si="157"/>
        <v>1</v>
      </c>
      <c r="V637" s="202" t="s">
        <v>422</v>
      </c>
      <c r="W637" s="202"/>
      <c r="X637" s="202"/>
      <c r="Y637" s="202"/>
      <c r="Z637" s="193"/>
      <c r="AA637" s="193" t="s">
        <v>362</v>
      </c>
      <c r="AB637" s="203"/>
      <c r="AC637" s="204" t="str">
        <f t="shared" si="158"/>
        <v>CLOSE</v>
      </c>
      <c r="AD637" s="47" t="str">
        <f t="array" aca="1" ref="AD637" ca="1">IF(D637="","",INDEX(HM_Unit!$D$1:$AE$1,MATCH(C637,HM_Unit!$D$2:$AE$2,0)))</f>
        <v>WEEK 16</v>
      </c>
      <c r="AE637" s="46"/>
      <c r="AF637" s="46"/>
      <c r="AG637" s="46"/>
      <c r="AH637" s="46"/>
      <c r="AI637" s="46"/>
      <c r="AJ637" s="46"/>
      <c r="AK637" s="46"/>
    </row>
    <row r="638" spans="1:37" ht="40.5" customHeight="1">
      <c r="A638" s="46">
        <f>IFERROR(VLOOKUP(D638,Sort!B:D,3,0),"")</f>
        <v>0</v>
      </c>
      <c r="B638" s="190" t="str">
        <f t="shared" si="152"/>
        <v>1746130CLOSE</v>
      </c>
      <c r="C638" s="196">
        <v>46130</v>
      </c>
      <c r="D638" s="192" t="s">
        <v>30</v>
      </c>
      <c r="E638" s="193" t="str">
        <f>IFERROR(VLOOKUP(D638,Sort!B:C,2,0),"")</f>
        <v>AXOR 3336K</v>
      </c>
      <c r="F638" s="194" t="s">
        <v>382</v>
      </c>
      <c r="G638" s="195">
        <f t="shared" si="153"/>
        <v>0</v>
      </c>
      <c r="H638" s="196">
        <v>46130</v>
      </c>
      <c r="I638" s="197">
        <v>0.84027777777777779</v>
      </c>
      <c r="J638" s="196">
        <v>46130</v>
      </c>
      <c r="K638" s="197">
        <v>0.875</v>
      </c>
      <c r="L638" s="198">
        <f t="shared" si="154"/>
        <v>46130.840277777781</v>
      </c>
      <c r="M638" s="199">
        <f t="shared" si="155"/>
        <v>46130.875</v>
      </c>
      <c r="N638" s="200">
        <f t="shared" si="156"/>
        <v>0.83333466659119249</v>
      </c>
      <c r="O638" s="201" t="s">
        <v>1086</v>
      </c>
      <c r="P638" s="201" t="s">
        <v>1087</v>
      </c>
      <c r="Q638" s="202" t="s">
        <v>150</v>
      </c>
      <c r="R638" s="202" t="s">
        <v>137</v>
      </c>
      <c r="S638" s="202" t="s">
        <v>303</v>
      </c>
      <c r="T638" s="193" t="str">
        <f>IFERROR(VLOOKUP(S638,Sort!E:F,2,0),"")</f>
        <v>BRAKE SYSTEM</v>
      </c>
      <c r="U638" s="115">
        <f t="shared" si="157"/>
        <v>1</v>
      </c>
      <c r="V638" s="202" t="s">
        <v>422</v>
      </c>
      <c r="W638" s="202"/>
      <c r="X638" s="202"/>
      <c r="Y638" s="202"/>
      <c r="Z638" s="193"/>
      <c r="AA638" s="193" t="s">
        <v>362</v>
      </c>
      <c r="AB638" s="203"/>
      <c r="AC638" s="204" t="str">
        <f t="shared" si="158"/>
        <v>CLOSE</v>
      </c>
      <c r="AD638" s="47" t="str">
        <f t="array" aca="1" ref="AD638" ca="1">IF(D638="","",INDEX(HM_Unit!$D$1:$AE$1,MATCH(C638,HM_Unit!$D$2:$AE$2,0)))</f>
        <v>WEEK 16</v>
      </c>
      <c r="AE638" s="46"/>
      <c r="AF638" s="46"/>
      <c r="AG638" s="46"/>
      <c r="AH638" s="46"/>
      <c r="AI638" s="46"/>
      <c r="AJ638" s="46"/>
      <c r="AK638" s="46"/>
    </row>
    <row r="639" spans="1:37" ht="40.5" customHeight="1">
      <c r="A639" s="46">
        <f>IFERROR(VLOOKUP(D639,Sort!B:D,3,0),"")</f>
        <v>0</v>
      </c>
      <c r="B639" s="190" t="str">
        <f t="shared" si="152"/>
        <v>1846130CLOSE</v>
      </c>
      <c r="C639" s="196">
        <v>46130</v>
      </c>
      <c r="D639" s="192" t="s">
        <v>40</v>
      </c>
      <c r="E639" s="193" t="str">
        <f>IFERROR(VLOOKUP(D639,Sort!B:C,2,0),"")</f>
        <v>AXOR 3336K</v>
      </c>
      <c r="F639" s="194" t="s">
        <v>382</v>
      </c>
      <c r="G639" s="195">
        <f t="shared" si="153"/>
        <v>0</v>
      </c>
      <c r="H639" s="196">
        <v>46130</v>
      </c>
      <c r="I639" s="197">
        <v>0.75</v>
      </c>
      <c r="J639" s="196">
        <v>46130</v>
      </c>
      <c r="K639" s="197">
        <v>0.95138888888888884</v>
      </c>
      <c r="L639" s="198">
        <f t="shared" si="154"/>
        <v>46130.75</v>
      </c>
      <c r="M639" s="199">
        <f t="shared" si="155"/>
        <v>46130.951388888891</v>
      </c>
      <c r="N639" s="200">
        <f t="shared" si="156"/>
        <v>4.8333410667178622</v>
      </c>
      <c r="O639" s="201" t="s">
        <v>1088</v>
      </c>
      <c r="P639" s="201" t="s">
        <v>1089</v>
      </c>
      <c r="Q639" s="202" t="s">
        <v>150</v>
      </c>
      <c r="R639" s="202" t="s">
        <v>137</v>
      </c>
      <c r="S639" s="202" t="s">
        <v>300</v>
      </c>
      <c r="T639" s="193" t="str">
        <f>IFERROR(VLOOKUP(S639,Sort!E:F,2,0),"")</f>
        <v>AIR SYSTEM</v>
      </c>
      <c r="U639" s="115">
        <f t="shared" si="157"/>
        <v>1</v>
      </c>
      <c r="V639" s="202" t="s">
        <v>422</v>
      </c>
      <c r="W639" s="202"/>
      <c r="X639" s="202"/>
      <c r="Y639" s="202"/>
      <c r="Z639" s="193"/>
      <c r="AA639" s="193" t="s">
        <v>362</v>
      </c>
      <c r="AB639" s="203"/>
      <c r="AC639" s="204" t="str">
        <f t="shared" si="158"/>
        <v>CLOSE</v>
      </c>
      <c r="AD639" s="47" t="str">
        <f t="array" aca="1" ref="AD639" ca="1">IF(D639="","",INDEX(HM_Unit!$D$1:$AE$1,MATCH(C639,HM_Unit!$D$2:$AE$2,0)))</f>
        <v>WEEK 16</v>
      </c>
      <c r="AE639" s="46"/>
      <c r="AF639" s="46"/>
      <c r="AG639" s="46"/>
      <c r="AH639" s="46"/>
      <c r="AI639" s="46"/>
      <c r="AJ639" s="46"/>
      <c r="AK639" s="46"/>
    </row>
    <row r="640" spans="1:37" ht="40.5" customHeight="1">
      <c r="A640" s="46">
        <f>IFERROR(VLOOKUP(D640,Sort!B:D,3,0),"")</f>
        <v>0</v>
      </c>
      <c r="B640" s="190" t="str">
        <f t="shared" si="152"/>
        <v>1946130CLOSE</v>
      </c>
      <c r="C640" s="196">
        <v>46130</v>
      </c>
      <c r="D640" s="192" t="s">
        <v>24</v>
      </c>
      <c r="E640" s="193" t="str">
        <f>IFERROR(VLOOKUP(D640,Sort!B:C,2,0),"")</f>
        <v>AXOR 3336K</v>
      </c>
      <c r="F640" s="194">
        <v>19210</v>
      </c>
      <c r="G640" s="195">
        <f t="shared" si="153"/>
        <v>0</v>
      </c>
      <c r="H640" s="196">
        <v>46130</v>
      </c>
      <c r="I640" s="197">
        <v>0.84791666666666665</v>
      </c>
      <c r="J640" s="196">
        <v>46130</v>
      </c>
      <c r="K640" s="197">
        <v>0.94444444444444442</v>
      </c>
      <c r="L640" s="198">
        <f t="shared" si="154"/>
        <v>46130.847916666666</v>
      </c>
      <c r="M640" s="199">
        <f t="shared" si="155"/>
        <v>46130.944444444445</v>
      </c>
      <c r="N640" s="200">
        <f t="shared" si="156"/>
        <v>2.3166703733819545</v>
      </c>
      <c r="O640" s="201" t="s">
        <v>1090</v>
      </c>
      <c r="P640" s="201" t="s">
        <v>1091</v>
      </c>
      <c r="Q640" s="202" t="s">
        <v>150</v>
      </c>
      <c r="R640" s="202" t="s">
        <v>137</v>
      </c>
      <c r="S640" s="202" t="s">
        <v>300</v>
      </c>
      <c r="T640" s="193" t="str">
        <f>IFERROR(VLOOKUP(S640,Sort!E:F,2,0),"")</f>
        <v>AIR SYSTEM</v>
      </c>
      <c r="U640" s="115">
        <f t="shared" si="157"/>
        <v>1</v>
      </c>
      <c r="V640" s="202" t="s">
        <v>422</v>
      </c>
      <c r="W640" s="202"/>
      <c r="X640" s="202"/>
      <c r="Y640" s="202"/>
      <c r="Z640" s="193"/>
      <c r="AA640" s="193" t="s">
        <v>362</v>
      </c>
      <c r="AB640" s="203"/>
      <c r="AC640" s="204" t="str">
        <f t="shared" si="158"/>
        <v>CLOSE</v>
      </c>
      <c r="AD640" s="47" t="str">
        <f t="array" aca="1" ref="AD640" ca="1">IF(D640="","",INDEX(HM_Unit!$D$1:$AE$1,MATCH(C640,HM_Unit!$D$2:$AE$2,0)))</f>
        <v>WEEK 16</v>
      </c>
      <c r="AE640" s="46"/>
      <c r="AF640" s="46"/>
      <c r="AG640" s="46"/>
      <c r="AH640" s="46"/>
      <c r="AI640" s="46"/>
      <c r="AJ640" s="46"/>
      <c r="AK640" s="46"/>
    </row>
    <row r="641" spans="1:37" ht="40.5" customHeight="1">
      <c r="A641" s="46">
        <f>IFERROR(VLOOKUP(D641,Sort!B:D,3,0),"")</f>
        <v>0</v>
      </c>
      <c r="B641" s="190" t="str">
        <f t="shared" si="152"/>
        <v>2046130CLOSE</v>
      </c>
      <c r="C641" s="196">
        <v>46130</v>
      </c>
      <c r="D641" s="192" t="s">
        <v>41</v>
      </c>
      <c r="E641" s="193" t="str">
        <f>IFERROR(VLOOKUP(D641,Sort!B:C,2,0),"")</f>
        <v>AXOR 3336K</v>
      </c>
      <c r="F641" s="194">
        <v>18159</v>
      </c>
      <c r="G641" s="195">
        <f t="shared" si="153"/>
        <v>0</v>
      </c>
      <c r="H641" s="196">
        <v>46130</v>
      </c>
      <c r="I641" s="197">
        <v>0.8125</v>
      </c>
      <c r="J641" s="196">
        <v>46130</v>
      </c>
      <c r="K641" s="197">
        <v>0.84652777777777777</v>
      </c>
      <c r="L641" s="198">
        <f t="shared" si="154"/>
        <v>46130.8125</v>
      </c>
      <c r="M641" s="199">
        <f t="shared" si="155"/>
        <v>46130.84652777778</v>
      </c>
      <c r="N641" s="200">
        <f t="shared" si="156"/>
        <v>0.81666797337811059</v>
      </c>
      <c r="O641" s="201" t="s">
        <v>1092</v>
      </c>
      <c r="P641" s="201" t="s">
        <v>1093</v>
      </c>
      <c r="Q641" s="202" t="s">
        <v>150</v>
      </c>
      <c r="R641" s="202" t="s">
        <v>137</v>
      </c>
      <c r="S641" s="202" t="s">
        <v>297</v>
      </c>
      <c r="T641" s="193" t="str">
        <f>IFERROR(VLOOKUP(S641,Sort!E:F,2,0),"")</f>
        <v>SUSPENSION</v>
      </c>
      <c r="U641" s="115">
        <f t="shared" si="157"/>
        <v>1</v>
      </c>
      <c r="V641" s="202" t="s">
        <v>422</v>
      </c>
      <c r="W641" s="202"/>
      <c r="X641" s="202"/>
      <c r="Y641" s="202"/>
      <c r="Z641" s="193"/>
      <c r="AA641" s="193" t="s">
        <v>362</v>
      </c>
      <c r="AB641" s="203"/>
      <c r="AC641" s="204" t="str">
        <f t="shared" si="158"/>
        <v>CLOSE</v>
      </c>
      <c r="AD641" s="47" t="str">
        <f t="array" aca="1" ref="AD641" ca="1">IF(D641="","",INDEX(HM_Unit!$D$1:$AE$1,MATCH(C641,HM_Unit!$D$2:$AE$2,0)))</f>
        <v>WEEK 16</v>
      </c>
      <c r="AE641" s="46"/>
      <c r="AF641" s="46"/>
      <c r="AG641" s="46"/>
      <c r="AH641" s="46"/>
      <c r="AI641" s="46"/>
      <c r="AJ641" s="46"/>
      <c r="AK641" s="46"/>
    </row>
    <row r="642" spans="1:37" ht="40.5" customHeight="1">
      <c r="A642" s="46">
        <f>IFERROR(VLOOKUP(D642,Sort!B:D,3,0),"")</f>
        <v>0</v>
      </c>
      <c r="B642" s="190" t="str">
        <f t="shared" si="152"/>
        <v>2146130CLOSE</v>
      </c>
      <c r="C642" s="196">
        <v>46130</v>
      </c>
      <c r="D642" s="192" t="s">
        <v>12</v>
      </c>
      <c r="E642" s="193" t="str">
        <f>IFERROR(VLOOKUP(D642,Sort!B:C,2,0),"")</f>
        <v>AXOR 3336K</v>
      </c>
      <c r="F642" s="194" t="s">
        <v>382</v>
      </c>
      <c r="G642" s="195">
        <f t="shared" si="153"/>
        <v>0</v>
      </c>
      <c r="H642" s="196">
        <v>46130</v>
      </c>
      <c r="I642" s="197">
        <v>0.82499999999999996</v>
      </c>
      <c r="J642" s="196">
        <v>46130</v>
      </c>
      <c r="K642" s="197">
        <v>0.82847222222222228</v>
      </c>
      <c r="L642" s="198">
        <f t="shared" si="154"/>
        <v>46130.824999999997</v>
      </c>
      <c r="M642" s="199">
        <f t="shared" si="155"/>
        <v>46130.828472222223</v>
      </c>
      <c r="N642" s="200">
        <f t="shared" si="156"/>
        <v>8.333346676389311E-2</v>
      </c>
      <c r="O642" s="201" t="s">
        <v>417</v>
      </c>
      <c r="P642" s="201" t="s">
        <v>418</v>
      </c>
      <c r="Q642" s="202" t="s">
        <v>150</v>
      </c>
      <c r="R642" s="202" t="s">
        <v>137</v>
      </c>
      <c r="S642" s="202" t="s">
        <v>303</v>
      </c>
      <c r="T642" s="193" t="str">
        <f>IFERROR(VLOOKUP(S642,Sort!E:F,2,0),"")</f>
        <v>BRAKE SYSTEM</v>
      </c>
      <c r="U642" s="115">
        <f t="shared" si="157"/>
        <v>1</v>
      </c>
      <c r="V642" s="202" t="s">
        <v>422</v>
      </c>
      <c r="W642" s="202"/>
      <c r="X642" s="202"/>
      <c r="Y642" s="202"/>
      <c r="Z642" s="193"/>
      <c r="AA642" s="193" t="s">
        <v>362</v>
      </c>
      <c r="AB642" s="203"/>
      <c r="AC642" s="204" t="str">
        <f t="shared" si="158"/>
        <v>CLOSE</v>
      </c>
      <c r="AD642" s="47" t="str">
        <f t="array" aca="1" ref="AD642" ca="1">IF(D642="","",INDEX(HM_Unit!$D$1:$AE$1,MATCH(C642,HM_Unit!$D$2:$AE$2,0)))</f>
        <v>WEEK 16</v>
      </c>
      <c r="AE642" s="46"/>
      <c r="AF642" s="46"/>
      <c r="AG642" s="46"/>
      <c r="AH642" s="46"/>
      <c r="AI642" s="46"/>
      <c r="AJ642" s="46"/>
      <c r="AK642" s="46"/>
    </row>
    <row r="643" spans="1:37" ht="40.5" customHeight="1">
      <c r="A643" s="46">
        <f>IFERROR(VLOOKUP(D643,Sort!B:D,3,0),"")</f>
        <v>0</v>
      </c>
      <c r="B643" s="190" t="str">
        <f t="shared" si="152"/>
        <v>2246130CLOSE</v>
      </c>
      <c r="C643" s="196">
        <v>46130</v>
      </c>
      <c r="D643" s="192" t="s">
        <v>32</v>
      </c>
      <c r="E643" s="193" t="str">
        <f>IFERROR(VLOOKUP(D643,Sort!B:C,2,0),"")</f>
        <v>AXOR 3336K</v>
      </c>
      <c r="F643" s="194">
        <v>18066</v>
      </c>
      <c r="G643" s="195">
        <f t="shared" si="153"/>
        <v>0</v>
      </c>
      <c r="H643" s="196">
        <v>46130</v>
      </c>
      <c r="I643" s="197">
        <v>0.79166666666666663</v>
      </c>
      <c r="J643" s="196">
        <v>46130</v>
      </c>
      <c r="K643" s="197">
        <v>0.92222222222222228</v>
      </c>
      <c r="L643" s="198">
        <f t="shared" si="154"/>
        <v>46130.791666666664</v>
      </c>
      <c r="M643" s="199">
        <f t="shared" si="155"/>
        <v>46130.922222222223</v>
      </c>
      <c r="N643" s="200">
        <f t="shared" si="156"/>
        <v>3.1333383467600746</v>
      </c>
      <c r="O643" s="201" t="s">
        <v>314</v>
      </c>
      <c r="P643" s="201" t="s">
        <v>1094</v>
      </c>
      <c r="Q643" s="202" t="s">
        <v>150</v>
      </c>
      <c r="R643" s="202" t="s">
        <v>137</v>
      </c>
      <c r="S643" s="202" t="s">
        <v>300</v>
      </c>
      <c r="T643" s="193" t="str">
        <f>IFERROR(VLOOKUP(S643,Sort!E:F,2,0),"")</f>
        <v>AIR SYSTEM</v>
      </c>
      <c r="U643" s="115">
        <f t="shared" si="157"/>
        <v>1</v>
      </c>
      <c r="V643" s="202" t="s">
        <v>422</v>
      </c>
      <c r="W643" s="202"/>
      <c r="X643" s="202"/>
      <c r="Y643" s="202"/>
      <c r="Z643" s="193"/>
      <c r="AA643" s="193" t="s">
        <v>362</v>
      </c>
      <c r="AB643" s="203"/>
      <c r="AC643" s="204" t="str">
        <f t="shared" si="158"/>
        <v>CLOSE</v>
      </c>
      <c r="AD643" s="47" t="str">
        <f t="array" aca="1" ref="AD643" ca="1">IF(D643="","",INDEX(HM_Unit!$D$1:$AE$1,MATCH(C643,HM_Unit!$D$2:$AE$2,0)))</f>
        <v>WEEK 16</v>
      </c>
      <c r="AE643" s="46"/>
      <c r="AF643" s="46"/>
      <c r="AG643" s="46"/>
      <c r="AH643" s="46"/>
      <c r="AI643" s="46"/>
      <c r="AJ643" s="46"/>
      <c r="AK643" s="46"/>
    </row>
    <row r="644" spans="1:37" ht="40.5" customHeight="1">
      <c r="A644" s="46">
        <f>IFERROR(VLOOKUP(D644,Sort!B:D,3,0),"")</f>
        <v>0</v>
      </c>
      <c r="B644" s="190" t="str">
        <f t="shared" si="152"/>
        <v>2346130CLOSE</v>
      </c>
      <c r="C644" s="196">
        <v>46130</v>
      </c>
      <c r="D644" s="192" t="s">
        <v>88</v>
      </c>
      <c r="E644" s="193" t="str">
        <f>IFERROR(VLOOKUP(D644,Sort!B:C,2,0),"")</f>
        <v>Axor 3336 OB</v>
      </c>
      <c r="F644" s="194">
        <v>18255</v>
      </c>
      <c r="G644" s="195">
        <f t="shared" si="153"/>
        <v>0</v>
      </c>
      <c r="H644" s="196">
        <v>46130</v>
      </c>
      <c r="I644" s="197">
        <v>0.66666666666666663</v>
      </c>
      <c r="J644" s="196">
        <v>46130</v>
      </c>
      <c r="K644" s="197">
        <v>0.99305555555555558</v>
      </c>
      <c r="L644" s="198">
        <f t="shared" si="154"/>
        <v>46130.666666666664</v>
      </c>
      <c r="M644" s="199">
        <f t="shared" si="155"/>
        <v>46130.993055555555</v>
      </c>
      <c r="N644" s="200">
        <f t="shared" si="156"/>
        <v>7.8333458667255496</v>
      </c>
      <c r="O644" s="201" t="s">
        <v>1095</v>
      </c>
      <c r="P644" s="201" t="s">
        <v>1096</v>
      </c>
      <c r="Q644" s="202" t="s">
        <v>150</v>
      </c>
      <c r="R644" s="202" t="s">
        <v>137</v>
      </c>
      <c r="S644" s="202" t="s">
        <v>398</v>
      </c>
      <c r="T644" s="193" t="str">
        <f>IFERROR(VLOOKUP(S644,Sort!E:F,2,0),"")</f>
        <v>STEERING SYSTEM &amp; TIE ROD</v>
      </c>
      <c r="U644" s="115">
        <f t="shared" si="157"/>
        <v>1</v>
      </c>
      <c r="V644" s="202" t="s">
        <v>422</v>
      </c>
      <c r="W644" s="202"/>
      <c r="X644" s="202"/>
      <c r="Y644" s="202"/>
      <c r="Z644" s="193"/>
      <c r="AA644" s="193" t="s">
        <v>362</v>
      </c>
      <c r="AB644" s="203"/>
      <c r="AC644" s="204" t="str">
        <f t="shared" si="158"/>
        <v>CLOSE</v>
      </c>
      <c r="AD644" s="47" t="str">
        <f t="array" aca="1" ref="AD644" ca="1">IF(D644="","",INDEX(HM_Unit!$D$1:$AE$1,MATCH(C644,HM_Unit!$D$2:$AE$2,0)))</f>
        <v>WEEK 16</v>
      </c>
      <c r="AE644" s="46"/>
      <c r="AF644" s="46"/>
      <c r="AG644" s="46"/>
      <c r="AH644" s="46"/>
      <c r="AI644" s="46"/>
      <c r="AJ644" s="46"/>
      <c r="AK644" s="46"/>
    </row>
    <row r="645" spans="1:37" ht="40.5" customHeight="1">
      <c r="A645" s="46">
        <f>IFERROR(VLOOKUP(D645,Sort!B:D,3,0),"")</f>
        <v>0</v>
      </c>
      <c r="B645" s="190" t="str">
        <f t="shared" si="152"/>
        <v>2446130CLOSE</v>
      </c>
      <c r="C645" s="196">
        <v>46130</v>
      </c>
      <c r="D645" s="192" t="s">
        <v>32</v>
      </c>
      <c r="E645" s="193" t="str">
        <f>IFERROR(VLOOKUP(D645,Sort!B:C,2,0),"")</f>
        <v>AXOR 3336K</v>
      </c>
      <c r="F645" s="194"/>
      <c r="G645" s="195">
        <f t="shared" si="153"/>
        <v>0</v>
      </c>
      <c r="H645" s="196">
        <v>46130</v>
      </c>
      <c r="I645" s="197">
        <v>0.35833333333333334</v>
      </c>
      <c r="J645" s="196">
        <v>46130</v>
      </c>
      <c r="K645" s="197">
        <v>0.37013888888888891</v>
      </c>
      <c r="L645" s="198">
        <f t="shared" si="154"/>
        <v>46130.35833333333</v>
      </c>
      <c r="M645" s="199">
        <f t="shared" si="155"/>
        <v>46130.370138888888</v>
      </c>
      <c r="N645" s="200">
        <f t="shared" si="156"/>
        <v>0.28333378671783949</v>
      </c>
      <c r="O645" s="201" t="s">
        <v>356</v>
      </c>
      <c r="P645" s="201"/>
      <c r="Q645" s="202" t="s">
        <v>149</v>
      </c>
      <c r="R645" s="202" t="s">
        <v>137</v>
      </c>
      <c r="S645" s="202" t="s">
        <v>318</v>
      </c>
      <c r="T645" s="193" t="str">
        <f>IFERROR(VLOOKUP(S645,Sort!E:F,2,0),"")</f>
        <v>PREVENTIVE MAINTENACE</v>
      </c>
      <c r="U645" s="115">
        <f t="shared" si="157"/>
        <v>1</v>
      </c>
      <c r="V645" s="202" t="s">
        <v>422</v>
      </c>
      <c r="W645" s="202"/>
      <c r="X645" s="202"/>
      <c r="Y645" s="202"/>
      <c r="Z645" s="193"/>
      <c r="AA645" s="193" t="s">
        <v>362</v>
      </c>
      <c r="AB645" s="203"/>
      <c r="AC645" s="204" t="str">
        <f t="shared" si="158"/>
        <v>CLOSE</v>
      </c>
      <c r="AD645" s="47" t="str">
        <f t="array" aca="1" ref="AD645" ca="1">IF(D645="","",INDEX(HM_Unit!$D$1:$AE$1,MATCH(C645,HM_Unit!$D$2:$AE$2,0)))</f>
        <v>WEEK 16</v>
      </c>
      <c r="AE645" s="46"/>
      <c r="AF645" s="46"/>
      <c r="AG645" s="46"/>
      <c r="AH645" s="46"/>
      <c r="AI645" s="46"/>
      <c r="AJ645" s="46"/>
      <c r="AK645" s="46"/>
    </row>
    <row r="646" spans="1:37" ht="40.5" customHeight="1">
      <c r="A646" s="46">
        <f>IFERROR(VLOOKUP(D646,Sort!B:D,3,0),"")</f>
        <v>0</v>
      </c>
      <c r="B646" s="190" t="str">
        <f t="shared" si="152"/>
        <v>2546130CLOSE</v>
      </c>
      <c r="C646" s="196">
        <v>46130</v>
      </c>
      <c r="D646" s="192" t="s">
        <v>15</v>
      </c>
      <c r="E646" s="193" t="str">
        <f>IFERROR(VLOOKUP(D646,Sort!B:C,2,0),"")</f>
        <v>AXOR 3336K</v>
      </c>
      <c r="F646" s="194"/>
      <c r="G646" s="195">
        <f t="shared" si="153"/>
        <v>0</v>
      </c>
      <c r="H646" s="196">
        <v>46130</v>
      </c>
      <c r="I646" s="197">
        <v>0.3611111111111111</v>
      </c>
      <c r="J646" s="196">
        <v>46130</v>
      </c>
      <c r="K646" s="197">
        <v>0.40763888888888888</v>
      </c>
      <c r="L646" s="198">
        <f t="shared" si="154"/>
        <v>46130.361111111109</v>
      </c>
      <c r="M646" s="199">
        <f t="shared" si="155"/>
        <v>46130.407638888886</v>
      </c>
      <c r="N646" s="200">
        <f t="shared" si="156"/>
        <v>1.1166684533090319</v>
      </c>
      <c r="O646" s="201" t="s">
        <v>357</v>
      </c>
      <c r="P646" s="201"/>
      <c r="Q646" s="202" t="s">
        <v>149</v>
      </c>
      <c r="R646" s="202" t="s">
        <v>137</v>
      </c>
      <c r="S646" s="202" t="s">
        <v>318</v>
      </c>
      <c r="T646" s="193" t="str">
        <f>IFERROR(VLOOKUP(S646,Sort!E:F,2,0),"")</f>
        <v>PREVENTIVE MAINTENACE</v>
      </c>
      <c r="U646" s="115">
        <f t="shared" si="157"/>
        <v>1</v>
      </c>
      <c r="V646" s="202" t="s">
        <v>422</v>
      </c>
      <c r="W646" s="202"/>
      <c r="X646" s="202"/>
      <c r="Y646" s="202"/>
      <c r="Z646" s="193"/>
      <c r="AA646" s="193" t="s">
        <v>362</v>
      </c>
      <c r="AB646" s="203"/>
      <c r="AC646" s="204" t="str">
        <f t="shared" si="158"/>
        <v>CLOSE</v>
      </c>
      <c r="AD646" s="47" t="str">
        <f t="array" aca="1" ref="AD646" ca="1">IF(D646="","",INDEX(HM_Unit!$D$1:$AE$1,MATCH(C646,HM_Unit!$D$2:$AE$2,0)))</f>
        <v>WEEK 16</v>
      </c>
      <c r="AE646" s="46"/>
      <c r="AF646" s="46"/>
      <c r="AG646" s="46"/>
      <c r="AH646" s="46"/>
      <c r="AI646" s="46"/>
      <c r="AJ646" s="46"/>
      <c r="AK646" s="46"/>
    </row>
    <row r="647" spans="1:37" ht="40.5" customHeight="1">
      <c r="A647" s="46">
        <f>IFERROR(VLOOKUP(D647,Sort!B:D,3,0),"")</f>
        <v>0</v>
      </c>
      <c r="B647" s="190" t="str">
        <f t="shared" si="152"/>
        <v>2646130CLOSE</v>
      </c>
      <c r="C647" s="196">
        <v>46130</v>
      </c>
      <c r="D647" s="192" t="s">
        <v>34</v>
      </c>
      <c r="E647" s="193" t="str">
        <f>IFERROR(VLOOKUP(D647,Sort!B:C,2,0),"")</f>
        <v>AXOR 3336K</v>
      </c>
      <c r="F647" s="194"/>
      <c r="G647" s="195">
        <f t="shared" si="153"/>
        <v>0</v>
      </c>
      <c r="H647" s="196">
        <v>46130</v>
      </c>
      <c r="I647" s="197">
        <v>0.40069444444444446</v>
      </c>
      <c r="J647" s="196">
        <v>46130</v>
      </c>
      <c r="K647" s="197">
        <v>0.41319444444444442</v>
      </c>
      <c r="L647" s="198">
        <f t="shared" si="154"/>
        <v>46130.400694444441</v>
      </c>
      <c r="M647" s="199">
        <f t="shared" si="155"/>
        <v>46130.413194444445</v>
      </c>
      <c r="N647" s="200">
        <f t="shared" si="156"/>
        <v>0.30000048010554331</v>
      </c>
      <c r="O647" s="201" t="s">
        <v>356</v>
      </c>
      <c r="P647" s="201"/>
      <c r="Q647" s="202" t="s">
        <v>149</v>
      </c>
      <c r="R647" s="202" t="s">
        <v>137</v>
      </c>
      <c r="S647" s="202" t="s">
        <v>318</v>
      </c>
      <c r="T647" s="193" t="str">
        <f>IFERROR(VLOOKUP(S647,Sort!E:F,2,0),"")</f>
        <v>PREVENTIVE MAINTENACE</v>
      </c>
      <c r="U647" s="115">
        <f t="shared" si="157"/>
        <v>1</v>
      </c>
      <c r="V647" s="202" t="s">
        <v>422</v>
      </c>
      <c r="W647" s="202"/>
      <c r="X647" s="202"/>
      <c r="Y647" s="202"/>
      <c r="Z647" s="193"/>
      <c r="AA647" s="193" t="s">
        <v>362</v>
      </c>
      <c r="AB647" s="203"/>
      <c r="AC647" s="204" t="str">
        <f t="shared" si="158"/>
        <v>CLOSE</v>
      </c>
      <c r="AD647" s="47" t="str">
        <f t="array" aca="1" ref="AD647" ca="1">IF(D647="","",INDEX(HM_Unit!$D$1:$AE$1,MATCH(C647,HM_Unit!$D$2:$AE$2,0)))</f>
        <v>WEEK 16</v>
      </c>
      <c r="AE647" s="46"/>
      <c r="AF647" s="46"/>
      <c r="AG647" s="46"/>
      <c r="AH647" s="46"/>
      <c r="AI647" s="46"/>
      <c r="AJ647" s="46"/>
      <c r="AK647" s="46"/>
    </row>
    <row r="648" spans="1:37" ht="40.5" customHeight="1">
      <c r="A648" s="46">
        <f>IFERROR(VLOOKUP(D648,Sort!B:D,3,0),"")</f>
        <v>0</v>
      </c>
      <c r="B648" s="190" t="str">
        <f t="shared" si="152"/>
        <v>2746130CLOSE</v>
      </c>
      <c r="C648" s="196">
        <v>46130</v>
      </c>
      <c r="D648" s="192" t="s">
        <v>29</v>
      </c>
      <c r="E648" s="193" t="str">
        <f>IFERROR(VLOOKUP(D648,Sort!B:C,2,0),"")</f>
        <v>AXOR 3336K</v>
      </c>
      <c r="F648" s="194"/>
      <c r="G648" s="195">
        <f t="shared" si="153"/>
        <v>0</v>
      </c>
      <c r="H648" s="196">
        <v>46130</v>
      </c>
      <c r="I648" s="197">
        <v>0.48749999999999999</v>
      </c>
      <c r="J648" s="196">
        <v>46130</v>
      </c>
      <c r="K648" s="197">
        <v>0.55208333333333337</v>
      </c>
      <c r="L648" s="198">
        <f t="shared" si="154"/>
        <v>46130.487500000003</v>
      </c>
      <c r="M648" s="199">
        <f t="shared" si="155"/>
        <v>46130.552083333336</v>
      </c>
      <c r="N648" s="200">
        <f t="shared" si="156"/>
        <v>1.5500024799923309</v>
      </c>
      <c r="O648" s="201" t="s">
        <v>357</v>
      </c>
      <c r="P648" s="201"/>
      <c r="Q648" s="202" t="s">
        <v>149</v>
      </c>
      <c r="R648" s="202" t="s">
        <v>137</v>
      </c>
      <c r="S648" s="202" t="s">
        <v>318</v>
      </c>
      <c r="T648" s="193" t="str">
        <f>IFERROR(VLOOKUP(S648,Sort!E:F,2,0),"")</f>
        <v>PREVENTIVE MAINTENACE</v>
      </c>
      <c r="U648" s="115">
        <f t="shared" si="157"/>
        <v>1</v>
      </c>
      <c r="V648" s="202" t="s">
        <v>422</v>
      </c>
      <c r="W648" s="202"/>
      <c r="X648" s="202"/>
      <c r="Y648" s="202"/>
      <c r="Z648" s="193"/>
      <c r="AA648" s="193" t="s">
        <v>362</v>
      </c>
      <c r="AB648" s="203"/>
      <c r="AC648" s="204" t="str">
        <f t="shared" si="158"/>
        <v>CLOSE</v>
      </c>
      <c r="AD648" s="47" t="str">
        <f t="array" aca="1" ref="AD648" ca="1">IF(D648="","",INDEX(HM_Unit!$D$1:$AE$1,MATCH(C648,HM_Unit!$D$2:$AE$2,0)))</f>
        <v>WEEK 16</v>
      </c>
      <c r="AE648" s="46"/>
      <c r="AF648" s="46"/>
      <c r="AG648" s="46"/>
      <c r="AH648" s="46"/>
      <c r="AI648" s="46"/>
      <c r="AJ648" s="46"/>
      <c r="AK648" s="46"/>
    </row>
    <row r="649" spans="1:37" ht="40.5" customHeight="1">
      <c r="A649" s="46">
        <f>IFERROR(VLOOKUP(D649,Sort!B:D,3,0),"")</f>
        <v>0</v>
      </c>
      <c r="B649" s="190" t="str">
        <f t="shared" si="152"/>
        <v>2846130CLOSE</v>
      </c>
      <c r="C649" s="196">
        <v>46130</v>
      </c>
      <c r="D649" s="192" t="s">
        <v>23</v>
      </c>
      <c r="E649" s="193" t="str">
        <f>IFERROR(VLOOKUP(D649,Sort!B:C,2,0),"")</f>
        <v>AXOR 3336K</v>
      </c>
      <c r="F649" s="194">
        <v>19818</v>
      </c>
      <c r="G649" s="195">
        <f t="shared" si="153"/>
        <v>0</v>
      </c>
      <c r="H649" s="196">
        <v>46130</v>
      </c>
      <c r="I649" s="197">
        <v>0.61736111111111114</v>
      </c>
      <c r="J649" s="196">
        <v>46130</v>
      </c>
      <c r="K649" s="197">
        <v>0.64583333333333337</v>
      </c>
      <c r="L649" s="198">
        <f t="shared" si="154"/>
        <v>46130.617361111108</v>
      </c>
      <c r="M649" s="199">
        <f t="shared" si="155"/>
        <v>46130.645833333336</v>
      </c>
      <c r="N649" s="200">
        <f t="shared" si="156"/>
        <v>0.68333442680035494</v>
      </c>
      <c r="O649" s="201" t="s">
        <v>462</v>
      </c>
      <c r="P649" s="201"/>
      <c r="Q649" s="202" t="s">
        <v>149</v>
      </c>
      <c r="R649" s="202" t="s">
        <v>137</v>
      </c>
      <c r="S649" s="202" t="s">
        <v>318</v>
      </c>
      <c r="T649" s="193" t="str">
        <f>IFERROR(VLOOKUP(S649,Sort!E:F,2,0),"")</f>
        <v>PREVENTIVE MAINTENACE</v>
      </c>
      <c r="U649" s="115">
        <f t="shared" si="157"/>
        <v>1</v>
      </c>
      <c r="V649" s="202" t="s">
        <v>422</v>
      </c>
      <c r="W649" s="202"/>
      <c r="X649" s="202"/>
      <c r="Y649" s="202"/>
      <c r="Z649" s="193"/>
      <c r="AA649" s="193" t="s">
        <v>362</v>
      </c>
      <c r="AB649" s="203"/>
      <c r="AC649" s="204" t="str">
        <f t="shared" si="158"/>
        <v>CLOSE</v>
      </c>
      <c r="AD649" s="47" t="str">
        <f t="array" aca="1" ref="AD649" ca="1">IF(D649="","",INDEX(HM_Unit!$D$1:$AE$1,MATCH(C649,HM_Unit!$D$2:$AE$2,0)))</f>
        <v>WEEK 16</v>
      </c>
      <c r="AE649" s="46"/>
      <c r="AF649" s="46"/>
      <c r="AG649" s="46"/>
      <c r="AH649" s="46"/>
      <c r="AI649" s="46"/>
      <c r="AJ649" s="46"/>
      <c r="AK649" s="46"/>
    </row>
    <row r="650" spans="1:37" ht="40.5" customHeight="1">
      <c r="A650" s="46">
        <f>IFERROR(VLOOKUP(D650,Sort!B:D,3,0),"")</f>
        <v>0</v>
      </c>
      <c r="B650" s="190" t="str">
        <f t="shared" si="152"/>
        <v>2946130CLOSE</v>
      </c>
      <c r="C650" s="196">
        <v>46130</v>
      </c>
      <c r="D650" s="192" t="s">
        <v>25</v>
      </c>
      <c r="E650" s="193" t="str">
        <f>IFERROR(VLOOKUP(D650,Sort!B:C,2,0),"")</f>
        <v>AXOR 3336K</v>
      </c>
      <c r="F650" s="194">
        <v>19280</v>
      </c>
      <c r="G650" s="195">
        <f t="shared" si="153"/>
        <v>0</v>
      </c>
      <c r="H650" s="196">
        <v>46130</v>
      </c>
      <c r="I650" s="197">
        <v>0.58333333333333337</v>
      </c>
      <c r="J650" s="196">
        <v>46130</v>
      </c>
      <c r="K650" s="197">
        <v>0.61111111111111116</v>
      </c>
      <c r="L650" s="198">
        <f t="shared" si="154"/>
        <v>46130.583333333336</v>
      </c>
      <c r="M650" s="199">
        <f t="shared" si="155"/>
        <v>46130.611111111109</v>
      </c>
      <c r="N650" s="200">
        <f t="shared" si="156"/>
        <v>0.6666677332380293</v>
      </c>
      <c r="O650" s="201" t="s">
        <v>462</v>
      </c>
      <c r="P650" s="201"/>
      <c r="Q650" s="202" t="s">
        <v>149</v>
      </c>
      <c r="R650" s="202" t="s">
        <v>137</v>
      </c>
      <c r="S650" s="202" t="s">
        <v>318</v>
      </c>
      <c r="T650" s="193" t="str">
        <f>IFERROR(VLOOKUP(S650,Sort!E:F,2,0),"")</f>
        <v>PREVENTIVE MAINTENACE</v>
      </c>
      <c r="U650" s="115">
        <f t="shared" si="157"/>
        <v>1</v>
      </c>
      <c r="V650" s="202" t="s">
        <v>422</v>
      </c>
      <c r="W650" s="202"/>
      <c r="X650" s="202"/>
      <c r="Y650" s="202"/>
      <c r="Z650" s="193"/>
      <c r="AA650" s="193" t="s">
        <v>362</v>
      </c>
      <c r="AB650" s="203"/>
      <c r="AC650" s="204" t="str">
        <f t="shared" si="158"/>
        <v>CLOSE</v>
      </c>
      <c r="AD650" s="47" t="str">
        <f t="array" aca="1" ref="AD650" ca="1">IF(D650="","",INDEX(HM_Unit!$D$1:$AE$1,MATCH(C650,HM_Unit!$D$2:$AE$2,0)))</f>
        <v>WEEK 16</v>
      </c>
      <c r="AE650" s="46"/>
      <c r="AF650" s="46"/>
      <c r="AG650" s="46"/>
      <c r="AH650" s="46"/>
      <c r="AI650" s="46"/>
      <c r="AJ650" s="46"/>
      <c r="AK650" s="46"/>
    </row>
    <row r="651" spans="1:37" ht="40.5" customHeight="1">
      <c r="A651" s="46">
        <f>IFERROR(VLOOKUP(D651,Sort!B:D,3,0),"")</f>
        <v>0</v>
      </c>
      <c r="B651" s="190" t="str">
        <f t="shared" si="152"/>
        <v>3046130CLOSE</v>
      </c>
      <c r="C651" s="196">
        <v>46130</v>
      </c>
      <c r="D651" s="192" t="s">
        <v>27</v>
      </c>
      <c r="E651" s="193" t="str">
        <f>IFERROR(VLOOKUP(D651,Sort!B:C,2,0),"")</f>
        <v>AXOR 3336K</v>
      </c>
      <c r="F651" s="194" t="s">
        <v>471</v>
      </c>
      <c r="G651" s="195">
        <f t="shared" si="153"/>
        <v>0</v>
      </c>
      <c r="H651" s="196">
        <v>46130</v>
      </c>
      <c r="I651" s="197">
        <v>0.79166666666666663</v>
      </c>
      <c r="J651" s="196">
        <v>46131</v>
      </c>
      <c r="K651" s="197">
        <v>0.10208333333333333</v>
      </c>
      <c r="L651" s="198">
        <f t="shared" si="154"/>
        <v>46130.791666666664</v>
      </c>
      <c r="M651" s="199">
        <f t="shared" si="155"/>
        <v>46131.102083333331</v>
      </c>
      <c r="N651" s="200">
        <f t="shared" si="156"/>
        <v>7.4500119200307378</v>
      </c>
      <c r="O651" s="201" t="s">
        <v>314</v>
      </c>
      <c r="P651" s="201" t="s">
        <v>1097</v>
      </c>
      <c r="Q651" s="202" t="s">
        <v>150</v>
      </c>
      <c r="R651" s="202" t="s">
        <v>137</v>
      </c>
      <c r="S651" s="202" t="s">
        <v>300</v>
      </c>
      <c r="T651" s="193" t="str">
        <f>IFERROR(VLOOKUP(S651,Sort!E:F,2,0),"")</f>
        <v>AIR SYSTEM</v>
      </c>
      <c r="U651" s="115">
        <f t="shared" si="157"/>
        <v>1</v>
      </c>
      <c r="V651" s="202" t="s">
        <v>422</v>
      </c>
      <c r="W651" s="202"/>
      <c r="X651" s="202"/>
      <c r="Y651" s="202"/>
      <c r="Z651" s="193"/>
      <c r="AA651" s="193" t="s">
        <v>362</v>
      </c>
      <c r="AB651" s="203"/>
      <c r="AC651" s="204" t="str">
        <f t="shared" si="158"/>
        <v>CLOSE</v>
      </c>
      <c r="AD651" s="47" t="str">
        <f t="array" aca="1" ref="AD651" ca="1">IF(D651="","",INDEX(HM_Unit!$D$1:$AE$1,MATCH(C651,HM_Unit!$D$2:$AE$2,0)))</f>
        <v>WEEK 16</v>
      </c>
      <c r="AE651" s="46"/>
      <c r="AF651" s="46"/>
      <c r="AG651" s="46"/>
      <c r="AH651" s="46"/>
      <c r="AI651" s="46"/>
      <c r="AJ651" s="46"/>
      <c r="AK651" s="46"/>
    </row>
    <row r="652" spans="1:37" ht="40.5" customHeight="1">
      <c r="A652" s="46">
        <f>IFERROR(VLOOKUP(D652,Sort!B:D,3,0),"")</f>
        <v>0</v>
      </c>
      <c r="B652" s="190" t="str">
        <f t="shared" si="152"/>
        <v>3146130CLOSE</v>
      </c>
      <c r="C652" s="196">
        <v>46130</v>
      </c>
      <c r="D652" s="192" t="s">
        <v>13</v>
      </c>
      <c r="E652" s="193" t="str">
        <f>IFERROR(VLOOKUP(D652,Sort!B:C,2,0),"")</f>
        <v>AXOR 3336K</v>
      </c>
      <c r="F652" s="194" t="s">
        <v>471</v>
      </c>
      <c r="G652" s="195">
        <f t="shared" si="153"/>
        <v>0</v>
      </c>
      <c r="H652" s="196">
        <v>46130</v>
      </c>
      <c r="I652" s="197">
        <v>0.15972222222222221</v>
      </c>
      <c r="J652" s="196">
        <v>46130</v>
      </c>
      <c r="K652" s="197">
        <v>0.20069444444444445</v>
      </c>
      <c r="L652" s="198">
        <f t="shared" si="154"/>
        <v>46130.159722222219</v>
      </c>
      <c r="M652" s="199">
        <f t="shared" si="155"/>
        <v>46130.200694444444</v>
      </c>
      <c r="N652" s="200">
        <f t="shared" si="156"/>
        <v>0.98333490673127399</v>
      </c>
      <c r="O652" s="201" t="s">
        <v>314</v>
      </c>
      <c r="P652" s="201" t="s">
        <v>1098</v>
      </c>
      <c r="Q652" s="202" t="s">
        <v>150</v>
      </c>
      <c r="R652" s="202" t="s">
        <v>137</v>
      </c>
      <c r="S652" s="202" t="s">
        <v>300</v>
      </c>
      <c r="T652" s="193" t="str">
        <f>IFERROR(VLOOKUP(S652,Sort!E:F,2,0),"")</f>
        <v>AIR SYSTEM</v>
      </c>
      <c r="U652" s="115">
        <f t="shared" si="157"/>
        <v>1</v>
      </c>
      <c r="V652" s="202" t="s">
        <v>422</v>
      </c>
      <c r="W652" s="202"/>
      <c r="X652" s="202"/>
      <c r="Y652" s="202"/>
      <c r="Z652" s="193"/>
      <c r="AA652" s="193" t="s">
        <v>362</v>
      </c>
      <c r="AB652" s="203"/>
      <c r="AC652" s="204" t="str">
        <f t="shared" si="158"/>
        <v>CLOSE</v>
      </c>
      <c r="AD652" s="47" t="str">
        <f t="array" aca="1" ref="AD652" ca="1">IF(D652="","",INDEX(HM_Unit!$D$1:$AE$1,MATCH(C652,HM_Unit!$D$2:$AE$2,0)))</f>
        <v>WEEK 16</v>
      </c>
      <c r="AE652" s="46"/>
      <c r="AF652" s="46"/>
      <c r="AG652" s="46"/>
      <c r="AH652" s="46"/>
      <c r="AI652" s="46"/>
      <c r="AJ652" s="46"/>
      <c r="AK652" s="46"/>
    </row>
    <row r="653" spans="1:37" ht="40.5" customHeight="1">
      <c r="A653" s="21" t="str">
        <f>IFERROR(VLOOKUP(D653,Sort!B:D,3,0),"")</f>
        <v>Hilight V4W</v>
      </c>
      <c r="B653" s="221" t="str">
        <f t="shared" si="152"/>
        <v>146130OPEN</v>
      </c>
      <c r="C653" s="212">
        <v>46130</v>
      </c>
      <c r="D653" s="207" t="s">
        <v>59</v>
      </c>
      <c r="E653" s="207" t="str">
        <f>IFERROR(VLOOKUP(D653,Sort!B:C,2,0),"")</f>
        <v>TOWER LAMP</v>
      </c>
      <c r="F653" s="208"/>
      <c r="G653" s="209">
        <f t="shared" si="153"/>
        <v>83</v>
      </c>
      <c r="H653" s="210">
        <v>46047</v>
      </c>
      <c r="I653" s="211">
        <v>0.25</v>
      </c>
      <c r="J653" s="212">
        <v>46131</v>
      </c>
      <c r="K653" s="211">
        <v>0.25</v>
      </c>
      <c r="L653" s="213">
        <f t="shared" si="154"/>
        <v>46130.25</v>
      </c>
      <c r="M653" s="214">
        <f t="shared" si="155"/>
        <v>46131.25</v>
      </c>
      <c r="N653" s="246">
        <f t="shared" si="156"/>
        <v>24.000038400061499</v>
      </c>
      <c r="O653" s="216" t="s">
        <v>363</v>
      </c>
      <c r="P653" s="216" t="s">
        <v>365</v>
      </c>
      <c r="Q653" s="217" t="s">
        <v>150</v>
      </c>
      <c r="R653" s="217" t="s">
        <v>139</v>
      </c>
      <c r="S653" s="217" t="s">
        <v>361</v>
      </c>
      <c r="T653" s="207" t="str">
        <f>IFERROR(VLOOKUP(S653,Sort!E:F,2,0),"")</f>
        <v>ENGINE</v>
      </c>
      <c r="U653" s="223" t="str">
        <f t="shared" si="157"/>
        <v/>
      </c>
      <c r="V653" s="217" t="str">
        <f t="shared" ref="V653:V655" si="159">IF(H653="","",IF(G653&gt;7,"Major","Minor"))</f>
        <v>Major</v>
      </c>
      <c r="W653" s="205"/>
      <c r="X653" s="205"/>
      <c r="Y653" s="205"/>
      <c r="Z653" s="205"/>
      <c r="AA653" s="207" t="s">
        <v>362</v>
      </c>
      <c r="AB653" s="218" t="s">
        <v>3</v>
      </c>
      <c r="AC653" s="219" t="str">
        <f t="shared" si="158"/>
        <v>OPEN</v>
      </c>
      <c r="AD653" s="17" t="str">
        <f t="array" aca="1" ref="AD653" ca="1">IF(D653="","",INDEX(HM_Unit!$D$1:$AE$1,MATCH(C653,HM_Unit!$D$2:$AE$2,0)))</f>
        <v>WEEK 16</v>
      </c>
      <c r="AE653" s="220"/>
      <c r="AF653" s="68"/>
      <c r="AG653" s="68"/>
      <c r="AH653" s="68"/>
      <c r="AI653" s="68"/>
      <c r="AJ653" s="68"/>
      <c r="AK653" s="68"/>
    </row>
    <row r="654" spans="1:37" ht="40.5" customHeight="1">
      <c r="A654" s="21" t="str">
        <f>IFERROR(VLOOKUP(D654,Sort!B:D,3,0),"")</f>
        <v>Hilight V4W</v>
      </c>
      <c r="B654" s="190" t="str">
        <f t="shared" si="152"/>
        <v>246130OPEN</v>
      </c>
      <c r="C654" s="196">
        <v>46130</v>
      </c>
      <c r="D654" s="207" t="s">
        <v>67</v>
      </c>
      <c r="E654" s="207" t="str">
        <f>IFERROR(VLOOKUP(D654,Sort!B:C,2,0),"")</f>
        <v>TOWER LAMP</v>
      </c>
      <c r="F654" s="208"/>
      <c r="G654" s="209">
        <f t="shared" si="153"/>
        <v>64</v>
      </c>
      <c r="H654" s="210">
        <v>46066</v>
      </c>
      <c r="I654" s="211">
        <v>0.62152777777777779</v>
      </c>
      <c r="J654" s="196">
        <v>46131</v>
      </c>
      <c r="K654" s="211">
        <v>0.25</v>
      </c>
      <c r="L654" s="213">
        <f t="shared" si="154"/>
        <v>46130.25</v>
      </c>
      <c r="M654" s="214">
        <f t="shared" si="155"/>
        <v>46131.25</v>
      </c>
      <c r="N654" s="200">
        <f t="shared" si="156"/>
        <v>24.000038400061499</v>
      </c>
      <c r="O654" s="216" t="s">
        <v>366</v>
      </c>
      <c r="P654" s="216" t="s">
        <v>367</v>
      </c>
      <c r="Q654" s="217" t="s">
        <v>150</v>
      </c>
      <c r="R654" s="217" t="s">
        <v>135</v>
      </c>
      <c r="S654" s="217" t="s">
        <v>291</v>
      </c>
      <c r="T654" s="207" t="str">
        <f>IFERROR(VLOOKUP(S654,Sort!E:F,2,0),"")</f>
        <v>ELECTRICAL, STARTING &amp; CHARGING SYSTEM</v>
      </c>
      <c r="U654" s="115" t="str">
        <f t="shared" si="157"/>
        <v/>
      </c>
      <c r="V654" s="202" t="str">
        <f t="shared" si="159"/>
        <v>Major</v>
      </c>
      <c r="W654" s="205"/>
      <c r="X654" s="205"/>
      <c r="Y654" s="205"/>
      <c r="Z654" s="205"/>
      <c r="AA654" s="207" t="s">
        <v>362</v>
      </c>
      <c r="AB654" s="218" t="s">
        <v>3</v>
      </c>
      <c r="AC654" s="219" t="str">
        <f t="shared" si="158"/>
        <v>OPEN</v>
      </c>
      <c r="AD654" s="17" t="str">
        <f t="array" aca="1" ref="AD654" ca="1">IF(D654="","",INDEX(HM_Unit!$D$1:$AE$1,MATCH(C654,HM_Unit!$D$2:$AE$2,0)))</f>
        <v>WEEK 16</v>
      </c>
      <c r="AE654" s="220"/>
      <c r="AF654" s="68"/>
      <c r="AG654" s="68"/>
      <c r="AH654" s="68"/>
      <c r="AI654" s="68"/>
      <c r="AJ654" s="68"/>
      <c r="AK654" s="68"/>
    </row>
    <row r="655" spans="1:37" ht="40.5" customHeight="1">
      <c r="A655" s="21" t="str">
        <f>IFERROR(VLOOKUP(D655,Sort!B:D,3,0),"")</f>
        <v>Hilight V4W</v>
      </c>
      <c r="B655" s="190" t="str">
        <f t="shared" si="152"/>
        <v>346130OPEN</v>
      </c>
      <c r="C655" s="196">
        <v>46130</v>
      </c>
      <c r="D655" s="207" t="s">
        <v>68</v>
      </c>
      <c r="E655" s="207" t="str">
        <f>IFERROR(VLOOKUP(D655,Sort!B:C,2,0),"")</f>
        <v>TOWER LAMP</v>
      </c>
      <c r="F655" s="208"/>
      <c r="G655" s="209">
        <f t="shared" si="153"/>
        <v>59</v>
      </c>
      <c r="H655" s="210">
        <v>46071</v>
      </c>
      <c r="I655" s="211">
        <v>0.32222222222222224</v>
      </c>
      <c r="J655" s="196">
        <v>46131</v>
      </c>
      <c r="K655" s="211">
        <v>0.25</v>
      </c>
      <c r="L655" s="213">
        <f t="shared" si="154"/>
        <v>46130.25</v>
      </c>
      <c r="M655" s="214">
        <f t="shared" si="155"/>
        <v>46131.25</v>
      </c>
      <c r="N655" s="200">
        <f t="shared" si="156"/>
        <v>24.000038400061499</v>
      </c>
      <c r="O655" s="216" t="s">
        <v>366</v>
      </c>
      <c r="P655" s="216" t="s">
        <v>367</v>
      </c>
      <c r="Q655" s="217" t="s">
        <v>150</v>
      </c>
      <c r="R655" s="217" t="s">
        <v>135</v>
      </c>
      <c r="S655" s="217" t="s">
        <v>291</v>
      </c>
      <c r="T655" s="207" t="str">
        <f>IFERROR(VLOOKUP(S655,Sort!E:F,2,0),"")</f>
        <v>ELECTRICAL, STARTING &amp; CHARGING SYSTEM</v>
      </c>
      <c r="U655" s="115" t="str">
        <f t="shared" si="157"/>
        <v/>
      </c>
      <c r="V655" s="202" t="str">
        <f t="shared" si="159"/>
        <v>Major</v>
      </c>
      <c r="W655" s="205"/>
      <c r="X655" s="205"/>
      <c r="Y655" s="205"/>
      <c r="Z655" s="205"/>
      <c r="AA655" s="207" t="s">
        <v>362</v>
      </c>
      <c r="AB655" s="218" t="s">
        <v>3</v>
      </c>
      <c r="AC655" s="219" t="str">
        <f t="shared" si="158"/>
        <v>OPEN</v>
      </c>
      <c r="AD655" s="47" t="str">
        <f t="array" aca="1" ref="AD655" ca="1">IF(D655="","",INDEX(HM_Unit!$D$1:$AE$1,MATCH(C655,HM_Unit!$D$2:$AE$2,0)))</f>
        <v>WEEK 16</v>
      </c>
      <c r="AE655" s="220"/>
      <c r="AF655" s="68"/>
      <c r="AG655" s="68"/>
      <c r="AH655" s="68"/>
      <c r="AI655" s="68"/>
      <c r="AJ655" s="68"/>
      <c r="AK655" s="68"/>
    </row>
    <row r="656" spans="1:37" ht="40.5" customHeight="1">
      <c r="A656" s="46" t="str">
        <f>IFERROR(VLOOKUP(D656,Sort!B:D,3,0),"")</f>
        <v>Sykes HH220</v>
      </c>
      <c r="B656" s="190" t="str">
        <f t="shared" si="152"/>
        <v>446130OPEN</v>
      </c>
      <c r="C656" s="196">
        <v>46130</v>
      </c>
      <c r="D656" s="193" t="s">
        <v>49</v>
      </c>
      <c r="E656" s="193" t="str">
        <f>IFERROR(VLOOKUP(D656,Sort!B:C,2,0),"")</f>
        <v>WATER PUMP</v>
      </c>
      <c r="F656" s="194"/>
      <c r="G656" s="195">
        <f t="shared" si="153"/>
        <v>12</v>
      </c>
      <c r="H656" s="196">
        <v>46118</v>
      </c>
      <c r="I656" s="197">
        <v>0.25</v>
      </c>
      <c r="J656" s="196">
        <v>46131</v>
      </c>
      <c r="K656" s="197">
        <v>0.25</v>
      </c>
      <c r="L656" s="198">
        <f t="shared" si="154"/>
        <v>46130.25</v>
      </c>
      <c r="M656" s="199">
        <f t="shared" si="155"/>
        <v>46131.25</v>
      </c>
      <c r="N656" s="200">
        <f t="shared" si="156"/>
        <v>24.000038400061499</v>
      </c>
      <c r="O656" s="201" t="s">
        <v>690</v>
      </c>
      <c r="P656" s="201"/>
      <c r="Q656" s="202" t="s">
        <v>150</v>
      </c>
      <c r="R656" s="202" t="s">
        <v>133</v>
      </c>
      <c r="S656" s="202" t="s">
        <v>691</v>
      </c>
      <c r="T656" s="193" t="str">
        <f>IFERROR(VLOOKUP(S656,Sort!E:F,2,0),"")</f>
        <v>ATTACHMENT</v>
      </c>
      <c r="U656" s="115" t="str">
        <f t="shared" si="157"/>
        <v/>
      </c>
      <c r="V656" s="202" t="s">
        <v>422</v>
      </c>
      <c r="W656" s="202"/>
      <c r="X656" s="202"/>
      <c r="Y656" s="202"/>
      <c r="Z656" s="193"/>
      <c r="AA656" s="193" t="s">
        <v>362</v>
      </c>
      <c r="AB656" s="193" t="s">
        <v>3</v>
      </c>
      <c r="AC656" s="204" t="str">
        <f t="shared" si="158"/>
        <v>OPEN</v>
      </c>
      <c r="AD656" s="47" t="str">
        <f t="array" aca="1" ref="AD656" ca="1">IF(D656="","",INDEX(HM_Unit!$D$1:$AE$1,MATCH(C656,HM_Unit!$D$2:$AE$2,0)))</f>
        <v>WEEK 16</v>
      </c>
      <c r="AE656" s="46"/>
      <c r="AF656" s="46"/>
      <c r="AG656" s="46"/>
      <c r="AH656" s="46"/>
      <c r="AI656" s="46"/>
      <c r="AJ656" s="46"/>
      <c r="AK656" s="46"/>
    </row>
    <row r="657" spans="1:37" ht="40.5" customHeight="1">
      <c r="A657" s="46">
        <f>IFERROR(VLOOKUP(D657,Sort!B:D,3,0),"")</f>
        <v>0</v>
      </c>
      <c r="B657" s="190" t="str">
        <f t="shared" si="152"/>
        <v>546130OPEN</v>
      </c>
      <c r="C657" s="196">
        <v>46130</v>
      </c>
      <c r="D657" s="192" t="s">
        <v>14</v>
      </c>
      <c r="E657" s="193" t="str">
        <f>IFERROR(VLOOKUP(D657,Sort!B:C,2,0),"")</f>
        <v>AXOR 3336K</v>
      </c>
      <c r="F657" s="194"/>
      <c r="G657" s="195">
        <f t="shared" si="153"/>
        <v>6</v>
      </c>
      <c r="H657" s="196">
        <v>46124</v>
      </c>
      <c r="I657" s="197">
        <v>0.25</v>
      </c>
      <c r="J657" s="196">
        <v>46131</v>
      </c>
      <c r="K657" s="197">
        <v>0.25</v>
      </c>
      <c r="L657" s="198">
        <f t="shared" si="154"/>
        <v>46130.25</v>
      </c>
      <c r="M657" s="199">
        <f t="shared" si="155"/>
        <v>46131.25</v>
      </c>
      <c r="N657" s="200">
        <f t="shared" si="156"/>
        <v>24.000038400061499</v>
      </c>
      <c r="O657" s="201" t="s">
        <v>968</v>
      </c>
      <c r="P657" s="201" t="s">
        <v>1014</v>
      </c>
      <c r="Q657" s="202" t="s">
        <v>150</v>
      </c>
      <c r="R657" s="202" t="s">
        <v>137</v>
      </c>
      <c r="S657" s="202" t="s">
        <v>337</v>
      </c>
      <c r="T657" s="193" t="str">
        <f>IFERROR(VLOOKUP(S657,Sort!E:F,2,0),"")</f>
        <v>TRANSMISSION</v>
      </c>
      <c r="U657" s="115" t="str">
        <f t="shared" si="157"/>
        <v/>
      </c>
      <c r="V657" s="202" t="s">
        <v>422</v>
      </c>
      <c r="W657" s="202"/>
      <c r="X657" s="202"/>
      <c r="Y657" s="202"/>
      <c r="Z657" s="193"/>
      <c r="AA657" s="193" t="s">
        <v>362</v>
      </c>
      <c r="AB657" s="193" t="s">
        <v>3</v>
      </c>
      <c r="AC657" s="204" t="str">
        <f t="shared" si="158"/>
        <v>OPEN</v>
      </c>
      <c r="AD657" s="47" t="str">
        <f t="array" aca="1" ref="AD657" ca="1">IF(D657="","",INDEX(HM_Unit!$D$1:$AE$1,MATCH(C657,HM_Unit!$D$2:$AE$2,0)))</f>
        <v>WEEK 16</v>
      </c>
      <c r="AE657" s="46"/>
      <c r="AF657" s="46"/>
      <c r="AG657" s="46"/>
      <c r="AH657" s="46"/>
      <c r="AI657" s="46"/>
      <c r="AJ657" s="46"/>
      <c r="AK657" s="46"/>
    </row>
    <row r="658" spans="1:37" ht="12" customHeight="1">
      <c r="A658" s="46" t="str">
        <f>IFERROR(VLOOKUP(D658,Sort!B:D,3,0),"")</f>
        <v/>
      </c>
      <c r="B658" s="241"/>
      <c r="C658" s="242"/>
      <c r="D658" s="226"/>
      <c r="E658" s="226"/>
      <c r="F658" s="227"/>
      <c r="G658" s="228"/>
      <c r="H658" s="242"/>
      <c r="I658" s="230"/>
      <c r="J658" s="242"/>
      <c r="K658" s="230"/>
      <c r="L658" s="231"/>
      <c r="M658" s="232"/>
      <c r="N658" s="233"/>
      <c r="O658" s="234"/>
      <c r="P658" s="234"/>
      <c r="Q658" s="235"/>
      <c r="R658" s="235"/>
      <c r="S658" s="235"/>
      <c r="T658" s="226"/>
      <c r="U658" s="236"/>
      <c r="V658" s="235"/>
      <c r="W658" s="235"/>
      <c r="X658" s="235"/>
      <c r="Y658" s="235"/>
      <c r="Z658" s="226"/>
      <c r="AA658" s="226"/>
      <c r="AB658" s="237"/>
      <c r="AC658" s="238"/>
      <c r="AD658" s="239"/>
      <c r="AE658" s="46"/>
      <c r="AF658" s="46"/>
      <c r="AG658" s="46"/>
      <c r="AH658" s="46"/>
      <c r="AI658" s="46"/>
      <c r="AJ658" s="46"/>
      <c r="AK658" s="46"/>
    </row>
    <row r="659" spans="1:37" ht="34.5" customHeight="1">
      <c r="A659" s="46">
        <f>IFERROR(VLOOKUP(D659,Sort!B:D,3,0),"")</f>
        <v>0</v>
      </c>
      <c r="B659" s="190" t="str">
        <f t="shared" ref="B659:B697" si="160">COUNTIFS($AC$12:AC659,AC659,$C$12:C659,C659)&amp;C659&amp;AC659</f>
        <v>3246130CLOSE</v>
      </c>
      <c r="C659" s="196">
        <v>46130</v>
      </c>
      <c r="D659" s="192" t="s">
        <v>100</v>
      </c>
      <c r="E659" s="193" t="str">
        <f>IFERROR(VLOOKUP(D659,Sort!B:C,2,0),"")</f>
        <v>Axor 3336 OB</v>
      </c>
      <c r="F659" s="194">
        <v>17318</v>
      </c>
      <c r="G659" s="195">
        <f t="shared" ref="G659:G697" si="161">IF(C659="","",C659-H659)</f>
        <v>0</v>
      </c>
      <c r="H659" s="196">
        <v>46130</v>
      </c>
      <c r="I659" s="197">
        <v>0.80555555555555558</v>
      </c>
      <c r="J659" s="196">
        <v>46130</v>
      </c>
      <c r="K659" s="197">
        <v>0.82708333333333328</v>
      </c>
      <c r="L659" s="198">
        <f t="shared" ref="L659:L697" si="162">IF(H659="","",IF(H659&lt;C659,C659+0.25,H659+I659))</f>
        <v>46130.805555555555</v>
      </c>
      <c r="M659" s="199">
        <f t="shared" ref="M659:M697" si="163">IF(J659="","",J659+K659)</f>
        <v>46130.82708333333</v>
      </c>
      <c r="N659" s="200">
        <f t="shared" ref="N659:N697" si="164">IF(M659=""," ",IF(((ROUND(VALUE(M659-L659),20))/0.417866666666*10)&lt;0,(24-(ROUND(VALUE(L659),20))/0.0416665999999999*10)+((ROUND(VALUE(M659),20))/0.416665999999999*10),(ROUND(VALUE(M659-L659),20))/0.416665999999999*10))</f>
        <v>0.51666749327256967</v>
      </c>
      <c r="O659" s="201" t="s">
        <v>1099</v>
      </c>
      <c r="P659" s="201" t="s">
        <v>1100</v>
      </c>
      <c r="Q659" s="202" t="s">
        <v>150</v>
      </c>
      <c r="R659" s="202" t="s">
        <v>137</v>
      </c>
      <c r="S659" s="202" t="s">
        <v>291</v>
      </c>
      <c r="T659" s="193" t="str">
        <f>IFERROR(VLOOKUP(S659,Sort!E:F,2,0),"")</f>
        <v>ELECTRICAL, STARTING &amp; CHARGING SYSTEM</v>
      </c>
      <c r="U659" s="115">
        <f t="shared" ref="U659:U697" si="165">IF(G659="","",IF(H659=C659,1,""))</f>
        <v>1</v>
      </c>
      <c r="V659" s="202" t="s">
        <v>422</v>
      </c>
      <c r="W659" s="202"/>
      <c r="X659" s="202"/>
      <c r="Y659" s="202"/>
      <c r="Z659" s="193"/>
      <c r="AA659" s="193" t="s">
        <v>362</v>
      </c>
      <c r="AB659" s="203"/>
      <c r="AC659" s="204" t="str">
        <f t="shared" ref="AC659:AC697" si="166">IF(AB659="BD","OPEN","CLOSE")</f>
        <v>CLOSE</v>
      </c>
      <c r="AD659" s="47" t="str">
        <f t="array" aca="1" ref="AD659" ca="1">IF(D659="","",INDEX(HM_Unit!$D$1:$AE$1,MATCH(C659,HM_Unit!$D$2:$AE$2,0)))</f>
        <v>WEEK 16</v>
      </c>
      <c r="AE659" s="46"/>
      <c r="AF659" s="46"/>
      <c r="AG659" s="46"/>
      <c r="AH659" s="46"/>
      <c r="AI659" s="46"/>
      <c r="AJ659" s="46"/>
      <c r="AK659" s="46"/>
    </row>
    <row r="660" spans="1:37" ht="34.5" customHeight="1">
      <c r="A660" s="46">
        <f>IFERROR(VLOOKUP(D660,Sort!B:D,3,0),"")</f>
        <v>0</v>
      </c>
      <c r="B660" s="190" t="str">
        <f t="shared" si="160"/>
        <v>3346130CLOSE</v>
      </c>
      <c r="C660" s="196">
        <v>46130</v>
      </c>
      <c r="D660" s="192" t="s">
        <v>90</v>
      </c>
      <c r="E660" s="193" t="str">
        <f>IFERROR(VLOOKUP(D660,Sort!B:C,2,0),"")</f>
        <v>Axor 3336 OB</v>
      </c>
      <c r="F660" s="194">
        <v>18152</v>
      </c>
      <c r="G660" s="195">
        <f t="shared" si="161"/>
        <v>0</v>
      </c>
      <c r="H660" s="196">
        <v>46130</v>
      </c>
      <c r="I660" s="197">
        <v>0.82708333333333328</v>
      </c>
      <c r="J660" s="196">
        <v>46130</v>
      </c>
      <c r="K660" s="197">
        <v>0.97361111111111109</v>
      </c>
      <c r="L660" s="198">
        <f t="shared" si="162"/>
        <v>46130.82708333333</v>
      </c>
      <c r="M660" s="199">
        <f t="shared" si="163"/>
        <v>46130.973611111112</v>
      </c>
      <c r="N660" s="200">
        <f t="shared" si="164"/>
        <v>3.516672293454886</v>
      </c>
      <c r="O660" s="201" t="s">
        <v>1101</v>
      </c>
      <c r="P660" s="201" t="s">
        <v>1102</v>
      </c>
      <c r="Q660" s="202" t="s">
        <v>150</v>
      </c>
      <c r="R660" s="202" t="s">
        <v>137</v>
      </c>
      <c r="S660" s="202" t="s">
        <v>291</v>
      </c>
      <c r="T660" s="193" t="str">
        <f>IFERROR(VLOOKUP(S660,Sort!E:F,2,0),"")</f>
        <v>ELECTRICAL, STARTING &amp; CHARGING SYSTEM</v>
      </c>
      <c r="U660" s="115">
        <f t="shared" si="165"/>
        <v>1</v>
      </c>
      <c r="V660" s="202" t="s">
        <v>422</v>
      </c>
      <c r="W660" s="202"/>
      <c r="X660" s="202"/>
      <c r="Y660" s="202"/>
      <c r="Z660" s="193"/>
      <c r="AA660" s="193" t="s">
        <v>362</v>
      </c>
      <c r="AB660" s="203"/>
      <c r="AC660" s="204" t="str">
        <f t="shared" si="166"/>
        <v>CLOSE</v>
      </c>
      <c r="AD660" s="47" t="str">
        <f t="array" aca="1" ref="AD660" ca="1">IF(D660="","",INDEX(HM_Unit!$D$1:$AE$1,MATCH(C660,HM_Unit!$D$2:$AE$2,0)))</f>
        <v>WEEK 16</v>
      </c>
      <c r="AE660" s="46"/>
      <c r="AF660" s="46"/>
      <c r="AG660" s="46"/>
      <c r="AH660" s="46"/>
      <c r="AI660" s="46"/>
      <c r="AJ660" s="46"/>
      <c r="AK660" s="46"/>
    </row>
    <row r="661" spans="1:37" ht="34.5" customHeight="1">
      <c r="A661" s="46">
        <f>IFERROR(VLOOKUP(D661,Sort!B:D,3,0),"")</f>
        <v>0</v>
      </c>
      <c r="B661" s="190" t="str">
        <f t="shared" si="160"/>
        <v>3446130CLOSE</v>
      </c>
      <c r="C661" s="196">
        <v>46130</v>
      </c>
      <c r="D661" s="192" t="s">
        <v>104</v>
      </c>
      <c r="E661" s="193" t="str">
        <f>IFERROR(VLOOKUP(D661,Sort!B:C,2,0),"")</f>
        <v>Axor 3336 OB</v>
      </c>
      <c r="F661" s="194" t="s">
        <v>379</v>
      </c>
      <c r="G661" s="195">
        <f t="shared" si="161"/>
        <v>0</v>
      </c>
      <c r="H661" s="196">
        <v>46130</v>
      </c>
      <c r="I661" s="197">
        <v>0.88402777777777775</v>
      </c>
      <c r="J661" s="196">
        <v>46130</v>
      </c>
      <c r="K661" s="197">
        <v>0.93125000000000002</v>
      </c>
      <c r="L661" s="198">
        <f t="shared" si="162"/>
        <v>46130.884027777778</v>
      </c>
      <c r="M661" s="199">
        <f t="shared" si="163"/>
        <v>46130.931250000001</v>
      </c>
      <c r="N661" s="200">
        <f t="shared" si="164"/>
        <v>1.1333351466967336</v>
      </c>
      <c r="O661" s="201" t="s">
        <v>1103</v>
      </c>
      <c r="P661" s="201" t="s">
        <v>1104</v>
      </c>
      <c r="Q661" s="202" t="s">
        <v>150</v>
      </c>
      <c r="R661" s="202" t="s">
        <v>137</v>
      </c>
      <c r="S661" s="202" t="s">
        <v>291</v>
      </c>
      <c r="T661" s="193" t="str">
        <f>IFERROR(VLOOKUP(S661,Sort!E:F,2,0),"")</f>
        <v>ELECTRICAL, STARTING &amp; CHARGING SYSTEM</v>
      </c>
      <c r="U661" s="115">
        <f t="shared" si="165"/>
        <v>1</v>
      </c>
      <c r="V661" s="202" t="s">
        <v>422</v>
      </c>
      <c r="W661" s="202"/>
      <c r="X661" s="202"/>
      <c r="Y661" s="202"/>
      <c r="Z661" s="193"/>
      <c r="AA661" s="193" t="s">
        <v>362</v>
      </c>
      <c r="AB661" s="203"/>
      <c r="AC661" s="204" t="str">
        <f t="shared" si="166"/>
        <v>CLOSE</v>
      </c>
      <c r="AD661" s="47" t="str">
        <f t="array" aca="1" ref="AD661" ca="1">IF(D661="","",INDEX(HM_Unit!$D$1:$AE$1,MATCH(C661,HM_Unit!$D$2:$AE$2,0)))</f>
        <v>WEEK 16</v>
      </c>
      <c r="AE661" s="46"/>
      <c r="AF661" s="46"/>
      <c r="AG661" s="46"/>
      <c r="AH661" s="46"/>
      <c r="AI661" s="46"/>
      <c r="AJ661" s="46"/>
      <c r="AK661" s="46"/>
    </row>
    <row r="662" spans="1:37" ht="34.5" customHeight="1">
      <c r="A662" s="46">
        <f>IFERROR(VLOOKUP(D662,Sort!B:D,3,0),"")</f>
        <v>0</v>
      </c>
      <c r="B662" s="190" t="str">
        <f t="shared" si="160"/>
        <v>3546130CLOSE</v>
      </c>
      <c r="C662" s="196">
        <v>46130</v>
      </c>
      <c r="D662" s="192" t="s">
        <v>41</v>
      </c>
      <c r="E662" s="193" t="str">
        <f>IFERROR(VLOOKUP(D662,Sort!B:C,2,0),"")</f>
        <v>AXOR 3336K</v>
      </c>
      <c r="F662" s="194" t="s">
        <v>379</v>
      </c>
      <c r="G662" s="195">
        <f t="shared" si="161"/>
        <v>0</v>
      </c>
      <c r="H662" s="196">
        <v>46130</v>
      </c>
      <c r="I662" s="197">
        <v>9.2361111111111116E-2</v>
      </c>
      <c r="J662" s="196">
        <v>46130</v>
      </c>
      <c r="K662" s="197">
        <v>0.17222222222222222</v>
      </c>
      <c r="L662" s="198">
        <f t="shared" si="162"/>
        <v>46130.092361111114</v>
      </c>
      <c r="M662" s="199">
        <f t="shared" si="163"/>
        <v>46130.172222222223</v>
      </c>
      <c r="N662" s="200">
        <f t="shared" si="164"/>
        <v>1.9166697332994389</v>
      </c>
      <c r="O662" s="201" t="s">
        <v>1105</v>
      </c>
      <c r="P662" s="201" t="s">
        <v>1106</v>
      </c>
      <c r="Q662" s="202" t="s">
        <v>150</v>
      </c>
      <c r="R662" s="202" t="s">
        <v>137</v>
      </c>
      <c r="S662" s="202" t="s">
        <v>291</v>
      </c>
      <c r="T662" s="193" t="str">
        <f>IFERROR(VLOOKUP(S662,Sort!E:F,2,0),"")</f>
        <v>ELECTRICAL, STARTING &amp; CHARGING SYSTEM</v>
      </c>
      <c r="U662" s="115">
        <f t="shared" si="165"/>
        <v>1</v>
      </c>
      <c r="V662" s="202" t="s">
        <v>422</v>
      </c>
      <c r="W662" s="202"/>
      <c r="X662" s="202"/>
      <c r="Y662" s="202"/>
      <c r="Z662" s="193"/>
      <c r="AA662" s="193" t="s">
        <v>362</v>
      </c>
      <c r="AB662" s="203"/>
      <c r="AC662" s="204" t="str">
        <f t="shared" si="166"/>
        <v>CLOSE</v>
      </c>
      <c r="AD662" s="47" t="str">
        <f t="array" aca="1" ref="AD662" ca="1">IF(D662="","",INDEX(HM_Unit!$D$1:$AE$1,MATCH(C662,HM_Unit!$D$2:$AE$2,0)))</f>
        <v>WEEK 16</v>
      </c>
      <c r="AE662" s="46"/>
      <c r="AF662" s="46"/>
      <c r="AG662" s="46"/>
      <c r="AH662" s="46"/>
      <c r="AI662" s="46"/>
      <c r="AJ662" s="46"/>
      <c r="AK662" s="46"/>
    </row>
    <row r="663" spans="1:37" ht="34.5" customHeight="1">
      <c r="A663" s="46">
        <f>IFERROR(VLOOKUP(D663,Sort!B:D,3,0),"")</f>
        <v>0</v>
      </c>
      <c r="B663" s="190" t="str">
        <f t="shared" si="160"/>
        <v>146131CLOSE</v>
      </c>
      <c r="C663" s="196">
        <v>46131</v>
      </c>
      <c r="D663" s="192" t="s">
        <v>98</v>
      </c>
      <c r="E663" s="193" t="str">
        <f>IFERROR(VLOOKUP(D663,Sort!B:C,2,0),"")</f>
        <v>Axor 3336 OB</v>
      </c>
      <c r="F663" s="194">
        <v>18316</v>
      </c>
      <c r="G663" s="195">
        <f t="shared" si="161"/>
        <v>0</v>
      </c>
      <c r="H663" s="196">
        <v>46131</v>
      </c>
      <c r="I663" s="197">
        <v>0.29166666666666669</v>
      </c>
      <c r="J663" s="196">
        <v>46131</v>
      </c>
      <c r="K663" s="197">
        <v>0.3888888888888889</v>
      </c>
      <c r="L663" s="198">
        <f t="shared" si="162"/>
        <v>46131.291666666664</v>
      </c>
      <c r="M663" s="199">
        <f t="shared" si="163"/>
        <v>46131.388888888891</v>
      </c>
      <c r="N663" s="200">
        <f t="shared" si="164"/>
        <v>2.333337066769658</v>
      </c>
      <c r="O663" s="201" t="s">
        <v>1107</v>
      </c>
      <c r="P663" s="201" t="s">
        <v>1108</v>
      </c>
      <c r="Q663" s="202" t="s">
        <v>150</v>
      </c>
      <c r="R663" s="202" t="s">
        <v>137</v>
      </c>
      <c r="S663" s="202" t="s">
        <v>300</v>
      </c>
      <c r="T663" s="193" t="str">
        <f>IFERROR(VLOOKUP(S663,Sort!E:F,2,0),"")</f>
        <v>AIR SYSTEM</v>
      </c>
      <c r="U663" s="115">
        <f t="shared" si="165"/>
        <v>1</v>
      </c>
      <c r="V663" s="202" t="s">
        <v>422</v>
      </c>
      <c r="W663" s="202"/>
      <c r="X663" s="202"/>
      <c r="Y663" s="202"/>
      <c r="Z663" s="193"/>
      <c r="AA663" s="193" t="s">
        <v>362</v>
      </c>
      <c r="AB663" s="203"/>
      <c r="AC663" s="204" t="str">
        <f t="shared" si="166"/>
        <v>CLOSE</v>
      </c>
      <c r="AD663" s="47" t="str">
        <f t="array" aca="1" ref="AD663" ca="1">IF(D663="","",INDEX(HM_Unit!$D$1:$AE$1,MATCH(C663,HM_Unit!$D$2:$AE$2,0)))</f>
        <v>WEEK 16</v>
      </c>
      <c r="AE663" s="46"/>
      <c r="AF663" s="46"/>
      <c r="AG663" s="46"/>
      <c r="AH663" s="46"/>
      <c r="AI663" s="46"/>
      <c r="AJ663" s="46"/>
      <c r="AK663" s="46"/>
    </row>
    <row r="664" spans="1:37" ht="34.5" customHeight="1">
      <c r="A664" s="46">
        <f>IFERROR(VLOOKUP(D664,Sort!B:D,3,0),"")</f>
        <v>0</v>
      </c>
      <c r="B664" s="190" t="str">
        <f t="shared" si="160"/>
        <v>246131CLOSE</v>
      </c>
      <c r="C664" s="196">
        <v>46131</v>
      </c>
      <c r="D664" s="192" t="s">
        <v>89</v>
      </c>
      <c r="E664" s="193" t="str">
        <f>IFERROR(VLOOKUP(D664,Sort!B:C,2,0),"")</f>
        <v>Axor 3336 OB</v>
      </c>
      <c r="F664" s="194">
        <v>11996</v>
      </c>
      <c r="G664" s="195">
        <f t="shared" si="161"/>
        <v>0</v>
      </c>
      <c r="H664" s="196">
        <v>46131</v>
      </c>
      <c r="I664" s="197">
        <v>0.29166666666666669</v>
      </c>
      <c r="J664" s="196">
        <v>46131</v>
      </c>
      <c r="K664" s="197">
        <v>0.40625</v>
      </c>
      <c r="L664" s="198">
        <f t="shared" si="162"/>
        <v>46131.291666666664</v>
      </c>
      <c r="M664" s="199">
        <f t="shared" si="163"/>
        <v>46131.40625</v>
      </c>
      <c r="N664" s="200">
        <f t="shared" si="164"/>
        <v>2.7500044000652628</v>
      </c>
      <c r="O664" s="201" t="s">
        <v>1109</v>
      </c>
      <c r="P664" s="201" t="s">
        <v>1110</v>
      </c>
      <c r="Q664" s="202" t="s">
        <v>150</v>
      </c>
      <c r="R664" s="202" t="s">
        <v>137</v>
      </c>
      <c r="S664" s="202" t="s">
        <v>398</v>
      </c>
      <c r="T664" s="193" t="str">
        <f>IFERROR(VLOOKUP(S664,Sort!E:F,2,0),"")</f>
        <v>STEERING SYSTEM &amp; TIE ROD</v>
      </c>
      <c r="U664" s="115">
        <f t="shared" si="165"/>
        <v>1</v>
      </c>
      <c r="V664" s="202" t="s">
        <v>422</v>
      </c>
      <c r="W664" s="202"/>
      <c r="X664" s="202"/>
      <c r="Y664" s="202"/>
      <c r="Z664" s="193"/>
      <c r="AA664" s="193" t="s">
        <v>362</v>
      </c>
      <c r="AB664" s="203"/>
      <c r="AC664" s="204" t="str">
        <f t="shared" si="166"/>
        <v>CLOSE</v>
      </c>
      <c r="AD664" s="47" t="str">
        <f t="array" aca="1" ref="AD664" ca="1">IF(D664="","",INDEX(HM_Unit!$D$1:$AE$1,MATCH(C664,HM_Unit!$D$2:$AE$2,0)))</f>
        <v>WEEK 16</v>
      </c>
      <c r="AE664" s="46"/>
      <c r="AF664" s="46"/>
      <c r="AG664" s="46"/>
      <c r="AH664" s="46"/>
      <c r="AI664" s="46"/>
      <c r="AJ664" s="46"/>
      <c r="AK664" s="46"/>
    </row>
    <row r="665" spans="1:37" ht="34.5" customHeight="1">
      <c r="A665" s="46">
        <f>IFERROR(VLOOKUP(D665,Sort!B:D,3,0),"")</f>
        <v>0</v>
      </c>
      <c r="B665" s="190" t="str">
        <f t="shared" si="160"/>
        <v>346131CLOSE</v>
      </c>
      <c r="C665" s="196">
        <v>46131</v>
      </c>
      <c r="D665" s="192" t="s">
        <v>13</v>
      </c>
      <c r="E665" s="193" t="str">
        <f>IFERROR(VLOOKUP(D665,Sort!B:C,2,0),"")</f>
        <v>AXOR 3336K</v>
      </c>
      <c r="F665" s="194">
        <v>16028</v>
      </c>
      <c r="G665" s="195">
        <f t="shared" si="161"/>
        <v>0</v>
      </c>
      <c r="H665" s="196">
        <v>46131</v>
      </c>
      <c r="I665" s="197">
        <v>0.4513888888888889</v>
      </c>
      <c r="J665" s="196">
        <v>46131</v>
      </c>
      <c r="K665" s="197">
        <v>0.4861111111111111</v>
      </c>
      <c r="L665" s="198">
        <f t="shared" si="162"/>
        <v>46131.451388888891</v>
      </c>
      <c r="M665" s="199">
        <f t="shared" si="163"/>
        <v>46131.486111111109</v>
      </c>
      <c r="N665" s="200">
        <f t="shared" si="164"/>
        <v>0.83333466659119249</v>
      </c>
      <c r="O665" s="201" t="s">
        <v>1111</v>
      </c>
      <c r="P665" s="201" t="s">
        <v>1112</v>
      </c>
      <c r="Q665" s="202" t="s">
        <v>150</v>
      </c>
      <c r="R665" s="202" t="s">
        <v>137</v>
      </c>
      <c r="S665" s="202" t="s">
        <v>491</v>
      </c>
      <c r="T665" s="193" t="str">
        <f>IFERROR(VLOOKUP(S665,Sort!E:F,2,0),"")</f>
        <v>FUEL SYSTEM</v>
      </c>
      <c r="U665" s="115">
        <f t="shared" si="165"/>
        <v>1</v>
      </c>
      <c r="V665" s="202" t="s">
        <v>422</v>
      </c>
      <c r="W665" s="202"/>
      <c r="X665" s="202"/>
      <c r="Y665" s="202"/>
      <c r="Z665" s="193"/>
      <c r="AA665" s="193" t="s">
        <v>362</v>
      </c>
      <c r="AB665" s="203"/>
      <c r="AC665" s="204" t="str">
        <f t="shared" si="166"/>
        <v>CLOSE</v>
      </c>
      <c r="AD665" s="47" t="str">
        <f t="array" aca="1" ref="AD665" ca="1">IF(D665="","",INDEX(HM_Unit!$D$1:$AE$1,MATCH(C665,HM_Unit!$D$2:$AE$2,0)))</f>
        <v>WEEK 16</v>
      </c>
      <c r="AE665" s="46"/>
      <c r="AF665" s="46"/>
      <c r="AG665" s="46"/>
      <c r="AH665" s="46"/>
      <c r="AI665" s="46"/>
      <c r="AJ665" s="46"/>
      <c r="AK665" s="46"/>
    </row>
    <row r="666" spans="1:37" ht="34.5" customHeight="1">
      <c r="A666" s="46">
        <f>IFERROR(VLOOKUP(D666,Sort!B:D,3,0),"")</f>
        <v>0</v>
      </c>
      <c r="B666" s="190" t="str">
        <f t="shared" si="160"/>
        <v>446131CLOSE</v>
      </c>
      <c r="C666" s="196">
        <v>46131</v>
      </c>
      <c r="D666" s="192" t="s">
        <v>95</v>
      </c>
      <c r="E666" s="193" t="str">
        <f>IFERROR(VLOOKUP(D666,Sort!B:C,2,0),"")</f>
        <v>Axor 3336 OB</v>
      </c>
      <c r="F666" s="194">
        <v>0</v>
      </c>
      <c r="G666" s="195">
        <f t="shared" si="161"/>
        <v>0</v>
      </c>
      <c r="H666" s="196">
        <v>46131</v>
      </c>
      <c r="I666" s="197">
        <v>0.29166666666666669</v>
      </c>
      <c r="J666" s="196">
        <v>46131</v>
      </c>
      <c r="K666" s="197">
        <v>0.62083333333333335</v>
      </c>
      <c r="L666" s="198">
        <f t="shared" si="162"/>
        <v>46131.291666666664</v>
      </c>
      <c r="M666" s="199">
        <f t="shared" si="163"/>
        <v>46131.620833333334</v>
      </c>
      <c r="N666" s="200">
        <f t="shared" si="164"/>
        <v>7.900012640101731</v>
      </c>
      <c r="O666" s="201" t="s">
        <v>1113</v>
      </c>
      <c r="P666" s="201" t="s">
        <v>1114</v>
      </c>
      <c r="Q666" s="202" t="s">
        <v>150</v>
      </c>
      <c r="R666" s="202" t="s">
        <v>137</v>
      </c>
      <c r="S666" s="202" t="s">
        <v>909</v>
      </c>
      <c r="T666" s="193" t="str">
        <f>IFERROR(VLOOKUP(S666,Sort!E:F,2,0),"")</f>
        <v>FRAME CHASIS</v>
      </c>
      <c r="U666" s="115">
        <f t="shared" si="165"/>
        <v>1</v>
      </c>
      <c r="V666" s="202" t="s">
        <v>422</v>
      </c>
      <c r="W666" s="202"/>
      <c r="X666" s="202"/>
      <c r="Y666" s="202"/>
      <c r="Z666" s="193"/>
      <c r="AA666" s="193" t="s">
        <v>362</v>
      </c>
      <c r="AB666" s="203"/>
      <c r="AC666" s="204" t="str">
        <f t="shared" si="166"/>
        <v>CLOSE</v>
      </c>
      <c r="AD666" s="47" t="str">
        <f t="array" aca="1" ref="AD666" ca="1">IF(D666="","",INDEX(HM_Unit!$D$1:$AE$1,MATCH(C666,HM_Unit!$D$2:$AE$2,0)))</f>
        <v>WEEK 16</v>
      </c>
      <c r="AE666" s="46"/>
      <c r="AF666" s="46"/>
      <c r="AG666" s="46"/>
      <c r="AH666" s="46"/>
      <c r="AI666" s="46"/>
      <c r="AJ666" s="46"/>
      <c r="AK666" s="46"/>
    </row>
    <row r="667" spans="1:37" ht="34.5" customHeight="1">
      <c r="A667" s="46">
        <f>IFERROR(VLOOKUP(D667,Sort!B:D,3,0),"")</f>
        <v>0</v>
      </c>
      <c r="B667" s="190" t="str">
        <f t="shared" si="160"/>
        <v>546131CLOSE</v>
      </c>
      <c r="C667" s="196">
        <v>46131</v>
      </c>
      <c r="D667" s="192" t="s">
        <v>33</v>
      </c>
      <c r="E667" s="193" t="str">
        <f>IFERROR(VLOOKUP(D667,Sort!B:C,2,0),"")</f>
        <v>AXOR 3336K</v>
      </c>
      <c r="F667" s="194" t="s">
        <v>382</v>
      </c>
      <c r="G667" s="195">
        <f t="shared" si="161"/>
        <v>0</v>
      </c>
      <c r="H667" s="196">
        <v>46131</v>
      </c>
      <c r="I667" s="197">
        <v>0.25</v>
      </c>
      <c r="J667" s="196">
        <v>46131</v>
      </c>
      <c r="K667" s="197">
        <v>0.88958333333333328</v>
      </c>
      <c r="L667" s="198">
        <f t="shared" si="162"/>
        <v>46131.25</v>
      </c>
      <c r="M667" s="199">
        <f t="shared" si="163"/>
        <v>46131.88958333333</v>
      </c>
      <c r="N667" s="200">
        <f t="shared" si="164"/>
        <v>15.350024559957845</v>
      </c>
      <c r="O667" s="201" t="s">
        <v>314</v>
      </c>
      <c r="P667" s="201" t="s">
        <v>1115</v>
      </c>
      <c r="Q667" s="202" t="s">
        <v>150</v>
      </c>
      <c r="R667" s="202" t="s">
        <v>137</v>
      </c>
      <c r="S667" s="202" t="s">
        <v>300</v>
      </c>
      <c r="T667" s="193" t="str">
        <f>IFERROR(VLOOKUP(S667,Sort!E:F,2,0),"")</f>
        <v>AIR SYSTEM</v>
      </c>
      <c r="U667" s="115">
        <f t="shared" si="165"/>
        <v>1</v>
      </c>
      <c r="V667" s="202" t="s">
        <v>422</v>
      </c>
      <c r="W667" s="202"/>
      <c r="X667" s="202"/>
      <c r="Y667" s="202"/>
      <c r="Z667" s="193"/>
      <c r="AA667" s="193" t="s">
        <v>362</v>
      </c>
      <c r="AB667" s="203"/>
      <c r="AC667" s="204" t="str">
        <f t="shared" si="166"/>
        <v>CLOSE</v>
      </c>
      <c r="AD667" s="47" t="str">
        <f t="array" aca="1" ref="AD667" ca="1">IF(D667="","",INDEX(HM_Unit!$D$1:$AE$1,MATCH(C667,HM_Unit!$D$2:$AE$2,0)))</f>
        <v>WEEK 16</v>
      </c>
      <c r="AE667" s="46"/>
      <c r="AF667" s="46"/>
      <c r="AG667" s="46"/>
      <c r="AH667" s="46"/>
      <c r="AI667" s="46"/>
      <c r="AJ667" s="46"/>
      <c r="AK667" s="46"/>
    </row>
    <row r="668" spans="1:37" ht="34.5" customHeight="1">
      <c r="A668" s="46">
        <f>IFERROR(VLOOKUP(D668,Sort!B:D,3,0),"")</f>
        <v>0</v>
      </c>
      <c r="B668" s="190" t="str">
        <f t="shared" si="160"/>
        <v>646131CLOSE</v>
      </c>
      <c r="C668" s="196">
        <v>46131</v>
      </c>
      <c r="D668" s="192" t="s">
        <v>26</v>
      </c>
      <c r="E668" s="193" t="str">
        <f>IFERROR(VLOOKUP(D668,Sort!B:C,2,0),"")</f>
        <v>AXOR 3336K</v>
      </c>
      <c r="F668" s="194">
        <v>19258</v>
      </c>
      <c r="G668" s="195">
        <f t="shared" si="161"/>
        <v>0</v>
      </c>
      <c r="H668" s="196">
        <v>46131</v>
      </c>
      <c r="I668" s="197">
        <v>0.44374999999999998</v>
      </c>
      <c r="J668" s="196">
        <v>46131</v>
      </c>
      <c r="K668" s="197">
        <v>0.61875000000000002</v>
      </c>
      <c r="L668" s="198">
        <f t="shared" si="162"/>
        <v>46131.443749999999</v>
      </c>
      <c r="M668" s="199">
        <f t="shared" si="163"/>
        <v>46131.618750000001</v>
      </c>
      <c r="N668" s="200">
        <f t="shared" si="164"/>
        <v>4.2000067200806024</v>
      </c>
      <c r="O668" s="201" t="s">
        <v>1116</v>
      </c>
      <c r="P668" s="201" t="s">
        <v>1117</v>
      </c>
      <c r="Q668" s="202" t="s">
        <v>149</v>
      </c>
      <c r="R668" s="202" t="s">
        <v>137</v>
      </c>
      <c r="S668" s="202" t="s">
        <v>297</v>
      </c>
      <c r="T668" s="193" t="str">
        <f>IFERROR(VLOOKUP(S668,Sort!E:F,2,0),"")</f>
        <v>SUSPENSION</v>
      </c>
      <c r="U668" s="115">
        <f t="shared" si="165"/>
        <v>1</v>
      </c>
      <c r="V668" s="202" t="s">
        <v>422</v>
      </c>
      <c r="W668" s="202"/>
      <c r="X668" s="202"/>
      <c r="Y668" s="202"/>
      <c r="Z668" s="193"/>
      <c r="AA668" s="193" t="s">
        <v>362</v>
      </c>
      <c r="AB668" s="203"/>
      <c r="AC668" s="204" t="str">
        <f t="shared" si="166"/>
        <v>CLOSE</v>
      </c>
      <c r="AD668" s="47" t="str">
        <f t="array" aca="1" ref="AD668" ca="1">IF(D668="","",INDEX(HM_Unit!$D$1:$AE$1,MATCH(C668,HM_Unit!$D$2:$AE$2,0)))</f>
        <v>WEEK 16</v>
      </c>
      <c r="AE668" s="46"/>
      <c r="AF668" s="46"/>
      <c r="AG668" s="46"/>
      <c r="AH668" s="46"/>
      <c r="AI668" s="46"/>
      <c r="AJ668" s="46"/>
      <c r="AK668" s="46"/>
    </row>
    <row r="669" spans="1:37" ht="34.5" customHeight="1">
      <c r="A669" s="46">
        <f>IFERROR(VLOOKUP(D669,Sort!B:D,3,0),"")</f>
        <v>0</v>
      </c>
      <c r="B669" s="190" t="str">
        <f t="shared" si="160"/>
        <v>746131CLOSE</v>
      </c>
      <c r="C669" s="196">
        <v>46131</v>
      </c>
      <c r="D669" s="192" t="s">
        <v>88</v>
      </c>
      <c r="E669" s="193" t="str">
        <f>IFERROR(VLOOKUP(D669,Sort!B:C,2,0),"")</f>
        <v>Axor 3336 OB</v>
      </c>
      <c r="F669" s="194">
        <v>18261</v>
      </c>
      <c r="G669" s="195">
        <f t="shared" si="161"/>
        <v>0</v>
      </c>
      <c r="H669" s="196">
        <v>46131</v>
      </c>
      <c r="I669" s="197">
        <v>0.54166666666666663</v>
      </c>
      <c r="J669" s="196">
        <v>46131</v>
      </c>
      <c r="K669" s="197">
        <v>0.60069444444444442</v>
      </c>
      <c r="L669" s="198">
        <f t="shared" si="162"/>
        <v>46131.541666666664</v>
      </c>
      <c r="M669" s="199">
        <f t="shared" si="163"/>
        <v>46131.600694444445</v>
      </c>
      <c r="N669" s="200">
        <f t="shared" si="164"/>
        <v>1.416668933414573</v>
      </c>
      <c r="O669" s="201" t="s">
        <v>1118</v>
      </c>
      <c r="P669" s="201" t="s">
        <v>1119</v>
      </c>
      <c r="Q669" s="202" t="s">
        <v>149</v>
      </c>
      <c r="R669" s="202" t="s">
        <v>137</v>
      </c>
      <c r="S669" s="202" t="s">
        <v>318</v>
      </c>
      <c r="T669" s="193" t="str">
        <f>IFERROR(VLOOKUP(S669,Sort!E:F,2,0),"")</f>
        <v>PREVENTIVE MAINTENACE</v>
      </c>
      <c r="U669" s="115">
        <f t="shared" si="165"/>
        <v>1</v>
      </c>
      <c r="V669" s="202" t="s">
        <v>422</v>
      </c>
      <c r="W669" s="202"/>
      <c r="X669" s="202"/>
      <c r="Y669" s="202"/>
      <c r="Z669" s="193"/>
      <c r="AA669" s="193" t="s">
        <v>362</v>
      </c>
      <c r="AB669" s="203"/>
      <c r="AC669" s="204" t="str">
        <f t="shared" si="166"/>
        <v>CLOSE</v>
      </c>
      <c r="AD669" s="47" t="str">
        <f t="array" aca="1" ref="AD669" ca="1">IF(D669="","",INDEX(HM_Unit!$D$1:$AE$1,MATCH(C669,HM_Unit!$D$2:$AE$2,0)))</f>
        <v>WEEK 16</v>
      </c>
      <c r="AE669" s="46"/>
      <c r="AF669" s="46"/>
      <c r="AG669" s="46"/>
      <c r="AH669" s="46"/>
      <c r="AI669" s="46"/>
      <c r="AJ669" s="46"/>
      <c r="AK669" s="46"/>
    </row>
    <row r="670" spans="1:37" ht="34.5" customHeight="1">
      <c r="A670" s="46">
        <f>IFERROR(VLOOKUP(D670,Sort!B:D,3,0),"")</f>
        <v>0</v>
      </c>
      <c r="B670" s="190" t="str">
        <f t="shared" si="160"/>
        <v>846131CLOSE</v>
      </c>
      <c r="C670" s="196">
        <v>46131</v>
      </c>
      <c r="D670" s="192" t="s">
        <v>30</v>
      </c>
      <c r="E670" s="193" t="str">
        <f>IFERROR(VLOOKUP(D670,Sort!B:C,2,0),"")</f>
        <v>AXOR 3336K</v>
      </c>
      <c r="F670" s="194" t="s">
        <v>382</v>
      </c>
      <c r="G670" s="195">
        <f t="shared" si="161"/>
        <v>0</v>
      </c>
      <c r="H670" s="196">
        <v>46131</v>
      </c>
      <c r="I670" s="197">
        <v>0.625</v>
      </c>
      <c r="J670" s="196">
        <v>46131</v>
      </c>
      <c r="K670" s="197">
        <v>0.68819444444444444</v>
      </c>
      <c r="L670" s="198">
        <f t="shared" si="162"/>
        <v>46131.625</v>
      </c>
      <c r="M670" s="199">
        <f t="shared" si="163"/>
        <v>46131.688194444447</v>
      </c>
      <c r="N670" s="200">
        <f t="shared" si="164"/>
        <v>1.5166690933915474</v>
      </c>
      <c r="O670" s="201" t="s">
        <v>1120</v>
      </c>
      <c r="P670" s="201" t="s">
        <v>1121</v>
      </c>
      <c r="Q670" s="202" t="s">
        <v>150</v>
      </c>
      <c r="R670" s="202" t="s">
        <v>137</v>
      </c>
      <c r="S670" s="202" t="s">
        <v>297</v>
      </c>
      <c r="T670" s="193" t="str">
        <f>IFERROR(VLOOKUP(S670,Sort!E:F,2,0),"")</f>
        <v>SUSPENSION</v>
      </c>
      <c r="U670" s="115">
        <f t="shared" si="165"/>
        <v>1</v>
      </c>
      <c r="V670" s="202" t="s">
        <v>422</v>
      </c>
      <c r="W670" s="202"/>
      <c r="X670" s="202"/>
      <c r="Y670" s="202"/>
      <c r="Z670" s="193"/>
      <c r="AA670" s="193" t="s">
        <v>362</v>
      </c>
      <c r="AB670" s="203"/>
      <c r="AC670" s="204" t="str">
        <f t="shared" si="166"/>
        <v>CLOSE</v>
      </c>
      <c r="AD670" s="47" t="str">
        <f t="array" aca="1" ref="AD670" ca="1">IF(D670="","",INDEX(HM_Unit!$D$1:$AE$1,MATCH(C670,HM_Unit!$D$2:$AE$2,0)))</f>
        <v>WEEK 16</v>
      </c>
      <c r="AE670" s="46"/>
      <c r="AF670" s="46"/>
      <c r="AG670" s="46"/>
      <c r="AH670" s="46"/>
      <c r="AI670" s="46"/>
      <c r="AJ670" s="46"/>
      <c r="AK670" s="46"/>
    </row>
    <row r="671" spans="1:37" ht="34.5" customHeight="1">
      <c r="A671" s="46">
        <f>IFERROR(VLOOKUP(D671,Sort!B:D,3,0),"")</f>
        <v>0</v>
      </c>
      <c r="B671" s="190" t="str">
        <f t="shared" si="160"/>
        <v>946131CLOSE</v>
      </c>
      <c r="C671" s="196">
        <v>46131</v>
      </c>
      <c r="D671" s="192" t="s">
        <v>15</v>
      </c>
      <c r="E671" s="193" t="str">
        <f>IFERROR(VLOOKUP(D671,Sort!B:C,2,0),"")</f>
        <v>AXOR 3336K</v>
      </c>
      <c r="F671" s="194" t="s">
        <v>937</v>
      </c>
      <c r="G671" s="195">
        <f t="shared" si="161"/>
        <v>0</v>
      </c>
      <c r="H671" s="196">
        <v>46131</v>
      </c>
      <c r="I671" s="197">
        <v>0.29166666666666669</v>
      </c>
      <c r="J671" s="196">
        <v>46131</v>
      </c>
      <c r="K671" s="197">
        <v>0.71527777777777779</v>
      </c>
      <c r="L671" s="198">
        <f t="shared" si="162"/>
        <v>46131.291666666664</v>
      </c>
      <c r="M671" s="199">
        <f t="shared" si="163"/>
        <v>46131.715277777781</v>
      </c>
      <c r="N671" s="200">
        <f t="shared" si="164"/>
        <v>10.166682933495199</v>
      </c>
      <c r="O671" s="201" t="s">
        <v>1122</v>
      </c>
      <c r="P671" s="201" t="s">
        <v>1123</v>
      </c>
      <c r="Q671" s="202" t="s">
        <v>150</v>
      </c>
      <c r="R671" s="202" t="s">
        <v>137</v>
      </c>
      <c r="S671" s="202" t="s">
        <v>300</v>
      </c>
      <c r="T671" s="193" t="str">
        <f>IFERROR(VLOOKUP(S671,Sort!E:F,2,0),"")</f>
        <v>AIR SYSTEM</v>
      </c>
      <c r="U671" s="115">
        <f t="shared" si="165"/>
        <v>1</v>
      </c>
      <c r="V671" s="202" t="s">
        <v>422</v>
      </c>
      <c r="W671" s="202"/>
      <c r="X671" s="202"/>
      <c r="Y671" s="202"/>
      <c r="Z671" s="193"/>
      <c r="AA671" s="193" t="s">
        <v>362</v>
      </c>
      <c r="AB671" s="203"/>
      <c r="AC671" s="204" t="str">
        <f t="shared" si="166"/>
        <v>CLOSE</v>
      </c>
      <c r="AD671" s="47" t="str">
        <f t="array" aca="1" ref="AD671" ca="1">IF(D671="","",INDEX(HM_Unit!$D$1:$AE$1,MATCH(C671,HM_Unit!$D$2:$AE$2,0)))</f>
        <v>WEEK 16</v>
      </c>
      <c r="AE671" s="46"/>
      <c r="AF671" s="46"/>
      <c r="AG671" s="46"/>
      <c r="AH671" s="46"/>
      <c r="AI671" s="46"/>
      <c r="AJ671" s="46"/>
      <c r="AK671" s="46"/>
    </row>
    <row r="672" spans="1:37" ht="34.5" customHeight="1">
      <c r="A672" s="46">
        <f>IFERROR(VLOOKUP(D672,Sort!B:D,3,0),"")</f>
        <v>0</v>
      </c>
      <c r="B672" s="190" t="str">
        <f t="shared" si="160"/>
        <v>1046131CLOSE</v>
      </c>
      <c r="C672" s="196">
        <v>46131</v>
      </c>
      <c r="D672" s="192" t="s">
        <v>93</v>
      </c>
      <c r="E672" s="193" t="str">
        <f>IFERROR(VLOOKUP(D672,Sort!B:C,2,0),"")</f>
        <v>Axor 3336 OB</v>
      </c>
      <c r="F672" s="194">
        <v>18665</v>
      </c>
      <c r="G672" s="195">
        <f t="shared" si="161"/>
        <v>0</v>
      </c>
      <c r="H672" s="196">
        <v>46131</v>
      </c>
      <c r="I672" s="197">
        <v>0.55555555555555558</v>
      </c>
      <c r="J672" s="196">
        <v>46131</v>
      </c>
      <c r="K672" s="197">
        <v>0.62152777777777779</v>
      </c>
      <c r="L672" s="198">
        <f t="shared" si="162"/>
        <v>46131.555555555555</v>
      </c>
      <c r="M672" s="199">
        <f t="shared" si="163"/>
        <v>46131.621527777781</v>
      </c>
      <c r="N672" s="200">
        <f t="shared" si="164"/>
        <v>1.5833358667677362</v>
      </c>
      <c r="O672" s="201" t="s">
        <v>462</v>
      </c>
      <c r="P672" s="201"/>
      <c r="Q672" s="202" t="s">
        <v>149</v>
      </c>
      <c r="R672" s="202" t="s">
        <v>137</v>
      </c>
      <c r="S672" s="202" t="s">
        <v>318</v>
      </c>
      <c r="T672" s="193" t="str">
        <f>IFERROR(VLOOKUP(S672,Sort!E:F,2,0),"")</f>
        <v>PREVENTIVE MAINTENACE</v>
      </c>
      <c r="U672" s="115">
        <f t="shared" si="165"/>
        <v>1</v>
      </c>
      <c r="V672" s="202" t="s">
        <v>422</v>
      </c>
      <c r="W672" s="202"/>
      <c r="X672" s="202"/>
      <c r="Y672" s="202"/>
      <c r="Z672" s="193"/>
      <c r="AA672" s="193" t="s">
        <v>362</v>
      </c>
      <c r="AB672" s="203"/>
      <c r="AC672" s="204" t="str">
        <f t="shared" si="166"/>
        <v>CLOSE</v>
      </c>
      <c r="AD672" s="47" t="str">
        <f t="array" aca="1" ref="AD672" ca="1">IF(D672="","",INDEX(HM_Unit!$D$1:$AE$1,MATCH(C672,HM_Unit!$D$2:$AE$2,0)))</f>
        <v>WEEK 16</v>
      </c>
      <c r="AE672" s="46"/>
      <c r="AF672" s="46"/>
      <c r="AG672" s="46"/>
      <c r="AH672" s="46"/>
      <c r="AI672" s="46"/>
      <c r="AJ672" s="46"/>
      <c r="AK672" s="46"/>
    </row>
    <row r="673" spans="1:37" ht="34.5" customHeight="1">
      <c r="A673" s="46">
        <f>IFERROR(VLOOKUP(D673,Sort!B:D,3,0),"")</f>
        <v>0</v>
      </c>
      <c r="B673" s="190" t="str">
        <f t="shared" si="160"/>
        <v>1146131CLOSE</v>
      </c>
      <c r="C673" s="196">
        <v>46131</v>
      </c>
      <c r="D673" s="192" t="s">
        <v>37</v>
      </c>
      <c r="E673" s="193" t="str">
        <f>IFERROR(VLOOKUP(D673,Sort!B:C,2,0),"")</f>
        <v>AXOR 3336K</v>
      </c>
      <c r="F673" s="194">
        <v>18500</v>
      </c>
      <c r="G673" s="195">
        <f t="shared" si="161"/>
        <v>0</v>
      </c>
      <c r="H673" s="196">
        <v>46131</v>
      </c>
      <c r="I673" s="197">
        <v>0.37708333333333333</v>
      </c>
      <c r="J673" s="196">
        <v>46131</v>
      </c>
      <c r="K673" s="197">
        <v>0.48749999999999999</v>
      </c>
      <c r="L673" s="198">
        <f t="shared" si="162"/>
        <v>46131.377083333333</v>
      </c>
      <c r="M673" s="199">
        <f t="shared" si="163"/>
        <v>46131.487500000003</v>
      </c>
      <c r="N673" s="200">
        <f t="shared" si="164"/>
        <v>2.6500042400882791</v>
      </c>
      <c r="O673" s="201" t="s">
        <v>1124</v>
      </c>
      <c r="P673" s="201"/>
      <c r="Q673" s="202" t="s">
        <v>149</v>
      </c>
      <c r="R673" s="202" t="s">
        <v>137</v>
      </c>
      <c r="S673" s="202" t="s">
        <v>318</v>
      </c>
      <c r="T673" s="193" t="str">
        <f>IFERROR(VLOOKUP(S673,Sort!E:F,2,0),"")</f>
        <v>PREVENTIVE MAINTENACE</v>
      </c>
      <c r="U673" s="115">
        <f t="shared" si="165"/>
        <v>1</v>
      </c>
      <c r="V673" s="202" t="s">
        <v>422</v>
      </c>
      <c r="W673" s="202"/>
      <c r="X673" s="202"/>
      <c r="Y673" s="202"/>
      <c r="Z673" s="193"/>
      <c r="AA673" s="193" t="s">
        <v>362</v>
      </c>
      <c r="AB673" s="203"/>
      <c r="AC673" s="204" t="str">
        <f t="shared" si="166"/>
        <v>CLOSE</v>
      </c>
      <c r="AD673" s="47" t="str">
        <f t="array" aca="1" ref="AD673" ca="1">IF(D673="","",INDEX(HM_Unit!$D$1:$AE$1,MATCH(C673,HM_Unit!$D$2:$AE$2,0)))</f>
        <v>WEEK 16</v>
      </c>
      <c r="AE673" s="46"/>
      <c r="AF673" s="46"/>
      <c r="AG673" s="46"/>
      <c r="AH673" s="46"/>
      <c r="AI673" s="46"/>
      <c r="AJ673" s="46"/>
      <c r="AK673" s="46"/>
    </row>
    <row r="674" spans="1:37" ht="34.5" customHeight="1">
      <c r="A674" s="46">
        <f>IFERROR(VLOOKUP(D674,Sort!B:D,3,0),"")</f>
        <v>0</v>
      </c>
      <c r="B674" s="190" t="str">
        <f t="shared" si="160"/>
        <v>1246131CLOSE</v>
      </c>
      <c r="C674" s="196">
        <v>46131</v>
      </c>
      <c r="D674" s="192" t="s">
        <v>35</v>
      </c>
      <c r="E674" s="193" t="str">
        <f>IFERROR(VLOOKUP(D674,Sort!B:C,2,0),"")</f>
        <v>AXOR 3336K</v>
      </c>
      <c r="F674" s="194"/>
      <c r="G674" s="195">
        <f t="shared" si="161"/>
        <v>0</v>
      </c>
      <c r="H674" s="196">
        <v>46131</v>
      </c>
      <c r="I674" s="197">
        <v>0.40069444444444446</v>
      </c>
      <c r="J674" s="196">
        <v>46131</v>
      </c>
      <c r="K674" s="197">
        <v>0.41388888888888886</v>
      </c>
      <c r="L674" s="198">
        <f t="shared" si="162"/>
        <v>46131.400694444441</v>
      </c>
      <c r="M674" s="199">
        <f t="shared" si="163"/>
        <v>46131.413888888892</v>
      </c>
      <c r="N674" s="200">
        <f t="shared" si="164"/>
        <v>0.31666717349324719</v>
      </c>
      <c r="O674" s="201" t="s">
        <v>356</v>
      </c>
      <c r="P674" s="201"/>
      <c r="Q674" s="202" t="s">
        <v>149</v>
      </c>
      <c r="R674" s="202" t="s">
        <v>137</v>
      </c>
      <c r="S674" s="202" t="s">
        <v>318</v>
      </c>
      <c r="T674" s="193" t="str">
        <f>IFERROR(VLOOKUP(S674,Sort!E:F,2,0),"")</f>
        <v>PREVENTIVE MAINTENACE</v>
      </c>
      <c r="U674" s="115">
        <f t="shared" si="165"/>
        <v>1</v>
      </c>
      <c r="V674" s="202" t="s">
        <v>422</v>
      </c>
      <c r="W674" s="202"/>
      <c r="X674" s="202"/>
      <c r="Y674" s="202"/>
      <c r="Z674" s="193"/>
      <c r="AA674" s="193" t="s">
        <v>362</v>
      </c>
      <c r="AB674" s="203"/>
      <c r="AC674" s="204" t="str">
        <f t="shared" si="166"/>
        <v>CLOSE</v>
      </c>
      <c r="AD674" s="47" t="str">
        <f t="array" aca="1" ref="AD674" ca="1">IF(D674="","",INDEX(HM_Unit!$D$1:$AE$1,MATCH(C674,HM_Unit!$D$2:$AE$2,0)))</f>
        <v>WEEK 16</v>
      </c>
      <c r="AE674" s="46"/>
      <c r="AF674" s="46"/>
      <c r="AG674" s="46"/>
      <c r="AH674" s="46"/>
      <c r="AI674" s="46"/>
      <c r="AJ674" s="46"/>
      <c r="AK674" s="46"/>
    </row>
    <row r="675" spans="1:37" ht="34.5" customHeight="1">
      <c r="A675" s="46">
        <f>IFERROR(VLOOKUP(D675,Sort!B:D,3,0),"")</f>
        <v>0</v>
      </c>
      <c r="B675" s="190" t="str">
        <f t="shared" si="160"/>
        <v>1346131CLOSE</v>
      </c>
      <c r="C675" s="196">
        <v>46131</v>
      </c>
      <c r="D675" s="192" t="s">
        <v>36</v>
      </c>
      <c r="E675" s="193" t="str">
        <f>IFERROR(VLOOKUP(D675,Sort!B:C,2,0),"")</f>
        <v>AXOR 3336K</v>
      </c>
      <c r="F675" s="194"/>
      <c r="G675" s="195">
        <f t="shared" si="161"/>
        <v>0</v>
      </c>
      <c r="H675" s="196">
        <v>46131</v>
      </c>
      <c r="I675" s="197">
        <v>0.41597222222222224</v>
      </c>
      <c r="J675" s="196">
        <v>46131</v>
      </c>
      <c r="K675" s="197">
        <v>0.4284722222222222</v>
      </c>
      <c r="L675" s="198">
        <f t="shared" si="162"/>
        <v>46131.415972222225</v>
      </c>
      <c r="M675" s="199">
        <f t="shared" si="163"/>
        <v>46131.428472222222</v>
      </c>
      <c r="N675" s="200">
        <f t="shared" si="164"/>
        <v>0.30000047993091905</v>
      </c>
      <c r="O675" s="201" t="s">
        <v>356</v>
      </c>
      <c r="P675" s="201"/>
      <c r="Q675" s="202" t="s">
        <v>149</v>
      </c>
      <c r="R675" s="202" t="s">
        <v>137</v>
      </c>
      <c r="S675" s="202" t="s">
        <v>318</v>
      </c>
      <c r="T675" s="193" t="str">
        <f>IFERROR(VLOOKUP(S675,Sort!E:F,2,0),"")</f>
        <v>PREVENTIVE MAINTENACE</v>
      </c>
      <c r="U675" s="115">
        <f t="shared" si="165"/>
        <v>1</v>
      </c>
      <c r="V675" s="202" t="s">
        <v>422</v>
      </c>
      <c r="W675" s="202"/>
      <c r="X675" s="202"/>
      <c r="Y675" s="202"/>
      <c r="Z675" s="193"/>
      <c r="AA675" s="193" t="s">
        <v>362</v>
      </c>
      <c r="AB675" s="203"/>
      <c r="AC675" s="204" t="str">
        <f t="shared" si="166"/>
        <v>CLOSE</v>
      </c>
      <c r="AD675" s="47" t="str">
        <f t="array" aca="1" ref="AD675" ca="1">IF(D675="","",INDEX(HM_Unit!$D$1:$AE$1,MATCH(C675,HM_Unit!$D$2:$AE$2,0)))</f>
        <v>WEEK 16</v>
      </c>
      <c r="AE675" s="46"/>
      <c r="AF675" s="46"/>
      <c r="AG675" s="46"/>
      <c r="AH675" s="46"/>
      <c r="AI675" s="46"/>
      <c r="AJ675" s="46"/>
      <c r="AK675" s="46"/>
    </row>
    <row r="676" spans="1:37" ht="34.5" customHeight="1">
      <c r="A676" s="46">
        <f>IFERROR(VLOOKUP(D676,Sort!B:D,3,0),"")</f>
        <v>0</v>
      </c>
      <c r="B676" s="190" t="str">
        <f t="shared" si="160"/>
        <v>1446131CLOSE</v>
      </c>
      <c r="C676" s="196">
        <v>46131</v>
      </c>
      <c r="D676" s="192" t="s">
        <v>23</v>
      </c>
      <c r="E676" s="193" t="str">
        <f>IFERROR(VLOOKUP(D676,Sort!B:C,2,0),"")</f>
        <v>AXOR 3336K</v>
      </c>
      <c r="F676" s="194"/>
      <c r="G676" s="195">
        <f t="shared" si="161"/>
        <v>0</v>
      </c>
      <c r="H676" s="196">
        <v>46131</v>
      </c>
      <c r="I676" s="197">
        <v>0.5625</v>
      </c>
      <c r="J676" s="196">
        <v>46131</v>
      </c>
      <c r="K676" s="197">
        <v>0.59791666666666665</v>
      </c>
      <c r="L676" s="198">
        <f t="shared" si="162"/>
        <v>46131.5625</v>
      </c>
      <c r="M676" s="199">
        <f t="shared" si="163"/>
        <v>46131.597916666666</v>
      </c>
      <c r="N676" s="200">
        <f t="shared" si="164"/>
        <v>0.85000135997889403</v>
      </c>
      <c r="O676" s="201" t="s">
        <v>357</v>
      </c>
      <c r="P676" s="201"/>
      <c r="Q676" s="202" t="s">
        <v>149</v>
      </c>
      <c r="R676" s="202" t="s">
        <v>137</v>
      </c>
      <c r="S676" s="202" t="s">
        <v>318</v>
      </c>
      <c r="T676" s="193" t="str">
        <f>IFERROR(VLOOKUP(S676,Sort!E:F,2,0),"")</f>
        <v>PREVENTIVE MAINTENACE</v>
      </c>
      <c r="U676" s="115">
        <f t="shared" si="165"/>
        <v>1</v>
      </c>
      <c r="V676" s="202" t="s">
        <v>422</v>
      </c>
      <c r="W676" s="202"/>
      <c r="X676" s="202"/>
      <c r="Y676" s="202"/>
      <c r="Z676" s="193"/>
      <c r="AA676" s="193" t="s">
        <v>362</v>
      </c>
      <c r="AB676" s="203"/>
      <c r="AC676" s="204" t="str">
        <f t="shared" si="166"/>
        <v>CLOSE</v>
      </c>
      <c r="AD676" s="47" t="str">
        <f t="array" aca="1" ref="AD676" ca="1">IF(D676="","",INDEX(HM_Unit!$D$1:$AE$1,MATCH(C676,HM_Unit!$D$2:$AE$2,0)))</f>
        <v>WEEK 16</v>
      </c>
      <c r="AE676" s="46"/>
      <c r="AF676" s="46"/>
      <c r="AG676" s="46"/>
      <c r="AH676" s="46"/>
      <c r="AI676" s="46"/>
      <c r="AJ676" s="46"/>
      <c r="AK676" s="46"/>
    </row>
    <row r="677" spans="1:37" ht="34.5" customHeight="1">
      <c r="A677" s="46">
        <f>IFERROR(VLOOKUP(D677,Sort!B:D,3,0),"")</f>
        <v>0</v>
      </c>
      <c r="B677" s="190" t="str">
        <f t="shared" si="160"/>
        <v>1546131CLOSE</v>
      </c>
      <c r="C677" s="196">
        <v>46131</v>
      </c>
      <c r="D677" s="192" t="s">
        <v>105</v>
      </c>
      <c r="E677" s="193" t="str">
        <f>IFERROR(VLOOKUP(D677,Sort!B:C,2,0),"")</f>
        <v>Axor 3336 OB</v>
      </c>
      <c r="F677" s="194" t="s">
        <v>379</v>
      </c>
      <c r="G677" s="195">
        <f t="shared" si="161"/>
        <v>0</v>
      </c>
      <c r="H677" s="196">
        <v>46131</v>
      </c>
      <c r="I677" s="197">
        <v>0.79513888888888884</v>
      </c>
      <c r="J677" s="196">
        <v>46131</v>
      </c>
      <c r="K677" s="197">
        <v>0.8125</v>
      </c>
      <c r="L677" s="198">
        <f t="shared" si="162"/>
        <v>46131.795138888891</v>
      </c>
      <c r="M677" s="199">
        <f t="shared" si="163"/>
        <v>46131.8125</v>
      </c>
      <c r="N677" s="200">
        <f t="shared" si="164"/>
        <v>0.41666733329559508</v>
      </c>
      <c r="O677" s="201" t="s">
        <v>1125</v>
      </c>
      <c r="P677" s="201" t="s">
        <v>1126</v>
      </c>
      <c r="Q677" s="202" t="s">
        <v>150</v>
      </c>
      <c r="R677" s="202" t="s">
        <v>137</v>
      </c>
      <c r="S677" s="202" t="s">
        <v>406</v>
      </c>
      <c r="T677" s="193" t="str">
        <f>IFERROR(VLOOKUP(S677,Sort!E:F,2,0),"")</f>
        <v>RADIATOR/ COOLANT SYSTEM</v>
      </c>
      <c r="U677" s="115">
        <f t="shared" si="165"/>
        <v>1</v>
      </c>
      <c r="V677" s="202" t="s">
        <v>422</v>
      </c>
      <c r="W677" s="202"/>
      <c r="X677" s="202"/>
      <c r="Y677" s="202"/>
      <c r="Z677" s="193"/>
      <c r="AA677" s="193" t="s">
        <v>362</v>
      </c>
      <c r="AB677" s="203"/>
      <c r="AC677" s="204" t="str">
        <f t="shared" si="166"/>
        <v>CLOSE</v>
      </c>
      <c r="AD677" s="47" t="str">
        <f t="array" aca="1" ref="AD677" ca="1">IF(D677="","",INDEX(HM_Unit!$D$1:$AE$1,MATCH(C677,HM_Unit!$D$2:$AE$2,0)))</f>
        <v>WEEK 16</v>
      </c>
      <c r="AE677" s="46"/>
      <c r="AF677" s="46"/>
      <c r="AG677" s="46"/>
      <c r="AH677" s="46"/>
      <c r="AI677" s="46"/>
      <c r="AJ677" s="46"/>
      <c r="AK677" s="46"/>
    </row>
    <row r="678" spans="1:37" ht="34.5" customHeight="1">
      <c r="A678" s="46">
        <f>IFERROR(VLOOKUP(D678,Sort!B:D,3,0),"")</f>
        <v>0</v>
      </c>
      <c r="B678" s="190" t="str">
        <f t="shared" si="160"/>
        <v>1646131CLOSE</v>
      </c>
      <c r="C678" s="196">
        <v>46131</v>
      </c>
      <c r="D678" s="192" t="s">
        <v>92</v>
      </c>
      <c r="E678" s="193" t="str">
        <f>IFERROR(VLOOKUP(D678,Sort!B:C,2,0),"")</f>
        <v>Axor 3336 OB</v>
      </c>
      <c r="F678" s="194">
        <v>18512</v>
      </c>
      <c r="G678" s="195">
        <f t="shared" si="161"/>
        <v>0</v>
      </c>
      <c r="H678" s="196">
        <v>46131</v>
      </c>
      <c r="I678" s="197">
        <v>0.79166666666666663</v>
      </c>
      <c r="J678" s="196">
        <v>46131</v>
      </c>
      <c r="K678" s="197">
        <v>0.80902777777777779</v>
      </c>
      <c r="L678" s="198">
        <f t="shared" si="162"/>
        <v>46131.791666666664</v>
      </c>
      <c r="M678" s="199">
        <f t="shared" si="163"/>
        <v>46131.809027777781</v>
      </c>
      <c r="N678" s="200">
        <f t="shared" si="164"/>
        <v>0.41666733347021934</v>
      </c>
      <c r="O678" s="201" t="s">
        <v>1127</v>
      </c>
      <c r="P678" s="201" t="s">
        <v>1128</v>
      </c>
      <c r="Q678" s="202" t="s">
        <v>150</v>
      </c>
      <c r="R678" s="202" t="s">
        <v>137</v>
      </c>
      <c r="S678" s="202" t="s">
        <v>311</v>
      </c>
      <c r="T678" s="193" t="str">
        <f>IFERROR(VLOOKUP(S678,Sort!E:F,2,0),"")</f>
        <v>TYRE</v>
      </c>
      <c r="U678" s="115">
        <f t="shared" si="165"/>
        <v>1</v>
      </c>
      <c r="V678" s="202" t="s">
        <v>422</v>
      </c>
      <c r="W678" s="202"/>
      <c r="X678" s="202"/>
      <c r="Y678" s="202"/>
      <c r="Z678" s="193"/>
      <c r="AA678" s="193" t="s">
        <v>362</v>
      </c>
      <c r="AB678" s="203"/>
      <c r="AC678" s="204" t="str">
        <f t="shared" si="166"/>
        <v>CLOSE</v>
      </c>
      <c r="AD678" s="47" t="str">
        <f t="array" aca="1" ref="AD678" ca="1">IF(D678="","",INDEX(HM_Unit!$D$1:$AE$1,MATCH(C678,HM_Unit!$D$2:$AE$2,0)))</f>
        <v>WEEK 16</v>
      </c>
      <c r="AE678" s="46"/>
      <c r="AF678" s="46"/>
      <c r="AG678" s="46"/>
      <c r="AH678" s="46"/>
      <c r="AI678" s="46"/>
      <c r="AJ678" s="46"/>
      <c r="AK678" s="46"/>
    </row>
    <row r="679" spans="1:37" ht="34.5" customHeight="1">
      <c r="A679" s="46">
        <f>IFERROR(VLOOKUP(D679,Sort!B:D,3,0),"")</f>
        <v>0</v>
      </c>
      <c r="B679" s="190" t="str">
        <f t="shared" si="160"/>
        <v>1746131CLOSE</v>
      </c>
      <c r="C679" s="196">
        <v>46131</v>
      </c>
      <c r="D679" s="192" t="s">
        <v>21</v>
      </c>
      <c r="E679" s="193" t="str">
        <f>IFERROR(VLOOKUP(D679,Sort!B:C,2,0),"")</f>
        <v>AXOR 3336K</v>
      </c>
      <c r="F679" s="194">
        <v>15157</v>
      </c>
      <c r="G679" s="195">
        <f t="shared" si="161"/>
        <v>0</v>
      </c>
      <c r="H679" s="196">
        <v>46131</v>
      </c>
      <c r="I679" s="197">
        <v>0.81180555555555556</v>
      </c>
      <c r="J679" s="196">
        <v>46131</v>
      </c>
      <c r="K679" s="197">
        <v>0.82638888888888884</v>
      </c>
      <c r="L679" s="198">
        <f t="shared" si="162"/>
        <v>46131.811805555553</v>
      </c>
      <c r="M679" s="199">
        <f t="shared" si="163"/>
        <v>46131.826388888891</v>
      </c>
      <c r="N679" s="200">
        <f t="shared" si="164"/>
        <v>0.35000056009402819</v>
      </c>
      <c r="O679" s="201" t="s">
        <v>1129</v>
      </c>
      <c r="P679" s="201" t="s">
        <v>1130</v>
      </c>
      <c r="Q679" s="202" t="s">
        <v>150</v>
      </c>
      <c r="R679" s="202" t="s">
        <v>137</v>
      </c>
      <c r="S679" s="202" t="s">
        <v>311</v>
      </c>
      <c r="T679" s="193" t="str">
        <f>IFERROR(VLOOKUP(S679,Sort!E:F,2,0),"")</f>
        <v>TYRE</v>
      </c>
      <c r="U679" s="115">
        <f t="shared" si="165"/>
        <v>1</v>
      </c>
      <c r="V679" s="202" t="s">
        <v>422</v>
      </c>
      <c r="W679" s="202"/>
      <c r="X679" s="202"/>
      <c r="Y679" s="202"/>
      <c r="Z679" s="193"/>
      <c r="AA679" s="193" t="s">
        <v>362</v>
      </c>
      <c r="AB679" s="203"/>
      <c r="AC679" s="204" t="str">
        <f t="shared" si="166"/>
        <v>CLOSE</v>
      </c>
      <c r="AD679" s="47" t="str">
        <f t="array" aca="1" ref="AD679" ca="1">IF(D679="","",INDEX(HM_Unit!$D$1:$AE$1,MATCH(C679,HM_Unit!$D$2:$AE$2,0)))</f>
        <v>WEEK 16</v>
      </c>
      <c r="AE679" s="46"/>
      <c r="AF679" s="46"/>
      <c r="AG679" s="46"/>
      <c r="AH679" s="46"/>
      <c r="AI679" s="46"/>
      <c r="AJ679" s="46"/>
      <c r="AK679" s="46"/>
    </row>
    <row r="680" spans="1:37" ht="34.5" customHeight="1">
      <c r="A680" s="46">
        <f>IFERROR(VLOOKUP(D680,Sort!B:D,3,0),"")</f>
        <v>0</v>
      </c>
      <c r="B680" s="190" t="str">
        <f t="shared" si="160"/>
        <v>1846131CLOSE</v>
      </c>
      <c r="C680" s="196">
        <v>46131</v>
      </c>
      <c r="D680" s="192" t="s">
        <v>99</v>
      </c>
      <c r="E680" s="193" t="str">
        <f>IFERROR(VLOOKUP(D680,Sort!B:C,2,0),"")</f>
        <v>Axor 3336 OB</v>
      </c>
      <c r="F680" s="194" t="s">
        <v>382</v>
      </c>
      <c r="G680" s="195">
        <f t="shared" si="161"/>
        <v>0</v>
      </c>
      <c r="H680" s="196">
        <v>46131</v>
      </c>
      <c r="I680" s="197">
        <v>0.79166666666666663</v>
      </c>
      <c r="J680" s="196">
        <v>46131</v>
      </c>
      <c r="K680" s="197">
        <v>0.83333333333333337</v>
      </c>
      <c r="L680" s="198">
        <f t="shared" si="162"/>
        <v>46131.791666666664</v>
      </c>
      <c r="M680" s="199">
        <f t="shared" si="163"/>
        <v>46131.833333333336</v>
      </c>
      <c r="N680" s="200">
        <f t="shared" si="164"/>
        <v>1.0000016001189778</v>
      </c>
      <c r="O680" s="201" t="s">
        <v>1131</v>
      </c>
      <c r="P680" s="201" t="s">
        <v>1132</v>
      </c>
      <c r="Q680" s="202" t="s">
        <v>150</v>
      </c>
      <c r="R680" s="202" t="s">
        <v>137</v>
      </c>
      <c r="S680" s="202" t="s">
        <v>297</v>
      </c>
      <c r="T680" s="193" t="str">
        <f>IFERROR(VLOOKUP(S680,Sort!E:F,2,0),"")</f>
        <v>SUSPENSION</v>
      </c>
      <c r="U680" s="115">
        <f t="shared" si="165"/>
        <v>1</v>
      </c>
      <c r="V680" s="202" t="s">
        <v>422</v>
      </c>
      <c r="W680" s="202"/>
      <c r="X680" s="202"/>
      <c r="Y680" s="202"/>
      <c r="Z680" s="193"/>
      <c r="AA680" s="193" t="s">
        <v>362</v>
      </c>
      <c r="AB680" s="203"/>
      <c r="AC680" s="204" t="str">
        <f t="shared" si="166"/>
        <v>CLOSE</v>
      </c>
      <c r="AD680" s="47" t="str">
        <f t="array" aca="1" ref="AD680" ca="1">IF(D680="","",INDEX(HM_Unit!$D$1:$AE$1,MATCH(C680,HM_Unit!$D$2:$AE$2,0)))</f>
        <v>WEEK 16</v>
      </c>
      <c r="AE680" s="46"/>
      <c r="AF680" s="46"/>
      <c r="AG680" s="46"/>
      <c r="AH680" s="46"/>
      <c r="AI680" s="46"/>
      <c r="AJ680" s="46"/>
      <c r="AK680" s="46"/>
    </row>
    <row r="681" spans="1:37" ht="34.5" customHeight="1">
      <c r="A681" s="46">
        <f>IFERROR(VLOOKUP(D681,Sort!B:D,3,0),"")</f>
        <v>0</v>
      </c>
      <c r="B681" s="190" t="str">
        <f t="shared" si="160"/>
        <v>1946131CLOSE</v>
      </c>
      <c r="C681" s="196">
        <v>46131</v>
      </c>
      <c r="D681" s="192" t="s">
        <v>32</v>
      </c>
      <c r="E681" s="193" t="str">
        <f>IFERROR(VLOOKUP(D681,Sort!B:C,2,0),"")</f>
        <v>AXOR 3336K</v>
      </c>
      <c r="F681" s="194" t="s">
        <v>382</v>
      </c>
      <c r="G681" s="195">
        <f t="shared" si="161"/>
        <v>0</v>
      </c>
      <c r="H681" s="196">
        <v>46131</v>
      </c>
      <c r="I681" s="197">
        <v>0.85416666666666663</v>
      </c>
      <c r="J681" s="196">
        <v>46131</v>
      </c>
      <c r="K681" s="197">
        <v>0.87847222222222221</v>
      </c>
      <c r="L681" s="198">
        <f t="shared" si="162"/>
        <v>46131.854166666664</v>
      </c>
      <c r="M681" s="199">
        <f t="shared" si="163"/>
        <v>46131.878472222219</v>
      </c>
      <c r="N681" s="200">
        <f t="shared" si="164"/>
        <v>0.58333426664875843</v>
      </c>
      <c r="O681" s="201" t="s">
        <v>1133</v>
      </c>
      <c r="P681" s="201" t="s">
        <v>1134</v>
      </c>
      <c r="Q681" s="202" t="s">
        <v>150</v>
      </c>
      <c r="R681" s="202" t="s">
        <v>137</v>
      </c>
      <c r="S681" s="202" t="s">
        <v>300</v>
      </c>
      <c r="T681" s="193" t="str">
        <f>IFERROR(VLOOKUP(S681,Sort!E:F,2,0),"")</f>
        <v>AIR SYSTEM</v>
      </c>
      <c r="U681" s="115">
        <f t="shared" si="165"/>
        <v>1</v>
      </c>
      <c r="V681" s="202" t="s">
        <v>422</v>
      </c>
      <c r="W681" s="202"/>
      <c r="X681" s="202"/>
      <c r="Y681" s="202"/>
      <c r="Z681" s="193"/>
      <c r="AA681" s="193" t="s">
        <v>362</v>
      </c>
      <c r="AB681" s="203"/>
      <c r="AC681" s="204" t="str">
        <f t="shared" si="166"/>
        <v>CLOSE</v>
      </c>
      <c r="AD681" s="47" t="str">
        <f t="array" aca="1" ref="AD681" ca="1">IF(D681="","",INDEX(HM_Unit!$D$1:$AE$1,MATCH(C681,HM_Unit!$D$2:$AE$2,0)))</f>
        <v>WEEK 16</v>
      </c>
      <c r="AE681" s="46"/>
      <c r="AF681" s="46"/>
      <c r="AG681" s="46"/>
      <c r="AH681" s="46"/>
      <c r="AI681" s="46"/>
      <c r="AJ681" s="46"/>
      <c r="AK681" s="46"/>
    </row>
    <row r="682" spans="1:37" ht="34.5" customHeight="1">
      <c r="A682" s="46">
        <f>IFERROR(VLOOKUP(D682,Sort!B:D,3,0),"")</f>
        <v>0</v>
      </c>
      <c r="B682" s="190" t="str">
        <f t="shared" si="160"/>
        <v>2046131CLOSE</v>
      </c>
      <c r="C682" s="196">
        <v>46131</v>
      </c>
      <c r="D682" s="192" t="s">
        <v>28</v>
      </c>
      <c r="E682" s="193" t="str">
        <f>IFERROR(VLOOKUP(D682,Sort!B:C,2,0),"")</f>
        <v>AXOR 3336K</v>
      </c>
      <c r="F682" s="194" t="s">
        <v>471</v>
      </c>
      <c r="G682" s="195">
        <f t="shared" si="161"/>
        <v>0</v>
      </c>
      <c r="H682" s="196">
        <v>46131</v>
      </c>
      <c r="I682" s="197">
        <v>0.83680555555555558</v>
      </c>
      <c r="J682" s="196">
        <v>46131</v>
      </c>
      <c r="K682" s="197">
        <v>0.83958333333333335</v>
      </c>
      <c r="L682" s="198">
        <f t="shared" si="162"/>
        <v>46131.836805555555</v>
      </c>
      <c r="M682" s="199">
        <f t="shared" si="163"/>
        <v>46131.839583333334</v>
      </c>
      <c r="N682" s="200">
        <f t="shared" si="164"/>
        <v>6.6666773376189967E-2</v>
      </c>
      <c r="O682" s="201" t="s">
        <v>511</v>
      </c>
      <c r="P682" s="201" t="s">
        <v>1135</v>
      </c>
      <c r="Q682" s="202" t="s">
        <v>150</v>
      </c>
      <c r="R682" s="202" t="s">
        <v>137</v>
      </c>
      <c r="S682" s="202" t="s">
        <v>337</v>
      </c>
      <c r="T682" s="193" t="str">
        <f>IFERROR(VLOOKUP(S682,Sort!E:F,2,0),"")</f>
        <v>TRANSMISSION</v>
      </c>
      <c r="U682" s="115">
        <f t="shared" si="165"/>
        <v>1</v>
      </c>
      <c r="V682" s="202" t="s">
        <v>422</v>
      </c>
      <c r="W682" s="202"/>
      <c r="X682" s="202"/>
      <c r="Y682" s="202"/>
      <c r="Z682" s="193"/>
      <c r="AA682" s="193" t="s">
        <v>362</v>
      </c>
      <c r="AB682" s="203"/>
      <c r="AC682" s="204" t="str">
        <f t="shared" si="166"/>
        <v>CLOSE</v>
      </c>
      <c r="AD682" s="47" t="str">
        <f t="array" aca="1" ref="AD682" ca="1">IF(D682="","",INDEX(HM_Unit!$D$1:$AE$1,MATCH(C682,HM_Unit!$D$2:$AE$2,0)))</f>
        <v>WEEK 16</v>
      </c>
      <c r="AE682" s="46"/>
      <c r="AF682" s="46"/>
      <c r="AG682" s="46"/>
      <c r="AH682" s="46"/>
      <c r="AI682" s="46"/>
      <c r="AJ682" s="46"/>
      <c r="AK682" s="46"/>
    </row>
    <row r="683" spans="1:37" ht="34.5" customHeight="1">
      <c r="A683" s="46">
        <f>IFERROR(VLOOKUP(D683,Sort!B:D,3,0),"")</f>
        <v>0</v>
      </c>
      <c r="B683" s="190" t="str">
        <f t="shared" si="160"/>
        <v>2146131CLOSE</v>
      </c>
      <c r="C683" s="196">
        <v>46131</v>
      </c>
      <c r="D683" s="192" t="s">
        <v>35</v>
      </c>
      <c r="E683" s="193" t="str">
        <f>IFERROR(VLOOKUP(D683,Sort!B:C,2,0),"")</f>
        <v>AXOR 3336K</v>
      </c>
      <c r="F683" s="194" t="s">
        <v>471</v>
      </c>
      <c r="G683" s="195">
        <f t="shared" si="161"/>
        <v>0</v>
      </c>
      <c r="H683" s="196">
        <v>46131</v>
      </c>
      <c r="I683" s="197">
        <v>0.79166666666666663</v>
      </c>
      <c r="J683" s="196">
        <v>46131</v>
      </c>
      <c r="K683" s="197">
        <v>0.85972222222222228</v>
      </c>
      <c r="L683" s="198">
        <f t="shared" si="162"/>
        <v>46131.791666666664</v>
      </c>
      <c r="M683" s="199">
        <f t="shared" si="163"/>
        <v>46131.859722222223</v>
      </c>
      <c r="N683" s="200">
        <f t="shared" si="164"/>
        <v>1.6333359467562236</v>
      </c>
      <c r="O683" s="201" t="s">
        <v>1136</v>
      </c>
      <c r="P683" s="201" t="s">
        <v>1137</v>
      </c>
      <c r="Q683" s="202" t="s">
        <v>150</v>
      </c>
      <c r="R683" s="202" t="s">
        <v>137</v>
      </c>
      <c r="S683" s="202" t="s">
        <v>300</v>
      </c>
      <c r="T683" s="193" t="str">
        <f>IFERROR(VLOOKUP(S683,Sort!E:F,2,0),"")</f>
        <v>AIR SYSTEM</v>
      </c>
      <c r="U683" s="115">
        <f t="shared" si="165"/>
        <v>1</v>
      </c>
      <c r="V683" s="202" t="s">
        <v>422</v>
      </c>
      <c r="W683" s="202"/>
      <c r="X683" s="202"/>
      <c r="Y683" s="202"/>
      <c r="Z683" s="193"/>
      <c r="AA683" s="193" t="s">
        <v>362</v>
      </c>
      <c r="AB683" s="203"/>
      <c r="AC683" s="204" t="str">
        <f t="shared" si="166"/>
        <v>CLOSE</v>
      </c>
      <c r="AD683" s="47" t="str">
        <f t="array" aca="1" ref="AD683" ca="1">IF(D683="","",INDEX(HM_Unit!$D$1:$AE$1,MATCH(C683,HM_Unit!$D$2:$AE$2,0)))</f>
        <v>WEEK 16</v>
      </c>
      <c r="AE683" s="46"/>
      <c r="AF683" s="46"/>
      <c r="AG683" s="46"/>
      <c r="AH683" s="46"/>
      <c r="AI683" s="46"/>
      <c r="AJ683" s="46"/>
      <c r="AK683" s="46"/>
    </row>
    <row r="684" spans="1:37" ht="34.5" customHeight="1">
      <c r="A684" s="46">
        <f>IFERROR(VLOOKUP(D684,Sort!B:D,3,0),"")</f>
        <v>0</v>
      </c>
      <c r="B684" s="190" t="str">
        <f t="shared" si="160"/>
        <v>2246131CLOSE</v>
      </c>
      <c r="C684" s="196">
        <v>46131</v>
      </c>
      <c r="D684" s="192" t="s">
        <v>89</v>
      </c>
      <c r="E684" s="193" t="str">
        <f>IFERROR(VLOOKUP(D684,Sort!B:C,2,0),"")</f>
        <v>Axor 3336 OB</v>
      </c>
      <c r="F684" s="194" t="s">
        <v>471</v>
      </c>
      <c r="G684" s="195">
        <f t="shared" si="161"/>
        <v>0</v>
      </c>
      <c r="H684" s="196">
        <v>46131</v>
      </c>
      <c r="I684" s="197">
        <v>0.87569444444444444</v>
      </c>
      <c r="J684" s="196">
        <v>46131</v>
      </c>
      <c r="K684" s="197">
        <v>0.88749999999999996</v>
      </c>
      <c r="L684" s="198">
        <f t="shared" si="162"/>
        <v>46131.875694444447</v>
      </c>
      <c r="M684" s="199">
        <f t="shared" si="163"/>
        <v>46131.887499999997</v>
      </c>
      <c r="N684" s="200">
        <f t="shared" si="164"/>
        <v>0.28333378654321517</v>
      </c>
      <c r="O684" s="201" t="s">
        <v>314</v>
      </c>
      <c r="P684" s="201" t="s">
        <v>1138</v>
      </c>
      <c r="Q684" s="202" t="s">
        <v>150</v>
      </c>
      <c r="R684" s="202" t="s">
        <v>137</v>
      </c>
      <c r="S684" s="202" t="s">
        <v>300</v>
      </c>
      <c r="T684" s="193" t="str">
        <f>IFERROR(VLOOKUP(S684,Sort!E:F,2,0),"")</f>
        <v>AIR SYSTEM</v>
      </c>
      <c r="U684" s="115">
        <f t="shared" si="165"/>
        <v>1</v>
      </c>
      <c r="V684" s="202" t="s">
        <v>422</v>
      </c>
      <c r="W684" s="202"/>
      <c r="X684" s="202"/>
      <c r="Y684" s="202"/>
      <c r="Z684" s="193"/>
      <c r="AA684" s="193" t="s">
        <v>362</v>
      </c>
      <c r="AB684" s="203"/>
      <c r="AC684" s="204" t="str">
        <f t="shared" si="166"/>
        <v>CLOSE</v>
      </c>
      <c r="AD684" s="47" t="str">
        <f t="array" aca="1" ref="AD684" ca="1">IF(D684="","",INDEX(HM_Unit!$D$1:$AE$1,MATCH(C684,HM_Unit!$D$2:$AE$2,0)))</f>
        <v>WEEK 16</v>
      </c>
      <c r="AE684" s="46"/>
      <c r="AF684" s="46"/>
      <c r="AG684" s="46"/>
      <c r="AH684" s="46"/>
      <c r="AI684" s="46"/>
      <c r="AJ684" s="46"/>
      <c r="AK684" s="46"/>
    </row>
    <row r="685" spans="1:37" ht="34.5" customHeight="1">
      <c r="A685" s="46">
        <f>IFERROR(VLOOKUP(D685,Sort!B:D,3,0),"")</f>
        <v>0</v>
      </c>
      <c r="B685" s="190" t="str">
        <f t="shared" si="160"/>
        <v>2346131CLOSE</v>
      </c>
      <c r="C685" s="196">
        <v>46131</v>
      </c>
      <c r="D685" s="192" t="s">
        <v>101</v>
      </c>
      <c r="E685" s="193" t="str">
        <f>IFERROR(VLOOKUP(D685,Sort!B:C,2,0),"")</f>
        <v>Axor 3336 OB</v>
      </c>
      <c r="F685" s="194" t="s">
        <v>1139</v>
      </c>
      <c r="G685" s="195">
        <f t="shared" si="161"/>
        <v>0</v>
      </c>
      <c r="H685" s="196">
        <v>46131</v>
      </c>
      <c r="I685" s="197">
        <v>0.80208333333333337</v>
      </c>
      <c r="J685" s="196">
        <v>46131</v>
      </c>
      <c r="K685" s="197">
        <v>0.9</v>
      </c>
      <c r="L685" s="198">
        <f t="shared" si="162"/>
        <v>46131.802083333336</v>
      </c>
      <c r="M685" s="199">
        <f t="shared" si="163"/>
        <v>46131.9</v>
      </c>
      <c r="N685" s="200">
        <f t="shared" si="164"/>
        <v>2.3500037599827377</v>
      </c>
      <c r="O685" s="201" t="s">
        <v>1140</v>
      </c>
      <c r="P685" s="201" t="s">
        <v>1141</v>
      </c>
      <c r="Q685" s="202" t="s">
        <v>150</v>
      </c>
      <c r="R685" s="202" t="s">
        <v>137</v>
      </c>
      <c r="S685" s="202" t="s">
        <v>909</v>
      </c>
      <c r="T685" s="193" t="str">
        <f>IFERROR(VLOOKUP(S685,Sort!E:F,2,0),"")</f>
        <v>FRAME CHASIS</v>
      </c>
      <c r="U685" s="115">
        <f t="shared" si="165"/>
        <v>1</v>
      </c>
      <c r="V685" s="202" t="s">
        <v>422</v>
      </c>
      <c r="W685" s="202"/>
      <c r="X685" s="202"/>
      <c r="Y685" s="202"/>
      <c r="Z685" s="193"/>
      <c r="AA685" s="193" t="s">
        <v>362</v>
      </c>
      <c r="AB685" s="203"/>
      <c r="AC685" s="204" t="str">
        <f t="shared" si="166"/>
        <v>CLOSE</v>
      </c>
      <c r="AD685" s="47" t="str">
        <f t="array" aca="1" ref="AD685" ca="1">IF(D685="","",INDEX(HM_Unit!$D$1:$AE$1,MATCH(C685,HM_Unit!$D$2:$AE$2,0)))</f>
        <v>WEEK 16</v>
      </c>
      <c r="AE685" s="46"/>
      <c r="AF685" s="46"/>
      <c r="AG685" s="46"/>
      <c r="AH685" s="46"/>
      <c r="AI685" s="46"/>
      <c r="AJ685" s="46"/>
      <c r="AK685" s="46"/>
    </row>
    <row r="686" spans="1:37" ht="34.5" customHeight="1">
      <c r="A686" s="46">
        <f>IFERROR(VLOOKUP(D686,Sort!B:D,3,0),"")</f>
        <v>0</v>
      </c>
      <c r="B686" s="190" t="str">
        <f t="shared" si="160"/>
        <v>2446131CLOSE</v>
      </c>
      <c r="C686" s="196">
        <v>46131</v>
      </c>
      <c r="D686" s="192" t="s">
        <v>102</v>
      </c>
      <c r="E686" s="193" t="str">
        <f>IFERROR(VLOOKUP(D686,Sort!B:C,2,0),"")</f>
        <v>Axor 3336 OB</v>
      </c>
      <c r="F686" s="194" t="s">
        <v>471</v>
      </c>
      <c r="G686" s="195">
        <f t="shared" si="161"/>
        <v>0</v>
      </c>
      <c r="H686" s="196">
        <v>46131</v>
      </c>
      <c r="I686" s="197">
        <v>0.80208333333333337</v>
      </c>
      <c r="J686" s="196">
        <v>46131</v>
      </c>
      <c r="K686" s="197">
        <v>0.83333333333333337</v>
      </c>
      <c r="L686" s="198">
        <f t="shared" si="162"/>
        <v>46131.802083333336</v>
      </c>
      <c r="M686" s="199">
        <f t="shared" si="163"/>
        <v>46131.833333333336</v>
      </c>
      <c r="N686" s="200">
        <f t="shared" si="164"/>
        <v>0.75000120000192183</v>
      </c>
      <c r="O686" s="201" t="s">
        <v>1142</v>
      </c>
      <c r="P686" s="201" t="s">
        <v>1143</v>
      </c>
      <c r="Q686" s="202" t="s">
        <v>150</v>
      </c>
      <c r="R686" s="202" t="s">
        <v>137</v>
      </c>
      <c r="S686" s="202" t="s">
        <v>297</v>
      </c>
      <c r="T686" s="193" t="str">
        <f>IFERROR(VLOOKUP(S686,Sort!E:F,2,0),"")</f>
        <v>SUSPENSION</v>
      </c>
      <c r="U686" s="115">
        <f t="shared" si="165"/>
        <v>1</v>
      </c>
      <c r="V686" s="202" t="s">
        <v>422</v>
      </c>
      <c r="W686" s="202"/>
      <c r="X686" s="202"/>
      <c r="Y686" s="202"/>
      <c r="Z686" s="193"/>
      <c r="AA686" s="193" t="s">
        <v>362</v>
      </c>
      <c r="AB686" s="203"/>
      <c r="AC686" s="204" t="str">
        <f t="shared" si="166"/>
        <v>CLOSE</v>
      </c>
      <c r="AD686" s="47" t="str">
        <f t="array" aca="1" ref="AD686" ca="1">IF(D686="","",INDEX(HM_Unit!$D$1:$AE$1,MATCH(C686,HM_Unit!$D$2:$AE$2,0)))</f>
        <v>WEEK 16</v>
      </c>
      <c r="AE686" s="46"/>
      <c r="AF686" s="46"/>
      <c r="AG686" s="46"/>
      <c r="AH686" s="46"/>
      <c r="AI686" s="46"/>
      <c r="AJ686" s="46"/>
      <c r="AK686" s="46"/>
    </row>
    <row r="687" spans="1:37" ht="34.5" customHeight="1">
      <c r="A687" s="46">
        <f>IFERROR(VLOOKUP(D687,Sort!B:D,3,0),"")</f>
        <v>0</v>
      </c>
      <c r="B687" s="190" t="str">
        <f t="shared" si="160"/>
        <v>2546131CLOSE</v>
      </c>
      <c r="C687" s="196">
        <v>46131</v>
      </c>
      <c r="D687" s="192" t="s">
        <v>25</v>
      </c>
      <c r="E687" s="193" t="str">
        <f>IFERROR(VLOOKUP(D687,Sort!B:C,2,0),"")</f>
        <v>AXOR 3336K</v>
      </c>
      <c r="F687" s="240">
        <v>10959</v>
      </c>
      <c r="G687" s="195">
        <f t="shared" si="161"/>
        <v>0</v>
      </c>
      <c r="H687" s="196">
        <v>46131</v>
      </c>
      <c r="I687" s="197">
        <v>0.95486111111111116</v>
      </c>
      <c r="J687" s="196">
        <v>46131</v>
      </c>
      <c r="K687" s="197">
        <v>0.97777777777777775</v>
      </c>
      <c r="L687" s="198">
        <f t="shared" si="162"/>
        <v>46131.954861111109</v>
      </c>
      <c r="M687" s="199">
        <f t="shared" si="163"/>
        <v>46131.977777777778</v>
      </c>
      <c r="N687" s="200">
        <f t="shared" si="164"/>
        <v>0.55000088004797509</v>
      </c>
      <c r="O687" s="201" t="s">
        <v>1144</v>
      </c>
      <c r="P687" s="201" t="s">
        <v>1145</v>
      </c>
      <c r="Q687" s="202" t="s">
        <v>150</v>
      </c>
      <c r="R687" s="202" t="s">
        <v>137</v>
      </c>
      <c r="S687" s="202" t="s">
        <v>300</v>
      </c>
      <c r="T687" s="193" t="str">
        <f>IFERROR(VLOOKUP(S687,Sort!E:F,2,0),"")</f>
        <v>AIR SYSTEM</v>
      </c>
      <c r="U687" s="115">
        <f t="shared" si="165"/>
        <v>1</v>
      </c>
      <c r="V687" s="202" t="s">
        <v>422</v>
      </c>
      <c r="W687" s="202"/>
      <c r="X687" s="202"/>
      <c r="Y687" s="202"/>
      <c r="Z687" s="193"/>
      <c r="AA687" s="193" t="s">
        <v>362</v>
      </c>
      <c r="AB687" s="203"/>
      <c r="AC687" s="204" t="str">
        <f t="shared" si="166"/>
        <v>CLOSE</v>
      </c>
      <c r="AD687" s="47" t="str">
        <f t="array" aca="1" ref="AD687" ca="1">IF(D687="","",INDEX(HM_Unit!$D$1:$AE$1,MATCH(C687,HM_Unit!$D$2:$AE$2,0)))</f>
        <v>WEEK 16</v>
      </c>
      <c r="AE687" s="46"/>
      <c r="AF687" s="46"/>
      <c r="AG687" s="46"/>
      <c r="AH687" s="46"/>
      <c r="AI687" s="46"/>
      <c r="AJ687" s="46"/>
      <c r="AK687" s="46"/>
    </row>
    <row r="688" spans="1:37" ht="34.5" customHeight="1">
      <c r="A688" s="46">
        <f>IFERROR(VLOOKUP(D688,Sort!B:D,3,0),"")</f>
        <v>0</v>
      </c>
      <c r="B688" s="190" t="str">
        <f t="shared" si="160"/>
        <v>2646131CLOSE</v>
      </c>
      <c r="C688" s="196">
        <v>46131</v>
      </c>
      <c r="D688" s="192" t="s">
        <v>27</v>
      </c>
      <c r="E688" s="193" t="str">
        <f>IFERROR(VLOOKUP(D688,Sort!B:C,2,0),"")</f>
        <v>AXOR 3336K</v>
      </c>
      <c r="F688" s="194" t="s">
        <v>379</v>
      </c>
      <c r="G688" s="195">
        <f t="shared" si="161"/>
        <v>0</v>
      </c>
      <c r="H688" s="196">
        <v>46131</v>
      </c>
      <c r="I688" s="197">
        <v>0.90416666666666667</v>
      </c>
      <c r="J688" s="196">
        <v>46131</v>
      </c>
      <c r="K688" s="197">
        <v>0.94097222222222221</v>
      </c>
      <c r="L688" s="198">
        <f t="shared" si="162"/>
        <v>46131.904166666667</v>
      </c>
      <c r="M688" s="199">
        <f t="shared" si="163"/>
        <v>46131.940972222219</v>
      </c>
      <c r="N688" s="200">
        <f t="shared" si="164"/>
        <v>0.88333474657967748</v>
      </c>
      <c r="O688" s="201" t="s">
        <v>1146</v>
      </c>
      <c r="P688" s="201" t="s">
        <v>1147</v>
      </c>
      <c r="Q688" s="202" t="s">
        <v>150</v>
      </c>
      <c r="R688" s="202" t="s">
        <v>137</v>
      </c>
      <c r="S688" s="202" t="s">
        <v>291</v>
      </c>
      <c r="T688" s="193" t="str">
        <f>IFERROR(VLOOKUP(S688,Sort!E:F,2,0),"")</f>
        <v>ELECTRICAL, STARTING &amp; CHARGING SYSTEM</v>
      </c>
      <c r="U688" s="115">
        <f t="shared" si="165"/>
        <v>1</v>
      </c>
      <c r="V688" s="202" t="s">
        <v>422</v>
      </c>
      <c r="W688" s="202"/>
      <c r="X688" s="202"/>
      <c r="Y688" s="202"/>
      <c r="Z688" s="193"/>
      <c r="AA688" s="193" t="s">
        <v>362</v>
      </c>
      <c r="AB688" s="203"/>
      <c r="AC688" s="204" t="str">
        <f t="shared" si="166"/>
        <v>CLOSE</v>
      </c>
      <c r="AD688" s="47" t="str">
        <f t="array" aca="1" ref="AD688" ca="1">IF(D688="","",INDEX(HM_Unit!$D$1:$AE$1,MATCH(C688,HM_Unit!$D$2:$AE$2,0)))</f>
        <v>WEEK 16</v>
      </c>
      <c r="AE688" s="46"/>
      <c r="AF688" s="46"/>
      <c r="AG688" s="46"/>
      <c r="AH688" s="46"/>
      <c r="AI688" s="46"/>
      <c r="AJ688" s="46"/>
      <c r="AK688" s="46"/>
    </row>
    <row r="689" spans="1:37" ht="34.5" customHeight="1">
      <c r="A689" s="46">
        <f>IFERROR(VLOOKUP(D689,Sort!B:D,3,0),"")</f>
        <v>0</v>
      </c>
      <c r="B689" s="190" t="str">
        <f t="shared" si="160"/>
        <v>2746131CLOSE</v>
      </c>
      <c r="C689" s="196">
        <v>46131</v>
      </c>
      <c r="D689" s="192" t="s">
        <v>93</v>
      </c>
      <c r="E689" s="193" t="str">
        <f>IFERROR(VLOOKUP(D689,Sort!B:C,2,0),"")</f>
        <v>Axor 3336 OB</v>
      </c>
      <c r="F689" s="194" t="s">
        <v>379</v>
      </c>
      <c r="G689" s="195">
        <f t="shared" si="161"/>
        <v>0</v>
      </c>
      <c r="H689" s="196">
        <v>46131</v>
      </c>
      <c r="I689" s="197">
        <v>0.91874999999999996</v>
      </c>
      <c r="J689" s="196">
        <v>46131</v>
      </c>
      <c r="K689" s="197">
        <v>0.93402777777777779</v>
      </c>
      <c r="L689" s="198">
        <f t="shared" si="162"/>
        <v>46131.918749999997</v>
      </c>
      <c r="M689" s="199">
        <f t="shared" si="163"/>
        <v>46131.934027777781</v>
      </c>
      <c r="N689" s="200">
        <f t="shared" si="164"/>
        <v>0.36666725348173212</v>
      </c>
      <c r="O689" s="201" t="s">
        <v>1148</v>
      </c>
      <c r="P689" s="201" t="s">
        <v>1149</v>
      </c>
      <c r="Q689" s="202" t="s">
        <v>150</v>
      </c>
      <c r="R689" s="202" t="s">
        <v>137</v>
      </c>
      <c r="S689" s="202" t="s">
        <v>294</v>
      </c>
      <c r="T689" s="193" t="str">
        <f>IFERROR(VLOOKUP(S689,Sort!E:F,2,0),"")</f>
        <v>CABIN</v>
      </c>
      <c r="U689" s="115">
        <f t="shared" si="165"/>
        <v>1</v>
      </c>
      <c r="V689" s="202" t="s">
        <v>422</v>
      </c>
      <c r="W689" s="202"/>
      <c r="X689" s="202"/>
      <c r="Y689" s="202"/>
      <c r="Z689" s="193"/>
      <c r="AA689" s="193" t="s">
        <v>362</v>
      </c>
      <c r="AB689" s="203"/>
      <c r="AC689" s="204" t="str">
        <f t="shared" si="166"/>
        <v>CLOSE</v>
      </c>
      <c r="AD689" s="47" t="str">
        <f t="array" aca="1" ref="AD689" ca="1">IF(D689="","",INDEX(HM_Unit!$D$1:$AE$1,MATCH(C689,HM_Unit!$D$2:$AE$2,0)))</f>
        <v>WEEK 16</v>
      </c>
      <c r="AE689" s="46"/>
      <c r="AF689" s="46"/>
      <c r="AG689" s="46"/>
      <c r="AH689" s="46"/>
      <c r="AI689" s="46"/>
      <c r="AJ689" s="46"/>
      <c r="AK689" s="46"/>
    </row>
    <row r="690" spans="1:37" ht="34.5" customHeight="1">
      <c r="A690" s="46">
        <f>IFERROR(VLOOKUP(D690,Sort!B:D,3,0),"")</f>
        <v>0</v>
      </c>
      <c r="B690" s="190" t="str">
        <f t="shared" si="160"/>
        <v>2846131CLOSE</v>
      </c>
      <c r="C690" s="196">
        <v>46131</v>
      </c>
      <c r="D690" s="192" t="s">
        <v>16</v>
      </c>
      <c r="E690" s="193" t="str">
        <f>IFERROR(VLOOKUP(D690,Sort!B:C,2,0),"")</f>
        <v>AXOR 3336K</v>
      </c>
      <c r="F690" s="194" t="s">
        <v>379</v>
      </c>
      <c r="G690" s="195">
        <f t="shared" si="161"/>
        <v>0</v>
      </c>
      <c r="H690" s="196">
        <v>46131</v>
      </c>
      <c r="I690" s="197">
        <v>0.94930555555555551</v>
      </c>
      <c r="J690" s="196">
        <v>46131</v>
      </c>
      <c r="K690" s="197">
        <v>0.98402777777777772</v>
      </c>
      <c r="L690" s="198">
        <f t="shared" si="162"/>
        <v>46131.949305555558</v>
      </c>
      <c r="M690" s="199">
        <f t="shared" si="163"/>
        <v>46131.984027777777</v>
      </c>
      <c r="N690" s="200">
        <f t="shared" si="164"/>
        <v>0.83333466659119249</v>
      </c>
      <c r="O690" s="201" t="s">
        <v>1150</v>
      </c>
      <c r="P690" s="201" t="s">
        <v>1151</v>
      </c>
      <c r="Q690" s="202" t="s">
        <v>150</v>
      </c>
      <c r="R690" s="202" t="s">
        <v>137</v>
      </c>
      <c r="S690" s="202" t="s">
        <v>291</v>
      </c>
      <c r="T690" s="193" t="str">
        <f>IFERROR(VLOOKUP(S690,Sort!E:F,2,0),"")</f>
        <v>ELECTRICAL, STARTING &amp; CHARGING SYSTEM</v>
      </c>
      <c r="U690" s="115">
        <f t="shared" si="165"/>
        <v>1</v>
      </c>
      <c r="V690" s="202" t="s">
        <v>422</v>
      </c>
      <c r="W690" s="202"/>
      <c r="X690" s="202"/>
      <c r="Y690" s="202"/>
      <c r="Z690" s="193"/>
      <c r="AA690" s="193" t="s">
        <v>362</v>
      </c>
      <c r="AB690" s="203"/>
      <c r="AC690" s="204" t="str">
        <f t="shared" si="166"/>
        <v>CLOSE</v>
      </c>
      <c r="AD690" s="47" t="str">
        <f t="array" aca="1" ref="AD690" ca="1">IF(D690="","",INDEX(HM_Unit!$D$1:$AE$1,MATCH(C690,HM_Unit!$D$2:$AE$2,0)))</f>
        <v>WEEK 16</v>
      </c>
      <c r="AE690" s="46"/>
      <c r="AF690" s="46"/>
      <c r="AG690" s="46"/>
      <c r="AH690" s="46"/>
      <c r="AI690" s="46"/>
      <c r="AJ690" s="46"/>
      <c r="AK690" s="46"/>
    </row>
    <row r="691" spans="1:37" ht="34.5" customHeight="1">
      <c r="A691" s="46">
        <f>IFERROR(VLOOKUP(D691,Sort!B:D,3,0),"")</f>
        <v>0</v>
      </c>
      <c r="B691" s="190" t="str">
        <f t="shared" si="160"/>
        <v>2946131CLOSE</v>
      </c>
      <c r="C691" s="196">
        <v>46131</v>
      </c>
      <c r="D691" s="192" t="s">
        <v>15</v>
      </c>
      <c r="E691" s="193" t="str">
        <f>IFERROR(VLOOKUP(D691,Sort!B:C,2,0),"")</f>
        <v>AXOR 3336K</v>
      </c>
      <c r="F691" s="194" t="s">
        <v>1152</v>
      </c>
      <c r="G691" s="195">
        <f t="shared" si="161"/>
        <v>0</v>
      </c>
      <c r="H691" s="196">
        <v>46131</v>
      </c>
      <c r="I691" s="197">
        <v>4.9305555555555554E-2</v>
      </c>
      <c r="J691" s="196">
        <v>46131</v>
      </c>
      <c r="K691" s="197">
        <v>5.486111111111111E-2</v>
      </c>
      <c r="L691" s="198">
        <f t="shared" si="162"/>
        <v>46131.049305555556</v>
      </c>
      <c r="M691" s="199">
        <f t="shared" si="163"/>
        <v>46131.054861111108</v>
      </c>
      <c r="N691" s="200">
        <f t="shared" si="164"/>
        <v>0.13333354657775637</v>
      </c>
      <c r="O691" s="201" t="s">
        <v>1153</v>
      </c>
      <c r="P691" s="201" t="s">
        <v>1154</v>
      </c>
      <c r="Q691" s="202" t="s">
        <v>150</v>
      </c>
      <c r="R691" s="202" t="s">
        <v>137</v>
      </c>
      <c r="S691" s="202" t="s">
        <v>300</v>
      </c>
      <c r="T691" s="193" t="str">
        <f>IFERROR(VLOOKUP(S691,Sort!E:F,2,0),"")</f>
        <v>AIR SYSTEM</v>
      </c>
      <c r="U691" s="115">
        <f t="shared" si="165"/>
        <v>1</v>
      </c>
      <c r="V691" s="202" t="s">
        <v>422</v>
      </c>
      <c r="W691" s="202"/>
      <c r="X691" s="202"/>
      <c r="Y691" s="202"/>
      <c r="Z691" s="193"/>
      <c r="AA691" s="193" t="s">
        <v>362</v>
      </c>
      <c r="AB691" s="203"/>
      <c r="AC691" s="204" t="str">
        <f t="shared" si="166"/>
        <v>CLOSE</v>
      </c>
      <c r="AD691" s="47" t="str">
        <f t="array" aca="1" ref="AD691" ca="1">IF(D691="","",INDEX(HM_Unit!$D$1:$AE$1,MATCH(C691,HM_Unit!$D$2:$AE$2,0)))</f>
        <v>WEEK 16</v>
      </c>
      <c r="AE691" s="46"/>
      <c r="AF691" s="46"/>
      <c r="AG691" s="46"/>
      <c r="AH691" s="46"/>
      <c r="AI691" s="46"/>
      <c r="AJ691" s="46"/>
      <c r="AK691" s="46"/>
    </row>
    <row r="692" spans="1:37" ht="34.5" customHeight="1">
      <c r="A692" s="46">
        <f>IFERROR(VLOOKUP(D692,Sort!B:D,3,0),"")</f>
        <v>0</v>
      </c>
      <c r="B692" s="190" t="str">
        <f t="shared" si="160"/>
        <v>3046131CLOSE</v>
      </c>
      <c r="C692" s="196">
        <v>46131</v>
      </c>
      <c r="D692" s="192" t="s">
        <v>90</v>
      </c>
      <c r="E692" s="193" t="str">
        <f>IFERROR(VLOOKUP(D692,Sort!B:C,2,0),"")</f>
        <v>Axor 3336 OB</v>
      </c>
      <c r="F692" s="194"/>
      <c r="G692" s="195">
        <f t="shared" si="161"/>
        <v>0</v>
      </c>
      <c r="H692" s="196">
        <v>46131</v>
      </c>
      <c r="I692" s="197">
        <v>0.9145833333333333</v>
      </c>
      <c r="J692" s="196">
        <v>46131</v>
      </c>
      <c r="K692" s="197">
        <v>0.97361111111111109</v>
      </c>
      <c r="L692" s="198">
        <f t="shared" si="162"/>
        <v>46131.914583333331</v>
      </c>
      <c r="M692" s="199">
        <f t="shared" si="163"/>
        <v>46131.973611111112</v>
      </c>
      <c r="N692" s="200">
        <f t="shared" si="164"/>
        <v>1.416668933414573</v>
      </c>
      <c r="O692" s="201" t="s">
        <v>1155</v>
      </c>
      <c r="P692" s="201" t="s">
        <v>1156</v>
      </c>
      <c r="Q692" s="202" t="s">
        <v>150</v>
      </c>
      <c r="R692" s="202" t="s">
        <v>137</v>
      </c>
      <c r="S692" s="202" t="s">
        <v>297</v>
      </c>
      <c r="T692" s="193" t="str">
        <f>IFERROR(VLOOKUP(S692,Sort!E:F,2,0),"")</f>
        <v>SUSPENSION</v>
      </c>
      <c r="U692" s="115">
        <f t="shared" si="165"/>
        <v>1</v>
      </c>
      <c r="V692" s="202" t="s">
        <v>422</v>
      </c>
      <c r="W692" s="202"/>
      <c r="X692" s="202"/>
      <c r="Y692" s="202"/>
      <c r="Z692" s="193"/>
      <c r="AA692" s="193" t="s">
        <v>362</v>
      </c>
      <c r="AB692" s="203"/>
      <c r="AC692" s="204" t="str">
        <f t="shared" si="166"/>
        <v>CLOSE</v>
      </c>
      <c r="AD692" s="47" t="str">
        <f t="array" aca="1" ref="AD692" ca="1">IF(D692="","",INDEX(HM_Unit!$D$1:$AE$1,MATCH(C692,HM_Unit!$D$2:$AE$2,0)))</f>
        <v>WEEK 16</v>
      </c>
      <c r="AE692" s="46"/>
      <c r="AF692" s="46"/>
      <c r="AG692" s="46"/>
      <c r="AH692" s="46"/>
      <c r="AI692" s="46"/>
      <c r="AJ692" s="46"/>
      <c r="AK692" s="46"/>
    </row>
    <row r="693" spans="1:37" ht="34.5" customHeight="1">
      <c r="A693" s="46">
        <f>IFERROR(VLOOKUP(D693,Sort!B:D,3,0),"")</f>
        <v>0</v>
      </c>
      <c r="B693" s="190" t="str">
        <f t="shared" si="160"/>
        <v>3146131CLOSE</v>
      </c>
      <c r="C693" s="196">
        <v>46131</v>
      </c>
      <c r="D693" s="192" t="s">
        <v>30</v>
      </c>
      <c r="E693" s="193" t="str">
        <f>IFERROR(VLOOKUP(D693,Sort!B:C,2,0),"")</f>
        <v>AXOR 3336K</v>
      </c>
      <c r="F693" s="194"/>
      <c r="G693" s="195">
        <f t="shared" si="161"/>
        <v>0</v>
      </c>
      <c r="H693" s="196">
        <v>46131</v>
      </c>
      <c r="I693" s="197">
        <v>0.95833333333333337</v>
      </c>
      <c r="J693" s="196">
        <v>46131</v>
      </c>
      <c r="K693" s="197">
        <v>0.98611111111111116</v>
      </c>
      <c r="L693" s="198">
        <f t="shared" si="162"/>
        <v>46131.958333333336</v>
      </c>
      <c r="M693" s="199">
        <f t="shared" si="163"/>
        <v>46131.986111111109</v>
      </c>
      <c r="N693" s="200">
        <f t="shared" si="164"/>
        <v>0.6666677332380293</v>
      </c>
      <c r="O693" s="201" t="s">
        <v>1157</v>
      </c>
      <c r="P693" s="201" t="s">
        <v>1158</v>
      </c>
      <c r="Q693" s="202" t="s">
        <v>150</v>
      </c>
      <c r="R693" s="202" t="s">
        <v>137</v>
      </c>
      <c r="S693" s="202" t="s">
        <v>300</v>
      </c>
      <c r="T693" s="193" t="str">
        <f>IFERROR(VLOOKUP(S693,Sort!E:F,2,0),"")</f>
        <v>AIR SYSTEM</v>
      </c>
      <c r="U693" s="115">
        <f t="shared" si="165"/>
        <v>1</v>
      </c>
      <c r="V693" s="202" t="s">
        <v>422</v>
      </c>
      <c r="W693" s="202"/>
      <c r="X693" s="202"/>
      <c r="Y693" s="202"/>
      <c r="Z693" s="193"/>
      <c r="AA693" s="193" t="s">
        <v>362</v>
      </c>
      <c r="AB693" s="203"/>
      <c r="AC693" s="204" t="str">
        <f t="shared" si="166"/>
        <v>CLOSE</v>
      </c>
      <c r="AD693" s="47" t="str">
        <f t="array" aca="1" ref="AD693" ca="1">IF(D693="","",INDEX(HM_Unit!$D$1:$AE$1,MATCH(C693,HM_Unit!$D$2:$AE$2,0)))</f>
        <v>WEEK 16</v>
      </c>
      <c r="AE693" s="46"/>
      <c r="AF693" s="46"/>
      <c r="AG693" s="46"/>
      <c r="AH693" s="46"/>
      <c r="AI693" s="46"/>
      <c r="AJ693" s="46"/>
      <c r="AK693" s="46"/>
    </row>
    <row r="694" spans="1:37" ht="34.5" customHeight="1">
      <c r="A694" s="21" t="str">
        <f>IFERROR(VLOOKUP(D694,Sort!B:D,3,0),"")</f>
        <v>Hilight V4W</v>
      </c>
      <c r="B694" s="190" t="str">
        <f t="shared" si="160"/>
        <v>146131OPEN</v>
      </c>
      <c r="C694" s="196">
        <v>46131</v>
      </c>
      <c r="D694" s="207" t="s">
        <v>67</v>
      </c>
      <c r="E694" s="207" t="str">
        <f>IFERROR(VLOOKUP(D694,Sort!B:C,2,0),"")</f>
        <v>TOWER LAMP</v>
      </c>
      <c r="F694" s="208"/>
      <c r="G694" s="209">
        <f t="shared" si="161"/>
        <v>65</v>
      </c>
      <c r="H694" s="210">
        <v>46066</v>
      </c>
      <c r="I694" s="211">
        <v>0.62152777777777779</v>
      </c>
      <c r="J694" s="196">
        <v>46132</v>
      </c>
      <c r="K694" s="211">
        <v>0.25</v>
      </c>
      <c r="L694" s="213">
        <f t="shared" si="162"/>
        <v>46131.25</v>
      </c>
      <c r="M694" s="214">
        <f t="shared" si="163"/>
        <v>46132.25</v>
      </c>
      <c r="N694" s="200">
        <f t="shared" si="164"/>
        <v>24.000038400061499</v>
      </c>
      <c r="O694" s="216" t="s">
        <v>366</v>
      </c>
      <c r="P694" s="216" t="s">
        <v>367</v>
      </c>
      <c r="Q694" s="217" t="s">
        <v>150</v>
      </c>
      <c r="R694" s="217" t="s">
        <v>135</v>
      </c>
      <c r="S694" s="217" t="s">
        <v>291</v>
      </c>
      <c r="T694" s="207" t="str">
        <f>IFERROR(VLOOKUP(S694,Sort!E:F,2,0),"")</f>
        <v>ELECTRICAL, STARTING &amp; CHARGING SYSTEM</v>
      </c>
      <c r="U694" s="115" t="str">
        <f t="shared" si="165"/>
        <v/>
      </c>
      <c r="V694" s="202" t="str">
        <f t="shared" ref="V694:V695" si="167">IF(H694="","",IF(G694&gt;7,"Major","Minor"))</f>
        <v>Major</v>
      </c>
      <c r="W694" s="205"/>
      <c r="X694" s="205"/>
      <c r="Y694" s="205"/>
      <c r="Z694" s="205"/>
      <c r="AA694" s="207" t="s">
        <v>362</v>
      </c>
      <c r="AB694" s="218" t="s">
        <v>3</v>
      </c>
      <c r="AC694" s="219" t="str">
        <f t="shared" si="166"/>
        <v>OPEN</v>
      </c>
      <c r="AD694" s="17" t="str">
        <f t="array" aca="1" ref="AD694" ca="1">IF(D694="","",INDEX(HM_Unit!$D$1:$AE$1,MATCH(C694,HM_Unit!$D$2:$AE$2,0)))</f>
        <v>WEEK 16</v>
      </c>
      <c r="AE694" s="220"/>
      <c r="AF694" s="68"/>
      <c r="AG694" s="68"/>
      <c r="AH694" s="68"/>
      <c r="AI694" s="68"/>
      <c r="AJ694" s="68"/>
      <c r="AK694" s="68"/>
    </row>
    <row r="695" spans="1:37" ht="34.5" customHeight="1">
      <c r="A695" s="21" t="str">
        <f>IFERROR(VLOOKUP(D695,Sort!B:D,3,0),"")</f>
        <v>Hilight V4W</v>
      </c>
      <c r="B695" s="190" t="str">
        <f t="shared" si="160"/>
        <v>246131OPEN</v>
      </c>
      <c r="C695" s="196">
        <v>46131</v>
      </c>
      <c r="D695" s="207" t="s">
        <v>68</v>
      </c>
      <c r="E695" s="207" t="str">
        <f>IFERROR(VLOOKUP(D695,Sort!B:C,2,0),"")</f>
        <v>TOWER LAMP</v>
      </c>
      <c r="F695" s="208"/>
      <c r="G695" s="209">
        <f t="shared" si="161"/>
        <v>60</v>
      </c>
      <c r="H695" s="210">
        <v>46071</v>
      </c>
      <c r="I695" s="211">
        <v>0.32222222222222224</v>
      </c>
      <c r="J695" s="196">
        <v>46132</v>
      </c>
      <c r="K695" s="211">
        <v>0.25</v>
      </c>
      <c r="L695" s="213">
        <f t="shared" si="162"/>
        <v>46131.25</v>
      </c>
      <c r="M695" s="214">
        <f t="shared" si="163"/>
        <v>46132.25</v>
      </c>
      <c r="N695" s="200">
        <f t="shared" si="164"/>
        <v>24.000038400061499</v>
      </c>
      <c r="O695" s="216" t="s">
        <v>366</v>
      </c>
      <c r="P695" s="216" t="s">
        <v>367</v>
      </c>
      <c r="Q695" s="217" t="s">
        <v>150</v>
      </c>
      <c r="R695" s="217" t="s">
        <v>135</v>
      </c>
      <c r="S695" s="217" t="s">
        <v>291</v>
      </c>
      <c r="T695" s="207" t="str">
        <f>IFERROR(VLOOKUP(S695,Sort!E:F,2,0),"")</f>
        <v>ELECTRICAL, STARTING &amp; CHARGING SYSTEM</v>
      </c>
      <c r="U695" s="115" t="str">
        <f t="shared" si="165"/>
        <v/>
      </c>
      <c r="V695" s="202" t="str">
        <f t="shared" si="167"/>
        <v>Major</v>
      </c>
      <c r="W695" s="205"/>
      <c r="X695" s="205"/>
      <c r="Y695" s="205"/>
      <c r="Z695" s="205"/>
      <c r="AA695" s="207" t="s">
        <v>362</v>
      </c>
      <c r="AB695" s="218" t="s">
        <v>3</v>
      </c>
      <c r="AC695" s="219" t="str">
        <f t="shared" si="166"/>
        <v>OPEN</v>
      </c>
      <c r="AD695" s="47" t="str">
        <f t="array" aca="1" ref="AD695" ca="1">IF(D695="","",INDEX(HM_Unit!$D$1:$AE$1,MATCH(C695,HM_Unit!$D$2:$AE$2,0)))</f>
        <v>WEEK 16</v>
      </c>
      <c r="AE695" s="220"/>
      <c r="AF695" s="68"/>
      <c r="AG695" s="68"/>
      <c r="AH695" s="68"/>
      <c r="AI695" s="68"/>
      <c r="AJ695" s="68"/>
      <c r="AK695" s="68"/>
    </row>
    <row r="696" spans="1:37" ht="34.5" customHeight="1">
      <c r="A696" s="46" t="str">
        <f>IFERROR(VLOOKUP(D696,Sort!B:D,3,0),"")</f>
        <v>Sykes HH220</v>
      </c>
      <c r="B696" s="190" t="str">
        <f t="shared" si="160"/>
        <v>346131OPEN</v>
      </c>
      <c r="C696" s="196">
        <v>46131</v>
      </c>
      <c r="D696" s="193" t="s">
        <v>49</v>
      </c>
      <c r="E696" s="193" t="str">
        <f>IFERROR(VLOOKUP(D696,Sort!B:C,2,0),"")</f>
        <v>WATER PUMP</v>
      </c>
      <c r="F696" s="194"/>
      <c r="G696" s="195">
        <f t="shared" si="161"/>
        <v>13</v>
      </c>
      <c r="H696" s="196">
        <v>46118</v>
      </c>
      <c r="I696" s="197">
        <v>0.25</v>
      </c>
      <c r="J696" s="196">
        <v>46132</v>
      </c>
      <c r="K696" s="197">
        <v>0.25</v>
      </c>
      <c r="L696" s="198">
        <f t="shared" si="162"/>
        <v>46131.25</v>
      </c>
      <c r="M696" s="199">
        <f t="shared" si="163"/>
        <v>46132.25</v>
      </c>
      <c r="N696" s="200">
        <f t="shared" si="164"/>
        <v>24.000038400061499</v>
      </c>
      <c r="O696" s="201" t="s">
        <v>690</v>
      </c>
      <c r="P696" s="201"/>
      <c r="Q696" s="202" t="s">
        <v>150</v>
      </c>
      <c r="R696" s="202" t="s">
        <v>133</v>
      </c>
      <c r="S696" s="202" t="s">
        <v>691</v>
      </c>
      <c r="T696" s="193" t="str">
        <f>IFERROR(VLOOKUP(S696,Sort!E:F,2,0),"")</f>
        <v>ATTACHMENT</v>
      </c>
      <c r="U696" s="115" t="str">
        <f t="shared" si="165"/>
        <v/>
      </c>
      <c r="V696" s="202" t="s">
        <v>422</v>
      </c>
      <c r="W696" s="202"/>
      <c r="X696" s="202"/>
      <c r="Y696" s="202"/>
      <c r="Z696" s="193"/>
      <c r="AA696" s="193" t="s">
        <v>362</v>
      </c>
      <c r="AB696" s="193" t="s">
        <v>3</v>
      </c>
      <c r="AC696" s="204" t="str">
        <f t="shared" si="166"/>
        <v>OPEN</v>
      </c>
      <c r="AD696" s="47" t="str">
        <f t="array" aca="1" ref="AD696" ca="1">IF(D696="","",INDEX(HM_Unit!$D$1:$AE$1,MATCH(C696,HM_Unit!$D$2:$AE$2,0)))</f>
        <v>WEEK 16</v>
      </c>
      <c r="AE696" s="46"/>
      <c r="AF696" s="46"/>
      <c r="AG696" s="46"/>
      <c r="AH696" s="46"/>
      <c r="AI696" s="46"/>
      <c r="AJ696" s="46"/>
      <c r="AK696" s="46"/>
    </row>
    <row r="697" spans="1:37" ht="34.5" customHeight="1">
      <c r="A697" s="46">
        <f>IFERROR(VLOOKUP(D697,Sort!B:D,3,0),"")</f>
        <v>0</v>
      </c>
      <c r="B697" s="190" t="str">
        <f t="shared" si="160"/>
        <v>446131OPEN</v>
      </c>
      <c r="C697" s="196">
        <v>46131</v>
      </c>
      <c r="D697" s="192" t="s">
        <v>14</v>
      </c>
      <c r="E697" s="193" t="str">
        <f>IFERROR(VLOOKUP(D697,Sort!B:C,2,0),"")</f>
        <v>AXOR 3336K</v>
      </c>
      <c r="F697" s="194"/>
      <c r="G697" s="195">
        <f t="shared" si="161"/>
        <v>7</v>
      </c>
      <c r="H697" s="196">
        <v>46124</v>
      </c>
      <c r="I697" s="197">
        <v>0.25</v>
      </c>
      <c r="J697" s="196">
        <v>46132</v>
      </c>
      <c r="K697" s="197">
        <v>0.25</v>
      </c>
      <c r="L697" s="198">
        <f t="shared" si="162"/>
        <v>46131.25</v>
      </c>
      <c r="M697" s="199">
        <f t="shared" si="163"/>
        <v>46132.25</v>
      </c>
      <c r="N697" s="200">
        <f t="shared" si="164"/>
        <v>24.000038400061499</v>
      </c>
      <c r="O697" s="201" t="s">
        <v>968</v>
      </c>
      <c r="P697" s="201" t="s">
        <v>1014</v>
      </c>
      <c r="Q697" s="202" t="s">
        <v>150</v>
      </c>
      <c r="R697" s="202" t="s">
        <v>137</v>
      </c>
      <c r="S697" s="202" t="s">
        <v>337</v>
      </c>
      <c r="T697" s="193" t="str">
        <f>IFERROR(VLOOKUP(S697,Sort!E:F,2,0),"")</f>
        <v>TRANSMISSION</v>
      </c>
      <c r="U697" s="115" t="str">
        <f t="shared" si="165"/>
        <v/>
      </c>
      <c r="V697" s="202" t="s">
        <v>422</v>
      </c>
      <c r="W697" s="202"/>
      <c r="X697" s="202"/>
      <c r="Y697" s="202"/>
      <c r="Z697" s="193"/>
      <c r="AA697" s="193" t="s">
        <v>362</v>
      </c>
      <c r="AB697" s="193" t="s">
        <v>3</v>
      </c>
      <c r="AC697" s="204" t="str">
        <f t="shared" si="166"/>
        <v>OPEN</v>
      </c>
      <c r="AD697" s="47" t="str">
        <f t="array" aca="1" ref="AD697" ca="1">IF(D697="","",INDEX(HM_Unit!$D$1:$AE$1,MATCH(C697,HM_Unit!$D$2:$AE$2,0)))</f>
        <v>WEEK 16</v>
      </c>
      <c r="AE697" s="46"/>
      <c r="AF697" s="46"/>
      <c r="AG697" s="46"/>
      <c r="AH697" s="46"/>
      <c r="AI697" s="46"/>
      <c r="AJ697" s="46"/>
      <c r="AK697" s="46"/>
    </row>
    <row r="698" spans="1:37" ht="12" customHeight="1">
      <c r="A698" s="46" t="str">
        <f>IFERROR(VLOOKUP(D698,Sort!B:D,3,0),"")</f>
        <v/>
      </c>
      <c r="B698" s="241"/>
      <c r="C698" s="242"/>
      <c r="D698" s="226"/>
      <c r="E698" s="226"/>
      <c r="F698" s="227"/>
      <c r="G698" s="228"/>
      <c r="H698" s="229"/>
      <c r="I698" s="230"/>
      <c r="J698" s="229"/>
      <c r="K698" s="230"/>
      <c r="L698" s="231"/>
      <c r="M698" s="232"/>
      <c r="N698" s="233"/>
      <c r="O698" s="234"/>
      <c r="P698" s="234"/>
      <c r="Q698" s="235"/>
      <c r="R698" s="235"/>
      <c r="S698" s="235"/>
      <c r="T698" s="226"/>
      <c r="U698" s="236"/>
      <c r="V698" s="235"/>
      <c r="W698" s="235"/>
      <c r="X698" s="235"/>
      <c r="Y698" s="235"/>
      <c r="Z698" s="226"/>
      <c r="AA698" s="226"/>
      <c r="AB698" s="237"/>
      <c r="AC698" s="238"/>
      <c r="AD698" s="239"/>
      <c r="AE698" s="46"/>
      <c r="AF698" s="46"/>
      <c r="AG698" s="46"/>
      <c r="AH698" s="46"/>
      <c r="AI698" s="46"/>
      <c r="AJ698" s="46"/>
      <c r="AK698" s="46"/>
    </row>
    <row r="699" spans="1:37" ht="30.75" customHeight="1">
      <c r="A699" s="46">
        <f>IFERROR(VLOOKUP(D699,Sort!B:D,3,0),"")</f>
        <v>0</v>
      </c>
      <c r="B699" s="190" t="str">
        <f t="shared" ref="B699:B732" si="168">COUNTIFS($AC$12:AC699,AC699,$C$12:C699,C699)&amp;C699&amp;AC699</f>
        <v>3246131CLOSE</v>
      </c>
      <c r="C699" s="196">
        <v>46131</v>
      </c>
      <c r="D699" s="192" t="s">
        <v>23</v>
      </c>
      <c r="E699" s="193" t="str">
        <f>IFERROR(VLOOKUP(D699,Sort!B:C,2,0),"")</f>
        <v>AXOR 3336K</v>
      </c>
      <c r="F699" s="194" t="s">
        <v>379</v>
      </c>
      <c r="G699" s="195">
        <f t="shared" ref="G699:G732" si="169">IF(C699="","",C699-H699)</f>
        <v>0</v>
      </c>
      <c r="H699" s="196">
        <v>46131</v>
      </c>
      <c r="I699" s="197">
        <v>0.14027777777777778</v>
      </c>
      <c r="J699" s="196">
        <v>46131</v>
      </c>
      <c r="K699" s="197">
        <v>0.15277777777777779</v>
      </c>
      <c r="L699" s="198">
        <f t="shared" ref="L699:L732" si="170">IF(H699="","",IF(H699&lt;C699,C699+0.25,H699+I699))</f>
        <v>46131.140277777777</v>
      </c>
      <c r="M699" s="199">
        <f t="shared" ref="M699:M732" si="171">IF(J699="","",J699+K699)</f>
        <v>46131.152777777781</v>
      </c>
      <c r="N699" s="200">
        <f t="shared" ref="N699:N732" si="172">IF(M699=""," ",IF(((ROUND(VALUE(M699-L699),20))/0.417866666666*10)&lt;0,(24-(ROUND(VALUE(L699),20))/0.0416665999999999*10)+((ROUND(VALUE(M699),20))/0.416665999999999*10),(ROUND(VALUE(M699-L699),20))/0.416665999999999*10))</f>
        <v>0.30000048010554331</v>
      </c>
      <c r="O699" s="201" t="s">
        <v>1159</v>
      </c>
      <c r="P699" s="201" t="s">
        <v>1160</v>
      </c>
      <c r="Q699" s="202" t="s">
        <v>150</v>
      </c>
      <c r="R699" s="202" t="s">
        <v>137</v>
      </c>
      <c r="S699" s="202" t="s">
        <v>406</v>
      </c>
      <c r="T699" s="193" t="str">
        <f>IFERROR(VLOOKUP(S699,Sort!E:F,2,0),"")</f>
        <v>RADIATOR/ COOLANT SYSTEM</v>
      </c>
      <c r="U699" s="115">
        <f t="shared" ref="U699:U732" si="173">IF(G699="","",IF(H699=C699,1,""))</f>
        <v>1</v>
      </c>
      <c r="V699" s="202" t="s">
        <v>422</v>
      </c>
      <c r="W699" s="202"/>
      <c r="X699" s="202"/>
      <c r="Y699" s="202"/>
      <c r="Z699" s="193"/>
      <c r="AA699" s="193" t="s">
        <v>362</v>
      </c>
      <c r="AB699" s="203"/>
      <c r="AC699" s="204" t="str">
        <f t="shared" ref="AC699:AC732" si="174">IF(AB699="BD","OPEN","CLOSE")</f>
        <v>CLOSE</v>
      </c>
      <c r="AD699" s="47" t="str">
        <f t="array" aca="1" ref="AD699" ca="1">IF(D699="","",INDEX(HM_Unit!$D$1:$AE$1,MATCH(C699,HM_Unit!$D$2:$AE$2,0)))</f>
        <v>WEEK 16</v>
      </c>
      <c r="AE699" s="46"/>
      <c r="AF699" s="46"/>
      <c r="AG699" s="46"/>
      <c r="AH699" s="46"/>
      <c r="AI699" s="46"/>
      <c r="AJ699" s="46"/>
      <c r="AK699" s="46"/>
    </row>
    <row r="700" spans="1:37" ht="30.75" customHeight="1">
      <c r="A700" s="46">
        <f>IFERROR(VLOOKUP(D700,Sort!B:D,3,0),"")</f>
        <v>0</v>
      </c>
      <c r="B700" s="190" t="str">
        <f t="shared" si="168"/>
        <v>3346131CLOSE</v>
      </c>
      <c r="C700" s="196">
        <v>46131</v>
      </c>
      <c r="D700" s="192" t="s">
        <v>41</v>
      </c>
      <c r="E700" s="193" t="str">
        <f>IFERROR(VLOOKUP(D700,Sort!B:C,2,0),"")</f>
        <v>AXOR 3336K</v>
      </c>
      <c r="F700" s="194" t="s">
        <v>471</v>
      </c>
      <c r="G700" s="195">
        <f t="shared" si="169"/>
        <v>0</v>
      </c>
      <c r="H700" s="196">
        <v>46131</v>
      </c>
      <c r="I700" s="197">
        <v>0.79166666666666663</v>
      </c>
      <c r="J700" s="196">
        <v>46132</v>
      </c>
      <c r="K700" s="197">
        <v>0.2013888888888889</v>
      </c>
      <c r="L700" s="198">
        <f t="shared" si="170"/>
        <v>46131.791666666664</v>
      </c>
      <c r="M700" s="199">
        <f t="shared" si="171"/>
        <v>46132.201388888891</v>
      </c>
      <c r="N700" s="200">
        <f t="shared" si="172"/>
        <v>9.8333490667888661</v>
      </c>
      <c r="O700" s="201" t="s">
        <v>1161</v>
      </c>
      <c r="P700" s="201" t="s">
        <v>1162</v>
      </c>
      <c r="Q700" s="202" t="s">
        <v>150</v>
      </c>
      <c r="R700" s="202" t="s">
        <v>137</v>
      </c>
      <c r="S700" s="202" t="s">
        <v>337</v>
      </c>
      <c r="T700" s="193" t="str">
        <f>IFERROR(VLOOKUP(S700,Sort!E:F,2,0),"")</f>
        <v>TRANSMISSION</v>
      </c>
      <c r="U700" s="115">
        <f t="shared" si="173"/>
        <v>1</v>
      </c>
      <c r="V700" s="202" t="s">
        <v>422</v>
      </c>
      <c r="W700" s="202"/>
      <c r="X700" s="202"/>
      <c r="Y700" s="202"/>
      <c r="Z700" s="193"/>
      <c r="AA700" s="193" t="s">
        <v>362</v>
      </c>
      <c r="AB700" s="203"/>
      <c r="AC700" s="204" t="str">
        <f t="shared" si="174"/>
        <v>CLOSE</v>
      </c>
      <c r="AD700" s="47" t="str">
        <f t="array" aca="1" ref="AD700" ca="1">IF(D700="","",INDEX(HM_Unit!$D$1:$AE$1,MATCH(C700,HM_Unit!$D$2:$AE$2,0)))</f>
        <v>WEEK 16</v>
      </c>
      <c r="AE700" s="46"/>
      <c r="AF700" s="46"/>
      <c r="AG700" s="46"/>
      <c r="AH700" s="46"/>
      <c r="AI700" s="46"/>
      <c r="AJ700" s="46"/>
      <c r="AK700" s="46"/>
    </row>
    <row r="701" spans="1:37" ht="30.75" customHeight="1">
      <c r="A701" s="46">
        <f>IFERROR(VLOOKUP(D701,Sort!B:D,3,0),"")</f>
        <v>0</v>
      </c>
      <c r="B701" s="190" t="str">
        <f t="shared" si="168"/>
        <v>3446131CLOSE</v>
      </c>
      <c r="C701" s="196">
        <v>46131</v>
      </c>
      <c r="D701" s="192" t="s">
        <v>13</v>
      </c>
      <c r="E701" s="193" t="str">
        <f>IFERROR(VLOOKUP(D701,Sort!B:C,2,0),"")</f>
        <v>AXOR 3336K</v>
      </c>
      <c r="F701" s="194" t="s">
        <v>379</v>
      </c>
      <c r="G701" s="195">
        <f t="shared" si="169"/>
        <v>0</v>
      </c>
      <c r="H701" s="196">
        <v>46131</v>
      </c>
      <c r="I701" s="197">
        <v>0.16527777777777777</v>
      </c>
      <c r="J701" s="196">
        <v>46131</v>
      </c>
      <c r="K701" s="197">
        <v>0.19652777777777777</v>
      </c>
      <c r="L701" s="198">
        <f t="shared" si="170"/>
        <v>46131.165277777778</v>
      </c>
      <c r="M701" s="199">
        <f t="shared" si="171"/>
        <v>46131.196527777778</v>
      </c>
      <c r="N701" s="200">
        <f t="shared" si="172"/>
        <v>0.75000120000192183</v>
      </c>
      <c r="O701" s="201" t="s">
        <v>1159</v>
      </c>
      <c r="P701" s="201" t="s">
        <v>1163</v>
      </c>
      <c r="Q701" s="202" t="s">
        <v>150</v>
      </c>
      <c r="R701" s="202" t="s">
        <v>137</v>
      </c>
      <c r="S701" s="202" t="s">
        <v>406</v>
      </c>
      <c r="T701" s="193" t="str">
        <f>IFERROR(VLOOKUP(S701,Sort!E:F,2,0),"")</f>
        <v>RADIATOR/ COOLANT SYSTEM</v>
      </c>
      <c r="U701" s="115">
        <f t="shared" si="173"/>
        <v>1</v>
      </c>
      <c r="V701" s="202" t="s">
        <v>422</v>
      </c>
      <c r="W701" s="202"/>
      <c r="X701" s="202"/>
      <c r="Y701" s="202"/>
      <c r="Z701" s="193"/>
      <c r="AA701" s="193" t="s">
        <v>362</v>
      </c>
      <c r="AB701" s="203"/>
      <c r="AC701" s="204" t="str">
        <f t="shared" si="174"/>
        <v>CLOSE</v>
      </c>
      <c r="AD701" s="47" t="str">
        <f t="array" aca="1" ref="AD701" ca="1">IF(D701="","",INDEX(HM_Unit!$D$1:$AE$1,MATCH(C701,HM_Unit!$D$2:$AE$2,0)))</f>
        <v>WEEK 16</v>
      </c>
      <c r="AE701" s="46"/>
      <c r="AF701" s="46"/>
      <c r="AG701" s="46"/>
      <c r="AH701" s="46"/>
      <c r="AI701" s="46"/>
      <c r="AJ701" s="46"/>
      <c r="AK701" s="46"/>
    </row>
    <row r="702" spans="1:37" ht="30.75" customHeight="1">
      <c r="A702" s="46">
        <f>IFERROR(VLOOKUP(D702,Sort!B:D,3,0),"")</f>
        <v>0</v>
      </c>
      <c r="B702" s="190" t="str">
        <f t="shared" si="168"/>
        <v>3546131CLOSE</v>
      </c>
      <c r="C702" s="196">
        <v>46131</v>
      </c>
      <c r="D702" s="192" t="s">
        <v>37</v>
      </c>
      <c r="E702" s="193" t="str">
        <f>IFERROR(VLOOKUP(D702,Sort!B:C,2,0),"")</f>
        <v>AXOR 3336K</v>
      </c>
      <c r="F702" s="194" t="s">
        <v>382</v>
      </c>
      <c r="G702" s="195">
        <f t="shared" si="169"/>
        <v>0</v>
      </c>
      <c r="H702" s="196">
        <v>46131</v>
      </c>
      <c r="I702" s="197">
        <v>4.1666666666666664E-2</v>
      </c>
      <c r="J702" s="196">
        <v>46131</v>
      </c>
      <c r="K702" s="197">
        <v>0.20833333333333334</v>
      </c>
      <c r="L702" s="198">
        <f t="shared" si="170"/>
        <v>46131.041666666664</v>
      </c>
      <c r="M702" s="199">
        <f t="shared" si="171"/>
        <v>46131.208333333336</v>
      </c>
      <c r="N702" s="200">
        <f t="shared" si="172"/>
        <v>4.000006400126658</v>
      </c>
      <c r="O702" s="201" t="s">
        <v>536</v>
      </c>
      <c r="P702" s="201" t="s">
        <v>1164</v>
      </c>
      <c r="Q702" s="202" t="s">
        <v>150</v>
      </c>
      <c r="R702" s="202" t="s">
        <v>137</v>
      </c>
      <c r="S702" s="202" t="s">
        <v>337</v>
      </c>
      <c r="T702" s="193" t="str">
        <f>IFERROR(VLOOKUP(S702,Sort!E:F,2,0),"")</f>
        <v>TRANSMISSION</v>
      </c>
      <c r="U702" s="115">
        <f t="shared" si="173"/>
        <v>1</v>
      </c>
      <c r="V702" s="202" t="s">
        <v>422</v>
      </c>
      <c r="W702" s="202"/>
      <c r="X702" s="202"/>
      <c r="Y702" s="202"/>
      <c r="Z702" s="193"/>
      <c r="AA702" s="193" t="s">
        <v>362</v>
      </c>
      <c r="AB702" s="203"/>
      <c r="AC702" s="204" t="str">
        <f t="shared" si="174"/>
        <v>CLOSE</v>
      </c>
      <c r="AD702" s="47" t="str">
        <f t="array" aca="1" ref="AD702" ca="1">IF(D702="","",INDEX(HM_Unit!$D$1:$AE$1,MATCH(C702,HM_Unit!$D$2:$AE$2,0)))</f>
        <v>WEEK 16</v>
      </c>
      <c r="AE702" s="46"/>
      <c r="AF702" s="46"/>
      <c r="AG702" s="46"/>
      <c r="AH702" s="46"/>
      <c r="AI702" s="46"/>
      <c r="AJ702" s="46"/>
      <c r="AK702" s="46"/>
    </row>
    <row r="703" spans="1:37" ht="30.75" customHeight="1">
      <c r="A703" s="46">
        <f>IFERROR(VLOOKUP(D703,Sort!B:D,3,0),"")</f>
        <v>0</v>
      </c>
      <c r="B703" s="190" t="str">
        <f t="shared" si="168"/>
        <v>146132CLOSE</v>
      </c>
      <c r="C703" s="196">
        <v>46132</v>
      </c>
      <c r="D703" s="192" t="s">
        <v>31</v>
      </c>
      <c r="E703" s="193" t="str">
        <f>IFERROR(VLOOKUP(D703,Sort!B:C,2,0),"")</f>
        <v>AXOR 3336K</v>
      </c>
      <c r="F703" s="194"/>
      <c r="G703" s="195">
        <f t="shared" si="169"/>
        <v>0</v>
      </c>
      <c r="H703" s="196">
        <v>46132</v>
      </c>
      <c r="I703" s="197">
        <v>0.5625</v>
      </c>
      <c r="J703" s="196">
        <v>46132</v>
      </c>
      <c r="K703" s="197">
        <v>0.60069444444444442</v>
      </c>
      <c r="L703" s="198">
        <f t="shared" si="170"/>
        <v>46132.5625</v>
      </c>
      <c r="M703" s="199">
        <f t="shared" si="171"/>
        <v>46132.600694444445</v>
      </c>
      <c r="N703" s="200">
        <f t="shared" si="172"/>
        <v>0.91666813335508512</v>
      </c>
      <c r="O703" s="201" t="s">
        <v>357</v>
      </c>
      <c r="P703" s="201"/>
      <c r="Q703" s="202" t="s">
        <v>149</v>
      </c>
      <c r="R703" s="202" t="s">
        <v>137</v>
      </c>
      <c r="S703" s="202" t="s">
        <v>318</v>
      </c>
      <c r="T703" s="193" t="str">
        <f>IFERROR(VLOOKUP(S703,Sort!E:F,2,0),"")</f>
        <v>PREVENTIVE MAINTENACE</v>
      </c>
      <c r="U703" s="115">
        <f t="shared" si="173"/>
        <v>1</v>
      </c>
      <c r="V703" s="202" t="s">
        <v>422</v>
      </c>
      <c r="W703" s="202"/>
      <c r="X703" s="202"/>
      <c r="Y703" s="202"/>
      <c r="Z703" s="193"/>
      <c r="AA703" s="193" t="s">
        <v>362</v>
      </c>
      <c r="AB703" s="203"/>
      <c r="AC703" s="204" t="str">
        <f t="shared" si="174"/>
        <v>CLOSE</v>
      </c>
      <c r="AD703" s="47" t="str">
        <f t="array" aca="1" ref="AD703" ca="1">IF(D703="","",INDEX(HM_Unit!$D$1:$AE$1,MATCH(C703,HM_Unit!$D$2:$AE$2,0)))</f>
        <v>WEEK 17</v>
      </c>
      <c r="AE703" s="46"/>
      <c r="AF703" s="46"/>
      <c r="AG703" s="46"/>
      <c r="AH703" s="46"/>
      <c r="AI703" s="46"/>
      <c r="AJ703" s="46"/>
      <c r="AK703" s="46"/>
    </row>
    <row r="704" spans="1:37" ht="30.75" customHeight="1">
      <c r="A704" s="46">
        <f>IFERROR(VLOOKUP(D704,Sort!B:D,3,0),"")</f>
        <v>0</v>
      </c>
      <c r="B704" s="190" t="str">
        <f t="shared" si="168"/>
        <v>246132CLOSE</v>
      </c>
      <c r="C704" s="196">
        <v>46132</v>
      </c>
      <c r="D704" s="192" t="s">
        <v>38</v>
      </c>
      <c r="E704" s="193" t="str">
        <f>IFERROR(VLOOKUP(D704,Sort!B:C,2,0),"")</f>
        <v>AXOR 3336K</v>
      </c>
      <c r="F704" s="194"/>
      <c r="G704" s="195">
        <f t="shared" si="169"/>
        <v>0</v>
      </c>
      <c r="H704" s="196">
        <v>46132</v>
      </c>
      <c r="I704" s="197">
        <v>0.41111111111111109</v>
      </c>
      <c r="J704" s="196">
        <v>46132</v>
      </c>
      <c r="K704" s="197">
        <v>0.4284722222222222</v>
      </c>
      <c r="L704" s="198">
        <f t="shared" si="170"/>
        <v>46132.411111111112</v>
      </c>
      <c r="M704" s="199">
        <f t="shared" si="171"/>
        <v>46132.428472222222</v>
      </c>
      <c r="N704" s="200">
        <f t="shared" si="172"/>
        <v>0.41666733329559508</v>
      </c>
      <c r="O704" s="201" t="s">
        <v>356</v>
      </c>
      <c r="P704" s="201"/>
      <c r="Q704" s="202" t="s">
        <v>149</v>
      </c>
      <c r="R704" s="202" t="s">
        <v>137</v>
      </c>
      <c r="S704" s="202" t="s">
        <v>318</v>
      </c>
      <c r="T704" s="193" t="str">
        <f>IFERROR(VLOOKUP(S704,Sort!E:F,2,0),"")</f>
        <v>PREVENTIVE MAINTENACE</v>
      </c>
      <c r="U704" s="115">
        <f t="shared" si="173"/>
        <v>1</v>
      </c>
      <c r="V704" s="202" t="s">
        <v>422</v>
      </c>
      <c r="W704" s="202"/>
      <c r="X704" s="202"/>
      <c r="Y704" s="202"/>
      <c r="Z704" s="193"/>
      <c r="AA704" s="193" t="s">
        <v>362</v>
      </c>
      <c r="AB704" s="203"/>
      <c r="AC704" s="204" t="str">
        <f t="shared" si="174"/>
        <v>CLOSE</v>
      </c>
      <c r="AD704" s="47" t="str">
        <f t="array" aca="1" ref="AD704" ca="1">IF(D704="","",INDEX(HM_Unit!$D$1:$AE$1,MATCH(C704,HM_Unit!$D$2:$AE$2,0)))</f>
        <v>WEEK 17</v>
      </c>
      <c r="AE704" s="46"/>
      <c r="AF704" s="46"/>
      <c r="AG704" s="46"/>
      <c r="AH704" s="46"/>
      <c r="AI704" s="46"/>
      <c r="AJ704" s="46"/>
      <c r="AK704" s="46"/>
    </row>
    <row r="705" spans="1:37" ht="30.75" customHeight="1">
      <c r="A705" s="46">
        <f>IFERROR(VLOOKUP(D705,Sort!B:D,3,0),"")</f>
        <v>0</v>
      </c>
      <c r="B705" s="190" t="str">
        <f t="shared" si="168"/>
        <v>346132CLOSE</v>
      </c>
      <c r="C705" s="196">
        <v>46132</v>
      </c>
      <c r="D705" s="192" t="s">
        <v>41</v>
      </c>
      <c r="E705" s="193" t="str">
        <f>IFERROR(VLOOKUP(D705,Sort!B:C,2,0),"")</f>
        <v>AXOR 3336K</v>
      </c>
      <c r="F705" s="194"/>
      <c r="G705" s="195">
        <f t="shared" si="169"/>
        <v>0</v>
      </c>
      <c r="H705" s="196">
        <v>46132</v>
      </c>
      <c r="I705" s="197">
        <v>0.39652777777777776</v>
      </c>
      <c r="J705" s="196">
        <v>46132</v>
      </c>
      <c r="K705" s="197">
        <v>0.40972222222222221</v>
      </c>
      <c r="L705" s="198">
        <f t="shared" si="170"/>
        <v>46132.396527777775</v>
      </c>
      <c r="M705" s="199">
        <f t="shared" si="171"/>
        <v>46132.409722222219</v>
      </c>
      <c r="N705" s="200">
        <f t="shared" si="172"/>
        <v>0.31666717331862282</v>
      </c>
      <c r="O705" s="201" t="s">
        <v>356</v>
      </c>
      <c r="P705" s="201"/>
      <c r="Q705" s="202" t="s">
        <v>149</v>
      </c>
      <c r="R705" s="202" t="s">
        <v>137</v>
      </c>
      <c r="S705" s="202" t="s">
        <v>318</v>
      </c>
      <c r="T705" s="193" t="str">
        <f>IFERROR(VLOOKUP(S705,Sort!E:F,2,0),"")</f>
        <v>PREVENTIVE MAINTENACE</v>
      </c>
      <c r="U705" s="115">
        <f t="shared" si="173"/>
        <v>1</v>
      </c>
      <c r="V705" s="202" t="s">
        <v>422</v>
      </c>
      <c r="W705" s="202"/>
      <c r="X705" s="202"/>
      <c r="Y705" s="202"/>
      <c r="Z705" s="193"/>
      <c r="AA705" s="193" t="s">
        <v>362</v>
      </c>
      <c r="AB705" s="203"/>
      <c r="AC705" s="204" t="str">
        <f t="shared" si="174"/>
        <v>CLOSE</v>
      </c>
      <c r="AD705" s="47" t="str">
        <f t="array" aca="1" ref="AD705" ca="1">IF(D705="","",INDEX(HM_Unit!$D$1:$AE$1,MATCH(C705,HM_Unit!$D$2:$AE$2,0)))</f>
        <v>WEEK 17</v>
      </c>
      <c r="AE705" s="46"/>
      <c r="AF705" s="46"/>
      <c r="AG705" s="46"/>
      <c r="AH705" s="46"/>
      <c r="AI705" s="46"/>
      <c r="AJ705" s="46"/>
      <c r="AK705" s="46"/>
    </row>
    <row r="706" spans="1:37" ht="30.75" customHeight="1">
      <c r="A706" s="46">
        <f>IFERROR(VLOOKUP(D706,Sort!B:D,3,0),"")</f>
        <v>0</v>
      </c>
      <c r="B706" s="190" t="str">
        <f t="shared" si="168"/>
        <v>446132CLOSE</v>
      </c>
      <c r="C706" s="196">
        <v>46132</v>
      </c>
      <c r="D706" s="192" t="s">
        <v>15</v>
      </c>
      <c r="E706" s="193" t="str">
        <f>IFERROR(VLOOKUP(D706,Sort!B:C,2,0),"")</f>
        <v>AXOR 3336K</v>
      </c>
      <c r="F706" s="194">
        <v>17750</v>
      </c>
      <c r="G706" s="195">
        <f t="shared" si="169"/>
        <v>0</v>
      </c>
      <c r="H706" s="196">
        <v>46132</v>
      </c>
      <c r="I706" s="197">
        <v>0.29166666666666669</v>
      </c>
      <c r="J706" s="196">
        <v>46132</v>
      </c>
      <c r="K706" s="197">
        <v>0.36458333333333331</v>
      </c>
      <c r="L706" s="198">
        <f t="shared" si="170"/>
        <v>46132.291666666664</v>
      </c>
      <c r="M706" s="199">
        <f t="shared" si="171"/>
        <v>46132.364583333336</v>
      </c>
      <c r="N706" s="200">
        <f t="shared" si="172"/>
        <v>1.7500028001208998</v>
      </c>
      <c r="O706" s="201" t="s">
        <v>469</v>
      </c>
      <c r="P706" s="201" t="s">
        <v>1165</v>
      </c>
      <c r="Q706" s="202" t="s">
        <v>150</v>
      </c>
      <c r="R706" s="202" t="s">
        <v>137</v>
      </c>
      <c r="S706" s="202" t="s">
        <v>337</v>
      </c>
      <c r="T706" s="193" t="str">
        <f>IFERROR(VLOOKUP(S706,Sort!E:F,2,0),"")</f>
        <v>TRANSMISSION</v>
      </c>
      <c r="U706" s="115">
        <f t="shared" si="173"/>
        <v>1</v>
      </c>
      <c r="V706" s="202" t="s">
        <v>422</v>
      </c>
      <c r="W706" s="202"/>
      <c r="X706" s="202"/>
      <c r="Y706" s="202"/>
      <c r="Z706" s="193"/>
      <c r="AA706" s="193" t="s">
        <v>362</v>
      </c>
      <c r="AB706" s="203"/>
      <c r="AC706" s="204" t="str">
        <f t="shared" si="174"/>
        <v>CLOSE</v>
      </c>
      <c r="AD706" s="47" t="str">
        <f t="array" aca="1" ref="AD706" ca="1">IF(D706="","",INDEX(HM_Unit!$D$1:$AE$1,MATCH(C706,HM_Unit!$D$2:$AE$2,0)))</f>
        <v>WEEK 17</v>
      </c>
      <c r="AE706" s="46"/>
      <c r="AF706" s="46"/>
      <c r="AG706" s="46"/>
      <c r="AH706" s="46"/>
      <c r="AI706" s="46"/>
      <c r="AJ706" s="46"/>
      <c r="AK706" s="46"/>
    </row>
    <row r="707" spans="1:37" ht="30.75" customHeight="1">
      <c r="A707" s="46">
        <f>IFERROR(VLOOKUP(D707,Sort!B:D,3,0),"")</f>
        <v>0</v>
      </c>
      <c r="B707" s="190" t="str">
        <f t="shared" si="168"/>
        <v>546132CLOSE</v>
      </c>
      <c r="C707" s="196">
        <v>46132</v>
      </c>
      <c r="D707" s="192" t="s">
        <v>98</v>
      </c>
      <c r="E707" s="193" t="str">
        <f>IFERROR(VLOOKUP(D707,Sort!B:C,2,0),"")</f>
        <v>Axor 3336 OB</v>
      </c>
      <c r="F707" s="194">
        <v>18325</v>
      </c>
      <c r="G707" s="195">
        <f t="shared" si="169"/>
        <v>0</v>
      </c>
      <c r="H707" s="196">
        <v>46132</v>
      </c>
      <c r="I707" s="197">
        <v>0.3125</v>
      </c>
      <c r="J707" s="196">
        <v>46132</v>
      </c>
      <c r="K707" s="197">
        <v>0.37361111111111112</v>
      </c>
      <c r="L707" s="198">
        <f t="shared" si="170"/>
        <v>46132.3125</v>
      </c>
      <c r="M707" s="199">
        <f t="shared" si="171"/>
        <v>46132.373611111114</v>
      </c>
      <c r="N707" s="200">
        <f t="shared" si="172"/>
        <v>1.4666690134030602</v>
      </c>
      <c r="O707" s="201" t="s">
        <v>1166</v>
      </c>
      <c r="P707" s="201" t="s">
        <v>1167</v>
      </c>
      <c r="Q707" s="202" t="s">
        <v>150</v>
      </c>
      <c r="R707" s="202" t="s">
        <v>137</v>
      </c>
      <c r="S707" s="202" t="s">
        <v>297</v>
      </c>
      <c r="T707" s="193" t="str">
        <f>IFERROR(VLOOKUP(S707,Sort!E:F,2,0),"")</f>
        <v>SUSPENSION</v>
      </c>
      <c r="U707" s="115">
        <f t="shared" si="173"/>
        <v>1</v>
      </c>
      <c r="V707" s="202" t="s">
        <v>422</v>
      </c>
      <c r="W707" s="202"/>
      <c r="X707" s="202"/>
      <c r="Y707" s="202"/>
      <c r="Z707" s="193"/>
      <c r="AA707" s="193" t="s">
        <v>362</v>
      </c>
      <c r="AB707" s="203"/>
      <c r="AC707" s="204" t="str">
        <f t="shared" si="174"/>
        <v>CLOSE</v>
      </c>
      <c r="AD707" s="47" t="str">
        <f t="array" aca="1" ref="AD707" ca="1">IF(D707="","",INDEX(HM_Unit!$D$1:$AE$1,MATCH(C707,HM_Unit!$D$2:$AE$2,0)))</f>
        <v>WEEK 17</v>
      </c>
      <c r="AE707" s="46"/>
      <c r="AF707" s="46"/>
      <c r="AG707" s="46"/>
      <c r="AH707" s="46"/>
      <c r="AI707" s="46"/>
      <c r="AJ707" s="46"/>
      <c r="AK707" s="46"/>
    </row>
    <row r="708" spans="1:37" ht="30.75" customHeight="1">
      <c r="A708" s="46">
        <f>IFERROR(VLOOKUP(D708,Sort!B:D,3,0),"")</f>
        <v>0</v>
      </c>
      <c r="B708" s="190" t="str">
        <f t="shared" si="168"/>
        <v>646132CLOSE</v>
      </c>
      <c r="C708" s="196">
        <v>46132</v>
      </c>
      <c r="D708" s="192" t="s">
        <v>28</v>
      </c>
      <c r="E708" s="193" t="str">
        <f>IFERROR(VLOOKUP(D708,Sort!B:C,2,0),"")</f>
        <v>AXOR 3336K</v>
      </c>
      <c r="F708" s="194">
        <v>19239</v>
      </c>
      <c r="G708" s="195">
        <f t="shared" si="169"/>
        <v>0</v>
      </c>
      <c r="H708" s="196">
        <v>46132</v>
      </c>
      <c r="I708" s="197">
        <v>0.29166666666666669</v>
      </c>
      <c r="J708" s="196">
        <v>46132</v>
      </c>
      <c r="K708" s="197">
        <v>0.40972222222222221</v>
      </c>
      <c r="L708" s="198">
        <f t="shared" si="170"/>
        <v>46132.291666666664</v>
      </c>
      <c r="M708" s="199">
        <f t="shared" si="171"/>
        <v>46132.409722222219</v>
      </c>
      <c r="N708" s="200">
        <f t="shared" si="172"/>
        <v>2.8333378666545217</v>
      </c>
      <c r="O708" s="201" t="s">
        <v>312</v>
      </c>
      <c r="P708" s="201" t="s">
        <v>1168</v>
      </c>
      <c r="Q708" s="202" t="s">
        <v>150</v>
      </c>
      <c r="R708" s="202" t="s">
        <v>137</v>
      </c>
      <c r="S708" s="202" t="s">
        <v>300</v>
      </c>
      <c r="T708" s="193" t="str">
        <f>IFERROR(VLOOKUP(S708,Sort!E:F,2,0),"")</f>
        <v>AIR SYSTEM</v>
      </c>
      <c r="U708" s="115">
        <f t="shared" si="173"/>
        <v>1</v>
      </c>
      <c r="V708" s="202" t="s">
        <v>422</v>
      </c>
      <c r="W708" s="202"/>
      <c r="X708" s="202"/>
      <c r="Y708" s="202"/>
      <c r="Z708" s="193"/>
      <c r="AA708" s="193" t="s">
        <v>362</v>
      </c>
      <c r="AB708" s="203"/>
      <c r="AC708" s="204" t="str">
        <f t="shared" si="174"/>
        <v>CLOSE</v>
      </c>
      <c r="AD708" s="47" t="str">
        <f t="array" aca="1" ref="AD708" ca="1">IF(D708="","",INDEX(HM_Unit!$D$1:$AE$1,MATCH(C708,HM_Unit!$D$2:$AE$2,0)))</f>
        <v>WEEK 17</v>
      </c>
      <c r="AE708" s="46"/>
      <c r="AF708" s="46"/>
      <c r="AG708" s="46"/>
      <c r="AH708" s="46"/>
      <c r="AI708" s="46"/>
      <c r="AJ708" s="46"/>
      <c r="AK708" s="46"/>
    </row>
    <row r="709" spans="1:37" ht="30.75" customHeight="1">
      <c r="A709" s="46">
        <f>IFERROR(VLOOKUP(D709,Sort!B:D,3,0),"")</f>
        <v>0</v>
      </c>
      <c r="B709" s="190" t="str">
        <f t="shared" si="168"/>
        <v>746132CLOSE</v>
      </c>
      <c r="C709" s="196">
        <v>46132</v>
      </c>
      <c r="D709" s="192" t="s">
        <v>40</v>
      </c>
      <c r="E709" s="193" t="str">
        <f>IFERROR(VLOOKUP(D709,Sort!B:C,2,0),"")</f>
        <v>AXOR 3336K</v>
      </c>
      <c r="F709" s="194">
        <v>19635</v>
      </c>
      <c r="G709" s="195">
        <f t="shared" si="169"/>
        <v>0</v>
      </c>
      <c r="H709" s="196">
        <v>46132</v>
      </c>
      <c r="I709" s="197">
        <v>0.37361111111111112</v>
      </c>
      <c r="J709" s="196">
        <v>46132</v>
      </c>
      <c r="K709" s="197">
        <v>0.43402777777777779</v>
      </c>
      <c r="L709" s="198">
        <f t="shared" si="170"/>
        <v>46132.373611111114</v>
      </c>
      <c r="M709" s="199">
        <f t="shared" si="171"/>
        <v>46132.434027777781</v>
      </c>
      <c r="N709" s="200">
        <f t="shared" si="172"/>
        <v>1.4500023200153564</v>
      </c>
      <c r="O709" s="201" t="s">
        <v>1169</v>
      </c>
      <c r="P709" s="201" t="s">
        <v>1170</v>
      </c>
      <c r="Q709" s="202" t="s">
        <v>149</v>
      </c>
      <c r="R709" s="202" t="s">
        <v>137</v>
      </c>
      <c r="S709" s="202" t="s">
        <v>308</v>
      </c>
      <c r="T709" s="193" t="str">
        <f>IFERROR(VLOOKUP(S709,Sort!E:F,2,0),"")</f>
        <v>AIR CONDITIONER</v>
      </c>
      <c r="U709" s="115">
        <f t="shared" si="173"/>
        <v>1</v>
      </c>
      <c r="V709" s="202" t="s">
        <v>422</v>
      </c>
      <c r="W709" s="202"/>
      <c r="X709" s="202"/>
      <c r="Y709" s="202"/>
      <c r="Z709" s="193"/>
      <c r="AA709" s="193" t="s">
        <v>362</v>
      </c>
      <c r="AB709" s="203"/>
      <c r="AC709" s="204" t="str">
        <f t="shared" si="174"/>
        <v>CLOSE</v>
      </c>
      <c r="AD709" s="47" t="str">
        <f t="array" aca="1" ref="AD709" ca="1">IF(D709="","",INDEX(HM_Unit!$D$1:$AE$1,MATCH(C709,HM_Unit!$D$2:$AE$2,0)))</f>
        <v>WEEK 17</v>
      </c>
      <c r="AE709" s="46"/>
      <c r="AF709" s="46"/>
      <c r="AG709" s="46"/>
      <c r="AH709" s="46"/>
      <c r="AI709" s="46"/>
      <c r="AJ709" s="46"/>
      <c r="AK709" s="46"/>
    </row>
    <row r="710" spans="1:37" ht="30.75" customHeight="1">
      <c r="A710" s="46">
        <f>IFERROR(VLOOKUP(D710,Sort!B:D,3,0),"")</f>
        <v>0</v>
      </c>
      <c r="B710" s="190" t="str">
        <f t="shared" si="168"/>
        <v>846132CLOSE</v>
      </c>
      <c r="C710" s="196">
        <v>46132</v>
      </c>
      <c r="D710" s="192" t="s">
        <v>34</v>
      </c>
      <c r="E710" s="193" t="str">
        <f>IFERROR(VLOOKUP(D710,Sort!B:C,2,0),"")</f>
        <v>AXOR 3336K</v>
      </c>
      <c r="F710" s="194">
        <v>18036</v>
      </c>
      <c r="G710" s="195">
        <f t="shared" si="169"/>
        <v>0</v>
      </c>
      <c r="H710" s="196">
        <v>46132</v>
      </c>
      <c r="I710" s="197">
        <v>0.375</v>
      </c>
      <c r="J710" s="196">
        <v>46132</v>
      </c>
      <c r="K710" s="197">
        <v>0.44097222222222221</v>
      </c>
      <c r="L710" s="198">
        <f t="shared" si="170"/>
        <v>46132.375</v>
      </c>
      <c r="M710" s="199">
        <f t="shared" si="171"/>
        <v>46132.440972222219</v>
      </c>
      <c r="N710" s="200">
        <f t="shared" si="172"/>
        <v>1.5833358665931145</v>
      </c>
      <c r="O710" s="201" t="s">
        <v>1171</v>
      </c>
      <c r="P710" s="201" t="s">
        <v>1172</v>
      </c>
      <c r="Q710" s="202" t="s">
        <v>149</v>
      </c>
      <c r="R710" s="202" t="s">
        <v>137</v>
      </c>
      <c r="S710" s="202" t="s">
        <v>308</v>
      </c>
      <c r="T710" s="193" t="str">
        <f>IFERROR(VLOOKUP(S710,Sort!E:F,2,0),"")</f>
        <v>AIR CONDITIONER</v>
      </c>
      <c r="U710" s="115">
        <f t="shared" si="173"/>
        <v>1</v>
      </c>
      <c r="V710" s="202" t="s">
        <v>422</v>
      </c>
      <c r="W710" s="202"/>
      <c r="X710" s="202"/>
      <c r="Y710" s="202"/>
      <c r="Z710" s="193"/>
      <c r="AA710" s="193" t="s">
        <v>362</v>
      </c>
      <c r="AB710" s="203"/>
      <c r="AC710" s="204" t="str">
        <f t="shared" si="174"/>
        <v>CLOSE</v>
      </c>
      <c r="AD710" s="47" t="str">
        <f t="array" aca="1" ref="AD710" ca="1">IF(D710="","",INDEX(HM_Unit!$D$1:$AE$1,MATCH(C710,HM_Unit!$D$2:$AE$2,0)))</f>
        <v>WEEK 17</v>
      </c>
      <c r="AE710" s="46"/>
      <c r="AF710" s="46"/>
      <c r="AG710" s="46"/>
      <c r="AH710" s="46"/>
      <c r="AI710" s="46"/>
      <c r="AJ710" s="46"/>
      <c r="AK710" s="46"/>
    </row>
    <row r="711" spans="1:37" ht="30.75" customHeight="1">
      <c r="A711" s="46">
        <f>IFERROR(VLOOKUP(D711,Sort!B:D,3,0),"")</f>
        <v>0</v>
      </c>
      <c r="B711" s="190" t="str">
        <f t="shared" si="168"/>
        <v>946132CLOSE</v>
      </c>
      <c r="C711" s="196">
        <v>46132</v>
      </c>
      <c r="D711" s="192" t="s">
        <v>30</v>
      </c>
      <c r="E711" s="193" t="str">
        <f>IFERROR(VLOOKUP(D711,Sort!B:C,2,0),"")</f>
        <v>AXOR 3336K</v>
      </c>
      <c r="F711" s="194">
        <v>19635</v>
      </c>
      <c r="G711" s="195">
        <f t="shared" si="169"/>
        <v>0</v>
      </c>
      <c r="H711" s="196">
        <v>46132</v>
      </c>
      <c r="I711" s="197">
        <v>0.35416666666666669</v>
      </c>
      <c r="J711" s="196">
        <v>46132</v>
      </c>
      <c r="K711" s="197">
        <v>0.46666666666666667</v>
      </c>
      <c r="L711" s="198">
        <f t="shared" si="170"/>
        <v>46132.354166666664</v>
      </c>
      <c r="M711" s="199">
        <f t="shared" si="171"/>
        <v>46132.466666666667</v>
      </c>
      <c r="N711" s="200">
        <f t="shared" si="172"/>
        <v>2.7000043200767587</v>
      </c>
      <c r="O711" s="201" t="s">
        <v>1173</v>
      </c>
      <c r="P711" s="201" t="s">
        <v>1174</v>
      </c>
      <c r="Q711" s="202" t="s">
        <v>150</v>
      </c>
      <c r="R711" s="202" t="s">
        <v>137</v>
      </c>
      <c r="S711" s="202" t="s">
        <v>300</v>
      </c>
      <c r="T711" s="193" t="str">
        <f>IFERROR(VLOOKUP(S711,Sort!E:F,2,0),"")</f>
        <v>AIR SYSTEM</v>
      </c>
      <c r="U711" s="115">
        <f t="shared" si="173"/>
        <v>1</v>
      </c>
      <c r="V711" s="202" t="s">
        <v>422</v>
      </c>
      <c r="W711" s="202"/>
      <c r="X711" s="202"/>
      <c r="Y711" s="202"/>
      <c r="Z711" s="193"/>
      <c r="AA711" s="193" t="s">
        <v>362</v>
      </c>
      <c r="AB711" s="203"/>
      <c r="AC711" s="204" t="str">
        <f t="shared" si="174"/>
        <v>CLOSE</v>
      </c>
      <c r="AD711" s="47" t="str">
        <f t="array" aca="1" ref="AD711" ca="1">IF(D711="","",INDEX(HM_Unit!$D$1:$AE$1,MATCH(C711,HM_Unit!$D$2:$AE$2,0)))</f>
        <v>WEEK 17</v>
      </c>
      <c r="AE711" s="46"/>
      <c r="AF711" s="46"/>
      <c r="AG711" s="46"/>
      <c r="AH711" s="46"/>
      <c r="AI711" s="46"/>
      <c r="AJ711" s="46"/>
      <c r="AK711" s="46"/>
    </row>
    <row r="712" spans="1:37" ht="30.75" customHeight="1">
      <c r="A712" s="46">
        <f>IFERROR(VLOOKUP(D712,Sort!B:D,3,0),"")</f>
        <v>0</v>
      </c>
      <c r="B712" s="190" t="str">
        <f t="shared" si="168"/>
        <v>1046132CLOSE</v>
      </c>
      <c r="C712" s="196">
        <v>46132</v>
      </c>
      <c r="D712" s="192" t="s">
        <v>102</v>
      </c>
      <c r="E712" s="193" t="str">
        <f>IFERROR(VLOOKUP(D712,Sort!B:C,2,0),"")</f>
        <v>Axor 3336 OB</v>
      </c>
      <c r="F712" s="194">
        <v>17687</v>
      </c>
      <c r="G712" s="195">
        <f t="shared" si="169"/>
        <v>0</v>
      </c>
      <c r="H712" s="196">
        <v>46132</v>
      </c>
      <c r="I712" s="197">
        <v>0.44791666666666669</v>
      </c>
      <c r="J712" s="196">
        <v>46132</v>
      </c>
      <c r="K712" s="197">
        <v>0.49652777777777779</v>
      </c>
      <c r="L712" s="198">
        <f t="shared" si="170"/>
        <v>46132.447916666664</v>
      </c>
      <c r="M712" s="199">
        <f t="shared" si="171"/>
        <v>46132.496527777781</v>
      </c>
      <c r="N712" s="200">
        <f t="shared" si="172"/>
        <v>1.1666685334721414</v>
      </c>
      <c r="O712" s="201" t="s">
        <v>712</v>
      </c>
      <c r="P712" s="201" t="s">
        <v>1175</v>
      </c>
      <c r="Q712" s="202" t="s">
        <v>150</v>
      </c>
      <c r="R712" s="202" t="s">
        <v>137</v>
      </c>
      <c r="S712" s="202" t="s">
        <v>308</v>
      </c>
      <c r="T712" s="193" t="str">
        <f>IFERROR(VLOOKUP(S712,Sort!E:F,2,0),"")</f>
        <v>AIR CONDITIONER</v>
      </c>
      <c r="U712" s="115">
        <f t="shared" si="173"/>
        <v>1</v>
      </c>
      <c r="V712" s="202" t="s">
        <v>422</v>
      </c>
      <c r="W712" s="202"/>
      <c r="X712" s="202"/>
      <c r="Y712" s="202"/>
      <c r="Z712" s="193"/>
      <c r="AA712" s="193" t="s">
        <v>362</v>
      </c>
      <c r="AB712" s="203"/>
      <c r="AC712" s="204" t="str">
        <f t="shared" si="174"/>
        <v>CLOSE</v>
      </c>
      <c r="AD712" s="47" t="str">
        <f t="array" aca="1" ref="AD712" ca="1">IF(D712="","",INDEX(HM_Unit!$D$1:$AE$1,MATCH(C712,HM_Unit!$D$2:$AE$2,0)))</f>
        <v>WEEK 17</v>
      </c>
      <c r="AE712" s="46"/>
      <c r="AF712" s="46"/>
      <c r="AG712" s="46"/>
      <c r="AH712" s="46"/>
      <c r="AI712" s="46"/>
      <c r="AJ712" s="46"/>
      <c r="AK712" s="46"/>
    </row>
    <row r="713" spans="1:37" ht="30.75" customHeight="1">
      <c r="A713" s="46">
        <f>IFERROR(VLOOKUP(D713,Sort!B:D,3,0),"")</f>
        <v>0</v>
      </c>
      <c r="B713" s="190" t="str">
        <f t="shared" si="168"/>
        <v>1146132CLOSE</v>
      </c>
      <c r="C713" s="196">
        <v>46132</v>
      </c>
      <c r="D713" s="192" t="s">
        <v>99</v>
      </c>
      <c r="E713" s="193" t="str">
        <f>IFERROR(VLOOKUP(D713,Sort!B:C,2,0),"")</f>
        <v>Axor 3336 OB</v>
      </c>
      <c r="F713" s="194">
        <v>17609</v>
      </c>
      <c r="G713" s="195">
        <f t="shared" si="169"/>
        <v>0</v>
      </c>
      <c r="H713" s="196">
        <v>46132</v>
      </c>
      <c r="I713" s="197">
        <v>0.48958333333333331</v>
      </c>
      <c r="J713" s="196">
        <v>46132</v>
      </c>
      <c r="K713" s="197">
        <v>0.61597222222222225</v>
      </c>
      <c r="L713" s="198">
        <f t="shared" si="170"/>
        <v>46132.489583333336</v>
      </c>
      <c r="M713" s="199">
        <f t="shared" si="171"/>
        <v>46132.615972222222</v>
      </c>
      <c r="N713" s="200">
        <f t="shared" si="172"/>
        <v>3.0333381866084657</v>
      </c>
      <c r="O713" s="201" t="s">
        <v>1176</v>
      </c>
      <c r="P713" s="201" t="s">
        <v>1177</v>
      </c>
      <c r="Q713" s="202" t="s">
        <v>150</v>
      </c>
      <c r="R713" s="202" t="s">
        <v>137</v>
      </c>
      <c r="S713" s="202" t="s">
        <v>297</v>
      </c>
      <c r="T713" s="193" t="str">
        <f>IFERROR(VLOOKUP(S713,Sort!E:F,2,0),"")</f>
        <v>SUSPENSION</v>
      </c>
      <c r="U713" s="115">
        <f t="shared" si="173"/>
        <v>1</v>
      </c>
      <c r="V713" s="202" t="s">
        <v>422</v>
      </c>
      <c r="W713" s="202"/>
      <c r="X713" s="202"/>
      <c r="Y713" s="202"/>
      <c r="Z713" s="193"/>
      <c r="AA713" s="193" t="s">
        <v>362</v>
      </c>
      <c r="AB713" s="203"/>
      <c r="AC713" s="204" t="str">
        <f t="shared" si="174"/>
        <v>CLOSE</v>
      </c>
      <c r="AD713" s="47" t="str">
        <f t="array" aca="1" ref="AD713" ca="1">IF(D713="","",INDEX(HM_Unit!$D$1:$AE$1,MATCH(C713,HM_Unit!$D$2:$AE$2,0)))</f>
        <v>WEEK 17</v>
      </c>
      <c r="AE713" s="46"/>
      <c r="AF713" s="46"/>
      <c r="AG713" s="46"/>
      <c r="AH713" s="46"/>
      <c r="AI713" s="46"/>
      <c r="AJ713" s="46"/>
      <c r="AK713" s="46"/>
    </row>
    <row r="714" spans="1:37" ht="30.75" customHeight="1">
      <c r="A714" s="46">
        <f>IFERROR(VLOOKUP(D714,Sort!B:D,3,0),"")</f>
        <v>0</v>
      </c>
      <c r="B714" s="190" t="str">
        <f t="shared" si="168"/>
        <v>1246132CLOSE</v>
      </c>
      <c r="C714" s="196">
        <v>46132</v>
      </c>
      <c r="D714" s="192" t="s">
        <v>17</v>
      </c>
      <c r="E714" s="193" t="str">
        <f>IFERROR(VLOOKUP(D714,Sort!B:C,2,0),"")</f>
        <v>AXOR 3336K</v>
      </c>
      <c r="F714" s="194">
        <v>18664</v>
      </c>
      <c r="G714" s="195">
        <f t="shared" si="169"/>
        <v>0</v>
      </c>
      <c r="H714" s="196">
        <v>46132</v>
      </c>
      <c r="I714" s="197">
        <v>0.54166666666666663</v>
      </c>
      <c r="J714" s="196">
        <v>46132</v>
      </c>
      <c r="K714" s="197">
        <v>0.58333333333333337</v>
      </c>
      <c r="L714" s="198">
        <f t="shared" si="170"/>
        <v>46132.541666666664</v>
      </c>
      <c r="M714" s="199">
        <f t="shared" si="171"/>
        <v>46132.583333333336</v>
      </c>
      <c r="N714" s="200">
        <f t="shared" si="172"/>
        <v>1.0000016001189778</v>
      </c>
      <c r="O714" s="201" t="s">
        <v>536</v>
      </c>
      <c r="P714" s="201" t="s">
        <v>1178</v>
      </c>
      <c r="Q714" s="202" t="s">
        <v>150</v>
      </c>
      <c r="R714" s="202" t="s">
        <v>137</v>
      </c>
      <c r="S714" s="202" t="s">
        <v>337</v>
      </c>
      <c r="T714" s="193" t="str">
        <f>IFERROR(VLOOKUP(S714,Sort!E:F,2,0),"")</f>
        <v>TRANSMISSION</v>
      </c>
      <c r="U714" s="115">
        <f t="shared" si="173"/>
        <v>1</v>
      </c>
      <c r="V714" s="202" t="s">
        <v>422</v>
      </c>
      <c r="W714" s="202"/>
      <c r="X714" s="202"/>
      <c r="Y714" s="202"/>
      <c r="Z714" s="193"/>
      <c r="AA714" s="193" t="s">
        <v>362</v>
      </c>
      <c r="AB714" s="203"/>
      <c r="AC714" s="204" t="str">
        <f t="shared" si="174"/>
        <v>CLOSE</v>
      </c>
      <c r="AD714" s="47" t="str">
        <f t="array" aca="1" ref="AD714" ca="1">IF(D714="","",INDEX(HM_Unit!$D$1:$AE$1,MATCH(C714,HM_Unit!$D$2:$AE$2,0)))</f>
        <v>WEEK 17</v>
      </c>
      <c r="AE714" s="46"/>
      <c r="AF714" s="46"/>
      <c r="AG714" s="46"/>
      <c r="AH714" s="46"/>
      <c r="AI714" s="46"/>
      <c r="AJ714" s="46"/>
      <c r="AK714" s="46"/>
    </row>
    <row r="715" spans="1:37" ht="30.75" customHeight="1">
      <c r="A715" s="46">
        <f>IFERROR(VLOOKUP(D715,Sort!B:D,3,0),"")</f>
        <v>0</v>
      </c>
      <c r="B715" s="190" t="str">
        <f t="shared" si="168"/>
        <v>1346132CLOSE</v>
      </c>
      <c r="C715" s="196">
        <v>46132</v>
      </c>
      <c r="D715" s="192" t="s">
        <v>106</v>
      </c>
      <c r="E715" s="193" t="str">
        <f>IFERROR(VLOOKUP(D715,Sort!B:C,2,0),"")</f>
        <v>Axor 3336 OB</v>
      </c>
      <c r="F715" s="194">
        <v>18299</v>
      </c>
      <c r="G715" s="195">
        <f t="shared" si="169"/>
        <v>0</v>
      </c>
      <c r="H715" s="196">
        <v>46132</v>
      </c>
      <c r="I715" s="197">
        <v>0.58333333333333337</v>
      </c>
      <c r="J715" s="196">
        <v>46132</v>
      </c>
      <c r="K715" s="197">
        <v>0.63749999999999996</v>
      </c>
      <c r="L715" s="198">
        <f t="shared" si="170"/>
        <v>46132.583333333336</v>
      </c>
      <c r="M715" s="199">
        <f t="shared" si="171"/>
        <v>46132.637499999997</v>
      </c>
      <c r="N715" s="200">
        <f t="shared" si="172"/>
        <v>1.3000020798752749</v>
      </c>
      <c r="O715" s="201" t="s">
        <v>1179</v>
      </c>
      <c r="P715" s="201" t="s">
        <v>1180</v>
      </c>
      <c r="Q715" s="202" t="s">
        <v>149</v>
      </c>
      <c r="R715" s="202" t="s">
        <v>137</v>
      </c>
      <c r="S715" s="202" t="s">
        <v>318</v>
      </c>
      <c r="T715" s="193" t="str">
        <f>IFERROR(VLOOKUP(S715,Sort!E:F,2,0),"")</f>
        <v>PREVENTIVE MAINTENACE</v>
      </c>
      <c r="U715" s="115">
        <f t="shared" si="173"/>
        <v>1</v>
      </c>
      <c r="V715" s="202" t="s">
        <v>422</v>
      </c>
      <c r="W715" s="202"/>
      <c r="X715" s="202"/>
      <c r="Y715" s="202"/>
      <c r="Z715" s="193"/>
      <c r="AA715" s="193" t="s">
        <v>362</v>
      </c>
      <c r="AB715" s="203"/>
      <c r="AC715" s="204" t="str">
        <f t="shared" si="174"/>
        <v>CLOSE</v>
      </c>
      <c r="AD715" s="47" t="str">
        <f t="array" aca="1" ref="AD715" ca="1">IF(D715="","",INDEX(HM_Unit!$D$1:$AE$1,MATCH(C715,HM_Unit!$D$2:$AE$2,0)))</f>
        <v>WEEK 17</v>
      </c>
      <c r="AE715" s="46"/>
      <c r="AF715" s="46"/>
      <c r="AG715" s="46"/>
      <c r="AH715" s="46"/>
      <c r="AI715" s="46"/>
      <c r="AJ715" s="46"/>
      <c r="AK715" s="46"/>
    </row>
    <row r="716" spans="1:37" ht="30.75" customHeight="1">
      <c r="A716" s="46">
        <f>IFERROR(VLOOKUP(D716,Sort!B:D,3,0),"")</f>
        <v>0</v>
      </c>
      <c r="B716" s="190" t="str">
        <f t="shared" si="168"/>
        <v>146132OPEN</v>
      </c>
      <c r="C716" s="196">
        <v>46132</v>
      </c>
      <c r="D716" s="192" t="s">
        <v>12</v>
      </c>
      <c r="E716" s="193" t="str">
        <f>IFERROR(VLOOKUP(D716,Sort!B:C,2,0),"")</f>
        <v>AXOR 3336K</v>
      </c>
      <c r="F716" s="194" t="s">
        <v>1181</v>
      </c>
      <c r="G716" s="195">
        <f t="shared" si="169"/>
        <v>0</v>
      </c>
      <c r="H716" s="196">
        <v>46132</v>
      </c>
      <c r="I716" s="197">
        <v>0.31944444444444442</v>
      </c>
      <c r="J716" s="196">
        <v>46133</v>
      </c>
      <c r="K716" s="197">
        <v>0.31944444444444442</v>
      </c>
      <c r="L716" s="198">
        <f t="shared" si="170"/>
        <v>46132.319444444445</v>
      </c>
      <c r="M716" s="199">
        <f t="shared" si="171"/>
        <v>46133.319444444445</v>
      </c>
      <c r="N716" s="200">
        <f t="shared" si="172"/>
        <v>24.000038400061499</v>
      </c>
      <c r="O716" s="201" t="s">
        <v>1182</v>
      </c>
      <c r="P716" s="201" t="s">
        <v>1183</v>
      </c>
      <c r="Q716" s="202" t="s">
        <v>150</v>
      </c>
      <c r="R716" s="202" t="s">
        <v>137</v>
      </c>
      <c r="S716" s="202" t="s">
        <v>398</v>
      </c>
      <c r="T716" s="193" t="str">
        <f>IFERROR(VLOOKUP(S716,Sort!E:F,2,0),"")</f>
        <v>STEERING SYSTEM &amp; TIE ROD</v>
      </c>
      <c r="U716" s="115">
        <f t="shared" si="173"/>
        <v>1</v>
      </c>
      <c r="V716" s="202" t="s">
        <v>422</v>
      </c>
      <c r="W716" s="202"/>
      <c r="X716" s="202"/>
      <c r="Y716" s="202"/>
      <c r="Z716" s="193"/>
      <c r="AA716" s="193" t="s">
        <v>362</v>
      </c>
      <c r="AB716" s="193" t="s">
        <v>3</v>
      </c>
      <c r="AC716" s="204" t="str">
        <f t="shared" si="174"/>
        <v>OPEN</v>
      </c>
      <c r="AD716" s="47" t="str">
        <f t="array" aca="1" ref="AD716" ca="1">IF(D716="","",INDEX(HM_Unit!$D$1:$AE$1,MATCH(C716,HM_Unit!$D$2:$AE$2,0)))</f>
        <v>WEEK 17</v>
      </c>
      <c r="AE716" s="46"/>
      <c r="AF716" s="46"/>
      <c r="AG716" s="46"/>
      <c r="AH716" s="46"/>
      <c r="AI716" s="46"/>
      <c r="AJ716" s="46"/>
      <c r="AK716" s="46"/>
    </row>
    <row r="717" spans="1:37" ht="30.75" customHeight="1">
      <c r="A717" s="46">
        <f>IFERROR(VLOOKUP(D717,Sort!B:D,3,0),"")</f>
        <v>0</v>
      </c>
      <c r="B717" s="190" t="str">
        <f t="shared" si="168"/>
        <v>146133OPEN</v>
      </c>
      <c r="C717" s="196">
        <v>46133</v>
      </c>
      <c r="D717" s="192" t="s">
        <v>12</v>
      </c>
      <c r="E717" s="193" t="str">
        <f>IFERROR(VLOOKUP(D717,Sort!B:C,2,0),"")</f>
        <v>AXOR 3336K</v>
      </c>
      <c r="F717" s="194" t="s">
        <v>1181</v>
      </c>
      <c r="G717" s="195">
        <f t="shared" si="169"/>
        <v>1</v>
      </c>
      <c r="H717" s="196">
        <v>46132</v>
      </c>
      <c r="I717" s="197">
        <v>0.31944444444444442</v>
      </c>
      <c r="J717" s="196">
        <v>46134</v>
      </c>
      <c r="K717" s="197">
        <v>0.25</v>
      </c>
      <c r="L717" s="198">
        <f t="shared" si="170"/>
        <v>46133.25</v>
      </c>
      <c r="M717" s="199">
        <f t="shared" si="171"/>
        <v>46134.25</v>
      </c>
      <c r="N717" s="200">
        <f t="shared" si="172"/>
        <v>24.000038400061499</v>
      </c>
      <c r="O717" s="201" t="s">
        <v>1182</v>
      </c>
      <c r="P717" s="201" t="s">
        <v>1183</v>
      </c>
      <c r="Q717" s="202" t="s">
        <v>150</v>
      </c>
      <c r="R717" s="202" t="s">
        <v>137</v>
      </c>
      <c r="S717" s="202" t="s">
        <v>398</v>
      </c>
      <c r="T717" s="193" t="str">
        <f>IFERROR(VLOOKUP(S717,Sort!E:F,2,0),"")</f>
        <v>STEERING SYSTEM &amp; TIE ROD</v>
      </c>
      <c r="U717" s="115" t="str">
        <f t="shared" si="173"/>
        <v/>
      </c>
      <c r="V717" s="202" t="s">
        <v>422</v>
      </c>
      <c r="W717" s="202"/>
      <c r="X717" s="202"/>
      <c r="Y717" s="202"/>
      <c r="Z717" s="193"/>
      <c r="AA717" s="193" t="s">
        <v>362</v>
      </c>
      <c r="AB717" s="193" t="s">
        <v>3</v>
      </c>
      <c r="AC717" s="204" t="str">
        <f t="shared" si="174"/>
        <v>OPEN</v>
      </c>
      <c r="AD717" s="47" t="str">
        <f t="array" aca="1" ref="AD717" ca="1">IF(D717="","",INDEX(HM_Unit!$D$1:$AE$1,MATCH(C717,HM_Unit!$D$2:$AE$2,0)))</f>
        <v>WEEK 17</v>
      </c>
      <c r="AE717" s="46"/>
      <c r="AF717" s="46"/>
      <c r="AG717" s="46"/>
      <c r="AH717" s="46"/>
      <c r="AI717" s="46"/>
      <c r="AJ717" s="46"/>
      <c r="AK717" s="46"/>
    </row>
    <row r="718" spans="1:37" ht="30.75" customHeight="1">
      <c r="A718" s="46">
        <f>IFERROR(VLOOKUP(D718,Sort!B:D,3,0),"")</f>
        <v>0</v>
      </c>
      <c r="B718" s="190" t="str">
        <f t="shared" si="168"/>
        <v>1446132CLOSE</v>
      </c>
      <c r="C718" s="196">
        <v>46132</v>
      </c>
      <c r="D718" s="192" t="s">
        <v>37</v>
      </c>
      <c r="E718" s="193" t="str">
        <f>IFERROR(VLOOKUP(D718,Sort!B:C,2,0),"")</f>
        <v>AXOR 3336K</v>
      </c>
      <c r="F718" s="194" t="s">
        <v>401</v>
      </c>
      <c r="G718" s="195">
        <f t="shared" si="169"/>
        <v>0</v>
      </c>
      <c r="H718" s="196">
        <v>46132</v>
      </c>
      <c r="I718" s="197">
        <v>0.29166666666666669</v>
      </c>
      <c r="J718" s="196">
        <v>46132</v>
      </c>
      <c r="K718" s="197">
        <v>0.4236111111111111</v>
      </c>
      <c r="L718" s="198">
        <f t="shared" si="170"/>
        <v>46132.291666666664</v>
      </c>
      <c r="M718" s="199">
        <f t="shared" si="171"/>
        <v>46132.423611111109</v>
      </c>
      <c r="N718" s="200">
        <f t="shared" si="172"/>
        <v>3.1666717333608529</v>
      </c>
      <c r="O718" s="201" t="s">
        <v>1184</v>
      </c>
      <c r="P718" s="201" t="s">
        <v>1185</v>
      </c>
      <c r="Q718" s="202" t="s">
        <v>150</v>
      </c>
      <c r="R718" s="202" t="s">
        <v>137</v>
      </c>
      <c r="S718" s="202" t="s">
        <v>591</v>
      </c>
      <c r="T718" s="193" t="str">
        <f>IFERROR(VLOOKUP(S718,Sort!E:F,2,0),"")</f>
        <v>CLUTCH</v>
      </c>
      <c r="U718" s="115">
        <f t="shared" si="173"/>
        <v>1</v>
      </c>
      <c r="V718" s="202" t="s">
        <v>422</v>
      </c>
      <c r="W718" s="202"/>
      <c r="X718" s="202"/>
      <c r="Y718" s="202"/>
      <c r="Z718" s="193"/>
      <c r="AA718" s="193" t="s">
        <v>362</v>
      </c>
      <c r="AB718" s="203"/>
      <c r="AC718" s="204" t="str">
        <f t="shared" si="174"/>
        <v>CLOSE</v>
      </c>
      <c r="AD718" s="47" t="str">
        <f t="array" aca="1" ref="AD718" ca="1">IF(D718="","",INDEX(HM_Unit!$D$1:$AE$1,MATCH(C718,HM_Unit!$D$2:$AE$2,0)))</f>
        <v>WEEK 17</v>
      </c>
      <c r="AE718" s="46"/>
      <c r="AF718" s="46"/>
      <c r="AG718" s="46"/>
      <c r="AH718" s="46"/>
      <c r="AI718" s="46"/>
      <c r="AJ718" s="46"/>
      <c r="AK718" s="46"/>
    </row>
    <row r="719" spans="1:37" ht="30.75" customHeight="1">
      <c r="A719" s="46">
        <f>IFERROR(VLOOKUP(D719,Sort!B:D,3,0),"")</f>
        <v>0</v>
      </c>
      <c r="B719" s="190" t="str">
        <f t="shared" si="168"/>
        <v>1546132CLOSE</v>
      </c>
      <c r="C719" s="196">
        <v>46132</v>
      </c>
      <c r="D719" s="192" t="s">
        <v>15</v>
      </c>
      <c r="E719" s="193" t="str">
        <f>IFERROR(VLOOKUP(D719,Sort!B:C,2,0),"")</f>
        <v>AXOR 3336K</v>
      </c>
      <c r="F719" s="194" t="s">
        <v>1009</v>
      </c>
      <c r="G719" s="195">
        <f t="shared" si="169"/>
        <v>0</v>
      </c>
      <c r="H719" s="196">
        <v>46132</v>
      </c>
      <c r="I719" s="197">
        <v>0.91736111111111107</v>
      </c>
      <c r="J719" s="196">
        <v>46132</v>
      </c>
      <c r="K719" s="197">
        <v>0.92152777777777772</v>
      </c>
      <c r="L719" s="198">
        <f t="shared" si="170"/>
        <v>46132.917361111111</v>
      </c>
      <c r="M719" s="199">
        <f t="shared" si="171"/>
        <v>46132.921527777777</v>
      </c>
      <c r="N719" s="200">
        <f t="shared" si="172"/>
        <v>0.10000015997697316</v>
      </c>
      <c r="O719" s="201" t="s">
        <v>511</v>
      </c>
      <c r="P719" s="201" t="s">
        <v>607</v>
      </c>
      <c r="Q719" s="202" t="s">
        <v>150</v>
      </c>
      <c r="R719" s="202" t="s">
        <v>137</v>
      </c>
      <c r="S719" s="202" t="s">
        <v>337</v>
      </c>
      <c r="T719" s="193" t="str">
        <f>IFERROR(VLOOKUP(S719,Sort!E:F,2,0),"")</f>
        <v>TRANSMISSION</v>
      </c>
      <c r="U719" s="115">
        <f t="shared" si="173"/>
        <v>1</v>
      </c>
      <c r="V719" s="202" t="s">
        <v>422</v>
      </c>
      <c r="W719" s="202"/>
      <c r="X719" s="202"/>
      <c r="Y719" s="202"/>
      <c r="Z719" s="193"/>
      <c r="AA719" s="193" t="s">
        <v>362</v>
      </c>
      <c r="AB719" s="203"/>
      <c r="AC719" s="204" t="str">
        <f t="shared" si="174"/>
        <v>CLOSE</v>
      </c>
      <c r="AD719" s="47" t="str">
        <f t="array" aca="1" ref="AD719" ca="1">IF(D719="","",INDEX(HM_Unit!$D$1:$AE$1,MATCH(C719,HM_Unit!$D$2:$AE$2,0)))</f>
        <v>WEEK 17</v>
      </c>
      <c r="AE719" s="46"/>
      <c r="AF719" s="46"/>
      <c r="AG719" s="46"/>
      <c r="AH719" s="46"/>
      <c r="AI719" s="46"/>
      <c r="AJ719" s="46"/>
      <c r="AK719" s="46"/>
    </row>
    <row r="720" spans="1:37" ht="30.75" customHeight="1">
      <c r="A720" s="46">
        <f>IFERROR(VLOOKUP(D720,Sort!B:D,3,0),"")</f>
        <v>0</v>
      </c>
      <c r="B720" s="190" t="str">
        <f t="shared" si="168"/>
        <v>1646132CLOSE</v>
      </c>
      <c r="C720" s="196">
        <v>46132</v>
      </c>
      <c r="D720" s="192" t="s">
        <v>37</v>
      </c>
      <c r="E720" s="193" t="str">
        <f>IFERROR(VLOOKUP(D720,Sort!B:C,2,0),"")</f>
        <v>AXOR 3336K</v>
      </c>
      <c r="F720" s="194" t="s">
        <v>471</v>
      </c>
      <c r="G720" s="195">
        <f t="shared" si="169"/>
        <v>0</v>
      </c>
      <c r="H720" s="196">
        <v>46132</v>
      </c>
      <c r="I720" s="197">
        <v>0.99861111111111112</v>
      </c>
      <c r="J720" s="196">
        <v>46133</v>
      </c>
      <c r="K720" s="197">
        <v>1.3888888888888888E-2</v>
      </c>
      <c r="L720" s="198">
        <f t="shared" si="170"/>
        <v>46132.998611111114</v>
      </c>
      <c r="M720" s="199">
        <f t="shared" si="171"/>
        <v>46133.013888888891</v>
      </c>
      <c r="N720" s="200">
        <f t="shared" si="172"/>
        <v>0.3666672533071102</v>
      </c>
      <c r="O720" s="201" t="s">
        <v>1186</v>
      </c>
      <c r="P720" s="201" t="s">
        <v>1187</v>
      </c>
      <c r="Q720" s="202" t="s">
        <v>150</v>
      </c>
      <c r="R720" s="202" t="s">
        <v>137</v>
      </c>
      <c r="S720" s="202" t="s">
        <v>297</v>
      </c>
      <c r="T720" s="193" t="str">
        <f>IFERROR(VLOOKUP(S720,Sort!E:F,2,0),"")</f>
        <v>SUSPENSION</v>
      </c>
      <c r="U720" s="115">
        <f t="shared" si="173"/>
        <v>1</v>
      </c>
      <c r="V720" s="202" t="s">
        <v>422</v>
      </c>
      <c r="W720" s="202"/>
      <c r="X720" s="202"/>
      <c r="Y720" s="202"/>
      <c r="Z720" s="193"/>
      <c r="AA720" s="193" t="s">
        <v>362</v>
      </c>
      <c r="AB720" s="203"/>
      <c r="AC720" s="204" t="str">
        <f t="shared" si="174"/>
        <v>CLOSE</v>
      </c>
      <c r="AD720" s="47" t="str">
        <f t="array" aca="1" ref="AD720" ca="1">IF(D720="","",INDEX(HM_Unit!$D$1:$AE$1,MATCH(C720,HM_Unit!$D$2:$AE$2,0)))</f>
        <v>WEEK 17</v>
      </c>
      <c r="AE720" s="46"/>
      <c r="AF720" s="46"/>
      <c r="AG720" s="46"/>
      <c r="AH720" s="46"/>
      <c r="AI720" s="46"/>
      <c r="AJ720" s="46"/>
      <c r="AK720" s="46"/>
    </row>
    <row r="721" spans="1:37" ht="30.75" customHeight="1">
      <c r="A721" s="46">
        <f>IFERROR(VLOOKUP(D721,Sort!B:D,3,0),"")</f>
        <v>0</v>
      </c>
      <c r="B721" s="190" t="str">
        <f t="shared" si="168"/>
        <v>1746132CLOSE</v>
      </c>
      <c r="C721" s="196">
        <v>46132</v>
      </c>
      <c r="D721" s="192" t="s">
        <v>34</v>
      </c>
      <c r="E721" s="193" t="str">
        <f>IFERROR(VLOOKUP(D721,Sort!B:C,2,0),"")</f>
        <v>AXOR 3336K</v>
      </c>
      <c r="F721" s="194" t="s">
        <v>471</v>
      </c>
      <c r="G721" s="195">
        <f t="shared" si="169"/>
        <v>0</v>
      </c>
      <c r="H721" s="196">
        <v>46132</v>
      </c>
      <c r="I721" s="197">
        <v>0.79166666666666663</v>
      </c>
      <c r="J721" s="196">
        <v>46133</v>
      </c>
      <c r="K721" s="197">
        <v>2.361111111111111E-2</v>
      </c>
      <c r="L721" s="198">
        <f t="shared" si="170"/>
        <v>46132.791666666664</v>
      </c>
      <c r="M721" s="199">
        <f t="shared" si="171"/>
        <v>46133.023611111108</v>
      </c>
      <c r="N721" s="200">
        <f t="shared" si="172"/>
        <v>5.5666755733320823</v>
      </c>
      <c r="O721" s="201" t="s">
        <v>314</v>
      </c>
      <c r="P721" s="201" t="s">
        <v>1188</v>
      </c>
      <c r="Q721" s="202" t="s">
        <v>150</v>
      </c>
      <c r="R721" s="202" t="s">
        <v>137</v>
      </c>
      <c r="S721" s="202" t="s">
        <v>300</v>
      </c>
      <c r="T721" s="193" t="str">
        <f>IFERROR(VLOOKUP(S721,Sort!E:F,2,0),"")</f>
        <v>AIR SYSTEM</v>
      </c>
      <c r="U721" s="115">
        <f t="shared" si="173"/>
        <v>1</v>
      </c>
      <c r="V721" s="202" t="s">
        <v>422</v>
      </c>
      <c r="W721" s="202"/>
      <c r="X721" s="202"/>
      <c r="Y721" s="202"/>
      <c r="Z721" s="193"/>
      <c r="AA721" s="193" t="s">
        <v>362</v>
      </c>
      <c r="AB721" s="203"/>
      <c r="AC721" s="204" t="str">
        <f t="shared" si="174"/>
        <v>CLOSE</v>
      </c>
      <c r="AD721" s="47" t="str">
        <f t="array" aca="1" ref="AD721" ca="1">IF(D721="","",INDEX(HM_Unit!$D$1:$AE$1,MATCH(C721,HM_Unit!$D$2:$AE$2,0)))</f>
        <v>WEEK 17</v>
      </c>
      <c r="AE721" s="46"/>
      <c r="AF721" s="46"/>
      <c r="AG721" s="46"/>
      <c r="AH721" s="46"/>
      <c r="AI721" s="46"/>
      <c r="AJ721" s="46"/>
      <c r="AK721" s="46"/>
    </row>
    <row r="722" spans="1:37" ht="30.75" customHeight="1">
      <c r="A722" s="46">
        <f>IFERROR(VLOOKUP(D722,Sort!B:D,3,0),"")</f>
        <v>0</v>
      </c>
      <c r="B722" s="190" t="str">
        <f t="shared" si="168"/>
        <v>1846132CLOSE</v>
      </c>
      <c r="C722" s="196">
        <v>46132</v>
      </c>
      <c r="D722" s="192" t="s">
        <v>25</v>
      </c>
      <c r="E722" s="193" t="str">
        <f>IFERROR(VLOOKUP(D722,Sort!B:C,2,0),"")</f>
        <v>AXOR 3336K</v>
      </c>
      <c r="F722" s="194" t="s">
        <v>471</v>
      </c>
      <c r="G722" s="195">
        <f t="shared" si="169"/>
        <v>0</v>
      </c>
      <c r="H722" s="196">
        <v>46132</v>
      </c>
      <c r="I722" s="197">
        <v>4.3055555555555555E-2</v>
      </c>
      <c r="J722" s="196">
        <v>46132</v>
      </c>
      <c r="K722" s="197">
        <v>4.9305555555555554E-2</v>
      </c>
      <c r="L722" s="198">
        <f t="shared" si="170"/>
        <v>46132.043055555558</v>
      </c>
      <c r="M722" s="199">
        <f t="shared" si="171"/>
        <v>46132.049305555556</v>
      </c>
      <c r="N722" s="200">
        <f t="shared" si="172"/>
        <v>0.15000023996545975</v>
      </c>
      <c r="O722" s="201" t="s">
        <v>1189</v>
      </c>
      <c r="P722" s="201" t="s">
        <v>392</v>
      </c>
      <c r="Q722" s="202" t="s">
        <v>150</v>
      </c>
      <c r="R722" s="202" t="s">
        <v>137</v>
      </c>
      <c r="S722" s="202" t="s">
        <v>291</v>
      </c>
      <c r="T722" s="193" t="str">
        <f>IFERROR(VLOOKUP(S722,Sort!E:F,2,0),"")</f>
        <v>ELECTRICAL, STARTING &amp; CHARGING SYSTEM</v>
      </c>
      <c r="U722" s="115">
        <f t="shared" si="173"/>
        <v>1</v>
      </c>
      <c r="V722" s="202" t="s">
        <v>422</v>
      </c>
      <c r="W722" s="202"/>
      <c r="X722" s="202"/>
      <c r="Y722" s="202"/>
      <c r="Z722" s="193"/>
      <c r="AA722" s="193" t="s">
        <v>362</v>
      </c>
      <c r="AB722" s="203"/>
      <c r="AC722" s="204" t="str">
        <f t="shared" si="174"/>
        <v>CLOSE</v>
      </c>
      <c r="AD722" s="47" t="str">
        <f t="array" aca="1" ref="AD722" ca="1">IF(D722="","",INDEX(HM_Unit!$D$1:$AE$1,MATCH(C722,HM_Unit!$D$2:$AE$2,0)))</f>
        <v>WEEK 17</v>
      </c>
      <c r="AE722" s="46"/>
      <c r="AF722" s="46"/>
      <c r="AG722" s="46"/>
      <c r="AH722" s="46"/>
      <c r="AI722" s="46"/>
      <c r="AJ722" s="46"/>
      <c r="AK722" s="46"/>
    </row>
    <row r="723" spans="1:37" ht="30.75" customHeight="1">
      <c r="A723" s="46">
        <f>IFERROR(VLOOKUP(D723,Sort!B:D,3,0),"")</f>
        <v>0</v>
      </c>
      <c r="B723" s="190" t="str">
        <f t="shared" si="168"/>
        <v>1946132CLOSE</v>
      </c>
      <c r="C723" s="196">
        <v>46132</v>
      </c>
      <c r="D723" s="192" t="s">
        <v>22</v>
      </c>
      <c r="E723" s="193" t="str">
        <f>IFERROR(VLOOKUP(D723,Sort!B:C,2,0),"")</f>
        <v>AXOR 3336K</v>
      </c>
      <c r="F723" s="194" t="s">
        <v>379</v>
      </c>
      <c r="G723" s="195">
        <f t="shared" si="169"/>
        <v>0</v>
      </c>
      <c r="H723" s="196">
        <v>46132</v>
      </c>
      <c r="I723" s="197">
        <v>0.92638888888888893</v>
      </c>
      <c r="J723" s="196">
        <v>46133</v>
      </c>
      <c r="K723" s="197">
        <v>4.8611111111111112E-3</v>
      </c>
      <c r="L723" s="198">
        <f t="shared" si="170"/>
        <v>46132.926388888889</v>
      </c>
      <c r="M723" s="199">
        <f t="shared" si="171"/>
        <v>46133.004861111112</v>
      </c>
      <c r="N723" s="200">
        <f t="shared" si="172"/>
        <v>1.8833363466986552</v>
      </c>
      <c r="O723" s="201" t="s">
        <v>1190</v>
      </c>
      <c r="P723" s="201" t="s">
        <v>1191</v>
      </c>
      <c r="Q723" s="202" t="s">
        <v>150</v>
      </c>
      <c r="R723" s="202" t="s">
        <v>137</v>
      </c>
      <c r="S723" s="202" t="s">
        <v>300</v>
      </c>
      <c r="T723" s="193" t="str">
        <f>IFERROR(VLOOKUP(S723,Sort!E:F,2,0),"")</f>
        <v>AIR SYSTEM</v>
      </c>
      <c r="U723" s="115">
        <f t="shared" si="173"/>
        <v>1</v>
      </c>
      <c r="V723" s="202" t="s">
        <v>422</v>
      </c>
      <c r="W723" s="202"/>
      <c r="X723" s="202"/>
      <c r="Y723" s="202"/>
      <c r="Z723" s="193"/>
      <c r="AA723" s="193" t="s">
        <v>362</v>
      </c>
      <c r="AB723" s="203"/>
      <c r="AC723" s="204" t="str">
        <f t="shared" si="174"/>
        <v>CLOSE</v>
      </c>
      <c r="AD723" s="47" t="str">
        <f t="array" aca="1" ref="AD723" ca="1">IF(D723="","",INDEX(HM_Unit!$D$1:$AE$1,MATCH(C723,HM_Unit!$D$2:$AE$2,0)))</f>
        <v>WEEK 17</v>
      </c>
      <c r="AE723" s="46"/>
      <c r="AF723" s="46"/>
      <c r="AG723" s="46"/>
      <c r="AH723" s="46"/>
      <c r="AI723" s="46"/>
      <c r="AJ723" s="46"/>
      <c r="AK723" s="46"/>
    </row>
    <row r="724" spans="1:37" ht="30.75" customHeight="1">
      <c r="A724" s="46">
        <f>IFERROR(VLOOKUP(D724,Sort!B:D,3,0),"")</f>
        <v>0</v>
      </c>
      <c r="B724" s="190" t="str">
        <f t="shared" si="168"/>
        <v>2046132CLOSE</v>
      </c>
      <c r="C724" s="196">
        <v>46132</v>
      </c>
      <c r="D724" s="192" t="s">
        <v>30</v>
      </c>
      <c r="E724" s="193" t="str">
        <f>IFERROR(VLOOKUP(D724,Sort!B:C,2,0),"")</f>
        <v>AXOR 3336K</v>
      </c>
      <c r="F724" s="194" t="s">
        <v>379</v>
      </c>
      <c r="G724" s="195">
        <f t="shared" si="169"/>
        <v>0</v>
      </c>
      <c r="H724" s="196">
        <v>46132</v>
      </c>
      <c r="I724" s="197">
        <v>0.49791666666666667</v>
      </c>
      <c r="J724" s="196">
        <v>46133</v>
      </c>
      <c r="K724" s="197">
        <v>6.8750000000000006E-2</v>
      </c>
      <c r="L724" s="198">
        <f t="shared" si="170"/>
        <v>46132.497916666667</v>
      </c>
      <c r="M724" s="199">
        <f t="shared" si="171"/>
        <v>46133.068749999999</v>
      </c>
      <c r="N724" s="200">
        <f t="shared" si="172"/>
        <v>13.700021919988536</v>
      </c>
      <c r="O724" s="201" t="s">
        <v>1192</v>
      </c>
      <c r="P724" s="201" t="s">
        <v>1193</v>
      </c>
      <c r="Q724" s="202" t="s">
        <v>150</v>
      </c>
      <c r="R724" s="202" t="s">
        <v>137</v>
      </c>
      <c r="S724" s="202" t="s">
        <v>308</v>
      </c>
      <c r="T724" s="193" t="str">
        <f>IFERROR(VLOOKUP(S724,Sort!E:F,2,0),"")</f>
        <v>AIR CONDITIONER</v>
      </c>
      <c r="U724" s="115">
        <f t="shared" si="173"/>
        <v>1</v>
      </c>
      <c r="V724" s="202" t="s">
        <v>422</v>
      </c>
      <c r="W724" s="202"/>
      <c r="X724" s="202"/>
      <c r="Y724" s="202"/>
      <c r="Z724" s="193"/>
      <c r="AA724" s="193" t="s">
        <v>362</v>
      </c>
      <c r="AB724" s="203"/>
      <c r="AC724" s="204" t="str">
        <f t="shared" si="174"/>
        <v>CLOSE</v>
      </c>
      <c r="AD724" s="47" t="str">
        <f t="array" aca="1" ref="AD724" ca="1">IF(D724="","",INDEX(HM_Unit!$D$1:$AE$1,MATCH(C724,HM_Unit!$D$2:$AE$2,0)))</f>
        <v>WEEK 17</v>
      </c>
      <c r="AE724" s="46"/>
      <c r="AF724" s="46"/>
      <c r="AG724" s="46"/>
      <c r="AH724" s="46"/>
      <c r="AI724" s="46"/>
      <c r="AJ724" s="46"/>
      <c r="AK724" s="46"/>
    </row>
    <row r="725" spans="1:37" ht="30.75" customHeight="1">
      <c r="A725" s="46">
        <f>IFERROR(VLOOKUP(D725,Sort!B:D,3,0),"")</f>
        <v>0</v>
      </c>
      <c r="B725" s="190" t="str">
        <f t="shared" si="168"/>
        <v>2146132CLOSE</v>
      </c>
      <c r="C725" s="196">
        <v>46132</v>
      </c>
      <c r="D725" s="192" t="s">
        <v>24</v>
      </c>
      <c r="E725" s="193" t="str">
        <f>IFERROR(VLOOKUP(D725,Sort!B:C,2,0),"")</f>
        <v>AXOR 3336K</v>
      </c>
      <c r="F725" s="194" t="s">
        <v>471</v>
      </c>
      <c r="G725" s="195">
        <f t="shared" si="169"/>
        <v>0</v>
      </c>
      <c r="H725" s="196">
        <v>46132</v>
      </c>
      <c r="I725" s="197">
        <v>0.9375</v>
      </c>
      <c r="J725" s="196">
        <v>46132</v>
      </c>
      <c r="K725" s="197">
        <v>0.95138888888888884</v>
      </c>
      <c r="L725" s="198">
        <f t="shared" si="170"/>
        <v>46132.9375</v>
      </c>
      <c r="M725" s="199">
        <f t="shared" si="171"/>
        <v>46132.951388888891</v>
      </c>
      <c r="N725" s="200">
        <f t="shared" si="172"/>
        <v>0.33333386670632675</v>
      </c>
      <c r="O725" s="201" t="s">
        <v>1194</v>
      </c>
      <c r="P725" s="201" t="s">
        <v>1195</v>
      </c>
      <c r="Q725" s="202" t="s">
        <v>150</v>
      </c>
      <c r="R725" s="202" t="s">
        <v>137</v>
      </c>
      <c r="S725" s="202" t="s">
        <v>300</v>
      </c>
      <c r="T725" s="193" t="str">
        <f>IFERROR(VLOOKUP(S725,Sort!E:F,2,0),"")</f>
        <v>AIR SYSTEM</v>
      </c>
      <c r="U725" s="115">
        <f t="shared" si="173"/>
        <v>1</v>
      </c>
      <c r="V725" s="202" t="s">
        <v>422</v>
      </c>
      <c r="W725" s="202"/>
      <c r="X725" s="202"/>
      <c r="Y725" s="202"/>
      <c r="Z725" s="193"/>
      <c r="AA725" s="193" t="s">
        <v>362</v>
      </c>
      <c r="AB725" s="203"/>
      <c r="AC725" s="204" t="str">
        <f t="shared" si="174"/>
        <v>CLOSE</v>
      </c>
      <c r="AD725" s="47" t="str">
        <f t="array" aca="1" ref="AD725" ca="1">IF(D725="","",INDEX(HM_Unit!$D$1:$AE$1,MATCH(C725,HM_Unit!$D$2:$AE$2,0)))</f>
        <v>WEEK 17</v>
      </c>
      <c r="AE725" s="46"/>
      <c r="AF725" s="46"/>
      <c r="AG725" s="46"/>
      <c r="AH725" s="46"/>
      <c r="AI725" s="46"/>
      <c r="AJ725" s="46"/>
      <c r="AK725" s="46"/>
    </row>
    <row r="726" spans="1:37" ht="30.75" customHeight="1">
      <c r="A726" s="46">
        <f>IFERROR(VLOOKUP(D726,Sort!B:D,3,0),"")</f>
        <v>0</v>
      </c>
      <c r="B726" s="190" t="str">
        <f t="shared" si="168"/>
        <v>2246132CLOSE</v>
      </c>
      <c r="C726" s="196">
        <v>46132</v>
      </c>
      <c r="D726" s="192" t="s">
        <v>88</v>
      </c>
      <c r="E726" s="193" t="str">
        <f>IFERROR(VLOOKUP(D726,Sort!B:C,2,0),"")</f>
        <v>Axor 3336 OB</v>
      </c>
      <c r="F726" s="194" t="s">
        <v>382</v>
      </c>
      <c r="G726" s="195">
        <f t="shared" si="169"/>
        <v>0</v>
      </c>
      <c r="H726" s="196">
        <v>46132</v>
      </c>
      <c r="I726" s="197">
        <v>0.93680555555555556</v>
      </c>
      <c r="J726" s="196">
        <v>46132</v>
      </c>
      <c r="K726" s="197">
        <v>0.94722222222222219</v>
      </c>
      <c r="L726" s="198">
        <f t="shared" si="170"/>
        <v>46132.936805555553</v>
      </c>
      <c r="M726" s="199">
        <f t="shared" si="171"/>
        <v>46132.947222222225</v>
      </c>
      <c r="N726" s="200">
        <f t="shared" si="172"/>
        <v>0.25000040011705599</v>
      </c>
      <c r="O726" s="201" t="s">
        <v>1196</v>
      </c>
      <c r="P726" s="201" t="s">
        <v>1197</v>
      </c>
      <c r="Q726" s="202" t="s">
        <v>150</v>
      </c>
      <c r="R726" s="202" t="s">
        <v>137</v>
      </c>
      <c r="S726" s="202" t="s">
        <v>303</v>
      </c>
      <c r="T726" s="193" t="str">
        <f>IFERROR(VLOOKUP(S726,Sort!E:F,2,0),"")</f>
        <v>BRAKE SYSTEM</v>
      </c>
      <c r="U726" s="115">
        <f t="shared" si="173"/>
        <v>1</v>
      </c>
      <c r="V726" s="202" t="s">
        <v>422</v>
      </c>
      <c r="W726" s="202"/>
      <c r="X726" s="202"/>
      <c r="Y726" s="202"/>
      <c r="Z726" s="193"/>
      <c r="AA726" s="193" t="s">
        <v>362</v>
      </c>
      <c r="AB726" s="203"/>
      <c r="AC726" s="204" t="str">
        <f t="shared" si="174"/>
        <v>CLOSE</v>
      </c>
      <c r="AD726" s="47" t="str">
        <f t="array" aca="1" ref="AD726" ca="1">IF(D726="","",INDEX(HM_Unit!$D$1:$AE$1,MATCH(C726,HM_Unit!$D$2:$AE$2,0)))</f>
        <v>WEEK 17</v>
      </c>
      <c r="AE726" s="46"/>
      <c r="AF726" s="46"/>
      <c r="AG726" s="46"/>
      <c r="AH726" s="46"/>
      <c r="AI726" s="46"/>
      <c r="AJ726" s="46"/>
      <c r="AK726" s="46"/>
    </row>
    <row r="727" spans="1:37" ht="30.75" customHeight="1">
      <c r="A727" s="46">
        <f>IFERROR(VLOOKUP(D727,Sort!B:D,3,0),"")</f>
        <v>0</v>
      </c>
      <c r="B727" s="190" t="str">
        <f t="shared" si="168"/>
        <v>2346132CLOSE</v>
      </c>
      <c r="C727" s="196">
        <v>46132</v>
      </c>
      <c r="D727" s="192" t="s">
        <v>41</v>
      </c>
      <c r="E727" s="193" t="str">
        <f>IFERROR(VLOOKUP(D727,Sort!B:C,2,0),"")</f>
        <v>AXOR 3336K</v>
      </c>
      <c r="F727" s="194" t="s">
        <v>382</v>
      </c>
      <c r="G727" s="195">
        <f t="shared" si="169"/>
        <v>0</v>
      </c>
      <c r="H727" s="196">
        <v>46132</v>
      </c>
      <c r="I727" s="197">
        <v>6.9444444444444448E-2</v>
      </c>
      <c r="J727" s="196">
        <v>46132</v>
      </c>
      <c r="K727" s="197">
        <v>0.1875</v>
      </c>
      <c r="L727" s="198">
        <f t="shared" si="170"/>
        <v>46132.069444444445</v>
      </c>
      <c r="M727" s="199">
        <f t="shared" si="171"/>
        <v>46132.1875</v>
      </c>
      <c r="N727" s="200">
        <f t="shared" si="172"/>
        <v>2.8333378666545217</v>
      </c>
      <c r="O727" s="201" t="s">
        <v>1198</v>
      </c>
      <c r="P727" s="201" t="s">
        <v>1199</v>
      </c>
      <c r="Q727" s="202" t="s">
        <v>150</v>
      </c>
      <c r="R727" s="202" t="s">
        <v>137</v>
      </c>
      <c r="S727" s="202" t="s">
        <v>591</v>
      </c>
      <c r="T727" s="193" t="str">
        <f>IFERROR(VLOOKUP(S727,Sort!E:F,2,0),"")</f>
        <v>CLUTCH</v>
      </c>
      <c r="U727" s="115">
        <f t="shared" si="173"/>
        <v>1</v>
      </c>
      <c r="V727" s="202" t="s">
        <v>422</v>
      </c>
      <c r="W727" s="202"/>
      <c r="X727" s="202"/>
      <c r="Y727" s="202"/>
      <c r="Z727" s="193"/>
      <c r="AA727" s="193" t="s">
        <v>362</v>
      </c>
      <c r="AB727" s="203"/>
      <c r="AC727" s="204" t="str">
        <f t="shared" si="174"/>
        <v>CLOSE</v>
      </c>
      <c r="AD727" s="47" t="str">
        <f t="array" aca="1" ref="AD727" ca="1">IF(D727="","",INDEX(HM_Unit!$D$1:$AE$1,MATCH(C727,HM_Unit!$D$2:$AE$2,0)))</f>
        <v>WEEK 17</v>
      </c>
      <c r="AE727" s="46"/>
      <c r="AF727" s="46"/>
      <c r="AG727" s="46"/>
      <c r="AH727" s="46"/>
      <c r="AI727" s="46"/>
      <c r="AJ727" s="46"/>
      <c r="AK727" s="46"/>
    </row>
    <row r="728" spans="1:37" ht="30.75" customHeight="1">
      <c r="A728" s="46">
        <f>IFERROR(VLOOKUP(D728,Sort!B:D,3,0),"")</f>
        <v>0</v>
      </c>
      <c r="B728" s="190" t="str">
        <f t="shared" si="168"/>
        <v>2446132CLOSE</v>
      </c>
      <c r="C728" s="196">
        <v>46132</v>
      </c>
      <c r="D728" s="192" t="s">
        <v>23</v>
      </c>
      <c r="E728" s="193" t="str">
        <f>IFERROR(VLOOKUP(D728,Sort!B:C,2,0),"")</f>
        <v>AXOR 3336K</v>
      </c>
      <c r="F728" s="194" t="s">
        <v>471</v>
      </c>
      <c r="G728" s="195">
        <f t="shared" si="169"/>
        <v>0</v>
      </c>
      <c r="H728" s="196">
        <v>46132</v>
      </c>
      <c r="I728" s="197">
        <v>0.95486111111111116</v>
      </c>
      <c r="J728" s="196">
        <v>46132</v>
      </c>
      <c r="K728" s="197">
        <v>0.99305555555555558</v>
      </c>
      <c r="L728" s="198">
        <f t="shared" si="170"/>
        <v>46132.954861111109</v>
      </c>
      <c r="M728" s="199">
        <f t="shared" si="171"/>
        <v>46132.993055555555</v>
      </c>
      <c r="N728" s="200">
        <f t="shared" si="172"/>
        <v>0.91666813335508512</v>
      </c>
      <c r="O728" s="201" t="s">
        <v>1200</v>
      </c>
      <c r="P728" s="201" t="s">
        <v>1201</v>
      </c>
      <c r="Q728" s="202" t="s">
        <v>150</v>
      </c>
      <c r="R728" s="202" t="s">
        <v>137</v>
      </c>
      <c r="S728" s="202" t="s">
        <v>303</v>
      </c>
      <c r="T728" s="193" t="str">
        <f>IFERROR(VLOOKUP(S728,Sort!E:F,2,0),"")</f>
        <v>BRAKE SYSTEM</v>
      </c>
      <c r="U728" s="115">
        <f t="shared" si="173"/>
        <v>1</v>
      </c>
      <c r="V728" s="202" t="s">
        <v>422</v>
      </c>
      <c r="W728" s="202"/>
      <c r="X728" s="202"/>
      <c r="Y728" s="202"/>
      <c r="Z728" s="193"/>
      <c r="AA728" s="193" t="s">
        <v>362</v>
      </c>
      <c r="AB728" s="203"/>
      <c r="AC728" s="204" t="str">
        <f t="shared" si="174"/>
        <v>CLOSE</v>
      </c>
      <c r="AD728" s="47" t="str">
        <f t="array" aca="1" ref="AD728" ca="1">IF(D728="","",INDEX(HM_Unit!$D$1:$AE$1,MATCH(C728,HM_Unit!$D$2:$AE$2,0)))</f>
        <v>WEEK 17</v>
      </c>
      <c r="AE728" s="46"/>
      <c r="AF728" s="46"/>
      <c r="AG728" s="46"/>
      <c r="AH728" s="46"/>
      <c r="AI728" s="46"/>
      <c r="AJ728" s="46"/>
      <c r="AK728" s="46"/>
    </row>
    <row r="729" spans="1:37" ht="30.75" customHeight="1">
      <c r="A729" s="21" t="str">
        <f>IFERROR(VLOOKUP(D729,Sort!B:D,3,0),"")</f>
        <v>Hilight V4W</v>
      </c>
      <c r="B729" s="190" t="str">
        <f t="shared" si="168"/>
        <v>246132OPEN</v>
      </c>
      <c r="C729" s="196">
        <v>46132</v>
      </c>
      <c r="D729" s="207" t="s">
        <v>67</v>
      </c>
      <c r="E729" s="207" t="str">
        <f>IFERROR(VLOOKUP(D729,Sort!B:C,2,0),"")</f>
        <v>TOWER LAMP</v>
      </c>
      <c r="F729" s="208"/>
      <c r="G729" s="209">
        <f t="shared" si="169"/>
        <v>66</v>
      </c>
      <c r="H729" s="210">
        <v>46066</v>
      </c>
      <c r="I729" s="211">
        <v>0.62152777777777779</v>
      </c>
      <c r="J729" s="196">
        <v>46133</v>
      </c>
      <c r="K729" s="211">
        <v>0.25</v>
      </c>
      <c r="L729" s="213">
        <f t="shared" si="170"/>
        <v>46132.25</v>
      </c>
      <c r="M729" s="214">
        <f t="shared" si="171"/>
        <v>46133.25</v>
      </c>
      <c r="N729" s="200">
        <f t="shared" si="172"/>
        <v>24.000038400061499</v>
      </c>
      <c r="O729" s="216" t="s">
        <v>366</v>
      </c>
      <c r="P729" s="216" t="s">
        <v>367</v>
      </c>
      <c r="Q729" s="217" t="s">
        <v>150</v>
      </c>
      <c r="R729" s="217" t="s">
        <v>135</v>
      </c>
      <c r="S729" s="217" t="s">
        <v>291</v>
      </c>
      <c r="T729" s="207" t="str">
        <f>IFERROR(VLOOKUP(S729,Sort!E:F,2,0),"")</f>
        <v>ELECTRICAL, STARTING &amp; CHARGING SYSTEM</v>
      </c>
      <c r="U729" s="115" t="str">
        <f t="shared" si="173"/>
        <v/>
      </c>
      <c r="V729" s="202" t="str">
        <f t="shared" ref="V729:V730" si="175">IF(H729="","",IF(G729&gt;7,"Major","Minor"))</f>
        <v>Major</v>
      </c>
      <c r="W729" s="205"/>
      <c r="X729" s="205"/>
      <c r="Y729" s="205"/>
      <c r="Z729" s="205"/>
      <c r="AA729" s="207" t="s">
        <v>362</v>
      </c>
      <c r="AB729" s="218" t="s">
        <v>3</v>
      </c>
      <c r="AC729" s="219" t="str">
        <f t="shared" si="174"/>
        <v>OPEN</v>
      </c>
      <c r="AD729" s="17" t="str">
        <f t="array" aca="1" ref="AD729" ca="1">IF(D729="","",INDEX(HM_Unit!$D$1:$AE$1,MATCH(C729,HM_Unit!$D$2:$AE$2,0)))</f>
        <v>WEEK 17</v>
      </c>
      <c r="AE729" s="220"/>
      <c r="AF729" s="68"/>
      <c r="AG729" s="68"/>
      <c r="AH729" s="68"/>
      <c r="AI729" s="68"/>
      <c r="AJ729" s="68"/>
      <c r="AK729" s="68"/>
    </row>
    <row r="730" spans="1:37" ht="30.75" customHeight="1">
      <c r="A730" s="21" t="str">
        <f>IFERROR(VLOOKUP(D730,Sort!B:D,3,0),"")</f>
        <v>Hilight V4W</v>
      </c>
      <c r="B730" s="190" t="str">
        <f t="shared" si="168"/>
        <v>346132OPEN</v>
      </c>
      <c r="C730" s="196">
        <v>46132</v>
      </c>
      <c r="D730" s="207" t="s">
        <v>68</v>
      </c>
      <c r="E730" s="207" t="str">
        <f>IFERROR(VLOOKUP(D730,Sort!B:C,2,0),"")</f>
        <v>TOWER LAMP</v>
      </c>
      <c r="F730" s="208"/>
      <c r="G730" s="209">
        <f t="shared" si="169"/>
        <v>61</v>
      </c>
      <c r="H730" s="210">
        <v>46071</v>
      </c>
      <c r="I730" s="211">
        <v>0.32222222222222224</v>
      </c>
      <c r="J730" s="196">
        <v>46133</v>
      </c>
      <c r="K730" s="211">
        <v>0.25</v>
      </c>
      <c r="L730" s="213">
        <f t="shared" si="170"/>
        <v>46132.25</v>
      </c>
      <c r="M730" s="214">
        <f t="shared" si="171"/>
        <v>46133.25</v>
      </c>
      <c r="N730" s="200">
        <f t="shared" si="172"/>
        <v>24.000038400061499</v>
      </c>
      <c r="O730" s="216" t="s">
        <v>366</v>
      </c>
      <c r="P730" s="216" t="s">
        <v>367</v>
      </c>
      <c r="Q730" s="217" t="s">
        <v>150</v>
      </c>
      <c r="R730" s="217" t="s">
        <v>135</v>
      </c>
      <c r="S730" s="217" t="s">
        <v>291</v>
      </c>
      <c r="T730" s="207" t="str">
        <f>IFERROR(VLOOKUP(S730,Sort!E:F,2,0),"")</f>
        <v>ELECTRICAL, STARTING &amp; CHARGING SYSTEM</v>
      </c>
      <c r="U730" s="115" t="str">
        <f t="shared" si="173"/>
        <v/>
      </c>
      <c r="V730" s="202" t="str">
        <f t="shared" si="175"/>
        <v>Major</v>
      </c>
      <c r="W730" s="205"/>
      <c r="X730" s="205"/>
      <c r="Y730" s="205"/>
      <c r="Z730" s="205"/>
      <c r="AA730" s="207" t="s">
        <v>362</v>
      </c>
      <c r="AB730" s="218" t="s">
        <v>3</v>
      </c>
      <c r="AC730" s="219" t="str">
        <f t="shared" si="174"/>
        <v>OPEN</v>
      </c>
      <c r="AD730" s="47" t="str">
        <f t="array" aca="1" ref="AD730" ca="1">IF(D730="","",INDEX(HM_Unit!$D$1:$AE$1,MATCH(C730,HM_Unit!$D$2:$AE$2,0)))</f>
        <v>WEEK 17</v>
      </c>
      <c r="AE730" s="220"/>
      <c r="AF730" s="68"/>
      <c r="AG730" s="68"/>
      <c r="AH730" s="68"/>
      <c r="AI730" s="68"/>
      <c r="AJ730" s="68"/>
      <c r="AK730" s="68"/>
    </row>
    <row r="731" spans="1:37" ht="30.75" customHeight="1">
      <c r="A731" s="46" t="str">
        <f>IFERROR(VLOOKUP(D731,Sort!B:D,3,0),"")</f>
        <v>Sykes HH220</v>
      </c>
      <c r="B731" s="190" t="str">
        <f t="shared" si="168"/>
        <v>446132OPEN</v>
      </c>
      <c r="C731" s="196">
        <v>46132</v>
      </c>
      <c r="D731" s="193" t="s">
        <v>49</v>
      </c>
      <c r="E731" s="193" t="str">
        <f>IFERROR(VLOOKUP(D731,Sort!B:C,2,0),"")</f>
        <v>WATER PUMP</v>
      </c>
      <c r="F731" s="194"/>
      <c r="G731" s="195">
        <f t="shared" si="169"/>
        <v>14</v>
      </c>
      <c r="H731" s="196">
        <v>46118</v>
      </c>
      <c r="I731" s="197">
        <v>0.25</v>
      </c>
      <c r="J731" s="196">
        <v>46133</v>
      </c>
      <c r="K731" s="197">
        <v>0.25</v>
      </c>
      <c r="L731" s="198">
        <f t="shared" si="170"/>
        <v>46132.25</v>
      </c>
      <c r="M731" s="199">
        <f t="shared" si="171"/>
        <v>46133.25</v>
      </c>
      <c r="N731" s="200">
        <f t="shared" si="172"/>
        <v>24.000038400061499</v>
      </c>
      <c r="O731" s="201" t="s">
        <v>690</v>
      </c>
      <c r="P731" s="201"/>
      <c r="Q731" s="202" t="s">
        <v>150</v>
      </c>
      <c r="R731" s="202" t="s">
        <v>133</v>
      </c>
      <c r="S731" s="202" t="s">
        <v>691</v>
      </c>
      <c r="T731" s="193" t="str">
        <f>IFERROR(VLOOKUP(S731,Sort!E:F,2,0),"")</f>
        <v>ATTACHMENT</v>
      </c>
      <c r="U731" s="115" t="str">
        <f t="shared" si="173"/>
        <v/>
      </c>
      <c r="V731" s="202" t="s">
        <v>422</v>
      </c>
      <c r="W731" s="202"/>
      <c r="X731" s="202"/>
      <c r="Y731" s="202"/>
      <c r="Z731" s="193"/>
      <c r="AA731" s="193" t="s">
        <v>362</v>
      </c>
      <c r="AB731" s="193" t="s">
        <v>3</v>
      </c>
      <c r="AC731" s="204" t="str">
        <f t="shared" si="174"/>
        <v>OPEN</v>
      </c>
      <c r="AD731" s="47" t="str">
        <f t="array" aca="1" ref="AD731" ca="1">IF(D731="","",INDEX(HM_Unit!$D$1:$AE$1,MATCH(C731,HM_Unit!$D$2:$AE$2,0)))</f>
        <v>WEEK 17</v>
      </c>
      <c r="AE731" s="46"/>
      <c r="AF731" s="46"/>
      <c r="AG731" s="46"/>
      <c r="AH731" s="46"/>
      <c r="AI731" s="46"/>
      <c r="AJ731" s="46"/>
      <c r="AK731" s="46"/>
    </row>
    <row r="732" spans="1:37" ht="30.75" customHeight="1">
      <c r="A732" s="46">
        <f>IFERROR(VLOOKUP(D732,Sort!B:D,3,0),"")</f>
        <v>0</v>
      </c>
      <c r="B732" s="190" t="str">
        <f t="shared" si="168"/>
        <v>2546132CLOSE</v>
      </c>
      <c r="C732" s="196">
        <v>46132</v>
      </c>
      <c r="D732" s="192" t="s">
        <v>14</v>
      </c>
      <c r="E732" s="193" t="str">
        <f>IFERROR(VLOOKUP(D732,Sort!B:C,2,0),"")</f>
        <v>AXOR 3336K</v>
      </c>
      <c r="F732" s="194"/>
      <c r="G732" s="195">
        <f t="shared" si="169"/>
        <v>8</v>
      </c>
      <c r="H732" s="196">
        <v>46124</v>
      </c>
      <c r="I732" s="197">
        <v>0.25</v>
      </c>
      <c r="J732" s="196">
        <v>46132</v>
      </c>
      <c r="K732" s="197">
        <v>0.91666666666666663</v>
      </c>
      <c r="L732" s="198">
        <f t="shared" si="170"/>
        <v>46132.25</v>
      </c>
      <c r="M732" s="199">
        <f t="shared" si="171"/>
        <v>46132.916666666664</v>
      </c>
      <c r="N732" s="200">
        <f t="shared" si="172"/>
        <v>16.000025599982784</v>
      </c>
      <c r="O732" s="201" t="s">
        <v>968</v>
      </c>
      <c r="P732" s="201" t="s">
        <v>1014</v>
      </c>
      <c r="Q732" s="202" t="s">
        <v>150</v>
      </c>
      <c r="R732" s="202" t="s">
        <v>137</v>
      </c>
      <c r="S732" s="202" t="s">
        <v>337</v>
      </c>
      <c r="T732" s="193" t="str">
        <f>IFERROR(VLOOKUP(S732,Sort!E:F,2,0),"")</f>
        <v>TRANSMISSION</v>
      </c>
      <c r="U732" s="115" t="str">
        <f t="shared" si="173"/>
        <v/>
      </c>
      <c r="V732" s="202" t="s">
        <v>422</v>
      </c>
      <c r="W732" s="202"/>
      <c r="X732" s="202"/>
      <c r="Y732" s="202"/>
      <c r="Z732" s="193"/>
      <c r="AA732" s="193" t="s">
        <v>362</v>
      </c>
      <c r="AB732" s="193"/>
      <c r="AC732" s="204" t="str">
        <f t="shared" si="174"/>
        <v>CLOSE</v>
      </c>
      <c r="AD732" s="47" t="str">
        <f t="array" aca="1" ref="AD732" ca="1">IF(D732="","",INDEX(HM_Unit!$D$1:$AE$1,MATCH(C732,HM_Unit!$D$2:$AE$2,0)))</f>
        <v>WEEK 17</v>
      </c>
      <c r="AE732" s="46"/>
      <c r="AF732" s="46"/>
      <c r="AG732" s="46"/>
      <c r="AH732" s="46"/>
      <c r="AI732" s="46"/>
      <c r="AJ732" s="46"/>
      <c r="AK732" s="46"/>
    </row>
    <row r="733" spans="1:37" ht="12" customHeight="1">
      <c r="A733" s="46" t="str">
        <f>IFERROR(VLOOKUP(D733,Sort!B:D,3,0),"")</f>
        <v/>
      </c>
      <c r="B733" s="241"/>
      <c r="C733" s="242"/>
      <c r="D733" s="226"/>
      <c r="E733" s="226"/>
      <c r="F733" s="227"/>
      <c r="G733" s="228"/>
      <c r="H733" s="229"/>
      <c r="I733" s="230"/>
      <c r="J733" s="229"/>
      <c r="K733" s="230"/>
      <c r="L733" s="231"/>
      <c r="M733" s="232"/>
      <c r="N733" s="233"/>
      <c r="O733" s="234"/>
      <c r="P733" s="234"/>
      <c r="Q733" s="235"/>
      <c r="R733" s="235"/>
      <c r="S733" s="235"/>
      <c r="T733" s="226"/>
      <c r="U733" s="236"/>
      <c r="V733" s="235"/>
      <c r="W733" s="235"/>
      <c r="X733" s="235"/>
      <c r="Y733" s="235"/>
      <c r="Z733" s="226"/>
      <c r="AA733" s="226"/>
      <c r="AB733" s="237"/>
      <c r="AC733" s="238"/>
      <c r="AD733" s="239"/>
      <c r="AE733" s="46"/>
      <c r="AF733" s="46"/>
      <c r="AG733" s="46"/>
      <c r="AH733" s="46"/>
      <c r="AI733" s="46"/>
      <c r="AJ733" s="46"/>
      <c r="AK733" s="46"/>
    </row>
    <row r="734" spans="1:37" ht="30.75" customHeight="1">
      <c r="A734" s="46">
        <f>IFERROR(VLOOKUP(D734,Sort!B:D,3,0),"")</f>
        <v>0</v>
      </c>
      <c r="B734" s="190" t="str">
        <f t="shared" ref="B734:B763" si="176">COUNTIFS($AC$12:AC734,AC734,$C$12:C734,C734)&amp;C734&amp;AC734</f>
        <v>2646132CLOSE</v>
      </c>
      <c r="C734" s="196">
        <v>46132</v>
      </c>
      <c r="D734" s="192" t="s">
        <v>34</v>
      </c>
      <c r="E734" s="193" t="str">
        <f>IFERROR(VLOOKUP(D734,Sort!B:C,2,0),"")</f>
        <v>AXOR 3336K</v>
      </c>
      <c r="F734" s="194">
        <v>18038</v>
      </c>
      <c r="G734" s="195">
        <f t="shared" ref="G734:G802" si="177">IF(C734="","",C734-H734)</f>
        <v>0</v>
      </c>
      <c r="H734" s="196">
        <v>46132</v>
      </c>
      <c r="I734" s="197">
        <v>0.56944444444444442</v>
      </c>
      <c r="J734" s="196">
        <v>46132</v>
      </c>
      <c r="K734" s="197">
        <v>0.65138888888888891</v>
      </c>
      <c r="L734" s="198">
        <f t="shared" ref="L734:L802" si="178">IF(H734="","",IF(H734&lt;C734,C734+0.25,H734+I734))</f>
        <v>46132.569444444445</v>
      </c>
      <c r="M734" s="199">
        <f t="shared" ref="M734:M802" si="179">IF(J734="","",J734+K734)</f>
        <v>46132.651388888888</v>
      </c>
      <c r="N734" s="200">
        <f t="shared" ref="N734:N802" si="180">IF(M734=""," ",IF(((ROUND(VALUE(M734-L734),20))/0.417866666666*10)&lt;0,(24-(ROUND(VALUE(L734),20))/0.0416665999999999*10)+((ROUND(VALUE(M734),20))/0.416665999999999*10),(ROUND(VALUE(M734-L734),20))/0.416665999999999*10))</f>
        <v>1.9666698132879263</v>
      </c>
      <c r="O734" s="201" t="s">
        <v>528</v>
      </c>
      <c r="P734" s="201"/>
      <c r="Q734" s="202" t="s">
        <v>149</v>
      </c>
      <c r="R734" s="202" t="s">
        <v>137</v>
      </c>
      <c r="S734" s="202" t="s">
        <v>318</v>
      </c>
      <c r="T734" s="193" t="str">
        <f>IFERROR(VLOOKUP(S734,Sort!E:F,2,0),"")</f>
        <v>PREVENTIVE MAINTENACE</v>
      </c>
      <c r="U734" s="115">
        <f t="shared" ref="U734:U802" si="181">IF(G734="","",IF(H734=C734,1,""))</f>
        <v>1</v>
      </c>
      <c r="V734" s="202" t="s">
        <v>422</v>
      </c>
      <c r="W734" s="202"/>
      <c r="X734" s="202"/>
      <c r="Y734" s="202"/>
      <c r="Z734" s="193"/>
      <c r="AA734" s="193" t="s">
        <v>362</v>
      </c>
      <c r="AB734" s="203"/>
      <c r="AC734" s="204" t="str">
        <f t="shared" ref="AC734:AC802" si="182">IF(AB734="BD","OPEN","CLOSE")</f>
        <v>CLOSE</v>
      </c>
      <c r="AD734" s="47" t="str">
        <f t="array" aca="1" ref="AD734" ca="1">IF(D734="","",INDEX(HM_Unit!$D$1:$AE$1,MATCH(C734,HM_Unit!$D$2:$AE$2,0)))</f>
        <v>WEEK 17</v>
      </c>
      <c r="AE734" s="46"/>
      <c r="AF734" s="46"/>
      <c r="AG734" s="46"/>
      <c r="AH734" s="46"/>
      <c r="AI734" s="46"/>
      <c r="AJ734" s="46"/>
      <c r="AK734" s="46"/>
    </row>
    <row r="735" spans="1:37" ht="30.75" customHeight="1">
      <c r="A735" s="46">
        <f>IFERROR(VLOOKUP(D735,Sort!B:D,3,0),"")</f>
        <v>0</v>
      </c>
      <c r="B735" s="190" t="str">
        <f t="shared" si="176"/>
        <v>2746132CLOSE</v>
      </c>
      <c r="C735" s="196">
        <v>46132</v>
      </c>
      <c r="D735" s="192" t="s">
        <v>13</v>
      </c>
      <c r="E735" s="193" t="str">
        <f>IFERROR(VLOOKUP(D735,Sort!B:C,2,0),"")</f>
        <v>AXOR 3336K</v>
      </c>
      <c r="F735" s="194"/>
      <c r="G735" s="195">
        <f t="shared" si="177"/>
        <v>0</v>
      </c>
      <c r="H735" s="196">
        <v>46132</v>
      </c>
      <c r="I735" s="197">
        <v>8.9583333333333334E-2</v>
      </c>
      <c r="J735" s="196">
        <v>46132</v>
      </c>
      <c r="K735" s="197">
        <v>0.17569444444444443</v>
      </c>
      <c r="L735" s="198">
        <f t="shared" si="178"/>
        <v>46132.089583333334</v>
      </c>
      <c r="M735" s="199">
        <f t="shared" si="179"/>
        <v>46132.175694444442</v>
      </c>
      <c r="N735" s="200">
        <f t="shared" si="180"/>
        <v>2.0666699732648981</v>
      </c>
      <c r="O735" s="201" t="s">
        <v>1202</v>
      </c>
      <c r="P735" s="201" t="s">
        <v>1203</v>
      </c>
      <c r="Q735" s="202" t="s">
        <v>150</v>
      </c>
      <c r="R735" s="202" t="s">
        <v>137</v>
      </c>
      <c r="S735" s="202" t="s">
        <v>308</v>
      </c>
      <c r="T735" s="193" t="str">
        <f>IFERROR(VLOOKUP(S735,Sort!E:F,2,0),"")</f>
        <v>AIR CONDITIONER</v>
      </c>
      <c r="U735" s="115">
        <f t="shared" si="181"/>
        <v>1</v>
      </c>
      <c r="V735" s="202" t="s">
        <v>422</v>
      </c>
      <c r="W735" s="202"/>
      <c r="X735" s="202"/>
      <c r="Y735" s="202"/>
      <c r="Z735" s="193"/>
      <c r="AA735" s="193" t="s">
        <v>362</v>
      </c>
      <c r="AB735" s="203"/>
      <c r="AC735" s="204" t="str">
        <f t="shared" si="182"/>
        <v>CLOSE</v>
      </c>
      <c r="AD735" s="47" t="str">
        <f t="array" aca="1" ref="AD735" ca="1">IF(D735="","",INDEX(HM_Unit!$D$1:$AE$1,MATCH(C735,HM_Unit!$D$2:$AE$2,0)))</f>
        <v>WEEK 17</v>
      </c>
      <c r="AE735" s="46"/>
      <c r="AF735" s="46"/>
      <c r="AG735" s="46"/>
      <c r="AH735" s="46"/>
      <c r="AI735" s="46"/>
      <c r="AJ735" s="46"/>
      <c r="AK735" s="46"/>
    </row>
    <row r="736" spans="1:37" ht="30.75" customHeight="1">
      <c r="A736" s="46">
        <f>IFERROR(VLOOKUP(D736,Sort!B:D,3,0),"")</f>
        <v>0</v>
      </c>
      <c r="B736" s="190" t="str">
        <f t="shared" si="176"/>
        <v>2846132CLOSE</v>
      </c>
      <c r="C736" s="196">
        <v>46132</v>
      </c>
      <c r="D736" s="192" t="s">
        <v>14</v>
      </c>
      <c r="E736" s="193" t="str">
        <f>IFERROR(VLOOKUP(D736,Sort!B:C,2,0),"")</f>
        <v>AXOR 3336K</v>
      </c>
      <c r="F736" s="194" t="s">
        <v>379</v>
      </c>
      <c r="G736" s="195">
        <f t="shared" si="177"/>
        <v>0</v>
      </c>
      <c r="H736" s="196">
        <v>46132</v>
      </c>
      <c r="I736" s="197">
        <v>0.18888888888888888</v>
      </c>
      <c r="J736" s="196">
        <v>46132</v>
      </c>
      <c r="K736" s="197">
        <v>0.2076388888888889</v>
      </c>
      <c r="L736" s="198">
        <f t="shared" si="178"/>
        <v>46132.188888888886</v>
      </c>
      <c r="M736" s="199">
        <f t="shared" si="179"/>
        <v>46132.207638888889</v>
      </c>
      <c r="N736" s="200">
        <f t="shared" si="180"/>
        <v>0.45000072007100278</v>
      </c>
      <c r="O736" s="201" t="s">
        <v>1204</v>
      </c>
      <c r="P736" s="201" t="s">
        <v>732</v>
      </c>
      <c r="Q736" s="202" t="s">
        <v>150</v>
      </c>
      <c r="R736" s="202" t="s">
        <v>137</v>
      </c>
      <c r="S736" s="202" t="s">
        <v>291</v>
      </c>
      <c r="T736" s="193" t="str">
        <f>IFERROR(VLOOKUP(S736,Sort!E:F,2,0),"")</f>
        <v>ELECTRICAL, STARTING &amp; CHARGING SYSTEM</v>
      </c>
      <c r="U736" s="115">
        <f t="shared" si="181"/>
        <v>1</v>
      </c>
      <c r="V736" s="202" t="s">
        <v>422</v>
      </c>
      <c r="W736" s="202"/>
      <c r="X736" s="202"/>
      <c r="Y736" s="202"/>
      <c r="Z736" s="193"/>
      <c r="AA736" s="193" t="s">
        <v>362</v>
      </c>
      <c r="AB736" s="203"/>
      <c r="AC736" s="204" t="str">
        <f t="shared" si="182"/>
        <v>CLOSE</v>
      </c>
      <c r="AD736" s="47" t="str">
        <f t="array" aca="1" ref="AD736" ca="1">IF(D736="","",INDEX(HM_Unit!$D$1:$AE$1,MATCH(C736,HM_Unit!$D$2:$AE$2,0)))</f>
        <v>WEEK 17</v>
      </c>
      <c r="AE736" s="46"/>
      <c r="AF736" s="46"/>
      <c r="AG736" s="46"/>
      <c r="AH736" s="46"/>
      <c r="AI736" s="46"/>
      <c r="AJ736" s="46"/>
      <c r="AK736" s="46"/>
    </row>
    <row r="737" spans="1:37" ht="30.75" customHeight="1">
      <c r="A737" s="46">
        <f>IFERROR(VLOOKUP(D737,Sort!B:D,3,0),"")</f>
        <v>0</v>
      </c>
      <c r="B737" s="190" t="str">
        <f t="shared" si="176"/>
        <v>2946132CLOSE</v>
      </c>
      <c r="C737" s="196">
        <v>46132</v>
      </c>
      <c r="D737" s="192" t="s">
        <v>101</v>
      </c>
      <c r="E737" s="193" t="str">
        <f>IFERROR(VLOOKUP(D737,Sort!B:C,2,0),"")</f>
        <v>Axor 3336 OB</v>
      </c>
      <c r="F737" s="194" t="s">
        <v>382</v>
      </c>
      <c r="G737" s="195">
        <f t="shared" si="177"/>
        <v>0</v>
      </c>
      <c r="H737" s="196">
        <v>46132</v>
      </c>
      <c r="I737" s="197">
        <v>0.1388888888888889</v>
      </c>
      <c r="J737" s="196">
        <v>46132</v>
      </c>
      <c r="K737" s="197">
        <v>0.14374999999999999</v>
      </c>
      <c r="L737" s="198">
        <f t="shared" si="178"/>
        <v>46132.138888888891</v>
      </c>
      <c r="M737" s="199">
        <f t="shared" si="179"/>
        <v>46132.143750000003</v>
      </c>
      <c r="N737" s="200">
        <f t="shared" si="180"/>
        <v>0.1166668533646763</v>
      </c>
      <c r="O737" s="201" t="s">
        <v>314</v>
      </c>
      <c r="P737" s="201" t="s">
        <v>1205</v>
      </c>
      <c r="Q737" s="202" t="s">
        <v>150</v>
      </c>
      <c r="R737" s="202" t="s">
        <v>137</v>
      </c>
      <c r="S737" s="202" t="s">
        <v>300</v>
      </c>
      <c r="T737" s="193" t="str">
        <f>IFERROR(VLOOKUP(S737,Sort!E:F,2,0),"")</f>
        <v>AIR SYSTEM</v>
      </c>
      <c r="U737" s="115">
        <f t="shared" si="181"/>
        <v>1</v>
      </c>
      <c r="V737" s="202" t="s">
        <v>422</v>
      </c>
      <c r="W737" s="202"/>
      <c r="X737" s="202"/>
      <c r="Y737" s="202"/>
      <c r="Z737" s="193"/>
      <c r="AA737" s="193" t="s">
        <v>362</v>
      </c>
      <c r="AB737" s="203"/>
      <c r="AC737" s="204" t="str">
        <f t="shared" si="182"/>
        <v>CLOSE</v>
      </c>
      <c r="AD737" s="47" t="str">
        <f t="array" aca="1" ref="AD737" ca="1">IF(D737="","",INDEX(HM_Unit!$D$1:$AE$1,MATCH(C737,HM_Unit!$D$2:$AE$2,0)))</f>
        <v>WEEK 17</v>
      </c>
      <c r="AE737" s="46"/>
      <c r="AF737" s="46"/>
      <c r="AG737" s="46"/>
      <c r="AH737" s="46"/>
      <c r="AI737" s="46"/>
      <c r="AJ737" s="46"/>
      <c r="AK737" s="46"/>
    </row>
    <row r="738" spans="1:37" ht="30.75" customHeight="1">
      <c r="A738" s="46">
        <f>IFERROR(VLOOKUP(D738,Sort!B:D,3,0),"")</f>
        <v>0</v>
      </c>
      <c r="B738" s="190" t="str">
        <f t="shared" si="176"/>
        <v>146133CLOSE</v>
      </c>
      <c r="C738" s="196">
        <v>46133</v>
      </c>
      <c r="D738" s="192" t="s">
        <v>13</v>
      </c>
      <c r="E738" s="193" t="str">
        <f>IFERROR(VLOOKUP(D738,Sort!B:C,2,0),"")</f>
        <v>AXOR 3336K</v>
      </c>
      <c r="F738" s="194"/>
      <c r="G738" s="195">
        <f t="shared" si="177"/>
        <v>0</v>
      </c>
      <c r="H738" s="196">
        <v>46133</v>
      </c>
      <c r="I738" s="197">
        <v>0.39374999999999999</v>
      </c>
      <c r="J738" s="196">
        <v>46133</v>
      </c>
      <c r="K738" s="197">
        <v>0.41111111111111109</v>
      </c>
      <c r="L738" s="198">
        <f t="shared" si="178"/>
        <v>46133.393750000003</v>
      </c>
      <c r="M738" s="199">
        <f t="shared" si="179"/>
        <v>46133.411111111112</v>
      </c>
      <c r="N738" s="200">
        <f t="shared" si="180"/>
        <v>0.41666733329559508</v>
      </c>
      <c r="O738" s="201" t="s">
        <v>356</v>
      </c>
      <c r="P738" s="201"/>
      <c r="Q738" s="202" t="s">
        <v>149</v>
      </c>
      <c r="R738" s="202" t="s">
        <v>137</v>
      </c>
      <c r="S738" s="202" t="s">
        <v>318</v>
      </c>
      <c r="T738" s="193" t="str">
        <f>IFERROR(VLOOKUP(S738,Sort!E:F,2,0),"")</f>
        <v>PREVENTIVE MAINTENACE</v>
      </c>
      <c r="U738" s="115">
        <f t="shared" si="181"/>
        <v>1</v>
      </c>
      <c r="V738" s="202" t="s">
        <v>422</v>
      </c>
      <c r="W738" s="202"/>
      <c r="X738" s="202"/>
      <c r="Y738" s="202"/>
      <c r="Z738" s="193"/>
      <c r="AA738" s="193" t="s">
        <v>362</v>
      </c>
      <c r="AB738" s="203"/>
      <c r="AC738" s="204" t="str">
        <f t="shared" si="182"/>
        <v>CLOSE</v>
      </c>
      <c r="AD738" s="47" t="str">
        <f t="array" aca="1" ref="AD738" ca="1">IF(D738="","",INDEX(HM_Unit!$D$1:$AE$1,MATCH(C738,HM_Unit!$D$2:$AE$2,0)))</f>
        <v>WEEK 17</v>
      </c>
      <c r="AE738" s="46"/>
      <c r="AF738" s="46"/>
      <c r="AG738" s="46"/>
      <c r="AH738" s="46"/>
      <c r="AI738" s="46"/>
      <c r="AJ738" s="46"/>
      <c r="AK738" s="46"/>
    </row>
    <row r="739" spans="1:37" ht="30.75" customHeight="1">
      <c r="A739" s="46">
        <f>IFERROR(VLOOKUP(D739,Sort!B:D,3,0),"")</f>
        <v>0</v>
      </c>
      <c r="B739" s="190" t="str">
        <f t="shared" si="176"/>
        <v>246133CLOSE</v>
      </c>
      <c r="C739" s="196">
        <v>46133</v>
      </c>
      <c r="D739" s="192" t="s">
        <v>15</v>
      </c>
      <c r="E739" s="193" t="str">
        <f>IFERROR(VLOOKUP(D739,Sort!B:C,2,0),"")</f>
        <v>AXOR 3336K</v>
      </c>
      <c r="F739" s="194"/>
      <c r="G739" s="195">
        <f t="shared" si="177"/>
        <v>0</v>
      </c>
      <c r="H739" s="196">
        <v>46133</v>
      </c>
      <c r="I739" s="197">
        <v>0.4152777777777778</v>
      </c>
      <c r="J739" s="196">
        <v>46133</v>
      </c>
      <c r="K739" s="197">
        <v>0.43402777777777779</v>
      </c>
      <c r="L739" s="198">
        <f t="shared" si="178"/>
        <v>46133.415277777778</v>
      </c>
      <c r="M739" s="199">
        <f t="shared" si="179"/>
        <v>46133.434027777781</v>
      </c>
      <c r="N739" s="200">
        <f t="shared" si="180"/>
        <v>0.45000072007100278</v>
      </c>
      <c r="O739" s="201" t="s">
        <v>356</v>
      </c>
      <c r="P739" s="201"/>
      <c r="Q739" s="202" t="s">
        <v>149</v>
      </c>
      <c r="R739" s="202" t="s">
        <v>137</v>
      </c>
      <c r="S739" s="202" t="s">
        <v>318</v>
      </c>
      <c r="T739" s="193" t="str">
        <f>IFERROR(VLOOKUP(S739,Sort!E:F,2,0),"")</f>
        <v>PREVENTIVE MAINTENACE</v>
      </c>
      <c r="U739" s="115">
        <f t="shared" si="181"/>
        <v>1</v>
      </c>
      <c r="V739" s="202" t="s">
        <v>422</v>
      </c>
      <c r="W739" s="202"/>
      <c r="X739" s="202"/>
      <c r="Y739" s="202"/>
      <c r="Z739" s="193"/>
      <c r="AA739" s="193" t="s">
        <v>362</v>
      </c>
      <c r="AB739" s="203"/>
      <c r="AC739" s="204" t="str">
        <f t="shared" si="182"/>
        <v>CLOSE</v>
      </c>
      <c r="AD739" s="47" t="str">
        <f t="array" aca="1" ref="AD739" ca="1">IF(D739="","",INDEX(HM_Unit!$D$1:$AE$1,MATCH(C739,HM_Unit!$D$2:$AE$2,0)))</f>
        <v>WEEK 17</v>
      </c>
      <c r="AE739" s="46"/>
      <c r="AF739" s="46"/>
      <c r="AG739" s="46"/>
      <c r="AH739" s="46"/>
      <c r="AI739" s="46"/>
      <c r="AJ739" s="46"/>
      <c r="AK739" s="46"/>
    </row>
    <row r="740" spans="1:37" ht="30.75" customHeight="1">
      <c r="A740" s="46">
        <f>IFERROR(VLOOKUP(D740,Sort!B:D,3,0),"")</f>
        <v>0</v>
      </c>
      <c r="B740" s="190" t="str">
        <f t="shared" si="176"/>
        <v>346133CLOSE</v>
      </c>
      <c r="C740" s="196">
        <v>46133</v>
      </c>
      <c r="D740" s="192" t="s">
        <v>25</v>
      </c>
      <c r="E740" s="193" t="str">
        <f>IFERROR(VLOOKUP(D740,Sort!B:C,2,0),"")</f>
        <v>AXOR 3336K</v>
      </c>
      <c r="F740" s="194" t="s">
        <v>1206</v>
      </c>
      <c r="G740" s="195">
        <f t="shared" si="177"/>
        <v>0</v>
      </c>
      <c r="H740" s="196">
        <v>46133</v>
      </c>
      <c r="I740" s="197">
        <v>0.3840277777777778</v>
      </c>
      <c r="J740" s="196">
        <v>46133</v>
      </c>
      <c r="K740" s="197">
        <v>0.44444444444444442</v>
      </c>
      <c r="L740" s="198">
        <f t="shared" si="178"/>
        <v>46133.384027777778</v>
      </c>
      <c r="M740" s="199">
        <f t="shared" si="179"/>
        <v>46133.444444444445</v>
      </c>
      <c r="N740" s="200">
        <f t="shared" si="180"/>
        <v>1.4500023200153564</v>
      </c>
      <c r="O740" s="201" t="s">
        <v>1207</v>
      </c>
      <c r="P740" s="201" t="s">
        <v>1208</v>
      </c>
      <c r="Q740" s="202" t="s">
        <v>149</v>
      </c>
      <c r="R740" s="202" t="s">
        <v>137</v>
      </c>
      <c r="S740" s="202" t="s">
        <v>353</v>
      </c>
      <c r="T740" s="193" t="str">
        <f>IFERROR(VLOOKUP(S740,Sort!E:F,2,0),"")</f>
        <v>DIFFERENTIAL</v>
      </c>
      <c r="U740" s="115">
        <f t="shared" si="181"/>
        <v>1</v>
      </c>
      <c r="V740" s="202" t="s">
        <v>422</v>
      </c>
      <c r="W740" s="202"/>
      <c r="X740" s="202"/>
      <c r="Y740" s="202"/>
      <c r="Z740" s="193"/>
      <c r="AA740" s="193" t="s">
        <v>362</v>
      </c>
      <c r="AB740" s="203"/>
      <c r="AC740" s="204" t="str">
        <f t="shared" si="182"/>
        <v>CLOSE</v>
      </c>
      <c r="AD740" s="47" t="str">
        <f t="array" aca="1" ref="AD740" ca="1">IF(D740="","",INDEX(HM_Unit!$D$1:$AE$1,MATCH(C740,HM_Unit!$D$2:$AE$2,0)))</f>
        <v>WEEK 17</v>
      </c>
      <c r="AE740" s="46"/>
      <c r="AF740" s="46"/>
      <c r="AG740" s="46"/>
      <c r="AH740" s="46"/>
      <c r="AI740" s="46"/>
      <c r="AJ740" s="46"/>
      <c r="AK740" s="46"/>
    </row>
    <row r="741" spans="1:37" ht="30.75" customHeight="1">
      <c r="A741" s="46">
        <f>IFERROR(VLOOKUP(D741,Sort!B:D,3,0),"")</f>
        <v>0</v>
      </c>
      <c r="B741" s="190" t="str">
        <f t="shared" si="176"/>
        <v>446133CLOSE</v>
      </c>
      <c r="C741" s="196">
        <v>46133</v>
      </c>
      <c r="D741" s="192" t="s">
        <v>14</v>
      </c>
      <c r="E741" s="193" t="str">
        <f>IFERROR(VLOOKUP(D741,Sort!B:C,2,0),"")</f>
        <v>AXOR 3336K</v>
      </c>
      <c r="F741" s="194" t="s">
        <v>382</v>
      </c>
      <c r="G741" s="195">
        <f t="shared" si="177"/>
        <v>0</v>
      </c>
      <c r="H741" s="196">
        <v>46133</v>
      </c>
      <c r="I741" s="197">
        <v>0.43611111111111112</v>
      </c>
      <c r="J741" s="196">
        <v>46133</v>
      </c>
      <c r="K741" s="197">
        <v>0.57361111111111107</v>
      </c>
      <c r="L741" s="198">
        <f t="shared" si="178"/>
        <v>46133.436111111114</v>
      </c>
      <c r="M741" s="199">
        <f t="shared" si="179"/>
        <v>46133.573611111111</v>
      </c>
      <c r="N741" s="200">
        <f t="shared" si="180"/>
        <v>3.3000052799386159</v>
      </c>
      <c r="O741" s="201" t="s">
        <v>1209</v>
      </c>
      <c r="P741" s="201" t="s">
        <v>1210</v>
      </c>
      <c r="Q741" s="202" t="s">
        <v>150</v>
      </c>
      <c r="R741" s="202" t="s">
        <v>137</v>
      </c>
      <c r="S741" s="202" t="s">
        <v>300</v>
      </c>
      <c r="T741" s="193" t="str">
        <f>IFERROR(VLOOKUP(S741,Sort!E:F,2,0),"")</f>
        <v>AIR SYSTEM</v>
      </c>
      <c r="U741" s="115">
        <f t="shared" si="181"/>
        <v>1</v>
      </c>
      <c r="V741" s="202" t="s">
        <v>422</v>
      </c>
      <c r="W741" s="202"/>
      <c r="X741" s="202"/>
      <c r="Y741" s="202"/>
      <c r="Z741" s="193"/>
      <c r="AA741" s="193" t="s">
        <v>362</v>
      </c>
      <c r="AB741" s="203"/>
      <c r="AC741" s="204" t="str">
        <f t="shared" si="182"/>
        <v>CLOSE</v>
      </c>
      <c r="AD741" s="47" t="str">
        <f t="array" aca="1" ref="AD741" ca="1">IF(D741="","",INDEX(HM_Unit!$D$1:$AE$1,MATCH(C741,HM_Unit!$D$2:$AE$2,0)))</f>
        <v>WEEK 17</v>
      </c>
      <c r="AE741" s="46"/>
      <c r="AF741" s="46"/>
      <c r="AG741" s="46"/>
      <c r="AH741" s="46"/>
      <c r="AI741" s="46"/>
      <c r="AJ741" s="46"/>
      <c r="AK741" s="46"/>
    </row>
    <row r="742" spans="1:37" ht="30.75" customHeight="1">
      <c r="A742" s="46">
        <f>IFERROR(VLOOKUP(D742,Sort!B:D,3,0),"")</f>
        <v>0</v>
      </c>
      <c r="B742" s="190" t="str">
        <f t="shared" si="176"/>
        <v>546133CLOSE</v>
      </c>
      <c r="C742" s="196">
        <v>46133</v>
      </c>
      <c r="D742" s="192" t="s">
        <v>29</v>
      </c>
      <c r="E742" s="193" t="str">
        <f>IFERROR(VLOOKUP(D742,Sort!B:C,2,0),"")</f>
        <v>AXOR 3336K</v>
      </c>
      <c r="F742" s="194" t="s">
        <v>382</v>
      </c>
      <c r="G742" s="195">
        <f t="shared" si="177"/>
        <v>0</v>
      </c>
      <c r="H742" s="196">
        <v>46133</v>
      </c>
      <c r="I742" s="197">
        <v>0.58472222222222225</v>
      </c>
      <c r="J742" s="196">
        <v>46133</v>
      </c>
      <c r="K742" s="197">
        <v>0.61041666666666672</v>
      </c>
      <c r="L742" s="198">
        <f t="shared" si="178"/>
        <v>46133.584722222222</v>
      </c>
      <c r="M742" s="199">
        <f t="shared" si="179"/>
        <v>46133.61041666667</v>
      </c>
      <c r="N742" s="200">
        <f t="shared" si="180"/>
        <v>0.61666765342416618</v>
      </c>
      <c r="O742" s="201" t="s">
        <v>1211</v>
      </c>
      <c r="P742" s="201" t="s">
        <v>1212</v>
      </c>
      <c r="Q742" s="202" t="s">
        <v>150</v>
      </c>
      <c r="R742" s="202" t="s">
        <v>137</v>
      </c>
      <c r="S742" s="202" t="s">
        <v>300</v>
      </c>
      <c r="T742" s="193" t="str">
        <f>IFERROR(VLOOKUP(S742,Sort!E:F,2,0),"")</f>
        <v>AIR SYSTEM</v>
      </c>
      <c r="U742" s="115">
        <f t="shared" si="181"/>
        <v>1</v>
      </c>
      <c r="V742" s="202" t="s">
        <v>422</v>
      </c>
      <c r="W742" s="202"/>
      <c r="X742" s="202"/>
      <c r="Y742" s="202"/>
      <c r="Z742" s="193"/>
      <c r="AA742" s="193" t="s">
        <v>362</v>
      </c>
      <c r="AB742" s="203"/>
      <c r="AC742" s="204" t="str">
        <f t="shared" si="182"/>
        <v>CLOSE</v>
      </c>
      <c r="AD742" s="47" t="str">
        <f t="array" aca="1" ref="AD742" ca="1">IF(D742="","",INDEX(HM_Unit!$D$1:$AE$1,MATCH(C742,HM_Unit!$D$2:$AE$2,0)))</f>
        <v>WEEK 17</v>
      </c>
      <c r="AE742" s="46"/>
      <c r="AF742" s="46"/>
      <c r="AG742" s="46"/>
      <c r="AH742" s="46"/>
      <c r="AI742" s="46"/>
      <c r="AJ742" s="46"/>
      <c r="AK742" s="46"/>
    </row>
    <row r="743" spans="1:37" ht="30.75" customHeight="1">
      <c r="A743" s="46">
        <f>IFERROR(VLOOKUP(D743,Sort!B:D,3,0),"")</f>
        <v>0</v>
      </c>
      <c r="B743" s="190" t="str">
        <f t="shared" si="176"/>
        <v>646133CLOSE</v>
      </c>
      <c r="C743" s="196">
        <v>46133</v>
      </c>
      <c r="D743" s="192" t="s">
        <v>22</v>
      </c>
      <c r="E743" s="193" t="str">
        <f>IFERROR(VLOOKUP(D743,Sort!B:C,2,0),"")</f>
        <v>AXOR 3336K</v>
      </c>
      <c r="F743" s="194">
        <v>20130</v>
      </c>
      <c r="G743" s="195">
        <f t="shared" si="177"/>
        <v>0</v>
      </c>
      <c r="H743" s="196">
        <v>46133</v>
      </c>
      <c r="I743" s="197">
        <v>0.54166666666666663</v>
      </c>
      <c r="J743" s="196">
        <v>46133</v>
      </c>
      <c r="K743" s="197">
        <v>0.70833333333333337</v>
      </c>
      <c r="L743" s="198">
        <f t="shared" si="178"/>
        <v>46133.541666666664</v>
      </c>
      <c r="M743" s="199">
        <f t="shared" si="179"/>
        <v>46133.708333333336</v>
      </c>
      <c r="N743" s="200">
        <f t="shared" si="180"/>
        <v>4.000006400126658</v>
      </c>
      <c r="O743" s="201" t="s">
        <v>1213</v>
      </c>
      <c r="P743" s="201" t="s">
        <v>1214</v>
      </c>
      <c r="Q743" s="202" t="s">
        <v>150</v>
      </c>
      <c r="R743" s="202" t="s">
        <v>137</v>
      </c>
      <c r="S743" s="202" t="s">
        <v>291</v>
      </c>
      <c r="T743" s="193" t="str">
        <f>IFERROR(VLOOKUP(S743,Sort!E:F,2,0),"")</f>
        <v>ELECTRICAL, STARTING &amp; CHARGING SYSTEM</v>
      </c>
      <c r="U743" s="115">
        <f t="shared" si="181"/>
        <v>1</v>
      </c>
      <c r="V743" s="202" t="s">
        <v>422</v>
      </c>
      <c r="W743" s="202"/>
      <c r="X743" s="202"/>
      <c r="Y743" s="202"/>
      <c r="Z743" s="193"/>
      <c r="AA743" s="193" t="s">
        <v>362</v>
      </c>
      <c r="AB743" s="203"/>
      <c r="AC743" s="204" t="str">
        <f t="shared" si="182"/>
        <v>CLOSE</v>
      </c>
      <c r="AD743" s="47" t="str">
        <f t="array" aca="1" ref="AD743" ca="1">IF(D743="","",INDEX(HM_Unit!$D$1:$AE$1,MATCH(C743,HM_Unit!$D$2:$AE$2,0)))</f>
        <v>WEEK 17</v>
      </c>
      <c r="AE743" s="46"/>
      <c r="AF743" s="46"/>
      <c r="AG743" s="46"/>
      <c r="AH743" s="46"/>
      <c r="AI743" s="46"/>
      <c r="AJ743" s="46"/>
      <c r="AK743" s="46"/>
    </row>
    <row r="744" spans="1:37" ht="30.75" customHeight="1">
      <c r="A744" s="46">
        <f>IFERROR(VLOOKUP(D744,Sort!B:D,3,0),"")</f>
        <v>0</v>
      </c>
      <c r="B744" s="190" t="str">
        <f t="shared" si="176"/>
        <v>746133CLOSE</v>
      </c>
      <c r="C744" s="196">
        <v>46133</v>
      </c>
      <c r="D744" s="192" t="s">
        <v>107</v>
      </c>
      <c r="E744" s="193" t="str">
        <f>IFERROR(VLOOKUP(D744,Sort!B:C,2,0),"")</f>
        <v>Axor 3336 OB</v>
      </c>
      <c r="F744" s="194" t="s">
        <v>471</v>
      </c>
      <c r="G744" s="195">
        <f t="shared" si="177"/>
        <v>0</v>
      </c>
      <c r="H744" s="196">
        <v>46133</v>
      </c>
      <c r="I744" s="197">
        <v>0.80208333333333337</v>
      </c>
      <c r="J744" s="196">
        <v>46133</v>
      </c>
      <c r="K744" s="197">
        <v>0.80555555555555558</v>
      </c>
      <c r="L744" s="198">
        <f t="shared" si="178"/>
        <v>46133.802083333336</v>
      </c>
      <c r="M744" s="199">
        <f t="shared" si="179"/>
        <v>46133.805555555555</v>
      </c>
      <c r="N744" s="200">
        <f t="shared" si="180"/>
        <v>8.3333466589269767E-2</v>
      </c>
      <c r="O744" s="201" t="s">
        <v>1215</v>
      </c>
      <c r="P744" s="201" t="s">
        <v>1216</v>
      </c>
      <c r="Q744" s="202" t="s">
        <v>150</v>
      </c>
      <c r="R744" s="202" t="s">
        <v>137</v>
      </c>
      <c r="S744" s="202" t="s">
        <v>303</v>
      </c>
      <c r="T744" s="193" t="str">
        <f>IFERROR(VLOOKUP(S744,Sort!E:F,2,0),"")</f>
        <v>BRAKE SYSTEM</v>
      </c>
      <c r="U744" s="115">
        <f t="shared" si="181"/>
        <v>1</v>
      </c>
      <c r="V744" s="202" t="s">
        <v>422</v>
      </c>
      <c r="W744" s="202"/>
      <c r="X744" s="202"/>
      <c r="Y744" s="202"/>
      <c r="Z744" s="193"/>
      <c r="AA744" s="193" t="s">
        <v>362</v>
      </c>
      <c r="AB744" s="203"/>
      <c r="AC744" s="204" t="str">
        <f t="shared" si="182"/>
        <v>CLOSE</v>
      </c>
      <c r="AD744" s="47" t="str">
        <f t="array" aca="1" ref="AD744" ca="1">IF(D744="","",INDEX(HM_Unit!$D$1:$AE$1,MATCH(C744,HM_Unit!$D$2:$AE$2,0)))</f>
        <v>WEEK 17</v>
      </c>
      <c r="AE744" s="46"/>
      <c r="AF744" s="46"/>
      <c r="AG744" s="46"/>
      <c r="AH744" s="46"/>
      <c r="AI744" s="46"/>
      <c r="AJ744" s="46"/>
      <c r="AK744" s="46"/>
    </row>
    <row r="745" spans="1:37" ht="30.75" customHeight="1">
      <c r="A745" s="46">
        <f>IFERROR(VLOOKUP(D745,Sort!B:D,3,0),"")</f>
        <v>0</v>
      </c>
      <c r="B745" s="190" t="str">
        <f t="shared" si="176"/>
        <v>846133CLOSE</v>
      </c>
      <c r="C745" s="196">
        <v>46133</v>
      </c>
      <c r="D745" s="192" t="s">
        <v>92</v>
      </c>
      <c r="E745" s="193" t="str">
        <f>IFERROR(VLOOKUP(D745,Sort!B:C,2,0),"")</f>
        <v>Axor 3336 OB</v>
      </c>
      <c r="F745" s="194" t="s">
        <v>471</v>
      </c>
      <c r="G745" s="195">
        <f t="shared" si="177"/>
        <v>0</v>
      </c>
      <c r="H745" s="196">
        <v>46133</v>
      </c>
      <c r="I745" s="197">
        <v>0.8125</v>
      </c>
      <c r="J745" s="196">
        <v>46133</v>
      </c>
      <c r="K745" s="197">
        <v>0.83333333333333337</v>
      </c>
      <c r="L745" s="198">
        <f t="shared" si="178"/>
        <v>46133.8125</v>
      </c>
      <c r="M745" s="199">
        <f t="shared" si="179"/>
        <v>46133.833333333336</v>
      </c>
      <c r="N745" s="200">
        <f t="shared" si="180"/>
        <v>0.5000008000594901</v>
      </c>
      <c r="O745" s="201" t="s">
        <v>1217</v>
      </c>
      <c r="P745" s="201" t="s">
        <v>1218</v>
      </c>
      <c r="Q745" s="202" t="s">
        <v>150</v>
      </c>
      <c r="R745" s="202" t="s">
        <v>137</v>
      </c>
      <c r="S745" s="202" t="s">
        <v>297</v>
      </c>
      <c r="T745" s="193" t="str">
        <f>IFERROR(VLOOKUP(S745,Sort!E:F,2,0),"")</f>
        <v>SUSPENSION</v>
      </c>
      <c r="U745" s="115">
        <f t="shared" si="181"/>
        <v>1</v>
      </c>
      <c r="V745" s="202" t="s">
        <v>422</v>
      </c>
      <c r="W745" s="202"/>
      <c r="X745" s="202"/>
      <c r="Y745" s="202"/>
      <c r="Z745" s="193"/>
      <c r="AA745" s="193" t="s">
        <v>362</v>
      </c>
      <c r="AB745" s="203"/>
      <c r="AC745" s="204" t="str">
        <f t="shared" si="182"/>
        <v>CLOSE</v>
      </c>
      <c r="AD745" s="47" t="str">
        <f t="array" aca="1" ref="AD745" ca="1">IF(D745="","",INDEX(HM_Unit!$D$1:$AE$1,MATCH(C745,HM_Unit!$D$2:$AE$2,0)))</f>
        <v>WEEK 17</v>
      </c>
      <c r="AE745" s="46"/>
      <c r="AF745" s="46"/>
      <c r="AG745" s="46"/>
      <c r="AH745" s="46"/>
      <c r="AI745" s="46"/>
      <c r="AJ745" s="46"/>
      <c r="AK745" s="46"/>
    </row>
    <row r="746" spans="1:37" ht="74.25" customHeight="1">
      <c r="A746" s="46">
        <f>IFERROR(VLOOKUP(D746,Sort!B:D,3,0),"")</f>
        <v>0</v>
      </c>
      <c r="B746" s="190" t="str">
        <f t="shared" si="176"/>
        <v>946133CLOSE</v>
      </c>
      <c r="C746" s="196">
        <v>46133</v>
      </c>
      <c r="D746" s="192" t="s">
        <v>101</v>
      </c>
      <c r="E746" s="193" t="str">
        <f>IFERROR(VLOOKUP(D746,Sort!B:C,2,0),"")</f>
        <v>Axor 3336 OB</v>
      </c>
      <c r="F746" s="194" t="s">
        <v>471</v>
      </c>
      <c r="G746" s="195">
        <f t="shared" si="177"/>
        <v>0</v>
      </c>
      <c r="H746" s="196">
        <v>46133</v>
      </c>
      <c r="I746" s="197">
        <v>0.84027777777777779</v>
      </c>
      <c r="J746" s="196">
        <v>46133</v>
      </c>
      <c r="K746" s="197">
        <v>0.90694444444444444</v>
      </c>
      <c r="L746" s="198">
        <f t="shared" si="178"/>
        <v>46133.840277777781</v>
      </c>
      <c r="M746" s="199">
        <f t="shared" si="179"/>
        <v>46133.906944444447</v>
      </c>
      <c r="N746" s="200">
        <f t="shared" si="180"/>
        <v>1.6000025599808156</v>
      </c>
      <c r="O746" s="201" t="s">
        <v>1219</v>
      </c>
      <c r="P746" s="201" t="s">
        <v>1220</v>
      </c>
      <c r="Q746" s="202" t="s">
        <v>150</v>
      </c>
      <c r="R746" s="202" t="s">
        <v>137</v>
      </c>
      <c r="S746" s="202" t="s">
        <v>297</v>
      </c>
      <c r="T746" s="193" t="str">
        <f>IFERROR(VLOOKUP(S746,Sort!E:F,2,0),"")</f>
        <v>SUSPENSION</v>
      </c>
      <c r="U746" s="115">
        <f t="shared" si="181"/>
        <v>1</v>
      </c>
      <c r="V746" s="202" t="s">
        <v>422</v>
      </c>
      <c r="W746" s="202"/>
      <c r="X746" s="202"/>
      <c r="Y746" s="202"/>
      <c r="Z746" s="193"/>
      <c r="AA746" s="193" t="s">
        <v>362</v>
      </c>
      <c r="AB746" s="203"/>
      <c r="AC746" s="204" t="str">
        <f t="shared" si="182"/>
        <v>CLOSE</v>
      </c>
      <c r="AD746" s="47" t="str">
        <f t="array" aca="1" ref="AD746" ca="1">IF(D746="","",INDEX(HM_Unit!$D$1:$AE$1,MATCH(C746,HM_Unit!$D$2:$AE$2,0)))</f>
        <v>WEEK 17</v>
      </c>
      <c r="AE746" s="46"/>
      <c r="AF746" s="46"/>
      <c r="AG746" s="46"/>
      <c r="AH746" s="46"/>
      <c r="AI746" s="46"/>
      <c r="AJ746" s="46"/>
      <c r="AK746" s="46"/>
    </row>
    <row r="747" spans="1:37" ht="30.75" customHeight="1">
      <c r="A747" s="46">
        <f>IFERROR(VLOOKUP(D747,Sort!B:D,3,0),"")</f>
        <v>0</v>
      </c>
      <c r="B747" s="190" t="str">
        <f t="shared" si="176"/>
        <v>1046133CLOSE</v>
      </c>
      <c r="C747" s="196">
        <v>46133</v>
      </c>
      <c r="D747" s="192" t="s">
        <v>31</v>
      </c>
      <c r="E747" s="193" t="str">
        <f>IFERROR(VLOOKUP(D747,Sort!B:C,2,0),"")</f>
        <v>AXOR 3336K</v>
      </c>
      <c r="F747" s="194">
        <v>19924</v>
      </c>
      <c r="G747" s="195">
        <f t="shared" si="177"/>
        <v>0</v>
      </c>
      <c r="H747" s="196">
        <v>46133</v>
      </c>
      <c r="I747" s="197">
        <v>0.80555555555555558</v>
      </c>
      <c r="J747" s="196">
        <v>46133</v>
      </c>
      <c r="K747" s="197">
        <v>0.82430555555555551</v>
      </c>
      <c r="L747" s="198">
        <f t="shared" si="178"/>
        <v>46133.805555555555</v>
      </c>
      <c r="M747" s="199">
        <f t="shared" si="179"/>
        <v>46133.824305555558</v>
      </c>
      <c r="N747" s="200">
        <f t="shared" si="180"/>
        <v>0.45000072007100278</v>
      </c>
      <c r="O747" s="201" t="s">
        <v>1221</v>
      </c>
      <c r="P747" s="201" t="s">
        <v>437</v>
      </c>
      <c r="Q747" s="202" t="s">
        <v>150</v>
      </c>
      <c r="R747" s="202" t="s">
        <v>137</v>
      </c>
      <c r="S747" s="202" t="s">
        <v>311</v>
      </c>
      <c r="T747" s="193" t="str">
        <f>IFERROR(VLOOKUP(S747,Sort!E:F,2,0),"")</f>
        <v>TYRE</v>
      </c>
      <c r="U747" s="115">
        <f t="shared" si="181"/>
        <v>1</v>
      </c>
      <c r="V747" s="202" t="s">
        <v>422</v>
      </c>
      <c r="W747" s="202"/>
      <c r="X747" s="202"/>
      <c r="Y747" s="202"/>
      <c r="Z747" s="193"/>
      <c r="AA747" s="193" t="s">
        <v>362</v>
      </c>
      <c r="AB747" s="203"/>
      <c r="AC747" s="204" t="str">
        <f t="shared" si="182"/>
        <v>CLOSE</v>
      </c>
      <c r="AD747" s="47" t="str">
        <f t="array" aca="1" ref="AD747" ca="1">IF(D747="","",INDEX(HM_Unit!$D$1:$AE$1,MATCH(C747,HM_Unit!$D$2:$AE$2,0)))</f>
        <v>WEEK 17</v>
      </c>
      <c r="AE747" s="46"/>
      <c r="AF747" s="46"/>
      <c r="AG747" s="46"/>
      <c r="AH747" s="46"/>
      <c r="AI747" s="46"/>
      <c r="AJ747" s="46"/>
      <c r="AK747" s="46"/>
    </row>
    <row r="748" spans="1:37" ht="30.75" customHeight="1">
      <c r="A748" s="46">
        <f>IFERROR(VLOOKUP(D748,Sort!B:D,3,0),"")</f>
        <v>0</v>
      </c>
      <c r="B748" s="190" t="str">
        <f t="shared" si="176"/>
        <v>1146133CLOSE</v>
      </c>
      <c r="C748" s="196">
        <v>46133</v>
      </c>
      <c r="D748" s="192" t="s">
        <v>33</v>
      </c>
      <c r="E748" s="193" t="str">
        <f>IFERROR(VLOOKUP(D748,Sort!B:C,2,0),"")</f>
        <v>AXOR 3336K</v>
      </c>
      <c r="F748" s="194">
        <v>19309</v>
      </c>
      <c r="G748" s="195">
        <f t="shared" si="177"/>
        <v>0</v>
      </c>
      <c r="H748" s="196">
        <v>46133</v>
      </c>
      <c r="I748" s="197">
        <v>0.80555555555555558</v>
      </c>
      <c r="J748" s="196">
        <v>46133</v>
      </c>
      <c r="K748" s="197">
        <v>0.8520833333333333</v>
      </c>
      <c r="L748" s="198">
        <f t="shared" si="178"/>
        <v>46133.805555555555</v>
      </c>
      <c r="M748" s="199">
        <f t="shared" si="179"/>
        <v>46133.852083333331</v>
      </c>
      <c r="N748" s="200">
        <f t="shared" si="180"/>
        <v>1.1166684533090319</v>
      </c>
      <c r="O748" s="201" t="s">
        <v>1222</v>
      </c>
      <c r="P748" s="201" t="s">
        <v>1223</v>
      </c>
      <c r="Q748" s="202" t="s">
        <v>150</v>
      </c>
      <c r="R748" s="202" t="s">
        <v>137</v>
      </c>
      <c r="S748" s="202" t="s">
        <v>311</v>
      </c>
      <c r="T748" s="193" t="str">
        <f>IFERROR(VLOOKUP(S748,Sort!E:F,2,0),"")</f>
        <v>TYRE</v>
      </c>
      <c r="U748" s="115">
        <f t="shared" si="181"/>
        <v>1</v>
      </c>
      <c r="V748" s="202" t="s">
        <v>422</v>
      </c>
      <c r="W748" s="202"/>
      <c r="X748" s="202"/>
      <c r="Y748" s="202"/>
      <c r="Z748" s="193"/>
      <c r="AA748" s="193" t="s">
        <v>362</v>
      </c>
      <c r="AB748" s="203"/>
      <c r="AC748" s="204" t="str">
        <f t="shared" si="182"/>
        <v>CLOSE</v>
      </c>
      <c r="AD748" s="47" t="str">
        <f t="array" aca="1" ref="AD748" ca="1">IF(D748="","",INDEX(HM_Unit!$D$1:$AE$1,MATCH(C748,HM_Unit!$D$2:$AE$2,0)))</f>
        <v>WEEK 17</v>
      </c>
      <c r="AE748" s="46"/>
      <c r="AF748" s="46"/>
      <c r="AG748" s="46"/>
      <c r="AH748" s="46"/>
      <c r="AI748" s="46"/>
      <c r="AJ748" s="46"/>
      <c r="AK748" s="46"/>
    </row>
    <row r="749" spans="1:37" ht="30.75" customHeight="1">
      <c r="A749" s="46">
        <f>IFERROR(VLOOKUP(D749,Sort!B:D,3,0),"")</f>
        <v>0</v>
      </c>
      <c r="B749" s="190" t="str">
        <f t="shared" si="176"/>
        <v>1246133CLOSE</v>
      </c>
      <c r="C749" s="196">
        <v>46133</v>
      </c>
      <c r="D749" s="192" t="s">
        <v>19</v>
      </c>
      <c r="E749" s="193" t="str">
        <f>IFERROR(VLOOKUP(D749,Sort!B:C,2,0),"")</f>
        <v>AXOR 3336K</v>
      </c>
      <c r="F749" s="194" t="s">
        <v>379</v>
      </c>
      <c r="G749" s="195">
        <f t="shared" si="177"/>
        <v>0</v>
      </c>
      <c r="H749" s="196">
        <v>46133</v>
      </c>
      <c r="I749" s="197">
        <v>0.8125</v>
      </c>
      <c r="J749" s="196">
        <v>46133</v>
      </c>
      <c r="K749" s="197">
        <v>0.83333333333333337</v>
      </c>
      <c r="L749" s="198">
        <f t="shared" si="178"/>
        <v>46133.8125</v>
      </c>
      <c r="M749" s="199">
        <f t="shared" si="179"/>
        <v>46133.833333333336</v>
      </c>
      <c r="N749" s="200">
        <f t="shared" si="180"/>
        <v>0.5000008000594901</v>
      </c>
      <c r="O749" s="201" t="s">
        <v>1224</v>
      </c>
      <c r="P749" s="201" t="s">
        <v>1225</v>
      </c>
      <c r="Q749" s="202" t="s">
        <v>150</v>
      </c>
      <c r="R749" s="202" t="s">
        <v>137</v>
      </c>
      <c r="S749" s="202" t="s">
        <v>303</v>
      </c>
      <c r="T749" s="193" t="str">
        <f>IFERROR(VLOOKUP(S749,Sort!E:F,2,0),"")</f>
        <v>BRAKE SYSTEM</v>
      </c>
      <c r="U749" s="115">
        <f t="shared" si="181"/>
        <v>1</v>
      </c>
      <c r="V749" s="202" t="s">
        <v>422</v>
      </c>
      <c r="W749" s="202"/>
      <c r="X749" s="202"/>
      <c r="Y749" s="202"/>
      <c r="Z749" s="193"/>
      <c r="AA749" s="193" t="s">
        <v>362</v>
      </c>
      <c r="AB749" s="203"/>
      <c r="AC749" s="204" t="str">
        <f t="shared" si="182"/>
        <v>CLOSE</v>
      </c>
      <c r="AD749" s="47" t="str">
        <f t="array" aca="1" ref="AD749" ca="1">IF(D749="","",INDEX(HM_Unit!$D$1:$AE$1,MATCH(C749,HM_Unit!$D$2:$AE$2,0)))</f>
        <v>WEEK 17</v>
      </c>
      <c r="AE749" s="46"/>
      <c r="AF749" s="46"/>
      <c r="AG749" s="46"/>
      <c r="AH749" s="46"/>
      <c r="AI749" s="46"/>
      <c r="AJ749" s="46"/>
      <c r="AK749" s="46"/>
    </row>
    <row r="750" spans="1:37" ht="30.75" customHeight="1">
      <c r="A750" s="46">
        <f>IFERROR(VLOOKUP(D750,Sort!B:D,3,0),"")</f>
        <v>0</v>
      </c>
      <c r="B750" s="190" t="str">
        <f t="shared" si="176"/>
        <v>1346133CLOSE</v>
      </c>
      <c r="C750" s="196">
        <v>46133</v>
      </c>
      <c r="D750" s="193" t="s">
        <v>91</v>
      </c>
      <c r="E750" s="193" t="str">
        <f>IFERROR(VLOOKUP(D750,Sort!B:C,2,0),"")</f>
        <v>Axor 3336 OB</v>
      </c>
      <c r="F750" s="194" t="s">
        <v>379</v>
      </c>
      <c r="G750" s="195">
        <f t="shared" si="177"/>
        <v>0</v>
      </c>
      <c r="H750" s="196">
        <v>46133</v>
      </c>
      <c r="I750" s="197">
        <v>0.82986111111111116</v>
      </c>
      <c r="J750" s="196">
        <v>46133</v>
      </c>
      <c r="K750" s="197">
        <v>0.83680555555555558</v>
      </c>
      <c r="L750" s="198">
        <f t="shared" si="178"/>
        <v>46133.829861111109</v>
      </c>
      <c r="M750" s="199">
        <f t="shared" si="179"/>
        <v>46133.836805555555</v>
      </c>
      <c r="N750" s="200">
        <f t="shared" si="180"/>
        <v>0.16666693335316288</v>
      </c>
      <c r="O750" s="201" t="s">
        <v>1226</v>
      </c>
      <c r="P750" s="201" t="s">
        <v>1227</v>
      </c>
      <c r="Q750" s="202" t="s">
        <v>150</v>
      </c>
      <c r="R750" s="202" t="s">
        <v>137</v>
      </c>
      <c r="S750" s="202" t="s">
        <v>291</v>
      </c>
      <c r="T750" s="193" t="str">
        <f>IFERROR(VLOOKUP(S750,Sort!E:F,2,0),"")</f>
        <v>ELECTRICAL, STARTING &amp; CHARGING SYSTEM</v>
      </c>
      <c r="U750" s="115">
        <f t="shared" si="181"/>
        <v>1</v>
      </c>
      <c r="V750" s="202" t="s">
        <v>422</v>
      </c>
      <c r="W750" s="202"/>
      <c r="X750" s="202"/>
      <c r="Y750" s="202"/>
      <c r="Z750" s="193"/>
      <c r="AA750" s="193" t="s">
        <v>362</v>
      </c>
      <c r="AB750" s="203"/>
      <c r="AC750" s="204" t="str">
        <f t="shared" si="182"/>
        <v>CLOSE</v>
      </c>
      <c r="AD750" s="47" t="str">
        <f t="array" aca="1" ref="AD750" ca="1">IF(D750="","",INDEX(HM_Unit!$D$1:$AE$1,MATCH(C750,HM_Unit!$D$2:$AE$2,0)))</f>
        <v>WEEK 17</v>
      </c>
      <c r="AE750" s="46"/>
      <c r="AF750" s="46"/>
      <c r="AG750" s="46"/>
      <c r="AH750" s="46"/>
      <c r="AI750" s="46"/>
      <c r="AJ750" s="46"/>
      <c r="AK750" s="46"/>
    </row>
    <row r="751" spans="1:37" ht="30.75" customHeight="1">
      <c r="A751" s="46">
        <f>IFERROR(VLOOKUP(D751,Sort!B:D,3,0),"")</f>
        <v>0</v>
      </c>
      <c r="B751" s="190" t="str">
        <f t="shared" si="176"/>
        <v>1446133CLOSE</v>
      </c>
      <c r="C751" s="196">
        <v>46133</v>
      </c>
      <c r="D751" s="192" t="s">
        <v>13</v>
      </c>
      <c r="E751" s="193" t="str">
        <f>IFERROR(VLOOKUP(D751,Sort!B:C,2,0),"")</f>
        <v>AXOR 3336K</v>
      </c>
      <c r="F751" s="194"/>
      <c r="G751" s="195">
        <f t="shared" si="177"/>
        <v>0</v>
      </c>
      <c r="H751" s="196">
        <v>46133</v>
      </c>
      <c r="I751" s="197">
        <v>0.84027777777777779</v>
      </c>
      <c r="J751" s="196">
        <v>46133</v>
      </c>
      <c r="K751" s="197">
        <v>0.85763888888888884</v>
      </c>
      <c r="L751" s="198">
        <f t="shared" si="178"/>
        <v>46133.840277777781</v>
      </c>
      <c r="M751" s="199">
        <f t="shared" si="179"/>
        <v>46133.857638888891</v>
      </c>
      <c r="N751" s="200">
        <f t="shared" si="180"/>
        <v>0.41666733329559508</v>
      </c>
      <c r="O751" s="201" t="s">
        <v>1228</v>
      </c>
      <c r="P751" s="201" t="s">
        <v>1229</v>
      </c>
      <c r="Q751" s="202" t="s">
        <v>150</v>
      </c>
      <c r="R751" s="202" t="s">
        <v>137</v>
      </c>
      <c r="S751" s="202" t="s">
        <v>491</v>
      </c>
      <c r="T751" s="193" t="str">
        <f>IFERROR(VLOOKUP(S751,Sort!E:F,2,0),"")</f>
        <v>FUEL SYSTEM</v>
      </c>
      <c r="U751" s="115">
        <f t="shared" si="181"/>
        <v>1</v>
      </c>
      <c r="V751" s="202" t="s">
        <v>422</v>
      </c>
      <c r="W751" s="202"/>
      <c r="X751" s="202"/>
      <c r="Y751" s="202"/>
      <c r="Z751" s="193"/>
      <c r="AA751" s="193" t="s">
        <v>362</v>
      </c>
      <c r="AB751" s="203"/>
      <c r="AC751" s="204" t="str">
        <f t="shared" si="182"/>
        <v>CLOSE</v>
      </c>
      <c r="AD751" s="47" t="str">
        <f t="array" aca="1" ref="AD751" ca="1">IF(D751="","",INDEX(HM_Unit!$D$1:$AE$1,MATCH(C751,HM_Unit!$D$2:$AE$2,0)))</f>
        <v>WEEK 17</v>
      </c>
      <c r="AE751" s="46"/>
      <c r="AF751" s="46"/>
      <c r="AG751" s="46"/>
      <c r="AH751" s="46"/>
      <c r="AI751" s="46"/>
      <c r="AJ751" s="46"/>
      <c r="AK751" s="46"/>
    </row>
    <row r="752" spans="1:37" ht="30.75" customHeight="1">
      <c r="A752" s="46">
        <f>IFERROR(VLOOKUP(D752,Sort!B:D,3,0),"")</f>
        <v>0</v>
      </c>
      <c r="B752" s="190" t="str">
        <f t="shared" si="176"/>
        <v>1546133CLOSE</v>
      </c>
      <c r="C752" s="196">
        <v>46133</v>
      </c>
      <c r="D752" s="192" t="s">
        <v>41</v>
      </c>
      <c r="E752" s="193" t="str">
        <f>IFERROR(VLOOKUP(D752,Sort!B:C,2,0),"")</f>
        <v>AXOR 3336K</v>
      </c>
      <c r="F752" s="194" t="s">
        <v>379</v>
      </c>
      <c r="G752" s="195">
        <f t="shared" si="177"/>
        <v>0</v>
      </c>
      <c r="H752" s="196">
        <v>46133</v>
      </c>
      <c r="I752" s="197">
        <v>0.75</v>
      </c>
      <c r="J752" s="196">
        <v>46133</v>
      </c>
      <c r="K752" s="197">
        <v>0.83333333333333337</v>
      </c>
      <c r="L752" s="198">
        <f t="shared" si="178"/>
        <v>46133.75</v>
      </c>
      <c r="M752" s="199">
        <f t="shared" si="179"/>
        <v>46133.833333333336</v>
      </c>
      <c r="N752" s="200">
        <f t="shared" si="180"/>
        <v>2.0000032000633334</v>
      </c>
      <c r="O752" s="201" t="s">
        <v>1230</v>
      </c>
      <c r="P752" s="201" t="s">
        <v>1231</v>
      </c>
      <c r="Q752" s="202" t="s">
        <v>150</v>
      </c>
      <c r="R752" s="202" t="s">
        <v>137</v>
      </c>
      <c r="S752" s="202" t="s">
        <v>491</v>
      </c>
      <c r="T752" s="193" t="str">
        <f>IFERROR(VLOOKUP(S752,Sort!E:F,2,0),"")</f>
        <v>FUEL SYSTEM</v>
      </c>
      <c r="U752" s="115">
        <f t="shared" si="181"/>
        <v>1</v>
      </c>
      <c r="V752" s="202" t="s">
        <v>422</v>
      </c>
      <c r="W752" s="202"/>
      <c r="X752" s="202"/>
      <c r="Y752" s="202"/>
      <c r="Z752" s="193"/>
      <c r="AA752" s="193" t="s">
        <v>362</v>
      </c>
      <c r="AB752" s="203"/>
      <c r="AC752" s="204" t="str">
        <f t="shared" si="182"/>
        <v>CLOSE</v>
      </c>
      <c r="AD752" s="47" t="str">
        <f t="array" aca="1" ref="AD752" ca="1">IF(D752="","",INDEX(HM_Unit!$D$1:$AE$1,MATCH(C752,HM_Unit!$D$2:$AE$2,0)))</f>
        <v>WEEK 17</v>
      </c>
      <c r="AE752" s="46"/>
      <c r="AF752" s="46"/>
      <c r="AG752" s="46"/>
      <c r="AH752" s="46"/>
      <c r="AI752" s="46"/>
      <c r="AJ752" s="46"/>
      <c r="AK752" s="46"/>
    </row>
    <row r="753" spans="1:37" ht="30.75" customHeight="1">
      <c r="A753" s="46">
        <f>IFERROR(VLOOKUP(D753,Sort!B:D,3,0),"")</f>
        <v>0</v>
      </c>
      <c r="B753" s="190" t="str">
        <f t="shared" si="176"/>
        <v>1646133CLOSE</v>
      </c>
      <c r="C753" s="196">
        <v>46133</v>
      </c>
      <c r="D753" s="192" t="s">
        <v>96</v>
      </c>
      <c r="E753" s="193" t="str">
        <f>IFERROR(VLOOKUP(D753,Sort!B:C,2,0),"")</f>
        <v>Axor 3336 OB</v>
      </c>
      <c r="F753" s="194" t="s">
        <v>379</v>
      </c>
      <c r="G753" s="195">
        <f t="shared" si="177"/>
        <v>0</v>
      </c>
      <c r="H753" s="196">
        <v>46133</v>
      </c>
      <c r="I753" s="197">
        <v>0.88194444444444442</v>
      </c>
      <c r="J753" s="196">
        <v>46133</v>
      </c>
      <c r="K753" s="197">
        <v>0.91666666666666663</v>
      </c>
      <c r="L753" s="198">
        <f t="shared" si="178"/>
        <v>46133.881944444445</v>
      </c>
      <c r="M753" s="199">
        <f t="shared" si="179"/>
        <v>46133.916666666664</v>
      </c>
      <c r="N753" s="200">
        <f t="shared" si="180"/>
        <v>0.83333466659119249</v>
      </c>
      <c r="O753" s="201" t="s">
        <v>1232</v>
      </c>
      <c r="P753" s="201" t="s">
        <v>1233</v>
      </c>
      <c r="Q753" s="202" t="s">
        <v>150</v>
      </c>
      <c r="R753" s="202" t="s">
        <v>137</v>
      </c>
      <c r="S753" s="202" t="s">
        <v>303</v>
      </c>
      <c r="T753" s="193" t="str">
        <f>IFERROR(VLOOKUP(S753,Sort!E:F,2,0),"")</f>
        <v>BRAKE SYSTEM</v>
      </c>
      <c r="U753" s="115">
        <f t="shared" si="181"/>
        <v>1</v>
      </c>
      <c r="V753" s="202" t="s">
        <v>422</v>
      </c>
      <c r="W753" s="202"/>
      <c r="X753" s="202"/>
      <c r="Y753" s="202"/>
      <c r="Z753" s="193"/>
      <c r="AA753" s="193" t="s">
        <v>362</v>
      </c>
      <c r="AB753" s="203"/>
      <c r="AC753" s="204" t="str">
        <f t="shared" si="182"/>
        <v>CLOSE</v>
      </c>
      <c r="AD753" s="47" t="str">
        <f t="array" aca="1" ref="AD753" ca="1">IF(D753="","",INDEX(HM_Unit!$D$1:$AE$1,MATCH(C753,HM_Unit!$D$2:$AE$2,0)))</f>
        <v>WEEK 17</v>
      </c>
      <c r="AE753" s="46"/>
      <c r="AF753" s="46"/>
      <c r="AG753" s="46"/>
      <c r="AH753" s="46"/>
      <c r="AI753" s="46"/>
      <c r="AJ753" s="46"/>
      <c r="AK753" s="46"/>
    </row>
    <row r="754" spans="1:37" ht="30.75" customHeight="1">
      <c r="A754" s="46">
        <f>IFERROR(VLOOKUP(D754,Sort!B:D,3,0),"")</f>
        <v>0</v>
      </c>
      <c r="B754" s="190" t="str">
        <f t="shared" si="176"/>
        <v>1746133CLOSE</v>
      </c>
      <c r="C754" s="196">
        <v>46133</v>
      </c>
      <c r="D754" s="192" t="s">
        <v>27</v>
      </c>
      <c r="E754" s="193" t="str">
        <f>IFERROR(VLOOKUP(D754,Sort!B:C,2,0),"")</f>
        <v>AXOR 3336K</v>
      </c>
      <c r="F754" s="194" t="s">
        <v>379</v>
      </c>
      <c r="G754" s="195">
        <f t="shared" si="177"/>
        <v>0</v>
      </c>
      <c r="H754" s="196">
        <v>46133</v>
      </c>
      <c r="I754" s="197">
        <v>0.83333333333333337</v>
      </c>
      <c r="J754" s="196">
        <v>46133</v>
      </c>
      <c r="K754" s="197">
        <v>0.84444444444444444</v>
      </c>
      <c r="L754" s="198">
        <f t="shared" si="178"/>
        <v>46133.833333333336</v>
      </c>
      <c r="M754" s="199">
        <f t="shared" si="179"/>
        <v>46133.844444444447</v>
      </c>
      <c r="N754" s="200">
        <f t="shared" si="180"/>
        <v>0.26666709333013561</v>
      </c>
      <c r="O754" s="201" t="s">
        <v>1234</v>
      </c>
      <c r="P754" s="201" t="s">
        <v>1235</v>
      </c>
      <c r="Q754" s="202" t="s">
        <v>150</v>
      </c>
      <c r="R754" s="202" t="s">
        <v>137</v>
      </c>
      <c r="S754" s="202" t="s">
        <v>300</v>
      </c>
      <c r="T754" s="193" t="str">
        <f>IFERROR(VLOOKUP(S754,Sort!E:F,2,0),"")</f>
        <v>AIR SYSTEM</v>
      </c>
      <c r="U754" s="115">
        <f t="shared" si="181"/>
        <v>1</v>
      </c>
      <c r="V754" s="202" t="s">
        <v>422</v>
      </c>
      <c r="W754" s="202"/>
      <c r="X754" s="202"/>
      <c r="Y754" s="202"/>
      <c r="Z754" s="193"/>
      <c r="AA754" s="193" t="s">
        <v>362</v>
      </c>
      <c r="AB754" s="203"/>
      <c r="AC754" s="204" t="str">
        <f t="shared" si="182"/>
        <v>CLOSE</v>
      </c>
      <c r="AD754" s="47" t="str">
        <f t="array" aca="1" ref="AD754" ca="1">IF(D754="","",INDEX(HM_Unit!$D$1:$AE$1,MATCH(C754,HM_Unit!$D$2:$AE$2,0)))</f>
        <v>WEEK 17</v>
      </c>
      <c r="AE754" s="46"/>
      <c r="AF754" s="46"/>
      <c r="AG754" s="46"/>
      <c r="AH754" s="46"/>
      <c r="AI754" s="46"/>
      <c r="AJ754" s="46"/>
      <c r="AK754" s="46"/>
    </row>
    <row r="755" spans="1:37" ht="30.75" customHeight="1">
      <c r="A755" s="46">
        <f>IFERROR(VLOOKUP(D755,Sort!B:D,3,0),"")</f>
        <v>0</v>
      </c>
      <c r="B755" s="190" t="str">
        <f t="shared" si="176"/>
        <v>1846133CLOSE</v>
      </c>
      <c r="C755" s="196">
        <v>46133</v>
      </c>
      <c r="D755" s="192" t="s">
        <v>28</v>
      </c>
      <c r="E755" s="193" t="str">
        <f>IFERROR(VLOOKUP(D755,Sort!B:C,2,0),"")</f>
        <v>AXOR 3336K</v>
      </c>
      <c r="F755" s="194" t="s">
        <v>379</v>
      </c>
      <c r="G755" s="195">
        <f t="shared" si="177"/>
        <v>0</v>
      </c>
      <c r="H755" s="196">
        <v>46133</v>
      </c>
      <c r="I755" s="197">
        <v>0.75</v>
      </c>
      <c r="J755" s="196">
        <v>46133</v>
      </c>
      <c r="K755" s="197">
        <v>0.93888888888888888</v>
      </c>
      <c r="L755" s="198">
        <f t="shared" si="178"/>
        <v>46133.75</v>
      </c>
      <c r="M755" s="199">
        <f t="shared" si="179"/>
        <v>46133.938888888886</v>
      </c>
      <c r="N755" s="200">
        <f t="shared" si="180"/>
        <v>4.5333405866123098</v>
      </c>
      <c r="O755" s="201" t="s">
        <v>1236</v>
      </c>
      <c r="P755" s="201" t="s">
        <v>1237</v>
      </c>
      <c r="Q755" s="202" t="s">
        <v>150</v>
      </c>
      <c r="R755" s="202" t="s">
        <v>137</v>
      </c>
      <c r="S755" s="202" t="s">
        <v>300</v>
      </c>
      <c r="T755" s="193" t="str">
        <f>IFERROR(VLOOKUP(S755,Sort!E:F,2,0),"")</f>
        <v>AIR SYSTEM</v>
      </c>
      <c r="U755" s="115">
        <f t="shared" si="181"/>
        <v>1</v>
      </c>
      <c r="V755" s="202" t="s">
        <v>422</v>
      </c>
      <c r="W755" s="202"/>
      <c r="X755" s="202"/>
      <c r="Y755" s="202"/>
      <c r="Z755" s="193"/>
      <c r="AA755" s="193" t="s">
        <v>362</v>
      </c>
      <c r="AB755" s="203"/>
      <c r="AC755" s="204" t="str">
        <f t="shared" si="182"/>
        <v>CLOSE</v>
      </c>
      <c r="AD755" s="47" t="str">
        <f t="array" aca="1" ref="AD755" ca="1">IF(D755="","",INDEX(HM_Unit!$D$1:$AE$1,MATCH(C755,HM_Unit!$D$2:$AE$2,0)))</f>
        <v>WEEK 17</v>
      </c>
      <c r="AE755" s="46"/>
      <c r="AF755" s="46"/>
      <c r="AG755" s="46"/>
      <c r="AH755" s="46"/>
      <c r="AI755" s="46"/>
      <c r="AJ755" s="46"/>
      <c r="AK755" s="46"/>
    </row>
    <row r="756" spans="1:37" ht="30.75" customHeight="1">
      <c r="A756" s="46">
        <f>IFERROR(VLOOKUP(D756,Sort!B:D,3,0),"")</f>
        <v>0</v>
      </c>
      <c r="B756" s="190" t="str">
        <f t="shared" si="176"/>
        <v>1946133CLOSE</v>
      </c>
      <c r="C756" s="196">
        <v>46133</v>
      </c>
      <c r="D756" s="192" t="s">
        <v>15</v>
      </c>
      <c r="E756" s="193" t="str">
        <f>IFERROR(VLOOKUP(D756,Sort!B:C,2,0),"")</f>
        <v>AXOR 3336K</v>
      </c>
      <c r="F756" s="194"/>
      <c r="G756" s="195">
        <f t="shared" si="177"/>
        <v>0</v>
      </c>
      <c r="H756" s="196">
        <v>46133</v>
      </c>
      <c r="I756" s="197">
        <v>0.82222222222222219</v>
      </c>
      <c r="J756" s="196">
        <v>46133</v>
      </c>
      <c r="K756" s="197">
        <v>0.98055555555555551</v>
      </c>
      <c r="L756" s="198">
        <f t="shared" si="178"/>
        <v>46133.822222222225</v>
      </c>
      <c r="M756" s="199">
        <f t="shared" si="179"/>
        <v>46133.980555555558</v>
      </c>
      <c r="N756" s="200">
        <f t="shared" si="180"/>
        <v>3.8000060799980888</v>
      </c>
      <c r="O756" s="201" t="s">
        <v>1238</v>
      </c>
      <c r="P756" s="201" t="s">
        <v>1239</v>
      </c>
      <c r="Q756" s="202" t="s">
        <v>150</v>
      </c>
      <c r="R756" s="202" t="s">
        <v>137</v>
      </c>
      <c r="S756" s="202" t="s">
        <v>300</v>
      </c>
      <c r="T756" s="193" t="str">
        <f>IFERROR(VLOOKUP(S756,Sort!E:F,2,0),"")</f>
        <v>AIR SYSTEM</v>
      </c>
      <c r="U756" s="115">
        <f t="shared" si="181"/>
        <v>1</v>
      </c>
      <c r="V756" s="202" t="s">
        <v>422</v>
      </c>
      <c r="W756" s="202"/>
      <c r="X756" s="202"/>
      <c r="Y756" s="202"/>
      <c r="Z756" s="193"/>
      <c r="AA756" s="193" t="s">
        <v>362</v>
      </c>
      <c r="AB756" s="203"/>
      <c r="AC756" s="204" t="str">
        <f t="shared" si="182"/>
        <v>CLOSE</v>
      </c>
      <c r="AD756" s="47" t="str">
        <f t="array" aca="1" ref="AD756" ca="1">IF(D756="","",INDEX(HM_Unit!$D$1:$AE$1,MATCH(C756,HM_Unit!$D$2:$AE$2,0)))</f>
        <v>WEEK 17</v>
      </c>
      <c r="AE756" s="46"/>
      <c r="AF756" s="46"/>
      <c r="AG756" s="46"/>
      <c r="AH756" s="46"/>
      <c r="AI756" s="46"/>
      <c r="AJ756" s="46"/>
      <c r="AK756" s="46"/>
    </row>
    <row r="757" spans="1:37" ht="30.75" customHeight="1">
      <c r="A757" s="46">
        <f>IFERROR(VLOOKUP(D757,Sort!B:D,3,0),"")</f>
        <v>0</v>
      </c>
      <c r="B757" s="190" t="str">
        <f t="shared" si="176"/>
        <v>2046133CLOSE</v>
      </c>
      <c r="C757" s="196">
        <v>46133</v>
      </c>
      <c r="D757" s="192" t="s">
        <v>41</v>
      </c>
      <c r="E757" s="193" t="str">
        <f>IFERROR(VLOOKUP(D757,Sort!B:C,2,0),"")</f>
        <v>AXOR 3336K</v>
      </c>
      <c r="F757" s="194" t="s">
        <v>379</v>
      </c>
      <c r="G757" s="195">
        <f t="shared" si="177"/>
        <v>0</v>
      </c>
      <c r="H757" s="196">
        <v>46133</v>
      </c>
      <c r="I757" s="197">
        <v>0</v>
      </c>
      <c r="J757" s="196">
        <v>46133</v>
      </c>
      <c r="K757" s="197">
        <v>6.25E-2</v>
      </c>
      <c r="L757" s="198">
        <f t="shared" si="178"/>
        <v>46133</v>
      </c>
      <c r="M757" s="199">
        <f t="shared" si="179"/>
        <v>46133.0625</v>
      </c>
      <c r="N757" s="200">
        <f t="shared" si="180"/>
        <v>1.5000024000038437</v>
      </c>
      <c r="O757" s="201" t="s">
        <v>1230</v>
      </c>
      <c r="P757" s="201" t="s">
        <v>1240</v>
      </c>
      <c r="Q757" s="202" t="s">
        <v>150</v>
      </c>
      <c r="R757" s="202" t="s">
        <v>137</v>
      </c>
      <c r="S757" s="202" t="s">
        <v>491</v>
      </c>
      <c r="T757" s="193" t="str">
        <f>IFERROR(VLOOKUP(S757,Sort!E:F,2,0),"")</f>
        <v>FUEL SYSTEM</v>
      </c>
      <c r="U757" s="115">
        <f t="shared" si="181"/>
        <v>1</v>
      </c>
      <c r="V757" s="202" t="s">
        <v>422</v>
      </c>
      <c r="W757" s="202"/>
      <c r="X757" s="202"/>
      <c r="Y757" s="202"/>
      <c r="Z757" s="193"/>
      <c r="AA757" s="193" t="s">
        <v>362</v>
      </c>
      <c r="AB757" s="203"/>
      <c r="AC757" s="204" t="str">
        <f t="shared" si="182"/>
        <v>CLOSE</v>
      </c>
      <c r="AD757" s="47" t="str">
        <f t="array" aca="1" ref="AD757" ca="1">IF(D757="","",INDEX(HM_Unit!$D$1:$AE$1,MATCH(C757,HM_Unit!$D$2:$AE$2,0)))</f>
        <v>WEEK 17</v>
      </c>
      <c r="AE757" s="46"/>
      <c r="AF757" s="46"/>
      <c r="AG757" s="46"/>
      <c r="AH757" s="46"/>
      <c r="AI757" s="46"/>
      <c r="AJ757" s="46"/>
      <c r="AK757" s="46"/>
    </row>
    <row r="758" spans="1:37" ht="30.75" customHeight="1">
      <c r="A758" s="46">
        <f>IFERROR(VLOOKUP(D758,Sort!B:D,3,0),"")</f>
        <v>0</v>
      </c>
      <c r="B758" s="190" t="str">
        <f t="shared" si="176"/>
        <v>2146133CLOSE</v>
      </c>
      <c r="C758" s="196">
        <v>46133</v>
      </c>
      <c r="D758" s="192" t="s">
        <v>29</v>
      </c>
      <c r="E758" s="193" t="str">
        <f>IFERROR(VLOOKUP(D758,Sort!B:C,2,0),"")</f>
        <v>AXOR 3336K</v>
      </c>
      <c r="F758" s="194" t="s">
        <v>379</v>
      </c>
      <c r="G758" s="195">
        <f t="shared" si="177"/>
        <v>0</v>
      </c>
      <c r="H758" s="196">
        <v>46133</v>
      </c>
      <c r="I758" s="197">
        <v>7.7777777777777779E-2</v>
      </c>
      <c r="J758" s="196">
        <v>46133</v>
      </c>
      <c r="K758" s="197">
        <v>8.3333333333333329E-2</v>
      </c>
      <c r="L758" s="198">
        <f t="shared" si="178"/>
        <v>46133.077777777777</v>
      </c>
      <c r="M758" s="199">
        <f t="shared" si="179"/>
        <v>46133.083333333336</v>
      </c>
      <c r="N758" s="200">
        <f t="shared" si="180"/>
        <v>0.13333354675237971</v>
      </c>
      <c r="O758" s="201" t="s">
        <v>1241</v>
      </c>
      <c r="P758" s="201" t="s">
        <v>1242</v>
      </c>
      <c r="Q758" s="202" t="s">
        <v>150</v>
      </c>
      <c r="R758" s="202" t="s">
        <v>137</v>
      </c>
      <c r="S758" s="202" t="s">
        <v>398</v>
      </c>
      <c r="T758" s="193" t="str">
        <f>IFERROR(VLOOKUP(S758,Sort!E:F,2,0),"")</f>
        <v>STEERING SYSTEM &amp; TIE ROD</v>
      </c>
      <c r="U758" s="115">
        <f t="shared" si="181"/>
        <v>1</v>
      </c>
      <c r="V758" s="202" t="s">
        <v>422</v>
      </c>
      <c r="W758" s="202"/>
      <c r="X758" s="202"/>
      <c r="Y758" s="202"/>
      <c r="Z758" s="193"/>
      <c r="AA758" s="193" t="s">
        <v>362</v>
      </c>
      <c r="AB758" s="203"/>
      <c r="AC758" s="204" t="str">
        <f t="shared" si="182"/>
        <v>CLOSE</v>
      </c>
      <c r="AD758" s="47" t="str">
        <f t="array" aca="1" ref="AD758" ca="1">IF(D758="","",INDEX(HM_Unit!$D$1:$AE$1,MATCH(C758,HM_Unit!$D$2:$AE$2,0)))</f>
        <v>WEEK 17</v>
      </c>
      <c r="AE758" s="46"/>
      <c r="AF758" s="46"/>
      <c r="AG758" s="46"/>
      <c r="AH758" s="46"/>
      <c r="AI758" s="46"/>
      <c r="AJ758" s="46"/>
      <c r="AK758" s="46"/>
    </row>
    <row r="759" spans="1:37" ht="30.75" customHeight="1">
      <c r="A759" s="46">
        <f>IFERROR(VLOOKUP(D759,Sort!B:D,3,0),"")</f>
        <v>0</v>
      </c>
      <c r="B759" s="190" t="str">
        <f t="shared" si="176"/>
        <v>2246133CLOSE</v>
      </c>
      <c r="C759" s="196">
        <v>46133</v>
      </c>
      <c r="D759" s="192" t="s">
        <v>26</v>
      </c>
      <c r="E759" s="193" t="str">
        <f>IFERROR(VLOOKUP(D759,Sort!B:C,2,0),"")</f>
        <v>AXOR 3336K</v>
      </c>
      <c r="F759" s="194" t="s">
        <v>379</v>
      </c>
      <c r="G759" s="195">
        <f t="shared" si="177"/>
        <v>0</v>
      </c>
      <c r="H759" s="196">
        <v>46133</v>
      </c>
      <c r="I759" s="197">
        <v>0.82013888888888886</v>
      </c>
      <c r="J759" s="196">
        <v>46133</v>
      </c>
      <c r="K759" s="197">
        <v>0.84513888888888888</v>
      </c>
      <c r="L759" s="198">
        <f t="shared" si="178"/>
        <v>46133.820138888892</v>
      </c>
      <c r="M759" s="199">
        <f t="shared" si="179"/>
        <v>46133.845138888886</v>
      </c>
      <c r="N759" s="200">
        <f t="shared" si="180"/>
        <v>0.6000009598618381</v>
      </c>
      <c r="O759" s="201" t="s">
        <v>1243</v>
      </c>
      <c r="P759" s="201" t="s">
        <v>1244</v>
      </c>
      <c r="Q759" s="202" t="s">
        <v>150</v>
      </c>
      <c r="R759" s="202" t="s">
        <v>137</v>
      </c>
      <c r="S759" s="202" t="s">
        <v>291</v>
      </c>
      <c r="T759" s="193" t="str">
        <f>IFERROR(VLOOKUP(S759,Sort!E:F,2,0),"")</f>
        <v>ELECTRICAL, STARTING &amp; CHARGING SYSTEM</v>
      </c>
      <c r="U759" s="115">
        <f t="shared" si="181"/>
        <v>1</v>
      </c>
      <c r="V759" s="202" t="s">
        <v>422</v>
      </c>
      <c r="W759" s="202"/>
      <c r="X759" s="202"/>
      <c r="Y759" s="202"/>
      <c r="Z759" s="193"/>
      <c r="AA759" s="193" t="s">
        <v>362</v>
      </c>
      <c r="AB759" s="203"/>
      <c r="AC759" s="204" t="str">
        <f t="shared" si="182"/>
        <v>CLOSE</v>
      </c>
      <c r="AD759" s="47" t="str">
        <f t="array" aca="1" ref="AD759" ca="1">IF(D759="","",INDEX(HM_Unit!$D$1:$AE$1,MATCH(C759,HM_Unit!$D$2:$AE$2,0)))</f>
        <v>WEEK 17</v>
      </c>
      <c r="AE759" s="46"/>
      <c r="AF759" s="46"/>
      <c r="AG759" s="46"/>
      <c r="AH759" s="46"/>
      <c r="AI759" s="46"/>
      <c r="AJ759" s="46"/>
      <c r="AK759" s="46"/>
    </row>
    <row r="760" spans="1:37" ht="30.75" customHeight="1">
      <c r="A760" s="46">
        <f>IFERROR(VLOOKUP(D760,Sort!B:D,3,0),"")</f>
        <v>0</v>
      </c>
      <c r="B760" s="190" t="str">
        <f t="shared" si="176"/>
        <v>2346133CLOSE</v>
      </c>
      <c r="C760" s="196">
        <v>46133</v>
      </c>
      <c r="D760" s="192" t="s">
        <v>38</v>
      </c>
      <c r="E760" s="193" t="str">
        <f>IFERROR(VLOOKUP(D760,Sort!B:C,2,0),"")</f>
        <v>AXOR 3336K</v>
      </c>
      <c r="F760" s="194" t="s">
        <v>379</v>
      </c>
      <c r="G760" s="195">
        <f t="shared" si="177"/>
        <v>0</v>
      </c>
      <c r="H760" s="196">
        <v>46133</v>
      </c>
      <c r="I760" s="197">
        <v>8.3333333333333329E-2</v>
      </c>
      <c r="J760" s="196">
        <v>46133</v>
      </c>
      <c r="K760" s="197">
        <v>0.1111111111111111</v>
      </c>
      <c r="L760" s="198">
        <f t="shared" si="178"/>
        <v>46133.083333333336</v>
      </c>
      <c r="M760" s="199">
        <f t="shared" si="179"/>
        <v>46133.111111111109</v>
      </c>
      <c r="N760" s="200">
        <f t="shared" si="180"/>
        <v>0.6666677332380293</v>
      </c>
      <c r="O760" s="201" t="s">
        <v>1245</v>
      </c>
      <c r="P760" s="201" t="s">
        <v>1246</v>
      </c>
      <c r="Q760" s="202" t="s">
        <v>150</v>
      </c>
      <c r="R760" s="202" t="s">
        <v>137</v>
      </c>
      <c r="S760" s="202" t="s">
        <v>421</v>
      </c>
      <c r="T760" s="193" t="str">
        <f>IFERROR(VLOOKUP(S760,Sort!E:F,2,0),"")</f>
        <v>MUFFLER &amp; EXHAUST SYSTEM</v>
      </c>
      <c r="U760" s="115">
        <f t="shared" si="181"/>
        <v>1</v>
      </c>
      <c r="V760" s="202" t="s">
        <v>422</v>
      </c>
      <c r="W760" s="202"/>
      <c r="X760" s="202"/>
      <c r="Y760" s="202"/>
      <c r="Z760" s="193"/>
      <c r="AA760" s="193" t="s">
        <v>362</v>
      </c>
      <c r="AB760" s="203"/>
      <c r="AC760" s="204" t="str">
        <f t="shared" si="182"/>
        <v>CLOSE</v>
      </c>
      <c r="AD760" s="47" t="str">
        <f t="array" aca="1" ref="AD760" ca="1">IF(D760="","",INDEX(HM_Unit!$D$1:$AE$1,MATCH(C760,HM_Unit!$D$2:$AE$2,0)))</f>
        <v>WEEK 17</v>
      </c>
      <c r="AE760" s="46"/>
      <c r="AF760" s="46"/>
      <c r="AG760" s="46"/>
      <c r="AH760" s="46"/>
      <c r="AI760" s="46"/>
      <c r="AJ760" s="46"/>
      <c r="AK760" s="46"/>
    </row>
    <row r="761" spans="1:37" ht="30.75" customHeight="1">
      <c r="A761" s="21" t="str">
        <f>IFERROR(VLOOKUP(D761,Sort!B:D,3,0),"")</f>
        <v>Hilight V4W</v>
      </c>
      <c r="B761" s="190" t="str">
        <f t="shared" si="176"/>
        <v>246133OPEN</v>
      </c>
      <c r="C761" s="196">
        <v>46133</v>
      </c>
      <c r="D761" s="207" t="s">
        <v>67</v>
      </c>
      <c r="E761" s="207" t="str">
        <f>IFERROR(VLOOKUP(D761,Sort!B:C,2,0),"")</f>
        <v>TOWER LAMP</v>
      </c>
      <c r="F761" s="208"/>
      <c r="G761" s="209">
        <f t="shared" si="177"/>
        <v>67</v>
      </c>
      <c r="H761" s="210">
        <v>46066</v>
      </c>
      <c r="I761" s="211">
        <v>0.62152777777777779</v>
      </c>
      <c r="J761" s="196">
        <v>46134</v>
      </c>
      <c r="K761" s="211">
        <v>0.25</v>
      </c>
      <c r="L761" s="213">
        <f t="shared" si="178"/>
        <v>46133.25</v>
      </c>
      <c r="M761" s="214">
        <f t="shared" si="179"/>
        <v>46134.25</v>
      </c>
      <c r="N761" s="200">
        <f t="shared" si="180"/>
        <v>24.000038400061499</v>
      </c>
      <c r="O761" s="216" t="s">
        <v>366</v>
      </c>
      <c r="P761" s="216" t="s">
        <v>367</v>
      </c>
      <c r="Q761" s="217" t="s">
        <v>150</v>
      </c>
      <c r="R761" s="217" t="s">
        <v>135</v>
      </c>
      <c r="S761" s="217" t="s">
        <v>291</v>
      </c>
      <c r="T761" s="207" t="str">
        <f>IFERROR(VLOOKUP(S761,Sort!E:F,2,0),"")</f>
        <v>ELECTRICAL, STARTING &amp; CHARGING SYSTEM</v>
      </c>
      <c r="U761" s="115" t="str">
        <f t="shared" si="181"/>
        <v/>
      </c>
      <c r="V761" s="202" t="str">
        <f t="shared" ref="V761:V762" si="183">IF(H761="","",IF(G761&gt;7,"Major","Minor"))</f>
        <v>Major</v>
      </c>
      <c r="W761" s="205"/>
      <c r="X761" s="205"/>
      <c r="Y761" s="205"/>
      <c r="Z761" s="205"/>
      <c r="AA761" s="207" t="s">
        <v>362</v>
      </c>
      <c r="AB761" s="218" t="s">
        <v>3</v>
      </c>
      <c r="AC761" s="219" t="str">
        <f t="shared" si="182"/>
        <v>OPEN</v>
      </c>
      <c r="AD761" s="17" t="str">
        <f t="array" aca="1" ref="AD761" ca="1">IF(D761="","",INDEX(HM_Unit!$D$1:$AE$1,MATCH(C761,HM_Unit!$D$2:$AE$2,0)))</f>
        <v>WEEK 17</v>
      </c>
      <c r="AE761" s="220"/>
      <c r="AF761" s="68"/>
      <c r="AG761" s="68"/>
      <c r="AH761" s="68"/>
      <c r="AI761" s="68"/>
      <c r="AJ761" s="68"/>
      <c r="AK761" s="68"/>
    </row>
    <row r="762" spans="1:37" ht="30.75" customHeight="1">
      <c r="A762" s="21" t="str">
        <f>IFERROR(VLOOKUP(D762,Sort!B:D,3,0),"")</f>
        <v>Hilight V4W</v>
      </c>
      <c r="B762" s="190" t="str">
        <f t="shared" si="176"/>
        <v>346133OPEN</v>
      </c>
      <c r="C762" s="196">
        <v>46133</v>
      </c>
      <c r="D762" s="207" t="s">
        <v>68</v>
      </c>
      <c r="E762" s="207" t="str">
        <f>IFERROR(VLOOKUP(D762,Sort!B:C,2,0),"")</f>
        <v>TOWER LAMP</v>
      </c>
      <c r="F762" s="208"/>
      <c r="G762" s="209">
        <f t="shared" si="177"/>
        <v>62</v>
      </c>
      <c r="H762" s="210">
        <v>46071</v>
      </c>
      <c r="I762" s="211">
        <v>0.32222222222222224</v>
      </c>
      <c r="J762" s="196">
        <v>46134</v>
      </c>
      <c r="K762" s="211">
        <v>0.25</v>
      </c>
      <c r="L762" s="213">
        <f t="shared" si="178"/>
        <v>46133.25</v>
      </c>
      <c r="M762" s="214">
        <f t="shared" si="179"/>
        <v>46134.25</v>
      </c>
      <c r="N762" s="200">
        <f t="shared" si="180"/>
        <v>24.000038400061499</v>
      </c>
      <c r="O762" s="216" t="s">
        <v>366</v>
      </c>
      <c r="P762" s="216" t="s">
        <v>367</v>
      </c>
      <c r="Q762" s="217" t="s">
        <v>150</v>
      </c>
      <c r="R762" s="217" t="s">
        <v>135</v>
      </c>
      <c r="S762" s="217" t="s">
        <v>291</v>
      </c>
      <c r="T762" s="207" t="str">
        <f>IFERROR(VLOOKUP(S762,Sort!E:F,2,0),"")</f>
        <v>ELECTRICAL, STARTING &amp; CHARGING SYSTEM</v>
      </c>
      <c r="U762" s="115" t="str">
        <f t="shared" si="181"/>
        <v/>
      </c>
      <c r="V762" s="202" t="str">
        <f t="shared" si="183"/>
        <v>Major</v>
      </c>
      <c r="W762" s="205"/>
      <c r="X762" s="205"/>
      <c r="Y762" s="205"/>
      <c r="Z762" s="205"/>
      <c r="AA762" s="207" t="s">
        <v>362</v>
      </c>
      <c r="AB762" s="218" t="s">
        <v>3</v>
      </c>
      <c r="AC762" s="219" t="str">
        <f t="shared" si="182"/>
        <v>OPEN</v>
      </c>
      <c r="AD762" s="47" t="str">
        <f t="array" aca="1" ref="AD762" ca="1">IF(D762="","",INDEX(HM_Unit!$D$1:$AE$1,MATCH(C762,HM_Unit!$D$2:$AE$2,0)))</f>
        <v>WEEK 17</v>
      </c>
      <c r="AE762" s="220"/>
      <c r="AF762" s="68"/>
      <c r="AG762" s="68"/>
      <c r="AH762" s="68"/>
      <c r="AI762" s="68"/>
      <c r="AJ762" s="68"/>
      <c r="AK762" s="68"/>
    </row>
    <row r="763" spans="1:37" ht="30.75" customHeight="1">
      <c r="A763" s="46" t="str">
        <f>IFERROR(VLOOKUP(D763,Sort!B:D,3,0),"")</f>
        <v>Sykes HH220</v>
      </c>
      <c r="B763" s="190" t="str">
        <f t="shared" si="176"/>
        <v>446133OPEN</v>
      </c>
      <c r="C763" s="196">
        <v>46133</v>
      </c>
      <c r="D763" s="193" t="s">
        <v>49</v>
      </c>
      <c r="E763" s="193" t="str">
        <f>IFERROR(VLOOKUP(D763,Sort!B:C,2,0),"")</f>
        <v>WATER PUMP</v>
      </c>
      <c r="F763" s="194"/>
      <c r="G763" s="195">
        <f t="shared" si="177"/>
        <v>15</v>
      </c>
      <c r="H763" s="196">
        <v>46118</v>
      </c>
      <c r="I763" s="197">
        <v>0.25</v>
      </c>
      <c r="J763" s="196">
        <v>46134</v>
      </c>
      <c r="K763" s="197">
        <v>0.25</v>
      </c>
      <c r="L763" s="198">
        <f t="shared" si="178"/>
        <v>46133.25</v>
      </c>
      <c r="M763" s="199">
        <f t="shared" si="179"/>
        <v>46134.25</v>
      </c>
      <c r="N763" s="200">
        <f t="shared" si="180"/>
        <v>24.000038400061499</v>
      </c>
      <c r="O763" s="201" t="s">
        <v>690</v>
      </c>
      <c r="P763" s="201"/>
      <c r="Q763" s="202" t="s">
        <v>150</v>
      </c>
      <c r="R763" s="202" t="s">
        <v>133</v>
      </c>
      <c r="S763" s="202" t="s">
        <v>691</v>
      </c>
      <c r="T763" s="193" t="str">
        <f>IFERROR(VLOOKUP(S763,Sort!E:F,2,0),"")</f>
        <v>ATTACHMENT</v>
      </c>
      <c r="U763" s="115" t="str">
        <f t="shared" si="181"/>
        <v/>
      </c>
      <c r="V763" s="202" t="s">
        <v>422</v>
      </c>
      <c r="W763" s="202"/>
      <c r="X763" s="202"/>
      <c r="Y763" s="202"/>
      <c r="Z763" s="193"/>
      <c r="AA763" s="193" t="s">
        <v>362</v>
      </c>
      <c r="AB763" s="193" t="s">
        <v>3</v>
      </c>
      <c r="AC763" s="204" t="str">
        <f t="shared" si="182"/>
        <v>OPEN</v>
      </c>
      <c r="AD763" s="47" t="str">
        <f t="array" aca="1" ref="AD763" ca="1">IF(D763="","",INDEX(HM_Unit!$D$1:$AE$1,MATCH(C763,HM_Unit!$D$2:$AE$2,0)))</f>
        <v>WEEK 17</v>
      </c>
      <c r="AE763" s="46"/>
      <c r="AF763" s="46"/>
      <c r="AG763" s="46"/>
      <c r="AH763" s="46"/>
      <c r="AI763" s="46"/>
      <c r="AJ763" s="46"/>
      <c r="AK763" s="46"/>
    </row>
    <row r="764" spans="1:37" ht="12" customHeight="1">
      <c r="A764" s="46" t="str">
        <f>IFERROR(VLOOKUP(D764,Sort!B:D,3,0),"")</f>
        <v/>
      </c>
      <c r="B764" s="241">
        <v>4</v>
      </c>
      <c r="C764" s="242"/>
      <c r="D764" s="226"/>
      <c r="E764" s="226" t="str">
        <f>IFERROR(VLOOKUP(D764,Sort!B:C,2,0),"")</f>
        <v/>
      </c>
      <c r="F764" s="227"/>
      <c r="G764" s="228" t="str">
        <f t="shared" si="177"/>
        <v/>
      </c>
      <c r="H764" s="229"/>
      <c r="I764" s="230"/>
      <c r="J764" s="229"/>
      <c r="K764" s="230"/>
      <c r="L764" s="231" t="str">
        <f t="shared" si="178"/>
        <v/>
      </c>
      <c r="M764" s="232" t="str">
        <f t="shared" si="179"/>
        <v/>
      </c>
      <c r="N764" s="233" t="str">
        <f t="shared" si="180"/>
        <v xml:space="preserve"> </v>
      </c>
      <c r="O764" s="234"/>
      <c r="P764" s="234"/>
      <c r="Q764" s="235"/>
      <c r="R764" s="235"/>
      <c r="S764" s="235"/>
      <c r="T764" s="226" t="str">
        <f>IFERROR(VLOOKUP(S764,Sort!E:F,2,0),"")</f>
        <v/>
      </c>
      <c r="U764" s="236" t="str">
        <f t="shared" si="181"/>
        <v/>
      </c>
      <c r="V764" s="235" t="s">
        <v>422</v>
      </c>
      <c r="W764" s="235"/>
      <c r="X764" s="235"/>
      <c r="Y764" s="235"/>
      <c r="Z764" s="226"/>
      <c r="AA764" s="226" t="s">
        <v>362</v>
      </c>
      <c r="AB764" s="237"/>
      <c r="AC764" s="238" t="str">
        <f t="shared" si="182"/>
        <v>CLOSE</v>
      </c>
      <c r="AD764" s="239" t="str">
        <f t="array" ref="AD764">IF(D764="","",INDEX(HM_Unit!$D$1:$AE$1,MATCH(C764,HM_Unit!$D$2:$AE$2,0)))</f>
        <v/>
      </c>
      <c r="AE764" s="46"/>
      <c r="AF764" s="46"/>
      <c r="AG764" s="46"/>
      <c r="AH764" s="46"/>
      <c r="AI764" s="46"/>
      <c r="AJ764" s="46"/>
      <c r="AK764" s="46"/>
    </row>
    <row r="765" spans="1:37" ht="22.5" customHeight="1">
      <c r="A765" s="46">
        <f>IFERROR(VLOOKUP(D765,Sort!B:D,3,0),"")</f>
        <v>0</v>
      </c>
      <c r="B765" s="190" t="str">
        <f t="shared" ref="B765:B802" si="184">COUNTIFS($AC$12:AC765,AC765,$C$12:C765,C765)&amp;C765&amp;AC765</f>
        <v>2446133CLOSE</v>
      </c>
      <c r="C765" s="196">
        <v>46133</v>
      </c>
      <c r="D765" s="192" t="s">
        <v>23</v>
      </c>
      <c r="E765" s="193" t="str">
        <f>IFERROR(VLOOKUP(D765,Sort!B:C,2,0),"")</f>
        <v>AXOR 3336K</v>
      </c>
      <c r="F765" s="194" t="s">
        <v>379</v>
      </c>
      <c r="G765" s="195">
        <f t="shared" si="177"/>
        <v>0</v>
      </c>
      <c r="H765" s="196">
        <v>46133</v>
      </c>
      <c r="I765" s="197">
        <v>0.79166666666666663</v>
      </c>
      <c r="J765" s="196">
        <v>46134</v>
      </c>
      <c r="K765" s="197">
        <v>0.1875</v>
      </c>
      <c r="L765" s="198">
        <f t="shared" si="178"/>
        <v>46133.791666666664</v>
      </c>
      <c r="M765" s="199">
        <f t="shared" si="179"/>
        <v>46134.1875</v>
      </c>
      <c r="N765" s="200">
        <f t="shared" si="180"/>
        <v>9.500015200082558</v>
      </c>
      <c r="O765" s="201" t="s">
        <v>1247</v>
      </c>
      <c r="P765" s="201" t="s">
        <v>1248</v>
      </c>
      <c r="Q765" s="202" t="s">
        <v>150</v>
      </c>
      <c r="R765" s="202" t="s">
        <v>137</v>
      </c>
      <c r="S765" s="202" t="s">
        <v>406</v>
      </c>
      <c r="T765" s="193" t="str">
        <f>IFERROR(VLOOKUP(S765,Sort!E:F,2,0),"")</f>
        <v>RADIATOR/ COOLANT SYSTEM</v>
      </c>
      <c r="U765" s="115">
        <f t="shared" si="181"/>
        <v>1</v>
      </c>
      <c r="V765" s="202" t="s">
        <v>422</v>
      </c>
      <c r="W765" s="202"/>
      <c r="X765" s="202"/>
      <c r="Y765" s="202"/>
      <c r="Z765" s="193"/>
      <c r="AA765" s="193" t="s">
        <v>362</v>
      </c>
      <c r="AB765" s="203"/>
      <c r="AC765" s="204" t="str">
        <f t="shared" si="182"/>
        <v>CLOSE</v>
      </c>
      <c r="AD765" s="47" t="str">
        <f t="array" aca="1" ref="AD765" ca="1">IF(D765="","",INDEX(HM_Unit!$D$1:$AE$1,MATCH(C765,HM_Unit!$D$2:$AE$2,0)))</f>
        <v>WEEK 17</v>
      </c>
      <c r="AE765" s="46"/>
      <c r="AF765" s="46"/>
      <c r="AG765" s="46"/>
      <c r="AH765" s="46"/>
      <c r="AI765" s="46"/>
      <c r="AJ765" s="46"/>
      <c r="AK765" s="46"/>
    </row>
    <row r="766" spans="1:37" ht="22.5" customHeight="1">
      <c r="A766" s="46">
        <f>IFERROR(VLOOKUP(D766,Sort!B:D,3,0),"")</f>
        <v>0</v>
      </c>
      <c r="B766" s="190" t="str">
        <f t="shared" si="184"/>
        <v>2546133CLOSE</v>
      </c>
      <c r="C766" s="196">
        <v>46133</v>
      </c>
      <c r="D766" s="192" t="s">
        <v>30</v>
      </c>
      <c r="E766" s="193" t="str">
        <f>IFERROR(VLOOKUP(D766,Sort!B:C,2,0),"")</f>
        <v>AXOR 3336K</v>
      </c>
      <c r="F766" s="194" t="s">
        <v>379</v>
      </c>
      <c r="G766" s="195">
        <f t="shared" si="177"/>
        <v>0</v>
      </c>
      <c r="H766" s="196">
        <v>46133</v>
      </c>
      <c r="I766" s="197">
        <v>0.86527777777777781</v>
      </c>
      <c r="J766" s="196">
        <v>46133</v>
      </c>
      <c r="K766" s="197">
        <v>0.87986111111111109</v>
      </c>
      <c r="L766" s="198">
        <f t="shared" si="178"/>
        <v>46133.865277777775</v>
      </c>
      <c r="M766" s="199">
        <f t="shared" si="179"/>
        <v>46133.879861111112</v>
      </c>
      <c r="N766" s="200">
        <f t="shared" si="180"/>
        <v>0.35000056009402819</v>
      </c>
      <c r="O766" s="201" t="s">
        <v>1249</v>
      </c>
      <c r="P766" s="201" t="s">
        <v>1250</v>
      </c>
      <c r="Q766" s="202" t="s">
        <v>150</v>
      </c>
      <c r="R766" s="202" t="s">
        <v>137</v>
      </c>
      <c r="S766" s="202" t="s">
        <v>308</v>
      </c>
      <c r="T766" s="193" t="str">
        <f>IFERROR(VLOOKUP(S766,Sort!E:F,2,0),"")</f>
        <v>AIR CONDITIONER</v>
      </c>
      <c r="U766" s="115">
        <f t="shared" si="181"/>
        <v>1</v>
      </c>
      <c r="V766" s="202" t="s">
        <v>422</v>
      </c>
      <c r="W766" s="202"/>
      <c r="X766" s="202"/>
      <c r="Y766" s="202"/>
      <c r="Z766" s="193"/>
      <c r="AA766" s="193" t="s">
        <v>362</v>
      </c>
      <c r="AB766" s="203"/>
      <c r="AC766" s="204" t="str">
        <f t="shared" si="182"/>
        <v>CLOSE</v>
      </c>
      <c r="AD766" s="47" t="str">
        <f t="array" aca="1" ref="AD766" ca="1">IF(D766="","",INDEX(HM_Unit!$D$1:$AE$1,MATCH(C766,HM_Unit!$D$2:$AE$2,0)))</f>
        <v>WEEK 17</v>
      </c>
      <c r="AE766" s="46"/>
      <c r="AF766" s="46"/>
      <c r="AG766" s="46"/>
      <c r="AH766" s="46"/>
      <c r="AI766" s="46"/>
      <c r="AJ766" s="46"/>
      <c r="AK766" s="46"/>
    </row>
    <row r="767" spans="1:37" ht="22.5" customHeight="1">
      <c r="A767" s="46">
        <f>IFERROR(VLOOKUP(D767,Sort!B:D,3,0),"")</f>
        <v>0</v>
      </c>
      <c r="B767" s="190" t="str">
        <f t="shared" si="184"/>
        <v>2646133CLOSE</v>
      </c>
      <c r="C767" s="196">
        <v>46133</v>
      </c>
      <c r="D767" s="192" t="s">
        <v>13</v>
      </c>
      <c r="E767" s="193" t="str">
        <f>IFERROR(VLOOKUP(D767,Sort!B:C,2,0),"")</f>
        <v>AXOR 3336K</v>
      </c>
      <c r="F767" s="194" t="s">
        <v>379</v>
      </c>
      <c r="G767" s="195">
        <f t="shared" si="177"/>
        <v>0</v>
      </c>
      <c r="H767" s="196">
        <v>46133</v>
      </c>
      <c r="I767" s="197">
        <v>9.166666666666666E-2</v>
      </c>
      <c r="J767" s="196">
        <v>46133</v>
      </c>
      <c r="K767" s="197">
        <v>0.18055555555555555</v>
      </c>
      <c r="L767" s="198">
        <f t="shared" si="178"/>
        <v>46133.091666666667</v>
      </c>
      <c r="M767" s="199">
        <f t="shared" si="179"/>
        <v>46133.180555555555</v>
      </c>
      <c r="N767" s="200">
        <f t="shared" si="180"/>
        <v>2.1333367466410893</v>
      </c>
      <c r="O767" s="201" t="s">
        <v>1251</v>
      </c>
      <c r="P767" s="201" t="s">
        <v>1252</v>
      </c>
      <c r="Q767" s="202" t="s">
        <v>150</v>
      </c>
      <c r="R767" s="202" t="s">
        <v>137</v>
      </c>
      <c r="S767" s="202" t="s">
        <v>300</v>
      </c>
      <c r="T767" s="193" t="str">
        <f>IFERROR(VLOOKUP(S767,Sort!E:F,2,0),"")</f>
        <v>AIR SYSTEM</v>
      </c>
      <c r="U767" s="115">
        <f t="shared" si="181"/>
        <v>1</v>
      </c>
      <c r="V767" s="202" t="s">
        <v>422</v>
      </c>
      <c r="W767" s="202"/>
      <c r="X767" s="202"/>
      <c r="Y767" s="202"/>
      <c r="Z767" s="193"/>
      <c r="AA767" s="193" t="s">
        <v>362</v>
      </c>
      <c r="AB767" s="203"/>
      <c r="AC767" s="204" t="str">
        <f t="shared" si="182"/>
        <v>CLOSE</v>
      </c>
      <c r="AD767" s="47" t="str">
        <f t="array" aca="1" ref="AD767" ca="1">IF(D767="","",INDEX(HM_Unit!$D$1:$AE$1,MATCH(C767,HM_Unit!$D$2:$AE$2,0)))</f>
        <v>WEEK 17</v>
      </c>
      <c r="AE767" s="46"/>
      <c r="AF767" s="46"/>
      <c r="AG767" s="46"/>
      <c r="AH767" s="46"/>
      <c r="AI767" s="46"/>
      <c r="AJ767" s="46"/>
      <c r="AK767" s="46"/>
    </row>
    <row r="768" spans="1:37" ht="22.5" customHeight="1">
      <c r="A768" s="46">
        <f>IFERROR(VLOOKUP(D768,Sort!B:D,3,0),"")</f>
        <v>0</v>
      </c>
      <c r="B768" s="190" t="str">
        <f t="shared" si="184"/>
        <v>2746133CLOSE</v>
      </c>
      <c r="C768" s="196">
        <v>46133</v>
      </c>
      <c r="D768" s="192" t="s">
        <v>98</v>
      </c>
      <c r="E768" s="193" t="str">
        <f>IFERROR(VLOOKUP(D768,Sort!B:C,2,0),"")</f>
        <v>Axor 3336 OB</v>
      </c>
      <c r="F768" s="194" t="s">
        <v>379</v>
      </c>
      <c r="G768" s="195">
        <f t="shared" si="177"/>
        <v>0</v>
      </c>
      <c r="H768" s="196">
        <v>46133</v>
      </c>
      <c r="I768" s="197">
        <v>0.93819444444444444</v>
      </c>
      <c r="J768" s="196">
        <v>46133</v>
      </c>
      <c r="K768" s="197">
        <v>0.95694444444444449</v>
      </c>
      <c r="L768" s="198">
        <f t="shared" si="178"/>
        <v>46133.938194444447</v>
      </c>
      <c r="M768" s="199">
        <f t="shared" si="179"/>
        <v>46133.956944444442</v>
      </c>
      <c r="N768" s="200">
        <f t="shared" si="180"/>
        <v>0.45000071989637852</v>
      </c>
      <c r="O768" s="201" t="s">
        <v>1253</v>
      </c>
      <c r="P768" s="201" t="s">
        <v>1254</v>
      </c>
      <c r="Q768" s="202" t="s">
        <v>150</v>
      </c>
      <c r="R768" s="202" t="s">
        <v>137</v>
      </c>
      <c r="S768" s="202" t="s">
        <v>291</v>
      </c>
      <c r="T768" s="193" t="str">
        <f>IFERROR(VLOOKUP(S768,Sort!E:F,2,0),"")</f>
        <v>ELECTRICAL, STARTING &amp; CHARGING SYSTEM</v>
      </c>
      <c r="U768" s="115">
        <f t="shared" si="181"/>
        <v>1</v>
      </c>
      <c r="V768" s="202" t="s">
        <v>422</v>
      </c>
      <c r="W768" s="202"/>
      <c r="X768" s="202"/>
      <c r="Y768" s="202"/>
      <c r="Z768" s="193"/>
      <c r="AA768" s="193" t="s">
        <v>362</v>
      </c>
      <c r="AB768" s="203"/>
      <c r="AC768" s="204" t="str">
        <f t="shared" si="182"/>
        <v>CLOSE</v>
      </c>
      <c r="AD768" s="47" t="str">
        <f t="array" aca="1" ref="AD768" ca="1">IF(D768="","",INDEX(HM_Unit!$D$1:$AE$1,MATCH(C768,HM_Unit!$D$2:$AE$2,0)))</f>
        <v>WEEK 17</v>
      </c>
      <c r="AE768" s="46"/>
      <c r="AF768" s="46"/>
      <c r="AG768" s="46"/>
      <c r="AH768" s="46"/>
      <c r="AI768" s="46"/>
      <c r="AJ768" s="46"/>
      <c r="AK768" s="46"/>
    </row>
    <row r="769" spans="1:37" ht="22.5" customHeight="1">
      <c r="A769" s="46">
        <f>IFERROR(VLOOKUP(D769,Sort!B:D,3,0),"")</f>
        <v>0</v>
      </c>
      <c r="B769" s="190" t="str">
        <f t="shared" si="184"/>
        <v>2846133CLOSE</v>
      </c>
      <c r="C769" s="196">
        <v>46133</v>
      </c>
      <c r="D769" s="192" t="s">
        <v>20</v>
      </c>
      <c r="E769" s="193" t="str">
        <f>IFERROR(VLOOKUP(D769,Sort!B:C,2,0),"")</f>
        <v>AXOR 3336K</v>
      </c>
      <c r="F769" s="194" t="s">
        <v>379</v>
      </c>
      <c r="G769" s="195">
        <f t="shared" si="177"/>
        <v>0</v>
      </c>
      <c r="H769" s="196">
        <v>46133</v>
      </c>
      <c r="I769" s="197">
        <v>9.0972222222222218E-2</v>
      </c>
      <c r="J769" s="196">
        <v>46133</v>
      </c>
      <c r="K769" s="197">
        <v>0.1388888888888889</v>
      </c>
      <c r="L769" s="198">
        <f t="shared" si="178"/>
        <v>46133.09097222222</v>
      </c>
      <c r="M769" s="199">
        <f t="shared" si="179"/>
        <v>46133.138888888891</v>
      </c>
      <c r="N769" s="200">
        <f t="shared" si="180"/>
        <v>1.1500018400844374</v>
      </c>
      <c r="O769" s="201" t="s">
        <v>1255</v>
      </c>
      <c r="P769" s="201" t="s">
        <v>1256</v>
      </c>
      <c r="Q769" s="202" t="s">
        <v>150</v>
      </c>
      <c r="R769" s="202" t="s">
        <v>137</v>
      </c>
      <c r="S769" s="202" t="s">
        <v>291</v>
      </c>
      <c r="T769" s="193" t="str">
        <f>IFERROR(VLOOKUP(S769,Sort!E:F,2,0),"")</f>
        <v>ELECTRICAL, STARTING &amp; CHARGING SYSTEM</v>
      </c>
      <c r="U769" s="115">
        <f t="shared" si="181"/>
        <v>1</v>
      </c>
      <c r="V769" s="202" t="s">
        <v>422</v>
      </c>
      <c r="W769" s="202"/>
      <c r="X769" s="202"/>
      <c r="Y769" s="202"/>
      <c r="Z769" s="193"/>
      <c r="AA769" s="193" t="s">
        <v>362</v>
      </c>
      <c r="AB769" s="203"/>
      <c r="AC769" s="204" t="str">
        <f t="shared" si="182"/>
        <v>CLOSE</v>
      </c>
      <c r="AD769" s="47" t="str">
        <f t="array" aca="1" ref="AD769" ca="1">IF(D769="","",INDEX(HM_Unit!$D$1:$AE$1,MATCH(C769,HM_Unit!$D$2:$AE$2,0)))</f>
        <v>WEEK 17</v>
      </c>
      <c r="AE769" s="46"/>
      <c r="AF769" s="46"/>
      <c r="AG769" s="46"/>
      <c r="AH769" s="46"/>
      <c r="AI769" s="46"/>
      <c r="AJ769" s="46"/>
      <c r="AK769" s="46"/>
    </row>
    <row r="770" spans="1:37" ht="22.5" customHeight="1">
      <c r="A770" s="46">
        <f>IFERROR(VLOOKUP(D770,Sort!B:D,3,0),"")</f>
        <v>0</v>
      </c>
      <c r="B770" s="190" t="str">
        <f t="shared" si="184"/>
        <v>146134CLOSE</v>
      </c>
      <c r="C770" s="196">
        <v>46134</v>
      </c>
      <c r="D770" s="192" t="s">
        <v>24</v>
      </c>
      <c r="E770" s="193" t="str">
        <f>IFERROR(VLOOKUP(D770,Sort!B:C,2,0),"")</f>
        <v>AXOR 3336K</v>
      </c>
      <c r="F770" s="194">
        <v>19255</v>
      </c>
      <c r="G770" s="195">
        <f t="shared" si="177"/>
        <v>0</v>
      </c>
      <c r="H770" s="196">
        <v>46134</v>
      </c>
      <c r="I770" s="197">
        <v>0.29166666666666669</v>
      </c>
      <c r="J770" s="196">
        <v>46134</v>
      </c>
      <c r="K770" s="197">
        <v>0.47986111111111113</v>
      </c>
      <c r="L770" s="198">
        <f t="shared" si="178"/>
        <v>46134.291666666664</v>
      </c>
      <c r="M770" s="199">
        <f t="shared" si="179"/>
        <v>46134.479861111111</v>
      </c>
      <c r="N770" s="200">
        <f t="shared" si="180"/>
        <v>4.5166738933992328</v>
      </c>
      <c r="O770" s="201" t="s">
        <v>1257</v>
      </c>
      <c r="P770" s="201" t="s">
        <v>1258</v>
      </c>
      <c r="Q770" s="202" t="s">
        <v>149</v>
      </c>
      <c r="R770" s="202" t="s">
        <v>137</v>
      </c>
      <c r="S770" s="202" t="s">
        <v>297</v>
      </c>
      <c r="T770" s="193" t="str">
        <f>IFERROR(VLOOKUP(S770,Sort!E:F,2,0),"")</f>
        <v>SUSPENSION</v>
      </c>
      <c r="U770" s="115">
        <f t="shared" si="181"/>
        <v>1</v>
      </c>
      <c r="V770" s="202" t="s">
        <v>422</v>
      </c>
      <c r="W770" s="202"/>
      <c r="X770" s="202"/>
      <c r="Y770" s="202"/>
      <c r="Z770" s="193"/>
      <c r="AA770" s="193" t="s">
        <v>362</v>
      </c>
      <c r="AB770" s="203"/>
      <c r="AC770" s="204" t="str">
        <f t="shared" si="182"/>
        <v>CLOSE</v>
      </c>
      <c r="AD770" s="47" t="str">
        <f t="array" aca="1" ref="AD770" ca="1">IF(D770="","",INDEX(HM_Unit!$D$1:$AE$1,MATCH(C770,HM_Unit!$D$2:$AE$2,0)))</f>
        <v>WEEK 17</v>
      </c>
      <c r="AE770" s="46"/>
      <c r="AF770" s="46"/>
      <c r="AG770" s="46"/>
      <c r="AH770" s="46"/>
      <c r="AI770" s="46"/>
      <c r="AJ770" s="46"/>
      <c r="AK770" s="46"/>
    </row>
    <row r="771" spans="1:37" ht="22.5" customHeight="1">
      <c r="A771" s="46">
        <f>IFERROR(VLOOKUP(D771,Sort!B:D,3,0),"")</f>
        <v>0</v>
      </c>
      <c r="B771" s="190" t="str">
        <f t="shared" si="184"/>
        <v>246134CLOSE</v>
      </c>
      <c r="C771" s="196">
        <v>46134</v>
      </c>
      <c r="D771" s="192" t="s">
        <v>92</v>
      </c>
      <c r="E771" s="193" t="str">
        <f>IFERROR(VLOOKUP(D771,Sort!B:C,2,0),"")</f>
        <v>Axor 3336 OB</v>
      </c>
      <c r="F771" s="194">
        <v>18553</v>
      </c>
      <c r="G771" s="195">
        <f t="shared" si="177"/>
        <v>0</v>
      </c>
      <c r="H771" s="196">
        <v>46134</v>
      </c>
      <c r="I771" s="197">
        <v>0.30555555555555558</v>
      </c>
      <c r="J771" s="196">
        <v>46134</v>
      </c>
      <c r="K771" s="197">
        <v>0.41249999999999998</v>
      </c>
      <c r="L771" s="198">
        <f t="shared" si="178"/>
        <v>46134.305555555555</v>
      </c>
      <c r="M771" s="199">
        <f t="shared" si="179"/>
        <v>46134.412499999999</v>
      </c>
      <c r="N771" s="200">
        <f t="shared" si="180"/>
        <v>2.5666707733243954</v>
      </c>
      <c r="O771" s="201" t="s">
        <v>1259</v>
      </c>
      <c r="P771" s="201" t="s">
        <v>1260</v>
      </c>
      <c r="Q771" s="202" t="s">
        <v>150</v>
      </c>
      <c r="R771" s="202" t="s">
        <v>137</v>
      </c>
      <c r="S771" s="202" t="s">
        <v>297</v>
      </c>
      <c r="T771" s="193" t="str">
        <f>IFERROR(VLOOKUP(S771,Sort!E:F,2,0),"")</f>
        <v>SUSPENSION</v>
      </c>
      <c r="U771" s="115">
        <f t="shared" si="181"/>
        <v>1</v>
      </c>
      <c r="V771" s="202" t="s">
        <v>422</v>
      </c>
      <c r="W771" s="202"/>
      <c r="X771" s="202"/>
      <c r="Y771" s="202"/>
      <c r="Z771" s="193"/>
      <c r="AA771" s="193" t="s">
        <v>362</v>
      </c>
      <c r="AB771" s="203"/>
      <c r="AC771" s="204" t="str">
        <f t="shared" si="182"/>
        <v>CLOSE</v>
      </c>
      <c r="AD771" s="47" t="str">
        <f t="array" aca="1" ref="AD771" ca="1">IF(D771="","",INDEX(HM_Unit!$D$1:$AE$1,MATCH(C771,HM_Unit!$D$2:$AE$2,0)))</f>
        <v>WEEK 17</v>
      </c>
      <c r="AE771" s="46"/>
      <c r="AF771" s="46"/>
      <c r="AG771" s="46"/>
      <c r="AH771" s="46"/>
      <c r="AI771" s="46"/>
      <c r="AJ771" s="46"/>
      <c r="AK771" s="46"/>
    </row>
    <row r="772" spans="1:37" ht="22.5" customHeight="1">
      <c r="A772" s="46">
        <f>IFERROR(VLOOKUP(D772,Sort!B:D,3,0),"")</f>
        <v>0</v>
      </c>
      <c r="B772" s="190" t="str">
        <f t="shared" si="184"/>
        <v>346134CLOSE</v>
      </c>
      <c r="C772" s="196">
        <v>46134</v>
      </c>
      <c r="D772" s="192" t="s">
        <v>21</v>
      </c>
      <c r="E772" s="193" t="str">
        <f>IFERROR(VLOOKUP(D772,Sort!B:C,2,0),"")</f>
        <v>AXOR 3336K</v>
      </c>
      <c r="F772" s="194">
        <v>15202</v>
      </c>
      <c r="G772" s="195">
        <f t="shared" si="177"/>
        <v>0</v>
      </c>
      <c r="H772" s="196">
        <v>46134</v>
      </c>
      <c r="I772" s="197">
        <v>0.44791666666666669</v>
      </c>
      <c r="J772" s="196">
        <v>46134</v>
      </c>
      <c r="K772" s="197">
        <v>0.46736111111111112</v>
      </c>
      <c r="L772" s="198">
        <f t="shared" si="178"/>
        <v>46134.447916666664</v>
      </c>
      <c r="M772" s="199">
        <f t="shared" si="179"/>
        <v>46134.467361111114</v>
      </c>
      <c r="N772" s="200">
        <f t="shared" si="180"/>
        <v>0.46666741345870671</v>
      </c>
      <c r="O772" s="201" t="s">
        <v>712</v>
      </c>
      <c r="P772" s="201" t="s">
        <v>1261</v>
      </c>
      <c r="Q772" s="202" t="s">
        <v>150</v>
      </c>
      <c r="R772" s="202" t="s">
        <v>137</v>
      </c>
      <c r="S772" s="202" t="s">
        <v>308</v>
      </c>
      <c r="T772" s="193" t="str">
        <f>IFERROR(VLOOKUP(S772,Sort!E:F,2,0),"")</f>
        <v>AIR CONDITIONER</v>
      </c>
      <c r="U772" s="115">
        <f t="shared" si="181"/>
        <v>1</v>
      </c>
      <c r="V772" s="202" t="s">
        <v>422</v>
      </c>
      <c r="W772" s="202"/>
      <c r="X772" s="202"/>
      <c r="Y772" s="202"/>
      <c r="Z772" s="193"/>
      <c r="AA772" s="193" t="s">
        <v>362</v>
      </c>
      <c r="AB772" s="203"/>
      <c r="AC772" s="204" t="str">
        <f t="shared" si="182"/>
        <v>CLOSE</v>
      </c>
      <c r="AD772" s="47" t="str">
        <f t="array" aca="1" ref="AD772" ca="1">IF(D772="","",INDEX(HM_Unit!$D$1:$AE$1,MATCH(C772,HM_Unit!$D$2:$AE$2,0)))</f>
        <v>WEEK 17</v>
      </c>
      <c r="AE772" s="46"/>
      <c r="AF772" s="46"/>
      <c r="AG772" s="46"/>
      <c r="AH772" s="46"/>
      <c r="AI772" s="46"/>
      <c r="AJ772" s="46"/>
      <c r="AK772" s="46"/>
    </row>
    <row r="773" spans="1:37" ht="22.5" customHeight="1">
      <c r="A773" s="46">
        <f>IFERROR(VLOOKUP(D773,Sort!B:D,3,0),"")</f>
        <v>0</v>
      </c>
      <c r="B773" s="190" t="str">
        <f t="shared" si="184"/>
        <v>446134CLOSE</v>
      </c>
      <c r="C773" s="196">
        <v>46134</v>
      </c>
      <c r="D773" s="192" t="s">
        <v>97</v>
      </c>
      <c r="E773" s="193" t="str">
        <f>IFERROR(VLOOKUP(D773,Sort!B:C,2,0),"")</f>
        <v>Axor 3336 OB</v>
      </c>
      <c r="F773" s="194">
        <v>0</v>
      </c>
      <c r="G773" s="195">
        <f t="shared" si="177"/>
        <v>0</v>
      </c>
      <c r="H773" s="196">
        <v>46134</v>
      </c>
      <c r="I773" s="197">
        <v>0.40625</v>
      </c>
      <c r="J773" s="196">
        <v>46134</v>
      </c>
      <c r="K773" s="197">
        <v>0.45833333333333331</v>
      </c>
      <c r="L773" s="198">
        <f t="shared" si="178"/>
        <v>46134.40625</v>
      </c>
      <c r="M773" s="199">
        <f t="shared" si="179"/>
        <v>46134.458333333336</v>
      </c>
      <c r="N773" s="200">
        <f t="shared" si="180"/>
        <v>1.250002000061412</v>
      </c>
      <c r="O773" s="201" t="s">
        <v>1262</v>
      </c>
      <c r="P773" s="201" t="s">
        <v>1263</v>
      </c>
      <c r="Q773" s="202" t="s">
        <v>150</v>
      </c>
      <c r="R773" s="202" t="s">
        <v>137</v>
      </c>
      <c r="S773" s="202" t="s">
        <v>909</v>
      </c>
      <c r="T773" s="193" t="str">
        <f>IFERROR(VLOOKUP(S773,Sort!E:F,2,0),"")</f>
        <v>FRAME CHASIS</v>
      </c>
      <c r="U773" s="115">
        <f t="shared" si="181"/>
        <v>1</v>
      </c>
      <c r="V773" s="202" t="s">
        <v>422</v>
      </c>
      <c r="W773" s="202"/>
      <c r="X773" s="202"/>
      <c r="Y773" s="202"/>
      <c r="Z773" s="193"/>
      <c r="AA773" s="193" t="s">
        <v>362</v>
      </c>
      <c r="AB773" s="203"/>
      <c r="AC773" s="204" t="str">
        <f t="shared" si="182"/>
        <v>CLOSE</v>
      </c>
      <c r="AD773" s="47" t="str">
        <f t="array" aca="1" ref="AD773" ca="1">IF(D773="","",INDEX(HM_Unit!$D$1:$AE$1,MATCH(C773,HM_Unit!$D$2:$AE$2,0)))</f>
        <v>WEEK 17</v>
      </c>
      <c r="AE773" s="46"/>
      <c r="AF773" s="46"/>
      <c r="AG773" s="46"/>
      <c r="AH773" s="46"/>
      <c r="AI773" s="46"/>
      <c r="AJ773" s="46"/>
      <c r="AK773" s="46"/>
    </row>
    <row r="774" spans="1:37" ht="22.5" customHeight="1">
      <c r="A774" s="46">
        <f>IFERROR(VLOOKUP(D774,Sort!B:D,3,0),"")</f>
        <v>0</v>
      </c>
      <c r="B774" s="190" t="str">
        <f t="shared" si="184"/>
        <v>546134CLOSE</v>
      </c>
      <c r="C774" s="196">
        <v>46134</v>
      </c>
      <c r="D774" s="192" t="s">
        <v>14</v>
      </c>
      <c r="E774" s="193" t="str">
        <f>IFERROR(VLOOKUP(D774,Sort!B:C,2,0),"")</f>
        <v>AXOR 3336K</v>
      </c>
      <c r="F774" s="194">
        <v>18201</v>
      </c>
      <c r="G774" s="195">
        <f t="shared" si="177"/>
        <v>0</v>
      </c>
      <c r="H774" s="196">
        <v>46134</v>
      </c>
      <c r="I774" s="197">
        <v>0.35416666666666669</v>
      </c>
      <c r="J774" s="196">
        <v>46134</v>
      </c>
      <c r="K774" s="197">
        <v>0.62152777777777779</v>
      </c>
      <c r="L774" s="198">
        <f t="shared" si="178"/>
        <v>46134.354166666664</v>
      </c>
      <c r="M774" s="199">
        <f t="shared" si="179"/>
        <v>46134.621527777781</v>
      </c>
      <c r="N774" s="200">
        <f t="shared" si="180"/>
        <v>6.41667693348559</v>
      </c>
      <c r="O774" s="201" t="s">
        <v>1264</v>
      </c>
      <c r="P774" s="201" t="s">
        <v>1265</v>
      </c>
      <c r="Q774" s="202" t="s">
        <v>150</v>
      </c>
      <c r="R774" s="202" t="s">
        <v>137</v>
      </c>
      <c r="S774" s="202" t="s">
        <v>361</v>
      </c>
      <c r="T774" s="193" t="str">
        <f>IFERROR(VLOOKUP(S774,Sort!E:F,2,0),"")</f>
        <v>ENGINE</v>
      </c>
      <c r="U774" s="115">
        <f t="shared" si="181"/>
        <v>1</v>
      </c>
      <c r="V774" s="202" t="s">
        <v>422</v>
      </c>
      <c r="W774" s="202"/>
      <c r="X774" s="202"/>
      <c r="Y774" s="202"/>
      <c r="Z774" s="193"/>
      <c r="AA774" s="193" t="s">
        <v>362</v>
      </c>
      <c r="AB774" s="203"/>
      <c r="AC774" s="204" t="str">
        <f t="shared" si="182"/>
        <v>CLOSE</v>
      </c>
      <c r="AD774" s="47" t="str">
        <f t="array" aca="1" ref="AD774" ca="1">IF(D774="","",INDEX(HM_Unit!$D$1:$AE$1,MATCH(C774,HM_Unit!$D$2:$AE$2,0)))</f>
        <v>WEEK 17</v>
      </c>
      <c r="AE774" s="46"/>
      <c r="AF774" s="46"/>
      <c r="AG774" s="46"/>
      <c r="AH774" s="46"/>
      <c r="AI774" s="46"/>
      <c r="AJ774" s="46"/>
      <c r="AK774" s="46"/>
    </row>
    <row r="775" spans="1:37" ht="22.5" customHeight="1">
      <c r="A775" s="46">
        <f>IFERROR(VLOOKUP(D775,Sort!B:D,3,0),"")</f>
        <v>0</v>
      </c>
      <c r="B775" s="190" t="str">
        <f t="shared" si="184"/>
        <v>646134CLOSE</v>
      </c>
      <c r="C775" s="196">
        <v>46134</v>
      </c>
      <c r="D775" s="192" t="s">
        <v>37</v>
      </c>
      <c r="E775" s="193" t="str">
        <f>IFERROR(VLOOKUP(D775,Sort!B:C,2,0),"")</f>
        <v>AXOR 3336K</v>
      </c>
      <c r="F775" s="194">
        <v>13530</v>
      </c>
      <c r="G775" s="195">
        <f t="shared" si="177"/>
        <v>0</v>
      </c>
      <c r="H775" s="196">
        <v>46134</v>
      </c>
      <c r="I775" s="197">
        <v>0.33333333333333331</v>
      </c>
      <c r="J775" s="196">
        <v>46134</v>
      </c>
      <c r="K775" s="197">
        <v>0.625</v>
      </c>
      <c r="L775" s="198">
        <f t="shared" si="178"/>
        <v>46134.333333333336</v>
      </c>
      <c r="M775" s="199">
        <f t="shared" si="179"/>
        <v>46134.625</v>
      </c>
      <c r="N775" s="200">
        <f t="shared" si="180"/>
        <v>7.0000111999597214</v>
      </c>
      <c r="O775" s="201" t="s">
        <v>1266</v>
      </c>
      <c r="P775" s="201" t="s">
        <v>1267</v>
      </c>
      <c r="Q775" s="202" t="s">
        <v>150</v>
      </c>
      <c r="R775" s="202" t="s">
        <v>137</v>
      </c>
      <c r="S775" s="202" t="s">
        <v>294</v>
      </c>
      <c r="T775" s="193" t="str">
        <f>IFERROR(VLOOKUP(S775,Sort!E:F,2,0),"")</f>
        <v>CABIN</v>
      </c>
      <c r="U775" s="115">
        <f t="shared" si="181"/>
        <v>1</v>
      </c>
      <c r="V775" s="202" t="s">
        <v>422</v>
      </c>
      <c r="W775" s="202"/>
      <c r="X775" s="202"/>
      <c r="Y775" s="202"/>
      <c r="Z775" s="193"/>
      <c r="AA775" s="193" t="s">
        <v>362</v>
      </c>
      <c r="AB775" s="203"/>
      <c r="AC775" s="204" t="str">
        <f t="shared" si="182"/>
        <v>CLOSE</v>
      </c>
      <c r="AD775" s="47" t="str">
        <f t="array" aca="1" ref="AD775" ca="1">IF(D775="","",INDEX(HM_Unit!$D$1:$AE$1,MATCH(C775,HM_Unit!$D$2:$AE$2,0)))</f>
        <v>WEEK 17</v>
      </c>
      <c r="AE775" s="46"/>
      <c r="AF775" s="46"/>
      <c r="AG775" s="46"/>
      <c r="AH775" s="46"/>
      <c r="AI775" s="46"/>
      <c r="AJ775" s="46"/>
      <c r="AK775" s="46"/>
    </row>
    <row r="776" spans="1:37" ht="22.5" customHeight="1">
      <c r="A776" s="46">
        <f>IFERROR(VLOOKUP(D776,Sort!B:D,3,0),"")</f>
        <v>0</v>
      </c>
      <c r="B776" s="190" t="str">
        <f t="shared" si="184"/>
        <v>746134CLOSE</v>
      </c>
      <c r="C776" s="196">
        <v>46134</v>
      </c>
      <c r="D776" s="192" t="s">
        <v>28</v>
      </c>
      <c r="E776" s="193" t="str">
        <f>IFERROR(VLOOKUP(D776,Sort!B:C,2,0),"")</f>
        <v>AXOR 3336K</v>
      </c>
      <c r="F776" s="194">
        <v>19255</v>
      </c>
      <c r="G776" s="195">
        <f t="shared" si="177"/>
        <v>0</v>
      </c>
      <c r="H776" s="196">
        <v>46134</v>
      </c>
      <c r="I776" s="197">
        <v>0.29166666666666669</v>
      </c>
      <c r="J776" s="196">
        <v>46134</v>
      </c>
      <c r="K776" s="197">
        <v>0.49305555555555558</v>
      </c>
      <c r="L776" s="198">
        <f t="shared" si="178"/>
        <v>46134.291666666664</v>
      </c>
      <c r="M776" s="199">
        <f t="shared" si="179"/>
        <v>46134.493055555555</v>
      </c>
      <c r="N776" s="200">
        <f t="shared" si="180"/>
        <v>4.8333410667178622</v>
      </c>
      <c r="O776" s="201" t="s">
        <v>1268</v>
      </c>
      <c r="P776" s="201" t="s">
        <v>1269</v>
      </c>
      <c r="Q776" s="202" t="s">
        <v>150</v>
      </c>
      <c r="R776" s="202" t="s">
        <v>137</v>
      </c>
      <c r="S776" s="202" t="s">
        <v>300</v>
      </c>
      <c r="T776" s="193" t="str">
        <f>IFERROR(VLOOKUP(S776,Sort!E:F,2,0),"")</f>
        <v>AIR SYSTEM</v>
      </c>
      <c r="U776" s="115">
        <f t="shared" si="181"/>
        <v>1</v>
      </c>
      <c r="V776" s="202" t="s">
        <v>422</v>
      </c>
      <c r="W776" s="202"/>
      <c r="X776" s="202"/>
      <c r="Y776" s="202"/>
      <c r="Z776" s="193"/>
      <c r="AA776" s="193" t="s">
        <v>362</v>
      </c>
      <c r="AB776" s="203"/>
      <c r="AC776" s="204" t="str">
        <f t="shared" si="182"/>
        <v>CLOSE</v>
      </c>
      <c r="AD776" s="47" t="str">
        <f t="array" aca="1" ref="AD776" ca="1">IF(D776="","",INDEX(HM_Unit!$D$1:$AE$1,MATCH(C776,HM_Unit!$D$2:$AE$2,0)))</f>
        <v>WEEK 17</v>
      </c>
      <c r="AE776" s="46"/>
      <c r="AF776" s="46"/>
      <c r="AG776" s="46"/>
      <c r="AH776" s="46"/>
      <c r="AI776" s="46"/>
      <c r="AJ776" s="46"/>
      <c r="AK776" s="46"/>
    </row>
    <row r="777" spans="1:37" ht="22.5" customHeight="1">
      <c r="A777" s="46">
        <f>IFERROR(VLOOKUP(D777,Sort!B:D,3,0),"")</f>
        <v>0</v>
      </c>
      <c r="B777" s="190" t="str">
        <f t="shared" si="184"/>
        <v>846134CLOSE</v>
      </c>
      <c r="C777" s="196">
        <v>46134</v>
      </c>
      <c r="D777" s="192" t="s">
        <v>22</v>
      </c>
      <c r="E777" s="193" t="str">
        <f>IFERROR(VLOOKUP(D777,Sort!B:C,2,0),"")</f>
        <v>AXOR 3336K</v>
      </c>
      <c r="F777" s="194">
        <v>17851</v>
      </c>
      <c r="G777" s="195">
        <f t="shared" si="177"/>
        <v>0</v>
      </c>
      <c r="H777" s="196">
        <v>46134</v>
      </c>
      <c r="I777" s="197">
        <v>0.35416666666666669</v>
      </c>
      <c r="J777" s="196">
        <v>46134</v>
      </c>
      <c r="K777" s="197">
        <v>0.375</v>
      </c>
      <c r="L777" s="198">
        <f t="shared" si="178"/>
        <v>46134.354166666664</v>
      </c>
      <c r="M777" s="199">
        <f t="shared" si="179"/>
        <v>46134.375</v>
      </c>
      <c r="N777" s="200">
        <f t="shared" si="180"/>
        <v>0.5000008000594901</v>
      </c>
      <c r="O777" s="201" t="s">
        <v>1270</v>
      </c>
      <c r="P777" s="201" t="s">
        <v>1271</v>
      </c>
      <c r="Q777" s="202" t="s">
        <v>150</v>
      </c>
      <c r="R777" s="202" t="s">
        <v>137</v>
      </c>
      <c r="S777" s="202" t="s">
        <v>300</v>
      </c>
      <c r="T777" s="193" t="str">
        <f>IFERROR(VLOOKUP(S777,Sort!E:F,2,0),"")</f>
        <v>AIR SYSTEM</v>
      </c>
      <c r="U777" s="115">
        <f t="shared" si="181"/>
        <v>1</v>
      </c>
      <c r="V777" s="202" t="s">
        <v>422</v>
      </c>
      <c r="W777" s="202"/>
      <c r="X777" s="202"/>
      <c r="Y777" s="202"/>
      <c r="Z777" s="193"/>
      <c r="AA777" s="193" t="s">
        <v>362</v>
      </c>
      <c r="AB777" s="203"/>
      <c r="AC777" s="204" t="str">
        <f t="shared" si="182"/>
        <v>CLOSE</v>
      </c>
      <c r="AD777" s="47" t="str">
        <f t="array" aca="1" ref="AD777" ca="1">IF(D777="","",INDEX(HM_Unit!$D$1:$AE$1,MATCH(C777,HM_Unit!$D$2:$AE$2,0)))</f>
        <v>WEEK 17</v>
      </c>
      <c r="AE777" s="46"/>
      <c r="AF777" s="46"/>
      <c r="AG777" s="46"/>
      <c r="AH777" s="46"/>
      <c r="AI777" s="46"/>
      <c r="AJ777" s="46"/>
      <c r="AK777" s="46"/>
    </row>
    <row r="778" spans="1:37" ht="22.5" customHeight="1">
      <c r="A778" s="46">
        <f>IFERROR(VLOOKUP(D778,Sort!B:D,3,0),"")</f>
        <v>0</v>
      </c>
      <c r="B778" s="190" t="str">
        <f t="shared" si="184"/>
        <v>946134CLOSE</v>
      </c>
      <c r="C778" s="196">
        <v>46134</v>
      </c>
      <c r="D778" s="192" t="s">
        <v>26</v>
      </c>
      <c r="E778" s="193" t="str">
        <f>IFERROR(VLOOKUP(D778,Sort!B:C,2,0),"")</f>
        <v>AXOR 3336K</v>
      </c>
      <c r="F778" s="194">
        <v>17808</v>
      </c>
      <c r="G778" s="195">
        <f t="shared" si="177"/>
        <v>0</v>
      </c>
      <c r="H778" s="196">
        <v>46134</v>
      </c>
      <c r="I778" s="197">
        <v>0.35069444444444442</v>
      </c>
      <c r="J778" s="196">
        <v>46134</v>
      </c>
      <c r="K778" s="197">
        <v>0.35208333333333336</v>
      </c>
      <c r="L778" s="198">
        <f t="shared" si="178"/>
        <v>46134.350694444445</v>
      </c>
      <c r="M778" s="199">
        <f t="shared" si="179"/>
        <v>46134.352083333331</v>
      </c>
      <c r="N778" s="200">
        <f t="shared" si="180"/>
        <v>3.3333386600783207E-2</v>
      </c>
      <c r="O778" s="201" t="s">
        <v>631</v>
      </c>
      <c r="P778" s="201" t="s">
        <v>1272</v>
      </c>
      <c r="Q778" s="202" t="s">
        <v>150</v>
      </c>
      <c r="R778" s="202" t="s">
        <v>137</v>
      </c>
      <c r="S778" s="202" t="s">
        <v>303</v>
      </c>
      <c r="T778" s="193" t="str">
        <f>IFERROR(VLOOKUP(S778,Sort!E:F,2,0),"")</f>
        <v>BRAKE SYSTEM</v>
      </c>
      <c r="U778" s="115">
        <f t="shared" si="181"/>
        <v>1</v>
      </c>
      <c r="V778" s="202" t="s">
        <v>422</v>
      </c>
      <c r="W778" s="202"/>
      <c r="X778" s="202"/>
      <c r="Y778" s="202"/>
      <c r="Z778" s="193"/>
      <c r="AA778" s="193" t="s">
        <v>362</v>
      </c>
      <c r="AB778" s="203"/>
      <c r="AC778" s="204" t="str">
        <f t="shared" si="182"/>
        <v>CLOSE</v>
      </c>
      <c r="AD778" s="47" t="str">
        <f t="array" aca="1" ref="AD778" ca="1">IF(D778="","",INDEX(HM_Unit!$D$1:$AE$1,MATCH(C778,HM_Unit!$D$2:$AE$2,0)))</f>
        <v>WEEK 17</v>
      </c>
      <c r="AE778" s="46"/>
      <c r="AF778" s="46"/>
      <c r="AG778" s="46"/>
      <c r="AH778" s="46"/>
      <c r="AI778" s="46"/>
      <c r="AJ778" s="46"/>
      <c r="AK778" s="46"/>
    </row>
    <row r="779" spans="1:37" ht="22.5" customHeight="1">
      <c r="A779" s="46">
        <f>IFERROR(VLOOKUP(D779,Sort!B:D,3,0),"")</f>
        <v>0</v>
      </c>
      <c r="B779" s="190" t="str">
        <f t="shared" si="184"/>
        <v>1046134CLOSE</v>
      </c>
      <c r="C779" s="196">
        <v>46134</v>
      </c>
      <c r="D779" s="192" t="s">
        <v>90</v>
      </c>
      <c r="E779" s="193" t="str">
        <f>IFERROR(VLOOKUP(D779,Sort!B:C,2,0),"")</f>
        <v>Axor 3336 OB</v>
      </c>
      <c r="F779" s="194" t="s">
        <v>382</v>
      </c>
      <c r="G779" s="195">
        <f t="shared" si="177"/>
        <v>0</v>
      </c>
      <c r="H779" s="196">
        <v>46134</v>
      </c>
      <c r="I779" s="197">
        <v>0.39652777777777776</v>
      </c>
      <c r="J779" s="196">
        <v>46134</v>
      </c>
      <c r="K779" s="197">
        <v>0.42499999999999999</v>
      </c>
      <c r="L779" s="198">
        <f t="shared" si="178"/>
        <v>46134.396527777775</v>
      </c>
      <c r="M779" s="199">
        <f t="shared" si="179"/>
        <v>46134.425000000003</v>
      </c>
      <c r="N779" s="200">
        <f t="shared" si="180"/>
        <v>0.68333442680035494</v>
      </c>
      <c r="O779" s="201" t="s">
        <v>536</v>
      </c>
      <c r="P779" s="201" t="s">
        <v>1273</v>
      </c>
      <c r="Q779" s="202" t="s">
        <v>150</v>
      </c>
      <c r="R779" s="202" t="s">
        <v>137</v>
      </c>
      <c r="S779" s="202" t="s">
        <v>337</v>
      </c>
      <c r="T779" s="193" t="str">
        <f>IFERROR(VLOOKUP(S779,Sort!E:F,2,0),"")</f>
        <v>TRANSMISSION</v>
      </c>
      <c r="U779" s="115">
        <f t="shared" si="181"/>
        <v>1</v>
      </c>
      <c r="V779" s="202" t="s">
        <v>422</v>
      </c>
      <c r="W779" s="202"/>
      <c r="X779" s="202"/>
      <c r="Y779" s="202"/>
      <c r="Z779" s="193"/>
      <c r="AA779" s="193" t="s">
        <v>362</v>
      </c>
      <c r="AB779" s="203"/>
      <c r="AC779" s="204" t="str">
        <f t="shared" si="182"/>
        <v>CLOSE</v>
      </c>
      <c r="AD779" s="47" t="str">
        <f t="array" aca="1" ref="AD779" ca="1">IF(D779="","",INDEX(HM_Unit!$D$1:$AE$1,MATCH(C779,HM_Unit!$D$2:$AE$2,0)))</f>
        <v>WEEK 17</v>
      </c>
      <c r="AE779" s="46"/>
      <c r="AF779" s="46"/>
      <c r="AG779" s="46"/>
      <c r="AH779" s="46"/>
      <c r="AI779" s="46"/>
      <c r="AJ779" s="46"/>
      <c r="AK779" s="46"/>
    </row>
    <row r="780" spans="1:37" ht="22.5" customHeight="1">
      <c r="A780" s="46">
        <f>IFERROR(VLOOKUP(D780,Sort!B:D,3,0),"")</f>
        <v>0</v>
      </c>
      <c r="B780" s="190" t="str">
        <f t="shared" si="184"/>
        <v>1146134CLOSE</v>
      </c>
      <c r="C780" s="196">
        <v>46134</v>
      </c>
      <c r="D780" s="192" t="s">
        <v>27</v>
      </c>
      <c r="E780" s="193" t="str">
        <f>IFERROR(VLOOKUP(D780,Sort!B:C,2,0),"")</f>
        <v>AXOR 3336K</v>
      </c>
      <c r="F780" s="194" t="s">
        <v>382</v>
      </c>
      <c r="G780" s="195">
        <f t="shared" si="177"/>
        <v>0</v>
      </c>
      <c r="H780" s="196">
        <v>46134</v>
      </c>
      <c r="I780" s="197">
        <v>6.25E-2</v>
      </c>
      <c r="J780" s="196">
        <v>46134</v>
      </c>
      <c r="K780" s="197">
        <v>0.55000000000000004</v>
      </c>
      <c r="L780" s="198">
        <f t="shared" si="178"/>
        <v>46134.0625</v>
      </c>
      <c r="M780" s="199">
        <f t="shared" si="179"/>
        <v>46134.55</v>
      </c>
      <c r="N780" s="200">
        <f t="shared" si="180"/>
        <v>11.70001872009982</v>
      </c>
      <c r="O780" s="201" t="s">
        <v>314</v>
      </c>
      <c r="P780" s="201" t="s">
        <v>1274</v>
      </c>
      <c r="Q780" s="202" t="s">
        <v>150</v>
      </c>
      <c r="R780" s="202" t="s">
        <v>137</v>
      </c>
      <c r="S780" s="202" t="s">
        <v>300</v>
      </c>
      <c r="T780" s="193" t="str">
        <f>IFERROR(VLOOKUP(S780,Sort!E:F,2,0),"")</f>
        <v>AIR SYSTEM</v>
      </c>
      <c r="U780" s="115">
        <f t="shared" si="181"/>
        <v>1</v>
      </c>
      <c r="V780" s="202" t="s">
        <v>422</v>
      </c>
      <c r="W780" s="202"/>
      <c r="X780" s="202"/>
      <c r="Y780" s="202"/>
      <c r="Z780" s="193"/>
      <c r="AA780" s="193" t="s">
        <v>362</v>
      </c>
      <c r="AB780" s="203"/>
      <c r="AC780" s="204" t="str">
        <f t="shared" si="182"/>
        <v>CLOSE</v>
      </c>
      <c r="AD780" s="47" t="str">
        <f t="array" aca="1" ref="AD780" ca="1">IF(D780="","",INDEX(HM_Unit!$D$1:$AE$1,MATCH(C780,HM_Unit!$D$2:$AE$2,0)))</f>
        <v>WEEK 17</v>
      </c>
      <c r="AE780" s="46"/>
      <c r="AF780" s="46"/>
      <c r="AG780" s="46"/>
      <c r="AH780" s="46"/>
      <c r="AI780" s="46"/>
      <c r="AJ780" s="46"/>
      <c r="AK780" s="46"/>
    </row>
    <row r="781" spans="1:37" ht="22.5" customHeight="1">
      <c r="A781" s="46">
        <f>IFERROR(VLOOKUP(D781,Sort!B:D,3,0),"")</f>
        <v>0</v>
      </c>
      <c r="B781" s="190" t="str">
        <f t="shared" si="184"/>
        <v>1246134CLOSE</v>
      </c>
      <c r="C781" s="196">
        <v>46134</v>
      </c>
      <c r="D781" s="192" t="s">
        <v>40</v>
      </c>
      <c r="E781" s="193" t="str">
        <f>IFERROR(VLOOKUP(D781,Sort!B:C,2,0),"")</f>
        <v>AXOR 3336K</v>
      </c>
      <c r="F781" s="194" t="s">
        <v>382</v>
      </c>
      <c r="G781" s="195">
        <f t="shared" si="177"/>
        <v>0</v>
      </c>
      <c r="H781" s="196">
        <v>46134</v>
      </c>
      <c r="I781" s="197">
        <v>0.42777777777777776</v>
      </c>
      <c r="J781" s="196">
        <v>46134</v>
      </c>
      <c r="K781" s="197">
        <v>0.59027777777777779</v>
      </c>
      <c r="L781" s="198">
        <f t="shared" si="178"/>
        <v>46134.427777777775</v>
      </c>
      <c r="M781" s="199">
        <f t="shared" si="179"/>
        <v>46134.590277777781</v>
      </c>
      <c r="N781" s="200">
        <f t="shared" si="180"/>
        <v>3.9000062401496978</v>
      </c>
      <c r="O781" s="201" t="s">
        <v>1275</v>
      </c>
      <c r="P781" s="201" t="s">
        <v>1276</v>
      </c>
      <c r="Q781" s="202" t="s">
        <v>149</v>
      </c>
      <c r="R781" s="202" t="s">
        <v>137</v>
      </c>
      <c r="S781" s="202" t="s">
        <v>491</v>
      </c>
      <c r="T781" s="193" t="str">
        <f>IFERROR(VLOOKUP(S781,Sort!E:F,2,0),"")</f>
        <v>FUEL SYSTEM</v>
      </c>
      <c r="U781" s="115">
        <f t="shared" si="181"/>
        <v>1</v>
      </c>
      <c r="V781" s="202" t="s">
        <v>422</v>
      </c>
      <c r="W781" s="202"/>
      <c r="X781" s="202"/>
      <c r="Y781" s="202"/>
      <c r="Z781" s="193"/>
      <c r="AA781" s="193" t="s">
        <v>362</v>
      </c>
      <c r="AB781" s="203"/>
      <c r="AC781" s="204" t="str">
        <f t="shared" si="182"/>
        <v>CLOSE</v>
      </c>
      <c r="AD781" s="47" t="str">
        <f t="array" aca="1" ref="AD781" ca="1">IF(D781="","",INDEX(HM_Unit!$D$1:$AE$1,MATCH(C781,HM_Unit!$D$2:$AE$2,0)))</f>
        <v>WEEK 17</v>
      </c>
      <c r="AE781" s="46"/>
      <c r="AF781" s="46"/>
      <c r="AG781" s="46"/>
      <c r="AH781" s="46"/>
      <c r="AI781" s="46"/>
      <c r="AJ781" s="46"/>
      <c r="AK781" s="46"/>
    </row>
    <row r="782" spans="1:37" ht="22.5" customHeight="1">
      <c r="A782" s="46">
        <f>IFERROR(VLOOKUP(D782,Sort!B:D,3,0),"")</f>
        <v>0</v>
      </c>
      <c r="B782" s="190" t="str">
        <f t="shared" si="184"/>
        <v>1346134CLOSE</v>
      </c>
      <c r="C782" s="196">
        <v>46134</v>
      </c>
      <c r="D782" s="192" t="s">
        <v>34</v>
      </c>
      <c r="E782" s="193" t="str">
        <f>IFERROR(VLOOKUP(D782,Sort!B:C,2,0),"")</f>
        <v>AXOR 3336K</v>
      </c>
      <c r="F782" s="194">
        <v>18702</v>
      </c>
      <c r="G782" s="195">
        <f t="shared" si="177"/>
        <v>0</v>
      </c>
      <c r="H782" s="196">
        <v>46134</v>
      </c>
      <c r="I782" s="197">
        <v>0.60416666666666663</v>
      </c>
      <c r="J782" s="196">
        <v>46134</v>
      </c>
      <c r="K782" s="197">
        <v>0.63749999999999996</v>
      </c>
      <c r="L782" s="198">
        <f t="shared" si="178"/>
        <v>46134.604166666664</v>
      </c>
      <c r="M782" s="199">
        <f t="shared" si="179"/>
        <v>46134.637499999997</v>
      </c>
      <c r="N782" s="200">
        <f t="shared" si="180"/>
        <v>0.80000127999040904</v>
      </c>
      <c r="O782" s="201" t="s">
        <v>847</v>
      </c>
      <c r="P782" s="201" t="s">
        <v>888</v>
      </c>
      <c r="Q782" s="202" t="s">
        <v>150</v>
      </c>
      <c r="R782" s="202" t="s">
        <v>137</v>
      </c>
      <c r="S782" s="202" t="s">
        <v>591</v>
      </c>
      <c r="T782" s="193" t="str">
        <f>IFERROR(VLOOKUP(S782,Sort!E:F,2,0),"")</f>
        <v>CLUTCH</v>
      </c>
      <c r="U782" s="115">
        <f t="shared" si="181"/>
        <v>1</v>
      </c>
      <c r="V782" s="202" t="s">
        <v>422</v>
      </c>
      <c r="W782" s="202"/>
      <c r="X782" s="202"/>
      <c r="Y782" s="202"/>
      <c r="Z782" s="193"/>
      <c r="AA782" s="193" t="s">
        <v>362</v>
      </c>
      <c r="AB782" s="203"/>
      <c r="AC782" s="204" t="str">
        <f t="shared" si="182"/>
        <v>CLOSE</v>
      </c>
      <c r="AD782" s="47" t="str">
        <f t="array" aca="1" ref="AD782" ca="1">IF(D782="","",INDEX(HM_Unit!$D$1:$AE$1,MATCH(C782,HM_Unit!$D$2:$AE$2,0)))</f>
        <v>WEEK 17</v>
      </c>
      <c r="AE782" s="46"/>
      <c r="AF782" s="46"/>
      <c r="AG782" s="46"/>
      <c r="AH782" s="46"/>
      <c r="AI782" s="46"/>
      <c r="AJ782" s="46"/>
      <c r="AK782" s="46"/>
    </row>
    <row r="783" spans="1:37" ht="22.5" customHeight="1">
      <c r="A783" s="46">
        <f>IFERROR(VLOOKUP(D783,Sort!B:D,3,0),"")</f>
        <v>0</v>
      </c>
      <c r="B783" s="190" t="str">
        <f t="shared" si="184"/>
        <v>1446134CLOSE</v>
      </c>
      <c r="C783" s="196">
        <v>46134</v>
      </c>
      <c r="D783" s="192" t="s">
        <v>23</v>
      </c>
      <c r="E783" s="193" t="str">
        <f>IFERROR(VLOOKUP(D783,Sort!B:C,2,0),"")</f>
        <v>AXOR 3336K</v>
      </c>
      <c r="F783" s="194" t="s">
        <v>414</v>
      </c>
      <c r="G783" s="195">
        <f t="shared" si="177"/>
        <v>0</v>
      </c>
      <c r="H783" s="196">
        <v>46134</v>
      </c>
      <c r="I783" s="197">
        <v>0.5</v>
      </c>
      <c r="J783" s="196">
        <v>46134</v>
      </c>
      <c r="K783" s="197">
        <v>0.625</v>
      </c>
      <c r="L783" s="198">
        <f t="shared" si="178"/>
        <v>46134.5</v>
      </c>
      <c r="M783" s="199">
        <f t="shared" si="179"/>
        <v>46134.625</v>
      </c>
      <c r="N783" s="200">
        <f t="shared" si="180"/>
        <v>3.0000048000076873</v>
      </c>
      <c r="O783" s="201" t="s">
        <v>1088</v>
      </c>
      <c r="P783" s="201" t="s">
        <v>1277</v>
      </c>
      <c r="Q783" s="202" t="s">
        <v>150</v>
      </c>
      <c r="R783" s="202" t="s">
        <v>137</v>
      </c>
      <c r="S783" s="202" t="s">
        <v>406</v>
      </c>
      <c r="T783" s="193" t="str">
        <f>IFERROR(VLOOKUP(S783,Sort!E:F,2,0),"")</f>
        <v>RADIATOR/ COOLANT SYSTEM</v>
      </c>
      <c r="U783" s="115">
        <f t="shared" si="181"/>
        <v>1</v>
      </c>
      <c r="V783" s="202" t="s">
        <v>422</v>
      </c>
      <c r="W783" s="202"/>
      <c r="X783" s="202"/>
      <c r="Y783" s="202"/>
      <c r="Z783" s="193"/>
      <c r="AA783" s="193" t="s">
        <v>362</v>
      </c>
      <c r="AB783" s="203"/>
      <c r="AC783" s="204" t="str">
        <f t="shared" si="182"/>
        <v>CLOSE</v>
      </c>
      <c r="AD783" s="47" t="str">
        <f t="array" aca="1" ref="AD783" ca="1">IF(D783="","",INDEX(HM_Unit!$D$1:$AE$1,MATCH(C783,HM_Unit!$D$2:$AE$2,0)))</f>
        <v>WEEK 17</v>
      </c>
      <c r="AE783" s="46"/>
      <c r="AF783" s="46"/>
      <c r="AG783" s="46"/>
      <c r="AH783" s="46"/>
      <c r="AI783" s="46"/>
      <c r="AJ783" s="46"/>
      <c r="AK783" s="46"/>
    </row>
    <row r="784" spans="1:37" ht="22.5" customHeight="1">
      <c r="A784" s="46">
        <f>IFERROR(VLOOKUP(D784,Sort!B:D,3,0),"")</f>
        <v>0</v>
      </c>
      <c r="B784" s="190" t="str">
        <f t="shared" si="184"/>
        <v>1546134CLOSE</v>
      </c>
      <c r="C784" s="196">
        <v>46134</v>
      </c>
      <c r="D784" s="192" t="s">
        <v>103</v>
      </c>
      <c r="E784" s="193" t="str">
        <f>IFERROR(VLOOKUP(D784,Sort!B:C,2,0),"")</f>
        <v>Axor 3336 OB</v>
      </c>
      <c r="F784" s="194">
        <v>18236</v>
      </c>
      <c r="G784" s="195">
        <f t="shared" si="177"/>
        <v>0</v>
      </c>
      <c r="H784" s="196">
        <v>46134</v>
      </c>
      <c r="I784" s="197">
        <v>0.58333333333333337</v>
      </c>
      <c r="J784" s="196">
        <v>46134</v>
      </c>
      <c r="K784" s="197">
        <v>0.62152777777777779</v>
      </c>
      <c r="L784" s="198">
        <f t="shared" si="178"/>
        <v>46134.583333333336</v>
      </c>
      <c r="M784" s="199">
        <f t="shared" si="179"/>
        <v>46134.621527777781</v>
      </c>
      <c r="N784" s="200">
        <f t="shared" si="180"/>
        <v>0.91666813335508512</v>
      </c>
      <c r="O784" s="201" t="s">
        <v>1034</v>
      </c>
      <c r="P784" s="201" t="s">
        <v>1035</v>
      </c>
      <c r="Q784" s="202" t="s">
        <v>149</v>
      </c>
      <c r="R784" s="202" t="s">
        <v>137</v>
      </c>
      <c r="S784" s="202" t="s">
        <v>318</v>
      </c>
      <c r="T784" s="193" t="str">
        <f>IFERROR(VLOOKUP(S784,Sort!E:F,2,0),"")</f>
        <v>PREVENTIVE MAINTENACE</v>
      </c>
      <c r="U784" s="115">
        <f t="shared" si="181"/>
        <v>1</v>
      </c>
      <c r="V784" s="202" t="s">
        <v>422</v>
      </c>
      <c r="W784" s="202"/>
      <c r="X784" s="202"/>
      <c r="Y784" s="202"/>
      <c r="Z784" s="193"/>
      <c r="AA784" s="193" t="s">
        <v>362</v>
      </c>
      <c r="AB784" s="203"/>
      <c r="AC784" s="204" t="str">
        <f t="shared" si="182"/>
        <v>CLOSE</v>
      </c>
      <c r="AD784" s="47" t="str">
        <f t="array" aca="1" ref="AD784" ca="1">IF(D784="","",INDEX(HM_Unit!$D$1:$AE$1,MATCH(C784,HM_Unit!$D$2:$AE$2,0)))</f>
        <v>WEEK 17</v>
      </c>
      <c r="AE784" s="46"/>
      <c r="AF784" s="46"/>
      <c r="AG784" s="46"/>
      <c r="AH784" s="46"/>
      <c r="AI784" s="46"/>
      <c r="AJ784" s="46"/>
      <c r="AK784" s="46"/>
    </row>
    <row r="785" spans="1:37" ht="22.5" customHeight="1">
      <c r="A785" s="46">
        <f>IFERROR(VLOOKUP(D785,Sort!B:D,3,0),"")</f>
        <v>0</v>
      </c>
      <c r="B785" s="190" t="str">
        <f t="shared" si="184"/>
        <v>1646134CLOSE</v>
      </c>
      <c r="C785" s="196">
        <v>46134</v>
      </c>
      <c r="D785" s="192" t="s">
        <v>39</v>
      </c>
      <c r="E785" s="193" t="str">
        <f>IFERROR(VLOOKUP(D785,Sort!B:C,2,0),"")</f>
        <v>AXOR 3336K</v>
      </c>
      <c r="F785" s="194">
        <v>18669</v>
      </c>
      <c r="G785" s="195">
        <f t="shared" si="177"/>
        <v>0</v>
      </c>
      <c r="H785" s="196">
        <v>46134</v>
      </c>
      <c r="I785" s="197">
        <v>0.29166666666666669</v>
      </c>
      <c r="J785" s="196">
        <v>46134</v>
      </c>
      <c r="K785" s="197">
        <v>0.64583333333333337</v>
      </c>
      <c r="L785" s="198">
        <f t="shared" si="178"/>
        <v>46134.291666666664</v>
      </c>
      <c r="M785" s="199">
        <f t="shared" si="179"/>
        <v>46134.645833333336</v>
      </c>
      <c r="N785" s="200">
        <f t="shared" si="180"/>
        <v>8.500013600138189</v>
      </c>
      <c r="O785" s="201" t="s">
        <v>1278</v>
      </c>
      <c r="P785" s="201" t="s">
        <v>1279</v>
      </c>
      <c r="Q785" s="202" t="s">
        <v>150</v>
      </c>
      <c r="R785" s="202" t="s">
        <v>137</v>
      </c>
      <c r="S785" s="202" t="s">
        <v>591</v>
      </c>
      <c r="T785" s="193" t="str">
        <f>IFERROR(VLOOKUP(S785,Sort!E:F,2,0),"")</f>
        <v>CLUTCH</v>
      </c>
      <c r="U785" s="115">
        <f t="shared" si="181"/>
        <v>1</v>
      </c>
      <c r="V785" s="202" t="s">
        <v>422</v>
      </c>
      <c r="W785" s="202"/>
      <c r="X785" s="202"/>
      <c r="Y785" s="202"/>
      <c r="Z785" s="193"/>
      <c r="AA785" s="193" t="s">
        <v>362</v>
      </c>
      <c r="AB785" s="203"/>
      <c r="AC785" s="204" t="str">
        <f t="shared" si="182"/>
        <v>CLOSE</v>
      </c>
      <c r="AD785" s="47" t="str">
        <f t="array" aca="1" ref="AD785" ca="1">IF(D785="","",INDEX(HM_Unit!$D$1:$AE$1,MATCH(C785,HM_Unit!$D$2:$AE$2,0)))</f>
        <v>WEEK 17</v>
      </c>
      <c r="AE785" s="46"/>
      <c r="AF785" s="46"/>
      <c r="AG785" s="46"/>
      <c r="AH785" s="46"/>
      <c r="AI785" s="46"/>
      <c r="AJ785" s="46"/>
      <c r="AK785" s="46"/>
    </row>
    <row r="786" spans="1:37" ht="22.5" customHeight="1">
      <c r="A786" s="46">
        <f>IFERROR(VLOOKUP(D786,Sort!B:D,3,0),"")</f>
        <v>0</v>
      </c>
      <c r="B786" s="190" t="str">
        <f t="shared" si="184"/>
        <v>1746134CLOSE</v>
      </c>
      <c r="C786" s="196">
        <v>46134</v>
      </c>
      <c r="D786" s="192" t="s">
        <v>92</v>
      </c>
      <c r="E786" s="193" t="str">
        <f>IFERROR(VLOOKUP(D786,Sort!B:C,2,0),"")</f>
        <v>Axor 3336 OB</v>
      </c>
      <c r="F786" s="194">
        <v>18560</v>
      </c>
      <c r="G786" s="195">
        <f t="shared" si="177"/>
        <v>0</v>
      </c>
      <c r="H786" s="196">
        <v>46134</v>
      </c>
      <c r="I786" s="197">
        <v>0.79166666666666663</v>
      </c>
      <c r="J786" s="196">
        <v>46134</v>
      </c>
      <c r="K786" s="197">
        <v>0.82986111111111116</v>
      </c>
      <c r="L786" s="198">
        <f t="shared" si="178"/>
        <v>46134.791666666664</v>
      </c>
      <c r="M786" s="199">
        <f t="shared" si="179"/>
        <v>46134.829861111109</v>
      </c>
      <c r="N786" s="200">
        <f t="shared" si="180"/>
        <v>0.91666813335508512</v>
      </c>
      <c r="O786" s="201" t="s">
        <v>1280</v>
      </c>
      <c r="P786" s="201" t="s">
        <v>1281</v>
      </c>
      <c r="Q786" s="202" t="s">
        <v>150</v>
      </c>
      <c r="R786" s="202" t="s">
        <v>137</v>
      </c>
      <c r="S786" s="202" t="s">
        <v>297</v>
      </c>
      <c r="T786" s="193" t="str">
        <f>IFERROR(VLOOKUP(S786,Sort!E:F,2,0),"")</f>
        <v>SUSPENSION</v>
      </c>
      <c r="U786" s="115">
        <f t="shared" si="181"/>
        <v>1</v>
      </c>
      <c r="V786" s="202" t="s">
        <v>422</v>
      </c>
      <c r="W786" s="202"/>
      <c r="X786" s="202"/>
      <c r="Y786" s="202"/>
      <c r="Z786" s="193"/>
      <c r="AA786" s="193" t="s">
        <v>362</v>
      </c>
      <c r="AB786" s="203"/>
      <c r="AC786" s="204" t="str">
        <f t="shared" si="182"/>
        <v>CLOSE</v>
      </c>
      <c r="AD786" s="47" t="str">
        <f t="array" aca="1" ref="AD786" ca="1">IF(D786="","",INDEX(HM_Unit!$D$1:$AE$1,MATCH(C786,HM_Unit!$D$2:$AE$2,0)))</f>
        <v>WEEK 17</v>
      </c>
      <c r="AE786" s="46"/>
      <c r="AF786" s="46"/>
      <c r="AG786" s="46"/>
      <c r="AH786" s="46"/>
      <c r="AI786" s="46"/>
      <c r="AJ786" s="46"/>
      <c r="AK786" s="46"/>
    </row>
    <row r="787" spans="1:37" ht="22.5" customHeight="1">
      <c r="A787" s="46">
        <f>IFERROR(VLOOKUP(D787,Sort!B:D,3,0),"")</f>
        <v>0</v>
      </c>
      <c r="B787" s="190" t="str">
        <f t="shared" si="184"/>
        <v>1846134CLOSE</v>
      </c>
      <c r="C787" s="196">
        <v>46134</v>
      </c>
      <c r="D787" s="192" t="s">
        <v>89</v>
      </c>
      <c r="E787" s="193" t="str">
        <f>IFERROR(VLOOKUP(D787,Sort!B:C,2,0),"")</f>
        <v>Axor 3336 OB</v>
      </c>
      <c r="F787" s="194">
        <v>4767</v>
      </c>
      <c r="G787" s="195">
        <f t="shared" si="177"/>
        <v>0</v>
      </c>
      <c r="H787" s="196">
        <v>46134</v>
      </c>
      <c r="I787" s="197">
        <v>0.75</v>
      </c>
      <c r="J787" s="196">
        <v>46134</v>
      </c>
      <c r="K787" s="197">
        <v>0.86041666666666672</v>
      </c>
      <c r="L787" s="198">
        <f t="shared" si="178"/>
        <v>46134.75</v>
      </c>
      <c r="M787" s="199">
        <f t="shared" si="179"/>
        <v>46134.86041666667</v>
      </c>
      <c r="N787" s="200">
        <f t="shared" si="180"/>
        <v>2.6500042400882791</v>
      </c>
      <c r="O787" s="201" t="s">
        <v>1282</v>
      </c>
      <c r="P787" s="201" t="s">
        <v>1283</v>
      </c>
      <c r="Q787" s="202" t="s">
        <v>150</v>
      </c>
      <c r="R787" s="202" t="s">
        <v>137</v>
      </c>
      <c r="S787" s="202" t="s">
        <v>311</v>
      </c>
      <c r="T787" s="193" t="str">
        <f>IFERROR(VLOOKUP(S787,Sort!E:F,2,0),"")</f>
        <v>TYRE</v>
      </c>
      <c r="U787" s="115">
        <f t="shared" si="181"/>
        <v>1</v>
      </c>
      <c r="V787" s="202" t="s">
        <v>422</v>
      </c>
      <c r="W787" s="202"/>
      <c r="X787" s="202"/>
      <c r="Y787" s="202"/>
      <c r="Z787" s="193"/>
      <c r="AA787" s="193" t="s">
        <v>362</v>
      </c>
      <c r="AB787" s="203"/>
      <c r="AC787" s="204" t="str">
        <f t="shared" si="182"/>
        <v>CLOSE</v>
      </c>
      <c r="AD787" s="47" t="str">
        <f t="array" aca="1" ref="AD787" ca="1">IF(D787="","",INDEX(HM_Unit!$D$1:$AE$1,MATCH(C787,HM_Unit!$D$2:$AE$2,0)))</f>
        <v>WEEK 17</v>
      </c>
      <c r="AE787" s="46"/>
      <c r="AF787" s="46"/>
      <c r="AG787" s="46"/>
      <c r="AH787" s="46"/>
      <c r="AI787" s="46"/>
      <c r="AJ787" s="46"/>
      <c r="AK787" s="46"/>
    </row>
    <row r="788" spans="1:37" ht="22.5" customHeight="1">
      <c r="A788" s="46">
        <f>IFERROR(VLOOKUP(D788,Sort!B:D,3,0),"")</f>
        <v>0</v>
      </c>
      <c r="B788" s="190" t="str">
        <f t="shared" si="184"/>
        <v>1946134CLOSE</v>
      </c>
      <c r="C788" s="196">
        <v>46134</v>
      </c>
      <c r="D788" s="192" t="s">
        <v>25</v>
      </c>
      <c r="E788" s="193" t="str">
        <f>IFERROR(VLOOKUP(D788,Sort!B:C,2,0),"")</f>
        <v>AXOR 3336K</v>
      </c>
      <c r="F788" s="194" t="s">
        <v>379</v>
      </c>
      <c r="G788" s="195">
        <f t="shared" si="177"/>
        <v>0</v>
      </c>
      <c r="H788" s="196">
        <v>46134</v>
      </c>
      <c r="I788" s="197">
        <v>0.79166666666666663</v>
      </c>
      <c r="J788" s="196">
        <v>46134</v>
      </c>
      <c r="K788" s="197">
        <v>0.93402777777777779</v>
      </c>
      <c r="L788" s="198">
        <f t="shared" si="178"/>
        <v>46134.791666666664</v>
      </c>
      <c r="M788" s="199">
        <f t="shared" si="179"/>
        <v>46134.934027777781</v>
      </c>
      <c r="N788" s="200">
        <f t="shared" si="180"/>
        <v>3.4166721334779018</v>
      </c>
      <c r="O788" s="201" t="s">
        <v>1284</v>
      </c>
      <c r="P788" s="201" t="s">
        <v>1285</v>
      </c>
      <c r="Q788" s="202" t="s">
        <v>150</v>
      </c>
      <c r="R788" s="202" t="s">
        <v>137</v>
      </c>
      <c r="S788" s="202" t="s">
        <v>297</v>
      </c>
      <c r="T788" s="193" t="str">
        <f>IFERROR(VLOOKUP(S788,Sort!E:F,2,0),"")</f>
        <v>SUSPENSION</v>
      </c>
      <c r="U788" s="115">
        <f t="shared" si="181"/>
        <v>1</v>
      </c>
      <c r="V788" s="202" t="s">
        <v>422</v>
      </c>
      <c r="W788" s="202"/>
      <c r="X788" s="202"/>
      <c r="Y788" s="202"/>
      <c r="Z788" s="193"/>
      <c r="AA788" s="193" t="s">
        <v>362</v>
      </c>
      <c r="AB788" s="203"/>
      <c r="AC788" s="204" t="str">
        <f t="shared" si="182"/>
        <v>CLOSE</v>
      </c>
      <c r="AD788" s="47" t="str">
        <f t="array" aca="1" ref="AD788" ca="1">IF(D788="","",INDEX(HM_Unit!$D$1:$AE$1,MATCH(C788,HM_Unit!$D$2:$AE$2,0)))</f>
        <v>WEEK 17</v>
      </c>
      <c r="AE788" s="46"/>
      <c r="AF788" s="46"/>
      <c r="AG788" s="46"/>
      <c r="AH788" s="46"/>
      <c r="AI788" s="46"/>
      <c r="AJ788" s="46"/>
      <c r="AK788" s="46"/>
    </row>
    <row r="789" spans="1:37" ht="22.5" customHeight="1">
      <c r="A789" s="46">
        <f>IFERROR(VLOOKUP(D789,Sort!B:D,3,0),"")</f>
        <v>0</v>
      </c>
      <c r="B789" s="190" t="str">
        <f t="shared" si="184"/>
        <v>2046134CLOSE</v>
      </c>
      <c r="C789" s="196">
        <v>46134</v>
      </c>
      <c r="D789" s="192" t="s">
        <v>41</v>
      </c>
      <c r="E789" s="193" t="str">
        <f>IFERROR(VLOOKUP(D789,Sort!B:C,2,0),"")</f>
        <v>AXOR 3336K</v>
      </c>
      <c r="F789" s="194" t="s">
        <v>379</v>
      </c>
      <c r="G789" s="195">
        <f t="shared" si="177"/>
        <v>0</v>
      </c>
      <c r="H789" s="196">
        <v>46134</v>
      </c>
      <c r="I789" s="197">
        <v>0.97916666666666663</v>
      </c>
      <c r="J789" s="196">
        <v>46135</v>
      </c>
      <c r="K789" s="197">
        <v>6.25E-2</v>
      </c>
      <c r="L789" s="198">
        <f t="shared" si="178"/>
        <v>46134.979166666664</v>
      </c>
      <c r="M789" s="199">
        <f t="shared" si="179"/>
        <v>46135.0625</v>
      </c>
      <c r="N789" s="200">
        <f t="shared" si="180"/>
        <v>2.0000032000633334</v>
      </c>
      <c r="O789" s="201" t="s">
        <v>1230</v>
      </c>
      <c r="P789" s="201" t="s">
        <v>1286</v>
      </c>
      <c r="Q789" s="202" t="s">
        <v>150</v>
      </c>
      <c r="R789" s="202" t="s">
        <v>137</v>
      </c>
      <c r="S789" s="202" t="s">
        <v>491</v>
      </c>
      <c r="T789" s="193" t="str">
        <f>IFERROR(VLOOKUP(S789,Sort!E:F,2,0),"")</f>
        <v>FUEL SYSTEM</v>
      </c>
      <c r="U789" s="115">
        <f t="shared" si="181"/>
        <v>1</v>
      </c>
      <c r="V789" s="202" t="s">
        <v>422</v>
      </c>
      <c r="W789" s="202"/>
      <c r="X789" s="202"/>
      <c r="Y789" s="202"/>
      <c r="Z789" s="193"/>
      <c r="AA789" s="193" t="s">
        <v>362</v>
      </c>
      <c r="AB789" s="203"/>
      <c r="AC789" s="204" t="str">
        <f t="shared" si="182"/>
        <v>CLOSE</v>
      </c>
      <c r="AD789" s="47" t="str">
        <f t="array" aca="1" ref="AD789" ca="1">IF(D789="","",INDEX(HM_Unit!$D$1:$AE$1,MATCH(C789,HM_Unit!$D$2:$AE$2,0)))</f>
        <v>WEEK 17</v>
      </c>
      <c r="AE789" s="46"/>
      <c r="AF789" s="46"/>
      <c r="AG789" s="46"/>
      <c r="AH789" s="46"/>
      <c r="AI789" s="46"/>
      <c r="AJ789" s="46"/>
      <c r="AK789" s="46"/>
    </row>
    <row r="790" spans="1:37" ht="22.5" customHeight="1">
      <c r="A790" s="46">
        <f>IFERROR(VLOOKUP(D790,Sort!B:D,3,0),"")</f>
        <v>0</v>
      </c>
      <c r="B790" s="190" t="str">
        <f t="shared" si="184"/>
        <v>2146134CLOSE</v>
      </c>
      <c r="C790" s="196">
        <v>46134</v>
      </c>
      <c r="D790" s="192" t="s">
        <v>32</v>
      </c>
      <c r="E790" s="193" t="str">
        <f>IFERROR(VLOOKUP(D790,Sort!B:C,2,0),"")</f>
        <v>AXOR 3336K</v>
      </c>
      <c r="F790" s="194" t="s">
        <v>379</v>
      </c>
      <c r="G790" s="195">
        <f t="shared" si="177"/>
        <v>0</v>
      </c>
      <c r="H790" s="196">
        <v>46134</v>
      </c>
      <c r="I790" s="197">
        <v>0.79166666666666663</v>
      </c>
      <c r="J790" s="196">
        <v>46135</v>
      </c>
      <c r="K790" s="197">
        <v>9.7222222222222224E-2</v>
      </c>
      <c r="L790" s="198">
        <f t="shared" si="178"/>
        <v>46134.791666666664</v>
      </c>
      <c r="M790" s="199">
        <f t="shared" si="179"/>
        <v>46135.097222222219</v>
      </c>
      <c r="N790" s="200">
        <f t="shared" si="180"/>
        <v>7.3333450666660527</v>
      </c>
      <c r="O790" s="201" t="s">
        <v>1287</v>
      </c>
      <c r="P790" s="201" t="s">
        <v>1288</v>
      </c>
      <c r="Q790" s="202" t="s">
        <v>150</v>
      </c>
      <c r="R790" s="202" t="s">
        <v>137</v>
      </c>
      <c r="S790" s="202" t="s">
        <v>297</v>
      </c>
      <c r="T790" s="193" t="str">
        <f>IFERROR(VLOOKUP(S790,Sort!E:F,2,0),"")</f>
        <v>SUSPENSION</v>
      </c>
      <c r="U790" s="115">
        <f t="shared" si="181"/>
        <v>1</v>
      </c>
      <c r="V790" s="202" t="s">
        <v>422</v>
      </c>
      <c r="W790" s="202"/>
      <c r="X790" s="202"/>
      <c r="Y790" s="202"/>
      <c r="Z790" s="193"/>
      <c r="AA790" s="193" t="s">
        <v>362</v>
      </c>
      <c r="AB790" s="203"/>
      <c r="AC790" s="204" t="str">
        <f t="shared" si="182"/>
        <v>CLOSE</v>
      </c>
      <c r="AD790" s="47" t="str">
        <f t="array" aca="1" ref="AD790" ca="1">IF(D790="","",INDEX(HM_Unit!$D$1:$AE$1,MATCH(C790,HM_Unit!$D$2:$AE$2,0)))</f>
        <v>WEEK 17</v>
      </c>
      <c r="AE790" s="46"/>
      <c r="AF790" s="46"/>
      <c r="AG790" s="46"/>
      <c r="AH790" s="46"/>
      <c r="AI790" s="46"/>
      <c r="AJ790" s="46"/>
      <c r="AK790" s="46"/>
    </row>
    <row r="791" spans="1:37" ht="22.5" customHeight="1">
      <c r="A791" s="46">
        <f>IFERROR(VLOOKUP(D791,Sort!B:D,3,0),"")</f>
        <v>0</v>
      </c>
      <c r="B791" s="190" t="str">
        <f t="shared" si="184"/>
        <v>2246134CLOSE</v>
      </c>
      <c r="C791" s="196">
        <v>46134</v>
      </c>
      <c r="D791" s="192" t="s">
        <v>97</v>
      </c>
      <c r="E791" s="193" t="str">
        <f>IFERROR(VLOOKUP(D791,Sort!B:C,2,0),"")</f>
        <v>Axor 3336 OB</v>
      </c>
      <c r="F791" s="194" t="s">
        <v>379</v>
      </c>
      <c r="G791" s="195">
        <f t="shared" si="177"/>
        <v>0</v>
      </c>
      <c r="H791" s="196">
        <v>46134</v>
      </c>
      <c r="I791" s="197">
        <v>0.81319444444444444</v>
      </c>
      <c r="J791" s="196">
        <v>46134</v>
      </c>
      <c r="K791" s="197">
        <v>0.83402777777777781</v>
      </c>
      <c r="L791" s="198">
        <f t="shared" si="178"/>
        <v>46134.813194444447</v>
      </c>
      <c r="M791" s="199">
        <f t="shared" si="179"/>
        <v>46134.834027777775</v>
      </c>
      <c r="N791" s="200">
        <f t="shared" si="180"/>
        <v>0.50000079988486579</v>
      </c>
      <c r="O791" s="201" t="s">
        <v>1289</v>
      </c>
      <c r="P791" s="201" t="s">
        <v>734</v>
      </c>
      <c r="Q791" s="202" t="s">
        <v>150</v>
      </c>
      <c r="R791" s="202" t="s">
        <v>137</v>
      </c>
      <c r="S791" s="202" t="s">
        <v>291</v>
      </c>
      <c r="T791" s="193" t="str">
        <f>IFERROR(VLOOKUP(S791,Sort!E:F,2,0),"")</f>
        <v>ELECTRICAL, STARTING &amp; CHARGING SYSTEM</v>
      </c>
      <c r="U791" s="115">
        <f t="shared" si="181"/>
        <v>1</v>
      </c>
      <c r="V791" s="202" t="s">
        <v>422</v>
      </c>
      <c r="W791" s="202"/>
      <c r="X791" s="202"/>
      <c r="Y791" s="202"/>
      <c r="Z791" s="193"/>
      <c r="AA791" s="193" t="s">
        <v>362</v>
      </c>
      <c r="AB791" s="203"/>
      <c r="AC791" s="204" t="str">
        <f t="shared" si="182"/>
        <v>CLOSE</v>
      </c>
      <c r="AD791" s="47" t="str">
        <f t="array" aca="1" ref="AD791" ca="1">IF(D791="","",INDEX(HM_Unit!$D$1:$AE$1,MATCH(C791,HM_Unit!$D$2:$AE$2,0)))</f>
        <v>WEEK 17</v>
      </c>
      <c r="AE791" s="46"/>
      <c r="AF791" s="46"/>
      <c r="AG791" s="46"/>
      <c r="AH791" s="46"/>
      <c r="AI791" s="46"/>
      <c r="AJ791" s="46"/>
      <c r="AK791" s="46"/>
    </row>
    <row r="792" spans="1:37" ht="22.5" customHeight="1">
      <c r="A792" s="46">
        <f>IFERROR(VLOOKUP(D792,Sort!B:D,3,0),"")</f>
        <v>0</v>
      </c>
      <c r="B792" s="190" t="str">
        <f t="shared" si="184"/>
        <v>2346134CLOSE</v>
      </c>
      <c r="C792" s="196">
        <v>46134</v>
      </c>
      <c r="D792" s="192" t="s">
        <v>34</v>
      </c>
      <c r="E792" s="193" t="str">
        <f>IFERROR(VLOOKUP(D792,Sort!B:C,2,0),"")</f>
        <v>AXOR 3336K</v>
      </c>
      <c r="F792" s="194" t="s">
        <v>379</v>
      </c>
      <c r="G792" s="195">
        <f t="shared" si="177"/>
        <v>0</v>
      </c>
      <c r="H792" s="196">
        <v>46134</v>
      </c>
      <c r="I792" s="197">
        <v>0.1125</v>
      </c>
      <c r="J792" s="196">
        <v>46134</v>
      </c>
      <c r="K792" s="197">
        <v>0.125</v>
      </c>
      <c r="L792" s="198">
        <f t="shared" si="178"/>
        <v>46134.112500000003</v>
      </c>
      <c r="M792" s="199">
        <f t="shared" si="179"/>
        <v>46134.125</v>
      </c>
      <c r="N792" s="200">
        <f t="shared" si="180"/>
        <v>0.30000047993091905</v>
      </c>
      <c r="O792" s="201" t="s">
        <v>1290</v>
      </c>
      <c r="P792" s="201" t="s">
        <v>1291</v>
      </c>
      <c r="Q792" s="202" t="s">
        <v>150</v>
      </c>
      <c r="R792" s="202" t="s">
        <v>137</v>
      </c>
      <c r="S792" s="202" t="s">
        <v>308</v>
      </c>
      <c r="T792" s="193" t="str">
        <f>IFERROR(VLOOKUP(S792,Sort!E:F,2,0),"")</f>
        <v>AIR CONDITIONER</v>
      </c>
      <c r="U792" s="115">
        <f t="shared" si="181"/>
        <v>1</v>
      </c>
      <c r="V792" s="202" t="s">
        <v>422</v>
      </c>
      <c r="W792" s="202"/>
      <c r="X792" s="202"/>
      <c r="Y792" s="202"/>
      <c r="Z792" s="193"/>
      <c r="AA792" s="193" t="s">
        <v>362</v>
      </c>
      <c r="AB792" s="203"/>
      <c r="AC792" s="204" t="str">
        <f t="shared" si="182"/>
        <v>CLOSE</v>
      </c>
      <c r="AD792" s="47" t="str">
        <f t="array" aca="1" ref="AD792" ca="1">IF(D792="","",INDEX(HM_Unit!$D$1:$AE$1,MATCH(C792,HM_Unit!$D$2:$AE$2,0)))</f>
        <v>WEEK 17</v>
      </c>
      <c r="AE792" s="46"/>
      <c r="AF792" s="46"/>
      <c r="AG792" s="46"/>
      <c r="AH792" s="46"/>
      <c r="AI792" s="46"/>
      <c r="AJ792" s="46"/>
      <c r="AK792" s="46"/>
    </row>
    <row r="793" spans="1:37" ht="22.5" customHeight="1">
      <c r="A793" s="46">
        <f>IFERROR(VLOOKUP(D793,Sort!B:D,3,0),"")</f>
        <v>0</v>
      </c>
      <c r="B793" s="190" t="str">
        <f t="shared" si="184"/>
        <v>2446134CLOSE</v>
      </c>
      <c r="C793" s="196">
        <v>46134</v>
      </c>
      <c r="D793" s="192" t="s">
        <v>97</v>
      </c>
      <c r="E793" s="193" t="str">
        <f>IFERROR(VLOOKUP(D793,Sort!B:C,2,0),"")</f>
        <v>Axor 3336 OB</v>
      </c>
      <c r="F793" s="194" t="s">
        <v>379</v>
      </c>
      <c r="G793" s="195">
        <f t="shared" si="177"/>
        <v>0</v>
      </c>
      <c r="H793" s="196">
        <v>46134</v>
      </c>
      <c r="I793" s="197">
        <v>0.14652777777777778</v>
      </c>
      <c r="J793" s="196">
        <v>46134</v>
      </c>
      <c r="K793" s="197">
        <v>0.1701388888888889</v>
      </c>
      <c r="L793" s="198">
        <f t="shared" si="178"/>
        <v>46134.146527777775</v>
      </c>
      <c r="M793" s="199">
        <f t="shared" si="179"/>
        <v>46134.170138888891</v>
      </c>
      <c r="N793" s="200">
        <f t="shared" si="180"/>
        <v>0.56666757343567897</v>
      </c>
      <c r="O793" s="201" t="s">
        <v>1292</v>
      </c>
      <c r="P793" s="201" t="s">
        <v>1293</v>
      </c>
      <c r="Q793" s="202" t="s">
        <v>150</v>
      </c>
      <c r="R793" s="202" t="s">
        <v>137</v>
      </c>
      <c r="S793" s="202" t="s">
        <v>291</v>
      </c>
      <c r="T793" s="193" t="str">
        <f>IFERROR(VLOOKUP(S793,Sort!E:F,2,0),"")</f>
        <v>ELECTRICAL, STARTING &amp; CHARGING SYSTEM</v>
      </c>
      <c r="U793" s="115">
        <f t="shared" si="181"/>
        <v>1</v>
      </c>
      <c r="V793" s="202" t="s">
        <v>422</v>
      </c>
      <c r="W793" s="202"/>
      <c r="X793" s="202"/>
      <c r="Y793" s="202"/>
      <c r="Z793" s="193"/>
      <c r="AA793" s="193" t="s">
        <v>362</v>
      </c>
      <c r="AB793" s="203"/>
      <c r="AC793" s="204" t="str">
        <f t="shared" si="182"/>
        <v>CLOSE</v>
      </c>
      <c r="AD793" s="47" t="str">
        <f t="array" aca="1" ref="AD793" ca="1">IF(D793="","",INDEX(HM_Unit!$D$1:$AE$1,MATCH(C793,HM_Unit!$D$2:$AE$2,0)))</f>
        <v>WEEK 17</v>
      </c>
      <c r="AE793" s="46"/>
      <c r="AF793" s="46"/>
      <c r="AG793" s="46"/>
      <c r="AH793" s="46"/>
      <c r="AI793" s="46"/>
      <c r="AJ793" s="46"/>
      <c r="AK793" s="46"/>
    </row>
    <row r="794" spans="1:37" ht="22.5" customHeight="1">
      <c r="A794" s="46">
        <f>IFERROR(VLOOKUP(D794,Sort!B:D,3,0),"")</f>
        <v>0</v>
      </c>
      <c r="B794" s="190" t="str">
        <f t="shared" si="184"/>
        <v>2546134CLOSE</v>
      </c>
      <c r="C794" s="196">
        <v>46134</v>
      </c>
      <c r="D794" s="192" t="s">
        <v>36</v>
      </c>
      <c r="E794" s="193" t="str">
        <f>IFERROR(VLOOKUP(D794,Sort!B:C,2,0),"")</f>
        <v>AXOR 3336K</v>
      </c>
      <c r="F794" s="194" t="s">
        <v>379</v>
      </c>
      <c r="G794" s="195">
        <f t="shared" si="177"/>
        <v>0</v>
      </c>
      <c r="H794" s="196">
        <v>46134</v>
      </c>
      <c r="I794" s="197">
        <v>0.17847222222222223</v>
      </c>
      <c r="J794" s="196">
        <v>46134</v>
      </c>
      <c r="K794" s="197">
        <v>0.18611111111111112</v>
      </c>
      <c r="L794" s="198">
        <f t="shared" si="178"/>
        <v>46134.178472222222</v>
      </c>
      <c r="M794" s="199">
        <f t="shared" si="179"/>
        <v>46134.186111111114</v>
      </c>
      <c r="N794" s="200">
        <f t="shared" si="180"/>
        <v>0.18333362674086626</v>
      </c>
      <c r="O794" s="201" t="s">
        <v>1294</v>
      </c>
      <c r="P794" s="201" t="s">
        <v>734</v>
      </c>
      <c r="Q794" s="202" t="s">
        <v>150</v>
      </c>
      <c r="R794" s="202" t="s">
        <v>137</v>
      </c>
      <c r="S794" s="202" t="s">
        <v>291</v>
      </c>
      <c r="T794" s="193" t="str">
        <f>IFERROR(VLOOKUP(S794,Sort!E:F,2,0),"")</f>
        <v>ELECTRICAL, STARTING &amp; CHARGING SYSTEM</v>
      </c>
      <c r="U794" s="115">
        <f t="shared" si="181"/>
        <v>1</v>
      </c>
      <c r="V794" s="202" t="s">
        <v>422</v>
      </c>
      <c r="W794" s="202"/>
      <c r="X794" s="202"/>
      <c r="Y794" s="202"/>
      <c r="Z794" s="193"/>
      <c r="AA794" s="193" t="s">
        <v>362</v>
      </c>
      <c r="AB794" s="203"/>
      <c r="AC794" s="204" t="str">
        <f t="shared" si="182"/>
        <v>CLOSE</v>
      </c>
      <c r="AD794" s="47" t="str">
        <f t="array" aca="1" ref="AD794" ca="1">IF(D794="","",INDEX(HM_Unit!$D$1:$AE$1,MATCH(C794,HM_Unit!$D$2:$AE$2,0)))</f>
        <v>WEEK 17</v>
      </c>
      <c r="AE794" s="46"/>
      <c r="AF794" s="46"/>
      <c r="AG794" s="46"/>
      <c r="AH794" s="46"/>
      <c r="AI794" s="46"/>
      <c r="AJ794" s="46"/>
      <c r="AK794" s="46"/>
    </row>
    <row r="795" spans="1:37" ht="22.5" customHeight="1">
      <c r="A795" s="46">
        <f>IFERROR(VLOOKUP(D795,Sort!B:D,3,0),"")</f>
        <v>0</v>
      </c>
      <c r="B795" s="190" t="str">
        <f t="shared" si="184"/>
        <v>2646134CLOSE</v>
      </c>
      <c r="C795" s="196">
        <v>46134</v>
      </c>
      <c r="D795" s="192" t="s">
        <v>26</v>
      </c>
      <c r="E795" s="193" t="str">
        <f>IFERROR(VLOOKUP(D795,Sort!B:C,2,0),"")</f>
        <v>AXOR 3336K</v>
      </c>
      <c r="F795" s="194"/>
      <c r="G795" s="195">
        <f t="shared" si="177"/>
        <v>0</v>
      </c>
      <c r="H795" s="196">
        <v>46134</v>
      </c>
      <c r="I795" s="197">
        <v>0.64375000000000004</v>
      </c>
      <c r="J795" s="196">
        <v>46134</v>
      </c>
      <c r="K795" s="197">
        <v>0.67986111111111114</v>
      </c>
      <c r="L795" s="198">
        <f t="shared" si="178"/>
        <v>46134.643750000003</v>
      </c>
      <c r="M795" s="199">
        <f t="shared" si="179"/>
        <v>46134.679861111108</v>
      </c>
      <c r="N795" s="200">
        <f t="shared" si="180"/>
        <v>0.86666805319197593</v>
      </c>
      <c r="O795" s="201" t="s">
        <v>357</v>
      </c>
      <c r="P795" s="201"/>
      <c r="Q795" s="202" t="s">
        <v>149</v>
      </c>
      <c r="R795" s="202" t="s">
        <v>137</v>
      </c>
      <c r="S795" s="202" t="s">
        <v>318</v>
      </c>
      <c r="T795" s="193" t="str">
        <f>IFERROR(VLOOKUP(S795,Sort!E:F,2,0),"")</f>
        <v>PREVENTIVE MAINTENACE</v>
      </c>
      <c r="U795" s="115">
        <f t="shared" si="181"/>
        <v>1</v>
      </c>
      <c r="V795" s="202" t="s">
        <v>422</v>
      </c>
      <c r="W795" s="202"/>
      <c r="X795" s="202"/>
      <c r="Y795" s="202"/>
      <c r="Z795" s="193"/>
      <c r="AA795" s="193" t="s">
        <v>362</v>
      </c>
      <c r="AB795" s="203"/>
      <c r="AC795" s="204" t="str">
        <f t="shared" si="182"/>
        <v>CLOSE</v>
      </c>
      <c r="AD795" s="47" t="str">
        <f t="array" aca="1" ref="AD795" ca="1">IF(D795="","",INDEX(HM_Unit!$D$1:$AE$1,MATCH(C795,HM_Unit!$D$2:$AE$2,0)))</f>
        <v>WEEK 17</v>
      </c>
      <c r="AE795" s="46"/>
      <c r="AF795" s="46"/>
      <c r="AG795" s="46"/>
      <c r="AH795" s="46"/>
      <c r="AI795" s="46"/>
      <c r="AJ795" s="46"/>
      <c r="AK795" s="46"/>
    </row>
    <row r="796" spans="1:37" ht="22.5" customHeight="1">
      <c r="A796" s="46">
        <f>IFERROR(VLOOKUP(D796,Sort!B:D,3,0),"")</f>
        <v>0</v>
      </c>
      <c r="B796" s="190" t="str">
        <f t="shared" si="184"/>
        <v>2746134CLOSE</v>
      </c>
      <c r="C796" s="196">
        <v>46134</v>
      </c>
      <c r="D796" s="192" t="s">
        <v>17</v>
      </c>
      <c r="E796" s="193" t="str">
        <f>IFERROR(VLOOKUP(D796,Sort!B:C,2,0),"")</f>
        <v>AXOR 3336K</v>
      </c>
      <c r="F796" s="194"/>
      <c r="G796" s="195">
        <f t="shared" si="177"/>
        <v>0</v>
      </c>
      <c r="H796" s="196">
        <v>46134</v>
      </c>
      <c r="I796" s="197">
        <v>0.65625</v>
      </c>
      <c r="J796" s="196">
        <v>46134</v>
      </c>
      <c r="K796" s="197">
        <v>0.68125000000000002</v>
      </c>
      <c r="L796" s="198">
        <f t="shared" si="178"/>
        <v>46134.65625</v>
      </c>
      <c r="M796" s="199">
        <f t="shared" si="179"/>
        <v>46134.681250000001</v>
      </c>
      <c r="N796" s="200">
        <f t="shared" si="180"/>
        <v>0.60000096003646231</v>
      </c>
      <c r="O796" s="201" t="s">
        <v>356</v>
      </c>
      <c r="P796" s="201"/>
      <c r="Q796" s="202" t="s">
        <v>149</v>
      </c>
      <c r="R796" s="202" t="s">
        <v>137</v>
      </c>
      <c r="S796" s="202" t="s">
        <v>318</v>
      </c>
      <c r="T796" s="193" t="str">
        <f>IFERROR(VLOOKUP(S796,Sort!E:F,2,0),"")</f>
        <v>PREVENTIVE MAINTENACE</v>
      </c>
      <c r="U796" s="115">
        <f t="shared" si="181"/>
        <v>1</v>
      </c>
      <c r="V796" s="202" t="s">
        <v>422</v>
      </c>
      <c r="W796" s="202"/>
      <c r="X796" s="202"/>
      <c r="Y796" s="202"/>
      <c r="Z796" s="193"/>
      <c r="AA796" s="193" t="s">
        <v>362</v>
      </c>
      <c r="AB796" s="203"/>
      <c r="AC796" s="204" t="str">
        <f t="shared" si="182"/>
        <v>CLOSE</v>
      </c>
      <c r="AD796" s="47" t="str">
        <f t="array" aca="1" ref="AD796" ca="1">IF(D796="","",INDEX(HM_Unit!$D$1:$AE$1,MATCH(C796,HM_Unit!$D$2:$AE$2,0)))</f>
        <v>WEEK 17</v>
      </c>
      <c r="AE796" s="46"/>
      <c r="AF796" s="46"/>
      <c r="AG796" s="46"/>
      <c r="AH796" s="46"/>
      <c r="AI796" s="46"/>
      <c r="AJ796" s="46"/>
      <c r="AK796" s="46"/>
    </row>
    <row r="797" spans="1:37" ht="22.5" customHeight="1">
      <c r="A797" s="46">
        <f>IFERROR(VLOOKUP(D797,Sort!B:D,3,0),"")</f>
        <v>0</v>
      </c>
      <c r="B797" s="190" t="str">
        <f t="shared" si="184"/>
        <v>146134OPEN</v>
      </c>
      <c r="C797" s="196">
        <v>46134</v>
      </c>
      <c r="D797" s="192" t="s">
        <v>12</v>
      </c>
      <c r="E797" s="193" t="str">
        <f>IFERROR(VLOOKUP(D797,Sort!B:C,2,0),"")</f>
        <v>AXOR 3336K</v>
      </c>
      <c r="F797" s="194">
        <v>15849</v>
      </c>
      <c r="G797" s="195">
        <f t="shared" si="177"/>
        <v>2</v>
      </c>
      <c r="H797" s="196">
        <v>46132</v>
      </c>
      <c r="I797" s="197">
        <v>0.31944444444444442</v>
      </c>
      <c r="J797" s="196">
        <v>46135</v>
      </c>
      <c r="K797" s="197">
        <v>0.25</v>
      </c>
      <c r="L797" s="198">
        <f t="shared" si="178"/>
        <v>46134.25</v>
      </c>
      <c r="M797" s="199">
        <f t="shared" si="179"/>
        <v>46135.25</v>
      </c>
      <c r="N797" s="200">
        <f t="shared" si="180"/>
        <v>24.000038400061499</v>
      </c>
      <c r="O797" s="201" t="s">
        <v>1295</v>
      </c>
      <c r="P797" s="201" t="s">
        <v>1296</v>
      </c>
      <c r="Q797" s="202" t="s">
        <v>149</v>
      </c>
      <c r="R797" s="202" t="s">
        <v>137</v>
      </c>
      <c r="S797" s="202" t="s">
        <v>591</v>
      </c>
      <c r="T797" s="193" t="str">
        <f>IFERROR(VLOOKUP(S797,Sort!E:F,2,0),"")</f>
        <v>CLUTCH</v>
      </c>
      <c r="U797" s="115" t="str">
        <f t="shared" si="181"/>
        <v/>
      </c>
      <c r="V797" s="202" t="s">
        <v>422</v>
      </c>
      <c r="W797" s="202"/>
      <c r="X797" s="202"/>
      <c r="Y797" s="202"/>
      <c r="Z797" s="193"/>
      <c r="AA797" s="193" t="s">
        <v>362</v>
      </c>
      <c r="AB797" s="193" t="s">
        <v>3</v>
      </c>
      <c r="AC797" s="204" t="str">
        <f t="shared" si="182"/>
        <v>OPEN</v>
      </c>
      <c r="AD797" s="47" t="str">
        <f t="array" aca="1" ref="AD797" ca="1">IF(D797="","",INDEX(HM_Unit!$D$1:$AE$1,MATCH(C797,HM_Unit!$D$2:$AE$2,0)))</f>
        <v>WEEK 17</v>
      </c>
      <c r="AE797" s="46"/>
      <c r="AF797" s="46"/>
      <c r="AG797" s="46"/>
      <c r="AH797" s="46"/>
      <c r="AI797" s="46"/>
      <c r="AJ797" s="46"/>
      <c r="AK797" s="46"/>
    </row>
    <row r="798" spans="1:37" ht="22.5" customHeight="1">
      <c r="A798" s="46">
        <f>IFERROR(VLOOKUP(D798,Sort!B:D,3,0),"")</f>
        <v>0</v>
      </c>
      <c r="B798" s="190" t="str">
        <f t="shared" si="184"/>
        <v>2846134CLOSE</v>
      </c>
      <c r="C798" s="196">
        <v>46134</v>
      </c>
      <c r="D798" s="192" t="s">
        <v>16</v>
      </c>
      <c r="E798" s="193" t="str">
        <f>IFERROR(VLOOKUP(D798,Sort!B:C,2,0),"")</f>
        <v>AXOR 3336K</v>
      </c>
      <c r="F798" s="194"/>
      <c r="G798" s="195">
        <f t="shared" si="177"/>
        <v>0</v>
      </c>
      <c r="H798" s="196">
        <v>46134</v>
      </c>
      <c r="I798" s="197">
        <v>0.5625</v>
      </c>
      <c r="J798" s="196">
        <v>46134</v>
      </c>
      <c r="K798" s="197">
        <v>0.57986111111111116</v>
      </c>
      <c r="L798" s="198">
        <f t="shared" si="178"/>
        <v>46134.5625</v>
      </c>
      <c r="M798" s="199">
        <f t="shared" si="179"/>
        <v>46134.579861111109</v>
      </c>
      <c r="N798" s="200">
        <f t="shared" si="180"/>
        <v>0.41666733329559508</v>
      </c>
      <c r="O798" s="201" t="s">
        <v>356</v>
      </c>
      <c r="P798" s="201"/>
      <c r="Q798" s="202" t="s">
        <v>149</v>
      </c>
      <c r="R798" s="202" t="s">
        <v>137</v>
      </c>
      <c r="S798" s="202" t="s">
        <v>318</v>
      </c>
      <c r="T798" s="193" t="str">
        <f>IFERROR(VLOOKUP(S798,Sort!E:F,2,0),"")</f>
        <v>PREVENTIVE MAINTENACE</v>
      </c>
      <c r="U798" s="115">
        <f t="shared" si="181"/>
        <v>1</v>
      </c>
      <c r="V798" s="202" t="s">
        <v>422</v>
      </c>
      <c r="W798" s="202"/>
      <c r="X798" s="202"/>
      <c r="Y798" s="202"/>
      <c r="Z798" s="193"/>
      <c r="AA798" s="193" t="s">
        <v>362</v>
      </c>
      <c r="AB798" s="203"/>
      <c r="AC798" s="204" t="str">
        <f t="shared" si="182"/>
        <v>CLOSE</v>
      </c>
      <c r="AD798" s="47" t="str">
        <f t="array" aca="1" ref="AD798" ca="1">IF(D798="","",INDEX(HM_Unit!$D$1:$AE$1,MATCH(C798,HM_Unit!$D$2:$AE$2,0)))</f>
        <v>WEEK 17</v>
      </c>
      <c r="AE798" s="46"/>
      <c r="AF798" s="46"/>
      <c r="AG798" s="46"/>
      <c r="AH798" s="46"/>
      <c r="AI798" s="46"/>
      <c r="AJ798" s="46"/>
      <c r="AK798" s="46"/>
    </row>
    <row r="799" spans="1:37" ht="22.5" customHeight="1">
      <c r="A799" s="46">
        <f>IFERROR(VLOOKUP(D799,Sort!B:D,3,0),"")</f>
        <v>0</v>
      </c>
      <c r="B799" s="190" t="str">
        <f t="shared" si="184"/>
        <v>2946134CLOSE</v>
      </c>
      <c r="C799" s="196">
        <v>46134</v>
      </c>
      <c r="D799" s="192" t="s">
        <v>31</v>
      </c>
      <c r="E799" s="193" t="str">
        <f>IFERROR(VLOOKUP(D799,Sort!B:C,2,0),"")</f>
        <v>AXOR 3336K</v>
      </c>
      <c r="F799" s="194"/>
      <c r="G799" s="195">
        <f t="shared" si="177"/>
        <v>0</v>
      </c>
      <c r="H799" s="196">
        <v>46134</v>
      </c>
      <c r="I799" s="197">
        <v>0.40277777777777779</v>
      </c>
      <c r="J799" s="196">
        <v>46134</v>
      </c>
      <c r="K799" s="197">
        <v>0.44305555555555554</v>
      </c>
      <c r="L799" s="198">
        <f t="shared" si="178"/>
        <v>46134.402777777781</v>
      </c>
      <c r="M799" s="199">
        <f t="shared" si="179"/>
        <v>46134.443055555559</v>
      </c>
      <c r="N799" s="200">
        <f t="shared" si="180"/>
        <v>0.96666821334357245</v>
      </c>
      <c r="O799" s="201" t="s">
        <v>462</v>
      </c>
      <c r="P799" s="201"/>
      <c r="Q799" s="202" t="s">
        <v>149</v>
      </c>
      <c r="R799" s="202" t="s">
        <v>137</v>
      </c>
      <c r="S799" s="202" t="s">
        <v>318</v>
      </c>
      <c r="T799" s="193" t="str">
        <f>IFERROR(VLOOKUP(S799,Sort!E:F,2,0),"")</f>
        <v>PREVENTIVE MAINTENACE</v>
      </c>
      <c r="U799" s="115">
        <f t="shared" si="181"/>
        <v>1</v>
      </c>
      <c r="V799" s="202" t="s">
        <v>422</v>
      </c>
      <c r="W799" s="202"/>
      <c r="X799" s="202"/>
      <c r="Y799" s="202"/>
      <c r="Z799" s="193"/>
      <c r="AA799" s="193" t="s">
        <v>362</v>
      </c>
      <c r="AB799" s="203"/>
      <c r="AC799" s="204" t="str">
        <f t="shared" si="182"/>
        <v>CLOSE</v>
      </c>
      <c r="AD799" s="47" t="str">
        <f t="array" aca="1" ref="AD799" ca="1">IF(D799="","",INDEX(HM_Unit!$D$1:$AE$1,MATCH(C799,HM_Unit!$D$2:$AE$2,0)))</f>
        <v>WEEK 17</v>
      </c>
      <c r="AE799" s="46"/>
      <c r="AF799" s="46"/>
      <c r="AG799" s="46"/>
      <c r="AH799" s="46"/>
      <c r="AI799" s="46"/>
      <c r="AJ799" s="46"/>
      <c r="AK799" s="46"/>
    </row>
    <row r="800" spans="1:37" ht="30.75" customHeight="1">
      <c r="A800" s="21" t="str">
        <f>IFERROR(VLOOKUP(D800,Sort!B:D,3,0),"")</f>
        <v>Hilight V4W</v>
      </c>
      <c r="B800" s="190" t="str">
        <f t="shared" si="184"/>
        <v>246134OPEN</v>
      </c>
      <c r="C800" s="196">
        <v>46134</v>
      </c>
      <c r="D800" s="207" t="s">
        <v>67</v>
      </c>
      <c r="E800" s="207" t="str">
        <f>IFERROR(VLOOKUP(D800,Sort!B:C,2,0),"")</f>
        <v>TOWER LAMP</v>
      </c>
      <c r="F800" s="208"/>
      <c r="G800" s="209">
        <f t="shared" si="177"/>
        <v>68</v>
      </c>
      <c r="H800" s="210">
        <v>46066</v>
      </c>
      <c r="I800" s="211">
        <v>0.62152777777777779</v>
      </c>
      <c r="J800" s="196">
        <v>46135</v>
      </c>
      <c r="K800" s="211">
        <v>0.25</v>
      </c>
      <c r="L800" s="213">
        <f t="shared" si="178"/>
        <v>46134.25</v>
      </c>
      <c r="M800" s="214">
        <f t="shared" si="179"/>
        <v>46135.25</v>
      </c>
      <c r="N800" s="200">
        <f t="shared" si="180"/>
        <v>24.000038400061499</v>
      </c>
      <c r="O800" s="216" t="s">
        <v>366</v>
      </c>
      <c r="P800" s="216" t="s">
        <v>367</v>
      </c>
      <c r="Q800" s="217" t="s">
        <v>150</v>
      </c>
      <c r="R800" s="217" t="s">
        <v>135</v>
      </c>
      <c r="S800" s="217" t="s">
        <v>291</v>
      </c>
      <c r="T800" s="207" t="str">
        <f>IFERROR(VLOOKUP(S800,Sort!E:F,2,0),"")</f>
        <v>ELECTRICAL, STARTING &amp; CHARGING SYSTEM</v>
      </c>
      <c r="U800" s="115" t="str">
        <f t="shared" si="181"/>
        <v/>
      </c>
      <c r="V800" s="202" t="str">
        <f t="shared" ref="V800:V801" si="185">IF(H800="","",IF(G800&gt;7,"Major","Minor"))</f>
        <v>Major</v>
      </c>
      <c r="W800" s="205"/>
      <c r="X800" s="205"/>
      <c r="Y800" s="205"/>
      <c r="Z800" s="205"/>
      <c r="AA800" s="207" t="s">
        <v>362</v>
      </c>
      <c r="AB800" s="218" t="s">
        <v>3</v>
      </c>
      <c r="AC800" s="219" t="str">
        <f t="shared" si="182"/>
        <v>OPEN</v>
      </c>
      <c r="AD800" s="17" t="str">
        <f t="array" aca="1" ref="AD800" ca="1">IF(D800="","",INDEX(HM_Unit!$D$1:$AE$1,MATCH(C800,HM_Unit!$D$2:$AE$2,0)))</f>
        <v>WEEK 17</v>
      </c>
      <c r="AE800" s="220"/>
      <c r="AF800" s="68"/>
      <c r="AG800" s="68"/>
      <c r="AH800" s="68"/>
      <c r="AI800" s="68"/>
      <c r="AJ800" s="68"/>
      <c r="AK800" s="68"/>
    </row>
    <row r="801" spans="1:37" ht="30.75" customHeight="1">
      <c r="A801" s="21" t="str">
        <f>IFERROR(VLOOKUP(D801,Sort!B:D,3,0),"")</f>
        <v>Hilight V4W</v>
      </c>
      <c r="B801" s="190" t="str">
        <f t="shared" si="184"/>
        <v>346134OPEN</v>
      </c>
      <c r="C801" s="196">
        <v>46134</v>
      </c>
      <c r="D801" s="207" t="s">
        <v>68</v>
      </c>
      <c r="E801" s="207" t="str">
        <f>IFERROR(VLOOKUP(D801,Sort!B:C,2,0),"")</f>
        <v>TOWER LAMP</v>
      </c>
      <c r="F801" s="208"/>
      <c r="G801" s="209">
        <f t="shared" si="177"/>
        <v>63</v>
      </c>
      <c r="H801" s="210">
        <v>46071</v>
      </c>
      <c r="I801" s="211">
        <v>0.32222222222222224</v>
      </c>
      <c r="J801" s="196">
        <v>46135</v>
      </c>
      <c r="K801" s="211">
        <v>0.25</v>
      </c>
      <c r="L801" s="213">
        <f t="shared" si="178"/>
        <v>46134.25</v>
      </c>
      <c r="M801" s="214">
        <f t="shared" si="179"/>
        <v>46135.25</v>
      </c>
      <c r="N801" s="200">
        <f t="shared" si="180"/>
        <v>24.000038400061499</v>
      </c>
      <c r="O801" s="216" t="s">
        <v>366</v>
      </c>
      <c r="P801" s="216" t="s">
        <v>367</v>
      </c>
      <c r="Q801" s="217" t="s">
        <v>150</v>
      </c>
      <c r="R801" s="217" t="s">
        <v>135</v>
      </c>
      <c r="S801" s="217" t="s">
        <v>291</v>
      </c>
      <c r="T801" s="207" t="str">
        <f>IFERROR(VLOOKUP(S801,Sort!E:F,2,0),"")</f>
        <v>ELECTRICAL, STARTING &amp; CHARGING SYSTEM</v>
      </c>
      <c r="U801" s="115" t="str">
        <f t="shared" si="181"/>
        <v/>
      </c>
      <c r="V801" s="202" t="str">
        <f t="shared" si="185"/>
        <v>Major</v>
      </c>
      <c r="W801" s="205"/>
      <c r="X801" s="205"/>
      <c r="Y801" s="205"/>
      <c r="Z801" s="205"/>
      <c r="AA801" s="207" t="s">
        <v>362</v>
      </c>
      <c r="AB801" s="218" t="s">
        <v>3</v>
      </c>
      <c r="AC801" s="219" t="str">
        <f t="shared" si="182"/>
        <v>OPEN</v>
      </c>
      <c r="AD801" s="47" t="str">
        <f t="array" aca="1" ref="AD801" ca="1">IF(D801="","",INDEX(HM_Unit!$D$1:$AE$1,MATCH(C801,HM_Unit!$D$2:$AE$2,0)))</f>
        <v>WEEK 17</v>
      </c>
      <c r="AE801" s="220"/>
      <c r="AF801" s="68"/>
      <c r="AG801" s="68"/>
      <c r="AH801" s="68"/>
      <c r="AI801" s="68"/>
      <c r="AJ801" s="68"/>
      <c r="AK801" s="68"/>
    </row>
    <row r="802" spans="1:37" ht="30.75" customHeight="1">
      <c r="A802" s="46" t="str">
        <f>IFERROR(VLOOKUP(D802,Sort!B:D,3,0),"")</f>
        <v>Sykes HH220</v>
      </c>
      <c r="B802" s="190" t="str">
        <f t="shared" si="184"/>
        <v>446134OPEN</v>
      </c>
      <c r="C802" s="196">
        <v>46134</v>
      </c>
      <c r="D802" s="193" t="s">
        <v>49</v>
      </c>
      <c r="E802" s="193" t="str">
        <f>IFERROR(VLOOKUP(D802,Sort!B:C,2,0),"")</f>
        <v>WATER PUMP</v>
      </c>
      <c r="F802" s="194"/>
      <c r="G802" s="195">
        <f t="shared" si="177"/>
        <v>16</v>
      </c>
      <c r="H802" s="196">
        <v>46118</v>
      </c>
      <c r="I802" s="197">
        <v>0.25</v>
      </c>
      <c r="J802" s="196">
        <v>46135</v>
      </c>
      <c r="K802" s="197">
        <v>0.25</v>
      </c>
      <c r="L802" s="198">
        <f t="shared" si="178"/>
        <v>46134.25</v>
      </c>
      <c r="M802" s="199">
        <f t="shared" si="179"/>
        <v>46135.25</v>
      </c>
      <c r="N802" s="200">
        <f t="shared" si="180"/>
        <v>24.000038400061499</v>
      </c>
      <c r="O802" s="201" t="s">
        <v>690</v>
      </c>
      <c r="P802" s="201"/>
      <c r="Q802" s="202" t="s">
        <v>150</v>
      </c>
      <c r="R802" s="202" t="s">
        <v>133</v>
      </c>
      <c r="S802" s="202" t="s">
        <v>691</v>
      </c>
      <c r="T802" s="193" t="str">
        <f>IFERROR(VLOOKUP(S802,Sort!E:F,2,0),"")</f>
        <v>ATTACHMENT</v>
      </c>
      <c r="U802" s="115" t="str">
        <f t="shared" si="181"/>
        <v/>
      </c>
      <c r="V802" s="202" t="s">
        <v>422</v>
      </c>
      <c r="W802" s="202"/>
      <c r="X802" s="202"/>
      <c r="Y802" s="202"/>
      <c r="Z802" s="193"/>
      <c r="AA802" s="193" t="s">
        <v>362</v>
      </c>
      <c r="AB802" s="193" t="s">
        <v>3</v>
      </c>
      <c r="AC802" s="204" t="str">
        <f t="shared" si="182"/>
        <v>OPEN</v>
      </c>
      <c r="AD802" s="47" t="str">
        <f t="array" aca="1" ref="AD802" ca="1">IF(D802="","",INDEX(HM_Unit!$D$1:$AE$1,MATCH(C802,HM_Unit!$D$2:$AE$2,0)))</f>
        <v>WEEK 17</v>
      </c>
      <c r="AE802" s="46"/>
      <c r="AF802" s="46"/>
      <c r="AG802" s="46"/>
      <c r="AH802" s="46"/>
      <c r="AI802" s="46"/>
      <c r="AJ802" s="46"/>
      <c r="AK802" s="46"/>
    </row>
    <row r="803" spans="1:37" ht="12" customHeight="1">
      <c r="A803" s="46" t="str">
        <f>IFERROR(VLOOKUP(D803,Sort!B:D,3,0),"")</f>
        <v/>
      </c>
      <c r="B803" s="241"/>
      <c r="C803" s="242"/>
      <c r="D803" s="226"/>
      <c r="E803" s="226"/>
      <c r="F803" s="227"/>
      <c r="G803" s="228"/>
      <c r="H803" s="229"/>
      <c r="I803" s="230"/>
      <c r="J803" s="229"/>
      <c r="K803" s="230"/>
      <c r="L803" s="231"/>
      <c r="M803" s="232"/>
      <c r="N803" s="233"/>
      <c r="O803" s="234"/>
      <c r="P803" s="234"/>
      <c r="Q803" s="235"/>
      <c r="R803" s="235"/>
      <c r="S803" s="235"/>
      <c r="T803" s="226"/>
      <c r="U803" s="236"/>
      <c r="V803" s="235"/>
      <c r="W803" s="235"/>
      <c r="X803" s="235"/>
      <c r="Y803" s="235"/>
      <c r="Z803" s="226"/>
      <c r="AA803" s="226"/>
      <c r="AB803" s="237"/>
      <c r="AC803" s="238"/>
      <c r="AD803" s="239"/>
      <c r="AE803" s="46"/>
      <c r="AF803" s="46"/>
      <c r="AG803" s="46"/>
      <c r="AH803" s="46"/>
      <c r="AI803" s="46"/>
      <c r="AJ803" s="46"/>
      <c r="AK803" s="46"/>
    </row>
    <row r="804" spans="1:37" ht="33.75" customHeight="1">
      <c r="A804" s="46">
        <f>IFERROR(VLOOKUP(D804,Sort!B:D,3,0),"")</f>
        <v>0</v>
      </c>
      <c r="B804" s="190" t="str">
        <f t="shared" ref="B804:B840" si="186">COUNTIFS($AC$12:AC804,AC804,$C$12:C804,C804)&amp;C804&amp;AC804</f>
        <v>146135CLOSE</v>
      </c>
      <c r="C804" s="196">
        <v>46135</v>
      </c>
      <c r="D804" s="192" t="s">
        <v>40</v>
      </c>
      <c r="E804" s="193" t="str">
        <f>IFERROR(VLOOKUP(D804,Sort!B:C,2,0),"")</f>
        <v>AXOR 3336K</v>
      </c>
      <c r="F804" s="194">
        <v>17770</v>
      </c>
      <c r="G804" s="195">
        <f t="shared" ref="G804:G840" si="187">IF(C804="","",C804-H804)</f>
        <v>0</v>
      </c>
      <c r="H804" s="196">
        <v>46135</v>
      </c>
      <c r="I804" s="197">
        <v>0.60277777777777775</v>
      </c>
      <c r="J804" s="196">
        <v>46135</v>
      </c>
      <c r="K804" s="197">
        <v>0.64236111111111116</v>
      </c>
      <c r="L804" s="198">
        <f t="shared" ref="L804:L840" si="188">IF(H804="","",IF(H804&lt;C804,C804+0.25,H804+I804))</f>
        <v>46135.602777777778</v>
      </c>
      <c r="M804" s="199">
        <f t="shared" ref="M804:M840" si="189">IF(J804="","",J804+K804)</f>
        <v>46135.642361111109</v>
      </c>
      <c r="N804" s="200">
        <f t="shared" ref="N804:N840" si="190">IF(M804=""," ",IF(((ROUND(VALUE(M804-L804),20))/0.417866666666*10)&lt;0,(24-(ROUND(VALUE(L804),20))/0.0416665999999999*10)+((ROUND(VALUE(M804),20))/0.416665999999999*10),(ROUND(VALUE(M804-L804),20))/0.416665999999999*10))</f>
        <v>0.95000151995586868</v>
      </c>
      <c r="O804" s="201" t="s">
        <v>462</v>
      </c>
      <c r="P804" s="201"/>
      <c r="Q804" s="202" t="s">
        <v>149</v>
      </c>
      <c r="R804" s="202" t="s">
        <v>137</v>
      </c>
      <c r="S804" s="202" t="s">
        <v>318</v>
      </c>
      <c r="T804" s="193" t="str">
        <f>IFERROR(VLOOKUP(S804,Sort!E:F,2,0),"")</f>
        <v>PREVENTIVE MAINTENACE</v>
      </c>
      <c r="U804" s="115">
        <f t="shared" ref="U804:U840" si="191">IF(G804="","",IF(H804=C804,1,""))</f>
        <v>1</v>
      </c>
      <c r="V804" s="202" t="s">
        <v>422</v>
      </c>
      <c r="W804" s="202"/>
      <c r="X804" s="202"/>
      <c r="Y804" s="202"/>
      <c r="Z804" s="193"/>
      <c r="AA804" s="193" t="s">
        <v>362</v>
      </c>
      <c r="AB804" s="203"/>
      <c r="AC804" s="204" t="str">
        <f t="shared" ref="AC804:AC840" si="192">IF(AB804="BD","OPEN","CLOSE")</f>
        <v>CLOSE</v>
      </c>
      <c r="AD804" s="47" t="str">
        <f t="array" aca="1" ref="AD804" ca="1">IF(D804="","",INDEX(HM_Unit!$D$1:$AE$1,MATCH(C804,HM_Unit!$D$2:$AE$2,0)))</f>
        <v>WEEK 17</v>
      </c>
      <c r="AE804" s="46"/>
      <c r="AF804" s="46"/>
      <c r="AG804" s="46"/>
      <c r="AH804" s="46"/>
      <c r="AI804" s="46"/>
      <c r="AJ804" s="46"/>
      <c r="AK804" s="46"/>
    </row>
    <row r="805" spans="1:37" ht="33.75" customHeight="1">
      <c r="A805" s="46">
        <f>IFERROR(VLOOKUP(D805,Sort!B:D,3,0),"")</f>
        <v>0</v>
      </c>
      <c r="B805" s="190" t="str">
        <f t="shared" si="186"/>
        <v>246135CLOSE</v>
      </c>
      <c r="C805" s="196">
        <v>46135</v>
      </c>
      <c r="D805" s="192" t="s">
        <v>19</v>
      </c>
      <c r="E805" s="193" t="str">
        <f>IFERROR(VLOOKUP(D805,Sort!B:C,2,0),"")</f>
        <v>AXOR 3336K</v>
      </c>
      <c r="F805" s="194"/>
      <c r="G805" s="195">
        <f t="shared" si="187"/>
        <v>0</v>
      </c>
      <c r="H805" s="196">
        <v>46135</v>
      </c>
      <c r="I805" s="197">
        <v>0.56736111111111109</v>
      </c>
      <c r="J805" s="196">
        <v>46135</v>
      </c>
      <c r="K805" s="197">
        <v>0.58333333333333337</v>
      </c>
      <c r="L805" s="198">
        <f t="shared" si="188"/>
        <v>46135.567361111112</v>
      </c>
      <c r="M805" s="199">
        <f t="shared" si="189"/>
        <v>46135.583333333336</v>
      </c>
      <c r="N805" s="200">
        <f t="shared" si="190"/>
        <v>0.38333394669481163</v>
      </c>
      <c r="O805" s="201" t="s">
        <v>356</v>
      </c>
      <c r="P805" s="201"/>
      <c r="Q805" s="202" t="s">
        <v>149</v>
      </c>
      <c r="R805" s="202" t="s">
        <v>137</v>
      </c>
      <c r="S805" s="202" t="s">
        <v>318</v>
      </c>
      <c r="T805" s="193" t="str">
        <f>IFERROR(VLOOKUP(S805,Sort!E:F,2,0),"")</f>
        <v>PREVENTIVE MAINTENACE</v>
      </c>
      <c r="U805" s="115">
        <f t="shared" si="191"/>
        <v>1</v>
      </c>
      <c r="V805" s="202" t="s">
        <v>422</v>
      </c>
      <c r="W805" s="202"/>
      <c r="X805" s="202"/>
      <c r="Y805" s="202"/>
      <c r="Z805" s="193"/>
      <c r="AA805" s="193" t="s">
        <v>362</v>
      </c>
      <c r="AB805" s="203"/>
      <c r="AC805" s="204" t="str">
        <f t="shared" si="192"/>
        <v>CLOSE</v>
      </c>
      <c r="AD805" s="47" t="str">
        <f t="array" aca="1" ref="AD805" ca="1">IF(D805="","",INDEX(HM_Unit!$D$1:$AE$1,MATCH(C805,HM_Unit!$D$2:$AE$2,0)))</f>
        <v>WEEK 17</v>
      </c>
      <c r="AE805" s="46"/>
      <c r="AF805" s="46"/>
      <c r="AG805" s="46"/>
      <c r="AH805" s="46"/>
      <c r="AI805" s="46"/>
      <c r="AJ805" s="46"/>
      <c r="AK805" s="46"/>
    </row>
    <row r="806" spans="1:37" ht="33.75" customHeight="1">
      <c r="A806" s="46">
        <f>IFERROR(VLOOKUP(D806,Sort!B:D,3,0),"")</f>
        <v>0</v>
      </c>
      <c r="B806" s="190" t="str">
        <f t="shared" si="186"/>
        <v>346135CLOSE</v>
      </c>
      <c r="C806" s="196">
        <v>46135</v>
      </c>
      <c r="D806" s="192" t="s">
        <v>20</v>
      </c>
      <c r="E806" s="193" t="str">
        <f>IFERROR(VLOOKUP(D806,Sort!B:C,2,0),"")</f>
        <v>AXOR 3336K</v>
      </c>
      <c r="F806" s="194"/>
      <c r="G806" s="195">
        <f t="shared" si="187"/>
        <v>0</v>
      </c>
      <c r="H806" s="196">
        <v>46135</v>
      </c>
      <c r="I806" s="197">
        <v>0.41388888888888886</v>
      </c>
      <c r="J806" s="196">
        <v>46135</v>
      </c>
      <c r="K806" s="197">
        <v>0.47569444444444442</v>
      </c>
      <c r="L806" s="198">
        <f t="shared" si="188"/>
        <v>46135.413888888892</v>
      </c>
      <c r="M806" s="199">
        <f t="shared" si="189"/>
        <v>46135.475694444445</v>
      </c>
      <c r="N806" s="200">
        <f t="shared" si="190"/>
        <v>1.4833357066161399</v>
      </c>
      <c r="O806" s="201" t="s">
        <v>1297</v>
      </c>
      <c r="P806" s="201"/>
      <c r="Q806" s="202" t="s">
        <v>149</v>
      </c>
      <c r="R806" s="202" t="s">
        <v>137</v>
      </c>
      <c r="S806" s="202" t="s">
        <v>318</v>
      </c>
      <c r="T806" s="193" t="str">
        <f>IFERROR(VLOOKUP(S806,Sort!E:F,2,0),"")</f>
        <v>PREVENTIVE MAINTENACE</v>
      </c>
      <c r="U806" s="115">
        <f t="shared" si="191"/>
        <v>1</v>
      </c>
      <c r="V806" s="202" t="s">
        <v>422</v>
      </c>
      <c r="W806" s="202"/>
      <c r="X806" s="202"/>
      <c r="Y806" s="202"/>
      <c r="Z806" s="193"/>
      <c r="AA806" s="193" t="s">
        <v>362</v>
      </c>
      <c r="AB806" s="203"/>
      <c r="AC806" s="204" t="str">
        <f t="shared" si="192"/>
        <v>CLOSE</v>
      </c>
      <c r="AD806" s="47" t="str">
        <f t="array" aca="1" ref="AD806" ca="1">IF(D806="","",INDEX(HM_Unit!$D$1:$AE$1,MATCH(C806,HM_Unit!$D$2:$AE$2,0)))</f>
        <v>WEEK 17</v>
      </c>
      <c r="AE806" s="46"/>
      <c r="AF806" s="46"/>
      <c r="AG806" s="46"/>
      <c r="AH806" s="46"/>
      <c r="AI806" s="46"/>
      <c r="AJ806" s="46"/>
      <c r="AK806" s="46"/>
    </row>
    <row r="807" spans="1:37" ht="33.75" customHeight="1">
      <c r="A807" s="46">
        <f>IFERROR(VLOOKUP(D807,Sort!B:D,3,0),"")</f>
        <v>0</v>
      </c>
      <c r="B807" s="190" t="str">
        <f t="shared" si="186"/>
        <v>446135CLOSE</v>
      </c>
      <c r="C807" s="196">
        <v>46135</v>
      </c>
      <c r="D807" s="192" t="s">
        <v>21</v>
      </c>
      <c r="E807" s="193" t="str">
        <f>IFERROR(VLOOKUP(D807,Sort!B:C,2,0),"")</f>
        <v>AXOR 3336K</v>
      </c>
      <c r="F807" s="194"/>
      <c r="G807" s="195">
        <f t="shared" si="187"/>
        <v>0</v>
      </c>
      <c r="H807" s="196">
        <v>46135</v>
      </c>
      <c r="I807" s="197">
        <v>0.38541666666666669</v>
      </c>
      <c r="J807" s="196">
        <v>46135</v>
      </c>
      <c r="K807" s="197">
        <v>0.41180555555555554</v>
      </c>
      <c r="L807" s="198">
        <f t="shared" si="188"/>
        <v>46135.385416666664</v>
      </c>
      <c r="M807" s="199">
        <f t="shared" si="189"/>
        <v>46135.411805555559</v>
      </c>
      <c r="N807" s="200">
        <f t="shared" si="190"/>
        <v>0.63333434681186773</v>
      </c>
      <c r="O807" s="201" t="s">
        <v>356</v>
      </c>
      <c r="P807" s="201"/>
      <c r="Q807" s="202" t="s">
        <v>149</v>
      </c>
      <c r="R807" s="202" t="s">
        <v>137</v>
      </c>
      <c r="S807" s="202" t="s">
        <v>318</v>
      </c>
      <c r="T807" s="193" t="str">
        <f>IFERROR(VLOOKUP(S807,Sort!E:F,2,0),"")</f>
        <v>PREVENTIVE MAINTENACE</v>
      </c>
      <c r="U807" s="115">
        <f t="shared" si="191"/>
        <v>1</v>
      </c>
      <c r="V807" s="202" t="s">
        <v>422</v>
      </c>
      <c r="W807" s="202"/>
      <c r="X807" s="202"/>
      <c r="Y807" s="202"/>
      <c r="Z807" s="193"/>
      <c r="AA807" s="193" t="s">
        <v>362</v>
      </c>
      <c r="AB807" s="203"/>
      <c r="AC807" s="204" t="str">
        <f t="shared" si="192"/>
        <v>CLOSE</v>
      </c>
      <c r="AD807" s="47" t="str">
        <f t="array" aca="1" ref="AD807" ca="1">IF(D807="","",INDEX(HM_Unit!$D$1:$AE$1,MATCH(C807,HM_Unit!$D$2:$AE$2,0)))</f>
        <v>WEEK 17</v>
      </c>
      <c r="AE807" s="46"/>
      <c r="AF807" s="46"/>
      <c r="AG807" s="46"/>
      <c r="AH807" s="46"/>
      <c r="AI807" s="46"/>
      <c r="AJ807" s="46"/>
      <c r="AK807" s="46"/>
    </row>
    <row r="808" spans="1:37" ht="33.75" customHeight="1">
      <c r="A808" s="46">
        <f>IFERROR(VLOOKUP(D808,Sort!B:D,3,0),"")</f>
        <v>0</v>
      </c>
      <c r="B808" s="190" t="str">
        <f t="shared" si="186"/>
        <v>546135CLOSE</v>
      </c>
      <c r="C808" s="196">
        <v>46135</v>
      </c>
      <c r="D808" s="192" t="s">
        <v>29</v>
      </c>
      <c r="E808" s="193" t="str">
        <f>IFERROR(VLOOKUP(D808,Sort!B:C,2,0),"")</f>
        <v>AXOR 3336K</v>
      </c>
      <c r="F808" s="240" t="s">
        <v>1298</v>
      </c>
      <c r="G808" s="195">
        <f t="shared" si="187"/>
        <v>0</v>
      </c>
      <c r="H808" s="196">
        <v>46135</v>
      </c>
      <c r="I808" s="197">
        <v>0.38194444444444442</v>
      </c>
      <c r="J808" s="196">
        <v>46135</v>
      </c>
      <c r="K808" s="197">
        <v>0.38541666666666669</v>
      </c>
      <c r="L808" s="198">
        <f t="shared" si="188"/>
        <v>46135.381944444445</v>
      </c>
      <c r="M808" s="199">
        <f t="shared" si="189"/>
        <v>46135.385416666664</v>
      </c>
      <c r="N808" s="200">
        <f t="shared" si="190"/>
        <v>8.3333466589269767E-2</v>
      </c>
      <c r="O808" s="201" t="s">
        <v>523</v>
      </c>
      <c r="P808" s="201" t="s">
        <v>1299</v>
      </c>
      <c r="Q808" s="202" t="s">
        <v>150</v>
      </c>
      <c r="R808" s="202" t="s">
        <v>137</v>
      </c>
      <c r="S808" s="202" t="s">
        <v>303</v>
      </c>
      <c r="T808" s="193" t="str">
        <f>IFERROR(VLOOKUP(S808,Sort!E:F,2,0),"")</f>
        <v>BRAKE SYSTEM</v>
      </c>
      <c r="U808" s="115">
        <f t="shared" si="191"/>
        <v>1</v>
      </c>
      <c r="V808" s="202" t="s">
        <v>422</v>
      </c>
      <c r="W808" s="202"/>
      <c r="X808" s="202"/>
      <c r="Y808" s="202"/>
      <c r="Z808" s="193"/>
      <c r="AA808" s="193" t="s">
        <v>362</v>
      </c>
      <c r="AB808" s="203"/>
      <c r="AC808" s="204" t="str">
        <f t="shared" si="192"/>
        <v>CLOSE</v>
      </c>
      <c r="AD808" s="47" t="str">
        <f t="array" aca="1" ref="AD808" ca="1">IF(D808="","",INDEX(HM_Unit!$D$1:$AE$1,MATCH(C808,HM_Unit!$D$2:$AE$2,0)))</f>
        <v>WEEK 17</v>
      </c>
      <c r="AE808" s="46"/>
      <c r="AF808" s="46"/>
      <c r="AG808" s="46"/>
      <c r="AH808" s="46"/>
      <c r="AI808" s="46"/>
      <c r="AJ808" s="46"/>
      <c r="AK808" s="46"/>
    </row>
    <row r="809" spans="1:37" ht="33.75" customHeight="1">
      <c r="A809" s="46">
        <f>IFERROR(VLOOKUP(D809,Sort!B:D,3,0),"")</f>
        <v>0</v>
      </c>
      <c r="B809" s="190" t="str">
        <f t="shared" si="186"/>
        <v>3046134CLOSE</v>
      </c>
      <c r="C809" s="196">
        <v>46134</v>
      </c>
      <c r="D809" s="192" t="s">
        <v>23</v>
      </c>
      <c r="E809" s="193" t="str">
        <f>IFERROR(VLOOKUP(D809,Sort!B:C,2,0),"")</f>
        <v>AXOR 3336K</v>
      </c>
      <c r="F809" s="194">
        <v>19872</v>
      </c>
      <c r="G809" s="195">
        <f t="shared" si="187"/>
        <v>0</v>
      </c>
      <c r="H809" s="196">
        <v>46134</v>
      </c>
      <c r="I809" s="197">
        <v>0.33333333333333331</v>
      </c>
      <c r="J809" s="196">
        <v>46134</v>
      </c>
      <c r="K809" s="197">
        <v>0.49305555555555558</v>
      </c>
      <c r="L809" s="198">
        <f t="shared" si="188"/>
        <v>46134.333333333336</v>
      </c>
      <c r="M809" s="199">
        <f t="shared" si="189"/>
        <v>46134.493055555555</v>
      </c>
      <c r="N809" s="200">
        <f t="shared" si="190"/>
        <v>3.833339466598868</v>
      </c>
      <c r="O809" s="201" t="s">
        <v>1300</v>
      </c>
      <c r="P809" s="201" t="s">
        <v>1301</v>
      </c>
      <c r="Q809" s="202" t="s">
        <v>150</v>
      </c>
      <c r="R809" s="202" t="s">
        <v>137</v>
      </c>
      <c r="S809" s="202" t="s">
        <v>297</v>
      </c>
      <c r="T809" s="193" t="str">
        <f>IFERROR(VLOOKUP(S809,Sort!E:F,2,0),"")</f>
        <v>SUSPENSION</v>
      </c>
      <c r="U809" s="115">
        <f t="shared" si="191"/>
        <v>1</v>
      </c>
      <c r="V809" s="202" t="s">
        <v>422</v>
      </c>
      <c r="W809" s="202"/>
      <c r="X809" s="202"/>
      <c r="Y809" s="202"/>
      <c r="Z809" s="193"/>
      <c r="AA809" s="193" t="s">
        <v>362</v>
      </c>
      <c r="AB809" s="203"/>
      <c r="AC809" s="204" t="str">
        <f t="shared" si="192"/>
        <v>CLOSE</v>
      </c>
      <c r="AD809" s="47" t="str">
        <f t="array" aca="1" ref="AD809" ca="1">IF(D809="","",INDEX(HM_Unit!$D$1:$AE$1,MATCH(C809,HM_Unit!$D$2:$AE$2,0)))</f>
        <v>WEEK 17</v>
      </c>
      <c r="AE809" s="46"/>
      <c r="AF809" s="46"/>
      <c r="AG809" s="46"/>
      <c r="AH809" s="46"/>
      <c r="AI809" s="46"/>
      <c r="AJ809" s="46"/>
      <c r="AK809" s="46"/>
    </row>
    <row r="810" spans="1:37" ht="33.75" customHeight="1">
      <c r="A810" s="46">
        <f>IFERROR(VLOOKUP(D810,Sort!B:D,3,0),"")</f>
        <v>0</v>
      </c>
      <c r="B810" s="190" t="str">
        <f t="shared" si="186"/>
        <v>646135CLOSE</v>
      </c>
      <c r="C810" s="196">
        <v>46135</v>
      </c>
      <c r="D810" s="192" t="s">
        <v>96</v>
      </c>
      <c r="E810" s="193" t="str">
        <f>IFERROR(VLOOKUP(D810,Sort!B:C,2,0),"")</f>
        <v>Axor 3336 OB</v>
      </c>
      <c r="F810" s="194">
        <v>18709</v>
      </c>
      <c r="G810" s="195">
        <f t="shared" si="187"/>
        <v>0</v>
      </c>
      <c r="H810" s="196">
        <v>46135</v>
      </c>
      <c r="I810" s="197">
        <v>0.2951388888888889</v>
      </c>
      <c r="J810" s="196">
        <v>46135</v>
      </c>
      <c r="K810" s="197">
        <v>0.45833333333333331</v>
      </c>
      <c r="L810" s="198">
        <f t="shared" si="188"/>
        <v>46135.295138888891</v>
      </c>
      <c r="M810" s="199">
        <f t="shared" si="189"/>
        <v>46135.458333333336</v>
      </c>
      <c r="N810" s="200">
        <f t="shared" si="190"/>
        <v>3.9166729333627748</v>
      </c>
      <c r="O810" s="201" t="s">
        <v>1302</v>
      </c>
      <c r="P810" s="201" t="s">
        <v>1303</v>
      </c>
      <c r="Q810" s="202" t="s">
        <v>150</v>
      </c>
      <c r="R810" s="202" t="s">
        <v>137</v>
      </c>
      <c r="S810" s="202" t="s">
        <v>297</v>
      </c>
      <c r="T810" s="193" t="str">
        <f>IFERROR(VLOOKUP(S810,Sort!E:F,2,0),"")</f>
        <v>SUSPENSION</v>
      </c>
      <c r="U810" s="115">
        <f t="shared" si="191"/>
        <v>1</v>
      </c>
      <c r="V810" s="202" t="s">
        <v>422</v>
      </c>
      <c r="W810" s="202"/>
      <c r="X810" s="202"/>
      <c r="Y810" s="202"/>
      <c r="Z810" s="193"/>
      <c r="AA810" s="193" t="s">
        <v>362</v>
      </c>
      <c r="AB810" s="203"/>
      <c r="AC810" s="204" t="str">
        <f t="shared" si="192"/>
        <v>CLOSE</v>
      </c>
      <c r="AD810" s="47" t="str">
        <f t="array" aca="1" ref="AD810" ca="1">IF(D810="","",INDEX(HM_Unit!$D$1:$AE$1,MATCH(C810,HM_Unit!$D$2:$AE$2,0)))</f>
        <v>WEEK 17</v>
      </c>
      <c r="AE810" s="46"/>
      <c r="AF810" s="46"/>
      <c r="AG810" s="46"/>
      <c r="AH810" s="46"/>
      <c r="AI810" s="46"/>
      <c r="AJ810" s="46"/>
      <c r="AK810" s="46"/>
    </row>
    <row r="811" spans="1:37" ht="33.75" customHeight="1">
      <c r="A811" s="46">
        <f>IFERROR(VLOOKUP(D811,Sort!B:D,3,0),"")</f>
        <v>0</v>
      </c>
      <c r="B811" s="190" t="str">
        <f t="shared" si="186"/>
        <v>3146134CLOSE</v>
      </c>
      <c r="C811" s="196">
        <v>46134</v>
      </c>
      <c r="D811" s="192" t="s">
        <v>15</v>
      </c>
      <c r="E811" s="193" t="str">
        <f>IFERROR(VLOOKUP(D811,Sort!B:C,2,0),"")</f>
        <v>AXOR 3336K</v>
      </c>
      <c r="F811" s="194" t="s">
        <v>379</v>
      </c>
      <c r="G811" s="195">
        <f t="shared" si="187"/>
        <v>0</v>
      </c>
      <c r="H811" s="196">
        <v>46134</v>
      </c>
      <c r="I811" s="197">
        <v>0.80208333333333337</v>
      </c>
      <c r="J811" s="196">
        <v>46134</v>
      </c>
      <c r="K811" s="197">
        <v>0.81527777777777777</v>
      </c>
      <c r="L811" s="198">
        <f t="shared" si="188"/>
        <v>46134.802083333336</v>
      </c>
      <c r="M811" s="199">
        <f t="shared" si="189"/>
        <v>46134.81527777778</v>
      </c>
      <c r="N811" s="200">
        <f t="shared" si="190"/>
        <v>0.31666717331862282</v>
      </c>
      <c r="O811" s="201" t="s">
        <v>1304</v>
      </c>
      <c r="P811" s="201" t="s">
        <v>1305</v>
      </c>
      <c r="Q811" s="202" t="s">
        <v>150</v>
      </c>
      <c r="R811" s="202" t="s">
        <v>137</v>
      </c>
      <c r="S811" s="202" t="s">
        <v>303</v>
      </c>
      <c r="T811" s="193" t="str">
        <f>IFERROR(VLOOKUP(S811,Sort!E:F,2,0),"")</f>
        <v>BRAKE SYSTEM</v>
      </c>
      <c r="U811" s="115">
        <f t="shared" si="191"/>
        <v>1</v>
      </c>
      <c r="V811" s="202" t="s">
        <v>422</v>
      </c>
      <c r="W811" s="202"/>
      <c r="X811" s="202"/>
      <c r="Y811" s="202"/>
      <c r="Z811" s="193"/>
      <c r="AA811" s="193" t="s">
        <v>362</v>
      </c>
      <c r="AB811" s="203"/>
      <c r="AC811" s="204" t="str">
        <f t="shared" si="192"/>
        <v>CLOSE</v>
      </c>
      <c r="AD811" s="47" t="str">
        <f t="array" aca="1" ref="AD811" ca="1">IF(D811="","",INDEX(HM_Unit!$D$1:$AE$1,MATCH(C811,HM_Unit!$D$2:$AE$2,0)))</f>
        <v>WEEK 17</v>
      </c>
      <c r="AE811" s="46"/>
      <c r="AF811" s="46"/>
      <c r="AG811" s="46"/>
      <c r="AH811" s="46"/>
      <c r="AI811" s="46"/>
      <c r="AJ811" s="46"/>
      <c r="AK811" s="46"/>
    </row>
    <row r="812" spans="1:37" ht="33.75" customHeight="1">
      <c r="A812" s="46">
        <f>IFERROR(VLOOKUP(D812,Sort!B:D,3,0),"")</f>
        <v>0</v>
      </c>
      <c r="B812" s="190" t="str">
        <f t="shared" si="186"/>
        <v>3246134CLOSE</v>
      </c>
      <c r="C812" s="196">
        <v>46134</v>
      </c>
      <c r="D812" s="192" t="s">
        <v>101</v>
      </c>
      <c r="E812" s="193" t="str">
        <f>IFERROR(VLOOKUP(D812,Sort!B:C,2,0),"")</f>
        <v>Axor 3336 OB</v>
      </c>
      <c r="F812" s="194" t="s">
        <v>379</v>
      </c>
      <c r="G812" s="195">
        <f t="shared" si="187"/>
        <v>0</v>
      </c>
      <c r="H812" s="196">
        <v>46134</v>
      </c>
      <c r="I812" s="197">
        <v>0.83680555555555558</v>
      </c>
      <c r="J812" s="196">
        <v>46135</v>
      </c>
      <c r="K812" s="197">
        <v>0.20624999999999999</v>
      </c>
      <c r="L812" s="198">
        <f t="shared" si="188"/>
        <v>46134.836805555555</v>
      </c>
      <c r="M812" s="199">
        <f t="shared" si="189"/>
        <v>46135.206250000003</v>
      </c>
      <c r="N812" s="200">
        <f t="shared" si="190"/>
        <v>8.866680853445299</v>
      </c>
      <c r="O812" s="201" t="s">
        <v>1251</v>
      </c>
      <c r="P812" s="201" t="s">
        <v>1306</v>
      </c>
      <c r="Q812" s="202" t="s">
        <v>150</v>
      </c>
      <c r="R812" s="202" t="s">
        <v>137</v>
      </c>
      <c r="S812" s="202" t="s">
        <v>300</v>
      </c>
      <c r="T812" s="193" t="str">
        <f>IFERROR(VLOOKUP(S812,Sort!E:F,2,0),"")</f>
        <v>AIR SYSTEM</v>
      </c>
      <c r="U812" s="115">
        <f t="shared" si="191"/>
        <v>1</v>
      </c>
      <c r="V812" s="202" t="s">
        <v>422</v>
      </c>
      <c r="W812" s="202"/>
      <c r="X812" s="202"/>
      <c r="Y812" s="202"/>
      <c r="Z812" s="193"/>
      <c r="AA812" s="193" t="s">
        <v>362</v>
      </c>
      <c r="AB812" s="203"/>
      <c r="AC812" s="204" t="str">
        <f t="shared" si="192"/>
        <v>CLOSE</v>
      </c>
      <c r="AD812" s="47" t="str">
        <f t="array" aca="1" ref="AD812" ca="1">IF(D812="","",INDEX(HM_Unit!$D$1:$AE$1,MATCH(C812,HM_Unit!$D$2:$AE$2,0)))</f>
        <v>WEEK 17</v>
      </c>
      <c r="AE812" s="46"/>
      <c r="AF812" s="46"/>
      <c r="AG812" s="46"/>
      <c r="AH812" s="46"/>
      <c r="AI812" s="46"/>
      <c r="AJ812" s="46"/>
      <c r="AK812" s="46"/>
    </row>
    <row r="813" spans="1:37" ht="33.75" customHeight="1">
      <c r="A813" s="46">
        <f>IFERROR(VLOOKUP(D813,Sort!B:D,3,0),"")</f>
        <v>0</v>
      </c>
      <c r="B813" s="190" t="str">
        <f t="shared" si="186"/>
        <v>3346134CLOSE</v>
      </c>
      <c r="C813" s="196">
        <v>46134</v>
      </c>
      <c r="D813" s="192" t="s">
        <v>100</v>
      </c>
      <c r="E813" s="193" t="str">
        <f>IFERROR(VLOOKUP(D813,Sort!B:C,2,0),"")</f>
        <v>Axor 3336 OB</v>
      </c>
      <c r="F813" s="194" t="s">
        <v>379</v>
      </c>
      <c r="G813" s="195">
        <f t="shared" si="187"/>
        <v>0</v>
      </c>
      <c r="H813" s="196">
        <v>46134</v>
      </c>
      <c r="I813" s="197">
        <v>0.80486111111111114</v>
      </c>
      <c r="J813" s="196">
        <v>46134</v>
      </c>
      <c r="K813" s="197">
        <v>0.9291666666666667</v>
      </c>
      <c r="L813" s="198">
        <f t="shared" si="188"/>
        <v>46134.804861111108</v>
      </c>
      <c r="M813" s="199">
        <f t="shared" si="189"/>
        <v>46134.929166666669</v>
      </c>
      <c r="N813" s="200">
        <f t="shared" si="190"/>
        <v>2.9833381067946103</v>
      </c>
      <c r="O813" s="201" t="s">
        <v>1307</v>
      </c>
      <c r="P813" s="201" t="s">
        <v>1308</v>
      </c>
      <c r="Q813" s="202" t="s">
        <v>150</v>
      </c>
      <c r="R813" s="202" t="s">
        <v>137</v>
      </c>
      <c r="S813" s="202" t="s">
        <v>337</v>
      </c>
      <c r="T813" s="193" t="str">
        <f>IFERROR(VLOOKUP(S813,Sort!E:F,2,0),"")</f>
        <v>TRANSMISSION</v>
      </c>
      <c r="U813" s="115">
        <f t="shared" si="191"/>
        <v>1</v>
      </c>
      <c r="V813" s="202" t="s">
        <v>422</v>
      </c>
      <c r="W813" s="202"/>
      <c r="X813" s="202"/>
      <c r="Y813" s="202"/>
      <c r="Z813" s="193"/>
      <c r="AA813" s="193" t="s">
        <v>362</v>
      </c>
      <c r="AB813" s="203"/>
      <c r="AC813" s="204" t="str">
        <f t="shared" si="192"/>
        <v>CLOSE</v>
      </c>
      <c r="AD813" s="47" t="str">
        <f t="array" aca="1" ref="AD813" ca="1">IF(D813="","",INDEX(HM_Unit!$D$1:$AE$1,MATCH(C813,HM_Unit!$D$2:$AE$2,0)))</f>
        <v>WEEK 17</v>
      </c>
      <c r="AE813" s="46"/>
      <c r="AF813" s="46"/>
      <c r="AG813" s="46"/>
      <c r="AH813" s="46"/>
      <c r="AI813" s="46"/>
      <c r="AJ813" s="46"/>
      <c r="AK813" s="46"/>
    </row>
    <row r="814" spans="1:37" ht="33.75" customHeight="1">
      <c r="A814" s="46">
        <f>IFERROR(VLOOKUP(D814,Sort!B:D,3,0),"")</f>
        <v>0</v>
      </c>
      <c r="B814" s="190" t="str">
        <f t="shared" si="186"/>
        <v>146135OPEN</v>
      </c>
      <c r="C814" s="196">
        <v>46135</v>
      </c>
      <c r="D814" s="192" t="s">
        <v>39</v>
      </c>
      <c r="E814" s="193" t="str">
        <f>IFERROR(VLOOKUP(D814,Sort!B:C,2,0),"")</f>
        <v>AXOR 3336K</v>
      </c>
      <c r="F814" s="194" t="s">
        <v>379</v>
      </c>
      <c r="G814" s="195">
        <f t="shared" si="187"/>
        <v>1</v>
      </c>
      <c r="H814" s="196">
        <v>46134</v>
      </c>
      <c r="I814" s="197">
        <v>0.75</v>
      </c>
      <c r="J814" s="196">
        <v>46136</v>
      </c>
      <c r="K814" s="197">
        <v>0.75</v>
      </c>
      <c r="L814" s="198">
        <f t="shared" si="188"/>
        <v>46135.25</v>
      </c>
      <c r="M814" s="199">
        <f t="shared" si="189"/>
        <v>46136.75</v>
      </c>
      <c r="N814" s="200">
        <f t="shared" si="190"/>
        <v>36.000057600092248</v>
      </c>
      <c r="O814" s="201" t="s">
        <v>383</v>
      </c>
      <c r="P814" s="201" t="s">
        <v>1309</v>
      </c>
      <c r="Q814" s="202" t="s">
        <v>150</v>
      </c>
      <c r="R814" s="202" t="s">
        <v>137</v>
      </c>
      <c r="S814" s="202" t="s">
        <v>337</v>
      </c>
      <c r="T814" s="193" t="str">
        <f>IFERROR(VLOOKUP(S814,Sort!E:F,2,0),"")</f>
        <v>TRANSMISSION</v>
      </c>
      <c r="U814" s="115" t="str">
        <f t="shared" si="191"/>
        <v/>
      </c>
      <c r="V814" s="202" t="s">
        <v>422</v>
      </c>
      <c r="W814" s="202"/>
      <c r="X814" s="202"/>
      <c r="Y814" s="202"/>
      <c r="Z814" s="193"/>
      <c r="AA814" s="193" t="s">
        <v>362</v>
      </c>
      <c r="AB814" s="193" t="s">
        <v>3</v>
      </c>
      <c r="AC814" s="204" t="str">
        <f t="shared" si="192"/>
        <v>OPEN</v>
      </c>
      <c r="AD814" s="47" t="str">
        <f t="array" aca="1" ref="AD814" ca="1">IF(D814="","",INDEX(HM_Unit!$D$1:$AE$1,MATCH(C814,HM_Unit!$D$2:$AE$2,0)))</f>
        <v>WEEK 17</v>
      </c>
      <c r="AE814" s="46"/>
      <c r="AF814" s="46"/>
      <c r="AG814" s="46"/>
      <c r="AH814" s="46"/>
      <c r="AI814" s="46"/>
      <c r="AJ814" s="46"/>
      <c r="AK814" s="46"/>
    </row>
    <row r="815" spans="1:37" ht="33.75" customHeight="1">
      <c r="A815" s="46">
        <f>IFERROR(VLOOKUP(D815,Sort!B:D,3,0),"")</f>
        <v>0</v>
      </c>
      <c r="B815" s="190" t="str">
        <f t="shared" si="186"/>
        <v>146136OPEN</v>
      </c>
      <c r="C815" s="196">
        <v>46136</v>
      </c>
      <c r="D815" s="192" t="s">
        <v>39</v>
      </c>
      <c r="E815" s="193" t="str">
        <f>IFERROR(VLOOKUP(D815,Sort!B:C,2,0),"")</f>
        <v>AXOR 3336K</v>
      </c>
      <c r="F815" s="194" t="s">
        <v>379</v>
      </c>
      <c r="G815" s="195">
        <f t="shared" si="187"/>
        <v>2</v>
      </c>
      <c r="H815" s="196">
        <v>46134</v>
      </c>
      <c r="I815" s="197">
        <v>0.75</v>
      </c>
      <c r="J815" s="196">
        <v>46137</v>
      </c>
      <c r="K815" s="197">
        <v>0.25</v>
      </c>
      <c r="L815" s="198">
        <f t="shared" si="188"/>
        <v>46136.25</v>
      </c>
      <c r="M815" s="199">
        <f t="shared" si="189"/>
        <v>46137.25</v>
      </c>
      <c r="N815" s="200">
        <f t="shared" si="190"/>
        <v>24.000038400061499</v>
      </c>
      <c r="O815" s="201" t="s">
        <v>383</v>
      </c>
      <c r="P815" s="201" t="s">
        <v>1310</v>
      </c>
      <c r="Q815" s="202" t="s">
        <v>150</v>
      </c>
      <c r="R815" s="202" t="s">
        <v>137</v>
      </c>
      <c r="S815" s="202" t="s">
        <v>337</v>
      </c>
      <c r="T815" s="193" t="str">
        <f>IFERROR(VLOOKUP(S815,Sort!E:F,2,0),"")</f>
        <v>TRANSMISSION</v>
      </c>
      <c r="U815" s="115" t="str">
        <f t="shared" si="191"/>
        <v/>
      </c>
      <c r="V815" s="202" t="s">
        <v>422</v>
      </c>
      <c r="W815" s="202"/>
      <c r="X815" s="202"/>
      <c r="Y815" s="202"/>
      <c r="Z815" s="193"/>
      <c r="AA815" s="193" t="s">
        <v>362</v>
      </c>
      <c r="AB815" s="193" t="s">
        <v>3</v>
      </c>
      <c r="AC815" s="204" t="str">
        <f t="shared" si="192"/>
        <v>OPEN</v>
      </c>
      <c r="AD815" s="47" t="str">
        <f t="array" aca="1" ref="AD815" ca="1">IF(D815="","",INDEX(HM_Unit!$D$1:$AE$1,MATCH(C815,HM_Unit!$D$2:$AE$2,0)))</f>
        <v>WEEK 17</v>
      </c>
      <c r="AE815" s="46"/>
      <c r="AF815" s="46"/>
      <c r="AG815" s="46"/>
      <c r="AH815" s="46"/>
      <c r="AI815" s="46"/>
      <c r="AJ815" s="46"/>
      <c r="AK815" s="46"/>
    </row>
    <row r="816" spans="1:37" ht="33.75" customHeight="1">
      <c r="A816" s="46">
        <f>IFERROR(VLOOKUP(D816,Sort!B:D,3,0),"")</f>
        <v>0</v>
      </c>
      <c r="B816" s="190" t="str">
        <f t="shared" si="186"/>
        <v>3446134CLOSE</v>
      </c>
      <c r="C816" s="196">
        <v>46134</v>
      </c>
      <c r="D816" s="192" t="s">
        <v>36</v>
      </c>
      <c r="E816" s="193" t="str">
        <f>IFERROR(VLOOKUP(D816,Sort!B:C,2,0),"")</f>
        <v>AXOR 3336K</v>
      </c>
      <c r="F816" s="194" t="s">
        <v>379</v>
      </c>
      <c r="G816" s="195">
        <f t="shared" si="187"/>
        <v>0</v>
      </c>
      <c r="H816" s="196">
        <v>46134</v>
      </c>
      <c r="I816" s="197">
        <v>0.93263888888888891</v>
      </c>
      <c r="J816" s="196">
        <v>46135</v>
      </c>
      <c r="K816" s="197">
        <v>0.14722222222222223</v>
      </c>
      <c r="L816" s="198">
        <f t="shared" si="188"/>
        <v>46134.932638888888</v>
      </c>
      <c r="M816" s="199">
        <f t="shared" si="189"/>
        <v>46135.147222222222</v>
      </c>
      <c r="N816" s="200">
        <f t="shared" si="190"/>
        <v>5.1500082400364686</v>
      </c>
      <c r="O816" s="201" t="s">
        <v>1311</v>
      </c>
      <c r="P816" s="201" t="s">
        <v>1312</v>
      </c>
      <c r="Q816" s="202" t="s">
        <v>150</v>
      </c>
      <c r="R816" s="202" t="s">
        <v>137</v>
      </c>
      <c r="S816" s="202" t="s">
        <v>300</v>
      </c>
      <c r="T816" s="193" t="str">
        <f>IFERROR(VLOOKUP(S816,Sort!E:F,2,0),"")</f>
        <v>AIR SYSTEM</v>
      </c>
      <c r="U816" s="115">
        <f t="shared" si="191"/>
        <v>1</v>
      </c>
      <c r="V816" s="202" t="s">
        <v>422</v>
      </c>
      <c r="W816" s="202"/>
      <c r="X816" s="202"/>
      <c r="Y816" s="202"/>
      <c r="Z816" s="193"/>
      <c r="AA816" s="193" t="s">
        <v>362</v>
      </c>
      <c r="AB816" s="203"/>
      <c r="AC816" s="204" t="str">
        <f t="shared" si="192"/>
        <v>CLOSE</v>
      </c>
      <c r="AD816" s="47" t="str">
        <f t="array" aca="1" ref="AD816" ca="1">IF(D816="","",INDEX(HM_Unit!$D$1:$AE$1,MATCH(C816,HM_Unit!$D$2:$AE$2,0)))</f>
        <v>WEEK 17</v>
      </c>
      <c r="AE816" s="46"/>
      <c r="AF816" s="46"/>
      <c r="AG816" s="46"/>
      <c r="AH816" s="46"/>
      <c r="AI816" s="46"/>
      <c r="AJ816" s="46"/>
      <c r="AK816" s="46"/>
    </row>
    <row r="817" spans="1:37" ht="33.75" customHeight="1">
      <c r="A817" s="46">
        <f>IFERROR(VLOOKUP(D817,Sort!B:D,3,0),"")</f>
        <v>0</v>
      </c>
      <c r="B817" s="190" t="str">
        <f t="shared" si="186"/>
        <v>3546134CLOSE</v>
      </c>
      <c r="C817" s="196">
        <v>46134</v>
      </c>
      <c r="D817" s="192" t="s">
        <v>93</v>
      </c>
      <c r="E817" s="193" t="str">
        <f>IFERROR(VLOOKUP(D817,Sort!B:C,2,0),"")</f>
        <v>Axor 3336 OB</v>
      </c>
      <c r="F817" s="194" t="s">
        <v>379</v>
      </c>
      <c r="G817" s="195">
        <f t="shared" si="187"/>
        <v>0</v>
      </c>
      <c r="H817" s="196">
        <v>46134</v>
      </c>
      <c r="I817" s="197">
        <v>4.8611111111111112E-2</v>
      </c>
      <c r="J817" s="196">
        <v>46134</v>
      </c>
      <c r="K817" s="197">
        <v>7.8472222222222221E-2</v>
      </c>
      <c r="L817" s="198">
        <f t="shared" si="188"/>
        <v>46134.048611111109</v>
      </c>
      <c r="M817" s="199">
        <f t="shared" si="189"/>
        <v>46134.078472222223</v>
      </c>
      <c r="N817" s="200">
        <f t="shared" si="190"/>
        <v>0.71666781340113839</v>
      </c>
      <c r="O817" s="201" t="s">
        <v>1313</v>
      </c>
      <c r="P817" s="201" t="s">
        <v>392</v>
      </c>
      <c r="Q817" s="202" t="s">
        <v>150</v>
      </c>
      <c r="R817" s="202" t="s">
        <v>137</v>
      </c>
      <c r="S817" s="202" t="s">
        <v>291</v>
      </c>
      <c r="T817" s="193" t="str">
        <f>IFERROR(VLOOKUP(S817,Sort!E:F,2,0),"")</f>
        <v>ELECTRICAL, STARTING &amp; CHARGING SYSTEM</v>
      </c>
      <c r="U817" s="115">
        <f t="shared" si="191"/>
        <v>1</v>
      </c>
      <c r="V817" s="202" t="s">
        <v>422</v>
      </c>
      <c r="W817" s="202"/>
      <c r="X817" s="202"/>
      <c r="Y817" s="202"/>
      <c r="Z817" s="193"/>
      <c r="AA817" s="193" t="s">
        <v>362</v>
      </c>
      <c r="AB817" s="203"/>
      <c r="AC817" s="204" t="str">
        <f t="shared" si="192"/>
        <v>CLOSE</v>
      </c>
      <c r="AD817" s="47" t="str">
        <f t="array" aca="1" ref="AD817" ca="1">IF(D817="","",INDEX(HM_Unit!$D$1:$AE$1,MATCH(C817,HM_Unit!$D$2:$AE$2,0)))</f>
        <v>WEEK 17</v>
      </c>
      <c r="AE817" s="46"/>
      <c r="AF817" s="46"/>
      <c r="AG817" s="46"/>
      <c r="AH817" s="46"/>
      <c r="AI817" s="46"/>
      <c r="AJ817" s="46"/>
      <c r="AK817" s="46"/>
    </row>
    <row r="818" spans="1:37" ht="33.75" customHeight="1">
      <c r="A818" s="46">
        <f>IFERROR(VLOOKUP(D818,Sort!B:D,3,0),"")</f>
        <v>0</v>
      </c>
      <c r="B818" s="190" t="str">
        <f t="shared" si="186"/>
        <v>746135CLOSE</v>
      </c>
      <c r="C818" s="196">
        <v>46135</v>
      </c>
      <c r="D818" s="193" t="s">
        <v>91</v>
      </c>
      <c r="E818" s="193" t="str">
        <f>IFERROR(VLOOKUP(D818,Sort!B:C,2,0),"")</f>
        <v>Axor 3336 OB</v>
      </c>
      <c r="F818" s="194">
        <v>19189</v>
      </c>
      <c r="G818" s="195">
        <f t="shared" si="187"/>
        <v>0</v>
      </c>
      <c r="H818" s="196">
        <v>46135</v>
      </c>
      <c r="I818" s="197">
        <v>0.48749999999999999</v>
      </c>
      <c r="J818" s="196">
        <v>46135</v>
      </c>
      <c r="K818" s="197">
        <v>0.62916666666666665</v>
      </c>
      <c r="L818" s="198">
        <f t="shared" si="188"/>
        <v>46135.487500000003</v>
      </c>
      <c r="M818" s="199">
        <f t="shared" si="189"/>
        <v>46135.629166666666</v>
      </c>
      <c r="N818" s="200">
        <f t="shared" si="190"/>
        <v>3.4000054399155761</v>
      </c>
      <c r="O818" s="201" t="s">
        <v>1314</v>
      </c>
      <c r="P818" s="201" t="s">
        <v>1315</v>
      </c>
      <c r="Q818" s="202" t="s">
        <v>150</v>
      </c>
      <c r="R818" s="202" t="s">
        <v>137</v>
      </c>
      <c r="S818" s="202" t="s">
        <v>291</v>
      </c>
      <c r="T818" s="193" t="str">
        <f>IFERROR(VLOOKUP(S818,Sort!E:F,2,0),"")</f>
        <v>ELECTRICAL, STARTING &amp; CHARGING SYSTEM</v>
      </c>
      <c r="U818" s="115">
        <f t="shared" si="191"/>
        <v>1</v>
      </c>
      <c r="V818" s="202" t="s">
        <v>422</v>
      </c>
      <c r="W818" s="202"/>
      <c r="X818" s="202"/>
      <c r="Y818" s="202"/>
      <c r="Z818" s="193"/>
      <c r="AA818" s="193" t="s">
        <v>362</v>
      </c>
      <c r="AB818" s="203"/>
      <c r="AC818" s="204" t="str">
        <f t="shared" si="192"/>
        <v>CLOSE</v>
      </c>
      <c r="AD818" s="47" t="str">
        <f t="array" aca="1" ref="AD818" ca="1">IF(D818="","",INDEX(HM_Unit!$D$1:$AE$1,MATCH(C818,HM_Unit!$D$2:$AE$2,0)))</f>
        <v>WEEK 17</v>
      </c>
      <c r="AE818" s="46"/>
      <c r="AF818" s="46"/>
      <c r="AG818" s="46"/>
      <c r="AH818" s="46"/>
      <c r="AI818" s="46"/>
      <c r="AJ818" s="46"/>
      <c r="AK818" s="46"/>
    </row>
    <row r="819" spans="1:37" ht="33.75" customHeight="1">
      <c r="A819" s="46">
        <f>IFERROR(VLOOKUP(D819,Sort!B:D,3,0),"")</f>
        <v>0</v>
      </c>
      <c r="B819" s="190" t="str">
        <f t="shared" si="186"/>
        <v>846135CLOSE</v>
      </c>
      <c r="C819" s="196">
        <v>46135</v>
      </c>
      <c r="D819" s="192" t="s">
        <v>18</v>
      </c>
      <c r="E819" s="193" t="str">
        <f>IFERROR(VLOOKUP(D819,Sort!B:C,2,0),"")</f>
        <v>AXOR 3336K</v>
      </c>
      <c r="F819" s="194">
        <v>0</v>
      </c>
      <c r="G819" s="195">
        <f t="shared" si="187"/>
        <v>0</v>
      </c>
      <c r="H819" s="196">
        <v>46135</v>
      </c>
      <c r="I819" s="197">
        <v>0.46180555555555558</v>
      </c>
      <c r="J819" s="196">
        <v>46135</v>
      </c>
      <c r="K819" s="197">
        <v>0.8520833333333333</v>
      </c>
      <c r="L819" s="198">
        <f t="shared" si="188"/>
        <v>46135.461805555555</v>
      </c>
      <c r="M819" s="199">
        <f t="shared" si="189"/>
        <v>46135.852083333331</v>
      </c>
      <c r="N819" s="200">
        <f t="shared" si="190"/>
        <v>9.366681653330172</v>
      </c>
      <c r="O819" s="201" t="s">
        <v>1316</v>
      </c>
      <c r="P819" s="201" t="s">
        <v>1317</v>
      </c>
      <c r="Q819" s="202" t="s">
        <v>149</v>
      </c>
      <c r="R819" s="202" t="s">
        <v>137</v>
      </c>
      <c r="S819" s="202" t="s">
        <v>909</v>
      </c>
      <c r="T819" s="193" t="str">
        <f>IFERROR(VLOOKUP(S819,Sort!E:F,2,0),"")</f>
        <v>FRAME CHASIS</v>
      </c>
      <c r="U819" s="115">
        <f t="shared" si="191"/>
        <v>1</v>
      </c>
      <c r="V819" s="202" t="s">
        <v>422</v>
      </c>
      <c r="W819" s="202"/>
      <c r="X819" s="202"/>
      <c r="Y819" s="202"/>
      <c r="Z819" s="193"/>
      <c r="AA819" s="193" t="s">
        <v>362</v>
      </c>
      <c r="AB819" s="203"/>
      <c r="AC819" s="204" t="str">
        <f t="shared" si="192"/>
        <v>CLOSE</v>
      </c>
      <c r="AD819" s="47" t="str">
        <f t="array" aca="1" ref="AD819" ca="1">IF(D819="","",INDEX(HM_Unit!$D$1:$AE$1,MATCH(C819,HM_Unit!$D$2:$AE$2,0)))</f>
        <v>WEEK 17</v>
      </c>
      <c r="AE819" s="46"/>
      <c r="AF819" s="46"/>
      <c r="AG819" s="46"/>
      <c r="AH819" s="46"/>
      <c r="AI819" s="46"/>
      <c r="AJ819" s="46"/>
      <c r="AK819" s="46"/>
    </row>
    <row r="820" spans="1:37" ht="33.75" customHeight="1">
      <c r="A820" s="46">
        <f>IFERROR(VLOOKUP(D820,Sort!B:D,3,0),"")</f>
        <v>0</v>
      </c>
      <c r="B820" s="190" t="str">
        <f t="shared" si="186"/>
        <v>946135CLOSE</v>
      </c>
      <c r="C820" s="196">
        <v>46135</v>
      </c>
      <c r="D820" s="192" t="s">
        <v>17</v>
      </c>
      <c r="E820" s="193" t="str">
        <f>IFERROR(VLOOKUP(D820,Sort!B:C,2,0),"")</f>
        <v>AXOR 3336K</v>
      </c>
      <c r="F820" s="194">
        <v>18712</v>
      </c>
      <c r="G820" s="195">
        <f t="shared" si="187"/>
        <v>0</v>
      </c>
      <c r="H820" s="196">
        <v>46135</v>
      </c>
      <c r="I820" s="197">
        <v>0.64583333333333337</v>
      </c>
      <c r="J820" s="196">
        <v>46135</v>
      </c>
      <c r="K820" s="197">
        <v>0.66736111111111107</v>
      </c>
      <c r="L820" s="198">
        <f t="shared" si="188"/>
        <v>46135.645833333336</v>
      </c>
      <c r="M820" s="199">
        <f t="shared" si="189"/>
        <v>46135.667361111111</v>
      </c>
      <c r="N820" s="200">
        <f t="shared" si="190"/>
        <v>0.51666749327256967</v>
      </c>
      <c r="O820" s="201" t="s">
        <v>1194</v>
      </c>
      <c r="P820" s="201" t="s">
        <v>1318</v>
      </c>
      <c r="Q820" s="202" t="s">
        <v>150</v>
      </c>
      <c r="R820" s="202" t="s">
        <v>137</v>
      </c>
      <c r="S820" s="202" t="s">
        <v>300</v>
      </c>
      <c r="T820" s="193" t="str">
        <f>IFERROR(VLOOKUP(S820,Sort!E:F,2,0),"")</f>
        <v>AIR SYSTEM</v>
      </c>
      <c r="U820" s="115">
        <f t="shared" si="191"/>
        <v>1</v>
      </c>
      <c r="V820" s="202" t="s">
        <v>422</v>
      </c>
      <c r="W820" s="202"/>
      <c r="X820" s="202"/>
      <c r="Y820" s="202"/>
      <c r="Z820" s="193"/>
      <c r="AA820" s="193" t="s">
        <v>362</v>
      </c>
      <c r="AB820" s="203"/>
      <c r="AC820" s="204" t="str">
        <f t="shared" si="192"/>
        <v>CLOSE</v>
      </c>
      <c r="AD820" s="47" t="str">
        <f t="array" aca="1" ref="AD820" ca="1">IF(D820="","",INDEX(HM_Unit!$D$1:$AE$1,MATCH(C820,HM_Unit!$D$2:$AE$2,0)))</f>
        <v>WEEK 17</v>
      </c>
      <c r="AE820" s="46"/>
      <c r="AF820" s="46"/>
      <c r="AG820" s="46"/>
      <c r="AH820" s="46"/>
      <c r="AI820" s="46"/>
      <c r="AJ820" s="46"/>
      <c r="AK820" s="46"/>
    </row>
    <row r="821" spans="1:37" ht="33.75" customHeight="1">
      <c r="A821" s="46">
        <f>IFERROR(VLOOKUP(D821,Sort!B:D,3,0),"")</f>
        <v>0</v>
      </c>
      <c r="B821" s="190" t="str">
        <f t="shared" si="186"/>
        <v>1046135CLOSE</v>
      </c>
      <c r="C821" s="196">
        <v>46135</v>
      </c>
      <c r="D821" s="192" t="s">
        <v>26</v>
      </c>
      <c r="E821" s="193" t="str">
        <f>IFERROR(VLOOKUP(D821,Sort!B:C,2,0),"")</f>
        <v>AXOR 3336K</v>
      </c>
      <c r="F821" s="194" t="s">
        <v>1181</v>
      </c>
      <c r="G821" s="195">
        <f t="shared" si="187"/>
        <v>0</v>
      </c>
      <c r="H821" s="196">
        <v>46135</v>
      </c>
      <c r="I821" s="197">
        <v>0.63888888888888884</v>
      </c>
      <c r="J821" s="196">
        <v>46135</v>
      </c>
      <c r="K821" s="197">
        <v>0.65625</v>
      </c>
      <c r="L821" s="198">
        <f t="shared" si="188"/>
        <v>46135.638888888891</v>
      </c>
      <c r="M821" s="199">
        <f t="shared" si="189"/>
        <v>46135.65625</v>
      </c>
      <c r="N821" s="200">
        <f t="shared" si="190"/>
        <v>0.41666733329559508</v>
      </c>
      <c r="O821" s="201" t="s">
        <v>1319</v>
      </c>
      <c r="P821" s="201" t="s">
        <v>1320</v>
      </c>
      <c r="Q821" s="202" t="s">
        <v>150</v>
      </c>
      <c r="R821" s="202" t="s">
        <v>137</v>
      </c>
      <c r="S821" s="202" t="s">
        <v>297</v>
      </c>
      <c r="T821" s="193" t="str">
        <f>IFERROR(VLOOKUP(S821,Sort!E:F,2,0),"")</f>
        <v>SUSPENSION</v>
      </c>
      <c r="U821" s="115">
        <f t="shared" si="191"/>
        <v>1</v>
      </c>
      <c r="V821" s="202" t="s">
        <v>422</v>
      </c>
      <c r="W821" s="202"/>
      <c r="X821" s="202"/>
      <c r="Y821" s="202"/>
      <c r="Z821" s="193"/>
      <c r="AA821" s="193" t="s">
        <v>362</v>
      </c>
      <c r="AB821" s="203"/>
      <c r="AC821" s="204" t="str">
        <f t="shared" si="192"/>
        <v>CLOSE</v>
      </c>
      <c r="AD821" s="47" t="str">
        <f t="array" aca="1" ref="AD821" ca="1">IF(D821="","",INDEX(HM_Unit!$D$1:$AE$1,MATCH(C821,HM_Unit!$D$2:$AE$2,0)))</f>
        <v>WEEK 17</v>
      </c>
      <c r="AE821" s="46"/>
      <c r="AF821" s="46"/>
      <c r="AG821" s="46"/>
      <c r="AH821" s="46"/>
      <c r="AI821" s="46"/>
      <c r="AJ821" s="46"/>
      <c r="AK821" s="46"/>
    </row>
    <row r="822" spans="1:37" ht="33.75" customHeight="1">
      <c r="A822" s="46">
        <f>IFERROR(VLOOKUP(D822,Sort!B:D,3,0),"")</f>
        <v>0</v>
      </c>
      <c r="B822" s="190" t="str">
        <f t="shared" si="186"/>
        <v>1146135CLOSE</v>
      </c>
      <c r="C822" s="196">
        <v>46135</v>
      </c>
      <c r="D822" s="192" t="s">
        <v>101</v>
      </c>
      <c r="E822" s="193" t="str">
        <f>IFERROR(VLOOKUP(D822,Sort!B:C,2,0),"")</f>
        <v>Axor 3336 OB</v>
      </c>
      <c r="F822" s="194">
        <v>15977</v>
      </c>
      <c r="G822" s="195">
        <f t="shared" si="187"/>
        <v>0</v>
      </c>
      <c r="H822" s="196">
        <v>46135</v>
      </c>
      <c r="I822" s="197">
        <v>0.4909722222222222</v>
      </c>
      <c r="J822" s="196">
        <v>46135</v>
      </c>
      <c r="K822" s="197">
        <v>0.67569444444444449</v>
      </c>
      <c r="L822" s="198">
        <f t="shared" si="188"/>
        <v>46135.490972222222</v>
      </c>
      <c r="M822" s="199">
        <f t="shared" si="189"/>
        <v>46135.675694444442</v>
      </c>
      <c r="N822" s="200">
        <f t="shared" si="190"/>
        <v>4.4333404266353496</v>
      </c>
      <c r="O822" s="201" t="s">
        <v>1321</v>
      </c>
      <c r="P822" s="201" t="s">
        <v>1322</v>
      </c>
      <c r="Q822" s="202" t="s">
        <v>150</v>
      </c>
      <c r="R822" s="202" t="s">
        <v>137</v>
      </c>
      <c r="S822" s="202" t="s">
        <v>300</v>
      </c>
      <c r="T822" s="193" t="str">
        <f>IFERROR(VLOOKUP(S822,Sort!E:F,2,0),"")</f>
        <v>AIR SYSTEM</v>
      </c>
      <c r="U822" s="115">
        <f t="shared" si="191"/>
        <v>1</v>
      </c>
      <c r="V822" s="202" t="s">
        <v>422</v>
      </c>
      <c r="W822" s="202"/>
      <c r="X822" s="202"/>
      <c r="Y822" s="202"/>
      <c r="Z822" s="193"/>
      <c r="AA822" s="193" t="s">
        <v>362</v>
      </c>
      <c r="AB822" s="203"/>
      <c r="AC822" s="204" t="str">
        <f t="shared" si="192"/>
        <v>CLOSE</v>
      </c>
      <c r="AD822" s="47" t="str">
        <f t="array" aca="1" ref="AD822" ca="1">IF(D822="","",INDEX(HM_Unit!$D$1:$AE$1,MATCH(C822,HM_Unit!$D$2:$AE$2,0)))</f>
        <v>WEEK 17</v>
      </c>
      <c r="AE822" s="46"/>
      <c r="AF822" s="46"/>
      <c r="AG822" s="46"/>
      <c r="AH822" s="46"/>
      <c r="AI822" s="46"/>
      <c r="AJ822" s="46"/>
      <c r="AK822" s="46"/>
    </row>
    <row r="823" spans="1:37" ht="33.75" customHeight="1">
      <c r="A823" s="46">
        <f>IFERROR(VLOOKUP(D823,Sort!B:D,3,0),"")</f>
        <v>0</v>
      </c>
      <c r="B823" s="190" t="str">
        <f t="shared" si="186"/>
        <v>1246135CLOSE</v>
      </c>
      <c r="C823" s="196">
        <v>46135</v>
      </c>
      <c r="D823" s="192" t="s">
        <v>34</v>
      </c>
      <c r="E823" s="193" t="str">
        <f>IFERROR(VLOOKUP(D823,Sort!B:C,2,0),"")</f>
        <v>AXOR 3336K</v>
      </c>
      <c r="F823" s="194" t="s">
        <v>471</v>
      </c>
      <c r="G823" s="195">
        <f t="shared" si="187"/>
        <v>0</v>
      </c>
      <c r="H823" s="196">
        <v>46135</v>
      </c>
      <c r="I823" s="197">
        <v>0.37638888888888888</v>
      </c>
      <c r="J823" s="196">
        <v>46135</v>
      </c>
      <c r="K823" s="197">
        <v>0.41597222222222224</v>
      </c>
      <c r="L823" s="198">
        <f t="shared" si="188"/>
        <v>46135.376388888886</v>
      </c>
      <c r="M823" s="199">
        <f t="shared" si="189"/>
        <v>46135.415972222225</v>
      </c>
      <c r="N823" s="200">
        <f t="shared" si="190"/>
        <v>0.95000152013049055</v>
      </c>
      <c r="O823" s="201" t="s">
        <v>1323</v>
      </c>
      <c r="P823" s="201" t="s">
        <v>1324</v>
      </c>
      <c r="Q823" s="202" t="s">
        <v>149</v>
      </c>
      <c r="R823" s="202" t="s">
        <v>137</v>
      </c>
      <c r="S823" s="202" t="s">
        <v>353</v>
      </c>
      <c r="T823" s="193" t="str">
        <f>IFERROR(VLOOKUP(S823,Sort!E:F,2,0),"")</f>
        <v>DIFFERENTIAL</v>
      </c>
      <c r="U823" s="115">
        <f t="shared" si="191"/>
        <v>1</v>
      </c>
      <c r="V823" s="202" t="s">
        <v>422</v>
      </c>
      <c r="W823" s="202"/>
      <c r="X823" s="202"/>
      <c r="Y823" s="202"/>
      <c r="Z823" s="193"/>
      <c r="AA823" s="193" t="s">
        <v>362</v>
      </c>
      <c r="AB823" s="203"/>
      <c r="AC823" s="204" t="str">
        <f t="shared" si="192"/>
        <v>CLOSE</v>
      </c>
      <c r="AD823" s="47" t="str">
        <f t="array" aca="1" ref="AD823" ca="1">IF(D823="","",INDEX(HM_Unit!$D$1:$AE$1,MATCH(C823,HM_Unit!$D$2:$AE$2,0)))</f>
        <v>WEEK 17</v>
      </c>
      <c r="AE823" s="46"/>
      <c r="AF823" s="46"/>
      <c r="AG823" s="46"/>
      <c r="AH823" s="46"/>
      <c r="AI823" s="46"/>
      <c r="AJ823" s="46"/>
      <c r="AK823" s="46"/>
    </row>
    <row r="824" spans="1:37" ht="33.75" customHeight="1">
      <c r="A824" s="46">
        <f>IFERROR(VLOOKUP(D824,Sort!B:D,3,0),"")</f>
        <v>0</v>
      </c>
      <c r="B824" s="190" t="str">
        <f t="shared" si="186"/>
        <v>1346135CLOSE</v>
      </c>
      <c r="C824" s="196">
        <v>46135</v>
      </c>
      <c r="D824" s="192" t="s">
        <v>12</v>
      </c>
      <c r="E824" s="193" t="str">
        <f>IFERROR(VLOOKUP(D824,Sort!B:C,2,0),"")</f>
        <v>AXOR 3336K</v>
      </c>
      <c r="F824" s="240" t="s">
        <v>1325</v>
      </c>
      <c r="G824" s="195">
        <f t="shared" si="187"/>
        <v>0</v>
      </c>
      <c r="H824" s="196">
        <v>46135</v>
      </c>
      <c r="I824" s="197">
        <v>0.29166666666666669</v>
      </c>
      <c r="J824" s="196">
        <v>46135</v>
      </c>
      <c r="K824" s="197">
        <v>0.70138888888888884</v>
      </c>
      <c r="L824" s="198">
        <f t="shared" si="188"/>
        <v>46135.291666666664</v>
      </c>
      <c r="M824" s="199">
        <f t="shared" si="189"/>
        <v>46135.701388888891</v>
      </c>
      <c r="N824" s="200">
        <f t="shared" si="190"/>
        <v>9.8333490667888661</v>
      </c>
      <c r="O824" s="201" t="s">
        <v>1326</v>
      </c>
      <c r="P824" s="201" t="s">
        <v>1327</v>
      </c>
      <c r="Q824" s="202" t="s">
        <v>150</v>
      </c>
      <c r="R824" s="202" t="s">
        <v>137</v>
      </c>
      <c r="S824" s="202" t="s">
        <v>337</v>
      </c>
      <c r="T824" s="193" t="str">
        <f>IFERROR(VLOOKUP(S824,Sort!E:F,2,0),"")</f>
        <v>TRANSMISSION</v>
      </c>
      <c r="U824" s="115">
        <f t="shared" si="191"/>
        <v>1</v>
      </c>
      <c r="V824" s="202" t="s">
        <v>422</v>
      </c>
      <c r="W824" s="202"/>
      <c r="X824" s="202"/>
      <c r="Y824" s="202"/>
      <c r="Z824" s="193"/>
      <c r="AA824" s="193" t="s">
        <v>362</v>
      </c>
      <c r="AB824" s="203"/>
      <c r="AC824" s="204" t="str">
        <f t="shared" si="192"/>
        <v>CLOSE</v>
      </c>
      <c r="AD824" s="47" t="str">
        <f t="array" aca="1" ref="AD824" ca="1">IF(D824="","",INDEX(HM_Unit!$D$1:$AE$1,MATCH(C824,HM_Unit!$D$2:$AE$2,0)))</f>
        <v>WEEK 17</v>
      </c>
      <c r="AE824" s="46"/>
      <c r="AF824" s="46"/>
      <c r="AG824" s="46"/>
      <c r="AH824" s="46"/>
      <c r="AI824" s="46"/>
      <c r="AJ824" s="46"/>
      <c r="AK824" s="46"/>
    </row>
    <row r="825" spans="1:37" ht="33.75" customHeight="1">
      <c r="A825" s="46">
        <f>IFERROR(VLOOKUP(D825,Sort!B:D,3,0),"")</f>
        <v>0</v>
      </c>
      <c r="B825" s="190" t="str">
        <f t="shared" si="186"/>
        <v>1446135CLOSE</v>
      </c>
      <c r="C825" s="196">
        <v>46135</v>
      </c>
      <c r="D825" s="193" t="s">
        <v>7</v>
      </c>
      <c r="E825" s="193" t="str">
        <f>IFERROR(VLOOKUP(D825,Sort!B:C,2,0),"")</f>
        <v>Prima LX 2528</v>
      </c>
      <c r="F825" s="194" t="s">
        <v>1328</v>
      </c>
      <c r="G825" s="195">
        <f t="shared" si="187"/>
        <v>0</v>
      </c>
      <c r="H825" s="196">
        <v>46135</v>
      </c>
      <c r="I825" s="197">
        <v>0.44583333333333336</v>
      </c>
      <c r="J825" s="196">
        <v>46135</v>
      </c>
      <c r="K825" s="197">
        <v>0.71319444444444446</v>
      </c>
      <c r="L825" s="198">
        <f t="shared" si="188"/>
        <v>46135.445833333331</v>
      </c>
      <c r="M825" s="199">
        <f t="shared" si="189"/>
        <v>46135.713194444441</v>
      </c>
      <c r="N825" s="200">
        <f t="shared" si="190"/>
        <v>6.4166769333109652</v>
      </c>
      <c r="O825" s="201" t="s">
        <v>1329</v>
      </c>
      <c r="P825" s="201" t="s">
        <v>1330</v>
      </c>
      <c r="Q825" s="202" t="s">
        <v>150</v>
      </c>
      <c r="R825" s="202" t="s">
        <v>137</v>
      </c>
      <c r="S825" s="202" t="s">
        <v>649</v>
      </c>
      <c r="T825" s="193" t="str">
        <f>IFERROR(VLOOKUP(S825,Sort!E:F,2,0),"")</f>
        <v>PTO</v>
      </c>
      <c r="U825" s="115">
        <f t="shared" si="191"/>
        <v>1</v>
      </c>
      <c r="V825" s="202" t="s">
        <v>422</v>
      </c>
      <c r="W825" s="202"/>
      <c r="X825" s="202"/>
      <c r="Y825" s="202"/>
      <c r="Z825" s="193"/>
      <c r="AA825" s="193" t="s">
        <v>362</v>
      </c>
      <c r="AB825" s="203"/>
      <c r="AC825" s="204" t="str">
        <f t="shared" si="192"/>
        <v>CLOSE</v>
      </c>
      <c r="AD825" s="47" t="str">
        <f t="array" aca="1" ref="AD825" ca="1">IF(D825="","",INDEX(HM_Unit!$D$1:$AE$1,MATCH(C825,HM_Unit!$D$2:$AE$2,0)))</f>
        <v>WEEK 17</v>
      </c>
      <c r="AE825" s="46"/>
      <c r="AF825" s="46"/>
      <c r="AG825" s="46"/>
      <c r="AH825" s="46"/>
      <c r="AI825" s="46"/>
      <c r="AJ825" s="46"/>
      <c r="AK825" s="46"/>
    </row>
    <row r="826" spans="1:37" ht="33.75" customHeight="1">
      <c r="A826" s="46">
        <f>IFERROR(VLOOKUP(D826,Sort!B:D,3,0),"")</f>
        <v>0</v>
      </c>
      <c r="B826" s="190" t="str">
        <f t="shared" si="186"/>
        <v>1546135CLOSE</v>
      </c>
      <c r="C826" s="196">
        <v>46135</v>
      </c>
      <c r="D826" s="192" t="s">
        <v>40</v>
      </c>
      <c r="E826" s="193" t="str">
        <f>IFERROR(VLOOKUP(D826,Sort!B:C,2,0),"")</f>
        <v>AXOR 3336K</v>
      </c>
      <c r="F826" s="194">
        <v>17778</v>
      </c>
      <c r="G826" s="195">
        <f t="shared" si="187"/>
        <v>0</v>
      </c>
      <c r="H826" s="196">
        <v>46135</v>
      </c>
      <c r="I826" s="197">
        <v>0.79166666666666663</v>
      </c>
      <c r="J826" s="196">
        <v>46135</v>
      </c>
      <c r="K826" s="197">
        <v>0.94444444444444442</v>
      </c>
      <c r="L826" s="198">
        <f t="shared" si="188"/>
        <v>46135.791666666664</v>
      </c>
      <c r="M826" s="199">
        <f t="shared" si="189"/>
        <v>46135.944444444445</v>
      </c>
      <c r="N826" s="200">
        <f t="shared" si="190"/>
        <v>3.6666725334203503</v>
      </c>
      <c r="O826" s="201" t="s">
        <v>1331</v>
      </c>
      <c r="P826" s="201" t="s">
        <v>858</v>
      </c>
      <c r="Q826" s="202" t="s">
        <v>150</v>
      </c>
      <c r="R826" s="202" t="s">
        <v>137</v>
      </c>
      <c r="S826" s="202" t="s">
        <v>297</v>
      </c>
      <c r="T826" s="193" t="str">
        <f>IFERROR(VLOOKUP(S826,Sort!E:F,2,0),"")</f>
        <v>SUSPENSION</v>
      </c>
      <c r="U826" s="115">
        <f t="shared" si="191"/>
        <v>1</v>
      </c>
      <c r="V826" s="202" t="s">
        <v>422</v>
      </c>
      <c r="W826" s="202"/>
      <c r="X826" s="202"/>
      <c r="Y826" s="202"/>
      <c r="Z826" s="193"/>
      <c r="AA826" s="193" t="s">
        <v>362</v>
      </c>
      <c r="AB826" s="203"/>
      <c r="AC826" s="204" t="str">
        <f t="shared" si="192"/>
        <v>CLOSE</v>
      </c>
      <c r="AD826" s="47" t="str">
        <f t="array" aca="1" ref="AD826" ca="1">IF(D826="","",INDEX(HM_Unit!$D$1:$AE$1,MATCH(C826,HM_Unit!$D$2:$AE$2,0)))</f>
        <v>WEEK 17</v>
      </c>
      <c r="AE826" s="46"/>
      <c r="AF826" s="46"/>
      <c r="AG826" s="46"/>
      <c r="AH826" s="46"/>
      <c r="AI826" s="46"/>
      <c r="AJ826" s="46"/>
      <c r="AK826" s="46"/>
    </row>
    <row r="827" spans="1:37" ht="33.75" customHeight="1">
      <c r="A827" s="46">
        <f>IFERROR(VLOOKUP(D827,Sort!B:D,3,0),"")</f>
        <v>0</v>
      </c>
      <c r="B827" s="190" t="str">
        <f t="shared" si="186"/>
        <v>1646135CLOSE</v>
      </c>
      <c r="C827" s="196">
        <v>46135</v>
      </c>
      <c r="D827" s="192" t="s">
        <v>88</v>
      </c>
      <c r="E827" s="193" t="str">
        <f>IFERROR(VLOOKUP(D827,Sort!B:C,2,0),"")</f>
        <v>Axor 3336 OB</v>
      </c>
      <c r="F827" s="194">
        <v>18830</v>
      </c>
      <c r="G827" s="195">
        <f t="shared" si="187"/>
        <v>0</v>
      </c>
      <c r="H827" s="196">
        <v>46135</v>
      </c>
      <c r="I827" s="197">
        <v>0.81180555555555556</v>
      </c>
      <c r="J827" s="196">
        <v>46135</v>
      </c>
      <c r="K827" s="197">
        <v>0.81944444444444442</v>
      </c>
      <c r="L827" s="198">
        <f t="shared" si="188"/>
        <v>46135.811805555553</v>
      </c>
      <c r="M827" s="199">
        <f t="shared" si="189"/>
        <v>46135.819444444445</v>
      </c>
      <c r="N827" s="200">
        <f t="shared" si="190"/>
        <v>0.18333362674086626</v>
      </c>
      <c r="O827" s="201" t="s">
        <v>1332</v>
      </c>
      <c r="P827" s="201" t="s">
        <v>552</v>
      </c>
      <c r="Q827" s="202" t="s">
        <v>150</v>
      </c>
      <c r="R827" s="202" t="s">
        <v>137</v>
      </c>
      <c r="S827" s="202" t="s">
        <v>311</v>
      </c>
      <c r="T827" s="193" t="str">
        <f>IFERROR(VLOOKUP(S827,Sort!E:F,2,0),"")</f>
        <v>TYRE</v>
      </c>
      <c r="U827" s="115">
        <f t="shared" si="191"/>
        <v>1</v>
      </c>
      <c r="V827" s="202" t="s">
        <v>422</v>
      </c>
      <c r="W827" s="202"/>
      <c r="X827" s="202"/>
      <c r="Y827" s="202"/>
      <c r="Z827" s="193"/>
      <c r="AA827" s="193" t="s">
        <v>362</v>
      </c>
      <c r="AB827" s="203"/>
      <c r="AC827" s="204" t="str">
        <f t="shared" si="192"/>
        <v>CLOSE</v>
      </c>
      <c r="AD827" s="47" t="str">
        <f t="array" aca="1" ref="AD827" ca="1">IF(D827="","",INDEX(HM_Unit!$D$1:$AE$1,MATCH(C827,HM_Unit!$D$2:$AE$2,0)))</f>
        <v>WEEK 17</v>
      </c>
      <c r="AE827" s="46"/>
      <c r="AF827" s="46"/>
      <c r="AG827" s="46"/>
      <c r="AH827" s="46"/>
      <c r="AI827" s="46"/>
      <c r="AJ827" s="46"/>
      <c r="AK827" s="46"/>
    </row>
    <row r="828" spans="1:37" ht="33.75" customHeight="1">
      <c r="A828" s="46">
        <f>IFERROR(VLOOKUP(D828,Sort!B:D,3,0),"")</f>
        <v>0</v>
      </c>
      <c r="B828" s="190" t="str">
        <f t="shared" si="186"/>
        <v>1746135CLOSE</v>
      </c>
      <c r="C828" s="196">
        <v>46135</v>
      </c>
      <c r="D828" s="192" t="s">
        <v>35</v>
      </c>
      <c r="E828" s="193" t="str">
        <f>IFERROR(VLOOKUP(D828,Sort!B:C,2,0),"")</f>
        <v>AXOR 3336K</v>
      </c>
      <c r="F828" s="194">
        <v>7339</v>
      </c>
      <c r="G828" s="195">
        <f t="shared" si="187"/>
        <v>0</v>
      </c>
      <c r="H828" s="196">
        <v>46135</v>
      </c>
      <c r="I828" s="197">
        <v>4.1666666666666664E-2</v>
      </c>
      <c r="J828" s="196">
        <v>46135</v>
      </c>
      <c r="K828" s="197">
        <v>0.10555555555555556</v>
      </c>
      <c r="L828" s="198">
        <f t="shared" si="188"/>
        <v>46135.041666666664</v>
      </c>
      <c r="M828" s="199">
        <f t="shared" si="189"/>
        <v>46135.105555555558</v>
      </c>
      <c r="N828" s="200">
        <f t="shared" si="190"/>
        <v>1.5333357867792516</v>
      </c>
      <c r="O828" s="201" t="s">
        <v>1333</v>
      </c>
      <c r="P828" s="201" t="s">
        <v>1334</v>
      </c>
      <c r="Q828" s="202" t="s">
        <v>150</v>
      </c>
      <c r="R828" s="202" t="s">
        <v>137</v>
      </c>
      <c r="S828" s="202" t="s">
        <v>297</v>
      </c>
      <c r="T828" s="193" t="str">
        <f>IFERROR(VLOOKUP(S828,Sort!E:F,2,0),"")</f>
        <v>SUSPENSION</v>
      </c>
      <c r="U828" s="115">
        <f t="shared" si="191"/>
        <v>1</v>
      </c>
      <c r="V828" s="202" t="s">
        <v>422</v>
      </c>
      <c r="W828" s="202"/>
      <c r="X828" s="202"/>
      <c r="Y828" s="202"/>
      <c r="Z828" s="193"/>
      <c r="AA828" s="193" t="s">
        <v>362</v>
      </c>
      <c r="AB828" s="203"/>
      <c r="AC828" s="204" t="str">
        <f t="shared" si="192"/>
        <v>CLOSE</v>
      </c>
      <c r="AD828" s="47" t="str">
        <f t="array" aca="1" ref="AD828" ca="1">IF(D828="","",INDEX(HM_Unit!$D$1:$AE$1,MATCH(C828,HM_Unit!$D$2:$AE$2,0)))</f>
        <v>WEEK 17</v>
      </c>
      <c r="AE828" s="46"/>
      <c r="AF828" s="46"/>
      <c r="AG828" s="46"/>
      <c r="AH828" s="46"/>
      <c r="AI828" s="46"/>
      <c r="AJ828" s="46"/>
      <c r="AK828" s="46"/>
    </row>
    <row r="829" spans="1:37" ht="33.75" customHeight="1">
      <c r="A829" s="46">
        <f>IFERROR(VLOOKUP(D829,Sort!B:D,3,0),"")</f>
        <v>0</v>
      </c>
      <c r="B829" s="190" t="str">
        <f t="shared" si="186"/>
        <v>1846135CLOSE</v>
      </c>
      <c r="C829" s="196">
        <v>46135</v>
      </c>
      <c r="D829" s="192" t="s">
        <v>29</v>
      </c>
      <c r="E829" s="193" t="str">
        <f>IFERROR(VLOOKUP(D829,Sort!B:C,2,0),"")</f>
        <v>AXOR 3336K</v>
      </c>
      <c r="F829" s="194">
        <v>18719</v>
      </c>
      <c r="G829" s="195">
        <f t="shared" si="187"/>
        <v>0</v>
      </c>
      <c r="H829" s="196">
        <v>46135</v>
      </c>
      <c r="I829" s="197">
        <v>0.14791666666666667</v>
      </c>
      <c r="J829" s="196">
        <v>46135</v>
      </c>
      <c r="K829" s="197">
        <v>0.15625</v>
      </c>
      <c r="L829" s="198">
        <f t="shared" si="188"/>
        <v>46135.147916666669</v>
      </c>
      <c r="M829" s="199">
        <f t="shared" si="189"/>
        <v>46135.15625</v>
      </c>
      <c r="N829" s="200">
        <f t="shared" si="190"/>
        <v>0.20000031995394632</v>
      </c>
      <c r="O829" s="201" t="s">
        <v>1335</v>
      </c>
      <c r="P829" s="201" t="s">
        <v>1336</v>
      </c>
      <c r="Q829" s="202" t="s">
        <v>150</v>
      </c>
      <c r="R829" s="202" t="s">
        <v>137</v>
      </c>
      <c r="S829" s="202" t="s">
        <v>311</v>
      </c>
      <c r="T829" s="193" t="str">
        <f>IFERROR(VLOOKUP(S829,Sort!E:F,2,0),"")</f>
        <v>TYRE</v>
      </c>
      <c r="U829" s="115">
        <f t="shared" si="191"/>
        <v>1</v>
      </c>
      <c r="V829" s="202" t="s">
        <v>422</v>
      </c>
      <c r="W829" s="202"/>
      <c r="X829" s="202"/>
      <c r="Y829" s="202"/>
      <c r="Z829" s="193"/>
      <c r="AA829" s="193" t="s">
        <v>362</v>
      </c>
      <c r="AB829" s="203"/>
      <c r="AC829" s="204" t="str">
        <f t="shared" si="192"/>
        <v>CLOSE</v>
      </c>
      <c r="AD829" s="47" t="str">
        <f t="array" aca="1" ref="AD829" ca="1">IF(D829="","",INDEX(HM_Unit!$D$1:$AE$1,MATCH(C829,HM_Unit!$D$2:$AE$2,0)))</f>
        <v>WEEK 17</v>
      </c>
      <c r="AE829" s="46"/>
      <c r="AF829" s="46"/>
      <c r="AG829" s="46"/>
      <c r="AH829" s="46"/>
      <c r="AI829" s="46"/>
      <c r="AJ829" s="46"/>
      <c r="AK829" s="46"/>
    </row>
    <row r="830" spans="1:37" ht="33.75" customHeight="1">
      <c r="A830" s="46">
        <f>IFERROR(VLOOKUP(D830,Sort!B:D,3,0),"")</f>
        <v>0</v>
      </c>
      <c r="B830" s="190" t="str">
        <f t="shared" si="186"/>
        <v>1946135CLOSE</v>
      </c>
      <c r="C830" s="196">
        <v>46135</v>
      </c>
      <c r="D830" s="192" t="s">
        <v>105</v>
      </c>
      <c r="E830" s="193" t="str">
        <f>IFERROR(VLOOKUP(D830,Sort!B:C,2,0),"")</f>
        <v>Axor 3336 OB</v>
      </c>
      <c r="F830" s="194" t="s">
        <v>379</v>
      </c>
      <c r="G830" s="195">
        <f t="shared" si="187"/>
        <v>0</v>
      </c>
      <c r="H830" s="196">
        <v>46135</v>
      </c>
      <c r="I830" s="197">
        <v>0.79791666666666672</v>
      </c>
      <c r="J830" s="196">
        <v>46135</v>
      </c>
      <c r="K830" s="197">
        <v>0.84930555555555554</v>
      </c>
      <c r="L830" s="198">
        <f t="shared" si="188"/>
        <v>46135.79791666667</v>
      </c>
      <c r="M830" s="199">
        <f t="shared" si="189"/>
        <v>46135.849305555559</v>
      </c>
      <c r="N830" s="200">
        <f t="shared" si="190"/>
        <v>1.2333353066737081</v>
      </c>
      <c r="O830" s="201" t="s">
        <v>1337</v>
      </c>
      <c r="P830" s="201" t="s">
        <v>1338</v>
      </c>
      <c r="Q830" s="202" t="s">
        <v>150</v>
      </c>
      <c r="R830" s="202" t="s">
        <v>137</v>
      </c>
      <c r="S830" s="202" t="s">
        <v>308</v>
      </c>
      <c r="T830" s="193" t="str">
        <f>IFERROR(VLOOKUP(S830,Sort!E:F,2,0),"")</f>
        <v>AIR CONDITIONER</v>
      </c>
      <c r="U830" s="115">
        <f t="shared" si="191"/>
        <v>1</v>
      </c>
      <c r="V830" s="202" t="s">
        <v>422</v>
      </c>
      <c r="W830" s="202"/>
      <c r="X830" s="202"/>
      <c r="Y830" s="202"/>
      <c r="Z830" s="193"/>
      <c r="AA830" s="193" t="s">
        <v>362</v>
      </c>
      <c r="AB830" s="203"/>
      <c r="AC830" s="204" t="str">
        <f t="shared" si="192"/>
        <v>CLOSE</v>
      </c>
      <c r="AD830" s="47" t="str">
        <f t="array" aca="1" ref="AD830" ca="1">IF(D830="","",INDEX(HM_Unit!$D$1:$AE$1,MATCH(C830,HM_Unit!$D$2:$AE$2,0)))</f>
        <v>WEEK 17</v>
      </c>
      <c r="AE830" s="46"/>
      <c r="AF830" s="46"/>
      <c r="AG830" s="46"/>
      <c r="AH830" s="46"/>
      <c r="AI830" s="46"/>
      <c r="AJ830" s="46"/>
      <c r="AK830" s="46"/>
    </row>
    <row r="831" spans="1:37" ht="33.75" customHeight="1">
      <c r="A831" s="46">
        <f>IFERROR(VLOOKUP(D831,Sort!B:D,3,0),"")</f>
        <v>0</v>
      </c>
      <c r="B831" s="190" t="str">
        <f t="shared" si="186"/>
        <v>2046135CLOSE</v>
      </c>
      <c r="C831" s="196">
        <v>46135</v>
      </c>
      <c r="D831" s="192" t="s">
        <v>98</v>
      </c>
      <c r="E831" s="193" t="str">
        <f>IFERROR(VLOOKUP(D831,Sort!B:C,2,0),"")</f>
        <v>Axor 3336 OB</v>
      </c>
      <c r="F831" s="194" t="s">
        <v>379</v>
      </c>
      <c r="G831" s="195">
        <f t="shared" si="187"/>
        <v>0</v>
      </c>
      <c r="H831" s="196">
        <v>46135</v>
      </c>
      <c r="I831" s="197">
        <v>6.6666666666666666E-2</v>
      </c>
      <c r="J831" s="196">
        <v>46135</v>
      </c>
      <c r="K831" s="197">
        <v>0.16319444444444445</v>
      </c>
      <c r="L831" s="198">
        <f t="shared" si="188"/>
        <v>46135.066666666666</v>
      </c>
      <c r="M831" s="199">
        <f t="shared" si="189"/>
        <v>46135.163194444445</v>
      </c>
      <c r="N831" s="200">
        <f t="shared" si="190"/>
        <v>2.3166703733819545</v>
      </c>
      <c r="O831" s="201" t="s">
        <v>1339</v>
      </c>
      <c r="P831" s="201" t="s">
        <v>1340</v>
      </c>
      <c r="Q831" s="202" t="s">
        <v>150</v>
      </c>
      <c r="R831" s="202" t="s">
        <v>137</v>
      </c>
      <c r="S831" s="202" t="s">
        <v>308</v>
      </c>
      <c r="T831" s="193" t="str">
        <f>IFERROR(VLOOKUP(S831,Sort!E:F,2,0),"")</f>
        <v>AIR CONDITIONER</v>
      </c>
      <c r="U831" s="115">
        <f t="shared" si="191"/>
        <v>1</v>
      </c>
      <c r="V831" s="202" t="s">
        <v>422</v>
      </c>
      <c r="W831" s="202"/>
      <c r="X831" s="202"/>
      <c r="Y831" s="202"/>
      <c r="Z831" s="193"/>
      <c r="AA831" s="193" t="s">
        <v>362</v>
      </c>
      <c r="AB831" s="203"/>
      <c r="AC831" s="204" t="str">
        <f t="shared" si="192"/>
        <v>CLOSE</v>
      </c>
      <c r="AD831" s="47" t="str">
        <f t="array" aca="1" ref="AD831" ca="1">IF(D831="","",INDEX(HM_Unit!$D$1:$AE$1,MATCH(C831,HM_Unit!$D$2:$AE$2,0)))</f>
        <v>WEEK 17</v>
      </c>
      <c r="AE831" s="46"/>
      <c r="AF831" s="46"/>
      <c r="AG831" s="46"/>
      <c r="AH831" s="46"/>
      <c r="AI831" s="46"/>
      <c r="AJ831" s="46"/>
      <c r="AK831" s="46"/>
    </row>
    <row r="832" spans="1:37" ht="33.75" customHeight="1">
      <c r="A832" s="46">
        <f>IFERROR(VLOOKUP(D832,Sort!B:D,3,0),"")</f>
        <v>0</v>
      </c>
      <c r="B832" s="190" t="str">
        <f t="shared" si="186"/>
        <v>2146135CLOSE</v>
      </c>
      <c r="C832" s="196">
        <v>46135</v>
      </c>
      <c r="D832" s="192" t="s">
        <v>93</v>
      </c>
      <c r="E832" s="193" t="str">
        <f>IFERROR(VLOOKUP(D832,Sort!B:C,2,0),"")</f>
        <v>Axor 3336 OB</v>
      </c>
      <c r="F832" s="194" t="s">
        <v>382</v>
      </c>
      <c r="G832" s="195">
        <f t="shared" si="187"/>
        <v>0</v>
      </c>
      <c r="H832" s="196">
        <v>46135</v>
      </c>
      <c r="I832" s="197">
        <v>0.82291666666666663</v>
      </c>
      <c r="J832" s="196">
        <v>46135</v>
      </c>
      <c r="K832" s="197">
        <v>0.92777777777777781</v>
      </c>
      <c r="L832" s="198">
        <f t="shared" si="188"/>
        <v>46135.822916666664</v>
      </c>
      <c r="M832" s="199">
        <f t="shared" si="189"/>
        <v>46135.927777777775</v>
      </c>
      <c r="N832" s="200">
        <f t="shared" si="190"/>
        <v>2.5166706933358918</v>
      </c>
      <c r="O832" s="201" t="s">
        <v>1341</v>
      </c>
      <c r="P832" s="201" t="s">
        <v>1342</v>
      </c>
      <c r="Q832" s="202" t="s">
        <v>150</v>
      </c>
      <c r="R832" s="202" t="s">
        <v>137</v>
      </c>
      <c r="S832" s="202" t="s">
        <v>406</v>
      </c>
      <c r="T832" s="193" t="str">
        <f>IFERROR(VLOOKUP(S832,Sort!E:F,2,0),"")</f>
        <v>RADIATOR/ COOLANT SYSTEM</v>
      </c>
      <c r="U832" s="115">
        <f t="shared" si="191"/>
        <v>1</v>
      </c>
      <c r="V832" s="202" t="s">
        <v>422</v>
      </c>
      <c r="W832" s="202"/>
      <c r="X832" s="202"/>
      <c r="Y832" s="202"/>
      <c r="Z832" s="193"/>
      <c r="AA832" s="193" t="s">
        <v>362</v>
      </c>
      <c r="AB832" s="203"/>
      <c r="AC832" s="204" t="str">
        <f t="shared" si="192"/>
        <v>CLOSE</v>
      </c>
      <c r="AD832" s="47" t="str">
        <f t="array" aca="1" ref="AD832" ca="1">IF(D832="","",INDEX(HM_Unit!$D$1:$AE$1,MATCH(C832,HM_Unit!$D$2:$AE$2,0)))</f>
        <v>WEEK 17</v>
      </c>
      <c r="AE832" s="46"/>
      <c r="AF832" s="46"/>
      <c r="AG832" s="46"/>
      <c r="AH832" s="46"/>
      <c r="AI832" s="46"/>
      <c r="AJ832" s="46"/>
      <c r="AK832" s="46"/>
    </row>
    <row r="833" spans="1:37" ht="33.75" customHeight="1">
      <c r="A833" s="46">
        <f>IFERROR(VLOOKUP(D833,Sort!B:D,3,0),"")</f>
        <v>0</v>
      </c>
      <c r="B833" s="190" t="str">
        <f t="shared" si="186"/>
        <v>2246135CLOSE</v>
      </c>
      <c r="C833" s="196">
        <v>46135</v>
      </c>
      <c r="D833" s="192" t="s">
        <v>32</v>
      </c>
      <c r="E833" s="193" t="str">
        <f>IFERROR(VLOOKUP(D833,Sort!B:C,2,0),"")</f>
        <v>AXOR 3336K</v>
      </c>
      <c r="F833" s="194" t="s">
        <v>379</v>
      </c>
      <c r="G833" s="195">
        <f t="shared" si="187"/>
        <v>0</v>
      </c>
      <c r="H833" s="196">
        <v>46135</v>
      </c>
      <c r="I833" s="197">
        <v>0.16666666666666666</v>
      </c>
      <c r="J833" s="196">
        <v>46135</v>
      </c>
      <c r="K833" s="197">
        <v>0.22222222222222221</v>
      </c>
      <c r="L833" s="198">
        <f t="shared" si="188"/>
        <v>46135.166666666664</v>
      </c>
      <c r="M833" s="199">
        <f t="shared" si="189"/>
        <v>46135.222222222219</v>
      </c>
      <c r="N833" s="200">
        <f t="shared" si="190"/>
        <v>1.3333354666506803</v>
      </c>
      <c r="O833" s="201" t="s">
        <v>1343</v>
      </c>
      <c r="P833" s="201" t="s">
        <v>1344</v>
      </c>
      <c r="Q833" s="202" t="s">
        <v>150</v>
      </c>
      <c r="R833" s="202" t="s">
        <v>137</v>
      </c>
      <c r="S833" s="202" t="s">
        <v>406</v>
      </c>
      <c r="T833" s="193" t="str">
        <f>IFERROR(VLOOKUP(S833,Sort!E:F,2,0),"")</f>
        <v>RADIATOR/ COOLANT SYSTEM</v>
      </c>
      <c r="U833" s="115">
        <f t="shared" si="191"/>
        <v>1</v>
      </c>
      <c r="V833" s="202" t="s">
        <v>422</v>
      </c>
      <c r="W833" s="202"/>
      <c r="X833" s="202"/>
      <c r="Y833" s="202"/>
      <c r="Z833" s="193"/>
      <c r="AA833" s="193" t="s">
        <v>362</v>
      </c>
      <c r="AB833" s="203"/>
      <c r="AC833" s="204" t="str">
        <f t="shared" si="192"/>
        <v>CLOSE</v>
      </c>
      <c r="AD833" s="47" t="str">
        <f t="array" aca="1" ref="AD833" ca="1">IF(D833="","",INDEX(HM_Unit!$D$1:$AE$1,MATCH(C833,HM_Unit!$D$2:$AE$2,0)))</f>
        <v>WEEK 17</v>
      </c>
      <c r="AE833" s="46"/>
      <c r="AF833" s="46"/>
      <c r="AG833" s="46"/>
      <c r="AH833" s="46"/>
      <c r="AI833" s="46"/>
      <c r="AJ833" s="46"/>
      <c r="AK833" s="46"/>
    </row>
    <row r="834" spans="1:37" ht="33.75" customHeight="1">
      <c r="A834" s="46">
        <f>IFERROR(VLOOKUP(D834,Sort!B:D,3,0),"")</f>
        <v>0</v>
      </c>
      <c r="B834" s="190" t="str">
        <f t="shared" si="186"/>
        <v>2346135CLOSE</v>
      </c>
      <c r="C834" s="196">
        <v>46135</v>
      </c>
      <c r="D834" s="192" t="s">
        <v>13</v>
      </c>
      <c r="E834" s="193" t="str">
        <f>IFERROR(VLOOKUP(D834,Sort!B:C,2,0),"")</f>
        <v>AXOR 3336K</v>
      </c>
      <c r="F834" s="194">
        <v>19089</v>
      </c>
      <c r="G834" s="195">
        <f t="shared" si="187"/>
        <v>0</v>
      </c>
      <c r="H834" s="196">
        <v>46135</v>
      </c>
      <c r="I834" s="197">
        <v>0.60416666666666663</v>
      </c>
      <c r="J834" s="196">
        <v>46135</v>
      </c>
      <c r="K834" s="197">
        <v>0.96666666666666667</v>
      </c>
      <c r="L834" s="198">
        <f t="shared" si="188"/>
        <v>46135.604166666664</v>
      </c>
      <c r="M834" s="199">
        <f t="shared" si="189"/>
        <v>46135.966666666667</v>
      </c>
      <c r="N834" s="200">
        <f t="shared" si="190"/>
        <v>8.7000139200921325</v>
      </c>
      <c r="O834" s="201" t="s">
        <v>1345</v>
      </c>
      <c r="P834" s="201" t="s">
        <v>1346</v>
      </c>
      <c r="Q834" s="202" t="s">
        <v>150</v>
      </c>
      <c r="R834" s="202" t="s">
        <v>137</v>
      </c>
      <c r="S834" s="202" t="s">
        <v>297</v>
      </c>
      <c r="T834" s="193" t="str">
        <f>IFERROR(VLOOKUP(S834,Sort!E:F,2,0),"")</f>
        <v>SUSPENSION</v>
      </c>
      <c r="U834" s="115">
        <f t="shared" si="191"/>
        <v>1</v>
      </c>
      <c r="V834" s="202" t="s">
        <v>422</v>
      </c>
      <c r="W834" s="202"/>
      <c r="X834" s="202"/>
      <c r="Y834" s="202"/>
      <c r="Z834" s="193"/>
      <c r="AA834" s="193" t="s">
        <v>362</v>
      </c>
      <c r="AB834" s="203"/>
      <c r="AC834" s="204" t="str">
        <f t="shared" si="192"/>
        <v>CLOSE</v>
      </c>
      <c r="AD834" s="47" t="str">
        <f t="array" aca="1" ref="AD834" ca="1">IF(D834="","",INDEX(HM_Unit!$D$1:$AE$1,MATCH(C834,HM_Unit!$D$2:$AE$2,0)))</f>
        <v>WEEK 17</v>
      </c>
      <c r="AE834" s="46"/>
      <c r="AF834" s="46"/>
      <c r="AG834" s="46"/>
      <c r="AH834" s="46"/>
      <c r="AI834" s="46"/>
      <c r="AJ834" s="46"/>
      <c r="AK834" s="46"/>
    </row>
    <row r="835" spans="1:37" ht="33.75" customHeight="1">
      <c r="A835" s="46">
        <f>IFERROR(VLOOKUP(D835,Sort!B:D,3,0),"")</f>
        <v>0</v>
      </c>
      <c r="B835" s="190" t="str">
        <f t="shared" si="186"/>
        <v>2446135CLOSE</v>
      </c>
      <c r="C835" s="196">
        <v>46135</v>
      </c>
      <c r="D835" s="192" t="s">
        <v>96</v>
      </c>
      <c r="E835" s="193" t="str">
        <f>IFERROR(VLOOKUP(D835,Sort!B:C,2,0),"")</f>
        <v>Axor 3336 OB</v>
      </c>
      <c r="F835" s="194"/>
      <c r="G835" s="195">
        <f t="shared" si="187"/>
        <v>0</v>
      </c>
      <c r="H835" s="196">
        <v>46135</v>
      </c>
      <c r="I835" s="197">
        <v>0.93055555555555558</v>
      </c>
      <c r="J835" s="196">
        <v>46135</v>
      </c>
      <c r="K835" s="197">
        <v>0.95486111111111116</v>
      </c>
      <c r="L835" s="198">
        <f t="shared" si="188"/>
        <v>46135.930555555555</v>
      </c>
      <c r="M835" s="199">
        <f t="shared" si="189"/>
        <v>46135.954861111109</v>
      </c>
      <c r="N835" s="200">
        <f t="shared" si="190"/>
        <v>0.58333426664875843</v>
      </c>
      <c r="O835" s="201" t="s">
        <v>1347</v>
      </c>
      <c r="P835" s="201" t="s">
        <v>1348</v>
      </c>
      <c r="Q835" s="202" t="s">
        <v>150</v>
      </c>
      <c r="R835" s="202" t="s">
        <v>137</v>
      </c>
      <c r="S835" s="202" t="s">
        <v>649</v>
      </c>
      <c r="T835" s="193" t="str">
        <f>IFERROR(VLOOKUP(S835,Sort!E:F,2,0),"")</f>
        <v>PTO</v>
      </c>
      <c r="U835" s="115">
        <f t="shared" si="191"/>
        <v>1</v>
      </c>
      <c r="V835" s="202" t="s">
        <v>422</v>
      </c>
      <c r="W835" s="202"/>
      <c r="X835" s="202"/>
      <c r="Y835" s="202"/>
      <c r="Z835" s="193"/>
      <c r="AA835" s="193" t="s">
        <v>362</v>
      </c>
      <c r="AB835" s="203"/>
      <c r="AC835" s="204" t="str">
        <f t="shared" si="192"/>
        <v>CLOSE</v>
      </c>
      <c r="AD835" s="47" t="str">
        <f t="array" aca="1" ref="AD835" ca="1">IF(D835="","",INDEX(HM_Unit!$D$1:$AE$1,MATCH(C835,HM_Unit!$D$2:$AE$2,0)))</f>
        <v>WEEK 17</v>
      </c>
      <c r="AE835" s="46"/>
      <c r="AF835" s="46"/>
      <c r="AG835" s="46"/>
      <c r="AH835" s="46"/>
      <c r="AI835" s="46"/>
      <c r="AJ835" s="46"/>
      <c r="AK835" s="46"/>
    </row>
    <row r="836" spans="1:37" ht="33.75" customHeight="1">
      <c r="A836" s="46">
        <f>IFERROR(VLOOKUP(D836,Sort!B:D,3,0),"")</f>
        <v>0</v>
      </c>
      <c r="B836" s="190" t="str">
        <f t="shared" si="186"/>
        <v>2546135CLOSE</v>
      </c>
      <c r="C836" s="196">
        <v>46135</v>
      </c>
      <c r="D836" s="192" t="s">
        <v>16</v>
      </c>
      <c r="E836" s="193" t="str">
        <f>IFERROR(VLOOKUP(D836,Sort!B:C,2,0),"")</f>
        <v>AXOR 3336K</v>
      </c>
      <c r="F836" s="194" t="s">
        <v>382</v>
      </c>
      <c r="G836" s="195">
        <f t="shared" si="187"/>
        <v>0</v>
      </c>
      <c r="H836" s="196">
        <v>46135</v>
      </c>
      <c r="I836" s="197">
        <v>0.75</v>
      </c>
      <c r="J836" s="196">
        <v>46136</v>
      </c>
      <c r="K836" s="197">
        <v>9.0277777777777769E-3</v>
      </c>
      <c r="L836" s="198">
        <f t="shared" si="188"/>
        <v>46135.75</v>
      </c>
      <c r="M836" s="199">
        <f t="shared" si="189"/>
        <v>46136.009027777778</v>
      </c>
      <c r="N836" s="200">
        <f t="shared" si="190"/>
        <v>6.2166766133570208</v>
      </c>
      <c r="O836" s="201" t="s">
        <v>1349</v>
      </c>
      <c r="P836" s="201" t="s">
        <v>1350</v>
      </c>
      <c r="Q836" s="202" t="s">
        <v>150</v>
      </c>
      <c r="R836" s="202" t="s">
        <v>137</v>
      </c>
      <c r="S836" s="202" t="s">
        <v>300</v>
      </c>
      <c r="T836" s="193" t="str">
        <f>IFERROR(VLOOKUP(S836,Sort!E:F,2,0),"")</f>
        <v>AIR SYSTEM</v>
      </c>
      <c r="U836" s="115">
        <f t="shared" si="191"/>
        <v>1</v>
      </c>
      <c r="V836" s="202" t="s">
        <v>422</v>
      </c>
      <c r="W836" s="202"/>
      <c r="X836" s="202"/>
      <c r="Y836" s="202"/>
      <c r="Z836" s="193"/>
      <c r="AA836" s="193" t="s">
        <v>362</v>
      </c>
      <c r="AB836" s="203"/>
      <c r="AC836" s="204" t="str">
        <f t="shared" si="192"/>
        <v>CLOSE</v>
      </c>
      <c r="AD836" s="47" t="str">
        <f t="array" aca="1" ref="AD836" ca="1">IF(D836="","",INDEX(HM_Unit!$D$1:$AE$1,MATCH(C836,HM_Unit!$D$2:$AE$2,0)))</f>
        <v>WEEK 17</v>
      </c>
      <c r="AE836" s="46"/>
      <c r="AF836" s="46"/>
      <c r="AG836" s="46"/>
      <c r="AH836" s="46"/>
      <c r="AI836" s="46"/>
      <c r="AJ836" s="46"/>
      <c r="AK836" s="46"/>
    </row>
    <row r="837" spans="1:37" ht="33.75" customHeight="1">
      <c r="A837" s="46">
        <f>IFERROR(VLOOKUP(D837,Sort!B:D,3,0),"")</f>
        <v>0</v>
      </c>
      <c r="B837" s="190" t="str">
        <f t="shared" si="186"/>
        <v>2646135CLOSE</v>
      </c>
      <c r="C837" s="196">
        <v>46135</v>
      </c>
      <c r="D837" s="192" t="s">
        <v>33</v>
      </c>
      <c r="E837" s="193" t="str">
        <f>IFERROR(VLOOKUP(D837,Sort!B:C,2,0),"")</f>
        <v>AXOR 3336K</v>
      </c>
      <c r="F837" s="194" t="s">
        <v>382</v>
      </c>
      <c r="G837" s="195">
        <f t="shared" si="187"/>
        <v>0</v>
      </c>
      <c r="H837" s="196">
        <v>46135</v>
      </c>
      <c r="I837" s="197">
        <v>0.75</v>
      </c>
      <c r="J837" s="196">
        <v>46136</v>
      </c>
      <c r="K837" s="197">
        <v>0.16944444444444445</v>
      </c>
      <c r="L837" s="198">
        <f t="shared" si="188"/>
        <v>46135.75</v>
      </c>
      <c r="M837" s="199">
        <f t="shared" si="189"/>
        <v>46136.169444444444</v>
      </c>
      <c r="N837" s="200">
        <f t="shared" si="190"/>
        <v>10.066682773343613</v>
      </c>
      <c r="O837" s="201" t="s">
        <v>1351</v>
      </c>
      <c r="P837" s="201" t="s">
        <v>803</v>
      </c>
      <c r="Q837" s="202" t="s">
        <v>150</v>
      </c>
      <c r="R837" s="202" t="s">
        <v>137</v>
      </c>
      <c r="S837" s="202" t="s">
        <v>591</v>
      </c>
      <c r="T837" s="193" t="str">
        <f>IFERROR(VLOOKUP(S837,Sort!E:F,2,0),"")</f>
        <v>CLUTCH</v>
      </c>
      <c r="U837" s="115">
        <f t="shared" si="191"/>
        <v>1</v>
      </c>
      <c r="V837" s="202" t="s">
        <v>422</v>
      </c>
      <c r="W837" s="202"/>
      <c r="X837" s="202"/>
      <c r="Y837" s="202"/>
      <c r="Z837" s="193"/>
      <c r="AA837" s="193" t="s">
        <v>362</v>
      </c>
      <c r="AB837" s="203"/>
      <c r="AC837" s="204" t="str">
        <f t="shared" si="192"/>
        <v>CLOSE</v>
      </c>
      <c r="AD837" s="47" t="str">
        <f t="array" aca="1" ref="AD837" ca="1">IF(D837="","",INDEX(HM_Unit!$D$1:$AE$1,MATCH(C837,HM_Unit!$D$2:$AE$2,0)))</f>
        <v>WEEK 17</v>
      </c>
      <c r="AE837" s="46"/>
      <c r="AF837" s="46"/>
      <c r="AG837" s="46"/>
      <c r="AH837" s="46"/>
      <c r="AI837" s="46"/>
      <c r="AJ837" s="46"/>
      <c r="AK837" s="46"/>
    </row>
    <row r="838" spans="1:37" ht="33.75" customHeight="1">
      <c r="A838" s="21" t="str">
        <f>IFERROR(VLOOKUP(D838,Sort!B:D,3,0),"")</f>
        <v>Hilight V4W</v>
      </c>
      <c r="B838" s="190" t="str">
        <f t="shared" si="186"/>
        <v>246135OPEN</v>
      </c>
      <c r="C838" s="196">
        <v>46135</v>
      </c>
      <c r="D838" s="207" t="s">
        <v>67</v>
      </c>
      <c r="E838" s="207" t="str">
        <f>IFERROR(VLOOKUP(D838,Sort!B:C,2,0),"")</f>
        <v>TOWER LAMP</v>
      </c>
      <c r="F838" s="208"/>
      <c r="G838" s="209">
        <f t="shared" si="187"/>
        <v>69</v>
      </c>
      <c r="H838" s="210">
        <v>46066</v>
      </c>
      <c r="I838" s="211">
        <v>0.62152777777777779</v>
      </c>
      <c r="J838" s="196">
        <v>46136</v>
      </c>
      <c r="K838" s="211">
        <v>0.25</v>
      </c>
      <c r="L838" s="213">
        <f t="shared" si="188"/>
        <v>46135.25</v>
      </c>
      <c r="M838" s="214">
        <f t="shared" si="189"/>
        <v>46136.25</v>
      </c>
      <c r="N838" s="200">
        <f t="shared" si="190"/>
        <v>24.000038400061499</v>
      </c>
      <c r="O838" s="216" t="s">
        <v>366</v>
      </c>
      <c r="P838" s="216" t="s">
        <v>367</v>
      </c>
      <c r="Q838" s="217" t="s">
        <v>150</v>
      </c>
      <c r="R838" s="217" t="s">
        <v>135</v>
      </c>
      <c r="S838" s="217" t="s">
        <v>291</v>
      </c>
      <c r="T838" s="207" t="str">
        <f>IFERROR(VLOOKUP(S838,Sort!E:F,2,0),"")</f>
        <v>ELECTRICAL, STARTING &amp; CHARGING SYSTEM</v>
      </c>
      <c r="U838" s="115" t="str">
        <f t="shared" si="191"/>
        <v/>
      </c>
      <c r="V838" s="202" t="str">
        <f t="shared" ref="V838:V839" si="193">IF(H838="","",IF(G838&gt;7,"Major","Minor"))</f>
        <v>Major</v>
      </c>
      <c r="W838" s="205"/>
      <c r="X838" s="205"/>
      <c r="Y838" s="205"/>
      <c r="Z838" s="205"/>
      <c r="AA838" s="207" t="s">
        <v>362</v>
      </c>
      <c r="AB838" s="218" t="s">
        <v>3</v>
      </c>
      <c r="AC838" s="219" t="str">
        <f t="shared" si="192"/>
        <v>OPEN</v>
      </c>
      <c r="AD838" s="17" t="str">
        <f t="array" aca="1" ref="AD838" ca="1">IF(D838="","",INDEX(HM_Unit!$D$1:$AE$1,MATCH(C838,HM_Unit!$D$2:$AE$2,0)))</f>
        <v>WEEK 17</v>
      </c>
      <c r="AE838" s="220"/>
      <c r="AF838" s="68"/>
      <c r="AG838" s="68"/>
      <c r="AH838" s="68"/>
      <c r="AI838" s="68"/>
      <c r="AJ838" s="68"/>
      <c r="AK838" s="68"/>
    </row>
    <row r="839" spans="1:37" ht="33.75" customHeight="1">
      <c r="A839" s="21" t="str">
        <f>IFERROR(VLOOKUP(D839,Sort!B:D,3,0),"")</f>
        <v>Hilight V4W</v>
      </c>
      <c r="B839" s="190" t="str">
        <f t="shared" si="186"/>
        <v>346135OPEN</v>
      </c>
      <c r="C839" s="196">
        <v>46135</v>
      </c>
      <c r="D839" s="207" t="s">
        <v>68</v>
      </c>
      <c r="E839" s="207" t="str">
        <f>IFERROR(VLOOKUP(D839,Sort!B:C,2,0),"")</f>
        <v>TOWER LAMP</v>
      </c>
      <c r="F839" s="208"/>
      <c r="G839" s="209">
        <f t="shared" si="187"/>
        <v>64</v>
      </c>
      <c r="H839" s="210">
        <v>46071</v>
      </c>
      <c r="I839" s="211">
        <v>0.32222222222222224</v>
      </c>
      <c r="J839" s="196">
        <v>46136</v>
      </c>
      <c r="K839" s="211">
        <v>0.25</v>
      </c>
      <c r="L839" s="213">
        <f t="shared" si="188"/>
        <v>46135.25</v>
      </c>
      <c r="M839" s="214">
        <f t="shared" si="189"/>
        <v>46136.25</v>
      </c>
      <c r="N839" s="200">
        <f t="shared" si="190"/>
        <v>24.000038400061499</v>
      </c>
      <c r="O839" s="216" t="s">
        <v>366</v>
      </c>
      <c r="P839" s="216" t="s">
        <v>367</v>
      </c>
      <c r="Q839" s="217" t="s">
        <v>150</v>
      </c>
      <c r="R839" s="217" t="s">
        <v>135</v>
      </c>
      <c r="S839" s="217" t="s">
        <v>291</v>
      </c>
      <c r="T839" s="207" t="str">
        <f>IFERROR(VLOOKUP(S839,Sort!E:F,2,0),"")</f>
        <v>ELECTRICAL, STARTING &amp; CHARGING SYSTEM</v>
      </c>
      <c r="U839" s="115" t="str">
        <f t="shared" si="191"/>
        <v/>
      </c>
      <c r="V839" s="202" t="str">
        <f t="shared" si="193"/>
        <v>Major</v>
      </c>
      <c r="W839" s="205"/>
      <c r="X839" s="205"/>
      <c r="Y839" s="205"/>
      <c r="Z839" s="205"/>
      <c r="AA839" s="207" t="s">
        <v>362</v>
      </c>
      <c r="AB839" s="218" t="s">
        <v>3</v>
      </c>
      <c r="AC839" s="219" t="str">
        <f t="shared" si="192"/>
        <v>OPEN</v>
      </c>
      <c r="AD839" s="47" t="str">
        <f t="array" aca="1" ref="AD839" ca="1">IF(D839="","",INDEX(HM_Unit!$D$1:$AE$1,MATCH(C839,HM_Unit!$D$2:$AE$2,0)))</f>
        <v>WEEK 17</v>
      </c>
      <c r="AE839" s="220"/>
      <c r="AF839" s="68"/>
      <c r="AG839" s="68"/>
      <c r="AH839" s="68"/>
      <c r="AI839" s="68"/>
      <c r="AJ839" s="68"/>
      <c r="AK839" s="68"/>
    </row>
    <row r="840" spans="1:37" ht="33.75" customHeight="1">
      <c r="A840" s="46" t="str">
        <f>IFERROR(VLOOKUP(D840,Sort!B:D,3,0),"")</f>
        <v>Sykes HH220</v>
      </c>
      <c r="B840" s="190" t="str">
        <f t="shared" si="186"/>
        <v>446135OPEN</v>
      </c>
      <c r="C840" s="196">
        <v>46135</v>
      </c>
      <c r="D840" s="193" t="s">
        <v>49</v>
      </c>
      <c r="E840" s="193" t="str">
        <f>IFERROR(VLOOKUP(D840,Sort!B:C,2,0),"")</f>
        <v>WATER PUMP</v>
      </c>
      <c r="F840" s="194"/>
      <c r="G840" s="195">
        <f t="shared" si="187"/>
        <v>17</v>
      </c>
      <c r="H840" s="196">
        <v>46118</v>
      </c>
      <c r="I840" s="197">
        <v>0.25</v>
      </c>
      <c r="J840" s="196">
        <v>46136</v>
      </c>
      <c r="K840" s="197">
        <v>0.25</v>
      </c>
      <c r="L840" s="198">
        <f t="shared" si="188"/>
        <v>46135.25</v>
      </c>
      <c r="M840" s="199">
        <f t="shared" si="189"/>
        <v>46136.25</v>
      </c>
      <c r="N840" s="200">
        <f t="shared" si="190"/>
        <v>24.000038400061499</v>
      </c>
      <c r="O840" s="201" t="s">
        <v>690</v>
      </c>
      <c r="P840" s="201"/>
      <c r="Q840" s="202" t="s">
        <v>150</v>
      </c>
      <c r="R840" s="202" t="s">
        <v>133</v>
      </c>
      <c r="S840" s="202" t="s">
        <v>691</v>
      </c>
      <c r="T840" s="193" t="str">
        <f>IFERROR(VLOOKUP(S840,Sort!E:F,2,0),"")</f>
        <v>ATTACHMENT</v>
      </c>
      <c r="U840" s="115" t="str">
        <f t="shared" si="191"/>
        <v/>
      </c>
      <c r="V840" s="202" t="s">
        <v>422</v>
      </c>
      <c r="W840" s="202"/>
      <c r="X840" s="202"/>
      <c r="Y840" s="202"/>
      <c r="Z840" s="193"/>
      <c r="AA840" s="193" t="s">
        <v>362</v>
      </c>
      <c r="AB840" s="193" t="s">
        <v>3</v>
      </c>
      <c r="AC840" s="204" t="str">
        <f t="shared" si="192"/>
        <v>OPEN</v>
      </c>
      <c r="AD840" s="47" t="str">
        <f t="array" aca="1" ref="AD840" ca="1">IF(D840="","",INDEX(HM_Unit!$D$1:$AE$1,MATCH(C840,HM_Unit!$D$2:$AE$2,0)))</f>
        <v>WEEK 17</v>
      </c>
      <c r="AE840" s="46"/>
      <c r="AF840" s="46"/>
      <c r="AG840" s="46"/>
      <c r="AH840" s="46"/>
      <c r="AI840" s="46"/>
      <c r="AJ840" s="46"/>
      <c r="AK840" s="46"/>
    </row>
    <row r="841" spans="1:37" ht="12" customHeight="1">
      <c r="A841" s="46" t="str">
        <f>IFERROR(VLOOKUP(D841,Sort!B:D,3,0),"")</f>
        <v/>
      </c>
      <c r="B841" s="241"/>
      <c r="C841" s="242"/>
      <c r="D841" s="226"/>
      <c r="E841" s="226"/>
      <c r="F841" s="227"/>
      <c r="G841" s="228"/>
      <c r="H841" s="229"/>
      <c r="I841" s="230"/>
      <c r="J841" s="229"/>
      <c r="K841" s="230"/>
      <c r="L841" s="231"/>
      <c r="M841" s="232"/>
      <c r="N841" s="233"/>
      <c r="O841" s="234"/>
      <c r="P841" s="234"/>
      <c r="Q841" s="235"/>
      <c r="R841" s="235"/>
      <c r="S841" s="235"/>
      <c r="T841" s="226"/>
      <c r="U841" s="236"/>
      <c r="V841" s="235"/>
      <c r="W841" s="235"/>
      <c r="X841" s="235"/>
      <c r="Y841" s="235"/>
      <c r="Z841" s="226"/>
      <c r="AA841" s="226"/>
      <c r="AB841" s="237"/>
      <c r="AC841" s="238"/>
      <c r="AD841" s="239"/>
      <c r="AE841" s="46"/>
      <c r="AF841" s="46"/>
      <c r="AG841" s="46"/>
      <c r="AH841" s="46"/>
      <c r="AI841" s="46"/>
      <c r="AJ841" s="46"/>
      <c r="AK841" s="46"/>
    </row>
    <row r="842" spans="1:37" ht="29.25" customHeight="1">
      <c r="A842" s="46">
        <f>IFERROR(VLOOKUP(D842,Sort!B:D,3,0),"")</f>
        <v>0</v>
      </c>
      <c r="B842" s="190" t="str">
        <f t="shared" ref="B842:B867" si="194">COUNTIFS($AC$12:AC842,AC842,$C$12:C842,C842)&amp;C842&amp;AC842</f>
        <v>146136CLOSE</v>
      </c>
      <c r="C842" s="196">
        <v>46136</v>
      </c>
      <c r="D842" s="192" t="s">
        <v>28</v>
      </c>
      <c r="E842" s="193" t="str">
        <f>IFERROR(VLOOKUP(D842,Sort!B:C,2,0),"")</f>
        <v>AXOR 3336K</v>
      </c>
      <c r="F842" s="194">
        <v>16281</v>
      </c>
      <c r="G842" s="195">
        <f t="shared" ref="G842:G867" si="195">IF(C842="","",C842-H842)</f>
        <v>0</v>
      </c>
      <c r="H842" s="196">
        <v>46136</v>
      </c>
      <c r="I842" s="197">
        <v>0.33333333333333331</v>
      </c>
      <c r="J842" s="196">
        <v>46136</v>
      </c>
      <c r="K842" s="197">
        <v>0.46666666666666667</v>
      </c>
      <c r="L842" s="198">
        <f t="shared" ref="L842:L867" si="196">IF(H842="","",IF(H842&lt;C842,C842+0.25,H842+I842))</f>
        <v>46136.333333333336</v>
      </c>
      <c r="M842" s="199">
        <f t="shared" ref="M842:M867" si="197">IF(J842="","",J842+K842)</f>
        <v>46136.466666666667</v>
      </c>
      <c r="N842" s="200">
        <f t="shared" ref="N842:N867" si="198">IF(M842=""," ",IF(((ROUND(VALUE(M842-L842),20))/0.417866666666*10)&lt;0,(24-(ROUND(VALUE(L842),20))/0.0416665999999999*10)+((ROUND(VALUE(M842),20))/0.416665999999999*10),(ROUND(VALUE(M842-L842),20))/0.416665999999999*10))</f>
        <v>3.2000051199616313</v>
      </c>
      <c r="O842" s="201" t="s">
        <v>1352</v>
      </c>
      <c r="P842" s="201" t="s">
        <v>1353</v>
      </c>
      <c r="Q842" s="202" t="s">
        <v>150</v>
      </c>
      <c r="R842" s="202" t="s">
        <v>137</v>
      </c>
      <c r="S842" s="202" t="s">
        <v>337</v>
      </c>
      <c r="T842" s="193" t="str">
        <f>IFERROR(VLOOKUP(S842,Sort!E:F,2,0),"")</f>
        <v>TRANSMISSION</v>
      </c>
      <c r="U842" s="115">
        <f t="shared" ref="U842:U867" si="199">IF(G842="","",IF(H842=C842,1,""))</f>
        <v>1</v>
      </c>
      <c r="V842" s="202" t="s">
        <v>422</v>
      </c>
      <c r="W842" s="202"/>
      <c r="X842" s="202"/>
      <c r="Y842" s="202"/>
      <c r="Z842" s="193"/>
      <c r="AA842" s="193" t="s">
        <v>362</v>
      </c>
      <c r="AB842" s="203"/>
      <c r="AC842" s="204" t="str">
        <f t="shared" ref="AC842:AC867" si="200">IF(AB842="BD","OPEN","CLOSE")</f>
        <v>CLOSE</v>
      </c>
      <c r="AD842" s="47" t="str">
        <f t="array" aca="1" ref="AD842" ca="1">IF(D842="","",INDEX(HM_Unit!$D$1:$AE$1,MATCH(C842,HM_Unit!$D$2:$AE$2,0)))</f>
        <v>WEEK 17</v>
      </c>
      <c r="AE842" s="46"/>
      <c r="AF842" s="46"/>
      <c r="AG842" s="46"/>
      <c r="AH842" s="46"/>
      <c r="AI842" s="46"/>
      <c r="AJ842" s="46"/>
      <c r="AK842" s="46"/>
    </row>
    <row r="843" spans="1:37" ht="29.25" customHeight="1">
      <c r="A843" s="46">
        <f>IFERROR(VLOOKUP(D843,Sort!B:D,3,0),"")</f>
        <v>0</v>
      </c>
      <c r="B843" s="190" t="str">
        <f t="shared" si="194"/>
        <v>246136CLOSE</v>
      </c>
      <c r="C843" s="196">
        <v>46136</v>
      </c>
      <c r="D843" s="192" t="s">
        <v>32</v>
      </c>
      <c r="E843" s="193" t="str">
        <f>IFERROR(VLOOKUP(D843,Sort!B:C,2,0),"")</f>
        <v>AXOR 3336K</v>
      </c>
      <c r="F843" s="194">
        <v>18135</v>
      </c>
      <c r="G843" s="195">
        <f t="shared" si="195"/>
        <v>0</v>
      </c>
      <c r="H843" s="196">
        <v>46136</v>
      </c>
      <c r="I843" s="197">
        <v>0.29166666666666669</v>
      </c>
      <c r="J843" s="196">
        <v>46136</v>
      </c>
      <c r="K843" s="197">
        <v>0.35902777777777778</v>
      </c>
      <c r="L843" s="198">
        <f t="shared" si="196"/>
        <v>46136.291666666664</v>
      </c>
      <c r="M843" s="199">
        <f t="shared" si="197"/>
        <v>46136.359027777777</v>
      </c>
      <c r="N843" s="200">
        <f t="shared" si="198"/>
        <v>1.6166692533685199</v>
      </c>
      <c r="O843" s="201" t="s">
        <v>1354</v>
      </c>
      <c r="P843" s="201" t="s">
        <v>1355</v>
      </c>
      <c r="Q843" s="202" t="s">
        <v>150</v>
      </c>
      <c r="R843" s="202" t="s">
        <v>137</v>
      </c>
      <c r="S843" s="202" t="s">
        <v>300</v>
      </c>
      <c r="T843" s="193" t="str">
        <f>IFERROR(VLOOKUP(S843,Sort!E:F,2,0),"")</f>
        <v>AIR SYSTEM</v>
      </c>
      <c r="U843" s="115">
        <f t="shared" si="199"/>
        <v>1</v>
      </c>
      <c r="V843" s="202" t="s">
        <v>422</v>
      </c>
      <c r="W843" s="202"/>
      <c r="X843" s="202"/>
      <c r="Y843" s="202"/>
      <c r="Z843" s="193"/>
      <c r="AA843" s="193" t="s">
        <v>362</v>
      </c>
      <c r="AB843" s="203"/>
      <c r="AC843" s="204" t="str">
        <f t="shared" si="200"/>
        <v>CLOSE</v>
      </c>
      <c r="AD843" s="47" t="str">
        <f t="array" aca="1" ref="AD843" ca="1">IF(D843="","",INDEX(HM_Unit!$D$1:$AE$1,MATCH(C843,HM_Unit!$D$2:$AE$2,0)))</f>
        <v>WEEK 17</v>
      </c>
      <c r="AE843" s="46"/>
      <c r="AF843" s="46"/>
      <c r="AG843" s="46"/>
      <c r="AH843" s="46"/>
      <c r="AI843" s="46"/>
      <c r="AJ843" s="46"/>
      <c r="AK843" s="46"/>
    </row>
    <row r="844" spans="1:37" ht="29.25" customHeight="1">
      <c r="A844" s="46">
        <f>IFERROR(VLOOKUP(D844,Sort!B:D,3,0),"")</f>
        <v>0</v>
      </c>
      <c r="B844" s="190" t="str">
        <f t="shared" si="194"/>
        <v>346136CLOSE</v>
      </c>
      <c r="C844" s="196">
        <v>46136</v>
      </c>
      <c r="D844" s="192" t="s">
        <v>35</v>
      </c>
      <c r="E844" s="193" t="str">
        <f>IFERROR(VLOOKUP(D844,Sort!B:C,2,0),"")</f>
        <v>AXOR 3336K</v>
      </c>
      <c r="F844" s="194">
        <v>7340</v>
      </c>
      <c r="G844" s="195">
        <f t="shared" si="195"/>
        <v>0</v>
      </c>
      <c r="H844" s="196">
        <v>46136</v>
      </c>
      <c r="I844" s="197">
        <v>0.29166666666666669</v>
      </c>
      <c r="J844" s="196">
        <v>46136</v>
      </c>
      <c r="K844" s="197">
        <v>0.34513888888888888</v>
      </c>
      <c r="L844" s="198">
        <f t="shared" si="196"/>
        <v>46136.291666666664</v>
      </c>
      <c r="M844" s="199">
        <f t="shared" si="197"/>
        <v>46136.345138888886</v>
      </c>
      <c r="N844" s="200">
        <f t="shared" si="198"/>
        <v>1.283335386662193</v>
      </c>
      <c r="O844" s="201" t="s">
        <v>903</v>
      </c>
      <c r="P844" s="201" t="s">
        <v>1356</v>
      </c>
      <c r="Q844" s="202" t="s">
        <v>150</v>
      </c>
      <c r="R844" s="202" t="s">
        <v>137</v>
      </c>
      <c r="S844" s="202" t="s">
        <v>311</v>
      </c>
      <c r="T844" s="193" t="str">
        <f>IFERROR(VLOOKUP(S844,Sort!E:F,2,0),"")</f>
        <v>TYRE</v>
      </c>
      <c r="U844" s="115">
        <f t="shared" si="199"/>
        <v>1</v>
      </c>
      <c r="V844" s="202" t="s">
        <v>422</v>
      </c>
      <c r="W844" s="202"/>
      <c r="X844" s="202"/>
      <c r="Y844" s="202"/>
      <c r="Z844" s="193"/>
      <c r="AA844" s="193" t="s">
        <v>362</v>
      </c>
      <c r="AB844" s="203"/>
      <c r="AC844" s="204" t="str">
        <f t="shared" si="200"/>
        <v>CLOSE</v>
      </c>
      <c r="AD844" s="47" t="str">
        <f t="array" aca="1" ref="AD844" ca="1">IF(D844="","",INDEX(HM_Unit!$D$1:$AE$1,MATCH(C844,HM_Unit!$D$2:$AE$2,0)))</f>
        <v>WEEK 17</v>
      </c>
      <c r="AE844" s="46"/>
      <c r="AF844" s="46"/>
      <c r="AG844" s="46"/>
      <c r="AH844" s="46"/>
      <c r="AI844" s="46"/>
      <c r="AJ844" s="46"/>
      <c r="AK844" s="46"/>
    </row>
    <row r="845" spans="1:37" ht="29.25" customHeight="1">
      <c r="A845" s="46">
        <f>IFERROR(VLOOKUP(D845,Sort!B:D,3,0),"")</f>
        <v>0</v>
      </c>
      <c r="B845" s="190" t="str">
        <f t="shared" si="194"/>
        <v>446136CLOSE</v>
      </c>
      <c r="C845" s="196">
        <v>46136</v>
      </c>
      <c r="D845" s="192" t="s">
        <v>13</v>
      </c>
      <c r="E845" s="193" t="str">
        <f>IFERROR(VLOOKUP(D845,Sort!B:C,2,0),"")</f>
        <v>AXOR 3336K</v>
      </c>
      <c r="F845" s="194">
        <v>19094</v>
      </c>
      <c r="G845" s="195">
        <f t="shared" si="195"/>
        <v>0</v>
      </c>
      <c r="H845" s="196">
        <v>46136</v>
      </c>
      <c r="I845" s="197">
        <v>0.32291666666666669</v>
      </c>
      <c r="J845" s="196">
        <v>46136</v>
      </c>
      <c r="K845" s="197">
        <v>0.33958333333333335</v>
      </c>
      <c r="L845" s="198">
        <f t="shared" si="196"/>
        <v>46136.322916666664</v>
      </c>
      <c r="M845" s="199">
        <f t="shared" si="197"/>
        <v>46136.339583333334</v>
      </c>
      <c r="N845" s="200">
        <f t="shared" si="198"/>
        <v>0.40000064008251546</v>
      </c>
      <c r="O845" s="201" t="s">
        <v>1357</v>
      </c>
      <c r="P845" s="201" t="s">
        <v>437</v>
      </c>
      <c r="Q845" s="202" t="s">
        <v>150</v>
      </c>
      <c r="R845" s="202" t="s">
        <v>137</v>
      </c>
      <c r="S845" s="202" t="s">
        <v>311</v>
      </c>
      <c r="T845" s="193" t="str">
        <f>IFERROR(VLOOKUP(S845,Sort!E:F,2,0),"")</f>
        <v>TYRE</v>
      </c>
      <c r="U845" s="115">
        <f t="shared" si="199"/>
        <v>1</v>
      </c>
      <c r="V845" s="202" t="s">
        <v>422</v>
      </c>
      <c r="W845" s="202"/>
      <c r="X845" s="202"/>
      <c r="Y845" s="202"/>
      <c r="Z845" s="193"/>
      <c r="AA845" s="193" t="s">
        <v>362</v>
      </c>
      <c r="AB845" s="203"/>
      <c r="AC845" s="204" t="str">
        <f t="shared" si="200"/>
        <v>CLOSE</v>
      </c>
      <c r="AD845" s="47" t="str">
        <f t="array" aca="1" ref="AD845" ca="1">IF(D845="","",INDEX(HM_Unit!$D$1:$AE$1,MATCH(C845,HM_Unit!$D$2:$AE$2,0)))</f>
        <v>WEEK 17</v>
      </c>
      <c r="AE845" s="46"/>
      <c r="AF845" s="46"/>
      <c r="AG845" s="46"/>
      <c r="AH845" s="46"/>
      <c r="AI845" s="46"/>
      <c r="AJ845" s="46"/>
      <c r="AK845" s="46"/>
    </row>
    <row r="846" spans="1:37" ht="29.25" customHeight="1">
      <c r="A846" s="46">
        <f>IFERROR(VLOOKUP(D846,Sort!B:D,3,0),"")</f>
        <v>0</v>
      </c>
      <c r="B846" s="190" t="str">
        <f t="shared" si="194"/>
        <v>546136CLOSE</v>
      </c>
      <c r="C846" s="196">
        <v>46136</v>
      </c>
      <c r="D846" s="192" t="s">
        <v>17</v>
      </c>
      <c r="E846" s="193" t="str">
        <f>IFERROR(VLOOKUP(D846,Sort!B:C,2,0),"")</f>
        <v>AXOR 3336K</v>
      </c>
      <c r="F846" s="194">
        <v>18721</v>
      </c>
      <c r="G846" s="195">
        <f t="shared" si="195"/>
        <v>0</v>
      </c>
      <c r="H846" s="196">
        <v>46136</v>
      </c>
      <c r="I846" s="197">
        <v>0.25</v>
      </c>
      <c r="J846" s="196">
        <v>46136</v>
      </c>
      <c r="K846" s="197">
        <v>0.3888888888888889</v>
      </c>
      <c r="L846" s="198">
        <f t="shared" si="196"/>
        <v>46136.25</v>
      </c>
      <c r="M846" s="199">
        <f t="shared" si="197"/>
        <v>46136.388888888891</v>
      </c>
      <c r="N846" s="200">
        <f t="shared" si="198"/>
        <v>3.3333386667140186</v>
      </c>
      <c r="O846" s="201" t="s">
        <v>1358</v>
      </c>
      <c r="P846" s="201" t="s">
        <v>1359</v>
      </c>
      <c r="Q846" s="202" t="s">
        <v>150</v>
      </c>
      <c r="R846" s="202" t="s">
        <v>137</v>
      </c>
      <c r="S846" s="202" t="s">
        <v>300</v>
      </c>
      <c r="T846" s="193" t="str">
        <f>IFERROR(VLOOKUP(S846,Sort!E:F,2,0),"")</f>
        <v>AIR SYSTEM</v>
      </c>
      <c r="U846" s="115">
        <f t="shared" si="199"/>
        <v>1</v>
      </c>
      <c r="V846" s="202" t="s">
        <v>422</v>
      </c>
      <c r="W846" s="202"/>
      <c r="X846" s="202"/>
      <c r="Y846" s="202"/>
      <c r="Z846" s="193"/>
      <c r="AA846" s="193" t="s">
        <v>362</v>
      </c>
      <c r="AB846" s="203"/>
      <c r="AC846" s="204" t="str">
        <f t="shared" si="200"/>
        <v>CLOSE</v>
      </c>
      <c r="AD846" s="47" t="str">
        <f t="array" aca="1" ref="AD846" ca="1">IF(D846="","",INDEX(HM_Unit!$D$1:$AE$1,MATCH(C846,HM_Unit!$D$2:$AE$2,0)))</f>
        <v>WEEK 17</v>
      </c>
      <c r="AE846" s="46"/>
      <c r="AF846" s="46"/>
      <c r="AG846" s="46"/>
      <c r="AH846" s="46"/>
      <c r="AI846" s="46"/>
      <c r="AJ846" s="46"/>
      <c r="AK846" s="46"/>
    </row>
    <row r="847" spans="1:37" ht="29.25" customHeight="1">
      <c r="A847" s="46">
        <f>IFERROR(VLOOKUP(D847,Sort!B:D,3,0),"")</f>
        <v>0</v>
      </c>
      <c r="B847" s="190" t="str">
        <f t="shared" si="194"/>
        <v>646136CLOSE</v>
      </c>
      <c r="C847" s="196">
        <v>46136</v>
      </c>
      <c r="D847" s="192" t="s">
        <v>30</v>
      </c>
      <c r="E847" s="193" t="str">
        <f>IFERROR(VLOOKUP(D847,Sort!B:C,2,0),"")</f>
        <v>AXOR 3336K</v>
      </c>
      <c r="F847" s="194">
        <v>19701</v>
      </c>
      <c r="G847" s="195">
        <f t="shared" si="195"/>
        <v>0</v>
      </c>
      <c r="H847" s="196">
        <v>46136</v>
      </c>
      <c r="I847" s="197">
        <v>0.4375</v>
      </c>
      <c r="J847" s="196">
        <v>46136</v>
      </c>
      <c r="K847" s="197">
        <v>0.46805555555555556</v>
      </c>
      <c r="L847" s="198">
        <f t="shared" si="196"/>
        <v>46136.4375</v>
      </c>
      <c r="M847" s="199">
        <f t="shared" si="197"/>
        <v>46136.468055555553</v>
      </c>
      <c r="N847" s="200">
        <f t="shared" si="198"/>
        <v>0.73333450661421806</v>
      </c>
      <c r="O847" s="201" t="s">
        <v>712</v>
      </c>
      <c r="P847" s="201" t="s">
        <v>1360</v>
      </c>
      <c r="Q847" s="202" t="s">
        <v>150</v>
      </c>
      <c r="R847" s="202" t="s">
        <v>137</v>
      </c>
      <c r="S847" s="202" t="s">
        <v>308</v>
      </c>
      <c r="T847" s="193" t="str">
        <f>IFERROR(VLOOKUP(S847,Sort!E:F,2,0),"")</f>
        <v>AIR CONDITIONER</v>
      </c>
      <c r="U847" s="115">
        <f t="shared" si="199"/>
        <v>1</v>
      </c>
      <c r="V847" s="202" t="s">
        <v>422</v>
      </c>
      <c r="W847" s="202"/>
      <c r="X847" s="202"/>
      <c r="Y847" s="202"/>
      <c r="Z847" s="193"/>
      <c r="AA847" s="193" t="s">
        <v>362</v>
      </c>
      <c r="AB847" s="203"/>
      <c r="AC847" s="204" t="str">
        <f t="shared" si="200"/>
        <v>CLOSE</v>
      </c>
      <c r="AD847" s="47" t="str">
        <f t="array" aca="1" ref="AD847" ca="1">IF(D847="","",INDEX(HM_Unit!$D$1:$AE$1,MATCH(C847,HM_Unit!$D$2:$AE$2,0)))</f>
        <v>WEEK 17</v>
      </c>
      <c r="AE847" s="46"/>
      <c r="AF847" s="46"/>
      <c r="AG847" s="46"/>
      <c r="AH847" s="46"/>
      <c r="AI847" s="46"/>
      <c r="AJ847" s="46"/>
      <c r="AK847" s="46"/>
    </row>
    <row r="848" spans="1:37" ht="29.25" customHeight="1">
      <c r="A848" s="46">
        <f>IFERROR(VLOOKUP(D848,Sort!B:D,3,0),"")</f>
        <v>0</v>
      </c>
      <c r="B848" s="190" t="str">
        <f t="shared" si="194"/>
        <v>746136CLOSE</v>
      </c>
      <c r="C848" s="196">
        <v>46136</v>
      </c>
      <c r="D848" s="192" t="s">
        <v>97</v>
      </c>
      <c r="E848" s="193" t="str">
        <f>IFERROR(VLOOKUP(D848,Sort!B:C,2,0),"")</f>
        <v>Axor 3336 OB</v>
      </c>
      <c r="F848" s="194">
        <v>18017</v>
      </c>
      <c r="G848" s="195">
        <f t="shared" si="195"/>
        <v>0</v>
      </c>
      <c r="H848" s="196">
        <v>46136</v>
      </c>
      <c r="I848" s="197">
        <v>0.33333333333333331</v>
      </c>
      <c r="J848" s="196">
        <v>46136</v>
      </c>
      <c r="K848" s="197">
        <v>0.39583333333333331</v>
      </c>
      <c r="L848" s="198">
        <f t="shared" si="196"/>
        <v>46136.333333333336</v>
      </c>
      <c r="M848" s="199">
        <f t="shared" si="197"/>
        <v>46136.395833333336</v>
      </c>
      <c r="N848" s="200">
        <f t="shared" si="198"/>
        <v>1.5000024000038437</v>
      </c>
      <c r="O848" s="201" t="s">
        <v>1361</v>
      </c>
      <c r="P848" s="201" t="s">
        <v>1362</v>
      </c>
      <c r="Q848" s="202" t="s">
        <v>150</v>
      </c>
      <c r="R848" s="202" t="s">
        <v>137</v>
      </c>
      <c r="S848" s="202" t="s">
        <v>649</v>
      </c>
      <c r="T848" s="193" t="str">
        <f>IFERROR(VLOOKUP(S848,Sort!E:F,2,0),"")</f>
        <v>PTO</v>
      </c>
      <c r="U848" s="115">
        <f t="shared" si="199"/>
        <v>1</v>
      </c>
      <c r="V848" s="202" t="s">
        <v>422</v>
      </c>
      <c r="W848" s="202"/>
      <c r="X848" s="202"/>
      <c r="Y848" s="202"/>
      <c r="Z848" s="193"/>
      <c r="AA848" s="193" t="s">
        <v>362</v>
      </c>
      <c r="AB848" s="203"/>
      <c r="AC848" s="204" t="str">
        <f t="shared" si="200"/>
        <v>CLOSE</v>
      </c>
      <c r="AD848" s="47" t="str">
        <f t="array" aca="1" ref="AD848" ca="1">IF(D848="","",INDEX(HM_Unit!$D$1:$AE$1,MATCH(C848,HM_Unit!$D$2:$AE$2,0)))</f>
        <v>WEEK 17</v>
      </c>
      <c r="AE848" s="46"/>
      <c r="AF848" s="46"/>
      <c r="AG848" s="46"/>
      <c r="AH848" s="46"/>
      <c r="AI848" s="46"/>
      <c r="AJ848" s="46"/>
      <c r="AK848" s="46"/>
    </row>
    <row r="849" spans="1:37" ht="29.25" customHeight="1">
      <c r="A849" s="46">
        <f>IFERROR(VLOOKUP(D849,Sort!B:D,3,0),"")</f>
        <v>0</v>
      </c>
      <c r="B849" s="190" t="str">
        <f t="shared" si="194"/>
        <v>846136CLOSE</v>
      </c>
      <c r="C849" s="196">
        <v>46136</v>
      </c>
      <c r="D849" s="192" t="s">
        <v>100</v>
      </c>
      <c r="E849" s="193" t="str">
        <f>IFERROR(VLOOKUP(D849,Sort!B:C,2,0),"")</f>
        <v>Axor 3336 OB</v>
      </c>
      <c r="F849" s="194">
        <v>17405</v>
      </c>
      <c r="G849" s="195">
        <f t="shared" si="195"/>
        <v>0</v>
      </c>
      <c r="H849" s="196">
        <v>46136</v>
      </c>
      <c r="I849" s="197">
        <v>0.375</v>
      </c>
      <c r="J849" s="196">
        <v>46136</v>
      </c>
      <c r="K849" s="197">
        <v>0.65625</v>
      </c>
      <c r="L849" s="198">
        <f t="shared" si="196"/>
        <v>46136.375</v>
      </c>
      <c r="M849" s="199">
        <f t="shared" si="197"/>
        <v>46136.65625</v>
      </c>
      <c r="N849" s="200">
        <f t="shared" si="198"/>
        <v>6.7500108000172965</v>
      </c>
      <c r="O849" s="201" t="s">
        <v>1363</v>
      </c>
      <c r="P849" s="201" t="s">
        <v>1364</v>
      </c>
      <c r="Q849" s="202" t="s">
        <v>149</v>
      </c>
      <c r="R849" s="202" t="s">
        <v>137</v>
      </c>
      <c r="S849" s="202" t="s">
        <v>909</v>
      </c>
      <c r="T849" s="193" t="str">
        <f>IFERROR(VLOOKUP(S849,Sort!E:F,2,0),"")</f>
        <v>FRAME CHASIS</v>
      </c>
      <c r="U849" s="115">
        <f t="shared" si="199"/>
        <v>1</v>
      </c>
      <c r="V849" s="202" t="s">
        <v>422</v>
      </c>
      <c r="W849" s="202"/>
      <c r="X849" s="202"/>
      <c r="Y849" s="202"/>
      <c r="Z849" s="193"/>
      <c r="AA849" s="193" t="s">
        <v>362</v>
      </c>
      <c r="AB849" s="203"/>
      <c r="AC849" s="204" t="str">
        <f t="shared" si="200"/>
        <v>CLOSE</v>
      </c>
      <c r="AD849" s="47" t="str">
        <f t="array" aca="1" ref="AD849" ca="1">IF(D849="","",INDEX(HM_Unit!$D$1:$AE$1,MATCH(C849,HM_Unit!$D$2:$AE$2,0)))</f>
        <v>WEEK 17</v>
      </c>
      <c r="AE849" s="46"/>
      <c r="AF849" s="46"/>
      <c r="AG849" s="46"/>
      <c r="AH849" s="46"/>
      <c r="AI849" s="46"/>
      <c r="AJ849" s="46"/>
      <c r="AK849" s="46"/>
    </row>
    <row r="850" spans="1:37" ht="29.25" customHeight="1">
      <c r="A850" s="46">
        <f>IFERROR(VLOOKUP(D850,Sort!B:D,3,0),"")</f>
        <v>0</v>
      </c>
      <c r="B850" s="190" t="str">
        <f t="shared" si="194"/>
        <v>946136CLOSE</v>
      </c>
      <c r="C850" s="196">
        <v>46136</v>
      </c>
      <c r="D850" s="192" t="s">
        <v>89</v>
      </c>
      <c r="E850" s="193" t="str">
        <f>IFERROR(VLOOKUP(D850,Sort!B:C,2,0),"")</f>
        <v>Axor 3336 OB</v>
      </c>
      <c r="F850" s="194">
        <v>8731</v>
      </c>
      <c r="G850" s="195">
        <f t="shared" si="195"/>
        <v>0</v>
      </c>
      <c r="H850" s="196">
        <v>46136</v>
      </c>
      <c r="I850" s="197">
        <v>0.58819444444444446</v>
      </c>
      <c r="J850" s="196">
        <v>46136</v>
      </c>
      <c r="K850" s="197">
        <v>0.64930555555555558</v>
      </c>
      <c r="L850" s="198">
        <f t="shared" si="196"/>
        <v>46136.588194444441</v>
      </c>
      <c r="M850" s="199">
        <f t="shared" si="197"/>
        <v>46136.649305555555</v>
      </c>
      <c r="N850" s="200">
        <f t="shared" si="198"/>
        <v>1.4666690134030602</v>
      </c>
      <c r="O850" s="201" t="s">
        <v>633</v>
      </c>
      <c r="P850" s="201" t="s">
        <v>650</v>
      </c>
      <c r="Q850" s="202" t="s">
        <v>149</v>
      </c>
      <c r="R850" s="202" t="s">
        <v>137</v>
      </c>
      <c r="S850" s="202" t="s">
        <v>318</v>
      </c>
      <c r="T850" s="193" t="str">
        <f>IFERROR(VLOOKUP(S850,Sort!E:F,2,0),"")</f>
        <v>PREVENTIVE MAINTENACE</v>
      </c>
      <c r="U850" s="115">
        <f t="shared" si="199"/>
        <v>1</v>
      </c>
      <c r="V850" s="202" t="s">
        <v>422</v>
      </c>
      <c r="W850" s="202"/>
      <c r="X850" s="202"/>
      <c r="Y850" s="202"/>
      <c r="Z850" s="193"/>
      <c r="AA850" s="193" t="s">
        <v>362</v>
      </c>
      <c r="AB850" s="203"/>
      <c r="AC850" s="204" t="str">
        <f t="shared" si="200"/>
        <v>CLOSE</v>
      </c>
      <c r="AD850" s="47" t="str">
        <f t="array" aca="1" ref="AD850" ca="1">IF(D850="","",INDEX(HM_Unit!$D$1:$AE$1,MATCH(C850,HM_Unit!$D$2:$AE$2,0)))</f>
        <v>WEEK 17</v>
      </c>
      <c r="AE850" s="46"/>
      <c r="AF850" s="46"/>
      <c r="AG850" s="46"/>
      <c r="AH850" s="46"/>
      <c r="AI850" s="46"/>
      <c r="AJ850" s="46"/>
      <c r="AK850" s="46"/>
    </row>
    <row r="851" spans="1:37" ht="29.25" customHeight="1">
      <c r="A851" s="46">
        <f>IFERROR(VLOOKUP(D851,Sort!B:D,3,0),"")</f>
        <v>0</v>
      </c>
      <c r="B851" s="190" t="str">
        <f t="shared" si="194"/>
        <v>1046136CLOSE</v>
      </c>
      <c r="C851" s="196">
        <v>46136</v>
      </c>
      <c r="D851" s="192" t="s">
        <v>36</v>
      </c>
      <c r="E851" s="193" t="str">
        <f>IFERROR(VLOOKUP(D851,Sort!B:C,2,0),"")</f>
        <v>AXOR 3336K</v>
      </c>
      <c r="F851" s="194">
        <v>16553</v>
      </c>
      <c r="G851" s="195">
        <f t="shared" si="195"/>
        <v>0</v>
      </c>
      <c r="H851" s="196">
        <v>46136</v>
      </c>
      <c r="I851" s="197">
        <v>0.625</v>
      </c>
      <c r="J851" s="196">
        <v>46136</v>
      </c>
      <c r="K851" s="197">
        <v>0.71527777777777779</v>
      </c>
      <c r="L851" s="198">
        <f t="shared" si="196"/>
        <v>46136.625</v>
      </c>
      <c r="M851" s="199">
        <f t="shared" si="197"/>
        <v>46136.715277777781</v>
      </c>
      <c r="N851" s="200">
        <f t="shared" si="198"/>
        <v>2.1666701334164946</v>
      </c>
      <c r="O851" s="201" t="s">
        <v>312</v>
      </c>
      <c r="P851" s="201" t="s">
        <v>1365</v>
      </c>
      <c r="Q851" s="202" t="s">
        <v>150</v>
      </c>
      <c r="R851" s="202" t="s">
        <v>137</v>
      </c>
      <c r="S851" s="202" t="s">
        <v>300</v>
      </c>
      <c r="T851" s="193" t="str">
        <f>IFERROR(VLOOKUP(S851,Sort!E:F,2,0),"")</f>
        <v>AIR SYSTEM</v>
      </c>
      <c r="U851" s="115">
        <f t="shared" si="199"/>
        <v>1</v>
      </c>
      <c r="V851" s="202" t="s">
        <v>422</v>
      </c>
      <c r="W851" s="202"/>
      <c r="X851" s="202"/>
      <c r="Y851" s="202"/>
      <c r="Z851" s="193"/>
      <c r="AA851" s="193" t="s">
        <v>362</v>
      </c>
      <c r="AB851" s="203"/>
      <c r="AC851" s="204" t="str">
        <f t="shared" si="200"/>
        <v>CLOSE</v>
      </c>
      <c r="AD851" s="47" t="str">
        <f t="array" aca="1" ref="AD851" ca="1">IF(D851="","",INDEX(HM_Unit!$D$1:$AE$1,MATCH(C851,HM_Unit!$D$2:$AE$2,0)))</f>
        <v>WEEK 17</v>
      </c>
      <c r="AE851" s="46"/>
      <c r="AF851" s="46"/>
      <c r="AG851" s="46"/>
      <c r="AH851" s="46"/>
      <c r="AI851" s="46"/>
      <c r="AJ851" s="46"/>
      <c r="AK851" s="46"/>
    </row>
    <row r="852" spans="1:37" ht="29.25" customHeight="1">
      <c r="A852" s="46">
        <f>IFERROR(VLOOKUP(D852,Sort!B:D,3,0),"")</f>
        <v>0</v>
      </c>
      <c r="B852" s="190" t="str">
        <f t="shared" si="194"/>
        <v>1146136CLOSE</v>
      </c>
      <c r="C852" s="196">
        <v>46136</v>
      </c>
      <c r="D852" s="192" t="s">
        <v>14</v>
      </c>
      <c r="E852" s="193" t="str">
        <f>IFERROR(VLOOKUP(D852,Sort!B:C,2,0),"")</f>
        <v>AXOR 3336K</v>
      </c>
      <c r="F852" s="194">
        <v>18235</v>
      </c>
      <c r="G852" s="195">
        <f t="shared" si="195"/>
        <v>0</v>
      </c>
      <c r="H852" s="196">
        <v>46136</v>
      </c>
      <c r="I852" s="197">
        <v>0.375</v>
      </c>
      <c r="J852" s="196">
        <v>46136</v>
      </c>
      <c r="K852" s="197">
        <v>0.70138888888888884</v>
      </c>
      <c r="L852" s="198">
        <f t="shared" si="196"/>
        <v>46136.375</v>
      </c>
      <c r="M852" s="199">
        <f t="shared" si="197"/>
        <v>46136.701388888891</v>
      </c>
      <c r="N852" s="200">
        <f t="shared" si="198"/>
        <v>7.8333458667255496</v>
      </c>
      <c r="O852" s="201" t="s">
        <v>1366</v>
      </c>
      <c r="P852" s="201" t="s">
        <v>1367</v>
      </c>
      <c r="Q852" s="202" t="s">
        <v>150</v>
      </c>
      <c r="R852" s="202" t="s">
        <v>137</v>
      </c>
      <c r="S852" s="202" t="s">
        <v>491</v>
      </c>
      <c r="T852" s="193" t="str">
        <f>IFERROR(VLOOKUP(S852,Sort!E:F,2,0),"")</f>
        <v>FUEL SYSTEM</v>
      </c>
      <c r="U852" s="115">
        <f t="shared" si="199"/>
        <v>1</v>
      </c>
      <c r="V852" s="202" t="s">
        <v>422</v>
      </c>
      <c r="W852" s="202"/>
      <c r="X852" s="202"/>
      <c r="Y852" s="202"/>
      <c r="Z852" s="193"/>
      <c r="AA852" s="193" t="s">
        <v>362</v>
      </c>
      <c r="AB852" s="203"/>
      <c r="AC852" s="204" t="str">
        <f t="shared" si="200"/>
        <v>CLOSE</v>
      </c>
      <c r="AD852" s="47" t="str">
        <f t="array" aca="1" ref="AD852" ca="1">IF(D852="","",INDEX(HM_Unit!$D$1:$AE$1,MATCH(C852,HM_Unit!$D$2:$AE$2,0)))</f>
        <v>WEEK 17</v>
      </c>
      <c r="AE852" s="46"/>
      <c r="AF852" s="46"/>
      <c r="AG852" s="46"/>
      <c r="AH852" s="46"/>
      <c r="AI852" s="46"/>
      <c r="AJ852" s="46"/>
      <c r="AK852" s="46"/>
    </row>
    <row r="853" spans="1:37" ht="29.25" customHeight="1">
      <c r="A853" s="46">
        <f>IFERROR(VLOOKUP(D853,Sort!B:D,3,0),"")</f>
        <v>0</v>
      </c>
      <c r="B853" s="190" t="str">
        <f t="shared" si="194"/>
        <v>1246136CLOSE</v>
      </c>
      <c r="C853" s="196">
        <v>46136</v>
      </c>
      <c r="D853" s="192" t="s">
        <v>22</v>
      </c>
      <c r="E853" s="193" t="str">
        <f>IFERROR(VLOOKUP(D853,Sort!B:C,2,0),"")</f>
        <v>AXOR 3336K</v>
      </c>
      <c r="F853" s="194" t="s">
        <v>471</v>
      </c>
      <c r="G853" s="195">
        <f t="shared" si="195"/>
        <v>0</v>
      </c>
      <c r="H853" s="196">
        <v>46136</v>
      </c>
      <c r="I853" s="197">
        <v>0.45833333333333331</v>
      </c>
      <c r="J853" s="196">
        <v>46136</v>
      </c>
      <c r="K853" s="197">
        <v>0.47430555555555554</v>
      </c>
      <c r="L853" s="198">
        <f t="shared" si="196"/>
        <v>46136.458333333336</v>
      </c>
      <c r="M853" s="199">
        <f t="shared" si="197"/>
        <v>46136.474305555559</v>
      </c>
      <c r="N853" s="200">
        <f t="shared" si="198"/>
        <v>0.38333394669481163</v>
      </c>
      <c r="O853" s="201" t="s">
        <v>1368</v>
      </c>
      <c r="P853" s="201" t="s">
        <v>1369</v>
      </c>
      <c r="Q853" s="202" t="s">
        <v>318</v>
      </c>
      <c r="R853" s="202" t="s">
        <v>137</v>
      </c>
      <c r="S853" s="202" t="s">
        <v>291</v>
      </c>
      <c r="T853" s="193" t="str">
        <f>IFERROR(VLOOKUP(S853,Sort!E:F,2,0),"")</f>
        <v>ELECTRICAL, STARTING &amp; CHARGING SYSTEM</v>
      </c>
      <c r="U853" s="115">
        <f t="shared" si="199"/>
        <v>1</v>
      </c>
      <c r="V853" s="202" t="s">
        <v>422</v>
      </c>
      <c r="W853" s="202"/>
      <c r="X853" s="202"/>
      <c r="Y853" s="202"/>
      <c r="Z853" s="193"/>
      <c r="AA853" s="193" t="s">
        <v>362</v>
      </c>
      <c r="AB853" s="203"/>
      <c r="AC853" s="204" t="str">
        <f t="shared" si="200"/>
        <v>CLOSE</v>
      </c>
      <c r="AD853" s="47" t="str">
        <f t="array" aca="1" ref="AD853" ca="1">IF(D853="","",INDEX(HM_Unit!$D$1:$AE$1,MATCH(C853,HM_Unit!$D$2:$AE$2,0)))</f>
        <v>WEEK 17</v>
      </c>
      <c r="AE853" s="46"/>
      <c r="AF853" s="46"/>
      <c r="AG853" s="46"/>
      <c r="AH853" s="46"/>
      <c r="AI853" s="46"/>
      <c r="AJ853" s="46"/>
      <c r="AK853" s="46"/>
    </row>
    <row r="854" spans="1:37" ht="29.25" customHeight="1">
      <c r="A854" s="46">
        <f>IFERROR(VLOOKUP(D854,Sort!B:D,3,0),"")</f>
        <v>0</v>
      </c>
      <c r="B854" s="190" t="str">
        <f t="shared" si="194"/>
        <v>1346136CLOSE</v>
      </c>
      <c r="C854" s="196">
        <v>46136</v>
      </c>
      <c r="D854" s="192" t="s">
        <v>33</v>
      </c>
      <c r="E854" s="193" t="str">
        <f>IFERROR(VLOOKUP(D854,Sort!B:C,2,0),"")</f>
        <v>AXOR 3336K</v>
      </c>
      <c r="F854" s="194" t="s">
        <v>471</v>
      </c>
      <c r="G854" s="195">
        <f t="shared" si="195"/>
        <v>0</v>
      </c>
      <c r="H854" s="196">
        <v>46136</v>
      </c>
      <c r="I854" s="197">
        <v>0.34375</v>
      </c>
      <c r="J854" s="196">
        <v>46137</v>
      </c>
      <c r="K854" s="197">
        <v>0</v>
      </c>
      <c r="L854" s="198">
        <f t="shared" si="196"/>
        <v>46136.34375</v>
      </c>
      <c r="M854" s="199">
        <f t="shared" si="197"/>
        <v>46137</v>
      </c>
      <c r="N854" s="200">
        <f t="shared" si="198"/>
        <v>15.750025200040358</v>
      </c>
      <c r="O854" s="201" t="s">
        <v>1370</v>
      </c>
      <c r="P854" s="201" t="s">
        <v>1371</v>
      </c>
      <c r="Q854" s="202" t="s">
        <v>150</v>
      </c>
      <c r="R854" s="202" t="s">
        <v>137</v>
      </c>
      <c r="S854" s="202" t="s">
        <v>591</v>
      </c>
      <c r="T854" s="193" t="str">
        <f>IFERROR(VLOOKUP(S854,Sort!E:F,2,0),"")</f>
        <v>CLUTCH</v>
      </c>
      <c r="U854" s="115">
        <f t="shared" si="199"/>
        <v>1</v>
      </c>
      <c r="V854" s="202" t="s">
        <v>422</v>
      </c>
      <c r="W854" s="202"/>
      <c r="X854" s="202"/>
      <c r="Y854" s="202"/>
      <c r="Z854" s="193"/>
      <c r="AA854" s="193" t="s">
        <v>362</v>
      </c>
      <c r="AB854" s="203"/>
      <c r="AC854" s="204" t="str">
        <f t="shared" si="200"/>
        <v>CLOSE</v>
      </c>
      <c r="AD854" s="47" t="str">
        <f t="array" aca="1" ref="AD854" ca="1">IF(D854="","",INDEX(HM_Unit!$D$1:$AE$1,MATCH(C854,HM_Unit!$D$2:$AE$2,0)))</f>
        <v>WEEK 17</v>
      </c>
      <c r="AE854" s="46"/>
      <c r="AF854" s="46"/>
      <c r="AG854" s="46"/>
      <c r="AH854" s="46"/>
      <c r="AI854" s="46"/>
      <c r="AJ854" s="46"/>
      <c r="AK854" s="46"/>
    </row>
    <row r="855" spans="1:37" ht="29.25" customHeight="1">
      <c r="A855" s="46">
        <f>IFERROR(VLOOKUP(D855,Sort!B:D,3,0),"")</f>
        <v>0</v>
      </c>
      <c r="B855" s="190" t="str">
        <f t="shared" si="194"/>
        <v>1446136CLOSE</v>
      </c>
      <c r="C855" s="196">
        <v>46136</v>
      </c>
      <c r="D855" s="192" t="s">
        <v>102</v>
      </c>
      <c r="E855" s="193" t="str">
        <f>IFERROR(VLOOKUP(D855,Sort!B:C,2,0),"")</f>
        <v>Axor 3336 OB</v>
      </c>
      <c r="F855" s="194" t="s">
        <v>711</v>
      </c>
      <c r="G855" s="195">
        <f t="shared" si="195"/>
        <v>0</v>
      </c>
      <c r="H855" s="196">
        <v>46136</v>
      </c>
      <c r="I855" s="197">
        <v>0.82430555555555551</v>
      </c>
      <c r="J855" s="196">
        <v>46136</v>
      </c>
      <c r="K855" s="197">
        <v>0.83194444444444449</v>
      </c>
      <c r="L855" s="198">
        <f t="shared" si="196"/>
        <v>46136.824305555558</v>
      </c>
      <c r="M855" s="199">
        <f t="shared" si="197"/>
        <v>46136.831944444442</v>
      </c>
      <c r="N855" s="200">
        <f t="shared" si="198"/>
        <v>0.18333362656624297</v>
      </c>
      <c r="O855" s="201" t="s">
        <v>1372</v>
      </c>
      <c r="P855" s="201" t="s">
        <v>1373</v>
      </c>
      <c r="Q855" s="202" t="s">
        <v>150</v>
      </c>
      <c r="R855" s="202" t="s">
        <v>137</v>
      </c>
      <c r="S855" s="202" t="s">
        <v>291</v>
      </c>
      <c r="T855" s="193" t="str">
        <f>IFERROR(VLOOKUP(S855,Sort!E:F,2,0),"")</f>
        <v>ELECTRICAL, STARTING &amp; CHARGING SYSTEM</v>
      </c>
      <c r="U855" s="115">
        <f t="shared" si="199"/>
        <v>1</v>
      </c>
      <c r="V855" s="202" t="s">
        <v>422</v>
      </c>
      <c r="W855" s="202"/>
      <c r="X855" s="202"/>
      <c r="Y855" s="202"/>
      <c r="Z855" s="193"/>
      <c r="AA855" s="193" t="s">
        <v>362</v>
      </c>
      <c r="AB855" s="203"/>
      <c r="AC855" s="204" t="str">
        <f t="shared" si="200"/>
        <v>CLOSE</v>
      </c>
      <c r="AD855" s="47" t="str">
        <f t="array" aca="1" ref="AD855" ca="1">IF(D855="","",INDEX(HM_Unit!$D$1:$AE$1,MATCH(C855,HM_Unit!$D$2:$AE$2,0)))</f>
        <v>WEEK 17</v>
      </c>
      <c r="AE855" s="46"/>
      <c r="AF855" s="46"/>
      <c r="AG855" s="46"/>
      <c r="AH855" s="46"/>
      <c r="AI855" s="46"/>
      <c r="AJ855" s="46"/>
      <c r="AK855" s="46"/>
    </row>
    <row r="856" spans="1:37" ht="29.25" customHeight="1">
      <c r="A856" s="46">
        <f>IFERROR(VLOOKUP(D856,Sort!B:D,3,0),"")</f>
        <v>0</v>
      </c>
      <c r="B856" s="190" t="str">
        <f t="shared" si="194"/>
        <v>1546136CLOSE</v>
      </c>
      <c r="C856" s="196">
        <v>46136</v>
      </c>
      <c r="D856" s="192" t="s">
        <v>88</v>
      </c>
      <c r="E856" s="193" t="str">
        <f>IFERROR(VLOOKUP(D856,Sort!B:C,2,0),"")</f>
        <v>Axor 3336 OB</v>
      </c>
      <c r="F856" s="194">
        <v>18348</v>
      </c>
      <c r="G856" s="195">
        <f t="shared" si="195"/>
        <v>0</v>
      </c>
      <c r="H856" s="196">
        <v>46136</v>
      </c>
      <c r="I856" s="197">
        <v>0.79166666666666663</v>
      </c>
      <c r="J856" s="196">
        <v>46136</v>
      </c>
      <c r="K856" s="197">
        <v>0.88888888888888884</v>
      </c>
      <c r="L856" s="198">
        <f t="shared" si="196"/>
        <v>46136.791666666664</v>
      </c>
      <c r="M856" s="199">
        <f t="shared" si="197"/>
        <v>46136.888888888891</v>
      </c>
      <c r="N856" s="200">
        <f t="shared" si="198"/>
        <v>2.333337066769658</v>
      </c>
      <c r="O856" s="201" t="s">
        <v>1374</v>
      </c>
      <c r="P856" s="201" t="s">
        <v>1375</v>
      </c>
      <c r="Q856" s="202" t="s">
        <v>150</v>
      </c>
      <c r="R856" s="202" t="s">
        <v>137</v>
      </c>
      <c r="S856" s="202" t="s">
        <v>297</v>
      </c>
      <c r="T856" s="193" t="str">
        <f>IFERROR(VLOOKUP(S856,Sort!E:F,2,0),"")</f>
        <v>SUSPENSION</v>
      </c>
      <c r="U856" s="115">
        <f t="shared" si="199"/>
        <v>1</v>
      </c>
      <c r="V856" s="202" t="s">
        <v>422</v>
      </c>
      <c r="W856" s="202"/>
      <c r="X856" s="202"/>
      <c r="Y856" s="202"/>
      <c r="Z856" s="193"/>
      <c r="AA856" s="193" t="s">
        <v>362</v>
      </c>
      <c r="AB856" s="203"/>
      <c r="AC856" s="204" t="str">
        <f t="shared" si="200"/>
        <v>CLOSE</v>
      </c>
      <c r="AD856" s="47" t="str">
        <f t="array" aca="1" ref="AD856" ca="1">IF(D856="","",INDEX(HM_Unit!$D$1:$AE$1,MATCH(C856,HM_Unit!$D$2:$AE$2,0)))</f>
        <v>WEEK 17</v>
      </c>
      <c r="AE856" s="46"/>
      <c r="AF856" s="46"/>
      <c r="AG856" s="46"/>
      <c r="AH856" s="46"/>
      <c r="AI856" s="46"/>
      <c r="AJ856" s="46"/>
      <c r="AK856" s="46"/>
    </row>
    <row r="857" spans="1:37" ht="29.25" customHeight="1">
      <c r="A857" s="46">
        <f>IFERROR(VLOOKUP(D857,Sort!B:D,3,0),"")</f>
        <v>0</v>
      </c>
      <c r="B857" s="190" t="str">
        <f t="shared" si="194"/>
        <v>1646136CLOSE</v>
      </c>
      <c r="C857" s="196">
        <v>46136</v>
      </c>
      <c r="D857" s="192" t="s">
        <v>106</v>
      </c>
      <c r="E857" s="193" t="str">
        <f>IFERROR(VLOOKUP(D857,Sort!B:C,2,0),"")</f>
        <v>Axor 3336 OB</v>
      </c>
      <c r="F857" s="194">
        <v>18368</v>
      </c>
      <c r="G857" s="195">
        <f t="shared" si="195"/>
        <v>0</v>
      </c>
      <c r="H857" s="196">
        <v>46136</v>
      </c>
      <c r="I857" s="197">
        <v>0.90972222222222221</v>
      </c>
      <c r="J857" s="196">
        <v>46136</v>
      </c>
      <c r="K857" s="197">
        <v>0.92361111111111116</v>
      </c>
      <c r="L857" s="198">
        <f t="shared" si="196"/>
        <v>46136.909722222219</v>
      </c>
      <c r="M857" s="199">
        <f t="shared" si="197"/>
        <v>46136.923611111109</v>
      </c>
      <c r="N857" s="200">
        <f t="shared" si="198"/>
        <v>0.33333386670632675</v>
      </c>
      <c r="O857" s="201" t="s">
        <v>1376</v>
      </c>
      <c r="P857" s="201" t="s">
        <v>1377</v>
      </c>
      <c r="Q857" s="202" t="s">
        <v>150</v>
      </c>
      <c r="R857" s="202" t="s">
        <v>137</v>
      </c>
      <c r="S857" s="202" t="s">
        <v>300</v>
      </c>
      <c r="T857" s="193" t="str">
        <f>IFERROR(VLOOKUP(S857,Sort!E:F,2,0),"")</f>
        <v>AIR SYSTEM</v>
      </c>
      <c r="U857" s="115">
        <f t="shared" si="199"/>
        <v>1</v>
      </c>
      <c r="V857" s="202" t="s">
        <v>422</v>
      </c>
      <c r="W857" s="202"/>
      <c r="X857" s="202"/>
      <c r="Y857" s="202"/>
      <c r="Z857" s="193"/>
      <c r="AA857" s="193" t="s">
        <v>362</v>
      </c>
      <c r="AB857" s="203"/>
      <c r="AC857" s="204" t="str">
        <f t="shared" si="200"/>
        <v>CLOSE</v>
      </c>
      <c r="AD857" s="47" t="str">
        <f t="array" aca="1" ref="AD857" ca="1">IF(D857="","",INDEX(HM_Unit!$D$1:$AE$1,MATCH(C857,HM_Unit!$D$2:$AE$2,0)))</f>
        <v>WEEK 17</v>
      </c>
      <c r="AE857" s="46"/>
      <c r="AF857" s="46"/>
      <c r="AG857" s="46"/>
      <c r="AH857" s="46"/>
      <c r="AI857" s="46"/>
      <c r="AJ857" s="46"/>
      <c r="AK857" s="46"/>
    </row>
    <row r="858" spans="1:37" ht="29.25" customHeight="1">
      <c r="A858" s="46">
        <f>IFERROR(VLOOKUP(D858,Sort!B:D,3,0),"")</f>
        <v>0</v>
      </c>
      <c r="B858" s="190" t="str">
        <f t="shared" si="194"/>
        <v>1746136CLOSE</v>
      </c>
      <c r="C858" s="196">
        <v>46136</v>
      </c>
      <c r="D858" s="192" t="s">
        <v>20</v>
      </c>
      <c r="E858" s="193" t="str">
        <f>IFERROR(VLOOKUP(D858,Sort!B:C,2,0),"")</f>
        <v>AXOR 3336K</v>
      </c>
      <c r="F858" s="194">
        <v>17958</v>
      </c>
      <c r="G858" s="195">
        <f t="shared" si="195"/>
        <v>0</v>
      </c>
      <c r="H858" s="196">
        <v>46136</v>
      </c>
      <c r="I858" s="197">
        <v>0.85069444444444442</v>
      </c>
      <c r="J858" s="196">
        <v>46136</v>
      </c>
      <c r="K858" s="197">
        <v>0.86458333333333337</v>
      </c>
      <c r="L858" s="198">
        <f t="shared" si="196"/>
        <v>46136.850694444445</v>
      </c>
      <c r="M858" s="199">
        <f t="shared" si="197"/>
        <v>46136.864583333336</v>
      </c>
      <c r="N858" s="200">
        <f t="shared" si="198"/>
        <v>0.33333386670632675</v>
      </c>
      <c r="O858" s="201" t="s">
        <v>1378</v>
      </c>
      <c r="P858" s="201" t="s">
        <v>998</v>
      </c>
      <c r="Q858" s="202" t="s">
        <v>150</v>
      </c>
      <c r="R858" s="202" t="s">
        <v>137</v>
      </c>
      <c r="S858" s="202" t="s">
        <v>291</v>
      </c>
      <c r="T858" s="193" t="str">
        <f>IFERROR(VLOOKUP(S858,Sort!E:F,2,0),"")</f>
        <v>ELECTRICAL, STARTING &amp; CHARGING SYSTEM</v>
      </c>
      <c r="U858" s="115">
        <f t="shared" si="199"/>
        <v>1</v>
      </c>
      <c r="V858" s="202" t="s">
        <v>422</v>
      </c>
      <c r="W858" s="202"/>
      <c r="X858" s="202"/>
      <c r="Y858" s="202"/>
      <c r="Z858" s="193"/>
      <c r="AA858" s="193" t="s">
        <v>362</v>
      </c>
      <c r="AB858" s="203"/>
      <c r="AC858" s="204" t="str">
        <f t="shared" si="200"/>
        <v>CLOSE</v>
      </c>
      <c r="AD858" s="47" t="str">
        <f t="array" aca="1" ref="AD858" ca="1">IF(D858="","",INDEX(HM_Unit!$D$1:$AE$1,MATCH(C858,HM_Unit!$D$2:$AE$2,0)))</f>
        <v>WEEK 17</v>
      </c>
      <c r="AE858" s="46"/>
      <c r="AF858" s="46"/>
      <c r="AG858" s="46"/>
      <c r="AH858" s="46"/>
      <c r="AI858" s="46"/>
      <c r="AJ858" s="46"/>
      <c r="AK858" s="46"/>
    </row>
    <row r="859" spans="1:37" ht="29.25" customHeight="1">
      <c r="A859" s="46">
        <f>IFERROR(VLOOKUP(D859,Sort!B:D,3,0),"")</f>
        <v>0</v>
      </c>
      <c r="B859" s="190" t="str">
        <f t="shared" si="194"/>
        <v>1846136CLOSE</v>
      </c>
      <c r="C859" s="196">
        <v>46136</v>
      </c>
      <c r="D859" s="192" t="s">
        <v>38</v>
      </c>
      <c r="E859" s="193" t="str">
        <f>IFERROR(VLOOKUP(D859,Sort!B:C,2,0),"")</f>
        <v>AXOR 3336K</v>
      </c>
      <c r="F859" s="194">
        <v>18355</v>
      </c>
      <c r="G859" s="195">
        <f t="shared" si="195"/>
        <v>0</v>
      </c>
      <c r="H859" s="196">
        <v>46136</v>
      </c>
      <c r="I859" s="197">
        <v>6.25E-2</v>
      </c>
      <c r="J859" s="196">
        <v>46136</v>
      </c>
      <c r="K859" s="197">
        <v>0.15625</v>
      </c>
      <c r="L859" s="198">
        <f t="shared" si="196"/>
        <v>46136.0625</v>
      </c>
      <c r="M859" s="199">
        <f t="shared" si="197"/>
        <v>46136.15625</v>
      </c>
      <c r="N859" s="200">
        <f t="shared" si="198"/>
        <v>2.2500036000057655</v>
      </c>
      <c r="O859" s="201" t="s">
        <v>1379</v>
      </c>
      <c r="P859" s="201" t="s">
        <v>1380</v>
      </c>
      <c r="Q859" s="202" t="s">
        <v>150</v>
      </c>
      <c r="R859" s="202" t="s">
        <v>137</v>
      </c>
      <c r="S859" s="202" t="s">
        <v>297</v>
      </c>
      <c r="T859" s="193" t="str">
        <f>IFERROR(VLOOKUP(S859,Sort!E:F,2,0),"")</f>
        <v>SUSPENSION</v>
      </c>
      <c r="U859" s="115">
        <f t="shared" si="199"/>
        <v>1</v>
      </c>
      <c r="V859" s="202" t="s">
        <v>422</v>
      </c>
      <c r="W859" s="202"/>
      <c r="X859" s="202"/>
      <c r="Y859" s="202"/>
      <c r="Z859" s="193"/>
      <c r="AA859" s="193" t="s">
        <v>362</v>
      </c>
      <c r="AB859" s="203"/>
      <c r="AC859" s="204" t="str">
        <f t="shared" si="200"/>
        <v>CLOSE</v>
      </c>
      <c r="AD859" s="47" t="str">
        <f t="array" aca="1" ref="AD859" ca="1">IF(D859="","",INDEX(HM_Unit!$D$1:$AE$1,MATCH(C859,HM_Unit!$D$2:$AE$2,0)))</f>
        <v>WEEK 17</v>
      </c>
      <c r="AE859" s="46"/>
      <c r="AF859" s="46"/>
      <c r="AG859" s="46"/>
      <c r="AH859" s="46"/>
      <c r="AI859" s="46"/>
      <c r="AJ859" s="46"/>
      <c r="AK859" s="46"/>
    </row>
    <row r="860" spans="1:37" ht="29.25" customHeight="1">
      <c r="A860" s="46">
        <f>IFERROR(VLOOKUP(D860,Sort!B:D,3,0),"")</f>
        <v>0</v>
      </c>
      <c r="B860" s="190" t="str">
        <f t="shared" si="194"/>
        <v>1946136CLOSE</v>
      </c>
      <c r="C860" s="196">
        <v>46136</v>
      </c>
      <c r="D860" s="192" t="s">
        <v>14</v>
      </c>
      <c r="E860" s="193" t="str">
        <f>IFERROR(VLOOKUP(D860,Sort!B:C,2,0),"")</f>
        <v>AXOR 3336K</v>
      </c>
      <c r="F860" s="194">
        <v>18240</v>
      </c>
      <c r="G860" s="195">
        <f t="shared" si="195"/>
        <v>0</v>
      </c>
      <c r="H860" s="196">
        <v>46136</v>
      </c>
      <c r="I860" s="197">
        <v>0</v>
      </c>
      <c r="J860" s="196">
        <v>46136</v>
      </c>
      <c r="K860" s="197">
        <v>8.3333333333333329E-2</v>
      </c>
      <c r="L860" s="198">
        <f t="shared" si="196"/>
        <v>46136</v>
      </c>
      <c r="M860" s="199">
        <f t="shared" si="197"/>
        <v>46136.083333333336</v>
      </c>
      <c r="N860" s="200">
        <f t="shared" si="198"/>
        <v>2.0000032000633334</v>
      </c>
      <c r="O860" s="201" t="s">
        <v>1381</v>
      </c>
      <c r="P860" s="201" t="s">
        <v>1382</v>
      </c>
      <c r="Q860" s="202" t="s">
        <v>150</v>
      </c>
      <c r="R860" s="202" t="s">
        <v>137</v>
      </c>
      <c r="S860" s="202" t="s">
        <v>291</v>
      </c>
      <c r="T860" s="193" t="str">
        <f>IFERROR(VLOOKUP(S860,Sort!E:F,2,0),"")</f>
        <v>ELECTRICAL, STARTING &amp; CHARGING SYSTEM</v>
      </c>
      <c r="U860" s="115">
        <f t="shared" si="199"/>
        <v>1</v>
      </c>
      <c r="V860" s="202" t="s">
        <v>422</v>
      </c>
      <c r="W860" s="202"/>
      <c r="X860" s="202"/>
      <c r="Y860" s="202"/>
      <c r="Z860" s="193"/>
      <c r="AA860" s="193" t="s">
        <v>362</v>
      </c>
      <c r="AB860" s="203"/>
      <c r="AC860" s="204" t="str">
        <f t="shared" si="200"/>
        <v>CLOSE</v>
      </c>
      <c r="AD860" s="47" t="str">
        <f t="array" aca="1" ref="AD860" ca="1">IF(D860="","",INDEX(HM_Unit!$D$1:$AE$1,MATCH(C860,HM_Unit!$D$2:$AE$2,0)))</f>
        <v>WEEK 17</v>
      </c>
      <c r="AE860" s="46"/>
      <c r="AF860" s="46"/>
      <c r="AG860" s="46"/>
      <c r="AH860" s="46"/>
      <c r="AI860" s="46"/>
      <c r="AJ860" s="46"/>
      <c r="AK860" s="46"/>
    </row>
    <row r="861" spans="1:37" ht="29.25" customHeight="1">
      <c r="A861" s="46">
        <f>IFERROR(VLOOKUP(D861,Sort!B:D,3,0),"")</f>
        <v>0</v>
      </c>
      <c r="B861" s="190" t="str">
        <f t="shared" si="194"/>
        <v>2046136CLOSE</v>
      </c>
      <c r="C861" s="196">
        <v>46136</v>
      </c>
      <c r="D861" s="192" t="s">
        <v>16</v>
      </c>
      <c r="E861" s="193" t="str">
        <f>IFERROR(VLOOKUP(D861,Sort!B:C,2,0),"")</f>
        <v>AXOR 3336K</v>
      </c>
      <c r="F861" s="194">
        <v>18259</v>
      </c>
      <c r="G861" s="195">
        <f t="shared" si="195"/>
        <v>0</v>
      </c>
      <c r="H861" s="196">
        <v>46136</v>
      </c>
      <c r="I861" s="197">
        <v>0.60833333333333328</v>
      </c>
      <c r="J861" s="196">
        <v>46136</v>
      </c>
      <c r="K861" s="197">
        <v>0.68402777777777779</v>
      </c>
      <c r="L861" s="198">
        <f t="shared" si="196"/>
        <v>46136.60833333333</v>
      </c>
      <c r="M861" s="199">
        <f t="shared" si="197"/>
        <v>46136.684027777781</v>
      </c>
      <c r="N861" s="200">
        <f t="shared" si="198"/>
        <v>1.8166695734970908</v>
      </c>
      <c r="O861" s="201" t="s">
        <v>1383</v>
      </c>
      <c r="P861" s="201"/>
      <c r="Q861" s="202" t="s">
        <v>149</v>
      </c>
      <c r="R861" s="202" t="s">
        <v>137</v>
      </c>
      <c r="S861" s="202" t="s">
        <v>318</v>
      </c>
      <c r="T861" s="193" t="str">
        <f>IFERROR(VLOOKUP(S861,Sort!E:F,2,0),"")</f>
        <v>PREVENTIVE MAINTENACE</v>
      </c>
      <c r="U861" s="115">
        <f t="shared" si="199"/>
        <v>1</v>
      </c>
      <c r="V861" s="202" t="s">
        <v>422</v>
      </c>
      <c r="W861" s="202"/>
      <c r="X861" s="202"/>
      <c r="Y861" s="202"/>
      <c r="Z861" s="193"/>
      <c r="AA861" s="193" t="s">
        <v>362</v>
      </c>
      <c r="AB861" s="203"/>
      <c r="AC861" s="204" t="str">
        <f t="shared" si="200"/>
        <v>CLOSE</v>
      </c>
      <c r="AD861" s="47" t="str">
        <f t="array" aca="1" ref="AD861" ca="1">IF(D861="","",INDEX(HM_Unit!$D$1:$AE$1,MATCH(C861,HM_Unit!$D$2:$AE$2,0)))</f>
        <v>WEEK 17</v>
      </c>
      <c r="AE861" s="46"/>
      <c r="AF861" s="46"/>
      <c r="AG861" s="46"/>
      <c r="AH861" s="46"/>
      <c r="AI861" s="46"/>
      <c r="AJ861" s="46"/>
      <c r="AK861" s="46"/>
    </row>
    <row r="862" spans="1:37" ht="29.25" customHeight="1">
      <c r="A862" s="46">
        <f>IFERROR(VLOOKUP(D862,Sort!B:D,3,0),"")</f>
        <v>0</v>
      </c>
      <c r="B862" s="190" t="str">
        <f t="shared" si="194"/>
        <v>2146136CLOSE</v>
      </c>
      <c r="C862" s="196">
        <v>46136</v>
      </c>
      <c r="D862" s="192" t="s">
        <v>24</v>
      </c>
      <c r="E862" s="193" t="str">
        <f>IFERROR(VLOOKUP(D862,Sort!B:C,2,0),"")</f>
        <v>AXOR 3336K</v>
      </c>
      <c r="F862" s="194"/>
      <c r="G862" s="195">
        <f t="shared" si="195"/>
        <v>0</v>
      </c>
      <c r="H862" s="196">
        <v>46136</v>
      </c>
      <c r="I862" s="197">
        <v>0.40902777777777777</v>
      </c>
      <c r="J862" s="196">
        <v>46136</v>
      </c>
      <c r="K862" s="197">
        <v>0.43055555555555558</v>
      </c>
      <c r="L862" s="198">
        <f t="shared" si="196"/>
        <v>46136.40902777778</v>
      </c>
      <c r="M862" s="199">
        <f t="shared" si="197"/>
        <v>46136.430555555555</v>
      </c>
      <c r="N862" s="200">
        <f t="shared" si="198"/>
        <v>0.51666749327256967</v>
      </c>
      <c r="O862" s="201" t="s">
        <v>356</v>
      </c>
      <c r="P862" s="201"/>
      <c r="Q862" s="202" t="s">
        <v>149</v>
      </c>
      <c r="R862" s="202" t="s">
        <v>137</v>
      </c>
      <c r="S862" s="202" t="s">
        <v>318</v>
      </c>
      <c r="T862" s="193" t="str">
        <f>IFERROR(VLOOKUP(S862,Sort!E:F,2,0),"")</f>
        <v>PREVENTIVE MAINTENACE</v>
      </c>
      <c r="U862" s="115">
        <f t="shared" si="199"/>
        <v>1</v>
      </c>
      <c r="V862" s="202" t="s">
        <v>422</v>
      </c>
      <c r="W862" s="202"/>
      <c r="X862" s="202"/>
      <c r="Y862" s="202"/>
      <c r="Z862" s="193"/>
      <c r="AA862" s="193" t="s">
        <v>362</v>
      </c>
      <c r="AB862" s="203"/>
      <c r="AC862" s="204" t="str">
        <f t="shared" si="200"/>
        <v>CLOSE</v>
      </c>
      <c r="AD862" s="47" t="str">
        <f t="array" aca="1" ref="AD862" ca="1">IF(D862="","",INDEX(HM_Unit!$D$1:$AE$1,MATCH(C862,HM_Unit!$D$2:$AE$2,0)))</f>
        <v>WEEK 17</v>
      </c>
      <c r="AE862" s="46"/>
      <c r="AF862" s="46"/>
      <c r="AG862" s="46"/>
      <c r="AH862" s="46"/>
      <c r="AI862" s="46"/>
      <c r="AJ862" s="46"/>
      <c r="AK862" s="46"/>
    </row>
    <row r="863" spans="1:37" ht="29.25" customHeight="1">
      <c r="A863" s="46">
        <f>IFERROR(VLOOKUP(D863,Sort!B:D,3,0),"")</f>
        <v>0</v>
      </c>
      <c r="B863" s="190" t="str">
        <f t="shared" si="194"/>
        <v>2246136CLOSE</v>
      </c>
      <c r="C863" s="196">
        <v>46136</v>
      </c>
      <c r="D863" s="192" t="s">
        <v>23</v>
      </c>
      <c r="E863" s="193" t="str">
        <f>IFERROR(VLOOKUP(D863,Sort!B:C,2,0),"")</f>
        <v>AXOR 3336K</v>
      </c>
      <c r="F863" s="194"/>
      <c r="G863" s="195">
        <f t="shared" si="195"/>
        <v>0</v>
      </c>
      <c r="H863" s="196">
        <v>46136</v>
      </c>
      <c r="I863" s="197">
        <v>0.38472222222222224</v>
      </c>
      <c r="J863" s="196">
        <v>46136</v>
      </c>
      <c r="K863" s="197">
        <v>0.40833333333333333</v>
      </c>
      <c r="L863" s="198">
        <f t="shared" si="196"/>
        <v>46136.384722222225</v>
      </c>
      <c r="M863" s="199">
        <f t="shared" si="197"/>
        <v>46136.408333333333</v>
      </c>
      <c r="N863" s="200">
        <f t="shared" si="198"/>
        <v>0.56666757326105455</v>
      </c>
      <c r="O863" s="201" t="s">
        <v>356</v>
      </c>
      <c r="P863" s="201"/>
      <c r="Q863" s="202" t="s">
        <v>149</v>
      </c>
      <c r="R863" s="202" t="s">
        <v>137</v>
      </c>
      <c r="S863" s="202" t="s">
        <v>318</v>
      </c>
      <c r="T863" s="193" t="str">
        <f>IFERROR(VLOOKUP(S863,Sort!E:F,2,0),"")</f>
        <v>PREVENTIVE MAINTENACE</v>
      </c>
      <c r="U863" s="115">
        <f t="shared" si="199"/>
        <v>1</v>
      </c>
      <c r="V863" s="202" t="s">
        <v>422</v>
      </c>
      <c r="W863" s="202"/>
      <c r="X863" s="202"/>
      <c r="Y863" s="202"/>
      <c r="Z863" s="193"/>
      <c r="AA863" s="193" t="s">
        <v>362</v>
      </c>
      <c r="AB863" s="203"/>
      <c r="AC863" s="204" t="str">
        <f t="shared" si="200"/>
        <v>CLOSE</v>
      </c>
      <c r="AD863" s="47" t="str">
        <f t="array" aca="1" ref="AD863" ca="1">IF(D863="","",INDEX(HM_Unit!$D$1:$AE$1,MATCH(C863,HM_Unit!$D$2:$AE$2,0)))</f>
        <v>WEEK 17</v>
      </c>
      <c r="AE863" s="46"/>
      <c r="AF863" s="46"/>
      <c r="AG863" s="46"/>
      <c r="AH863" s="46"/>
      <c r="AI863" s="46"/>
      <c r="AJ863" s="46"/>
      <c r="AK863" s="46"/>
    </row>
    <row r="864" spans="1:37" ht="33.75" customHeight="1">
      <c r="A864" s="21" t="str">
        <f>IFERROR(VLOOKUP(D864,Sort!B:D,3,0),"")</f>
        <v>Hilight V4W</v>
      </c>
      <c r="B864" s="190" t="str">
        <f t="shared" si="194"/>
        <v>246136OPEN</v>
      </c>
      <c r="C864" s="196">
        <v>46136</v>
      </c>
      <c r="D864" s="207" t="s">
        <v>67</v>
      </c>
      <c r="E864" s="207" t="str">
        <f>IFERROR(VLOOKUP(D864,Sort!B:C,2,0),"")</f>
        <v>TOWER LAMP</v>
      </c>
      <c r="F864" s="208"/>
      <c r="G864" s="209">
        <f t="shared" si="195"/>
        <v>70</v>
      </c>
      <c r="H864" s="210">
        <v>46066</v>
      </c>
      <c r="I864" s="211">
        <v>0.62152777777777779</v>
      </c>
      <c r="J864" s="196">
        <v>46137</v>
      </c>
      <c r="K864" s="211">
        <v>0.25</v>
      </c>
      <c r="L864" s="213">
        <f t="shared" si="196"/>
        <v>46136.25</v>
      </c>
      <c r="M864" s="214">
        <f t="shared" si="197"/>
        <v>46137.25</v>
      </c>
      <c r="N864" s="200">
        <f t="shared" si="198"/>
        <v>24.000038400061499</v>
      </c>
      <c r="O864" s="216" t="s">
        <v>366</v>
      </c>
      <c r="P864" s="216" t="s">
        <v>367</v>
      </c>
      <c r="Q864" s="217" t="s">
        <v>150</v>
      </c>
      <c r="R864" s="217" t="s">
        <v>135</v>
      </c>
      <c r="S864" s="217" t="s">
        <v>291</v>
      </c>
      <c r="T864" s="207" t="str">
        <f>IFERROR(VLOOKUP(S864,Sort!E:F,2,0),"")</f>
        <v>ELECTRICAL, STARTING &amp; CHARGING SYSTEM</v>
      </c>
      <c r="U864" s="115" t="str">
        <f t="shared" si="199"/>
        <v/>
      </c>
      <c r="V864" s="202" t="str">
        <f t="shared" ref="V864:V865" si="201">IF(H864="","",IF(G864&gt;7,"Major","Minor"))</f>
        <v>Major</v>
      </c>
      <c r="W864" s="205"/>
      <c r="X864" s="205"/>
      <c r="Y864" s="205"/>
      <c r="Z864" s="205"/>
      <c r="AA864" s="207" t="s">
        <v>362</v>
      </c>
      <c r="AB864" s="218" t="s">
        <v>3</v>
      </c>
      <c r="AC864" s="219" t="str">
        <f t="shared" si="200"/>
        <v>OPEN</v>
      </c>
      <c r="AD864" s="17" t="str">
        <f t="array" aca="1" ref="AD864" ca="1">IF(D864="","",INDEX(HM_Unit!$D$1:$AE$1,MATCH(C864,HM_Unit!$D$2:$AE$2,0)))</f>
        <v>WEEK 17</v>
      </c>
      <c r="AE864" s="220"/>
      <c r="AF864" s="68"/>
      <c r="AG864" s="68"/>
      <c r="AH864" s="68"/>
      <c r="AI864" s="68"/>
      <c r="AJ864" s="68"/>
      <c r="AK864" s="68"/>
    </row>
    <row r="865" spans="1:37" ht="33.75" customHeight="1">
      <c r="A865" s="21" t="str">
        <f>IFERROR(VLOOKUP(D865,Sort!B:D,3,0),"")</f>
        <v>Hilight V4W</v>
      </c>
      <c r="B865" s="190" t="str">
        <f t="shared" si="194"/>
        <v>346136OPEN</v>
      </c>
      <c r="C865" s="196">
        <v>46136</v>
      </c>
      <c r="D865" s="207" t="s">
        <v>68</v>
      </c>
      <c r="E865" s="207" t="str">
        <f>IFERROR(VLOOKUP(D865,Sort!B:C,2,0),"")</f>
        <v>TOWER LAMP</v>
      </c>
      <c r="F865" s="208"/>
      <c r="G865" s="209">
        <f t="shared" si="195"/>
        <v>65</v>
      </c>
      <c r="H865" s="210">
        <v>46071</v>
      </c>
      <c r="I865" s="211">
        <v>0.32222222222222224</v>
      </c>
      <c r="J865" s="196">
        <v>46137</v>
      </c>
      <c r="K865" s="211">
        <v>0.25</v>
      </c>
      <c r="L865" s="213">
        <f t="shared" si="196"/>
        <v>46136.25</v>
      </c>
      <c r="M865" s="214">
        <f t="shared" si="197"/>
        <v>46137.25</v>
      </c>
      <c r="N865" s="200">
        <f t="shared" si="198"/>
        <v>24.000038400061499</v>
      </c>
      <c r="O865" s="216" t="s">
        <v>366</v>
      </c>
      <c r="P865" s="216" t="s">
        <v>367</v>
      </c>
      <c r="Q865" s="217" t="s">
        <v>150</v>
      </c>
      <c r="R865" s="217" t="s">
        <v>135</v>
      </c>
      <c r="S865" s="217" t="s">
        <v>291</v>
      </c>
      <c r="T865" s="207" t="str">
        <f>IFERROR(VLOOKUP(S865,Sort!E:F,2,0),"")</f>
        <v>ELECTRICAL, STARTING &amp; CHARGING SYSTEM</v>
      </c>
      <c r="U865" s="115" t="str">
        <f t="shared" si="199"/>
        <v/>
      </c>
      <c r="V865" s="202" t="str">
        <f t="shared" si="201"/>
        <v>Major</v>
      </c>
      <c r="W865" s="205"/>
      <c r="X865" s="205"/>
      <c r="Y865" s="205"/>
      <c r="Z865" s="205"/>
      <c r="AA865" s="207" t="s">
        <v>362</v>
      </c>
      <c r="AB865" s="218" t="s">
        <v>3</v>
      </c>
      <c r="AC865" s="219" t="str">
        <f t="shared" si="200"/>
        <v>OPEN</v>
      </c>
      <c r="AD865" s="47" t="str">
        <f t="array" aca="1" ref="AD865" ca="1">IF(D865="","",INDEX(HM_Unit!$D$1:$AE$1,MATCH(C865,HM_Unit!$D$2:$AE$2,0)))</f>
        <v>WEEK 17</v>
      </c>
      <c r="AE865" s="220"/>
      <c r="AF865" s="68"/>
      <c r="AG865" s="68"/>
      <c r="AH865" s="68"/>
      <c r="AI865" s="68"/>
      <c r="AJ865" s="68"/>
      <c r="AK865" s="68"/>
    </row>
    <row r="866" spans="1:37" ht="33.75" customHeight="1">
      <c r="A866" s="46" t="str">
        <f>IFERROR(VLOOKUP(D866,Sort!B:D,3,0),"")</f>
        <v>Sykes HH220</v>
      </c>
      <c r="B866" s="190" t="str">
        <f t="shared" si="194"/>
        <v>446136OPEN</v>
      </c>
      <c r="C866" s="196">
        <v>46136</v>
      </c>
      <c r="D866" s="193" t="s">
        <v>49</v>
      </c>
      <c r="E866" s="193" t="str">
        <f>IFERROR(VLOOKUP(D866,Sort!B:C,2,0),"")</f>
        <v>WATER PUMP</v>
      </c>
      <c r="F866" s="194"/>
      <c r="G866" s="195">
        <f t="shared" si="195"/>
        <v>18</v>
      </c>
      <c r="H866" s="196">
        <v>46118</v>
      </c>
      <c r="I866" s="197">
        <v>0.25</v>
      </c>
      <c r="J866" s="196">
        <v>46137</v>
      </c>
      <c r="K866" s="197">
        <v>0.25</v>
      </c>
      <c r="L866" s="198">
        <f t="shared" si="196"/>
        <v>46136.25</v>
      </c>
      <c r="M866" s="199">
        <f t="shared" si="197"/>
        <v>46137.25</v>
      </c>
      <c r="N866" s="200">
        <f t="shared" si="198"/>
        <v>24.000038400061499</v>
      </c>
      <c r="O866" s="201" t="s">
        <v>690</v>
      </c>
      <c r="P866" s="201"/>
      <c r="Q866" s="202" t="s">
        <v>150</v>
      </c>
      <c r="R866" s="202" t="s">
        <v>133</v>
      </c>
      <c r="S866" s="202" t="s">
        <v>691</v>
      </c>
      <c r="T866" s="193" t="str">
        <f>IFERROR(VLOOKUP(S866,Sort!E:F,2,0),"")</f>
        <v>ATTACHMENT</v>
      </c>
      <c r="U866" s="115" t="str">
        <f t="shared" si="199"/>
        <v/>
      </c>
      <c r="V866" s="202" t="s">
        <v>422</v>
      </c>
      <c r="W866" s="202"/>
      <c r="X866" s="202"/>
      <c r="Y866" s="202"/>
      <c r="Z866" s="193"/>
      <c r="AA866" s="193" t="s">
        <v>362</v>
      </c>
      <c r="AB866" s="193" t="s">
        <v>3</v>
      </c>
      <c r="AC866" s="204" t="str">
        <f t="shared" si="200"/>
        <v>OPEN</v>
      </c>
      <c r="AD866" s="47" t="str">
        <f t="array" aca="1" ref="AD866" ca="1">IF(D866="","",INDEX(HM_Unit!$D$1:$AE$1,MATCH(C866,HM_Unit!$D$2:$AE$2,0)))</f>
        <v>WEEK 17</v>
      </c>
      <c r="AE866" s="46"/>
      <c r="AF866" s="46"/>
      <c r="AG866" s="46"/>
      <c r="AH866" s="46"/>
      <c r="AI866" s="46"/>
      <c r="AJ866" s="46"/>
      <c r="AK866" s="46"/>
    </row>
    <row r="867" spans="1:37" ht="28.5" customHeight="1">
      <c r="A867" s="46">
        <f>IFERROR(VLOOKUP(D867,Sort!B:D,3,0),"")</f>
        <v>0</v>
      </c>
      <c r="B867" s="190" t="str">
        <f t="shared" si="194"/>
        <v>546136OPEN</v>
      </c>
      <c r="C867" s="196">
        <v>46136</v>
      </c>
      <c r="D867" s="192" t="s">
        <v>26</v>
      </c>
      <c r="E867" s="193" t="str">
        <f>IFERROR(VLOOKUP(D867,Sort!B:C,2,0),"")</f>
        <v>AXOR 3336K</v>
      </c>
      <c r="F867" s="194"/>
      <c r="G867" s="195">
        <f t="shared" si="195"/>
        <v>1</v>
      </c>
      <c r="H867" s="243">
        <v>46135</v>
      </c>
      <c r="I867" s="197">
        <v>0.25</v>
      </c>
      <c r="J867" s="243">
        <v>46137</v>
      </c>
      <c r="K867" s="197">
        <v>0.25</v>
      </c>
      <c r="L867" s="198">
        <f t="shared" si="196"/>
        <v>46136.25</v>
      </c>
      <c r="M867" s="199">
        <f t="shared" si="197"/>
        <v>46137.25</v>
      </c>
      <c r="N867" s="200">
        <f t="shared" si="198"/>
        <v>24.000038400061499</v>
      </c>
      <c r="O867" s="201" t="s">
        <v>1384</v>
      </c>
      <c r="P867" s="201" t="s">
        <v>1385</v>
      </c>
      <c r="Q867" s="202" t="s">
        <v>150</v>
      </c>
      <c r="R867" s="202" t="s">
        <v>133</v>
      </c>
      <c r="S867" s="202" t="s">
        <v>398</v>
      </c>
      <c r="T867" s="193" t="str">
        <f>IFERROR(VLOOKUP(S867,Sort!E:F,2,0),"")</f>
        <v>STEERING SYSTEM &amp; TIE ROD</v>
      </c>
      <c r="U867" s="115" t="str">
        <f t="shared" si="199"/>
        <v/>
      </c>
      <c r="V867" s="202" t="s">
        <v>422</v>
      </c>
      <c r="W867" s="202"/>
      <c r="X867" s="202"/>
      <c r="Y867" s="202"/>
      <c r="Z867" s="193"/>
      <c r="AA867" s="193" t="s">
        <v>362</v>
      </c>
      <c r="AB867" s="193" t="s">
        <v>3</v>
      </c>
      <c r="AC867" s="204" t="str">
        <f t="shared" si="200"/>
        <v>OPEN</v>
      </c>
      <c r="AD867" s="47" t="str">
        <f t="array" aca="1" ref="AD867" ca="1">IF(D867="","",INDEX(HM_Unit!$D$1:$AE$1,MATCH(C867,HM_Unit!$D$2:$AE$2,0)))</f>
        <v>WEEK 17</v>
      </c>
      <c r="AE867" s="46"/>
      <c r="AF867" s="46"/>
      <c r="AG867" s="46"/>
      <c r="AH867" s="46"/>
      <c r="AI867" s="46"/>
      <c r="AJ867" s="46"/>
      <c r="AK867" s="46"/>
    </row>
    <row r="868" spans="1:37" ht="12" customHeight="1">
      <c r="A868" s="46" t="str">
        <f>IFERROR(VLOOKUP(D868,Sort!B:D,3,0),"")</f>
        <v/>
      </c>
      <c r="B868" s="241"/>
      <c r="C868" s="242"/>
      <c r="D868" s="226"/>
      <c r="E868" s="226"/>
      <c r="F868" s="227"/>
      <c r="G868" s="228"/>
      <c r="H868" s="229"/>
      <c r="I868" s="230"/>
      <c r="J868" s="229"/>
      <c r="K868" s="230"/>
      <c r="L868" s="231"/>
      <c r="M868" s="232"/>
      <c r="N868" s="233"/>
      <c r="O868" s="234"/>
      <c r="P868" s="234"/>
      <c r="Q868" s="235"/>
      <c r="R868" s="235"/>
      <c r="S868" s="235"/>
      <c r="T868" s="226"/>
      <c r="U868" s="236"/>
      <c r="V868" s="235"/>
      <c r="W868" s="235"/>
      <c r="X868" s="235"/>
      <c r="Y868" s="235"/>
      <c r="Z868" s="226"/>
      <c r="AA868" s="226"/>
      <c r="AB868" s="237"/>
      <c r="AC868" s="238"/>
      <c r="AD868" s="239"/>
      <c r="AE868" s="46"/>
      <c r="AF868" s="46"/>
      <c r="AG868" s="46"/>
      <c r="AH868" s="46"/>
      <c r="AI868" s="46"/>
      <c r="AJ868" s="46"/>
      <c r="AK868" s="46"/>
    </row>
    <row r="869" spans="1:37" ht="27.75" customHeight="1">
      <c r="A869" s="46">
        <f>IFERROR(VLOOKUP(D869,Sort!B:D,3,0),"")</f>
        <v>0</v>
      </c>
      <c r="B869" s="190" t="str">
        <f t="shared" ref="B869:B903" si="202">COUNTIFS($AC$12:AC869,AC869,$C$12:C869,C869)&amp;C869&amp;AC869</f>
        <v>146137CLOSE</v>
      </c>
      <c r="C869" s="196">
        <v>46137</v>
      </c>
      <c r="D869" s="192" t="s">
        <v>103</v>
      </c>
      <c r="E869" s="193" t="str">
        <f>IFERROR(VLOOKUP(D869,Sort!B:C,2,0),"")</f>
        <v>Axor 3336 OB</v>
      </c>
      <c r="F869" s="194">
        <v>18284</v>
      </c>
      <c r="G869" s="195">
        <f t="shared" ref="G869:G903" si="203">IF(C869="","",C869-H869)</f>
        <v>0</v>
      </c>
      <c r="H869" s="243">
        <v>46137</v>
      </c>
      <c r="I869" s="197">
        <v>0.3215277777777778</v>
      </c>
      <c r="J869" s="243">
        <v>46137</v>
      </c>
      <c r="K869" s="197">
        <v>0.3888888888888889</v>
      </c>
      <c r="L869" s="198">
        <f t="shared" ref="L869:L903" si="204">IF(H869="","",IF(H869&lt;C869,C869+0.25,H869+I869))</f>
        <v>46137.321527777778</v>
      </c>
      <c r="M869" s="199">
        <f t="shared" ref="M869:M903" si="205">IF(J869="","",J869+K869)</f>
        <v>46137.388888888891</v>
      </c>
      <c r="N869" s="200">
        <f t="shared" ref="N869:N903" si="206">IF(M869=""," ",IF(((ROUND(VALUE(M869-L869),20))/0.417866666666*10)&lt;0,(24-(ROUND(VALUE(L869),20))/0.0416665999999999*10)+((ROUND(VALUE(M869),20))/0.416665999999999*10),(ROUND(VALUE(M869-L869),20))/0.416665999999999*10))</f>
        <v>1.6166692533685199</v>
      </c>
      <c r="O869" s="201" t="s">
        <v>1386</v>
      </c>
      <c r="P869" s="201" t="s">
        <v>1387</v>
      </c>
      <c r="Q869" s="202" t="s">
        <v>150</v>
      </c>
      <c r="R869" s="202" t="s">
        <v>137</v>
      </c>
      <c r="S869" s="202"/>
      <c r="T869" s="193" t="str">
        <f>IFERROR(VLOOKUP(S869,Sort!E:F,2,0),"")</f>
        <v/>
      </c>
      <c r="U869" s="115">
        <f t="shared" ref="U869:U903" si="207">IF(G869="","",IF(H869=C869,1,""))</f>
        <v>1</v>
      </c>
      <c r="V869" s="202" t="s">
        <v>422</v>
      </c>
      <c r="W869" s="202"/>
      <c r="X869" s="202"/>
      <c r="Y869" s="202"/>
      <c r="Z869" s="193"/>
      <c r="AA869" s="193" t="s">
        <v>362</v>
      </c>
      <c r="AB869" s="203"/>
      <c r="AC869" s="204" t="str">
        <f t="shared" ref="AC869:AC903" si="208">IF(AB869="BD","OPEN","CLOSE")</f>
        <v>CLOSE</v>
      </c>
      <c r="AD869" s="47" t="str">
        <f t="array" aca="1" ref="AD869" ca="1">IF(D869="","",INDEX(HM_Unit!$D$1:$AE$1,MATCH(C869,HM_Unit!$D$2:$AE$2,0)))</f>
        <v>WEEK 17</v>
      </c>
      <c r="AE869" s="46"/>
      <c r="AF869" s="46"/>
      <c r="AG869" s="46"/>
      <c r="AH869" s="46"/>
      <c r="AI869" s="46"/>
      <c r="AJ869" s="46"/>
      <c r="AK869" s="46"/>
    </row>
    <row r="870" spans="1:37" ht="27.75" customHeight="1">
      <c r="A870" s="46">
        <f>IFERROR(VLOOKUP(D870,Sort!B:D,3,0),"")</f>
        <v>0</v>
      </c>
      <c r="B870" s="190" t="str">
        <f t="shared" si="202"/>
        <v>246137CLOSE</v>
      </c>
      <c r="C870" s="196">
        <v>46137</v>
      </c>
      <c r="D870" s="192" t="s">
        <v>100</v>
      </c>
      <c r="E870" s="193" t="str">
        <f>IFERROR(VLOOKUP(D870,Sort!B:C,2,0),"")</f>
        <v>Axor 3336 OB</v>
      </c>
      <c r="F870" s="194">
        <v>17417</v>
      </c>
      <c r="G870" s="195">
        <f t="shared" si="203"/>
        <v>0</v>
      </c>
      <c r="H870" s="243">
        <v>46137</v>
      </c>
      <c r="I870" s="197">
        <v>0.29166666666666669</v>
      </c>
      <c r="J870" s="243">
        <v>46137</v>
      </c>
      <c r="K870" s="197">
        <v>0.44236111111111109</v>
      </c>
      <c r="L870" s="198">
        <f t="shared" si="204"/>
        <v>46137.291666666664</v>
      </c>
      <c r="M870" s="199">
        <f t="shared" si="205"/>
        <v>46137.442361111112</v>
      </c>
      <c r="N870" s="200">
        <f t="shared" si="206"/>
        <v>3.6166724534318462</v>
      </c>
      <c r="O870" s="201" t="s">
        <v>1388</v>
      </c>
      <c r="P870" s="201" t="s">
        <v>1389</v>
      </c>
      <c r="Q870" s="202" t="s">
        <v>150</v>
      </c>
      <c r="R870" s="202" t="s">
        <v>137</v>
      </c>
      <c r="S870" s="202"/>
      <c r="T870" s="193" t="str">
        <f>IFERROR(VLOOKUP(S870,Sort!E:F,2,0),"")</f>
        <v/>
      </c>
      <c r="U870" s="115">
        <f t="shared" si="207"/>
        <v>1</v>
      </c>
      <c r="V870" s="202" t="s">
        <v>422</v>
      </c>
      <c r="W870" s="202"/>
      <c r="X870" s="202"/>
      <c r="Y870" s="202"/>
      <c r="Z870" s="193"/>
      <c r="AA870" s="193" t="s">
        <v>362</v>
      </c>
      <c r="AB870" s="203"/>
      <c r="AC870" s="204" t="str">
        <f t="shared" si="208"/>
        <v>CLOSE</v>
      </c>
      <c r="AD870" s="47" t="str">
        <f t="array" aca="1" ref="AD870" ca="1">IF(D870="","",INDEX(HM_Unit!$D$1:$AE$1,MATCH(C870,HM_Unit!$D$2:$AE$2,0)))</f>
        <v>WEEK 17</v>
      </c>
      <c r="AE870" s="46"/>
      <c r="AF870" s="46"/>
      <c r="AG870" s="46"/>
      <c r="AH870" s="46"/>
      <c r="AI870" s="46"/>
      <c r="AJ870" s="46"/>
      <c r="AK870" s="46"/>
    </row>
    <row r="871" spans="1:37" ht="27.75" customHeight="1">
      <c r="A871" s="46">
        <f>IFERROR(VLOOKUP(D871,Sort!B:D,3,0),"")</f>
        <v>0</v>
      </c>
      <c r="B871" s="190" t="str">
        <f t="shared" si="202"/>
        <v>346137CLOSE</v>
      </c>
      <c r="C871" s="196">
        <v>46137</v>
      </c>
      <c r="D871" s="192" t="s">
        <v>18</v>
      </c>
      <c r="E871" s="193" t="str">
        <f>IFERROR(VLOOKUP(D871,Sort!B:C,2,0),"")</f>
        <v>AXOR 3336K</v>
      </c>
      <c r="F871" s="194">
        <v>18663</v>
      </c>
      <c r="G871" s="195">
        <f t="shared" si="203"/>
        <v>0</v>
      </c>
      <c r="H871" s="243">
        <v>46137</v>
      </c>
      <c r="I871" s="197">
        <v>0.29166666666666669</v>
      </c>
      <c r="J871" s="243">
        <v>46137</v>
      </c>
      <c r="K871" s="197">
        <v>0.50138888888888888</v>
      </c>
      <c r="L871" s="198">
        <f t="shared" si="204"/>
        <v>46137.291666666664</v>
      </c>
      <c r="M871" s="199">
        <f t="shared" si="205"/>
        <v>46137.501388888886</v>
      </c>
      <c r="N871" s="200">
        <f t="shared" si="206"/>
        <v>5.0333413866718066</v>
      </c>
      <c r="O871" s="201" t="s">
        <v>1390</v>
      </c>
      <c r="P871" s="201" t="s">
        <v>1391</v>
      </c>
      <c r="Q871" s="202" t="s">
        <v>150</v>
      </c>
      <c r="R871" s="202" t="s">
        <v>137</v>
      </c>
      <c r="S871" s="202"/>
      <c r="T871" s="193" t="str">
        <f>IFERROR(VLOOKUP(S871,Sort!E:F,2,0),"")</f>
        <v/>
      </c>
      <c r="U871" s="115">
        <f t="shared" si="207"/>
        <v>1</v>
      </c>
      <c r="V871" s="202" t="s">
        <v>422</v>
      </c>
      <c r="W871" s="202"/>
      <c r="X871" s="202"/>
      <c r="Y871" s="202"/>
      <c r="Z871" s="193"/>
      <c r="AA871" s="193" t="s">
        <v>362</v>
      </c>
      <c r="AB871" s="203"/>
      <c r="AC871" s="204" t="str">
        <f t="shared" si="208"/>
        <v>CLOSE</v>
      </c>
      <c r="AD871" s="47" t="str">
        <f t="array" aca="1" ref="AD871" ca="1">IF(D871="","",INDEX(HM_Unit!$D$1:$AE$1,MATCH(C871,HM_Unit!$D$2:$AE$2,0)))</f>
        <v>WEEK 17</v>
      </c>
      <c r="AE871" s="46"/>
      <c r="AF871" s="46"/>
      <c r="AG871" s="46"/>
      <c r="AH871" s="46"/>
      <c r="AI871" s="46"/>
      <c r="AJ871" s="46"/>
      <c r="AK871" s="46"/>
    </row>
    <row r="872" spans="1:37" ht="27.75" customHeight="1">
      <c r="A872" s="46">
        <f>IFERROR(VLOOKUP(D872,Sort!B:D,3,0),"")</f>
        <v>0</v>
      </c>
      <c r="B872" s="190" t="str">
        <f t="shared" si="202"/>
        <v>446137CLOSE</v>
      </c>
      <c r="C872" s="196">
        <v>46137</v>
      </c>
      <c r="D872" s="192" t="s">
        <v>98</v>
      </c>
      <c r="E872" s="193" t="str">
        <f>IFERROR(VLOOKUP(D872,Sort!B:C,2,0),"")</f>
        <v>Axor 3336 OB</v>
      </c>
      <c r="F872" s="194">
        <v>18411</v>
      </c>
      <c r="G872" s="195">
        <f t="shared" si="203"/>
        <v>0</v>
      </c>
      <c r="H872" s="243">
        <v>46137</v>
      </c>
      <c r="I872" s="197">
        <v>0.47916666666666669</v>
      </c>
      <c r="J872" s="243">
        <v>46137</v>
      </c>
      <c r="K872" s="197">
        <v>0.5625</v>
      </c>
      <c r="L872" s="198">
        <f t="shared" si="204"/>
        <v>46137.479166666664</v>
      </c>
      <c r="M872" s="199">
        <f t="shared" si="205"/>
        <v>46137.5625</v>
      </c>
      <c r="N872" s="200">
        <f t="shared" si="206"/>
        <v>2.0000032000633334</v>
      </c>
      <c r="O872" s="201" t="s">
        <v>903</v>
      </c>
      <c r="P872" s="201" t="s">
        <v>904</v>
      </c>
      <c r="Q872" s="202" t="s">
        <v>150</v>
      </c>
      <c r="R872" s="202" t="s">
        <v>137</v>
      </c>
      <c r="S872" s="202"/>
      <c r="T872" s="193" t="str">
        <f>IFERROR(VLOOKUP(S872,Sort!E:F,2,0),"")</f>
        <v/>
      </c>
      <c r="U872" s="115">
        <f t="shared" si="207"/>
        <v>1</v>
      </c>
      <c r="V872" s="202" t="s">
        <v>422</v>
      </c>
      <c r="W872" s="202"/>
      <c r="X872" s="202"/>
      <c r="Y872" s="202"/>
      <c r="Z872" s="193"/>
      <c r="AA872" s="193" t="s">
        <v>362</v>
      </c>
      <c r="AB872" s="203"/>
      <c r="AC872" s="204" t="str">
        <f t="shared" si="208"/>
        <v>CLOSE</v>
      </c>
      <c r="AD872" s="47" t="str">
        <f t="array" aca="1" ref="AD872" ca="1">IF(D872="","",INDEX(HM_Unit!$D$1:$AE$1,MATCH(C872,HM_Unit!$D$2:$AE$2,0)))</f>
        <v>WEEK 17</v>
      </c>
      <c r="AE872" s="46"/>
      <c r="AF872" s="46"/>
      <c r="AG872" s="46"/>
      <c r="AH872" s="46"/>
      <c r="AI872" s="46"/>
      <c r="AJ872" s="46"/>
      <c r="AK872" s="46"/>
    </row>
    <row r="873" spans="1:37" ht="27.75" customHeight="1">
      <c r="A873" s="46">
        <f>IFERROR(VLOOKUP(D873,Sort!B:D,3,0),"")</f>
        <v>0</v>
      </c>
      <c r="B873" s="190" t="str">
        <f t="shared" si="202"/>
        <v>546137CLOSE</v>
      </c>
      <c r="C873" s="196">
        <v>46137</v>
      </c>
      <c r="D873" s="192" t="s">
        <v>99</v>
      </c>
      <c r="E873" s="193" t="str">
        <f>IFERROR(VLOOKUP(D873,Sort!B:C,2,0),"")</f>
        <v>Axor 3336 OB</v>
      </c>
      <c r="F873" s="194"/>
      <c r="G873" s="195">
        <f t="shared" si="203"/>
        <v>0</v>
      </c>
      <c r="H873" s="243">
        <v>46137</v>
      </c>
      <c r="I873" s="197">
        <v>0.40277777777777779</v>
      </c>
      <c r="J873" s="243">
        <v>46137</v>
      </c>
      <c r="K873" s="197">
        <v>0.4513888888888889</v>
      </c>
      <c r="L873" s="198">
        <f t="shared" si="204"/>
        <v>46137.402777777781</v>
      </c>
      <c r="M873" s="199">
        <f t="shared" si="205"/>
        <v>46137.451388888891</v>
      </c>
      <c r="N873" s="200">
        <f t="shared" si="206"/>
        <v>1.1666685332975169</v>
      </c>
      <c r="O873" s="201" t="s">
        <v>1392</v>
      </c>
      <c r="P873" s="201" t="s">
        <v>1393</v>
      </c>
      <c r="Q873" s="202" t="s">
        <v>150</v>
      </c>
      <c r="R873" s="202" t="s">
        <v>137</v>
      </c>
      <c r="S873" s="202"/>
      <c r="T873" s="193" t="str">
        <f>IFERROR(VLOOKUP(S873,Sort!E:F,2,0),"")</f>
        <v/>
      </c>
      <c r="U873" s="115">
        <f t="shared" si="207"/>
        <v>1</v>
      </c>
      <c r="V873" s="202" t="s">
        <v>422</v>
      </c>
      <c r="W873" s="202"/>
      <c r="X873" s="202"/>
      <c r="Y873" s="202"/>
      <c r="Z873" s="193"/>
      <c r="AA873" s="193" t="s">
        <v>362</v>
      </c>
      <c r="AB873" s="203"/>
      <c r="AC873" s="204" t="str">
        <f t="shared" si="208"/>
        <v>CLOSE</v>
      </c>
      <c r="AD873" s="47" t="str">
        <f t="array" aca="1" ref="AD873" ca="1">IF(D873="","",INDEX(HM_Unit!$D$1:$AE$1,MATCH(C873,HM_Unit!$D$2:$AE$2,0)))</f>
        <v>WEEK 17</v>
      </c>
      <c r="AE873" s="46"/>
      <c r="AF873" s="46"/>
      <c r="AG873" s="46"/>
      <c r="AH873" s="46"/>
      <c r="AI873" s="46"/>
      <c r="AJ873" s="46"/>
      <c r="AK873" s="46"/>
    </row>
    <row r="874" spans="1:37" ht="27.75" customHeight="1">
      <c r="A874" s="46">
        <f>IFERROR(VLOOKUP(D874,Sort!B:D,3,0),"")</f>
        <v>0</v>
      </c>
      <c r="B874" s="190" t="str">
        <f t="shared" si="202"/>
        <v>646137CLOSE</v>
      </c>
      <c r="C874" s="196">
        <v>46137</v>
      </c>
      <c r="D874" s="192" t="s">
        <v>33</v>
      </c>
      <c r="E874" s="193" t="str">
        <f>IFERROR(VLOOKUP(D874,Sort!B:C,2,0),"")</f>
        <v>AXOR 3336K</v>
      </c>
      <c r="F874" s="194" t="s">
        <v>471</v>
      </c>
      <c r="G874" s="195">
        <f t="shared" si="203"/>
        <v>0</v>
      </c>
      <c r="H874" s="243">
        <v>46137</v>
      </c>
      <c r="I874" s="197">
        <v>0.29166666666666669</v>
      </c>
      <c r="J874" s="243">
        <v>46137</v>
      </c>
      <c r="K874" s="197">
        <v>0.36666666666666664</v>
      </c>
      <c r="L874" s="198">
        <f t="shared" si="204"/>
        <v>46137.291666666664</v>
      </c>
      <c r="M874" s="199">
        <f t="shared" si="205"/>
        <v>46137.366666666669</v>
      </c>
      <c r="N874" s="200">
        <f t="shared" si="206"/>
        <v>1.800002880109387</v>
      </c>
      <c r="O874" s="201" t="s">
        <v>1351</v>
      </c>
      <c r="P874" s="201" t="s">
        <v>1371</v>
      </c>
      <c r="Q874" s="202" t="s">
        <v>150</v>
      </c>
      <c r="R874" s="202" t="s">
        <v>137</v>
      </c>
      <c r="S874" s="202"/>
      <c r="T874" s="193" t="str">
        <f>IFERROR(VLOOKUP(S874,Sort!E:F,2,0),"")</f>
        <v/>
      </c>
      <c r="U874" s="115">
        <f t="shared" si="207"/>
        <v>1</v>
      </c>
      <c r="V874" s="202" t="s">
        <v>422</v>
      </c>
      <c r="W874" s="202"/>
      <c r="X874" s="202"/>
      <c r="Y874" s="202"/>
      <c r="Z874" s="193"/>
      <c r="AA874" s="193" t="s">
        <v>362</v>
      </c>
      <c r="AB874" s="203"/>
      <c r="AC874" s="204" t="str">
        <f t="shared" si="208"/>
        <v>CLOSE</v>
      </c>
      <c r="AD874" s="47" t="str">
        <f t="array" aca="1" ref="AD874" ca="1">IF(D874="","",INDEX(HM_Unit!$D$1:$AE$1,MATCH(C874,HM_Unit!$D$2:$AE$2,0)))</f>
        <v>WEEK 17</v>
      </c>
      <c r="AE874" s="46"/>
      <c r="AF874" s="46"/>
      <c r="AG874" s="46"/>
      <c r="AH874" s="46"/>
      <c r="AI874" s="46"/>
      <c r="AJ874" s="46"/>
      <c r="AK874" s="46"/>
    </row>
    <row r="875" spans="1:37" ht="27.75" customHeight="1">
      <c r="A875" s="46">
        <f>IFERROR(VLOOKUP(D875,Sort!B:D,3,0),"")</f>
        <v>0</v>
      </c>
      <c r="B875" s="190" t="str">
        <f t="shared" si="202"/>
        <v>746137CLOSE</v>
      </c>
      <c r="C875" s="196">
        <v>46137</v>
      </c>
      <c r="D875" s="192" t="s">
        <v>17</v>
      </c>
      <c r="E875" s="193" t="str">
        <f>IFERROR(VLOOKUP(D875,Sort!B:C,2,0),"")</f>
        <v>AXOR 3336K</v>
      </c>
      <c r="F875" s="194"/>
      <c r="G875" s="195">
        <f t="shared" si="203"/>
        <v>0</v>
      </c>
      <c r="H875" s="243">
        <v>46137</v>
      </c>
      <c r="I875" s="197">
        <v>0.29166666666666669</v>
      </c>
      <c r="J875" s="243">
        <v>46137</v>
      </c>
      <c r="K875" s="197">
        <v>0.56944444444444442</v>
      </c>
      <c r="L875" s="198">
        <f t="shared" si="204"/>
        <v>46137.291666666664</v>
      </c>
      <c r="M875" s="199">
        <f t="shared" si="205"/>
        <v>46137.569444444445</v>
      </c>
      <c r="N875" s="200">
        <f t="shared" si="206"/>
        <v>6.6666773334280371</v>
      </c>
      <c r="O875" s="201" t="s">
        <v>1394</v>
      </c>
      <c r="P875" s="201" t="s">
        <v>1395</v>
      </c>
      <c r="Q875" s="202" t="s">
        <v>150</v>
      </c>
      <c r="R875" s="202" t="s">
        <v>137</v>
      </c>
      <c r="S875" s="202"/>
      <c r="T875" s="193" t="str">
        <f>IFERROR(VLOOKUP(S875,Sort!E:F,2,0),"")</f>
        <v/>
      </c>
      <c r="U875" s="115">
        <f t="shared" si="207"/>
        <v>1</v>
      </c>
      <c r="V875" s="202" t="s">
        <v>422</v>
      </c>
      <c r="W875" s="202"/>
      <c r="X875" s="202"/>
      <c r="Y875" s="202"/>
      <c r="Z875" s="193"/>
      <c r="AA875" s="193" t="s">
        <v>362</v>
      </c>
      <c r="AB875" s="203"/>
      <c r="AC875" s="204" t="str">
        <f t="shared" si="208"/>
        <v>CLOSE</v>
      </c>
      <c r="AD875" s="47" t="str">
        <f t="array" aca="1" ref="AD875" ca="1">IF(D875="","",INDEX(HM_Unit!$D$1:$AE$1,MATCH(C875,HM_Unit!$D$2:$AE$2,0)))</f>
        <v>WEEK 17</v>
      </c>
      <c r="AE875" s="46"/>
      <c r="AF875" s="46"/>
      <c r="AG875" s="46"/>
      <c r="AH875" s="46"/>
      <c r="AI875" s="46"/>
      <c r="AJ875" s="46"/>
      <c r="AK875" s="46"/>
    </row>
    <row r="876" spans="1:37" ht="27.75" customHeight="1">
      <c r="A876" s="46">
        <f>IFERROR(VLOOKUP(D876,Sort!B:D,3,0),"")</f>
        <v>0</v>
      </c>
      <c r="B876" s="190" t="str">
        <f t="shared" si="202"/>
        <v>846137CLOSE</v>
      </c>
      <c r="C876" s="196">
        <v>46137</v>
      </c>
      <c r="D876" s="192" t="s">
        <v>37</v>
      </c>
      <c r="E876" s="193" t="str">
        <f>IFERROR(VLOOKUP(D876,Sort!B:C,2,0),"")</f>
        <v>AXOR 3336K</v>
      </c>
      <c r="F876" s="194" t="s">
        <v>471</v>
      </c>
      <c r="G876" s="195">
        <f t="shared" si="203"/>
        <v>0</v>
      </c>
      <c r="H876" s="243">
        <v>46137</v>
      </c>
      <c r="I876" s="197">
        <v>0.59027777777777779</v>
      </c>
      <c r="J876" s="243">
        <v>46137</v>
      </c>
      <c r="K876" s="197">
        <v>0.59375</v>
      </c>
      <c r="L876" s="198">
        <f t="shared" si="204"/>
        <v>46137.590277777781</v>
      </c>
      <c r="M876" s="199">
        <f t="shared" si="205"/>
        <v>46137.59375</v>
      </c>
      <c r="N876" s="200">
        <f t="shared" si="206"/>
        <v>8.3333466589269767E-2</v>
      </c>
      <c r="O876" s="201" t="s">
        <v>1396</v>
      </c>
      <c r="P876" s="201" t="s">
        <v>730</v>
      </c>
      <c r="Q876" s="202" t="s">
        <v>150</v>
      </c>
      <c r="R876" s="202" t="s">
        <v>137</v>
      </c>
      <c r="S876" s="202"/>
      <c r="T876" s="193" t="str">
        <f>IFERROR(VLOOKUP(S876,Sort!E:F,2,0),"")</f>
        <v/>
      </c>
      <c r="U876" s="115">
        <f t="shared" si="207"/>
        <v>1</v>
      </c>
      <c r="V876" s="202" t="s">
        <v>422</v>
      </c>
      <c r="W876" s="202"/>
      <c r="X876" s="202"/>
      <c r="Y876" s="202"/>
      <c r="Z876" s="193"/>
      <c r="AA876" s="193" t="s">
        <v>362</v>
      </c>
      <c r="AB876" s="203"/>
      <c r="AC876" s="204" t="str">
        <f t="shared" si="208"/>
        <v>CLOSE</v>
      </c>
      <c r="AD876" s="47" t="str">
        <f t="array" aca="1" ref="AD876" ca="1">IF(D876="","",INDEX(HM_Unit!$D$1:$AE$1,MATCH(C876,HM_Unit!$D$2:$AE$2,0)))</f>
        <v>WEEK 17</v>
      </c>
      <c r="AE876" s="46"/>
      <c r="AF876" s="46"/>
      <c r="AG876" s="46"/>
      <c r="AH876" s="46"/>
      <c r="AI876" s="46"/>
      <c r="AJ876" s="46"/>
      <c r="AK876" s="46"/>
    </row>
    <row r="877" spans="1:37" ht="27.75" customHeight="1">
      <c r="A877" s="46">
        <f>IFERROR(VLOOKUP(D877,Sort!B:D,3,0),"")</f>
        <v>0</v>
      </c>
      <c r="B877" s="190" t="str">
        <f t="shared" si="202"/>
        <v>946137CLOSE</v>
      </c>
      <c r="C877" s="196">
        <v>46137</v>
      </c>
      <c r="D877" s="192" t="s">
        <v>95</v>
      </c>
      <c r="E877" s="193" t="str">
        <f>IFERROR(VLOOKUP(D877,Sort!B:C,2,0),"")</f>
        <v>Axor 3336 OB</v>
      </c>
      <c r="F877" s="194">
        <v>17122</v>
      </c>
      <c r="G877" s="195">
        <f t="shared" si="203"/>
        <v>0</v>
      </c>
      <c r="H877" s="243">
        <v>46137</v>
      </c>
      <c r="I877" s="197">
        <v>0.58333333333333337</v>
      </c>
      <c r="J877" s="243">
        <v>46137</v>
      </c>
      <c r="K877" s="197">
        <v>0.60763888888888884</v>
      </c>
      <c r="L877" s="198">
        <f t="shared" si="204"/>
        <v>46137.583333333336</v>
      </c>
      <c r="M877" s="199">
        <f t="shared" si="205"/>
        <v>46137.607638888891</v>
      </c>
      <c r="N877" s="200">
        <f t="shared" si="206"/>
        <v>0.58333426664875843</v>
      </c>
      <c r="O877" s="201" t="s">
        <v>712</v>
      </c>
      <c r="P877" s="201" t="s">
        <v>1397</v>
      </c>
      <c r="Q877" s="202" t="s">
        <v>150</v>
      </c>
      <c r="R877" s="202" t="s">
        <v>137</v>
      </c>
      <c r="S877" s="202"/>
      <c r="T877" s="193" t="str">
        <f>IFERROR(VLOOKUP(S877,Sort!E:F,2,0),"")</f>
        <v/>
      </c>
      <c r="U877" s="115">
        <f t="shared" si="207"/>
        <v>1</v>
      </c>
      <c r="V877" s="202" t="s">
        <v>422</v>
      </c>
      <c r="W877" s="202"/>
      <c r="X877" s="202"/>
      <c r="Y877" s="202"/>
      <c r="Z877" s="193"/>
      <c r="AA877" s="193" t="s">
        <v>362</v>
      </c>
      <c r="AB877" s="203"/>
      <c r="AC877" s="204" t="str">
        <f t="shared" si="208"/>
        <v>CLOSE</v>
      </c>
      <c r="AD877" s="47" t="str">
        <f t="array" aca="1" ref="AD877" ca="1">IF(D877="","",INDEX(HM_Unit!$D$1:$AE$1,MATCH(C877,HM_Unit!$D$2:$AE$2,0)))</f>
        <v>WEEK 17</v>
      </c>
      <c r="AE877" s="46"/>
      <c r="AF877" s="46"/>
      <c r="AG877" s="46"/>
      <c r="AH877" s="46"/>
      <c r="AI877" s="46"/>
      <c r="AJ877" s="46"/>
      <c r="AK877" s="46"/>
    </row>
    <row r="878" spans="1:37" ht="27.75" customHeight="1">
      <c r="A878" s="46">
        <f>IFERROR(VLOOKUP(D878,Sort!B:D,3,0),"")</f>
        <v>0</v>
      </c>
      <c r="B878" s="190" t="str">
        <f t="shared" si="202"/>
        <v>1046137CLOSE</v>
      </c>
      <c r="C878" s="196">
        <v>46137</v>
      </c>
      <c r="D878" s="192" t="s">
        <v>12</v>
      </c>
      <c r="E878" s="193" t="str">
        <f>IFERROR(VLOOKUP(D878,Sort!B:C,2,0),"")</f>
        <v>AXOR 3336K</v>
      </c>
      <c r="F878" s="194">
        <v>15886</v>
      </c>
      <c r="G878" s="195">
        <f t="shared" si="203"/>
        <v>0</v>
      </c>
      <c r="H878" s="243">
        <v>46137</v>
      </c>
      <c r="I878" s="197">
        <v>0.58333333333333337</v>
      </c>
      <c r="J878" s="243">
        <v>46137</v>
      </c>
      <c r="K878" s="197">
        <v>0.6118055555555556</v>
      </c>
      <c r="L878" s="198">
        <f t="shared" si="204"/>
        <v>46137.583333333336</v>
      </c>
      <c r="M878" s="199">
        <f t="shared" si="205"/>
        <v>46137.611805555556</v>
      </c>
      <c r="N878" s="200">
        <f t="shared" si="206"/>
        <v>0.68333442662573307</v>
      </c>
      <c r="O878" s="201" t="s">
        <v>1398</v>
      </c>
      <c r="P878" s="201" t="s">
        <v>1399</v>
      </c>
      <c r="Q878" s="202" t="s">
        <v>150</v>
      </c>
      <c r="R878" s="202" t="s">
        <v>137</v>
      </c>
      <c r="S878" s="202" t="s">
        <v>649</v>
      </c>
      <c r="T878" s="193" t="str">
        <f>IFERROR(VLOOKUP(S878,Sort!E:F,2,0),"")</f>
        <v>PTO</v>
      </c>
      <c r="U878" s="115">
        <f t="shared" si="207"/>
        <v>1</v>
      </c>
      <c r="V878" s="202" t="s">
        <v>422</v>
      </c>
      <c r="W878" s="202"/>
      <c r="X878" s="202"/>
      <c r="Y878" s="202"/>
      <c r="Z878" s="193"/>
      <c r="AA878" s="193" t="s">
        <v>362</v>
      </c>
      <c r="AB878" s="203"/>
      <c r="AC878" s="204" t="str">
        <f t="shared" si="208"/>
        <v>CLOSE</v>
      </c>
      <c r="AD878" s="47" t="str">
        <f t="array" aca="1" ref="AD878" ca="1">IF(D878="","",INDEX(HM_Unit!$D$1:$AE$1,MATCH(C878,HM_Unit!$D$2:$AE$2,0)))</f>
        <v>WEEK 17</v>
      </c>
      <c r="AE878" s="46"/>
      <c r="AF878" s="46"/>
      <c r="AG878" s="46"/>
      <c r="AH878" s="46"/>
      <c r="AI878" s="46"/>
      <c r="AJ878" s="46"/>
      <c r="AK878" s="46"/>
    </row>
    <row r="879" spans="1:37" ht="27.75" customHeight="1">
      <c r="A879" s="46">
        <f>IFERROR(VLOOKUP(D879,Sort!B:D,3,0),"")</f>
        <v>0</v>
      </c>
      <c r="B879" s="190" t="str">
        <f t="shared" si="202"/>
        <v>1146137CLOSE</v>
      </c>
      <c r="C879" s="196">
        <v>46137</v>
      </c>
      <c r="D879" s="192" t="s">
        <v>102</v>
      </c>
      <c r="E879" s="193" t="str">
        <f>IFERROR(VLOOKUP(D879,Sort!B:C,2,0),"")</f>
        <v>Axor 3336 OB</v>
      </c>
      <c r="F879" s="194">
        <v>17774</v>
      </c>
      <c r="G879" s="195">
        <f t="shared" si="203"/>
        <v>0</v>
      </c>
      <c r="H879" s="243">
        <v>46137</v>
      </c>
      <c r="I879" s="197">
        <v>0.59027777777777779</v>
      </c>
      <c r="J879" s="243">
        <v>46137</v>
      </c>
      <c r="K879" s="197">
        <v>0.6875</v>
      </c>
      <c r="L879" s="198">
        <f t="shared" si="204"/>
        <v>46137.590277777781</v>
      </c>
      <c r="M879" s="199">
        <f t="shared" si="205"/>
        <v>46137.6875</v>
      </c>
      <c r="N879" s="200">
        <f t="shared" si="206"/>
        <v>2.3333370665950364</v>
      </c>
      <c r="O879" s="201" t="s">
        <v>1400</v>
      </c>
      <c r="P879" s="201" t="s">
        <v>1401</v>
      </c>
      <c r="Q879" s="202" t="s">
        <v>149</v>
      </c>
      <c r="R879" s="202" t="s">
        <v>137</v>
      </c>
      <c r="S879" s="202" t="s">
        <v>318</v>
      </c>
      <c r="T879" s="193" t="str">
        <f>IFERROR(VLOOKUP(S879,Sort!E:F,2,0),"")</f>
        <v>PREVENTIVE MAINTENACE</v>
      </c>
      <c r="U879" s="115">
        <f t="shared" si="207"/>
        <v>1</v>
      </c>
      <c r="V879" s="202" t="s">
        <v>422</v>
      </c>
      <c r="W879" s="202"/>
      <c r="X879" s="202"/>
      <c r="Y879" s="202"/>
      <c r="Z879" s="193"/>
      <c r="AA879" s="193" t="s">
        <v>362</v>
      </c>
      <c r="AB879" s="203"/>
      <c r="AC879" s="204" t="str">
        <f t="shared" si="208"/>
        <v>CLOSE</v>
      </c>
      <c r="AD879" s="47" t="str">
        <f t="array" aca="1" ref="AD879" ca="1">IF(D879="","",INDEX(HM_Unit!$D$1:$AE$1,MATCH(C879,HM_Unit!$D$2:$AE$2,0)))</f>
        <v>WEEK 17</v>
      </c>
      <c r="AE879" s="46"/>
      <c r="AF879" s="46"/>
      <c r="AG879" s="46"/>
      <c r="AH879" s="46"/>
      <c r="AI879" s="46"/>
      <c r="AJ879" s="46"/>
      <c r="AK879" s="46"/>
    </row>
    <row r="880" spans="1:37" ht="27.75" customHeight="1">
      <c r="A880" s="46">
        <f>IFERROR(VLOOKUP(D880,Sort!B:D,3,0),"")</f>
        <v>0</v>
      </c>
      <c r="B880" s="190" t="str">
        <f t="shared" si="202"/>
        <v>1246137CLOSE</v>
      </c>
      <c r="C880" s="196">
        <v>46137</v>
      </c>
      <c r="D880" s="192" t="s">
        <v>41</v>
      </c>
      <c r="E880" s="193" t="str">
        <f>IFERROR(VLOOKUP(D880,Sort!B:C,2,0),"")</f>
        <v>AXOR 3336K</v>
      </c>
      <c r="F880" s="194">
        <v>18249</v>
      </c>
      <c r="G880" s="195">
        <f t="shared" si="203"/>
        <v>0</v>
      </c>
      <c r="H880" s="243">
        <v>46137</v>
      </c>
      <c r="I880" s="197">
        <v>0.79166666666666663</v>
      </c>
      <c r="J880" s="243">
        <v>46137</v>
      </c>
      <c r="K880" s="197">
        <v>0.81805555555555554</v>
      </c>
      <c r="L880" s="198">
        <f t="shared" si="204"/>
        <v>46137.791666666664</v>
      </c>
      <c r="M880" s="199">
        <f t="shared" si="205"/>
        <v>46137.818055555559</v>
      </c>
      <c r="N880" s="200">
        <f t="shared" si="206"/>
        <v>0.63333434681186773</v>
      </c>
      <c r="O880" s="201" t="s">
        <v>1402</v>
      </c>
      <c r="P880" s="201" t="s">
        <v>1403</v>
      </c>
      <c r="Q880" s="202" t="s">
        <v>150</v>
      </c>
      <c r="R880" s="202" t="s">
        <v>137</v>
      </c>
      <c r="S880" s="202"/>
      <c r="T880" s="193" t="str">
        <f>IFERROR(VLOOKUP(S880,Sort!E:F,2,0),"")</f>
        <v/>
      </c>
      <c r="U880" s="115">
        <f t="shared" si="207"/>
        <v>1</v>
      </c>
      <c r="V880" s="202" t="s">
        <v>422</v>
      </c>
      <c r="W880" s="202"/>
      <c r="X880" s="202"/>
      <c r="Y880" s="202"/>
      <c r="Z880" s="193"/>
      <c r="AA880" s="193" t="s">
        <v>362</v>
      </c>
      <c r="AB880" s="203"/>
      <c r="AC880" s="204" t="str">
        <f t="shared" si="208"/>
        <v>CLOSE</v>
      </c>
      <c r="AD880" s="47" t="str">
        <f t="array" aca="1" ref="AD880" ca="1">IF(D880="","",INDEX(HM_Unit!$D$1:$AE$1,MATCH(C880,HM_Unit!$D$2:$AE$2,0)))</f>
        <v>WEEK 17</v>
      </c>
      <c r="AE880" s="46"/>
      <c r="AF880" s="46"/>
      <c r="AG880" s="46"/>
      <c r="AH880" s="46"/>
      <c r="AI880" s="46"/>
      <c r="AJ880" s="46"/>
      <c r="AK880" s="46"/>
    </row>
    <row r="881" spans="1:37" ht="27.75" customHeight="1">
      <c r="A881" s="46">
        <f>IFERROR(VLOOKUP(D881,Sort!B:D,3,0),"")</f>
        <v>0</v>
      </c>
      <c r="B881" s="190" t="str">
        <f t="shared" si="202"/>
        <v>1346137CLOSE</v>
      </c>
      <c r="C881" s="196">
        <v>46137</v>
      </c>
      <c r="D881" s="192" t="s">
        <v>99</v>
      </c>
      <c r="E881" s="193" t="str">
        <f>IFERROR(VLOOKUP(D881,Sort!B:C,2,0),"")</f>
        <v>Axor 3336 OB</v>
      </c>
      <c r="F881" s="194">
        <v>17700</v>
      </c>
      <c r="G881" s="195">
        <f t="shared" si="203"/>
        <v>0</v>
      </c>
      <c r="H881" s="243">
        <v>46137</v>
      </c>
      <c r="I881" s="197">
        <v>0.79166666666666663</v>
      </c>
      <c r="J881" s="243">
        <v>46137</v>
      </c>
      <c r="K881" s="197">
        <v>0.84583333333333333</v>
      </c>
      <c r="L881" s="198">
        <f t="shared" si="204"/>
        <v>46137.791666666664</v>
      </c>
      <c r="M881" s="199">
        <f t="shared" si="205"/>
        <v>46137.845833333333</v>
      </c>
      <c r="N881" s="200">
        <f t="shared" si="206"/>
        <v>1.3000020800498968</v>
      </c>
      <c r="O881" s="201" t="s">
        <v>890</v>
      </c>
      <c r="P881" s="201" t="s">
        <v>433</v>
      </c>
      <c r="Q881" s="202" t="s">
        <v>150</v>
      </c>
      <c r="R881" s="202" t="s">
        <v>137</v>
      </c>
      <c r="S881" s="202"/>
      <c r="T881" s="193" t="str">
        <f>IFERROR(VLOOKUP(S881,Sort!E:F,2,0),"")</f>
        <v/>
      </c>
      <c r="U881" s="115">
        <f t="shared" si="207"/>
        <v>1</v>
      </c>
      <c r="V881" s="202" t="s">
        <v>422</v>
      </c>
      <c r="W881" s="202"/>
      <c r="X881" s="202"/>
      <c r="Y881" s="202"/>
      <c r="Z881" s="193"/>
      <c r="AA881" s="193" t="s">
        <v>362</v>
      </c>
      <c r="AB881" s="203"/>
      <c r="AC881" s="204" t="str">
        <f t="shared" si="208"/>
        <v>CLOSE</v>
      </c>
      <c r="AD881" s="47" t="str">
        <f t="array" aca="1" ref="AD881" ca="1">IF(D881="","",INDEX(HM_Unit!$D$1:$AE$1,MATCH(C881,HM_Unit!$D$2:$AE$2,0)))</f>
        <v>WEEK 17</v>
      </c>
      <c r="AE881" s="46"/>
      <c r="AF881" s="46"/>
      <c r="AG881" s="46"/>
      <c r="AH881" s="46"/>
      <c r="AI881" s="46"/>
      <c r="AJ881" s="46"/>
      <c r="AK881" s="46"/>
    </row>
    <row r="882" spans="1:37" ht="27.75" customHeight="1">
      <c r="A882" s="46">
        <f>IFERROR(VLOOKUP(D882,Sort!B:D,3,0),"")</f>
        <v>0</v>
      </c>
      <c r="B882" s="190" t="str">
        <f t="shared" si="202"/>
        <v>1446137CLOSE</v>
      </c>
      <c r="C882" s="196">
        <v>46137</v>
      </c>
      <c r="D882" s="192" t="s">
        <v>27</v>
      </c>
      <c r="E882" s="193" t="str">
        <f>IFERROR(VLOOKUP(D882,Sort!B:C,2,0),"")</f>
        <v>AXOR 3336K</v>
      </c>
      <c r="F882" s="194">
        <v>18740</v>
      </c>
      <c r="G882" s="195">
        <f t="shared" si="203"/>
        <v>0</v>
      </c>
      <c r="H882" s="243">
        <v>46137</v>
      </c>
      <c r="I882" s="197">
        <v>0.86111111111111116</v>
      </c>
      <c r="J882" s="243">
        <v>46137</v>
      </c>
      <c r="K882" s="197">
        <v>0.875</v>
      </c>
      <c r="L882" s="198">
        <f t="shared" si="204"/>
        <v>46137.861111111109</v>
      </c>
      <c r="M882" s="199">
        <f t="shared" si="205"/>
        <v>46137.875</v>
      </c>
      <c r="N882" s="200">
        <f t="shared" si="206"/>
        <v>0.33333386670632675</v>
      </c>
      <c r="O882" s="201" t="s">
        <v>837</v>
      </c>
      <c r="P882" s="201" t="s">
        <v>1404</v>
      </c>
      <c r="Q882" s="202" t="s">
        <v>150</v>
      </c>
      <c r="R882" s="202" t="s">
        <v>137</v>
      </c>
      <c r="S882" s="202"/>
      <c r="T882" s="193" t="str">
        <f>IFERROR(VLOOKUP(S882,Sort!E:F,2,0),"")</f>
        <v/>
      </c>
      <c r="U882" s="115">
        <f t="shared" si="207"/>
        <v>1</v>
      </c>
      <c r="V882" s="202" t="s">
        <v>422</v>
      </c>
      <c r="W882" s="202"/>
      <c r="X882" s="202"/>
      <c r="Y882" s="202"/>
      <c r="Z882" s="193"/>
      <c r="AA882" s="193" t="s">
        <v>362</v>
      </c>
      <c r="AB882" s="203"/>
      <c r="AC882" s="204" t="str">
        <f t="shared" si="208"/>
        <v>CLOSE</v>
      </c>
      <c r="AD882" s="47" t="str">
        <f t="array" aca="1" ref="AD882" ca="1">IF(D882="","",INDEX(HM_Unit!$D$1:$AE$1,MATCH(C882,HM_Unit!$D$2:$AE$2,0)))</f>
        <v>WEEK 17</v>
      </c>
      <c r="AE882" s="46"/>
      <c r="AF882" s="46"/>
      <c r="AG882" s="46"/>
      <c r="AH882" s="46"/>
      <c r="AI882" s="46"/>
      <c r="AJ882" s="46"/>
      <c r="AK882" s="46"/>
    </row>
    <row r="883" spans="1:37" ht="27.75" customHeight="1">
      <c r="A883" s="46">
        <f>IFERROR(VLOOKUP(D883,Sort!B:D,3,0),"")</f>
        <v>0</v>
      </c>
      <c r="B883" s="190" t="str">
        <f t="shared" si="202"/>
        <v>1546137CLOSE</v>
      </c>
      <c r="C883" s="196">
        <v>46137</v>
      </c>
      <c r="D883" s="192" t="s">
        <v>29</v>
      </c>
      <c r="E883" s="193" t="str">
        <f>IFERROR(VLOOKUP(D883,Sort!B:C,2,0),"")</f>
        <v>AXOR 3336K</v>
      </c>
      <c r="F883" s="194">
        <v>18750</v>
      </c>
      <c r="G883" s="195">
        <f t="shared" si="203"/>
        <v>0</v>
      </c>
      <c r="H883" s="243">
        <v>46137</v>
      </c>
      <c r="I883" s="197">
        <v>0.93125000000000002</v>
      </c>
      <c r="J883" s="243">
        <v>46137</v>
      </c>
      <c r="K883" s="197">
        <v>0.94305555555555554</v>
      </c>
      <c r="L883" s="198">
        <f t="shared" si="204"/>
        <v>46137.931250000001</v>
      </c>
      <c r="M883" s="199">
        <f t="shared" si="205"/>
        <v>46137.943055555559</v>
      </c>
      <c r="N883" s="200">
        <f t="shared" si="206"/>
        <v>0.28333378671783949</v>
      </c>
      <c r="O883" s="201" t="s">
        <v>1405</v>
      </c>
      <c r="P883" s="201" t="s">
        <v>1406</v>
      </c>
      <c r="Q883" s="202" t="s">
        <v>150</v>
      </c>
      <c r="R883" s="202" t="s">
        <v>137</v>
      </c>
      <c r="S883" s="202"/>
      <c r="T883" s="193" t="str">
        <f>IFERROR(VLOOKUP(S883,Sort!E:F,2,0),"")</f>
        <v/>
      </c>
      <c r="U883" s="115">
        <f t="shared" si="207"/>
        <v>1</v>
      </c>
      <c r="V883" s="202" t="s">
        <v>422</v>
      </c>
      <c r="W883" s="202"/>
      <c r="X883" s="202"/>
      <c r="Y883" s="202"/>
      <c r="Z883" s="193"/>
      <c r="AA883" s="193" t="s">
        <v>362</v>
      </c>
      <c r="AB883" s="203"/>
      <c r="AC883" s="204" t="str">
        <f t="shared" si="208"/>
        <v>CLOSE</v>
      </c>
      <c r="AD883" s="47" t="str">
        <f t="array" aca="1" ref="AD883" ca="1">IF(D883="","",INDEX(HM_Unit!$D$1:$AE$1,MATCH(C883,HM_Unit!$D$2:$AE$2,0)))</f>
        <v>WEEK 17</v>
      </c>
      <c r="AE883" s="46"/>
      <c r="AF883" s="46"/>
      <c r="AG883" s="46"/>
      <c r="AH883" s="46"/>
      <c r="AI883" s="46"/>
      <c r="AJ883" s="46"/>
      <c r="AK883" s="46"/>
    </row>
    <row r="884" spans="1:37" ht="27.75" customHeight="1">
      <c r="A884" s="46">
        <f>IFERROR(VLOOKUP(D884,Sort!B:D,3,0),"")</f>
        <v>0</v>
      </c>
      <c r="B884" s="190" t="str">
        <f t="shared" si="202"/>
        <v>1646137CLOSE</v>
      </c>
      <c r="C884" s="196">
        <v>46137</v>
      </c>
      <c r="D884" s="192" t="s">
        <v>34</v>
      </c>
      <c r="E884" s="193" t="str">
        <f>IFERROR(VLOOKUP(D884,Sort!B:C,2,0),"")</f>
        <v>AXOR 3336K</v>
      </c>
      <c r="F884" s="194">
        <v>18124</v>
      </c>
      <c r="G884" s="195">
        <f t="shared" si="203"/>
        <v>0</v>
      </c>
      <c r="H884" s="243">
        <v>46137</v>
      </c>
      <c r="I884" s="197">
        <v>0.8618055555555556</v>
      </c>
      <c r="J884" s="243">
        <v>46137</v>
      </c>
      <c r="K884" s="197">
        <v>0.90694444444444444</v>
      </c>
      <c r="L884" s="198">
        <f t="shared" si="204"/>
        <v>46137.861805555556</v>
      </c>
      <c r="M884" s="199">
        <f t="shared" si="205"/>
        <v>46137.906944444447</v>
      </c>
      <c r="N884" s="200">
        <f t="shared" si="206"/>
        <v>1.0833350667082486</v>
      </c>
      <c r="O884" s="201" t="s">
        <v>1407</v>
      </c>
      <c r="P884" s="201" t="s">
        <v>1408</v>
      </c>
      <c r="Q884" s="202" t="s">
        <v>150</v>
      </c>
      <c r="R884" s="202" t="s">
        <v>137</v>
      </c>
      <c r="S884" s="202"/>
      <c r="T884" s="193" t="str">
        <f>IFERROR(VLOOKUP(S884,Sort!E:F,2,0),"")</f>
        <v/>
      </c>
      <c r="U884" s="115">
        <f t="shared" si="207"/>
        <v>1</v>
      </c>
      <c r="V884" s="202" t="s">
        <v>422</v>
      </c>
      <c r="W884" s="202"/>
      <c r="X884" s="202"/>
      <c r="Y884" s="202"/>
      <c r="Z884" s="193"/>
      <c r="AA884" s="193" t="s">
        <v>362</v>
      </c>
      <c r="AB884" s="203"/>
      <c r="AC884" s="204" t="str">
        <f t="shared" si="208"/>
        <v>CLOSE</v>
      </c>
      <c r="AD884" s="47" t="str">
        <f t="array" aca="1" ref="AD884" ca="1">IF(D884="","",INDEX(HM_Unit!$D$1:$AE$1,MATCH(C884,HM_Unit!$D$2:$AE$2,0)))</f>
        <v>WEEK 17</v>
      </c>
      <c r="AE884" s="46"/>
      <c r="AF884" s="46"/>
      <c r="AG884" s="46"/>
      <c r="AH884" s="46"/>
      <c r="AI884" s="46"/>
      <c r="AJ884" s="46"/>
      <c r="AK884" s="46"/>
    </row>
    <row r="885" spans="1:37" ht="27.75" customHeight="1">
      <c r="A885" s="46">
        <f>IFERROR(VLOOKUP(D885,Sort!B:D,3,0),"")</f>
        <v>0</v>
      </c>
      <c r="B885" s="190" t="str">
        <f t="shared" si="202"/>
        <v>1746137CLOSE</v>
      </c>
      <c r="C885" s="196">
        <v>46137</v>
      </c>
      <c r="D885" s="192" t="s">
        <v>104</v>
      </c>
      <c r="E885" s="193" t="str">
        <f>IFERROR(VLOOKUP(D885,Sort!B:C,2,0),"")</f>
        <v>Axor 3336 OB</v>
      </c>
      <c r="F885" s="194">
        <v>18256</v>
      </c>
      <c r="G885" s="195">
        <f t="shared" si="203"/>
        <v>0</v>
      </c>
      <c r="H885" s="243">
        <v>46137</v>
      </c>
      <c r="I885" s="197">
        <v>5.5555555555555552E-2</v>
      </c>
      <c r="J885" s="243">
        <v>46137</v>
      </c>
      <c r="K885" s="197">
        <v>0.14583333333333334</v>
      </c>
      <c r="L885" s="198">
        <f t="shared" si="204"/>
        <v>46137.055555555555</v>
      </c>
      <c r="M885" s="199">
        <f t="shared" si="205"/>
        <v>46137.145833333336</v>
      </c>
      <c r="N885" s="200">
        <f t="shared" si="206"/>
        <v>2.1666701334164946</v>
      </c>
      <c r="O885" s="201" t="s">
        <v>1409</v>
      </c>
      <c r="P885" s="201" t="s">
        <v>1380</v>
      </c>
      <c r="Q885" s="202" t="s">
        <v>150</v>
      </c>
      <c r="R885" s="202" t="s">
        <v>137</v>
      </c>
      <c r="S885" s="202"/>
      <c r="T885" s="193" t="str">
        <f>IFERROR(VLOOKUP(S885,Sort!E:F,2,0),"")</f>
        <v/>
      </c>
      <c r="U885" s="115">
        <f t="shared" si="207"/>
        <v>1</v>
      </c>
      <c r="V885" s="202" t="s">
        <v>422</v>
      </c>
      <c r="W885" s="202"/>
      <c r="X885" s="202"/>
      <c r="Y885" s="202"/>
      <c r="Z885" s="193"/>
      <c r="AA885" s="193" t="s">
        <v>362</v>
      </c>
      <c r="AB885" s="203"/>
      <c r="AC885" s="204" t="str">
        <f t="shared" si="208"/>
        <v>CLOSE</v>
      </c>
      <c r="AD885" s="47" t="str">
        <f t="array" aca="1" ref="AD885" ca="1">IF(D885="","",INDEX(HM_Unit!$D$1:$AE$1,MATCH(C885,HM_Unit!$D$2:$AE$2,0)))</f>
        <v>WEEK 17</v>
      </c>
      <c r="AE885" s="46"/>
      <c r="AF885" s="46"/>
      <c r="AG885" s="46"/>
      <c r="AH885" s="46"/>
      <c r="AI885" s="46"/>
      <c r="AJ885" s="46"/>
      <c r="AK885" s="46"/>
    </row>
    <row r="886" spans="1:37" ht="27.75" customHeight="1">
      <c r="A886" s="46">
        <f>IFERROR(VLOOKUP(D886,Sort!B:D,3,0),"")</f>
        <v>0</v>
      </c>
      <c r="B886" s="190" t="str">
        <f t="shared" si="202"/>
        <v>1846137CLOSE</v>
      </c>
      <c r="C886" s="196">
        <v>46137</v>
      </c>
      <c r="D886" s="192" t="s">
        <v>18</v>
      </c>
      <c r="E886" s="193" t="str">
        <f>IFERROR(VLOOKUP(D886,Sort!B:C,2,0),"")</f>
        <v>AXOR 3336K</v>
      </c>
      <c r="F886" s="194" t="s">
        <v>711</v>
      </c>
      <c r="G886" s="195">
        <f t="shared" si="203"/>
        <v>0</v>
      </c>
      <c r="H886" s="243">
        <v>46137</v>
      </c>
      <c r="I886" s="197">
        <v>0.14583333333333334</v>
      </c>
      <c r="J886" s="243">
        <v>46137</v>
      </c>
      <c r="K886" s="197">
        <v>0.15277777777777779</v>
      </c>
      <c r="L886" s="198">
        <f t="shared" si="204"/>
        <v>46137.145833333336</v>
      </c>
      <c r="M886" s="199">
        <f t="shared" si="205"/>
        <v>46137.152777777781</v>
      </c>
      <c r="N886" s="200">
        <f t="shared" si="206"/>
        <v>0.16666693335316288</v>
      </c>
      <c r="O886" s="201" t="s">
        <v>1410</v>
      </c>
      <c r="P886" s="201" t="s">
        <v>1411</v>
      </c>
      <c r="Q886" s="202" t="s">
        <v>150</v>
      </c>
      <c r="R886" s="202" t="s">
        <v>137</v>
      </c>
      <c r="S886" s="202"/>
      <c r="T886" s="193" t="str">
        <f>IFERROR(VLOOKUP(S886,Sort!E:F,2,0),"")</f>
        <v/>
      </c>
      <c r="U886" s="115">
        <f t="shared" si="207"/>
        <v>1</v>
      </c>
      <c r="V886" s="202" t="s">
        <v>422</v>
      </c>
      <c r="W886" s="202"/>
      <c r="X886" s="202"/>
      <c r="Y886" s="202"/>
      <c r="Z886" s="193"/>
      <c r="AA886" s="193" t="s">
        <v>362</v>
      </c>
      <c r="AB886" s="203"/>
      <c r="AC886" s="204" t="str">
        <f t="shared" si="208"/>
        <v>CLOSE</v>
      </c>
      <c r="AD886" s="47" t="str">
        <f t="array" aca="1" ref="AD886" ca="1">IF(D886="","",INDEX(HM_Unit!$D$1:$AE$1,MATCH(C886,HM_Unit!$D$2:$AE$2,0)))</f>
        <v>WEEK 17</v>
      </c>
      <c r="AE886" s="46"/>
      <c r="AF886" s="46"/>
      <c r="AG886" s="46"/>
      <c r="AH886" s="46"/>
      <c r="AI886" s="46"/>
      <c r="AJ886" s="46"/>
      <c r="AK886" s="46"/>
    </row>
    <row r="887" spans="1:37" ht="27.75" customHeight="1">
      <c r="A887" s="46">
        <f>IFERROR(VLOOKUP(D887,Sort!B:D,3,0),"")</f>
        <v>0</v>
      </c>
      <c r="B887" s="190" t="str">
        <f t="shared" si="202"/>
        <v>1946137CLOSE</v>
      </c>
      <c r="C887" s="196">
        <v>46137</v>
      </c>
      <c r="D887" s="192" t="s">
        <v>95</v>
      </c>
      <c r="E887" s="193" t="str">
        <f>IFERROR(VLOOKUP(D887,Sort!B:C,2,0),"")</f>
        <v>Axor 3336 OB</v>
      </c>
      <c r="F887" s="194"/>
      <c r="G887" s="195">
        <f t="shared" si="203"/>
        <v>0</v>
      </c>
      <c r="H887" s="243">
        <v>46137</v>
      </c>
      <c r="I887" s="197">
        <v>0.1986111111111111</v>
      </c>
      <c r="J887" s="243">
        <v>46137</v>
      </c>
      <c r="K887" s="197">
        <v>0.21111111111111111</v>
      </c>
      <c r="L887" s="198">
        <f t="shared" si="204"/>
        <v>46137.198611111111</v>
      </c>
      <c r="M887" s="199">
        <f t="shared" si="205"/>
        <v>46137.211111111108</v>
      </c>
      <c r="N887" s="200">
        <f t="shared" si="206"/>
        <v>0.30000047993091905</v>
      </c>
      <c r="O887" s="201" t="s">
        <v>1412</v>
      </c>
      <c r="P887" s="201" t="s">
        <v>1413</v>
      </c>
      <c r="Q887" s="202" t="s">
        <v>150</v>
      </c>
      <c r="R887" s="202" t="s">
        <v>137</v>
      </c>
      <c r="S887" s="202"/>
      <c r="T887" s="193" t="str">
        <f>IFERROR(VLOOKUP(S887,Sort!E:F,2,0),"")</f>
        <v/>
      </c>
      <c r="U887" s="115">
        <f t="shared" si="207"/>
        <v>1</v>
      </c>
      <c r="V887" s="202" t="s">
        <v>422</v>
      </c>
      <c r="W887" s="202"/>
      <c r="X887" s="202"/>
      <c r="Y887" s="202"/>
      <c r="Z887" s="193"/>
      <c r="AA887" s="193" t="s">
        <v>362</v>
      </c>
      <c r="AB887" s="203"/>
      <c r="AC887" s="204" t="str">
        <f t="shared" si="208"/>
        <v>CLOSE</v>
      </c>
      <c r="AD887" s="47" t="str">
        <f t="array" aca="1" ref="AD887" ca="1">IF(D887="","",INDEX(HM_Unit!$D$1:$AE$1,MATCH(C887,HM_Unit!$D$2:$AE$2,0)))</f>
        <v>WEEK 17</v>
      </c>
      <c r="AE887" s="46"/>
      <c r="AF887" s="46"/>
      <c r="AG887" s="46"/>
      <c r="AH887" s="46"/>
      <c r="AI887" s="46"/>
      <c r="AJ887" s="46"/>
      <c r="AK887" s="46"/>
    </row>
    <row r="888" spans="1:37" ht="27.75" customHeight="1">
      <c r="A888" s="46">
        <f>IFERROR(VLOOKUP(D888,Sort!B:D,3,0),"")</f>
        <v>0</v>
      </c>
      <c r="B888" s="190" t="str">
        <f t="shared" si="202"/>
        <v>2046137CLOSE</v>
      </c>
      <c r="C888" s="196">
        <v>46137</v>
      </c>
      <c r="D888" s="192" t="s">
        <v>23</v>
      </c>
      <c r="E888" s="193" t="str">
        <f>IFERROR(VLOOKUP(D888,Sort!B:C,2,0),"")</f>
        <v>AXOR 3336K</v>
      </c>
      <c r="F888" s="194" t="s">
        <v>382</v>
      </c>
      <c r="G888" s="195">
        <f t="shared" si="203"/>
        <v>0</v>
      </c>
      <c r="H888" s="243">
        <v>46137</v>
      </c>
      <c r="I888" s="197">
        <v>0.79513888888888884</v>
      </c>
      <c r="J888" s="243">
        <v>46137</v>
      </c>
      <c r="K888" s="197">
        <v>0.82638888888888884</v>
      </c>
      <c r="L888" s="198">
        <f t="shared" si="204"/>
        <v>46137.795138888891</v>
      </c>
      <c r="M888" s="199">
        <f t="shared" si="205"/>
        <v>46137.826388888891</v>
      </c>
      <c r="N888" s="200">
        <f t="shared" si="206"/>
        <v>0.75000120000192183</v>
      </c>
      <c r="O888" s="201" t="s">
        <v>314</v>
      </c>
      <c r="P888" s="201" t="s">
        <v>1414</v>
      </c>
      <c r="Q888" s="202" t="s">
        <v>150</v>
      </c>
      <c r="R888" s="202" t="s">
        <v>137</v>
      </c>
      <c r="S888" s="202"/>
      <c r="T888" s="193" t="str">
        <f>IFERROR(VLOOKUP(S888,Sort!E:F,2,0),"")</f>
        <v/>
      </c>
      <c r="U888" s="115">
        <f t="shared" si="207"/>
        <v>1</v>
      </c>
      <c r="V888" s="202" t="s">
        <v>422</v>
      </c>
      <c r="W888" s="202"/>
      <c r="X888" s="202"/>
      <c r="Y888" s="202"/>
      <c r="Z888" s="193"/>
      <c r="AA888" s="193" t="s">
        <v>362</v>
      </c>
      <c r="AB888" s="203"/>
      <c r="AC888" s="204" t="str">
        <f t="shared" si="208"/>
        <v>CLOSE</v>
      </c>
      <c r="AD888" s="47" t="str">
        <f t="array" aca="1" ref="AD888" ca="1">IF(D888="","",INDEX(HM_Unit!$D$1:$AE$1,MATCH(C888,HM_Unit!$D$2:$AE$2,0)))</f>
        <v>WEEK 17</v>
      </c>
      <c r="AE888" s="46"/>
      <c r="AF888" s="46"/>
      <c r="AG888" s="46"/>
      <c r="AH888" s="46"/>
      <c r="AI888" s="46"/>
      <c r="AJ888" s="46"/>
      <c r="AK888" s="46"/>
    </row>
    <row r="889" spans="1:37" ht="27.75" customHeight="1">
      <c r="A889" s="46">
        <f>IFERROR(VLOOKUP(D889,Sort!B:D,3,0),"")</f>
        <v>0</v>
      </c>
      <c r="B889" s="190" t="str">
        <f t="shared" si="202"/>
        <v>2146137CLOSE</v>
      </c>
      <c r="C889" s="196">
        <v>46137</v>
      </c>
      <c r="D889" s="192" t="s">
        <v>17</v>
      </c>
      <c r="E889" s="193" t="str">
        <f>IFERROR(VLOOKUP(D889,Sort!B:C,2,0),"")</f>
        <v>AXOR 3336K</v>
      </c>
      <c r="F889" s="194"/>
      <c r="G889" s="195">
        <f t="shared" si="203"/>
        <v>0</v>
      </c>
      <c r="H889" s="243">
        <v>46137</v>
      </c>
      <c r="I889" s="197">
        <v>0.8</v>
      </c>
      <c r="J889" s="243">
        <v>46137</v>
      </c>
      <c r="K889" s="197">
        <v>0.85138888888888886</v>
      </c>
      <c r="L889" s="198">
        <f t="shared" si="204"/>
        <v>46137.8</v>
      </c>
      <c r="M889" s="199">
        <f t="shared" si="205"/>
        <v>46137.851388888892</v>
      </c>
      <c r="N889" s="200">
        <f t="shared" si="206"/>
        <v>1.2333353066737081</v>
      </c>
      <c r="O889" s="201" t="s">
        <v>314</v>
      </c>
      <c r="P889" s="201" t="s">
        <v>1415</v>
      </c>
      <c r="Q889" s="202" t="s">
        <v>150</v>
      </c>
      <c r="R889" s="202" t="s">
        <v>137</v>
      </c>
      <c r="S889" s="202"/>
      <c r="T889" s="193" t="str">
        <f>IFERROR(VLOOKUP(S889,Sort!E:F,2,0),"")</f>
        <v/>
      </c>
      <c r="U889" s="115">
        <f t="shared" si="207"/>
        <v>1</v>
      </c>
      <c r="V889" s="202" t="s">
        <v>422</v>
      </c>
      <c r="W889" s="202"/>
      <c r="X889" s="202"/>
      <c r="Y889" s="202"/>
      <c r="Z889" s="193"/>
      <c r="AA889" s="193" t="s">
        <v>362</v>
      </c>
      <c r="AB889" s="203"/>
      <c r="AC889" s="204" t="str">
        <f t="shared" si="208"/>
        <v>CLOSE</v>
      </c>
      <c r="AD889" s="47" t="str">
        <f t="array" aca="1" ref="AD889" ca="1">IF(D889="","",INDEX(HM_Unit!$D$1:$AE$1,MATCH(C889,HM_Unit!$D$2:$AE$2,0)))</f>
        <v>WEEK 17</v>
      </c>
      <c r="AE889" s="46"/>
      <c r="AF889" s="46"/>
      <c r="AG889" s="46"/>
      <c r="AH889" s="46"/>
      <c r="AI889" s="46"/>
      <c r="AJ889" s="46"/>
      <c r="AK889" s="46"/>
    </row>
    <row r="890" spans="1:37" ht="27.75" customHeight="1">
      <c r="A890" s="46">
        <f>IFERROR(VLOOKUP(D890,Sort!B:D,3,0),"")</f>
        <v>0</v>
      </c>
      <c r="B890" s="190" t="str">
        <f t="shared" si="202"/>
        <v>2246137CLOSE</v>
      </c>
      <c r="C890" s="196">
        <v>46137</v>
      </c>
      <c r="D890" s="192" t="s">
        <v>15</v>
      </c>
      <c r="E890" s="193" t="str">
        <f>IFERROR(VLOOKUP(D890,Sort!B:C,2,0),"")</f>
        <v>AXOR 3336K</v>
      </c>
      <c r="F890" s="194" t="s">
        <v>382</v>
      </c>
      <c r="G890" s="195">
        <f t="shared" si="203"/>
        <v>0</v>
      </c>
      <c r="H890" s="243">
        <v>46137</v>
      </c>
      <c r="I890" s="197">
        <v>0.81319444444444444</v>
      </c>
      <c r="J890" s="243">
        <v>46137</v>
      </c>
      <c r="K890" s="197">
        <v>0.84861111111111109</v>
      </c>
      <c r="L890" s="198">
        <f t="shared" si="204"/>
        <v>46137.813194444447</v>
      </c>
      <c r="M890" s="199">
        <f t="shared" si="205"/>
        <v>46137.848611111112</v>
      </c>
      <c r="N890" s="200">
        <f t="shared" si="206"/>
        <v>0.85000135997889403</v>
      </c>
      <c r="O890" s="201" t="s">
        <v>314</v>
      </c>
      <c r="P890" s="201" t="s">
        <v>894</v>
      </c>
      <c r="Q890" s="202" t="s">
        <v>150</v>
      </c>
      <c r="R890" s="202" t="s">
        <v>137</v>
      </c>
      <c r="S890" s="202"/>
      <c r="T890" s="193" t="str">
        <f>IFERROR(VLOOKUP(S890,Sort!E:F,2,0),"")</f>
        <v/>
      </c>
      <c r="U890" s="115">
        <f t="shared" si="207"/>
        <v>1</v>
      </c>
      <c r="V890" s="202" t="s">
        <v>422</v>
      </c>
      <c r="W890" s="202"/>
      <c r="X890" s="202"/>
      <c r="Y890" s="202"/>
      <c r="Z890" s="193"/>
      <c r="AA890" s="193" t="s">
        <v>362</v>
      </c>
      <c r="AB890" s="203"/>
      <c r="AC890" s="204" t="str">
        <f t="shared" si="208"/>
        <v>CLOSE</v>
      </c>
      <c r="AD890" s="47" t="str">
        <f t="array" aca="1" ref="AD890" ca="1">IF(D890="","",INDEX(HM_Unit!$D$1:$AE$1,MATCH(C890,HM_Unit!$D$2:$AE$2,0)))</f>
        <v>WEEK 17</v>
      </c>
      <c r="AE890" s="46"/>
      <c r="AF890" s="46"/>
      <c r="AG890" s="46"/>
      <c r="AH890" s="46"/>
      <c r="AI890" s="46"/>
      <c r="AJ890" s="46"/>
      <c r="AK890" s="46"/>
    </row>
    <row r="891" spans="1:37" ht="27.75" customHeight="1">
      <c r="A891" s="46">
        <f>IFERROR(VLOOKUP(D891,Sort!B:D,3,0),"")</f>
        <v>0</v>
      </c>
      <c r="B891" s="190" t="str">
        <f t="shared" si="202"/>
        <v>2346137CLOSE</v>
      </c>
      <c r="C891" s="196">
        <v>46137</v>
      </c>
      <c r="D891" s="192" t="s">
        <v>105</v>
      </c>
      <c r="E891" s="193" t="str">
        <f>IFERROR(VLOOKUP(D891,Sort!B:C,2,0),"")</f>
        <v>Axor 3336 OB</v>
      </c>
      <c r="F891" s="194" t="s">
        <v>382</v>
      </c>
      <c r="G891" s="195">
        <f t="shared" si="203"/>
        <v>0</v>
      </c>
      <c r="H891" s="243">
        <v>46137</v>
      </c>
      <c r="I891" s="197">
        <v>0.82013888888888886</v>
      </c>
      <c r="J891" s="243">
        <v>46137</v>
      </c>
      <c r="K891" s="197">
        <v>0.87361111111111112</v>
      </c>
      <c r="L891" s="198">
        <f t="shared" si="204"/>
        <v>46137.820138888892</v>
      </c>
      <c r="M891" s="199">
        <f t="shared" si="205"/>
        <v>46137.873611111114</v>
      </c>
      <c r="N891" s="200">
        <f t="shared" si="206"/>
        <v>1.283335386662193</v>
      </c>
      <c r="O891" s="201" t="s">
        <v>1416</v>
      </c>
      <c r="P891" s="201" t="s">
        <v>1417</v>
      </c>
      <c r="Q891" s="202" t="s">
        <v>150</v>
      </c>
      <c r="R891" s="202" t="s">
        <v>137</v>
      </c>
      <c r="S891" s="202"/>
      <c r="T891" s="193" t="str">
        <f>IFERROR(VLOOKUP(S891,Sort!E:F,2,0),"")</f>
        <v/>
      </c>
      <c r="U891" s="115">
        <f t="shared" si="207"/>
        <v>1</v>
      </c>
      <c r="V891" s="202" t="s">
        <v>422</v>
      </c>
      <c r="W891" s="202"/>
      <c r="X891" s="202"/>
      <c r="Y891" s="202"/>
      <c r="Z891" s="193"/>
      <c r="AA891" s="193" t="s">
        <v>362</v>
      </c>
      <c r="AB891" s="203"/>
      <c r="AC891" s="204" t="str">
        <f t="shared" si="208"/>
        <v>CLOSE</v>
      </c>
      <c r="AD891" s="47" t="str">
        <f t="array" aca="1" ref="AD891" ca="1">IF(D891="","",INDEX(HM_Unit!$D$1:$AE$1,MATCH(C891,HM_Unit!$D$2:$AE$2,0)))</f>
        <v>WEEK 17</v>
      </c>
      <c r="AE891" s="46"/>
      <c r="AF891" s="46"/>
      <c r="AG891" s="46"/>
      <c r="AH891" s="46"/>
      <c r="AI891" s="46"/>
      <c r="AJ891" s="46"/>
      <c r="AK891" s="46"/>
    </row>
    <row r="892" spans="1:37" ht="27.75" customHeight="1">
      <c r="A892" s="46">
        <f>IFERROR(VLOOKUP(D892,Sort!B:D,3,0),"")</f>
        <v>0</v>
      </c>
      <c r="B892" s="190" t="str">
        <f t="shared" si="202"/>
        <v>2446137CLOSE</v>
      </c>
      <c r="C892" s="196">
        <v>46137</v>
      </c>
      <c r="D892" s="192" t="s">
        <v>22</v>
      </c>
      <c r="E892" s="193" t="str">
        <f>IFERROR(VLOOKUP(D892,Sort!B:C,2,0),"")</f>
        <v>AXOR 3336K</v>
      </c>
      <c r="F892" s="194" t="s">
        <v>379</v>
      </c>
      <c r="G892" s="195">
        <f t="shared" si="203"/>
        <v>0</v>
      </c>
      <c r="H892" s="243">
        <v>46137</v>
      </c>
      <c r="I892" s="197">
        <v>0.79166666666666663</v>
      </c>
      <c r="J892" s="243">
        <v>46137</v>
      </c>
      <c r="K892" s="197">
        <v>0.94374999999999998</v>
      </c>
      <c r="L892" s="198">
        <f t="shared" si="204"/>
        <v>46137.791666666664</v>
      </c>
      <c r="M892" s="199">
        <f t="shared" si="205"/>
        <v>46137.943749999999</v>
      </c>
      <c r="N892" s="200">
        <f t="shared" si="206"/>
        <v>3.6500058400326245</v>
      </c>
      <c r="O892" s="201" t="s">
        <v>1418</v>
      </c>
      <c r="P892" s="201" t="s">
        <v>1419</v>
      </c>
      <c r="Q892" s="202" t="s">
        <v>150</v>
      </c>
      <c r="R892" s="202" t="s">
        <v>137</v>
      </c>
      <c r="S892" s="202"/>
      <c r="T892" s="193" t="str">
        <f>IFERROR(VLOOKUP(S892,Sort!E:F,2,0),"")</f>
        <v/>
      </c>
      <c r="U892" s="115">
        <f t="shared" si="207"/>
        <v>1</v>
      </c>
      <c r="V892" s="202" t="s">
        <v>422</v>
      </c>
      <c r="W892" s="202"/>
      <c r="X892" s="202"/>
      <c r="Y892" s="202"/>
      <c r="Z892" s="193"/>
      <c r="AA892" s="193" t="s">
        <v>362</v>
      </c>
      <c r="AB892" s="203"/>
      <c r="AC892" s="204" t="str">
        <f t="shared" si="208"/>
        <v>CLOSE</v>
      </c>
      <c r="AD892" s="47" t="str">
        <f t="array" aca="1" ref="AD892" ca="1">IF(D892="","",INDEX(HM_Unit!$D$1:$AE$1,MATCH(C892,HM_Unit!$D$2:$AE$2,0)))</f>
        <v>WEEK 17</v>
      </c>
      <c r="AE892" s="46"/>
      <c r="AF892" s="46"/>
      <c r="AG892" s="46"/>
      <c r="AH892" s="46"/>
      <c r="AI892" s="46"/>
      <c r="AJ892" s="46"/>
      <c r="AK892" s="46"/>
    </row>
    <row r="893" spans="1:37" ht="27.75" customHeight="1">
      <c r="A893" s="46">
        <f>IFERROR(VLOOKUP(D893,Sort!B:D,3,0),"")</f>
        <v>0</v>
      </c>
      <c r="B893" s="190" t="str">
        <f t="shared" si="202"/>
        <v>2546137CLOSE</v>
      </c>
      <c r="C893" s="196">
        <v>46137</v>
      </c>
      <c r="D893" s="192" t="s">
        <v>27</v>
      </c>
      <c r="E893" s="193" t="str">
        <f>IFERROR(VLOOKUP(D893,Sort!B:C,2,0),"")</f>
        <v>AXOR 3336K</v>
      </c>
      <c r="F893" s="194" t="s">
        <v>379</v>
      </c>
      <c r="G893" s="195">
        <f t="shared" si="203"/>
        <v>0</v>
      </c>
      <c r="H893" s="243">
        <v>46137</v>
      </c>
      <c r="I893" s="197">
        <v>0.13194444444444445</v>
      </c>
      <c r="J893" s="243">
        <v>46137</v>
      </c>
      <c r="K893" s="197">
        <v>0.22916666666666666</v>
      </c>
      <c r="L893" s="198">
        <f t="shared" si="204"/>
        <v>46137.131944444445</v>
      </c>
      <c r="M893" s="199">
        <f t="shared" si="205"/>
        <v>46137.229166666664</v>
      </c>
      <c r="N893" s="200">
        <f t="shared" si="206"/>
        <v>2.3333370665950364</v>
      </c>
      <c r="O893" s="201" t="s">
        <v>943</v>
      </c>
      <c r="P893" s="201" t="s">
        <v>1420</v>
      </c>
      <c r="Q893" s="202" t="s">
        <v>150</v>
      </c>
      <c r="R893" s="202" t="s">
        <v>137</v>
      </c>
      <c r="S893" s="202"/>
      <c r="T893" s="193" t="str">
        <f>IFERROR(VLOOKUP(S893,Sort!E:F,2,0),"")</f>
        <v/>
      </c>
      <c r="U893" s="115">
        <f t="shared" si="207"/>
        <v>1</v>
      </c>
      <c r="V893" s="202" t="s">
        <v>422</v>
      </c>
      <c r="W893" s="202"/>
      <c r="X893" s="202"/>
      <c r="Y893" s="202"/>
      <c r="Z893" s="193"/>
      <c r="AA893" s="193" t="s">
        <v>362</v>
      </c>
      <c r="AB893" s="203"/>
      <c r="AC893" s="204" t="str">
        <f t="shared" si="208"/>
        <v>CLOSE</v>
      </c>
      <c r="AD893" s="47" t="str">
        <f t="array" aca="1" ref="AD893" ca="1">IF(D893="","",INDEX(HM_Unit!$D$1:$AE$1,MATCH(C893,HM_Unit!$D$2:$AE$2,0)))</f>
        <v>WEEK 17</v>
      </c>
      <c r="AE893" s="46"/>
      <c r="AF893" s="46"/>
      <c r="AG893" s="46"/>
      <c r="AH893" s="46"/>
      <c r="AI893" s="46"/>
      <c r="AJ893" s="46"/>
      <c r="AK893" s="46"/>
    </row>
    <row r="894" spans="1:37" ht="27.75" customHeight="1">
      <c r="A894" s="46">
        <f>IFERROR(VLOOKUP(D894,Sort!B:D,3,0),"")</f>
        <v>0</v>
      </c>
      <c r="B894" s="190" t="str">
        <f t="shared" si="202"/>
        <v>2646137CLOSE</v>
      </c>
      <c r="C894" s="196">
        <v>46137</v>
      </c>
      <c r="D894" s="193" t="s">
        <v>8</v>
      </c>
      <c r="E894" s="193" t="str">
        <f>IFERROR(VLOOKUP(D894,Sort!B:C,2,0),"")</f>
        <v>Prima LX 2528</v>
      </c>
      <c r="F894" s="194"/>
      <c r="G894" s="195">
        <f t="shared" si="203"/>
        <v>0</v>
      </c>
      <c r="H894" s="243">
        <v>46137</v>
      </c>
      <c r="I894" s="197">
        <v>0.3527777777777778</v>
      </c>
      <c r="J894" s="243">
        <v>46137</v>
      </c>
      <c r="K894" s="197">
        <v>0.47916666666666669</v>
      </c>
      <c r="L894" s="198">
        <f t="shared" si="204"/>
        <v>46137.352777777778</v>
      </c>
      <c r="M894" s="199">
        <f t="shared" si="205"/>
        <v>46137.479166666664</v>
      </c>
      <c r="N894" s="200">
        <f t="shared" si="206"/>
        <v>3.0333381866084657</v>
      </c>
      <c r="O894" s="201" t="s">
        <v>1421</v>
      </c>
      <c r="P894" s="201"/>
      <c r="Q894" s="202" t="s">
        <v>149</v>
      </c>
      <c r="R894" s="202" t="s">
        <v>137</v>
      </c>
      <c r="S894" s="202" t="s">
        <v>318</v>
      </c>
      <c r="T894" s="193" t="str">
        <f>IFERROR(VLOOKUP(S894,Sort!E:F,2,0),"")</f>
        <v>PREVENTIVE MAINTENACE</v>
      </c>
      <c r="U894" s="115">
        <f t="shared" si="207"/>
        <v>1</v>
      </c>
      <c r="V894" s="202" t="s">
        <v>422</v>
      </c>
      <c r="W894" s="202"/>
      <c r="X894" s="202"/>
      <c r="Y894" s="202"/>
      <c r="Z894" s="193"/>
      <c r="AA894" s="193" t="s">
        <v>362</v>
      </c>
      <c r="AB894" s="203"/>
      <c r="AC894" s="204" t="str">
        <f t="shared" si="208"/>
        <v>CLOSE</v>
      </c>
      <c r="AD894" s="47" t="str">
        <f t="array" aca="1" ref="AD894" ca="1">IF(D894="","",INDEX(HM_Unit!$D$1:$AE$1,MATCH(C894,HM_Unit!$D$2:$AE$2,0)))</f>
        <v>WEEK 17</v>
      </c>
      <c r="AE894" s="46"/>
      <c r="AF894" s="46"/>
      <c r="AG894" s="46"/>
      <c r="AH894" s="46"/>
      <c r="AI894" s="46"/>
      <c r="AJ894" s="46"/>
      <c r="AK894" s="46"/>
    </row>
    <row r="895" spans="1:37" ht="27.75" customHeight="1">
      <c r="A895" s="46">
        <f>IFERROR(VLOOKUP(D895,Sort!B:D,3,0),"")</f>
        <v>0</v>
      </c>
      <c r="B895" s="190" t="str">
        <f t="shared" si="202"/>
        <v>2746137CLOSE</v>
      </c>
      <c r="C895" s="196">
        <v>46137</v>
      </c>
      <c r="D895" s="192" t="s">
        <v>36</v>
      </c>
      <c r="E895" s="193" t="str">
        <f>IFERROR(VLOOKUP(D895,Sort!B:C,2,0),"")</f>
        <v>AXOR 3336K</v>
      </c>
      <c r="F895" s="194"/>
      <c r="G895" s="195">
        <f t="shared" si="203"/>
        <v>0</v>
      </c>
      <c r="H895" s="243">
        <v>46137</v>
      </c>
      <c r="I895" s="197">
        <v>0.61319444444444449</v>
      </c>
      <c r="J895" s="243">
        <v>46137</v>
      </c>
      <c r="K895" s="197">
        <v>0.64444444444444449</v>
      </c>
      <c r="L895" s="198">
        <f t="shared" si="204"/>
        <v>46137.613194444442</v>
      </c>
      <c r="M895" s="199">
        <f t="shared" si="205"/>
        <v>46137.644444444442</v>
      </c>
      <c r="N895" s="200">
        <f t="shared" si="206"/>
        <v>0.75000120000192183</v>
      </c>
      <c r="O895" s="201" t="s">
        <v>357</v>
      </c>
      <c r="P895" s="201"/>
      <c r="Q895" s="202" t="s">
        <v>149</v>
      </c>
      <c r="R895" s="202" t="s">
        <v>137</v>
      </c>
      <c r="S895" s="202" t="s">
        <v>318</v>
      </c>
      <c r="T895" s="193" t="str">
        <f>IFERROR(VLOOKUP(S895,Sort!E:F,2,0),"")</f>
        <v>PREVENTIVE MAINTENACE</v>
      </c>
      <c r="U895" s="115">
        <f t="shared" si="207"/>
        <v>1</v>
      </c>
      <c r="V895" s="202" t="s">
        <v>422</v>
      </c>
      <c r="W895" s="202"/>
      <c r="X895" s="202"/>
      <c r="Y895" s="202"/>
      <c r="Z895" s="193"/>
      <c r="AA895" s="193" t="s">
        <v>362</v>
      </c>
      <c r="AB895" s="203"/>
      <c r="AC895" s="204" t="str">
        <f t="shared" si="208"/>
        <v>CLOSE</v>
      </c>
      <c r="AD895" s="47" t="str">
        <f t="array" aca="1" ref="AD895" ca="1">IF(D895="","",INDEX(HM_Unit!$D$1:$AE$1,MATCH(C895,HM_Unit!$D$2:$AE$2,0)))</f>
        <v>WEEK 17</v>
      </c>
      <c r="AE895" s="46"/>
      <c r="AF895" s="46"/>
      <c r="AG895" s="46"/>
      <c r="AH895" s="46"/>
      <c r="AI895" s="46"/>
      <c r="AJ895" s="46"/>
      <c r="AK895" s="46"/>
    </row>
    <row r="896" spans="1:37" ht="27.75" customHeight="1">
      <c r="A896" s="46">
        <f>IFERROR(VLOOKUP(D896,Sort!B:D,3,0),"")</f>
        <v>0</v>
      </c>
      <c r="B896" s="190" t="str">
        <f t="shared" si="202"/>
        <v>2846137CLOSE</v>
      </c>
      <c r="C896" s="196">
        <v>46137</v>
      </c>
      <c r="D896" s="192" t="s">
        <v>25</v>
      </c>
      <c r="E896" s="193" t="str">
        <f>IFERROR(VLOOKUP(D896,Sort!B:C,2,0),"")</f>
        <v>AXOR 3336K</v>
      </c>
      <c r="F896" s="194"/>
      <c r="G896" s="195">
        <f t="shared" si="203"/>
        <v>0</v>
      </c>
      <c r="H896" s="243">
        <v>46137</v>
      </c>
      <c r="I896" s="197">
        <v>0.625</v>
      </c>
      <c r="J896" s="243">
        <v>46137</v>
      </c>
      <c r="K896" s="197">
        <v>0.64652777777777781</v>
      </c>
      <c r="L896" s="198">
        <f t="shared" si="204"/>
        <v>46137.625</v>
      </c>
      <c r="M896" s="199">
        <f t="shared" si="205"/>
        <v>46137.646527777775</v>
      </c>
      <c r="N896" s="200">
        <f t="shared" si="206"/>
        <v>0.51666749327256967</v>
      </c>
      <c r="O896" s="201" t="s">
        <v>356</v>
      </c>
      <c r="P896" s="201"/>
      <c r="Q896" s="202" t="s">
        <v>149</v>
      </c>
      <c r="R896" s="202" t="s">
        <v>137</v>
      </c>
      <c r="S896" s="202" t="s">
        <v>318</v>
      </c>
      <c r="T896" s="193" t="str">
        <f>IFERROR(VLOOKUP(S896,Sort!E:F,2,0),"")</f>
        <v>PREVENTIVE MAINTENACE</v>
      </c>
      <c r="U896" s="115">
        <f t="shared" si="207"/>
        <v>1</v>
      </c>
      <c r="V896" s="202" t="s">
        <v>422</v>
      </c>
      <c r="W896" s="202"/>
      <c r="X896" s="202"/>
      <c r="Y896" s="202"/>
      <c r="Z896" s="193"/>
      <c r="AA896" s="193" t="s">
        <v>362</v>
      </c>
      <c r="AB896" s="203"/>
      <c r="AC896" s="204" t="str">
        <f t="shared" si="208"/>
        <v>CLOSE</v>
      </c>
      <c r="AD896" s="47" t="str">
        <f t="array" aca="1" ref="AD896" ca="1">IF(D896="","",INDEX(HM_Unit!$D$1:$AE$1,MATCH(C896,HM_Unit!$D$2:$AE$2,0)))</f>
        <v>WEEK 17</v>
      </c>
      <c r="AE896" s="46"/>
      <c r="AF896" s="46"/>
      <c r="AG896" s="46"/>
      <c r="AH896" s="46"/>
      <c r="AI896" s="46"/>
      <c r="AJ896" s="46"/>
      <c r="AK896" s="46"/>
    </row>
    <row r="897" spans="1:37" ht="27.75" customHeight="1">
      <c r="A897" s="46">
        <f>IFERROR(VLOOKUP(D897,Sort!B:D,3,0),"")</f>
        <v>0</v>
      </c>
      <c r="B897" s="190" t="str">
        <f t="shared" si="202"/>
        <v>2946137CLOSE</v>
      </c>
      <c r="C897" s="196">
        <v>46137</v>
      </c>
      <c r="D897" s="192" t="s">
        <v>29</v>
      </c>
      <c r="E897" s="193" t="str">
        <f>IFERROR(VLOOKUP(D897,Sort!B:C,2,0),"")</f>
        <v>AXOR 3336K</v>
      </c>
      <c r="F897" s="194"/>
      <c r="G897" s="195">
        <f t="shared" si="203"/>
        <v>0</v>
      </c>
      <c r="H897" s="243">
        <v>46137</v>
      </c>
      <c r="I897" s="197">
        <v>0.6479166666666667</v>
      </c>
      <c r="J897" s="243">
        <v>46137</v>
      </c>
      <c r="K897" s="197">
        <v>0.67708333333333337</v>
      </c>
      <c r="L897" s="198">
        <f t="shared" si="204"/>
        <v>46137.647916666669</v>
      </c>
      <c r="M897" s="199">
        <f t="shared" si="205"/>
        <v>46137.677083333336</v>
      </c>
      <c r="N897" s="200">
        <f t="shared" si="206"/>
        <v>0.70000112001343462</v>
      </c>
      <c r="O897" s="201" t="s">
        <v>356</v>
      </c>
      <c r="P897" s="201"/>
      <c r="Q897" s="202" t="s">
        <v>149</v>
      </c>
      <c r="R897" s="202" t="s">
        <v>137</v>
      </c>
      <c r="S897" s="202" t="s">
        <v>318</v>
      </c>
      <c r="T897" s="193" t="str">
        <f>IFERROR(VLOOKUP(S897,Sort!E:F,2,0),"")</f>
        <v>PREVENTIVE MAINTENACE</v>
      </c>
      <c r="U897" s="115">
        <f t="shared" si="207"/>
        <v>1</v>
      </c>
      <c r="V897" s="202" t="s">
        <v>422</v>
      </c>
      <c r="W897" s="202"/>
      <c r="X897" s="202"/>
      <c r="Y897" s="202"/>
      <c r="Z897" s="193"/>
      <c r="AA897" s="193" t="s">
        <v>362</v>
      </c>
      <c r="AB897" s="203"/>
      <c r="AC897" s="204" t="str">
        <f t="shared" si="208"/>
        <v>CLOSE</v>
      </c>
      <c r="AD897" s="47" t="str">
        <f t="array" aca="1" ref="AD897" ca="1">IF(D897="","",INDEX(HM_Unit!$D$1:$AE$1,MATCH(C897,HM_Unit!$D$2:$AE$2,0)))</f>
        <v>WEEK 17</v>
      </c>
      <c r="AE897" s="46"/>
      <c r="AF897" s="46"/>
      <c r="AG897" s="46"/>
      <c r="AH897" s="46"/>
      <c r="AI897" s="46"/>
      <c r="AJ897" s="46"/>
      <c r="AK897" s="46"/>
    </row>
    <row r="898" spans="1:37" ht="27.75" customHeight="1">
      <c r="A898" s="46">
        <f>IFERROR(VLOOKUP(D898,Sort!B:D,3,0),"")</f>
        <v>0</v>
      </c>
      <c r="B898" s="190" t="str">
        <f t="shared" si="202"/>
        <v>3046137CLOSE</v>
      </c>
      <c r="C898" s="196">
        <v>46137</v>
      </c>
      <c r="D898" s="193" t="s">
        <v>7</v>
      </c>
      <c r="E898" s="193" t="str">
        <f>IFERROR(VLOOKUP(D898,Sort!B:C,2,0),"")</f>
        <v>Prima LX 2528</v>
      </c>
      <c r="F898" s="194"/>
      <c r="G898" s="195">
        <f t="shared" si="203"/>
        <v>0</v>
      </c>
      <c r="H898" s="243">
        <v>46137</v>
      </c>
      <c r="I898" s="197">
        <v>0.40138888888888891</v>
      </c>
      <c r="J898" s="243">
        <v>46137</v>
      </c>
      <c r="K898" s="197">
        <v>0.44791666666666669</v>
      </c>
      <c r="L898" s="198">
        <f t="shared" si="204"/>
        <v>46137.401388888888</v>
      </c>
      <c r="M898" s="199">
        <f t="shared" si="205"/>
        <v>46137.447916666664</v>
      </c>
      <c r="N898" s="200">
        <f t="shared" si="206"/>
        <v>1.1166684533090319</v>
      </c>
      <c r="O898" s="201" t="s">
        <v>529</v>
      </c>
      <c r="P898" s="201"/>
      <c r="Q898" s="202" t="s">
        <v>149</v>
      </c>
      <c r="R898" s="202" t="s">
        <v>137</v>
      </c>
      <c r="S898" s="202" t="s">
        <v>318</v>
      </c>
      <c r="T898" s="193" t="str">
        <f>IFERROR(VLOOKUP(S898,Sort!E:F,2,0),"")</f>
        <v>PREVENTIVE MAINTENACE</v>
      </c>
      <c r="U898" s="115">
        <f t="shared" si="207"/>
        <v>1</v>
      </c>
      <c r="V898" s="202" t="s">
        <v>422</v>
      </c>
      <c r="W898" s="202"/>
      <c r="X898" s="202"/>
      <c r="Y898" s="202"/>
      <c r="Z898" s="193"/>
      <c r="AA898" s="193" t="s">
        <v>362</v>
      </c>
      <c r="AB898" s="203"/>
      <c r="AC898" s="204" t="str">
        <f t="shared" si="208"/>
        <v>CLOSE</v>
      </c>
      <c r="AD898" s="47" t="str">
        <f t="array" aca="1" ref="AD898" ca="1">IF(D898="","",INDEX(HM_Unit!$D$1:$AE$1,MATCH(C898,HM_Unit!$D$2:$AE$2,0)))</f>
        <v>WEEK 17</v>
      </c>
      <c r="AE898" s="46"/>
      <c r="AF898" s="46"/>
      <c r="AG898" s="46"/>
      <c r="AH898" s="46"/>
      <c r="AI898" s="46"/>
      <c r="AJ898" s="46"/>
      <c r="AK898" s="46"/>
    </row>
    <row r="899" spans="1:37" ht="33.75" customHeight="1">
      <c r="A899" s="21" t="str">
        <f>IFERROR(VLOOKUP(D899,Sort!B:D,3,0),"")</f>
        <v>Hilight V4W</v>
      </c>
      <c r="B899" s="190" t="str">
        <f t="shared" si="202"/>
        <v>146137OPEN</v>
      </c>
      <c r="C899" s="196">
        <v>46137</v>
      </c>
      <c r="D899" s="207" t="s">
        <v>67</v>
      </c>
      <c r="E899" s="207" t="str">
        <f>IFERROR(VLOOKUP(D899,Sort!B:C,2,0),"")</f>
        <v>TOWER LAMP</v>
      </c>
      <c r="F899" s="208"/>
      <c r="G899" s="209">
        <f t="shared" si="203"/>
        <v>71</v>
      </c>
      <c r="H899" s="210">
        <v>46066</v>
      </c>
      <c r="I899" s="211">
        <v>0.62152777777777779</v>
      </c>
      <c r="J899" s="243">
        <v>46138</v>
      </c>
      <c r="K899" s="211">
        <v>0.25</v>
      </c>
      <c r="L899" s="213">
        <f t="shared" si="204"/>
        <v>46137.25</v>
      </c>
      <c r="M899" s="214">
        <f t="shared" si="205"/>
        <v>46138.25</v>
      </c>
      <c r="N899" s="200">
        <f t="shared" si="206"/>
        <v>24.000038400061499</v>
      </c>
      <c r="O899" s="216" t="s">
        <v>366</v>
      </c>
      <c r="P899" s="216" t="s">
        <v>367</v>
      </c>
      <c r="Q899" s="217" t="s">
        <v>150</v>
      </c>
      <c r="R899" s="217" t="s">
        <v>135</v>
      </c>
      <c r="S899" s="217" t="s">
        <v>291</v>
      </c>
      <c r="T899" s="207" t="str">
        <f>IFERROR(VLOOKUP(S899,Sort!E:F,2,0),"")</f>
        <v>ELECTRICAL, STARTING &amp; CHARGING SYSTEM</v>
      </c>
      <c r="U899" s="115" t="str">
        <f t="shared" si="207"/>
        <v/>
      </c>
      <c r="V899" s="202" t="str">
        <f t="shared" ref="V899:V900" si="209">IF(H899="","",IF(G899&gt;7,"Major","Minor"))</f>
        <v>Major</v>
      </c>
      <c r="W899" s="205"/>
      <c r="X899" s="205"/>
      <c r="Y899" s="205"/>
      <c r="Z899" s="205"/>
      <c r="AA899" s="207" t="s">
        <v>362</v>
      </c>
      <c r="AB899" s="218" t="s">
        <v>3</v>
      </c>
      <c r="AC899" s="219" t="str">
        <f t="shared" si="208"/>
        <v>OPEN</v>
      </c>
      <c r="AD899" s="17" t="str">
        <f t="array" aca="1" ref="AD899" ca="1">IF(D899="","",INDEX(HM_Unit!$D$1:$AE$1,MATCH(C899,HM_Unit!$D$2:$AE$2,0)))</f>
        <v>WEEK 17</v>
      </c>
      <c r="AE899" s="220"/>
      <c r="AF899" s="68"/>
      <c r="AG899" s="68"/>
      <c r="AH899" s="68"/>
      <c r="AI899" s="68"/>
      <c r="AJ899" s="68"/>
      <c r="AK899" s="68"/>
    </row>
    <row r="900" spans="1:37" ht="33.75" customHeight="1">
      <c r="A900" s="21" t="str">
        <f>IFERROR(VLOOKUP(D900,Sort!B:D,3,0),"")</f>
        <v>Hilight V4W</v>
      </c>
      <c r="B900" s="190" t="str">
        <f t="shared" si="202"/>
        <v>246137OPEN</v>
      </c>
      <c r="C900" s="196">
        <v>46137</v>
      </c>
      <c r="D900" s="207" t="s">
        <v>68</v>
      </c>
      <c r="E900" s="207" t="str">
        <f>IFERROR(VLOOKUP(D900,Sort!B:C,2,0),"")</f>
        <v>TOWER LAMP</v>
      </c>
      <c r="F900" s="208"/>
      <c r="G900" s="209">
        <f t="shared" si="203"/>
        <v>66</v>
      </c>
      <c r="H900" s="210">
        <v>46071</v>
      </c>
      <c r="I900" s="211">
        <v>0.32222222222222224</v>
      </c>
      <c r="J900" s="243">
        <v>46138</v>
      </c>
      <c r="K900" s="211">
        <v>0.25</v>
      </c>
      <c r="L900" s="213">
        <f t="shared" si="204"/>
        <v>46137.25</v>
      </c>
      <c r="M900" s="214">
        <f t="shared" si="205"/>
        <v>46138.25</v>
      </c>
      <c r="N900" s="200">
        <f t="shared" si="206"/>
        <v>24.000038400061499</v>
      </c>
      <c r="O900" s="216" t="s">
        <v>366</v>
      </c>
      <c r="P900" s="216" t="s">
        <v>367</v>
      </c>
      <c r="Q900" s="217" t="s">
        <v>150</v>
      </c>
      <c r="R900" s="217" t="s">
        <v>135</v>
      </c>
      <c r="S900" s="217" t="s">
        <v>291</v>
      </c>
      <c r="T900" s="207" t="str">
        <f>IFERROR(VLOOKUP(S900,Sort!E:F,2,0),"")</f>
        <v>ELECTRICAL, STARTING &amp; CHARGING SYSTEM</v>
      </c>
      <c r="U900" s="115" t="str">
        <f t="shared" si="207"/>
        <v/>
      </c>
      <c r="V900" s="202" t="str">
        <f t="shared" si="209"/>
        <v>Major</v>
      </c>
      <c r="W900" s="205"/>
      <c r="X900" s="205"/>
      <c r="Y900" s="205"/>
      <c r="Z900" s="205"/>
      <c r="AA900" s="207" t="s">
        <v>362</v>
      </c>
      <c r="AB900" s="218" t="s">
        <v>3</v>
      </c>
      <c r="AC900" s="219" t="str">
        <f t="shared" si="208"/>
        <v>OPEN</v>
      </c>
      <c r="AD900" s="47" t="str">
        <f t="array" aca="1" ref="AD900" ca="1">IF(D900="","",INDEX(HM_Unit!$D$1:$AE$1,MATCH(C900,HM_Unit!$D$2:$AE$2,0)))</f>
        <v>WEEK 17</v>
      </c>
      <c r="AE900" s="220"/>
      <c r="AF900" s="68"/>
      <c r="AG900" s="68"/>
      <c r="AH900" s="68"/>
      <c r="AI900" s="68"/>
      <c r="AJ900" s="68"/>
      <c r="AK900" s="68"/>
    </row>
    <row r="901" spans="1:37" ht="33.75" customHeight="1">
      <c r="A901" s="46" t="str">
        <f>IFERROR(VLOOKUP(D901,Sort!B:D,3,0),"")</f>
        <v>Sykes HH220</v>
      </c>
      <c r="B901" s="190" t="str">
        <f t="shared" si="202"/>
        <v>346137OPEN</v>
      </c>
      <c r="C901" s="196">
        <v>46137</v>
      </c>
      <c r="D901" s="193" t="s">
        <v>49</v>
      </c>
      <c r="E901" s="193" t="str">
        <f>IFERROR(VLOOKUP(D901,Sort!B:C,2,0),"")</f>
        <v>WATER PUMP</v>
      </c>
      <c r="F901" s="194"/>
      <c r="G901" s="195">
        <f t="shared" si="203"/>
        <v>19</v>
      </c>
      <c r="H901" s="196">
        <v>46118</v>
      </c>
      <c r="I901" s="197">
        <v>0.25</v>
      </c>
      <c r="J901" s="243">
        <v>46138</v>
      </c>
      <c r="K901" s="197">
        <v>0.25</v>
      </c>
      <c r="L901" s="198">
        <f t="shared" si="204"/>
        <v>46137.25</v>
      </c>
      <c r="M901" s="199">
        <f t="shared" si="205"/>
        <v>46138.25</v>
      </c>
      <c r="N901" s="200">
        <f t="shared" si="206"/>
        <v>24.000038400061499</v>
      </c>
      <c r="O901" s="201" t="s">
        <v>690</v>
      </c>
      <c r="P901" s="201"/>
      <c r="Q901" s="202" t="s">
        <v>150</v>
      </c>
      <c r="R901" s="202" t="s">
        <v>133</v>
      </c>
      <c r="S901" s="202" t="s">
        <v>691</v>
      </c>
      <c r="T901" s="193" t="str">
        <f>IFERROR(VLOOKUP(S901,Sort!E:F,2,0),"")</f>
        <v>ATTACHMENT</v>
      </c>
      <c r="U901" s="115" t="str">
        <f t="shared" si="207"/>
        <v/>
      </c>
      <c r="V901" s="202" t="s">
        <v>422</v>
      </c>
      <c r="W901" s="202"/>
      <c r="X901" s="202"/>
      <c r="Y901" s="202"/>
      <c r="Z901" s="193"/>
      <c r="AA901" s="193" t="s">
        <v>362</v>
      </c>
      <c r="AB901" s="193" t="s">
        <v>3</v>
      </c>
      <c r="AC901" s="204" t="str">
        <f t="shared" si="208"/>
        <v>OPEN</v>
      </c>
      <c r="AD901" s="47" t="str">
        <f t="array" aca="1" ref="AD901" ca="1">IF(D901="","",INDEX(HM_Unit!$D$1:$AE$1,MATCH(C901,HM_Unit!$D$2:$AE$2,0)))</f>
        <v>WEEK 17</v>
      </c>
      <c r="AE901" s="46"/>
      <c r="AF901" s="46"/>
      <c r="AG901" s="46"/>
      <c r="AH901" s="46"/>
      <c r="AI901" s="46"/>
      <c r="AJ901" s="46"/>
      <c r="AK901" s="46"/>
    </row>
    <row r="902" spans="1:37" ht="28.5" customHeight="1">
      <c r="A902" s="46">
        <f>IFERROR(VLOOKUP(D902,Sort!B:D,3,0),"")</f>
        <v>0</v>
      </c>
      <c r="B902" s="190" t="str">
        <f t="shared" si="202"/>
        <v>446137OPEN</v>
      </c>
      <c r="C902" s="196">
        <v>46137</v>
      </c>
      <c r="D902" s="192" t="s">
        <v>26</v>
      </c>
      <c r="E902" s="193" t="str">
        <f>IFERROR(VLOOKUP(D902,Sort!B:C,2,0),"")</f>
        <v>AXOR 3336K</v>
      </c>
      <c r="F902" s="194"/>
      <c r="G902" s="195">
        <f t="shared" si="203"/>
        <v>2</v>
      </c>
      <c r="H902" s="243">
        <v>46135</v>
      </c>
      <c r="I902" s="197">
        <v>0.25</v>
      </c>
      <c r="J902" s="243">
        <v>46138</v>
      </c>
      <c r="K902" s="197">
        <v>0.25</v>
      </c>
      <c r="L902" s="198">
        <f t="shared" si="204"/>
        <v>46137.25</v>
      </c>
      <c r="M902" s="199">
        <f t="shared" si="205"/>
        <v>46138.25</v>
      </c>
      <c r="N902" s="200">
        <f t="shared" si="206"/>
        <v>24.000038400061499</v>
      </c>
      <c r="O902" s="201" t="s">
        <v>1384</v>
      </c>
      <c r="P902" s="201" t="s">
        <v>1385</v>
      </c>
      <c r="Q902" s="202" t="s">
        <v>150</v>
      </c>
      <c r="R902" s="202" t="s">
        <v>133</v>
      </c>
      <c r="S902" s="202" t="s">
        <v>398</v>
      </c>
      <c r="T902" s="193" t="str">
        <f>IFERROR(VLOOKUP(S902,Sort!E:F,2,0),"")</f>
        <v>STEERING SYSTEM &amp; TIE ROD</v>
      </c>
      <c r="U902" s="115" t="str">
        <f t="shared" si="207"/>
        <v/>
      </c>
      <c r="V902" s="202" t="s">
        <v>422</v>
      </c>
      <c r="W902" s="202"/>
      <c r="X902" s="202"/>
      <c r="Y902" s="202"/>
      <c r="Z902" s="193"/>
      <c r="AA902" s="193" t="s">
        <v>362</v>
      </c>
      <c r="AB902" s="193" t="s">
        <v>3</v>
      </c>
      <c r="AC902" s="204" t="str">
        <f t="shared" si="208"/>
        <v>OPEN</v>
      </c>
      <c r="AD902" s="47" t="str">
        <f t="array" aca="1" ref="AD902" ca="1">IF(D902="","",INDEX(HM_Unit!$D$1:$AE$1,MATCH(C902,HM_Unit!$D$2:$AE$2,0)))</f>
        <v>WEEK 17</v>
      </c>
      <c r="AE902" s="46"/>
      <c r="AF902" s="46"/>
      <c r="AG902" s="46"/>
      <c r="AH902" s="46"/>
      <c r="AI902" s="46"/>
      <c r="AJ902" s="46"/>
      <c r="AK902" s="46"/>
    </row>
    <row r="903" spans="1:37" ht="33.75" customHeight="1">
      <c r="A903" s="46">
        <f>IFERROR(VLOOKUP(D903,Sort!B:D,3,0),"")</f>
        <v>0</v>
      </c>
      <c r="B903" s="190" t="str">
        <f t="shared" si="202"/>
        <v>546137OPEN</v>
      </c>
      <c r="C903" s="196">
        <v>46137</v>
      </c>
      <c r="D903" s="192" t="s">
        <v>39</v>
      </c>
      <c r="E903" s="193" t="str">
        <f>IFERROR(VLOOKUP(D903,Sort!B:C,2,0),"")</f>
        <v>AXOR 3336K</v>
      </c>
      <c r="F903" s="194" t="s">
        <v>379</v>
      </c>
      <c r="G903" s="195">
        <f t="shared" si="203"/>
        <v>3</v>
      </c>
      <c r="H903" s="196">
        <v>46134</v>
      </c>
      <c r="I903" s="197">
        <v>0.75</v>
      </c>
      <c r="J903" s="196">
        <v>46138</v>
      </c>
      <c r="K903" s="197">
        <v>0.25</v>
      </c>
      <c r="L903" s="198">
        <f t="shared" si="204"/>
        <v>46137.25</v>
      </c>
      <c r="M903" s="199">
        <f t="shared" si="205"/>
        <v>46138.25</v>
      </c>
      <c r="N903" s="200">
        <f t="shared" si="206"/>
        <v>24.000038400061499</v>
      </c>
      <c r="O903" s="201" t="s">
        <v>383</v>
      </c>
      <c r="P903" s="201" t="s">
        <v>1310</v>
      </c>
      <c r="Q903" s="202" t="s">
        <v>150</v>
      </c>
      <c r="R903" s="202" t="s">
        <v>137</v>
      </c>
      <c r="S903" s="202" t="s">
        <v>337</v>
      </c>
      <c r="T903" s="193" t="str">
        <f>IFERROR(VLOOKUP(S903,Sort!E:F,2,0),"")</f>
        <v>TRANSMISSION</v>
      </c>
      <c r="U903" s="115" t="str">
        <f t="shared" si="207"/>
        <v/>
      </c>
      <c r="V903" s="202" t="s">
        <v>422</v>
      </c>
      <c r="W903" s="202"/>
      <c r="X903" s="202"/>
      <c r="Y903" s="202"/>
      <c r="Z903" s="193"/>
      <c r="AA903" s="193" t="s">
        <v>362</v>
      </c>
      <c r="AB903" s="193" t="s">
        <v>3</v>
      </c>
      <c r="AC903" s="204" t="str">
        <f t="shared" si="208"/>
        <v>OPEN</v>
      </c>
      <c r="AD903" s="47" t="str">
        <f t="array" aca="1" ref="AD903" ca="1">IF(D903="","",INDEX(HM_Unit!$D$1:$AE$1,MATCH(C903,HM_Unit!$D$2:$AE$2,0)))</f>
        <v>WEEK 17</v>
      </c>
      <c r="AE903" s="46"/>
      <c r="AF903" s="46"/>
      <c r="AG903" s="46"/>
      <c r="AH903" s="46"/>
      <c r="AI903" s="46"/>
      <c r="AJ903" s="46"/>
      <c r="AK903" s="46"/>
    </row>
    <row r="904" spans="1:37" ht="12.75" customHeight="1">
      <c r="A904" s="46" t="str">
        <f>IFERROR(VLOOKUP(D904,Sort!B:D,3,0),"")</f>
        <v/>
      </c>
      <c r="B904" s="241"/>
      <c r="C904" s="242"/>
      <c r="D904" s="226"/>
      <c r="E904" s="226"/>
      <c r="F904" s="227"/>
      <c r="G904" s="228"/>
      <c r="H904" s="229"/>
      <c r="I904" s="230"/>
      <c r="J904" s="229"/>
      <c r="K904" s="230"/>
      <c r="L904" s="231"/>
      <c r="M904" s="232"/>
      <c r="N904" s="233"/>
      <c r="O904" s="234"/>
      <c r="P904" s="234"/>
      <c r="Q904" s="235"/>
      <c r="R904" s="235"/>
      <c r="S904" s="235"/>
      <c r="T904" s="226"/>
      <c r="U904" s="236"/>
      <c r="V904" s="235"/>
      <c r="W904" s="235"/>
      <c r="X904" s="235"/>
      <c r="Y904" s="235"/>
      <c r="Z904" s="226"/>
      <c r="AA904" s="226"/>
      <c r="AB904" s="237"/>
      <c r="AC904" s="238"/>
      <c r="AD904" s="239"/>
      <c r="AE904" s="46"/>
      <c r="AF904" s="46"/>
      <c r="AG904" s="46"/>
      <c r="AH904" s="46"/>
      <c r="AI904" s="46"/>
      <c r="AJ904" s="46"/>
      <c r="AK904" s="46"/>
    </row>
    <row r="905" spans="1:37" ht="22.5" customHeight="1">
      <c r="A905" s="46">
        <f>IFERROR(VLOOKUP(D905,Sort!B:D,3,0),"")</f>
        <v>0</v>
      </c>
      <c r="B905" s="190" t="str">
        <f t="shared" ref="B905:B939" si="210">COUNTIFS($AC$12:AC905,AC905,$C$12:C905,C905)&amp;C905&amp;AC905</f>
        <v>146138CLOSE</v>
      </c>
      <c r="C905" s="196">
        <v>46138</v>
      </c>
      <c r="D905" s="192" t="s">
        <v>90</v>
      </c>
      <c r="E905" s="193" t="str">
        <f>IFERROR(VLOOKUP(D905,Sort!B:C,2,0),"")</f>
        <v>Axor 3336 OB</v>
      </c>
      <c r="F905" s="194">
        <v>18272</v>
      </c>
      <c r="G905" s="195">
        <f t="shared" ref="G905:G939" si="211">IF(C905="","",C905-H905)</f>
        <v>0</v>
      </c>
      <c r="H905" s="196">
        <v>46138</v>
      </c>
      <c r="I905" s="197">
        <v>0.3263888888888889</v>
      </c>
      <c r="J905" s="196">
        <v>46138</v>
      </c>
      <c r="K905" s="197">
        <v>0.38541666666666669</v>
      </c>
      <c r="L905" s="198">
        <f t="shared" ref="L905:L939" si="212">IF(H905="","",IF(H905&lt;C905,C905+0.25,H905+I905))</f>
        <v>46138.326388888891</v>
      </c>
      <c r="M905" s="199">
        <f t="shared" ref="M905:M939" si="213">IF(J905="","",J905+K905)</f>
        <v>46138.385416666664</v>
      </c>
      <c r="N905" s="200">
        <f t="shared" ref="N905:N939" si="214">IF(M905=""," ",IF(((ROUND(VALUE(M905-L905),20))/0.417866666666*10)&lt;0,(24-(ROUND(VALUE(L905),20))/0.0416665999999999*10)+((ROUND(VALUE(M905),20))/0.416665999999999*10),(ROUND(VALUE(M905-L905),20))/0.416665999999999*10))</f>
        <v>1.4166689332399509</v>
      </c>
      <c r="O905" s="201" t="s">
        <v>356</v>
      </c>
      <c r="P905" s="201" t="s">
        <v>1401</v>
      </c>
      <c r="Q905" s="202" t="s">
        <v>149</v>
      </c>
      <c r="R905" s="202" t="s">
        <v>137</v>
      </c>
      <c r="S905" s="202" t="s">
        <v>318</v>
      </c>
      <c r="T905" s="193" t="str">
        <f>IFERROR(VLOOKUP(S905,Sort!E:F,2,0),"")</f>
        <v>PREVENTIVE MAINTENACE</v>
      </c>
      <c r="U905" s="115">
        <f t="shared" ref="U905:U939" si="215">IF(G905="","",IF(H905=C905,1,""))</f>
        <v>1</v>
      </c>
      <c r="V905" s="202" t="s">
        <v>422</v>
      </c>
      <c r="W905" s="202"/>
      <c r="X905" s="202"/>
      <c r="Y905" s="202"/>
      <c r="Z905" s="193"/>
      <c r="AA905" s="193" t="s">
        <v>362</v>
      </c>
      <c r="AB905" s="203"/>
      <c r="AC905" s="204" t="str">
        <f t="shared" ref="AC905:AC939" si="216">IF(AB905="BD","OPEN","CLOSE")</f>
        <v>CLOSE</v>
      </c>
      <c r="AD905" s="47" t="str">
        <f t="array" aca="1" ref="AD905" ca="1">IF(D905="","",INDEX(HM_Unit!$D$1:$AE$1,MATCH(C905,HM_Unit!$D$2:$AE$2,0)))</f>
        <v>WEEK 17</v>
      </c>
      <c r="AE905" s="46"/>
      <c r="AF905" s="46"/>
      <c r="AG905" s="46"/>
      <c r="AH905" s="46"/>
      <c r="AI905" s="46"/>
      <c r="AJ905" s="46"/>
      <c r="AK905" s="46"/>
    </row>
    <row r="906" spans="1:37" ht="22.5" customHeight="1">
      <c r="A906" s="46">
        <f>IFERROR(VLOOKUP(D906,Sort!B:D,3,0),"")</f>
        <v>0</v>
      </c>
      <c r="B906" s="190" t="str">
        <f t="shared" si="210"/>
        <v>246138CLOSE</v>
      </c>
      <c r="C906" s="196">
        <v>46138</v>
      </c>
      <c r="D906" s="192" t="s">
        <v>97</v>
      </c>
      <c r="E906" s="193" t="str">
        <f>IFERROR(VLOOKUP(D906,Sort!B:C,2,0),"")</f>
        <v>Axor 3336 OB</v>
      </c>
      <c r="F906" s="194">
        <v>18050</v>
      </c>
      <c r="G906" s="195">
        <f t="shared" si="211"/>
        <v>0</v>
      </c>
      <c r="H906" s="196">
        <v>46138</v>
      </c>
      <c r="I906" s="197">
        <v>0.3888888888888889</v>
      </c>
      <c r="J906" s="196">
        <v>46138</v>
      </c>
      <c r="K906" s="197">
        <v>0.49305555555555558</v>
      </c>
      <c r="L906" s="198">
        <f t="shared" si="212"/>
        <v>46138.388888888891</v>
      </c>
      <c r="M906" s="199">
        <f t="shared" si="213"/>
        <v>46138.493055555555</v>
      </c>
      <c r="N906" s="200">
        <f t="shared" si="214"/>
        <v>2.50000399994819</v>
      </c>
      <c r="O906" s="201" t="s">
        <v>1422</v>
      </c>
      <c r="P906" s="201" t="s">
        <v>1423</v>
      </c>
      <c r="Q906" s="202" t="s">
        <v>149</v>
      </c>
      <c r="R906" s="202" t="s">
        <v>137</v>
      </c>
      <c r="S906" s="202" t="s">
        <v>318</v>
      </c>
      <c r="T906" s="193" t="str">
        <f>IFERROR(VLOOKUP(S906,Sort!E:F,2,0),"")</f>
        <v>PREVENTIVE MAINTENACE</v>
      </c>
      <c r="U906" s="115">
        <f t="shared" si="215"/>
        <v>1</v>
      </c>
      <c r="V906" s="202" t="s">
        <v>422</v>
      </c>
      <c r="W906" s="202"/>
      <c r="X906" s="202"/>
      <c r="Y906" s="202"/>
      <c r="Z906" s="193"/>
      <c r="AA906" s="193" t="s">
        <v>362</v>
      </c>
      <c r="AB906" s="203"/>
      <c r="AC906" s="204" t="str">
        <f t="shared" si="216"/>
        <v>CLOSE</v>
      </c>
      <c r="AD906" s="47" t="str">
        <f t="array" aca="1" ref="AD906" ca="1">IF(D906="","",INDEX(HM_Unit!$D$1:$AE$1,MATCH(C906,HM_Unit!$D$2:$AE$2,0)))</f>
        <v>WEEK 17</v>
      </c>
      <c r="AE906" s="46"/>
      <c r="AF906" s="46"/>
      <c r="AG906" s="46"/>
      <c r="AH906" s="46"/>
      <c r="AI906" s="46"/>
      <c r="AJ906" s="46"/>
      <c r="AK906" s="46"/>
    </row>
    <row r="907" spans="1:37" ht="22.5" customHeight="1">
      <c r="A907" s="46">
        <f>IFERROR(VLOOKUP(D907,Sort!B:D,3,0),"")</f>
        <v>0</v>
      </c>
      <c r="B907" s="190" t="str">
        <f t="shared" si="210"/>
        <v>346138CLOSE</v>
      </c>
      <c r="C907" s="196">
        <v>46138</v>
      </c>
      <c r="D907" s="192" t="s">
        <v>16</v>
      </c>
      <c r="E907" s="193" t="str">
        <f>IFERROR(VLOOKUP(D907,Sort!B:C,2,0),"")</f>
        <v>AXOR 3336K</v>
      </c>
      <c r="F907" s="194">
        <v>18289</v>
      </c>
      <c r="G907" s="195">
        <f t="shared" si="211"/>
        <v>0</v>
      </c>
      <c r="H907" s="196">
        <v>46138</v>
      </c>
      <c r="I907" s="197">
        <v>0.3125</v>
      </c>
      <c r="J907" s="196">
        <v>46138</v>
      </c>
      <c r="K907" s="197">
        <v>0.62222222222222223</v>
      </c>
      <c r="L907" s="198">
        <f t="shared" si="212"/>
        <v>46138.3125</v>
      </c>
      <c r="M907" s="199">
        <f t="shared" si="213"/>
        <v>46138.62222222222</v>
      </c>
      <c r="N907" s="200">
        <f t="shared" si="214"/>
        <v>7.4333452266430369</v>
      </c>
      <c r="O907" s="201" t="s">
        <v>1424</v>
      </c>
      <c r="P907" s="201" t="s">
        <v>1425</v>
      </c>
      <c r="Q907" s="202" t="s">
        <v>149</v>
      </c>
      <c r="R907" s="202" t="s">
        <v>137</v>
      </c>
      <c r="S907" s="202" t="s">
        <v>297</v>
      </c>
      <c r="T907" s="193" t="str">
        <f>IFERROR(VLOOKUP(S907,Sort!E:F,2,0),"")</f>
        <v>SUSPENSION</v>
      </c>
      <c r="U907" s="115">
        <f t="shared" si="215"/>
        <v>1</v>
      </c>
      <c r="V907" s="202" t="s">
        <v>422</v>
      </c>
      <c r="W907" s="202"/>
      <c r="X907" s="202"/>
      <c r="Y907" s="202"/>
      <c r="Z907" s="193"/>
      <c r="AA907" s="193" t="s">
        <v>362</v>
      </c>
      <c r="AB907" s="203"/>
      <c r="AC907" s="204" t="str">
        <f t="shared" si="216"/>
        <v>CLOSE</v>
      </c>
      <c r="AD907" s="47" t="str">
        <f t="array" aca="1" ref="AD907" ca="1">IF(D907="","",INDEX(HM_Unit!$D$1:$AE$1,MATCH(C907,HM_Unit!$D$2:$AE$2,0)))</f>
        <v>WEEK 17</v>
      </c>
      <c r="AE907" s="46"/>
      <c r="AF907" s="46"/>
      <c r="AG907" s="46"/>
      <c r="AH907" s="46"/>
      <c r="AI907" s="46"/>
      <c r="AJ907" s="46"/>
      <c r="AK907" s="46"/>
    </row>
    <row r="908" spans="1:37" ht="22.5" customHeight="1">
      <c r="A908" s="46">
        <f>IFERROR(VLOOKUP(D908,Sort!B:D,3,0),"")</f>
        <v>0</v>
      </c>
      <c r="B908" s="190" t="str">
        <f t="shared" si="210"/>
        <v>446138CLOSE</v>
      </c>
      <c r="C908" s="196">
        <v>46138</v>
      </c>
      <c r="D908" s="192" t="s">
        <v>24</v>
      </c>
      <c r="E908" s="193" t="str">
        <f>IFERROR(VLOOKUP(D908,Sort!B:C,2,0),"")</f>
        <v>AXOR 3336K</v>
      </c>
      <c r="F908" s="194"/>
      <c r="G908" s="195">
        <f t="shared" si="211"/>
        <v>0</v>
      </c>
      <c r="H908" s="196">
        <v>46138</v>
      </c>
      <c r="I908" s="197">
        <v>0.44236111111111109</v>
      </c>
      <c r="J908" s="196">
        <v>46138</v>
      </c>
      <c r="K908" s="197">
        <v>0.59791666666666665</v>
      </c>
      <c r="L908" s="198">
        <f t="shared" si="212"/>
        <v>46138.442361111112</v>
      </c>
      <c r="M908" s="199">
        <f t="shared" si="213"/>
        <v>46138.597916666666</v>
      </c>
      <c r="N908" s="200">
        <f t="shared" si="214"/>
        <v>3.7333393066219078</v>
      </c>
      <c r="O908" s="201" t="s">
        <v>1426</v>
      </c>
      <c r="P908" s="201" t="s">
        <v>1427</v>
      </c>
      <c r="Q908" s="202" t="s">
        <v>149</v>
      </c>
      <c r="R908" s="202" t="s">
        <v>137</v>
      </c>
      <c r="S908" s="202" t="s">
        <v>297</v>
      </c>
      <c r="T908" s="193" t="str">
        <f>IFERROR(VLOOKUP(S908,Sort!E:F,2,0),"")</f>
        <v>SUSPENSION</v>
      </c>
      <c r="U908" s="115">
        <f t="shared" si="215"/>
        <v>1</v>
      </c>
      <c r="V908" s="202" t="s">
        <v>422</v>
      </c>
      <c r="W908" s="202"/>
      <c r="X908" s="202"/>
      <c r="Y908" s="202"/>
      <c r="Z908" s="193"/>
      <c r="AA908" s="193" t="s">
        <v>362</v>
      </c>
      <c r="AB908" s="203"/>
      <c r="AC908" s="204" t="str">
        <f t="shared" si="216"/>
        <v>CLOSE</v>
      </c>
      <c r="AD908" s="47" t="str">
        <f t="array" aca="1" ref="AD908" ca="1">IF(D908="","",INDEX(HM_Unit!$D$1:$AE$1,MATCH(C908,HM_Unit!$D$2:$AE$2,0)))</f>
        <v>WEEK 17</v>
      </c>
      <c r="AE908" s="46"/>
      <c r="AF908" s="46"/>
      <c r="AG908" s="46"/>
      <c r="AH908" s="46"/>
      <c r="AI908" s="46"/>
      <c r="AJ908" s="46"/>
      <c r="AK908" s="46"/>
    </row>
    <row r="909" spans="1:37" ht="22.5" customHeight="1">
      <c r="A909" s="46">
        <f>IFERROR(VLOOKUP(D909,Sort!B:D,3,0),"")</f>
        <v>0</v>
      </c>
      <c r="B909" s="190" t="str">
        <f t="shared" si="210"/>
        <v>546138CLOSE</v>
      </c>
      <c r="C909" s="196">
        <v>46138</v>
      </c>
      <c r="D909" s="192" t="s">
        <v>30</v>
      </c>
      <c r="E909" s="193" t="str">
        <f>IFERROR(VLOOKUP(D909,Sort!B:C,2,0),"")</f>
        <v>AXOR 3336K</v>
      </c>
      <c r="F909" s="194"/>
      <c r="G909" s="195">
        <f t="shared" si="211"/>
        <v>0</v>
      </c>
      <c r="H909" s="196">
        <v>46138</v>
      </c>
      <c r="I909" s="197">
        <v>0.33333333333333331</v>
      </c>
      <c r="J909" s="196">
        <v>46138</v>
      </c>
      <c r="K909" s="197">
        <v>0.46875</v>
      </c>
      <c r="L909" s="198">
        <f t="shared" si="212"/>
        <v>46138.333333333336</v>
      </c>
      <c r="M909" s="199">
        <f t="shared" si="213"/>
        <v>46138.46875</v>
      </c>
      <c r="N909" s="200">
        <f t="shared" si="214"/>
        <v>3.2500051999501118</v>
      </c>
      <c r="O909" s="201" t="s">
        <v>1428</v>
      </c>
      <c r="P909" s="201" t="s">
        <v>1429</v>
      </c>
      <c r="Q909" s="202" t="s">
        <v>149</v>
      </c>
      <c r="R909" s="202" t="s">
        <v>137</v>
      </c>
      <c r="S909" s="202" t="s">
        <v>297</v>
      </c>
      <c r="T909" s="193" t="str">
        <f>IFERROR(VLOOKUP(S909,Sort!E:F,2,0),"")</f>
        <v>SUSPENSION</v>
      </c>
      <c r="U909" s="115">
        <f t="shared" si="215"/>
        <v>1</v>
      </c>
      <c r="V909" s="202" t="s">
        <v>422</v>
      </c>
      <c r="W909" s="202"/>
      <c r="X909" s="202"/>
      <c r="Y909" s="202"/>
      <c r="Z909" s="193"/>
      <c r="AA909" s="193" t="s">
        <v>362</v>
      </c>
      <c r="AB909" s="203"/>
      <c r="AC909" s="204" t="str">
        <f t="shared" si="216"/>
        <v>CLOSE</v>
      </c>
      <c r="AD909" s="47" t="str">
        <f t="array" aca="1" ref="AD909" ca="1">IF(D909="","",INDEX(HM_Unit!$D$1:$AE$1,MATCH(C909,HM_Unit!$D$2:$AE$2,0)))</f>
        <v>WEEK 17</v>
      </c>
      <c r="AE909" s="46"/>
      <c r="AF909" s="46"/>
      <c r="AG909" s="46"/>
      <c r="AH909" s="46"/>
      <c r="AI909" s="46"/>
      <c r="AJ909" s="46"/>
      <c r="AK909" s="46"/>
    </row>
    <row r="910" spans="1:37" ht="22.5" customHeight="1">
      <c r="A910" s="46">
        <f>IFERROR(VLOOKUP(D910,Sort!B:D,3,0),"")</f>
        <v>0</v>
      </c>
      <c r="B910" s="190" t="str">
        <f t="shared" si="210"/>
        <v>646138CLOSE</v>
      </c>
      <c r="C910" s="196">
        <v>46138</v>
      </c>
      <c r="D910" s="192" t="s">
        <v>25</v>
      </c>
      <c r="E910" s="193" t="str">
        <f>IFERROR(VLOOKUP(D910,Sort!B:C,2,0),"")</f>
        <v>AXOR 3336K</v>
      </c>
      <c r="F910" s="194">
        <v>19405</v>
      </c>
      <c r="G910" s="195">
        <f t="shared" si="211"/>
        <v>0</v>
      </c>
      <c r="H910" s="196">
        <v>46138</v>
      </c>
      <c r="I910" s="197">
        <v>0.29166666666666669</v>
      </c>
      <c r="J910" s="196">
        <v>46138</v>
      </c>
      <c r="K910" s="197">
        <v>0.58333333333333337</v>
      </c>
      <c r="L910" s="198">
        <f t="shared" si="212"/>
        <v>46138.291666666664</v>
      </c>
      <c r="M910" s="199">
        <f t="shared" si="213"/>
        <v>46138.583333333336</v>
      </c>
      <c r="N910" s="200">
        <f t="shared" si="214"/>
        <v>7.0000112001343462</v>
      </c>
      <c r="O910" s="201" t="s">
        <v>1430</v>
      </c>
      <c r="P910" s="201" t="s">
        <v>1431</v>
      </c>
      <c r="Q910" s="202" t="s">
        <v>150</v>
      </c>
      <c r="R910" s="202" t="s">
        <v>137</v>
      </c>
      <c r="S910" s="202" t="s">
        <v>300</v>
      </c>
      <c r="T910" s="193" t="str">
        <f>IFERROR(VLOOKUP(S910,Sort!E:F,2,0),"")</f>
        <v>AIR SYSTEM</v>
      </c>
      <c r="U910" s="115">
        <f t="shared" si="215"/>
        <v>1</v>
      </c>
      <c r="V910" s="202" t="s">
        <v>422</v>
      </c>
      <c r="W910" s="202"/>
      <c r="X910" s="202"/>
      <c r="Y910" s="202"/>
      <c r="Z910" s="193"/>
      <c r="AA910" s="193" t="s">
        <v>362</v>
      </c>
      <c r="AB910" s="203"/>
      <c r="AC910" s="204" t="str">
        <f t="shared" si="216"/>
        <v>CLOSE</v>
      </c>
      <c r="AD910" s="47" t="str">
        <f t="array" aca="1" ref="AD910" ca="1">IF(D910="","",INDEX(HM_Unit!$D$1:$AE$1,MATCH(C910,HM_Unit!$D$2:$AE$2,0)))</f>
        <v>WEEK 17</v>
      </c>
      <c r="AE910" s="46"/>
      <c r="AF910" s="46"/>
      <c r="AG910" s="46"/>
      <c r="AH910" s="46"/>
      <c r="AI910" s="46"/>
      <c r="AJ910" s="46"/>
      <c r="AK910" s="46"/>
    </row>
    <row r="911" spans="1:37" ht="22.5" customHeight="1">
      <c r="A911" s="46">
        <f>IFERROR(VLOOKUP(D911,Sort!B:D,3,0),"")</f>
        <v>0</v>
      </c>
      <c r="B911" s="190" t="str">
        <f t="shared" si="210"/>
        <v>746138CLOSE</v>
      </c>
      <c r="C911" s="196">
        <v>46138</v>
      </c>
      <c r="D911" s="192" t="s">
        <v>104</v>
      </c>
      <c r="E911" s="193" t="str">
        <f>IFERROR(VLOOKUP(D911,Sort!B:C,2,0),"")</f>
        <v>Axor 3336 OB</v>
      </c>
      <c r="F911" s="194"/>
      <c r="G911" s="195">
        <f t="shared" si="211"/>
        <v>0</v>
      </c>
      <c r="H911" s="196">
        <v>46138</v>
      </c>
      <c r="I911" s="197">
        <v>0.29166666666666669</v>
      </c>
      <c r="J911" s="196">
        <v>46138</v>
      </c>
      <c r="K911" s="197">
        <v>0.625</v>
      </c>
      <c r="L911" s="198">
        <f t="shared" si="212"/>
        <v>46138.291666666664</v>
      </c>
      <c r="M911" s="199">
        <f t="shared" si="213"/>
        <v>46138.625</v>
      </c>
      <c r="N911" s="200">
        <f t="shared" si="214"/>
        <v>8.0000128000787143</v>
      </c>
      <c r="O911" s="201" t="s">
        <v>383</v>
      </c>
      <c r="P911" s="201" t="s">
        <v>803</v>
      </c>
      <c r="Q911" s="202" t="s">
        <v>150</v>
      </c>
      <c r="R911" s="202" t="s">
        <v>137</v>
      </c>
      <c r="S911" s="202" t="s">
        <v>337</v>
      </c>
      <c r="T911" s="193" t="str">
        <f>IFERROR(VLOOKUP(S911,Sort!E:F,2,0),"")</f>
        <v>TRANSMISSION</v>
      </c>
      <c r="U911" s="115">
        <f t="shared" si="215"/>
        <v>1</v>
      </c>
      <c r="V911" s="202" t="s">
        <v>422</v>
      </c>
      <c r="W911" s="202"/>
      <c r="X911" s="202"/>
      <c r="Y911" s="202"/>
      <c r="Z911" s="193"/>
      <c r="AA911" s="193" t="s">
        <v>362</v>
      </c>
      <c r="AB911" s="203"/>
      <c r="AC911" s="204" t="str">
        <f t="shared" si="216"/>
        <v>CLOSE</v>
      </c>
      <c r="AD911" s="47" t="str">
        <f t="array" aca="1" ref="AD911" ca="1">IF(D911="","",INDEX(HM_Unit!$D$1:$AE$1,MATCH(C911,HM_Unit!$D$2:$AE$2,0)))</f>
        <v>WEEK 17</v>
      </c>
      <c r="AE911" s="46"/>
      <c r="AF911" s="46"/>
      <c r="AG911" s="46"/>
      <c r="AH911" s="46"/>
      <c r="AI911" s="46"/>
      <c r="AJ911" s="46"/>
      <c r="AK911" s="46"/>
    </row>
    <row r="912" spans="1:37" ht="22.5" customHeight="1">
      <c r="A912" s="46">
        <f>IFERROR(VLOOKUP(D912,Sort!B:D,3,0),"")</f>
        <v>0</v>
      </c>
      <c r="B912" s="190" t="str">
        <f t="shared" si="210"/>
        <v>846138CLOSE</v>
      </c>
      <c r="C912" s="196">
        <v>46138</v>
      </c>
      <c r="D912" s="192" t="s">
        <v>36</v>
      </c>
      <c r="E912" s="193" t="str">
        <f>IFERROR(VLOOKUP(D912,Sort!B:C,2,0),"")</f>
        <v>AXOR 3336K</v>
      </c>
      <c r="F912" s="194"/>
      <c r="G912" s="195">
        <f t="shared" si="211"/>
        <v>0</v>
      </c>
      <c r="H912" s="196">
        <v>46138</v>
      </c>
      <c r="I912" s="197">
        <v>0.29166666666666669</v>
      </c>
      <c r="J912" s="196">
        <v>46138</v>
      </c>
      <c r="K912" s="197">
        <v>0.66666666666666663</v>
      </c>
      <c r="L912" s="198">
        <f t="shared" si="212"/>
        <v>46138.291666666664</v>
      </c>
      <c r="M912" s="199">
        <f t="shared" si="213"/>
        <v>46138.666666666664</v>
      </c>
      <c r="N912" s="200">
        <f t="shared" si="214"/>
        <v>9.000014400023062</v>
      </c>
      <c r="O912" s="201" t="s">
        <v>1432</v>
      </c>
      <c r="P912" s="201" t="s">
        <v>1433</v>
      </c>
      <c r="Q912" s="202" t="s">
        <v>150</v>
      </c>
      <c r="R912" s="202" t="s">
        <v>137</v>
      </c>
      <c r="S912" s="202" t="s">
        <v>300</v>
      </c>
      <c r="T912" s="193" t="str">
        <f>IFERROR(VLOOKUP(S912,Sort!E:F,2,0),"")</f>
        <v>AIR SYSTEM</v>
      </c>
      <c r="U912" s="115">
        <f t="shared" si="215"/>
        <v>1</v>
      </c>
      <c r="V912" s="202" t="s">
        <v>422</v>
      </c>
      <c r="W912" s="202"/>
      <c r="X912" s="202"/>
      <c r="Y912" s="202"/>
      <c r="Z912" s="193"/>
      <c r="AA912" s="193" t="s">
        <v>362</v>
      </c>
      <c r="AB912" s="203"/>
      <c r="AC912" s="204" t="str">
        <f t="shared" si="216"/>
        <v>CLOSE</v>
      </c>
      <c r="AD912" s="47" t="str">
        <f t="array" aca="1" ref="AD912" ca="1">IF(D912="","",INDEX(HM_Unit!$D$1:$AE$1,MATCH(C912,HM_Unit!$D$2:$AE$2,0)))</f>
        <v>WEEK 17</v>
      </c>
      <c r="AE912" s="46"/>
      <c r="AF912" s="46"/>
      <c r="AG912" s="46"/>
      <c r="AH912" s="46"/>
      <c r="AI912" s="46"/>
      <c r="AJ912" s="46"/>
      <c r="AK912" s="46"/>
    </row>
    <row r="913" spans="1:37" ht="22.5" customHeight="1">
      <c r="A913" s="46">
        <f>IFERROR(VLOOKUP(D913,Sort!B:D,3,0),"")</f>
        <v>0</v>
      </c>
      <c r="B913" s="190" t="str">
        <f t="shared" si="210"/>
        <v>946138CLOSE</v>
      </c>
      <c r="C913" s="196">
        <v>46138</v>
      </c>
      <c r="D913" s="192" t="s">
        <v>101</v>
      </c>
      <c r="E913" s="193" t="str">
        <f>IFERROR(VLOOKUP(D913,Sort!B:C,2,0),"")</f>
        <v>Axor 3336 OB</v>
      </c>
      <c r="F913" s="194">
        <v>16019</v>
      </c>
      <c r="G913" s="195">
        <f t="shared" si="211"/>
        <v>0</v>
      </c>
      <c r="H913" s="196">
        <v>46138</v>
      </c>
      <c r="I913" s="197">
        <v>0.33541666666666664</v>
      </c>
      <c r="J913" s="196">
        <v>46138</v>
      </c>
      <c r="K913" s="197">
        <v>0.64236111111111116</v>
      </c>
      <c r="L913" s="198">
        <f t="shared" si="212"/>
        <v>46138.335416666669</v>
      </c>
      <c r="M913" s="199">
        <f t="shared" si="213"/>
        <v>46138.642361111109</v>
      </c>
      <c r="N913" s="200">
        <f t="shared" si="214"/>
        <v>7.3666784532668306</v>
      </c>
      <c r="O913" s="201" t="s">
        <v>1434</v>
      </c>
      <c r="P913" s="201" t="s">
        <v>1435</v>
      </c>
      <c r="Q913" s="202" t="s">
        <v>149</v>
      </c>
      <c r="R913" s="202" t="s">
        <v>137</v>
      </c>
      <c r="S913" s="202" t="s">
        <v>318</v>
      </c>
      <c r="T913" s="193" t="str">
        <f>IFERROR(VLOOKUP(S913,Sort!E:F,2,0),"")</f>
        <v>PREVENTIVE MAINTENACE</v>
      </c>
      <c r="U913" s="115">
        <f t="shared" si="215"/>
        <v>1</v>
      </c>
      <c r="V913" s="202" t="s">
        <v>422</v>
      </c>
      <c r="W913" s="202"/>
      <c r="X913" s="202"/>
      <c r="Y913" s="202"/>
      <c r="Z913" s="193"/>
      <c r="AA913" s="193" t="s">
        <v>362</v>
      </c>
      <c r="AB913" s="203"/>
      <c r="AC913" s="204" t="str">
        <f t="shared" si="216"/>
        <v>CLOSE</v>
      </c>
      <c r="AD913" s="47" t="str">
        <f t="array" aca="1" ref="AD913" ca="1">IF(D913="","",INDEX(HM_Unit!$D$1:$AE$1,MATCH(C913,HM_Unit!$D$2:$AE$2,0)))</f>
        <v>WEEK 17</v>
      </c>
      <c r="AE913" s="46"/>
      <c r="AF913" s="46"/>
      <c r="AG913" s="46"/>
      <c r="AH913" s="46"/>
      <c r="AI913" s="46"/>
      <c r="AJ913" s="46"/>
      <c r="AK913" s="46"/>
    </row>
    <row r="914" spans="1:37" ht="22.5" customHeight="1">
      <c r="A914" s="46">
        <f>IFERROR(VLOOKUP(D914,Sort!B:D,3,0),"")</f>
        <v>0</v>
      </c>
      <c r="B914" s="190" t="str">
        <f t="shared" si="210"/>
        <v>1046138CLOSE</v>
      </c>
      <c r="C914" s="196">
        <v>46138</v>
      </c>
      <c r="D914" s="192" t="s">
        <v>95</v>
      </c>
      <c r="E914" s="193" t="str">
        <f>IFERROR(VLOOKUP(D914,Sort!B:C,2,0),"")</f>
        <v>Axor 3336 OB</v>
      </c>
      <c r="F914" s="194"/>
      <c r="G914" s="195">
        <f t="shared" si="211"/>
        <v>0</v>
      </c>
      <c r="H914" s="196">
        <v>46138</v>
      </c>
      <c r="I914" s="197">
        <v>0.45833333333333331</v>
      </c>
      <c r="J914" s="196">
        <v>46139</v>
      </c>
      <c r="K914" s="197">
        <v>0.125</v>
      </c>
      <c r="L914" s="198">
        <f t="shared" si="212"/>
        <v>46138.458333333336</v>
      </c>
      <c r="M914" s="199">
        <f t="shared" si="213"/>
        <v>46139.125</v>
      </c>
      <c r="N914" s="200">
        <f t="shared" si="214"/>
        <v>16.000025599982784</v>
      </c>
      <c r="O914" s="201" t="s">
        <v>712</v>
      </c>
      <c r="P914" s="201" t="s">
        <v>1436</v>
      </c>
      <c r="Q914" s="202" t="s">
        <v>150</v>
      </c>
      <c r="R914" s="202" t="s">
        <v>137</v>
      </c>
      <c r="S914" s="202" t="s">
        <v>308</v>
      </c>
      <c r="T914" s="193" t="str">
        <f>IFERROR(VLOOKUP(S914,Sort!E:F,2,0),"")</f>
        <v>AIR CONDITIONER</v>
      </c>
      <c r="U914" s="115">
        <f t="shared" si="215"/>
        <v>1</v>
      </c>
      <c r="V914" s="202" t="s">
        <v>422</v>
      </c>
      <c r="W914" s="202"/>
      <c r="X914" s="202"/>
      <c r="Y914" s="202"/>
      <c r="Z914" s="193"/>
      <c r="AA914" s="193" t="s">
        <v>362</v>
      </c>
      <c r="AB914" s="203"/>
      <c r="AC914" s="204" t="str">
        <f t="shared" si="216"/>
        <v>CLOSE</v>
      </c>
      <c r="AD914" s="47" t="str">
        <f t="array" aca="1" ref="AD914" ca="1">IF(D914="","",INDEX(HM_Unit!$D$1:$AE$1,MATCH(C914,HM_Unit!$D$2:$AE$2,0)))</f>
        <v>WEEK 17</v>
      </c>
      <c r="AE914" s="46"/>
      <c r="AF914" s="46"/>
      <c r="AG914" s="46"/>
      <c r="AH914" s="46"/>
      <c r="AI914" s="46"/>
      <c r="AJ914" s="46"/>
      <c r="AK914" s="46"/>
    </row>
    <row r="915" spans="1:37" ht="22.5" customHeight="1">
      <c r="A915" s="46">
        <f>IFERROR(VLOOKUP(D915,Sort!B:D,3,0),"")</f>
        <v>0</v>
      </c>
      <c r="B915" s="190" t="str">
        <f t="shared" si="210"/>
        <v>1146138CLOSE</v>
      </c>
      <c r="C915" s="196">
        <v>46138</v>
      </c>
      <c r="D915" s="192" t="s">
        <v>101</v>
      </c>
      <c r="E915" s="193" t="str">
        <f>IFERROR(VLOOKUP(D915,Sort!B:C,2,0),"")</f>
        <v>Axor 3336 OB</v>
      </c>
      <c r="F915" s="194"/>
      <c r="G915" s="195">
        <f t="shared" si="211"/>
        <v>0</v>
      </c>
      <c r="H915" s="196">
        <v>46138</v>
      </c>
      <c r="I915" s="197">
        <v>0.875</v>
      </c>
      <c r="J915" s="196">
        <v>46139</v>
      </c>
      <c r="K915" s="197">
        <v>0.14583333333333334</v>
      </c>
      <c r="L915" s="198">
        <f t="shared" si="212"/>
        <v>46138.875</v>
      </c>
      <c r="M915" s="199">
        <f t="shared" si="213"/>
        <v>46139.145833333336</v>
      </c>
      <c r="N915" s="200">
        <f t="shared" si="214"/>
        <v>6.5000104000748715</v>
      </c>
      <c r="O915" s="201" t="s">
        <v>1437</v>
      </c>
      <c r="P915" s="201" t="s">
        <v>1438</v>
      </c>
      <c r="Q915" s="202" t="s">
        <v>150</v>
      </c>
      <c r="R915" s="202" t="s">
        <v>137</v>
      </c>
      <c r="S915" s="202" t="s">
        <v>308</v>
      </c>
      <c r="T915" s="193" t="str">
        <f>IFERROR(VLOOKUP(S915,Sort!E:F,2,0),"")</f>
        <v>AIR CONDITIONER</v>
      </c>
      <c r="U915" s="115">
        <f t="shared" si="215"/>
        <v>1</v>
      </c>
      <c r="V915" s="202" t="s">
        <v>422</v>
      </c>
      <c r="W915" s="202"/>
      <c r="X915" s="202"/>
      <c r="Y915" s="202"/>
      <c r="Z915" s="193"/>
      <c r="AA915" s="193" t="s">
        <v>362</v>
      </c>
      <c r="AB915" s="203"/>
      <c r="AC915" s="204" t="str">
        <f t="shared" si="216"/>
        <v>CLOSE</v>
      </c>
      <c r="AD915" s="47" t="str">
        <f t="array" aca="1" ref="AD915" ca="1">IF(D915="","",INDEX(HM_Unit!$D$1:$AE$1,MATCH(C915,HM_Unit!$D$2:$AE$2,0)))</f>
        <v>WEEK 17</v>
      </c>
      <c r="AE915" s="46"/>
      <c r="AF915" s="46"/>
      <c r="AG915" s="46"/>
      <c r="AH915" s="46"/>
      <c r="AI915" s="46"/>
      <c r="AJ915" s="46"/>
      <c r="AK915" s="46"/>
    </row>
    <row r="916" spans="1:37" ht="22.5" customHeight="1">
      <c r="A916" s="46">
        <f>IFERROR(VLOOKUP(D916,Sort!B:D,3,0),"")</f>
        <v>0</v>
      </c>
      <c r="B916" s="190" t="str">
        <f t="shared" si="210"/>
        <v>1246138CLOSE</v>
      </c>
      <c r="C916" s="196">
        <v>46138</v>
      </c>
      <c r="D916" s="192" t="s">
        <v>30</v>
      </c>
      <c r="E916" s="193" t="str">
        <f>IFERROR(VLOOKUP(D916,Sort!B:C,2,0),"")</f>
        <v>AXOR 3336K</v>
      </c>
      <c r="F916" s="194"/>
      <c r="G916" s="195">
        <f t="shared" si="211"/>
        <v>0</v>
      </c>
      <c r="H916" s="196">
        <v>46138</v>
      </c>
      <c r="I916" s="197">
        <v>0.96666666666666667</v>
      </c>
      <c r="J916" s="196">
        <v>46138</v>
      </c>
      <c r="K916" s="197">
        <v>0.98958333333333337</v>
      </c>
      <c r="L916" s="198">
        <f t="shared" si="212"/>
        <v>46138.966666666667</v>
      </c>
      <c r="M916" s="199">
        <f t="shared" si="213"/>
        <v>46138.989583333336</v>
      </c>
      <c r="N916" s="200">
        <f t="shared" si="214"/>
        <v>0.55000088004797509</v>
      </c>
      <c r="O916" s="201" t="s">
        <v>1418</v>
      </c>
      <c r="P916" s="201" t="s">
        <v>1439</v>
      </c>
      <c r="Q916" s="202" t="s">
        <v>150</v>
      </c>
      <c r="R916" s="202" t="s">
        <v>137</v>
      </c>
      <c r="S916" s="202" t="s">
        <v>303</v>
      </c>
      <c r="T916" s="193" t="str">
        <f>IFERROR(VLOOKUP(S916,Sort!E:F,2,0),"")</f>
        <v>BRAKE SYSTEM</v>
      </c>
      <c r="U916" s="115">
        <f t="shared" si="215"/>
        <v>1</v>
      </c>
      <c r="V916" s="202" t="s">
        <v>422</v>
      </c>
      <c r="W916" s="202"/>
      <c r="X916" s="202"/>
      <c r="Y916" s="202"/>
      <c r="Z916" s="193"/>
      <c r="AA916" s="193" t="s">
        <v>362</v>
      </c>
      <c r="AB916" s="203"/>
      <c r="AC916" s="204" t="str">
        <f t="shared" si="216"/>
        <v>CLOSE</v>
      </c>
      <c r="AD916" s="47" t="str">
        <f t="array" aca="1" ref="AD916" ca="1">IF(D916="","",INDEX(HM_Unit!$D$1:$AE$1,MATCH(C916,HM_Unit!$D$2:$AE$2,0)))</f>
        <v>WEEK 17</v>
      </c>
      <c r="AE916" s="46"/>
      <c r="AF916" s="46"/>
      <c r="AG916" s="46"/>
      <c r="AH916" s="46"/>
      <c r="AI916" s="46"/>
      <c r="AJ916" s="46"/>
      <c r="AK916" s="46"/>
    </row>
    <row r="917" spans="1:37" ht="22.5" customHeight="1">
      <c r="A917" s="46">
        <f>IFERROR(VLOOKUP(D917,Sort!B:D,3,0),"")</f>
        <v>0</v>
      </c>
      <c r="B917" s="190" t="str">
        <f t="shared" si="210"/>
        <v>1346138CLOSE</v>
      </c>
      <c r="C917" s="196">
        <v>46138</v>
      </c>
      <c r="D917" s="192" t="s">
        <v>34</v>
      </c>
      <c r="E917" s="193" t="str">
        <f>IFERROR(VLOOKUP(D917,Sort!B:C,2,0),"")</f>
        <v>AXOR 3336K</v>
      </c>
      <c r="F917" s="194"/>
      <c r="G917" s="195">
        <f t="shared" si="211"/>
        <v>0</v>
      </c>
      <c r="H917" s="196">
        <v>46138</v>
      </c>
      <c r="I917" s="197">
        <v>0.81597222222222221</v>
      </c>
      <c r="J917" s="196">
        <v>46138</v>
      </c>
      <c r="K917" s="197">
        <v>0.82291666666666663</v>
      </c>
      <c r="L917" s="198">
        <f t="shared" si="212"/>
        <v>46138.815972222219</v>
      </c>
      <c r="M917" s="199">
        <f t="shared" si="213"/>
        <v>46138.822916666664</v>
      </c>
      <c r="N917" s="200">
        <f t="shared" si="214"/>
        <v>0.16666693335316288</v>
      </c>
      <c r="O917" s="201" t="s">
        <v>791</v>
      </c>
      <c r="P917" s="201" t="s">
        <v>1440</v>
      </c>
      <c r="Q917" s="202" t="s">
        <v>150</v>
      </c>
      <c r="R917" s="202" t="s">
        <v>137</v>
      </c>
      <c r="S917" s="202" t="s">
        <v>303</v>
      </c>
      <c r="T917" s="193" t="str">
        <f>IFERROR(VLOOKUP(S917,Sort!E:F,2,0),"")</f>
        <v>BRAKE SYSTEM</v>
      </c>
      <c r="U917" s="115">
        <f t="shared" si="215"/>
        <v>1</v>
      </c>
      <c r="V917" s="202" t="s">
        <v>422</v>
      </c>
      <c r="W917" s="202"/>
      <c r="X917" s="202"/>
      <c r="Y917" s="202"/>
      <c r="Z917" s="193"/>
      <c r="AA917" s="193" t="s">
        <v>362</v>
      </c>
      <c r="AB917" s="203"/>
      <c r="AC917" s="204" t="str">
        <f t="shared" si="216"/>
        <v>CLOSE</v>
      </c>
      <c r="AD917" s="47" t="str">
        <f t="array" aca="1" ref="AD917" ca="1">IF(D917="","",INDEX(HM_Unit!$D$1:$AE$1,MATCH(C917,HM_Unit!$D$2:$AE$2,0)))</f>
        <v>WEEK 17</v>
      </c>
      <c r="AE917" s="46"/>
      <c r="AF917" s="46"/>
      <c r="AG917" s="46"/>
      <c r="AH917" s="46"/>
      <c r="AI917" s="46"/>
      <c r="AJ917" s="46"/>
      <c r="AK917" s="46"/>
    </row>
    <row r="918" spans="1:37" ht="22.5" customHeight="1">
      <c r="A918" s="46">
        <f>IFERROR(VLOOKUP(D918,Sort!B:D,3,0),"")</f>
        <v>0</v>
      </c>
      <c r="B918" s="190" t="str">
        <f t="shared" si="210"/>
        <v>1446138CLOSE</v>
      </c>
      <c r="C918" s="196">
        <v>46138</v>
      </c>
      <c r="D918" s="192" t="s">
        <v>31</v>
      </c>
      <c r="E918" s="193" t="str">
        <f>IFERROR(VLOOKUP(D918,Sort!B:C,2,0),"")</f>
        <v>AXOR 3336K</v>
      </c>
      <c r="F918" s="194"/>
      <c r="G918" s="195">
        <f t="shared" si="211"/>
        <v>0</v>
      </c>
      <c r="H918" s="196">
        <v>46138</v>
      </c>
      <c r="I918" s="197">
        <v>0.125</v>
      </c>
      <c r="J918" s="196">
        <v>46138</v>
      </c>
      <c r="K918" s="197">
        <v>0.15277777777777779</v>
      </c>
      <c r="L918" s="198">
        <f t="shared" si="212"/>
        <v>46138.125</v>
      </c>
      <c r="M918" s="199">
        <f t="shared" si="213"/>
        <v>46138.152777777781</v>
      </c>
      <c r="N918" s="200">
        <f t="shared" si="214"/>
        <v>0.66666773341265118</v>
      </c>
      <c r="O918" s="201" t="s">
        <v>791</v>
      </c>
      <c r="P918" s="201" t="s">
        <v>1440</v>
      </c>
      <c r="Q918" s="202" t="s">
        <v>150</v>
      </c>
      <c r="R918" s="202" t="s">
        <v>137</v>
      </c>
      <c r="S918" s="202" t="s">
        <v>303</v>
      </c>
      <c r="T918" s="193" t="str">
        <f>IFERROR(VLOOKUP(S918,Sort!E:F,2,0),"")</f>
        <v>BRAKE SYSTEM</v>
      </c>
      <c r="U918" s="115">
        <f t="shared" si="215"/>
        <v>1</v>
      </c>
      <c r="V918" s="202" t="s">
        <v>422</v>
      </c>
      <c r="W918" s="202"/>
      <c r="X918" s="202"/>
      <c r="Y918" s="202"/>
      <c r="Z918" s="193"/>
      <c r="AA918" s="193" t="s">
        <v>362</v>
      </c>
      <c r="AB918" s="203"/>
      <c r="AC918" s="204" t="str">
        <f t="shared" si="216"/>
        <v>CLOSE</v>
      </c>
      <c r="AD918" s="47" t="str">
        <f t="array" aca="1" ref="AD918" ca="1">IF(D918="","",INDEX(HM_Unit!$D$1:$AE$1,MATCH(C918,HM_Unit!$D$2:$AE$2,0)))</f>
        <v>WEEK 17</v>
      </c>
      <c r="AE918" s="46"/>
      <c r="AF918" s="46"/>
      <c r="AG918" s="46"/>
      <c r="AH918" s="46"/>
      <c r="AI918" s="46"/>
      <c r="AJ918" s="46"/>
      <c r="AK918" s="46"/>
    </row>
    <row r="919" spans="1:37" ht="22.5" customHeight="1">
      <c r="A919" s="46">
        <f>IFERROR(VLOOKUP(D919,Sort!B:D,3,0),"")</f>
        <v>0</v>
      </c>
      <c r="B919" s="190" t="str">
        <f t="shared" si="210"/>
        <v>1546138CLOSE</v>
      </c>
      <c r="C919" s="196">
        <v>46138</v>
      </c>
      <c r="D919" s="192" t="s">
        <v>13</v>
      </c>
      <c r="E919" s="193" t="str">
        <f>IFERROR(VLOOKUP(D919,Sort!B:C,2,0),"")</f>
        <v>AXOR 3336K</v>
      </c>
      <c r="F919" s="194"/>
      <c r="G919" s="195">
        <f t="shared" si="211"/>
        <v>0</v>
      </c>
      <c r="H919" s="196">
        <v>46138</v>
      </c>
      <c r="I919" s="197">
        <v>0.79166666666666663</v>
      </c>
      <c r="J919" s="196">
        <v>46138</v>
      </c>
      <c r="K919" s="197">
        <v>0.82291666666666663</v>
      </c>
      <c r="L919" s="198">
        <f t="shared" si="212"/>
        <v>46138.791666666664</v>
      </c>
      <c r="M919" s="199">
        <f t="shared" si="213"/>
        <v>46138.822916666664</v>
      </c>
      <c r="N919" s="200">
        <f t="shared" si="214"/>
        <v>0.75000120000192183</v>
      </c>
      <c r="O919" s="201" t="s">
        <v>314</v>
      </c>
      <c r="P919" s="201" t="s">
        <v>1415</v>
      </c>
      <c r="Q919" s="202" t="s">
        <v>150</v>
      </c>
      <c r="R919" s="202" t="s">
        <v>137</v>
      </c>
      <c r="S919" s="202" t="s">
        <v>300</v>
      </c>
      <c r="T919" s="193" t="str">
        <f>IFERROR(VLOOKUP(S919,Sort!E:F,2,0),"")</f>
        <v>AIR SYSTEM</v>
      </c>
      <c r="U919" s="115">
        <f t="shared" si="215"/>
        <v>1</v>
      </c>
      <c r="V919" s="202" t="s">
        <v>422</v>
      </c>
      <c r="W919" s="202"/>
      <c r="X919" s="202"/>
      <c r="Y919" s="202"/>
      <c r="Z919" s="193"/>
      <c r="AA919" s="193" t="s">
        <v>362</v>
      </c>
      <c r="AB919" s="203"/>
      <c r="AC919" s="204" t="str">
        <f t="shared" si="216"/>
        <v>CLOSE</v>
      </c>
      <c r="AD919" s="47" t="str">
        <f t="array" aca="1" ref="AD919" ca="1">IF(D919="","",INDEX(HM_Unit!$D$1:$AE$1,MATCH(C919,HM_Unit!$D$2:$AE$2,0)))</f>
        <v>WEEK 17</v>
      </c>
      <c r="AE919" s="46"/>
      <c r="AF919" s="46"/>
      <c r="AG919" s="46"/>
      <c r="AH919" s="46"/>
      <c r="AI919" s="46"/>
      <c r="AJ919" s="46"/>
      <c r="AK919" s="46"/>
    </row>
    <row r="920" spans="1:37" ht="22.5" customHeight="1">
      <c r="A920" s="46">
        <f>IFERROR(VLOOKUP(D920,Sort!B:D,3,0),"")</f>
        <v>0</v>
      </c>
      <c r="B920" s="190" t="str">
        <f t="shared" si="210"/>
        <v>1646138CLOSE</v>
      </c>
      <c r="C920" s="196">
        <v>46138</v>
      </c>
      <c r="D920" s="192" t="s">
        <v>12</v>
      </c>
      <c r="E920" s="193" t="str">
        <f>IFERROR(VLOOKUP(D920,Sort!B:C,2,0),"")</f>
        <v>AXOR 3336K</v>
      </c>
      <c r="F920" s="194"/>
      <c r="G920" s="195">
        <f t="shared" si="211"/>
        <v>0</v>
      </c>
      <c r="H920" s="196">
        <v>46138</v>
      </c>
      <c r="I920" s="197">
        <v>0.8</v>
      </c>
      <c r="J920" s="196">
        <v>46138</v>
      </c>
      <c r="K920" s="197">
        <v>0.81319444444444444</v>
      </c>
      <c r="L920" s="198">
        <f t="shared" si="212"/>
        <v>46138.8</v>
      </c>
      <c r="M920" s="199">
        <f t="shared" si="213"/>
        <v>46138.813194444447</v>
      </c>
      <c r="N920" s="200">
        <f t="shared" si="214"/>
        <v>0.31666717331862282</v>
      </c>
      <c r="O920" s="201" t="s">
        <v>304</v>
      </c>
      <c r="P920" s="201" t="s">
        <v>932</v>
      </c>
      <c r="Q920" s="202" t="s">
        <v>150</v>
      </c>
      <c r="R920" s="202" t="s">
        <v>137</v>
      </c>
      <c r="S920" s="202" t="s">
        <v>303</v>
      </c>
      <c r="T920" s="193" t="str">
        <f>IFERROR(VLOOKUP(S920,Sort!E:F,2,0),"")</f>
        <v>BRAKE SYSTEM</v>
      </c>
      <c r="U920" s="115">
        <f t="shared" si="215"/>
        <v>1</v>
      </c>
      <c r="V920" s="202" t="s">
        <v>422</v>
      </c>
      <c r="W920" s="202"/>
      <c r="X920" s="202"/>
      <c r="Y920" s="202"/>
      <c r="Z920" s="193"/>
      <c r="AA920" s="193" t="s">
        <v>362</v>
      </c>
      <c r="AB920" s="203"/>
      <c r="AC920" s="204" t="str">
        <f t="shared" si="216"/>
        <v>CLOSE</v>
      </c>
      <c r="AD920" s="47" t="str">
        <f t="array" aca="1" ref="AD920" ca="1">IF(D920="","",INDEX(HM_Unit!$D$1:$AE$1,MATCH(C920,HM_Unit!$D$2:$AE$2,0)))</f>
        <v>WEEK 17</v>
      </c>
      <c r="AE920" s="46"/>
      <c r="AF920" s="46"/>
      <c r="AG920" s="46"/>
      <c r="AH920" s="46"/>
      <c r="AI920" s="46"/>
      <c r="AJ920" s="46"/>
      <c r="AK920" s="46"/>
    </row>
    <row r="921" spans="1:37" ht="22.5" customHeight="1">
      <c r="A921" s="46">
        <f>IFERROR(VLOOKUP(D921,Sort!B:D,3,0),"")</f>
        <v>0</v>
      </c>
      <c r="B921" s="190" t="str">
        <f t="shared" si="210"/>
        <v>1746138CLOSE</v>
      </c>
      <c r="C921" s="196">
        <v>46138</v>
      </c>
      <c r="D921" s="192" t="s">
        <v>29</v>
      </c>
      <c r="E921" s="193" t="str">
        <f>IFERROR(VLOOKUP(D921,Sort!B:C,2,0),"")</f>
        <v>AXOR 3336K</v>
      </c>
      <c r="F921" s="194">
        <v>18757</v>
      </c>
      <c r="G921" s="195">
        <f t="shared" si="211"/>
        <v>0</v>
      </c>
      <c r="H921" s="196">
        <v>46138</v>
      </c>
      <c r="I921" s="197">
        <v>0.36666666666666664</v>
      </c>
      <c r="J921" s="196">
        <v>46138</v>
      </c>
      <c r="K921" s="197">
        <v>0.4236111111111111</v>
      </c>
      <c r="L921" s="198">
        <f t="shared" si="212"/>
        <v>46138.366666666669</v>
      </c>
      <c r="M921" s="199">
        <f t="shared" si="213"/>
        <v>46138.423611111109</v>
      </c>
      <c r="N921" s="200">
        <f t="shared" si="214"/>
        <v>1.3666688532514637</v>
      </c>
      <c r="O921" s="201" t="s">
        <v>462</v>
      </c>
      <c r="P921" s="201"/>
      <c r="Q921" s="202" t="s">
        <v>149</v>
      </c>
      <c r="R921" s="202" t="s">
        <v>137</v>
      </c>
      <c r="S921" s="202" t="s">
        <v>318</v>
      </c>
      <c r="T921" s="193" t="str">
        <f>IFERROR(VLOOKUP(S921,Sort!E:F,2,0),"")</f>
        <v>PREVENTIVE MAINTENACE</v>
      </c>
      <c r="U921" s="115">
        <f t="shared" si="215"/>
        <v>1</v>
      </c>
      <c r="V921" s="202" t="s">
        <v>422</v>
      </c>
      <c r="W921" s="202"/>
      <c r="X921" s="202"/>
      <c r="Y921" s="202"/>
      <c r="Z921" s="193"/>
      <c r="AA921" s="193" t="s">
        <v>362</v>
      </c>
      <c r="AB921" s="203"/>
      <c r="AC921" s="204" t="str">
        <f t="shared" si="216"/>
        <v>CLOSE</v>
      </c>
      <c r="AD921" s="47" t="str">
        <f t="array" aca="1" ref="AD921" ca="1">IF(D921="","",INDEX(HM_Unit!$D$1:$AE$1,MATCH(C921,HM_Unit!$D$2:$AE$2,0)))</f>
        <v>WEEK 17</v>
      </c>
      <c r="AE921" s="46"/>
      <c r="AF921" s="46"/>
      <c r="AG921" s="46"/>
      <c r="AH921" s="46"/>
      <c r="AI921" s="46"/>
      <c r="AJ921" s="46"/>
      <c r="AK921" s="46"/>
    </row>
    <row r="922" spans="1:37" ht="22.5" customHeight="1">
      <c r="A922" s="46">
        <f>IFERROR(VLOOKUP(D922,Sort!B:D,3,0),"")</f>
        <v>0</v>
      </c>
      <c r="B922" s="190" t="str">
        <f t="shared" si="210"/>
        <v>1846138CLOSE</v>
      </c>
      <c r="C922" s="196">
        <v>46138</v>
      </c>
      <c r="D922" s="192" t="s">
        <v>19</v>
      </c>
      <c r="E922" s="193" t="str">
        <f>IFERROR(VLOOKUP(D922,Sort!B:C,2,0),"")</f>
        <v>AXOR 3336K</v>
      </c>
      <c r="F922" s="194">
        <v>18522</v>
      </c>
      <c r="G922" s="195">
        <f t="shared" si="211"/>
        <v>0</v>
      </c>
      <c r="H922" s="196">
        <v>46138</v>
      </c>
      <c r="I922" s="197">
        <v>0.42916666666666664</v>
      </c>
      <c r="J922" s="196">
        <v>46138</v>
      </c>
      <c r="K922" s="197">
        <v>0.49166666666666664</v>
      </c>
      <c r="L922" s="198">
        <f t="shared" si="212"/>
        <v>46138.429166666669</v>
      </c>
      <c r="M922" s="199">
        <f t="shared" si="213"/>
        <v>46138.491666666669</v>
      </c>
      <c r="N922" s="200">
        <f t="shared" si="214"/>
        <v>1.5000024000038437</v>
      </c>
      <c r="O922" s="201" t="s">
        <v>529</v>
      </c>
      <c r="P922" s="201"/>
      <c r="Q922" s="202" t="s">
        <v>149</v>
      </c>
      <c r="R922" s="202" t="s">
        <v>137</v>
      </c>
      <c r="S922" s="202" t="s">
        <v>318</v>
      </c>
      <c r="T922" s="193" t="str">
        <f>IFERROR(VLOOKUP(S922,Sort!E:F,2,0),"")</f>
        <v>PREVENTIVE MAINTENACE</v>
      </c>
      <c r="U922" s="115">
        <f t="shared" si="215"/>
        <v>1</v>
      </c>
      <c r="V922" s="202" t="s">
        <v>422</v>
      </c>
      <c r="W922" s="202"/>
      <c r="X922" s="202"/>
      <c r="Y922" s="202"/>
      <c r="Z922" s="193"/>
      <c r="AA922" s="193" t="s">
        <v>362</v>
      </c>
      <c r="AB922" s="203"/>
      <c r="AC922" s="204" t="str">
        <f t="shared" si="216"/>
        <v>CLOSE</v>
      </c>
      <c r="AD922" s="47" t="str">
        <f t="array" aca="1" ref="AD922" ca="1">IF(D922="","",INDEX(HM_Unit!$D$1:$AE$1,MATCH(C922,HM_Unit!$D$2:$AE$2,0)))</f>
        <v>WEEK 17</v>
      </c>
      <c r="AE922" s="46"/>
      <c r="AF922" s="46"/>
      <c r="AG922" s="46"/>
      <c r="AH922" s="46"/>
      <c r="AI922" s="46"/>
      <c r="AJ922" s="46"/>
      <c r="AK922" s="46"/>
    </row>
    <row r="923" spans="1:37" ht="22.5" customHeight="1">
      <c r="A923" s="46">
        <f>IFERROR(VLOOKUP(D923,Sort!B:D,3,0),"")</f>
        <v>0</v>
      </c>
      <c r="B923" s="190" t="str">
        <f t="shared" si="210"/>
        <v>1946138CLOSE</v>
      </c>
      <c r="C923" s="196">
        <v>46138</v>
      </c>
      <c r="D923" s="192" t="s">
        <v>32</v>
      </c>
      <c r="E923" s="193" t="str">
        <f>IFERROR(VLOOKUP(D923,Sort!B:C,2,0),"")</f>
        <v>AXOR 3336K</v>
      </c>
      <c r="F923" s="194"/>
      <c r="G923" s="195">
        <f t="shared" si="211"/>
        <v>0</v>
      </c>
      <c r="H923" s="196">
        <v>46138</v>
      </c>
      <c r="I923" s="197">
        <v>0.66319444444444442</v>
      </c>
      <c r="J923" s="196">
        <v>46138</v>
      </c>
      <c r="K923" s="197">
        <v>0.68194444444444446</v>
      </c>
      <c r="L923" s="198">
        <f t="shared" si="212"/>
        <v>46138.663194444445</v>
      </c>
      <c r="M923" s="199">
        <f t="shared" si="213"/>
        <v>46138.681944444441</v>
      </c>
      <c r="N923" s="200">
        <f t="shared" si="214"/>
        <v>0.45000071989637852</v>
      </c>
      <c r="O923" s="201" t="s">
        <v>356</v>
      </c>
      <c r="P923" s="201"/>
      <c r="Q923" s="202" t="s">
        <v>149</v>
      </c>
      <c r="R923" s="202" t="s">
        <v>137</v>
      </c>
      <c r="S923" s="202" t="s">
        <v>318</v>
      </c>
      <c r="T923" s="193" t="str">
        <f>IFERROR(VLOOKUP(S923,Sort!E:F,2,0),"")</f>
        <v>PREVENTIVE MAINTENACE</v>
      </c>
      <c r="U923" s="115">
        <f t="shared" si="215"/>
        <v>1</v>
      </c>
      <c r="V923" s="202" t="s">
        <v>422</v>
      </c>
      <c r="W923" s="202"/>
      <c r="X923" s="202"/>
      <c r="Y923" s="202"/>
      <c r="Z923" s="193"/>
      <c r="AA923" s="193" t="s">
        <v>362</v>
      </c>
      <c r="AB923" s="203"/>
      <c r="AC923" s="204" t="str">
        <f t="shared" si="216"/>
        <v>CLOSE</v>
      </c>
      <c r="AD923" s="47" t="str">
        <f t="array" aca="1" ref="AD923" ca="1">IF(D923="","",INDEX(HM_Unit!$D$1:$AE$1,MATCH(C923,HM_Unit!$D$2:$AE$2,0)))</f>
        <v>WEEK 17</v>
      </c>
      <c r="AE923" s="46"/>
      <c r="AF923" s="46"/>
      <c r="AG923" s="46"/>
      <c r="AH923" s="46"/>
      <c r="AI923" s="46"/>
      <c r="AJ923" s="46"/>
      <c r="AK923" s="46"/>
    </row>
    <row r="924" spans="1:37" ht="22.5" customHeight="1">
      <c r="A924" s="46">
        <f>IFERROR(VLOOKUP(D924,Sort!B:D,3,0),"")</f>
        <v>0</v>
      </c>
      <c r="B924" s="190" t="str">
        <f t="shared" si="210"/>
        <v>2046138CLOSE</v>
      </c>
      <c r="C924" s="196">
        <v>46138</v>
      </c>
      <c r="D924" s="192" t="s">
        <v>33</v>
      </c>
      <c r="E924" s="193" t="str">
        <f>IFERROR(VLOOKUP(D924,Sort!B:C,2,0),"")</f>
        <v>AXOR 3336K</v>
      </c>
      <c r="F924" s="194"/>
      <c r="G924" s="195">
        <f t="shared" si="211"/>
        <v>0</v>
      </c>
      <c r="H924" s="196">
        <v>46138</v>
      </c>
      <c r="I924" s="197">
        <v>0.63888888888888884</v>
      </c>
      <c r="J924" s="196">
        <v>46138</v>
      </c>
      <c r="K924" s="197">
        <v>0.66111111111111109</v>
      </c>
      <c r="L924" s="198">
        <f t="shared" si="212"/>
        <v>46138.638888888891</v>
      </c>
      <c r="M924" s="199">
        <f t="shared" si="213"/>
        <v>46138.661111111112</v>
      </c>
      <c r="N924" s="200">
        <f t="shared" si="214"/>
        <v>0.53333418666027121</v>
      </c>
      <c r="O924" s="201" t="s">
        <v>356</v>
      </c>
      <c r="P924" s="201"/>
      <c r="Q924" s="202" t="s">
        <v>149</v>
      </c>
      <c r="R924" s="202" t="s">
        <v>137</v>
      </c>
      <c r="S924" s="202" t="s">
        <v>318</v>
      </c>
      <c r="T924" s="193" t="str">
        <f>IFERROR(VLOOKUP(S924,Sort!E:F,2,0),"")</f>
        <v>PREVENTIVE MAINTENACE</v>
      </c>
      <c r="U924" s="115">
        <f t="shared" si="215"/>
        <v>1</v>
      </c>
      <c r="V924" s="202" t="s">
        <v>422</v>
      </c>
      <c r="W924" s="202"/>
      <c r="X924" s="202"/>
      <c r="Y924" s="202"/>
      <c r="Z924" s="193"/>
      <c r="AA924" s="193" t="s">
        <v>362</v>
      </c>
      <c r="AB924" s="203"/>
      <c r="AC924" s="204" t="str">
        <f t="shared" si="216"/>
        <v>CLOSE</v>
      </c>
      <c r="AD924" s="47" t="str">
        <f t="array" aca="1" ref="AD924" ca="1">IF(D924="","",INDEX(HM_Unit!$D$1:$AE$1,MATCH(C924,HM_Unit!$D$2:$AE$2,0)))</f>
        <v>WEEK 17</v>
      </c>
      <c r="AE924" s="46"/>
      <c r="AF924" s="46"/>
      <c r="AG924" s="46"/>
      <c r="AH924" s="46"/>
      <c r="AI924" s="46"/>
      <c r="AJ924" s="46"/>
      <c r="AK924" s="46"/>
    </row>
    <row r="925" spans="1:37" ht="22.5" customHeight="1">
      <c r="A925" s="46">
        <f>IFERROR(VLOOKUP(D925,Sort!B:D,3,0),"")</f>
        <v>0</v>
      </c>
      <c r="B925" s="190" t="str">
        <f t="shared" si="210"/>
        <v>2146138CLOSE</v>
      </c>
      <c r="C925" s="196">
        <v>46138</v>
      </c>
      <c r="D925" s="192" t="s">
        <v>31</v>
      </c>
      <c r="E925" s="193" t="str">
        <f>IFERROR(VLOOKUP(D925,Sort!B:C,2,0),"")</f>
        <v>AXOR 3336K</v>
      </c>
      <c r="F925" s="194"/>
      <c r="G925" s="195">
        <f t="shared" si="211"/>
        <v>0</v>
      </c>
      <c r="H925" s="196">
        <v>46138</v>
      </c>
      <c r="I925" s="197">
        <v>0.60069444444444442</v>
      </c>
      <c r="J925" s="196">
        <v>46138</v>
      </c>
      <c r="K925" s="197">
        <v>0.63541666666666663</v>
      </c>
      <c r="L925" s="198">
        <f t="shared" si="212"/>
        <v>46138.600694444445</v>
      </c>
      <c r="M925" s="199">
        <f t="shared" si="213"/>
        <v>46138.635416666664</v>
      </c>
      <c r="N925" s="200">
        <f t="shared" si="214"/>
        <v>0.83333466659119249</v>
      </c>
      <c r="O925" s="201" t="s">
        <v>356</v>
      </c>
      <c r="P925" s="201"/>
      <c r="Q925" s="202" t="s">
        <v>149</v>
      </c>
      <c r="R925" s="202" t="s">
        <v>137</v>
      </c>
      <c r="S925" s="202" t="s">
        <v>318</v>
      </c>
      <c r="T925" s="193" t="str">
        <f>IFERROR(VLOOKUP(S925,Sort!E:F,2,0),"")</f>
        <v>PREVENTIVE MAINTENACE</v>
      </c>
      <c r="U925" s="115">
        <f t="shared" si="215"/>
        <v>1</v>
      </c>
      <c r="V925" s="202" t="s">
        <v>422</v>
      </c>
      <c r="W925" s="202"/>
      <c r="X925" s="202"/>
      <c r="Y925" s="202"/>
      <c r="Z925" s="193"/>
      <c r="AA925" s="193" t="s">
        <v>362</v>
      </c>
      <c r="AB925" s="203"/>
      <c r="AC925" s="204" t="str">
        <f t="shared" si="216"/>
        <v>CLOSE</v>
      </c>
      <c r="AD925" s="47" t="str">
        <f t="array" aca="1" ref="AD925" ca="1">IF(D925="","",INDEX(HM_Unit!$D$1:$AE$1,MATCH(C925,HM_Unit!$D$2:$AE$2,0)))</f>
        <v>WEEK 17</v>
      </c>
      <c r="AE925" s="46"/>
      <c r="AF925" s="46"/>
      <c r="AG925" s="46"/>
      <c r="AH925" s="46"/>
      <c r="AI925" s="46"/>
      <c r="AJ925" s="46"/>
      <c r="AK925" s="46"/>
    </row>
    <row r="926" spans="1:37" ht="22.5" customHeight="1">
      <c r="A926" s="46">
        <f>IFERROR(VLOOKUP(D926,Sort!B:D,3,0),"")</f>
        <v>0</v>
      </c>
      <c r="B926" s="190" t="str">
        <f t="shared" si="210"/>
        <v>2246138CLOSE</v>
      </c>
      <c r="C926" s="196">
        <v>46138</v>
      </c>
      <c r="D926" s="192" t="s">
        <v>22</v>
      </c>
      <c r="E926" s="193" t="str">
        <f>IFERROR(VLOOKUP(D926,Sort!B:C,2,0),"")</f>
        <v>AXOR 3336K</v>
      </c>
      <c r="F926" s="194"/>
      <c r="G926" s="195">
        <f t="shared" si="211"/>
        <v>0</v>
      </c>
      <c r="H926" s="196">
        <v>46138</v>
      </c>
      <c r="I926" s="197">
        <v>0.3888888888888889</v>
      </c>
      <c r="J926" s="196">
        <v>46138</v>
      </c>
      <c r="K926" s="197">
        <v>0.45416666666666666</v>
      </c>
      <c r="L926" s="198">
        <f t="shared" si="212"/>
        <v>46138.388888888891</v>
      </c>
      <c r="M926" s="199">
        <f t="shared" si="213"/>
        <v>46138.45416666667</v>
      </c>
      <c r="N926" s="200">
        <f t="shared" si="214"/>
        <v>1.5666691733800326</v>
      </c>
      <c r="O926" s="201" t="s">
        <v>357</v>
      </c>
      <c r="P926" s="201"/>
      <c r="Q926" s="202" t="s">
        <v>149</v>
      </c>
      <c r="R926" s="202" t="s">
        <v>137</v>
      </c>
      <c r="S926" s="202" t="s">
        <v>318</v>
      </c>
      <c r="T926" s="193" t="str">
        <f>IFERROR(VLOOKUP(S926,Sort!E:F,2,0),"")</f>
        <v>PREVENTIVE MAINTENACE</v>
      </c>
      <c r="U926" s="115">
        <f t="shared" si="215"/>
        <v>1</v>
      </c>
      <c r="V926" s="202" t="s">
        <v>422</v>
      </c>
      <c r="W926" s="202"/>
      <c r="X926" s="202"/>
      <c r="Y926" s="202"/>
      <c r="Z926" s="193"/>
      <c r="AA926" s="193" t="s">
        <v>362</v>
      </c>
      <c r="AB926" s="203"/>
      <c r="AC926" s="204" t="str">
        <f t="shared" si="216"/>
        <v>CLOSE</v>
      </c>
      <c r="AD926" s="47" t="str">
        <f t="array" aca="1" ref="AD926" ca="1">IF(D926="","",INDEX(HM_Unit!$D$1:$AE$1,MATCH(C926,HM_Unit!$D$2:$AE$2,0)))</f>
        <v>WEEK 17</v>
      </c>
      <c r="AE926" s="46"/>
      <c r="AF926" s="46"/>
      <c r="AG926" s="46"/>
      <c r="AH926" s="46"/>
      <c r="AI926" s="46"/>
      <c r="AJ926" s="46"/>
      <c r="AK926" s="46"/>
    </row>
    <row r="927" spans="1:37" ht="33.75" customHeight="1">
      <c r="A927" s="21" t="str">
        <f>IFERROR(VLOOKUP(D927,Sort!B:D,3,0),"")</f>
        <v>Hilight V4W</v>
      </c>
      <c r="B927" s="190" t="str">
        <f t="shared" si="210"/>
        <v>146138OPEN</v>
      </c>
      <c r="C927" s="196">
        <v>46138</v>
      </c>
      <c r="D927" s="207" t="s">
        <v>67</v>
      </c>
      <c r="E927" s="207" t="str">
        <f>IFERROR(VLOOKUP(D927,Sort!B:C,2,0),"")</f>
        <v>TOWER LAMP</v>
      </c>
      <c r="F927" s="208"/>
      <c r="G927" s="209">
        <f t="shared" si="211"/>
        <v>72</v>
      </c>
      <c r="H927" s="210">
        <v>46066</v>
      </c>
      <c r="I927" s="211">
        <v>0.62152777777777779</v>
      </c>
      <c r="J927" s="243">
        <v>46139</v>
      </c>
      <c r="K927" s="211">
        <v>0.25</v>
      </c>
      <c r="L927" s="213">
        <f t="shared" si="212"/>
        <v>46138.25</v>
      </c>
      <c r="M927" s="214">
        <f t="shared" si="213"/>
        <v>46139.25</v>
      </c>
      <c r="N927" s="200">
        <f t="shared" si="214"/>
        <v>24.000038400061499</v>
      </c>
      <c r="O927" s="216" t="s">
        <v>366</v>
      </c>
      <c r="P927" s="216" t="s">
        <v>367</v>
      </c>
      <c r="Q927" s="217" t="s">
        <v>150</v>
      </c>
      <c r="R927" s="217" t="s">
        <v>135</v>
      </c>
      <c r="S927" s="217" t="s">
        <v>291</v>
      </c>
      <c r="T927" s="207" t="str">
        <f>IFERROR(VLOOKUP(S927,Sort!E:F,2,0),"")</f>
        <v>ELECTRICAL, STARTING &amp; CHARGING SYSTEM</v>
      </c>
      <c r="U927" s="115" t="str">
        <f t="shared" si="215"/>
        <v/>
      </c>
      <c r="V927" s="202" t="str">
        <f t="shared" ref="V927:V928" si="217">IF(H927="","",IF(G927&gt;7,"Major","Minor"))</f>
        <v>Major</v>
      </c>
      <c r="W927" s="205"/>
      <c r="X927" s="205"/>
      <c r="Y927" s="205"/>
      <c r="Z927" s="205"/>
      <c r="AA927" s="207" t="s">
        <v>362</v>
      </c>
      <c r="AB927" s="218" t="s">
        <v>3</v>
      </c>
      <c r="AC927" s="219" t="str">
        <f t="shared" si="216"/>
        <v>OPEN</v>
      </c>
      <c r="AD927" s="17" t="str">
        <f t="array" aca="1" ref="AD927" ca="1">IF(D927="","",INDEX(HM_Unit!$D$1:$AE$1,MATCH(C927,HM_Unit!$D$2:$AE$2,0)))</f>
        <v>WEEK 17</v>
      </c>
      <c r="AE927" s="220"/>
      <c r="AF927" s="68"/>
      <c r="AG927" s="68"/>
      <c r="AH927" s="68"/>
      <c r="AI927" s="68"/>
      <c r="AJ927" s="68"/>
      <c r="AK927" s="68"/>
    </row>
    <row r="928" spans="1:37" ht="33.75" customHeight="1">
      <c r="A928" s="21" t="str">
        <f>IFERROR(VLOOKUP(D928,Sort!B:D,3,0),"")</f>
        <v>Hilight V4W</v>
      </c>
      <c r="B928" s="190" t="str">
        <f t="shared" si="210"/>
        <v>246138OPEN</v>
      </c>
      <c r="C928" s="196">
        <v>46138</v>
      </c>
      <c r="D928" s="207" t="s">
        <v>68</v>
      </c>
      <c r="E928" s="207" t="str">
        <f>IFERROR(VLOOKUP(D928,Sort!B:C,2,0),"")</f>
        <v>TOWER LAMP</v>
      </c>
      <c r="F928" s="208"/>
      <c r="G928" s="209">
        <f t="shared" si="211"/>
        <v>67</v>
      </c>
      <c r="H928" s="210">
        <v>46071</v>
      </c>
      <c r="I928" s="211">
        <v>0.32222222222222224</v>
      </c>
      <c r="J928" s="243">
        <v>46139</v>
      </c>
      <c r="K928" s="211">
        <v>0.25</v>
      </c>
      <c r="L928" s="213">
        <f t="shared" si="212"/>
        <v>46138.25</v>
      </c>
      <c r="M928" s="214">
        <f t="shared" si="213"/>
        <v>46139.25</v>
      </c>
      <c r="N928" s="200">
        <f t="shared" si="214"/>
        <v>24.000038400061499</v>
      </c>
      <c r="O928" s="216" t="s">
        <v>366</v>
      </c>
      <c r="P928" s="216" t="s">
        <v>367</v>
      </c>
      <c r="Q928" s="217" t="s">
        <v>150</v>
      </c>
      <c r="R928" s="217" t="s">
        <v>135</v>
      </c>
      <c r="S928" s="217" t="s">
        <v>291</v>
      </c>
      <c r="T928" s="207" t="str">
        <f>IFERROR(VLOOKUP(S928,Sort!E:F,2,0),"")</f>
        <v>ELECTRICAL, STARTING &amp; CHARGING SYSTEM</v>
      </c>
      <c r="U928" s="115" t="str">
        <f t="shared" si="215"/>
        <v/>
      </c>
      <c r="V928" s="202" t="str">
        <f t="shared" si="217"/>
        <v>Major</v>
      </c>
      <c r="W928" s="205"/>
      <c r="X928" s="205"/>
      <c r="Y928" s="205"/>
      <c r="Z928" s="205"/>
      <c r="AA928" s="207" t="s">
        <v>362</v>
      </c>
      <c r="AB928" s="218" t="s">
        <v>3</v>
      </c>
      <c r="AC928" s="219" t="str">
        <f t="shared" si="216"/>
        <v>OPEN</v>
      </c>
      <c r="AD928" s="47" t="str">
        <f t="array" aca="1" ref="AD928" ca="1">IF(D928="","",INDEX(HM_Unit!$D$1:$AE$1,MATCH(C928,HM_Unit!$D$2:$AE$2,0)))</f>
        <v>WEEK 17</v>
      </c>
      <c r="AE928" s="220"/>
      <c r="AF928" s="68"/>
      <c r="AG928" s="68"/>
      <c r="AH928" s="68"/>
      <c r="AI928" s="68"/>
      <c r="AJ928" s="68"/>
      <c r="AK928" s="68"/>
    </row>
    <row r="929" spans="1:37" ht="33.75" customHeight="1">
      <c r="A929" s="46" t="str">
        <f>IFERROR(VLOOKUP(D929,Sort!B:D,3,0),"")</f>
        <v>Sykes HH220</v>
      </c>
      <c r="B929" s="190" t="str">
        <f t="shared" si="210"/>
        <v>346138OPEN</v>
      </c>
      <c r="C929" s="196">
        <v>46138</v>
      </c>
      <c r="D929" s="193" t="s">
        <v>49</v>
      </c>
      <c r="E929" s="193" t="str">
        <f>IFERROR(VLOOKUP(D929,Sort!B:C,2,0),"")</f>
        <v>WATER PUMP</v>
      </c>
      <c r="F929" s="194"/>
      <c r="G929" s="195">
        <f t="shared" si="211"/>
        <v>20</v>
      </c>
      <c r="H929" s="196">
        <v>46118</v>
      </c>
      <c r="I929" s="197">
        <v>0.25</v>
      </c>
      <c r="J929" s="243">
        <v>46139</v>
      </c>
      <c r="K929" s="197">
        <v>0.25</v>
      </c>
      <c r="L929" s="198">
        <f t="shared" si="212"/>
        <v>46138.25</v>
      </c>
      <c r="M929" s="199">
        <f t="shared" si="213"/>
        <v>46139.25</v>
      </c>
      <c r="N929" s="200">
        <f t="shared" si="214"/>
        <v>24.000038400061499</v>
      </c>
      <c r="O929" s="201" t="s">
        <v>690</v>
      </c>
      <c r="P929" s="201"/>
      <c r="Q929" s="202" t="s">
        <v>150</v>
      </c>
      <c r="R929" s="202" t="s">
        <v>133</v>
      </c>
      <c r="S929" s="202" t="s">
        <v>691</v>
      </c>
      <c r="T929" s="193" t="str">
        <f>IFERROR(VLOOKUP(S929,Sort!E:F,2,0),"")</f>
        <v>ATTACHMENT</v>
      </c>
      <c r="U929" s="115" t="str">
        <f t="shared" si="215"/>
        <v/>
      </c>
      <c r="V929" s="202" t="s">
        <v>422</v>
      </c>
      <c r="W929" s="202"/>
      <c r="X929" s="202"/>
      <c r="Y929" s="202"/>
      <c r="Z929" s="193"/>
      <c r="AA929" s="193" t="s">
        <v>362</v>
      </c>
      <c r="AB929" s="193" t="s">
        <v>3</v>
      </c>
      <c r="AC929" s="204" t="str">
        <f t="shared" si="216"/>
        <v>OPEN</v>
      </c>
      <c r="AD929" s="47" t="str">
        <f t="array" aca="1" ref="AD929" ca="1">IF(D929="","",INDEX(HM_Unit!$D$1:$AE$1,MATCH(C929,HM_Unit!$D$2:$AE$2,0)))</f>
        <v>WEEK 17</v>
      </c>
      <c r="AE929" s="46"/>
      <c r="AF929" s="46"/>
      <c r="AG929" s="46"/>
      <c r="AH929" s="46"/>
      <c r="AI929" s="46"/>
      <c r="AJ929" s="46"/>
      <c r="AK929" s="46"/>
    </row>
    <row r="930" spans="1:37" ht="28.5" customHeight="1">
      <c r="A930" s="46">
        <f>IFERROR(VLOOKUP(D930,Sort!B:D,3,0),"")</f>
        <v>0</v>
      </c>
      <c r="B930" s="190" t="str">
        <f t="shared" si="210"/>
        <v>446138OPEN</v>
      </c>
      <c r="C930" s="196">
        <v>46138</v>
      </c>
      <c r="D930" s="192" t="s">
        <v>26</v>
      </c>
      <c r="E930" s="193" t="str">
        <f>IFERROR(VLOOKUP(D930,Sort!B:C,2,0),"")</f>
        <v>AXOR 3336K</v>
      </c>
      <c r="F930" s="194"/>
      <c r="G930" s="195">
        <f t="shared" si="211"/>
        <v>3</v>
      </c>
      <c r="H930" s="243">
        <v>46135</v>
      </c>
      <c r="I930" s="197">
        <v>0.25</v>
      </c>
      <c r="J930" s="243">
        <v>46139</v>
      </c>
      <c r="K930" s="197">
        <v>0.25</v>
      </c>
      <c r="L930" s="198">
        <f t="shared" si="212"/>
        <v>46138.25</v>
      </c>
      <c r="M930" s="199">
        <f t="shared" si="213"/>
        <v>46139.25</v>
      </c>
      <c r="N930" s="200">
        <f t="shared" si="214"/>
        <v>24.000038400061499</v>
      </c>
      <c r="O930" s="201" t="s">
        <v>1384</v>
      </c>
      <c r="P930" s="201" t="s">
        <v>1385</v>
      </c>
      <c r="Q930" s="202" t="s">
        <v>150</v>
      </c>
      <c r="R930" s="202" t="s">
        <v>133</v>
      </c>
      <c r="S930" s="202" t="s">
        <v>398</v>
      </c>
      <c r="T930" s="193" t="str">
        <f>IFERROR(VLOOKUP(S930,Sort!E:F,2,0),"")</f>
        <v>STEERING SYSTEM &amp; TIE ROD</v>
      </c>
      <c r="U930" s="115" t="str">
        <f t="shared" si="215"/>
        <v/>
      </c>
      <c r="V930" s="202" t="s">
        <v>422</v>
      </c>
      <c r="W930" s="202"/>
      <c r="X930" s="202"/>
      <c r="Y930" s="202"/>
      <c r="Z930" s="193"/>
      <c r="AA930" s="193" t="s">
        <v>362</v>
      </c>
      <c r="AB930" s="193" t="s">
        <v>3</v>
      </c>
      <c r="AC930" s="204" t="str">
        <f t="shared" si="216"/>
        <v>OPEN</v>
      </c>
      <c r="AD930" s="47" t="str">
        <f t="array" aca="1" ref="AD930" ca="1">IF(D930="","",INDEX(HM_Unit!$D$1:$AE$1,MATCH(C930,HM_Unit!$D$2:$AE$2,0)))</f>
        <v>WEEK 17</v>
      </c>
      <c r="AE930" s="46"/>
      <c r="AF930" s="46"/>
      <c r="AG930" s="46"/>
      <c r="AH930" s="46"/>
      <c r="AI930" s="46"/>
      <c r="AJ930" s="46"/>
      <c r="AK930" s="46"/>
    </row>
    <row r="931" spans="1:37" ht="33.75" customHeight="1">
      <c r="A931" s="46">
        <f>IFERROR(VLOOKUP(D931,Sort!B:D,3,0),"")</f>
        <v>0</v>
      </c>
      <c r="B931" s="190" t="str">
        <f t="shared" si="210"/>
        <v>546138OPEN</v>
      </c>
      <c r="C931" s="196">
        <v>46138</v>
      </c>
      <c r="D931" s="192" t="s">
        <v>39</v>
      </c>
      <c r="E931" s="193" t="str">
        <f>IFERROR(VLOOKUP(D931,Sort!B:C,2,0),"")</f>
        <v>AXOR 3336K</v>
      </c>
      <c r="F931" s="194" t="s">
        <v>379</v>
      </c>
      <c r="G931" s="195">
        <f t="shared" si="211"/>
        <v>4</v>
      </c>
      <c r="H931" s="196">
        <v>46134</v>
      </c>
      <c r="I931" s="197">
        <v>0.75</v>
      </c>
      <c r="J931" s="243">
        <v>46139</v>
      </c>
      <c r="K931" s="197">
        <v>0.25</v>
      </c>
      <c r="L931" s="198">
        <f t="shared" si="212"/>
        <v>46138.25</v>
      </c>
      <c r="M931" s="199">
        <f t="shared" si="213"/>
        <v>46139.25</v>
      </c>
      <c r="N931" s="200">
        <f t="shared" si="214"/>
        <v>24.000038400061499</v>
      </c>
      <c r="O931" s="201" t="s">
        <v>383</v>
      </c>
      <c r="P931" s="201" t="s">
        <v>1310</v>
      </c>
      <c r="Q931" s="202" t="s">
        <v>150</v>
      </c>
      <c r="R931" s="202" t="s">
        <v>137</v>
      </c>
      <c r="S931" s="202" t="s">
        <v>337</v>
      </c>
      <c r="T931" s="193" t="str">
        <f>IFERROR(VLOOKUP(S931,Sort!E:F,2,0),"")</f>
        <v>TRANSMISSION</v>
      </c>
      <c r="U931" s="115" t="str">
        <f t="shared" si="215"/>
        <v/>
      </c>
      <c r="V931" s="202" t="s">
        <v>422</v>
      </c>
      <c r="W931" s="202"/>
      <c r="X931" s="202"/>
      <c r="Y931" s="202"/>
      <c r="Z931" s="193"/>
      <c r="AA931" s="193" t="s">
        <v>362</v>
      </c>
      <c r="AB931" s="193" t="s">
        <v>3</v>
      </c>
      <c r="AC931" s="204" t="str">
        <f t="shared" si="216"/>
        <v>OPEN</v>
      </c>
      <c r="AD931" s="47" t="str">
        <f t="array" aca="1" ref="AD931" ca="1">IF(D931="","",INDEX(HM_Unit!$D$1:$AE$1,MATCH(C931,HM_Unit!$D$2:$AE$2,0)))</f>
        <v>WEEK 17</v>
      </c>
      <c r="AE931" s="46"/>
      <c r="AF931" s="46"/>
      <c r="AG931" s="46"/>
      <c r="AH931" s="46"/>
      <c r="AI931" s="46"/>
      <c r="AJ931" s="46"/>
      <c r="AK931" s="46"/>
    </row>
    <row r="932" spans="1:37" ht="27.75" customHeight="1">
      <c r="A932" s="46">
        <f>IFERROR(VLOOKUP(D932,Sort!B:D,3,0),"")</f>
        <v>0</v>
      </c>
      <c r="B932" s="190" t="str">
        <f t="shared" si="210"/>
        <v>3746113CLOSE</v>
      </c>
      <c r="C932" s="196">
        <v>46113</v>
      </c>
      <c r="D932" s="192" t="s">
        <v>15</v>
      </c>
      <c r="E932" s="193" t="str">
        <f>IFERROR(VLOOKUP(D932,Sort!B:C,2,0),"")</f>
        <v>AXOR 3336K</v>
      </c>
      <c r="F932" s="194"/>
      <c r="G932" s="195">
        <f t="shared" si="211"/>
        <v>0</v>
      </c>
      <c r="H932" s="196">
        <v>46113</v>
      </c>
      <c r="I932" s="197">
        <v>0.45624999999999999</v>
      </c>
      <c r="J932" s="196">
        <v>46113</v>
      </c>
      <c r="K932" s="197">
        <v>0.47013888888888888</v>
      </c>
      <c r="L932" s="198">
        <f t="shared" si="212"/>
        <v>46113.456250000003</v>
      </c>
      <c r="M932" s="199">
        <f t="shared" si="213"/>
        <v>46113.470138888886</v>
      </c>
      <c r="N932" s="200">
        <f t="shared" si="214"/>
        <v>0.33333386653170249</v>
      </c>
      <c r="O932" s="201" t="s">
        <v>1441</v>
      </c>
      <c r="P932" s="201" t="s">
        <v>1442</v>
      </c>
      <c r="Q932" s="202" t="s">
        <v>150</v>
      </c>
      <c r="R932" s="202" t="s">
        <v>137</v>
      </c>
      <c r="S932" s="202" t="s">
        <v>303</v>
      </c>
      <c r="T932" s="193" t="str">
        <f>IFERROR(VLOOKUP(S932,Sort!E:F,2,0),"")</f>
        <v>BRAKE SYSTEM</v>
      </c>
      <c r="U932" s="115">
        <f t="shared" si="215"/>
        <v>1</v>
      </c>
      <c r="V932" s="202" t="s">
        <v>422</v>
      </c>
      <c r="W932" s="202"/>
      <c r="X932" s="202"/>
      <c r="Y932" s="202"/>
      <c r="Z932" s="193"/>
      <c r="AA932" s="193" t="s">
        <v>362</v>
      </c>
      <c r="AB932" s="203"/>
      <c r="AC932" s="204" t="str">
        <f t="shared" si="216"/>
        <v>CLOSE</v>
      </c>
      <c r="AD932" s="47" t="str">
        <f t="array" aca="1" ref="AD932" ca="1">IF(D932="","",INDEX(HM_Unit!$D$1:$AE$1,MATCH(C932,HM_Unit!$D$2:$AE$2,0)))</f>
        <v>WEEK 14</v>
      </c>
      <c r="AE932" s="46"/>
      <c r="AF932" s="46"/>
      <c r="AG932" s="46"/>
      <c r="AH932" s="46"/>
      <c r="AI932" s="46"/>
      <c r="AJ932" s="46"/>
      <c r="AK932" s="46"/>
    </row>
    <row r="933" spans="1:37" ht="27.75" customHeight="1">
      <c r="A933" s="46">
        <f>IFERROR(VLOOKUP(D933,Sort!B:D,3,0),"")</f>
        <v>0</v>
      </c>
      <c r="B933" s="190" t="str">
        <f t="shared" si="210"/>
        <v>3846113CLOSE</v>
      </c>
      <c r="C933" s="196">
        <v>46113</v>
      </c>
      <c r="D933" s="192" t="s">
        <v>37</v>
      </c>
      <c r="E933" s="193" t="str">
        <f>IFERROR(VLOOKUP(D933,Sort!B:C,2,0),"")</f>
        <v>AXOR 3336K</v>
      </c>
      <c r="F933" s="194"/>
      <c r="G933" s="195">
        <f t="shared" si="211"/>
        <v>0</v>
      </c>
      <c r="H933" s="196">
        <v>46113</v>
      </c>
      <c r="I933" s="197">
        <v>0.55555555555555558</v>
      </c>
      <c r="J933" s="196">
        <v>46113</v>
      </c>
      <c r="K933" s="197">
        <v>0.67777777777777781</v>
      </c>
      <c r="L933" s="198">
        <f t="shared" si="212"/>
        <v>46113.555555555555</v>
      </c>
      <c r="M933" s="199">
        <f t="shared" si="213"/>
        <v>46113.677777777775</v>
      </c>
      <c r="N933" s="200">
        <f t="shared" si="214"/>
        <v>2.9333380266315059</v>
      </c>
      <c r="O933" s="201" t="s">
        <v>1443</v>
      </c>
      <c r="P933" s="201" t="s">
        <v>1444</v>
      </c>
      <c r="Q933" s="202" t="s">
        <v>150</v>
      </c>
      <c r="R933" s="202" t="s">
        <v>137</v>
      </c>
      <c r="S933" s="202" t="s">
        <v>300</v>
      </c>
      <c r="T933" s="193" t="str">
        <f>IFERROR(VLOOKUP(S933,Sort!E:F,2,0),"")</f>
        <v>AIR SYSTEM</v>
      </c>
      <c r="U933" s="115">
        <f t="shared" si="215"/>
        <v>1</v>
      </c>
      <c r="V933" s="202" t="s">
        <v>422</v>
      </c>
      <c r="W933" s="202"/>
      <c r="X933" s="202"/>
      <c r="Y933" s="202"/>
      <c r="Z933" s="193"/>
      <c r="AA933" s="193" t="s">
        <v>362</v>
      </c>
      <c r="AB933" s="203"/>
      <c r="AC933" s="204" t="str">
        <f t="shared" si="216"/>
        <v>CLOSE</v>
      </c>
      <c r="AD933" s="47" t="str">
        <f t="array" aca="1" ref="AD933" ca="1">IF(D933="","",INDEX(HM_Unit!$D$1:$AE$1,MATCH(C933,HM_Unit!$D$2:$AE$2,0)))</f>
        <v>WEEK 14</v>
      </c>
      <c r="AE933" s="46"/>
      <c r="AF933" s="46"/>
      <c r="AG933" s="46"/>
      <c r="AH933" s="46"/>
      <c r="AI933" s="46"/>
      <c r="AJ933" s="46"/>
      <c r="AK933" s="46"/>
    </row>
    <row r="934" spans="1:37" ht="27.75" customHeight="1">
      <c r="A934" s="46">
        <f>IFERROR(VLOOKUP(D934,Sort!B:D,3,0),"")</f>
        <v>0</v>
      </c>
      <c r="B934" s="190" t="str">
        <f t="shared" si="210"/>
        <v>2946133CLOSE</v>
      </c>
      <c r="C934" s="196">
        <v>46133</v>
      </c>
      <c r="D934" s="192" t="s">
        <v>34</v>
      </c>
      <c r="E934" s="193" t="str">
        <f>IFERROR(VLOOKUP(D934,Sort!B:C,2,0),"")</f>
        <v>AXOR 3336K</v>
      </c>
      <c r="F934" s="194"/>
      <c r="G934" s="195">
        <f t="shared" si="211"/>
        <v>0</v>
      </c>
      <c r="H934" s="196">
        <v>46133</v>
      </c>
      <c r="I934" s="197">
        <v>0.32083333333333336</v>
      </c>
      <c r="J934" s="196">
        <v>46133</v>
      </c>
      <c r="K934" s="197">
        <v>0.33958333333333335</v>
      </c>
      <c r="L934" s="198">
        <f t="shared" si="212"/>
        <v>46133.320833333331</v>
      </c>
      <c r="M934" s="199">
        <f t="shared" si="213"/>
        <v>46133.339583333334</v>
      </c>
      <c r="N934" s="200">
        <f t="shared" si="214"/>
        <v>0.45000072007100278</v>
      </c>
      <c r="O934" s="201" t="s">
        <v>1445</v>
      </c>
      <c r="P934" s="201" t="s">
        <v>1446</v>
      </c>
      <c r="Q934" s="202" t="s">
        <v>150</v>
      </c>
      <c r="R934" s="202" t="s">
        <v>137</v>
      </c>
      <c r="S934" s="202" t="s">
        <v>300</v>
      </c>
      <c r="T934" s="193" t="str">
        <f>IFERROR(VLOOKUP(S934,Sort!E:F,2,0),"")</f>
        <v>AIR SYSTEM</v>
      </c>
      <c r="U934" s="115">
        <f t="shared" si="215"/>
        <v>1</v>
      </c>
      <c r="V934" s="202" t="s">
        <v>422</v>
      </c>
      <c r="W934" s="202"/>
      <c r="X934" s="202"/>
      <c r="Y934" s="202"/>
      <c r="Z934" s="193"/>
      <c r="AA934" s="193" t="s">
        <v>362</v>
      </c>
      <c r="AB934" s="203"/>
      <c r="AC934" s="204" t="str">
        <f t="shared" si="216"/>
        <v>CLOSE</v>
      </c>
      <c r="AD934" s="47" t="str">
        <f t="array" aca="1" ref="AD934" ca="1">IF(D934="","",INDEX(HM_Unit!$D$1:$AE$1,MATCH(C934,HM_Unit!$D$2:$AE$2,0)))</f>
        <v>WEEK 17</v>
      </c>
      <c r="AE934" s="46"/>
      <c r="AF934" s="46"/>
      <c r="AG934" s="46"/>
      <c r="AH934" s="46"/>
      <c r="AI934" s="46"/>
      <c r="AJ934" s="46"/>
      <c r="AK934" s="46"/>
    </row>
    <row r="935" spans="1:37" ht="27.75" customHeight="1">
      <c r="A935" s="46">
        <f>IFERROR(VLOOKUP(D935,Sort!B:D,3,0),"")</f>
        <v>0</v>
      </c>
      <c r="B935" s="190" t="str">
        <f t="shared" si="210"/>
        <v>3046133CLOSE</v>
      </c>
      <c r="C935" s="196">
        <v>46133</v>
      </c>
      <c r="D935" s="192" t="s">
        <v>37</v>
      </c>
      <c r="E935" s="193" t="str">
        <f>IFERROR(VLOOKUP(D935,Sort!B:C,2,0),"")</f>
        <v>AXOR 3336K</v>
      </c>
      <c r="F935" s="194"/>
      <c r="G935" s="195">
        <f t="shared" si="211"/>
        <v>0</v>
      </c>
      <c r="H935" s="196">
        <v>46133</v>
      </c>
      <c r="I935" s="197">
        <v>0.41666666666666669</v>
      </c>
      <c r="J935" s="196">
        <v>46133</v>
      </c>
      <c r="K935" s="197">
        <v>0.43819444444444444</v>
      </c>
      <c r="L935" s="198">
        <f t="shared" si="212"/>
        <v>46133.416666666664</v>
      </c>
      <c r="M935" s="199">
        <f t="shared" si="213"/>
        <v>46133.438194444447</v>
      </c>
      <c r="N935" s="200">
        <f t="shared" si="214"/>
        <v>0.51666749344719165</v>
      </c>
      <c r="O935" s="201" t="s">
        <v>1447</v>
      </c>
      <c r="P935" s="201" t="s">
        <v>1448</v>
      </c>
      <c r="Q935" s="202" t="s">
        <v>150</v>
      </c>
      <c r="R935" s="202" t="s">
        <v>137</v>
      </c>
      <c r="S935" s="202" t="s">
        <v>294</v>
      </c>
      <c r="T935" s="193" t="str">
        <f>IFERROR(VLOOKUP(S935,Sort!E:F,2,0),"")</f>
        <v>CABIN</v>
      </c>
      <c r="U935" s="115">
        <f t="shared" si="215"/>
        <v>1</v>
      </c>
      <c r="V935" s="202" t="s">
        <v>422</v>
      </c>
      <c r="W935" s="202"/>
      <c r="X935" s="202"/>
      <c r="Y935" s="202"/>
      <c r="Z935" s="193"/>
      <c r="AA935" s="193" t="s">
        <v>362</v>
      </c>
      <c r="AB935" s="203"/>
      <c r="AC935" s="204" t="str">
        <f t="shared" si="216"/>
        <v>CLOSE</v>
      </c>
      <c r="AD935" s="47" t="str">
        <f t="array" aca="1" ref="AD935" ca="1">IF(D935="","",INDEX(HM_Unit!$D$1:$AE$1,MATCH(C935,HM_Unit!$D$2:$AE$2,0)))</f>
        <v>WEEK 17</v>
      </c>
      <c r="AE935" s="46"/>
      <c r="AF935" s="46"/>
      <c r="AG935" s="46"/>
      <c r="AH935" s="46"/>
      <c r="AI935" s="46"/>
      <c r="AJ935" s="46"/>
      <c r="AK935" s="46"/>
    </row>
    <row r="936" spans="1:37" ht="27.75" customHeight="1">
      <c r="A936" s="46">
        <f>IFERROR(VLOOKUP(D936,Sort!B:D,3,0),"")</f>
        <v>0</v>
      </c>
      <c r="B936" s="190" t="str">
        <f t="shared" si="210"/>
        <v>3146133CLOSE</v>
      </c>
      <c r="C936" s="196">
        <v>46133</v>
      </c>
      <c r="D936" s="192" t="s">
        <v>34</v>
      </c>
      <c r="E936" s="193" t="str">
        <f>IFERROR(VLOOKUP(D936,Sort!B:C,2,0),"")</f>
        <v>AXOR 3336K</v>
      </c>
      <c r="F936" s="194"/>
      <c r="G936" s="195">
        <f t="shared" si="211"/>
        <v>0</v>
      </c>
      <c r="H936" s="196">
        <v>46133</v>
      </c>
      <c r="I936" s="197">
        <v>0.55208333333333337</v>
      </c>
      <c r="J936" s="196">
        <v>46133</v>
      </c>
      <c r="K936" s="197">
        <v>0.58333333333333337</v>
      </c>
      <c r="L936" s="198">
        <f t="shared" si="212"/>
        <v>46133.552083333336</v>
      </c>
      <c r="M936" s="199">
        <f t="shared" si="213"/>
        <v>46133.583333333336</v>
      </c>
      <c r="N936" s="200">
        <f t="shared" si="214"/>
        <v>0.75000120000192183</v>
      </c>
      <c r="O936" s="201" t="s">
        <v>1449</v>
      </c>
      <c r="P936" s="201" t="s">
        <v>1450</v>
      </c>
      <c r="Q936" s="202" t="s">
        <v>150</v>
      </c>
      <c r="R936" s="202" t="s">
        <v>137</v>
      </c>
      <c r="S936" s="202" t="s">
        <v>303</v>
      </c>
      <c r="T936" s="193" t="str">
        <f>IFERROR(VLOOKUP(S936,Sort!E:F,2,0),"")</f>
        <v>BRAKE SYSTEM</v>
      </c>
      <c r="U936" s="115">
        <f t="shared" si="215"/>
        <v>1</v>
      </c>
      <c r="V936" s="202" t="s">
        <v>422</v>
      </c>
      <c r="W936" s="202"/>
      <c r="X936" s="202"/>
      <c r="Y936" s="202"/>
      <c r="Z936" s="193"/>
      <c r="AA936" s="193" t="s">
        <v>362</v>
      </c>
      <c r="AB936" s="203"/>
      <c r="AC936" s="204" t="str">
        <f t="shared" si="216"/>
        <v>CLOSE</v>
      </c>
      <c r="AD936" s="47" t="str">
        <f t="array" aca="1" ref="AD936" ca="1">IF(D936="","",INDEX(HM_Unit!$D$1:$AE$1,MATCH(C936,HM_Unit!$D$2:$AE$2,0)))</f>
        <v>WEEK 17</v>
      </c>
      <c r="AE936" s="46"/>
      <c r="AF936" s="46"/>
      <c r="AG936" s="46"/>
      <c r="AH936" s="46"/>
      <c r="AI936" s="46"/>
      <c r="AJ936" s="46"/>
      <c r="AK936" s="46"/>
    </row>
    <row r="937" spans="1:37" ht="27.75" customHeight="1">
      <c r="A937" s="46">
        <f>IFERROR(VLOOKUP(D937,Sort!B:D,3,0),"")</f>
        <v>0</v>
      </c>
      <c r="B937" s="190" t="str">
        <f t="shared" si="210"/>
        <v>3146137CLOSE</v>
      </c>
      <c r="C937" s="196">
        <v>46137</v>
      </c>
      <c r="D937" s="192" t="s">
        <v>22</v>
      </c>
      <c r="E937" s="193" t="str">
        <f>IFERROR(VLOOKUP(D937,Sort!B:C,2,0),"")</f>
        <v>AXOR 3336K</v>
      </c>
      <c r="F937" s="194"/>
      <c r="G937" s="195">
        <f t="shared" si="211"/>
        <v>0</v>
      </c>
      <c r="H937" s="196">
        <v>46137</v>
      </c>
      <c r="I937" s="197">
        <v>0.42916666666666664</v>
      </c>
      <c r="J937" s="196">
        <v>46137</v>
      </c>
      <c r="K937" s="197">
        <v>0.46527777777777779</v>
      </c>
      <c r="L937" s="198">
        <f t="shared" si="212"/>
        <v>46137.429166666669</v>
      </c>
      <c r="M937" s="199">
        <f t="shared" si="213"/>
        <v>46137.465277777781</v>
      </c>
      <c r="N937" s="200">
        <f t="shared" si="214"/>
        <v>0.86666805336659802</v>
      </c>
      <c r="O937" s="201" t="s">
        <v>1451</v>
      </c>
      <c r="P937" s="201" t="s">
        <v>1452</v>
      </c>
      <c r="Q937" s="202" t="s">
        <v>150</v>
      </c>
      <c r="R937" s="202" t="s">
        <v>137</v>
      </c>
      <c r="S937" s="202" t="s">
        <v>297</v>
      </c>
      <c r="T937" s="193" t="str">
        <f>IFERROR(VLOOKUP(S937,Sort!E:F,2,0),"")</f>
        <v>SUSPENSION</v>
      </c>
      <c r="U937" s="115">
        <f t="shared" si="215"/>
        <v>1</v>
      </c>
      <c r="V937" s="202" t="s">
        <v>422</v>
      </c>
      <c r="W937" s="202"/>
      <c r="X937" s="202"/>
      <c r="Y937" s="202"/>
      <c r="Z937" s="193"/>
      <c r="AA937" s="193" t="s">
        <v>362</v>
      </c>
      <c r="AB937" s="203"/>
      <c r="AC937" s="204" t="str">
        <f t="shared" si="216"/>
        <v>CLOSE</v>
      </c>
      <c r="AD937" s="47" t="str">
        <f t="array" aca="1" ref="AD937" ca="1">IF(D937="","",INDEX(HM_Unit!$D$1:$AE$1,MATCH(C937,HM_Unit!$D$2:$AE$2,0)))</f>
        <v>WEEK 17</v>
      </c>
      <c r="AE937" s="46"/>
      <c r="AF937" s="46"/>
      <c r="AG937" s="46"/>
      <c r="AH937" s="46"/>
      <c r="AI937" s="46"/>
      <c r="AJ937" s="46"/>
      <c r="AK937" s="46"/>
    </row>
    <row r="938" spans="1:37" ht="27.75" customHeight="1">
      <c r="A938" s="46">
        <f>IFERROR(VLOOKUP(D938,Sort!B:D,3,0),"")</f>
        <v>0</v>
      </c>
      <c r="B938" s="190" t="str">
        <f t="shared" si="210"/>
        <v>3246137CLOSE</v>
      </c>
      <c r="C938" s="196">
        <v>46137</v>
      </c>
      <c r="D938" s="192" t="s">
        <v>101</v>
      </c>
      <c r="E938" s="193" t="str">
        <f>IFERROR(VLOOKUP(D938,Sort!B:C,2,0),"")</f>
        <v>Axor 3336 OB</v>
      </c>
      <c r="F938" s="194"/>
      <c r="G938" s="195">
        <f t="shared" si="211"/>
        <v>0</v>
      </c>
      <c r="H938" s="196">
        <v>46137</v>
      </c>
      <c r="I938" s="197">
        <v>0.48472222222222222</v>
      </c>
      <c r="J938" s="196">
        <v>46137</v>
      </c>
      <c r="K938" s="197">
        <v>0.55694444444444446</v>
      </c>
      <c r="L938" s="198">
        <f t="shared" si="212"/>
        <v>46137.484722222223</v>
      </c>
      <c r="M938" s="199">
        <f t="shared" si="213"/>
        <v>46137.556944444441</v>
      </c>
      <c r="N938" s="200">
        <f t="shared" si="214"/>
        <v>1.733336106558574</v>
      </c>
      <c r="O938" s="201" t="s">
        <v>1453</v>
      </c>
      <c r="P938" s="201" t="s">
        <v>1454</v>
      </c>
      <c r="Q938" s="202" t="s">
        <v>150</v>
      </c>
      <c r="R938" s="202" t="s">
        <v>137</v>
      </c>
      <c r="S938" s="202" t="s">
        <v>300</v>
      </c>
      <c r="T938" s="193" t="str">
        <f>IFERROR(VLOOKUP(S938,Sort!E:F,2,0),"")</f>
        <v>AIR SYSTEM</v>
      </c>
      <c r="U938" s="115">
        <f t="shared" si="215"/>
        <v>1</v>
      </c>
      <c r="V938" s="202" t="s">
        <v>422</v>
      </c>
      <c r="W938" s="202"/>
      <c r="X938" s="202"/>
      <c r="Y938" s="202"/>
      <c r="Z938" s="193"/>
      <c r="AA938" s="193" t="s">
        <v>362</v>
      </c>
      <c r="AB938" s="203"/>
      <c r="AC938" s="204" t="str">
        <f t="shared" si="216"/>
        <v>CLOSE</v>
      </c>
      <c r="AD938" s="47" t="str">
        <f t="array" aca="1" ref="AD938" ca="1">IF(D938="","",INDEX(HM_Unit!$D$1:$AE$1,MATCH(C938,HM_Unit!$D$2:$AE$2,0)))</f>
        <v>WEEK 17</v>
      </c>
      <c r="AE938" s="46"/>
      <c r="AF938" s="46"/>
      <c r="AG938" s="46"/>
      <c r="AH938" s="46"/>
      <c r="AI938" s="46"/>
      <c r="AJ938" s="46"/>
      <c r="AK938" s="46"/>
    </row>
    <row r="939" spans="1:37" ht="27.75" customHeight="1">
      <c r="A939" s="46">
        <f>IFERROR(VLOOKUP(D939,Sort!B:D,3,0),"")</f>
        <v>0</v>
      </c>
      <c r="B939" s="190" t="str">
        <f t="shared" si="210"/>
        <v>3346137CLOSE</v>
      </c>
      <c r="C939" s="196">
        <v>46137</v>
      </c>
      <c r="D939" s="192" t="s">
        <v>23</v>
      </c>
      <c r="E939" s="193" t="str">
        <f>IFERROR(VLOOKUP(D939,Sort!B:C,2,0),"")</f>
        <v>AXOR 3336K</v>
      </c>
      <c r="F939" s="194"/>
      <c r="G939" s="195">
        <f t="shared" si="211"/>
        <v>0</v>
      </c>
      <c r="H939" s="196">
        <v>46137</v>
      </c>
      <c r="I939" s="197">
        <v>0.49305555555555558</v>
      </c>
      <c r="J939" s="196">
        <v>46137</v>
      </c>
      <c r="K939" s="197">
        <v>0.6381944444444444</v>
      </c>
      <c r="L939" s="198">
        <f t="shared" si="212"/>
        <v>46137.493055555555</v>
      </c>
      <c r="M939" s="199">
        <f t="shared" si="213"/>
        <v>46137.638194444444</v>
      </c>
      <c r="N939" s="200">
        <f t="shared" si="214"/>
        <v>3.4833389066794829</v>
      </c>
      <c r="O939" s="201" t="s">
        <v>1455</v>
      </c>
      <c r="P939" s="201" t="s">
        <v>1456</v>
      </c>
      <c r="Q939" s="202" t="s">
        <v>150</v>
      </c>
      <c r="R939" s="202" t="s">
        <v>137</v>
      </c>
      <c r="S939" s="202" t="s">
        <v>406</v>
      </c>
      <c r="T939" s="193" t="str">
        <f>IFERROR(VLOOKUP(S939,Sort!E:F,2,0),"")</f>
        <v>RADIATOR/ COOLANT SYSTEM</v>
      </c>
      <c r="U939" s="115">
        <f t="shared" si="215"/>
        <v>1</v>
      </c>
      <c r="V939" s="202" t="s">
        <v>422</v>
      </c>
      <c r="W939" s="202"/>
      <c r="X939" s="202"/>
      <c r="Y939" s="202"/>
      <c r="Z939" s="193"/>
      <c r="AA939" s="193" t="s">
        <v>362</v>
      </c>
      <c r="AB939" s="203"/>
      <c r="AC939" s="204" t="str">
        <f t="shared" si="216"/>
        <v>CLOSE</v>
      </c>
      <c r="AD939" s="47" t="str">
        <f t="array" aca="1" ref="AD939" ca="1">IF(D939="","",INDEX(HM_Unit!$D$1:$AE$1,MATCH(C939,HM_Unit!$D$2:$AE$2,0)))</f>
        <v>WEEK 17</v>
      </c>
      <c r="AE939" s="46"/>
      <c r="AF939" s="46"/>
      <c r="AG939" s="46"/>
      <c r="AH939" s="46"/>
      <c r="AI939" s="46"/>
      <c r="AJ939" s="46"/>
      <c r="AK939" s="46"/>
    </row>
    <row r="940" spans="1:37" ht="12" customHeight="1">
      <c r="A940" s="46" t="str">
        <f>IFERROR(VLOOKUP(D940,Sort!B:D,3,0),"")</f>
        <v/>
      </c>
      <c r="B940" s="241"/>
      <c r="C940" s="242"/>
      <c r="D940" s="226"/>
      <c r="E940" s="226"/>
      <c r="F940" s="227"/>
      <c r="G940" s="228"/>
      <c r="H940" s="229"/>
      <c r="I940" s="230"/>
      <c r="J940" s="229"/>
      <c r="K940" s="230"/>
      <c r="L940" s="231"/>
      <c r="M940" s="232"/>
      <c r="N940" s="233"/>
      <c r="O940" s="234"/>
      <c r="P940" s="234"/>
      <c r="Q940" s="235"/>
      <c r="R940" s="235"/>
      <c r="S940" s="235"/>
      <c r="T940" s="226"/>
      <c r="U940" s="236"/>
      <c r="V940" s="235"/>
      <c r="W940" s="235"/>
      <c r="X940" s="235"/>
      <c r="Y940" s="235"/>
      <c r="Z940" s="226"/>
      <c r="AA940" s="226"/>
      <c r="AB940" s="237"/>
      <c r="AC940" s="238"/>
      <c r="AD940" s="239"/>
      <c r="AE940" s="46"/>
      <c r="AF940" s="46"/>
      <c r="AG940" s="46"/>
      <c r="AH940" s="46"/>
      <c r="AI940" s="46"/>
      <c r="AJ940" s="46"/>
      <c r="AK940" s="46"/>
    </row>
    <row r="941" spans="1:37" ht="33.75" customHeight="1">
      <c r="A941" s="46">
        <f>IFERROR(VLOOKUP(D941,Sort!B:D,3,0),"")</f>
        <v>0</v>
      </c>
      <c r="B941" s="190" t="str">
        <f t="shared" ref="B941:B971" si="218">COUNTIFS($AC$12:AC941,AC941,$C$12:C941,C941)&amp;C941&amp;AC941</f>
        <v>146139CLOSE</v>
      </c>
      <c r="C941" s="196">
        <v>46139</v>
      </c>
      <c r="D941" s="193" t="s">
        <v>41</v>
      </c>
      <c r="E941" s="193" t="str">
        <f>IFERROR(VLOOKUP(D941,Sort!B:C,2,0),"")</f>
        <v>AXOR 3336K</v>
      </c>
      <c r="F941" s="194">
        <v>18267</v>
      </c>
      <c r="G941" s="195">
        <f t="shared" ref="G941:G971" si="219">IF(C941="","",C941-H941)</f>
        <v>0</v>
      </c>
      <c r="H941" s="196">
        <v>46139</v>
      </c>
      <c r="I941" s="197">
        <v>0.33333333333333331</v>
      </c>
      <c r="J941" s="196">
        <v>46139</v>
      </c>
      <c r="K941" s="197">
        <v>0.38055555555555554</v>
      </c>
      <c r="L941" s="198">
        <f t="shared" ref="L941:L971" si="220">IF(H941="","",IF(H941&lt;C941,C941+0.25,H941+I941))</f>
        <v>46139.333333333336</v>
      </c>
      <c r="M941" s="199">
        <f t="shared" ref="M941:M971" si="221">IF(J941="","",J941+K941)</f>
        <v>46139.380555555559</v>
      </c>
      <c r="N941" s="200">
        <f t="shared" ref="N941:N971" si="222">IF(M941=""," ",IF(((ROUND(VALUE(M941-L941),20))/0.417866666666*10)&lt;0,(24-(ROUND(VALUE(L941),20))/0.0416665999999999*10)+((ROUND(VALUE(M941),20))/0.416665999999999*10),(ROUND(VALUE(M941-L941),20))/0.416665999999999*10))</f>
        <v>1.1333351466967336</v>
      </c>
      <c r="O941" s="201" t="s">
        <v>1457</v>
      </c>
      <c r="P941" s="201" t="s">
        <v>1458</v>
      </c>
      <c r="Q941" s="202" t="s">
        <v>150</v>
      </c>
      <c r="R941" s="202" t="s">
        <v>137</v>
      </c>
      <c r="S941" s="202"/>
      <c r="T941" s="193" t="str">
        <f>IFERROR(VLOOKUP(S941,Sort!E:F,2,0),"")</f>
        <v/>
      </c>
      <c r="U941" s="115">
        <f t="shared" ref="U941:U971" si="223">IF(G941="","",IF(H941=C941,1,""))</f>
        <v>1</v>
      </c>
      <c r="V941" s="202" t="s">
        <v>422</v>
      </c>
      <c r="W941" s="202"/>
      <c r="X941" s="202"/>
      <c r="Y941" s="202"/>
      <c r="Z941" s="193"/>
      <c r="AA941" s="193" t="s">
        <v>362</v>
      </c>
      <c r="AB941" s="203"/>
      <c r="AC941" s="204" t="str">
        <f t="shared" ref="AC941:AC971" si="224">IF(AB941="BD","OPEN","CLOSE")</f>
        <v>CLOSE</v>
      </c>
      <c r="AD941" s="47" t="str">
        <f t="array" aca="1" ref="AD941" ca="1">IF(D941="","",INDEX(HM_Unit!$D$1:$AE$1,MATCH(C941,HM_Unit!$D$2:$AE$2,0)))</f>
        <v>WEEK 18</v>
      </c>
      <c r="AE941" s="46"/>
      <c r="AF941" s="46"/>
      <c r="AG941" s="46"/>
      <c r="AH941" s="46"/>
      <c r="AI941" s="46"/>
      <c r="AJ941" s="46"/>
      <c r="AK941" s="46"/>
    </row>
    <row r="942" spans="1:37" ht="33.75" customHeight="1">
      <c r="A942" s="46">
        <f>IFERROR(VLOOKUP(D942,Sort!B:D,3,0),"")</f>
        <v>0</v>
      </c>
      <c r="B942" s="190" t="str">
        <f t="shared" si="218"/>
        <v>246139CLOSE</v>
      </c>
      <c r="C942" s="196">
        <v>46139</v>
      </c>
      <c r="D942" s="193" t="s">
        <v>15</v>
      </c>
      <c r="E942" s="193" t="str">
        <f>IFERROR(VLOOKUP(D942,Sort!B:C,2,0),"")</f>
        <v>AXOR 3336K</v>
      </c>
      <c r="F942" s="194">
        <v>185467</v>
      </c>
      <c r="G942" s="195">
        <f t="shared" si="219"/>
        <v>0</v>
      </c>
      <c r="H942" s="196">
        <v>46139</v>
      </c>
      <c r="I942" s="197">
        <v>0.34027777777777779</v>
      </c>
      <c r="J942" s="196">
        <v>46139</v>
      </c>
      <c r="K942" s="197">
        <v>0.36458333333333331</v>
      </c>
      <c r="L942" s="198">
        <f t="shared" si="220"/>
        <v>46139.340277777781</v>
      </c>
      <c r="M942" s="199">
        <f t="shared" si="221"/>
        <v>46139.364583333336</v>
      </c>
      <c r="N942" s="200">
        <f t="shared" si="222"/>
        <v>0.58333426664875843</v>
      </c>
      <c r="O942" s="201" t="s">
        <v>383</v>
      </c>
      <c r="P942" s="201" t="s">
        <v>1459</v>
      </c>
      <c r="Q942" s="202" t="s">
        <v>150</v>
      </c>
      <c r="R942" s="202" t="s">
        <v>137</v>
      </c>
      <c r="S942" s="202"/>
      <c r="T942" s="193" t="str">
        <f>IFERROR(VLOOKUP(S942,Sort!E:F,2,0),"")</f>
        <v/>
      </c>
      <c r="U942" s="115">
        <f t="shared" si="223"/>
        <v>1</v>
      </c>
      <c r="V942" s="202" t="s">
        <v>422</v>
      </c>
      <c r="W942" s="202"/>
      <c r="X942" s="202"/>
      <c r="Y942" s="202"/>
      <c r="Z942" s="193"/>
      <c r="AA942" s="193" t="s">
        <v>362</v>
      </c>
      <c r="AB942" s="203"/>
      <c r="AC942" s="204" t="str">
        <f t="shared" si="224"/>
        <v>CLOSE</v>
      </c>
      <c r="AD942" s="47" t="str">
        <f t="array" aca="1" ref="AD942" ca="1">IF(D942="","",INDEX(HM_Unit!$D$1:$AE$1,MATCH(C942,HM_Unit!$D$2:$AE$2,0)))</f>
        <v>WEEK 18</v>
      </c>
      <c r="AE942" s="46"/>
      <c r="AF942" s="46"/>
      <c r="AG942" s="46"/>
      <c r="AH942" s="46"/>
      <c r="AI942" s="46"/>
      <c r="AJ942" s="46"/>
      <c r="AK942" s="46"/>
    </row>
    <row r="943" spans="1:37" ht="33.75" customHeight="1">
      <c r="A943" s="46">
        <f>IFERROR(VLOOKUP(D943,Sort!B:D,3,0),"")</f>
        <v>0</v>
      </c>
      <c r="B943" s="190" t="str">
        <f t="shared" si="218"/>
        <v>346139CLOSE</v>
      </c>
      <c r="C943" s="196">
        <v>46139</v>
      </c>
      <c r="D943" s="192" t="s">
        <v>30</v>
      </c>
      <c r="E943" s="193" t="str">
        <f>IFERROR(VLOOKUP(D943,Sort!B:C,2,0),"")</f>
        <v>AXOR 3336K</v>
      </c>
      <c r="F943" s="194">
        <v>18543</v>
      </c>
      <c r="G943" s="195">
        <f t="shared" si="219"/>
        <v>0</v>
      </c>
      <c r="H943" s="196">
        <v>46139</v>
      </c>
      <c r="I943" s="197">
        <v>0.33333333333333331</v>
      </c>
      <c r="J943" s="196">
        <v>46139</v>
      </c>
      <c r="K943" s="197">
        <v>0.35416666666666669</v>
      </c>
      <c r="L943" s="198">
        <f t="shared" si="220"/>
        <v>46139.333333333336</v>
      </c>
      <c r="M943" s="199">
        <f t="shared" si="221"/>
        <v>46139.354166666664</v>
      </c>
      <c r="N943" s="200">
        <f t="shared" si="222"/>
        <v>0.50000079988486579</v>
      </c>
      <c r="O943" s="201" t="s">
        <v>1460</v>
      </c>
      <c r="P943" s="201" t="s">
        <v>1461</v>
      </c>
      <c r="Q943" s="202" t="s">
        <v>150</v>
      </c>
      <c r="R943" s="202" t="s">
        <v>137</v>
      </c>
      <c r="S943" s="202"/>
      <c r="T943" s="193" t="str">
        <f>IFERROR(VLOOKUP(S943,Sort!E:F,2,0),"")</f>
        <v/>
      </c>
      <c r="U943" s="115">
        <f t="shared" si="223"/>
        <v>1</v>
      </c>
      <c r="V943" s="202" t="s">
        <v>422</v>
      </c>
      <c r="W943" s="202"/>
      <c r="X943" s="202"/>
      <c r="Y943" s="202"/>
      <c r="Z943" s="193"/>
      <c r="AA943" s="193" t="s">
        <v>362</v>
      </c>
      <c r="AB943" s="203"/>
      <c r="AC943" s="204" t="str">
        <f t="shared" si="224"/>
        <v>CLOSE</v>
      </c>
      <c r="AD943" s="47" t="str">
        <f t="array" aca="1" ref="AD943" ca="1">IF(D943="","",INDEX(HM_Unit!$D$1:$AE$1,MATCH(C943,HM_Unit!$D$2:$AE$2,0)))</f>
        <v>WEEK 18</v>
      </c>
      <c r="AE943" s="46"/>
      <c r="AF943" s="46"/>
      <c r="AG943" s="46"/>
      <c r="AH943" s="46"/>
      <c r="AI943" s="46"/>
      <c r="AJ943" s="46"/>
      <c r="AK943" s="46"/>
    </row>
    <row r="944" spans="1:37" ht="33.75" customHeight="1">
      <c r="A944" s="46">
        <f>IFERROR(VLOOKUP(D944,Sort!B:D,3,0),"")</f>
        <v>0</v>
      </c>
      <c r="B944" s="190" t="str">
        <f t="shared" si="218"/>
        <v>446139CLOSE</v>
      </c>
      <c r="C944" s="196">
        <v>46139</v>
      </c>
      <c r="D944" s="193" t="s">
        <v>19</v>
      </c>
      <c r="E944" s="193" t="str">
        <f>IFERROR(VLOOKUP(D944,Sort!B:C,2,0),"")</f>
        <v>AXOR 3336K</v>
      </c>
      <c r="F944" s="194">
        <v>16785</v>
      </c>
      <c r="G944" s="195">
        <f t="shared" si="219"/>
        <v>0</v>
      </c>
      <c r="H944" s="196">
        <v>46139</v>
      </c>
      <c r="I944" s="197">
        <v>0.36458333333333331</v>
      </c>
      <c r="J944" s="196">
        <v>46139</v>
      </c>
      <c r="K944" s="197">
        <v>0.37361111111111112</v>
      </c>
      <c r="L944" s="198">
        <f t="shared" si="220"/>
        <v>46139.364583333336</v>
      </c>
      <c r="M944" s="199">
        <f t="shared" si="221"/>
        <v>46139.373611111114</v>
      </c>
      <c r="N944" s="200">
        <f t="shared" si="222"/>
        <v>0.21666701334164951</v>
      </c>
      <c r="O944" s="201" t="s">
        <v>698</v>
      </c>
      <c r="P944" s="201" t="s">
        <v>699</v>
      </c>
      <c r="Q944" s="202" t="s">
        <v>150</v>
      </c>
      <c r="R944" s="202" t="s">
        <v>137</v>
      </c>
      <c r="S944" s="202"/>
      <c r="T944" s="193" t="str">
        <f>IFERROR(VLOOKUP(S944,Sort!E:F,2,0),"")</f>
        <v/>
      </c>
      <c r="U944" s="115">
        <f t="shared" si="223"/>
        <v>1</v>
      </c>
      <c r="V944" s="202" t="s">
        <v>422</v>
      </c>
      <c r="W944" s="202"/>
      <c r="X944" s="202"/>
      <c r="Y944" s="202"/>
      <c r="Z944" s="193"/>
      <c r="AA944" s="193" t="s">
        <v>362</v>
      </c>
      <c r="AB944" s="203"/>
      <c r="AC944" s="204" t="str">
        <f t="shared" si="224"/>
        <v>CLOSE</v>
      </c>
      <c r="AD944" s="47" t="str">
        <f t="array" aca="1" ref="AD944" ca="1">IF(D944="","",INDEX(HM_Unit!$D$1:$AE$1,MATCH(C944,HM_Unit!$D$2:$AE$2,0)))</f>
        <v>WEEK 18</v>
      </c>
      <c r="AE944" s="46"/>
      <c r="AF944" s="46"/>
      <c r="AG944" s="46"/>
      <c r="AH944" s="46"/>
      <c r="AI944" s="46"/>
      <c r="AJ944" s="46"/>
      <c r="AK944" s="46"/>
    </row>
    <row r="945" spans="1:37" ht="33.75" customHeight="1">
      <c r="A945" s="46">
        <f>IFERROR(VLOOKUP(D945,Sort!B:D,3,0),"")</f>
        <v>0</v>
      </c>
      <c r="B945" s="190" t="str">
        <f t="shared" si="218"/>
        <v>546139CLOSE</v>
      </c>
      <c r="C945" s="196">
        <v>46139</v>
      </c>
      <c r="D945" s="193" t="s">
        <v>32</v>
      </c>
      <c r="E945" s="193" t="str">
        <f>IFERROR(VLOOKUP(D945,Sort!B:C,2,0),"")</f>
        <v>AXOR 3336K</v>
      </c>
      <c r="F945" s="194">
        <v>18034</v>
      </c>
      <c r="G945" s="195">
        <f t="shared" si="219"/>
        <v>0</v>
      </c>
      <c r="H945" s="196">
        <v>46139</v>
      </c>
      <c r="I945" s="197">
        <v>0.31319444444444444</v>
      </c>
      <c r="J945" s="196">
        <v>46139</v>
      </c>
      <c r="K945" s="197">
        <v>0.38194444444444442</v>
      </c>
      <c r="L945" s="198">
        <f t="shared" si="220"/>
        <v>46139.313194444447</v>
      </c>
      <c r="M945" s="199">
        <f t="shared" si="221"/>
        <v>46139.381944444445</v>
      </c>
      <c r="N945" s="200">
        <f t="shared" si="222"/>
        <v>1.6500026399693031</v>
      </c>
      <c r="O945" s="201" t="s">
        <v>1462</v>
      </c>
      <c r="P945" s="201" t="s">
        <v>1463</v>
      </c>
      <c r="Q945" s="202" t="s">
        <v>150</v>
      </c>
      <c r="R945" s="202" t="s">
        <v>137</v>
      </c>
      <c r="S945" s="202"/>
      <c r="T945" s="193" t="str">
        <f>IFERROR(VLOOKUP(S945,Sort!E:F,2,0),"")</f>
        <v/>
      </c>
      <c r="U945" s="115">
        <f t="shared" si="223"/>
        <v>1</v>
      </c>
      <c r="V945" s="202" t="s">
        <v>422</v>
      </c>
      <c r="W945" s="202"/>
      <c r="X945" s="202"/>
      <c r="Y945" s="202"/>
      <c r="Z945" s="193"/>
      <c r="AA945" s="193" t="s">
        <v>362</v>
      </c>
      <c r="AB945" s="203"/>
      <c r="AC945" s="204" t="str">
        <f t="shared" si="224"/>
        <v>CLOSE</v>
      </c>
      <c r="AD945" s="47" t="str">
        <f t="array" aca="1" ref="AD945" ca="1">IF(D945="","",INDEX(HM_Unit!$D$1:$AE$1,MATCH(C945,HM_Unit!$D$2:$AE$2,0)))</f>
        <v>WEEK 18</v>
      </c>
      <c r="AE945" s="46"/>
      <c r="AF945" s="46"/>
      <c r="AG945" s="46"/>
      <c r="AH945" s="46"/>
      <c r="AI945" s="46"/>
      <c r="AJ945" s="46"/>
      <c r="AK945" s="46"/>
    </row>
    <row r="946" spans="1:37" ht="33.75" customHeight="1">
      <c r="A946" s="46">
        <f>IFERROR(VLOOKUP(D946,Sort!B:D,3,0),"")</f>
        <v>0</v>
      </c>
      <c r="B946" s="190" t="str">
        <f t="shared" si="218"/>
        <v>646139CLOSE</v>
      </c>
      <c r="C946" s="196">
        <v>46139</v>
      </c>
      <c r="D946" s="192" t="s">
        <v>16</v>
      </c>
      <c r="E946" s="193" t="str">
        <f>IFERROR(VLOOKUP(D946,Sort!B:C,2,0),"")</f>
        <v>AXOR 3336K</v>
      </c>
      <c r="F946" s="194">
        <v>17239</v>
      </c>
      <c r="G946" s="195">
        <f t="shared" si="219"/>
        <v>0</v>
      </c>
      <c r="H946" s="196">
        <v>46139</v>
      </c>
      <c r="I946" s="197">
        <v>0.38680555555555557</v>
      </c>
      <c r="J946" s="196">
        <v>46139</v>
      </c>
      <c r="K946" s="197">
        <v>0.3972222222222222</v>
      </c>
      <c r="L946" s="198">
        <f t="shared" si="220"/>
        <v>46139.386805555558</v>
      </c>
      <c r="M946" s="199">
        <f t="shared" si="221"/>
        <v>46139.397222222222</v>
      </c>
      <c r="N946" s="200">
        <f t="shared" si="222"/>
        <v>0.25000039994243173</v>
      </c>
      <c r="O946" s="201" t="s">
        <v>1464</v>
      </c>
      <c r="P946" s="201" t="s">
        <v>1465</v>
      </c>
      <c r="Q946" s="202" t="s">
        <v>150</v>
      </c>
      <c r="R946" s="202" t="s">
        <v>137</v>
      </c>
      <c r="S946" s="202"/>
      <c r="T946" s="193" t="str">
        <f>IFERROR(VLOOKUP(S946,Sort!E:F,2,0),"")</f>
        <v/>
      </c>
      <c r="U946" s="115">
        <f t="shared" si="223"/>
        <v>1</v>
      </c>
      <c r="V946" s="202" t="s">
        <v>422</v>
      </c>
      <c r="W946" s="202"/>
      <c r="X946" s="202"/>
      <c r="Y946" s="202"/>
      <c r="Z946" s="193"/>
      <c r="AA946" s="193" t="s">
        <v>362</v>
      </c>
      <c r="AB946" s="203"/>
      <c r="AC946" s="204" t="str">
        <f t="shared" si="224"/>
        <v>CLOSE</v>
      </c>
      <c r="AD946" s="47" t="str">
        <f t="array" aca="1" ref="AD946" ca="1">IF(D946="","",INDEX(HM_Unit!$D$1:$AE$1,MATCH(C946,HM_Unit!$D$2:$AE$2,0)))</f>
        <v>WEEK 18</v>
      </c>
      <c r="AE946" s="46"/>
      <c r="AF946" s="46"/>
      <c r="AG946" s="46"/>
      <c r="AH946" s="46"/>
      <c r="AI946" s="46"/>
      <c r="AJ946" s="46"/>
      <c r="AK946" s="46"/>
    </row>
    <row r="947" spans="1:37" ht="33.75" customHeight="1">
      <c r="A947" s="46">
        <f>IFERROR(VLOOKUP(D947,Sort!B:D,3,0),"")</f>
        <v>0</v>
      </c>
      <c r="B947" s="190" t="str">
        <f t="shared" si="218"/>
        <v>746139CLOSE</v>
      </c>
      <c r="C947" s="196">
        <v>46139</v>
      </c>
      <c r="D947" s="193" t="s">
        <v>101</v>
      </c>
      <c r="E947" s="193" t="str">
        <f>IFERROR(VLOOKUP(D947,Sort!B:C,2,0),"")</f>
        <v>Axor 3336 OB</v>
      </c>
      <c r="F947" s="194" t="s">
        <v>1466</v>
      </c>
      <c r="G947" s="195">
        <f t="shared" si="219"/>
        <v>0</v>
      </c>
      <c r="H947" s="196">
        <v>46139</v>
      </c>
      <c r="I947" s="197">
        <v>0.31597222222222221</v>
      </c>
      <c r="J947" s="196">
        <v>46139</v>
      </c>
      <c r="K947" s="197">
        <v>0.34166666666666667</v>
      </c>
      <c r="L947" s="198">
        <f t="shared" si="220"/>
        <v>46139.315972222219</v>
      </c>
      <c r="M947" s="199">
        <f t="shared" si="221"/>
        <v>46139.341666666667</v>
      </c>
      <c r="N947" s="200">
        <f t="shared" si="222"/>
        <v>0.61666765342416618</v>
      </c>
      <c r="O947" s="201" t="s">
        <v>1467</v>
      </c>
      <c r="P947" s="201" t="s">
        <v>1468</v>
      </c>
      <c r="Q947" s="202" t="s">
        <v>150</v>
      </c>
      <c r="R947" s="202" t="s">
        <v>137</v>
      </c>
      <c r="S947" s="202"/>
      <c r="T947" s="193" t="str">
        <f>IFERROR(VLOOKUP(S947,Sort!E:F,2,0),"")</f>
        <v/>
      </c>
      <c r="U947" s="115">
        <f t="shared" si="223"/>
        <v>1</v>
      </c>
      <c r="V947" s="202" t="s">
        <v>422</v>
      </c>
      <c r="W947" s="202"/>
      <c r="X947" s="202"/>
      <c r="Y947" s="202"/>
      <c r="Z947" s="193"/>
      <c r="AA947" s="193" t="s">
        <v>362</v>
      </c>
      <c r="AB947" s="203"/>
      <c r="AC947" s="204" t="str">
        <f t="shared" si="224"/>
        <v>CLOSE</v>
      </c>
      <c r="AD947" s="47" t="str">
        <f t="array" aca="1" ref="AD947" ca="1">IF(D947="","",INDEX(HM_Unit!$D$1:$AE$1,MATCH(C947,HM_Unit!$D$2:$AE$2,0)))</f>
        <v>WEEK 18</v>
      </c>
      <c r="AE947" s="46"/>
      <c r="AF947" s="46"/>
      <c r="AG947" s="46"/>
      <c r="AH947" s="46"/>
      <c r="AI947" s="46"/>
      <c r="AJ947" s="46"/>
      <c r="AK947" s="46"/>
    </row>
    <row r="948" spans="1:37" ht="33.75" customHeight="1">
      <c r="A948" s="46">
        <f>IFERROR(VLOOKUP(D948,Sort!B:D,3,0),"")</f>
        <v>0</v>
      </c>
      <c r="B948" s="190" t="str">
        <f t="shared" si="218"/>
        <v>846139CLOSE</v>
      </c>
      <c r="C948" s="196">
        <v>46139</v>
      </c>
      <c r="D948" s="193" t="s">
        <v>93</v>
      </c>
      <c r="E948" s="193" t="str">
        <f>IFERROR(VLOOKUP(D948,Sort!B:C,2,0),"")</f>
        <v>Axor 3336 OB</v>
      </c>
      <c r="F948" s="194">
        <v>18781</v>
      </c>
      <c r="G948" s="195">
        <f t="shared" si="219"/>
        <v>0</v>
      </c>
      <c r="H948" s="196">
        <v>46139</v>
      </c>
      <c r="I948" s="197">
        <v>0.4152777777777778</v>
      </c>
      <c r="J948" s="196">
        <v>46139</v>
      </c>
      <c r="K948" s="197">
        <v>0.45277777777777778</v>
      </c>
      <c r="L948" s="198">
        <f t="shared" si="220"/>
        <v>46139.415277777778</v>
      </c>
      <c r="M948" s="199">
        <f t="shared" si="221"/>
        <v>46139.452777777777</v>
      </c>
      <c r="N948" s="200">
        <f t="shared" si="222"/>
        <v>0.90000143996738147</v>
      </c>
      <c r="O948" s="201" t="s">
        <v>1469</v>
      </c>
      <c r="P948" s="201" t="s">
        <v>1470</v>
      </c>
      <c r="Q948" s="202" t="s">
        <v>150</v>
      </c>
      <c r="R948" s="202" t="s">
        <v>137</v>
      </c>
      <c r="S948" s="202"/>
      <c r="T948" s="193" t="str">
        <f>IFERROR(VLOOKUP(S948,Sort!E:F,2,0),"")</f>
        <v/>
      </c>
      <c r="U948" s="115">
        <f t="shared" si="223"/>
        <v>1</v>
      </c>
      <c r="V948" s="202" t="s">
        <v>422</v>
      </c>
      <c r="W948" s="202"/>
      <c r="X948" s="202"/>
      <c r="Y948" s="202"/>
      <c r="Z948" s="193"/>
      <c r="AA948" s="193" t="s">
        <v>362</v>
      </c>
      <c r="AB948" s="203"/>
      <c r="AC948" s="204" t="str">
        <f t="shared" si="224"/>
        <v>CLOSE</v>
      </c>
      <c r="AD948" s="47" t="str">
        <f t="array" aca="1" ref="AD948" ca="1">IF(D948="","",INDEX(HM_Unit!$D$1:$AE$1,MATCH(C948,HM_Unit!$D$2:$AE$2,0)))</f>
        <v>WEEK 18</v>
      </c>
      <c r="AE948" s="46"/>
      <c r="AF948" s="46"/>
      <c r="AG948" s="46"/>
      <c r="AH948" s="46"/>
      <c r="AI948" s="46"/>
      <c r="AJ948" s="46"/>
      <c r="AK948" s="46"/>
    </row>
    <row r="949" spans="1:37" ht="33.75" customHeight="1">
      <c r="A949" s="46">
        <f>IFERROR(VLOOKUP(D949,Sort!B:D,3,0),"")</f>
        <v>0</v>
      </c>
      <c r="B949" s="190" t="str">
        <f t="shared" si="218"/>
        <v>946139CLOSE</v>
      </c>
      <c r="C949" s="196">
        <v>46139</v>
      </c>
      <c r="D949" s="192" t="s">
        <v>89</v>
      </c>
      <c r="E949" s="193" t="str">
        <f>IFERROR(VLOOKUP(D949,Sort!B:C,2,0),"")</f>
        <v>Axor 3336 OB</v>
      </c>
      <c r="F949" s="194" t="s">
        <v>1181</v>
      </c>
      <c r="G949" s="195">
        <f t="shared" si="219"/>
        <v>0</v>
      </c>
      <c r="H949" s="196">
        <v>46139</v>
      </c>
      <c r="I949" s="197">
        <v>0.3263888888888889</v>
      </c>
      <c r="J949" s="196">
        <v>46139</v>
      </c>
      <c r="K949" s="197">
        <v>0.3611111111111111</v>
      </c>
      <c r="L949" s="198">
        <f t="shared" si="220"/>
        <v>46139.326388888891</v>
      </c>
      <c r="M949" s="199">
        <f t="shared" si="221"/>
        <v>46139.361111111109</v>
      </c>
      <c r="N949" s="200">
        <f t="shared" si="222"/>
        <v>0.83333466659119249</v>
      </c>
      <c r="O949" s="201" t="s">
        <v>1471</v>
      </c>
      <c r="P949" s="201" t="s">
        <v>992</v>
      </c>
      <c r="Q949" s="202" t="s">
        <v>150</v>
      </c>
      <c r="R949" s="202" t="s">
        <v>137</v>
      </c>
      <c r="S949" s="202"/>
      <c r="T949" s="193" t="str">
        <f>IFERROR(VLOOKUP(S949,Sort!E:F,2,0),"")</f>
        <v/>
      </c>
      <c r="U949" s="115">
        <f t="shared" si="223"/>
        <v>1</v>
      </c>
      <c r="V949" s="202" t="s">
        <v>422</v>
      </c>
      <c r="W949" s="202"/>
      <c r="X949" s="202"/>
      <c r="Y949" s="202"/>
      <c r="Z949" s="193"/>
      <c r="AA949" s="193" t="s">
        <v>362</v>
      </c>
      <c r="AB949" s="203"/>
      <c r="AC949" s="204" t="str">
        <f t="shared" si="224"/>
        <v>CLOSE</v>
      </c>
      <c r="AD949" s="47" t="str">
        <f t="array" aca="1" ref="AD949" ca="1">IF(D949="","",INDEX(HM_Unit!$D$1:$AE$1,MATCH(C949,HM_Unit!$D$2:$AE$2,0)))</f>
        <v>WEEK 18</v>
      </c>
      <c r="AE949" s="46"/>
      <c r="AF949" s="46"/>
      <c r="AG949" s="46"/>
      <c r="AH949" s="46"/>
      <c r="AI949" s="46"/>
      <c r="AJ949" s="46"/>
      <c r="AK949" s="46"/>
    </row>
    <row r="950" spans="1:37" ht="33.75" customHeight="1">
      <c r="A950" s="46">
        <f>IFERROR(VLOOKUP(D950,Sort!B:D,3,0),"")</f>
        <v>0</v>
      </c>
      <c r="B950" s="190" t="str">
        <f t="shared" si="218"/>
        <v>1046139CLOSE</v>
      </c>
      <c r="C950" s="196">
        <v>46139</v>
      </c>
      <c r="D950" s="193" t="s">
        <v>100</v>
      </c>
      <c r="E950" s="193" t="str">
        <f>IFERROR(VLOOKUP(D950,Sort!B:C,2,0),"")</f>
        <v>Axor 3336 OB</v>
      </c>
      <c r="F950" s="194" t="s">
        <v>1206</v>
      </c>
      <c r="G950" s="195">
        <f t="shared" si="219"/>
        <v>0</v>
      </c>
      <c r="H950" s="196">
        <v>46139</v>
      </c>
      <c r="I950" s="197">
        <v>0.46875</v>
      </c>
      <c r="J950" s="196">
        <v>46139</v>
      </c>
      <c r="K950" s="197">
        <v>0.47847222222222224</v>
      </c>
      <c r="L950" s="198">
        <f t="shared" si="220"/>
        <v>46139.46875</v>
      </c>
      <c r="M950" s="199">
        <f t="shared" si="221"/>
        <v>46139.478472222225</v>
      </c>
      <c r="N950" s="200">
        <f t="shared" si="222"/>
        <v>0.23333370672935283</v>
      </c>
      <c r="O950" s="201" t="s">
        <v>1472</v>
      </c>
      <c r="P950" s="201" t="s">
        <v>1473</v>
      </c>
      <c r="Q950" s="202" t="s">
        <v>150</v>
      </c>
      <c r="R950" s="202" t="s">
        <v>137</v>
      </c>
      <c r="S950" s="202"/>
      <c r="T950" s="193" t="str">
        <f>IFERROR(VLOOKUP(S950,Sort!E:F,2,0),"")</f>
        <v/>
      </c>
      <c r="U950" s="115">
        <f t="shared" si="223"/>
        <v>1</v>
      </c>
      <c r="V950" s="202" t="s">
        <v>422</v>
      </c>
      <c r="W950" s="202"/>
      <c r="X950" s="202"/>
      <c r="Y950" s="202"/>
      <c r="Z950" s="193"/>
      <c r="AA950" s="193" t="s">
        <v>362</v>
      </c>
      <c r="AB950" s="203"/>
      <c r="AC950" s="204" t="str">
        <f t="shared" si="224"/>
        <v>CLOSE</v>
      </c>
      <c r="AD950" s="47" t="str">
        <f t="array" aca="1" ref="AD950" ca="1">IF(D950="","",INDEX(HM_Unit!$D$1:$AE$1,MATCH(C950,HM_Unit!$D$2:$AE$2,0)))</f>
        <v>WEEK 18</v>
      </c>
      <c r="AE950" s="46"/>
      <c r="AF950" s="46"/>
      <c r="AG950" s="46"/>
      <c r="AH950" s="46"/>
      <c r="AI950" s="46"/>
      <c r="AJ950" s="46"/>
      <c r="AK950" s="46"/>
    </row>
    <row r="951" spans="1:37" ht="33.75" customHeight="1">
      <c r="A951" s="46">
        <f>IFERROR(VLOOKUP(D951,Sort!B:D,3,0),"")</f>
        <v>0</v>
      </c>
      <c r="B951" s="190" t="str">
        <f t="shared" si="218"/>
        <v>1146139CLOSE</v>
      </c>
      <c r="C951" s="196">
        <v>46139</v>
      </c>
      <c r="D951" s="192" t="s">
        <v>36</v>
      </c>
      <c r="E951" s="193" t="str">
        <f>IFERROR(VLOOKUP(D951,Sort!B:C,2,0),"")</f>
        <v>AXOR 3336K</v>
      </c>
      <c r="F951" s="194">
        <v>16674</v>
      </c>
      <c r="G951" s="195">
        <f t="shared" si="219"/>
        <v>0</v>
      </c>
      <c r="H951" s="196">
        <v>46139</v>
      </c>
      <c r="I951" s="197">
        <v>0.33333333333333331</v>
      </c>
      <c r="J951" s="196">
        <v>46139</v>
      </c>
      <c r="K951" s="197">
        <v>0.49722222222222223</v>
      </c>
      <c r="L951" s="198">
        <f t="shared" si="220"/>
        <v>46139.333333333336</v>
      </c>
      <c r="M951" s="199">
        <f t="shared" si="221"/>
        <v>46139.49722222222</v>
      </c>
      <c r="N951" s="200">
        <f t="shared" si="222"/>
        <v>3.9333396265758527</v>
      </c>
      <c r="O951" s="201" t="s">
        <v>1474</v>
      </c>
      <c r="P951" s="201" t="s">
        <v>1475</v>
      </c>
      <c r="Q951" s="202" t="s">
        <v>150</v>
      </c>
      <c r="R951" s="202" t="s">
        <v>137</v>
      </c>
      <c r="S951" s="202"/>
      <c r="T951" s="193" t="str">
        <f>IFERROR(VLOOKUP(S951,Sort!E:F,2,0),"")</f>
        <v/>
      </c>
      <c r="U951" s="115">
        <f t="shared" si="223"/>
        <v>1</v>
      </c>
      <c r="V951" s="202" t="s">
        <v>422</v>
      </c>
      <c r="W951" s="202"/>
      <c r="X951" s="202"/>
      <c r="Y951" s="202"/>
      <c r="Z951" s="193"/>
      <c r="AA951" s="193" t="s">
        <v>362</v>
      </c>
      <c r="AB951" s="203"/>
      <c r="AC951" s="204" t="str">
        <f t="shared" si="224"/>
        <v>CLOSE</v>
      </c>
      <c r="AD951" s="47" t="str">
        <f t="array" aca="1" ref="AD951" ca="1">IF(D951="","",INDEX(HM_Unit!$D$1:$AE$1,MATCH(C951,HM_Unit!$D$2:$AE$2,0)))</f>
        <v>WEEK 18</v>
      </c>
      <c r="AE951" s="46"/>
      <c r="AF951" s="46"/>
      <c r="AG951" s="46"/>
      <c r="AH951" s="46"/>
      <c r="AI951" s="46"/>
      <c r="AJ951" s="46"/>
      <c r="AK951" s="46"/>
    </row>
    <row r="952" spans="1:37" ht="33.75" customHeight="1">
      <c r="A952" s="46">
        <f>IFERROR(VLOOKUP(D952,Sort!B:D,3,0),"")</f>
        <v>0</v>
      </c>
      <c r="B952" s="190" t="str">
        <f t="shared" si="218"/>
        <v>1246139CLOSE</v>
      </c>
      <c r="C952" s="196">
        <v>46139</v>
      </c>
      <c r="D952" s="193" t="s">
        <v>6</v>
      </c>
      <c r="E952" s="193" t="str">
        <f>IFERROR(VLOOKUP(D952,Sort!B:C,2,0),"")</f>
        <v>Prima LX 2528</v>
      </c>
      <c r="F952" s="194">
        <v>1471</v>
      </c>
      <c r="G952" s="195">
        <f t="shared" si="219"/>
        <v>0</v>
      </c>
      <c r="H952" s="196">
        <v>46139</v>
      </c>
      <c r="I952" s="197">
        <v>0.41666666666666669</v>
      </c>
      <c r="J952" s="196">
        <v>46139</v>
      </c>
      <c r="K952" s="197">
        <v>0.4375</v>
      </c>
      <c r="L952" s="198">
        <f t="shared" si="220"/>
        <v>46139.416666666664</v>
      </c>
      <c r="M952" s="199">
        <f t="shared" si="221"/>
        <v>46139.4375</v>
      </c>
      <c r="N952" s="200">
        <f t="shared" si="222"/>
        <v>0.5000008000594901</v>
      </c>
      <c r="O952" s="201" t="s">
        <v>1476</v>
      </c>
      <c r="P952" s="201" t="s">
        <v>1477</v>
      </c>
      <c r="Q952" s="202" t="s">
        <v>150</v>
      </c>
      <c r="R952" s="202" t="s">
        <v>137</v>
      </c>
      <c r="S952" s="202"/>
      <c r="T952" s="193" t="str">
        <f>IFERROR(VLOOKUP(S952,Sort!E:F,2,0),"")</f>
        <v/>
      </c>
      <c r="U952" s="115">
        <f t="shared" si="223"/>
        <v>1</v>
      </c>
      <c r="V952" s="202" t="s">
        <v>422</v>
      </c>
      <c r="W952" s="202"/>
      <c r="X952" s="202"/>
      <c r="Y952" s="202"/>
      <c r="Z952" s="193"/>
      <c r="AA952" s="193" t="s">
        <v>362</v>
      </c>
      <c r="AB952" s="203"/>
      <c r="AC952" s="204" t="str">
        <f t="shared" si="224"/>
        <v>CLOSE</v>
      </c>
      <c r="AD952" s="47" t="str">
        <f t="array" aca="1" ref="AD952" ca="1">IF(D952="","",INDEX(HM_Unit!$D$1:$AE$1,MATCH(C952,HM_Unit!$D$2:$AE$2,0)))</f>
        <v>WEEK 18</v>
      </c>
      <c r="AE952" s="46"/>
      <c r="AF952" s="46"/>
      <c r="AG952" s="46"/>
      <c r="AH952" s="46"/>
      <c r="AI952" s="46"/>
      <c r="AJ952" s="46"/>
      <c r="AK952" s="46"/>
    </row>
    <row r="953" spans="1:37" ht="33.75" customHeight="1">
      <c r="A953" s="46">
        <f>IFERROR(VLOOKUP(D953,Sort!B:D,3,0),"")</f>
        <v>0</v>
      </c>
      <c r="B953" s="190" t="str">
        <f t="shared" si="218"/>
        <v>146139OPEN</v>
      </c>
      <c r="C953" s="196">
        <v>46139</v>
      </c>
      <c r="D953" s="193" t="s">
        <v>28</v>
      </c>
      <c r="E953" s="193" t="str">
        <f>IFERROR(VLOOKUP(D953,Sort!B:C,2,0),"")</f>
        <v>AXOR 3336K</v>
      </c>
      <c r="F953" s="194">
        <v>19292</v>
      </c>
      <c r="G953" s="195">
        <f t="shared" si="219"/>
        <v>0</v>
      </c>
      <c r="H953" s="196">
        <v>46139</v>
      </c>
      <c r="I953" s="197">
        <v>0.29166666666666669</v>
      </c>
      <c r="J953" s="196">
        <v>46140</v>
      </c>
      <c r="K953" s="197">
        <v>0.29166666666666669</v>
      </c>
      <c r="L953" s="198">
        <f t="shared" si="220"/>
        <v>46139.291666666664</v>
      </c>
      <c r="M953" s="199">
        <f t="shared" si="221"/>
        <v>46140.291666666664</v>
      </c>
      <c r="N953" s="200">
        <f t="shared" si="222"/>
        <v>24.000038400061499</v>
      </c>
      <c r="O953" s="201" t="s">
        <v>1478</v>
      </c>
      <c r="P953" s="201" t="s">
        <v>1479</v>
      </c>
      <c r="Q953" s="202" t="s">
        <v>150</v>
      </c>
      <c r="R953" s="202" t="s">
        <v>137</v>
      </c>
      <c r="S953" s="202" t="s">
        <v>337</v>
      </c>
      <c r="T953" s="193" t="str">
        <f>IFERROR(VLOOKUP(S953,Sort!E:F,2,0),"")</f>
        <v>TRANSMISSION</v>
      </c>
      <c r="U953" s="115">
        <f t="shared" si="223"/>
        <v>1</v>
      </c>
      <c r="V953" s="202" t="s">
        <v>422</v>
      </c>
      <c r="W953" s="202"/>
      <c r="X953" s="202"/>
      <c r="Y953" s="202"/>
      <c r="Z953" s="193"/>
      <c r="AA953" s="193" t="s">
        <v>362</v>
      </c>
      <c r="AB953" s="193" t="s">
        <v>3</v>
      </c>
      <c r="AC953" s="204" t="str">
        <f t="shared" si="224"/>
        <v>OPEN</v>
      </c>
      <c r="AD953" s="47" t="str">
        <f t="array" aca="1" ref="AD953" ca="1">IF(D953="","",INDEX(HM_Unit!$D$1:$AE$1,MATCH(C953,HM_Unit!$D$2:$AE$2,0)))</f>
        <v>WEEK 18</v>
      </c>
      <c r="AE953" s="46"/>
      <c r="AF953" s="46"/>
      <c r="AG953" s="46"/>
      <c r="AH953" s="46"/>
      <c r="AI953" s="46"/>
      <c r="AJ953" s="46"/>
      <c r="AK953" s="46"/>
    </row>
    <row r="954" spans="1:37" ht="33.75" customHeight="1">
      <c r="A954" s="46">
        <f>IFERROR(VLOOKUP(D954,Sort!B:D,3,0),"")</f>
        <v>0</v>
      </c>
      <c r="B954" s="190" t="str">
        <f t="shared" si="218"/>
        <v>1346139CLOSE</v>
      </c>
      <c r="C954" s="196">
        <v>46139</v>
      </c>
      <c r="D954" s="192" t="s">
        <v>90</v>
      </c>
      <c r="E954" s="193" t="str">
        <f>IFERROR(VLOOKUP(D954,Sort!B:C,2,0),"")</f>
        <v>Axor 3336 OB</v>
      </c>
      <c r="F954" s="194">
        <v>18273</v>
      </c>
      <c r="G954" s="195">
        <f t="shared" si="219"/>
        <v>0</v>
      </c>
      <c r="H954" s="196">
        <v>46139</v>
      </c>
      <c r="I954" s="197">
        <v>0.8125</v>
      </c>
      <c r="J954" s="196">
        <v>46139</v>
      </c>
      <c r="K954" s="197">
        <v>0.82986111111111116</v>
      </c>
      <c r="L954" s="198">
        <f t="shared" si="220"/>
        <v>46139.8125</v>
      </c>
      <c r="M954" s="199">
        <f t="shared" si="221"/>
        <v>46139.829861111109</v>
      </c>
      <c r="N954" s="200">
        <f t="shared" si="222"/>
        <v>0.41666733329559508</v>
      </c>
      <c r="O954" s="201" t="s">
        <v>1480</v>
      </c>
      <c r="P954" s="201" t="s">
        <v>998</v>
      </c>
      <c r="Q954" s="202" t="s">
        <v>150</v>
      </c>
      <c r="R954" s="202" t="s">
        <v>137</v>
      </c>
      <c r="S954" s="202"/>
      <c r="T954" s="193" t="str">
        <f>IFERROR(VLOOKUP(S954,Sort!E:F,2,0),"")</f>
        <v/>
      </c>
      <c r="U954" s="115">
        <f t="shared" si="223"/>
        <v>1</v>
      </c>
      <c r="V954" s="202" t="s">
        <v>422</v>
      </c>
      <c r="W954" s="202"/>
      <c r="X954" s="202"/>
      <c r="Y954" s="202"/>
      <c r="Z954" s="193"/>
      <c r="AA954" s="193" t="s">
        <v>362</v>
      </c>
      <c r="AB954" s="203"/>
      <c r="AC954" s="204" t="str">
        <f t="shared" si="224"/>
        <v>CLOSE</v>
      </c>
      <c r="AD954" s="47" t="str">
        <f t="array" aca="1" ref="AD954" ca="1">IF(D954="","",INDEX(HM_Unit!$D$1:$AE$1,MATCH(C954,HM_Unit!$D$2:$AE$2,0)))</f>
        <v>WEEK 18</v>
      </c>
      <c r="AE954" s="46"/>
      <c r="AF954" s="46"/>
      <c r="AG954" s="46"/>
      <c r="AH954" s="46"/>
      <c r="AI954" s="46"/>
      <c r="AJ954" s="46"/>
      <c r="AK954" s="46"/>
    </row>
    <row r="955" spans="1:37" ht="33.75" customHeight="1">
      <c r="A955" s="46">
        <f>IFERROR(VLOOKUP(D955,Sort!B:D,3,0),"")</f>
        <v>0</v>
      </c>
      <c r="B955" s="190" t="str">
        <f t="shared" si="218"/>
        <v>1446139CLOSE</v>
      </c>
      <c r="C955" s="196">
        <v>46139</v>
      </c>
      <c r="D955" s="193" t="s">
        <v>93</v>
      </c>
      <c r="E955" s="193" t="str">
        <f>IFERROR(VLOOKUP(D955,Sort!B:C,2,0),"")</f>
        <v>Axor 3336 OB</v>
      </c>
      <c r="F955" s="194"/>
      <c r="G955" s="195">
        <f t="shared" si="219"/>
        <v>0</v>
      </c>
      <c r="H955" s="196">
        <v>46139</v>
      </c>
      <c r="I955" s="197">
        <v>0.90625</v>
      </c>
      <c r="J955" s="196">
        <v>46139</v>
      </c>
      <c r="K955" s="197">
        <v>0.91666666666666663</v>
      </c>
      <c r="L955" s="198">
        <f t="shared" si="220"/>
        <v>46139.90625</v>
      </c>
      <c r="M955" s="199">
        <f t="shared" si="221"/>
        <v>46139.916666666664</v>
      </c>
      <c r="N955" s="200">
        <f t="shared" si="222"/>
        <v>0.25000039994243173</v>
      </c>
      <c r="O955" s="201" t="s">
        <v>1481</v>
      </c>
      <c r="P955" s="201" t="s">
        <v>1482</v>
      </c>
      <c r="Q955" s="202" t="s">
        <v>150</v>
      </c>
      <c r="R955" s="202" t="s">
        <v>137</v>
      </c>
      <c r="S955" s="202"/>
      <c r="T955" s="193" t="str">
        <f>IFERROR(VLOOKUP(S955,Sort!E:F,2,0),"")</f>
        <v/>
      </c>
      <c r="U955" s="115">
        <f t="shared" si="223"/>
        <v>1</v>
      </c>
      <c r="V955" s="202" t="s">
        <v>422</v>
      </c>
      <c r="W955" s="202"/>
      <c r="X955" s="202"/>
      <c r="Y955" s="202"/>
      <c r="Z955" s="193"/>
      <c r="AA955" s="193" t="s">
        <v>362</v>
      </c>
      <c r="AB955" s="203"/>
      <c r="AC955" s="204" t="str">
        <f t="shared" si="224"/>
        <v>CLOSE</v>
      </c>
      <c r="AD955" s="47" t="str">
        <f t="array" aca="1" ref="AD955" ca="1">IF(D955="","",INDEX(HM_Unit!$D$1:$AE$1,MATCH(C955,HM_Unit!$D$2:$AE$2,0)))</f>
        <v>WEEK 18</v>
      </c>
      <c r="AE955" s="46"/>
      <c r="AF955" s="46"/>
      <c r="AG955" s="46"/>
      <c r="AH955" s="46"/>
      <c r="AI955" s="46"/>
      <c r="AJ955" s="46"/>
      <c r="AK955" s="46"/>
    </row>
    <row r="956" spans="1:37" ht="33.75" customHeight="1">
      <c r="A956" s="46">
        <f>IFERROR(VLOOKUP(D956,Sort!B:D,3,0),"")</f>
        <v>0</v>
      </c>
      <c r="B956" s="190" t="str">
        <f t="shared" si="218"/>
        <v>1546139CLOSE</v>
      </c>
      <c r="C956" s="196">
        <v>46139</v>
      </c>
      <c r="D956" s="192" t="s">
        <v>34</v>
      </c>
      <c r="E956" s="193" t="str">
        <f>IFERROR(VLOOKUP(D956,Sort!B:C,2,0),"")</f>
        <v>AXOR 3336K</v>
      </c>
      <c r="F956" s="194">
        <v>18143</v>
      </c>
      <c r="G956" s="195">
        <f t="shared" si="219"/>
        <v>0</v>
      </c>
      <c r="H956" s="196">
        <v>46139</v>
      </c>
      <c r="I956" s="197">
        <v>0.80694444444444446</v>
      </c>
      <c r="J956" s="196">
        <v>46139</v>
      </c>
      <c r="K956" s="197">
        <v>0.86388888888888893</v>
      </c>
      <c r="L956" s="198">
        <f t="shared" si="220"/>
        <v>46139.806944444441</v>
      </c>
      <c r="M956" s="199">
        <f t="shared" si="221"/>
        <v>46139.863888888889</v>
      </c>
      <c r="N956" s="200">
        <f t="shared" si="222"/>
        <v>1.3666688534260882</v>
      </c>
      <c r="O956" s="201" t="s">
        <v>837</v>
      </c>
      <c r="P956" s="201" t="s">
        <v>1483</v>
      </c>
      <c r="Q956" s="202" t="s">
        <v>150</v>
      </c>
      <c r="R956" s="202" t="s">
        <v>137</v>
      </c>
      <c r="S956" s="202"/>
      <c r="T956" s="193" t="str">
        <f>IFERROR(VLOOKUP(S956,Sort!E:F,2,0),"")</f>
        <v/>
      </c>
      <c r="U956" s="115">
        <f t="shared" si="223"/>
        <v>1</v>
      </c>
      <c r="V956" s="202" t="s">
        <v>422</v>
      </c>
      <c r="W956" s="202"/>
      <c r="X956" s="202"/>
      <c r="Y956" s="202"/>
      <c r="Z956" s="193"/>
      <c r="AA956" s="193" t="s">
        <v>362</v>
      </c>
      <c r="AB956" s="203"/>
      <c r="AC956" s="204" t="str">
        <f t="shared" si="224"/>
        <v>CLOSE</v>
      </c>
      <c r="AD956" s="47" t="str">
        <f t="array" aca="1" ref="AD956" ca="1">IF(D956="","",INDEX(HM_Unit!$D$1:$AE$1,MATCH(C956,HM_Unit!$D$2:$AE$2,0)))</f>
        <v>WEEK 18</v>
      </c>
      <c r="AE956" s="46"/>
      <c r="AF956" s="46"/>
      <c r="AG956" s="46"/>
      <c r="AH956" s="46"/>
      <c r="AI956" s="46"/>
      <c r="AJ956" s="46"/>
      <c r="AK956" s="46"/>
    </row>
    <row r="957" spans="1:37" ht="33.75" customHeight="1">
      <c r="A957" s="46">
        <f>IFERROR(VLOOKUP(D957,Sort!B:D,3,0),"")</f>
        <v>0</v>
      </c>
      <c r="B957" s="190" t="str">
        <f t="shared" si="218"/>
        <v>1646139CLOSE</v>
      </c>
      <c r="C957" s="196">
        <v>46139</v>
      </c>
      <c r="D957" s="192" t="s">
        <v>103</v>
      </c>
      <c r="E957" s="193" t="str">
        <f>IFERROR(VLOOKUP(D957,Sort!B:C,2,0),"")</f>
        <v>Axor 3336 OB</v>
      </c>
      <c r="F957" s="194">
        <v>18319</v>
      </c>
      <c r="G957" s="195">
        <f t="shared" si="219"/>
        <v>0</v>
      </c>
      <c r="H957" s="196">
        <v>46139</v>
      </c>
      <c r="I957" s="197">
        <v>0.79166666666666663</v>
      </c>
      <c r="J957" s="196">
        <v>46139</v>
      </c>
      <c r="K957" s="197">
        <v>0.93402777777777779</v>
      </c>
      <c r="L957" s="198">
        <f t="shared" si="220"/>
        <v>46139.791666666664</v>
      </c>
      <c r="M957" s="199">
        <f t="shared" si="221"/>
        <v>46139.934027777781</v>
      </c>
      <c r="N957" s="200">
        <f t="shared" si="222"/>
        <v>3.4166721334779018</v>
      </c>
      <c r="O957" s="201" t="s">
        <v>1484</v>
      </c>
      <c r="P957" s="201" t="s">
        <v>1485</v>
      </c>
      <c r="Q957" s="202" t="s">
        <v>150</v>
      </c>
      <c r="R957" s="202" t="s">
        <v>137</v>
      </c>
      <c r="S957" s="202"/>
      <c r="T957" s="193" t="str">
        <f>IFERROR(VLOOKUP(S957,Sort!E:F,2,0),"")</f>
        <v/>
      </c>
      <c r="U957" s="115">
        <f t="shared" si="223"/>
        <v>1</v>
      </c>
      <c r="V957" s="202" t="s">
        <v>422</v>
      </c>
      <c r="W957" s="202"/>
      <c r="X957" s="202"/>
      <c r="Y957" s="202"/>
      <c r="Z957" s="193"/>
      <c r="AA957" s="193" t="s">
        <v>362</v>
      </c>
      <c r="AB957" s="203"/>
      <c r="AC957" s="204" t="str">
        <f t="shared" si="224"/>
        <v>CLOSE</v>
      </c>
      <c r="AD957" s="47" t="str">
        <f t="array" aca="1" ref="AD957" ca="1">IF(D957="","",INDEX(HM_Unit!$D$1:$AE$1,MATCH(C957,HM_Unit!$D$2:$AE$2,0)))</f>
        <v>WEEK 18</v>
      </c>
      <c r="AE957" s="46"/>
      <c r="AF957" s="46"/>
      <c r="AG957" s="46"/>
      <c r="AH957" s="46"/>
      <c r="AI957" s="46"/>
      <c r="AJ957" s="46"/>
      <c r="AK957" s="46"/>
    </row>
    <row r="958" spans="1:37" ht="33.75" customHeight="1">
      <c r="A958" s="46">
        <f>IFERROR(VLOOKUP(D958,Sort!B:D,3,0),"")</f>
        <v>0</v>
      </c>
      <c r="B958" s="190" t="str">
        <f t="shared" si="218"/>
        <v>1746139CLOSE</v>
      </c>
      <c r="C958" s="196">
        <v>46139</v>
      </c>
      <c r="D958" s="192" t="s">
        <v>36</v>
      </c>
      <c r="E958" s="193" t="str">
        <f>IFERROR(VLOOKUP(D958,Sort!B:C,2,0),"")</f>
        <v>AXOR 3336K</v>
      </c>
      <c r="F958" s="194" t="s">
        <v>382</v>
      </c>
      <c r="G958" s="195">
        <f t="shared" si="219"/>
        <v>0</v>
      </c>
      <c r="H958" s="196">
        <v>46139</v>
      </c>
      <c r="I958" s="197">
        <v>0.79166666666666663</v>
      </c>
      <c r="J958" s="196">
        <v>46139</v>
      </c>
      <c r="K958" s="197">
        <v>0.83263888888888893</v>
      </c>
      <c r="L958" s="198">
        <f t="shared" si="220"/>
        <v>46139.791666666664</v>
      </c>
      <c r="M958" s="199">
        <f t="shared" si="221"/>
        <v>46139.832638888889</v>
      </c>
      <c r="N958" s="200">
        <f t="shared" si="222"/>
        <v>0.98333490673127399</v>
      </c>
      <c r="O958" s="201" t="s">
        <v>1486</v>
      </c>
      <c r="P958" s="201" t="s">
        <v>1487</v>
      </c>
      <c r="Q958" s="202" t="s">
        <v>150</v>
      </c>
      <c r="R958" s="202" t="s">
        <v>137</v>
      </c>
      <c r="S958" s="202"/>
      <c r="T958" s="193" t="str">
        <f>IFERROR(VLOOKUP(S958,Sort!E:F,2,0),"")</f>
        <v/>
      </c>
      <c r="U958" s="115">
        <f t="shared" si="223"/>
        <v>1</v>
      </c>
      <c r="V958" s="202" t="s">
        <v>422</v>
      </c>
      <c r="W958" s="202"/>
      <c r="X958" s="202"/>
      <c r="Y958" s="202"/>
      <c r="Z958" s="193"/>
      <c r="AA958" s="193" t="s">
        <v>362</v>
      </c>
      <c r="AB958" s="203"/>
      <c r="AC958" s="204" t="str">
        <f t="shared" si="224"/>
        <v>CLOSE</v>
      </c>
      <c r="AD958" s="47" t="str">
        <f t="array" aca="1" ref="AD958" ca="1">IF(D958="","",INDEX(HM_Unit!$D$1:$AE$1,MATCH(C958,HM_Unit!$D$2:$AE$2,0)))</f>
        <v>WEEK 18</v>
      </c>
      <c r="AE958" s="46"/>
      <c r="AF958" s="46"/>
      <c r="AG958" s="46"/>
      <c r="AH958" s="46"/>
      <c r="AI958" s="46"/>
      <c r="AJ958" s="46"/>
      <c r="AK958" s="46"/>
    </row>
    <row r="959" spans="1:37" ht="33.75" customHeight="1">
      <c r="A959" s="46">
        <f>IFERROR(VLOOKUP(D959,Sort!B:D,3,0),"")</f>
        <v>0</v>
      </c>
      <c r="B959" s="190" t="str">
        <f t="shared" si="218"/>
        <v>1846139CLOSE</v>
      </c>
      <c r="C959" s="196">
        <v>46139</v>
      </c>
      <c r="D959" s="192" t="s">
        <v>25</v>
      </c>
      <c r="E959" s="193" t="str">
        <f>IFERROR(VLOOKUP(D959,Sort!B:C,2,0),"")</f>
        <v>AXOR 3336K</v>
      </c>
      <c r="F959" s="194" t="s">
        <v>382</v>
      </c>
      <c r="G959" s="195">
        <f t="shared" si="219"/>
        <v>0</v>
      </c>
      <c r="H959" s="196">
        <v>46139</v>
      </c>
      <c r="I959" s="197">
        <v>0.83680555555555558</v>
      </c>
      <c r="J959" s="196">
        <v>46139</v>
      </c>
      <c r="K959" s="197">
        <v>0.85416666666666663</v>
      </c>
      <c r="L959" s="198">
        <f t="shared" si="220"/>
        <v>46139.836805555555</v>
      </c>
      <c r="M959" s="199">
        <f t="shared" si="221"/>
        <v>46139.854166666664</v>
      </c>
      <c r="N959" s="200">
        <f t="shared" si="222"/>
        <v>0.41666733329559508</v>
      </c>
      <c r="O959" s="201" t="s">
        <v>304</v>
      </c>
      <c r="P959" s="201" t="s">
        <v>932</v>
      </c>
      <c r="Q959" s="202" t="s">
        <v>150</v>
      </c>
      <c r="R959" s="202" t="s">
        <v>137</v>
      </c>
      <c r="S959" s="202"/>
      <c r="T959" s="193" t="str">
        <f>IFERROR(VLOOKUP(S959,Sort!E:F,2,0),"")</f>
        <v/>
      </c>
      <c r="U959" s="115">
        <f t="shared" si="223"/>
        <v>1</v>
      </c>
      <c r="V959" s="202" t="s">
        <v>422</v>
      </c>
      <c r="W959" s="202"/>
      <c r="X959" s="202"/>
      <c r="Y959" s="202"/>
      <c r="Z959" s="193"/>
      <c r="AA959" s="193" t="s">
        <v>362</v>
      </c>
      <c r="AB959" s="203"/>
      <c r="AC959" s="204" t="str">
        <f t="shared" si="224"/>
        <v>CLOSE</v>
      </c>
      <c r="AD959" s="47" t="str">
        <f t="array" aca="1" ref="AD959" ca="1">IF(D959="","",INDEX(HM_Unit!$D$1:$AE$1,MATCH(C959,HM_Unit!$D$2:$AE$2,0)))</f>
        <v>WEEK 18</v>
      </c>
      <c r="AE959" s="46"/>
      <c r="AF959" s="46"/>
      <c r="AG959" s="46"/>
      <c r="AH959" s="46"/>
      <c r="AI959" s="46"/>
      <c r="AJ959" s="46"/>
      <c r="AK959" s="46"/>
    </row>
    <row r="960" spans="1:37" ht="33.75" customHeight="1">
      <c r="A960" s="46">
        <f>IFERROR(VLOOKUP(D960,Sort!B:D,3,0),"")</f>
        <v>0</v>
      </c>
      <c r="B960" s="190" t="str">
        <f t="shared" si="218"/>
        <v>1946139CLOSE</v>
      </c>
      <c r="C960" s="196">
        <v>46139</v>
      </c>
      <c r="D960" s="192" t="s">
        <v>99</v>
      </c>
      <c r="E960" s="193" t="str">
        <f>IFERROR(VLOOKUP(D960,Sort!B:C,2,0),"")</f>
        <v>Axor 3336 OB</v>
      </c>
      <c r="F960" s="194" t="s">
        <v>382</v>
      </c>
      <c r="G960" s="195">
        <f t="shared" si="219"/>
        <v>0</v>
      </c>
      <c r="H960" s="196">
        <v>46139</v>
      </c>
      <c r="I960" s="197">
        <v>0.91736111111111107</v>
      </c>
      <c r="J960" s="196">
        <v>46139</v>
      </c>
      <c r="K960" s="197">
        <v>0.93194444444444446</v>
      </c>
      <c r="L960" s="198">
        <f t="shared" si="220"/>
        <v>46139.917361111111</v>
      </c>
      <c r="M960" s="199">
        <f t="shared" si="221"/>
        <v>46139.931944444441</v>
      </c>
      <c r="N960" s="200">
        <f t="shared" si="222"/>
        <v>0.35000055991940637</v>
      </c>
      <c r="O960" s="201" t="s">
        <v>304</v>
      </c>
      <c r="P960" s="201" t="s">
        <v>932</v>
      </c>
      <c r="Q960" s="202" t="s">
        <v>150</v>
      </c>
      <c r="R960" s="202" t="s">
        <v>137</v>
      </c>
      <c r="S960" s="202"/>
      <c r="T960" s="193" t="str">
        <f>IFERROR(VLOOKUP(S960,Sort!E:F,2,0),"")</f>
        <v/>
      </c>
      <c r="U960" s="115">
        <f t="shared" si="223"/>
        <v>1</v>
      </c>
      <c r="V960" s="202" t="s">
        <v>422</v>
      </c>
      <c r="W960" s="202"/>
      <c r="X960" s="202"/>
      <c r="Y960" s="202"/>
      <c r="Z960" s="193"/>
      <c r="AA960" s="193" t="s">
        <v>362</v>
      </c>
      <c r="AB960" s="203"/>
      <c r="AC960" s="204" t="str">
        <f t="shared" si="224"/>
        <v>CLOSE</v>
      </c>
      <c r="AD960" s="47" t="str">
        <f t="array" aca="1" ref="AD960" ca="1">IF(D960="","",INDEX(HM_Unit!$D$1:$AE$1,MATCH(C960,HM_Unit!$D$2:$AE$2,0)))</f>
        <v>WEEK 18</v>
      </c>
      <c r="AE960" s="46"/>
      <c r="AF960" s="46"/>
      <c r="AG960" s="46"/>
      <c r="AH960" s="46"/>
      <c r="AI960" s="46"/>
      <c r="AJ960" s="46"/>
      <c r="AK960" s="46"/>
    </row>
    <row r="961" spans="1:37" ht="33.75" customHeight="1">
      <c r="A961" s="46">
        <f>IFERROR(VLOOKUP(D961,Sort!B:D,3,0),"")</f>
        <v>0</v>
      </c>
      <c r="B961" s="190" t="str">
        <f t="shared" si="218"/>
        <v>2046139CLOSE</v>
      </c>
      <c r="C961" s="196">
        <v>46139</v>
      </c>
      <c r="D961" s="192" t="s">
        <v>104</v>
      </c>
      <c r="E961" s="193" t="str">
        <f>IFERROR(VLOOKUP(D961,Sort!B:C,2,0),"")</f>
        <v>Axor 3336 OB</v>
      </c>
      <c r="F961" s="194" t="s">
        <v>382</v>
      </c>
      <c r="G961" s="195">
        <f t="shared" si="219"/>
        <v>0</v>
      </c>
      <c r="H961" s="196">
        <v>46139</v>
      </c>
      <c r="I961" s="197">
        <v>0.9375</v>
      </c>
      <c r="J961" s="196">
        <v>46139</v>
      </c>
      <c r="K961" s="197">
        <v>0.95138888888888884</v>
      </c>
      <c r="L961" s="198">
        <f t="shared" si="220"/>
        <v>46139.9375</v>
      </c>
      <c r="M961" s="199">
        <f t="shared" si="221"/>
        <v>46139.951388888891</v>
      </c>
      <c r="N961" s="200">
        <f t="shared" si="222"/>
        <v>0.33333386670632675</v>
      </c>
      <c r="O961" s="201" t="s">
        <v>314</v>
      </c>
      <c r="P961" s="201" t="s">
        <v>894</v>
      </c>
      <c r="Q961" s="202" t="s">
        <v>150</v>
      </c>
      <c r="R961" s="202" t="s">
        <v>137</v>
      </c>
      <c r="S961" s="202"/>
      <c r="T961" s="193" t="str">
        <f>IFERROR(VLOOKUP(S961,Sort!E:F,2,0),"")</f>
        <v/>
      </c>
      <c r="U961" s="115">
        <f t="shared" si="223"/>
        <v>1</v>
      </c>
      <c r="V961" s="202" t="s">
        <v>422</v>
      </c>
      <c r="W961" s="202"/>
      <c r="X961" s="202"/>
      <c r="Y961" s="202"/>
      <c r="Z961" s="193"/>
      <c r="AA961" s="193" t="s">
        <v>362</v>
      </c>
      <c r="AB961" s="203"/>
      <c r="AC961" s="204" t="str">
        <f t="shared" si="224"/>
        <v>CLOSE</v>
      </c>
      <c r="AD961" s="47" t="str">
        <f t="array" aca="1" ref="AD961" ca="1">IF(D961="","",INDEX(HM_Unit!$D$1:$AE$1,MATCH(C961,HM_Unit!$D$2:$AE$2,0)))</f>
        <v>WEEK 18</v>
      </c>
      <c r="AE961" s="46"/>
      <c r="AF961" s="46"/>
      <c r="AG961" s="46"/>
      <c r="AH961" s="46"/>
      <c r="AI961" s="46"/>
      <c r="AJ961" s="46"/>
      <c r="AK961" s="46"/>
    </row>
    <row r="962" spans="1:37" ht="33.75" customHeight="1">
      <c r="A962" s="46">
        <f>IFERROR(VLOOKUP(D962,Sort!B:D,3,0),"")</f>
        <v>0</v>
      </c>
      <c r="B962" s="190" t="str">
        <f t="shared" si="218"/>
        <v>2146139CLOSE</v>
      </c>
      <c r="C962" s="196">
        <v>46139</v>
      </c>
      <c r="D962" s="192" t="s">
        <v>30</v>
      </c>
      <c r="E962" s="193" t="str">
        <f>IFERROR(VLOOKUP(D962,Sort!B:C,2,0),"")</f>
        <v>AXOR 3336K</v>
      </c>
      <c r="F962" s="194" t="s">
        <v>382</v>
      </c>
      <c r="G962" s="195">
        <f t="shared" si="219"/>
        <v>0</v>
      </c>
      <c r="H962" s="196">
        <v>46139</v>
      </c>
      <c r="I962" s="197">
        <v>0.15208333333333332</v>
      </c>
      <c r="J962" s="196">
        <v>46139</v>
      </c>
      <c r="K962" s="197">
        <v>0.16805555555555557</v>
      </c>
      <c r="L962" s="198">
        <f t="shared" si="220"/>
        <v>46139.152083333334</v>
      </c>
      <c r="M962" s="199">
        <f t="shared" si="221"/>
        <v>46139.168055555558</v>
      </c>
      <c r="N962" s="200">
        <f t="shared" si="222"/>
        <v>0.38333394669481163</v>
      </c>
      <c r="O962" s="201" t="s">
        <v>1488</v>
      </c>
      <c r="P962" s="201" t="s">
        <v>1489</v>
      </c>
      <c r="Q962" s="202" t="s">
        <v>150</v>
      </c>
      <c r="R962" s="202" t="s">
        <v>137</v>
      </c>
      <c r="S962" s="202"/>
      <c r="T962" s="193" t="str">
        <f>IFERROR(VLOOKUP(S962,Sort!E:F,2,0),"")</f>
        <v/>
      </c>
      <c r="U962" s="115">
        <f t="shared" si="223"/>
        <v>1</v>
      </c>
      <c r="V962" s="202" t="s">
        <v>422</v>
      </c>
      <c r="W962" s="202"/>
      <c r="X962" s="202"/>
      <c r="Y962" s="202"/>
      <c r="Z962" s="193"/>
      <c r="AA962" s="193" t="s">
        <v>362</v>
      </c>
      <c r="AB962" s="203"/>
      <c r="AC962" s="204" t="str">
        <f t="shared" si="224"/>
        <v>CLOSE</v>
      </c>
      <c r="AD962" s="47" t="str">
        <f t="array" aca="1" ref="AD962" ca="1">IF(D962="","",INDEX(HM_Unit!$D$1:$AE$1,MATCH(C962,HM_Unit!$D$2:$AE$2,0)))</f>
        <v>WEEK 18</v>
      </c>
      <c r="AE962" s="46"/>
      <c r="AF962" s="46"/>
      <c r="AG962" s="46"/>
      <c r="AH962" s="46"/>
      <c r="AI962" s="46"/>
      <c r="AJ962" s="46"/>
      <c r="AK962" s="46"/>
    </row>
    <row r="963" spans="1:37" ht="33.75" customHeight="1">
      <c r="A963" s="46">
        <f>IFERROR(VLOOKUP(D963,Sort!B:D,3,0),"")</f>
        <v>0</v>
      </c>
      <c r="B963" s="190" t="str">
        <f t="shared" si="218"/>
        <v>2246139CLOSE</v>
      </c>
      <c r="C963" s="196">
        <v>46139</v>
      </c>
      <c r="D963" s="193" t="s">
        <v>38</v>
      </c>
      <c r="E963" s="193" t="str">
        <f>IFERROR(VLOOKUP(D963,Sort!B:C,2,0),"")</f>
        <v>AXOR 3336K</v>
      </c>
      <c r="F963" s="194"/>
      <c r="G963" s="195">
        <f t="shared" si="219"/>
        <v>0</v>
      </c>
      <c r="H963" s="196">
        <v>46139</v>
      </c>
      <c r="I963" s="197">
        <v>0.36458333333333331</v>
      </c>
      <c r="J963" s="196">
        <v>46139</v>
      </c>
      <c r="K963" s="197">
        <v>0.41597222222222224</v>
      </c>
      <c r="L963" s="198">
        <f t="shared" si="220"/>
        <v>46139.364583333336</v>
      </c>
      <c r="M963" s="199">
        <f t="shared" si="221"/>
        <v>46139.415972222225</v>
      </c>
      <c r="N963" s="200">
        <f t="shared" si="222"/>
        <v>1.2333353066737081</v>
      </c>
      <c r="O963" s="201" t="s">
        <v>357</v>
      </c>
      <c r="P963" s="201"/>
      <c r="Q963" s="202" t="s">
        <v>149</v>
      </c>
      <c r="R963" s="202" t="s">
        <v>137</v>
      </c>
      <c r="S963" s="202" t="s">
        <v>318</v>
      </c>
      <c r="T963" s="193" t="str">
        <f>IFERROR(VLOOKUP(S963,Sort!E:F,2,0),"")</f>
        <v>PREVENTIVE MAINTENACE</v>
      </c>
      <c r="U963" s="115">
        <f t="shared" si="223"/>
        <v>1</v>
      </c>
      <c r="V963" s="202" t="s">
        <v>422</v>
      </c>
      <c r="W963" s="202"/>
      <c r="X963" s="202"/>
      <c r="Y963" s="202"/>
      <c r="Z963" s="193"/>
      <c r="AA963" s="193" t="s">
        <v>362</v>
      </c>
      <c r="AB963" s="203"/>
      <c r="AC963" s="204" t="str">
        <f t="shared" si="224"/>
        <v>CLOSE</v>
      </c>
      <c r="AD963" s="47" t="str">
        <f t="array" aca="1" ref="AD963" ca="1">IF(D963="","",INDEX(HM_Unit!$D$1:$AE$1,MATCH(C963,HM_Unit!$D$2:$AE$2,0)))</f>
        <v>WEEK 18</v>
      </c>
      <c r="AE963" s="46"/>
      <c r="AF963" s="46"/>
      <c r="AG963" s="46"/>
      <c r="AH963" s="46"/>
      <c r="AI963" s="46"/>
      <c r="AJ963" s="46"/>
      <c r="AK963" s="46"/>
    </row>
    <row r="964" spans="1:37" ht="33.75" customHeight="1">
      <c r="A964" s="46">
        <f>IFERROR(VLOOKUP(D964,Sort!B:D,3,0),"")</f>
        <v>0</v>
      </c>
      <c r="B964" s="190" t="str">
        <f t="shared" si="218"/>
        <v>2346139CLOSE</v>
      </c>
      <c r="C964" s="196">
        <v>46139</v>
      </c>
      <c r="D964" s="193" t="s">
        <v>20</v>
      </c>
      <c r="E964" s="193" t="str">
        <f>IFERROR(VLOOKUP(D964,Sort!B:C,2,0),"")</f>
        <v>AXOR 3336K</v>
      </c>
      <c r="F964" s="194"/>
      <c r="G964" s="195">
        <f t="shared" si="219"/>
        <v>0</v>
      </c>
      <c r="H964" s="196">
        <v>46139</v>
      </c>
      <c r="I964" s="197">
        <v>0.3888888888888889</v>
      </c>
      <c r="J964" s="196">
        <v>46139</v>
      </c>
      <c r="K964" s="197">
        <v>0.49166666666666664</v>
      </c>
      <c r="L964" s="198">
        <f t="shared" si="220"/>
        <v>46139.388888888891</v>
      </c>
      <c r="M964" s="199">
        <f t="shared" si="221"/>
        <v>46139.491666666669</v>
      </c>
      <c r="N964" s="200">
        <f t="shared" si="222"/>
        <v>2.4666706133474117</v>
      </c>
      <c r="O964" s="201" t="s">
        <v>528</v>
      </c>
      <c r="P964" s="201"/>
      <c r="Q964" s="202" t="s">
        <v>149</v>
      </c>
      <c r="R964" s="202" t="s">
        <v>137</v>
      </c>
      <c r="S964" s="202" t="s">
        <v>318</v>
      </c>
      <c r="T964" s="193" t="str">
        <f>IFERROR(VLOOKUP(S964,Sort!E:F,2,0),"")</f>
        <v>PREVENTIVE MAINTENACE</v>
      </c>
      <c r="U964" s="115">
        <f t="shared" si="223"/>
        <v>1</v>
      </c>
      <c r="V964" s="202" t="s">
        <v>422</v>
      </c>
      <c r="W964" s="202"/>
      <c r="X964" s="202"/>
      <c r="Y964" s="202"/>
      <c r="Z964" s="193"/>
      <c r="AA964" s="193" t="s">
        <v>362</v>
      </c>
      <c r="AB964" s="203"/>
      <c r="AC964" s="204" t="str">
        <f t="shared" si="224"/>
        <v>CLOSE</v>
      </c>
      <c r="AD964" s="47" t="str">
        <f t="array" aca="1" ref="AD964" ca="1">IF(D964="","",INDEX(HM_Unit!$D$1:$AE$1,MATCH(C964,HM_Unit!$D$2:$AE$2,0)))</f>
        <v>WEEK 18</v>
      </c>
      <c r="AE964" s="46"/>
      <c r="AF964" s="46"/>
      <c r="AG964" s="46"/>
      <c r="AH964" s="46"/>
      <c r="AI964" s="46"/>
      <c r="AJ964" s="46"/>
      <c r="AK964" s="46"/>
    </row>
    <row r="965" spans="1:37" ht="28.5" customHeight="1">
      <c r="A965" s="46">
        <f>IFERROR(VLOOKUP(D965,Sort!B:D,3,0),"")</f>
        <v>0</v>
      </c>
      <c r="B965" s="190" t="str">
        <f t="shared" si="218"/>
        <v>246139OPEN</v>
      </c>
      <c r="C965" s="196">
        <v>46139</v>
      </c>
      <c r="D965" s="192" t="s">
        <v>26</v>
      </c>
      <c r="E965" s="193" t="str">
        <f>IFERROR(VLOOKUP(D965,Sort!B:C,2,0),"")</f>
        <v>AXOR 3336K</v>
      </c>
      <c r="F965" s="194"/>
      <c r="G965" s="195">
        <f t="shared" si="219"/>
        <v>4</v>
      </c>
      <c r="H965" s="243">
        <v>46135</v>
      </c>
      <c r="I965" s="197">
        <v>0.25</v>
      </c>
      <c r="J965" s="196">
        <v>46140</v>
      </c>
      <c r="K965" s="197">
        <v>0.25</v>
      </c>
      <c r="L965" s="198">
        <f t="shared" si="220"/>
        <v>46139.25</v>
      </c>
      <c r="M965" s="199">
        <f t="shared" si="221"/>
        <v>46140.25</v>
      </c>
      <c r="N965" s="200">
        <f t="shared" si="222"/>
        <v>24.000038400061499</v>
      </c>
      <c r="O965" s="201" t="s">
        <v>1384</v>
      </c>
      <c r="P965" s="201" t="s">
        <v>1385</v>
      </c>
      <c r="Q965" s="202" t="s">
        <v>150</v>
      </c>
      <c r="R965" s="202" t="s">
        <v>133</v>
      </c>
      <c r="S965" s="202" t="s">
        <v>398</v>
      </c>
      <c r="T965" s="193" t="str">
        <f>IFERROR(VLOOKUP(S965,Sort!E:F,2,0),"")</f>
        <v>STEERING SYSTEM &amp; TIE ROD</v>
      </c>
      <c r="U965" s="115" t="str">
        <f t="shared" si="223"/>
        <v/>
      </c>
      <c r="V965" s="202" t="s">
        <v>422</v>
      </c>
      <c r="W965" s="202"/>
      <c r="X965" s="202"/>
      <c r="Y965" s="202"/>
      <c r="Z965" s="193"/>
      <c r="AA965" s="193" t="s">
        <v>362</v>
      </c>
      <c r="AB965" s="193" t="s">
        <v>3</v>
      </c>
      <c r="AC965" s="204" t="str">
        <f t="shared" si="224"/>
        <v>OPEN</v>
      </c>
      <c r="AD965" s="47" t="str">
        <f t="array" aca="1" ref="AD965" ca="1">IF(D965="","",INDEX(HM_Unit!$D$1:$AE$1,MATCH(C965,HM_Unit!$D$2:$AE$2,0)))</f>
        <v>WEEK 18</v>
      </c>
      <c r="AE965" s="46"/>
      <c r="AF965" s="46"/>
      <c r="AG965" s="46"/>
      <c r="AH965" s="46"/>
      <c r="AI965" s="46"/>
      <c r="AJ965" s="46"/>
      <c r="AK965" s="46"/>
    </row>
    <row r="966" spans="1:37" ht="33.75" customHeight="1">
      <c r="A966" s="46">
        <f>IFERROR(VLOOKUP(D966,Sort!B:D,3,0),"")</f>
        <v>0</v>
      </c>
      <c r="B966" s="190" t="str">
        <f t="shared" si="218"/>
        <v>346139OPEN</v>
      </c>
      <c r="C966" s="196">
        <v>46139</v>
      </c>
      <c r="D966" s="192" t="s">
        <v>39</v>
      </c>
      <c r="E966" s="193" t="str">
        <f>IFERROR(VLOOKUP(D966,Sort!B:C,2,0),"")</f>
        <v>AXOR 3336K</v>
      </c>
      <c r="F966" s="194" t="s">
        <v>379</v>
      </c>
      <c r="G966" s="195">
        <f t="shared" si="219"/>
        <v>5</v>
      </c>
      <c r="H966" s="196">
        <v>46134</v>
      </c>
      <c r="I966" s="197">
        <v>0.75</v>
      </c>
      <c r="J966" s="196">
        <v>46140</v>
      </c>
      <c r="K966" s="197">
        <v>0.25</v>
      </c>
      <c r="L966" s="198">
        <f t="shared" si="220"/>
        <v>46139.25</v>
      </c>
      <c r="M966" s="199">
        <f t="shared" si="221"/>
        <v>46140.25</v>
      </c>
      <c r="N966" s="200">
        <f t="shared" si="222"/>
        <v>24.000038400061499</v>
      </c>
      <c r="O966" s="201" t="s">
        <v>383</v>
      </c>
      <c r="P966" s="201" t="s">
        <v>1490</v>
      </c>
      <c r="Q966" s="202" t="s">
        <v>150</v>
      </c>
      <c r="R966" s="202" t="s">
        <v>137</v>
      </c>
      <c r="S966" s="202" t="s">
        <v>337</v>
      </c>
      <c r="T966" s="193" t="str">
        <f>IFERROR(VLOOKUP(S966,Sort!E:F,2,0),"")</f>
        <v>TRANSMISSION</v>
      </c>
      <c r="U966" s="115" t="str">
        <f t="shared" si="223"/>
        <v/>
      </c>
      <c r="V966" s="202" t="s">
        <v>422</v>
      </c>
      <c r="W966" s="202"/>
      <c r="X966" s="202"/>
      <c r="Y966" s="202"/>
      <c r="Z966" s="193"/>
      <c r="AA966" s="193" t="s">
        <v>362</v>
      </c>
      <c r="AB966" s="193" t="s">
        <v>3</v>
      </c>
      <c r="AC966" s="204" t="str">
        <f t="shared" si="224"/>
        <v>OPEN</v>
      </c>
      <c r="AD966" s="47" t="str">
        <f t="array" aca="1" ref="AD966" ca="1">IF(D966="","",INDEX(HM_Unit!$D$1:$AE$1,MATCH(C966,HM_Unit!$D$2:$AE$2,0)))</f>
        <v>WEEK 18</v>
      </c>
      <c r="AE966" s="46"/>
      <c r="AF966" s="46"/>
      <c r="AG966" s="46"/>
      <c r="AH966" s="46"/>
      <c r="AI966" s="46"/>
      <c r="AJ966" s="46"/>
      <c r="AK966" s="46"/>
    </row>
    <row r="967" spans="1:37" ht="33.75" customHeight="1">
      <c r="A967" s="21" t="str">
        <f>IFERROR(VLOOKUP(D967,Sort!B:D,3,0),"")</f>
        <v>Hilight V4W</v>
      </c>
      <c r="B967" s="190" t="str">
        <f t="shared" si="218"/>
        <v>446139OPEN</v>
      </c>
      <c r="C967" s="196">
        <v>46139</v>
      </c>
      <c r="D967" s="207" t="s">
        <v>67</v>
      </c>
      <c r="E967" s="207" t="str">
        <f>IFERROR(VLOOKUP(D967,Sort!B:C,2,0),"")</f>
        <v>TOWER LAMP</v>
      </c>
      <c r="F967" s="208"/>
      <c r="G967" s="209">
        <f t="shared" si="219"/>
        <v>73</v>
      </c>
      <c r="H967" s="210">
        <v>46066</v>
      </c>
      <c r="I967" s="211">
        <v>0.62152777777777779</v>
      </c>
      <c r="J967" s="196">
        <v>46140</v>
      </c>
      <c r="K967" s="211">
        <v>0.25</v>
      </c>
      <c r="L967" s="213">
        <f t="shared" si="220"/>
        <v>46139.25</v>
      </c>
      <c r="M967" s="214">
        <f t="shared" si="221"/>
        <v>46140.25</v>
      </c>
      <c r="N967" s="200">
        <f t="shared" si="222"/>
        <v>24.000038400061499</v>
      </c>
      <c r="O967" s="216" t="s">
        <v>366</v>
      </c>
      <c r="P967" s="216" t="s">
        <v>367</v>
      </c>
      <c r="Q967" s="217" t="s">
        <v>150</v>
      </c>
      <c r="R967" s="217" t="s">
        <v>135</v>
      </c>
      <c r="S967" s="217" t="s">
        <v>291</v>
      </c>
      <c r="T967" s="207" t="str">
        <f>IFERROR(VLOOKUP(S967,Sort!E:F,2,0),"")</f>
        <v>ELECTRICAL, STARTING &amp; CHARGING SYSTEM</v>
      </c>
      <c r="U967" s="115" t="str">
        <f t="shared" si="223"/>
        <v/>
      </c>
      <c r="V967" s="202" t="str">
        <f t="shared" ref="V967:V968" si="225">IF(H967="","",IF(G967&gt;7,"Major","Minor"))</f>
        <v>Major</v>
      </c>
      <c r="W967" s="205"/>
      <c r="X967" s="205"/>
      <c r="Y967" s="205"/>
      <c r="Z967" s="205"/>
      <c r="AA967" s="207" t="s">
        <v>362</v>
      </c>
      <c r="AB967" s="218" t="s">
        <v>3</v>
      </c>
      <c r="AC967" s="219" t="str">
        <f t="shared" si="224"/>
        <v>OPEN</v>
      </c>
      <c r="AD967" s="17" t="str">
        <f t="array" aca="1" ref="AD967" ca="1">IF(D967="","",INDEX(HM_Unit!$D$1:$AE$1,MATCH(C967,HM_Unit!$D$2:$AE$2,0)))</f>
        <v>WEEK 18</v>
      </c>
      <c r="AE967" s="220"/>
      <c r="AF967" s="68"/>
      <c r="AG967" s="68"/>
      <c r="AH967" s="68"/>
      <c r="AI967" s="68"/>
      <c r="AJ967" s="68"/>
      <c r="AK967" s="68"/>
    </row>
    <row r="968" spans="1:37" ht="33.75" customHeight="1">
      <c r="A968" s="21" t="str">
        <f>IFERROR(VLOOKUP(D968,Sort!B:D,3,0),"")</f>
        <v>Hilight V4W</v>
      </c>
      <c r="B968" s="190" t="str">
        <f t="shared" si="218"/>
        <v>546139OPEN</v>
      </c>
      <c r="C968" s="196">
        <v>46139</v>
      </c>
      <c r="D968" s="207" t="s">
        <v>68</v>
      </c>
      <c r="E968" s="207" t="str">
        <f>IFERROR(VLOOKUP(D968,Sort!B:C,2,0),"")</f>
        <v>TOWER LAMP</v>
      </c>
      <c r="F968" s="208"/>
      <c r="G968" s="209">
        <f t="shared" si="219"/>
        <v>68</v>
      </c>
      <c r="H968" s="210">
        <v>46071</v>
      </c>
      <c r="I968" s="211">
        <v>0.32222222222222224</v>
      </c>
      <c r="J968" s="196">
        <v>46140</v>
      </c>
      <c r="K968" s="211">
        <v>0.25</v>
      </c>
      <c r="L968" s="213">
        <f t="shared" si="220"/>
        <v>46139.25</v>
      </c>
      <c r="M968" s="214">
        <f t="shared" si="221"/>
        <v>46140.25</v>
      </c>
      <c r="N968" s="200">
        <f t="shared" si="222"/>
        <v>24.000038400061499</v>
      </c>
      <c r="O968" s="216" t="s">
        <v>366</v>
      </c>
      <c r="P968" s="216" t="s">
        <v>367</v>
      </c>
      <c r="Q968" s="217" t="s">
        <v>150</v>
      </c>
      <c r="R968" s="217" t="s">
        <v>135</v>
      </c>
      <c r="S968" s="217" t="s">
        <v>291</v>
      </c>
      <c r="T968" s="207" t="str">
        <f>IFERROR(VLOOKUP(S968,Sort!E:F,2,0),"")</f>
        <v>ELECTRICAL, STARTING &amp; CHARGING SYSTEM</v>
      </c>
      <c r="U968" s="115" t="str">
        <f t="shared" si="223"/>
        <v/>
      </c>
      <c r="V968" s="202" t="str">
        <f t="shared" si="225"/>
        <v>Major</v>
      </c>
      <c r="W968" s="205"/>
      <c r="X968" s="205"/>
      <c r="Y968" s="205"/>
      <c r="Z968" s="205"/>
      <c r="AA968" s="207" t="s">
        <v>362</v>
      </c>
      <c r="AB968" s="218" t="s">
        <v>3</v>
      </c>
      <c r="AC968" s="219" t="str">
        <f t="shared" si="224"/>
        <v>OPEN</v>
      </c>
      <c r="AD968" s="47" t="str">
        <f t="array" aca="1" ref="AD968" ca="1">IF(D968="","",INDEX(HM_Unit!$D$1:$AE$1,MATCH(C968,HM_Unit!$D$2:$AE$2,0)))</f>
        <v>WEEK 18</v>
      </c>
      <c r="AE968" s="220"/>
      <c r="AF968" s="68"/>
      <c r="AG968" s="68"/>
      <c r="AH968" s="68"/>
      <c r="AI968" s="68"/>
      <c r="AJ968" s="68"/>
      <c r="AK968" s="68"/>
    </row>
    <row r="969" spans="1:37" ht="33.75" customHeight="1">
      <c r="A969" s="46" t="str">
        <f>IFERROR(VLOOKUP(D969,Sort!B:D,3,0),"")</f>
        <v>Sykes HH220</v>
      </c>
      <c r="B969" s="190" t="str">
        <f t="shared" si="218"/>
        <v>646139OPEN</v>
      </c>
      <c r="C969" s="196">
        <v>46139</v>
      </c>
      <c r="D969" s="193" t="s">
        <v>49</v>
      </c>
      <c r="E969" s="193" t="str">
        <f>IFERROR(VLOOKUP(D969,Sort!B:C,2,0),"")</f>
        <v>WATER PUMP</v>
      </c>
      <c r="F969" s="194"/>
      <c r="G969" s="195">
        <f t="shared" si="219"/>
        <v>21</v>
      </c>
      <c r="H969" s="196">
        <v>46118</v>
      </c>
      <c r="I969" s="197">
        <v>0.25</v>
      </c>
      <c r="J969" s="196">
        <v>46140</v>
      </c>
      <c r="K969" s="197">
        <v>0.25</v>
      </c>
      <c r="L969" s="198">
        <f t="shared" si="220"/>
        <v>46139.25</v>
      </c>
      <c r="M969" s="199">
        <f t="shared" si="221"/>
        <v>46140.25</v>
      </c>
      <c r="N969" s="200">
        <f t="shared" si="222"/>
        <v>24.000038400061499</v>
      </c>
      <c r="O969" s="201" t="s">
        <v>690</v>
      </c>
      <c r="P969" s="201"/>
      <c r="Q969" s="202" t="s">
        <v>150</v>
      </c>
      <c r="R969" s="202" t="s">
        <v>133</v>
      </c>
      <c r="S969" s="202" t="s">
        <v>691</v>
      </c>
      <c r="T969" s="193" t="str">
        <f>IFERROR(VLOOKUP(S969,Sort!E:F,2,0),"")</f>
        <v>ATTACHMENT</v>
      </c>
      <c r="U969" s="115" t="str">
        <f t="shared" si="223"/>
        <v/>
      </c>
      <c r="V969" s="202" t="s">
        <v>422</v>
      </c>
      <c r="W969" s="202"/>
      <c r="X969" s="202"/>
      <c r="Y969" s="202"/>
      <c r="Z969" s="193"/>
      <c r="AA969" s="193" t="s">
        <v>362</v>
      </c>
      <c r="AB969" s="193" t="s">
        <v>3</v>
      </c>
      <c r="AC969" s="204" t="str">
        <f t="shared" si="224"/>
        <v>OPEN</v>
      </c>
      <c r="AD969" s="47" t="str">
        <f t="array" aca="1" ref="AD969" ca="1">IF(D969="","",INDEX(HM_Unit!$D$1:$AE$1,MATCH(C969,HM_Unit!$D$2:$AE$2,0)))</f>
        <v>WEEK 18</v>
      </c>
      <c r="AE969" s="46"/>
      <c r="AF969" s="46"/>
      <c r="AG969" s="46"/>
      <c r="AH969" s="46"/>
      <c r="AI969" s="46"/>
      <c r="AJ969" s="46"/>
      <c r="AK969" s="46"/>
    </row>
    <row r="970" spans="1:37" ht="29.25" customHeight="1">
      <c r="A970" s="46">
        <f>IFERROR(VLOOKUP(D970,Sort!B:D,3,0),"")</f>
        <v>0</v>
      </c>
      <c r="B970" s="190" t="str">
        <f t="shared" si="218"/>
        <v>2446139CLOSE</v>
      </c>
      <c r="C970" s="248">
        <v>46139</v>
      </c>
      <c r="D970" s="193" t="s">
        <v>35</v>
      </c>
      <c r="E970" s="193" t="str">
        <f>IFERROR(VLOOKUP(D970,Sort!B:C,2,0),"")</f>
        <v>AXOR 3336K</v>
      </c>
      <c r="F970" s="194">
        <v>7340</v>
      </c>
      <c r="G970" s="195">
        <f t="shared" si="219"/>
        <v>0</v>
      </c>
      <c r="H970" s="196">
        <v>46139</v>
      </c>
      <c r="I970" s="197">
        <v>0.7993055555555556</v>
      </c>
      <c r="J970" s="196">
        <v>46139</v>
      </c>
      <c r="K970" s="197">
        <v>0.95694444444444449</v>
      </c>
      <c r="L970" s="198">
        <f t="shared" si="220"/>
        <v>46139.799305555556</v>
      </c>
      <c r="M970" s="199">
        <f t="shared" si="221"/>
        <v>46139.956944444442</v>
      </c>
      <c r="N970" s="200">
        <f t="shared" si="222"/>
        <v>3.7833393866103875</v>
      </c>
      <c r="O970" s="201" t="s">
        <v>1491</v>
      </c>
      <c r="P970" s="201" t="s">
        <v>1492</v>
      </c>
      <c r="Q970" s="202" t="s">
        <v>150</v>
      </c>
      <c r="R970" s="202" t="s">
        <v>137</v>
      </c>
      <c r="S970" s="202" t="s">
        <v>300</v>
      </c>
      <c r="T970" s="193" t="str">
        <f>IFERROR(VLOOKUP(S970,Sort!E:F,2,0),"")</f>
        <v>AIR SYSTEM</v>
      </c>
      <c r="U970" s="115">
        <f t="shared" si="223"/>
        <v>1</v>
      </c>
      <c r="V970" s="202" t="s">
        <v>422</v>
      </c>
      <c r="W970" s="202"/>
      <c r="X970" s="202"/>
      <c r="Y970" s="202"/>
      <c r="Z970" s="193"/>
      <c r="AA970" s="193" t="s">
        <v>362</v>
      </c>
      <c r="AB970" s="203"/>
      <c r="AC970" s="204" t="str">
        <f t="shared" si="224"/>
        <v>CLOSE</v>
      </c>
      <c r="AD970" s="47" t="str">
        <f t="array" aca="1" ref="AD970" ca="1">IF(D970="","",INDEX(HM_Unit!$D$1:$AE$1,MATCH(C970,HM_Unit!$D$2:$AE$2,0)))</f>
        <v>WEEK 18</v>
      </c>
      <c r="AE970" s="46"/>
      <c r="AF970" s="46"/>
      <c r="AG970" s="46"/>
      <c r="AH970" s="46"/>
      <c r="AI970" s="46"/>
      <c r="AJ970" s="46"/>
      <c r="AK970" s="46"/>
    </row>
    <row r="971" spans="1:37" ht="29.25" customHeight="1">
      <c r="A971" s="46">
        <f>IFERROR(VLOOKUP(D971,Sort!B:D,3,0),"")</f>
        <v>0</v>
      </c>
      <c r="B971" s="190" t="str">
        <f t="shared" si="218"/>
        <v>2546139CLOSE</v>
      </c>
      <c r="C971" s="196">
        <v>46139</v>
      </c>
      <c r="D971" s="249" t="s">
        <v>14</v>
      </c>
      <c r="E971" s="193" t="str">
        <f>IFERROR(VLOOKUP(D971,Sort!B:C,2,0),"")</f>
        <v>AXOR 3336K</v>
      </c>
      <c r="F971" s="194">
        <v>18240</v>
      </c>
      <c r="G971" s="195">
        <f t="shared" si="219"/>
        <v>0</v>
      </c>
      <c r="H971" s="196">
        <v>46139</v>
      </c>
      <c r="I971" s="197">
        <v>0.8</v>
      </c>
      <c r="J971" s="250">
        <v>46139</v>
      </c>
      <c r="K971" s="197">
        <v>0.89930555555555558</v>
      </c>
      <c r="L971" s="198">
        <f t="shared" si="220"/>
        <v>46139.8</v>
      </c>
      <c r="M971" s="199">
        <f t="shared" si="221"/>
        <v>46139.899305555555</v>
      </c>
      <c r="N971" s="200">
        <f t="shared" si="222"/>
        <v>2.3833371465835214</v>
      </c>
      <c r="O971" s="201" t="s">
        <v>1493</v>
      </c>
      <c r="P971" s="201"/>
      <c r="Q971" s="202" t="s">
        <v>150</v>
      </c>
      <c r="R971" s="202" t="s">
        <v>137</v>
      </c>
      <c r="S971" s="202" t="s">
        <v>337</v>
      </c>
      <c r="T971" s="193" t="str">
        <f>IFERROR(VLOOKUP(S971,Sort!E:F,2,0),"")</f>
        <v>TRANSMISSION</v>
      </c>
      <c r="U971" s="115">
        <f t="shared" si="223"/>
        <v>1</v>
      </c>
      <c r="V971" s="202" t="s">
        <v>422</v>
      </c>
      <c r="W971" s="202"/>
      <c r="X971" s="202"/>
      <c r="Y971" s="202"/>
      <c r="Z971" s="193" t="s">
        <v>1494</v>
      </c>
      <c r="AA971" s="193" t="s">
        <v>362</v>
      </c>
      <c r="AB971" s="203"/>
      <c r="AC971" s="204" t="str">
        <f t="shared" si="224"/>
        <v>CLOSE</v>
      </c>
      <c r="AD971" s="47" t="str">
        <f t="array" aca="1" ref="AD971" ca="1">IF(D971="","",INDEX(HM_Unit!$D$1:$AE$1,MATCH(C971,HM_Unit!$D$2:$AE$2,0)))</f>
        <v>WEEK 18</v>
      </c>
      <c r="AE971" s="46"/>
      <c r="AF971" s="46"/>
      <c r="AG971" s="46"/>
      <c r="AH971" s="46"/>
      <c r="AI971" s="46"/>
      <c r="AJ971" s="46"/>
      <c r="AK971" s="46"/>
    </row>
    <row r="972" spans="1:37" ht="12" customHeight="1">
      <c r="A972" s="46" t="str">
        <f>IFERROR(VLOOKUP(D972,Sort!B:D,3,0),"")</f>
        <v/>
      </c>
      <c r="B972" s="241"/>
      <c r="C972" s="242"/>
      <c r="D972" s="226"/>
      <c r="E972" s="226"/>
      <c r="F972" s="227"/>
      <c r="G972" s="228"/>
      <c r="H972" s="229"/>
      <c r="I972" s="230"/>
      <c r="J972" s="229"/>
      <c r="K972" s="230"/>
      <c r="L972" s="231"/>
      <c r="M972" s="232"/>
      <c r="N972" s="233"/>
      <c r="O972" s="234"/>
      <c r="P972" s="234"/>
      <c r="Q972" s="235"/>
      <c r="R972" s="235"/>
      <c r="S972" s="235"/>
      <c r="T972" s="226"/>
      <c r="U972" s="236"/>
      <c r="V972" s="235"/>
      <c r="W972" s="235"/>
      <c r="X972" s="235"/>
      <c r="Y972" s="235"/>
      <c r="Z972" s="226"/>
      <c r="AA972" s="226"/>
      <c r="AB972" s="237"/>
      <c r="AC972" s="238"/>
      <c r="AD972" s="251"/>
      <c r="AE972" s="46"/>
      <c r="AF972" s="46"/>
      <c r="AG972" s="46"/>
      <c r="AH972" s="46"/>
      <c r="AI972" s="46"/>
      <c r="AJ972" s="46"/>
      <c r="AK972" s="46"/>
    </row>
    <row r="973" spans="1:37" ht="27" customHeight="1">
      <c r="A973" s="46">
        <f>IFERROR(VLOOKUP(D973,Sort!B:D,3,0),"")</f>
        <v>0</v>
      </c>
      <c r="B973" s="190" t="str">
        <f t="shared" ref="B973:B1011" si="226">COUNTIFS($AC$12:AC973,AC973,$C$12:C973,C973)&amp;C973&amp;AC973</f>
        <v>146140CLOSE</v>
      </c>
      <c r="C973" s="252">
        <v>46140</v>
      </c>
      <c r="D973" s="253" t="s">
        <v>92</v>
      </c>
      <c r="E973" s="193" t="str">
        <f>IFERROR(VLOOKUP(D973,Sort!B:C,2,0),"")</f>
        <v>Axor 3336 OB</v>
      </c>
      <c r="F973" s="254" t="s">
        <v>379</v>
      </c>
      <c r="G973" s="195">
        <f t="shared" ref="G973:G1011" si="227">IF(C973="","",C973-H973)</f>
        <v>0</v>
      </c>
      <c r="H973" s="255">
        <v>46140</v>
      </c>
      <c r="I973" s="256">
        <v>0.32291666666666669</v>
      </c>
      <c r="J973" s="255">
        <v>46140</v>
      </c>
      <c r="K973" s="256">
        <v>0.34027777777777779</v>
      </c>
      <c r="L973" s="198">
        <f t="shared" ref="L973:L1011" si="228">IF(H973="","",IF(H973&lt;C973,C973+0.25,H973+I973))</f>
        <v>46140.322916666664</v>
      </c>
      <c r="M973" s="199">
        <f t="shared" ref="M973:M1011" si="229">IF(J973="","",J973+K973)</f>
        <v>46140.340277777781</v>
      </c>
      <c r="N973" s="200">
        <f t="shared" ref="N973:N1011" si="230">IF(M973=""," ",IF(((ROUND(VALUE(M973-L973),20))/0.417866666666*10)&lt;0,(24-(ROUND(VALUE(L973),20))/0.0416665999999999*10)+((ROUND(VALUE(M973),20))/0.416665999999999*10),(ROUND(VALUE(M973-L973),20))/0.416665999999999*10))</f>
        <v>0.41666733347021934</v>
      </c>
      <c r="O973" s="257" t="s">
        <v>1495</v>
      </c>
      <c r="P973" s="257" t="s">
        <v>1496</v>
      </c>
      <c r="Q973" s="258" t="s">
        <v>150</v>
      </c>
      <c r="R973" s="258" t="s">
        <v>137</v>
      </c>
      <c r="S973" s="258" t="s">
        <v>300</v>
      </c>
      <c r="T973" s="193" t="str">
        <f>IFERROR(VLOOKUP(S973,Sort!E:F,2,0),"")</f>
        <v>AIR SYSTEM</v>
      </c>
      <c r="U973" s="115">
        <f t="shared" ref="U973:U1011" si="231">IF(G973="","",IF(H973=C973,1,""))</f>
        <v>1</v>
      </c>
      <c r="V973" s="202" t="s">
        <v>422</v>
      </c>
      <c r="W973" s="202"/>
      <c r="X973" s="202"/>
      <c r="Y973" s="202"/>
      <c r="Z973" s="193"/>
      <c r="AA973" s="193" t="s">
        <v>362</v>
      </c>
      <c r="AB973" s="203"/>
      <c r="AC973" s="204" t="str">
        <f t="shared" ref="AC973:AC1011" si="232">IF(AB973="BD","OPEN","CLOSE")</f>
        <v>CLOSE</v>
      </c>
      <c r="AD973" s="47" t="str">
        <f t="array" aca="1" ref="AD973" ca="1">IF(D973="","",INDEX(HM_Unit!$D$1:$AE$1,MATCH(C973,HM_Unit!$D$2:$AE$2,0)))</f>
        <v>WEEK 18</v>
      </c>
      <c r="AE973" s="46"/>
      <c r="AF973" s="46"/>
      <c r="AG973" s="46"/>
      <c r="AH973" s="46"/>
      <c r="AI973" s="46"/>
      <c r="AJ973" s="46"/>
      <c r="AK973" s="46"/>
    </row>
    <row r="974" spans="1:37" ht="27" customHeight="1">
      <c r="A974" s="46">
        <f>IFERROR(VLOOKUP(D974,Sort!B:D,3,0),"")</f>
        <v>0</v>
      </c>
      <c r="B974" s="190" t="str">
        <f t="shared" si="226"/>
        <v>246140CLOSE</v>
      </c>
      <c r="C974" s="252">
        <v>46140</v>
      </c>
      <c r="D974" s="253" t="s">
        <v>99</v>
      </c>
      <c r="E974" s="193" t="str">
        <f>IFERROR(VLOOKUP(D974,Sort!B:C,2,0),"")</f>
        <v>Axor 3336 OB</v>
      </c>
      <c r="F974" s="254">
        <v>17728</v>
      </c>
      <c r="G974" s="195">
        <f t="shared" si="227"/>
        <v>0</v>
      </c>
      <c r="H974" s="255">
        <v>46140</v>
      </c>
      <c r="I974" s="256">
        <v>0.30208333333333331</v>
      </c>
      <c r="J974" s="255">
        <v>46140</v>
      </c>
      <c r="K974" s="256">
        <v>0.45833333333333331</v>
      </c>
      <c r="L974" s="198">
        <f t="shared" si="228"/>
        <v>46140.302083333336</v>
      </c>
      <c r="M974" s="199">
        <f t="shared" si="229"/>
        <v>46140.458333333336</v>
      </c>
      <c r="N974" s="200">
        <f t="shared" si="230"/>
        <v>3.7500060000096092</v>
      </c>
      <c r="O974" s="257" t="s">
        <v>1497</v>
      </c>
      <c r="P974" s="257" t="s">
        <v>1498</v>
      </c>
      <c r="Q974" s="258" t="s">
        <v>150</v>
      </c>
      <c r="R974" s="258" t="s">
        <v>137</v>
      </c>
      <c r="S974" s="258" t="s">
        <v>300</v>
      </c>
      <c r="T974" s="193" t="str">
        <f>IFERROR(VLOOKUP(S974,Sort!E:F,2,0),"")</f>
        <v>AIR SYSTEM</v>
      </c>
      <c r="U974" s="115">
        <f t="shared" si="231"/>
        <v>1</v>
      </c>
      <c r="V974" s="202" t="s">
        <v>422</v>
      </c>
      <c r="W974" s="202"/>
      <c r="X974" s="202"/>
      <c r="Y974" s="202"/>
      <c r="Z974" s="193"/>
      <c r="AA974" s="193" t="s">
        <v>362</v>
      </c>
      <c r="AB974" s="203"/>
      <c r="AC974" s="204" t="str">
        <f t="shared" si="232"/>
        <v>CLOSE</v>
      </c>
      <c r="AD974" s="47" t="str">
        <f t="array" aca="1" ref="AD974" ca="1">IF(D974="","",INDEX(HM_Unit!$D$1:$AE$1,MATCH(C974,HM_Unit!$D$2:$AE$2,0)))</f>
        <v>WEEK 18</v>
      </c>
      <c r="AE974" s="46"/>
      <c r="AF974" s="46"/>
      <c r="AG974" s="46"/>
      <c r="AH974" s="46"/>
      <c r="AI974" s="46"/>
      <c r="AJ974" s="46"/>
      <c r="AK974" s="46"/>
    </row>
    <row r="975" spans="1:37" ht="27" customHeight="1">
      <c r="A975" s="46">
        <f>IFERROR(VLOOKUP(D975,Sort!B:D,3,0),"")</f>
        <v>0</v>
      </c>
      <c r="B975" s="190" t="str">
        <f t="shared" si="226"/>
        <v>346140CLOSE</v>
      </c>
      <c r="C975" s="252">
        <v>46140</v>
      </c>
      <c r="D975" s="253" t="s">
        <v>17</v>
      </c>
      <c r="E975" s="193" t="str">
        <f>IFERROR(VLOOKUP(D975,Sort!B:C,2,0),"")</f>
        <v>AXOR 3336K</v>
      </c>
      <c r="F975" s="254" t="s">
        <v>379</v>
      </c>
      <c r="G975" s="195">
        <f t="shared" si="227"/>
        <v>0</v>
      </c>
      <c r="H975" s="255">
        <v>46140</v>
      </c>
      <c r="I975" s="256">
        <v>0.125</v>
      </c>
      <c r="J975" s="255">
        <v>46140</v>
      </c>
      <c r="K975" s="256">
        <v>0.71319444444444446</v>
      </c>
      <c r="L975" s="198">
        <f t="shared" si="228"/>
        <v>46140.125</v>
      </c>
      <c r="M975" s="199">
        <f t="shared" si="229"/>
        <v>46140.713194444441</v>
      </c>
      <c r="N975" s="200">
        <f t="shared" si="230"/>
        <v>14.116689253284127</v>
      </c>
      <c r="O975" s="257" t="s">
        <v>1499</v>
      </c>
      <c r="P975" s="257" t="s">
        <v>1500</v>
      </c>
      <c r="Q975" s="258" t="s">
        <v>150</v>
      </c>
      <c r="R975" s="258" t="s">
        <v>138</v>
      </c>
      <c r="S975" s="258" t="s">
        <v>406</v>
      </c>
      <c r="T975" s="193" t="str">
        <f>IFERROR(VLOOKUP(S975,Sort!E:F,2,0),"")</f>
        <v>RADIATOR/ COOLANT SYSTEM</v>
      </c>
      <c r="U975" s="115">
        <f t="shared" si="231"/>
        <v>1</v>
      </c>
      <c r="V975" s="202" t="s">
        <v>422</v>
      </c>
      <c r="W975" s="202"/>
      <c r="X975" s="202"/>
      <c r="Y975" s="202"/>
      <c r="Z975" s="193"/>
      <c r="AA975" s="193" t="s">
        <v>362</v>
      </c>
      <c r="AB975" s="203"/>
      <c r="AC975" s="204" t="str">
        <f t="shared" si="232"/>
        <v>CLOSE</v>
      </c>
      <c r="AD975" s="47" t="str">
        <f t="array" aca="1" ref="AD975" ca="1">IF(D975="","",INDEX(HM_Unit!$D$1:$AE$1,MATCH(C975,HM_Unit!$D$2:$AE$2,0)))</f>
        <v>WEEK 18</v>
      </c>
      <c r="AE975" s="46"/>
      <c r="AF975" s="46"/>
      <c r="AG975" s="46"/>
      <c r="AH975" s="46"/>
      <c r="AI975" s="46"/>
      <c r="AJ975" s="46"/>
      <c r="AK975" s="46"/>
    </row>
    <row r="976" spans="1:37" ht="27" customHeight="1">
      <c r="A976" s="46">
        <f>IFERROR(VLOOKUP(D976,Sort!B:D,3,0),"")</f>
        <v>0</v>
      </c>
      <c r="B976" s="190" t="str">
        <f t="shared" si="226"/>
        <v>446140CLOSE</v>
      </c>
      <c r="C976" s="252">
        <v>46140</v>
      </c>
      <c r="D976" s="253" t="s">
        <v>38</v>
      </c>
      <c r="E976" s="193" t="str">
        <f>IFERROR(VLOOKUP(D976,Sort!B:C,2,0),"")</f>
        <v>AXOR 3336K</v>
      </c>
      <c r="F976" s="254">
        <v>18195</v>
      </c>
      <c r="G976" s="195">
        <f t="shared" si="227"/>
        <v>0</v>
      </c>
      <c r="H976" s="255">
        <v>46140</v>
      </c>
      <c r="I976" s="256">
        <v>0.32291666666666669</v>
      </c>
      <c r="J976" s="255">
        <v>46140</v>
      </c>
      <c r="K976" s="256">
        <v>0.34027777777777779</v>
      </c>
      <c r="L976" s="198">
        <f t="shared" si="228"/>
        <v>46140.322916666664</v>
      </c>
      <c r="M976" s="199">
        <f t="shared" si="229"/>
        <v>46140.340277777781</v>
      </c>
      <c r="N976" s="200">
        <f t="shared" si="230"/>
        <v>0.41666733347021934</v>
      </c>
      <c r="O976" s="257" t="s">
        <v>1501</v>
      </c>
      <c r="P976" s="257" t="s">
        <v>1502</v>
      </c>
      <c r="Q976" s="258" t="s">
        <v>150</v>
      </c>
      <c r="R976" s="258" t="s">
        <v>137</v>
      </c>
      <c r="S976" s="258" t="s">
        <v>291</v>
      </c>
      <c r="T976" s="193" t="str">
        <f>IFERROR(VLOOKUP(S976,Sort!E:F,2,0),"")</f>
        <v>ELECTRICAL, STARTING &amp; CHARGING SYSTEM</v>
      </c>
      <c r="U976" s="115">
        <f t="shared" si="231"/>
        <v>1</v>
      </c>
      <c r="V976" s="202" t="s">
        <v>422</v>
      </c>
      <c r="W976" s="202"/>
      <c r="X976" s="202"/>
      <c r="Y976" s="202"/>
      <c r="Z976" s="193"/>
      <c r="AA976" s="193" t="s">
        <v>362</v>
      </c>
      <c r="AB976" s="203"/>
      <c r="AC976" s="204" t="str">
        <f t="shared" si="232"/>
        <v>CLOSE</v>
      </c>
      <c r="AD976" s="47" t="str">
        <f t="array" aca="1" ref="AD976" ca="1">IF(D976="","",INDEX(HM_Unit!$D$1:$AE$1,MATCH(C976,HM_Unit!$D$2:$AE$2,0)))</f>
        <v>WEEK 18</v>
      </c>
      <c r="AE976" s="46"/>
      <c r="AF976" s="46"/>
      <c r="AG976" s="46"/>
      <c r="AH976" s="46"/>
      <c r="AI976" s="46"/>
      <c r="AJ976" s="46"/>
      <c r="AK976" s="46"/>
    </row>
    <row r="977" spans="1:37" ht="27" customHeight="1">
      <c r="A977" s="46">
        <f>IFERROR(VLOOKUP(D977,Sort!B:D,3,0),"")</f>
        <v>0</v>
      </c>
      <c r="B977" s="190" t="str">
        <f t="shared" si="226"/>
        <v>546140CLOSE</v>
      </c>
      <c r="C977" s="252">
        <v>46140</v>
      </c>
      <c r="D977" s="253" t="s">
        <v>41</v>
      </c>
      <c r="E977" s="193" t="str">
        <f>IFERROR(VLOOKUP(D977,Sort!B:C,2,0),"")</f>
        <v>AXOR 3336K</v>
      </c>
      <c r="F977" s="254">
        <v>18297</v>
      </c>
      <c r="G977" s="195">
        <f t="shared" si="227"/>
        <v>0</v>
      </c>
      <c r="H977" s="255">
        <v>46140</v>
      </c>
      <c r="I977" s="256">
        <v>0.36458333333333331</v>
      </c>
      <c r="J977" s="255">
        <v>46140</v>
      </c>
      <c r="K977" s="256">
        <v>0.37638888888888888</v>
      </c>
      <c r="L977" s="198">
        <f t="shared" si="228"/>
        <v>46140.364583333336</v>
      </c>
      <c r="M977" s="199">
        <f t="shared" si="229"/>
        <v>46140.376388888886</v>
      </c>
      <c r="N977" s="200">
        <f t="shared" si="230"/>
        <v>0.28333378654321517</v>
      </c>
      <c r="O977" s="257" t="s">
        <v>698</v>
      </c>
      <c r="P977" s="257" t="s">
        <v>1503</v>
      </c>
      <c r="Q977" s="258" t="s">
        <v>150</v>
      </c>
      <c r="R977" s="258" t="s">
        <v>137</v>
      </c>
      <c r="S977" s="258" t="s">
        <v>303</v>
      </c>
      <c r="T977" s="193" t="str">
        <f>IFERROR(VLOOKUP(S977,Sort!E:F,2,0),"")</f>
        <v>BRAKE SYSTEM</v>
      </c>
      <c r="U977" s="115">
        <f t="shared" si="231"/>
        <v>1</v>
      </c>
      <c r="V977" s="202" t="s">
        <v>422</v>
      </c>
      <c r="W977" s="202"/>
      <c r="X977" s="202"/>
      <c r="Y977" s="202"/>
      <c r="Z977" s="193"/>
      <c r="AA977" s="193" t="s">
        <v>362</v>
      </c>
      <c r="AB977" s="203"/>
      <c r="AC977" s="204" t="str">
        <f t="shared" si="232"/>
        <v>CLOSE</v>
      </c>
      <c r="AD977" s="47" t="str">
        <f t="array" aca="1" ref="AD977" ca="1">IF(D977="","",INDEX(HM_Unit!$D$1:$AE$1,MATCH(C977,HM_Unit!$D$2:$AE$2,0)))</f>
        <v>WEEK 18</v>
      </c>
      <c r="AE977" s="46"/>
      <c r="AF977" s="46"/>
      <c r="AG977" s="46"/>
      <c r="AH977" s="46"/>
      <c r="AI977" s="46"/>
      <c r="AJ977" s="46"/>
      <c r="AK977" s="46"/>
    </row>
    <row r="978" spans="1:37" ht="27" customHeight="1">
      <c r="A978" s="46">
        <f>IFERROR(VLOOKUP(D978,Sort!B:D,3,0),"")</f>
        <v>0</v>
      </c>
      <c r="B978" s="190" t="str">
        <f t="shared" si="226"/>
        <v>646140CLOSE</v>
      </c>
      <c r="C978" s="252">
        <v>46140</v>
      </c>
      <c r="D978" s="253" t="s">
        <v>40</v>
      </c>
      <c r="E978" s="193" t="str">
        <f>IFERROR(VLOOKUP(D978,Sort!B:C,2,0),"")</f>
        <v>AXOR 3336K</v>
      </c>
      <c r="F978" s="254">
        <v>17842</v>
      </c>
      <c r="G978" s="195">
        <f t="shared" si="227"/>
        <v>0</v>
      </c>
      <c r="H978" s="255">
        <v>46140</v>
      </c>
      <c r="I978" s="256">
        <v>0.3923611111111111</v>
      </c>
      <c r="J978" s="255">
        <v>46140</v>
      </c>
      <c r="K978" s="256">
        <v>0.39930555555555558</v>
      </c>
      <c r="L978" s="198">
        <f t="shared" si="228"/>
        <v>46140.392361111109</v>
      </c>
      <c r="M978" s="199">
        <f t="shared" si="229"/>
        <v>46140.399305555555</v>
      </c>
      <c r="N978" s="200">
        <f t="shared" si="230"/>
        <v>0.16666693335316288</v>
      </c>
      <c r="O978" s="257" t="s">
        <v>1504</v>
      </c>
      <c r="P978" s="257" t="s">
        <v>1505</v>
      </c>
      <c r="Q978" s="258" t="s">
        <v>150</v>
      </c>
      <c r="R978" s="258" t="s">
        <v>137</v>
      </c>
      <c r="S978" s="258" t="s">
        <v>303</v>
      </c>
      <c r="T978" s="193" t="str">
        <f>IFERROR(VLOOKUP(S978,Sort!E:F,2,0),"")</f>
        <v>BRAKE SYSTEM</v>
      </c>
      <c r="U978" s="115">
        <f t="shared" si="231"/>
        <v>1</v>
      </c>
      <c r="V978" s="202" t="s">
        <v>422</v>
      </c>
      <c r="W978" s="202"/>
      <c r="X978" s="202"/>
      <c r="Y978" s="202"/>
      <c r="Z978" s="193"/>
      <c r="AA978" s="193" t="s">
        <v>362</v>
      </c>
      <c r="AB978" s="203"/>
      <c r="AC978" s="204" t="str">
        <f t="shared" si="232"/>
        <v>CLOSE</v>
      </c>
      <c r="AD978" s="47" t="str">
        <f t="array" aca="1" ref="AD978" ca="1">IF(D978="","",INDEX(HM_Unit!$D$1:$AE$1,MATCH(C978,HM_Unit!$D$2:$AE$2,0)))</f>
        <v>WEEK 18</v>
      </c>
      <c r="AE978" s="46"/>
      <c r="AF978" s="46"/>
      <c r="AG978" s="46"/>
      <c r="AH978" s="46"/>
      <c r="AI978" s="46"/>
      <c r="AJ978" s="46"/>
      <c r="AK978" s="46"/>
    </row>
    <row r="979" spans="1:37" ht="27" customHeight="1">
      <c r="A979" s="46">
        <f>IFERROR(VLOOKUP(D979,Sort!B:D,3,0),"")</f>
        <v>0</v>
      </c>
      <c r="B979" s="190" t="str">
        <f t="shared" si="226"/>
        <v>746140CLOSE</v>
      </c>
      <c r="C979" s="252">
        <v>46140</v>
      </c>
      <c r="D979" s="253" t="s">
        <v>35</v>
      </c>
      <c r="E979" s="193" t="str">
        <f>IFERROR(VLOOKUP(D979,Sort!B:C,2,0),"")</f>
        <v>AXOR 3336K</v>
      </c>
      <c r="F979" s="254" t="s">
        <v>379</v>
      </c>
      <c r="G979" s="195">
        <f t="shared" si="227"/>
        <v>0</v>
      </c>
      <c r="H979" s="255">
        <v>46140</v>
      </c>
      <c r="I979" s="256">
        <v>0.83333333333333337</v>
      </c>
      <c r="J979" s="255">
        <v>46140</v>
      </c>
      <c r="K979" s="256">
        <v>0.95833333333333337</v>
      </c>
      <c r="L979" s="198">
        <f t="shared" si="228"/>
        <v>46140.833333333336</v>
      </c>
      <c r="M979" s="199">
        <f t="shared" si="229"/>
        <v>46140.958333333336</v>
      </c>
      <c r="N979" s="200">
        <f t="shared" si="230"/>
        <v>3.0000048000076873</v>
      </c>
      <c r="O979" s="257" t="s">
        <v>1506</v>
      </c>
      <c r="P979" s="257" t="s">
        <v>1507</v>
      </c>
      <c r="Q979" s="258" t="s">
        <v>150</v>
      </c>
      <c r="R979" s="258" t="s">
        <v>137</v>
      </c>
      <c r="S979" s="258" t="s">
        <v>300</v>
      </c>
      <c r="T979" s="193" t="str">
        <f>IFERROR(VLOOKUP(S979,Sort!E:F,2,0),"")</f>
        <v>AIR SYSTEM</v>
      </c>
      <c r="U979" s="115">
        <f t="shared" si="231"/>
        <v>1</v>
      </c>
      <c r="V979" s="202" t="s">
        <v>422</v>
      </c>
      <c r="W979" s="202"/>
      <c r="X979" s="202"/>
      <c r="Y979" s="202"/>
      <c r="Z979" s="193"/>
      <c r="AA979" s="193" t="s">
        <v>362</v>
      </c>
      <c r="AB979" s="203"/>
      <c r="AC979" s="204" t="str">
        <f t="shared" si="232"/>
        <v>CLOSE</v>
      </c>
      <c r="AD979" s="47" t="str">
        <f t="array" aca="1" ref="AD979" ca="1">IF(D979="","",INDEX(HM_Unit!$D$1:$AE$1,MATCH(C979,HM_Unit!$D$2:$AE$2,0)))</f>
        <v>WEEK 18</v>
      </c>
      <c r="AE979" s="46"/>
      <c r="AF979" s="46"/>
      <c r="AG979" s="46"/>
      <c r="AH979" s="46"/>
      <c r="AI979" s="46"/>
      <c r="AJ979" s="46"/>
      <c r="AK979" s="46"/>
    </row>
    <row r="980" spans="1:37" ht="27" customHeight="1">
      <c r="A980" s="46">
        <f>IFERROR(VLOOKUP(D980,Sort!B:D,3,0),"")</f>
        <v>0</v>
      </c>
      <c r="B980" s="190" t="str">
        <f t="shared" si="226"/>
        <v>846140CLOSE</v>
      </c>
      <c r="C980" s="252">
        <v>46140</v>
      </c>
      <c r="D980" s="253" t="s">
        <v>22</v>
      </c>
      <c r="E980" s="193" t="str">
        <f>IFERROR(VLOOKUP(D980,Sort!B:C,2,0),"")</f>
        <v>AXOR 3336K</v>
      </c>
      <c r="F980" s="254">
        <v>20221</v>
      </c>
      <c r="G980" s="195">
        <f t="shared" si="227"/>
        <v>0</v>
      </c>
      <c r="H980" s="255">
        <v>46140</v>
      </c>
      <c r="I980" s="256">
        <v>0.5625</v>
      </c>
      <c r="J980" s="255">
        <v>46140</v>
      </c>
      <c r="K980" s="256">
        <v>0.57291666666666663</v>
      </c>
      <c r="L980" s="198">
        <f t="shared" si="228"/>
        <v>46140.5625</v>
      </c>
      <c r="M980" s="199">
        <f t="shared" si="229"/>
        <v>46140.572916666664</v>
      </c>
      <c r="N980" s="200">
        <f t="shared" si="230"/>
        <v>0.25000039994243173</v>
      </c>
      <c r="O980" s="257" t="s">
        <v>304</v>
      </c>
      <c r="P980" s="257" t="s">
        <v>1505</v>
      </c>
      <c r="Q980" s="258" t="s">
        <v>150</v>
      </c>
      <c r="R980" s="258" t="s">
        <v>137</v>
      </c>
      <c r="S980" s="258" t="s">
        <v>303</v>
      </c>
      <c r="T980" s="193" t="str">
        <f>IFERROR(VLOOKUP(S980,Sort!E:F,2,0),"")</f>
        <v>BRAKE SYSTEM</v>
      </c>
      <c r="U980" s="115">
        <f t="shared" si="231"/>
        <v>1</v>
      </c>
      <c r="V980" s="202" t="s">
        <v>422</v>
      </c>
      <c r="W980" s="202"/>
      <c r="X980" s="202"/>
      <c r="Y980" s="202"/>
      <c r="Z980" s="193"/>
      <c r="AA980" s="193" t="s">
        <v>362</v>
      </c>
      <c r="AB980" s="203"/>
      <c r="AC980" s="204" t="str">
        <f t="shared" si="232"/>
        <v>CLOSE</v>
      </c>
      <c r="AD980" s="47" t="str">
        <f t="array" aca="1" ref="AD980" ca="1">IF(D980="","",INDEX(HM_Unit!$D$1:$AE$1,MATCH(C980,HM_Unit!$D$2:$AE$2,0)))</f>
        <v>WEEK 18</v>
      </c>
      <c r="AE980" s="46"/>
      <c r="AF980" s="46"/>
      <c r="AG980" s="46"/>
      <c r="AH980" s="46"/>
      <c r="AI980" s="46"/>
      <c r="AJ980" s="46"/>
      <c r="AK980" s="46"/>
    </row>
    <row r="981" spans="1:37" ht="27" customHeight="1">
      <c r="A981" s="46">
        <f>IFERROR(VLOOKUP(D981,Sort!B:D,3,0),"")</f>
        <v>0</v>
      </c>
      <c r="B981" s="190" t="str">
        <f t="shared" si="226"/>
        <v>946140CLOSE</v>
      </c>
      <c r="C981" s="252">
        <v>46140</v>
      </c>
      <c r="D981" s="253" t="s">
        <v>104</v>
      </c>
      <c r="E981" s="193" t="str">
        <f>IFERROR(VLOOKUP(D981,Sort!B:C,2,0),"")</f>
        <v>Axor 3336 OB</v>
      </c>
      <c r="F981" s="254" t="s">
        <v>382</v>
      </c>
      <c r="G981" s="195">
        <f t="shared" si="227"/>
        <v>0</v>
      </c>
      <c r="H981" s="255">
        <v>46140</v>
      </c>
      <c r="I981" s="256">
        <v>0.29166666666666669</v>
      </c>
      <c r="J981" s="255">
        <v>46140</v>
      </c>
      <c r="K981" s="256">
        <v>0.46666666666666667</v>
      </c>
      <c r="L981" s="198">
        <f t="shared" si="228"/>
        <v>46140.291666666664</v>
      </c>
      <c r="M981" s="199">
        <f t="shared" si="229"/>
        <v>46140.466666666667</v>
      </c>
      <c r="N981" s="200">
        <f t="shared" si="230"/>
        <v>4.2000067200806024</v>
      </c>
      <c r="O981" s="257" t="s">
        <v>1508</v>
      </c>
      <c r="P981" s="257" t="s">
        <v>1509</v>
      </c>
      <c r="Q981" s="258" t="s">
        <v>150</v>
      </c>
      <c r="R981" s="258" t="s">
        <v>137</v>
      </c>
      <c r="S981" s="258" t="s">
        <v>300</v>
      </c>
      <c r="T981" s="193" t="str">
        <f>IFERROR(VLOOKUP(S981,Sort!E:F,2,0),"")</f>
        <v>AIR SYSTEM</v>
      </c>
      <c r="U981" s="115">
        <f t="shared" si="231"/>
        <v>1</v>
      </c>
      <c r="V981" s="202" t="s">
        <v>422</v>
      </c>
      <c r="W981" s="202"/>
      <c r="X981" s="202"/>
      <c r="Y981" s="202"/>
      <c r="Z981" s="193"/>
      <c r="AA981" s="193" t="s">
        <v>362</v>
      </c>
      <c r="AB981" s="203"/>
      <c r="AC981" s="204" t="str">
        <f t="shared" si="232"/>
        <v>CLOSE</v>
      </c>
      <c r="AD981" s="47" t="str">
        <f t="array" aca="1" ref="AD981" ca="1">IF(D981="","",INDEX(HM_Unit!$D$1:$AE$1,MATCH(C981,HM_Unit!$D$2:$AE$2,0)))</f>
        <v>WEEK 18</v>
      </c>
      <c r="AE981" s="46"/>
      <c r="AF981" s="46"/>
      <c r="AG981" s="46"/>
      <c r="AH981" s="46"/>
      <c r="AI981" s="46"/>
      <c r="AJ981" s="46"/>
      <c r="AK981" s="46"/>
    </row>
    <row r="982" spans="1:37" ht="27" customHeight="1">
      <c r="A982" s="46">
        <f>IFERROR(VLOOKUP(D982,Sort!B:D,3,0),"")</f>
        <v>0</v>
      </c>
      <c r="B982" s="190" t="str">
        <f t="shared" si="226"/>
        <v>1046140CLOSE</v>
      </c>
      <c r="C982" s="252">
        <v>46140</v>
      </c>
      <c r="D982" s="253" t="s">
        <v>102</v>
      </c>
      <c r="E982" s="193" t="str">
        <f>IFERROR(VLOOKUP(D982,Sort!B:C,2,0),"")</f>
        <v>Axor 3336 OB</v>
      </c>
      <c r="F982" s="254">
        <v>17811</v>
      </c>
      <c r="G982" s="195">
        <f t="shared" si="227"/>
        <v>0</v>
      </c>
      <c r="H982" s="255">
        <v>46140</v>
      </c>
      <c r="I982" s="256">
        <v>0.60069444444444442</v>
      </c>
      <c r="J982" s="255">
        <v>46140</v>
      </c>
      <c r="K982" s="256">
        <v>0.66527777777777775</v>
      </c>
      <c r="L982" s="198">
        <f t="shared" si="228"/>
        <v>46140.600694444445</v>
      </c>
      <c r="M982" s="199">
        <f t="shared" si="229"/>
        <v>46140.665277777778</v>
      </c>
      <c r="N982" s="200">
        <f t="shared" si="230"/>
        <v>1.5500024799923309</v>
      </c>
      <c r="O982" s="257" t="s">
        <v>1510</v>
      </c>
      <c r="P982" s="257" t="s">
        <v>1511</v>
      </c>
      <c r="Q982" s="258" t="s">
        <v>150</v>
      </c>
      <c r="R982" s="258" t="s">
        <v>137</v>
      </c>
      <c r="S982" s="258" t="s">
        <v>395</v>
      </c>
      <c r="T982" s="193" t="str">
        <f>IFERROR(VLOOKUP(S982,Sort!E:F,2,0),"")</f>
        <v>VESSEL &amp; TAIL GATE</v>
      </c>
      <c r="U982" s="115">
        <f t="shared" si="231"/>
        <v>1</v>
      </c>
      <c r="V982" s="202" t="s">
        <v>422</v>
      </c>
      <c r="W982" s="202"/>
      <c r="X982" s="202"/>
      <c r="Y982" s="202"/>
      <c r="Z982" s="193"/>
      <c r="AA982" s="193" t="s">
        <v>362</v>
      </c>
      <c r="AB982" s="203"/>
      <c r="AC982" s="204" t="str">
        <f t="shared" si="232"/>
        <v>CLOSE</v>
      </c>
      <c r="AD982" s="47" t="str">
        <f t="array" aca="1" ref="AD982" ca="1">IF(D982="","",INDEX(HM_Unit!$D$1:$AE$1,MATCH(C982,HM_Unit!$D$2:$AE$2,0)))</f>
        <v>WEEK 18</v>
      </c>
      <c r="AE982" s="46"/>
      <c r="AF982" s="46"/>
      <c r="AG982" s="46"/>
      <c r="AH982" s="46"/>
      <c r="AI982" s="46"/>
      <c r="AJ982" s="46"/>
      <c r="AK982" s="46"/>
    </row>
    <row r="983" spans="1:37" ht="27" customHeight="1">
      <c r="A983" s="46">
        <f>IFERROR(VLOOKUP(D983,Sort!B:D,3,0),"")</f>
        <v>0</v>
      </c>
      <c r="B983" s="190" t="str">
        <f t="shared" si="226"/>
        <v>1146140CLOSE</v>
      </c>
      <c r="C983" s="252">
        <v>46140</v>
      </c>
      <c r="D983" s="253" t="s">
        <v>94</v>
      </c>
      <c r="E983" s="193" t="str">
        <f>IFERROR(VLOOKUP(D983,Sort!B:C,2,0),"")</f>
        <v>Axor 3336 OB</v>
      </c>
      <c r="F983" s="254">
        <v>15811</v>
      </c>
      <c r="G983" s="195">
        <f t="shared" si="227"/>
        <v>0</v>
      </c>
      <c r="H983" s="255">
        <v>46140</v>
      </c>
      <c r="I983" s="256">
        <v>0.625</v>
      </c>
      <c r="J983" s="255">
        <v>46140</v>
      </c>
      <c r="K983" s="256">
        <v>0.65069444444444446</v>
      </c>
      <c r="L983" s="198">
        <f t="shared" si="228"/>
        <v>46140.625</v>
      </c>
      <c r="M983" s="199">
        <f t="shared" si="229"/>
        <v>46140.650694444441</v>
      </c>
      <c r="N983" s="200">
        <f t="shared" si="230"/>
        <v>0.61666765324954187</v>
      </c>
      <c r="O983" s="257" t="s">
        <v>1034</v>
      </c>
      <c r="P983" s="257" t="s">
        <v>1035</v>
      </c>
      <c r="Q983" s="202" t="s">
        <v>149</v>
      </c>
      <c r="R983" s="259" t="s">
        <v>137</v>
      </c>
      <c r="S983" s="202" t="s">
        <v>318</v>
      </c>
      <c r="T983" s="193" t="str">
        <f>IFERROR(VLOOKUP(S983,Sort!E:F,2,0),"")</f>
        <v>PREVENTIVE MAINTENACE</v>
      </c>
      <c r="U983" s="115">
        <f t="shared" si="231"/>
        <v>1</v>
      </c>
      <c r="V983" s="202" t="s">
        <v>422</v>
      </c>
      <c r="W983" s="202"/>
      <c r="X983" s="202"/>
      <c r="Y983" s="202"/>
      <c r="Z983" s="193"/>
      <c r="AA983" s="193" t="s">
        <v>362</v>
      </c>
      <c r="AB983" s="203"/>
      <c r="AC983" s="204" t="str">
        <f t="shared" si="232"/>
        <v>CLOSE</v>
      </c>
      <c r="AD983" s="47" t="str">
        <f t="array" aca="1" ref="AD983" ca="1">IF(D983="","",INDEX(HM_Unit!$D$1:$AE$1,MATCH(C983,HM_Unit!$D$2:$AE$2,0)))</f>
        <v>WEEK 18</v>
      </c>
      <c r="AE983" s="46"/>
      <c r="AF983" s="46"/>
      <c r="AG983" s="46"/>
      <c r="AH983" s="46"/>
      <c r="AI983" s="46"/>
      <c r="AJ983" s="46"/>
      <c r="AK983" s="46"/>
    </row>
    <row r="984" spans="1:37" ht="27" customHeight="1">
      <c r="A984" s="46">
        <f>IFERROR(VLOOKUP(D984,Sort!B:D,3,0),"")</f>
        <v>0</v>
      </c>
      <c r="B984" s="190" t="str">
        <f t="shared" si="226"/>
        <v>1246140CLOSE</v>
      </c>
      <c r="C984" s="252">
        <v>46140</v>
      </c>
      <c r="D984" s="253" t="s">
        <v>105</v>
      </c>
      <c r="E984" s="193" t="str">
        <f>IFERROR(VLOOKUP(D984,Sort!B:C,2,0),"")</f>
        <v>Axor 3336 OB</v>
      </c>
      <c r="F984" s="254" t="s">
        <v>379</v>
      </c>
      <c r="G984" s="195">
        <f t="shared" si="227"/>
        <v>0</v>
      </c>
      <c r="H984" s="255">
        <v>46140</v>
      </c>
      <c r="I984" s="256">
        <v>0.36944444444444446</v>
      </c>
      <c r="J984" s="255">
        <v>46140</v>
      </c>
      <c r="K984" s="256">
        <v>0.45694444444444443</v>
      </c>
      <c r="L984" s="198">
        <f t="shared" si="228"/>
        <v>46140.369444444441</v>
      </c>
      <c r="M984" s="199">
        <f t="shared" si="229"/>
        <v>46140.456944444442</v>
      </c>
      <c r="N984" s="200">
        <f t="shared" si="230"/>
        <v>2.1000033600403061</v>
      </c>
      <c r="O984" s="257" t="s">
        <v>1251</v>
      </c>
      <c r="P984" s="257" t="s">
        <v>1512</v>
      </c>
      <c r="Q984" s="258" t="s">
        <v>150</v>
      </c>
      <c r="R984" s="258" t="s">
        <v>137</v>
      </c>
      <c r="S984" s="258" t="s">
        <v>300</v>
      </c>
      <c r="T984" s="193" t="str">
        <f>IFERROR(VLOOKUP(S984,Sort!E:F,2,0),"")</f>
        <v>AIR SYSTEM</v>
      </c>
      <c r="U984" s="115">
        <f t="shared" si="231"/>
        <v>1</v>
      </c>
      <c r="V984" s="202" t="s">
        <v>422</v>
      </c>
      <c r="W984" s="202"/>
      <c r="X984" s="202"/>
      <c r="Y984" s="202"/>
      <c r="Z984" s="193"/>
      <c r="AA984" s="193" t="s">
        <v>362</v>
      </c>
      <c r="AB984" s="203"/>
      <c r="AC984" s="204" t="str">
        <f t="shared" si="232"/>
        <v>CLOSE</v>
      </c>
      <c r="AD984" s="47" t="str">
        <f t="array" aca="1" ref="AD984" ca="1">IF(D984="","",INDEX(HM_Unit!$D$1:$AE$1,MATCH(C984,HM_Unit!$D$2:$AE$2,0)))</f>
        <v>WEEK 18</v>
      </c>
      <c r="AE984" s="46"/>
      <c r="AF984" s="46"/>
      <c r="AG984" s="46"/>
      <c r="AH984" s="46"/>
      <c r="AI984" s="46"/>
      <c r="AJ984" s="46"/>
      <c r="AK984" s="46"/>
    </row>
    <row r="985" spans="1:37" ht="27" customHeight="1">
      <c r="A985" s="46">
        <f>IFERROR(VLOOKUP(D985,Sort!B:D,3,0),"")</f>
        <v>0</v>
      </c>
      <c r="B985" s="190" t="str">
        <f t="shared" si="226"/>
        <v>146140OPEN</v>
      </c>
      <c r="C985" s="252">
        <v>46140</v>
      </c>
      <c r="D985" s="253" t="s">
        <v>34</v>
      </c>
      <c r="E985" s="193" t="str">
        <f>IFERROR(VLOOKUP(D985,Sort!B:C,2,0),"")</f>
        <v>AXOR 3336K</v>
      </c>
      <c r="F985" s="254" t="s">
        <v>379</v>
      </c>
      <c r="G985" s="195">
        <f t="shared" si="227"/>
        <v>0</v>
      </c>
      <c r="H985" s="255">
        <v>46140</v>
      </c>
      <c r="I985" s="256">
        <v>0.25</v>
      </c>
      <c r="J985" s="255">
        <v>46141</v>
      </c>
      <c r="K985" s="256">
        <v>0.25</v>
      </c>
      <c r="L985" s="198">
        <f t="shared" si="228"/>
        <v>46140.25</v>
      </c>
      <c r="M985" s="199">
        <f t="shared" si="229"/>
        <v>46141.25</v>
      </c>
      <c r="N985" s="200">
        <f t="shared" si="230"/>
        <v>24.000038400061499</v>
      </c>
      <c r="O985" s="257" t="s">
        <v>536</v>
      </c>
      <c r="P985" s="257" t="s">
        <v>1513</v>
      </c>
      <c r="Q985" s="258" t="s">
        <v>150</v>
      </c>
      <c r="R985" s="258" t="s">
        <v>137</v>
      </c>
      <c r="S985" s="258" t="s">
        <v>337</v>
      </c>
      <c r="T985" s="193" t="str">
        <f>IFERROR(VLOOKUP(S985,Sort!E:F,2,0),"")</f>
        <v>TRANSMISSION</v>
      </c>
      <c r="U985" s="115">
        <f t="shared" si="231"/>
        <v>1</v>
      </c>
      <c r="V985" s="202" t="s">
        <v>422</v>
      </c>
      <c r="W985" s="202"/>
      <c r="X985" s="202"/>
      <c r="Y985" s="202"/>
      <c r="Z985" s="193"/>
      <c r="AA985" s="193" t="s">
        <v>362</v>
      </c>
      <c r="AB985" s="253" t="s">
        <v>3</v>
      </c>
      <c r="AC985" s="204" t="str">
        <f t="shared" si="232"/>
        <v>OPEN</v>
      </c>
      <c r="AD985" s="47" t="str">
        <f t="array" aca="1" ref="AD985" ca="1">IF(D985="","",INDEX(HM_Unit!$D$1:$AE$1,MATCH(C985,HM_Unit!$D$2:$AE$2,0)))</f>
        <v>WEEK 18</v>
      </c>
      <c r="AE985" s="46"/>
      <c r="AF985" s="46"/>
      <c r="AG985" s="46"/>
      <c r="AH985" s="46"/>
      <c r="AI985" s="46"/>
      <c r="AJ985" s="46"/>
      <c r="AK985" s="46"/>
    </row>
    <row r="986" spans="1:37" ht="27" customHeight="1">
      <c r="A986" s="46">
        <f>IFERROR(VLOOKUP(D986,Sort!B:D,3,0),"")</f>
        <v>0</v>
      </c>
      <c r="B986" s="190" t="str">
        <f t="shared" si="226"/>
        <v>1346140CLOSE</v>
      </c>
      <c r="C986" s="252">
        <v>46140</v>
      </c>
      <c r="D986" s="253" t="s">
        <v>103</v>
      </c>
      <c r="E986" s="193" t="str">
        <f>IFERROR(VLOOKUP(D986,Sort!B:C,2,0),"")</f>
        <v>Axor 3336 OB</v>
      </c>
      <c r="F986" s="254" t="s">
        <v>379</v>
      </c>
      <c r="G986" s="195">
        <f t="shared" si="227"/>
        <v>0</v>
      </c>
      <c r="H986" s="255">
        <v>46140</v>
      </c>
      <c r="I986" s="256">
        <v>0.25</v>
      </c>
      <c r="J986" s="255">
        <v>46140</v>
      </c>
      <c r="K986" s="256">
        <v>0.47083333333333333</v>
      </c>
      <c r="L986" s="198">
        <f t="shared" si="228"/>
        <v>46140.25</v>
      </c>
      <c r="M986" s="199">
        <f t="shared" si="229"/>
        <v>46140.470833333333</v>
      </c>
      <c r="N986" s="200">
        <f t="shared" si="230"/>
        <v>5.3000084800019334</v>
      </c>
      <c r="O986" s="257" t="s">
        <v>1251</v>
      </c>
      <c r="P986" s="257" t="s">
        <v>785</v>
      </c>
      <c r="Q986" s="258" t="s">
        <v>150</v>
      </c>
      <c r="R986" s="258" t="s">
        <v>137</v>
      </c>
      <c r="S986" s="258" t="s">
        <v>300</v>
      </c>
      <c r="T986" s="193" t="str">
        <f>IFERROR(VLOOKUP(S986,Sort!E:F,2,0),"")</f>
        <v>AIR SYSTEM</v>
      </c>
      <c r="U986" s="115">
        <f t="shared" si="231"/>
        <v>1</v>
      </c>
      <c r="V986" s="202" t="s">
        <v>422</v>
      </c>
      <c r="W986" s="202"/>
      <c r="X986" s="202"/>
      <c r="Y986" s="202"/>
      <c r="Z986" s="193"/>
      <c r="AA986" s="193" t="s">
        <v>362</v>
      </c>
      <c r="AB986" s="203"/>
      <c r="AC986" s="204" t="str">
        <f t="shared" si="232"/>
        <v>CLOSE</v>
      </c>
      <c r="AD986" s="47" t="str">
        <f t="array" aca="1" ref="AD986" ca="1">IF(D986="","",INDEX(HM_Unit!$D$1:$AE$1,MATCH(C986,HM_Unit!$D$2:$AE$2,0)))</f>
        <v>WEEK 18</v>
      </c>
      <c r="AE986" s="46"/>
      <c r="AF986" s="46"/>
      <c r="AG986" s="46"/>
      <c r="AH986" s="46"/>
      <c r="AI986" s="46"/>
      <c r="AJ986" s="46"/>
      <c r="AK986" s="46"/>
    </row>
    <row r="987" spans="1:37" ht="27" customHeight="1">
      <c r="A987" s="46">
        <f>IFERROR(VLOOKUP(D987,Sort!B:D,3,0),"")</f>
        <v>0</v>
      </c>
      <c r="B987" s="190" t="str">
        <f t="shared" si="226"/>
        <v>1446140CLOSE</v>
      </c>
      <c r="C987" s="252">
        <v>46140</v>
      </c>
      <c r="D987" s="253" t="s">
        <v>93</v>
      </c>
      <c r="E987" s="193" t="str">
        <f>IFERROR(VLOOKUP(D987,Sort!B:C,2,0),"")</f>
        <v>Axor 3336 OB</v>
      </c>
      <c r="F987" s="194"/>
      <c r="G987" s="195">
        <f t="shared" si="227"/>
        <v>0</v>
      </c>
      <c r="H987" s="255">
        <v>46140</v>
      </c>
      <c r="I987" s="256">
        <v>0.41666666666666669</v>
      </c>
      <c r="J987" s="255">
        <v>46140</v>
      </c>
      <c r="K987" s="256">
        <v>0.59930555555555554</v>
      </c>
      <c r="L987" s="198">
        <f t="shared" si="228"/>
        <v>46140.416666666664</v>
      </c>
      <c r="M987" s="199">
        <f t="shared" si="229"/>
        <v>46140.599305555559</v>
      </c>
      <c r="N987" s="200">
        <f t="shared" si="230"/>
        <v>4.3833403468214698</v>
      </c>
      <c r="O987" s="257" t="s">
        <v>1514</v>
      </c>
      <c r="P987" s="257" t="s">
        <v>1515</v>
      </c>
      <c r="Q987" s="258" t="s">
        <v>150</v>
      </c>
      <c r="R987" s="258" t="s">
        <v>137</v>
      </c>
      <c r="S987" s="258" t="s">
        <v>398</v>
      </c>
      <c r="T987" s="193" t="str">
        <f>IFERROR(VLOOKUP(S987,Sort!E:F,2,0),"")</f>
        <v>STEERING SYSTEM &amp; TIE ROD</v>
      </c>
      <c r="U987" s="115">
        <f t="shared" si="231"/>
        <v>1</v>
      </c>
      <c r="V987" s="202" t="s">
        <v>422</v>
      </c>
      <c r="W987" s="202"/>
      <c r="X987" s="202"/>
      <c r="Y987" s="202"/>
      <c r="Z987" s="193"/>
      <c r="AA987" s="193" t="s">
        <v>362</v>
      </c>
      <c r="AB987" s="203"/>
      <c r="AC987" s="204" t="str">
        <f t="shared" si="232"/>
        <v>CLOSE</v>
      </c>
      <c r="AD987" s="47" t="str">
        <f t="array" aca="1" ref="AD987" ca="1">IF(D987="","",INDEX(HM_Unit!$D$1:$AE$1,MATCH(C987,HM_Unit!$D$2:$AE$2,0)))</f>
        <v>WEEK 18</v>
      </c>
      <c r="AE987" s="46"/>
      <c r="AF987" s="46"/>
      <c r="AG987" s="46"/>
      <c r="AH987" s="46"/>
      <c r="AI987" s="46"/>
      <c r="AJ987" s="46"/>
      <c r="AK987" s="46"/>
    </row>
    <row r="988" spans="1:37" ht="27" customHeight="1">
      <c r="A988" s="46">
        <f>IFERROR(VLOOKUP(D988,Sort!B:D,3,0),"")</f>
        <v>0</v>
      </c>
      <c r="B988" s="190" t="str">
        <f t="shared" si="226"/>
        <v>1546140CLOSE</v>
      </c>
      <c r="C988" s="252">
        <v>46140</v>
      </c>
      <c r="D988" s="253" t="s">
        <v>27</v>
      </c>
      <c r="E988" s="193" t="str">
        <f>IFERROR(VLOOKUP(D988,Sort!B:C,2,0),"")</f>
        <v>AXOR 3336K</v>
      </c>
      <c r="F988" s="254" t="s">
        <v>379</v>
      </c>
      <c r="G988" s="195">
        <f t="shared" si="227"/>
        <v>0</v>
      </c>
      <c r="H988" s="255">
        <v>46140</v>
      </c>
      <c r="I988" s="256">
        <v>0.55069444444444449</v>
      </c>
      <c r="J988" s="255">
        <v>46140</v>
      </c>
      <c r="K988" s="256">
        <v>0.66111111111111109</v>
      </c>
      <c r="L988" s="198">
        <f t="shared" si="228"/>
        <v>46140.550694444442</v>
      </c>
      <c r="M988" s="199">
        <f t="shared" si="229"/>
        <v>46140.661111111112</v>
      </c>
      <c r="N988" s="200">
        <f t="shared" si="230"/>
        <v>2.6500042400882791</v>
      </c>
      <c r="O988" s="257" t="s">
        <v>1251</v>
      </c>
      <c r="P988" s="257" t="s">
        <v>1516</v>
      </c>
      <c r="Q988" s="258" t="s">
        <v>150</v>
      </c>
      <c r="R988" s="258" t="s">
        <v>137</v>
      </c>
      <c r="S988" s="258" t="s">
        <v>300</v>
      </c>
      <c r="T988" s="193" t="str">
        <f>IFERROR(VLOOKUP(S988,Sort!E:F,2,0),"")</f>
        <v>AIR SYSTEM</v>
      </c>
      <c r="U988" s="115">
        <f t="shared" si="231"/>
        <v>1</v>
      </c>
      <c r="V988" s="202" t="s">
        <v>422</v>
      </c>
      <c r="W988" s="202"/>
      <c r="X988" s="202"/>
      <c r="Y988" s="202"/>
      <c r="Z988" s="193"/>
      <c r="AA988" s="193" t="s">
        <v>362</v>
      </c>
      <c r="AB988" s="203"/>
      <c r="AC988" s="204" t="str">
        <f t="shared" si="232"/>
        <v>CLOSE</v>
      </c>
      <c r="AD988" s="47" t="str">
        <f t="array" aca="1" ref="AD988" ca="1">IF(D988="","",INDEX(HM_Unit!$D$1:$AE$1,MATCH(C988,HM_Unit!$D$2:$AE$2,0)))</f>
        <v>WEEK 18</v>
      </c>
      <c r="AE988" s="46"/>
      <c r="AF988" s="46"/>
      <c r="AG988" s="46"/>
      <c r="AH988" s="46"/>
      <c r="AI988" s="46"/>
      <c r="AJ988" s="46"/>
      <c r="AK988" s="46"/>
    </row>
    <row r="989" spans="1:37" ht="27" customHeight="1">
      <c r="A989" s="46">
        <f>IFERROR(VLOOKUP(D989,Sort!B:D,3,0),"")</f>
        <v>0</v>
      </c>
      <c r="B989" s="190" t="str">
        <f t="shared" si="226"/>
        <v>1646140CLOSE</v>
      </c>
      <c r="C989" s="252">
        <v>46140</v>
      </c>
      <c r="D989" s="253" t="s">
        <v>23</v>
      </c>
      <c r="E989" s="193" t="str">
        <f>IFERROR(VLOOKUP(D989,Sort!B:C,2,0),"")</f>
        <v>AXOR 3336K</v>
      </c>
      <c r="F989" s="254" t="s">
        <v>379</v>
      </c>
      <c r="G989" s="195">
        <f t="shared" si="227"/>
        <v>0</v>
      </c>
      <c r="H989" s="255">
        <v>46140</v>
      </c>
      <c r="I989" s="256">
        <v>0.30763888888888891</v>
      </c>
      <c r="J989" s="255">
        <v>46140</v>
      </c>
      <c r="K989" s="256">
        <v>0.41944444444444445</v>
      </c>
      <c r="L989" s="198">
        <f t="shared" si="228"/>
        <v>46140.307638888888</v>
      </c>
      <c r="M989" s="199">
        <f t="shared" si="229"/>
        <v>46140.419444444444</v>
      </c>
      <c r="N989" s="200">
        <f t="shared" si="230"/>
        <v>2.6833376266890574</v>
      </c>
      <c r="O989" s="257" t="s">
        <v>1517</v>
      </c>
      <c r="P989" s="257" t="s">
        <v>1518</v>
      </c>
      <c r="Q989" s="258" t="s">
        <v>150</v>
      </c>
      <c r="R989" s="258" t="s">
        <v>137</v>
      </c>
      <c r="S989" s="258" t="s">
        <v>291</v>
      </c>
      <c r="T989" s="193" t="str">
        <f>IFERROR(VLOOKUP(S989,Sort!E:F,2,0),"")</f>
        <v>ELECTRICAL, STARTING &amp; CHARGING SYSTEM</v>
      </c>
      <c r="U989" s="115">
        <f t="shared" si="231"/>
        <v>1</v>
      </c>
      <c r="V989" s="202" t="s">
        <v>422</v>
      </c>
      <c r="W989" s="202"/>
      <c r="X989" s="202"/>
      <c r="Y989" s="202"/>
      <c r="Z989" s="193"/>
      <c r="AA989" s="193" t="s">
        <v>362</v>
      </c>
      <c r="AB989" s="203"/>
      <c r="AC989" s="204" t="str">
        <f t="shared" si="232"/>
        <v>CLOSE</v>
      </c>
      <c r="AD989" s="47" t="str">
        <f t="array" aca="1" ref="AD989" ca="1">IF(D989="","",INDEX(HM_Unit!$D$1:$AE$1,MATCH(C989,HM_Unit!$D$2:$AE$2,0)))</f>
        <v>WEEK 18</v>
      </c>
      <c r="AE989" s="46"/>
      <c r="AF989" s="46"/>
      <c r="AG989" s="46"/>
      <c r="AH989" s="46"/>
      <c r="AI989" s="46"/>
      <c r="AJ989" s="46"/>
      <c r="AK989" s="46"/>
    </row>
    <row r="990" spans="1:37" ht="27" customHeight="1">
      <c r="A990" s="46">
        <f>IFERROR(VLOOKUP(D990,Sort!B:D,3,0),"")</f>
        <v>0</v>
      </c>
      <c r="B990" s="190" t="str">
        <f t="shared" si="226"/>
        <v>1746140CLOSE</v>
      </c>
      <c r="C990" s="252">
        <v>46140</v>
      </c>
      <c r="D990" s="253" t="s">
        <v>90</v>
      </c>
      <c r="E990" s="193" t="str">
        <f>IFERROR(VLOOKUP(D990,Sort!B:C,2,0),"")</f>
        <v>Axor 3336 OB</v>
      </c>
      <c r="F990" s="254" t="s">
        <v>382</v>
      </c>
      <c r="G990" s="195">
        <f t="shared" si="227"/>
        <v>0</v>
      </c>
      <c r="H990" s="255">
        <v>46140</v>
      </c>
      <c r="I990" s="256">
        <v>0.75</v>
      </c>
      <c r="J990" s="255">
        <v>46140</v>
      </c>
      <c r="K990" s="256">
        <v>0.86458333333333337</v>
      </c>
      <c r="L990" s="198">
        <f t="shared" si="228"/>
        <v>46140.75</v>
      </c>
      <c r="M990" s="199">
        <f t="shared" si="229"/>
        <v>46140.864583333336</v>
      </c>
      <c r="N990" s="200">
        <f t="shared" si="230"/>
        <v>2.7500044000652628</v>
      </c>
      <c r="O990" s="257" t="s">
        <v>429</v>
      </c>
      <c r="P990" s="257" t="s">
        <v>1519</v>
      </c>
      <c r="Q990" s="258" t="s">
        <v>150</v>
      </c>
      <c r="R990" s="258" t="s">
        <v>137</v>
      </c>
      <c r="S990" s="258" t="s">
        <v>337</v>
      </c>
      <c r="T990" s="193" t="str">
        <f>IFERROR(VLOOKUP(S990,Sort!E:F,2,0),"")</f>
        <v>TRANSMISSION</v>
      </c>
      <c r="U990" s="115">
        <f t="shared" si="231"/>
        <v>1</v>
      </c>
      <c r="V990" s="202" t="s">
        <v>422</v>
      </c>
      <c r="W990" s="202"/>
      <c r="X990" s="202"/>
      <c r="Y990" s="202"/>
      <c r="Z990" s="193"/>
      <c r="AA990" s="193" t="s">
        <v>362</v>
      </c>
      <c r="AB990" s="203"/>
      <c r="AC990" s="204" t="str">
        <f t="shared" si="232"/>
        <v>CLOSE</v>
      </c>
      <c r="AD990" s="47" t="str">
        <f t="array" aca="1" ref="AD990" ca="1">IF(D990="","",INDEX(HM_Unit!$D$1:$AE$1,MATCH(C990,HM_Unit!$D$2:$AE$2,0)))</f>
        <v>WEEK 18</v>
      </c>
      <c r="AE990" s="46"/>
      <c r="AF990" s="46"/>
      <c r="AG990" s="46"/>
      <c r="AH990" s="46"/>
      <c r="AI990" s="46"/>
      <c r="AJ990" s="46"/>
      <c r="AK990" s="46"/>
    </row>
    <row r="991" spans="1:37" ht="27" customHeight="1">
      <c r="A991" s="46">
        <f>IFERROR(VLOOKUP(D991,Sort!B:D,3,0),"")</f>
        <v>0</v>
      </c>
      <c r="B991" s="190" t="str">
        <f t="shared" si="226"/>
        <v>1846140CLOSE</v>
      </c>
      <c r="C991" s="252">
        <v>46140</v>
      </c>
      <c r="D991" s="253" t="s">
        <v>36</v>
      </c>
      <c r="E991" s="193" t="str">
        <f>IFERROR(VLOOKUP(D991,Sort!B:C,2,0),"")</f>
        <v>AXOR 3336K</v>
      </c>
      <c r="F991" s="194"/>
      <c r="G991" s="195">
        <f t="shared" si="227"/>
        <v>0</v>
      </c>
      <c r="H991" s="255">
        <v>46140</v>
      </c>
      <c r="I991" s="256">
        <v>0.95833333333333337</v>
      </c>
      <c r="J991" s="255">
        <v>46140</v>
      </c>
      <c r="K991" s="256">
        <v>0.96597222222222223</v>
      </c>
      <c r="L991" s="198">
        <f t="shared" si="228"/>
        <v>46140.958333333336</v>
      </c>
      <c r="M991" s="199">
        <f t="shared" si="229"/>
        <v>46140.96597222222</v>
      </c>
      <c r="N991" s="200">
        <f t="shared" si="230"/>
        <v>0.18333362656624297</v>
      </c>
      <c r="O991" s="257" t="s">
        <v>412</v>
      </c>
      <c r="P991" s="257" t="s">
        <v>1520</v>
      </c>
      <c r="Q991" s="258" t="s">
        <v>150</v>
      </c>
      <c r="R991" s="258" t="s">
        <v>137</v>
      </c>
      <c r="S991" s="258" t="s">
        <v>291</v>
      </c>
      <c r="T991" s="193" t="str">
        <f>IFERROR(VLOOKUP(S991,Sort!E:F,2,0),"")</f>
        <v>ELECTRICAL, STARTING &amp; CHARGING SYSTEM</v>
      </c>
      <c r="U991" s="115">
        <f t="shared" si="231"/>
        <v>1</v>
      </c>
      <c r="V991" s="202" t="s">
        <v>422</v>
      </c>
      <c r="W991" s="202"/>
      <c r="X991" s="202"/>
      <c r="Y991" s="202"/>
      <c r="Z991" s="193"/>
      <c r="AA991" s="193" t="s">
        <v>362</v>
      </c>
      <c r="AB991" s="203"/>
      <c r="AC991" s="204" t="str">
        <f t="shared" si="232"/>
        <v>CLOSE</v>
      </c>
      <c r="AD991" s="47" t="str">
        <f t="array" aca="1" ref="AD991" ca="1">IF(D991="","",INDEX(HM_Unit!$D$1:$AE$1,MATCH(C991,HM_Unit!$D$2:$AE$2,0)))</f>
        <v>WEEK 18</v>
      </c>
      <c r="AE991" s="46"/>
      <c r="AF991" s="46"/>
      <c r="AG991" s="46"/>
      <c r="AH991" s="46"/>
      <c r="AI991" s="46"/>
      <c r="AJ991" s="46"/>
      <c r="AK991" s="46"/>
    </row>
    <row r="992" spans="1:37" ht="27" customHeight="1">
      <c r="A992" s="46">
        <f>IFERROR(VLOOKUP(D992,Sort!B:D,3,0),"")</f>
        <v>0</v>
      </c>
      <c r="B992" s="190" t="str">
        <f t="shared" si="226"/>
        <v>1946140CLOSE</v>
      </c>
      <c r="C992" s="252">
        <v>46140</v>
      </c>
      <c r="D992" s="253" t="s">
        <v>15</v>
      </c>
      <c r="E992" s="193" t="str">
        <f>IFERROR(VLOOKUP(D992,Sort!B:C,2,0),"")</f>
        <v>AXOR 3336K</v>
      </c>
      <c r="F992" s="254" t="s">
        <v>382</v>
      </c>
      <c r="G992" s="195">
        <f t="shared" si="227"/>
        <v>0</v>
      </c>
      <c r="H992" s="255">
        <v>46140</v>
      </c>
      <c r="I992" s="256">
        <v>0.79166666666666663</v>
      </c>
      <c r="J992" s="255">
        <v>46140</v>
      </c>
      <c r="K992" s="256">
        <v>0.94791666666666663</v>
      </c>
      <c r="L992" s="198">
        <f t="shared" si="228"/>
        <v>46140.791666666664</v>
      </c>
      <c r="M992" s="199">
        <f t="shared" si="229"/>
        <v>46140.947916666664</v>
      </c>
      <c r="N992" s="200">
        <f t="shared" si="230"/>
        <v>3.7500060000096092</v>
      </c>
      <c r="O992" s="257" t="s">
        <v>429</v>
      </c>
      <c r="P992" s="257" t="s">
        <v>1521</v>
      </c>
      <c r="Q992" s="258" t="s">
        <v>150</v>
      </c>
      <c r="R992" s="258" t="s">
        <v>137</v>
      </c>
      <c r="S992" s="258" t="s">
        <v>337</v>
      </c>
      <c r="T992" s="193" t="str">
        <f>IFERROR(VLOOKUP(S992,Sort!E:F,2,0),"")</f>
        <v>TRANSMISSION</v>
      </c>
      <c r="U992" s="115">
        <f t="shared" si="231"/>
        <v>1</v>
      </c>
      <c r="V992" s="202" t="s">
        <v>422</v>
      </c>
      <c r="W992" s="202"/>
      <c r="X992" s="202"/>
      <c r="Y992" s="202"/>
      <c r="Z992" s="193"/>
      <c r="AA992" s="193" t="s">
        <v>362</v>
      </c>
      <c r="AB992" s="203"/>
      <c r="AC992" s="204" t="str">
        <f t="shared" si="232"/>
        <v>CLOSE</v>
      </c>
      <c r="AD992" s="47" t="str">
        <f t="array" aca="1" ref="AD992" ca="1">IF(D992="","",INDEX(HM_Unit!$D$1:$AE$1,MATCH(C992,HM_Unit!$D$2:$AE$2,0)))</f>
        <v>WEEK 18</v>
      </c>
      <c r="AE992" s="46"/>
      <c r="AF992" s="46"/>
      <c r="AG992" s="46"/>
      <c r="AH992" s="46"/>
      <c r="AI992" s="46"/>
      <c r="AJ992" s="46"/>
      <c r="AK992" s="46"/>
    </row>
    <row r="993" spans="1:37" ht="27" customHeight="1">
      <c r="A993" s="46">
        <f>IFERROR(VLOOKUP(D993,Sort!B:D,3,0),"")</f>
        <v>0</v>
      </c>
      <c r="B993" s="190" t="str">
        <f t="shared" si="226"/>
        <v>2046140CLOSE</v>
      </c>
      <c r="C993" s="252">
        <v>46140</v>
      </c>
      <c r="D993" s="253" t="s">
        <v>29</v>
      </c>
      <c r="E993" s="193" t="str">
        <f>IFERROR(VLOOKUP(D993,Sort!B:C,2,0),"")</f>
        <v>AXOR 3336K</v>
      </c>
      <c r="F993" s="254" t="s">
        <v>382</v>
      </c>
      <c r="G993" s="195">
        <f t="shared" si="227"/>
        <v>0</v>
      </c>
      <c r="H993" s="255">
        <v>46140</v>
      </c>
      <c r="I993" s="256">
        <v>0.95138888888888884</v>
      </c>
      <c r="J993" s="255">
        <v>46140</v>
      </c>
      <c r="K993" s="256">
        <v>0.96666666666666667</v>
      </c>
      <c r="L993" s="198">
        <f t="shared" si="228"/>
        <v>46140.951388888891</v>
      </c>
      <c r="M993" s="199">
        <f t="shared" si="229"/>
        <v>46140.966666666667</v>
      </c>
      <c r="N993" s="200">
        <f t="shared" si="230"/>
        <v>0.3666672533071102</v>
      </c>
      <c r="O993" s="257" t="s">
        <v>304</v>
      </c>
      <c r="P993" s="257" t="s">
        <v>932</v>
      </c>
      <c r="Q993" s="258" t="s">
        <v>150</v>
      </c>
      <c r="R993" s="258" t="s">
        <v>137</v>
      </c>
      <c r="S993" s="258" t="s">
        <v>303</v>
      </c>
      <c r="T993" s="193" t="str">
        <f>IFERROR(VLOOKUP(S993,Sort!E:F,2,0),"")</f>
        <v>BRAKE SYSTEM</v>
      </c>
      <c r="U993" s="115">
        <f t="shared" si="231"/>
        <v>1</v>
      </c>
      <c r="V993" s="202" t="s">
        <v>422</v>
      </c>
      <c r="W993" s="202"/>
      <c r="X993" s="202"/>
      <c r="Y993" s="202"/>
      <c r="Z993" s="193"/>
      <c r="AA993" s="193" t="s">
        <v>362</v>
      </c>
      <c r="AB993" s="203"/>
      <c r="AC993" s="204" t="str">
        <f t="shared" si="232"/>
        <v>CLOSE</v>
      </c>
      <c r="AD993" s="47" t="str">
        <f t="array" aca="1" ref="AD993" ca="1">IF(D993="","",INDEX(HM_Unit!$D$1:$AE$1,MATCH(C993,HM_Unit!$D$2:$AE$2,0)))</f>
        <v>WEEK 18</v>
      </c>
      <c r="AE993" s="46"/>
      <c r="AF993" s="46"/>
      <c r="AG993" s="46"/>
      <c r="AH993" s="46"/>
      <c r="AI993" s="46"/>
      <c r="AJ993" s="46"/>
      <c r="AK993" s="46"/>
    </row>
    <row r="994" spans="1:37" ht="27" customHeight="1">
      <c r="A994" s="46">
        <f>IFERROR(VLOOKUP(D994,Sort!B:D,3,0),"")</f>
        <v>0</v>
      </c>
      <c r="B994" s="190" t="str">
        <f t="shared" si="226"/>
        <v>2146140CLOSE</v>
      </c>
      <c r="C994" s="252">
        <v>46140</v>
      </c>
      <c r="D994" s="253" t="s">
        <v>13</v>
      </c>
      <c r="E994" s="193" t="str">
        <f>IFERROR(VLOOKUP(D994,Sort!B:C,2,0),"")</f>
        <v>AXOR 3336K</v>
      </c>
      <c r="F994" s="254" t="s">
        <v>382</v>
      </c>
      <c r="G994" s="195">
        <f t="shared" si="227"/>
        <v>0</v>
      </c>
      <c r="H994" s="255">
        <v>46140</v>
      </c>
      <c r="I994" s="256">
        <v>0.75</v>
      </c>
      <c r="J994" s="255">
        <v>46141</v>
      </c>
      <c r="K994" s="256">
        <v>7.2916666666666671E-2</v>
      </c>
      <c r="L994" s="198">
        <f t="shared" si="228"/>
        <v>46140.75</v>
      </c>
      <c r="M994" s="199">
        <f t="shared" si="229"/>
        <v>46141.072916666664</v>
      </c>
      <c r="N994" s="200">
        <f t="shared" si="230"/>
        <v>7.7500123999616433</v>
      </c>
      <c r="O994" s="257" t="s">
        <v>1522</v>
      </c>
      <c r="P994" s="257" t="s">
        <v>1523</v>
      </c>
      <c r="Q994" s="258" t="s">
        <v>150</v>
      </c>
      <c r="R994" s="258" t="s">
        <v>137</v>
      </c>
      <c r="S994" s="258" t="s">
        <v>300</v>
      </c>
      <c r="T994" s="193" t="str">
        <f>IFERROR(VLOOKUP(S994,Sort!E:F,2,0),"")</f>
        <v>AIR SYSTEM</v>
      </c>
      <c r="U994" s="115">
        <f t="shared" si="231"/>
        <v>1</v>
      </c>
      <c r="V994" s="202" t="s">
        <v>422</v>
      </c>
      <c r="W994" s="202"/>
      <c r="X994" s="202"/>
      <c r="Y994" s="202"/>
      <c r="Z994" s="193"/>
      <c r="AA994" s="193" t="s">
        <v>362</v>
      </c>
      <c r="AB994" s="203"/>
      <c r="AC994" s="204" t="str">
        <f t="shared" si="232"/>
        <v>CLOSE</v>
      </c>
      <c r="AD994" s="47" t="str">
        <f t="array" aca="1" ref="AD994" ca="1">IF(D994="","",INDEX(HM_Unit!$D$1:$AE$1,MATCH(C994,HM_Unit!$D$2:$AE$2,0)))</f>
        <v>WEEK 18</v>
      </c>
      <c r="AE994" s="46"/>
      <c r="AF994" s="46"/>
      <c r="AG994" s="46"/>
      <c r="AH994" s="46"/>
      <c r="AI994" s="46"/>
      <c r="AJ994" s="46"/>
      <c r="AK994" s="46"/>
    </row>
    <row r="995" spans="1:37" ht="27" customHeight="1">
      <c r="A995" s="46">
        <f>IFERROR(VLOOKUP(D995,Sort!B:D,3,0),"")</f>
        <v>0</v>
      </c>
      <c r="B995" s="190" t="str">
        <f t="shared" si="226"/>
        <v>2246140CLOSE</v>
      </c>
      <c r="C995" s="252">
        <v>46140</v>
      </c>
      <c r="D995" s="253" t="s">
        <v>24</v>
      </c>
      <c r="E995" s="193" t="str">
        <f>IFERROR(VLOOKUP(D995,Sort!B:C,2,0),"")</f>
        <v>AXOR 3336K</v>
      </c>
      <c r="F995" s="254" t="s">
        <v>1524</v>
      </c>
      <c r="G995" s="195">
        <f t="shared" si="227"/>
        <v>0</v>
      </c>
      <c r="H995" s="255">
        <v>46140</v>
      </c>
      <c r="I995" s="256">
        <v>6.9444444444444448E-2</v>
      </c>
      <c r="J995" s="255">
        <v>46140</v>
      </c>
      <c r="K995" s="256">
        <v>7.7083333333333337E-2</v>
      </c>
      <c r="L995" s="198">
        <f t="shared" si="228"/>
        <v>46140.069444444445</v>
      </c>
      <c r="M995" s="199">
        <f t="shared" si="229"/>
        <v>46140.07708333333</v>
      </c>
      <c r="N995" s="200">
        <f t="shared" si="230"/>
        <v>0.18333362656624297</v>
      </c>
      <c r="O995" s="257" t="s">
        <v>837</v>
      </c>
      <c r="P995" s="257" t="s">
        <v>1525</v>
      </c>
      <c r="Q995" s="258" t="s">
        <v>150</v>
      </c>
      <c r="R995" s="258" t="s">
        <v>137</v>
      </c>
      <c r="S995" s="258" t="s">
        <v>291</v>
      </c>
      <c r="T995" s="193" t="str">
        <f>IFERROR(VLOOKUP(S995,Sort!E:F,2,0),"")</f>
        <v>ELECTRICAL, STARTING &amp; CHARGING SYSTEM</v>
      </c>
      <c r="U995" s="115">
        <f t="shared" si="231"/>
        <v>1</v>
      </c>
      <c r="V995" s="202" t="s">
        <v>422</v>
      </c>
      <c r="W995" s="202"/>
      <c r="X995" s="202"/>
      <c r="Y995" s="202"/>
      <c r="Z995" s="193"/>
      <c r="AA995" s="193" t="s">
        <v>362</v>
      </c>
      <c r="AB995" s="203"/>
      <c r="AC995" s="204" t="str">
        <f t="shared" si="232"/>
        <v>CLOSE</v>
      </c>
      <c r="AD995" s="47" t="str">
        <f t="array" aca="1" ref="AD995" ca="1">IF(D995="","",INDEX(HM_Unit!$D$1:$AE$1,MATCH(C995,HM_Unit!$D$2:$AE$2,0)))</f>
        <v>WEEK 18</v>
      </c>
      <c r="AE995" s="46"/>
      <c r="AF995" s="46"/>
      <c r="AG995" s="46"/>
      <c r="AH995" s="46"/>
      <c r="AI995" s="46"/>
      <c r="AJ995" s="46"/>
      <c r="AK995" s="46"/>
    </row>
    <row r="996" spans="1:37" ht="27" customHeight="1">
      <c r="A996" s="46">
        <f>IFERROR(VLOOKUP(D996,Sort!B:D,3,0),"")</f>
        <v>0</v>
      </c>
      <c r="B996" s="190" t="str">
        <f t="shared" si="226"/>
        <v>2346140CLOSE</v>
      </c>
      <c r="C996" s="252">
        <v>46140</v>
      </c>
      <c r="D996" s="253" t="s">
        <v>21</v>
      </c>
      <c r="E996" s="193" t="str">
        <f>IFERROR(VLOOKUP(D996,Sort!B:C,2,0),"")</f>
        <v>AXOR 3336K</v>
      </c>
      <c r="F996" s="254">
        <v>15295</v>
      </c>
      <c r="G996" s="195">
        <f t="shared" si="227"/>
        <v>0</v>
      </c>
      <c r="H996" s="255">
        <v>46140</v>
      </c>
      <c r="I996" s="256">
        <v>0.39583333333333331</v>
      </c>
      <c r="J996" s="255">
        <v>46141</v>
      </c>
      <c r="K996" s="256">
        <v>7.6388888888888895E-2</v>
      </c>
      <c r="L996" s="198">
        <f t="shared" si="228"/>
        <v>46140.395833333336</v>
      </c>
      <c r="M996" s="199">
        <f t="shared" si="229"/>
        <v>46141.076388888891</v>
      </c>
      <c r="N996" s="200">
        <f t="shared" si="230"/>
        <v>16.333359466689114</v>
      </c>
      <c r="O996" s="257" t="s">
        <v>1526</v>
      </c>
      <c r="P996" s="257" t="s">
        <v>1527</v>
      </c>
      <c r="Q996" s="258" t="s">
        <v>150</v>
      </c>
      <c r="R996" s="258" t="s">
        <v>138</v>
      </c>
      <c r="S996" s="258" t="s">
        <v>649</v>
      </c>
      <c r="T996" s="193" t="str">
        <f>IFERROR(VLOOKUP(S996,Sort!E:F,2,0),"")</f>
        <v>PTO</v>
      </c>
      <c r="U996" s="115">
        <f t="shared" si="231"/>
        <v>1</v>
      </c>
      <c r="V996" s="202" t="s">
        <v>422</v>
      </c>
      <c r="W996" s="202"/>
      <c r="X996" s="202"/>
      <c r="Y996" s="202"/>
      <c r="Z996" s="193"/>
      <c r="AA996" s="193" t="s">
        <v>362</v>
      </c>
      <c r="AB996" s="203"/>
      <c r="AC996" s="204" t="str">
        <f t="shared" si="232"/>
        <v>CLOSE</v>
      </c>
      <c r="AD996" s="47" t="str">
        <f t="array" aca="1" ref="AD996" ca="1">IF(D996="","",INDEX(HM_Unit!$D$1:$AE$1,MATCH(C996,HM_Unit!$D$2:$AE$2,0)))</f>
        <v>WEEK 18</v>
      </c>
      <c r="AE996" s="46"/>
      <c r="AF996" s="46"/>
      <c r="AG996" s="46"/>
      <c r="AH996" s="46"/>
      <c r="AI996" s="46"/>
      <c r="AJ996" s="46"/>
      <c r="AK996" s="46"/>
    </row>
    <row r="997" spans="1:37" ht="27" customHeight="1">
      <c r="A997" s="46">
        <f>IFERROR(VLOOKUP(D997,Sort!B:D,3,0),"")</f>
        <v>0</v>
      </c>
      <c r="B997" s="190" t="str">
        <f t="shared" si="226"/>
        <v>2446140CLOSE</v>
      </c>
      <c r="C997" s="252">
        <v>46140</v>
      </c>
      <c r="D997" s="253" t="s">
        <v>38</v>
      </c>
      <c r="E997" s="193" t="str">
        <f>IFERROR(VLOOKUP(D997,Sort!B:C,2,0),"")</f>
        <v>AXOR 3336K</v>
      </c>
      <c r="F997" s="254" t="s">
        <v>711</v>
      </c>
      <c r="G997" s="195">
        <f t="shared" si="227"/>
        <v>0</v>
      </c>
      <c r="H997" s="255">
        <v>46140</v>
      </c>
      <c r="I997" s="256">
        <v>0.96666666666666667</v>
      </c>
      <c r="J997" s="255">
        <v>46140</v>
      </c>
      <c r="K997" s="256">
        <v>0.97083333333333333</v>
      </c>
      <c r="L997" s="198">
        <f t="shared" si="228"/>
        <v>46140.966666666667</v>
      </c>
      <c r="M997" s="199">
        <f t="shared" si="229"/>
        <v>46140.970833333333</v>
      </c>
      <c r="N997" s="200">
        <f t="shared" si="230"/>
        <v>0.10000015997697316</v>
      </c>
      <c r="O997" s="257" t="s">
        <v>412</v>
      </c>
      <c r="P997" s="257" t="s">
        <v>413</v>
      </c>
      <c r="Q997" s="258" t="s">
        <v>150</v>
      </c>
      <c r="R997" s="258" t="s">
        <v>137</v>
      </c>
      <c r="S997" s="258" t="s">
        <v>291</v>
      </c>
      <c r="T997" s="193" t="str">
        <f>IFERROR(VLOOKUP(S997,Sort!E:F,2,0),"")</f>
        <v>ELECTRICAL, STARTING &amp; CHARGING SYSTEM</v>
      </c>
      <c r="U997" s="115">
        <f t="shared" si="231"/>
        <v>1</v>
      </c>
      <c r="V997" s="202" t="s">
        <v>422</v>
      </c>
      <c r="W997" s="202"/>
      <c r="X997" s="202"/>
      <c r="Y997" s="202"/>
      <c r="Z997" s="193"/>
      <c r="AA997" s="193" t="s">
        <v>362</v>
      </c>
      <c r="AB997" s="203"/>
      <c r="AC997" s="204" t="str">
        <f t="shared" si="232"/>
        <v>CLOSE</v>
      </c>
      <c r="AD997" s="47" t="str">
        <f t="array" aca="1" ref="AD997" ca="1">IF(D997="","",INDEX(HM_Unit!$D$1:$AE$1,MATCH(C997,HM_Unit!$D$2:$AE$2,0)))</f>
        <v>WEEK 18</v>
      </c>
      <c r="AE997" s="46"/>
      <c r="AF997" s="46"/>
      <c r="AG997" s="46"/>
      <c r="AH997" s="46"/>
      <c r="AI997" s="46"/>
      <c r="AJ997" s="46"/>
      <c r="AK997" s="46"/>
    </row>
    <row r="998" spans="1:37" ht="27" customHeight="1">
      <c r="A998" s="46">
        <f>IFERROR(VLOOKUP(D998,Sort!B:D,3,0),"")</f>
        <v>0</v>
      </c>
      <c r="B998" s="190" t="str">
        <f t="shared" si="226"/>
        <v>2546140CLOSE</v>
      </c>
      <c r="C998" s="252">
        <v>46140</v>
      </c>
      <c r="D998" s="253" t="s">
        <v>102</v>
      </c>
      <c r="E998" s="193" t="str">
        <f>IFERROR(VLOOKUP(D998,Sort!B:C,2,0),"")</f>
        <v>Axor 3336 OB</v>
      </c>
      <c r="F998" s="254">
        <v>17813</v>
      </c>
      <c r="G998" s="195">
        <f t="shared" si="227"/>
        <v>0</v>
      </c>
      <c r="H998" s="255">
        <v>46140</v>
      </c>
      <c r="I998" s="256">
        <v>0.93402777777777779</v>
      </c>
      <c r="J998" s="255">
        <v>46140</v>
      </c>
      <c r="K998" s="256">
        <v>0.94513888888888886</v>
      </c>
      <c r="L998" s="198">
        <f t="shared" si="228"/>
        <v>46140.934027777781</v>
      </c>
      <c r="M998" s="199">
        <f t="shared" si="229"/>
        <v>46140.945138888892</v>
      </c>
      <c r="N998" s="200">
        <f t="shared" si="230"/>
        <v>0.26666709333013561</v>
      </c>
      <c r="O998" s="257" t="s">
        <v>1528</v>
      </c>
      <c r="P998" s="257" t="s">
        <v>1529</v>
      </c>
      <c r="Q998" s="258" t="s">
        <v>150</v>
      </c>
      <c r="R998" s="258" t="s">
        <v>137</v>
      </c>
      <c r="S998" s="258" t="s">
        <v>311</v>
      </c>
      <c r="T998" s="193" t="str">
        <f>IFERROR(VLOOKUP(S998,Sort!E:F,2,0),"")</f>
        <v>TYRE</v>
      </c>
      <c r="U998" s="115">
        <f t="shared" si="231"/>
        <v>1</v>
      </c>
      <c r="V998" s="202" t="s">
        <v>422</v>
      </c>
      <c r="W998" s="202"/>
      <c r="X998" s="202"/>
      <c r="Y998" s="202"/>
      <c r="Z998" s="193"/>
      <c r="AA998" s="193" t="s">
        <v>362</v>
      </c>
      <c r="AB998" s="203"/>
      <c r="AC998" s="204" t="str">
        <f t="shared" si="232"/>
        <v>CLOSE</v>
      </c>
      <c r="AD998" s="47" t="str">
        <f t="array" aca="1" ref="AD998" ca="1">IF(D998="","",INDEX(HM_Unit!$D$1:$AE$1,MATCH(C998,HM_Unit!$D$2:$AE$2,0)))</f>
        <v>WEEK 18</v>
      </c>
      <c r="AE998" s="46"/>
      <c r="AF998" s="46"/>
      <c r="AG998" s="46"/>
      <c r="AH998" s="46"/>
      <c r="AI998" s="46"/>
      <c r="AJ998" s="46"/>
      <c r="AK998" s="46"/>
    </row>
    <row r="999" spans="1:37" ht="27" customHeight="1">
      <c r="A999" s="46">
        <f>IFERROR(VLOOKUP(D999,Sort!B:D,3,0),"")</f>
        <v>0</v>
      </c>
      <c r="B999" s="190" t="str">
        <f t="shared" si="226"/>
        <v>2646140CLOSE</v>
      </c>
      <c r="C999" s="252">
        <v>46140</v>
      </c>
      <c r="D999" s="253" t="s">
        <v>19</v>
      </c>
      <c r="E999" s="193" t="str">
        <f>IFERROR(VLOOKUP(D999,Sort!B:C,2,0),"")</f>
        <v>AXOR 3336K</v>
      </c>
      <c r="F999" s="254">
        <v>0</v>
      </c>
      <c r="G999" s="195">
        <f t="shared" si="227"/>
        <v>0</v>
      </c>
      <c r="H999" s="255">
        <v>46140</v>
      </c>
      <c r="I999" s="256">
        <v>0.75</v>
      </c>
      <c r="J999" s="255">
        <v>46140</v>
      </c>
      <c r="K999" s="256">
        <v>0.85416666666666663</v>
      </c>
      <c r="L999" s="198">
        <f t="shared" si="228"/>
        <v>46140.75</v>
      </c>
      <c r="M999" s="199">
        <f t="shared" si="229"/>
        <v>46140.854166666664</v>
      </c>
      <c r="N999" s="200">
        <f t="shared" si="230"/>
        <v>2.50000399994819</v>
      </c>
      <c r="O999" s="257" t="s">
        <v>1530</v>
      </c>
      <c r="P999" s="257" t="s">
        <v>1531</v>
      </c>
      <c r="Q999" s="258" t="s">
        <v>150</v>
      </c>
      <c r="R999" s="258" t="s">
        <v>137</v>
      </c>
      <c r="S999" s="258" t="s">
        <v>300</v>
      </c>
      <c r="T999" s="193" t="str">
        <f>IFERROR(VLOOKUP(S999,Sort!E:F,2,0),"")</f>
        <v>AIR SYSTEM</v>
      </c>
      <c r="U999" s="115">
        <f t="shared" si="231"/>
        <v>1</v>
      </c>
      <c r="V999" s="202" t="s">
        <v>422</v>
      </c>
      <c r="W999" s="202"/>
      <c r="X999" s="202"/>
      <c r="Y999" s="202"/>
      <c r="Z999" s="193"/>
      <c r="AA999" s="193" t="s">
        <v>362</v>
      </c>
      <c r="AB999" s="203"/>
      <c r="AC999" s="204" t="str">
        <f t="shared" si="232"/>
        <v>CLOSE</v>
      </c>
      <c r="AD999" s="47" t="str">
        <f t="array" aca="1" ref="AD999" ca="1">IF(D999="","",INDEX(HM_Unit!$D$1:$AE$1,MATCH(C999,HM_Unit!$D$2:$AE$2,0)))</f>
        <v>WEEK 18</v>
      </c>
      <c r="AE999" s="46"/>
      <c r="AF999" s="46"/>
      <c r="AG999" s="46"/>
      <c r="AH999" s="46"/>
      <c r="AI999" s="46"/>
      <c r="AJ999" s="46"/>
      <c r="AK999" s="46"/>
    </row>
    <row r="1000" spans="1:37" ht="27" customHeight="1">
      <c r="A1000" s="46">
        <f>IFERROR(VLOOKUP(D1000,Sort!B:D,3,0),"")</f>
        <v>0</v>
      </c>
      <c r="B1000" s="190" t="str">
        <f t="shared" si="226"/>
        <v>2746140CLOSE</v>
      </c>
      <c r="C1000" s="252">
        <v>46140</v>
      </c>
      <c r="D1000" s="253" t="s">
        <v>36</v>
      </c>
      <c r="E1000" s="193" t="str">
        <f>IFERROR(VLOOKUP(D1000,Sort!B:C,2,0),"")</f>
        <v>AXOR 3336K</v>
      </c>
      <c r="F1000" s="194"/>
      <c r="G1000" s="195">
        <f t="shared" si="227"/>
        <v>0</v>
      </c>
      <c r="H1000" s="255">
        <v>46140</v>
      </c>
      <c r="I1000" s="256">
        <v>0.46944444444444444</v>
      </c>
      <c r="J1000" s="255">
        <v>46140</v>
      </c>
      <c r="K1000" s="256">
        <v>0.49166666666666664</v>
      </c>
      <c r="L1000" s="198">
        <f t="shared" si="228"/>
        <v>46140.469444444447</v>
      </c>
      <c r="M1000" s="199">
        <f t="shared" si="229"/>
        <v>46140.491666666669</v>
      </c>
      <c r="N1000" s="200">
        <f t="shared" si="230"/>
        <v>0.53333418666027121</v>
      </c>
      <c r="O1000" s="257" t="s">
        <v>356</v>
      </c>
      <c r="P1000" s="201"/>
      <c r="Q1000" s="258" t="s">
        <v>149</v>
      </c>
      <c r="R1000" s="258" t="s">
        <v>137</v>
      </c>
      <c r="S1000" s="258" t="s">
        <v>318</v>
      </c>
      <c r="T1000" s="193" t="str">
        <f>IFERROR(VLOOKUP(S1000,Sort!E:F,2,0),"")</f>
        <v>PREVENTIVE MAINTENACE</v>
      </c>
      <c r="U1000" s="115">
        <f t="shared" si="231"/>
        <v>1</v>
      </c>
      <c r="V1000" s="202" t="s">
        <v>422</v>
      </c>
      <c r="W1000" s="202"/>
      <c r="X1000" s="202"/>
      <c r="Y1000" s="202"/>
      <c r="Z1000" s="193"/>
      <c r="AA1000" s="193" t="s">
        <v>362</v>
      </c>
      <c r="AB1000" s="203"/>
      <c r="AC1000" s="204" t="str">
        <f t="shared" si="232"/>
        <v>CLOSE</v>
      </c>
      <c r="AD1000" s="47" t="str">
        <f t="array" aca="1" ref="AD1000" ca="1">IF(D1000="","",INDEX(HM_Unit!$D$1:$AE$1,MATCH(C1000,HM_Unit!$D$2:$AE$2,0)))</f>
        <v>WEEK 18</v>
      </c>
      <c r="AE1000" s="46"/>
      <c r="AF1000" s="46"/>
      <c r="AG1000" s="46"/>
      <c r="AH1000" s="46"/>
      <c r="AI1000" s="46"/>
      <c r="AJ1000" s="46"/>
      <c r="AK1000" s="46"/>
    </row>
    <row r="1001" spans="1:37" ht="27" customHeight="1">
      <c r="A1001" s="46">
        <f>IFERROR(VLOOKUP(D1001,Sort!B:D,3,0),"")</f>
        <v>0</v>
      </c>
      <c r="B1001" s="190" t="str">
        <f t="shared" si="226"/>
        <v>2846140CLOSE</v>
      </c>
      <c r="C1001" s="252">
        <v>46140</v>
      </c>
      <c r="D1001" s="253" t="s">
        <v>30</v>
      </c>
      <c r="E1001" s="193" t="str">
        <f>IFERROR(VLOOKUP(D1001,Sort!B:C,2,0),"")</f>
        <v>AXOR 3336K</v>
      </c>
      <c r="F1001" s="194"/>
      <c r="G1001" s="195">
        <f t="shared" si="227"/>
        <v>0</v>
      </c>
      <c r="H1001" s="255">
        <v>46140</v>
      </c>
      <c r="I1001" s="256">
        <v>0.43333333333333335</v>
      </c>
      <c r="J1001" s="255">
        <v>46140</v>
      </c>
      <c r="K1001" s="256">
        <v>0.45277777777777778</v>
      </c>
      <c r="L1001" s="198">
        <f t="shared" si="228"/>
        <v>46140.433333333334</v>
      </c>
      <c r="M1001" s="199">
        <f t="shared" si="229"/>
        <v>46140.452777777777</v>
      </c>
      <c r="N1001" s="200">
        <f t="shared" si="230"/>
        <v>0.46666741328408246</v>
      </c>
      <c r="O1001" s="257" t="s">
        <v>356</v>
      </c>
      <c r="P1001" s="201"/>
      <c r="Q1001" s="258" t="s">
        <v>149</v>
      </c>
      <c r="R1001" s="258" t="s">
        <v>137</v>
      </c>
      <c r="S1001" s="258" t="s">
        <v>318</v>
      </c>
      <c r="T1001" s="193" t="str">
        <f>IFERROR(VLOOKUP(S1001,Sort!E:F,2,0),"")</f>
        <v>PREVENTIVE MAINTENACE</v>
      </c>
      <c r="U1001" s="115">
        <f t="shared" si="231"/>
        <v>1</v>
      </c>
      <c r="V1001" s="202" t="s">
        <v>422</v>
      </c>
      <c r="W1001" s="202"/>
      <c r="X1001" s="202"/>
      <c r="Y1001" s="202"/>
      <c r="Z1001" s="193"/>
      <c r="AA1001" s="193" t="s">
        <v>362</v>
      </c>
      <c r="AB1001" s="203"/>
      <c r="AC1001" s="204" t="str">
        <f t="shared" si="232"/>
        <v>CLOSE</v>
      </c>
      <c r="AD1001" s="47" t="str">
        <f t="array" aca="1" ref="AD1001" ca="1">IF(D1001="","",INDEX(HM_Unit!$D$1:$AE$1,MATCH(C1001,HM_Unit!$D$2:$AE$2,0)))</f>
        <v>WEEK 18</v>
      </c>
      <c r="AE1001" s="46"/>
      <c r="AF1001" s="46"/>
      <c r="AG1001" s="46"/>
      <c r="AH1001" s="46"/>
      <c r="AI1001" s="46"/>
      <c r="AJ1001" s="46"/>
      <c r="AK1001" s="46"/>
    </row>
    <row r="1002" spans="1:37" ht="27" customHeight="1">
      <c r="A1002" s="46">
        <f>IFERROR(VLOOKUP(D1002,Sort!B:D,3,0),"")</f>
        <v>0</v>
      </c>
      <c r="B1002" s="190" t="str">
        <f t="shared" si="226"/>
        <v>2946140CLOSE</v>
      </c>
      <c r="C1002" s="252">
        <v>46140</v>
      </c>
      <c r="D1002" s="253" t="s">
        <v>18</v>
      </c>
      <c r="E1002" s="193" t="str">
        <f>IFERROR(VLOOKUP(D1002,Sort!B:C,2,0),"")</f>
        <v>AXOR 3336K</v>
      </c>
      <c r="F1002" s="194"/>
      <c r="G1002" s="195">
        <f t="shared" si="227"/>
        <v>0</v>
      </c>
      <c r="H1002" s="255">
        <v>46140</v>
      </c>
      <c r="I1002" s="256">
        <v>0.59652777777777777</v>
      </c>
      <c r="J1002" s="255">
        <v>46140</v>
      </c>
      <c r="K1002" s="256">
        <v>0.65138888888888891</v>
      </c>
      <c r="L1002" s="198">
        <f t="shared" si="228"/>
        <v>46140.59652777778</v>
      </c>
      <c r="M1002" s="199">
        <f t="shared" si="229"/>
        <v>46140.651388888888</v>
      </c>
      <c r="N1002" s="200">
        <f t="shared" si="230"/>
        <v>1.3166687732629765</v>
      </c>
      <c r="O1002" s="257" t="s">
        <v>357</v>
      </c>
      <c r="P1002" s="201"/>
      <c r="Q1002" s="258" t="s">
        <v>149</v>
      </c>
      <c r="R1002" s="258" t="s">
        <v>137</v>
      </c>
      <c r="S1002" s="258" t="s">
        <v>318</v>
      </c>
      <c r="T1002" s="193" t="str">
        <f>IFERROR(VLOOKUP(S1002,Sort!E:F,2,0),"")</f>
        <v>PREVENTIVE MAINTENACE</v>
      </c>
      <c r="U1002" s="115">
        <f t="shared" si="231"/>
        <v>1</v>
      </c>
      <c r="V1002" s="202" t="s">
        <v>422</v>
      </c>
      <c r="W1002" s="202"/>
      <c r="X1002" s="202"/>
      <c r="Y1002" s="202"/>
      <c r="Z1002" s="193"/>
      <c r="AA1002" s="193" t="s">
        <v>362</v>
      </c>
      <c r="AB1002" s="203"/>
      <c r="AC1002" s="204" t="str">
        <f t="shared" si="232"/>
        <v>CLOSE</v>
      </c>
      <c r="AD1002" s="47" t="str">
        <f t="array" aca="1" ref="AD1002" ca="1">IF(D1002="","",INDEX(HM_Unit!$D$1:$AE$1,MATCH(C1002,HM_Unit!$D$2:$AE$2,0)))</f>
        <v>WEEK 18</v>
      </c>
      <c r="AE1002" s="46"/>
      <c r="AF1002" s="46"/>
      <c r="AG1002" s="46"/>
      <c r="AH1002" s="46"/>
      <c r="AI1002" s="46"/>
      <c r="AJ1002" s="46"/>
      <c r="AK1002" s="46"/>
    </row>
    <row r="1003" spans="1:37" ht="27" customHeight="1">
      <c r="A1003" s="46">
        <f>IFERROR(VLOOKUP(D1003,Sort!B:D,3,0),"")</f>
        <v>0</v>
      </c>
      <c r="B1003" s="190" t="str">
        <f t="shared" si="226"/>
        <v>3046140CLOSE</v>
      </c>
      <c r="C1003" s="252">
        <v>46140</v>
      </c>
      <c r="D1003" s="253" t="s">
        <v>24</v>
      </c>
      <c r="E1003" s="193" t="str">
        <f>IFERROR(VLOOKUP(D1003,Sort!B:C,2,0),"")</f>
        <v>AXOR 3336K</v>
      </c>
      <c r="F1003" s="194"/>
      <c r="G1003" s="195">
        <f t="shared" si="227"/>
        <v>0</v>
      </c>
      <c r="H1003" s="255">
        <v>46140</v>
      </c>
      <c r="I1003" s="256">
        <v>0.34652777777777777</v>
      </c>
      <c r="J1003" s="255">
        <v>46140</v>
      </c>
      <c r="K1003" s="256">
        <v>0.38958333333333334</v>
      </c>
      <c r="L1003" s="198">
        <f t="shared" si="228"/>
        <v>46140.34652777778</v>
      </c>
      <c r="M1003" s="199">
        <f t="shared" si="229"/>
        <v>46140.38958333333</v>
      </c>
      <c r="N1003" s="200">
        <f t="shared" si="230"/>
        <v>1.0333349865451371</v>
      </c>
      <c r="O1003" s="257" t="s">
        <v>357</v>
      </c>
      <c r="P1003" s="201"/>
      <c r="Q1003" s="258" t="s">
        <v>149</v>
      </c>
      <c r="R1003" s="258" t="s">
        <v>137</v>
      </c>
      <c r="S1003" s="258" t="s">
        <v>318</v>
      </c>
      <c r="T1003" s="193" t="str">
        <f>IFERROR(VLOOKUP(S1003,Sort!E:F,2,0),"")</f>
        <v>PREVENTIVE MAINTENACE</v>
      </c>
      <c r="U1003" s="115">
        <f t="shared" si="231"/>
        <v>1</v>
      </c>
      <c r="V1003" s="202" t="s">
        <v>422</v>
      </c>
      <c r="W1003" s="202"/>
      <c r="X1003" s="202"/>
      <c r="Y1003" s="202"/>
      <c r="Z1003" s="193"/>
      <c r="AA1003" s="193" t="s">
        <v>362</v>
      </c>
      <c r="AB1003" s="203"/>
      <c r="AC1003" s="204" t="str">
        <f t="shared" si="232"/>
        <v>CLOSE</v>
      </c>
      <c r="AD1003" s="47" t="str">
        <f t="array" aca="1" ref="AD1003" ca="1">IF(D1003="","",INDEX(HM_Unit!$D$1:$AE$1,MATCH(C1003,HM_Unit!$D$2:$AE$2,0)))</f>
        <v>WEEK 18</v>
      </c>
      <c r="AE1003" s="46"/>
      <c r="AF1003" s="46"/>
      <c r="AG1003" s="46"/>
      <c r="AH1003" s="46"/>
      <c r="AI1003" s="46"/>
      <c r="AJ1003" s="46"/>
      <c r="AK1003" s="46"/>
    </row>
    <row r="1004" spans="1:37" ht="27" customHeight="1">
      <c r="A1004" s="46">
        <f>IFERROR(VLOOKUP(D1004,Sort!B:D,3,0),"")</f>
        <v>0</v>
      </c>
      <c r="B1004" s="190" t="str">
        <f t="shared" si="226"/>
        <v>3146140CLOSE</v>
      </c>
      <c r="C1004" s="252">
        <v>46140</v>
      </c>
      <c r="D1004" s="253" t="s">
        <v>35</v>
      </c>
      <c r="E1004" s="193" t="str">
        <f>IFERROR(VLOOKUP(D1004,Sort!B:C,2,0),"")</f>
        <v>AXOR 3336K</v>
      </c>
      <c r="F1004" s="194"/>
      <c r="G1004" s="195">
        <f t="shared" si="227"/>
        <v>0</v>
      </c>
      <c r="H1004" s="255">
        <v>46140</v>
      </c>
      <c r="I1004" s="256">
        <v>0.35555555555555557</v>
      </c>
      <c r="J1004" s="255">
        <v>46140</v>
      </c>
      <c r="K1004" s="256">
        <v>0.43125000000000002</v>
      </c>
      <c r="L1004" s="198">
        <f t="shared" si="228"/>
        <v>46140.355555555558</v>
      </c>
      <c r="M1004" s="199">
        <f t="shared" si="229"/>
        <v>46140.431250000001</v>
      </c>
      <c r="N1004" s="200">
        <f t="shared" si="230"/>
        <v>1.8166695733224667</v>
      </c>
      <c r="O1004" s="257" t="s">
        <v>529</v>
      </c>
      <c r="P1004" s="201"/>
      <c r="Q1004" s="258" t="s">
        <v>149</v>
      </c>
      <c r="R1004" s="258" t="s">
        <v>137</v>
      </c>
      <c r="S1004" s="258" t="s">
        <v>318</v>
      </c>
      <c r="T1004" s="193" t="str">
        <f>IFERROR(VLOOKUP(S1004,Sort!E:F,2,0),"")</f>
        <v>PREVENTIVE MAINTENACE</v>
      </c>
      <c r="U1004" s="115">
        <f t="shared" si="231"/>
        <v>1</v>
      </c>
      <c r="V1004" s="202" t="s">
        <v>422</v>
      </c>
      <c r="W1004" s="202"/>
      <c r="X1004" s="202"/>
      <c r="Y1004" s="202"/>
      <c r="Z1004" s="193"/>
      <c r="AA1004" s="193" t="s">
        <v>362</v>
      </c>
      <c r="AB1004" s="203"/>
      <c r="AC1004" s="204" t="str">
        <f t="shared" si="232"/>
        <v>CLOSE</v>
      </c>
      <c r="AD1004" s="47" t="str">
        <f t="array" aca="1" ref="AD1004" ca="1">IF(D1004="","",INDEX(HM_Unit!$D$1:$AE$1,MATCH(C1004,HM_Unit!$D$2:$AE$2,0)))</f>
        <v>WEEK 18</v>
      </c>
      <c r="AE1004" s="46"/>
      <c r="AF1004" s="46"/>
      <c r="AG1004" s="46"/>
      <c r="AH1004" s="46"/>
      <c r="AI1004" s="46"/>
      <c r="AJ1004" s="46"/>
      <c r="AK1004" s="46"/>
    </row>
    <row r="1005" spans="1:37" ht="27" customHeight="1">
      <c r="A1005" s="46">
        <f>IFERROR(VLOOKUP(D1005,Sort!B:D,3,0),"")</f>
        <v>0</v>
      </c>
      <c r="B1005" s="190" t="str">
        <f t="shared" si="226"/>
        <v>3246140CLOSE</v>
      </c>
      <c r="C1005" s="252">
        <v>46140</v>
      </c>
      <c r="D1005" s="253" t="s">
        <v>14</v>
      </c>
      <c r="E1005" s="193" t="str">
        <f>IFERROR(VLOOKUP(D1005,Sort!B:C,2,0),"")</f>
        <v>AXOR 3336K</v>
      </c>
      <c r="F1005" s="194"/>
      <c r="G1005" s="195">
        <f t="shared" si="227"/>
        <v>0</v>
      </c>
      <c r="H1005" s="255">
        <v>46140</v>
      </c>
      <c r="I1005" s="256">
        <v>0.58680555555555558</v>
      </c>
      <c r="J1005" s="255">
        <v>46140</v>
      </c>
      <c r="K1005" s="256">
        <v>0.63888888888888884</v>
      </c>
      <c r="L1005" s="198">
        <f t="shared" si="228"/>
        <v>46140.586805555555</v>
      </c>
      <c r="M1005" s="199">
        <f t="shared" si="229"/>
        <v>46140.638888888891</v>
      </c>
      <c r="N1005" s="200">
        <f t="shared" si="230"/>
        <v>1.250002000061412</v>
      </c>
      <c r="O1005" s="257" t="s">
        <v>462</v>
      </c>
      <c r="P1005" s="201"/>
      <c r="Q1005" s="258" t="s">
        <v>149</v>
      </c>
      <c r="R1005" s="258" t="s">
        <v>137</v>
      </c>
      <c r="S1005" s="258" t="s">
        <v>318</v>
      </c>
      <c r="T1005" s="193" t="str">
        <f>IFERROR(VLOOKUP(S1005,Sort!E:F,2,0),"")</f>
        <v>PREVENTIVE MAINTENACE</v>
      </c>
      <c r="U1005" s="115">
        <f t="shared" si="231"/>
        <v>1</v>
      </c>
      <c r="V1005" s="202" t="s">
        <v>422</v>
      </c>
      <c r="W1005" s="202"/>
      <c r="X1005" s="202"/>
      <c r="Y1005" s="202"/>
      <c r="Z1005" s="193"/>
      <c r="AA1005" s="193" t="s">
        <v>362</v>
      </c>
      <c r="AB1005" s="203"/>
      <c r="AC1005" s="204" t="str">
        <f t="shared" si="232"/>
        <v>CLOSE</v>
      </c>
      <c r="AD1005" s="47" t="str">
        <f t="array" aca="1" ref="AD1005" ca="1">IF(D1005="","",INDEX(HM_Unit!$D$1:$AE$1,MATCH(C1005,HM_Unit!$D$2:$AE$2,0)))</f>
        <v>WEEK 18</v>
      </c>
      <c r="AE1005" s="46"/>
      <c r="AF1005" s="46"/>
      <c r="AG1005" s="46"/>
      <c r="AH1005" s="46"/>
      <c r="AI1005" s="46"/>
      <c r="AJ1005" s="46"/>
      <c r="AK1005" s="46"/>
    </row>
    <row r="1006" spans="1:37" ht="27" customHeight="1">
      <c r="A1006" s="46">
        <f>IFERROR(VLOOKUP(D1006,Sort!B:D,3,0),"")</f>
        <v>0</v>
      </c>
      <c r="B1006" s="190" t="str">
        <f t="shared" si="226"/>
        <v>3346140CLOSE</v>
      </c>
      <c r="C1006" s="252">
        <v>46140</v>
      </c>
      <c r="D1006" s="253" t="s">
        <v>41</v>
      </c>
      <c r="E1006" s="193" t="str">
        <f>IFERROR(VLOOKUP(D1006,Sort!B:C,2,0),"")</f>
        <v>AXOR 3336K</v>
      </c>
      <c r="F1006" s="194"/>
      <c r="G1006" s="195">
        <f t="shared" si="227"/>
        <v>0</v>
      </c>
      <c r="H1006" s="255">
        <v>46140</v>
      </c>
      <c r="I1006" s="256">
        <v>0.64027777777777772</v>
      </c>
      <c r="J1006" s="255">
        <v>46140</v>
      </c>
      <c r="K1006" s="256">
        <v>0.7</v>
      </c>
      <c r="L1006" s="198">
        <f t="shared" si="228"/>
        <v>46140.640277777777</v>
      </c>
      <c r="M1006" s="199">
        <f t="shared" si="229"/>
        <v>46140.7</v>
      </c>
      <c r="N1006" s="200">
        <f t="shared" si="230"/>
        <v>1.4333356266276551</v>
      </c>
      <c r="O1006" s="257" t="s">
        <v>462</v>
      </c>
      <c r="P1006" s="201"/>
      <c r="Q1006" s="258" t="s">
        <v>149</v>
      </c>
      <c r="R1006" s="258" t="s">
        <v>137</v>
      </c>
      <c r="S1006" s="258" t="s">
        <v>318</v>
      </c>
      <c r="T1006" s="193" t="str">
        <f>IFERROR(VLOOKUP(S1006,Sort!E:F,2,0),"")</f>
        <v>PREVENTIVE MAINTENACE</v>
      </c>
      <c r="U1006" s="115">
        <f t="shared" si="231"/>
        <v>1</v>
      </c>
      <c r="V1006" s="202" t="s">
        <v>422</v>
      </c>
      <c r="W1006" s="202"/>
      <c r="X1006" s="202"/>
      <c r="Y1006" s="202"/>
      <c r="Z1006" s="193"/>
      <c r="AA1006" s="193" t="s">
        <v>362</v>
      </c>
      <c r="AB1006" s="203"/>
      <c r="AC1006" s="204" t="str">
        <f t="shared" si="232"/>
        <v>CLOSE</v>
      </c>
      <c r="AD1006" s="47" t="str">
        <f t="array" aca="1" ref="AD1006" ca="1">IF(D1006="","",INDEX(HM_Unit!$D$1:$AE$1,MATCH(C1006,HM_Unit!$D$2:$AE$2,0)))</f>
        <v>WEEK 18</v>
      </c>
      <c r="AE1006" s="46"/>
      <c r="AF1006" s="46"/>
      <c r="AG1006" s="46"/>
      <c r="AH1006" s="46"/>
      <c r="AI1006" s="46"/>
      <c r="AJ1006" s="46"/>
      <c r="AK1006" s="46"/>
    </row>
    <row r="1007" spans="1:37" ht="27" customHeight="1">
      <c r="A1007" s="46">
        <f>IFERROR(VLOOKUP(D1007,Sort!B:D,3,0),"")</f>
        <v>0</v>
      </c>
      <c r="B1007" s="190" t="str">
        <f t="shared" si="226"/>
        <v>246140OPEN</v>
      </c>
      <c r="C1007" s="252">
        <v>46140</v>
      </c>
      <c r="D1007" s="192" t="s">
        <v>26</v>
      </c>
      <c r="E1007" s="193" t="str">
        <f>IFERROR(VLOOKUP(D1007,Sort!B:C,2,0),"")</f>
        <v>AXOR 3336K</v>
      </c>
      <c r="F1007" s="194"/>
      <c r="G1007" s="195">
        <f t="shared" si="227"/>
        <v>5</v>
      </c>
      <c r="H1007" s="243">
        <v>46135</v>
      </c>
      <c r="I1007" s="197">
        <v>0.25</v>
      </c>
      <c r="J1007" s="255">
        <v>46141</v>
      </c>
      <c r="K1007" s="197">
        <v>0.25</v>
      </c>
      <c r="L1007" s="198">
        <f t="shared" si="228"/>
        <v>46140.25</v>
      </c>
      <c r="M1007" s="199">
        <f t="shared" si="229"/>
        <v>46141.25</v>
      </c>
      <c r="N1007" s="200">
        <f t="shared" si="230"/>
        <v>24.000038400061499</v>
      </c>
      <c r="O1007" s="201" t="s">
        <v>1384</v>
      </c>
      <c r="P1007" s="201" t="s">
        <v>1385</v>
      </c>
      <c r="Q1007" s="202" t="s">
        <v>150</v>
      </c>
      <c r="R1007" s="202" t="s">
        <v>133</v>
      </c>
      <c r="S1007" s="202" t="s">
        <v>398</v>
      </c>
      <c r="T1007" s="193" t="str">
        <f>IFERROR(VLOOKUP(S1007,Sort!E:F,2,0),"")</f>
        <v>STEERING SYSTEM &amp; TIE ROD</v>
      </c>
      <c r="U1007" s="115" t="str">
        <f t="shared" si="231"/>
        <v/>
      </c>
      <c r="V1007" s="202" t="s">
        <v>422</v>
      </c>
      <c r="W1007" s="202"/>
      <c r="X1007" s="202"/>
      <c r="Y1007" s="202"/>
      <c r="Z1007" s="193"/>
      <c r="AA1007" s="193" t="s">
        <v>362</v>
      </c>
      <c r="AB1007" s="193" t="s">
        <v>3</v>
      </c>
      <c r="AC1007" s="204" t="str">
        <f t="shared" si="232"/>
        <v>OPEN</v>
      </c>
      <c r="AD1007" s="47" t="str">
        <f t="array" aca="1" ref="AD1007" ca="1">IF(D1007="","",INDEX(HM_Unit!$D$1:$AE$1,MATCH(C1007,HM_Unit!$D$2:$AE$2,0)))</f>
        <v>WEEK 18</v>
      </c>
      <c r="AE1007" s="46"/>
      <c r="AF1007" s="46"/>
      <c r="AG1007" s="46"/>
      <c r="AH1007" s="46"/>
      <c r="AI1007" s="46"/>
      <c r="AJ1007" s="46"/>
      <c r="AK1007" s="46"/>
    </row>
    <row r="1008" spans="1:37" ht="27" customHeight="1">
      <c r="A1008" s="46">
        <f>IFERROR(VLOOKUP(D1008,Sort!B:D,3,0),"")</f>
        <v>0</v>
      </c>
      <c r="B1008" s="190" t="str">
        <f t="shared" si="226"/>
        <v>346140OPEN</v>
      </c>
      <c r="C1008" s="252">
        <v>46140</v>
      </c>
      <c r="D1008" s="192" t="s">
        <v>39</v>
      </c>
      <c r="E1008" s="193" t="str">
        <f>IFERROR(VLOOKUP(D1008,Sort!B:C,2,0),"")</f>
        <v>AXOR 3336K</v>
      </c>
      <c r="F1008" s="194" t="s">
        <v>379</v>
      </c>
      <c r="G1008" s="195">
        <f t="shared" si="227"/>
        <v>6</v>
      </c>
      <c r="H1008" s="196">
        <v>46134</v>
      </c>
      <c r="I1008" s="197">
        <v>0.75</v>
      </c>
      <c r="J1008" s="255">
        <v>46141</v>
      </c>
      <c r="K1008" s="197">
        <v>0.25</v>
      </c>
      <c r="L1008" s="198">
        <f t="shared" si="228"/>
        <v>46140.25</v>
      </c>
      <c r="M1008" s="199">
        <f t="shared" si="229"/>
        <v>46141.25</v>
      </c>
      <c r="N1008" s="200">
        <f t="shared" si="230"/>
        <v>24.000038400061499</v>
      </c>
      <c r="O1008" s="201" t="s">
        <v>383</v>
      </c>
      <c r="P1008" s="201" t="s">
        <v>1490</v>
      </c>
      <c r="Q1008" s="202" t="s">
        <v>150</v>
      </c>
      <c r="R1008" s="202" t="s">
        <v>137</v>
      </c>
      <c r="S1008" s="202" t="s">
        <v>337</v>
      </c>
      <c r="T1008" s="193" t="str">
        <f>IFERROR(VLOOKUP(S1008,Sort!E:F,2,0),"")</f>
        <v>TRANSMISSION</v>
      </c>
      <c r="U1008" s="115" t="str">
        <f t="shared" si="231"/>
        <v/>
      </c>
      <c r="V1008" s="202" t="s">
        <v>422</v>
      </c>
      <c r="W1008" s="202"/>
      <c r="X1008" s="202"/>
      <c r="Y1008" s="202"/>
      <c r="Z1008" s="193"/>
      <c r="AA1008" s="193" t="s">
        <v>362</v>
      </c>
      <c r="AB1008" s="193" t="s">
        <v>3</v>
      </c>
      <c r="AC1008" s="204" t="str">
        <f t="shared" si="232"/>
        <v>OPEN</v>
      </c>
      <c r="AD1008" s="47" t="str">
        <f t="array" aca="1" ref="AD1008" ca="1">IF(D1008="","",INDEX(HM_Unit!$D$1:$AE$1,MATCH(C1008,HM_Unit!$D$2:$AE$2,0)))</f>
        <v>WEEK 18</v>
      </c>
      <c r="AE1008" s="46"/>
      <c r="AF1008" s="46"/>
      <c r="AG1008" s="46"/>
      <c r="AH1008" s="46"/>
      <c r="AI1008" s="46"/>
      <c r="AJ1008" s="46"/>
      <c r="AK1008" s="46"/>
    </row>
    <row r="1009" spans="1:37" ht="27" customHeight="1">
      <c r="A1009" s="21" t="str">
        <f>IFERROR(VLOOKUP(D1009,Sort!B:D,3,0),"")</f>
        <v>Hilight V4W</v>
      </c>
      <c r="B1009" s="190" t="str">
        <f t="shared" si="226"/>
        <v>446140OPEN</v>
      </c>
      <c r="C1009" s="252">
        <v>46140</v>
      </c>
      <c r="D1009" s="207" t="s">
        <v>67</v>
      </c>
      <c r="E1009" s="207" t="str">
        <f>IFERROR(VLOOKUP(D1009,Sort!B:C,2,0),"")</f>
        <v>TOWER LAMP</v>
      </c>
      <c r="F1009" s="208"/>
      <c r="G1009" s="209">
        <f t="shared" si="227"/>
        <v>74</v>
      </c>
      <c r="H1009" s="210">
        <v>46066</v>
      </c>
      <c r="I1009" s="211">
        <v>0.62152777777777779</v>
      </c>
      <c r="J1009" s="255">
        <v>46141</v>
      </c>
      <c r="K1009" s="211">
        <v>0.25</v>
      </c>
      <c r="L1009" s="213">
        <f t="shared" si="228"/>
        <v>46140.25</v>
      </c>
      <c r="M1009" s="214">
        <f t="shared" si="229"/>
        <v>46141.25</v>
      </c>
      <c r="N1009" s="200">
        <f t="shared" si="230"/>
        <v>24.000038400061499</v>
      </c>
      <c r="O1009" s="216" t="s">
        <v>366</v>
      </c>
      <c r="P1009" s="216" t="s">
        <v>367</v>
      </c>
      <c r="Q1009" s="217" t="s">
        <v>150</v>
      </c>
      <c r="R1009" s="217" t="s">
        <v>135</v>
      </c>
      <c r="S1009" s="217" t="s">
        <v>291</v>
      </c>
      <c r="T1009" s="207" t="str">
        <f>IFERROR(VLOOKUP(S1009,Sort!E:F,2,0),"")</f>
        <v>ELECTRICAL, STARTING &amp; CHARGING SYSTEM</v>
      </c>
      <c r="U1009" s="115" t="str">
        <f t="shared" si="231"/>
        <v/>
      </c>
      <c r="V1009" s="202" t="str">
        <f t="shared" ref="V1009:V1010" si="233">IF(H1009="","",IF(G1009&gt;7,"Major","Minor"))</f>
        <v>Major</v>
      </c>
      <c r="W1009" s="205"/>
      <c r="X1009" s="205"/>
      <c r="Y1009" s="205"/>
      <c r="Z1009" s="205"/>
      <c r="AA1009" s="207" t="s">
        <v>362</v>
      </c>
      <c r="AB1009" s="218" t="s">
        <v>3</v>
      </c>
      <c r="AC1009" s="219" t="str">
        <f t="shared" si="232"/>
        <v>OPEN</v>
      </c>
      <c r="AD1009" s="17" t="str">
        <f t="array" aca="1" ref="AD1009" ca="1">IF(D1009="","",INDEX(HM_Unit!$D$1:$AE$1,MATCH(C1009,HM_Unit!$D$2:$AE$2,0)))</f>
        <v>WEEK 18</v>
      </c>
      <c r="AE1009" s="220"/>
      <c r="AF1009" s="68"/>
      <c r="AG1009" s="68"/>
      <c r="AH1009" s="68"/>
      <c r="AI1009" s="68"/>
      <c r="AJ1009" s="68"/>
      <c r="AK1009" s="68"/>
    </row>
    <row r="1010" spans="1:37" ht="27" customHeight="1">
      <c r="A1010" s="21" t="str">
        <f>IFERROR(VLOOKUP(D1010,Sort!B:D,3,0),"")</f>
        <v>Hilight V4W</v>
      </c>
      <c r="B1010" s="190" t="str">
        <f t="shared" si="226"/>
        <v>546140OPEN</v>
      </c>
      <c r="C1010" s="252">
        <v>46140</v>
      </c>
      <c r="D1010" s="207" t="s">
        <v>68</v>
      </c>
      <c r="E1010" s="207" t="str">
        <f>IFERROR(VLOOKUP(D1010,Sort!B:C,2,0),"")</f>
        <v>TOWER LAMP</v>
      </c>
      <c r="F1010" s="208"/>
      <c r="G1010" s="209">
        <f t="shared" si="227"/>
        <v>69</v>
      </c>
      <c r="H1010" s="210">
        <v>46071</v>
      </c>
      <c r="I1010" s="211">
        <v>0.32222222222222224</v>
      </c>
      <c r="J1010" s="255">
        <v>46141</v>
      </c>
      <c r="K1010" s="211">
        <v>0.25</v>
      </c>
      <c r="L1010" s="213">
        <f t="shared" si="228"/>
        <v>46140.25</v>
      </c>
      <c r="M1010" s="214">
        <f t="shared" si="229"/>
        <v>46141.25</v>
      </c>
      <c r="N1010" s="200">
        <f t="shared" si="230"/>
        <v>24.000038400061499</v>
      </c>
      <c r="O1010" s="216" t="s">
        <v>366</v>
      </c>
      <c r="P1010" s="216" t="s">
        <v>367</v>
      </c>
      <c r="Q1010" s="217" t="s">
        <v>150</v>
      </c>
      <c r="R1010" s="217" t="s">
        <v>135</v>
      </c>
      <c r="S1010" s="217" t="s">
        <v>291</v>
      </c>
      <c r="T1010" s="207" t="str">
        <f>IFERROR(VLOOKUP(S1010,Sort!E:F,2,0),"")</f>
        <v>ELECTRICAL, STARTING &amp; CHARGING SYSTEM</v>
      </c>
      <c r="U1010" s="115" t="str">
        <f t="shared" si="231"/>
        <v/>
      </c>
      <c r="V1010" s="202" t="str">
        <f t="shared" si="233"/>
        <v>Major</v>
      </c>
      <c r="W1010" s="205"/>
      <c r="X1010" s="205"/>
      <c r="Y1010" s="205"/>
      <c r="Z1010" s="205"/>
      <c r="AA1010" s="207" t="s">
        <v>362</v>
      </c>
      <c r="AB1010" s="218" t="s">
        <v>3</v>
      </c>
      <c r="AC1010" s="219" t="str">
        <f t="shared" si="232"/>
        <v>OPEN</v>
      </c>
      <c r="AD1010" s="47" t="str">
        <f t="array" aca="1" ref="AD1010" ca="1">IF(D1010="","",INDEX(HM_Unit!$D$1:$AE$1,MATCH(C1010,HM_Unit!$D$2:$AE$2,0)))</f>
        <v>WEEK 18</v>
      </c>
      <c r="AE1010" s="220"/>
      <c r="AF1010" s="68"/>
      <c r="AG1010" s="68"/>
      <c r="AH1010" s="68"/>
      <c r="AI1010" s="68"/>
      <c r="AJ1010" s="68"/>
      <c r="AK1010" s="68"/>
    </row>
    <row r="1011" spans="1:37" ht="27" customHeight="1">
      <c r="A1011" s="46" t="str">
        <f>IFERROR(VLOOKUP(D1011,Sort!B:D,3,0),"")</f>
        <v>Sykes HH220</v>
      </c>
      <c r="B1011" s="190" t="str">
        <f t="shared" si="226"/>
        <v>646140OPEN</v>
      </c>
      <c r="C1011" s="252">
        <v>46140</v>
      </c>
      <c r="D1011" s="193" t="s">
        <v>49</v>
      </c>
      <c r="E1011" s="193" t="str">
        <f>IFERROR(VLOOKUP(D1011,Sort!B:C,2,0),"")</f>
        <v>WATER PUMP</v>
      </c>
      <c r="F1011" s="194"/>
      <c r="G1011" s="195">
        <f t="shared" si="227"/>
        <v>22</v>
      </c>
      <c r="H1011" s="196">
        <v>46118</v>
      </c>
      <c r="I1011" s="197">
        <v>0.25</v>
      </c>
      <c r="J1011" s="255">
        <v>46141</v>
      </c>
      <c r="K1011" s="197">
        <v>0.25</v>
      </c>
      <c r="L1011" s="198">
        <f t="shared" si="228"/>
        <v>46140.25</v>
      </c>
      <c r="M1011" s="199">
        <f t="shared" si="229"/>
        <v>46141.25</v>
      </c>
      <c r="N1011" s="200">
        <f t="shared" si="230"/>
        <v>24.000038400061499</v>
      </c>
      <c r="O1011" s="201" t="s">
        <v>690</v>
      </c>
      <c r="P1011" s="201"/>
      <c r="Q1011" s="202" t="s">
        <v>150</v>
      </c>
      <c r="R1011" s="202" t="s">
        <v>133</v>
      </c>
      <c r="S1011" s="202" t="s">
        <v>691</v>
      </c>
      <c r="T1011" s="193" t="str">
        <f>IFERROR(VLOOKUP(S1011,Sort!E:F,2,0),"")</f>
        <v>ATTACHMENT</v>
      </c>
      <c r="U1011" s="115" t="str">
        <f t="shared" si="231"/>
        <v/>
      </c>
      <c r="V1011" s="202" t="s">
        <v>422</v>
      </c>
      <c r="W1011" s="202"/>
      <c r="X1011" s="202"/>
      <c r="Y1011" s="202"/>
      <c r="Z1011" s="193"/>
      <c r="AA1011" s="193" t="s">
        <v>362</v>
      </c>
      <c r="AB1011" s="193" t="s">
        <v>3</v>
      </c>
      <c r="AC1011" s="204" t="str">
        <f t="shared" si="232"/>
        <v>OPEN</v>
      </c>
      <c r="AD1011" s="47" t="str">
        <f t="array" aca="1" ref="AD1011" ca="1">IF(D1011="","",INDEX(HM_Unit!$D$1:$AE$1,MATCH(C1011,HM_Unit!$D$2:$AE$2,0)))</f>
        <v>WEEK 18</v>
      </c>
      <c r="AE1011" s="46"/>
      <c r="AF1011" s="46"/>
      <c r="AG1011" s="46"/>
      <c r="AH1011" s="46"/>
      <c r="AI1011" s="46"/>
      <c r="AJ1011" s="46"/>
      <c r="AK1011" s="46"/>
    </row>
    <row r="1012" spans="1:37" ht="12" customHeight="1">
      <c r="A1012" s="46" t="str">
        <f>IFERROR(VLOOKUP(D1012,Sort!B:D,3,0),"")</f>
        <v/>
      </c>
      <c r="B1012" s="241"/>
      <c r="C1012" s="242"/>
      <c r="D1012" s="226"/>
      <c r="E1012" s="226"/>
      <c r="F1012" s="227"/>
      <c r="G1012" s="228"/>
      <c r="H1012" s="229"/>
      <c r="I1012" s="230"/>
      <c r="J1012" s="229"/>
      <c r="K1012" s="230"/>
      <c r="L1012" s="231"/>
      <c r="M1012" s="232"/>
      <c r="N1012" s="233"/>
      <c r="O1012" s="234"/>
      <c r="P1012" s="234"/>
      <c r="Q1012" s="235"/>
      <c r="R1012" s="235"/>
      <c r="S1012" s="235"/>
      <c r="T1012" s="226"/>
      <c r="U1012" s="236"/>
      <c r="V1012" s="235"/>
      <c r="W1012" s="235"/>
      <c r="X1012" s="235"/>
      <c r="Y1012" s="235"/>
      <c r="Z1012" s="226"/>
      <c r="AA1012" s="226"/>
      <c r="AB1012" s="237"/>
      <c r="AC1012" s="238"/>
      <c r="AD1012" s="251"/>
      <c r="AE1012" s="46"/>
      <c r="AF1012" s="46"/>
      <c r="AG1012" s="46"/>
      <c r="AH1012" s="46"/>
      <c r="AI1012" s="46"/>
      <c r="AJ1012" s="46"/>
      <c r="AK1012" s="46"/>
    </row>
    <row r="1013" spans="1:37" ht="27" customHeight="1">
      <c r="A1013" s="46">
        <f>IFERROR(VLOOKUP(D1013,Sort!B:D,3,0),"")</f>
        <v>0</v>
      </c>
      <c r="B1013" s="190" t="str">
        <f t="shared" ref="B1013:B2903" si="234">COUNTIFS($AC$12:AC1013,AC1013,$C$12:C1013,C1013)&amp;C1013&amp;AC1013</f>
        <v>146141CLOSE</v>
      </c>
      <c r="C1013" s="252">
        <v>46141</v>
      </c>
      <c r="D1013" s="253" t="s">
        <v>93</v>
      </c>
      <c r="E1013" s="193" t="str">
        <f>IFERROR(VLOOKUP(D1013,Sort!B:C,2,0),"")</f>
        <v>Axor 3336 OB</v>
      </c>
      <c r="F1013" s="254">
        <v>18798</v>
      </c>
      <c r="G1013" s="195">
        <f t="shared" ref="G1013:G2903" si="235">IF(C1013="","",C1013-H1013)</f>
        <v>0</v>
      </c>
      <c r="H1013" s="252">
        <v>46141</v>
      </c>
      <c r="I1013" s="256">
        <v>0.29166666666666669</v>
      </c>
      <c r="J1013" s="252">
        <v>46141</v>
      </c>
      <c r="K1013" s="256">
        <v>0.35416666666666669</v>
      </c>
      <c r="L1013" s="198">
        <f t="shared" ref="L1013:L2903" si="236">IF(H1013="","",IF(H1013&lt;C1013,C1013+0.25,H1013+I1013))</f>
        <v>46141.291666666664</v>
      </c>
      <c r="M1013" s="199">
        <f t="shared" ref="M1013:M2903" si="237">IF(J1013="","",J1013+K1013)</f>
        <v>46141.354166666664</v>
      </c>
      <c r="N1013" s="200">
        <f t="shared" ref="N1013:N2903" si="238">IF(M1013=""," ",IF(((ROUND(VALUE(M1013-L1013),20))/0.417866666666*10)&lt;0,(24-(ROUND(VALUE(L1013),20))/0.0416665999999999*10)+((ROUND(VALUE(M1013),20))/0.416665999999999*10),(ROUND(VALUE(M1013-L1013),20))/0.416665999999999*10))</f>
        <v>1.5000024000038437</v>
      </c>
      <c r="O1013" s="257" t="s">
        <v>1532</v>
      </c>
      <c r="P1013" s="257" t="s">
        <v>1533</v>
      </c>
      <c r="Q1013" s="258" t="s">
        <v>150</v>
      </c>
      <c r="R1013" s="258" t="s">
        <v>137</v>
      </c>
      <c r="S1013" s="258" t="s">
        <v>649</v>
      </c>
      <c r="T1013" s="193" t="str">
        <f>IFERROR(VLOOKUP(S1013,Sort!E:F,2,0),"")</f>
        <v>PTO</v>
      </c>
      <c r="U1013" s="115">
        <f t="shared" ref="U1013:U2903" si="239">IF(G1013="","",IF(H1013=C1013,1,""))</f>
        <v>1</v>
      </c>
      <c r="V1013" s="202" t="s">
        <v>422</v>
      </c>
      <c r="W1013" s="202"/>
      <c r="X1013" s="202"/>
      <c r="Y1013" s="202"/>
      <c r="Z1013" s="193"/>
      <c r="AA1013" s="193" t="s">
        <v>362</v>
      </c>
      <c r="AB1013" s="203"/>
      <c r="AC1013" s="204" t="str">
        <f t="shared" ref="AC1013:AC2903" si="240">IF(AB1013="BD","OPEN","CLOSE")</f>
        <v>CLOSE</v>
      </c>
      <c r="AD1013" s="47" t="e">
        <f t="array" ref="AD1013">IF(D1013="","",INDEX(HM_Unit!$D$1:$AE$1,MATCH(C1013,HM_Unit!$D$2:$AE$2,0)))</f>
        <v>#N/A</v>
      </c>
      <c r="AE1013" s="46"/>
      <c r="AF1013" s="46"/>
      <c r="AG1013" s="46"/>
      <c r="AH1013" s="46"/>
      <c r="AI1013" s="46"/>
      <c r="AJ1013" s="46"/>
      <c r="AK1013" s="46"/>
    </row>
    <row r="1014" spans="1:37" ht="27" customHeight="1">
      <c r="A1014" s="46">
        <f>IFERROR(VLOOKUP(D1014,Sort!B:D,3,0),"")</f>
        <v>0</v>
      </c>
      <c r="B1014" s="190" t="str">
        <f t="shared" si="234"/>
        <v>246141CLOSE</v>
      </c>
      <c r="C1014" s="252">
        <v>46141</v>
      </c>
      <c r="D1014" s="253" t="s">
        <v>104</v>
      </c>
      <c r="E1014" s="193" t="str">
        <f>IFERROR(VLOOKUP(D1014,Sort!B:C,2,0),"")</f>
        <v>Axor 3336 OB</v>
      </c>
      <c r="F1014" s="254">
        <v>18283</v>
      </c>
      <c r="G1014" s="195">
        <f t="shared" si="235"/>
        <v>0</v>
      </c>
      <c r="H1014" s="252">
        <v>46141</v>
      </c>
      <c r="I1014" s="256">
        <v>0.29166666666666669</v>
      </c>
      <c r="J1014" s="252">
        <v>46141</v>
      </c>
      <c r="K1014" s="256">
        <v>0.35694444444444445</v>
      </c>
      <c r="L1014" s="198">
        <f t="shared" si="236"/>
        <v>46141.291666666664</v>
      </c>
      <c r="M1014" s="199">
        <f t="shared" si="237"/>
        <v>46141.356944444444</v>
      </c>
      <c r="N1014" s="200">
        <f t="shared" si="238"/>
        <v>1.5666691733800326</v>
      </c>
      <c r="O1014" s="257" t="s">
        <v>1534</v>
      </c>
      <c r="P1014" s="257" t="s">
        <v>1535</v>
      </c>
      <c r="Q1014" s="258" t="s">
        <v>150</v>
      </c>
      <c r="R1014" s="258" t="s">
        <v>137</v>
      </c>
      <c r="S1014" s="258" t="s">
        <v>297</v>
      </c>
      <c r="T1014" s="193" t="str">
        <f>IFERROR(VLOOKUP(S1014,Sort!E:F,2,0),"")</f>
        <v>SUSPENSION</v>
      </c>
      <c r="U1014" s="115">
        <f t="shared" si="239"/>
        <v>1</v>
      </c>
      <c r="V1014" s="202" t="s">
        <v>422</v>
      </c>
      <c r="W1014" s="202"/>
      <c r="X1014" s="202"/>
      <c r="Y1014" s="202"/>
      <c r="Z1014" s="193"/>
      <c r="AA1014" s="193" t="s">
        <v>362</v>
      </c>
      <c r="AB1014" s="203"/>
      <c r="AC1014" s="204" t="str">
        <f t="shared" si="240"/>
        <v>CLOSE</v>
      </c>
      <c r="AD1014" s="47" t="e">
        <f t="array" ref="AD1014">IF(D1014="","",INDEX(HM_Unit!$D$1:$AE$1,MATCH(C1014,HM_Unit!$D$2:$AE$2,0)))</f>
        <v>#N/A</v>
      </c>
      <c r="AE1014" s="46"/>
      <c r="AF1014" s="46"/>
      <c r="AG1014" s="46"/>
      <c r="AH1014" s="46"/>
      <c r="AI1014" s="46"/>
      <c r="AJ1014" s="46"/>
      <c r="AK1014" s="46"/>
    </row>
    <row r="1015" spans="1:37" ht="27" customHeight="1">
      <c r="A1015" s="46">
        <f>IFERROR(VLOOKUP(D1015,Sort!B:D,3,0),"")</f>
        <v>0</v>
      </c>
      <c r="B1015" s="190" t="str">
        <f t="shared" si="234"/>
        <v>346141CLOSE</v>
      </c>
      <c r="C1015" s="252">
        <v>46141</v>
      </c>
      <c r="D1015" s="253" t="s">
        <v>17</v>
      </c>
      <c r="E1015" s="193" t="str">
        <f>IFERROR(VLOOKUP(D1015,Sort!B:C,2,0),"")</f>
        <v>AXOR 3336K</v>
      </c>
      <c r="F1015" s="254">
        <v>17808</v>
      </c>
      <c r="G1015" s="195">
        <f t="shared" si="235"/>
        <v>0</v>
      </c>
      <c r="H1015" s="252">
        <v>46141</v>
      </c>
      <c r="I1015" s="256">
        <v>0.3125</v>
      </c>
      <c r="J1015" s="252">
        <v>46141</v>
      </c>
      <c r="K1015" s="256">
        <v>0.5625</v>
      </c>
      <c r="L1015" s="198">
        <f t="shared" si="236"/>
        <v>46141.3125</v>
      </c>
      <c r="M1015" s="199">
        <f t="shared" si="237"/>
        <v>46141.5625</v>
      </c>
      <c r="N1015" s="200">
        <f t="shared" si="238"/>
        <v>6.0000096000153746</v>
      </c>
      <c r="O1015" s="257" t="s">
        <v>1536</v>
      </c>
      <c r="P1015" s="257" t="s">
        <v>1537</v>
      </c>
      <c r="Q1015" s="258" t="s">
        <v>150</v>
      </c>
      <c r="R1015" s="258" t="s">
        <v>137</v>
      </c>
      <c r="S1015" s="258" t="s">
        <v>448</v>
      </c>
      <c r="T1015" s="193" t="str">
        <f>IFERROR(VLOOKUP(S1015,Sort!E:F,2,0),"")</f>
        <v>LUBRICANT</v>
      </c>
      <c r="U1015" s="115">
        <f t="shared" si="239"/>
        <v>1</v>
      </c>
      <c r="V1015" s="202" t="s">
        <v>422</v>
      </c>
      <c r="W1015" s="202"/>
      <c r="X1015" s="202"/>
      <c r="Y1015" s="202"/>
      <c r="Z1015" s="193"/>
      <c r="AA1015" s="193" t="s">
        <v>362</v>
      </c>
      <c r="AB1015" s="203"/>
      <c r="AC1015" s="204" t="str">
        <f t="shared" si="240"/>
        <v>CLOSE</v>
      </c>
      <c r="AD1015" s="47" t="e">
        <f t="array" ref="AD1015">IF(D1015="","",INDEX(HM_Unit!$D$1:$AE$1,MATCH(C1015,HM_Unit!$D$2:$AE$2,0)))</f>
        <v>#N/A</v>
      </c>
      <c r="AE1015" s="46"/>
      <c r="AF1015" s="46"/>
      <c r="AG1015" s="46"/>
      <c r="AH1015" s="46"/>
      <c r="AI1015" s="46"/>
      <c r="AJ1015" s="46"/>
      <c r="AK1015" s="46"/>
    </row>
    <row r="1016" spans="1:37" ht="27" customHeight="1">
      <c r="A1016" s="46">
        <f>IFERROR(VLOOKUP(D1016,Sort!B:D,3,0),"")</f>
        <v>0</v>
      </c>
      <c r="B1016" s="190" t="str">
        <f t="shared" si="234"/>
        <v>446141CLOSE</v>
      </c>
      <c r="C1016" s="252">
        <v>46141</v>
      </c>
      <c r="D1016" s="253" t="s">
        <v>19</v>
      </c>
      <c r="E1016" s="193" t="str">
        <f>IFERROR(VLOOKUP(D1016,Sort!B:C,2,0),"")</f>
        <v>AXOR 3336K</v>
      </c>
      <c r="F1016" s="254">
        <v>17898</v>
      </c>
      <c r="G1016" s="195">
        <f t="shared" si="235"/>
        <v>0</v>
      </c>
      <c r="H1016" s="252">
        <v>46141</v>
      </c>
      <c r="I1016" s="256">
        <v>0.34375</v>
      </c>
      <c r="J1016" s="252">
        <v>46141</v>
      </c>
      <c r="K1016" s="256">
        <v>0.35486111111111113</v>
      </c>
      <c r="L1016" s="198">
        <f t="shared" si="236"/>
        <v>46141.34375</v>
      </c>
      <c r="M1016" s="199">
        <f t="shared" si="237"/>
        <v>46141.354861111111</v>
      </c>
      <c r="N1016" s="200">
        <f t="shared" si="238"/>
        <v>0.26666709333013561</v>
      </c>
      <c r="O1016" s="257" t="s">
        <v>698</v>
      </c>
      <c r="P1016" s="257" t="s">
        <v>1503</v>
      </c>
      <c r="Q1016" s="258" t="s">
        <v>150</v>
      </c>
      <c r="R1016" s="258" t="s">
        <v>137</v>
      </c>
      <c r="S1016" s="258" t="s">
        <v>303</v>
      </c>
      <c r="T1016" s="193" t="str">
        <f>IFERROR(VLOOKUP(S1016,Sort!E:F,2,0),"")</f>
        <v>BRAKE SYSTEM</v>
      </c>
      <c r="U1016" s="115">
        <f t="shared" si="239"/>
        <v>1</v>
      </c>
      <c r="V1016" s="202" t="s">
        <v>422</v>
      </c>
      <c r="W1016" s="202"/>
      <c r="X1016" s="202"/>
      <c r="Y1016" s="202"/>
      <c r="Z1016" s="193"/>
      <c r="AA1016" s="193" t="s">
        <v>362</v>
      </c>
      <c r="AB1016" s="203"/>
      <c r="AC1016" s="204" t="str">
        <f t="shared" si="240"/>
        <v>CLOSE</v>
      </c>
      <c r="AD1016" s="47" t="e">
        <f t="array" ref="AD1016">IF(D1016="","",INDEX(HM_Unit!$D$1:$AE$1,MATCH(C1016,HM_Unit!$D$2:$AE$2,0)))</f>
        <v>#N/A</v>
      </c>
      <c r="AE1016" s="46"/>
      <c r="AF1016" s="46"/>
      <c r="AG1016" s="46"/>
      <c r="AH1016" s="46"/>
      <c r="AI1016" s="46"/>
      <c r="AJ1016" s="46"/>
      <c r="AK1016" s="46"/>
    </row>
    <row r="1017" spans="1:37" ht="27" customHeight="1">
      <c r="A1017" s="46">
        <f>IFERROR(VLOOKUP(D1017,Sort!B:D,3,0),"")</f>
        <v>0</v>
      </c>
      <c r="B1017" s="190" t="str">
        <f t="shared" si="234"/>
        <v>546141CLOSE</v>
      </c>
      <c r="C1017" s="252">
        <v>46141</v>
      </c>
      <c r="D1017" s="253" t="s">
        <v>15</v>
      </c>
      <c r="E1017" s="193" t="str">
        <f>IFERROR(VLOOKUP(D1017,Sort!B:C,2,0),"")</f>
        <v>AXOR 3336K</v>
      </c>
      <c r="F1017" s="254">
        <v>18184</v>
      </c>
      <c r="G1017" s="195">
        <f t="shared" si="235"/>
        <v>0</v>
      </c>
      <c r="H1017" s="252">
        <v>46141</v>
      </c>
      <c r="I1017" s="256">
        <v>0.34444444444444444</v>
      </c>
      <c r="J1017" s="252">
        <v>46141</v>
      </c>
      <c r="K1017" s="256">
        <v>0.37222222222222223</v>
      </c>
      <c r="L1017" s="198">
        <f t="shared" si="236"/>
        <v>46141.344444444447</v>
      </c>
      <c r="M1017" s="199">
        <f t="shared" si="237"/>
        <v>46141.37222222222</v>
      </c>
      <c r="N1017" s="200">
        <f t="shared" si="238"/>
        <v>0.6666677332380293</v>
      </c>
      <c r="O1017" s="257" t="s">
        <v>698</v>
      </c>
      <c r="P1017" s="257" t="s">
        <v>699</v>
      </c>
      <c r="Q1017" s="258" t="s">
        <v>150</v>
      </c>
      <c r="R1017" s="258" t="s">
        <v>137</v>
      </c>
      <c r="S1017" s="258" t="s">
        <v>303</v>
      </c>
      <c r="T1017" s="193" t="str">
        <f>IFERROR(VLOOKUP(S1017,Sort!E:F,2,0),"")</f>
        <v>BRAKE SYSTEM</v>
      </c>
      <c r="U1017" s="115">
        <f t="shared" si="239"/>
        <v>1</v>
      </c>
      <c r="V1017" s="202" t="s">
        <v>422</v>
      </c>
      <c r="W1017" s="202"/>
      <c r="X1017" s="202"/>
      <c r="Y1017" s="202"/>
      <c r="Z1017" s="193"/>
      <c r="AA1017" s="193" t="s">
        <v>362</v>
      </c>
      <c r="AB1017" s="203"/>
      <c r="AC1017" s="204" t="str">
        <f t="shared" si="240"/>
        <v>CLOSE</v>
      </c>
      <c r="AD1017" s="47" t="e">
        <f t="array" ref="AD1017">IF(D1017="","",INDEX(HM_Unit!$D$1:$AE$1,MATCH(C1017,HM_Unit!$D$2:$AE$2,0)))</f>
        <v>#N/A</v>
      </c>
      <c r="AE1017" s="46"/>
      <c r="AF1017" s="46"/>
      <c r="AG1017" s="46"/>
      <c r="AH1017" s="46"/>
      <c r="AI1017" s="46"/>
      <c r="AJ1017" s="46"/>
      <c r="AK1017" s="46"/>
    </row>
    <row r="1018" spans="1:37" ht="27" customHeight="1">
      <c r="A1018" s="46">
        <f>IFERROR(VLOOKUP(D1018,Sort!B:D,3,0),"")</f>
        <v>0</v>
      </c>
      <c r="B1018" s="190" t="str">
        <f t="shared" si="234"/>
        <v>646141CLOSE</v>
      </c>
      <c r="C1018" s="252">
        <v>46141</v>
      </c>
      <c r="D1018" s="253" t="s">
        <v>103</v>
      </c>
      <c r="E1018" s="193" t="str">
        <f>IFERROR(VLOOKUP(D1018,Sort!B:C,2,0),"")</f>
        <v>Axor 3336 OB</v>
      </c>
      <c r="F1018" s="254">
        <v>18331</v>
      </c>
      <c r="G1018" s="195">
        <f t="shared" si="235"/>
        <v>0</v>
      </c>
      <c r="H1018" s="252">
        <v>46141</v>
      </c>
      <c r="I1018" s="256">
        <v>0.29166666666666669</v>
      </c>
      <c r="J1018" s="252">
        <v>46141</v>
      </c>
      <c r="K1018" s="256">
        <v>0.45833333333333331</v>
      </c>
      <c r="L1018" s="198">
        <f t="shared" si="236"/>
        <v>46141.291666666664</v>
      </c>
      <c r="M1018" s="199">
        <f t="shared" si="237"/>
        <v>46141.458333333336</v>
      </c>
      <c r="N1018" s="200">
        <f t="shared" si="238"/>
        <v>4.000006400126658</v>
      </c>
      <c r="O1018" s="257" t="s">
        <v>1538</v>
      </c>
      <c r="P1018" s="257" t="s">
        <v>1539</v>
      </c>
      <c r="Q1018" s="258" t="s">
        <v>150</v>
      </c>
      <c r="R1018" s="258" t="s">
        <v>137</v>
      </c>
      <c r="S1018" s="258" t="s">
        <v>300</v>
      </c>
      <c r="T1018" s="193" t="str">
        <f>IFERROR(VLOOKUP(S1018,Sort!E:F,2,0),"")</f>
        <v>AIR SYSTEM</v>
      </c>
      <c r="U1018" s="115">
        <f t="shared" si="239"/>
        <v>1</v>
      </c>
      <c r="V1018" s="202" t="s">
        <v>422</v>
      </c>
      <c r="W1018" s="202"/>
      <c r="X1018" s="202"/>
      <c r="Y1018" s="202"/>
      <c r="Z1018" s="193"/>
      <c r="AA1018" s="193" t="s">
        <v>362</v>
      </c>
      <c r="AB1018" s="203"/>
      <c r="AC1018" s="204" t="str">
        <f t="shared" si="240"/>
        <v>CLOSE</v>
      </c>
      <c r="AD1018" s="47" t="e">
        <f t="array" ref="AD1018">IF(D1018="","",INDEX(HM_Unit!$D$1:$AE$1,MATCH(C1018,HM_Unit!$D$2:$AE$2,0)))</f>
        <v>#N/A</v>
      </c>
      <c r="AE1018" s="46"/>
      <c r="AF1018" s="46"/>
      <c r="AG1018" s="46"/>
      <c r="AH1018" s="46"/>
      <c r="AI1018" s="46"/>
      <c r="AJ1018" s="46"/>
      <c r="AK1018" s="46"/>
    </row>
    <row r="1019" spans="1:37" ht="27" customHeight="1">
      <c r="A1019" s="46">
        <f>IFERROR(VLOOKUP(D1019,Sort!B:D,3,0),"")</f>
        <v>0</v>
      </c>
      <c r="B1019" s="190" t="str">
        <f t="shared" si="234"/>
        <v>746140OPEN</v>
      </c>
      <c r="C1019" s="252">
        <v>46140</v>
      </c>
      <c r="D1019" s="253" t="s">
        <v>32</v>
      </c>
      <c r="E1019" s="193" t="str">
        <f>IFERROR(VLOOKUP(D1019,Sort!B:C,2,0),"")</f>
        <v>AXOR 3336K</v>
      </c>
      <c r="F1019" s="254">
        <v>18192</v>
      </c>
      <c r="G1019" s="195">
        <f t="shared" si="235"/>
        <v>0</v>
      </c>
      <c r="H1019" s="252">
        <v>46140</v>
      </c>
      <c r="I1019" s="256">
        <v>0.63958333333333328</v>
      </c>
      <c r="J1019" s="252">
        <v>46141</v>
      </c>
      <c r="K1019" s="256">
        <v>0.25</v>
      </c>
      <c r="L1019" s="198">
        <f t="shared" si="236"/>
        <v>46140.63958333333</v>
      </c>
      <c r="M1019" s="199">
        <f t="shared" si="237"/>
        <v>46141.25</v>
      </c>
      <c r="N1019" s="200">
        <f t="shared" si="238"/>
        <v>14.650023440119028</v>
      </c>
      <c r="O1019" s="257" t="s">
        <v>1540</v>
      </c>
      <c r="P1019" s="257" t="s">
        <v>1541</v>
      </c>
      <c r="Q1019" s="258" t="s">
        <v>150</v>
      </c>
      <c r="R1019" s="258" t="s">
        <v>137</v>
      </c>
      <c r="S1019" s="258" t="s">
        <v>337</v>
      </c>
      <c r="T1019" s="193" t="str">
        <f>IFERROR(VLOOKUP(S1019,Sort!E:F,2,0),"")</f>
        <v>TRANSMISSION</v>
      </c>
      <c r="U1019" s="115">
        <f t="shared" si="239"/>
        <v>1</v>
      </c>
      <c r="V1019" s="202" t="s">
        <v>422</v>
      </c>
      <c r="W1019" s="202"/>
      <c r="X1019" s="202"/>
      <c r="Y1019" s="202"/>
      <c r="Z1019" s="193"/>
      <c r="AA1019" s="193" t="s">
        <v>362</v>
      </c>
      <c r="AB1019" s="253" t="s">
        <v>3</v>
      </c>
      <c r="AC1019" s="204" t="str">
        <f t="shared" si="240"/>
        <v>OPEN</v>
      </c>
      <c r="AD1019" s="47" t="str">
        <f t="array" aca="1" ref="AD1019" ca="1">IF(D1019="","",INDEX(HM_Unit!$D$1:$AE$1,MATCH(C1019,HM_Unit!$D$2:$AE$2,0)))</f>
        <v>WEEK 18</v>
      </c>
      <c r="AE1019" s="46"/>
      <c r="AF1019" s="46"/>
      <c r="AG1019" s="46"/>
      <c r="AH1019" s="46"/>
      <c r="AI1019" s="46"/>
      <c r="AJ1019" s="46"/>
      <c r="AK1019" s="46"/>
    </row>
    <row r="1020" spans="1:37" ht="27" customHeight="1">
      <c r="A1020" s="46">
        <f>IFERROR(VLOOKUP(D1020,Sort!B:D,3,0),"")</f>
        <v>0</v>
      </c>
      <c r="B1020" s="190" t="str">
        <f t="shared" si="234"/>
        <v>746141CLOSE</v>
      </c>
      <c r="C1020" s="252">
        <v>46141</v>
      </c>
      <c r="D1020" s="253" t="s">
        <v>32</v>
      </c>
      <c r="E1020" s="193" t="str">
        <f>IFERROR(VLOOKUP(D1020,Sort!B:C,2,0),"")</f>
        <v>AXOR 3336K</v>
      </c>
      <c r="F1020" s="254">
        <v>18192</v>
      </c>
      <c r="G1020" s="195">
        <f t="shared" si="235"/>
        <v>1</v>
      </c>
      <c r="H1020" s="252">
        <v>46140</v>
      </c>
      <c r="I1020" s="256">
        <v>0.63958333333333328</v>
      </c>
      <c r="J1020" s="252">
        <v>46141</v>
      </c>
      <c r="K1020" s="256">
        <v>0.38194444444444442</v>
      </c>
      <c r="L1020" s="198">
        <f t="shared" si="236"/>
        <v>46141.25</v>
      </c>
      <c r="M1020" s="199">
        <f t="shared" si="237"/>
        <v>46141.381944444445</v>
      </c>
      <c r="N1020" s="200">
        <f t="shared" si="238"/>
        <v>3.1666717333608529</v>
      </c>
      <c r="O1020" s="257" t="s">
        <v>1540</v>
      </c>
      <c r="P1020" s="257" t="s">
        <v>1541</v>
      </c>
      <c r="Q1020" s="258" t="s">
        <v>150</v>
      </c>
      <c r="R1020" s="258" t="s">
        <v>137</v>
      </c>
      <c r="S1020" s="258" t="s">
        <v>337</v>
      </c>
      <c r="T1020" s="193" t="str">
        <f>IFERROR(VLOOKUP(S1020,Sort!E:F,2,0),"")</f>
        <v>TRANSMISSION</v>
      </c>
      <c r="U1020" s="115" t="str">
        <f t="shared" si="239"/>
        <v/>
      </c>
      <c r="V1020" s="202" t="s">
        <v>422</v>
      </c>
      <c r="W1020" s="202"/>
      <c r="X1020" s="202"/>
      <c r="Y1020" s="202"/>
      <c r="Z1020" s="193"/>
      <c r="AA1020" s="193" t="s">
        <v>362</v>
      </c>
      <c r="AB1020" s="203"/>
      <c r="AC1020" s="204" t="str">
        <f t="shared" si="240"/>
        <v>CLOSE</v>
      </c>
      <c r="AD1020" s="47" t="e">
        <f t="array" ref="AD1020">IF(D1020="","",INDEX(HM_Unit!$D$1:$AE$1,MATCH(C1020,HM_Unit!$D$2:$AE$2,0)))</f>
        <v>#N/A</v>
      </c>
      <c r="AE1020" s="46"/>
      <c r="AF1020" s="46"/>
      <c r="AG1020" s="46"/>
      <c r="AH1020" s="46"/>
      <c r="AI1020" s="46"/>
      <c r="AJ1020" s="46"/>
      <c r="AK1020" s="46"/>
    </row>
    <row r="1021" spans="1:37" ht="27" customHeight="1">
      <c r="A1021" s="46">
        <f>IFERROR(VLOOKUP(D1021,Sort!B:D,3,0),"")</f>
        <v>0</v>
      </c>
      <c r="B1021" s="190" t="str">
        <f t="shared" si="234"/>
        <v>846141CLOSE</v>
      </c>
      <c r="C1021" s="252">
        <v>46141</v>
      </c>
      <c r="D1021" s="253" t="s">
        <v>30</v>
      </c>
      <c r="E1021" s="193" t="str">
        <f>IFERROR(VLOOKUP(D1021,Sort!B:C,2,0),"")</f>
        <v>AXOR 3336K</v>
      </c>
      <c r="F1021" s="254">
        <v>19768</v>
      </c>
      <c r="G1021" s="195">
        <f t="shared" si="235"/>
        <v>0</v>
      </c>
      <c r="H1021" s="252">
        <v>46141</v>
      </c>
      <c r="I1021" s="256">
        <v>0.35416666666666669</v>
      </c>
      <c r="J1021" s="252">
        <v>46141</v>
      </c>
      <c r="K1021" s="256">
        <v>0.41180555555555554</v>
      </c>
      <c r="L1021" s="198">
        <f t="shared" si="236"/>
        <v>46141.354166666664</v>
      </c>
      <c r="M1021" s="199">
        <f t="shared" si="237"/>
        <v>46141.411805555559</v>
      </c>
      <c r="N1021" s="200">
        <f t="shared" si="238"/>
        <v>1.3833355468137896</v>
      </c>
      <c r="O1021" s="257" t="s">
        <v>910</v>
      </c>
      <c r="P1021" s="257" t="s">
        <v>1542</v>
      </c>
      <c r="Q1021" s="258" t="s">
        <v>150</v>
      </c>
      <c r="R1021" s="258" t="s">
        <v>137</v>
      </c>
      <c r="S1021" s="258" t="s">
        <v>297</v>
      </c>
      <c r="T1021" s="193" t="str">
        <f>IFERROR(VLOOKUP(S1021,Sort!E:F,2,0),"")</f>
        <v>SUSPENSION</v>
      </c>
      <c r="U1021" s="115">
        <f t="shared" si="239"/>
        <v>1</v>
      </c>
      <c r="V1021" s="202" t="s">
        <v>422</v>
      </c>
      <c r="W1021" s="202"/>
      <c r="X1021" s="202"/>
      <c r="Y1021" s="202"/>
      <c r="Z1021" s="193"/>
      <c r="AA1021" s="193" t="s">
        <v>362</v>
      </c>
      <c r="AB1021" s="203"/>
      <c r="AC1021" s="204" t="str">
        <f t="shared" si="240"/>
        <v>CLOSE</v>
      </c>
      <c r="AD1021" s="47" t="e">
        <f t="array" ref="AD1021">IF(D1021="","",INDEX(HM_Unit!$D$1:$AE$1,MATCH(C1021,HM_Unit!$D$2:$AE$2,0)))</f>
        <v>#N/A</v>
      </c>
      <c r="AE1021" s="46"/>
      <c r="AF1021" s="46"/>
      <c r="AG1021" s="46"/>
      <c r="AH1021" s="46"/>
      <c r="AI1021" s="46"/>
      <c r="AJ1021" s="46"/>
      <c r="AK1021" s="46"/>
    </row>
    <row r="1022" spans="1:37" ht="27" customHeight="1">
      <c r="A1022" s="46">
        <f>IFERROR(VLOOKUP(D1022,Sort!B:D,3,0),"")</f>
        <v>0</v>
      </c>
      <c r="B1022" s="190" t="str">
        <f t="shared" si="234"/>
        <v>946141CLOSE</v>
      </c>
      <c r="C1022" s="252">
        <v>46141</v>
      </c>
      <c r="D1022" s="253" t="s">
        <v>39</v>
      </c>
      <c r="E1022" s="193" t="str">
        <f>IFERROR(VLOOKUP(D1022,Sort!B:C,2,0),"")</f>
        <v>AXOR 3336K</v>
      </c>
      <c r="F1022" s="254">
        <v>18672</v>
      </c>
      <c r="G1022" s="195">
        <f t="shared" si="235"/>
        <v>7</v>
      </c>
      <c r="H1022" s="196">
        <v>46134</v>
      </c>
      <c r="I1022" s="197">
        <v>0.75</v>
      </c>
      <c r="J1022" s="252">
        <v>46141</v>
      </c>
      <c r="K1022" s="256">
        <v>0.49652777777777779</v>
      </c>
      <c r="L1022" s="198">
        <f t="shared" si="236"/>
        <v>46141.25</v>
      </c>
      <c r="M1022" s="199">
        <f t="shared" si="237"/>
        <v>46141.496527777781</v>
      </c>
      <c r="N1022" s="200">
        <f t="shared" si="238"/>
        <v>5.9166761334261162</v>
      </c>
      <c r="O1022" s="257" t="s">
        <v>1543</v>
      </c>
      <c r="P1022" s="257" t="s">
        <v>1544</v>
      </c>
      <c r="Q1022" s="258" t="s">
        <v>150</v>
      </c>
      <c r="R1022" s="258" t="s">
        <v>137</v>
      </c>
      <c r="S1022" s="258" t="s">
        <v>337</v>
      </c>
      <c r="T1022" s="193" t="str">
        <f>IFERROR(VLOOKUP(S1022,Sort!E:F,2,0),"")</f>
        <v>TRANSMISSION</v>
      </c>
      <c r="U1022" s="115" t="str">
        <f t="shared" si="239"/>
        <v/>
      </c>
      <c r="V1022" s="202" t="s">
        <v>422</v>
      </c>
      <c r="W1022" s="202"/>
      <c r="X1022" s="202"/>
      <c r="Y1022" s="202"/>
      <c r="Z1022" s="193"/>
      <c r="AA1022" s="193" t="s">
        <v>362</v>
      </c>
      <c r="AB1022" s="203"/>
      <c r="AC1022" s="204" t="str">
        <f t="shared" si="240"/>
        <v>CLOSE</v>
      </c>
      <c r="AD1022" s="47" t="e">
        <f t="array" ref="AD1022">IF(D1022="","",INDEX(HM_Unit!$D$1:$AE$1,MATCH(C1022,HM_Unit!$D$2:$AE$2,0)))</f>
        <v>#N/A</v>
      </c>
      <c r="AE1022" s="46"/>
      <c r="AF1022" s="46"/>
      <c r="AG1022" s="46"/>
      <c r="AH1022" s="46"/>
      <c r="AI1022" s="46"/>
      <c r="AJ1022" s="46"/>
      <c r="AK1022" s="46"/>
    </row>
    <row r="1023" spans="1:37" ht="27" customHeight="1">
      <c r="A1023" s="46">
        <f>IFERROR(VLOOKUP(D1023,Sort!B:D,3,0),"")</f>
        <v>0</v>
      </c>
      <c r="B1023" s="190" t="str">
        <f t="shared" si="234"/>
        <v>1046141CLOSE</v>
      </c>
      <c r="C1023" s="252">
        <v>46141</v>
      </c>
      <c r="D1023" s="253" t="s">
        <v>96</v>
      </c>
      <c r="E1023" s="193" t="str">
        <f>IFERROR(VLOOKUP(D1023,Sort!B:C,2,0),"")</f>
        <v>Axor 3336 OB</v>
      </c>
      <c r="F1023" s="254">
        <v>16053</v>
      </c>
      <c r="G1023" s="195">
        <f t="shared" si="235"/>
        <v>0</v>
      </c>
      <c r="H1023" s="252">
        <v>46141</v>
      </c>
      <c r="I1023" s="256">
        <v>0.36805555555555558</v>
      </c>
      <c r="J1023" s="252">
        <v>46141</v>
      </c>
      <c r="K1023" s="256">
        <v>0.40625</v>
      </c>
      <c r="L1023" s="198">
        <f t="shared" si="236"/>
        <v>46141.368055555555</v>
      </c>
      <c r="M1023" s="199">
        <f t="shared" si="237"/>
        <v>46141.40625</v>
      </c>
      <c r="N1023" s="200">
        <f t="shared" si="238"/>
        <v>0.91666813335508512</v>
      </c>
      <c r="O1023" s="257" t="s">
        <v>1422</v>
      </c>
      <c r="P1023" s="257" t="s">
        <v>1545</v>
      </c>
      <c r="Q1023" s="258" t="s">
        <v>149</v>
      </c>
      <c r="R1023" s="258" t="s">
        <v>137</v>
      </c>
      <c r="S1023" s="258" t="s">
        <v>318</v>
      </c>
      <c r="T1023" s="193" t="str">
        <f>IFERROR(VLOOKUP(S1023,Sort!E:F,2,0),"")</f>
        <v>PREVENTIVE MAINTENACE</v>
      </c>
      <c r="U1023" s="115">
        <f t="shared" si="239"/>
        <v>1</v>
      </c>
      <c r="V1023" s="202" t="s">
        <v>422</v>
      </c>
      <c r="W1023" s="202"/>
      <c r="X1023" s="202"/>
      <c r="Y1023" s="202"/>
      <c r="Z1023" s="193"/>
      <c r="AA1023" s="193" t="s">
        <v>362</v>
      </c>
      <c r="AB1023" s="203"/>
      <c r="AC1023" s="204" t="str">
        <f t="shared" si="240"/>
        <v>CLOSE</v>
      </c>
      <c r="AD1023" s="47" t="e">
        <f t="array" ref="AD1023">IF(D1023="","",INDEX(HM_Unit!$D$1:$AE$1,MATCH(C1023,HM_Unit!$D$2:$AE$2,0)))</f>
        <v>#N/A</v>
      </c>
      <c r="AE1023" s="46"/>
      <c r="AF1023" s="46"/>
      <c r="AG1023" s="46"/>
      <c r="AH1023" s="46"/>
      <c r="AI1023" s="46"/>
      <c r="AJ1023" s="46"/>
      <c r="AK1023" s="46"/>
    </row>
    <row r="1024" spans="1:37" ht="27" customHeight="1">
      <c r="A1024" s="46">
        <f>IFERROR(VLOOKUP(D1024,Sort!B:D,3,0),"")</f>
        <v>0</v>
      </c>
      <c r="B1024" s="190" t="str">
        <f t="shared" si="234"/>
        <v>1146141CLOSE</v>
      </c>
      <c r="C1024" s="252">
        <v>46141</v>
      </c>
      <c r="D1024" s="253" t="s">
        <v>107</v>
      </c>
      <c r="E1024" s="193" t="str">
        <f>IFERROR(VLOOKUP(D1024,Sort!B:C,2,0),"")</f>
        <v>Axor 3336 OB</v>
      </c>
      <c r="F1024" s="254">
        <v>17769</v>
      </c>
      <c r="G1024" s="195">
        <f t="shared" si="235"/>
        <v>0</v>
      </c>
      <c r="H1024" s="252">
        <v>46141</v>
      </c>
      <c r="I1024" s="256">
        <v>0.375</v>
      </c>
      <c r="J1024" s="252">
        <v>46141</v>
      </c>
      <c r="K1024" s="256">
        <v>0.5</v>
      </c>
      <c r="L1024" s="198">
        <f t="shared" si="236"/>
        <v>46141.375</v>
      </c>
      <c r="M1024" s="199">
        <f t="shared" si="237"/>
        <v>46141.5</v>
      </c>
      <c r="N1024" s="200">
        <f t="shared" si="238"/>
        <v>3.0000048000076873</v>
      </c>
      <c r="O1024" s="257" t="s">
        <v>1546</v>
      </c>
      <c r="P1024" s="257" t="s">
        <v>1547</v>
      </c>
      <c r="Q1024" s="258" t="s">
        <v>150</v>
      </c>
      <c r="R1024" s="258" t="s">
        <v>137</v>
      </c>
      <c r="S1024" s="258" t="s">
        <v>297</v>
      </c>
      <c r="T1024" s="193" t="str">
        <f>IFERROR(VLOOKUP(S1024,Sort!E:F,2,0),"")</f>
        <v>SUSPENSION</v>
      </c>
      <c r="U1024" s="115">
        <f t="shared" si="239"/>
        <v>1</v>
      </c>
      <c r="V1024" s="202" t="s">
        <v>422</v>
      </c>
      <c r="W1024" s="202"/>
      <c r="X1024" s="202"/>
      <c r="Y1024" s="202"/>
      <c r="Z1024" s="193"/>
      <c r="AA1024" s="193" t="s">
        <v>362</v>
      </c>
      <c r="AB1024" s="203"/>
      <c r="AC1024" s="204" t="str">
        <f t="shared" si="240"/>
        <v>CLOSE</v>
      </c>
      <c r="AD1024" s="47" t="e">
        <f t="array" ref="AD1024">IF(D1024="","",INDEX(HM_Unit!$D$1:$AE$1,MATCH(C1024,HM_Unit!$D$2:$AE$2,0)))</f>
        <v>#N/A</v>
      </c>
      <c r="AE1024" s="46"/>
      <c r="AF1024" s="46"/>
      <c r="AG1024" s="46"/>
      <c r="AH1024" s="46"/>
      <c r="AI1024" s="46"/>
      <c r="AJ1024" s="46"/>
      <c r="AK1024" s="46"/>
    </row>
    <row r="1025" spans="1:37" ht="27" customHeight="1">
      <c r="A1025" s="46">
        <f>IFERROR(VLOOKUP(D1025,Sort!B:D,3,0),"")</f>
        <v>0</v>
      </c>
      <c r="B1025" s="190" t="str">
        <f t="shared" si="234"/>
        <v>1246141CLOSE</v>
      </c>
      <c r="C1025" s="252">
        <v>46141</v>
      </c>
      <c r="D1025" s="253" t="s">
        <v>91</v>
      </c>
      <c r="E1025" s="193" t="str">
        <f>IFERROR(VLOOKUP(D1025,Sort!B:C,2,0),"")</f>
        <v>Axor 3336 OB</v>
      </c>
      <c r="F1025" s="254">
        <v>19275</v>
      </c>
      <c r="G1025" s="195">
        <f t="shared" si="235"/>
        <v>0</v>
      </c>
      <c r="H1025" s="252">
        <v>46141</v>
      </c>
      <c r="I1025" s="256">
        <v>0.54861111111111116</v>
      </c>
      <c r="J1025" s="252">
        <v>46141</v>
      </c>
      <c r="K1025" s="256">
        <v>0.58194444444444449</v>
      </c>
      <c r="L1025" s="198">
        <f t="shared" si="236"/>
        <v>46141.548611111109</v>
      </c>
      <c r="M1025" s="199">
        <f t="shared" si="237"/>
        <v>46141.581944444442</v>
      </c>
      <c r="N1025" s="200">
        <f t="shared" si="238"/>
        <v>0.80000127999040904</v>
      </c>
      <c r="O1025" s="257" t="s">
        <v>1548</v>
      </c>
      <c r="P1025" s="257" t="s">
        <v>1549</v>
      </c>
      <c r="Q1025" s="258" t="s">
        <v>149</v>
      </c>
      <c r="R1025" s="258" t="s">
        <v>137</v>
      </c>
      <c r="S1025" s="258" t="s">
        <v>318</v>
      </c>
      <c r="T1025" s="193" t="str">
        <f>IFERROR(VLOOKUP(S1025,Sort!E:F,2,0),"")</f>
        <v>PREVENTIVE MAINTENACE</v>
      </c>
      <c r="U1025" s="115">
        <f t="shared" si="239"/>
        <v>1</v>
      </c>
      <c r="V1025" s="202" t="s">
        <v>422</v>
      </c>
      <c r="W1025" s="202"/>
      <c r="X1025" s="202"/>
      <c r="Y1025" s="202"/>
      <c r="Z1025" s="193"/>
      <c r="AA1025" s="193" t="s">
        <v>362</v>
      </c>
      <c r="AB1025" s="203"/>
      <c r="AC1025" s="204" t="str">
        <f t="shared" si="240"/>
        <v>CLOSE</v>
      </c>
      <c r="AD1025" s="47" t="e">
        <f t="array" ref="AD1025">IF(D1025="","",INDEX(HM_Unit!$D$1:$AE$1,MATCH(C1025,HM_Unit!$D$2:$AE$2,0)))</f>
        <v>#N/A</v>
      </c>
      <c r="AE1025" s="46"/>
      <c r="AF1025" s="46"/>
      <c r="AG1025" s="46"/>
      <c r="AH1025" s="46"/>
      <c r="AI1025" s="46"/>
      <c r="AJ1025" s="46"/>
      <c r="AK1025" s="46"/>
    </row>
    <row r="1026" spans="1:37" ht="27" customHeight="1">
      <c r="A1026" s="46">
        <f>IFERROR(VLOOKUP(D1026,Sort!B:D,3,0),"")</f>
        <v>0</v>
      </c>
      <c r="B1026" s="190" t="str">
        <f t="shared" si="234"/>
        <v>1346141CLOSE</v>
      </c>
      <c r="C1026" s="252">
        <v>46141</v>
      </c>
      <c r="D1026" s="253" t="s">
        <v>25</v>
      </c>
      <c r="E1026" s="193" t="str">
        <f>IFERROR(VLOOKUP(D1026,Sort!B:C,2,0),"")</f>
        <v>AXOR 3336K</v>
      </c>
      <c r="F1026" s="254" t="s">
        <v>379</v>
      </c>
      <c r="G1026" s="195">
        <f t="shared" si="235"/>
        <v>0</v>
      </c>
      <c r="H1026" s="252">
        <v>46141</v>
      </c>
      <c r="I1026" s="256">
        <v>0.25</v>
      </c>
      <c r="J1026" s="252">
        <v>46141</v>
      </c>
      <c r="K1026" s="256">
        <v>0.54861111111111116</v>
      </c>
      <c r="L1026" s="198">
        <f t="shared" si="236"/>
        <v>46141.25</v>
      </c>
      <c r="M1026" s="199">
        <f t="shared" si="237"/>
        <v>46141.548611111109</v>
      </c>
      <c r="N1026" s="200">
        <f t="shared" si="238"/>
        <v>7.1666781333128871</v>
      </c>
      <c r="O1026" s="257" t="s">
        <v>1508</v>
      </c>
      <c r="P1026" s="257" t="s">
        <v>1550</v>
      </c>
      <c r="Q1026" s="258" t="s">
        <v>150</v>
      </c>
      <c r="R1026" s="258" t="s">
        <v>137</v>
      </c>
      <c r="S1026" s="258" t="s">
        <v>300</v>
      </c>
      <c r="T1026" s="193" t="str">
        <f>IFERROR(VLOOKUP(S1026,Sort!E:F,2,0),"")</f>
        <v>AIR SYSTEM</v>
      </c>
      <c r="U1026" s="115">
        <f t="shared" si="239"/>
        <v>1</v>
      </c>
      <c r="V1026" s="202" t="s">
        <v>422</v>
      </c>
      <c r="W1026" s="202"/>
      <c r="X1026" s="202"/>
      <c r="Y1026" s="202"/>
      <c r="Z1026" s="193"/>
      <c r="AA1026" s="193" t="s">
        <v>362</v>
      </c>
      <c r="AB1026" s="203"/>
      <c r="AC1026" s="204" t="str">
        <f t="shared" si="240"/>
        <v>CLOSE</v>
      </c>
      <c r="AD1026" s="47" t="e">
        <f t="array" ref="AD1026">IF(D1026="","",INDEX(HM_Unit!$D$1:$AE$1,MATCH(C1026,HM_Unit!$D$2:$AE$2,0)))</f>
        <v>#N/A</v>
      </c>
      <c r="AE1026" s="46"/>
      <c r="AF1026" s="46"/>
      <c r="AG1026" s="46"/>
      <c r="AH1026" s="46"/>
      <c r="AI1026" s="46"/>
      <c r="AJ1026" s="46"/>
      <c r="AK1026" s="46"/>
    </row>
    <row r="1027" spans="1:37" ht="27" customHeight="1">
      <c r="A1027" s="46">
        <f>IFERROR(VLOOKUP(D1027,Sort!B:D,3,0),"")</f>
        <v>0</v>
      </c>
      <c r="B1027" s="190" t="str">
        <f t="shared" si="234"/>
        <v>1446141CLOSE</v>
      </c>
      <c r="C1027" s="252">
        <v>46141</v>
      </c>
      <c r="D1027" s="253" t="s">
        <v>15</v>
      </c>
      <c r="E1027" s="193" t="str">
        <f>IFERROR(VLOOKUP(D1027,Sort!B:C,2,0),"")</f>
        <v>AXOR 3336K</v>
      </c>
      <c r="F1027" s="254" t="s">
        <v>379</v>
      </c>
      <c r="G1027" s="195">
        <f t="shared" si="235"/>
        <v>0</v>
      </c>
      <c r="H1027" s="252">
        <v>46141</v>
      </c>
      <c r="I1027" s="256">
        <v>0.54861111111111116</v>
      </c>
      <c r="J1027" s="252">
        <v>46141</v>
      </c>
      <c r="K1027" s="256">
        <v>0.55625000000000002</v>
      </c>
      <c r="L1027" s="198">
        <f t="shared" si="236"/>
        <v>46141.548611111109</v>
      </c>
      <c r="M1027" s="199">
        <f t="shared" si="237"/>
        <v>46141.556250000001</v>
      </c>
      <c r="N1027" s="200">
        <f t="shared" si="238"/>
        <v>0.18333362674086626</v>
      </c>
      <c r="O1027" s="257" t="s">
        <v>1551</v>
      </c>
      <c r="P1027" s="257" t="s">
        <v>1552</v>
      </c>
      <c r="Q1027" s="258" t="s">
        <v>150</v>
      </c>
      <c r="R1027" s="258" t="s">
        <v>137</v>
      </c>
      <c r="S1027" s="258" t="s">
        <v>337</v>
      </c>
      <c r="T1027" s="193" t="str">
        <f>IFERROR(VLOOKUP(S1027,Sort!E:F,2,0),"")</f>
        <v>TRANSMISSION</v>
      </c>
      <c r="U1027" s="115">
        <f t="shared" si="239"/>
        <v>1</v>
      </c>
      <c r="V1027" s="202" t="s">
        <v>422</v>
      </c>
      <c r="W1027" s="202"/>
      <c r="X1027" s="202"/>
      <c r="Y1027" s="202"/>
      <c r="Z1027" s="193"/>
      <c r="AA1027" s="193" t="s">
        <v>362</v>
      </c>
      <c r="AB1027" s="203"/>
      <c r="AC1027" s="204" t="str">
        <f t="shared" si="240"/>
        <v>CLOSE</v>
      </c>
      <c r="AD1027" s="47" t="e">
        <f t="array" ref="AD1027">IF(D1027="","",INDEX(HM_Unit!$D$1:$AE$1,MATCH(C1027,HM_Unit!$D$2:$AE$2,0)))</f>
        <v>#N/A</v>
      </c>
      <c r="AE1027" s="46"/>
      <c r="AF1027" s="46"/>
      <c r="AG1027" s="46"/>
      <c r="AH1027" s="46"/>
      <c r="AI1027" s="46"/>
      <c r="AJ1027" s="46"/>
      <c r="AK1027" s="46"/>
    </row>
    <row r="1028" spans="1:37" ht="27" customHeight="1">
      <c r="A1028" s="46">
        <f>IFERROR(VLOOKUP(D1028,Sort!B:D,3,0),"")</f>
        <v>0</v>
      </c>
      <c r="B1028" s="190" t="str">
        <f t="shared" si="234"/>
        <v>1546141CLOSE</v>
      </c>
      <c r="C1028" s="252">
        <v>46141</v>
      </c>
      <c r="D1028" s="253" t="s">
        <v>41</v>
      </c>
      <c r="E1028" s="193" t="str">
        <f>IFERROR(VLOOKUP(D1028,Sort!B:C,2,0),"")</f>
        <v>AXOR 3336K</v>
      </c>
      <c r="F1028" s="254">
        <v>18293</v>
      </c>
      <c r="G1028" s="195">
        <f t="shared" si="235"/>
        <v>0</v>
      </c>
      <c r="H1028" s="252">
        <v>46141</v>
      </c>
      <c r="I1028" s="256">
        <v>0.40486111111111112</v>
      </c>
      <c r="J1028" s="252">
        <v>46141</v>
      </c>
      <c r="K1028" s="256">
        <v>0.63402777777777775</v>
      </c>
      <c r="L1028" s="198">
        <f t="shared" si="236"/>
        <v>46141.404861111114</v>
      </c>
      <c r="M1028" s="199">
        <f t="shared" si="237"/>
        <v>46141.634027777778</v>
      </c>
      <c r="N1028" s="200">
        <f t="shared" si="238"/>
        <v>5.5000087999558769</v>
      </c>
      <c r="O1028" s="257" t="s">
        <v>1553</v>
      </c>
      <c r="P1028" s="257" t="s">
        <v>1554</v>
      </c>
      <c r="Q1028" s="258" t="s">
        <v>150</v>
      </c>
      <c r="R1028" s="258" t="s">
        <v>137</v>
      </c>
      <c r="S1028" s="258" t="s">
        <v>297</v>
      </c>
      <c r="T1028" s="193" t="str">
        <f>IFERROR(VLOOKUP(S1028,Sort!E:F,2,0),"")</f>
        <v>SUSPENSION</v>
      </c>
      <c r="U1028" s="115">
        <f t="shared" si="239"/>
        <v>1</v>
      </c>
      <c r="V1028" s="202" t="s">
        <v>422</v>
      </c>
      <c r="W1028" s="202"/>
      <c r="X1028" s="202"/>
      <c r="Y1028" s="202"/>
      <c r="Z1028" s="193"/>
      <c r="AA1028" s="193" t="s">
        <v>362</v>
      </c>
      <c r="AB1028" s="203"/>
      <c r="AC1028" s="204" t="str">
        <f t="shared" si="240"/>
        <v>CLOSE</v>
      </c>
      <c r="AD1028" s="47" t="e">
        <f t="array" ref="AD1028">IF(D1028="","",INDEX(HM_Unit!$D$1:$AE$1,MATCH(C1028,HM_Unit!$D$2:$AE$2,0)))</f>
        <v>#N/A</v>
      </c>
      <c r="AE1028" s="46"/>
      <c r="AF1028" s="46"/>
      <c r="AG1028" s="46"/>
      <c r="AH1028" s="46"/>
      <c r="AI1028" s="46"/>
      <c r="AJ1028" s="46"/>
      <c r="AK1028" s="46"/>
    </row>
    <row r="1029" spans="1:37" ht="27" customHeight="1">
      <c r="A1029" s="46">
        <f>IFERROR(VLOOKUP(D1029,Sort!B:D,3,0),"")</f>
        <v>0</v>
      </c>
      <c r="B1029" s="190" t="str">
        <f t="shared" si="234"/>
        <v>1646141CLOSE</v>
      </c>
      <c r="C1029" s="252">
        <v>46141</v>
      </c>
      <c r="D1029" s="253" t="s">
        <v>34</v>
      </c>
      <c r="E1029" s="193" t="str">
        <f>IFERROR(VLOOKUP(D1029,Sort!B:C,2,0),"")</f>
        <v>AXOR 3336K</v>
      </c>
      <c r="F1029" s="254">
        <v>18149</v>
      </c>
      <c r="G1029" s="195">
        <f t="shared" si="235"/>
        <v>0</v>
      </c>
      <c r="H1029" s="252">
        <v>46141</v>
      </c>
      <c r="I1029" s="256">
        <v>0.25</v>
      </c>
      <c r="J1029" s="252">
        <v>46141</v>
      </c>
      <c r="K1029" s="256">
        <v>0.8666666666666667</v>
      </c>
      <c r="L1029" s="198">
        <f t="shared" si="236"/>
        <v>46141.25</v>
      </c>
      <c r="M1029" s="199">
        <f t="shared" si="237"/>
        <v>46141.866666666669</v>
      </c>
      <c r="N1029" s="200">
        <f t="shared" si="238"/>
        <v>14.800023680084493</v>
      </c>
      <c r="O1029" s="257" t="s">
        <v>1555</v>
      </c>
      <c r="P1029" s="257" t="s">
        <v>1556</v>
      </c>
      <c r="Q1029" s="258" t="s">
        <v>150</v>
      </c>
      <c r="R1029" s="258" t="s">
        <v>137</v>
      </c>
      <c r="S1029" s="258" t="s">
        <v>337</v>
      </c>
      <c r="T1029" s="193" t="str">
        <f>IFERROR(VLOOKUP(S1029,Sort!E:F,2,0),"")</f>
        <v>TRANSMISSION</v>
      </c>
      <c r="U1029" s="115">
        <f t="shared" si="239"/>
        <v>1</v>
      </c>
      <c r="V1029" s="202" t="s">
        <v>422</v>
      </c>
      <c r="W1029" s="202"/>
      <c r="X1029" s="202"/>
      <c r="Y1029" s="202"/>
      <c r="Z1029" s="193"/>
      <c r="AA1029" s="193" t="s">
        <v>362</v>
      </c>
      <c r="AB1029" s="203"/>
      <c r="AC1029" s="204" t="str">
        <f t="shared" si="240"/>
        <v>CLOSE</v>
      </c>
      <c r="AD1029" s="47" t="e">
        <f t="array" ref="AD1029">IF(D1029="","",INDEX(HM_Unit!$D$1:$AE$1,MATCH(C1029,HM_Unit!$D$2:$AE$2,0)))</f>
        <v>#N/A</v>
      </c>
      <c r="AE1029" s="46"/>
      <c r="AF1029" s="46"/>
      <c r="AG1029" s="46"/>
      <c r="AH1029" s="46"/>
      <c r="AI1029" s="46"/>
      <c r="AJ1029" s="46"/>
      <c r="AK1029" s="46"/>
    </row>
    <row r="1030" spans="1:37" ht="27" customHeight="1">
      <c r="A1030" s="46">
        <f>IFERROR(VLOOKUP(D1030,Sort!B:D,3,0),"")</f>
        <v>0</v>
      </c>
      <c r="B1030" s="190" t="str">
        <f t="shared" si="234"/>
        <v>1746141CLOSE</v>
      </c>
      <c r="C1030" s="252">
        <v>46141</v>
      </c>
      <c r="D1030" s="253" t="s">
        <v>90</v>
      </c>
      <c r="E1030" s="193" t="str">
        <f>IFERROR(VLOOKUP(D1030,Sort!B:C,2,0),"")</f>
        <v>Axor 3336 OB</v>
      </c>
      <c r="F1030" s="254">
        <v>18291</v>
      </c>
      <c r="G1030" s="195">
        <f t="shared" si="235"/>
        <v>0</v>
      </c>
      <c r="H1030" s="252">
        <v>46141</v>
      </c>
      <c r="I1030" s="256">
        <v>0.4826388888888889</v>
      </c>
      <c r="J1030" s="252">
        <v>46141</v>
      </c>
      <c r="K1030" s="256">
        <v>0.64861111111111114</v>
      </c>
      <c r="L1030" s="198">
        <f t="shared" si="236"/>
        <v>46141.482638888891</v>
      </c>
      <c r="M1030" s="199">
        <f t="shared" si="237"/>
        <v>46141.648611111108</v>
      </c>
      <c r="N1030" s="200">
        <f t="shared" si="238"/>
        <v>3.9833397065643323</v>
      </c>
      <c r="O1030" s="257" t="s">
        <v>1557</v>
      </c>
      <c r="P1030" s="257" t="s">
        <v>1558</v>
      </c>
      <c r="Q1030" s="258" t="s">
        <v>150</v>
      </c>
      <c r="R1030" s="258" t="s">
        <v>137</v>
      </c>
      <c r="S1030" s="258" t="s">
        <v>337</v>
      </c>
      <c r="T1030" s="193" t="str">
        <f>IFERROR(VLOOKUP(S1030,Sort!E:F,2,0),"")</f>
        <v>TRANSMISSION</v>
      </c>
      <c r="U1030" s="115">
        <f t="shared" si="239"/>
        <v>1</v>
      </c>
      <c r="V1030" s="202" t="s">
        <v>422</v>
      </c>
      <c r="W1030" s="202"/>
      <c r="X1030" s="202"/>
      <c r="Y1030" s="202"/>
      <c r="Z1030" s="193"/>
      <c r="AA1030" s="193" t="s">
        <v>362</v>
      </c>
      <c r="AB1030" s="203"/>
      <c r="AC1030" s="204" t="str">
        <f t="shared" si="240"/>
        <v>CLOSE</v>
      </c>
      <c r="AD1030" s="47" t="e">
        <f t="array" ref="AD1030">IF(D1030="","",INDEX(HM_Unit!$D$1:$AE$1,MATCH(C1030,HM_Unit!$D$2:$AE$2,0)))</f>
        <v>#N/A</v>
      </c>
      <c r="AE1030" s="46"/>
      <c r="AF1030" s="46"/>
      <c r="AG1030" s="46"/>
      <c r="AH1030" s="46"/>
      <c r="AI1030" s="46"/>
      <c r="AJ1030" s="46"/>
      <c r="AK1030" s="46"/>
    </row>
    <row r="1031" spans="1:37" ht="27" customHeight="1">
      <c r="A1031" s="46">
        <f>IFERROR(VLOOKUP(D1031,Sort!B:D,3,0),"")</f>
        <v>0</v>
      </c>
      <c r="B1031" s="190" t="str">
        <f t="shared" si="234"/>
        <v>1846141CLOSE</v>
      </c>
      <c r="C1031" s="252">
        <v>46141</v>
      </c>
      <c r="D1031" s="253" t="s">
        <v>37</v>
      </c>
      <c r="E1031" s="193" t="str">
        <f>IFERROR(VLOOKUP(D1031,Sort!B:C,2,0),"")</f>
        <v>AXOR 3336K</v>
      </c>
      <c r="F1031" s="194"/>
      <c r="G1031" s="195">
        <f t="shared" si="235"/>
        <v>0</v>
      </c>
      <c r="H1031" s="252">
        <v>46141</v>
      </c>
      <c r="I1031" s="256">
        <v>0.44444444444444442</v>
      </c>
      <c r="J1031" s="252">
        <v>46141</v>
      </c>
      <c r="K1031" s="256">
        <v>0.48055555555555557</v>
      </c>
      <c r="L1031" s="198">
        <f t="shared" si="236"/>
        <v>46141.444444444445</v>
      </c>
      <c r="M1031" s="199">
        <f t="shared" si="237"/>
        <v>46141.480555555558</v>
      </c>
      <c r="N1031" s="200">
        <f t="shared" si="238"/>
        <v>0.86666805336659802</v>
      </c>
      <c r="O1031" s="257" t="s">
        <v>356</v>
      </c>
      <c r="P1031" s="257"/>
      <c r="Q1031" s="258" t="s">
        <v>149</v>
      </c>
      <c r="R1031" s="258" t="s">
        <v>137</v>
      </c>
      <c r="S1031" s="258" t="s">
        <v>318</v>
      </c>
      <c r="T1031" s="193" t="str">
        <f>IFERROR(VLOOKUP(S1031,Sort!E:F,2,0),"")</f>
        <v>PREVENTIVE MAINTENACE</v>
      </c>
      <c r="U1031" s="115">
        <f t="shared" si="239"/>
        <v>1</v>
      </c>
      <c r="V1031" s="202" t="s">
        <v>422</v>
      </c>
      <c r="W1031" s="202"/>
      <c r="X1031" s="202"/>
      <c r="Y1031" s="202"/>
      <c r="Z1031" s="193"/>
      <c r="AA1031" s="193" t="s">
        <v>362</v>
      </c>
      <c r="AB1031" s="203"/>
      <c r="AC1031" s="204" t="str">
        <f t="shared" si="240"/>
        <v>CLOSE</v>
      </c>
      <c r="AD1031" s="47" t="e">
        <f t="array" ref="AD1031">IF(D1031="","",INDEX(HM_Unit!$D$1:$AE$1,MATCH(C1031,HM_Unit!$D$2:$AE$2,0)))</f>
        <v>#N/A</v>
      </c>
      <c r="AE1031" s="46"/>
      <c r="AF1031" s="46"/>
      <c r="AG1031" s="46"/>
      <c r="AH1031" s="46"/>
      <c r="AI1031" s="46"/>
      <c r="AJ1031" s="46"/>
      <c r="AK1031" s="46"/>
    </row>
    <row r="1032" spans="1:37" ht="27" customHeight="1">
      <c r="A1032" s="46">
        <f>IFERROR(VLOOKUP(D1032,Sort!B:D,3,0),"")</f>
        <v>0</v>
      </c>
      <c r="B1032" s="190" t="str">
        <f t="shared" si="234"/>
        <v>1946141CLOSE</v>
      </c>
      <c r="C1032" s="252">
        <v>46141</v>
      </c>
      <c r="D1032" s="253" t="s">
        <v>38</v>
      </c>
      <c r="E1032" s="193" t="str">
        <f>IFERROR(VLOOKUP(D1032,Sort!B:C,2,0),"")</f>
        <v>AXOR 3336K</v>
      </c>
      <c r="F1032" s="194"/>
      <c r="G1032" s="195">
        <f t="shared" si="235"/>
        <v>0</v>
      </c>
      <c r="H1032" s="252">
        <v>46141</v>
      </c>
      <c r="I1032" s="256">
        <v>0.38055555555555554</v>
      </c>
      <c r="J1032" s="252">
        <v>46141</v>
      </c>
      <c r="K1032" s="256">
        <v>0.4</v>
      </c>
      <c r="L1032" s="198">
        <f t="shared" si="236"/>
        <v>46141.380555555559</v>
      </c>
      <c r="M1032" s="199">
        <f t="shared" si="237"/>
        <v>46141.4</v>
      </c>
      <c r="N1032" s="200">
        <f t="shared" si="238"/>
        <v>0.46666741328408246</v>
      </c>
      <c r="O1032" s="257" t="s">
        <v>356</v>
      </c>
      <c r="P1032" s="201"/>
      <c r="Q1032" s="258" t="s">
        <v>149</v>
      </c>
      <c r="R1032" s="258" t="s">
        <v>137</v>
      </c>
      <c r="S1032" s="258" t="s">
        <v>318</v>
      </c>
      <c r="T1032" s="193" t="str">
        <f>IFERROR(VLOOKUP(S1032,Sort!E:F,2,0),"")</f>
        <v>PREVENTIVE MAINTENACE</v>
      </c>
      <c r="U1032" s="115">
        <f t="shared" si="239"/>
        <v>1</v>
      </c>
      <c r="V1032" s="202" t="s">
        <v>422</v>
      </c>
      <c r="W1032" s="202"/>
      <c r="X1032" s="202"/>
      <c r="Y1032" s="202"/>
      <c r="Z1032" s="193"/>
      <c r="AA1032" s="193" t="s">
        <v>362</v>
      </c>
      <c r="AB1032" s="203"/>
      <c r="AC1032" s="204" t="str">
        <f t="shared" si="240"/>
        <v>CLOSE</v>
      </c>
      <c r="AD1032" s="47" t="e">
        <f t="array" ref="AD1032">IF(D1032="","",INDEX(HM_Unit!$D$1:$AE$1,MATCH(C1032,HM_Unit!$D$2:$AE$2,0)))</f>
        <v>#N/A</v>
      </c>
      <c r="AE1032" s="46"/>
      <c r="AF1032" s="46"/>
      <c r="AG1032" s="46"/>
      <c r="AH1032" s="46"/>
      <c r="AI1032" s="46"/>
      <c r="AJ1032" s="46"/>
      <c r="AK1032" s="46"/>
    </row>
    <row r="1033" spans="1:37" ht="27" customHeight="1">
      <c r="A1033" s="46">
        <f>IFERROR(VLOOKUP(D1033,Sort!B:D,3,0),"")</f>
        <v>0</v>
      </c>
      <c r="B1033" s="190" t="str">
        <f t="shared" si="234"/>
        <v>2046141CLOSE</v>
      </c>
      <c r="C1033" s="252">
        <v>46141</v>
      </c>
      <c r="D1033" s="253" t="s">
        <v>40</v>
      </c>
      <c r="E1033" s="193" t="str">
        <f>IFERROR(VLOOKUP(D1033,Sort!B:C,2,0),"")</f>
        <v>AXOR 3336K</v>
      </c>
      <c r="F1033" s="194"/>
      <c r="G1033" s="195">
        <f t="shared" si="235"/>
        <v>0</v>
      </c>
      <c r="H1033" s="252">
        <v>46141</v>
      </c>
      <c r="I1033" s="256">
        <v>0.35</v>
      </c>
      <c r="J1033" s="252">
        <v>46141</v>
      </c>
      <c r="K1033" s="256">
        <v>0.36666666666666664</v>
      </c>
      <c r="L1033" s="198">
        <f t="shared" si="236"/>
        <v>46141.35</v>
      </c>
      <c r="M1033" s="199">
        <f t="shared" si="237"/>
        <v>46141.366666666669</v>
      </c>
      <c r="N1033" s="200">
        <f t="shared" si="238"/>
        <v>0.40000064008251546</v>
      </c>
      <c r="O1033" s="257" t="s">
        <v>356</v>
      </c>
      <c r="P1033" s="201"/>
      <c r="Q1033" s="258" t="s">
        <v>149</v>
      </c>
      <c r="R1033" s="258" t="s">
        <v>137</v>
      </c>
      <c r="S1033" s="258" t="s">
        <v>318</v>
      </c>
      <c r="T1033" s="193" t="str">
        <f>IFERROR(VLOOKUP(S1033,Sort!E:F,2,0),"")</f>
        <v>PREVENTIVE MAINTENACE</v>
      </c>
      <c r="U1033" s="115">
        <f t="shared" si="239"/>
        <v>1</v>
      </c>
      <c r="V1033" s="202" t="s">
        <v>422</v>
      </c>
      <c r="W1033" s="202"/>
      <c r="X1033" s="202"/>
      <c r="Y1033" s="202"/>
      <c r="Z1033" s="193"/>
      <c r="AA1033" s="193" t="s">
        <v>362</v>
      </c>
      <c r="AB1033" s="203"/>
      <c r="AC1033" s="204" t="str">
        <f t="shared" si="240"/>
        <v>CLOSE</v>
      </c>
      <c r="AD1033" s="47" t="e">
        <f t="array" ref="AD1033">IF(D1033="","",INDEX(HM_Unit!$D$1:$AE$1,MATCH(C1033,HM_Unit!$D$2:$AE$2,0)))</f>
        <v>#N/A</v>
      </c>
      <c r="AE1033" s="46"/>
      <c r="AF1033" s="46"/>
      <c r="AG1033" s="46"/>
      <c r="AH1033" s="46"/>
      <c r="AI1033" s="46"/>
      <c r="AJ1033" s="46"/>
      <c r="AK1033" s="46"/>
    </row>
    <row r="1034" spans="1:37" ht="27" customHeight="1">
      <c r="A1034" s="46">
        <f>IFERROR(VLOOKUP(D1034,Sort!B:D,3,0),"")</f>
        <v>0</v>
      </c>
      <c r="B1034" s="190" t="str">
        <f t="shared" si="234"/>
        <v>2146141CLOSE</v>
      </c>
      <c r="C1034" s="252">
        <v>46141</v>
      </c>
      <c r="D1034" s="253" t="s">
        <v>15</v>
      </c>
      <c r="E1034" s="193" t="str">
        <f>IFERROR(VLOOKUP(D1034,Sort!B:C,2,0),"")</f>
        <v>AXOR 3336K</v>
      </c>
      <c r="F1034" s="254" t="s">
        <v>382</v>
      </c>
      <c r="G1034" s="195">
        <f t="shared" si="235"/>
        <v>0</v>
      </c>
      <c r="H1034" s="252">
        <v>46141</v>
      </c>
      <c r="I1034" s="256">
        <v>0.8208333333333333</v>
      </c>
      <c r="J1034" s="252">
        <v>46141</v>
      </c>
      <c r="K1034" s="256">
        <v>0.84375</v>
      </c>
      <c r="L1034" s="198">
        <f t="shared" si="236"/>
        <v>46141.820833333331</v>
      </c>
      <c r="M1034" s="199">
        <f t="shared" si="237"/>
        <v>46141.84375</v>
      </c>
      <c r="N1034" s="200">
        <f t="shared" si="238"/>
        <v>0.55000088004797509</v>
      </c>
      <c r="O1034" s="257" t="s">
        <v>429</v>
      </c>
      <c r="P1034" s="257" t="s">
        <v>1521</v>
      </c>
      <c r="Q1034" s="258" t="s">
        <v>150</v>
      </c>
      <c r="R1034" s="258" t="s">
        <v>137</v>
      </c>
      <c r="S1034" s="258" t="s">
        <v>337</v>
      </c>
      <c r="T1034" s="193" t="str">
        <f>IFERROR(VLOOKUP(S1034,Sort!E:F,2,0),"")</f>
        <v>TRANSMISSION</v>
      </c>
      <c r="U1034" s="115">
        <f t="shared" si="239"/>
        <v>1</v>
      </c>
      <c r="V1034" s="202" t="s">
        <v>422</v>
      </c>
      <c r="W1034" s="202"/>
      <c r="X1034" s="202"/>
      <c r="Y1034" s="202"/>
      <c r="Z1034" s="193"/>
      <c r="AA1034" s="193" t="s">
        <v>362</v>
      </c>
      <c r="AB1034" s="203"/>
      <c r="AC1034" s="204" t="str">
        <f t="shared" si="240"/>
        <v>CLOSE</v>
      </c>
      <c r="AD1034" s="47" t="e">
        <f t="array" ref="AD1034">IF(D1034="","",INDEX(HM_Unit!$D$1:$AE$1,MATCH(C1034,HM_Unit!$D$2:$AE$2,0)))</f>
        <v>#N/A</v>
      </c>
      <c r="AE1034" s="46"/>
      <c r="AF1034" s="46"/>
      <c r="AG1034" s="46"/>
      <c r="AH1034" s="46"/>
      <c r="AI1034" s="46"/>
      <c r="AJ1034" s="46"/>
      <c r="AK1034" s="46"/>
    </row>
    <row r="1035" spans="1:37" ht="27" customHeight="1">
      <c r="A1035" s="46">
        <f>IFERROR(VLOOKUP(D1035,Sort!B:D,3,0),"")</f>
        <v>0</v>
      </c>
      <c r="B1035" s="190" t="str">
        <f t="shared" si="234"/>
        <v>2246141CLOSE</v>
      </c>
      <c r="C1035" s="252">
        <v>46141</v>
      </c>
      <c r="D1035" s="253" t="s">
        <v>91</v>
      </c>
      <c r="E1035" s="193" t="str">
        <f>IFERROR(VLOOKUP(D1035,Sort!B:C,2,0),"")</f>
        <v>Axor 3336 OB</v>
      </c>
      <c r="F1035" s="254" t="s">
        <v>711</v>
      </c>
      <c r="G1035" s="195">
        <f t="shared" si="235"/>
        <v>0</v>
      </c>
      <c r="H1035" s="252">
        <v>46141</v>
      </c>
      <c r="I1035" s="256">
        <v>0.84722222222222221</v>
      </c>
      <c r="J1035" s="252">
        <v>46141</v>
      </c>
      <c r="K1035" s="256">
        <v>0.87152777777777779</v>
      </c>
      <c r="L1035" s="198">
        <f t="shared" si="236"/>
        <v>46141.847222222219</v>
      </c>
      <c r="M1035" s="199">
        <f t="shared" si="237"/>
        <v>46141.871527777781</v>
      </c>
      <c r="N1035" s="200">
        <f t="shared" si="238"/>
        <v>0.58333426682338274</v>
      </c>
      <c r="O1035" s="257" t="s">
        <v>1559</v>
      </c>
      <c r="P1035" s="257" t="s">
        <v>1560</v>
      </c>
      <c r="Q1035" s="258" t="s">
        <v>150</v>
      </c>
      <c r="R1035" s="258" t="s">
        <v>137</v>
      </c>
      <c r="S1035" s="258" t="s">
        <v>291</v>
      </c>
      <c r="T1035" s="193" t="str">
        <f>IFERROR(VLOOKUP(S1035,Sort!E:F,2,0),"")</f>
        <v>ELECTRICAL, STARTING &amp; CHARGING SYSTEM</v>
      </c>
      <c r="U1035" s="115">
        <f t="shared" si="239"/>
        <v>1</v>
      </c>
      <c r="V1035" s="202" t="s">
        <v>422</v>
      </c>
      <c r="W1035" s="202"/>
      <c r="X1035" s="202"/>
      <c r="Y1035" s="202"/>
      <c r="Z1035" s="193"/>
      <c r="AA1035" s="193" t="s">
        <v>362</v>
      </c>
      <c r="AB1035" s="203"/>
      <c r="AC1035" s="204" t="str">
        <f t="shared" si="240"/>
        <v>CLOSE</v>
      </c>
      <c r="AD1035" s="47" t="e">
        <f t="array" ref="AD1035">IF(D1035="","",INDEX(HM_Unit!$D$1:$AE$1,MATCH(C1035,HM_Unit!$D$2:$AE$2,0)))</f>
        <v>#N/A</v>
      </c>
      <c r="AE1035" s="46"/>
      <c r="AF1035" s="46"/>
      <c r="AG1035" s="46"/>
      <c r="AH1035" s="46"/>
      <c r="AI1035" s="46"/>
      <c r="AJ1035" s="46"/>
      <c r="AK1035" s="46"/>
    </row>
    <row r="1036" spans="1:37" ht="27" customHeight="1">
      <c r="A1036" s="46">
        <f>IFERROR(VLOOKUP(D1036,Sort!B:D,3,0),"")</f>
        <v>0</v>
      </c>
      <c r="B1036" s="190" t="str">
        <f t="shared" si="234"/>
        <v>2346141CLOSE</v>
      </c>
      <c r="C1036" s="252">
        <v>46141</v>
      </c>
      <c r="D1036" s="253" t="s">
        <v>101</v>
      </c>
      <c r="E1036" s="193" t="str">
        <f>IFERROR(VLOOKUP(D1036,Sort!B:C,2,0),"")</f>
        <v>Axor 3336 OB</v>
      </c>
      <c r="F1036" s="254" t="s">
        <v>471</v>
      </c>
      <c r="G1036" s="195">
        <f t="shared" si="235"/>
        <v>0</v>
      </c>
      <c r="H1036" s="252">
        <v>46141</v>
      </c>
      <c r="I1036" s="256">
        <v>0.79861111111111116</v>
      </c>
      <c r="J1036" s="252">
        <v>46141</v>
      </c>
      <c r="K1036" s="256">
        <v>0.8125</v>
      </c>
      <c r="L1036" s="198">
        <f t="shared" si="236"/>
        <v>46141.798611111109</v>
      </c>
      <c r="M1036" s="199">
        <f t="shared" si="237"/>
        <v>46141.8125</v>
      </c>
      <c r="N1036" s="200">
        <f t="shared" si="238"/>
        <v>0.33333386670632675</v>
      </c>
      <c r="O1036" s="257" t="s">
        <v>1561</v>
      </c>
      <c r="P1036" s="257" t="s">
        <v>1562</v>
      </c>
      <c r="Q1036" s="258" t="s">
        <v>150</v>
      </c>
      <c r="R1036" s="258" t="s">
        <v>137</v>
      </c>
      <c r="S1036" s="258" t="s">
        <v>297</v>
      </c>
      <c r="T1036" s="193" t="str">
        <f>IFERROR(VLOOKUP(S1036,Sort!E:F,2,0),"")</f>
        <v>SUSPENSION</v>
      </c>
      <c r="U1036" s="115">
        <f t="shared" si="239"/>
        <v>1</v>
      </c>
      <c r="V1036" s="202" t="s">
        <v>422</v>
      </c>
      <c r="W1036" s="202"/>
      <c r="X1036" s="202"/>
      <c r="Y1036" s="202"/>
      <c r="Z1036" s="193"/>
      <c r="AA1036" s="193" t="s">
        <v>362</v>
      </c>
      <c r="AB1036" s="203"/>
      <c r="AC1036" s="204" t="str">
        <f t="shared" si="240"/>
        <v>CLOSE</v>
      </c>
      <c r="AD1036" s="47" t="e">
        <f t="array" ref="AD1036">IF(D1036="","",INDEX(HM_Unit!$D$1:$AE$1,MATCH(C1036,HM_Unit!$D$2:$AE$2,0)))</f>
        <v>#N/A</v>
      </c>
      <c r="AE1036" s="46"/>
      <c r="AF1036" s="46"/>
      <c r="AG1036" s="46"/>
      <c r="AH1036" s="46"/>
      <c r="AI1036" s="46"/>
      <c r="AJ1036" s="46"/>
      <c r="AK1036" s="46"/>
    </row>
    <row r="1037" spans="1:37" ht="27" customHeight="1">
      <c r="A1037" s="46">
        <f>IFERROR(VLOOKUP(D1037,Sort!B:D,3,0),"")</f>
        <v>0</v>
      </c>
      <c r="B1037" s="190" t="str">
        <f t="shared" si="234"/>
        <v>2446141CLOSE</v>
      </c>
      <c r="C1037" s="252">
        <v>46141</v>
      </c>
      <c r="D1037" s="253" t="s">
        <v>27</v>
      </c>
      <c r="E1037" s="193" t="str">
        <f>IFERROR(VLOOKUP(D1037,Sort!B:C,2,0),"")</f>
        <v>AXOR 3336K</v>
      </c>
      <c r="F1037" s="254" t="s">
        <v>382</v>
      </c>
      <c r="G1037" s="195">
        <f t="shared" si="235"/>
        <v>0</v>
      </c>
      <c r="H1037" s="252">
        <v>46141</v>
      </c>
      <c r="I1037" s="256">
        <v>0.83402777777777781</v>
      </c>
      <c r="J1037" s="252">
        <v>46141</v>
      </c>
      <c r="K1037" s="256">
        <v>0.85833333333333328</v>
      </c>
      <c r="L1037" s="198">
        <f t="shared" si="236"/>
        <v>46141.834027777775</v>
      </c>
      <c r="M1037" s="199">
        <f t="shared" si="237"/>
        <v>46141.85833333333</v>
      </c>
      <c r="N1037" s="200">
        <f t="shared" si="238"/>
        <v>0.58333426664875843</v>
      </c>
      <c r="O1037" s="257" t="s">
        <v>429</v>
      </c>
      <c r="P1037" s="257" t="s">
        <v>1521</v>
      </c>
      <c r="Q1037" s="258" t="s">
        <v>150</v>
      </c>
      <c r="R1037" s="258" t="s">
        <v>137</v>
      </c>
      <c r="S1037" s="258" t="s">
        <v>337</v>
      </c>
      <c r="T1037" s="193" t="str">
        <f>IFERROR(VLOOKUP(S1037,Sort!E:F,2,0),"")</f>
        <v>TRANSMISSION</v>
      </c>
      <c r="U1037" s="115">
        <f t="shared" si="239"/>
        <v>1</v>
      </c>
      <c r="V1037" s="202" t="s">
        <v>422</v>
      </c>
      <c r="W1037" s="202"/>
      <c r="X1037" s="202"/>
      <c r="Y1037" s="202"/>
      <c r="Z1037" s="193"/>
      <c r="AA1037" s="193" t="s">
        <v>362</v>
      </c>
      <c r="AB1037" s="203"/>
      <c r="AC1037" s="204" t="str">
        <f t="shared" si="240"/>
        <v>CLOSE</v>
      </c>
      <c r="AD1037" s="47" t="e">
        <f t="array" ref="AD1037">IF(D1037="","",INDEX(HM_Unit!$D$1:$AE$1,MATCH(C1037,HM_Unit!$D$2:$AE$2,0)))</f>
        <v>#N/A</v>
      </c>
      <c r="AE1037" s="46"/>
      <c r="AF1037" s="46"/>
      <c r="AG1037" s="46"/>
      <c r="AH1037" s="46"/>
      <c r="AI1037" s="46"/>
      <c r="AJ1037" s="46"/>
      <c r="AK1037" s="46"/>
    </row>
    <row r="1038" spans="1:37" ht="27" customHeight="1">
      <c r="A1038" s="46">
        <f>IFERROR(VLOOKUP(D1038,Sort!B:D,3,0),"")</f>
        <v>0</v>
      </c>
      <c r="B1038" s="190" t="str">
        <f t="shared" si="234"/>
        <v>2546141CLOSE</v>
      </c>
      <c r="C1038" s="252">
        <v>46141</v>
      </c>
      <c r="D1038" s="253" t="s">
        <v>18</v>
      </c>
      <c r="E1038" s="193" t="str">
        <f>IFERROR(VLOOKUP(D1038,Sort!B:C,2,0),"")</f>
        <v>AXOR 3336K</v>
      </c>
      <c r="F1038" s="260" t="s">
        <v>1563</v>
      </c>
      <c r="G1038" s="195">
        <f t="shared" si="235"/>
        <v>0</v>
      </c>
      <c r="H1038" s="252">
        <v>46141</v>
      </c>
      <c r="I1038" s="256">
        <v>0.84375</v>
      </c>
      <c r="J1038" s="252">
        <v>46141</v>
      </c>
      <c r="K1038" s="256">
        <v>0.87847222222222221</v>
      </c>
      <c r="L1038" s="198">
        <f t="shared" si="236"/>
        <v>46141.84375</v>
      </c>
      <c r="M1038" s="199">
        <f t="shared" si="237"/>
        <v>46141.878472222219</v>
      </c>
      <c r="N1038" s="200">
        <f t="shared" si="238"/>
        <v>0.83333466659119249</v>
      </c>
      <c r="O1038" s="257" t="s">
        <v>1564</v>
      </c>
      <c r="P1038" s="257" t="s">
        <v>1565</v>
      </c>
      <c r="Q1038" s="258" t="s">
        <v>150</v>
      </c>
      <c r="R1038" s="258" t="s">
        <v>137</v>
      </c>
      <c r="S1038" s="258" t="s">
        <v>406</v>
      </c>
      <c r="T1038" s="193" t="str">
        <f>IFERROR(VLOOKUP(S1038,Sort!E:F,2,0),"")</f>
        <v>RADIATOR/ COOLANT SYSTEM</v>
      </c>
      <c r="U1038" s="115">
        <f t="shared" si="239"/>
        <v>1</v>
      </c>
      <c r="V1038" s="202" t="s">
        <v>422</v>
      </c>
      <c r="W1038" s="202"/>
      <c r="X1038" s="202"/>
      <c r="Y1038" s="202"/>
      <c r="Z1038" s="193"/>
      <c r="AA1038" s="193" t="s">
        <v>362</v>
      </c>
      <c r="AB1038" s="203"/>
      <c r="AC1038" s="204" t="str">
        <f t="shared" si="240"/>
        <v>CLOSE</v>
      </c>
      <c r="AD1038" s="47" t="e">
        <f t="array" ref="AD1038">IF(D1038="","",INDEX(HM_Unit!$D$1:$AE$1,MATCH(C1038,HM_Unit!$D$2:$AE$2,0)))</f>
        <v>#N/A</v>
      </c>
      <c r="AE1038" s="46"/>
      <c r="AF1038" s="46"/>
      <c r="AG1038" s="46"/>
      <c r="AH1038" s="46"/>
      <c r="AI1038" s="46"/>
      <c r="AJ1038" s="46"/>
      <c r="AK1038" s="46"/>
    </row>
    <row r="1039" spans="1:37" ht="27" customHeight="1">
      <c r="A1039" s="46">
        <f>IFERROR(VLOOKUP(D1039,Sort!B:D,3,0),"")</f>
        <v>0</v>
      </c>
      <c r="B1039" s="190" t="str">
        <f t="shared" si="234"/>
        <v>2646141CLOSE</v>
      </c>
      <c r="C1039" s="252">
        <v>46141</v>
      </c>
      <c r="D1039" s="253" t="s">
        <v>93</v>
      </c>
      <c r="E1039" s="193" t="str">
        <f>IFERROR(VLOOKUP(D1039,Sort!B:C,2,0),"")</f>
        <v>Axor 3336 OB</v>
      </c>
      <c r="F1039" s="254">
        <v>18806</v>
      </c>
      <c r="G1039" s="195">
        <f t="shared" si="235"/>
        <v>0</v>
      </c>
      <c r="H1039" s="252">
        <v>46141</v>
      </c>
      <c r="I1039" s="256">
        <v>0.88194444444444442</v>
      </c>
      <c r="J1039" s="252">
        <v>46141</v>
      </c>
      <c r="K1039" s="256">
        <v>0.90833333333333333</v>
      </c>
      <c r="L1039" s="198">
        <f t="shared" si="236"/>
        <v>46141.881944444445</v>
      </c>
      <c r="M1039" s="199">
        <f t="shared" si="237"/>
        <v>46141.908333333333</v>
      </c>
      <c r="N1039" s="200">
        <f t="shared" si="238"/>
        <v>0.63333434663724564</v>
      </c>
      <c r="O1039" s="257" t="s">
        <v>1566</v>
      </c>
      <c r="P1039" s="257" t="s">
        <v>1567</v>
      </c>
      <c r="Q1039" s="258" t="s">
        <v>150</v>
      </c>
      <c r="R1039" s="258" t="s">
        <v>137</v>
      </c>
      <c r="S1039" s="258" t="s">
        <v>337</v>
      </c>
      <c r="T1039" s="193" t="str">
        <f>IFERROR(VLOOKUP(S1039,Sort!E:F,2,0),"")</f>
        <v>TRANSMISSION</v>
      </c>
      <c r="U1039" s="115">
        <f t="shared" si="239"/>
        <v>1</v>
      </c>
      <c r="V1039" s="202" t="s">
        <v>422</v>
      </c>
      <c r="W1039" s="202"/>
      <c r="X1039" s="202"/>
      <c r="Y1039" s="202"/>
      <c r="Z1039" s="193"/>
      <c r="AA1039" s="193" t="s">
        <v>362</v>
      </c>
      <c r="AB1039" s="203"/>
      <c r="AC1039" s="204" t="str">
        <f t="shared" si="240"/>
        <v>CLOSE</v>
      </c>
      <c r="AD1039" s="47" t="e">
        <f t="array" ref="AD1039">IF(D1039="","",INDEX(HM_Unit!$D$1:$AE$1,MATCH(C1039,HM_Unit!$D$2:$AE$2,0)))</f>
        <v>#N/A</v>
      </c>
      <c r="AE1039" s="46"/>
      <c r="AF1039" s="46"/>
      <c r="AG1039" s="46"/>
      <c r="AH1039" s="46"/>
      <c r="AI1039" s="46"/>
      <c r="AJ1039" s="46"/>
      <c r="AK1039" s="46"/>
    </row>
    <row r="1040" spans="1:37" ht="27" customHeight="1">
      <c r="A1040" s="46">
        <f>IFERROR(VLOOKUP(D1040,Sort!B:D,3,0),"")</f>
        <v>0</v>
      </c>
      <c r="B1040" s="190" t="str">
        <f t="shared" si="234"/>
        <v>2746141CLOSE</v>
      </c>
      <c r="C1040" s="252">
        <v>46141</v>
      </c>
      <c r="D1040" s="253" t="s">
        <v>94</v>
      </c>
      <c r="E1040" s="193" t="str">
        <f>IFERROR(VLOOKUP(D1040,Sort!B:C,2,0),"")</f>
        <v>Axor 3336 OB</v>
      </c>
      <c r="F1040" s="254">
        <v>15831</v>
      </c>
      <c r="G1040" s="195">
        <f t="shared" si="235"/>
        <v>0</v>
      </c>
      <c r="H1040" s="252">
        <v>46141</v>
      </c>
      <c r="I1040" s="256">
        <v>0.8666666666666667</v>
      </c>
      <c r="J1040" s="252">
        <v>46141</v>
      </c>
      <c r="K1040" s="256">
        <v>0.97083333333333333</v>
      </c>
      <c r="L1040" s="198">
        <f t="shared" si="236"/>
        <v>46141.866666666669</v>
      </c>
      <c r="M1040" s="199">
        <f t="shared" si="237"/>
        <v>46141.970833333333</v>
      </c>
      <c r="N1040" s="200">
        <f t="shared" si="238"/>
        <v>2.50000399994819</v>
      </c>
      <c r="O1040" s="257" t="s">
        <v>1568</v>
      </c>
      <c r="P1040" s="257" t="s">
        <v>1569</v>
      </c>
      <c r="Q1040" s="258" t="s">
        <v>150</v>
      </c>
      <c r="R1040" s="258" t="s">
        <v>137</v>
      </c>
      <c r="S1040" s="258" t="s">
        <v>311</v>
      </c>
      <c r="T1040" s="193" t="str">
        <f>IFERROR(VLOOKUP(S1040,Sort!E:F,2,0),"")</f>
        <v>TYRE</v>
      </c>
      <c r="U1040" s="115">
        <f t="shared" si="239"/>
        <v>1</v>
      </c>
      <c r="V1040" s="202" t="s">
        <v>422</v>
      </c>
      <c r="W1040" s="202"/>
      <c r="X1040" s="202"/>
      <c r="Y1040" s="202"/>
      <c r="Z1040" s="193"/>
      <c r="AA1040" s="193" t="s">
        <v>362</v>
      </c>
      <c r="AB1040" s="203"/>
      <c r="AC1040" s="204" t="str">
        <f t="shared" si="240"/>
        <v>CLOSE</v>
      </c>
      <c r="AD1040" s="47" t="e">
        <f t="array" ref="AD1040">IF(D1040="","",INDEX(HM_Unit!$D$1:$AE$1,MATCH(C1040,HM_Unit!$D$2:$AE$2,0)))</f>
        <v>#N/A</v>
      </c>
      <c r="AE1040" s="46"/>
      <c r="AF1040" s="46"/>
      <c r="AG1040" s="46"/>
      <c r="AH1040" s="46"/>
      <c r="AI1040" s="46"/>
      <c r="AJ1040" s="46"/>
      <c r="AK1040" s="46"/>
    </row>
    <row r="1041" spans="1:37" ht="27" customHeight="1">
      <c r="A1041" s="46">
        <f>IFERROR(VLOOKUP(D1041,Sort!B:D,3,0),"")</f>
        <v>0</v>
      </c>
      <c r="B1041" s="190" t="str">
        <f t="shared" si="234"/>
        <v>2846141CLOSE</v>
      </c>
      <c r="C1041" s="252">
        <v>46141</v>
      </c>
      <c r="D1041" s="253" t="s">
        <v>106</v>
      </c>
      <c r="E1041" s="193" t="str">
        <f>IFERROR(VLOOKUP(D1041,Sort!B:C,2,0),"")</f>
        <v>Axor 3336 OB</v>
      </c>
      <c r="F1041" s="254">
        <v>18438</v>
      </c>
      <c r="G1041" s="195">
        <f t="shared" si="235"/>
        <v>0</v>
      </c>
      <c r="H1041" s="252">
        <v>46141</v>
      </c>
      <c r="I1041" s="256">
        <v>0.95833333333333337</v>
      </c>
      <c r="J1041" s="252">
        <v>46141</v>
      </c>
      <c r="K1041" s="256">
        <v>0.97916666666666663</v>
      </c>
      <c r="L1041" s="198">
        <f t="shared" si="236"/>
        <v>46141.958333333336</v>
      </c>
      <c r="M1041" s="199">
        <f t="shared" si="237"/>
        <v>46141.979166666664</v>
      </c>
      <c r="N1041" s="200">
        <f t="shared" si="238"/>
        <v>0.50000079988486579</v>
      </c>
      <c r="O1041" s="257" t="s">
        <v>1570</v>
      </c>
      <c r="P1041" s="257" t="s">
        <v>1571</v>
      </c>
      <c r="Q1041" s="258" t="s">
        <v>150</v>
      </c>
      <c r="R1041" s="258" t="s">
        <v>137</v>
      </c>
      <c r="S1041" s="258" t="s">
        <v>303</v>
      </c>
      <c r="T1041" s="193" t="str">
        <f>IFERROR(VLOOKUP(S1041,Sort!E:F,2,0),"")</f>
        <v>BRAKE SYSTEM</v>
      </c>
      <c r="U1041" s="115">
        <f t="shared" si="239"/>
        <v>1</v>
      </c>
      <c r="V1041" s="202" t="s">
        <v>422</v>
      </c>
      <c r="W1041" s="202"/>
      <c r="X1041" s="202"/>
      <c r="Y1041" s="202"/>
      <c r="Z1041" s="193"/>
      <c r="AA1041" s="193" t="s">
        <v>362</v>
      </c>
      <c r="AB1041" s="203"/>
      <c r="AC1041" s="204" t="str">
        <f t="shared" si="240"/>
        <v>CLOSE</v>
      </c>
      <c r="AD1041" s="47" t="e">
        <f t="array" ref="AD1041">IF(D1041="","",INDEX(HM_Unit!$D$1:$AE$1,MATCH(C1041,HM_Unit!$D$2:$AE$2,0)))</f>
        <v>#N/A</v>
      </c>
      <c r="AE1041" s="46"/>
      <c r="AF1041" s="46"/>
      <c r="AG1041" s="46"/>
      <c r="AH1041" s="46"/>
      <c r="AI1041" s="46"/>
      <c r="AJ1041" s="46"/>
      <c r="AK1041" s="46"/>
    </row>
    <row r="1042" spans="1:37" ht="27" customHeight="1">
      <c r="A1042" s="46">
        <f>IFERROR(VLOOKUP(D1042,Sort!B:D,3,0),"")</f>
        <v>0</v>
      </c>
      <c r="B1042" s="190" t="str">
        <f t="shared" si="234"/>
        <v>2946141CLOSE</v>
      </c>
      <c r="C1042" s="252">
        <v>46141</v>
      </c>
      <c r="D1042" s="253" t="s">
        <v>96</v>
      </c>
      <c r="E1042" s="193" t="str">
        <f>IFERROR(VLOOKUP(D1042,Sort!B:C,2,0),"")</f>
        <v>Axor 3336 OB</v>
      </c>
      <c r="F1042" s="254" t="s">
        <v>382</v>
      </c>
      <c r="G1042" s="195">
        <f t="shared" si="235"/>
        <v>0</v>
      </c>
      <c r="H1042" s="252">
        <v>46141</v>
      </c>
      <c r="I1042" s="256">
        <v>0.91736111111111107</v>
      </c>
      <c r="J1042" s="252">
        <v>46141</v>
      </c>
      <c r="K1042" s="256">
        <v>0.94166666666666665</v>
      </c>
      <c r="L1042" s="198">
        <f t="shared" si="236"/>
        <v>46141.917361111111</v>
      </c>
      <c r="M1042" s="199">
        <f t="shared" si="237"/>
        <v>46141.941666666666</v>
      </c>
      <c r="N1042" s="200">
        <f t="shared" si="238"/>
        <v>0.58333426664875843</v>
      </c>
      <c r="O1042" s="257" t="s">
        <v>10039</v>
      </c>
      <c r="P1042" s="257" t="s">
        <v>1572</v>
      </c>
      <c r="Q1042" s="258" t="s">
        <v>150</v>
      </c>
      <c r="R1042" s="258" t="s">
        <v>137</v>
      </c>
      <c r="S1042" s="258" t="s">
        <v>300</v>
      </c>
      <c r="T1042" s="193" t="str">
        <f>IFERROR(VLOOKUP(S1042,Sort!E:F,2,0),"")</f>
        <v>AIR SYSTEM</v>
      </c>
      <c r="U1042" s="115">
        <f t="shared" si="239"/>
        <v>1</v>
      </c>
      <c r="V1042" s="202" t="s">
        <v>422</v>
      </c>
      <c r="W1042" s="202"/>
      <c r="X1042" s="202"/>
      <c r="Y1042" s="202"/>
      <c r="Z1042" s="193"/>
      <c r="AA1042" s="193" t="s">
        <v>362</v>
      </c>
      <c r="AB1042" s="203"/>
      <c r="AC1042" s="204" t="str">
        <f t="shared" si="240"/>
        <v>CLOSE</v>
      </c>
      <c r="AD1042" s="47" t="e">
        <f t="array" ref="AD1042">IF(D1042="","",INDEX(HM_Unit!$D$1:$AE$1,MATCH(C1042,HM_Unit!$D$2:$AE$2,0)))</f>
        <v>#N/A</v>
      </c>
      <c r="AE1042" s="46"/>
      <c r="AF1042" s="46"/>
      <c r="AG1042" s="46"/>
      <c r="AH1042" s="46"/>
      <c r="AI1042" s="46"/>
      <c r="AJ1042" s="46"/>
      <c r="AK1042" s="46"/>
    </row>
    <row r="1043" spans="1:37" ht="27" customHeight="1">
      <c r="A1043" s="46">
        <f>IFERROR(VLOOKUP(D1043,Sort!B:D,3,0),"")</f>
        <v>0</v>
      </c>
      <c r="B1043" s="190" t="str">
        <f t="shared" si="234"/>
        <v>3046141CLOSE</v>
      </c>
      <c r="C1043" s="252">
        <v>46141</v>
      </c>
      <c r="D1043" s="253" t="s">
        <v>90</v>
      </c>
      <c r="E1043" s="193" t="str">
        <f>IFERROR(VLOOKUP(D1043,Sort!B:C,2,0),"")</f>
        <v>Axor 3336 OB</v>
      </c>
      <c r="F1043" s="254" t="s">
        <v>414</v>
      </c>
      <c r="G1043" s="195">
        <f t="shared" si="235"/>
        <v>0</v>
      </c>
      <c r="H1043" s="252">
        <v>46141</v>
      </c>
      <c r="I1043" s="256">
        <v>0.96527777777777779</v>
      </c>
      <c r="J1043" s="252">
        <v>46141</v>
      </c>
      <c r="K1043" s="256">
        <v>1.0138888888888888</v>
      </c>
      <c r="L1043" s="198">
        <f t="shared" si="236"/>
        <v>46141.965277777781</v>
      </c>
      <c r="M1043" s="199">
        <f t="shared" si="237"/>
        <v>46142.013888888891</v>
      </c>
      <c r="N1043" s="200">
        <f t="shared" si="238"/>
        <v>1.1666685332975169</v>
      </c>
      <c r="O1043" s="257" t="s">
        <v>1573</v>
      </c>
      <c r="P1043" s="257" t="s">
        <v>1574</v>
      </c>
      <c r="Q1043" s="258" t="s">
        <v>150</v>
      </c>
      <c r="R1043" s="258" t="s">
        <v>137</v>
      </c>
      <c r="S1043" s="258" t="s">
        <v>291</v>
      </c>
      <c r="T1043" s="193" t="str">
        <f>IFERROR(VLOOKUP(S1043,Sort!E:F,2,0),"")</f>
        <v>ELECTRICAL, STARTING &amp; CHARGING SYSTEM</v>
      </c>
      <c r="U1043" s="115">
        <f t="shared" si="239"/>
        <v>1</v>
      </c>
      <c r="V1043" s="202" t="s">
        <v>422</v>
      </c>
      <c r="W1043" s="202"/>
      <c r="X1043" s="202"/>
      <c r="Y1043" s="202"/>
      <c r="Z1043" s="193"/>
      <c r="AA1043" s="193" t="s">
        <v>362</v>
      </c>
      <c r="AB1043" s="203"/>
      <c r="AC1043" s="204" t="str">
        <f t="shared" si="240"/>
        <v>CLOSE</v>
      </c>
      <c r="AD1043" s="47" t="e">
        <f t="array" ref="AD1043">IF(D1043="","",INDEX(HM_Unit!$D$1:$AE$1,MATCH(C1043,HM_Unit!$D$2:$AE$2,0)))</f>
        <v>#N/A</v>
      </c>
      <c r="AE1043" s="46"/>
      <c r="AF1043" s="46"/>
      <c r="AG1043" s="46"/>
      <c r="AH1043" s="46"/>
      <c r="AI1043" s="46"/>
      <c r="AJ1043" s="46"/>
      <c r="AK1043" s="46"/>
    </row>
    <row r="1044" spans="1:37" ht="27" customHeight="1">
      <c r="A1044" s="46">
        <f>IFERROR(VLOOKUP(D1044,Sort!B:D,3,0),"")</f>
        <v>0</v>
      </c>
      <c r="B1044" s="190" t="str">
        <f t="shared" si="234"/>
        <v>3146141CLOSE</v>
      </c>
      <c r="C1044" s="252">
        <v>46141</v>
      </c>
      <c r="D1044" s="253" t="s">
        <v>40</v>
      </c>
      <c r="E1044" s="193" t="str">
        <f>IFERROR(VLOOKUP(D1044,Sort!B:C,2,0),"")</f>
        <v>AXOR 3336K</v>
      </c>
      <c r="F1044" s="254" t="s">
        <v>471</v>
      </c>
      <c r="G1044" s="195">
        <f t="shared" si="235"/>
        <v>0</v>
      </c>
      <c r="H1044" s="252">
        <v>46141</v>
      </c>
      <c r="I1044" s="256">
        <v>0.875</v>
      </c>
      <c r="J1044" s="252">
        <v>46141</v>
      </c>
      <c r="K1044" s="256">
        <v>0.91319444444444442</v>
      </c>
      <c r="L1044" s="198">
        <f t="shared" si="236"/>
        <v>46141.875</v>
      </c>
      <c r="M1044" s="199">
        <f t="shared" si="237"/>
        <v>46141.913194444445</v>
      </c>
      <c r="N1044" s="200">
        <f t="shared" si="238"/>
        <v>0.91666813335508512</v>
      </c>
      <c r="O1044" s="257" t="s">
        <v>1575</v>
      </c>
      <c r="P1044" s="257" t="s">
        <v>1576</v>
      </c>
      <c r="Q1044" s="258" t="s">
        <v>150</v>
      </c>
      <c r="R1044" s="258" t="s">
        <v>137</v>
      </c>
      <c r="S1044" s="258" t="s">
        <v>297</v>
      </c>
      <c r="T1044" s="193" t="str">
        <f>IFERROR(VLOOKUP(S1044,Sort!E:F,2,0),"")</f>
        <v>SUSPENSION</v>
      </c>
      <c r="U1044" s="115">
        <f t="shared" si="239"/>
        <v>1</v>
      </c>
      <c r="V1044" s="202" t="s">
        <v>422</v>
      </c>
      <c r="W1044" s="202"/>
      <c r="X1044" s="202"/>
      <c r="Y1044" s="202"/>
      <c r="Z1044" s="193"/>
      <c r="AA1044" s="193" t="s">
        <v>362</v>
      </c>
      <c r="AB1044" s="203"/>
      <c r="AC1044" s="204" t="str">
        <f t="shared" si="240"/>
        <v>CLOSE</v>
      </c>
      <c r="AD1044" s="47" t="e">
        <f t="array" ref="AD1044">IF(D1044="","",INDEX(HM_Unit!$D$1:$AE$1,MATCH(C1044,HM_Unit!$D$2:$AE$2,0)))</f>
        <v>#N/A</v>
      </c>
      <c r="AE1044" s="46"/>
      <c r="AF1044" s="46"/>
      <c r="AG1044" s="46"/>
      <c r="AH1044" s="46"/>
      <c r="AI1044" s="46"/>
      <c r="AJ1044" s="46"/>
      <c r="AK1044" s="46"/>
    </row>
    <row r="1045" spans="1:37" ht="27" customHeight="1">
      <c r="A1045" s="46">
        <f>IFERROR(VLOOKUP(D1045,Sort!B:D,3,0),"")</f>
        <v>0</v>
      </c>
      <c r="B1045" s="190" t="str">
        <f t="shared" si="234"/>
        <v>3246141CLOSE</v>
      </c>
      <c r="C1045" s="252">
        <v>46141</v>
      </c>
      <c r="D1045" s="253" t="s">
        <v>30</v>
      </c>
      <c r="E1045" s="193" t="str">
        <f>IFERROR(VLOOKUP(D1045,Sort!B:C,2,0),"")</f>
        <v>AXOR 3336K</v>
      </c>
      <c r="F1045" s="254" t="s">
        <v>382</v>
      </c>
      <c r="G1045" s="195">
        <f t="shared" si="235"/>
        <v>0</v>
      </c>
      <c r="H1045" s="252">
        <v>46141</v>
      </c>
      <c r="I1045" s="256">
        <v>6.805555555555555E-2</v>
      </c>
      <c r="J1045" s="252">
        <v>46141</v>
      </c>
      <c r="K1045" s="256">
        <v>9.4444444444444442E-2</v>
      </c>
      <c r="L1045" s="198">
        <f t="shared" si="236"/>
        <v>46141.068055555559</v>
      </c>
      <c r="M1045" s="199">
        <f t="shared" si="237"/>
        <v>46141.094444444447</v>
      </c>
      <c r="N1045" s="200">
        <f t="shared" si="238"/>
        <v>0.63333434663724564</v>
      </c>
      <c r="O1045" s="257" t="s">
        <v>1577</v>
      </c>
      <c r="P1045" s="257" t="s">
        <v>1578</v>
      </c>
      <c r="Q1045" s="258" t="s">
        <v>150</v>
      </c>
      <c r="R1045" s="258" t="s">
        <v>137</v>
      </c>
      <c r="S1045" s="258" t="s">
        <v>300</v>
      </c>
      <c r="T1045" s="193" t="str">
        <f>IFERROR(VLOOKUP(S1045,Sort!E:F,2,0),"")</f>
        <v>AIR SYSTEM</v>
      </c>
      <c r="U1045" s="115">
        <f t="shared" si="239"/>
        <v>1</v>
      </c>
      <c r="V1045" s="202" t="s">
        <v>422</v>
      </c>
      <c r="W1045" s="202"/>
      <c r="X1045" s="202"/>
      <c r="Y1045" s="202"/>
      <c r="Z1045" s="193"/>
      <c r="AA1045" s="193" t="s">
        <v>362</v>
      </c>
      <c r="AB1045" s="203"/>
      <c r="AC1045" s="204" t="str">
        <f t="shared" si="240"/>
        <v>CLOSE</v>
      </c>
      <c r="AD1045" s="47" t="e">
        <f t="array" ref="AD1045">IF(D1045="","",INDEX(HM_Unit!$D$1:$AE$1,MATCH(C1045,HM_Unit!$D$2:$AE$2,0)))</f>
        <v>#N/A</v>
      </c>
      <c r="AE1045" s="46"/>
      <c r="AF1045" s="46"/>
      <c r="AG1045" s="46"/>
      <c r="AH1045" s="46"/>
      <c r="AI1045" s="46"/>
      <c r="AJ1045" s="46"/>
      <c r="AK1045" s="46"/>
    </row>
    <row r="1046" spans="1:37" ht="27" customHeight="1">
      <c r="A1046" s="46">
        <f>IFERROR(VLOOKUP(D1046,Sort!B:D,3,0),"")</f>
        <v>0</v>
      </c>
      <c r="B1046" s="190" t="str">
        <f t="shared" si="234"/>
        <v>3346141CLOSE</v>
      </c>
      <c r="C1046" s="252">
        <v>46141</v>
      </c>
      <c r="D1046" s="253" t="s">
        <v>25</v>
      </c>
      <c r="E1046" s="193" t="str">
        <f>IFERROR(VLOOKUP(D1046,Sort!B:C,2,0),"")</f>
        <v>AXOR 3336K</v>
      </c>
      <c r="F1046" s="254" t="s">
        <v>382</v>
      </c>
      <c r="G1046" s="195">
        <f t="shared" si="235"/>
        <v>0</v>
      </c>
      <c r="H1046" s="252">
        <v>46141</v>
      </c>
      <c r="I1046" s="256">
        <v>0.13125000000000001</v>
      </c>
      <c r="J1046" s="252">
        <v>46141</v>
      </c>
      <c r="K1046" s="256">
        <v>0.15833333333333333</v>
      </c>
      <c r="L1046" s="198">
        <f t="shared" si="236"/>
        <v>46141.131249999999</v>
      </c>
      <c r="M1046" s="199">
        <f t="shared" si="237"/>
        <v>46141.158333333333</v>
      </c>
      <c r="N1046" s="200">
        <f t="shared" si="238"/>
        <v>0.65000104002494963</v>
      </c>
      <c r="O1046" s="257" t="s">
        <v>312</v>
      </c>
      <c r="P1046" s="257" t="s">
        <v>1579</v>
      </c>
      <c r="Q1046" s="258" t="s">
        <v>150</v>
      </c>
      <c r="R1046" s="258" t="s">
        <v>137</v>
      </c>
      <c r="S1046" s="258" t="s">
        <v>300</v>
      </c>
      <c r="T1046" s="193" t="str">
        <f>IFERROR(VLOOKUP(S1046,Sort!E:F,2,0),"")</f>
        <v>AIR SYSTEM</v>
      </c>
      <c r="U1046" s="115">
        <f t="shared" si="239"/>
        <v>1</v>
      </c>
      <c r="V1046" s="202" t="s">
        <v>422</v>
      </c>
      <c r="W1046" s="202"/>
      <c r="X1046" s="202"/>
      <c r="Y1046" s="202"/>
      <c r="Z1046" s="193"/>
      <c r="AA1046" s="193" t="s">
        <v>362</v>
      </c>
      <c r="AB1046" s="203"/>
      <c r="AC1046" s="204" t="str">
        <f t="shared" si="240"/>
        <v>CLOSE</v>
      </c>
      <c r="AD1046" s="47" t="e">
        <f t="array" ref="AD1046">IF(D1046="","",INDEX(HM_Unit!$D$1:$AE$1,MATCH(C1046,HM_Unit!$D$2:$AE$2,0)))</f>
        <v>#N/A</v>
      </c>
      <c r="AE1046" s="46"/>
      <c r="AF1046" s="46"/>
      <c r="AG1046" s="46"/>
      <c r="AH1046" s="46"/>
      <c r="AI1046" s="46"/>
      <c r="AJ1046" s="46"/>
      <c r="AK1046" s="46"/>
    </row>
    <row r="1047" spans="1:37" ht="27" customHeight="1">
      <c r="A1047" s="46">
        <f>IFERROR(VLOOKUP(D1047,Sort!B:D,3,0),"")</f>
        <v>0</v>
      </c>
      <c r="B1047" s="190" t="str">
        <f t="shared" si="234"/>
        <v>146141OPEN</v>
      </c>
      <c r="C1047" s="252">
        <v>46141</v>
      </c>
      <c r="D1047" s="192" t="s">
        <v>26</v>
      </c>
      <c r="E1047" s="193" t="str">
        <f>IFERROR(VLOOKUP(D1047,Sort!B:C,2,0),"")</f>
        <v>AXOR 3336K</v>
      </c>
      <c r="F1047" s="194"/>
      <c r="G1047" s="195">
        <f t="shared" si="235"/>
        <v>6</v>
      </c>
      <c r="H1047" s="243">
        <v>46135</v>
      </c>
      <c r="I1047" s="197">
        <v>0.25</v>
      </c>
      <c r="J1047" s="255">
        <v>46142</v>
      </c>
      <c r="K1047" s="197">
        <v>0.25</v>
      </c>
      <c r="L1047" s="198">
        <f t="shared" si="236"/>
        <v>46141.25</v>
      </c>
      <c r="M1047" s="199">
        <f t="shared" si="237"/>
        <v>46142.25</v>
      </c>
      <c r="N1047" s="200">
        <f t="shared" si="238"/>
        <v>24.000038400061499</v>
      </c>
      <c r="O1047" s="201" t="s">
        <v>1384</v>
      </c>
      <c r="P1047" s="201" t="s">
        <v>1385</v>
      </c>
      <c r="Q1047" s="202" t="s">
        <v>150</v>
      </c>
      <c r="R1047" s="202" t="s">
        <v>133</v>
      </c>
      <c r="S1047" s="202" t="s">
        <v>398</v>
      </c>
      <c r="T1047" s="193" t="str">
        <f>IFERROR(VLOOKUP(S1047,Sort!E:F,2,0),"")</f>
        <v>STEERING SYSTEM &amp; TIE ROD</v>
      </c>
      <c r="U1047" s="115" t="str">
        <f t="shared" si="239"/>
        <v/>
      </c>
      <c r="V1047" s="202" t="s">
        <v>422</v>
      </c>
      <c r="W1047" s="202"/>
      <c r="X1047" s="202"/>
      <c r="Y1047" s="202"/>
      <c r="Z1047" s="193"/>
      <c r="AA1047" s="193" t="s">
        <v>362</v>
      </c>
      <c r="AB1047" s="193" t="s">
        <v>3</v>
      </c>
      <c r="AC1047" s="204" t="str">
        <f t="shared" si="240"/>
        <v>OPEN</v>
      </c>
      <c r="AD1047" s="47" t="e">
        <f t="array" ref="AD1047">IF(D1047="","",INDEX(HM_Unit!$D$1:$AE$1,MATCH(C1047,HM_Unit!$D$2:$AE$2,0)))</f>
        <v>#N/A</v>
      </c>
      <c r="AE1047" s="46"/>
      <c r="AF1047" s="46"/>
      <c r="AG1047" s="46"/>
      <c r="AH1047" s="46"/>
      <c r="AI1047" s="46"/>
      <c r="AJ1047" s="46"/>
      <c r="AK1047" s="46"/>
    </row>
    <row r="1048" spans="1:37" ht="27" customHeight="1">
      <c r="A1048" s="21" t="str">
        <f>IFERROR(VLOOKUP(D1048,Sort!B:D,3,0),"")</f>
        <v>Hilight V4W</v>
      </c>
      <c r="B1048" s="190" t="str">
        <f t="shared" si="234"/>
        <v>246141OPEN</v>
      </c>
      <c r="C1048" s="252">
        <v>46141</v>
      </c>
      <c r="D1048" s="207" t="s">
        <v>67</v>
      </c>
      <c r="E1048" s="207" t="str">
        <f>IFERROR(VLOOKUP(D1048,Sort!B:C,2,0),"")</f>
        <v>TOWER LAMP</v>
      </c>
      <c r="F1048" s="208"/>
      <c r="G1048" s="209">
        <f t="shared" si="235"/>
        <v>75</v>
      </c>
      <c r="H1048" s="210">
        <v>46066</v>
      </c>
      <c r="I1048" s="211">
        <v>0.62152777777777779</v>
      </c>
      <c r="J1048" s="255">
        <v>46142</v>
      </c>
      <c r="K1048" s="211">
        <v>0.25</v>
      </c>
      <c r="L1048" s="213">
        <f t="shared" si="236"/>
        <v>46141.25</v>
      </c>
      <c r="M1048" s="214">
        <f t="shared" si="237"/>
        <v>46142.25</v>
      </c>
      <c r="N1048" s="200">
        <f t="shared" si="238"/>
        <v>24.000038400061499</v>
      </c>
      <c r="O1048" s="216" t="s">
        <v>366</v>
      </c>
      <c r="P1048" s="216" t="s">
        <v>367</v>
      </c>
      <c r="Q1048" s="217" t="s">
        <v>150</v>
      </c>
      <c r="R1048" s="217" t="s">
        <v>135</v>
      </c>
      <c r="S1048" s="217" t="s">
        <v>291</v>
      </c>
      <c r="T1048" s="207" t="str">
        <f>IFERROR(VLOOKUP(S1048,Sort!E:F,2,0),"")</f>
        <v>ELECTRICAL, STARTING &amp; CHARGING SYSTEM</v>
      </c>
      <c r="U1048" s="115" t="str">
        <f t="shared" si="239"/>
        <v/>
      </c>
      <c r="V1048" s="202" t="str">
        <f t="shared" ref="V1048:V1049" si="241">IF(H1048="","",IF(G1048&gt;7,"Major","Minor"))</f>
        <v>Major</v>
      </c>
      <c r="W1048" s="205"/>
      <c r="X1048" s="205"/>
      <c r="Y1048" s="205"/>
      <c r="Z1048" s="205"/>
      <c r="AA1048" s="207" t="s">
        <v>362</v>
      </c>
      <c r="AB1048" s="218" t="s">
        <v>3</v>
      </c>
      <c r="AC1048" s="219" t="str">
        <f t="shared" si="240"/>
        <v>OPEN</v>
      </c>
      <c r="AD1048" s="17" t="e">
        <f t="array" ref="AD1048">IF(D1048="","",INDEX(HM_Unit!$D$1:$AE$1,MATCH(C1048,HM_Unit!$D$2:$AE$2,0)))</f>
        <v>#N/A</v>
      </c>
      <c r="AE1048" s="220"/>
      <c r="AF1048" s="68"/>
      <c r="AG1048" s="68"/>
      <c r="AH1048" s="68"/>
      <c r="AI1048" s="68"/>
      <c r="AJ1048" s="68"/>
      <c r="AK1048" s="68"/>
    </row>
    <row r="1049" spans="1:37" ht="27" customHeight="1">
      <c r="A1049" s="21" t="str">
        <f>IFERROR(VLOOKUP(D1049,Sort!B:D,3,0),"")</f>
        <v>Hilight V4W</v>
      </c>
      <c r="B1049" s="190" t="str">
        <f t="shared" si="234"/>
        <v>346141OPEN</v>
      </c>
      <c r="C1049" s="252">
        <v>46141</v>
      </c>
      <c r="D1049" s="207" t="s">
        <v>68</v>
      </c>
      <c r="E1049" s="207" t="str">
        <f>IFERROR(VLOOKUP(D1049,Sort!B:C,2,0),"")</f>
        <v>TOWER LAMP</v>
      </c>
      <c r="F1049" s="208"/>
      <c r="G1049" s="209">
        <f t="shared" si="235"/>
        <v>70</v>
      </c>
      <c r="H1049" s="210">
        <v>46071</v>
      </c>
      <c r="I1049" s="211">
        <v>0.32222222222222224</v>
      </c>
      <c r="J1049" s="255">
        <v>46142</v>
      </c>
      <c r="K1049" s="211">
        <v>0.25</v>
      </c>
      <c r="L1049" s="213">
        <f t="shared" si="236"/>
        <v>46141.25</v>
      </c>
      <c r="M1049" s="214">
        <f t="shared" si="237"/>
        <v>46142.25</v>
      </c>
      <c r="N1049" s="200">
        <f t="shared" si="238"/>
        <v>24.000038400061499</v>
      </c>
      <c r="O1049" s="216" t="s">
        <v>366</v>
      </c>
      <c r="P1049" s="216" t="s">
        <v>367</v>
      </c>
      <c r="Q1049" s="217" t="s">
        <v>150</v>
      </c>
      <c r="R1049" s="217" t="s">
        <v>135</v>
      </c>
      <c r="S1049" s="217" t="s">
        <v>291</v>
      </c>
      <c r="T1049" s="207" t="str">
        <f>IFERROR(VLOOKUP(S1049,Sort!E:F,2,0),"")</f>
        <v>ELECTRICAL, STARTING &amp; CHARGING SYSTEM</v>
      </c>
      <c r="U1049" s="115" t="str">
        <f t="shared" si="239"/>
        <v/>
      </c>
      <c r="V1049" s="202" t="str">
        <f t="shared" si="241"/>
        <v>Major</v>
      </c>
      <c r="W1049" s="205"/>
      <c r="X1049" s="205"/>
      <c r="Y1049" s="205"/>
      <c r="Z1049" s="205"/>
      <c r="AA1049" s="207" t="s">
        <v>362</v>
      </c>
      <c r="AB1049" s="218" t="s">
        <v>3</v>
      </c>
      <c r="AC1049" s="219" t="str">
        <f t="shared" si="240"/>
        <v>OPEN</v>
      </c>
      <c r="AD1049" s="47" t="e">
        <f t="array" ref="AD1049">IF(D1049="","",INDEX(HM_Unit!$D$1:$AE$1,MATCH(C1049,HM_Unit!$D$2:$AE$2,0)))</f>
        <v>#N/A</v>
      </c>
      <c r="AE1049" s="220"/>
      <c r="AF1049" s="68"/>
      <c r="AG1049" s="68"/>
      <c r="AH1049" s="68"/>
      <c r="AI1049" s="68"/>
      <c r="AJ1049" s="68"/>
      <c r="AK1049" s="68"/>
    </row>
    <row r="1050" spans="1:37" ht="27" customHeight="1">
      <c r="A1050" s="46" t="str">
        <f>IFERROR(VLOOKUP(D1050,Sort!B:D,3,0),"")</f>
        <v>Sykes HH220</v>
      </c>
      <c r="B1050" s="190" t="str">
        <f t="shared" si="234"/>
        <v>446141OPEN</v>
      </c>
      <c r="C1050" s="252">
        <v>46141</v>
      </c>
      <c r="D1050" s="193" t="s">
        <v>49</v>
      </c>
      <c r="E1050" s="193" t="str">
        <f>IFERROR(VLOOKUP(D1050,Sort!B:C,2,0),"")</f>
        <v>WATER PUMP</v>
      </c>
      <c r="F1050" s="194"/>
      <c r="G1050" s="195">
        <f t="shared" si="235"/>
        <v>23</v>
      </c>
      <c r="H1050" s="196">
        <v>46118</v>
      </c>
      <c r="I1050" s="197">
        <v>0.25</v>
      </c>
      <c r="J1050" s="255">
        <v>46142</v>
      </c>
      <c r="K1050" s="197">
        <v>0.25</v>
      </c>
      <c r="L1050" s="198">
        <f t="shared" si="236"/>
        <v>46141.25</v>
      </c>
      <c r="M1050" s="199">
        <f t="shared" si="237"/>
        <v>46142.25</v>
      </c>
      <c r="N1050" s="200">
        <f t="shared" si="238"/>
        <v>24.000038400061499</v>
      </c>
      <c r="O1050" s="201" t="s">
        <v>690</v>
      </c>
      <c r="P1050" s="201"/>
      <c r="Q1050" s="202" t="s">
        <v>150</v>
      </c>
      <c r="R1050" s="202" t="s">
        <v>133</v>
      </c>
      <c r="S1050" s="202" t="s">
        <v>691</v>
      </c>
      <c r="T1050" s="193" t="str">
        <f>IFERROR(VLOOKUP(S1050,Sort!E:F,2,0),"")</f>
        <v>ATTACHMENT</v>
      </c>
      <c r="U1050" s="115" t="str">
        <f t="shared" si="239"/>
        <v/>
      </c>
      <c r="V1050" s="202" t="s">
        <v>422</v>
      </c>
      <c r="W1050" s="202"/>
      <c r="X1050" s="202"/>
      <c r="Y1050" s="202"/>
      <c r="Z1050" s="193"/>
      <c r="AA1050" s="193" t="s">
        <v>362</v>
      </c>
      <c r="AB1050" s="193" t="s">
        <v>3</v>
      </c>
      <c r="AC1050" s="204" t="str">
        <f t="shared" si="240"/>
        <v>OPEN</v>
      </c>
      <c r="AD1050" s="47" t="e">
        <f t="array" ref="AD1050">IF(D1050="","",INDEX(HM_Unit!$D$1:$AE$1,MATCH(C1050,HM_Unit!$D$2:$AE$2,0)))</f>
        <v>#N/A</v>
      </c>
      <c r="AE1050" s="46"/>
      <c r="AF1050" s="46"/>
      <c r="AG1050" s="46"/>
      <c r="AH1050" s="46"/>
      <c r="AI1050" s="46"/>
      <c r="AJ1050" s="46"/>
      <c r="AK1050" s="46"/>
    </row>
    <row r="1051" spans="1:37" ht="24" customHeight="1">
      <c r="A1051" s="46" t="str">
        <f>IFERROR(VLOOKUP(D1051,Sort!B:D,3,0),"")</f>
        <v/>
      </c>
      <c r="B1051" s="190" t="str">
        <f t="shared" si="234"/>
        <v>846140OPEN</v>
      </c>
      <c r="C1051" s="252">
        <v>46140</v>
      </c>
      <c r="D1051" s="253" t="s">
        <v>527</v>
      </c>
      <c r="E1051" s="193" t="str">
        <f>IFERROR(VLOOKUP(D1051,Sort!B:C,2,0),"")</f>
        <v/>
      </c>
      <c r="F1051" s="194"/>
      <c r="G1051" s="195">
        <f t="shared" si="235"/>
        <v>0</v>
      </c>
      <c r="H1051" s="255">
        <v>46140</v>
      </c>
      <c r="I1051" s="256">
        <v>0.25</v>
      </c>
      <c r="J1051" s="255">
        <v>46141</v>
      </c>
      <c r="K1051" s="256">
        <v>0.25</v>
      </c>
      <c r="L1051" s="198">
        <f t="shared" si="236"/>
        <v>46140.25</v>
      </c>
      <c r="M1051" s="199">
        <f t="shared" si="237"/>
        <v>46141.25</v>
      </c>
      <c r="N1051" s="200">
        <f t="shared" si="238"/>
        <v>24.000038400061499</v>
      </c>
      <c r="O1051" s="257" t="s">
        <v>968</v>
      </c>
      <c r="P1051" s="257" t="s">
        <v>1310</v>
      </c>
      <c r="Q1051" s="258" t="s">
        <v>150</v>
      </c>
      <c r="R1051" s="258" t="s">
        <v>137</v>
      </c>
      <c r="S1051" s="258" t="s">
        <v>337</v>
      </c>
      <c r="T1051" s="193" t="str">
        <f>IFERROR(VLOOKUP(S1051,Sort!E:F,2,0),"")</f>
        <v>TRANSMISSION</v>
      </c>
      <c r="U1051" s="115">
        <f t="shared" si="239"/>
        <v>1</v>
      </c>
      <c r="V1051" s="202" t="s">
        <v>422</v>
      </c>
      <c r="W1051" s="202"/>
      <c r="X1051" s="202"/>
      <c r="Y1051" s="202"/>
      <c r="Z1051" s="193"/>
      <c r="AA1051" s="193" t="s">
        <v>362</v>
      </c>
      <c r="AB1051" s="253" t="s">
        <v>3</v>
      </c>
      <c r="AC1051" s="204" t="str">
        <f t="shared" si="240"/>
        <v>OPEN</v>
      </c>
      <c r="AD1051" s="47" t="str">
        <f t="array" aca="1" ref="AD1051" ca="1">IF(D1051="","",INDEX(HM_Unit!$D$1:$AE$1,MATCH(C1051,HM_Unit!$D$2:$AE$2,0)))</f>
        <v>WEEK 18</v>
      </c>
      <c r="AE1051" s="46"/>
      <c r="AF1051" s="46"/>
      <c r="AG1051" s="46"/>
      <c r="AH1051" s="46"/>
      <c r="AI1051" s="46"/>
      <c r="AJ1051" s="46"/>
      <c r="AK1051" s="46"/>
    </row>
    <row r="1052" spans="1:37" ht="24" customHeight="1">
      <c r="A1052" s="46" t="str">
        <f>IFERROR(VLOOKUP(D1052,Sort!B:D,3,0),"")</f>
        <v/>
      </c>
      <c r="B1052" s="190" t="str">
        <f t="shared" si="234"/>
        <v>546141OPEN</v>
      </c>
      <c r="C1052" s="252">
        <v>46141</v>
      </c>
      <c r="D1052" s="253" t="s">
        <v>527</v>
      </c>
      <c r="E1052" s="193" t="str">
        <f>IFERROR(VLOOKUP(D1052,Sort!B:C,2,0),"")</f>
        <v/>
      </c>
      <c r="F1052" s="194"/>
      <c r="G1052" s="195">
        <f t="shared" si="235"/>
        <v>1</v>
      </c>
      <c r="H1052" s="255">
        <v>46140</v>
      </c>
      <c r="I1052" s="256">
        <v>0.25</v>
      </c>
      <c r="J1052" s="255">
        <v>46142</v>
      </c>
      <c r="K1052" s="256">
        <v>0.25</v>
      </c>
      <c r="L1052" s="198">
        <f t="shared" si="236"/>
        <v>46141.25</v>
      </c>
      <c r="M1052" s="199">
        <f t="shared" si="237"/>
        <v>46142.25</v>
      </c>
      <c r="N1052" s="200">
        <f t="shared" si="238"/>
        <v>24.000038400061499</v>
      </c>
      <c r="O1052" s="257" t="s">
        <v>968</v>
      </c>
      <c r="P1052" s="257" t="s">
        <v>1310</v>
      </c>
      <c r="Q1052" s="258" t="s">
        <v>150</v>
      </c>
      <c r="R1052" s="258" t="s">
        <v>137</v>
      </c>
      <c r="S1052" s="258" t="s">
        <v>337</v>
      </c>
      <c r="T1052" s="193" t="str">
        <f>IFERROR(VLOOKUP(S1052,Sort!E:F,2,0),"")</f>
        <v>TRANSMISSION</v>
      </c>
      <c r="U1052" s="115" t="str">
        <f t="shared" si="239"/>
        <v/>
      </c>
      <c r="V1052" s="202" t="s">
        <v>422</v>
      </c>
      <c r="W1052" s="202"/>
      <c r="X1052" s="202"/>
      <c r="Y1052" s="202"/>
      <c r="Z1052" s="193"/>
      <c r="AA1052" s="193" t="s">
        <v>362</v>
      </c>
      <c r="AB1052" s="253" t="s">
        <v>3</v>
      </c>
      <c r="AC1052" s="204" t="str">
        <f t="shared" si="240"/>
        <v>OPEN</v>
      </c>
      <c r="AD1052" s="47" t="e">
        <f t="array" ref="AD1052">IF(D1052="","",INDEX(HM_Unit!$D$1:$AE$1,MATCH(C1052,HM_Unit!$D$2:$AE$2,0)))</f>
        <v>#N/A</v>
      </c>
      <c r="AE1052" s="46"/>
      <c r="AF1052" s="46"/>
      <c r="AG1052" s="46"/>
      <c r="AH1052" s="46"/>
      <c r="AI1052" s="46"/>
      <c r="AJ1052" s="46"/>
      <c r="AK1052" s="46"/>
    </row>
    <row r="1053" spans="1:37" ht="12" customHeight="1">
      <c r="A1053" s="46" t="str">
        <f>IFERROR(VLOOKUP(D1053,Sort!B:D,3,0),"")</f>
        <v/>
      </c>
      <c r="B1053" s="190" t="str">
        <f t="shared" si="234"/>
        <v>0CLOSE</v>
      </c>
      <c r="C1053" s="196"/>
      <c r="D1053" s="193"/>
      <c r="E1053" s="193" t="str">
        <f>IFERROR(VLOOKUP(D1053,Sort!B:C,2,0),"")</f>
        <v/>
      </c>
      <c r="F1053" s="194"/>
      <c r="G1053" s="195" t="str">
        <f t="shared" si="235"/>
        <v/>
      </c>
      <c r="H1053" s="243"/>
      <c r="I1053" s="197"/>
      <c r="J1053" s="243"/>
      <c r="K1053" s="197"/>
      <c r="L1053" s="198" t="str">
        <f t="shared" si="236"/>
        <v/>
      </c>
      <c r="M1053" s="199" t="str">
        <f t="shared" si="237"/>
        <v/>
      </c>
      <c r="N1053" s="200" t="str">
        <f t="shared" si="238"/>
        <v xml:space="preserve"> </v>
      </c>
      <c r="O1053" s="201"/>
      <c r="P1053" s="201"/>
      <c r="Q1053" s="202"/>
      <c r="R1053" s="202"/>
      <c r="S1053" s="202"/>
      <c r="T1053" s="193" t="str">
        <f>IFERROR(VLOOKUP(S1053,Sort!E:F,2,0),"")</f>
        <v/>
      </c>
      <c r="U1053" s="115" t="str">
        <f t="shared" si="239"/>
        <v/>
      </c>
      <c r="V1053" s="202" t="s">
        <v>422</v>
      </c>
      <c r="W1053" s="202"/>
      <c r="X1053" s="202"/>
      <c r="Y1053" s="202"/>
      <c r="Z1053" s="193"/>
      <c r="AA1053" s="193" t="s">
        <v>362</v>
      </c>
      <c r="AB1053" s="203"/>
      <c r="AC1053" s="204" t="str">
        <f t="shared" si="240"/>
        <v>CLOSE</v>
      </c>
      <c r="AD1053" s="47" t="str">
        <f t="array" ref="AD1053">IF(D1053="","",INDEX(HM_Unit!$D$1:$AE$1,MATCH(C1053,HM_Unit!$D$2:$AE$2,0)))</f>
        <v/>
      </c>
      <c r="AE1053" s="46"/>
      <c r="AF1053" s="46"/>
      <c r="AG1053" s="46"/>
      <c r="AH1053" s="46"/>
      <c r="AI1053" s="46"/>
      <c r="AJ1053" s="46"/>
      <c r="AK1053" s="46"/>
    </row>
    <row r="1054" spans="1:37" ht="12" customHeight="1">
      <c r="A1054" s="46" t="str">
        <f>IFERROR(VLOOKUP(D1054,Sort!B:D,3,0),"")</f>
        <v/>
      </c>
      <c r="B1054" s="190" t="str">
        <f t="shared" si="234"/>
        <v>0CLOSE</v>
      </c>
      <c r="C1054" s="196"/>
      <c r="D1054" s="193"/>
      <c r="E1054" s="193" t="str">
        <f>IFERROR(VLOOKUP(D1054,Sort!B:C,2,0),"")</f>
        <v/>
      </c>
      <c r="F1054" s="194"/>
      <c r="G1054" s="195" t="str">
        <f t="shared" si="235"/>
        <v/>
      </c>
      <c r="H1054" s="243"/>
      <c r="I1054" s="197"/>
      <c r="J1054" s="243"/>
      <c r="K1054" s="197"/>
      <c r="L1054" s="198" t="str">
        <f t="shared" si="236"/>
        <v/>
      </c>
      <c r="M1054" s="199" t="str">
        <f t="shared" si="237"/>
        <v/>
      </c>
      <c r="N1054" s="200" t="str">
        <f t="shared" si="238"/>
        <v xml:space="preserve"> </v>
      </c>
      <c r="O1054" s="201"/>
      <c r="P1054" s="201"/>
      <c r="Q1054" s="202"/>
      <c r="R1054" s="202"/>
      <c r="S1054" s="202"/>
      <c r="T1054" s="193" t="str">
        <f>IFERROR(VLOOKUP(S1054,Sort!E:F,2,0),"")</f>
        <v/>
      </c>
      <c r="U1054" s="115" t="str">
        <f t="shared" si="239"/>
        <v/>
      </c>
      <c r="V1054" s="202" t="s">
        <v>422</v>
      </c>
      <c r="W1054" s="202"/>
      <c r="X1054" s="202"/>
      <c r="Y1054" s="202"/>
      <c r="Z1054" s="193"/>
      <c r="AA1054" s="193" t="s">
        <v>362</v>
      </c>
      <c r="AB1054" s="203"/>
      <c r="AC1054" s="204" t="str">
        <f t="shared" si="240"/>
        <v>CLOSE</v>
      </c>
      <c r="AD1054" s="47" t="str">
        <f t="array" ref="AD1054">IF(D1054="","",INDEX(HM_Unit!$D$1:$AE$1,MATCH(C1054,HM_Unit!$D$2:$AE$2,0)))</f>
        <v/>
      </c>
      <c r="AE1054" s="46"/>
      <c r="AF1054" s="46"/>
      <c r="AG1054" s="46"/>
      <c r="AH1054" s="46"/>
      <c r="AI1054" s="46"/>
      <c r="AJ1054" s="46"/>
      <c r="AK1054" s="46"/>
    </row>
    <row r="1055" spans="1:37" ht="12" customHeight="1">
      <c r="A1055" s="46" t="str">
        <f>IFERROR(VLOOKUP(D1055,Sort!B:D,3,0),"")</f>
        <v/>
      </c>
      <c r="B1055" s="190" t="str">
        <f t="shared" si="234"/>
        <v>0CLOSE</v>
      </c>
      <c r="C1055" s="196"/>
      <c r="D1055" s="193"/>
      <c r="E1055" s="193" t="str">
        <f>IFERROR(VLOOKUP(D1055,Sort!B:C,2,0),"")</f>
        <v/>
      </c>
      <c r="F1055" s="194"/>
      <c r="G1055" s="195" t="str">
        <f t="shared" si="235"/>
        <v/>
      </c>
      <c r="H1055" s="243"/>
      <c r="I1055" s="197"/>
      <c r="J1055" s="243"/>
      <c r="K1055" s="197"/>
      <c r="L1055" s="198" t="str">
        <f t="shared" si="236"/>
        <v/>
      </c>
      <c r="M1055" s="199" t="str">
        <f t="shared" si="237"/>
        <v/>
      </c>
      <c r="N1055" s="200" t="str">
        <f t="shared" si="238"/>
        <v xml:space="preserve"> </v>
      </c>
      <c r="O1055" s="201"/>
      <c r="P1055" s="201"/>
      <c r="Q1055" s="202"/>
      <c r="R1055" s="202"/>
      <c r="S1055" s="202"/>
      <c r="T1055" s="193" t="str">
        <f>IFERROR(VLOOKUP(S1055,Sort!E:F,2,0),"")</f>
        <v/>
      </c>
      <c r="U1055" s="115" t="str">
        <f t="shared" si="239"/>
        <v/>
      </c>
      <c r="V1055" s="202" t="s">
        <v>422</v>
      </c>
      <c r="W1055" s="202"/>
      <c r="X1055" s="202"/>
      <c r="Y1055" s="202"/>
      <c r="Z1055" s="193"/>
      <c r="AA1055" s="193" t="s">
        <v>362</v>
      </c>
      <c r="AB1055" s="203"/>
      <c r="AC1055" s="204" t="str">
        <f t="shared" si="240"/>
        <v>CLOSE</v>
      </c>
      <c r="AD1055" s="47" t="str">
        <f t="array" ref="AD1055">IF(D1055="","",INDEX(HM_Unit!$D$1:$AE$1,MATCH(C1055,HM_Unit!$D$2:$AE$2,0)))</f>
        <v/>
      </c>
      <c r="AE1055" s="46"/>
      <c r="AF1055" s="46"/>
      <c r="AG1055" s="46"/>
      <c r="AH1055" s="46"/>
      <c r="AI1055" s="46"/>
      <c r="AJ1055" s="46"/>
      <c r="AK1055" s="46"/>
    </row>
    <row r="1056" spans="1:37" ht="12" customHeight="1">
      <c r="A1056" s="46" t="str">
        <f>IFERROR(VLOOKUP(D1056,Sort!B:D,3,0),"")</f>
        <v/>
      </c>
      <c r="B1056" s="190" t="str">
        <f t="shared" si="234"/>
        <v>0CLOSE</v>
      </c>
      <c r="C1056" s="196"/>
      <c r="D1056" s="193"/>
      <c r="E1056" s="193" t="str">
        <f>IFERROR(VLOOKUP(D1056,Sort!B:C,2,0),"")</f>
        <v/>
      </c>
      <c r="F1056" s="194"/>
      <c r="G1056" s="195" t="str">
        <f t="shared" si="235"/>
        <v/>
      </c>
      <c r="H1056" s="243"/>
      <c r="I1056" s="197"/>
      <c r="J1056" s="243"/>
      <c r="K1056" s="197"/>
      <c r="L1056" s="198" t="str">
        <f t="shared" si="236"/>
        <v/>
      </c>
      <c r="M1056" s="199" t="str">
        <f t="shared" si="237"/>
        <v/>
      </c>
      <c r="N1056" s="200" t="str">
        <f t="shared" si="238"/>
        <v xml:space="preserve"> </v>
      </c>
      <c r="O1056" s="201"/>
      <c r="P1056" s="201"/>
      <c r="Q1056" s="202"/>
      <c r="R1056" s="202"/>
      <c r="S1056" s="202"/>
      <c r="T1056" s="193" t="str">
        <f>IFERROR(VLOOKUP(S1056,Sort!E:F,2,0),"")</f>
        <v/>
      </c>
      <c r="U1056" s="115" t="str">
        <f t="shared" si="239"/>
        <v/>
      </c>
      <c r="V1056" s="202" t="s">
        <v>422</v>
      </c>
      <c r="W1056" s="202"/>
      <c r="X1056" s="202"/>
      <c r="Y1056" s="202"/>
      <c r="Z1056" s="193"/>
      <c r="AA1056" s="193" t="s">
        <v>362</v>
      </c>
      <c r="AB1056" s="203"/>
      <c r="AC1056" s="204" t="str">
        <f t="shared" si="240"/>
        <v>CLOSE</v>
      </c>
      <c r="AD1056" s="47" t="str">
        <f t="array" ref="AD1056">IF(D1056="","",INDEX(HM_Unit!$D$1:$AE$1,MATCH(C1056,HM_Unit!$D$2:$AE$2,0)))</f>
        <v/>
      </c>
      <c r="AE1056" s="46"/>
      <c r="AF1056" s="46"/>
      <c r="AG1056" s="46"/>
      <c r="AH1056" s="46"/>
      <c r="AI1056" s="46"/>
      <c r="AJ1056" s="46"/>
      <c r="AK1056" s="46"/>
    </row>
    <row r="1057" spans="1:37" ht="12" customHeight="1">
      <c r="A1057" s="46" t="str">
        <f>IFERROR(VLOOKUP(D1057,Sort!B:D,3,0),"")</f>
        <v/>
      </c>
      <c r="B1057" s="190" t="str">
        <f t="shared" si="234"/>
        <v>0CLOSE</v>
      </c>
      <c r="C1057" s="196"/>
      <c r="D1057" s="193"/>
      <c r="E1057" s="193" t="str">
        <f>IFERROR(VLOOKUP(D1057,Sort!B:C,2,0),"")</f>
        <v/>
      </c>
      <c r="F1057" s="194"/>
      <c r="G1057" s="195" t="str">
        <f t="shared" si="235"/>
        <v/>
      </c>
      <c r="H1057" s="243"/>
      <c r="I1057" s="197"/>
      <c r="J1057" s="243"/>
      <c r="K1057" s="197"/>
      <c r="L1057" s="198" t="str">
        <f t="shared" si="236"/>
        <v/>
      </c>
      <c r="M1057" s="199" t="str">
        <f t="shared" si="237"/>
        <v/>
      </c>
      <c r="N1057" s="200" t="str">
        <f t="shared" si="238"/>
        <v xml:space="preserve"> </v>
      </c>
      <c r="O1057" s="201"/>
      <c r="P1057" s="201"/>
      <c r="Q1057" s="202"/>
      <c r="R1057" s="202"/>
      <c r="S1057" s="202"/>
      <c r="T1057" s="193" t="str">
        <f>IFERROR(VLOOKUP(S1057,Sort!E:F,2,0),"")</f>
        <v/>
      </c>
      <c r="U1057" s="115" t="str">
        <f t="shared" si="239"/>
        <v/>
      </c>
      <c r="V1057" s="202" t="s">
        <v>422</v>
      </c>
      <c r="W1057" s="202"/>
      <c r="X1057" s="202"/>
      <c r="Y1057" s="202"/>
      <c r="Z1057" s="193"/>
      <c r="AA1057" s="193" t="s">
        <v>362</v>
      </c>
      <c r="AB1057" s="203"/>
      <c r="AC1057" s="204" t="str">
        <f t="shared" si="240"/>
        <v>CLOSE</v>
      </c>
      <c r="AD1057" s="47" t="str">
        <f t="array" ref="AD1057">IF(D1057="","",INDEX(HM_Unit!$D$1:$AE$1,MATCH(C1057,HM_Unit!$D$2:$AE$2,0)))</f>
        <v/>
      </c>
      <c r="AE1057" s="46"/>
      <c r="AF1057" s="46"/>
      <c r="AG1057" s="46"/>
      <c r="AH1057" s="46"/>
      <c r="AI1057" s="46"/>
      <c r="AJ1057" s="46"/>
      <c r="AK1057" s="46"/>
    </row>
    <row r="1058" spans="1:37" ht="12" customHeight="1">
      <c r="A1058" s="46" t="str">
        <f>IFERROR(VLOOKUP(D1058,Sort!B:D,3,0),"")</f>
        <v/>
      </c>
      <c r="B1058" s="190" t="str">
        <f t="shared" si="234"/>
        <v>0CLOSE</v>
      </c>
      <c r="C1058" s="196"/>
      <c r="D1058" s="193"/>
      <c r="E1058" s="193" t="str">
        <f>IFERROR(VLOOKUP(D1058,Sort!B:C,2,0),"")</f>
        <v/>
      </c>
      <c r="F1058" s="194"/>
      <c r="G1058" s="195" t="str">
        <f t="shared" si="235"/>
        <v/>
      </c>
      <c r="H1058" s="243"/>
      <c r="I1058" s="197"/>
      <c r="J1058" s="243"/>
      <c r="K1058" s="197"/>
      <c r="L1058" s="198" t="str">
        <f t="shared" si="236"/>
        <v/>
      </c>
      <c r="M1058" s="199" t="str">
        <f t="shared" si="237"/>
        <v/>
      </c>
      <c r="N1058" s="200" t="str">
        <f t="shared" si="238"/>
        <v xml:space="preserve"> </v>
      </c>
      <c r="O1058" s="201"/>
      <c r="P1058" s="201"/>
      <c r="Q1058" s="202"/>
      <c r="R1058" s="202"/>
      <c r="S1058" s="202"/>
      <c r="T1058" s="193" t="str">
        <f>IFERROR(VLOOKUP(S1058,Sort!E:F,2,0),"")</f>
        <v/>
      </c>
      <c r="U1058" s="115" t="str">
        <f t="shared" si="239"/>
        <v/>
      </c>
      <c r="V1058" s="202" t="s">
        <v>422</v>
      </c>
      <c r="W1058" s="202"/>
      <c r="X1058" s="202"/>
      <c r="Y1058" s="202"/>
      <c r="Z1058" s="193"/>
      <c r="AA1058" s="193" t="s">
        <v>362</v>
      </c>
      <c r="AB1058" s="203"/>
      <c r="AC1058" s="204" t="str">
        <f t="shared" si="240"/>
        <v>CLOSE</v>
      </c>
      <c r="AD1058" s="47" t="str">
        <f t="array" ref="AD1058">IF(D1058="","",INDEX(HM_Unit!$D$1:$AE$1,MATCH(C1058,HM_Unit!$D$2:$AE$2,0)))</f>
        <v/>
      </c>
      <c r="AE1058" s="46"/>
      <c r="AF1058" s="46"/>
      <c r="AG1058" s="46"/>
      <c r="AH1058" s="46"/>
      <c r="AI1058" s="46"/>
      <c r="AJ1058" s="46"/>
      <c r="AK1058" s="46"/>
    </row>
    <row r="1059" spans="1:37" ht="12" customHeight="1">
      <c r="A1059" s="46" t="str">
        <f>IFERROR(VLOOKUP(D1059,Sort!B:D,3,0),"")</f>
        <v/>
      </c>
      <c r="B1059" s="190" t="str">
        <f t="shared" si="234"/>
        <v>0CLOSE</v>
      </c>
      <c r="C1059" s="196"/>
      <c r="D1059" s="193"/>
      <c r="E1059" s="193" t="str">
        <f>IFERROR(VLOOKUP(D1059,Sort!B:C,2,0),"")</f>
        <v/>
      </c>
      <c r="F1059" s="194"/>
      <c r="G1059" s="195" t="str">
        <f t="shared" si="235"/>
        <v/>
      </c>
      <c r="H1059" s="243"/>
      <c r="I1059" s="197"/>
      <c r="J1059" s="243"/>
      <c r="K1059" s="197"/>
      <c r="L1059" s="198" t="str">
        <f t="shared" si="236"/>
        <v/>
      </c>
      <c r="M1059" s="199" t="str">
        <f t="shared" si="237"/>
        <v/>
      </c>
      <c r="N1059" s="200" t="str">
        <f t="shared" si="238"/>
        <v xml:space="preserve"> </v>
      </c>
      <c r="O1059" s="201"/>
      <c r="P1059" s="201"/>
      <c r="Q1059" s="202"/>
      <c r="R1059" s="202"/>
      <c r="S1059" s="202"/>
      <c r="T1059" s="193" t="str">
        <f>IFERROR(VLOOKUP(S1059,Sort!E:F,2,0),"")</f>
        <v/>
      </c>
      <c r="U1059" s="115" t="str">
        <f t="shared" si="239"/>
        <v/>
      </c>
      <c r="V1059" s="202" t="s">
        <v>422</v>
      </c>
      <c r="W1059" s="202"/>
      <c r="X1059" s="202"/>
      <c r="Y1059" s="202"/>
      <c r="Z1059" s="193"/>
      <c r="AA1059" s="193" t="s">
        <v>362</v>
      </c>
      <c r="AB1059" s="203"/>
      <c r="AC1059" s="204" t="str">
        <f t="shared" si="240"/>
        <v>CLOSE</v>
      </c>
      <c r="AD1059" s="47" t="str">
        <f t="array" ref="AD1059">IF(D1059="","",INDEX(HM_Unit!$D$1:$AE$1,MATCH(C1059,HM_Unit!$D$2:$AE$2,0)))</f>
        <v/>
      </c>
      <c r="AE1059" s="46"/>
      <c r="AF1059" s="46"/>
      <c r="AG1059" s="46"/>
      <c r="AH1059" s="46"/>
      <c r="AI1059" s="46"/>
      <c r="AJ1059" s="46"/>
      <c r="AK1059" s="46"/>
    </row>
    <row r="1060" spans="1:37" ht="12" customHeight="1">
      <c r="A1060" s="46" t="str">
        <f>IFERROR(VLOOKUP(D1060,Sort!B:D,3,0),"")</f>
        <v/>
      </c>
      <c r="B1060" s="190" t="str">
        <f t="shared" si="234"/>
        <v>0CLOSE</v>
      </c>
      <c r="C1060" s="196"/>
      <c r="D1060" s="193"/>
      <c r="E1060" s="193" t="str">
        <f>IFERROR(VLOOKUP(D1060,Sort!B:C,2,0),"")</f>
        <v/>
      </c>
      <c r="F1060" s="194"/>
      <c r="G1060" s="195" t="str">
        <f t="shared" si="235"/>
        <v/>
      </c>
      <c r="H1060" s="243"/>
      <c r="I1060" s="197"/>
      <c r="J1060" s="243"/>
      <c r="K1060" s="197"/>
      <c r="L1060" s="198" t="str">
        <f t="shared" si="236"/>
        <v/>
      </c>
      <c r="M1060" s="199" t="str">
        <f t="shared" si="237"/>
        <v/>
      </c>
      <c r="N1060" s="200" t="str">
        <f t="shared" si="238"/>
        <v xml:space="preserve"> </v>
      </c>
      <c r="O1060" s="201"/>
      <c r="P1060" s="201"/>
      <c r="Q1060" s="202"/>
      <c r="R1060" s="202"/>
      <c r="S1060" s="202"/>
      <c r="T1060" s="193" t="str">
        <f>IFERROR(VLOOKUP(S1060,Sort!E:F,2,0),"")</f>
        <v/>
      </c>
      <c r="U1060" s="115" t="str">
        <f t="shared" si="239"/>
        <v/>
      </c>
      <c r="V1060" s="202" t="s">
        <v>422</v>
      </c>
      <c r="W1060" s="202"/>
      <c r="X1060" s="202"/>
      <c r="Y1060" s="202"/>
      <c r="Z1060" s="193"/>
      <c r="AA1060" s="193" t="s">
        <v>362</v>
      </c>
      <c r="AB1060" s="203"/>
      <c r="AC1060" s="204" t="str">
        <f t="shared" si="240"/>
        <v>CLOSE</v>
      </c>
      <c r="AD1060" s="47" t="str">
        <f t="array" ref="AD1060">IF(D1060="","",INDEX(HM_Unit!$D$1:$AE$1,MATCH(C1060,HM_Unit!$D$2:$AE$2,0)))</f>
        <v/>
      </c>
      <c r="AE1060" s="46"/>
      <c r="AF1060" s="46"/>
      <c r="AG1060" s="46"/>
      <c r="AH1060" s="46"/>
      <c r="AI1060" s="46"/>
      <c r="AJ1060" s="46"/>
      <c r="AK1060" s="46"/>
    </row>
    <row r="1061" spans="1:37" ht="12" customHeight="1">
      <c r="A1061" s="46" t="str">
        <f>IFERROR(VLOOKUP(D1061,Sort!B:D,3,0),"")</f>
        <v/>
      </c>
      <c r="B1061" s="190" t="str">
        <f t="shared" si="234"/>
        <v>0CLOSE</v>
      </c>
      <c r="C1061" s="196"/>
      <c r="D1061" s="193"/>
      <c r="E1061" s="193" t="str">
        <f>IFERROR(VLOOKUP(D1061,Sort!B:C,2,0),"")</f>
        <v/>
      </c>
      <c r="F1061" s="194"/>
      <c r="G1061" s="195" t="str">
        <f t="shared" si="235"/>
        <v/>
      </c>
      <c r="H1061" s="243"/>
      <c r="I1061" s="197"/>
      <c r="J1061" s="243"/>
      <c r="K1061" s="197"/>
      <c r="L1061" s="198" t="str">
        <f t="shared" si="236"/>
        <v/>
      </c>
      <c r="M1061" s="199" t="str">
        <f t="shared" si="237"/>
        <v/>
      </c>
      <c r="N1061" s="200" t="str">
        <f t="shared" si="238"/>
        <v xml:space="preserve"> </v>
      </c>
      <c r="O1061" s="201"/>
      <c r="P1061" s="201"/>
      <c r="Q1061" s="202"/>
      <c r="R1061" s="202"/>
      <c r="S1061" s="202"/>
      <c r="T1061" s="193" t="str">
        <f>IFERROR(VLOOKUP(S1061,Sort!E:F,2,0),"")</f>
        <v/>
      </c>
      <c r="U1061" s="115" t="str">
        <f t="shared" si="239"/>
        <v/>
      </c>
      <c r="V1061" s="202" t="s">
        <v>422</v>
      </c>
      <c r="W1061" s="202"/>
      <c r="X1061" s="202"/>
      <c r="Y1061" s="202"/>
      <c r="Z1061" s="193"/>
      <c r="AA1061" s="193" t="s">
        <v>362</v>
      </c>
      <c r="AB1061" s="203"/>
      <c r="AC1061" s="204" t="str">
        <f t="shared" si="240"/>
        <v>CLOSE</v>
      </c>
      <c r="AD1061" s="47" t="str">
        <f t="array" ref="AD1061">IF(D1061="","",INDEX(HM_Unit!$D$1:$AE$1,MATCH(C1061,HM_Unit!$D$2:$AE$2,0)))</f>
        <v/>
      </c>
      <c r="AE1061" s="46"/>
      <c r="AF1061" s="46"/>
      <c r="AG1061" s="46"/>
      <c r="AH1061" s="46"/>
      <c r="AI1061" s="46"/>
      <c r="AJ1061" s="46"/>
      <c r="AK1061" s="46"/>
    </row>
    <row r="1062" spans="1:37" ht="12" customHeight="1">
      <c r="A1062" s="46" t="str">
        <f>IFERROR(VLOOKUP(D1062,Sort!B:D,3,0),"")</f>
        <v/>
      </c>
      <c r="B1062" s="190" t="str">
        <f t="shared" si="234"/>
        <v>0CLOSE</v>
      </c>
      <c r="C1062" s="196"/>
      <c r="D1062" s="193"/>
      <c r="E1062" s="193" t="str">
        <f>IFERROR(VLOOKUP(D1062,Sort!B:C,2,0),"")</f>
        <v/>
      </c>
      <c r="F1062" s="194"/>
      <c r="G1062" s="195" t="str">
        <f t="shared" si="235"/>
        <v/>
      </c>
      <c r="H1062" s="243"/>
      <c r="I1062" s="197"/>
      <c r="J1062" s="243"/>
      <c r="K1062" s="197"/>
      <c r="L1062" s="198" t="str">
        <f t="shared" si="236"/>
        <v/>
      </c>
      <c r="M1062" s="199" t="str">
        <f t="shared" si="237"/>
        <v/>
      </c>
      <c r="N1062" s="200" t="str">
        <f t="shared" si="238"/>
        <v xml:space="preserve"> </v>
      </c>
      <c r="O1062" s="201"/>
      <c r="P1062" s="201"/>
      <c r="Q1062" s="202"/>
      <c r="R1062" s="202"/>
      <c r="S1062" s="202"/>
      <c r="T1062" s="193" t="str">
        <f>IFERROR(VLOOKUP(S1062,Sort!E:F,2,0),"")</f>
        <v/>
      </c>
      <c r="U1062" s="115" t="str">
        <f t="shared" si="239"/>
        <v/>
      </c>
      <c r="V1062" s="202" t="s">
        <v>422</v>
      </c>
      <c r="W1062" s="202"/>
      <c r="X1062" s="202"/>
      <c r="Y1062" s="202"/>
      <c r="Z1062" s="193"/>
      <c r="AA1062" s="193" t="s">
        <v>362</v>
      </c>
      <c r="AB1062" s="203"/>
      <c r="AC1062" s="204" t="str">
        <f t="shared" si="240"/>
        <v>CLOSE</v>
      </c>
      <c r="AD1062" s="47" t="str">
        <f t="array" ref="AD1062">IF(D1062="","",INDEX(HM_Unit!$D$1:$AE$1,MATCH(C1062,HM_Unit!$D$2:$AE$2,0)))</f>
        <v/>
      </c>
      <c r="AE1062" s="46"/>
      <c r="AF1062" s="46"/>
      <c r="AG1062" s="46"/>
      <c r="AH1062" s="46"/>
      <c r="AI1062" s="46"/>
      <c r="AJ1062" s="46"/>
      <c r="AK1062" s="46"/>
    </row>
    <row r="1063" spans="1:37" ht="12" customHeight="1">
      <c r="A1063" s="46" t="str">
        <f>IFERROR(VLOOKUP(D1063,Sort!B:D,3,0),"")</f>
        <v/>
      </c>
      <c r="B1063" s="190" t="str">
        <f t="shared" si="234"/>
        <v>0CLOSE</v>
      </c>
      <c r="C1063" s="196"/>
      <c r="D1063" s="193"/>
      <c r="E1063" s="193" t="str">
        <f>IFERROR(VLOOKUP(D1063,Sort!B:C,2,0),"")</f>
        <v/>
      </c>
      <c r="F1063" s="194"/>
      <c r="G1063" s="195" t="str">
        <f t="shared" si="235"/>
        <v/>
      </c>
      <c r="H1063" s="243"/>
      <c r="I1063" s="197"/>
      <c r="J1063" s="243"/>
      <c r="K1063" s="197"/>
      <c r="L1063" s="198" t="str">
        <f t="shared" si="236"/>
        <v/>
      </c>
      <c r="M1063" s="199" t="str">
        <f t="shared" si="237"/>
        <v/>
      </c>
      <c r="N1063" s="200" t="str">
        <f t="shared" si="238"/>
        <v xml:space="preserve"> </v>
      </c>
      <c r="O1063" s="201"/>
      <c r="P1063" s="201"/>
      <c r="Q1063" s="202"/>
      <c r="R1063" s="202"/>
      <c r="S1063" s="202"/>
      <c r="T1063" s="193" t="str">
        <f>IFERROR(VLOOKUP(S1063,Sort!E:F,2,0),"")</f>
        <v/>
      </c>
      <c r="U1063" s="115" t="str">
        <f t="shared" si="239"/>
        <v/>
      </c>
      <c r="V1063" s="202" t="s">
        <v>422</v>
      </c>
      <c r="W1063" s="202"/>
      <c r="X1063" s="202"/>
      <c r="Y1063" s="202"/>
      <c r="Z1063" s="193"/>
      <c r="AA1063" s="193" t="s">
        <v>362</v>
      </c>
      <c r="AB1063" s="203"/>
      <c r="AC1063" s="204" t="str">
        <f t="shared" si="240"/>
        <v>CLOSE</v>
      </c>
      <c r="AD1063" s="47" t="str">
        <f t="array" ref="AD1063">IF(D1063="","",INDEX(HM_Unit!$D$1:$AE$1,MATCH(C1063,HM_Unit!$D$2:$AE$2,0)))</f>
        <v/>
      </c>
      <c r="AE1063" s="46"/>
      <c r="AF1063" s="46"/>
      <c r="AG1063" s="46"/>
      <c r="AH1063" s="46"/>
      <c r="AI1063" s="46"/>
      <c r="AJ1063" s="46"/>
      <c r="AK1063" s="46"/>
    </row>
    <row r="1064" spans="1:37" ht="12" customHeight="1">
      <c r="A1064" s="46" t="str">
        <f>IFERROR(VLOOKUP(D1064,Sort!B:D,3,0),"")</f>
        <v/>
      </c>
      <c r="B1064" s="190" t="str">
        <f t="shared" si="234"/>
        <v>0CLOSE</v>
      </c>
      <c r="C1064" s="196"/>
      <c r="D1064" s="193"/>
      <c r="E1064" s="193" t="str">
        <f>IFERROR(VLOOKUP(D1064,Sort!B:C,2,0),"")</f>
        <v/>
      </c>
      <c r="F1064" s="194"/>
      <c r="G1064" s="195" t="str">
        <f t="shared" si="235"/>
        <v/>
      </c>
      <c r="H1064" s="243"/>
      <c r="I1064" s="197"/>
      <c r="J1064" s="243"/>
      <c r="K1064" s="197"/>
      <c r="L1064" s="198" t="str">
        <f t="shared" si="236"/>
        <v/>
      </c>
      <c r="M1064" s="199" t="str">
        <f t="shared" si="237"/>
        <v/>
      </c>
      <c r="N1064" s="200" t="str">
        <f t="shared" si="238"/>
        <v xml:space="preserve"> </v>
      </c>
      <c r="O1064" s="201"/>
      <c r="P1064" s="201"/>
      <c r="Q1064" s="202"/>
      <c r="R1064" s="202"/>
      <c r="S1064" s="202"/>
      <c r="T1064" s="193" t="str">
        <f>IFERROR(VLOOKUP(S1064,Sort!E:F,2,0),"")</f>
        <v/>
      </c>
      <c r="U1064" s="115" t="str">
        <f t="shared" si="239"/>
        <v/>
      </c>
      <c r="V1064" s="202" t="s">
        <v>422</v>
      </c>
      <c r="W1064" s="202"/>
      <c r="X1064" s="202"/>
      <c r="Y1064" s="202"/>
      <c r="Z1064" s="193"/>
      <c r="AA1064" s="193" t="s">
        <v>362</v>
      </c>
      <c r="AB1064" s="203"/>
      <c r="AC1064" s="204" t="str">
        <f t="shared" si="240"/>
        <v>CLOSE</v>
      </c>
      <c r="AD1064" s="47" t="str">
        <f t="array" ref="AD1064">IF(D1064="","",INDEX(HM_Unit!$D$1:$AE$1,MATCH(C1064,HM_Unit!$D$2:$AE$2,0)))</f>
        <v/>
      </c>
      <c r="AE1064" s="46"/>
      <c r="AF1064" s="46"/>
      <c r="AG1064" s="46"/>
      <c r="AH1064" s="46"/>
      <c r="AI1064" s="46"/>
      <c r="AJ1064" s="46"/>
      <c r="AK1064" s="46"/>
    </row>
    <row r="1065" spans="1:37" ht="12" customHeight="1">
      <c r="A1065" s="46" t="str">
        <f>IFERROR(VLOOKUP(D1065,Sort!B:D,3,0),"")</f>
        <v/>
      </c>
      <c r="B1065" s="190" t="str">
        <f t="shared" si="234"/>
        <v>0CLOSE</v>
      </c>
      <c r="C1065" s="196"/>
      <c r="D1065" s="193"/>
      <c r="E1065" s="193" t="str">
        <f>IFERROR(VLOOKUP(D1065,Sort!B:C,2,0),"")</f>
        <v/>
      </c>
      <c r="F1065" s="194"/>
      <c r="G1065" s="195" t="str">
        <f t="shared" si="235"/>
        <v/>
      </c>
      <c r="H1065" s="243"/>
      <c r="I1065" s="197"/>
      <c r="J1065" s="243"/>
      <c r="K1065" s="197"/>
      <c r="L1065" s="198" t="str">
        <f t="shared" si="236"/>
        <v/>
      </c>
      <c r="M1065" s="199" t="str">
        <f t="shared" si="237"/>
        <v/>
      </c>
      <c r="N1065" s="200" t="str">
        <f t="shared" si="238"/>
        <v xml:space="preserve"> </v>
      </c>
      <c r="O1065" s="201"/>
      <c r="P1065" s="201"/>
      <c r="Q1065" s="202"/>
      <c r="R1065" s="202"/>
      <c r="S1065" s="202"/>
      <c r="T1065" s="193" t="str">
        <f>IFERROR(VLOOKUP(S1065,Sort!E:F,2,0),"")</f>
        <v/>
      </c>
      <c r="U1065" s="115" t="str">
        <f t="shared" si="239"/>
        <v/>
      </c>
      <c r="V1065" s="202" t="s">
        <v>422</v>
      </c>
      <c r="W1065" s="202"/>
      <c r="X1065" s="202"/>
      <c r="Y1065" s="202"/>
      <c r="Z1065" s="193"/>
      <c r="AA1065" s="193" t="s">
        <v>362</v>
      </c>
      <c r="AB1065" s="203"/>
      <c r="AC1065" s="204" t="str">
        <f t="shared" si="240"/>
        <v>CLOSE</v>
      </c>
      <c r="AD1065" s="47" t="str">
        <f t="array" ref="AD1065">IF(D1065="","",INDEX(HM_Unit!$D$1:$AE$1,MATCH(C1065,HM_Unit!$D$2:$AE$2,0)))</f>
        <v/>
      </c>
      <c r="AE1065" s="46"/>
      <c r="AF1065" s="46"/>
      <c r="AG1065" s="46"/>
      <c r="AH1065" s="46"/>
      <c r="AI1065" s="46"/>
      <c r="AJ1065" s="46"/>
      <c r="AK1065" s="46"/>
    </row>
    <row r="1066" spans="1:37" ht="12" customHeight="1">
      <c r="A1066" s="46" t="str">
        <f>IFERROR(VLOOKUP(D1066,Sort!B:D,3,0),"")</f>
        <v/>
      </c>
      <c r="B1066" s="190" t="str">
        <f t="shared" si="234"/>
        <v>0CLOSE</v>
      </c>
      <c r="C1066" s="196"/>
      <c r="D1066" s="193"/>
      <c r="E1066" s="193" t="str">
        <f>IFERROR(VLOOKUP(D1066,Sort!B:C,2,0),"")</f>
        <v/>
      </c>
      <c r="F1066" s="194"/>
      <c r="G1066" s="195" t="str">
        <f t="shared" si="235"/>
        <v/>
      </c>
      <c r="H1066" s="243"/>
      <c r="I1066" s="197"/>
      <c r="J1066" s="243"/>
      <c r="K1066" s="197"/>
      <c r="L1066" s="198" t="str">
        <f t="shared" si="236"/>
        <v/>
      </c>
      <c r="M1066" s="199" t="str">
        <f t="shared" si="237"/>
        <v/>
      </c>
      <c r="N1066" s="200" t="str">
        <f t="shared" si="238"/>
        <v xml:space="preserve"> </v>
      </c>
      <c r="O1066" s="201"/>
      <c r="P1066" s="201"/>
      <c r="Q1066" s="202"/>
      <c r="R1066" s="202"/>
      <c r="S1066" s="202"/>
      <c r="T1066" s="193" t="str">
        <f>IFERROR(VLOOKUP(S1066,Sort!E:F,2,0),"")</f>
        <v/>
      </c>
      <c r="U1066" s="115" t="str">
        <f t="shared" si="239"/>
        <v/>
      </c>
      <c r="V1066" s="202" t="s">
        <v>422</v>
      </c>
      <c r="W1066" s="202"/>
      <c r="X1066" s="202"/>
      <c r="Y1066" s="202"/>
      <c r="Z1066" s="193"/>
      <c r="AA1066" s="193" t="s">
        <v>362</v>
      </c>
      <c r="AB1066" s="203"/>
      <c r="AC1066" s="204" t="str">
        <f t="shared" si="240"/>
        <v>CLOSE</v>
      </c>
      <c r="AD1066" s="47" t="str">
        <f t="array" ref="AD1066">IF(D1066="","",INDEX(HM_Unit!$D$1:$AE$1,MATCH(C1066,HM_Unit!$D$2:$AE$2,0)))</f>
        <v/>
      </c>
      <c r="AE1066" s="46"/>
      <c r="AF1066" s="46"/>
      <c r="AG1066" s="46"/>
      <c r="AH1066" s="46"/>
      <c r="AI1066" s="46"/>
      <c r="AJ1066" s="46"/>
      <c r="AK1066" s="46"/>
    </row>
    <row r="1067" spans="1:37" ht="12" customHeight="1">
      <c r="A1067" s="46" t="str">
        <f>IFERROR(VLOOKUP(D1067,Sort!B:D,3,0),"")</f>
        <v/>
      </c>
      <c r="B1067" s="190" t="str">
        <f t="shared" si="234"/>
        <v>0CLOSE</v>
      </c>
      <c r="C1067" s="196"/>
      <c r="D1067" s="193"/>
      <c r="E1067" s="193" t="str">
        <f>IFERROR(VLOOKUP(D1067,Sort!B:C,2,0),"")</f>
        <v/>
      </c>
      <c r="F1067" s="194"/>
      <c r="G1067" s="195" t="str">
        <f t="shared" si="235"/>
        <v/>
      </c>
      <c r="H1067" s="243"/>
      <c r="I1067" s="197"/>
      <c r="J1067" s="243"/>
      <c r="K1067" s="197"/>
      <c r="L1067" s="198" t="str">
        <f t="shared" si="236"/>
        <v/>
      </c>
      <c r="M1067" s="199" t="str">
        <f t="shared" si="237"/>
        <v/>
      </c>
      <c r="N1067" s="200" t="str">
        <f t="shared" si="238"/>
        <v xml:space="preserve"> </v>
      </c>
      <c r="O1067" s="201"/>
      <c r="P1067" s="201"/>
      <c r="Q1067" s="202"/>
      <c r="R1067" s="202"/>
      <c r="S1067" s="202"/>
      <c r="T1067" s="193" t="str">
        <f>IFERROR(VLOOKUP(S1067,Sort!E:F,2,0),"")</f>
        <v/>
      </c>
      <c r="U1067" s="115" t="str">
        <f t="shared" si="239"/>
        <v/>
      </c>
      <c r="V1067" s="202" t="s">
        <v>422</v>
      </c>
      <c r="W1067" s="202"/>
      <c r="X1067" s="202"/>
      <c r="Y1067" s="202"/>
      <c r="Z1067" s="193"/>
      <c r="AA1067" s="193" t="s">
        <v>362</v>
      </c>
      <c r="AB1067" s="203"/>
      <c r="AC1067" s="204" t="str">
        <f t="shared" si="240"/>
        <v>CLOSE</v>
      </c>
      <c r="AD1067" s="47" t="str">
        <f t="array" ref="AD1067">IF(D1067="","",INDEX(HM_Unit!$D$1:$AE$1,MATCH(C1067,HM_Unit!$D$2:$AE$2,0)))</f>
        <v/>
      </c>
      <c r="AE1067" s="46"/>
      <c r="AF1067" s="46"/>
      <c r="AG1067" s="46"/>
      <c r="AH1067" s="46"/>
      <c r="AI1067" s="46"/>
      <c r="AJ1067" s="46"/>
      <c r="AK1067" s="46"/>
    </row>
    <row r="1068" spans="1:37" ht="12" customHeight="1">
      <c r="A1068" s="46" t="str">
        <f>IFERROR(VLOOKUP(D1068,Sort!B:D,3,0),"")</f>
        <v/>
      </c>
      <c r="B1068" s="190" t="str">
        <f t="shared" si="234"/>
        <v>0CLOSE</v>
      </c>
      <c r="C1068" s="196"/>
      <c r="D1068" s="193"/>
      <c r="E1068" s="193" t="str">
        <f>IFERROR(VLOOKUP(D1068,Sort!B:C,2,0),"")</f>
        <v/>
      </c>
      <c r="F1068" s="194"/>
      <c r="G1068" s="195" t="str">
        <f t="shared" si="235"/>
        <v/>
      </c>
      <c r="H1068" s="243"/>
      <c r="I1068" s="197"/>
      <c r="J1068" s="243"/>
      <c r="K1068" s="197"/>
      <c r="L1068" s="198" t="str">
        <f t="shared" si="236"/>
        <v/>
      </c>
      <c r="M1068" s="199" t="str">
        <f t="shared" si="237"/>
        <v/>
      </c>
      <c r="N1068" s="200" t="str">
        <f t="shared" si="238"/>
        <v xml:space="preserve"> </v>
      </c>
      <c r="O1068" s="201"/>
      <c r="P1068" s="201"/>
      <c r="Q1068" s="202"/>
      <c r="R1068" s="202"/>
      <c r="S1068" s="202"/>
      <c r="T1068" s="193" t="str">
        <f>IFERROR(VLOOKUP(S1068,Sort!E:F,2,0),"")</f>
        <v/>
      </c>
      <c r="U1068" s="115" t="str">
        <f t="shared" si="239"/>
        <v/>
      </c>
      <c r="V1068" s="202" t="s">
        <v>422</v>
      </c>
      <c r="W1068" s="202"/>
      <c r="X1068" s="202"/>
      <c r="Y1068" s="202"/>
      <c r="Z1068" s="193"/>
      <c r="AA1068" s="193" t="s">
        <v>362</v>
      </c>
      <c r="AB1068" s="203"/>
      <c r="AC1068" s="204" t="str">
        <f t="shared" si="240"/>
        <v>CLOSE</v>
      </c>
      <c r="AD1068" s="47" t="str">
        <f t="array" ref="AD1068">IF(D1068="","",INDEX(HM_Unit!$D$1:$AE$1,MATCH(C1068,HM_Unit!$D$2:$AE$2,0)))</f>
        <v/>
      </c>
      <c r="AE1068" s="46"/>
      <c r="AF1068" s="46"/>
      <c r="AG1068" s="46"/>
      <c r="AH1068" s="46"/>
      <c r="AI1068" s="46"/>
      <c r="AJ1068" s="46"/>
      <c r="AK1068" s="46"/>
    </row>
    <row r="1069" spans="1:37" ht="12" customHeight="1">
      <c r="A1069" s="46" t="str">
        <f>IFERROR(VLOOKUP(D1069,Sort!B:D,3,0),"")</f>
        <v/>
      </c>
      <c r="B1069" s="190" t="str">
        <f t="shared" si="234"/>
        <v>0CLOSE</v>
      </c>
      <c r="C1069" s="196"/>
      <c r="D1069" s="193"/>
      <c r="E1069" s="193" t="str">
        <f>IFERROR(VLOOKUP(D1069,Sort!B:C,2,0),"")</f>
        <v/>
      </c>
      <c r="F1069" s="194"/>
      <c r="G1069" s="195" t="str">
        <f t="shared" si="235"/>
        <v/>
      </c>
      <c r="H1069" s="243"/>
      <c r="I1069" s="197"/>
      <c r="J1069" s="243"/>
      <c r="K1069" s="197"/>
      <c r="L1069" s="198" t="str">
        <f t="shared" si="236"/>
        <v/>
      </c>
      <c r="M1069" s="199" t="str">
        <f t="shared" si="237"/>
        <v/>
      </c>
      <c r="N1069" s="200" t="str">
        <f t="shared" si="238"/>
        <v xml:space="preserve"> </v>
      </c>
      <c r="O1069" s="201"/>
      <c r="P1069" s="201"/>
      <c r="Q1069" s="202"/>
      <c r="R1069" s="202"/>
      <c r="S1069" s="202"/>
      <c r="T1069" s="193" t="str">
        <f>IFERROR(VLOOKUP(S1069,Sort!E:F,2,0),"")</f>
        <v/>
      </c>
      <c r="U1069" s="115" t="str">
        <f t="shared" si="239"/>
        <v/>
      </c>
      <c r="V1069" s="202" t="s">
        <v>422</v>
      </c>
      <c r="W1069" s="202"/>
      <c r="X1069" s="202"/>
      <c r="Y1069" s="202"/>
      <c r="Z1069" s="193"/>
      <c r="AA1069" s="193" t="s">
        <v>362</v>
      </c>
      <c r="AB1069" s="203"/>
      <c r="AC1069" s="204" t="str">
        <f t="shared" si="240"/>
        <v>CLOSE</v>
      </c>
      <c r="AD1069" s="47" t="str">
        <f t="array" ref="AD1069">IF(D1069="","",INDEX(HM_Unit!$D$1:$AE$1,MATCH(C1069,HM_Unit!$D$2:$AE$2,0)))</f>
        <v/>
      </c>
      <c r="AE1069" s="46"/>
      <c r="AF1069" s="46"/>
      <c r="AG1069" s="46"/>
      <c r="AH1069" s="46"/>
      <c r="AI1069" s="46"/>
      <c r="AJ1069" s="46"/>
      <c r="AK1069" s="46"/>
    </row>
    <row r="1070" spans="1:37" ht="12" customHeight="1">
      <c r="A1070" s="46" t="str">
        <f>IFERROR(VLOOKUP(D1070,Sort!B:D,3,0),"")</f>
        <v/>
      </c>
      <c r="B1070" s="190" t="str">
        <f t="shared" si="234"/>
        <v>0CLOSE</v>
      </c>
      <c r="C1070" s="196"/>
      <c r="D1070" s="193"/>
      <c r="E1070" s="193" t="str">
        <f>IFERROR(VLOOKUP(D1070,Sort!B:C,2,0),"")</f>
        <v/>
      </c>
      <c r="F1070" s="194"/>
      <c r="G1070" s="195" t="str">
        <f t="shared" si="235"/>
        <v/>
      </c>
      <c r="H1070" s="243"/>
      <c r="I1070" s="197"/>
      <c r="J1070" s="243"/>
      <c r="K1070" s="197"/>
      <c r="L1070" s="198" t="str">
        <f t="shared" si="236"/>
        <v/>
      </c>
      <c r="M1070" s="199" t="str">
        <f t="shared" si="237"/>
        <v/>
      </c>
      <c r="N1070" s="200" t="str">
        <f t="shared" si="238"/>
        <v xml:space="preserve"> </v>
      </c>
      <c r="O1070" s="201"/>
      <c r="P1070" s="201"/>
      <c r="Q1070" s="202"/>
      <c r="R1070" s="202"/>
      <c r="S1070" s="202"/>
      <c r="T1070" s="193" t="str">
        <f>IFERROR(VLOOKUP(S1070,Sort!E:F,2,0),"")</f>
        <v/>
      </c>
      <c r="U1070" s="115" t="str">
        <f t="shared" si="239"/>
        <v/>
      </c>
      <c r="V1070" s="202" t="s">
        <v>422</v>
      </c>
      <c r="W1070" s="202"/>
      <c r="X1070" s="202"/>
      <c r="Y1070" s="202"/>
      <c r="Z1070" s="193"/>
      <c r="AA1070" s="193" t="s">
        <v>362</v>
      </c>
      <c r="AB1070" s="203"/>
      <c r="AC1070" s="204" t="str">
        <f t="shared" si="240"/>
        <v>CLOSE</v>
      </c>
      <c r="AD1070" s="47" t="str">
        <f t="array" ref="AD1070">IF(D1070="","",INDEX(HM_Unit!$D$1:$AE$1,MATCH(C1070,HM_Unit!$D$2:$AE$2,0)))</f>
        <v/>
      </c>
      <c r="AE1070" s="46"/>
      <c r="AF1070" s="46"/>
      <c r="AG1070" s="46"/>
      <c r="AH1070" s="46"/>
      <c r="AI1070" s="46"/>
      <c r="AJ1070" s="46"/>
      <c r="AK1070" s="46"/>
    </row>
    <row r="1071" spans="1:37" ht="12" customHeight="1">
      <c r="A1071" s="46" t="str">
        <f>IFERROR(VLOOKUP(D1071,Sort!B:D,3,0),"")</f>
        <v/>
      </c>
      <c r="B1071" s="190" t="str">
        <f t="shared" si="234"/>
        <v>0CLOSE</v>
      </c>
      <c r="C1071" s="196"/>
      <c r="D1071" s="193"/>
      <c r="E1071" s="193" t="str">
        <f>IFERROR(VLOOKUP(D1071,Sort!B:C,2,0),"")</f>
        <v/>
      </c>
      <c r="F1071" s="194"/>
      <c r="G1071" s="195" t="str">
        <f t="shared" si="235"/>
        <v/>
      </c>
      <c r="H1071" s="243"/>
      <c r="I1071" s="197"/>
      <c r="J1071" s="243"/>
      <c r="K1071" s="197"/>
      <c r="L1071" s="198" t="str">
        <f t="shared" si="236"/>
        <v/>
      </c>
      <c r="M1071" s="199" t="str">
        <f t="shared" si="237"/>
        <v/>
      </c>
      <c r="N1071" s="200" t="str">
        <f t="shared" si="238"/>
        <v xml:space="preserve"> </v>
      </c>
      <c r="O1071" s="201"/>
      <c r="P1071" s="201"/>
      <c r="Q1071" s="202"/>
      <c r="R1071" s="202"/>
      <c r="S1071" s="202"/>
      <c r="T1071" s="193" t="str">
        <f>IFERROR(VLOOKUP(S1071,Sort!E:F,2,0),"")</f>
        <v/>
      </c>
      <c r="U1071" s="115" t="str">
        <f t="shared" si="239"/>
        <v/>
      </c>
      <c r="V1071" s="202" t="s">
        <v>422</v>
      </c>
      <c r="W1071" s="202"/>
      <c r="X1071" s="202"/>
      <c r="Y1071" s="202"/>
      <c r="Z1071" s="193"/>
      <c r="AA1071" s="193" t="s">
        <v>362</v>
      </c>
      <c r="AB1071" s="203"/>
      <c r="AC1071" s="204" t="str">
        <f t="shared" si="240"/>
        <v>CLOSE</v>
      </c>
      <c r="AD1071" s="47" t="str">
        <f t="array" ref="AD1071">IF(D1071="","",INDEX(HM_Unit!$D$1:$AE$1,MATCH(C1071,HM_Unit!$D$2:$AE$2,0)))</f>
        <v/>
      </c>
      <c r="AE1071" s="46"/>
      <c r="AF1071" s="46"/>
      <c r="AG1071" s="46"/>
      <c r="AH1071" s="46"/>
      <c r="AI1071" s="46"/>
      <c r="AJ1071" s="46"/>
      <c r="AK1071" s="46"/>
    </row>
    <row r="1072" spans="1:37" ht="12" customHeight="1">
      <c r="A1072" s="46" t="str">
        <f>IFERROR(VLOOKUP(D1072,Sort!B:D,3,0),"")</f>
        <v/>
      </c>
      <c r="B1072" s="190" t="str">
        <f t="shared" si="234"/>
        <v>0CLOSE</v>
      </c>
      <c r="C1072" s="196"/>
      <c r="D1072" s="193"/>
      <c r="E1072" s="193" t="str">
        <f>IFERROR(VLOOKUP(D1072,Sort!B:C,2,0),"")</f>
        <v/>
      </c>
      <c r="F1072" s="194"/>
      <c r="G1072" s="195" t="str">
        <f t="shared" si="235"/>
        <v/>
      </c>
      <c r="H1072" s="243"/>
      <c r="I1072" s="197"/>
      <c r="J1072" s="243"/>
      <c r="K1072" s="197"/>
      <c r="L1072" s="198" t="str">
        <f t="shared" si="236"/>
        <v/>
      </c>
      <c r="M1072" s="199" t="str">
        <f t="shared" si="237"/>
        <v/>
      </c>
      <c r="N1072" s="200" t="str">
        <f t="shared" si="238"/>
        <v xml:space="preserve"> </v>
      </c>
      <c r="O1072" s="201"/>
      <c r="P1072" s="201"/>
      <c r="Q1072" s="202"/>
      <c r="R1072" s="202"/>
      <c r="S1072" s="202"/>
      <c r="T1072" s="193" t="str">
        <f>IFERROR(VLOOKUP(S1072,Sort!E:F,2,0),"")</f>
        <v/>
      </c>
      <c r="U1072" s="115" t="str">
        <f t="shared" si="239"/>
        <v/>
      </c>
      <c r="V1072" s="202" t="s">
        <v>422</v>
      </c>
      <c r="W1072" s="202"/>
      <c r="X1072" s="202"/>
      <c r="Y1072" s="202"/>
      <c r="Z1072" s="193"/>
      <c r="AA1072" s="193" t="s">
        <v>362</v>
      </c>
      <c r="AB1072" s="203"/>
      <c r="AC1072" s="204" t="str">
        <f t="shared" si="240"/>
        <v>CLOSE</v>
      </c>
      <c r="AD1072" s="47" t="str">
        <f t="array" ref="AD1072">IF(D1072="","",INDEX(HM_Unit!$D$1:$AE$1,MATCH(C1072,HM_Unit!$D$2:$AE$2,0)))</f>
        <v/>
      </c>
      <c r="AE1072" s="46"/>
      <c r="AF1072" s="46"/>
      <c r="AG1072" s="46"/>
      <c r="AH1072" s="46"/>
      <c r="AI1072" s="46"/>
      <c r="AJ1072" s="46"/>
      <c r="AK1072" s="46"/>
    </row>
    <row r="1073" spans="1:37" ht="12" customHeight="1">
      <c r="A1073" s="46" t="str">
        <f>IFERROR(VLOOKUP(D1073,Sort!B:D,3,0),"")</f>
        <v/>
      </c>
      <c r="B1073" s="190" t="str">
        <f t="shared" si="234"/>
        <v>0CLOSE</v>
      </c>
      <c r="C1073" s="196"/>
      <c r="D1073" s="193"/>
      <c r="E1073" s="193" t="str">
        <f>IFERROR(VLOOKUP(D1073,Sort!B:C,2,0),"")</f>
        <v/>
      </c>
      <c r="F1073" s="194"/>
      <c r="G1073" s="195" t="str">
        <f t="shared" si="235"/>
        <v/>
      </c>
      <c r="H1073" s="243"/>
      <c r="I1073" s="197"/>
      <c r="J1073" s="243"/>
      <c r="K1073" s="197"/>
      <c r="L1073" s="198" t="str">
        <f t="shared" si="236"/>
        <v/>
      </c>
      <c r="M1073" s="199" t="str">
        <f t="shared" si="237"/>
        <v/>
      </c>
      <c r="N1073" s="200" t="str">
        <f t="shared" si="238"/>
        <v xml:space="preserve"> </v>
      </c>
      <c r="O1073" s="201"/>
      <c r="P1073" s="201"/>
      <c r="Q1073" s="202"/>
      <c r="R1073" s="202"/>
      <c r="S1073" s="202"/>
      <c r="T1073" s="193" t="str">
        <f>IFERROR(VLOOKUP(S1073,Sort!E:F,2,0),"")</f>
        <v/>
      </c>
      <c r="U1073" s="115" t="str">
        <f t="shared" si="239"/>
        <v/>
      </c>
      <c r="V1073" s="202" t="s">
        <v>422</v>
      </c>
      <c r="W1073" s="202"/>
      <c r="X1073" s="202"/>
      <c r="Y1073" s="202"/>
      <c r="Z1073" s="193"/>
      <c r="AA1073" s="193" t="s">
        <v>362</v>
      </c>
      <c r="AB1073" s="203"/>
      <c r="AC1073" s="204" t="str">
        <f t="shared" si="240"/>
        <v>CLOSE</v>
      </c>
      <c r="AD1073" s="47" t="str">
        <f t="array" ref="AD1073">IF(D1073="","",INDEX(HM_Unit!$D$1:$AE$1,MATCH(C1073,HM_Unit!$D$2:$AE$2,0)))</f>
        <v/>
      </c>
      <c r="AE1073" s="46"/>
      <c r="AF1073" s="46"/>
      <c r="AG1073" s="46"/>
      <c r="AH1073" s="46"/>
      <c r="AI1073" s="46"/>
      <c r="AJ1073" s="46"/>
      <c r="AK1073" s="46"/>
    </row>
    <row r="1074" spans="1:37" ht="12" customHeight="1">
      <c r="A1074" s="46" t="str">
        <f>IFERROR(VLOOKUP(D1074,Sort!B:D,3,0),"")</f>
        <v/>
      </c>
      <c r="B1074" s="190" t="str">
        <f t="shared" si="234"/>
        <v>0CLOSE</v>
      </c>
      <c r="C1074" s="196"/>
      <c r="D1074" s="193"/>
      <c r="E1074" s="193" t="str">
        <f>IFERROR(VLOOKUP(D1074,Sort!B:C,2,0),"")</f>
        <v/>
      </c>
      <c r="F1074" s="194"/>
      <c r="G1074" s="195" t="str">
        <f t="shared" si="235"/>
        <v/>
      </c>
      <c r="H1074" s="243"/>
      <c r="I1074" s="197"/>
      <c r="J1074" s="243"/>
      <c r="K1074" s="197"/>
      <c r="L1074" s="198" t="str">
        <f t="shared" si="236"/>
        <v/>
      </c>
      <c r="M1074" s="199" t="str">
        <f t="shared" si="237"/>
        <v/>
      </c>
      <c r="N1074" s="200" t="str">
        <f t="shared" si="238"/>
        <v xml:space="preserve"> </v>
      </c>
      <c r="O1074" s="201"/>
      <c r="P1074" s="201"/>
      <c r="Q1074" s="202"/>
      <c r="R1074" s="202"/>
      <c r="S1074" s="202"/>
      <c r="T1074" s="193" t="str">
        <f>IFERROR(VLOOKUP(S1074,Sort!E:F,2,0),"")</f>
        <v/>
      </c>
      <c r="U1074" s="115" t="str">
        <f t="shared" si="239"/>
        <v/>
      </c>
      <c r="V1074" s="202" t="s">
        <v>422</v>
      </c>
      <c r="W1074" s="202"/>
      <c r="X1074" s="202"/>
      <c r="Y1074" s="202"/>
      <c r="Z1074" s="193"/>
      <c r="AA1074" s="193" t="s">
        <v>362</v>
      </c>
      <c r="AB1074" s="203"/>
      <c r="AC1074" s="204" t="str">
        <f t="shared" si="240"/>
        <v>CLOSE</v>
      </c>
      <c r="AD1074" s="47" t="str">
        <f t="array" ref="AD1074">IF(D1074="","",INDEX(HM_Unit!$D$1:$AE$1,MATCH(C1074,HM_Unit!$D$2:$AE$2,0)))</f>
        <v/>
      </c>
      <c r="AE1074" s="46"/>
      <c r="AF1074" s="46"/>
      <c r="AG1074" s="46"/>
      <c r="AH1074" s="46"/>
      <c r="AI1074" s="46"/>
      <c r="AJ1074" s="46"/>
      <c r="AK1074" s="46"/>
    </row>
    <row r="1075" spans="1:37" ht="12" customHeight="1">
      <c r="A1075" s="46" t="str">
        <f>IFERROR(VLOOKUP(D1075,Sort!B:D,3,0),"")</f>
        <v/>
      </c>
      <c r="B1075" s="190" t="str">
        <f t="shared" si="234"/>
        <v>0CLOSE</v>
      </c>
      <c r="C1075" s="196"/>
      <c r="D1075" s="193"/>
      <c r="E1075" s="193" t="str">
        <f>IFERROR(VLOOKUP(D1075,Sort!B:C,2,0),"")</f>
        <v/>
      </c>
      <c r="F1075" s="194"/>
      <c r="G1075" s="195" t="str">
        <f t="shared" si="235"/>
        <v/>
      </c>
      <c r="H1075" s="243"/>
      <c r="I1075" s="197"/>
      <c r="J1075" s="243"/>
      <c r="K1075" s="197"/>
      <c r="L1075" s="198" t="str">
        <f t="shared" si="236"/>
        <v/>
      </c>
      <c r="M1075" s="199" t="str">
        <f t="shared" si="237"/>
        <v/>
      </c>
      <c r="N1075" s="200" t="str">
        <f t="shared" si="238"/>
        <v xml:space="preserve"> </v>
      </c>
      <c r="O1075" s="201"/>
      <c r="P1075" s="201"/>
      <c r="Q1075" s="202"/>
      <c r="R1075" s="202"/>
      <c r="S1075" s="202"/>
      <c r="T1075" s="193" t="str">
        <f>IFERROR(VLOOKUP(S1075,Sort!E:F,2,0),"")</f>
        <v/>
      </c>
      <c r="U1075" s="115" t="str">
        <f t="shared" si="239"/>
        <v/>
      </c>
      <c r="V1075" s="202" t="s">
        <v>422</v>
      </c>
      <c r="W1075" s="202"/>
      <c r="X1075" s="202"/>
      <c r="Y1075" s="202"/>
      <c r="Z1075" s="193"/>
      <c r="AA1075" s="193" t="s">
        <v>362</v>
      </c>
      <c r="AB1075" s="203"/>
      <c r="AC1075" s="204" t="str">
        <f t="shared" si="240"/>
        <v>CLOSE</v>
      </c>
      <c r="AD1075" s="47" t="str">
        <f t="array" ref="AD1075">IF(D1075="","",INDEX(HM_Unit!$D$1:$AE$1,MATCH(C1075,HM_Unit!$D$2:$AE$2,0)))</f>
        <v/>
      </c>
      <c r="AE1075" s="46"/>
      <c r="AF1075" s="46"/>
      <c r="AG1075" s="46"/>
      <c r="AH1075" s="46"/>
      <c r="AI1075" s="46"/>
      <c r="AJ1075" s="46"/>
      <c r="AK1075" s="46"/>
    </row>
    <row r="1076" spans="1:37" ht="12" customHeight="1">
      <c r="A1076" s="46" t="str">
        <f>IFERROR(VLOOKUP(D1076,Sort!B:D,3,0),"")</f>
        <v/>
      </c>
      <c r="B1076" s="190" t="str">
        <f t="shared" si="234"/>
        <v>0CLOSE</v>
      </c>
      <c r="C1076" s="196"/>
      <c r="D1076" s="193"/>
      <c r="E1076" s="193" t="str">
        <f>IFERROR(VLOOKUP(D1076,Sort!B:C,2,0),"")</f>
        <v/>
      </c>
      <c r="F1076" s="194"/>
      <c r="G1076" s="195" t="str">
        <f t="shared" si="235"/>
        <v/>
      </c>
      <c r="H1076" s="243"/>
      <c r="I1076" s="197"/>
      <c r="J1076" s="243"/>
      <c r="K1076" s="197"/>
      <c r="L1076" s="198" t="str">
        <f t="shared" si="236"/>
        <v/>
      </c>
      <c r="M1076" s="199" t="str">
        <f t="shared" si="237"/>
        <v/>
      </c>
      <c r="N1076" s="200" t="str">
        <f t="shared" si="238"/>
        <v xml:space="preserve"> </v>
      </c>
      <c r="O1076" s="201"/>
      <c r="P1076" s="201"/>
      <c r="Q1076" s="202"/>
      <c r="R1076" s="202"/>
      <c r="S1076" s="202"/>
      <c r="T1076" s="193" t="str">
        <f>IFERROR(VLOOKUP(S1076,Sort!E:F,2,0),"")</f>
        <v/>
      </c>
      <c r="U1076" s="115" t="str">
        <f t="shared" si="239"/>
        <v/>
      </c>
      <c r="V1076" s="202" t="s">
        <v>422</v>
      </c>
      <c r="W1076" s="202"/>
      <c r="X1076" s="202"/>
      <c r="Y1076" s="202"/>
      <c r="Z1076" s="193"/>
      <c r="AA1076" s="193" t="s">
        <v>362</v>
      </c>
      <c r="AB1076" s="203"/>
      <c r="AC1076" s="204" t="str">
        <f t="shared" si="240"/>
        <v>CLOSE</v>
      </c>
      <c r="AD1076" s="47" t="str">
        <f t="array" ref="AD1076">IF(D1076="","",INDEX(HM_Unit!$D$1:$AE$1,MATCH(C1076,HM_Unit!$D$2:$AE$2,0)))</f>
        <v/>
      </c>
      <c r="AE1076" s="46"/>
      <c r="AF1076" s="46"/>
      <c r="AG1076" s="46"/>
      <c r="AH1076" s="46"/>
      <c r="AI1076" s="46"/>
      <c r="AJ1076" s="46"/>
      <c r="AK1076" s="46"/>
    </row>
    <row r="1077" spans="1:37" ht="12" customHeight="1">
      <c r="A1077" s="46" t="str">
        <f>IFERROR(VLOOKUP(D1077,Sort!B:D,3,0),"")</f>
        <v/>
      </c>
      <c r="B1077" s="190" t="str">
        <f t="shared" si="234"/>
        <v>0CLOSE</v>
      </c>
      <c r="C1077" s="196"/>
      <c r="D1077" s="193"/>
      <c r="E1077" s="193" t="str">
        <f>IFERROR(VLOOKUP(D1077,Sort!B:C,2,0),"")</f>
        <v/>
      </c>
      <c r="F1077" s="194"/>
      <c r="G1077" s="195" t="str">
        <f t="shared" si="235"/>
        <v/>
      </c>
      <c r="H1077" s="243"/>
      <c r="I1077" s="197"/>
      <c r="J1077" s="243"/>
      <c r="K1077" s="197"/>
      <c r="L1077" s="198" t="str">
        <f t="shared" si="236"/>
        <v/>
      </c>
      <c r="M1077" s="199" t="str">
        <f t="shared" si="237"/>
        <v/>
      </c>
      <c r="N1077" s="200" t="str">
        <f t="shared" si="238"/>
        <v xml:space="preserve"> </v>
      </c>
      <c r="O1077" s="201"/>
      <c r="P1077" s="201"/>
      <c r="Q1077" s="202"/>
      <c r="R1077" s="202"/>
      <c r="S1077" s="202"/>
      <c r="T1077" s="193" t="str">
        <f>IFERROR(VLOOKUP(S1077,Sort!E:F,2,0),"")</f>
        <v/>
      </c>
      <c r="U1077" s="115" t="str">
        <f t="shared" si="239"/>
        <v/>
      </c>
      <c r="V1077" s="202" t="s">
        <v>422</v>
      </c>
      <c r="W1077" s="202"/>
      <c r="X1077" s="202"/>
      <c r="Y1077" s="202"/>
      <c r="Z1077" s="193"/>
      <c r="AA1077" s="193" t="s">
        <v>362</v>
      </c>
      <c r="AB1077" s="203"/>
      <c r="AC1077" s="204" t="str">
        <f t="shared" si="240"/>
        <v>CLOSE</v>
      </c>
      <c r="AD1077" s="47" t="str">
        <f t="array" ref="AD1077">IF(D1077="","",INDEX(HM_Unit!$D$1:$AE$1,MATCH(C1077,HM_Unit!$D$2:$AE$2,0)))</f>
        <v/>
      </c>
      <c r="AE1077" s="46"/>
      <c r="AF1077" s="46"/>
      <c r="AG1077" s="46"/>
      <c r="AH1077" s="46"/>
      <c r="AI1077" s="46"/>
      <c r="AJ1077" s="46"/>
      <c r="AK1077" s="46"/>
    </row>
    <row r="1078" spans="1:37" ht="12" customHeight="1">
      <c r="A1078" s="46" t="str">
        <f>IFERROR(VLOOKUP(D1078,Sort!B:D,3,0),"")</f>
        <v/>
      </c>
      <c r="B1078" s="190" t="str">
        <f t="shared" si="234"/>
        <v>0CLOSE</v>
      </c>
      <c r="C1078" s="196"/>
      <c r="D1078" s="193"/>
      <c r="E1078" s="193" t="str">
        <f>IFERROR(VLOOKUP(D1078,Sort!B:C,2,0),"")</f>
        <v/>
      </c>
      <c r="F1078" s="194"/>
      <c r="G1078" s="195" t="str">
        <f t="shared" si="235"/>
        <v/>
      </c>
      <c r="H1078" s="243"/>
      <c r="I1078" s="197"/>
      <c r="J1078" s="243"/>
      <c r="K1078" s="197"/>
      <c r="L1078" s="198" t="str">
        <f t="shared" si="236"/>
        <v/>
      </c>
      <c r="M1078" s="199" t="str">
        <f t="shared" si="237"/>
        <v/>
      </c>
      <c r="N1078" s="200" t="str">
        <f t="shared" si="238"/>
        <v xml:space="preserve"> </v>
      </c>
      <c r="O1078" s="201"/>
      <c r="P1078" s="201"/>
      <c r="Q1078" s="202"/>
      <c r="R1078" s="202"/>
      <c r="S1078" s="202"/>
      <c r="T1078" s="193" t="str">
        <f>IFERROR(VLOOKUP(S1078,Sort!E:F,2,0),"")</f>
        <v/>
      </c>
      <c r="U1078" s="115" t="str">
        <f t="shared" si="239"/>
        <v/>
      </c>
      <c r="V1078" s="202" t="s">
        <v>422</v>
      </c>
      <c r="W1078" s="202"/>
      <c r="X1078" s="202"/>
      <c r="Y1078" s="202"/>
      <c r="Z1078" s="193"/>
      <c r="AA1078" s="193" t="s">
        <v>362</v>
      </c>
      <c r="AB1078" s="203"/>
      <c r="AC1078" s="204" t="str">
        <f t="shared" si="240"/>
        <v>CLOSE</v>
      </c>
      <c r="AD1078" s="47" t="str">
        <f t="array" ref="AD1078">IF(D1078="","",INDEX(HM_Unit!$D$1:$AE$1,MATCH(C1078,HM_Unit!$D$2:$AE$2,0)))</f>
        <v/>
      </c>
      <c r="AE1078" s="46"/>
      <c r="AF1078" s="46"/>
      <c r="AG1078" s="46"/>
      <c r="AH1078" s="46"/>
      <c r="AI1078" s="46"/>
      <c r="AJ1078" s="46"/>
      <c r="AK1078" s="46"/>
    </row>
    <row r="1079" spans="1:37" ht="12" customHeight="1">
      <c r="A1079" s="46" t="str">
        <f>IFERROR(VLOOKUP(D1079,Sort!B:D,3,0),"")</f>
        <v/>
      </c>
      <c r="B1079" s="190" t="str">
        <f t="shared" si="234"/>
        <v>0CLOSE</v>
      </c>
      <c r="C1079" s="196"/>
      <c r="D1079" s="193"/>
      <c r="E1079" s="193" t="str">
        <f>IFERROR(VLOOKUP(D1079,Sort!B:C,2,0),"")</f>
        <v/>
      </c>
      <c r="F1079" s="194"/>
      <c r="G1079" s="195" t="str">
        <f t="shared" si="235"/>
        <v/>
      </c>
      <c r="H1079" s="243"/>
      <c r="I1079" s="197"/>
      <c r="J1079" s="243"/>
      <c r="K1079" s="197"/>
      <c r="L1079" s="198" t="str">
        <f t="shared" si="236"/>
        <v/>
      </c>
      <c r="M1079" s="199" t="str">
        <f t="shared" si="237"/>
        <v/>
      </c>
      <c r="N1079" s="200" t="str">
        <f t="shared" si="238"/>
        <v xml:space="preserve"> </v>
      </c>
      <c r="O1079" s="201"/>
      <c r="P1079" s="201"/>
      <c r="Q1079" s="202"/>
      <c r="R1079" s="202"/>
      <c r="S1079" s="202"/>
      <c r="T1079" s="193" t="str">
        <f>IFERROR(VLOOKUP(S1079,Sort!E:F,2,0),"")</f>
        <v/>
      </c>
      <c r="U1079" s="115" t="str">
        <f t="shared" si="239"/>
        <v/>
      </c>
      <c r="V1079" s="202" t="s">
        <v>422</v>
      </c>
      <c r="W1079" s="202"/>
      <c r="X1079" s="202"/>
      <c r="Y1079" s="202"/>
      <c r="Z1079" s="193"/>
      <c r="AA1079" s="193" t="s">
        <v>362</v>
      </c>
      <c r="AB1079" s="203"/>
      <c r="AC1079" s="204" t="str">
        <f t="shared" si="240"/>
        <v>CLOSE</v>
      </c>
      <c r="AD1079" s="47" t="str">
        <f t="array" ref="AD1079">IF(D1079="","",INDEX(HM_Unit!$D$1:$AE$1,MATCH(C1079,HM_Unit!$D$2:$AE$2,0)))</f>
        <v/>
      </c>
      <c r="AE1079" s="46"/>
      <c r="AF1079" s="46"/>
      <c r="AG1079" s="46"/>
      <c r="AH1079" s="46"/>
      <c r="AI1079" s="46"/>
      <c r="AJ1079" s="46"/>
      <c r="AK1079" s="46"/>
    </row>
    <row r="1080" spans="1:37" ht="12" customHeight="1">
      <c r="A1080" s="46" t="str">
        <f>IFERROR(VLOOKUP(D1080,Sort!B:D,3,0),"")</f>
        <v/>
      </c>
      <c r="B1080" s="190" t="str">
        <f t="shared" si="234"/>
        <v>0CLOSE</v>
      </c>
      <c r="C1080" s="196"/>
      <c r="D1080" s="193"/>
      <c r="E1080" s="193" t="str">
        <f>IFERROR(VLOOKUP(D1080,Sort!B:C,2,0),"")</f>
        <v/>
      </c>
      <c r="F1080" s="194"/>
      <c r="G1080" s="195" t="str">
        <f t="shared" si="235"/>
        <v/>
      </c>
      <c r="H1080" s="243"/>
      <c r="I1080" s="197"/>
      <c r="J1080" s="243"/>
      <c r="K1080" s="197"/>
      <c r="L1080" s="198" t="str">
        <f t="shared" si="236"/>
        <v/>
      </c>
      <c r="M1080" s="199" t="str">
        <f t="shared" si="237"/>
        <v/>
      </c>
      <c r="N1080" s="200" t="str">
        <f t="shared" si="238"/>
        <v xml:space="preserve"> </v>
      </c>
      <c r="O1080" s="201"/>
      <c r="P1080" s="201"/>
      <c r="Q1080" s="202"/>
      <c r="R1080" s="202"/>
      <c r="S1080" s="202"/>
      <c r="T1080" s="193" t="str">
        <f>IFERROR(VLOOKUP(S1080,Sort!E:F,2,0),"")</f>
        <v/>
      </c>
      <c r="U1080" s="115" t="str">
        <f t="shared" si="239"/>
        <v/>
      </c>
      <c r="V1080" s="202" t="s">
        <v>422</v>
      </c>
      <c r="W1080" s="202"/>
      <c r="X1080" s="202"/>
      <c r="Y1080" s="202"/>
      <c r="Z1080" s="193"/>
      <c r="AA1080" s="193" t="s">
        <v>362</v>
      </c>
      <c r="AB1080" s="203"/>
      <c r="AC1080" s="204" t="str">
        <f t="shared" si="240"/>
        <v>CLOSE</v>
      </c>
      <c r="AD1080" s="47" t="str">
        <f t="array" ref="AD1080">IF(D1080="","",INDEX(HM_Unit!$D$1:$AE$1,MATCH(C1080,HM_Unit!$D$2:$AE$2,0)))</f>
        <v/>
      </c>
      <c r="AE1080" s="46"/>
      <c r="AF1080" s="46"/>
      <c r="AG1080" s="46"/>
      <c r="AH1080" s="46"/>
      <c r="AI1080" s="46"/>
      <c r="AJ1080" s="46"/>
      <c r="AK1080" s="46"/>
    </row>
    <row r="1081" spans="1:37" ht="12" customHeight="1">
      <c r="A1081" s="46" t="str">
        <f>IFERROR(VLOOKUP(D1081,Sort!B:D,3,0),"")</f>
        <v/>
      </c>
      <c r="B1081" s="190" t="str">
        <f t="shared" si="234"/>
        <v>0CLOSE</v>
      </c>
      <c r="C1081" s="196"/>
      <c r="D1081" s="193"/>
      <c r="E1081" s="193" t="str">
        <f>IFERROR(VLOOKUP(D1081,Sort!B:C,2,0),"")</f>
        <v/>
      </c>
      <c r="F1081" s="194"/>
      <c r="G1081" s="195" t="str">
        <f t="shared" si="235"/>
        <v/>
      </c>
      <c r="H1081" s="243"/>
      <c r="I1081" s="197"/>
      <c r="J1081" s="243"/>
      <c r="K1081" s="197"/>
      <c r="L1081" s="198" t="str">
        <f t="shared" si="236"/>
        <v/>
      </c>
      <c r="M1081" s="199" t="str">
        <f t="shared" si="237"/>
        <v/>
      </c>
      <c r="N1081" s="200" t="str">
        <f t="shared" si="238"/>
        <v xml:space="preserve"> </v>
      </c>
      <c r="O1081" s="201"/>
      <c r="P1081" s="201"/>
      <c r="Q1081" s="202"/>
      <c r="R1081" s="202"/>
      <c r="S1081" s="202"/>
      <c r="T1081" s="193" t="str">
        <f>IFERROR(VLOOKUP(S1081,Sort!E:F,2,0),"")</f>
        <v/>
      </c>
      <c r="U1081" s="115" t="str">
        <f t="shared" si="239"/>
        <v/>
      </c>
      <c r="V1081" s="202" t="s">
        <v>422</v>
      </c>
      <c r="W1081" s="202"/>
      <c r="X1081" s="202"/>
      <c r="Y1081" s="202"/>
      <c r="Z1081" s="193"/>
      <c r="AA1081" s="193" t="s">
        <v>362</v>
      </c>
      <c r="AB1081" s="203"/>
      <c r="AC1081" s="204" t="str">
        <f t="shared" si="240"/>
        <v>CLOSE</v>
      </c>
      <c r="AD1081" s="47" t="str">
        <f t="array" ref="AD1081">IF(D1081="","",INDEX(HM_Unit!$D$1:$AE$1,MATCH(C1081,HM_Unit!$D$2:$AE$2,0)))</f>
        <v/>
      </c>
      <c r="AE1081" s="46"/>
      <c r="AF1081" s="46"/>
      <c r="AG1081" s="46"/>
      <c r="AH1081" s="46"/>
      <c r="AI1081" s="46"/>
      <c r="AJ1081" s="46"/>
      <c r="AK1081" s="46"/>
    </row>
    <row r="1082" spans="1:37" ht="12" customHeight="1">
      <c r="A1082" s="46" t="str">
        <f>IFERROR(VLOOKUP(D1082,Sort!B:D,3,0),"")</f>
        <v/>
      </c>
      <c r="B1082" s="190" t="str">
        <f t="shared" si="234"/>
        <v>0CLOSE</v>
      </c>
      <c r="C1082" s="196"/>
      <c r="D1082" s="193"/>
      <c r="E1082" s="193" t="str">
        <f>IFERROR(VLOOKUP(D1082,Sort!B:C,2,0),"")</f>
        <v/>
      </c>
      <c r="F1082" s="194"/>
      <c r="G1082" s="195" t="str">
        <f t="shared" si="235"/>
        <v/>
      </c>
      <c r="H1082" s="243"/>
      <c r="I1082" s="197"/>
      <c r="J1082" s="243"/>
      <c r="K1082" s="197"/>
      <c r="L1082" s="198" t="str">
        <f t="shared" si="236"/>
        <v/>
      </c>
      <c r="M1082" s="199" t="str">
        <f t="shared" si="237"/>
        <v/>
      </c>
      <c r="N1082" s="200" t="str">
        <f t="shared" si="238"/>
        <v xml:space="preserve"> </v>
      </c>
      <c r="O1082" s="201"/>
      <c r="P1082" s="201"/>
      <c r="Q1082" s="202"/>
      <c r="R1082" s="202"/>
      <c r="S1082" s="202"/>
      <c r="T1082" s="193" t="str">
        <f>IFERROR(VLOOKUP(S1082,Sort!E:F,2,0),"")</f>
        <v/>
      </c>
      <c r="U1082" s="115" t="str">
        <f t="shared" si="239"/>
        <v/>
      </c>
      <c r="V1082" s="202" t="s">
        <v>422</v>
      </c>
      <c r="W1082" s="202"/>
      <c r="X1082" s="202"/>
      <c r="Y1082" s="202"/>
      <c r="Z1082" s="193"/>
      <c r="AA1082" s="193" t="s">
        <v>362</v>
      </c>
      <c r="AB1082" s="203"/>
      <c r="AC1082" s="204" t="str">
        <f t="shared" si="240"/>
        <v>CLOSE</v>
      </c>
      <c r="AD1082" s="47" t="str">
        <f t="array" ref="AD1082">IF(D1082="","",INDEX(HM_Unit!$D$1:$AE$1,MATCH(C1082,HM_Unit!$D$2:$AE$2,0)))</f>
        <v/>
      </c>
      <c r="AE1082" s="46"/>
      <c r="AF1082" s="46"/>
      <c r="AG1082" s="46"/>
      <c r="AH1082" s="46"/>
      <c r="AI1082" s="46"/>
      <c r="AJ1082" s="46"/>
      <c r="AK1082" s="46"/>
    </row>
    <row r="1083" spans="1:37" ht="12" customHeight="1">
      <c r="A1083" s="46" t="str">
        <f>IFERROR(VLOOKUP(D1083,Sort!B:D,3,0),"")</f>
        <v/>
      </c>
      <c r="B1083" s="190" t="str">
        <f t="shared" si="234"/>
        <v>0CLOSE</v>
      </c>
      <c r="C1083" s="196"/>
      <c r="D1083" s="193"/>
      <c r="E1083" s="193" t="str">
        <f>IFERROR(VLOOKUP(D1083,Sort!B:C,2,0),"")</f>
        <v/>
      </c>
      <c r="F1083" s="194"/>
      <c r="G1083" s="195" t="str">
        <f t="shared" si="235"/>
        <v/>
      </c>
      <c r="H1083" s="243"/>
      <c r="I1083" s="197"/>
      <c r="J1083" s="243"/>
      <c r="K1083" s="197"/>
      <c r="L1083" s="198" t="str">
        <f t="shared" si="236"/>
        <v/>
      </c>
      <c r="M1083" s="199" t="str">
        <f t="shared" si="237"/>
        <v/>
      </c>
      <c r="N1083" s="200" t="str">
        <f t="shared" si="238"/>
        <v xml:space="preserve"> </v>
      </c>
      <c r="O1083" s="201"/>
      <c r="P1083" s="201"/>
      <c r="Q1083" s="202"/>
      <c r="R1083" s="202"/>
      <c r="S1083" s="202"/>
      <c r="T1083" s="193" t="str">
        <f>IFERROR(VLOOKUP(S1083,Sort!E:F,2,0),"")</f>
        <v/>
      </c>
      <c r="U1083" s="115" t="str">
        <f t="shared" si="239"/>
        <v/>
      </c>
      <c r="V1083" s="202" t="s">
        <v>422</v>
      </c>
      <c r="W1083" s="202"/>
      <c r="X1083" s="202"/>
      <c r="Y1083" s="202"/>
      <c r="Z1083" s="193"/>
      <c r="AA1083" s="193" t="s">
        <v>362</v>
      </c>
      <c r="AB1083" s="203"/>
      <c r="AC1083" s="204" t="str">
        <f t="shared" si="240"/>
        <v>CLOSE</v>
      </c>
      <c r="AD1083" s="47" t="str">
        <f t="array" ref="AD1083">IF(D1083="","",INDEX(HM_Unit!$D$1:$AE$1,MATCH(C1083,HM_Unit!$D$2:$AE$2,0)))</f>
        <v/>
      </c>
      <c r="AE1083" s="46"/>
      <c r="AF1083" s="46"/>
      <c r="AG1083" s="46"/>
      <c r="AH1083" s="46"/>
      <c r="AI1083" s="46"/>
      <c r="AJ1083" s="46"/>
      <c r="AK1083" s="46"/>
    </row>
    <row r="1084" spans="1:37" ht="12" customHeight="1">
      <c r="A1084" s="46" t="str">
        <f>IFERROR(VLOOKUP(D1084,Sort!B:D,3,0),"")</f>
        <v/>
      </c>
      <c r="B1084" s="190" t="str">
        <f t="shared" si="234"/>
        <v>0CLOSE</v>
      </c>
      <c r="C1084" s="196"/>
      <c r="D1084" s="193"/>
      <c r="E1084" s="193" t="str">
        <f>IFERROR(VLOOKUP(D1084,Sort!B:C,2,0),"")</f>
        <v/>
      </c>
      <c r="F1084" s="194"/>
      <c r="G1084" s="195" t="str">
        <f t="shared" si="235"/>
        <v/>
      </c>
      <c r="H1084" s="243"/>
      <c r="I1084" s="197"/>
      <c r="J1084" s="243"/>
      <c r="K1084" s="197"/>
      <c r="L1084" s="198" t="str">
        <f t="shared" si="236"/>
        <v/>
      </c>
      <c r="M1084" s="199" t="str">
        <f t="shared" si="237"/>
        <v/>
      </c>
      <c r="N1084" s="200" t="str">
        <f t="shared" si="238"/>
        <v xml:space="preserve"> </v>
      </c>
      <c r="O1084" s="201"/>
      <c r="P1084" s="201"/>
      <c r="Q1084" s="202"/>
      <c r="R1084" s="202"/>
      <c r="S1084" s="202"/>
      <c r="T1084" s="193" t="str">
        <f>IFERROR(VLOOKUP(S1084,Sort!E:F,2,0),"")</f>
        <v/>
      </c>
      <c r="U1084" s="115" t="str">
        <f t="shared" si="239"/>
        <v/>
      </c>
      <c r="V1084" s="202" t="s">
        <v>422</v>
      </c>
      <c r="W1084" s="202"/>
      <c r="X1084" s="202"/>
      <c r="Y1084" s="202"/>
      <c r="Z1084" s="193"/>
      <c r="AA1084" s="193" t="s">
        <v>362</v>
      </c>
      <c r="AB1084" s="203"/>
      <c r="AC1084" s="204" t="str">
        <f t="shared" si="240"/>
        <v>CLOSE</v>
      </c>
      <c r="AD1084" s="47" t="str">
        <f t="array" ref="AD1084">IF(D1084="","",INDEX(HM_Unit!$D$1:$AE$1,MATCH(C1084,HM_Unit!$D$2:$AE$2,0)))</f>
        <v/>
      </c>
      <c r="AE1084" s="46"/>
      <c r="AF1084" s="46"/>
      <c r="AG1084" s="46"/>
      <c r="AH1084" s="46"/>
      <c r="AI1084" s="46"/>
      <c r="AJ1084" s="46"/>
      <c r="AK1084" s="46"/>
    </row>
    <row r="1085" spans="1:37" ht="12" customHeight="1">
      <c r="A1085" s="46" t="str">
        <f>IFERROR(VLOOKUP(D1085,Sort!B:D,3,0),"")</f>
        <v/>
      </c>
      <c r="B1085" s="190" t="str">
        <f t="shared" si="234"/>
        <v>0CLOSE</v>
      </c>
      <c r="C1085" s="196"/>
      <c r="D1085" s="193"/>
      <c r="E1085" s="193" t="str">
        <f>IFERROR(VLOOKUP(D1085,Sort!B:C,2,0),"")</f>
        <v/>
      </c>
      <c r="F1085" s="194"/>
      <c r="G1085" s="195" t="str">
        <f t="shared" si="235"/>
        <v/>
      </c>
      <c r="H1085" s="243"/>
      <c r="I1085" s="197"/>
      <c r="J1085" s="243"/>
      <c r="K1085" s="197"/>
      <c r="L1085" s="198" t="str">
        <f t="shared" si="236"/>
        <v/>
      </c>
      <c r="M1085" s="199" t="str">
        <f t="shared" si="237"/>
        <v/>
      </c>
      <c r="N1085" s="200" t="str">
        <f t="shared" si="238"/>
        <v xml:space="preserve"> </v>
      </c>
      <c r="O1085" s="201"/>
      <c r="P1085" s="201"/>
      <c r="Q1085" s="202"/>
      <c r="R1085" s="202"/>
      <c r="S1085" s="202"/>
      <c r="T1085" s="193" t="str">
        <f>IFERROR(VLOOKUP(S1085,Sort!E:F,2,0),"")</f>
        <v/>
      </c>
      <c r="U1085" s="115" t="str">
        <f t="shared" si="239"/>
        <v/>
      </c>
      <c r="V1085" s="202" t="s">
        <v>422</v>
      </c>
      <c r="W1085" s="202"/>
      <c r="X1085" s="202"/>
      <c r="Y1085" s="202"/>
      <c r="Z1085" s="193"/>
      <c r="AA1085" s="193" t="s">
        <v>362</v>
      </c>
      <c r="AB1085" s="203"/>
      <c r="AC1085" s="204" t="str">
        <f t="shared" si="240"/>
        <v>CLOSE</v>
      </c>
      <c r="AD1085" s="47" t="str">
        <f t="array" ref="AD1085">IF(D1085="","",INDEX(HM_Unit!$D$1:$AE$1,MATCH(C1085,HM_Unit!$D$2:$AE$2,0)))</f>
        <v/>
      </c>
      <c r="AE1085" s="46"/>
      <c r="AF1085" s="46"/>
      <c r="AG1085" s="46"/>
      <c r="AH1085" s="46"/>
      <c r="AI1085" s="46"/>
      <c r="AJ1085" s="46"/>
      <c r="AK1085" s="46"/>
    </row>
    <row r="1086" spans="1:37" ht="12" customHeight="1">
      <c r="A1086" s="46" t="str">
        <f>IFERROR(VLOOKUP(D1086,Sort!B:D,3,0),"")</f>
        <v/>
      </c>
      <c r="B1086" s="190" t="str">
        <f t="shared" si="234"/>
        <v>0CLOSE</v>
      </c>
      <c r="C1086" s="196"/>
      <c r="D1086" s="193"/>
      <c r="E1086" s="193" t="str">
        <f>IFERROR(VLOOKUP(D1086,Sort!B:C,2,0),"")</f>
        <v/>
      </c>
      <c r="F1086" s="194"/>
      <c r="G1086" s="195" t="str">
        <f t="shared" si="235"/>
        <v/>
      </c>
      <c r="H1086" s="243"/>
      <c r="I1086" s="197"/>
      <c r="J1086" s="243"/>
      <c r="K1086" s="197"/>
      <c r="L1086" s="198" t="str">
        <f t="shared" si="236"/>
        <v/>
      </c>
      <c r="M1086" s="199" t="str">
        <f t="shared" si="237"/>
        <v/>
      </c>
      <c r="N1086" s="200" t="str">
        <f t="shared" si="238"/>
        <v xml:space="preserve"> </v>
      </c>
      <c r="O1086" s="201"/>
      <c r="P1086" s="201"/>
      <c r="Q1086" s="202"/>
      <c r="R1086" s="202"/>
      <c r="S1086" s="202"/>
      <c r="T1086" s="193" t="str">
        <f>IFERROR(VLOOKUP(S1086,Sort!E:F,2,0),"")</f>
        <v/>
      </c>
      <c r="U1086" s="115" t="str">
        <f t="shared" si="239"/>
        <v/>
      </c>
      <c r="V1086" s="202" t="s">
        <v>422</v>
      </c>
      <c r="W1086" s="202"/>
      <c r="X1086" s="202"/>
      <c r="Y1086" s="202"/>
      <c r="Z1086" s="193"/>
      <c r="AA1086" s="193" t="s">
        <v>362</v>
      </c>
      <c r="AB1086" s="203"/>
      <c r="AC1086" s="204" t="str">
        <f t="shared" si="240"/>
        <v>CLOSE</v>
      </c>
      <c r="AD1086" s="47" t="str">
        <f t="array" ref="AD1086">IF(D1086="","",INDEX(HM_Unit!$D$1:$AE$1,MATCH(C1086,HM_Unit!$D$2:$AE$2,0)))</f>
        <v/>
      </c>
      <c r="AE1086" s="46"/>
      <c r="AF1086" s="46"/>
      <c r="AG1086" s="46"/>
      <c r="AH1086" s="46"/>
      <c r="AI1086" s="46"/>
      <c r="AJ1086" s="46"/>
      <c r="AK1086" s="46"/>
    </row>
    <row r="1087" spans="1:37" ht="12" customHeight="1">
      <c r="A1087" s="46" t="str">
        <f>IFERROR(VLOOKUP(D1087,Sort!B:D,3,0),"")</f>
        <v/>
      </c>
      <c r="B1087" s="190" t="str">
        <f t="shared" si="234"/>
        <v>0CLOSE</v>
      </c>
      <c r="C1087" s="196"/>
      <c r="D1087" s="193"/>
      <c r="E1087" s="193" t="str">
        <f>IFERROR(VLOOKUP(D1087,Sort!B:C,2,0),"")</f>
        <v/>
      </c>
      <c r="F1087" s="194"/>
      <c r="G1087" s="195" t="str">
        <f t="shared" si="235"/>
        <v/>
      </c>
      <c r="H1087" s="243"/>
      <c r="I1087" s="197"/>
      <c r="J1087" s="243"/>
      <c r="K1087" s="197"/>
      <c r="L1087" s="198" t="str">
        <f t="shared" si="236"/>
        <v/>
      </c>
      <c r="M1087" s="199" t="str">
        <f t="shared" si="237"/>
        <v/>
      </c>
      <c r="N1087" s="200" t="str">
        <f t="shared" si="238"/>
        <v xml:space="preserve"> </v>
      </c>
      <c r="O1087" s="201"/>
      <c r="P1087" s="201"/>
      <c r="Q1087" s="202"/>
      <c r="R1087" s="202"/>
      <c r="S1087" s="202"/>
      <c r="T1087" s="193" t="str">
        <f>IFERROR(VLOOKUP(S1087,Sort!E:F,2,0),"")</f>
        <v/>
      </c>
      <c r="U1087" s="115" t="str">
        <f t="shared" si="239"/>
        <v/>
      </c>
      <c r="V1087" s="202" t="s">
        <v>422</v>
      </c>
      <c r="W1087" s="202"/>
      <c r="X1087" s="202"/>
      <c r="Y1087" s="202"/>
      <c r="Z1087" s="193"/>
      <c r="AA1087" s="193" t="s">
        <v>362</v>
      </c>
      <c r="AB1087" s="203"/>
      <c r="AC1087" s="204" t="str">
        <f t="shared" si="240"/>
        <v>CLOSE</v>
      </c>
      <c r="AD1087" s="47" t="str">
        <f t="array" ref="AD1087">IF(D1087="","",INDEX(HM_Unit!$D$1:$AE$1,MATCH(C1087,HM_Unit!$D$2:$AE$2,0)))</f>
        <v/>
      </c>
      <c r="AE1087" s="46"/>
      <c r="AF1087" s="46"/>
      <c r="AG1087" s="46"/>
      <c r="AH1087" s="46"/>
      <c r="AI1087" s="46"/>
      <c r="AJ1087" s="46"/>
      <c r="AK1087" s="46"/>
    </row>
    <row r="1088" spans="1:37" ht="12" customHeight="1">
      <c r="A1088" s="46" t="str">
        <f>IFERROR(VLOOKUP(D1088,Sort!B:D,3,0),"")</f>
        <v/>
      </c>
      <c r="B1088" s="190" t="str">
        <f t="shared" si="234"/>
        <v>0CLOSE</v>
      </c>
      <c r="C1088" s="196"/>
      <c r="D1088" s="193"/>
      <c r="E1088" s="193" t="str">
        <f>IFERROR(VLOOKUP(D1088,Sort!B:C,2,0),"")</f>
        <v/>
      </c>
      <c r="F1088" s="194"/>
      <c r="G1088" s="195" t="str">
        <f t="shared" si="235"/>
        <v/>
      </c>
      <c r="H1088" s="243"/>
      <c r="I1088" s="197"/>
      <c r="J1088" s="243"/>
      <c r="K1088" s="197"/>
      <c r="L1088" s="198" t="str">
        <f t="shared" si="236"/>
        <v/>
      </c>
      <c r="M1088" s="199" t="str">
        <f t="shared" si="237"/>
        <v/>
      </c>
      <c r="N1088" s="200" t="str">
        <f t="shared" si="238"/>
        <v xml:space="preserve"> </v>
      </c>
      <c r="O1088" s="201"/>
      <c r="P1088" s="201"/>
      <c r="Q1088" s="202"/>
      <c r="R1088" s="202"/>
      <c r="S1088" s="202"/>
      <c r="T1088" s="193" t="str">
        <f>IFERROR(VLOOKUP(S1088,Sort!E:F,2,0),"")</f>
        <v/>
      </c>
      <c r="U1088" s="115" t="str">
        <f t="shared" si="239"/>
        <v/>
      </c>
      <c r="V1088" s="202" t="s">
        <v>422</v>
      </c>
      <c r="W1088" s="202"/>
      <c r="X1088" s="202"/>
      <c r="Y1088" s="202"/>
      <c r="Z1088" s="193"/>
      <c r="AA1088" s="193" t="s">
        <v>362</v>
      </c>
      <c r="AB1088" s="203"/>
      <c r="AC1088" s="204" t="str">
        <f t="shared" si="240"/>
        <v>CLOSE</v>
      </c>
      <c r="AD1088" s="47" t="str">
        <f t="array" ref="AD1088">IF(D1088="","",INDEX(HM_Unit!$D$1:$AE$1,MATCH(C1088,HM_Unit!$D$2:$AE$2,0)))</f>
        <v/>
      </c>
      <c r="AE1088" s="46"/>
      <c r="AF1088" s="46"/>
      <c r="AG1088" s="46"/>
      <c r="AH1088" s="46"/>
      <c r="AI1088" s="46"/>
      <c r="AJ1088" s="46"/>
      <c r="AK1088" s="46"/>
    </row>
    <row r="1089" spans="1:37" ht="12" customHeight="1">
      <c r="A1089" s="46" t="str">
        <f>IFERROR(VLOOKUP(D1089,Sort!B:D,3,0),"")</f>
        <v/>
      </c>
      <c r="B1089" s="190" t="str">
        <f t="shared" si="234"/>
        <v>0CLOSE</v>
      </c>
      <c r="C1089" s="196"/>
      <c r="D1089" s="193"/>
      <c r="E1089" s="193" t="str">
        <f>IFERROR(VLOOKUP(D1089,Sort!B:C,2,0),"")</f>
        <v/>
      </c>
      <c r="F1089" s="194"/>
      <c r="G1089" s="195" t="str">
        <f t="shared" si="235"/>
        <v/>
      </c>
      <c r="H1089" s="243"/>
      <c r="I1089" s="197"/>
      <c r="J1089" s="243"/>
      <c r="K1089" s="197"/>
      <c r="L1089" s="198" t="str">
        <f t="shared" si="236"/>
        <v/>
      </c>
      <c r="M1089" s="199" t="str">
        <f t="shared" si="237"/>
        <v/>
      </c>
      <c r="N1089" s="200" t="str">
        <f t="shared" si="238"/>
        <v xml:space="preserve"> </v>
      </c>
      <c r="O1089" s="201"/>
      <c r="P1089" s="201"/>
      <c r="Q1089" s="202"/>
      <c r="R1089" s="202"/>
      <c r="S1089" s="202"/>
      <c r="T1089" s="193" t="str">
        <f>IFERROR(VLOOKUP(S1089,Sort!E:F,2,0),"")</f>
        <v/>
      </c>
      <c r="U1089" s="115" t="str">
        <f t="shared" si="239"/>
        <v/>
      </c>
      <c r="V1089" s="202" t="s">
        <v>422</v>
      </c>
      <c r="W1089" s="202"/>
      <c r="X1089" s="202"/>
      <c r="Y1089" s="202"/>
      <c r="Z1089" s="193"/>
      <c r="AA1089" s="193" t="s">
        <v>362</v>
      </c>
      <c r="AB1089" s="203"/>
      <c r="AC1089" s="204" t="str">
        <f t="shared" si="240"/>
        <v>CLOSE</v>
      </c>
      <c r="AD1089" s="47" t="str">
        <f t="array" ref="AD1089">IF(D1089="","",INDEX(HM_Unit!$D$1:$AE$1,MATCH(C1089,HM_Unit!$D$2:$AE$2,0)))</f>
        <v/>
      </c>
      <c r="AE1089" s="46"/>
      <c r="AF1089" s="46"/>
      <c r="AG1089" s="46"/>
      <c r="AH1089" s="46"/>
      <c r="AI1089" s="46"/>
      <c r="AJ1089" s="46"/>
      <c r="AK1089" s="46"/>
    </row>
    <row r="1090" spans="1:37" ht="12" customHeight="1">
      <c r="A1090" s="46" t="str">
        <f>IFERROR(VLOOKUP(D1090,Sort!B:D,3,0),"")</f>
        <v/>
      </c>
      <c r="B1090" s="190" t="str">
        <f t="shared" si="234"/>
        <v>0CLOSE</v>
      </c>
      <c r="C1090" s="196"/>
      <c r="D1090" s="193"/>
      <c r="E1090" s="193" t="str">
        <f>IFERROR(VLOOKUP(D1090,Sort!B:C,2,0),"")</f>
        <v/>
      </c>
      <c r="F1090" s="194"/>
      <c r="G1090" s="195" t="str">
        <f t="shared" si="235"/>
        <v/>
      </c>
      <c r="H1090" s="243"/>
      <c r="I1090" s="197"/>
      <c r="J1090" s="243"/>
      <c r="K1090" s="197"/>
      <c r="L1090" s="198" t="str">
        <f t="shared" si="236"/>
        <v/>
      </c>
      <c r="M1090" s="199" t="str">
        <f t="shared" si="237"/>
        <v/>
      </c>
      <c r="N1090" s="200" t="str">
        <f t="shared" si="238"/>
        <v xml:space="preserve"> </v>
      </c>
      <c r="O1090" s="201"/>
      <c r="P1090" s="201"/>
      <c r="Q1090" s="202"/>
      <c r="R1090" s="202"/>
      <c r="S1090" s="202"/>
      <c r="T1090" s="193" t="str">
        <f>IFERROR(VLOOKUP(S1090,Sort!E:F,2,0),"")</f>
        <v/>
      </c>
      <c r="U1090" s="115" t="str">
        <f t="shared" si="239"/>
        <v/>
      </c>
      <c r="V1090" s="202" t="s">
        <v>422</v>
      </c>
      <c r="W1090" s="202"/>
      <c r="X1090" s="202"/>
      <c r="Y1090" s="202"/>
      <c r="Z1090" s="193"/>
      <c r="AA1090" s="193" t="s">
        <v>362</v>
      </c>
      <c r="AB1090" s="203"/>
      <c r="AC1090" s="204" t="str">
        <f t="shared" si="240"/>
        <v>CLOSE</v>
      </c>
      <c r="AD1090" s="47" t="str">
        <f t="array" ref="AD1090">IF(D1090="","",INDEX(HM_Unit!$D$1:$AE$1,MATCH(C1090,HM_Unit!$D$2:$AE$2,0)))</f>
        <v/>
      </c>
      <c r="AE1090" s="46"/>
      <c r="AF1090" s="46"/>
      <c r="AG1090" s="46"/>
      <c r="AH1090" s="46"/>
      <c r="AI1090" s="46"/>
      <c r="AJ1090" s="46"/>
      <c r="AK1090" s="46"/>
    </row>
    <row r="1091" spans="1:37" ht="12" customHeight="1">
      <c r="A1091" s="46" t="str">
        <f>IFERROR(VLOOKUP(D1091,Sort!B:D,3,0),"")</f>
        <v/>
      </c>
      <c r="B1091" s="190" t="str">
        <f t="shared" si="234"/>
        <v>0CLOSE</v>
      </c>
      <c r="C1091" s="196"/>
      <c r="D1091" s="193"/>
      <c r="E1091" s="193" t="str">
        <f>IFERROR(VLOOKUP(D1091,Sort!B:C,2,0),"")</f>
        <v/>
      </c>
      <c r="F1091" s="194"/>
      <c r="G1091" s="195" t="str">
        <f t="shared" si="235"/>
        <v/>
      </c>
      <c r="H1091" s="243"/>
      <c r="I1091" s="197"/>
      <c r="J1091" s="243"/>
      <c r="K1091" s="197"/>
      <c r="L1091" s="198" t="str">
        <f t="shared" si="236"/>
        <v/>
      </c>
      <c r="M1091" s="199" t="str">
        <f t="shared" si="237"/>
        <v/>
      </c>
      <c r="N1091" s="200" t="str">
        <f t="shared" si="238"/>
        <v xml:space="preserve"> </v>
      </c>
      <c r="O1091" s="201"/>
      <c r="P1091" s="201"/>
      <c r="Q1091" s="202"/>
      <c r="R1091" s="202"/>
      <c r="S1091" s="202"/>
      <c r="T1091" s="193" t="str">
        <f>IFERROR(VLOOKUP(S1091,Sort!E:F,2,0),"")</f>
        <v/>
      </c>
      <c r="U1091" s="115" t="str">
        <f t="shared" si="239"/>
        <v/>
      </c>
      <c r="V1091" s="202" t="s">
        <v>422</v>
      </c>
      <c r="W1091" s="202"/>
      <c r="X1091" s="202"/>
      <c r="Y1091" s="202"/>
      <c r="Z1091" s="193"/>
      <c r="AA1091" s="193" t="s">
        <v>362</v>
      </c>
      <c r="AB1091" s="203"/>
      <c r="AC1091" s="204" t="str">
        <f t="shared" si="240"/>
        <v>CLOSE</v>
      </c>
      <c r="AD1091" s="47" t="str">
        <f t="array" ref="AD1091">IF(D1091="","",INDEX(HM_Unit!$D$1:$AE$1,MATCH(C1091,HM_Unit!$D$2:$AE$2,0)))</f>
        <v/>
      </c>
      <c r="AE1091" s="46"/>
      <c r="AF1091" s="46"/>
      <c r="AG1091" s="46"/>
      <c r="AH1091" s="46"/>
      <c r="AI1091" s="46"/>
      <c r="AJ1091" s="46"/>
      <c r="AK1091" s="46"/>
    </row>
    <row r="1092" spans="1:37" ht="12" customHeight="1">
      <c r="A1092" s="46" t="str">
        <f>IFERROR(VLOOKUP(D1092,Sort!B:D,3,0),"")</f>
        <v/>
      </c>
      <c r="B1092" s="190" t="str">
        <f t="shared" si="234"/>
        <v>0CLOSE</v>
      </c>
      <c r="C1092" s="196"/>
      <c r="D1092" s="193"/>
      <c r="E1092" s="193" t="str">
        <f>IFERROR(VLOOKUP(D1092,Sort!B:C,2,0),"")</f>
        <v/>
      </c>
      <c r="F1092" s="194"/>
      <c r="G1092" s="195" t="str">
        <f t="shared" si="235"/>
        <v/>
      </c>
      <c r="H1092" s="243"/>
      <c r="I1092" s="197"/>
      <c r="J1092" s="243"/>
      <c r="K1092" s="197"/>
      <c r="L1092" s="198" t="str">
        <f t="shared" si="236"/>
        <v/>
      </c>
      <c r="M1092" s="199" t="str">
        <f t="shared" si="237"/>
        <v/>
      </c>
      <c r="N1092" s="200" t="str">
        <f t="shared" si="238"/>
        <v xml:space="preserve"> </v>
      </c>
      <c r="O1092" s="201"/>
      <c r="P1092" s="201"/>
      <c r="Q1092" s="202"/>
      <c r="R1092" s="202"/>
      <c r="S1092" s="202"/>
      <c r="T1092" s="193" t="str">
        <f>IFERROR(VLOOKUP(S1092,Sort!E:F,2,0),"")</f>
        <v/>
      </c>
      <c r="U1092" s="115" t="str">
        <f t="shared" si="239"/>
        <v/>
      </c>
      <c r="V1092" s="202" t="s">
        <v>422</v>
      </c>
      <c r="W1092" s="202"/>
      <c r="X1092" s="202"/>
      <c r="Y1092" s="202"/>
      <c r="Z1092" s="193"/>
      <c r="AA1092" s="193" t="s">
        <v>362</v>
      </c>
      <c r="AB1092" s="203"/>
      <c r="AC1092" s="204" t="str">
        <f t="shared" si="240"/>
        <v>CLOSE</v>
      </c>
      <c r="AD1092" s="47" t="str">
        <f t="array" ref="AD1092">IF(D1092="","",INDEX(HM_Unit!$D$1:$AE$1,MATCH(C1092,HM_Unit!$D$2:$AE$2,0)))</f>
        <v/>
      </c>
      <c r="AE1092" s="46"/>
      <c r="AF1092" s="46"/>
      <c r="AG1092" s="46"/>
      <c r="AH1092" s="46"/>
      <c r="AI1092" s="46"/>
      <c r="AJ1092" s="46"/>
      <c r="AK1092" s="46"/>
    </row>
    <row r="1093" spans="1:37" ht="12" customHeight="1">
      <c r="A1093" s="46" t="str">
        <f>IFERROR(VLOOKUP(D1093,Sort!B:D,3,0),"")</f>
        <v/>
      </c>
      <c r="B1093" s="190" t="str">
        <f t="shared" si="234"/>
        <v>0CLOSE</v>
      </c>
      <c r="C1093" s="196"/>
      <c r="D1093" s="193"/>
      <c r="E1093" s="193" t="str">
        <f>IFERROR(VLOOKUP(D1093,Sort!B:C,2,0),"")</f>
        <v/>
      </c>
      <c r="F1093" s="194"/>
      <c r="G1093" s="195" t="str">
        <f t="shared" si="235"/>
        <v/>
      </c>
      <c r="H1093" s="243"/>
      <c r="I1093" s="197"/>
      <c r="J1093" s="243"/>
      <c r="K1093" s="197"/>
      <c r="L1093" s="198" t="str">
        <f t="shared" si="236"/>
        <v/>
      </c>
      <c r="M1093" s="199" t="str">
        <f t="shared" si="237"/>
        <v/>
      </c>
      <c r="N1093" s="200" t="str">
        <f t="shared" si="238"/>
        <v xml:space="preserve"> </v>
      </c>
      <c r="O1093" s="201"/>
      <c r="P1093" s="201"/>
      <c r="Q1093" s="202"/>
      <c r="R1093" s="202"/>
      <c r="S1093" s="202"/>
      <c r="T1093" s="193" t="str">
        <f>IFERROR(VLOOKUP(S1093,Sort!E:F,2,0),"")</f>
        <v/>
      </c>
      <c r="U1093" s="115" t="str">
        <f t="shared" si="239"/>
        <v/>
      </c>
      <c r="V1093" s="202" t="s">
        <v>422</v>
      </c>
      <c r="W1093" s="202"/>
      <c r="X1093" s="202"/>
      <c r="Y1093" s="202"/>
      <c r="Z1093" s="193"/>
      <c r="AA1093" s="193" t="s">
        <v>362</v>
      </c>
      <c r="AB1093" s="203"/>
      <c r="AC1093" s="204" t="str">
        <f t="shared" si="240"/>
        <v>CLOSE</v>
      </c>
      <c r="AD1093" s="47" t="str">
        <f t="array" ref="AD1093">IF(D1093="","",INDEX(HM_Unit!$D$1:$AE$1,MATCH(C1093,HM_Unit!$D$2:$AE$2,0)))</f>
        <v/>
      </c>
      <c r="AE1093" s="46"/>
      <c r="AF1093" s="46"/>
      <c r="AG1093" s="46"/>
      <c r="AH1093" s="46"/>
      <c r="AI1093" s="46"/>
      <c r="AJ1093" s="46"/>
      <c r="AK1093" s="46"/>
    </row>
    <row r="1094" spans="1:37" ht="12" customHeight="1">
      <c r="A1094" s="46" t="str">
        <f>IFERROR(VLOOKUP(D1094,Sort!B:D,3,0),"")</f>
        <v/>
      </c>
      <c r="B1094" s="190" t="str">
        <f t="shared" si="234"/>
        <v>0CLOSE</v>
      </c>
      <c r="C1094" s="196"/>
      <c r="D1094" s="193"/>
      <c r="E1094" s="193" t="str">
        <f>IFERROR(VLOOKUP(D1094,Sort!B:C,2,0),"")</f>
        <v/>
      </c>
      <c r="F1094" s="194"/>
      <c r="G1094" s="195" t="str">
        <f t="shared" si="235"/>
        <v/>
      </c>
      <c r="H1094" s="243"/>
      <c r="I1094" s="197"/>
      <c r="J1094" s="243"/>
      <c r="K1094" s="197"/>
      <c r="L1094" s="198" t="str">
        <f t="shared" si="236"/>
        <v/>
      </c>
      <c r="M1094" s="199" t="str">
        <f t="shared" si="237"/>
        <v/>
      </c>
      <c r="N1094" s="200" t="str">
        <f t="shared" si="238"/>
        <v xml:space="preserve"> </v>
      </c>
      <c r="O1094" s="201"/>
      <c r="P1094" s="201"/>
      <c r="Q1094" s="202"/>
      <c r="R1094" s="202"/>
      <c r="S1094" s="202"/>
      <c r="T1094" s="193" t="str">
        <f>IFERROR(VLOOKUP(S1094,Sort!E:F,2,0),"")</f>
        <v/>
      </c>
      <c r="U1094" s="115" t="str">
        <f t="shared" si="239"/>
        <v/>
      </c>
      <c r="V1094" s="202" t="s">
        <v>422</v>
      </c>
      <c r="W1094" s="202"/>
      <c r="X1094" s="202"/>
      <c r="Y1094" s="202"/>
      <c r="Z1094" s="193"/>
      <c r="AA1094" s="193" t="s">
        <v>362</v>
      </c>
      <c r="AB1094" s="203"/>
      <c r="AC1094" s="204" t="str">
        <f t="shared" si="240"/>
        <v>CLOSE</v>
      </c>
      <c r="AD1094" s="47" t="str">
        <f t="array" ref="AD1094">IF(D1094="","",INDEX(HM_Unit!$D$1:$AE$1,MATCH(C1094,HM_Unit!$D$2:$AE$2,0)))</f>
        <v/>
      </c>
      <c r="AE1094" s="46"/>
      <c r="AF1094" s="46"/>
      <c r="AG1094" s="46"/>
      <c r="AH1094" s="46"/>
      <c r="AI1094" s="46"/>
      <c r="AJ1094" s="46"/>
      <c r="AK1094" s="46"/>
    </row>
    <row r="1095" spans="1:37" ht="12" customHeight="1">
      <c r="A1095" s="46" t="str">
        <f>IFERROR(VLOOKUP(D1095,Sort!B:D,3,0),"")</f>
        <v/>
      </c>
      <c r="B1095" s="190" t="str">
        <f t="shared" si="234"/>
        <v>0CLOSE</v>
      </c>
      <c r="C1095" s="196"/>
      <c r="D1095" s="193"/>
      <c r="E1095" s="193" t="str">
        <f>IFERROR(VLOOKUP(D1095,Sort!B:C,2,0),"")</f>
        <v/>
      </c>
      <c r="F1095" s="194"/>
      <c r="G1095" s="195" t="str">
        <f t="shared" si="235"/>
        <v/>
      </c>
      <c r="H1095" s="243"/>
      <c r="I1095" s="197"/>
      <c r="J1095" s="243"/>
      <c r="K1095" s="197"/>
      <c r="L1095" s="198" t="str">
        <f t="shared" si="236"/>
        <v/>
      </c>
      <c r="M1095" s="199" t="str">
        <f t="shared" si="237"/>
        <v/>
      </c>
      <c r="N1095" s="200" t="str">
        <f t="shared" si="238"/>
        <v xml:space="preserve"> </v>
      </c>
      <c r="O1095" s="201"/>
      <c r="P1095" s="201"/>
      <c r="Q1095" s="202"/>
      <c r="R1095" s="202"/>
      <c r="S1095" s="202"/>
      <c r="T1095" s="193" t="str">
        <f>IFERROR(VLOOKUP(S1095,Sort!E:F,2,0),"")</f>
        <v/>
      </c>
      <c r="U1095" s="115" t="str">
        <f t="shared" si="239"/>
        <v/>
      </c>
      <c r="V1095" s="202" t="s">
        <v>422</v>
      </c>
      <c r="W1095" s="202"/>
      <c r="X1095" s="202"/>
      <c r="Y1095" s="202"/>
      <c r="Z1095" s="193"/>
      <c r="AA1095" s="193" t="s">
        <v>362</v>
      </c>
      <c r="AB1095" s="203"/>
      <c r="AC1095" s="204" t="str">
        <f t="shared" si="240"/>
        <v>CLOSE</v>
      </c>
      <c r="AD1095" s="47" t="str">
        <f t="array" ref="AD1095">IF(D1095="","",INDEX(HM_Unit!$D$1:$AE$1,MATCH(C1095,HM_Unit!$D$2:$AE$2,0)))</f>
        <v/>
      </c>
      <c r="AE1095" s="46"/>
      <c r="AF1095" s="46"/>
      <c r="AG1095" s="46"/>
      <c r="AH1095" s="46"/>
      <c r="AI1095" s="46"/>
      <c r="AJ1095" s="46"/>
      <c r="AK1095" s="46"/>
    </row>
    <row r="1096" spans="1:37" ht="12" customHeight="1">
      <c r="A1096" s="46" t="str">
        <f>IFERROR(VLOOKUP(D1096,Sort!B:D,3,0),"")</f>
        <v/>
      </c>
      <c r="B1096" s="190" t="str">
        <f t="shared" si="234"/>
        <v>0CLOSE</v>
      </c>
      <c r="C1096" s="196"/>
      <c r="D1096" s="193"/>
      <c r="E1096" s="193" t="str">
        <f>IFERROR(VLOOKUP(D1096,Sort!B:C,2,0),"")</f>
        <v/>
      </c>
      <c r="F1096" s="194"/>
      <c r="G1096" s="195" t="str">
        <f t="shared" si="235"/>
        <v/>
      </c>
      <c r="H1096" s="243"/>
      <c r="I1096" s="197"/>
      <c r="J1096" s="243"/>
      <c r="K1096" s="197"/>
      <c r="L1096" s="198" t="str">
        <f t="shared" si="236"/>
        <v/>
      </c>
      <c r="M1096" s="199" t="str">
        <f t="shared" si="237"/>
        <v/>
      </c>
      <c r="N1096" s="200" t="str">
        <f t="shared" si="238"/>
        <v xml:space="preserve"> </v>
      </c>
      <c r="O1096" s="201"/>
      <c r="P1096" s="201"/>
      <c r="Q1096" s="202"/>
      <c r="R1096" s="202"/>
      <c r="S1096" s="202"/>
      <c r="T1096" s="193" t="str">
        <f>IFERROR(VLOOKUP(S1096,Sort!E:F,2,0),"")</f>
        <v/>
      </c>
      <c r="U1096" s="115" t="str">
        <f t="shared" si="239"/>
        <v/>
      </c>
      <c r="V1096" s="202" t="s">
        <v>422</v>
      </c>
      <c r="W1096" s="202"/>
      <c r="X1096" s="202"/>
      <c r="Y1096" s="202"/>
      <c r="Z1096" s="193"/>
      <c r="AA1096" s="193" t="s">
        <v>362</v>
      </c>
      <c r="AB1096" s="203"/>
      <c r="AC1096" s="204" t="str">
        <f t="shared" si="240"/>
        <v>CLOSE</v>
      </c>
      <c r="AD1096" s="47" t="str">
        <f t="array" ref="AD1096">IF(D1096="","",INDEX(HM_Unit!$D$1:$AE$1,MATCH(C1096,HM_Unit!$D$2:$AE$2,0)))</f>
        <v/>
      </c>
      <c r="AE1096" s="46"/>
      <c r="AF1096" s="46"/>
      <c r="AG1096" s="46"/>
      <c r="AH1096" s="46"/>
      <c r="AI1096" s="46"/>
      <c r="AJ1096" s="46"/>
      <c r="AK1096" s="46"/>
    </row>
    <row r="1097" spans="1:37" ht="12" customHeight="1">
      <c r="A1097" s="46" t="str">
        <f>IFERROR(VLOOKUP(D1097,Sort!B:D,3,0),"")</f>
        <v/>
      </c>
      <c r="B1097" s="190" t="str">
        <f t="shared" si="234"/>
        <v>0CLOSE</v>
      </c>
      <c r="C1097" s="196"/>
      <c r="D1097" s="193"/>
      <c r="E1097" s="193" t="str">
        <f>IFERROR(VLOOKUP(D1097,Sort!B:C,2,0),"")</f>
        <v/>
      </c>
      <c r="F1097" s="194"/>
      <c r="G1097" s="195" t="str">
        <f t="shared" si="235"/>
        <v/>
      </c>
      <c r="H1097" s="243"/>
      <c r="I1097" s="197"/>
      <c r="J1097" s="243"/>
      <c r="K1097" s="197"/>
      <c r="L1097" s="198" t="str">
        <f t="shared" si="236"/>
        <v/>
      </c>
      <c r="M1097" s="199" t="str">
        <f t="shared" si="237"/>
        <v/>
      </c>
      <c r="N1097" s="200" t="str">
        <f t="shared" si="238"/>
        <v xml:space="preserve"> </v>
      </c>
      <c r="O1097" s="201"/>
      <c r="P1097" s="201"/>
      <c r="Q1097" s="202"/>
      <c r="R1097" s="202"/>
      <c r="S1097" s="202"/>
      <c r="T1097" s="193" t="str">
        <f>IFERROR(VLOOKUP(S1097,Sort!E:F,2,0),"")</f>
        <v/>
      </c>
      <c r="U1097" s="115" t="str">
        <f t="shared" si="239"/>
        <v/>
      </c>
      <c r="V1097" s="202" t="s">
        <v>422</v>
      </c>
      <c r="W1097" s="202"/>
      <c r="X1097" s="202"/>
      <c r="Y1097" s="202"/>
      <c r="Z1097" s="193"/>
      <c r="AA1097" s="193" t="s">
        <v>362</v>
      </c>
      <c r="AB1097" s="203"/>
      <c r="AC1097" s="204" t="str">
        <f t="shared" si="240"/>
        <v>CLOSE</v>
      </c>
      <c r="AD1097" s="47" t="str">
        <f t="array" ref="AD1097">IF(D1097="","",INDEX(HM_Unit!$D$1:$AE$1,MATCH(C1097,HM_Unit!$D$2:$AE$2,0)))</f>
        <v/>
      </c>
      <c r="AE1097" s="46"/>
      <c r="AF1097" s="46"/>
      <c r="AG1097" s="46"/>
      <c r="AH1097" s="46"/>
      <c r="AI1097" s="46"/>
      <c r="AJ1097" s="46"/>
      <c r="AK1097" s="46"/>
    </row>
    <row r="1098" spans="1:37" ht="12" customHeight="1">
      <c r="A1098" s="46" t="str">
        <f>IFERROR(VLOOKUP(D1098,Sort!B:D,3,0),"")</f>
        <v/>
      </c>
      <c r="B1098" s="190" t="str">
        <f t="shared" si="234"/>
        <v>0CLOSE</v>
      </c>
      <c r="C1098" s="196"/>
      <c r="D1098" s="193"/>
      <c r="E1098" s="193" t="str">
        <f>IFERROR(VLOOKUP(D1098,Sort!B:C,2,0),"")</f>
        <v/>
      </c>
      <c r="F1098" s="194"/>
      <c r="G1098" s="195" t="str">
        <f t="shared" si="235"/>
        <v/>
      </c>
      <c r="H1098" s="243"/>
      <c r="I1098" s="197"/>
      <c r="J1098" s="243"/>
      <c r="K1098" s="197"/>
      <c r="L1098" s="198" t="str">
        <f t="shared" si="236"/>
        <v/>
      </c>
      <c r="M1098" s="199" t="str">
        <f t="shared" si="237"/>
        <v/>
      </c>
      <c r="N1098" s="200" t="str">
        <f t="shared" si="238"/>
        <v xml:space="preserve"> </v>
      </c>
      <c r="O1098" s="201"/>
      <c r="P1098" s="201"/>
      <c r="Q1098" s="202"/>
      <c r="R1098" s="202"/>
      <c r="S1098" s="202"/>
      <c r="T1098" s="193" t="str">
        <f>IFERROR(VLOOKUP(S1098,Sort!E:F,2,0),"")</f>
        <v/>
      </c>
      <c r="U1098" s="115" t="str">
        <f t="shared" si="239"/>
        <v/>
      </c>
      <c r="V1098" s="202" t="s">
        <v>422</v>
      </c>
      <c r="W1098" s="202"/>
      <c r="X1098" s="202"/>
      <c r="Y1098" s="202"/>
      <c r="Z1098" s="193"/>
      <c r="AA1098" s="193" t="s">
        <v>362</v>
      </c>
      <c r="AB1098" s="203"/>
      <c r="AC1098" s="204" t="str">
        <f t="shared" si="240"/>
        <v>CLOSE</v>
      </c>
      <c r="AD1098" s="47" t="str">
        <f t="array" ref="AD1098">IF(D1098="","",INDEX(HM_Unit!$D$1:$AE$1,MATCH(C1098,HM_Unit!$D$2:$AE$2,0)))</f>
        <v/>
      </c>
      <c r="AE1098" s="46"/>
      <c r="AF1098" s="46"/>
      <c r="AG1098" s="46"/>
      <c r="AH1098" s="46"/>
      <c r="AI1098" s="46"/>
      <c r="AJ1098" s="46"/>
      <c r="AK1098" s="46"/>
    </row>
    <row r="1099" spans="1:37" ht="12" customHeight="1">
      <c r="A1099" s="46" t="str">
        <f>IFERROR(VLOOKUP(D1099,Sort!B:D,3,0),"")</f>
        <v/>
      </c>
      <c r="B1099" s="190" t="str">
        <f t="shared" si="234"/>
        <v>0CLOSE</v>
      </c>
      <c r="C1099" s="196"/>
      <c r="D1099" s="193"/>
      <c r="E1099" s="193" t="str">
        <f>IFERROR(VLOOKUP(D1099,Sort!B:C,2,0),"")</f>
        <v/>
      </c>
      <c r="F1099" s="194"/>
      <c r="G1099" s="195" t="str">
        <f t="shared" si="235"/>
        <v/>
      </c>
      <c r="H1099" s="243"/>
      <c r="I1099" s="197"/>
      <c r="J1099" s="243"/>
      <c r="K1099" s="197"/>
      <c r="L1099" s="198" t="str">
        <f t="shared" si="236"/>
        <v/>
      </c>
      <c r="M1099" s="199" t="str">
        <f t="shared" si="237"/>
        <v/>
      </c>
      <c r="N1099" s="200" t="str">
        <f t="shared" si="238"/>
        <v xml:space="preserve"> </v>
      </c>
      <c r="O1099" s="201"/>
      <c r="P1099" s="201"/>
      <c r="Q1099" s="202"/>
      <c r="R1099" s="202"/>
      <c r="S1099" s="202"/>
      <c r="T1099" s="193" t="str">
        <f>IFERROR(VLOOKUP(S1099,Sort!E:F,2,0),"")</f>
        <v/>
      </c>
      <c r="U1099" s="115" t="str">
        <f t="shared" si="239"/>
        <v/>
      </c>
      <c r="V1099" s="202" t="s">
        <v>422</v>
      </c>
      <c r="W1099" s="202"/>
      <c r="X1099" s="202"/>
      <c r="Y1099" s="202"/>
      <c r="Z1099" s="193"/>
      <c r="AA1099" s="193" t="s">
        <v>362</v>
      </c>
      <c r="AB1099" s="203"/>
      <c r="AC1099" s="204" t="str">
        <f t="shared" si="240"/>
        <v>CLOSE</v>
      </c>
      <c r="AD1099" s="47" t="str">
        <f t="array" ref="AD1099">IF(D1099="","",INDEX(HM_Unit!$D$1:$AE$1,MATCH(C1099,HM_Unit!$D$2:$AE$2,0)))</f>
        <v/>
      </c>
      <c r="AE1099" s="46"/>
      <c r="AF1099" s="46"/>
      <c r="AG1099" s="46"/>
      <c r="AH1099" s="46"/>
      <c r="AI1099" s="46"/>
      <c r="AJ1099" s="46"/>
      <c r="AK1099" s="46"/>
    </row>
    <row r="1100" spans="1:37" ht="12" customHeight="1">
      <c r="A1100" s="46" t="str">
        <f>IFERROR(VLOOKUP(D1100,Sort!B:D,3,0),"")</f>
        <v/>
      </c>
      <c r="B1100" s="190" t="str">
        <f t="shared" si="234"/>
        <v>0CLOSE</v>
      </c>
      <c r="C1100" s="196"/>
      <c r="D1100" s="193"/>
      <c r="E1100" s="193" t="str">
        <f>IFERROR(VLOOKUP(D1100,Sort!B:C,2,0),"")</f>
        <v/>
      </c>
      <c r="F1100" s="194"/>
      <c r="G1100" s="195" t="str">
        <f t="shared" si="235"/>
        <v/>
      </c>
      <c r="H1100" s="243"/>
      <c r="I1100" s="197"/>
      <c r="J1100" s="243"/>
      <c r="K1100" s="197"/>
      <c r="L1100" s="198" t="str">
        <f t="shared" si="236"/>
        <v/>
      </c>
      <c r="M1100" s="199" t="str">
        <f t="shared" si="237"/>
        <v/>
      </c>
      <c r="N1100" s="200" t="str">
        <f t="shared" si="238"/>
        <v xml:space="preserve"> </v>
      </c>
      <c r="O1100" s="201"/>
      <c r="P1100" s="201"/>
      <c r="Q1100" s="202"/>
      <c r="R1100" s="202"/>
      <c r="S1100" s="202"/>
      <c r="T1100" s="193" t="str">
        <f>IFERROR(VLOOKUP(S1100,Sort!E:F,2,0),"")</f>
        <v/>
      </c>
      <c r="U1100" s="115" t="str">
        <f t="shared" si="239"/>
        <v/>
      </c>
      <c r="V1100" s="202" t="s">
        <v>422</v>
      </c>
      <c r="W1100" s="202"/>
      <c r="X1100" s="202"/>
      <c r="Y1100" s="202"/>
      <c r="Z1100" s="193"/>
      <c r="AA1100" s="193" t="s">
        <v>362</v>
      </c>
      <c r="AB1100" s="203"/>
      <c r="AC1100" s="204" t="str">
        <f t="shared" si="240"/>
        <v>CLOSE</v>
      </c>
      <c r="AD1100" s="47" t="str">
        <f t="array" ref="AD1100">IF(D1100="","",INDEX(HM_Unit!$D$1:$AE$1,MATCH(C1100,HM_Unit!$D$2:$AE$2,0)))</f>
        <v/>
      </c>
      <c r="AE1100" s="46"/>
      <c r="AF1100" s="46"/>
      <c r="AG1100" s="46"/>
      <c r="AH1100" s="46"/>
      <c r="AI1100" s="46"/>
      <c r="AJ1100" s="46"/>
      <c r="AK1100" s="46"/>
    </row>
    <row r="1101" spans="1:37" ht="12" customHeight="1">
      <c r="A1101" s="46" t="str">
        <f>IFERROR(VLOOKUP(D1101,Sort!B:D,3,0),"")</f>
        <v/>
      </c>
      <c r="B1101" s="190" t="str">
        <f t="shared" si="234"/>
        <v>0CLOSE</v>
      </c>
      <c r="C1101" s="196"/>
      <c r="D1101" s="193"/>
      <c r="E1101" s="193" t="str">
        <f>IFERROR(VLOOKUP(D1101,Sort!B:C,2,0),"")</f>
        <v/>
      </c>
      <c r="F1101" s="194"/>
      <c r="G1101" s="195" t="str">
        <f t="shared" si="235"/>
        <v/>
      </c>
      <c r="H1101" s="243"/>
      <c r="I1101" s="197"/>
      <c r="J1101" s="243"/>
      <c r="K1101" s="197"/>
      <c r="L1101" s="198" t="str">
        <f t="shared" si="236"/>
        <v/>
      </c>
      <c r="M1101" s="199" t="str">
        <f t="shared" si="237"/>
        <v/>
      </c>
      <c r="N1101" s="200" t="str">
        <f t="shared" si="238"/>
        <v xml:space="preserve"> </v>
      </c>
      <c r="O1101" s="201"/>
      <c r="P1101" s="201"/>
      <c r="Q1101" s="202"/>
      <c r="R1101" s="202"/>
      <c r="S1101" s="202"/>
      <c r="T1101" s="193" t="str">
        <f>IFERROR(VLOOKUP(S1101,Sort!E:F,2,0),"")</f>
        <v/>
      </c>
      <c r="U1101" s="115" t="str">
        <f t="shared" si="239"/>
        <v/>
      </c>
      <c r="V1101" s="202" t="s">
        <v>422</v>
      </c>
      <c r="W1101" s="202"/>
      <c r="X1101" s="202"/>
      <c r="Y1101" s="202"/>
      <c r="Z1101" s="193"/>
      <c r="AA1101" s="193" t="s">
        <v>362</v>
      </c>
      <c r="AB1101" s="203"/>
      <c r="AC1101" s="204" t="str">
        <f t="shared" si="240"/>
        <v>CLOSE</v>
      </c>
      <c r="AD1101" s="47" t="str">
        <f t="array" ref="AD1101">IF(D1101="","",INDEX(HM_Unit!$D$1:$AE$1,MATCH(C1101,HM_Unit!$D$2:$AE$2,0)))</f>
        <v/>
      </c>
      <c r="AE1101" s="46"/>
      <c r="AF1101" s="46"/>
      <c r="AG1101" s="46"/>
      <c r="AH1101" s="46"/>
      <c r="AI1101" s="46"/>
      <c r="AJ1101" s="46"/>
      <c r="AK1101" s="46"/>
    </row>
    <row r="1102" spans="1:37" ht="12" customHeight="1">
      <c r="A1102" s="46" t="str">
        <f>IFERROR(VLOOKUP(D1102,Sort!B:D,3,0),"")</f>
        <v/>
      </c>
      <c r="B1102" s="190" t="str">
        <f t="shared" si="234"/>
        <v>0CLOSE</v>
      </c>
      <c r="C1102" s="196"/>
      <c r="D1102" s="193"/>
      <c r="E1102" s="193" t="str">
        <f>IFERROR(VLOOKUP(D1102,Sort!B:C,2,0),"")</f>
        <v/>
      </c>
      <c r="F1102" s="194"/>
      <c r="G1102" s="195" t="str">
        <f t="shared" si="235"/>
        <v/>
      </c>
      <c r="H1102" s="243"/>
      <c r="I1102" s="197"/>
      <c r="J1102" s="243"/>
      <c r="K1102" s="197"/>
      <c r="L1102" s="198" t="str">
        <f t="shared" si="236"/>
        <v/>
      </c>
      <c r="M1102" s="199" t="str">
        <f t="shared" si="237"/>
        <v/>
      </c>
      <c r="N1102" s="200" t="str">
        <f t="shared" si="238"/>
        <v xml:space="preserve"> </v>
      </c>
      <c r="O1102" s="201"/>
      <c r="P1102" s="201"/>
      <c r="Q1102" s="202"/>
      <c r="R1102" s="202"/>
      <c r="S1102" s="202"/>
      <c r="T1102" s="193" t="str">
        <f>IFERROR(VLOOKUP(S1102,Sort!E:F,2,0),"")</f>
        <v/>
      </c>
      <c r="U1102" s="115" t="str">
        <f t="shared" si="239"/>
        <v/>
      </c>
      <c r="V1102" s="202" t="s">
        <v>422</v>
      </c>
      <c r="W1102" s="202"/>
      <c r="X1102" s="202"/>
      <c r="Y1102" s="202"/>
      <c r="Z1102" s="193"/>
      <c r="AA1102" s="193" t="s">
        <v>362</v>
      </c>
      <c r="AB1102" s="203"/>
      <c r="AC1102" s="204" t="str">
        <f t="shared" si="240"/>
        <v>CLOSE</v>
      </c>
      <c r="AD1102" s="47" t="str">
        <f t="array" ref="AD1102">IF(D1102="","",INDEX(HM_Unit!$D$1:$AE$1,MATCH(C1102,HM_Unit!$D$2:$AE$2,0)))</f>
        <v/>
      </c>
      <c r="AE1102" s="46"/>
      <c r="AF1102" s="46"/>
      <c r="AG1102" s="46"/>
      <c r="AH1102" s="46"/>
      <c r="AI1102" s="46"/>
      <c r="AJ1102" s="46"/>
      <c r="AK1102" s="46"/>
    </row>
    <row r="1103" spans="1:37" ht="12" customHeight="1">
      <c r="A1103" s="46" t="str">
        <f>IFERROR(VLOOKUP(D1103,Sort!B:D,3,0),"")</f>
        <v/>
      </c>
      <c r="B1103" s="190" t="str">
        <f t="shared" si="234"/>
        <v>0CLOSE</v>
      </c>
      <c r="C1103" s="196"/>
      <c r="D1103" s="193"/>
      <c r="E1103" s="193" t="str">
        <f>IFERROR(VLOOKUP(D1103,Sort!B:C,2,0),"")</f>
        <v/>
      </c>
      <c r="F1103" s="194"/>
      <c r="G1103" s="195" t="str">
        <f t="shared" si="235"/>
        <v/>
      </c>
      <c r="H1103" s="243"/>
      <c r="I1103" s="197"/>
      <c r="J1103" s="243"/>
      <c r="K1103" s="197"/>
      <c r="L1103" s="198" t="str">
        <f t="shared" si="236"/>
        <v/>
      </c>
      <c r="M1103" s="199" t="str">
        <f t="shared" si="237"/>
        <v/>
      </c>
      <c r="N1103" s="200" t="str">
        <f t="shared" si="238"/>
        <v xml:space="preserve"> </v>
      </c>
      <c r="O1103" s="201"/>
      <c r="P1103" s="201"/>
      <c r="Q1103" s="202"/>
      <c r="R1103" s="202"/>
      <c r="S1103" s="202"/>
      <c r="T1103" s="193" t="str">
        <f>IFERROR(VLOOKUP(S1103,Sort!E:F,2,0),"")</f>
        <v/>
      </c>
      <c r="U1103" s="115" t="str">
        <f t="shared" si="239"/>
        <v/>
      </c>
      <c r="V1103" s="202" t="s">
        <v>422</v>
      </c>
      <c r="W1103" s="202"/>
      <c r="X1103" s="202"/>
      <c r="Y1103" s="202"/>
      <c r="Z1103" s="193"/>
      <c r="AA1103" s="193" t="s">
        <v>362</v>
      </c>
      <c r="AB1103" s="203"/>
      <c r="AC1103" s="204" t="str">
        <f t="shared" si="240"/>
        <v>CLOSE</v>
      </c>
      <c r="AD1103" s="47" t="str">
        <f t="array" ref="AD1103">IF(D1103="","",INDEX(HM_Unit!$D$1:$AE$1,MATCH(C1103,HM_Unit!$D$2:$AE$2,0)))</f>
        <v/>
      </c>
      <c r="AE1103" s="46"/>
      <c r="AF1103" s="46"/>
      <c r="AG1103" s="46"/>
      <c r="AH1103" s="46"/>
      <c r="AI1103" s="46"/>
      <c r="AJ1103" s="46"/>
      <c r="AK1103" s="46"/>
    </row>
    <row r="1104" spans="1:37" ht="12" customHeight="1">
      <c r="A1104" s="46" t="str">
        <f>IFERROR(VLOOKUP(D1104,Sort!B:D,3,0),"")</f>
        <v/>
      </c>
      <c r="B1104" s="190" t="str">
        <f t="shared" si="234"/>
        <v>0CLOSE</v>
      </c>
      <c r="C1104" s="196"/>
      <c r="D1104" s="193"/>
      <c r="E1104" s="193" t="str">
        <f>IFERROR(VLOOKUP(D1104,Sort!B:C,2,0),"")</f>
        <v/>
      </c>
      <c r="F1104" s="194"/>
      <c r="G1104" s="195" t="str">
        <f t="shared" si="235"/>
        <v/>
      </c>
      <c r="H1104" s="243"/>
      <c r="I1104" s="197"/>
      <c r="J1104" s="243"/>
      <c r="K1104" s="197"/>
      <c r="L1104" s="198" t="str">
        <f t="shared" si="236"/>
        <v/>
      </c>
      <c r="M1104" s="199" t="str">
        <f t="shared" si="237"/>
        <v/>
      </c>
      <c r="N1104" s="200" t="str">
        <f t="shared" si="238"/>
        <v xml:space="preserve"> </v>
      </c>
      <c r="O1104" s="201"/>
      <c r="P1104" s="201"/>
      <c r="Q1104" s="202"/>
      <c r="R1104" s="202"/>
      <c r="S1104" s="202"/>
      <c r="T1104" s="193" t="str">
        <f>IFERROR(VLOOKUP(S1104,Sort!E:F,2,0),"")</f>
        <v/>
      </c>
      <c r="U1104" s="115" t="str">
        <f t="shared" si="239"/>
        <v/>
      </c>
      <c r="V1104" s="202" t="s">
        <v>422</v>
      </c>
      <c r="W1104" s="202"/>
      <c r="X1104" s="202"/>
      <c r="Y1104" s="202"/>
      <c r="Z1104" s="193"/>
      <c r="AA1104" s="193" t="s">
        <v>362</v>
      </c>
      <c r="AB1104" s="203"/>
      <c r="AC1104" s="204" t="str">
        <f t="shared" si="240"/>
        <v>CLOSE</v>
      </c>
      <c r="AD1104" s="47" t="str">
        <f t="array" ref="AD1104">IF(D1104="","",INDEX(HM_Unit!$D$1:$AE$1,MATCH(C1104,HM_Unit!$D$2:$AE$2,0)))</f>
        <v/>
      </c>
      <c r="AE1104" s="46"/>
      <c r="AF1104" s="46"/>
      <c r="AG1104" s="46"/>
      <c r="AH1104" s="46"/>
      <c r="AI1104" s="46"/>
      <c r="AJ1104" s="46"/>
      <c r="AK1104" s="46"/>
    </row>
    <row r="1105" spans="1:37" ht="12" customHeight="1">
      <c r="A1105" s="46" t="str">
        <f>IFERROR(VLOOKUP(D1105,Sort!B:D,3,0),"")</f>
        <v/>
      </c>
      <c r="B1105" s="190" t="str">
        <f t="shared" si="234"/>
        <v>0CLOSE</v>
      </c>
      <c r="C1105" s="196"/>
      <c r="D1105" s="193"/>
      <c r="E1105" s="193" t="str">
        <f>IFERROR(VLOOKUP(D1105,Sort!B:C,2,0),"")</f>
        <v/>
      </c>
      <c r="F1105" s="194"/>
      <c r="G1105" s="195" t="str">
        <f t="shared" si="235"/>
        <v/>
      </c>
      <c r="H1105" s="243"/>
      <c r="I1105" s="197"/>
      <c r="J1105" s="243"/>
      <c r="K1105" s="197"/>
      <c r="L1105" s="198" t="str">
        <f t="shared" si="236"/>
        <v/>
      </c>
      <c r="M1105" s="199" t="str">
        <f t="shared" si="237"/>
        <v/>
      </c>
      <c r="N1105" s="200" t="str">
        <f t="shared" si="238"/>
        <v xml:space="preserve"> </v>
      </c>
      <c r="O1105" s="201"/>
      <c r="P1105" s="201"/>
      <c r="Q1105" s="202"/>
      <c r="R1105" s="202"/>
      <c r="S1105" s="202"/>
      <c r="T1105" s="193" t="str">
        <f>IFERROR(VLOOKUP(S1105,Sort!E:F,2,0),"")</f>
        <v/>
      </c>
      <c r="U1105" s="115" t="str">
        <f t="shared" si="239"/>
        <v/>
      </c>
      <c r="V1105" s="202" t="s">
        <v>422</v>
      </c>
      <c r="W1105" s="202"/>
      <c r="X1105" s="202"/>
      <c r="Y1105" s="202"/>
      <c r="Z1105" s="193"/>
      <c r="AA1105" s="193" t="s">
        <v>362</v>
      </c>
      <c r="AB1105" s="203"/>
      <c r="AC1105" s="204" t="str">
        <f t="shared" si="240"/>
        <v>CLOSE</v>
      </c>
      <c r="AD1105" s="47" t="str">
        <f t="array" ref="AD1105">IF(D1105="","",INDEX(HM_Unit!$D$1:$AE$1,MATCH(C1105,HM_Unit!$D$2:$AE$2,0)))</f>
        <v/>
      </c>
      <c r="AE1105" s="46"/>
      <c r="AF1105" s="46"/>
      <c r="AG1105" s="46"/>
      <c r="AH1105" s="46"/>
      <c r="AI1105" s="46"/>
      <c r="AJ1105" s="46"/>
      <c r="AK1105" s="46"/>
    </row>
    <row r="1106" spans="1:37" ht="12" customHeight="1">
      <c r="A1106" s="46" t="str">
        <f>IFERROR(VLOOKUP(D1106,Sort!B:D,3,0),"")</f>
        <v/>
      </c>
      <c r="B1106" s="190" t="str">
        <f t="shared" si="234"/>
        <v>0CLOSE</v>
      </c>
      <c r="C1106" s="196"/>
      <c r="D1106" s="193"/>
      <c r="E1106" s="193" t="str">
        <f>IFERROR(VLOOKUP(D1106,Sort!B:C,2,0),"")</f>
        <v/>
      </c>
      <c r="F1106" s="194"/>
      <c r="G1106" s="195" t="str">
        <f t="shared" si="235"/>
        <v/>
      </c>
      <c r="H1106" s="243"/>
      <c r="I1106" s="197"/>
      <c r="J1106" s="243"/>
      <c r="K1106" s="197"/>
      <c r="L1106" s="198" t="str">
        <f t="shared" si="236"/>
        <v/>
      </c>
      <c r="M1106" s="199" t="str">
        <f t="shared" si="237"/>
        <v/>
      </c>
      <c r="N1106" s="200" t="str">
        <f t="shared" si="238"/>
        <v xml:space="preserve"> </v>
      </c>
      <c r="O1106" s="201"/>
      <c r="P1106" s="201"/>
      <c r="Q1106" s="202"/>
      <c r="R1106" s="202"/>
      <c r="S1106" s="202"/>
      <c r="T1106" s="193" t="str">
        <f>IFERROR(VLOOKUP(S1106,Sort!E:F,2,0),"")</f>
        <v/>
      </c>
      <c r="U1106" s="115" t="str">
        <f t="shared" si="239"/>
        <v/>
      </c>
      <c r="V1106" s="202" t="s">
        <v>422</v>
      </c>
      <c r="W1106" s="202"/>
      <c r="X1106" s="202"/>
      <c r="Y1106" s="202"/>
      <c r="Z1106" s="193"/>
      <c r="AA1106" s="193" t="s">
        <v>362</v>
      </c>
      <c r="AB1106" s="203"/>
      <c r="AC1106" s="204" t="str">
        <f t="shared" si="240"/>
        <v>CLOSE</v>
      </c>
      <c r="AD1106" s="47" t="str">
        <f t="array" ref="AD1106">IF(D1106="","",INDEX(HM_Unit!$D$1:$AE$1,MATCH(C1106,HM_Unit!$D$2:$AE$2,0)))</f>
        <v/>
      </c>
      <c r="AE1106" s="46"/>
      <c r="AF1106" s="46"/>
      <c r="AG1106" s="46"/>
      <c r="AH1106" s="46"/>
      <c r="AI1106" s="46"/>
      <c r="AJ1106" s="46"/>
      <c r="AK1106" s="46"/>
    </row>
    <row r="1107" spans="1:37" ht="12" customHeight="1">
      <c r="A1107" s="46" t="str">
        <f>IFERROR(VLOOKUP(D1107,Sort!B:D,3,0),"")</f>
        <v/>
      </c>
      <c r="B1107" s="190" t="str">
        <f t="shared" si="234"/>
        <v>0CLOSE</v>
      </c>
      <c r="C1107" s="196"/>
      <c r="D1107" s="193"/>
      <c r="E1107" s="193" t="str">
        <f>IFERROR(VLOOKUP(D1107,Sort!B:C,2,0),"")</f>
        <v/>
      </c>
      <c r="F1107" s="194"/>
      <c r="G1107" s="195" t="str">
        <f t="shared" si="235"/>
        <v/>
      </c>
      <c r="H1107" s="243"/>
      <c r="I1107" s="197"/>
      <c r="J1107" s="243"/>
      <c r="K1107" s="197"/>
      <c r="L1107" s="198" t="str">
        <f t="shared" si="236"/>
        <v/>
      </c>
      <c r="M1107" s="199" t="str">
        <f t="shared" si="237"/>
        <v/>
      </c>
      <c r="N1107" s="200" t="str">
        <f t="shared" si="238"/>
        <v xml:space="preserve"> </v>
      </c>
      <c r="O1107" s="201"/>
      <c r="P1107" s="201"/>
      <c r="Q1107" s="202"/>
      <c r="R1107" s="202"/>
      <c r="S1107" s="202"/>
      <c r="T1107" s="193" t="str">
        <f>IFERROR(VLOOKUP(S1107,Sort!E:F,2,0),"")</f>
        <v/>
      </c>
      <c r="U1107" s="115" t="str">
        <f t="shared" si="239"/>
        <v/>
      </c>
      <c r="V1107" s="202" t="s">
        <v>422</v>
      </c>
      <c r="W1107" s="202"/>
      <c r="X1107" s="202"/>
      <c r="Y1107" s="202"/>
      <c r="Z1107" s="193"/>
      <c r="AA1107" s="193" t="s">
        <v>362</v>
      </c>
      <c r="AB1107" s="203"/>
      <c r="AC1107" s="204" t="str">
        <f t="shared" si="240"/>
        <v>CLOSE</v>
      </c>
      <c r="AD1107" s="47" t="str">
        <f t="array" ref="AD1107">IF(D1107="","",INDEX(HM_Unit!$D$1:$AE$1,MATCH(C1107,HM_Unit!$D$2:$AE$2,0)))</f>
        <v/>
      </c>
      <c r="AE1107" s="46"/>
      <c r="AF1107" s="46"/>
      <c r="AG1107" s="46"/>
      <c r="AH1107" s="46"/>
      <c r="AI1107" s="46"/>
      <c r="AJ1107" s="46"/>
      <c r="AK1107" s="46"/>
    </row>
    <row r="1108" spans="1:37" ht="12" customHeight="1">
      <c r="A1108" s="46" t="str">
        <f>IFERROR(VLOOKUP(D1108,Sort!B:D,3,0),"")</f>
        <v/>
      </c>
      <c r="B1108" s="190" t="str">
        <f t="shared" si="234"/>
        <v>0CLOSE</v>
      </c>
      <c r="C1108" s="196"/>
      <c r="D1108" s="193"/>
      <c r="E1108" s="193" t="str">
        <f>IFERROR(VLOOKUP(D1108,Sort!B:C,2,0),"")</f>
        <v/>
      </c>
      <c r="F1108" s="194"/>
      <c r="G1108" s="195" t="str">
        <f t="shared" si="235"/>
        <v/>
      </c>
      <c r="H1108" s="243"/>
      <c r="I1108" s="197"/>
      <c r="J1108" s="243"/>
      <c r="K1108" s="197"/>
      <c r="L1108" s="198" t="str">
        <f t="shared" si="236"/>
        <v/>
      </c>
      <c r="M1108" s="199" t="str">
        <f t="shared" si="237"/>
        <v/>
      </c>
      <c r="N1108" s="200" t="str">
        <f t="shared" si="238"/>
        <v xml:space="preserve"> </v>
      </c>
      <c r="O1108" s="201"/>
      <c r="P1108" s="201"/>
      <c r="Q1108" s="202"/>
      <c r="R1108" s="202"/>
      <c r="S1108" s="202"/>
      <c r="T1108" s="193" t="str">
        <f>IFERROR(VLOOKUP(S1108,Sort!E:F,2,0),"")</f>
        <v/>
      </c>
      <c r="U1108" s="115" t="str">
        <f t="shared" si="239"/>
        <v/>
      </c>
      <c r="V1108" s="202" t="s">
        <v>422</v>
      </c>
      <c r="W1108" s="202"/>
      <c r="X1108" s="202"/>
      <c r="Y1108" s="202"/>
      <c r="Z1108" s="193"/>
      <c r="AA1108" s="193" t="s">
        <v>362</v>
      </c>
      <c r="AB1108" s="203"/>
      <c r="AC1108" s="204" t="str">
        <f t="shared" si="240"/>
        <v>CLOSE</v>
      </c>
      <c r="AD1108" s="47" t="str">
        <f t="array" ref="AD1108">IF(D1108="","",INDEX(HM_Unit!$D$1:$AE$1,MATCH(C1108,HM_Unit!$D$2:$AE$2,0)))</f>
        <v/>
      </c>
      <c r="AE1108" s="46"/>
      <c r="AF1108" s="46"/>
      <c r="AG1108" s="46"/>
      <c r="AH1108" s="46"/>
      <c r="AI1108" s="46"/>
      <c r="AJ1108" s="46"/>
      <c r="AK1108" s="46"/>
    </row>
    <row r="1109" spans="1:37" ht="12" customHeight="1">
      <c r="A1109" s="46" t="str">
        <f>IFERROR(VLOOKUP(D1109,Sort!B:D,3,0),"")</f>
        <v/>
      </c>
      <c r="B1109" s="190" t="str">
        <f t="shared" si="234"/>
        <v>0CLOSE</v>
      </c>
      <c r="C1109" s="196"/>
      <c r="D1109" s="193"/>
      <c r="E1109" s="193" t="str">
        <f>IFERROR(VLOOKUP(D1109,Sort!B:C,2,0),"")</f>
        <v/>
      </c>
      <c r="F1109" s="194"/>
      <c r="G1109" s="195" t="str">
        <f t="shared" si="235"/>
        <v/>
      </c>
      <c r="H1109" s="243"/>
      <c r="I1109" s="197"/>
      <c r="J1109" s="243"/>
      <c r="K1109" s="197"/>
      <c r="L1109" s="198" t="str">
        <f t="shared" si="236"/>
        <v/>
      </c>
      <c r="M1109" s="199" t="str">
        <f t="shared" si="237"/>
        <v/>
      </c>
      <c r="N1109" s="200" t="str">
        <f t="shared" si="238"/>
        <v xml:space="preserve"> </v>
      </c>
      <c r="O1109" s="201"/>
      <c r="P1109" s="201"/>
      <c r="Q1109" s="202"/>
      <c r="R1109" s="202"/>
      <c r="S1109" s="202"/>
      <c r="T1109" s="193" t="str">
        <f>IFERROR(VLOOKUP(S1109,Sort!E:F,2,0),"")</f>
        <v/>
      </c>
      <c r="U1109" s="115" t="str">
        <f t="shared" si="239"/>
        <v/>
      </c>
      <c r="V1109" s="202" t="s">
        <v>422</v>
      </c>
      <c r="W1109" s="202"/>
      <c r="X1109" s="202"/>
      <c r="Y1109" s="202"/>
      <c r="Z1109" s="193"/>
      <c r="AA1109" s="193" t="s">
        <v>362</v>
      </c>
      <c r="AB1109" s="203"/>
      <c r="AC1109" s="204" t="str">
        <f t="shared" si="240"/>
        <v>CLOSE</v>
      </c>
      <c r="AD1109" s="47" t="str">
        <f t="array" ref="AD1109">IF(D1109="","",INDEX(HM_Unit!$D$1:$AE$1,MATCH(C1109,HM_Unit!$D$2:$AE$2,0)))</f>
        <v/>
      </c>
      <c r="AE1109" s="46"/>
      <c r="AF1109" s="46"/>
      <c r="AG1109" s="46"/>
      <c r="AH1109" s="46"/>
      <c r="AI1109" s="46"/>
      <c r="AJ1109" s="46"/>
      <c r="AK1109" s="46"/>
    </row>
    <row r="1110" spans="1:37" ht="12" customHeight="1">
      <c r="A1110" s="46" t="str">
        <f>IFERROR(VLOOKUP(D1110,Sort!B:D,3,0),"")</f>
        <v/>
      </c>
      <c r="B1110" s="190" t="str">
        <f t="shared" si="234"/>
        <v>0CLOSE</v>
      </c>
      <c r="C1110" s="196"/>
      <c r="D1110" s="193"/>
      <c r="E1110" s="193" t="str">
        <f>IFERROR(VLOOKUP(D1110,Sort!B:C,2,0),"")</f>
        <v/>
      </c>
      <c r="F1110" s="194"/>
      <c r="G1110" s="195" t="str">
        <f t="shared" si="235"/>
        <v/>
      </c>
      <c r="H1110" s="243"/>
      <c r="I1110" s="197"/>
      <c r="J1110" s="243"/>
      <c r="K1110" s="197"/>
      <c r="L1110" s="198" t="str">
        <f t="shared" si="236"/>
        <v/>
      </c>
      <c r="M1110" s="199" t="str">
        <f t="shared" si="237"/>
        <v/>
      </c>
      <c r="N1110" s="200" t="str">
        <f t="shared" si="238"/>
        <v xml:space="preserve"> </v>
      </c>
      <c r="O1110" s="201"/>
      <c r="P1110" s="201"/>
      <c r="Q1110" s="202"/>
      <c r="R1110" s="202"/>
      <c r="S1110" s="202"/>
      <c r="T1110" s="193" t="str">
        <f>IFERROR(VLOOKUP(S1110,Sort!E:F,2,0),"")</f>
        <v/>
      </c>
      <c r="U1110" s="115" t="str">
        <f t="shared" si="239"/>
        <v/>
      </c>
      <c r="V1110" s="202" t="s">
        <v>422</v>
      </c>
      <c r="W1110" s="202"/>
      <c r="X1110" s="202"/>
      <c r="Y1110" s="202"/>
      <c r="Z1110" s="193"/>
      <c r="AA1110" s="193" t="s">
        <v>362</v>
      </c>
      <c r="AB1110" s="203"/>
      <c r="AC1110" s="204" t="str">
        <f t="shared" si="240"/>
        <v>CLOSE</v>
      </c>
      <c r="AD1110" s="47" t="str">
        <f t="array" ref="AD1110">IF(D1110="","",INDEX(HM_Unit!$D$1:$AE$1,MATCH(C1110,HM_Unit!$D$2:$AE$2,0)))</f>
        <v/>
      </c>
      <c r="AE1110" s="46"/>
      <c r="AF1110" s="46"/>
      <c r="AG1110" s="46"/>
      <c r="AH1110" s="46"/>
      <c r="AI1110" s="46"/>
      <c r="AJ1110" s="46"/>
      <c r="AK1110" s="46"/>
    </row>
    <row r="1111" spans="1:37" ht="12" customHeight="1">
      <c r="A1111" s="46" t="str">
        <f>IFERROR(VLOOKUP(D1111,Sort!B:D,3,0),"")</f>
        <v/>
      </c>
      <c r="B1111" s="190" t="str">
        <f t="shared" si="234"/>
        <v>0CLOSE</v>
      </c>
      <c r="C1111" s="196"/>
      <c r="D1111" s="193"/>
      <c r="E1111" s="193" t="str">
        <f>IFERROR(VLOOKUP(D1111,Sort!B:C,2,0),"")</f>
        <v/>
      </c>
      <c r="F1111" s="194"/>
      <c r="G1111" s="195" t="str">
        <f t="shared" si="235"/>
        <v/>
      </c>
      <c r="H1111" s="243"/>
      <c r="I1111" s="197"/>
      <c r="J1111" s="243"/>
      <c r="K1111" s="197"/>
      <c r="L1111" s="198" t="str">
        <f t="shared" si="236"/>
        <v/>
      </c>
      <c r="M1111" s="199" t="str">
        <f t="shared" si="237"/>
        <v/>
      </c>
      <c r="N1111" s="200" t="str">
        <f t="shared" si="238"/>
        <v xml:space="preserve"> </v>
      </c>
      <c r="O1111" s="201"/>
      <c r="P1111" s="201"/>
      <c r="Q1111" s="202"/>
      <c r="R1111" s="202"/>
      <c r="S1111" s="202"/>
      <c r="T1111" s="193" t="str">
        <f>IFERROR(VLOOKUP(S1111,Sort!E:F,2,0),"")</f>
        <v/>
      </c>
      <c r="U1111" s="115" t="str">
        <f t="shared" si="239"/>
        <v/>
      </c>
      <c r="V1111" s="202" t="s">
        <v>422</v>
      </c>
      <c r="W1111" s="202"/>
      <c r="X1111" s="202"/>
      <c r="Y1111" s="202"/>
      <c r="Z1111" s="193"/>
      <c r="AA1111" s="193" t="s">
        <v>362</v>
      </c>
      <c r="AB1111" s="203"/>
      <c r="AC1111" s="204" t="str">
        <f t="shared" si="240"/>
        <v>CLOSE</v>
      </c>
      <c r="AD1111" s="47" t="str">
        <f t="array" ref="AD1111">IF(D1111="","",INDEX(HM_Unit!$D$1:$AE$1,MATCH(C1111,HM_Unit!$D$2:$AE$2,0)))</f>
        <v/>
      </c>
      <c r="AE1111" s="46"/>
      <c r="AF1111" s="46"/>
      <c r="AG1111" s="46"/>
      <c r="AH1111" s="46"/>
      <c r="AI1111" s="46"/>
      <c r="AJ1111" s="46"/>
      <c r="AK1111" s="46"/>
    </row>
    <row r="1112" spans="1:37" ht="12" customHeight="1">
      <c r="A1112" s="46" t="str">
        <f>IFERROR(VLOOKUP(D1112,Sort!B:D,3,0),"")</f>
        <v/>
      </c>
      <c r="B1112" s="190" t="str">
        <f t="shared" si="234"/>
        <v>0CLOSE</v>
      </c>
      <c r="C1112" s="196"/>
      <c r="D1112" s="193"/>
      <c r="E1112" s="193" t="str">
        <f>IFERROR(VLOOKUP(D1112,Sort!B:C,2,0),"")</f>
        <v/>
      </c>
      <c r="F1112" s="194"/>
      <c r="G1112" s="195" t="str">
        <f t="shared" si="235"/>
        <v/>
      </c>
      <c r="H1112" s="243"/>
      <c r="I1112" s="197"/>
      <c r="J1112" s="243"/>
      <c r="K1112" s="197"/>
      <c r="L1112" s="198" t="str">
        <f t="shared" si="236"/>
        <v/>
      </c>
      <c r="M1112" s="199" t="str">
        <f t="shared" si="237"/>
        <v/>
      </c>
      <c r="N1112" s="200" t="str">
        <f t="shared" si="238"/>
        <v xml:space="preserve"> </v>
      </c>
      <c r="O1112" s="201"/>
      <c r="P1112" s="201"/>
      <c r="Q1112" s="202"/>
      <c r="R1112" s="202"/>
      <c r="S1112" s="202"/>
      <c r="T1112" s="193" t="str">
        <f>IFERROR(VLOOKUP(S1112,Sort!E:F,2,0),"")</f>
        <v/>
      </c>
      <c r="U1112" s="115" t="str">
        <f t="shared" si="239"/>
        <v/>
      </c>
      <c r="V1112" s="202" t="s">
        <v>422</v>
      </c>
      <c r="W1112" s="202"/>
      <c r="X1112" s="202"/>
      <c r="Y1112" s="202"/>
      <c r="Z1112" s="193"/>
      <c r="AA1112" s="193" t="s">
        <v>362</v>
      </c>
      <c r="AB1112" s="203"/>
      <c r="AC1112" s="204" t="str">
        <f t="shared" si="240"/>
        <v>CLOSE</v>
      </c>
      <c r="AD1112" s="47" t="str">
        <f t="array" ref="AD1112">IF(D1112="","",INDEX(HM_Unit!$D$1:$AE$1,MATCH(C1112,HM_Unit!$D$2:$AE$2,0)))</f>
        <v/>
      </c>
      <c r="AE1112" s="46"/>
      <c r="AF1112" s="46"/>
      <c r="AG1112" s="46"/>
      <c r="AH1112" s="46"/>
      <c r="AI1112" s="46"/>
      <c r="AJ1112" s="46"/>
      <c r="AK1112" s="46"/>
    </row>
    <row r="1113" spans="1:37" ht="12" customHeight="1">
      <c r="A1113" s="46" t="str">
        <f>IFERROR(VLOOKUP(D1113,Sort!B:D,3,0),"")</f>
        <v/>
      </c>
      <c r="B1113" s="190" t="str">
        <f t="shared" si="234"/>
        <v>0CLOSE</v>
      </c>
      <c r="C1113" s="196"/>
      <c r="D1113" s="193"/>
      <c r="E1113" s="193" t="str">
        <f>IFERROR(VLOOKUP(D1113,Sort!B:C,2,0),"")</f>
        <v/>
      </c>
      <c r="F1113" s="194"/>
      <c r="G1113" s="195" t="str">
        <f t="shared" si="235"/>
        <v/>
      </c>
      <c r="H1113" s="243"/>
      <c r="I1113" s="197"/>
      <c r="J1113" s="243"/>
      <c r="K1113" s="197"/>
      <c r="L1113" s="198" t="str">
        <f t="shared" si="236"/>
        <v/>
      </c>
      <c r="M1113" s="199" t="str">
        <f t="shared" si="237"/>
        <v/>
      </c>
      <c r="N1113" s="200" t="str">
        <f t="shared" si="238"/>
        <v xml:space="preserve"> </v>
      </c>
      <c r="O1113" s="201"/>
      <c r="P1113" s="201"/>
      <c r="Q1113" s="202"/>
      <c r="R1113" s="202"/>
      <c r="S1113" s="202"/>
      <c r="T1113" s="193" t="str">
        <f>IFERROR(VLOOKUP(S1113,Sort!E:F,2,0),"")</f>
        <v/>
      </c>
      <c r="U1113" s="115" t="str">
        <f t="shared" si="239"/>
        <v/>
      </c>
      <c r="V1113" s="202" t="s">
        <v>422</v>
      </c>
      <c r="W1113" s="202"/>
      <c r="X1113" s="202"/>
      <c r="Y1113" s="202"/>
      <c r="Z1113" s="193"/>
      <c r="AA1113" s="193" t="s">
        <v>362</v>
      </c>
      <c r="AB1113" s="203"/>
      <c r="AC1113" s="204" t="str">
        <f t="shared" si="240"/>
        <v>CLOSE</v>
      </c>
      <c r="AD1113" s="47" t="str">
        <f t="array" ref="AD1113">IF(D1113="","",INDEX(HM_Unit!$D$1:$AE$1,MATCH(C1113,HM_Unit!$D$2:$AE$2,0)))</f>
        <v/>
      </c>
      <c r="AE1113" s="46"/>
      <c r="AF1113" s="46"/>
      <c r="AG1113" s="46"/>
      <c r="AH1113" s="46"/>
      <c r="AI1113" s="46"/>
      <c r="AJ1113" s="46"/>
      <c r="AK1113" s="46"/>
    </row>
    <row r="1114" spans="1:37" ht="12" customHeight="1">
      <c r="A1114" s="46" t="str">
        <f>IFERROR(VLOOKUP(D1114,Sort!B:D,3,0),"")</f>
        <v/>
      </c>
      <c r="B1114" s="190" t="str">
        <f t="shared" si="234"/>
        <v>0CLOSE</v>
      </c>
      <c r="C1114" s="196"/>
      <c r="D1114" s="193"/>
      <c r="E1114" s="193" t="str">
        <f>IFERROR(VLOOKUP(D1114,Sort!B:C,2,0),"")</f>
        <v/>
      </c>
      <c r="F1114" s="194"/>
      <c r="G1114" s="195" t="str">
        <f t="shared" si="235"/>
        <v/>
      </c>
      <c r="H1114" s="243"/>
      <c r="I1114" s="197"/>
      <c r="J1114" s="243"/>
      <c r="K1114" s="197"/>
      <c r="L1114" s="198" t="str">
        <f t="shared" si="236"/>
        <v/>
      </c>
      <c r="M1114" s="199" t="str">
        <f t="shared" si="237"/>
        <v/>
      </c>
      <c r="N1114" s="200" t="str">
        <f t="shared" si="238"/>
        <v xml:space="preserve"> </v>
      </c>
      <c r="O1114" s="201"/>
      <c r="P1114" s="201"/>
      <c r="Q1114" s="202"/>
      <c r="R1114" s="202"/>
      <c r="S1114" s="202"/>
      <c r="T1114" s="193" t="str">
        <f>IFERROR(VLOOKUP(S1114,Sort!E:F,2,0),"")</f>
        <v/>
      </c>
      <c r="U1114" s="115" t="str">
        <f t="shared" si="239"/>
        <v/>
      </c>
      <c r="V1114" s="202" t="s">
        <v>422</v>
      </c>
      <c r="W1114" s="202"/>
      <c r="X1114" s="202"/>
      <c r="Y1114" s="202"/>
      <c r="Z1114" s="193"/>
      <c r="AA1114" s="193" t="s">
        <v>362</v>
      </c>
      <c r="AB1114" s="203"/>
      <c r="AC1114" s="204" t="str">
        <f t="shared" si="240"/>
        <v>CLOSE</v>
      </c>
      <c r="AD1114" s="47" t="str">
        <f t="array" ref="AD1114">IF(D1114="","",INDEX(HM_Unit!$D$1:$AE$1,MATCH(C1114,HM_Unit!$D$2:$AE$2,0)))</f>
        <v/>
      </c>
      <c r="AE1114" s="46"/>
      <c r="AF1114" s="46"/>
      <c r="AG1114" s="46"/>
      <c r="AH1114" s="46"/>
      <c r="AI1114" s="46"/>
      <c r="AJ1114" s="46"/>
      <c r="AK1114" s="46"/>
    </row>
    <row r="1115" spans="1:37" ht="12" customHeight="1">
      <c r="A1115" s="46" t="str">
        <f>IFERROR(VLOOKUP(D1115,Sort!B:D,3,0),"")</f>
        <v/>
      </c>
      <c r="B1115" s="190" t="str">
        <f t="shared" si="234"/>
        <v>0CLOSE</v>
      </c>
      <c r="C1115" s="196"/>
      <c r="D1115" s="193"/>
      <c r="E1115" s="193" t="str">
        <f>IFERROR(VLOOKUP(D1115,Sort!B:C,2,0),"")</f>
        <v/>
      </c>
      <c r="F1115" s="194"/>
      <c r="G1115" s="195" t="str">
        <f t="shared" si="235"/>
        <v/>
      </c>
      <c r="H1115" s="243"/>
      <c r="I1115" s="197"/>
      <c r="J1115" s="243"/>
      <c r="K1115" s="197"/>
      <c r="L1115" s="198" t="str">
        <f t="shared" si="236"/>
        <v/>
      </c>
      <c r="M1115" s="199" t="str">
        <f t="shared" si="237"/>
        <v/>
      </c>
      <c r="N1115" s="200" t="str">
        <f t="shared" si="238"/>
        <v xml:space="preserve"> </v>
      </c>
      <c r="O1115" s="201"/>
      <c r="P1115" s="201"/>
      <c r="Q1115" s="202"/>
      <c r="R1115" s="202"/>
      <c r="S1115" s="202"/>
      <c r="T1115" s="193" t="str">
        <f>IFERROR(VLOOKUP(S1115,Sort!E:F,2,0),"")</f>
        <v/>
      </c>
      <c r="U1115" s="115" t="str">
        <f t="shared" si="239"/>
        <v/>
      </c>
      <c r="V1115" s="202" t="s">
        <v>422</v>
      </c>
      <c r="W1115" s="202"/>
      <c r="X1115" s="202"/>
      <c r="Y1115" s="202"/>
      <c r="Z1115" s="193"/>
      <c r="AA1115" s="193" t="s">
        <v>362</v>
      </c>
      <c r="AB1115" s="203"/>
      <c r="AC1115" s="204" t="str">
        <f t="shared" si="240"/>
        <v>CLOSE</v>
      </c>
      <c r="AD1115" s="47" t="str">
        <f t="array" ref="AD1115">IF(D1115="","",INDEX(HM_Unit!$D$1:$AE$1,MATCH(C1115,HM_Unit!$D$2:$AE$2,0)))</f>
        <v/>
      </c>
      <c r="AE1115" s="46"/>
      <c r="AF1115" s="46"/>
      <c r="AG1115" s="46"/>
      <c r="AH1115" s="46"/>
      <c r="AI1115" s="46"/>
      <c r="AJ1115" s="46"/>
      <c r="AK1115" s="46"/>
    </row>
    <row r="1116" spans="1:37" ht="12" customHeight="1">
      <c r="A1116" s="46" t="str">
        <f>IFERROR(VLOOKUP(D1116,Sort!B:D,3,0),"")</f>
        <v/>
      </c>
      <c r="B1116" s="190" t="str">
        <f t="shared" si="234"/>
        <v>0CLOSE</v>
      </c>
      <c r="C1116" s="196"/>
      <c r="D1116" s="193"/>
      <c r="E1116" s="193" t="str">
        <f>IFERROR(VLOOKUP(D1116,Sort!B:C,2,0),"")</f>
        <v/>
      </c>
      <c r="F1116" s="194"/>
      <c r="G1116" s="195" t="str">
        <f t="shared" si="235"/>
        <v/>
      </c>
      <c r="H1116" s="243"/>
      <c r="I1116" s="197"/>
      <c r="J1116" s="243"/>
      <c r="K1116" s="197"/>
      <c r="L1116" s="198" t="str">
        <f t="shared" si="236"/>
        <v/>
      </c>
      <c r="M1116" s="199" t="str">
        <f t="shared" si="237"/>
        <v/>
      </c>
      <c r="N1116" s="200" t="str">
        <f t="shared" si="238"/>
        <v xml:space="preserve"> </v>
      </c>
      <c r="O1116" s="201"/>
      <c r="P1116" s="201"/>
      <c r="Q1116" s="202"/>
      <c r="R1116" s="202"/>
      <c r="S1116" s="202"/>
      <c r="T1116" s="193" t="str">
        <f>IFERROR(VLOOKUP(S1116,Sort!E:F,2,0),"")</f>
        <v/>
      </c>
      <c r="U1116" s="115" t="str">
        <f t="shared" si="239"/>
        <v/>
      </c>
      <c r="V1116" s="202" t="s">
        <v>422</v>
      </c>
      <c r="W1116" s="202"/>
      <c r="X1116" s="202"/>
      <c r="Y1116" s="202"/>
      <c r="Z1116" s="193"/>
      <c r="AA1116" s="193" t="s">
        <v>362</v>
      </c>
      <c r="AB1116" s="203"/>
      <c r="AC1116" s="204" t="str">
        <f t="shared" si="240"/>
        <v>CLOSE</v>
      </c>
      <c r="AD1116" s="47" t="str">
        <f t="array" ref="AD1116">IF(D1116="","",INDEX(HM_Unit!$D$1:$AE$1,MATCH(C1116,HM_Unit!$D$2:$AE$2,0)))</f>
        <v/>
      </c>
      <c r="AE1116" s="46"/>
      <c r="AF1116" s="46"/>
      <c r="AG1116" s="46"/>
      <c r="AH1116" s="46"/>
      <c r="AI1116" s="46"/>
      <c r="AJ1116" s="46"/>
      <c r="AK1116" s="46"/>
    </row>
    <row r="1117" spans="1:37" ht="12" customHeight="1">
      <c r="A1117" s="46" t="str">
        <f>IFERROR(VLOOKUP(D1117,Sort!B:D,3,0),"")</f>
        <v/>
      </c>
      <c r="B1117" s="190" t="str">
        <f t="shared" si="234"/>
        <v>0CLOSE</v>
      </c>
      <c r="C1117" s="196"/>
      <c r="D1117" s="193"/>
      <c r="E1117" s="193" t="str">
        <f>IFERROR(VLOOKUP(D1117,Sort!B:C,2,0),"")</f>
        <v/>
      </c>
      <c r="F1117" s="194"/>
      <c r="G1117" s="195" t="str">
        <f t="shared" si="235"/>
        <v/>
      </c>
      <c r="H1117" s="243"/>
      <c r="I1117" s="197"/>
      <c r="J1117" s="243"/>
      <c r="K1117" s="197"/>
      <c r="L1117" s="198" t="str">
        <f t="shared" si="236"/>
        <v/>
      </c>
      <c r="M1117" s="199" t="str">
        <f t="shared" si="237"/>
        <v/>
      </c>
      <c r="N1117" s="200" t="str">
        <f t="shared" si="238"/>
        <v xml:space="preserve"> </v>
      </c>
      <c r="O1117" s="201"/>
      <c r="P1117" s="201"/>
      <c r="Q1117" s="202"/>
      <c r="R1117" s="202"/>
      <c r="S1117" s="202"/>
      <c r="T1117" s="193" t="str">
        <f>IFERROR(VLOOKUP(S1117,Sort!E:F,2,0),"")</f>
        <v/>
      </c>
      <c r="U1117" s="115" t="str">
        <f t="shared" si="239"/>
        <v/>
      </c>
      <c r="V1117" s="202" t="s">
        <v>422</v>
      </c>
      <c r="W1117" s="202"/>
      <c r="X1117" s="202"/>
      <c r="Y1117" s="202"/>
      <c r="Z1117" s="193"/>
      <c r="AA1117" s="193" t="s">
        <v>362</v>
      </c>
      <c r="AB1117" s="203"/>
      <c r="AC1117" s="204" t="str">
        <f t="shared" si="240"/>
        <v>CLOSE</v>
      </c>
      <c r="AD1117" s="47" t="str">
        <f t="array" ref="AD1117">IF(D1117="","",INDEX(HM_Unit!$D$1:$AE$1,MATCH(C1117,HM_Unit!$D$2:$AE$2,0)))</f>
        <v/>
      </c>
      <c r="AE1117" s="46"/>
      <c r="AF1117" s="46"/>
      <c r="AG1117" s="46"/>
      <c r="AH1117" s="46"/>
      <c r="AI1117" s="46"/>
      <c r="AJ1117" s="46"/>
      <c r="AK1117" s="46"/>
    </row>
    <row r="1118" spans="1:37" ht="12" customHeight="1">
      <c r="A1118" s="46" t="str">
        <f>IFERROR(VLOOKUP(D1118,Sort!B:D,3,0),"")</f>
        <v/>
      </c>
      <c r="B1118" s="190" t="str">
        <f t="shared" si="234"/>
        <v>0CLOSE</v>
      </c>
      <c r="C1118" s="196"/>
      <c r="D1118" s="193"/>
      <c r="E1118" s="193" t="str">
        <f>IFERROR(VLOOKUP(D1118,Sort!B:C,2,0),"")</f>
        <v/>
      </c>
      <c r="F1118" s="194"/>
      <c r="G1118" s="195" t="str">
        <f t="shared" si="235"/>
        <v/>
      </c>
      <c r="H1118" s="243"/>
      <c r="I1118" s="197"/>
      <c r="J1118" s="243"/>
      <c r="K1118" s="197"/>
      <c r="L1118" s="198" t="str">
        <f t="shared" si="236"/>
        <v/>
      </c>
      <c r="M1118" s="199" t="str">
        <f t="shared" si="237"/>
        <v/>
      </c>
      <c r="N1118" s="200" t="str">
        <f t="shared" si="238"/>
        <v xml:space="preserve"> </v>
      </c>
      <c r="O1118" s="201"/>
      <c r="P1118" s="201"/>
      <c r="Q1118" s="202"/>
      <c r="R1118" s="202"/>
      <c r="S1118" s="202"/>
      <c r="T1118" s="193" t="str">
        <f>IFERROR(VLOOKUP(S1118,Sort!E:F,2,0),"")</f>
        <v/>
      </c>
      <c r="U1118" s="115" t="str">
        <f t="shared" si="239"/>
        <v/>
      </c>
      <c r="V1118" s="202" t="s">
        <v>422</v>
      </c>
      <c r="W1118" s="202"/>
      <c r="X1118" s="202"/>
      <c r="Y1118" s="202"/>
      <c r="Z1118" s="193"/>
      <c r="AA1118" s="193" t="s">
        <v>362</v>
      </c>
      <c r="AB1118" s="203"/>
      <c r="AC1118" s="204" t="str">
        <f t="shared" si="240"/>
        <v>CLOSE</v>
      </c>
      <c r="AD1118" s="47" t="str">
        <f t="array" ref="AD1118">IF(D1118="","",INDEX(HM_Unit!$D$1:$AE$1,MATCH(C1118,HM_Unit!$D$2:$AE$2,0)))</f>
        <v/>
      </c>
      <c r="AE1118" s="46"/>
      <c r="AF1118" s="46"/>
      <c r="AG1118" s="46"/>
      <c r="AH1118" s="46"/>
      <c r="AI1118" s="46"/>
      <c r="AJ1118" s="46"/>
      <c r="AK1118" s="46"/>
    </row>
    <row r="1119" spans="1:37" ht="12" customHeight="1">
      <c r="A1119" s="46" t="str">
        <f>IFERROR(VLOOKUP(D1119,Sort!B:D,3,0),"")</f>
        <v/>
      </c>
      <c r="B1119" s="190" t="str">
        <f t="shared" si="234"/>
        <v>0CLOSE</v>
      </c>
      <c r="C1119" s="196"/>
      <c r="D1119" s="193"/>
      <c r="E1119" s="193" t="str">
        <f>IFERROR(VLOOKUP(D1119,Sort!B:C,2,0),"")</f>
        <v/>
      </c>
      <c r="F1119" s="194"/>
      <c r="G1119" s="195" t="str">
        <f t="shared" si="235"/>
        <v/>
      </c>
      <c r="H1119" s="243"/>
      <c r="I1119" s="197"/>
      <c r="J1119" s="243"/>
      <c r="K1119" s="197"/>
      <c r="L1119" s="198" t="str">
        <f t="shared" si="236"/>
        <v/>
      </c>
      <c r="M1119" s="199" t="str">
        <f t="shared" si="237"/>
        <v/>
      </c>
      <c r="N1119" s="200" t="str">
        <f t="shared" si="238"/>
        <v xml:space="preserve"> </v>
      </c>
      <c r="O1119" s="201"/>
      <c r="P1119" s="201"/>
      <c r="Q1119" s="202"/>
      <c r="R1119" s="202"/>
      <c r="S1119" s="202"/>
      <c r="T1119" s="193" t="str">
        <f>IFERROR(VLOOKUP(S1119,Sort!E:F,2,0),"")</f>
        <v/>
      </c>
      <c r="U1119" s="115" t="str">
        <f t="shared" si="239"/>
        <v/>
      </c>
      <c r="V1119" s="202" t="s">
        <v>422</v>
      </c>
      <c r="W1119" s="202"/>
      <c r="X1119" s="202"/>
      <c r="Y1119" s="202"/>
      <c r="Z1119" s="193"/>
      <c r="AA1119" s="193" t="s">
        <v>362</v>
      </c>
      <c r="AB1119" s="203"/>
      <c r="AC1119" s="204" t="str">
        <f t="shared" si="240"/>
        <v>CLOSE</v>
      </c>
      <c r="AD1119" s="47" t="str">
        <f t="array" ref="AD1119">IF(D1119="","",INDEX(HM_Unit!$D$1:$AE$1,MATCH(C1119,HM_Unit!$D$2:$AE$2,0)))</f>
        <v/>
      </c>
      <c r="AE1119" s="46"/>
      <c r="AF1119" s="46"/>
      <c r="AG1119" s="46"/>
      <c r="AH1119" s="46"/>
      <c r="AI1119" s="46"/>
      <c r="AJ1119" s="46"/>
      <c r="AK1119" s="46"/>
    </row>
    <row r="1120" spans="1:37" ht="12" customHeight="1">
      <c r="A1120" s="46" t="str">
        <f>IFERROR(VLOOKUP(D1120,Sort!B:D,3,0),"")</f>
        <v/>
      </c>
      <c r="B1120" s="190" t="str">
        <f t="shared" si="234"/>
        <v>0CLOSE</v>
      </c>
      <c r="C1120" s="196"/>
      <c r="D1120" s="193"/>
      <c r="E1120" s="193" t="str">
        <f>IFERROR(VLOOKUP(D1120,Sort!B:C,2,0),"")</f>
        <v/>
      </c>
      <c r="F1120" s="194"/>
      <c r="G1120" s="195" t="str">
        <f t="shared" si="235"/>
        <v/>
      </c>
      <c r="H1120" s="243"/>
      <c r="I1120" s="197"/>
      <c r="J1120" s="243"/>
      <c r="K1120" s="197"/>
      <c r="L1120" s="198" t="str">
        <f t="shared" si="236"/>
        <v/>
      </c>
      <c r="M1120" s="199" t="str">
        <f t="shared" si="237"/>
        <v/>
      </c>
      <c r="N1120" s="200" t="str">
        <f t="shared" si="238"/>
        <v xml:space="preserve"> </v>
      </c>
      <c r="O1120" s="201"/>
      <c r="P1120" s="201"/>
      <c r="Q1120" s="202"/>
      <c r="R1120" s="202"/>
      <c r="S1120" s="202"/>
      <c r="T1120" s="193" t="str">
        <f>IFERROR(VLOOKUP(S1120,Sort!E:F,2,0),"")</f>
        <v/>
      </c>
      <c r="U1120" s="115" t="str">
        <f t="shared" si="239"/>
        <v/>
      </c>
      <c r="V1120" s="202" t="s">
        <v>422</v>
      </c>
      <c r="W1120" s="202"/>
      <c r="X1120" s="202"/>
      <c r="Y1120" s="202"/>
      <c r="Z1120" s="193"/>
      <c r="AA1120" s="193" t="s">
        <v>362</v>
      </c>
      <c r="AB1120" s="203"/>
      <c r="AC1120" s="204" t="str">
        <f t="shared" si="240"/>
        <v>CLOSE</v>
      </c>
      <c r="AD1120" s="47" t="str">
        <f t="array" ref="AD1120">IF(D1120="","",INDEX(HM_Unit!$D$1:$AE$1,MATCH(C1120,HM_Unit!$D$2:$AE$2,0)))</f>
        <v/>
      </c>
      <c r="AE1120" s="46"/>
      <c r="AF1120" s="46"/>
      <c r="AG1120" s="46"/>
      <c r="AH1120" s="46"/>
      <c r="AI1120" s="46"/>
      <c r="AJ1120" s="46"/>
      <c r="AK1120" s="46"/>
    </row>
    <row r="1121" spans="1:37" ht="12" customHeight="1">
      <c r="A1121" s="46" t="str">
        <f>IFERROR(VLOOKUP(D1121,Sort!B:D,3,0),"")</f>
        <v/>
      </c>
      <c r="B1121" s="190" t="str">
        <f t="shared" si="234"/>
        <v>0CLOSE</v>
      </c>
      <c r="C1121" s="196"/>
      <c r="D1121" s="193"/>
      <c r="E1121" s="193" t="str">
        <f>IFERROR(VLOOKUP(D1121,Sort!B:C,2,0),"")</f>
        <v/>
      </c>
      <c r="F1121" s="194"/>
      <c r="G1121" s="195" t="str">
        <f t="shared" si="235"/>
        <v/>
      </c>
      <c r="H1121" s="243"/>
      <c r="I1121" s="197"/>
      <c r="J1121" s="243"/>
      <c r="K1121" s="197"/>
      <c r="L1121" s="198" t="str">
        <f t="shared" si="236"/>
        <v/>
      </c>
      <c r="M1121" s="199" t="str">
        <f t="shared" si="237"/>
        <v/>
      </c>
      <c r="N1121" s="200" t="str">
        <f t="shared" si="238"/>
        <v xml:space="preserve"> </v>
      </c>
      <c r="O1121" s="201"/>
      <c r="P1121" s="201"/>
      <c r="Q1121" s="202"/>
      <c r="R1121" s="202"/>
      <c r="S1121" s="202"/>
      <c r="T1121" s="193" t="str">
        <f>IFERROR(VLOOKUP(S1121,Sort!E:F,2,0),"")</f>
        <v/>
      </c>
      <c r="U1121" s="115" t="str">
        <f t="shared" si="239"/>
        <v/>
      </c>
      <c r="V1121" s="202" t="s">
        <v>422</v>
      </c>
      <c r="W1121" s="202"/>
      <c r="X1121" s="202"/>
      <c r="Y1121" s="202"/>
      <c r="Z1121" s="193"/>
      <c r="AA1121" s="193" t="s">
        <v>362</v>
      </c>
      <c r="AB1121" s="203"/>
      <c r="AC1121" s="204" t="str">
        <f t="shared" si="240"/>
        <v>CLOSE</v>
      </c>
      <c r="AD1121" s="47" t="str">
        <f t="array" ref="AD1121">IF(D1121="","",INDEX(HM_Unit!$D$1:$AE$1,MATCH(C1121,HM_Unit!$D$2:$AE$2,0)))</f>
        <v/>
      </c>
      <c r="AE1121" s="46"/>
      <c r="AF1121" s="46"/>
      <c r="AG1121" s="46"/>
      <c r="AH1121" s="46"/>
      <c r="AI1121" s="46"/>
      <c r="AJ1121" s="46"/>
      <c r="AK1121" s="46"/>
    </row>
    <row r="1122" spans="1:37" ht="12" customHeight="1">
      <c r="A1122" s="46" t="str">
        <f>IFERROR(VLOOKUP(D1122,Sort!B:D,3,0),"")</f>
        <v/>
      </c>
      <c r="B1122" s="190" t="str">
        <f t="shared" si="234"/>
        <v>0CLOSE</v>
      </c>
      <c r="C1122" s="196"/>
      <c r="D1122" s="193"/>
      <c r="E1122" s="193" t="str">
        <f>IFERROR(VLOOKUP(D1122,Sort!B:C,2,0),"")</f>
        <v/>
      </c>
      <c r="F1122" s="194"/>
      <c r="G1122" s="195" t="str">
        <f t="shared" si="235"/>
        <v/>
      </c>
      <c r="H1122" s="243"/>
      <c r="I1122" s="197"/>
      <c r="J1122" s="243"/>
      <c r="K1122" s="197"/>
      <c r="L1122" s="198" t="str">
        <f t="shared" si="236"/>
        <v/>
      </c>
      <c r="M1122" s="199" t="str">
        <f t="shared" si="237"/>
        <v/>
      </c>
      <c r="N1122" s="200" t="str">
        <f t="shared" si="238"/>
        <v xml:space="preserve"> </v>
      </c>
      <c r="O1122" s="201"/>
      <c r="P1122" s="201"/>
      <c r="Q1122" s="202"/>
      <c r="R1122" s="202"/>
      <c r="S1122" s="202"/>
      <c r="T1122" s="193" t="str">
        <f>IFERROR(VLOOKUP(S1122,Sort!E:F,2,0),"")</f>
        <v/>
      </c>
      <c r="U1122" s="115" t="str">
        <f t="shared" si="239"/>
        <v/>
      </c>
      <c r="V1122" s="202" t="s">
        <v>422</v>
      </c>
      <c r="W1122" s="202"/>
      <c r="X1122" s="202"/>
      <c r="Y1122" s="202"/>
      <c r="Z1122" s="193"/>
      <c r="AA1122" s="193" t="s">
        <v>362</v>
      </c>
      <c r="AB1122" s="203"/>
      <c r="AC1122" s="204" t="str">
        <f t="shared" si="240"/>
        <v>CLOSE</v>
      </c>
      <c r="AD1122" s="47" t="str">
        <f t="array" ref="AD1122">IF(D1122="","",INDEX(HM_Unit!$D$1:$AE$1,MATCH(C1122,HM_Unit!$D$2:$AE$2,0)))</f>
        <v/>
      </c>
      <c r="AE1122" s="46"/>
      <c r="AF1122" s="46"/>
      <c r="AG1122" s="46"/>
      <c r="AH1122" s="46"/>
      <c r="AI1122" s="46"/>
      <c r="AJ1122" s="46"/>
      <c r="AK1122" s="46"/>
    </row>
    <row r="1123" spans="1:37" ht="12" customHeight="1">
      <c r="A1123" s="46" t="str">
        <f>IFERROR(VLOOKUP(D1123,Sort!B:D,3,0),"")</f>
        <v/>
      </c>
      <c r="B1123" s="190" t="str">
        <f t="shared" si="234"/>
        <v>0CLOSE</v>
      </c>
      <c r="C1123" s="196"/>
      <c r="D1123" s="193"/>
      <c r="E1123" s="193" t="str">
        <f>IFERROR(VLOOKUP(D1123,Sort!B:C,2,0),"")</f>
        <v/>
      </c>
      <c r="F1123" s="194"/>
      <c r="G1123" s="195" t="str">
        <f t="shared" si="235"/>
        <v/>
      </c>
      <c r="H1123" s="243"/>
      <c r="I1123" s="197"/>
      <c r="J1123" s="243"/>
      <c r="K1123" s="197"/>
      <c r="L1123" s="198" t="str">
        <f t="shared" si="236"/>
        <v/>
      </c>
      <c r="M1123" s="199" t="str">
        <f t="shared" si="237"/>
        <v/>
      </c>
      <c r="N1123" s="200" t="str">
        <f t="shared" si="238"/>
        <v xml:space="preserve"> </v>
      </c>
      <c r="O1123" s="201"/>
      <c r="P1123" s="201"/>
      <c r="Q1123" s="202"/>
      <c r="R1123" s="202"/>
      <c r="S1123" s="202"/>
      <c r="T1123" s="193" t="str">
        <f>IFERROR(VLOOKUP(S1123,Sort!E:F,2,0),"")</f>
        <v/>
      </c>
      <c r="U1123" s="115" t="str">
        <f t="shared" si="239"/>
        <v/>
      </c>
      <c r="V1123" s="202" t="s">
        <v>422</v>
      </c>
      <c r="W1123" s="202"/>
      <c r="X1123" s="202"/>
      <c r="Y1123" s="202"/>
      <c r="Z1123" s="193"/>
      <c r="AA1123" s="193" t="s">
        <v>362</v>
      </c>
      <c r="AB1123" s="203"/>
      <c r="AC1123" s="204" t="str">
        <f t="shared" si="240"/>
        <v>CLOSE</v>
      </c>
      <c r="AD1123" s="47" t="str">
        <f t="array" ref="AD1123">IF(D1123="","",INDEX(HM_Unit!$D$1:$AE$1,MATCH(C1123,HM_Unit!$D$2:$AE$2,0)))</f>
        <v/>
      </c>
      <c r="AE1123" s="46"/>
      <c r="AF1123" s="46"/>
      <c r="AG1123" s="46"/>
      <c r="AH1123" s="46"/>
      <c r="AI1123" s="46"/>
      <c r="AJ1123" s="46"/>
      <c r="AK1123" s="46"/>
    </row>
    <row r="1124" spans="1:37" ht="12" customHeight="1">
      <c r="A1124" s="46" t="str">
        <f>IFERROR(VLOOKUP(D1124,Sort!B:D,3,0),"")</f>
        <v/>
      </c>
      <c r="B1124" s="190" t="str">
        <f t="shared" si="234"/>
        <v>0CLOSE</v>
      </c>
      <c r="C1124" s="196"/>
      <c r="D1124" s="193"/>
      <c r="E1124" s="193" t="str">
        <f>IFERROR(VLOOKUP(D1124,Sort!B:C,2,0),"")</f>
        <v/>
      </c>
      <c r="F1124" s="194"/>
      <c r="G1124" s="195" t="str">
        <f t="shared" si="235"/>
        <v/>
      </c>
      <c r="H1124" s="243"/>
      <c r="I1124" s="197"/>
      <c r="J1124" s="243"/>
      <c r="K1124" s="197"/>
      <c r="L1124" s="198" t="str">
        <f t="shared" si="236"/>
        <v/>
      </c>
      <c r="M1124" s="199" t="str">
        <f t="shared" si="237"/>
        <v/>
      </c>
      <c r="N1124" s="200" t="str">
        <f t="shared" si="238"/>
        <v xml:space="preserve"> </v>
      </c>
      <c r="O1124" s="201"/>
      <c r="P1124" s="201"/>
      <c r="Q1124" s="202"/>
      <c r="R1124" s="202"/>
      <c r="S1124" s="202"/>
      <c r="T1124" s="193" t="str">
        <f>IFERROR(VLOOKUP(S1124,Sort!E:F,2,0),"")</f>
        <v/>
      </c>
      <c r="U1124" s="115" t="str">
        <f t="shared" si="239"/>
        <v/>
      </c>
      <c r="V1124" s="202" t="s">
        <v>422</v>
      </c>
      <c r="W1124" s="202"/>
      <c r="X1124" s="202"/>
      <c r="Y1124" s="202"/>
      <c r="Z1124" s="193"/>
      <c r="AA1124" s="193" t="s">
        <v>362</v>
      </c>
      <c r="AB1124" s="203"/>
      <c r="AC1124" s="204" t="str">
        <f t="shared" si="240"/>
        <v>CLOSE</v>
      </c>
      <c r="AD1124" s="47" t="str">
        <f t="array" ref="AD1124">IF(D1124="","",INDEX(HM_Unit!$D$1:$AE$1,MATCH(C1124,HM_Unit!$D$2:$AE$2,0)))</f>
        <v/>
      </c>
      <c r="AE1124" s="46"/>
      <c r="AF1124" s="46"/>
      <c r="AG1124" s="46"/>
      <c r="AH1124" s="46"/>
      <c r="AI1124" s="46"/>
      <c r="AJ1124" s="46"/>
      <c r="AK1124" s="46"/>
    </row>
    <row r="1125" spans="1:37" ht="12" customHeight="1">
      <c r="A1125" s="46" t="str">
        <f>IFERROR(VLOOKUP(D1125,Sort!B:D,3,0),"")</f>
        <v/>
      </c>
      <c r="B1125" s="190" t="str">
        <f t="shared" si="234"/>
        <v>0CLOSE</v>
      </c>
      <c r="C1125" s="196"/>
      <c r="D1125" s="193"/>
      <c r="E1125" s="193" t="str">
        <f>IFERROR(VLOOKUP(D1125,Sort!B:C,2,0),"")</f>
        <v/>
      </c>
      <c r="F1125" s="194"/>
      <c r="G1125" s="195" t="str">
        <f t="shared" si="235"/>
        <v/>
      </c>
      <c r="H1125" s="243"/>
      <c r="I1125" s="197"/>
      <c r="J1125" s="243"/>
      <c r="K1125" s="197"/>
      <c r="L1125" s="198" t="str">
        <f t="shared" si="236"/>
        <v/>
      </c>
      <c r="M1125" s="199" t="str">
        <f t="shared" si="237"/>
        <v/>
      </c>
      <c r="N1125" s="200" t="str">
        <f t="shared" si="238"/>
        <v xml:space="preserve"> </v>
      </c>
      <c r="O1125" s="201"/>
      <c r="P1125" s="201"/>
      <c r="Q1125" s="202"/>
      <c r="R1125" s="202"/>
      <c r="S1125" s="202"/>
      <c r="T1125" s="193" t="str">
        <f>IFERROR(VLOOKUP(S1125,Sort!E:F,2,0),"")</f>
        <v/>
      </c>
      <c r="U1125" s="115" t="str">
        <f t="shared" si="239"/>
        <v/>
      </c>
      <c r="V1125" s="202" t="s">
        <v>422</v>
      </c>
      <c r="W1125" s="202"/>
      <c r="X1125" s="202"/>
      <c r="Y1125" s="202"/>
      <c r="Z1125" s="193"/>
      <c r="AA1125" s="193" t="s">
        <v>362</v>
      </c>
      <c r="AB1125" s="203"/>
      <c r="AC1125" s="204" t="str">
        <f t="shared" si="240"/>
        <v>CLOSE</v>
      </c>
      <c r="AD1125" s="47" t="str">
        <f t="array" ref="AD1125">IF(D1125="","",INDEX(HM_Unit!$D$1:$AE$1,MATCH(C1125,HM_Unit!$D$2:$AE$2,0)))</f>
        <v/>
      </c>
      <c r="AE1125" s="46"/>
      <c r="AF1125" s="46"/>
      <c r="AG1125" s="46"/>
      <c r="AH1125" s="46"/>
      <c r="AI1125" s="46"/>
      <c r="AJ1125" s="46"/>
      <c r="AK1125" s="46"/>
    </row>
    <row r="1126" spans="1:37" ht="12" customHeight="1">
      <c r="A1126" s="46" t="str">
        <f>IFERROR(VLOOKUP(D1126,Sort!B:D,3,0),"")</f>
        <v/>
      </c>
      <c r="B1126" s="190" t="str">
        <f t="shared" si="234"/>
        <v>0CLOSE</v>
      </c>
      <c r="C1126" s="196"/>
      <c r="D1126" s="193"/>
      <c r="E1126" s="193" t="str">
        <f>IFERROR(VLOOKUP(D1126,Sort!B:C,2,0),"")</f>
        <v/>
      </c>
      <c r="F1126" s="194"/>
      <c r="G1126" s="195" t="str">
        <f t="shared" si="235"/>
        <v/>
      </c>
      <c r="H1126" s="243"/>
      <c r="I1126" s="197"/>
      <c r="J1126" s="243"/>
      <c r="K1126" s="197"/>
      <c r="L1126" s="198" t="str">
        <f t="shared" si="236"/>
        <v/>
      </c>
      <c r="M1126" s="199" t="str">
        <f t="shared" si="237"/>
        <v/>
      </c>
      <c r="N1126" s="200" t="str">
        <f t="shared" si="238"/>
        <v xml:space="preserve"> </v>
      </c>
      <c r="O1126" s="201"/>
      <c r="P1126" s="201"/>
      <c r="Q1126" s="202"/>
      <c r="R1126" s="202"/>
      <c r="S1126" s="202"/>
      <c r="T1126" s="193" t="str">
        <f>IFERROR(VLOOKUP(S1126,Sort!E:F,2,0),"")</f>
        <v/>
      </c>
      <c r="U1126" s="115" t="str">
        <f t="shared" si="239"/>
        <v/>
      </c>
      <c r="V1126" s="202" t="s">
        <v>422</v>
      </c>
      <c r="W1126" s="202"/>
      <c r="X1126" s="202"/>
      <c r="Y1126" s="202"/>
      <c r="Z1126" s="193"/>
      <c r="AA1126" s="193" t="s">
        <v>362</v>
      </c>
      <c r="AB1126" s="203"/>
      <c r="AC1126" s="204" t="str">
        <f t="shared" si="240"/>
        <v>CLOSE</v>
      </c>
      <c r="AD1126" s="47" t="str">
        <f t="array" ref="AD1126">IF(D1126="","",INDEX(HM_Unit!$D$1:$AE$1,MATCH(C1126,HM_Unit!$D$2:$AE$2,0)))</f>
        <v/>
      </c>
      <c r="AE1126" s="46"/>
      <c r="AF1126" s="46"/>
      <c r="AG1126" s="46"/>
      <c r="AH1126" s="46"/>
      <c r="AI1126" s="46"/>
      <c r="AJ1126" s="46"/>
      <c r="AK1126" s="46"/>
    </row>
    <row r="1127" spans="1:37" ht="12" customHeight="1">
      <c r="A1127" s="46" t="str">
        <f>IFERROR(VLOOKUP(D1127,Sort!B:D,3,0),"")</f>
        <v/>
      </c>
      <c r="B1127" s="190" t="str">
        <f t="shared" si="234"/>
        <v>0CLOSE</v>
      </c>
      <c r="C1127" s="196"/>
      <c r="D1127" s="193"/>
      <c r="E1127" s="193" t="str">
        <f>IFERROR(VLOOKUP(D1127,Sort!B:C,2,0),"")</f>
        <v/>
      </c>
      <c r="F1127" s="194"/>
      <c r="G1127" s="195" t="str">
        <f t="shared" si="235"/>
        <v/>
      </c>
      <c r="H1127" s="243"/>
      <c r="I1127" s="197"/>
      <c r="J1127" s="243"/>
      <c r="K1127" s="197"/>
      <c r="L1127" s="198" t="str">
        <f t="shared" si="236"/>
        <v/>
      </c>
      <c r="M1127" s="199" t="str">
        <f t="shared" si="237"/>
        <v/>
      </c>
      <c r="N1127" s="200" t="str">
        <f t="shared" si="238"/>
        <v xml:space="preserve"> </v>
      </c>
      <c r="O1127" s="201"/>
      <c r="P1127" s="201"/>
      <c r="Q1127" s="202"/>
      <c r="R1127" s="202"/>
      <c r="S1127" s="202"/>
      <c r="T1127" s="193" t="str">
        <f>IFERROR(VLOOKUP(S1127,Sort!E:F,2,0),"")</f>
        <v/>
      </c>
      <c r="U1127" s="115" t="str">
        <f t="shared" si="239"/>
        <v/>
      </c>
      <c r="V1127" s="202" t="s">
        <v>422</v>
      </c>
      <c r="W1127" s="202"/>
      <c r="X1127" s="202"/>
      <c r="Y1127" s="202"/>
      <c r="Z1127" s="193"/>
      <c r="AA1127" s="193" t="s">
        <v>362</v>
      </c>
      <c r="AB1127" s="203"/>
      <c r="AC1127" s="204" t="str">
        <f t="shared" si="240"/>
        <v>CLOSE</v>
      </c>
      <c r="AD1127" s="47" t="str">
        <f t="array" ref="AD1127">IF(D1127="","",INDEX(HM_Unit!$D$1:$AE$1,MATCH(C1127,HM_Unit!$D$2:$AE$2,0)))</f>
        <v/>
      </c>
      <c r="AE1127" s="46"/>
      <c r="AF1127" s="46"/>
      <c r="AG1127" s="46"/>
      <c r="AH1127" s="46"/>
      <c r="AI1127" s="46"/>
      <c r="AJ1127" s="46"/>
      <c r="AK1127" s="46"/>
    </row>
    <row r="1128" spans="1:37" ht="12" customHeight="1">
      <c r="A1128" s="46" t="str">
        <f>IFERROR(VLOOKUP(D1128,Sort!B:D,3,0),"")</f>
        <v/>
      </c>
      <c r="B1128" s="190" t="str">
        <f t="shared" si="234"/>
        <v>0CLOSE</v>
      </c>
      <c r="C1128" s="196"/>
      <c r="D1128" s="193"/>
      <c r="E1128" s="193" t="str">
        <f>IFERROR(VLOOKUP(D1128,Sort!B:C,2,0),"")</f>
        <v/>
      </c>
      <c r="F1128" s="194"/>
      <c r="G1128" s="195" t="str">
        <f t="shared" si="235"/>
        <v/>
      </c>
      <c r="H1128" s="243"/>
      <c r="I1128" s="197"/>
      <c r="J1128" s="243"/>
      <c r="K1128" s="197"/>
      <c r="L1128" s="198" t="str">
        <f t="shared" si="236"/>
        <v/>
      </c>
      <c r="M1128" s="199" t="str">
        <f t="shared" si="237"/>
        <v/>
      </c>
      <c r="N1128" s="200" t="str">
        <f t="shared" si="238"/>
        <v xml:space="preserve"> </v>
      </c>
      <c r="O1128" s="201"/>
      <c r="P1128" s="201"/>
      <c r="Q1128" s="202"/>
      <c r="R1128" s="202"/>
      <c r="S1128" s="202"/>
      <c r="T1128" s="193" t="str">
        <f>IFERROR(VLOOKUP(S1128,Sort!E:F,2,0),"")</f>
        <v/>
      </c>
      <c r="U1128" s="115" t="str">
        <f t="shared" si="239"/>
        <v/>
      </c>
      <c r="V1128" s="202" t="s">
        <v>422</v>
      </c>
      <c r="W1128" s="202"/>
      <c r="X1128" s="202"/>
      <c r="Y1128" s="202"/>
      <c r="Z1128" s="193"/>
      <c r="AA1128" s="193" t="s">
        <v>362</v>
      </c>
      <c r="AB1128" s="203"/>
      <c r="AC1128" s="204" t="str">
        <f t="shared" si="240"/>
        <v>CLOSE</v>
      </c>
      <c r="AD1128" s="47" t="str">
        <f t="array" ref="AD1128">IF(D1128="","",INDEX(HM_Unit!$D$1:$AE$1,MATCH(C1128,HM_Unit!$D$2:$AE$2,0)))</f>
        <v/>
      </c>
      <c r="AE1128" s="46"/>
      <c r="AF1128" s="46"/>
      <c r="AG1128" s="46"/>
      <c r="AH1128" s="46"/>
      <c r="AI1128" s="46"/>
      <c r="AJ1128" s="46"/>
      <c r="AK1128" s="46"/>
    </row>
    <row r="1129" spans="1:37" ht="12" customHeight="1">
      <c r="A1129" s="46" t="str">
        <f>IFERROR(VLOOKUP(D1129,Sort!B:D,3,0),"")</f>
        <v/>
      </c>
      <c r="B1129" s="190" t="str">
        <f t="shared" si="234"/>
        <v>0CLOSE</v>
      </c>
      <c r="C1129" s="196"/>
      <c r="D1129" s="193"/>
      <c r="E1129" s="193" t="str">
        <f>IFERROR(VLOOKUP(D1129,Sort!B:C,2,0),"")</f>
        <v/>
      </c>
      <c r="F1129" s="194"/>
      <c r="G1129" s="195" t="str">
        <f t="shared" si="235"/>
        <v/>
      </c>
      <c r="H1129" s="243"/>
      <c r="I1129" s="197"/>
      <c r="J1129" s="243"/>
      <c r="K1129" s="197"/>
      <c r="L1129" s="198" t="str">
        <f t="shared" si="236"/>
        <v/>
      </c>
      <c r="M1129" s="199" t="str">
        <f t="shared" si="237"/>
        <v/>
      </c>
      <c r="N1129" s="200" t="str">
        <f t="shared" si="238"/>
        <v xml:space="preserve"> </v>
      </c>
      <c r="O1129" s="201"/>
      <c r="P1129" s="201"/>
      <c r="Q1129" s="202"/>
      <c r="R1129" s="202"/>
      <c r="S1129" s="202"/>
      <c r="T1129" s="193" t="str">
        <f>IFERROR(VLOOKUP(S1129,Sort!E:F,2,0),"")</f>
        <v/>
      </c>
      <c r="U1129" s="115" t="str">
        <f t="shared" si="239"/>
        <v/>
      </c>
      <c r="V1129" s="202" t="s">
        <v>422</v>
      </c>
      <c r="W1129" s="202"/>
      <c r="X1129" s="202"/>
      <c r="Y1129" s="202"/>
      <c r="Z1129" s="193"/>
      <c r="AA1129" s="193" t="s">
        <v>362</v>
      </c>
      <c r="AB1129" s="203"/>
      <c r="AC1129" s="204" t="str">
        <f t="shared" si="240"/>
        <v>CLOSE</v>
      </c>
      <c r="AD1129" s="47" t="str">
        <f t="array" ref="AD1129">IF(D1129="","",INDEX(HM_Unit!$D$1:$AE$1,MATCH(C1129,HM_Unit!$D$2:$AE$2,0)))</f>
        <v/>
      </c>
      <c r="AE1129" s="46"/>
      <c r="AF1129" s="46"/>
      <c r="AG1129" s="46"/>
      <c r="AH1129" s="46"/>
      <c r="AI1129" s="46"/>
      <c r="AJ1129" s="46"/>
      <c r="AK1129" s="46"/>
    </row>
    <row r="1130" spans="1:37" ht="12" customHeight="1">
      <c r="A1130" s="46" t="str">
        <f>IFERROR(VLOOKUP(D1130,Sort!B:D,3,0),"")</f>
        <v/>
      </c>
      <c r="B1130" s="190" t="str">
        <f t="shared" si="234"/>
        <v>0CLOSE</v>
      </c>
      <c r="C1130" s="196"/>
      <c r="D1130" s="193"/>
      <c r="E1130" s="193" t="str">
        <f>IFERROR(VLOOKUP(D1130,Sort!B:C,2,0),"")</f>
        <v/>
      </c>
      <c r="F1130" s="194"/>
      <c r="G1130" s="195" t="str">
        <f t="shared" si="235"/>
        <v/>
      </c>
      <c r="H1130" s="243"/>
      <c r="I1130" s="197"/>
      <c r="J1130" s="243"/>
      <c r="K1130" s="197"/>
      <c r="L1130" s="198" t="str">
        <f t="shared" si="236"/>
        <v/>
      </c>
      <c r="M1130" s="199" t="str">
        <f t="shared" si="237"/>
        <v/>
      </c>
      <c r="N1130" s="200" t="str">
        <f t="shared" si="238"/>
        <v xml:space="preserve"> </v>
      </c>
      <c r="O1130" s="201"/>
      <c r="P1130" s="201"/>
      <c r="Q1130" s="202"/>
      <c r="R1130" s="202"/>
      <c r="S1130" s="202"/>
      <c r="T1130" s="193" t="str">
        <f>IFERROR(VLOOKUP(S1130,Sort!E:F,2,0),"")</f>
        <v/>
      </c>
      <c r="U1130" s="115" t="str">
        <f t="shared" si="239"/>
        <v/>
      </c>
      <c r="V1130" s="202" t="s">
        <v>422</v>
      </c>
      <c r="W1130" s="202"/>
      <c r="X1130" s="202"/>
      <c r="Y1130" s="202"/>
      <c r="Z1130" s="193"/>
      <c r="AA1130" s="193" t="s">
        <v>362</v>
      </c>
      <c r="AB1130" s="203"/>
      <c r="AC1130" s="204" t="str">
        <f t="shared" si="240"/>
        <v>CLOSE</v>
      </c>
      <c r="AD1130" s="47" t="str">
        <f t="array" ref="AD1130">IF(D1130="","",INDEX(HM_Unit!$D$1:$AE$1,MATCH(C1130,HM_Unit!$D$2:$AE$2,0)))</f>
        <v/>
      </c>
      <c r="AE1130" s="46"/>
      <c r="AF1130" s="46"/>
      <c r="AG1130" s="46"/>
      <c r="AH1130" s="46"/>
      <c r="AI1130" s="46"/>
      <c r="AJ1130" s="46"/>
      <c r="AK1130" s="46"/>
    </row>
    <row r="1131" spans="1:37" ht="12" customHeight="1">
      <c r="A1131" s="46" t="str">
        <f>IFERROR(VLOOKUP(D1131,Sort!B:D,3,0),"")</f>
        <v/>
      </c>
      <c r="B1131" s="190" t="str">
        <f t="shared" si="234"/>
        <v>0CLOSE</v>
      </c>
      <c r="C1131" s="196"/>
      <c r="D1131" s="193"/>
      <c r="E1131" s="193" t="str">
        <f>IFERROR(VLOOKUP(D1131,Sort!B:C,2,0),"")</f>
        <v/>
      </c>
      <c r="F1131" s="194"/>
      <c r="G1131" s="195" t="str">
        <f t="shared" si="235"/>
        <v/>
      </c>
      <c r="H1131" s="243"/>
      <c r="I1131" s="197"/>
      <c r="J1131" s="243"/>
      <c r="K1131" s="197"/>
      <c r="L1131" s="198" t="str">
        <f t="shared" si="236"/>
        <v/>
      </c>
      <c r="M1131" s="199" t="str">
        <f t="shared" si="237"/>
        <v/>
      </c>
      <c r="N1131" s="200" t="str">
        <f t="shared" si="238"/>
        <v xml:space="preserve"> </v>
      </c>
      <c r="O1131" s="201"/>
      <c r="P1131" s="201"/>
      <c r="Q1131" s="202"/>
      <c r="R1131" s="202"/>
      <c r="S1131" s="202"/>
      <c r="T1131" s="193" t="str">
        <f>IFERROR(VLOOKUP(S1131,Sort!E:F,2,0),"")</f>
        <v/>
      </c>
      <c r="U1131" s="115" t="str">
        <f t="shared" si="239"/>
        <v/>
      </c>
      <c r="V1131" s="202" t="s">
        <v>422</v>
      </c>
      <c r="W1131" s="202"/>
      <c r="X1131" s="202"/>
      <c r="Y1131" s="202"/>
      <c r="Z1131" s="193"/>
      <c r="AA1131" s="193" t="s">
        <v>362</v>
      </c>
      <c r="AB1131" s="203"/>
      <c r="AC1131" s="204" t="str">
        <f t="shared" si="240"/>
        <v>CLOSE</v>
      </c>
      <c r="AD1131" s="47" t="str">
        <f t="array" ref="AD1131">IF(D1131="","",INDEX(HM_Unit!$D$1:$AE$1,MATCH(C1131,HM_Unit!$D$2:$AE$2,0)))</f>
        <v/>
      </c>
      <c r="AE1131" s="46"/>
      <c r="AF1131" s="46"/>
      <c r="AG1131" s="46"/>
      <c r="AH1131" s="46"/>
      <c r="AI1131" s="46"/>
      <c r="AJ1131" s="46"/>
      <c r="AK1131" s="46"/>
    </row>
    <row r="1132" spans="1:37" ht="12" customHeight="1">
      <c r="A1132" s="46" t="str">
        <f>IFERROR(VLOOKUP(D1132,Sort!B:D,3,0),"")</f>
        <v/>
      </c>
      <c r="B1132" s="190" t="str">
        <f t="shared" si="234"/>
        <v>0CLOSE</v>
      </c>
      <c r="C1132" s="196"/>
      <c r="D1132" s="193"/>
      <c r="E1132" s="193" t="str">
        <f>IFERROR(VLOOKUP(D1132,Sort!B:C,2,0),"")</f>
        <v/>
      </c>
      <c r="F1132" s="194"/>
      <c r="G1132" s="195" t="str">
        <f t="shared" si="235"/>
        <v/>
      </c>
      <c r="H1132" s="243"/>
      <c r="I1132" s="197"/>
      <c r="J1132" s="243"/>
      <c r="K1132" s="197"/>
      <c r="L1132" s="198" t="str">
        <f t="shared" si="236"/>
        <v/>
      </c>
      <c r="M1132" s="199" t="str">
        <f t="shared" si="237"/>
        <v/>
      </c>
      <c r="N1132" s="200" t="str">
        <f t="shared" si="238"/>
        <v xml:space="preserve"> </v>
      </c>
      <c r="O1132" s="201"/>
      <c r="P1132" s="201"/>
      <c r="Q1132" s="202"/>
      <c r="R1132" s="202"/>
      <c r="S1132" s="202"/>
      <c r="T1132" s="193" t="str">
        <f>IFERROR(VLOOKUP(S1132,Sort!E:F,2,0),"")</f>
        <v/>
      </c>
      <c r="U1132" s="115" t="str">
        <f t="shared" si="239"/>
        <v/>
      </c>
      <c r="V1132" s="202" t="s">
        <v>422</v>
      </c>
      <c r="W1132" s="202"/>
      <c r="X1132" s="202"/>
      <c r="Y1132" s="202"/>
      <c r="Z1132" s="193"/>
      <c r="AA1132" s="193" t="s">
        <v>362</v>
      </c>
      <c r="AB1132" s="203"/>
      <c r="AC1132" s="204" t="str">
        <f t="shared" si="240"/>
        <v>CLOSE</v>
      </c>
      <c r="AD1132" s="47" t="str">
        <f t="array" ref="AD1132">IF(D1132="","",INDEX(HM_Unit!$D$1:$AE$1,MATCH(C1132,HM_Unit!$D$2:$AE$2,0)))</f>
        <v/>
      </c>
      <c r="AE1132" s="46"/>
      <c r="AF1132" s="46"/>
      <c r="AG1132" s="46"/>
      <c r="AH1132" s="46"/>
      <c r="AI1132" s="46"/>
      <c r="AJ1132" s="46"/>
      <c r="AK1132" s="46"/>
    </row>
    <row r="1133" spans="1:37" ht="12" customHeight="1">
      <c r="A1133" s="46" t="str">
        <f>IFERROR(VLOOKUP(D1133,Sort!B:D,3,0),"")</f>
        <v/>
      </c>
      <c r="B1133" s="190" t="str">
        <f t="shared" si="234"/>
        <v>0CLOSE</v>
      </c>
      <c r="C1133" s="196"/>
      <c r="D1133" s="193"/>
      <c r="E1133" s="193" t="str">
        <f>IFERROR(VLOOKUP(D1133,Sort!B:C,2,0),"")</f>
        <v/>
      </c>
      <c r="F1133" s="194"/>
      <c r="G1133" s="195" t="str">
        <f t="shared" si="235"/>
        <v/>
      </c>
      <c r="H1133" s="243"/>
      <c r="I1133" s="197"/>
      <c r="J1133" s="243"/>
      <c r="K1133" s="197"/>
      <c r="L1133" s="198" t="str">
        <f t="shared" si="236"/>
        <v/>
      </c>
      <c r="M1133" s="199" t="str">
        <f t="shared" si="237"/>
        <v/>
      </c>
      <c r="N1133" s="200" t="str">
        <f t="shared" si="238"/>
        <v xml:space="preserve"> </v>
      </c>
      <c r="O1133" s="201"/>
      <c r="P1133" s="201"/>
      <c r="Q1133" s="202"/>
      <c r="R1133" s="202"/>
      <c r="S1133" s="202"/>
      <c r="T1133" s="193" t="str">
        <f>IFERROR(VLOOKUP(S1133,Sort!E:F,2,0),"")</f>
        <v/>
      </c>
      <c r="U1133" s="115" t="str">
        <f t="shared" si="239"/>
        <v/>
      </c>
      <c r="V1133" s="202" t="s">
        <v>422</v>
      </c>
      <c r="W1133" s="202"/>
      <c r="X1133" s="202"/>
      <c r="Y1133" s="202"/>
      <c r="Z1133" s="193"/>
      <c r="AA1133" s="193" t="s">
        <v>362</v>
      </c>
      <c r="AB1133" s="203"/>
      <c r="AC1133" s="204" t="str">
        <f t="shared" si="240"/>
        <v>CLOSE</v>
      </c>
      <c r="AD1133" s="47" t="str">
        <f t="array" ref="AD1133">IF(D1133="","",INDEX(HM_Unit!$D$1:$AE$1,MATCH(C1133,HM_Unit!$D$2:$AE$2,0)))</f>
        <v/>
      </c>
      <c r="AE1133" s="46"/>
      <c r="AF1133" s="46"/>
      <c r="AG1133" s="46"/>
      <c r="AH1133" s="46"/>
      <c r="AI1133" s="46"/>
      <c r="AJ1133" s="46"/>
      <c r="AK1133" s="46"/>
    </row>
    <row r="1134" spans="1:37" ht="12" customHeight="1">
      <c r="A1134" s="46" t="str">
        <f>IFERROR(VLOOKUP(D1134,Sort!B:D,3,0),"")</f>
        <v/>
      </c>
      <c r="B1134" s="190" t="str">
        <f t="shared" si="234"/>
        <v>0CLOSE</v>
      </c>
      <c r="C1134" s="196"/>
      <c r="D1134" s="193"/>
      <c r="E1134" s="193" t="str">
        <f>IFERROR(VLOOKUP(D1134,Sort!B:C,2,0),"")</f>
        <v/>
      </c>
      <c r="F1134" s="194"/>
      <c r="G1134" s="195" t="str">
        <f t="shared" si="235"/>
        <v/>
      </c>
      <c r="H1134" s="243"/>
      <c r="I1134" s="197"/>
      <c r="J1134" s="243"/>
      <c r="K1134" s="197"/>
      <c r="L1134" s="198" t="str">
        <f t="shared" si="236"/>
        <v/>
      </c>
      <c r="M1134" s="199" t="str">
        <f t="shared" si="237"/>
        <v/>
      </c>
      <c r="N1134" s="200" t="str">
        <f t="shared" si="238"/>
        <v xml:space="preserve"> </v>
      </c>
      <c r="O1134" s="201"/>
      <c r="P1134" s="201"/>
      <c r="Q1134" s="202"/>
      <c r="R1134" s="202"/>
      <c r="S1134" s="202"/>
      <c r="T1134" s="193" t="str">
        <f>IFERROR(VLOOKUP(S1134,Sort!E:F,2,0),"")</f>
        <v/>
      </c>
      <c r="U1134" s="115" t="str">
        <f t="shared" si="239"/>
        <v/>
      </c>
      <c r="V1134" s="202" t="s">
        <v>422</v>
      </c>
      <c r="W1134" s="202"/>
      <c r="X1134" s="202"/>
      <c r="Y1134" s="202"/>
      <c r="Z1134" s="193"/>
      <c r="AA1134" s="193" t="s">
        <v>362</v>
      </c>
      <c r="AB1134" s="203"/>
      <c r="AC1134" s="204" t="str">
        <f t="shared" si="240"/>
        <v>CLOSE</v>
      </c>
      <c r="AD1134" s="47" t="str">
        <f t="array" ref="AD1134">IF(D1134="","",INDEX(HM_Unit!$D$1:$AE$1,MATCH(C1134,HM_Unit!$D$2:$AE$2,0)))</f>
        <v/>
      </c>
      <c r="AE1134" s="46"/>
      <c r="AF1134" s="46"/>
      <c r="AG1134" s="46"/>
      <c r="AH1134" s="46"/>
      <c r="AI1134" s="46"/>
      <c r="AJ1134" s="46"/>
      <c r="AK1134" s="46"/>
    </row>
    <row r="1135" spans="1:37" ht="12" customHeight="1">
      <c r="A1135" s="46" t="str">
        <f>IFERROR(VLOOKUP(D1135,Sort!B:D,3,0),"")</f>
        <v/>
      </c>
      <c r="B1135" s="190" t="str">
        <f t="shared" si="234"/>
        <v>0CLOSE</v>
      </c>
      <c r="C1135" s="196"/>
      <c r="D1135" s="193"/>
      <c r="E1135" s="193" t="str">
        <f>IFERROR(VLOOKUP(D1135,Sort!B:C,2,0),"")</f>
        <v/>
      </c>
      <c r="F1135" s="194"/>
      <c r="G1135" s="195" t="str">
        <f t="shared" si="235"/>
        <v/>
      </c>
      <c r="H1135" s="243"/>
      <c r="I1135" s="197"/>
      <c r="J1135" s="243"/>
      <c r="K1135" s="197"/>
      <c r="L1135" s="198" t="str">
        <f t="shared" si="236"/>
        <v/>
      </c>
      <c r="M1135" s="199" t="str">
        <f t="shared" si="237"/>
        <v/>
      </c>
      <c r="N1135" s="200" t="str">
        <f t="shared" si="238"/>
        <v xml:space="preserve"> </v>
      </c>
      <c r="O1135" s="201"/>
      <c r="P1135" s="201"/>
      <c r="Q1135" s="202"/>
      <c r="R1135" s="202"/>
      <c r="S1135" s="202"/>
      <c r="T1135" s="193" t="str">
        <f>IFERROR(VLOOKUP(S1135,Sort!E:F,2,0),"")</f>
        <v/>
      </c>
      <c r="U1135" s="115" t="str">
        <f t="shared" si="239"/>
        <v/>
      </c>
      <c r="V1135" s="202" t="s">
        <v>422</v>
      </c>
      <c r="W1135" s="202"/>
      <c r="X1135" s="202"/>
      <c r="Y1135" s="202"/>
      <c r="Z1135" s="193"/>
      <c r="AA1135" s="193" t="s">
        <v>362</v>
      </c>
      <c r="AB1135" s="203"/>
      <c r="AC1135" s="204" t="str">
        <f t="shared" si="240"/>
        <v>CLOSE</v>
      </c>
      <c r="AD1135" s="47" t="str">
        <f t="array" ref="AD1135">IF(D1135="","",INDEX(HM_Unit!$D$1:$AE$1,MATCH(C1135,HM_Unit!$D$2:$AE$2,0)))</f>
        <v/>
      </c>
      <c r="AE1135" s="46"/>
      <c r="AF1135" s="46"/>
      <c r="AG1135" s="46"/>
      <c r="AH1135" s="46"/>
      <c r="AI1135" s="46"/>
      <c r="AJ1135" s="46"/>
      <c r="AK1135" s="46"/>
    </row>
    <row r="1136" spans="1:37" ht="12" customHeight="1">
      <c r="A1136" s="46" t="str">
        <f>IFERROR(VLOOKUP(D1136,Sort!B:D,3,0),"")</f>
        <v/>
      </c>
      <c r="B1136" s="190" t="str">
        <f t="shared" si="234"/>
        <v>0CLOSE</v>
      </c>
      <c r="C1136" s="196"/>
      <c r="D1136" s="193"/>
      <c r="E1136" s="193" t="str">
        <f>IFERROR(VLOOKUP(D1136,Sort!B:C,2,0),"")</f>
        <v/>
      </c>
      <c r="F1136" s="194"/>
      <c r="G1136" s="195" t="str">
        <f t="shared" si="235"/>
        <v/>
      </c>
      <c r="H1136" s="243"/>
      <c r="I1136" s="197"/>
      <c r="J1136" s="243"/>
      <c r="K1136" s="197"/>
      <c r="L1136" s="198" t="str">
        <f t="shared" si="236"/>
        <v/>
      </c>
      <c r="M1136" s="199" t="str">
        <f t="shared" si="237"/>
        <v/>
      </c>
      <c r="N1136" s="200" t="str">
        <f t="shared" si="238"/>
        <v xml:space="preserve"> </v>
      </c>
      <c r="O1136" s="201"/>
      <c r="P1136" s="201"/>
      <c r="Q1136" s="202"/>
      <c r="R1136" s="202"/>
      <c r="S1136" s="202"/>
      <c r="T1136" s="193" t="str">
        <f>IFERROR(VLOOKUP(S1136,Sort!E:F,2,0),"")</f>
        <v/>
      </c>
      <c r="U1136" s="115" t="str">
        <f t="shared" si="239"/>
        <v/>
      </c>
      <c r="V1136" s="202" t="s">
        <v>422</v>
      </c>
      <c r="W1136" s="202"/>
      <c r="X1136" s="202"/>
      <c r="Y1136" s="202"/>
      <c r="Z1136" s="193"/>
      <c r="AA1136" s="193" t="s">
        <v>362</v>
      </c>
      <c r="AB1136" s="203"/>
      <c r="AC1136" s="204" t="str">
        <f t="shared" si="240"/>
        <v>CLOSE</v>
      </c>
      <c r="AD1136" s="47" t="str">
        <f t="array" ref="AD1136">IF(D1136="","",INDEX(HM_Unit!$D$1:$AE$1,MATCH(C1136,HM_Unit!$D$2:$AE$2,0)))</f>
        <v/>
      </c>
      <c r="AE1136" s="46"/>
      <c r="AF1136" s="46"/>
      <c r="AG1136" s="46"/>
      <c r="AH1136" s="46"/>
      <c r="AI1136" s="46"/>
      <c r="AJ1136" s="46"/>
      <c r="AK1136" s="46"/>
    </row>
    <row r="1137" spans="1:37" ht="12" customHeight="1">
      <c r="A1137" s="46" t="str">
        <f>IFERROR(VLOOKUP(D1137,Sort!B:D,3,0),"")</f>
        <v/>
      </c>
      <c r="B1137" s="190" t="str">
        <f t="shared" si="234"/>
        <v>0CLOSE</v>
      </c>
      <c r="C1137" s="196"/>
      <c r="D1137" s="193"/>
      <c r="E1137" s="193" t="str">
        <f>IFERROR(VLOOKUP(D1137,Sort!B:C,2,0),"")</f>
        <v/>
      </c>
      <c r="F1137" s="194"/>
      <c r="G1137" s="195" t="str">
        <f t="shared" si="235"/>
        <v/>
      </c>
      <c r="H1137" s="243"/>
      <c r="I1137" s="197"/>
      <c r="J1137" s="243"/>
      <c r="K1137" s="197"/>
      <c r="L1137" s="198" t="str">
        <f t="shared" si="236"/>
        <v/>
      </c>
      <c r="M1137" s="199" t="str">
        <f t="shared" si="237"/>
        <v/>
      </c>
      <c r="N1137" s="200" t="str">
        <f t="shared" si="238"/>
        <v xml:space="preserve"> </v>
      </c>
      <c r="O1137" s="201"/>
      <c r="P1137" s="201"/>
      <c r="Q1137" s="202"/>
      <c r="R1137" s="202"/>
      <c r="S1137" s="202"/>
      <c r="T1137" s="193" t="str">
        <f>IFERROR(VLOOKUP(S1137,Sort!E:F,2,0),"")</f>
        <v/>
      </c>
      <c r="U1137" s="115" t="str">
        <f t="shared" si="239"/>
        <v/>
      </c>
      <c r="V1137" s="202" t="s">
        <v>422</v>
      </c>
      <c r="W1137" s="202"/>
      <c r="X1137" s="202"/>
      <c r="Y1137" s="202"/>
      <c r="Z1137" s="193"/>
      <c r="AA1137" s="193" t="s">
        <v>362</v>
      </c>
      <c r="AB1137" s="203"/>
      <c r="AC1137" s="204" t="str">
        <f t="shared" si="240"/>
        <v>CLOSE</v>
      </c>
      <c r="AD1137" s="47" t="str">
        <f t="array" ref="AD1137">IF(D1137="","",INDEX(HM_Unit!$D$1:$AE$1,MATCH(C1137,HM_Unit!$D$2:$AE$2,0)))</f>
        <v/>
      </c>
      <c r="AE1137" s="46"/>
      <c r="AF1137" s="46"/>
      <c r="AG1137" s="46"/>
      <c r="AH1137" s="46"/>
      <c r="AI1137" s="46"/>
      <c r="AJ1137" s="46"/>
      <c r="AK1137" s="46"/>
    </row>
    <row r="1138" spans="1:37" ht="12" customHeight="1">
      <c r="A1138" s="46" t="str">
        <f>IFERROR(VLOOKUP(D1138,Sort!B:D,3,0),"")</f>
        <v/>
      </c>
      <c r="B1138" s="190" t="str">
        <f t="shared" si="234"/>
        <v>0CLOSE</v>
      </c>
      <c r="C1138" s="196"/>
      <c r="D1138" s="193"/>
      <c r="E1138" s="193" t="str">
        <f>IFERROR(VLOOKUP(D1138,Sort!B:C,2,0),"")</f>
        <v/>
      </c>
      <c r="F1138" s="194"/>
      <c r="G1138" s="195" t="str">
        <f t="shared" si="235"/>
        <v/>
      </c>
      <c r="H1138" s="243"/>
      <c r="I1138" s="197"/>
      <c r="J1138" s="243"/>
      <c r="K1138" s="197"/>
      <c r="L1138" s="198" t="str">
        <f t="shared" si="236"/>
        <v/>
      </c>
      <c r="M1138" s="199" t="str">
        <f t="shared" si="237"/>
        <v/>
      </c>
      <c r="N1138" s="200" t="str">
        <f t="shared" si="238"/>
        <v xml:space="preserve"> </v>
      </c>
      <c r="O1138" s="201"/>
      <c r="P1138" s="201"/>
      <c r="Q1138" s="202"/>
      <c r="R1138" s="202"/>
      <c r="S1138" s="202"/>
      <c r="T1138" s="193" t="str">
        <f>IFERROR(VLOOKUP(S1138,Sort!E:F,2,0),"")</f>
        <v/>
      </c>
      <c r="U1138" s="115" t="str">
        <f t="shared" si="239"/>
        <v/>
      </c>
      <c r="V1138" s="202" t="s">
        <v>422</v>
      </c>
      <c r="W1138" s="202"/>
      <c r="X1138" s="202"/>
      <c r="Y1138" s="202"/>
      <c r="Z1138" s="193"/>
      <c r="AA1138" s="193" t="s">
        <v>362</v>
      </c>
      <c r="AB1138" s="203"/>
      <c r="AC1138" s="204" t="str">
        <f t="shared" si="240"/>
        <v>CLOSE</v>
      </c>
      <c r="AD1138" s="47" t="str">
        <f t="array" ref="AD1138">IF(D1138="","",INDEX(HM_Unit!$D$1:$AE$1,MATCH(C1138,HM_Unit!$D$2:$AE$2,0)))</f>
        <v/>
      </c>
      <c r="AE1138" s="46"/>
      <c r="AF1138" s="46"/>
      <c r="AG1138" s="46"/>
      <c r="AH1138" s="46"/>
      <c r="AI1138" s="46"/>
      <c r="AJ1138" s="46"/>
      <c r="AK1138" s="46"/>
    </row>
    <row r="1139" spans="1:37" ht="12" customHeight="1">
      <c r="A1139" s="46" t="str">
        <f>IFERROR(VLOOKUP(D1139,Sort!B:D,3,0),"")</f>
        <v/>
      </c>
      <c r="B1139" s="190" t="str">
        <f t="shared" si="234"/>
        <v>0CLOSE</v>
      </c>
      <c r="C1139" s="196"/>
      <c r="D1139" s="193"/>
      <c r="E1139" s="193" t="str">
        <f>IFERROR(VLOOKUP(D1139,Sort!B:C,2,0),"")</f>
        <v/>
      </c>
      <c r="F1139" s="194"/>
      <c r="G1139" s="195" t="str">
        <f t="shared" si="235"/>
        <v/>
      </c>
      <c r="H1139" s="243"/>
      <c r="I1139" s="197"/>
      <c r="J1139" s="243"/>
      <c r="K1139" s="197"/>
      <c r="L1139" s="198" t="str">
        <f t="shared" si="236"/>
        <v/>
      </c>
      <c r="M1139" s="199" t="str">
        <f t="shared" si="237"/>
        <v/>
      </c>
      <c r="N1139" s="200" t="str">
        <f t="shared" si="238"/>
        <v xml:space="preserve"> </v>
      </c>
      <c r="O1139" s="201"/>
      <c r="P1139" s="201"/>
      <c r="Q1139" s="202"/>
      <c r="R1139" s="202"/>
      <c r="S1139" s="202"/>
      <c r="T1139" s="193" t="str">
        <f>IFERROR(VLOOKUP(S1139,Sort!E:F,2,0),"")</f>
        <v/>
      </c>
      <c r="U1139" s="115" t="str">
        <f t="shared" si="239"/>
        <v/>
      </c>
      <c r="V1139" s="202" t="s">
        <v>422</v>
      </c>
      <c r="W1139" s="202"/>
      <c r="X1139" s="202"/>
      <c r="Y1139" s="202"/>
      <c r="Z1139" s="193"/>
      <c r="AA1139" s="193" t="s">
        <v>362</v>
      </c>
      <c r="AB1139" s="203"/>
      <c r="AC1139" s="204" t="str">
        <f t="shared" si="240"/>
        <v>CLOSE</v>
      </c>
      <c r="AD1139" s="47" t="str">
        <f t="array" ref="AD1139">IF(D1139="","",INDEX(HM_Unit!$D$1:$AE$1,MATCH(C1139,HM_Unit!$D$2:$AE$2,0)))</f>
        <v/>
      </c>
      <c r="AE1139" s="46"/>
      <c r="AF1139" s="46"/>
      <c r="AG1139" s="46"/>
      <c r="AH1139" s="46"/>
      <c r="AI1139" s="46"/>
      <c r="AJ1139" s="46"/>
      <c r="AK1139" s="46"/>
    </row>
    <row r="1140" spans="1:37" ht="12" customHeight="1">
      <c r="A1140" s="46" t="str">
        <f>IFERROR(VLOOKUP(D1140,Sort!B:D,3,0),"")</f>
        <v/>
      </c>
      <c r="B1140" s="190" t="str">
        <f t="shared" si="234"/>
        <v>0CLOSE</v>
      </c>
      <c r="C1140" s="196"/>
      <c r="D1140" s="193"/>
      <c r="E1140" s="193" t="str">
        <f>IFERROR(VLOOKUP(D1140,Sort!B:C,2,0),"")</f>
        <v/>
      </c>
      <c r="F1140" s="194"/>
      <c r="G1140" s="195" t="str">
        <f t="shared" si="235"/>
        <v/>
      </c>
      <c r="H1140" s="243"/>
      <c r="I1140" s="197"/>
      <c r="J1140" s="243"/>
      <c r="K1140" s="197"/>
      <c r="L1140" s="198" t="str">
        <f t="shared" si="236"/>
        <v/>
      </c>
      <c r="M1140" s="199" t="str">
        <f t="shared" si="237"/>
        <v/>
      </c>
      <c r="N1140" s="200" t="str">
        <f t="shared" si="238"/>
        <v xml:space="preserve"> </v>
      </c>
      <c r="O1140" s="201"/>
      <c r="P1140" s="201"/>
      <c r="Q1140" s="202"/>
      <c r="R1140" s="202"/>
      <c r="S1140" s="202"/>
      <c r="T1140" s="193" t="str">
        <f>IFERROR(VLOOKUP(S1140,Sort!E:F,2,0),"")</f>
        <v/>
      </c>
      <c r="U1140" s="115" t="str">
        <f t="shared" si="239"/>
        <v/>
      </c>
      <c r="V1140" s="202" t="s">
        <v>422</v>
      </c>
      <c r="W1140" s="202"/>
      <c r="X1140" s="202"/>
      <c r="Y1140" s="202"/>
      <c r="Z1140" s="193"/>
      <c r="AA1140" s="193" t="s">
        <v>362</v>
      </c>
      <c r="AB1140" s="203"/>
      <c r="AC1140" s="204" t="str">
        <f t="shared" si="240"/>
        <v>CLOSE</v>
      </c>
      <c r="AD1140" s="47" t="str">
        <f t="array" ref="AD1140">IF(D1140="","",INDEX(HM_Unit!$D$1:$AE$1,MATCH(C1140,HM_Unit!$D$2:$AE$2,0)))</f>
        <v/>
      </c>
      <c r="AE1140" s="46"/>
      <c r="AF1140" s="46"/>
      <c r="AG1140" s="46"/>
      <c r="AH1140" s="46"/>
      <c r="AI1140" s="46"/>
      <c r="AJ1140" s="46"/>
      <c r="AK1140" s="46"/>
    </row>
    <row r="1141" spans="1:37" ht="12" customHeight="1">
      <c r="A1141" s="46" t="str">
        <f>IFERROR(VLOOKUP(D1141,Sort!B:D,3,0),"")</f>
        <v/>
      </c>
      <c r="B1141" s="190" t="str">
        <f t="shared" si="234"/>
        <v>0CLOSE</v>
      </c>
      <c r="C1141" s="196"/>
      <c r="D1141" s="193"/>
      <c r="E1141" s="193" t="str">
        <f>IFERROR(VLOOKUP(D1141,Sort!B:C,2,0),"")</f>
        <v/>
      </c>
      <c r="F1141" s="194"/>
      <c r="G1141" s="195" t="str">
        <f t="shared" si="235"/>
        <v/>
      </c>
      <c r="H1141" s="243"/>
      <c r="I1141" s="197"/>
      <c r="J1141" s="243"/>
      <c r="K1141" s="197"/>
      <c r="L1141" s="198" t="str">
        <f t="shared" si="236"/>
        <v/>
      </c>
      <c r="M1141" s="199" t="str">
        <f t="shared" si="237"/>
        <v/>
      </c>
      <c r="N1141" s="200" t="str">
        <f t="shared" si="238"/>
        <v xml:space="preserve"> </v>
      </c>
      <c r="O1141" s="201"/>
      <c r="P1141" s="201"/>
      <c r="Q1141" s="202"/>
      <c r="R1141" s="202"/>
      <c r="S1141" s="202"/>
      <c r="T1141" s="193" t="str">
        <f>IFERROR(VLOOKUP(S1141,Sort!E:F,2,0),"")</f>
        <v/>
      </c>
      <c r="U1141" s="115" t="str">
        <f t="shared" si="239"/>
        <v/>
      </c>
      <c r="V1141" s="202" t="s">
        <v>422</v>
      </c>
      <c r="W1141" s="202"/>
      <c r="X1141" s="202"/>
      <c r="Y1141" s="202"/>
      <c r="Z1141" s="193"/>
      <c r="AA1141" s="193" t="s">
        <v>362</v>
      </c>
      <c r="AB1141" s="203"/>
      <c r="AC1141" s="204" t="str">
        <f t="shared" si="240"/>
        <v>CLOSE</v>
      </c>
      <c r="AD1141" s="47" t="str">
        <f t="array" ref="AD1141">IF(D1141="","",INDEX(HM_Unit!$D$1:$AE$1,MATCH(C1141,HM_Unit!$D$2:$AE$2,0)))</f>
        <v/>
      </c>
      <c r="AE1141" s="46"/>
      <c r="AF1141" s="46"/>
      <c r="AG1141" s="46"/>
      <c r="AH1141" s="46"/>
      <c r="AI1141" s="46"/>
      <c r="AJ1141" s="46"/>
      <c r="AK1141" s="46"/>
    </row>
    <row r="1142" spans="1:37" ht="12" customHeight="1">
      <c r="A1142" s="46" t="str">
        <f>IFERROR(VLOOKUP(D1142,Sort!B:D,3,0),"")</f>
        <v/>
      </c>
      <c r="B1142" s="190" t="str">
        <f t="shared" si="234"/>
        <v>0CLOSE</v>
      </c>
      <c r="C1142" s="196"/>
      <c r="D1142" s="193"/>
      <c r="E1142" s="193" t="str">
        <f>IFERROR(VLOOKUP(D1142,Sort!B:C,2,0),"")</f>
        <v/>
      </c>
      <c r="F1142" s="194"/>
      <c r="G1142" s="195" t="str">
        <f t="shared" si="235"/>
        <v/>
      </c>
      <c r="H1142" s="243"/>
      <c r="I1142" s="197"/>
      <c r="J1142" s="243"/>
      <c r="K1142" s="197"/>
      <c r="L1142" s="198" t="str">
        <f t="shared" si="236"/>
        <v/>
      </c>
      <c r="M1142" s="199" t="str">
        <f t="shared" si="237"/>
        <v/>
      </c>
      <c r="N1142" s="200" t="str">
        <f t="shared" si="238"/>
        <v xml:space="preserve"> </v>
      </c>
      <c r="O1142" s="201"/>
      <c r="P1142" s="201"/>
      <c r="Q1142" s="202"/>
      <c r="R1142" s="202"/>
      <c r="S1142" s="202"/>
      <c r="T1142" s="193" t="str">
        <f>IFERROR(VLOOKUP(S1142,Sort!E:F,2,0),"")</f>
        <v/>
      </c>
      <c r="U1142" s="115" t="str">
        <f t="shared" si="239"/>
        <v/>
      </c>
      <c r="V1142" s="202" t="s">
        <v>422</v>
      </c>
      <c r="W1142" s="202"/>
      <c r="X1142" s="202"/>
      <c r="Y1142" s="202"/>
      <c r="Z1142" s="193"/>
      <c r="AA1142" s="193" t="s">
        <v>362</v>
      </c>
      <c r="AB1142" s="203"/>
      <c r="AC1142" s="204" t="str">
        <f t="shared" si="240"/>
        <v>CLOSE</v>
      </c>
      <c r="AD1142" s="47" t="str">
        <f t="array" ref="AD1142">IF(D1142="","",INDEX(HM_Unit!$D$1:$AE$1,MATCH(C1142,HM_Unit!$D$2:$AE$2,0)))</f>
        <v/>
      </c>
      <c r="AE1142" s="46"/>
      <c r="AF1142" s="46"/>
      <c r="AG1142" s="46"/>
      <c r="AH1142" s="46"/>
      <c r="AI1142" s="46"/>
      <c r="AJ1142" s="46"/>
      <c r="AK1142" s="46"/>
    </row>
    <row r="1143" spans="1:37" ht="12" customHeight="1">
      <c r="A1143" s="46" t="str">
        <f>IFERROR(VLOOKUP(D1143,Sort!B:D,3,0),"")</f>
        <v/>
      </c>
      <c r="B1143" s="190" t="str">
        <f t="shared" si="234"/>
        <v>0CLOSE</v>
      </c>
      <c r="C1143" s="196"/>
      <c r="D1143" s="193"/>
      <c r="E1143" s="193" t="str">
        <f>IFERROR(VLOOKUP(D1143,Sort!B:C,2,0),"")</f>
        <v/>
      </c>
      <c r="F1143" s="194"/>
      <c r="G1143" s="195" t="str">
        <f t="shared" si="235"/>
        <v/>
      </c>
      <c r="H1143" s="243"/>
      <c r="I1143" s="197"/>
      <c r="J1143" s="243"/>
      <c r="K1143" s="197"/>
      <c r="L1143" s="198" t="str">
        <f t="shared" si="236"/>
        <v/>
      </c>
      <c r="M1143" s="199" t="str">
        <f t="shared" si="237"/>
        <v/>
      </c>
      <c r="N1143" s="200" t="str">
        <f t="shared" si="238"/>
        <v xml:space="preserve"> </v>
      </c>
      <c r="O1143" s="201"/>
      <c r="P1143" s="201"/>
      <c r="Q1143" s="202"/>
      <c r="R1143" s="202"/>
      <c r="S1143" s="202"/>
      <c r="T1143" s="193" t="str">
        <f>IFERROR(VLOOKUP(S1143,Sort!E:F,2,0),"")</f>
        <v/>
      </c>
      <c r="U1143" s="115" t="str">
        <f t="shared" si="239"/>
        <v/>
      </c>
      <c r="V1143" s="202" t="s">
        <v>422</v>
      </c>
      <c r="W1143" s="202"/>
      <c r="X1143" s="202"/>
      <c r="Y1143" s="202"/>
      <c r="Z1143" s="193"/>
      <c r="AA1143" s="193" t="s">
        <v>362</v>
      </c>
      <c r="AB1143" s="203"/>
      <c r="AC1143" s="204" t="str">
        <f t="shared" si="240"/>
        <v>CLOSE</v>
      </c>
      <c r="AD1143" s="47" t="str">
        <f t="array" ref="AD1143">IF(D1143="","",INDEX(HM_Unit!$D$1:$AE$1,MATCH(C1143,HM_Unit!$D$2:$AE$2,0)))</f>
        <v/>
      </c>
      <c r="AE1143" s="46"/>
      <c r="AF1143" s="46"/>
      <c r="AG1143" s="46"/>
      <c r="AH1143" s="46"/>
      <c r="AI1143" s="46"/>
      <c r="AJ1143" s="46"/>
      <c r="AK1143" s="46"/>
    </row>
    <row r="1144" spans="1:37" ht="12" customHeight="1">
      <c r="A1144" s="46" t="str">
        <f>IFERROR(VLOOKUP(D1144,Sort!B:D,3,0),"")</f>
        <v/>
      </c>
      <c r="B1144" s="190" t="str">
        <f t="shared" si="234"/>
        <v>0CLOSE</v>
      </c>
      <c r="C1144" s="196"/>
      <c r="D1144" s="193"/>
      <c r="E1144" s="193" t="str">
        <f>IFERROR(VLOOKUP(D1144,Sort!B:C,2,0),"")</f>
        <v/>
      </c>
      <c r="F1144" s="194"/>
      <c r="G1144" s="195" t="str">
        <f t="shared" si="235"/>
        <v/>
      </c>
      <c r="H1144" s="243"/>
      <c r="I1144" s="197"/>
      <c r="J1144" s="243"/>
      <c r="K1144" s="197"/>
      <c r="L1144" s="198" t="str">
        <f t="shared" si="236"/>
        <v/>
      </c>
      <c r="M1144" s="199" t="str">
        <f t="shared" si="237"/>
        <v/>
      </c>
      <c r="N1144" s="200" t="str">
        <f t="shared" si="238"/>
        <v xml:space="preserve"> </v>
      </c>
      <c r="O1144" s="201"/>
      <c r="P1144" s="201"/>
      <c r="Q1144" s="202"/>
      <c r="R1144" s="202"/>
      <c r="S1144" s="202"/>
      <c r="T1144" s="193" t="str">
        <f>IFERROR(VLOOKUP(S1144,Sort!E:F,2,0),"")</f>
        <v/>
      </c>
      <c r="U1144" s="115" t="str">
        <f t="shared" si="239"/>
        <v/>
      </c>
      <c r="V1144" s="202" t="s">
        <v>422</v>
      </c>
      <c r="W1144" s="202"/>
      <c r="X1144" s="202"/>
      <c r="Y1144" s="202"/>
      <c r="Z1144" s="193"/>
      <c r="AA1144" s="193" t="s">
        <v>362</v>
      </c>
      <c r="AB1144" s="203"/>
      <c r="AC1144" s="204" t="str">
        <f t="shared" si="240"/>
        <v>CLOSE</v>
      </c>
      <c r="AD1144" s="47" t="str">
        <f t="array" ref="AD1144">IF(D1144="","",INDEX(HM_Unit!$D$1:$AE$1,MATCH(C1144,HM_Unit!$D$2:$AE$2,0)))</f>
        <v/>
      </c>
      <c r="AE1144" s="46"/>
      <c r="AF1144" s="46"/>
      <c r="AG1144" s="46"/>
      <c r="AH1144" s="46"/>
      <c r="AI1144" s="46"/>
      <c r="AJ1144" s="46"/>
      <c r="AK1144" s="46"/>
    </row>
    <row r="1145" spans="1:37" ht="12" customHeight="1">
      <c r="A1145" s="46" t="str">
        <f>IFERROR(VLOOKUP(D1145,Sort!B:D,3,0),"")</f>
        <v/>
      </c>
      <c r="B1145" s="190" t="str">
        <f t="shared" si="234"/>
        <v>0CLOSE</v>
      </c>
      <c r="C1145" s="196"/>
      <c r="D1145" s="193"/>
      <c r="E1145" s="193" t="str">
        <f>IFERROR(VLOOKUP(D1145,Sort!B:C,2,0),"")</f>
        <v/>
      </c>
      <c r="F1145" s="194"/>
      <c r="G1145" s="195" t="str">
        <f t="shared" si="235"/>
        <v/>
      </c>
      <c r="H1145" s="243"/>
      <c r="I1145" s="197"/>
      <c r="J1145" s="243"/>
      <c r="K1145" s="197"/>
      <c r="L1145" s="198" t="str">
        <f t="shared" si="236"/>
        <v/>
      </c>
      <c r="M1145" s="199" t="str">
        <f t="shared" si="237"/>
        <v/>
      </c>
      <c r="N1145" s="200" t="str">
        <f t="shared" si="238"/>
        <v xml:space="preserve"> </v>
      </c>
      <c r="O1145" s="201"/>
      <c r="P1145" s="201"/>
      <c r="Q1145" s="202"/>
      <c r="R1145" s="202"/>
      <c r="S1145" s="202"/>
      <c r="T1145" s="193" t="str">
        <f>IFERROR(VLOOKUP(S1145,Sort!E:F,2,0),"")</f>
        <v/>
      </c>
      <c r="U1145" s="115" t="str">
        <f t="shared" si="239"/>
        <v/>
      </c>
      <c r="V1145" s="202" t="s">
        <v>422</v>
      </c>
      <c r="W1145" s="202"/>
      <c r="X1145" s="202"/>
      <c r="Y1145" s="202"/>
      <c r="Z1145" s="193"/>
      <c r="AA1145" s="193" t="s">
        <v>362</v>
      </c>
      <c r="AB1145" s="203"/>
      <c r="AC1145" s="204" t="str">
        <f t="shared" si="240"/>
        <v>CLOSE</v>
      </c>
      <c r="AD1145" s="47" t="str">
        <f t="array" ref="AD1145">IF(D1145="","",INDEX(HM_Unit!$D$1:$AE$1,MATCH(C1145,HM_Unit!$D$2:$AE$2,0)))</f>
        <v/>
      </c>
      <c r="AE1145" s="46"/>
      <c r="AF1145" s="46"/>
      <c r="AG1145" s="46"/>
      <c r="AH1145" s="46"/>
      <c r="AI1145" s="46"/>
      <c r="AJ1145" s="46"/>
      <c r="AK1145" s="46"/>
    </row>
    <row r="1146" spans="1:37" ht="12" customHeight="1">
      <c r="A1146" s="46" t="str">
        <f>IFERROR(VLOOKUP(D1146,Sort!B:D,3,0),"")</f>
        <v/>
      </c>
      <c r="B1146" s="190" t="str">
        <f t="shared" si="234"/>
        <v>0CLOSE</v>
      </c>
      <c r="C1146" s="196"/>
      <c r="D1146" s="193"/>
      <c r="E1146" s="193" t="str">
        <f>IFERROR(VLOOKUP(D1146,Sort!B:C,2,0),"")</f>
        <v/>
      </c>
      <c r="F1146" s="194"/>
      <c r="G1146" s="195" t="str">
        <f t="shared" si="235"/>
        <v/>
      </c>
      <c r="H1146" s="243"/>
      <c r="I1146" s="197"/>
      <c r="J1146" s="243"/>
      <c r="K1146" s="197"/>
      <c r="L1146" s="198" t="str">
        <f t="shared" si="236"/>
        <v/>
      </c>
      <c r="M1146" s="199" t="str">
        <f t="shared" si="237"/>
        <v/>
      </c>
      <c r="N1146" s="200" t="str">
        <f t="shared" si="238"/>
        <v xml:space="preserve"> </v>
      </c>
      <c r="O1146" s="201"/>
      <c r="P1146" s="201"/>
      <c r="Q1146" s="202"/>
      <c r="R1146" s="202"/>
      <c r="S1146" s="202"/>
      <c r="T1146" s="193" t="str">
        <f>IFERROR(VLOOKUP(S1146,Sort!E:F,2,0),"")</f>
        <v/>
      </c>
      <c r="U1146" s="115" t="str">
        <f t="shared" si="239"/>
        <v/>
      </c>
      <c r="V1146" s="202" t="s">
        <v>422</v>
      </c>
      <c r="W1146" s="202"/>
      <c r="X1146" s="202"/>
      <c r="Y1146" s="202"/>
      <c r="Z1146" s="193"/>
      <c r="AA1146" s="193" t="s">
        <v>362</v>
      </c>
      <c r="AB1146" s="203"/>
      <c r="AC1146" s="204" t="str">
        <f t="shared" si="240"/>
        <v>CLOSE</v>
      </c>
      <c r="AD1146" s="47" t="str">
        <f t="array" ref="AD1146">IF(D1146="","",INDEX(HM_Unit!$D$1:$AE$1,MATCH(C1146,HM_Unit!$D$2:$AE$2,0)))</f>
        <v/>
      </c>
      <c r="AE1146" s="46"/>
      <c r="AF1146" s="46"/>
      <c r="AG1146" s="46"/>
      <c r="AH1146" s="46"/>
      <c r="AI1146" s="46"/>
      <c r="AJ1146" s="46"/>
      <c r="AK1146" s="46"/>
    </row>
    <row r="1147" spans="1:37" ht="12" customHeight="1">
      <c r="A1147" s="46" t="str">
        <f>IFERROR(VLOOKUP(D1147,Sort!B:D,3,0),"")</f>
        <v/>
      </c>
      <c r="B1147" s="190" t="str">
        <f t="shared" si="234"/>
        <v>0CLOSE</v>
      </c>
      <c r="C1147" s="196"/>
      <c r="D1147" s="193"/>
      <c r="E1147" s="193" t="str">
        <f>IFERROR(VLOOKUP(D1147,Sort!B:C,2,0),"")</f>
        <v/>
      </c>
      <c r="F1147" s="194"/>
      <c r="G1147" s="195" t="str">
        <f t="shared" si="235"/>
        <v/>
      </c>
      <c r="H1147" s="243"/>
      <c r="I1147" s="197"/>
      <c r="J1147" s="243"/>
      <c r="K1147" s="197"/>
      <c r="L1147" s="198" t="str">
        <f t="shared" si="236"/>
        <v/>
      </c>
      <c r="M1147" s="199" t="str">
        <f t="shared" si="237"/>
        <v/>
      </c>
      <c r="N1147" s="200" t="str">
        <f t="shared" si="238"/>
        <v xml:space="preserve"> </v>
      </c>
      <c r="O1147" s="201"/>
      <c r="P1147" s="201"/>
      <c r="Q1147" s="202"/>
      <c r="R1147" s="202"/>
      <c r="S1147" s="202"/>
      <c r="T1147" s="193" t="str">
        <f>IFERROR(VLOOKUP(S1147,Sort!E:F,2,0),"")</f>
        <v/>
      </c>
      <c r="U1147" s="115" t="str">
        <f t="shared" si="239"/>
        <v/>
      </c>
      <c r="V1147" s="202" t="s">
        <v>422</v>
      </c>
      <c r="W1147" s="202"/>
      <c r="X1147" s="202"/>
      <c r="Y1147" s="202"/>
      <c r="Z1147" s="193"/>
      <c r="AA1147" s="193" t="s">
        <v>362</v>
      </c>
      <c r="AB1147" s="203"/>
      <c r="AC1147" s="204" t="str">
        <f t="shared" si="240"/>
        <v>CLOSE</v>
      </c>
      <c r="AD1147" s="47" t="str">
        <f t="array" ref="AD1147">IF(D1147="","",INDEX(HM_Unit!$D$1:$AE$1,MATCH(C1147,HM_Unit!$D$2:$AE$2,0)))</f>
        <v/>
      </c>
      <c r="AE1147" s="46"/>
      <c r="AF1147" s="46"/>
      <c r="AG1147" s="46"/>
      <c r="AH1147" s="46"/>
      <c r="AI1147" s="46"/>
      <c r="AJ1147" s="46"/>
      <c r="AK1147" s="46"/>
    </row>
    <row r="1148" spans="1:37" ht="12" customHeight="1">
      <c r="A1148" s="46" t="str">
        <f>IFERROR(VLOOKUP(D1148,Sort!B:D,3,0),"")</f>
        <v/>
      </c>
      <c r="B1148" s="190" t="str">
        <f t="shared" si="234"/>
        <v>0CLOSE</v>
      </c>
      <c r="C1148" s="196"/>
      <c r="D1148" s="193"/>
      <c r="E1148" s="193" t="str">
        <f>IFERROR(VLOOKUP(D1148,Sort!B:C,2,0),"")</f>
        <v/>
      </c>
      <c r="F1148" s="194"/>
      <c r="G1148" s="195" t="str">
        <f t="shared" si="235"/>
        <v/>
      </c>
      <c r="H1148" s="243"/>
      <c r="I1148" s="197"/>
      <c r="J1148" s="243"/>
      <c r="K1148" s="197"/>
      <c r="L1148" s="198" t="str">
        <f t="shared" si="236"/>
        <v/>
      </c>
      <c r="M1148" s="199" t="str">
        <f t="shared" si="237"/>
        <v/>
      </c>
      <c r="N1148" s="200" t="str">
        <f t="shared" si="238"/>
        <v xml:space="preserve"> </v>
      </c>
      <c r="O1148" s="201"/>
      <c r="P1148" s="201"/>
      <c r="Q1148" s="202"/>
      <c r="R1148" s="202"/>
      <c r="S1148" s="202"/>
      <c r="T1148" s="193" t="str">
        <f>IFERROR(VLOOKUP(S1148,Sort!E:F,2,0),"")</f>
        <v/>
      </c>
      <c r="U1148" s="115" t="str">
        <f t="shared" si="239"/>
        <v/>
      </c>
      <c r="V1148" s="202" t="s">
        <v>422</v>
      </c>
      <c r="W1148" s="202"/>
      <c r="X1148" s="202"/>
      <c r="Y1148" s="202"/>
      <c r="Z1148" s="193"/>
      <c r="AA1148" s="193" t="s">
        <v>362</v>
      </c>
      <c r="AB1148" s="203"/>
      <c r="AC1148" s="204" t="str">
        <f t="shared" si="240"/>
        <v>CLOSE</v>
      </c>
      <c r="AD1148" s="47" t="str">
        <f t="array" ref="AD1148">IF(D1148="","",INDEX(HM_Unit!$D$1:$AE$1,MATCH(C1148,HM_Unit!$D$2:$AE$2,0)))</f>
        <v/>
      </c>
      <c r="AE1148" s="46"/>
      <c r="AF1148" s="46"/>
      <c r="AG1148" s="46"/>
      <c r="AH1148" s="46"/>
      <c r="AI1148" s="46"/>
      <c r="AJ1148" s="46"/>
      <c r="AK1148" s="46"/>
    </row>
    <row r="1149" spans="1:37" ht="12" customHeight="1">
      <c r="A1149" s="46" t="str">
        <f>IFERROR(VLOOKUP(D1149,Sort!B:D,3,0),"")</f>
        <v/>
      </c>
      <c r="B1149" s="190" t="str">
        <f t="shared" si="234"/>
        <v>0CLOSE</v>
      </c>
      <c r="C1149" s="196"/>
      <c r="D1149" s="193"/>
      <c r="E1149" s="193" t="str">
        <f>IFERROR(VLOOKUP(D1149,Sort!B:C,2,0),"")</f>
        <v/>
      </c>
      <c r="F1149" s="194"/>
      <c r="G1149" s="195" t="str">
        <f t="shared" si="235"/>
        <v/>
      </c>
      <c r="H1149" s="243"/>
      <c r="I1149" s="197"/>
      <c r="J1149" s="243"/>
      <c r="K1149" s="197"/>
      <c r="L1149" s="198" t="str">
        <f t="shared" si="236"/>
        <v/>
      </c>
      <c r="M1149" s="199" t="str">
        <f t="shared" si="237"/>
        <v/>
      </c>
      <c r="N1149" s="200" t="str">
        <f t="shared" si="238"/>
        <v xml:space="preserve"> </v>
      </c>
      <c r="O1149" s="201"/>
      <c r="P1149" s="201"/>
      <c r="Q1149" s="202"/>
      <c r="R1149" s="202"/>
      <c r="S1149" s="202"/>
      <c r="T1149" s="193" t="str">
        <f>IFERROR(VLOOKUP(S1149,Sort!E:F,2,0),"")</f>
        <v/>
      </c>
      <c r="U1149" s="115" t="str">
        <f t="shared" si="239"/>
        <v/>
      </c>
      <c r="V1149" s="202" t="s">
        <v>422</v>
      </c>
      <c r="W1149" s="202"/>
      <c r="X1149" s="202"/>
      <c r="Y1149" s="202"/>
      <c r="Z1149" s="193"/>
      <c r="AA1149" s="193" t="s">
        <v>362</v>
      </c>
      <c r="AB1149" s="203"/>
      <c r="AC1149" s="204" t="str">
        <f t="shared" si="240"/>
        <v>CLOSE</v>
      </c>
      <c r="AD1149" s="47" t="str">
        <f t="array" ref="AD1149">IF(D1149="","",INDEX(HM_Unit!$D$1:$AE$1,MATCH(C1149,HM_Unit!$D$2:$AE$2,0)))</f>
        <v/>
      </c>
      <c r="AE1149" s="46"/>
      <c r="AF1149" s="46"/>
      <c r="AG1149" s="46"/>
      <c r="AH1149" s="46"/>
      <c r="AI1149" s="46"/>
      <c r="AJ1149" s="46"/>
      <c r="AK1149" s="46"/>
    </row>
    <row r="1150" spans="1:37" ht="12" customHeight="1">
      <c r="A1150" s="46" t="str">
        <f>IFERROR(VLOOKUP(D1150,Sort!B:D,3,0),"")</f>
        <v/>
      </c>
      <c r="B1150" s="190" t="str">
        <f t="shared" si="234"/>
        <v>0CLOSE</v>
      </c>
      <c r="C1150" s="196"/>
      <c r="D1150" s="193"/>
      <c r="E1150" s="193" t="str">
        <f>IFERROR(VLOOKUP(D1150,Sort!B:C,2,0),"")</f>
        <v/>
      </c>
      <c r="F1150" s="194"/>
      <c r="G1150" s="195" t="str">
        <f t="shared" si="235"/>
        <v/>
      </c>
      <c r="H1150" s="243"/>
      <c r="I1150" s="197"/>
      <c r="J1150" s="243"/>
      <c r="K1150" s="197"/>
      <c r="L1150" s="198" t="str">
        <f t="shared" si="236"/>
        <v/>
      </c>
      <c r="M1150" s="199" t="str">
        <f t="shared" si="237"/>
        <v/>
      </c>
      <c r="N1150" s="200" t="str">
        <f t="shared" si="238"/>
        <v xml:space="preserve"> </v>
      </c>
      <c r="O1150" s="201"/>
      <c r="P1150" s="201"/>
      <c r="Q1150" s="202"/>
      <c r="R1150" s="202"/>
      <c r="S1150" s="202"/>
      <c r="T1150" s="193" t="str">
        <f>IFERROR(VLOOKUP(S1150,Sort!E:F,2,0),"")</f>
        <v/>
      </c>
      <c r="U1150" s="115" t="str">
        <f t="shared" si="239"/>
        <v/>
      </c>
      <c r="V1150" s="202" t="s">
        <v>422</v>
      </c>
      <c r="W1150" s="202"/>
      <c r="X1150" s="202"/>
      <c r="Y1150" s="202"/>
      <c r="Z1150" s="193"/>
      <c r="AA1150" s="193" t="s">
        <v>362</v>
      </c>
      <c r="AB1150" s="203"/>
      <c r="AC1150" s="204" t="str">
        <f t="shared" si="240"/>
        <v>CLOSE</v>
      </c>
      <c r="AD1150" s="47" t="str">
        <f t="array" ref="AD1150">IF(D1150="","",INDEX(HM_Unit!$D$1:$AE$1,MATCH(C1150,HM_Unit!$D$2:$AE$2,0)))</f>
        <v/>
      </c>
      <c r="AE1150" s="46"/>
      <c r="AF1150" s="46"/>
      <c r="AG1150" s="46"/>
      <c r="AH1150" s="46"/>
      <c r="AI1150" s="46"/>
      <c r="AJ1150" s="46"/>
      <c r="AK1150" s="46"/>
    </row>
    <row r="1151" spans="1:37" ht="12" customHeight="1">
      <c r="A1151" s="46" t="str">
        <f>IFERROR(VLOOKUP(D1151,Sort!B:D,3,0),"")</f>
        <v/>
      </c>
      <c r="B1151" s="190" t="str">
        <f t="shared" si="234"/>
        <v>0CLOSE</v>
      </c>
      <c r="C1151" s="196"/>
      <c r="D1151" s="193"/>
      <c r="E1151" s="193" t="str">
        <f>IFERROR(VLOOKUP(D1151,Sort!B:C,2,0),"")</f>
        <v/>
      </c>
      <c r="F1151" s="194"/>
      <c r="G1151" s="195" t="str">
        <f t="shared" si="235"/>
        <v/>
      </c>
      <c r="H1151" s="243"/>
      <c r="I1151" s="197"/>
      <c r="J1151" s="243"/>
      <c r="K1151" s="197"/>
      <c r="L1151" s="198" t="str">
        <f t="shared" si="236"/>
        <v/>
      </c>
      <c r="M1151" s="199" t="str">
        <f t="shared" si="237"/>
        <v/>
      </c>
      <c r="N1151" s="200" t="str">
        <f t="shared" si="238"/>
        <v xml:space="preserve"> </v>
      </c>
      <c r="O1151" s="201"/>
      <c r="P1151" s="201"/>
      <c r="Q1151" s="202"/>
      <c r="R1151" s="202"/>
      <c r="S1151" s="202"/>
      <c r="T1151" s="193" t="str">
        <f>IFERROR(VLOOKUP(S1151,Sort!E:F,2,0),"")</f>
        <v/>
      </c>
      <c r="U1151" s="115" t="str">
        <f t="shared" si="239"/>
        <v/>
      </c>
      <c r="V1151" s="202" t="s">
        <v>422</v>
      </c>
      <c r="W1151" s="202"/>
      <c r="X1151" s="202"/>
      <c r="Y1151" s="202"/>
      <c r="Z1151" s="193"/>
      <c r="AA1151" s="193" t="s">
        <v>362</v>
      </c>
      <c r="AB1151" s="203"/>
      <c r="AC1151" s="204" t="str">
        <f t="shared" si="240"/>
        <v>CLOSE</v>
      </c>
      <c r="AD1151" s="47" t="str">
        <f t="array" ref="AD1151">IF(D1151="","",INDEX(HM_Unit!$D$1:$AE$1,MATCH(C1151,HM_Unit!$D$2:$AE$2,0)))</f>
        <v/>
      </c>
      <c r="AE1151" s="46"/>
      <c r="AF1151" s="46"/>
      <c r="AG1151" s="46"/>
      <c r="AH1151" s="46"/>
      <c r="AI1151" s="46"/>
      <c r="AJ1151" s="46"/>
      <c r="AK1151" s="46"/>
    </row>
    <row r="1152" spans="1:37" ht="12" customHeight="1">
      <c r="A1152" s="46" t="str">
        <f>IFERROR(VLOOKUP(D1152,Sort!B:D,3,0),"")</f>
        <v/>
      </c>
      <c r="B1152" s="190" t="str">
        <f t="shared" si="234"/>
        <v>0CLOSE</v>
      </c>
      <c r="C1152" s="196"/>
      <c r="D1152" s="193"/>
      <c r="E1152" s="193" t="str">
        <f>IFERROR(VLOOKUP(D1152,Sort!B:C,2,0),"")</f>
        <v/>
      </c>
      <c r="F1152" s="194"/>
      <c r="G1152" s="195" t="str">
        <f t="shared" si="235"/>
        <v/>
      </c>
      <c r="H1152" s="243"/>
      <c r="I1152" s="197"/>
      <c r="J1152" s="243"/>
      <c r="K1152" s="197"/>
      <c r="L1152" s="198" t="str">
        <f t="shared" si="236"/>
        <v/>
      </c>
      <c r="M1152" s="199" t="str">
        <f t="shared" si="237"/>
        <v/>
      </c>
      <c r="N1152" s="200" t="str">
        <f t="shared" si="238"/>
        <v xml:space="preserve"> </v>
      </c>
      <c r="O1152" s="201"/>
      <c r="P1152" s="201"/>
      <c r="Q1152" s="202"/>
      <c r="R1152" s="202"/>
      <c r="S1152" s="202"/>
      <c r="T1152" s="193" t="str">
        <f>IFERROR(VLOOKUP(S1152,Sort!E:F,2,0),"")</f>
        <v/>
      </c>
      <c r="U1152" s="115" t="str">
        <f t="shared" si="239"/>
        <v/>
      </c>
      <c r="V1152" s="202" t="s">
        <v>422</v>
      </c>
      <c r="W1152" s="202"/>
      <c r="X1152" s="202"/>
      <c r="Y1152" s="202"/>
      <c r="Z1152" s="193"/>
      <c r="AA1152" s="193" t="s">
        <v>362</v>
      </c>
      <c r="AB1152" s="203"/>
      <c r="AC1152" s="204" t="str">
        <f t="shared" si="240"/>
        <v>CLOSE</v>
      </c>
      <c r="AD1152" s="47" t="str">
        <f t="array" ref="AD1152">IF(D1152="","",INDEX(HM_Unit!$D$1:$AE$1,MATCH(C1152,HM_Unit!$D$2:$AE$2,0)))</f>
        <v/>
      </c>
      <c r="AE1152" s="46"/>
      <c r="AF1152" s="46"/>
      <c r="AG1152" s="46"/>
      <c r="AH1152" s="46"/>
      <c r="AI1152" s="46"/>
      <c r="AJ1152" s="46"/>
      <c r="AK1152" s="46"/>
    </row>
    <row r="1153" spans="1:37" ht="12" customHeight="1">
      <c r="A1153" s="46" t="str">
        <f>IFERROR(VLOOKUP(D1153,Sort!B:D,3,0),"")</f>
        <v/>
      </c>
      <c r="B1153" s="190" t="str">
        <f t="shared" si="234"/>
        <v>0CLOSE</v>
      </c>
      <c r="C1153" s="196"/>
      <c r="D1153" s="193"/>
      <c r="E1153" s="193" t="str">
        <f>IFERROR(VLOOKUP(D1153,Sort!B:C,2,0),"")</f>
        <v/>
      </c>
      <c r="F1153" s="194"/>
      <c r="G1153" s="195" t="str">
        <f t="shared" si="235"/>
        <v/>
      </c>
      <c r="H1153" s="243"/>
      <c r="I1153" s="197"/>
      <c r="J1153" s="243"/>
      <c r="K1153" s="197"/>
      <c r="L1153" s="198" t="str">
        <f t="shared" si="236"/>
        <v/>
      </c>
      <c r="M1153" s="199" t="str">
        <f t="shared" si="237"/>
        <v/>
      </c>
      <c r="N1153" s="200" t="str">
        <f t="shared" si="238"/>
        <v xml:space="preserve"> </v>
      </c>
      <c r="O1153" s="201"/>
      <c r="P1153" s="201"/>
      <c r="Q1153" s="202"/>
      <c r="R1153" s="202"/>
      <c r="S1153" s="202"/>
      <c r="T1153" s="193" t="str">
        <f>IFERROR(VLOOKUP(S1153,Sort!E:F,2,0),"")</f>
        <v/>
      </c>
      <c r="U1153" s="115" t="str">
        <f t="shared" si="239"/>
        <v/>
      </c>
      <c r="V1153" s="202" t="s">
        <v>422</v>
      </c>
      <c r="W1153" s="202"/>
      <c r="X1153" s="202"/>
      <c r="Y1153" s="202"/>
      <c r="Z1153" s="193"/>
      <c r="AA1153" s="193" t="s">
        <v>362</v>
      </c>
      <c r="AB1153" s="203"/>
      <c r="AC1153" s="204" t="str">
        <f t="shared" si="240"/>
        <v>CLOSE</v>
      </c>
      <c r="AD1153" s="47" t="str">
        <f t="array" ref="AD1153">IF(D1153="","",INDEX(HM_Unit!$D$1:$AE$1,MATCH(C1153,HM_Unit!$D$2:$AE$2,0)))</f>
        <v/>
      </c>
      <c r="AE1153" s="46"/>
      <c r="AF1153" s="46"/>
      <c r="AG1153" s="46"/>
      <c r="AH1153" s="46"/>
      <c r="AI1153" s="46"/>
      <c r="AJ1153" s="46"/>
      <c r="AK1153" s="46"/>
    </row>
    <row r="1154" spans="1:37" ht="12" customHeight="1">
      <c r="A1154" s="46" t="str">
        <f>IFERROR(VLOOKUP(D1154,Sort!B:D,3,0),"")</f>
        <v/>
      </c>
      <c r="B1154" s="190" t="str">
        <f t="shared" si="234"/>
        <v>0CLOSE</v>
      </c>
      <c r="C1154" s="196"/>
      <c r="D1154" s="193"/>
      <c r="E1154" s="193" t="str">
        <f>IFERROR(VLOOKUP(D1154,Sort!B:C,2,0),"")</f>
        <v/>
      </c>
      <c r="F1154" s="194"/>
      <c r="G1154" s="195" t="str">
        <f t="shared" si="235"/>
        <v/>
      </c>
      <c r="H1154" s="243"/>
      <c r="I1154" s="197"/>
      <c r="J1154" s="243"/>
      <c r="K1154" s="197"/>
      <c r="L1154" s="198" t="str">
        <f t="shared" si="236"/>
        <v/>
      </c>
      <c r="M1154" s="199" t="str">
        <f t="shared" si="237"/>
        <v/>
      </c>
      <c r="N1154" s="200" t="str">
        <f t="shared" si="238"/>
        <v xml:space="preserve"> </v>
      </c>
      <c r="O1154" s="201"/>
      <c r="P1154" s="201"/>
      <c r="Q1154" s="202"/>
      <c r="R1154" s="202"/>
      <c r="S1154" s="202"/>
      <c r="T1154" s="193" t="str">
        <f>IFERROR(VLOOKUP(S1154,Sort!E:F,2,0),"")</f>
        <v/>
      </c>
      <c r="U1154" s="115" t="str">
        <f t="shared" si="239"/>
        <v/>
      </c>
      <c r="V1154" s="202" t="s">
        <v>422</v>
      </c>
      <c r="W1154" s="202"/>
      <c r="X1154" s="202"/>
      <c r="Y1154" s="202"/>
      <c r="Z1154" s="193"/>
      <c r="AA1154" s="193" t="s">
        <v>362</v>
      </c>
      <c r="AB1154" s="203"/>
      <c r="AC1154" s="204" t="str">
        <f t="shared" si="240"/>
        <v>CLOSE</v>
      </c>
      <c r="AD1154" s="47" t="str">
        <f t="array" ref="AD1154">IF(D1154="","",INDEX(HM_Unit!$D$1:$AE$1,MATCH(C1154,HM_Unit!$D$2:$AE$2,0)))</f>
        <v/>
      </c>
      <c r="AE1154" s="46"/>
      <c r="AF1154" s="46"/>
      <c r="AG1154" s="46"/>
      <c r="AH1154" s="46"/>
      <c r="AI1154" s="46"/>
      <c r="AJ1154" s="46"/>
      <c r="AK1154" s="46"/>
    </row>
    <row r="1155" spans="1:37" ht="12" customHeight="1">
      <c r="A1155" s="46" t="str">
        <f>IFERROR(VLOOKUP(D1155,Sort!B:D,3,0),"")</f>
        <v/>
      </c>
      <c r="B1155" s="190" t="str">
        <f t="shared" si="234"/>
        <v>0CLOSE</v>
      </c>
      <c r="C1155" s="196"/>
      <c r="D1155" s="193"/>
      <c r="E1155" s="193" t="str">
        <f>IFERROR(VLOOKUP(D1155,Sort!B:C,2,0),"")</f>
        <v/>
      </c>
      <c r="F1155" s="194"/>
      <c r="G1155" s="195" t="str">
        <f t="shared" si="235"/>
        <v/>
      </c>
      <c r="H1155" s="243"/>
      <c r="I1155" s="197"/>
      <c r="J1155" s="243"/>
      <c r="K1155" s="197"/>
      <c r="L1155" s="198" t="str">
        <f t="shared" si="236"/>
        <v/>
      </c>
      <c r="M1155" s="199" t="str">
        <f t="shared" si="237"/>
        <v/>
      </c>
      <c r="N1155" s="200" t="str">
        <f t="shared" si="238"/>
        <v xml:space="preserve"> </v>
      </c>
      <c r="O1155" s="201"/>
      <c r="P1155" s="201"/>
      <c r="Q1155" s="202"/>
      <c r="R1155" s="202"/>
      <c r="S1155" s="202"/>
      <c r="T1155" s="193" t="str">
        <f>IFERROR(VLOOKUP(S1155,Sort!E:F,2,0),"")</f>
        <v/>
      </c>
      <c r="U1155" s="115" t="str">
        <f t="shared" si="239"/>
        <v/>
      </c>
      <c r="V1155" s="202" t="s">
        <v>422</v>
      </c>
      <c r="W1155" s="202"/>
      <c r="X1155" s="202"/>
      <c r="Y1155" s="202"/>
      <c r="Z1155" s="193"/>
      <c r="AA1155" s="193" t="s">
        <v>362</v>
      </c>
      <c r="AB1155" s="203"/>
      <c r="AC1155" s="204" t="str">
        <f t="shared" si="240"/>
        <v>CLOSE</v>
      </c>
      <c r="AD1155" s="47" t="str">
        <f t="array" ref="AD1155">IF(D1155="","",INDEX(HM_Unit!$D$1:$AE$1,MATCH(C1155,HM_Unit!$D$2:$AE$2,0)))</f>
        <v/>
      </c>
      <c r="AE1155" s="46"/>
      <c r="AF1155" s="46"/>
      <c r="AG1155" s="46"/>
      <c r="AH1155" s="46"/>
      <c r="AI1155" s="46"/>
      <c r="AJ1155" s="46"/>
      <c r="AK1155" s="46"/>
    </row>
    <row r="1156" spans="1:37" ht="12" customHeight="1">
      <c r="A1156" s="46" t="str">
        <f>IFERROR(VLOOKUP(D1156,Sort!B:D,3,0),"")</f>
        <v/>
      </c>
      <c r="B1156" s="190" t="str">
        <f t="shared" si="234"/>
        <v>0CLOSE</v>
      </c>
      <c r="C1156" s="196"/>
      <c r="D1156" s="193"/>
      <c r="E1156" s="193" t="str">
        <f>IFERROR(VLOOKUP(D1156,Sort!B:C,2,0),"")</f>
        <v/>
      </c>
      <c r="F1156" s="194"/>
      <c r="G1156" s="195" t="str">
        <f t="shared" si="235"/>
        <v/>
      </c>
      <c r="H1156" s="243"/>
      <c r="I1156" s="197"/>
      <c r="J1156" s="243"/>
      <c r="K1156" s="197"/>
      <c r="L1156" s="198" t="str">
        <f t="shared" si="236"/>
        <v/>
      </c>
      <c r="M1156" s="199" t="str">
        <f t="shared" si="237"/>
        <v/>
      </c>
      <c r="N1156" s="200" t="str">
        <f t="shared" si="238"/>
        <v xml:space="preserve"> </v>
      </c>
      <c r="O1156" s="201"/>
      <c r="P1156" s="201"/>
      <c r="Q1156" s="202"/>
      <c r="R1156" s="202"/>
      <c r="S1156" s="202"/>
      <c r="T1156" s="193" t="str">
        <f>IFERROR(VLOOKUP(S1156,Sort!E:F,2,0),"")</f>
        <v/>
      </c>
      <c r="U1156" s="115" t="str">
        <f t="shared" si="239"/>
        <v/>
      </c>
      <c r="V1156" s="202" t="s">
        <v>422</v>
      </c>
      <c r="W1156" s="202"/>
      <c r="X1156" s="202"/>
      <c r="Y1156" s="202"/>
      <c r="Z1156" s="193"/>
      <c r="AA1156" s="193" t="s">
        <v>362</v>
      </c>
      <c r="AB1156" s="203"/>
      <c r="AC1156" s="204" t="str">
        <f t="shared" si="240"/>
        <v>CLOSE</v>
      </c>
      <c r="AD1156" s="47" t="str">
        <f t="array" ref="AD1156">IF(D1156="","",INDEX(HM_Unit!$D$1:$AE$1,MATCH(C1156,HM_Unit!$D$2:$AE$2,0)))</f>
        <v/>
      </c>
      <c r="AE1156" s="46"/>
      <c r="AF1156" s="46"/>
      <c r="AG1156" s="46"/>
      <c r="AH1156" s="46"/>
      <c r="AI1156" s="46"/>
      <c r="AJ1156" s="46"/>
      <c r="AK1156" s="46"/>
    </row>
    <row r="1157" spans="1:37" ht="12" customHeight="1">
      <c r="A1157" s="46" t="str">
        <f>IFERROR(VLOOKUP(D1157,Sort!B:D,3,0),"")</f>
        <v/>
      </c>
      <c r="B1157" s="190" t="str">
        <f t="shared" si="234"/>
        <v>0CLOSE</v>
      </c>
      <c r="C1157" s="196"/>
      <c r="D1157" s="193"/>
      <c r="E1157" s="193" t="str">
        <f>IFERROR(VLOOKUP(D1157,Sort!B:C,2,0),"")</f>
        <v/>
      </c>
      <c r="F1157" s="194"/>
      <c r="G1157" s="195" t="str">
        <f t="shared" si="235"/>
        <v/>
      </c>
      <c r="H1157" s="243"/>
      <c r="I1157" s="197"/>
      <c r="J1157" s="243"/>
      <c r="K1157" s="197"/>
      <c r="L1157" s="198" t="str">
        <f t="shared" si="236"/>
        <v/>
      </c>
      <c r="M1157" s="199" t="str">
        <f t="shared" si="237"/>
        <v/>
      </c>
      <c r="N1157" s="200" t="str">
        <f t="shared" si="238"/>
        <v xml:space="preserve"> </v>
      </c>
      <c r="O1157" s="201"/>
      <c r="P1157" s="201"/>
      <c r="Q1157" s="202"/>
      <c r="R1157" s="202"/>
      <c r="S1157" s="202"/>
      <c r="T1157" s="193" t="str">
        <f>IFERROR(VLOOKUP(S1157,Sort!E:F,2,0),"")</f>
        <v/>
      </c>
      <c r="U1157" s="115" t="str">
        <f t="shared" si="239"/>
        <v/>
      </c>
      <c r="V1157" s="202" t="s">
        <v>422</v>
      </c>
      <c r="W1157" s="202"/>
      <c r="X1157" s="202"/>
      <c r="Y1157" s="202"/>
      <c r="Z1157" s="193"/>
      <c r="AA1157" s="193" t="s">
        <v>362</v>
      </c>
      <c r="AB1157" s="203"/>
      <c r="AC1157" s="204" t="str">
        <f t="shared" si="240"/>
        <v>CLOSE</v>
      </c>
      <c r="AD1157" s="47" t="str">
        <f t="array" ref="AD1157">IF(D1157="","",INDEX(HM_Unit!$D$1:$AE$1,MATCH(C1157,HM_Unit!$D$2:$AE$2,0)))</f>
        <v/>
      </c>
      <c r="AE1157" s="46"/>
      <c r="AF1157" s="46"/>
      <c r="AG1157" s="46"/>
      <c r="AH1157" s="46"/>
      <c r="AI1157" s="46"/>
      <c r="AJ1157" s="46"/>
      <c r="AK1157" s="46"/>
    </row>
    <row r="1158" spans="1:37" ht="12" customHeight="1">
      <c r="A1158" s="46" t="str">
        <f>IFERROR(VLOOKUP(D1158,Sort!B:D,3,0),"")</f>
        <v/>
      </c>
      <c r="B1158" s="190" t="str">
        <f t="shared" si="234"/>
        <v>0CLOSE</v>
      </c>
      <c r="C1158" s="196"/>
      <c r="D1158" s="193"/>
      <c r="E1158" s="193" t="str">
        <f>IFERROR(VLOOKUP(D1158,Sort!B:C,2,0),"")</f>
        <v/>
      </c>
      <c r="F1158" s="194"/>
      <c r="G1158" s="195" t="str">
        <f t="shared" si="235"/>
        <v/>
      </c>
      <c r="H1158" s="243"/>
      <c r="I1158" s="197"/>
      <c r="J1158" s="243"/>
      <c r="K1158" s="197"/>
      <c r="L1158" s="198" t="str">
        <f t="shared" si="236"/>
        <v/>
      </c>
      <c r="M1158" s="199" t="str">
        <f t="shared" si="237"/>
        <v/>
      </c>
      <c r="N1158" s="200" t="str">
        <f t="shared" si="238"/>
        <v xml:space="preserve"> </v>
      </c>
      <c r="O1158" s="201"/>
      <c r="P1158" s="201"/>
      <c r="Q1158" s="202"/>
      <c r="R1158" s="202"/>
      <c r="S1158" s="202"/>
      <c r="T1158" s="193" t="str">
        <f>IFERROR(VLOOKUP(S1158,Sort!E:F,2,0),"")</f>
        <v/>
      </c>
      <c r="U1158" s="115" t="str">
        <f t="shared" si="239"/>
        <v/>
      </c>
      <c r="V1158" s="202" t="s">
        <v>422</v>
      </c>
      <c r="W1158" s="202"/>
      <c r="X1158" s="202"/>
      <c r="Y1158" s="202"/>
      <c r="Z1158" s="193"/>
      <c r="AA1158" s="193" t="s">
        <v>362</v>
      </c>
      <c r="AB1158" s="203"/>
      <c r="AC1158" s="204" t="str">
        <f t="shared" si="240"/>
        <v>CLOSE</v>
      </c>
      <c r="AD1158" s="47" t="str">
        <f t="array" ref="AD1158">IF(D1158="","",INDEX(HM_Unit!$D$1:$AE$1,MATCH(C1158,HM_Unit!$D$2:$AE$2,0)))</f>
        <v/>
      </c>
      <c r="AE1158" s="46"/>
      <c r="AF1158" s="46"/>
      <c r="AG1158" s="46"/>
      <c r="AH1158" s="46"/>
      <c r="AI1158" s="46"/>
      <c r="AJ1158" s="46"/>
      <c r="AK1158" s="46"/>
    </row>
    <row r="1159" spans="1:37" ht="12" customHeight="1">
      <c r="A1159" s="46" t="str">
        <f>IFERROR(VLOOKUP(D1159,Sort!B:D,3,0),"")</f>
        <v/>
      </c>
      <c r="B1159" s="190" t="str">
        <f t="shared" si="234"/>
        <v>0CLOSE</v>
      </c>
      <c r="C1159" s="196"/>
      <c r="D1159" s="193"/>
      <c r="E1159" s="193" t="str">
        <f>IFERROR(VLOOKUP(D1159,Sort!B:C,2,0),"")</f>
        <v/>
      </c>
      <c r="F1159" s="194"/>
      <c r="G1159" s="195" t="str">
        <f t="shared" si="235"/>
        <v/>
      </c>
      <c r="H1159" s="243"/>
      <c r="I1159" s="197"/>
      <c r="J1159" s="243"/>
      <c r="K1159" s="197"/>
      <c r="L1159" s="198" t="str">
        <f t="shared" si="236"/>
        <v/>
      </c>
      <c r="M1159" s="199" t="str">
        <f t="shared" si="237"/>
        <v/>
      </c>
      <c r="N1159" s="200" t="str">
        <f t="shared" si="238"/>
        <v xml:space="preserve"> </v>
      </c>
      <c r="O1159" s="201"/>
      <c r="P1159" s="201"/>
      <c r="Q1159" s="202"/>
      <c r="R1159" s="202"/>
      <c r="S1159" s="202"/>
      <c r="T1159" s="193" t="str">
        <f>IFERROR(VLOOKUP(S1159,Sort!E:F,2,0),"")</f>
        <v/>
      </c>
      <c r="U1159" s="115" t="str">
        <f t="shared" si="239"/>
        <v/>
      </c>
      <c r="V1159" s="202" t="s">
        <v>422</v>
      </c>
      <c r="W1159" s="202"/>
      <c r="X1159" s="202"/>
      <c r="Y1159" s="202"/>
      <c r="Z1159" s="193"/>
      <c r="AA1159" s="193" t="s">
        <v>362</v>
      </c>
      <c r="AB1159" s="203"/>
      <c r="AC1159" s="204" t="str">
        <f t="shared" si="240"/>
        <v>CLOSE</v>
      </c>
      <c r="AD1159" s="47" t="str">
        <f t="array" ref="AD1159">IF(D1159="","",INDEX(HM_Unit!$D$1:$AE$1,MATCH(C1159,HM_Unit!$D$2:$AE$2,0)))</f>
        <v/>
      </c>
      <c r="AE1159" s="46"/>
      <c r="AF1159" s="46"/>
      <c r="AG1159" s="46"/>
      <c r="AH1159" s="46"/>
      <c r="AI1159" s="46"/>
      <c r="AJ1159" s="46"/>
      <c r="AK1159" s="46"/>
    </row>
    <row r="1160" spans="1:37" ht="12" customHeight="1">
      <c r="A1160" s="46" t="str">
        <f>IFERROR(VLOOKUP(D1160,Sort!B:D,3,0),"")</f>
        <v/>
      </c>
      <c r="B1160" s="190" t="str">
        <f t="shared" si="234"/>
        <v>0CLOSE</v>
      </c>
      <c r="C1160" s="196"/>
      <c r="D1160" s="193"/>
      <c r="E1160" s="193" t="str">
        <f>IFERROR(VLOOKUP(D1160,Sort!B:C,2,0),"")</f>
        <v/>
      </c>
      <c r="F1160" s="194"/>
      <c r="G1160" s="195" t="str">
        <f t="shared" si="235"/>
        <v/>
      </c>
      <c r="H1160" s="243"/>
      <c r="I1160" s="197"/>
      <c r="J1160" s="243"/>
      <c r="K1160" s="197"/>
      <c r="L1160" s="198" t="str">
        <f t="shared" si="236"/>
        <v/>
      </c>
      <c r="M1160" s="199" t="str">
        <f t="shared" si="237"/>
        <v/>
      </c>
      <c r="N1160" s="200" t="str">
        <f t="shared" si="238"/>
        <v xml:space="preserve"> </v>
      </c>
      <c r="O1160" s="201"/>
      <c r="P1160" s="201"/>
      <c r="Q1160" s="202"/>
      <c r="R1160" s="202"/>
      <c r="S1160" s="202"/>
      <c r="T1160" s="193" t="str">
        <f>IFERROR(VLOOKUP(S1160,Sort!E:F,2,0),"")</f>
        <v/>
      </c>
      <c r="U1160" s="115" t="str">
        <f t="shared" si="239"/>
        <v/>
      </c>
      <c r="V1160" s="202" t="s">
        <v>422</v>
      </c>
      <c r="W1160" s="202"/>
      <c r="X1160" s="202"/>
      <c r="Y1160" s="202"/>
      <c r="Z1160" s="193"/>
      <c r="AA1160" s="193" t="s">
        <v>362</v>
      </c>
      <c r="AB1160" s="203"/>
      <c r="AC1160" s="204" t="str">
        <f t="shared" si="240"/>
        <v>CLOSE</v>
      </c>
      <c r="AD1160" s="47" t="str">
        <f t="array" ref="AD1160">IF(D1160="","",INDEX(HM_Unit!$D$1:$AE$1,MATCH(C1160,HM_Unit!$D$2:$AE$2,0)))</f>
        <v/>
      </c>
      <c r="AE1160" s="46"/>
      <c r="AF1160" s="46"/>
      <c r="AG1160" s="46"/>
      <c r="AH1160" s="46"/>
      <c r="AI1160" s="46"/>
      <c r="AJ1160" s="46"/>
      <c r="AK1160" s="46"/>
    </row>
    <row r="1161" spans="1:37" ht="12" customHeight="1">
      <c r="A1161" s="46" t="str">
        <f>IFERROR(VLOOKUP(D1161,Sort!B:D,3,0),"")</f>
        <v/>
      </c>
      <c r="B1161" s="190" t="str">
        <f t="shared" si="234"/>
        <v>0CLOSE</v>
      </c>
      <c r="C1161" s="196"/>
      <c r="D1161" s="193"/>
      <c r="E1161" s="193" t="str">
        <f>IFERROR(VLOOKUP(D1161,Sort!B:C,2,0),"")</f>
        <v/>
      </c>
      <c r="F1161" s="194"/>
      <c r="G1161" s="195" t="str">
        <f t="shared" si="235"/>
        <v/>
      </c>
      <c r="H1161" s="243"/>
      <c r="I1161" s="197"/>
      <c r="J1161" s="243"/>
      <c r="K1161" s="197"/>
      <c r="L1161" s="198" t="str">
        <f t="shared" si="236"/>
        <v/>
      </c>
      <c r="M1161" s="199" t="str">
        <f t="shared" si="237"/>
        <v/>
      </c>
      <c r="N1161" s="200" t="str">
        <f t="shared" si="238"/>
        <v xml:space="preserve"> </v>
      </c>
      <c r="O1161" s="201"/>
      <c r="P1161" s="201"/>
      <c r="Q1161" s="202"/>
      <c r="R1161" s="202"/>
      <c r="S1161" s="202"/>
      <c r="T1161" s="193" t="str">
        <f>IFERROR(VLOOKUP(S1161,Sort!E:F,2,0),"")</f>
        <v/>
      </c>
      <c r="U1161" s="115" t="str">
        <f t="shared" si="239"/>
        <v/>
      </c>
      <c r="V1161" s="202" t="s">
        <v>422</v>
      </c>
      <c r="W1161" s="202"/>
      <c r="X1161" s="202"/>
      <c r="Y1161" s="202"/>
      <c r="Z1161" s="193"/>
      <c r="AA1161" s="193" t="s">
        <v>362</v>
      </c>
      <c r="AB1161" s="203"/>
      <c r="AC1161" s="204" t="str">
        <f t="shared" si="240"/>
        <v>CLOSE</v>
      </c>
      <c r="AD1161" s="47" t="str">
        <f t="array" ref="AD1161">IF(D1161="","",INDEX(HM_Unit!$D$1:$AE$1,MATCH(C1161,HM_Unit!$D$2:$AE$2,0)))</f>
        <v/>
      </c>
      <c r="AE1161" s="46"/>
      <c r="AF1161" s="46"/>
      <c r="AG1161" s="46"/>
      <c r="AH1161" s="46"/>
      <c r="AI1161" s="46"/>
      <c r="AJ1161" s="46"/>
      <c r="AK1161" s="46"/>
    </row>
    <row r="1162" spans="1:37" ht="12" customHeight="1">
      <c r="A1162" s="46" t="str">
        <f>IFERROR(VLOOKUP(D1162,Sort!B:D,3,0),"")</f>
        <v/>
      </c>
      <c r="B1162" s="190" t="str">
        <f t="shared" si="234"/>
        <v>0CLOSE</v>
      </c>
      <c r="C1162" s="196"/>
      <c r="D1162" s="193"/>
      <c r="E1162" s="193" t="str">
        <f>IFERROR(VLOOKUP(D1162,Sort!B:C,2,0),"")</f>
        <v/>
      </c>
      <c r="F1162" s="194"/>
      <c r="G1162" s="195" t="str">
        <f t="shared" si="235"/>
        <v/>
      </c>
      <c r="H1162" s="243"/>
      <c r="I1162" s="197"/>
      <c r="J1162" s="243"/>
      <c r="K1162" s="197"/>
      <c r="L1162" s="198" t="str">
        <f t="shared" si="236"/>
        <v/>
      </c>
      <c r="M1162" s="199" t="str">
        <f t="shared" si="237"/>
        <v/>
      </c>
      <c r="N1162" s="200" t="str">
        <f t="shared" si="238"/>
        <v xml:space="preserve"> </v>
      </c>
      <c r="O1162" s="201"/>
      <c r="P1162" s="201"/>
      <c r="Q1162" s="202"/>
      <c r="R1162" s="202"/>
      <c r="S1162" s="202"/>
      <c r="T1162" s="193" t="str">
        <f>IFERROR(VLOOKUP(S1162,Sort!E:F,2,0),"")</f>
        <v/>
      </c>
      <c r="U1162" s="115" t="str">
        <f t="shared" si="239"/>
        <v/>
      </c>
      <c r="V1162" s="202" t="s">
        <v>422</v>
      </c>
      <c r="W1162" s="202"/>
      <c r="X1162" s="202"/>
      <c r="Y1162" s="202"/>
      <c r="Z1162" s="193"/>
      <c r="AA1162" s="193" t="s">
        <v>362</v>
      </c>
      <c r="AB1162" s="203"/>
      <c r="AC1162" s="204" t="str">
        <f t="shared" si="240"/>
        <v>CLOSE</v>
      </c>
      <c r="AD1162" s="47" t="str">
        <f t="array" ref="AD1162">IF(D1162="","",INDEX(HM_Unit!$D$1:$AE$1,MATCH(C1162,HM_Unit!$D$2:$AE$2,0)))</f>
        <v/>
      </c>
      <c r="AE1162" s="46"/>
      <c r="AF1162" s="46"/>
      <c r="AG1162" s="46"/>
      <c r="AH1162" s="46"/>
      <c r="AI1162" s="46"/>
      <c r="AJ1162" s="46"/>
      <c r="AK1162" s="46"/>
    </row>
    <row r="1163" spans="1:37" ht="12" customHeight="1">
      <c r="A1163" s="46" t="str">
        <f>IFERROR(VLOOKUP(D1163,Sort!B:D,3,0),"")</f>
        <v/>
      </c>
      <c r="B1163" s="190" t="str">
        <f t="shared" si="234"/>
        <v>0CLOSE</v>
      </c>
      <c r="C1163" s="196"/>
      <c r="D1163" s="193"/>
      <c r="E1163" s="193" t="str">
        <f>IFERROR(VLOOKUP(D1163,Sort!B:C,2,0),"")</f>
        <v/>
      </c>
      <c r="F1163" s="194"/>
      <c r="G1163" s="195" t="str">
        <f t="shared" si="235"/>
        <v/>
      </c>
      <c r="H1163" s="243"/>
      <c r="I1163" s="197"/>
      <c r="J1163" s="243"/>
      <c r="K1163" s="197"/>
      <c r="L1163" s="198" t="str">
        <f t="shared" si="236"/>
        <v/>
      </c>
      <c r="M1163" s="199" t="str">
        <f t="shared" si="237"/>
        <v/>
      </c>
      <c r="N1163" s="200" t="str">
        <f t="shared" si="238"/>
        <v xml:space="preserve"> </v>
      </c>
      <c r="O1163" s="201"/>
      <c r="P1163" s="201"/>
      <c r="Q1163" s="202"/>
      <c r="R1163" s="202"/>
      <c r="S1163" s="202"/>
      <c r="T1163" s="193" t="str">
        <f>IFERROR(VLOOKUP(S1163,Sort!E:F,2,0),"")</f>
        <v/>
      </c>
      <c r="U1163" s="115" t="str">
        <f t="shared" si="239"/>
        <v/>
      </c>
      <c r="V1163" s="202" t="s">
        <v>422</v>
      </c>
      <c r="W1163" s="202"/>
      <c r="X1163" s="202"/>
      <c r="Y1163" s="202"/>
      <c r="Z1163" s="193"/>
      <c r="AA1163" s="193" t="s">
        <v>362</v>
      </c>
      <c r="AB1163" s="203"/>
      <c r="AC1163" s="204" t="str">
        <f t="shared" si="240"/>
        <v>CLOSE</v>
      </c>
      <c r="AD1163" s="47" t="str">
        <f t="array" ref="AD1163">IF(D1163="","",INDEX(HM_Unit!$D$1:$AE$1,MATCH(C1163,HM_Unit!$D$2:$AE$2,0)))</f>
        <v/>
      </c>
      <c r="AE1163" s="46"/>
      <c r="AF1163" s="46"/>
      <c r="AG1163" s="46"/>
      <c r="AH1163" s="46"/>
      <c r="AI1163" s="46"/>
      <c r="AJ1163" s="46"/>
      <c r="AK1163" s="46"/>
    </row>
    <row r="1164" spans="1:37" ht="12" customHeight="1">
      <c r="A1164" s="46" t="str">
        <f>IFERROR(VLOOKUP(D1164,Sort!B:D,3,0),"")</f>
        <v/>
      </c>
      <c r="B1164" s="190" t="str">
        <f t="shared" si="234"/>
        <v>0CLOSE</v>
      </c>
      <c r="C1164" s="196"/>
      <c r="D1164" s="193"/>
      <c r="E1164" s="193" t="str">
        <f>IFERROR(VLOOKUP(D1164,Sort!B:C,2,0),"")</f>
        <v/>
      </c>
      <c r="F1164" s="194"/>
      <c r="G1164" s="195" t="str">
        <f t="shared" si="235"/>
        <v/>
      </c>
      <c r="H1164" s="243"/>
      <c r="I1164" s="197"/>
      <c r="J1164" s="243"/>
      <c r="K1164" s="197"/>
      <c r="L1164" s="198" t="str">
        <f t="shared" si="236"/>
        <v/>
      </c>
      <c r="M1164" s="199" t="str">
        <f t="shared" si="237"/>
        <v/>
      </c>
      <c r="N1164" s="200" t="str">
        <f t="shared" si="238"/>
        <v xml:space="preserve"> </v>
      </c>
      <c r="O1164" s="201"/>
      <c r="P1164" s="201"/>
      <c r="Q1164" s="202"/>
      <c r="R1164" s="202"/>
      <c r="S1164" s="202"/>
      <c r="T1164" s="193" t="str">
        <f>IFERROR(VLOOKUP(S1164,Sort!E:F,2,0),"")</f>
        <v/>
      </c>
      <c r="U1164" s="115" t="str">
        <f t="shared" si="239"/>
        <v/>
      </c>
      <c r="V1164" s="202" t="s">
        <v>422</v>
      </c>
      <c r="W1164" s="202"/>
      <c r="X1164" s="202"/>
      <c r="Y1164" s="202"/>
      <c r="Z1164" s="193"/>
      <c r="AA1164" s="193" t="s">
        <v>362</v>
      </c>
      <c r="AB1164" s="203"/>
      <c r="AC1164" s="204" t="str">
        <f t="shared" si="240"/>
        <v>CLOSE</v>
      </c>
      <c r="AD1164" s="47" t="str">
        <f t="array" ref="AD1164">IF(D1164="","",INDEX(HM_Unit!$D$1:$AE$1,MATCH(C1164,HM_Unit!$D$2:$AE$2,0)))</f>
        <v/>
      </c>
      <c r="AE1164" s="46"/>
      <c r="AF1164" s="46"/>
      <c r="AG1164" s="46"/>
      <c r="AH1164" s="46"/>
      <c r="AI1164" s="46"/>
      <c r="AJ1164" s="46"/>
      <c r="AK1164" s="46"/>
    </row>
    <row r="1165" spans="1:37" ht="12" customHeight="1">
      <c r="A1165" s="46" t="str">
        <f>IFERROR(VLOOKUP(D1165,Sort!B:D,3,0),"")</f>
        <v/>
      </c>
      <c r="B1165" s="190" t="str">
        <f t="shared" si="234"/>
        <v>0CLOSE</v>
      </c>
      <c r="C1165" s="196"/>
      <c r="D1165" s="193"/>
      <c r="E1165" s="193" t="str">
        <f>IFERROR(VLOOKUP(D1165,Sort!B:C,2,0),"")</f>
        <v/>
      </c>
      <c r="F1165" s="194"/>
      <c r="G1165" s="195" t="str">
        <f t="shared" si="235"/>
        <v/>
      </c>
      <c r="H1165" s="243"/>
      <c r="I1165" s="197"/>
      <c r="J1165" s="243"/>
      <c r="K1165" s="197"/>
      <c r="L1165" s="198" t="str">
        <f t="shared" si="236"/>
        <v/>
      </c>
      <c r="M1165" s="199" t="str">
        <f t="shared" si="237"/>
        <v/>
      </c>
      <c r="N1165" s="200" t="str">
        <f t="shared" si="238"/>
        <v xml:space="preserve"> </v>
      </c>
      <c r="O1165" s="201"/>
      <c r="P1165" s="201"/>
      <c r="Q1165" s="202"/>
      <c r="R1165" s="202"/>
      <c r="S1165" s="202"/>
      <c r="T1165" s="193" t="str">
        <f>IFERROR(VLOOKUP(S1165,Sort!E:F,2,0),"")</f>
        <v/>
      </c>
      <c r="U1165" s="115" t="str">
        <f t="shared" si="239"/>
        <v/>
      </c>
      <c r="V1165" s="202" t="s">
        <v>422</v>
      </c>
      <c r="W1165" s="202"/>
      <c r="X1165" s="202"/>
      <c r="Y1165" s="202"/>
      <c r="Z1165" s="193"/>
      <c r="AA1165" s="193" t="s">
        <v>362</v>
      </c>
      <c r="AB1165" s="203"/>
      <c r="AC1165" s="204" t="str">
        <f t="shared" si="240"/>
        <v>CLOSE</v>
      </c>
      <c r="AD1165" s="47" t="str">
        <f t="array" ref="AD1165">IF(D1165="","",INDEX(HM_Unit!$D$1:$AE$1,MATCH(C1165,HM_Unit!$D$2:$AE$2,0)))</f>
        <v/>
      </c>
      <c r="AE1165" s="46"/>
      <c r="AF1165" s="46"/>
      <c r="AG1165" s="46"/>
      <c r="AH1165" s="46"/>
      <c r="AI1165" s="46"/>
      <c r="AJ1165" s="46"/>
      <c r="AK1165" s="46"/>
    </row>
    <row r="1166" spans="1:37" ht="12" customHeight="1">
      <c r="A1166" s="46" t="str">
        <f>IFERROR(VLOOKUP(D1166,Sort!B:D,3,0),"")</f>
        <v/>
      </c>
      <c r="B1166" s="190" t="str">
        <f t="shared" si="234"/>
        <v>0CLOSE</v>
      </c>
      <c r="C1166" s="196"/>
      <c r="D1166" s="193"/>
      <c r="E1166" s="193" t="str">
        <f>IFERROR(VLOOKUP(D1166,Sort!B:C,2,0),"")</f>
        <v/>
      </c>
      <c r="F1166" s="194"/>
      <c r="G1166" s="195" t="str">
        <f t="shared" si="235"/>
        <v/>
      </c>
      <c r="H1166" s="243"/>
      <c r="I1166" s="197"/>
      <c r="J1166" s="243"/>
      <c r="K1166" s="197"/>
      <c r="L1166" s="198" t="str">
        <f t="shared" si="236"/>
        <v/>
      </c>
      <c r="M1166" s="199" t="str">
        <f t="shared" si="237"/>
        <v/>
      </c>
      <c r="N1166" s="200" t="str">
        <f t="shared" si="238"/>
        <v xml:space="preserve"> </v>
      </c>
      <c r="O1166" s="201"/>
      <c r="P1166" s="201"/>
      <c r="Q1166" s="202"/>
      <c r="R1166" s="202"/>
      <c r="S1166" s="202"/>
      <c r="T1166" s="193" t="str">
        <f>IFERROR(VLOOKUP(S1166,Sort!E:F,2,0),"")</f>
        <v/>
      </c>
      <c r="U1166" s="115" t="str">
        <f t="shared" si="239"/>
        <v/>
      </c>
      <c r="V1166" s="202" t="s">
        <v>422</v>
      </c>
      <c r="W1166" s="202"/>
      <c r="X1166" s="202"/>
      <c r="Y1166" s="202"/>
      <c r="Z1166" s="193"/>
      <c r="AA1166" s="193" t="s">
        <v>362</v>
      </c>
      <c r="AB1166" s="203"/>
      <c r="AC1166" s="204" t="str">
        <f t="shared" si="240"/>
        <v>CLOSE</v>
      </c>
      <c r="AD1166" s="47" t="str">
        <f t="array" ref="AD1166">IF(D1166="","",INDEX(HM_Unit!$D$1:$AE$1,MATCH(C1166,HM_Unit!$D$2:$AE$2,0)))</f>
        <v/>
      </c>
      <c r="AE1166" s="46"/>
      <c r="AF1166" s="46"/>
      <c r="AG1166" s="46"/>
      <c r="AH1166" s="46"/>
      <c r="AI1166" s="46"/>
      <c r="AJ1166" s="46"/>
      <c r="AK1166" s="46"/>
    </row>
    <row r="1167" spans="1:37" ht="12" customHeight="1">
      <c r="A1167" s="46" t="str">
        <f>IFERROR(VLOOKUP(D1167,Sort!B:D,3,0),"")</f>
        <v/>
      </c>
      <c r="B1167" s="190" t="str">
        <f t="shared" si="234"/>
        <v>0CLOSE</v>
      </c>
      <c r="C1167" s="196"/>
      <c r="D1167" s="193"/>
      <c r="E1167" s="193" t="str">
        <f>IFERROR(VLOOKUP(D1167,Sort!B:C,2,0),"")</f>
        <v/>
      </c>
      <c r="F1167" s="194"/>
      <c r="G1167" s="195" t="str">
        <f t="shared" si="235"/>
        <v/>
      </c>
      <c r="H1167" s="243"/>
      <c r="I1167" s="197"/>
      <c r="J1167" s="243"/>
      <c r="K1167" s="197"/>
      <c r="L1167" s="198" t="str">
        <f t="shared" si="236"/>
        <v/>
      </c>
      <c r="M1167" s="199" t="str">
        <f t="shared" si="237"/>
        <v/>
      </c>
      <c r="N1167" s="200" t="str">
        <f t="shared" si="238"/>
        <v xml:space="preserve"> </v>
      </c>
      <c r="O1167" s="201"/>
      <c r="P1167" s="201"/>
      <c r="Q1167" s="202"/>
      <c r="R1167" s="202"/>
      <c r="S1167" s="202"/>
      <c r="T1167" s="193" t="str">
        <f>IFERROR(VLOOKUP(S1167,Sort!E:F,2,0),"")</f>
        <v/>
      </c>
      <c r="U1167" s="115" t="str">
        <f t="shared" si="239"/>
        <v/>
      </c>
      <c r="V1167" s="202" t="s">
        <v>422</v>
      </c>
      <c r="W1167" s="202"/>
      <c r="X1167" s="202"/>
      <c r="Y1167" s="202"/>
      <c r="Z1167" s="193"/>
      <c r="AA1167" s="193" t="s">
        <v>362</v>
      </c>
      <c r="AB1167" s="203"/>
      <c r="AC1167" s="204" t="str">
        <f t="shared" si="240"/>
        <v>CLOSE</v>
      </c>
      <c r="AD1167" s="47" t="str">
        <f t="array" ref="AD1167">IF(D1167="","",INDEX(HM_Unit!$D$1:$AE$1,MATCH(C1167,HM_Unit!$D$2:$AE$2,0)))</f>
        <v/>
      </c>
      <c r="AE1167" s="46"/>
      <c r="AF1167" s="46"/>
      <c r="AG1167" s="46"/>
      <c r="AH1167" s="46"/>
      <c r="AI1167" s="46"/>
      <c r="AJ1167" s="46"/>
      <c r="AK1167" s="46"/>
    </row>
    <row r="1168" spans="1:37" ht="12" customHeight="1">
      <c r="A1168" s="46" t="str">
        <f>IFERROR(VLOOKUP(D1168,Sort!B:D,3,0),"")</f>
        <v/>
      </c>
      <c r="B1168" s="190" t="str">
        <f t="shared" si="234"/>
        <v>0CLOSE</v>
      </c>
      <c r="C1168" s="196"/>
      <c r="D1168" s="193"/>
      <c r="E1168" s="193" t="str">
        <f>IFERROR(VLOOKUP(D1168,Sort!B:C,2,0),"")</f>
        <v/>
      </c>
      <c r="F1168" s="194"/>
      <c r="G1168" s="195" t="str">
        <f t="shared" si="235"/>
        <v/>
      </c>
      <c r="H1168" s="243"/>
      <c r="I1168" s="197"/>
      <c r="J1168" s="243"/>
      <c r="K1168" s="197"/>
      <c r="L1168" s="198" t="str">
        <f t="shared" si="236"/>
        <v/>
      </c>
      <c r="M1168" s="199" t="str">
        <f t="shared" si="237"/>
        <v/>
      </c>
      <c r="N1168" s="200" t="str">
        <f t="shared" si="238"/>
        <v xml:space="preserve"> </v>
      </c>
      <c r="O1168" s="201"/>
      <c r="P1168" s="201"/>
      <c r="Q1168" s="202"/>
      <c r="R1168" s="202"/>
      <c r="S1168" s="202"/>
      <c r="T1168" s="193" t="str">
        <f>IFERROR(VLOOKUP(S1168,Sort!E:F,2,0),"")</f>
        <v/>
      </c>
      <c r="U1168" s="115" t="str">
        <f t="shared" si="239"/>
        <v/>
      </c>
      <c r="V1168" s="202" t="s">
        <v>422</v>
      </c>
      <c r="W1168" s="202"/>
      <c r="X1168" s="202"/>
      <c r="Y1168" s="202"/>
      <c r="Z1168" s="193"/>
      <c r="AA1168" s="193" t="s">
        <v>362</v>
      </c>
      <c r="AB1168" s="203"/>
      <c r="AC1168" s="204" t="str">
        <f t="shared" si="240"/>
        <v>CLOSE</v>
      </c>
      <c r="AD1168" s="47" t="str">
        <f t="array" ref="AD1168">IF(D1168="","",INDEX(HM_Unit!$D$1:$AE$1,MATCH(C1168,HM_Unit!$D$2:$AE$2,0)))</f>
        <v/>
      </c>
      <c r="AE1168" s="46"/>
      <c r="AF1168" s="46"/>
      <c r="AG1168" s="46"/>
      <c r="AH1168" s="46"/>
      <c r="AI1168" s="46"/>
      <c r="AJ1168" s="46"/>
      <c r="AK1168" s="46"/>
    </row>
    <row r="1169" spans="1:37" ht="12" customHeight="1">
      <c r="A1169" s="46" t="str">
        <f>IFERROR(VLOOKUP(D1169,Sort!B:D,3,0),"")</f>
        <v/>
      </c>
      <c r="B1169" s="190" t="str">
        <f t="shared" si="234"/>
        <v>0CLOSE</v>
      </c>
      <c r="C1169" s="196"/>
      <c r="D1169" s="193"/>
      <c r="E1169" s="193" t="str">
        <f>IFERROR(VLOOKUP(D1169,Sort!B:C,2,0),"")</f>
        <v/>
      </c>
      <c r="F1169" s="194"/>
      <c r="G1169" s="195" t="str">
        <f t="shared" si="235"/>
        <v/>
      </c>
      <c r="H1169" s="243"/>
      <c r="I1169" s="197"/>
      <c r="J1169" s="243"/>
      <c r="K1169" s="197"/>
      <c r="L1169" s="198" t="str">
        <f t="shared" si="236"/>
        <v/>
      </c>
      <c r="M1169" s="199" t="str">
        <f t="shared" si="237"/>
        <v/>
      </c>
      <c r="N1169" s="200" t="str">
        <f t="shared" si="238"/>
        <v xml:space="preserve"> </v>
      </c>
      <c r="O1169" s="201"/>
      <c r="P1169" s="201"/>
      <c r="Q1169" s="202"/>
      <c r="R1169" s="202"/>
      <c r="S1169" s="202"/>
      <c r="T1169" s="193" t="str">
        <f>IFERROR(VLOOKUP(S1169,Sort!E:F,2,0),"")</f>
        <v/>
      </c>
      <c r="U1169" s="115" t="str">
        <f t="shared" si="239"/>
        <v/>
      </c>
      <c r="V1169" s="202" t="s">
        <v>422</v>
      </c>
      <c r="W1169" s="202"/>
      <c r="X1169" s="202"/>
      <c r="Y1169" s="202"/>
      <c r="Z1169" s="193"/>
      <c r="AA1169" s="193" t="s">
        <v>362</v>
      </c>
      <c r="AB1169" s="203"/>
      <c r="AC1169" s="204" t="str">
        <f t="shared" si="240"/>
        <v>CLOSE</v>
      </c>
      <c r="AD1169" s="47" t="str">
        <f t="array" ref="AD1169">IF(D1169="","",INDEX(HM_Unit!$D$1:$AE$1,MATCH(C1169,HM_Unit!$D$2:$AE$2,0)))</f>
        <v/>
      </c>
      <c r="AE1169" s="46"/>
      <c r="AF1169" s="46"/>
      <c r="AG1169" s="46"/>
      <c r="AH1169" s="46"/>
      <c r="AI1169" s="46"/>
      <c r="AJ1169" s="46"/>
      <c r="AK1169" s="46"/>
    </row>
    <row r="1170" spans="1:37" ht="12" customHeight="1">
      <c r="A1170" s="46" t="str">
        <f>IFERROR(VLOOKUP(D1170,Sort!B:D,3,0),"")</f>
        <v/>
      </c>
      <c r="B1170" s="190" t="str">
        <f t="shared" si="234"/>
        <v>0CLOSE</v>
      </c>
      <c r="C1170" s="196"/>
      <c r="D1170" s="193"/>
      <c r="E1170" s="193" t="str">
        <f>IFERROR(VLOOKUP(D1170,Sort!B:C,2,0),"")</f>
        <v/>
      </c>
      <c r="F1170" s="194"/>
      <c r="G1170" s="195" t="str">
        <f t="shared" si="235"/>
        <v/>
      </c>
      <c r="H1170" s="243"/>
      <c r="I1170" s="197"/>
      <c r="J1170" s="243"/>
      <c r="K1170" s="197"/>
      <c r="L1170" s="198" t="str">
        <f t="shared" si="236"/>
        <v/>
      </c>
      <c r="M1170" s="199" t="str">
        <f t="shared" si="237"/>
        <v/>
      </c>
      <c r="N1170" s="200" t="str">
        <f t="shared" si="238"/>
        <v xml:space="preserve"> </v>
      </c>
      <c r="O1170" s="201"/>
      <c r="P1170" s="201"/>
      <c r="Q1170" s="202"/>
      <c r="R1170" s="202"/>
      <c r="S1170" s="202"/>
      <c r="T1170" s="193" t="str">
        <f>IFERROR(VLOOKUP(S1170,Sort!E:F,2,0),"")</f>
        <v/>
      </c>
      <c r="U1170" s="115" t="str">
        <f t="shared" si="239"/>
        <v/>
      </c>
      <c r="V1170" s="202" t="s">
        <v>422</v>
      </c>
      <c r="W1170" s="202"/>
      <c r="X1170" s="202"/>
      <c r="Y1170" s="202"/>
      <c r="Z1170" s="193"/>
      <c r="AA1170" s="193" t="s">
        <v>362</v>
      </c>
      <c r="AB1170" s="203"/>
      <c r="AC1170" s="204" t="str">
        <f t="shared" si="240"/>
        <v>CLOSE</v>
      </c>
      <c r="AD1170" s="47" t="str">
        <f t="array" ref="AD1170">IF(D1170="","",INDEX(HM_Unit!$D$1:$AE$1,MATCH(C1170,HM_Unit!$D$2:$AE$2,0)))</f>
        <v/>
      </c>
      <c r="AE1170" s="46"/>
      <c r="AF1170" s="46"/>
      <c r="AG1170" s="46"/>
      <c r="AH1170" s="46"/>
      <c r="AI1170" s="46"/>
      <c r="AJ1170" s="46"/>
      <c r="AK1170" s="46"/>
    </row>
    <row r="1171" spans="1:37" ht="12" customHeight="1">
      <c r="A1171" s="46" t="str">
        <f>IFERROR(VLOOKUP(D1171,Sort!B:D,3,0),"")</f>
        <v/>
      </c>
      <c r="B1171" s="190" t="str">
        <f t="shared" si="234"/>
        <v>0CLOSE</v>
      </c>
      <c r="C1171" s="196"/>
      <c r="D1171" s="193"/>
      <c r="E1171" s="193" t="str">
        <f>IFERROR(VLOOKUP(D1171,Sort!B:C,2,0),"")</f>
        <v/>
      </c>
      <c r="F1171" s="194"/>
      <c r="G1171" s="195" t="str">
        <f t="shared" si="235"/>
        <v/>
      </c>
      <c r="H1171" s="243"/>
      <c r="I1171" s="197"/>
      <c r="J1171" s="243"/>
      <c r="K1171" s="197"/>
      <c r="L1171" s="198" t="str">
        <f t="shared" si="236"/>
        <v/>
      </c>
      <c r="M1171" s="199" t="str">
        <f t="shared" si="237"/>
        <v/>
      </c>
      <c r="N1171" s="200" t="str">
        <f t="shared" si="238"/>
        <v xml:space="preserve"> </v>
      </c>
      <c r="O1171" s="201"/>
      <c r="P1171" s="201"/>
      <c r="Q1171" s="202"/>
      <c r="R1171" s="202"/>
      <c r="S1171" s="202"/>
      <c r="T1171" s="193" t="str">
        <f>IFERROR(VLOOKUP(S1171,Sort!E:F,2,0),"")</f>
        <v/>
      </c>
      <c r="U1171" s="115" t="str">
        <f t="shared" si="239"/>
        <v/>
      </c>
      <c r="V1171" s="202" t="s">
        <v>422</v>
      </c>
      <c r="W1171" s="202"/>
      <c r="X1171" s="202"/>
      <c r="Y1171" s="202"/>
      <c r="Z1171" s="193"/>
      <c r="AA1171" s="193" t="s">
        <v>362</v>
      </c>
      <c r="AB1171" s="203"/>
      <c r="AC1171" s="204" t="str">
        <f t="shared" si="240"/>
        <v>CLOSE</v>
      </c>
      <c r="AD1171" s="47" t="str">
        <f t="array" ref="AD1171">IF(D1171="","",INDEX(HM_Unit!$D$1:$AE$1,MATCH(C1171,HM_Unit!$D$2:$AE$2,0)))</f>
        <v/>
      </c>
      <c r="AE1171" s="46"/>
      <c r="AF1171" s="46"/>
      <c r="AG1171" s="46"/>
      <c r="AH1171" s="46"/>
      <c r="AI1171" s="46"/>
      <c r="AJ1171" s="46"/>
      <c r="AK1171" s="46"/>
    </row>
    <row r="1172" spans="1:37" ht="12" customHeight="1">
      <c r="A1172" s="46" t="str">
        <f>IFERROR(VLOOKUP(D1172,Sort!B:D,3,0),"")</f>
        <v/>
      </c>
      <c r="B1172" s="190" t="str">
        <f t="shared" si="234"/>
        <v>0CLOSE</v>
      </c>
      <c r="C1172" s="196"/>
      <c r="D1172" s="193"/>
      <c r="E1172" s="193" t="str">
        <f>IFERROR(VLOOKUP(D1172,Sort!B:C,2,0),"")</f>
        <v/>
      </c>
      <c r="F1172" s="194"/>
      <c r="G1172" s="195" t="str">
        <f t="shared" si="235"/>
        <v/>
      </c>
      <c r="H1172" s="243"/>
      <c r="I1172" s="197"/>
      <c r="J1172" s="243"/>
      <c r="K1172" s="197"/>
      <c r="L1172" s="198" t="str">
        <f t="shared" si="236"/>
        <v/>
      </c>
      <c r="M1172" s="199" t="str">
        <f t="shared" si="237"/>
        <v/>
      </c>
      <c r="N1172" s="200" t="str">
        <f t="shared" si="238"/>
        <v xml:space="preserve"> </v>
      </c>
      <c r="O1172" s="201"/>
      <c r="P1172" s="201"/>
      <c r="Q1172" s="202"/>
      <c r="R1172" s="202"/>
      <c r="S1172" s="202"/>
      <c r="T1172" s="193" t="str">
        <f>IFERROR(VLOOKUP(S1172,Sort!E:F,2,0),"")</f>
        <v/>
      </c>
      <c r="U1172" s="115" t="str">
        <f t="shared" si="239"/>
        <v/>
      </c>
      <c r="V1172" s="202" t="s">
        <v>422</v>
      </c>
      <c r="W1172" s="202"/>
      <c r="X1172" s="202"/>
      <c r="Y1172" s="202"/>
      <c r="Z1172" s="193"/>
      <c r="AA1172" s="193" t="s">
        <v>362</v>
      </c>
      <c r="AB1172" s="203"/>
      <c r="AC1172" s="204" t="str">
        <f t="shared" si="240"/>
        <v>CLOSE</v>
      </c>
      <c r="AD1172" s="47" t="str">
        <f t="array" ref="AD1172">IF(D1172="","",INDEX(HM_Unit!$D$1:$AE$1,MATCH(C1172,HM_Unit!$D$2:$AE$2,0)))</f>
        <v/>
      </c>
      <c r="AE1172" s="46"/>
      <c r="AF1172" s="46"/>
      <c r="AG1172" s="46"/>
      <c r="AH1172" s="46"/>
      <c r="AI1172" s="46"/>
      <c r="AJ1172" s="46"/>
      <c r="AK1172" s="46"/>
    </row>
    <row r="1173" spans="1:37" ht="12" customHeight="1">
      <c r="A1173" s="46" t="str">
        <f>IFERROR(VLOOKUP(D1173,Sort!B:D,3,0),"")</f>
        <v/>
      </c>
      <c r="B1173" s="190" t="str">
        <f t="shared" si="234"/>
        <v>0CLOSE</v>
      </c>
      <c r="C1173" s="196"/>
      <c r="D1173" s="193"/>
      <c r="E1173" s="193" t="str">
        <f>IFERROR(VLOOKUP(D1173,Sort!B:C,2,0),"")</f>
        <v/>
      </c>
      <c r="F1173" s="194"/>
      <c r="G1173" s="195" t="str">
        <f t="shared" si="235"/>
        <v/>
      </c>
      <c r="H1173" s="243"/>
      <c r="I1173" s="197"/>
      <c r="J1173" s="243"/>
      <c r="K1173" s="197"/>
      <c r="L1173" s="198" t="str">
        <f t="shared" si="236"/>
        <v/>
      </c>
      <c r="M1173" s="199" t="str">
        <f t="shared" si="237"/>
        <v/>
      </c>
      <c r="N1173" s="200" t="str">
        <f t="shared" si="238"/>
        <v xml:space="preserve"> </v>
      </c>
      <c r="O1173" s="201"/>
      <c r="P1173" s="201"/>
      <c r="Q1173" s="202"/>
      <c r="R1173" s="202"/>
      <c r="S1173" s="202"/>
      <c r="T1173" s="193" t="str">
        <f>IFERROR(VLOOKUP(S1173,Sort!E:F,2,0),"")</f>
        <v/>
      </c>
      <c r="U1173" s="115" t="str">
        <f t="shared" si="239"/>
        <v/>
      </c>
      <c r="V1173" s="202" t="s">
        <v>422</v>
      </c>
      <c r="W1173" s="202"/>
      <c r="X1173" s="202"/>
      <c r="Y1173" s="202"/>
      <c r="Z1173" s="193"/>
      <c r="AA1173" s="193" t="s">
        <v>362</v>
      </c>
      <c r="AB1173" s="203"/>
      <c r="AC1173" s="204" t="str">
        <f t="shared" si="240"/>
        <v>CLOSE</v>
      </c>
      <c r="AD1173" s="47" t="str">
        <f t="array" ref="AD1173">IF(D1173="","",INDEX(HM_Unit!$D$1:$AE$1,MATCH(C1173,HM_Unit!$D$2:$AE$2,0)))</f>
        <v/>
      </c>
      <c r="AE1173" s="46"/>
      <c r="AF1173" s="46"/>
      <c r="AG1173" s="46"/>
      <c r="AH1173" s="46"/>
      <c r="AI1173" s="46"/>
      <c r="AJ1173" s="46"/>
      <c r="AK1173" s="46"/>
    </row>
    <row r="1174" spans="1:37" ht="12" customHeight="1">
      <c r="A1174" s="46" t="str">
        <f>IFERROR(VLOOKUP(D1174,Sort!B:D,3,0),"")</f>
        <v/>
      </c>
      <c r="B1174" s="190" t="str">
        <f t="shared" si="234"/>
        <v>0CLOSE</v>
      </c>
      <c r="C1174" s="196"/>
      <c r="D1174" s="193"/>
      <c r="E1174" s="193" t="str">
        <f>IFERROR(VLOOKUP(D1174,Sort!B:C,2,0),"")</f>
        <v/>
      </c>
      <c r="F1174" s="194"/>
      <c r="G1174" s="195" t="str">
        <f t="shared" si="235"/>
        <v/>
      </c>
      <c r="H1174" s="243"/>
      <c r="I1174" s="197"/>
      <c r="J1174" s="243"/>
      <c r="K1174" s="197"/>
      <c r="L1174" s="198" t="str">
        <f t="shared" si="236"/>
        <v/>
      </c>
      <c r="M1174" s="199" t="str">
        <f t="shared" si="237"/>
        <v/>
      </c>
      <c r="N1174" s="200" t="str">
        <f t="shared" si="238"/>
        <v xml:space="preserve"> </v>
      </c>
      <c r="O1174" s="201"/>
      <c r="P1174" s="201"/>
      <c r="Q1174" s="202"/>
      <c r="R1174" s="202"/>
      <c r="S1174" s="202"/>
      <c r="T1174" s="193" t="str">
        <f>IFERROR(VLOOKUP(S1174,Sort!E:F,2,0),"")</f>
        <v/>
      </c>
      <c r="U1174" s="115" t="str">
        <f t="shared" si="239"/>
        <v/>
      </c>
      <c r="V1174" s="202" t="s">
        <v>422</v>
      </c>
      <c r="W1174" s="202"/>
      <c r="X1174" s="202"/>
      <c r="Y1174" s="202"/>
      <c r="Z1174" s="193"/>
      <c r="AA1174" s="193" t="s">
        <v>362</v>
      </c>
      <c r="AB1174" s="203"/>
      <c r="AC1174" s="204" t="str">
        <f t="shared" si="240"/>
        <v>CLOSE</v>
      </c>
      <c r="AD1174" s="47" t="str">
        <f t="array" ref="AD1174">IF(D1174="","",INDEX(HM_Unit!$D$1:$AE$1,MATCH(C1174,HM_Unit!$D$2:$AE$2,0)))</f>
        <v/>
      </c>
      <c r="AE1174" s="46"/>
      <c r="AF1174" s="46"/>
      <c r="AG1174" s="46"/>
      <c r="AH1174" s="46"/>
      <c r="AI1174" s="46"/>
      <c r="AJ1174" s="46"/>
      <c r="AK1174" s="46"/>
    </row>
    <row r="1175" spans="1:37" ht="12" customHeight="1">
      <c r="A1175" s="46" t="str">
        <f>IFERROR(VLOOKUP(D1175,Sort!B:D,3,0),"")</f>
        <v/>
      </c>
      <c r="B1175" s="190" t="str">
        <f t="shared" si="234"/>
        <v>0CLOSE</v>
      </c>
      <c r="C1175" s="196"/>
      <c r="D1175" s="193"/>
      <c r="E1175" s="193" t="str">
        <f>IFERROR(VLOOKUP(D1175,Sort!B:C,2,0),"")</f>
        <v/>
      </c>
      <c r="F1175" s="194"/>
      <c r="G1175" s="195" t="str">
        <f t="shared" si="235"/>
        <v/>
      </c>
      <c r="H1175" s="243"/>
      <c r="I1175" s="197"/>
      <c r="J1175" s="243"/>
      <c r="K1175" s="197"/>
      <c r="L1175" s="198" t="str">
        <f t="shared" si="236"/>
        <v/>
      </c>
      <c r="M1175" s="199" t="str">
        <f t="shared" si="237"/>
        <v/>
      </c>
      <c r="N1175" s="200" t="str">
        <f t="shared" si="238"/>
        <v xml:space="preserve"> </v>
      </c>
      <c r="O1175" s="201"/>
      <c r="P1175" s="201"/>
      <c r="Q1175" s="202"/>
      <c r="R1175" s="202"/>
      <c r="S1175" s="202"/>
      <c r="T1175" s="193" t="str">
        <f>IFERROR(VLOOKUP(S1175,Sort!E:F,2,0),"")</f>
        <v/>
      </c>
      <c r="U1175" s="115" t="str">
        <f t="shared" si="239"/>
        <v/>
      </c>
      <c r="V1175" s="202" t="s">
        <v>422</v>
      </c>
      <c r="W1175" s="202"/>
      <c r="X1175" s="202"/>
      <c r="Y1175" s="202"/>
      <c r="Z1175" s="193"/>
      <c r="AA1175" s="193" t="s">
        <v>362</v>
      </c>
      <c r="AB1175" s="203"/>
      <c r="AC1175" s="204" t="str">
        <f t="shared" si="240"/>
        <v>CLOSE</v>
      </c>
      <c r="AD1175" s="47" t="str">
        <f t="array" ref="AD1175">IF(D1175="","",INDEX(HM_Unit!$D$1:$AE$1,MATCH(C1175,HM_Unit!$D$2:$AE$2,0)))</f>
        <v/>
      </c>
      <c r="AE1175" s="46"/>
      <c r="AF1175" s="46"/>
      <c r="AG1175" s="46"/>
      <c r="AH1175" s="46"/>
      <c r="AI1175" s="46"/>
      <c r="AJ1175" s="46"/>
      <c r="AK1175" s="46"/>
    </row>
    <row r="1176" spans="1:37" ht="12" customHeight="1">
      <c r="A1176" s="46" t="str">
        <f>IFERROR(VLOOKUP(D1176,Sort!B:D,3,0),"")</f>
        <v/>
      </c>
      <c r="B1176" s="190" t="str">
        <f t="shared" si="234"/>
        <v>0CLOSE</v>
      </c>
      <c r="C1176" s="196"/>
      <c r="D1176" s="193"/>
      <c r="E1176" s="193" t="str">
        <f>IFERROR(VLOOKUP(D1176,Sort!B:C,2,0),"")</f>
        <v/>
      </c>
      <c r="F1176" s="194"/>
      <c r="G1176" s="195" t="str">
        <f t="shared" si="235"/>
        <v/>
      </c>
      <c r="H1176" s="243"/>
      <c r="I1176" s="197"/>
      <c r="J1176" s="243"/>
      <c r="K1176" s="197"/>
      <c r="L1176" s="198" t="str">
        <f t="shared" si="236"/>
        <v/>
      </c>
      <c r="M1176" s="199" t="str">
        <f t="shared" si="237"/>
        <v/>
      </c>
      <c r="N1176" s="200" t="str">
        <f t="shared" si="238"/>
        <v xml:space="preserve"> </v>
      </c>
      <c r="O1176" s="201"/>
      <c r="P1176" s="201"/>
      <c r="Q1176" s="202"/>
      <c r="R1176" s="202"/>
      <c r="S1176" s="202"/>
      <c r="T1176" s="193" t="str">
        <f>IFERROR(VLOOKUP(S1176,Sort!E:F,2,0),"")</f>
        <v/>
      </c>
      <c r="U1176" s="115" t="str">
        <f t="shared" si="239"/>
        <v/>
      </c>
      <c r="V1176" s="202" t="s">
        <v>422</v>
      </c>
      <c r="W1176" s="202"/>
      <c r="X1176" s="202"/>
      <c r="Y1176" s="202"/>
      <c r="Z1176" s="193"/>
      <c r="AA1176" s="193" t="s">
        <v>362</v>
      </c>
      <c r="AB1176" s="203"/>
      <c r="AC1176" s="204" t="str">
        <f t="shared" si="240"/>
        <v>CLOSE</v>
      </c>
      <c r="AD1176" s="47" t="str">
        <f t="array" ref="AD1176">IF(D1176="","",INDEX(HM_Unit!$D$1:$AE$1,MATCH(C1176,HM_Unit!$D$2:$AE$2,0)))</f>
        <v/>
      </c>
      <c r="AE1176" s="46"/>
      <c r="AF1176" s="46"/>
      <c r="AG1176" s="46"/>
      <c r="AH1176" s="46"/>
      <c r="AI1176" s="46"/>
      <c r="AJ1176" s="46"/>
      <c r="AK1176" s="46"/>
    </row>
    <row r="1177" spans="1:37" ht="12" customHeight="1">
      <c r="A1177" s="46" t="str">
        <f>IFERROR(VLOOKUP(D1177,Sort!B:D,3,0),"")</f>
        <v/>
      </c>
      <c r="B1177" s="190" t="str">
        <f t="shared" si="234"/>
        <v>0CLOSE</v>
      </c>
      <c r="C1177" s="196"/>
      <c r="D1177" s="193"/>
      <c r="E1177" s="193" t="str">
        <f>IFERROR(VLOOKUP(D1177,Sort!B:C,2,0),"")</f>
        <v/>
      </c>
      <c r="F1177" s="194"/>
      <c r="G1177" s="195" t="str">
        <f t="shared" si="235"/>
        <v/>
      </c>
      <c r="H1177" s="243"/>
      <c r="I1177" s="197"/>
      <c r="J1177" s="243"/>
      <c r="K1177" s="197"/>
      <c r="L1177" s="198" t="str">
        <f t="shared" si="236"/>
        <v/>
      </c>
      <c r="M1177" s="199" t="str">
        <f t="shared" si="237"/>
        <v/>
      </c>
      <c r="N1177" s="200" t="str">
        <f t="shared" si="238"/>
        <v xml:space="preserve"> </v>
      </c>
      <c r="O1177" s="201"/>
      <c r="P1177" s="201"/>
      <c r="Q1177" s="202"/>
      <c r="R1177" s="202"/>
      <c r="S1177" s="202"/>
      <c r="T1177" s="193" t="str">
        <f>IFERROR(VLOOKUP(S1177,Sort!E:F,2,0),"")</f>
        <v/>
      </c>
      <c r="U1177" s="115" t="str">
        <f t="shared" si="239"/>
        <v/>
      </c>
      <c r="V1177" s="202" t="s">
        <v>422</v>
      </c>
      <c r="W1177" s="202"/>
      <c r="X1177" s="202"/>
      <c r="Y1177" s="202"/>
      <c r="Z1177" s="193"/>
      <c r="AA1177" s="193" t="s">
        <v>362</v>
      </c>
      <c r="AB1177" s="203"/>
      <c r="AC1177" s="204" t="str">
        <f t="shared" si="240"/>
        <v>CLOSE</v>
      </c>
      <c r="AD1177" s="47" t="str">
        <f t="array" ref="AD1177">IF(D1177="","",INDEX(HM_Unit!$D$1:$AE$1,MATCH(C1177,HM_Unit!$D$2:$AE$2,0)))</f>
        <v/>
      </c>
      <c r="AE1177" s="46"/>
      <c r="AF1177" s="46"/>
      <c r="AG1177" s="46"/>
      <c r="AH1177" s="46"/>
      <c r="AI1177" s="46"/>
      <c r="AJ1177" s="46"/>
      <c r="AK1177" s="46"/>
    </row>
    <row r="1178" spans="1:37" ht="12" customHeight="1">
      <c r="A1178" s="46" t="str">
        <f>IFERROR(VLOOKUP(D1178,Sort!B:D,3,0),"")</f>
        <v/>
      </c>
      <c r="B1178" s="190" t="str">
        <f t="shared" si="234"/>
        <v>0CLOSE</v>
      </c>
      <c r="C1178" s="196"/>
      <c r="D1178" s="193"/>
      <c r="E1178" s="193" t="str">
        <f>IFERROR(VLOOKUP(D1178,Sort!B:C,2,0),"")</f>
        <v/>
      </c>
      <c r="F1178" s="194"/>
      <c r="G1178" s="195" t="str">
        <f t="shared" si="235"/>
        <v/>
      </c>
      <c r="H1178" s="243"/>
      <c r="I1178" s="197"/>
      <c r="J1178" s="243"/>
      <c r="K1178" s="197"/>
      <c r="L1178" s="198" t="str">
        <f t="shared" si="236"/>
        <v/>
      </c>
      <c r="M1178" s="199" t="str">
        <f t="shared" si="237"/>
        <v/>
      </c>
      <c r="N1178" s="200" t="str">
        <f t="shared" si="238"/>
        <v xml:space="preserve"> </v>
      </c>
      <c r="O1178" s="201"/>
      <c r="P1178" s="201"/>
      <c r="Q1178" s="202"/>
      <c r="R1178" s="202"/>
      <c r="S1178" s="202"/>
      <c r="T1178" s="193" t="str">
        <f>IFERROR(VLOOKUP(S1178,Sort!E:F,2,0),"")</f>
        <v/>
      </c>
      <c r="U1178" s="115" t="str">
        <f t="shared" si="239"/>
        <v/>
      </c>
      <c r="V1178" s="202" t="s">
        <v>422</v>
      </c>
      <c r="W1178" s="202"/>
      <c r="X1178" s="202"/>
      <c r="Y1178" s="202"/>
      <c r="Z1178" s="193"/>
      <c r="AA1178" s="193" t="s">
        <v>362</v>
      </c>
      <c r="AB1178" s="203"/>
      <c r="AC1178" s="204" t="str">
        <f t="shared" si="240"/>
        <v>CLOSE</v>
      </c>
      <c r="AD1178" s="47" t="str">
        <f t="array" ref="AD1178">IF(D1178="","",INDEX(HM_Unit!$D$1:$AE$1,MATCH(C1178,HM_Unit!$D$2:$AE$2,0)))</f>
        <v/>
      </c>
      <c r="AE1178" s="46"/>
      <c r="AF1178" s="46"/>
      <c r="AG1178" s="46"/>
      <c r="AH1178" s="46"/>
      <c r="AI1178" s="46"/>
      <c r="AJ1178" s="46"/>
      <c r="AK1178" s="46"/>
    </row>
    <row r="1179" spans="1:37" ht="12" customHeight="1">
      <c r="A1179" s="46" t="str">
        <f>IFERROR(VLOOKUP(D1179,Sort!B:D,3,0),"")</f>
        <v/>
      </c>
      <c r="B1179" s="190" t="str">
        <f t="shared" si="234"/>
        <v>0CLOSE</v>
      </c>
      <c r="C1179" s="196"/>
      <c r="D1179" s="193"/>
      <c r="E1179" s="193" t="str">
        <f>IFERROR(VLOOKUP(D1179,Sort!B:C,2,0),"")</f>
        <v/>
      </c>
      <c r="F1179" s="194"/>
      <c r="G1179" s="195" t="str">
        <f t="shared" si="235"/>
        <v/>
      </c>
      <c r="H1179" s="243"/>
      <c r="I1179" s="197"/>
      <c r="J1179" s="243"/>
      <c r="K1179" s="197"/>
      <c r="L1179" s="198" t="str">
        <f t="shared" si="236"/>
        <v/>
      </c>
      <c r="M1179" s="199" t="str">
        <f t="shared" si="237"/>
        <v/>
      </c>
      <c r="N1179" s="200" t="str">
        <f t="shared" si="238"/>
        <v xml:space="preserve"> </v>
      </c>
      <c r="O1179" s="201"/>
      <c r="P1179" s="201"/>
      <c r="Q1179" s="202"/>
      <c r="R1179" s="202"/>
      <c r="S1179" s="202"/>
      <c r="T1179" s="193" t="str">
        <f>IFERROR(VLOOKUP(S1179,Sort!E:F,2,0),"")</f>
        <v/>
      </c>
      <c r="U1179" s="115" t="str">
        <f t="shared" si="239"/>
        <v/>
      </c>
      <c r="V1179" s="202" t="s">
        <v>422</v>
      </c>
      <c r="W1179" s="202"/>
      <c r="X1179" s="202"/>
      <c r="Y1179" s="202"/>
      <c r="Z1179" s="193"/>
      <c r="AA1179" s="193" t="s">
        <v>362</v>
      </c>
      <c r="AB1179" s="203"/>
      <c r="AC1179" s="204" t="str">
        <f t="shared" si="240"/>
        <v>CLOSE</v>
      </c>
      <c r="AD1179" s="47" t="str">
        <f t="array" ref="AD1179">IF(D1179="","",INDEX(HM_Unit!$D$1:$AE$1,MATCH(C1179,HM_Unit!$D$2:$AE$2,0)))</f>
        <v/>
      </c>
      <c r="AE1179" s="46"/>
      <c r="AF1179" s="46"/>
      <c r="AG1179" s="46"/>
      <c r="AH1179" s="46"/>
      <c r="AI1179" s="46"/>
      <c r="AJ1179" s="46"/>
      <c r="AK1179" s="46"/>
    </row>
    <row r="1180" spans="1:37" ht="12" customHeight="1">
      <c r="A1180" s="46" t="str">
        <f>IFERROR(VLOOKUP(D1180,Sort!B:D,3,0),"")</f>
        <v/>
      </c>
      <c r="B1180" s="190" t="str">
        <f t="shared" si="234"/>
        <v>0CLOSE</v>
      </c>
      <c r="C1180" s="196"/>
      <c r="D1180" s="193"/>
      <c r="E1180" s="193" t="str">
        <f>IFERROR(VLOOKUP(D1180,Sort!B:C,2,0),"")</f>
        <v/>
      </c>
      <c r="F1180" s="194"/>
      <c r="G1180" s="195" t="str">
        <f t="shared" si="235"/>
        <v/>
      </c>
      <c r="H1180" s="243"/>
      <c r="I1180" s="197"/>
      <c r="J1180" s="243"/>
      <c r="K1180" s="197"/>
      <c r="L1180" s="198" t="str">
        <f t="shared" si="236"/>
        <v/>
      </c>
      <c r="M1180" s="199" t="str">
        <f t="shared" si="237"/>
        <v/>
      </c>
      <c r="N1180" s="200" t="str">
        <f t="shared" si="238"/>
        <v xml:space="preserve"> </v>
      </c>
      <c r="O1180" s="201"/>
      <c r="P1180" s="201"/>
      <c r="Q1180" s="202"/>
      <c r="R1180" s="202"/>
      <c r="S1180" s="202"/>
      <c r="T1180" s="193" t="str">
        <f>IFERROR(VLOOKUP(S1180,Sort!E:F,2,0),"")</f>
        <v/>
      </c>
      <c r="U1180" s="115" t="str">
        <f t="shared" si="239"/>
        <v/>
      </c>
      <c r="V1180" s="202" t="s">
        <v>422</v>
      </c>
      <c r="W1180" s="202"/>
      <c r="X1180" s="202"/>
      <c r="Y1180" s="202"/>
      <c r="Z1180" s="193"/>
      <c r="AA1180" s="193" t="s">
        <v>362</v>
      </c>
      <c r="AB1180" s="203"/>
      <c r="AC1180" s="204" t="str">
        <f t="shared" si="240"/>
        <v>CLOSE</v>
      </c>
      <c r="AD1180" s="47" t="str">
        <f t="array" ref="AD1180">IF(D1180="","",INDEX(HM_Unit!$D$1:$AE$1,MATCH(C1180,HM_Unit!$D$2:$AE$2,0)))</f>
        <v/>
      </c>
      <c r="AE1180" s="46"/>
      <c r="AF1180" s="46"/>
      <c r="AG1180" s="46"/>
      <c r="AH1180" s="46"/>
      <c r="AI1180" s="46"/>
      <c r="AJ1180" s="46"/>
      <c r="AK1180" s="46"/>
    </row>
    <row r="1181" spans="1:37" ht="12" customHeight="1">
      <c r="A1181" s="46" t="str">
        <f>IFERROR(VLOOKUP(D1181,Sort!B:D,3,0),"")</f>
        <v/>
      </c>
      <c r="B1181" s="190" t="str">
        <f t="shared" si="234"/>
        <v>0CLOSE</v>
      </c>
      <c r="C1181" s="196"/>
      <c r="D1181" s="193"/>
      <c r="E1181" s="193" t="str">
        <f>IFERROR(VLOOKUP(D1181,Sort!B:C,2,0),"")</f>
        <v/>
      </c>
      <c r="F1181" s="194"/>
      <c r="G1181" s="195" t="str">
        <f t="shared" si="235"/>
        <v/>
      </c>
      <c r="H1181" s="243"/>
      <c r="I1181" s="197"/>
      <c r="J1181" s="243"/>
      <c r="K1181" s="197"/>
      <c r="L1181" s="198" t="str">
        <f t="shared" si="236"/>
        <v/>
      </c>
      <c r="M1181" s="199" t="str">
        <f t="shared" si="237"/>
        <v/>
      </c>
      <c r="N1181" s="200" t="str">
        <f t="shared" si="238"/>
        <v xml:space="preserve"> </v>
      </c>
      <c r="O1181" s="201"/>
      <c r="P1181" s="201"/>
      <c r="Q1181" s="202"/>
      <c r="R1181" s="202"/>
      <c r="S1181" s="202"/>
      <c r="T1181" s="193" t="str">
        <f>IFERROR(VLOOKUP(S1181,Sort!E:F,2,0),"")</f>
        <v/>
      </c>
      <c r="U1181" s="115" t="str">
        <f t="shared" si="239"/>
        <v/>
      </c>
      <c r="V1181" s="202" t="s">
        <v>422</v>
      </c>
      <c r="W1181" s="202"/>
      <c r="X1181" s="202"/>
      <c r="Y1181" s="202"/>
      <c r="Z1181" s="193"/>
      <c r="AA1181" s="193" t="s">
        <v>362</v>
      </c>
      <c r="AB1181" s="203"/>
      <c r="AC1181" s="204" t="str">
        <f t="shared" si="240"/>
        <v>CLOSE</v>
      </c>
      <c r="AD1181" s="47" t="str">
        <f t="array" ref="AD1181">IF(D1181="","",INDEX(HM_Unit!$D$1:$AE$1,MATCH(C1181,HM_Unit!$D$2:$AE$2,0)))</f>
        <v/>
      </c>
      <c r="AE1181" s="46"/>
      <c r="AF1181" s="46"/>
      <c r="AG1181" s="46"/>
      <c r="AH1181" s="46"/>
      <c r="AI1181" s="46"/>
      <c r="AJ1181" s="46"/>
      <c r="AK1181" s="46"/>
    </row>
    <row r="1182" spans="1:37" ht="12" customHeight="1">
      <c r="A1182" s="46" t="str">
        <f>IFERROR(VLOOKUP(D1182,Sort!B:D,3,0),"")</f>
        <v/>
      </c>
      <c r="B1182" s="190" t="str">
        <f t="shared" si="234"/>
        <v>0CLOSE</v>
      </c>
      <c r="C1182" s="196"/>
      <c r="D1182" s="193"/>
      <c r="E1182" s="193" t="str">
        <f>IFERROR(VLOOKUP(D1182,Sort!B:C,2,0),"")</f>
        <v/>
      </c>
      <c r="F1182" s="194"/>
      <c r="G1182" s="195" t="str">
        <f t="shared" si="235"/>
        <v/>
      </c>
      <c r="H1182" s="243"/>
      <c r="I1182" s="197"/>
      <c r="J1182" s="243"/>
      <c r="K1182" s="197"/>
      <c r="L1182" s="198" t="str">
        <f t="shared" si="236"/>
        <v/>
      </c>
      <c r="M1182" s="199" t="str">
        <f t="shared" si="237"/>
        <v/>
      </c>
      <c r="N1182" s="200" t="str">
        <f t="shared" si="238"/>
        <v xml:space="preserve"> </v>
      </c>
      <c r="O1182" s="201"/>
      <c r="P1182" s="201"/>
      <c r="Q1182" s="202"/>
      <c r="R1182" s="202"/>
      <c r="S1182" s="202"/>
      <c r="T1182" s="193" t="str">
        <f>IFERROR(VLOOKUP(S1182,Sort!E:F,2,0),"")</f>
        <v/>
      </c>
      <c r="U1182" s="115" t="str">
        <f t="shared" si="239"/>
        <v/>
      </c>
      <c r="V1182" s="202" t="s">
        <v>422</v>
      </c>
      <c r="W1182" s="202"/>
      <c r="X1182" s="202"/>
      <c r="Y1182" s="202"/>
      <c r="Z1182" s="193"/>
      <c r="AA1182" s="193" t="s">
        <v>362</v>
      </c>
      <c r="AB1182" s="203"/>
      <c r="AC1182" s="204" t="str">
        <f t="shared" si="240"/>
        <v>CLOSE</v>
      </c>
      <c r="AD1182" s="47" t="str">
        <f t="array" ref="AD1182">IF(D1182="","",INDEX(HM_Unit!$D$1:$AE$1,MATCH(C1182,HM_Unit!$D$2:$AE$2,0)))</f>
        <v/>
      </c>
      <c r="AE1182" s="46"/>
      <c r="AF1182" s="46"/>
      <c r="AG1182" s="46"/>
      <c r="AH1182" s="46"/>
      <c r="AI1182" s="46"/>
      <c r="AJ1182" s="46"/>
      <c r="AK1182" s="46"/>
    </row>
    <row r="1183" spans="1:37" ht="12" customHeight="1">
      <c r="A1183" s="46" t="str">
        <f>IFERROR(VLOOKUP(D1183,Sort!B:D,3,0),"")</f>
        <v/>
      </c>
      <c r="B1183" s="190" t="str">
        <f t="shared" si="234"/>
        <v>0CLOSE</v>
      </c>
      <c r="C1183" s="196"/>
      <c r="D1183" s="193"/>
      <c r="E1183" s="193" t="str">
        <f>IFERROR(VLOOKUP(D1183,Sort!B:C,2,0),"")</f>
        <v/>
      </c>
      <c r="F1183" s="194"/>
      <c r="G1183" s="195" t="str">
        <f t="shared" si="235"/>
        <v/>
      </c>
      <c r="H1183" s="243"/>
      <c r="I1183" s="197"/>
      <c r="J1183" s="243"/>
      <c r="K1183" s="197"/>
      <c r="L1183" s="198" t="str">
        <f t="shared" si="236"/>
        <v/>
      </c>
      <c r="M1183" s="199" t="str">
        <f t="shared" si="237"/>
        <v/>
      </c>
      <c r="N1183" s="200" t="str">
        <f t="shared" si="238"/>
        <v xml:space="preserve"> </v>
      </c>
      <c r="O1183" s="201"/>
      <c r="P1183" s="201"/>
      <c r="Q1183" s="202"/>
      <c r="R1183" s="202"/>
      <c r="S1183" s="202"/>
      <c r="T1183" s="193" t="str">
        <f>IFERROR(VLOOKUP(S1183,Sort!E:F,2,0),"")</f>
        <v/>
      </c>
      <c r="U1183" s="115" t="str">
        <f t="shared" si="239"/>
        <v/>
      </c>
      <c r="V1183" s="202" t="s">
        <v>422</v>
      </c>
      <c r="W1183" s="202"/>
      <c r="X1183" s="202"/>
      <c r="Y1183" s="202"/>
      <c r="Z1183" s="193"/>
      <c r="AA1183" s="193" t="s">
        <v>362</v>
      </c>
      <c r="AB1183" s="203"/>
      <c r="AC1183" s="204" t="str">
        <f t="shared" si="240"/>
        <v>CLOSE</v>
      </c>
      <c r="AD1183" s="47" t="str">
        <f t="array" ref="AD1183">IF(D1183="","",INDEX(HM_Unit!$D$1:$AE$1,MATCH(C1183,HM_Unit!$D$2:$AE$2,0)))</f>
        <v/>
      </c>
      <c r="AE1183" s="46"/>
      <c r="AF1183" s="46"/>
      <c r="AG1183" s="46"/>
      <c r="AH1183" s="46"/>
      <c r="AI1183" s="46"/>
      <c r="AJ1183" s="46"/>
      <c r="AK1183" s="46"/>
    </row>
    <row r="1184" spans="1:37" ht="12" customHeight="1">
      <c r="A1184" s="46" t="str">
        <f>IFERROR(VLOOKUP(D1184,Sort!B:D,3,0),"")</f>
        <v/>
      </c>
      <c r="B1184" s="190" t="str">
        <f t="shared" si="234"/>
        <v>0CLOSE</v>
      </c>
      <c r="C1184" s="196"/>
      <c r="D1184" s="193"/>
      <c r="E1184" s="193" t="str">
        <f>IFERROR(VLOOKUP(D1184,Sort!B:C,2,0),"")</f>
        <v/>
      </c>
      <c r="F1184" s="194"/>
      <c r="G1184" s="195" t="str">
        <f t="shared" si="235"/>
        <v/>
      </c>
      <c r="H1184" s="243"/>
      <c r="I1184" s="197"/>
      <c r="J1184" s="243"/>
      <c r="K1184" s="197"/>
      <c r="L1184" s="198" t="str">
        <f t="shared" si="236"/>
        <v/>
      </c>
      <c r="M1184" s="199" t="str">
        <f t="shared" si="237"/>
        <v/>
      </c>
      <c r="N1184" s="200" t="str">
        <f t="shared" si="238"/>
        <v xml:space="preserve"> </v>
      </c>
      <c r="O1184" s="201"/>
      <c r="P1184" s="201"/>
      <c r="Q1184" s="202"/>
      <c r="R1184" s="202"/>
      <c r="S1184" s="202"/>
      <c r="T1184" s="193" t="str">
        <f>IFERROR(VLOOKUP(S1184,Sort!E:F,2,0),"")</f>
        <v/>
      </c>
      <c r="U1184" s="115" t="str">
        <f t="shared" si="239"/>
        <v/>
      </c>
      <c r="V1184" s="202" t="s">
        <v>422</v>
      </c>
      <c r="W1184" s="202"/>
      <c r="X1184" s="202"/>
      <c r="Y1184" s="202"/>
      <c r="Z1184" s="193"/>
      <c r="AA1184" s="193" t="s">
        <v>362</v>
      </c>
      <c r="AB1184" s="203"/>
      <c r="AC1184" s="204" t="str">
        <f t="shared" si="240"/>
        <v>CLOSE</v>
      </c>
      <c r="AD1184" s="47" t="str">
        <f t="array" ref="AD1184">IF(D1184="","",INDEX(HM_Unit!$D$1:$AE$1,MATCH(C1184,HM_Unit!$D$2:$AE$2,0)))</f>
        <v/>
      </c>
      <c r="AE1184" s="46"/>
      <c r="AF1184" s="46"/>
      <c r="AG1184" s="46"/>
      <c r="AH1184" s="46"/>
      <c r="AI1184" s="46"/>
      <c r="AJ1184" s="46"/>
      <c r="AK1184" s="46"/>
    </row>
    <row r="1185" spans="1:37" ht="12" customHeight="1">
      <c r="A1185" s="46" t="str">
        <f>IFERROR(VLOOKUP(D1185,Sort!B:D,3,0),"")</f>
        <v/>
      </c>
      <c r="B1185" s="190" t="str">
        <f t="shared" si="234"/>
        <v>0CLOSE</v>
      </c>
      <c r="C1185" s="196"/>
      <c r="D1185" s="193"/>
      <c r="E1185" s="193" t="str">
        <f>IFERROR(VLOOKUP(D1185,Sort!B:C,2,0),"")</f>
        <v/>
      </c>
      <c r="F1185" s="194"/>
      <c r="G1185" s="195" t="str">
        <f t="shared" si="235"/>
        <v/>
      </c>
      <c r="H1185" s="243"/>
      <c r="I1185" s="197"/>
      <c r="J1185" s="243"/>
      <c r="K1185" s="197"/>
      <c r="L1185" s="198" t="str">
        <f t="shared" si="236"/>
        <v/>
      </c>
      <c r="M1185" s="199" t="str">
        <f t="shared" si="237"/>
        <v/>
      </c>
      <c r="N1185" s="200" t="str">
        <f t="shared" si="238"/>
        <v xml:space="preserve"> </v>
      </c>
      <c r="O1185" s="201"/>
      <c r="P1185" s="201"/>
      <c r="Q1185" s="202"/>
      <c r="R1185" s="202"/>
      <c r="S1185" s="202"/>
      <c r="T1185" s="193" t="str">
        <f>IFERROR(VLOOKUP(S1185,Sort!E:F,2,0),"")</f>
        <v/>
      </c>
      <c r="U1185" s="115" t="str">
        <f t="shared" si="239"/>
        <v/>
      </c>
      <c r="V1185" s="202" t="s">
        <v>422</v>
      </c>
      <c r="W1185" s="202"/>
      <c r="X1185" s="202"/>
      <c r="Y1185" s="202"/>
      <c r="Z1185" s="193"/>
      <c r="AA1185" s="193" t="s">
        <v>362</v>
      </c>
      <c r="AB1185" s="203"/>
      <c r="AC1185" s="204" t="str">
        <f t="shared" si="240"/>
        <v>CLOSE</v>
      </c>
      <c r="AD1185" s="47" t="str">
        <f t="array" ref="AD1185">IF(D1185="","",INDEX(HM_Unit!$D$1:$AE$1,MATCH(C1185,HM_Unit!$D$2:$AE$2,0)))</f>
        <v/>
      </c>
      <c r="AE1185" s="46"/>
      <c r="AF1185" s="46"/>
      <c r="AG1185" s="46"/>
      <c r="AH1185" s="46"/>
      <c r="AI1185" s="46"/>
      <c r="AJ1185" s="46"/>
      <c r="AK1185" s="46"/>
    </row>
    <row r="1186" spans="1:37" ht="12" customHeight="1">
      <c r="A1186" s="46" t="str">
        <f>IFERROR(VLOOKUP(D1186,Sort!B:D,3,0),"")</f>
        <v/>
      </c>
      <c r="B1186" s="190" t="str">
        <f t="shared" si="234"/>
        <v>0CLOSE</v>
      </c>
      <c r="C1186" s="196"/>
      <c r="D1186" s="193"/>
      <c r="E1186" s="193" t="str">
        <f>IFERROR(VLOOKUP(D1186,Sort!B:C,2,0),"")</f>
        <v/>
      </c>
      <c r="F1186" s="194"/>
      <c r="G1186" s="195" t="str">
        <f t="shared" si="235"/>
        <v/>
      </c>
      <c r="H1186" s="243"/>
      <c r="I1186" s="197"/>
      <c r="J1186" s="243"/>
      <c r="K1186" s="197"/>
      <c r="L1186" s="198" t="str">
        <f t="shared" si="236"/>
        <v/>
      </c>
      <c r="M1186" s="199" t="str">
        <f t="shared" si="237"/>
        <v/>
      </c>
      <c r="N1186" s="200" t="str">
        <f t="shared" si="238"/>
        <v xml:space="preserve"> </v>
      </c>
      <c r="O1186" s="201"/>
      <c r="P1186" s="201"/>
      <c r="Q1186" s="202"/>
      <c r="R1186" s="202"/>
      <c r="S1186" s="202"/>
      <c r="T1186" s="193" t="str">
        <f>IFERROR(VLOOKUP(S1186,Sort!E:F,2,0),"")</f>
        <v/>
      </c>
      <c r="U1186" s="115" t="str">
        <f t="shared" si="239"/>
        <v/>
      </c>
      <c r="V1186" s="202" t="s">
        <v>422</v>
      </c>
      <c r="W1186" s="202"/>
      <c r="X1186" s="202"/>
      <c r="Y1186" s="202"/>
      <c r="Z1186" s="193"/>
      <c r="AA1186" s="193" t="s">
        <v>362</v>
      </c>
      <c r="AB1186" s="203"/>
      <c r="AC1186" s="204" t="str">
        <f t="shared" si="240"/>
        <v>CLOSE</v>
      </c>
      <c r="AD1186" s="47" t="str">
        <f t="array" ref="AD1186">IF(D1186="","",INDEX(HM_Unit!$D$1:$AE$1,MATCH(C1186,HM_Unit!$D$2:$AE$2,0)))</f>
        <v/>
      </c>
      <c r="AE1186" s="46"/>
      <c r="AF1186" s="46"/>
      <c r="AG1186" s="46"/>
      <c r="AH1186" s="46"/>
      <c r="AI1186" s="46"/>
      <c r="AJ1186" s="46"/>
      <c r="AK1186" s="46"/>
    </row>
    <row r="1187" spans="1:37" ht="12" customHeight="1">
      <c r="A1187" s="46" t="str">
        <f>IFERROR(VLOOKUP(D1187,Sort!B:D,3,0),"")</f>
        <v/>
      </c>
      <c r="B1187" s="190" t="str">
        <f t="shared" si="234"/>
        <v>0CLOSE</v>
      </c>
      <c r="C1187" s="196"/>
      <c r="D1187" s="193"/>
      <c r="E1187" s="193" t="str">
        <f>IFERROR(VLOOKUP(D1187,Sort!B:C,2,0),"")</f>
        <v/>
      </c>
      <c r="F1187" s="194"/>
      <c r="G1187" s="195" t="str">
        <f t="shared" si="235"/>
        <v/>
      </c>
      <c r="H1187" s="243"/>
      <c r="I1187" s="197"/>
      <c r="J1187" s="243"/>
      <c r="K1187" s="197"/>
      <c r="L1187" s="198" t="str">
        <f t="shared" si="236"/>
        <v/>
      </c>
      <c r="M1187" s="199" t="str">
        <f t="shared" si="237"/>
        <v/>
      </c>
      <c r="N1187" s="200" t="str">
        <f t="shared" si="238"/>
        <v xml:space="preserve"> </v>
      </c>
      <c r="O1187" s="201"/>
      <c r="P1187" s="201"/>
      <c r="Q1187" s="202"/>
      <c r="R1187" s="202"/>
      <c r="S1187" s="202"/>
      <c r="T1187" s="193" t="str">
        <f>IFERROR(VLOOKUP(S1187,Sort!E:F,2,0),"")</f>
        <v/>
      </c>
      <c r="U1187" s="115" t="str">
        <f t="shared" si="239"/>
        <v/>
      </c>
      <c r="V1187" s="202" t="s">
        <v>422</v>
      </c>
      <c r="W1187" s="202"/>
      <c r="X1187" s="202"/>
      <c r="Y1187" s="202"/>
      <c r="Z1187" s="193"/>
      <c r="AA1187" s="193" t="s">
        <v>362</v>
      </c>
      <c r="AB1187" s="203"/>
      <c r="AC1187" s="204" t="str">
        <f t="shared" si="240"/>
        <v>CLOSE</v>
      </c>
      <c r="AD1187" s="47" t="str">
        <f t="array" ref="AD1187">IF(D1187="","",INDEX(HM_Unit!$D$1:$AE$1,MATCH(C1187,HM_Unit!$D$2:$AE$2,0)))</f>
        <v/>
      </c>
      <c r="AE1187" s="46"/>
      <c r="AF1187" s="46"/>
      <c r="AG1187" s="46"/>
      <c r="AH1187" s="46"/>
      <c r="AI1187" s="46"/>
      <c r="AJ1187" s="46"/>
      <c r="AK1187" s="46"/>
    </row>
    <row r="1188" spans="1:37" ht="12" customHeight="1">
      <c r="A1188" s="46" t="str">
        <f>IFERROR(VLOOKUP(D1188,Sort!B:D,3,0),"")</f>
        <v/>
      </c>
      <c r="B1188" s="190" t="str">
        <f t="shared" si="234"/>
        <v>0CLOSE</v>
      </c>
      <c r="C1188" s="196"/>
      <c r="D1188" s="193"/>
      <c r="E1188" s="193" t="str">
        <f>IFERROR(VLOOKUP(D1188,Sort!B:C,2,0),"")</f>
        <v/>
      </c>
      <c r="F1188" s="194"/>
      <c r="G1188" s="195" t="str">
        <f t="shared" si="235"/>
        <v/>
      </c>
      <c r="H1188" s="243"/>
      <c r="I1188" s="197"/>
      <c r="J1188" s="243"/>
      <c r="K1188" s="197"/>
      <c r="L1188" s="198" t="str">
        <f t="shared" si="236"/>
        <v/>
      </c>
      <c r="M1188" s="199" t="str">
        <f t="shared" si="237"/>
        <v/>
      </c>
      <c r="N1188" s="200" t="str">
        <f t="shared" si="238"/>
        <v xml:space="preserve"> </v>
      </c>
      <c r="O1188" s="201"/>
      <c r="P1188" s="201"/>
      <c r="Q1188" s="202"/>
      <c r="R1188" s="202"/>
      <c r="S1188" s="202"/>
      <c r="T1188" s="193" t="str">
        <f>IFERROR(VLOOKUP(S1188,Sort!E:F,2,0),"")</f>
        <v/>
      </c>
      <c r="U1188" s="115" t="str">
        <f t="shared" si="239"/>
        <v/>
      </c>
      <c r="V1188" s="202" t="s">
        <v>422</v>
      </c>
      <c r="W1188" s="202"/>
      <c r="X1188" s="202"/>
      <c r="Y1188" s="202"/>
      <c r="Z1188" s="193"/>
      <c r="AA1188" s="193" t="s">
        <v>362</v>
      </c>
      <c r="AB1188" s="203"/>
      <c r="AC1188" s="204" t="str">
        <f t="shared" si="240"/>
        <v>CLOSE</v>
      </c>
      <c r="AD1188" s="47" t="str">
        <f t="array" ref="AD1188">IF(D1188="","",INDEX(HM_Unit!$D$1:$AE$1,MATCH(C1188,HM_Unit!$D$2:$AE$2,0)))</f>
        <v/>
      </c>
      <c r="AE1188" s="46"/>
      <c r="AF1188" s="46"/>
      <c r="AG1188" s="46"/>
      <c r="AH1188" s="46"/>
      <c r="AI1188" s="46"/>
      <c r="AJ1188" s="46"/>
      <c r="AK1188" s="46"/>
    </row>
    <row r="1189" spans="1:37" ht="12" customHeight="1">
      <c r="A1189" s="46" t="str">
        <f>IFERROR(VLOOKUP(D1189,Sort!B:D,3,0),"")</f>
        <v/>
      </c>
      <c r="B1189" s="190" t="str">
        <f t="shared" si="234"/>
        <v>0CLOSE</v>
      </c>
      <c r="C1189" s="196"/>
      <c r="D1189" s="193"/>
      <c r="E1189" s="193" t="str">
        <f>IFERROR(VLOOKUP(D1189,Sort!B:C,2,0),"")</f>
        <v/>
      </c>
      <c r="F1189" s="194"/>
      <c r="G1189" s="195" t="str">
        <f t="shared" si="235"/>
        <v/>
      </c>
      <c r="H1189" s="243"/>
      <c r="I1189" s="197"/>
      <c r="J1189" s="243"/>
      <c r="K1189" s="197"/>
      <c r="L1189" s="198" t="str">
        <f t="shared" si="236"/>
        <v/>
      </c>
      <c r="M1189" s="199" t="str">
        <f t="shared" si="237"/>
        <v/>
      </c>
      <c r="N1189" s="200" t="str">
        <f t="shared" si="238"/>
        <v xml:space="preserve"> </v>
      </c>
      <c r="O1189" s="201"/>
      <c r="P1189" s="201"/>
      <c r="Q1189" s="202"/>
      <c r="R1189" s="202"/>
      <c r="S1189" s="202"/>
      <c r="T1189" s="193" t="str">
        <f>IFERROR(VLOOKUP(S1189,Sort!E:F,2,0),"")</f>
        <v/>
      </c>
      <c r="U1189" s="115" t="str">
        <f t="shared" si="239"/>
        <v/>
      </c>
      <c r="V1189" s="202" t="s">
        <v>422</v>
      </c>
      <c r="W1189" s="202"/>
      <c r="X1189" s="202"/>
      <c r="Y1189" s="202"/>
      <c r="Z1189" s="193"/>
      <c r="AA1189" s="193" t="s">
        <v>362</v>
      </c>
      <c r="AB1189" s="203"/>
      <c r="AC1189" s="204" t="str">
        <f t="shared" si="240"/>
        <v>CLOSE</v>
      </c>
      <c r="AD1189" s="47" t="str">
        <f t="array" ref="AD1189">IF(D1189="","",INDEX(HM_Unit!$D$1:$AE$1,MATCH(C1189,HM_Unit!$D$2:$AE$2,0)))</f>
        <v/>
      </c>
      <c r="AE1189" s="46"/>
      <c r="AF1189" s="46"/>
      <c r="AG1189" s="46"/>
      <c r="AH1189" s="46"/>
      <c r="AI1189" s="46"/>
      <c r="AJ1189" s="46"/>
      <c r="AK1189" s="46"/>
    </row>
    <row r="1190" spans="1:37" ht="12" customHeight="1">
      <c r="A1190" s="46" t="str">
        <f>IFERROR(VLOOKUP(D1190,Sort!B:D,3,0),"")</f>
        <v/>
      </c>
      <c r="B1190" s="190" t="str">
        <f t="shared" si="234"/>
        <v>0CLOSE</v>
      </c>
      <c r="C1190" s="196"/>
      <c r="D1190" s="193"/>
      <c r="E1190" s="193" t="str">
        <f>IFERROR(VLOOKUP(D1190,Sort!B:C,2,0),"")</f>
        <v/>
      </c>
      <c r="F1190" s="194"/>
      <c r="G1190" s="195" t="str">
        <f t="shared" si="235"/>
        <v/>
      </c>
      <c r="H1190" s="243"/>
      <c r="I1190" s="197"/>
      <c r="J1190" s="243"/>
      <c r="K1190" s="197"/>
      <c r="L1190" s="198" t="str">
        <f t="shared" si="236"/>
        <v/>
      </c>
      <c r="M1190" s="199" t="str">
        <f t="shared" si="237"/>
        <v/>
      </c>
      <c r="N1190" s="200" t="str">
        <f t="shared" si="238"/>
        <v xml:space="preserve"> </v>
      </c>
      <c r="O1190" s="201"/>
      <c r="P1190" s="201"/>
      <c r="Q1190" s="202"/>
      <c r="R1190" s="202"/>
      <c r="S1190" s="202"/>
      <c r="T1190" s="193" t="str">
        <f>IFERROR(VLOOKUP(S1190,Sort!E:F,2,0),"")</f>
        <v/>
      </c>
      <c r="U1190" s="115" t="str">
        <f t="shared" si="239"/>
        <v/>
      </c>
      <c r="V1190" s="202" t="s">
        <v>422</v>
      </c>
      <c r="W1190" s="202"/>
      <c r="X1190" s="202"/>
      <c r="Y1190" s="202"/>
      <c r="Z1190" s="193"/>
      <c r="AA1190" s="193" t="s">
        <v>362</v>
      </c>
      <c r="AB1190" s="203"/>
      <c r="AC1190" s="204" t="str">
        <f t="shared" si="240"/>
        <v>CLOSE</v>
      </c>
      <c r="AD1190" s="47" t="str">
        <f t="array" ref="AD1190">IF(D1190="","",INDEX(HM_Unit!$D$1:$AE$1,MATCH(C1190,HM_Unit!$D$2:$AE$2,0)))</f>
        <v/>
      </c>
      <c r="AE1190" s="46"/>
      <c r="AF1190" s="46"/>
      <c r="AG1190" s="46"/>
      <c r="AH1190" s="46"/>
      <c r="AI1190" s="46"/>
      <c r="AJ1190" s="46"/>
      <c r="AK1190" s="46"/>
    </row>
    <row r="1191" spans="1:37" ht="12" customHeight="1">
      <c r="A1191" s="46" t="str">
        <f>IFERROR(VLOOKUP(D1191,Sort!B:D,3,0),"")</f>
        <v/>
      </c>
      <c r="B1191" s="190" t="str">
        <f t="shared" si="234"/>
        <v>0CLOSE</v>
      </c>
      <c r="C1191" s="196"/>
      <c r="D1191" s="193"/>
      <c r="E1191" s="193" t="str">
        <f>IFERROR(VLOOKUP(D1191,Sort!B:C,2,0),"")</f>
        <v/>
      </c>
      <c r="F1191" s="194"/>
      <c r="G1191" s="195" t="str">
        <f t="shared" si="235"/>
        <v/>
      </c>
      <c r="H1191" s="243"/>
      <c r="I1191" s="197"/>
      <c r="J1191" s="243"/>
      <c r="K1191" s="197"/>
      <c r="L1191" s="198" t="str">
        <f t="shared" si="236"/>
        <v/>
      </c>
      <c r="M1191" s="199" t="str">
        <f t="shared" si="237"/>
        <v/>
      </c>
      <c r="N1191" s="200" t="str">
        <f t="shared" si="238"/>
        <v xml:space="preserve"> </v>
      </c>
      <c r="O1191" s="201"/>
      <c r="P1191" s="201"/>
      <c r="Q1191" s="202"/>
      <c r="R1191" s="202"/>
      <c r="S1191" s="202"/>
      <c r="T1191" s="193" t="str">
        <f>IFERROR(VLOOKUP(S1191,Sort!E:F,2,0),"")</f>
        <v/>
      </c>
      <c r="U1191" s="115" t="str">
        <f t="shared" si="239"/>
        <v/>
      </c>
      <c r="V1191" s="202" t="s">
        <v>422</v>
      </c>
      <c r="W1191" s="202"/>
      <c r="X1191" s="202"/>
      <c r="Y1191" s="202"/>
      <c r="Z1191" s="193"/>
      <c r="AA1191" s="193" t="s">
        <v>362</v>
      </c>
      <c r="AB1191" s="203"/>
      <c r="AC1191" s="204" t="str">
        <f t="shared" si="240"/>
        <v>CLOSE</v>
      </c>
      <c r="AD1191" s="47" t="str">
        <f t="array" ref="AD1191">IF(D1191="","",INDEX(HM_Unit!$D$1:$AE$1,MATCH(C1191,HM_Unit!$D$2:$AE$2,0)))</f>
        <v/>
      </c>
      <c r="AE1191" s="46"/>
      <c r="AF1191" s="46"/>
      <c r="AG1191" s="46"/>
      <c r="AH1191" s="46"/>
      <c r="AI1191" s="46"/>
      <c r="AJ1191" s="46"/>
      <c r="AK1191" s="46"/>
    </row>
    <row r="1192" spans="1:37" ht="12" customHeight="1">
      <c r="A1192" s="46" t="str">
        <f>IFERROR(VLOOKUP(D1192,Sort!B:D,3,0),"")</f>
        <v/>
      </c>
      <c r="B1192" s="190" t="str">
        <f t="shared" si="234"/>
        <v>0CLOSE</v>
      </c>
      <c r="C1192" s="196"/>
      <c r="D1192" s="193"/>
      <c r="E1192" s="193" t="str">
        <f>IFERROR(VLOOKUP(D1192,Sort!B:C,2,0),"")</f>
        <v/>
      </c>
      <c r="F1192" s="194"/>
      <c r="G1192" s="195" t="str">
        <f t="shared" si="235"/>
        <v/>
      </c>
      <c r="H1192" s="243"/>
      <c r="I1192" s="197"/>
      <c r="J1192" s="243"/>
      <c r="K1192" s="197"/>
      <c r="L1192" s="198" t="str">
        <f t="shared" si="236"/>
        <v/>
      </c>
      <c r="M1192" s="199" t="str">
        <f t="shared" si="237"/>
        <v/>
      </c>
      <c r="N1192" s="200" t="str">
        <f t="shared" si="238"/>
        <v xml:space="preserve"> </v>
      </c>
      <c r="O1192" s="201"/>
      <c r="P1192" s="201"/>
      <c r="Q1192" s="202"/>
      <c r="R1192" s="202"/>
      <c r="S1192" s="202"/>
      <c r="T1192" s="193" t="str">
        <f>IFERROR(VLOOKUP(S1192,Sort!E:F,2,0),"")</f>
        <v/>
      </c>
      <c r="U1192" s="115" t="str">
        <f t="shared" si="239"/>
        <v/>
      </c>
      <c r="V1192" s="202" t="s">
        <v>422</v>
      </c>
      <c r="W1192" s="202"/>
      <c r="X1192" s="202"/>
      <c r="Y1192" s="202"/>
      <c r="Z1192" s="193"/>
      <c r="AA1192" s="193" t="s">
        <v>362</v>
      </c>
      <c r="AB1192" s="203"/>
      <c r="AC1192" s="204" t="str">
        <f t="shared" si="240"/>
        <v>CLOSE</v>
      </c>
      <c r="AD1192" s="47" t="str">
        <f t="array" ref="AD1192">IF(D1192="","",INDEX(HM_Unit!$D$1:$AE$1,MATCH(C1192,HM_Unit!$D$2:$AE$2,0)))</f>
        <v/>
      </c>
      <c r="AE1192" s="46"/>
      <c r="AF1192" s="46"/>
      <c r="AG1192" s="46"/>
      <c r="AH1192" s="46"/>
      <c r="AI1192" s="46"/>
      <c r="AJ1192" s="46"/>
      <c r="AK1192" s="46"/>
    </row>
    <row r="1193" spans="1:37" ht="12" customHeight="1">
      <c r="A1193" s="46" t="str">
        <f>IFERROR(VLOOKUP(D1193,Sort!B:D,3,0),"")</f>
        <v/>
      </c>
      <c r="B1193" s="190" t="str">
        <f t="shared" si="234"/>
        <v>0CLOSE</v>
      </c>
      <c r="C1193" s="196"/>
      <c r="D1193" s="193"/>
      <c r="E1193" s="193" t="str">
        <f>IFERROR(VLOOKUP(D1193,Sort!B:C,2,0),"")</f>
        <v/>
      </c>
      <c r="F1193" s="194"/>
      <c r="G1193" s="195" t="str">
        <f t="shared" si="235"/>
        <v/>
      </c>
      <c r="H1193" s="243"/>
      <c r="I1193" s="197"/>
      <c r="J1193" s="243"/>
      <c r="K1193" s="197"/>
      <c r="L1193" s="198" t="str">
        <f t="shared" si="236"/>
        <v/>
      </c>
      <c r="M1193" s="199" t="str">
        <f t="shared" si="237"/>
        <v/>
      </c>
      <c r="N1193" s="200" t="str">
        <f t="shared" si="238"/>
        <v xml:space="preserve"> </v>
      </c>
      <c r="O1193" s="201"/>
      <c r="P1193" s="201"/>
      <c r="Q1193" s="202"/>
      <c r="R1193" s="202"/>
      <c r="S1193" s="202"/>
      <c r="T1193" s="193" t="str">
        <f>IFERROR(VLOOKUP(S1193,Sort!E:F,2,0),"")</f>
        <v/>
      </c>
      <c r="U1193" s="115" t="str">
        <f t="shared" si="239"/>
        <v/>
      </c>
      <c r="V1193" s="202" t="s">
        <v>422</v>
      </c>
      <c r="W1193" s="202"/>
      <c r="X1193" s="202"/>
      <c r="Y1193" s="202"/>
      <c r="Z1193" s="193"/>
      <c r="AA1193" s="193" t="s">
        <v>362</v>
      </c>
      <c r="AB1193" s="203"/>
      <c r="AC1193" s="204" t="str">
        <f t="shared" si="240"/>
        <v>CLOSE</v>
      </c>
      <c r="AD1193" s="47" t="str">
        <f t="array" ref="AD1193">IF(D1193="","",INDEX(HM_Unit!$D$1:$AE$1,MATCH(C1193,HM_Unit!$D$2:$AE$2,0)))</f>
        <v/>
      </c>
      <c r="AE1193" s="46"/>
      <c r="AF1193" s="46"/>
      <c r="AG1193" s="46"/>
      <c r="AH1193" s="46"/>
      <c r="AI1193" s="46"/>
      <c r="AJ1193" s="46"/>
      <c r="AK1193" s="46"/>
    </row>
    <row r="1194" spans="1:37" ht="12" customHeight="1">
      <c r="A1194" s="46" t="str">
        <f>IFERROR(VLOOKUP(D1194,Sort!B:D,3,0),"")</f>
        <v/>
      </c>
      <c r="B1194" s="190" t="str">
        <f t="shared" si="234"/>
        <v>0CLOSE</v>
      </c>
      <c r="C1194" s="196"/>
      <c r="D1194" s="193"/>
      <c r="E1194" s="193" t="str">
        <f>IFERROR(VLOOKUP(D1194,Sort!B:C,2,0),"")</f>
        <v/>
      </c>
      <c r="F1194" s="194"/>
      <c r="G1194" s="195" t="str">
        <f t="shared" si="235"/>
        <v/>
      </c>
      <c r="H1194" s="243"/>
      <c r="I1194" s="197"/>
      <c r="J1194" s="243"/>
      <c r="K1194" s="197"/>
      <c r="L1194" s="198" t="str">
        <f t="shared" si="236"/>
        <v/>
      </c>
      <c r="M1194" s="199" t="str">
        <f t="shared" si="237"/>
        <v/>
      </c>
      <c r="N1194" s="200" t="str">
        <f t="shared" si="238"/>
        <v xml:space="preserve"> </v>
      </c>
      <c r="O1194" s="201"/>
      <c r="P1194" s="201"/>
      <c r="Q1194" s="202"/>
      <c r="R1194" s="202"/>
      <c r="S1194" s="202"/>
      <c r="T1194" s="193" t="str">
        <f>IFERROR(VLOOKUP(S1194,Sort!E:F,2,0),"")</f>
        <v/>
      </c>
      <c r="U1194" s="115" t="str">
        <f t="shared" si="239"/>
        <v/>
      </c>
      <c r="V1194" s="202" t="s">
        <v>422</v>
      </c>
      <c r="W1194" s="202"/>
      <c r="X1194" s="202"/>
      <c r="Y1194" s="202"/>
      <c r="Z1194" s="193"/>
      <c r="AA1194" s="193" t="s">
        <v>362</v>
      </c>
      <c r="AB1194" s="203"/>
      <c r="AC1194" s="204" t="str">
        <f t="shared" si="240"/>
        <v>CLOSE</v>
      </c>
      <c r="AD1194" s="47" t="str">
        <f t="array" ref="AD1194">IF(D1194="","",INDEX(HM_Unit!$D$1:$AE$1,MATCH(C1194,HM_Unit!$D$2:$AE$2,0)))</f>
        <v/>
      </c>
      <c r="AE1194" s="46"/>
      <c r="AF1194" s="46"/>
      <c r="AG1194" s="46"/>
      <c r="AH1194" s="46"/>
      <c r="AI1194" s="46"/>
      <c r="AJ1194" s="46"/>
      <c r="AK1194" s="46"/>
    </row>
    <row r="1195" spans="1:37" ht="12" customHeight="1">
      <c r="A1195" s="46" t="str">
        <f>IFERROR(VLOOKUP(D1195,Sort!B:D,3,0),"")</f>
        <v/>
      </c>
      <c r="B1195" s="190" t="str">
        <f t="shared" si="234"/>
        <v>0CLOSE</v>
      </c>
      <c r="C1195" s="196"/>
      <c r="D1195" s="193"/>
      <c r="E1195" s="193" t="str">
        <f>IFERROR(VLOOKUP(D1195,Sort!B:C,2,0),"")</f>
        <v/>
      </c>
      <c r="F1195" s="194"/>
      <c r="G1195" s="195" t="str">
        <f t="shared" si="235"/>
        <v/>
      </c>
      <c r="H1195" s="243"/>
      <c r="I1195" s="197"/>
      <c r="J1195" s="243"/>
      <c r="K1195" s="197"/>
      <c r="L1195" s="198" t="str">
        <f t="shared" si="236"/>
        <v/>
      </c>
      <c r="M1195" s="199" t="str">
        <f t="shared" si="237"/>
        <v/>
      </c>
      <c r="N1195" s="200" t="str">
        <f t="shared" si="238"/>
        <v xml:space="preserve"> </v>
      </c>
      <c r="O1195" s="201"/>
      <c r="P1195" s="201"/>
      <c r="Q1195" s="202"/>
      <c r="R1195" s="202"/>
      <c r="S1195" s="202"/>
      <c r="T1195" s="193" t="str">
        <f>IFERROR(VLOOKUP(S1195,Sort!E:F,2,0),"")</f>
        <v/>
      </c>
      <c r="U1195" s="115" t="str">
        <f t="shared" si="239"/>
        <v/>
      </c>
      <c r="V1195" s="202" t="s">
        <v>422</v>
      </c>
      <c r="W1195" s="202"/>
      <c r="X1195" s="202"/>
      <c r="Y1195" s="202"/>
      <c r="Z1195" s="193"/>
      <c r="AA1195" s="193" t="s">
        <v>362</v>
      </c>
      <c r="AB1195" s="203"/>
      <c r="AC1195" s="204" t="str">
        <f t="shared" si="240"/>
        <v>CLOSE</v>
      </c>
      <c r="AD1195" s="47" t="str">
        <f t="array" ref="AD1195">IF(D1195="","",INDEX(HM_Unit!$D$1:$AE$1,MATCH(C1195,HM_Unit!$D$2:$AE$2,0)))</f>
        <v/>
      </c>
      <c r="AE1195" s="46"/>
      <c r="AF1195" s="46"/>
      <c r="AG1195" s="46"/>
      <c r="AH1195" s="46"/>
      <c r="AI1195" s="46"/>
      <c r="AJ1195" s="46"/>
      <c r="AK1195" s="46"/>
    </row>
    <row r="1196" spans="1:37" ht="12" customHeight="1">
      <c r="A1196" s="46" t="str">
        <f>IFERROR(VLOOKUP(D1196,Sort!B:D,3,0),"")</f>
        <v/>
      </c>
      <c r="B1196" s="190" t="str">
        <f t="shared" si="234"/>
        <v>0CLOSE</v>
      </c>
      <c r="C1196" s="196"/>
      <c r="D1196" s="193"/>
      <c r="E1196" s="193" t="str">
        <f>IFERROR(VLOOKUP(D1196,Sort!B:C,2,0),"")</f>
        <v/>
      </c>
      <c r="F1196" s="194"/>
      <c r="G1196" s="195" t="str">
        <f t="shared" si="235"/>
        <v/>
      </c>
      <c r="H1196" s="243"/>
      <c r="I1196" s="197"/>
      <c r="J1196" s="243"/>
      <c r="K1196" s="197"/>
      <c r="L1196" s="198" t="str">
        <f t="shared" si="236"/>
        <v/>
      </c>
      <c r="M1196" s="199" t="str">
        <f t="shared" si="237"/>
        <v/>
      </c>
      <c r="N1196" s="200" t="str">
        <f t="shared" si="238"/>
        <v xml:space="preserve"> </v>
      </c>
      <c r="O1196" s="201"/>
      <c r="P1196" s="201"/>
      <c r="Q1196" s="202"/>
      <c r="R1196" s="202"/>
      <c r="S1196" s="202"/>
      <c r="T1196" s="193" t="str">
        <f>IFERROR(VLOOKUP(S1196,Sort!E:F,2,0),"")</f>
        <v/>
      </c>
      <c r="U1196" s="115" t="str">
        <f t="shared" si="239"/>
        <v/>
      </c>
      <c r="V1196" s="202" t="s">
        <v>422</v>
      </c>
      <c r="W1196" s="202"/>
      <c r="X1196" s="202"/>
      <c r="Y1196" s="202"/>
      <c r="Z1196" s="193"/>
      <c r="AA1196" s="193" t="s">
        <v>362</v>
      </c>
      <c r="AB1196" s="203"/>
      <c r="AC1196" s="204" t="str">
        <f t="shared" si="240"/>
        <v>CLOSE</v>
      </c>
      <c r="AD1196" s="47" t="str">
        <f t="array" ref="AD1196">IF(D1196="","",INDEX(HM_Unit!$D$1:$AE$1,MATCH(C1196,HM_Unit!$D$2:$AE$2,0)))</f>
        <v/>
      </c>
      <c r="AE1196" s="46"/>
      <c r="AF1196" s="46"/>
      <c r="AG1196" s="46"/>
      <c r="AH1196" s="46"/>
      <c r="AI1196" s="46"/>
      <c r="AJ1196" s="46"/>
      <c r="AK1196" s="46"/>
    </row>
    <row r="1197" spans="1:37" ht="12" customHeight="1">
      <c r="A1197" s="46" t="str">
        <f>IFERROR(VLOOKUP(D1197,Sort!B:D,3,0),"")</f>
        <v/>
      </c>
      <c r="B1197" s="190" t="str">
        <f t="shared" si="234"/>
        <v>0CLOSE</v>
      </c>
      <c r="C1197" s="196"/>
      <c r="D1197" s="193"/>
      <c r="E1197" s="193" t="str">
        <f>IFERROR(VLOOKUP(D1197,Sort!B:C,2,0),"")</f>
        <v/>
      </c>
      <c r="F1197" s="194"/>
      <c r="G1197" s="195" t="str">
        <f t="shared" si="235"/>
        <v/>
      </c>
      <c r="H1197" s="243"/>
      <c r="I1197" s="197"/>
      <c r="J1197" s="243"/>
      <c r="K1197" s="197"/>
      <c r="L1197" s="198" t="str">
        <f t="shared" si="236"/>
        <v/>
      </c>
      <c r="M1197" s="199" t="str">
        <f t="shared" si="237"/>
        <v/>
      </c>
      <c r="N1197" s="200" t="str">
        <f t="shared" si="238"/>
        <v xml:space="preserve"> </v>
      </c>
      <c r="O1197" s="201"/>
      <c r="P1197" s="201"/>
      <c r="Q1197" s="202"/>
      <c r="R1197" s="202"/>
      <c r="S1197" s="202"/>
      <c r="T1197" s="193" t="str">
        <f>IFERROR(VLOOKUP(S1197,Sort!E:F,2,0),"")</f>
        <v/>
      </c>
      <c r="U1197" s="115" t="str">
        <f t="shared" si="239"/>
        <v/>
      </c>
      <c r="V1197" s="202" t="s">
        <v>422</v>
      </c>
      <c r="W1197" s="202"/>
      <c r="X1197" s="202"/>
      <c r="Y1197" s="202"/>
      <c r="Z1197" s="193"/>
      <c r="AA1197" s="193" t="s">
        <v>362</v>
      </c>
      <c r="AB1197" s="203"/>
      <c r="AC1197" s="204" t="str">
        <f t="shared" si="240"/>
        <v>CLOSE</v>
      </c>
      <c r="AD1197" s="47" t="str">
        <f t="array" ref="AD1197">IF(D1197="","",INDEX(HM_Unit!$D$1:$AE$1,MATCH(C1197,HM_Unit!$D$2:$AE$2,0)))</f>
        <v/>
      </c>
      <c r="AE1197" s="46"/>
      <c r="AF1197" s="46"/>
      <c r="AG1197" s="46"/>
      <c r="AH1197" s="46"/>
      <c r="AI1197" s="46"/>
      <c r="AJ1197" s="46"/>
      <c r="AK1197" s="46"/>
    </row>
    <row r="1198" spans="1:37" ht="12" customHeight="1">
      <c r="A1198" s="46" t="str">
        <f>IFERROR(VLOOKUP(D1198,Sort!B:D,3,0),"")</f>
        <v/>
      </c>
      <c r="B1198" s="190" t="str">
        <f t="shared" si="234"/>
        <v>0CLOSE</v>
      </c>
      <c r="C1198" s="196"/>
      <c r="D1198" s="193"/>
      <c r="E1198" s="193" t="str">
        <f>IFERROR(VLOOKUP(D1198,Sort!B:C,2,0),"")</f>
        <v/>
      </c>
      <c r="F1198" s="194"/>
      <c r="G1198" s="195" t="str">
        <f t="shared" si="235"/>
        <v/>
      </c>
      <c r="H1198" s="243"/>
      <c r="I1198" s="197"/>
      <c r="J1198" s="243"/>
      <c r="K1198" s="197"/>
      <c r="L1198" s="198" t="str">
        <f t="shared" si="236"/>
        <v/>
      </c>
      <c r="M1198" s="199" t="str">
        <f t="shared" si="237"/>
        <v/>
      </c>
      <c r="N1198" s="200" t="str">
        <f t="shared" si="238"/>
        <v xml:space="preserve"> </v>
      </c>
      <c r="O1198" s="201"/>
      <c r="P1198" s="201"/>
      <c r="Q1198" s="202"/>
      <c r="R1198" s="202"/>
      <c r="S1198" s="202"/>
      <c r="T1198" s="193" t="str">
        <f>IFERROR(VLOOKUP(S1198,Sort!E:F,2,0),"")</f>
        <v/>
      </c>
      <c r="U1198" s="115" t="str">
        <f t="shared" si="239"/>
        <v/>
      </c>
      <c r="V1198" s="202" t="s">
        <v>422</v>
      </c>
      <c r="W1198" s="202"/>
      <c r="X1198" s="202"/>
      <c r="Y1198" s="202"/>
      <c r="Z1198" s="193"/>
      <c r="AA1198" s="193" t="s">
        <v>362</v>
      </c>
      <c r="AB1198" s="203"/>
      <c r="AC1198" s="204" t="str">
        <f t="shared" si="240"/>
        <v>CLOSE</v>
      </c>
      <c r="AD1198" s="47" t="str">
        <f t="array" ref="AD1198">IF(D1198="","",INDEX(HM_Unit!$D$1:$AE$1,MATCH(C1198,HM_Unit!$D$2:$AE$2,0)))</f>
        <v/>
      </c>
      <c r="AE1198" s="46"/>
      <c r="AF1198" s="46"/>
      <c r="AG1198" s="46"/>
      <c r="AH1198" s="46"/>
      <c r="AI1198" s="46"/>
      <c r="AJ1198" s="46"/>
      <c r="AK1198" s="46"/>
    </row>
    <row r="1199" spans="1:37" ht="12" customHeight="1">
      <c r="A1199" s="46" t="str">
        <f>IFERROR(VLOOKUP(D1199,Sort!B:D,3,0),"")</f>
        <v/>
      </c>
      <c r="B1199" s="190" t="str">
        <f t="shared" si="234"/>
        <v>0CLOSE</v>
      </c>
      <c r="C1199" s="196"/>
      <c r="D1199" s="193"/>
      <c r="E1199" s="193" t="str">
        <f>IFERROR(VLOOKUP(D1199,Sort!B:C,2,0),"")</f>
        <v/>
      </c>
      <c r="F1199" s="194"/>
      <c r="G1199" s="195" t="str">
        <f t="shared" si="235"/>
        <v/>
      </c>
      <c r="H1199" s="243"/>
      <c r="I1199" s="197"/>
      <c r="J1199" s="243"/>
      <c r="K1199" s="197"/>
      <c r="L1199" s="198" t="str">
        <f t="shared" si="236"/>
        <v/>
      </c>
      <c r="M1199" s="199" t="str">
        <f t="shared" si="237"/>
        <v/>
      </c>
      <c r="N1199" s="200" t="str">
        <f t="shared" si="238"/>
        <v xml:space="preserve"> </v>
      </c>
      <c r="O1199" s="201"/>
      <c r="P1199" s="201"/>
      <c r="Q1199" s="202"/>
      <c r="R1199" s="202"/>
      <c r="S1199" s="202"/>
      <c r="T1199" s="193" t="str">
        <f>IFERROR(VLOOKUP(S1199,Sort!E:F,2,0),"")</f>
        <v/>
      </c>
      <c r="U1199" s="115" t="str">
        <f t="shared" si="239"/>
        <v/>
      </c>
      <c r="V1199" s="202" t="s">
        <v>422</v>
      </c>
      <c r="W1199" s="202"/>
      <c r="X1199" s="202"/>
      <c r="Y1199" s="202"/>
      <c r="Z1199" s="193"/>
      <c r="AA1199" s="193" t="s">
        <v>362</v>
      </c>
      <c r="AB1199" s="203"/>
      <c r="AC1199" s="204" t="str">
        <f t="shared" si="240"/>
        <v>CLOSE</v>
      </c>
      <c r="AD1199" s="47" t="str">
        <f t="array" ref="AD1199">IF(D1199="","",INDEX(HM_Unit!$D$1:$AE$1,MATCH(C1199,HM_Unit!$D$2:$AE$2,0)))</f>
        <v/>
      </c>
      <c r="AE1199" s="46"/>
      <c r="AF1199" s="46"/>
      <c r="AG1199" s="46"/>
      <c r="AH1199" s="46"/>
      <c r="AI1199" s="46"/>
      <c r="AJ1199" s="46"/>
      <c r="AK1199" s="46"/>
    </row>
    <row r="1200" spans="1:37" ht="12" customHeight="1">
      <c r="A1200" s="46" t="str">
        <f>IFERROR(VLOOKUP(D1200,Sort!B:D,3,0),"")</f>
        <v/>
      </c>
      <c r="B1200" s="190" t="str">
        <f t="shared" si="234"/>
        <v>0CLOSE</v>
      </c>
      <c r="C1200" s="196"/>
      <c r="D1200" s="193"/>
      <c r="E1200" s="193" t="str">
        <f>IFERROR(VLOOKUP(D1200,Sort!B:C,2,0),"")</f>
        <v/>
      </c>
      <c r="F1200" s="194"/>
      <c r="G1200" s="195" t="str">
        <f t="shared" si="235"/>
        <v/>
      </c>
      <c r="H1200" s="243"/>
      <c r="I1200" s="197"/>
      <c r="J1200" s="243"/>
      <c r="K1200" s="197"/>
      <c r="L1200" s="198" t="str">
        <f t="shared" si="236"/>
        <v/>
      </c>
      <c r="M1200" s="199" t="str">
        <f t="shared" si="237"/>
        <v/>
      </c>
      <c r="N1200" s="200" t="str">
        <f t="shared" si="238"/>
        <v xml:space="preserve"> </v>
      </c>
      <c r="O1200" s="201"/>
      <c r="P1200" s="201"/>
      <c r="Q1200" s="202"/>
      <c r="R1200" s="202"/>
      <c r="S1200" s="202"/>
      <c r="T1200" s="193" t="str">
        <f>IFERROR(VLOOKUP(S1200,Sort!E:F,2,0),"")</f>
        <v/>
      </c>
      <c r="U1200" s="115" t="str">
        <f t="shared" si="239"/>
        <v/>
      </c>
      <c r="V1200" s="202" t="s">
        <v>422</v>
      </c>
      <c r="W1200" s="202"/>
      <c r="X1200" s="202"/>
      <c r="Y1200" s="202"/>
      <c r="Z1200" s="193"/>
      <c r="AA1200" s="193" t="s">
        <v>362</v>
      </c>
      <c r="AB1200" s="203"/>
      <c r="AC1200" s="204" t="str">
        <f t="shared" si="240"/>
        <v>CLOSE</v>
      </c>
      <c r="AD1200" s="47" t="str">
        <f t="array" ref="AD1200">IF(D1200="","",INDEX(HM_Unit!$D$1:$AE$1,MATCH(C1200,HM_Unit!$D$2:$AE$2,0)))</f>
        <v/>
      </c>
      <c r="AE1200" s="46"/>
      <c r="AF1200" s="46"/>
      <c r="AG1200" s="46"/>
      <c r="AH1200" s="46"/>
      <c r="AI1200" s="46"/>
      <c r="AJ1200" s="46"/>
      <c r="AK1200" s="46"/>
    </row>
    <row r="1201" spans="1:37" ht="12" customHeight="1">
      <c r="A1201" s="46" t="str">
        <f>IFERROR(VLOOKUP(D1201,Sort!B:D,3,0),"")</f>
        <v/>
      </c>
      <c r="B1201" s="190" t="str">
        <f t="shared" si="234"/>
        <v>0CLOSE</v>
      </c>
      <c r="C1201" s="196"/>
      <c r="D1201" s="193"/>
      <c r="E1201" s="193" t="str">
        <f>IFERROR(VLOOKUP(D1201,Sort!B:C,2,0),"")</f>
        <v/>
      </c>
      <c r="F1201" s="194"/>
      <c r="G1201" s="195" t="str">
        <f t="shared" si="235"/>
        <v/>
      </c>
      <c r="H1201" s="243"/>
      <c r="I1201" s="197"/>
      <c r="J1201" s="243"/>
      <c r="K1201" s="197"/>
      <c r="L1201" s="198" t="str">
        <f t="shared" si="236"/>
        <v/>
      </c>
      <c r="M1201" s="199" t="str">
        <f t="shared" si="237"/>
        <v/>
      </c>
      <c r="N1201" s="200" t="str">
        <f t="shared" si="238"/>
        <v xml:space="preserve"> </v>
      </c>
      <c r="O1201" s="201"/>
      <c r="P1201" s="201"/>
      <c r="Q1201" s="202"/>
      <c r="R1201" s="202"/>
      <c r="S1201" s="202"/>
      <c r="T1201" s="193" t="str">
        <f>IFERROR(VLOOKUP(S1201,Sort!E:F,2,0),"")</f>
        <v/>
      </c>
      <c r="U1201" s="115" t="str">
        <f t="shared" si="239"/>
        <v/>
      </c>
      <c r="V1201" s="202" t="s">
        <v>422</v>
      </c>
      <c r="W1201" s="202"/>
      <c r="X1201" s="202"/>
      <c r="Y1201" s="202"/>
      <c r="Z1201" s="193"/>
      <c r="AA1201" s="193" t="s">
        <v>362</v>
      </c>
      <c r="AB1201" s="203"/>
      <c r="AC1201" s="204" t="str">
        <f t="shared" si="240"/>
        <v>CLOSE</v>
      </c>
      <c r="AD1201" s="47" t="str">
        <f t="array" ref="AD1201">IF(D1201="","",INDEX(HM_Unit!$D$1:$AE$1,MATCH(C1201,HM_Unit!$D$2:$AE$2,0)))</f>
        <v/>
      </c>
      <c r="AE1201" s="46"/>
      <c r="AF1201" s="46"/>
      <c r="AG1201" s="46"/>
      <c r="AH1201" s="46"/>
      <c r="AI1201" s="46"/>
      <c r="AJ1201" s="46"/>
      <c r="AK1201" s="46"/>
    </row>
    <row r="1202" spans="1:37" ht="12" customHeight="1">
      <c r="A1202" s="46" t="str">
        <f>IFERROR(VLOOKUP(D1202,Sort!B:D,3,0),"")</f>
        <v/>
      </c>
      <c r="B1202" s="190" t="str">
        <f t="shared" si="234"/>
        <v>0CLOSE</v>
      </c>
      <c r="C1202" s="196"/>
      <c r="D1202" s="193"/>
      <c r="E1202" s="193" t="str">
        <f>IFERROR(VLOOKUP(D1202,Sort!B:C,2,0),"")</f>
        <v/>
      </c>
      <c r="F1202" s="194"/>
      <c r="G1202" s="195" t="str">
        <f t="shared" si="235"/>
        <v/>
      </c>
      <c r="H1202" s="243"/>
      <c r="I1202" s="197"/>
      <c r="J1202" s="243"/>
      <c r="K1202" s="197"/>
      <c r="L1202" s="198" t="str">
        <f t="shared" si="236"/>
        <v/>
      </c>
      <c r="M1202" s="199" t="str">
        <f t="shared" si="237"/>
        <v/>
      </c>
      <c r="N1202" s="200" t="str">
        <f t="shared" si="238"/>
        <v xml:space="preserve"> </v>
      </c>
      <c r="O1202" s="201"/>
      <c r="P1202" s="201"/>
      <c r="Q1202" s="202"/>
      <c r="R1202" s="202"/>
      <c r="S1202" s="202"/>
      <c r="T1202" s="193" t="str">
        <f>IFERROR(VLOOKUP(S1202,Sort!E:F,2,0),"")</f>
        <v/>
      </c>
      <c r="U1202" s="115" t="str">
        <f t="shared" si="239"/>
        <v/>
      </c>
      <c r="V1202" s="202" t="s">
        <v>422</v>
      </c>
      <c r="W1202" s="202"/>
      <c r="X1202" s="202"/>
      <c r="Y1202" s="202"/>
      <c r="Z1202" s="193"/>
      <c r="AA1202" s="193" t="s">
        <v>362</v>
      </c>
      <c r="AB1202" s="203"/>
      <c r="AC1202" s="204" t="str">
        <f t="shared" si="240"/>
        <v>CLOSE</v>
      </c>
      <c r="AD1202" s="47" t="str">
        <f t="array" ref="AD1202">IF(D1202="","",INDEX(HM_Unit!$D$1:$AE$1,MATCH(C1202,HM_Unit!$D$2:$AE$2,0)))</f>
        <v/>
      </c>
      <c r="AE1202" s="46"/>
      <c r="AF1202" s="46"/>
      <c r="AG1202" s="46"/>
      <c r="AH1202" s="46"/>
      <c r="AI1202" s="46"/>
      <c r="AJ1202" s="46"/>
      <c r="AK1202" s="46"/>
    </row>
    <row r="1203" spans="1:37" ht="12" customHeight="1">
      <c r="A1203" s="46" t="str">
        <f>IFERROR(VLOOKUP(D1203,Sort!B:D,3,0),"")</f>
        <v/>
      </c>
      <c r="B1203" s="190" t="str">
        <f t="shared" si="234"/>
        <v>0CLOSE</v>
      </c>
      <c r="C1203" s="196"/>
      <c r="D1203" s="193"/>
      <c r="E1203" s="193" t="str">
        <f>IFERROR(VLOOKUP(D1203,Sort!B:C,2,0),"")</f>
        <v/>
      </c>
      <c r="F1203" s="194"/>
      <c r="G1203" s="195" t="str">
        <f t="shared" si="235"/>
        <v/>
      </c>
      <c r="H1203" s="243"/>
      <c r="I1203" s="197"/>
      <c r="J1203" s="243"/>
      <c r="K1203" s="197"/>
      <c r="L1203" s="198" t="str">
        <f t="shared" si="236"/>
        <v/>
      </c>
      <c r="M1203" s="199" t="str">
        <f t="shared" si="237"/>
        <v/>
      </c>
      <c r="N1203" s="200" t="str">
        <f t="shared" si="238"/>
        <v xml:space="preserve"> </v>
      </c>
      <c r="O1203" s="201"/>
      <c r="P1203" s="201"/>
      <c r="Q1203" s="202"/>
      <c r="R1203" s="202"/>
      <c r="S1203" s="202"/>
      <c r="T1203" s="193" t="str">
        <f>IFERROR(VLOOKUP(S1203,Sort!E:F,2,0),"")</f>
        <v/>
      </c>
      <c r="U1203" s="115" t="str">
        <f t="shared" si="239"/>
        <v/>
      </c>
      <c r="V1203" s="202" t="s">
        <v>422</v>
      </c>
      <c r="W1203" s="202"/>
      <c r="X1203" s="202"/>
      <c r="Y1203" s="202"/>
      <c r="Z1203" s="193"/>
      <c r="AA1203" s="193" t="s">
        <v>362</v>
      </c>
      <c r="AB1203" s="203"/>
      <c r="AC1203" s="204" t="str">
        <f t="shared" si="240"/>
        <v>CLOSE</v>
      </c>
      <c r="AD1203" s="47" t="str">
        <f t="array" ref="AD1203">IF(D1203="","",INDEX(HM_Unit!$D$1:$AE$1,MATCH(C1203,HM_Unit!$D$2:$AE$2,0)))</f>
        <v/>
      </c>
      <c r="AE1203" s="46"/>
      <c r="AF1203" s="46"/>
      <c r="AG1203" s="46"/>
      <c r="AH1203" s="46"/>
      <c r="AI1203" s="46"/>
      <c r="AJ1203" s="46"/>
      <c r="AK1203" s="46"/>
    </row>
    <row r="1204" spans="1:37" ht="12" customHeight="1">
      <c r="A1204" s="46" t="str">
        <f>IFERROR(VLOOKUP(D1204,Sort!B:D,3,0),"")</f>
        <v/>
      </c>
      <c r="B1204" s="190" t="str">
        <f t="shared" si="234"/>
        <v>0CLOSE</v>
      </c>
      <c r="C1204" s="196"/>
      <c r="D1204" s="193"/>
      <c r="E1204" s="193" t="str">
        <f>IFERROR(VLOOKUP(D1204,Sort!B:C,2,0),"")</f>
        <v/>
      </c>
      <c r="F1204" s="194"/>
      <c r="G1204" s="195" t="str">
        <f t="shared" si="235"/>
        <v/>
      </c>
      <c r="H1204" s="243"/>
      <c r="I1204" s="197"/>
      <c r="J1204" s="243"/>
      <c r="K1204" s="197"/>
      <c r="L1204" s="198" t="str">
        <f t="shared" si="236"/>
        <v/>
      </c>
      <c r="M1204" s="199" t="str">
        <f t="shared" si="237"/>
        <v/>
      </c>
      <c r="N1204" s="200" t="str">
        <f t="shared" si="238"/>
        <v xml:space="preserve"> </v>
      </c>
      <c r="O1204" s="201"/>
      <c r="P1204" s="201"/>
      <c r="Q1204" s="202"/>
      <c r="R1204" s="202"/>
      <c r="S1204" s="202"/>
      <c r="T1204" s="193" t="str">
        <f>IFERROR(VLOOKUP(S1204,Sort!E:F,2,0),"")</f>
        <v/>
      </c>
      <c r="U1204" s="115" t="str">
        <f t="shared" si="239"/>
        <v/>
      </c>
      <c r="V1204" s="202" t="s">
        <v>422</v>
      </c>
      <c r="W1204" s="202"/>
      <c r="X1204" s="202"/>
      <c r="Y1204" s="202"/>
      <c r="Z1204" s="193"/>
      <c r="AA1204" s="193" t="s">
        <v>362</v>
      </c>
      <c r="AB1204" s="203"/>
      <c r="AC1204" s="204" t="str">
        <f t="shared" si="240"/>
        <v>CLOSE</v>
      </c>
      <c r="AD1204" s="47" t="str">
        <f t="array" ref="AD1204">IF(D1204="","",INDEX(HM_Unit!$D$1:$AE$1,MATCH(C1204,HM_Unit!$D$2:$AE$2,0)))</f>
        <v/>
      </c>
      <c r="AE1204" s="46"/>
      <c r="AF1204" s="46"/>
      <c r="AG1204" s="46"/>
      <c r="AH1204" s="46"/>
      <c r="AI1204" s="46"/>
      <c r="AJ1204" s="46"/>
      <c r="AK1204" s="46"/>
    </row>
    <row r="1205" spans="1:37" ht="12" customHeight="1">
      <c r="A1205" s="46" t="str">
        <f>IFERROR(VLOOKUP(D1205,Sort!B:D,3,0),"")</f>
        <v/>
      </c>
      <c r="B1205" s="190" t="str">
        <f t="shared" si="234"/>
        <v>0CLOSE</v>
      </c>
      <c r="C1205" s="196"/>
      <c r="D1205" s="193"/>
      <c r="E1205" s="193" t="str">
        <f>IFERROR(VLOOKUP(D1205,Sort!B:C,2,0),"")</f>
        <v/>
      </c>
      <c r="F1205" s="194"/>
      <c r="G1205" s="195" t="str">
        <f t="shared" si="235"/>
        <v/>
      </c>
      <c r="H1205" s="243"/>
      <c r="I1205" s="197"/>
      <c r="J1205" s="243"/>
      <c r="K1205" s="197"/>
      <c r="L1205" s="198" t="str">
        <f t="shared" si="236"/>
        <v/>
      </c>
      <c r="M1205" s="199" t="str">
        <f t="shared" si="237"/>
        <v/>
      </c>
      <c r="N1205" s="200" t="str">
        <f t="shared" si="238"/>
        <v xml:space="preserve"> </v>
      </c>
      <c r="O1205" s="201"/>
      <c r="P1205" s="201"/>
      <c r="Q1205" s="202"/>
      <c r="R1205" s="202"/>
      <c r="S1205" s="202"/>
      <c r="T1205" s="193" t="str">
        <f>IFERROR(VLOOKUP(S1205,Sort!E:F,2,0),"")</f>
        <v/>
      </c>
      <c r="U1205" s="115" t="str">
        <f t="shared" si="239"/>
        <v/>
      </c>
      <c r="V1205" s="202" t="s">
        <v>422</v>
      </c>
      <c r="W1205" s="202"/>
      <c r="X1205" s="202"/>
      <c r="Y1205" s="202"/>
      <c r="Z1205" s="193"/>
      <c r="AA1205" s="193" t="s">
        <v>362</v>
      </c>
      <c r="AB1205" s="203"/>
      <c r="AC1205" s="204" t="str">
        <f t="shared" si="240"/>
        <v>CLOSE</v>
      </c>
      <c r="AD1205" s="47" t="str">
        <f t="array" ref="AD1205">IF(D1205="","",INDEX(HM_Unit!$D$1:$AE$1,MATCH(C1205,HM_Unit!$D$2:$AE$2,0)))</f>
        <v/>
      </c>
      <c r="AE1205" s="46"/>
      <c r="AF1205" s="46"/>
      <c r="AG1205" s="46"/>
      <c r="AH1205" s="46"/>
      <c r="AI1205" s="46"/>
      <c r="AJ1205" s="46"/>
      <c r="AK1205" s="46"/>
    </row>
    <row r="1206" spans="1:37" ht="12" customHeight="1">
      <c r="A1206" s="46" t="str">
        <f>IFERROR(VLOOKUP(D1206,Sort!B:D,3,0),"")</f>
        <v/>
      </c>
      <c r="B1206" s="190" t="str">
        <f t="shared" si="234"/>
        <v>0CLOSE</v>
      </c>
      <c r="C1206" s="196"/>
      <c r="D1206" s="193"/>
      <c r="E1206" s="193" t="str">
        <f>IFERROR(VLOOKUP(D1206,Sort!B:C,2,0),"")</f>
        <v/>
      </c>
      <c r="F1206" s="194"/>
      <c r="G1206" s="195" t="str">
        <f t="shared" si="235"/>
        <v/>
      </c>
      <c r="H1206" s="243"/>
      <c r="I1206" s="197"/>
      <c r="J1206" s="243"/>
      <c r="K1206" s="197"/>
      <c r="L1206" s="198" t="str">
        <f t="shared" si="236"/>
        <v/>
      </c>
      <c r="M1206" s="199" t="str">
        <f t="shared" si="237"/>
        <v/>
      </c>
      <c r="N1206" s="200" t="str">
        <f t="shared" si="238"/>
        <v xml:space="preserve"> </v>
      </c>
      <c r="O1206" s="201"/>
      <c r="P1206" s="201"/>
      <c r="Q1206" s="202"/>
      <c r="R1206" s="202"/>
      <c r="S1206" s="202"/>
      <c r="T1206" s="193" t="str">
        <f>IFERROR(VLOOKUP(S1206,Sort!E:F,2,0),"")</f>
        <v/>
      </c>
      <c r="U1206" s="115" t="str">
        <f t="shared" si="239"/>
        <v/>
      </c>
      <c r="V1206" s="202" t="s">
        <v>422</v>
      </c>
      <c r="W1206" s="202"/>
      <c r="X1206" s="202"/>
      <c r="Y1206" s="202"/>
      <c r="Z1206" s="193"/>
      <c r="AA1206" s="193" t="s">
        <v>362</v>
      </c>
      <c r="AB1206" s="203"/>
      <c r="AC1206" s="204" t="str">
        <f t="shared" si="240"/>
        <v>CLOSE</v>
      </c>
      <c r="AD1206" s="47" t="str">
        <f t="array" ref="AD1206">IF(D1206="","",INDEX(HM_Unit!$D$1:$AE$1,MATCH(C1206,HM_Unit!$D$2:$AE$2,0)))</f>
        <v/>
      </c>
      <c r="AE1206" s="46"/>
      <c r="AF1206" s="46"/>
      <c r="AG1206" s="46"/>
      <c r="AH1206" s="46"/>
      <c r="AI1206" s="46"/>
      <c r="AJ1206" s="46"/>
      <c r="AK1206" s="46"/>
    </row>
    <row r="1207" spans="1:37" ht="12" customHeight="1">
      <c r="A1207" s="46" t="str">
        <f>IFERROR(VLOOKUP(D1207,Sort!B:D,3,0),"")</f>
        <v/>
      </c>
      <c r="B1207" s="190" t="str">
        <f t="shared" si="234"/>
        <v>0CLOSE</v>
      </c>
      <c r="C1207" s="196"/>
      <c r="D1207" s="193"/>
      <c r="E1207" s="193" t="str">
        <f>IFERROR(VLOOKUP(D1207,Sort!B:C,2,0),"")</f>
        <v/>
      </c>
      <c r="F1207" s="194"/>
      <c r="G1207" s="195" t="str">
        <f t="shared" si="235"/>
        <v/>
      </c>
      <c r="H1207" s="243"/>
      <c r="I1207" s="197"/>
      <c r="J1207" s="243"/>
      <c r="K1207" s="197"/>
      <c r="L1207" s="198" t="str">
        <f t="shared" si="236"/>
        <v/>
      </c>
      <c r="M1207" s="199" t="str">
        <f t="shared" si="237"/>
        <v/>
      </c>
      <c r="N1207" s="200" t="str">
        <f t="shared" si="238"/>
        <v xml:space="preserve"> </v>
      </c>
      <c r="O1207" s="201"/>
      <c r="P1207" s="201"/>
      <c r="Q1207" s="202"/>
      <c r="R1207" s="202"/>
      <c r="S1207" s="202"/>
      <c r="T1207" s="193" t="str">
        <f>IFERROR(VLOOKUP(S1207,Sort!E:F,2,0),"")</f>
        <v/>
      </c>
      <c r="U1207" s="115" t="str">
        <f t="shared" si="239"/>
        <v/>
      </c>
      <c r="V1207" s="202" t="s">
        <v>422</v>
      </c>
      <c r="W1207" s="202"/>
      <c r="X1207" s="202"/>
      <c r="Y1207" s="202"/>
      <c r="Z1207" s="193"/>
      <c r="AA1207" s="193" t="s">
        <v>362</v>
      </c>
      <c r="AB1207" s="203"/>
      <c r="AC1207" s="204" t="str">
        <f t="shared" si="240"/>
        <v>CLOSE</v>
      </c>
      <c r="AD1207" s="47" t="str">
        <f t="array" ref="AD1207">IF(D1207="","",INDEX(HM_Unit!$D$1:$AE$1,MATCH(C1207,HM_Unit!$D$2:$AE$2,0)))</f>
        <v/>
      </c>
      <c r="AE1207" s="46"/>
      <c r="AF1207" s="46"/>
      <c r="AG1207" s="46"/>
      <c r="AH1207" s="46"/>
      <c r="AI1207" s="46"/>
      <c r="AJ1207" s="46"/>
      <c r="AK1207" s="46"/>
    </row>
    <row r="1208" spans="1:37" ht="12" customHeight="1">
      <c r="A1208" s="46" t="str">
        <f>IFERROR(VLOOKUP(D1208,Sort!B:D,3,0),"")</f>
        <v/>
      </c>
      <c r="B1208" s="190" t="str">
        <f t="shared" si="234"/>
        <v>0CLOSE</v>
      </c>
      <c r="C1208" s="196"/>
      <c r="D1208" s="193"/>
      <c r="E1208" s="193" t="str">
        <f>IFERROR(VLOOKUP(D1208,Sort!B:C,2,0),"")</f>
        <v/>
      </c>
      <c r="F1208" s="194"/>
      <c r="G1208" s="195" t="str">
        <f t="shared" si="235"/>
        <v/>
      </c>
      <c r="H1208" s="243"/>
      <c r="I1208" s="197"/>
      <c r="J1208" s="243"/>
      <c r="K1208" s="197"/>
      <c r="L1208" s="198" t="str">
        <f t="shared" si="236"/>
        <v/>
      </c>
      <c r="M1208" s="199" t="str">
        <f t="shared" si="237"/>
        <v/>
      </c>
      <c r="N1208" s="200" t="str">
        <f t="shared" si="238"/>
        <v xml:space="preserve"> </v>
      </c>
      <c r="O1208" s="201"/>
      <c r="P1208" s="201"/>
      <c r="Q1208" s="202"/>
      <c r="R1208" s="202"/>
      <c r="S1208" s="202"/>
      <c r="T1208" s="193" t="str">
        <f>IFERROR(VLOOKUP(S1208,Sort!E:F,2,0),"")</f>
        <v/>
      </c>
      <c r="U1208" s="115" t="str">
        <f t="shared" si="239"/>
        <v/>
      </c>
      <c r="V1208" s="202" t="s">
        <v>422</v>
      </c>
      <c r="W1208" s="202"/>
      <c r="X1208" s="202"/>
      <c r="Y1208" s="202"/>
      <c r="Z1208" s="193"/>
      <c r="AA1208" s="193" t="s">
        <v>362</v>
      </c>
      <c r="AB1208" s="203"/>
      <c r="AC1208" s="204" t="str">
        <f t="shared" si="240"/>
        <v>CLOSE</v>
      </c>
      <c r="AD1208" s="47" t="str">
        <f t="array" ref="AD1208">IF(D1208="","",INDEX(HM_Unit!$D$1:$AE$1,MATCH(C1208,HM_Unit!$D$2:$AE$2,0)))</f>
        <v/>
      </c>
      <c r="AE1208" s="46"/>
      <c r="AF1208" s="46"/>
      <c r="AG1208" s="46"/>
      <c r="AH1208" s="46"/>
      <c r="AI1208" s="46"/>
      <c r="AJ1208" s="46"/>
      <c r="AK1208" s="46"/>
    </row>
    <row r="1209" spans="1:37" ht="12" customHeight="1">
      <c r="A1209" s="46" t="str">
        <f>IFERROR(VLOOKUP(D1209,Sort!B:D,3,0),"")</f>
        <v/>
      </c>
      <c r="B1209" s="190" t="str">
        <f t="shared" si="234"/>
        <v>0CLOSE</v>
      </c>
      <c r="C1209" s="196"/>
      <c r="D1209" s="193"/>
      <c r="E1209" s="193" t="str">
        <f>IFERROR(VLOOKUP(D1209,Sort!B:C,2,0),"")</f>
        <v/>
      </c>
      <c r="F1209" s="194"/>
      <c r="G1209" s="195" t="str">
        <f t="shared" si="235"/>
        <v/>
      </c>
      <c r="H1209" s="243"/>
      <c r="I1209" s="197"/>
      <c r="J1209" s="243"/>
      <c r="K1209" s="197"/>
      <c r="L1209" s="198" t="str">
        <f t="shared" si="236"/>
        <v/>
      </c>
      <c r="M1209" s="199" t="str">
        <f t="shared" si="237"/>
        <v/>
      </c>
      <c r="N1209" s="200" t="str">
        <f t="shared" si="238"/>
        <v xml:space="preserve"> </v>
      </c>
      <c r="O1209" s="201"/>
      <c r="P1209" s="201"/>
      <c r="Q1209" s="202"/>
      <c r="R1209" s="202"/>
      <c r="S1209" s="202"/>
      <c r="T1209" s="193" t="str">
        <f>IFERROR(VLOOKUP(S1209,Sort!E:F,2,0),"")</f>
        <v/>
      </c>
      <c r="U1209" s="115" t="str">
        <f t="shared" si="239"/>
        <v/>
      </c>
      <c r="V1209" s="202" t="s">
        <v>422</v>
      </c>
      <c r="W1209" s="202"/>
      <c r="X1209" s="202"/>
      <c r="Y1209" s="202"/>
      <c r="Z1209" s="193"/>
      <c r="AA1209" s="193" t="s">
        <v>362</v>
      </c>
      <c r="AB1209" s="203"/>
      <c r="AC1209" s="204" t="str">
        <f t="shared" si="240"/>
        <v>CLOSE</v>
      </c>
      <c r="AD1209" s="47" t="str">
        <f t="array" ref="AD1209">IF(D1209="","",INDEX(HM_Unit!$D$1:$AE$1,MATCH(C1209,HM_Unit!$D$2:$AE$2,0)))</f>
        <v/>
      </c>
      <c r="AE1209" s="46"/>
      <c r="AF1209" s="46"/>
      <c r="AG1209" s="46"/>
      <c r="AH1209" s="46"/>
      <c r="AI1209" s="46"/>
      <c r="AJ1209" s="46"/>
      <c r="AK1209" s="46"/>
    </row>
    <row r="1210" spans="1:37" ht="12" customHeight="1">
      <c r="A1210" s="46" t="str">
        <f>IFERROR(VLOOKUP(D1210,Sort!B:D,3,0),"")</f>
        <v/>
      </c>
      <c r="B1210" s="190" t="str">
        <f t="shared" si="234"/>
        <v>0CLOSE</v>
      </c>
      <c r="C1210" s="196"/>
      <c r="D1210" s="193"/>
      <c r="E1210" s="193" t="str">
        <f>IFERROR(VLOOKUP(D1210,Sort!B:C,2,0),"")</f>
        <v/>
      </c>
      <c r="F1210" s="194"/>
      <c r="G1210" s="195" t="str">
        <f t="shared" si="235"/>
        <v/>
      </c>
      <c r="H1210" s="243"/>
      <c r="I1210" s="197"/>
      <c r="J1210" s="243"/>
      <c r="K1210" s="197"/>
      <c r="L1210" s="198" t="str">
        <f t="shared" si="236"/>
        <v/>
      </c>
      <c r="M1210" s="199" t="str">
        <f t="shared" si="237"/>
        <v/>
      </c>
      <c r="N1210" s="200" t="str">
        <f t="shared" si="238"/>
        <v xml:space="preserve"> </v>
      </c>
      <c r="O1210" s="201"/>
      <c r="P1210" s="201"/>
      <c r="Q1210" s="202"/>
      <c r="R1210" s="202"/>
      <c r="S1210" s="202"/>
      <c r="T1210" s="193" t="str">
        <f>IFERROR(VLOOKUP(S1210,Sort!E:F,2,0),"")</f>
        <v/>
      </c>
      <c r="U1210" s="115" t="str">
        <f t="shared" si="239"/>
        <v/>
      </c>
      <c r="V1210" s="202" t="s">
        <v>422</v>
      </c>
      <c r="W1210" s="202"/>
      <c r="X1210" s="202"/>
      <c r="Y1210" s="202"/>
      <c r="Z1210" s="193"/>
      <c r="AA1210" s="193" t="s">
        <v>362</v>
      </c>
      <c r="AB1210" s="203"/>
      <c r="AC1210" s="204" t="str">
        <f t="shared" si="240"/>
        <v>CLOSE</v>
      </c>
      <c r="AD1210" s="47" t="str">
        <f t="array" ref="AD1210">IF(D1210="","",INDEX(HM_Unit!$D$1:$AE$1,MATCH(C1210,HM_Unit!$D$2:$AE$2,0)))</f>
        <v/>
      </c>
      <c r="AE1210" s="46"/>
      <c r="AF1210" s="46"/>
      <c r="AG1210" s="46"/>
      <c r="AH1210" s="46"/>
      <c r="AI1210" s="46"/>
      <c r="AJ1210" s="46"/>
      <c r="AK1210" s="46"/>
    </row>
    <row r="1211" spans="1:37" ht="12" customHeight="1">
      <c r="A1211" s="46" t="str">
        <f>IFERROR(VLOOKUP(D1211,Sort!B:D,3,0),"")</f>
        <v/>
      </c>
      <c r="B1211" s="190" t="str">
        <f t="shared" si="234"/>
        <v>0CLOSE</v>
      </c>
      <c r="C1211" s="196"/>
      <c r="D1211" s="193"/>
      <c r="E1211" s="193" t="str">
        <f>IFERROR(VLOOKUP(D1211,Sort!B:C,2,0),"")</f>
        <v/>
      </c>
      <c r="F1211" s="194"/>
      <c r="G1211" s="195" t="str">
        <f t="shared" si="235"/>
        <v/>
      </c>
      <c r="H1211" s="243"/>
      <c r="I1211" s="197"/>
      <c r="J1211" s="243"/>
      <c r="K1211" s="197"/>
      <c r="L1211" s="198" t="str">
        <f t="shared" si="236"/>
        <v/>
      </c>
      <c r="M1211" s="199" t="str">
        <f t="shared" si="237"/>
        <v/>
      </c>
      <c r="N1211" s="200" t="str">
        <f t="shared" si="238"/>
        <v xml:space="preserve"> </v>
      </c>
      <c r="O1211" s="201"/>
      <c r="P1211" s="201"/>
      <c r="Q1211" s="202"/>
      <c r="R1211" s="202"/>
      <c r="S1211" s="202"/>
      <c r="T1211" s="193" t="str">
        <f>IFERROR(VLOOKUP(S1211,Sort!E:F,2,0),"")</f>
        <v/>
      </c>
      <c r="U1211" s="115" t="str">
        <f t="shared" si="239"/>
        <v/>
      </c>
      <c r="V1211" s="202" t="s">
        <v>422</v>
      </c>
      <c r="W1211" s="202"/>
      <c r="X1211" s="202"/>
      <c r="Y1211" s="202"/>
      <c r="Z1211" s="193"/>
      <c r="AA1211" s="193" t="s">
        <v>362</v>
      </c>
      <c r="AB1211" s="203"/>
      <c r="AC1211" s="204" t="str">
        <f t="shared" si="240"/>
        <v>CLOSE</v>
      </c>
      <c r="AD1211" s="47" t="str">
        <f t="array" ref="AD1211">IF(D1211="","",INDEX(HM_Unit!$D$1:$AE$1,MATCH(C1211,HM_Unit!$D$2:$AE$2,0)))</f>
        <v/>
      </c>
      <c r="AE1211" s="46"/>
      <c r="AF1211" s="46"/>
      <c r="AG1211" s="46"/>
      <c r="AH1211" s="46"/>
      <c r="AI1211" s="46"/>
      <c r="AJ1211" s="46"/>
      <c r="AK1211" s="46"/>
    </row>
    <row r="1212" spans="1:37" ht="12" customHeight="1">
      <c r="A1212" s="46" t="str">
        <f>IFERROR(VLOOKUP(D1212,Sort!B:D,3,0),"")</f>
        <v/>
      </c>
      <c r="B1212" s="190" t="str">
        <f t="shared" si="234"/>
        <v>0CLOSE</v>
      </c>
      <c r="C1212" s="196"/>
      <c r="D1212" s="193"/>
      <c r="E1212" s="193" t="str">
        <f>IFERROR(VLOOKUP(D1212,Sort!B:C,2,0),"")</f>
        <v/>
      </c>
      <c r="F1212" s="194"/>
      <c r="G1212" s="195" t="str">
        <f t="shared" si="235"/>
        <v/>
      </c>
      <c r="H1212" s="243"/>
      <c r="I1212" s="197"/>
      <c r="J1212" s="243"/>
      <c r="K1212" s="197"/>
      <c r="L1212" s="198" t="str">
        <f t="shared" si="236"/>
        <v/>
      </c>
      <c r="M1212" s="199" t="str">
        <f t="shared" si="237"/>
        <v/>
      </c>
      <c r="N1212" s="200" t="str">
        <f t="shared" si="238"/>
        <v xml:space="preserve"> </v>
      </c>
      <c r="O1212" s="201"/>
      <c r="P1212" s="201"/>
      <c r="Q1212" s="202"/>
      <c r="R1212" s="202"/>
      <c r="S1212" s="202"/>
      <c r="T1212" s="193" t="str">
        <f>IFERROR(VLOOKUP(S1212,Sort!E:F,2,0),"")</f>
        <v/>
      </c>
      <c r="U1212" s="115" t="str">
        <f t="shared" si="239"/>
        <v/>
      </c>
      <c r="V1212" s="202" t="s">
        <v>422</v>
      </c>
      <c r="W1212" s="202"/>
      <c r="X1212" s="202"/>
      <c r="Y1212" s="202"/>
      <c r="Z1212" s="193"/>
      <c r="AA1212" s="193" t="s">
        <v>362</v>
      </c>
      <c r="AB1212" s="203"/>
      <c r="AC1212" s="204" t="str">
        <f t="shared" si="240"/>
        <v>CLOSE</v>
      </c>
      <c r="AD1212" s="47" t="str">
        <f t="array" ref="AD1212">IF(D1212="","",INDEX(HM_Unit!$D$1:$AE$1,MATCH(C1212,HM_Unit!$D$2:$AE$2,0)))</f>
        <v/>
      </c>
      <c r="AE1212" s="46"/>
      <c r="AF1212" s="46"/>
      <c r="AG1212" s="46"/>
      <c r="AH1212" s="46"/>
      <c r="AI1212" s="46"/>
      <c r="AJ1212" s="46"/>
      <c r="AK1212" s="46"/>
    </row>
    <row r="1213" spans="1:37" ht="12" customHeight="1">
      <c r="A1213" s="46" t="str">
        <f>IFERROR(VLOOKUP(D1213,Sort!B:D,3,0),"")</f>
        <v/>
      </c>
      <c r="B1213" s="190" t="str">
        <f t="shared" si="234"/>
        <v>0CLOSE</v>
      </c>
      <c r="C1213" s="196"/>
      <c r="D1213" s="193"/>
      <c r="E1213" s="193" t="str">
        <f>IFERROR(VLOOKUP(D1213,Sort!B:C,2,0),"")</f>
        <v/>
      </c>
      <c r="F1213" s="194"/>
      <c r="G1213" s="195" t="str">
        <f t="shared" si="235"/>
        <v/>
      </c>
      <c r="H1213" s="243"/>
      <c r="I1213" s="197"/>
      <c r="J1213" s="243"/>
      <c r="K1213" s="197"/>
      <c r="L1213" s="198" t="str">
        <f t="shared" si="236"/>
        <v/>
      </c>
      <c r="M1213" s="199" t="str">
        <f t="shared" si="237"/>
        <v/>
      </c>
      <c r="N1213" s="200" t="str">
        <f t="shared" si="238"/>
        <v xml:space="preserve"> </v>
      </c>
      <c r="O1213" s="201"/>
      <c r="P1213" s="201"/>
      <c r="Q1213" s="202"/>
      <c r="R1213" s="202"/>
      <c r="S1213" s="202"/>
      <c r="T1213" s="193" t="str">
        <f>IFERROR(VLOOKUP(S1213,Sort!E:F,2,0),"")</f>
        <v/>
      </c>
      <c r="U1213" s="115" t="str">
        <f t="shared" si="239"/>
        <v/>
      </c>
      <c r="V1213" s="202" t="s">
        <v>422</v>
      </c>
      <c r="W1213" s="202"/>
      <c r="X1213" s="202"/>
      <c r="Y1213" s="202"/>
      <c r="Z1213" s="193"/>
      <c r="AA1213" s="193" t="s">
        <v>362</v>
      </c>
      <c r="AB1213" s="203"/>
      <c r="AC1213" s="204" t="str">
        <f t="shared" si="240"/>
        <v>CLOSE</v>
      </c>
      <c r="AD1213" s="47" t="str">
        <f t="array" ref="AD1213">IF(D1213="","",INDEX(HM_Unit!$D$1:$AE$1,MATCH(C1213,HM_Unit!$D$2:$AE$2,0)))</f>
        <v/>
      </c>
      <c r="AE1213" s="46"/>
      <c r="AF1213" s="46"/>
      <c r="AG1213" s="46"/>
      <c r="AH1213" s="46"/>
      <c r="AI1213" s="46"/>
      <c r="AJ1213" s="46"/>
      <c r="AK1213" s="46"/>
    </row>
    <row r="1214" spans="1:37" ht="12" customHeight="1">
      <c r="A1214" s="46" t="str">
        <f>IFERROR(VLOOKUP(D1214,Sort!B:D,3,0),"")</f>
        <v/>
      </c>
      <c r="B1214" s="190" t="str">
        <f t="shared" si="234"/>
        <v>0CLOSE</v>
      </c>
      <c r="C1214" s="196"/>
      <c r="D1214" s="193"/>
      <c r="E1214" s="193" t="str">
        <f>IFERROR(VLOOKUP(D1214,Sort!B:C,2,0),"")</f>
        <v/>
      </c>
      <c r="F1214" s="194"/>
      <c r="G1214" s="195" t="str">
        <f t="shared" si="235"/>
        <v/>
      </c>
      <c r="H1214" s="243"/>
      <c r="I1214" s="197"/>
      <c r="J1214" s="243"/>
      <c r="K1214" s="197"/>
      <c r="L1214" s="198" t="str">
        <f t="shared" si="236"/>
        <v/>
      </c>
      <c r="M1214" s="199" t="str">
        <f t="shared" si="237"/>
        <v/>
      </c>
      <c r="N1214" s="200" t="str">
        <f t="shared" si="238"/>
        <v xml:space="preserve"> </v>
      </c>
      <c r="O1214" s="201"/>
      <c r="P1214" s="201"/>
      <c r="Q1214" s="202"/>
      <c r="R1214" s="202"/>
      <c r="S1214" s="202"/>
      <c r="T1214" s="193" t="str">
        <f>IFERROR(VLOOKUP(S1214,Sort!E:F,2,0),"")</f>
        <v/>
      </c>
      <c r="U1214" s="115" t="str">
        <f t="shared" si="239"/>
        <v/>
      </c>
      <c r="V1214" s="202" t="s">
        <v>422</v>
      </c>
      <c r="W1214" s="202"/>
      <c r="X1214" s="202"/>
      <c r="Y1214" s="202"/>
      <c r="Z1214" s="193"/>
      <c r="AA1214" s="193" t="s">
        <v>362</v>
      </c>
      <c r="AB1214" s="203"/>
      <c r="AC1214" s="204" t="str">
        <f t="shared" si="240"/>
        <v>CLOSE</v>
      </c>
      <c r="AD1214" s="47" t="str">
        <f t="array" ref="AD1214">IF(D1214="","",INDEX(HM_Unit!$D$1:$AE$1,MATCH(C1214,HM_Unit!$D$2:$AE$2,0)))</f>
        <v/>
      </c>
      <c r="AE1214" s="46"/>
      <c r="AF1214" s="46"/>
      <c r="AG1214" s="46"/>
      <c r="AH1214" s="46"/>
      <c r="AI1214" s="46"/>
      <c r="AJ1214" s="46"/>
      <c r="AK1214" s="46"/>
    </row>
    <row r="1215" spans="1:37" ht="12" customHeight="1">
      <c r="A1215" s="46" t="str">
        <f>IFERROR(VLOOKUP(D1215,Sort!B:D,3,0),"")</f>
        <v/>
      </c>
      <c r="B1215" s="190" t="str">
        <f t="shared" si="234"/>
        <v>0CLOSE</v>
      </c>
      <c r="C1215" s="196"/>
      <c r="D1215" s="193"/>
      <c r="E1215" s="193" t="str">
        <f>IFERROR(VLOOKUP(D1215,Sort!B:C,2,0),"")</f>
        <v/>
      </c>
      <c r="F1215" s="194"/>
      <c r="G1215" s="195" t="str">
        <f t="shared" si="235"/>
        <v/>
      </c>
      <c r="H1215" s="243"/>
      <c r="I1215" s="197"/>
      <c r="J1215" s="243"/>
      <c r="K1215" s="197"/>
      <c r="L1215" s="198" t="str">
        <f t="shared" si="236"/>
        <v/>
      </c>
      <c r="M1215" s="199" t="str">
        <f t="shared" si="237"/>
        <v/>
      </c>
      <c r="N1215" s="200" t="str">
        <f t="shared" si="238"/>
        <v xml:space="preserve"> </v>
      </c>
      <c r="O1215" s="201"/>
      <c r="P1215" s="201"/>
      <c r="Q1215" s="202"/>
      <c r="R1215" s="202"/>
      <c r="S1215" s="202"/>
      <c r="T1215" s="193" t="str">
        <f>IFERROR(VLOOKUP(S1215,Sort!E:F,2,0),"")</f>
        <v/>
      </c>
      <c r="U1215" s="115" t="str">
        <f t="shared" si="239"/>
        <v/>
      </c>
      <c r="V1215" s="202" t="s">
        <v>422</v>
      </c>
      <c r="W1215" s="202"/>
      <c r="X1215" s="202"/>
      <c r="Y1215" s="202"/>
      <c r="Z1215" s="193"/>
      <c r="AA1215" s="193" t="s">
        <v>362</v>
      </c>
      <c r="AB1215" s="203"/>
      <c r="AC1215" s="204" t="str">
        <f t="shared" si="240"/>
        <v>CLOSE</v>
      </c>
      <c r="AD1215" s="47" t="str">
        <f t="array" ref="AD1215">IF(D1215="","",INDEX(HM_Unit!$D$1:$AE$1,MATCH(C1215,HM_Unit!$D$2:$AE$2,0)))</f>
        <v/>
      </c>
      <c r="AE1215" s="46"/>
      <c r="AF1215" s="46"/>
      <c r="AG1215" s="46"/>
      <c r="AH1215" s="46"/>
      <c r="AI1215" s="46"/>
      <c r="AJ1215" s="46"/>
      <c r="AK1215" s="46"/>
    </row>
    <row r="1216" spans="1:37" ht="12" customHeight="1">
      <c r="A1216" s="46" t="str">
        <f>IFERROR(VLOOKUP(D1216,Sort!B:D,3,0),"")</f>
        <v/>
      </c>
      <c r="B1216" s="190" t="str">
        <f t="shared" si="234"/>
        <v>0CLOSE</v>
      </c>
      <c r="C1216" s="196"/>
      <c r="D1216" s="193"/>
      <c r="E1216" s="193" t="str">
        <f>IFERROR(VLOOKUP(D1216,Sort!B:C,2,0),"")</f>
        <v/>
      </c>
      <c r="F1216" s="194"/>
      <c r="G1216" s="195" t="str">
        <f t="shared" si="235"/>
        <v/>
      </c>
      <c r="H1216" s="243"/>
      <c r="I1216" s="197"/>
      <c r="J1216" s="243"/>
      <c r="K1216" s="197"/>
      <c r="L1216" s="198" t="str">
        <f t="shared" si="236"/>
        <v/>
      </c>
      <c r="M1216" s="199" t="str">
        <f t="shared" si="237"/>
        <v/>
      </c>
      <c r="N1216" s="200" t="str">
        <f t="shared" si="238"/>
        <v xml:space="preserve"> </v>
      </c>
      <c r="O1216" s="201"/>
      <c r="P1216" s="201"/>
      <c r="Q1216" s="202"/>
      <c r="R1216" s="202"/>
      <c r="S1216" s="202"/>
      <c r="T1216" s="193" t="str">
        <f>IFERROR(VLOOKUP(S1216,Sort!E:F,2,0),"")</f>
        <v/>
      </c>
      <c r="U1216" s="115" t="str">
        <f t="shared" si="239"/>
        <v/>
      </c>
      <c r="V1216" s="202" t="s">
        <v>422</v>
      </c>
      <c r="W1216" s="202"/>
      <c r="X1216" s="202"/>
      <c r="Y1216" s="202"/>
      <c r="Z1216" s="193"/>
      <c r="AA1216" s="193" t="s">
        <v>362</v>
      </c>
      <c r="AB1216" s="203"/>
      <c r="AC1216" s="204" t="str">
        <f t="shared" si="240"/>
        <v>CLOSE</v>
      </c>
      <c r="AD1216" s="47" t="str">
        <f t="array" ref="AD1216">IF(D1216="","",INDEX(HM_Unit!$D$1:$AE$1,MATCH(C1216,HM_Unit!$D$2:$AE$2,0)))</f>
        <v/>
      </c>
      <c r="AE1216" s="46"/>
      <c r="AF1216" s="46"/>
      <c r="AG1216" s="46"/>
      <c r="AH1216" s="46"/>
      <c r="AI1216" s="46"/>
      <c r="AJ1216" s="46"/>
      <c r="AK1216" s="46"/>
    </row>
    <row r="1217" spans="1:37" ht="12" customHeight="1">
      <c r="A1217" s="46" t="str">
        <f>IFERROR(VLOOKUP(D1217,Sort!B:D,3,0),"")</f>
        <v/>
      </c>
      <c r="B1217" s="190" t="str">
        <f t="shared" si="234"/>
        <v>0CLOSE</v>
      </c>
      <c r="C1217" s="196"/>
      <c r="D1217" s="193"/>
      <c r="E1217" s="193" t="str">
        <f>IFERROR(VLOOKUP(D1217,Sort!B:C,2,0),"")</f>
        <v/>
      </c>
      <c r="F1217" s="194"/>
      <c r="G1217" s="195" t="str">
        <f t="shared" si="235"/>
        <v/>
      </c>
      <c r="H1217" s="243"/>
      <c r="I1217" s="197"/>
      <c r="J1217" s="243"/>
      <c r="K1217" s="197"/>
      <c r="L1217" s="198" t="str">
        <f t="shared" si="236"/>
        <v/>
      </c>
      <c r="M1217" s="199" t="str">
        <f t="shared" si="237"/>
        <v/>
      </c>
      <c r="N1217" s="200" t="str">
        <f t="shared" si="238"/>
        <v xml:space="preserve"> </v>
      </c>
      <c r="O1217" s="201"/>
      <c r="P1217" s="201"/>
      <c r="Q1217" s="202"/>
      <c r="R1217" s="202"/>
      <c r="S1217" s="202"/>
      <c r="T1217" s="193" t="str">
        <f>IFERROR(VLOOKUP(S1217,Sort!E:F,2,0),"")</f>
        <v/>
      </c>
      <c r="U1217" s="115" t="str">
        <f t="shared" si="239"/>
        <v/>
      </c>
      <c r="V1217" s="202" t="s">
        <v>422</v>
      </c>
      <c r="W1217" s="202"/>
      <c r="X1217" s="202"/>
      <c r="Y1217" s="202"/>
      <c r="Z1217" s="193"/>
      <c r="AA1217" s="193" t="s">
        <v>362</v>
      </c>
      <c r="AB1217" s="203"/>
      <c r="AC1217" s="204" t="str">
        <f t="shared" si="240"/>
        <v>CLOSE</v>
      </c>
      <c r="AD1217" s="47" t="str">
        <f t="array" ref="AD1217">IF(D1217="","",INDEX(HM_Unit!$D$1:$AE$1,MATCH(C1217,HM_Unit!$D$2:$AE$2,0)))</f>
        <v/>
      </c>
      <c r="AE1217" s="46"/>
      <c r="AF1217" s="46"/>
      <c r="AG1217" s="46"/>
      <c r="AH1217" s="46"/>
      <c r="AI1217" s="46"/>
      <c r="AJ1217" s="46"/>
      <c r="AK1217" s="46"/>
    </row>
    <row r="1218" spans="1:37" ht="12" customHeight="1">
      <c r="A1218" s="46" t="str">
        <f>IFERROR(VLOOKUP(D1218,Sort!B:D,3,0),"")</f>
        <v/>
      </c>
      <c r="B1218" s="190" t="str">
        <f t="shared" si="234"/>
        <v>0CLOSE</v>
      </c>
      <c r="C1218" s="196"/>
      <c r="D1218" s="193"/>
      <c r="E1218" s="193" t="str">
        <f>IFERROR(VLOOKUP(D1218,Sort!B:C,2,0),"")</f>
        <v/>
      </c>
      <c r="F1218" s="194"/>
      <c r="G1218" s="195" t="str">
        <f t="shared" si="235"/>
        <v/>
      </c>
      <c r="H1218" s="243"/>
      <c r="I1218" s="197"/>
      <c r="J1218" s="243"/>
      <c r="K1218" s="197"/>
      <c r="L1218" s="198" t="str">
        <f t="shared" si="236"/>
        <v/>
      </c>
      <c r="M1218" s="199" t="str">
        <f t="shared" si="237"/>
        <v/>
      </c>
      <c r="N1218" s="200" t="str">
        <f t="shared" si="238"/>
        <v xml:space="preserve"> </v>
      </c>
      <c r="O1218" s="201"/>
      <c r="P1218" s="201"/>
      <c r="Q1218" s="202"/>
      <c r="R1218" s="202"/>
      <c r="S1218" s="202"/>
      <c r="T1218" s="193" t="str">
        <f>IFERROR(VLOOKUP(S1218,Sort!E:F,2,0),"")</f>
        <v/>
      </c>
      <c r="U1218" s="115" t="str">
        <f t="shared" si="239"/>
        <v/>
      </c>
      <c r="V1218" s="202" t="s">
        <v>422</v>
      </c>
      <c r="W1218" s="202"/>
      <c r="X1218" s="202"/>
      <c r="Y1218" s="202"/>
      <c r="Z1218" s="193"/>
      <c r="AA1218" s="193" t="s">
        <v>362</v>
      </c>
      <c r="AB1218" s="203"/>
      <c r="AC1218" s="204" t="str">
        <f t="shared" si="240"/>
        <v>CLOSE</v>
      </c>
      <c r="AD1218" s="47" t="str">
        <f t="array" ref="AD1218">IF(D1218="","",INDEX(HM_Unit!$D$1:$AE$1,MATCH(C1218,HM_Unit!$D$2:$AE$2,0)))</f>
        <v/>
      </c>
      <c r="AE1218" s="46"/>
      <c r="AF1218" s="46"/>
      <c r="AG1218" s="46"/>
      <c r="AH1218" s="46"/>
      <c r="AI1218" s="46"/>
      <c r="AJ1218" s="46"/>
      <c r="AK1218" s="46"/>
    </row>
    <row r="1219" spans="1:37" ht="12" customHeight="1">
      <c r="A1219" s="46" t="str">
        <f>IFERROR(VLOOKUP(D1219,Sort!B:D,3,0),"")</f>
        <v/>
      </c>
      <c r="B1219" s="190" t="str">
        <f t="shared" si="234"/>
        <v>0CLOSE</v>
      </c>
      <c r="C1219" s="196"/>
      <c r="D1219" s="193"/>
      <c r="E1219" s="193" t="str">
        <f>IFERROR(VLOOKUP(D1219,Sort!B:C,2,0),"")</f>
        <v/>
      </c>
      <c r="F1219" s="194"/>
      <c r="G1219" s="195" t="str">
        <f t="shared" si="235"/>
        <v/>
      </c>
      <c r="H1219" s="243"/>
      <c r="I1219" s="197"/>
      <c r="J1219" s="243"/>
      <c r="K1219" s="197"/>
      <c r="L1219" s="198" t="str">
        <f t="shared" si="236"/>
        <v/>
      </c>
      <c r="M1219" s="199" t="str">
        <f t="shared" si="237"/>
        <v/>
      </c>
      <c r="N1219" s="200" t="str">
        <f t="shared" si="238"/>
        <v xml:space="preserve"> </v>
      </c>
      <c r="O1219" s="201"/>
      <c r="P1219" s="201"/>
      <c r="Q1219" s="202"/>
      <c r="R1219" s="202"/>
      <c r="S1219" s="202"/>
      <c r="T1219" s="193" t="str">
        <f>IFERROR(VLOOKUP(S1219,Sort!E:F,2,0),"")</f>
        <v/>
      </c>
      <c r="U1219" s="115" t="str">
        <f t="shared" si="239"/>
        <v/>
      </c>
      <c r="V1219" s="202" t="s">
        <v>422</v>
      </c>
      <c r="W1219" s="202"/>
      <c r="X1219" s="202"/>
      <c r="Y1219" s="202"/>
      <c r="Z1219" s="193"/>
      <c r="AA1219" s="193" t="s">
        <v>362</v>
      </c>
      <c r="AB1219" s="203"/>
      <c r="AC1219" s="204" t="str">
        <f t="shared" si="240"/>
        <v>CLOSE</v>
      </c>
      <c r="AD1219" s="47" t="str">
        <f t="array" ref="AD1219">IF(D1219="","",INDEX(HM_Unit!$D$1:$AE$1,MATCH(C1219,HM_Unit!$D$2:$AE$2,0)))</f>
        <v/>
      </c>
      <c r="AE1219" s="46"/>
      <c r="AF1219" s="46"/>
      <c r="AG1219" s="46"/>
      <c r="AH1219" s="46"/>
      <c r="AI1219" s="46"/>
      <c r="AJ1219" s="46"/>
      <c r="AK1219" s="46"/>
    </row>
    <row r="1220" spans="1:37" ht="12" customHeight="1">
      <c r="A1220" s="46" t="str">
        <f>IFERROR(VLOOKUP(D1220,Sort!B:D,3,0),"")</f>
        <v/>
      </c>
      <c r="B1220" s="190" t="str">
        <f t="shared" si="234"/>
        <v>0CLOSE</v>
      </c>
      <c r="C1220" s="196"/>
      <c r="D1220" s="193"/>
      <c r="E1220" s="193" t="str">
        <f>IFERROR(VLOOKUP(D1220,Sort!B:C,2,0),"")</f>
        <v/>
      </c>
      <c r="F1220" s="194"/>
      <c r="G1220" s="195" t="str">
        <f t="shared" si="235"/>
        <v/>
      </c>
      <c r="H1220" s="243"/>
      <c r="I1220" s="197"/>
      <c r="J1220" s="243"/>
      <c r="K1220" s="197"/>
      <c r="L1220" s="198" t="str">
        <f t="shared" si="236"/>
        <v/>
      </c>
      <c r="M1220" s="199" t="str">
        <f t="shared" si="237"/>
        <v/>
      </c>
      <c r="N1220" s="200" t="str">
        <f t="shared" si="238"/>
        <v xml:space="preserve"> </v>
      </c>
      <c r="O1220" s="201"/>
      <c r="P1220" s="201"/>
      <c r="Q1220" s="202"/>
      <c r="R1220" s="202"/>
      <c r="S1220" s="202"/>
      <c r="T1220" s="193" t="str">
        <f>IFERROR(VLOOKUP(S1220,Sort!E:F,2,0),"")</f>
        <v/>
      </c>
      <c r="U1220" s="115" t="str">
        <f t="shared" si="239"/>
        <v/>
      </c>
      <c r="V1220" s="202" t="s">
        <v>422</v>
      </c>
      <c r="W1220" s="202"/>
      <c r="X1220" s="202"/>
      <c r="Y1220" s="202"/>
      <c r="Z1220" s="193"/>
      <c r="AA1220" s="193" t="s">
        <v>362</v>
      </c>
      <c r="AB1220" s="203"/>
      <c r="AC1220" s="204" t="str">
        <f t="shared" si="240"/>
        <v>CLOSE</v>
      </c>
      <c r="AD1220" s="47" t="str">
        <f t="array" ref="AD1220">IF(D1220="","",INDEX(HM_Unit!$D$1:$AE$1,MATCH(C1220,HM_Unit!$D$2:$AE$2,0)))</f>
        <v/>
      </c>
      <c r="AE1220" s="46"/>
      <c r="AF1220" s="46"/>
      <c r="AG1220" s="46"/>
      <c r="AH1220" s="46"/>
      <c r="AI1220" s="46"/>
      <c r="AJ1220" s="46"/>
      <c r="AK1220" s="46"/>
    </row>
    <row r="1221" spans="1:37" ht="12" customHeight="1">
      <c r="A1221" s="46" t="str">
        <f>IFERROR(VLOOKUP(D1221,Sort!B:D,3,0),"")</f>
        <v/>
      </c>
      <c r="B1221" s="190" t="str">
        <f t="shared" si="234"/>
        <v>0CLOSE</v>
      </c>
      <c r="C1221" s="196"/>
      <c r="D1221" s="193"/>
      <c r="E1221" s="193" t="str">
        <f>IFERROR(VLOOKUP(D1221,Sort!B:C,2,0),"")</f>
        <v/>
      </c>
      <c r="F1221" s="194"/>
      <c r="G1221" s="195" t="str">
        <f t="shared" si="235"/>
        <v/>
      </c>
      <c r="H1221" s="243"/>
      <c r="I1221" s="197"/>
      <c r="J1221" s="243"/>
      <c r="K1221" s="197"/>
      <c r="L1221" s="198" t="str">
        <f t="shared" si="236"/>
        <v/>
      </c>
      <c r="M1221" s="199" t="str">
        <f t="shared" si="237"/>
        <v/>
      </c>
      <c r="N1221" s="200" t="str">
        <f t="shared" si="238"/>
        <v xml:space="preserve"> </v>
      </c>
      <c r="O1221" s="201"/>
      <c r="P1221" s="201"/>
      <c r="Q1221" s="202"/>
      <c r="R1221" s="202"/>
      <c r="S1221" s="202"/>
      <c r="T1221" s="193" t="str">
        <f>IFERROR(VLOOKUP(S1221,Sort!E:F,2,0),"")</f>
        <v/>
      </c>
      <c r="U1221" s="115" t="str">
        <f t="shared" si="239"/>
        <v/>
      </c>
      <c r="V1221" s="202" t="s">
        <v>422</v>
      </c>
      <c r="W1221" s="202"/>
      <c r="X1221" s="202"/>
      <c r="Y1221" s="202"/>
      <c r="Z1221" s="193"/>
      <c r="AA1221" s="193" t="s">
        <v>362</v>
      </c>
      <c r="AB1221" s="203"/>
      <c r="AC1221" s="204" t="str">
        <f t="shared" si="240"/>
        <v>CLOSE</v>
      </c>
      <c r="AD1221" s="47" t="str">
        <f t="array" ref="AD1221">IF(D1221="","",INDEX(HM_Unit!$D$1:$AE$1,MATCH(C1221,HM_Unit!$D$2:$AE$2,0)))</f>
        <v/>
      </c>
      <c r="AE1221" s="46"/>
      <c r="AF1221" s="46"/>
      <c r="AG1221" s="46"/>
      <c r="AH1221" s="46"/>
      <c r="AI1221" s="46"/>
      <c r="AJ1221" s="46"/>
      <c r="AK1221" s="46"/>
    </row>
    <row r="1222" spans="1:37" ht="12" customHeight="1">
      <c r="A1222" s="46" t="str">
        <f>IFERROR(VLOOKUP(D1222,Sort!B:D,3,0),"")</f>
        <v/>
      </c>
      <c r="B1222" s="190" t="str">
        <f t="shared" si="234"/>
        <v>0CLOSE</v>
      </c>
      <c r="C1222" s="196"/>
      <c r="D1222" s="193"/>
      <c r="E1222" s="193" t="str">
        <f>IFERROR(VLOOKUP(D1222,Sort!B:C,2,0),"")</f>
        <v/>
      </c>
      <c r="F1222" s="194"/>
      <c r="G1222" s="195" t="str">
        <f t="shared" si="235"/>
        <v/>
      </c>
      <c r="H1222" s="243"/>
      <c r="I1222" s="197"/>
      <c r="J1222" s="243"/>
      <c r="K1222" s="197"/>
      <c r="L1222" s="198" t="str">
        <f t="shared" si="236"/>
        <v/>
      </c>
      <c r="M1222" s="199" t="str">
        <f t="shared" si="237"/>
        <v/>
      </c>
      <c r="N1222" s="200" t="str">
        <f t="shared" si="238"/>
        <v xml:space="preserve"> </v>
      </c>
      <c r="O1222" s="201"/>
      <c r="P1222" s="201"/>
      <c r="Q1222" s="202"/>
      <c r="R1222" s="202"/>
      <c r="S1222" s="202"/>
      <c r="T1222" s="193" t="str">
        <f>IFERROR(VLOOKUP(S1222,Sort!E:F,2,0),"")</f>
        <v/>
      </c>
      <c r="U1222" s="115" t="str">
        <f t="shared" si="239"/>
        <v/>
      </c>
      <c r="V1222" s="202" t="s">
        <v>422</v>
      </c>
      <c r="W1222" s="202"/>
      <c r="X1222" s="202"/>
      <c r="Y1222" s="202"/>
      <c r="Z1222" s="193"/>
      <c r="AA1222" s="193" t="s">
        <v>362</v>
      </c>
      <c r="AB1222" s="203"/>
      <c r="AC1222" s="204" t="str">
        <f t="shared" si="240"/>
        <v>CLOSE</v>
      </c>
      <c r="AD1222" s="47" t="str">
        <f t="array" ref="AD1222">IF(D1222="","",INDEX(HM_Unit!$D$1:$AE$1,MATCH(C1222,HM_Unit!$D$2:$AE$2,0)))</f>
        <v/>
      </c>
      <c r="AE1222" s="46"/>
      <c r="AF1222" s="46"/>
      <c r="AG1222" s="46"/>
      <c r="AH1222" s="46"/>
      <c r="AI1222" s="46"/>
      <c r="AJ1222" s="46"/>
      <c r="AK1222" s="46"/>
    </row>
    <row r="1223" spans="1:37" ht="12" customHeight="1">
      <c r="A1223" s="46" t="str">
        <f>IFERROR(VLOOKUP(D1223,Sort!B:D,3,0),"")</f>
        <v/>
      </c>
      <c r="B1223" s="190" t="str">
        <f t="shared" si="234"/>
        <v>0CLOSE</v>
      </c>
      <c r="C1223" s="196"/>
      <c r="D1223" s="193"/>
      <c r="E1223" s="193" t="str">
        <f>IFERROR(VLOOKUP(D1223,Sort!B:C,2,0),"")</f>
        <v/>
      </c>
      <c r="F1223" s="194"/>
      <c r="G1223" s="195" t="str">
        <f t="shared" si="235"/>
        <v/>
      </c>
      <c r="H1223" s="243"/>
      <c r="I1223" s="197"/>
      <c r="J1223" s="243"/>
      <c r="K1223" s="197"/>
      <c r="L1223" s="198" t="str">
        <f t="shared" si="236"/>
        <v/>
      </c>
      <c r="M1223" s="199" t="str">
        <f t="shared" si="237"/>
        <v/>
      </c>
      <c r="N1223" s="200" t="str">
        <f t="shared" si="238"/>
        <v xml:space="preserve"> </v>
      </c>
      <c r="O1223" s="201"/>
      <c r="P1223" s="201"/>
      <c r="Q1223" s="202"/>
      <c r="R1223" s="202"/>
      <c r="S1223" s="202"/>
      <c r="T1223" s="193" t="str">
        <f>IFERROR(VLOOKUP(S1223,Sort!E:F,2,0),"")</f>
        <v/>
      </c>
      <c r="U1223" s="115" t="str">
        <f t="shared" si="239"/>
        <v/>
      </c>
      <c r="V1223" s="202" t="s">
        <v>422</v>
      </c>
      <c r="W1223" s="202"/>
      <c r="X1223" s="202"/>
      <c r="Y1223" s="202"/>
      <c r="Z1223" s="193"/>
      <c r="AA1223" s="193" t="s">
        <v>362</v>
      </c>
      <c r="AB1223" s="203"/>
      <c r="AC1223" s="204" t="str">
        <f t="shared" si="240"/>
        <v>CLOSE</v>
      </c>
      <c r="AD1223" s="47" t="str">
        <f t="array" ref="AD1223">IF(D1223="","",INDEX(HM_Unit!$D$1:$AE$1,MATCH(C1223,HM_Unit!$D$2:$AE$2,0)))</f>
        <v/>
      </c>
      <c r="AE1223" s="46"/>
      <c r="AF1223" s="46"/>
      <c r="AG1223" s="46"/>
      <c r="AH1223" s="46"/>
      <c r="AI1223" s="46"/>
      <c r="AJ1223" s="46"/>
      <c r="AK1223" s="46"/>
    </row>
    <row r="1224" spans="1:37" ht="12" customHeight="1">
      <c r="A1224" s="46" t="str">
        <f>IFERROR(VLOOKUP(D1224,Sort!B:D,3,0),"")</f>
        <v/>
      </c>
      <c r="B1224" s="190" t="str">
        <f t="shared" si="234"/>
        <v>0CLOSE</v>
      </c>
      <c r="C1224" s="196"/>
      <c r="D1224" s="193"/>
      <c r="E1224" s="193" t="str">
        <f>IFERROR(VLOOKUP(D1224,Sort!B:C,2,0),"")</f>
        <v/>
      </c>
      <c r="F1224" s="194"/>
      <c r="G1224" s="195" t="str">
        <f t="shared" si="235"/>
        <v/>
      </c>
      <c r="H1224" s="243"/>
      <c r="I1224" s="197"/>
      <c r="J1224" s="243"/>
      <c r="K1224" s="197"/>
      <c r="L1224" s="198" t="str">
        <f t="shared" si="236"/>
        <v/>
      </c>
      <c r="M1224" s="199" t="str">
        <f t="shared" si="237"/>
        <v/>
      </c>
      <c r="N1224" s="200" t="str">
        <f t="shared" si="238"/>
        <v xml:space="preserve"> </v>
      </c>
      <c r="O1224" s="201"/>
      <c r="P1224" s="201"/>
      <c r="Q1224" s="202"/>
      <c r="R1224" s="202"/>
      <c r="S1224" s="202"/>
      <c r="T1224" s="193" t="str">
        <f>IFERROR(VLOOKUP(S1224,Sort!E:F,2,0),"")</f>
        <v/>
      </c>
      <c r="U1224" s="115" t="str">
        <f t="shared" si="239"/>
        <v/>
      </c>
      <c r="V1224" s="202" t="s">
        <v>422</v>
      </c>
      <c r="W1224" s="202"/>
      <c r="X1224" s="202"/>
      <c r="Y1224" s="202"/>
      <c r="Z1224" s="193"/>
      <c r="AA1224" s="193" t="s">
        <v>362</v>
      </c>
      <c r="AB1224" s="203"/>
      <c r="AC1224" s="204" t="str">
        <f t="shared" si="240"/>
        <v>CLOSE</v>
      </c>
      <c r="AD1224" s="47" t="str">
        <f t="array" ref="AD1224">IF(D1224="","",INDEX(HM_Unit!$D$1:$AE$1,MATCH(C1224,HM_Unit!$D$2:$AE$2,0)))</f>
        <v/>
      </c>
      <c r="AE1224" s="46"/>
      <c r="AF1224" s="46"/>
      <c r="AG1224" s="46"/>
      <c r="AH1224" s="46"/>
      <c r="AI1224" s="46"/>
      <c r="AJ1224" s="46"/>
      <c r="AK1224" s="46"/>
    </row>
    <row r="1225" spans="1:37" ht="12" customHeight="1">
      <c r="A1225" s="46" t="str">
        <f>IFERROR(VLOOKUP(D1225,Sort!B:D,3,0),"")</f>
        <v/>
      </c>
      <c r="B1225" s="190" t="str">
        <f t="shared" si="234"/>
        <v>0CLOSE</v>
      </c>
      <c r="C1225" s="196"/>
      <c r="D1225" s="193"/>
      <c r="E1225" s="193" t="str">
        <f>IFERROR(VLOOKUP(D1225,Sort!B:C,2,0),"")</f>
        <v/>
      </c>
      <c r="F1225" s="194"/>
      <c r="G1225" s="195" t="str">
        <f t="shared" si="235"/>
        <v/>
      </c>
      <c r="H1225" s="243"/>
      <c r="I1225" s="197"/>
      <c r="J1225" s="243"/>
      <c r="K1225" s="197"/>
      <c r="L1225" s="198" t="str">
        <f t="shared" si="236"/>
        <v/>
      </c>
      <c r="M1225" s="199" t="str">
        <f t="shared" si="237"/>
        <v/>
      </c>
      <c r="N1225" s="200" t="str">
        <f t="shared" si="238"/>
        <v xml:space="preserve"> </v>
      </c>
      <c r="O1225" s="201"/>
      <c r="P1225" s="201"/>
      <c r="Q1225" s="202"/>
      <c r="R1225" s="202"/>
      <c r="S1225" s="202"/>
      <c r="T1225" s="193" t="str">
        <f>IFERROR(VLOOKUP(S1225,Sort!E:F,2,0),"")</f>
        <v/>
      </c>
      <c r="U1225" s="115" t="str">
        <f t="shared" si="239"/>
        <v/>
      </c>
      <c r="V1225" s="202" t="s">
        <v>422</v>
      </c>
      <c r="W1225" s="202"/>
      <c r="X1225" s="202"/>
      <c r="Y1225" s="202"/>
      <c r="Z1225" s="193"/>
      <c r="AA1225" s="193" t="s">
        <v>362</v>
      </c>
      <c r="AB1225" s="203"/>
      <c r="AC1225" s="204" t="str">
        <f t="shared" si="240"/>
        <v>CLOSE</v>
      </c>
      <c r="AD1225" s="47" t="str">
        <f t="array" ref="AD1225">IF(D1225="","",INDEX(HM_Unit!$D$1:$AE$1,MATCH(C1225,HM_Unit!$D$2:$AE$2,0)))</f>
        <v/>
      </c>
      <c r="AE1225" s="46"/>
      <c r="AF1225" s="46"/>
      <c r="AG1225" s="46"/>
      <c r="AH1225" s="46"/>
      <c r="AI1225" s="46"/>
      <c r="AJ1225" s="46"/>
      <c r="AK1225" s="46"/>
    </row>
    <row r="1226" spans="1:37" ht="12" customHeight="1">
      <c r="A1226" s="46" t="str">
        <f>IFERROR(VLOOKUP(D1226,Sort!B:D,3,0),"")</f>
        <v/>
      </c>
      <c r="B1226" s="190" t="str">
        <f t="shared" si="234"/>
        <v>0CLOSE</v>
      </c>
      <c r="C1226" s="196"/>
      <c r="D1226" s="193"/>
      <c r="E1226" s="193" t="str">
        <f>IFERROR(VLOOKUP(D1226,Sort!B:C,2,0),"")</f>
        <v/>
      </c>
      <c r="F1226" s="194"/>
      <c r="G1226" s="195" t="str">
        <f t="shared" si="235"/>
        <v/>
      </c>
      <c r="H1226" s="243"/>
      <c r="I1226" s="197"/>
      <c r="J1226" s="243"/>
      <c r="K1226" s="197"/>
      <c r="L1226" s="198" t="str">
        <f t="shared" si="236"/>
        <v/>
      </c>
      <c r="M1226" s="199" t="str">
        <f t="shared" si="237"/>
        <v/>
      </c>
      <c r="N1226" s="200" t="str">
        <f t="shared" si="238"/>
        <v xml:space="preserve"> </v>
      </c>
      <c r="O1226" s="201"/>
      <c r="P1226" s="201"/>
      <c r="Q1226" s="202"/>
      <c r="R1226" s="202"/>
      <c r="S1226" s="202"/>
      <c r="T1226" s="193" t="str">
        <f>IFERROR(VLOOKUP(S1226,Sort!E:F,2,0),"")</f>
        <v/>
      </c>
      <c r="U1226" s="115" t="str">
        <f t="shared" si="239"/>
        <v/>
      </c>
      <c r="V1226" s="202" t="s">
        <v>422</v>
      </c>
      <c r="W1226" s="202"/>
      <c r="X1226" s="202"/>
      <c r="Y1226" s="202"/>
      <c r="Z1226" s="193"/>
      <c r="AA1226" s="193" t="s">
        <v>362</v>
      </c>
      <c r="AB1226" s="203"/>
      <c r="AC1226" s="204" t="str">
        <f t="shared" si="240"/>
        <v>CLOSE</v>
      </c>
      <c r="AD1226" s="47" t="str">
        <f t="array" ref="AD1226">IF(D1226="","",INDEX(HM_Unit!$D$1:$AE$1,MATCH(C1226,HM_Unit!$D$2:$AE$2,0)))</f>
        <v/>
      </c>
      <c r="AE1226" s="46"/>
      <c r="AF1226" s="46"/>
      <c r="AG1226" s="46"/>
      <c r="AH1226" s="46"/>
      <c r="AI1226" s="46"/>
      <c r="AJ1226" s="46"/>
      <c r="AK1226" s="46"/>
    </row>
    <row r="1227" spans="1:37" ht="12" customHeight="1">
      <c r="A1227" s="46" t="str">
        <f>IFERROR(VLOOKUP(D1227,Sort!B:D,3,0),"")</f>
        <v/>
      </c>
      <c r="B1227" s="190" t="str">
        <f t="shared" si="234"/>
        <v>0CLOSE</v>
      </c>
      <c r="C1227" s="196"/>
      <c r="D1227" s="193"/>
      <c r="E1227" s="193" t="str">
        <f>IFERROR(VLOOKUP(D1227,Sort!B:C,2,0),"")</f>
        <v/>
      </c>
      <c r="F1227" s="194"/>
      <c r="G1227" s="195" t="str">
        <f t="shared" si="235"/>
        <v/>
      </c>
      <c r="H1227" s="243"/>
      <c r="I1227" s="197"/>
      <c r="J1227" s="243"/>
      <c r="K1227" s="197"/>
      <c r="L1227" s="198" t="str">
        <f t="shared" si="236"/>
        <v/>
      </c>
      <c r="M1227" s="199" t="str">
        <f t="shared" si="237"/>
        <v/>
      </c>
      <c r="N1227" s="200" t="str">
        <f t="shared" si="238"/>
        <v xml:space="preserve"> </v>
      </c>
      <c r="O1227" s="201"/>
      <c r="P1227" s="201"/>
      <c r="Q1227" s="202"/>
      <c r="R1227" s="202"/>
      <c r="S1227" s="202"/>
      <c r="T1227" s="193" t="str">
        <f>IFERROR(VLOOKUP(S1227,Sort!E:F,2,0),"")</f>
        <v/>
      </c>
      <c r="U1227" s="115" t="str">
        <f t="shared" si="239"/>
        <v/>
      </c>
      <c r="V1227" s="202" t="s">
        <v>422</v>
      </c>
      <c r="W1227" s="202"/>
      <c r="X1227" s="202"/>
      <c r="Y1227" s="202"/>
      <c r="Z1227" s="193"/>
      <c r="AA1227" s="193" t="s">
        <v>362</v>
      </c>
      <c r="AB1227" s="203"/>
      <c r="AC1227" s="204" t="str">
        <f t="shared" si="240"/>
        <v>CLOSE</v>
      </c>
      <c r="AD1227" s="47" t="str">
        <f t="array" ref="AD1227">IF(D1227="","",INDEX(HM_Unit!$D$1:$AE$1,MATCH(C1227,HM_Unit!$D$2:$AE$2,0)))</f>
        <v/>
      </c>
      <c r="AE1227" s="46"/>
      <c r="AF1227" s="46"/>
      <c r="AG1227" s="46"/>
      <c r="AH1227" s="46"/>
      <c r="AI1227" s="46"/>
      <c r="AJ1227" s="46"/>
      <c r="AK1227" s="46"/>
    </row>
    <row r="1228" spans="1:37" ht="12" customHeight="1">
      <c r="A1228" s="46" t="str">
        <f>IFERROR(VLOOKUP(D1228,Sort!B:D,3,0),"")</f>
        <v/>
      </c>
      <c r="B1228" s="190" t="str">
        <f t="shared" si="234"/>
        <v>0CLOSE</v>
      </c>
      <c r="C1228" s="196"/>
      <c r="D1228" s="193"/>
      <c r="E1228" s="193" t="str">
        <f>IFERROR(VLOOKUP(D1228,Sort!B:C,2,0),"")</f>
        <v/>
      </c>
      <c r="F1228" s="194"/>
      <c r="G1228" s="195" t="str">
        <f t="shared" si="235"/>
        <v/>
      </c>
      <c r="H1228" s="243"/>
      <c r="I1228" s="197"/>
      <c r="J1228" s="243"/>
      <c r="K1228" s="197"/>
      <c r="L1228" s="198" t="str">
        <f t="shared" si="236"/>
        <v/>
      </c>
      <c r="M1228" s="199" t="str">
        <f t="shared" si="237"/>
        <v/>
      </c>
      <c r="N1228" s="200" t="str">
        <f t="shared" si="238"/>
        <v xml:space="preserve"> </v>
      </c>
      <c r="O1228" s="201"/>
      <c r="P1228" s="201"/>
      <c r="Q1228" s="202"/>
      <c r="R1228" s="202"/>
      <c r="S1228" s="202"/>
      <c r="T1228" s="193" t="str">
        <f>IFERROR(VLOOKUP(S1228,Sort!E:F,2,0),"")</f>
        <v/>
      </c>
      <c r="U1228" s="115" t="str">
        <f t="shared" si="239"/>
        <v/>
      </c>
      <c r="V1228" s="202" t="s">
        <v>422</v>
      </c>
      <c r="W1228" s="202"/>
      <c r="X1228" s="202"/>
      <c r="Y1228" s="202"/>
      <c r="Z1228" s="193"/>
      <c r="AA1228" s="193" t="s">
        <v>362</v>
      </c>
      <c r="AB1228" s="203"/>
      <c r="AC1228" s="204" t="str">
        <f t="shared" si="240"/>
        <v>CLOSE</v>
      </c>
      <c r="AD1228" s="47" t="str">
        <f t="array" ref="AD1228">IF(D1228="","",INDEX(HM_Unit!$D$1:$AE$1,MATCH(C1228,HM_Unit!$D$2:$AE$2,0)))</f>
        <v/>
      </c>
      <c r="AE1228" s="46"/>
      <c r="AF1228" s="46"/>
      <c r="AG1228" s="46"/>
      <c r="AH1228" s="46"/>
      <c r="AI1228" s="46"/>
      <c r="AJ1228" s="46"/>
      <c r="AK1228" s="46"/>
    </row>
    <row r="1229" spans="1:37" ht="12" customHeight="1">
      <c r="A1229" s="46" t="str">
        <f>IFERROR(VLOOKUP(D1229,Sort!B:D,3,0),"")</f>
        <v/>
      </c>
      <c r="B1229" s="190" t="str">
        <f t="shared" si="234"/>
        <v>0CLOSE</v>
      </c>
      <c r="C1229" s="196"/>
      <c r="D1229" s="193"/>
      <c r="E1229" s="193" t="str">
        <f>IFERROR(VLOOKUP(D1229,Sort!B:C,2,0),"")</f>
        <v/>
      </c>
      <c r="F1229" s="194"/>
      <c r="G1229" s="195" t="str">
        <f t="shared" si="235"/>
        <v/>
      </c>
      <c r="H1229" s="243"/>
      <c r="I1229" s="197"/>
      <c r="J1229" s="243"/>
      <c r="K1229" s="197"/>
      <c r="L1229" s="198" t="str">
        <f t="shared" si="236"/>
        <v/>
      </c>
      <c r="M1229" s="199" t="str">
        <f t="shared" si="237"/>
        <v/>
      </c>
      <c r="N1229" s="200" t="str">
        <f t="shared" si="238"/>
        <v xml:space="preserve"> </v>
      </c>
      <c r="O1229" s="201"/>
      <c r="P1229" s="201"/>
      <c r="Q1229" s="202"/>
      <c r="R1229" s="202"/>
      <c r="S1229" s="202"/>
      <c r="T1229" s="193" t="str">
        <f>IFERROR(VLOOKUP(S1229,Sort!E:F,2,0),"")</f>
        <v/>
      </c>
      <c r="U1229" s="115" t="str">
        <f t="shared" si="239"/>
        <v/>
      </c>
      <c r="V1229" s="202" t="s">
        <v>422</v>
      </c>
      <c r="W1229" s="202"/>
      <c r="X1229" s="202"/>
      <c r="Y1229" s="202"/>
      <c r="Z1229" s="193"/>
      <c r="AA1229" s="193" t="s">
        <v>362</v>
      </c>
      <c r="AB1229" s="203"/>
      <c r="AC1229" s="204" t="str">
        <f t="shared" si="240"/>
        <v>CLOSE</v>
      </c>
      <c r="AD1229" s="47" t="str">
        <f t="array" ref="AD1229">IF(D1229="","",INDEX(HM_Unit!$D$1:$AE$1,MATCH(C1229,HM_Unit!$D$2:$AE$2,0)))</f>
        <v/>
      </c>
      <c r="AE1229" s="46"/>
      <c r="AF1229" s="46"/>
      <c r="AG1229" s="46"/>
      <c r="AH1229" s="46"/>
      <c r="AI1229" s="46"/>
      <c r="AJ1229" s="46"/>
      <c r="AK1229" s="46"/>
    </row>
    <row r="1230" spans="1:37" ht="12" customHeight="1">
      <c r="A1230" s="46" t="str">
        <f>IFERROR(VLOOKUP(D1230,Sort!B:D,3,0),"")</f>
        <v/>
      </c>
      <c r="B1230" s="190" t="str">
        <f t="shared" si="234"/>
        <v>0CLOSE</v>
      </c>
      <c r="C1230" s="196"/>
      <c r="D1230" s="193"/>
      <c r="E1230" s="193" t="str">
        <f>IFERROR(VLOOKUP(D1230,Sort!B:C,2,0),"")</f>
        <v/>
      </c>
      <c r="F1230" s="194"/>
      <c r="G1230" s="195" t="str">
        <f t="shared" si="235"/>
        <v/>
      </c>
      <c r="H1230" s="243"/>
      <c r="I1230" s="197"/>
      <c r="J1230" s="243"/>
      <c r="K1230" s="197"/>
      <c r="L1230" s="198" t="str">
        <f t="shared" si="236"/>
        <v/>
      </c>
      <c r="M1230" s="199" t="str">
        <f t="shared" si="237"/>
        <v/>
      </c>
      <c r="N1230" s="200" t="str">
        <f t="shared" si="238"/>
        <v xml:space="preserve"> </v>
      </c>
      <c r="O1230" s="201"/>
      <c r="P1230" s="201"/>
      <c r="Q1230" s="202"/>
      <c r="R1230" s="202"/>
      <c r="S1230" s="202"/>
      <c r="T1230" s="193" t="str">
        <f>IFERROR(VLOOKUP(S1230,Sort!E:F,2,0),"")</f>
        <v/>
      </c>
      <c r="U1230" s="115" t="str">
        <f t="shared" si="239"/>
        <v/>
      </c>
      <c r="V1230" s="202" t="s">
        <v>422</v>
      </c>
      <c r="W1230" s="202"/>
      <c r="X1230" s="202"/>
      <c r="Y1230" s="202"/>
      <c r="Z1230" s="193"/>
      <c r="AA1230" s="193" t="s">
        <v>362</v>
      </c>
      <c r="AB1230" s="203"/>
      <c r="AC1230" s="204" t="str">
        <f t="shared" si="240"/>
        <v>CLOSE</v>
      </c>
      <c r="AD1230" s="47" t="str">
        <f t="array" ref="AD1230">IF(D1230="","",INDEX(HM_Unit!$D$1:$AE$1,MATCH(C1230,HM_Unit!$D$2:$AE$2,0)))</f>
        <v/>
      </c>
      <c r="AE1230" s="46"/>
      <c r="AF1230" s="46"/>
      <c r="AG1230" s="46"/>
      <c r="AH1230" s="46"/>
      <c r="AI1230" s="46"/>
      <c r="AJ1230" s="46"/>
      <c r="AK1230" s="46"/>
    </row>
    <row r="1231" spans="1:37" ht="12" customHeight="1">
      <c r="A1231" s="46" t="str">
        <f>IFERROR(VLOOKUP(D1231,Sort!B:D,3,0),"")</f>
        <v/>
      </c>
      <c r="B1231" s="190" t="str">
        <f t="shared" si="234"/>
        <v>0CLOSE</v>
      </c>
      <c r="C1231" s="196"/>
      <c r="D1231" s="193"/>
      <c r="E1231" s="193" t="str">
        <f>IFERROR(VLOOKUP(D1231,Sort!B:C,2,0),"")</f>
        <v/>
      </c>
      <c r="F1231" s="194"/>
      <c r="G1231" s="195" t="str">
        <f t="shared" si="235"/>
        <v/>
      </c>
      <c r="H1231" s="243"/>
      <c r="I1231" s="197"/>
      <c r="J1231" s="243"/>
      <c r="K1231" s="197"/>
      <c r="L1231" s="198" t="str">
        <f t="shared" si="236"/>
        <v/>
      </c>
      <c r="M1231" s="199" t="str">
        <f t="shared" si="237"/>
        <v/>
      </c>
      <c r="N1231" s="200" t="str">
        <f t="shared" si="238"/>
        <v xml:space="preserve"> </v>
      </c>
      <c r="O1231" s="201"/>
      <c r="P1231" s="201"/>
      <c r="Q1231" s="202"/>
      <c r="R1231" s="202"/>
      <c r="S1231" s="202"/>
      <c r="T1231" s="193" t="str">
        <f>IFERROR(VLOOKUP(S1231,Sort!E:F,2,0),"")</f>
        <v/>
      </c>
      <c r="U1231" s="115" t="str">
        <f t="shared" si="239"/>
        <v/>
      </c>
      <c r="V1231" s="202" t="s">
        <v>422</v>
      </c>
      <c r="W1231" s="202"/>
      <c r="X1231" s="202"/>
      <c r="Y1231" s="202"/>
      <c r="Z1231" s="193"/>
      <c r="AA1231" s="193" t="s">
        <v>362</v>
      </c>
      <c r="AB1231" s="203"/>
      <c r="AC1231" s="204" t="str">
        <f t="shared" si="240"/>
        <v>CLOSE</v>
      </c>
      <c r="AD1231" s="47" t="str">
        <f t="array" ref="AD1231">IF(D1231="","",INDEX(HM_Unit!$D$1:$AE$1,MATCH(C1231,HM_Unit!$D$2:$AE$2,0)))</f>
        <v/>
      </c>
      <c r="AE1231" s="46"/>
      <c r="AF1231" s="46"/>
      <c r="AG1231" s="46"/>
      <c r="AH1231" s="46"/>
      <c r="AI1231" s="46"/>
      <c r="AJ1231" s="46"/>
      <c r="AK1231" s="46"/>
    </row>
    <row r="1232" spans="1:37" ht="12" customHeight="1">
      <c r="A1232" s="46" t="str">
        <f>IFERROR(VLOOKUP(D1232,Sort!B:D,3,0),"")</f>
        <v/>
      </c>
      <c r="B1232" s="190" t="str">
        <f t="shared" si="234"/>
        <v>0CLOSE</v>
      </c>
      <c r="C1232" s="196"/>
      <c r="D1232" s="193"/>
      <c r="E1232" s="193" t="str">
        <f>IFERROR(VLOOKUP(D1232,Sort!B:C,2,0),"")</f>
        <v/>
      </c>
      <c r="F1232" s="194"/>
      <c r="G1232" s="195" t="str">
        <f t="shared" si="235"/>
        <v/>
      </c>
      <c r="H1232" s="243"/>
      <c r="I1232" s="197"/>
      <c r="J1232" s="243"/>
      <c r="K1232" s="197"/>
      <c r="L1232" s="198" t="str">
        <f t="shared" si="236"/>
        <v/>
      </c>
      <c r="M1232" s="199" t="str">
        <f t="shared" si="237"/>
        <v/>
      </c>
      <c r="N1232" s="200" t="str">
        <f t="shared" si="238"/>
        <v xml:space="preserve"> </v>
      </c>
      <c r="O1232" s="201"/>
      <c r="P1232" s="201"/>
      <c r="Q1232" s="202"/>
      <c r="R1232" s="202"/>
      <c r="S1232" s="202"/>
      <c r="T1232" s="193" t="str">
        <f>IFERROR(VLOOKUP(S1232,Sort!E:F,2,0),"")</f>
        <v/>
      </c>
      <c r="U1232" s="115" t="str">
        <f t="shared" si="239"/>
        <v/>
      </c>
      <c r="V1232" s="202" t="s">
        <v>422</v>
      </c>
      <c r="W1232" s="202"/>
      <c r="X1232" s="202"/>
      <c r="Y1232" s="202"/>
      <c r="Z1232" s="193"/>
      <c r="AA1232" s="193" t="s">
        <v>362</v>
      </c>
      <c r="AB1232" s="203"/>
      <c r="AC1232" s="204" t="str">
        <f t="shared" si="240"/>
        <v>CLOSE</v>
      </c>
      <c r="AD1232" s="47" t="str">
        <f t="array" ref="AD1232">IF(D1232="","",INDEX(HM_Unit!$D$1:$AE$1,MATCH(C1232,HM_Unit!$D$2:$AE$2,0)))</f>
        <v/>
      </c>
      <c r="AE1232" s="46"/>
      <c r="AF1232" s="46"/>
      <c r="AG1232" s="46"/>
      <c r="AH1232" s="46"/>
      <c r="AI1232" s="46"/>
      <c r="AJ1232" s="46"/>
      <c r="AK1232" s="46"/>
    </row>
    <row r="1233" spans="1:37" ht="12" customHeight="1">
      <c r="A1233" s="46" t="str">
        <f>IFERROR(VLOOKUP(D1233,Sort!B:D,3,0),"")</f>
        <v/>
      </c>
      <c r="B1233" s="190" t="str">
        <f t="shared" si="234"/>
        <v>0CLOSE</v>
      </c>
      <c r="C1233" s="196"/>
      <c r="D1233" s="193"/>
      <c r="E1233" s="193" t="str">
        <f>IFERROR(VLOOKUP(D1233,Sort!B:C,2,0),"")</f>
        <v/>
      </c>
      <c r="F1233" s="194"/>
      <c r="G1233" s="195" t="str">
        <f t="shared" si="235"/>
        <v/>
      </c>
      <c r="H1233" s="243"/>
      <c r="I1233" s="197"/>
      <c r="J1233" s="243"/>
      <c r="K1233" s="197"/>
      <c r="L1233" s="198" t="str">
        <f t="shared" si="236"/>
        <v/>
      </c>
      <c r="M1233" s="199" t="str">
        <f t="shared" si="237"/>
        <v/>
      </c>
      <c r="N1233" s="200" t="str">
        <f t="shared" si="238"/>
        <v xml:space="preserve"> </v>
      </c>
      <c r="O1233" s="201"/>
      <c r="P1233" s="201"/>
      <c r="Q1233" s="202"/>
      <c r="R1233" s="202"/>
      <c r="S1233" s="202"/>
      <c r="T1233" s="193" t="str">
        <f>IFERROR(VLOOKUP(S1233,Sort!E:F,2,0),"")</f>
        <v/>
      </c>
      <c r="U1233" s="115" t="str">
        <f t="shared" si="239"/>
        <v/>
      </c>
      <c r="V1233" s="202" t="s">
        <v>422</v>
      </c>
      <c r="W1233" s="202"/>
      <c r="X1233" s="202"/>
      <c r="Y1233" s="202"/>
      <c r="Z1233" s="193"/>
      <c r="AA1233" s="193" t="s">
        <v>362</v>
      </c>
      <c r="AB1233" s="203"/>
      <c r="AC1233" s="204" t="str">
        <f t="shared" si="240"/>
        <v>CLOSE</v>
      </c>
      <c r="AD1233" s="47" t="str">
        <f t="array" ref="AD1233">IF(D1233="","",INDEX(HM_Unit!$D$1:$AE$1,MATCH(C1233,HM_Unit!$D$2:$AE$2,0)))</f>
        <v/>
      </c>
      <c r="AE1233" s="46"/>
      <c r="AF1233" s="46"/>
      <c r="AG1233" s="46"/>
      <c r="AH1233" s="46"/>
      <c r="AI1233" s="46"/>
      <c r="AJ1233" s="46"/>
      <c r="AK1233" s="46"/>
    </row>
    <row r="1234" spans="1:37" ht="12" customHeight="1">
      <c r="A1234" s="46" t="str">
        <f>IFERROR(VLOOKUP(D1234,Sort!B:D,3,0),"")</f>
        <v/>
      </c>
      <c r="B1234" s="190" t="str">
        <f t="shared" si="234"/>
        <v>0CLOSE</v>
      </c>
      <c r="C1234" s="196"/>
      <c r="D1234" s="193"/>
      <c r="E1234" s="193" t="str">
        <f>IFERROR(VLOOKUP(D1234,Sort!B:C,2,0),"")</f>
        <v/>
      </c>
      <c r="F1234" s="194"/>
      <c r="G1234" s="195" t="str">
        <f t="shared" si="235"/>
        <v/>
      </c>
      <c r="H1234" s="243"/>
      <c r="I1234" s="197"/>
      <c r="J1234" s="243"/>
      <c r="K1234" s="197"/>
      <c r="L1234" s="198" t="str">
        <f t="shared" si="236"/>
        <v/>
      </c>
      <c r="M1234" s="199" t="str">
        <f t="shared" si="237"/>
        <v/>
      </c>
      <c r="N1234" s="200" t="str">
        <f t="shared" si="238"/>
        <v xml:space="preserve"> </v>
      </c>
      <c r="O1234" s="201"/>
      <c r="P1234" s="201"/>
      <c r="Q1234" s="202"/>
      <c r="R1234" s="202"/>
      <c r="S1234" s="202"/>
      <c r="T1234" s="193" t="str">
        <f>IFERROR(VLOOKUP(S1234,Sort!E:F,2,0),"")</f>
        <v/>
      </c>
      <c r="U1234" s="115" t="str">
        <f t="shared" si="239"/>
        <v/>
      </c>
      <c r="V1234" s="202" t="s">
        <v>422</v>
      </c>
      <c r="W1234" s="202"/>
      <c r="X1234" s="202"/>
      <c r="Y1234" s="202"/>
      <c r="Z1234" s="193"/>
      <c r="AA1234" s="193" t="s">
        <v>362</v>
      </c>
      <c r="AB1234" s="203"/>
      <c r="AC1234" s="204" t="str">
        <f t="shared" si="240"/>
        <v>CLOSE</v>
      </c>
      <c r="AD1234" s="47" t="str">
        <f t="array" ref="AD1234">IF(D1234="","",INDEX(HM_Unit!$D$1:$AE$1,MATCH(C1234,HM_Unit!$D$2:$AE$2,0)))</f>
        <v/>
      </c>
      <c r="AE1234" s="46"/>
      <c r="AF1234" s="46"/>
      <c r="AG1234" s="46"/>
      <c r="AH1234" s="46"/>
      <c r="AI1234" s="46"/>
      <c r="AJ1234" s="46"/>
      <c r="AK1234" s="46"/>
    </row>
    <row r="1235" spans="1:37" ht="12" customHeight="1">
      <c r="A1235" s="46" t="str">
        <f>IFERROR(VLOOKUP(D1235,Sort!B:D,3,0),"")</f>
        <v/>
      </c>
      <c r="B1235" s="190" t="str">
        <f t="shared" si="234"/>
        <v>0CLOSE</v>
      </c>
      <c r="C1235" s="196"/>
      <c r="D1235" s="193"/>
      <c r="E1235" s="193" t="str">
        <f>IFERROR(VLOOKUP(D1235,Sort!B:C,2,0),"")</f>
        <v/>
      </c>
      <c r="F1235" s="194"/>
      <c r="G1235" s="195" t="str">
        <f t="shared" si="235"/>
        <v/>
      </c>
      <c r="H1235" s="243"/>
      <c r="I1235" s="197"/>
      <c r="J1235" s="243"/>
      <c r="K1235" s="197"/>
      <c r="L1235" s="198" t="str">
        <f t="shared" si="236"/>
        <v/>
      </c>
      <c r="M1235" s="199" t="str">
        <f t="shared" si="237"/>
        <v/>
      </c>
      <c r="N1235" s="200" t="str">
        <f t="shared" si="238"/>
        <v xml:space="preserve"> </v>
      </c>
      <c r="O1235" s="201"/>
      <c r="P1235" s="201"/>
      <c r="Q1235" s="202"/>
      <c r="R1235" s="202"/>
      <c r="S1235" s="202"/>
      <c r="T1235" s="193" t="str">
        <f>IFERROR(VLOOKUP(S1235,Sort!E:F,2,0),"")</f>
        <v/>
      </c>
      <c r="U1235" s="115" t="str">
        <f t="shared" si="239"/>
        <v/>
      </c>
      <c r="V1235" s="202" t="s">
        <v>422</v>
      </c>
      <c r="W1235" s="202"/>
      <c r="X1235" s="202"/>
      <c r="Y1235" s="202"/>
      <c r="Z1235" s="193"/>
      <c r="AA1235" s="193" t="s">
        <v>362</v>
      </c>
      <c r="AB1235" s="203"/>
      <c r="AC1235" s="204" t="str">
        <f t="shared" si="240"/>
        <v>CLOSE</v>
      </c>
      <c r="AD1235" s="47" t="str">
        <f t="array" ref="AD1235">IF(D1235="","",INDEX(HM_Unit!$D$1:$AE$1,MATCH(C1235,HM_Unit!$D$2:$AE$2,0)))</f>
        <v/>
      </c>
      <c r="AE1235" s="46"/>
      <c r="AF1235" s="46"/>
      <c r="AG1235" s="46"/>
      <c r="AH1235" s="46"/>
      <c r="AI1235" s="46"/>
      <c r="AJ1235" s="46"/>
      <c r="AK1235" s="46"/>
    </row>
    <row r="1236" spans="1:37" ht="12" customHeight="1">
      <c r="A1236" s="46" t="str">
        <f>IFERROR(VLOOKUP(D1236,Sort!B:D,3,0),"")</f>
        <v/>
      </c>
      <c r="B1236" s="190" t="str">
        <f t="shared" si="234"/>
        <v>0CLOSE</v>
      </c>
      <c r="C1236" s="196"/>
      <c r="D1236" s="193"/>
      <c r="E1236" s="193" t="str">
        <f>IFERROR(VLOOKUP(D1236,Sort!B:C,2,0),"")</f>
        <v/>
      </c>
      <c r="F1236" s="194"/>
      <c r="G1236" s="195" t="str">
        <f t="shared" si="235"/>
        <v/>
      </c>
      <c r="H1236" s="243"/>
      <c r="I1236" s="197"/>
      <c r="J1236" s="243"/>
      <c r="K1236" s="197"/>
      <c r="L1236" s="198" t="str">
        <f t="shared" si="236"/>
        <v/>
      </c>
      <c r="M1236" s="199" t="str">
        <f t="shared" si="237"/>
        <v/>
      </c>
      <c r="N1236" s="200" t="str">
        <f t="shared" si="238"/>
        <v xml:space="preserve"> </v>
      </c>
      <c r="O1236" s="201"/>
      <c r="P1236" s="201"/>
      <c r="Q1236" s="202"/>
      <c r="R1236" s="202"/>
      <c r="S1236" s="202"/>
      <c r="T1236" s="193" t="str">
        <f>IFERROR(VLOOKUP(S1236,Sort!E:F,2,0),"")</f>
        <v/>
      </c>
      <c r="U1236" s="115" t="str">
        <f t="shared" si="239"/>
        <v/>
      </c>
      <c r="V1236" s="202" t="s">
        <v>422</v>
      </c>
      <c r="W1236" s="202"/>
      <c r="X1236" s="202"/>
      <c r="Y1236" s="202"/>
      <c r="Z1236" s="193"/>
      <c r="AA1236" s="193" t="s">
        <v>362</v>
      </c>
      <c r="AB1236" s="203"/>
      <c r="AC1236" s="204" t="str">
        <f t="shared" si="240"/>
        <v>CLOSE</v>
      </c>
      <c r="AD1236" s="47" t="str">
        <f t="array" ref="AD1236">IF(D1236="","",INDEX(HM_Unit!$D$1:$AE$1,MATCH(C1236,HM_Unit!$D$2:$AE$2,0)))</f>
        <v/>
      </c>
      <c r="AE1236" s="46"/>
      <c r="AF1236" s="46"/>
      <c r="AG1236" s="46"/>
      <c r="AH1236" s="46"/>
      <c r="AI1236" s="46"/>
      <c r="AJ1236" s="46"/>
      <c r="AK1236" s="46"/>
    </row>
    <row r="1237" spans="1:37" ht="12" customHeight="1">
      <c r="A1237" s="46" t="str">
        <f>IFERROR(VLOOKUP(D1237,Sort!B:D,3,0),"")</f>
        <v/>
      </c>
      <c r="B1237" s="190" t="str">
        <f t="shared" si="234"/>
        <v>0CLOSE</v>
      </c>
      <c r="C1237" s="196"/>
      <c r="D1237" s="193"/>
      <c r="E1237" s="193" t="str">
        <f>IFERROR(VLOOKUP(D1237,Sort!B:C,2,0),"")</f>
        <v/>
      </c>
      <c r="F1237" s="194"/>
      <c r="G1237" s="195" t="str">
        <f t="shared" si="235"/>
        <v/>
      </c>
      <c r="H1237" s="243"/>
      <c r="I1237" s="197"/>
      <c r="J1237" s="243"/>
      <c r="K1237" s="197"/>
      <c r="L1237" s="198" t="str">
        <f t="shared" si="236"/>
        <v/>
      </c>
      <c r="M1237" s="199" t="str">
        <f t="shared" si="237"/>
        <v/>
      </c>
      <c r="N1237" s="200" t="str">
        <f t="shared" si="238"/>
        <v xml:space="preserve"> </v>
      </c>
      <c r="O1237" s="201"/>
      <c r="P1237" s="201"/>
      <c r="Q1237" s="202"/>
      <c r="R1237" s="202"/>
      <c r="S1237" s="202"/>
      <c r="T1237" s="193" t="str">
        <f>IFERROR(VLOOKUP(S1237,Sort!E:F,2,0),"")</f>
        <v/>
      </c>
      <c r="U1237" s="115" t="str">
        <f t="shared" si="239"/>
        <v/>
      </c>
      <c r="V1237" s="202" t="s">
        <v>422</v>
      </c>
      <c r="W1237" s="202"/>
      <c r="X1237" s="202"/>
      <c r="Y1237" s="202"/>
      <c r="Z1237" s="193"/>
      <c r="AA1237" s="193" t="s">
        <v>362</v>
      </c>
      <c r="AB1237" s="203"/>
      <c r="AC1237" s="204" t="str">
        <f t="shared" si="240"/>
        <v>CLOSE</v>
      </c>
      <c r="AD1237" s="47" t="str">
        <f t="array" ref="AD1237">IF(D1237="","",INDEX(HM_Unit!$D$1:$AE$1,MATCH(C1237,HM_Unit!$D$2:$AE$2,0)))</f>
        <v/>
      </c>
      <c r="AE1237" s="46"/>
      <c r="AF1237" s="46"/>
      <c r="AG1237" s="46"/>
      <c r="AH1237" s="46"/>
      <c r="AI1237" s="46"/>
      <c r="AJ1237" s="46"/>
      <c r="AK1237" s="46"/>
    </row>
    <row r="1238" spans="1:37" ht="12" customHeight="1">
      <c r="A1238" s="46" t="str">
        <f>IFERROR(VLOOKUP(D1238,Sort!B:D,3,0),"")</f>
        <v/>
      </c>
      <c r="B1238" s="190" t="str">
        <f t="shared" si="234"/>
        <v>0CLOSE</v>
      </c>
      <c r="C1238" s="196"/>
      <c r="D1238" s="193"/>
      <c r="E1238" s="193" t="str">
        <f>IFERROR(VLOOKUP(D1238,Sort!B:C,2,0),"")</f>
        <v/>
      </c>
      <c r="F1238" s="194"/>
      <c r="G1238" s="195" t="str">
        <f t="shared" si="235"/>
        <v/>
      </c>
      <c r="H1238" s="243"/>
      <c r="I1238" s="197"/>
      <c r="J1238" s="243"/>
      <c r="K1238" s="197"/>
      <c r="L1238" s="198" t="str">
        <f t="shared" si="236"/>
        <v/>
      </c>
      <c r="M1238" s="199" t="str">
        <f t="shared" si="237"/>
        <v/>
      </c>
      <c r="N1238" s="200" t="str">
        <f t="shared" si="238"/>
        <v xml:space="preserve"> </v>
      </c>
      <c r="O1238" s="201"/>
      <c r="P1238" s="201"/>
      <c r="Q1238" s="202"/>
      <c r="R1238" s="202"/>
      <c r="S1238" s="202"/>
      <c r="T1238" s="193" t="str">
        <f>IFERROR(VLOOKUP(S1238,Sort!E:F,2,0),"")</f>
        <v/>
      </c>
      <c r="U1238" s="115" t="str">
        <f t="shared" si="239"/>
        <v/>
      </c>
      <c r="V1238" s="202" t="s">
        <v>422</v>
      </c>
      <c r="W1238" s="202"/>
      <c r="X1238" s="202"/>
      <c r="Y1238" s="202"/>
      <c r="Z1238" s="193"/>
      <c r="AA1238" s="193" t="s">
        <v>362</v>
      </c>
      <c r="AB1238" s="203"/>
      <c r="AC1238" s="204" t="str">
        <f t="shared" si="240"/>
        <v>CLOSE</v>
      </c>
      <c r="AD1238" s="47" t="str">
        <f t="array" ref="AD1238">IF(D1238="","",INDEX(HM_Unit!$D$1:$AE$1,MATCH(C1238,HM_Unit!$D$2:$AE$2,0)))</f>
        <v/>
      </c>
      <c r="AE1238" s="46"/>
      <c r="AF1238" s="46"/>
      <c r="AG1238" s="46"/>
      <c r="AH1238" s="46"/>
      <c r="AI1238" s="46"/>
      <c r="AJ1238" s="46"/>
      <c r="AK1238" s="46"/>
    </row>
    <row r="1239" spans="1:37" ht="12" customHeight="1">
      <c r="A1239" s="46" t="str">
        <f>IFERROR(VLOOKUP(D1239,Sort!B:D,3,0),"")</f>
        <v/>
      </c>
      <c r="B1239" s="190" t="str">
        <f t="shared" si="234"/>
        <v>0CLOSE</v>
      </c>
      <c r="C1239" s="196"/>
      <c r="D1239" s="193"/>
      <c r="E1239" s="193" t="str">
        <f>IFERROR(VLOOKUP(D1239,Sort!B:C,2,0),"")</f>
        <v/>
      </c>
      <c r="F1239" s="194"/>
      <c r="G1239" s="195" t="str">
        <f t="shared" si="235"/>
        <v/>
      </c>
      <c r="H1239" s="243"/>
      <c r="I1239" s="197"/>
      <c r="J1239" s="243"/>
      <c r="K1239" s="197"/>
      <c r="L1239" s="198" t="str">
        <f t="shared" si="236"/>
        <v/>
      </c>
      <c r="M1239" s="199" t="str">
        <f t="shared" si="237"/>
        <v/>
      </c>
      <c r="N1239" s="200" t="str">
        <f t="shared" si="238"/>
        <v xml:space="preserve"> </v>
      </c>
      <c r="O1239" s="201"/>
      <c r="P1239" s="201"/>
      <c r="Q1239" s="202"/>
      <c r="R1239" s="202"/>
      <c r="S1239" s="202"/>
      <c r="T1239" s="193" t="str">
        <f>IFERROR(VLOOKUP(S1239,Sort!E:F,2,0),"")</f>
        <v/>
      </c>
      <c r="U1239" s="115" t="str">
        <f t="shared" si="239"/>
        <v/>
      </c>
      <c r="V1239" s="202" t="s">
        <v>422</v>
      </c>
      <c r="W1239" s="202"/>
      <c r="X1239" s="202"/>
      <c r="Y1239" s="202"/>
      <c r="Z1239" s="193"/>
      <c r="AA1239" s="193" t="s">
        <v>362</v>
      </c>
      <c r="AB1239" s="203"/>
      <c r="AC1239" s="204" t="str">
        <f t="shared" si="240"/>
        <v>CLOSE</v>
      </c>
      <c r="AD1239" s="47" t="str">
        <f t="array" ref="AD1239">IF(D1239="","",INDEX(HM_Unit!$D$1:$AE$1,MATCH(C1239,HM_Unit!$D$2:$AE$2,0)))</f>
        <v/>
      </c>
      <c r="AE1239" s="46"/>
      <c r="AF1239" s="46"/>
      <c r="AG1239" s="46"/>
      <c r="AH1239" s="46"/>
      <c r="AI1239" s="46"/>
      <c r="AJ1239" s="46"/>
      <c r="AK1239" s="46"/>
    </row>
    <row r="1240" spans="1:37" ht="12" customHeight="1">
      <c r="A1240" s="46" t="str">
        <f>IFERROR(VLOOKUP(D1240,Sort!B:D,3,0),"")</f>
        <v/>
      </c>
      <c r="B1240" s="190" t="str">
        <f t="shared" si="234"/>
        <v>0CLOSE</v>
      </c>
      <c r="C1240" s="196"/>
      <c r="D1240" s="193"/>
      <c r="E1240" s="193" t="str">
        <f>IFERROR(VLOOKUP(D1240,Sort!B:C,2,0),"")</f>
        <v/>
      </c>
      <c r="F1240" s="194"/>
      <c r="G1240" s="195" t="str">
        <f t="shared" si="235"/>
        <v/>
      </c>
      <c r="H1240" s="243"/>
      <c r="I1240" s="197"/>
      <c r="J1240" s="243"/>
      <c r="K1240" s="197"/>
      <c r="L1240" s="198" t="str">
        <f t="shared" si="236"/>
        <v/>
      </c>
      <c r="M1240" s="199" t="str">
        <f t="shared" si="237"/>
        <v/>
      </c>
      <c r="N1240" s="200" t="str">
        <f t="shared" si="238"/>
        <v xml:space="preserve"> </v>
      </c>
      <c r="O1240" s="201"/>
      <c r="P1240" s="201"/>
      <c r="Q1240" s="202"/>
      <c r="R1240" s="202"/>
      <c r="S1240" s="202"/>
      <c r="T1240" s="193" t="str">
        <f>IFERROR(VLOOKUP(S1240,Sort!E:F,2,0),"")</f>
        <v/>
      </c>
      <c r="U1240" s="115" t="str">
        <f t="shared" si="239"/>
        <v/>
      </c>
      <c r="V1240" s="202" t="s">
        <v>422</v>
      </c>
      <c r="W1240" s="202"/>
      <c r="X1240" s="202"/>
      <c r="Y1240" s="202"/>
      <c r="Z1240" s="193"/>
      <c r="AA1240" s="193" t="s">
        <v>362</v>
      </c>
      <c r="AB1240" s="203"/>
      <c r="AC1240" s="204" t="str">
        <f t="shared" si="240"/>
        <v>CLOSE</v>
      </c>
      <c r="AD1240" s="47" t="str">
        <f t="array" ref="AD1240">IF(D1240="","",INDEX(HM_Unit!$D$1:$AE$1,MATCH(C1240,HM_Unit!$D$2:$AE$2,0)))</f>
        <v/>
      </c>
      <c r="AE1240" s="46"/>
      <c r="AF1240" s="46"/>
      <c r="AG1240" s="46"/>
      <c r="AH1240" s="46"/>
      <c r="AI1240" s="46"/>
      <c r="AJ1240" s="46"/>
      <c r="AK1240" s="46"/>
    </row>
    <row r="1241" spans="1:37" ht="12" customHeight="1">
      <c r="A1241" s="46" t="str">
        <f>IFERROR(VLOOKUP(D1241,Sort!B:D,3,0),"")</f>
        <v/>
      </c>
      <c r="B1241" s="190" t="str">
        <f t="shared" si="234"/>
        <v>0CLOSE</v>
      </c>
      <c r="C1241" s="196"/>
      <c r="D1241" s="193"/>
      <c r="E1241" s="193" t="str">
        <f>IFERROR(VLOOKUP(D1241,Sort!B:C,2,0),"")</f>
        <v/>
      </c>
      <c r="F1241" s="194"/>
      <c r="G1241" s="195" t="str">
        <f t="shared" si="235"/>
        <v/>
      </c>
      <c r="H1241" s="243"/>
      <c r="I1241" s="197"/>
      <c r="J1241" s="243"/>
      <c r="K1241" s="197"/>
      <c r="L1241" s="198" t="str">
        <f t="shared" si="236"/>
        <v/>
      </c>
      <c r="M1241" s="199" t="str">
        <f t="shared" si="237"/>
        <v/>
      </c>
      <c r="N1241" s="200" t="str">
        <f t="shared" si="238"/>
        <v xml:space="preserve"> </v>
      </c>
      <c r="O1241" s="201"/>
      <c r="P1241" s="201"/>
      <c r="Q1241" s="202"/>
      <c r="R1241" s="202"/>
      <c r="S1241" s="202"/>
      <c r="T1241" s="193" t="str">
        <f>IFERROR(VLOOKUP(S1241,Sort!E:F,2,0),"")</f>
        <v/>
      </c>
      <c r="U1241" s="115" t="str">
        <f t="shared" si="239"/>
        <v/>
      </c>
      <c r="V1241" s="202" t="s">
        <v>422</v>
      </c>
      <c r="W1241" s="202"/>
      <c r="X1241" s="202"/>
      <c r="Y1241" s="202"/>
      <c r="Z1241" s="193"/>
      <c r="AA1241" s="193" t="s">
        <v>362</v>
      </c>
      <c r="AB1241" s="203"/>
      <c r="AC1241" s="204" t="str">
        <f t="shared" si="240"/>
        <v>CLOSE</v>
      </c>
      <c r="AD1241" s="47" t="str">
        <f t="array" ref="AD1241">IF(D1241="","",INDEX(HM_Unit!$D$1:$AE$1,MATCH(C1241,HM_Unit!$D$2:$AE$2,0)))</f>
        <v/>
      </c>
      <c r="AE1241" s="46"/>
      <c r="AF1241" s="46"/>
      <c r="AG1241" s="46"/>
      <c r="AH1241" s="46"/>
      <c r="AI1241" s="46"/>
      <c r="AJ1241" s="46"/>
      <c r="AK1241" s="46"/>
    </row>
    <row r="1242" spans="1:37" ht="12" customHeight="1">
      <c r="A1242" s="46" t="str">
        <f>IFERROR(VLOOKUP(D1242,Sort!B:D,3,0),"")</f>
        <v/>
      </c>
      <c r="B1242" s="190" t="str">
        <f t="shared" si="234"/>
        <v>0CLOSE</v>
      </c>
      <c r="C1242" s="196"/>
      <c r="D1242" s="193"/>
      <c r="E1242" s="193" t="str">
        <f>IFERROR(VLOOKUP(D1242,Sort!B:C,2,0),"")</f>
        <v/>
      </c>
      <c r="F1242" s="194"/>
      <c r="G1242" s="195" t="str">
        <f t="shared" si="235"/>
        <v/>
      </c>
      <c r="H1242" s="243"/>
      <c r="I1242" s="197"/>
      <c r="J1242" s="243"/>
      <c r="K1242" s="197"/>
      <c r="L1242" s="198" t="str">
        <f t="shared" si="236"/>
        <v/>
      </c>
      <c r="M1242" s="199" t="str">
        <f t="shared" si="237"/>
        <v/>
      </c>
      <c r="N1242" s="200" t="str">
        <f t="shared" si="238"/>
        <v xml:space="preserve"> </v>
      </c>
      <c r="O1242" s="201"/>
      <c r="P1242" s="201"/>
      <c r="Q1242" s="202"/>
      <c r="R1242" s="202"/>
      <c r="S1242" s="202"/>
      <c r="T1242" s="193" t="str">
        <f>IFERROR(VLOOKUP(S1242,Sort!E:F,2,0),"")</f>
        <v/>
      </c>
      <c r="U1242" s="115" t="str">
        <f t="shared" si="239"/>
        <v/>
      </c>
      <c r="V1242" s="202" t="s">
        <v>422</v>
      </c>
      <c r="W1242" s="202"/>
      <c r="X1242" s="202"/>
      <c r="Y1242" s="202"/>
      <c r="Z1242" s="193"/>
      <c r="AA1242" s="193" t="s">
        <v>362</v>
      </c>
      <c r="AB1242" s="203"/>
      <c r="AC1242" s="204" t="str">
        <f t="shared" si="240"/>
        <v>CLOSE</v>
      </c>
      <c r="AD1242" s="47" t="str">
        <f t="array" ref="AD1242">IF(D1242="","",INDEX(HM_Unit!$D$1:$AE$1,MATCH(C1242,HM_Unit!$D$2:$AE$2,0)))</f>
        <v/>
      </c>
      <c r="AE1242" s="46"/>
      <c r="AF1242" s="46"/>
      <c r="AG1242" s="46"/>
      <c r="AH1242" s="46"/>
      <c r="AI1242" s="46"/>
      <c r="AJ1242" s="46"/>
      <c r="AK1242" s="46"/>
    </row>
    <row r="1243" spans="1:37" ht="12" customHeight="1">
      <c r="A1243" s="46" t="str">
        <f>IFERROR(VLOOKUP(D1243,Sort!B:D,3,0),"")</f>
        <v/>
      </c>
      <c r="B1243" s="190" t="str">
        <f t="shared" si="234"/>
        <v>0CLOSE</v>
      </c>
      <c r="C1243" s="196"/>
      <c r="D1243" s="193"/>
      <c r="E1243" s="193" t="str">
        <f>IFERROR(VLOOKUP(D1243,Sort!B:C,2,0),"")</f>
        <v/>
      </c>
      <c r="F1243" s="194"/>
      <c r="G1243" s="195" t="str">
        <f t="shared" si="235"/>
        <v/>
      </c>
      <c r="H1243" s="243"/>
      <c r="I1243" s="197"/>
      <c r="J1243" s="243"/>
      <c r="K1243" s="197"/>
      <c r="L1243" s="198" t="str">
        <f t="shared" si="236"/>
        <v/>
      </c>
      <c r="M1243" s="199" t="str">
        <f t="shared" si="237"/>
        <v/>
      </c>
      <c r="N1243" s="200" t="str">
        <f t="shared" si="238"/>
        <v xml:space="preserve"> </v>
      </c>
      <c r="O1243" s="201"/>
      <c r="P1243" s="201"/>
      <c r="Q1243" s="202"/>
      <c r="R1243" s="202"/>
      <c r="S1243" s="202"/>
      <c r="T1243" s="193" t="str">
        <f>IFERROR(VLOOKUP(S1243,Sort!E:F,2,0),"")</f>
        <v/>
      </c>
      <c r="U1243" s="115" t="str">
        <f t="shared" si="239"/>
        <v/>
      </c>
      <c r="V1243" s="202" t="s">
        <v>422</v>
      </c>
      <c r="W1243" s="202"/>
      <c r="X1243" s="202"/>
      <c r="Y1243" s="202"/>
      <c r="Z1243" s="193"/>
      <c r="AA1243" s="193" t="s">
        <v>362</v>
      </c>
      <c r="AB1243" s="203"/>
      <c r="AC1243" s="204" t="str">
        <f t="shared" si="240"/>
        <v>CLOSE</v>
      </c>
      <c r="AD1243" s="47" t="str">
        <f t="array" ref="AD1243">IF(D1243="","",INDEX(HM_Unit!$D$1:$AE$1,MATCH(C1243,HM_Unit!$D$2:$AE$2,0)))</f>
        <v/>
      </c>
      <c r="AE1243" s="46"/>
      <c r="AF1243" s="46"/>
      <c r="AG1243" s="46"/>
      <c r="AH1243" s="46"/>
      <c r="AI1243" s="46"/>
      <c r="AJ1243" s="46"/>
      <c r="AK1243" s="46"/>
    </row>
    <row r="1244" spans="1:37" ht="12" customHeight="1">
      <c r="A1244" s="46" t="str">
        <f>IFERROR(VLOOKUP(D1244,Sort!B:D,3,0),"")</f>
        <v/>
      </c>
      <c r="B1244" s="190" t="str">
        <f t="shared" si="234"/>
        <v>0CLOSE</v>
      </c>
      <c r="C1244" s="196"/>
      <c r="D1244" s="193"/>
      <c r="E1244" s="193" t="str">
        <f>IFERROR(VLOOKUP(D1244,Sort!B:C,2,0),"")</f>
        <v/>
      </c>
      <c r="F1244" s="194"/>
      <c r="G1244" s="195" t="str">
        <f t="shared" si="235"/>
        <v/>
      </c>
      <c r="H1244" s="243"/>
      <c r="I1244" s="197"/>
      <c r="J1244" s="243"/>
      <c r="K1244" s="197"/>
      <c r="L1244" s="198" t="str">
        <f t="shared" si="236"/>
        <v/>
      </c>
      <c r="M1244" s="199" t="str">
        <f t="shared" si="237"/>
        <v/>
      </c>
      <c r="N1244" s="200" t="str">
        <f t="shared" si="238"/>
        <v xml:space="preserve"> </v>
      </c>
      <c r="O1244" s="201"/>
      <c r="P1244" s="201"/>
      <c r="Q1244" s="202"/>
      <c r="R1244" s="202"/>
      <c r="S1244" s="202"/>
      <c r="T1244" s="193" t="str">
        <f>IFERROR(VLOOKUP(S1244,Sort!E:F,2,0),"")</f>
        <v/>
      </c>
      <c r="U1244" s="115" t="str">
        <f t="shared" si="239"/>
        <v/>
      </c>
      <c r="V1244" s="202" t="s">
        <v>422</v>
      </c>
      <c r="W1244" s="202"/>
      <c r="X1244" s="202"/>
      <c r="Y1244" s="202"/>
      <c r="Z1244" s="193"/>
      <c r="AA1244" s="193" t="s">
        <v>362</v>
      </c>
      <c r="AB1244" s="203"/>
      <c r="AC1244" s="204" t="str">
        <f t="shared" si="240"/>
        <v>CLOSE</v>
      </c>
      <c r="AD1244" s="47" t="str">
        <f t="array" ref="AD1244">IF(D1244="","",INDEX(HM_Unit!$D$1:$AE$1,MATCH(C1244,HM_Unit!$D$2:$AE$2,0)))</f>
        <v/>
      </c>
      <c r="AE1244" s="46"/>
      <c r="AF1244" s="46"/>
      <c r="AG1244" s="46"/>
      <c r="AH1244" s="46"/>
      <c r="AI1244" s="46"/>
      <c r="AJ1244" s="46"/>
      <c r="AK1244" s="46"/>
    </row>
    <row r="1245" spans="1:37" ht="12" customHeight="1">
      <c r="A1245" s="46" t="str">
        <f>IFERROR(VLOOKUP(D1245,Sort!B:D,3,0),"")</f>
        <v/>
      </c>
      <c r="B1245" s="190" t="str">
        <f t="shared" si="234"/>
        <v>0CLOSE</v>
      </c>
      <c r="C1245" s="196"/>
      <c r="D1245" s="193"/>
      <c r="E1245" s="193" t="str">
        <f>IFERROR(VLOOKUP(D1245,Sort!B:C,2,0),"")</f>
        <v/>
      </c>
      <c r="F1245" s="194"/>
      <c r="G1245" s="195" t="str">
        <f t="shared" si="235"/>
        <v/>
      </c>
      <c r="H1245" s="243"/>
      <c r="I1245" s="197"/>
      <c r="J1245" s="243"/>
      <c r="K1245" s="197"/>
      <c r="L1245" s="198" t="str">
        <f t="shared" si="236"/>
        <v/>
      </c>
      <c r="M1245" s="199" t="str">
        <f t="shared" si="237"/>
        <v/>
      </c>
      <c r="N1245" s="200" t="str">
        <f t="shared" si="238"/>
        <v xml:space="preserve"> </v>
      </c>
      <c r="O1245" s="201"/>
      <c r="P1245" s="201"/>
      <c r="Q1245" s="202"/>
      <c r="R1245" s="202"/>
      <c r="S1245" s="202"/>
      <c r="T1245" s="193" t="str">
        <f>IFERROR(VLOOKUP(S1245,Sort!E:F,2,0),"")</f>
        <v/>
      </c>
      <c r="U1245" s="115" t="str">
        <f t="shared" si="239"/>
        <v/>
      </c>
      <c r="V1245" s="202" t="s">
        <v>422</v>
      </c>
      <c r="W1245" s="202"/>
      <c r="X1245" s="202"/>
      <c r="Y1245" s="202"/>
      <c r="Z1245" s="193"/>
      <c r="AA1245" s="193" t="s">
        <v>362</v>
      </c>
      <c r="AB1245" s="203"/>
      <c r="AC1245" s="204" t="str">
        <f t="shared" si="240"/>
        <v>CLOSE</v>
      </c>
      <c r="AD1245" s="47" t="str">
        <f t="array" ref="AD1245">IF(D1245="","",INDEX(HM_Unit!$D$1:$AE$1,MATCH(C1245,HM_Unit!$D$2:$AE$2,0)))</f>
        <v/>
      </c>
      <c r="AE1245" s="46"/>
      <c r="AF1245" s="46"/>
      <c r="AG1245" s="46"/>
      <c r="AH1245" s="46"/>
      <c r="AI1245" s="46"/>
      <c r="AJ1245" s="46"/>
      <c r="AK1245" s="46"/>
    </row>
    <row r="1246" spans="1:37" ht="12" customHeight="1">
      <c r="A1246" s="46" t="str">
        <f>IFERROR(VLOOKUP(D1246,Sort!B:D,3,0),"")</f>
        <v/>
      </c>
      <c r="B1246" s="190" t="str">
        <f t="shared" si="234"/>
        <v>0CLOSE</v>
      </c>
      <c r="C1246" s="196"/>
      <c r="D1246" s="193"/>
      <c r="E1246" s="193" t="str">
        <f>IFERROR(VLOOKUP(D1246,Sort!B:C,2,0),"")</f>
        <v/>
      </c>
      <c r="F1246" s="194"/>
      <c r="G1246" s="195" t="str">
        <f t="shared" si="235"/>
        <v/>
      </c>
      <c r="H1246" s="243"/>
      <c r="I1246" s="197"/>
      <c r="J1246" s="243"/>
      <c r="K1246" s="197"/>
      <c r="L1246" s="198" t="str">
        <f t="shared" si="236"/>
        <v/>
      </c>
      <c r="M1246" s="199" t="str">
        <f t="shared" si="237"/>
        <v/>
      </c>
      <c r="N1246" s="200" t="str">
        <f t="shared" si="238"/>
        <v xml:space="preserve"> </v>
      </c>
      <c r="O1246" s="201"/>
      <c r="P1246" s="201"/>
      <c r="Q1246" s="202"/>
      <c r="R1246" s="202"/>
      <c r="S1246" s="202"/>
      <c r="T1246" s="193" t="str">
        <f>IFERROR(VLOOKUP(S1246,Sort!E:F,2,0),"")</f>
        <v/>
      </c>
      <c r="U1246" s="115" t="str">
        <f t="shared" si="239"/>
        <v/>
      </c>
      <c r="V1246" s="202" t="s">
        <v>422</v>
      </c>
      <c r="W1246" s="202"/>
      <c r="X1246" s="202"/>
      <c r="Y1246" s="202"/>
      <c r="Z1246" s="193"/>
      <c r="AA1246" s="193" t="s">
        <v>362</v>
      </c>
      <c r="AB1246" s="203"/>
      <c r="AC1246" s="204" t="str">
        <f t="shared" si="240"/>
        <v>CLOSE</v>
      </c>
      <c r="AD1246" s="47" t="str">
        <f t="array" ref="AD1246">IF(D1246="","",INDEX(HM_Unit!$D$1:$AE$1,MATCH(C1246,HM_Unit!$D$2:$AE$2,0)))</f>
        <v/>
      </c>
      <c r="AE1246" s="46"/>
      <c r="AF1246" s="46"/>
      <c r="AG1246" s="46"/>
      <c r="AH1246" s="46"/>
      <c r="AI1246" s="46"/>
      <c r="AJ1246" s="46"/>
      <c r="AK1246" s="46"/>
    </row>
    <row r="1247" spans="1:37" ht="12" customHeight="1">
      <c r="A1247" s="46" t="str">
        <f>IFERROR(VLOOKUP(D1247,Sort!B:D,3,0),"")</f>
        <v/>
      </c>
      <c r="B1247" s="190" t="str">
        <f t="shared" si="234"/>
        <v>0CLOSE</v>
      </c>
      <c r="C1247" s="196"/>
      <c r="D1247" s="193"/>
      <c r="E1247" s="193" t="str">
        <f>IFERROR(VLOOKUP(D1247,Sort!B:C,2,0),"")</f>
        <v/>
      </c>
      <c r="F1247" s="194"/>
      <c r="G1247" s="195" t="str">
        <f t="shared" si="235"/>
        <v/>
      </c>
      <c r="H1247" s="243"/>
      <c r="I1247" s="197"/>
      <c r="J1247" s="243"/>
      <c r="K1247" s="197"/>
      <c r="L1247" s="198" t="str">
        <f t="shared" si="236"/>
        <v/>
      </c>
      <c r="M1247" s="199" t="str">
        <f t="shared" si="237"/>
        <v/>
      </c>
      <c r="N1247" s="200" t="str">
        <f t="shared" si="238"/>
        <v xml:space="preserve"> </v>
      </c>
      <c r="O1247" s="201"/>
      <c r="P1247" s="201"/>
      <c r="Q1247" s="202"/>
      <c r="R1247" s="202"/>
      <c r="S1247" s="202"/>
      <c r="T1247" s="193" t="str">
        <f>IFERROR(VLOOKUP(S1247,Sort!E:F,2,0),"")</f>
        <v/>
      </c>
      <c r="U1247" s="115" t="str">
        <f t="shared" si="239"/>
        <v/>
      </c>
      <c r="V1247" s="202" t="s">
        <v>422</v>
      </c>
      <c r="W1247" s="202"/>
      <c r="X1247" s="202"/>
      <c r="Y1247" s="202"/>
      <c r="Z1247" s="193"/>
      <c r="AA1247" s="193" t="s">
        <v>362</v>
      </c>
      <c r="AB1247" s="203"/>
      <c r="AC1247" s="204" t="str">
        <f t="shared" si="240"/>
        <v>CLOSE</v>
      </c>
      <c r="AD1247" s="47" t="str">
        <f t="array" ref="AD1247">IF(D1247="","",INDEX(HM_Unit!$D$1:$AE$1,MATCH(C1247,HM_Unit!$D$2:$AE$2,0)))</f>
        <v/>
      </c>
      <c r="AE1247" s="46"/>
      <c r="AF1247" s="46"/>
      <c r="AG1247" s="46"/>
      <c r="AH1247" s="46"/>
      <c r="AI1247" s="46"/>
      <c r="AJ1247" s="46"/>
      <c r="AK1247" s="46"/>
    </row>
    <row r="1248" spans="1:37" ht="12" customHeight="1">
      <c r="A1248" s="46" t="str">
        <f>IFERROR(VLOOKUP(D1248,Sort!B:D,3,0),"")</f>
        <v/>
      </c>
      <c r="B1248" s="190" t="str">
        <f t="shared" si="234"/>
        <v>0CLOSE</v>
      </c>
      <c r="C1248" s="196"/>
      <c r="D1248" s="193"/>
      <c r="E1248" s="193" t="str">
        <f>IFERROR(VLOOKUP(D1248,Sort!B:C,2,0),"")</f>
        <v/>
      </c>
      <c r="F1248" s="194"/>
      <c r="G1248" s="195" t="str">
        <f t="shared" si="235"/>
        <v/>
      </c>
      <c r="H1248" s="243"/>
      <c r="I1248" s="197"/>
      <c r="J1248" s="243"/>
      <c r="K1248" s="197"/>
      <c r="L1248" s="198" t="str">
        <f t="shared" si="236"/>
        <v/>
      </c>
      <c r="M1248" s="199" t="str">
        <f t="shared" si="237"/>
        <v/>
      </c>
      <c r="N1248" s="200" t="str">
        <f t="shared" si="238"/>
        <v xml:space="preserve"> </v>
      </c>
      <c r="O1248" s="201"/>
      <c r="P1248" s="201"/>
      <c r="Q1248" s="202"/>
      <c r="R1248" s="202"/>
      <c r="S1248" s="202"/>
      <c r="T1248" s="193" t="str">
        <f>IFERROR(VLOOKUP(S1248,Sort!E:F,2,0),"")</f>
        <v/>
      </c>
      <c r="U1248" s="115" t="str">
        <f t="shared" si="239"/>
        <v/>
      </c>
      <c r="V1248" s="202" t="s">
        <v>422</v>
      </c>
      <c r="W1248" s="202"/>
      <c r="X1248" s="202"/>
      <c r="Y1248" s="202"/>
      <c r="Z1248" s="193"/>
      <c r="AA1248" s="193" t="s">
        <v>362</v>
      </c>
      <c r="AB1248" s="203"/>
      <c r="AC1248" s="204" t="str">
        <f t="shared" si="240"/>
        <v>CLOSE</v>
      </c>
      <c r="AD1248" s="47" t="str">
        <f t="array" ref="AD1248">IF(D1248="","",INDEX(HM_Unit!$D$1:$AE$1,MATCH(C1248,HM_Unit!$D$2:$AE$2,0)))</f>
        <v/>
      </c>
      <c r="AE1248" s="46"/>
      <c r="AF1248" s="46"/>
      <c r="AG1248" s="46"/>
      <c r="AH1248" s="46"/>
      <c r="AI1248" s="46"/>
      <c r="AJ1248" s="46"/>
      <c r="AK1248" s="46"/>
    </row>
    <row r="1249" spans="1:37" ht="12" customHeight="1">
      <c r="A1249" s="46" t="str">
        <f>IFERROR(VLOOKUP(D1249,Sort!B:D,3,0),"")</f>
        <v/>
      </c>
      <c r="B1249" s="190" t="str">
        <f t="shared" si="234"/>
        <v>0CLOSE</v>
      </c>
      <c r="C1249" s="196"/>
      <c r="D1249" s="193"/>
      <c r="E1249" s="193" t="str">
        <f>IFERROR(VLOOKUP(D1249,Sort!B:C,2,0),"")</f>
        <v/>
      </c>
      <c r="F1249" s="194"/>
      <c r="G1249" s="195" t="str">
        <f t="shared" si="235"/>
        <v/>
      </c>
      <c r="H1249" s="243"/>
      <c r="I1249" s="197"/>
      <c r="J1249" s="243"/>
      <c r="K1249" s="197"/>
      <c r="L1249" s="198" t="str">
        <f t="shared" si="236"/>
        <v/>
      </c>
      <c r="M1249" s="199" t="str">
        <f t="shared" si="237"/>
        <v/>
      </c>
      <c r="N1249" s="200" t="str">
        <f t="shared" si="238"/>
        <v xml:space="preserve"> </v>
      </c>
      <c r="O1249" s="201"/>
      <c r="P1249" s="201"/>
      <c r="Q1249" s="202"/>
      <c r="R1249" s="202"/>
      <c r="S1249" s="202"/>
      <c r="T1249" s="193" t="str">
        <f>IFERROR(VLOOKUP(S1249,Sort!E:F,2,0),"")</f>
        <v/>
      </c>
      <c r="U1249" s="115" t="str">
        <f t="shared" si="239"/>
        <v/>
      </c>
      <c r="V1249" s="202" t="s">
        <v>422</v>
      </c>
      <c r="W1249" s="202"/>
      <c r="X1249" s="202"/>
      <c r="Y1249" s="202"/>
      <c r="Z1249" s="193"/>
      <c r="AA1249" s="193" t="s">
        <v>362</v>
      </c>
      <c r="AB1249" s="203"/>
      <c r="AC1249" s="204" t="str">
        <f t="shared" si="240"/>
        <v>CLOSE</v>
      </c>
      <c r="AD1249" s="47" t="str">
        <f t="array" ref="AD1249">IF(D1249="","",INDEX(HM_Unit!$D$1:$AE$1,MATCH(C1249,HM_Unit!$D$2:$AE$2,0)))</f>
        <v/>
      </c>
      <c r="AE1249" s="46"/>
      <c r="AF1249" s="46"/>
      <c r="AG1249" s="46"/>
      <c r="AH1249" s="46"/>
      <c r="AI1249" s="46"/>
      <c r="AJ1249" s="46"/>
      <c r="AK1249" s="46"/>
    </row>
    <row r="1250" spans="1:37" ht="12" customHeight="1">
      <c r="A1250" s="46" t="str">
        <f>IFERROR(VLOOKUP(D1250,Sort!B:D,3,0),"")</f>
        <v/>
      </c>
      <c r="B1250" s="190" t="str">
        <f t="shared" si="234"/>
        <v>0CLOSE</v>
      </c>
      <c r="C1250" s="196"/>
      <c r="D1250" s="193"/>
      <c r="E1250" s="193" t="str">
        <f>IFERROR(VLOOKUP(D1250,Sort!B:C,2,0),"")</f>
        <v/>
      </c>
      <c r="F1250" s="194"/>
      <c r="G1250" s="195" t="str">
        <f t="shared" si="235"/>
        <v/>
      </c>
      <c r="H1250" s="243"/>
      <c r="I1250" s="197"/>
      <c r="J1250" s="243"/>
      <c r="K1250" s="197"/>
      <c r="L1250" s="198" t="str">
        <f t="shared" si="236"/>
        <v/>
      </c>
      <c r="M1250" s="199" t="str">
        <f t="shared" si="237"/>
        <v/>
      </c>
      <c r="N1250" s="200" t="str">
        <f t="shared" si="238"/>
        <v xml:space="preserve"> </v>
      </c>
      <c r="O1250" s="201"/>
      <c r="P1250" s="201"/>
      <c r="Q1250" s="202"/>
      <c r="R1250" s="202"/>
      <c r="S1250" s="202"/>
      <c r="T1250" s="193" t="str">
        <f>IFERROR(VLOOKUP(S1250,Sort!E:F,2,0),"")</f>
        <v/>
      </c>
      <c r="U1250" s="115" t="str">
        <f t="shared" si="239"/>
        <v/>
      </c>
      <c r="V1250" s="202" t="s">
        <v>422</v>
      </c>
      <c r="W1250" s="202"/>
      <c r="X1250" s="202"/>
      <c r="Y1250" s="202"/>
      <c r="Z1250" s="193"/>
      <c r="AA1250" s="193" t="s">
        <v>362</v>
      </c>
      <c r="AB1250" s="203"/>
      <c r="AC1250" s="204" t="str">
        <f t="shared" si="240"/>
        <v>CLOSE</v>
      </c>
      <c r="AD1250" s="47" t="str">
        <f t="array" ref="AD1250">IF(D1250="","",INDEX(HM_Unit!$D$1:$AE$1,MATCH(C1250,HM_Unit!$D$2:$AE$2,0)))</f>
        <v/>
      </c>
      <c r="AE1250" s="46"/>
      <c r="AF1250" s="46"/>
      <c r="AG1250" s="46"/>
      <c r="AH1250" s="46"/>
      <c r="AI1250" s="46"/>
      <c r="AJ1250" s="46"/>
      <c r="AK1250" s="46"/>
    </row>
    <row r="1251" spans="1:37" ht="12" customHeight="1">
      <c r="A1251" s="46" t="str">
        <f>IFERROR(VLOOKUP(D1251,Sort!B:D,3,0),"")</f>
        <v/>
      </c>
      <c r="B1251" s="190" t="str">
        <f t="shared" si="234"/>
        <v>0CLOSE</v>
      </c>
      <c r="C1251" s="196"/>
      <c r="D1251" s="193"/>
      <c r="E1251" s="193" t="str">
        <f>IFERROR(VLOOKUP(D1251,Sort!B:C,2,0),"")</f>
        <v/>
      </c>
      <c r="F1251" s="194"/>
      <c r="G1251" s="195" t="str">
        <f t="shared" si="235"/>
        <v/>
      </c>
      <c r="H1251" s="243"/>
      <c r="I1251" s="197"/>
      <c r="J1251" s="243"/>
      <c r="K1251" s="197"/>
      <c r="L1251" s="198" t="str">
        <f t="shared" si="236"/>
        <v/>
      </c>
      <c r="M1251" s="199" t="str">
        <f t="shared" si="237"/>
        <v/>
      </c>
      <c r="N1251" s="200" t="str">
        <f t="shared" si="238"/>
        <v xml:space="preserve"> </v>
      </c>
      <c r="O1251" s="201"/>
      <c r="P1251" s="201"/>
      <c r="Q1251" s="202"/>
      <c r="R1251" s="202"/>
      <c r="S1251" s="202"/>
      <c r="T1251" s="193" t="str">
        <f>IFERROR(VLOOKUP(S1251,Sort!E:F,2,0),"")</f>
        <v/>
      </c>
      <c r="U1251" s="115" t="str">
        <f t="shared" si="239"/>
        <v/>
      </c>
      <c r="V1251" s="202" t="s">
        <v>422</v>
      </c>
      <c r="W1251" s="202"/>
      <c r="X1251" s="202"/>
      <c r="Y1251" s="202"/>
      <c r="Z1251" s="193"/>
      <c r="AA1251" s="193" t="s">
        <v>362</v>
      </c>
      <c r="AB1251" s="203"/>
      <c r="AC1251" s="204" t="str">
        <f t="shared" si="240"/>
        <v>CLOSE</v>
      </c>
      <c r="AD1251" s="47" t="str">
        <f t="array" ref="AD1251">IF(D1251="","",INDEX(HM_Unit!$D$1:$AE$1,MATCH(C1251,HM_Unit!$D$2:$AE$2,0)))</f>
        <v/>
      </c>
      <c r="AE1251" s="46"/>
      <c r="AF1251" s="46"/>
      <c r="AG1251" s="46"/>
      <c r="AH1251" s="46"/>
      <c r="AI1251" s="46"/>
      <c r="AJ1251" s="46"/>
      <c r="AK1251" s="46"/>
    </row>
    <row r="1252" spans="1:37" ht="12" customHeight="1">
      <c r="A1252" s="46" t="str">
        <f>IFERROR(VLOOKUP(D1252,Sort!B:D,3,0),"")</f>
        <v/>
      </c>
      <c r="B1252" s="190" t="str">
        <f t="shared" si="234"/>
        <v>0CLOSE</v>
      </c>
      <c r="C1252" s="196"/>
      <c r="D1252" s="193"/>
      <c r="E1252" s="193" t="str">
        <f>IFERROR(VLOOKUP(D1252,Sort!B:C,2,0),"")</f>
        <v/>
      </c>
      <c r="F1252" s="194"/>
      <c r="G1252" s="195" t="str">
        <f t="shared" si="235"/>
        <v/>
      </c>
      <c r="H1252" s="243"/>
      <c r="I1252" s="197"/>
      <c r="J1252" s="243"/>
      <c r="K1252" s="197"/>
      <c r="L1252" s="198" t="str">
        <f t="shared" si="236"/>
        <v/>
      </c>
      <c r="M1252" s="199" t="str">
        <f t="shared" si="237"/>
        <v/>
      </c>
      <c r="N1252" s="200" t="str">
        <f t="shared" si="238"/>
        <v xml:space="preserve"> </v>
      </c>
      <c r="O1252" s="201"/>
      <c r="P1252" s="201"/>
      <c r="Q1252" s="202"/>
      <c r="R1252" s="202"/>
      <c r="S1252" s="202"/>
      <c r="T1252" s="193" t="str">
        <f>IFERROR(VLOOKUP(S1252,Sort!E:F,2,0),"")</f>
        <v/>
      </c>
      <c r="U1252" s="115" t="str">
        <f t="shared" si="239"/>
        <v/>
      </c>
      <c r="V1252" s="202" t="s">
        <v>422</v>
      </c>
      <c r="W1252" s="202"/>
      <c r="X1252" s="202"/>
      <c r="Y1252" s="202"/>
      <c r="Z1252" s="193"/>
      <c r="AA1252" s="193" t="s">
        <v>362</v>
      </c>
      <c r="AB1252" s="203"/>
      <c r="AC1252" s="204" t="str">
        <f t="shared" si="240"/>
        <v>CLOSE</v>
      </c>
      <c r="AD1252" s="47" t="str">
        <f t="array" ref="AD1252">IF(D1252="","",INDEX(HM_Unit!$D$1:$AE$1,MATCH(C1252,HM_Unit!$D$2:$AE$2,0)))</f>
        <v/>
      </c>
      <c r="AE1252" s="46"/>
      <c r="AF1252" s="46"/>
      <c r="AG1252" s="46"/>
      <c r="AH1252" s="46"/>
      <c r="AI1252" s="46"/>
      <c r="AJ1252" s="46"/>
      <c r="AK1252" s="46"/>
    </row>
    <row r="1253" spans="1:37" ht="12" customHeight="1">
      <c r="A1253" s="46" t="str">
        <f>IFERROR(VLOOKUP(D1253,Sort!B:D,3,0),"")</f>
        <v/>
      </c>
      <c r="B1253" s="190" t="str">
        <f t="shared" si="234"/>
        <v>0CLOSE</v>
      </c>
      <c r="C1253" s="196"/>
      <c r="D1253" s="193"/>
      <c r="E1253" s="193" t="str">
        <f>IFERROR(VLOOKUP(D1253,Sort!B:C,2,0),"")</f>
        <v/>
      </c>
      <c r="F1253" s="194"/>
      <c r="G1253" s="195" t="str">
        <f t="shared" si="235"/>
        <v/>
      </c>
      <c r="H1253" s="243"/>
      <c r="I1253" s="197"/>
      <c r="J1253" s="243"/>
      <c r="K1253" s="197"/>
      <c r="L1253" s="198" t="str">
        <f t="shared" si="236"/>
        <v/>
      </c>
      <c r="M1253" s="199" t="str">
        <f t="shared" si="237"/>
        <v/>
      </c>
      <c r="N1253" s="200" t="str">
        <f t="shared" si="238"/>
        <v xml:space="preserve"> </v>
      </c>
      <c r="O1253" s="201"/>
      <c r="P1253" s="201"/>
      <c r="Q1253" s="202"/>
      <c r="R1253" s="202"/>
      <c r="S1253" s="202"/>
      <c r="T1253" s="193" t="str">
        <f>IFERROR(VLOOKUP(S1253,Sort!E:F,2,0),"")</f>
        <v/>
      </c>
      <c r="U1253" s="115" t="str">
        <f t="shared" si="239"/>
        <v/>
      </c>
      <c r="V1253" s="202" t="s">
        <v>422</v>
      </c>
      <c r="W1253" s="202"/>
      <c r="X1253" s="202"/>
      <c r="Y1253" s="202"/>
      <c r="Z1253" s="193"/>
      <c r="AA1253" s="193" t="s">
        <v>362</v>
      </c>
      <c r="AB1253" s="203"/>
      <c r="AC1253" s="204" t="str">
        <f t="shared" si="240"/>
        <v>CLOSE</v>
      </c>
      <c r="AD1253" s="47" t="str">
        <f t="array" ref="AD1253">IF(D1253="","",INDEX(HM_Unit!$D$1:$AE$1,MATCH(C1253,HM_Unit!$D$2:$AE$2,0)))</f>
        <v/>
      </c>
      <c r="AE1253" s="46"/>
      <c r="AF1253" s="46"/>
      <c r="AG1253" s="46"/>
      <c r="AH1253" s="46"/>
      <c r="AI1253" s="46"/>
      <c r="AJ1253" s="46"/>
      <c r="AK1253" s="46"/>
    </row>
    <row r="1254" spans="1:37" ht="12" customHeight="1">
      <c r="A1254" s="46" t="str">
        <f>IFERROR(VLOOKUP(D1254,Sort!B:D,3,0),"")</f>
        <v/>
      </c>
      <c r="B1254" s="190" t="str">
        <f t="shared" si="234"/>
        <v>0CLOSE</v>
      </c>
      <c r="C1254" s="196"/>
      <c r="D1254" s="193"/>
      <c r="E1254" s="193" t="str">
        <f>IFERROR(VLOOKUP(D1254,Sort!B:C,2,0),"")</f>
        <v/>
      </c>
      <c r="F1254" s="194"/>
      <c r="G1254" s="195" t="str">
        <f t="shared" si="235"/>
        <v/>
      </c>
      <c r="H1254" s="243"/>
      <c r="I1254" s="197"/>
      <c r="J1254" s="243"/>
      <c r="K1254" s="197"/>
      <c r="L1254" s="198" t="str">
        <f t="shared" si="236"/>
        <v/>
      </c>
      <c r="M1254" s="199" t="str">
        <f t="shared" si="237"/>
        <v/>
      </c>
      <c r="N1254" s="200" t="str">
        <f t="shared" si="238"/>
        <v xml:space="preserve"> </v>
      </c>
      <c r="O1254" s="201"/>
      <c r="P1254" s="201"/>
      <c r="Q1254" s="202"/>
      <c r="R1254" s="202"/>
      <c r="S1254" s="202"/>
      <c r="T1254" s="193" t="str">
        <f>IFERROR(VLOOKUP(S1254,Sort!E:F,2,0),"")</f>
        <v/>
      </c>
      <c r="U1254" s="115" t="str">
        <f t="shared" si="239"/>
        <v/>
      </c>
      <c r="V1254" s="202" t="s">
        <v>422</v>
      </c>
      <c r="W1254" s="202"/>
      <c r="X1254" s="202"/>
      <c r="Y1254" s="202"/>
      <c r="Z1254" s="193"/>
      <c r="AA1254" s="193" t="s">
        <v>362</v>
      </c>
      <c r="AB1254" s="203"/>
      <c r="AC1254" s="204" t="str">
        <f t="shared" si="240"/>
        <v>CLOSE</v>
      </c>
      <c r="AD1254" s="47" t="str">
        <f t="array" ref="AD1254">IF(D1254="","",INDEX(HM_Unit!$D$1:$AE$1,MATCH(C1254,HM_Unit!$D$2:$AE$2,0)))</f>
        <v/>
      </c>
      <c r="AE1254" s="46"/>
      <c r="AF1254" s="46"/>
      <c r="AG1254" s="46"/>
      <c r="AH1254" s="46"/>
      <c r="AI1254" s="46"/>
      <c r="AJ1254" s="46"/>
      <c r="AK1254" s="46"/>
    </row>
    <row r="1255" spans="1:37" ht="12" customHeight="1">
      <c r="A1255" s="46" t="str">
        <f>IFERROR(VLOOKUP(D1255,Sort!B:D,3,0),"")</f>
        <v/>
      </c>
      <c r="B1255" s="190" t="str">
        <f t="shared" si="234"/>
        <v>0CLOSE</v>
      </c>
      <c r="C1255" s="196"/>
      <c r="D1255" s="193"/>
      <c r="E1255" s="193" t="str">
        <f>IFERROR(VLOOKUP(D1255,Sort!B:C,2,0),"")</f>
        <v/>
      </c>
      <c r="F1255" s="194"/>
      <c r="G1255" s="195" t="str">
        <f t="shared" si="235"/>
        <v/>
      </c>
      <c r="H1255" s="243"/>
      <c r="I1255" s="197"/>
      <c r="J1255" s="243"/>
      <c r="K1255" s="197"/>
      <c r="L1255" s="198" t="str">
        <f t="shared" si="236"/>
        <v/>
      </c>
      <c r="M1255" s="199" t="str">
        <f t="shared" si="237"/>
        <v/>
      </c>
      <c r="N1255" s="200" t="str">
        <f t="shared" si="238"/>
        <v xml:space="preserve"> </v>
      </c>
      <c r="O1255" s="201"/>
      <c r="P1255" s="201"/>
      <c r="Q1255" s="202"/>
      <c r="R1255" s="202"/>
      <c r="S1255" s="202"/>
      <c r="T1255" s="193" t="str">
        <f>IFERROR(VLOOKUP(S1255,Sort!E:F,2,0),"")</f>
        <v/>
      </c>
      <c r="U1255" s="115" t="str">
        <f t="shared" si="239"/>
        <v/>
      </c>
      <c r="V1255" s="202" t="s">
        <v>422</v>
      </c>
      <c r="W1255" s="202"/>
      <c r="X1255" s="202"/>
      <c r="Y1255" s="202"/>
      <c r="Z1255" s="193"/>
      <c r="AA1255" s="193" t="s">
        <v>362</v>
      </c>
      <c r="AB1255" s="203"/>
      <c r="AC1255" s="204" t="str">
        <f t="shared" si="240"/>
        <v>CLOSE</v>
      </c>
      <c r="AD1255" s="47" t="str">
        <f t="array" ref="AD1255">IF(D1255="","",INDEX(HM_Unit!$D$1:$AE$1,MATCH(C1255,HM_Unit!$D$2:$AE$2,0)))</f>
        <v/>
      </c>
      <c r="AE1255" s="46"/>
      <c r="AF1255" s="46"/>
      <c r="AG1255" s="46"/>
      <c r="AH1255" s="46"/>
      <c r="AI1255" s="46"/>
      <c r="AJ1255" s="46"/>
      <c r="AK1255" s="46"/>
    </row>
    <row r="1256" spans="1:37" ht="12" customHeight="1">
      <c r="A1256" s="46" t="str">
        <f>IFERROR(VLOOKUP(D1256,Sort!B:D,3,0),"")</f>
        <v/>
      </c>
      <c r="B1256" s="190" t="str">
        <f t="shared" si="234"/>
        <v>0CLOSE</v>
      </c>
      <c r="C1256" s="196"/>
      <c r="D1256" s="193"/>
      <c r="E1256" s="193" t="str">
        <f>IFERROR(VLOOKUP(D1256,Sort!B:C,2,0),"")</f>
        <v/>
      </c>
      <c r="F1256" s="194"/>
      <c r="G1256" s="195" t="str">
        <f t="shared" si="235"/>
        <v/>
      </c>
      <c r="H1256" s="243"/>
      <c r="I1256" s="197"/>
      <c r="J1256" s="243"/>
      <c r="K1256" s="197"/>
      <c r="L1256" s="198" t="str">
        <f t="shared" si="236"/>
        <v/>
      </c>
      <c r="M1256" s="199" t="str">
        <f t="shared" si="237"/>
        <v/>
      </c>
      <c r="N1256" s="200" t="str">
        <f t="shared" si="238"/>
        <v xml:space="preserve"> </v>
      </c>
      <c r="O1256" s="201"/>
      <c r="P1256" s="201"/>
      <c r="Q1256" s="202"/>
      <c r="R1256" s="202"/>
      <c r="S1256" s="202"/>
      <c r="T1256" s="193" t="str">
        <f>IFERROR(VLOOKUP(S1256,Sort!E:F,2,0),"")</f>
        <v/>
      </c>
      <c r="U1256" s="115" t="str">
        <f t="shared" si="239"/>
        <v/>
      </c>
      <c r="V1256" s="202" t="s">
        <v>422</v>
      </c>
      <c r="W1256" s="202"/>
      <c r="X1256" s="202"/>
      <c r="Y1256" s="202"/>
      <c r="Z1256" s="193"/>
      <c r="AA1256" s="193" t="s">
        <v>362</v>
      </c>
      <c r="AB1256" s="203"/>
      <c r="AC1256" s="204" t="str">
        <f t="shared" si="240"/>
        <v>CLOSE</v>
      </c>
      <c r="AD1256" s="47" t="str">
        <f t="array" ref="AD1256">IF(D1256="","",INDEX(HM_Unit!$D$1:$AE$1,MATCH(C1256,HM_Unit!$D$2:$AE$2,0)))</f>
        <v/>
      </c>
      <c r="AE1256" s="46"/>
      <c r="AF1256" s="46"/>
      <c r="AG1256" s="46"/>
      <c r="AH1256" s="46"/>
      <c r="AI1256" s="46"/>
      <c r="AJ1256" s="46"/>
      <c r="AK1256" s="46"/>
    </row>
    <row r="1257" spans="1:37" ht="12" customHeight="1">
      <c r="A1257" s="46" t="str">
        <f>IFERROR(VLOOKUP(D1257,Sort!B:D,3,0),"")</f>
        <v/>
      </c>
      <c r="B1257" s="190" t="str">
        <f t="shared" si="234"/>
        <v>0CLOSE</v>
      </c>
      <c r="C1257" s="196"/>
      <c r="D1257" s="193"/>
      <c r="E1257" s="193" t="str">
        <f>IFERROR(VLOOKUP(D1257,Sort!B:C,2,0),"")</f>
        <v/>
      </c>
      <c r="F1257" s="194"/>
      <c r="G1257" s="195" t="str">
        <f t="shared" si="235"/>
        <v/>
      </c>
      <c r="H1257" s="243"/>
      <c r="I1257" s="197"/>
      <c r="J1257" s="243"/>
      <c r="K1257" s="197"/>
      <c r="L1257" s="198" t="str">
        <f t="shared" si="236"/>
        <v/>
      </c>
      <c r="M1257" s="199" t="str">
        <f t="shared" si="237"/>
        <v/>
      </c>
      <c r="N1257" s="200" t="str">
        <f t="shared" si="238"/>
        <v xml:space="preserve"> </v>
      </c>
      <c r="O1257" s="201"/>
      <c r="P1257" s="201"/>
      <c r="Q1257" s="202"/>
      <c r="R1257" s="202"/>
      <c r="S1257" s="202"/>
      <c r="T1257" s="193" t="str">
        <f>IFERROR(VLOOKUP(S1257,Sort!E:F,2,0),"")</f>
        <v/>
      </c>
      <c r="U1257" s="115" t="str">
        <f t="shared" si="239"/>
        <v/>
      </c>
      <c r="V1257" s="202" t="s">
        <v>422</v>
      </c>
      <c r="W1257" s="202"/>
      <c r="X1257" s="202"/>
      <c r="Y1257" s="202"/>
      <c r="Z1257" s="193"/>
      <c r="AA1257" s="193" t="s">
        <v>362</v>
      </c>
      <c r="AB1257" s="203"/>
      <c r="AC1257" s="204" t="str">
        <f t="shared" si="240"/>
        <v>CLOSE</v>
      </c>
      <c r="AD1257" s="47" t="str">
        <f t="array" ref="AD1257">IF(D1257="","",INDEX(HM_Unit!$D$1:$AE$1,MATCH(C1257,HM_Unit!$D$2:$AE$2,0)))</f>
        <v/>
      </c>
      <c r="AE1257" s="46"/>
      <c r="AF1257" s="46"/>
      <c r="AG1257" s="46"/>
      <c r="AH1257" s="46"/>
      <c r="AI1257" s="46"/>
      <c r="AJ1257" s="46"/>
      <c r="AK1257" s="46"/>
    </row>
    <row r="1258" spans="1:37" ht="12" customHeight="1">
      <c r="A1258" s="46" t="str">
        <f>IFERROR(VLOOKUP(D1258,Sort!B:D,3,0),"")</f>
        <v/>
      </c>
      <c r="B1258" s="190" t="str">
        <f t="shared" si="234"/>
        <v>0CLOSE</v>
      </c>
      <c r="C1258" s="196"/>
      <c r="D1258" s="193"/>
      <c r="E1258" s="193" t="str">
        <f>IFERROR(VLOOKUP(D1258,Sort!B:C,2,0),"")</f>
        <v/>
      </c>
      <c r="F1258" s="194"/>
      <c r="G1258" s="195" t="str">
        <f t="shared" si="235"/>
        <v/>
      </c>
      <c r="H1258" s="243"/>
      <c r="I1258" s="197"/>
      <c r="J1258" s="243"/>
      <c r="K1258" s="197"/>
      <c r="L1258" s="198" t="str">
        <f t="shared" si="236"/>
        <v/>
      </c>
      <c r="M1258" s="199" t="str">
        <f t="shared" si="237"/>
        <v/>
      </c>
      <c r="N1258" s="200" t="str">
        <f t="shared" si="238"/>
        <v xml:space="preserve"> </v>
      </c>
      <c r="O1258" s="201"/>
      <c r="P1258" s="201"/>
      <c r="Q1258" s="202"/>
      <c r="R1258" s="202"/>
      <c r="S1258" s="202"/>
      <c r="T1258" s="193" t="str">
        <f>IFERROR(VLOOKUP(S1258,Sort!E:F,2,0),"")</f>
        <v/>
      </c>
      <c r="U1258" s="115" t="str">
        <f t="shared" si="239"/>
        <v/>
      </c>
      <c r="V1258" s="202" t="s">
        <v>422</v>
      </c>
      <c r="W1258" s="202"/>
      <c r="X1258" s="202"/>
      <c r="Y1258" s="202"/>
      <c r="Z1258" s="193"/>
      <c r="AA1258" s="193" t="s">
        <v>362</v>
      </c>
      <c r="AB1258" s="203"/>
      <c r="AC1258" s="204" t="str">
        <f t="shared" si="240"/>
        <v>CLOSE</v>
      </c>
      <c r="AD1258" s="47" t="str">
        <f t="array" ref="AD1258">IF(D1258="","",INDEX(HM_Unit!$D$1:$AE$1,MATCH(C1258,HM_Unit!$D$2:$AE$2,0)))</f>
        <v/>
      </c>
      <c r="AE1258" s="46"/>
      <c r="AF1258" s="46"/>
      <c r="AG1258" s="46"/>
      <c r="AH1258" s="46"/>
      <c r="AI1258" s="46"/>
      <c r="AJ1258" s="46"/>
      <c r="AK1258" s="46"/>
    </row>
    <row r="1259" spans="1:37" ht="12" customHeight="1">
      <c r="A1259" s="46" t="str">
        <f>IFERROR(VLOOKUP(D1259,Sort!B:D,3,0),"")</f>
        <v/>
      </c>
      <c r="B1259" s="190" t="str">
        <f t="shared" si="234"/>
        <v>0CLOSE</v>
      </c>
      <c r="C1259" s="196"/>
      <c r="D1259" s="193"/>
      <c r="E1259" s="193" t="str">
        <f>IFERROR(VLOOKUP(D1259,Sort!B:C,2,0),"")</f>
        <v/>
      </c>
      <c r="F1259" s="194"/>
      <c r="G1259" s="195" t="str">
        <f t="shared" si="235"/>
        <v/>
      </c>
      <c r="H1259" s="243"/>
      <c r="I1259" s="197"/>
      <c r="J1259" s="243"/>
      <c r="K1259" s="197"/>
      <c r="L1259" s="198" t="str">
        <f t="shared" si="236"/>
        <v/>
      </c>
      <c r="M1259" s="199" t="str">
        <f t="shared" si="237"/>
        <v/>
      </c>
      <c r="N1259" s="200" t="str">
        <f t="shared" si="238"/>
        <v xml:space="preserve"> </v>
      </c>
      <c r="O1259" s="201"/>
      <c r="P1259" s="201"/>
      <c r="Q1259" s="202"/>
      <c r="R1259" s="202"/>
      <c r="S1259" s="202"/>
      <c r="T1259" s="193" t="str">
        <f>IFERROR(VLOOKUP(S1259,Sort!E:F,2,0),"")</f>
        <v/>
      </c>
      <c r="U1259" s="115" t="str">
        <f t="shared" si="239"/>
        <v/>
      </c>
      <c r="V1259" s="202" t="s">
        <v>422</v>
      </c>
      <c r="W1259" s="202"/>
      <c r="X1259" s="202"/>
      <c r="Y1259" s="202"/>
      <c r="Z1259" s="193"/>
      <c r="AA1259" s="193" t="s">
        <v>362</v>
      </c>
      <c r="AB1259" s="203"/>
      <c r="AC1259" s="204" t="str">
        <f t="shared" si="240"/>
        <v>CLOSE</v>
      </c>
      <c r="AD1259" s="47" t="str">
        <f t="array" ref="AD1259">IF(D1259="","",INDEX(HM_Unit!$D$1:$AE$1,MATCH(C1259,HM_Unit!$D$2:$AE$2,0)))</f>
        <v/>
      </c>
      <c r="AE1259" s="46"/>
      <c r="AF1259" s="46"/>
      <c r="AG1259" s="46"/>
      <c r="AH1259" s="46"/>
      <c r="AI1259" s="46"/>
      <c r="AJ1259" s="46"/>
      <c r="AK1259" s="46"/>
    </row>
    <row r="1260" spans="1:37" ht="12" customHeight="1">
      <c r="A1260" s="46" t="str">
        <f>IFERROR(VLOOKUP(D1260,Sort!B:D,3,0),"")</f>
        <v/>
      </c>
      <c r="B1260" s="190" t="str">
        <f t="shared" si="234"/>
        <v>0CLOSE</v>
      </c>
      <c r="C1260" s="196"/>
      <c r="D1260" s="193"/>
      <c r="E1260" s="193" t="str">
        <f>IFERROR(VLOOKUP(D1260,Sort!B:C,2,0),"")</f>
        <v/>
      </c>
      <c r="F1260" s="194"/>
      <c r="G1260" s="195" t="str">
        <f t="shared" si="235"/>
        <v/>
      </c>
      <c r="H1260" s="243"/>
      <c r="I1260" s="197"/>
      <c r="J1260" s="243"/>
      <c r="K1260" s="197"/>
      <c r="L1260" s="198" t="str">
        <f t="shared" si="236"/>
        <v/>
      </c>
      <c r="M1260" s="199" t="str">
        <f t="shared" si="237"/>
        <v/>
      </c>
      <c r="N1260" s="200" t="str">
        <f t="shared" si="238"/>
        <v xml:space="preserve"> </v>
      </c>
      <c r="O1260" s="201"/>
      <c r="P1260" s="201"/>
      <c r="Q1260" s="202"/>
      <c r="R1260" s="202"/>
      <c r="S1260" s="202"/>
      <c r="T1260" s="193" t="str">
        <f>IFERROR(VLOOKUP(S1260,Sort!E:F,2,0),"")</f>
        <v/>
      </c>
      <c r="U1260" s="115" t="str">
        <f t="shared" si="239"/>
        <v/>
      </c>
      <c r="V1260" s="202" t="s">
        <v>422</v>
      </c>
      <c r="W1260" s="202"/>
      <c r="X1260" s="202"/>
      <c r="Y1260" s="202"/>
      <c r="Z1260" s="193"/>
      <c r="AA1260" s="193" t="s">
        <v>362</v>
      </c>
      <c r="AB1260" s="203"/>
      <c r="AC1260" s="204" t="str">
        <f t="shared" si="240"/>
        <v>CLOSE</v>
      </c>
      <c r="AD1260" s="47" t="str">
        <f t="array" ref="AD1260">IF(D1260="","",INDEX(HM_Unit!$D$1:$AE$1,MATCH(C1260,HM_Unit!$D$2:$AE$2,0)))</f>
        <v/>
      </c>
      <c r="AE1260" s="46"/>
      <c r="AF1260" s="46"/>
      <c r="AG1260" s="46"/>
      <c r="AH1260" s="46"/>
      <c r="AI1260" s="46"/>
      <c r="AJ1260" s="46"/>
      <c r="AK1260" s="46"/>
    </row>
    <row r="1261" spans="1:37" ht="12" customHeight="1">
      <c r="A1261" s="46" t="str">
        <f>IFERROR(VLOOKUP(D1261,Sort!B:D,3,0),"")</f>
        <v/>
      </c>
      <c r="B1261" s="190" t="str">
        <f t="shared" si="234"/>
        <v>0CLOSE</v>
      </c>
      <c r="C1261" s="196"/>
      <c r="D1261" s="193"/>
      <c r="E1261" s="193" t="str">
        <f>IFERROR(VLOOKUP(D1261,Sort!B:C,2,0),"")</f>
        <v/>
      </c>
      <c r="F1261" s="194"/>
      <c r="G1261" s="195" t="str">
        <f t="shared" si="235"/>
        <v/>
      </c>
      <c r="H1261" s="243"/>
      <c r="I1261" s="197"/>
      <c r="J1261" s="243"/>
      <c r="K1261" s="197"/>
      <c r="L1261" s="198" t="str">
        <f t="shared" si="236"/>
        <v/>
      </c>
      <c r="M1261" s="199" t="str">
        <f t="shared" si="237"/>
        <v/>
      </c>
      <c r="N1261" s="200" t="str">
        <f t="shared" si="238"/>
        <v xml:space="preserve"> </v>
      </c>
      <c r="O1261" s="201"/>
      <c r="P1261" s="201"/>
      <c r="Q1261" s="202"/>
      <c r="R1261" s="202"/>
      <c r="S1261" s="202"/>
      <c r="T1261" s="193" t="str">
        <f>IFERROR(VLOOKUP(S1261,Sort!E:F,2,0),"")</f>
        <v/>
      </c>
      <c r="U1261" s="115" t="str">
        <f t="shared" si="239"/>
        <v/>
      </c>
      <c r="V1261" s="202" t="s">
        <v>422</v>
      </c>
      <c r="W1261" s="202"/>
      <c r="X1261" s="202"/>
      <c r="Y1261" s="202"/>
      <c r="Z1261" s="193"/>
      <c r="AA1261" s="193" t="s">
        <v>362</v>
      </c>
      <c r="AB1261" s="203"/>
      <c r="AC1261" s="204" t="str">
        <f t="shared" si="240"/>
        <v>CLOSE</v>
      </c>
      <c r="AD1261" s="47" t="str">
        <f t="array" ref="AD1261">IF(D1261="","",INDEX(HM_Unit!$D$1:$AE$1,MATCH(C1261,HM_Unit!$D$2:$AE$2,0)))</f>
        <v/>
      </c>
      <c r="AE1261" s="46"/>
      <c r="AF1261" s="46"/>
      <c r="AG1261" s="46"/>
      <c r="AH1261" s="46"/>
      <c r="AI1261" s="46"/>
      <c r="AJ1261" s="46"/>
      <c r="AK1261" s="46"/>
    </row>
    <row r="1262" spans="1:37" ht="12" customHeight="1">
      <c r="A1262" s="46" t="str">
        <f>IFERROR(VLOOKUP(D1262,Sort!B:D,3,0),"")</f>
        <v/>
      </c>
      <c r="B1262" s="190" t="str">
        <f t="shared" si="234"/>
        <v>0CLOSE</v>
      </c>
      <c r="C1262" s="196"/>
      <c r="D1262" s="193"/>
      <c r="E1262" s="193" t="str">
        <f>IFERROR(VLOOKUP(D1262,Sort!B:C,2,0),"")</f>
        <v/>
      </c>
      <c r="F1262" s="194"/>
      <c r="G1262" s="195" t="str">
        <f t="shared" si="235"/>
        <v/>
      </c>
      <c r="H1262" s="243"/>
      <c r="I1262" s="197"/>
      <c r="J1262" s="243"/>
      <c r="K1262" s="197"/>
      <c r="L1262" s="198" t="str">
        <f t="shared" si="236"/>
        <v/>
      </c>
      <c r="M1262" s="199" t="str">
        <f t="shared" si="237"/>
        <v/>
      </c>
      <c r="N1262" s="200" t="str">
        <f t="shared" si="238"/>
        <v xml:space="preserve"> </v>
      </c>
      <c r="O1262" s="201"/>
      <c r="P1262" s="201"/>
      <c r="Q1262" s="202"/>
      <c r="R1262" s="202"/>
      <c r="S1262" s="202"/>
      <c r="T1262" s="193" t="str">
        <f>IFERROR(VLOOKUP(S1262,Sort!E:F,2,0),"")</f>
        <v/>
      </c>
      <c r="U1262" s="115" t="str">
        <f t="shared" si="239"/>
        <v/>
      </c>
      <c r="V1262" s="202" t="s">
        <v>422</v>
      </c>
      <c r="W1262" s="202"/>
      <c r="X1262" s="202"/>
      <c r="Y1262" s="202"/>
      <c r="Z1262" s="193"/>
      <c r="AA1262" s="193" t="s">
        <v>362</v>
      </c>
      <c r="AB1262" s="203"/>
      <c r="AC1262" s="204" t="str">
        <f t="shared" si="240"/>
        <v>CLOSE</v>
      </c>
      <c r="AD1262" s="47" t="str">
        <f t="array" ref="AD1262">IF(D1262="","",INDEX(HM_Unit!$D$1:$AE$1,MATCH(C1262,HM_Unit!$D$2:$AE$2,0)))</f>
        <v/>
      </c>
      <c r="AE1262" s="46"/>
      <c r="AF1262" s="46"/>
      <c r="AG1262" s="46"/>
      <c r="AH1262" s="46"/>
      <c r="AI1262" s="46"/>
      <c r="AJ1262" s="46"/>
      <c r="AK1262" s="46"/>
    </row>
    <row r="1263" spans="1:37" ht="12" customHeight="1">
      <c r="A1263" s="46" t="str">
        <f>IFERROR(VLOOKUP(D1263,Sort!B:D,3,0),"")</f>
        <v/>
      </c>
      <c r="B1263" s="190" t="str">
        <f t="shared" si="234"/>
        <v>0CLOSE</v>
      </c>
      <c r="C1263" s="196"/>
      <c r="D1263" s="193"/>
      <c r="E1263" s="193" t="str">
        <f>IFERROR(VLOOKUP(D1263,Sort!B:C,2,0),"")</f>
        <v/>
      </c>
      <c r="F1263" s="194"/>
      <c r="G1263" s="195" t="str">
        <f t="shared" si="235"/>
        <v/>
      </c>
      <c r="H1263" s="243"/>
      <c r="I1263" s="197"/>
      <c r="J1263" s="243"/>
      <c r="K1263" s="197"/>
      <c r="L1263" s="198" t="str">
        <f t="shared" si="236"/>
        <v/>
      </c>
      <c r="M1263" s="199" t="str">
        <f t="shared" si="237"/>
        <v/>
      </c>
      <c r="N1263" s="200" t="str">
        <f t="shared" si="238"/>
        <v xml:space="preserve"> </v>
      </c>
      <c r="O1263" s="201"/>
      <c r="P1263" s="201"/>
      <c r="Q1263" s="202"/>
      <c r="R1263" s="202"/>
      <c r="S1263" s="202"/>
      <c r="T1263" s="193" t="str">
        <f>IFERROR(VLOOKUP(S1263,Sort!E:F,2,0),"")</f>
        <v/>
      </c>
      <c r="U1263" s="115" t="str">
        <f t="shared" si="239"/>
        <v/>
      </c>
      <c r="V1263" s="202" t="s">
        <v>422</v>
      </c>
      <c r="W1263" s="202"/>
      <c r="X1263" s="202"/>
      <c r="Y1263" s="202"/>
      <c r="Z1263" s="193"/>
      <c r="AA1263" s="193" t="s">
        <v>362</v>
      </c>
      <c r="AB1263" s="203"/>
      <c r="AC1263" s="204" t="str">
        <f t="shared" si="240"/>
        <v>CLOSE</v>
      </c>
      <c r="AD1263" s="47" t="str">
        <f t="array" ref="AD1263">IF(D1263="","",INDEX(HM_Unit!$D$1:$AE$1,MATCH(C1263,HM_Unit!$D$2:$AE$2,0)))</f>
        <v/>
      </c>
      <c r="AE1263" s="46"/>
      <c r="AF1263" s="46"/>
      <c r="AG1263" s="46"/>
      <c r="AH1263" s="46"/>
      <c r="AI1263" s="46"/>
      <c r="AJ1263" s="46"/>
      <c r="AK1263" s="46"/>
    </row>
    <row r="1264" spans="1:37" ht="12" customHeight="1">
      <c r="A1264" s="46" t="str">
        <f>IFERROR(VLOOKUP(D1264,Sort!B:D,3,0),"")</f>
        <v/>
      </c>
      <c r="B1264" s="190" t="str">
        <f t="shared" si="234"/>
        <v>0CLOSE</v>
      </c>
      <c r="C1264" s="196"/>
      <c r="D1264" s="193"/>
      <c r="E1264" s="193" t="str">
        <f>IFERROR(VLOOKUP(D1264,Sort!B:C,2,0),"")</f>
        <v/>
      </c>
      <c r="F1264" s="194"/>
      <c r="G1264" s="195" t="str">
        <f t="shared" si="235"/>
        <v/>
      </c>
      <c r="H1264" s="243"/>
      <c r="I1264" s="197"/>
      <c r="J1264" s="243"/>
      <c r="K1264" s="197"/>
      <c r="L1264" s="198" t="str">
        <f t="shared" si="236"/>
        <v/>
      </c>
      <c r="M1264" s="199" t="str">
        <f t="shared" si="237"/>
        <v/>
      </c>
      <c r="N1264" s="200" t="str">
        <f t="shared" si="238"/>
        <v xml:space="preserve"> </v>
      </c>
      <c r="O1264" s="201"/>
      <c r="P1264" s="201"/>
      <c r="Q1264" s="202"/>
      <c r="R1264" s="202"/>
      <c r="S1264" s="202"/>
      <c r="T1264" s="193" t="str">
        <f>IFERROR(VLOOKUP(S1264,Sort!E:F,2,0),"")</f>
        <v/>
      </c>
      <c r="U1264" s="115" t="str">
        <f t="shared" si="239"/>
        <v/>
      </c>
      <c r="V1264" s="202" t="s">
        <v>422</v>
      </c>
      <c r="W1264" s="202"/>
      <c r="X1264" s="202"/>
      <c r="Y1264" s="202"/>
      <c r="Z1264" s="193"/>
      <c r="AA1264" s="193" t="s">
        <v>362</v>
      </c>
      <c r="AB1264" s="203"/>
      <c r="AC1264" s="204" t="str">
        <f t="shared" si="240"/>
        <v>CLOSE</v>
      </c>
      <c r="AD1264" s="47" t="str">
        <f t="array" ref="AD1264">IF(D1264="","",INDEX(HM_Unit!$D$1:$AE$1,MATCH(C1264,HM_Unit!$D$2:$AE$2,0)))</f>
        <v/>
      </c>
      <c r="AE1264" s="46"/>
      <c r="AF1264" s="46"/>
      <c r="AG1264" s="46"/>
      <c r="AH1264" s="46"/>
      <c r="AI1264" s="46"/>
      <c r="AJ1264" s="46"/>
      <c r="AK1264" s="46"/>
    </row>
    <row r="1265" spans="1:37" ht="12" customHeight="1">
      <c r="A1265" s="46" t="str">
        <f>IFERROR(VLOOKUP(D1265,Sort!B:D,3,0),"")</f>
        <v/>
      </c>
      <c r="B1265" s="190" t="str">
        <f t="shared" si="234"/>
        <v>0CLOSE</v>
      </c>
      <c r="C1265" s="196"/>
      <c r="D1265" s="193"/>
      <c r="E1265" s="193" t="str">
        <f>IFERROR(VLOOKUP(D1265,Sort!B:C,2,0),"")</f>
        <v/>
      </c>
      <c r="F1265" s="194"/>
      <c r="G1265" s="195" t="str">
        <f t="shared" si="235"/>
        <v/>
      </c>
      <c r="H1265" s="243"/>
      <c r="I1265" s="197"/>
      <c r="J1265" s="243"/>
      <c r="K1265" s="197"/>
      <c r="L1265" s="198" t="str">
        <f t="shared" si="236"/>
        <v/>
      </c>
      <c r="M1265" s="199" t="str">
        <f t="shared" si="237"/>
        <v/>
      </c>
      <c r="N1265" s="200" t="str">
        <f t="shared" si="238"/>
        <v xml:space="preserve"> </v>
      </c>
      <c r="O1265" s="201"/>
      <c r="P1265" s="201"/>
      <c r="Q1265" s="202"/>
      <c r="R1265" s="202"/>
      <c r="S1265" s="202"/>
      <c r="T1265" s="193" t="str">
        <f>IFERROR(VLOOKUP(S1265,Sort!E:F,2,0),"")</f>
        <v/>
      </c>
      <c r="U1265" s="115" t="str">
        <f t="shared" si="239"/>
        <v/>
      </c>
      <c r="V1265" s="202" t="s">
        <v>422</v>
      </c>
      <c r="W1265" s="202"/>
      <c r="X1265" s="202"/>
      <c r="Y1265" s="202"/>
      <c r="Z1265" s="193"/>
      <c r="AA1265" s="193" t="s">
        <v>362</v>
      </c>
      <c r="AB1265" s="203"/>
      <c r="AC1265" s="204" t="str">
        <f t="shared" si="240"/>
        <v>CLOSE</v>
      </c>
      <c r="AD1265" s="47" t="str">
        <f t="array" ref="AD1265">IF(D1265="","",INDEX(HM_Unit!$D$1:$AE$1,MATCH(C1265,HM_Unit!$D$2:$AE$2,0)))</f>
        <v/>
      </c>
      <c r="AE1265" s="46"/>
      <c r="AF1265" s="46"/>
      <c r="AG1265" s="46"/>
      <c r="AH1265" s="46"/>
      <c r="AI1265" s="46"/>
      <c r="AJ1265" s="46"/>
      <c r="AK1265" s="46"/>
    </row>
    <row r="1266" spans="1:37" ht="12" customHeight="1">
      <c r="A1266" s="46" t="str">
        <f>IFERROR(VLOOKUP(D1266,Sort!B:D,3,0),"")</f>
        <v/>
      </c>
      <c r="B1266" s="190" t="str">
        <f t="shared" si="234"/>
        <v>0CLOSE</v>
      </c>
      <c r="C1266" s="196"/>
      <c r="D1266" s="193"/>
      <c r="E1266" s="193" t="str">
        <f>IFERROR(VLOOKUP(D1266,Sort!B:C,2,0),"")</f>
        <v/>
      </c>
      <c r="F1266" s="194"/>
      <c r="G1266" s="195" t="str">
        <f t="shared" si="235"/>
        <v/>
      </c>
      <c r="H1266" s="243"/>
      <c r="I1266" s="197"/>
      <c r="J1266" s="243"/>
      <c r="K1266" s="197"/>
      <c r="L1266" s="198" t="str">
        <f t="shared" si="236"/>
        <v/>
      </c>
      <c r="M1266" s="199" t="str">
        <f t="shared" si="237"/>
        <v/>
      </c>
      <c r="N1266" s="200" t="str">
        <f t="shared" si="238"/>
        <v xml:space="preserve"> </v>
      </c>
      <c r="O1266" s="201"/>
      <c r="P1266" s="201"/>
      <c r="Q1266" s="202"/>
      <c r="R1266" s="202"/>
      <c r="S1266" s="202"/>
      <c r="T1266" s="193" t="str">
        <f>IFERROR(VLOOKUP(S1266,Sort!E:F,2,0),"")</f>
        <v/>
      </c>
      <c r="U1266" s="115" t="str">
        <f t="shared" si="239"/>
        <v/>
      </c>
      <c r="V1266" s="202" t="s">
        <v>422</v>
      </c>
      <c r="W1266" s="202"/>
      <c r="X1266" s="202"/>
      <c r="Y1266" s="202"/>
      <c r="Z1266" s="193"/>
      <c r="AA1266" s="193" t="s">
        <v>362</v>
      </c>
      <c r="AB1266" s="203"/>
      <c r="AC1266" s="204" t="str">
        <f t="shared" si="240"/>
        <v>CLOSE</v>
      </c>
      <c r="AD1266" s="47" t="str">
        <f t="array" ref="AD1266">IF(D1266="","",INDEX(HM_Unit!$D$1:$AE$1,MATCH(C1266,HM_Unit!$D$2:$AE$2,0)))</f>
        <v/>
      </c>
      <c r="AE1266" s="46"/>
      <c r="AF1266" s="46"/>
      <c r="AG1266" s="46"/>
      <c r="AH1266" s="46"/>
      <c r="AI1266" s="46"/>
      <c r="AJ1266" s="46"/>
      <c r="AK1266" s="46"/>
    </row>
    <row r="1267" spans="1:37" ht="12" customHeight="1">
      <c r="A1267" s="46" t="str">
        <f>IFERROR(VLOOKUP(D1267,Sort!B:D,3,0),"")</f>
        <v/>
      </c>
      <c r="B1267" s="190" t="str">
        <f t="shared" si="234"/>
        <v>0CLOSE</v>
      </c>
      <c r="C1267" s="196"/>
      <c r="D1267" s="193"/>
      <c r="E1267" s="193" t="str">
        <f>IFERROR(VLOOKUP(D1267,Sort!B:C,2,0),"")</f>
        <v/>
      </c>
      <c r="F1267" s="194"/>
      <c r="G1267" s="195" t="str">
        <f t="shared" si="235"/>
        <v/>
      </c>
      <c r="H1267" s="243"/>
      <c r="I1267" s="197"/>
      <c r="J1267" s="243"/>
      <c r="K1267" s="197"/>
      <c r="L1267" s="198" t="str">
        <f t="shared" si="236"/>
        <v/>
      </c>
      <c r="M1267" s="199" t="str">
        <f t="shared" si="237"/>
        <v/>
      </c>
      <c r="N1267" s="200" t="str">
        <f t="shared" si="238"/>
        <v xml:space="preserve"> </v>
      </c>
      <c r="O1267" s="201"/>
      <c r="P1267" s="201"/>
      <c r="Q1267" s="202"/>
      <c r="R1267" s="202"/>
      <c r="S1267" s="202"/>
      <c r="T1267" s="193" t="str">
        <f>IFERROR(VLOOKUP(S1267,Sort!E:F,2,0),"")</f>
        <v/>
      </c>
      <c r="U1267" s="115" t="str">
        <f t="shared" si="239"/>
        <v/>
      </c>
      <c r="V1267" s="202" t="s">
        <v>422</v>
      </c>
      <c r="W1267" s="202"/>
      <c r="X1267" s="202"/>
      <c r="Y1267" s="202"/>
      <c r="Z1267" s="193"/>
      <c r="AA1267" s="193" t="s">
        <v>362</v>
      </c>
      <c r="AB1267" s="203"/>
      <c r="AC1267" s="204" t="str">
        <f t="shared" si="240"/>
        <v>CLOSE</v>
      </c>
      <c r="AD1267" s="47" t="str">
        <f t="array" ref="AD1267">IF(D1267="","",INDEX(HM_Unit!$D$1:$AE$1,MATCH(C1267,HM_Unit!$D$2:$AE$2,0)))</f>
        <v/>
      </c>
      <c r="AE1267" s="46"/>
      <c r="AF1267" s="46"/>
      <c r="AG1267" s="46"/>
      <c r="AH1267" s="46"/>
      <c r="AI1267" s="46"/>
      <c r="AJ1267" s="46"/>
      <c r="AK1267" s="46"/>
    </row>
    <row r="1268" spans="1:37" ht="12" customHeight="1">
      <c r="A1268" s="46" t="str">
        <f>IFERROR(VLOOKUP(D1268,Sort!B:D,3,0),"")</f>
        <v/>
      </c>
      <c r="B1268" s="190" t="str">
        <f t="shared" si="234"/>
        <v>0CLOSE</v>
      </c>
      <c r="C1268" s="196"/>
      <c r="D1268" s="193"/>
      <c r="E1268" s="193" t="str">
        <f>IFERROR(VLOOKUP(D1268,Sort!B:C,2,0),"")</f>
        <v/>
      </c>
      <c r="F1268" s="194"/>
      <c r="G1268" s="195" t="str">
        <f t="shared" si="235"/>
        <v/>
      </c>
      <c r="H1268" s="243"/>
      <c r="I1268" s="197"/>
      <c r="J1268" s="243"/>
      <c r="K1268" s="197"/>
      <c r="L1268" s="198" t="str">
        <f t="shared" si="236"/>
        <v/>
      </c>
      <c r="M1268" s="199" t="str">
        <f t="shared" si="237"/>
        <v/>
      </c>
      <c r="N1268" s="200" t="str">
        <f t="shared" si="238"/>
        <v xml:space="preserve"> </v>
      </c>
      <c r="O1268" s="201"/>
      <c r="P1268" s="201"/>
      <c r="Q1268" s="202"/>
      <c r="R1268" s="202"/>
      <c r="S1268" s="202"/>
      <c r="T1268" s="193" t="str">
        <f>IFERROR(VLOOKUP(S1268,Sort!E:F,2,0),"")</f>
        <v/>
      </c>
      <c r="U1268" s="115" t="str">
        <f t="shared" si="239"/>
        <v/>
      </c>
      <c r="V1268" s="202" t="s">
        <v>422</v>
      </c>
      <c r="W1268" s="202"/>
      <c r="X1268" s="202"/>
      <c r="Y1268" s="202"/>
      <c r="Z1268" s="193"/>
      <c r="AA1268" s="193" t="s">
        <v>362</v>
      </c>
      <c r="AB1268" s="203"/>
      <c r="AC1268" s="204" t="str">
        <f t="shared" si="240"/>
        <v>CLOSE</v>
      </c>
      <c r="AD1268" s="47" t="str">
        <f t="array" ref="AD1268">IF(D1268="","",INDEX(HM_Unit!$D$1:$AE$1,MATCH(C1268,HM_Unit!$D$2:$AE$2,0)))</f>
        <v/>
      </c>
      <c r="AE1268" s="46"/>
      <c r="AF1268" s="46"/>
      <c r="AG1268" s="46"/>
      <c r="AH1268" s="46"/>
      <c r="AI1268" s="46"/>
      <c r="AJ1268" s="46"/>
      <c r="AK1268" s="46"/>
    </row>
    <row r="1269" spans="1:37" ht="12" customHeight="1">
      <c r="A1269" s="46" t="str">
        <f>IFERROR(VLOOKUP(D1269,Sort!B:D,3,0),"")</f>
        <v/>
      </c>
      <c r="B1269" s="190" t="str">
        <f t="shared" si="234"/>
        <v>0CLOSE</v>
      </c>
      <c r="C1269" s="196"/>
      <c r="D1269" s="193"/>
      <c r="E1269" s="193" t="str">
        <f>IFERROR(VLOOKUP(D1269,Sort!B:C,2,0),"")</f>
        <v/>
      </c>
      <c r="F1269" s="194"/>
      <c r="G1269" s="195" t="str">
        <f t="shared" si="235"/>
        <v/>
      </c>
      <c r="H1269" s="243"/>
      <c r="I1269" s="197"/>
      <c r="J1269" s="243"/>
      <c r="K1269" s="197"/>
      <c r="L1269" s="198" t="str">
        <f t="shared" si="236"/>
        <v/>
      </c>
      <c r="M1269" s="199" t="str">
        <f t="shared" si="237"/>
        <v/>
      </c>
      <c r="N1269" s="200" t="str">
        <f t="shared" si="238"/>
        <v xml:space="preserve"> </v>
      </c>
      <c r="O1269" s="201"/>
      <c r="P1269" s="201"/>
      <c r="Q1269" s="202"/>
      <c r="R1269" s="202"/>
      <c r="S1269" s="202"/>
      <c r="T1269" s="193" t="str">
        <f>IFERROR(VLOOKUP(S1269,Sort!E:F,2,0),"")</f>
        <v/>
      </c>
      <c r="U1269" s="115" t="str">
        <f t="shared" si="239"/>
        <v/>
      </c>
      <c r="V1269" s="202" t="s">
        <v>422</v>
      </c>
      <c r="W1269" s="202"/>
      <c r="X1269" s="202"/>
      <c r="Y1269" s="202"/>
      <c r="Z1269" s="193"/>
      <c r="AA1269" s="193" t="s">
        <v>362</v>
      </c>
      <c r="AB1269" s="203"/>
      <c r="AC1269" s="204" t="str">
        <f t="shared" si="240"/>
        <v>CLOSE</v>
      </c>
      <c r="AD1269" s="47" t="str">
        <f t="array" ref="AD1269">IF(D1269="","",INDEX(HM_Unit!$D$1:$AE$1,MATCH(C1269,HM_Unit!$D$2:$AE$2,0)))</f>
        <v/>
      </c>
      <c r="AE1269" s="46"/>
      <c r="AF1269" s="46"/>
      <c r="AG1269" s="46"/>
      <c r="AH1269" s="46"/>
      <c r="AI1269" s="46"/>
      <c r="AJ1269" s="46"/>
      <c r="AK1269" s="46"/>
    </row>
    <row r="1270" spans="1:37" ht="12" customHeight="1">
      <c r="A1270" s="46" t="str">
        <f>IFERROR(VLOOKUP(D1270,Sort!B:D,3,0),"")</f>
        <v/>
      </c>
      <c r="B1270" s="190" t="str">
        <f t="shared" si="234"/>
        <v>0CLOSE</v>
      </c>
      <c r="C1270" s="196"/>
      <c r="D1270" s="193"/>
      <c r="E1270" s="193" t="str">
        <f>IFERROR(VLOOKUP(D1270,Sort!B:C,2,0),"")</f>
        <v/>
      </c>
      <c r="F1270" s="194"/>
      <c r="G1270" s="195" t="str">
        <f t="shared" si="235"/>
        <v/>
      </c>
      <c r="H1270" s="243"/>
      <c r="I1270" s="197"/>
      <c r="J1270" s="243"/>
      <c r="K1270" s="197"/>
      <c r="L1270" s="198" t="str">
        <f t="shared" si="236"/>
        <v/>
      </c>
      <c r="M1270" s="199" t="str">
        <f t="shared" si="237"/>
        <v/>
      </c>
      <c r="N1270" s="200" t="str">
        <f t="shared" si="238"/>
        <v xml:space="preserve"> </v>
      </c>
      <c r="O1270" s="201"/>
      <c r="P1270" s="201"/>
      <c r="Q1270" s="202"/>
      <c r="R1270" s="202"/>
      <c r="S1270" s="202"/>
      <c r="T1270" s="193" t="str">
        <f>IFERROR(VLOOKUP(S1270,Sort!E:F,2,0),"")</f>
        <v/>
      </c>
      <c r="U1270" s="115" t="str">
        <f t="shared" si="239"/>
        <v/>
      </c>
      <c r="V1270" s="202" t="s">
        <v>422</v>
      </c>
      <c r="W1270" s="202"/>
      <c r="X1270" s="202"/>
      <c r="Y1270" s="202"/>
      <c r="Z1270" s="193"/>
      <c r="AA1270" s="193" t="s">
        <v>362</v>
      </c>
      <c r="AB1270" s="203"/>
      <c r="AC1270" s="204" t="str">
        <f t="shared" si="240"/>
        <v>CLOSE</v>
      </c>
      <c r="AD1270" s="47" t="str">
        <f t="array" ref="AD1270">IF(D1270="","",INDEX(HM_Unit!$D$1:$AE$1,MATCH(C1270,HM_Unit!$D$2:$AE$2,0)))</f>
        <v/>
      </c>
      <c r="AE1270" s="46"/>
      <c r="AF1270" s="46"/>
      <c r="AG1270" s="46"/>
      <c r="AH1270" s="46"/>
      <c r="AI1270" s="46"/>
      <c r="AJ1270" s="46"/>
      <c r="AK1270" s="46"/>
    </row>
    <row r="1271" spans="1:37" ht="12" customHeight="1">
      <c r="A1271" s="46" t="str">
        <f>IFERROR(VLOOKUP(D1271,Sort!B:D,3,0),"")</f>
        <v/>
      </c>
      <c r="B1271" s="190" t="str">
        <f t="shared" si="234"/>
        <v>0CLOSE</v>
      </c>
      <c r="C1271" s="196"/>
      <c r="D1271" s="193"/>
      <c r="E1271" s="193" t="str">
        <f>IFERROR(VLOOKUP(D1271,Sort!B:C,2,0),"")</f>
        <v/>
      </c>
      <c r="F1271" s="194"/>
      <c r="G1271" s="195" t="str">
        <f t="shared" si="235"/>
        <v/>
      </c>
      <c r="H1271" s="243"/>
      <c r="I1271" s="197"/>
      <c r="J1271" s="243"/>
      <c r="K1271" s="197"/>
      <c r="L1271" s="198" t="str">
        <f t="shared" si="236"/>
        <v/>
      </c>
      <c r="M1271" s="199" t="str">
        <f t="shared" si="237"/>
        <v/>
      </c>
      <c r="N1271" s="200" t="str">
        <f t="shared" si="238"/>
        <v xml:space="preserve"> </v>
      </c>
      <c r="O1271" s="201"/>
      <c r="P1271" s="201"/>
      <c r="Q1271" s="202"/>
      <c r="R1271" s="202"/>
      <c r="S1271" s="202"/>
      <c r="T1271" s="193" t="str">
        <f>IFERROR(VLOOKUP(S1271,Sort!E:F,2,0),"")</f>
        <v/>
      </c>
      <c r="U1271" s="115" t="str">
        <f t="shared" si="239"/>
        <v/>
      </c>
      <c r="V1271" s="202" t="s">
        <v>422</v>
      </c>
      <c r="W1271" s="202"/>
      <c r="X1271" s="202"/>
      <c r="Y1271" s="202"/>
      <c r="Z1271" s="193"/>
      <c r="AA1271" s="193" t="s">
        <v>362</v>
      </c>
      <c r="AB1271" s="203"/>
      <c r="AC1271" s="204" t="str">
        <f t="shared" si="240"/>
        <v>CLOSE</v>
      </c>
      <c r="AD1271" s="47" t="str">
        <f t="array" ref="AD1271">IF(D1271="","",INDEX(HM_Unit!$D$1:$AE$1,MATCH(C1271,HM_Unit!$D$2:$AE$2,0)))</f>
        <v/>
      </c>
      <c r="AE1271" s="46"/>
      <c r="AF1271" s="46"/>
      <c r="AG1271" s="46"/>
      <c r="AH1271" s="46"/>
      <c r="AI1271" s="46"/>
      <c r="AJ1271" s="46"/>
      <c r="AK1271" s="46"/>
    </row>
    <row r="1272" spans="1:37" ht="12" customHeight="1">
      <c r="A1272" s="46" t="str">
        <f>IFERROR(VLOOKUP(D1272,Sort!B:D,3,0),"")</f>
        <v/>
      </c>
      <c r="B1272" s="190" t="str">
        <f t="shared" si="234"/>
        <v>0CLOSE</v>
      </c>
      <c r="C1272" s="196"/>
      <c r="D1272" s="193"/>
      <c r="E1272" s="193" t="str">
        <f>IFERROR(VLOOKUP(D1272,Sort!B:C,2,0),"")</f>
        <v/>
      </c>
      <c r="F1272" s="194"/>
      <c r="G1272" s="195" t="str">
        <f t="shared" si="235"/>
        <v/>
      </c>
      <c r="H1272" s="243"/>
      <c r="I1272" s="197"/>
      <c r="J1272" s="243"/>
      <c r="K1272" s="197"/>
      <c r="L1272" s="198" t="str">
        <f t="shared" si="236"/>
        <v/>
      </c>
      <c r="M1272" s="199" t="str">
        <f t="shared" si="237"/>
        <v/>
      </c>
      <c r="N1272" s="200" t="str">
        <f t="shared" si="238"/>
        <v xml:space="preserve"> </v>
      </c>
      <c r="O1272" s="201"/>
      <c r="P1272" s="201"/>
      <c r="Q1272" s="202"/>
      <c r="R1272" s="202"/>
      <c r="S1272" s="202"/>
      <c r="T1272" s="193" t="str">
        <f>IFERROR(VLOOKUP(S1272,Sort!E:F,2,0),"")</f>
        <v/>
      </c>
      <c r="U1272" s="115" t="str">
        <f t="shared" si="239"/>
        <v/>
      </c>
      <c r="V1272" s="202" t="s">
        <v>422</v>
      </c>
      <c r="W1272" s="202"/>
      <c r="X1272" s="202"/>
      <c r="Y1272" s="202"/>
      <c r="Z1272" s="193"/>
      <c r="AA1272" s="193" t="s">
        <v>362</v>
      </c>
      <c r="AB1272" s="203"/>
      <c r="AC1272" s="204" t="str">
        <f t="shared" si="240"/>
        <v>CLOSE</v>
      </c>
      <c r="AD1272" s="47" t="str">
        <f t="array" ref="AD1272">IF(D1272="","",INDEX(HM_Unit!$D$1:$AE$1,MATCH(C1272,HM_Unit!$D$2:$AE$2,0)))</f>
        <v/>
      </c>
      <c r="AE1272" s="46"/>
      <c r="AF1272" s="46"/>
      <c r="AG1272" s="46"/>
      <c r="AH1272" s="46"/>
      <c r="AI1272" s="46"/>
      <c r="AJ1272" s="46"/>
      <c r="AK1272" s="46"/>
    </row>
    <row r="1273" spans="1:37" ht="12" customHeight="1">
      <c r="A1273" s="46" t="str">
        <f>IFERROR(VLOOKUP(D1273,Sort!B:D,3,0),"")</f>
        <v/>
      </c>
      <c r="B1273" s="190" t="str">
        <f t="shared" si="234"/>
        <v>0CLOSE</v>
      </c>
      <c r="C1273" s="196"/>
      <c r="D1273" s="193"/>
      <c r="E1273" s="193" t="str">
        <f>IFERROR(VLOOKUP(D1273,Sort!B:C,2,0),"")</f>
        <v/>
      </c>
      <c r="F1273" s="194"/>
      <c r="G1273" s="195" t="str">
        <f t="shared" si="235"/>
        <v/>
      </c>
      <c r="H1273" s="243"/>
      <c r="I1273" s="197"/>
      <c r="J1273" s="243"/>
      <c r="K1273" s="197"/>
      <c r="L1273" s="198" t="str">
        <f t="shared" si="236"/>
        <v/>
      </c>
      <c r="M1273" s="199" t="str">
        <f t="shared" si="237"/>
        <v/>
      </c>
      <c r="N1273" s="200" t="str">
        <f t="shared" si="238"/>
        <v xml:space="preserve"> </v>
      </c>
      <c r="O1273" s="201"/>
      <c r="P1273" s="201"/>
      <c r="Q1273" s="202"/>
      <c r="R1273" s="202"/>
      <c r="S1273" s="202"/>
      <c r="T1273" s="193" t="str">
        <f>IFERROR(VLOOKUP(S1273,Sort!E:F,2,0),"")</f>
        <v/>
      </c>
      <c r="U1273" s="115" t="str">
        <f t="shared" si="239"/>
        <v/>
      </c>
      <c r="V1273" s="202" t="s">
        <v>422</v>
      </c>
      <c r="W1273" s="202"/>
      <c r="X1273" s="202"/>
      <c r="Y1273" s="202"/>
      <c r="Z1273" s="193"/>
      <c r="AA1273" s="193" t="s">
        <v>362</v>
      </c>
      <c r="AB1273" s="203"/>
      <c r="AC1273" s="204" t="str">
        <f t="shared" si="240"/>
        <v>CLOSE</v>
      </c>
      <c r="AD1273" s="47" t="str">
        <f t="array" ref="AD1273">IF(D1273="","",INDEX(HM_Unit!$D$1:$AE$1,MATCH(C1273,HM_Unit!$D$2:$AE$2,0)))</f>
        <v/>
      </c>
      <c r="AE1273" s="46"/>
      <c r="AF1273" s="46"/>
      <c r="AG1273" s="46"/>
      <c r="AH1273" s="46"/>
      <c r="AI1273" s="46"/>
      <c r="AJ1273" s="46"/>
      <c r="AK1273" s="46"/>
    </row>
    <row r="1274" spans="1:37" ht="12" customHeight="1">
      <c r="A1274" s="46" t="str">
        <f>IFERROR(VLOOKUP(D1274,Sort!B:D,3,0),"")</f>
        <v/>
      </c>
      <c r="B1274" s="190" t="str">
        <f t="shared" si="234"/>
        <v>0CLOSE</v>
      </c>
      <c r="C1274" s="196"/>
      <c r="D1274" s="193"/>
      <c r="E1274" s="193" t="str">
        <f>IFERROR(VLOOKUP(D1274,Sort!B:C,2,0),"")</f>
        <v/>
      </c>
      <c r="F1274" s="194"/>
      <c r="G1274" s="195" t="str">
        <f t="shared" si="235"/>
        <v/>
      </c>
      <c r="H1274" s="243"/>
      <c r="I1274" s="197"/>
      <c r="J1274" s="243"/>
      <c r="K1274" s="197"/>
      <c r="L1274" s="198" t="str">
        <f t="shared" si="236"/>
        <v/>
      </c>
      <c r="M1274" s="199" t="str">
        <f t="shared" si="237"/>
        <v/>
      </c>
      <c r="N1274" s="200" t="str">
        <f t="shared" si="238"/>
        <v xml:space="preserve"> </v>
      </c>
      <c r="O1274" s="201"/>
      <c r="P1274" s="201"/>
      <c r="Q1274" s="202"/>
      <c r="R1274" s="202"/>
      <c r="S1274" s="202"/>
      <c r="T1274" s="193" t="str">
        <f>IFERROR(VLOOKUP(S1274,Sort!E:F,2,0),"")</f>
        <v/>
      </c>
      <c r="U1274" s="115" t="str">
        <f t="shared" si="239"/>
        <v/>
      </c>
      <c r="V1274" s="202" t="s">
        <v>422</v>
      </c>
      <c r="W1274" s="202"/>
      <c r="X1274" s="202"/>
      <c r="Y1274" s="202"/>
      <c r="Z1274" s="193"/>
      <c r="AA1274" s="193" t="s">
        <v>362</v>
      </c>
      <c r="AB1274" s="203"/>
      <c r="AC1274" s="204" t="str">
        <f t="shared" si="240"/>
        <v>CLOSE</v>
      </c>
      <c r="AD1274" s="47" t="str">
        <f t="array" ref="AD1274">IF(D1274="","",INDEX(HM_Unit!$D$1:$AE$1,MATCH(C1274,HM_Unit!$D$2:$AE$2,0)))</f>
        <v/>
      </c>
      <c r="AE1274" s="46"/>
      <c r="AF1274" s="46"/>
      <c r="AG1274" s="46"/>
      <c r="AH1274" s="46"/>
      <c r="AI1274" s="46"/>
      <c r="AJ1274" s="46"/>
      <c r="AK1274" s="46"/>
    </row>
    <row r="1275" spans="1:37" ht="12" customHeight="1">
      <c r="A1275" s="46" t="str">
        <f>IFERROR(VLOOKUP(D1275,Sort!B:D,3,0),"")</f>
        <v/>
      </c>
      <c r="B1275" s="190" t="str">
        <f t="shared" si="234"/>
        <v>0CLOSE</v>
      </c>
      <c r="C1275" s="196"/>
      <c r="D1275" s="193"/>
      <c r="E1275" s="193" t="str">
        <f>IFERROR(VLOOKUP(D1275,Sort!B:C,2,0),"")</f>
        <v/>
      </c>
      <c r="F1275" s="194"/>
      <c r="G1275" s="195" t="str">
        <f t="shared" si="235"/>
        <v/>
      </c>
      <c r="H1275" s="243"/>
      <c r="I1275" s="197"/>
      <c r="J1275" s="243"/>
      <c r="K1275" s="197"/>
      <c r="L1275" s="198" t="str">
        <f t="shared" si="236"/>
        <v/>
      </c>
      <c r="M1275" s="199" t="str">
        <f t="shared" si="237"/>
        <v/>
      </c>
      <c r="N1275" s="200" t="str">
        <f t="shared" si="238"/>
        <v xml:space="preserve"> </v>
      </c>
      <c r="O1275" s="201"/>
      <c r="P1275" s="201"/>
      <c r="Q1275" s="202"/>
      <c r="R1275" s="202"/>
      <c r="S1275" s="202"/>
      <c r="T1275" s="193" t="str">
        <f>IFERROR(VLOOKUP(S1275,Sort!E:F,2,0),"")</f>
        <v/>
      </c>
      <c r="U1275" s="115" t="str">
        <f t="shared" si="239"/>
        <v/>
      </c>
      <c r="V1275" s="202" t="s">
        <v>422</v>
      </c>
      <c r="W1275" s="202"/>
      <c r="X1275" s="202"/>
      <c r="Y1275" s="202"/>
      <c r="Z1275" s="193"/>
      <c r="AA1275" s="193" t="s">
        <v>362</v>
      </c>
      <c r="AB1275" s="203"/>
      <c r="AC1275" s="204" t="str">
        <f t="shared" si="240"/>
        <v>CLOSE</v>
      </c>
      <c r="AD1275" s="47" t="str">
        <f t="array" ref="AD1275">IF(D1275="","",INDEX(HM_Unit!$D$1:$AE$1,MATCH(C1275,HM_Unit!$D$2:$AE$2,0)))</f>
        <v/>
      </c>
      <c r="AE1275" s="46"/>
      <c r="AF1275" s="46"/>
      <c r="AG1275" s="46"/>
      <c r="AH1275" s="46"/>
      <c r="AI1275" s="46"/>
      <c r="AJ1275" s="46"/>
      <c r="AK1275" s="46"/>
    </row>
    <row r="1276" spans="1:37" ht="12" customHeight="1">
      <c r="A1276" s="46" t="str">
        <f>IFERROR(VLOOKUP(D1276,Sort!B:D,3,0),"")</f>
        <v/>
      </c>
      <c r="B1276" s="190" t="str">
        <f t="shared" si="234"/>
        <v>0CLOSE</v>
      </c>
      <c r="C1276" s="196"/>
      <c r="D1276" s="193"/>
      <c r="E1276" s="193" t="str">
        <f>IFERROR(VLOOKUP(D1276,Sort!B:C,2,0),"")</f>
        <v/>
      </c>
      <c r="F1276" s="194"/>
      <c r="G1276" s="195" t="str">
        <f t="shared" si="235"/>
        <v/>
      </c>
      <c r="H1276" s="243"/>
      <c r="I1276" s="197"/>
      <c r="J1276" s="243"/>
      <c r="K1276" s="197"/>
      <c r="L1276" s="198" t="str">
        <f t="shared" si="236"/>
        <v/>
      </c>
      <c r="M1276" s="199" t="str">
        <f t="shared" si="237"/>
        <v/>
      </c>
      <c r="N1276" s="200" t="str">
        <f t="shared" si="238"/>
        <v xml:space="preserve"> </v>
      </c>
      <c r="O1276" s="201"/>
      <c r="P1276" s="201"/>
      <c r="Q1276" s="202"/>
      <c r="R1276" s="202"/>
      <c r="S1276" s="202"/>
      <c r="T1276" s="193" t="str">
        <f>IFERROR(VLOOKUP(S1276,Sort!E:F,2,0),"")</f>
        <v/>
      </c>
      <c r="U1276" s="115" t="str">
        <f t="shared" si="239"/>
        <v/>
      </c>
      <c r="V1276" s="202" t="s">
        <v>422</v>
      </c>
      <c r="W1276" s="202"/>
      <c r="X1276" s="202"/>
      <c r="Y1276" s="202"/>
      <c r="Z1276" s="193"/>
      <c r="AA1276" s="193" t="s">
        <v>362</v>
      </c>
      <c r="AB1276" s="203"/>
      <c r="AC1276" s="204" t="str">
        <f t="shared" si="240"/>
        <v>CLOSE</v>
      </c>
      <c r="AD1276" s="47" t="str">
        <f t="array" ref="AD1276">IF(D1276="","",INDEX(HM_Unit!$D$1:$AE$1,MATCH(C1276,HM_Unit!$D$2:$AE$2,0)))</f>
        <v/>
      </c>
      <c r="AE1276" s="46"/>
      <c r="AF1276" s="46"/>
      <c r="AG1276" s="46"/>
      <c r="AH1276" s="46"/>
      <c r="AI1276" s="46"/>
      <c r="AJ1276" s="46"/>
      <c r="AK1276" s="46"/>
    </row>
    <row r="1277" spans="1:37" ht="12" customHeight="1">
      <c r="A1277" s="46" t="str">
        <f>IFERROR(VLOOKUP(D1277,Sort!B:D,3,0),"")</f>
        <v/>
      </c>
      <c r="B1277" s="190" t="str">
        <f t="shared" si="234"/>
        <v>0CLOSE</v>
      </c>
      <c r="C1277" s="196"/>
      <c r="D1277" s="193"/>
      <c r="E1277" s="193" t="str">
        <f>IFERROR(VLOOKUP(D1277,Sort!B:C,2,0),"")</f>
        <v/>
      </c>
      <c r="F1277" s="194"/>
      <c r="G1277" s="195" t="str">
        <f t="shared" si="235"/>
        <v/>
      </c>
      <c r="H1277" s="243"/>
      <c r="I1277" s="197"/>
      <c r="J1277" s="243"/>
      <c r="K1277" s="197"/>
      <c r="L1277" s="198" t="str">
        <f t="shared" si="236"/>
        <v/>
      </c>
      <c r="M1277" s="199" t="str">
        <f t="shared" si="237"/>
        <v/>
      </c>
      <c r="N1277" s="200" t="str">
        <f t="shared" si="238"/>
        <v xml:space="preserve"> </v>
      </c>
      <c r="O1277" s="201"/>
      <c r="P1277" s="201"/>
      <c r="Q1277" s="202"/>
      <c r="R1277" s="202"/>
      <c r="S1277" s="202"/>
      <c r="T1277" s="193" t="str">
        <f>IFERROR(VLOOKUP(S1277,Sort!E:F,2,0),"")</f>
        <v/>
      </c>
      <c r="U1277" s="115" t="str">
        <f t="shared" si="239"/>
        <v/>
      </c>
      <c r="V1277" s="202" t="s">
        <v>422</v>
      </c>
      <c r="W1277" s="202"/>
      <c r="X1277" s="202"/>
      <c r="Y1277" s="202"/>
      <c r="Z1277" s="193"/>
      <c r="AA1277" s="193" t="s">
        <v>362</v>
      </c>
      <c r="AB1277" s="203"/>
      <c r="AC1277" s="204" t="str">
        <f t="shared" si="240"/>
        <v>CLOSE</v>
      </c>
      <c r="AD1277" s="47" t="str">
        <f t="array" ref="AD1277">IF(D1277="","",INDEX(HM_Unit!$D$1:$AE$1,MATCH(C1277,HM_Unit!$D$2:$AE$2,0)))</f>
        <v/>
      </c>
      <c r="AE1277" s="46"/>
      <c r="AF1277" s="46"/>
      <c r="AG1277" s="46"/>
      <c r="AH1277" s="46"/>
      <c r="AI1277" s="46"/>
      <c r="AJ1277" s="46"/>
      <c r="AK1277" s="46"/>
    </row>
    <row r="1278" spans="1:37" ht="12" customHeight="1">
      <c r="A1278" s="46" t="str">
        <f>IFERROR(VLOOKUP(D1278,Sort!B:D,3,0),"")</f>
        <v/>
      </c>
      <c r="B1278" s="190" t="str">
        <f t="shared" si="234"/>
        <v>0CLOSE</v>
      </c>
      <c r="C1278" s="196"/>
      <c r="D1278" s="193"/>
      <c r="E1278" s="193" t="str">
        <f>IFERROR(VLOOKUP(D1278,Sort!B:C,2,0),"")</f>
        <v/>
      </c>
      <c r="F1278" s="194"/>
      <c r="G1278" s="195" t="str">
        <f t="shared" si="235"/>
        <v/>
      </c>
      <c r="H1278" s="243"/>
      <c r="I1278" s="197"/>
      <c r="J1278" s="243"/>
      <c r="K1278" s="197"/>
      <c r="L1278" s="198" t="str">
        <f t="shared" si="236"/>
        <v/>
      </c>
      <c r="M1278" s="199" t="str">
        <f t="shared" si="237"/>
        <v/>
      </c>
      <c r="N1278" s="200" t="str">
        <f t="shared" si="238"/>
        <v xml:space="preserve"> </v>
      </c>
      <c r="O1278" s="201"/>
      <c r="P1278" s="201"/>
      <c r="Q1278" s="202"/>
      <c r="R1278" s="202"/>
      <c r="S1278" s="202"/>
      <c r="T1278" s="193" t="str">
        <f>IFERROR(VLOOKUP(S1278,Sort!E:F,2,0),"")</f>
        <v/>
      </c>
      <c r="U1278" s="115" t="str">
        <f t="shared" si="239"/>
        <v/>
      </c>
      <c r="V1278" s="202" t="s">
        <v>422</v>
      </c>
      <c r="W1278" s="202"/>
      <c r="X1278" s="202"/>
      <c r="Y1278" s="202"/>
      <c r="Z1278" s="193"/>
      <c r="AA1278" s="193" t="s">
        <v>362</v>
      </c>
      <c r="AB1278" s="203"/>
      <c r="AC1278" s="204" t="str">
        <f t="shared" si="240"/>
        <v>CLOSE</v>
      </c>
      <c r="AD1278" s="47" t="str">
        <f t="array" ref="AD1278">IF(D1278="","",INDEX(HM_Unit!$D$1:$AE$1,MATCH(C1278,HM_Unit!$D$2:$AE$2,0)))</f>
        <v/>
      </c>
      <c r="AE1278" s="46"/>
      <c r="AF1278" s="46"/>
      <c r="AG1278" s="46"/>
      <c r="AH1278" s="46"/>
      <c r="AI1278" s="46"/>
      <c r="AJ1278" s="46"/>
      <c r="AK1278" s="46"/>
    </row>
    <row r="1279" spans="1:37" ht="12" customHeight="1">
      <c r="A1279" s="46" t="str">
        <f>IFERROR(VLOOKUP(D1279,Sort!B:D,3,0),"")</f>
        <v/>
      </c>
      <c r="B1279" s="190" t="str">
        <f t="shared" si="234"/>
        <v>0CLOSE</v>
      </c>
      <c r="C1279" s="196"/>
      <c r="D1279" s="193"/>
      <c r="E1279" s="193" t="str">
        <f>IFERROR(VLOOKUP(D1279,Sort!B:C,2,0),"")</f>
        <v/>
      </c>
      <c r="F1279" s="194"/>
      <c r="G1279" s="195" t="str">
        <f t="shared" si="235"/>
        <v/>
      </c>
      <c r="H1279" s="243"/>
      <c r="I1279" s="197"/>
      <c r="J1279" s="243"/>
      <c r="K1279" s="197"/>
      <c r="L1279" s="198" t="str">
        <f t="shared" si="236"/>
        <v/>
      </c>
      <c r="M1279" s="199" t="str">
        <f t="shared" si="237"/>
        <v/>
      </c>
      <c r="N1279" s="200" t="str">
        <f t="shared" si="238"/>
        <v xml:space="preserve"> </v>
      </c>
      <c r="O1279" s="201"/>
      <c r="P1279" s="201"/>
      <c r="Q1279" s="202"/>
      <c r="R1279" s="202"/>
      <c r="S1279" s="202"/>
      <c r="T1279" s="193" t="str">
        <f>IFERROR(VLOOKUP(S1279,Sort!E:F,2,0),"")</f>
        <v/>
      </c>
      <c r="U1279" s="115" t="str">
        <f t="shared" si="239"/>
        <v/>
      </c>
      <c r="V1279" s="202" t="s">
        <v>422</v>
      </c>
      <c r="W1279" s="202"/>
      <c r="X1279" s="202"/>
      <c r="Y1279" s="202"/>
      <c r="Z1279" s="193"/>
      <c r="AA1279" s="193" t="s">
        <v>362</v>
      </c>
      <c r="AB1279" s="203"/>
      <c r="AC1279" s="204" t="str">
        <f t="shared" si="240"/>
        <v>CLOSE</v>
      </c>
      <c r="AD1279" s="47" t="str">
        <f t="array" ref="AD1279">IF(D1279="","",INDEX(HM_Unit!$D$1:$AE$1,MATCH(C1279,HM_Unit!$D$2:$AE$2,0)))</f>
        <v/>
      </c>
      <c r="AE1279" s="46"/>
      <c r="AF1279" s="46"/>
      <c r="AG1279" s="46"/>
      <c r="AH1279" s="46"/>
      <c r="AI1279" s="46"/>
      <c r="AJ1279" s="46"/>
      <c r="AK1279" s="46"/>
    </row>
    <row r="1280" spans="1:37" ht="12" customHeight="1">
      <c r="A1280" s="46" t="str">
        <f>IFERROR(VLOOKUP(D1280,Sort!B:D,3,0),"")</f>
        <v/>
      </c>
      <c r="B1280" s="190" t="str">
        <f t="shared" si="234"/>
        <v>0CLOSE</v>
      </c>
      <c r="C1280" s="196"/>
      <c r="D1280" s="193"/>
      <c r="E1280" s="193" t="str">
        <f>IFERROR(VLOOKUP(D1280,Sort!B:C,2,0),"")</f>
        <v/>
      </c>
      <c r="F1280" s="194"/>
      <c r="G1280" s="195" t="str">
        <f t="shared" si="235"/>
        <v/>
      </c>
      <c r="H1280" s="243"/>
      <c r="I1280" s="197"/>
      <c r="J1280" s="243"/>
      <c r="K1280" s="197"/>
      <c r="L1280" s="198" t="str">
        <f t="shared" si="236"/>
        <v/>
      </c>
      <c r="M1280" s="199" t="str">
        <f t="shared" si="237"/>
        <v/>
      </c>
      <c r="N1280" s="200" t="str">
        <f t="shared" si="238"/>
        <v xml:space="preserve"> </v>
      </c>
      <c r="O1280" s="201"/>
      <c r="P1280" s="201"/>
      <c r="Q1280" s="202"/>
      <c r="R1280" s="202"/>
      <c r="S1280" s="202"/>
      <c r="T1280" s="193" t="str">
        <f>IFERROR(VLOOKUP(S1280,Sort!E:F,2,0),"")</f>
        <v/>
      </c>
      <c r="U1280" s="115" t="str">
        <f t="shared" si="239"/>
        <v/>
      </c>
      <c r="V1280" s="202" t="s">
        <v>422</v>
      </c>
      <c r="W1280" s="202"/>
      <c r="X1280" s="202"/>
      <c r="Y1280" s="202"/>
      <c r="Z1280" s="193"/>
      <c r="AA1280" s="193" t="s">
        <v>362</v>
      </c>
      <c r="AB1280" s="203"/>
      <c r="AC1280" s="204" t="str">
        <f t="shared" si="240"/>
        <v>CLOSE</v>
      </c>
      <c r="AD1280" s="47" t="str">
        <f t="array" ref="AD1280">IF(D1280="","",INDEX(HM_Unit!$D$1:$AE$1,MATCH(C1280,HM_Unit!$D$2:$AE$2,0)))</f>
        <v/>
      </c>
      <c r="AE1280" s="46"/>
      <c r="AF1280" s="46"/>
      <c r="AG1280" s="46"/>
      <c r="AH1280" s="46"/>
      <c r="AI1280" s="46"/>
      <c r="AJ1280" s="46"/>
      <c r="AK1280" s="46"/>
    </row>
    <row r="1281" spans="1:37" ht="12" customHeight="1">
      <c r="A1281" s="46" t="str">
        <f>IFERROR(VLOOKUP(D1281,Sort!B:D,3,0),"")</f>
        <v/>
      </c>
      <c r="B1281" s="190" t="str">
        <f t="shared" si="234"/>
        <v>0CLOSE</v>
      </c>
      <c r="C1281" s="196"/>
      <c r="D1281" s="193"/>
      <c r="E1281" s="193" t="str">
        <f>IFERROR(VLOOKUP(D1281,Sort!B:C,2,0),"")</f>
        <v/>
      </c>
      <c r="F1281" s="194"/>
      <c r="G1281" s="195" t="str">
        <f t="shared" si="235"/>
        <v/>
      </c>
      <c r="H1281" s="243"/>
      <c r="I1281" s="197"/>
      <c r="J1281" s="243"/>
      <c r="K1281" s="197"/>
      <c r="L1281" s="198" t="str">
        <f t="shared" si="236"/>
        <v/>
      </c>
      <c r="M1281" s="199" t="str">
        <f t="shared" si="237"/>
        <v/>
      </c>
      <c r="N1281" s="200" t="str">
        <f t="shared" si="238"/>
        <v xml:space="preserve"> </v>
      </c>
      <c r="O1281" s="201"/>
      <c r="P1281" s="201"/>
      <c r="Q1281" s="202"/>
      <c r="R1281" s="202"/>
      <c r="S1281" s="202"/>
      <c r="T1281" s="193" t="str">
        <f>IFERROR(VLOOKUP(S1281,Sort!E:F,2,0),"")</f>
        <v/>
      </c>
      <c r="U1281" s="115" t="str">
        <f t="shared" si="239"/>
        <v/>
      </c>
      <c r="V1281" s="202" t="s">
        <v>422</v>
      </c>
      <c r="W1281" s="202"/>
      <c r="X1281" s="202"/>
      <c r="Y1281" s="202"/>
      <c r="Z1281" s="193"/>
      <c r="AA1281" s="193" t="s">
        <v>362</v>
      </c>
      <c r="AB1281" s="203"/>
      <c r="AC1281" s="204" t="str">
        <f t="shared" si="240"/>
        <v>CLOSE</v>
      </c>
      <c r="AD1281" s="47" t="str">
        <f t="array" ref="AD1281">IF(D1281="","",INDEX(HM_Unit!$D$1:$AE$1,MATCH(C1281,HM_Unit!$D$2:$AE$2,0)))</f>
        <v/>
      </c>
      <c r="AE1281" s="46"/>
      <c r="AF1281" s="46"/>
      <c r="AG1281" s="46"/>
      <c r="AH1281" s="46"/>
      <c r="AI1281" s="46"/>
      <c r="AJ1281" s="46"/>
      <c r="AK1281" s="46"/>
    </row>
    <row r="1282" spans="1:37" ht="12" customHeight="1">
      <c r="A1282" s="46" t="str">
        <f>IFERROR(VLOOKUP(D1282,Sort!B:D,3,0),"")</f>
        <v/>
      </c>
      <c r="B1282" s="190" t="str">
        <f t="shared" si="234"/>
        <v>0CLOSE</v>
      </c>
      <c r="C1282" s="196"/>
      <c r="D1282" s="193"/>
      <c r="E1282" s="193" t="str">
        <f>IFERROR(VLOOKUP(D1282,Sort!B:C,2,0),"")</f>
        <v/>
      </c>
      <c r="F1282" s="194"/>
      <c r="G1282" s="195" t="str">
        <f t="shared" si="235"/>
        <v/>
      </c>
      <c r="H1282" s="243"/>
      <c r="I1282" s="197"/>
      <c r="J1282" s="243"/>
      <c r="K1282" s="197"/>
      <c r="L1282" s="198" t="str">
        <f t="shared" si="236"/>
        <v/>
      </c>
      <c r="M1282" s="199" t="str">
        <f t="shared" si="237"/>
        <v/>
      </c>
      <c r="N1282" s="200" t="str">
        <f t="shared" si="238"/>
        <v xml:space="preserve"> </v>
      </c>
      <c r="O1282" s="201"/>
      <c r="P1282" s="201"/>
      <c r="Q1282" s="202"/>
      <c r="R1282" s="202"/>
      <c r="S1282" s="202"/>
      <c r="T1282" s="193" t="str">
        <f>IFERROR(VLOOKUP(S1282,Sort!E:F,2,0),"")</f>
        <v/>
      </c>
      <c r="U1282" s="115" t="str">
        <f t="shared" si="239"/>
        <v/>
      </c>
      <c r="V1282" s="202" t="s">
        <v>422</v>
      </c>
      <c r="W1282" s="202"/>
      <c r="X1282" s="202"/>
      <c r="Y1282" s="202"/>
      <c r="Z1282" s="193"/>
      <c r="AA1282" s="193" t="s">
        <v>362</v>
      </c>
      <c r="AB1282" s="203"/>
      <c r="AC1282" s="204" t="str">
        <f t="shared" si="240"/>
        <v>CLOSE</v>
      </c>
      <c r="AD1282" s="47" t="str">
        <f t="array" ref="AD1282">IF(D1282="","",INDEX(HM_Unit!$D$1:$AE$1,MATCH(C1282,HM_Unit!$D$2:$AE$2,0)))</f>
        <v/>
      </c>
      <c r="AE1282" s="46"/>
      <c r="AF1282" s="46"/>
      <c r="AG1282" s="46"/>
      <c r="AH1282" s="46"/>
      <c r="AI1282" s="46"/>
      <c r="AJ1282" s="46"/>
      <c r="AK1282" s="46"/>
    </row>
    <row r="1283" spans="1:37" ht="12" customHeight="1">
      <c r="A1283" s="46" t="str">
        <f>IFERROR(VLOOKUP(D1283,Sort!B:D,3,0),"")</f>
        <v/>
      </c>
      <c r="B1283" s="190" t="str">
        <f t="shared" si="234"/>
        <v>0CLOSE</v>
      </c>
      <c r="C1283" s="196"/>
      <c r="D1283" s="193"/>
      <c r="E1283" s="193" t="str">
        <f>IFERROR(VLOOKUP(D1283,Sort!B:C,2,0),"")</f>
        <v/>
      </c>
      <c r="F1283" s="194"/>
      <c r="G1283" s="195" t="str">
        <f t="shared" si="235"/>
        <v/>
      </c>
      <c r="H1283" s="243"/>
      <c r="I1283" s="197"/>
      <c r="J1283" s="243"/>
      <c r="K1283" s="197"/>
      <c r="L1283" s="198" t="str">
        <f t="shared" si="236"/>
        <v/>
      </c>
      <c r="M1283" s="199" t="str">
        <f t="shared" si="237"/>
        <v/>
      </c>
      <c r="N1283" s="200" t="str">
        <f t="shared" si="238"/>
        <v xml:space="preserve"> </v>
      </c>
      <c r="O1283" s="201"/>
      <c r="P1283" s="201"/>
      <c r="Q1283" s="202"/>
      <c r="R1283" s="202"/>
      <c r="S1283" s="202"/>
      <c r="T1283" s="193" t="str">
        <f>IFERROR(VLOOKUP(S1283,Sort!E:F,2,0),"")</f>
        <v/>
      </c>
      <c r="U1283" s="115" t="str">
        <f t="shared" si="239"/>
        <v/>
      </c>
      <c r="V1283" s="202" t="s">
        <v>422</v>
      </c>
      <c r="W1283" s="202"/>
      <c r="X1283" s="202"/>
      <c r="Y1283" s="202"/>
      <c r="Z1283" s="193"/>
      <c r="AA1283" s="193" t="s">
        <v>362</v>
      </c>
      <c r="AB1283" s="203"/>
      <c r="AC1283" s="204" t="str">
        <f t="shared" si="240"/>
        <v>CLOSE</v>
      </c>
      <c r="AD1283" s="47" t="str">
        <f t="array" ref="AD1283">IF(D1283="","",INDEX(HM_Unit!$D$1:$AE$1,MATCH(C1283,HM_Unit!$D$2:$AE$2,0)))</f>
        <v/>
      </c>
      <c r="AE1283" s="46"/>
      <c r="AF1283" s="46"/>
      <c r="AG1283" s="46"/>
      <c r="AH1283" s="46"/>
      <c r="AI1283" s="46"/>
      <c r="AJ1283" s="46"/>
      <c r="AK1283" s="46"/>
    </row>
    <row r="1284" spans="1:37" ht="12" customHeight="1">
      <c r="A1284" s="46" t="str">
        <f>IFERROR(VLOOKUP(D1284,Sort!B:D,3,0),"")</f>
        <v/>
      </c>
      <c r="B1284" s="190" t="str">
        <f t="shared" si="234"/>
        <v>0CLOSE</v>
      </c>
      <c r="C1284" s="196"/>
      <c r="D1284" s="193"/>
      <c r="E1284" s="193" t="str">
        <f>IFERROR(VLOOKUP(D1284,Sort!B:C,2,0),"")</f>
        <v/>
      </c>
      <c r="F1284" s="194"/>
      <c r="G1284" s="195" t="str">
        <f t="shared" si="235"/>
        <v/>
      </c>
      <c r="H1284" s="243"/>
      <c r="I1284" s="197"/>
      <c r="J1284" s="243"/>
      <c r="K1284" s="197"/>
      <c r="L1284" s="198" t="str">
        <f t="shared" si="236"/>
        <v/>
      </c>
      <c r="M1284" s="199" t="str">
        <f t="shared" si="237"/>
        <v/>
      </c>
      <c r="N1284" s="200" t="str">
        <f t="shared" si="238"/>
        <v xml:space="preserve"> </v>
      </c>
      <c r="O1284" s="201"/>
      <c r="P1284" s="201"/>
      <c r="Q1284" s="202"/>
      <c r="R1284" s="202"/>
      <c r="S1284" s="202"/>
      <c r="T1284" s="193" t="str">
        <f>IFERROR(VLOOKUP(S1284,Sort!E:F,2,0),"")</f>
        <v/>
      </c>
      <c r="U1284" s="115" t="str">
        <f t="shared" si="239"/>
        <v/>
      </c>
      <c r="V1284" s="202" t="s">
        <v>422</v>
      </c>
      <c r="W1284" s="202"/>
      <c r="X1284" s="202"/>
      <c r="Y1284" s="202"/>
      <c r="Z1284" s="193"/>
      <c r="AA1284" s="193" t="s">
        <v>362</v>
      </c>
      <c r="AB1284" s="203"/>
      <c r="AC1284" s="204" t="str">
        <f t="shared" si="240"/>
        <v>CLOSE</v>
      </c>
      <c r="AD1284" s="47" t="str">
        <f t="array" ref="AD1284">IF(D1284="","",INDEX(HM_Unit!$D$1:$AE$1,MATCH(C1284,HM_Unit!$D$2:$AE$2,0)))</f>
        <v/>
      </c>
      <c r="AE1284" s="46"/>
      <c r="AF1284" s="46"/>
      <c r="AG1284" s="46"/>
      <c r="AH1284" s="46"/>
      <c r="AI1284" s="46"/>
      <c r="AJ1284" s="46"/>
      <c r="AK1284" s="46"/>
    </row>
    <row r="1285" spans="1:37" ht="12" customHeight="1">
      <c r="A1285" s="46" t="str">
        <f>IFERROR(VLOOKUP(D1285,Sort!B:D,3,0),"")</f>
        <v/>
      </c>
      <c r="B1285" s="190" t="str">
        <f t="shared" si="234"/>
        <v>0CLOSE</v>
      </c>
      <c r="C1285" s="196"/>
      <c r="D1285" s="193"/>
      <c r="E1285" s="193" t="str">
        <f>IFERROR(VLOOKUP(D1285,Sort!B:C,2,0),"")</f>
        <v/>
      </c>
      <c r="F1285" s="194"/>
      <c r="G1285" s="195" t="str">
        <f t="shared" si="235"/>
        <v/>
      </c>
      <c r="H1285" s="243"/>
      <c r="I1285" s="197"/>
      <c r="J1285" s="243"/>
      <c r="K1285" s="197"/>
      <c r="L1285" s="198" t="str">
        <f t="shared" si="236"/>
        <v/>
      </c>
      <c r="M1285" s="199" t="str">
        <f t="shared" si="237"/>
        <v/>
      </c>
      <c r="N1285" s="200" t="str">
        <f t="shared" si="238"/>
        <v xml:space="preserve"> </v>
      </c>
      <c r="O1285" s="201"/>
      <c r="P1285" s="201"/>
      <c r="Q1285" s="202"/>
      <c r="R1285" s="202"/>
      <c r="S1285" s="202"/>
      <c r="T1285" s="193" t="str">
        <f>IFERROR(VLOOKUP(S1285,Sort!E:F,2,0),"")</f>
        <v/>
      </c>
      <c r="U1285" s="115" t="str">
        <f t="shared" si="239"/>
        <v/>
      </c>
      <c r="V1285" s="202" t="s">
        <v>422</v>
      </c>
      <c r="W1285" s="202"/>
      <c r="X1285" s="202"/>
      <c r="Y1285" s="202"/>
      <c r="Z1285" s="193"/>
      <c r="AA1285" s="193" t="s">
        <v>362</v>
      </c>
      <c r="AB1285" s="203"/>
      <c r="AC1285" s="204" t="str">
        <f t="shared" si="240"/>
        <v>CLOSE</v>
      </c>
      <c r="AD1285" s="47" t="str">
        <f t="array" ref="AD1285">IF(D1285="","",INDEX(HM_Unit!$D$1:$AE$1,MATCH(C1285,HM_Unit!$D$2:$AE$2,0)))</f>
        <v/>
      </c>
      <c r="AE1285" s="46"/>
      <c r="AF1285" s="46"/>
      <c r="AG1285" s="46"/>
      <c r="AH1285" s="46"/>
      <c r="AI1285" s="46"/>
      <c r="AJ1285" s="46"/>
      <c r="AK1285" s="46"/>
    </row>
    <row r="1286" spans="1:37" ht="12" customHeight="1">
      <c r="A1286" s="46" t="str">
        <f>IFERROR(VLOOKUP(D1286,Sort!B:D,3,0),"")</f>
        <v/>
      </c>
      <c r="B1286" s="190" t="str">
        <f t="shared" si="234"/>
        <v>0CLOSE</v>
      </c>
      <c r="C1286" s="196"/>
      <c r="D1286" s="193"/>
      <c r="E1286" s="193" t="str">
        <f>IFERROR(VLOOKUP(D1286,Sort!B:C,2,0),"")</f>
        <v/>
      </c>
      <c r="F1286" s="194"/>
      <c r="G1286" s="195" t="str">
        <f t="shared" si="235"/>
        <v/>
      </c>
      <c r="H1286" s="243"/>
      <c r="I1286" s="197"/>
      <c r="J1286" s="243"/>
      <c r="K1286" s="197"/>
      <c r="L1286" s="198" t="str">
        <f t="shared" si="236"/>
        <v/>
      </c>
      <c r="M1286" s="199" t="str">
        <f t="shared" si="237"/>
        <v/>
      </c>
      <c r="N1286" s="200" t="str">
        <f t="shared" si="238"/>
        <v xml:space="preserve"> </v>
      </c>
      <c r="O1286" s="201"/>
      <c r="P1286" s="201"/>
      <c r="Q1286" s="202"/>
      <c r="R1286" s="202"/>
      <c r="S1286" s="202"/>
      <c r="T1286" s="193" t="str">
        <f>IFERROR(VLOOKUP(S1286,Sort!E:F,2,0),"")</f>
        <v/>
      </c>
      <c r="U1286" s="115" t="str">
        <f t="shared" si="239"/>
        <v/>
      </c>
      <c r="V1286" s="202" t="s">
        <v>422</v>
      </c>
      <c r="W1286" s="202"/>
      <c r="X1286" s="202"/>
      <c r="Y1286" s="202"/>
      <c r="Z1286" s="193"/>
      <c r="AA1286" s="193" t="s">
        <v>362</v>
      </c>
      <c r="AB1286" s="203"/>
      <c r="AC1286" s="204" t="str">
        <f t="shared" si="240"/>
        <v>CLOSE</v>
      </c>
      <c r="AD1286" s="47" t="str">
        <f t="array" ref="AD1286">IF(D1286="","",INDEX(HM_Unit!$D$1:$AE$1,MATCH(C1286,HM_Unit!$D$2:$AE$2,0)))</f>
        <v/>
      </c>
      <c r="AE1286" s="46"/>
      <c r="AF1286" s="46"/>
      <c r="AG1286" s="46"/>
      <c r="AH1286" s="46"/>
      <c r="AI1286" s="46"/>
      <c r="AJ1286" s="46"/>
      <c r="AK1286" s="46"/>
    </row>
    <row r="1287" spans="1:37" ht="12" customHeight="1">
      <c r="A1287" s="46" t="str">
        <f>IFERROR(VLOOKUP(D1287,Sort!B:D,3,0),"")</f>
        <v/>
      </c>
      <c r="B1287" s="190" t="str">
        <f t="shared" si="234"/>
        <v>0CLOSE</v>
      </c>
      <c r="C1287" s="196"/>
      <c r="D1287" s="193"/>
      <c r="E1287" s="193" t="str">
        <f>IFERROR(VLOOKUP(D1287,Sort!B:C,2,0),"")</f>
        <v/>
      </c>
      <c r="F1287" s="194"/>
      <c r="G1287" s="195" t="str">
        <f t="shared" si="235"/>
        <v/>
      </c>
      <c r="H1287" s="243"/>
      <c r="I1287" s="197"/>
      <c r="J1287" s="243"/>
      <c r="K1287" s="197"/>
      <c r="L1287" s="198" t="str">
        <f t="shared" si="236"/>
        <v/>
      </c>
      <c r="M1287" s="199" t="str">
        <f t="shared" si="237"/>
        <v/>
      </c>
      <c r="N1287" s="200" t="str">
        <f t="shared" si="238"/>
        <v xml:space="preserve"> </v>
      </c>
      <c r="O1287" s="201"/>
      <c r="P1287" s="201"/>
      <c r="Q1287" s="202"/>
      <c r="R1287" s="202"/>
      <c r="S1287" s="202"/>
      <c r="T1287" s="193" t="str">
        <f>IFERROR(VLOOKUP(S1287,Sort!E:F,2,0),"")</f>
        <v/>
      </c>
      <c r="U1287" s="115" t="str">
        <f t="shared" si="239"/>
        <v/>
      </c>
      <c r="V1287" s="202" t="s">
        <v>422</v>
      </c>
      <c r="W1287" s="202"/>
      <c r="X1287" s="202"/>
      <c r="Y1287" s="202"/>
      <c r="Z1287" s="193"/>
      <c r="AA1287" s="193" t="s">
        <v>362</v>
      </c>
      <c r="AB1287" s="203"/>
      <c r="AC1287" s="204" t="str">
        <f t="shared" si="240"/>
        <v>CLOSE</v>
      </c>
      <c r="AD1287" s="47" t="str">
        <f t="array" ref="AD1287">IF(D1287="","",INDEX(HM_Unit!$D$1:$AE$1,MATCH(C1287,HM_Unit!$D$2:$AE$2,0)))</f>
        <v/>
      </c>
      <c r="AE1287" s="46"/>
      <c r="AF1287" s="46"/>
      <c r="AG1287" s="46"/>
      <c r="AH1287" s="46"/>
      <c r="AI1287" s="46"/>
      <c r="AJ1287" s="46"/>
      <c r="AK1287" s="46"/>
    </row>
    <row r="1288" spans="1:37" ht="12" customHeight="1">
      <c r="A1288" s="46" t="str">
        <f>IFERROR(VLOOKUP(D1288,Sort!B:D,3,0),"")</f>
        <v/>
      </c>
      <c r="B1288" s="190" t="str">
        <f t="shared" si="234"/>
        <v>0CLOSE</v>
      </c>
      <c r="C1288" s="196"/>
      <c r="D1288" s="193"/>
      <c r="E1288" s="193" t="str">
        <f>IFERROR(VLOOKUP(D1288,Sort!B:C,2,0),"")</f>
        <v/>
      </c>
      <c r="F1288" s="194"/>
      <c r="G1288" s="195" t="str">
        <f t="shared" si="235"/>
        <v/>
      </c>
      <c r="H1288" s="243"/>
      <c r="I1288" s="197"/>
      <c r="J1288" s="243"/>
      <c r="K1288" s="197"/>
      <c r="L1288" s="198" t="str">
        <f t="shared" si="236"/>
        <v/>
      </c>
      <c r="M1288" s="199" t="str">
        <f t="shared" si="237"/>
        <v/>
      </c>
      <c r="N1288" s="200" t="str">
        <f t="shared" si="238"/>
        <v xml:space="preserve"> </v>
      </c>
      <c r="O1288" s="201"/>
      <c r="P1288" s="201"/>
      <c r="Q1288" s="202"/>
      <c r="R1288" s="202"/>
      <c r="S1288" s="202"/>
      <c r="T1288" s="193" t="str">
        <f>IFERROR(VLOOKUP(S1288,Sort!E:F,2,0),"")</f>
        <v/>
      </c>
      <c r="U1288" s="115" t="str">
        <f t="shared" si="239"/>
        <v/>
      </c>
      <c r="V1288" s="202" t="s">
        <v>422</v>
      </c>
      <c r="W1288" s="202"/>
      <c r="X1288" s="202"/>
      <c r="Y1288" s="202"/>
      <c r="Z1288" s="193"/>
      <c r="AA1288" s="193" t="s">
        <v>362</v>
      </c>
      <c r="AB1288" s="203"/>
      <c r="AC1288" s="204" t="str">
        <f t="shared" si="240"/>
        <v>CLOSE</v>
      </c>
      <c r="AD1288" s="47" t="str">
        <f t="array" ref="AD1288">IF(D1288="","",INDEX(HM_Unit!$D$1:$AE$1,MATCH(C1288,HM_Unit!$D$2:$AE$2,0)))</f>
        <v/>
      </c>
      <c r="AE1288" s="46"/>
      <c r="AF1288" s="46"/>
      <c r="AG1288" s="46"/>
      <c r="AH1288" s="46"/>
      <c r="AI1288" s="46"/>
      <c r="AJ1288" s="46"/>
      <c r="AK1288" s="46"/>
    </row>
    <row r="1289" spans="1:37" ht="12" customHeight="1">
      <c r="A1289" s="46" t="str">
        <f>IFERROR(VLOOKUP(D1289,Sort!B:D,3,0),"")</f>
        <v/>
      </c>
      <c r="B1289" s="190" t="str">
        <f t="shared" si="234"/>
        <v>0CLOSE</v>
      </c>
      <c r="C1289" s="196"/>
      <c r="D1289" s="193"/>
      <c r="E1289" s="193" t="str">
        <f>IFERROR(VLOOKUP(D1289,Sort!B:C,2,0),"")</f>
        <v/>
      </c>
      <c r="F1289" s="194"/>
      <c r="G1289" s="195" t="str">
        <f t="shared" si="235"/>
        <v/>
      </c>
      <c r="H1289" s="243"/>
      <c r="I1289" s="197"/>
      <c r="J1289" s="243"/>
      <c r="K1289" s="197"/>
      <c r="L1289" s="198" t="str">
        <f t="shared" si="236"/>
        <v/>
      </c>
      <c r="M1289" s="199" t="str">
        <f t="shared" si="237"/>
        <v/>
      </c>
      <c r="N1289" s="200" t="str">
        <f t="shared" si="238"/>
        <v xml:space="preserve"> </v>
      </c>
      <c r="O1289" s="201"/>
      <c r="P1289" s="201"/>
      <c r="Q1289" s="202"/>
      <c r="R1289" s="202"/>
      <c r="S1289" s="202"/>
      <c r="T1289" s="193" t="str">
        <f>IFERROR(VLOOKUP(S1289,Sort!E:F,2,0),"")</f>
        <v/>
      </c>
      <c r="U1289" s="115" t="str">
        <f t="shared" si="239"/>
        <v/>
      </c>
      <c r="V1289" s="202" t="s">
        <v>422</v>
      </c>
      <c r="W1289" s="202"/>
      <c r="X1289" s="202"/>
      <c r="Y1289" s="202"/>
      <c r="Z1289" s="193"/>
      <c r="AA1289" s="193" t="s">
        <v>362</v>
      </c>
      <c r="AB1289" s="203"/>
      <c r="AC1289" s="204" t="str">
        <f t="shared" si="240"/>
        <v>CLOSE</v>
      </c>
      <c r="AD1289" s="47" t="str">
        <f t="array" ref="AD1289">IF(D1289="","",INDEX(HM_Unit!$D$1:$AE$1,MATCH(C1289,HM_Unit!$D$2:$AE$2,0)))</f>
        <v/>
      </c>
      <c r="AE1289" s="46"/>
      <c r="AF1289" s="46"/>
      <c r="AG1289" s="46"/>
      <c r="AH1289" s="46"/>
      <c r="AI1289" s="46"/>
      <c r="AJ1289" s="46"/>
      <c r="AK1289" s="46"/>
    </row>
    <row r="1290" spans="1:37" ht="12" customHeight="1">
      <c r="A1290" s="46" t="str">
        <f>IFERROR(VLOOKUP(D1290,Sort!B:D,3,0),"")</f>
        <v/>
      </c>
      <c r="B1290" s="190" t="str">
        <f t="shared" si="234"/>
        <v>0CLOSE</v>
      </c>
      <c r="C1290" s="196"/>
      <c r="D1290" s="193"/>
      <c r="E1290" s="193" t="str">
        <f>IFERROR(VLOOKUP(D1290,Sort!B:C,2,0),"")</f>
        <v/>
      </c>
      <c r="F1290" s="194"/>
      <c r="G1290" s="195" t="str">
        <f t="shared" si="235"/>
        <v/>
      </c>
      <c r="H1290" s="243"/>
      <c r="I1290" s="197"/>
      <c r="J1290" s="243"/>
      <c r="K1290" s="197"/>
      <c r="L1290" s="198" t="str">
        <f t="shared" si="236"/>
        <v/>
      </c>
      <c r="M1290" s="199" t="str">
        <f t="shared" si="237"/>
        <v/>
      </c>
      <c r="N1290" s="200" t="str">
        <f t="shared" si="238"/>
        <v xml:space="preserve"> </v>
      </c>
      <c r="O1290" s="201"/>
      <c r="P1290" s="201"/>
      <c r="Q1290" s="202"/>
      <c r="R1290" s="202"/>
      <c r="S1290" s="202"/>
      <c r="T1290" s="193" t="str">
        <f>IFERROR(VLOOKUP(S1290,Sort!E:F,2,0),"")</f>
        <v/>
      </c>
      <c r="U1290" s="115" t="str">
        <f t="shared" si="239"/>
        <v/>
      </c>
      <c r="V1290" s="202" t="s">
        <v>422</v>
      </c>
      <c r="W1290" s="202"/>
      <c r="X1290" s="202"/>
      <c r="Y1290" s="202"/>
      <c r="Z1290" s="193"/>
      <c r="AA1290" s="193" t="s">
        <v>362</v>
      </c>
      <c r="AB1290" s="203"/>
      <c r="AC1290" s="204" t="str">
        <f t="shared" si="240"/>
        <v>CLOSE</v>
      </c>
      <c r="AD1290" s="47" t="str">
        <f t="array" ref="AD1290">IF(D1290="","",INDEX(HM_Unit!$D$1:$AE$1,MATCH(C1290,HM_Unit!$D$2:$AE$2,0)))</f>
        <v/>
      </c>
      <c r="AE1290" s="46"/>
      <c r="AF1290" s="46"/>
      <c r="AG1290" s="46"/>
      <c r="AH1290" s="46"/>
      <c r="AI1290" s="46"/>
      <c r="AJ1290" s="46"/>
      <c r="AK1290" s="46"/>
    </row>
    <row r="1291" spans="1:37" ht="12" customHeight="1">
      <c r="A1291" s="46" t="str">
        <f>IFERROR(VLOOKUP(D1291,Sort!B:D,3,0),"")</f>
        <v/>
      </c>
      <c r="B1291" s="190" t="str">
        <f t="shared" si="234"/>
        <v>0CLOSE</v>
      </c>
      <c r="C1291" s="196"/>
      <c r="D1291" s="193"/>
      <c r="E1291" s="193" t="str">
        <f>IFERROR(VLOOKUP(D1291,Sort!B:C,2,0),"")</f>
        <v/>
      </c>
      <c r="F1291" s="194"/>
      <c r="G1291" s="195" t="str">
        <f t="shared" si="235"/>
        <v/>
      </c>
      <c r="H1291" s="243"/>
      <c r="I1291" s="197"/>
      <c r="J1291" s="243"/>
      <c r="K1291" s="197"/>
      <c r="L1291" s="198" t="str">
        <f t="shared" si="236"/>
        <v/>
      </c>
      <c r="M1291" s="199" t="str">
        <f t="shared" si="237"/>
        <v/>
      </c>
      <c r="N1291" s="200" t="str">
        <f t="shared" si="238"/>
        <v xml:space="preserve"> </v>
      </c>
      <c r="O1291" s="201"/>
      <c r="P1291" s="201"/>
      <c r="Q1291" s="202"/>
      <c r="R1291" s="202"/>
      <c r="S1291" s="202"/>
      <c r="T1291" s="193" t="str">
        <f>IFERROR(VLOOKUP(S1291,Sort!E:F,2,0),"")</f>
        <v/>
      </c>
      <c r="U1291" s="115" t="str">
        <f t="shared" si="239"/>
        <v/>
      </c>
      <c r="V1291" s="202" t="s">
        <v>422</v>
      </c>
      <c r="W1291" s="202"/>
      <c r="X1291" s="202"/>
      <c r="Y1291" s="202"/>
      <c r="Z1291" s="193"/>
      <c r="AA1291" s="193" t="s">
        <v>362</v>
      </c>
      <c r="AB1291" s="203"/>
      <c r="AC1291" s="204" t="str">
        <f t="shared" si="240"/>
        <v>CLOSE</v>
      </c>
      <c r="AD1291" s="47" t="str">
        <f t="array" ref="AD1291">IF(D1291="","",INDEX(HM_Unit!$D$1:$AE$1,MATCH(C1291,HM_Unit!$D$2:$AE$2,0)))</f>
        <v/>
      </c>
      <c r="AE1291" s="46"/>
      <c r="AF1291" s="46"/>
      <c r="AG1291" s="46"/>
      <c r="AH1291" s="46"/>
      <c r="AI1291" s="46"/>
      <c r="AJ1291" s="46"/>
      <c r="AK1291" s="46"/>
    </row>
    <row r="1292" spans="1:37" ht="12" customHeight="1">
      <c r="A1292" s="46" t="str">
        <f>IFERROR(VLOOKUP(D1292,Sort!B:D,3,0),"")</f>
        <v/>
      </c>
      <c r="B1292" s="190" t="str">
        <f t="shared" si="234"/>
        <v>0CLOSE</v>
      </c>
      <c r="C1292" s="196"/>
      <c r="D1292" s="193"/>
      <c r="E1292" s="193" t="str">
        <f>IFERROR(VLOOKUP(D1292,Sort!B:C,2,0),"")</f>
        <v/>
      </c>
      <c r="F1292" s="194"/>
      <c r="G1292" s="195" t="str">
        <f t="shared" si="235"/>
        <v/>
      </c>
      <c r="H1292" s="243"/>
      <c r="I1292" s="197"/>
      <c r="J1292" s="243"/>
      <c r="K1292" s="197"/>
      <c r="L1292" s="198" t="str">
        <f t="shared" si="236"/>
        <v/>
      </c>
      <c r="M1292" s="199" t="str">
        <f t="shared" si="237"/>
        <v/>
      </c>
      <c r="N1292" s="200" t="str">
        <f t="shared" si="238"/>
        <v xml:space="preserve"> </v>
      </c>
      <c r="O1292" s="201"/>
      <c r="P1292" s="201"/>
      <c r="Q1292" s="202"/>
      <c r="R1292" s="202"/>
      <c r="S1292" s="202"/>
      <c r="T1292" s="193" t="str">
        <f>IFERROR(VLOOKUP(S1292,Sort!E:F,2,0),"")</f>
        <v/>
      </c>
      <c r="U1292" s="115" t="str">
        <f t="shared" si="239"/>
        <v/>
      </c>
      <c r="V1292" s="202" t="s">
        <v>422</v>
      </c>
      <c r="W1292" s="202"/>
      <c r="X1292" s="202"/>
      <c r="Y1292" s="202"/>
      <c r="Z1292" s="193"/>
      <c r="AA1292" s="193" t="s">
        <v>362</v>
      </c>
      <c r="AB1292" s="203"/>
      <c r="AC1292" s="204" t="str">
        <f t="shared" si="240"/>
        <v>CLOSE</v>
      </c>
      <c r="AD1292" s="47" t="str">
        <f t="array" ref="AD1292">IF(D1292="","",INDEX(HM_Unit!$D$1:$AE$1,MATCH(C1292,HM_Unit!$D$2:$AE$2,0)))</f>
        <v/>
      </c>
      <c r="AE1292" s="46"/>
      <c r="AF1292" s="46"/>
      <c r="AG1292" s="46"/>
      <c r="AH1292" s="46"/>
      <c r="AI1292" s="46"/>
      <c r="AJ1292" s="46"/>
      <c r="AK1292" s="46"/>
    </row>
    <row r="1293" spans="1:37" ht="12" customHeight="1">
      <c r="A1293" s="46" t="str">
        <f>IFERROR(VLOOKUP(D1293,Sort!B:D,3,0),"")</f>
        <v/>
      </c>
      <c r="B1293" s="190" t="str">
        <f t="shared" si="234"/>
        <v>0CLOSE</v>
      </c>
      <c r="C1293" s="196"/>
      <c r="D1293" s="193"/>
      <c r="E1293" s="193" t="str">
        <f>IFERROR(VLOOKUP(D1293,Sort!B:C,2,0),"")</f>
        <v/>
      </c>
      <c r="F1293" s="194"/>
      <c r="G1293" s="195" t="str">
        <f t="shared" si="235"/>
        <v/>
      </c>
      <c r="H1293" s="243"/>
      <c r="I1293" s="197"/>
      <c r="J1293" s="243"/>
      <c r="K1293" s="197"/>
      <c r="L1293" s="198" t="str">
        <f t="shared" si="236"/>
        <v/>
      </c>
      <c r="M1293" s="199" t="str">
        <f t="shared" si="237"/>
        <v/>
      </c>
      <c r="N1293" s="200" t="str">
        <f t="shared" si="238"/>
        <v xml:space="preserve"> </v>
      </c>
      <c r="O1293" s="201"/>
      <c r="P1293" s="201"/>
      <c r="Q1293" s="202"/>
      <c r="R1293" s="202"/>
      <c r="S1293" s="202"/>
      <c r="T1293" s="193" t="str">
        <f>IFERROR(VLOOKUP(S1293,Sort!E:F,2,0),"")</f>
        <v/>
      </c>
      <c r="U1293" s="115" t="str">
        <f t="shared" si="239"/>
        <v/>
      </c>
      <c r="V1293" s="202" t="s">
        <v>422</v>
      </c>
      <c r="W1293" s="202"/>
      <c r="X1293" s="202"/>
      <c r="Y1293" s="202"/>
      <c r="Z1293" s="193"/>
      <c r="AA1293" s="193" t="s">
        <v>362</v>
      </c>
      <c r="AB1293" s="203"/>
      <c r="AC1293" s="204" t="str">
        <f t="shared" si="240"/>
        <v>CLOSE</v>
      </c>
      <c r="AD1293" s="47" t="str">
        <f t="array" ref="AD1293">IF(D1293="","",INDEX(HM_Unit!$D$1:$AE$1,MATCH(C1293,HM_Unit!$D$2:$AE$2,0)))</f>
        <v/>
      </c>
      <c r="AE1293" s="46"/>
      <c r="AF1293" s="46"/>
      <c r="AG1293" s="46"/>
      <c r="AH1293" s="46"/>
      <c r="AI1293" s="46"/>
      <c r="AJ1293" s="46"/>
      <c r="AK1293" s="46"/>
    </row>
    <row r="1294" spans="1:37" ht="12" customHeight="1">
      <c r="A1294" s="46" t="str">
        <f>IFERROR(VLOOKUP(D1294,Sort!B:D,3,0),"")</f>
        <v/>
      </c>
      <c r="B1294" s="190" t="str">
        <f t="shared" si="234"/>
        <v>0CLOSE</v>
      </c>
      <c r="C1294" s="196"/>
      <c r="D1294" s="193"/>
      <c r="E1294" s="193" t="str">
        <f>IFERROR(VLOOKUP(D1294,Sort!B:C,2,0),"")</f>
        <v/>
      </c>
      <c r="F1294" s="194"/>
      <c r="G1294" s="195" t="str">
        <f t="shared" si="235"/>
        <v/>
      </c>
      <c r="H1294" s="243"/>
      <c r="I1294" s="197"/>
      <c r="J1294" s="243"/>
      <c r="K1294" s="197"/>
      <c r="L1294" s="198" t="str">
        <f t="shared" si="236"/>
        <v/>
      </c>
      <c r="M1294" s="199" t="str">
        <f t="shared" si="237"/>
        <v/>
      </c>
      <c r="N1294" s="200" t="str">
        <f t="shared" si="238"/>
        <v xml:space="preserve"> </v>
      </c>
      <c r="O1294" s="201"/>
      <c r="P1294" s="201"/>
      <c r="Q1294" s="202"/>
      <c r="R1294" s="202"/>
      <c r="S1294" s="202"/>
      <c r="T1294" s="193" t="str">
        <f>IFERROR(VLOOKUP(S1294,Sort!E:F,2,0),"")</f>
        <v/>
      </c>
      <c r="U1294" s="115" t="str">
        <f t="shared" si="239"/>
        <v/>
      </c>
      <c r="V1294" s="202" t="s">
        <v>422</v>
      </c>
      <c r="W1294" s="202"/>
      <c r="X1294" s="202"/>
      <c r="Y1294" s="202"/>
      <c r="Z1294" s="193"/>
      <c r="AA1294" s="193" t="s">
        <v>362</v>
      </c>
      <c r="AB1294" s="203"/>
      <c r="AC1294" s="204" t="str">
        <f t="shared" si="240"/>
        <v>CLOSE</v>
      </c>
      <c r="AD1294" s="47" t="str">
        <f t="array" ref="AD1294">IF(D1294="","",INDEX(HM_Unit!$D$1:$AE$1,MATCH(C1294,HM_Unit!$D$2:$AE$2,0)))</f>
        <v/>
      </c>
      <c r="AE1294" s="46"/>
      <c r="AF1294" s="46"/>
      <c r="AG1294" s="46"/>
      <c r="AH1294" s="46"/>
      <c r="AI1294" s="46"/>
      <c r="AJ1294" s="46"/>
      <c r="AK1294" s="46"/>
    </row>
    <row r="1295" spans="1:37" ht="12" customHeight="1">
      <c r="A1295" s="46" t="str">
        <f>IFERROR(VLOOKUP(D1295,Sort!B:D,3,0),"")</f>
        <v/>
      </c>
      <c r="B1295" s="190" t="str">
        <f t="shared" si="234"/>
        <v>0CLOSE</v>
      </c>
      <c r="C1295" s="196"/>
      <c r="D1295" s="193"/>
      <c r="E1295" s="193" t="str">
        <f>IFERROR(VLOOKUP(D1295,Sort!B:C,2,0),"")</f>
        <v/>
      </c>
      <c r="F1295" s="194"/>
      <c r="G1295" s="195" t="str">
        <f t="shared" si="235"/>
        <v/>
      </c>
      <c r="H1295" s="243"/>
      <c r="I1295" s="197"/>
      <c r="J1295" s="243"/>
      <c r="K1295" s="197"/>
      <c r="L1295" s="198" t="str">
        <f t="shared" si="236"/>
        <v/>
      </c>
      <c r="M1295" s="199" t="str">
        <f t="shared" si="237"/>
        <v/>
      </c>
      <c r="N1295" s="200" t="str">
        <f t="shared" si="238"/>
        <v xml:space="preserve"> </v>
      </c>
      <c r="O1295" s="201"/>
      <c r="P1295" s="201"/>
      <c r="Q1295" s="202"/>
      <c r="R1295" s="202"/>
      <c r="S1295" s="202"/>
      <c r="T1295" s="193" t="str">
        <f>IFERROR(VLOOKUP(S1295,Sort!E:F,2,0),"")</f>
        <v/>
      </c>
      <c r="U1295" s="115" t="str">
        <f t="shared" si="239"/>
        <v/>
      </c>
      <c r="V1295" s="202" t="s">
        <v>422</v>
      </c>
      <c r="W1295" s="202"/>
      <c r="X1295" s="202"/>
      <c r="Y1295" s="202"/>
      <c r="Z1295" s="193"/>
      <c r="AA1295" s="193" t="s">
        <v>362</v>
      </c>
      <c r="AB1295" s="203"/>
      <c r="AC1295" s="204" t="str">
        <f t="shared" si="240"/>
        <v>CLOSE</v>
      </c>
      <c r="AD1295" s="47" t="str">
        <f t="array" ref="AD1295">IF(D1295="","",INDEX(HM_Unit!$D$1:$AE$1,MATCH(C1295,HM_Unit!$D$2:$AE$2,0)))</f>
        <v/>
      </c>
      <c r="AE1295" s="46"/>
      <c r="AF1295" s="46"/>
      <c r="AG1295" s="46"/>
      <c r="AH1295" s="46"/>
      <c r="AI1295" s="46"/>
      <c r="AJ1295" s="46"/>
      <c r="AK1295" s="46"/>
    </row>
    <row r="1296" spans="1:37" ht="12" customHeight="1">
      <c r="A1296" s="46" t="str">
        <f>IFERROR(VLOOKUP(D1296,Sort!B:D,3,0),"")</f>
        <v/>
      </c>
      <c r="B1296" s="190" t="str">
        <f t="shared" si="234"/>
        <v>0CLOSE</v>
      </c>
      <c r="C1296" s="196"/>
      <c r="D1296" s="193"/>
      <c r="E1296" s="193" t="str">
        <f>IFERROR(VLOOKUP(D1296,Sort!B:C,2,0),"")</f>
        <v/>
      </c>
      <c r="F1296" s="194"/>
      <c r="G1296" s="195" t="str">
        <f t="shared" si="235"/>
        <v/>
      </c>
      <c r="H1296" s="243"/>
      <c r="I1296" s="197"/>
      <c r="J1296" s="243"/>
      <c r="K1296" s="197"/>
      <c r="L1296" s="198" t="str">
        <f t="shared" si="236"/>
        <v/>
      </c>
      <c r="M1296" s="199" t="str">
        <f t="shared" si="237"/>
        <v/>
      </c>
      <c r="N1296" s="200" t="str">
        <f t="shared" si="238"/>
        <v xml:space="preserve"> </v>
      </c>
      <c r="O1296" s="201"/>
      <c r="P1296" s="201"/>
      <c r="Q1296" s="202"/>
      <c r="R1296" s="202"/>
      <c r="S1296" s="202"/>
      <c r="T1296" s="193" t="str">
        <f>IFERROR(VLOOKUP(S1296,Sort!E:F,2,0),"")</f>
        <v/>
      </c>
      <c r="U1296" s="115" t="str">
        <f t="shared" si="239"/>
        <v/>
      </c>
      <c r="V1296" s="202" t="s">
        <v>422</v>
      </c>
      <c r="W1296" s="202"/>
      <c r="X1296" s="202"/>
      <c r="Y1296" s="202"/>
      <c r="Z1296" s="193"/>
      <c r="AA1296" s="193" t="s">
        <v>362</v>
      </c>
      <c r="AB1296" s="203"/>
      <c r="AC1296" s="204" t="str">
        <f t="shared" si="240"/>
        <v>CLOSE</v>
      </c>
      <c r="AD1296" s="47" t="str">
        <f t="array" ref="AD1296">IF(D1296="","",INDEX(HM_Unit!$D$1:$AE$1,MATCH(C1296,HM_Unit!$D$2:$AE$2,0)))</f>
        <v/>
      </c>
      <c r="AE1296" s="46"/>
      <c r="AF1296" s="46"/>
      <c r="AG1296" s="46"/>
      <c r="AH1296" s="46"/>
      <c r="AI1296" s="46"/>
      <c r="AJ1296" s="46"/>
      <c r="AK1296" s="46"/>
    </row>
    <row r="1297" spans="1:37" ht="12" customHeight="1">
      <c r="A1297" s="46" t="str">
        <f>IFERROR(VLOOKUP(D1297,Sort!B:D,3,0),"")</f>
        <v/>
      </c>
      <c r="B1297" s="190" t="str">
        <f t="shared" si="234"/>
        <v>0CLOSE</v>
      </c>
      <c r="C1297" s="196"/>
      <c r="D1297" s="193"/>
      <c r="E1297" s="193" t="str">
        <f>IFERROR(VLOOKUP(D1297,Sort!B:C,2,0),"")</f>
        <v/>
      </c>
      <c r="F1297" s="194"/>
      <c r="G1297" s="195" t="str">
        <f t="shared" si="235"/>
        <v/>
      </c>
      <c r="H1297" s="243"/>
      <c r="I1297" s="197"/>
      <c r="J1297" s="243"/>
      <c r="K1297" s="197"/>
      <c r="L1297" s="198" t="str">
        <f t="shared" si="236"/>
        <v/>
      </c>
      <c r="M1297" s="199" t="str">
        <f t="shared" si="237"/>
        <v/>
      </c>
      <c r="N1297" s="200" t="str">
        <f t="shared" si="238"/>
        <v xml:space="preserve"> </v>
      </c>
      <c r="O1297" s="201"/>
      <c r="P1297" s="201"/>
      <c r="Q1297" s="202"/>
      <c r="R1297" s="202"/>
      <c r="S1297" s="202"/>
      <c r="T1297" s="193" t="str">
        <f>IFERROR(VLOOKUP(S1297,Sort!E:F,2,0),"")</f>
        <v/>
      </c>
      <c r="U1297" s="115" t="str">
        <f t="shared" si="239"/>
        <v/>
      </c>
      <c r="V1297" s="202" t="s">
        <v>422</v>
      </c>
      <c r="W1297" s="202"/>
      <c r="X1297" s="202"/>
      <c r="Y1297" s="202"/>
      <c r="Z1297" s="193"/>
      <c r="AA1297" s="193" t="s">
        <v>362</v>
      </c>
      <c r="AB1297" s="203"/>
      <c r="AC1297" s="204" t="str">
        <f t="shared" si="240"/>
        <v>CLOSE</v>
      </c>
      <c r="AD1297" s="47" t="str">
        <f t="array" ref="AD1297">IF(D1297="","",INDEX(HM_Unit!$D$1:$AE$1,MATCH(C1297,HM_Unit!$D$2:$AE$2,0)))</f>
        <v/>
      </c>
      <c r="AE1297" s="46"/>
      <c r="AF1297" s="46"/>
      <c r="AG1297" s="46"/>
      <c r="AH1297" s="46"/>
      <c r="AI1297" s="46"/>
      <c r="AJ1297" s="46"/>
      <c r="AK1297" s="46"/>
    </row>
    <row r="1298" spans="1:37" ht="12" customHeight="1">
      <c r="A1298" s="46" t="str">
        <f>IFERROR(VLOOKUP(D1298,Sort!B:D,3,0),"")</f>
        <v/>
      </c>
      <c r="B1298" s="190" t="str">
        <f t="shared" si="234"/>
        <v>0CLOSE</v>
      </c>
      <c r="C1298" s="196"/>
      <c r="D1298" s="193"/>
      <c r="E1298" s="193" t="str">
        <f>IFERROR(VLOOKUP(D1298,Sort!B:C,2,0),"")</f>
        <v/>
      </c>
      <c r="F1298" s="194"/>
      <c r="G1298" s="195" t="str">
        <f t="shared" si="235"/>
        <v/>
      </c>
      <c r="H1298" s="243"/>
      <c r="I1298" s="197"/>
      <c r="J1298" s="243"/>
      <c r="K1298" s="197"/>
      <c r="L1298" s="198" t="str">
        <f t="shared" si="236"/>
        <v/>
      </c>
      <c r="M1298" s="199" t="str">
        <f t="shared" si="237"/>
        <v/>
      </c>
      <c r="N1298" s="200" t="str">
        <f t="shared" si="238"/>
        <v xml:space="preserve"> </v>
      </c>
      <c r="O1298" s="201"/>
      <c r="P1298" s="201"/>
      <c r="Q1298" s="202"/>
      <c r="R1298" s="202"/>
      <c r="S1298" s="202"/>
      <c r="T1298" s="193" t="str">
        <f>IFERROR(VLOOKUP(S1298,Sort!E:F,2,0),"")</f>
        <v/>
      </c>
      <c r="U1298" s="115" t="str">
        <f t="shared" si="239"/>
        <v/>
      </c>
      <c r="V1298" s="202" t="s">
        <v>422</v>
      </c>
      <c r="W1298" s="202"/>
      <c r="X1298" s="202"/>
      <c r="Y1298" s="202"/>
      <c r="Z1298" s="193"/>
      <c r="AA1298" s="193" t="s">
        <v>362</v>
      </c>
      <c r="AB1298" s="203"/>
      <c r="AC1298" s="204" t="str">
        <f t="shared" si="240"/>
        <v>CLOSE</v>
      </c>
      <c r="AD1298" s="47" t="str">
        <f t="array" ref="AD1298">IF(D1298="","",INDEX(HM_Unit!$D$1:$AE$1,MATCH(C1298,HM_Unit!$D$2:$AE$2,0)))</f>
        <v/>
      </c>
      <c r="AE1298" s="46"/>
      <c r="AF1298" s="46"/>
      <c r="AG1298" s="46"/>
      <c r="AH1298" s="46"/>
      <c r="AI1298" s="46"/>
      <c r="AJ1298" s="46"/>
      <c r="AK1298" s="46"/>
    </row>
    <row r="1299" spans="1:37" ht="12" customHeight="1">
      <c r="A1299" s="46" t="str">
        <f>IFERROR(VLOOKUP(D1299,Sort!B:D,3,0),"")</f>
        <v/>
      </c>
      <c r="B1299" s="190" t="str">
        <f t="shared" si="234"/>
        <v>0CLOSE</v>
      </c>
      <c r="C1299" s="196"/>
      <c r="D1299" s="193"/>
      <c r="E1299" s="193" t="str">
        <f>IFERROR(VLOOKUP(D1299,Sort!B:C,2,0),"")</f>
        <v/>
      </c>
      <c r="F1299" s="194"/>
      <c r="G1299" s="195" t="str">
        <f t="shared" si="235"/>
        <v/>
      </c>
      <c r="H1299" s="243"/>
      <c r="I1299" s="197"/>
      <c r="J1299" s="243"/>
      <c r="K1299" s="197"/>
      <c r="L1299" s="198" t="str">
        <f t="shared" si="236"/>
        <v/>
      </c>
      <c r="M1299" s="199" t="str">
        <f t="shared" si="237"/>
        <v/>
      </c>
      <c r="N1299" s="200" t="str">
        <f t="shared" si="238"/>
        <v xml:space="preserve"> </v>
      </c>
      <c r="O1299" s="201"/>
      <c r="P1299" s="201"/>
      <c r="Q1299" s="202"/>
      <c r="R1299" s="202"/>
      <c r="S1299" s="202"/>
      <c r="T1299" s="193" t="str">
        <f>IFERROR(VLOOKUP(S1299,Sort!E:F,2,0),"")</f>
        <v/>
      </c>
      <c r="U1299" s="115" t="str">
        <f t="shared" si="239"/>
        <v/>
      </c>
      <c r="V1299" s="202" t="s">
        <v>422</v>
      </c>
      <c r="W1299" s="202"/>
      <c r="X1299" s="202"/>
      <c r="Y1299" s="202"/>
      <c r="Z1299" s="193"/>
      <c r="AA1299" s="193" t="s">
        <v>362</v>
      </c>
      <c r="AB1299" s="203"/>
      <c r="AC1299" s="204" t="str">
        <f t="shared" si="240"/>
        <v>CLOSE</v>
      </c>
      <c r="AD1299" s="47" t="str">
        <f t="array" ref="AD1299">IF(D1299="","",INDEX(HM_Unit!$D$1:$AE$1,MATCH(C1299,HM_Unit!$D$2:$AE$2,0)))</f>
        <v/>
      </c>
      <c r="AE1299" s="46"/>
      <c r="AF1299" s="46"/>
      <c r="AG1299" s="46"/>
      <c r="AH1299" s="46"/>
      <c r="AI1299" s="46"/>
      <c r="AJ1299" s="46"/>
      <c r="AK1299" s="46"/>
    </row>
    <row r="1300" spans="1:37" ht="12" customHeight="1">
      <c r="A1300" s="46" t="str">
        <f>IFERROR(VLOOKUP(D1300,Sort!B:D,3,0),"")</f>
        <v/>
      </c>
      <c r="B1300" s="190" t="str">
        <f t="shared" si="234"/>
        <v>0CLOSE</v>
      </c>
      <c r="C1300" s="196"/>
      <c r="D1300" s="193"/>
      <c r="E1300" s="193" t="str">
        <f>IFERROR(VLOOKUP(D1300,Sort!B:C,2,0),"")</f>
        <v/>
      </c>
      <c r="F1300" s="194"/>
      <c r="G1300" s="195" t="str">
        <f t="shared" si="235"/>
        <v/>
      </c>
      <c r="H1300" s="243"/>
      <c r="I1300" s="197"/>
      <c r="J1300" s="243"/>
      <c r="K1300" s="197"/>
      <c r="L1300" s="198" t="str">
        <f t="shared" si="236"/>
        <v/>
      </c>
      <c r="M1300" s="199" t="str">
        <f t="shared" si="237"/>
        <v/>
      </c>
      <c r="N1300" s="200" t="str">
        <f t="shared" si="238"/>
        <v xml:space="preserve"> </v>
      </c>
      <c r="O1300" s="201"/>
      <c r="P1300" s="201"/>
      <c r="Q1300" s="202"/>
      <c r="R1300" s="202"/>
      <c r="S1300" s="202"/>
      <c r="T1300" s="193" t="str">
        <f>IFERROR(VLOOKUP(S1300,Sort!E:F,2,0),"")</f>
        <v/>
      </c>
      <c r="U1300" s="115" t="str">
        <f t="shared" si="239"/>
        <v/>
      </c>
      <c r="V1300" s="202" t="s">
        <v>422</v>
      </c>
      <c r="W1300" s="202"/>
      <c r="X1300" s="202"/>
      <c r="Y1300" s="202"/>
      <c r="Z1300" s="193"/>
      <c r="AA1300" s="193" t="s">
        <v>362</v>
      </c>
      <c r="AB1300" s="203"/>
      <c r="AC1300" s="204" t="str">
        <f t="shared" si="240"/>
        <v>CLOSE</v>
      </c>
      <c r="AD1300" s="47" t="str">
        <f t="array" ref="AD1300">IF(D1300="","",INDEX(HM_Unit!$D$1:$AE$1,MATCH(C1300,HM_Unit!$D$2:$AE$2,0)))</f>
        <v/>
      </c>
      <c r="AE1300" s="46"/>
      <c r="AF1300" s="46"/>
      <c r="AG1300" s="46"/>
      <c r="AH1300" s="46"/>
      <c r="AI1300" s="46"/>
      <c r="AJ1300" s="46"/>
      <c r="AK1300" s="46"/>
    </row>
    <row r="1301" spans="1:37" ht="12" customHeight="1">
      <c r="A1301" s="46" t="str">
        <f>IFERROR(VLOOKUP(D1301,Sort!B:D,3,0),"")</f>
        <v/>
      </c>
      <c r="B1301" s="190" t="str">
        <f t="shared" si="234"/>
        <v>0CLOSE</v>
      </c>
      <c r="C1301" s="196"/>
      <c r="D1301" s="193"/>
      <c r="E1301" s="193" t="str">
        <f>IFERROR(VLOOKUP(D1301,Sort!B:C,2,0),"")</f>
        <v/>
      </c>
      <c r="F1301" s="194"/>
      <c r="G1301" s="195" t="str">
        <f t="shared" si="235"/>
        <v/>
      </c>
      <c r="H1301" s="243"/>
      <c r="I1301" s="197"/>
      <c r="J1301" s="243"/>
      <c r="K1301" s="197"/>
      <c r="L1301" s="198" t="str">
        <f t="shared" si="236"/>
        <v/>
      </c>
      <c r="M1301" s="199" t="str">
        <f t="shared" si="237"/>
        <v/>
      </c>
      <c r="N1301" s="200" t="str">
        <f t="shared" si="238"/>
        <v xml:space="preserve"> </v>
      </c>
      <c r="O1301" s="201"/>
      <c r="P1301" s="201"/>
      <c r="Q1301" s="202"/>
      <c r="R1301" s="202"/>
      <c r="S1301" s="202"/>
      <c r="T1301" s="193" t="str">
        <f>IFERROR(VLOOKUP(S1301,Sort!E:F,2,0),"")</f>
        <v/>
      </c>
      <c r="U1301" s="115" t="str">
        <f t="shared" si="239"/>
        <v/>
      </c>
      <c r="V1301" s="202" t="s">
        <v>422</v>
      </c>
      <c r="W1301" s="202"/>
      <c r="X1301" s="202"/>
      <c r="Y1301" s="202"/>
      <c r="Z1301" s="193"/>
      <c r="AA1301" s="193" t="s">
        <v>362</v>
      </c>
      <c r="AB1301" s="203"/>
      <c r="AC1301" s="204" t="str">
        <f t="shared" si="240"/>
        <v>CLOSE</v>
      </c>
      <c r="AD1301" s="47" t="str">
        <f t="array" ref="AD1301">IF(D1301="","",INDEX(HM_Unit!$D$1:$AE$1,MATCH(C1301,HM_Unit!$D$2:$AE$2,0)))</f>
        <v/>
      </c>
      <c r="AE1301" s="46"/>
      <c r="AF1301" s="46"/>
      <c r="AG1301" s="46"/>
      <c r="AH1301" s="46"/>
      <c r="AI1301" s="46"/>
      <c r="AJ1301" s="46"/>
      <c r="AK1301" s="46"/>
    </row>
    <row r="1302" spans="1:37" ht="12" customHeight="1">
      <c r="A1302" s="46" t="str">
        <f>IFERROR(VLOOKUP(D1302,Sort!B:D,3,0),"")</f>
        <v/>
      </c>
      <c r="B1302" s="190" t="str">
        <f t="shared" si="234"/>
        <v>0CLOSE</v>
      </c>
      <c r="C1302" s="196"/>
      <c r="D1302" s="193"/>
      <c r="E1302" s="193" t="str">
        <f>IFERROR(VLOOKUP(D1302,Sort!B:C,2,0),"")</f>
        <v/>
      </c>
      <c r="F1302" s="194"/>
      <c r="G1302" s="195" t="str">
        <f t="shared" si="235"/>
        <v/>
      </c>
      <c r="H1302" s="243"/>
      <c r="I1302" s="197"/>
      <c r="J1302" s="243"/>
      <c r="K1302" s="197"/>
      <c r="L1302" s="198" t="str">
        <f t="shared" si="236"/>
        <v/>
      </c>
      <c r="M1302" s="199" t="str">
        <f t="shared" si="237"/>
        <v/>
      </c>
      <c r="N1302" s="200" t="str">
        <f t="shared" si="238"/>
        <v xml:space="preserve"> </v>
      </c>
      <c r="O1302" s="201"/>
      <c r="P1302" s="201"/>
      <c r="Q1302" s="202"/>
      <c r="R1302" s="202"/>
      <c r="S1302" s="202"/>
      <c r="T1302" s="193" t="str">
        <f>IFERROR(VLOOKUP(S1302,Sort!E:F,2,0),"")</f>
        <v/>
      </c>
      <c r="U1302" s="115" t="str">
        <f t="shared" si="239"/>
        <v/>
      </c>
      <c r="V1302" s="202" t="s">
        <v>422</v>
      </c>
      <c r="W1302" s="202"/>
      <c r="X1302" s="202"/>
      <c r="Y1302" s="202"/>
      <c r="Z1302" s="193"/>
      <c r="AA1302" s="193" t="s">
        <v>362</v>
      </c>
      <c r="AB1302" s="203"/>
      <c r="AC1302" s="204" t="str">
        <f t="shared" si="240"/>
        <v>CLOSE</v>
      </c>
      <c r="AD1302" s="47" t="str">
        <f t="array" ref="AD1302">IF(D1302="","",INDEX(HM_Unit!$D$1:$AE$1,MATCH(C1302,HM_Unit!$D$2:$AE$2,0)))</f>
        <v/>
      </c>
      <c r="AE1302" s="46"/>
      <c r="AF1302" s="46"/>
      <c r="AG1302" s="46"/>
      <c r="AH1302" s="46"/>
      <c r="AI1302" s="46"/>
      <c r="AJ1302" s="46"/>
      <c r="AK1302" s="46"/>
    </row>
    <row r="1303" spans="1:37" ht="12" customHeight="1">
      <c r="A1303" s="46" t="str">
        <f>IFERROR(VLOOKUP(D1303,Sort!B:D,3,0),"")</f>
        <v/>
      </c>
      <c r="B1303" s="190" t="str">
        <f t="shared" si="234"/>
        <v>0CLOSE</v>
      </c>
      <c r="C1303" s="196"/>
      <c r="D1303" s="193"/>
      <c r="E1303" s="193" t="str">
        <f>IFERROR(VLOOKUP(D1303,Sort!B:C,2,0),"")</f>
        <v/>
      </c>
      <c r="F1303" s="194"/>
      <c r="G1303" s="195" t="str">
        <f t="shared" si="235"/>
        <v/>
      </c>
      <c r="H1303" s="243"/>
      <c r="I1303" s="197"/>
      <c r="J1303" s="243"/>
      <c r="K1303" s="197"/>
      <c r="L1303" s="198" t="str">
        <f t="shared" si="236"/>
        <v/>
      </c>
      <c r="M1303" s="199" t="str">
        <f t="shared" si="237"/>
        <v/>
      </c>
      <c r="N1303" s="200" t="str">
        <f t="shared" si="238"/>
        <v xml:space="preserve"> </v>
      </c>
      <c r="O1303" s="201"/>
      <c r="P1303" s="201"/>
      <c r="Q1303" s="202"/>
      <c r="R1303" s="202"/>
      <c r="S1303" s="202"/>
      <c r="T1303" s="193" t="str">
        <f>IFERROR(VLOOKUP(S1303,Sort!E:F,2,0),"")</f>
        <v/>
      </c>
      <c r="U1303" s="115" t="str">
        <f t="shared" si="239"/>
        <v/>
      </c>
      <c r="V1303" s="202" t="s">
        <v>422</v>
      </c>
      <c r="W1303" s="202"/>
      <c r="X1303" s="202"/>
      <c r="Y1303" s="202"/>
      <c r="Z1303" s="193"/>
      <c r="AA1303" s="193" t="s">
        <v>362</v>
      </c>
      <c r="AB1303" s="203"/>
      <c r="AC1303" s="204" t="str">
        <f t="shared" si="240"/>
        <v>CLOSE</v>
      </c>
      <c r="AD1303" s="47" t="str">
        <f t="array" ref="AD1303">IF(D1303="","",INDEX(HM_Unit!$D$1:$AE$1,MATCH(C1303,HM_Unit!$D$2:$AE$2,0)))</f>
        <v/>
      </c>
      <c r="AE1303" s="46"/>
      <c r="AF1303" s="46"/>
      <c r="AG1303" s="46"/>
      <c r="AH1303" s="46"/>
      <c r="AI1303" s="46"/>
      <c r="AJ1303" s="46"/>
      <c r="AK1303" s="46"/>
    </row>
    <row r="1304" spans="1:37" ht="12" customHeight="1">
      <c r="A1304" s="46" t="str">
        <f>IFERROR(VLOOKUP(D1304,Sort!B:D,3,0),"")</f>
        <v/>
      </c>
      <c r="B1304" s="190" t="str">
        <f t="shared" si="234"/>
        <v>0CLOSE</v>
      </c>
      <c r="C1304" s="196"/>
      <c r="D1304" s="193"/>
      <c r="E1304" s="193" t="str">
        <f>IFERROR(VLOOKUP(D1304,Sort!B:C,2,0),"")</f>
        <v/>
      </c>
      <c r="F1304" s="194"/>
      <c r="G1304" s="195" t="str">
        <f t="shared" si="235"/>
        <v/>
      </c>
      <c r="H1304" s="243"/>
      <c r="I1304" s="197"/>
      <c r="J1304" s="243"/>
      <c r="K1304" s="197"/>
      <c r="L1304" s="198" t="str">
        <f t="shared" si="236"/>
        <v/>
      </c>
      <c r="M1304" s="199" t="str">
        <f t="shared" si="237"/>
        <v/>
      </c>
      <c r="N1304" s="200" t="str">
        <f t="shared" si="238"/>
        <v xml:space="preserve"> </v>
      </c>
      <c r="O1304" s="201"/>
      <c r="P1304" s="201"/>
      <c r="Q1304" s="202"/>
      <c r="R1304" s="202"/>
      <c r="S1304" s="202"/>
      <c r="T1304" s="193" t="str">
        <f>IFERROR(VLOOKUP(S1304,Sort!E:F,2,0),"")</f>
        <v/>
      </c>
      <c r="U1304" s="115" t="str">
        <f t="shared" si="239"/>
        <v/>
      </c>
      <c r="V1304" s="202" t="s">
        <v>422</v>
      </c>
      <c r="W1304" s="202"/>
      <c r="X1304" s="202"/>
      <c r="Y1304" s="202"/>
      <c r="Z1304" s="193"/>
      <c r="AA1304" s="193" t="s">
        <v>362</v>
      </c>
      <c r="AB1304" s="203"/>
      <c r="AC1304" s="204" t="str">
        <f t="shared" si="240"/>
        <v>CLOSE</v>
      </c>
      <c r="AD1304" s="47" t="str">
        <f t="array" ref="AD1304">IF(D1304="","",INDEX(HM_Unit!$D$1:$AE$1,MATCH(C1304,HM_Unit!$D$2:$AE$2,0)))</f>
        <v/>
      </c>
      <c r="AE1304" s="46"/>
      <c r="AF1304" s="46"/>
      <c r="AG1304" s="46"/>
      <c r="AH1304" s="46"/>
      <c r="AI1304" s="46"/>
      <c r="AJ1304" s="46"/>
      <c r="AK1304" s="46"/>
    </row>
    <row r="1305" spans="1:37" ht="12" customHeight="1">
      <c r="A1305" s="46" t="str">
        <f>IFERROR(VLOOKUP(D1305,Sort!B:D,3,0),"")</f>
        <v/>
      </c>
      <c r="B1305" s="190" t="str">
        <f t="shared" si="234"/>
        <v>0CLOSE</v>
      </c>
      <c r="C1305" s="196"/>
      <c r="D1305" s="193"/>
      <c r="E1305" s="193" t="str">
        <f>IFERROR(VLOOKUP(D1305,Sort!B:C,2,0),"")</f>
        <v/>
      </c>
      <c r="F1305" s="194"/>
      <c r="G1305" s="195" t="str">
        <f t="shared" si="235"/>
        <v/>
      </c>
      <c r="H1305" s="243"/>
      <c r="I1305" s="197"/>
      <c r="J1305" s="243"/>
      <c r="K1305" s="197"/>
      <c r="L1305" s="198" t="str">
        <f t="shared" si="236"/>
        <v/>
      </c>
      <c r="M1305" s="199" t="str">
        <f t="shared" si="237"/>
        <v/>
      </c>
      <c r="N1305" s="200" t="str">
        <f t="shared" si="238"/>
        <v xml:space="preserve"> </v>
      </c>
      <c r="O1305" s="201"/>
      <c r="P1305" s="201"/>
      <c r="Q1305" s="202"/>
      <c r="R1305" s="202"/>
      <c r="S1305" s="202"/>
      <c r="T1305" s="193" t="str">
        <f>IFERROR(VLOOKUP(S1305,Sort!E:F,2,0),"")</f>
        <v/>
      </c>
      <c r="U1305" s="115" t="str">
        <f t="shared" si="239"/>
        <v/>
      </c>
      <c r="V1305" s="202" t="s">
        <v>422</v>
      </c>
      <c r="W1305" s="202"/>
      <c r="X1305" s="202"/>
      <c r="Y1305" s="202"/>
      <c r="Z1305" s="193"/>
      <c r="AA1305" s="193" t="s">
        <v>362</v>
      </c>
      <c r="AB1305" s="203"/>
      <c r="AC1305" s="204" t="str">
        <f t="shared" si="240"/>
        <v>CLOSE</v>
      </c>
      <c r="AD1305" s="47" t="str">
        <f t="array" ref="AD1305">IF(D1305="","",INDEX(HM_Unit!$D$1:$AE$1,MATCH(C1305,HM_Unit!$D$2:$AE$2,0)))</f>
        <v/>
      </c>
      <c r="AE1305" s="46"/>
      <c r="AF1305" s="46"/>
      <c r="AG1305" s="46"/>
      <c r="AH1305" s="46"/>
      <c r="AI1305" s="46"/>
      <c r="AJ1305" s="46"/>
      <c r="AK1305" s="46"/>
    </row>
    <row r="1306" spans="1:37" ht="12" customHeight="1">
      <c r="A1306" s="46" t="str">
        <f>IFERROR(VLOOKUP(D1306,Sort!B:D,3,0),"")</f>
        <v/>
      </c>
      <c r="B1306" s="190" t="str">
        <f t="shared" si="234"/>
        <v>0CLOSE</v>
      </c>
      <c r="C1306" s="196"/>
      <c r="D1306" s="193"/>
      <c r="E1306" s="193" t="str">
        <f>IFERROR(VLOOKUP(D1306,Sort!B:C,2,0),"")</f>
        <v/>
      </c>
      <c r="F1306" s="194"/>
      <c r="G1306" s="195" t="str">
        <f t="shared" si="235"/>
        <v/>
      </c>
      <c r="H1306" s="243"/>
      <c r="I1306" s="197"/>
      <c r="J1306" s="243"/>
      <c r="K1306" s="197"/>
      <c r="L1306" s="198" t="str">
        <f t="shared" si="236"/>
        <v/>
      </c>
      <c r="M1306" s="199" t="str">
        <f t="shared" si="237"/>
        <v/>
      </c>
      <c r="N1306" s="200" t="str">
        <f t="shared" si="238"/>
        <v xml:space="preserve"> </v>
      </c>
      <c r="O1306" s="201"/>
      <c r="P1306" s="201"/>
      <c r="Q1306" s="202"/>
      <c r="R1306" s="202"/>
      <c r="S1306" s="202"/>
      <c r="T1306" s="193" t="str">
        <f>IFERROR(VLOOKUP(S1306,Sort!E:F,2,0),"")</f>
        <v/>
      </c>
      <c r="U1306" s="115" t="str">
        <f t="shared" si="239"/>
        <v/>
      </c>
      <c r="V1306" s="202" t="s">
        <v>422</v>
      </c>
      <c r="W1306" s="202"/>
      <c r="X1306" s="202"/>
      <c r="Y1306" s="202"/>
      <c r="Z1306" s="193"/>
      <c r="AA1306" s="193" t="s">
        <v>362</v>
      </c>
      <c r="AB1306" s="203"/>
      <c r="AC1306" s="204" t="str">
        <f t="shared" si="240"/>
        <v>CLOSE</v>
      </c>
      <c r="AD1306" s="47" t="str">
        <f t="array" ref="AD1306">IF(D1306="","",INDEX(HM_Unit!$D$1:$AE$1,MATCH(C1306,HM_Unit!$D$2:$AE$2,0)))</f>
        <v/>
      </c>
      <c r="AE1306" s="46"/>
      <c r="AF1306" s="46"/>
      <c r="AG1306" s="46"/>
      <c r="AH1306" s="46"/>
      <c r="AI1306" s="46"/>
      <c r="AJ1306" s="46"/>
      <c r="AK1306" s="46"/>
    </row>
    <row r="1307" spans="1:37" ht="12" customHeight="1">
      <c r="A1307" s="46" t="str">
        <f>IFERROR(VLOOKUP(D1307,Sort!B:D,3,0),"")</f>
        <v/>
      </c>
      <c r="B1307" s="190" t="str">
        <f t="shared" si="234"/>
        <v>0CLOSE</v>
      </c>
      <c r="C1307" s="196"/>
      <c r="D1307" s="193"/>
      <c r="E1307" s="193" t="str">
        <f>IFERROR(VLOOKUP(D1307,Sort!B:C,2,0),"")</f>
        <v/>
      </c>
      <c r="F1307" s="194"/>
      <c r="G1307" s="195" t="str">
        <f t="shared" si="235"/>
        <v/>
      </c>
      <c r="H1307" s="243"/>
      <c r="I1307" s="197"/>
      <c r="J1307" s="243"/>
      <c r="K1307" s="197"/>
      <c r="L1307" s="198" t="str">
        <f t="shared" si="236"/>
        <v/>
      </c>
      <c r="M1307" s="199" t="str">
        <f t="shared" si="237"/>
        <v/>
      </c>
      <c r="N1307" s="200" t="str">
        <f t="shared" si="238"/>
        <v xml:space="preserve"> </v>
      </c>
      <c r="O1307" s="201"/>
      <c r="P1307" s="201"/>
      <c r="Q1307" s="202"/>
      <c r="R1307" s="202"/>
      <c r="S1307" s="202"/>
      <c r="T1307" s="193" t="str">
        <f>IFERROR(VLOOKUP(S1307,Sort!E:F,2,0),"")</f>
        <v/>
      </c>
      <c r="U1307" s="115" t="str">
        <f t="shared" si="239"/>
        <v/>
      </c>
      <c r="V1307" s="202" t="s">
        <v>422</v>
      </c>
      <c r="W1307" s="202"/>
      <c r="X1307" s="202"/>
      <c r="Y1307" s="202"/>
      <c r="Z1307" s="193"/>
      <c r="AA1307" s="193" t="s">
        <v>362</v>
      </c>
      <c r="AB1307" s="203"/>
      <c r="AC1307" s="204" t="str">
        <f t="shared" si="240"/>
        <v>CLOSE</v>
      </c>
      <c r="AD1307" s="47" t="str">
        <f t="array" ref="AD1307">IF(D1307="","",INDEX(HM_Unit!$D$1:$AE$1,MATCH(C1307,HM_Unit!$D$2:$AE$2,0)))</f>
        <v/>
      </c>
      <c r="AE1307" s="46"/>
      <c r="AF1307" s="46"/>
      <c r="AG1307" s="46"/>
      <c r="AH1307" s="46"/>
      <c r="AI1307" s="46"/>
      <c r="AJ1307" s="46"/>
      <c r="AK1307" s="46"/>
    </row>
    <row r="1308" spans="1:37" ht="12" customHeight="1">
      <c r="A1308" s="46" t="str">
        <f>IFERROR(VLOOKUP(D1308,Sort!B:D,3,0),"")</f>
        <v/>
      </c>
      <c r="B1308" s="190" t="str">
        <f t="shared" si="234"/>
        <v>0CLOSE</v>
      </c>
      <c r="C1308" s="196"/>
      <c r="D1308" s="193"/>
      <c r="E1308" s="193" t="str">
        <f>IFERROR(VLOOKUP(D1308,Sort!B:C,2,0),"")</f>
        <v/>
      </c>
      <c r="F1308" s="194"/>
      <c r="G1308" s="195" t="str">
        <f t="shared" si="235"/>
        <v/>
      </c>
      <c r="H1308" s="243"/>
      <c r="I1308" s="197"/>
      <c r="J1308" s="243"/>
      <c r="K1308" s="197"/>
      <c r="L1308" s="198" t="str">
        <f t="shared" si="236"/>
        <v/>
      </c>
      <c r="M1308" s="199" t="str">
        <f t="shared" si="237"/>
        <v/>
      </c>
      <c r="N1308" s="200" t="str">
        <f t="shared" si="238"/>
        <v xml:space="preserve"> </v>
      </c>
      <c r="O1308" s="201"/>
      <c r="P1308" s="201"/>
      <c r="Q1308" s="202"/>
      <c r="R1308" s="202"/>
      <c r="S1308" s="202"/>
      <c r="T1308" s="193" t="str">
        <f>IFERROR(VLOOKUP(S1308,Sort!E:F,2,0),"")</f>
        <v/>
      </c>
      <c r="U1308" s="115" t="str">
        <f t="shared" si="239"/>
        <v/>
      </c>
      <c r="V1308" s="202" t="s">
        <v>422</v>
      </c>
      <c r="W1308" s="202"/>
      <c r="X1308" s="202"/>
      <c r="Y1308" s="202"/>
      <c r="Z1308" s="193"/>
      <c r="AA1308" s="193" t="s">
        <v>362</v>
      </c>
      <c r="AB1308" s="203"/>
      <c r="AC1308" s="204" t="str">
        <f t="shared" si="240"/>
        <v>CLOSE</v>
      </c>
      <c r="AD1308" s="47" t="str">
        <f t="array" ref="AD1308">IF(D1308="","",INDEX(HM_Unit!$D$1:$AE$1,MATCH(C1308,HM_Unit!$D$2:$AE$2,0)))</f>
        <v/>
      </c>
      <c r="AE1308" s="46"/>
      <c r="AF1308" s="46"/>
      <c r="AG1308" s="46"/>
      <c r="AH1308" s="46"/>
      <c r="AI1308" s="46"/>
      <c r="AJ1308" s="46"/>
      <c r="AK1308" s="46"/>
    </row>
    <row r="1309" spans="1:37" ht="12" customHeight="1">
      <c r="A1309" s="46" t="str">
        <f>IFERROR(VLOOKUP(D1309,Sort!B:D,3,0),"")</f>
        <v/>
      </c>
      <c r="B1309" s="190" t="str">
        <f t="shared" si="234"/>
        <v>0CLOSE</v>
      </c>
      <c r="C1309" s="196"/>
      <c r="D1309" s="193"/>
      <c r="E1309" s="193" t="str">
        <f>IFERROR(VLOOKUP(D1309,Sort!B:C,2,0),"")</f>
        <v/>
      </c>
      <c r="F1309" s="194"/>
      <c r="G1309" s="195" t="str">
        <f t="shared" si="235"/>
        <v/>
      </c>
      <c r="H1309" s="243"/>
      <c r="I1309" s="197"/>
      <c r="J1309" s="243"/>
      <c r="K1309" s="197"/>
      <c r="L1309" s="198" t="str">
        <f t="shared" si="236"/>
        <v/>
      </c>
      <c r="M1309" s="199" t="str">
        <f t="shared" si="237"/>
        <v/>
      </c>
      <c r="N1309" s="200" t="str">
        <f t="shared" si="238"/>
        <v xml:space="preserve"> </v>
      </c>
      <c r="O1309" s="201"/>
      <c r="P1309" s="201"/>
      <c r="Q1309" s="202"/>
      <c r="R1309" s="202"/>
      <c r="S1309" s="202"/>
      <c r="T1309" s="193" t="str">
        <f>IFERROR(VLOOKUP(S1309,Sort!E:F,2,0),"")</f>
        <v/>
      </c>
      <c r="U1309" s="115" t="str">
        <f t="shared" si="239"/>
        <v/>
      </c>
      <c r="V1309" s="202" t="s">
        <v>422</v>
      </c>
      <c r="W1309" s="202"/>
      <c r="X1309" s="202"/>
      <c r="Y1309" s="202"/>
      <c r="Z1309" s="193"/>
      <c r="AA1309" s="193" t="s">
        <v>362</v>
      </c>
      <c r="AB1309" s="203"/>
      <c r="AC1309" s="204" t="str">
        <f t="shared" si="240"/>
        <v>CLOSE</v>
      </c>
      <c r="AD1309" s="47" t="str">
        <f t="array" ref="AD1309">IF(D1309="","",INDEX(HM_Unit!$D$1:$AE$1,MATCH(C1309,HM_Unit!$D$2:$AE$2,0)))</f>
        <v/>
      </c>
      <c r="AE1309" s="46"/>
      <c r="AF1309" s="46"/>
      <c r="AG1309" s="46"/>
      <c r="AH1309" s="46"/>
      <c r="AI1309" s="46"/>
      <c r="AJ1309" s="46"/>
      <c r="AK1309" s="46"/>
    </row>
    <row r="1310" spans="1:37" ht="12" customHeight="1">
      <c r="A1310" s="46" t="str">
        <f>IFERROR(VLOOKUP(D1310,Sort!B:D,3,0),"")</f>
        <v/>
      </c>
      <c r="B1310" s="190" t="str">
        <f t="shared" si="234"/>
        <v>0CLOSE</v>
      </c>
      <c r="C1310" s="196"/>
      <c r="D1310" s="193"/>
      <c r="E1310" s="193" t="str">
        <f>IFERROR(VLOOKUP(D1310,Sort!B:C,2,0),"")</f>
        <v/>
      </c>
      <c r="F1310" s="194"/>
      <c r="G1310" s="195" t="str">
        <f t="shared" si="235"/>
        <v/>
      </c>
      <c r="H1310" s="243"/>
      <c r="I1310" s="197"/>
      <c r="J1310" s="243"/>
      <c r="K1310" s="197"/>
      <c r="L1310" s="198" t="str">
        <f t="shared" si="236"/>
        <v/>
      </c>
      <c r="M1310" s="199" t="str">
        <f t="shared" si="237"/>
        <v/>
      </c>
      <c r="N1310" s="200" t="str">
        <f t="shared" si="238"/>
        <v xml:space="preserve"> </v>
      </c>
      <c r="O1310" s="201"/>
      <c r="P1310" s="201"/>
      <c r="Q1310" s="202"/>
      <c r="R1310" s="202"/>
      <c r="S1310" s="202"/>
      <c r="T1310" s="193" t="str">
        <f>IFERROR(VLOOKUP(S1310,Sort!E:F,2,0),"")</f>
        <v/>
      </c>
      <c r="U1310" s="115" t="str">
        <f t="shared" si="239"/>
        <v/>
      </c>
      <c r="V1310" s="202" t="s">
        <v>422</v>
      </c>
      <c r="W1310" s="202"/>
      <c r="X1310" s="202"/>
      <c r="Y1310" s="202"/>
      <c r="Z1310" s="193"/>
      <c r="AA1310" s="193" t="s">
        <v>362</v>
      </c>
      <c r="AB1310" s="203"/>
      <c r="AC1310" s="204" t="str">
        <f t="shared" si="240"/>
        <v>CLOSE</v>
      </c>
      <c r="AD1310" s="47" t="str">
        <f t="array" ref="AD1310">IF(D1310="","",INDEX(HM_Unit!$D$1:$AE$1,MATCH(C1310,HM_Unit!$D$2:$AE$2,0)))</f>
        <v/>
      </c>
      <c r="AE1310" s="46"/>
      <c r="AF1310" s="46"/>
      <c r="AG1310" s="46"/>
      <c r="AH1310" s="46"/>
      <c r="AI1310" s="46"/>
      <c r="AJ1310" s="46"/>
      <c r="AK1310" s="46"/>
    </row>
    <row r="1311" spans="1:37" ht="12" customHeight="1">
      <c r="A1311" s="46" t="str">
        <f>IFERROR(VLOOKUP(D1311,Sort!B:D,3,0),"")</f>
        <v/>
      </c>
      <c r="B1311" s="190" t="str">
        <f t="shared" si="234"/>
        <v>0CLOSE</v>
      </c>
      <c r="C1311" s="196"/>
      <c r="D1311" s="193"/>
      <c r="E1311" s="193" t="str">
        <f>IFERROR(VLOOKUP(D1311,Sort!B:C,2,0),"")</f>
        <v/>
      </c>
      <c r="F1311" s="194"/>
      <c r="G1311" s="195" t="str">
        <f t="shared" si="235"/>
        <v/>
      </c>
      <c r="H1311" s="243"/>
      <c r="I1311" s="197"/>
      <c r="J1311" s="243"/>
      <c r="K1311" s="197"/>
      <c r="L1311" s="198" t="str">
        <f t="shared" si="236"/>
        <v/>
      </c>
      <c r="M1311" s="199" t="str">
        <f t="shared" si="237"/>
        <v/>
      </c>
      <c r="N1311" s="200" t="str">
        <f t="shared" si="238"/>
        <v xml:space="preserve"> </v>
      </c>
      <c r="O1311" s="201"/>
      <c r="P1311" s="201"/>
      <c r="Q1311" s="202"/>
      <c r="R1311" s="202"/>
      <c r="S1311" s="202"/>
      <c r="T1311" s="193" t="str">
        <f>IFERROR(VLOOKUP(S1311,Sort!E:F,2,0),"")</f>
        <v/>
      </c>
      <c r="U1311" s="115" t="str">
        <f t="shared" si="239"/>
        <v/>
      </c>
      <c r="V1311" s="202" t="s">
        <v>422</v>
      </c>
      <c r="W1311" s="202"/>
      <c r="X1311" s="202"/>
      <c r="Y1311" s="202"/>
      <c r="Z1311" s="193"/>
      <c r="AA1311" s="193" t="s">
        <v>362</v>
      </c>
      <c r="AB1311" s="203"/>
      <c r="AC1311" s="204" t="str">
        <f t="shared" si="240"/>
        <v>CLOSE</v>
      </c>
      <c r="AD1311" s="47" t="str">
        <f t="array" ref="AD1311">IF(D1311="","",INDEX(HM_Unit!$D$1:$AE$1,MATCH(C1311,HM_Unit!$D$2:$AE$2,0)))</f>
        <v/>
      </c>
      <c r="AE1311" s="46"/>
      <c r="AF1311" s="46"/>
      <c r="AG1311" s="46"/>
      <c r="AH1311" s="46"/>
      <c r="AI1311" s="46"/>
      <c r="AJ1311" s="46"/>
      <c r="AK1311" s="46"/>
    </row>
    <row r="1312" spans="1:37" ht="12" customHeight="1">
      <c r="A1312" s="46" t="str">
        <f>IFERROR(VLOOKUP(D1312,Sort!B:D,3,0),"")</f>
        <v/>
      </c>
      <c r="B1312" s="190" t="str">
        <f t="shared" si="234"/>
        <v>0CLOSE</v>
      </c>
      <c r="C1312" s="196"/>
      <c r="D1312" s="193"/>
      <c r="E1312" s="193" t="str">
        <f>IFERROR(VLOOKUP(D1312,Sort!B:C,2,0),"")</f>
        <v/>
      </c>
      <c r="F1312" s="194"/>
      <c r="G1312" s="195" t="str">
        <f t="shared" si="235"/>
        <v/>
      </c>
      <c r="H1312" s="243"/>
      <c r="I1312" s="197"/>
      <c r="J1312" s="243"/>
      <c r="K1312" s="197"/>
      <c r="L1312" s="198" t="str">
        <f t="shared" si="236"/>
        <v/>
      </c>
      <c r="M1312" s="199" t="str">
        <f t="shared" si="237"/>
        <v/>
      </c>
      <c r="N1312" s="200" t="str">
        <f t="shared" si="238"/>
        <v xml:space="preserve"> </v>
      </c>
      <c r="O1312" s="201"/>
      <c r="P1312" s="201"/>
      <c r="Q1312" s="202"/>
      <c r="R1312" s="202"/>
      <c r="S1312" s="202"/>
      <c r="T1312" s="193" t="str">
        <f>IFERROR(VLOOKUP(S1312,Sort!E:F,2,0),"")</f>
        <v/>
      </c>
      <c r="U1312" s="115" t="str">
        <f t="shared" si="239"/>
        <v/>
      </c>
      <c r="V1312" s="202" t="s">
        <v>422</v>
      </c>
      <c r="W1312" s="202"/>
      <c r="X1312" s="202"/>
      <c r="Y1312" s="202"/>
      <c r="Z1312" s="193"/>
      <c r="AA1312" s="193" t="s">
        <v>362</v>
      </c>
      <c r="AB1312" s="203"/>
      <c r="AC1312" s="204" t="str">
        <f t="shared" si="240"/>
        <v>CLOSE</v>
      </c>
      <c r="AD1312" s="47" t="str">
        <f t="array" ref="AD1312">IF(D1312="","",INDEX(HM_Unit!$D$1:$AE$1,MATCH(C1312,HM_Unit!$D$2:$AE$2,0)))</f>
        <v/>
      </c>
      <c r="AE1312" s="46"/>
      <c r="AF1312" s="46"/>
      <c r="AG1312" s="46"/>
      <c r="AH1312" s="46"/>
      <c r="AI1312" s="46"/>
      <c r="AJ1312" s="46"/>
      <c r="AK1312" s="46"/>
    </row>
    <row r="1313" spans="1:37" ht="12" customHeight="1">
      <c r="A1313" s="46" t="str">
        <f>IFERROR(VLOOKUP(D1313,Sort!B:D,3,0),"")</f>
        <v/>
      </c>
      <c r="B1313" s="190" t="str">
        <f t="shared" si="234"/>
        <v>0CLOSE</v>
      </c>
      <c r="C1313" s="196"/>
      <c r="D1313" s="193"/>
      <c r="E1313" s="193" t="str">
        <f>IFERROR(VLOOKUP(D1313,Sort!B:C,2,0),"")</f>
        <v/>
      </c>
      <c r="F1313" s="194"/>
      <c r="G1313" s="195" t="str">
        <f t="shared" si="235"/>
        <v/>
      </c>
      <c r="H1313" s="243"/>
      <c r="I1313" s="197"/>
      <c r="J1313" s="243"/>
      <c r="K1313" s="197"/>
      <c r="L1313" s="198" t="str">
        <f t="shared" si="236"/>
        <v/>
      </c>
      <c r="M1313" s="199" t="str">
        <f t="shared" si="237"/>
        <v/>
      </c>
      <c r="N1313" s="200" t="str">
        <f t="shared" si="238"/>
        <v xml:space="preserve"> </v>
      </c>
      <c r="O1313" s="201"/>
      <c r="P1313" s="201"/>
      <c r="Q1313" s="202"/>
      <c r="R1313" s="202"/>
      <c r="S1313" s="202"/>
      <c r="T1313" s="193" t="str">
        <f>IFERROR(VLOOKUP(S1313,Sort!E:F,2,0),"")</f>
        <v/>
      </c>
      <c r="U1313" s="115" t="str">
        <f t="shared" si="239"/>
        <v/>
      </c>
      <c r="V1313" s="202" t="s">
        <v>422</v>
      </c>
      <c r="W1313" s="202"/>
      <c r="X1313" s="202"/>
      <c r="Y1313" s="202"/>
      <c r="Z1313" s="193"/>
      <c r="AA1313" s="193" t="s">
        <v>362</v>
      </c>
      <c r="AB1313" s="203"/>
      <c r="AC1313" s="204" t="str">
        <f t="shared" si="240"/>
        <v>CLOSE</v>
      </c>
      <c r="AD1313" s="47" t="str">
        <f t="array" ref="AD1313">IF(D1313="","",INDEX(HM_Unit!$D$1:$AE$1,MATCH(C1313,HM_Unit!$D$2:$AE$2,0)))</f>
        <v/>
      </c>
      <c r="AE1313" s="46"/>
      <c r="AF1313" s="46"/>
      <c r="AG1313" s="46"/>
      <c r="AH1313" s="46"/>
      <c r="AI1313" s="46"/>
      <c r="AJ1313" s="46"/>
      <c r="AK1313" s="46"/>
    </row>
    <row r="1314" spans="1:37" ht="12" customHeight="1">
      <c r="A1314" s="46" t="str">
        <f>IFERROR(VLOOKUP(D1314,Sort!B:D,3,0),"")</f>
        <v/>
      </c>
      <c r="B1314" s="190" t="str">
        <f t="shared" si="234"/>
        <v>0CLOSE</v>
      </c>
      <c r="C1314" s="196"/>
      <c r="D1314" s="193"/>
      <c r="E1314" s="193" t="str">
        <f>IFERROR(VLOOKUP(D1314,Sort!B:C,2,0),"")</f>
        <v/>
      </c>
      <c r="F1314" s="194"/>
      <c r="G1314" s="195" t="str">
        <f t="shared" si="235"/>
        <v/>
      </c>
      <c r="H1314" s="243"/>
      <c r="I1314" s="197"/>
      <c r="J1314" s="243"/>
      <c r="K1314" s="197"/>
      <c r="L1314" s="198" t="str">
        <f t="shared" si="236"/>
        <v/>
      </c>
      <c r="M1314" s="199" t="str">
        <f t="shared" si="237"/>
        <v/>
      </c>
      <c r="N1314" s="200" t="str">
        <f t="shared" si="238"/>
        <v xml:space="preserve"> </v>
      </c>
      <c r="O1314" s="201"/>
      <c r="P1314" s="201"/>
      <c r="Q1314" s="202"/>
      <c r="R1314" s="202"/>
      <c r="S1314" s="202"/>
      <c r="T1314" s="193" t="str">
        <f>IFERROR(VLOOKUP(S1314,Sort!E:F,2,0),"")</f>
        <v/>
      </c>
      <c r="U1314" s="115" t="str">
        <f t="shared" si="239"/>
        <v/>
      </c>
      <c r="V1314" s="202" t="s">
        <v>422</v>
      </c>
      <c r="W1314" s="202"/>
      <c r="X1314" s="202"/>
      <c r="Y1314" s="202"/>
      <c r="Z1314" s="193"/>
      <c r="AA1314" s="193" t="s">
        <v>362</v>
      </c>
      <c r="AB1314" s="203"/>
      <c r="AC1314" s="204" t="str">
        <f t="shared" si="240"/>
        <v>CLOSE</v>
      </c>
      <c r="AD1314" s="47" t="str">
        <f t="array" ref="AD1314">IF(D1314="","",INDEX(HM_Unit!$D$1:$AE$1,MATCH(C1314,HM_Unit!$D$2:$AE$2,0)))</f>
        <v/>
      </c>
      <c r="AE1314" s="46"/>
      <c r="AF1314" s="46"/>
      <c r="AG1314" s="46"/>
      <c r="AH1314" s="46"/>
      <c r="AI1314" s="46"/>
      <c r="AJ1314" s="46"/>
      <c r="AK1314" s="46"/>
    </row>
    <row r="1315" spans="1:37" ht="12" customHeight="1">
      <c r="A1315" s="46" t="str">
        <f>IFERROR(VLOOKUP(D1315,Sort!B:D,3,0),"")</f>
        <v/>
      </c>
      <c r="B1315" s="190" t="str">
        <f t="shared" si="234"/>
        <v>0CLOSE</v>
      </c>
      <c r="C1315" s="196"/>
      <c r="D1315" s="193"/>
      <c r="E1315" s="193" t="str">
        <f>IFERROR(VLOOKUP(D1315,Sort!B:C,2,0),"")</f>
        <v/>
      </c>
      <c r="F1315" s="194"/>
      <c r="G1315" s="195" t="str">
        <f t="shared" si="235"/>
        <v/>
      </c>
      <c r="H1315" s="243"/>
      <c r="I1315" s="197"/>
      <c r="J1315" s="243"/>
      <c r="K1315" s="197"/>
      <c r="L1315" s="198" t="str">
        <f t="shared" si="236"/>
        <v/>
      </c>
      <c r="M1315" s="199" t="str">
        <f t="shared" si="237"/>
        <v/>
      </c>
      <c r="N1315" s="200" t="str">
        <f t="shared" si="238"/>
        <v xml:space="preserve"> </v>
      </c>
      <c r="O1315" s="201"/>
      <c r="P1315" s="201"/>
      <c r="Q1315" s="202"/>
      <c r="R1315" s="202"/>
      <c r="S1315" s="202"/>
      <c r="T1315" s="193" t="str">
        <f>IFERROR(VLOOKUP(S1315,Sort!E:F,2,0),"")</f>
        <v/>
      </c>
      <c r="U1315" s="115" t="str">
        <f t="shared" si="239"/>
        <v/>
      </c>
      <c r="V1315" s="202" t="s">
        <v>422</v>
      </c>
      <c r="W1315" s="202"/>
      <c r="X1315" s="202"/>
      <c r="Y1315" s="202"/>
      <c r="Z1315" s="193"/>
      <c r="AA1315" s="193" t="s">
        <v>362</v>
      </c>
      <c r="AB1315" s="203"/>
      <c r="AC1315" s="204" t="str">
        <f t="shared" si="240"/>
        <v>CLOSE</v>
      </c>
      <c r="AD1315" s="47" t="str">
        <f t="array" ref="AD1315">IF(D1315="","",INDEX(HM_Unit!$D$1:$AE$1,MATCH(C1315,HM_Unit!$D$2:$AE$2,0)))</f>
        <v/>
      </c>
      <c r="AE1315" s="46"/>
      <c r="AF1315" s="46"/>
      <c r="AG1315" s="46"/>
      <c r="AH1315" s="46"/>
      <c r="AI1315" s="46"/>
      <c r="AJ1315" s="46"/>
      <c r="AK1315" s="46"/>
    </row>
    <row r="1316" spans="1:37" ht="12" customHeight="1">
      <c r="A1316" s="46" t="str">
        <f>IFERROR(VLOOKUP(D1316,Sort!B:D,3,0),"")</f>
        <v/>
      </c>
      <c r="B1316" s="190" t="str">
        <f t="shared" si="234"/>
        <v>0CLOSE</v>
      </c>
      <c r="C1316" s="196"/>
      <c r="D1316" s="193"/>
      <c r="E1316" s="193" t="str">
        <f>IFERROR(VLOOKUP(D1316,Sort!B:C,2,0),"")</f>
        <v/>
      </c>
      <c r="F1316" s="194"/>
      <c r="G1316" s="195" t="str">
        <f t="shared" si="235"/>
        <v/>
      </c>
      <c r="H1316" s="243"/>
      <c r="I1316" s="197"/>
      <c r="J1316" s="243"/>
      <c r="K1316" s="197"/>
      <c r="L1316" s="198" t="str">
        <f t="shared" si="236"/>
        <v/>
      </c>
      <c r="M1316" s="199" t="str">
        <f t="shared" si="237"/>
        <v/>
      </c>
      <c r="N1316" s="200" t="str">
        <f t="shared" si="238"/>
        <v xml:space="preserve"> </v>
      </c>
      <c r="O1316" s="201"/>
      <c r="P1316" s="201"/>
      <c r="Q1316" s="202"/>
      <c r="R1316" s="202"/>
      <c r="S1316" s="202"/>
      <c r="T1316" s="193" t="str">
        <f>IFERROR(VLOOKUP(S1316,Sort!E:F,2,0),"")</f>
        <v/>
      </c>
      <c r="U1316" s="115" t="str">
        <f t="shared" si="239"/>
        <v/>
      </c>
      <c r="V1316" s="202" t="s">
        <v>422</v>
      </c>
      <c r="W1316" s="202"/>
      <c r="X1316" s="202"/>
      <c r="Y1316" s="202"/>
      <c r="Z1316" s="193"/>
      <c r="AA1316" s="193" t="s">
        <v>362</v>
      </c>
      <c r="AB1316" s="203"/>
      <c r="AC1316" s="204" t="str">
        <f t="shared" si="240"/>
        <v>CLOSE</v>
      </c>
      <c r="AD1316" s="47" t="str">
        <f t="array" ref="AD1316">IF(D1316="","",INDEX(HM_Unit!$D$1:$AE$1,MATCH(C1316,HM_Unit!$D$2:$AE$2,0)))</f>
        <v/>
      </c>
      <c r="AE1316" s="46"/>
      <c r="AF1316" s="46"/>
      <c r="AG1316" s="46"/>
      <c r="AH1316" s="46"/>
      <c r="AI1316" s="46"/>
      <c r="AJ1316" s="46"/>
      <c r="AK1316" s="46"/>
    </row>
    <row r="1317" spans="1:37" ht="12" customHeight="1">
      <c r="A1317" s="46" t="str">
        <f>IFERROR(VLOOKUP(D1317,Sort!B:D,3,0),"")</f>
        <v/>
      </c>
      <c r="B1317" s="190" t="str">
        <f t="shared" si="234"/>
        <v>0CLOSE</v>
      </c>
      <c r="C1317" s="196"/>
      <c r="D1317" s="193"/>
      <c r="E1317" s="193" t="str">
        <f>IFERROR(VLOOKUP(D1317,Sort!B:C,2,0),"")</f>
        <v/>
      </c>
      <c r="F1317" s="194"/>
      <c r="G1317" s="195" t="str">
        <f t="shared" si="235"/>
        <v/>
      </c>
      <c r="H1317" s="243"/>
      <c r="I1317" s="197"/>
      <c r="J1317" s="243"/>
      <c r="K1317" s="197"/>
      <c r="L1317" s="198" t="str">
        <f t="shared" si="236"/>
        <v/>
      </c>
      <c r="M1317" s="199" t="str">
        <f t="shared" si="237"/>
        <v/>
      </c>
      <c r="N1317" s="200" t="str">
        <f t="shared" si="238"/>
        <v xml:space="preserve"> </v>
      </c>
      <c r="O1317" s="201"/>
      <c r="P1317" s="201"/>
      <c r="Q1317" s="202"/>
      <c r="R1317" s="202"/>
      <c r="S1317" s="202"/>
      <c r="T1317" s="193" t="str">
        <f>IFERROR(VLOOKUP(S1317,Sort!E:F,2,0),"")</f>
        <v/>
      </c>
      <c r="U1317" s="115" t="str">
        <f t="shared" si="239"/>
        <v/>
      </c>
      <c r="V1317" s="202" t="s">
        <v>422</v>
      </c>
      <c r="W1317" s="202"/>
      <c r="X1317" s="202"/>
      <c r="Y1317" s="202"/>
      <c r="Z1317" s="193"/>
      <c r="AA1317" s="193" t="s">
        <v>362</v>
      </c>
      <c r="AB1317" s="203"/>
      <c r="AC1317" s="204" t="str">
        <f t="shared" si="240"/>
        <v>CLOSE</v>
      </c>
      <c r="AD1317" s="47" t="str">
        <f t="array" ref="AD1317">IF(D1317="","",INDEX(HM_Unit!$D$1:$AE$1,MATCH(C1317,HM_Unit!$D$2:$AE$2,0)))</f>
        <v/>
      </c>
      <c r="AE1317" s="46"/>
      <c r="AF1317" s="46"/>
      <c r="AG1317" s="46"/>
      <c r="AH1317" s="46"/>
      <c r="AI1317" s="46"/>
      <c r="AJ1317" s="46"/>
      <c r="AK1317" s="46"/>
    </row>
    <row r="1318" spans="1:37" ht="12" customHeight="1">
      <c r="A1318" s="46" t="str">
        <f>IFERROR(VLOOKUP(D1318,Sort!B:D,3,0),"")</f>
        <v/>
      </c>
      <c r="B1318" s="190" t="str">
        <f t="shared" si="234"/>
        <v>0CLOSE</v>
      </c>
      <c r="C1318" s="196"/>
      <c r="D1318" s="193"/>
      <c r="E1318" s="193" t="str">
        <f>IFERROR(VLOOKUP(D1318,Sort!B:C,2,0),"")</f>
        <v/>
      </c>
      <c r="F1318" s="194"/>
      <c r="G1318" s="195" t="str">
        <f t="shared" si="235"/>
        <v/>
      </c>
      <c r="H1318" s="243"/>
      <c r="I1318" s="197"/>
      <c r="J1318" s="243"/>
      <c r="K1318" s="197"/>
      <c r="L1318" s="198" t="str">
        <f t="shared" si="236"/>
        <v/>
      </c>
      <c r="M1318" s="199" t="str">
        <f t="shared" si="237"/>
        <v/>
      </c>
      <c r="N1318" s="200" t="str">
        <f t="shared" si="238"/>
        <v xml:space="preserve"> </v>
      </c>
      <c r="O1318" s="201"/>
      <c r="P1318" s="201"/>
      <c r="Q1318" s="202"/>
      <c r="R1318" s="202"/>
      <c r="S1318" s="202"/>
      <c r="T1318" s="193" t="str">
        <f>IFERROR(VLOOKUP(S1318,Sort!E:F,2,0),"")</f>
        <v/>
      </c>
      <c r="U1318" s="115" t="str">
        <f t="shared" si="239"/>
        <v/>
      </c>
      <c r="V1318" s="202" t="s">
        <v>422</v>
      </c>
      <c r="W1318" s="202"/>
      <c r="X1318" s="202"/>
      <c r="Y1318" s="202"/>
      <c r="Z1318" s="193"/>
      <c r="AA1318" s="193" t="s">
        <v>362</v>
      </c>
      <c r="AB1318" s="203"/>
      <c r="AC1318" s="204" t="str">
        <f t="shared" si="240"/>
        <v>CLOSE</v>
      </c>
      <c r="AD1318" s="47" t="str">
        <f t="array" ref="AD1318">IF(D1318="","",INDEX(HM_Unit!$D$1:$AE$1,MATCH(C1318,HM_Unit!$D$2:$AE$2,0)))</f>
        <v/>
      </c>
      <c r="AE1318" s="46"/>
      <c r="AF1318" s="46"/>
      <c r="AG1318" s="46"/>
      <c r="AH1318" s="46"/>
      <c r="AI1318" s="46"/>
      <c r="AJ1318" s="46"/>
      <c r="AK1318" s="46"/>
    </row>
    <row r="1319" spans="1:37" ht="12" customHeight="1">
      <c r="A1319" s="46" t="str">
        <f>IFERROR(VLOOKUP(D1319,Sort!B:D,3,0),"")</f>
        <v/>
      </c>
      <c r="B1319" s="190" t="str">
        <f t="shared" si="234"/>
        <v>0CLOSE</v>
      </c>
      <c r="C1319" s="196"/>
      <c r="D1319" s="193"/>
      <c r="E1319" s="193" t="str">
        <f>IFERROR(VLOOKUP(D1319,Sort!B:C,2,0),"")</f>
        <v/>
      </c>
      <c r="F1319" s="194"/>
      <c r="G1319" s="195" t="str">
        <f t="shared" si="235"/>
        <v/>
      </c>
      <c r="H1319" s="243"/>
      <c r="I1319" s="197"/>
      <c r="J1319" s="243"/>
      <c r="K1319" s="197"/>
      <c r="L1319" s="198" t="str">
        <f t="shared" si="236"/>
        <v/>
      </c>
      <c r="M1319" s="199" t="str">
        <f t="shared" si="237"/>
        <v/>
      </c>
      <c r="N1319" s="200" t="str">
        <f t="shared" si="238"/>
        <v xml:space="preserve"> </v>
      </c>
      <c r="O1319" s="201"/>
      <c r="P1319" s="201"/>
      <c r="Q1319" s="202"/>
      <c r="R1319" s="202"/>
      <c r="S1319" s="202"/>
      <c r="T1319" s="193" t="str">
        <f>IFERROR(VLOOKUP(S1319,Sort!E:F,2,0),"")</f>
        <v/>
      </c>
      <c r="U1319" s="115" t="str">
        <f t="shared" si="239"/>
        <v/>
      </c>
      <c r="V1319" s="202" t="s">
        <v>422</v>
      </c>
      <c r="W1319" s="202"/>
      <c r="X1319" s="202"/>
      <c r="Y1319" s="202"/>
      <c r="Z1319" s="193"/>
      <c r="AA1319" s="193" t="s">
        <v>362</v>
      </c>
      <c r="AB1319" s="203"/>
      <c r="AC1319" s="204" t="str">
        <f t="shared" si="240"/>
        <v>CLOSE</v>
      </c>
      <c r="AD1319" s="47" t="str">
        <f t="array" ref="AD1319">IF(D1319="","",INDEX(HM_Unit!$D$1:$AE$1,MATCH(C1319,HM_Unit!$D$2:$AE$2,0)))</f>
        <v/>
      </c>
      <c r="AE1319" s="46"/>
      <c r="AF1319" s="46"/>
      <c r="AG1319" s="46"/>
      <c r="AH1319" s="46"/>
      <c r="AI1319" s="46"/>
      <c r="AJ1319" s="46"/>
      <c r="AK1319" s="46"/>
    </row>
    <row r="1320" spans="1:37" ht="12" customHeight="1">
      <c r="A1320" s="46" t="str">
        <f>IFERROR(VLOOKUP(D1320,Sort!B:D,3,0),"")</f>
        <v/>
      </c>
      <c r="B1320" s="190" t="str">
        <f t="shared" si="234"/>
        <v>0CLOSE</v>
      </c>
      <c r="C1320" s="196"/>
      <c r="D1320" s="193"/>
      <c r="E1320" s="193" t="str">
        <f>IFERROR(VLOOKUP(D1320,Sort!B:C,2,0),"")</f>
        <v/>
      </c>
      <c r="F1320" s="194"/>
      <c r="G1320" s="195" t="str">
        <f t="shared" si="235"/>
        <v/>
      </c>
      <c r="H1320" s="243"/>
      <c r="I1320" s="197"/>
      <c r="J1320" s="243"/>
      <c r="K1320" s="197"/>
      <c r="L1320" s="198" t="str">
        <f t="shared" si="236"/>
        <v/>
      </c>
      <c r="M1320" s="199" t="str">
        <f t="shared" si="237"/>
        <v/>
      </c>
      <c r="N1320" s="200" t="str">
        <f t="shared" si="238"/>
        <v xml:space="preserve"> </v>
      </c>
      <c r="O1320" s="201"/>
      <c r="P1320" s="201"/>
      <c r="Q1320" s="202"/>
      <c r="R1320" s="202"/>
      <c r="S1320" s="202"/>
      <c r="T1320" s="193" t="str">
        <f>IFERROR(VLOOKUP(S1320,Sort!E:F,2,0),"")</f>
        <v/>
      </c>
      <c r="U1320" s="115" t="str">
        <f t="shared" si="239"/>
        <v/>
      </c>
      <c r="V1320" s="202" t="s">
        <v>422</v>
      </c>
      <c r="W1320" s="202"/>
      <c r="X1320" s="202"/>
      <c r="Y1320" s="202"/>
      <c r="Z1320" s="193"/>
      <c r="AA1320" s="193" t="s">
        <v>362</v>
      </c>
      <c r="AB1320" s="203"/>
      <c r="AC1320" s="204" t="str">
        <f t="shared" si="240"/>
        <v>CLOSE</v>
      </c>
      <c r="AD1320" s="47" t="str">
        <f t="array" ref="AD1320">IF(D1320="","",INDEX(HM_Unit!$D$1:$AE$1,MATCH(C1320,HM_Unit!$D$2:$AE$2,0)))</f>
        <v/>
      </c>
      <c r="AE1320" s="46"/>
      <c r="AF1320" s="46"/>
      <c r="AG1320" s="46"/>
      <c r="AH1320" s="46"/>
      <c r="AI1320" s="46"/>
      <c r="AJ1320" s="46"/>
      <c r="AK1320" s="46"/>
    </row>
    <row r="1321" spans="1:37" ht="12" customHeight="1">
      <c r="A1321" s="46" t="str">
        <f>IFERROR(VLOOKUP(D1321,Sort!B:D,3,0),"")</f>
        <v/>
      </c>
      <c r="B1321" s="190" t="str">
        <f t="shared" si="234"/>
        <v>0CLOSE</v>
      </c>
      <c r="C1321" s="196"/>
      <c r="D1321" s="193"/>
      <c r="E1321" s="193" t="str">
        <f>IFERROR(VLOOKUP(D1321,Sort!B:C,2,0),"")</f>
        <v/>
      </c>
      <c r="F1321" s="194"/>
      <c r="G1321" s="195" t="str">
        <f t="shared" si="235"/>
        <v/>
      </c>
      <c r="H1321" s="243"/>
      <c r="I1321" s="197"/>
      <c r="J1321" s="243"/>
      <c r="K1321" s="197"/>
      <c r="L1321" s="198" t="str">
        <f t="shared" si="236"/>
        <v/>
      </c>
      <c r="M1321" s="199" t="str">
        <f t="shared" si="237"/>
        <v/>
      </c>
      <c r="N1321" s="200" t="str">
        <f t="shared" si="238"/>
        <v xml:space="preserve"> </v>
      </c>
      <c r="O1321" s="201"/>
      <c r="P1321" s="201"/>
      <c r="Q1321" s="202"/>
      <c r="R1321" s="202"/>
      <c r="S1321" s="202"/>
      <c r="T1321" s="193" t="str">
        <f>IFERROR(VLOOKUP(S1321,Sort!E:F,2,0),"")</f>
        <v/>
      </c>
      <c r="U1321" s="115" t="str">
        <f t="shared" si="239"/>
        <v/>
      </c>
      <c r="V1321" s="202" t="s">
        <v>422</v>
      </c>
      <c r="W1321" s="202"/>
      <c r="X1321" s="202"/>
      <c r="Y1321" s="202"/>
      <c r="Z1321" s="193"/>
      <c r="AA1321" s="193" t="s">
        <v>362</v>
      </c>
      <c r="AB1321" s="203"/>
      <c r="AC1321" s="204" t="str">
        <f t="shared" si="240"/>
        <v>CLOSE</v>
      </c>
      <c r="AD1321" s="47" t="str">
        <f t="array" ref="AD1321">IF(D1321="","",INDEX(HM_Unit!$D$1:$AE$1,MATCH(C1321,HM_Unit!$D$2:$AE$2,0)))</f>
        <v/>
      </c>
      <c r="AE1321" s="46"/>
      <c r="AF1321" s="46"/>
      <c r="AG1321" s="46"/>
      <c r="AH1321" s="46"/>
      <c r="AI1321" s="46"/>
      <c r="AJ1321" s="46"/>
      <c r="AK1321" s="46"/>
    </row>
    <row r="1322" spans="1:37" ht="12" customHeight="1">
      <c r="A1322" s="46" t="str">
        <f>IFERROR(VLOOKUP(D1322,Sort!B:D,3,0),"")</f>
        <v/>
      </c>
      <c r="B1322" s="190" t="str">
        <f t="shared" si="234"/>
        <v>0CLOSE</v>
      </c>
      <c r="C1322" s="196"/>
      <c r="D1322" s="193"/>
      <c r="E1322" s="193" t="str">
        <f>IFERROR(VLOOKUP(D1322,Sort!B:C,2,0),"")</f>
        <v/>
      </c>
      <c r="F1322" s="194"/>
      <c r="G1322" s="195" t="str">
        <f t="shared" si="235"/>
        <v/>
      </c>
      <c r="H1322" s="243"/>
      <c r="I1322" s="197"/>
      <c r="J1322" s="243"/>
      <c r="K1322" s="197"/>
      <c r="L1322" s="198" t="str">
        <f t="shared" si="236"/>
        <v/>
      </c>
      <c r="M1322" s="199" t="str">
        <f t="shared" si="237"/>
        <v/>
      </c>
      <c r="N1322" s="200" t="str">
        <f t="shared" si="238"/>
        <v xml:space="preserve"> </v>
      </c>
      <c r="O1322" s="201"/>
      <c r="P1322" s="201"/>
      <c r="Q1322" s="202"/>
      <c r="R1322" s="202"/>
      <c r="S1322" s="202"/>
      <c r="T1322" s="193" t="str">
        <f>IFERROR(VLOOKUP(S1322,Sort!E:F,2,0),"")</f>
        <v/>
      </c>
      <c r="U1322" s="115" t="str">
        <f t="shared" si="239"/>
        <v/>
      </c>
      <c r="V1322" s="202" t="s">
        <v>422</v>
      </c>
      <c r="W1322" s="202"/>
      <c r="X1322" s="202"/>
      <c r="Y1322" s="202"/>
      <c r="Z1322" s="193"/>
      <c r="AA1322" s="193" t="s">
        <v>362</v>
      </c>
      <c r="AB1322" s="203"/>
      <c r="AC1322" s="204" t="str">
        <f t="shared" si="240"/>
        <v>CLOSE</v>
      </c>
      <c r="AD1322" s="47" t="str">
        <f t="array" ref="AD1322">IF(D1322="","",INDEX(HM_Unit!$D$1:$AE$1,MATCH(C1322,HM_Unit!$D$2:$AE$2,0)))</f>
        <v/>
      </c>
      <c r="AE1322" s="46"/>
      <c r="AF1322" s="46"/>
      <c r="AG1322" s="46"/>
      <c r="AH1322" s="46"/>
      <c r="AI1322" s="46"/>
      <c r="AJ1322" s="46"/>
      <c r="AK1322" s="46"/>
    </row>
    <row r="1323" spans="1:37" ht="12" customHeight="1">
      <c r="A1323" s="46" t="str">
        <f>IFERROR(VLOOKUP(D1323,Sort!B:D,3,0),"")</f>
        <v/>
      </c>
      <c r="B1323" s="190" t="str">
        <f t="shared" si="234"/>
        <v>0CLOSE</v>
      </c>
      <c r="C1323" s="196"/>
      <c r="D1323" s="193"/>
      <c r="E1323" s="193" t="str">
        <f>IFERROR(VLOOKUP(D1323,Sort!B:C,2,0),"")</f>
        <v/>
      </c>
      <c r="F1323" s="194"/>
      <c r="G1323" s="195" t="str">
        <f t="shared" si="235"/>
        <v/>
      </c>
      <c r="H1323" s="243"/>
      <c r="I1323" s="197"/>
      <c r="J1323" s="243"/>
      <c r="K1323" s="197"/>
      <c r="L1323" s="198" t="str">
        <f t="shared" si="236"/>
        <v/>
      </c>
      <c r="M1323" s="199" t="str">
        <f t="shared" si="237"/>
        <v/>
      </c>
      <c r="N1323" s="200" t="str">
        <f t="shared" si="238"/>
        <v xml:space="preserve"> </v>
      </c>
      <c r="O1323" s="201"/>
      <c r="P1323" s="201"/>
      <c r="Q1323" s="202"/>
      <c r="R1323" s="202"/>
      <c r="S1323" s="202"/>
      <c r="T1323" s="193" t="str">
        <f>IFERROR(VLOOKUP(S1323,Sort!E:F,2,0),"")</f>
        <v/>
      </c>
      <c r="U1323" s="115" t="str">
        <f t="shared" si="239"/>
        <v/>
      </c>
      <c r="V1323" s="202" t="s">
        <v>422</v>
      </c>
      <c r="W1323" s="202"/>
      <c r="X1323" s="202"/>
      <c r="Y1323" s="202"/>
      <c r="Z1323" s="193"/>
      <c r="AA1323" s="193" t="s">
        <v>362</v>
      </c>
      <c r="AB1323" s="203"/>
      <c r="AC1323" s="204" t="str">
        <f t="shared" si="240"/>
        <v>CLOSE</v>
      </c>
      <c r="AD1323" s="47" t="str">
        <f t="array" ref="AD1323">IF(D1323="","",INDEX(HM_Unit!$D$1:$AE$1,MATCH(C1323,HM_Unit!$D$2:$AE$2,0)))</f>
        <v/>
      </c>
      <c r="AE1323" s="46"/>
      <c r="AF1323" s="46"/>
      <c r="AG1323" s="46"/>
      <c r="AH1323" s="46"/>
      <c r="AI1323" s="46"/>
      <c r="AJ1323" s="46"/>
      <c r="AK1323" s="46"/>
    </row>
    <row r="1324" spans="1:37" ht="12" customHeight="1">
      <c r="A1324" s="46" t="str">
        <f>IFERROR(VLOOKUP(D1324,Sort!B:D,3,0),"")</f>
        <v/>
      </c>
      <c r="B1324" s="190" t="str">
        <f t="shared" si="234"/>
        <v>0CLOSE</v>
      </c>
      <c r="C1324" s="196"/>
      <c r="D1324" s="193"/>
      <c r="E1324" s="193" t="str">
        <f>IFERROR(VLOOKUP(D1324,Sort!B:C,2,0),"")</f>
        <v/>
      </c>
      <c r="F1324" s="194"/>
      <c r="G1324" s="195" t="str">
        <f t="shared" si="235"/>
        <v/>
      </c>
      <c r="H1324" s="243"/>
      <c r="I1324" s="197"/>
      <c r="J1324" s="243"/>
      <c r="K1324" s="197"/>
      <c r="L1324" s="198" t="str">
        <f t="shared" si="236"/>
        <v/>
      </c>
      <c r="M1324" s="199" t="str">
        <f t="shared" si="237"/>
        <v/>
      </c>
      <c r="N1324" s="200" t="str">
        <f t="shared" si="238"/>
        <v xml:space="preserve"> </v>
      </c>
      <c r="O1324" s="201"/>
      <c r="P1324" s="201"/>
      <c r="Q1324" s="202"/>
      <c r="R1324" s="202"/>
      <c r="S1324" s="202"/>
      <c r="T1324" s="193" t="str">
        <f>IFERROR(VLOOKUP(S1324,Sort!E:F,2,0),"")</f>
        <v/>
      </c>
      <c r="U1324" s="115" t="str">
        <f t="shared" si="239"/>
        <v/>
      </c>
      <c r="V1324" s="202" t="s">
        <v>422</v>
      </c>
      <c r="W1324" s="202"/>
      <c r="X1324" s="202"/>
      <c r="Y1324" s="202"/>
      <c r="Z1324" s="193"/>
      <c r="AA1324" s="193" t="s">
        <v>362</v>
      </c>
      <c r="AB1324" s="203"/>
      <c r="AC1324" s="204" t="str">
        <f t="shared" si="240"/>
        <v>CLOSE</v>
      </c>
      <c r="AD1324" s="47" t="str">
        <f t="array" ref="AD1324">IF(D1324="","",INDEX(HM_Unit!$D$1:$AE$1,MATCH(C1324,HM_Unit!$D$2:$AE$2,0)))</f>
        <v/>
      </c>
      <c r="AE1324" s="46"/>
      <c r="AF1324" s="46"/>
      <c r="AG1324" s="46"/>
      <c r="AH1324" s="46"/>
      <c r="AI1324" s="46"/>
      <c r="AJ1324" s="46"/>
      <c r="AK1324" s="46"/>
    </row>
    <row r="1325" spans="1:37" ht="12" customHeight="1">
      <c r="A1325" s="46" t="str">
        <f>IFERROR(VLOOKUP(D1325,Sort!B:D,3,0),"")</f>
        <v/>
      </c>
      <c r="B1325" s="190" t="str">
        <f t="shared" si="234"/>
        <v>0CLOSE</v>
      </c>
      <c r="C1325" s="196"/>
      <c r="D1325" s="193"/>
      <c r="E1325" s="193" t="str">
        <f>IFERROR(VLOOKUP(D1325,Sort!B:C,2,0),"")</f>
        <v/>
      </c>
      <c r="F1325" s="194"/>
      <c r="G1325" s="195" t="str">
        <f t="shared" si="235"/>
        <v/>
      </c>
      <c r="H1325" s="243"/>
      <c r="I1325" s="197"/>
      <c r="J1325" s="243"/>
      <c r="K1325" s="197"/>
      <c r="L1325" s="198" t="str">
        <f t="shared" si="236"/>
        <v/>
      </c>
      <c r="M1325" s="199" t="str">
        <f t="shared" si="237"/>
        <v/>
      </c>
      <c r="N1325" s="200" t="str">
        <f t="shared" si="238"/>
        <v xml:space="preserve"> </v>
      </c>
      <c r="O1325" s="201"/>
      <c r="P1325" s="201"/>
      <c r="Q1325" s="202"/>
      <c r="R1325" s="202"/>
      <c r="S1325" s="202"/>
      <c r="T1325" s="193" t="str">
        <f>IFERROR(VLOOKUP(S1325,Sort!E:F,2,0),"")</f>
        <v/>
      </c>
      <c r="U1325" s="115" t="str">
        <f t="shared" si="239"/>
        <v/>
      </c>
      <c r="V1325" s="202" t="s">
        <v>422</v>
      </c>
      <c r="W1325" s="202"/>
      <c r="X1325" s="202"/>
      <c r="Y1325" s="202"/>
      <c r="Z1325" s="193"/>
      <c r="AA1325" s="193" t="s">
        <v>362</v>
      </c>
      <c r="AB1325" s="203"/>
      <c r="AC1325" s="204" t="str">
        <f t="shared" si="240"/>
        <v>CLOSE</v>
      </c>
      <c r="AD1325" s="47" t="str">
        <f t="array" ref="AD1325">IF(D1325="","",INDEX(HM_Unit!$D$1:$AE$1,MATCH(C1325,HM_Unit!$D$2:$AE$2,0)))</f>
        <v/>
      </c>
      <c r="AE1325" s="46"/>
      <c r="AF1325" s="46"/>
      <c r="AG1325" s="46"/>
      <c r="AH1325" s="46"/>
      <c r="AI1325" s="46"/>
      <c r="AJ1325" s="46"/>
      <c r="AK1325" s="46"/>
    </row>
    <row r="1326" spans="1:37" ht="12" customHeight="1">
      <c r="A1326" s="46" t="str">
        <f>IFERROR(VLOOKUP(D1326,Sort!B:D,3,0),"")</f>
        <v/>
      </c>
      <c r="B1326" s="190" t="str">
        <f t="shared" si="234"/>
        <v>0CLOSE</v>
      </c>
      <c r="C1326" s="196"/>
      <c r="D1326" s="193"/>
      <c r="E1326" s="193" t="str">
        <f>IFERROR(VLOOKUP(D1326,Sort!B:C,2,0),"")</f>
        <v/>
      </c>
      <c r="F1326" s="194"/>
      <c r="G1326" s="195" t="str">
        <f t="shared" si="235"/>
        <v/>
      </c>
      <c r="H1326" s="243"/>
      <c r="I1326" s="197"/>
      <c r="J1326" s="243"/>
      <c r="K1326" s="197"/>
      <c r="L1326" s="198" t="str">
        <f t="shared" si="236"/>
        <v/>
      </c>
      <c r="M1326" s="199" t="str">
        <f t="shared" si="237"/>
        <v/>
      </c>
      <c r="N1326" s="200" t="str">
        <f t="shared" si="238"/>
        <v xml:space="preserve"> </v>
      </c>
      <c r="O1326" s="201"/>
      <c r="P1326" s="201"/>
      <c r="Q1326" s="202"/>
      <c r="R1326" s="202"/>
      <c r="S1326" s="202"/>
      <c r="T1326" s="193" t="str">
        <f>IFERROR(VLOOKUP(S1326,Sort!E:F,2,0),"")</f>
        <v/>
      </c>
      <c r="U1326" s="115" t="str">
        <f t="shared" si="239"/>
        <v/>
      </c>
      <c r="V1326" s="202" t="s">
        <v>422</v>
      </c>
      <c r="W1326" s="202"/>
      <c r="X1326" s="202"/>
      <c r="Y1326" s="202"/>
      <c r="Z1326" s="193"/>
      <c r="AA1326" s="193" t="s">
        <v>362</v>
      </c>
      <c r="AB1326" s="203"/>
      <c r="AC1326" s="204" t="str">
        <f t="shared" si="240"/>
        <v>CLOSE</v>
      </c>
      <c r="AD1326" s="47" t="str">
        <f t="array" ref="AD1326">IF(D1326="","",INDEX(HM_Unit!$D$1:$AE$1,MATCH(C1326,HM_Unit!$D$2:$AE$2,0)))</f>
        <v/>
      </c>
      <c r="AE1326" s="46"/>
      <c r="AF1326" s="46"/>
      <c r="AG1326" s="46"/>
      <c r="AH1326" s="46"/>
      <c r="AI1326" s="46"/>
      <c r="AJ1326" s="46"/>
      <c r="AK1326" s="46"/>
    </row>
    <row r="1327" spans="1:37" ht="12" customHeight="1">
      <c r="A1327" s="46" t="str">
        <f>IFERROR(VLOOKUP(D1327,Sort!B:D,3,0),"")</f>
        <v/>
      </c>
      <c r="B1327" s="190" t="str">
        <f t="shared" si="234"/>
        <v>0CLOSE</v>
      </c>
      <c r="C1327" s="196"/>
      <c r="D1327" s="193"/>
      <c r="E1327" s="193" t="str">
        <f>IFERROR(VLOOKUP(D1327,Sort!B:C,2,0),"")</f>
        <v/>
      </c>
      <c r="F1327" s="194"/>
      <c r="G1327" s="195" t="str">
        <f t="shared" si="235"/>
        <v/>
      </c>
      <c r="H1327" s="243"/>
      <c r="I1327" s="197"/>
      <c r="J1327" s="243"/>
      <c r="K1327" s="197"/>
      <c r="L1327" s="198" t="str">
        <f t="shared" si="236"/>
        <v/>
      </c>
      <c r="M1327" s="199" t="str">
        <f t="shared" si="237"/>
        <v/>
      </c>
      <c r="N1327" s="200" t="str">
        <f t="shared" si="238"/>
        <v xml:space="preserve"> </v>
      </c>
      <c r="O1327" s="201"/>
      <c r="P1327" s="201"/>
      <c r="Q1327" s="202"/>
      <c r="R1327" s="202"/>
      <c r="S1327" s="202"/>
      <c r="T1327" s="193" t="str">
        <f>IFERROR(VLOOKUP(S1327,Sort!E:F,2,0),"")</f>
        <v/>
      </c>
      <c r="U1327" s="115" t="str">
        <f t="shared" si="239"/>
        <v/>
      </c>
      <c r="V1327" s="202" t="s">
        <v>422</v>
      </c>
      <c r="W1327" s="202"/>
      <c r="X1327" s="202"/>
      <c r="Y1327" s="202"/>
      <c r="Z1327" s="193"/>
      <c r="AA1327" s="193" t="s">
        <v>362</v>
      </c>
      <c r="AB1327" s="203"/>
      <c r="AC1327" s="204" t="str">
        <f t="shared" si="240"/>
        <v>CLOSE</v>
      </c>
      <c r="AD1327" s="47" t="str">
        <f t="array" ref="AD1327">IF(D1327="","",INDEX(HM_Unit!$D$1:$AE$1,MATCH(C1327,HM_Unit!$D$2:$AE$2,0)))</f>
        <v/>
      </c>
      <c r="AE1327" s="46"/>
      <c r="AF1327" s="46"/>
      <c r="AG1327" s="46"/>
      <c r="AH1327" s="46"/>
      <c r="AI1327" s="46"/>
      <c r="AJ1327" s="46"/>
      <c r="AK1327" s="46"/>
    </row>
    <row r="1328" spans="1:37" ht="12" customHeight="1">
      <c r="A1328" s="46" t="str">
        <f>IFERROR(VLOOKUP(D1328,Sort!B:D,3,0),"")</f>
        <v/>
      </c>
      <c r="B1328" s="190" t="str">
        <f t="shared" si="234"/>
        <v>0CLOSE</v>
      </c>
      <c r="C1328" s="196"/>
      <c r="D1328" s="193"/>
      <c r="E1328" s="193" t="str">
        <f>IFERROR(VLOOKUP(D1328,Sort!B:C,2,0),"")</f>
        <v/>
      </c>
      <c r="F1328" s="194"/>
      <c r="G1328" s="195" t="str">
        <f t="shared" si="235"/>
        <v/>
      </c>
      <c r="H1328" s="243"/>
      <c r="I1328" s="197"/>
      <c r="J1328" s="243"/>
      <c r="K1328" s="197"/>
      <c r="L1328" s="198" t="str">
        <f t="shared" si="236"/>
        <v/>
      </c>
      <c r="M1328" s="199" t="str">
        <f t="shared" si="237"/>
        <v/>
      </c>
      <c r="N1328" s="200" t="str">
        <f t="shared" si="238"/>
        <v xml:space="preserve"> </v>
      </c>
      <c r="O1328" s="201"/>
      <c r="P1328" s="201"/>
      <c r="Q1328" s="202"/>
      <c r="R1328" s="202"/>
      <c r="S1328" s="202"/>
      <c r="T1328" s="193" t="str">
        <f>IFERROR(VLOOKUP(S1328,Sort!E:F,2,0),"")</f>
        <v/>
      </c>
      <c r="U1328" s="115" t="str">
        <f t="shared" si="239"/>
        <v/>
      </c>
      <c r="V1328" s="202" t="s">
        <v>422</v>
      </c>
      <c r="W1328" s="202"/>
      <c r="X1328" s="202"/>
      <c r="Y1328" s="202"/>
      <c r="Z1328" s="193"/>
      <c r="AA1328" s="193" t="s">
        <v>362</v>
      </c>
      <c r="AB1328" s="203"/>
      <c r="AC1328" s="204" t="str">
        <f t="shared" si="240"/>
        <v>CLOSE</v>
      </c>
      <c r="AD1328" s="47" t="str">
        <f t="array" ref="AD1328">IF(D1328="","",INDEX(HM_Unit!$D$1:$AE$1,MATCH(C1328,HM_Unit!$D$2:$AE$2,0)))</f>
        <v/>
      </c>
      <c r="AE1328" s="46"/>
      <c r="AF1328" s="46"/>
      <c r="AG1328" s="46"/>
      <c r="AH1328" s="46"/>
      <c r="AI1328" s="46"/>
      <c r="AJ1328" s="46"/>
      <c r="AK1328" s="46"/>
    </row>
    <row r="1329" spans="1:37" ht="12" customHeight="1">
      <c r="A1329" s="46" t="str">
        <f>IFERROR(VLOOKUP(D1329,Sort!B:D,3,0),"")</f>
        <v/>
      </c>
      <c r="B1329" s="190" t="str">
        <f t="shared" si="234"/>
        <v>0CLOSE</v>
      </c>
      <c r="C1329" s="196"/>
      <c r="D1329" s="193"/>
      <c r="E1329" s="193" t="str">
        <f>IFERROR(VLOOKUP(D1329,Sort!B:C,2,0),"")</f>
        <v/>
      </c>
      <c r="F1329" s="194"/>
      <c r="G1329" s="195" t="str">
        <f t="shared" si="235"/>
        <v/>
      </c>
      <c r="H1329" s="243"/>
      <c r="I1329" s="197"/>
      <c r="J1329" s="243"/>
      <c r="K1329" s="197"/>
      <c r="L1329" s="198" t="str">
        <f t="shared" si="236"/>
        <v/>
      </c>
      <c r="M1329" s="199" t="str">
        <f t="shared" si="237"/>
        <v/>
      </c>
      <c r="N1329" s="200" t="str">
        <f t="shared" si="238"/>
        <v xml:space="preserve"> </v>
      </c>
      <c r="O1329" s="201"/>
      <c r="P1329" s="201"/>
      <c r="Q1329" s="202"/>
      <c r="R1329" s="202"/>
      <c r="S1329" s="202"/>
      <c r="T1329" s="193" t="str">
        <f>IFERROR(VLOOKUP(S1329,Sort!E:F,2,0),"")</f>
        <v/>
      </c>
      <c r="U1329" s="115" t="str">
        <f t="shared" si="239"/>
        <v/>
      </c>
      <c r="V1329" s="202" t="s">
        <v>422</v>
      </c>
      <c r="W1329" s="202"/>
      <c r="X1329" s="202"/>
      <c r="Y1329" s="202"/>
      <c r="Z1329" s="193"/>
      <c r="AA1329" s="193" t="s">
        <v>362</v>
      </c>
      <c r="AB1329" s="203"/>
      <c r="AC1329" s="204" t="str">
        <f t="shared" si="240"/>
        <v>CLOSE</v>
      </c>
      <c r="AD1329" s="47" t="str">
        <f t="array" ref="AD1329">IF(D1329="","",INDEX(HM_Unit!$D$1:$AE$1,MATCH(C1329,HM_Unit!$D$2:$AE$2,0)))</f>
        <v/>
      </c>
      <c r="AE1329" s="46"/>
      <c r="AF1329" s="46"/>
      <c r="AG1329" s="46"/>
      <c r="AH1329" s="46"/>
      <c r="AI1329" s="46"/>
      <c r="AJ1329" s="46"/>
      <c r="AK1329" s="46"/>
    </row>
    <row r="1330" spans="1:37" ht="12" customHeight="1">
      <c r="A1330" s="46" t="str">
        <f>IFERROR(VLOOKUP(D1330,Sort!B:D,3,0),"")</f>
        <v/>
      </c>
      <c r="B1330" s="190" t="str">
        <f t="shared" si="234"/>
        <v>0CLOSE</v>
      </c>
      <c r="C1330" s="196"/>
      <c r="D1330" s="193"/>
      <c r="E1330" s="193" t="str">
        <f>IFERROR(VLOOKUP(D1330,Sort!B:C,2,0),"")</f>
        <v/>
      </c>
      <c r="F1330" s="194"/>
      <c r="G1330" s="195" t="str">
        <f t="shared" si="235"/>
        <v/>
      </c>
      <c r="H1330" s="243"/>
      <c r="I1330" s="197"/>
      <c r="J1330" s="243"/>
      <c r="K1330" s="197"/>
      <c r="L1330" s="198" t="str">
        <f t="shared" si="236"/>
        <v/>
      </c>
      <c r="M1330" s="199" t="str">
        <f t="shared" si="237"/>
        <v/>
      </c>
      <c r="N1330" s="200" t="str">
        <f t="shared" si="238"/>
        <v xml:space="preserve"> </v>
      </c>
      <c r="O1330" s="201"/>
      <c r="P1330" s="201"/>
      <c r="Q1330" s="202"/>
      <c r="R1330" s="202"/>
      <c r="S1330" s="202"/>
      <c r="T1330" s="193" t="str">
        <f>IFERROR(VLOOKUP(S1330,Sort!E:F,2,0),"")</f>
        <v/>
      </c>
      <c r="U1330" s="115" t="str">
        <f t="shared" si="239"/>
        <v/>
      </c>
      <c r="V1330" s="202" t="s">
        <v>422</v>
      </c>
      <c r="W1330" s="202"/>
      <c r="X1330" s="202"/>
      <c r="Y1330" s="202"/>
      <c r="Z1330" s="193"/>
      <c r="AA1330" s="193" t="s">
        <v>362</v>
      </c>
      <c r="AB1330" s="203"/>
      <c r="AC1330" s="204" t="str">
        <f t="shared" si="240"/>
        <v>CLOSE</v>
      </c>
      <c r="AD1330" s="47" t="str">
        <f t="array" ref="AD1330">IF(D1330="","",INDEX(HM_Unit!$D$1:$AE$1,MATCH(C1330,HM_Unit!$D$2:$AE$2,0)))</f>
        <v/>
      </c>
      <c r="AE1330" s="46"/>
      <c r="AF1330" s="46"/>
      <c r="AG1330" s="46"/>
      <c r="AH1330" s="46"/>
      <c r="AI1330" s="46"/>
      <c r="AJ1330" s="46"/>
      <c r="AK1330" s="46"/>
    </row>
    <row r="1331" spans="1:37" ht="12" customHeight="1">
      <c r="A1331" s="46" t="str">
        <f>IFERROR(VLOOKUP(D1331,Sort!B:D,3,0),"")</f>
        <v/>
      </c>
      <c r="B1331" s="190" t="str">
        <f t="shared" si="234"/>
        <v>0CLOSE</v>
      </c>
      <c r="C1331" s="196"/>
      <c r="D1331" s="193"/>
      <c r="E1331" s="193" t="str">
        <f>IFERROR(VLOOKUP(D1331,Sort!B:C,2,0),"")</f>
        <v/>
      </c>
      <c r="F1331" s="194"/>
      <c r="G1331" s="195" t="str">
        <f t="shared" si="235"/>
        <v/>
      </c>
      <c r="H1331" s="243"/>
      <c r="I1331" s="197"/>
      <c r="J1331" s="243"/>
      <c r="K1331" s="197"/>
      <c r="L1331" s="198" t="str">
        <f t="shared" si="236"/>
        <v/>
      </c>
      <c r="M1331" s="199" t="str">
        <f t="shared" si="237"/>
        <v/>
      </c>
      <c r="N1331" s="200" t="str">
        <f t="shared" si="238"/>
        <v xml:space="preserve"> </v>
      </c>
      <c r="O1331" s="201"/>
      <c r="P1331" s="201"/>
      <c r="Q1331" s="202"/>
      <c r="R1331" s="202"/>
      <c r="S1331" s="202"/>
      <c r="T1331" s="193" t="str">
        <f>IFERROR(VLOOKUP(S1331,Sort!E:F,2,0),"")</f>
        <v/>
      </c>
      <c r="U1331" s="115" t="str">
        <f t="shared" si="239"/>
        <v/>
      </c>
      <c r="V1331" s="202" t="s">
        <v>422</v>
      </c>
      <c r="W1331" s="202"/>
      <c r="X1331" s="202"/>
      <c r="Y1331" s="202"/>
      <c r="Z1331" s="193"/>
      <c r="AA1331" s="193" t="s">
        <v>362</v>
      </c>
      <c r="AB1331" s="203"/>
      <c r="AC1331" s="204" t="str">
        <f t="shared" si="240"/>
        <v>CLOSE</v>
      </c>
      <c r="AD1331" s="47" t="str">
        <f t="array" ref="AD1331">IF(D1331="","",INDEX(HM_Unit!$D$1:$AE$1,MATCH(C1331,HM_Unit!$D$2:$AE$2,0)))</f>
        <v/>
      </c>
      <c r="AE1331" s="46"/>
      <c r="AF1331" s="46"/>
      <c r="AG1331" s="46"/>
      <c r="AH1331" s="46"/>
      <c r="AI1331" s="46"/>
      <c r="AJ1331" s="46"/>
      <c r="AK1331" s="46"/>
    </row>
    <row r="1332" spans="1:37" ht="12" customHeight="1">
      <c r="A1332" s="46" t="str">
        <f>IFERROR(VLOOKUP(D1332,Sort!B:D,3,0),"")</f>
        <v/>
      </c>
      <c r="B1332" s="190" t="str">
        <f t="shared" si="234"/>
        <v>0CLOSE</v>
      </c>
      <c r="C1332" s="196"/>
      <c r="D1332" s="193"/>
      <c r="E1332" s="193" t="str">
        <f>IFERROR(VLOOKUP(D1332,Sort!B:C,2,0),"")</f>
        <v/>
      </c>
      <c r="F1332" s="194"/>
      <c r="G1332" s="195" t="str">
        <f t="shared" si="235"/>
        <v/>
      </c>
      <c r="H1332" s="243"/>
      <c r="I1332" s="197"/>
      <c r="J1332" s="243"/>
      <c r="K1332" s="197"/>
      <c r="L1332" s="198" t="str">
        <f t="shared" si="236"/>
        <v/>
      </c>
      <c r="M1332" s="199" t="str">
        <f t="shared" si="237"/>
        <v/>
      </c>
      <c r="N1332" s="200" t="str">
        <f t="shared" si="238"/>
        <v xml:space="preserve"> </v>
      </c>
      <c r="O1332" s="201"/>
      <c r="P1332" s="201"/>
      <c r="Q1332" s="202"/>
      <c r="R1332" s="202"/>
      <c r="S1332" s="202"/>
      <c r="T1332" s="193" t="str">
        <f>IFERROR(VLOOKUP(S1332,Sort!E:F,2,0),"")</f>
        <v/>
      </c>
      <c r="U1332" s="115" t="str">
        <f t="shared" si="239"/>
        <v/>
      </c>
      <c r="V1332" s="202" t="s">
        <v>422</v>
      </c>
      <c r="W1332" s="202"/>
      <c r="X1332" s="202"/>
      <c r="Y1332" s="202"/>
      <c r="Z1332" s="193"/>
      <c r="AA1332" s="193" t="s">
        <v>362</v>
      </c>
      <c r="AB1332" s="203"/>
      <c r="AC1332" s="204" t="str">
        <f t="shared" si="240"/>
        <v>CLOSE</v>
      </c>
      <c r="AD1332" s="47" t="str">
        <f t="array" ref="AD1332">IF(D1332="","",INDEX(HM_Unit!$D$1:$AE$1,MATCH(C1332,HM_Unit!$D$2:$AE$2,0)))</f>
        <v/>
      </c>
      <c r="AE1332" s="46"/>
      <c r="AF1332" s="46"/>
      <c r="AG1332" s="46"/>
      <c r="AH1332" s="46"/>
      <c r="AI1332" s="46"/>
      <c r="AJ1332" s="46"/>
      <c r="AK1332" s="46"/>
    </row>
    <row r="1333" spans="1:37" ht="12" customHeight="1">
      <c r="A1333" s="46" t="str">
        <f>IFERROR(VLOOKUP(D1333,Sort!B:D,3,0),"")</f>
        <v/>
      </c>
      <c r="B1333" s="190" t="str">
        <f t="shared" si="234"/>
        <v>0CLOSE</v>
      </c>
      <c r="C1333" s="196"/>
      <c r="D1333" s="193"/>
      <c r="E1333" s="193" t="str">
        <f>IFERROR(VLOOKUP(D1333,Sort!B:C,2,0),"")</f>
        <v/>
      </c>
      <c r="F1333" s="194"/>
      <c r="G1333" s="195" t="str">
        <f t="shared" si="235"/>
        <v/>
      </c>
      <c r="H1333" s="243"/>
      <c r="I1333" s="197"/>
      <c r="J1333" s="243"/>
      <c r="K1333" s="197"/>
      <c r="L1333" s="198" t="str">
        <f t="shared" si="236"/>
        <v/>
      </c>
      <c r="M1333" s="199" t="str">
        <f t="shared" si="237"/>
        <v/>
      </c>
      <c r="N1333" s="200" t="str">
        <f t="shared" si="238"/>
        <v xml:space="preserve"> </v>
      </c>
      <c r="O1333" s="201"/>
      <c r="P1333" s="201"/>
      <c r="Q1333" s="202"/>
      <c r="R1333" s="202"/>
      <c r="S1333" s="202"/>
      <c r="T1333" s="193" t="str">
        <f>IFERROR(VLOOKUP(S1333,Sort!E:F,2,0),"")</f>
        <v/>
      </c>
      <c r="U1333" s="115" t="str">
        <f t="shared" si="239"/>
        <v/>
      </c>
      <c r="V1333" s="202" t="s">
        <v>422</v>
      </c>
      <c r="W1333" s="202"/>
      <c r="X1333" s="202"/>
      <c r="Y1333" s="202"/>
      <c r="Z1333" s="193"/>
      <c r="AA1333" s="193" t="s">
        <v>362</v>
      </c>
      <c r="AB1333" s="203"/>
      <c r="AC1333" s="204" t="str">
        <f t="shared" si="240"/>
        <v>CLOSE</v>
      </c>
      <c r="AD1333" s="47" t="str">
        <f t="array" ref="AD1333">IF(D1333="","",INDEX(HM_Unit!$D$1:$AE$1,MATCH(C1333,HM_Unit!$D$2:$AE$2,0)))</f>
        <v/>
      </c>
      <c r="AE1333" s="46"/>
      <c r="AF1333" s="46"/>
      <c r="AG1333" s="46"/>
      <c r="AH1333" s="46"/>
      <c r="AI1333" s="46"/>
      <c r="AJ1333" s="46"/>
      <c r="AK1333" s="46"/>
    </row>
    <row r="1334" spans="1:37" ht="12" customHeight="1">
      <c r="A1334" s="46" t="str">
        <f>IFERROR(VLOOKUP(D1334,Sort!B:D,3,0),"")</f>
        <v/>
      </c>
      <c r="B1334" s="190" t="str">
        <f t="shared" si="234"/>
        <v>0CLOSE</v>
      </c>
      <c r="C1334" s="196"/>
      <c r="D1334" s="193"/>
      <c r="E1334" s="193" t="str">
        <f>IFERROR(VLOOKUP(D1334,Sort!B:C,2,0),"")</f>
        <v/>
      </c>
      <c r="F1334" s="194"/>
      <c r="G1334" s="195" t="str">
        <f t="shared" si="235"/>
        <v/>
      </c>
      <c r="H1334" s="243"/>
      <c r="I1334" s="197"/>
      <c r="J1334" s="243"/>
      <c r="K1334" s="197"/>
      <c r="L1334" s="198" t="str">
        <f t="shared" si="236"/>
        <v/>
      </c>
      <c r="M1334" s="199" t="str">
        <f t="shared" si="237"/>
        <v/>
      </c>
      <c r="N1334" s="200" t="str">
        <f t="shared" si="238"/>
        <v xml:space="preserve"> </v>
      </c>
      <c r="O1334" s="201"/>
      <c r="P1334" s="201"/>
      <c r="Q1334" s="202"/>
      <c r="R1334" s="202"/>
      <c r="S1334" s="202"/>
      <c r="T1334" s="193" t="str">
        <f>IFERROR(VLOOKUP(S1334,Sort!E:F,2,0),"")</f>
        <v/>
      </c>
      <c r="U1334" s="115" t="str">
        <f t="shared" si="239"/>
        <v/>
      </c>
      <c r="V1334" s="202" t="s">
        <v>422</v>
      </c>
      <c r="W1334" s="202"/>
      <c r="X1334" s="202"/>
      <c r="Y1334" s="202"/>
      <c r="Z1334" s="193"/>
      <c r="AA1334" s="193" t="s">
        <v>362</v>
      </c>
      <c r="AB1334" s="203"/>
      <c r="AC1334" s="204" t="str">
        <f t="shared" si="240"/>
        <v>CLOSE</v>
      </c>
      <c r="AD1334" s="47" t="str">
        <f t="array" ref="AD1334">IF(D1334="","",INDEX(HM_Unit!$D$1:$AE$1,MATCH(C1334,HM_Unit!$D$2:$AE$2,0)))</f>
        <v/>
      </c>
      <c r="AE1334" s="46"/>
      <c r="AF1334" s="46"/>
      <c r="AG1334" s="46"/>
      <c r="AH1334" s="46"/>
      <c r="AI1334" s="46"/>
      <c r="AJ1334" s="46"/>
      <c r="AK1334" s="46"/>
    </row>
    <row r="1335" spans="1:37" ht="12" customHeight="1">
      <c r="A1335" s="46" t="str">
        <f>IFERROR(VLOOKUP(D1335,Sort!B:D,3,0),"")</f>
        <v/>
      </c>
      <c r="B1335" s="190" t="str">
        <f t="shared" si="234"/>
        <v>0CLOSE</v>
      </c>
      <c r="C1335" s="196"/>
      <c r="D1335" s="193"/>
      <c r="E1335" s="193" t="str">
        <f>IFERROR(VLOOKUP(D1335,Sort!B:C,2,0),"")</f>
        <v/>
      </c>
      <c r="F1335" s="194"/>
      <c r="G1335" s="195" t="str">
        <f t="shared" si="235"/>
        <v/>
      </c>
      <c r="H1335" s="243"/>
      <c r="I1335" s="197"/>
      <c r="J1335" s="243"/>
      <c r="K1335" s="197"/>
      <c r="L1335" s="198" t="str">
        <f t="shared" si="236"/>
        <v/>
      </c>
      <c r="M1335" s="199" t="str">
        <f t="shared" si="237"/>
        <v/>
      </c>
      <c r="N1335" s="200" t="str">
        <f t="shared" si="238"/>
        <v xml:space="preserve"> </v>
      </c>
      <c r="O1335" s="201"/>
      <c r="P1335" s="201"/>
      <c r="Q1335" s="202"/>
      <c r="R1335" s="202"/>
      <c r="S1335" s="202"/>
      <c r="T1335" s="193" t="str">
        <f>IFERROR(VLOOKUP(S1335,Sort!E:F,2,0),"")</f>
        <v/>
      </c>
      <c r="U1335" s="115" t="str">
        <f t="shared" si="239"/>
        <v/>
      </c>
      <c r="V1335" s="202" t="s">
        <v>422</v>
      </c>
      <c r="W1335" s="202"/>
      <c r="X1335" s="202"/>
      <c r="Y1335" s="202"/>
      <c r="Z1335" s="193"/>
      <c r="AA1335" s="193" t="s">
        <v>362</v>
      </c>
      <c r="AB1335" s="203"/>
      <c r="AC1335" s="204" t="str">
        <f t="shared" si="240"/>
        <v>CLOSE</v>
      </c>
      <c r="AD1335" s="47" t="str">
        <f t="array" ref="AD1335">IF(D1335="","",INDEX(HM_Unit!$D$1:$AE$1,MATCH(C1335,HM_Unit!$D$2:$AE$2,0)))</f>
        <v/>
      </c>
      <c r="AE1335" s="46"/>
      <c r="AF1335" s="46"/>
      <c r="AG1335" s="46"/>
      <c r="AH1335" s="46"/>
      <c r="AI1335" s="46"/>
      <c r="AJ1335" s="46"/>
      <c r="AK1335" s="46"/>
    </row>
    <row r="1336" spans="1:37" ht="12" customHeight="1">
      <c r="A1336" s="46" t="str">
        <f>IFERROR(VLOOKUP(D1336,Sort!B:D,3,0),"")</f>
        <v/>
      </c>
      <c r="B1336" s="190" t="str">
        <f t="shared" si="234"/>
        <v>0CLOSE</v>
      </c>
      <c r="C1336" s="196"/>
      <c r="D1336" s="193"/>
      <c r="E1336" s="193" t="str">
        <f>IFERROR(VLOOKUP(D1336,Sort!B:C,2,0),"")</f>
        <v/>
      </c>
      <c r="F1336" s="194"/>
      <c r="G1336" s="195" t="str">
        <f t="shared" si="235"/>
        <v/>
      </c>
      <c r="H1336" s="243"/>
      <c r="I1336" s="197"/>
      <c r="J1336" s="243"/>
      <c r="K1336" s="197"/>
      <c r="L1336" s="198" t="str">
        <f t="shared" si="236"/>
        <v/>
      </c>
      <c r="M1336" s="199" t="str">
        <f t="shared" si="237"/>
        <v/>
      </c>
      <c r="N1336" s="200" t="str">
        <f t="shared" si="238"/>
        <v xml:space="preserve"> </v>
      </c>
      <c r="O1336" s="201"/>
      <c r="P1336" s="201"/>
      <c r="Q1336" s="202"/>
      <c r="R1336" s="202"/>
      <c r="S1336" s="202"/>
      <c r="T1336" s="193" t="str">
        <f>IFERROR(VLOOKUP(S1336,Sort!E:F,2,0),"")</f>
        <v/>
      </c>
      <c r="U1336" s="115" t="str">
        <f t="shared" si="239"/>
        <v/>
      </c>
      <c r="V1336" s="202" t="s">
        <v>422</v>
      </c>
      <c r="W1336" s="202"/>
      <c r="X1336" s="202"/>
      <c r="Y1336" s="202"/>
      <c r="Z1336" s="193"/>
      <c r="AA1336" s="193" t="s">
        <v>362</v>
      </c>
      <c r="AB1336" s="203"/>
      <c r="AC1336" s="204" t="str">
        <f t="shared" si="240"/>
        <v>CLOSE</v>
      </c>
      <c r="AD1336" s="47" t="str">
        <f t="array" ref="AD1336">IF(D1336="","",INDEX(HM_Unit!$D$1:$AE$1,MATCH(C1336,HM_Unit!$D$2:$AE$2,0)))</f>
        <v/>
      </c>
      <c r="AE1336" s="46"/>
      <c r="AF1336" s="46"/>
      <c r="AG1336" s="46"/>
      <c r="AH1336" s="46"/>
      <c r="AI1336" s="46"/>
      <c r="AJ1336" s="46"/>
      <c r="AK1336" s="46"/>
    </row>
    <row r="1337" spans="1:37" ht="12" customHeight="1">
      <c r="A1337" s="46" t="str">
        <f>IFERROR(VLOOKUP(D1337,Sort!B:D,3,0),"")</f>
        <v/>
      </c>
      <c r="B1337" s="190" t="str">
        <f t="shared" si="234"/>
        <v>0CLOSE</v>
      </c>
      <c r="C1337" s="196"/>
      <c r="D1337" s="193"/>
      <c r="E1337" s="193" t="str">
        <f>IFERROR(VLOOKUP(D1337,Sort!B:C,2,0),"")</f>
        <v/>
      </c>
      <c r="F1337" s="194"/>
      <c r="G1337" s="195" t="str">
        <f t="shared" si="235"/>
        <v/>
      </c>
      <c r="H1337" s="243"/>
      <c r="I1337" s="197"/>
      <c r="J1337" s="243"/>
      <c r="K1337" s="197"/>
      <c r="L1337" s="198" t="str">
        <f t="shared" si="236"/>
        <v/>
      </c>
      <c r="M1337" s="199" t="str">
        <f t="shared" si="237"/>
        <v/>
      </c>
      <c r="N1337" s="200" t="str">
        <f t="shared" si="238"/>
        <v xml:space="preserve"> </v>
      </c>
      <c r="O1337" s="201"/>
      <c r="P1337" s="201"/>
      <c r="Q1337" s="202"/>
      <c r="R1337" s="202"/>
      <c r="S1337" s="202"/>
      <c r="T1337" s="193" t="str">
        <f>IFERROR(VLOOKUP(S1337,Sort!E:F,2,0),"")</f>
        <v/>
      </c>
      <c r="U1337" s="115" t="str">
        <f t="shared" si="239"/>
        <v/>
      </c>
      <c r="V1337" s="202" t="s">
        <v>422</v>
      </c>
      <c r="W1337" s="202"/>
      <c r="X1337" s="202"/>
      <c r="Y1337" s="202"/>
      <c r="Z1337" s="193"/>
      <c r="AA1337" s="193" t="s">
        <v>362</v>
      </c>
      <c r="AB1337" s="203"/>
      <c r="AC1337" s="204" t="str">
        <f t="shared" si="240"/>
        <v>CLOSE</v>
      </c>
      <c r="AD1337" s="47" t="str">
        <f t="array" ref="AD1337">IF(D1337="","",INDEX(HM_Unit!$D$1:$AE$1,MATCH(C1337,HM_Unit!$D$2:$AE$2,0)))</f>
        <v/>
      </c>
      <c r="AE1337" s="46"/>
      <c r="AF1337" s="46"/>
      <c r="AG1337" s="46"/>
      <c r="AH1337" s="46"/>
      <c r="AI1337" s="46"/>
      <c r="AJ1337" s="46"/>
      <c r="AK1337" s="46"/>
    </row>
    <row r="1338" spans="1:37" ht="12" customHeight="1">
      <c r="A1338" s="46" t="str">
        <f>IFERROR(VLOOKUP(D1338,Sort!B:D,3,0),"")</f>
        <v/>
      </c>
      <c r="B1338" s="190" t="str">
        <f t="shared" si="234"/>
        <v>0CLOSE</v>
      </c>
      <c r="C1338" s="196"/>
      <c r="D1338" s="193"/>
      <c r="E1338" s="193" t="str">
        <f>IFERROR(VLOOKUP(D1338,Sort!B:C,2,0),"")</f>
        <v/>
      </c>
      <c r="F1338" s="194"/>
      <c r="G1338" s="195" t="str">
        <f t="shared" si="235"/>
        <v/>
      </c>
      <c r="H1338" s="243"/>
      <c r="I1338" s="197"/>
      <c r="J1338" s="243"/>
      <c r="K1338" s="197"/>
      <c r="L1338" s="198" t="str">
        <f t="shared" si="236"/>
        <v/>
      </c>
      <c r="M1338" s="199" t="str">
        <f t="shared" si="237"/>
        <v/>
      </c>
      <c r="N1338" s="200" t="str">
        <f t="shared" si="238"/>
        <v xml:space="preserve"> </v>
      </c>
      <c r="O1338" s="201"/>
      <c r="P1338" s="201"/>
      <c r="Q1338" s="202"/>
      <c r="R1338" s="202"/>
      <c r="S1338" s="202"/>
      <c r="T1338" s="193" t="str">
        <f>IFERROR(VLOOKUP(S1338,Sort!E:F,2,0),"")</f>
        <v/>
      </c>
      <c r="U1338" s="115" t="str">
        <f t="shared" si="239"/>
        <v/>
      </c>
      <c r="V1338" s="202" t="s">
        <v>422</v>
      </c>
      <c r="W1338" s="202"/>
      <c r="X1338" s="202"/>
      <c r="Y1338" s="202"/>
      <c r="Z1338" s="193"/>
      <c r="AA1338" s="193" t="s">
        <v>362</v>
      </c>
      <c r="AB1338" s="203"/>
      <c r="AC1338" s="204" t="str">
        <f t="shared" si="240"/>
        <v>CLOSE</v>
      </c>
      <c r="AD1338" s="47" t="str">
        <f t="array" ref="AD1338">IF(D1338="","",INDEX(HM_Unit!$D$1:$AE$1,MATCH(C1338,HM_Unit!$D$2:$AE$2,0)))</f>
        <v/>
      </c>
      <c r="AE1338" s="46"/>
      <c r="AF1338" s="46"/>
      <c r="AG1338" s="46"/>
      <c r="AH1338" s="46"/>
      <c r="AI1338" s="46"/>
      <c r="AJ1338" s="46"/>
      <c r="AK1338" s="46"/>
    </row>
    <row r="1339" spans="1:37" ht="12" customHeight="1">
      <c r="A1339" s="46" t="str">
        <f>IFERROR(VLOOKUP(D1339,Sort!B:D,3,0),"")</f>
        <v/>
      </c>
      <c r="B1339" s="190" t="str">
        <f t="shared" si="234"/>
        <v>0CLOSE</v>
      </c>
      <c r="C1339" s="196"/>
      <c r="D1339" s="193"/>
      <c r="E1339" s="193" t="str">
        <f>IFERROR(VLOOKUP(D1339,Sort!B:C,2,0),"")</f>
        <v/>
      </c>
      <c r="F1339" s="194"/>
      <c r="G1339" s="195" t="str">
        <f t="shared" si="235"/>
        <v/>
      </c>
      <c r="H1339" s="243"/>
      <c r="I1339" s="197"/>
      <c r="J1339" s="243"/>
      <c r="K1339" s="197"/>
      <c r="L1339" s="198" t="str">
        <f t="shared" si="236"/>
        <v/>
      </c>
      <c r="M1339" s="199" t="str">
        <f t="shared" si="237"/>
        <v/>
      </c>
      <c r="N1339" s="200" t="str">
        <f t="shared" si="238"/>
        <v xml:space="preserve"> </v>
      </c>
      <c r="O1339" s="201"/>
      <c r="P1339" s="201"/>
      <c r="Q1339" s="202"/>
      <c r="R1339" s="202"/>
      <c r="S1339" s="202"/>
      <c r="T1339" s="193" t="str">
        <f>IFERROR(VLOOKUP(S1339,Sort!E:F,2,0),"")</f>
        <v/>
      </c>
      <c r="U1339" s="115" t="str">
        <f t="shared" si="239"/>
        <v/>
      </c>
      <c r="V1339" s="202" t="s">
        <v>422</v>
      </c>
      <c r="W1339" s="202"/>
      <c r="X1339" s="202"/>
      <c r="Y1339" s="202"/>
      <c r="Z1339" s="193"/>
      <c r="AA1339" s="193" t="s">
        <v>362</v>
      </c>
      <c r="AB1339" s="203"/>
      <c r="AC1339" s="204" t="str">
        <f t="shared" si="240"/>
        <v>CLOSE</v>
      </c>
      <c r="AD1339" s="47" t="str">
        <f t="array" ref="AD1339">IF(D1339="","",INDEX(HM_Unit!$D$1:$AE$1,MATCH(C1339,HM_Unit!$D$2:$AE$2,0)))</f>
        <v/>
      </c>
      <c r="AE1339" s="46"/>
      <c r="AF1339" s="46"/>
      <c r="AG1339" s="46"/>
      <c r="AH1339" s="46"/>
      <c r="AI1339" s="46"/>
      <c r="AJ1339" s="46"/>
      <c r="AK1339" s="46"/>
    </row>
    <row r="1340" spans="1:37" ht="12" customHeight="1">
      <c r="A1340" s="46" t="str">
        <f>IFERROR(VLOOKUP(D1340,Sort!B:D,3,0),"")</f>
        <v/>
      </c>
      <c r="B1340" s="190" t="str">
        <f t="shared" si="234"/>
        <v>0CLOSE</v>
      </c>
      <c r="C1340" s="196"/>
      <c r="D1340" s="193"/>
      <c r="E1340" s="193" t="str">
        <f>IFERROR(VLOOKUP(D1340,Sort!B:C,2,0),"")</f>
        <v/>
      </c>
      <c r="F1340" s="194"/>
      <c r="G1340" s="195" t="str">
        <f t="shared" si="235"/>
        <v/>
      </c>
      <c r="H1340" s="243"/>
      <c r="I1340" s="197"/>
      <c r="J1340" s="243"/>
      <c r="K1340" s="197"/>
      <c r="L1340" s="198" t="str">
        <f t="shared" si="236"/>
        <v/>
      </c>
      <c r="M1340" s="199" t="str">
        <f t="shared" si="237"/>
        <v/>
      </c>
      <c r="N1340" s="200" t="str">
        <f t="shared" si="238"/>
        <v xml:space="preserve"> </v>
      </c>
      <c r="O1340" s="201"/>
      <c r="P1340" s="201"/>
      <c r="Q1340" s="202"/>
      <c r="R1340" s="202"/>
      <c r="S1340" s="202"/>
      <c r="T1340" s="193" t="str">
        <f>IFERROR(VLOOKUP(S1340,Sort!E:F,2,0),"")</f>
        <v/>
      </c>
      <c r="U1340" s="115" t="str">
        <f t="shared" si="239"/>
        <v/>
      </c>
      <c r="V1340" s="202" t="s">
        <v>422</v>
      </c>
      <c r="W1340" s="202"/>
      <c r="X1340" s="202"/>
      <c r="Y1340" s="202"/>
      <c r="Z1340" s="193"/>
      <c r="AA1340" s="193" t="s">
        <v>362</v>
      </c>
      <c r="AB1340" s="203"/>
      <c r="AC1340" s="204" t="str">
        <f t="shared" si="240"/>
        <v>CLOSE</v>
      </c>
      <c r="AD1340" s="47" t="str">
        <f t="array" ref="AD1340">IF(D1340="","",INDEX(HM_Unit!$D$1:$AE$1,MATCH(C1340,HM_Unit!$D$2:$AE$2,0)))</f>
        <v/>
      </c>
      <c r="AE1340" s="46"/>
      <c r="AF1340" s="46"/>
      <c r="AG1340" s="46"/>
      <c r="AH1340" s="46"/>
      <c r="AI1340" s="46"/>
      <c r="AJ1340" s="46"/>
      <c r="AK1340" s="46"/>
    </row>
    <row r="1341" spans="1:37" ht="12" customHeight="1">
      <c r="A1341" s="46" t="str">
        <f>IFERROR(VLOOKUP(D1341,Sort!B:D,3,0),"")</f>
        <v/>
      </c>
      <c r="B1341" s="190" t="str">
        <f t="shared" si="234"/>
        <v>0CLOSE</v>
      </c>
      <c r="C1341" s="196"/>
      <c r="D1341" s="193"/>
      <c r="E1341" s="193" t="str">
        <f>IFERROR(VLOOKUP(D1341,Sort!B:C,2,0),"")</f>
        <v/>
      </c>
      <c r="F1341" s="194"/>
      <c r="G1341" s="195" t="str">
        <f t="shared" si="235"/>
        <v/>
      </c>
      <c r="H1341" s="243"/>
      <c r="I1341" s="197"/>
      <c r="J1341" s="243"/>
      <c r="K1341" s="197"/>
      <c r="L1341" s="198" t="str">
        <f t="shared" si="236"/>
        <v/>
      </c>
      <c r="M1341" s="199" t="str">
        <f t="shared" si="237"/>
        <v/>
      </c>
      <c r="N1341" s="200" t="str">
        <f t="shared" si="238"/>
        <v xml:space="preserve"> </v>
      </c>
      <c r="O1341" s="201"/>
      <c r="P1341" s="201"/>
      <c r="Q1341" s="202"/>
      <c r="R1341" s="202"/>
      <c r="S1341" s="202"/>
      <c r="T1341" s="193" t="str">
        <f>IFERROR(VLOOKUP(S1341,Sort!E:F,2,0),"")</f>
        <v/>
      </c>
      <c r="U1341" s="115" t="str">
        <f t="shared" si="239"/>
        <v/>
      </c>
      <c r="V1341" s="202" t="s">
        <v>422</v>
      </c>
      <c r="W1341" s="202"/>
      <c r="X1341" s="202"/>
      <c r="Y1341" s="202"/>
      <c r="Z1341" s="193"/>
      <c r="AA1341" s="193" t="s">
        <v>362</v>
      </c>
      <c r="AB1341" s="203"/>
      <c r="AC1341" s="204" t="str">
        <f t="shared" si="240"/>
        <v>CLOSE</v>
      </c>
      <c r="AD1341" s="47" t="str">
        <f t="array" ref="AD1341">IF(D1341="","",INDEX(HM_Unit!$D$1:$AE$1,MATCH(C1341,HM_Unit!$D$2:$AE$2,0)))</f>
        <v/>
      </c>
      <c r="AE1341" s="46"/>
      <c r="AF1341" s="46"/>
      <c r="AG1341" s="46"/>
      <c r="AH1341" s="46"/>
      <c r="AI1341" s="46"/>
      <c r="AJ1341" s="46"/>
      <c r="AK1341" s="46"/>
    </row>
    <row r="1342" spans="1:37" ht="12" customHeight="1">
      <c r="A1342" s="46" t="str">
        <f>IFERROR(VLOOKUP(D1342,Sort!B:D,3,0),"")</f>
        <v/>
      </c>
      <c r="B1342" s="190" t="str">
        <f t="shared" si="234"/>
        <v>0CLOSE</v>
      </c>
      <c r="C1342" s="196"/>
      <c r="D1342" s="193"/>
      <c r="E1342" s="193" t="str">
        <f>IFERROR(VLOOKUP(D1342,Sort!B:C,2,0),"")</f>
        <v/>
      </c>
      <c r="F1342" s="194"/>
      <c r="G1342" s="195" t="str">
        <f t="shared" si="235"/>
        <v/>
      </c>
      <c r="H1342" s="243"/>
      <c r="I1342" s="197"/>
      <c r="J1342" s="243"/>
      <c r="K1342" s="197"/>
      <c r="L1342" s="198" t="str">
        <f t="shared" si="236"/>
        <v/>
      </c>
      <c r="M1342" s="199" t="str">
        <f t="shared" si="237"/>
        <v/>
      </c>
      <c r="N1342" s="200" t="str">
        <f t="shared" si="238"/>
        <v xml:space="preserve"> </v>
      </c>
      <c r="O1342" s="201"/>
      <c r="P1342" s="201"/>
      <c r="Q1342" s="202"/>
      <c r="R1342" s="202"/>
      <c r="S1342" s="202"/>
      <c r="T1342" s="193" t="str">
        <f>IFERROR(VLOOKUP(S1342,Sort!E:F,2,0),"")</f>
        <v/>
      </c>
      <c r="U1342" s="115" t="str">
        <f t="shared" si="239"/>
        <v/>
      </c>
      <c r="V1342" s="202" t="s">
        <v>422</v>
      </c>
      <c r="W1342" s="202"/>
      <c r="X1342" s="202"/>
      <c r="Y1342" s="202"/>
      <c r="Z1342" s="193"/>
      <c r="AA1342" s="193" t="s">
        <v>362</v>
      </c>
      <c r="AB1342" s="203"/>
      <c r="AC1342" s="204" t="str">
        <f t="shared" si="240"/>
        <v>CLOSE</v>
      </c>
      <c r="AD1342" s="47" t="str">
        <f t="array" ref="AD1342">IF(D1342="","",INDEX(HM_Unit!$D$1:$AE$1,MATCH(C1342,HM_Unit!$D$2:$AE$2,0)))</f>
        <v/>
      </c>
      <c r="AE1342" s="46"/>
      <c r="AF1342" s="46"/>
      <c r="AG1342" s="46"/>
      <c r="AH1342" s="46"/>
      <c r="AI1342" s="46"/>
      <c r="AJ1342" s="46"/>
      <c r="AK1342" s="46"/>
    </row>
    <row r="1343" spans="1:37" ht="12" customHeight="1">
      <c r="A1343" s="46" t="str">
        <f>IFERROR(VLOOKUP(D1343,Sort!B:D,3,0),"")</f>
        <v/>
      </c>
      <c r="B1343" s="190" t="str">
        <f t="shared" si="234"/>
        <v>0CLOSE</v>
      </c>
      <c r="C1343" s="196"/>
      <c r="D1343" s="193"/>
      <c r="E1343" s="193" t="str">
        <f>IFERROR(VLOOKUP(D1343,Sort!B:C,2,0),"")</f>
        <v/>
      </c>
      <c r="F1343" s="194"/>
      <c r="G1343" s="195" t="str">
        <f t="shared" si="235"/>
        <v/>
      </c>
      <c r="H1343" s="243"/>
      <c r="I1343" s="197"/>
      <c r="J1343" s="243"/>
      <c r="K1343" s="197"/>
      <c r="L1343" s="198" t="str">
        <f t="shared" si="236"/>
        <v/>
      </c>
      <c r="M1343" s="199" t="str">
        <f t="shared" si="237"/>
        <v/>
      </c>
      <c r="N1343" s="200" t="str">
        <f t="shared" si="238"/>
        <v xml:space="preserve"> </v>
      </c>
      <c r="O1343" s="201"/>
      <c r="P1343" s="201"/>
      <c r="Q1343" s="202"/>
      <c r="R1343" s="202"/>
      <c r="S1343" s="202"/>
      <c r="T1343" s="193" t="str">
        <f>IFERROR(VLOOKUP(S1343,Sort!E:F,2,0),"")</f>
        <v/>
      </c>
      <c r="U1343" s="115" t="str">
        <f t="shared" si="239"/>
        <v/>
      </c>
      <c r="V1343" s="202" t="s">
        <v>422</v>
      </c>
      <c r="W1343" s="202"/>
      <c r="X1343" s="202"/>
      <c r="Y1343" s="202"/>
      <c r="Z1343" s="193"/>
      <c r="AA1343" s="193" t="s">
        <v>362</v>
      </c>
      <c r="AB1343" s="203"/>
      <c r="AC1343" s="204" t="str">
        <f t="shared" si="240"/>
        <v>CLOSE</v>
      </c>
      <c r="AD1343" s="47" t="str">
        <f t="array" ref="AD1343">IF(D1343="","",INDEX(HM_Unit!$D$1:$AE$1,MATCH(C1343,HM_Unit!$D$2:$AE$2,0)))</f>
        <v/>
      </c>
      <c r="AE1343" s="46"/>
      <c r="AF1343" s="46"/>
      <c r="AG1343" s="46"/>
      <c r="AH1343" s="46"/>
      <c r="AI1343" s="46"/>
      <c r="AJ1343" s="46"/>
      <c r="AK1343" s="46"/>
    </row>
    <row r="1344" spans="1:37" ht="12" customHeight="1">
      <c r="A1344" s="46" t="str">
        <f>IFERROR(VLOOKUP(D1344,Sort!B:D,3,0),"")</f>
        <v/>
      </c>
      <c r="B1344" s="190" t="str">
        <f t="shared" si="234"/>
        <v>0CLOSE</v>
      </c>
      <c r="C1344" s="196"/>
      <c r="D1344" s="193"/>
      <c r="E1344" s="193" t="str">
        <f>IFERROR(VLOOKUP(D1344,Sort!B:C,2,0),"")</f>
        <v/>
      </c>
      <c r="F1344" s="194"/>
      <c r="G1344" s="195" t="str">
        <f t="shared" si="235"/>
        <v/>
      </c>
      <c r="H1344" s="243"/>
      <c r="I1344" s="197"/>
      <c r="J1344" s="243"/>
      <c r="K1344" s="197"/>
      <c r="L1344" s="198" t="str">
        <f t="shared" si="236"/>
        <v/>
      </c>
      <c r="M1344" s="199" t="str">
        <f t="shared" si="237"/>
        <v/>
      </c>
      <c r="N1344" s="200" t="str">
        <f t="shared" si="238"/>
        <v xml:space="preserve"> </v>
      </c>
      <c r="O1344" s="201"/>
      <c r="P1344" s="201"/>
      <c r="Q1344" s="202"/>
      <c r="R1344" s="202"/>
      <c r="S1344" s="202"/>
      <c r="T1344" s="193" t="str">
        <f>IFERROR(VLOOKUP(S1344,Sort!E:F,2,0),"")</f>
        <v/>
      </c>
      <c r="U1344" s="115" t="str">
        <f t="shared" si="239"/>
        <v/>
      </c>
      <c r="V1344" s="202" t="s">
        <v>422</v>
      </c>
      <c r="W1344" s="202"/>
      <c r="X1344" s="202"/>
      <c r="Y1344" s="202"/>
      <c r="Z1344" s="193"/>
      <c r="AA1344" s="193" t="s">
        <v>362</v>
      </c>
      <c r="AB1344" s="203"/>
      <c r="AC1344" s="204" t="str">
        <f t="shared" si="240"/>
        <v>CLOSE</v>
      </c>
      <c r="AD1344" s="47" t="str">
        <f t="array" ref="AD1344">IF(D1344="","",INDEX(HM_Unit!$D$1:$AE$1,MATCH(C1344,HM_Unit!$D$2:$AE$2,0)))</f>
        <v/>
      </c>
      <c r="AE1344" s="46"/>
      <c r="AF1344" s="46"/>
      <c r="AG1344" s="46"/>
      <c r="AH1344" s="46"/>
      <c r="AI1344" s="46"/>
      <c r="AJ1344" s="46"/>
      <c r="AK1344" s="46"/>
    </row>
    <row r="1345" spans="1:37" ht="12" customHeight="1">
      <c r="A1345" s="46" t="str">
        <f>IFERROR(VLOOKUP(D1345,Sort!B:D,3,0),"")</f>
        <v/>
      </c>
      <c r="B1345" s="190" t="str">
        <f t="shared" si="234"/>
        <v>0CLOSE</v>
      </c>
      <c r="C1345" s="196"/>
      <c r="D1345" s="193"/>
      <c r="E1345" s="193" t="str">
        <f>IFERROR(VLOOKUP(D1345,Sort!B:C,2,0),"")</f>
        <v/>
      </c>
      <c r="F1345" s="194"/>
      <c r="G1345" s="195" t="str">
        <f t="shared" si="235"/>
        <v/>
      </c>
      <c r="H1345" s="243"/>
      <c r="I1345" s="197"/>
      <c r="J1345" s="243"/>
      <c r="K1345" s="197"/>
      <c r="L1345" s="198" t="str">
        <f t="shared" si="236"/>
        <v/>
      </c>
      <c r="M1345" s="199" t="str">
        <f t="shared" si="237"/>
        <v/>
      </c>
      <c r="N1345" s="200" t="str">
        <f t="shared" si="238"/>
        <v xml:space="preserve"> </v>
      </c>
      <c r="O1345" s="201"/>
      <c r="P1345" s="201"/>
      <c r="Q1345" s="202"/>
      <c r="R1345" s="202"/>
      <c r="S1345" s="202"/>
      <c r="T1345" s="193" t="str">
        <f>IFERROR(VLOOKUP(S1345,Sort!E:F,2,0),"")</f>
        <v/>
      </c>
      <c r="U1345" s="115" t="str">
        <f t="shared" si="239"/>
        <v/>
      </c>
      <c r="V1345" s="202" t="s">
        <v>422</v>
      </c>
      <c r="W1345" s="202"/>
      <c r="X1345" s="202"/>
      <c r="Y1345" s="202"/>
      <c r="Z1345" s="193"/>
      <c r="AA1345" s="193" t="s">
        <v>362</v>
      </c>
      <c r="AB1345" s="203"/>
      <c r="AC1345" s="204" t="str">
        <f t="shared" si="240"/>
        <v>CLOSE</v>
      </c>
      <c r="AD1345" s="47" t="str">
        <f t="array" ref="AD1345">IF(D1345="","",INDEX(HM_Unit!$D$1:$AE$1,MATCH(C1345,HM_Unit!$D$2:$AE$2,0)))</f>
        <v/>
      </c>
      <c r="AE1345" s="46"/>
      <c r="AF1345" s="46"/>
      <c r="AG1345" s="46"/>
      <c r="AH1345" s="46"/>
      <c r="AI1345" s="46"/>
      <c r="AJ1345" s="46"/>
      <c r="AK1345" s="46"/>
    </row>
    <row r="1346" spans="1:37" ht="12" customHeight="1">
      <c r="A1346" s="46" t="str">
        <f>IFERROR(VLOOKUP(D1346,Sort!B:D,3,0),"")</f>
        <v/>
      </c>
      <c r="B1346" s="190" t="str">
        <f t="shared" si="234"/>
        <v>0CLOSE</v>
      </c>
      <c r="C1346" s="196"/>
      <c r="D1346" s="193"/>
      <c r="E1346" s="193" t="str">
        <f>IFERROR(VLOOKUP(D1346,Sort!B:C,2,0),"")</f>
        <v/>
      </c>
      <c r="F1346" s="194"/>
      <c r="G1346" s="195" t="str">
        <f t="shared" si="235"/>
        <v/>
      </c>
      <c r="H1346" s="243"/>
      <c r="I1346" s="197"/>
      <c r="J1346" s="243"/>
      <c r="K1346" s="197"/>
      <c r="L1346" s="198" t="str">
        <f t="shared" si="236"/>
        <v/>
      </c>
      <c r="M1346" s="199" t="str">
        <f t="shared" si="237"/>
        <v/>
      </c>
      <c r="N1346" s="200" t="str">
        <f t="shared" si="238"/>
        <v xml:space="preserve"> </v>
      </c>
      <c r="O1346" s="201"/>
      <c r="P1346" s="201"/>
      <c r="Q1346" s="202"/>
      <c r="R1346" s="202"/>
      <c r="S1346" s="202"/>
      <c r="T1346" s="193" t="str">
        <f>IFERROR(VLOOKUP(S1346,Sort!E:F,2,0),"")</f>
        <v/>
      </c>
      <c r="U1346" s="115" t="str">
        <f t="shared" si="239"/>
        <v/>
      </c>
      <c r="V1346" s="202" t="s">
        <v>422</v>
      </c>
      <c r="W1346" s="202"/>
      <c r="X1346" s="202"/>
      <c r="Y1346" s="202"/>
      <c r="Z1346" s="193"/>
      <c r="AA1346" s="193" t="s">
        <v>362</v>
      </c>
      <c r="AB1346" s="203"/>
      <c r="AC1346" s="204" t="str">
        <f t="shared" si="240"/>
        <v>CLOSE</v>
      </c>
      <c r="AD1346" s="47" t="str">
        <f t="array" ref="AD1346">IF(D1346="","",INDEX(HM_Unit!$D$1:$AE$1,MATCH(C1346,HM_Unit!$D$2:$AE$2,0)))</f>
        <v/>
      </c>
      <c r="AE1346" s="46"/>
      <c r="AF1346" s="46"/>
      <c r="AG1346" s="46"/>
      <c r="AH1346" s="46"/>
      <c r="AI1346" s="46"/>
      <c r="AJ1346" s="46"/>
      <c r="AK1346" s="46"/>
    </row>
    <row r="1347" spans="1:37" ht="12" customHeight="1">
      <c r="A1347" s="46" t="str">
        <f>IFERROR(VLOOKUP(D1347,Sort!B:D,3,0),"")</f>
        <v/>
      </c>
      <c r="B1347" s="190" t="str">
        <f t="shared" si="234"/>
        <v>0CLOSE</v>
      </c>
      <c r="C1347" s="196"/>
      <c r="D1347" s="193"/>
      <c r="E1347" s="193" t="str">
        <f>IFERROR(VLOOKUP(D1347,Sort!B:C,2,0),"")</f>
        <v/>
      </c>
      <c r="F1347" s="194"/>
      <c r="G1347" s="195" t="str">
        <f t="shared" si="235"/>
        <v/>
      </c>
      <c r="H1347" s="243"/>
      <c r="I1347" s="197"/>
      <c r="J1347" s="243"/>
      <c r="K1347" s="197"/>
      <c r="L1347" s="198" t="str">
        <f t="shared" si="236"/>
        <v/>
      </c>
      <c r="M1347" s="199" t="str">
        <f t="shared" si="237"/>
        <v/>
      </c>
      <c r="N1347" s="200" t="str">
        <f t="shared" si="238"/>
        <v xml:space="preserve"> </v>
      </c>
      <c r="O1347" s="201"/>
      <c r="P1347" s="201"/>
      <c r="Q1347" s="202"/>
      <c r="R1347" s="202"/>
      <c r="S1347" s="202"/>
      <c r="T1347" s="193" t="str">
        <f>IFERROR(VLOOKUP(S1347,Sort!E:F,2,0),"")</f>
        <v/>
      </c>
      <c r="U1347" s="115" t="str">
        <f t="shared" si="239"/>
        <v/>
      </c>
      <c r="V1347" s="202" t="s">
        <v>422</v>
      </c>
      <c r="W1347" s="202"/>
      <c r="X1347" s="202"/>
      <c r="Y1347" s="202"/>
      <c r="Z1347" s="193"/>
      <c r="AA1347" s="193" t="s">
        <v>362</v>
      </c>
      <c r="AB1347" s="203"/>
      <c r="AC1347" s="204" t="str">
        <f t="shared" si="240"/>
        <v>CLOSE</v>
      </c>
      <c r="AD1347" s="47" t="str">
        <f t="array" ref="AD1347">IF(D1347="","",INDEX(HM_Unit!$D$1:$AE$1,MATCH(C1347,HM_Unit!$D$2:$AE$2,0)))</f>
        <v/>
      </c>
      <c r="AE1347" s="46"/>
      <c r="AF1347" s="46"/>
      <c r="AG1347" s="46"/>
      <c r="AH1347" s="46"/>
      <c r="AI1347" s="46"/>
      <c r="AJ1347" s="46"/>
      <c r="AK1347" s="46"/>
    </row>
    <row r="1348" spans="1:37" ht="12" customHeight="1">
      <c r="A1348" s="46" t="str">
        <f>IFERROR(VLOOKUP(D1348,Sort!B:D,3,0),"")</f>
        <v/>
      </c>
      <c r="B1348" s="190" t="str">
        <f t="shared" si="234"/>
        <v>0CLOSE</v>
      </c>
      <c r="C1348" s="196"/>
      <c r="D1348" s="193"/>
      <c r="E1348" s="193" t="str">
        <f>IFERROR(VLOOKUP(D1348,Sort!B:C,2,0),"")</f>
        <v/>
      </c>
      <c r="F1348" s="194"/>
      <c r="G1348" s="195" t="str">
        <f t="shared" si="235"/>
        <v/>
      </c>
      <c r="H1348" s="243"/>
      <c r="I1348" s="197"/>
      <c r="J1348" s="243"/>
      <c r="K1348" s="197"/>
      <c r="L1348" s="198" t="str">
        <f t="shared" si="236"/>
        <v/>
      </c>
      <c r="M1348" s="199" t="str">
        <f t="shared" si="237"/>
        <v/>
      </c>
      <c r="N1348" s="200" t="str">
        <f t="shared" si="238"/>
        <v xml:space="preserve"> </v>
      </c>
      <c r="O1348" s="201"/>
      <c r="P1348" s="201"/>
      <c r="Q1348" s="202"/>
      <c r="R1348" s="202"/>
      <c r="S1348" s="202"/>
      <c r="T1348" s="193" t="str">
        <f>IFERROR(VLOOKUP(S1348,Sort!E:F,2,0),"")</f>
        <v/>
      </c>
      <c r="U1348" s="115" t="str">
        <f t="shared" si="239"/>
        <v/>
      </c>
      <c r="V1348" s="202" t="s">
        <v>422</v>
      </c>
      <c r="W1348" s="202"/>
      <c r="X1348" s="202"/>
      <c r="Y1348" s="202"/>
      <c r="Z1348" s="193"/>
      <c r="AA1348" s="193" t="s">
        <v>362</v>
      </c>
      <c r="AB1348" s="203"/>
      <c r="AC1348" s="204" t="str">
        <f t="shared" si="240"/>
        <v>CLOSE</v>
      </c>
      <c r="AD1348" s="47" t="str">
        <f t="array" ref="AD1348">IF(D1348="","",INDEX(HM_Unit!$D$1:$AE$1,MATCH(C1348,HM_Unit!$D$2:$AE$2,0)))</f>
        <v/>
      </c>
      <c r="AE1348" s="46"/>
      <c r="AF1348" s="46"/>
      <c r="AG1348" s="46"/>
      <c r="AH1348" s="46"/>
      <c r="AI1348" s="46"/>
      <c r="AJ1348" s="46"/>
      <c r="AK1348" s="46"/>
    </row>
    <row r="1349" spans="1:37" ht="12" customHeight="1">
      <c r="A1349" s="46" t="str">
        <f>IFERROR(VLOOKUP(D1349,Sort!B:D,3,0),"")</f>
        <v/>
      </c>
      <c r="B1349" s="190" t="str">
        <f t="shared" si="234"/>
        <v>0CLOSE</v>
      </c>
      <c r="C1349" s="196"/>
      <c r="D1349" s="193"/>
      <c r="E1349" s="193" t="str">
        <f>IFERROR(VLOOKUP(D1349,Sort!B:C,2,0),"")</f>
        <v/>
      </c>
      <c r="F1349" s="194"/>
      <c r="G1349" s="195" t="str">
        <f t="shared" si="235"/>
        <v/>
      </c>
      <c r="H1349" s="243"/>
      <c r="I1349" s="197"/>
      <c r="J1349" s="243"/>
      <c r="K1349" s="197"/>
      <c r="L1349" s="198" t="str">
        <f t="shared" si="236"/>
        <v/>
      </c>
      <c r="M1349" s="199" t="str">
        <f t="shared" si="237"/>
        <v/>
      </c>
      <c r="N1349" s="200" t="str">
        <f t="shared" si="238"/>
        <v xml:space="preserve"> </v>
      </c>
      <c r="O1349" s="201"/>
      <c r="P1349" s="201"/>
      <c r="Q1349" s="202"/>
      <c r="R1349" s="202"/>
      <c r="S1349" s="202"/>
      <c r="T1349" s="193" t="str">
        <f>IFERROR(VLOOKUP(S1349,Sort!E:F,2,0),"")</f>
        <v/>
      </c>
      <c r="U1349" s="115" t="str">
        <f t="shared" si="239"/>
        <v/>
      </c>
      <c r="V1349" s="202" t="s">
        <v>422</v>
      </c>
      <c r="W1349" s="202"/>
      <c r="X1349" s="202"/>
      <c r="Y1349" s="202"/>
      <c r="Z1349" s="193"/>
      <c r="AA1349" s="193" t="s">
        <v>362</v>
      </c>
      <c r="AB1349" s="203"/>
      <c r="AC1349" s="204" t="str">
        <f t="shared" si="240"/>
        <v>CLOSE</v>
      </c>
      <c r="AD1349" s="47" t="str">
        <f t="array" ref="AD1349">IF(D1349="","",INDEX(HM_Unit!$D$1:$AE$1,MATCH(C1349,HM_Unit!$D$2:$AE$2,0)))</f>
        <v/>
      </c>
      <c r="AE1349" s="46"/>
      <c r="AF1349" s="46"/>
      <c r="AG1349" s="46"/>
      <c r="AH1349" s="46"/>
      <c r="AI1349" s="46"/>
      <c r="AJ1349" s="46"/>
      <c r="AK1349" s="46"/>
    </row>
    <row r="1350" spans="1:37" ht="12" customHeight="1">
      <c r="A1350" s="46" t="str">
        <f>IFERROR(VLOOKUP(D1350,Sort!B:D,3,0),"")</f>
        <v/>
      </c>
      <c r="B1350" s="190" t="str">
        <f t="shared" si="234"/>
        <v>0CLOSE</v>
      </c>
      <c r="C1350" s="196"/>
      <c r="D1350" s="193"/>
      <c r="E1350" s="193" t="str">
        <f>IFERROR(VLOOKUP(D1350,Sort!B:C,2,0),"")</f>
        <v/>
      </c>
      <c r="F1350" s="194"/>
      <c r="G1350" s="195" t="str">
        <f t="shared" si="235"/>
        <v/>
      </c>
      <c r="H1350" s="243"/>
      <c r="I1350" s="197"/>
      <c r="J1350" s="243"/>
      <c r="K1350" s="197"/>
      <c r="L1350" s="198" t="str">
        <f t="shared" si="236"/>
        <v/>
      </c>
      <c r="M1350" s="199" t="str">
        <f t="shared" si="237"/>
        <v/>
      </c>
      <c r="N1350" s="200" t="str">
        <f t="shared" si="238"/>
        <v xml:space="preserve"> </v>
      </c>
      <c r="O1350" s="201"/>
      <c r="P1350" s="201"/>
      <c r="Q1350" s="202"/>
      <c r="R1350" s="202"/>
      <c r="S1350" s="202"/>
      <c r="T1350" s="193" t="str">
        <f>IFERROR(VLOOKUP(S1350,Sort!E:F,2,0),"")</f>
        <v/>
      </c>
      <c r="U1350" s="115" t="str">
        <f t="shared" si="239"/>
        <v/>
      </c>
      <c r="V1350" s="202" t="s">
        <v>422</v>
      </c>
      <c r="W1350" s="202"/>
      <c r="X1350" s="202"/>
      <c r="Y1350" s="202"/>
      <c r="Z1350" s="193"/>
      <c r="AA1350" s="193" t="s">
        <v>362</v>
      </c>
      <c r="AB1350" s="203"/>
      <c r="AC1350" s="204" t="str">
        <f t="shared" si="240"/>
        <v>CLOSE</v>
      </c>
      <c r="AD1350" s="47" t="str">
        <f t="array" ref="AD1350">IF(D1350="","",INDEX(HM_Unit!$D$1:$AE$1,MATCH(C1350,HM_Unit!$D$2:$AE$2,0)))</f>
        <v/>
      </c>
      <c r="AE1350" s="46"/>
      <c r="AF1350" s="46"/>
      <c r="AG1350" s="46"/>
      <c r="AH1350" s="46"/>
      <c r="AI1350" s="46"/>
      <c r="AJ1350" s="46"/>
      <c r="AK1350" s="46"/>
    </row>
    <row r="1351" spans="1:37" ht="12" customHeight="1">
      <c r="A1351" s="46" t="str">
        <f>IFERROR(VLOOKUP(D1351,Sort!B:D,3,0),"")</f>
        <v/>
      </c>
      <c r="B1351" s="190" t="str">
        <f t="shared" si="234"/>
        <v>0CLOSE</v>
      </c>
      <c r="C1351" s="196"/>
      <c r="D1351" s="193"/>
      <c r="E1351" s="193" t="str">
        <f>IFERROR(VLOOKUP(D1351,Sort!B:C,2,0),"")</f>
        <v/>
      </c>
      <c r="F1351" s="194"/>
      <c r="G1351" s="195" t="str">
        <f t="shared" si="235"/>
        <v/>
      </c>
      <c r="H1351" s="243"/>
      <c r="I1351" s="197"/>
      <c r="J1351" s="243"/>
      <c r="K1351" s="197"/>
      <c r="L1351" s="198" t="str">
        <f t="shared" si="236"/>
        <v/>
      </c>
      <c r="M1351" s="199" t="str">
        <f t="shared" si="237"/>
        <v/>
      </c>
      <c r="N1351" s="200" t="str">
        <f t="shared" si="238"/>
        <v xml:space="preserve"> </v>
      </c>
      <c r="O1351" s="201"/>
      <c r="P1351" s="201"/>
      <c r="Q1351" s="202"/>
      <c r="R1351" s="202"/>
      <c r="S1351" s="202"/>
      <c r="T1351" s="193" t="str">
        <f>IFERROR(VLOOKUP(S1351,Sort!E:F,2,0),"")</f>
        <v/>
      </c>
      <c r="U1351" s="115" t="str">
        <f t="shared" si="239"/>
        <v/>
      </c>
      <c r="V1351" s="202" t="s">
        <v>422</v>
      </c>
      <c r="W1351" s="202"/>
      <c r="X1351" s="202"/>
      <c r="Y1351" s="202"/>
      <c r="Z1351" s="193"/>
      <c r="AA1351" s="193" t="s">
        <v>362</v>
      </c>
      <c r="AB1351" s="203"/>
      <c r="AC1351" s="204" t="str">
        <f t="shared" si="240"/>
        <v>CLOSE</v>
      </c>
      <c r="AD1351" s="47" t="str">
        <f t="array" ref="AD1351">IF(D1351="","",INDEX(HM_Unit!$D$1:$AE$1,MATCH(C1351,HM_Unit!$D$2:$AE$2,0)))</f>
        <v/>
      </c>
      <c r="AE1351" s="46"/>
      <c r="AF1351" s="46"/>
      <c r="AG1351" s="46"/>
      <c r="AH1351" s="46"/>
      <c r="AI1351" s="46"/>
      <c r="AJ1351" s="46"/>
      <c r="AK1351" s="46"/>
    </row>
    <row r="1352" spans="1:37" ht="12" customHeight="1">
      <c r="A1352" s="46" t="str">
        <f>IFERROR(VLOOKUP(D1352,Sort!B:D,3,0),"")</f>
        <v/>
      </c>
      <c r="B1352" s="190" t="str">
        <f t="shared" si="234"/>
        <v>0CLOSE</v>
      </c>
      <c r="C1352" s="196"/>
      <c r="D1352" s="193"/>
      <c r="E1352" s="193" t="str">
        <f>IFERROR(VLOOKUP(D1352,Sort!B:C,2,0),"")</f>
        <v/>
      </c>
      <c r="F1352" s="194"/>
      <c r="G1352" s="195" t="str">
        <f t="shared" si="235"/>
        <v/>
      </c>
      <c r="H1352" s="243"/>
      <c r="I1352" s="197"/>
      <c r="J1352" s="243"/>
      <c r="K1352" s="197"/>
      <c r="L1352" s="198" t="str">
        <f t="shared" si="236"/>
        <v/>
      </c>
      <c r="M1352" s="199" t="str">
        <f t="shared" si="237"/>
        <v/>
      </c>
      <c r="N1352" s="200" t="str">
        <f t="shared" si="238"/>
        <v xml:space="preserve"> </v>
      </c>
      <c r="O1352" s="201"/>
      <c r="P1352" s="201"/>
      <c r="Q1352" s="202"/>
      <c r="R1352" s="202"/>
      <c r="S1352" s="202"/>
      <c r="T1352" s="193" t="str">
        <f>IFERROR(VLOOKUP(S1352,Sort!E:F,2,0),"")</f>
        <v/>
      </c>
      <c r="U1352" s="115" t="str">
        <f t="shared" si="239"/>
        <v/>
      </c>
      <c r="V1352" s="202" t="s">
        <v>422</v>
      </c>
      <c r="W1352" s="202"/>
      <c r="X1352" s="202"/>
      <c r="Y1352" s="202"/>
      <c r="Z1352" s="193"/>
      <c r="AA1352" s="193" t="s">
        <v>362</v>
      </c>
      <c r="AB1352" s="203"/>
      <c r="AC1352" s="204" t="str">
        <f t="shared" si="240"/>
        <v>CLOSE</v>
      </c>
      <c r="AD1352" s="47" t="str">
        <f t="array" ref="AD1352">IF(D1352="","",INDEX(HM_Unit!$D$1:$AE$1,MATCH(C1352,HM_Unit!$D$2:$AE$2,0)))</f>
        <v/>
      </c>
      <c r="AE1352" s="46"/>
      <c r="AF1352" s="46"/>
      <c r="AG1352" s="46"/>
      <c r="AH1352" s="46"/>
      <c r="AI1352" s="46"/>
      <c r="AJ1352" s="46"/>
      <c r="AK1352" s="46"/>
    </row>
    <row r="1353" spans="1:37" ht="12" customHeight="1">
      <c r="A1353" s="46" t="str">
        <f>IFERROR(VLOOKUP(D1353,Sort!B:D,3,0),"")</f>
        <v/>
      </c>
      <c r="B1353" s="190" t="str">
        <f t="shared" si="234"/>
        <v>0CLOSE</v>
      </c>
      <c r="C1353" s="196"/>
      <c r="D1353" s="193"/>
      <c r="E1353" s="193" t="str">
        <f>IFERROR(VLOOKUP(D1353,Sort!B:C,2,0),"")</f>
        <v/>
      </c>
      <c r="F1353" s="194"/>
      <c r="G1353" s="195" t="str">
        <f t="shared" si="235"/>
        <v/>
      </c>
      <c r="H1353" s="243"/>
      <c r="I1353" s="197"/>
      <c r="J1353" s="243"/>
      <c r="K1353" s="197"/>
      <c r="L1353" s="198" t="str">
        <f t="shared" si="236"/>
        <v/>
      </c>
      <c r="M1353" s="199" t="str">
        <f t="shared" si="237"/>
        <v/>
      </c>
      <c r="N1353" s="200" t="str">
        <f t="shared" si="238"/>
        <v xml:space="preserve"> </v>
      </c>
      <c r="O1353" s="201"/>
      <c r="P1353" s="201"/>
      <c r="Q1353" s="202"/>
      <c r="R1353" s="202"/>
      <c r="S1353" s="202"/>
      <c r="T1353" s="193" t="str">
        <f>IFERROR(VLOOKUP(S1353,Sort!E:F,2,0),"")</f>
        <v/>
      </c>
      <c r="U1353" s="115" t="str">
        <f t="shared" si="239"/>
        <v/>
      </c>
      <c r="V1353" s="202" t="s">
        <v>422</v>
      </c>
      <c r="W1353" s="202"/>
      <c r="X1353" s="202"/>
      <c r="Y1353" s="202"/>
      <c r="Z1353" s="193"/>
      <c r="AA1353" s="193" t="s">
        <v>362</v>
      </c>
      <c r="AB1353" s="203"/>
      <c r="AC1353" s="204" t="str">
        <f t="shared" si="240"/>
        <v>CLOSE</v>
      </c>
      <c r="AD1353" s="47" t="str">
        <f t="array" ref="AD1353">IF(D1353="","",INDEX(HM_Unit!$D$1:$AE$1,MATCH(C1353,HM_Unit!$D$2:$AE$2,0)))</f>
        <v/>
      </c>
      <c r="AE1353" s="46"/>
      <c r="AF1353" s="46"/>
      <c r="AG1353" s="46"/>
      <c r="AH1353" s="46"/>
      <c r="AI1353" s="46"/>
      <c r="AJ1353" s="46"/>
      <c r="AK1353" s="46"/>
    </row>
    <row r="1354" spans="1:37" ht="12" customHeight="1">
      <c r="A1354" s="46" t="str">
        <f>IFERROR(VLOOKUP(D1354,Sort!B:D,3,0),"")</f>
        <v/>
      </c>
      <c r="B1354" s="190" t="str">
        <f t="shared" si="234"/>
        <v>0CLOSE</v>
      </c>
      <c r="C1354" s="196"/>
      <c r="D1354" s="193"/>
      <c r="E1354" s="193" t="str">
        <f>IFERROR(VLOOKUP(D1354,Sort!B:C,2,0),"")</f>
        <v/>
      </c>
      <c r="F1354" s="194"/>
      <c r="G1354" s="195" t="str">
        <f t="shared" si="235"/>
        <v/>
      </c>
      <c r="H1354" s="243"/>
      <c r="I1354" s="197"/>
      <c r="J1354" s="243"/>
      <c r="K1354" s="197"/>
      <c r="L1354" s="198" t="str">
        <f t="shared" si="236"/>
        <v/>
      </c>
      <c r="M1354" s="199" t="str">
        <f t="shared" si="237"/>
        <v/>
      </c>
      <c r="N1354" s="200" t="str">
        <f t="shared" si="238"/>
        <v xml:space="preserve"> </v>
      </c>
      <c r="O1354" s="201"/>
      <c r="P1354" s="201"/>
      <c r="Q1354" s="202"/>
      <c r="R1354" s="202"/>
      <c r="S1354" s="202"/>
      <c r="T1354" s="193" t="str">
        <f>IFERROR(VLOOKUP(S1354,Sort!E:F,2,0),"")</f>
        <v/>
      </c>
      <c r="U1354" s="115" t="str">
        <f t="shared" si="239"/>
        <v/>
      </c>
      <c r="V1354" s="202" t="s">
        <v>422</v>
      </c>
      <c r="W1354" s="202"/>
      <c r="X1354" s="202"/>
      <c r="Y1354" s="202"/>
      <c r="Z1354" s="193"/>
      <c r="AA1354" s="193" t="s">
        <v>362</v>
      </c>
      <c r="AB1354" s="203"/>
      <c r="AC1354" s="204" t="str">
        <f t="shared" si="240"/>
        <v>CLOSE</v>
      </c>
      <c r="AD1354" s="47" t="str">
        <f t="array" ref="AD1354">IF(D1354="","",INDEX(HM_Unit!$D$1:$AE$1,MATCH(C1354,HM_Unit!$D$2:$AE$2,0)))</f>
        <v/>
      </c>
      <c r="AE1354" s="46"/>
      <c r="AF1354" s="46"/>
      <c r="AG1354" s="46"/>
      <c r="AH1354" s="46"/>
      <c r="AI1354" s="46"/>
      <c r="AJ1354" s="46"/>
      <c r="AK1354" s="46"/>
    </row>
    <row r="1355" spans="1:37" ht="12" customHeight="1">
      <c r="A1355" s="46" t="str">
        <f>IFERROR(VLOOKUP(D1355,Sort!B:D,3,0),"")</f>
        <v/>
      </c>
      <c r="B1355" s="190" t="str">
        <f t="shared" si="234"/>
        <v>0CLOSE</v>
      </c>
      <c r="C1355" s="196"/>
      <c r="D1355" s="193"/>
      <c r="E1355" s="193" t="str">
        <f>IFERROR(VLOOKUP(D1355,Sort!B:C,2,0),"")</f>
        <v/>
      </c>
      <c r="F1355" s="194"/>
      <c r="G1355" s="195" t="str">
        <f t="shared" si="235"/>
        <v/>
      </c>
      <c r="H1355" s="243"/>
      <c r="I1355" s="197"/>
      <c r="J1355" s="243"/>
      <c r="K1355" s="197"/>
      <c r="L1355" s="198" t="str">
        <f t="shared" si="236"/>
        <v/>
      </c>
      <c r="M1355" s="199" t="str">
        <f t="shared" si="237"/>
        <v/>
      </c>
      <c r="N1355" s="200" t="str">
        <f t="shared" si="238"/>
        <v xml:space="preserve"> </v>
      </c>
      <c r="O1355" s="201"/>
      <c r="P1355" s="201"/>
      <c r="Q1355" s="202"/>
      <c r="R1355" s="202"/>
      <c r="S1355" s="202"/>
      <c r="T1355" s="193" t="str">
        <f>IFERROR(VLOOKUP(S1355,Sort!E:F,2,0),"")</f>
        <v/>
      </c>
      <c r="U1355" s="115" t="str">
        <f t="shared" si="239"/>
        <v/>
      </c>
      <c r="V1355" s="202" t="s">
        <v>422</v>
      </c>
      <c r="W1355" s="202"/>
      <c r="X1355" s="202"/>
      <c r="Y1355" s="202"/>
      <c r="Z1355" s="193"/>
      <c r="AA1355" s="193" t="s">
        <v>362</v>
      </c>
      <c r="AB1355" s="203"/>
      <c r="AC1355" s="204" t="str">
        <f t="shared" si="240"/>
        <v>CLOSE</v>
      </c>
      <c r="AD1355" s="47" t="str">
        <f t="array" ref="AD1355">IF(D1355="","",INDEX(HM_Unit!$D$1:$AE$1,MATCH(C1355,HM_Unit!$D$2:$AE$2,0)))</f>
        <v/>
      </c>
      <c r="AE1355" s="46"/>
      <c r="AF1355" s="46"/>
      <c r="AG1355" s="46"/>
      <c r="AH1355" s="46"/>
      <c r="AI1355" s="46"/>
      <c r="AJ1355" s="46"/>
      <c r="AK1355" s="46"/>
    </row>
    <row r="1356" spans="1:37" ht="12" customHeight="1">
      <c r="A1356" s="46" t="str">
        <f>IFERROR(VLOOKUP(D1356,Sort!B:D,3,0),"")</f>
        <v/>
      </c>
      <c r="B1356" s="190" t="str">
        <f t="shared" si="234"/>
        <v>0CLOSE</v>
      </c>
      <c r="C1356" s="196"/>
      <c r="D1356" s="193"/>
      <c r="E1356" s="193" t="str">
        <f>IFERROR(VLOOKUP(D1356,Sort!B:C,2,0),"")</f>
        <v/>
      </c>
      <c r="F1356" s="194"/>
      <c r="G1356" s="195" t="str">
        <f t="shared" si="235"/>
        <v/>
      </c>
      <c r="H1356" s="243"/>
      <c r="I1356" s="197"/>
      <c r="J1356" s="243"/>
      <c r="K1356" s="197"/>
      <c r="L1356" s="198" t="str">
        <f t="shared" si="236"/>
        <v/>
      </c>
      <c r="M1356" s="199" t="str">
        <f t="shared" si="237"/>
        <v/>
      </c>
      <c r="N1356" s="200" t="str">
        <f t="shared" si="238"/>
        <v xml:space="preserve"> </v>
      </c>
      <c r="O1356" s="201"/>
      <c r="P1356" s="201"/>
      <c r="Q1356" s="202"/>
      <c r="R1356" s="202"/>
      <c r="S1356" s="202"/>
      <c r="T1356" s="193" t="str">
        <f>IFERROR(VLOOKUP(S1356,Sort!E:F,2,0),"")</f>
        <v/>
      </c>
      <c r="U1356" s="115" t="str">
        <f t="shared" si="239"/>
        <v/>
      </c>
      <c r="V1356" s="202" t="s">
        <v>422</v>
      </c>
      <c r="W1356" s="202"/>
      <c r="X1356" s="202"/>
      <c r="Y1356" s="202"/>
      <c r="Z1356" s="193"/>
      <c r="AA1356" s="193" t="s">
        <v>362</v>
      </c>
      <c r="AB1356" s="203"/>
      <c r="AC1356" s="204" t="str">
        <f t="shared" si="240"/>
        <v>CLOSE</v>
      </c>
      <c r="AD1356" s="47" t="str">
        <f t="array" ref="AD1356">IF(D1356="","",INDEX(HM_Unit!$D$1:$AE$1,MATCH(C1356,HM_Unit!$D$2:$AE$2,0)))</f>
        <v/>
      </c>
      <c r="AE1356" s="46"/>
      <c r="AF1356" s="46"/>
      <c r="AG1356" s="46"/>
      <c r="AH1356" s="46"/>
      <c r="AI1356" s="46"/>
      <c r="AJ1356" s="46"/>
      <c r="AK1356" s="46"/>
    </row>
    <row r="1357" spans="1:37" ht="12" customHeight="1">
      <c r="A1357" s="46" t="str">
        <f>IFERROR(VLOOKUP(D1357,Sort!B:D,3,0),"")</f>
        <v/>
      </c>
      <c r="B1357" s="190" t="str">
        <f t="shared" si="234"/>
        <v>0CLOSE</v>
      </c>
      <c r="C1357" s="196"/>
      <c r="D1357" s="193"/>
      <c r="E1357" s="193" t="str">
        <f>IFERROR(VLOOKUP(D1357,Sort!B:C,2,0),"")</f>
        <v/>
      </c>
      <c r="F1357" s="194"/>
      <c r="G1357" s="195" t="str">
        <f t="shared" si="235"/>
        <v/>
      </c>
      <c r="H1357" s="243"/>
      <c r="I1357" s="197"/>
      <c r="J1357" s="243"/>
      <c r="K1357" s="197"/>
      <c r="L1357" s="198" t="str">
        <f t="shared" si="236"/>
        <v/>
      </c>
      <c r="M1357" s="199" t="str">
        <f t="shared" si="237"/>
        <v/>
      </c>
      <c r="N1357" s="200" t="str">
        <f t="shared" si="238"/>
        <v xml:space="preserve"> </v>
      </c>
      <c r="O1357" s="201"/>
      <c r="P1357" s="201"/>
      <c r="Q1357" s="202"/>
      <c r="R1357" s="202"/>
      <c r="S1357" s="202"/>
      <c r="T1357" s="193" t="str">
        <f>IFERROR(VLOOKUP(S1357,Sort!E:F,2,0),"")</f>
        <v/>
      </c>
      <c r="U1357" s="115" t="str">
        <f t="shared" si="239"/>
        <v/>
      </c>
      <c r="V1357" s="202" t="s">
        <v>422</v>
      </c>
      <c r="W1357" s="202"/>
      <c r="X1357" s="202"/>
      <c r="Y1357" s="202"/>
      <c r="Z1357" s="193"/>
      <c r="AA1357" s="193" t="s">
        <v>362</v>
      </c>
      <c r="AB1357" s="203"/>
      <c r="AC1357" s="204" t="str">
        <f t="shared" si="240"/>
        <v>CLOSE</v>
      </c>
      <c r="AD1357" s="47" t="str">
        <f t="array" ref="AD1357">IF(D1357="","",INDEX(HM_Unit!$D$1:$AE$1,MATCH(C1357,HM_Unit!$D$2:$AE$2,0)))</f>
        <v/>
      </c>
      <c r="AE1357" s="46"/>
      <c r="AF1357" s="46"/>
      <c r="AG1357" s="46"/>
      <c r="AH1357" s="46"/>
      <c r="AI1357" s="46"/>
      <c r="AJ1357" s="46"/>
      <c r="AK1357" s="46"/>
    </row>
    <row r="1358" spans="1:37" ht="12" customHeight="1">
      <c r="A1358" s="46" t="str">
        <f>IFERROR(VLOOKUP(D1358,Sort!B:D,3,0),"")</f>
        <v/>
      </c>
      <c r="B1358" s="190" t="str">
        <f t="shared" si="234"/>
        <v>0CLOSE</v>
      </c>
      <c r="C1358" s="196"/>
      <c r="D1358" s="193"/>
      <c r="E1358" s="193" t="str">
        <f>IFERROR(VLOOKUP(D1358,Sort!B:C,2,0),"")</f>
        <v/>
      </c>
      <c r="F1358" s="194"/>
      <c r="G1358" s="195" t="str">
        <f t="shared" si="235"/>
        <v/>
      </c>
      <c r="H1358" s="243"/>
      <c r="I1358" s="197"/>
      <c r="J1358" s="243"/>
      <c r="K1358" s="197"/>
      <c r="L1358" s="198" t="str">
        <f t="shared" si="236"/>
        <v/>
      </c>
      <c r="M1358" s="199" t="str">
        <f t="shared" si="237"/>
        <v/>
      </c>
      <c r="N1358" s="200" t="str">
        <f t="shared" si="238"/>
        <v xml:space="preserve"> </v>
      </c>
      <c r="O1358" s="201"/>
      <c r="P1358" s="201"/>
      <c r="Q1358" s="202"/>
      <c r="R1358" s="202"/>
      <c r="S1358" s="202"/>
      <c r="T1358" s="193" t="str">
        <f>IFERROR(VLOOKUP(S1358,Sort!E:F,2,0),"")</f>
        <v/>
      </c>
      <c r="U1358" s="115" t="str">
        <f t="shared" si="239"/>
        <v/>
      </c>
      <c r="V1358" s="202" t="s">
        <v>422</v>
      </c>
      <c r="W1358" s="202"/>
      <c r="X1358" s="202"/>
      <c r="Y1358" s="202"/>
      <c r="Z1358" s="193"/>
      <c r="AA1358" s="193" t="s">
        <v>362</v>
      </c>
      <c r="AB1358" s="203"/>
      <c r="AC1358" s="204" t="str">
        <f t="shared" si="240"/>
        <v>CLOSE</v>
      </c>
      <c r="AD1358" s="47" t="str">
        <f t="array" ref="AD1358">IF(D1358="","",INDEX(HM_Unit!$D$1:$AE$1,MATCH(C1358,HM_Unit!$D$2:$AE$2,0)))</f>
        <v/>
      </c>
      <c r="AE1358" s="46"/>
      <c r="AF1358" s="46"/>
      <c r="AG1358" s="46"/>
      <c r="AH1358" s="46"/>
      <c r="AI1358" s="46"/>
      <c r="AJ1358" s="46"/>
      <c r="AK1358" s="46"/>
    </row>
    <row r="1359" spans="1:37" ht="12" customHeight="1">
      <c r="A1359" s="46" t="str">
        <f>IFERROR(VLOOKUP(D1359,Sort!B:D,3,0),"")</f>
        <v/>
      </c>
      <c r="B1359" s="190" t="str">
        <f t="shared" si="234"/>
        <v>0CLOSE</v>
      </c>
      <c r="C1359" s="196"/>
      <c r="D1359" s="193"/>
      <c r="E1359" s="193" t="str">
        <f>IFERROR(VLOOKUP(D1359,Sort!B:C,2,0),"")</f>
        <v/>
      </c>
      <c r="F1359" s="194"/>
      <c r="G1359" s="195" t="str">
        <f t="shared" si="235"/>
        <v/>
      </c>
      <c r="H1359" s="243"/>
      <c r="I1359" s="197"/>
      <c r="J1359" s="243"/>
      <c r="K1359" s="197"/>
      <c r="L1359" s="198" t="str">
        <f t="shared" si="236"/>
        <v/>
      </c>
      <c r="M1359" s="199" t="str">
        <f t="shared" si="237"/>
        <v/>
      </c>
      <c r="N1359" s="200" t="str">
        <f t="shared" si="238"/>
        <v xml:space="preserve"> </v>
      </c>
      <c r="O1359" s="201"/>
      <c r="P1359" s="201"/>
      <c r="Q1359" s="202"/>
      <c r="R1359" s="202"/>
      <c r="S1359" s="202"/>
      <c r="T1359" s="193" t="str">
        <f>IFERROR(VLOOKUP(S1359,Sort!E:F,2,0),"")</f>
        <v/>
      </c>
      <c r="U1359" s="115" t="str">
        <f t="shared" si="239"/>
        <v/>
      </c>
      <c r="V1359" s="202" t="s">
        <v>422</v>
      </c>
      <c r="W1359" s="202"/>
      <c r="X1359" s="202"/>
      <c r="Y1359" s="202"/>
      <c r="Z1359" s="193"/>
      <c r="AA1359" s="193" t="s">
        <v>362</v>
      </c>
      <c r="AB1359" s="203"/>
      <c r="AC1359" s="204" t="str">
        <f t="shared" si="240"/>
        <v>CLOSE</v>
      </c>
      <c r="AD1359" s="47" t="str">
        <f t="array" ref="AD1359">IF(D1359="","",INDEX(HM_Unit!$D$1:$AE$1,MATCH(C1359,HM_Unit!$D$2:$AE$2,0)))</f>
        <v/>
      </c>
      <c r="AE1359" s="46"/>
      <c r="AF1359" s="46"/>
      <c r="AG1359" s="46"/>
      <c r="AH1359" s="46"/>
      <c r="AI1359" s="46"/>
      <c r="AJ1359" s="46"/>
      <c r="AK1359" s="46"/>
    </row>
    <row r="1360" spans="1:37" ht="12" customHeight="1">
      <c r="A1360" s="46" t="str">
        <f>IFERROR(VLOOKUP(D1360,Sort!B:D,3,0),"")</f>
        <v/>
      </c>
      <c r="B1360" s="190" t="str">
        <f t="shared" si="234"/>
        <v>0CLOSE</v>
      </c>
      <c r="C1360" s="196"/>
      <c r="D1360" s="193"/>
      <c r="E1360" s="193" t="str">
        <f>IFERROR(VLOOKUP(D1360,Sort!B:C,2,0),"")</f>
        <v/>
      </c>
      <c r="F1360" s="194"/>
      <c r="G1360" s="195" t="str">
        <f t="shared" si="235"/>
        <v/>
      </c>
      <c r="H1360" s="243"/>
      <c r="I1360" s="197"/>
      <c r="J1360" s="243"/>
      <c r="K1360" s="197"/>
      <c r="L1360" s="198" t="str">
        <f t="shared" si="236"/>
        <v/>
      </c>
      <c r="M1360" s="199" t="str">
        <f t="shared" si="237"/>
        <v/>
      </c>
      <c r="N1360" s="200" t="str">
        <f t="shared" si="238"/>
        <v xml:space="preserve"> </v>
      </c>
      <c r="O1360" s="201"/>
      <c r="P1360" s="201"/>
      <c r="Q1360" s="202"/>
      <c r="R1360" s="202"/>
      <c r="S1360" s="202"/>
      <c r="T1360" s="193" t="str">
        <f>IFERROR(VLOOKUP(S1360,Sort!E:F,2,0),"")</f>
        <v/>
      </c>
      <c r="U1360" s="115" t="str">
        <f t="shared" si="239"/>
        <v/>
      </c>
      <c r="V1360" s="202" t="s">
        <v>422</v>
      </c>
      <c r="W1360" s="202"/>
      <c r="X1360" s="202"/>
      <c r="Y1360" s="202"/>
      <c r="Z1360" s="193"/>
      <c r="AA1360" s="193" t="s">
        <v>362</v>
      </c>
      <c r="AB1360" s="203"/>
      <c r="AC1360" s="204" t="str">
        <f t="shared" si="240"/>
        <v>CLOSE</v>
      </c>
      <c r="AD1360" s="47" t="str">
        <f t="array" ref="AD1360">IF(D1360="","",INDEX(HM_Unit!$D$1:$AE$1,MATCH(C1360,HM_Unit!$D$2:$AE$2,0)))</f>
        <v/>
      </c>
      <c r="AE1360" s="46"/>
      <c r="AF1360" s="46"/>
      <c r="AG1360" s="46"/>
      <c r="AH1360" s="46"/>
      <c r="AI1360" s="46"/>
      <c r="AJ1360" s="46"/>
      <c r="AK1360" s="46"/>
    </row>
    <row r="1361" spans="1:37" ht="12" customHeight="1">
      <c r="A1361" s="46" t="str">
        <f>IFERROR(VLOOKUP(D1361,Sort!B:D,3,0),"")</f>
        <v/>
      </c>
      <c r="B1361" s="190" t="str">
        <f t="shared" si="234"/>
        <v>0CLOSE</v>
      </c>
      <c r="C1361" s="196"/>
      <c r="D1361" s="193"/>
      <c r="E1361" s="193" t="str">
        <f>IFERROR(VLOOKUP(D1361,Sort!B:C,2,0),"")</f>
        <v/>
      </c>
      <c r="F1361" s="194"/>
      <c r="G1361" s="195" t="str">
        <f t="shared" si="235"/>
        <v/>
      </c>
      <c r="H1361" s="243"/>
      <c r="I1361" s="197"/>
      <c r="J1361" s="243"/>
      <c r="K1361" s="197"/>
      <c r="L1361" s="198" t="str">
        <f t="shared" si="236"/>
        <v/>
      </c>
      <c r="M1361" s="199" t="str">
        <f t="shared" si="237"/>
        <v/>
      </c>
      <c r="N1361" s="200" t="str">
        <f t="shared" si="238"/>
        <v xml:space="preserve"> </v>
      </c>
      <c r="O1361" s="201"/>
      <c r="P1361" s="201"/>
      <c r="Q1361" s="202"/>
      <c r="R1361" s="202"/>
      <c r="S1361" s="202"/>
      <c r="T1361" s="193" t="str">
        <f>IFERROR(VLOOKUP(S1361,Sort!E:F,2,0),"")</f>
        <v/>
      </c>
      <c r="U1361" s="115" t="str">
        <f t="shared" si="239"/>
        <v/>
      </c>
      <c r="V1361" s="202" t="s">
        <v>422</v>
      </c>
      <c r="W1361" s="202"/>
      <c r="X1361" s="202"/>
      <c r="Y1361" s="202"/>
      <c r="Z1361" s="193"/>
      <c r="AA1361" s="193" t="s">
        <v>362</v>
      </c>
      <c r="AB1361" s="203"/>
      <c r="AC1361" s="204" t="str">
        <f t="shared" si="240"/>
        <v>CLOSE</v>
      </c>
      <c r="AD1361" s="47" t="str">
        <f t="array" ref="AD1361">IF(D1361="","",INDEX(HM_Unit!$D$1:$AE$1,MATCH(C1361,HM_Unit!$D$2:$AE$2,0)))</f>
        <v/>
      </c>
      <c r="AE1361" s="46"/>
      <c r="AF1361" s="46"/>
      <c r="AG1361" s="46"/>
      <c r="AH1361" s="46"/>
      <c r="AI1361" s="46"/>
      <c r="AJ1361" s="46"/>
      <c r="AK1361" s="46"/>
    </row>
    <row r="1362" spans="1:37" ht="12" customHeight="1">
      <c r="A1362" s="46" t="str">
        <f>IFERROR(VLOOKUP(D1362,Sort!B:D,3,0),"")</f>
        <v/>
      </c>
      <c r="B1362" s="190" t="str">
        <f t="shared" si="234"/>
        <v>0CLOSE</v>
      </c>
      <c r="C1362" s="196"/>
      <c r="D1362" s="193"/>
      <c r="E1362" s="193" t="str">
        <f>IFERROR(VLOOKUP(D1362,Sort!B:C,2,0),"")</f>
        <v/>
      </c>
      <c r="F1362" s="194"/>
      <c r="G1362" s="195" t="str">
        <f t="shared" si="235"/>
        <v/>
      </c>
      <c r="H1362" s="243"/>
      <c r="I1362" s="197"/>
      <c r="J1362" s="243"/>
      <c r="K1362" s="197"/>
      <c r="L1362" s="198" t="str">
        <f t="shared" si="236"/>
        <v/>
      </c>
      <c r="M1362" s="199" t="str">
        <f t="shared" si="237"/>
        <v/>
      </c>
      <c r="N1362" s="200" t="str">
        <f t="shared" si="238"/>
        <v xml:space="preserve"> </v>
      </c>
      <c r="O1362" s="201"/>
      <c r="P1362" s="201"/>
      <c r="Q1362" s="202"/>
      <c r="R1362" s="202"/>
      <c r="S1362" s="202"/>
      <c r="T1362" s="193" t="str">
        <f>IFERROR(VLOOKUP(S1362,Sort!E:F,2,0),"")</f>
        <v/>
      </c>
      <c r="U1362" s="115" t="str">
        <f t="shared" si="239"/>
        <v/>
      </c>
      <c r="V1362" s="202" t="s">
        <v>422</v>
      </c>
      <c r="W1362" s="202"/>
      <c r="X1362" s="202"/>
      <c r="Y1362" s="202"/>
      <c r="Z1362" s="193"/>
      <c r="AA1362" s="193" t="s">
        <v>362</v>
      </c>
      <c r="AB1362" s="203"/>
      <c r="AC1362" s="204" t="str">
        <f t="shared" si="240"/>
        <v>CLOSE</v>
      </c>
      <c r="AD1362" s="47" t="str">
        <f t="array" ref="AD1362">IF(D1362="","",INDEX(HM_Unit!$D$1:$AE$1,MATCH(C1362,HM_Unit!$D$2:$AE$2,0)))</f>
        <v/>
      </c>
      <c r="AE1362" s="46"/>
      <c r="AF1362" s="46"/>
      <c r="AG1362" s="46"/>
      <c r="AH1362" s="46"/>
      <c r="AI1362" s="46"/>
      <c r="AJ1362" s="46"/>
      <c r="AK1362" s="46"/>
    </row>
    <row r="1363" spans="1:37" ht="12" customHeight="1">
      <c r="A1363" s="46" t="str">
        <f>IFERROR(VLOOKUP(D1363,Sort!B:D,3,0),"")</f>
        <v/>
      </c>
      <c r="B1363" s="190" t="str">
        <f t="shared" si="234"/>
        <v>0CLOSE</v>
      </c>
      <c r="C1363" s="196"/>
      <c r="D1363" s="193"/>
      <c r="E1363" s="193" t="str">
        <f>IFERROR(VLOOKUP(D1363,Sort!B:C,2,0),"")</f>
        <v/>
      </c>
      <c r="F1363" s="194"/>
      <c r="G1363" s="195" t="str">
        <f t="shared" si="235"/>
        <v/>
      </c>
      <c r="H1363" s="243"/>
      <c r="I1363" s="197"/>
      <c r="J1363" s="243"/>
      <c r="K1363" s="197"/>
      <c r="L1363" s="198" t="str">
        <f t="shared" si="236"/>
        <v/>
      </c>
      <c r="M1363" s="199" t="str">
        <f t="shared" si="237"/>
        <v/>
      </c>
      <c r="N1363" s="200" t="str">
        <f t="shared" si="238"/>
        <v xml:space="preserve"> </v>
      </c>
      <c r="O1363" s="201"/>
      <c r="P1363" s="201"/>
      <c r="Q1363" s="202"/>
      <c r="R1363" s="202"/>
      <c r="S1363" s="202"/>
      <c r="T1363" s="193" t="str">
        <f>IFERROR(VLOOKUP(S1363,Sort!E:F,2,0),"")</f>
        <v/>
      </c>
      <c r="U1363" s="115" t="str">
        <f t="shared" si="239"/>
        <v/>
      </c>
      <c r="V1363" s="202" t="s">
        <v>422</v>
      </c>
      <c r="W1363" s="202"/>
      <c r="X1363" s="202"/>
      <c r="Y1363" s="202"/>
      <c r="Z1363" s="193"/>
      <c r="AA1363" s="193" t="s">
        <v>362</v>
      </c>
      <c r="AB1363" s="203"/>
      <c r="AC1363" s="204" t="str">
        <f t="shared" si="240"/>
        <v>CLOSE</v>
      </c>
      <c r="AD1363" s="47" t="str">
        <f t="array" ref="AD1363">IF(D1363="","",INDEX(HM_Unit!$D$1:$AE$1,MATCH(C1363,HM_Unit!$D$2:$AE$2,0)))</f>
        <v/>
      </c>
      <c r="AE1363" s="46"/>
      <c r="AF1363" s="46"/>
      <c r="AG1363" s="46"/>
      <c r="AH1363" s="46"/>
      <c r="AI1363" s="46"/>
      <c r="AJ1363" s="46"/>
      <c r="AK1363" s="46"/>
    </row>
    <row r="1364" spans="1:37" ht="12" customHeight="1">
      <c r="A1364" s="46" t="str">
        <f>IFERROR(VLOOKUP(D1364,Sort!B:D,3,0),"")</f>
        <v/>
      </c>
      <c r="B1364" s="190" t="str">
        <f t="shared" si="234"/>
        <v>0CLOSE</v>
      </c>
      <c r="C1364" s="196"/>
      <c r="D1364" s="193"/>
      <c r="E1364" s="193" t="str">
        <f>IFERROR(VLOOKUP(D1364,Sort!B:C,2,0),"")</f>
        <v/>
      </c>
      <c r="F1364" s="194"/>
      <c r="G1364" s="195" t="str">
        <f t="shared" si="235"/>
        <v/>
      </c>
      <c r="H1364" s="243"/>
      <c r="I1364" s="197"/>
      <c r="J1364" s="243"/>
      <c r="K1364" s="197"/>
      <c r="L1364" s="198" t="str">
        <f t="shared" si="236"/>
        <v/>
      </c>
      <c r="M1364" s="199" t="str">
        <f t="shared" si="237"/>
        <v/>
      </c>
      <c r="N1364" s="200" t="str">
        <f t="shared" si="238"/>
        <v xml:space="preserve"> </v>
      </c>
      <c r="O1364" s="201"/>
      <c r="P1364" s="201"/>
      <c r="Q1364" s="202"/>
      <c r="R1364" s="202"/>
      <c r="S1364" s="202"/>
      <c r="T1364" s="193" t="str">
        <f>IFERROR(VLOOKUP(S1364,Sort!E:F,2,0),"")</f>
        <v/>
      </c>
      <c r="U1364" s="115" t="str">
        <f t="shared" si="239"/>
        <v/>
      </c>
      <c r="V1364" s="202" t="s">
        <v>422</v>
      </c>
      <c r="W1364" s="202"/>
      <c r="X1364" s="202"/>
      <c r="Y1364" s="202"/>
      <c r="Z1364" s="193"/>
      <c r="AA1364" s="193" t="s">
        <v>362</v>
      </c>
      <c r="AB1364" s="203"/>
      <c r="AC1364" s="204" t="str">
        <f t="shared" si="240"/>
        <v>CLOSE</v>
      </c>
      <c r="AD1364" s="47" t="str">
        <f t="array" ref="AD1364">IF(D1364="","",INDEX(HM_Unit!$D$1:$AE$1,MATCH(C1364,HM_Unit!$D$2:$AE$2,0)))</f>
        <v/>
      </c>
      <c r="AE1364" s="46"/>
      <c r="AF1364" s="46"/>
      <c r="AG1364" s="46"/>
      <c r="AH1364" s="46"/>
      <c r="AI1364" s="46"/>
      <c r="AJ1364" s="46"/>
      <c r="AK1364" s="46"/>
    </row>
    <row r="1365" spans="1:37" ht="12" customHeight="1">
      <c r="A1365" s="46" t="str">
        <f>IFERROR(VLOOKUP(D1365,Sort!B:D,3,0),"")</f>
        <v/>
      </c>
      <c r="B1365" s="190" t="str">
        <f t="shared" si="234"/>
        <v>0CLOSE</v>
      </c>
      <c r="C1365" s="196"/>
      <c r="D1365" s="193"/>
      <c r="E1365" s="193" t="str">
        <f>IFERROR(VLOOKUP(D1365,Sort!B:C,2,0),"")</f>
        <v/>
      </c>
      <c r="F1365" s="194"/>
      <c r="G1365" s="195" t="str">
        <f t="shared" si="235"/>
        <v/>
      </c>
      <c r="H1365" s="243"/>
      <c r="I1365" s="197"/>
      <c r="J1365" s="243"/>
      <c r="K1365" s="197"/>
      <c r="L1365" s="198" t="str">
        <f t="shared" si="236"/>
        <v/>
      </c>
      <c r="M1365" s="199" t="str">
        <f t="shared" si="237"/>
        <v/>
      </c>
      <c r="N1365" s="200" t="str">
        <f t="shared" si="238"/>
        <v xml:space="preserve"> </v>
      </c>
      <c r="O1365" s="201"/>
      <c r="P1365" s="201"/>
      <c r="Q1365" s="202"/>
      <c r="R1365" s="202"/>
      <c r="S1365" s="202"/>
      <c r="T1365" s="193" t="str">
        <f>IFERROR(VLOOKUP(S1365,Sort!E:F,2,0),"")</f>
        <v/>
      </c>
      <c r="U1365" s="115" t="str">
        <f t="shared" si="239"/>
        <v/>
      </c>
      <c r="V1365" s="202" t="s">
        <v>422</v>
      </c>
      <c r="W1365" s="202"/>
      <c r="X1365" s="202"/>
      <c r="Y1365" s="202"/>
      <c r="Z1365" s="193"/>
      <c r="AA1365" s="193" t="s">
        <v>362</v>
      </c>
      <c r="AB1365" s="203"/>
      <c r="AC1365" s="204" t="str">
        <f t="shared" si="240"/>
        <v>CLOSE</v>
      </c>
      <c r="AD1365" s="47" t="str">
        <f t="array" ref="AD1365">IF(D1365="","",INDEX(HM_Unit!$D$1:$AE$1,MATCH(C1365,HM_Unit!$D$2:$AE$2,0)))</f>
        <v/>
      </c>
      <c r="AE1365" s="46"/>
      <c r="AF1365" s="46"/>
      <c r="AG1365" s="46"/>
      <c r="AH1365" s="46"/>
      <c r="AI1365" s="46"/>
      <c r="AJ1365" s="46"/>
      <c r="AK1365" s="46"/>
    </row>
    <row r="1366" spans="1:37" ht="12" customHeight="1">
      <c r="A1366" s="46" t="str">
        <f>IFERROR(VLOOKUP(D1366,Sort!B:D,3,0),"")</f>
        <v/>
      </c>
      <c r="B1366" s="190" t="str">
        <f t="shared" si="234"/>
        <v>0CLOSE</v>
      </c>
      <c r="C1366" s="196"/>
      <c r="D1366" s="193"/>
      <c r="E1366" s="193" t="str">
        <f>IFERROR(VLOOKUP(D1366,Sort!B:C,2,0),"")</f>
        <v/>
      </c>
      <c r="F1366" s="194"/>
      <c r="G1366" s="195" t="str">
        <f t="shared" si="235"/>
        <v/>
      </c>
      <c r="H1366" s="243"/>
      <c r="I1366" s="197"/>
      <c r="J1366" s="243"/>
      <c r="K1366" s="197"/>
      <c r="L1366" s="198" t="str">
        <f t="shared" si="236"/>
        <v/>
      </c>
      <c r="M1366" s="199" t="str">
        <f t="shared" si="237"/>
        <v/>
      </c>
      <c r="N1366" s="200" t="str">
        <f t="shared" si="238"/>
        <v xml:space="preserve"> </v>
      </c>
      <c r="O1366" s="201"/>
      <c r="P1366" s="201"/>
      <c r="Q1366" s="202"/>
      <c r="R1366" s="202"/>
      <c r="S1366" s="202"/>
      <c r="T1366" s="193" t="str">
        <f>IFERROR(VLOOKUP(S1366,Sort!E:F,2,0),"")</f>
        <v/>
      </c>
      <c r="U1366" s="115" t="str">
        <f t="shared" si="239"/>
        <v/>
      </c>
      <c r="V1366" s="202" t="s">
        <v>422</v>
      </c>
      <c r="W1366" s="202"/>
      <c r="X1366" s="202"/>
      <c r="Y1366" s="202"/>
      <c r="Z1366" s="193"/>
      <c r="AA1366" s="193" t="s">
        <v>362</v>
      </c>
      <c r="AB1366" s="203"/>
      <c r="AC1366" s="204" t="str">
        <f t="shared" si="240"/>
        <v>CLOSE</v>
      </c>
      <c r="AD1366" s="47" t="str">
        <f t="array" ref="AD1366">IF(D1366="","",INDEX(HM_Unit!$D$1:$AE$1,MATCH(C1366,HM_Unit!$D$2:$AE$2,0)))</f>
        <v/>
      </c>
      <c r="AE1366" s="46"/>
      <c r="AF1366" s="46"/>
      <c r="AG1366" s="46"/>
      <c r="AH1366" s="46"/>
      <c r="AI1366" s="46"/>
      <c r="AJ1366" s="46"/>
      <c r="AK1366" s="46"/>
    </row>
    <row r="1367" spans="1:37" ht="12" customHeight="1">
      <c r="A1367" s="46" t="str">
        <f>IFERROR(VLOOKUP(D1367,Sort!B:D,3,0),"")</f>
        <v/>
      </c>
      <c r="B1367" s="190" t="str">
        <f t="shared" si="234"/>
        <v>0CLOSE</v>
      </c>
      <c r="C1367" s="196"/>
      <c r="D1367" s="193"/>
      <c r="E1367" s="193" t="str">
        <f>IFERROR(VLOOKUP(D1367,Sort!B:C,2,0),"")</f>
        <v/>
      </c>
      <c r="F1367" s="194"/>
      <c r="G1367" s="195" t="str">
        <f t="shared" si="235"/>
        <v/>
      </c>
      <c r="H1367" s="243"/>
      <c r="I1367" s="197"/>
      <c r="J1367" s="243"/>
      <c r="K1367" s="197"/>
      <c r="L1367" s="198" t="str">
        <f t="shared" si="236"/>
        <v/>
      </c>
      <c r="M1367" s="199" t="str">
        <f t="shared" si="237"/>
        <v/>
      </c>
      <c r="N1367" s="200" t="str">
        <f t="shared" si="238"/>
        <v xml:space="preserve"> </v>
      </c>
      <c r="O1367" s="201"/>
      <c r="P1367" s="201"/>
      <c r="Q1367" s="202"/>
      <c r="R1367" s="202"/>
      <c r="S1367" s="202"/>
      <c r="T1367" s="193" t="str">
        <f>IFERROR(VLOOKUP(S1367,Sort!E:F,2,0),"")</f>
        <v/>
      </c>
      <c r="U1367" s="115" t="str">
        <f t="shared" si="239"/>
        <v/>
      </c>
      <c r="V1367" s="202" t="s">
        <v>422</v>
      </c>
      <c r="W1367" s="202"/>
      <c r="X1367" s="202"/>
      <c r="Y1367" s="202"/>
      <c r="Z1367" s="193"/>
      <c r="AA1367" s="193" t="s">
        <v>362</v>
      </c>
      <c r="AB1367" s="203"/>
      <c r="AC1367" s="204" t="str">
        <f t="shared" si="240"/>
        <v>CLOSE</v>
      </c>
      <c r="AD1367" s="47" t="str">
        <f t="array" ref="AD1367">IF(D1367="","",INDEX(HM_Unit!$D$1:$AE$1,MATCH(C1367,HM_Unit!$D$2:$AE$2,0)))</f>
        <v/>
      </c>
      <c r="AE1367" s="46"/>
      <c r="AF1367" s="46"/>
      <c r="AG1367" s="46"/>
      <c r="AH1367" s="46"/>
      <c r="AI1367" s="46"/>
      <c r="AJ1367" s="46"/>
      <c r="AK1367" s="46"/>
    </row>
    <row r="1368" spans="1:37" ht="12" customHeight="1">
      <c r="A1368" s="46" t="str">
        <f>IFERROR(VLOOKUP(D1368,Sort!B:D,3,0),"")</f>
        <v/>
      </c>
      <c r="B1368" s="190" t="str">
        <f t="shared" si="234"/>
        <v>0CLOSE</v>
      </c>
      <c r="C1368" s="196"/>
      <c r="D1368" s="193"/>
      <c r="E1368" s="193" t="str">
        <f>IFERROR(VLOOKUP(D1368,Sort!B:C,2,0),"")</f>
        <v/>
      </c>
      <c r="F1368" s="194"/>
      <c r="G1368" s="195" t="str">
        <f t="shared" si="235"/>
        <v/>
      </c>
      <c r="H1368" s="243"/>
      <c r="I1368" s="197"/>
      <c r="J1368" s="243"/>
      <c r="K1368" s="197"/>
      <c r="L1368" s="198" t="str">
        <f t="shared" si="236"/>
        <v/>
      </c>
      <c r="M1368" s="199" t="str">
        <f t="shared" si="237"/>
        <v/>
      </c>
      <c r="N1368" s="200" t="str">
        <f t="shared" si="238"/>
        <v xml:space="preserve"> </v>
      </c>
      <c r="O1368" s="201"/>
      <c r="P1368" s="201"/>
      <c r="Q1368" s="202"/>
      <c r="R1368" s="202"/>
      <c r="S1368" s="202"/>
      <c r="T1368" s="193" t="str">
        <f>IFERROR(VLOOKUP(S1368,Sort!E:F,2,0),"")</f>
        <v/>
      </c>
      <c r="U1368" s="115" t="str">
        <f t="shared" si="239"/>
        <v/>
      </c>
      <c r="V1368" s="202" t="s">
        <v>422</v>
      </c>
      <c r="W1368" s="202"/>
      <c r="X1368" s="202"/>
      <c r="Y1368" s="202"/>
      <c r="Z1368" s="193"/>
      <c r="AA1368" s="193" t="s">
        <v>362</v>
      </c>
      <c r="AB1368" s="203"/>
      <c r="AC1368" s="204" t="str">
        <f t="shared" si="240"/>
        <v>CLOSE</v>
      </c>
      <c r="AD1368" s="47" t="str">
        <f t="array" ref="AD1368">IF(D1368="","",INDEX(HM_Unit!$D$1:$AE$1,MATCH(C1368,HM_Unit!$D$2:$AE$2,0)))</f>
        <v/>
      </c>
      <c r="AE1368" s="46"/>
      <c r="AF1368" s="46"/>
      <c r="AG1368" s="46"/>
      <c r="AH1368" s="46"/>
      <c r="AI1368" s="46"/>
      <c r="AJ1368" s="46"/>
      <c r="AK1368" s="46"/>
    </row>
    <row r="1369" spans="1:37" ht="12" customHeight="1">
      <c r="A1369" s="46" t="str">
        <f>IFERROR(VLOOKUP(D1369,Sort!B:D,3,0),"")</f>
        <v/>
      </c>
      <c r="B1369" s="190" t="str">
        <f t="shared" si="234"/>
        <v>0CLOSE</v>
      </c>
      <c r="C1369" s="196"/>
      <c r="D1369" s="193"/>
      <c r="E1369" s="193" t="str">
        <f>IFERROR(VLOOKUP(D1369,Sort!B:C,2,0),"")</f>
        <v/>
      </c>
      <c r="F1369" s="194"/>
      <c r="G1369" s="195" t="str">
        <f t="shared" si="235"/>
        <v/>
      </c>
      <c r="H1369" s="243"/>
      <c r="I1369" s="197"/>
      <c r="J1369" s="243"/>
      <c r="K1369" s="197"/>
      <c r="L1369" s="198" t="str">
        <f t="shared" si="236"/>
        <v/>
      </c>
      <c r="M1369" s="199" t="str">
        <f t="shared" si="237"/>
        <v/>
      </c>
      <c r="N1369" s="200" t="str">
        <f t="shared" si="238"/>
        <v xml:space="preserve"> </v>
      </c>
      <c r="O1369" s="201"/>
      <c r="P1369" s="201"/>
      <c r="Q1369" s="202"/>
      <c r="R1369" s="202"/>
      <c r="S1369" s="202"/>
      <c r="T1369" s="193" t="str">
        <f>IFERROR(VLOOKUP(S1369,Sort!E:F,2,0),"")</f>
        <v/>
      </c>
      <c r="U1369" s="115" t="str">
        <f t="shared" si="239"/>
        <v/>
      </c>
      <c r="V1369" s="202" t="s">
        <v>422</v>
      </c>
      <c r="W1369" s="202"/>
      <c r="X1369" s="202"/>
      <c r="Y1369" s="202"/>
      <c r="Z1369" s="193"/>
      <c r="AA1369" s="193" t="s">
        <v>362</v>
      </c>
      <c r="AB1369" s="203"/>
      <c r="AC1369" s="204" t="str">
        <f t="shared" si="240"/>
        <v>CLOSE</v>
      </c>
      <c r="AD1369" s="47" t="str">
        <f t="array" ref="AD1369">IF(D1369="","",INDEX(HM_Unit!$D$1:$AE$1,MATCH(C1369,HM_Unit!$D$2:$AE$2,0)))</f>
        <v/>
      </c>
      <c r="AE1369" s="46"/>
      <c r="AF1369" s="46"/>
      <c r="AG1369" s="46"/>
      <c r="AH1369" s="46"/>
      <c r="AI1369" s="46"/>
      <c r="AJ1369" s="46"/>
      <c r="AK1369" s="46"/>
    </row>
    <row r="1370" spans="1:37" ht="12" customHeight="1">
      <c r="A1370" s="46" t="str">
        <f>IFERROR(VLOOKUP(D1370,Sort!B:D,3,0),"")</f>
        <v/>
      </c>
      <c r="B1370" s="190" t="str">
        <f t="shared" si="234"/>
        <v>0CLOSE</v>
      </c>
      <c r="C1370" s="196"/>
      <c r="D1370" s="193"/>
      <c r="E1370" s="193" t="str">
        <f>IFERROR(VLOOKUP(D1370,Sort!B:C,2,0),"")</f>
        <v/>
      </c>
      <c r="F1370" s="194"/>
      <c r="G1370" s="195" t="str">
        <f t="shared" si="235"/>
        <v/>
      </c>
      <c r="H1370" s="243"/>
      <c r="I1370" s="197"/>
      <c r="J1370" s="243"/>
      <c r="K1370" s="197"/>
      <c r="L1370" s="198" t="str">
        <f t="shared" si="236"/>
        <v/>
      </c>
      <c r="M1370" s="199" t="str">
        <f t="shared" si="237"/>
        <v/>
      </c>
      <c r="N1370" s="200" t="str">
        <f t="shared" si="238"/>
        <v xml:space="preserve"> </v>
      </c>
      <c r="O1370" s="201"/>
      <c r="P1370" s="201"/>
      <c r="Q1370" s="202"/>
      <c r="R1370" s="202"/>
      <c r="S1370" s="202"/>
      <c r="T1370" s="193" t="str">
        <f>IFERROR(VLOOKUP(S1370,Sort!E:F,2,0),"")</f>
        <v/>
      </c>
      <c r="U1370" s="115" t="str">
        <f t="shared" si="239"/>
        <v/>
      </c>
      <c r="V1370" s="202" t="s">
        <v>422</v>
      </c>
      <c r="W1370" s="202"/>
      <c r="X1370" s="202"/>
      <c r="Y1370" s="202"/>
      <c r="Z1370" s="193"/>
      <c r="AA1370" s="193" t="s">
        <v>362</v>
      </c>
      <c r="AB1370" s="203"/>
      <c r="AC1370" s="204" t="str">
        <f t="shared" si="240"/>
        <v>CLOSE</v>
      </c>
      <c r="AD1370" s="47" t="str">
        <f t="array" ref="AD1370">IF(D1370="","",INDEX(HM_Unit!$D$1:$AE$1,MATCH(C1370,HM_Unit!$D$2:$AE$2,0)))</f>
        <v/>
      </c>
      <c r="AE1370" s="46"/>
      <c r="AF1370" s="46"/>
      <c r="AG1370" s="46"/>
      <c r="AH1370" s="46"/>
      <c r="AI1370" s="46"/>
      <c r="AJ1370" s="46"/>
      <c r="AK1370" s="46"/>
    </row>
    <row r="1371" spans="1:37" ht="12" customHeight="1">
      <c r="A1371" s="46" t="str">
        <f>IFERROR(VLOOKUP(D1371,Sort!B:D,3,0),"")</f>
        <v/>
      </c>
      <c r="B1371" s="190" t="str">
        <f t="shared" si="234"/>
        <v>0CLOSE</v>
      </c>
      <c r="C1371" s="196"/>
      <c r="D1371" s="193"/>
      <c r="E1371" s="193" t="str">
        <f>IFERROR(VLOOKUP(D1371,Sort!B:C,2,0),"")</f>
        <v/>
      </c>
      <c r="F1371" s="194"/>
      <c r="G1371" s="195" t="str">
        <f t="shared" si="235"/>
        <v/>
      </c>
      <c r="H1371" s="243"/>
      <c r="I1371" s="197"/>
      <c r="J1371" s="243"/>
      <c r="K1371" s="197"/>
      <c r="L1371" s="198" t="str">
        <f t="shared" si="236"/>
        <v/>
      </c>
      <c r="M1371" s="199" t="str">
        <f t="shared" si="237"/>
        <v/>
      </c>
      <c r="N1371" s="200" t="str">
        <f t="shared" si="238"/>
        <v xml:space="preserve"> </v>
      </c>
      <c r="O1371" s="201"/>
      <c r="P1371" s="201"/>
      <c r="Q1371" s="202"/>
      <c r="R1371" s="202"/>
      <c r="S1371" s="202"/>
      <c r="T1371" s="193" t="str">
        <f>IFERROR(VLOOKUP(S1371,Sort!E:F,2,0),"")</f>
        <v/>
      </c>
      <c r="U1371" s="115" t="str">
        <f t="shared" si="239"/>
        <v/>
      </c>
      <c r="V1371" s="202" t="s">
        <v>422</v>
      </c>
      <c r="W1371" s="202"/>
      <c r="X1371" s="202"/>
      <c r="Y1371" s="202"/>
      <c r="Z1371" s="193"/>
      <c r="AA1371" s="193" t="s">
        <v>362</v>
      </c>
      <c r="AB1371" s="203"/>
      <c r="AC1371" s="204" t="str">
        <f t="shared" si="240"/>
        <v>CLOSE</v>
      </c>
      <c r="AD1371" s="47" t="str">
        <f t="array" ref="AD1371">IF(D1371="","",INDEX(HM_Unit!$D$1:$AE$1,MATCH(C1371,HM_Unit!$D$2:$AE$2,0)))</f>
        <v/>
      </c>
      <c r="AE1371" s="46"/>
      <c r="AF1371" s="46"/>
      <c r="AG1371" s="46"/>
      <c r="AH1371" s="46"/>
      <c r="AI1371" s="46"/>
      <c r="AJ1371" s="46"/>
      <c r="AK1371" s="46"/>
    </row>
    <row r="1372" spans="1:37" ht="12" customHeight="1">
      <c r="A1372" s="46" t="str">
        <f>IFERROR(VLOOKUP(D1372,Sort!B:D,3,0),"")</f>
        <v/>
      </c>
      <c r="B1372" s="190" t="str">
        <f t="shared" si="234"/>
        <v>0CLOSE</v>
      </c>
      <c r="C1372" s="196"/>
      <c r="D1372" s="193"/>
      <c r="E1372" s="193" t="str">
        <f>IFERROR(VLOOKUP(D1372,Sort!B:C,2,0),"")</f>
        <v/>
      </c>
      <c r="F1372" s="194"/>
      <c r="G1372" s="195" t="str">
        <f t="shared" si="235"/>
        <v/>
      </c>
      <c r="H1372" s="243"/>
      <c r="I1372" s="197"/>
      <c r="J1372" s="243"/>
      <c r="K1372" s="197"/>
      <c r="L1372" s="198" t="str">
        <f t="shared" si="236"/>
        <v/>
      </c>
      <c r="M1372" s="199" t="str">
        <f t="shared" si="237"/>
        <v/>
      </c>
      <c r="N1372" s="200" t="str">
        <f t="shared" si="238"/>
        <v xml:space="preserve"> </v>
      </c>
      <c r="O1372" s="201"/>
      <c r="P1372" s="201"/>
      <c r="Q1372" s="202"/>
      <c r="R1372" s="202"/>
      <c r="S1372" s="202"/>
      <c r="T1372" s="193" t="str">
        <f>IFERROR(VLOOKUP(S1372,Sort!E:F,2,0),"")</f>
        <v/>
      </c>
      <c r="U1372" s="115" t="str">
        <f t="shared" si="239"/>
        <v/>
      </c>
      <c r="V1372" s="202" t="s">
        <v>422</v>
      </c>
      <c r="W1372" s="202"/>
      <c r="X1372" s="202"/>
      <c r="Y1372" s="202"/>
      <c r="Z1372" s="193"/>
      <c r="AA1372" s="193" t="s">
        <v>362</v>
      </c>
      <c r="AB1372" s="203"/>
      <c r="AC1372" s="204" t="str">
        <f t="shared" si="240"/>
        <v>CLOSE</v>
      </c>
      <c r="AD1372" s="47" t="str">
        <f t="array" ref="AD1372">IF(D1372="","",INDEX(HM_Unit!$D$1:$AE$1,MATCH(C1372,HM_Unit!$D$2:$AE$2,0)))</f>
        <v/>
      </c>
      <c r="AE1372" s="46"/>
      <c r="AF1372" s="46"/>
      <c r="AG1372" s="46"/>
      <c r="AH1372" s="46"/>
      <c r="AI1372" s="46"/>
      <c r="AJ1372" s="46"/>
      <c r="AK1372" s="46"/>
    </row>
    <row r="1373" spans="1:37" ht="12" customHeight="1">
      <c r="A1373" s="46" t="str">
        <f>IFERROR(VLOOKUP(D1373,Sort!B:D,3,0),"")</f>
        <v/>
      </c>
      <c r="B1373" s="190" t="str">
        <f t="shared" si="234"/>
        <v>0CLOSE</v>
      </c>
      <c r="C1373" s="196"/>
      <c r="D1373" s="193"/>
      <c r="E1373" s="193" t="str">
        <f>IFERROR(VLOOKUP(D1373,Sort!B:C,2,0),"")</f>
        <v/>
      </c>
      <c r="F1373" s="194"/>
      <c r="G1373" s="195" t="str">
        <f t="shared" si="235"/>
        <v/>
      </c>
      <c r="H1373" s="243"/>
      <c r="I1373" s="197"/>
      <c r="J1373" s="243"/>
      <c r="K1373" s="197"/>
      <c r="L1373" s="198" t="str">
        <f t="shared" si="236"/>
        <v/>
      </c>
      <c r="M1373" s="199" t="str">
        <f t="shared" si="237"/>
        <v/>
      </c>
      <c r="N1373" s="200" t="str">
        <f t="shared" si="238"/>
        <v xml:space="preserve"> </v>
      </c>
      <c r="O1373" s="201"/>
      <c r="P1373" s="201"/>
      <c r="Q1373" s="202"/>
      <c r="R1373" s="202"/>
      <c r="S1373" s="202"/>
      <c r="T1373" s="193" t="str">
        <f>IFERROR(VLOOKUP(S1373,Sort!E:F,2,0),"")</f>
        <v/>
      </c>
      <c r="U1373" s="115" t="str">
        <f t="shared" si="239"/>
        <v/>
      </c>
      <c r="V1373" s="202" t="s">
        <v>422</v>
      </c>
      <c r="W1373" s="202"/>
      <c r="X1373" s="202"/>
      <c r="Y1373" s="202"/>
      <c r="Z1373" s="193"/>
      <c r="AA1373" s="193" t="s">
        <v>362</v>
      </c>
      <c r="AB1373" s="203"/>
      <c r="AC1373" s="204" t="str">
        <f t="shared" si="240"/>
        <v>CLOSE</v>
      </c>
      <c r="AD1373" s="47" t="str">
        <f t="array" ref="AD1373">IF(D1373="","",INDEX(HM_Unit!$D$1:$AE$1,MATCH(C1373,HM_Unit!$D$2:$AE$2,0)))</f>
        <v/>
      </c>
      <c r="AE1373" s="46"/>
      <c r="AF1373" s="46"/>
      <c r="AG1373" s="46"/>
      <c r="AH1373" s="46"/>
      <c r="AI1373" s="46"/>
      <c r="AJ1373" s="46"/>
      <c r="AK1373" s="46"/>
    </row>
    <row r="1374" spans="1:37" ht="12" customHeight="1">
      <c r="A1374" s="46" t="str">
        <f>IFERROR(VLOOKUP(D1374,Sort!B:D,3,0),"")</f>
        <v/>
      </c>
      <c r="B1374" s="190" t="str">
        <f t="shared" si="234"/>
        <v>0CLOSE</v>
      </c>
      <c r="C1374" s="196"/>
      <c r="D1374" s="193"/>
      <c r="E1374" s="193" t="str">
        <f>IFERROR(VLOOKUP(D1374,Sort!B:C,2,0),"")</f>
        <v/>
      </c>
      <c r="F1374" s="194"/>
      <c r="G1374" s="195" t="str">
        <f t="shared" si="235"/>
        <v/>
      </c>
      <c r="H1374" s="243"/>
      <c r="I1374" s="197"/>
      <c r="J1374" s="243"/>
      <c r="K1374" s="197"/>
      <c r="L1374" s="198" t="str">
        <f t="shared" si="236"/>
        <v/>
      </c>
      <c r="M1374" s="199" t="str">
        <f t="shared" si="237"/>
        <v/>
      </c>
      <c r="N1374" s="200" t="str">
        <f t="shared" si="238"/>
        <v xml:space="preserve"> </v>
      </c>
      <c r="O1374" s="201"/>
      <c r="P1374" s="201"/>
      <c r="Q1374" s="202"/>
      <c r="R1374" s="202"/>
      <c r="S1374" s="202"/>
      <c r="T1374" s="193" t="str">
        <f>IFERROR(VLOOKUP(S1374,Sort!E:F,2,0),"")</f>
        <v/>
      </c>
      <c r="U1374" s="115" t="str">
        <f t="shared" si="239"/>
        <v/>
      </c>
      <c r="V1374" s="202" t="s">
        <v>422</v>
      </c>
      <c r="W1374" s="202"/>
      <c r="X1374" s="202"/>
      <c r="Y1374" s="202"/>
      <c r="Z1374" s="193"/>
      <c r="AA1374" s="193" t="s">
        <v>362</v>
      </c>
      <c r="AB1374" s="203"/>
      <c r="AC1374" s="204" t="str">
        <f t="shared" si="240"/>
        <v>CLOSE</v>
      </c>
      <c r="AD1374" s="47" t="str">
        <f t="array" ref="AD1374">IF(D1374="","",INDEX(HM_Unit!$D$1:$AE$1,MATCH(C1374,HM_Unit!$D$2:$AE$2,0)))</f>
        <v/>
      </c>
      <c r="AE1374" s="46"/>
      <c r="AF1374" s="46"/>
      <c r="AG1374" s="46"/>
      <c r="AH1374" s="46"/>
      <c r="AI1374" s="46"/>
      <c r="AJ1374" s="46"/>
      <c r="AK1374" s="46"/>
    </row>
    <row r="1375" spans="1:37" ht="12" customHeight="1">
      <c r="A1375" s="46" t="str">
        <f>IFERROR(VLOOKUP(D1375,Sort!B:D,3,0),"")</f>
        <v/>
      </c>
      <c r="B1375" s="190" t="str">
        <f t="shared" si="234"/>
        <v>0CLOSE</v>
      </c>
      <c r="C1375" s="196"/>
      <c r="D1375" s="193"/>
      <c r="E1375" s="193" t="str">
        <f>IFERROR(VLOOKUP(D1375,Sort!B:C,2,0),"")</f>
        <v/>
      </c>
      <c r="F1375" s="194"/>
      <c r="G1375" s="195" t="str">
        <f t="shared" si="235"/>
        <v/>
      </c>
      <c r="H1375" s="243"/>
      <c r="I1375" s="197"/>
      <c r="J1375" s="243"/>
      <c r="K1375" s="197"/>
      <c r="L1375" s="198" t="str">
        <f t="shared" si="236"/>
        <v/>
      </c>
      <c r="M1375" s="199" t="str">
        <f t="shared" si="237"/>
        <v/>
      </c>
      <c r="N1375" s="200" t="str">
        <f t="shared" si="238"/>
        <v xml:space="preserve"> </v>
      </c>
      <c r="O1375" s="201"/>
      <c r="P1375" s="201"/>
      <c r="Q1375" s="202"/>
      <c r="R1375" s="202"/>
      <c r="S1375" s="202"/>
      <c r="T1375" s="193" t="str">
        <f>IFERROR(VLOOKUP(S1375,Sort!E:F,2,0),"")</f>
        <v/>
      </c>
      <c r="U1375" s="115" t="str">
        <f t="shared" si="239"/>
        <v/>
      </c>
      <c r="V1375" s="202" t="s">
        <v>422</v>
      </c>
      <c r="W1375" s="202"/>
      <c r="X1375" s="202"/>
      <c r="Y1375" s="202"/>
      <c r="Z1375" s="193"/>
      <c r="AA1375" s="193" t="s">
        <v>362</v>
      </c>
      <c r="AB1375" s="203"/>
      <c r="AC1375" s="204" t="str">
        <f t="shared" si="240"/>
        <v>CLOSE</v>
      </c>
      <c r="AD1375" s="47" t="str">
        <f t="array" ref="AD1375">IF(D1375="","",INDEX(HM_Unit!$D$1:$AE$1,MATCH(C1375,HM_Unit!$D$2:$AE$2,0)))</f>
        <v/>
      </c>
      <c r="AE1375" s="46"/>
      <c r="AF1375" s="46"/>
      <c r="AG1375" s="46"/>
      <c r="AH1375" s="46"/>
      <c r="AI1375" s="46"/>
      <c r="AJ1375" s="46"/>
      <c r="AK1375" s="46"/>
    </row>
    <row r="1376" spans="1:37" ht="12" customHeight="1">
      <c r="A1376" s="46" t="str">
        <f>IFERROR(VLOOKUP(D1376,Sort!B:D,3,0),"")</f>
        <v/>
      </c>
      <c r="B1376" s="190" t="str">
        <f t="shared" si="234"/>
        <v>0CLOSE</v>
      </c>
      <c r="C1376" s="196"/>
      <c r="D1376" s="193"/>
      <c r="E1376" s="193" t="str">
        <f>IFERROR(VLOOKUP(D1376,Sort!B:C,2,0),"")</f>
        <v/>
      </c>
      <c r="F1376" s="194"/>
      <c r="G1376" s="195" t="str">
        <f t="shared" si="235"/>
        <v/>
      </c>
      <c r="H1376" s="243"/>
      <c r="I1376" s="197"/>
      <c r="J1376" s="243"/>
      <c r="K1376" s="197"/>
      <c r="L1376" s="198" t="str">
        <f t="shared" si="236"/>
        <v/>
      </c>
      <c r="M1376" s="199" t="str">
        <f t="shared" si="237"/>
        <v/>
      </c>
      <c r="N1376" s="200" t="str">
        <f t="shared" si="238"/>
        <v xml:space="preserve"> </v>
      </c>
      <c r="O1376" s="201"/>
      <c r="P1376" s="201"/>
      <c r="Q1376" s="202"/>
      <c r="R1376" s="202"/>
      <c r="S1376" s="202"/>
      <c r="T1376" s="193" t="str">
        <f>IFERROR(VLOOKUP(S1376,Sort!E:F,2,0),"")</f>
        <v/>
      </c>
      <c r="U1376" s="115" t="str">
        <f t="shared" si="239"/>
        <v/>
      </c>
      <c r="V1376" s="202" t="s">
        <v>422</v>
      </c>
      <c r="W1376" s="202"/>
      <c r="X1376" s="202"/>
      <c r="Y1376" s="202"/>
      <c r="Z1376" s="193"/>
      <c r="AA1376" s="193" t="s">
        <v>362</v>
      </c>
      <c r="AB1376" s="203"/>
      <c r="AC1376" s="204" t="str">
        <f t="shared" si="240"/>
        <v>CLOSE</v>
      </c>
      <c r="AD1376" s="47" t="str">
        <f t="array" ref="AD1376">IF(D1376="","",INDEX(HM_Unit!$D$1:$AE$1,MATCH(C1376,HM_Unit!$D$2:$AE$2,0)))</f>
        <v/>
      </c>
      <c r="AE1376" s="46"/>
      <c r="AF1376" s="46"/>
      <c r="AG1376" s="46"/>
      <c r="AH1376" s="46"/>
      <c r="AI1376" s="46"/>
      <c r="AJ1376" s="46"/>
      <c r="AK1376" s="46"/>
    </row>
    <row r="1377" spans="1:37" ht="12" customHeight="1">
      <c r="A1377" s="46" t="str">
        <f>IFERROR(VLOOKUP(D1377,Sort!B:D,3,0),"")</f>
        <v/>
      </c>
      <c r="B1377" s="190" t="str">
        <f t="shared" si="234"/>
        <v>0CLOSE</v>
      </c>
      <c r="C1377" s="196"/>
      <c r="D1377" s="193"/>
      <c r="E1377" s="193" t="str">
        <f>IFERROR(VLOOKUP(D1377,Sort!B:C,2,0),"")</f>
        <v/>
      </c>
      <c r="F1377" s="194"/>
      <c r="G1377" s="195" t="str">
        <f t="shared" si="235"/>
        <v/>
      </c>
      <c r="H1377" s="243"/>
      <c r="I1377" s="197"/>
      <c r="J1377" s="243"/>
      <c r="K1377" s="197"/>
      <c r="L1377" s="198" t="str">
        <f t="shared" si="236"/>
        <v/>
      </c>
      <c r="M1377" s="199" t="str">
        <f t="shared" si="237"/>
        <v/>
      </c>
      <c r="N1377" s="200" t="str">
        <f t="shared" si="238"/>
        <v xml:space="preserve"> </v>
      </c>
      <c r="O1377" s="201"/>
      <c r="P1377" s="201"/>
      <c r="Q1377" s="202"/>
      <c r="R1377" s="202"/>
      <c r="S1377" s="202"/>
      <c r="T1377" s="193" t="str">
        <f>IFERROR(VLOOKUP(S1377,Sort!E:F,2,0),"")</f>
        <v/>
      </c>
      <c r="U1377" s="115" t="str">
        <f t="shared" si="239"/>
        <v/>
      </c>
      <c r="V1377" s="202" t="s">
        <v>422</v>
      </c>
      <c r="W1377" s="202"/>
      <c r="X1377" s="202"/>
      <c r="Y1377" s="202"/>
      <c r="Z1377" s="193"/>
      <c r="AA1377" s="193" t="s">
        <v>362</v>
      </c>
      <c r="AB1377" s="203"/>
      <c r="AC1377" s="204" t="str">
        <f t="shared" si="240"/>
        <v>CLOSE</v>
      </c>
      <c r="AD1377" s="47" t="str">
        <f t="array" ref="AD1377">IF(D1377="","",INDEX(HM_Unit!$D$1:$AE$1,MATCH(C1377,HM_Unit!$D$2:$AE$2,0)))</f>
        <v/>
      </c>
      <c r="AE1377" s="46"/>
      <c r="AF1377" s="46"/>
      <c r="AG1377" s="46"/>
      <c r="AH1377" s="46"/>
      <c r="AI1377" s="46"/>
      <c r="AJ1377" s="46"/>
      <c r="AK1377" s="46"/>
    </row>
    <row r="1378" spans="1:37" ht="12" customHeight="1">
      <c r="A1378" s="46" t="str">
        <f>IFERROR(VLOOKUP(D1378,Sort!B:D,3,0),"")</f>
        <v/>
      </c>
      <c r="B1378" s="190" t="str">
        <f t="shared" si="234"/>
        <v>0CLOSE</v>
      </c>
      <c r="C1378" s="196"/>
      <c r="D1378" s="193"/>
      <c r="E1378" s="193" t="str">
        <f>IFERROR(VLOOKUP(D1378,Sort!B:C,2,0),"")</f>
        <v/>
      </c>
      <c r="F1378" s="194"/>
      <c r="G1378" s="195" t="str">
        <f t="shared" si="235"/>
        <v/>
      </c>
      <c r="H1378" s="243"/>
      <c r="I1378" s="197"/>
      <c r="J1378" s="243"/>
      <c r="K1378" s="197"/>
      <c r="L1378" s="198" t="str">
        <f t="shared" si="236"/>
        <v/>
      </c>
      <c r="M1378" s="199" t="str">
        <f t="shared" si="237"/>
        <v/>
      </c>
      <c r="N1378" s="200" t="str">
        <f t="shared" si="238"/>
        <v xml:space="preserve"> </v>
      </c>
      <c r="O1378" s="201"/>
      <c r="P1378" s="201"/>
      <c r="Q1378" s="202"/>
      <c r="R1378" s="202"/>
      <c r="S1378" s="202"/>
      <c r="T1378" s="193" t="str">
        <f>IFERROR(VLOOKUP(S1378,Sort!E:F,2,0),"")</f>
        <v/>
      </c>
      <c r="U1378" s="115" t="str">
        <f t="shared" si="239"/>
        <v/>
      </c>
      <c r="V1378" s="202" t="s">
        <v>422</v>
      </c>
      <c r="W1378" s="202"/>
      <c r="X1378" s="202"/>
      <c r="Y1378" s="202"/>
      <c r="Z1378" s="193"/>
      <c r="AA1378" s="193" t="s">
        <v>362</v>
      </c>
      <c r="AB1378" s="203"/>
      <c r="AC1378" s="204" t="str">
        <f t="shared" si="240"/>
        <v>CLOSE</v>
      </c>
      <c r="AD1378" s="47" t="str">
        <f t="array" ref="AD1378">IF(D1378="","",INDEX(HM_Unit!$D$1:$AE$1,MATCH(C1378,HM_Unit!$D$2:$AE$2,0)))</f>
        <v/>
      </c>
      <c r="AE1378" s="46"/>
      <c r="AF1378" s="46"/>
      <c r="AG1378" s="46"/>
      <c r="AH1378" s="46"/>
      <c r="AI1378" s="46"/>
      <c r="AJ1378" s="46"/>
      <c r="AK1378" s="46"/>
    </row>
    <row r="1379" spans="1:37" ht="12" customHeight="1">
      <c r="A1379" s="46" t="str">
        <f>IFERROR(VLOOKUP(D1379,Sort!B:D,3,0),"")</f>
        <v/>
      </c>
      <c r="B1379" s="190" t="str">
        <f t="shared" si="234"/>
        <v>0CLOSE</v>
      </c>
      <c r="C1379" s="196"/>
      <c r="D1379" s="193"/>
      <c r="E1379" s="193" t="str">
        <f>IFERROR(VLOOKUP(D1379,Sort!B:C,2,0),"")</f>
        <v/>
      </c>
      <c r="F1379" s="194"/>
      <c r="G1379" s="195" t="str">
        <f t="shared" si="235"/>
        <v/>
      </c>
      <c r="H1379" s="243"/>
      <c r="I1379" s="197"/>
      <c r="J1379" s="243"/>
      <c r="K1379" s="197"/>
      <c r="L1379" s="198" t="str">
        <f t="shared" si="236"/>
        <v/>
      </c>
      <c r="M1379" s="199" t="str">
        <f t="shared" si="237"/>
        <v/>
      </c>
      <c r="N1379" s="200" t="str">
        <f t="shared" si="238"/>
        <v xml:space="preserve"> </v>
      </c>
      <c r="O1379" s="201"/>
      <c r="P1379" s="201"/>
      <c r="Q1379" s="202"/>
      <c r="R1379" s="202"/>
      <c r="S1379" s="202"/>
      <c r="T1379" s="193" t="str">
        <f>IFERROR(VLOOKUP(S1379,Sort!E:F,2,0),"")</f>
        <v/>
      </c>
      <c r="U1379" s="115" t="str">
        <f t="shared" si="239"/>
        <v/>
      </c>
      <c r="V1379" s="202" t="s">
        <v>422</v>
      </c>
      <c r="W1379" s="202"/>
      <c r="X1379" s="202"/>
      <c r="Y1379" s="202"/>
      <c r="Z1379" s="193"/>
      <c r="AA1379" s="193" t="s">
        <v>362</v>
      </c>
      <c r="AB1379" s="203"/>
      <c r="AC1379" s="204" t="str">
        <f t="shared" si="240"/>
        <v>CLOSE</v>
      </c>
      <c r="AD1379" s="47" t="str">
        <f t="array" ref="AD1379">IF(D1379="","",INDEX(HM_Unit!$D$1:$AE$1,MATCH(C1379,HM_Unit!$D$2:$AE$2,0)))</f>
        <v/>
      </c>
      <c r="AE1379" s="46"/>
      <c r="AF1379" s="46"/>
      <c r="AG1379" s="46"/>
      <c r="AH1379" s="46"/>
      <c r="AI1379" s="46"/>
      <c r="AJ1379" s="46"/>
      <c r="AK1379" s="46"/>
    </row>
    <row r="1380" spans="1:37" ht="12" customHeight="1">
      <c r="A1380" s="46" t="str">
        <f>IFERROR(VLOOKUP(D1380,Sort!B:D,3,0),"")</f>
        <v/>
      </c>
      <c r="B1380" s="190" t="str">
        <f t="shared" si="234"/>
        <v>0CLOSE</v>
      </c>
      <c r="C1380" s="196"/>
      <c r="D1380" s="193"/>
      <c r="E1380" s="193" t="str">
        <f>IFERROR(VLOOKUP(D1380,Sort!B:C,2,0),"")</f>
        <v/>
      </c>
      <c r="F1380" s="194"/>
      <c r="G1380" s="195" t="str">
        <f t="shared" si="235"/>
        <v/>
      </c>
      <c r="H1380" s="243"/>
      <c r="I1380" s="197"/>
      <c r="J1380" s="243"/>
      <c r="K1380" s="197"/>
      <c r="L1380" s="198" t="str">
        <f t="shared" si="236"/>
        <v/>
      </c>
      <c r="M1380" s="199" t="str">
        <f t="shared" si="237"/>
        <v/>
      </c>
      <c r="N1380" s="200" t="str">
        <f t="shared" si="238"/>
        <v xml:space="preserve"> </v>
      </c>
      <c r="O1380" s="201"/>
      <c r="P1380" s="201"/>
      <c r="Q1380" s="202"/>
      <c r="R1380" s="202"/>
      <c r="S1380" s="202"/>
      <c r="T1380" s="193" t="str">
        <f>IFERROR(VLOOKUP(S1380,Sort!E:F,2,0),"")</f>
        <v/>
      </c>
      <c r="U1380" s="115" t="str">
        <f t="shared" si="239"/>
        <v/>
      </c>
      <c r="V1380" s="202" t="s">
        <v>422</v>
      </c>
      <c r="W1380" s="202"/>
      <c r="X1380" s="202"/>
      <c r="Y1380" s="202"/>
      <c r="Z1380" s="193"/>
      <c r="AA1380" s="193" t="s">
        <v>362</v>
      </c>
      <c r="AB1380" s="203"/>
      <c r="AC1380" s="204" t="str">
        <f t="shared" si="240"/>
        <v>CLOSE</v>
      </c>
      <c r="AD1380" s="47" t="str">
        <f t="array" ref="AD1380">IF(D1380="","",INDEX(HM_Unit!$D$1:$AE$1,MATCH(C1380,HM_Unit!$D$2:$AE$2,0)))</f>
        <v/>
      </c>
      <c r="AE1380" s="46"/>
      <c r="AF1380" s="46"/>
      <c r="AG1380" s="46"/>
      <c r="AH1380" s="46"/>
      <c r="AI1380" s="46"/>
      <c r="AJ1380" s="46"/>
      <c r="AK1380" s="46"/>
    </row>
    <row r="1381" spans="1:37" ht="12" customHeight="1">
      <c r="A1381" s="46" t="str">
        <f>IFERROR(VLOOKUP(D1381,Sort!B:D,3,0),"")</f>
        <v/>
      </c>
      <c r="B1381" s="190" t="str">
        <f t="shared" si="234"/>
        <v>0CLOSE</v>
      </c>
      <c r="C1381" s="196"/>
      <c r="D1381" s="193"/>
      <c r="E1381" s="193" t="str">
        <f>IFERROR(VLOOKUP(D1381,Sort!B:C,2,0),"")</f>
        <v/>
      </c>
      <c r="F1381" s="194"/>
      <c r="G1381" s="195" t="str">
        <f t="shared" si="235"/>
        <v/>
      </c>
      <c r="H1381" s="243"/>
      <c r="I1381" s="197"/>
      <c r="J1381" s="243"/>
      <c r="K1381" s="197"/>
      <c r="L1381" s="198" t="str">
        <f t="shared" si="236"/>
        <v/>
      </c>
      <c r="M1381" s="199" t="str">
        <f t="shared" si="237"/>
        <v/>
      </c>
      <c r="N1381" s="200" t="str">
        <f t="shared" si="238"/>
        <v xml:space="preserve"> </v>
      </c>
      <c r="O1381" s="201"/>
      <c r="P1381" s="201"/>
      <c r="Q1381" s="202"/>
      <c r="R1381" s="202"/>
      <c r="S1381" s="202"/>
      <c r="T1381" s="193" t="str">
        <f>IFERROR(VLOOKUP(S1381,Sort!E:F,2,0),"")</f>
        <v/>
      </c>
      <c r="U1381" s="115" t="str">
        <f t="shared" si="239"/>
        <v/>
      </c>
      <c r="V1381" s="202" t="s">
        <v>422</v>
      </c>
      <c r="W1381" s="202"/>
      <c r="X1381" s="202"/>
      <c r="Y1381" s="202"/>
      <c r="Z1381" s="193"/>
      <c r="AA1381" s="193" t="s">
        <v>362</v>
      </c>
      <c r="AB1381" s="203"/>
      <c r="AC1381" s="204" t="str">
        <f t="shared" si="240"/>
        <v>CLOSE</v>
      </c>
      <c r="AD1381" s="47" t="str">
        <f t="array" ref="AD1381">IF(D1381="","",INDEX(HM_Unit!$D$1:$AE$1,MATCH(C1381,HM_Unit!$D$2:$AE$2,0)))</f>
        <v/>
      </c>
      <c r="AE1381" s="46"/>
      <c r="AF1381" s="46"/>
      <c r="AG1381" s="46"/>
      <c r="AH1381" s="46"/>
      <c r="AI1381" s="46"/>
      <c r="AJ1381" s="46"/>
      <c r="AK1381" s="46"/>
    </row>
    <row r="1382" spans="1:37" ht="12" customHeight="1">
      <c r="A1382" s="46" t="str">
        <f>IFERROR(VLOOKUP(D1382,Sort!B:D,3,0),"")</f>
        <v/>
      </c>
      <c r="B1382" s="190" t="str">
        <f t="shared" si="234"/>
        <v>0CLOSE</v>
      </c>
      <c r="C1382" s="196"/>
      <c r="D1382" s="193"/>
      <c r="E1382" s="193" t="str">
        <f>IFERROR(VLOOKUP(D1382,Sort!B:C,2,0),"")</f>
        <v/>
      </c>
      <c r="F1382" s="194"/>
      <c r="G1382" s="195" t="str">
        <f t="shared" si="235"/>
        <v/>
      </c>
      <c r="H1382" s="243"/>
      <c r="I1382" s="197"/>
      <c r="J1382" s="243"/>
      <c r="K1382" s="197"/>
      <c r="L1382" s="198" t="str">
        <f t="shared" si="236"/>
        <v/>
      </c>
      <c r="M1382" s="199" t="str">
        <f t="shared" si="237"/>
        <v/>
      </c>
      <c r="N1382" s="200" t="str">
        <f t="shared" si="238"/>
        <v xml:space="preserve"> </v>
      </c>
      <c r="O1382" s="201"/>
      <c r="P1382" s="201"/>
      <c r="Q1382" s="202"/>
      <c r="R1382" s="202"/>
      <c r="S1382" s="202"/>
      <c r="T1382" s="193" t="str">
        <f>IFERROR(VLOOKUP(S1382,Sort!E:F,2,0),"")</f>
        <v/>
      </c>
      <c r="U1382" s="115" t="str">
        <f t="shared" si="239"/>
        <v/>
      </c>
      <c r="V1382" s="202" t="s">
        <v>422</v>
      </c>
      <c r="W1382" s="202"/>
      <c r="X1382" s="202"/>
      <c r="Y1382" s="202"/>
      <c r="Z1382" s="193"/>
      <c r="AA1382" s="193" t="s">
        <v>362</v>
      </c>
      <c r="AB1382" s="203"/>
      <c r="AC1382" s="204" t="str">
        <f t="shared" si="240"/>
        <v>CLOSE</v>
      </c>
      <c r="AD1382" s="47" t="str">
        <f t="array" ref="AD1382">IF(D1382="","",INDEX(HM_Unit!$D$1:$AE$1,MATCH(C1382,HM_Unit!$D$2:$AE$2,0)))</f>
        <v/>
      </c>
      <c r="AE1382" s="46"/>
      <c r="AF1382" s="46"/>
      <c r="AG1382" s="46"/>
      <c r="AH1382" s="46"/>
      <c r="AI1382" s="46"/>
      <c r="AJ1382" s="46"/>
      <c r="AK1382" s="46"/>
    </row>
    <row r="1383" spans="1:37" ht="12" customHeight="1">
      <c r="A1383" s="46" t="str">
        <f>IFERROR(VLOOKUP(D1383,Sort!B:D,3,0),"")</f>
        <v/>
      </c>
      <c r="B1383" s="190" t="str">
        <f t="shared" si="234"/>
        <v>0CLOSE</v>
      </c>
      <c r="C1383" s="196"/>
      <c r="D1383" s="193"/>
      <c r="E1383" s="193" t="str">
        <f>IFERROR(VLOOKUP(D1383,Sort!B:C,2,0),"")</f>
        <v/>
      </c>
      <c r="F1383" s="194"/>
      <c r="G1383" s="195" t="str">
        <f t="shared" si="235"/>
        <v/>
      </c>
      <c r="H1383" s="243"/>
      <c r="I1383" s="197"/>
      <c r="J1383" s="243"/>
      <c r="K1383" s="197"/>
      <c r="L1383" s="198" t="str">
        <f t="shared" si="236"/>
        <v/>
      </c>
      <c r="M1383" s="199" t="str">
        <f t="shared" si="237"/>
        <v/>
      </c>
      <c r="N1383" s="200" t="str">
        <f t="shared" si="238"/>
        <v xml:space="preserve"> </v>
      </c>
      <c r="O1383" s="201"/>
      <c r="P1383" s="201"/>
      <c r="Q1383" s="202"/>
      <c r="R1383" s="202"/>
      <c r="S1383" s="202"/>
      <c r="T1383" s="193" t="str">
        <f>IFERROR(VLOOKUP(S1383,Sort!E:F,2,0),"")</f>
        <v/>
      </c>
      <c r="U1383" s="115" t="str">
        <f t="shared" si="239"/>
        <v/>
      </c>
      <c r="V1383" s="202" t="s">
        <v>422</v>
      </c>
      <c r="W1383" s="202"/>
      <c r="X1383" s="202"/>
      <c r="Y1383" s="202"/>
      <c r="Z1383" s="193"/>
      <c r="AA1383" s="193" t="s">
        <v>362</v>
      </c>
      <c r="AB1383" s="203"/>
      <c r="AC1383" s="204" t="str">
        <f t="shared" si="240"/>
        <v>CLOSE</v>
      </c>
      <c r="AD1383" s="47" t="str">
        <f t="array" ref="AD1383">IF(D1383="","",INDEX(HM_Unit!$D$1:$AE$1,MATCH(C1383,HM_Unit!$D$2:$AE$2,0)))</f>
        <v/>
      </c>
      <c r="AE1383" s="46"/>
      <c r="AF1383" s="46"/>
      <c r="AG1383" s="46"/>
      <c r="AH1383" s="46"/>
      <c r="AI1383" s="46"/>
      <c r="AJ1383" s="46"/>
      <c r="AK1383" s="46"/>
    </row>
    <row r="1384" spans="1:37" ht="12" customHeight="1">
      <c r="A1384" s="46" t="str">
        <f>IFERROR(VLOOKUP(D1384,Sort!B:D,3,0),"")</f>
        <v/>
      </c>
      <c r="B1384" s="190" t="str">
        <f t="shared" si="234"/>
        <v>0CLOSE</v>
      </c>
      <c r="C1384" s="196"/>
      <c r="D1384" s="193"/>
      <c r="E1384" s="193" t="str">
        <f>IFERROR(VLOOKUP(D1384,Sort!B:C,2,0),"")</f>
        <v/>
      </c>
      <c r="F1384" s="194"/>
      <c r="G1384" s="195" t="str">
        <f t="shared" si="235"/>
        <v/>
      </c>
      <c r="H1384" s="243"/>
      <c r="I1384" s="197"/>
      <c r="J1384" s="243"/>
      <c r="K1384" s="197"/>
      <c r="L1384" s="198" t="str">
        <f t="shared" si="236"/>
        <v/>
      </c>
      <c r="M1384" s="199" t="str">
        <f t="shared" si="237"/>
        <v/>
      </c>
      <c r="N1384" s="200" t="str">
        <f t="shared" si="238"/>
        <v xml:space="preserve"> </v>
      </c>
      <c r="O1384" s="201"/>
      <c r="P1384" s="201"/>
      <c r="Q1384" s="202"/>
      <c r="R1384" s="202"/>
      <c r="S1384" s="202"/>
      <c r="T1384" s="193" t="str">
        <f>IFERROR(VLOOKUP(S1384,Sort!E:F,2,0),"")</f>
        <v/>
      </c>
      <c r="U1384" s="115" t="str">
        <f t="shared" si="239"/>
        <v/>
      </c>
      <c r="V1384" s="202" t="s">
        <v>422</v>
      </c>
      <c r="W1384" s="202"/>
      <c r="X1384" s="202"/>
      <c r="Y1384" s="202"/>
      <c r="Z1384" s="193"/>
      <c r="AA1384" s="193" t="s">
        <v>362</v>
      </c>
      <c r="AB1384" s="203"/>
      <c r="AC1384" s="204" t="str">
        <f t="shared" si="240"/>
        <v>CLOSE</v>
      </c>
      <c r="AD1384" s="47" t="str">
        <f t="array" ref="AD1384">IF(D1384="","",INDEX(HM_Unit!$D$1:$AE$1,MATCH(C1384,HM_Unit!$D$2:$AE$2,0)))</f>
        <v/>
      </c>
      <c r="AE1384" s="46"/>
      <c r="AF1384" s="46"/>
      <c r="AG1384" s="46"/>
      <c r="AH1384" s="46"/>
      <c r="AI1384" s="46"/>
      <c r="AJ1384" s="46"/>
      <c r="AK1384" s="46"/>
    </row>
    <row r="1385" spans="1:37" ht="12" customHeight="1">
      <c r="A1385" s="46" t="str">
        <f>IFERROR(VLOOKUP(D1385,Sort!B:D,3,0),"")</f>
        <v/>
      </c>
      <c r="B1385" s="190" t="str">
        <f t="shared" si="234"/>
        <v>0CLOSE</v>
      </c>
      <c r="C1385" s="196"/>
      <c r="D1385" s="193"/>
      <c r="E1385" s="193" t="str">
        <f>IFERROR(VLOOKUP(D1385,Sort!B:C,2,0),"")</f>
        <v/>
      </c>
      <c r="F1385" s="194"/>
      <c r="G1385" s="195" t="str">
        <f t="shared" si="235"/>
        <v/>
      </c>
      <c r="H1385" s="243"/>
      <c r="I1385" s="197"/>
      <c r="J1385" s="243"/>
      <c r="K1385" s="197"/>
      <c r="L1385" s="198" t="str">
        <f t="shared" si="236"/>
        <v/>
      </c>
      <c r="M1385" s="199" t="str">
        <f t="shared" si="237"/>
        <v/>
      </c>
      <c r="N1385" s="200" t="str">
        <f t="shared" si="238"/>
        <v xml:space="preserve"> </v>
      </c>
      <c r="O1385" s="201"/>
      <c r="P1385" s="201"/>
      <c r="Q1385" s="202"/>
      <c r="R1385" s="202"/>
      <c r="S1385" s="202"/>
      <c r="T1385" s="193" t="str">
        <f>IFERROR(VLOOKUP(S1385,Sort!E:F,2,0),"")</f>
        <v/>
      </c>
      <c r="U1385" s="115" t="str">
        <f t="shared" si="239"/>
        <v/>
      </c>
      <c r="V1385" s="202" t="s">
        <v>422</v>
      </c>
      <c r="W1385" s="202"/>
      <c r="X1385" s="202"/>
      <c r="Y1385" s="202"/>
      <c r="Z1385" s="193"/>
      <c r="AA1385" s="193" t="s">
        <v>362</v>
      </c>
      <c r="AB1385" s="203"/>
      <c r="AC1385" s="204" t="str">
        <f t="shared" si="240"/>
        <v>CLOSE</v>
      </c>
      <c r="AD1385" s="47" t="str">
        <f t="array" ref="AD1385">IF(D1385="","",INDEX(HM_Unit!$D$1:$AE$1,MATCH(C1385,HM_Unit!$D$2:$AE$2,0)))</f>
        <v/>
      </c>
      <c r="AE1385" s="46"/>
      <c r="AF1385" s="46"/>
      <c r="AG1385" s="46"/>
      <c r="AH1385" s="46"/>
      <c r="AI1385" s="46"/>
      <c r="AJ1385" s="46"/>
      <c r="AK1385" s="46"/>
    </row>
    <row r="1386" spans="1:37" ht="12" customHeight="1">
      <c r="A1386" s="46" t="str">
        <f>IFERROR(VLOOKUP(D1386,Sort!B:D,3,0),"")</f>
        <v/>
      </c>
      <c r="B1386" s="190" t="str">
        <f t="shared" si="234"/>
        <v>0CLOSE</v>
      </c>
      <c r="C1386" s="196"/>
      <c r="D1386" s="193"/>
      <c r="E1386" s="193" t="str">
        <f>IFERROR(VLOOKUP(D1386,Sort!B:C,2,0),"")</f>
        <v/>
      </c>
      <c r="F1386" s="194"/>
      <c r="G1386" s="195" t="str">
        <f t="shared" si="235"/>
        <v/>
      </c>
      <c r="H1386" s="243"/>
      <c r="I1386" s="197"/>
      <c r="J1386" s="243"/>
      <c r="K1386" s="197"/>
      <c r="L1386" s="198" t="str">
        <f t="shared" si="236"/>
        <v/>
      </c>
      <c r="M1386" s="199" t="str">
        <f t="shared" si="237"/>
        <v/>
      </c>
      <c r="N1386" s="200" t="str">
        <f t="shared" si="238"/>
        <v xml:space="preserve"> </v>
      </c>
      <c r="O1386" s="201"/>
      <c r="P1386" s="201"/>
      <c r="Q1386" s="202"/>
      <c r="R1386" s="202"/>
      <c r="S1386" s="202"/>
      <c r="T1386" s="193" t="str">
        <f>IFERROR(VLOOKUP(S1386,Sort!E:F,2,0),"")</f>
        <v/>
      </c>
      <c r="U1386" s="115" t="str">
        <f t="shared" si="239"/>
        <v/>
      </c>
      <c r="V1386" s="202" t="s">
        <v>422</v>
      </c>
      <c r="W1386" s="202"/>
      <c r="X1386" s="202"/>
      <c r="Y1386" s="202"/>
      <c r="Z1386" s="193"/>
      <c r="AA1386" s="193" t="s">
        <v>362</v>
      </c>
      <c r="AB1386" s="203"/>
      <c r="AC1386" s="204" t="str">
        <f t="shared" si="240"/>
        <v>CLOSE</v>
      </c>
      <c r="AD1386" s="47" t="str">
        <f t="array" ref="AD1386">IF(D1386="","",INDEX(HM_Unit!$D$1:$AE$1,MATCH(C1386,HM_Unit!$D$2:$AE$2,0)))</f>
        <v/>
      </c>
      <c r="AE1386" s="46"/>
      <c r="AF1386" s="46"/>
      <c r="AG1386" s="46"/>
      <c r="AH1386" s="46"/>
      <c r="AI1386" s="46"/>
      <c r="AJ1386" s="46"/>
      <c r="AK1386" s="46"/>
    </row>
    <row r="1387" spans="1:37" ht="12" customHeight="1">
      <c r="A1387" s="46" t="str">
        <f>IFERROR(VLOOKUP(D1387,Sort!B:D,3,0),"")</f>
        <v/>
      </c>
      <c r="B1387" s="190" t="str">
        <f t="shared" si="234"/>
        <v>0CLOSE</v>
      </c>
      <c r="C1387" s="196"/>
      <c r="D1387" s="193"/>
      <c r="E1387" s="193" t="str">
        <f>IFERROR(VLOOKUP(D1387,Sort!B:C,2,0),"")</f>
        <v/>
      </c>
      <c r="F1387" s="194"/>
      <c r="G1387" s="195" t="str">
        <f t="shared" si="235"/>
        <v/>
      </c>
      <c r="H1387" s="243"/>
      <c r="I1387" s="197"/>
      <c r="J1387" s="243"/>
      <c r="K1387" s="197"/>
      <c r="L1387" s="198" t="str">
        <f t="shared" si="236"/>
        <v/>
      </c>
      <c r="M1387" s="199" t="str">
        <f t="shared" si="237"/>
        <v/>
      </c>
      <c r="N1387" s="200" t="str">
        <f t="shared" si="238"/>
        <v xml:space="preserve"> </v>
      </c>
      <c r="O1387" s="201"/>
      <c r="P1387" s="201"/>
      <c r="Q1387" s="202"/>
      <c r="R1387" s="202"/>
      <c r="S1387" s="202"/>
      <c r="T1387" s="193" t="str">
        <f>IFERROR(VLOOKUP(S1387,Sort!E:F,2,0),"")</f>
        <v/>
      </c>
      <c r="U1387" s="115" t="str">
        <f t="shared" si="239"/>
        <v/>
      </c>
      <c r="V1387" s="202" t="s">
        <v>422</v>
      </c>
      <c r="W1387" s="202"/>
      <c r="X1387" s="202"/>
      <c r="Y1387" s="202"/>
      <c r="Z1387" s="193"/>
      <c r="AA1387" s="193" t="s">
        <v>362</v>
      </c>
      <c r="AB1387" s="203"/>
      <c r="AC1387" s="204" t="str">
        <f t="shared" si="240"/>
        <v>CLOSE</v>
      </c>
      <c r="AD1387" s="47" t="str">
        <f t="array" ref="AD1387">IF(D1387="","",INDEX(HM_Unit!$D$1:$AE$1,MATCH(C1387,HM_Unit!$D$2:$AE$2,0)))</f>
        <v/>
      </c>
      <c r="AE1387" s="46"/>
      <c r="AF1387" s="46"/>
      <c r="AG1387" s="46"/>
      <c r="AH1387" s="46"/>
      <c r="AI1387" s="46"/>
      <c r="AJ1387" s="46"/>
      <c r="AK1387" s="46"/>
    </row>
    <row r="1388" spans="1:37" ht="12" customHeight="1">
      <c r="A1388" s="46" t="str">
        <f>IFERROR(VLOOKUP(D1388,Sort!B:D,3,0),"")</f>
        <v/>
      </c>
      <c r="B1388" s="190" t="str">
        <f t="shared" si="234"/>
        <v>0CLOSE</v>
      </c>
      <c r="C1388" s="196"/>
      <c r="D1388" s="193"/>
      <c r="E1388" s="193" t="str">
        <f>IFERROR(VLOOKUP(D1388,Sort!B:C,2,0),"")</f>
        <v/>
      </c>
      <c r="F1388" s="194"/>
      <c r="G1388" s="195" t="str">
        <f t="shared" si="235"/>
        <v/>
      </c>
      <c r="H1388" s="243"/>
      <c r="I1388" s="197"/>
      <c r="J1388" s="243"/>
      <c r="K1388" s="197"/>
      <c r="L1388" s="198" t="str">
        <f t="shared" si="236"/>
        <v/>
      </c>
      <c r="M1388" s="199" t="str">
        <f t="shared" si="237"/>
        <v/>
      </c>
      <c r="N1388" s="200" t="str">
        <f t="shared" si="238"/>
        <v xml:space="preserve"> </v>
      </c>
      <c r="O1388" s="201"/>
      <c r="P1388" s="201"/>
      <c r="Q1388" s="202"/>
      <c r="R1388" s="202"/>
      <c r="S1388" s="202"/>
      <c r="T1388" s="193" t="str">
        <f>IFERROR(VLOOKUP(S1388,Sort!E:F,2,0),"")</f>
        <v/>
      </c>
      <c r="U1388" s="115" t="str">
        <f t="shared" si="239"/>
        <v/>
      </c>
      <c r="V1388" s="202" t="s">
        <v>422</v>
      </c>
      <c r="W1388" s="202"/>
      <c r="X1388" s="202"/>
      <c r="Y1388" s="202"/>
      <c r="Z1388" s="193"/>
      <c r="AA1388" s="193" t="s">
        <v>362</v>
      </c>
      <c r="AB1388" s="203"/>
      <c r="AC1388" s="204" t="str">
        <f t="shared" si="240"/>
        <v>CLOSE</v>
      </c>
      <c r="AD1388" s="47" t="str">
        <f t="array" ref="AD1388">IF(D1388="","",INDEX(HM_Unit!$D$1:$AE$1,MATCH(C1388,HM_Unit!$D$2:$AE$2,0)))</f>
        <v/>
      </c>
      <c r="AE1388" s="46"/>
      <c r="AF1388" s="46"/>
      <c r="AG1388" s="46"/>
      <c r="AH1388" s="46"/>
      <c r="AI1388" s="46"/>
      <c r="AJ1388" s="46"/>
      <c r="AK1388" s="46"/>
    </row>
    <row r="1389" spans="1:37" ht="12" customHeight="1">
      <c r="A1389" s="46" t="str">
        <f>IFERROR(VLOOKUP(D1389,Sort!B:D,3,0),"")</f>
        <v/>
      </c>
      <c r="B1389" s="190" t="str">
        <f t="shared" si="234"/>
        <v>0CLOSE</v>
      </c>
      <c r="C1389" s="196"/>
      <c r="D1389" s="193"/>
      <c r="E1389" s="193" t="str">
        <f>IFERROR(VLOOKUP(D1389,Sort!B:C,2,0),"")</f>
        <v/>
      </c>
      <c r="F1389" s="194"/>
      <c r="G1389" s="195" t="str">
        <f t="shared" si="235"/>
        <v/>
      </c>
      <c r="H1389" s="243"/>
      <c r="I1389" s="197"/>
      <c r="J1389" s="243"/>
      <c r="K1389" s="197"/>
      <c r="L1389" s="198" t="str">
        <f t="shared" si="236"/>
        <v/>
      </c>
      <c r="M1389" s="199" t="str">
        <f t="shared" si="237"/>
        <v/>
      </c>
      <c r="N1389" s="200" t="str">
        <f t="shared" si="238"/>
        <v xml:space="preserve"> </v>
      </c>
      <c r="O1389" s="201"/>
      <c r="P1389" s="201"/>
      <c r="Q1389" s="202"/>
      <c r="R1389" s="202"/>
      <c r="S1389" s="202"/>
      <c r="T1389" s="193" t="str">
        <f>IFERROR(VLOOKUP(S1389,Sort!E:F,2,0),"")</f>
        <v/>
      </c>
      <c r="U1389" s="115" t="str">
        <f t="shared" si="239"/>
        <v/>
      </c>
      <c r="V1389" s="202" t="s">
        <v>422</v>
      </c>
      <c r="W1389" s="202"/>
      <c r="X1389" s="202"/>
      <c r="Y1389" s="202"/>
      <c r="Z1389" s="193"/>
      <c r="AA1389" s="193" t="s">
        <v>362</v>
      </c>
      <c r="AB1389" s="203"/>
      <c r="AC1389" s="204" t="str">
        <f t="shared" si="240"/>
        <v>CLOSE</v>
      </c>
      <c r="AD1389" s="47" t="str">
        <f t="array" ref="AD1389">IF(D1389="","",INDEX(HM_Unit!$D$1:$AE$1,MATCH(C1389,HM_Unit!$D$2:$AE$2,0)))</f>
        <v/>
      </c>
      <c r="AE1389" s="46"/>
      <c r="AF1389" s="46"/>
      <c r="AG1389" s="46"/>
      <c r="AH1389" s="46"/>
      <c r="AI1389" s="46"/>
      <c r="AJ1389" s="46"/>
      <c r="AK1389" s="46"/>
    </row>
    <row r="1390" spans="1:37" ht="12" customHeight="1">
      <c r="A1390" s="46" t="str">
        <f>IFERROR(VLOOKUP(D1390,Sort!B:D,3,0),"")</f>
        <v/>
      </c>
      <c r="B1390" s="190" t="str">
        <f t="shared" si="234"/>
        <v>0CLOSE</v>
      </c>
      <c r="C1390" s="196"/>
      <c r="D1390" s="193"/>
      <c r="E1390" s="193" t="str">
        <f>IFERROR(VLOOKUP(D1390,Sort!B:C,2,0),"")</f>
        <v/>
      </c>
      <c r="F1390" s="194"/>
      <c r="G1390" s="195" t="str">
        <f t="shared" si="235"/>
        <v/>
      </c>
      <c r="H1390" s="243"/>
      <c r="I1390" s="197"/>
      <c r="J1390" s="243"/>
      <c r="K1390" s="197"/>
      <c r="L1390" s="198" t="str">
        <f t="shared" si="236"/>
        <v/>
      </c>
      <c r="M1390" s="199" t="str">
        <f t="shared" si="237"/>
        <v/>
      </c>
      <c r="N1390" s="200" t="str">
        <f t="shared" si="238"/>
        <v xml:space="preserve"> </v>
      </c>
      <c r="O1390" s="201"/>
      <c r="P1390" s="201"/>
      <c r="Q1390" s="202"/>
      <c r="R1390" s="202"/>
      <c r="S1390" s="202"/>
      <c r="T1390" s="193" t="str">
        <f>IFERROR(VLOOKUP(S1390,Sort!E:F,2,0),"")</f>
        <v/>
      </c>
      <c r="U1390" s="115" t="str">
        <f t="shared" si="239"/>
        <v/>
      </c>
      <c r="V1390" s="202" t="s">
        <v>422</v>
      </c>
      <c r="W1390" s="202"/>
      <c r="X1390" s="202"/>
      <c r="Y1390" s="202"/>
      <c r="Z1390" s="193"/>
      <c r="AA1390" s="193" t="s">
        <v>362</v>
      </c>
      <c r="AB1390" s="203"/>
      <c r="AC1390" s="204" t="str">
        <f t="shared" si="240"/>
        <v>CLOSE</v>
      </c>
      <c r="AD1390" s="47" t="str">
        <f t="array" ref="AD1390">IF(D1390="","",INDEX(HM_Unit!$D$1:$AE$1,MATCH(C1390,HM_Unit!$D$2:$AE$2,0)))</f>
        <v/>
      </c>
      <c r="AE1390" s="46"/>
      <c r="AF1390" s="46"/>
      <c r="AG1390" s="46"/>
      <c r="AH1390" s="46"/>
      <c r="AI1390" s="46"/>
      <c r="AJ1390" s="46"/>
      <c r="AK1390" s="46"/>
    </row>
    <row r="1391" spans="1:37" ht="12" customHeight="1">
      <c r="A1391" s="46" t="str">
        <f>IFERROR(VLOOKUP(D1391,Sort!B:D,3,0),"")</f>
        <v/>
      </c>
      <c r="B1391" s="190" t="str">
        <f t="shared" si="234"/>
        <v>0CLOSE</v>
      </c>
      <c r="C1391" s="196"/>
      <c r="D1391" s="193"/>
      <c r="E1391" s="193" t="str">
        <f>IFERROR(VLOOKUP(D1391,Sort!B:C,2,0),"")</f>
        <v/>
      </c>
      <c r="F1391" s="194"/>
      <c r="G1391" s="195" t="str">
        <f t="shared" si="235"/>
        <v/>
      </c>
      <c r="H1391" s="243"/>
      <c r="I1391" s="197"/>
      <c r="J1391" s="243"/>
      <c r="K1391" s="197"/>
      <c r="L1391" s="198" t="str">
        <f t="shared" si="236"/>
        <v/>
      </c>
      <c r="M1391" s="199" t="str">
        <f t="shared" si="237"/>
        <v/>
      </c>
      <c r="N1391" s="200" t="str">
        <f t="shared" si="238"/>
        <v xml:space="preserve"> </v>
      </c>
      <c r="O1391" s="201"/>
      <c r="P1391" s="201"/>
      <c r="Q1391" s="202"/>
      <c r="R1391" s="202"/>
      <c r="S1391" s="202"/>
      <c r="T1391" s="193" t="str">
        <f>IFERROR(VLOOKUP(S1391,Sort!E:F,2,0),"")</f>
        <v/>
      </c>
      <c r="U1391" s="115" t="str">
        <f t="shared" si="239"/>
        <v/>
      </c>
      <c r="V1391" s="202" t="s">
        <v>422</v>
      </c>
      <c r="W1391" s="202"/>
      <c r="X1391" s="202"/>
      <c r="Y1391" s="202"/>
      <c r="Z1391" s="193"/>
      <c r="AA1391" s="193" t="s">
        <v>362</v>
      </c>
      <c r="AB1391" s="203"/>
      <c r="AC1391" s="204" t="str">
        <f t="shared" si="240"/>
        <v>CLOSE</v>
      </c>
      <c r="AD1391" s="47" t="str">
        <f t="array" ref="AD1391">IF(D1391="","",INDEX(HM_Unit!$D$1:$AE$1,MATCH(C1391,HM_Unit!$D$2:$AE$2,0)))</f>
        <v/>
      </c>
      <c r="AE1391" s="46"/>
      <c r="AF1391" s="46"/>
      <c r="AG1391" s="46"/>
      <c r="AH1391" s="46"/>
      <c r="AI1391" s="46"/>
      <c r="AJ1391" s="46"/>
      <c r="AK1391" s="46"/>
    </row>
    <row r="1392" spans="1:37" ht="12" customHeight="1">
      <c r="A1392" s="46" t="str">
        <f>IFERROR(VLOOKUP(D1392,Sort!B:D,3,0),"")</f>
        <v/>
      </c>
      <c r="B1392" s="190" t="str">
        <f t="shared" si="234"/>
        <v>0CLOSE</v>
      </c>
      <c r="C1392" s="196"/>
      <c r="D1392" s="193"/>
      <c r="E1392" s="193" t="str">
        <f>IFERROR(VLOOKUP(D1392,Sort!B:C,2,0),"")</f>
        <v/>
      </c>
      <c r="F1392" s="194"/>
      <c r="G1392" s="195" t="str">
        <f t="shared" si="235"/>
        <v/>
      </c>
      <c r="H1392" s="243"/>
      <c r="I1392" s="197"/>
      <c r="J1392" s="243"/>
      <c r="K1392" s="197"/>
      <c r="L1392" s="198" t="str">
        <f t="shared" si="236"/>
        <v/>
      </c>
      <c r="M1392" s="199" t="str">
        <f t="shared" si="237"/>
        <v/>
      </c>
      <c r="N1392" s="200" t="str">
        <f t="shared" si="238"/>
        <v xml:space="preserve"> </v>
      </c>
      <c r="O1392" s="201"/>
      <c r="P1392" s="201"/>
      <c r="Q1392" s="202"/>
      <c r="R1392" s="202"/>
      <c r="S1392" s="202"/>
      <c r="T1392" s="193" t="str">
        <f>IFERROR(VLOOKUP(S1392,Sort!E:F,2,0),"")</f>
        <v/>
      </c>
      <c r="U1392" s="115" t="str">
        <f t="shared" si="239"/>
        <v/>
      </c>
      <c r="V1392" s="202" t="s">
        <v>422</v>
      </c>
      <c r="W1392" s="202"/>
      <c r="X1392" s="202"/>
      <c r="Y1392" s="202"/>
      <c r="Z1392" s="193"/>
      <c r="AA1392" s="193" t="s">
        <v>362</v>
      </c>
      <c r="AB1392" s="203"/>
      <c r="AC1392" s="204" t="str">
        <f t="shared" si="240"/>
        <v>CLOSE</v>
      </c>
      <c r="AD1392" s="47" t="str">
        <f t="array" ref="AD1392">IF(D1392="","",INDEX(HM_Unit!$D$1:$AE$1,MATCH(C1392,HM_Unit!$D$2:$AE$2,0)))</f>
        <v/>
      </c>
      <c r="AE1392" s="46"/>
      <c r="AF1392" s="46"/>
      <c r="AG1392" s="46"/>
      <c r="AH1392" s="46"/>
      <c r="AI1392" s="46"/>
      <c r="AJ1392" s="46"/>
      <c r="AK1392" s="46"/>
    </row>
    <row r="1393" spans="1:37" ht="12" customHeight="1">
      <c r="A1393" s="46" t="str">
        <f>IFERROR(VLOOKUP(D1393,Sort!B:D,3,0),"")</f>
        <v/>
      </c>
      <c r="B1393" s="190" t="str">
        <f t="shared" si="234"/>
        <v>0CLOSE</v>
      </c>
      <c r="C1393" s="196"/>
      <c r="D1393" s="193"/>
      <c r="E1393" s="193" t="str">
        <f>IFERROR(VLOOKUP(D1393,Sort!B:C,2,0),"")</f>
        <v/>
      </c>
      <c r="F1393" s="194"/>
      <c r="G1393" s="195" t="str">
        <f t="shared" si="235"/>
        <v/>
      </c>
      <c r="H1393" s="243"/>
      <c r="I1393" s="197"/>
      <c r="J1393" s="243"/>
      <c r="K1393" s="197"/>
      <c r="L1393" s="198" t="str">
        <f t="shared" si="236"/>
        <v/>
      </c>
      <c r="M1393" s="199" t="str">
        <f t="shared" si="237"/>
        <v/>
      </c>
      <c r="N1393" s="200" t="str">
        <f t="shared" si="238"/>
        <v xml:space="preserve"> </v>
      </c>
      <c r="O1393" s="201"/>
      <c r="P1393" s="201"/>
      <c r="Q1393" s="202"/>
      <c r="R1393" s="202"/>
      <c r="S1393" s="202"/>
      <c r="T1393" s="193" t="str">
        <f>IFERROR(VLOOKUP(S1393,Sort!E:F,2,0),"")</f>
        <v/>
      </c>
      <c r="U1393" s="115" t="str">
        <f t="shared" si="239"/>
        <v/>
      </c>
      <c r="V1393" s="202" t="s">
        <v>422</v>
      </c>
      <c r="W1393" s="202"/>
      <c r="X1393" s="202"/>
      <c r="Y1393" s="202"/>
      <c r="Z1393" s="193"/>
      <c r="AA1393" s="193" t="s">
        <v>362</v>
      </c>
      <c r="AB1393" s="203"/>
      <c r="AC1393" s="204" t="str">
        <f t="shared" si="240"/>
        <v>CLOSE</v>
      </c>
      <c r="AD1393" s="47" t="str">
        <f t="array" ref="AD1393">IF(D1393="","",INDEX(HM_Unit!$D$1:$AE$1,MATCH(C1393,HM_Unit!$D$2:$AE$2,0)))</f>
        <v/>
      </c>
      <c r="AE1393" s="46"/>
      <c r="AF1393" s="46"/>
      <c r="AG1393" s="46"/>
      <c r="AH1393" s="46"/>
      <c r="AI1393" s="46"/>
      <c r="AJ1393" s="46"/>
      <c r="AK1393" s="46"/>
    </row>
    <row r="1394" spans="1:37" ht="12" customHeight="1">
      <c r="A1394" s="46" t="str">
        <f>IFERROR(VLOOKUP(D1394,Sort!B:D,3,0),"")</f>
        <v/>
      </c>
      <c r="B1394" s="190" t="str">
        <f t="shared" si="234"/>
        <v>0CLOSE</v>
      </c>
      <c r="C1394" s="196"/>
      <c r="D1394" s="193"/>
      <c r="E1394" s="193" t="str">
        <f>IFERROR(VLOOKUP(D1394,Sort!B:C,2,0),"")</f>
        <v/>
      </c>
      <c r="F1394" s="194"/>
      <c r="G1394" s="195" t="str">
        <f t="shared" si="235"/>
        <v/>
      </c>
      <c r="H1394" s="243"/>
      <c r="I1394" s="197"/>
      <c r="J1394" s="243"/>
      <c r="K1394" s="197"/>
      <c r="L1394" s="198" t="str">
        <f t="shared" si="236"/>
        <v/>
      </c>
      <c r="M1394" s="199" t="str">
        <f t="shared" si="237"/>
        <v/>
      </c>
      <c r="N1394" s="200" t="str">
        <f t="shared" si="238"/>
        <v xml:space="preserve"> </v>
      </c>
      <c r="O1394" s="201"/>
      <c r="P1394" s="201"/>
      <c r="Q1394" s="202"/>
      <c r="R1394" s="202"/>
      <c r="S1394" s="202"/>
      <c r="T1394" s="193" t="str">
        <f>IFERROR(VLOOKUP(S1394,Sort!E:F,2,0),"")</f>
        <v/>
      </c>
      <c r="U1394" s="115" t="str">
        <f t="shared" si="239"/>
        <v/>
      </c>
      <c r="V1394" s="202" t="s">
        <v>422</v>
      </c>
      <c r="W1394" s="202"/>
      <c r="X1394" s="202"/>
      <c r="Y1394" s="202"/>
      <c r="Z1394" s="193"/>
      <c r="AA1394" s="193" t="s">
        <v>362</v>
      </c>
      <c r="AB1394" s="203"/>
      <c r="AC1394" s="204" t="str">
        <f t="shared" si="240"/>
        <v>CLOSE</v>
      </c>
      <c r="AD1394" s="47" t="str">
        <f t="array" ref="AD1394">IF(D1394="","",INDEX(HM_Unit!$D$1:$AE$1,MATCH(C1394,HM_Unit!$D$2:$AE$2,0)))</f>
        <v/>
      </c>
      <c r="AE1394" s="46"/>
      <c r="AF1394" s="46"/>
      <c r="AG1394" s="46"/>
      <c r="AH1394" s="46"/>
      <c r="AI1394" s="46"/>
      <c r="AJ1394" s="46"/>
      <c r="AK1394" s="46"/>
    </row>
    <row r="1395" spans="1:37" ht="12" customHeight="1">
      <c r="A1395" s="46" t="str">
        <f>IFERROR(VLOOKUP(D1395,Sort!B:D,3,0),"")</f>
        <v/>
      </c>
      <c r="B1395" s="190" t="str">
        <f t="shared" si="234"/>
        <v>0CLOSE</v>
      </c>
      <c r="C1395" s="196"/>
      <c r="D1395" s="193"/>
      <c r="E1395" s="193" t="str">
        <f>IFERROR(VLOOKUP(D1395,Sort!B:C,2,0),"")</f>
        <v/>
      </c>
      <c r="F1395" s="194"/>
      <c r="G1395" s="195" t="str">
        <f t="shared" si="235"/>
        <v/>
      </c>
      <c r="H1395" s="243"/>
      <c r="I1395" s="197"/>
      <c r="J1395" s="243"/>
      <c r="K1395" s="197"/>
      <c r="L1395" s="198" t="str">
        <f t="shared" si="236"/>
        <v/>
      </c>
      <c r="M1395" s="199" t="str">
        <f t="shared" si="237"/>
        <v/>
      </c>
      <c r="N1395" s="200" t="str">
        <f t="shared" si="238"/>
        <v xml:space="preserve"> </v>
      </c>
      <c r="O1395" s="201"/>
      <c r="P1395" s="201"/>
      <c r="Q1395" s="202"/>
      <c r="R1395" s="202"/>
      <c r="S1395" s="202"/>
      <c r="T1395" s="193" t="str">
        <f>IFERROR(VLOOKUP(S1395,Sort!E:F,2,0),"")</f>
        <v/>
      </c>
      <c r="U1395" s="115" t="str">
        <f t="shared" si="239"/>
        <v/>
      </c>
      <c r="V1395" s="202" t="s">
        <v>422</v>
      </c>
      <c r="W1395" s="202"/>
      <c r="X1395" s="202"/>
      <c r="Y1395" s="202"/>
      <c r="Z1395" s="193"/>
      <c r="AA1395" s="193" t="s">
        <v>362</v>
      </c>
      <c r="AB1395" s="203"/>
      <c r="AC1395" s="204" t="str">
        <f t="shared" si="240"/>
        <v>CLOSE</v>
      </c>
      <c r="AD1395" s="47" t="str">
        <f t="array" ref="AD1395">IF(D1395="","",INDEX(HM_Unit!$D$1:$AE$1,MATCH(C1395,HM_Unit!$D$2:$AE$2,0)))</f>
        <v/>
      </c>
      <c r="AE1395" s="46"/>
      <c r="AF1395" s="46"/>
      <c r="AG1395" s="46"/>
      <c r="AH1395" s="46"/>
      <c r="AI1395" s="46"/>
      <c r="AJ1395" s="46"/>
      <c r="AK1395" s="46"/>
    </row>
    <row r="1396" spans="1:37" ht="12" customHeight="1">
      <c r="A1396" s="46" t="str">
        <f>IFERROR(VLOOKUP(D1396,Sort!B:D,3,0),"")</f>
        <v/>
      </c>
      <c r="B1396" s="190" t="str">
        <f t="shared" si="234"/>
        <v>0CLOSE</v>
      </c>
      <c r="C1396" s="196"/>
      <c r="D1396" s="193"/>
      <c r="E1396" s="193" t="str">
        <f>IFERROR(VLOOKUP(D1396,Sort!B:C,2,0),"")</f>
        <v/>
      </c>
      <c r="F1396" s="194"/>
      <c r="G1396" s="195" t="str">
        <f t="shared" si="235"/>
        <v/>
      </c>
      <c r="H1396" s="243"/>
      <c r="I1396" s="197"/>
      <c r="J1396" s="243"/>
      <c r="K1396" s="197"/>
      <c r="L1396" s="198" t="str">
        <f t="shared" si="236"/>
        <v/>
      </c>
      <c r="M1396" s="199" t="str">
        <f t="shared" si="237"/>
        <v/>
      </c>
      <c r="N1396" s="200" t="str">
        <f t="shared" si="238"/>
        <v xml:space="preserve"> </v>
      </c>
      <c r="O1396" s="201"/>
      <c r="P1396" s="201"/>
      <c r="Q1396" s="202"/>
      <c r="R1396" s="202"/>
      <c r="S1396" s="202"/>
      <c r="T1396" s="193" t="str">
        <f>IFERROR(VLOOKUP(S1396,Sort!E:F,2,0),"")</f>
        <v/>
      </c>
      <c r="U1396" s="115" t="str">
        <f t="shared" si="239"/>
        <v/>
      </c>
      <c r="V1396" s="202" t="s">
        <v>422</v>
      </c>
      <c r="W1396" s="202"/>
      <c r="X1396" s="202"/>
      <c r="Y1396" s="202"/>
      <c r="Z1396" s="193"/>
      <c r="AA1396" s="193" t="s">
        <v>362</v>
      </c>
      <c r="AB1396" s="203"/>
      <c r="AC1396" s="204" t="str">
        <f t="shared" si="240"/>
        <v>CLOSE</v>
      </c>
      <c r="AD1396" s="47" t="str">
        <f t="array" ref="AD1396">IF(D1396="","",INDEX(HM_Unit!$D$1:$AE$1,MATCH(C1396,HM_Unit!$D$2:$AE$2,0)))</f>
        <v/>
      </c>
      <c r="AE1396" s="46"/>
      <c r="AF1396" s="46"/>
      <c r="AG1396" s="46"/>
      <c r="AH1396" s="46"/>
      <c r="AI1396" s="46"/>
      <c r="AJ1396" s="46"/>
      <c r="AK1396" s="46"/>
    </row>
    <row r="1397" spans="1:37" ht="12" customHeight="1">
      <c r="A1397" s="46" t="str">
        <f>IFERROR(VLOOKUP(D1397,Sort!B:D,3,0),"")</f>
        <v/>
      </c>
      <c r="B1397" s="190" t="str">
        <f t="shared" si="234"/>
        <v>0CLOSE</v>
      </c>
      <c r="C1397" s="196"/>
      <c r="D1397" s="193"/>
      <c r="E1397" s="193" t="str">
        <f>IFERROR(VLOOKUP(D1397,Sort!B:C,2,0),"")</f>
        <v/>
      </c>
      <c r="F1397" s="194"/>
      <c r="G1397" s="195" t="str">
        <f t="shared" si="235"/>
        <v/>
      </c>
      <c r="H1397" s="243"/>
      <c r="I1397" s="197"/>
      <c r="J1397" s="243"/>
      <c r="K1397" s="197"/>
      <c r="L1397" s="198" t="str">
        <f t="shared" si="236"/>
        <v/>
      </c>
      <c r="M1397" s="199" t="str">
        <f t="shared" si="237"/>
        <v/>
      </c>
      <c r="N1397" s="200" t="str">
        <f t="shared" si="238"/>
        <v xml:space="preserve"> </v>
      </c>
      <c r="O1397" s="201"/>
      <c r="P1397" s="201"/>
      <c r="Q1397" s="202"/>
      <c r="R1397" s="202"/>
      <c r="S1397" s="202"/>
      <c r="T1397" s="193" t="str">
        <f>IFERROR(VLOOKUP(S1397,Sort!E:F,2,0),"")</f>
        <v/>
      </c>
      <c r="U1397" s="115" t="str">
        <f t="shared" si="239"/>
        <v/>
      </c>
      <c r="V1397" s="202" t="s">
        <v>422</v>
      </c>
      <c r="W1397" s="202"/>
      <c r="X1397" s="202"/>
      <c r="Y1397" s="202"/>
      <c r="Z1397" s="193"/>
      <c r="AA1397" s="193" t="s">
        <v>362</v>
      </c>
      <c r="AB1397" s="203"/>
      <c r="AC1397" s="204" t="str">
        <f t="shared" si="240"/>
        <v>CLOSE</v>
      </c>
      <c r="AD1397" s="47" t="str">
        <f t="array" ref="AD1397">IF(D1397="","",INDEX(HM_Unit!$D$1:$AE$1,MATCH(C1397,HM_Unit!$D$2:$AE$2,0)))</f>
        <v/>
      </c>
      <c r="AE1397" s="46"/>
      <c r="AF1397" s="46"/>
      <c r="AG1397" s="46"/>
      <c r="AH1397" s="46"/>
      <c r="AI1397" s="46"/>
      <c r="AJ1397" s="46"/>
      <c r="AK1397" s="46"/>
    </row>
    <row r="1398" spans="1:37" ht="12" customHeight="1">
      <c r="A1398" s="46" t="str">
        <f>IFERROR(VLOOKUP(D1398,Sort!B:D,3,0),"")</f>
        <v/>
      </c>
      <c r="B1398" s="190" t="str">
        <f t="shared" si="234"/>
        <v>0CLOSE</v>
      </c>
      <c r="C1398" s="196"/>
      <c r="D1398" s="193"/>
      <c r="E1398" s="193" t="str">
        <f>IFERROR(VLOOKUP(D1398,Sort!B:C,2,0),"")</f>
        <v/>
      </c>
      <c r="F1398" s="194"/>
      <c r="G1398" s="195" t="str">
        <f t="shared" si="235"/>
        <v/>
      </c>
      <c r="H1398" s="243"/>
      <c r="I1398" s="197"/>
      <c r="J1398" s="243"/>
      <c r="K1398" s="197"/>
      <c r="L1398" s="198" t="str">
        <f t="shared" si="236"/>
        <v/>
      </c>
      <c r="M1398" s="199" t="str">
        <f t="shared" si="237"/>
        <v/>
      </c>
      <c r="N1398" s="200" t="str">
        <f t="shared" si="238"/>
        <v xml:space="preserve"> </v>
      </c>
      <c r="O1398" s="201"/>
      <c r="P1398" s="201"/>
      <c r="Q1398" s="202"/>
      <c r="R1398" s="202"/>
      <c r="S1398" s="202"/>
      <c r="T1398" s="193" t="str">
        <f>IFERROR(VLOOKUP(S1398,Sort!E:F,2,0),"")</f>
        <v/>
      </c>
      <c r="U1398" s="115" t="str">
        <f t="shared" si="239"/>
        <v/>
      </c>
      <c r="V1398" s="202" t="s">
        <v>422</v>
      </c>
      <c r="W1398" s="202"/>
      <c r="X1398" s="202"/>
      <c r="Y1398" s="202"/>
      <c r="Z1398" s="193"/>
      <c r="AA1398" s="193" t="s">
        <v>362</v>
      </c>
      <c r="AB1398" s="203"/>
      <c r="AC1398" s="204" t="str">
        <f t="shared" si="240"/>
        <v>CLOSE</v>
      </c>
      <c r="AD1398" s="47" t="str">
        <f t="array" ref="AD1398">IF(D1398="","",INDEX(HM_Unit!$D$1:$AE$1,MATCH(C1398,HM_Unit!$D$2:$AE$2,0)))</f>
        <v/>
      </c>
      <c r="AE1398" s="46"/>
      <c r="AF1398" s="46"/>
      <c r="AG1398" s="46"/>
      <c r="AH1398" s="46"/>
      <c r="AI1398" s="46"/>
      <c r="AJ1398" s="46"/>
      <c r="AK1398" s="46"/>
    </row>
    <row r="1399" spans="1:37" ht="12" customHeight="1">
      <c r="A1399" s="46" t="str">
        <f>IFERROR(VLOOKUP(D1399,Sort!B:D,3,0),"")</f>
        <v/>
      </c>
      <c r="B1399" s="190" t="str">
        <f t="shared" si="234"/>
        <v>0CLOSE</v>
      </c>
      <c r="C1399" s="196"/>
      <c r="D1399" s="193"/>
      <c r="E1399" s="193" t="str">
        <f>IFERROR(VLOOKUP(D1399,Sort!B:C,2,0),"")</f>
        <v/>
      </c>
      <c r="F1399" s="194"/>
      <c r="G1399" s="195" t="str">
        <f t="shared" si="235"/>
        <v/>
      </c>
      <c r="H1399" s="243"/>
      <c r="I1399" s="197"/>
      <c r="J1399" s="243"/>
      <c r="K1399" s="197"/>
      <c r="L1399" s="198" t="str">
        <f t="shared" si="236"/>
        <v/>
      </c>
      <c r="M1399" s="199" t="str">
        <f t="shared" si="237"/>
        <v/>
      </c>
      <c r="N1399" s="200" t="str">
        <f t="shared" si="238"/>
        <v xml:space="preserve"> </v>
      </c>
      <c r="O1399" s="201"/>
      <c r="P1399" s="201"/>
      <c r="Q1399" s="202"/>
      <c r="R1399" s="202"/>
      <c r="S1399" s="202"/>
      <c r="T1399" s="193" t="str">
        <f>IFERROR(VLOOKUP(S1399,Sort!E:F,2,0),"")</f>
        <v/>
      </c>
      <c r="U1399" s="115" t="str">
        <f t="shared" si="239"/>
        <v/>
      </c>
      <c r="V1399" s="202" t="s">
        <v>422</v>
      </c>
      <c r="W1399" s="202"/>
      <c r="X1399" s="202"/>
      <c r="Y1399" s="202"/>
      <c r="Z1399" s="193"/>
      <c r="AA1399" s="193" t="s">
        <v>362</v>
      </c>
      <c r="AB1399" s="203"/>
      <c r="AC1399" s="204" t="str">
        <f t="shared" si="240"/>
        <v>CLOSE</v>
      </c>
      <c r="AD1399" s="47" t="str">
        <f t="array" ref="AD1399">IF(D1399="","",INDEX(HM_Unit!$D$1:$AE$1,MATCH(C1399,HM_Unit!$D$2:$AE$2,0)))</f>
        <v/>
      </c>
      <c r="AE1399" s="46"/>
      <c r="AF1399" s="46"/>
      <c r="AG1399" s="46"/>
      <c r="AH1399" s="46"/>
      <c r="AI1399" s="46"/>
      <c r="AJ1399" s="46"/>
      <c r="AK1399" s="46"/>
    </row>
    <row r="1400" spans="1:37" ht="12" customHeight="1">
      <c r="A1400" s="46" t="str">
        <f>IFERROR(VLOOKUP(D1400,Sort!B:D,3,0),"")</f>
        <v/>
      </c>
      <c r="B1400" s="190" t="str">
        <f t="shared" si="234"/>
        <v>0CLOSE</v>
      </c>
      <c r="C1400" s="196"/>
      <c r="D1400" s="193"/>
      <c r="E1400" s="193" t="str">
        <f>IFERROR(VLOOKUP(D1400,Sort!B:C,2,0),"")</f>
        <v/>
      </c>
      <c r="F1400" s="194"/>
      <c r="G1400" s="195" t="str">
        <f t="shared" si="235"/>
        <v/>
      </c>
      <c r="H1400" s="243"/>
      <c r="I1400" s="197"/>
      <c r="J1400" s="243"/>
      <c r="K1400" s="197"/>
      <c r="L1400" s="198" t="str">
        <f t="shared" si="236"/>
        <v/>
      </c>
      <c r="M1400" s="199" t="str">
        <f t="shared" si="237"/>
        <v/>
      </c>
      <c r="N1400" s="200" t="str">
        <f t="shared" si="238"/>
        <v xml:space="preserve"> </v>
      </c>
      <c r="O1400" s="201"/>
      <c r="P1400" s="201"/>
      <c r="Q1400" s="202"/>
      <c r="R1400" s="202"/>
      <c r="S1400" s="202"/>
      <c r="T1400" s="193" t="str">
        <f>IFERROR(VLOOKUP(S1400,Sort!E:F,2,0),"")</f>
        <v/>
      </c>
      <c r="U1400" s="115" t="str">
        <f t="shared" si="239"/>
        <v/>
      </c>
      <c r="V1400" s="202" t="s">
        <v>422</v>
      </c>
      <c r="W1400" s="202"/>
      <c r="X1400" s="202"/>
      <c r="Y1400" s="202"/>
      <c r="Z1400" s="193"/>
      <c r="AA1400" s="193" t="s">
        <v>362</v>
      </c>
      <c r="AB1400" s="203"/>
      <c r="AC1400" s="204" t="str">
        <f t="shared" si="240"/>
        <v>CLOSE</v>
      </c>
      <c r="AD1400" s="47" t="str">
        <f t="array" ref="AD1400">IF(D1400="","",INDEX(HM_Unit!$D$1:$AE$1,MATCH(C1400,HM_Unit!$D$2:$AE$2,0)))</f>
        <v/>
      </c>
      <c r="AE1400" s="46"/>
      <c r="AF1400" s="46"/>
      <c r="AG1400" s="46"/>
      <c r="AH1400" s="46"/>
      <c r="AI1400" s="46"/>
      <c r="AJ1400" s="46"/>
      <c r="AK1400" s="46"/>
    </row>
    <row r="1401" spans="1:37" ht="12" customHeight="1">
      <c r="A1401" s="46" t="str">
        <f>IFERROR(VLOOKUP(D1401,Sort!B:D,3,0),"")</f>
        <v/>
      </c>
      <c r="B1401" s="190" t="str">
        <f t="shared" si="234"/>
        <v>0CLOSE</v>
      </c>
      <c r="C1401" s="196"/>
      <c r="D1401" s="193"/>
      <c r="E1401" s="193" t="str">
        <f>IFERROR(VLOOKUP(D1401,Sort!B:C,2,0),"")</f>
        <v/>
      </c>
      <c r="F1401" s="194"/>
      <c r="G1401" s="195" t="str">
        <f t="shared" si="235"/>
        <v/>
      </c>
      <c r="H1401" s="243"/>
      <c r="I1401" s="197"/>
      <c r="J1401" s="243"/>
      <c r="K1401" s="197"/>
      <c r="L1401" s="198" t="str">
        <f t="shared" si="236"/>
        <v/>
      </c>
      <c r="M1401" s="199" t="str">
        <f t="shared" si="237"/>
        <v/>
      </c>
      <c r="N1401" s="200" t="str">
        <f t="shared" si="238"/>
        <v xml:space="preserve"> </v>
      </c>
      <c r="O1401" s="201"/>
      <c r="P1401" s="201"/>
      <c r="Q1401" s="202"/>
      <c r="R1401" s="202"/>
      <c r="S1401" s="202"/>
      <c r="T1401" s="193" t="str">
        <f>IFERROR(VLOOKUP(S1401,Sort!E:F,2,0),"")</f>
        <v/>
      </c>
      <c r="U1401" s="115" t="str">
        <f t="shared" si="239"/>
        <v/>
      </c>
      <c r="V1401" s="202" t="s">
        <v>422</v>
      </c>
      <c r="W1401" s="202"/>
      <c r="X1401" s="202"/>
      <c r="Y1401" s="202"/>
      <c r="Z1401" s="193"/>
      <c r="AA1401" s="193" t="s">
        <v>362</v>
      </c>
      <c r="AB1401" s="203"/>
      <c r="AC1401" s="204" t="str">
        <f t="shared" si="240"/>
        <v>CLOSE</v>
      </c>
      <c r="AD1401" s="47" t="str">
        <f t="array" ref="AD1401">IF(D1401="","",INDEX(HM_Unit!$D$1:$AE$1,MATCH(C1401,HM_Unit!$D$2:$AE$2,0)))</f>
        <v/>
      </c>
      <c r="AE1401" s="46"/>
      <c r="AF1401" s="46"/>
      <c r="AG1401" s="46"/>
      <c r="AH1401" s="46"/>
      <c r="AI1401" s="46"/>
      <c r="AJ1401" s="46"/>
      <c r="AK1401" s="46"/>
    </row>
    <row r="1402" spans="1:37" ht="12" customHeight="1">
      <c r="A1402" s="46" t="str">
        <f>IFERROR(VLOOKUP(D1402,Sort!B:D,3,0),"")</f>
        <v/>
      </c>
      <c r="B1402" s="190" t="str">
        <f t="shared" si="234"/>
        <v>0CLOSE</v>
      </c>
      <c r="C1402" s="196"/>
      <c r="D1402" s="193"/>
      <c r="E1402" s="193" t="str">
        <f>IFERROR(VLOOKUP(D1402,Sort!B:C,2,0),"")</f>
        <v/>
      </c>
      <c r="F1402" s="194"/>
      <c r="G1402" s="195" t="str">
        <f t="shared" si="235"/>
        <v/>
      </c>
      <c r="H1402" s="243"/>
      <c r="I1402" s="197"/>
      <c r="J1402" s="243"/>
      <c r="K1402" s="197"/>
      <c r="L1402" s="198" t="str">
        <f t="shared" si="236"/>
        <v/>
      </c>
      <c r="M1402" s="199" t="str">
        <f t="shared" si="237"/>
        <v/>
      </c>
      <c r="N1402" s="200" t="str">
        <f t="shared" si="238"/>
        <v xml:space="preserve"> </v>
      </c>
      <c r="O1402" s="201"/>
      <c r="P1402" s="201"/>
      <c r="Q1402" s="202"/>
      <c r="R1402" s="202"/>
      <c r="S1402" s="202"/>
      <c r="T1402" s="193" t="str">
        <f>IFERROR(VLOOKUP(S1402,Sort!E:F,2,0),"")</f>
        <v/>
      </c>
      <c r="U1402" s="115" t="str">
        <f t="shared" si="239"/>
        <v/>
      </c>
      <c r="V1402" s="202" t="s">
        <v>422</v>
      </c>
      <c r="W1402" s="202"/>
      <c r="X1402" s="202"/>
      <c r="Y1402" s="202"/>
      <c r="Z1402" s="193"/>
      <c r="AA1402" s="193" t="s">
        <v>362</v>
      </c>
      <c r="AB1402" s="203"/>
      <c r="AC1402" s="204" t="str">
        <f t="shared" si="240"/>
        <v>CLOSE</v>
      </c>
      <c r="AD1402" s="47" t="str">
        <f t="array" ref="AD1402">IF(D1402="","",INDEX(HM_Unit!$D$1:$AE$1,MATCH(C1402,HM_Unit!$D$2:$AE$2,0)))</f>
        <v/>
      </c>
      <c r="AE1402" s="46"/>
      <c r="AF1402" s="46"/>
      <c r="AG1402" s="46"/>
      <c r="AH1402" s="46"/>
      <c r="AI1402" s="46"/>
      <c r="AJ1402" s="46"/>
      <c r="AK1402" s="46"/>
    </row>
    <row r="1403" spans="1:37" ht="12" customHeight="1">
      <c r="A1403" s="46" t="str">
        <f>IFERROR(VLOOKUP(D1403,Sort!B:D,3,0),"")</f>
        <v/>
      </c>
      <c r="B1403" s="190" t="str">
        <f t="shared" si="234"/>
        <v>0CLOSE</v>
      </c>
      <c r="C1403" s="196"/>
      <c r="D1403" s="193"/>
      <c r="E1403" s="193" t="str">
        <f>IFERROR(VLOOKUP(D1403,Sort!B:C,2,0),"")</f>
        <v/>
      </c>
      <c r="F1403" s="194"/>
      <c r="G1403" s="195" t="str">
        <f t="shared" si="235"/>
        <v/>
      </c>
      <c r="H1403" s="243"/>
      <c r="I1403" s="197"/>
      <c r="J1403" s="243"/>
      <c r="K1403" s="197"/>
      <c r="L1403" s="198" t="str">
        <f t="shared" si="236"/>
        <v/>
      </c>
      <c r="M1403" s="199" t="str">
        <f t="shared" si="237"/>
        <v/>
      </c>
      <c r="N1403" s="200" t="str">
        <f t="shared" si="238"/>
        <v xml:space="preserve"> </v>
      </c>
      <c r="O1403" s="201"/>
      <c r="P1403" s="201"/>
      <c r="Q1403" s="202"/>
      <c r="R1403" s="202"/>
      <c r="S1403" s="202"/>
      <c r="T1403" s="193" t="str">
        <f>IFERROR(VLOOKUP(S1403,Sort!E:F,2,0),"")</f>
        <v/>
      </c>
      <c r="U1403" s="115" t="str">
        <f t="shared" si="239"/>
        <v/>
      </c>
      <c r="V1403" s="202" t="s">
        <v>422</v>
      </c>
      <c r="W1403" s="202"/>
      <c r="X1403" s="202"/>
      <c r="Y1403" s="202"/>
      <c r="Z1403" s="193"/>
      <c r="AA1403" s="193" t="s">
        <v>362</v>
      </c>
      <c r="AB1403" s="203"/>
      <c r="AC1403" s="204" t="str">
        <f t="shared" si="240"/>
        <v>CLOSE</v>
      </c>
      <c r="AD1403" s="47" t="str">
        <f t="array" ref="AD1403">IF(D1403="","",INDEX(HM_Unit!$D$1:$AE$1,MATCH(C1403,HM_Unit!$D$2:$AE$2,0)))</f>
        <v/>
      </c>
      <c r="AE1403" s="46"/>
      <c r="AF1403" s="46"/>
      <c r="AG1403" s="46"/>
      <c r="AH1403" s="46"/>
      <c r="AI1403" s="46"/>
      <c r="AJ1403" s="46"/>
      <c r="AK1403" s="46"/>
    </row>
    <row r="1404" spans="1:37" ht="12" customHeight="1">
      <c r="A1404" s="46" t="str">
        <f>IFERROR(VLOOKUP(D1404,Sort!B:D,3,0),"")</f>
        <v/>
      </c>
      <c r="B1404" s="190" t="str">
        <f t="shared" si="234"/>
        <v>0CLOSE</v>
      </c>
      <c r="C1404" s="196"/>
      <c r="D1404" s="193"/>
      <c r="E1404" s="193" t="str">
        <f>IFERROR(VLOOKUP(D1404,Sort!B:C,2,0),"")</f>
        <v/>
      </c>
      <c r="F1404" s="194"/>
      <c r="G1404" s="195" t="str">
        <f t="shared" si="235"/>
        <v/>
      </c>
      <c r="H1404" s="243"/>
      <c r="I1404" s="197"/>
      <c r="J1404" s="243"/>
      <c r="K1404" s="197"/>
      <c r="L1404" s="198" t="str">
        <f t="shared" si="236"/>
        <v/>
      </c>
      <c r="M1404" s="199" t="str">
        <f t="shared" si="237"/>
        <v/>
      </c>
      <c r="N1404" s="200" t="str">
        <f t="shared" si="238"/>
        <v xml:space="preserve"> </v>
      </c>
      <c r="O1404" s="201"/>
      <c r="P1404" s="201"/>
      <c r="Q1404" s="202"/>
      <c r="R1404" s="202"/>
      <c r="S1404" s="202"/>
      <c r="T1404" s="193" t="str">
        <f>IFERROR(VLOOKUP(S1404,Sort!E:F,2,0),"")</f>
        <v/>
      </c>
      <c r="U1404" s="115" t="str">
        <f t="shared" si="239"/>
        <v/>
      </c>
      <c r="V1404" s="202" t="s">
        <v>422</v>
      </c>
      <c r="W1404" s="202"/>
      <c r="X1404" s="202"/>
      <c r="Y1404" s="202"/>
      <c r="Z1404" s="193"/>
      <c r="AA1404" s="193" t="s">
        <v>362</v>
      </c>
      <c r="AB1404" s="203"/>
      <c r="AC1404" s="204" t="str">
        <f t="shared" si="240"/>
        <v>CLOSE</v>
      </c>
      <c r="AD1404" s="47" t="str">
        <f t="array" ref="AD1404">IF(D1404="","",INDEX(HM_Unit!$D$1:$AE$1,MATCH(C1404,HM_Unit!$D$2:$AE$2,0)))</f>
        <v/>
      </c>
      <c r="AE1404" s="46"/>
      <c r="AF1404" s="46"/>
      <c r="AG1404" s="46"/>
      <c r="AH1404" s="46"/>
      <c r="AI1404" s="46"/>
      <c r="AJ1404" s="46"/>
      <c r="AK1404" s="46"/>
    </row>
    <row r="1405" spans="1:37" ht="12" customHeight="1">
      <c r="A1405" s="46" t="str">
        <f>IFERROR(VLOOKUP(D1405,Sort!B:D,3,0),"")</f>
        <v/>
      </c>
      <c r="B1405" s="190" t="str">
        <f t="shared" si="234"/>
        <v>0CLOSE</v>
      </c>
      <c r="C1405" s="196"/>
      <c r="D1405" s="193"/>
      <c r="E1405" s="193" t="str">
        <f>IFERROR(VLOOKUP(D1405,Sort!B:C,2,0),"")</f>
        <v/>
      </c>
      <c r="F1405" s="194"/>
      <c r="G1405" s="195" t="str">
        <f t="shared" si="235"/>
        <v/>
      </c>
      <c r="H1405" s="243"/>
      <c r="I1405" s="197"/>
      <c r="J1405" s="243"/>
      <c r="K1405" s="197"/>
      <c r="L1405" s="198" t="str">
        <f t="shared" si="236"/>
        <v/>
      </c>
      <c r="M1405" s="199" t="str">
        <f t="shared" si="237"/>
        <v/>
      </c>
      <c r="N1405" s="200" t="str">
        <f t="shared" si="238"/>
        <v xml:space="preserve"> </v>
      </c>
      <c r="O1405" s="201"/>
      <c r="P1405" s="201"/>
      <c r="Q1405" s="202"/>
      <c r="R1405" s="202"/>
      <c r="S1405" s="202"/>
      <c r="T1405" s="193" t="str">
        <f>IFERROR(VLOOKUP(S1405,Sort!E:F,2,0),"")</f>
        <v/>
      </c>
      <c r="U1405" s="115" t="str">
        <f t="shared" si="239"/>
        <v/>
      </c>
      <c r="V1405" s="202" t="s">
        <v>422</v>
      </c>
      <c r="W1405" s="202"/>
      <c r="X1405" s="202"/>
      <c r="Y1405" s="202"/>
      <c r="Z1405" s="193"/>
      <c r="AA1405" s="193" t="s">
        <v>362</v>
      </c>
      <c r="AB1405" s="203"/>
      <c r="AC1405" s="204" t="str">
        <f t="shared" si="240"/>
        <v>CLOSE</v>
      </c>
      <c r="AD1405" s="47" t="str">
        <f t="array" ref="AD1405">IF(D1405="","",INDEX(HM_Unit!$D$1:$AE$1,MATCH(C1405,HM_Unit!$D$2:$AE$2,0)))</f>
        <v/>
      </c>
      <c r="AE1405" s="46"/>
      <c r="AF1405" s="46"/>
      <c r="AG1405" s="46"/>
      <c r="AH1405" s="46"/>
      <c r="AI1405" s="46"/>
      <c r="AJ1405" s="46"/>
      <c r="AK1405" s="46"/>
    </row>
    <row r="1406" spans="1:37" ht="12" customHeight="1">
      <c r="A1406" s="46" t="str">
        <f>IFERROR(VLOOKUP(D1406,Sort!B:D,3,0),"")</f>
        <v/>
      </c>
      <c r="B1406" s="190" t="str">
        <f t="shared" si="234"/>
        <v>0CLOSE</v>
      </c>
      <c r="C1406" s="196"/>
      <c r="D1406" s="193"/>
      <c r="E1406" s="193" t="str">
        <f>IFERROR(VLOOKUP(D1406,Sort!B:C,2,0),"")</f>
        <v/>
      </c>
      <c r="F1406" s="194"/>
      <c r="G1406" s="195" t="str">
        <f t="shared" si="235"/>
        <v/>
      </c>
      <c r="H1406" s="243"/>
      <c r="I1406" s="197"/>
      <c r="J1406" s="243"/>
      <c r="K1406" s="197"/>
      <c r="L1406" s="198" t="str">
        <f t="shared" si="236"/>
        <v/>
      </c>
      <c r="M1406" s="199" t="str">
        <f t="shared" si="237"/>
        <v/>
      </c>
      <c r="N1406" s="200" t="str">
        <f t="shared" si="238"/>
        <v xml:space="preserve"> </v>
      </c>
      <c r="O1406" s="201"/>
      <c r="P1406" s="201"/>
      <c r="Q1406" s="202"/>
      <c r="R1406" s="202"/>
      <c r="S1406" s="202"/>
      <c r="T1406" s="193" t="str">
        <f>IFERROR(VLOOKUP(S1406,Sort!E:F,2,0),"")</f>
        <v/>
      </c>
      <c r="U1406" s="115" t="str">
        <f t="shared" si="239"/>
        <v/>
      </c>
      <c r="V1406" s="202" t="s">
        <v>422</v>
      </c>
      <c r="W1406" s="202"/>
      <c r="X1406" s="202"/>
      <c r="Y1406" s="202"/>
      <c r="Z1406" s="193"/>
      <c r="AA1406" s="193" t="s">
        <v>362</v>
      </c>
      <c r="AB1406" s="203"/>
      <c r="AC1406" s="204" t="str">
        <f t="shared" si="240"/>
        <v>CLOSE</v>
      </c>
      <c r="AD1406" s="47" t="str">
        <f t="array" ref="AD1406">IF(D1406="","",INDEX(HM_Unit!$D$1:$AE$1,MATCH(C1406,HM_Unit!$D$2:$AE$2,0)))</f>
        <v/>
      </c>
      <c r="AE1406" s="46"/>
      <c r="AF1406" s="46"/>
      <c r="AG1406" s="46"/>
      <c r="AH1406" s="46"/>
      <c r="AI1406" s="46"/>
      <c r="AJ1406" s="46"/>
      <c r="AK1406" s="46"/>
    </row>
    <row r="1407" spans="1:37" ht="12" customHeight="1">
      <c r="A1407" s="46" t="str">
        <f>IFERROR(VLOOKUP(D1407,Sort!B:D,3,0),"")</f>
        <v/>
      </c>
      <c r="B1407" s="190" t="str">
        <f t="shared" si="234"/>
        <v>0CLOSE</v>
      </c>
      <c r="C1407" s="196"/>
      <c r="D1407" s="193"/>
      <c r="E1407" s="193" t="str">
        <f>IFERROR(VLOOKUP(D1407,Sort!B:C,2,0),"")</f>
        <v/>
      </c>
      <c r="F1407" s="194"/>
      <c r="G1407" s="195" t="str">
        <f t="shared" si="235"/>
        <v/>
      </c>
      <c r="H1407" s="243"/>
      <c r="I1407" s="197"/>
      <c r="J1407" s="243"/>
      <c r="K1407" s="197"/>
      <c r="L1407" s="198" t="str">
        <f t="shared" si="236"/>
        <v/>
      </c>
      <c r="M1407" s="199" t="str">
        <f t="shared" si="237"/>
        <v/>
      </c>
      <c r="N1407" s="200" t="str">
        <f t="shared" si="238"/>
        <v xml:space="preserve"> </v>
      </c>
      <c r="O1407" s="201"/>
      <c r="P1407" s="201"/>
      <c r="Q1407" s="202"/>
      <c r="R1407" s="202"/>
      <c r="S1407" s="202"/>
      <c r="T1407" s="193" t="str">
        <f>IFERROR(VLOOKUP(S1407,Sort!E:F,2,0),"")</f>
        <v/>
      </c>
      <c r="U1407" s="115" t="str">
        <f t="shared" si="239"/>
        <v/>
      </c>
      <c r="V1407" s="202" t="s">
        <v>422</v>
      </c>
      <c r="W1407" s="202"/>
      <c r="X1407" s="202"/>
      <c r="Y1407" s="202"/>
      <c r="Z1407" s="193"/>
      <c r="AA1407" s="193" t="s">
        <v>362</v>
      </c>
      <c r="AB1407" s="203"/>
      <c r="AC1407" s="204" t="str">
        <f t="shared" si="240"/>
        <v>CLOSE</v>
      </c>
      <c r="AD1407" s="47" t="str">
        <f t="array" ref="AD1407">IF(D1407="","",INDEX(HM_Unit!$D$1:$AE$1,MATCH(C1407,HM_Unit!$D$2:$AE$2,0)))</f>
        <v/>
      </c>
      <c r="AE1407" s="46"/>
      <c r="AF1407" s="46"/>
      <c r="AG1407" s="46"/>
      <c r="AH1407" s="46"/>
      <c r="AI1407" s="46"/>
      <c r="AJ1407" s="46"/>
      <c r="AK1407" s="46"/>
    </row>
    <row r="1408" spans="1:37" ht="12" customHeight="1">
      <c r="A1408" s="46" t="str">
        <f>IFERROR(VLOOKUP(D1408,Sort!B:D,3,0),"")</f>
        <v/>
      </c>
      <c r="B1408" s="190" t="str">
        <f t="shared" si="234"/>
        <v>0CLOSE</v>
      </c>
      <c r="C1408" s="196"/>
      <c r="D1408" s="193"/>
      <c r="E1408" s="193" t="str">
        <f>IFERROR(VLOOKUP(D1408,Sort!B:C,2,0),"")</f>
        <v/>
      </c>
      <c r="F1408" s="194"/>
      <c r="G1408" s="195" t="str">
        <f t="shared" si="235"/>
        <v/>
      </c>
      <c r="H1408" s="243"/>
      <c r="I1408" s="197"/>
      <c r="J1408" s="243"/>
      <c r="K1408" s="197"/>
      <c r="L1408" s="198" t="str">
        <f t="shared" si="236"/>
        <v/>
      </c>
      <c r="M1408" s="199" t="str">
        <f t="shared" si="237"/>
        <v/>
      </c>
      <c r="N1408" s="200" t="str">
        <f t="shared" si="238"/>
        <v xml:space="preserve"> </v>
      </c>
      <c r="O1408" s="201"/>
      <c r="P1408" s="201"/>
      <c r="Q1408" s="202"/>
      <c r="R1408" s="202"/>
      <c r="S1408" s="202"/>
      <c r="T1408" s="193" t="str">
        <f>IFERROR(VLOOKUP(S1408,Sort!E:F,2,0),"")</f>
        <v/>
      </c>
      <c r="U1408" s="115" t="str">
        <f t="shared" si="239"/>
        <v/>
      </c>
      <c r="V1408" s="202" t="s">
        <v>422</v>
      </c>
      <c r="W1408" s="202"/>
      <c r="X1408" s="202"/>
      <c r="Y1408" s="202"/>
      <c r="Z1408" s="193"/>
      <c r="AA1408" s="193" t="s">
        <v>362</v>
      </c>
      <c r="AB1408" s="203"/>
      <c r="AC1408" s="204" t="str">
        <f t="shared" si="240"/>
        <v>CLOSE</v>
      </c>
      <c r="AD1408" s="47" t="str">
        <f t="array" ref="AD1408">IF(D1408="","",INDEX(HM_Unit!$D$1:$AE$1,MATCH(C1408,HM_Unit!$D$2:$AE$2,0)))</f>
        <v/>
      </c>
      <c r="AE1408" s="46"/>
      <c r="AF1408" s="46"/>
      <c r="AG1408" s="46"/>
      <c r="AH1408" s="46"/>
      <c r="AI1408" s="46"/>
      <c r="AJ1408" s="46"/>
      <c r="AK1408" s="46"/>
    </row>
    <row r="1409" spans="1:37" ht="12" customHeight="1">
      <c r="A1409" s="46" t="str">
        <f>IFERROR(VLOOKUP(D1409,Sort!B:D,3,0),"")</f>
        <v/>
      </c>
      <c r="B1409" s="190" t="str">
        <f t="shared" si="234"/>
        <v>0CLOSE</v>
      </c>
      <c r="C1409" s="196"/>
      <c r="D1409" s="193"/>
      <c r="E1409" s="193" t="str">
        <f>IFERROR(VLOOKUP(D1409,Sort!B:C,2,0),"")</f>
        <v/>
      </c>
      <c r="F1409" s="194"/>
      <c r="G1409" s="195" t="str">
        <f t="shared" si="235"/>
        <v/>
      </c>
      <c r="H1409" s="243"/>
      <c r="I1409" s="197"/>
      <c r="J1409" s="243"/>
      <c r="K1409" s="197"/>
      <c r="L1409" s="198" t="str">
        <f t="shared" si="236"/>
        <v/>
      </c>
      <c r="M1409" s="199" t="str">
        <f t="shared" si="237"/>
        <v/>
      </c>
      <c r="N1409" s="200" t="str">
        <f t="shared" si="238"/>
        <v xml:space="preserve"> </v>
      </c>
      <c r="O1409" s="201"/>
      <c r="P1409" s="201"/>
      <c r="Q1409" s="202"/>
      <c r="R1409" s="202"/>
      <c r="S1409" s="202"/>
      <c r="T1409" s="193" t="str">
        <f>IFERROR(VLOOKUP(S1409,Sort!E:F,2,0),"")</f>
        <v/>
      </c>
      <c r="U1409" s="115" t="str">
        <f t="shared" si="239"/>
        <v/>
      </c>
      <c r="V1409" s="202" t="s">
        <v>422</v>
      </c>
      <c r="W1409" s="202"/>
      <c r="X1409" s="202"/>
      <c r="Y1409" s="202"/>
      <c r="Z1409" s="193"/>
      <c r="AA1409" s="193" t="s">
        <v>362</v>
      </c>
      <c r="AB1409" s="203"/>
      <c r="AC1409" s="204" t="str">
        <f t="shared" si="240"/>
        <v>CLOSE</v>
      </c>
      <c r="AD1409" s="47" t="str">
        <f t="array" ref="AD1409">IF(D1409="","",INDEX(HM_Unit!$D$1:$AE$1,MATCH(C1409,HM_Unit!$D$2:$AE$2,0)))</f>
        <v/>
      </c>
      <c r="AE1409" s="46"/>
      <c r="AF1409" s="46"/>
      <c r="AG1409" s="46"/>
      <c r="AH1409" s="46"/>
      <c r="AI1409" s="46"/>
      <c r="AJ1409" s="46"/>
      <c r="AK1409" s="46"/>
    </row>
    <row r="1410" spans="1:37" ht="12" customHeight="1">
      <c r="A1410" s="46" t="str">
        <f>IFERROR(VLOOKUP(D1410,Sort!B:D,3,0),"")</f>
        <v/>
      </c>
      <c r="B1410" s="190" t="str">
        <f t="shared" si="234"/>
        <v>0CLOSE</v>
      </c>
      <c r="C1410" s="196"/>
      <c r="D1410" s="193"/>
      <c r="E1410" s="193" t="str">
        <f>IFERROR(VLOOKUP(D1410,Sort!B:C,2,0),"")</f>
        <v/>
      </c>
      <c r="F1410" s="194"/>
      <c r="G1410" s="195" t="str">
        <f t="shared" si="235"/>
        <v/>
      </c>
      <c r="H1410" s="243"/>
      <c r="I1410" s="197"/>
      <c r="J1410" s="243"/>
      <c r="K1410" s="197"/>
      <c r="L1410" s="198" t="str">
        <f t="shared" si="236"/>
        <v/>
      </c>
      <c r="M1410" s="199" t="str">
        <f t="shared" si="237"/>
        <v/>
      </c>
      <c r="N1410" s="200" t="str">
        <f t="shared" si="238"/>
        <v xml:space="preserve"> </v>
      </c>
      <c r="O1410" s="201"/>
      <c r="P1410" s="201"/>
      <c r="Q1410" s="202"/>
      <c r="R1410" s="202"/>
      <c r="S1410" s="202"/>
      <c r="T1410" s="193" t="str">
        <f>IFERROR(VLOOKUP(S1410,Sort!E:F,2,0),"")</f>
        <v/>
      </c>
      <c r="U1410" s="115" t="str">
        <f t="shared" si="239"/>
        <v/>
      </c>
      <c r="V1410" s="202" t="s">
        <v>422</v>
      </c>
      <c r="W1410" s="202"/>
      <c r="X1410" s="202"/>
      <c r="Y1410" s="202"/>
      <c r="Z1410" s="193"/>
      <c r="AA1410" s="193" t="s">
        <v>362</v>
      </c>
      <c r="AB1410" s="203"/>
      <c r="AC1410" s="204" t="str">
        <f t="shared" si="240"/>
        <v>CLOSE</v>
      </c>
      <c r="AD1410" s="47" t="str">
        <f t="array" ref="AD1410">IF(D1410="","",INDEX(HM_Unit!$D$1:$AE$1,MATCH(C1410,HM_Unit!$D$2:$AE$2,0)))</f>
        <v/>
      </c>
      <c r="AE1410" s="46"/>
      <c r="AF1410" s="46"/>
      <c r="AG1410" s="46"/>
      <c r="AH1410" s="46"/>
      <c r="AI1410" s="46"/>
      <c r="AJ1410" s="46"/>
      <c r="AK1410" s="46"/>
    </row>
    <row r="1411" spans="1:37" ht="12" customHeight="1">
      <c r="A1411" s="46" t="str">
        <f>IFERROR(VLOOKUP(D1411,Sort!B:D,3,0),"")</f>
        <v/>
      </c>
      <c r="B1411" s="190" t="str">
        <f t="shared" si="234"/>
        <v>0CLOSE</v>
      </c>
      <c r="C1411" s="196"/>
      <c r="D1411" s="193"/>
      <c r="E1411" s="193" t="str">
        <f>IFERROR(VLOOKUP(D1411,Sort!B:C,2,0),"")</f>
        <v/>
      </c>
      <c r="F1411" s="194"/>
      <c r="G1411" s="195" t="str">
        <f t="shared" si="235"/>
        <v/>
      </c>
      <c r="H1411" s="243"/>
      <c r="I1411" s="197"/>
      <c r="J1411" s="243"/>
      <c r="K1411" s="197"/>
      <c r="L1411" s="198" t="str">
        <f t="shared" si="236"/>
        <v/>
      </c>
      <c r="M1411" s="199" t="str">
        <f t="shared" si="237"/>
        <v/>
      </c>
      <c r="N1411" s="200" t="str">
        <f t="shared" si="238"/>
        <v xml:space="preserve"> </v>
      </c>
      <c r="O1411" s="201"/>
      <c r="P1411" s="201"/>
      <c r="Q1411" s="202"/>
      <c r="R1411" s="202"/>
      <c r="S1411" s="202"/>
      <c r="T1411" s="193" t="str">
        <f>IFERROR(VLOOKUP(S1411,Sort!E:F,2,0),"")</f>
        <v/>
      </c>
      <c r="U1411" s="115" t="str">
        <f t="shared" si="239"/>
        <v/>
      </c>
      <c r="V1411" s="202" t="s">
        <v>422</v>
      </c>
      <c r="W1411" s="202"/>
      <c r="X1411" s="202"/>
      <c r="Y1411" s="202"/>
      <c r="Z1411" s="193"/>
      <c r="AA1411" s="193" t="s">
        <v>362</v>
      </c>
      <c r="AB1411" s="203"/>
      <c r="AC1411" s="204" t="str">
        <f t="shared" si="240"/>
        <v>CLOSE</v>
      </c>
      <c r="AD1411" s="47" t="str">
        <f t="array" ref="AD1411">IF(D1411="","",INDEX(HM_Unit!$D$1:$AE$1,MATCH(C1411,HM_Unit!$D$2:$AE$2,0)))</f>
        <v/>
      </c>
      <c r="AE1411" s="46"/>
      <c r="AF1411" s="46"/>
      <c r="AG1411" s="46"/>
      <c r="AH1411" s="46"/>
      <c r="AI1411" s="46"/>
      <c r="AJ1411" s="46"/>
      <c r="AK1411" s="46"/>
    </row>
    <row r="1412" spans="1:37" ht="12" customHeight="1">
      <c r="A1412" s="46" t="str">
        <f>IFERROR(VLOOKUP(D1412,Sort!B:D,3,0),"")</f>
        <v/>
      </c>
      <c r="B1412" s="190" t="str">
        <f t="shared" si="234"/>
        <v>0CLOSE</v>
      </c>
      <c r="C1412" s="196"/>
      <c r="D1412" s="193"/>
      <c r="E1412" s="193" t="str">
        <f>IFERROR(VLOOKUP(D1412,Sort!B:C,2,0),"")</f>
        <v/>
      </c>
      <c r="F1412" s="194"/>
      <c r="G1412" s="195" t="str">
        <f t="shared" si="235"/>
        <v/>
      </c>
      <c r="H1412" s="243"/>
      <c r="I1412" s="197"/>
      <c r="J1412" s="243"/>
      <c r="K1412" s="197"/>
      <c r="L1412" s="198" t="str">
        <f t="shared" si="236"/>
        <v/>
      </c>
      <c r="M1412" s="199" t="str">
        <f t="shared" si="237"/>
        <v/>
      </c>
      <c r="N1412" s="200" t="str">
        <f t="shared" si="238"/>
        <v xml:space="preserve"> </v>
      </c>
      <c r="O1412" s="201"/>
      <c r="P1412" s="201"/>
      <c r="Q1412" s="202"/>
      <c r="R1412" s="202"/>
      <c r="S1412" s="202"/>
      <c r="T1412" s="193" t="str">
        <f>IFERROR(VLOOKUP(S1412,Sort!E:F,2,0),"")</f>
        <v/>
      </c>
      <c r="U1412" s="115" t="str">
        <f t="shared" si="239"/>
        <v/>
      </c>
      <c r="V1412" s="202" t="s">
        <v>422</v>
      </c>
      <c r="W1412" s="202"/>
      <c r="X1412" s="202"/>
      <c r="Y1412" s="202"/>
      <c r="Z1412" s="193"/>
      <c r="AA1412" s="193" t="s">
        <v>362</v>
      </c>
      <c r="AB1412" s="203"/>
      <c r="AC1412" s="204" t="str">
        <f t="shared" si="240"/>
        <v>CLOSE</v>
      </c>
      <c r="AD1412" s="47" t="str">
        <f t="array" ref="AD1412">IF(D1412="","",INDEX(HM_Unit!$D$1:$AE$1,MATCH(C1412,HM_Unit!$D$2:$AE$2,0)))</f>
        <v/>
      </c>
      <c r="AE1412" s="46"/>
      <c r="AF1412" s="46"/>
      <c r="AG1412" s="46"/>
      <c r="AH1412" s="46"/>
      <c r="AI1412" s="46"/>
      <c r="AJ1412" s="46"/>
      <c r="AK1412" s="46"/>
    </row>
    <row r="1413" spans="1:37" ht="12" customHeight="1">
      <c r="A1413" s="46" t="str">
        <f>IFERROR(VLOOKUP(D1413,Sort!B:D,3,0),"")</f>
        <v/>
      </c>
      <c r="B1413" s="190" t="str">
        <f t="shared" si="234"/>
        <v>0CLOSE</v>
      </c>
      <c r="C1413" s="196"/>
      <c r="D1413" s="193"/>
      <c r="E1413" s="193" t="str">
        <f>IFERROR(VLOOKUP(D1413,Sort!B:C,2,0),"")</f>
        <v/>
      </c>
      <c r="F1413" s="194"/>
      <c r="G1413" s="195" t="str">
        <f t="shared" si="235"/>
        <v/>
      </c>
      <c r="H1413" s="243"/>
      <c r="I1413" s="197"/>
      <c r="J1413" s="243"/>
      <c r="K1413" s="197"/>
      <c r="L1413" s="198" t="str">
        <f t="shared" si="236"/>
        <v/>
      </c>
      <c r="M1413" s="199" t="str">
        <f t="shared" si="237"/>
        <v/>
      </c>
      <c r="N1413" s="200" t="str">
        <f t="shared" si="238"/>
        <v xml:space="preserve"> </v>
      </c>
      <c r="O1413" s="201"/>
      <c r="P1413" s="201"/>
      <c r="Q1413" s="202"/>
      <c r="R1413" s="202"/>
      <c r="S1413" s="202"/>
      <c r="T1413" s="193" t="str">
        <f>IFERROR(VLOOKUP(S1413,Sort!E:F,2,0),"")</f>
        <v/>
      </c>
      <c r="U1413" s="115" t="str">
        <f t="shared" si="239"/>
        <v/>
      </c>
      <c r="V1413" s="202" t="s">
        <v>422</v>
      </c>
      <c r="W1413" s="202"/>
      <c r="X1413" s="202"/>
      <c r="Y1413" s="202"/>
      <c r="Z1413" s="193"/>
      <c r="AA1413" s="193" t="s">
        <v>362</v>
      </c>
      <c r="AB1413" s="203"/>
      <c r="AC1413" s="204" t="str">
        <f t="shared" si="240"/>
        <v>CLOSE</v>
      </c>
      <c r="AD1413" s="47" t="str">
        <f t="array" ref="AD1413">IF(D1413="","",INDEX(HM_Unit!$D$1:$AE$1,MATCH(C1413,HM_Unit!$D$2:$AE$2,0)))</f>
        <v/>
      </c>
      <c r="AE1413" s="46"/>
      <c r="AF1413" s="46"/>
      <c r="AG1413" s="46"/>
      <c r="AH1413" s="46"/>
      <c r="AI1413" s="46"/>
      <c r="AJ1413" s="46"/>
      <c r="AK1413" s="46"/>
    </row>
    <row r="1414" spans="1:37" ht="12" customHeight="1">
      <c r="A1414" s="46" t="str">
        <f>IFERROR(VLOOKUP(D1414,Sort!B:D,3,0),"")</f>
        <v/>
      </c>
      <c r="B1414" s="190" t="str">
        <f t="shared" si="234"/>
        <v>0CLOSE</v>
      </c>
      <c r="C1414" s="196"/>
      <c r="D1414" s="193"/>
      <c r="E1414" s="193" t="str">
        <f>IFERROR(VLOOKUP(D1414,Sort!B:C,2,0),"")</f>
        <v/>
      </c>
      <c r="F1414" s="194"/>
      <c r="G1414" s="195" t="str">
        <f t="shared" si="235"/>
        <v/>
      </c>
      <c r="H1414" s="243"/>
      <c r="I1414" s="197"/>
      <c r="J1414" s="243"/>
      <c r="K1414" s="197"/>
      <c r="L1414" s="198" t="str">
        <f t="shared" si="236"/>
        <v/>
      </c>
      <c r="M1414" s="199" t="str">
        <f t="shared" si="237"/>
        <v/>
      </c>
      <c r="N1414" s="200" t="str">
        <f t="shared" si="238"/>
        <v xml:space="preserve"> </v>
      </c>
      <c r="O1414" s="201"/>
      <c r="P1414" s="201"/>
      <c r="Q1414" s="202"/>
      <c r="R1414" s="202"/>
      <c r="S1414" s="202"/>
      <c r="T1414" s="193" t="str">
        <f>IFERROR(VLOOKUP(S1414,Sort!E:F,2,0),"")</f>
        <v/>
      </c>
      <c r="U1414" s="115" t="str">
        <f t="shared" si="239"/>
        <v/>
      </c>
      <c r="V1414" s="202" t="s">
        <v>422</v>
      </c>
      <c r="W1414" s="202"/>
      <c r="X1414" s="202"/>
      <c r="Y1414" s="202"/>
      <c r="Z1414" s="193"/>
      <c r="AA1414" s="193" t="s">
        <v>362</v>
      </c>
      <c r="AB1414" s="203"/>
      <c r="AC1414" s="204" t="str">
        <f t="shared" si="240"/>
        <v>CLOSE</v>
      </c>
      <c r="AD1414" s="47" t="str">
        <f t="array" ref="AD1414">IF(D1414="","",INDEX(HM_Unit!$D$1:$AE$1,MATCH(C1414,HM_Unit!$D$2:$AE$2,0)))</f>
        <v/>
      </c>
      <c r="AE1414" s="46"/>
      <c r="AF1414" s="46"/>
      <c r="AG1414" s="46"/>
      <c r="AH1414" s="46"/>
      <c r="AI1414" s="46"/>
      <c r="AJ1414" s="46"/>
      <c r="AK1414" s="46"/>
    </row>
    <row r="1415" spans="1:37" ht="12" customHeight="1">
      <c r="A1415" s="46" t="str">
        <f>IFERROR(VLOOKUP(D1415,Sort!B:D,3,0),"")</f>
        <v/>
      </c>
      <c r="B1415" s="190" t="str">
        <f t="shared" si="234"/>
        <v>0CLOSE</v>
      </c>
      <c r="C1415" s="196"/>
      <c r="D1415" s="193"/>
      <c r="E1415" s="193" t="str">
        <f>IFERROR(VLOOKUP(D1415,Sort!B:C,2,0),"")</f>
        <v/>
      </c>
      <c r="F1415" s="194"/>
      <c r="G1415" s="195" t="str">
        <f t="shared" si="235"/>
        <v/>
      </c>
      <c r="H1415" s="243"/>
      <c r="I1415" s="197"/>
      <c r="J1415" s="243"/>
      <c r="K1415" s="197"/>
      <c r="L1415" s="198" t="str">
        <f t="shared" si="236"/>
        <v/>
      </c>
      <c r="M1415" s="199" t="str">
        <f t="shared" si="237"/>
        <v/>
      </c>
      <c r="N1415" s="200" t="str">
        <f t="shared" si="238"/>
        <v xml:space="preserve"> </v>
      </c>
      <c r="O1415" s="201"/>
      <c r="P1415" s="201"/>
      <c r="Q1415" s="202"/>
      <c r="R1415" s="202"/>
      <c r="S1415" s="202"/>
      <c r="T1415" s="193" t="str">
        <f>IFERROR(VLOOKUP(S1415,Sort!E:F,2,0),"")</f>
        <v/>
      </c>
      <c r="U1415" s="115" t="str">
        <f t="shared" si="239"/>
        <v/>
      </c>
      <c r="V1415" s="202" t="s">
        <v>422</v>
      </c>
      <c r="W1415" s="202"/>
      <c r="X1415" s="202"/>
      <c r="Y1415" s="202"/>
      <c r="Z1415" s="193"/>
      <c r="AA1415" s="193" t="s">
        <v>362</v>
      </c>
      <c r="AB1415" s="203"/>
      <c r="AC1415" s="204" t="str">
        <f t="shared" si="240"/>
        <v>CLOSE</v>
      </c>
      <c r="AD1415" s="47" t="str">
        <f t="array" ref="AD1415">IF(D1415="","",INDEX(HM_Unit!$D$1:$AE$1,MATCH(C1415,HM_Unit!$D$2:$AE$2,0)))</f>
        <v/>
      </c>
      <c r="AE1415" s="46"/>
      <c r="AF1415" s="46"/>
      <c r="AG1415" s="46"/>
      <c r="AH1415" s="46"/>
      <c r="AI1415" s="46"/>
      <c r="AJ1415" s="46"/>
      <c r="AK1415" s="46"/>
    </row>
    <row r="1416" spans="1:37" ht="12" customHeight="1">
      <c r="A1416" s="46" t="str">
        <f>IFERROR(VLOOKUP(D1416,Sort!B:D,3,0),"")</f>
        <v/>
      </c>
      <c r="B1416" s="190" t="str">
        <f t="shared" si="234"/>
        <v>0CLOSE</v>
      </c>
      <c r="C1416" s="196"/>
      <c r="D1416" s="193"/>
      <c r="E1416" s="193" t="str">
        <f>IFERROR(VLOOKUP(D1416,Sort!B:C,2,0),"")</f>
        <v/>
      </c>
      <c r="F1416" s="194"/>
      <c r="G1416" s="195" t="str">
        <f t="shared" si="235"/>
        <v/>
      </c>
      <c r="H1416" s="243"/>
      <c r="I1416" s="197"/>
      <c r="J1416" s="243"/>
      <c r="K1416" s="197"/>
      <c r="L1416" s="198" t="str">
        <f t="shared" si="236"/>
        <v/>
      </c>
      <c r="M1416" s="199" t="str">
        <f t="shared" si="237"/>
        <v/>
      </c>
      <c r="N1416" s="200" t="str">
        <f t="shared" si="238"/>
        <v xml:space="preserve"> </v>
      </c>
      <c r="O1416" s="201"/>
      <c r="P1416" s="201"/>
      <c r="Q1416" s="202"/>
      <c r="R1416" s="202"/>
      <c r="S1416" s="202"/>
      <c r="T1416" s="193" t="str">
        <f>IFERROR(VLOOKUP(S1416,Sort!E:F,2,0),"")</f>
        <v/>
      </c>
      <c r="U1416" s="115" t="str">
        <f t="shared" si="239"/>
        <v/>
      </c>
      <c r="V1416" s="202" t="s">
        <v>422</v>
      </c>
      <c r="W1416" s="202"/>
      <c r="X1416" s="202"/>
      <c r="Y1416" s="202"/>
      <c r="Z1416" s="193"/>
      <c r="AA1416" s="193" t="s">
        <v>362</v>
      </c>
      <c r="AB1416" s="203"/>
      <c r="AC1416" s="204" t="str">
        <f t="shared" si="240"/>
        <v>CLOSE</v>
      </c>
      <c r="AD1416" s="47" t="str">
        <f t="array" ref="AD1416">IF(D1416="","",INDEX(HM_Unit!$D$1:$AE$1,MATCH(C1416,HM_Unit!$D$2:$AE$2,0)))</f>
        <v/>
      </c>
      <c r="AE1416" s="46"/>
      <c r="AF1416" s="46"/>
      <c r="AG1416" s="46"/>
      <c r="AH1416" s="46"/>
      <c r="AI1416" s="46"/>
      <c r="AJ1416" s="46"/>
      <c r="AK1416" s="46"/>
    </row>
    <row r="1417" spans="1:37" ht="12" customHeight="1">
      <c r="A1417" s="46" t="str">
        <f>IFERROR(VLOOKUP(D1417,Sort!B:D,3,0),"")</f>
        <v/>
      </c>
      <c r="B1417" s="190" t="str">
        <f t="shared" si="234"/>
        <v>0CLOSE</v>
      </c>
      <c r="C1417" s="196"/>
      <c r="D1417" s="193"/>
      <c r="E1417" s="193" t="str">
        <f>IFERROR(VLOOKUP(D1417,Sort!B:C,2,0),"")</f>
        <v/>
      </c>
      <c r="F1417" s="194"/>
      <c r="G1417" s="195" t="str">
        <f t="shared" si="235"/>
        <v/>
      </c>
      <c r="H1417" s="243"/>
      <c r="I1417" s="197"/>
      <c r="J1417" s="243"/>
      <c r="K1417" s="197"/>
      <c r="L1417" s="198" t="str">
        <f t="shared" si="236"/>
        <v/>
      </c>
      <c r="M1417" s="199" t="str">
        <f t="shared" si="237"/>
        <v/>
      </c>
      <c r="N1417" s="200" t="str">
        <f t="shared" si="238"/>
        <v xml:space="preserve"> </v>
      </c>
      <c r="O1417" s="201"/>
      <c r="P1417" s="201"/>
      <c r="Q1417" s="202"/>
      <c r="R1417" s="202"/>
      <c r="S1417" s="202"/>
      <c r="T1417" s="193" t="str">
        <f>IFERROR(VLOOKUP(S1417,Sort!E:F,2,0),"")</f>
        <v/>
      </c>
      <c r="U1417" s="115" t="str">
        <f t="shared" si="239"/>
        <v/>
      </c>
      <c r="V1417" s="202" t="s">
        <v>422</v>
      </c>
      <c r="W1417" s="202"/>
      <c r="X1417" s="202"/>
      <c r="Y1417" s="202"/>
      <c r="Z1417" s="193"/>
      <c r="AA1417" s="193" t="s">
        <v>362</v>
      </c>
      <c r="AB1417" s="203"/>
      <c r="AC1417" s="204" t="str">
        <f t="shared" si="240"/>
        <v>CLOSE</v>
      </c>
      <c r="AD1417" s="47" t="str">
        <f t="array" ref="AD1417">IF(D1417="","",INDEX(HM_Unit!$D$1:$AE$1,MATCH(C1417,HM_Unit!$D$2:$AE$2,0)))</f>
        <v/>
      </c>
      <c r="AE1417" s="46"/>
      <c r="AF1417" s="46"/>
      <c r="AG1417" s="46"/>
      <c r="AH1417" s="46"/>
      <c r="AI1417" s="46"/>
      <c r="AJ1417" s="46"/>
      <c r="AK1417" s="46"/>
    </row>
    <row r="1418" spans="1:37" ht="12" customHeight="1">
      <c r="A1418" s="46" t="str">
        <f>IFERROR(VLOOKUP(D1418,Sort!B:D,3,0),"")</f>
        <v/>
      </c>
      <c r="B1418" s="190" t="str">
        <f t="shared" si="234"/>
        <v>0CLOSE</v>
      </c>
      <c r="C1418" s="196"/>
      <c r="D1418" s="193"/>
      <c r="E1418" s="193" t="str">
        <f>IFERROR(VLOOKUP(D1418,Sort!B:C,2,0),"")</f>
        <v/>
      </c>
      <c r="F1418" s="194"/>
      <c r="G1418" s="195" t="str">
        <f t="shared" si="235"/>
        <v/>
      </c>
      <c r="H1418" s="243"/>
      <c r="I1418" s="197"/>
      <c r="J1418" s="243"/>
      <c r="K1418" s="197"/>
      <c r="L1418" s="198" t="str">
        <f t="shared" si="236"/>
        <v/>
      </c>
      <c r="M1418" s="199" t="str">
        <f t="shared" si="237"/>
        <v/>
      </c>
      <c r="N1418" s="200" t="str">
        <f t="shared" si="238"/>
        <v xml:space="preserve"> </v>
      </c>
      <c r="O1418" s="201"/>
      <c r="P1418" s="201"/>
      <c r="Q1418" s="202"/>
      <c r="R1418" s="202"/>
      <c r="S1418" s="202"/>
      <c r="T1418" s="193" t="str">
        <f>IFERROR(VLOOKUP(S1418,Sort!E:F,2,0),"")</f>
        <v/>
      </c>
      <c r="U1418" s="115" t="str">
        <f t="shared" si="239"/>
        <v/>
      </c>
      <c r="V1418" s="202" t="s">
        <v>422</v>
      </c>
      <c r="W1418" s="202"/>
      <c r="X1418" s="202"/>
      <c r="Y1418" s="202"/>
      <c r="Z1418" s="193"/>
      <c r="AA1418" s="193" t="s">
        <v>362</v>
      </c>
      <c r="AB1418" s="203"/>
      <c r="AC1418" s="204" t="str">
        <f t="shared" si="240"/>
        <v>CLOSE</v>
      </c>
      <c r="AD1418" s="47" t="str">
        <f t="array" ref="AD1418">IF(D1418="","",INDEX(HM_Unit!$D$1:$AE$1,MATCH(C1418,HM_Unit!$D$2:$AE$2,0)))</f>
        <v/>
      </c>
      <c r="AE1418" s="46"/>
      <c r="AF1418" s="46"/>
      <c r="AG1418" s="46"/>
      <c r="AH1418" s="46"/>
      <c r="AI1418" s="46"/>
      <c r="AJ1418" s="46"/>
      <c r="AK1418" s="46"/>
    </row>
    <row r="1419" spans="1:37" ht="12" customHeight="1">
      <c r="A1419" s="46" t="str">
        <f>IFERROR(VLOOKUP(D1419,Sort!B:D,3,0),"")</f>
        <v/>
      </c>
      <c r="B1419" s="190" t="str">
        <f t="shared" si="234"/>
        <v>0CLOSE</v>
      </c>
      <c r="C1419" s="196"/>
      <c r="D1419" s="193"/>
      <c r="E1419" s="193" t="str">
        <f>IFERROR(VLOOKUP(D1419,Sort!B:C,2,0),"")</f>
        <v/>
      </c>
      <c r="F1419" s="194"/>
      <c r="G1419" s="195" t="str">
        <f t="shared" si="235"/>
        <v/>
      </c>
      <c r="H1419" s="243"/>
      <c r="I1419" s="197"/>
      <c r="J1419" s="243"/>
      <c r="K1419" s="197"/>
      <c r="L1419" s="198" t="str">
        <f t="shared" si="236"/>
        <v/>
      </c>
      <c r="M1419" s="199" t="str">
        <f t="shared" si="237"/>
        <v/>
      </c>
      <c r="N1419" s="200" t="str">
        <f t="shared" si="238"/>
        <v xml:space="preserve"> </v>
      </c>
      <c r="O1419" s="201"/>
      <c r="P1419" s="201"/>
      <c r="Q1419" s="202"/>
      <c r="R1419" s="202"/>
      <c r="S1419" s="202"/>
      <c r="T1419" s="193" t="str">
        <f>IFERROR(VLOOKUP(S1419,Sort!E:F,2,0),"")</f>
        <v/>
      </c>
      <c r="U1419" s="115" t="str">
        <f t="shared" si="239"/>
        <v/>
      </c>
      <c r="V1419" s="202" t="s">
        <v>422</v>
      </c>
      <c r="W1419" s="202"/>
      <c r="X1419" s="202"/>
      <c r="Y1419" s="202"/>
      <c r="Z1419" s="193"/>
      <c r="AA1419" s="193" t="s">
        <v>362</v>
      </c>
      <c r="AB1419" s="203"/>
      <c r="AC1419" s="204" t="str">
        <f t="shared" si="240"/>
        <v>CLOSE</v>
      </c>
      <c r="AD1419" s="47" t="str">
        <f t="array" ref="AD1419">IF(D1419="","",INDEX(HM_Unit!$D$1:$AE$1,MATCH(C1419,HM_Unit!$D$2:$AE$2,0)))</f>
        <v/>
      </c>
      <c r="AE1419" s="46"/>
      <c r="AF1419" s="46"/>
      <c r="AG1419" s="46"/>
      <c r="AH1419" s="46"/>
      <c r="AI1419" s="46"/>
      <c r="AJ1419" s="46"/>
      <c r="AK1419" s="46"/>
    </row>
    <row r="1420" spans="1:37" ht="12" customHeight="1">
      <c r="A1420" s="46" t="str">
        <f>IFERROR(VLOOKUP(D1420,Sort!B:D,3,0),"")</f>
        <v/>
      </c>
      <c r="B1420" s="190" t="str">
        <f t="shared" si="234"/>
        <v>0CLOSE</v>
      </c>
      <c r="C1420" s="196"/>
      <c r="D1420" s="193"/>
      <c r="E1420" s="193" t="str">
        <f>IFERROR(VLOOKUP(D1420,Sort!B:C,2,0),"")</f>
        <v/>
      </c>
      <c r="F1420" s="194"/>
      <c r="G1420" s="195" t="str">
        <f t="shared" si="235"/>
        <v/>
      </c>
      <c r="H1420" s="243"/>
      <c r="I1420" s="197"/>
      <c r="J1420" s="243"/>
      <c r="K1420" s="197"/>
      <c r="L1420" s="198" t="str">
        <f t="shared" si="236"/>
        <v/>
      </c>
      <c r="M1420" s="199" t="str">
        <f t="shared" si="237"/>
        <v/>
      </c>
      <c r="N1420" s="200" t="str">
        <f t="shared" si="238"/>
        <v xml:space="preserve"> </v>
      </c>
      <c r="O1420" s="201"/>
      <c r="P1420" s="201"/>
      <c r="Q1420" s="202"/>
      <c r="R1420" s="202"/>
      <c r="S1420" s="202"/>
      <c r="T1420" s="193" t="str">
        <f>IFERROR(VLOOKUP(S1420,Sort!E:F,2,0),"")</f>
        <v/>
      </c>
      <c r="U1420" s="115" t="str">
        <f t="shared" si="239"/>
        <v/>
      </c>
      <c r="V1420" s="202" t="s">
        <v>422</v>
      </c>
      <c r="W1420" s="202"/>
      <c r="X1420" s="202"/>
      <c r="Y1420" s="202"/>
      <c r="Z1420" s="193"/>
      <c r="AA1420" s="193" t="s">
        <v>362</v>
      </c>
      <c r="AB1420" s="203"/>
      <c r="AC1420" s="204" t="str">
        <f t="shared" si="240"/>
        <v>CLOSE</v>
      </c>
      <c r="AD1420" s="47" t="str">
        <f t="array" ref="AD1420">IF(D1420="","",INDEX(HM_Unit!$D$1:$AE$1,MATCH(C1420,HM_Unit!$D$2:$AE$2,0)))</f>
        <v/>
      </c>
      <c r="AE1420" s="46"/>
      <c r="AF1420" s="46"/>
      <c r="AG1420" s="46"/>
      <c r="AH1420" s="46"/>
      <c r="AI1420" s="46"/>
      <c r="AJ1420" s="46"/>
      <c r="AK1420" s="46"/>
    </row>
    <row r="1421" spans="1:37" ht="12" customHeight="1">
      <c r="A1421" s="46" t="str">
        <f>IFERROR(VLOOKUP(D1421,Sort!B:D,3,0),"")</f>
        <v/>
      </c>
      <c r="B1421" s="190" t="str">
        <f t="shared" si="234"/>
        <v>0CLOSE</v>
      </c>
      <c r="C1421" s="196"/>
      <c r="D1421" s="193"/>
      <c r="E1421" s="193" t="str">
        <f>IFERROR(VLOOKUP(D1421,Sort!B:C,2,0),"")</f>
        <v/>
      </c>
      <c r="F1421" s="194"/>
      <c r="G1421" s="195" t="str">
        <f t="shared" si="235"/>
        <v/>
      </c>
      <c r="H1421" s="243"/>
      <c r="I1421" s="197"/>
      <c r="J1421" s="243"/>
      <c r="K1421" s="197"/>
      <c r="L1421" s="198" t="str">
        <f t="shared" si="236"/>
        <v/>
      </c>
      <c r="M1421" s="199" t="str">
        <f t="shared" si="237"/>
        <v/>
      </c>
      <c r="N1421" s="200" t="str">
        <f t="shared" si="238"/>
        <v xml:space="preserve"> </v>
      </c>
      <c r="O1421" s="201"/>
      <c r="P1421" s="201"/>
      <c r="Q1421" s="202"/>
      <c r="R1421" s="202"/>
      <c r="S1421" s="202"/>
      <c r="T1421" s="193" t="str">
        <f>IFERROR(VLOOKUP(S1421,Sort!E:F,2,0),"")</f>
        <v/>
      </c>
      <c r="U1421" s="115" t="str">
        <f t="shared" si="239"/>
        <v/>
      </c>
      <c r="V1421" s="202" t="s">
        <v>422</v>
      </c>
      <c r="W1421" s="202"/>
      <c r="X1421" s="202"/>
      <c r="Y1421" s="202"/>
      <c r="Z1421" s="193"/>
      <c r="AA1421" s="193" t="s">
        <v>362</v>
      </c>
      <c r="AB1421" s="203"/>
      <c r="AC1421" s="204" t="str">
        <f t="shared" si="240"/>
        <v>CLOSE</v>
      </c>
      <c r="AD1421" s="47" t="str">
        <f t="array" ref="AD1421">IF(D1421="","",INDEX(HM_Unit!$D$1:$AE$1,MATCH(C1421,HM_Unit!$D$2:$AE$2,0)))</f>
        <v/>
      </c>
      <c r="AE1421" s="46"/>
      <c r="AF1421" s="46"/>
      <c r="AG1421" s="46"/>
      <c r="AH1421" s="46"/>
      <c r="AI1421" s="46"/>
      <c r="AJ1421" s="46"/>
      <c r="AK1421" s="46"/>
    </row>
    <row r="1422" spans="1:37" ht="12" customHeight="1">
      <c r="A1422" s="46" t="str">
        <f>IFERROR(VLOOKUP(D1422,Sort!B:D,3,0),"")</f>
        <v/>
      </c>
      <c r="B1422" s="190" t="str">
        <f t="shared" si="234"/>
        <v>0CLOSE</v>
      </c>
      <c r="C1422" s="196"/>
      <c r="D1422" s="193"/>
      <c r="E1422" s="193" t="str">
        <f>IFERROR(VLOOKUP(D1422,Sort!B:C,2,0),"")</f>
        <v/>
      </c>
      <c r="F1422" s="194"/>
      <c r="G1422" s="195" t="str">
        <f t="shared" si="235"/>
        <v/>
      </c>
      <c r="H1422" s="243"/>
      <c r="I1422" s="197"/>
      <c r="J1422" s="243"/>
      <c r="K1422" s="197"/>
      <c r="L1422" s="198" t="str">
        <f t="shared" si="236"/>
        <v/>
      </c>
      <c r="M1422" s="199" t="str">
        <f t="shared" si="237"/>
        <v/>
      </c>
      <c r="N1422" s="200" t="str">
        <f t="shared" si="238"/>
        <v xml:space="preserve"> </v>
      </c>
      <c r="O1422" s="201"/>
      <c r="P1422" s="201"/>
      <c r="Q1422" s="202"/>
      <c r="R1422" s="202"/>
      <c r="S1422" s="202"/>
      <c r="T1422" s="193" t="str">
        <f>IFERROR(VLOOKUP(S1422,Sort!E:F,2,0),"")</f>
        <v/>
      </c>
      <c r="U1422" s="115" t="str">
        <f t="shared" si="239"/>
        <v/>
      </c>
      <c r="V1422" s="202" t="s">
        <v>422</v>
      </c>
      <c r="W1422" s="202"/>
      <c r="X1422" s="202"/>
      <c r="Y1422" s="202"/>
      <c r="Z1422" s="193"/>
      <c r="AA1422" s="193" t="s">
        <v>362</v>
      </c>
      <c r="AB1422" s="203"/>
      <c r="AC1422" s="204" t="str">
        <f t="shared" si="240"/>
        <v>CLOSE</v>
      </c>
      <c r="AD1422" s="47" t="str">
        <f t="array" ref="AD1422">IF(D1422="","",INDEX(HM_Unit!$D$1:$AE$1,MATCH(C1422,HM_Unit!$D$2:$AE$2,0)))</f>
        <v/>
      </c>
      <c r="AE1422" s="46"/>
      <c r="AF1422" s="46"/>
      <c r="AG1422" s="46"/>
      <c r="AH1422" s="46"/>
      <c r="AI1422" s="46"/>
      <c r="AJ1422" s="46"/>
      <c r="AK1422" s="46"/>
    </row>
    <row r="1423" spans="1:37" ht="12" customHeight="1">
      <c r="A1423" s="46" t="str">
        <f>IFERROR(VLOOKUP(D1423,Sort!B:D,3,0),"")</f>
        <v/>
      </c>
      <c r="B1423" s="190" t="str">
        <f t="shared" si="234"/>
        <v>0CLOSE</v>
      </c>
      <c r="C1423" s="196"/>
      <c r="D1423" s="193"/>
      <c r="E1423" s="193" t="str">
        <f>IFERROR(VLOOKUP(D1423,Sort!B:C,2,0),"")</f>
        <v/>
      </c>
      <c r="F1423" s="194"/>
      <c r="G1423" s="195" t="str">
        <f t="shared" si="235"/>
        <v/>
      </c>
      <c r="H1423" s="243"/>
      <c r="I1423" s="197"/>
      <c r="J1423" s="243"/>
      <c r="K1423" s="197"/>
      <c r="L1423" s="198" t="str">
        <f t="shared" si="236"/>
        <v/>
      </c>
      <c r="M1423" s="199" t="str">
        <f t="shared" si="237"/>
        <v/>
      </c>
      <c r="N1423" s="200" t="str">
        <f t="shared" si="238"/>
        <v xml:space="preserve"> </v>
      </c>
      <c r="O1423" s="201"/>
      <c r="P1423" s="201"/>
      <c r="Q1423" s="202"/>
      <c r="R1423" s="202"/>
      <c r="S1423" s="202"/>
      <c r="T1423" s="193" t="str">
        <f>IFERROR(VLOOKUP(S1423,Sort!E:F,2,0),"")</f>
        <v/>
      </c>
      <c r="U1423" s="115" t="str">
        <f t="shared" si="239"/>
        <v/>
      </c>
      <c r="V1423" s="202" t="s">
        <v>422</v>
      </c>
      <c r="W1423" s="202"/>
      <c r="X1423" s="202"/>
      <c r="Y1423" s="202"/>
      <c r="Z1423" s="193"/>
      <c r="AA1423" s="193" t="s">
        <v>362</v>
      </c>
      <c r="AB1423" s="203"/>
      <c r="AC1423" s="204" t="str">
        <f t="shared" si="240"/>
        <v>CLOSE</v>
      </c>
      <c r="AD1423" s="47" t="str">
        <f t="array" ref="AD1423">IF(D1423="","",INDEX(HM_Unit!$D$1:$AE$1,MATCH(C1423,HM_Unit!$D$2:$AE$2,0)))</f>
        <v/>
      </c>
      <c r="AE1423" s="46"/>
      <c r="AF1423" s="46"/>
      <c r="AG1423" s="46"/>
      <c r="AH1423" s="46"/>
      <c r="AI1423" s="46"/>
      <c r="AJ1423" s="46"/>
      <c r="AK1423" s="46"/>
    </row>
    <row r="1424" spans="1:37" ht="12" customHeight="1">
      <c r="A1424" s="46" t="str">
        <f>IFERROR(VLOOKUP(D1424,Sort!B:D,3,0),"")</f>
        <v/>
      </c>
      <c r="B1424" s="190" t="str">
        <f t="shared" si="234"/>
        <v>0CLOSE</v>
      </c>
      <c r="C1424" s="196"/>
      <c r="D1424" s="193"/>
      <c r="E1424" s="193" t="str">
        <f>IFERROR(VLOOKUP(D1424,Sort!B:C,2,0),"")</f>
        <v/>
      </c>
      <c r="F1424" s="194"/>
      <c r="G1424" s="195" t="str">
        <f t="shared" si="235"/>
        <v/>
      </c>
      <c r="H1424" s="243"/>
      <c r="I1424" s="197"/>
      <c r="J1424" s="243"/>
      <c r="K1424" s="197"/>
      <c r="L1424" s="198" t="str">
        <f t="shared" si="236"/>
        <v/>
      </c>
      <c r="M1424" s="199" t="str">
        <f t="shared" si="237"/>
        <v/>
      </c>
      <c r="N1424" s="200" t="str">
        <f t="shared" si="238"/>
        <v xml:space="preserve"> </v>
      </c>
      <c r="O1424" s="201"/>
      <c r="P1424" s="201"/>
      <c r="Q1424" s="202"/>
      <c r="R1424" s="202"/>
      <c r="S1424" s="202"/>
      <c r="T1424" s="193" t="str">
        <f>IFERROR(VLOOKUP(S1424,Sort!E:F,2,0),"")</f>
        <v/>
      </c>
      <c r="U1424" s="115" t="str">
        <f t="shared" si="239"/>
        <v/>
      </c>
      <c r="V1424" s="202" t="s">
        <v>422</v>
      </c>
      <c r="W1424" s="202"/>
      <c r="X1424" s="202"/>
      <c r="Y1424" s="202"/>
      <c r="Z1424" s="193"/>
      <c r="AA1424" s="193" t="s">
        <v>362</v>
      </c>
      <c r="AB1424" s="203"/>
      <c r="AC1424" s="204" t="str">
        <f t="shared" si="240"/>
        <v>CLOSE</v>
      </c>
      <c r="AD1424" s="47" t="str">
        <f t="array" ref="AD1424">IF(D1424="","",INDEX(HM_Unit!$D$1:$AE$1,MATCH(C1424,HM_Unit!$D$2:$AE$2,0)))</f>
        <v/>
      </c>
      <c r="AE1424" s="46"/>
      <c r="AF1424" s="46"/>
      <c r="AG1424" s="46"/>
      <c r="AH1424" s="46"/>
      <c r="AI1424" s="46"/>
      <c r="AJ1424" s="46"/>
      <c r="AK1424" s="46"/>
    </row>
    <row r="1425" spans="1:37" ht="12" customHeight="1">
      <c r="A1425" s="46" t="str">
        <f>IFERROR(VLOOKUP(D1425,Sort!B:D,3,0),"")</f>
        <v/>
      </c>
      <c r="B1425" s="190" t="str">
        <f t="shared" si="234"/>
        <v>0CLOSE</v>
      </c>
      <c r="C1425" s="196"/>
      <c r="D1425" s="193"/>
      <c r="E1425" s="193" t="str">
        <f>IFERROR(VLOOKUP(D1425,Sort!B:C,2,0),"")</f>
        <v/>
      </c>
      <c r="F1425" s="194"/>
      <c r="G1425" s="195" t="str">
        <f t="shared" si="235"/>
        <v/>
      </c>
      <c r="H1425" s="243"/>
      <c r="I1425" s="197"/>
      <c r="J1425" s="243"/>
      <c r="K1425" s="197"/>
      <c r="L1425" s="198" t="str">
        <f t="shared" si="236"/>
        <v/>
      </c>
      <c r="M1425" s="199" t="str">
        <f t="shared" si="237"/>
        <v/>
      </c>
      <c r="N1425" s="200" t="str">
        <f t="shared" si="238"/>
        <v xml:space="preserve"> </v>
      </c>
      <c r="O1425" s="201"/>
      <c r="P1425" s="201"/>
      <c r="Q1425" s="202"/>
      <c r="R1425" s="202"/>
      <c r="S1425" s="202"/>
      <c r="T1425" s="193" t="str">
        <f>IFERROR(VLOOKUP(S1425,Sort!E:F,2,0),"")</f>
        <v/>
      </c>
      <c r="U1425" s="115" t="str">
        <f t="shared" si="239"/>
        <v/>
      </c>
      <c r="V1425" s="202" t="s">
        <v>422</v>
      </c>
      <c r="W1425" s="202"/>
      <c r="X1425" s="202"/>
      <c r="Y1425" s="202"/>
      <c r="Z1425" s="193"/>
      <c r="AA1425" s="193" t="s">
        <v>362</v>
      </c>
      <c r="AB1425" s="203"/>
      <c r="AC1425" s="204" t="str">
        <f t="shared" si="240"/>
        <v>CLOSE</v>
      </c>
      <c r="AD1425" s="47" t="str">
        <f t="array" ref="AD1425">IF(D1425="","",INDEX(HM_Unit!$D$1:$AE$1,MATCH(C1425,HM_Unit!$D$2:$AE$2,0)))</f>
        <v/>
      </c>
      <c r="AE1425" s="46"/>
      <c r="AF1425" s="46"/>
      <c r="AG1425" s="46"/>
      <c r="AH1425" s="46"/>
      <c r="AI1425" s="46"/>
      <c r="AJ1425" s="46"/>
      <c r="AK1425" s="46"/>
    </row>
    <row r="1426" spans="1:37" ht="12" customHeight="1">
      <c r="A1426" s="46" t="str">
        <f>IFERROR(VLOOKUP(D1426,Sort!B:D,3,0),"")</f>
        <v/>
      </c>
      <c r="B1426" s="190" t="str">
        <f t="shared" si="234"/>
        <v>0CLOSE</v>
      </c>
      <c r="C1426" s="196"/>
      <c r="D1426" s="193"/>
      <c r="E1426" s="193" t="str">
        <f>IFERROR(VLOOKUP(D1426,Sort!B:C,2,0),"")</f>
        <v/>
      </c>
      <c r="F1426" s="194"/>
      <c r="G1426" s="195" t="str">
        <f t="shared" si="235"/>
        <v/>
      </c>
      <c r="H1426" s="243"/>
      <c r="I1426" s="197"/>
      <c r="J1426" s="243"/>
      <c r="K1426" s="197"/>
      <c r="L1426" s="198" t="str">
        <f t="shared" si="236"/>
        <v/>
      </c>
      <c r="M1426" s="199" t="str">
        <f t="shared" si="237"/>
        <v/>
      </c>
      <c r="N1426" s="200" t="str">
        <f t="shared" si="238"/>
        <v xml:space="preserve"> </v>
      </c>
      <c r="O1426" s="201"/>
      <c r="P1426" s="201"/>
      <c r="Q1426" s="202"/>
      <c r="R1426" s="202"/>
      <c r="S1426" s="202"/>
      <c r="T1426" s="193" t="str">
        <f>IFERROR(VLOOKUP(S1426,Sort!E:F,2,0),"")</f>
        <v/>
      </c>
      <c r="U1426" s="115" t="str">
        <f t="shared" si="239"/>
        <v/>
      </c>
      <c r="V1426" s="202" t="s">
        <v>422</v>
      </c>
      <c r="W1426" s="202"/>
      <c r="X1426" s="202"/>
      <c r="Y1426" s="202"/>
      <c r="Z1426" s="193"/>
      <c r="AA1426" s="193" t="s">
        <v>362</v>
      </c>
      <c r="AB1426" s="203"/>
      <c r="AC1426" s="204" t="str">
        <f t="shared" si="240"/>
        <v>CLOSE</v>
      </c>
      <c r="AD1426" s="47" t="str">
        <f t="array" ref="AD1426">IF(D1426="","",INDEX(HM_Unit!$D$1:$AE$1,MATCH(C1426,HM_Unit!$D$2:$AE$2,0)))</f>
        <v/>
      </c>
      <c r="AE1426" s="46"/>
      <c r="AF1426" s="46"/>
      <c r="AG1426" s="46"/>
      <c r="AH1426" s="46"/>
      <c r="AI1426" s="46"/>
      <c r="AJ1426" s="46"/>
      <c r="AK1426" s="46"/>
    </row>
    <row r="1427" spans="1:37" ht="12" customHeight="1">
      <c r="A1427" s="46" t="str">
        <f>IFERROR(VLOOKUP(D1427,Sort!B:D,3,0),"")</f>
        <v/>
      </c>
      <c r="B1427" s="190" t="str">
        <f t="shared" si="234"/>
        <v>0CLOSE</v>
      </c>
      <c r="C1427" s="196"/>
      <c r="D1427" s="193"/>
      <c r="E1427" s="193" t="str">
        <f>IFERROR(VLOOKUP(D1427,Sort!B:C,2,0),"")</f>
        <v/>
      </c>
      <c r="F1427" s="194"/>
      <c r="G1427" s="195" t="str">
        <f t="shared" si="235"/>
        <v/>
      </c>
      <c r="H1427" s="243"/>
      <c r="I1427" s="197"/>
      <c r="J1427" s="243"/>
      <c r="K1427" s="197"/>
      <c r="L1427" s="198" t="str">
        <f t="shared" si="236"/>
        <v/>
      </c>
      <c r="M1427" s="199" t="str">
        <f t="shared" si="237"/>
        <v/>
      </c>
      <c r="N1427" s="200" t="str">
        <f t="shared" si="238"/>
        <v xml:space="preserve"> </v>
      </c>
      <c r="O1427" s="201"/>
      <c r="P1427" s="201"/>
      <c r="Q1427" s="202"/>
      <c r="R1427" s="202"/>
      <c r="S1427" s="202"/>
      <c r="T1427" s="193" t="str">
        <f>IFERROR(VLOOKUP(S1427,Sort!E:F,2,0),"")</f>
        <v/>
      </c>
      <c r="U1427" s="115" t="str">
        <f t="shared" si="239"/>
        <v/>
      </c>
      <c r="V1427" s="202" t="s">
        <v>422</v>
      </c>
      <c r="W1427" s="202"/>
      <c r="X1427" s="202"/>
      <c r="Y1427" s="202"/>
      <c r="Z1427" s="193"/>
      <c r="AA1427" s="193" t="s">
        <v>362</v>
      </c>
      <c r="AB1427" s="203"/>
      <c r="AC1427" s="204" t="str">
        <f t="shared" si="240"/>
        <v>CLOSE</v>
      </c>
      <c r="AD1427" s="47" t="str">
        <f t="array" ref="AD1427">IF(D1427="","",INDEX(HM_Unit!$D$1:$AE$1,MATCH(C1427,HM_Unit!$D$2:$AE$2,0)))</f>
        <v/>
      </c>
      <c r="AE1427" s="46"/>
      <c r="AF1427" s="46"/>
      <c r="AG1427" s="46"/>
      <c r="AH1427" s="46"/>
      <c r="AI1427" s="46"/>
      <c r="AJ1427" s="46"/>
      <c r="AK1427" s="46"/>
    </row>
    <row r="1428" spans="1:37" ht="12" customHeight="1">
      <c r="A1428" s="46" t="str">
        <f>IFERROR(VLOOKUP(D1428,Sort!B:D,3,0),"")</f>
        <v/>
      </c>
      <c r="B1428" s="190" t="str">
        <f t="shared" si="234"/>
        <v>0CLOSE</v>
      </c>
      <c r="C1428" s="196"/>
      <c r="D1428" s="193"/>
      <c r="E1428" s="193" t="str">
        <f>IFERROR(VLOOKUP(D1428,Sort!B:C,2,0),"")</f>
        <v/>
      </c>
      <c r="F1428" s="194"/>
      <c r="G1428" s="195" t="str">
        <f t="shared" si="235"/>
        <v/>
      </c>
      <c r="H1428" s="243"/>
      <c r="I1428" s="197"/>
      <c r="J1428" s="243"/>
      <c r="K1428" s="197"/>
      <c r="L1428" s="198" t="str">
        <f t="shared" si="236"/>
        <v/>
      </c>
      <c r="M1428" s="199" t="str">
        <f t="shared" si="237"/>
        <v/>
      </c>
      <c r="N1428" s="200" t="str">
        <f t="shared" si="238"/>
        <v xml:space="preserve"> </v>
      </c>
      <c r="O1428" s="201"/>
      <c r="P1428" s="201"/>
      <c r="Q1428" s="202"/>
      <c r="R1428" s="202"/>
      <c r="S1428" s="202"/>
      <c r="T1428" s="193" t="str">
        <f>IFERROR(VLOOKUP(S1428,Sort!E:F,2,0),"")</f>
        <v/>
      </c>
      <c r="U1428" s="115" t="str">
        <f t="shared" si="239"/>
        <v/>
      </c>
      <c r="V1428" s="202" t="s">
        <v>422</v>
      </c>
      <c r="W1428" s="202"/>
      <c r="X1428" s="202"/>
      <c r="Y1428" s="202"/>
      <c r="Z1428" s="193"/>
      <c r="AA1428" s="193" t="s">
        <v>362</v>
      </c>
      <c r="AB1428" s="203"/>
      <c r="AC1428" s="204" t="str">
        <f t="shared" si="240"/>
        <v>CLOSE</v>
      </c>
      <c r="AD1428" s="47" t="str">
        <f t="array" ref="AD1428">IF(D1428="","",INDEX(HM_Unit!$D$1:$AE$1,MATCH(C1428,HM_Unit!$D$2:$AE$2,0)))</f>
        <v/>
      </c>
      <c r="AE1428" s="46"/>
      <c r="AF1428" s="46"/>
      <c r="AG1428" s="46"/>
      <c r="AH1428" s="46"/>
      <c r="AI1428" s="46"/>
      <c r="AJ1428" s="46"/>
      <c r="AK1428" s="46"/>
    </row>
    <row r="1429" spans="1:37" ht="12" customHeight="1">
      <c r="A1429" s="46" t="str">
        <f>IFERROR(VLOOKUP(D1429,Sort!B:D,3,0),"")</f>
        <v/>
      </c>
      <c r="B1429" s="190" t="str">
        <f t="shared" si="234"/>
        <v>0CLOSE</v>
      </c>
      <c r="C1429" s="196"/>
      <c r="D1429" s="193"/>
      <c r="E1429" s="193" t="str">
        <f>IFERROR(VLOOKUP(D1429,Sort!B:C,2,0),"")</f>
        <v/>
      </c>
      <c r="F1429" s="194"/>
      <c r="G1429" s="195" t="str">
        <f t="shared" si="235"/>
        <v/>
      </c>
      <c r="H1429" s="243"/>
      <c r="I1429" s="197"/>
      <c r="J1429" s="243"/>
      <c r="K1429" s="197"/>
      <c r="L1429" s="198" t="str">
        <f t="shared" si="236"/>
        <v/>
      </c>
      <c r="M1429" s="199" t="str">
        <f t="shared" si="237"/>
        <v/>
      </c>
      <c r="N1429" s="200" t="str">
        <f t="shared" si="238"/>
        <v xml:space="preserve"> </v>
      </c>
      <c r="O1429" s="201"/>
      <c r="P1429" s="201"/>
      <c r="Q1429" s="202"/>
      <c r="R1429" s="202"/>
      <c r="S1429" s="202"/>
      <c r="T1429" s="193" t="str">
        <f>IFERROR(VLOOKUP(S1429,Sort!E:F,2,0),"")</f>
        <v/>
      </c>
      <c r="U1429" s="115" t="str">
        <f t="shared" si="239"/>
        <v/>
      </c>
      <c r="V1429" s="202" t="s">
        <v>422</v>
      </c>
      <c r="W1429" s="202"/>
      <c r="X1429" s="202"/>
      <c r="Y1429" s="202"/>
      <c r="Z1429" s="193"/>
      <c r="AA1429" s="193" t="s">
        <v>362</v>
      </c>
      <c r="AB1429" s="203"/>
      <c r="AC1429" s="204" t="str">
        <f t="shared" si="240"/>
        <v>CLOSE</v>
      </c>
      <c r="AD1429" s="47" t="str">
        <f t="array" ref="AD1429">IF(D1429="","",INDEX(HM_Unit!$D$1:$AE$1,MATCH(C1429,HM_Unit!$D$2:$AE$2,0)))</f>
        <v/>
      </c>
      <c r="AE1429" s="46"/>
      <c r="AF1429" s="46"/>
      <c r="AG1429" s="46"/>
      <c r="AH1429" s="46"/>
      <c r="AI1429" s="46"/>
      <c r="AJ1429" s="46"/>
      <c r="AK1429" s="46"/>
    </row>
    <row r="1430" spans="1:37" ht="12" customHeight="1">
      <c r="A1430" s="46" t="str">
        <f>IFERROR(VLOOKUP(D1430,Sort!B:D,3,0),"")</f>
        <v/>
      </c>
      <c r="B1430" s="190" t="str">
        <f t="shared" si="234"/>
        <v>0CLOSE</v>
      </c>
      <c r="C1430" s="196"/>
      <c r="D1430" s="193"/>
      <c r="E1430" s="193" t="str">
        <f>IFERROR(VLOOKUP(D1430,Sort!B:C,2,0),"")</f>
        <v/>
      </c>
      <c r="F1430" s="194"/>
      <c r="G1430" s="195" t="str">
        <f t="shared" si="235"/>
        <v/>
      </c>
      <c r="H1430" s="243"/>
      <c r="I1430" s="197"/>
      <c r="J1430" s="243"/>
      <c r="K1430" s="197"/>
      <c r="L1430" s="198" t="str">
        <f t="shared" si="236"/>
        <v/>
      </c>
      <c r="M1430" s="199" t="str">
        <f t="shared" si="237"/>
        <v/>
      </c>
      <c r="N1430" s="200" t="str">
        <f t="shared" si="238"/>
        <v xml:space="preserve"> </v>
      </c>
      <c r="O1430" s="201"/>
      <c r="P1430" s="201"/>
      <c r="Q1430" s="202"/>
      <c r="R1430" s="202"/>
      <c r="S1430" s="202"/>
      <c r="T1430" s="193" t="str">
        <f>IFERROR(VLOOKUP(S1430,Sort!E:F,2,0),"")</f>
        <v/>
      </c>
      <c r="U1430" s="115" t="str">
        <f t="shared" si="239"/>
        <v/>
      </c>
      <c r="V1430" s="202" t="s">
        <v>422</v>
      </c>
      <c r="W1430" s="202"/>
      <c r="X1430" s="202"/>
      <c r="Y1430" s="202"/>
      <c r="Z1430" s="193"/>
      <c r="AA1430" s="193" t="s">
        <v>362</v>
      </c>
      <c r="AB1430" s="203"/>
      <c r="AC1430" s="204" t="str">
        <f t="shared" si="240"/>
        <v>CLOSE</v>
      </c>
      <c r="AD1430" s="47" t="str">
        <f t="array" ref="AD1430">IF(D1430="","",INDEX(HM_Unit!$D$1:$AE$1,MATCH(C1430,HM_Unit!$D$2:$AE$2,0)))</f>
        <v/>
      </c>
      <c r="AE1430" s="46"/>
      <c r="AF1430" s="46"/>
      <c r="AG1430" s="46"/>
      <c r="AH1430" s="46"/>
      <c r="AI1430" s="46"/>
      <c r="AJ1430" s="46"/>
      <c r="AK1430" s="46"/>
    </row>
    <row r="1431" spans="1:37" ht="12" customHeight="1">
      <c r="A1431" s="46" t="str">
        <f>IFERROR(VLOOKUP(D1431,Sort!B:D,3,0),"")</f>
        <v/>
      </c>
      <c r="B1431" s="190" t="str">
        <f t="shared" si="234"/>
        <v>0CLOSE</v>
      </c>
      <c r="C1431" s="196"/>
      <c r="D1431" s="193"/>
      <c r="E1431" s="193" t="str">
        <f>IFERROR(VLOOKUP(D1431,Sort!B:C,2,0),"")</f>
        <v/>
      </c>
      <c r="F1431" s="194"/>
      <c r="G1431" s="195" t="str">
        <f t="shared" si="235"/>
        <v/>
      </c>
      <c r="H1431" s="243"/>
      <c r="I1431" s="197"/>
      <c r="J1431" s="243"/>
      <c r="K1431" s="197"/>
      <c r="L1431" s="198" t="str">
        <f t="shared" si="236"/>
        <v/>
      </c>
      <c r="M1431" s="199" t="str">
        <f t="shared" si="237"/>
        <v/>
      </c>
      <c r="N1431" s="200" t="str">
        <f t="shared" si="238"/>
        <v xml:space="preserve"> </v>
      </c>
      <c r="O1431" s="201"/>
      <c r="P1431" s="201"/>
      <c r="Q1431" s="202"/>
      <c r="R1431" s="202"/>
      <c r="S1431" s="202"/>
      <c r="T1431" s="193" t="str">
        <f>IFERROR(VLOOKUP(S1431,Sort!E:F,2,0),"")</f>
        <v/>
      </c>
      <c r="U1431" s="115" t="str">
        <f t="shared" si="239"/>
        <v/>
      </c>
      <c r="V1431" s="202" t="s">
        <v>422</v>
      </c>
      <c r="W1431" s="202"/>
      <c r="X1431" s="202"/>
      <c r="Y1431" s="202"/>
      <c r="Z1431" s="193"/>
      <c r="AA1431" s="193" t="s">
        <v>362</v>
      </c>
      <c r="AB1431" s="203"/>
      <c r="AC1431" s="204" t="str">
        <f t="shared" si="240"/>
        <v>CLOSE</v>
      </c>
      <c r="AD1431" s="47" t="str">
        <f t="array" ref="AD1431">IF(D1431="","",INDEX(HM_Unit!$D$1:$AE$1,MATCH(C1431,HM_Unit!$D$2:$AE$2,0)))</f>
        <v/>
      </c>
      <c r="AE1431" s="46"/>
      <c r="AF1431" s="46"/>
      <c r="AG1431" s="46"/>
      <c r="AH1431" s="46"/>
      <c r="AI1431" s="46"/>
      <c r="AJ1431" s="46"/>
      <c r="AK1431" s="46"/>
    </row>
    <row r="1432" spans="1:37" ht="12" customHeight="1">
      <c r="A1432" s="46" t="str">
        <f>IFERROR(VLOOKUP(D1432,Sort!B:D,3,0),"")</f>
        <v/>
      </c>
      <c r="B1432" s="190" t="str">
        <f t="shared" si="234"/>
        <v>0CLOSE</v>
      </c>
      <c r="C1432" s="196"/>
      <c r="D1432" s="193"/>
      <c r="E1432" s="193" t="str">
        <f>IFERROR(VLOOKUP(D1432,Sort!B:C,2,0),"")</f>
        <v/>
      </c>
      <c r="F1432" s="194"/>
      <c r="G1432" s="195" t="str">
        <f t="shared" si="235"/>
        <v/>
      </c>
      <c r="H1432" s="243"/>
      <c r="I1432" s="197"/>
      <c r="J1432" s="243"/>
      <c r="K1432" s="197"/>
      <c r="L1432" s="198" t="str">
        <f t="shared" si="236"/>
        <v/>
      </c>
      <c r="M1432" s="199" t="str">
        <f t="shared" si="237"/>
        <v/>
      </c>
      <c r="N1432" s="200" t="str">
        <f t="shared" si="238"/>
        <v xml:space="preserve"> </v>
      </c>
      <c r="O1432" s="201"/>
      <c r="P1432" s="201"/>
      <c r="Q1432" s="202"/>
      <c r="R1432" s="202"/>
      <c r="S1432" s="202"/>
      <c r="T1432" s="193" t="str">
        <f>IFERROR(VLOOKUP(S1432,Sort!E:F,2,0),"")</f>
        <v/>
      </c>
      <c r="U1432" s="115" t="str">
        <f t="shared" si="239"/>
        <v/>
      </c>
      <c r="V1432" s="202" t="s">
        <v>422</v>
      </c>
      <c r="W1432" s="202"/>
      <c r="X1432" s="202"/>
      <c r="Y1432" s="202"/>
      <c r="Z1432" s="193"/>
      <c r="AA1432" s="193" t="s">
        <v>362</v>
      </c>
      <c r="AB1432" s="203"/>
      <c r="AC1432" s="204" t="str">
        <f t="shared" si="240"/>
        <v>CLOSE</v>
      </c>
      <c r="AD1432" s="47" t="str">
        <f t="array" ref="AD1432">IF(D1432="","",INDEX(HM_Unit!$D$1:$AE$1,MATCH(C1432,HM_Unit!$D$2:$AE$2,0)))</f>
        <v/>
      </c>
      <c r="AE1432" s="46"/>
      <c r="AF1432" s="46"/>
      <c r="AG1432" s="46"/>
      <c r="AH1432" s="46"/>
      <c r="AI1432" s="46"/>
      <c r="AJ1432" s="46"/>
      <c r="AK1432" s="46"/>
    </row>
    <row r="1433" spans="1:37" ht="12" customHeight="1">
      <c r="A1433" s="46" t="str">
        <f>IFERROR(VLOOKUP(D1433,Sort!B:D,3,0),"")</f>
        <v/>
      </c>
      <c r="B1433" s="190" t="str">
        <f t="shared" si="234"/>
        <v>0CLOSE</v>
      </c>
      <c r="C1433" s="196"/>
      <c r="D1433" s="193"/>
      <c r="E1433" s="193" t="str">
        <f>IFERROR(VLOOKUP(D1433,Sort!B:C,2,0),"")</f>
        <v/>
      </c>
      <c r="F1433" s="194"/>
      <c r="G1433" s="195" t="str">
        <f t="shared" si="235"/>
        <v/>
      </c>
      <c r="H1433" s="243"/>
      <c r="I1433" s="197"/>
      <c r="J1433" s="243"/>
      <c r="K1433" s="197"/>
      <c r="L1433" s="198" t="str">
        <f t="shared" si="236"/>
        <v/>
      </c>
      <c r="M1433" s="199" t="str">
        <f t="shared" si="237"/>
        <v/>
      </c>
      <c r="N1433" s="200" t="str">
        <f t="shared" si="238"/>
        <v xml:space="preserve"> </v>
      </c>
      <c r="O1433" s="201"/>
      <c r="P1433" s="201"/>
      <c r="Q1433" s="202"/>
      <c r="R1433" s="202"/>
      <c r="S1433" s="202"/>
      <c r="T1433" s="193" t="str">
        <f>IFERROR(VLOOKUP(S1433,Sort!E:F,2,0),"")</f>
        <v/>
      </c>
      <c r="U1433" s="115" t="str">
        <f t="shared" si="239"/>
        <v/>
      </c>
      <c r="V1433" s="202" t="s">
        <v>422</v>
      </c>
      <c r="W1433" s="202"/>
      <c r="X1433" s="202"/>
      <c r="Y1433" s="202"/>
      <c r="Z1433" s="193"/>
      <c r="AA1433" s="193" t="s">
        <v>362</v>
      </c>
      <c r="AB1433" s="203"/>
      <c r="AC1433" s="204" t="str">
        <f t="shared" si="240"/>
        <v>CLOSE</v>
      </c>
      <c r="AD1433" s="47" t="str">
        <f t="array" ref="AD1433">IF(D1433="","",INDEX(HM_Unit!$D$1:$AE$1,MATCH(C1433,HM_Unit!$D$2:$AE$2,0)))</f>
        <v/>
      </c>
      <c r="AE1433" s="46"/>
      <c r="AF1433" s="46"/>
      <c r="AG1433" s="46"/>
      <c r="AH1433" s="46"/>
      <c r="AI1433" s="46"/>
      <c r="AJ1433" s="46"/>
      <c r="AK1433" s="46"/>
    </row>
    <row r="1434" spans="1:37" ht="12" customHeight="1">
      <c r="A1434" s="46" t="str">
        <f>IFERROR(VLOOKUP(D1434,Sort!B:D,3,0),"")</f>
        <v/>
      </c>
      <c r="B1434" s="190" t="str">
        <f t="shared" si="234"/>
        <v>0CLOSE</v>
      </c>
      <c r="C1434" s="196"/>
      <c r="D1434" s="193"/>
      <c r="E1434" s="193" t="str">
        <f>IFERROR(VLOOKUP(D1434,Sort!B:C,2,0),"")</f>
        <v/>
      </c>
      <c r="F1434" s="194"/>
      <c r="G1434" s="195" t="str">
        <f t="shared" si="235"/>
        <v/>
      </c>
      <c r="H1434" s="243"/>
      <c r="I1434" s="197"/>
      <c r="J1434" s="243"/>
      <c r="K1434" s="197"/>
      <c r="L1434" s="198" t="str">
        <f t="shared" si="236"/>
        <v/>
      </c>
      <c r="M1434" s="199" t="str">
        <f t="shared" si="237"/>
        <v/>
      </c>
      <c r="N1434" s="200" t="str">
        <f t="shared" si="238"/>
        <v xml:space="preserve"> </v>
      </c>
      <c r="O1434" s="201"/>
      <c r="P1434" s="201"/>
      <c r="Q1434" s="202"/>
      <c r="R1434" s="202"/>
      <c r="S1434" s="202"/>
      <c r="T1434" s="193" t="str">
        <f>IFERROR(VLOOKUP(S1434,Sort!E:F,2,0),"")</f>
        <v/>
      </c>
      <c r="U1434" s="115" t="str">
        <f t="shared" si="239"/>
        <v/>
      </c>
      <c r="V1434" s="202" t="s">
        <v>422</v>
      </c>
      <c r="W1434" s="202"/>
      <c r="X1434" s="202"/>
      <c r="Y1434" s="202"/>
      <c r="Z1434" s="193"/>
      <c r="AA1434" s="193" t="s">
        <v>362</v>
      </c>
      <c r="AB1434" s="203"/>
      <c r="AC1434" s="204" t="str">
        <f t="shared" si="240"/>
        <v>CLOSE</v>
      </c>
      <c r="AD1434" s="47" t="str">
        <f t="array" ref="AD1434">IF(D1434="","",INDEX(HM_Unit!$D$1:$AE$1,MATCH(C1434,HM_Unit!$D$2:$AE$2,0)))</f>
        <v/>
      </c>
      <c r="AE1434" s="46"/>
      <c r="AF1434" s="46"/>
      <c r="AG1434" s="46"/>
      <c r="AH1434" s="46"/>
      <c r="AI1434" s="46"/>
      <c r="AJ1434" s="46"/>
      <c r="AK1434" s="46"/>
    </row>
    <row r="1435" spans="1:37" ht="12" customHeight="1">
      <c r="A1435" s="46" t="str">
        <f>IFERROR(VLOOKUP(D1435,Sort!B:D,3,0),"")</f>
        <v/>
      </c>
      <c r="B1435" s="190" t="str">
        <f t="shared" si="234"/>
        <v>0CLOSE</v>
      </c>
      <c r="C1435" s="196"/>
      <c r="D1435" s="193"/>
      <c r="E1435" s="193" t="str">
        <f>IFERROR(VLOOKUP(D1435,Sort!B:C,2,0),"")</f>
        <v/>
      </c>
      <c r="F1435" s="194"/>
      <c r="G1435" s="195" t="str">
        <f t="shared" si="235"/>
        <v/>
      </c>
      <c r="H1435" s="243"/>
      <c r="I1435" s="197"/>
      <c r="J1435" s="243"/>
      <c r="K1435" s="197"/>
      <c r="L1435" s="198" t="str">
        <f t="shared" si="236"/>
        <v/>
      </c>
      <c r="M1435" s="199" t="str">
        <f t="shared" si="237"/>
        <v/>
      </c>
      <c r="N1435" s="200" t="str">
        <f t="shared" si="238"/>
        <v xml:space="preserve"> </v>
      </c>
      <c r="O1435" s="201"/>
      <c r="P1435" s="201"/>
      <c r="Q1435" s="202"/>
      <c r="R1435" s="202"/>
      <c r="S1435" s="202"/>
      <c r="T1435" s="193" t="str">
        <f>IFERROR(VLOOKUP(S1435,Sort!E:F,2,0),"")</f>
        <v/>
      </c>
      <c r="U1435" s="115" t="str">
        <f t="shared" si="239"/>
        <v/>
      </c>
      <c r="V1435" s="202" t="s">
        <v>422</v>
      </c>
      <c r="W1435" s="202"/>
      <c r="X1435" s="202"/>
      <c r="Y1435" s="202"/>
      <c r="Z1435" s="193"/>
      <c r="AA1435" s="193" t="s">
        <v>362</v>
      </c>
      <c r="AB1435" s="203"/>
      <c r="AC1435" s="204" t="str">
        <f t="shared" si="240"/>
        <v>CLOSE</v>
      </c>
      <c r="AD1435" s="47" t="str">
        <f t="array" ref="AD1435">IF(D1435="","",INDEX(HM_Unit!$D$1:$AE$1,MATCH(C1435,HM_Unit!$D$2:$AE$2,0)))</f>
        <v/>
      </c>
      <c r="AE1435" s="46"/>
      <c r="AF1435" s="46"/>
      <c r="AG1435" s="46"/>
      <c r="AH1435" s="46"/>
      <c r="AI1435" s="46"/>
      <c r="AJ1435" s="46"/>
      <c r="AK1435" s="46"/>
    </row>
    <row r="1436" spans="1:37" ht="12" customHeight="1">
      <c r="A1436" s="46" t="str">
        <f>IFERROR(VLOOKUP(D1436,Sort!B:D,3,0),"")</f>
        <v/>
      </c>
      <c r="B1436" s="190" t="str">
        <f t="shared" si="234"/>
        <v>0CLOSE</v>
      </c>
      <c r="C1436" s="196"/>
      <c r="D1436" s="193"/>
      <c r="E1436" s="193" t="str">
        <f>IFERROR(VLOOKUP(D1436,Sort!B:C,2,0),"")</f>
        <v/>
      </c>
      <c r="F1436" s="194"/>
      <c r="G1436" s="195" t="str">
        <f t="shared" si="235"/>
        <v/>
      </c>
      <c r="H1436" s="243"/>
      <c r="I1436" s="197"/>
      <c r="J1436" s="243"/>
      <c r="K1436" s="197"/>
      <c r="L1436" s="198" t="str">
        <f t="shared" si="236"/>
        <v/>
      </c>
      <c r="M1436" s="199" t="str">
        <f t="shared" si="237"/>
        <v/>
      </c>
      <c r="N1436" s="200" t="str">
        <f t="shared" si="238"/>
        <v xml:space="preserve"> </v>
      </c>
      <c r="O1436" s="201"/>
      <c r="P1436" s="201"/>
      <c r="Q1436" s="202"/>
      <c r="R1436" s="202"/>
      <c r="S1436" s="202"/>
      <c r="T1436" s="193" t="str">
        <f>IFERROR(VLOOKUP(S1436,Sort!E:F,2,0),"")</f>
        <v/>
      </c>
      <c r="U1436" s="115" t="str">
        <f t="shared" si="239"/>
        <v/>
      </c>
      <c r="V1436" s="202" t="s">
        <v>422</v>
      </c>
      <c r="W1436" s="202"/>
      <c r="X1436" s="202"/>
      <c r="Y1436" s="202"/>
      <c r="Z1436" s="193"/>
      <c r="AA1436" s="193" t="s">
        <v>362</v>
      </c>
      <c r="AB1436" s="203"/>
      <c r="AC1436" s="204" t="str">
        <f t="shared" si="240"/>
        <v>CLOSE</v>
      </c>
      <c r="AD1436" s="47" t="str">
        <f t="array" ref="AD1436">IF(D1436="","",INDEX(HM_Unit!$D$1:$AE$1,MATCH(C1436,HM_Unit!$D$2:$AE$2,0)))</f>
        <v/>
      </c>
      <c r="AE1436" s="46"/>
      <c r="AF1436" s="46"/>
      <c r="AG1436" s="46"/>
      <c r="AH1436" s="46"/>
      <c r="AI1436" s="46"/>
      <c r="AJ1436" s="46"/>
      <c r="AK1436" s="46"/>
    </row>
    <row r="1437" spans="1:37" ht="12" customHeight="1">
      <c r="A1437" s="46" t="str">
        <f>IFERROR(VLOOKUP(D1437,Sort!B:D,3,0),"")</f>
        <v/>
      </c>
      <c r="B1437" s="190" t="str">
        <f t="shared" si="234"/>
        <v>0CLOSE</v>
      </c>
      <c r="C1437" s="196"/>
      <c r="D1437" s="193"/>
      <c r="E1437" s="193" t="str">
        <f>IFERROR(VLOOKUP(D1437,Sort!B:C,2,0),"")</f>
        <v/>
      </c>
      <c r="F1437" s="194"/>
      <c r="G1437" s="195" t="str">
        <f t="shared" si="235"/>
        <v/>
      </c>
      <c r="H1437" s="243"/>
      <c r="I1437" s="197"/>
      <c r="J1437" s="243"/>
      <c r="K1437" s="197"/>
      <c r="L1437" s="198" t="str">
        <f t="shared" si="236"/>
        <v/>
      </c>
      <c r="M1437" s="199" t="str">
        <f t="shared" si="237"/>
        <v/>
      </c>
      <c r="N1437" s="200" t="str">
        <f t="shared" si="238"/>
        <v xml:space="preserve"> </v>
      </c>
      <c r="O1437" s="201"/>
      <c r="P1437" s="201"/>
      <c r="Q1437" s="202"/>
      <c r="R1437" s="202"/>
      <c r="S1437" s="202"/>
      <c r="T1437" s="193" t="str">
        <f>IFERROR(VLOOKUP(S1437,Sort!E:F,2,0),"")</f>
        <v/>
      </c>
      <c r="U1437" s="115" t="str">
        <f t="shared" si="239"/>
        <v/>
      </c>
      <c r="V1437" s="202" t="s">
        <v>422</v>
      </c>
      <c r="W1437" s="202"/>
      <c r="X1437" s="202"/>
      <c r="Y1437" s="202"/>
      <c r="Z1437" s="193"/>
      <c r="AA1437" s="193" t="s">
        <v>362</v>
      </c>
      <c r="AB1437" s="203"/>
      <c r="AC1437" s="204" t="str">
        <f t="shared" si="240"/>
        <v>CLOSE</v>
      </c>
      <c r="AD1437" s="47" t="str">
        <f t="array" ref="AD1437">IF(D1437="","",INDEX(HM_Unit!$D$1:$AE$1,MATCH(C1437,HM_Unit!$D$2:$AE$2,0)))</f>
        <v/>
      </c>
      <c r="AE1437" s="46"/>
      <c r="AF1437" s="46"/>
      <c r="AG1437" s="46"/>
      <c r="AH1437" s="46"/>
      <c r="AI1437" s="46"/>
      <c r="AJ1437" s="46"/>
      <c r="AK1437" s="46"/>
    </row>
    <row r="1438" spans="1:37" ht="12" customHeight="1">
      <c r="A1438" s="46" t="str">
        <f>IFERROR(VLOOKUP(D1438,Sort!B:D,3,0),"")</f>
        <v/>
      </c>
      <c r="B1438" s="190" t="str">
        <f t="shared" si="234"/>
        <v>0CLOSE</v>
      </c>
      <c r="C1438" s="196"/>
      <c r="D1438" s="193"/>
      <c r="E1438" s="193" t="str">
        <f>IFERROR(VLOOKUP(D1438,Sort!B:C,2,0),"")</f>
        <v/>
      </c>
      <c r="F1438" s="194"/>
      <c r="G1438" s="195" t="str">
        <f t="shared" si="235"/>
        <v/>
      </c>
      <c r="H1438" s="243"/>
      <c r="I1438" s="197"/>
      <c r="J1438" s="243"/>
      <c r="K1438" s="197"/>
      <c r="L1438" s="198" t="str">
        <f t="shared" si="236"/>
        <v/>
      </c>
      <c r="M1438" s="199" t="str">
        <f t="shared" si="237"/>
        <v/>
      </c>
      <c r="N1438" s="200" t="str">
        <f t="shared" si="238"/>
        <v xml:space="preserve"> </v>
      </c>
      <c r="O1438" s="201"/>
      <c r="P1438" s="201"/>
      <c r="Q1438" s="202"/>
      <c r="R1438" s="202"/>
      <c r="S1438" s="202"/>
      <c r="T1438" s="193" t="str">
        <f>IFERROR(VLOOKUP(S1438,Sort!E:F,2,0),"")</f>
        <v/>
      </c>
      <c r="U1438" s="115" t="str">
        <f t="shared" si="239"/>
        <v/>
      </c>
      <c r="V1438" s="202" t="s">
        <v>422</v>
      </c>
      <c r="W1438" s="202"/>
      <c r="X1438" s="202"/>
      <c r="Y1438" s="202"/>
      <c r="Z1438" s="193"/>
      <c r="AA1438" s="193" t="s">
        <v>362</v>
      </c>
      <c r="AB1438" s="203"/>
      <c r="AC1438" s="204" t="str">
        <f t="shared" si="240"/>
        <v>CLOSE</v>
      </c>
      <c r="AD1438" s="47" t="str">
        <f t="array" ref="AD1438">IF(D1438="","",INDEX(HM_Unit!$D$1:$AE$1,MATCH(C1438,HM_Unit!$D$2:$AE$2,0)))</f>
        <v/>
      </c>
      <c r="AE1438" s="46"/>
      <c r="AF1438" s="46"/>
      <c r="AG1438" s="46"/>
      <c r="AH1438" s="46"/>
      <c r="AI1438" s="46"/>
      <c r="AJ1438" s="46"/>
      <c r="AK1438" s="46"/>
    </row>
    <row r="1439" spans="1:37" ht="12" customHeight="1">
      <c r="A1439" s="46" t="str">
        <f>IFERROR(VLOOKUP(D1439,Sort!B:D,3,0),"")</f>
        <v/>
      </c>
      <c r="B1439" s="190" t="str">
        <f t="shared" si="234"/>
        <v>0CLOSE</v>
      </c>
      <c r="C1439" s="196"/>
      <c r="D1439" s="193"/>
      <c r="E1439" s="193" t="str">
        <f>IFERROR(VLOOKUP(D1439,Sort!B:C,2,0),"")</f>
        <v/>
      </c>
      <c r="F1439" s="194"/>
      <c r="G1439" s="195" t="str">
        <f t="shared" si="235"/>
        <v/>
      </c>
      <c r="H1439" s="243"/>
      <c r="I1439" s="197"/>
      <c r="J1439" s="243"/>
      <c r="K1439" s="197"/>
      <c r="L1439" s="198" t="str">
        <f t="shared" si="236"/>
        <v/>
      </c>
      <c r="M1439" s="199" t="str">
        <f t="shared" si="237"/>
        <v/>
      </c>
      <c r="N1439" s="200" t="str">
        <f t="shared" si="238"/>
        <v xml:space="preserve"> </v>
      </c>
      <c r="O1439" s="201"/>
      <c r="P1439" s="201"/>
      <c r="Q1439" s="202"/>
      <c r="R1439" s="202"/>
      <c r="S1439" s="202"/>
      <c r="T1439" s="193" t="str">
        <f>IFERROR(VLOOKUP(S1439,Sort!E:F,2,0),"")</f>
        <v/>
      </c>
      <c r="U1439" s="115" t="str">
        <f t="shared" si="239"/>
        <v/>
      </c>
      <c r="V1439" s="202" t="s">
        <v>422</v>
      </c>
      <c r="W1439" s="202"/>
      <c r="X1439" s="202"/>
      <c r="Y1439" s="202"/>
      <c r="Z1439" s="193"/>
      <c r="AA1439" s="193" t="s">
        <v>362</v>
      </c>
      <c r="AB1439" s="203"/>
      <c r="AC1439" s="204" t="str">
        <f t="shared" si="240"/>
        <v>CLOSE</v>
      </c>
      <c r="AD1439" s="47" t="str">
        <f t="array" ref="AD1439">IF(D1439="","",INDEX(HM_Unit!$D$1:$AE$1,MATCH(C1439,HM_Unit!$D$2:$AE$2,0)))</f>
        <v/>
      </c>
      <c r="AE1439" s="46"/>
      <c r="AF1439" s="46"/>
      <c r="AG1439" s="46"/>
      <c r="AH1439" s="46"/>
      <c r="AI1439" s="46"/>
      <c r="AJ1439" s="46"/>
      <c r="AK1439" s="46"/>
    </row>
    <row r="1440" spans="1:37" ht="12" customHeight="1">
      <c r="A1440" s="46" t="str">
        <f>IFERROR(VLOOKUP(D1440,Sort!B:D,3,0),"")</f>
        <v/>
      </c>
      <c r="B1440" s="190" t="str">
        <f t="shared" si="234"/>
        <v>0CLOSE</v>
      </c>
      <c r="C1440" s="196"/>
      <c r="D1440" s="193"/>
      <c r="E1440" s="193" t="str">
        <f>IFERROR(VLOOKUP(D1440,Sort!B:C,2,0),"")</f>
        <v/>
      </c>
      <c r="F1440" s="194"/>
      <c r="G1440" s="195" t="str">
        <f t="shared" si="235"/>
        <v/>
      </c>
      <c r="H1440" s="243"/>
      <c r="I1440" s="197"/>
      <c r="J1440" s="243"/>
      <c r="K1440" s="197"/>
      <c r="L1440" s="198" t="str">
        <f t="shared" si="236"/>
        <v/>
      </c>
      <c r="M1440" s="199" t="str">
        <f t="shared" si="237"/>
        <v/>
      </c>
      <c r="N1440" s="200" t="str">
        <f t="shared" si="238"/>
        <v xml:space="preserve"> </v>
      </c>
      <c r="O1440" s="201"/>
      <c r="P1440" s="201"/>
      <c r="Q1440" s="202"/>
      <c r="R1440" s="202"/>
      <c r="S1440" s="202"/>
      <c r="T1440" s="193" t="str">
        <f>IFERROR(VLOOKUP(S1440,Sort!E:F,2,0),"")</f>
        <v/>
      </c>
      <c r="U1440" s="115" t="str">
        <f t="shared" si="239"/>
        <v/>
      </c>
      <c r="V1440" s="202" t="s">
        <v>422</v>
      </c>
      <c r="W1440" s="202"/>
      <c r="X1440" s="202"/>
      <c r="Y1440" s="202"/>
      <c r="Z1440" s="193"/>
      <c r="AA1440" s="193" t="s">
        <v>362</v>
      </c>
      <c r="AB1440" s="203"/>
      <c r="AC1440" s="204" t="str">
        <f t="shared" si="240"/>
        <v>CLOSE</v>
      </c>
      <c r="AD1440" s="47" t="str">
        <f t="array" ref="AD1440">IF(D1440="","",INDEX(HM_Unit!$D$1:$AE$1,MATCH(C1440,HM_Unit!$D$2:$AE$2,0)))</f>
        <v/>
      </c>
      <c r="AE1440" s="46"/>
      <c r="AF1440" s="46"/>
      <c r="AG1440" s="46"/>
      <c r="AH1440" s="46"/>
      <c r="AI1440" s="46"/>
      <c r="AJ1440" s="46"/>
      <c r="AK1440" s="46"/>
    </row>
    <row r="1441" spans="1:37" ht="12" customHeight="1">
      <c r="A1441" s="46" t="str">
        <f>IFERROR(VLOOKUP(D1441,Sort!B:D,3,0),"")</f>
        <v/>
      </c>
      <c r="B1441" s="190" t="str">
        <f t="shared" si="234"/>
        <v>0CLOSE</v>
      </c>
      <c r="C1441" s="196"/>
      <c r="D1441" s="193"/>
      <c r="E1441" s="193" t="str">
        <f>IFERROR(VLOOKUP(D1441,Sort!B:C,2,0),"")</f>
        <v/>
      </c>
      <c r="F1441" s="194"/>
      <c r="G1441" s="195" t="str">
        <f t="shared" si="235"/>
        <v/>
      </c>
      <c r="H1441" s="243"/>
      <c r="I1441" s="197"/>
      <c r="J1441" s="243"/>
      <c r="K1441" s="197"/>
      <c r="L1441" s="198" t="str">
        <f t="shared" si="236"/>
        <v/>
      </c>
      <c r="M1441" s="199" t="str">
        <f t="shared" si="237"/>
        <v/>
      </c>
      <c r="N1441" s="200" t="str">
        <f t="shared" si="238"/>
        <v xml:space="preserve"> </v>
      </c>
      <c r="O1441" s="201"/>
      <c r="P1441" s="201"/>
      <c r="Q1441" s="202"/>
      <c r="R1441" s="202"/>
      <c r="S1441" s="202"/>
      <c r="T1441" s="193" t="str">
        <f>IFERROR(VLOOKUP(S1441,Sort!E:F,2,0),"")</f>
        <v/>
      </c>
      <c r="U1441" s="115" t="str">
        <f t="shared" si="239"/>
        <v/>
      </c>
      <c r="V1441" s="202" t="s">
        <v>422</v>
      </c>
      <c r="W1441" s="202"/>
      <c r="X1441" s="202"/>
      <c r="Y1441" s="202"/>
      <c r="Z1441" s="193"/>
      <c r="AA1441" s="193" t="s">
        <v>362</v>
      </c>
      <c r="AB1441" s="203"/>
      <c r="AC1441" s="204" t="str">
        <f t="shared" si="240"/>
        <v>CLOSE</v>
      </c>
      <c r="AD1441" s="47" t="str">
        <f t="array" ref="AD1441">IF(D1441="","",INDEX(HM_Unit!$D$1:$AE$1,MATCH(C1441,HM_Unit!$D$2:$AE$2,0)))</f>
        <v/>
      </c>
      <c r="AE1441" s="46"/>
      <c r="AF1441" s="46"/>
      <c r="AG1441" s="46"/>
      <c r="AH1441" s="46"/>
      <c r="AI1441" s="46"/>
      <c r="AJ1441" s="46"/>
      <c r="AK1441" s="46"/>
    </row>
    <row r="1442" spans="1:37" ht="12" customHeight="1">
      <c r="A1442" s="46" t="str">
        <f>IFERROR(VLOOKUP(D1442,Sort!B:D,3,0),"")</f>
        <v/>
      </c>
      <c r="B1442" s="190" t="str">
        <f t="shared" si="234"/>
        <v>0CLOSE</v>
      </c>
      <c r="C1442" s="196"/>
      <c r="D1442" s="193"/>
      <c r="E1442" s="193" t="str">
        <f>IFERROR(VLOOKUP(D1442,Sort!B:C,2,0),"")</f>
        <v/>
      </c>
      <c r="F1442" s="194"/>
      <c r="G1442" s="195" t="str">
        <f t="shared" si="235"/>
        <v/>
      </c>
      <c r="H1442" s="243"/>
      <c r="I1442" s="197"/>
      <c r="J1442" s="243"/>
      <c r="K1442" s="197"/>
      <c r="L1442" s="198" t="str">
        <f t="shared" si="236"/>
        <v/>
      </c>
      <c r="M1442" s="199" t="str">
        <f t="shared" si="237"/>
        <v/>
      </c>
      <c r="N1442" s="200" t="str">
        <f t="shared" si="238"/>
        <v xml:space="preserve"> </v>
      </c>
      <c r="O1442" s="201"/>
      <c r="P1442" s="201"/>
      <c r="Q1442" s="202"/>
      <c r="R1442" s="202"/>
      <c r="S1442" s="202"/>
      <c r="T1442" s="193" t="str">
        <f>IFERROR(VLOOKUP(S1442,Sort!E:F,2,0),"")</f>
        <v/>
      </c>
      <c r="U1442" s="115" t="str">
        <f t="shared" si="239"/>
        <v/>
      </c>
      <c r="V1442" s="202" t="s">
        <v>422</v>
      </c>
      <c r="W1442" s="202"/>
      <c r="X1442" s="202"/>
      <c r="Y1442" s="202"/>
      <c r="Z1442" s="193"/>
      <c r="AA1442" s="193" t="s">
        <v>362</v>
      </c>
      <c r="AB1442" s="203"/>
      <c r="AC1442" s="204" t="str">
        <f t="shared" si="240"/>
        <v>CLOSE</v>
      </c>
      <c r="AD1442" s="47" t="str">
        <f t="array" ref="AD1442">IF(D1442="","",INDEX(HM_Unit!$D$1:$AE$1,MATCH(C1442,HM_Unit!$D$2:$AE$2,0)))</f>
        <v/>
      </c>
      <c r="AE1442" s="46"/>
      <c r="AF1442" s="46"/>
      <c r="AG1442" s="46"/>
      <c r="AH1442" s="46"/>
      <c r="AI1442" s="46"/>
      <c r="AJ1442" s="46"/>
      <c r="AK1442" s="46"/>
    </row>
    <row r="1443" spans="1:37" ht="12" customHeight="1">
      <c r="A1443" s="46" t="str">
        <f>IFERROR(VLOOKUP(D1443,Sort!B:D,3,0),"")</f>
        <v/>
      </c>
      <c r="B1443" s="190" t="str">
        <f t="shared" si="234"/>
        <v>0CLOSE</v>
      </c>
      <c r="C1443" s="196"/>
      <c r="D1443" s="193"/>
      <c r="E1443" s="193" t="str">
        <f>IFERROR(VLOOKUP(D1443,Sort!B:C,2,0),"")</f>
        <v/>
      </c>
      <c r="F1443" s="194"/>
      <c r="G1443" s="195" t="str">
        <f t="shared" si="235"/>
        <v/>
      </c>
      <c r="H1443" s="243"/>
      <c r="I1443" s="197"/>
      <c r="J1443" s="243"/>
      <c r="K1443" s="197"/>
      <c r="L1443" s="198" t="str">
        <f t="shared" si="236"/>
        <v/>
      </c>
      <c r="M1443" s="199" t="str">
        <f t="shared" si="237"/>
        <v/>
      </c>
      <c r="N1443" s="200" t="str">
        <f t="shared" si="238"/>
        <v xml:space="preserve"> </v>
      </c>
      <c r="O1443" s="201"/>
      <c r="P1443" s="201"/>
      <c r="Q1443" s="202"/>
      <c r="R1443" s="202"/>
      <c r="S1443" s="202"/>
      <c r="T1443" s="193" t="str">
        <f>IFERROR(VLOOKUP(S1443,Sort!E:F,2,0),"")</f>
        <v/>
      </c>
      <c r="U1443" s="115" t="str">
        <f t="shared" si="239"/>
        <v/>
      </c>
      <c r="V1443" s="202" t="s">
        <v>422</v>
      </c>
      <c r="W1443" s="202"/>
      <c r="X1443" s="202"/>
      <c r="Y1443" s="202"/>
      <c r="Z1443" s="193"/>
      <c r="AA1443" s="193" t="s">
        <v>362</v>
      </c>
      <c r="AB1443" s="203"/>
      <c r="AC1443" s="204" t="str">
        <f t="shared" si="240"/>
        <v>CLOSE</v>
      </c>
      <c r="AD1443" s="47" t="str">
        <f t="array" ref="AD1443">IF(D1443="","",INDEX(HM_Unit!$D$1:$AE$1,MATCH(C1443,HM_Unit!$D$2:$AE$2,0)))</f>
        <v/>
      </c>
      <c r="AE1443" s="46"/>
      <c r="AF1443" s="46"/>
      <c r="AG1443" s="46"/>
      <c r="AH1443" s="46"/>
      <c r="AI1443" s="46"/>
      <c r="AJ1443" s="46"/>
      <c r="AK1443" s="46"/>
    </row>
    <row r="1444" spans="1:37" ht="12" customHeight="1">
      <c r="A1444" s="46" t="str">
        <f>IFERROR(VLOOKUP(D1444,Sort!B:D,3,0),"")</f>
        <v/>
      </c>
      <c r="B1444" s="190" t="str">
        <f t="shared" si="234"/>
        <v>0CLOSE</v>
      </c>
      <c r="C1444" s="196"/>
      <c r="D1444" s="193"/>
      <c r="E1444" s="193" t="str">
        <f>IFERROR(VLOOKUP(D1444,Sort!B:C,2,0),"")</f>
        <v/>
      </c>
      <c r="F1444" s="194"/>
      <c r="G1444" s="195" t="str">
        <f t="shared" si="235"/>
        <v/>
      </c>
      <c r="H1444" s="243"/>
      <c r="I1444" s="197"/>
      <c r="J1444" s="243"/>
      <c r="K1444" s="197"/>
      <c r="L1444" s="198" t="str">
        <f t="shared" si="236"/>
        <v/>
      </c>
      <c r="M1444" s="199" t="str">
        <f t="shared" si="237"/>
        <v/>
      </c>
      <c r="N1444" s="200" t="str">
        <f t="shared" si="238"/>
        <v xml:space="preserve"> </v>
      </c>
      <c r="O1444" s="201"/>
      <c r="P1444" s="201"/>
      <c r="Q1444" s="202"/>
      <c r="R1444" s="202"/>
      <c r="S1444" s="202"/>
      <c r="T1444" s="193" t="str">
        <f>IFERROR(VLOOKUP(S1444,Sort!E:F,2,0),"")</f>
        <v/>
      </c>
      <c r="U1444" s="115" t="str">
        <f t="shared" si="239"/>
        <v/>
      </c>
      <c r="V1444" s="202" t="s">
        <v>422</v>
      </c>
      <c r="W1444" s="202"/>
      <c r="X1444" s="202"/>
      <c r="Y1444" s="202"/>
      <c r="Z1444" s="193"/>
      <c r="AA1444" s="193" t="s">
        <v>362</v>
      </c>
      <c r="AB1444" s="203"/>
      <c r="AC1444" s="204" t="str">
        <f t="shared" si="240"/>
        <v>CLOSE</v>
      </c>
      <c r="AD1444" s="47" t="str">
        <f t="array" ref="AD1444">IF(D1444="","",INDEX(HM_Unit!$D$1:$AE$1,MATCH(C1444,HM_Unit!$D$2:$AE$2,0)))</f>
        <v/>
      </c>
      <c r="AE1444" s="46"/>
      <c r="AF1444" s="46"/>
      <c r="AG1444" s="46"/>
      <c r="AH1444" s="46"/>
      <c r="AI1444" s="46"/>
      <c r="AJ1444" s="46"/>
      <c r="AK1444" s="46"/>
    </row>
    <row r="1445" spans="1:37" ht="12" customHeight="1">
      <c r="A1445" s="46" t="str">
        <f>IFERROR(VLOOKUP(D1445,Sort!B:D,3,0),"")</f>
        <v/>
      </c>
      <c r="B1445" s="190" t="str">
        <f t="shared" si="234"/>
        <v>0CLOSE</v>
      </c>
      <c r="C1445" s="196"/>
      <c r="D1445" s="193"/>
      <c r="E1445" s="193" t="str">
        <f>IFERROR(VLOOKUP(D1445,Sort!B:C,2,0),"")</f>
        <v/>
      </c>
      <c r="F1445" s="194"/>
      <c r="G1445" s="195" t="str">
        <f t="shared" si="235"/>
        <v/>
      </c>
      <c r="H1445" s="243"/>
      <c r="I1445" s="197"/>
      <c r="J1445" s="243"/>
      <c r="K1445" s="197"/>
      <c r="L1445" s="198" t="str">
        <f t="shared" si="236"/>
        <v/>
      </c>
      <c r="M1445" s="199" t="str">
        <f t="shared" si="237"/>
        <v/>
      </c>
      <c r="N1445" s="200" t="str">
        <f t="shared" si="238"/>
        <v xml:space="preserve"> </v>
      </c>
      <c r="O1445" s="201"/>
      <c r="P1445" s="201"/>
      <c r="Q1445" s="202"/>
      <c r="R1445" s="202"/>
      <c r="S1445" s="202"/>
      <c r="T1445" s="193" t="str">
        <f>IFERROR(VLOOKUP(S1445,Sort!E:F,2,0),"")</f>
        <v/>
      </c>
      <c r="U1445" s="115" t="str">
        <f t="shared" si="239"/>
        <v/>
      </c>
      <c r="V1445" s="202" t="s">
        <v>422</v>
      </c>
      <c r="W1445" s="202"/>
      <c r="X1445" s="202"/>
      <c r="Y1445" s="202"/>
      <c r="Z1445" s="193"/>
      <c r="AA1445" s="193" t="s">
        <v>362</v>
      </c>
      <c r="AB1445" s="203"/>
      <c r="AC1445" s="204" t="str">
        <f t="shared" si="240"/>
        <v>CLOSE</v>
      </c>
      <c r="AD1445" s="47" t="str">
        <f t="array" ref="AD1445">IF(D1445="","",INDEX(HM_Unit!$D$1:$AE$1,MATCH(C1445,HM_Unit!$D$2:$AE$2,0)))</f>
        <v/>
      </c>
      <c r="AE1445" s="46"/>
      <c r="AF1445" s="46"/>
      <c r="AG1445" s="46"/>
      <c r="AH1445" s="46"/>
      <c r="AI1445" s="46"/>
      <c r="AJ1445" s="46"/>
      <c r="AK1445" s="46"/>
    </row>
    <row r="1446" spans="1:37" ht="12" customHeight="1">
      <c r="A1446" s="46" t="str">
        <f>IFERROR(VLOOKUP(D1446,Sort!B:D,3,0),"")</f>
        <v/>
      </c>
      <c r="B1446" s="190" t="str">
        <f t="shared" si="234"/>
        <v>0CLOSE</v>
      </c>
      <c r="C1446" s="196"/>
      <c r="D1446" s="193"/>
      <c r="E1446" s="193" t="str">
        <f>IFERROR(VLOOKUP(D1446,Sort!B:C,2,0),"")</f>
        <v/>
      </c>
      <c r="F1446" s="194"/>
      <c r="G1446" s="195" t="str">
        <f t="shared" si="235"/>
        <v/>
      </c>
      <c r="H1446" s="243"/>
      <c r="I1446" s="197"/>
      <c r="J1446" s="243"/>
      <c r="K1446" s="197"/>
      <c r="L1446" s="198" t="str">
        <f t="shared" si="236"/>
        <v/>
      </c>
      <c r="M1446" s="199" t="str">
        <f t="shared" si="237"/>
        <v/>
      </c>
      <c r="N1446" s="200" t="str">
        <f t="shared" si="238"/>
        <v xml:space="preserve"> </v>
      </c>
      <c r="O1446" s="201"/>
      <c r="P1446" s="201"/>
      <c r="Q1446" s="202"/>
      <c r="R1446" s="202"/>
      <c r="S1446" s="202"/>
      <c r="T1446" s="193" t="str">
        <f>IFERROR(VLOOKUP(S1446,Sort!E:F,2,0),"")</f>
        <v/>
      </c>
      <c r="U1446" s="115" t="str">
        <f t="shared" si="239"/>
        <v/>
      </c>
      <c r="V1446" s="202" t="s">
        <v>422</v>
      </c>
      <c r="W1446" s="202"/>
      <c r="X1446" s="202"/>
      <c r="Y1446" s="202"/>
      <c r="Z1446" s="193"/>
      <c r="AA1446" s="193" t="s">
        <v>362</v>
      </c>
      <c r="AB1446" s="203"/>
      <c r="AC1446" s="204" t="str">
        <f t="shared" si="240"/>
        <v>CLOSE</v>
      </c>
      <c r="AD1446" s="47" t="str">
        <f t="array" ref="AD1446">IF(D1446="","",INDEX(HM_Unit!$D$1:$AE$1,MATCH(C1446,HM_Unit!$D$2:$AE$2,0)))</f>
        <v/>
      </c>
      <c r="AE1446" s="46"/>
      <c r="AF1446" s="46"/>
      <c r="AG1446" s="46"/>
      <c r="AH1446" s="46"/>
      <c r="AI1446" s="46"/>
      <c r="AJ1446" s="46"/>
      <c r="AK1446" s="46"/>
    </row>
    <row r="1447" spans="1:37" ht="12" customHeight="1">
      <c r="A1447" s="46" t="str">
        <f>IFERROR(VLOOKUP(D1447,Sort!B:D,3,0),"")</f>
        <v/>
      </c>
      <c r="B1447" s="190" t="str">
        <f t="shared" si="234"/>
        <v>0CLOSE</v>
      </c>
      <c r="C1447" s="196"/>
      <c r="D1447" s="193"/>
      <c r="E1447" s="193" t="str">
        <f>IFERROR(VLOOKUP(D1447,Sort!B:C,2,0),"")</f>
        <v/>
      </c>
      <c r="F1447" s="194"/>
      <c r="G1447" s="195" t="str">
        <f t="shared" si="235"/>
        <v/>
      </c>
      <c r="H1447" s="243"/>
      <c r="I1447" s="197"/>
      <c r="J1447" s="243"/>
      <c r="K1447" s="197"/>
      <c r="L1447" s="198" t="str">
        <f t="shared" si="236"/>
        <v/>
      </c>
      <c r="M1447" s="199" t="str">
        <f t="shared" si="237"/>
        <v/>
      </c>
      <c r="N1447" s="200" t="str">
        <f t="shared" si="238"/>
        <v xml:space="preserve"> </v>
      </c>
      <c r="O1447" s="201"/>
      <c r="P1447" s="201"/>
      <c r="Q1447" s="202"/>
      <c r="R1447" s="202"/>
      <c r="S1447" s="202"/>
      <c r="T1447" s="193" t="str">
        <f>IFERROR(VLOOKUP(S1447,Sort!E:F,2,0),"")</f>
        <v/>
      </c>
      <c r="U1447" s="115" t="str">
        <f t="shared" si="239"/>
        <v/>
      </c>
      <c r="V1447" s="202" t="s">
        <v>422</v>
      </c>
      <c r="W1447" s="202"/>
      <c r="X1447" s="202"/>
      <c r="Y1447" s="202"/>
      <c r="Z1447" s="193"/>
      <c r="AA1447" s="193" t="s">
        <v>362</v>
      </c>
      <c r="AB1447" s="203"/>
      <c r="AC1447" s="204" t="str">
        <f t="shared" si="240"/>
        <v>CLOSE</v>
      </c>
      <c r="AD1447" s="47" t="str">
        <f t="array" ref="AD1447">IF(D1447="","",INDEX(HM_Unit!$D$1:$AE$1,MATCH(C1447,HM_Unit!$D$2:$AE$2,0)))</f>
        <v/>
      </c>
      <c r="AE1447" s="46"/>
      <c r="AF1447" s="46"/>
      <c r="AG1447" s="46"/>
      <c r="AH1447" s="46"/>
      <c r="AI1447" s="46"/>
      <c r="AJ1447" s="46"/>
      <c r="AK1447" s="46"/>
    </row>
    <row r="1448" spans="1:37" ht="12" customHeight="1">
      <c r="A1448" s="46" t="str">
        <f>IFERROR(VLOOKUP(D1448,Sort!B:D,3,0),"")</f>
        <v/>
      </c>
      <c r="B1448" s="190" t="str">
        <f t="shared" si="234"/>
        <v>0CLOSE</v>
      </c>
      <c r="C1448" s="196"/>
      <c r="D1448" s="193"/>
      <c r="E1448" s="193" t="str">
        <f>IFERROR(VLOOKUP(D1448,Sort!B:C,2,0),"")</f>
        <v/>
      </c>
      <c r="F1448" s="194"/>
      <c r="G1448" s="195" t="str">
        <f t="shared" si="235"/>
        <v/>
      </c>
      <c r="H1448" s="243"/>
      <c r="I1448" s="197"/>
      <c r="J1448" s="243"/>
      <c r="K1448" s="197"/>
      <c r="L1448" s="198" t="str">
        <f t="shared" si="236"/>
        <v/>
      </c>
      <c r="M1448" s="199" t="str">
        <f t="shared" si="237"/>
        <v/>
      </c>
      <c r="N1448" s="200" t="str">
        <f t="shared" si="238"/>
        <v xml:space="preserve"> </v>
      </c>
      <c r="O1448" s="201"/>
      <c r="P1448" s="201"/>
      <c r="Q1448" s="202"/>
      <c r="R1448" s="202"/>
      <c r="S1448" s="202"/>
      <c r="T1448" s="193" t="str">
        <f>IFERROR(VLOOKUP(S1448,Sort!E:F,2,0),"")</f>
        <v/>
      </c>
      <c r="U1448" s="115" t="str">
        <f t="shared" si="239"/>
        <v/>
      </c>
      <c r="V1448" s="202" t="s">
        <v>422</v>
      </c>
      <c r="W1448" s="202"/>
      <c r="X1448" s="202"/>
      <c r="Y1448" s="202"/>
      <c r="Z1448" s="193"/>
      <c r="AA1448" s="193" t="s">
        <v>362</v>
      </c>
      <c r="AB1448" s="203"/>
      <c r="AC1448" s="204" t="str">
        <f t="shared" si="240"/>
        <v>CLOSE</v>
      </c>
      <c r="AD1448" s="47" t="str">
        <f t="array" ref="AD1448">IF(D1448="","",INDEX(HM_Unit!$D$1:$AE$1,MATCH(C1448,HM_Unit!$D$2:$AE$2,0)))</f>
        <v/>
      </c>
      <c r="AE1448" s="46"/>
      <c r="AF1448" s="46"/>
      <c r="AG1448" s="46"/>
      <c r="AH1448" s="46"/>
      <c r="AI1448" s="46"/>
      <c r="AJ1448" s="46"/>
      <c r="AK1448" s="46"/>
    </row>
    <row r="1449" spans="1:37" ht="12" customHeight="1">
      <c r="A1449" s="46" t="str">
        <f>IFERROR(VLOOKUP(D1449,Sort!B:D,3,0),"")</f>
        <v/>
      </c>
      <c r="B1449" s="190" t="str">
        <f t="shared" si="234"/>
        <v>0CLOSE</v>
      </c>
      <c r="C1449" s="196"/>
      <c r="D1449" s="193"/>
      <c r="E1449" s="193" t="str">
        <f>IFERROR(VLOOKUP(D1449,Sort!B:C,2,0),"")</f>
        <v/>
      </c>
      <c r="F1449" s="194"/>
      <c r="G1449" s="195" t="str">
        <f t="shared" si="235"/>
        <v/>
      </c>
      <c r="H1449" s="243"/>
      <c r="I1449" s="197"/>
      <c r="J1449" s="243"/>
      <c r="K1449" s="197"/>
      <c r="L1449" s="198" t="str">
        <f t="shared" si="236"/>
        <v/>
      </c>
      <c r="M1449" s="199" t="str">
        <f t="shared" si="237"/>
        <v/>
      </c>
      <c r="N1449" s="200" t="str">
        <f t="shared" si="238"/>
        <v xml:space="preserve"> </v>
      </c>
      <c r="O1449" s="201"/>
      <c r="P1449" s="201"/>
      <c r="Q1449" s="202"/>
      <c r="R1449" s="202"/>
      <c r="S1449" s="202"/>
      <c r="T1449" s="193" t="str">
        <f>IFERROR(VLOOKUP(S1449,Sort!E:F,2,0),"")</f>
        <v/>
      </c>
      <c r="U1449" s="115" t="str">
        <f t="shared" si="239"/>
        <v/>
      </c>
      <c r="V1449" s="202" t="s">
        <v>422</v>
      </c>
      <c r="W1449" s="202"/>
      <c r="X1449" s="202"/>
      <c r="Y1449" s="202"/>
      <c r="Z1449" s="193"/>
      <c r="AA1449" s="193" t="s">
        <v>362</v>
      </c>
      <c r="AB1449" s="203"/>
      <c r="AC1449" s="204" t="str">
        <f t="shared" si="240"/>
        <v>CLOSE</v>
      </c>
      <c r="AD1449" s="47" t="str">
        <f t="array" ref="AD1449">IF(D1449="","",INDEX(HM_Unit!$D$1:$AE$1,MATCH(C1449,HM_Unit!$D$2:$AE$2,0)))</f>
        <v/>
      </c>
      <c r="AE1449" s="46"/>
      <c r="AF1449" s="46"/>
      <c r="AG1449" s="46"/>
      <c r="AH1449" s="46"/>
      <c r="AI1449" s="46"/>
      <c r="AJ1449" s="46"/>
      <c r="AK1449" s="46"/>
    </row>
    <row r="1450" spans="1:37" ht="12" customHeight="1">
      <c r="A1450" s="46" t="str">
        <f>IFERROR(VLOOKUP(D1450,Sort!B:D,3,0),"")</f>
        <v/>
      </c>
      <c r="B1450" s="190" t="str">
        <f t="shared" si="234"/>
        <v>0CLOSE</v>
      </c>
      <c r="C1450" s="196"/>
      <c r="D1450" s="193"/>
      <c r="E1450" s="193" t="str">
        <f>IFERROR(VLOOKUP(D1450,Sort!B:C,2,0),"")</f>
        <v/>
      </c>
      <c r="F1450" s="194"/>
      <c r="G1450" s="195" t="str">
        <f t="shared" si="235"/>
        <v/>
      </c>
      <c r="H1450" s="243"/>
      <c r="I1450" s="197"/>
      <c r="J1450" s="243"/>
      <c r="K1450" s="197"/>
      <c r="L1450" s="198" t="str">
        <f t="shared" si="236"/>
        <v/>
      </c>
      <c r="M1450" s="199" t="str">
        <f t="shared" si="237"/>
        <v/>
      </c>
      <c r="N1450" s="200" t="str">
        <f t="shared" si="238"/>
        <v xml:space="preserve"> </v>
      </c>
      <c r="O1450" s="201"/>
      <c r="P1450" s="201"/>
      <c r="Q1450" s="202"/>
      <c r="R1450" s="202"/>
      <c r="S1450" s="202"/>
      <c r="T1450" s="193" t="str">
        <f>IFERROR(VLOOKUP(S1450,Sort!E:F,2,0),"")</f>
        <v/>
      </c>
      <c r="U1450" s="115" t="str">
        <f t="shared" si="239"/>
        <v/>
      </c>
      <c r="V1450" s="202" t="s">
        <v>422</v>
      </c>
      <c r="W1450" s="202"/>
      <c r="X1450" s="202"/>
      <c r="Y1450" s="202"/>
      <c r="Z1450" s="193"/>
      <c r="AA1450" s="193" t="s">
        <v>362</v>
      </c>
      <c r="AB1450" s="203"/>
      <c r="AC1450" s="204" t="str">
        <f t="shared" si="240"/>
        <v>CLOSE</v>
      </c>
      <c r="AD1450" s="47" t="str">
        <f t="array" ref="AD1450">IF(D1450="","",INDEX(HM_Unit!$D$1:$AE$1,MATCH(C1450,HM_Unit!$D$2:$AE$2,0)))</f>
        <v/>
      </c>
      <c r="AE1450" s="46"/>
      <c r="AF1450" s="46"/>
      <c r="AG1450" s="46"/>
      <c r="AH1450" s="46"/>
      <c r="AI1450" s="46"/>
      <c r="AJ1450" s="46"/>
      <c r="AK1450" s="46"/>
    </row>
    <row r="1451" spans="1:37" ht="12" customHeight="1">
      <c r="A1451" s="46" t="str">
        <f>IFERROR(VLOOKUP(D1451,Sort!B:D,3,0),"")</f>
        <v/>
      </c>
      <c r="B1451" s="190" t="str">
        <f t="shared" si="234"/>
        <v>0CLOSE</v>
      </c>
      <c r="C1451" s="196"/>
      <c r="D1451" s="193"/>
      <c r="E1451" s="193" t="str">
        <f>IFERROR(VLOOKUP(D1451,Sort!B:C,2,0),"")</f>
        <v/>
      </c>
      <c r="F1451" s="194"/>
      <c r="G1451" s="195" t="str">
        <f t="shared" si="235"/>
        <v/>
      </c>
      <c r="H1451" s="243"/>
      <c r="I1451" s="197"/>
      <c r="J1451" s="243"/>
      <c r="K1451" s="197"/>
      <c r="L1451" s="198" t="str">
        <f t="shared" si="236"/>
        <v/>
      </c>
      <c r="M1451" s="199" t="str">
        <f t="shared" si="237"/>
        <v/>
      </c>
      <c r="N1451" s="200" t="str">
        <f t="shared" si="238"/>
        <v xml:space="preserve"> </v>
      </c>
      <c r="O1451" s="201"/>
      <c r="P1451" s="201"/>
      <c r="Q1451" s="202"/>
      <c r="R1451" s="202"/>
      <c r="S1451" s="202"/>
      <c r="T1451" s="193" t="str">
        <f>IFERROR(VLOOKUP(S1451,Sort!E:F,2,0),"")</f>
        <v/>
      </c>
      <c r="U1451" s="115" t="str">
        <f t="shared" si="239"/>
        <v/>
      </c>
      <c r="V1451" s="202" t="s">
        <v>422</v>
      </c>
      <c r="W1451" s="202"/>
      <c r="X1451" s="202"/>
      <c r="Y1451" s="202"/>
      <c r="Z1451" s="193"/>
      <c r="AA1451" s="193" t="s">
        <v>362</v>
      </c>
      <c r="AB1451" s="203"/>
      <c r="AC1451" s="204" t="str">
        <f t="shared" si="240"/>
        <v>CLOSE</v>
      </c>
      <c r="AD1451" s="47" t="str">
        <f t="array" ref="AD1451">IF(D1451="","",INDEX(HM_Unit!$D$1:$AE$1,MATCH(C1451,HM_Unit!$D$2:$AE$2,0)))</f>
        <v/>
      </c>
      <c r="AE1451" s="46"/>
      <c r="AF1451" s="46"/>
      <c r="AG1451" s="46"/>
      <c r="AH1451" s="46"/>
      <c r="AI1451" s="46"/>
      <c r="AJ1451" s="46"/>
      <c r="AK1451" s="46"/>
    </row>
    <row r="1452" spans="1:37" ht="12" customHeight="1">
      <c r="A1452" s="46" t="str">
        <f>IFERROR(VLOOKUP(D1452,Sort!B:D,3,0),"")</f>
        <v/>
      </c>
      <c r="B1452" s="190" t="str">
        <f t="shared" si="234"/>
        <v>0CLOSE</v>
      </c>
      <c r="C1452" s="196"/>
      <c r="D1452" s="193"/>
      <c r="E1452" s="193" t="str">
        <f>IFERROR(VLOOKUP(D1452,Sort!B:C,2,0),"")</f>
        <v/>
      </c>
      <c r="F1452" s="194"/>
      <c r="G1452" s="195" t="str">
        <f t="shared" si="235"/>
        <v/>
      </c>
      <c r="H1452" s="243"/>
      <c r="I1452" s="197"/>
      <c r="J1452" s="243"/>
      <c r="K1452" s="197"/>
      <c r="L1452" s="198" t="str">
        <f t="shared" si="236"/>
        <v/>
      </c>
      <c r="M1452" s="199" t="str">
        <f t="shared" si="237"/>
        <v/>
      </c>
      <c r="N1452" s="200" t="str">
        <f t="shared" si="238"/>
        <v xml:space="preserve"> </v>
      </c>
      <c r="O1452" s="201"/>
      <c r="P1452" s="201"/>
      <c r="Q1452" s="202"/>
      <c r="R1452" s="202"/>
      <c r="S1452" s="202"/>
      <c r="T1452" s="193" t="str">
        <f>IFERROR(VLOOKUP(S1452,Sort!E:F,2,0),"")</f>
        <v/>
      </c>
      <c r="U1452" s="115" t="str">
        <f t="shared" si="239"/>
        <v/>
      </c>
      <c r="V1452" s="202" t="s">
        <v>422</v>
      </c>
      <c r="W1452" s="202"/>
      <c r="X1452" s="202"/>
      <c r="Y1452" s="202"/>
      <c r="Z1452" s="193"/>
      <c r="AA1452" s="193" t="s">
        <v>362</v>
      </c>
      <c r="AB1452" s="203"/>
      <c r="AC1452" s="204" t="str">
        <f t="shared" si="240"/>
        <v>CLOSE</v>
      </c>
      <c r="AD1452" s="47" t="str">
        <f t="array" ref="AD1452">IF(D1452="","",INDEX(HM_Unit!$D$1:$AE$1,MATCH(C1452,HM_Unit!$D$2:$AE$2,0)))</f>
        <v/>
      </c>
      <c r="AE1452" s="46"/>
      <c r="AF1452" s="46"/>
      <c r="AG1452" s="46"/>
      <c r="AH1452" s="46"/>
      <c r="AI1452" s="46"/>
      <c r="AJ1452" s="46"/>
      <c r="AK1452" s="46"/>
    </row>
    <row r="1453" spans="1:37" ht="12" customHeight="1">
      <c r="A1453" s="46" t="str">
        <f>IFERROR(VLOOKUP(D1453,Sort!B:D,3,0),"")</f>
        <v/>
      </c>
      <c r="B1453" s="190" t="str">
        <f t="shared" si="234"/>
        <v>0CLOSE</v>
      </c>
      <c r="C1453" s="196"/>
      <c r="D1453" s="193"/>
      <c r="E1453" s="193" t="str">
        <f>IFERROR(VLOOKUP(D1453,Sort!B:C,2,0),"")</f>
        <v/>
      </c>
      <c r="F1453" s="194"/>
      <c r="G1453" s="195" t="str">
        <f t="shared" si="235"/>
        <v/>
      </c>
      <c r="H1453" s="243"/>
      <c r="I1453" s="197"/>
      <c r="J1453" s="243"/>
      <c r="K1453" s="197"/>
      <c r="L1453" s="198" t="str">
        <f t="shared" si="236"/>
        <v/>
      </c>
      <c r="M1453" s="199" t="str">
        <f t="shared" si="237"/>
        <v/>
      </c>
      <c r="N1453" s="200" t="str">
        <f t="shared" si="238"/>
        <v xml:space="preserve"> </v>
      </c>
      <c r="O1453" s="201"/>
      <c r="P1453" s="201"/>
      <c r="Q1453" s="202"/>
      <c r="R1453" s="202"/>
      <c r="S1453" s="202"/>
      <c r="T1453" s="193" t="str">
        <f>IFERROR(VLOOKUP(S1453,Sort!E:F,2,0),"")</f>
        <v/>
      </c>
      <c r="U1453" s="115" t="str">
        <f t="shared" si="239"/>
        <v/>
      </c>
      <c r="V1453" s="202" t="s">
        <v>422</v>
      </c>
      <c r="W1453" s="202"/>
      <c r="X1453" s="202"/>
      <c r="Y1453" s="202"/>
      <c r="Z1453" s="193"/>
      <c r="AA1453" s="193" t="s">
        <v>362</v>
      </c>
      <c r="AB1453" s="203"/>
      <c r="AC1453" s="204" t="str">
        <f t="shared" si="240"/>
        <v>CLOSE</v>
      </c>
      <c r="AD1453" s="47" t="str">
        <f t="array" ref="AD1453">IF(D1453="","",INDEX(HM_Unit!$D$1:$AE$1,MATCH(C1453,HM_Unit!$D$2:$AE$2,0)))</f>
        <v/>
      </c>
      <c r="AE1453" s="46"/>
      <c r="AF1453" s="46"/>
      <c r="AG1453" s="46"/>
      <c r="AH1453" s="46"/>
      <c r="AI1453" s="46"/>
      <c r="AJ1453" s="46"/>
      <c r="AK1453" s="46"/>
    </row>
    <row r="1454" spans="1:37" ht="12" customHeight="1">
      <c r="A1454" s="46" t="str">
        <f>IFERROR(VLOOKUP(D1454,Sort!B:D,3,0),"")</f>
        <v/>
      </c>
      <c r="B1454" s="190" t="str">
        <f t="shared" si="234"/>
        <v>0CLOSE</v>
      </c>
      <c r="C1454" s="196"/>
      <c r="D1454" s="193"/>
      <c r="E1454" s="193" t="str">
        <f>IFERROR(VLOOKUP(D1454,Sort!B:C,2,0),"")</f>
        <v/>
      </c>
      <c r="F1454" s="194"/>
      <c r="G1454" s="195" t="str">
        <f t="shared" si="235"/>
        <v/>
      </c>
      <c r="H1454" s="243"/>
      <c r="I1454" s="197"/>
      <c r="J1454" s="243"/>
      <c r="K1454" s="197"/>
      <c r="L1454" s="198" t="str">
        <f t="shared" si="236"/>
        <v/>
      </c>
      <c r="M1454" s="199" t="str">
        <f t="shared" si="237"/>
        <v/>
      </c>
      <c r="N1454" s="200" t="str">
        <f t="shared" si="238"/>
        <v xml:space="preserve"> </v>
      </c>
      <c r="O1454" s="201"/>
      <c r="P1454" s="201"/>
      <c r="Q1454" s="202"/>
      <c r="R1454" s="202"/>
      <c r="S1454" s="202"/>
      <c r="T1454" s="193" t="str">
        <f>IFERROR(VLOOKUP(S1454,Sort!E:F,2,0),"")</f>
        <v/>
      </c>
      <c r="U1454" s="115" t="str">
        <f t="shared" si="239"/>
        <v/>
      </c>
      <c r="V1454" s="202" t="s">
        <v>422</v>
      </c>
      <c r="W1454" s="202"/>
      <c r="X1454" s="202"/>
      <c r="Y1454" s="202"/>
      <c r="Z1454" s="193"/>
      <c r="AA1454" s="193" t="s">
        <v>362</v>
      </c>
      <c r="AB1454" s="203"/>
      <c r="AC1454" s="204" t="str">
        <f t="shared" si="240"/>
        <v>CLOSE</v>
      </c>
      <c r="AD1454" s="47" t="str">
        <f t="array" ref="AD1454">IF(D1454="","",INDEX(HM_Unit!$D$1:$AE$1,MATCH(C1454,HM_Unit!$D$2:$AE$2,0)))</f>
        <v/>
      </c>
      <c r="AE1454" s="46"/>
      <c r="AF1454" s="46"/>
      <c r="AG1454" s="46"/>
      <c r="AH1454" s="46"/>
      <c r="AI1454" s="46"/>
      <c r="AJ1454" s="46"/>
      <c r="AK1454" s="46"/>
    </row>
    <row r="1455" spans="1:37" ht="12" customHeight="1">
      <c r="A1455" s="46" t="str">
        <f>IFERROR(VLOOKUP(D1455,Sort!B:D,3,0),"")</f>
        <v/>
      </c>
      <c r="B1455" s="190" t="str">
        <f t="shared" si="234"/>
        <v>0CLOSE</v>
      </c>
      <c r="C1455" s="196"/>
      <c r="D1455" s="193"/>
      <c r="E1455" s="193" t="str">
        <f>IFERROR(VLOOKUP(D1455,Sort!B:C,2,0),"")</f>
        <v/>
      </c>
      <c r="F1455" s="194"/>
      <c r="G1455" s="195" t="str">
        <f t="shared" si="235"/>
        <v/>
      </c>
      <c r="H1455" s="243"/>
      <c r="I1455" s="197"/>
      <c r="J1455" s="243"/>
      <c r="K1455" s="197"/>
      <c r="L1455" s="198" t="str">
        <f t="shared" si="236"/>
        <v/>
      </c>
      <c r="M1455" s="199" t="str">
        <f t="shared" si="237"/>
        <v/>
      </c>
      <c r="N1455" s="200" t="str">
        <f t="shared" si="238"/>
        <v xml:space="preserve"> </v>
      </c>
      <c r="O1455" s="201"/>
      <c r="P1455" s="201"/>
      <c r="Q1455" s="202"/>
      <c r="R1455" s="202"/>
      <c r="S1455" s="202"/>
      <c r="T1455" s="193" t="str">
        <f>IFERROR(VLOOKUP(S1455,Sort!E:F,2,0),"")</f>
        <v/>
      </c>
      <c r="U1455" s="115" t="str">
        <f t="shared" si="239"/>
        <v/>
      </c>
      <c r="V1455" s="202" t="s">
        <v>422</v>
      </c>
      <c r="W1455" s="202"/>
      <c r="X1455" s="202"/>
      <c r="Y1455" s="202"/>
      <c r="Z1455" s="193"/>
      <c r="AA1455" s="193" t="s">
        <v>362</v>
      </c>
      <c r="AB1455" s="203"/>
      <c r="AC1455" s="204" t="str">
        <f t="shared" si="240"/>
        <v>CLOSE</v>
      </c>
      <c r="AD1455" s="47" t="str">
        <f t="array" ref="AD1455">IF(D1455="","",INDEX(HM_Unit!$D$1:$AE$1,MATCH(C1455,HM_Unit!$D$2:$AE$2,0)))</f>
        <v/>
      </c>
      <c r="AE1455" s="46"/>
      <c r="AF1455" s="46"/>
      <c r="AG1455" s="46"/>
      <c r="AH1455" s="46"/>
      <c r="AI1455" s="46"/>
      <c r="AJ1455" s="46"/>
      <c r="AK1455" s="46"/>
    </row>
    <row r="1456" spans="1:37" ht="12" customHeight="1">
      <c r="A1456" s="46" t="str">
        <f>IFERROR(VLOOKUP(D1456,Sort!B:D,3,0),"")</f>
        <v/>
      </c>
      <c r="B1456" s="190" t="str">
        <f t="shared" si="234"/>
        <v>0CLOSE</v>
      </c>
      <c r="C1456" s="196"/>
      <c r="D1456" s="193"/>
      <c r="E1456" s="193" t="str">
        <f>IFERROR(VLOOKUP(D1456,Sort!B:C,2,0),"")</f>
        <v/>
      </c>
      <c r="F1456" s="194"/>
      <c r="G1456" s="195" t="str">
        <f t="shared" si="235"/>
        <v/>
      </c>
      <c r="H1456" s="243"/>
      <c r="I1456" s="197"/>
      <c r="J1456" s="243"/>
      <c r="K1456" s="197"/>
      <c r="L1456" s="198" t="str">
        <f t="shared" si="236"/>
        <v/>
      </c>
      <c r="M1456" s="199" t="str">
        <f t="shared" si="237"/>
        <v/>
      </c>
      <c r="N1456" s="200" t="str">
        <f t="shared" si="238"/>
        <v xml:space="preserve"> </v>
      </c>
      <c r="O1456" s="201"/>
      <c r="P1456" s="201"/>
      <c r="Q1456" s="202"/>
      <c r="R1456" s="202"/>
      <c r="S1456" s="202"/>
      <c r="T1456" s="193" t="str">
        <f>IFERROR(VLOOKUP(S1456,Sort!E:F,2,0),"")</f>
        <v/>
      </c>
      <c r="U1456" s="115" t="str">
        <f t="shared" si="239"/>
        <v/>
      </c>
      <c r="V1456" s="202" t="s">
        <v>422</v>
      </c>
      <c r="W1456" s="202"/>
      <c r="X1456" s="202"/>
      <c r="Y1456" s="202"/>
      <c r="Z1456" s="193"/>
      <c r="AA1456" s="193" t="s">
        <v>362</v>
      </c>
      <c r="AB1456" s="203"/>
      <c r="AC1456" s="204" t="str">
        <f t="shared" si="240"/>
        <v>CLOSE</v>
      </c>
      <c r="AD1456" s="47" t="str">
        <f t="array" ref="AD1456">IF(D1456="","",INDEX(HM_Unit!$D$1:$AE$1,MATCH(C1456,HM_Unit!$D$2:$AE$2,0)))</f>
        <v/>
      </c>
      <c r="AE1456" s="46"/>
      <c r="AF1456" s="46"/>
      <c r="AG1456" s="46"/>
      <c r="AH1456" s="46"/>
      <c r="AI1456" s="46"/>
      <c r="AJ1456" s="46"/>
      <c r="AK1456" s="46"/>
    </row>
    <row r="1457" spans="1:37" ht="12" customHeight="1">
      <c r="A1457" s="46" t="str">
        <f>IFERROR(VLOOKUP(D1457,Sort!B:D,3,0),"")</f>
        <v/>
      </c>
      <c r="B1457" s="190" t="str">
        <f t="shared" si="234"/>
        <v>0CLOSE</v>
      </c>
      <c r="C1457" s="196"/>
      <c r="D1457" s="193"/>
      <c r="E1457" s="193" t="str">
        <f>IFERROR(VLOOKUP(D1457,Sort!B:C,2,0),"")</f>
        <v/>
      </c>
      <c r="F1457" s="194"/>
      <c r="G1457" s="195" t="str">
        <f t="shared" si="235"/>
        <v/>
      </c>
      <c r="H1457" s="243"/>
      <c r="I1457" s="197"/>
      <c r="J1457" s="243"/>
      <c r="K1457" s="197"/>
      <c r="L1457" s="198" t="str">
        <f t="shared" si="236"/>
        <v/>
      </c>
      <c r="M1457" s="199" t="str">
        <f t="shared" si="237"/>
        <v/>
      </c>
      <c r="N1457" s="200" t="str">
        <f t="shared" si="238"/>
        <v xml:space="preserve"> </v>
      </c>
      <c r="O1457" s="201"/>
      <c r="P1457" s="201"/>
      <c r="Q1457" s="202"/>
      <c r="R1457" s="202"/>
      <c r="S1457" s="202"/>
      <c r="T1457" s="193" t="str">
        <f>IFERROR(VLOOKUP(S1457,Sort!E:F,2,0),"")</f>
        <v/>
      </c>
      <c r="U1457" s="115" t="str">
        <f t="shared" si="239"/>
        <v/>
      </c>
      <c r="V1457" s="202" t="s">
        <v>422</v>
      </c>
      <c r="W1457" s="202"/>
      <c r="X1457" s="202"/>
      <c r="Y1457" s="202"/>
      <c r="Z1457" s="193"/>
      <c r="AA1457" s="193" t="s">
        <v>362</v>
      </c>
      <c r="AB1457" s="203"/>
      <c r="AC1457" s="204" t="str">
        <f t="shared" si="240"/>
        <v>CLOSE</v>
      </c>
      <c r="AD1457" s="47" t="str">
        <f t="array" ref="AD1457">IF(D1457="","",INDEX(HM_Unit!$D$1:$AE$1,MATCH(C1457,HM_Unit!$D$2:$AE$2,0)))</f>
        <v/>
      </c>
      <c r="AE1457" s="46"/>
      <c r="AF1457" s="46"/>
      <c r="AG1457" s="46"/>
      <c r="AH1457" s="46"/>
      <c r="AI1457" s="46"/>
      <c r="AJ1457" s="46"/>
      <c r="AK1457" s="46"/>
    </row>
    <row r="1458" spans="1:37" ht="12" customHeight="1">
      <c r="A1458" s="46" t="str">
        <f>IFERROR(VLOOKUP(D1458,Sort!B:D,3,0),"")</f>
        <v/>
      </c>
      <c r="B1458" s="190" t="str">
        <f t="shared" si="234"/>
        <v>0CLOSE</v>
      </c>
      <c r="C1458" s="196"/>
      <c r="D1458" s="193"/>
      <c r="E1458" s="193" t="str">
        <f>IFERROR(VLOOKUP(D1458,Sort!B:C,2,0),"")</f>
        <v/>
      </c>
      <c r="F1458" s="194"/>
      <c r="G1458" s="195" t="str">
        <f t="shared" si="235"/>
        <v/>
      </c>
      <c r="H1458" s="243"/>
      <c r="I1458" s="197"/>
      <c r="J1458" s="243"/>
      <c r="K1458" s="197"/>
      <c r="L1458" s="198" t="str">
        <f t="shared" si="236"/>
        <v/>
      </c>
      <c r="M1458" s="199" t="str">
        <f t="shared" si="237"/>
        <v/>
      </c>
      <c r="N1458" s="200" t="str">
        <f t="shared" si="238"/>
        <v xml:space="preserve"> </v>
      </c>
      <c r="O1458" s="201"/>
      <c r="P1458" s="201"/>
      <c r="Q1458" s="202"/>
      <c r="R1458" s="202"/>
      <c r="S1458" s="202"/>
      <c r="T1458" s="193" t="str">
        <f>IFERROR(VLOOKUP(S1458,Sort!E:F,2,0),"")</f>
        <v/>
      </c>
      <c r="U1458" s="115" t="str">
        <f t="shared" si="239"/>
        <v/>
      </c>
      <c r="V1458" s="202" t="s">
        <v>422</v>
      </c>
      <c r="W1458" s="202"/>
      <c r="X1458" s="202"/>
      <c r="Y1458" s="202"/>
      <c r="Z1458" s="193"/>
      <c r="AA1458" s="193" t="s">
        <v>362</v>
      </c>
      <c r="AB1458" s="203"/>
      <c r="AC1458" s="204" t="str">
        <f t="shared" si="240"/>
        <v>CLOSE</v>
      </c>
      <c r="AD1458" s="47" t="str">
        <f t="array" ref="AD1458">IF(D1458="","",INDEX(HM_Unit!$D$1:$AE$1,MATCH(C1458,HM_Unit!$D$2:$AE$2,0)))</f>
        <v/>
      </c>
      <c r="AE1458" s="46"/>
      <c r="AF1458" s="46"/>
      <c r="AG1458" s="46"/>
      <c r="AH1458" s="46"/>
      <c r="AI1458" s="46"/>
      <c r="AJ1458" s="46"/>
      <c r="AK1458" s="46"/>
    </row>
    <row r="1459" spans="1:37" ht="12" customHeight="1">
      <c r="A1459" s="46" t="str">
        <f>IFERROR(VLOOKUP(D1459,Sort!B:D,3,0),"")</f>
        <v/>
      </c>
      <c r="B1459" s="190" t="str">
        <f t="shared" si="234"/>
        <v>0CLOSE</v>
      </c>
      <c r="C1459" s="196"/>
      <c r="D1459" s="193"/>
      <c r="E1459" s="193" t="str">
        <f>IFERROR(VLOOKUP(D1459,Sort!B:C,2,0),"")</f>
        <v/>
      </c>
      <c r="F1459" s="194"/>
      <c r="G1459" s="195" t="str">
        <f t="shared" si="235"/>
        <v/>
      </c>
      <c r="H1459" s="243"/>
      <c r="I1459" s="197"/>
      <c r="J1459" s="243"/>
      <c r="K1459" s="197"/>
      <c r="L1459" s="198" t="str">
        <f t="shared" si="236"/>
        <v/>
      </c>
      <c r="M1459" s="199" t="str">
        <f t="shared" si="237"/>
        <v/>
      </c>
      <c r="N1459" s="200" t="str">
        <f t="shared" si="238"/>
        <v xml:space="preserve"> </v>
      </c>
      <c r="O1459" s="201"/>
      <c r="P1459" s="201"/>
      <c r="Q1459" s="202"/>
      <c r="R1459" s="202"/>
      <c r="S1459" s="202"/>
      <c r="T1459" s="193" t="str">
        <f>IFERROR(VLOOKUP(S1459,Sort!E:F,2,0),"")</f>
        <v/>
      </c>
      <c r="U1459" s="115" t="str">
        <f t="shared" si="239"/>
        <v/>
      </c>
      <c r="V1459" s="202" t="s">
        <v>422</v>
      </c>
      <c r="W1459" s="202"/>
      <c r="X1459" s="202"/>
      <c r="Y1459" s="202"/>
      <c r="Z1459" s="193"/>
      <c r="AA1459" s="193" t="s">
        <v>362</v>
      </c>
      <c r="AB1459" s="203"/>
      <c r="AC1459" s="204" t="str">
        <f t="shared" si="240"/>
        <v>CLOSE</v>
      </c>
      <c r="AD1459" s="47" t="str">
        <f t="array" ref="AD1459">IF(D1459="","",INDEX(HM_Unit!$D$1:$AE$1,MATCH(C1459,HM_Unit!$D$2:$AE$2,0)))</f>
        <v/>
      </c>
      <c r="AE1459" s="46"/>
      <c r="AF1459" s="46"/>
      <c r="AG1459" s="46"/>
      <c r="AH1459" s="46"/>
      <c r="AI1459" s="46"/>
      <c r="AJ1459" s="46"/>
      <c r="AK1459" s="46"/>
    </row>
    <row r="1460" spans="1:37" ht="12" customHeight="1">
      <c r="A1460" s="46" t="str">
        <f>IFERROR(VLOOKUP(D1460,Sort!B:D,3,0),"")</f>
        <v/>
      </c>
      <c r="B1460" s="190" t="str">
        <f t="shared" si="234"/>
        <v>0CLOSE</v>
      </c>
      <c r="C1460" s="196"/>
      <c r="D1460" s="193"/>
      <c r="E1460" s="193" t="str">
        <f>IFERROR(VLOOKUP(D1460,Sort!B:C,2,0),"")</f>
        <v/>
      </c>
      <c r="F1460" s="194"/>
      <c r="G1460" s="195" t="str">
        <f t="shared" si="235"/>
        <v/>
      </c>
      <c r="H1460" s="243"/>
      <c r="I1460" s="197"/>
      <c r="J1460" s="243"/>
      <c r="K1460" s="197"/>
      <c r="L1460" s="198" t="str">
        <f t="shared" si="236"/>
        <v/>
      </c>
      <c r="M1460" s="199" t="str">
        <f t="shared" si="237"/>
        <v/>
      </c>
      <c r="N1460" s="200" t="str">
        <f t="shared" si="238"/>
        <v xml:space="preserve"> </v>
      </c>
      <c r="O1460" s="201"/>
      <c r="P1460" s="201"/>
      <c r="Q1460" s="202"/>
      <c r="R1460" s="202"/>
      <c r="S1460" s="202"/>
      <c r="T1460" s="193" t="str">
        <f>IFERROR(VLOOKUP(S1460,Sort!E:F,2,0),"")</f>
        <v/>
      </c>
      <c r="U1460" s="115" t="str">
        <f t="shared" si="239"/>
        <v/>
      </c>
      <c r="V1460" s="202" t="s">
        <v>422</v>
      </c>
      <c r="W1460" s="202"/>
      <c r="X1460" s="202"/>
      <c r="Y1460" s="202"/>
      <c r="Z1460" s="193"/>
      <c r="AA1460" s="193" t="s">
        <v>362</v>
      </c>
      <c r="AB1460" s="203"/>
      <c r="AC1460" s="204" t="str">
        <f t="shared" si="240"/>
        <v>CLOSE</v>
      </c>
      <c r="AD1460" s="47" t="str">
        <f t="array" ref="AD1460">IF(D1460="","",INDEX(HM_Unit!$D$1:$AE$1,MATCH(C1460,HM_Unit!$D$2:$AE$2,0)))</f>
        <v/>
      </c>
      <c r="AE1460" s="46"/>
      <c r="AF1460" s="46"/>
      <c r="AG1460" s="46"/>
      <c r="AH1460" s="46"/>
      <c r="AI1460" s="46"/>
      <c r="AJ1460" s="46"/>
      <c r="AK1460" s="46"/>
    </row>
    <row r="1461" spans="1:37" ht="12" customHeight="1">
      <c r="A1461" s="46" t="str">
        <f>IFERROR(VLOOKUP(D1461,Sort!B:D,3,0),"")</f>
        <v/>
      </c>
      <c r="B1461" s="190" t="str">
        <f t="shared" si="234"/>
        <v>0CLOSE</v>
      </c>
      <c r="C1461" s="196"/>
      <c r="D1461" s="193"/>
      <c r="E1461" s="193" t="str">
        <f>IFERROR(VLOOKUP(D1461,Sort!B:C,2,0),"")</f>
        <v/>
      </c>
      <c r="F1461" s="194"/>
      <c r="G1461" s="195" t="str">
        <f t="shared" si="235"/>
        <v/>
      </c>
      <c r="H1461" s="243"/>
      <c r="I1461" s="197"/>
      <c r="J1461" s="243"/>
      <c r="K1461" s="197"/>
      <c r="L1461" s="198" t="str">
        <f t="shared" si="236"/>
        <v/>
      </c>
      <c r="M1461" s="199" t="str">
        <f t="shared" si="237"/>
        <v/>
      </c>
      <c r="N1461" s="200" t="str">
        <f t="shared" si="238"/>
        <v xml:space="preserve"> </v>
      </c>
      <c r="O1461" s="201"/>
      <c r="P1461" s="201"/>
      <c r="Q1461" s="202"/>
      <c r="R1461" s="202"/>
      <c r="S1461" s="202"/>
      <c r="T1461" s="193" t="str">
        <f>IFERROR(VLOOKUP(S1461,Sort!E:F,2,0),"")</f>
        <v/>
      </c>
      <c r="U1461" s="115" t="str">
        <f t="shared" si="239"/>
        <v/>
      </c>
      <c r="V1461" s="202" t="s">
        <v>422</v>
      </c>
      <c r="W1461" s="202"/>
      <c r="X1461" s="202"/>
      <c r="Y1461" s="202"/>
      <c r="Z1461" s="193"/>
      <c r="AA1461" s="193" t="s">
        <v>362</v>
      </c>
      <c r="AB1461" s="203"/>
      <c r="AC1461" s="204" t="str">
        <f t="shared" si="240"/>
        <v>CLOSE</v>
      </c>
      <c r="AD1461" s="47" t="str">
        <f t="array" ref="AD1461">IF(D1461="","",INDEX(HM_Unit!$D$1:$AE$1,MATCH(C1461,HM_Unit!$D$2:$AE$2,0)))</f>
        <v/>
      </c>
      <c r="AE1461" s="46"/>
      <c r="AF1461" s="46"/>
      <c r="AG1461" s="46"/>
      <c r="AH1461" s="46"/>
      <c r="AI1461" s="46"/>
      <c r="AJ1461" s="46"/>
      <c r="AK1461" s="46"/>
    </row>
    <row r="1462" spans="1:37" ht="12" customHeight="1">
      <c r="A1462" s="46" t="str">
        <f>IFERROR(VLOOKUP(D1462,Sort!B:D,3,0),"")</f>
        <v/>
      </c>
      <c r="B1462" s="190" t="str">
        <f t="shared" si="234"/>
        <v>0CLOSE</v>
      </c>
      <c r="C1462" s="196"/>
      <c r="D1462" s="193"/>
      <c r="E1462" s="193" t="str">
        <f>IFERROR(VLOOKUP(D1462,Sort!B:C,2,0),"")</f>
        <v/>
      </c>
      <c r="F1462" s="194"/>
      <c r="G1462" s="195" t="str">
        <f t="shared" si="235"/>
        <v/>
      </c>
      <c r="H1462" s="243"/>
      <c r="I1462" s="197"/>
      <c r="J1462" s="243"/>
      <c r="K1462" s="197"/>
      <c r="L1462" s="198" t="str">
        <f t="shared" si="236"/>
        <v/>
      </c>
      <c r="M1462" s="199" t="str">
        <f t="shared" si="237"/>
        <v/>
      </c>
      <c r="N1462" s="200" t="str">
        <f t="shared" si="238"/>
        <v xml:space="preserve"> </v>
      </c>
      <c r="O1462" s="201"/>
      <c r="P1462" s="201"/>
      <c r="Q1462" s="202"/>
      <c r="R1462" s="202"/>
      <c r="S1462" s="202"/>
      <c r="T1462" s="193" t="str">
        <f>IFERROR(VLOOKUP(S1462,Sort!E:F,2,0),"")</f>
        <v/>
      </c>
      <c r="U1462" s="115" t="str">
        <f t="shared" si="239"/>
        <v/>
      </c>
      <c r="V1462" s="202" t="s">
        <v>422</v>
      </c>
      <c r="W1462" s="202"/>
      <c r="X1462" s="202"/>
      <c r="Y1462" s="202"/>
      <c r="Z1462" s="193"/>
      <c r="AA1462" s="193" t="s">
        <v>362</v>
      </c>
      <c r="AB1462" s="203"/>
      <c r="AC1462" s="204" t="str">
        <f t="shared" si="240"/>
        <v>CLOSE</v>
      </c>
      <c r="AD1462" s="47" t="str">
        <f t="array" ref="AD1462">IF(D1462="","",INDEX(HM_Unit!$D$1:$AE$1,MATCH(C1462,HM_Unit!$D$2:$AE$2,0)))</f>
        <v/>
      </c>
      <c r="AE1462" s="46"/>
      <c r="AF1462" s="46"/>
      <c r="AG1462" s="46"/>
      <c r="AH1462" s="46"/>
      <c r="AI1462" s="46"/>
      <c r="AJ1462" s="46"/>
      <c r="AK1462" s="46"/>
    </row>
    <row r="1463" spans="1:37" ht="12" customHeight="1">
      <c r="A1463" s="46" t="str">
        <f>IFERROR(VLOOKUP(D1463,Sort!B:D,3,0),"")</f>
        <v/>
      </c>
      <c r="B1463" s="190" t="str">
        <f t="shared" si="234"/>
        <v>0CLOSE</v>
      </c>
      <c r="C1463" s="196"/>
      <c r="D1463" s="193"/>
      <c r="E1463" s="193" t="str">
        <f>IFERROR(VLOOKUP(D1463,Sort!B:C,2,0),"")</f>
        <v/>
      </c>
      <c r="F1463" s="194"/>
      <c r="G1463" s="195" t="str">
        <f t="shared" si="235"/>
        <v/>
      </c>
      <c r="H1463" s="243"/>
      <c r="I1463" s="197"/>
      <c r="J1463" s="243"/>
      <c r="K1463" s="197"/>
      <c r="L1463" s="198" t="str">
        <f t="shared" si="236"/>
        <v/>
      </c>
      <c r="M1463" s="199" t="str">
        <f t="shared" si="237"/>
        <v/>
      </c>
      <c r="N1463" s="200" t="str">
        <f t="shared" si="238"/>
        <v xml:space="preserve"> </v>
      </c>
      <c r="O1463" s="201"/>
      <c r="P1463" s="201"/>
      <c r="Q1463" s="202"/>
      <c r="R1463" s="202"/>
      <c r="S1463" s="202"/>
      <c r="T1463" s="193" t="str">
        <f>IFERROR(VLOOKUP(S1463,Sort!E:F,2,0),"")</f>
        <v/>
      </c>
      <c r="U1463" s="115" t="str">
        <f t="shared" si="239"/>
        <v/>
      </c>
      <c r="V1463" s="202" t="s">
        <v>422</v>
      </c>
      <c r="W1463" s="202"/>
      <c r="X1463" s="202"/>
      <c r="Y1463" s="202"/>
      <c r="Z1463" s="193"/>
      <c r="AA1463" s="193" t="s">
        <v>362</v>
      </c>
      <c r="AB1463" s="203"/>
      <c r="AC1463" s="204" t="str">
        <f t="shared" si="240"/>
        <v>CLOSE</v>
      </c>
      <c r="AD1463" s="47" t="str">
        <f t="array" ref="AD1463">IF(D1463="","",INDEX(HM_Unit!$D$1:$AE$1,MATCH(C1463,HM_Unit!$D$2:$AE$2,0)))</f>
        <v/>
      </c>
      <c r="AE1463" s="46"/>
      <c r="AF1463" s="46"/>
      <c r="AG1463" s="46"/>
      <c r="AH1463" s="46"/>
      <c r="AI1463" s="46"/>
      <c r="AJ1463" s="46"/>
      <c r="AK1463" s="46"/>
    </row>
    <row r="1464" spans="1:37" ht="12" customHeight="1">
      <c r="A1464" s="46" t="str">
        <f>IFERROR(VLOOKUP(D1464,Sort!B:D,3,0),"")</f>
        <v/>
      </c>
      <c r="B1464" s="190" t="str">
        <f t="shared" si="234"/>
        <v>0CLOSE</v>
      </c>
      <c r="C1464" s="196"/>
      <c r="D1464" s="193"/>
      <c r="E1464" s="193" t="str">
        <f>IFERROR(VLOOKUP(D1464,Sort!B:C,2,0),"")</f>
        <v/>
      </c>
      <c r="F1464" s="194"/>
      <c r="G1464" s="195" t="str">
        <f t="shared" si="235"/>
        <v/>
      </c>
      <c r="H1464" s="243"/>
      <c r="I1464" s="197"/>
      <c r="J1464" s="243"/>
      <c r="K1464" s="197"/>
      <c r="L1464" s="198" t="str">
        <f t="shared" si="236"/>
        <v/>
      </c>
      <c r="M1464" s="199" t="str">
        <f t="shared" si="237"/>
        <v/>
      </c>
      <c r="N1464" s="200" t="str">
        <f t="shared" si="238"/>
        <v xml:space="preserve"> </v>
      </c>
      <c r="O1464" s="201"/>
      <c r="P1464" s="201"/>
      <c r="Q1464" s="202"/>
      <c r="R1464" s="202"/>
      <c r="S1464" s="202"/>
      <c r="T1464" s="193" t="str">
        <f>IFERROR(VLOOKUP(S1464,Sort!E:F,2,0),"")</f>
        <v/>
      </c>
      <c r="U1464" s="115" t="str">
        <f t="shared" si="239"/>
        <v/>
      </c>
      <c r="V1464" s="202" t="s">
        <v>422</v>
      </c>
      <c r="W1464" s="202"/>
      <c r="X1464" s="202"/>
      <c r="Y1464" s="202"/>
      <c r="Z1464" s="193"/>
      <c r="AA1464" s="193" t="s">
        <v>362</v>
      </c>
      <c r="AB1464" s="203"/>
      <c r="AC1464" s="204" t="str">
        <f t="shared" si="240"/>
        <v>CLOSE</v>
      </c>
      <c r="AD1464" s="47" t="str">
        <f t="array" ref="AD1464">IF(D1464="","",INDEX(HM_Unit!$D$1:$AE$1,MATCH(C1464,HM_Unit!$D$2:$AE$2,0)))</f>
        <v/>
      </c>
      <c r="AE1464" s="46"/>
      <c r="AF1464" s="46"/>
      <c r="AG1464" s="46"/>
      <c r="AH1464" s="46"/>
      <c r="AI1464" s="46"/>
      <c r="AJ1464" s="46"/>
      <c r="AK1464" s="46"/>
    </row>
    <row r="1465" spans="1:37" ht="12" customHeight="1">
      <c r="A1465" s="46" t="str">
        <f>IFERROR(VLOOKUP(D1465,Sort!B:D,3,0),"")</f>
        <v/>
      </c>
      <c r="B1465" s="190" t="str">
        <f t="shared" si="234"/>
        <v>0CLOSE</v>
      </c>
      <c r="C1465" s="196"/>
      <c r="D1465" s="193"/>
      <c r="E1465" s="193" t="str">
        <f>IFERROR(VLOOKUP(D1465,Sort!B:C,2,0),"")</f>
        <v/>
      </c>
      <c r="F1465" s="194"/>
      <c r="G1465" s="195" t="str">
        <f t="shared" si="235"/>
        <v/>
      </c>
      <c r="H1465" s="243"/>
      <c r="I1465" s="197"/>
      <c r="J1465" s="243"/>
      <c r="K1465" s="197"/>
      <c r="L1465" s="198" t="str">
        <f t="shared" si="236"/>
        <v/>
      </c>
      <c r="M1465" s="199" t="str">
        <f t="shared" si="237"/>
        <v/>
      </c>
      <c r="N1465" s="200" t="str">
        <f t="shared" si="238"/>
        <v xml:space="preserve"> </v>
      </c>
      <c r="O1465" s="201"/>
      <c r="P1465" s="201"/>
      <c r="Q1465" s="202"/>
      <c r="R1465" s="202"/>
      <c r="S1465" s="202"/>
      <c r="T1465" s="193" t="str">
        <f>IFERROR(VLOOKUP(S1465,Sort!E:F,2,0),"")</f>
        <v/>
      </c>
      <c r="U1465" s="115" t="str">
        <f t="shared" si="239"/>
        <v/>
      </c>
      <c r="V1465" s="202" t="s">
        <v>422</v>
      </c>
      <c r="W1465" s="202"/>
      <c r="X1465" s="202"/>
      <c r="Y1465" s="202"/>
      <c r="Z1465" s="193"/>
      <c r="AA1465" s="193" t="s">
        <v>362</v>
      </c>
      <c r="AB1465" s="203"/>
      <c r="AC1465" s="204" t="str">
        <f t="shared" si="240"/>
        <v>CLOSE</v>
      </c>
      <c r="AD1465" s="47" t="str">
        <f t="array" ref="AD1465">IF(D1465="","",INDEX(HM_Unit!$D$1:$AE$1,MATCH(C1465,HM_Unit!$D$2:$AE$2,0)))</f>
        <v/>
      </c>
      <c r="AE1465" s="46"/>
      <c r="AF1465" s="46"/>
      <c r="AG1465" s="46"/>
      <c r="AH1465" s="46"/>
      <c r="AI1465" s="46"/>
      <c r="AJ1465" s="46"/>
      <c r="AK1465" s="46"/>
    </row>
    <row r="1466" spans="1:37" ht="12" customHeight="1">
      <c r="A1466" s="46" t="str">
        <f>IFERROR(VLOOKUP(D1466,Sort!B:D,3,0),"")</f>
        <v/>
      </c>
      <c r="B1466" s="190" t="str">
        <f t="shared" si="234"/>
        <v>0CLOSE</v>
      </c>
      <c r="C1466" s="196"/>
      <c r="D1466" s="193"/>
      <c r="E1466" s="193" t="str">
        <f>IFERROR(VLOOKUP(D1466,Sort!B:C,2,0),"")</f>
        <v/>
      </c>
      <c r="F1466" s="194"/>
      <c r="G1466" s="195" t="str">
        <f t="shared" si="235"/>
        <v/>
      </c>
      <c r="H1466" s="243"/>
      <c r="I1466" s="197"/>
      <c r="J1466" s="243"/>
      <c r="K1466" s="197"/>
      <c r="L1466" s="198" t="str">
        <f t="shared" si="236"/>
        <v/>
      </c>
      <c r="M1466" s="199" t="str">
        <f t="shared" si="237"/>
        <v/>
      </c>
      <c r="N1466" s="200" t="str">
        <f t="shared" si="238"/>
        <v xml:space="preserve"> </v>
      </c>
      <c r="O1466" s="201"/>
      <c r="P1466" s="201"/>
      <c r="Q1466" s="202"/>
      <c r="R1466" s="202"/>
      <c r="S1466" s="202"/>
      <c r="T1466" s="193" t="str">
        <f>IFERROR(VLOOKUP(S1466,Sort!E:F,2,0),"")</f>
        <v/>
      </c>
      <c r="U1466" s="115" t="str">
        <f t="shared" si="239"/>
        <v/>
      </c>
      <c r="V1466" s="202" t="s">
        <v>422</v>
      </c>
      <c r="W1466" s="202"/>
      <c r="X1466" s="202"/>
      <c r="Y1466" s="202"/>
      <c r="Z1466" s="193"/>
      <c r="AA1466" s="193" t="s">
        <v>362</v>
      </c>
      <c r="AB1466" s="203"/>
      <c r="AC1466" s="204" t="str">
        <f t="shared" si="240"/>
        <v>CLOSE</v>
      </c>
      <c r="AD1466" s="47" t="str">
        <f t="array" ref="AD1466">IF(D1466="","",INDEX(HM_Unit!$D$1:$AE$1,MATCH(C1466,HM_Unit!$D$2:$AE$2,0)))</f>
        <v/>
      </c>
      <c r="AE1466" s="46"/>
      <c r="AF1466" s="46"/>
      <c r="AG1466" s="46"/>
      <c r="AH1466" s="46"/>
      <c r="AI1466" s="46"/>
      <c r="AJ1466" s="46"/>
      <c r="AK1466" s="46"/>
    </row>
    <row r="1467" spans="1:37" ht="12" customHeight="1">
      <c r="A1467" s="46" t="str">
        <f>IFERROR(VLOOKUP(D1467,Sort!B:D,3,0),"")</f>
        <v/>
      </c>
      <c r="B1467" s="190" t="str">
        <f t="shared" si="234"/>
        <v>0CLOSE</v>
      </c>
      <c r="C1467" s="196"/>
      <c r="D1467" s="193"/>
      <c r="E1467" s="193" t="str">
        <f>IFERROR(VLOOKUP(D1467,Sort!B:C,2,0),"")</f>
        <v/>
      </c>
      <c r="F1467" s="194"/>
      <c r="G1467" s="195" t="str">
        <f t="shared" si="235"/>
        <v/>
      </c>
      <c r="H1467" s="243"/>
      <c r="I1467" s="197"/>
      <c r="J1467" s="243"/>
      <c r="K1467" s="197"/>
      <c r="L1467" s="198" t="str">
        <f t="shared" si="236"/>
        <v/>
      </c>
      <c r="M1467" s="199" t="str">
        <f t="shared" si="237"/>
        <v/>
      </c>
      <c r="N1467" s="200" t="str">
        <f t="shared" si="238"/>
        <v xml:space="preserve"> </v>
      </c>
      <c r="O1467" s="201"/>
      <c r="P1467" s="201"/>
      <c r="Q1467" s="202"/>
      <c r="R1467" s="202"/>
      <c r="S1467" s="202"/>
      <c r="T1467" s="193" t="str">
        <f>IFERROR(VLOOKUP(S1467,Sort!E:F,2,0),"")</f>
        <v/>
      </c>
      <c r="U1467" s="115" t="str">
        <f t="shared" si="239"/>
        <v/>
      </c>
      <c r="V1467" s="202" t="s">
        <v>422</v>
      </c>
      <c r="W1467" s="202"/>
      <c r="X1467" s="202"/>
      <c r="Y1467" s="202"/>
      <c r="Z1467" s="193"/>
      <c r="AA1467" s="193" t="s">
        <v>362</v>
      </c>
      <c r="AB1467" s="203"/>
      <c r="AC1467" s="204" t="str">
        <f t="shared" si="240"/>
        <v>CLOSE</v>
      </c>
      <c r="AD1467" s="47" t="str">
        <f t="array" ref="AD1467">IF(D1467="","",INDEX(HM_Unit!$D$1:$AE$1,MATCH(C1467,HM_Unit!$D$2:$AE$2,0)))</f>
        <v/>
      </c>
      <c r="AE1467" s="46"/>
      <c r="AF1467" s="46"/>
      <c r="AG1467" s="46"/>
      <c r="AH1467" s="46"/>
      <c r="AI1467" s="46"/>
      <c r="AJ1467" s="46"/>
      <c r="AK1467" s="46"/>
    </row>
    <row r="1468" spans="1:37" ht="12" customHeight="1">
      <c r="A1468" s="46" t="str">
        <f>IFERROR(VLOOKUP(D1468,Sort!B:D,3,0),"")</f>
        <v/>
      </c>
      <c r="B1468" s="190" t="str">
        <f t="shared" si="234"/>
        <v>0CLOSE</v>
      </c>
      <c r="C1468" s="196"/>
      <c r="D1468" s="193"/>
      <c r="E1468" s="193" t="str">
        <f>IFERROR(VLOOKUP(D1468,Sort!B:C,2,0),"")</f>
        <v/>
      </c>
      <c r="F1468" s="194"/>
      <c r="G1468" s="195" t="str">
        <f t="shared" si="235"/>
        <v/>
      </c>
      <c r="H1468" s="243"/>
      <c r="I1468" s="197"/>
      <c r="J1468" s="243"/>
      <c r="K1468" s="197"/>
      <c r="L1468" s="198" t="str">
        <f t="shared" si="236"/>
        <v/>
      </c>
      <c r="M1468" s="199" t="str">
        <f t="shared" si="237"/>
        <v/>
      </c>
      <c r="N1468" s="200" t="str">
        <f t="shared" si="238"/>
        <v xml:space="preserve"> </v>
      </c>
      <c r="O1468" s="201"/>
      <c r="P1468" s="201"/>
      <c r="Q1468" s="202"/>
      <c r="R1468" s="202"/>
      <c r="S1468" s="202"/>
      <c r="T1468" s="193" t="str">
        <f>IFERROR(VLOOKUP(S1468,Sort!E:F,2,0),"")</f>
        <v/>
      </c>
      <c r="U1468" s="115" t="str">
        <f t="shared" si="239"/>
        <v/>
      </c>
      <c r="V1468" s="202" t="s">
        <v>422</v>
      </c>
      <c r="W1468" s="202"/>
      <c r="X1468" s="202"/>
      <c r="Y1468" s="202"/>
      <c r="Z1468" s="193"/>
      <c r="AA1468" s="193" t="s">
        <v>362</v>
      </c>
      <c r="AB1468" s="203"/>
      <c r="AC1468" s="204" t="str">
        <f t="shared" si="240"/>
        <v>CLOSE</v>
      </c>
      <c r="AD1468" s="47" t="str">
        <f t="array" ref="AD1468">IF(D1468="","",INDEX(HM_Unit!$D$1:$AE$1,MATCH(C1468,HM_Unit!$D$2:$AE$2,0)))</f>
        <v/>
      </c>
      <c r="AE1468" s="46"/>
      <c r="AF1468" s="46"/>
      <c r="AG1468" s="46"/>
      <c r="AH1468" s="46"/>
      <c r="AI1468" s="46"/>
      <c r="AJ1468" s="46"/>
      <c r="AK1468" s="46"/>
    </row>
    <row r="1469" spans="1:37" ht="12" customHeight="1">
      <c r="A1469" s="46" t="str">
        <f>IFERROR(VLOOKUP(D1469,Sort!B:D,3,0),"")</f>
        <v/>
      </c>
      <c r="B1469" s="190" t="str">
        <f t="shared" si="234"/>
        <v>0CLOSE</v>
      </c>
      <c r="C1469" s="196"/>
      <c r="D1469" s="193"/>
      <c r="E1469" s="193" t="str">
        <f>IFERROR(VLOOKUP(D1469,Sort!B:C,2,0),"")</f>
        <v/>
      </c>
      <c r="F1469" s="194"/>
      <c r="G1469" s="195" t="str">
        <f t="shared" si="235"/>
        <v/>
      </c>
      <c r="H1469" s="243"/>
      <c r="I1469" s="197"/>
      <c r="J1469" s="243"/>
      <c r="K1469" s="197"/>
      <c r="L1469" s="198" t="str">
        <f t="shared" si="236"/>
        <v/>
      </c>
      <c r="M1469" s="199" t="str">
        <f t="shared" si="237"/>
        <v/>
      </c>
      <c r="N1469" s="200" t="str">
        <f t="shared" si="238"/>
        <v xml:space="preserve"> </v>
      </c>
      <c r="O1469" s="201"/>
      <c r="P1469" s="201"/>
      <c r="Q1469" s="202"/>
      <c r="R1469" s="202"/>
      <c r="S1469" s="202"/>
      <c r="T1469" s="193" t="str">
        <f>IFERROR(VLOOKUP(S1469,Sort!E:F,2,0),"")</f>
        <v/>
      </c>
      <c r="U1469" s="115" t="str">
        <f t="shared" si="239"/>
        <v/>
      </c>
      <c r="V1469" s="202" t="s">
        <v>422</v>
      </c>
      <c r="W1469" s="202"/>
      <c r="X1469" s="202"/>
      <c r="Y1469" s="202"/>
      <c r="Z1469" s="193"/>
      <c r="AA1469" s="193" t="s">
        <v>362</v>
      </c>
      <c r="AB1469" s="203"/>
      <c r="AC1469" s="204" t="str">
        <f t="shared" si="240"/>
        <v>CLOSE</v>
      </c>
      <c r="AD1469" s="47" t="str">
        <f t="array" ref="AD1469">IF(D1469="","",INDEX(HM_Unit!$D$1:$AE$1,MATCH(C1469,HM_Unit!$D$2:$AE$2,0)))</f>
        <v/>
      </c>
      <c r="AE1469" s="46"/>
      <c r="AF1469" s="46"/>
      <c r="AG1469" s="46"/>
      <c r="AH1469" s="46"/>
      <c r="AI1469" s="46"/>
      <c r="AJ1469" s="46"/>
      <c r="AK1469" s="46"/>
    </row>
    <row r="1470" spans="1:37" ht="12" customHeight="1">
      <c r="A1470" s="46" t="str">
        <f>IFERROR(VLOOKUP(D1470,Sort!B:D,3,0),"")</f>
        <v/>
      </c>
      <c r="B1470" s="190" t="str">
        <f t="shared" si="234"/>
        <v>0CLOSE</v>
      </c>
      <c r="C1470" s="196"/>
      <c r="D1470" s="193"/>
      <c r="E1470" s="193" t="str">
        <f>IFERROR(VLOOKUP(D1470,Sort!B:C,2,0),"")</f>
        <v/>
      </c>
      <c r="F1470" s="194"/>
      <c r="G1470" s="195" t="str">
        <f t="shared" si="235"/>
        <v/>
      </c>
      <c r="H1470" s="243"/>
      <c r="I1470" s="197"/>
      <c r="J1470" s="243"/>
      <c r="K1470" s="197"/>
      <c r="L1470" s="198" t="str">
        <f t="shared" si="236"/>
        <v/>
      </c>
      <c r="M1470" s="199" t="str">
        <f t="shared" si="237"/>
        <v/>
      </c>
      <c r="N1470" s="200" t="str">
        <f t="shared" si="238"/>
        <v xml:space="preserve"> </v>
      </c>
      <c r="O1470" s="201"/>
      <c r="P1470" s="201"/>
      <c r="Q1470" s="202"/>
      <c r="R1470" s="202"/>
      <c r="S1470" s="202"/>
      <c r="T1470" s="193" t="str">
        <f>IFERROR(VLOOKUP(S1470,Sort!E:F,2,0),"")</f>
        <v/>
      </c>
      <c r="U1470" s="115" t="str">
        <f t="shared" si="239"/>
        <v/>
      </c>
      <c r="V1470" s="202" t="s">
        <v>422</v>
      </c>
      <c r="W1470" s="202"/>
      <c r="X1470" s="202"/>
      <c r="Y1470" s="202"/>
      <c r="Z1470" s="193"/>
      <c r="AA1470" s="193" t="s">
        <v>362</v>
      </c>
      <c r="AB1470" s="203"/>
      <c r="AC1470" s="204" t="str">
        <f t="shared" si="240"/>
        <v>CLOSE</v>
      </c>
      <c r="AD1470" s="47" t="str">
        <f t="array" ref="AD1470">IF(D1470="","",INDEX(HM_Unit!$D$1:$AE$1,MATCH(C1470,HM_Unit!$D$2:$AE$2,0)))</f>
        <v/>
      </c>
      <c r="AE1470" s="46"/>
      <c r="AF1470" s="46"/>
      <c r="AG1470" s="46"/>
      <c r="AH1470" s="46"/>
      <c r="AI1470" s="46"/>
      <c r="AJ1470" s="46"/>
      <c r="AK1470" s="46"/>
    </row>
    <row r="1471" spans="1:37" ht="12" customHeight="1">
      <c r="A1471" s="46" t="str">
        <f>IFERROR(VLOOKUP(D1471,Sort!B:D,3,0),"")</f>
        <v/>
      </c>
      <c r="B1471" s="190" t="str">
        <f t="shared" si="234"/>
        <v>0CLOSE</v>
      </c>
      <c r="C1471" s="196"/>
      <c r="D1471" s="193"/>
      <c r="E1471" s="193" t="str">
        <f>IFERROR(VLOOKUP(D1471,Sort!B:C,2,0),"")</f>
        <v/>
      </c>
      <c r="F1471" s="194"/>
      <c r="G1471" s="195" t="str">
        <f t="shared" si="235"/>
        <v/>
      </c>
      <c r="H1471" s="243"/>
      <c r="I1471" s="197"/>
      <c r="J1471" s="243"/>
      <c r="K1471" s="197"/>
      <c r="L1471" s="198" t="str">
        <f t="shared" si="236"/>
        <v/>
      </c>
      <c r="M1471" s="199" t="str">
        <f t="shared" si="237"/>
        <v/>
      </c>
      <c r="N1471" s="200" t="str">
        <f t="shared" si="238"/>
        <v xml:space="preserve"> </v>
      </c>
      <c r="O1471" s="201"/>
      <c r="P1471" s="201"/>
      <c r="Q1471" s="202"/>
      <c r="R1471" s="202"/>
      <c r="S1471" s="202"/>
      <c r="T1471" s="193" t="str">
        <f>IFERROR(VLOOKUP(S1471,Sort!E:F,2,0),"")</f>
        <v/>
      </c>
      <c r="U1471" s="115" t="str">
        <f t="shared" si="239"/>
        <v/>
      </c>
      <c r="V1471" s="202" t="s">
        <v>422</v>
      </c>
      <c r="W1471" s="202"/>
      <c r="X1471" s="202"/>
      <c r="Y1471" s="202"/>
      <c r="Z1471" s="193"/>
      <c r="AA1471" s="193" t="s">
        <v>362</v>
      </c>
      <c r="AB1471" s="203"/>
      <c r="AC1471" s="204" t="str">
        <f t="shared" si="240"/>
        <v>CLOSE</v>
      </c>
      <c r="AD1471" s="47" t="str">
        <f t="array" ref="AD1471">IF(D1471="","",INDEX(HM_Unit!$D$1:$AE$1,MATCH(C1471,HM_Unit!$D$2:$AE$2,0)))</f>
        <v/>
      </c>
      <c r="AE1471" s="46"/>
      <c r="AF1471" s="46"/>
      <c r="AG1471" s="46"/>
      <c r="AH1471" s="46"/>
      <c r="AI1471" s="46"/>
      <c r="AJ1471" s="46"/>
      <c r="AK1471" s="46"/>
    </row>
    <row r="1472" spans="1:37" ht="12" customHeight="1">
      <c r="A1472" s="46" t="str">
        <f>IFERROR(VLOOKUP(D1472,Sort!B:D,3,0),"")</f>
        <v/>
      </c>
      <c r="B1472" s="190" t="str">
        <f t="shared" si="234"/>
        <v>0CLOSE</v>
      </c>
      <c r="C1472" s="196"/>
      <c r="D1472" s="193"/>
      <c r="E1472" s="193" t="str">
        <f>IFERROR(VLOOKUP(D1472,Sort!B:C,2,0),"")</f>
        <v/>
      </c>
      <c r="F1472" s="194"/>
      <c r="G1472" s="195" t="str">
        <f t="shared" si="235"/>
        <v/>
      </c>
      <c r="H1472" s="243"/>
      <c r="I1472" s="197"/>
      <c r="J1472" s="243"/>
      <c r="K1472" s="197"/>
      <c r="L1472" s="198" t="str">
        <f t="shared" si="236"/>
        <v/>
      </c>
      <c r="M1472" s="199" t="str">
        <f t="shared" si="237"/>
        <v/>
      </c>
      <c r="N1472" s="200" t="str">
        <f t="shared" si="238"/>
        <v xml:space="preserve"> </v>
      </c>
      <c r="O1472" s="201"/>
      <c r="P1472" s="201"/>
      <c r="Q1472" s="202"/>
      <c r="R1472" s="202"/>
      <c r="S1472" s="202"/>
      <c r="T1472" s="193" t="str">
        <f>IFERROR(VLOOKUP(S1472,Sort!E:F,2,0),"")</f>
        <v/>
      </c>
      <c r="U1472" s="115" t="str">
        <f t="shared" si="239"/>
        <v/>
      </c>
      <c r="V1472" s="202" t="s">
        <v>422</v>
      </c>
      <c r="W1472" s="202"/>
      <c r="X1472" s="202"/>
      <c r="Y1472" s="202"/>
      <c r="Z1472" s="193"/>
      <c r="AA1472" s="193" t="s">
        <v>362</v>
      </c>
      <c r="AB1472" s="203"/>
      <c r="AC1472" s="204" t="str">
        <f t="shared" si="240"/>
        <v>CLOSE</v>
      </c>
      <c r="AD1472" s="47" t="str">
        <f t="array" ref="AD1472">IF(D1472="","",INDEX(HM_Unit!$D$1:$AE$1,MATCH(C1472,HM_Unit!$D$2:$AE$2,0)))</f>
        <v/>
      </c>
      <c r="AE1472" s="46"/>
      <c r="AF1472" s="46"/>
      <c r="AG1472" s="46"/>
      <c r="AH1472" s="46"/>
      <c r="AI1472" s="46"/>
      <c r="AJ1472" s="46"/>
      <c r="AK1472" s="46"/>
    </row>
    <row r="1473" spans="1:37" ht="12" customHeight="1">
      <c r="A1473" s="46" t="str">
        <f>IFERROR(VLOOKUP(D1473,Sort!B:D,3,0),"")</f>
        <v/>
      </c>
      <c r="B1473" s="190" t="str">
        <f t="shared" si="234"/>
        <v>0CLOSE</v>
      </c>
      <c r="C1473" s="196"/>
      <c r="D1473" s="193"/>
      <c r="E1473" s="193" t="str">
        <f>IFERROR(VLOOKUP(D1473,Sort!B:C,2,0),"")</f>
        <v/>
      </c>
      <c r="F1473" s="194"/>
      <c r="G1473" s="195" t="str">
        <f t="shared" si="235"/>
        <v/>
      </c>
      <c r="H1473" s="243"/>
      <c r="I1473" s="197"/>
      <c r="J1473" s="243"/>
      <c r="K1473" s="197"/>
      <c r="L1473" s="198" t="str">
        <f t="shared" si="236"/>
        <v/>
      </c>
      <c r="M1473" s="199" t="str">
        <f t="shared" si="237"/>
        <v/>
      </c>
      <c r="N1473" s="200" t="str">
        <f t="shared" si="238"/>
        <v xml:space="preserve"> </v>
      </c>
      <c r="O1473" s="201"/>
      <c r="P1473" s="201"/>
      <c r="Q1473" s="202"/>
      <c r="R1473" s="202"/>
      <c r="S1473" s="202"/>
      <c r="T1473" s="193" t="str">
        <f>IFERROR(VLOOKUP(S1473,Sort!E:F,2,0),"")</f>
        <v/>
      </c>
      <c r="U1473" s="115" t="str">
        <f t="shared" si="239"/>
        <v/>
      </c>
      <c r="V1473" s="202" t="s">
        <v>422</v>
      </c>
      <c r="W1473" s="202"/>
      <c r="X1473" s="202"/>
      <c r="Y1473" s="202"/>
      <c r="Z1473" s="193"/>
      <c r="AA1473" s="193" t="s">
        <v>362</v>
      </c>
      <c r="AB1473" s="203"/>
      <c r="AC1473" s="204" t="str">
        <f t="shared" si="240"/>
        <v>CLOSE</v>
      </c>
      <c r="AD1473" s="47" t="str">
        <f t="array" ref="AD1473">IF(D1473="","",INDEX(HM_Unit!$D$1:$AE$1,MATCH(C1473,HM_Unit!$D$2:$AE$2,0)))</f>
        <v/>
      </c>
      <c r="AE1473" s="46"/>
      <c r="AF1473" s="46"/>
      <c r="AG1473" s="46"/>
      <c r="AH1473" s="46"/>
      <c r="AI1473" s="46"/>
      <c r="AJ1473" s="46"/>
      <c r="AK1473" s="46"/>
    </row>
    <row r="1474" spans="1:37" ht="12" customHeight="1">
      <c r="A1474" s="46" t="str">
        <f>IFERROR(VLOOKUP(D1474,Sort!B:D,3,0),"")</f>
        <v/>
      </c>
      <c r="B1474" s="190" t="str">
        <f t="shared" si="234"/>
        <v>0CLOSE</v>
      </c>
      <c r="C1474" s="196"/>
      <c r="D1474" s="193"/>
      <c r="E1474" s="193" t="str">
        <f>IFERROR(VLOOKUP(D1474,Sort!B:C,2,0),"")</f>
        <v/>
      </c>
      <c r="F1474" s="194"/>
      <c r="G1474" s="195" t="str">
        <f t="shared" si="235"/>
        <v/>
      </c>
      <c r="H1474" s="243"/>
      <c r="I1474" s="197"/>
      <c r="J1474" s="243"/>
      <c r="K1474" s="197"/>
      <c r="L1474" s="198" t="str">
        <f t="shared" si="236"/>
        <v/>
      </c>
      <c r="M1474" s="199" t="str">
        <f t="shared" si="237"/>
        <v/>
      </c>
      <c r="N1474" s="200" t="str">
        <f t="shared" si="238"/>
        <v xml:space="preserve"> </v>
      </c>
      <c r="O1474" s="201"/>
      <c r="P1474" s="201"/>
      <c r="Q1474" s="202"/>
      <c r="R1474" s="202"/>
      <c r="S1474" s="202"/>
      <c r="T1474" s="193" t="str">
        <f>IFERROR(VLOOKUP(S1474,Sort!E:F,2,0),"")</f>
        <v/>
      </c>
      <c r="U1474" s="115" t="str">
        <f t="shared" si="239"/>
        <v/>
      </c>
      <c r="V1474" s="202" t="s">
        <v>422</v>
      </c>
      <c r="W1474" s="202"/>
      <c r="X1474" s="202"/>
      <c r="Y1474" s="202"/>
      <c r="Z1474" s="193"/>
      <c r="AA1474" s="193" t="s">
        <v>362</v>
      </c>
      <c r="AB1474" s="203"/>
      <c r="AC1474" s="204" t="str">
        <f t="shared" si="240"/>
        <v>CLOSE</v>
      </c>
      <c r="AD1474" s="47" t="str">
        <f t="array" ref="AD1474">IF(D1474="","",INDEX(HM_Unit!$D$1:$AE$1,MATCH(C1474,HM_Unit!$D$2:$AE$2,0)))</f>
        <v/>
      </c>
      <c r="AE1474" s="46"/>
      <c r="AF1474" s="46"/>
      <c r="AG1474" s="46"/>
      <c r="AH1474" s="46"/>
      <c r="AI1474" s="46"/>
      <c r="AJ1474" s="46"/>
      <c r="AK1474" s="46"/>
    </row>
    <row r="1475" spans="1:37" ht="12" customHeight="1">
      <c r="A1475" s="46" t="str">
        <f>IFERROR(VLOOKUP(D1475,Sort!B:D,3,0),"")</f>
        <v/>
      </c>
      <c r="B1475" s="190" t="str">
        <f t="shared" si="234"/>
        <v>0CLOSE</v>
      </c>
      <c r="C1475" s="196"/>
      <c r="D1475" s="193"/>
      <c r="E1475" s="193" t="str">
        <f>IFERROR(VLOOKUP(D1475,Sort!B:C,2,0),"")</f>
        <v/>
      </c>
      <c r="F1475" s="194"/>
      <c r="G1475" s="195" t="str">
        <f t="shared" si="235"/>
        <v/>
      </c>
      <c r="H1475" s="243"/>
      <c r="I1475" s="197"/>
      <c r="J1475" s="243"/>
      <c r="K1475" s="197"/>
      <c r="L1475" s="198" t="str">
        <f t="shared" si="236"/>
        <v/>
      </c>
      <c r="M1475" s="199" t="str">
        <f t="shared" si="237"/>
        <v/>
      </c>
      <c r="N1475" s="200" t="str">
        <f t="shared" si="238"/>
        <v xml:space="preserve"> </v>
      </c>
      <c r="O1475" s="201"/>
      <c r="P1475" s="201"/>
      <c r="Q1475" s="202"/>
      <c r="R1475" s="202"/>
      <c r="S1475" s="202"/>
      <c r="T1475" s="193" t="str">
        <f>IFERROR(VLOOKUP(S1475,Sort!E:F,2,0),"")</f>
        <v/>
      </c>
      <c r="U1475" s="115" t="str">
        <f t="shared" si="239"/>
        <v/>
      </c>
      <c r="V1475" s="202" t="s">
        <v>422</v>
      </c>
      <c r="W1475" s="202"/>
      <c r="X1475" s="202"/>
      <c r="Y1475" s="202"/>
      <c r="Z1475" s="193"/>
      <c r="AA1475" s="193" t="s">
        <v>362</v>
      </c>
      <c r="AB1475" s="203"/>
      <c r="AC1475" s="204" t="str">
        <f t="shared" si="240"/>
        <v>CLOSE</v>
      </c>
      <c r="AD1475" s="47" t="str">
        <f t="array" ref="AD1475">IF(D1475="","",INDEX(HM_Unit!$D$1:$AE$1,MATCH(C1475,HM_Unit!$D$2:$AE$2,0)))</f>
        <v/>
      </c>
      <c r="AE1475" s="46"/>
      <c r="AF1475" s="46"/>
      <c r="AG1475" s="46"/>
      <c r="AH1475" s="46"/>
      <c r="AI1475" s="46"/>
      <c r="AJ1475" s="46"/>
      <c r="AK1475" s="46"/>
    </row>
    <row r="1476" spans="1:37" ht="12" customHeight="1">
      <c r="A1476" s="46" t="str">
        <f>IFERROR(VLOOKUP(D1476,Sort!B:D,3,0),"")</f>
        <v/>
      </c>
      <c r="B1476" s="190" t="str">
        <f t="shared" si="234"/>
        <v>0CLOSE</v>
      </c>
      <c r="C1476" s="196"/>
      <c r="D1476" s="193"/>
      <c r="E1476" s="193" t="str">
        <f>IFERROR(VLOOKUP(D1476,Sort!B:C,2,0),"")</f>
        <v/>
      </c>
      <c r="F1476" s="194"/>
      <c r="G1476" s="195" t="str">
        <f t="shared" si="235"/>
        <v/>
      </c>
      <c r="H1476" s="243"/>
      <c r="I1476" s="197"/>
      <c r="J1476" s="243"/>
      <c r="K1476" s="197"/>
      <c r="L1476" s="198" t="str">
        <f t="shared" si="236"/>
        <v/>
      </c>
      <c r="M1476" s="199" t="str">
        <f t="shared" si="237"/>
        <v/>
      </c>
      <c r="N1476" s="200" t="str">
        <f t="shared" si="238"/>
        <v xml:space="preserve"> </v>
      </c>
      <c r="O1476" s="201"/>
      <c r="P1476" s="201"/>
      <c r="Q1476" s="202"/>
      <c r="R1476" s="202"/>
      <c r="S1476" s="202"/>
      <c r="T1476" s="193" t="str">
        <f>IFERROR(VLOOKUP(S1476,Sort!E:F,2,0),"")</f>
        <v/>
      </c>
      <c r="U1476" s="115" t="str">
        <f t="shared" si="239"/>
        <v/>
      </c>
      <c r="V1476" s="202" t="s">
        <v>422</v>
      </c>
      <c r="W1476" s="202"/>
      <c r="X1476" s="202"/>
      <c r="Y1476" s="202"/>
      <c r="Z1476" s="193"/>
      <c r="AA1476" s="193" t="s">
        <v>362</v>
      </c>
      <c r="AB1476" s="203"/>
      <c r="AC1476" s="204" t="str">
        <f t="shared" si="240"/>
        <v>CLOSE</v>
      </c>
      <c r="AD1476" s="47" t="str">
        <f t="array" ref="AD1476">IF(D1476="","",INDEX(HM_Unit!$D$1:$AE$1,MATCH(C1476,HM_Unit!$D$2:$AE$2,0)))</f>
        <v/>
      </c>
      <c r="AE1476" s="46"/>
      <c r="AF1476" s="46"/>
      <c r="AG1476" s="46"/>
      <c r="AH1476" s="46"/>
      <c r="AI1476" s="46"/>
      <c r="AJ1476" s="46"/>
      <c r="AK1476" s="46"/>
    </row>
    <row r="1477" spans="1:37" ht="12" customHeight="1">
      <c r="A1477" s="46" t="str">
        <f>IFERROR(VLOOKUP(D1477,Sort!B:D,3,0),"")</f>
        <v/>
      </c>
      <c r="B1477" s="190" t="str">
        <f t="shared" si="234"/>
        <v>0CLOSE</v>
      </c>
      <c r="C1477" s="196"/>
      <c r="D1477" s="193"/>
      <c r="E1477" s="193" t="str">
        <f>IFERROR(VLOOKUP(D1477,Sort!B:C,2,0),"")</f>
        <v/>
      </c>
      <c r="F1477" s="194"/>
      <c r="G1477" s="195" t="str">
        <f t="shared" si="235"/>
        <v/>
      </c>
      <c r="H1477" s="243"/>
      <c r="I1477" s="197"/>
      <c r="J1477" s="243"/>
      <c r="K1477" s="197"/>
      <c r="L1477" s="198" t="str">
        <f t="shared" si="236"/>
        <v/>
      </c>
      <c r="M1477" s="199" t="str">
        <f t="shared" si="237"/>
        <v/>
      </c>
      <c r="N1477" s="200" t="str">
        <f t="shared" si="238"/>
        <v xml:space="preserve"> </v>
      </c>
      <c r="O1477" s="201"/>
      <c r="P1477" s="201"/>
      <c r="Q1477" s="202"/>
      <c r="R1477" s="202"/>
      <c r="S1477" s="202"/>
      <c r="T1477" s="193" t="str">
        <f>IFERROR(VLOOKUP(S1477,Sort!E:F,2,0),"")</f>
        <v/>
      </c>
      <c r="U1477" s="115" t="str">
        <f t="shared" si="239"/>
        <v/>
      </c>
      <c r="V1477" s="202" t="s">
        <v>422</v>
      </c>
      <c r="W1477" s="202"/>
      <c r="X1477" s="202"/>
      <c r="Y1477" s="202"/>
      <c r="Z1477" s="193"/>
      <c r="AA1477" s="193" t="s">
        <v>362</v>
      </c>
      <c r="AB1477" s="203"/>
      <c r="AC1477" s="204" t="str">
        <f t="shared" si="240"/>
        <v>CLOSE</v>
      </c>
      <c r="AD1477" s="47" t="str">
        <f t="array" ref="AD1477">IF(D1477="","",INDEX(HM_Unit!$D$1:$AE$1,MATCH(C1477,HM_Unit!$D$2:$AE$2,0)))</f>
        <v/>
      </c>
      <c r="AE1477" s="46"/>
      <c r="AF1477" s="46"/>
      <c r="AG1477" s="46"/>
      <c r="AH1477" s="46"/>
      <c r="AI1477" s="46"/>
      <c r="AJ1477" s="46"/>
      <c r="AK1477" s="46"/>
    </row>
    <row r="1478" spans="1:37" ht="12" customHeight="1">
      <c r="A1478" s="46" t="str">
        <f>IFERROR(VLOOKUP(D1478,Sort!B:D,3,0),"")</f>
        <v/>
      </c>
      <c r="B1478" s="190" t="str">
        <f t="shared" si="234"/>
        <v>0CLOSE</v>
      </c>
      <c r="C1478" s="196"/>
      <c r="D1478" s="193"/>
      <c r="E1478" s="193" t="str">
        <f>IFERROR(VLOOKUP(D1478,Sort!B:C,2,0),"")</f>
        <v/>
      </c>
      <c r="F1478" s="194"/>
      <c r="G1478" s="195" t="str">
        <f t="shared" si="235"/>
        <v/>
      </c>
      <c r="H1478" s="243"/>
      <c r="I1478" s="197"/>
      <c r="J1478" s="243"/>
      <c r="K1478" s="197"/>
      <c r="L1478" s="198" t="str">
        <f t="shared" si="236"/>
        <v/>
      </c>
      <c r="M1478" s="199" t="str">
        <f t="shared" si="237"/>
        <v/>
      </c>
      <c r="N1478" s="200" t="str">
        <f t="shared" si="238"/>
        <v xml:space="preserve"> </v>
      </c>
      <c r="O1478" s="201"/>
      <c r="P1478" s="201"/>
      <c r="Q1478" s="202"/>
      <c r="R1478" s="202"/>
      <c r="S1478" s="202"/>
      <c r="T1478" s="193" t="str">
        <f>IFERROR(VLOOKUP(S1478,Sort!E:F,2,0),"")</f>
        <v/>
      </c>
      <c r="U1478" s="115" t="str">
        <f t="shared" si="239"/>
        <v/>
      </c>
      <c r="V1478" s="202" t="s">
        <v>422</v>
      </c>
      <c r="W1478" s="202"/>
      <c r="X1478" s="202"/>
      <c r="Y1478" s="202"/>
      <c r="Z1478" s="193"/>
      <c r="AA1478" s="193" t="s">
        <v>362</v>
      </c>
      <c r="AB1478" s="203"/>
      <c r="AC1478" s="204" t="str">
        <f t="shared" si="240"/>
        <v>CLOSE</v>
      </c>
      <c r="AD1478" s="47" t="str">
        <f t="array" ref="AD1478">IF(D1478="","",INDEX(HM_Unit!$D$1:$AE$1,MATCH(C1478,HM_Unit!$D$2:$AE$2,0)))</f>
        <v/>
      </c>
      <c r="AE1478" s="46"/>
      <c r="AF1478" s="46"/>
      <c r="AG1478" s="46"/>
      <c r="AH1478" s="46"/>
      <c r="AI1478" s="46"/>
      <c r="AJ1478" s="46"/>
      <c r="AK1478" s="46"/>
    </row>
    <row r="1479" spans="1:37" ht="12" customHeight="1">
      <c r="A1479" s="46" t="str">
        <f>IFERROR(VLOOKUP(D1479,Sort!B:D,3,0),"")</f>
        <v/>
      </c>
      <c r="B1479" s="190" t="str">
        <f t="shared" si="234"/>
        <v>0CLOSE</v>
      </c>
      <c r="C1479" s="196"/>
      <c r="D1479" s="193"/>
      <c r="E1479" s="193" t="str">
        <f>IFERROR(VLOOKUP(D1479,Sort!B:C,2,0),"")</f>
        <v/>
      </c>
      <c r="F1479" s="194"/>
      <c r="G1479" s="195" t="str">
        <f t="shared" si="235"/>
        <v/>
      </c>
      <c r="H1479" s="243"/>
      <c r="I1479" s="197"/>
      <c r="J1479" s="243"/>
      <c r="K1479" s="197"/>
      <c r="L1479" s="198" t="str">
        <f t="shared" si="236"/>
        <v/>
      </c>
      <c r="M1479" s="199" t="str">
        <f t="shared" si="237"/>
        <v/>
      </c>
      <c r="N1479" s="200" t="str">
        <f t="shared" si="238"/>
        <v xml:space="preserve"> </v>
      </c>
      <c r="O1479" s="201"/>
      <c r="P1479" s="201"/>
      <c r="Q1479" s="202"/>
      <c r="R1479" s="202"/>
      <c r="S1479" s="202"/>
      <c r="T1479" s="193" t="str">
        <f>IFERROR(VLOOKUP(S1479,Sort!E:F,2,0),"")</f>
        <v/>
      </c>
      <c r="U1479" s="115" t="str">
        <f t="shared" si="239"/>
        <v/>
      </c>
      <c r="V1479" s="202" t="s">
        <v>422</v>
      </c>
      <c r="W1479" s="202"/>
      <c r="X1479" s="202"/>
      <c r="Y1479" s="202"/>
      <c r="Z1479" s="193"/>
      <c r="AA1479" s="193" t="s">
        <v>362</v>
      </c>
      <c r="AB1479" s="203"/>
      <c r="AC1479" s="204" t="str">
        <f t="shared" si="240"/>
        <v>CLOSE</v>
      </c>
      <c r="AD1479" s="47" t="str">
        <f t="array" ref="AD1479">IF(D1479="","",INDEX(HM_Unit!$D$1:$AE$1,MATCH(C1479,HM_Unit!$D$2:$AE$2,0)))</f>
        <v/>
      </c>
      <c r="AE1479" s="46"/>
      <c r="AF1479" s="46"/>
      <c r="AG1479" s="46"/>
      <c r="AH1479" s="46"/>
      <c r="AI1479" s="46"/>
      <c r="AJ1479" s="46"/>
      <c r="AK1479" s="46"/>
    </row>
    <row r="1480" spans="1:37" ht="12" customHeight="1">
      <c r="A1480" s="46" t="str">
        <f>IFERROR(VLOOKUP(D1480,Sort!B:D,3,0),"")</f>
        <v/>
      </c>
      <c r="B1480" s="190" t="str">
        <f t="shared" si="234"/>
        <v>0CLOSE</v>
      </c>
      <c r="C1480" s="196"/>
      <c r="D1480" s="193"/>
      <c r="E1480" s="193" t="str">
        <f>IFERROR(VLOOKUP(D1480,Sort!B:C,2,0),"")</f>
        <v/>
      </c>
      <c r="F1480" s="194"/>
      <c r="G1480" s="195" t="str">
        <f t="shared" si="235"/>
        <v/>
      </c>
      <c r="H1480" s="243"/>
      <c r="I1480" s="197"/>
      <c r="J1480" s="243"/>
      <c r="K1480" s="197"/>
      <c r="L1480" s="198" t="str">
        <f t="shared" si="236"/>
        <v/>
      </c>
      <c r="M1480" s="199" t="str">
        <f t="shared" si="237"/>
        <v/>
      </c>
      <c r="N1480" s="200" t="str">
        <f t="shared" si="238"/>
        <v xml:space="preserve"> </v>
      </c>
      <c r="O1480" s="201"/>
      <c r="P1480" s="201"/>
      <c r="Q1480" s="202"/>
      <c r="R1480" s="202"/>
      <c r="S1480" s="202"/>
      <c r="T1480" s="193" t="str">
        <f>IFERROR(VLOOKUP(S1480,Sort!E:F,2,0),"")</f>
        <v/>
      </c>
      <c r="U1480" s="115" t="str">
        <f t="shared" si="239"/>
        <v/>
      </c>
      <c r="V1480" s="202" t="s">
        <v>422</v>
      </c>
      <c r="W1480" s="202"/>
      <c r="X1480" s="202"/>
      <c r="Y1480" s="202"/>
      <c r="Z1480" s="193"/>
      <c r="AA1480" s="193" t="s">
        <v>362</v>
      </c>
      <c r="AB1480" s="203"/>
      <c r="AC1480" s="204" t="str">
        <f t="shared" si="240"/>
        <v>CLOSE</v>
      </c>
      <c r="AD1480" s="47" t="str">
        <f t="array" ref="AD1480">IF(D1480="","",INDEX(HM_Unit!$D$1:$AE$1,MATCH(C1480,HM_Unit!$D$2:$AE$2,0)))</f>
        <v/>
      </c>
      <c r="AE1480" s="46"/>
      <c r="AF1480" s="46"/>
      <c r="AG1480" s="46"/>
      <c r="AH1480" s="46"/>
      <c r="AI1480" s="46"/>
      <c r="AJ1480" s="46"/>
      <c r="AK1480" s="46"/>
    </row>
    <row r="1481" spans="1:37" ht="12" customHeight="1">
      <c r="A1481" s="46" t="str">
        <f>IFERROR(VLOOKUP(D1481,Sort!B:D,3,0),"")</f>
        <v/>
      </c>
      <c r="B1481" s="190" t="str">
        <f t="shared" si="234"/>
        <v>0CLOSE</v>
      </c>
      <c r="C1481" s="196"/>
      <c r="D1481" s="193"/>
      <c r="E1481" s="193" t="str">
        <f>IFERROR(VLOOKUP(D1481,Sort!B:C,2,0),"")</f>
        <v/>
      </c>
      <c r="F1481" s="194"/>
      <c r="G1481" s="195" t="str">
        <f t="shared" si="235"/>
        <v/>
      </c>
      <c r="H1481" s="243"/>
      <c r="I1481" s="197"/>
      <c r="J1481" s="243"/>
      <c r="K1481" s="197"/>
      <c r="L1481" s="198" t="str">
        <f t="shared" si="236"/>
        <v/>
      </c>
      <c r="M1481" s="199" t="str">
        <f t="shared" si="237"/>
        <v/>
      </c>
      <c r="N1481" s="200" t="str">
        <f t="shared" si="238"/>
        <v xml:space="preserve"> </v>
      </c>
      <c r="O1481" s="201"/>
      <c r="P1481" s="201"/>
      <c r="Q1481" s="202"/>
      <c r="R1481" s="202"/>
      <c r="S1481" s="202"/>
      <c r="T1481" s="193" t="str">
        <f>IFERROR(VLOOKUP(S1481,Sort!E:F,2,0),"")</f>
        <v/>
      </c>
      <c r="U1481" s="115" t="str">
        <f t="shared" si="239"/>
        <v/>
      </c>
      <c r="V1481" s="202" t="s">
        <v>422</v>
      </c>
      <c r="W1481" s="202"/>
      <c r="X1481" s="202"/>
      <c r="Y1481" s="202"/>
      <c r="Z1481" s="193"/>
      <c r="AA1481" s="193" t="s">
        <v>362</v>
      </c>
      <c r="AB1481" s="203"/>
      <c r="AC1481" s="204" t="str">
        <f t="shared" si="240"/>
        <v>CLOSE</v>
      </c>
      <c r="AD1481" s="47" t="str">
        <f t="array" ref="AD1481">IF(D1481="","",INDEX(HM_Unit!$D$1:$AE$1,MATCH(C1481,HM_Unit!$D$2:$AE$2,0)))</f>
        <v/>
      </c>
      <c r="AE1481" s="46"/>
      <c r="AF1481" s="46"/>
      <c r="AG1481" s="46"/>
      <c r="AH1481" s="46"/>
      <c r="AI1481" s="46"/>
      <c r="AJ1481" s="46"/>
      <c r="AK1481" s="46"/>
    </row>
    <row r="1482" spans="1:37" ht="12" customHeight="1">
      <c r="A1482" s="46" t="str">
        <f>IFERROR(VLOOKUP(D1482,Sort!B:D,3,0),"")</f>
        <v/>
      </c>
      <c r="B1482" s="190" t="str">
        <f t="shared" si="234"/>
        <v>0CLOSE</v>
      </c>
      <c r="C1482" s="196"/>
      <c r="D1482" s="193"/>
      <c r="E1482" s="193" t="str">
        <f>IFERROR(VLOOKUP(D1482,Sort!B:C,2,0),"")</f>
        <v/>
      </c>
      <c r="F1482" s="194"/>
      <c r="G1482" s="195" t="str">
        <f t="shared" si="235"/>
        <v/>
      </c>
      <c r="H1482" s="243"/>
      <c r="I1482" s="197"/>
      <c r="J1482" s="243"/>
      <c r="K1482" s="197"/>
      <c r="L1482" s="198" t="str">
        <f t="shared" si="236"/>
        <v/>
      </c>
      <c r="M1482" s="199" t="str">
        <f t="shared" si="237"/>
        <v/>
      </c>
      <c r="N1482" s="200" t="str">
        <f t="shared" si="238"/>
        <v xml:space="preserve"> </v>
      </c>
      <c r="O1482" s="201"/>
      <c r="P1482" s="201"/>
      <c r="Q1482" s="202"/>
      <c r="R1482" s="202"/>
      <c r="S1482" s="202"/>
      <c r="T1482" s="193" t="str">
        <f>IFERROR(VLOOKUP(S1482,Sort!E:F,2,0),"")</f>
        <v/>
      </c>
      <c r="U1482" s="115" t="str">
        <f t="shared" si="239"/>
        <v/>
      </c>
      <c r="V1482" s="202" t="s">
        <v>422</v>
      </c>
      <c r="W1482" s="202"/>
      <c r="X1482" s="202"/>
      <c r="Y1482" s="202"/>
      <c r="Z1482" s="193"/>
      <c r="AA1482" s="193" t="s">
        <v>362</v>
      </c>
      <c r="AB1482" s="203"/>
      <c r="AC1482" s="204" t="str">
        <f t="shared" si="240"/>
        <v>CLOSE</v>
      </c>
      <c r="AD1482" s="47" t="str">
        <f t="array" ref="AD1482">IF(D1482="","",INDEX(HM_Unit!$D$1:$AE$1,MATCH(C1482,HM_Unit!$D$2:$AE$2,0)))</f>
        <v/>
      </c>
      <c r="AE1482" s="46"/>
      <c r="AF1482" s="46"/>
      <c r="AG1482" s="46"/>
      <c r="AH1482" s="46"/>
      <c r="AI1482" s="46"/>
      <c r="AJ1482" s="46"/>
      <c r="AK1482" s="46"/>
    </row>
    <row r="1483" spans="1:37" ht="12" customHeight="1">
      <c r="A1483" s="46" t="str">
        <f>IFERROR(VLOOKUP(D1483,Sort!B:D,3,0),"")</f>
        <v/>
      </c>
      <c r="B1483" s="190" t="str">
        <f t="shared" si="234"/>
        <v>0CLOSE</v>
      </c>
      <c r="C1483" s="196"/>
      <c r="D1483" s="193"/>
      <c r="E1483" s="193" t="str">
        <f>IFERROR(VLOOKUP(D1483,Sort!B:C,2,0),"")</f>
        <v/>
      </c>
      <c r="F1483" s="194"/>
      <c r="G1483" s="195" t="str">
        <f t="shared" si="235"/>
        <v/>
      </c>
      <c r="H1483" s="243"/>
      <c r="I1483" s="197"/>
      <c r="J1483" s="243"/>
      <c r="K1483" s="197"/>
      <c r="L1483" s="198" t="str">
        <f t="shared" si="236"/>
        <v/>
      </c>
      <c r="M1483" s="199" t="str">
        <f t="shared" si="237"/>
        <v/>
      </c>
      <c r="N1483" s="200" t="str">
        <f t="shared" si="238"/>
        <v xml:space="preserve"> </v>
      </c>
      <c r="O1483" s="201"/>
      <c r="P1483" s="201"/>
      <c r="Q1483" s="202"/>
      <c r="R1483" s="202"/>
      <c r="S1483" s="202"/>
      <c r="T1483" s="193" t="str">
        <f>IFERROR(VLOOKUP(S1483,Sort!E:F,2,0),"")</f>
        <v/>
      </c>
      <c r="U1483" s="115" t="str">
        <f t="shared" si="239"/>
        <v/>
      </c>
      <c r="V1483" s="202" t="s">
        <v>422</v>
      </c>
      <c r="W1483" s="202"/>
      <c r="X1483" s="202"/>
      <c r="Y1483" s="202"/>
      <c r="Z1483" s="193"/>
      <c r="AA1483" s="193" t="s">
        <v>362</v>
      </c>
      <c r="AB1483" s="203"/>
      <c r="AC1483" s="204" t="str">
        <f t="shared" si="240"/>
        <v>CLOSE</v>
      </c>
      <c r="AD1483" s="47" t="str">
        <f t="array" ref="AD1483">IF(D1483="","",INDEX(HM_Unit!$D$1:$AE$1,MATCH(C1483,HM_Unit!$D$2:$AE$2,0)))</f>
        <v/>
      </c>
      <c r="AE1483" s="46"/>
      <c r="AF1483" s="46"/>
      <c r="AG1483" s="46"/>
      <c r="AH1483" s="46"/>
      <c r="AI1483" s="46"/>
      <c r="AJ1483" s="46"/>
      <c r="AK1483" s="46"/>
    </row>
    <row r="1484" spans="1:37" ht="12" customHeight="1">
      <c r="A1484" s="46" t="str">
        <f>IFERROR(VLOOKUP(D1484,Sort!B:D,3,0),"")</f>
        <v/>
      </c>
      <c r="B1484" s="190" t="str">
        <f t="shared" si="234"/>
        <v>0CLOSE</v>
      </c>
      <c r="C1484" s="196"/>
      <c r="D1484" s="193"/>
      <c r="E1484" s="193" t="str">
        <f>IFERROR(VLOOKUP(D1484,Sort!B:C,2,0),"")</f>
        <v/>
      </c>
      <c r="F1484" s="194"/>
      <c r="G1484" s="195" t="str">
        <f t="shared" si="235"/>
        <v/>
      </c>
      <c r="H1484" s="243"/>
      <c r="I1484" s="197"/>
      <c r="J1484" s="243"/>
      <c r="K1484" s="197"/>
      <c r="L1484" s="198" t="str">
        <f t="shared" si="236"/>
        <v/>
      </c>
      <c r="M1484" s="199" t="str">
        <f t="shared" si="237"/>
        <v/>
      </c>
      <c r="N1484" s="200" t="str">
        <f t="shared" si="238"/>
        <v xml:space="preserve"> </v>
      </c>
      <c r="O1484" s="201"/>
      <c r="P1484" s="201"/>
      <c r="Q1484" s="202"/>
      <c r="R1484" s="202"/>
      <c r="S1484" s="202"/>
      <c r="T1484" s="193" t="str">
        <f>IFERROR(VLOOKUP(S1484,Sort!E:F,2,0),"")</f>
        <v/>
      </c>
      <c r="U1484" s="115" t="str">
        <f t="shared" si="239"/>
        <v/>
      </c>
      <c r="V1484" s="202" t="s">
        <v>422</v>
      </c>
      <c r="W1484" s="202"/>
      <c r="X1484" s="202"/>
      <c r="Y1484" s="202"/>
      <c r="Z1484" s="193"/>
      <c r="AA1484" s="193" t="s">
        <v>362</v>
      </c>
      <c r="AB1484" s="203"/>
      <c r="AC1484" s="204" t="str">
        <f t="shared" si="240"/>
        <v>CLOSE</v>
      </c>
      <c r="AD1484" s="47" t="str">
        <f t="array" ref="AD1484">IF(D1484="","",INDEX(HM_Unit!$D$1:$AE$1,MATCH(C1484,HM_Unit!$D$2:$AE$2,0)))</f>
        <v/>
      </c>
      <c r="AE1484" s="46"/>
      <c r="AF1484" s="46"/>
      <c r="AG1484" s="46"/>
      <c r="AH1484" s="46"/>
      <c r="AI1484" s="46"/>
      <c r="AJ1484" s="46"/>
      <c r="AK1484" s="46"/>
    </row>
    <row r="1485" spans="1:37" ht="12" customHeight="1">
      <c r="A1485" s="46" t="str">
        <f>IFERROR(VLOOKUP(D1485,Sort!B:D,3,0),"")</f>
        <v/>
      </c>
      <c r="B1485" s="190" t="str">
        <f t="shared" si="234"/>
        <v>0CLOSE</v>
      </c>
      <c r="C1485" s="196"/>
      <c r="D1485" s="193"/>
      <c r="E1485" s="193" t="str">
        <f>IFERROR(VLOOKUP(D1485,Sort!B:C,2,0),"")</f>
        <v/>
      </c>
      <c r="F1485" s="194"/>
      <c r="G1485" s="195" t="str">
        <f t="shared" si="235"/>
        <v/>
      </c>
      <c r="H1485" s="243"/>
      <c r="I1485" s="197"/>
      <c r="J1485" s="243"/>
      <c r="K1485" s="197"/>
      <c r="L1485" s="198" t="str">
        <f t="shared" si="236"/>
        <v/>
      </c>
      <c r="M1485" s="199" t="str">
        <f t="shared" si="237"/>
        <v/>
      </c>
      <c r="N1485" s="200" t="str">
        <f t="shared" si="238"/>
        <v xml:space="preserve"> </v>
      </c>
      <c r="O1485" s="201"/>
      <c r="P1485" s="201"/>
      <c r="Q1485" s="202"/>
      <c r="R1485" s="202"/>
      <c r="S1485" s="202"/>
      <c r="T1485" s="193" t="str">
        <f>IFERROR(VLOOKUP(S1485,Sort!E:F,2,0),"")</f>
        <v/>
      </c>
      <c r="U1485" s="115" t="str">
        <f t="shared" si="239"/>
        <v/>
      </c>
      <c r="V1485" s="202" t="s">
        <v>422</v>
      </c>
      <c r="W1485" s="202"/>
      <c r="X1485" s="202"/>
      <c r="Y1485" s="202"/>
      <c r="Z1485" s="193"/>
      <c r="AA1485" s="193" t="s">
        <v>362</v>
      </c>
      <c r="AB1485" s="203"/>
      <c r="AC1485" s="204" t="str">
        <f t="shared" si="240"/>
        <v>CLOSE</v>
      </c>
      <c r="AD1485" s="47" t="str">
        <f t="array" ref="AD1485">IF(D1485="","",INDEX(HM_Unit!$D$1:$AE$1,MATCH(C1485,HM_Unit!$D$2:$AE$2,0)))</f>
        <v/>
      </c>
      <c r="AE1485" s="46"/>
      <c r="AF1485" s="46"/>
      <c r="AG1485" s="46"/>
      <c r="AH1485" s="46"/>
      <c r="AI1485" s="46"/>
      <c r="AJ1485" s="46"/>
      <c r="AK1485" s="46"/>
    </row>
    <row r="1486" spans="1:37" ht="12" customHeight="1">
      <c r="A1486" s="46" t="str">
        <f>IFERROR(VLOOKUP(D1486,Sort!B:D,3,0),"")</f>
        <v/>
      </c>
      <c r="B1486" s="190" t="str">
        <f t="shared" si="234"/>
        <v>0CLOSE</v>
      </c>
      <c r="C1486" s="196"/>
      <c r="D1486" s="193"/>
      <c r="E1486" s="193" t="str">
        <f>IFERROR(VLOOKUP(D1486,Sort!B:C,2,0),"")</f>
        <v/>
      </c>
      <c r="F1486" s="194"/>
      <c r="G1486" s="195" t="str">
        <f t="shared" si="235"/>
        <v/>
      </c>
      <c r="H1486" s="243"/>
      <c r="I1486" s="197"/>
      <c r="J1486" s="243"/>
      <c r="K1486" s="197"/>
      <c r="L1486" s="198" t="str">
        <f t="shared" si="236"/>
        <v/>
      </c>
      <c r="M1486" s="199" t="str">
        <f t="shared" si="237"/>
        <v/>
      </c>
      <c r="N1486" s="200" t="str">
        <f t="shared" si="238"/>
        <v xml:space="preserve"> </v>
      </c>
      <c r="O1486" s="201"/>
      <c r="P1486" s="201"/>
      <c r="Q1486" s="202"/>
      <c r="R1486" s="202"/>
      <c r="S1486" s="202"/>
      <c r="T1486" s="193" t="str">
        <f>IFERROR(VLOOKUP(S1486,Sort!E:F,2,0),"")</f>
        <v/>
      </c>
      <c r="U1486" s="115" t="str">
        <f t="shared" si="239"/>
        <v/>
      </c>
      <c r="V1486" s="202" t="s">
        <v>422</v>
      </c>
      <c r="W1486" s="202"/>
      <c r="X1486" s="202"/>
      <c r="Y1486" s="202"/>
      <c r="Z1486" s="193"/>
      <c r="AA1486" s="193" t="s">
        <v>362</v>
      </c>
      <c r="AB1486" s="203"/>
      <c r="AC1486" s="204" t="str">
        <f t="shared" si="240"/>
        <v>CLOSE</v>
      </c>
      <c r="AD1486" s="47" t="str">
        <f t="array" ref="AD1486">IF(D1486="","",INDEX(HM_Unit!$D$1:$AE$1,MATCH(C1486,HM_Unit!$D$2:$AE$2,0)))</f>
        <v/>
      </c>
      <c r="AE1486" s="46"/>
      <c r="AF1486" s="46"/>
      <c r="AG1486" s="46"/>
      <c r="AH1486" s="46"/>
      <c r="AI1486" s="46"/>
      <c r="AJ1486" s="46"/>
      <c r="AK1486" s="46"/>
    </row>
    <row r="1487" spans="1:37" ht="12" customHeight="1">
      <c r="A1487" s="46" t="str">
        <f>IFERROR(VLOOKUP(D1487,Sort!B:D,3,0),"")</f>
        <v/>
      </c>
      <c r="B1487" s="190" t="str">
        <f t="shared" si="234"/>
        <v>0CLOSE</v>
      </c>
      <c r="C1487" s="196"/>
      <c r="D1487" s="193"/>
      <c r="E1487" s="193" t="str">
        <f>IFERROR(VLOOKUP(D1487,Sort!B:C,2,0),"")</f>
        <v/>
      </c>
      <c r="F1487" s="194"/>
      <c r="G1487" s="195" t="str">
        <f t="shared" si="235"/>
        <v/>
      </c>
      <c r="H1487" s="243"/>
      <c r="I1487" s="197"/>
      <c r="J1487" s="243"/>
      <c r="K1487" s="197"/>
      <c r="L1487" s="198" t="str">
        <f t="shared" si="236"/>
        <v/>
      </c>
      <c r="M1487" s="199" t="str">
        <f t="shared" si="237"/>
        <v/>
      </c>
      <c r="N1487" s="200" t="str">
        <f t="shared" si="238"/>
        <v xml:space="preserve"> </v>
      </c>
      <c r="O1487" s="201"/>
      <c r="P1487" s="201"/>
      <c r="Q1487" s="202"/>
      <c r="R1487" s="202"/>
      <c r="S1487" s="202"/>
      <c r="T1487" s="193" t="str">
        <f>IFERROR(VLOOKUP(S1487,Sort!E:F,2,0),"")</f>
        <v/>
      </c>
      <c r="U1487" s="115" t="str">
        <f t="shared" si="239"/>
        <v/>
      </c>
      <c r="V1487" s="202" t="s">
        <v>422</v>
      </c>
      <c r="W1487" s="202"/>
      <c r="X1487" s="202"/>
      <c r="Y1487" s="202"/>
      <c r="Z1487" s="193"/>
      <c r="AA1487" s="193" t="s">
        <v>362</v>
      </c>
      <c r="AB1487" s="203"/>
      <c r="AC1487" s="204" t="str">
        <f t="shared" si="240"/>
        <v>CLOSE</v>
      </c>
      <c r="AD1487" s="47" t="str">
        <f t="array" ref="AD1487">IF(D1487="","",INDEX(HM_Unit!$D$1:$AE$1,MATCH(C1487,HM_Unit!$D$2:$AE$2,0)))</f>
        <v/>
      </c>
      <c r="AE1487" s="46"/>
      <c r="AF1487" s="46"/>
      <c r="AG1487" s="46"/>
      <c r="AH1487" s="46"/>
      <c r="AI1487" s="46"/>
      <c r="AJ1487" s="46"/>
      <c r="AK1487" s="46"/>
    </row>
    <row r="1488" spans="1:37" ht="12" customHeight="1">
      <c r="A1488" s="46" t="str">
        <f>IFERROR(VLOOKUP(D1488,Sort!B:D,3,0),"")</f>
        <v/>
      </c>
      <c r="B1488" s="190" t="str">
        <f t="shared" si="234"/>
        <v>0CLOSE</v>
      </c>
      <c r="C1488" s="196"/>
      <c r="D1488" s="193"/>
      <c r="E1488" s="193" t="str">
        <f>IFERROR(VLOOKUP(D1488,Sort!B:C,2,0),"")</f>
        <v/>
      </c>
      <c r="F1488" s="194"/>
      <c r="G1488" s="195" t="str">
        <f t="shared" si="235"/>
        <v/>
      </c>
      <c r="H1488" s="243"/>
      <c r="I1488" s="197"/>
      <c r="J1488" s="243"/>
      <c r="K1488" s="197"/>
      <c r="L1488" s="198" t="str">
        <f t="shared" si="236"/>
        <v/>
      </c>
      <c r="M1488" s="199" t="str">
        <f t="shared" si="237"/>
        <v/>
      </c>
      <c r="N1488" s="200" t="str">
        <f t="shared" si="238"/>
        <v xml:space="preserve"> </v>
      </c>
      <c r="O1488" s="201"/>
      <c r="P1488" s="201"/>
      <c r="Q1488" s="202"/>
      <c r="R1488" s="202"/>
      <c r="S1488" s="202"/>
      <c r="T1488" s="193" t="str">
        <f>IFERROR(VLOOKUP(S1488,Sort!E:F,2,0),"")</f>
        <v/>
      </c>
      <c r="U1488" s="115" t="str">
        <f t="shared" si="239"/>
        <v/>
      </c>
      <c r="V1488" s="202" t="s">
        <v>422</v>
      </c>
      <c r="W1488" s="202"/>
      <c r="X1488" s="202"/>
      <c r="Y1488" s="202"/>
      <c r="Z1488" s="193"/>
      <c r="AA1488" s="193" t="s">
        <v>362</v>
      </c>
      <c r="AB1488" s="203"/>
      <c r="AC1488" s="204" t="str">
        <f t="shared" si="240"/>
        <v>CLOSE</v>
      </c>
      <c r="AD1488" s="47" t="str">
        <f t="array" ref="AD1488">IF(D1488="","",INDEX(HM_Unit!$D$1:$AE$1,MATCH(C1488,HM_Unit!$D$2:$AE$2,0)))</f>
        <v/>
      </c>
      <c r="AE1488" s="46"/>
      <c r="AF1488" s="46"/>
      <c r="AG1488" s="46"/>
      <c r="AH1488" s="46"/>
      <c r="AI1488" s="46"/>
      <c r="AJ1488" s="46"/>
      <c r="AK1488" s="46"/>
    </row>
    <row r="1489" spans="1:37" ht="12" customHeight="1">
      <c r="A1489" s="46" t="str">
        <f>IFERROR(VLOOKUP(D1489,Sort!B:D,3,0),"")</f>
        <v/>
      </c>
      <c r="B1489" s="190" t="str">
        <f t="shared" si="234"/>
        <v>0CLOSE</v>
      </c>
      <c r="C1489" s="196"/>
      <c r="D1489" s="193"/>
      <c r="E1489" s="193" t="str">
        <f>IFERROR(VLOOKUP(D1489,Sort!B:C,2,0),"")</f>
        <v/>
      </c>
      <c r="F1489" s="194"/>
      <c r="G1489" s="195" t="str">
        <f t="shared" si="235"/>
        <v/>
      </c>
      <c r="H1489" s="243"/>
      <c r="I1489" s="197"/>
      <c r="J1489" s="243"/>
      <c r="K1489" s="197"/>
      <c r="L1489" s="198" t="str">
        <f t="shared" si="236"/>
        <v/>
      </c>
      <c r="M1489" s="199" t="str">
        <f t="shared" si="237"/>
        <v/>
      </c>
      <c r="N1489" s="200" t="str">
        <f t="shared" si="238"/>
        <v xml:space="preserve"> </v>
      </c>
      <c r="O1489" s="201"/>
      <c r="P1489" s="201"/>
      <c r="Q1489" s="202"/>
      <c r="R1489" s="202"/>
      <c r="S1489" s="202"/>
      <c r="T1489" s="193" t="str">
        <f>IFERROR(VLOOKUP(S1489,Sort!E:F,2,0),"")</f>
        <v/>
      </c>
      <c r="U1489" s="115" t="str">
        <f t="shared" si="239"/>
        <v/>
      </c>
      <c r="V1489" s="202" t="s">
        <v>422</v>
      </c>
      <c r="W1489" s="202"/>
      <c r="X1489" s="202"/>
      <c r="Y1489" s="202"/>
      <c r="Z1489" s="193"/>
      <c r="AA1489" s="193" t="s">
        <v>362</v>
      </c>
      <c r="AB1489" s="203"/>
      <c r="AC1489" s="204" t="str">
        <f t="shared" si="240"/>
        <v>CLOSE</v>
      </c>
      <c r="AD1489" s="47" t="str">
        <f t="array" ref="AD1489">IF(D1489="","",INDEX(HM_Unit!$D$1:$AE$1,MATCH(C1489,HM_Unit!$D$2:$AE$2,0)))</f>
        <v/>
      </c>
      <c r="AE1489" s="46"/>
      <c r="AF1489" s="46"/>
      <c r="AG1489" s="46"/>
      <c r="AH1489" s="46"/>
      <c r="AI1489" s="46"/>
      <c r="AJ1489" s="46"/>
      <c r="AK1489" s="46"/>
    </row>
    <row r="1490" spans="1:37" ht="12" customHeight="1">
      <c r="A1490" s="46" t="str">
        <f>IFERROR(VLOOKUP(D1490,Sort!B:D,3,0),"")</f>
        <v/>
      </c>
      <c r="B1490" s="190" t="str">
        <f t="shared" si="234"/>
        <v>0CLOSE</v>
      </c>
      <c r="C1490" s="196"/>
      <c r="D1490" s="193"/>
      <c r="E1490" s="193" t="str">
        <f>IFERROR(VLOOKUP(D1490,Sort!B:C,2,0),"")</f>
        <v/>
      </c>
      <c r="F1490" s="194"/>
      <c r="G1490" s="195" t="str">
        <f t="shared" si="235"/>
        <v/>
      </c>
      <c r="H1490" s="243"/>
      <c r="I1490" s="197"/>
      <c r="J1490" s="243"/>
      <c r="K1490" s="197"/>
      <c r="L1490" s="198" t="str">
        <f t="shared" si="236"/>
        <v/>
      </c>
      <c r="M1490" s="199" t="str">
        <f t="shared" si="237"/>
        <v/>
      </c>
      <c r="N1490" s="200" t="str">
        <f t="shared" si="238"/>
        <v xml:space="preserve"> </v>
      </c>
      <c r="O1490" s="201"/>
      <c r="P1490" s="201"/>
      <c r="Q1490" s="202"/>
      <c r="R1490" s="202"/>
      <c r="S1490" s="202"/>
      <c r="T1490" s="193" t="str">
        <f>IFERROR(VLOOKUP(S1490,Sort!E:F,2,0),"")</f>
        <v/>
      </c>
      <c r="U1490" s="115" t="str">
        <f t="shared" si="239"/>
        <v/>
      </c>
      <c r="V1490" s="202" t="s">
        <v>422</v>
      </c>
      <c r="W1490" s="202"/>
      <c r="X1490" s="202"/>
      <c r="Y1490" s="202"/>
      <c r="Z1490" s="193"/>
      <c r="AA1490" s="193" t="s">
        <v>362</v>
      </c>
      <c r="AB1490" s="203"/>
      <c r="AC1490" s="204" t="str">
        <f t="shared" si="240"/>
        <v>CLOSE</v>
      </c>
      <c r="AD1490" s="47" t="str">
        <f t="array" ref="AD1490">IF(D1490="","",INDEX(HM_Unit!$D$1:$AE$1,MATCH(C1490,HM_Unit!$D$2:$AE$2,0)))</f>
        <v/>
      </c>
      <c r="AE1490" s="46"/>
      <c r="AF1490" s="46"/>
      <c r="AG1490" s="46"/>
      <c r="AH1490" s="46"/>
      <c r="AI1490" s="46"/>
      <c r="AJ1490" s="46"/>
      <c r="AK1490" s="46"/>
    </row>
    <row r="1491" spans="1:37" ht="12" customHeight="1">
      <c r="A1491" s="46" t="str">
        <f>IFERROR(VLOOKUP(D1491,Sort!B:D,3,0),"")</f>
        <v/>
      </c>
      <c r="B1491" s="190" t="str">
        <f t="shared" si="234"/>
        <v>0CLOSE</v>
      </c>
      <c r="C1491" s="196"/>
      <c r="D1491" s="193"/>
      <c r="E1491" s="193" t="str">
        <f>IFERROR(VLOOKUP(D1491,Sort!B:C,2,0),"")</f>
        <v/>
      </c>
      <c r="F1491" s="194"/>
      <c r="G1491" s="195" t="str">
        <f t="shared" si="235"/>
        <v/>
      </c>
      <c r="H1491" s="243"/>
      <c r="I1491" s="197"/>
      <c r="J1491" s="243"/>
      <c r="K1491" s="197"/>
      <c r="L1491" s="198" t="str">
        <f t="shared" si="236"/>
        <v/>
      </c>
      <c r="M1491" s="199" t="str">
        <f t="shared" si="237"/>
        <v/>
      </c>
      <c r="N1491" s="200" t="str">
        <f t="shared" si="238"/>
        <v xml:space="preserve"> </v>
      </c>
      <c r="O1491" s="201"/>
      <c r="P1491" s="201"/>
      <c r="Q1491" s="202"/>
      <c r="R1491" s="202"/>
      <c r="S1491" s="202"/>
      <c r="T1491" s="193" t="str">
        <f>IFERROR(VLOOKUP(S1491,Sort!E:F,2,0),"")</f>
        <v/>
      </c>
      <c r="U1491" s="115" t="str">
        <f t="shared" si="239"/>
        <v/>
      </c>
      <c r="V1491" s="202" t="s">
        <v>422</v>
      </c>
      <c r="W1491" s="202"/>
      <c r="X1491" s="202"/>
      <c r="Y1491" s="202"/>
      <c r="Z1491" s="193"/>
      <c r="AA1491" s="193" t="s">
        <v>362</v>
      </c>
      <c r="AB1491" s="203"/>
      <c r="AC1491" s="204" t="str">
        <f t="shared" si="240"/>
        <v>CLOSE</v>
      </c>
      <c r="AD1491" s="47" t="str">
        <f t="array" ref="AD1491">IF(D1491="","",INDEX(HM_Unit!$D$1:$AE$1,MATCH(C1491,HM_Unit!$D$2:$AE$2,0)))</f>
        <v/>
      </c>
      <c r="AE1491" s="46"/>
      <c r="AF1491" s="46"/>
      <c r="AG1491" s="46"/>
      <c r="AH1491" s="46"/>
      <c r="AI1491" s="46"/>
      <c r="AJ1491" s="46"/>
      <c r="AK1491" s="46"/>
    </row>
    <row r="1492" spans="1:37" ht="12" customHeight="1">
      <c r="A1492" s="46" t="str">
        <f>IFERROR(VLOOKUP(D1492,Sort!B:D,3,0),"")</f>
        <v/>
      </c>
      <c r="B1492" s="190" t="str">
        <f t="shared" si="234"/>
        <v>0CLOSE</v>
      </c>
      <c r="C1492" s="196"/>
      <c r="D1492" s="193"/>
      <c r="E1492" s="193" t="str">
        <f>IFERROR(VLOOKUP(D1492,Sort!B:C,2,0),"")</f>
        <v/>
      </c>
      <c r="F1492" s="194"/>
      <c r="G1492" s="195" t="str">
        <f t="shared" si="235"/>
        <v/>
      </c>
      <c r="H1492" s="243"/>
      <c r="I1492" s="197"/>
      <c r="J1492" s="243"/>
      <c r="K1492" s="197"/>
      <c r="L1492" s="198" t="str">
        <f t="shared" si="236"/>
        <v/>
      </c>
      <c r="M1492" s="199" t="str">
        <f t="shared" si="237"/>
        <v/>
      </c>
      <c r="N1492" s="200" t="str">
        <f t="shared" si="238"/>
        <v xml:space="preserve"> </v>
      </c>
      <c r="O1492" s="201"/>
      <c r="P1492" s="201"/>
      <c r="Q1492" s="202"/>
      <c r="R1492" s="202"/>
      <c r="S1492" s="202"/>
      <c r="T1492" s="193" t="str">
        <f>IFERROR(VLOOKUP(S1492,Sort!E:F,2,0),"")</f>
        <v/>
      </c>
      <c r="U1492" s="115" t="str">
        <f t="shared" si="239"/>
        <v/>
      </c>
      <c r="V1492" s="202" t="s">
        <v>422</v>
      </c>
      <c r="W1492" s="202"/>
      <c r="X1492" s="202"/>
      <c r="Y1492" s="202"/>
      <c r="Z1492" s="193"/>
      <c r="AA1492" s="193" t="s">
        <v>362</v>
      </c>
      <c r="AB1492" s="203"/>
      <c r="AC1492" s="204" t="str">
        <f t="shared" si="240"/>
        <v>CLOSE</v>
      </c>
      <c r="AD1492" s="47" t="str">
        <f t="array" ref="AD1492">IF(D1492="","",INDEX(HM_Unit!$D$1:$AE$1,MATCH(C1492,HM_Unit!$D$2:$AE$2,0)))</f>
        <v/>
      </c>
      <c r="AE1492" s="46"/>
      <c r="AF1492" s="46"/>
      <c r="AG1492" s="46"/>
      <c r="AH1492" s="46"/>
      <c r="AI1492" s="46"/>
      <c r="AJ1492" s="46"/>
      <c r="AK1492" s="46"/>
    </row>
    <row r="1493" spans="1:37" ht="12" customHeight="1">
      <c r="A1493" s="46" t="str">
        <f>IFERROR(VLOOKUP(D1493,Sort!B:D,3,0),"")</f>
        <v/>
      </c>
      <c r="B1493" s="190" t="str">
        <f t="shared" si="234"/>
        <v>0CLOSE</v>
      </c>
      <c r="C1493" s="196"/>
      <c r="D1493" s="193"/>
      <c r="E1493" s="193" t="str">
        <f>IFERROR(VLOOKUP(D1493,Sort!B:C,2,0),"")</f>
        <v/>
      </c>
      <c r="F1493" s="194"/>
      <c r="G1493" s="195" t="str">
        <f t="shared" si="235"/>
        <v/>
      </c>
      <c r="H1493" s="243"/>
      <c r="I1493" s="197"/>
      <c r="J1493" s="243"/>
      <c r="K1493" s="197"/>
      <c r="L1493" s="198" t="str">
        <f t="shared" si="236"/>
        <v/>
      </c>
      <c r="M1493" s="199" t="str">
        <f t="shared" si="237"/>
        <v/>
      </c>
      <c r="N1493" s="200" t="str">
        <f t="shared" si="238"/>
        <v xml:space="preserve"> </v>
      </c>
      <c r="O1493" s="201"/>
      <c r="P1493" s="201"/>
      <c r="Q1493" s="202"/>
      <c r="R1493" s="202"/>
      <c r="S1493" s="202"/>
      <c r="T1493" s="193" t="str">
        <f>IFERROR(VLOOKUP(S1493,Sort!E:F,2,0),"")</f>
        <v/>
      </c>
      <c r="U1493" s="115" t="str">
        <f t="shared" si="239"/>
        <v/>
      </c>
      <c r="V1493" s="202" t="s">
        <v>422</v>
      </c>
      <c r="W1493" s="202"/>
      <c r="X1493" s="202"/>
      <c r="Y1493" s="202"/>
      <c r="Z1493" s="193"/>
      <c r="AA1493" s="193" t="s">
        <v>362</v>
      </c>
      <c r="AB1493" s="203"/>
      <c r="AC1493" s="204" t="str">
        <f t="shared" si="240"/>
        <v>CLOSE</v>
      </c>
      <c r="AD1493" s="47" t="str">
        <f t="array" ref="AD1493">IF(D1493="","",INDEX(HM_Unit!$D$1:$AE$1,MATCH(C1493,HM_Unit!$D$2:$AE$2,0)))</f>
        <v/>
      </c>
      <c r="AE1493" s="46"/>
      <c r="AF1493" s="46"/>
      <c r="AG1493" s="46"/>
      <c r="AH1493" s="46"/>
      <c r="AI1493" s="46"/>
      <c r="AJ1493" s="46"/>
      <c r="AK1493" s="46"/>
    </row>
    <row r="1494" spans="1:37" ht="12" customHeight="1">
      <c r="A1494" s="46" t="str">
        <f>IFERROR(VLOOKUP(D1494,Sort!B:D,3,0),"")</f>
        <v/>
      </c>
      <c r="B1494" s="190" t="str">
        <f t="shared" si="234"/>
        <v>0CLOSE</v>
      </c>
      <c r="C1494" s="196"/>
      <c r="D1494" s="193"/>
      <c r="E1494" s="193" t="str">
        <f>IFERROR(VLOOKUP(D1494,Sort!B:C,2,0),"")</f>
        <v/>
      </c>
      <c r="F1494" s="194"/>
      <c r="G1494" s="195" t="str">
        <f t="shared" si="235"/>
        <v/>
      </c>
      <c r="H1494" s="243"/>
      <c r="I1494" s="197"/>
      <c r="J1494" s="243"/>
      <c r="K1494" s="197"/>
      <c r="L1494" s="198" t="str">
        <f t="shared" si="236"/>
        <v/>
      </c>
      <c r="M1494" s="199" t="str">
        <f t="shared" si="237"/>
        <v/>
      </c>
      <c r="N1494" s="200" t="str">
        <f t="shared" si="238"/>
        <v xml:space="preserve"> </v>
      </c>
      <c r="O1494" s="201"/>
      <c r="P1494" s="201"/>
      <c r="Q1494" s="202"/>
      <c r="R1494" s="202"/>
      <c r="S1494" s="202"/>
      <c r="T1494" s="193" t="str">
        <f>IFERROR(VLOOKUP(S1494,Sort!E:F,2,0),"")</f>
        <v/>
      </c>
      <c r="U1494" s="115" t="str">
        <f t="shared" si="239"/>
        <v/>
      </c>
      <c r="V1494" s="202" t="s">
        <v>422</v>
      </c>
      <c r="W1494" s="202"/>
      <c r="X1494" s="202"/>
      <c r="Y1494" s="202"/>
      <c r="Z1494" s="193"/>
      <c r="AA1494" s="193" t="s">
        <v>362</v>
      </c>
      <c r="AB1494" s="203"/>
      <c r="AC1494" s="204" t="str">
        <f t="shared" si="240"/>
        <v>CLOSE</v>
      </c>
      <c r="AD1494" s="47" t="str">
        <f t="array" ref="AD1494">IF(D1494="","",INDEX(HM_Unit!$D$1:$AE$1,MATCH(C1494,HM_Unit!$D$2:$AE$2,0)))</f>
        <v/>
      </c>
      <c r="AE1494" s="46"/>
      <c r="AF1494" s="46"/>
      <c r="AG1494" s="46"/>
      <c r="AH1494" s="46"/>
      <c r="AI1494" s="46"/>
      <c r="AJ1494" s="46"/>
      <c r="AK1494" s="46"/>
    </row>
    <row r="1495" spans="1:37" ht="12" customHeight="1">
      <c r="A1495" s="46" t="str">
        <f>IFERROR(VLOOKUP(D1495,Sort!B:D,3,0),"")</f>
        <v/>
      </c>
      <c r="B1495" s="190" t="str">
        <f t="shared" si="234"/>
        <v>0CLOSE</v>
      </c>
      <c r="C1495" s="196"/>
      <c r="D1495" s="193"/>
      <c r="E1495" s="193" t="str">
        <f>IFERROR(VLOOKUP(D1495,Sort!B:C,2,0),"")</f>
        <v/>
      </c>
      <c r="F1495" s="194"/>
      <c r="G1495" s="195" t="str">
        <f t="shared" si="235"/>
        <v/>
      </c>
      <c r="H1495" s="243"/>
      <c r="I1495" s="197"/>
      <c r="J1495" s="243"/>
      <c r="K1495" s="197"/>
      <c r="L1495" s="198" t="str">
        <f t="shared" si="236"/>
        <v/>
      </c>
      <c r="M1495" s="199" t="str">
        <f t="shared" si="237"/>
        <v/>
      </c>
      <c r="N1495" s="200" t="str">
        <f t="shared" si="238"/>
        <v xml:space="preserve"> </v>
      </c>
      <c r="O1495" s="201"/>
      <c r="P1495" s="201"/>
      <c r="Q1495" s="202"/>
      <c r="R1495" s="202"/>
      <c r="S1495" s="202"/>
      <c r="T1495" s="193" t="str">
        <f>IFERROR(VLOOKUP(S1495,Sort!E:F,2,0),"")</f>
        <v/>
      </c>
      <c r="U1495" s="115" t="str">
        <f t="shared" si="239"/>
        <v/>
      </c>
      <c r="V1495" s="202" t="s">
        <v>422</v>
      </c>
      <c r="W1495" s="202"/>
      <c r="X1495" s="202"/>
      <c r="Y1495" s="202"/>
      <c r="Z1495" s="193"/>
      <c r="AA1495" s="193" t="s">
        <v>362</v>
      </c>
      <c r="AB1495" s="203"/>
      <c r="AC1495" s="204" t="str">
        <f t="shared" si="240"/>
        <v>CLOSE</v>
      </c>
      <c r="AD1495" s="47" t="str">
        <f t="array" ref="AD1495">IF(D1495="","",INDEX(HM_Unit!$D$1:$AE$1,MATCH(C1495,HM_Unit!$D$2:$AE$2,0)))</f>
        <v/>
      </c>
      <c r="AE1495" s="46"/>
      <c r="AF1495" s="46"/>
      <c r="AG1495" s="46"/>
      <c r="AH1495" s="46"/>
      <c r="AI1495" s="46"/>
      <c r="AJ1495" s="46"/>
      <c r="AK1495" s="46"/>
    </row>
    <row r="1496" spans="1:37" ht="12" customHeight="1">
      <c r="A1496" s="46" t="str">
        <f>IFERROR(VLOOKUP(D1496,Sort!B:D,3,0),"")</f>
        <v/>
      </c>
      <c r="B1496" s="190" t="str">
        <f t="shared" si="234"/>
        <v>0CLOSE</v>
      </c>
      <c r="C1496" s="196"/>
      <c r="D1496" s="193"/>
      <c r="E1496" s="193" t="str">
        <f>IFERROR(VLOOKUP(D1496,Sort!B:C,2,0),"")</f>
        <v/>
      </c>
      <c r="F1496" s="194"/>
      <c r="G1496" s="195" t="str">
        <f t="shared" si="235"/>
        <v/>
      </c>
      <c r="H1496" s="243"/>
      <c r="I1496" s="197"/>
      <c r="J1496" s="243"/>
      <c r="K1496" s="197"/>
      <c r="L1496" s="198" t="str">
        <f t="shared" si="236"/>
        <v/>
      </c>
      <c r="M1496" s="199" t="str">
        <f t="shared" si="237"/>
        <v/>
      </c>
      <c r="N1496" s="200" t="str">
        <f t="shared" si="238"/>
        <v xml:space="preserve"> </v>
      </c>
      <c r="O1496" s="201"/>
      <c r="P1496" s="201"/>
      <c r="Q1496" s="202"/>
      <c r="R1496" s="202"/>
      <c r="S1496" s="202"/>
      <c r="T1496" s="193" t="str">
        <f>IFERROR(VLOOKUP(S1496,Sort!E:F,2,0),"")</f>
        <v/>
      </c>
      <c r="U1496" s="115" t="str">
        <f t="shared" si="239"/>
        <v/>
      </c>
      <c r="V1496" s="202" t="s">
        <v>422</v>
      </c>
      <c r="W1496" s="202"/>
      <c r="X1496" s="202"/>
      <c r="Y1496" s="202"/>
      <c r="Z1496" s="193"/>
      <c r="AA1496" s="193" t="s">
        <v>362</v>
      </c>
      <c r="AB1496" s="203"/>
      <c r="AC1496" s="204" t="str">
        <f t="shared" si="240"/>
        <v>CLOSE</v>
      </c>
      <c r="AD1496" s="47" t="str">
        <f t="array" ref="AD1496">IF(D1496="","",INDEX(HM_Unit!$D$1:$AE$1,MATCH(C1496,HM_Unit!$D$2:$AE$2,0)))</f>
        <v/>
      </c>
      <c r="AE1496" s="46"/>
      <c r="AF1496" s="46"/>
      <c r="AG1496" s="46"/>
      <c r="AH1496" s="46"/>
      <c r="AI1496" s="46"/>
      <c r="AJ1496" s="46"/>
      <c r="AK1496" s="46"/>
    </row>
    <row r="1497" spans="1:37" ht="12" customHeight="1">
      <c r="A1497" s="46" t="str">
        <f>IFERROR(VLOOKUP(D1497,Sort!B:D,3,0),"")</f>
        <v/>
      </c>
      <c r="B1497" s="190" t="str">
        <f t="shared" si="234"/>
        <v>0CLOSE</v>
      </c>
      <c r="C1497" s="196"/>
      <c r="D1497" s="193"/>
      <c r="E1497" s="193" t="str">
        <f>IFERROR(VLOOKUP(D1497,Sort!B:C,2,0),"")</f>
        <v/>
      </c>
      <c r="F1497" s="194"/>
      <c r="G1497" s="195" t="str">
        <f t="shared" si="235"/>
        <v/>
      </c>
      <c r="H1497" s="243"/>
      <c r="I1497" s="197"/>
      <c r="J1497" s="243"/>
      <c r="K1497" s="197"/>
      <c r="L1497" s="198" t="str">
        <f t="shared" si="236"/>
        <v/>
      </c>
      <c r="M1497" s="199" t="str">
        <f t="shared" si="237"/>
        <v/>
      </c>
      <c r="N1497" s="200" t="str">
        <f t="shared" si="238"/>
        <v xml:space="preserve"> </v>
      </c>
      <c r="O1497" s="201"/>
      <c r="P1497" s="201"/>
      <c r="Q1497" s="202"/>
      <c r="R1497" s="202"/>
      <c r="S1497" s="202"/>
      <c r="T1497" s="193" t="str">
        <f>IFERROR(VLOOKUP(S1497,Sort!E:F,2,0),"")</f>
        <v/>
      </c>
      <c r="U1497" s="115" t="str">
        <f t="shared" si="239"/>
        <v/>
      </c>
      <c r="V1497" s="202" t="s">
        <v>422</v>
      </c>
      <c r="W1497" s="202"/>
      <c r="X1497" s="202"/>
      <c r="Y1497" s="202"/>
      <c r="Z1497" s="193"/>
      <c r="AA1497" s="193" t="s">
        <v>362</v>
      </c>
      <c r="AB1497" s="203"/>
      <c r="AC1497" s="204" t="str">
        <f t="shared" si="240"/>
        <v>CLOSE</v>
      </c>
      <c r="AD1497" s="47" t="str">
        <f t="array" ref="AD1497">IF(D1497="","",INDEX(HM_Unit!$D$1:$AE$1,MATCH(C1497,HM_Unit!$D$2:$AE$2,0)))</f>
        <v/>
      </c>
      <c r="AE1497" s="46"/>
      <c r="AF1497" s="46"/>
      <c r="AG1497" s="46"/>
      <c r="AH1497" s="46"/>
      <c r="AI1497" s="46"/>
      <c r="AJ1497" s="46"/>
      <c r="AK1497" s="46"/>
    </row>
    <row r="1498" spans="1:37" ht="12" customHeight="1">
      <c r="A1498" s="46" t="str">
        <f>IFERROR(VLOOKUP(D1498,Sort!B:D,3,0),"")</f>
        <v/>
      </c>
      <c r="B1498" s="190" t="str">
        <f t="shared" si="234"/>
        <v>0CLOSE</v>
      </c>
      <c r="C1498" s="196"/>
      <c r="D1498" s="193"/>
      <c r="E1498" s="193" t="str">
        <f>IFERROR(VLOOKUP(D1498,Sort!B:C,2,0),"")</f>
        <v/>
      </c>
      <c r="F1498" s="194"/>
      <c r="G1498" s="195" t="str">
        <f t="shared" si="235"/>
        <v/>
      </c>
      <c r="H1498" s="243"/>
      <c r="I1498" s="197"/>
      <c r="J1498" s="243"/>
      <c r="K1498" s="197"/>
      <c r="L1498" s="198" t="str">
        <f t="shared" si="236"/>
        <v/>
      </c>
      <c r="M1498" s="199" t="str">
        <f t="shared" si="237"/>
        <v/>
      </c>
      <c r="N1498" s="200" t="str">
        <f t="shared" si="238"/>
        <v xml:space="preserve"> </v>
      </c>
      <c r="O1498" s="201"/>
      <c r="P1498" s="201"/>
      <c r="Q1498" s="202"/>
      <c r="R1498" s="202"/>
      <c r="S1498" s="202"/>
      <c r="T1498" s="193" t="str">
        <f>IFERROR(VLOOKUP(S1498,Sort!E:F,2,0),"")</f>
        <v/>
      </c>
      <c r="U1498" s="115" t="str">
        <f t="shared" si="239"/>
        <v/>
      </c>
      <c r="V1498" s="202" t="s">
        <v>422</v>
      </c>
      <c r="W1498" s="202"/>
      <c r="X1498" s="202"/>
      <c r="Y1498" s="202"/>
      <c r="Z1498" s="193"/>
      <c r="AA1498" s="193" t="s">
        <v>362</v>
      </c>
      <c r="AB1498" s="203"/>
      <c r="AC1498" s="204" t="str">
        <f t="shared" si="240"/>
        <v>CLOSE</v>
      </c>
      <c r="AD1498" s="47" t="str">
        <f t="array" ref="AD1498">IF(D1498="","",INDEX(HM_Unit!$D$1:$AE$1,MATCH(C1498,HM_Unit!$D$2:$AE$2,0)))</f>
        <v/>
      </c>
      <c r="AE1498" s="46"/>
      <c r="AF1498" s="46"/>
      <c r="AG1498" s="46"/>
      <c r="AH1498" s="46"/>
      <c r="AI1498" s="46"/>
      <c r="AJ1498" s="46"/>
      <c r="AK1498" s="46"/>
    </row>
    <row r="1499" spans="1:37" ht="12" customHeight="1">
      <c r="A1499" s="46" t="str">
        <f>IFERROR(VLOOKUP(D1499,Sort!B:D,3,0),"")</f>
        <v/>
      </c>
      <c r="B1499" s="190" t="str">
        <f t="shared" si="234"/>
        <v>0CLOSE</v>
      </c>
      <c r="C1499" s="196"/>
      <c r="D1499" s="193"/>
      <c r="E1499" s="193" t="str">
        <f>IFERROR(VLOOKUP(D1499,Sort!B:C,2,0),"")</f>
        <v/>
      </c>
      <c r="F1499" s="194"/>
      <c r="G1499" s="195" t="str">
        <f t="shared" si="235"/>
        <v/>
      </c>
      <c r="H1499" s="243"/>
      <c r="I1499" s="197"/>
      <c r="J1499" s="243"/>
      <c r="K1499" s="197"/>
      <c r="L1499" s="198" t="str">
        <f t="shared" si="236"/>
        <v/>
      </c>
      <c r="M1499" s="199" t="str">
        <f t="shared" si="237"/>
        <v/>
      </c>
      <c r="N1499" s="200" t="str">
        <f t="shared" si="238"/>
        <v xml:space="preserve"> </v>
      </c>
      <c r="O1499" s="201"/>
      <c r="P1499" s="201"/>
      <c r="Q1499" s="202"/>
      <c r="R1499" s="202"/>
      <c r="S1499" s="202"/>
      <c r="T1499" s="193" t="str">
        <f>IFERROR(VLOOKUP(S1499,Sort!E:F,2,0),"")</f>
        <v/>
      </c>
      <c r="U1499" s="115" t="str">
        <f t="shared" si="239"/>
        <v/>
      </c>
      <c r="V1499" s="202" t="s">
        <v>422</v>
      </c>
      <c r="W1499" s="202"/>
      <c r="X1499" s="202"/>
      <c r="Y1499" s="202"/>
      <c r="Z1499" s="193"/>
      <c r="AA1499" s="193" t="s">
        <v>362</v>
      </c>
      <c r="AB1499" s="203"/>
      <c r="AC1499" s="204" t="str">
        <f t="shared" si="240"/>
        <v>CLOSE</v>
      </c>
      <c r="AD1499" s="47" t="str">
        <f t="array" ref="AD1499">IF(D1499="","",INDEX(HM_Unit!$D$1:$AE$1,MATCH(C1499,HM_Unit!$D$2:$AE$2,0)))</f>
        <v/>
      </c>
      <c r="AE1499" s="46"/>
      <c r="AF1499" s="46"/>
      <c r="AG1499" s="46"/>
      <c r="AH1499" s="46"/>
      <c r="AI1499" s="46"/>
      <c r="AJ1499" s="46"/>
      <c r="AK1499" s="46"/>
    </row>
    <row r="1500" spans="1:37" ht="12" customHeight="1">
      <c r="A1500" s="46" t="str">
        <f>IFERROR(VLOOKUP(D1500,Sort!B:D,3,0),"")</f>
        <v/>
      </c>
      <c r="B1500" s="190" t="str">
        <f t="shared" si="234"/>
        <v>0CLOSE</v>
      </c>
      <c r="C1500" s="196"/>
      <c r="D1500" s="193"/>
      <c r="E1500" s="193" t="str">
        <f>IFERROR(VLOOKUP(D1500,Sort!B:C,2,0),"")</f>
        <v/>
      </c>
      <c r="F1500" s="194"/>
      <c r="G1500" s="195" t="str">
        <f t="shared" si="235"/>
        <v/>
      </c>
      <c r="H1500" s="243"/>
      <c r="I1500" s="197"/>
      <c r="J1500" s="243"/>
      <c r="K1500" s="197"/>
      <c r="L1500" s="198" t="str">
        <f t="shared" si="236"/>
        <v/>
      </c>
      <c r="M1500" s="199" t="str">
        <f t="shared" si="237"/>
        <v/>
      </c>
      <c r="N1500" s="200" t="str">
        <f t="shared" si="238"/>
        <v xml:space="preserve"> </v>
      </c>
      <c r="O1500" s="201"/>
      <c r="P1500" s="201"/>
      <c r="Q1500" s="202"/>
      <c r="R1500" s="202"/>
      <c r="S1500" s="202"/>
      <c r="T1500" s="193" t="str">
        <f>IFERROR(VLOOKUP(S1500,Sort!E:F,2,0),"")</f>
        <v/>
      </c>
      <c r="U1500" s="115" t="str">
        <f t="shared" si="239"/>
        <v/>
      </c>
      <c r="V1500" s="202" t="s">
        <v>422</v>
      </c>
      <c r="W1500" s="202"/>
      <c r="X1500" s="202"/>
      <c r="Y1500" s="202"/>
      <c r="Z1500" s="193"/>
      <c r="AA1500" s="193" t="s">
        <v>362</v>
      </c>
      <c r="AB1500" s="203"/>
      <c r="AC1500" s="204" t="str">
        <f t="shared" si="240"/>
        <v>CLOSE</v>
      </c>
      <c r="AD1500" s="47" t="str">
        <f t="array" ref="AD1500">IF(D1500="","",INDEX(HM_Unit!$D$1:$AE$1,MATCH(C1500,HM_Unit!$D$2:$AE$2,0)))</f>
        <v/>
      </c>
      <c r="AE1500" s="46"/>
      <c r="AF1500" s="46"/>
      <c r="AG1500" s="46"/>
      <c r="AH1500" s="46"/>
      <c r="AI1500" s="46"/>
      <c r="AJ1500" s="46"/>
      <c r="AK1500" s="46"/>
    </row>
    <row r="1501" spans="1:37" ht="12" customHeight="1">
      <c r="A1501" s="46" t="str">
        <f>IFERROR(VLOOKUP(D1501,Sort!B:D,3,0),"")</f>
        <v/>
      </c>
      <c r="B1501" s="190" t="str">
        <f t="shared" si="234"/>
        <v>0CLOSE</v>
      </c>
      <c r="C1501" s="196"/>
      <c r="D1501" s="193"/>
      <c r="E1501" s="193" t="str">
        <f>IFERROR(VLOOKUP(D1501,Sort!B:C,2,0),"")</f>
        <v/>
      </c>
      <c r="F1501" s="194"/>
      <c r="G1501" s="195" t="str">
        <f t="shared" si="235"/>
        <v/>
      </c>
      <c r="H1501" s="243"/>
      <c r="I1501" s="197"/>
      <c r="J1501" s="243"/>
      <c r="K1501" s="197"/>
      <c r="L1501" s="198" t="str">
        <f t="shared" si="236"/>
        <v/>
      </c>
      <c r="M1501" s="199" t="str">
        <f t="shared" si="237"/>
        <v/>
      </c>
      <c r="N1501" s="200" t="str">
        <f t="shared" si="238"/>
        <v xml:space="preserve"> </v>
      </c>
      <c r="O1501" s="201"/>
      <c r="P1501" s="201"/>
      <c r="Q1501" s="202"/>
      <c r="R1501" s="202"/>
      <c r="S1501" s="202"/>
      <c r="T1501" s="193" t="str">
        <f>IFERROR(VLOOKUP(S1501,Sort!E:F,2,0),"")</f>
        <v/>
      </c>
      <c r="U1501" s="115" t="str">
        <f t="shared" si="239"/>
        <v/>
      </c>
      <c r="V1501" s="202" t="s">
        <v>422</v>
      </c>
      <c r="W1501" s="202"/>
      <c r="X1501" s="202"/>
      <c r="Y1501" s="202"/>
      <c r="Z1501" s="193"/>
      <c r="AA1501" s="193" t="s">
        <v>362</v>
      </c>
      <c r="AB1501" s="203"/>
      <c r="AC1501" s="204" t="str">
        <f t="shared" si="240"/>
        <v>CLOSE</v>
      </c>
      <c r="AD1501" s="47" t="str">
        <f t="array" ref="AD1501">IF(D1501="","",INDEX(HM_Unit!$D$1:$AE$1,MATCH(C1501,HM_Unit!$D$2:$AE$2,0)))</f>
        <v/>
      </c>
      <c r="AE1501" s="46"/>
      <c r="AF1501" s="46"/>
      <c r="AG1501" s="46"/>
      <c r="AH1501" s="46"/>
      <c r="AI1501" s="46"/>
      <c r="AJ1501" s="46"/>
      <c r="AK1501" s="46"/>
    </row>
    <row r="1502" spans="1:37" ht="12" customHeight="1">
      <c r="A1502" s="46" t="str">
        <f>IFERROR(VLOOKUP(D1502,Sort!B:D,3,0),"")</f>
        <v/>
      </c>
      <c r="B1502" s="190" t="str">
        <f t="shared" si="234"/>
        <v>0CLOSE</v>
      </c>
      <c r="C1502" s="196"/>
      <c r="D1502" s="193"/>
      <c r="E1502" s="193" t="str">
        <f>IFERROR(VLOOKUP(D1502,Sort!B:C,2,0),"")</f>
        <v/>
      </c>
      <c r="F1502" s="194"/>
      <c r="G1502" s="195" t="str">
        <f t="shared" si="235"/>
        <v/>
      </c>
      <c r="H1502" s="243"/>
      <c r="I1502" s="197"/>
      <c r="J1502" s="243"/>
      <c r="K1502" s="197"/>
      <c r="L1502" s="198" t="str">
        <f t="shared" si="236"/>
        <v/>
      </c>
      <c r="M1502" s="199" t="str">
        <f t="shared" si="237"/>
        <v/>
      </c>
      <c r="N1502" s="200" t="str">
        <f t="shared" si="238"/>
        <v xml:space="preserve"> </v>
      </c>
      <c r="O1502" s="201"/>
      <c r="P1502" s="201"/>
      <c r="Q1502" s="202"/>
      <c r="R1502" s="202"/>
      <c r="S1502" s="202"/>
      <c r="T1502" s="193" t="str">
        <f>IFERROR(VLOOKUP(S1502,Sort!E:F,2,0),"")</f>
        <v/>
      </c>
      <c r="U1502" s="115" t="str">
        <f t="shared" si="239"/>
        <v/>
      </c>
      <c r="V1502" s="202" t="s">
        <v>422</v>
      </c>
      <c r="W1502" s="202"/>
      <c r="X1502" s="202"/>
      <c r="Y1502" s="202"/>
      <c r="Z1502" s="193"/>
      <c r="AA1502" s="193" t="s">
        <v>362</v>
      </c>
      <c r="AB1502" s="203"/>
      <c r="AC1502" s="204" t="str">
        <f t="shared" si="240"/>
        <v>CLOSE</v>
      </c>
      <c r="AD1502" s="47" t="str">
        <f t="array" ref="AD1502">IF(D1502="","",INDEX(HM_Unit!$D$1:$AE$1,MATCH(C1502,HM_Unit!$D$2:$AE$2,0)))</f>
        <v/>
      </c>
      <c r="AE1502" s="46"/>
      <c r="AF1502" s="46"/>
      <c r="AG1502" s="46"/>
      <c r="AH1502" s="46"/>
      <c r="AI1502" s="46"/>
      <c r="AJ1502" s="46"/>
      <c r="AK1502" s="46"/>
    </row>
    <row r="1503" spans="1:37" ht="12" customHeight="1">
      <c r="A1503" s="46" t="str">
        <f>IFERROR(VLOOKUP(D1503,Sort!B:D,3,0),"")</f>
        <v/>
      </c>
      <c r="B1503" s="190" t="str">
        <f t="shared" si="234"/>
        <v>0CLOSE</v>
      </c>
      <c r="C1503" s="196"/>
      <c r="D1503" s="193"/>
      <c r="E1503" s="193" t="str">
        <f>IFERROR(VLOOKUP(D1503,Sort!B:C,2,0),"")</f>
        <v/>
      </c>
      <c r="F1503" s="194"/>
      <c r="G1503" s="195" t="str">
        <f t="shared" si="235"/>
        <v/>
      </c>
      <c r="H1503" s="243"/>
      <c r="I1503" s="197"/>
      <c r="J1503" s="243"/>
      <c r="K1503" s="197"/>
      <c r="L1503" s="198" t="str">
        <f t="shared" si="236"/>
        <v/>
      </c>
      <c r="M1503" s="199" t="str">
        <f t="shared" si="237"/>
        <v/>
      </c>
      <c r="N1503" s="200" t="str">
        <f t="shared" si="238"/>
        <v xml:space="preserve"> </v>
      </c>
      <c r="O1503" s="201"/>
      <c r="P1503" s="201"/>
      <c r="Q1503" s="202"/>
      <c r="R1503" s="202"/>
      <c r="S1503" s="202"/>
      <c r="T1503" s="193" t="str">
        <f>IFERROR(VLOOKUP(S1503,Sort!E:F,2,0),"")</f>
        <v/>
      </c>
      <c r="U1503" s="115" t="str">
        <f t="shared" si="239"/>
        <v/>
      </c>
      <c r="V1503" s="202" t="s">
        <v>422</v>
      </c>
      <c r="W1503" s="202"/>
      <c r="X1503" s="202"/>
      <c r="Y1503" s="202"/>
      <c r="Z1503" s="193"/>
      <c r="AA1503" s="193" t="s">
        <v>362</v>
      </c>
      <c r="AB1503" s="203"/>
      <c r="AC1503" s="204" t="str">
        <f t="shared" si="240"/>
        <v>CLOSE</v>
      </c>
      <c r="AD1503" s="47" t="str">
        <f t="array" ref="AD1503">IF(D1503="","",INDEX(HM_Unit!$D$1:$AE$1,MATCH(C1503,HM_Unit!$D$2:$AE$2,0)))</f>
        <v/>
      </c>
      <c r="AE1503" s="46"/>
      <c r="AF1503" s="46"/>
      <c r="AG1503" s="46"/>
      <c r="AH1503" s="46"/>
      <c r="AI1503" s="46"/>
      <c r="AJ1503" s="46"/>
      <c r="AK1503" s="46"/>
    </row>
    <row r="1504" spans="1:37" ht="12" customHeight="1">
      <c r="A1504" s="46" t="str">
        <f>IFERROR(VLOOKUP(D1504,Sort!B:D,3,0),"")</f>
        <v/>
      </c>
      <c r="B1504" s="190" t="str">
        <f t="shared" si="234"/>
        <v>0CLOSE</v>
      </c>
      <c r="C1504" s="196"/>
      <c r="D1504" s="193"/>
      <c r="E1504" s="193" t="str">
        <f>IFERROR(VLOOKUP(D1504,Sort!B:C,2,0),"")</f>
        <v/>
      </c>
      <c r="F1504" s="194"/>
      <c r="G1504" s="195" t="str">
        <f t="shared" si="235"/>
        <v/>
      </c>
      <c r="H1504" s="243"/>
      <c r="I1504" s="197"/>
      <c r="J1504" s="243"/>
      <c r="K1504" s="197"/>
      <c r="L1504" s="198" t="str">
        <f t="shared" si="236"/>
        <v/>
      </c>
      <c r="M1504" s="199" t="str">
        <f t="shared" si="237"/>
        <v/>
      </c>
      <c r="N1504" s="200" t="str">
        <f t="shared" si="238"/>
        <v xml:space="preserve"> </v>
      </c>
      <c r="O1504" s="201"/>
      <c r="P1504" s="201"/>
      <c r="Q1504" s="202"/>
      <c r="R1504" s="202"/>
      <c r="S1504" s="202"/>
      <c r="T1504" s="193" t="str">
        <f>IFERROR(VLOOKUP(S1504,Sort!E:F,2,0),"")</f>
        <v/>
      </c>
      <c r="U1504" s="115" t="str">
        <f t="shared" si="239"/>
        <v/>
      </c>
      <c r="V1504" s="202" t="s">
        <v>422</v>
      </c>
      <c r="W1504" s="202"/>
      <c r="X1504" s="202"/>
      <c r="Y1504" s="202"/>
      <c r="Z1504" s="193"/>
      <c r="AA1504" s="193" t="s">
        <v>362</v>
      </c>
      <c r="AB1504" s="203"/>
      <c r="AC1504" s="204" t="str">
        <f t="shared" si="240"/>
        <v>CLOSE</v>
      </c>
      <c r="AD1504" s="47" t="str">
        <f t="array" ref="AD1504">IF(D1504="","",INDEX(HM_Unit!$D$1:$AE$1,MATCH(C1504,HM_Unit!$D$2:$AE$2,0)))</f>
        <v/>
      </c>
      <c r="AE1504" s="46"/>
      <c r="AF1504" s="46"/>
      <c r="AG1504" s="46"/>
      <c r="AH1504" s="46"/>
      <c r="AI1504" s="46"/>
      <c r="AJ1504" s="46"/>
      <c r="AK1504" s="46"/>
    </row>
    <row r="1505" spans="1:37" ht="12" customHeight="1">
      <c r="A1505" s="46" t="str">
        <f>IFERROR(VLOOKUP(D1505,Sort!B:D,3,0),"")</f>
        <v/>
      </c>
      <c r="B1505" s="190" t="str">
        <f t="shared" si="234"/>
        <v>0CLOSE</v>
      </c>
      <c r="C1505" s="196"/>
      <c r="D1505" s="193"/>
      <c r="E1505" s="193" t="str">
        <f>IFERROR(VLOOKUP(D1505,Sort!B:C,2,0),"")</f>
        <v/>
      </c>
      <c r="F1505" s="194"/>
      <c r="G1505" s="195" t="str">
        <f t="shared" si="235"/>
        <v/>
      </c>
      <c r="H1505" s="243"/>
      <c r="I1505" s="197"/>
      <c r="J1505" s="243"/>
      <c r="K1505" s="197"/>
      <c r="L1505" s="198" t="str">
        <f t="shared" si="236"/>
        <v/>
      </c>
      <c r="M1505" s="199" t="str">
        <f t="shared" si="237"/>
        <v/>
      </c>
      <c r="N1505" s="200" t="str">
        <f t="shared" si="238"/>
        <v xml:space="preserve"> </v>
      </c>
      <c r="O1505" s="201"/>
      <c r="P1505" s="201"/>
      <c r="Q1505" s="202"/>
      <c r="R1505" s="202"/>
      <c r="S1505" s="202"/>
      <c r="T1505" s="193" t="str">
        <f>IFERROR(VLOOKUP(S1505,Sort!E:F,2,0),"")</f>
        <v/>
      </c>
      <c r="U1505" s="115" t="str">
        <f t="shared" si="239"/>
        <v/>
      </c>
      <c r="V1505" s="202" t="s">
        <v>422</v>
      </c>
      <c r="W1505" s="202"/>
      <c r="X1505" s="202"/>
      <c r="Y1505" s="202"/>
      <c r="Z1505" s="193"/>
      <c r="AA1505" s="193" t="s">
        <v>362</v>
      </c>
      <c r="AB1505" s="203"/>
      <c r="AC1505" s="204" t="str">
        <f t="shared" si="240"/>
        <v>CLOSE</v>
      </c>
      <c r="AD1505" s="47" t="str">
        <f t="array" ref="AD1505">IF(D1505="","",INDEX(HM_Unit!$D$1:$AE$1,MATCH(C1505,HM_Unit!$D$2:$AE$2,0)))</f>
        <v/>
      </c>
      <c r="AE1505" s="46"/>
      <c r="AF1505" s="46"/>
      <c r="AG1505" s="46"/>
      <c r="AH1505" s="46"/>
      <c r="AI1505" s="46"/>
      <c r="AJ1505" s="46"/>
      <c r="AK1505" s="46"/>
    </row>
    <row r="1506" spans="1:37" ht="12" customHeight="1">
      <c r="A1506" s="46" t="str">
        <f>IFERROR(VLOOKUP(D1506,Sort!B:D,3,0),"")</f>
        <v/>
      </c>
      <c r="B1506" s="190" t="str">
        <f t="shared" si="234"/>
        <v>0CLOSE</v>
      </c>
      <c r="C1506" s="196"/>
      <c r="D1506" s="193"/>
      <c r="E1506" s="193" t="str">
        <f>IFERROR(VLOOKUP(D1506,Sort!B:C,2,0),"")</f>
        <v/>
      </c>
      <c r="F1506" s="194"/>
      <c r="G1506" s="195" t="str">
        <f t="shared" si="235"/>
        <v/>
      </c>
      <c r="H1506" s="243"/>
      <c r="I1506" s="197"/>
      <c r="J1506" s="243"/>
      <c r="K1506" s="197"/>
      <c r="L1506" s="198" t="str">
        <f t="shared" si="236"/>
        <v/>
      </c>
      <c r="M1506" s="199" t="str">
        <f t="shared" si="237"/>
        <v/>
      </c>
      <c r="N1506" s="200" t="str">
        <f t="shared" si="238"/>
        <v xml:space="preserve"> </v>
      </c>
      <c r="O1506" s="201"/>
      <c r="P1506" s="201"/>
      <c r="Q1506" s="202"/>
      <c r="R1506" s="202"/>
      <c r="S1506" s="202"/>
      <c r="T1506" s="193" t="str">
        <f>IFERROR(VLOOKUP(S1506,Sort!E:F,2,0),"")</f>
        <v/>
      </c>
      <c r="U1506" s="115" t="str">
        <f t="shared" si="239"/>
        <v/>
      </c>
      <c r="V1506" s="202" t="s">
        <v>422</v>
      </c>
      <c r="W1506" s="202"/>
      <c r="X1506" s="202"/>
      <c r="Y1506" s="202"/>
      <c r="Z1506" s="193"/>
      <c r="AA1506" s="193" t="s">
        <v>362</v>
      </c>
      <c r="AB1506" s="203"/>
      <c r="AC1506" s="204" t="str">
        <f t="shared" si="240"/>
        <v>CLOSE</v>
      </c>
      <c r="AD1506" s="47" t="str">
        <f t="array" ref="AD1506">IF(D1506="","",INDEX(HM_Unit!$D$1:$AE$1,MATCH(C1506,HM_Unit!$D$2:$AE$2,0)))</f>
        <v/>
      </c>
      <c r="AE1506" s="46"/>
      <c r="AF1506" s="46"/>
      <c r="AG1506" s="46"/>
      <c r="AH1506" s="46"/>
      <c r="AI1506" s="46"/>
      <c r="AJ1506" s="46"/>
      <c r="AK1506" s="46"/>
    </row>
    <row r="1507" spans="1:37" ht="12" customHeight="1">
      <c r="A1507" s="46" t="str">
        <f>IFERROR(VLOOKUP(D1507,Sort!B:D,3,0),"")</f>
        <v/>
      </c>
      <c r="B1507" s="190" t="str">
        <f t="shared" si="234"/>
        <v>0CLOSE</v>
      </c>
      <c r="C1507" s="196"/>
      <c r="D1507" s="193"/>
      <c r="E1507" s="193" t="str">
        <f>IFERROR(VLOOKUP(D1507,Sort!B:C,2,0),"")</f>
        <v/>
      </c>
      <c r="F1507" s="194"/>
      <c r="G1507" s="195" t="str">
        <f t="shared" si="235"/>
        <v/>
      </c>
      <c r="H1507" s="243"/>
      <c r="I1507" s="197"/>
      <c r="J1507" s="243"/>
      <c r="K1507" s="197"/>
      <c r="L1507" s="198" t="str">
        <f t="shared" si="236"/>
        <v/>
      </c>
      <c r="M1507" s="199" t="str">
        <f t="shared" si="237"/>
        <v/>
      </c>
      <c r="N1507" s="200" t="str">
        <f t="shared" si="238"/>
        <v xml:space="preserve"> </v>
      </c>
      <c r="O1507" s="201"/>
      <c r="P1507" s="201"/>
      <c r="Q1507" s="202"/>
      <c r="R1507" s="202"/>
      <c r="S1507" s="202"/>
      <c r="T1507" s="193" t="str">
        <f>IFERROR(VLOOKUP(S1507,Sort!E:F,2,0),"")</f>
        <v/>
      </c>
      <c r="U1507" s="115" t="str">
        <f t="shared" si="239"/>
        <v/>
      </c>
      <c r="V1507" s="202" t="s">
        <v>422</v>
      </c>
      <c r="W1507" s="202"/>
      <c r="X1507" s="202"/>
      <c r="Y1507" s="202"/>
      <c r="Z1507" s="193"/>
      <c r="AA1507" s="193" t="s">
        <v>362</v>
      </c>
      <c r="AB1507" s="203"/>
      <c r="AC1507" s="204" t="str">
        <f t="shared" si="240"/>
        <v>CLOSE</v>
      </c>
      <c r="AD1507" s="47" t="str">
        <f t="array" ref="AD1507">IF(D1507="","",INDEX(HM_Unit!$D$1:$AE$1,MATCH(C1507,HM_Unit!$D$2:$AE$2,0)))</f>
        <v/>
      </c>
      <c r="AE1507" s="46"/>
      <c r="AF1507" s="46"/>
      <c r="AG1507" s="46"/>
      <c r="AH1507" s="46"/>
      <c r="AI1507" s="46"/>
      <c r="AJ1507" s="46"/>
      <c r="AK1507" s="46"/>
    </row>
    <row r="1508" spans="1:37" ht="12" customHeight="1">
      <c r="A1508" s="46" t="str">
        <f>IFERROR(VLOOKUP(D1508,Sort!B:D,3,0),"")</f>
        <v/>
      </c>
      <c r="B1508" s="190" t="str">
        <f t="shared" si="234"/>
        <v>0CLOSE</v>
      </c>
      <c r="C1508" s="196"/>
      <c r="D1508" s="193"/>
      <c r="E1508" s="193" t="str">
        <f>IFERROR(VLOOKUP(D1508,Sort!B:C,2,0),"")</f>
        <v/>
      </c>
      <c r="F1508" s="194"/>
      <c r="G1508" s="195" t="str">
        <f t="shared" si="235"/>
        <v/>
      </c>
      <c r="H1508" s="243"/>
      <c r="I1508" s="197"/>
      <c r="J1508" s="243"/>
      <c r="K1508" s="197"/>
      <c r="L1508" s="198" t="str">
        <f t="shared" si="236"/>
        <v/>
      </c>
      <c r="M1508" s="199" t="str">
        <f t="shared" si="237"/>
        <v/>
      </c>
      <c r="N1508" s="200" t="str">
        <f t="shared" si="238"/>
        <v xml:space="preserve"> </v>
      </c>
      <c r="O1508" s="201"/>
      <c r="P1508" s="201"/>
      <c r="Q1508" s="202"/>
      <c r="R1508" s="202"/>
      <c r="S1508" s="202"/>
      <c r="T1508" s="193" t="str">
        <f>IFERROR(VLOOKUP(S1508,Sort!E:F,2,0),"")</f>
        <v/>
      </c>
      <c r="U1508" s="115" t="str">
        <f t="shared" si="239"/>
        <v/>
      </c>
      <c r="V1508" s="202" t="s">
        <v>422</v>
      </c>
      <c r="W1508" s="202"/>
      <c r="X1508" s="202"/>
      <c r="Y1508" s="202"/>
      <c r="Z1508" s="193"/>
      <c r="AA1508" s="193" t="s">
        <v>362</v>
      </c>
      <c r="AB1508" s="203"/>
      <c r="AC1508" s="204" t="str">
        <f t="shared" si="240"/>
        <v>CLOSE</v>
      </c>
      <c r="AD1508" s="47" t="str">
        <f t="array" ref="AD1508">IF(D1508="","",INDEX(HM_Unit!$D$1:$AE$1,MATCH(C1508,HM_Unit!$D$2:$AE$2,0)))</f>
        <v/>
      </c>
      <c r="AE1508" s="46"/>
      <c r="AF1508" s="46"/>
      <c r="AG1508" s="46"/>
      <c r="AH1508" s="46"/>
      <c r="AI1508" s="46"/>
      <c r="AJ1508" s="46"/>
      <c r="AK1508" s="46"/>
    </row>
    <row r="1509" spans="1:37" ht="12" customHeight="1">
      <c r="A1509" s="46" t="str">
        <f>IFERROR(VLOOKUP(D1509,Sort!B:D,3,0),"")</f>
        <v/>
      </c>
      <c r="B1509" s="190" t="str">
        <f t="shared" si="234"/>
        <v>0CLOSE</v>
      </c>
      <c r="C1509" s="196"/>
      <c r="D1509" s="193"/>
      <c r="E1509" s="193" t="str">
        <f>IFERROR(VLOOKUP(D1509,Sort!B:C,2,0),"")</f>
        <v/>
      </c>
      <c r="F1509" s="194"/>
      <c r="G1509" s="195" t="str">
        <f t="shared" si="235"/>
        <v/>
      </c>
      <c r="H1509" s="243"/>
      <c r="I1509" s="197"/>
      <c r="J1509" s="243"/>
      <c r="K1509" s="197"/>
      <c r="L1509" s="198" t="str">
        <f t="shared" si="236"/>
        <v/>
      </c>
      <c r="M1509" s="199" t="str">
        <f t="shared" si="237"/>
        <v/>
      </c>
      <c r="N1509" s="200" t="str">
        <f t="shared" si="238"/>
        <v xml:space="preserve"> </v>
      </c>
      <c r="O1509" s="201"/>
      <c r="P1509" s="201"/>
      <c r="Q1509" s="202"/>
      <c r="R1509" s="202"/>
      <c r="S1509" s="202"/>
      <c r="T1509" s="193" t="str">
        <f>IFERROR(VLOOKUP(S1509,Sort!E:F,2,0),"")</f>
        <v/>
      </c>
      <c r="U1509" s="115" t="str">
        <f t="shared" si="239"/>
        <v/>
      </c>
      <c r="V1509" s="202" t="s">
        <v>422</v>
      </c>
      <c r="W1509" s="202"/>
      <c r="X1509" s="202"/>
      <c r="Y1509" s="202"/>
      <c r="Z1509" s="193"/>
      <c r="AA1509" s="193" t="s">
        <v>362</v>
      </c>
      <c r="AB1509" s="203"/>
      <c r="AC1509" s="204" t="str">
        <f t="shared" si="240"/>
        <v>CLOSE</v>
      </c>
      <c r="AD1509" s="47" t="str">
        <f t="array" ref="AD1509">IF(D1509="","",INDEX(HM_Unit!$D$1:$AE$1,MATCH(C1509,HM_Unit!$D$2:$AE$2,0)))</f>
        <v/>
      </c>
      <c r="AE1509" s="46"/>
      <c r="AF1509" s="46"/>
      <c r="AG1509" s="46"/>
      <c r="AH1509" s="46"/>
      <c r="AI1509" s="46"/>
      <c r="AJ1509" s="46"/>
      <c r="AK1509" s="46"/>
    </row>
    <row r="1510" spans="1:37" ht="12" customHeight="1">
      <c r="A1510" s="46" t="str">
        <f>IFERROR(VLOOKUP(D1510,Sort!B:D,3,0),"")</f>
        <v/>
      </c>
      <c r="B1510" s="190" t="str">
        <f t="shared" si="234"/>
        <v>0CLOSE</v>
      </c>
      <c r="C1510" s="196"/>
      <c r="D1510" s="193"/>
      <c r="E1510" s="193" t="str">
        <f>IFERROR(VLOOKUP(D1510,Sort!B:C,2,0),"")</f>
        <v/>
      </c>
      <c r="F1510" s="194"/>
      <c r="G1510" s="195" t="str">
        <f t="shared" si="235"/>
        <v/>
      </c>
      <c r="H1510" s="243"/>
      <c r="I1510" s="197"/>
      <c r="J1510" s="243"/>
      <c r="K1510" s="197"/>
      <c r="L1510" s="198" t="str">
        <f t="shared" si="236"/>
        <v/>
      </c>
      <c r="M1510" s="199" t="str">
        <f t="shared" si="237"/>
        <v/>
      </c>
      <c r="N1510" s="200" t="str">
        <f t="shared" si="238"/>
        <v xml:space="preserve"> </v>
      </c>
      <c r="O1510" s="201"/>
      <c r="P1510" s="201"/>
      <c r="Q1510" s="202"/>
      <c r="R1510" s="202"/>
      <c r="S1510" s="202"/>
      <c r="T1510" s="193" t="str">
        <f>IFERROR(VLOOKUP(S1510,Sort!E:F,2,0),"")</f>
        <v/>
      </c>
      <c r="U1510" s="115" t="str">
        <f t="shared" si="239"/>
        <v/>
      </c>
      <c r="V1510" s="202" t="s">
        <v>422</v>
      </c>
      <c r="W1510" s="202"/>
      <c r="X1510" s="202"/>
      <c r="Y1510" s="202"/>
      <c r="Z1510" s="193"/>
      <c r="AA1510" s="193" t="s">
        <v>362</v>
      </c>
      <c r="AB1510" s="203"/>
      <c r="AC1510" s="204" t="str">
        <f t="shared" si="240"/>
        <v>CLOSE</v>
      </c>
      <c r="AD1510" s="47" t="str">
        <f t="array" ref="AD1510">IF(D1510="","",INDEX(HM_Unit!$D$1:$AE$1,MATCH(C1510,HM_Unit!$D$2:$AE$2,0)))</f>
        <v/>
      </c>
      <c r="AE1510" s="46"/>
      <c r="AF1510" s="46"/>
      <c r="AG1510" s="46"/>
      <c r="AH1510" s="46"/>
      <c r="AI1510" s="46"/>
      <c r="AJ1510" s="46"/>
      <c r="AK1510" s="46"/>
    </row>
    <row r="1511" spans="1:37" ht="12" customHeight="1">
      <c r="A1511" s="46" t="str">
        <f>IFERROR(VLOOKUP(D1511,Sort!B:D,3,0),"")</f>
        <v/>
      </c>
      <c r="B1511" s="190" t="str">
        <f t="shared" si="234"/>
        <v>0CLOSE</v>
      </c>
      <c r="C1511" s="196"/>
      <c r="D1511" s="193"/>
      <c r="E1511" s="193" t="str">
        <f>IFERROR(VLOOKUP(D1511,Sort!B:C,2,0),"")</f>
        <v/>
      </c>
      <c r="F1511" s="194"/>
      <c r="G1511" s="195" t="str">
        <f t="shared" si="235"/>
        <v/>
      </c>
      <c r="H1511" s="243"/>
      <c r="I1511" s="197"/>
      <c r="J1511" s="243"/>
      <c r="K1511" s="197"/>
      <c r="L1511" s="198" t="str">
        <f t="shared" si="236"/>
        <v/>
      </c>
      <c r="M1511" s="199" t="str">
        <f t="shared" si="237"/>
        <v/>
      </c>
      <c r="N1511" s="200" t="str">
        <f t="shared" si="238"/>
        <v xml:space="preserve"> </v>
      </c>
      <c r="O1511" s="201"/>
      <c r="P1511" s="201"/>
      <c r="Q1511" s="202"/>
      <c r="R1511" s="202"/>
      <c r="S1511" s="202"/>
      <c r="T1511" s="193" t="str">
        <f>IFERROR(VLOOKUP(S1511,Sort!E:F,2,0),"")</f>
        <v/>
      </c>
      <c r="U1511" s="115" t="str">
        <f t="shared" si="239"/>
        <v/>
      </c>
      <c r="V1511" s="202" t="s">
        <v>422</v>
      </c>
      <c r="W1511" s="202"/>
      <c r="X1511" s="202"/>
      <c r="Y1511" s="202"/>
      <c r="Z1511" s="193"/>
      <c r="AA1511" s="193" t="s">
        <v>362</v>
      </c>
      <c r="AB1511" s="203"/>
      <c r="AC1511" s="204" t="str">
        <f t="shared" si="240"/>
        <v>CLOSE</v>
      </c>
      <c r="AD1511" s="47" t="str">
        <f t="array" ref="AD1511">IF(D1511="","",INDEX(HM_Unit!$D$1:$AE$1,MATCH(C1511,HM_Unit!$D$2:$AE$2,0)))</f>
        <v/>
      </c>
      <c r="AE1511" s="46"/>
      <c r="AF1511" s="46"/>
      <c r="AG1511" s="46"/>
      <c r="AH1511" s="46"/>
      <c r="AI1511" s="46"/>
      <c r="AJ1511" s="46"/>
      <c r="AK1511" s="46"/>
    </row>
    <row r="1512" spans="1:37" ht="12" customHeight="1">
      <c r="A1512" s="46" t="str">
        <f>IFERROR(VLOOKUP(D1512,Sort!B:D,3,0),"")</f>
        <v/>
      </c>
      <c r="B1512" s="190" t="str">
        <f t="shared" si="234"/>
        <v>0CLOSE</v>
      </c>
      <c r="C1512" s="196"/>
      <c r="D1512" s="193"/>
      <c r="E1512" s="193" t="str">
        <f>IFERROR(VLOOKUP(D1512,Sort!B:C,2,0),"")</f>
        <v/>
      </c>
      <c r="F1512" s="194"/>
      <c r="G1512" s="195" t="str">
        <f t="shared" si="235"/>
        <v/>
      </c>
      <c r="H1512" s="243"/>
      <c r="I1512" s="197"/>
      <c r="J1512" s="243"/>
      <c r="K1512" s="197"/>
      <c r="L1512" s="198" t="str">
        <f t="shared" si="236"/>
        <v/>
      </c>
      <c r="M1512" s="199" t="str">
        <f t="shared" si="237"/>
        <v/>
      </c>
      <c r="N1512" s="200" t="str">
        <f t="shared" si="238"/>
        <v xml:space="preserve"> </v>
      </c>
      <c r="O1512" s="201"/>
      <c r="P1512" s="201"/>
      <c r="Q1512" s="202"/>
      <c r="R1512" s="202"/>
      <c r="S1512" s="202"/>
      <c r="T1512" s="193" t="str">
        <f>IFERROR(VLOOKUP(S1512,Sort!E:F,2,0),"")</f>
        <v/>
      </c>
      <c r="U1512" s="115" t="str">
        <f t="shared" si="239"/>
        <v/>
      </c>
      <c r="V1512" s="202" t="s">
        <v>422</v>
      </c>
      <c r="W1512" s="202"/>
      <c r="X1512" s="202"/>
      <c r="Y1512" s="202"/>
      <c r="Z1512" s="193"/>
      <c r="AA1512" s="193" t="s">
        <v>362</v>
      </c>
      <c r="AB1512" s="203"/>
      <c r="AC1512" s="204" t="str">
        <f t="shared" si="240"/>
        <v>CLOSE</v>
      </c>
      <c r="AD1512" s="47" t="str">
        <f t="array" ref="AD1512">IF(D1512="","",INDEX(HM_Unit!$D$1:$AE$1,MATCH(C1512,HM_Unit!$D$2:$AE$2,0)))</f>
        <v/>
      </c>
      <c r="AE1512" s="46"/>
      <c r="AF1512" s="46"/>
      <c r="AG1512" s="46"/>
      <c r="AH1512" s="46"/>
      <c r="AI1512" s="46"/>
      <c r="AJ1512" s="46"/>
      <c r="AK1512" s="46"/>
    </row>
    <row r="1513" spans="1:37" ht="12" customHeight="1">
      <c r="A1513" s="46" t="str">
        <f>IFERROR(VLOOKUP(D1513,Sort!B:D,3,0),"")</f>
        <v/>
      </c>
      <c r="B1513" s="190" t="str">
        <f t="shared" si="234"/>
        <v>0CLOSE</v>
      </c>
      <c r="C1513" s="196"/>
      <c r="D1513" s="193"/>
      <c r="E1513" s="193" t="str">
        <f>IFERROR(VLOOKUP(D1513,Sort!B:C,2,0),"")</f>
        <v/>
      </c>
      <c r="F1513" s="194"/>
      <c r="G1513" s="195" t="str">
        <f t="shared" si="235"/>
        <v/>
      </c>
      <c r="H1513" s="243"/>
      <c r="I1513" s="197"/>
      <c r="J1513" s="243"/>
      <c r="K1513" s="197"/>
      <c r="L1513" s="198" t="str">
        <f t="shared" si="236"/>
        <v/>
      </c>
      <c r="M1513" s="199" t="str">
        <f t="shared" si="237"/>
        <v/>
      </c>
      <c r="N1513" s="200" t="str">
        <f t="shared" si="238"/>
        <v xml:space="preserve"> </v>
      </c>
      <c r="O1513" s="201"/>
      <c r="P1513" s="201"/>
      <c r="Q1513" s="202"/>
      <c r="R1513" s="202"/>
      <c r="S1513" s="202"/>
      <c r="T1513" s="193" t="str">
        <f>IFERROR(VLOOKUP(S1513,Sort!E:F,2,0),"")</f>
        <v/>
      </c>
      <c r="U1513" s="115" t="str">
        <f t="shared" si="239"/>
        <v/>
      </c>
      <c r="V1513" s="202" t="s">
        <v>422</v>
      </c>
      <c r="W1513" s="202"/>
      <c r="X1513" s="202"/>
      <c r="Y1513" s="202"/>
      <c r="Z1513" s="193"/>
      <c r="AA1513" s="193" t="s">
        <v>362</v>
      </c>
      <c r="AB1513" s="203"/>
      <c r="AC1513" s="204" t="str">
        <f t="shared" si="240"/>
        <v>CLOSE</v>
      </c>
      <c r="AD1513" s="47" t="str">
        <f t="array" ref="AD1513">IF(D1513="","",INDEX(HM_Unit!$D$1:$AE$1,MATCH(C1513,HM_Unit!$D$2:$AE$2,0)))</f>
        <v/>
      </c>
      <c r="AE1513" s="46"/>
      <c r="AF1513" s="46"/>
      <c r="AG1513" s="46"/>
      <c r="AH1513" s="46"/>
      <c r="AI1513" s="46"/>
      <c r="AJ1513" s="46"/>
      <c r="AK1513" s="46"/>
    </row>
    <row r="1514" spans="1:37" ht="12" customHeight="1">
      <c r="A1514" s="46" t="str">
        <f>IFERROR(VLOOKUP(D1514,Sort!B:D,3,0),"")</f>
        <v/>
      </c>
      <c r="B1514" s="190" t="str">
        <f t="shared" si="234"/>
        <v>0CLOSE</v>
      </c>
      <c r="C1514" s="196"/>
      <c r="D1514" s="193"/>
      <c r="E1514" s="193" t="str">
        <f>IFERROR(VLOOKUP(D1514,Sort!B:C,2,0),"")</f>
        <v/>
      </c>
      <c r="F1514" s="194"/>
      <c r="G1514" s="195" t="str">
        <f t="shared" si="235"/>
        <v/>
      </c>
      <c r="H1514" s="243"/>
      <c r="I1514" s="197"/>
      <c r="J1514" s="243"/>
      <c r="K1514" s="197"/>
      <c r="L1514" s="198" t="str">
        <f t="shared" si="236"/>
        <v/>
      </c>
      <c r="M1514" s="199" t="str">
        <f t="shared" si="237"/>
        <v/>
      </c>
      <c r="N1514" s="200" t="str">
        <f t="shared" si="238"/>
        <v xml:space="preserve"> </v>
      </c>
      <c r="O1514" s="201"/>
      <c r="P1514" s="201"/>
      <c r="Q1514" s="202"/>
      <c r="R1514" s="202"/>
      <c r="S1514" s="202"/>
      <c r="T1514" s="193" t="str">
        <f>IFERROR(VLOOKUP(S1514,Sort!E:F,2,0),"")</f>
        <v/>
      </c>
      <c r="U1514" s="115" t="str">
        <f t="shared" si="239"/>
        <v/>
      </c>
      <c r="V1514" s="202" t="s">
        <v>422</v>
      </c>
      <c r="W1514" s="202"/>
      <c r="X1514" s="202"/>
      <c r="Y1514" s="202"/>
      <c r="Z1514" s="193"/>
      <c r="AA1514" s="193" t="s">
        <v>362</v>
      </c>
      <c r="AB1514" s="203"/>
      <c r="AC1514" s="204" t="str">
        <f t="shared" si="240"/>
        <v>CLOSE</v>
      </c>
      <c r="AD1514" s="47" t="str">
        <f t="array" ref="AD1514">IF(D1514="","",INDEX(HM_Unit!$D$1:$AE$1,MATCH(C1514,HM_Unit!$D$2:$AE$2,0)))</f>
        <v/>
      </c>
      <c r="AE1514" s="46"/>
      <c r="AF1514" s="46"/>
      <c r="AG1514" s="46"/>
      <c r="AH1514" s="46"/>
      <c r="AI1514" s="46"/>
      <c r="AJ1514" s="46"/>
      <c r="AK1514" s="46"/>
    </row>
    <row r="1515" spans="1:37" ht="12" customHeight="1">
      <c r="A1515" s="46" t="str">
        <f>IFERROR(VLOOKUP(D1515,Sort!B:D,3,0),"")</f>
        <v/>
      </c>
      <c r="B1515" s="190" t="str">
        <f t="shared" si="234"/>
        <v>0CLOSE</v>
      </c>
      <c r="C1515" s="196"/>
      <c r="D1515" s="193"/>
      <c r="E1515" s="193" t="str">
        <f>IFERROR(VLOOKUP(D1515,Sort!B:C,2,0),"")</f>
        <v/>
      </c>
      <c r="F1515" s="194"/>
      <c r="G1515" s="195" t="str">
        <f t="shared" si="235"/>
        <v/>
      </c>
      <c r="H1515" s="243"/>
      <c r="I1515" s="197"/>
      <c r="J1515" s="243"/>
      <c r="K1515" s="197"/>
      <c r="L1515" s="198" t="str">
        <f t="shared" si="236"/>
        <v/>
      </c>
      <c r="M1515" s="199" t="str">
        <f t="shared" si="237"/>
        <v/>
      </c>
      <c r="N1515" s="200" t="str">
        <f t="shared" si="238"/>
        <v xml:space="preserve"> </v>
      </c>
      <c r="O1515" s="201"/>
      <c r="P1515" s="201"/>
      <c r="Q1515" s="202"/>
      <c r="R1515" s="202"/>
      <c r="S1515" s="202"/>
      <c r="T1515" s="193" t="str">
        <f>IFERROR(VLOOKUP(S1515,Sort!E:F,2,0),"")</f>
        <v/>
      </c>
      <c r="U1515" s="115" t="str">
        <f t="shared" si="239"/>
        <v/>
      </c>
      <c r="V1515" s="202" t="s">
        <v>422</v>
      </c>
      <c r="W1515" s="202"/>
      <c r="X1515" s="202"/>
      <c r="Y1515" s="202"/>
      <c r="Z1515" s="193"/>
      <c r="AA1515" s="193" t="s">
        <v>362</v>
      </c>
      <c r="AB1515" s="203"/>
      <c r="AC1515" s="204" t="str">
        <f t="shared" si="240"/>
        <v>CLOSE</v>
      </c>
      <c r="AD1515" s="47" t="str">
        <f t="array" ref="AD1515">IF(D1515="","",INDEX(HM_Unit!$D$1:$AE$1,MATCH(C1515,HM_Unit!$D$2:$AE$2,0)))</f>
        <v/>
      </c>
      <c r="AE1515" s="46"/>
      <c r="AF1515" s="46"/>
      <c r="AG1515" s="46"/>
      <c r="AH1515" s="46"/>
      <c r="AI1515" s="46"/>
      <c r="AJ1515" s="46"/>
      <c r="AK1515" s="46"/>
    </row>
    <row r="1516" spans="1:37" ht="12" customHeight="1">
      <c r="A1516" s="46" t="str">
        <f>IFERROR(VLOOKUP(D1516,Sort!B:D,3,0),"")</f>
        <v/>
      </c>
      <c r="B1516" s="190" t="str">
        <f t="shared" si="234"/>
        <v>0CLOSE</v>
      </c>
      <c r="C1516" s="196"/>
      <c r="D1516" s="193"/>
      <c r="E1516" s="193" t="str">
        <f>IFERROR(VLOOKUP(D1516,Sort!B:C,2,0),"")</f>
        <v/>
      </c>
      <c r="F1516" s="194"/>
      <c r="G1516" s="195" t="str">
        <f t="shared" si="235"/>
        <v/>
      </c>
      <c r="H1516" s="243"/>
      <c r="I1516" s="197"/>
      <c r="J1516" s="243"/>
      <c r="K1516" s="197"/>
      <c r="L1516" s="198" t="str">
        <f t="shared" si="236"/>
        <v/>
      </c>
      <c r="M1516" s="199" t="str">
        <f t="shared" si="237"/>
        <v/>
      </c>
      <c r="N1516" s="200" t="str">
        <f t="shared" si="238"/>
        <v xml:space="preserve"> </v>
      </c>
      <c r="O1516" s="201"/>
      <c r="P1516" s="201"/>
      <c r="Q1516" s="202"/>
      <c r="R1516" s="202"/>
      <c r="S1516" s="202"/>
      <c r="T1516" s="193" t="str">
        <f>IFERROR(VLOOKUP(S1516,Sort!E:F,2,0),"")</f>
        <v/>
      </c>
      <c r="U1516" s="115" t="str">
        <f t="shared" si="239"/>
        <v/>
      </c>
      <c r="V1516" s="202" t="s">
        <v>422</v>
      </c>
      <c r="W1516" s="202"/>
      <c r="X1516" s="202"/>
      <c r="Y1516" s="202"/>
      <c r="Z1516" s="193"/>
      <c r="AA1516" s="193" t="s">
        <v>362</v>
      </c>
      <c r="AB1516" s="203"/>
      <c r="AC1516" s="204" t="str">
        <f t="shared" si="240"/>
        <v>CLOSE</v>
      </c>
      <c r="AD1516" s="47" t="str">
        <f t="array" ref="AD1516">IF(D1516="","",INDEX(HM_Unit!$D$1:$AE$1,MATCH(C1516,HM_Unit!$D$2:$AE$2,0)))</f>
        <v/>
      </c>
      <c r="AE1516" s="46"/>
      <c r="AF1516" s="46"/>
      <c r="AG1516" s="46"/>
      <c r="AH1516" s="46"/>
      <c r="AI1516" s="46"/>
      <c r="AJ1516" s="46"/>
      <c r="AK1516" s="46"/>
    </row>
    <row r="1517" spans="1:37" ht="12" customHeight="1">
      <c r="A1517" s="46" t="str">
        <f>IFERROR(VLOOKUP(D1517,Sort!B:D,3,0),"")</f>
        <v/>
      </c>
      <c r="B1517" s="190" t="str">
        <f t="shared" si="234"/>
        <v>0CLOSE</v>
      </c>
      <c r="C1517" s="196"/>
      <c r="D1517" s="193"/>
      <c r="E1517" s="193" t="str">
        <f>IFERROR(VLOOKUP(D1517,Sort!B:C,2,0),"")</f>
        <v/>
      </c>
      <c r="F1517" s="194"/>
      <c r="G1517" s="195" t="str">
        <f t="shared" si="235"/>
        <v/>
      </c>
      <c r="H1517" s="243"/>
      <c r="I1517" s="197"/>
      <c r="J1517" s="243"/>
      <c r="K1517" s="197"/>
      <c r="L1517" s="198" t="str">
        <f t="shared" si="236"/>
        <v/>
      </c>
      <c r="M1517" s="199" t="str">
        <f t="shared" si="237"/>
        <v/>
      </c>
      <c r="N1517" s="200" t="str">
        <f t="shared" si="238"/>
        <v xml:space="preserve"> </v>
      </c>
      <c r="O1517" s="201"/>
      <c r="P1517" s="201"/>
      <c r="Q1517" s="202"/>
      <c r="R1517" s="202"/>
      <c r="S1517" s="202"/>
      <c r="T1517" s="193" t="str">
        <f>IFERROR(VLOOKUP(S1517,Sort!E:F,2,0),"")</f>
        <v/>
      </c>
      <c r="U1517" s="115" t="str">
        <f t="shared" si="239"/>
        <v/>
      </c>
      <c r="V1517" s="202" t="s">
        <v>422</v>
      </c>
      <c r="W1517" s="202"/>
      <c r="X1517" s="202"/>
      <c r="Y1517" s="202"/>
      <c r="Z1517" s="193"/>
      <c r="AA1517" s="193" t="s">
        <v>362</v>
      </c>
      <c r="AB1517" s="203"/>
      <c r="AC1517" s="204" t="str">
        <f t="shared" si="240"/>
        <v>CLOSE</v>
      </c>
      <c r="AD1517" s="47" t="str">
        <f t="array" ref="AD1517">IF(D1517="","",INDEX(HM_Unit!$D$1:$AE$1,MATCH(C1517,HM_Unit!$D$2:$AE$2,0)))</f>
        <v/>
      </c>
      <c r="AE1517" s="46"/>
      <c r="AF1517" s="46"/>
      <c r="AG1517" s="46"/>
      <c r="AH1517" s="46"/>
      <c r="AI1517" s="46"/>
      <c r="AJ1517" s="46"/>
      <c r="AK1517" s="46"/>
    </row>
    <row r="1518" spans="1:37" ht="12" customHeight="1">
      <c r="A1518" s="46" t="str">
        <f>IFERROR(VLOOKUP(D1518,Sort!B:D,3,0),"")</f>
        <v/>
      </c>
      <c r="B1518" s="190" t="str">
        <f t="shared" si="234"/>
        <v>0CLOSE</v>
      </c>
      <c r="C1518" s="196"/>
      <c r="D1518" s="193"/>
      <c r="E1518" s="193" t="str">
        <f>IFERROR(VLOOKUP(D1518,Sort!B:C,2,0),"")</f>
        <v/>
      </c>
      <c r="F1518" s="194"/>
      <c r="G1518" s="195" t="str">
        <f t="shared" si="235"/>
        <v/>
      </c>
      <c r="H1518" s="243"/>
      <c r="I1518" s="197"/>
      <c r="J1518" s="243"/>
      <c r="K1518" s="197"/>
      <c r="L1518" s="198" t="str">
        <f t="shared" si="236"/>
        <v/>
      </c>
      <c r="M1518" s="199" t="str">
        <f t="shared" si="237"/>
        <v/>
      </c>
      <c r="N1518" s="200" t="str">
        <f t="shared" si="238"/>
        <v xml:space="preserve"> </v>
      </c>
      <c r="O1518" s="201"/>
      <c r="P1518" s="201"/>
      <c r="Q1518" s="202"/>
      <c r="R1518" s="202"/>
      <c r="S1518" s="202"/>
      <c r="T1518" s="193" t="str">
        <f>IFERROR(VLOOKUP(S1518,Sort!E:F,2,0),"")</f>
        <v/>
      </c>
      <c r="U1518" s="115" t="str">
        <f t="shared" si="239"/>
        <v/>
      </c>
      <c r="V1518" s="202" t="s">
        <v>422</v>
      </c>
      <c r="W1518" s="202"/>
      <c r="X1518" s="202"/>
      <c r="Y1518" s="202"/>
      <c r="Z1518" s="193"/>
      <c r="AA1518" s="193" t="s">
        <v>362</v>
      </c>
      <c r="AB1518" s="203"/>
      <c r="AC1518" s="204" t="str">
        <f t="shared" si="240"/>
        <v>CLOSE</v>
      </c>
      <c r="AD1518" s="47" t="str">
        <f t="array" ref="AD1518">IF(D1518="","",INDEX(HM_Unit!$D$1:$AE$1,MATCH(C1518,HM_Unit!$D$2:$AE$2,0)))</f>
        <v/>
      </c>
      <c r="AE1518" s="46"/>
      <c r="AF1518" s="46"/>
      <c r="AG1518" s="46"/>
      <c r="AH1518" s="46"/>
      <c r="AI1518" s="46"/>
      <c r="AJ1518" s="46"/>
      <c r="AK1518" s="46"/>
    </row>
    <row r="1519" spans="1:37" ht="12" customHeight="1">
      <c r="A1519" s="46" t="str">
        <f>IFERROR(VLOOKUP(D1519,Sort!B:D,3,0),"")</f>
        <v/>
      </c>
      <c r="B1519" s="190" t="str">
        <f t="shared" si="234"/>
        <v>0CLOSE</v>
      </c>
      <c r="C1519" s="196"/>
      <c r="D1519" s="193"/>
      <c r="E1519" s="193" t="str">
        <f>IFERROR(VLOOKUP(D1519,Sort!B:C,2,0),"")</f>
        <v/>
      </c>
      <c r="F1519" s="194"/>
      <c r="G1519" s="195" t="str">
        <f t="shared" si="235"/>
        <v/>
      </c>
      <c r="H1519" s="243"/>
      <c r="I1519" s="197"/>
      <c r="J1519" s="243"/>
      <c r="K1519" s="197"/>
      <c r="L1519" s="198" t="str">
        <f t="shared" si="236"/>
        <v/>
      </c>
      <c r="M1519" s="199" t="str">
        <f t="shared" si="237"/>
        <v/>
      </c>
      <c r="N1519" s="200" t="str">
        <f t="shared" si="238"/>
        <v xml:space="preserve"> </v>
      </c>
      <c r="O1519" s="201"/>
      <c r="P1519" s="201"/>
      <c r="Q1519" s="202"/>
      <c r="R1519" s="202"/>
      <c r="S1519" s="202"/>
      <c r="T1519" s="193" t="str">
        <f>IFERROR(VLOOKUP(S1519,Sort!E:F,2,0),"")</f>
        <v/>
      </c>
      <c r="U1519" s="115" t="str">
        <f t="shared" si="239"/>
        <v/>
      </c>
      <c r="V1519" s="202" t="s">
        <v>422</v>
      </c>
      <c r="W1519" s="202"/>
      <c r="X1519" s="202"/>
      <c r="Y1519" s="202"/>
      <c r="Z1519" s="193"/>
      <c r="AA1519" s="193" t="s">
        <v>362</v>
      </c>
      <c r="AB1519" s="203"/>
      <c r="AC1519" s="204" t="str">
        <f t="shared" si="240"/>
        <v>CLOSE</v>
      </c>
      <c r="AD1519" s="47" t="str">
        <f t="array" ref="AD1519">IF(D1519="","",INDEX(HM_Unit!$D$1:$AE$1,MATCH(C1519,HM_Unit!$D$2:$AE$2,0)))</f>
        <v/>
      </c>
      <c r="AE1519" s="46"/>
      <c r="AF1519" s="46"/>
      <c r="AG1519" s="46"/>
      <c r="AH1519" s="46"/>
      <c r="AI1519" s="46"/>
      <c r="AJ1519" s="46"/>
      <c r="AK1519" s="46"/>
    </row>
    <row r="1520" spans="1:37" ht="12" customHeight="1">
      <c r="A1520" s="46" t="str">
        <f>IFERROR(VLOOKUP(D1520,Sort!B:D,3,0),"")</f>
        <v/>
      </c>
      <c r="B1520" s="190" t="str">
        <f t="shared" si="234"/>
        <v>0CLOSE</v>
      </c>
      <c r="C1520" s="196"/>
      <c r="D1520" s="193"/>
      <c r="E1520" s="193" t="str">
        <f>IFERROR(VLOOKUP(D1520,Sort!B:C,2,0),"")</f>
        <v/>
      </c>
      <c r="F1520" s="194"/>
      <c r="G1520" s="195" t="str">
        <f t="shared" si="235"/>
        <v/>
      </c>
      <c r="H1520" s="243"/>
      <c r="I1520" s="197"/>
      <c r="J1520" s="243"/>
      <c r="K1520" s="197"/>
      <c r="L1520" s="198" t="str">
        <f t="shared" si="236"/>
        <v/>
      </c>
      <c r="M1520" s="199" t="str">
        <f t="shared" si="237"/>
        <v/>
      </c>
      <c r="N1520" s="200" t="str">
        <f t="shared" si="238"/>
        <v xml:space="preserve"> </v>
      </c>
      <c r="O1520" s="201"/>
      <c r="P1520" s="201"/>
      <c r="Q1520" s="202"/>
      <c r="R1520" s="202"/>
      <c r="S1520" s="202"/>
      <c r="T1520" s="193" t="str">
        <f>IFERROR(VLOOKUP(S1520,Sort!E:F,2,0),"")</f>
        <v/>
      </c>
      <c r="U1520" s="115" t="str">
        <f t="shared" si="239"/>
        <v/>
      </c>
      <c r="V1520" s="202" t="s">
        <v>422</v>
      </c>
      <c r="W1520" s="202"/>
      <c r="X1520" s="202"/>
      <c r="Y1520" s="202"/>
      <c r="Z1520" s="193"/>
      <c r="AA1520" s="193" t="s">
        <v>362</v>
      </c>
      <c r="AB1520" s="203"/>
      <c r="AC1520" s="204" t="str">
        <f t="shared" si="240"/>
        <v>CLOSE</v>
      </c>
      <c r="AD1520" s="47" t="str">
        <f t="array" ref="AD1520">IF(D1520="","",INDEX(HM_Unit!$D$1:$AE$1,MATCH(C1520,HM_Unit!$D$2:$AE$2,0)))</f>
        <v/>
      </c>
      <c r="AE1520" s="46"/>
      <c r="AF1520" s="46"/>
      <c r="AG1520" s="46"/>
      <c r="AH1520" s="46"/>
      <c r="AI1520" s="46"/>
      <c r="AJ1520" s="46"/>
      <c r="AK1520" s="46"/>
    </row>
    <row r="1521" spans="1:37" ht="12" customHeight="1">
      <c r="A1521" s="46" t="str">
        <f>IFERROR(VLOOKUP(D1521,Sort!B:D,3,0),"")</f>
        <v/>
      </c>
      <c r="B1521" s="190" t="str">
        <f t="shared" si="234"/>
        <v>0CLOSE</v>
      </c>
      <c r="C1521" s="196"/>
      <c r="D1521" s="193"/>
      <c r="E1521" s="193" t="str">
        <f>IFERROR(VLOOKUP(D1521,Sort!B:C,2,0),"")</f>
        <v/>
      </c>
      <c r="F1521" s="194"/>
      <c r="G1521" s="195" t="str">
        <f t="shared" si="235"/>
        <v/>
      </c>
      <c r="H1521" s="243"/>
      <c r="I1521" s="197"/>
      <c r="J1521" s="243"/>
      <c r="K1521" s="197"/>
      <c r="L1521" s="198" t="str">
        <f t="shared" si="236"/>
        <v/>
      </c>
      <c r="M1521" s="199" t="str">
        <f t="shared" si="237"/>
        <v/>
      </c>
      <c r="N1521" s="200" t="str">
        <f t="shared" si="238"/>
        <v xml:space="preserve"> </v>
      </c>
      <c r="O1521" s="201"/>
      <c r="P1521" s="201"/>
      <c r="Q1521" s="202"/>
      <c r="R1521" s="202"/>
      <c r="S1521" s="202"/>
      <c r="T1521" s="193" t="str">
        <f>IFERROR(VLOOKUP(S1521,Sort!E:F,2,0),"")</f>
        <v/>
      </c>
      <c r="U1521" s="115" t="str">
        <f t="shared" si="239"/>
        <v/>
      </c>
      <c r="V1521" s="202" t="s">
        <v>422</v>
      </c>
      <c r="W1521" s="202"/>
      <c r="X1521" s="202"/>
      <c r="Y1521" s="202"/>
      <c r="Z1521" s="193"/>
      <c r="AA1521" s="193" t="s">
        <v>362</v>
      </c>
      <c r="AB1521" s="203"/>
      <c r="AC1521" s="204" t="str">
        <f t="shared" si="240"/>
        <v>CLOSE</v>
      </c>
      <c r="AD1521" s="47" t="str">
        <f t="array" ref="AD1521">IF(D1521="","",INDEX(HM_Unit!$D$1:$AE$1,MATCH(C1521,HM_Unit!$D$2:$AE$2,0)))</f>
        <v/>
      </c>
      <c r="AE1521" s="46"/>
      <c r="AF1521" s="46"/>
      <c r="AG1521" s="46"/>
      <c r="AH1521" s="46"/>
      <c r="AI1521" s="46"/>
      <c r="AJ1521" s="46"/>
      <c r="AK1521" s="46"/>
    </row>
    <row r="1522" spans="1:37" ht="12" customHeight="1">
      <c r="A1522" s="46" t="str">
        <f>IFERROR(VLOOKUP(D1522,Sort!B:D,3,0),"")</f>
        <v/>
      </c>
      <c r="B1522" s="190" t="str">
        <f t="shared" si="234"/>
        <v>0CLOSE</v>
      </c>
      <c r="C1522" s="196"/>
      <c r="D1522" s="193"/>
      <c r="E1522" s="193" t="str">
        <f>IFERROR(VLOOKUP(D1522,Sort!B:C,2,0),"")</f>
        <v/>
      </c>
      <c r="F1522" s="194"/>
      <c r="G1522" s="195" t="str">
        <f t="shared" si="235"/>
        <v/>
      </c>
      <c r="H1522" s="243"/>
      <c r="I1522" s="197"/>
      <c r="J1522" s="243"/>
      <c r="K1522" s="197"/>
      <c r="L1522" s="198" t="str">
        <f t="shared" si="236"/>
        <v/>
      </c>
      <c r="M1522" s="199" t="str">
        <f t="shared" si="237"/>
        <v/>
      </c>
      <c r="N1522" s="200" t="str">
        <f t="shared" si="238"/>
        <v xml:space="preserve"> </v>
      </c>
      <c r="O1522" s="201"/>
      <c r="P1522" s="201"/>
      <c r="Q1522" s="202"/>
      <c r="R1522" s="202"/>
      <c r="S1522" s="202"/>
      <c r="T1522" s="193" t="str">
        <f>IFERROR(VLOOKUP(S1522,Sort!E:F,2,0),"")</f>
        <v/>
      </c>
      <c r="U1522" s="115" t="str">
        <f t="shared" si="239"/>
        <v/>
      </c>
      <c r="V1522" s="202" t="s">
        <v>422</v>
      </c>
      <c r="W1522" s="202"/>
      <c r="X1522" s="202"/>
      <c r="Y1522" s="202"/>
      <c r="Z1522" s="193"/>
      <c r="AA1522" s="193" t="s">
        <v>362</v>
      </c>
      <c r="AB1522" s="203"/>
      <c r="AC1522" s="204" t="str">
        <f t="shared" si="240"/>
        <v>CLOSE</v>
      </c>
      <c r="AD1522" s="47" t="str">
        <f t="array" ref="AD1522">IF(D1522="","",INDEX(HM_Unit!$D$1:$AE$1,MATCH(C1522,HM_Unit!$D$2:$AE$2,0)))</f>
        <v/>
      </c>
      <c r="AE1522" s="46"/>
      <c r="AF1522" s="46"/>
      <c r="AG1522" s="46"/>
      <c r="AH1522" s="46"/>
      <c r="AI1522" s="46"/>
      <c r="AJ1522" s="46"/>
      <c r="AK1522" s="46"/>
    </row>
    <row r="1523" spans="1:37" ht="12" customHeight="1">
      <c r="A1523" s="46" t="str">
        <f>IFERROR(VLOOKUP(D1523,Sort!B:D,3,0),"")</f>
        <v/>
      </c>
      <c r="B1523" s="190" t="str">
        <f t="shared" si="234"/>
        <v>0CLOSE</v>
      </c>
      <c r="C1523" s="196"/>
      <c r="D1523" s="193"/>
      <c r="E1523" s="193" t="str">
        <f>IFERROR(VLOOKUP(D1523,Sort!B:C,2,0),"")</f>
        <v/>
      </c>
      <c r="F1523" s="194"/>
      <c r="G1523" s="195" t="str">
        <f t="shared" si="235"/>
        <v/>
      </c>
      <c r="H1523" s="243"/>
      <c r="I1523" s="197"/>
      <c r="J1523" s="243"/>
      <c r="K1523" s="197"/>
      <c r="L1523" s="198" t="str">
        <f t="shared" si="236"/>
        <v/>
      </c>
      <c r="M1523" s="199" t="str">
        <f t="shared" si="237"/>
        <v/>
      </c>
      <c r="N1523" s="200" t="str">
        <f t="shared" si="238"/>
        <v xml:space="preserve"> </v>
      </c>
      <c r="O1523" s="201"/>
      <c r="P1523" s="201"/>
      <c r="Q1523" s="202"/>
      <c r="R1523" s="202"/>
      <c r="S1523" s="202"/>
      <c r="T1523" s="193" t="str">
        <f>IFERROR(VLOOKUP(S1523,Sort!E:F,2,0),"")</f>
        <v/>
      </c>
      <c r="U1523" s="115" t="str">
        <f t="shared" si="239"/>
        <v/>
      </c>
      <c r="V1523" s="202" t="s">
        <v>422</v>
      </c>
      <c r="W1523" s="202"/>
      <c r="X1523" s="202"/>
      <c r="Y1523" s="202"/>
      <c r="Z1523" s="193"/>
      <c r="AA1523" s="193" t="s">
        <v>362</v>
      </c>
      <c r="AB1523" s="203"/>
      <c r="AC1523" s="204" t="str">
        <f t="shared" si="240"/>
        <v>CLOSE</v>
      </c>
      <c r="AD1523" s="47" t="str">
        <f t="array" ref="AD1523">IF(D1523="","",INDEX(HM_Unit!$D$1:$AE$1,MATCH(C1523,HM_Unit!$D$2:$AE$2,0)))</f>
        <v/>
      </c>
      <c r="AE1523" s="46"/>
      <c r="AF1523" s="46"/>
      <c r="AG1523" s="46"/>
      <c r="AH1523" s="46"/>
      <c r="AI1523" s="46"/>
      <c r="AJ1523" s="46"/>
      <c r="AK1523" s="46"/>
    </row>
    <row r="1524" spans="1:37" ht="12" customHeight="1">
      <c r="A1524" s="46" t="str">
        <f>IFERROR(VLOOKUP(D1524,Sort!B:D,3,0),"")</f>
        <v/>
      </c>
      <c r="B1524" s="190" t="str">
        <f t="shared" si="234"/>
        <v>0CLOSE</v>
      </c>
      <c r="C1524" s="196"/>
      <c r="D1524" s="193"/>
      <c r="E1524" s="193" t="str">
        <f>IFERROR(VLOOKUP(D1524,Sort!B:C,2,0),"")</f>
        <v/>
      </c>
      <c r="F1524" s="194"/>
      <c r="G1524" s="195" t="str">
        <f t="shared" si="235"/>
        <v/>
      </c>
      <c r="H1524" s="243"/>
      <c r="I1524" s="197"/>
      <c r="J1524" s="243"/>
      <c r="K1524" s="197"/>
      <c r="L1524" s="198" t="str">
        <f t="shared" si="236"/>
        <v/>
      </c>
      <c r="M1524" s="199" t="str">
        <f t="shared" si="237"/>
        <v/>
      </c>
      <c r="N1524" s="200" t="str">
        <f t="shared" si="238"/>
        <v xml:space="preserve"> </v>
      </c>
      <c r="O1524" s="201"/>
      <c r="P1524" s="201"/>
      <c r="Q1524" s="202"/>
      <c r="R1524" s="202"/>
      <c r="S1524" s="202"/>
      <c r="T1524" s="193" t="str">
        <f>IFERROR(VLOOKUP(S1524,Sort!E:F,2,0),"")</f>
        <v/>
      </c>
      <c r="U1524" s="115" t="str">
        <f t="shared" si="239"/>
        <v/>
      </c>
      <c r="V1524" s="202" t="s">
        <v>422</v>
      </c>
      <c r="W1524" s="202"/>
      <c r="X1524" s="202"/>
      <c r="Y1524" s="202"/>
      <c r="Z1524" s="193"/>
      <c r="AA1524" s="193" t="s">
        <v>362</v>
      </c>
      <c r="AB1524" s="203"/>
      <c r="AC1524" s="204" t="str">
        <f t="shared" si="240"/>
        <v>CLOSE</v>
      </c>
      <c r="AD1524" s="47" t="str">
        <f t="array" ref="AD1524">IF(D1524="","",INDEX(HM_Unit!$D$1:$AE$1,MATCH(C1524,HM_Unit!$D$2:$AE$2,0)))</f>
        <v/>
      </c>
      <c r="AE1524" s="46"/>
      <c r="AF1524" s="46"/>
      <c r="AG1524" s="46"/>
      <c r="AH1524" s="46"/>
      <c r="AI1524" s="46"/>
      <c r="AJ1524" s="46"/>
      <c r="AK1524" s="46"/>
    </row>
    <row r="1525" spans="1:37" ht="12" customHeight="1">
      <c r="A1525" s="46" t="str">
        <f>IFERROR(VLOOKUP(D1525,Sort!B:D,3,0),"")</f>
        <v/>
      </c>
      <c r="B1525" s="190" t="str">
        <f t="shared" si="234"/>
        <v>0CLOSE</v>
      </c>
      <c r="C1525" s="196"/>
      <c r="D1525" s="193"/>
      <c r="E1525" s="193" t="str">
        <f>IFERROR(VLOOKUP(D1525,Sort!B:C,2,0),"")</f>
        <v/>
      </c>
      <c r="F1525" s="194"/>
      <c r="G1525" s="195" t="str">
        <f t="shared" si="235"/>
        <v/>
      </c>
      <c r="H1525" s="243"/>
      <c r="I1525" s="197"/>
      <c r="J1525" s="243"/>
      <c r="K1525" s="197"/>
      <c r="L1525" s="198" t="str">
        <f t="shared" si="236"/>
        <v/>
      </c>
      <c r="M1525" s="199" t="str">
        <f t="shared" si="237"/>
        <v/>
      </c>
      <c r="N1525" s="200" t="str">
        <f t="shared" si="238"/>
        <v xml:space="preserve"> </v>
      </c>
      <c r="O1525" s="201"/>
      <c r="P1525" s="201"/>
      <c r="Q1525" s="202"/>
      <c r="R1525" s="202"/>
      <c r="S1525" s="202"/>
      <c r="T1525" s="193" t="str">
        <f>IFERROR(VLOOKUP(S1525,Sort!E:F,2,0),"")</f>
        <v/>
      </c>
      <c r="U1525" s="115" t="str">
        <f t="shared" si="239"/>
        <v/>
      </c>
      <c r="V1525" s="202" t="s">
        <v>422</v>
      </c>
      <c r="W1525" s="202"/>
      <c r="X1525" s="202"/>
      <c r="Y1525" s="202"/>
      <c r="Z1525" s="193"/>
      <c r="AA1525" s="193" t="s">
        <v>362</v>
      </c>
      <c r="AB1525" s="203"/>
      <c r="AC1525" s="204" t="str">
        <f t="shared" si="240"/>
        <v>CLOSE</v>
      </c>
      <c r="AD1525" s="47" t="str">
        <f t="array" ref="AD1525">IF(D1525="","",INDEX(HM_Unit!$D$1:$AE$1,MATCH(C1525,HM_Unit!$D$2:$AE$2,0)))</f>
        <v/>
      </c>
      <c r="AE1525" s="46"/>
      <c r="AF1525" s="46"/>
      <c r="AG1525" s="46"/>
      <c r="AH1525" s="46"/>
      <c r="AI1525" s="46"/>
      <c r="AJ1525" s="46"/>
      <c r="AK1525" s="46"/>
    </row>
    <row r="1526" spans="1:37" ht="12" customHeight="1">
      <c r="A1526" s="46" t="str">
        <f>IFERROR(VLOOKUP(D1526,Sort!B:D,3,0),"")</f>
        <v/>
      </c>
      <c r="B1526" s="190" t="str">
        <f t="shared" si="234"/>
        <v>0CLOSE</v>
      </c>
      <c r="C1526" s="196"/>
      <c r="D1526" s="193"/>
      <c r="E1526" s="193" t="str">
        <f>IFERROR(VLOOKUP(D1526,Sort!B:C,2,0),"")</f>
        <v/>
      </c>
      <c r="F1526" s="194"/>
      <c r="G1526" s="195" t="str">
        <f t="shared" si="235"/>
        <v/>
      </c>
      <c r="H1526" s="243"/>
      <c r="I1526" s="197"/>
      <c r="J1526" s="243"/>
      <c r="K1526" s="197"/>
      <c r="L1526" s="198" t="str">
        <f t="shared" si="236"/>
        <v/>
      </c>
      <c r="M1526" s="199" t="str">
        <f t="shared" si="237"/>
        <v/>
      </c>
      <c r="N1526" s="200" t="str">
        <f t="shared" si="238"/>
        <v xml:space="preserve"> </v>
      </c>
      <c r="O1526" s="201"/>
      <c r="P1526" s="201"/>
      <c r="Q1526" s="202"/>
      <c r="R1526" s="202"/>
      <c r="S1526" s="202"/>
      <c r="T1526" s="193" t="str">
        <f>IFERROR(VLOOKUP(S1526,Sort!E:F,2,0),"")</f>
        <v/>
      </c>
      <c r="U1526" s="115" t="str">
        <f t="shared" si="239"/>
        <v/>
      </c>
      <c r="V1526" s="202" t="s">
        <v>422</v>
      </c>
      <c r="W1526" s="202"/>
      <c r="X1526" s="202"/>
      <c r="Y1526" s="202"/>
      <c r="Z1526" s="193"/>
      <c r="AA1526" s="193" t="s">
        <v>362</v>
      </c>
      <c r="AB1526" s="203"/>
      <c r="AC1526" s="204" t="str">
        <f t="shared" si="240"/>
        <v>CLOSE</v>
      </c>
      <c r="AD1526" s="47" t="str">
        <f t="array" ref="AD1526">IF(D1526="","",INDEX(HM_Unit!$D$1:$AE$1,MATCH(C1526,HM_Unit!$D$2:$AE$2,0)))</f>
        <v/>
      </c>
      <c r="AE1526" s="46"/>
      <c r="AF1526" s="46"/>
      <c r="AG1526" s="46"/>
      <c r="AH1526" s="46"/>
      <c r="AI1526" s="46"/>
      <c r="AJ1526" s="46"/>
      <c r="AK1526" s="46"/>
    </row>
    <row r="1527" spans="1:37" ht="12" customHeight="1">
      <c r="A1527" s="46" t="str">
        <f>IFERROR(VLOOKUP(D1527,Sort!B:D,3,0),"")</f>
        <v/>
      </c>
      <c r="B1527" s="190" t="str">
        <f t="shared" si="234"/>
        <v>0CLOSE</v>
      </c>
      <c r="C1527" s="196"/>
      <c r="D1527" s="193"/>
      <c r="E1527" s="193" t="str">
        <f>IFERROR(VLOOKUP(D1527,Sort!B:C,2,0),"")</f>
        <v/>
      </c>
      <c r="F1527" s="194"/>
      <c r="G1527" s="195" t="str">
        <f t="shared" si="235"/>
        <v/>
      </c>
      <c r="H1527" s="243"/>
      <c r="I1527" s="197"/>
      <c r="J1527" s="243"/>
      <c r="K1527" s="197"/>
      <c r="L1527" s="198" t="str">
        <f t="shared" si="236"/>
        <v/>
      </c>
      <c r="M1527" s="199" t="str">
        <f t="shared" si="237"/>
        <v/>
      </c>
      <c r="N1527" s="200" t="str">
        <f t="shared" si="238"/>
        <v xml:space="preserve"> </v>
      </c>
      <c r="O1527" s="201"/>
      <c r="P1527" s="201"/>
      <c r="Q1527" s="202"/>
      <c r="R1527" s="202"/>
      <c r="S1527" s="202"/>
      <c r="T1527" s="193" t="str">
        <f>IFERROR(VLOOKUP(S1527,Sort!E:F,2,0),"")</f>
        <v/>
      </c>
      <c r="U1527" s="115" t="str">
        <f t="shared" si="239"/>
        <v/>
      </c>
      <c r="V1527" s="202" t="s">
        <v>422</v>
      </c>
      <c r="W1527" s="202"/>
      <c r="X1527" s="202"/>
      <c r="Y1527" s="202"/>
      <c r="Z1527" s="193"/>
      <c r="AA1527" s="193" t="s">
        <v>362</v>
      </c>
      <c r="AB1527" s="203"/>
      <c r="AC1527" s="204" t="str">
        <f t="shared" si="240"/>
        <v>CLOSE</v>
      </c>
      <c r="AD1527" s="47" t="str">
        <f t="array" ref="AD1527">IF(D1527="","",INDEX(HM_Unit!$D$1:$AE$1,MATCH(C1527,HM_Unit!$D$2:$AE$2,0)))</f>
        <v/>
      </c>
      <c r="AE1527" s="46"/>
      <c r="AF1527" s="46"/>
      <c r="AG1527" s="46"/>
      <c r="AH1527" s="46"/>
      <c r="AI1527" s="46"/>
      <c r="AJ1527" s="46"/>
      <c r="AK1527" s="46"/>
    </row>
    <row r="1528" spans="1:37" ht="12" customHeight="1">
      <c r="A1528" s="46" t="str">
        <f>IFERROR(VLOOKUP(D1528,Sort!B:D,3,0),"")</f>
        <v/>
      </c>
      <c r="B1528" s="190" t="str">
        <f t="shared" si="234"/>
        <v>0CLOSE</v>
      </c>
      <c r="C1528" s="196"/>
      <c r="D1528" s="193"/>
      <c r="E1528" s="193" t="str">
        <f>IFERROR(VLOOKUP(D1528,Sort!B:C,2,0),"")</f>
        <v/>
      </c>
      <c r="F1528" s="194"/>
      <c r="G1528" s="195" t="str">
        <f t="shared" si="235"/>
        <v/>
      </c>
      <c r="H1528" s="243"/>
      <c r="I1528" s="197"/>
      <c r="J1528" s="243"/>
      <c r="K1528" s="197"/>
      <c r="L1528" s="198" t="str">
        <f t="shared" si="236"/>
        <v/>
      </c>
      <c r="M1528" s="199" t="str">
        <f t="shared" si="237"/>
        <v/>
      </c>
      <c r="N1528" s="200" t="str">
        <f t="shared" si="238"/>
        <v xml:space="preserve"> </v>
      </c>
      <c r="O1528" s="201"/>
      <c r="P1528" s="201"/>
      <c r="Q1528" s="202"/>
      <c r="R1528" s="202"/>
      <c r="S1528" s="202"/>
      <c r="T1528" s="193" t="str">
        <f>IFERROR(VLOOKUP(S1528,Sort!E:F,2,0),"")</f>
        <v/>
      </c>
      <c r="U1528" s="115" t="str">
        <f t="shared" si="239"/>
        <v/>
      </c>
      <c r="V1528" s="202" t="s">
        <v>422</v>
      </c>
      <c r="W1528" s="202"/>
      <c r="X1528" s="202"/>
      <c r="Y1528" s="202"/>
      <c r="Z1528" s="193"/>
      <c r="AA1528" s="193" t="s">
        <v>362</v>
      </c>
      <c r="AB1528" s="203"/>
      <c r="AC1528" s="204" t="str">
        <f t="shared" si="240"/>
        <v>CLOSE</v>
      </c>
      <c r="AD1528" s="47" t="str">
        <f t="array" ref="AD1528">IF(D1528="","",INDEX(HM_Unit!$D$1:$AE$1,MATCH(C1528,HM_Unit!$D$2:$AE$2,0)))</f>
        <v/>
      </c>
      <c r="AE1528" s="46"/>
      <c r="AF1528" s="46"/>
      <c r="AG1528" s="46"/>
      <c r="AH1528" s="46"/>
      <c r="AI1528" s="46"/>
      <c r="AJ1528" s="46"/>
      <c r="AK1528" s="46"/>
    </row>
    <row r="1529" spans="1:37" ht="12" customHeight="1">
      <c r="A1529" s="46" t="str">
        <f>IFERROR(VLOOKUP(D1529,Sort!B:D,3,0),"")</f>
        <v/>
      </c>
      <c r="B1529" s="190" t="str">
        <f t="shared" si="234"/>
        <v>0CLOSE</v>
      </c>
      <c r="C1529" s="196"/>
      <c r="D1529" s="193"/>
      <c r="E1529" s="193" t="str">
        <f>IFERROR(VLOOKUP(D1529,Sort!B:C,2,0),"")</f>
        <v/>
      </c>
      <c r="F1529" s="194"/>
      <c r="G1529" s="195" t="str">
        <f t="shared" si="235"/>
        <v/>
      </c>
      <c r="H1529" s="243"/>
      <c r="I1529" s="197"/>
      <c r="J1529" s="243"/>
      <c r="K1529" s="197"/>
      <c r="L1529" s="198" t="str">
        <f t="shared" si="236"/>
        <v/>
      </c>
      <c r="M1529" s="199" t="str">
        <f t="shared" si="237"/>
        <v/>
      </c>
      <c r="N1529" s="200" t="str">
        <f t="shared" si="238"/>
        <v xml:space="preserve"> </v>
      </c>
      <c r="O1529" s="201"/>
      <c r="P1529" s="201"/>
      <c r="Q1529" s="202"/>
      <c r="R1529" s="202"/>
      <c r="S1529" s="202"/>
      <c r="T1529" s="193" t="str">
        <f>IFERROR(VLOOKUP(S1529,Sort!E:F,2,0),"")</f>
        <v/>
      </c>
      <c r="U1529" s="115" t="str">
        <f t="shared" si="239"/>
        <v/>
      </c>
      <c r="V1529" s="202" t="s">
        <v>422</v>
      </c>
      <c r="W1529" s="202"/>
      <c r="X1529" s="202"/>
      <c r="Y1529" s="202"/>
      <c r="Z1529" s="193"/>
      <c r="AA1529" s="193" t="s">
        <v>362</v>
      </c>
      <c r="AB1529" s="203"/>
      <c r="AC1529" s="204" t="str">
        <f t="shared" si="240"/>
        <v>CLOSE</v>
      </c>
      <c r="AD1529" s="47" t="str">
        <f t="array" ref="AD1529">IF(D1529="","",INDEX(HM_Unit!$D$1:$AE$1,MATCH(C1529,HM_Unit!$D$2:$AE$2,0)))</f>
        <v/>
      </c>
      <c r="AE1529" s="46"/>
      <c r="AF1529" s="46"/>
      <c r="AG1529" s="46"/>
      <c r="AH1529" s="46"/>
      <c r="AI1529" s="46"/>
      <c r="AJ1529" s="46"/>
      <c r="AK1529" s="46"/>
    </row>
    <row r="1530" spans="1:37" ht="12" customHeight="1">
      <c r="A1530" s="46" t="str">
        <f>IFERROR(VLOOKUP(D1530,Sort!B:D,3,0),"")</f>
        <v/>
      </c>
      <c r="B1530" s="190" t="str">
        <f t="shared" si="234"/>
        <v>0CLOSE</v>
      </c>
      <c r="C1530" s="196"/>
      <c r="D1530" s="193"/>
      <c r="E1530" s="193" t="str">
        <f>IFERROR(VLOOKUP(D1530,Sort!B:C,2,0),"")</f>
        <v/>
      </c>
      <c r="F1530" s="194"/>
      <c r="G1530" s="195" t="str">
        <f t="shared" si="235"/>
        <v/>
      </c>
      <c r="H1530" s="243"/>
      <c r="I1530" s="197"/>
      <c r="J1530" s="243"/>
      <c r="K1530" s="197"/>
      <c r="L1530" s="198" t="str">
        <f t="shared" si="236"/>
        <v/>
      </c>
      <c r="M1530" s="199" t="str">
        <f t="shared" si="237"/>
        <v/>
      </c>
      <c r="N1530" s="200" t="str">
        <f t="shared" si="238"/>
        <v xml:space="preserve"> </v>
      </c>
      <c r="O1530" s="201"/>
      <c r="P1530" s="201"/>
      <c r="Q1530" s="202"/>
      <c r="R1530" s="202"/>
      <c r="S1530" s="202"/>
      <c r="T1530" s="193" t="str">
        <f>IFERROR(VLOOKUP(S1530,Sort!E:F,2,0),"")</f>
        <v/>
      </c>
      <c r="U1530" s="115" t="str">
        <f t="shared" si="239"/>
        <v/>
      </c>
      <c r="V1530" s="202" t="s">
        <v>422</v>
      </c>
      <c r="W1530" s="202"/>
      <c r="X1530" s="202"/>
      <c r="Y1530" s="202"/>
      <c r="Z1530" s="193"/>
      <c r="AA1530" s="193" t="s">
        <v>362</v>
      </c>
      <c r="AB1530" s="203"/>
      <c r="AC1530" s="204" t="str">
        <f t="shared" si="240"/>
        <v>CLOSE</v>
      </c>
      <c r="AD1530" s="47" t="str">
        <f t="array" ref="AD1530">IF(D1530="","",INDEX(HM_Unit!$D$1:$AE$1,MATCH(C1530,HM_Unit!$D$2:$AE$2,0)))</f>
        <v/>
      </c>
      <c r="AE1530" s="46"/>
      <c r="AF1530" s="46"/>
      <c r="AG1530" s="46"/>
      <c r="AH1530" s="46"/>
      <c r="AI1530" s="46"/>
      <c r="AJ1530" s="46"/>
      <c r="AK1530" s="46"/>
    </row>
    <row r="1531" spans="1:37" ht="12" customHeight="1">
      <c r="A1531" s="46" t="str">
        <f>IFERROR(VLOOKUP(D1531,Sort!B:D,3,0),"")</f>
        <v/>
      </c>
      <c r="B1531" s="190" t="str">
        <f t="shared" si="234"/>
        <v>0CLOSE</v>
      </c>
      <c r="C1531" s="196"/>
      <c r="D1531" s="193"/>
      <c r="E1531" s="193" t="str">
        <f>IFERROR(VLOOKUP(D1531,Sort!B:C,2,0),"")</f>
        <v/>
      </c>
      <c r="F1531" s="194"/>
      <c r="G1531" s="195" t="str">
        <f t="shared" si="235"/>
        <v/>
      </c>
      <c r="H1531" s="243"/>
      <c r="I1531" s="197"/>
      <c r="J1531" s="243"/>
      <c r="K1531" s="197"/>
      <c r="L1531" s="198" t="str">
        <f t="shared" si="236"/>
        <v/>
      </c>
      <c r="M1531" s="199" t="str">
        <f t="shared" si="237"/>
        <v/>
      </c>
      <c r="N1531" s="200" t="str">
        <f t="shared" si="238"/>
        <v xml:space="preserve"> </v>
      </c>
      <c r="O1531" s="201"/>
      <c r="P1531" s="201"/>
      <c r="Q1531" s="202"/>
      <c r="R1531" s="202"/>
      <c r="S1531" s="202"/>
      <c r="T1531" s="193" t="str">
        <f>IFERROR(VLOOKUP(S1531,Sort!E:F,2,0),"")</f>
        <v/>
      </c>
      <c r="U1531" s="115" t="str">
        <f t="shared" si="239"/>
        <v/>
      </c>
      <c r="V1531" s="202" t="s">
        <v>422</v>
      </c>
      <c r="W1531" s="202"/>
      <c r="X1531" s="202"/>
      <c r="Y1531" s="202"/>
      <c r="Z1531" s="193"/>
      <c r="AA1531" s="193" t="s">
        <v>362</v>
      </c>
      <c r="AB1531" s="203"/>
      <c r="AC1531" s="204" t="str">
        <f t="shared" si="240"/>
        <v>CLOSE</v>
      </c>
      <c r="AD1531" s="47" t="str">
        <f t="array" ref="AD1531">IF(D1531="","",INDEX(HM_Unit!$D$1:$AE$1,MATCH(C1531,HM_Unit!$D$2:$AE$2,0)))</f>
        <v/>
      </c>
      <c r="AE1531" s="46"/>
      <c r="AF1531" s="46"/>
      <c r="AG1531" s="46"/>
      <c r="AH1531" s="46"/>
      <c r="AI1531" s="46"/>
      <c r="AJ1531" s="46"/>
      <c r="AK1531" s="46"/>
    </row>
    <row r="1532" spans="1:37" ht="12" customHeight="1">
      <c r="A1532" s="46" t="str">
        <f>IFERROR(VLOOKUP(D1532,Sort!B:D,3,0),"")</f>
        <v/>
      </c>
      <c r="B1532" s="190" t="str">
        <f t="shared" si="234"/>
        <v>0CLOSE</v>
      </c>
      <c r="C1532" s="196"/>
      <c r="D1532" s="193"/>
      <c r="E1532" s="193" t="str">
        <f>IFERROR(VLOOKUP(D1532,Sort!B:C,2,0),"")</f>
        <v/>
      </c>
      <c r="F1532" s="194"/>
      <c r="G1532" s="195" t="str">
        <f t="shared" si="235"/>
        <v/>
      </c>
      <c r="H1532" s="243"/>
      <c r="I1532" s="197"/>
      <c r="J1532" s="243"/>
      <c r="K1532" s="197"/>
      <c r="L1532" s="198" t="str">
        <f t="shared" si="236"/>
        <v/>
      </c>
      <c r="M1532" s="199" t="str">
        <f t="shared" si="237"/>
        <v/>
      </c>
      <c r="N1532" s="200" t="str">
        <f t="shared" si="238"/>
        <v xml:space="preserve"> </v>
      </c>
      <c r="O1532" s="201"/>
      <c r="P1532" s="201"/>
      <c r="Q1532" s="202"/>
      <c r="R1532" s="202"/>
      <c r="S1532" s="202"/>
      <c r="T1532" s="193" t="str">
        <f>IFERROR(VLOOKUP(S1532,Sort!E:F,2,0),"")</f>
        <v/>
      </c>
      <c r="U1532" s="115" t="str">
        <f t="shared" si="239"/>
        <v/>
      </c>
      <c r="V1532" s="202" t="s">
        <v>422</v>
      </c>
      <c r="W1532" s="202"/>
      <c r="X1532" s="202"/>
      <c r="Y1532" s="202"/>
      <c r="Z1532" s="193"/>
      <c r="AA1532" s="193" t="s">
        <v>362</v>
      </c>
      <c r="AB1532" s="203"/>
      <c r="AC1532" s="204" t="str">
        <f t="shared" si="240"/>
        <v>CLOSE</v>
      </c>
      <c r="AD1532" s="47" t="str">
        <f t="array" ref="AD1532">IF(D1532="","",INDEX(HM_Unit!$D$1:$AE$1,MATCH(C1532,HM_Unit!$D$2:$AE$2,0)))</f>
        <v/>
      </c>
      <c r="AE1532" s="46"/>
      <c r="AF1532" s="46"/>
      <c r="AG1532" s="46"/>
      <c r="AH1532" s="46"/>
      <c r="AI1532" s="46"/>
      <c r="AJ1532" s="46"/>
      <c r="AK1532" s="46"/>
    </row>
    <row r="1533" spans="1:37" ht="12" customHeight="1">
      <c r="A1533" s="46" t="str">
        <f>IFERROR(VLOOKUP(D1533,Sort!B:D,3,0),"")</f>
        <v/>
      </c>
      <c r="B1533" s="190" t="str">
        <f t="shared" si="234"/>
        <v>0CLOSE</v>
      </c>
      <c r="C1533" s="196"/>
      <c r="D1533" s="193"/>
      <c r="E1533" s="193" t="str">
        <f>IFERROR(VLOOKUP(D1533,Sort!B:C,2,0),"")</f>
        <v/>
      </c>
      <c r="F1533" s="194"/>
      <c r="G1533" s="195" t="str">
        <f t="shared" si="235"/>
        <v/>
      </c>
      <c r="H1533" s="243"/>
      <c r="I1533" s="197"/>
      <c r="J1533" s="243"/>
      <c r="K1533" s="197"/>
      <c r="L1533" s="198" t="str">
        <f t="shared" si="236"/>
        <v/>
      </c>
      <c r="M1533" s="199" t="str">
        <f t="shared" si="237"/>
        <v/>
      </c>
      <c r="N1533" s="200" t="str">
        <f t="shared" si="238"/>
        <v xml:space="preserve"> </v>
      </c>
      <c r="O1533" s="201"/>
      <c r="P1533" s="201"/>
      <c r="Q1533" s="202"/>
      <c r="R1533" s="202"/>
      <c r="S1533" s="202"/>
      <c r="T1533" s="193" t="str">
        <f>IFERROR(VLOOKUP(S1533,Sort!E:F,2,0),"")</f>
        <v/>
      </c>
      <c r="U1533" s="115" t="str">
        <f t="shared" si="239"/>
        <v/>
      </c>
      <c r="V1533" s="202" t="s">
        <v>422</v>
      </c>
      <c r="W1533" s="202"/>
      <c r="X1533" s="202"/>
      <c r="Y1533" s="202"/>
      <c r="Z1533" s="193"/>
      <c r="AA1533" s="193" t="s">
        <v>362</v>
      </c>
      <c r="AB1533" s="203"/>
      <c r="AC1533" s="204" t="str">
        <f t="shared" si="240"/>
        <v>CLOSE</v>
      </c>
      <c r="AD1533" s="47" t="str">
        <f t="array" ref="AD1533">IF(D1533="","",INDEX(HM_Unit!$D$1:$AE$1,MATCH(C1533,HM_Unit!$D$2:$AE$2,0)))</f>
        <v/>
      </c>
      <c r="AE1533" s="46"/>
      <c r="AF1533" s="46"/>
      <c r="AG1533" s="46"/>
      <c r="AH1533" s="46"/>
      <c r="AI1533" s="46"/>
      <c r="AJ1533" s="46"/>
      <c r="AK1533" s="46"/>
    </row>
    <row r="1534" spans="1:37" ht="12" customHeight="1">
      <c r="A1534" s="46" t="str">
        <f>IFERROR(VLOOKUP(D1534,Sort!B:D,3,0),"")</f>
        <v/>
      </c>
      <c r="B1534" s="190" t="str">
        <f t="shared" si="234"/>
        <v>0CLOSE</v>
      </c>
      <c r="C1534" s="196"/>
      <c r="D1534" s="193"/>
      <c r="E1534" s="193" t="str">
        <f>IFERROR(VLOOKUP(D1534,Sort!B:C,2,0),"")</f>
        <v/>
      </c>
      <c r="F1534" s="194"/>
      <c r="G1534" s="195" t="str">
        <f t="shared" si="235"/>
        <v/>
      </c>
      <c r="H1534" s="243"/>
      <c r="I1534" s="197"/>
      <c r="J1534" s="243"/>
      <c r="K1534" s="197"/>
      <c r="L1534" s="198" t="str">
        <f t="shared" si="236"/>
        <v/>
      </c>
      <c r="M1534" s="199" t="str">
        <f t="shared" si="237"/>
        <v/>
      </c>
      <c r="N1534" s="200" t="str">
        <f t="shared" si="238"/>
        <v xml:space="preserve"> </v>
      </c>
      <c r="O1534" s="201"/>
      <c r="P1534" s="201"/>
      <c r="Q1534" s="202"/>
      <c r="R1534" s="202"/>
      <c r="S1534" s="202"/>
      <c r="T1534" s="193" t="str">
        <f>IFERROR(VLOOKUP(S1534,Sort!E:F,2,0),"")</f>
        <v/>
      </c>
      <c r="U1534" s="115" t="str">
        <f t="shared" si="239"/>
        <v/>
      </c>
      <c r="V1534" s="202" t="s">
        <v>422</v>
      </c>
      <c r="W1534" s="202"/>
      <c r="X1534" s="202"/>
      <c r="Y1534" s="202"/>
      <c r="Z1534" s="193"/>
      <c r="AA1534" s="193" t="s">
        <v>362</v>
      </c>
      <c r="AB1534" s="203"/>
      <c r="AC1534" s="204" t="str">
        <f t="shared" si="240"/>
        <v>CLOSE</v>
      </c>
      <c r="AD1534" s="47" t="str">
        <f t="array" ref="AD1534">IF(D1534="","",INDEX(HM_Unit!$D$1:$AE$1,MATCH(C1534,HM_Unit!$D$2:$AE$2,0)))</f>
        <v/>
      </c>
      <c r="AE1534" s="46"/>
      <c r="AF1534" s="46"/>
      <c r="AG1534" s="46"/>
      <c r="AH1534" s="46"/>
      <c r="AI1534" s="46"/>
      <c r="AJ1534" s="46"/>
      <c r="AK1534" s="46"/>
    </row>
    <row r="1535" spans="1:37" ht="12" customHeight="1">
      <c r="A1535" s="46" t="str">
        <f>IFERROR(VLOOKUP(D1535,Sort!B:D,3,0),"")</f>
        <v/>
      </c>
      <c r="B1535" s="190" t="str">
        <f t="shared" si="234"/>
        <v>0CLOSE</v>
      </c>
      <c r="C1535" s="196"/>
      <c r="D1535" s="193"/>
      <c r="E1535" s="193" t="str">
        <f>IFERROR(VLOOKUP(D1535,Sort!B:C,2,0),"")</f>
        <v/>
      </c>
      <c r="F1535" s="194"/>
      <c r="G1535" s="195" t="str">
        <f t="shared" si="235"/>
        <v/>
      </c>
      <c r="H1535" s="243"/>
      <c r="I1535" s="197"/>
      <c r="J1535" s="243"/>
      <c r="K1535" s="197"/>
      <c r="L1535" s="198" t="str">
        <f t="shared" si="236"/>
        <v/>
      </c>
      <c r="M1535" s="199" t="str">
        <f t="shared" si="237"/>
        <v/>
      </c>
      <c r="N1535" s="200" t="str">
        <f t="shared" si="238"/>
        <v xml:space="preserve"> </v>
      </c>
      <c r="O1535" s="201"/>
      <c r="P1535" s="201"/>
      <c r="Q1535" s="202"/>
      <c r="R1535" s="202"/>
      <c r="S1535" s="202"/>
      <c r="T1535" s="193" t="str">
        <f>IFERROR(VLOOKUP(S1535,Sort!E:F,2,0),"")</f>
        <v/>
      </c>
      <c r="U1535" s="115" t="str">
        <f t="shared" si="239"/>
        <v/>
      </c>
      <c r="V1535" s="202" t="s">
        <v>422</v>
      </c>
      <c r="W1535" s="202"/>
      <c r="X1535" s="202"/>
      <c r="Y1535" s="202"/>
      <c r="Z1535" s="193"/>
      <c r="AA1535" s="193" t="s">
        <v>362</v>
      </c>
      <c r="AB1535" s="203"/>
      <c r="AC1535" s="204" t="str">
        <f t="shared" si="240"/>
        <v>CLOSE</v>
      </c>
      <c r="AD1535" s="47" t="str">
        <f t="array" ref="AD1535">IF(D1535="","",INDEX(HM_Unit!$D$1:$AE$1,MATCH(C1535,HM_Unit!$D$2:$AE$2,0)))</f>
        <v/>
      </c>
      <c r="AE1535" s="46"/>
      <c r="AF1535" s="46"/>
      <c r="AG1535" s="46"/>
      <c r="AH1535" s="46"/>
      <c r="AI1535" s="46"/>
      <c r="AJ1535" s="46"/>
      <c r="AK1535" s="46"/>
    </row>
    <row r="1536" spans="1:37" ht="12" customHeight="1">
      <c r="A1536" s="46" t="str">
        <f>IFERROR(VLOOKUP(D1536,Sort!B:D,3,0),"")</f>
        <v/>
      </c>
      <c r="B1536" s="190" t="str">
        <f t="shared" si="234"/>
        <v>0CLOSE</v>
      </c>
      <c r="C1536" s="196"/>
      <c r="D1536" s="193"/>
      <c r="E1536" s="193" t="str">
        <f>IFERROR(VLOOKUP(D1536,Sort!B:C,2,0),"")</f>
        <v/>
      </c>
      <c r="F1536" s="194"/>
      <c r="G1536" s="195" t="str">
        <f t="shared" si="235"/>
        <v/>
      </c>
      <c r="H1536" s="243"/>
      <c r="I1536" s="197"/>
      <c r="J1536" s="243"/>
      <c r="K1536" s="197"/>
      <c r="L1536" s="198" t="str">
        <f t="shared" si="236"/>
        <v/>
      </c>
      <c r="M1536" s="199" t="str">
        <f t="shared" si="237"/>
        <v/>
      </c>
      <c r="N1536" s="200" t="str">
        <f t="shared" si="238"/>
        <v xml:space="preserve"> </v>
      </c>
      <c r="O1536" s="201"/>
      <c r="P1536" s="201"/>
      <c r="Q1536" s="202"/>
      <c r="R1536" s="202"/>
      <c r="S1536" s="202"/>
      <c r="T1536" s="193" t="str">
        <f>IFERROR(VLOOKUP(S1536,Sort!E:F,2,0),"")</f>
        <v/>
      </c>
      <c r="U1536" s="115" t="str">
        <f t="shared" si="239"/>
        <v/>
      </c>
      <c r="V1536" s="202" t="s">
        <v>422</v>
      </c>
      <c r="W1536" s="202"/>
      <c r="X1536" s="202"/>
      <c r="Y1536" s="202"/>
      <c r="Z1536" s="193"/>
      <c r="AA1536" s="193" t="s">
        <v>362</v>
      </c>
      <c r="AB1536" s="203"/>
      <c r="AC1536" s="204" t="str">
        <f t="shared" si="240"/>
        <v>CLOSE</v>
      </c>
      <c r="AD1536" s="47" t="str">
        <f t="array" ref="AD1536">IF(D1536="","",INDEX(HM_Unit!$D$1:$AE$1,MATCH(C1536,HM_Unit!$D$2:$AE$2,0)))</f>
        <v/>
      </c>
      <c r="AE1536" s="46"/>
      <c r="AF1536" s="46"/>
      <c r="AG1536" s="46"/>
      <c r="AH1536" s="46"/>
      <c r="AI1536" s="46"/>
      <c r="AJ1536" s="46"/>
      <c r="AK1536" s="46"/>
    </row>
    <row r="1537" spans="1:37" ht="12" customHeight="1">
      <c r="A1537" s="46" t="str">
        <f>IFERROR(VLOOKUP(D1537,Sort!B:D,3,0),"")</f>
        <v/>
      </c>
      <c r="B1537" s="190" t="str">
        <f t="shared" si="234"/>
        <v>0CLOSE</v>
      </c>
      <c r="C1537" s="196"/>
      <c r="D1537" s="193"/>
      <c r="E1537" s="193" t="str">
        <f>IFERROR(VLOOKUP(D1537,Sort!B:C,2,0),"")</f>
        <v/>
      </c>
      <c r="F1537" s="194"/>
      <c r="G1537" s="195" t="str">
        <f t="shared" si="235"/>
        <v/>
      </c>
      <c r="H1537" s="243"/>
      <c r="I1537" s="197"/>
      <c r="J1537" s="243"/>
      <c r="K1537" s="197"/>
      <c r="L1537" s="198" t="str">
        <f t="shared" si="236"/>
        <v/>
      </c>
      <c r="M1537" s="199" t="str">
        <f t="shared" si="237"/>
        <v/>
      </c>
      <c r="N1537" s="200" t="str">
        <f t="shared" si="238"/>
        <v xml:space="preserve"> </v>
      </c>
      <c r="O1537" s="201"/>
      <c r="P1537" s="201"/>
      <c r="Q1537" s="202"/>
      <c r="R1537" s="202"/>
      <c r="S1537" s="202"/>
      <c r="T1537" s="193" t="str">
        <f>IFERROR(VLOOKUP(S1537,Sort!E:F,2,0),"")</f>
        <v/>
      </c>
      <c r="U1537" s="115" t="str">
        <f t="shared" si="239"/>
        <v/>
      </c>
      <c r="V1537" s="202" t="s">
        <v>422</v>
      </c>
      <c r="W1537" s="202"/>
      <c r="X1537" s="202"/>
      <c r="Y1537" s="202"/>
      <c r="Z1537" s="193"/>
      <c r="AA1537" s="193" t="s">
        <v>362</v>
      </c>
      <c r="AB1537" s="203"/>
      <c r="AC1537" s="204" t="str">
        <f t="shared" si="240"/>
        <v>CLOSE</v>
      </c>
      <c r="AD1537" s="47" t="str">
        <f t="array" ref="AD1537">IF(D1537="","",INDEX(HM_Unit!$D$1:$AE$1,MATCH(C1537,HM_Unit!$D$2:$AE$2,0)))</f>
        <v/>
      </c>
      <c r="AE1537" s="46"/>
      <c r="AF1537" s="46"/>
      <c r="AG1537" s="46"/>
      <c r="AH1537" s="46"/>
      <c r="AI1537" s="46"/>
      <c r="AJ1537" s="46"/>
      <c r="AK1537" s="46"/>
    </row>
    <row r="1538" spans="1:37" ht="12" customHeight="1">
      <c r="A1538" s="46" t="str">
        <f>IFERROR(VLOOKUP(D1538,Sort!B:D,3,0),"")</f>
        <v/>
      </c>
      <c r="B1538" s="190" t="str">
        <f t="shared" si="234"/>
        <v>0CLOSE</v>
      </c>
      <c r="C1538" s="196"/>
      <c r="D1538" s="193"/>
      <c r="E1538" s="193" t="str">
        <f>IFERROR(VLOOKUP(D1538,Sort!B:C,2,0),"")</f>
        <v/>
      </c>
      <c r="F1538" s="194"/>
      <c r="G1538" s="195" t="str">
        <f t="shared" si="235"/>
        <v/>
      </c>
      <c r="H1538" s="243"/>
      <c r="I1538" s="197"/>
      <c r="J1538" s="243"/>
      <c r="K1538" s="197"/>
      <c r="L1538" s="198" t="str">
        <f t="shared" si="236"/>
        <v/>
      </c>
      <c r="M1538" s="199" t="str">
        <f t="shared" si="237"/>
        <v/>
      </c>
      <c r="N1538" s="200" t="str">
        <f t="shared" si="238"/>
        <v xml:space="preserve"> </v>
      </c>
      <c r="O1538" s="201"/>
      <c r="P1538" s="201"/>
      <c r="Q1538" s="202"/>
      <c r="R1538" s="202"/>
      <c r="S1538" s="202"/>
      <c r="T1538" s="193" t="str">
        <f>IFERROR(VLOOKUP(S1538,Sort!E:F,2,0),"")</f>
        <v/>
      </c>
      <c r="U1538" s="115" t="str">
        <f t="shared" si="239"/>
        <v/>
      </c>
      <c r="V1538" s="202" t="s">
        <v>422</v>
      </c>
      <c r="W1538" s="202"/>
      <c r="X1538" s="202"/>
      <c r="Y1538" s="202"/>
      <c r="Z1538" s="193"/>
      <c r="AA1538" s="193" t="s">
        <v>362</v>
      </c>
      <c r="AB1538" s="203"/>
      <c r="AC1538" s="204" t="str">
        <f t="shared" si="240"/>
        <v>CLOSE</v>
      </c>
      <c r="AD1538" s="47" t="str">
        <f t="array" ref="AD1538">IF(D1538="","",INDEX(HM_Unit!$D$1:$AE$1,MATCH(C1538,HM_Unit!$D$2:$AE$2,0)))</f>
        <v/>
      </c>
      <c r="AE1538" s="46"/>
      <c r="AF1538" s="46"/>
      <c r="AG1538" s="46"/>
      <c r="AH1538" s="46"/>
      <c r="AI1538" s="46"/>
      <c r="AJ1538" s="46"/>
      <c r="AK1538" s="46"/>
    </row>
    <row r="1539" spans="1:37" ht="12" customHeight="1">
      <c r="A1539" s="46" t="str">
        <f>IFERROR(VLOOKUP(D1539,Sort!B:D,3,0),"")</f>
        <v/>
      </c>
      <c r="B1539" s="190" t="str">
        <f t="shared" si="234"/>
        <v>0CLOSE</v>
      </c>
      <c r="C1539" s="196"/>
      <c r="D1539" s="193"/>
      <c r="E1539" s="193" t="str">
        <f>IFERROR(VLOOKUP(D1539,Sort!B:C,2,0),"")</f>
        <v/>
      </c>
      <c r="F1539" s="194"/>
      <c r="G1539" s="195" t="str">
        <f t="shared" si="235"/>
        <v/>
      </c>
      <c r="H1539" s="243"/>
      <c r="I1539" s="197"/>
      <c r="J1539" s="243"/>
      <c r="K1539" s="197"/>
      <c r="L1539" s="198" t="str">
        <f t="shared" si="236"/>
        <v/>
      </c>
      <c r="M1539" s="199" t="str">
        <f t="shared" si="237"/>
        <v/>
      </c>
      <c r="N1539" s="200" t="str">
        <f t="shared" si="238"/>
        <v xml:space="preserve"> </v>
      </c>
      <c r="O1539" s="201"/>
      <c r="P1539" s="201"/>
      <c r="Q1539" s="202"/>
      <c r="R1539" s="202"/>
      <c r="S1539" s="202"/>
      <c r="T1539" s="193" t="str">
        <f>IFERROR(VLOOKUP(S1539,Sort!E:F,2,0),"")</f>
        <v/>
      </c>
      <c r="U1539" s="115" t="str">
        <f t="shared" si="239"/>
        <v/>
      </c>
      <c r="V1539" s="202" t="s">
        <v>422</v>
      </c>
      <c r="W1539" s="202"/>
      <c r="X1539" s="202"/>
      <c r="Y1539" s="202"/>
      <c r="Z1539" s="193"/>
      <c r="AA1539" s="193" t="s">
        <v>362</v>
      </c>
      <c r="AB1539" s="203"/>
      <c r="AC1539" s="204" t="str">
        <f t="shared" si="240"/>
        <v>CLOSE</v>
      </c>
      <c r="AD1539" s="47" t="str">
        <f t="array" ref="AD1539">IF(D1539="","",INDEX(HM_Unit!$D$1:$AE$1,MATCH(C1539,HM_Unit!$D$2:$AE$2,0)))</f>
        <v/>
      </c>
      <c r="AE1539" s="46"/>
      <c r="AF1539" s="46"/>
      <c r="AG1539" s="46"/>
      <c r="AH1539" s="46"/>
      <c r="AI1539" s="46"/>
      <c r="AJ1539" s="46"/>
      <c r="AK1539" s="46"/>
    </row>
    <row r="1540" spans="1:37" ht="12" customHeight="1">
      <c r="A1540" s="46" t="str">
        <f>IFERROR(VLOOKUP(D1540,Sort!B:D,3,0),"")</f>
        <v/>
      </c>
      <c r="B1540" s="190" t="str">
        <f t="shared" si="234"/>
        <v>0CLOSE</v>
      </c>
      <c r="C1540" s="196"/>
      <c r="D1540" s="193"/>
      <c r="E1540" s="193" t="str">
        <f>IFERROR(VLOOKUP(D1540,Sort!B:C,2,0),"")</f>
        <v/>
      </c>
      <c r="F1540" s="194"/>
      <c r="G1540" s="195" t="str">
        <f t="shared" si="235"/>
        <v/>
      </c>
      <c r="H1540" s="243"/>
      <c r="I1540" s="197"/>
      <c r="J1540" s="243"/>
      <c r="K1540" s="197"/>
      <c r="L1540" s="198" t="str">
        <f t="shared" si="236"/>
        <v/>
      </c>
      <c r="M1540" s="199" t="str">
        <f t="shared" si="237"/>
        <v/>
      </c>
      <c r="N1540" s="200" t="str">
        <f t="shared" si="238"/>
        <v xml:space="preserve"> </v>
      </c>
      <c r="O1540" s="201"/>
      <c r="P1540" s="201"/>
      <c r="Q1540" s="202"/>
      <c r="R1540" s="202"/>
      <c r="S1540" s="202"/>
      <c r="T1540" s="193" t="str">
        <f>IFERROR(VLOOKUP(S1540,Sort!E:F,2,0),"")</f>
        <v/>
      </c>
      <c r="U1540" s="115" t="str">
        <f t="shared" si="239"/>
        <v/>
      </c>
      <c r="V1540" s="202" t="s">
        <v>422</v>
      </c>
      <c r="W1540" s="202"/>
      <c r="X1540" s="202"/>
      <c r="Y1540" s="202"/>
      <c r="Z1540" s="193"/>
      <c r="AA1540" s="193" t="s">
        <v>362</v>
      </c>
      <c r="AB1540" s="203"/>
      <c r="AC1540" s="204" t="str">
        <f t="shared" si="240"/>
        <v>CLOSE</v>
      </c>
      <c r="AD1540" s="47" t="str">
        <f t="array" ref="AD1540">IF(D1540="","",INDEX(HM_Unit!$D$1:$AE$1,MATCH(C1540,HM_Unit!$D$2:$AE$2,0)))</f>
        <v/>
      </c>
      <c r="AE1540" s="46"/>
      <c r="AF1540" s="46"/>
      <c r="AG1540" s="46"/>
      <c r="AH1540" s="46"/>
      <c r="AI1540" s="46"/>
      <c r="AJ1540" s="46"/>
      <c r="AK1540" s="46"/>
    </row>
    <row r="1541" spans="1:37" ht="12" customHeight="1">
      <c r="A1541" s="46" t="str">
        <f>IFERROR(VLOOKUP(D1541,Sort!B:D,3,0),"")</f>
        <v/>
      </c>
      <c r="B1541" s="190" t="str">
        <f t="shared" si="234"/>
        <v>0CLOSE</v>
      </c>
      <c r="C1541" s="196"/>
      <c r="D1541" s="193"/>
      <c r="E1541" s="193" t="str">
        <f>IFERROR(VLOOKUP(D1541,Sort!B:C,2,0),"")</f>
        <v/>
      </c>
      <c r="F1541" s="194"/>
      <c r="G1541" s="195" t="str">
        <f t="shared" si="235"/>
        <v/>
      </c>
      <c r="H1541" s="243"/>
      <c r="I1541" s="197"/>
      <c r="J1541" s="243"/>
      <c r="K1541" s="197"/>
      <c r="L1541" s="198" t="str">
        <f t="shared" si="236"/>
        <v/>
      </c>
      <c r="M1541" s="199" t="str">
        <f t="shared" si="237"/>
        <v/>
      </c>
      <c r="N1541" s="200" t="str">
        <f t="shared" si="238"/>
        <v xml:space="preserve"> </v>
      </c>
      <c r="O1541" s="201"/>
      <c r="P1541" s="201"/>
      <c r="Q1541" s="202"/>
      <c r="R1541" s="202"/>
      <c r="S1541" s="202"/>
      <c r="T1541" s="193" t="str">
        <f>IFERROR(VLOOKUP(S1541,Sort!E:F,2,0),"")</f>
        <v/>
      </c>
      <c r="U1541" s="115" t="str">
        <f t="shared" si="239"/>
        <v/>
      </c>
      <c r="V1541" s="202" t="s">
        <v>422</v>
      </c>
      <c r="W1541" s="202"/>
      <c r="X1541" s="202"/>
      <c r="Y1541" s="202"/>
      <c r="Z1541" s="193"/>
      <c r="AA1541" s="193" t="s">
        <v>362</v>
      </c>
      <c r="AB1541" s="203"/>
      <c r="AC1541" s="204" t="str">
        <f t="shared" si="240"/>
        <v>CLOSE</v>
      </c>
      <c r="AD1541" s="47" t="str">
        <f t="array" ref="AD1541">IF(D1541="","",INDEX(HM_Unit!$D$1:$AE$1,MATCH(C1541,HM_Unit!$D$2:$AE$2,0)))</f>
        <v/>
      </c>
      <c r="AE1541" s="46"/>
      <c r="AF1541" s="46"/>
      <c r="AG1541" s="46"/>
      <c r="AH1541" s="46"/>
      <c r="AI1541" s="46"/>
      <c r="AJ1541" s="46"/>
      <c r="AK1541" s="46"/>
    </row>
    <row r="1542" spans="1:37" ht="12" customHeight="1">
      <c r="A1542" s="46" t="str">
        <f>IFERROR(VLOOKUP(D1542,Sort!B:D,3,0),"")</f>
        <v/>
      </c>
      <c r="B1542" s="190" t="str">
        <f t="shared" si="234"/>
        <v>0CLOSE</v>
      </c>
      <c r="C1542" s="196"/>
      <c r="D1542" s="193"/>
      <c r="E1542" s="193" t="str">
        <f>IFERROR(VLOOKUP(D1542,Sort!B:C,2,0),"")</f>
        <v/>
      </c>
      <c r="F1542" s="194"/>
      <c r="G1542" s="195" t="str">
        <f t="shared" si="235"/>
        <v/>
      </c>
      <c r="H1542" s="243"/>
      <c r="I1542" s="197"/>
      <c r="J1542" s="243"/>
      <c r="K1542" s="197"/>
      <c r="L1542" s="198" t="str">
        <f t="shared" si="236"/>
        <v/>
      </c>
      <c r="M1542" s="199" t="str">
        <f t="shared" si="237"/>
        <v/>
      </c>
      <c r="N1542" s="200" t="str">
        <f t="shared" si="238"/>
        <v xml:space="preserve"> </v>
      </c>
      <c r="O1542" s="201"/>
      <c r="P1542" s="201"/>
      <c r="Q1542" s="202"/>
      <c r="R1542" s="202"/>
      <c r="S1542" s="202"/>
      <c r="T1542" s="193" t="str">
        <f>IFERROR(VLOOKUP(S1542,Sort!E:F,2,0),"")</f>
        <v/>
      </c>
      <c r="U1542" s="115" t="str">
        <f t="shared" si="239"/>
        <v/>
      </c>
      <c r="V1542" s="202" t="s">
        <v>422</v>
      </c>
      <c r="W1542" s="202"/>
      <c r="X1542" s="202"/>
      <c r="Y1542" s="202"/>
      <c r="Z1542" s="193"/>
      <c r="AA1542" s="193" t="s">
        <v>362</v>
      </c>
      <c r="AB1542" s="203"/>
      <c r="AC1542" s="204" t="str">
        <f t="shared" si="240"/>
        <v>CLOSE</v>
      </c>
      <c r="AD1542" s="47" t="str">
        <f t="array" ref="AD1542">IF(D1542="","",INDEX(HM_Unit!$D$1:$AE$1,MATCH(C1542,HM_Unit!$D$2:$AE$2,0)))</f>
        <v/>
      </c>
      <c r="AE1542" s="46"/>
      <c r="AF1542" s="46"/>
      <c r="AG1542" s="46"/>
      <c r="AH1542" s="46"/>
      <c r="AI1542" s="46"/>
      <c r="AJ1542" s="46"/>
      <c r="AK1542" s="46"/>
    </row>
    <row r="1543" spans="1:37" ht="12" customHeight="1">
      <c r="A1543" s="46" t="str">
        <f>IFERROR(VLOOKUP(D1543,Sort!B:D,3,0),"")</f>
        <v/>
      </c>
      <c r="B1543" s="190" t="str">
        <f t="shared" si="234"/>
        <v>0CLOSE</v>
      </c>
      <c r="C1543" s="196"/>
      <c r="D1543" s="193"/>
      <c r="E1543" s="193" t="str">
        <f>IFERROR(VLOOKUP(D1543,Sort!B:C,2,0),"")</f>
        <v/>
      </c>
      <c r="F1543" s="194"/>
      <c r="G1543" s="195" t="str">
        <f t="shared" si="235"/>
        <v/>
      </c>
      <c r="H1543" s="243"/>
      <c r="I1543" s="197"/>
      <c r="J1543" s="243"/>
      <c r="K1543" s="197"/>
      <c r="L1543" s="198" t="str">
        <f t="shared" si="236"/>
        <v/>
      </c>
      <c r="M1543" s="199" t="str">
        <f t="shared" si="237"/>
        <v/>
      </c>
      <c r="N1543" s="200" t="str">
        <f t="shared" si="238"/>
        <v xml:space="preserve"> </v>
      </c>
      <c r="O1543" s="201"/>
      <c r="P1543" s="201"/>
      <c r="Q1543" s="202"/>
      <c r="R1543" s="202"/>
      <c r="S1543" s="202"/>
      <c r="T1543" s="193" t="str">
        <f>IFERROR(VLOOKUP(S1543,Sort!E:F,2,0),"")</f>
        <v/>
      </c>
      <c r="U1543" s="115" t="str">
        <f t="shared" si="239"/>
        <v/>
      </c>
      <c r="V1543" s="202" t="s">
        <v>422</v>
      </c>
      <c r="W1543" s="202"/>
      <c r="X1543" s="202"/>
      <c r="Y1543" s="202"/>
      <c r="Z1543" s="193"/>
      <c r="AA1543" s="193" t="s">
        <v>362</v>
      </c>
      <c r="AB1543" s="203"/>
      <c r="AC1543" s="204" t="str">
        <f t="shared" si="240"/>
        <v>CLOSE</v>
      </c>
      <c r="AD1543" s="47" t="str">
        <f t="array" ref="AD1543">IF(D1543="","",INDEX(HM_Unit!$D$1:$AE$1,MATCH(C1543,HM_Unit!$D$2:$AE$2,0)))</f>
        <v/>
      </c>
      <c r="AE1543" s="46"/>
      <c r="AF1543" s="46"/>
      <c r="AG1543" s="46"/>
      <c r="AH1543" s="46"/>
      <c r="AI1543" s="46"/>
      <c r="AJ1543" s="46"/>
      <c r="AK1543" s="46"/>
    </row>
    <row r="1544" spans="1:37" ht="12" customHeight="1">
      <c r="A1544" s="46" t="str">
        <f>IFERROR(VLOOKUP(D1544,Sort!B:D,3,0),"")</f>
        <v/>
      </c>
      <c r="B1544" s="190" t="str">
        <f t="shared" si="234"/>
        <v>0CLOSE</v>
      </c>
      <c r="C1544" s="196"/>
      <c r="D1544" s="193"/>
      <c r="E1544" s="193" t="str">
        <f>IFERROR(VLOOKUP(D1544,Sort!B:C,2,0),"")</f>
        <v/>
      </c>
      <c r="F1544" s="194"/>
      <c r="G1544" s="195" t="str">
        <f t="shared" si="235"/>
        <v/>
      </c>
      <c r="H1544" s="243"/>
      <c r="I1544" s="197"/>
      <c r="J1544" s="243"/>
      <c r="K1544" s="197"/>
      <c r="L1544" s="198" t="str">
        <f t="shared" si="236"/>
        <v/>
      </c>
      <c r="M1544" s="199" t="str">
        <f t="shared" si="237"/>
        <v/>
      </c>
      <c r="N1544" s="200" t="str">
        <f t="shared" si="238"/>
        <v xml:space="preserve"> </v>
      </c>
      <c r="O1544" s="201"/>
      <c r="P1544" s="201"/>
      <c r="Q1544" s="202"/>
      <c r="R1544" s="202"/>
      <c r="S1544" s="202"/>
      <c r="T1544" s="193" t="str">
        <f>IFERROR(VLOOKUP(S1544,Sort!E:F,2,0),"")</f>
        <v/>
      </c>
      <c r="U1544" s="115" t="str">
        <f t="shared" si="239"/>
        <v/>
      </c>
      <c r="V1544" s="202" t="s">
        <v>422</v>
      </c>
      <c r="W1544" s="202"/>
      <c r="X1544" s="202"/>
      <c r="Y1544" s="202"/>
      <c r="Z1544" s="193"/>
      <c r="AA1544" s="193" t="s">
        <v>362</v>
      </c>
      <c r="AB1544" s="203"/>
      <c r="AC1544" s="204" t="str">
        <f t="shared" si="240"/>
        <v>CLOSE</v>
      </c>
      <c r="AD1544" s="47" t="str">
        <f t="array" ref="AD1544">IF(D1544="","",INDEX(HM_Unit!$D$1:$AE$1,MATCH(C1544,HM_Unit!$D$2:$AE$2,0)))</f>
        <v/>
      </c>
      <c r="AE1544" s="46"/>
      <c r="AF1544" s="46"/>
      <c r="AG1544" s="46"/>
      <c r="AH1544" s="46"/>
      <c r="AI1544" s="46"/>
      <c r="AJ1544" s="46"/>
      <c r="AK1544" s="46"/>
    </row>
    <row r="1545" spans="1:37" ht="12" customHeight="1">
      <c r="A1545" s="46" t="str">
        <f>IFERROR(VLOOKUP(D1545,Sort!B:D,3,0),"")</f>
        <v/>
      </c>
      <c r="B1545" s="190" t="str">
        <f t="shared" si="234"/>
        <v>0CLOSE</v>
      </c>
      <c r="C1545" s="196"/>
      <c r="D1545" s="193"/>
      <c r="E1545" s="193" t="str">
        <f>IFERROR(VLOOKUP(D1545,Sort!B:C,2,0),"")</f>
        <v/>
      </c>
      <c r="F1545" s="194"/>
      <c r="G1545" s="195" t="str">
        <f t="shared" si="235"/>
        <v/>
      </c>
      <c r="H1545" s="243"/>
      <c r="I1545" s="197"/>
      <c r="J1545" s="243"/>
      <c r="K1545" s="197"/>
      <c r="L1545" s="198" t="str">
        <f t="shared" si="236"/>
        <v/>
      </c>
      <c r="M1545" s="199" t="str">
        <f t="shared" si="237"/>
        <v/>
      </c>
      <c r="N1545" s="200" t="str">
        <f t="shared" si="238"/>
        <v xml:space="preserve"> </v>
      </c>
      <c r="O1545" s="201"/>
      <c r="P1545" s="201"/>
      <c r="Q1545" s="202"/>
      <c r="R1545" s="202"/>
      <c r="S1545" s="202"/>
      <c r="T1545" s="193" t="str">
        <f>IFERROR(VLOOKUP(S1545,Sort!E:F,2,0),"")</f>
        <v/>
      </c>
      <c r="U1545" s="115" t="str">
        <f t="shared" si="239"/>
        <v/>
      </c>
      <c r="V1545" s="202" t="s">
        <v>422</v>
      </c>
      <c r="W1545" s="202"/>
      <c r="X1545" s="202"/>
      <c r="Y1545" s="202"/>
      <c r="Z1545" s="193"/>
      <c r="AA1545" s="193" t="s">
        <v>362</v>
      </c>
      <c r="AB1545" s="203"/>
      <c r="AC1545" s="204" t="str">
        <f t="shared" si="240"/>
        <v>CLOSE</v>
      </c>
      <c r="AD1545" s="47" t="str">
        <f t="array" ref="AD1545">IF(D1545="","",INDEX(HM_Unit!$D$1:$AE$1,MATCH(C1545,HM_Unit!$D$2:$AE$2,0)))</f>
        <v/>
      </c>
      <c r="AE1545" s="46"/>
      <c r="AF1545" s="46"/>
      <c r="AG1545" s="46"/>
      <c r="AH1545" s="46"/>
      <c r="AI1545" s="46"/>
      <c r="AJ1545" s="46"/>
      <c r="AK1545" s="46"/>
    </row>
    <row r="1546" spans="1:37" ht="12" customHeight="1">
      <c r="A1546" s="46" t="str">
        <f>IFERROR(VLOOKUP(D1546,Sort!B:D,3,0),"")</f>
        <v/>
      </c>
      <c r="B1546" s="190" t="str">
        <f t="shared" si="234"/>
        <v>0CLOSE</v>
      </c>
      <c r="C1546" s="196"/>
      <c r="D1546" s="193"/>
      <c r="E1546" s="193" t="str">
        <f>IFERROR(VLOOKUP(D1546,Sort!B:C,2,0),"")</f>
        <v/>
      </c>
      <c r="F1546" s="194"/>
      <c r="G1546" s="195" t="str">
        <f t="shared" si="235"/>
        <v/>
      </c>
      <c r="H1546" s="243"/>
      <c r="I1546" s="197"/>
      <c r="J1546" s="243"/>
      <c r="K1546" s="197"/>
      <c r="L1546" s="198" t="str">
        <f t="shared" si="236"/>
        <v/>
      </c>
      <c r="M1546" s="199" t="str">
        <f t="shared" si="237"/>
        <v/>
      </c>
      <c r="N1546" s="200" t="str">
        <f t="shared" si="238"/>
        <v xml:space="preserve"> </v>
      </c>
      <c r="O1546" s="201"/>
      <c r="P1546" s="201"/>
      <c r="Q1546" s="202"/>
      <c r="R1546" s="202"/>
      <c r="S1546" s="202"/>
      <c r="T1546" s="193" t="str">
        <f>IFERROR(VLOOKUP(S1546,Sort!E:F,2,0),"")</f>
        <v/>
      </c>
      <c r="U1546" s="115" t="str">
        <f t="shared" si="239"/>
        <v/>
      </c>
      <c r="V1546" s="202" t="s">
        <v>422</v>
      </c>
      <c r="W1546" s="202"/>
      <c r="X1546" s="202"/>
      <c r="Y1546" s="202"/>
      <c r="Z1546" s="193"/>
      <c r="AA1546" s="193" t="s">
        <v>362</v>
      </c>
      <c r="AB1546" s="203"/>
      <c r="AC1546" s="204" t="str">
        <f t="shared" si="240"/>
        <v>CLOSE</v>
      </c>
      <c r="AD1546" s="47" t="str">
        <f t="array" ref="AD1546">IF(D1546="","",INDEX(HM_Unit!$D$1:$AE$1,MATCH(C1546,HM_Unit!$D$2:$AE$2,0)))</f>
        <v/>
      </c>
      <c r="AE1546" s="46"/>
      <c r="AF1546" s="46"/>
      <c r="AG1546" s="46"/>
      <c r="AH1546" s="46"/>
      <c r="AI1546" s="46"/>
      <c r="AJ1546" s="46"/>
      <c r="AK1546" s="46"/>
    </row>
    <row r="1547" spans="1:37" ht="12" customHeight="1">
      <c r="A1547" s="46" t="str">
        <f>IFERROR(VLOOKUP(D1547,Sort!B:D,3,0),"")</f>
        <v/>
      </c>
      <c r="B1547" s="190" t="str">
        <f t="shared" si="234"/>
        <v>0CLOSE</v>
      </c>
      <c r="C1547" s="196"/>
      <c r="D1547" s="193"/>
      <c r="E1547" s="193" t="str">
        <f>IFERROR(VLOOKUP(D1547,Sort!B:C,2,0),"")</f>
        <v/>
      </c>
      <c r="F1547" s="194"/>
      <c r="G1547" s="195" t="str">
        <f t="shared" si="235"/>
        <v/>
      </c>
      <c r="H1547" s="243"/>
      <c r="I1547" s="197"/>
      <c r="J1547" s="243"/>
      <c r="K1547" s="197"/>
      <c r="L1547" s="198" t="str">
        <f t="shared" si="236"/>
        <v/>
      </c>
      <c r="M1547" s="199" t="str">
        <f t="shared" si="237"/>
        <v/>
      </c>
      <c r="N1547" s="200" t="str">
        <f t="shared" si="238"/>
        <v xml:space="preserve"> </v>
      </c>
      <c r="O1547" s="201"/>
      <c r="P1547" s="201"/>
      <c r="Q1547" s="202"/>
      <c r="R1547" s="202"/>
      <c r="S1547" s="202"/>
      <c r="T1547" s="193" t="str">
        <f>IFERROR(VLOOKUP(S1547,Sort!E:F,2,0),"")</f>
        <v/>
      </c>
      <c r="U1547" s="115" t="str">
        <f t="shared" si="239"/>
        <v/>
      </c>
      <c r="V1547" s="202" t="s">
        <v>422</v>
      </c>
      <c r="W1547" s="202"/>
      <c r="X1547" s="202"/>
      <c r="Y1547" s="202"/>
      <c r="Z1547" s="193"/>
      <c r="AA1547" s="193" t="s">
        <v>362</v>
      </c>
      <c r="AB1547" s="203"/>
      <c r="AC1547" s="204" t="str">
        <f t="shared" si="240"/>
        <v>CLOSE</v>
      </c>
      <c r="AD1547" s="47" t="str">
        <f t="array" ref="AD1547">IF(D1547="","",INDEX(HM_Unit!$D$1:$AE$1,MATCH(C1547,HM_Unit!$D$2:$AE$2,0)))</f>
        <v/>
      </c>
      <c r="AE1547" s="46"/>
      <c r="AF1547" s="46"/>
      <c r="AG1547" s="46"/>
      <c r="AH1547" s="46"/>
      <c r="AI1547" s="46"/>
      <c r="AJ1547" s="46"/>
      <c r="AK1547" s="46"/>
    </row>
    <row r="1548" spans="1:37" ht="12" customHeight="1">
      <c r="A1548" s="46" t="str">
        <f>IFERROR(VLOOKUP(D1548,Sort!B:D,3,0),"")</f>
        <v/>
      </c>
      <c r="B1548" s="190" t="str">
        <f t="shared" si="234"/>
        <v>0CLOSE</v>
      </c>
      <c r="C1548" s="196"/>
      <c r="D1548" s="193"/>
      <c r="E1548" s="193" t="str">
        <f>IFERROR(VLOOKUP(D1548,Sort!B:C,2,0),"")</f>
        <v/>
      </c>
      <c r="F1548" s="194"/>
      <c r="G1548" s="195" t="str">
        <f t="shared" si="235"/>
        <v/>
      </c>
      <c r="H1548" s="243"/>
      <c r="I1548" s="197"/>
      <c r="J1548" s="243"/>
      <c r="K1548" s="197"/>
      <c r="L1548" s="198" t="str">
        <f t="shared" si="236"/>
        <v/>
      </c>
      <c r="M1548" s="199" t="str">
        <f t="shared" si="237"/>
        <v/>
      </c>
      <c r="N1548" s="200" t="str">
        <f t="shared" si="238"/>
        <v xml:space="preserve"> </v>
      </c>
      <c r="O1548" s="201"/>
      <c r="P1548" s="201"/>
      <c r="Q1548" s="202"/>
      <c r="R1548" s="202"/>
      <c r="S1548" s="202"/>
      <c r="T1548" s="193" t="str">
        <f>IFERROR(VLOOKUP(S1548,Sort!E:F,2,0),"")</f>
        <v/>
      </c>
      <c r="U1548" s="115" t="str">
        <f t="shared" si="239"/>
        <v/>
      </c>
      <c r="V1548" s="202" t="s">
        <v>422</v>
      </c>
      <c r="W1548" s="202"/>
      <c r="X1548" s="202"/>
      <c r="Y1548" s="202"/>
      <c r="Z1548" s="193"/>
      <c r="AA1548" s="193" t="s">
        <v>362</v>
      </c>
      <c r="AB1548" s="203"/>
      <c r="AC1548" s="204" t="str">
        <f t="shared" si="240"/>
        <v>CLOSE</v>
      </c>
      <c r="AD1548" s="47" t="str">
        <f t="array" ref="AD1548">IF(D1548="","",INDEX(HM_Unit!$D$1:$AE$1,MATCH(C1548,HM_Unit!$D$2:$AE$2,0)))</f>
        <v/>
      </c>
      <c r="AE1548" s="46"/>
      <c r="AF1548" s="46"/>
      <c r="AG1548" s="46"/>
      <c r="AH1548" s="46"/>
      <c r="AI1548" s="46"/>
      <c r="AJ1548" s="46"/>
      <c r="AK1548" s="46"/>
    </row>
    <row r="1549" spans="1:37" ht="12" customHeight="1">
      <c r="A1549" s="46" t="str">
        <f>IFERROR(VLOOKUP(D1549,Sort!B:D,3,0),"")</f>
        <v/>
      </c>
      <c r="B1549" s="190" t="str">
        <f t="shared" si="234"/>
        <v>0CLOSE</v>
      </c>
      <c r="C1549" s="196"/>
      <c r="D1549" s="193"/>
      <c r="E1549" s="193" t="str">
        <f>IFERROR(VLOOKUP(D1549,Sort!B:C,2,0),"")</f>
        <v/>
      </c>
      <c r="F1549" s="194"/>
      <c r="G1549" s="195" t="str">
        <f t="shared" si="235"/>
        <v/>
      </c>
      <c r="H1549" s="243"/>
      <c r="I1549" s="197"/>
      <c r="J1549" s="243"/>
      <c r="K1549" s="197"/>
      <c r="L1549" s="198" t="str">
        <f t="shared" si="236"/>
        <v/>
      </c>
      <c r="M1549" s="199" t="str">
        <f t="shared" si="237"/>
        <v/>
      </c>
      <c r="N1549" s="200" t="str">
        <f t="shared" si="238"/>
        <v xml:space="preserve"> </v>
      </c>
      <c r="O1549" s="201"/>
      <c r="P1549" s="201"/>
      <c r="Q1549" s="202"/>
      <c r="R1549" s="202"/>
      <c r="S1549" s="202"/>
      <c r="T1549" s="193" t="str">
        <f>IFERROR(VLOOKUP(S1549,Sort!E:F,2,0),"")</f>
        <v/>
      </c>
      <c r="U1549" s="115" t="str">
        <f t="shared" si="239"/>
        <v/>
      </c>
      <c r="V1549" s="202" t="s">
        <v>422</v>
      </c>
      <c r="W1549" s="202"/>
      <c r="X1549" s="202"/>
      <c r="Y1549" s="202"/>
      <c r="Z1549" s="193"/>
      <c r="AA1549" s="193" t="s">
        <v>362</v>
      </c>
      <c r="AB1549" s="203"/>
      <c r="AC1549" s="204" t="str">
        <f t="shared" si="240"/>
        <v>CLOSE</v>
      </c>
      <c r="AD1549" s="47" t="str">
        <f t="array" ref="AD1549">IF(D1549="","",INDEX(HM_Unit!$D$1:$AE$1,MATCH(C1549,HM_Unit!$D$2:$AE$2,0)))</f>
        <v/>
      </c>
      <c r="AE1549" s="46"/>
      <c r="AF1549" s="46"/>
      <c r="AG1549" s="46"/>
      <c r="AH1549" s="46"/>
      <c r="AI1549" s="46"/>
      <c r="AJ1549" s="46"/>
      <c r="AK1549" s="46"/>
    </row>
    <row r="1550" spans="1:37" ht="12" customHeight="1">
      <c r="A1550" s="46" t="str">
        <f>IFERROR(VLOOKUP(D1550,Sort!B:D,3,0),"")</f>
        <v/>
      </c>
      <c r="B1550" s="190" t="str">
        <f t="shared" si="234"/>
        <v>0CLOSE</v>
      </c>
      <c r="C1550" s="196"/>
      <c r="D1550" s="193"/>
      <c r="E1550" s="193" t="str">
        <f>IFERROR(VLOOKUP(D1550,Sort!B:C,2,0),"")</f>
        <v/>
      </c>
      <c r="F1550" s="194"/>
      <c r="G1550" s="195" t="str">
        <f t="shared" si="235"/>
        <v/>
      </c>
      <c r="H1550" s="243"/>
      <c r="I1550" s="197"/>
      <c r="J1550" s="243"/>
      <c r="K1550" s="197"/>
      <c r="L1550" s="198" t="str">
        <f t="shared" si="236"/>
        <v/>
      </c>
      <c r="M1550" s="199" t="str">
        <f t="shared" si="237"/>
        <v/>
      </c>
      <c r="N1550" s="200" t="str">
        <f t="shared" si="238"/>
        <v xml:space="preserve"> </v>
      </c>
      <c r="O1550" s="201"/>
      <c r="P1550" s="201"/>
      <c r="Q1550" s="202"/>
      <c r="R1550" s="202"/>
      <c r="S1550" s="202"/>
      <c r="T1550" s="193" t="str">
        <f>IFERROR(VLOOKUP(S1550,Sort!E:F,2,0),"")</f>
        <v/>
      </c>
      <c r="U1550" s="115" t="str">
        <f t="shared" si="239"/>
        <v/>
      </c>
      <c r="V1550" s="202" t="s">
        <v>422</v>
      </c>
      <c r="W1550" s="202"/>
      <c r="X1550" s="202"/>
      <c r="Y1550" s="202"/>
      <c r="Z1550" s="193"/>
      <c r="AA1550" s="193" t="s">
        <v>362</v>
      </c>
      <c r="AB1550" s="203"/>
      <c r="AC1550" s="204" t="str">
        <f t="shared" si="240"/>
        <v>CLOSE</v>
      </c>
      <c r="AD1550" s="47" t="str">
        <f t="array" ref="AD1550">IF(D1550="","",INDEX(HM_Unit!$D$1:$AE$1,MATCH(C1550,HM_Unit!$D$2:$AE$2,0)))</f>
        <v/>
      </c>
      <c r="AE1550" s="46"/>
      <c r="AF1550" s="46"/>
      <c r="AG1550" s="46"/>
      <c r="AH1550" s="46"/>
      <c r="AI1550" s="46"/>
      <c r="AJ1550" s="46"/>
      <c r="AK1550" s="46"/>
    </row>
    <row r="1551" spans="1:37" ht="12" customHeight="1">
      <c r="A1551" s="46" t="str">
        <f>IFERROR(VLOOKUP(D1551,Sort!B:D,3,0),"")</f>
        <v/>
      </c>
      <c r="B1551" s="190" t="str">
        <f t="shared" si="234"/>
        <v>0CLOSE</v>
      </c>
      <c r="C1551" s="196"/>
      <c r="D1551" s="193"/>
      <c r="E1551" s="193" t="str">
        <f>IFERROR(VLOOKUP(D1551,Sort!B:C,2,0),"")</f>
        <v/>
      </c>
      <c r="F1551" s="194"/>
      <c r="G1551" s="195" t="str">
        <f t="shared" si="235"/>
        <v/>
      </c>
      <c r="H1551" s="243"/>
      <c r="I1551" s="197"/>
      <c r="J1551" s="243"/>
      <c r="K1551" s="197"/>
      <c r="L1551" s="198" t="str">
        <f t="shared" si="236"/>
        <v/>
      </c>
      <c r="M1551" s="199" t="str">
        <f t="shared" si="237"/>
        <v/>
      </c>
      <c r="N1551" s="200" t="str">
        <f t="shared" si="238"/>
        <v xml:space="preserve"> </v>
      </c>
      <c r="O1551" s="201"/>
      <c r="P1551" s="201"/>
      <c r="Q1551" s="202"/>
      <c r="R1551" s="202"/>
      <c r="S1551" s="202"/>
      <c r="T1551" s="193" t="str">
        <f>IFERROR(VLOOKUP(S1551,Sort!E:F,2,0),"")</f>
        <v/>
      </c>
      <c r="U1551" s="115" t="str">
        <f t="shared" si="239"/>
        <v/>
      </c>
      <c r="V1551" s="202" t="s">
        <v>422</v>
      </c>
      <c r="W1551" s="202"/>
      <c r="X1551" s="202"/>
      <c r="Y1551" s="202"/>
      <c r="Z1551" s="193"/>
      <c r="AA1551" s="193" t="s">
        <v>362</v>
      </c>
      <c r="AB1551" s="203"/>
      <c r="AC1551" s="204" t="str">
        <f t="shared" si="240"/>
        <v>CLOSE</v>
      </c>
      <c r="AD1551" s="47" t="str">
        <f t="array" ref="AD1551">IF(D1551="","",INDEX(HM_Unit!$D$1:$AE$1,MATCH(C1551,HM_Unit!$D$2:$AE$2,0)))</f>
        <v/>
      </c>
      <c r="AE1551" s="46"/>
      <c r="AF1551" s="46"/>
      <c r="AG1551" s="46"/>
      <c r="AH1551" s="46"/>
      <c r="AI1551" s="46"/>
      <c r="AJ1551" s="46"/>
      <c r="AK1551" s="46"/>
    </row>
    <row r="1552" spans="1:37" ht="12" customHeight="1">
      <c r="A1552" s="46" t="str">
        <f>IFERROR(VLOOKUP(D1552,Sort!B:D,3,0),"")</f>
        <v/>
      </c>
      <c r="B1552" s="190" t="str">
        <f t="shared" si="234"/>
        <v>0CLOSE</v>
      </c>
      <c r="C1552" s="196"/>
      <c r="D1552" s="193"/>
      <c r="E1552" s="193" t="str">
        <f>IFERROR(VLOOKUP(D1552,Sort!B:C,2,0),"")</f>
        <v/>
      </c>
      <c r="F1552" s="194"/>
      <c r="G1552" s="195" t="str">
        <f t="shared" si="235"/>
        <v/>
      </c>
      <c r="H1552" s="243"/>
      <c r="I1552" s="197"/>
      <c r="J1552" s="243"/>
      <c r="K1552" s="197"/>
      <c r="L1552" s="198" t="str">
        <f t="shared" si="236"/>
        <v/>
      </c>
      <c r="M1552" s="199" t="str">
        <f t="shared" si="237"/>
        <v/>
      </c>
      <c r="N1552" s="200" t="str">
        <f t="shared" si="238"/>
        <v xml:space="preserve"> </v>
      </c>
      <c r="O1552" s="201"/>
      <c r="P1552" s="201"/>
      <c r="Q1552" s="202"/>
      <c r="R1552" s="202"/>
      <c r="S1552" s="202"/>
      <c r="T1552" s="193" t="str">
        <f>IFERROR(VLOOKUP(S1552,Sort!E:F,2,0),"")</f>
        <v/>
      </c>
      <c r="U1552" s="115" t="str">
        <f t="shared" si="239"/>
        <v/>
      </c>
      <c r="V1552" s="202" t="s">
        <v>422</v>
      </c>
      <c r="W1552" s="202"/>
      <c r="X1552" s="202"/>
      <c r="Y1552" s="202"/>
      <c r="Z1552" s="193"/>
      <c r="AA1552" s="193" t="s">
        <v>362</v>
      </c>
      <c r="AB1552" s="203"/>
      <c r="AC1552" s="204" t="str">
        <f t="shared" si="240"/>
        <v>CLOSE</v>
      </c>
      <c r="AD1552" s="47" t="str">
        <f t="array" ref="AD1552">IF(D1552="","",INDEX(HM_Unit!$D$1:$AE$1,MATCH(C1552,HM_Unit!$D$2:$AE$2,0)))</f>
        <v/>
      </c>
      <c r="AE1552" s="46"/>
      <c r="AF1552" s="46"/>
      <c r="AG1552" s="46"/>
      <c r="AH1552" s="46"/>
      <c r="AI1552" s="46"/>
      <c r="AJ1552" s="46"/>
      <c r="AK1552" s="46"/>
    </row>
    <row r="1553" spans="1:37" ht="12" customHeight="1">
      <c r="A1553" s="46" t="str">
        <f>IFERROR(VLOOKUP(D1553,Sort!B:D,3,0),"")</f>
        <v/>
      </c>
      <c r="B1553" s="190" t="str">
        <f t="shared" si="234"/>
        <v>0CLOSE</v>
      </c>
      <c r="C1553" s="196"/>
      <c r="D1553" s="193"/>
      <c r="E1553" s="193" t="str">
        <f>IFERROR(VLOOKUP(D1553,Sort!B:C,2,0),"")</f>
        <v/>
      </c>
      <c r="F1553" s="194"/>
      <c r="G1553" s="195" t="str">
        <f t="shared" si="235"/>
        <v/>
      </c>
      <c r="H1553" s="243"/>
      <c r="I1553" s="197"/>
      <c r="J1553" s="243"/>
      <c r="K1553" s="197"/>
      <c r="L1553" s="198" t="str">
        <f t="shared" si="236"/>
        <v/>
      </c>
      <c r="M1553" s="199" t="str">
        <f t="shared" si="237"/>
        <v/>
      </c>
      <c r="N1553" s="200" t="str">
        <f t="shared" si="238"/>
        <v xml:space="preserve"> </v>
      </c>
      <c r="O1553" s="201"/>
      <c r="P1553" s="201"/>
      <c r="Q1553" s="202"/>
      <c r="R1553" s="202"/>
      <c r="S1553" s="202"/>
      <c r="T1553" s="193" t="str">
        <f>IFERROR(VLOOKUP(S1553,Sort!E:F,2,0),"")</f>
        <v/>
      </c>
      <c r="U1553" s="115" t="str">
        <f t="shared" si="239"/>
        <v/>
      </c>
      <c r="V1553" s="202" t="s">
        <v>422</v>
      </c>
      <c r="W1553" s="202"/>
      <c r="X1553" s="202"/>
      <c r="Y1553" s="202"/>
      <c r="Z1553" s="193"/>
      <c r="AA1553" s="193" t="s">
        <v>362</v>
      </c>
      <c r="AB1553" s="203"/>
      <c r="AC1553" s="204" t="str">
        <f t="shared" si="240"/>
        <v>CLOSE</v>
      </c>
      <c r="AD1553" s="47" t="str">
        <f t="array" ref="AD1553">IF(D1553="","",INDEX(HM_Unit!$D$1:$AE$1,MATCH(C1553,HM_Unit!$D$2:$AE$2,0)))</f>
        <v/>
      </c>
      <c r="AE1553" s="46"/>
      <c r="AF1553" s="46"/>
      <c r="AG1553" s="46"/>
      <c r="AH1553" s="46"/>
      <c r="AI1553" s="46"/>
      <c r="AJ1553" s="46"/>
      <c r="AK1553" s="46"/>
    </row>
    <row r="1554" spans="1:37" ht="12" customHeight="1">
      <c r="A1554" s="46" t="str">
        <f>IFERROR(VLOOKUP(D1554,Sort!B:D,3,0),"")</f>
        <v/>
      </c>
      <c r="B1554" s="190" t="str">
        <f t="shared" si="234"/>
        <v>0CLOSE</v>
      </c>
      <c r="C1554" s="196"/>
      <c r="D1554" s="193"/>
      <c r="E1554" s="193" t="str">
        <f>IFERROR(VLOOKUP(D1554,Sort!B:C,2,0),"")</f>
        <v/>
      </c>
      <c r="F1554" s="194"/>
      <c r="G1554" s="195" t="str">
        <f t="shared" si="235"/>
        <v/>
      </c>
      <c r="H1554" s="243"/>
      <c r="I1554" s="197"/>
      <c r="J1554" s="243"/>
      <c r="K1554" s="197"/>
      <c r="L1554" s="198" t="str">
        <f t="shared" si="236"/>
        <v/>
      </c>
      <c r="M1554" s="199" t="str">
        <f t="shared" si="237"/>
        <v/>
      </c>
      <c r="N1554" s="200" t="str">
        <f t="shared" si="238"/>
        <v xml:space="preserve"> </v>
      </c>
      <c r="O1554" s="201"/>
      <c r="P1554" s="201"/>
      <c r="Q1554" s="202"/>
      <c r="R1554" s="202"/>
      <c r="S1554" s="202"/>
      <c r="T1554" s="193" t="str">
        <f>IFERROR(VLOOKUP(S1554,Sort!E:F,2,0),"")</f>
        <v/>
      </c>
      <c r="U1554" s="115" t="str">
        <f t="shared" si="239"/>
        <v/>
      </c>
      <c r="V1554" s="202" t="s">
        <v>422</v>
      </c>
      <c r="W1554" s="202"/>
      <c r="X1554" s="202"/>
      <c r="Y1554" s="202"/>
      <c r="Z1554" s="193"/>
      <c r="AA1554" s="193" t="s">
        <v>362</v>
      </c>
      <c r="AB1554" s="203"/>
      <c r="AC1554" s="204" t="str">
        <f t="shared" si="240"/>
        <v>CLOSE</v>
      </c>
      <c r="AD1554" s="47" t="str">
        <f t="array" ref="AD1554">IF(D1554="","",INDEX(HM_Unit!$D$1:$AE$1,MATCH(C1554,HM_Unit!$D$2:$AE$2,0)))</f>
        <v/>
      </c>
      <c r="AE1554" s="46"/>
      <c r="AF1554" s="46"/>
      <c r="AG1554" s="46"/>
      <c r="AH1554" s="46"/>
      <c r="AI1554" s="46"/>
      <c r="AJ1554" s="46"/>
      <c r="AK1554" s="46"/>
    </row>
    <row r="1555" spans="1:37" ht="12" customHeight="1">
      <c r="A1555" s="46" t="str">
        <f>IFERROR(VLOOKUP(D1555,Sort!B:D,3,0),"")</f>
        <v/>
      </c>
      <c r="B1555" s="190" t="str">
        <f t="shared" si="234"/>
        <v>0CLOSE</v>
      </c>
      <c r="C1555" s="196"/>
      <c r="D1555" s="193"/>
      <c r="E1555" s="193" t="str">
        <f>IFERROR(VLOOKUP(D1555,Sort!B:C,2,0),"")</f>
        <v/>
      </c>
      <c r="F1555" s="194"/>
      <c r="G1555" s="195" t="str">
        <f t="shared" si="235"/>
        <v/>
      </c>
      <c r="H1555" s="243"/>
      <c r="I1555" s="197"/>
      <c r="J1555" s="243"/>
      <c r="K1555" s="197"/>
      <c r="L1555" s="198" t="str">
        <f t="shared" si="236"/>
        <v/>
      </c>
      <c r="M1555" s="199" t="str">
        <f t="shared" si="237"/>
        <v/>
      </c>
      <c r="N1555" s="200" t="str">
        <f t="shared" si="238"/>
        <v xml:space="preserve"> </v>
      </c>
      <c r="O1555" s="201"/>
      <c r="P1555" s="201"/>
      <c r="Q1555" s="202"/>
      <c r="R1555" s="202"/>
      <c r="S1555" s="202"/>
      <c r="T1555" s="193" t="str">
        <f>IFERROR(VLOOKUP(S1555,Sort!E:F,2,0),"")</f>
        <v/>
      </c>
      <c r="U1555" s="115" t="str">
        <f t="shared" si="239"/>
        <v/>
      </c>
      <c r="V1555" s="202" t="s">
        <v>422</v>
      </c>
      <c r="W1555" s="202"/>
      <c r="X1555" s="202"/>
      <c r="Y1555" s="202"/>
      <c r="Z1555" s="193"/>
      <c r="AA1555" s="193" t="s">
        <v>362</v>
      </c>
      <c r="AB1555" s="203"/>
      <c r="AC1555" s="204" t="str">
        <f t="shared" si="240"/>
        <v>CLOSE</v>
      </c>
      <c r="AD1555" s="47" t="str">
        <f t="array" ref="AD1555">IF(D1555="","",INDEX(HM_Unit!$D$1:$AE$1,MATCH(C1555,HM_Unit!$D$2:$AE$2,0)))</f>
        <v/>
      </c>
      <c r="AE1555" s="46"/>
      <c r="AF1555" s="46"/>
      <c r="AG1555" s="46"/>
      <c r="AH1555" s="46"/>
      <c r="AI1555" s="46"/>
      <c r="AJ1555" s="46"/>
      <c r="AK1555" s="46"/>
    </row>
    <row r="1556" spans="1:37" ht="12" customHeight="1">
      <c r="A1556" s="46" t="str">
        <f>IFERROR(VLOOKUP(D1556,Sort!B:D,3,0),"")</f>
        <v/>
      </c>
      <c r="B1556" s="190" t="str">
        <f t="shared" si="234"/>
        <v>0CLOSE</v>
      </c>
      <c r="C1556" s="196"/>
      <c r="D1556" s="193"/>
      <c r="E1556" s="193" t="str">
        <f>IFERROR(VLOOKUP(D1556,Sort!B:C,2,0),"")</f>
        <v/>
      </c>
      <c r="F1556" s="194"/>
      <c r="G1556" s="195" t="str">
        <f t="shared" si="235"/>
        <v/>
      </c>
      <c r="H1556" s="243"/>
      <c r="I1556" s="197"/>
      <c r="J1556" s="243"/>
      <c r="K1556" s="197"/>
      <c r="L1556" s="198" t="str">
        <f t="shared" si="236"/>
        <v/>
      </c>
      <c r="M1556" s="199" t="str">
        <f t="shared" si="237"/>
        <v/>
      </c>
      <c r="N1556" s="200" t="str">
        <f t="shared" si="238"/>
        <v xml:space="preserve"> </v>
      </c>
      <c r="O1556" s="201"/>
      <c r="P1556" s="201"/>
      <c r="Q1556" s="202"/>
      <c r="R1556" s="202"/>
      <c r="S1556" s="202"/>
      <c r="T1556" s="193" t="str">
        <f>IFERROR(VLOOKUP(S1556,Sort!E:F,2,0),"")</f>
        <v/>
      </c>
      <c r="U1556" s="115" t="str">
        <f t="shared" si="239"/>
        <v/>
      </c>
      <c r="V1556" s="202" t="s">
        <v>422</v>
      </c>
      <c r="W1556" s="202"/>
      <c r="X1556" s="202"/>
      <c r="Y1556" s="202"/>
      <c r="Z1556" s="193"/>
      <c r="AA1556" s="193" t="s">
        <v>362</v>
      </c>
      <c r="AB1556" s="203"/>
      <c r="AC1556" s="204" t="str">
        <f t="shared" si="240"/>
        <v>CLOSE</v>
      </c>
      <c r="AD1556" s="47" t="str">
        <f t="array" ref="AD1556">IF(D1556="","",INDEX(HM_Unit!$D$1:$AE$1,MATCH(C1556,HM_Unit!$D$2:$AE$2,0)))</f>
        <v/>
      </c>
      <c r="AE1556" s="46"/>
      <c r="AF1556" s="46"/>
      <c r="AG1556" s="46"/>
      <c r="AH1556" s="46"/>
      <c r="AI1556" s="46"/>
      <c r="AJ1556" s="46"/>
      <c r="AK1556" s="46"/>
    </row>
    <row r="1557" spans="1:37" ht="12" customHeight="1">
      <c r="A1557" s="46" t="str">
        <f>IFERROR(VLOOKUP(D1557,Sort!B:D,3,0),"")</f>
        <v/>
      </c>
      <c r="B1557" s="190" t="str">
        <f t="shared" si="234"/>
        <v>0CLOSE</v>
      </c>
      <c r="C1557" s="196"/>
      <c r="D1557" s="193"/>
      <c r="E1557" s="193" t="str">
        <f>IFERROR(VLOOKUP(D1557,Sort!B:C,2,0),"")</f>
        <v/>
      </c>
      <c r="F1557" s="194"/>
      <c r="G1557" s="195" t="str">
        <f t="shared" si="235"/>
        <v/>
      </c>
      <c r="H1557" s="243"/>
      <c r="I1557" s="197"/>
      <c r="J1557" s="243"/>
      <c r="K1557" s="197"/>
      <c r="L1557" s="198" t="str">
        <f t="shared" si="236"/>
        <v/>
      </c>
      <c r="M1557" s="199" t="str">
        <f t="shared" si="237"/>
        <v/>
      </c>
      <c r="N1557" s="200" t="str">
        <f t="shared" si="238"/>
        <v xml:space="preserve"> </v>
      </c>
      <c r="O1557" s="201"/>
      <c r="P1557" s="201"/>
      <c r="Q1557" s="202"/>
      <c r="R1557" s="202"/>
      <c r="S1557" s="202"/>
      <c r="T1557" s="193" t="str">
        <f>IFERROR(VLOOKUP(S1557,Sort!E:F,2,0),"")</f>
        <v/>
      </c>
      <c r="U1557" s="115" t="str">
        <f t="shared" si="239"/>
        <v/>
      </c>
      <c r="V1557" s="202" t="s">
        <v>422</v>
      </c>
      <c r="W1557" s="202"/>
      <c r="X1557" s="202"/>
      <c r="Y1557" s="202"/>
      <c r="Z1557" s="193"/>
      <c r="AA1557" s="193" t="s">
        <v>362</v>
      </c>
      <c r="AB1557" s="203"/>
      <c r="AC1557" s="204" t="str">
        <f t="shared" si="240"/>
        <v>CLOSE</v>
      </c>
      <c r="AD1557" s="47" t="str">
        <f t="array" ref="AD1557">IF(D1557="","",INDEX(HM_Unit!$D$1:$AE$1,MATCH(C1557,HM_Unit!$D$2:$AE$2,0)))</f>
        <v/>
      </c>
      <c r="AE1557" s="46"/>
      <c r="AF1557" s="46"/>
      <c r="AG1557" s="46"/>
      <c r="AH1557" s="46"/>
      <c r="AI1557" s="46"/>
      <c r="AJ1557" s="46"/>
      <c r="AK1557" s="46"/>
    </row>
    <row r="1558" spans="1:37" ht="12" customHeight="1">
      <c r="A1558" s="46" t="str">
        <f>IFERROR(VLOOKUP(D1558,Sort!B:D,3,0),"")</f>
        <v/>
      </c>
      <c r="B1558" s="190" t="str">
        <f t="shared" si="234"/>
        <v>0CLOSE</v>
      </c>
      <c r="C1558" s="196"/>
      <c r="D1558" s="193"/>
      <c r="E1558" s="193" t="str">
        <f>IFERROR(VLOOKUP(D1558,Sort!B:C,2,0),"")</f>
        <v/>
      </c>
      <c r="F1558" s="194"/>
      <c r="G1558" s="195" t="str">
        <f t="shared" si="235"/>
        <v/>
      </c>
      <c r="H1558" s="243"/>
      <c r="I1558" s="197"/>
      <c r="J1558" s="243"/>
      <c r="K1558" s="197"/>
      <c r="L1558" s="198" t="str">
        <f t="shared" si="236"/>
        <v/>
      </c>
      <c r="M1558" s="199" t="str">
        <f t="shared" si="237"/>
        <v/>
      </c>
      <c r="N1558" s="200" t="str">
        <f t="shared" si="238"/>
        <v xml:space="preserve"> </v>
      </c>
      <c r="O1558" s="201"/>
      <c r="P1558" s="201"/>
      <c r="Q1558" s="202"/>
      <c r="R1558" s="202"/>
      <c r="S1558" s="202"/>
      <c r="T1558" s="193" t="str">
        <f>IFERROR(VLOOKUP(S1558,Sort!E:F,2,0),"")</f>
        <v/>
      </c>
      <c r="U1558" s="115" t="str">
        <f t="shared" si="239"/>
        <v/>
      </c>
      <c r="V1558" s="202" t="s">
        <v>422</v>
      </c>
      <c r="W1558" s="202"/>
      <c r="X1558" s="202"/>
      <c r="Y1558" s="202"/>
      <c r="Z1558" s="193"/>
      <c r="AA1558" s="193" t="s">
        <v>362</v>
      </c>
      <c r="AB1558" s="203"/>
      <c r="AC1558" s="204" t="str">
        <f t="shared" si="240"/>
        <v>CLOSE</v>
      </c>
      <c r="AD1558" s="47" t="str">
        <f t="array" ref="AD1558">IF(D1558="","",INDEX(HM_Unit!$D$1:$AE$1,MATCH(C1558,HM_Unit!$D$2:$AE$2,0)))</f>
        <v/>
      </c>
      <c r="AE1558" s="46"/>
      <c r="AF1558" s="46"/>
      <c r="AG1558" s="46"/>
      <c r="AH1558" s="46"/>
      <c r="AI1558" s="46"/>
      <c r="AJ1558" s="46"/>
      <c r="AK1558" s="46"/>
    </row>
    <row r="1559" spans="1:37" ht="12" customHeight="1">
      <c r="A1559" s="46" t="str">
        <f>IFERROR(VLOOKUP(D1559,Sort!B:D,3,0),"")</f>
        <v/>
      </c>
      <c r="B1559" s="190" t="str">
        <f t="shared" si="234"/>
        <v>0CLOSE</v>
      </c>
      <c r="C1559" s="196"/>
      <c r="D1559" s="193"/>
      <c r="E1559" s="193" t="str">
        <f>IFERROR(VLOOKUP(D1559,Sort!B:C,2,0),"")</f>
        <v/>
      </c>
      <c r="F1559" s="194"/>
      <c r="G1559" s="195" t="str">
        <f t="shared" si="235"/>
        <v/>
      </c>
      <c r="H1559" s="243"/>
      <c r="I1559" s="197"/>
      <c r="J1559" s="243"/>
      <c r="K1559" s="197"/>
      <c r="L1559" s="198" t="str">
        <f t="shared" si="236"/>
        <v/>
      </c>
      <c r="M1559" s="199" t="str">
        <f t="shared" si="237"/>
        <v/>
      </c>
      <c r="N1559" s="200" t="str">
        <f t="shared" si="238"/>
        <v xml:space="preserve"> </v>
      </c>
      <c r="O1559" s="201"/>
      <c r="P1559" s="201"/>
      <c r="Q1559" s="202"/>
      <c r="R1559" s="202"/>
      <c r="S1559" s="202"/>
      <c r="T1559" s="193" t="str">
        <f>IFERROR(VLOOKUP(S1559,Sort!E:F,2,0),"")</f>
        <v/>
      </c>
      <c r="U1559" s="115" t="str">
        <f t="shared" si="239"/>
        <v/>
      </c>
      <c r="V1559" s="202" t="s">
        <v>422</v>
      </c>
      <c r="W1559" s="202"/>
      <c r="X1559" s="202"/>
      <c r="Y1559" s="202"/>
      <c r="Z1559" s="193"/>
      <c r="AA1559" s="193" t="s">
        <v>362</v>
      </c>
      <c r="AB1559" s="203"/>
      <c r="AC1559" s="204" t="str">
        <f t="shared" si="240"/>
        <v>CLOSE</v>
      </c>
      <c r="AD1559" s="47" t="str">
        <f t="array" ref="AD1559">IF(D1559="","",INDEX(HM_Unit!$D$1:$AE$1,MATCH(C1559,HM_Unit!$D$2:$AE$2,0)))</f>
        <v/>
      </c>
      <c r="AE1559" s="46"/>
      <c r="AF1559" s="46"/>
      <c r="AG1559" s="46"/>
      <c r="AH1559" s="46"/>
      <c r="AI1559" s="46"/>
      <c r="AJ1559" s="46"/>
      <c r="AK1559" s="46"/>
    </row>
    <row r="1560" spans="1:37" ht="12" customHeight="1">
      <c r="A1560" s="46" t="str">
        <f>IFERROR(VLOOKUP(D1560,Sort!B:D,3,0),"")</f>
        <v/>
      </c>
      <c r="B1560" s="190" t="str">
        <f t="shared" si="234"/>
        <v>0CLOSE</v>
      </c>
      <c r="C1560" s="196"/>
      <c r="D1560" s="193"/>
      <c r="E1560" s="193" t="str">
        <f>IFERROR(VLOOKUP(D1560,Sort!B:C,2,0),"")</f>
        <v/>
      </c>
      <c r="F1560" s="194"/>
      <c r="G1560" s="195" t="str">
        <f t="shared" si="235"/>
        <v/>
      </c>
      <c r="H1560" s="243"/>
      <c r="I1560" s="197"/>
      <c r="J1560" s="243"/>
      <c r="K1560" s="197"/>
      <c r="L1560" s="198" t="str">
        <f t="shared" si="236"/>
        <v/>
      </c>
      <c r="M1560" s="199" t="str">
        <f t="shared" si="237"/>
        <v/>
      </c>
      <c r="N1560" s="200" t="str">
        <f t="shared" si="238"/>
        <v xml:space="preserve"> </v>
      </c>
      <c r="O1560" s="201"/>
      <c r="P1560" s="201"/>
      <c r="Q1560" s="202"/>
      <c r="R1560" s="202"/>
      <c r="S1560" s="202"/>
      <c r="T1560" s="193" t="str">
        <f>IFERROR(VLOOKUP(S1560,Sort!E:F,2,0),"")</f>
        <v/>
      </c>
      <c r="U1560" s="115" t="str">
        <f t="shared" si="239"/>
        <v/>
      </c>
      <c r="V1560" s="202" t="s">
        <v>422</v>
      </c>
      <c r="W1560" s="202"/>
      <c r="X1560" s="202"/>
      <c r="Y1560" s="202"/>
      <c r="Z1560" s="193"/>
      <c r="AA1560" s="193" t="s">
        <v>362</v>
      </c>
      <c r="AB1560" s="203"/>
      <c r="AC1560" s="204" t="str">
        <f t="shared" si="240"/>
        <v>CLOSE</v>
      </c>
      <c r="AD1560" s="47" t="str">
        <f t="array" ref="AD1560">IF(D1560="","",INDEX(HM_Unit!$D$1:$AE$1,MATCH(C1560,HM_Unit!$D$2:$AE$2,0)))</f>
        <v/>
      </c>
      <c r="AE1560" s="46"/>
      <c r="AF1560" s="46"/>
      <c r="AG1560" s="46"/>
      <c r="AH1560" s="46"/>
      <c r="AI1560" s="46"/>
      <c r="AJ1560" s="46"/>
      <c r="AK1560" s="46"/>
    </row>
    <row r="1561" spans="1:37" ht="12" customHeight="1">
      <c r="A1561" s="46" t="str">
        <f>IFERROR(VLOOKUP(D1561,Sort!B:D,3,0),"")</f>
        <v/>
      </c>
      <c r="B1561" s="190" t="str">
        <f t="shared" si="234"/>
        <v>0CLOSE</v>
      </c>
      <c r="C1561" s="196"/>
      <c r="D1561" s="193"/>
      <c r="E1561" s="193" t="str">
        <f>IFERROR(VLOOKUP(D1561,Sort!B:C,2,0),"")</f>
        <v/>
      </c>
      <c r="F1561" s="194"/>
      <c r="G1561" s="195" t="str">
        <f t="shared" si="235"/>
        <v/>
      </c>
      <c r="H1561" s="243"/>
      <c r="I1561" s="197"/>
      <c r="J1561" s="243"/>
      <c r="K1561" s="197"/>
      <c r="L1561" s="198" t="str">
        <f t="shared" si="236"/>
        <v/>
      </c>
      <c r="M1561" s="199" t="str">
        <f t="shared" si="237"/>
        <v/>
      </c>
      <c r="N1561" s="200" t="str">
        <f t="shared" si="238"/>
        <v xml:space="preserve"> </v>
      </c>
      <c r="O1561" s="201"/>
      <c r="P1561" s="201"/>
      <c r="Q1561" s="202"/>
      <c r="R1561" s="202"/>
      <c r="S1561" s="202"/>
      <c r="T1561" s="193" t="str">
        <f>IFERROR(VLOOKUP(S1561,Sort!E:F,2,0),"")</f>
        <v/>
      </c>
      <c r="U1561" s="115" t="str">
        <f t="shared" si="239"/>
        <v/>
      </c>
      <c r="V1561" s="202" t="s">
        <v>422</v>
      </c>
      <c r="W1561" s="202"/>
      <c r="X1561" s="202"/>
      <c r="Y1561" s="202"/>
      <c r="Z1561" s="193"/>
      <c r="AA1561" s="193" t="s">
        <v>362</v>
      </c>
      <c r="AB1561" s="203"/>
      <c r="AC1561" s="204" t="str">
        <f t="shared" si="240"/>
        <v>CLOSE</v>
      </c>
      <c r="AD1561" s="47" t="str">
        <f t="array" ref="AD1561">IF(D1561="","",INDEX(HM_Unit!$D$1:$AE$1,MATCH(C1561,HM_Unit!$D$2:$AE$2,0)))</f>
        <v/>
      </c>
      <c r="AE1561" s="46"/>
      <c r="AF1561" s="46"/>
      <c r="AG1561" s="46"/>
      <c r="AH1561" s="46"/>
      <c r="AI1561" s="46"/>
      <c r="AJ1561" s="46"/>
      <c r="AK1561" s="46"/>
    </row>
    <row r="1562" spans="1:37" ht="12" customHeight="1">
      <c r="A1562" s="46" t="str">
        <f>IFERROR(VLOOKUP(D1562,Sort!B:D,3,0),"")</f>
        <v/>
      </c>
      <c r="B1562" s="190" t="str">
        <f t="shared" si="234"/>
        <v>0CLOSE</v>
      </c>
      <c r="C1562" s="196"/>
      <c r="D1562" s="193"/>
      <c r="E1562" s="193" t="str">
        <f>IFERROR(VLOOKUP(D1562,Sort!B:C,2,0),"")</f>
        <v/>
      </c>
      <c r="F1562" s="194"/>
      <c r="G1562" s="195" t="str">
        <f t="shared" si="235"/>
        <v/>
      </c>
      <c r="H1562" s="243"/>
      <c r="I1562" s="197"/>
      <c r="J1562" s="243"/>
      <c r="K1562" s="197"/>
      <c r="L1562" s="198" t="str">
        <f t="shared" si="236"/>
        <v/>
      </c>
      <c r="M1562" s="199" t="str">
        <f t="shared" si="237"/>
        <v/>
      </c>
      <c r="N1562" s="200" t="str">
        <f t="shared" si="238"/>
        <v xml:space="preserve"> </v>
      </c>
      <c r="O1562" s="201"/>
      <c r="P1562" s="201"/>
      <c r="Q1562" s="202"/>
      <c r="R1562" s="202"/>
      <c r="S1562" s="202"/>
      <c r="T1562" s="193" t="str">
        <f>IFERROR(VLOOKUP(S1562,Sort!E:F,2,0),"")</f>
        <v/>
      </c>
      <c r="U1562" s="115" t="str">
        <f t="shared" si="239"/>
        <v/>
      </c>
      <c r="V1562" s="202" t="s">
        <v>422</v>
      </c>
      <c r="W1562" s="202"/>
      <c r="X1562" s="202"/>
      <c r="Y1562" s="202"/>
      <c r="Z1562" s="193"/>
      <c r="AA1562" s="193" t="s">
        <v>362</v>
      </c>
      <c r="AB1562" s="203"/>
      <c r="AC1562" s="204" t="str">
        <f t="shared" si="240"/>
        <v>CLOSE</v>
      </c>
      <c r="AD1562" s="47" t="str">
        <f t="array" ref="AD1562">IF(D1562="","",INDEX(HM_Unit!$D$1:$AE$1,MATCH(C1562,HM_Unit!$D$2:$AE$2,0)))</f>
        <v/>
      </c>
      <c r="AE1562" s="46"/>
      <c r="AF1562" s="46"/>
      <c r="AG1562" s="46"/>
      <c r="AH1562" s="46"/>
      <c r="AI1562" s="46"/>
      <c r="AJ1562" s="46"/>
      <c r="AK1562" s="46"/>
    </row>
    <row r="1563" spans="1:37" ht="12" customHeight="1">
      <c r="A1563" s="46" t="str">
        <f>IFERROR(VLOOKUP(D1563,Sort!B:D,3,0),"")</f>
        <v/>
      </c>
      <c r="B1563" s="190" t="str">
        <f t="shared" si="234"/>
        <v>0CLOSE</v>
      </c>
      <c r="C1563" s="196"/>
      <c r="D1563" s="193"/>
      <c r="E1563" s="193" t="str">
        <f>IFERROR(VLOOKUP(D1563,Sort!B:C,2,0),"")</f>
        <v/>
      </c>
      <c r="F1563" s="194"/>
      <c r="G1563" s="195" t="str">
        <f t="shared" si="235"/>
        <v/>
      </c>
      <c r="H1563" s="243"/>
      <c r="I1563" s="197"/>
      <c r="J1563" s="243"/>
      <c r="K1563" s="197"/>
      <c r="L1563" s="198" t="str">
        <f t="shared" si="236"/>
        <v/>
      </c>
      <c r="M1563" s="199" t="str">
        <f t="shared" si="237"/>
        <v/>
      </c>
      <c r="N1563" s="200" t="str">
        <f t="shared" si="238"/>
        <v xml:space="preserve"> </v>
      </c>
      <c r="O1563" s="201"/>
      <c r="P1563" s="201"/>
      <c r="Q1563" s="202"/>
      <c r="R1563" s="202"/>
      <c r="S1563" s="202"/>
      <c r="T1563" s="193" t="str">
        <f>IFERROR(VLOOKUP(S1563,Sort!E:F,2,0),"")</f>
        <v/>
      </c>
      <c r="U1563" s="115" t="str">
        <f t="shared" si="239"/>
        <v/>
      </c>
      <c r="V1563" s="202" t="s">
        <v>422</v>
      </c>
      <c r="W1563" s="202"/>
      <c r="X1563" s="202"/>
      <c r="Y1563" s="202"/>
      <c r="Z1563" s="193"/>
      <c r="AA1563" s="193" t="s">
        <v>362</v>
      </c>
      <c r="AB1563" s="203"/>
      <c r="AC1563" s="204" t="str">
        <f t="shared" si="240"/>
        <v>CLOSE</v>
      </c>
      <c r="AD1563" s="47" t="str">
        <f t="array" ref="AD1563">IF(D1563="","",INDEX(HM_Unit!$D$1:$AE$1,MATCH(C1563,HM_Unit!$D$2:$AE$2,0)))</f>
        <v/>
      </c>
      <c r="AE1563" s="46"/>
      <c r="AF1563" s="46"/>
      <c r="AG1563" s="46"/>
      <c r="AH1563" s="46"/>
      <c r="AI1563" s="46"/>
      <c r="AJ1563" s="46"/>
      <c r="AK1563" s="46"/>
    </row>
    <row r="1564" spans="1:37" ht="12" customHeight="1">
      <c r="A1564" s="46" t="str">
        <f>IFERROR(VLOOKUP(D1564,Sort!B:D,3,0),"")</f>
        <v/>
      </c>
      <c r="B1564" s="190" t="str">
        <f t="shared" si="234"/>
        <v>0CLOSE</v>
      </c>
      <c r="C1564" s="196"/>
      <c r="D1564" s="193"/>
      <c r="E1564" s="193" t="str">
        <f>IFERROR(VLOOKUP(D1564,Sort!B:C,2,0),"")</f>
        <v/>
      </c>
      <c r="F1564" s="194"/>
      <c r="G1564" s="195" t="str">
        <f t="shared" si="235"/>
        <v/>
      </c>
      <c r="H1564" s="243"/>
      <c r="I1564" s="197"/>
      <c r="J1564" s="243"/>
      <c r="K1564" s="197"/>
      <c r="L1564" s="198" t="str">
        <f t="shared" si="236"/>
        <v/>
      </c>
      <c r="M1564" s="199" t="str">
        <f t="shared" si="237"/>
        <v/>
      </c>
      <c r="N1564" s="200" t="str">
        <f t="shared" si="238"/>
        <v xml:space="preserve"> </v>
      </c>
      <c r="O1564" s="201"/>
      <c r="P1564" s="201"/>
      <c r="Q1564" s="202"/>
      <c r="R1564" s="202"/>
      <c r="S1564" s="202"/>
      <c r="T1564" s="193" t="str">
        <f>IFERROR(VLOOKUP(S1564,Sort!E:F,2,0),"")</f>
        <v/>
      </c>
      <c r="U1564" s="115" t="str">
        <f t="shared" si="239"/>
        <v/>
      </c>
      <c r="V1564" s="202" t="s">
        <v>422</v>
      </c>
      <c r="W1564" s="202"/>
      <c r="X1564" s="202"/>
      <c r="Y1564" s="202"/>
      <c r="Z1564" s="193"/>
      <c r="AA1564" s="193" t="s">
        <v>362</v>
      </c>
      <c r="AB1564" s="203"/>
      <c r="AC1564" s="204" t="str">
        <f t="shared" si="240"/>
        <v>CLOSE</v>
      </c>
      <c r="AD1564" s="47" t="str">
        <f t="array" ref="AD1564">IF(D1564="","",INDEX(HM_Unit!$D$1:$AE$1,MATCH(C1564,HM_Unit!$D$2:$AE$2,0)))</f>
        <v/>
      </c>
      <c r="AE1564" s="46"/>
      <c r="AF1564" s="46"/>
      <c r="AG1564" s="46"/>
      <c r="AH1564" s="46"/>
      <c r="AI1564" s="46"/>
      <c r="AJ1564" s="46"/>
      <c r="AK1564" s="46"/>
    </row>
    <row r="1565" spans="1:37" ht="12" customHeight="1">
      <c r="A1565" s="46" t="str">
        <f>IFERROR(VLOOKUP(D1565,Sort!B:D,3,0),"")</f>
        <v/>
      </c>
      <c r="B1565" s="190" t="str">
        <f t="shared" si="234"/>
        <v>0CLOSE</v>
      </c>
      <c r="C1565" s="196"/>
      <c r="D1565" s="193"/>
      <c r="E1565" s="193" t="str">
        <f>IFERROR(VLOOKUP(D1565,Sort!B:C,2,0),"")</f>
        <v/>
      </c>
      <c r="F1565" s="194"/>
      <c r="G1565" s="195" t="str">
        <f t="shared" si="235"/>
        <v/>
      </c>
      <c r="H1565" s="243"/>
      <c r="I1565" s="197"/>
      <c r="J1565" s="243"/>
      <c r="K1565" s="197"/>
      <c r="L1565" s="198" t="str">
        <f t="shared" si="236"/>
        <v/>
      </c>
      <c r="M1565" s="199" t="str">
        <f t="shared" si="237"/>
        <v/>
      </c>
      <c r="N1565" s="200" t="str">
        <f t="shared" si="238"/>
        <v xml:space="preserve"> </v>
      </c>
      <c r="O1565" s="201"/>
      <c r="P1565" s="201"/>
      <c r="Q1565" s="202"/>
      <c r="R1565" s="202"/>
      <c r="S1565" s="202"/>
      <c r="T1565" s="193" t="str">
        <f>IFERROR(VLOOKUP(S1565,Sort!E:F,2,0),"")</f>
        <v/>
      </c>
      <c r="U1565" s="115" t="str">
        <f t="shared" si="239"/>
        <v/>
      </c>
      <c r="V1565" s="202" t="s">
        <v>422</v>
      </c>
      <c r="W1565" s="202"/>
      <c r="X1565" s="202"/>
      <c r="Y1565" s="202"/>
      <c r="Z1565" s="193"/>
      <c r="AA1565" s="193" t="s">
        <v>362</v>
      </c>
      <c r="AB1565" s="203"/>
      <c r="AC1565" s="204" t="str">
        <f t="shared" si="240"/>
        <v>CLOSE</v>
      </c>
      <c r="AD1565" s="47" t="str">
        <f t="array" ref="AD1565">IF(D1565="","",INDEX(HM_Unit!$D$1:$AE$1,MATCH(C1565,HM_Unit!$D$2:$AE$2,0)))</f>
        <v/>
      </c>
      <c r="AE1565" s="46"/>
      <c r="AF1565" s="46"/>
      <c r="AG1565" s="46"/>
      <c r="AH1565" s="46"/>
      <c r="AI1565" s="46"/>
      <c r="AJ1565" s="46"/>
      <c r="AK1565" s="46"/>
    </row>
    <row r="1566" spans="1:37" ht="12" customHeight="1">
      <c r="A1566" s="46" t="str">
        <f>IFERROR(VLOOKUP(D1566,Sort!B:D,3,0),"")</f>
        <v/>
      </c>
      <c r="B1566" s="190" t="str">
        <f t="shared" si="234"/>
        <v>0CLOSE</v>
      </c>
      <c r="C1566" s="196"/>
      <c r="D1566" s="193"/>
      <c r="E1566" s="193" t="str">
        <f>IFERROR(VLOOKUP(D1566,Sort!B:C,2,0),"")</f>
        <v/>
      </c>
      <c r="F1566" s="194"/>
      <c r="G1566" s="195" t="str">
        <f t="shared" si="235"/>
        <v/>
      </c>
      <c r="H1566" s="243"/>
      <c r="I1566" s="197"/>
      <c r="J1566" s="243"/>
      <c r="K1566" s="197"/>
      <c r="L1566" s="198" t="str">
        <f t="shared" si="236"/>
        <v/>
      </c>
      <c r="M1566" s="199" t="str">
        <f t="shared" si="237"/>
        <v/>
      </c>
      <c r="N1566" s="200" t="str">
        <f t="shared" si="238"/>
        <v xml:space="preserve"> </v>
      </c>
      <c r="O1566" s="201"/>
      <c r="P1566" s="201"/>
      <c r="Q1566" s="202"/>
      <c r="R1566" s="202"/>
      <c r="S1566" s="202"/>
      <c r="T1566" s="193" t="str">
        <f>IFERROR(VLOOKUP(S1566,Sort!E:F,2,0),"")</f>
        <v/>
      </c>
      <c r="U1566" s="115" t="str">
        <f t="shared" si="239"/>
        <v/>
      </c>
      <c r="V1566" s="202" t="s">
        <v>422</v>
      </c>
      <c r="W1566" s="202"/>
      <c r="X1566" s="202"/>
      <c r="Y1566" s="202"/>
      <c r="Z1566" s="193"/>
      <c r="AA1566" s="193" t="s">
        <v>362</v>
      </c>
      <c r="AB1566" s="203"/>
      <c r="AC1566" s="204" t="str">
        <f t="shared" si="240"/>
        <v>CLOSE</v>
      </c>
      <c r="AD1566" s="47" t="str">
        <f t="array" ref="AD1566">IF(D1566="","",INDEX(HM_Unit!$D$1:$AE$1,MATCH(C1566,HM_Unit!$D$2:$AE$2,0)))</f>
        <v/>
      </c>
      <c r="AE1566" s="46"/>
      <c r="AF1566" s="46"/>
      <c r="AG1566" s="46"/>
      <c r="AH1566" s="46"/>
      <c r="AI1566" s="46"/>
      <c r="AJ1566" s="46"/>
      <c r="AK1566" s="46"/>
    </row>
    <row r="1567" spans="1:37" ht="12" customHeight="1">
      <c r="A1567" s="46" t="str">
        <f>IFERROR(VLOOKUP(D1567,Sort!B:D,3,0),"")</f>
        <v/>
      </c>
      <c r="B1567" s="190" t="str">
        <f t="shared" si="234"/>
        <v>0CLOSE</v>
      </c>
      <c r="C1567" s="196"/>
      <c r="D1567" s="193"/>
      <c r="E1567" s="193" t="str">
        <f>IFERROR(VLOOKUP(D1567,Sort!B:C,2,0),"")</f>
        <v/>
      </c>
      <c r="F1567" s="194"/>
      <c r="G1567" s="195" t="str">
        <f t="shared" si="235"/>
        <v/>
      </c>
      <c r="H1567" s="243"/>
      <c r="I1567" s="197"/>
      <c r="J1567" s="243"/>
      <c r="K1567" s="197"/>
      <c r="L1567" s="198" t="str">
        <f t="shared" si="236"/>
        <v/>
      </c>
      <c r="M1567" s="199" t="str">
        <f t="shared" si="237"/>
        <v/>
      </c>
      <c r="N1567" s="200" t="str">
        <f t="shared" si="238"/>
        <v xml:space="preserve"> </v>
      </c>
      <c r="O1567" s="201"/>
      <c r="P1567" s="201"/>
      <c r="Q1567" s="202"/>
      <c r="R1567" s="202"/>
      <c r="S1567" s="202"/>
      <c r="T1567" s="193" t="str">
        <f>IFERROR(VLOOKUP(S1567,Sort!E:F,2,0),"")</f>
        <v/>
      </c>
      <c r="U1567" s="115" t="str">
        <f t="shared" si="239"/>
        <v/>
      </c>
      <c r="V1567" s="202" t="s">
        <v>422</v>
      </c>
      <c r="W1567" s="202"/>
      <c r="X1567" s="202"/>
      <c r="Y1567" s="202"/>
      <c r="Z1567" s="193"/>
      <c r="AA1567" s="193" t="s">
        <v>362</v>
      </c>
      <c r="AB1567" s="203"/>
      <c r="AC1567" s="204" t="str">
        <f t="shared" si="240"/>
        <v>CLOSE</v>
      </c>
      <c r="AD1567" s="47" t="str">
        <f t="array" ref="AD1567">IF(D1567="","",INDEX(HM_Unit!$D$1:$AE$1,MATCH(C1567,HM_Unit!$D$2:$AE$2,0)))</f>
        <v/>
      </c>
      <c r="AE1567" s="46"/>
      <c r="AF1567" s="46"/>
      <c r="AG1567" s="46"/>
      <c r="AH1567" s="46"/>
      <c r="AI1567" s="46"/>
      <c r="AJ1567" s="46"/>
      <c r="AK1567" s="46"/>
    </row>
    <row r="1568" spans="1:37" ht="12" customHeight="1">
      <c r="A1568" s="46" t="str">
        <f>IFERROR(VLOOKUP(D1568,Sort!B:D,3,0),"")</f>
        <v/>
      </c>
      <c r="B1568" s="190" t="str">
        <f t="shared" si="234"/>
        <v>0CLOSE</v>
      </c>
      <c r="C1568" s="196"/>
      <c r="D1568" s="193"/>
      <c r="E1568" s="193" t="str">
        <f>IFERROR(VLOOKUP(D1568,Sort!B:C,2,0),"")</f>
        <v/>
      </c>
      <c r="F1568" s="194"/>
      <c r="G1568" s="195" t="str">
        <f t="shared" si="235"/>
        <v/>
      </c>
      <c r="H1568" s="243"/>
      <c r="I1568" s="197"/>
      <c r="J1568" s="243"/>
      <c r="K1568" s="197"/>
      <c r="L1568" s="198" t="str">
        <f t="shared" si="236"/>
        <v/>
      </c>
      <c r="M1568" s="199" t="str">
        <f t="shared" si="237"/>
        <v/>
      </c>
      <c r="N1568" s="200" t="str">
        <f t="shared" si="238"/>
        <v xml:space="preserve"> </v>
      </c>
      <c r="O1568" s="201"/>
      <c r="P1568" s="201"/>
      <c r="Q1568" s="202"/>
      <c r="R1568" s="202"/>
      <c r="S1568" s="202"/>
      <c r="T1568" s="193" t="str">
        <f>IFERROR(VLOOKUP(S1568,Sort!E:F,2,0),"")</f>
        <v/>
      </c>
      <c r="U1568" s="115" t="str">
        <f t="shared" si="239"/>
        <v/>
      </c>
      <c r="V1568" s="202" t="s">
        <v>422</v>
      </c>
      <c r="W1568" s="202"/>
      <c r="X1568" s="202"/>
      <c r="Y1568" s="202"/>
      <c r="Z1568" s="193"/>
      <c r="AA1568" s="193" t="s">
        <v>362</v>
      </c>
      <c r="AB1568" s="203"/>
      <c r="AC1568" s="204" t="str">
        <f t="shared" si="240"/>
        <v>CLOSE</v>
      </c>
      <c r="AD1568" s="47" t="str">
        <f t="array" ref="AD1568">IF(D1568="","",INDEX(HM_Unit!$D$1:$AE$1,MATCH(C1568,HM_Unit!$D$2:$AE$2,0)))</f>
        <v/>
      </c>
      <c r="AE1568" s="46"/>
      <c r="AF1568" s="46"/>
      <c r="AG1568" s="46"/>
      <c r="AH1568" s="46"/>
      <c r="AI1568" s="46"/>
      <c r="AJ1568" s="46"/>
      <c r="AK1568" s="46"/>
    </row>
    <row r="1569" spans="1:37" ht="12" customHeight="1">
      <c r="A1569" s="46" t="str">
        <f>IFERROR(VLOOKUP(D1569,Sort!B:D,3,0),"")</f>
        <v/>
      </c>
      <c r="B1569" s="190" t="str">
        <f t="shared" si="234"/>
        <v>0CLOSE</v>
      </c>
      <c r="C1569" s="196"/>
      <c r="D1569" s="193"/>
      <c r="E1569" s="193" t="str">
        <f>IFERROR(VLOOKUP(D1569,Sort!B:C,2,0),"")</f>
        <v/>
      </c>
      <c r="F1569" s="194"/>
      <c r="G1569" s="195" t="str">
        <f t="shared" si="235"/>
        <v/>
      </c>
      <c r="H1569" s="243"/>
      <c r="I1569" s="197"/>
      <c r="J1569" s="243"/>
      <c r="K1569" s="197"/>
      <c r="L1569" s="198" t="str">
        <f t="shared" si="236"/>
        <v/>
      </c>
      <c r="M1569" s="199" t="str">
        <f t="shared" si="237"/>
        <v/>
      </c>
      <c r="N1569" s="200" t="str">
        <f t="shared" si="238"/>
        <v xml:space="preserve"> </v>
      </c>
      <c r="O1569" s="201"/>
      <c r="P1569" s="201"/>
      <c r="Q1569" s="202"/>
      <c r="R1569" s="202"/>
      <c r="S1569" s="202"/>
      <c r="T1569" s="193" t="str">
        <f>IFERROR(VLOOKUP(S1569,Sort!E:F,2,0),"")</f>
        <v/>
      </c>
      <c r="U1569" s="115" t="str">
        <f t="shared" si="239"/>
        <v/>
      </c>
      <c r="V1569" s="202" t="s">
        <v>422</v>
      </c>
      <c r="W1569" s="202"/>
      <c r="X1569" s="202"/>
      <c r="Y1569" s="202"/>
      <c r="Z1569" s="193"/>
      <c r="AA1569" s="193" t="s">
        <v>362</v>
      </c>
      <c r="AB1569" s="203"/>
      <c r="AC1569" s="204" t="str">
        <f t="shared" si="240"/>
        <v>CLOSE</v>
      </c>
      <c r="AD1569" s="47" t="str">
        <f t="array" ref="AD1569">IF(D1569="","",INDEX(HM_Unit!$D$1:$AE$1,MATCH(C1569,HM_Unit!$D$2:$AE$2,0)))</f>
        <v/>
      </c>
      <c r="AE1569" s="46"/>
      <c r="AF1569" s="46"/>
      <c r="AG1569" s="46"/>
      <c r="AH1569" s="46"/>
      <c r="AI1569" s="46"/>
      <c r="AJ1569" s="46"/>
      <c r="AK1569" s="46"/>
    </row>
    <row r="1570" spans="1:37" ht="12" customHeight="1">
      <c r="A1570" s="46" t="str">
        <f>IFERROR(VLOOKUP(D1570,Sort!B:D,3,0),"")</f>
        <v/>
      </c>
      <c r="B1570" s="190" t="str">
        <f t="shared" si="234"/>
        <v>0CLOSE</v>
      </c>
      <c r="C1570" s="196"/>
      <c r="D1570" s="193"/>
      <c r="E1570" s="193" t="str">
        <f>IFERROR(VLOOKUP(D1570,Sort!B:C,2,0),"")</f>
        <v/>
      </c>
      <c r="F1570" s="194"/>
      <c r="G1570" s="195" t="str">
        <f t="shared" si="235"/>
        <v/>
      </c>
      <c r="H1570" s="243"/>
      <c r="I1570" s="197"/>
      <c r="J1570" s="243"/>
      <c r="K1570" s="197"/>
      <c r="L1570" s="198" t="str">
        <f t="shared" si="236"/>
        <v/>
      </c>
      <c r="M1570" s="199" t="str">
        <f t="shared" si="237"/>
        <v/>
      </c>
      <c r="N1570" s="200" t="str">
        <f t="shared" si="238"/>
        <v xml:space="preserve"> </v>
      </c>
      <c r="O1570" s="201"/>
      <c r="P1570" s="201"/>
      <c r="Q1570" s="202"/>
      <c r="R1570" s="202"/>
      <c r="S1570" s="202"/>
      <c r="T1570" s="193" t="str">
        <f>IFERROR(VLOOKUP(S1570,Sort!E:F,2,0),"")</f>
        <v/>
      </c>
      <c r="U1570" s="115" t="str">
        <f t="shared" si="239"/>
        <v/>
      </c>
      <c r="V1570" s="202" t="s">
        <v>422</v>
      </c>
      <c r="W1570" s="202"/>
      <c r="X1570" s="202"/>
      <c r="Y1570" s="202"/>
      <c r="Z1570" s="193"/>
      <c r="AA1570" s="193" t="s">
        <v>362</v>
      </c>
      <c r="AB1570" s="203"/>
      <c r="AC1570" s="204" t="str">
        <f t="shared" si="240"/>
        <v>CLOSE</v>
      </c>
      <c r="AD1570" s="47" t="str">
        <f t="array" ref="AD1570">IF(D1570="","",INDEX(HM_Unit!$D$1:$AE$1,MATCH(C1570,HM_Unit!$D$2:$AE$2,0)))</f>
        <v/>
      </c>
      <c r="AE1570" s="46"/>
      <c r="AF1570" s="46"/>
      <c r="AG1570" s="46"/>
      <c r="AH1570" s="46"/>
      <c r="AI1570" s="46"/>
      <c r="AJ1570" s="46"/>
      <c r="AK1570" s="46"/>
    </row>
    <row r="1571" spans="1:37" ht="12" customHeight="1">
      <c r="A1571" s="46" t="str">
        <f>IFERROR(VLOOKUP(D1571,Sort!B:D,3,0),"")</f>
        <v/>
      </c>
      <c r="B1571" s="190" t="str">
        <f t="shared" si="234"/>
        <v>0CLOSE</v>
      </c>
      <c r="C1571" s="196"/>
      <c r="D1571" s="193"/>
      <c r="E1571" s="193" t="str">
        <f>IFERROR(VLOOKUP(D1571,Sort!B:C,2,0),"")</f>
        <v/>
      </c>
      <c r="F1571" s="194"/>
      <c r="G1571" s="195" t="str">
        <f t="shared" si="235"/>
        <v/>
      </c>
      <c r="H1571" s="243"/>
      <c r="I1571" s="197"/>
      <c r="J1571" s="243"/>
      <c r="K1571" s="197"/>
      <c r="L1571" s="198" t="str">
        <f t="shared" si="236"/>
        <v/>
      </c>
      <c r="M1571" s="199" t="str">
        <f t="shared" si="237"/>
        <v/>
      </c>
      <c r="N1571" s="200" t="str">
        <f t="shared" si="238"/>
        <v xml:space="preserve"> </v>
      </c>
      <c r="O1571" s="201"/>
      <c r="P1571" s="201"/>
      <c r="Q1571" s="202"/>
      <c r="R1571" s="202"/>
      <c r="S1571" s="202"/>
      <c r="T1571" s="193" t="str">
        <f>IFERROR(VLOOKUP(S1571,Sort!E:F,2,0),"")</f>
        <v/>
      </c>
      <c r="U1571" s="115" t="str">
        <f t="shared" si="239"/>
        <v/>
      </c>
      <c r="V1571" s="202" t="s">
        <v>422</v>
      </c>
      <c r="W1571" s="202"/>
      <c r="X1571" s="202"/>
      <c r="Y1571" s="202"/>
      <c r="Z1571" s="193"/>
      <c r="AA1571" s="193" t="s">
        <v>362</v>
      </c>
      <c r="AB1571" s="203"/>
      <c r="AC1571" s="204" t="str">
        <f t="shared" si="240"/>
        <v>CLOSE</v>
      </c>
      <c r="AD1571" s="47" t="str">
        <f t="array" ref="AD1571">IF(D1571="","",INDEX(HM_Unit!$D$1:$AE$1,MATCH(C1571,HM_Unit!$D$2:$AE$2,0)))</f>
        <v/>
      </c>
      <c r="AE1571" s="46"/>
      <c r="AF1571" s="46"/>
      <c r="AG1571" s="46"/>
      <c r="AH1571" s="46"/>
      <c r="AI1571" s="46"/>
      <c r="AJ1571" s="46"/>
      <c r="AK1571" s="46"/>
    </row>
    <row r="1572" spans="1:37" ht="12" customHeight="1">
      <c r="A1572" s="46" t="str">
        <f>IFERROR(VLOOKUP(D1572,Sort!B:D,3,0),"")</f>
        <v/>
      </c>
      <c r="B1572" s="190" t="str">
        <f t="shared" si="234"/>
        <v>0CLOSE</v>
      </c>
      <c r="C1572" s="196"/>
      <c r="D1572" s="193"/>
      <c r="E1572" s="193" t="str">
        <f>IFERROR(VLOOKUP(D1572,Sort!B:C,2,0),"")</f>
        <v/>
      </c>
      <c r="F1572" s="194"/>
      <c r="G1572" s="195" t="str">
        <f t="shared" si="235"/>
        <v/>
      </c>
      <c r="H1572" s="243"/>
      <c r="I1572" s="197"/>
      <c r="J1572" s="243"/>
      <c r="K1572" s="197"/>
      <c r="L1572" s="198" t="str">
        <f t="shared" si="236"/>
        <v/>
      </c>
      <c r="M1572" s="199" t="str">
        <f t="shared" si="237"/>
        <v/>
      </c>
      <c r="N1572" s="200" t="str">
        <f t="shared" si="238"/>
        <v xml:space="preserve"> </v>
      </c>
      <c r="O1572" s="201"/>
      <c r="P1572" s="201"/>
      <c r="Q1572" s="202"/>
      <c r="R1572" s="202"/>
      <c r="S1572" s="202"/>
      <c r="T1572" s="193" t="str">
        <f>IFERROR(VLOOKUP(S1572,Sort!E:F,2,0),"")</f>
        <v/>
      </c>
      <c r="U1572" s="115" t="str">
        <f t="shared" si="239"/>
        <v/>
      </c>
      <c r="V1572" s="202" t="s">
        <v>422</v>
      </c>
      <c r="W1572" s="202"/>
      <c r="X1572" s="202"/>
      <c r="Y1572" s="202"/>
      <c r="Z1572" s="193"/>
      <c r="AA1572" s="193" t="s">
        <v>362</v>
      </c>
      <c r="AB1572" s="203"/>
      <c r="AC1572" s="204" t="str">
        <f t="shared" si="240"/>
        <v>CLOSE</v>
      </c>
      <c r="AD1572" s="47" t="str">
        <f t="array" ref="AD1572">IF(D1572="","",INDEX(HM_Unit!$D$1:$AE$1,MATCH(C1572,HM_Unit!$D$2:$AE$2,0)))</f>
        <v/>
      </c>
      <c r="AE1572" s="46"/>
      <c r="AF1572" s="46"/>
      <c r="AG1572" s="46"/>
      <c r="AH1572" s="46"/>
      <c r="AI1572" s="46"/>
      <c r="AJ1572" s="46"/>
      <c r="AK1572" s="46"/>
    </row>
    <row r="1573" spans="1:37" ht="12" customHeight="1">
      <c r="A1573" s="46" t="str">
        <f>IFERROR(VLOOKUP(D1573,Sort!B:D,3,0),"")</f>
        <v/>
      </c>
      <c r="B1573" s="190" t="str">
        <f t="shared" si="234"/>
        <v>0CLOSE</v>
      </c>
      <c r="C1573" s="196"/>
      <c r="D1573" s="193"/>
      <c r="E1573" s="193" t="str">
        <f>IFERROR(VLOOKUP(D1573,Sort!B:C,2,0),"")</f>
        <v/>
      </c>
      <c r="F1573" s="194"/>
      <c r="G1573" s="195" t="str">
        <f t="shared" si="235"/>
        <v/>
      </c>
      <c r="H1573" s="243"/>
      <c r="I1573" s="197"/>
      <c r="J1573" s="243"/>
      <c r="K1573" s="197"/>
      <c r="L1573" s="198" t="str">
        <f t="shared" si="236"/>
        <v/>
      </c>
      <c r="M1573" s="199" t="str">
        <f t="shared" si="237"/>
        <v/>
      </c>
      <c r="N1573" s="200" t="str">
        <f t="shared" si="238"/>
        <v xml:space="preserve"> </v>
      </c>
      <c r="O1573" s="201"/>
      <c r="P1573" s="201"/>
      <c r="Q1573" s="202"/>
      <c r="R1573" s="202"/>
      <c r="S1573" s="202"/>
      <c r="T1573" s="193" t="str">
        <f>IFERROR(VLOOKUP(S1573,Sort!E:F,2,0),"")</f>
        <v/>
      </c>
      <c r="U1573" s="115" t="str">
        <f t="shared" si="239"/>
        <v/>
      </c>
      <c r="V1573" s="202" t="s">
        <v>422</v>
      </c>
      <c r="W1573" s="202"/>
      <c r="X1573" s="202"/>
      <c r="Y1573" s="202"/>
      <c r="Z1573" s="193"/>
      <c r="AA1573" s="193" t="s">
        <v>362</v>
      </c>
      <c r="AB1573" s="203"/>
      <c r="AC1573" s="204" t="str">
        <f t="shared" si="240"/>
        <v>CLOSE</v>
      </c>
      <c r="AD1573" s="47" t="str">
        <f t="array" ref="AD1573">IF(D1573="","",INDEX(HM_Unit!$D$1:$AE$1,MATCH(C1573,HM_Unit!$D$2:$AE$2,0)))</f>
        <v/>
      </c>
      <c r="AE1573" s="46"/>
      <c r="AF1573" s="46"/>
      <c r="AG1573" s="46"/>
      <c r="AH1573" s="46"/>
      <c r="AI1573" s="46"/>
      <c r="AJ1573" s="46"/>
      <c r="AK1573" s="46"/>
    </row>
    <row r="1574" spans="1:37" ht="12" customHeight="1">
      <c r="A1574" s="46" t="str">
        <f>IFERROR(VLOOKUP(D1574,Sort!B:D,3,0),"")</f>
        <v/>
      </c>
      <c r="B1574" s="190" t="str">
        <f t="shared" si="234"/>
        <v>0CLOSE</v>
      </c>
      <c r="C1574" s="196"/>
      <c r="D1574" s="193"/>
      <c r="E1574" s="193" t="str">
        <f>IFERROR(VLOOKUP(D1574,Sort!B:C,2,0),"")</f>
        <v/>
      </c>
      <c r="F1574" s="194"/>
      <c r="G1574" s="195" t="str">
        <f t="shared" si="235"/>
        <v/>
      </c>
      <c r="H1574" s="243"/>
      <c r="I1574" s="197"/>
      <c r="J1574" s="243"/>
      <c r="K1574" s="197"/>
      <c r="L1574" s="198" t="str">
        <f t="shared" si="236"/>
        <v/>
      </c>
      <c r="M1574" s="199" t="str">
        <f t="shared" si="237"/>
        <v/>
      </c>
      <c r="N1574" s="200" t="str">
        <f t="shared" si="238"/>
        <v xml:space="preserve"> </v>
      </c>
      <c r="O1574" s="201"/>
      <c r="P1574" s="201"/>
      <c r="Q1574" s="202"/>
      <c r="R1574" s="202"/>
      <c r="S1574" s="202"/>
      <c r="T1574" s="193" t="str">
        <f>IFERROR(VLOOKUP(S1574,Sort!E:F,2,0),"")</f>
        <v/>
      </c>
      <c r="U1574" s="115" t="str">
        <f t="shared" si="239"/>
        <v/>
      </c>
      <c r="V1574" s="202" t="s">
        <v>422</v>
      </c>
      <c r="W1574" s="202"/>
      <c r="X1574" s="202"/>
      <c r="Y1574" s="202"/>
      <c r="Z1574" s="193"/>
      <c r="AA1574" s="193" t="s">
        <v>362</v>
      </c>
      <c r="AB1574" s="203"/>
      <c r="AC1574" s="204" t="str">
        <f t="shared" si="240"/>
        <v>CLOSE</v>
      </c>
      <c r="AD1574" s="47" t="str">
        <f t="array" ref="AD1574">IF(D1574="","",INDEX(HM_Unit!$D$1:$AE$1,MATCH(C1574,HM_Unit!$D$2:$AE$2,0)))</f>
        <v/>
      </c>
      <c r="AE1574" s="46"/>
      <c r="AF1574" s="46"/>
      <c r="AG1574" s="46"/>
      <c r="AH1574" s="46"/>
      <c r="AI1574" s="46"/>
      <c r="AJ1574" s="46"/>
      <c r="AK1574" s="46"/>
    </row>
    <row r="1575" spans="1:37" ht="12" customHeight="1">
      <c r="A1575" s="46" t="str">
        <f>IFERROR(VLOOKUP(D1575,Sort!B:D,3,0),"")</f>
        <v/>
      </c>
      <c r="B1575" s="190" t="str">
        <f t="shared" si="234"/>
        <v>0CLOSE</v>
      </c>
      <c r="C1575" s="196"/>
      <c r="D1575" s="193"/>
      <c r="E1575" s="193" t="str">
        <f>IFERROR(VLOOKUP(D1575,Sort!B:C,2,0),"")</f>
        <v/>
      </c>
      <c r="F1575" s="194"/>
      <c r="G1575" s="195" t="str">
        <f t="shared" si="235"/>
        <v/>
      </c>
      <c r="H1575" s="243"/>
      <c r="I1575" s="197"/>
      <c r="J1575" s="243"/>
      <c r="K1575" s="197"/>
      <c r="L1575" s="198" t="str">
        <f t="shared" si="236"/>
        <v/>
      </c>
      <c r="M1575" s="199" t="str">
        <f t="shared" si="237"/>
        <v/>
      </c>
      <c r="N1575" s="200" t="str">
        <f t="shared" si="238"/>
        <v xml:space="preserve"> </v>
      </c>
      <c r="O1575" s="201"/>
      <c r="P1575" s="201"/>
      <c r="Q1575" s="202"/>
      <c r="R1575" s="202"/>
      <c r="S1575" s="202"/>
      <c r="T1575" s="193" t="str">
        <f>IFERROR(VLOOKUP(S1575,Sort!E:F,2,0),"")</f>
        <v/>
      </c>
      <c r="U1575" s="115" t="str">
        <f t="shared" si="239"/>
        <v/>
      </c>
      <c r="V1575" s="202" t="s">
        <v>422</v>
      </c>
      <c r="W1575" s="202"/>
      <c r="X1575" s="202"/>
      <c r="Y1575" s="202"/>
      <c r="Z1575" s="193"/>
      <c r="AA1575" s="193" t="s">
        <v>362</v>
      </c>
      <c r="AB1575" s="203"/>
      <c r="AC1575" s="204" t="str">
        <f t="shared" si="240"/>
        <v>CLOSE</v>
      </c>
      <c r="AD1575" s="47" t="str">
        <f t="array" ref="AD1575">IF(D1575="","",INDEX(HM_Unit!$D$1:$AE$1,MATCH(C1575,HM_Unit!$D$2:$AE$2,0)))</f>
        <v/>
      </c>
      <c r="AE1575" s="46"/>
      <c r="AF1575" s="46"/>
      <c r="AG1575" s="46"/>
      <c r="AH1575" s="46"/>
      <c r="AI1575" s="46"/>
      <c r="AJ1575" s="46"/>
      <c r="AK1575" s="46"/>
    </row>
    <row r="1576" spans="1:37" ht="12" customHeight="1">
      <c r="A1576" s="46" t="str">
        <f>IFERROR(VLOOKUP(D1576,Sort!B:D,3,0),"")</f>
        <v/>
      </c>
      <c r="B1576" s="190" t="str">
        <f t="shared" si="234"/>
        <v>0CLOSE</v>
      </c>
      <c r="C1576" s="196"/>
      <c r="D1576" s="193"/>
      <c r="E1576" s="193" t="str">
        <f>IFERROR(VLOOKUP(D1576,Sort!B:C,2,0),"")</f>
        <v/>
      </c>
      <c r="F1576" s="194"/>
      <c r="G1576" s="195" t="str">
        <f t="shared" si="235"/>
        <v/>
      </c>
      <c r="H1576" s="243"/>
      <c r="I1576" s="197"/>
      <c r="J1576" s="243"/>
      <c r="K1576" s="197"/>
      <c r="L1576" s="198" t="str">
        <f t="shared" si="236"/>
        <v/>
      </c>
      <c r="M1576" s="199" t="str">
        <f t="shared" si="237"/>
        <v/>
      </c>
      <c r="N1576" s="200" t="str">
        <f t="shared" si="238"/>
        <v xml:space="preserve"> </v>
      </c>
      <c r="O1576" s="201"/>
      <c r="P1576" s="201"/>
      <c r="Q1576" s="202"/>
      <c r="R1576" s="202"/>
      <c r="S1576" s="202"/>
      <c r="T1576" s="193" t="str">
        <f>IFERROR(VLOOKUP(S1576,Sort!E:F,2,0),"")</f>
        <v/>
      </c>
      <c r="U1576" s="115" t="str">
        <f t="shared" si="239"/>
        <v/>
      </c>
      <c r="V1576" s="202" t="s">
        <v>422</v>
      </c>
      <c r="W1576" s="202"/>
      <c r="X1576" s="202"/>
      <c r="Y1576" s="202"/>
      <c r="Z1576" s="193"/>
      <c r="AA1576" s="193" t="s">
        <v>362</v>
      </c>
      <c r="AB1576" s="203"/>
      <c r="AC1576" s="204" t="str">
        <f t="shared" si="240"/>
        <v>CLOSE</v>
      </c>
      <c r="AD1576" s="47" t="str">
        <f t="array" ref="AD1576">IF(D1576="","",INDEX(HM_Unit!$D$1:$AE$1,MATCH(C1576,HM_Unit!$D$2:$AE$2,0)))</f>
        <v/>
      </c>
      <c r="AE1576" s="46"/>
      <c r="AF1576" s="46"/>
      <c r="AG1576" s="46"/>
      <c r="AH1576" s="46"/>
      <c r="AI1576" s="46"/>
      <c r="AJ1576" s="46"/>
      <c r="AK1576" s="46"/>
    </row>
    <row r="1577" spans="1:37" ht="12" customHeight="1">
      <c r="A1577" s="46" t="str">
        <f>IFERROR(VLOOKUP(D1577,Sort!B:D,3,0),"")</f>
        <v/>
      </c>
      <c r="B1577" s="190" t="str">
        <f t="shared" si="234"/>
        <v>0CLOSE</v>
      </c>
      <c r="C1577" s="196"/>
      <c r="D1577" s="193"/>
      <c r="E1577" s="193" t="str">
        <f>IFERROR(VLOOKUP(D1577,Sort!B:C,2,0),"")</f>
        <v/>
      </c>
      <c r="F1577" s="194"/>
      <c r="G1577" s="195" t="str">
        <f t="shared" si="235"/>
        <v/>
      </c>
      <c r="H1577" s="243"/>
      <c r="I1577" s="197"/>
      <c r="J1577" s="243"/>
      <c r="K1577" s="197"/>
      <c r="L1577" s="198" t="str">
        <f t="shared" si="236"/>
        <v/>
      </c>
      <c r="M1577" s="199" t="str">
        <f t="shared" si="237"/>
        <v/>
      </c>
      <c r="N1577" s="200" t="str">
        <f t="shared" si="238"/>
        <v xml:space="preserve"> </v>
      </c>
      <c r="O1577" s="201"/>
      <c r="P1577" s="201"/>
      <c r="Q1577" s="202"/>
      <c r="R1577" s="202"/>
      <c r="S1577" s="202"/>
      <c r="T1577" s="193" t="str">
        <f>IFERROR(VLOOKUP(S1577,Sort!E:F,2,0),"")</f>
        <v/>
      </c>
      <c r="U1577" s="115" t="str">
        <f t="shared" si="239"/>
        <v/>
      </c>
      <c r="V1577" s="202" t="s">
        <v>422</v>
      </c>
      <c r="W1577" s="202"/>
      <c r="X1577" s="202"/>
      <c r="Y1577" s="202"/>
      <c r="Z1577" s="193"/>
      <c r="AA1577" s="193" t="s">
        <v>362</v>
      </c>
      <c r="AB1577" s="203"/>
      <c r="AC1577" s="204" t="str">
        <f t="shared" si="240"/>
        <v>CLOSE</v>
      </c>
      <c r="AD1577" s="47" t="str">
        <f t="array" ref="AD1577">IF(D1577="","",INDEX(HM_Unit!$D$1:$AE$1,MATCH(C1577,HM_Unit!$D$2:$AE$2,0)))</f>
        <v/>
      </c>
      <c r="AE1577" s="46"/>
      <c r="AF1577" s="46"/>
      <c r="AG1577" s="46"/>
      <c r="AH1577" s="46"/>
      <c r="AI1577" s="46"/>
      <c r="AJ1577" s="46"/>
      <c r="AK1577" s="46"/>
    </row>
    <row r="1578" spans="1:37" ht="12" customHeight="1">
      <c r="A1578" s="46" t="str">
        <f>IFERROR(VLOOKUP(D1578,Sort!B:D,3,0),"")</f>
        <v/>
      </c>
      <c r="B1578" s="190" t="str">
        <f t="shared" si="234"/>
        <v>0CLOSE</v>
      </c>
      <c r="C1578" s="196"/>
      <c r="D1578" s="193"/>
      <c r="E1578" s="193" t="str">
        <f>IFERROR(VLOOKUP(D1578,Sort!B:C,2,0),"")</f>
        <v/>
      </c>
      <c r="F1578" s="194"/>
      <c r="G1578" s="195" t="str">
        <f t="shared" si="235"/>
        <v/>
      </c>
      <c r="H1578" s="243"/>
      <c r="I1578" s="197"/>
      <c r="J1578" s="243"/>
      <c r="K1578" s="197"/>
      <c r="L1578" s="198" t="str">
        <f t="shared" si="236"/>
        <v/>
      </c>
      <c r="M1578" s="199" t="str">
        <f t="shared" si="237"/>
        <v/>
      </c>
      <c r="N1578" s="200" t="str">
        <f t="shared" si="238"/>
        <v xml:space="preserve"> </v>
      </c>
      <c r="O1578" s="201"/>
      <c r="P1578" s="201"/>
      <c r="Q1578" s="202"/>
      <c r="R1578" s="202"/>
      <c r="S1578" s="202"/>
      <c r="T1578" s="193" t="str">
        <f>IFERROR(VLOOKUP(S1578,Sort!E:F,2,0),"")</f>
        <v/>
      </c>
      <c r="U1578" s="115" t="str">
        <f t="shared" si="239"/>
        <v/>
      </c>
      <c r="V1578" s="202" t="s">
        <v>422</v>
      </c>
      <c r="W1578" s="202"/>
      <c r="X1578" s="202"/>
      <c r="Y1578" s="202"/>
      <c r="Z1578" s="193"/>
      <c r="AA1578" s="193" t="s">
        <v>362</v>
      </c>
      <c r="AB1578" s="203"/>
      <c r="AC1578" s="204" t="str">
        <f t="shared" si="240"/>
        <v>CLOSE</v>
      </c>
      <c r="AD1578" s="47" t="str">
        <f t="array" ref="AD1578">IF(D1578="","",INDEX(HM_Unit!$D$1:$AE$1,MATCH(C1578,HM_Unit!$D$2:$AE$2,0)))</f>
        <v/>
      </c>
      <c r="AE1578" s="46"/>
      <c r="AF1578" s="46"/>
      <c r="AG1578" s="46"/>
      <c r="AH1578" s="46"/>
      <c r="AI1578" s="46"/>
      <c r="AJ1578" s="46"/>
      <c r="AK1578" s="46"/>
    </row>
    <row r="1579" spans="1:37" ht="12" customHeight="1">
      <c r="A1579" s="46" t="str">
        <f>IFERROR(VLOOKUP(D1579,Sort!B:D,3,0),"")</f>
        <v/>
      </c>
      <c r="B1579" s="190" t="str">
        <f t="shared" si="234"/>
        <v>0CLOSE</v>
      </c>
      <c r="C1579" s="196"/>
      <c r="D1579" s="193"/>
      <c r="E1579" s="193" t="str">
        <f>IFERROR(VLOOKUP(D1579,Sort!B:C,2,0),"")</f>
        <v/>
      </c>
      <c r="F1579" s="194"/>
      <c r="G1579" s="195" t="str">
        <f t="shared" si="235"/>
        <v/>
      </c>
      <c r="H1579" s="243"/>
      <c r="I1579" s="197"/>
      <c r="J1579" s="243"/>
      <c r="K1579" s="197"/>
      <c r="L1579" s="198" t="str">
        <f t="shared" si="236"/>
        <v/>
      </c>
      <c r="M1579" s="199" t="str">
        <f t="shared" si="237"/>
        <v/>
      </c>
      <c r="N1579" s="200" t="str">
        <f t="shared" si="238"/>
        <v xml:space="preserve"> </v>
      </c>
      <c r="O1579" s="201"/>
      <c r="P1579" s="201"/>
      <c r="Q1579" s="202"/>
      <c r="R1579" s="202"/>
      <c r="S1579" s="202"/>
      <c r="T1579" s="193" t="str">
        <f>IFERROR(VLOOKUP(S1579,Sort!E:F,2,0),"")</f>
        <v/>
      </c>
      <c r="U1579" s="115" t="str">
        <f t="shared" si="239"/>
        <v/>
      </c>
      <c r="V1579" s="202" t="s">
        <v>422</v>
      </c>
      <c r="W1579" s="202"/>
      <c r="X1579" s="202"/>
      <c r="Y1579" s="202"/>
      <c r="Z1579" s="193"/>
      <c r="AA1579" s="193" t="s">
        <v>362</v>
      </c>
      <c r="AB1579" s="203"/>
      <c r="AC1579" s="204" t="str">
        <f t="shared" si="240"/>
        <v>CLOSE</v>
      </c>
      <c r="AD1579" s="47" t="str">
        <f t="array" ref="AD1579">IF(D1579="","",INDEX(HM_Unit!$D$1:$AE$1,MATCH(C1579,HM_Unit!$D$2:$AE$2,0)))</f>
        <v/>
      </c>
      <c r="AE1579" s="46"/>
      <c r="AF1579" s="46"/>
      <c r="AG1579" s="46"/>
      <c r="AH1579" s="46"/>
      <c r="AI1579" s="46"/>
      <c r="AJ1579" s="46"/>
      <c r="AK1579" s="46"/>
    </row>
    <row r="1580" spans="1:37" ht="12" customHeight="1">
      <c r="A1580" s="46" t="str">
        <f>IFERROR(VLOOKUP(D1580,Sort!B:D,3,0),"")</f>
        <v/>
      </c>
      <c r="B1580" s="190" t="str">
        <f t="shared" si="234"/>
        <v>0CLOSE</v>
      </c>
      <c r="C1580" s="196"/>
      <c r="D1580" s="193"/>
      <c r="E1580" s="193" t="str">
        <f>IFERROR(VLOOKUP(D1580,Sort!B:C,2,0),"")</f>
        <v/>
      </c>
      <c r="F1580" s="194"/>
      <c r="G1580" s="195" t="str">
        <f t="shared" si="235"/>
        <v/>
      </c>
      <c r="H1580" s="243"/>
      <c r="I1580" s="197"/>
      <c r="J1580" s="243"/>
      <c r="K1580" s="197"/>
      <c r="L1580" s="198" t="str">
        <f t="shared" si="236"/>
        <v/>
      </c>
      <c r="M1580" s="199" t="str">
        <f t="shared" si="237"/>
        <v/>
      </c>
      <c r="N1580" s="200" t="str">
        <f t="shared" si="238"/>
        <v xml:space="preserve"> </v>
      </c>
      <c r="O1580" s="201"/>
      <c r="P1580" s="201"/>
      <c r="Q1580" s="202"/>
      <c r="R1580" s="202"/>
      <c r="S1580" s="202"/>
      <c r="T1580" s="193" t="str">
        <f>IFERROR(VLOOKUP(S1580,Sort!E:F,2,0),"")</f>
        <v/>
      </c>
      <c r="U1580" s="115" t="str">
        <f t="shared" si="239"/>
        <v/>
      </c>
      <c r="V1580" s="202" t="s">
        <v>422</v>
      </c>
      <c r="W1580" s="202"/>
      <c r="X1580" s="202"/>
      <c r="Y1580" s="202"/>
      <c r="Z1580" s="193"/>
      <c r="AA1580" s="193" t="s">
        <v>362</v>
      </c>
      <c r="AB1580" s="203"/>
      <c r="AC1580" s="204" t="str">
        <f t="shared" si="240"/>
        <v>CLOSE</v>
      </c>
      <c r="AD1580" s="47" t="str">
        <f t="array" ref="AD1580">IF(D1580="","",INDEX(HM_Unit!$D$1:$AE$1,MATCH(C1580,HM_Unit!$D$2:$AE$2,0)))</f>
        <v/>
      </c>
      <c r="AE1580" s="46"/>
      <c r="AF1580" s="46"/>
      <c r="AG1580" s="46"/>
      <c r="AH1580" s="46"/>
      <c r="AI1580" s="46"/>
      <c r="AJ1580" s="46"/>
      <c r="AK1580" s="46"/>
    </row>
    <row r="1581" spans="1:37" ht="12" customHeight="1">
      <c r="A1581" s="46" t="str">
        <f>IFERROR(VLOOKUP(D1581,Sort!B:D,3,0),"")</f>
        <v/>
      </c>
      <c r="B1581" s="190" t="str">
        <f t="shared" si="234"/>
        <v>0CLOSE</v>
      </c>
      <c r="C1581" s="196"/>
      <c r="D1581" s="193"/>
      <c r="E1581" s="193" t="str">
        <f>IFERROR(VLOOKUP(D1581,Sort!B:C,2,0),"")</f>
        <v/>
      </c>
      <c r="F1581" s="194"/>
      <c r="G1581" s="195" t="str">
        <f t="shared" si="235"/>
        <v/>
      </c>
      <c r="H1581" s="243"/>
      <c r="I1581" s="197"/>
      <c r="J1581" s="243"/>
      <c r="K1581" s="197"/>
      <c r="L1581" s="198" t="str">
        <f t="shared" si="236"/>
        <v/>
      </c>
      <c r="M1581" s="199" t="str">
        <f t="shared" si="237"/>
        <v/>
      </c>
      <c r="N1581" s="200" t="str">
        <f t="shared" si="238"/>
        <v xml:space="preserve"> </v>
      </c>
      <c r="O1581" s="201"/>
      <c r="P1581" s="201"/>
      <c r="Q1581" s="202"/>
      <c r="R1581" s="202"/>
      <c r="S1581" s="202"/>
      <c r="T1581" s="193" t="str">
        <f>IFERROR(VLOOKUP(S1581,Sort!E:F,2,0),"")</f>
        <v/>
      </c>
      <c r="U1581" s="115" t="str">
        <f t="shared" si="239"/>
        <v/>
      </c>
      <c r="V1581" s="202" t="s">
        <v>422</v>
      </c>
      <c r="W1581" s="202"/>
      <c r="X1581" s="202"/>
      <c r="Y1581" s="202"/>
      <c r="Z1581" s="193"/>
      <c r="AA1581" s="193" t="s">
        <v>362</v>
      </c>
      <c r="AB1581" s="203"/>
      <c r="AC1581" s="204" t="str">
        <f t="shared" si="240"/>
        <v>CLOSE</v>
      </c>
      <c r="AD1581" s="47" t="str">
        <f t="array" ref="AD1581">IF(D1581="","",INDEX(HM_Unit!$D$1:$AE$1,MATCH(C1581,HM_Unit!$D$2:$AE$2,0)))</f>
        <v/>
      </c>
      <c r="AE1581" s="46"/>
      <c r="AF1581" s="46"/>
      <c r="AG1581" s="46"/>
      <c r="AH1581" s="46"/>
      <c r="AI1581" s="46"/>
      <c r="AJ1581" s="46"/>
      <c r="AK1581" s="46"/>
    </row>
    <row r="1582" spans="1:37" ht="12" customHeight="1">
      <c r="A1582" s="46" t="str">
        <f>IFERROR(VLOOKUP(D1582,Sort!B:D,3,0),"")</f>
        <v/>
      </c>
      <c r="B1582" s="190" t="str">
        <f t="shared" si="234"/>
        <v>0CLOSE</v>
      </c>
      <c r="C1582" s="196"/>
      <c r="D1582" s="193"/>
      <c r="E1582" s="193" t="str">
        <f>IFERROR(VLOOKUP(D1582,Sort!B:C,2,0),"")</f>
        <v/>
      </c>
      <c r="F1582" s="194"/>
      <c r="G1582" s="195" t="str">
        <f t="shared" si="235"/>
        <v/>
      </c>
      <c r="H1582" s="243"/>
      <c r="I1582" s="197"/>
      <c r="J1582" s="243"/>
      <c r="K1582" s="197"/>
      <c r="L1582" s="198" t="str">
        <f t="shared" si="236"/>
        <v/>
      </c>
      <c r="M1582" s="199" t="str">
        <f t="shared" si="237"/>
        <v/>
      </c>
      <c r="N1582" s="200" t="str">
        <f t="shared" si="238"/>
        <v xml:space="preserve"> </v>
      </c>
      <c r="O1582" s="201"/>
      <c r="P1582" s="201"/>
      <c r="Q1582" s="202"/>
      <c r="R1582" s="202"/>
      <c r="S1582" s="202"/>
      <c r="T1582" s="193" t="str">
        <f>IFERROR(VLOOKUP(S1582,Sort!E:F,2,0),"")</f>
        <v/>
      </c>
      <c r="U1582" s="115" t="str">
        <f t="shared" si="239"/>
        <v/>
      </c>
      <c r="V1582" s="202" t="s">
        <v>422</v>
      </c>
      <c r="W1582" s="202"/>
      <c r="X1582" s="202"/>
      <c r="Y1582" s="202"/>
      <c r="Z1582" s="193"/>
      <c r="AA1582" s="193" t="s">
        <v>362</v>
      </c>
      <c r="AB1582" s="203"/>
      <c r="AC1582" s="204" t="str">
        <f t="shared" si="240"/>
        <v>CLOSE</v>
      </c>
      <c r="AD1582" s="47" t="str">
        <f t="array" ref="AD1582">IF(D1582="","",INDEX(HM_Unit!$D$1:$AE$1,MATCH(C1582,HM_Unit!$D$2:$AE$2,0)))</f>
        <v/>
      </c>
      <c r="AE1582" s="46"/>
      <c r="AF1582" s="46"/>
      <c r="AG1582" s="46"/>
      <c r="AH1582" s="46"/>
      <c r="AI1582" s="46"/>
      <c r="AJ1582" s="46"/>
      <c r="AK1582" s="46"/>
    </row>
    <row r="1583" spans="1:37" ht="12" customHeight="1">
      <c r="A1583" s="46" t="str">
        <f>IFERROR(VLOOKUP(D1583,Sort!B:D,3,0),"")</f>
        <v/>
      </c>
      <c r="B1583" s="190" t="str">
        <f t="shared" si="234"/>
        <v>0CLOSE</v>
      </c>
      <c r="C1583" s="196"/>
      <c r="D1583" s="193"/>
      <c r="E1583" s="193" t="str">
        <f>IFERROR(VLOOKUP(D1583,Sort!B:C,2,0),"")</f>
        <v/>
      </c>
      <c r="F1583" s="194"/>
      <c r="G1583" s="195" t="str">
        <f t="shared" si="235"/>
        <v/>
      </c>
      <c r="H1583" s="243"/>
      <c r="I1583" s="197"/>
      <c r="J1583" s="243"/>
      <c r="K1583" s="197"/>
      <c r="L1583" s="198" t="str">
        <f t="shared" si="236"/>
        <v/>
      </c>
      <c r="M1583" s="199" t="str">
        <f t="shared" si="237"/>
        <v/>
      </c>
      <c r="N1583" s="200" t="str">
        <f t="shared" si="238"/>
        <v xml:space="preserve"> </v>
      </c>
      <c r="O1583" s="201"/>
      <c r="P1583" s="201"/>
      <c r="Q1583" s="202"/>
      <c r="R1583" s="202"/>
      <c r="S1583" s="202"/>
      <c r="T1583" s="193" t="str">
        <f>IFERROR(VLOOKUP(S1583,Sort!E:F,2,0),"")</f>
        <v/>
      </c>
      <c r="U1583" s="115" t="str">
        <f t="shared" si="239"/>
        <v/>
      </c>
      <c r="V1583" s="202" t="s">
        <v>422</v>
      </c>
      <c r="W1583" s="202"/>
      <c r="X1583" s="202"/>
      <c r="Y1583" s="202"/>
      <c r="Z1583" s="193"/>
      <c r="AA1583" s="193" t="s">
        <v>362</v>
      </c>
      <c r="AB1583" s="203"/>
      <c r="AC1583" s="204" t="str">
        <f t="shared" si="240"/>
        <v>CLOSE</v>
      </c>
      <c r="AD1583" s="47" t="str">
        <f t="array" ref="AD1583">IF(D1583="","",INDEX(HM_Unit!$D$1:$AE$1,MATCH(C1583,HM_Unit!$D$2:$AE$2,0)))</f>
        <v/>
      </c>
      <c r="AE1583" s="46"/>
      <c r="AF1583" s="46"/>
      <c r="AG1583" s="46"/>
      <c r="AH1583" s="46"/>
      <c r="AI1583" s="46"/>
      <c r="AJ1583" s="46"/>
      <c r="AK1583" s="46"/>
    </row>
    <row r="1584" spans="1:37" ht="12" customHeight="1">
      <c r="A1584" s="46" t="str">
        <f>IFERROR(VLOOKUP(D1584,Sort!B:D,3,0),"")</f>
        <v/>
      </c>
      <c r="B1584" s="190" t="str">
        <f t="shared" si="234"/>
        <v>0CLOSE</v>
      </c>
      <c r="C1584" s="196"/>
      <c r="D1584" s="193"/>
      <c r="E1584" s="193" t="str">
        <f>IFERROR(VLOOKUP(D1584,Sort!B:C,2,0),"")</f>
        <v/>
      </c>
      <c r="F1584" s="194"/>
      <c r="G1584" s="195" t="str">
        <f t="shared" si="235"/>
        <v/>
      </c>
      <c r="H1584" s="243"/>
      <c r="I1584" s="197"/>
      <c r="J1584" s="243"/>
      <c r="K1584" s="197"/>
      <c r="L1584" s="198" t="str">
        <f t="shared" si="236"/>
        <v/>
      </c>
      <c r="M1584" s="199" t="str">
        <f t="shared" si="237"/>
        <v/>
      </c>
      <c r="N1584" s="200" t="str">
        <f t="shared" si="238"/>
        <v xml:space="preserve"> </v>
      </c>
      <c r="O1584" s="201"/>
      <c r="P1584" s="201"/>
      <c r="Q1584" s="202"/>
      <c r="R1584" s="202"/>
      <c r="S1584" s="202"/>
      <c r="T1584" s="193" t="str">
        <f>IFERROR(VLOOKUP(S1584,Sort!E:F,2,0),"")</f>
        <v/>
      </c>
      <c r="U1584" s="115" t="str">
        <f t="shared" si="239"/>
        <v/>
      </c>
      <c r="V1584" s="202" t="s">
        <v>422</v>
      </c>
      <c r="W1584" s="202"/>
      <c r="X1584" s="202"/>
      <c r="Y1584" s="202"/>
      <c r="Z1584" s="193"/>
      <c r="AA1584" s="193" t="s">
        <v>362</v>
      </c>
      <c r="AB1584" s="203"/>
      <c r="AC1584" s="204" t="str">
        <f t="shared" si="240"/>
        <v>CLOSE</v>
      </c>
      <c r="AD1584" s="47" t="str">
        <f t="array" ref="AD1584">IF(D1584="","",INDEX(HM_Unit!$D$1:$AE$1,MATCH(C1584,HM_Unit!$D$2:$AE$2,0)))</f>
        <v/>
      </c>
      <c r="AE1584" s="46"/>
      <c r="AF1584" s="46"/>
      <c r="AG1584" s="46"/>
      <c r="AH1584" s="46"/>
      <c r="AI1584" s="46"/>
      <c r="AJ1584" s="46"/>
      <c r="AK1584" s="46"/>
    </row>
    <row r="1585" spans="1:37" ht="12" customHeight="1">
      <c r="A1585" s="46" t="str">
        <f>IFERROR(VLOOKUP(D1585,Sort!B:D,3,0),"")</f>
        <v/>
      </c>
      <c r="B1585" s="190" t="str">
        <f t="shared" si="234"/>
        <v>0CLOSE</v>
      </c>
      <c r="C1585" s="196"/>
      <c r="D1585" s="193"/>
      <c r="E1585" s="193" t="str">
        <f>IFERROR(VLOOKUP(D1585,Sort!B:C,2,0),"")</f>
        <v/>
      </c>
      <c r="F1585" s="194"/>
      <c r="G1585" s="195" t="str">
        <f t="shared" si="235"/>
        <v/>
      </c>
      <c r="H1585" s="243"/>
      <c r="I1585" s="197"/>
      <c r="J1585" s="243"/>
      <c r="K1585" s="197"/>
      <c r="L1585" s="198" t="str">
        <f t="shared" si="236"/>
        <v/>
      </c>
      <c r="M1585" s="199" t="str">
        <f t="shared" si="237"/>
        <v/>
      </c>
      <c r="N1585" s="200" t="str">
        <f t="shared" si="238"/>
        <v xml:space="preserve"> </v>
      </c>
      <c r="O1585" s="201"/>
      <c r="P1585" s="201"/>
      <c r="Q1585" s="202"/>
      <c r="R1585" s="202"/>
      <c r="S1585" s="202"/>
      <c r="T1585" s="193" t="str">
        <f>IFERROR(VLOOKUP(S1585,Sort!E:F,2,0),"")</f>
        <v/>
      </c>
      <c r="U1585" s="115" t="str">
        <f t="shared" si="239"/>
        <v/>
      </c>
      <c r="V1585" s="202" t="s">
        <v>422</v>
      </c>
      <c r="W1585" s="202"/>
      <c r="X1585" s="202"/>
      <c r="Y1585" s="202"/>
      <c r="Z1585" s="193"/>
      <c r="AA1585" s="193" t="s">
        <v>362</v>
      </c>
      <c r="AB1585" s="203"/>
      <c r="AC1585" s="204" t="str">
        <f t="shared" si="240"/>
        <v>CLOSE</v>
      </c>
      <c r="AD1585" s="47" t="str">
        <f t="array" ref="AD1585">IF(D1585="","",INDEX(HM_Unit!$D$1:$AE$1,MATCH(C1585,HM_Unit!$D$2:$AE$2,0)))</f>
        <v/>
      </c>
      <c r="AE1585" s="46"/>
      <c r="AF1585" s="46"/>
      <c r="AG1585" s="46"/>
      <c r="AH1585" s="46"/>
      <c r="AI1585" s="46"/>
      <c r="AJ1585" s="46"/>
      <c r="AK1585" s="46"/>
    </row>
    <row r="1586" spans="1:37" ht="12" customHeight="1">
      <c r="A1586" s="46" t="str">
        <f>IFERROR(VLOOKUP(D1586,Sort!B:D,3,0),"")</f>
        <v/>
      </c>
      <c r="B1586" s="190" t="str">
        <f t="shared" si="234"/>
        <v>0CLOSE</v>
      </c>
      <c r="C1586" s="196"/>
      <c r="D1586" s="193"/>
      <c r="E1586" s="193" t="str">
        <f>IFERROR(VLOOKUP(D1586,Sort!B:C,2,0),"")</f>
        <v/>
      </c>
      <c r="F1586" s="194"/>
      <c r="G1586" s="195" t="str">
        <f t="shared" si="235"/>
        <v/>
      </c>
      <c r="H1586" s="243"/>
      <c r="I1586" s="197"/>
      <c r="J1586" s="243"/>
      <c r="K1586" s="197"/>
      <c r="L1586" s="198" t="str">
        <f t="shared" si="236"/>
        <v/>
      </c>
      <c r="M1586" s="199" t="str">
        <f t="shared" si="237"/>
        <v/>
      </c>
      <c r="N1586" s="200" t="str">
        <f t="shared" si="238"/>
        <v xml:space="preserve"> </v>
      </c>
      <c r="O1586" s="201"/>
      <c r="P1586" s="201"/>
      <c r="Q1586" s="202"/>
      <c r="R1586" s="202"/>
      <c r="S1586" s="202"/>
      <c r="T1586" s="193" t="str">
        <f>IFERROR(VLOOKUP(S1586,Sort!E:F,2,0),"")</f>
        <v/>
      </c>
      <c r="U1586" s="115" t="str">
        <f t="shared" si="239"/>
        <v/>
      </c>
      <c r="V1586" s="202" t="s">
        <v>422</v>
      </c>
      <c r="W1586" s="202"/>
      <c r="X1586" s="202"/>
      <c r="Y1586" s="202"/>
      <c r="Z1586" s="193"/>
      <c r="AA1586" s="193" t="s">
        <v>362</v>
      </c>
      <c r="AB1586" s="203"/>
      <c r="AC1586" s="204" t="str">
        <f t="shared" si="240"/>
        <v>CLOSE</v>
      </c>
      <c r="AD1586" s="47" t="str">
        <f t="array" ref="AD1586">IF(D1586="","",INDEX(HM_Unit!$D$1:$AE$1,MATCH(C1586,HM_Unit!$D$2:$AE$2,0)))</f>
        <v/>
      </c>
      <c r="AE1586" s="46"/>
      <c r="AF1586" s="46"/>
      <c r="AG1586" s="46"/>
      <c r="AH1586" s="46"/>
      <c r="AI1586" s="46"/>
      <c r="AJ1586" s="46"/>
      <c r="AK1586" s="46"/>
    </row>
    <row r="1587" spans="1:37" ht="12" customHeight="1">
      <c r="A1587" s="46" t="str">
        <f>IFERROR(VLOOKUP(D1587,Sort!B:D,3,0),"")</f>
        <v/>
      </c>
      <c r="B1587" s="190" t="str">
        <f t="shared" si="234"/>
        <v>0CLOSE</v>
      </c>
      <c r="C1587" s="196"/>
      <c r="D1587" s="193"/>
      <c r="E1587" s="193" t="str">
        <f>IFERROR(VLOOKUP(D1587,Sort!B:C,2,0),"")</f>
        <v/>
      </c>
      <c r="F1587" s="194"/>
      <c r="G1587" s="195" t="str">
        <f t="shared" si="235"/>
        <v/>
      </c>
      <c r="H1587" s="243"/>
      <c r="I1587" s="197"/>
      <c r="J1587" s="243"/>
      <c r="K1587" s="197"/>
      <c r="L1587" s="198" t="str">
        <f t="shared" si="236"/>
        <v/>
      </c>
      <c r="M1587" s="199" t="str">
        <f t="shared" si="237"/>
        <v/>
      </c>
      <c r="N1587" s="200" t="str">
        <f t="shared" si="238"/>
        <v xml:space="preserve"> </v>
      </c>
      <c r="O1587" s="201"/>
      <c r="P1587" s="201"/>
      <c r="Q1587" s="202"/>
      <c r="R1587" s="202"/>
      <c r="S1587" s="202"/>
      <c r="T1587" s="193" t="str">
        <f>IFERROR(VLOOKUP(S1587,Sort!E:F,2,0),"")</f>
        <v/>
      </c>
      <c r="U1587" s="115" t="str">
        <f t="shared" si="239"/>
        <v/>
      </c>
      <c r="V1587" s="202" t="s">
        <v>422</v>
      </c>
      <c r="W1587" s="202"/>
      <c r="X1587" s="202"/>
      <c r="Y1587" s="202"/>
      <c r="Z1587" s="193"/>
      <c r="AA1587" s="193" t="s">
        <v>362</v>
      </c>
      <c r="AB1587" s="203"/>
      <c r="AC1587" s="204" t="str">
        <f t="shared" si="240"/>
        <v>CLOSE</v>
      </c>
      <c r="AD1587" s="47" t="str">
        <f t="array" ref="AD1587">IF(D1587="","",INDEX(HM_Unit!$D$1:$AE$1,MATCH(C1587,HM_Unit!$D$2:$AE$2,0)))</f>
        <v/>
      </c>
      <c r="AE1587" s="46"/>
      <c r="AF1587" s="46"/>
      <c r="AG1587" s="46"/>
      <c r="AH1587" s="46"/>
      <c r="AI1587" s="46"/>
      <c r="AJ1587" s="46"/>
      <c r="AK1587" s="46"/>
    </row>
    <row r="1588" spans="1:37" ht="12" customHeight="1">
      <c r="A1588" s="46" t="str">
        <f>IFERROR(VLOOKUP(D1588,Sort!B:D,3,0),"")</f>
        <v/>
      </c>
      <c r="B1588" s="190" t="str">
        <f t="shared" si="234"/>
        <v>0CLOSE</v>
      </c>
      <c r="C1588" s="196"/>
      <c r="D1588" s="193"/>
      <c r="E1588" s="193" t="str">
        <f>IFERROR(VLOOKUP(D1588,Sort!B:C,2,0),"")</f>
        <v/>
      </c>
      <c r="F1588" s="194"/>
      <c r="G1588" s="195" t="str">
        <f t="shared" si="235"/>
        <v/>
      </c>
      <c r="H1588" s="243"/>
      <c r="I1588" s="197"/>
      <c r="J1588" s="243"/>
      <c r="K1588" s="197"/>
      <c r="L1588" s="198" t="str">
        <f t="shared" si="236"/>
        <v/>
      </c>
      <c r="M1588" s="199" t="str">
        <f t="shared" si="237"/>
        <v/>
      </c>
      <c r="N1588" s="200" t="str">
        <f t="shared" si="238"/>
        <v xml:space="preserve"> </v>
      </c>
      <c r="O1588" s="201"/>
      <c r="P1588" s="201"/>
      <c r="Q1588" s="202"/>
      <c r="R1588" s="202"/>
      <c r="S1588" s="202"/>
      <c r="T1588" s="193" t="str">
        <f>IFERROR(VLOOKUP(S1588,Sort!E:F,2,0),"")</f>
        <v/>
      </c>
      <c r="U1588" s="115" t="str">
        <f t="shared" si="239"/>
        <v/>
      </c>
      <c r="V1588" s="202" t="s">
        <v>422</v>
      </c>
      <c r="W1588" s="202"/>
      <c r="X1588" s="202"/>
      <c r="Y1588" s="202"/>
      <c r="Z1588" s="193"/>
      <c r="AA1588" s="193" t="s">
        <v>362</v>
      </c>
      <c r="AB1588" s="203"/>
      <c r="AC1588" s="204" t="str">
        <f t="shared" si="240"/>
        <v>CLOSE</v>
      </c>
      <c r="AD1588" s="47" t="str">
        <f t="array" ref="AD1588">IF(D1588="","",INDEX(HM_Unit!$D$1:$AE$1,MATCH(C1588,HM_Unit!$D$2:$AE$2,0)))</f>
        <v/>
      </c>
      <c r="AE1588" s="46"/>
      <c r="AF1588" s="46"/>
      <c r="AG1588" s="46"/>
      <c r="AH1588" s="46"/>
      <c r="AI1588" s="46"/>
      <c r="AJ1588" s="46"/>
      <c r="AK1588" s="46"/>
    </row>
    <row r="1589" spans="1:37" ht="12" customHeight="1">
      <c r="A1589" s="46" t="str">
        <f>IFERROR(VLOOKUP(D1589,Sort!B:D,3,0),"")</f>
        <v/>
      </c>
      <c r="B1589" s="190" t="str">
        <f t="shared" si="234"/>
        <v>0CLOSE</v>
      </c>
      <c r="C1589" s="196"/>
      <c r="D1589" s="193"/>
      <c r="E1589" s="193" t="str">
        <f>IFERROR(VLOOKUP(D1589,Sort!B:C,2,0),"")</f>
        <v/>
      </c>
      <c r="F1589" s="194"/>
      <c r="G1589" s="195" t="str">
        <f t="shared" si="235"/>
        <v/>
      </c>
      <c r="H1589" s="243"/>
      <c r="I1589" s="197"/>
      <c r="J1589" s="243"/>
      <c r="K1589" s="197"/>
      <c r="L1589" s="198" t="str">
        <f t="shared" si="236"/>
        <v/>
      </c>
      <c r="M1589" s="199" t="str">
        <f t="shared" si="237"/>
        <v/>
      </c>
      <c r="N1589" s="200" t="str">
        <f t="shared" si="238"/>
        <v xml:space="preserve"> </v>
      </c>
      <c r="O1589" s="201"/>
      <c r="P1589" s="201"/>
      <c r="Q1589" s="202"/>
      <c r="R1589" s="202"/>
      <c r="S1589" s="202"/>
      <c r="T1589" s="193" t="str">
        <f>IFERROR(VLOOKUP(S1589,Sort!E:F,2,0),"")</f>
        <v/>
      </c>
      <c r="U1589" s="115" t="str">
        <f t="shared" si="239"/>
        <v/>
      </c>
      <c r="V1589" s="202" t="s">
        <v>422</v>
      </c>
      <c r="W1589" s="202"/>
      <c r="X1589" s="202"/>
      <c r="Y1589" s="202"/>
      <c r="Z1589" s="193"/>
      <c r="AA1589" s="193" t="s">
        <v>362</v>
      </c>
      <c r="AB1589" s="203"/>
      <c r="AC1589" s="204" t="str">
        <f t="shared" si="240"/>
        <v>CLOSE</v>
      </c>
      <c r="AD1589" s="47" t="str">
        <f t="array" ref="AD1589">IF(D1589="","",INDEX(HM_Unit!$D$1:$AE$1,MATCH(C1589,HM_Unit!$D$2:$AE$2,0)))</f>
        <v/>
      </c>
      <c r="AE1589" s="46"/>
      <c r="AF1589" s="46"/>
      <c r="AG1589" s="46"/>
      <c r="AH1589" s="46"/>
      <c r="AI1589" s="46"/>
      <c r="AJ1589" s="46"/>
      <c r="AK1589" s="46"/>
    </row>
    <row r="1590" spans="1:37" ht="12" customHeight="1">
      <c r="A1590" s="46" t="str">
        <f>IFERROR(VLOOKUP(D1590,Sort!B:D,3,0),"")</f>
        <v/>
      </c>
      <c r="B1590" s="190" t="str">
        <f t="shared" si="234"/>
        <v>0CLOSE</v>
      </c>
      <c r="C1590" s="196"/>
      <c r="D1590" s="193"/>
      <c r="E1590" s="193" t="str">
        <f>IFERROR(VLOOKUP(D1590,Sort!B:C,2,0),"")</f>
        <v/>
      </c>
      <c r="F1590" s="194"/>
      <c r="G1590" s="195" t="str">
        <f t="shared" si="235"/>
        <v/>
      </c>
      <c r="H1590" s="243"/>
      <c r="I1590" s="197"/>
      <c r="J1590" s="243"/>
      <c r="K1590" s="197"/>
      <c r="L1590" s="198" t="str">
        <f t="shared" si="236"/>
        <v/>
      </c>
      <c r="M1590" s="199" t="str">
        <f t="shared" si="237"/>
        <v/>
      </c>
      <c r="N1590" s="200" t="str">
        <f t="shared" si="238"/>
        <v xml:space="preserve"> </v>
      </c>
      <c r="O1590" s="201"/>
      <c r="P1590" s="201"/>
      <c r="Q1590" s="202"/>
      <c r="R1590" s="202"/>
      <c r="S1590" s="202"/>
      <c r="T1590" s="193" t="str">
        <f>IFERROR(VLOOKUP(S1590,Sort!E:F,2,0),"")</f>
        <v/>
      </c>
      <c r="U1590" s="115" t="str">
        <f t="shared" si="239"/>
        <v/>
      </c>
      <c r="V1590" s="202" t="s">
        <v>422</v>
      </c>
      <c r="W1590" s="202"/>
      <c r="X1590" s="202"/>
      <c r="Y1590" s="202"/>
      <c r="Z1590" s="193"/>
      <c r="AA1590" s="193" t="s">
        <v>362</v>
      </c>
      <c r="AB1590" s="203"/>
      <c r="AC1590" s="204" t="str">
        <f t="shared" si="240"/>
        <v>CLOSE</v>
      </c>
      <c r="AD1590" s="47" t="str">
        <f t="array" ref="AD1590">IF(D1590="","",INDEX(HM_Unit!$D$1:$AE$1,MATCH(C1590,HM_Unit!$D$2:$AE$2,0)))</f>
        <v/>
      </c>
      <c r="AE1590" s="46"/>
      <c r="AF1590" s="46"/>
      <c r="AG1590" s="46"/>
      <c r="AH1590" s="46"/>
      <c r="AI1590" s="46"/>
      <c r="AJ1590" s="46"/>
      <c r="AK1590" s="46"/>
    </row>
    <row r="1591" spans="1:37" ht="12" customHeight="1">
      <c r="A1591" s="46" t="str">
        <f>IFERROR(VLOOKUP(D1591,Sort!B:D,3,0),"")</f>
        <v/>
      </c>
      <c r="B1591" s="190" t="str">
        <f t="shared" si="234"/>
        <v>0CLOSE</v>
      </c>
      <c r="C1591" s="196"/>
      <c r="D1591" s="193"/>
      <c r="E1591" s="193" t="str">
        <f>IFERROR(VLOOKUP(D1591,Sort!B:C,2,0),"")</f>
        <v/>
      </c>
      <c r="F1591" s="194"/>
      <c r="G1591" s="195" t="str">
        <f t="shared" si="235"/>
        <v/>
      </c>
      <c r="H1591" s="243"/>
      <c r="I1591" s="197"/>
      <c r="J1591" s="243"/>
      <c r="K1591" s="197"/>
      <c r="L1591" s="198" t="str">
        <f t="shared" si="236"/>
        <v/>
      </c>
      <c r="M1591" s="199" t="str">
        <f t="shared" si="237"/>
        <v/>
      </c>
      <c r="N1591" s="200" t="str">
        <f t="shared" si="238"/>
        <v xml:space="preserve"> </v>
      </c>
      <c r="O1591" s="201"/>
      <c r="P1591" s="201"/>
      <c r="Q1591" s="202"/>
      <c r="R1591" s="202"/>
      <c r="S1591" s="202"/>
      <c r="T1591" s="193" t="str">
        <f>IFERROR(VLOOKUP(S1591,Sort!E:F,2,0),"")</f>
        <v/>
      </c>
      <c r="U1591" s="115" t="str">
        <f t="shared" si="239"/>
        <v/>
      </c>
      <c r="V1591" s="202" t="s">
        <v>422</v>
      </c>
      <c r="W1591" s="202"/>
      <c r="X1591" s="202"/>
      <c r="Y1591" s="202"/>
      <c r="Z1591" s="193"/>
      <c r="AA1591" s="193" t="s">
        <v>362</v>
      </c>
      <c r="AB1591" s="203"/>
      <c r="AC1591" s="204" t="str">
        <f t="shared" si="240"/>
        <v>CLOSE</v>
      </c>
      <c r="AD1591" s="47" t="str">
        <f t="array" ref="AD1591">IF(D1591="","",INDEX(HM_Unit!$D$1:$AE$1,MATCH(C1591,HM_Unit!$D$2:$AE$2,0)))</f>
        <v/>
      </c>
      <c r="AE1591" s="46"/>
      <c r="AF1591" s="46"/>
      <c r="AG1591" s="46"/>
      <c r="AH1591" s="46"/>
      <c r="AI1591" s="46"/>
      <c r="AJ1591" s="46"/>
      <c r="AK1591" s="46"/>
    </row>
    <row r="1592" spans="1:37" ht="12" customHeight="1">
      <c r="A1592" s="46" t="str">
        <f>IFERROR(VLOOKUP(D1592,Sort!B:D,3,0),"")</f>
        <v/>
      </c>
      <c r="B1592" s="190" t="str">
        <f t="shared" si="234"/>
        <v>0CLOSE</v>
      </c>
      <c r="C1592" s="196"/>
      <c r="D1592" s="193"/>
      <c r="E1592" s="193" t="str">
        <f>IFERROR(VLOOKUP(D1592,Sort!B:C,2,0),"")</f>
        <v/>
      </c>
      <c r="F1592" s="194"/>
      <c r="G1592" s="195" t="str">
        <f t="shared" si="235"/>
        <v/>
      </c>
      <c r="H1592" s="243"/>
      <c r="I1592" s="197"/>
      <c r="J1592" s="243"/>
      <c r="K1592" s="197"/>
      <c r="L1592" s="198" t="str">
        <f t="shared" si="236"/>
        <v/>
      </c>
      <c r="M1592" s="199" t="str">
        <f t="shared" si="237"/>
        <v/>
      </c>
      <c r="N1592" s="200" t="str">
        <f t="shared" si="238"/>
        <v xml:space="preserve"> </v>
      </c>
      <c r="O1592" s="201"/>
      <c r="P1592" s="201"/>
      <c r="Q1592" s="202"/>
      <c r="R1592" s="202"/>
      <c r="S1592" s="202"/>
      <c r="T1592" s="193" t="str">
        <f>IFERROR(VLOOKUP(S1592,Sort!E:F,2,0),"")</f>
        <v/>
      </c>
      <c r="U1592" s="115" t="str">
        <f t="shared" si="239"/>
        <v/>
      </c>
      <c r="V1592" s="202" t="s">
        <v>422</v>
      </c>
      <c r="W1592" s="202"/>
      <c r="X1592" s="202"/>
      <c r="Y1592" s="202"/>
      <c r="Z1592" s="193"/>
      <c r="AA1592" s="193" t="s">
        <v>362</v>
      </c>
      <c r="AB1592" s="203"/>
      <c r="AC1592" s="204" t="str">
        <f t="shared" si="240"/>
        <v>CLOSE</v>
      </c>
      <c r="AD1592" s="47" t="str">
        <f t="array" ref="AD1592">IF(D1592="","",INDEX(HM_Unit!$D$1:$AE$1,MATCH(C1592,HM_Unit!$D$2:$AE$2,0)))</f>
        <v/>
      </c>
      <c r="AE1592" s="46"/>
      <c r="AF1592" s="46"/>
      <c r="AG1592" s="46"/>
      <c r="AH1592" s="46"/>
      <c r="AI1592" s="46"/>
      <c r="AJ1592" s="46"/>
      <c r="AK1592" s="46"/>
    </row>
    <row r="1593" spans="1:37" ht="12" customHeight="1">
      <c r="A1593" s="46" t="str">
        <f>IFERROR(VLOOKUP(D1593,Sort!B:D,3,0),"")</f>
        <v/>
      </c>
      <c r="B1593" s="190" t="str">
        <f t="shared" si="234"/>
        <v>0CLOSE</v>
      </c>
      <c r="C1593" s="196"/>
      <c r="D1593" s="193"/>
      <c r="E1593" s="193" t="str">
        <f>IFERROR(VLOOKUP(D1593,Sort!B:C,2,0),"")</f>
        <v/>
      </c>
      <c r="F1593" s="194"/>
      <c r="G1593" s="195" t="str">
        <f t="shared" si="235"/>
        <v/>
      </c>
      <c r="H1593" s="243"/>
      <c r="I1593" s="197"/>
      <c r="J1593" s="243"/>
      <c r="K1593" s="197"/>
      <c r="L1593" s="198" t="str">
        <f t="shared" si="236"/>
        <v/>
      </c>
      <c r="M1593" s="199" t="str">
        <f t="shared" si="237"/>
        <v/>
      </c>
      <c r="N1593" s="200" t="str">
        <f t="shared" si="238"/>
        <v xml:space="preserve"> </v>
      </c>
      <c r="O1593" s="201"/>
      <c r="P1593" s="201"/>
      <c r="Q1593" s="202"/>
      <c r="R1593" s="202"/>
      <c r="S1593" s="202"/>
      <c r="T1593" s="193" t="str">
        <f>IFERROR(VLOOKUP(S1593,Sort!E:F,2,0),"")</f>
        <v/>
      </c>
      <c r="U1593" s="115" t="str">
        <f t="shared" si="239"/>
        <v/>
      </c>
      <c r="V1593" s="202" t="s">
        <v>422</v>
      </c>
      <c r="W1593" s="202"/>
      <c r="X1593" s="202"/>
      <c r="Y1593" s="202"/>
      <c r="Z1593" s="193"/>
      <c r="AA1593" s="193" t="s">
        <v>362</v>
      </c>
      <c r="AB1593" s="203"/>
      <c r="AC1593" s="204" t="str">
        <f t="shared" si="240"/>
        <v>CLOSE</v>
      </c>
      <c r="AD1593" s="47" t="str">
        <f t="array" ref="AD1593">IF(D1593="","",INDEX(HM_Unit!$D$1:$AE$1,MATCH(C1593,HM_Unit!$D$2:$AE$2,0)))</f>
        <v/>
      </c>
      <c r="AE1593" s="46"/>
      <c r="AF1593" s="46"/>
      <c r="AG1593" s="46"/>
      <c r="AH1593" s="46"/>
      <c r="AI1593" s="46"/>
      <c r="AJ1593" s="46"/>
      <c r="AK1593" s="46"/>
    </row>
    <row r="1594" spans="1:37" ht="12" customHeight="1">
      <c r="A1594" s="46" t="str">
        <f>IFERROR(VLOOKUP(D1594,Sort!B:D,3,0),"")</f>
        <v/>
      </c>
      <c r="B1594" s="190" t="str">
        <f t="shared" si="234"/>
        <v>0CLOSE</v>
      </c>
      <c r="C1594" s="196"/>
      <c r="D1594" s="193"/>
      <c r="E1594" s="193" t="str">
        <f>IFERROR(VLOOKUP(D1594,Sort!B:C,2,0),"")</f>
        <v/>
      </c>
      <c r="F1594" s="194"/>
      <c r="G1594" s="195" t="str">
        <f t="shared" si="235"/>
        <v/>
      </c>
      <c r="H1594" s="243"/>
      <c r="I1594" s="197"/>
      <c r="J1594" s="243"/>
      <c r="K1594" s="197"/>
      <c r="L1594" s="198" t="str">
        <f t="shared" si="236"/>
        <v/>
      </c>
      <c r="M1594" s="199" t="str">
        <f t="shared" si="237"/>
        <v/>
      </c>
      <c r="N1594" s="200" t="str">
        <f t="shared" si="238"/>
        <v xml:space="preserve"> </v>
      </c>
      <c r="O1594" s="201"/>
      <c r="P1594" s="201"/>
      <c r="Q1594" s="202"/>
      <c r="R1594" s="202"/>
      <c r="S1594" s="202"/>
      <c r="T1594" s="193" t="str">
        <f>IFERROR(VLOOKUP(S1594,Sort!E:F,2,0),"")</f>
        <v/>
      </c>
      <c r="U1594" s="115" t="str">
        <f t="shared" si="239"/>
        <v/>
      </c>
      <c r="V1594" s="202" t="s">
        <v>422</v>
      </c>
      <c r="W1594" s="202"/>
      <c r="X1594" s="202"/>
      <c r="Y1594" s="202"/>
      <c r="Z1594" s="193"/>
      <c r="AA1594" s="193" t="s">
        <v>362</v>
      </c>
      <c r="AB1594" s="203"/>
      <c r="AC1594" s="204" t="str">
        <f t="shared" si="240"/>
        <v>CLOSE</v>
      </c>
      <c r="AD1594" s="47" t="str">
        <f t="array" ref="AD1594">IF(D1594="","",INDEX(HM_Unit!$D$1:$AE$1,MATCH(C1594,HM_Unit!$D$2:$AE$2,0)))</f>
        <v/>
      </c>
      <c r="AE1594" s="46"/>
      <c r="AF1594" s="46"/>
      <c r="AG1594" s="46"/>
      <c r="AH1594" s="46"/>
      <c r="AI1594" s="46"/>
      <c r="AJ1594" s="46"/>
      <c r="AK1594" s="46"/>
    </row>
    <row r="1595" spans="1:37" ht="12" customHeight="1">
      <c r="A1595" s="46" t="str">
        <f>IFERROR(VLOOKUP(D1595,Sort!B:D,3,0),"")</f>
        <v/>
      </c>
      <c r="B1595" s="190" t="str">
        <f t="shared" si="234"/>
        <v>0CLOSE</v>
      </c>
      <c r="C1595" s="196"/>
      <c r="D1595" s="193"/>
      <c r="E1595" s="193" t="str">
        <f>IFERROR(VLOOKUP(D1595,Sort!B:C,2,0),"")</f>
        <v/>
      </c>
      <c r="F1595" s="194"/>
      <c r="G1595" s="195" t="str">
        <f t="shared" si="235"/>
        <v/>
      </c>
      <c r="H1595" s="243"/>
      <c r="I1595" s="197"/>
      <c r="J1595" s="243"/>
      <c r="K1595" s="197"/>
      <c r="L1595" s="198" t="str">
        <f t="shared" si="236"/>
        <v/>
      </c>
      <c r="M1595" s="199" t="str">
        <f t="shared" si="237"/>
        <v/>
      </c>
      <c r="N1595" s="200" t="str">
        <f t="shared" si="238"/>
        <v xml:space="preserve"> </v>
      </c>
      <c r="O1595" s="201"/>
      <c r="P1595" s="201"/>
      <c r="Q1595" s="202"/>
      <c r="R1595" s="202"/>
      <c r="S1595" s="202"/>
      <c r="T1595" s="193" t="str">
        <f>IFERROR(VLOOKUP(S1595,Sort!E:F,2,0),"")</f>
        <v/>
      </c>
      <c r="U1595" s="115" t="str">
        <f t="shared" si="239"/>
        <v/>
      </c>
      <c r="V1595" s="202" t="s">
        <v>422</v>
      </c>
      <c r="W1595" s="202"/>
      <c r="X1595" s="202"/>
      <c r="Y1595" s="202"/>
      <c r="Z1595" s="193"/>
      <c r="AA1595" s="193" t="s">
        <v>362</v>
      </c>
      <c r="AB1595" s="203"/>
      <c r="AC1595" s="204" t="str">
        <f t="shared" si="240"/>
        <v>CLOSE</v>
      </c>
      <c r="AD1595" s="47" t="str">
        <f t="array" ref="AD1595">IF(D1595="","",INDEX(HM_Unit!$D$1:$AE$1,MATCH(C1595,HM_Unit!$D$2:$AE$2,0)))</f>
        <v/>
      </c>
      <c r="AE1595" s="46"/>
      <c r="AF1595" s="46"/>
      <c r="AG1595" s="46"/>
      <c r="AH1595" s="46"/>
      <c r="AI1595" s="46"/>
      <c r="AJ1595" s="46"/>
      <c r="AK1595" s="46"/>
    </row>
    <row r="1596" spans="1:37" ht="12" customHeight="1">
      <c r="A1596" s="46" t="str">
        <f>IFERROR(VLOOKUP(D1596,Sort!B:D,3,0),"")</f>
        <v/>
      </c>
      <c r="B1596" s="190" t="str">
        <f t="shared" si="234"/>
        <v>0CLOSE</v>
      </c>
      <c r="C1596" s="196"/>
      <c r="D1596" s="193"/>
      <c r="E1596" s="193" t="str">
        <f>IFERROR(VLOOKUP(D1596,Sort!B:C,2,0),"")</f>
        <v/>
      </c>
      <c r="F1596" s="194"/>
      <c r="G1596" s="195" t="str">
        <f t="shared" si="235"/>
        <v/>
      </c>
      <c r="H1596" s="243"/>
      <c r="I1596" s="197"/>
      <c r="J1596" s="243"/>
      <c r="K1596" s="197"/>
      <c r="L1596" s="198" t="str">
        <f t="shared" si="236"/>
        <v/>
      </c>
      <c r="M1596" s="199" t="str">
        <f t="shared" si="237"/>
        <v/>
      </c>
      <c r="N1596" s="200" t="str">
        <f t="shared" si="238"/>
        <v xml:space="preserve"> </v>
      </c>
      <c r="O1596" s="201"/>
      <c r="P1596" s="201"/>
      <c r="Q1596" s="202"/>
      <c r="R1596" s="202"/>
      <c r="S1596" s="202"/>
      <c r="T1596" s="193" t="str">
        <f>IFERROR(VLOOKUP(S1596,Sort!E:F,2,0),"")</f>
        <v/>
      </c>
      <c r="U1596" s="115" t="str">
        <f t="shared" si="239"/>
        <v/>
      </c>
      <c r="V1596" s="202" t="s">
        <v>422</v>
      </c>
      <c r="W1596" s="202"/>
      <c r="X1596" s="202"/>
      <c r="Y1596" s="202"/>
      <c r="Z1596" s="193"/>
      <c r="AA1596" s="193" t="s">
        <v>362</v>
      </c>
      <c r="AB1596" s="203"/>
      <c r="AC1596" s="204" t="str">
        <f t="shared" si="240"/>
        <v>CLOSE</v>
      </c>
      <c r="AD1596" s="47" t="str">
        <f t="array" ref="AD1596">IF(D1596="","",INDEX(HM_Unit!$D$1:$AE$1,MATCH(C1596,HM_Unit!$D$2:$AE$2,0)))</f>
        <v/>
      </c>
      <c r="AE1596" s="46"/>
      <c r="AF1596" s="46"/>
      <c r="AG1596" s="46"/>
      <c r="AH1596" s="46"/>
      <c r="AI1596" s="46"/>
      <c r="AJ1596" s="46"/>
      <c r="AK1596" s="46"/>
    </row>
    <row r="1597" spans="1:37" ht="12" customHeight="1">
      <c r="A1597" s="46" t="str">
        <f>IFERROR(VLOOKUP(D1597,Sort!B:D,3,0),"")</f>
        <v/>
      </c>
      <c r="B1597" s="190" t="str">
        <f t="shared" si="234"/>
        <v>0CLOSE</v>
      </c>
      <c r="C1597" s="196"/>
      <c r="D1597" s="193"/>
      <c r="E1597" s="193" t="str">
        <f>IFERROR(VLOOKUP(D1597,Sort!B:C,2,0),"")</f>
        <v/>
      </c>
      <c r="F1597" s="194"/>
      <c r="G1597" s="195" t="str">
        <f t="shared" si="235"/>
        <v/>
      </c>
      <c r="H1597" s="243"/>
      <c r="I1597" s="197"/>
      <c r="J1597" s="243"/>
      <c r="K1597" s="197"/>
      <c r="L1597" s="198" t="str">
        <f t="shared" si="236"/>
        <v/>
      </c>
      <c r="M1597" s="199" t="str">
        <f t="shared" si="237"/>
        <v/>
      </c>
      <c r="N1597" s="200" t="str">
        <f t="shared" si="238"/>
        <v xml:space="preserve"> </v>
      </c>
      <c r="O1597" s="201"/>
      <c r="P1597" s="201"/>
      <c r="Q1597" s="202"/>
      <c r="R1597" s="202"/>
      <c r="S1597" s="202"/>
      <c r="T1597" s="193" t="str">
        <f>IFERROR(VLOOKUP(S1597,Sort!E:F,2,0),"")</f>
        <v/>
      </c>
      <c r="U1597" s="115" t="str">
        <f t="shared" si="239"/>
        <v/>
      </c>
      <c r="V1597" s="202" t="s">
        <v>422</v>
      </c>
      <c r="W1597" s="202"/>
      <c r="X1597" s="202"/>
      <c r="Y1597" s="202"/>
      <c r="Z1597" s="193"/>
      <c r="AA1597" s="193" t="s">
        <v>362</v>
      </c>
      <c r="AB1597" s="203"/>
      <c r="AC1597" s="204" t="str">
        <f t="shared" si="240"/>
        <v>CLOSE</v>
      </c>
      <c r="AD1597" s="47" t="str">
        <f t="array" ref="AD1597">IF(D1597="","",INDEX(HM_Unit!$D$1:$AE$1,MATCH(C1597,HM_Unit!$D$2:$AE$2,0)))</f>
        <v/>
      </c>
      <c r="AE1597" s="46"/>
      <c r="AF1597" s="46"/>
      <c r="AG1597" s="46"/>
      <c r="AH1597" s="46"/>
      <c r="AI1597" s="46"/>
      <c r="AJ1597" s="46"/>
      <c r="AK1597" s="46"/>
    </row>
    <row r="1598" spans="1:37" ht="12" customHeight="1">
      <c r="A1598" s="46" t="str">
        <f>IFERROR(VLOOKUP(D1598,Sort!B:D,3,0),"")</f>
        <v/>
      </c>
      <c r="B1598" s="190" t="str">
        <f t="shared" si="234"/>
        <v>0CLOSE</v>
      </c>
      <c r="C1598" s="196"/>
      <c r="D1598" s="193"/>
      <c r="E1598" s="193" t="str">
        <f>IFERROR(VLOOKUP(D1598,Sort!B:C,2,0),"")</f>
        <v/>
      </c>
      <c r="F1598" s="194"/>
      <c r="G1598" s="195" t="str">
        <f t="shared" si="235"/>
        <v/>
      </c>
      <c r="H1598" s="243"/>
      <c r="I1598" s="197"/>
      <c r="J1598" s="243"/>
      <c r="K1598" s="197"/>
      <c r="L1598" s="198" t="str">
        <f t="shared" si="236"/>
        <v/>
      </c>
      <c r="M1598" s="199" t="str">
        <f t="shared" si="237"/>
        <v/>
      </c>
      <c r="N1598" s="200" t="str">
        <f t="shared" si="238"/>
        <v xml:space="preserve"> </v>
      </c>
      <c r="O1598" s="201"/>
      <c r="P1598" s="201"/>
      <c r="Q1598" s="202"/>
      <c r="R1598" s="202"/>
      <c r="S1598" s="202"/>
      <c r="T1598" s="193" t="str">
        <f>IFERROR(VLOOKUP(S1598,Sort!E:F,2,0),"")</f>
        <v/>
      </c>
      <c r="U1598" s="115" t="str">
        <f t="shared" si="239"/>
        <v/>
      </c>
      <c r="V1598" s="202" t="s">
        <v>422</v>
      </c>
      <c r="W1598" s="202"/>
      <c r="X1598" s="202"/>
      <c r="Y1598" s="202"/>
      <c r="Z1598" s="193"/>
      <c r="AA1598" s="193" t="s">
        <v>362</v>
      </c>
      <c r="AB1598" s="203"/>
      <c r="AC1598" s="204" t="str">
        <f t="shared" si="240"/>
        <v>CLOSE</v>
      </c>
      <c r="AD1598" s="47" t="str">
        <f t="array" ref="AD1598">IF(D1598="","",INDEX(HM_Unit!$D$1:$AE$1,MATCH(C1598,HM_Unit!$D$2:$AE$2,0)))</f>
        <v/>
      </c>
      <c r="AE1598" s="46"/>
      <c r="AF1598" s="46"/>
      <c r="AG1598" s="46"/>
      <c r="AH1598" s="46"/>
      <c r="AI1598" s="46"/>
      <c r="AJ1598" s="46"/>
      <c r="AK1598" s="46"/>
    </row>
    <row r="1599" spans="1:37" ht="12" customHeight="1">
      <c r="A1599" s="46" t="str">
        <f>IFERROR(VLOOKUP(D1599,Sort!B:D,3,0),"")</f>
        <v/>
      </c>
      <c r="B1599" s="190" t="str">
        <f t="shared" si="234"/>
        <v>0CLOSE</v>
      </c>
      <c r="C1599" s="196"/>
      <c r="D1599" s="193"/>
      <c r="E1599" s="193" t="str">
        <f>IFERROR(VLOOKUP(D1599,Sort!B:C,2,0),"")</f>
        <v/>
      </c>
      <c r="F1599" s="194"/>
      <c r="G1599" s="195" t="str">
        <f t="shared" si="235"/>
        <v/>
      </c>
      <c r="H1599" s="243"/>
      <c r="I1599" s="197"/>
      <c r="J1599" s="243"/>
      <c r="K1599" s="197"/>
      <c r="L1599" s="198" t="str">
        <f t="shared" si="236"/>
        <v/>
      </c>
      <c r="M1599" s="199" t="str">
        <f t="shared" si="237"/>
        <v/>
      </c>
      <c r="N1599" s="200" t="str">
        <f t="shared" si="238"/>
        <v xml:space="preserve"> </v>
      </c>
      <c r="O1599" s="201"/>
      <c r="P1599" s="201"/>
      <c r="Q1599" s="202"/>
      <c r="R1599" s="202"/>
      <c r="S1599" s="202"/>
      <c r="T1599" s="193" t="str">
        <f>IFERROR(VLOOKUP(S1599,Sort!E:F,2,0),"")</f>
        <v/>
      </c>
      <c r="U1599" s="115" t="str">
        <f t="shared" si="239"/>
        <v/>
      </c>
      <c r="V1599" s="202" t="s">
        <v>422</v>
      </c>
      <c r="W1599" s="202"/>
      <c r="X1599" s="202"/>
      <c r="Y1599" s="202"/>
      <c r="Z1599" s="193"/>
      <c r="AA1599" s="193" t="s">
        <v>362</v>
      </c>
      <c r="AB1599" s="203"/>
      <c r="AC1599" s="204" t="str">
        <f t="shared" si="240"/>
        <v>CLOSE</v>
      </c>
      <c r="AD1599" s="47" t="str">
        <f t="array" ref="AD1599">IF(D1599="","",INDEX(HM_Unit!$D$1:$AE$1,MATCH(C1599,HM_Unit!$D$2:$AE$2,0)))</f>
        <v/>
      </c>
      <c r="AE1599" s="46"/>
      <c r="AF1599" s="46"/>
      <c r="AG1599" s="46"/>
      <c r="AH1599" s="46"/>
      <c r="AI1599" s="46"/>
      <c r="AJ1599" s="46"/>
      <c r="AK1599" s="46"/>
    </row>
    <row r="1600" spans="1:37" ht="12" customHeight="1">
      <c r="A1600" s="46" t="str">
        <f>IFERROR(VLOOKUP(D1600,Sort!B:D,3,0),"")</f>
        <v/>
      </c>
      <c r="B1600" s="190" t="str">
        <f t="shared" si="234"/>
        <v>0CLOSE</v>
      </c>
      <c r="C1600" s="196"/>
      <c r="D1600" s="193"/>
      <c r="E1600" s="193" t="str">
        <f>IFERROR(VLOOKUP(D1600,Sort!B:C,2,0),"")</f>
        <v/>
      </c>
      <c r="F1600" s="194"/>
      <c r="G1600" s="195" t="str">
        <f t="shared" si="235"/>
        <v/>
      </c>
      <c r="H1600" s="243"/>
      <c r="I1600" s="197"/>
      <c r="J1600" s="243"/>
      <c r="K1600" s="197"/>
      <c r="L1600" s="198" t="str">
        <f t="shared" si="236"/>
        <v/>
      </c>
      <c r="M1600" s="199" t="str">
        <f t="shared" si="237"/>
        <v/>
      </c>
      <c r="N1600" s="200" t="str">
        <f t="shared" si="238"/>
        <v xml:space="preserve"> </v>
      </c>
      <c r="O1600" s="201"/>
      <c r="P1600" s="201"/>
      <c r="Q1600" s="202"/>
      <c r="R1600" s="202"/>
      <c r="S1600" s="202"/>
      <c r="T1600" s="193" t="str">
        <f>IFERROR(VLOOKUP(S1600,Sort!E:F,2,0),"")</f>
        <v/>
      </c>
      <c r="U1600" s="115" t="str">
        <f t="shared" si="239"/>
        <v/>
      </c>
      <c r="V1600" s="202" t="s">
        <v>422</v>
      </c>
      <c r="W1600" s="202"/>
      <c r="X1600" s="202"/>
      <c r="Y1600" s="202"/>
      <c r="Z1600" s="193"/>
      <c r="AA1600" s="193" t="s">
        <v>362</v>
      </c>
      <c r="AB1600" s="203"/>
      <c r="AC1600" s="204" t="str">
        <f t="shared" si="240"/>
        <v>CLOSE</v>
      </c>
      <c r="AD1600" s="47" t="str">
        <f t="array" ref="AD1600">IF(D1600="","",INDEX(HM_Unit!$D$1:$AE$1,MATCH(C1600,HM_Unit!$D$2:$AE$2,0)))</f>
        <v/>
      </c>
      <c r="AE1600" s="46"/>
      <c r="AF1600" s="46"/>
      <c r="AG1600" s="46"/>
      <c r="AH1600" s="46"/>
      <c r="AI1600" s="46"/>
      <c r="AJ1600" s="46"/>
      <c r="AK1600" s="46"/>
    </row>
    <row r="1601" spans="1:37" ht="12" customHeight="1">
      <c r="A1601" s="46" t="str">
        <f>IFERROR(VLOOKUP(D1601,Sort!B:D,3,0),"")</f>
        <v/>
      </c>
      <c r="B1601" s="190" t="str">
        <f t="shared" si="234"/>
        <v>0CLOSE</v>
      </c>
      <c r="C1601" s="196"/>
      <c r="D1601" s="193"/>
      <c r="E1601" s="193" t="str">
        <f>IFERROR(VLOOKUP(D1601,Sort!B:C,2,0),"")</f>
        <v/>
      </c>
      <c r="F1601" s="194"/>
      <c r="G1601" s="195" t="str">
        <f t="shared" si="235"/>
        <v/>
      </c>
      <c r="H1601" s="243"/>
      <c r="I1601" s="197"/>
      <c r="J1601" s="243"/>
      <c r="K1601" s="197"/>
      <c r="L1601" s="198" t="str">
        <f t="shared" si="236"/>
        <v/>
      </c>
      <c r="M1601" s="199" t="str">
        <f t="shared" si="237"/>
        <v/>
      </c>
      <c r="N1601" s="200" t="str">
        <f t="shared" si="238"/>
        <v xml:space="preserve"> </v>
      </c>
      <c r="O1601" s="201"/>
      <c r="P1601" s="201"/>
      <c r="Q1601" s="202"/>
      <c r="R1601" s="202"/>
      <c r="S1601" s="202"/>
      <c r="T1601" s="193" t="str">
        <f>IFERROR(VLOOKUP(S1601,Sort!E:F,2,0),"")</f>
        <v/>
      </c>
      <c r="U1601" s="115" t="str">
        <f t="shared" si="239"/>
        <v/>
      </c>
      <c r="V1601" s="202" t="s">
        <v>422</v>
      </c>
      <c r="W1601" s="202"/>
      <c r="X1601" s="202"/>
      <c r="Y1601" s="202"/>
      <c r="Z1601" s="193"/>
      <c r="AA1601" s="193" t="s">
        <v>362</v>
      </c>
      <c r="AB1601" s="203"/>
      <c r="AC1601" s="204" t="str">
        <f t="shared" si="240"/>
        <v>CLOSE</v>
      </c>
      <c r="AD1601" s="47" t="str">
        <f t="array" ref="AD1601">IF(D1601="","",INDEX(HM_Unit!$D$1:$AE$1,MATCH(C1601,HM_Unit!$D$2:$AE$2,0)))</f>
        <v/>
      </c>
      <c r="AE1601" s="46"/>
      <c r="AF1601" s="46"/>
      <c r="AG1601" s="46"/>
      <c r="AH1601" s="46"/>
      <c r="AI1601" s="46"/>
      <c r="AJ1601" s="46"/>
      <c r="AK1601" s="46"/>
    </row>
    <row r="1602" spans="1:37" ht="12" customHeight="1">
      <c r="A1602" s="46" t="str">
        <f>IFERROR(VLOOKUP(D1602,Sort!B:D,3,0),"")</f>
        <v/>
      </c>
      <c r="B1602" s="190" t="str">
        <f t="shared" si="234"/>
        <v>0CLOSE</v>
      </c>
      <c r="C1602" s="196"/>
      <c r="D1602" s="193"/>
      <c r="E1602" s="193" t="str">
        <f>IFERROR(VLOOKUP(D1602,Sort!B:C,2,0),"")</f>
        <v/>
      </c>
      <c r="F1602" s="194"/>
      <c r="G1602" s="195" t="str">
        <f t="shared" si="235"/>
        <v/>
      </c>
      <c r="H1602" s="243"/>
      <c r="I1602" s="197"/>
      <c r="J1602" s="243"/>
      <c r="K1602" s="197"/>
      <c r="L1602" s="198" t="str">
        <f t="shared" si="236"/>
        <v/>
      </c>
      <c r="M1602" s="199" t="str">
        <f t="shared" si="237"/>
        <v/>
      </c>
      <c r="N1602" s="200" t="str">
        <f t="shared" si="238"/>
        <v xml:space="preserve"> </v>
      </c>
      <c r="O1602" s="201"/>
      <c r="P1602" s="201"/>
      <c r="Q1602" s="202"/>
      <c r="R1602" s="202"/>
      <c r="S1602" s="202"/>
      <c r="T1602" s="193" t="str">
        <f>IFERROR(VLOOKUP(S1602,Sort!E:F,2,0),"")</f>
        <v/>
      </c>
      <c r="U1602" s="115" t="str">
        <f t="shared" si="239"/>
        <v/>
      </c>
      <c r="V1602" s="202" t="s">
        <v>422</v>
      </c>
      <c r="W1602" s="202"/>
      <c r="X1602" s="202"/>
      <c r="Y1602" s="202"/>
      <c r="Z1602" s="193"/>
      <c r="AA1602" s="193" t="s">
        <v>362</v>
      </c>
      <c r="AB1602" s="203"/>
      <c r="AC1602" s="204" t="str">
        <f t="shared" si="240"/>
        <v>CLOSE</v>
      </c>
      <c r="AD1602" s="47" t="str">
        <f t="array" ref="AD1602">IF(D1602="","",INDEX(HM_Unit!$D$1:$AE$1,MATCH(C1602,HM_Unit!$D$2:$AE$2,0)))</f>
        <v/>
      </c>
      <c r="AE1602" s="46"/>
      <c r="AF1602" s="46"/>
      <c r="AG1602" s="46"/>
      <c r="AH1602" s="46"/>
      <c r="AI1602" s="46"/>
      <c r="AJ1602" s="46"/>
      <c r="AK1602" s="46"/>
    </row>
    <row r="1603" spans="1:37" ht="12" customHeight="1">
      <c r="A1603" s="46" t="str">
        <f>IFERROR(VLOOKUP(D1603,Sort!B:D,3,0),"")</f>
        <v/>
      </c>
      <c r="B1603" s="190" t="str">
        <f t="shared" si="234"/>
        <v>0CLOSE</v>
      </c>
      <c r="C1603" s="196"/>
      <c r="D1603" s="193"/>
      <c r="E1603" s="193" t="str">
        <f>IFERROR(VLOOKUP(D1603,Sort!B:C,2,0),"")</f>
        <v/>
      </c>
      <c r="F1603" s="194"/>
      <c r="G1603" s="195" t="str">
        <f t="shared" si="235"/>
        <v/>
      </c>
      <c r="H1603" s="243"/>
      <c r="I1603" s="197"/>
      <c r="J1603" s="243"/>
      <c r="K1603" s="197"/>
      <c r="L1603" s="198" t="str">
        <f t="shared" si="236"/>
        <v/>
      </c>
      <c r="M1603" s="199" t="str">
        <f t="shared" si="237"/>
        <v/>
      </c>
      <c r="N1603" s="200" t="str">
        <f t="shared" si="238"/>
        <v xml:space="preserve"> </v>
      </c>
      <c r="O1603" s="201"/>
      <c r="P1603" s="201"/>
      <c r="Q1603" s="202"/>
      <c r="R1603" s="202"/>
      <c r="S1603" s="202"/>
      <c r="T1603" s="193" t="str">
        <f>IFERROR(VLOOKUP(S1603,Sort!E:F,2,0),"")</f>
        <v/>
      </c>
      <c r="U1603" s="115" t="str">
        <f t="shared" si="239"/>
        <v/>
      </c>
      <c r="V1603" s="202" t="s">
        <v>422</v>
      </c>
      <c r="W1603" s="202"/>
      <c r="X1603" s="202"/>
      <c r="Y1603" s="202"/>
      <c r="Z1603" s="193"/>
      <c r="AA1603" s="193" t="s">
        <v>362</v>
      </c>
      <c r="AB1603" s="203"/>
      <c r="AC1603" s="204" t="str">
        <f t="shared" si="240"/>
        <v>CLOSE</v>
      </c>
      <c r="AD1603" s="47" t="str">
        <f t="array" ref="AD1603">IF(D1603="","",INDEX(HM_Unit!$D$1:$AE$1,MATCH(C1603,HM_Unit!$D$2:$AE$2,0)))</f>
        <v/>
      </c>
      <c r="AE1603" s="46"/>
      <c r="AF1603" s="46"/>
      <c r="AG1603" s="46"/>
      <c r="AH1603" s="46"/>
      <c r="AI1603" s="46"/>
      <c r="AJ1603" s="46"/>
      <c r="AK1603" s="46"/>
    </row>
    <row r="1604" spans="1:37" ht="12" customHeight="1">
      <c r="A1604" s="46" t="str">
        <f>IFERROR(VLOOKUP(D1604,Sort!B:D,3,0),"")</f>
        <v/>
      </c>
      <c r="B1604" s="190" t="str">
        <f t="shared" si="234"/>
        <v>0CLOSE</v>
      </c>
      <c r="C1604" s="196"/>
      <c r="D1604" s="193"/>
      <c r="E1604" s="193" t="str">
        <f>IFERROR(VLOOKUP(D1604,Sort!B:C,2,0),"")</f>
        <v/>
      </c>
      <c r="F1604" s="194"/>
      <c r="G1604" s="195" t="str">
        <f t="shared" si="235"/>
        <v/>
      </c>
      <c r="H1604" s="243"/>
      <c r="I1604" s="197"/>
      <c r="J1604" s="243"/>
      <c r="K1604" s="197"/>
      <c r="L1604" s="198" t="str">
        <f t="shared" si="236"/>
        <v/>
      </c>
      <c r="M1604" s="199" t="str">
        <f t="shared" si="237"/>
        <v/>
      </c>
      <c r="N1604" s="200" t="str">
        <f t="shared" si="238"/>
        <v xml:space="preserve"> </v>
      </c>
      <c r="O1604" s="201"/>
      <c r="P1604" s="201"/>
      <c r="Q1604" s="202"/>
      <c r="R1604" s="202"/>
      <c r="S1604" s="202"/>
      <c r="T1604" s="193" t="str">
        <f>IFERROR(VLOOKUP(S1604,Sort!E:F,2,0),"")</f>
        <v/>
      </c>
      <c r="U1604" s="115" t="str">
        <f t="shared" si="239"/>
        <v/>
      </c>
      <c r="V1604" s="202" t="s">
        <v>422</v>
      </c>
      <c r="W1604" s="202"/>
      <c r="X1604" s="202"/>
      <c r="Y1604" s="202"/>
      <c r="Z1604" s="193"/>
      <c r="AA1604" s="193" t="s">
        <v>362</v>
      </c>
      <c r="AB1604" s="203"/>
      <c r="AC1604" s="204" t="str">
        <f t="shared" si="240"/>
        <v>CLOSE</v>
      </c>
      <c r="AD1604" s="47" t="str">
        <f t="array" ref="AD1604">IF(D1604="","",INDEX(HM_Unit!$D$1:$AE$1,MATCH(C1604,HM_Unit!$D$2:$AE$2,0)))</f>
        <v/>
      </c>
      <c r="AE1604" s="46"/>
      <c r="AF1604" s="46"/>
      <c r="AG1604" s="46"/>
      <c r="AH1604" s="46"/>
      <c r="AI1604" s="46"/>
      <c r="AJ1604" s="46"/>
      <c r="AK1604" s="46"/>
    </row>
    <row r="1605" spans="1:37" ht="12" customHeight="1">
      <c r="A1605" s="46" t="str">
        <f>IFERROR(VLOOKUP(D1605,Sort!B:D,3,0),"")</f>
        <v/>
      </c>
      <c r="B1605" s="190" t="str">
        <f t="shared" si="234"/>
        <v>0CLOSE</v>
      </c>
      <c r="C1605" s="196"/>
      <c r="D1605" s="193"/>
      <c r="E1605" s="193" t="str">
        <f>IFERROR(VLOOKUP(D1605,Sort!B:C,2,0),"")</f>
        <v/>
      </c>
      <c r="F1605" s="194"/>
      <c r="G1605" s="195" t="str">
        <f t="shared" si="235"/>
        <v/>
      </c>
      <c r="H1605" s="243"/>
      <c r="I1605" s="197"/>
      <c r="J1605" s="243"/>
      <c r="K1605" s="197"/>
      <c r="L1605" s="198" t="str">
        <f t="shared" si="236"/>
        <v/>
      </c>
      <c r="M1605" s="199" t="str">
        <f t="shared" si="237"/>
        <v/>
      </c>
      <c r="N1605" s="200" t="str">
        <f t="shared" si="238"/>
        <v xml:space="preserve"> </v>
      </c>
      <c r="O1605" s="201"/>
      <c r="P1605" s="201"/>
      <c r="Q1605" s="202"/>
      <c r="R1605" s="202"/>
      <c r="S1605" s="202"/>
      <c r="T1605" s="193" t="str">
        <f>IFERROR(VLOOKUP(S1605,Sort!E:F,2,0),"")</f>
        <v/>
      </c>
      <c r="U1605" s="115" t="str">
        <f t="shared" si="239"/>
        <v/>
      </c>
      <c r="V1605" s="202" t="s">
        <v>422</v>
      </c>
      <c r="W1605" s="202"/>
      <c r="X1605" s="202"/>
      <c r="Y1605" s="202"/>
      <c r="Z1605" s="193"/>
      <c r="AA1605" s="193" t="s">
        <v>362</v>
      </c>
      <c r="AB1605" s="203"/>
      <c r="AC1605" s="204" t="str">
        <f t="shared" si="240"/>
        <v>CLOSE</v>
      </c>
      <c r="AD1605" s="47" t="str">
        <f t="array" ref="AD1605">IF(D1605="","",INDEX(HM_Unit!$D$1:$AE$1,MATCH(C1605,HM_Unit!$D$2:$AE$2,0)))</f>
        <v/>
      </c>
      <c r="AE1605" s="46"/>
      <c r="AF1605" s="46"/>
      <c r="AG1605" s="46"/>
      <c r="AH1605" s="46"/>
      <c r="AI1605" s="46"/>
      <c r="AJ1605" s="46"/>
      <c r="AK1605" s="46"/>
    </row>
    <row r="1606" spans="1:37" ht="12" customHeight="1">
      <c r="A1606" s="46" t="str">
        <f>IFERROR(VLOOKUP(D1606,Sort!B:D,3,0),"")</f>
        <v/>
      </c>
      <c r="B1606" s="190" t="str">
        <f t="shared" si="234"/>
        <v>0CLOSE</v>
      </c>
      <c r="C1606" s="196"/>
      <c r="D1606" s="193"/>
      <c r="E1606" s="193" t="str">
        <f>IFERROR(VLOOKUP(D1606,Sort!B:C,2,0),"")</f>
        <v/>
      </c>
      <c r="F1606" s="194"/>
      <c r="G1606" s="195" t="str">
        <f t="shared" si="235"/>
        <v/>
      </c>
      <c r="H1606" s="243"/>
      <c r="I1606" s="197"/>
      <c r="J1606" s="243"/>
      <c r="K1606" s="197"/>
      <c r="L1606" s="198" t="str">
        <f t="shared" si="236"/>
        <v/>
      </c>
      <c r="M1606" s="199" t="str">
        <f t="shared" si="237"/>
        <v/>
      </c>
      <c r="N1606" s="200" t="str">
        <f t="shared" si="238"/>
        <v xml:space="preserve"> </v>
      </c>
      <c r="O1606" s="201"/>
      <c r="P1606" s="201"/>
      <c r="Q1606" s="202"/>
      <c r="R1606" s="202"/>
      <c r="S1606" s="202"/>
      <c r="T1606" s="193" t="str">
        <f>IFERROR(VLOOKUP(S1606,Sort!E:F,2,0),"")</f>
        <v/>
      </c>
      <c r="U1606" s="115" t="str">
        <f t="shared" si="239"/>
        <v/>
      </c>
      <c r="V1606" s="202" t="s">
        <v>422</v>
      </c>
      <c r="W1606" s="202"/>
      <c r="X1606" s="202"/>
      <c r="Y1606" s="202"/>
      <c r="Z1606" s="193"/>
      <c r="AA1606" s="193" t="s">
        <v>362</v>
      </c>
      <c r="AB1606" s="203"/>
      <c r="AC1606" s="204" t="str">
        <f t="shared" si="240"/>
        <v>CLOSE</v>
      </c>
      <c r="AD1606" s="47" t="str">
        <f t="array" ref="AD1606">IF(D1606="","",INDEX(HM_Unit!$D$1:$AE$1,MATCH(C1606,HM_Unit!$D$2:$AE$2,0)))</f>
        <v/>
      </c>
      <c r="AE1606" s="46"/>
      <c r="AF1606" s="46"/>
      <c r="AG1606" s="46"/>
      <c r="AH1606" s="46"/>
      <c r="AI1606" s="46"/>
      <c r="AJ1606" s="46"/>
      <c r="AK1606" s="46"/>
    </row>
    <row r="1607" spans="1:37" ht="12" customHeight="1">
      <c r="A1607" s="46" t="str">
        <f>IFERROR(VLOOKUP(D1607,Sort!B:D,3,0),"")</f>
        <v/>
      </c>
      <c r="B1607" s="190" t="str">
        <f t="shared" si="234"/>
        <v>0CLOSE</v>
      </c>
      <c r="C1607" s="196"/>
      <c r="D1607" s="193"/>
      <c r="E1607" s="193" t="str">
        <f>IFERROR(VLOOKUP(D1607,Sort!B:C,2,0),"")</f>
        <v/>
      </c>
      <c r="F1607" s="194"/>
      <c r="G1607" s="195" t="str">
        <f t="shared" si="235"/>
        <v/>
      </c>
      <c r="H1607" s="243"/>
      <c r="I1607" s="197"/>
      <c r="J1607" s="243"/>
      <c r="K1607" s="197"/>
      <c r="L1607" s="198" t="str">
        <f t="shared" si="236"/>
        <v/>
      </c>
      <c r="M1607" s="199" t="str">
        <f t="shared" si="237"/>
        <v/>
      </c>
      <c r="N1607" s="200" t="str">
        <f t="shared" si="238"/>
        <v xml:space="preserve"> </v>
      </c>
      <c r="O1607" s="201"/>
      <c r="P1607" s="201"/>
      <c r="Q1607" s="202"/>
      <c r="R1607" s="202"/>
      <c r="S1607" s="202"/>
      <c r="T1607" s="193" t="str">
        <f>IFERROR(VLOOKUP(S1607,Sort!E:F,2,0),"")</f>
        <v/>
      </c>
      <c r="U1607" s="115" t="str">
        <f t="shared" si="239"/>
        <v/>
      </c>
      <c r="V1607" s="202" t="s">
        <v>422</v>
      </c>
      <c r="W1607" s="202"/>
      <c r="X1607" s="202"/>
      <c r="Y1607" s="202"/>
      <c r="Z1607" s="193"/>
      <c r="AA1607" s="193" t="s">
        <v>362</v>
      </c>
      <c r="AB1607" s="203"/>
      <c r="AC1607" s="204" t="str">
        <f t="shared" si="240"/>
        <v>CLOSE</v>
      </c>
      <c r="AD1607" s="47" t="str">
        <f t="array" ref="AD1607">IF(D1607="","",INDEX(HM_Unit!$D$1:$AE$1,MATCH(C1607,HM_Unit!$D$2:$AE$2,0)))</f>
        <v/>
      </c>
      <c r="AE1607" s="46"/>
      <c r="AF1607" s="46"/>
      <c r="AG1607" s="46"/>
      <c r="AH1607" s="46"/>
      <c r="AI1607" s="46"/>
      <c r="AJ1607" s="46"/>
      <c r="AK1607" s="46"/>
    </row>
    <row r="1608" spans="1:37" ht="12" customHeight="1">
      <c r="A1608" s="46" t="str">
        <f>IFERROR(VLOOKUP(D1608,Sort!B:D,3,0),"")</f>
        <v/>
      </c>
      <c r="B1608" s="190" t="str">
        <f t="shared" si="234"/>
        <v>0CLOSE</v>
      </c>
      <c r="C1608" s="196"/>
      <c r="D1608" s="193"/>
      <c r="E1608" s="193" t="str">
        <f>IFERROR(VLOOKUP(D1608,Sort!B:C,2,0),"")</f>
        <v/>
      </c>
      <c r="F1608" s="194"/>
      <c r="G1608" s="195" t="str">
        <f t="shared" si="235"/>
        <v/>
      </c>
      <c r="H1608" s="243"/>
      <c r="I1608" s="197"/>
      <c r="J1608" s="243"/>
      <c r="K1608" s="197"/>
      <c r="L1608" s="198" t="str">
        <f t="shared" si="236"/>
        <v/>
      </c>
      <c r="M1608" s="199" t="str">
        <f t="shared" si="237"/>
        <v/>
      </c>
      <c r="N1608" s="200" t="str">
        <f t="shared" si="238"/>
        <v xml:space="preserve"> </v>
      </c>
      <c r="O1608" s="201"/>
      <c r="P1608" s="201"/>
      <c r="Q1608" s="202"/>
      <c r="R1608" s="202"/>
      <c r="S1608" s="202"/>
      <c r="T1608" s="193" t="str">
        <f>IFERROR(VLOOKUP(S1608,Sort!E:F,2,0),"")</f>
        <v/>
      </c>
      <c r="U1608" s="115" t="str">
        <f t="shared" si="239"/>
        <v/>
      </c>
      <c r="V1608" s="202" t="s">
        <v>422</v>
      </c>
      <c r="W1608" s="202"/>
      <c r="X1608" s="202"/>
      <c r="Y1608" s="202"/>
      <c r="Z1608" s="193"/>
      <c r="AA1608" s="193" t="s">
        <v>362</v>
      </c>
      <c r="AB1608" s="203"/>
      <c r="AC1608" s="204" t="str">
        <f t="shared" si="240"/>
        <v>CLOSE</v>
      </c>
      <c r="AD1608" s="47" t="str">
        <f t="array" ref="AD1608">IF(D1608="","",INDEX(HM_Unit!$D$1:$AE$1,MATCH(C1608,HM_Unit!$D$2:$AE$2,0)))</f>
        <v/>
      </c>
      <c r="AE1608" s="46"/>
      <c r="AF1608" s="46"/>
      <c r="AG1608" s="46"/>
      <c r="AH1608" s="46"/>
      <c r="AI1608" s="46"/>
      <c r="AJ1608" s="46"/>
      <c r="AK1608" s="46"/>
    </row>
    <row r="1609" spans="1:37" ht="12" customHeight="1">
      <c r="A1609" s="46" t="str">
        <f>IFERROR(VLOOKUP(D1609,Sort!B:D,3,0),"")</f>
        <v/>
      </c>
      <c r="B1609" s="190" t="str">
        <f t="shared" si="234"/>
        <v>0CLOSE</v>
      </c>
      <c r="C1609" s="196"/>
      <c r="D1609" s="193"/>
      <c r="E1609" s="193" t="str">
        <f>IFERROR(VLOOKUP(D1609,Sort!B:C,2,0),"")</f>
        <v/>
      </c>
      <c r="F1609" s="194"/>
      <c r="G1609" s="195" t="str">
        <f t="shared" si="235"/>
        <v/>
      </c>
      <c r="H1609" s="243"/>
      <c r="I1609" s="197"/>
      <c r="J1609" s="243"/>
      <c r="K1609" s="197"/>
      <c r="L1609" s="198" t="str">
        <f t="shared" si="236"/>
        <v/>
      </c>
      <c r="M1609" s="199" t="str">
        <f t="shared" si="237"/>
        <v/>
      </c>
      <c r="N1609" s="200" t="str">
        <f t="shared" si="238"/>
        <v xml:space="preserve"> </v>
      </c>
      <c r="O1609" s="201"/>
      <c r="P1609" s="201"/>
      <c r="Q1609" s="202"/>
      <c r="R1609" s="202"/>
      <c r="S1609" s="202"/>
      <c r="T1609" s="193" t="str">
        <f>IFERROR(VLOOKUP(S1609,Sort!E:F,2,0),"")</f>
        <v/>
      </c>
      <c r="U1609" s="115" t="str">
        <f t="shared" si="239"/>
        <v/>
      </c>
      <c r="V1609" s="202" t="s">
        <v>422</v>
      </c>
      <c r="W1609" s="202"/>
      <c r="X1609" s="202"/>
      <c r="Y1609" s="202"/>
      <c r="Z1609" s="193"/>
      <c r="AA1609" s="193" t="s">
        <v>362</v>
      </c>
      <c r="AB1609" s="203"/>
      <c r="AC1609" s="204" t="str">
        <f t="shared" si="240"/>
        <v>CLOSE</v>
      </c>
      <c r="AD1609" s="47" t="str">
        <f t="array" ref="AD1609">IF(D1609="","",INDEX(HM_Unit!$D$1:$AE$1,MATCH(C1609,HM_Unit!$D$2:$AE$2,0)))</f>
        <v/>
      </c>
      <c r="AE1609" s="46"/>
      <c r="AF1609" s="46"/>
      <c r="AG1609" s="46"/>
      <c r="AH1609" s="46"/>
      <c r="AI1609" s="46"/>
      <c r="AJ1609" s="46"/>
      <c r="AK1609" s="46"/>
    </row>
    <row r="1610" spans="1:37" ht="12" customHeight="1">
      <c r="A1610" s="46" t="str">
        <f>IFERROR(VLOOKUP(D1610,Sort!B:D,3,0),"")</f>
        <v/>
      </c>
      <c r="B1610" s="190" t="str">
        <f t="shared" si="234"/>
        <v>0CLOSE</v>
      </c>
      <c r="C1610" s="196"/>
      <c r="D1610" s="193"/>
      <c r="E1610" s="193" t="str">
        <f>IFERROR(VLOOKUP(D1610,Sort!B:C,2,0),"")</f>
        <v/>
      </c>
      <c r="F1610" s="194"/>
      <c r="G1610" s="195" t="str">
        <f t="shared" si="235"/>
        <v/>
      </c>
      <c r="H1610" s="243"/>
      <c r="I1610" s="197"/>
      <c r="J1610" s="243"/>
      <c r="K1610" s="197"/>
      <c r="L1610" s="198" t="str">
        <f t="shared" si="236"/>
        <v/>
      </c>
      <c r="M1610" s="199" t="str">
        <f t="shared" si="237"/>
        <v/>
      </c>
      <c r="N1610" s="200" t="str">
        <f t="shared" si="238"/>
        <v xml:space="preserve"> </v>
      </c>
      <c r="O1610" s="201"/>
      <c r="P1610" s="201"/>
      <c r="Q1610" s="202"/>
      <c r="R1610" s="202"/>
      <c r="S1610" s="202"/>
      <c r="T1610" s="193" t="str">
        <f>IFERROR(VLOOKUP(S1610,Sort!E:F,2,0),"")</f>
        <v/>
      </c>
      <c r="U1610" s="115" t="str">
        <f t="shared" si="239"/>
        <v/>
      </c>
      <c r="V1610" s="202" t="s">
        <v>422</v>
      </c>
      <c r="W1610" s="202"/>
      <c r="X1610" s="202"/>
      <c r="Y1610" s="202"/>
      <c r="Z1610" s="193"/>
      <c r="AA1610" s="193" t="s">
        <v>362</v>
      </c>
      <c r="AB1610" s="203"/>
      <c r="AC1610" s="204" t="str">
        <f t="shared" si="240"/>
        <v>CLOSE</v>
      </c>
      <c r="AD1610" s="47" t="str">
        <f t="array" ref="AD1610">IF(D1610="","",INDEX(HM_Unit!$D$1:$AE$1,MATCH(C1610,HM_Unit!$D$2:$AE$2,0)))</f>
        <v/>
      </c>
      <c r="AE1610" s="46"/>
      <c r="AF1610" s="46"/>
      <c r="AG1610" s="46"/>
      <c r="AH1610" s="46"/>
      <c r="AI1610" s="46"/>
      <c r="AJ1610" s="46"/>
      <c r="AK1610" s="46"/>
    </row>
    <row r="1611" spans="1:37" ht="12" customHeight="1">
      <c r="A1611" s="46" t="str">
        <f>IFERROR(VLOOKUP(D1611,Sort!B:D,3,0),"")</f>
        <v/>
      </c>
      <c r="B1611" s="190" t="str">
        <f t="shared" si="234"/>
        <v>0CLOSE</v>
      </c>
      <c r="C1611" s="196"/>
      <c r="D1611" s="193"/>
      <c r="E1611" s="193" t="str">
        <f>IFERROR(VLOOKUP(D1611,Sort!B:C,2,0),"")</f>
        <v/>
      </c>
      <c r="F1611" s="194"/>
      <c r="G1611" s="195" t="str">
        <f t="shared" si="235"/>
        <v/>
      </c>
      <c r="H1611" s="243"/>
      <c r="I1611" s="197"/>
      <c r="J1611" s="243"/>
      <c r="K1611" s="197"/>
      <c r="L1611" s="198" t="str">
        <f t="shared" si="236"/>
        <v/>
      </c>
      <c r="M1611" s="199" t="str">
        <f t="shared" si="237"/>
        <v/>
      </c>
      <c r="N1611" s="200" t="str">
        <f t="shared" si="238"/>
        <v xml:space="preserve"> </v>
      </c>
      <c r="O1611" s="201"/>
      <c r="P1611" s="201"/>
      <c r="Q1611" s="202"/>
      <c r="R1611" s="202"/>
      <c r="S1611" s="202"/>
      <c r="T1611" s="193" t="str">
        <f>IFERROR(VLOOKUP(S1611,Sort!E:F,2,0),"")</f>
        <v/>
      </c>
      <c r="U1611" s="115" t="str">
        <f t="shared" si="239"/>
        <v/>
      </c>
      <c r="V1611" s="202" t="s">
        <v>422</v>
      </c>
      <c r="W1611" s="202"/>
      <c r="X1611" s="202"/>
      <c r="Y1611" s="202"/>
      <c r="Z1611" s="193"/>
      <c r="AA1611" s="193" t="s">
        <v>362</v>
      </c>
      <c r="AB1611" s="203"/>
      <c r="AC1611" s="204" t="str">
        <f t="shared" si="240"/>
        <v>CLOSE</v>
      </c>
      <c r="AD1611" s="47" t="str">
        <f t="array" ref="AD1611">IF(D1611="","",INDEX(HM_Unit!$D$1:$AE$1,MATCH(C1611,HM_Unit!$D$2:$AE$2,0)))</f>
        <v/>
      </c>
      <c r="AE1611" s="46"/>
      <c r="AF1611" s="46"/>
      <c r="AG1611" s="46"/>
      <c r="AH1611" s="46"/>
      <c r="AI1611" s="46"/>
      <c r="AJ1611" s="46"/>
      <c r="AK1611" s="46"/>
    </row>
    <row r="1612" spans="1:37" ht="12" customHeight="1">
      <c r="A1612" s="46" t="str">
        <f>IFERROR(VLOOKUP(D1612,Sort!B:D,3,0),"")</f>
        <v/>
      </c>
      <c r="B1612" s="190" t="str">
        <f t="shared" si="234"/>
        <v>0CLOSE</v>
      </c>
      <c r="C1612" s="196"/>
      <c r="D1612" s="193"/>
      <c r="E1612" s="193" t="str">
        <f>IFERROR(VLOOKUP(D1612,Sort!B:C,2,0),"")</f>
        <v/>
      </c>
      <c r="F1612" s="194"/>
      <c r="G1612" s="195" t="str">
        <f t="shared" si="235"/>
        <v/>
      </c>
      <c r="H1612" s="243"/>
      <c r="I1612" s="197"/>
      <c r="J1612" s="243"/>
      <c r="K1612" s="197"/>
      <c r="L1612" s="198" t="str">
        <f t="shared" si="236"/>
        <v/>
      </c>
      <c r="M1612" s="199" t="str">
        <f t="shared" si="237"/>
        <v/>
      </c>
      <c r="N1612" s="200" t="str">
        <f t="shared" si="238"/>
        <v xml:space="preserve"> </v>
      </c>
      <c r="O1612" s="201"/>
      <c r="P1612" s="201"/>
      <c r="Q1612" s="202"/>
      <c r="R1612" s="202"/>
      <c r="S1612" s="202"/>
      <c r="T1612" s="193" t="str">
        <f>IFERROR(VLOOKUP(S1612,Sort!E:F,2,0),"")</f>
        <v/>
      </c>
      <c r="U1612" s="115" t="str">
        <f t="shared" si="239"/>
        <v/>
      </c>
      <c r="V1612" s="202" t="s">
        <v>422</v>
      </c>
      <c r="W1612" s="202"/>
      <c r="X1612" s="202"/>
      <c r="Y1612" s="202"/>
      <c r="Z1612" s="193"/>
      <c r="AA1612" s="193" t="s">
        <v>362</v>
      </c>
      <c r="AB1612" s="203"/>
      <c r="AC1612" s="204" t="str">
        <f t="shared" si="240"/>
        <v>CLOSE</v>
      </c>
      <c r="AD1612" s="47" t="str">
        <f t="array" ref="AD1612">IF(D1612="","",INDEX(HM_Unit!$D$1:$AE$1,MATCH(C1612,HM_Unit!$D$2:$AE$2,0)))</f>
        <v/>
      </c>
      <c r="AE1612" s="46"/>
      <c r="AF1612" s="46"/>
      <c r="AG1612" s="46"/>
      <c r="AH1612" s="46"/>
      <c r="AI1612" s="46"/>
      <c r="AJ1612" s="46"/>
      <c r="AK1612" s="46"/>
    </row>
    <row r="1613" spans="1:37" ht="12" customHeight="1">
      <c r="A1613" s="46" t="str">
        <f>IFERROR(VLOOKUP(D1613,Sort!B:D,3,0),"")</f>
        <v/>
      </c>
      <c r="B1613" s="190" t="str">
        <f t="shared" si="234"/>
        <v>0CLOSE</v>
      </c>
      <c r="C1613" s="196"/>
      <c r="D1613" s="193"/>
      <c r="E1613" s="193" t="str">
        <f>IFERROR(VLOOKUP(D1613,Sort!B:C,2,0),"")</f>
        <v/>
      </c>
      <c r="F1613" s="194"/>
      <c r="G1613" s="195" t="str">
        <f t="shared" si="235"/>
        <v/>
      </c>
      <c r="H1613" s="243"/>
      <c r="I1613" s="197"/>
      <c r="J1613" s="243"/>
      <c r="K1613" s="197"/>
      <c r="L1613" s="198" t="str">
        <f t="shared" si="236"/>
        <v/>
      </c>
      <c r="M1613" s="199" t="str">
        <f t="shared" si="237"/>
        <v/>
      </c>
      <c r="N1613" s="200" t="str">
        <f t="shared" si="238"/>
        <v xml:space="preserve"> </v>
      </c>
      <c r="O1613" s="201"/>
      <c r="P1613" s="201"/>
      <c r="Q1613" s="202"/>
      <c r="R1613" s="202"/>
      <c r="S1613" s="202"/>
      <c r="T1613" s="193" t="str">
        <f>IFERROR(VLOOKUP(S1613,Sort!E:F,2,0),"")</f>
        <v/>
      </c>
      <c r="U1613" s="115" t="str">
        <f t="shared" si="239"/>
        <v/>
      </c>
      <c r="V1613" s="202" t="s">
        <v>422</v>
      </c>
      <c r="W1613" s="202"/>
      <c r="X1613" s="202"/>
      <c r="Y1613" s="202"/>
      <c r="Z1613" s="193"/>
      <c r="AA1613" s="193" t="s">
        <v>362</v>
      </c>
      <c r="AB1613" s="203"/>
      <c r="AC1613" s="204" t="str">
        <f t="shared" si="240"/>
        <v>CLOSE</v>
      </c>
      <c r="AD1613" s="47" t="str">
        <f t="array" ref="AD1613">IF(D1613="","",INDEX(HM_Unit!$D$1:$AE$1,MATCH(C1613,HM_Unit!$D$2:$AE$2,0)))</f>
        <v/>
      </c>
      <c r="AE1613" s="46"/>
      <c r="AF1613" s="46"/>
      <c r="AG1613" s="46"/>
      <c r="AH1613" s="46"/>
      <c r="AI1613" s="46"/>
      <c r="AJ1613" s="46"/>
      <c r="AK1613" s="46"/>
    </row>
    <row r="1614" spans="1:37" ht="12" customHeight="1">
      <c r="A1614" s="46" t="str">
        <f>IFERROR(VLOOKUP(D1614,Sort!B:D,3,0),"")</f>
        <v/>
      </c>
      <c r="B1614" s="190" t="str">
        <f t="shared" si="234"/>
        <v>0CLOSE</v>
      </c>
      <c r="C1614" s="196"/>
      <c r="D1614" s="193"/>
      <c r="E1614" s="193" t="str">
        <f>IFERROR(VLOOKUP(D1614,Sort!B:C,2,0),"")</f>
        <v/>
      </c>
      <c r="F1614" s="194"/>
      <c r="G1614" s="195" t="str">
        <f t="shared" si="235"/>
        <v/>
      </c>
      <c r="H1614" s="243"/>
      <c r="I1614" s="197"/>
      <c r="J1614" s="243"/>
      <c r="K1614" s="197"/>
      <c r="L1614" s="198" t="str">
        <f t="shared" si="236"/>
        <v/>
      </c>
      <c r="M1614" s="199" t="str">
        <f t="shared" si="237"/>
        <v/>
      </c>
      <c r="N1614" s="200" t="str">
        <f t="shared" si="238"/>
        <v xml:space="preserve"> </v>
      </c>
      <c r="O1614" s="201"/>
      <c r="P1614" s="201"/>
      <c r="Q1614" s="202"/>
      <c r="R1614" s="202"/>
      <c r="S1614" s="202"/>
      <c r="T1614" s="193" t="str">
        <f>IFERROR(VLOOKUP(S1614,Sort!E:F,2,0),"")</f>
        <v/>
      </c>
      <c r="U1614" s="115" t="str">
        <f t="shared" si="239"/>
        <v/>
      </c>
      <c r="V1614" s="202" t="s">
        <v>422</v>
      </c>
      <c r="W1614" s="202"/>
      <c r="X1614" s="202"/>
      <c r="Y1614" s="202"/>
      <c r="Z1614" s="193"/>
      <c r="AA1614" s="193" t="s">
        <v>362</v>
      </c>
      <c r="AB1614" s="203"/>
      <c r="AC1614" s="204" t="str">
        <f t="shared" si="240"/>
        <v>CLOSE</v>
      </c>
      <c r="AD1614" s="47" t="str">
        <f t="array" ref="AD1614">IF(D1614="","",INDEX(HM_Unit!$D$1:$AE$1,MATCH(C1614,HM_Unit!$D$2:$AE$2,0)))</f>
        <v/>
      </c>
      <c r="AE1614" s="46"/>
      <c r="AF1614" s="46"/>
      <c r="AG1614" s="46"/>
      <c r="AH1614" s="46"/>
      <c r="AI1614" s="46"/>
      <c r="AJ1614" s="46"/>
      <c r="AK1614" s="46"/>
    </row>
    <row r="1615" spans="1:37" ht="12" customHeight="1">
      <c r="A1615" s="46" t="str">
        <f>IFERROR(VLOOKUP(D1615,Sort!B:D,3,0),"")</f>
        <v/>
      </c>
      <c r="B1615" s="190" t="str">
        <f t="shared" si="234"/>
        <v>0CLOSE</v>
      </c>
      <c r="C1615" s="196"/>
      <c r="D1615" s="193"/>
      <c r="E1615" s="193" t="str">
        <f>IFERROR(VLOOKUP(D1615,Sort!B:C,2,0),"")</f>
        <v/>
      </c>
      <c r="F1615" s="194"/>
      <c r="G1615" s="195" t="str">
        <f t="shared" si="235"/>
        <v/>
      </c>
      <c r="H1615" s="243"/>
      <c r="I1615" s="197"/>
      <c r="J1615" s="243"/>
      <c r="K1615" s="197"/>
      <c r="L1615" s="198" t="str">
        <f t="shared" si="236"/>
        <v/>
      </c>
      <c r="M1615" s="199" t="str">
        <f t="shared" si="237"/>
        <v/>
      </c>
      <c r="N1615" s="200" t="str">
        <f t="shared" si="238"/>
        <v xml:space="preserve"> </v>
      </c>
      <c r="O1615" s="201"/>
      <c r="P1615" s="201"/>
      <c r="Q1615" s="202"/>
      <c r="R1615" s="202"/>
      <c r="S1615" s="202"/>
      <c r="T1615" s="193" t="str">
        <f>IFERROR(VLOOKUP(S1615,Sort!E:F,2,0),"")</f>
        <v/>
      </c>
      <c r="U1615" s="115" t="str">
        <f t="shared" si="239"/>
        <v/>
      </c>
      <c r="V1615" s="202" t="s">
        <v>422</v>
      </c>
      <c r="W1615" s="202"/>
      <c r="X1615" s="202"/>
      <c r="Y1615" s="202"/>
      <c r="Z1615" s="193"/>
      <c r="AA1615" s="193" t="s">
        <v>362</v>
      </c>
      <c r="AB1615" s="203"/>
      <c r="AC1615" s="204" t="str">
        <f t="shared" si="240"/>
        <v>CLOSE</v>
      </c>
      <c r="AD1615" s="47" t="str">
        <f t="array" ref="AD1615">IF(D1615="","",INDEX(HM_Unit!$D$1:$AE$1,MATCH(C1615,HM_Unit!$D$2:$AE$2,0)))</f>
        <v/>
      </c>
      <c r="AE1615" s="46"/>
      <c r="AF1615" s="46"/>
      <c r="AG1615" s="46"/>
      <c r="AH1615" s="46"/>
      <c r="AI1615" s="46"/>
      <c r="AJ1615" s="46"/>
      <c r="AK1615" s="46"/>
    </row>
    <row r="1616" spans="1:37" ht="12" customHeight="1">
      <c r="A1616" s="46" t="str">
        <f>IFERROR(VLOOKUP(D1616,Sort!B:D,3,0),"")</f>
        <v/>
      </c>
      <c r="B1616" s="190" t="str">
        <f t="shared" si="234"/>
        <v>0CLOSE</v>
      </c>
      <c r="C1616" s="196"/>
      <c r="D1616" s="193"/>
      <c r="E1616" s="193" t="str">
        <f>IFERROR(VLOOKUP(D1616,Sort!B:C,2,0),"")</f>
        <v/>
      </c>
      <c r="F1616" s="194"/>
      <c r="G1616" s="195" t="str">
        <f t="shared" si="235"/>
        <v/>
      </c>
      <c r="H1616" s="243"/>
      <c r="I1616" s="197"/>
      <c r="J1616" s="243"/>
      <c r="K1616" s="197"/>
      <c r="L1616" s="198" t="str">
        <f t="shared" si="236"/>
        <v/>
      </c>
      <c r="M1616" s="199" t="str">
        <f t="shared" si="237"/>
        <v/>
      </c>
      <c r="N1616" s="200" t="str">
        <f t="shared" si="238"/>
        <v xml:space="preserve"> </v>
      </c>
      <c r="O1616" s="201"/>
      <c r="P1616" s="201"/>
      <c r="Q1616" s="202"/>
      <c r="R1616" s="202"/>
      <c r="S1616" s="202"/>
      <c r="T1616" s="193" t="str">
        <f>IFERROR(VLOOKUP(S1616,Sort!E:F,2,0),"")</f>
        <v/>
      </c>
      <c r="U1616" s="115" t="str">
        <f t="shared" si="239"/>
        <v/>
      </c>
      <c r="V1616" s="202" t="s">
        <v>422</v>
      </c>
      <c r="W1616" s="202"/>
      <c r="X1616" s="202"/>
      <c r="Y1616" s="202"/>
      <c r="Z1616" s="193"/>
      <c r="AA1616" s="193" t="s">
        <v>362</v>
      </c>
      <c r="AB1616" s="203"/>
      <c r="AC1616" s="204" t="str">
        <f t="shared" si="240"/>
        <v>CLOSE</v>
      </c>
      <c r="AD1616" s="47" t="str">
        <f t="array" ref="AD1616">IF(D1616="","",INDEX(HM_Unit!$D$1:$AE$1,MATCH(C1616,HM_Unit!$D$2:$AE$2,0)))</f>
        <v/>
      </c>
      <c r="AE1616" s="46"/>
      <c r="AF1616" s="46"/>
      <c r="AG1616" s="46"/>
      <c r="AH1616" s="46"/>
      <c r="AI1616" s="46"/>
      <c r="AJ1616" s="46"/>
      <c r="AK1616" s="46"/>
    </row>
    <row r="1617" spans="1:37" ht="12" customHeight="1">
      <c r="A1617" s="46" t="str">
        <f>IFERROR(VLOOKUP(D1617,Sort!B:D,3,0),"")</f>
        <v/>
      </c>
      <c r="B1617" s="190" t="str">
        <f t="shared" si="234"/>
        <v>0CLOSE</v>
      </c>
      <c r="C1617" s="196"/>
      <c r="D1617" s="193"/>
      <c r="E1617" s="193" t="str">
        <f>IFERROR(VLOOKUP(D1617,Sort!B:C,2,0),"")</f>
        <v/>
      </c>
      <c r="F1617" s="194"/>
      <c r="G1617" s="195" t="str">
        <f t="shared" si="235"/>
        <v/>
      </c>
      <c r="H1617" s="243"/>
      <c r="I1617" s="197"/>
      <c r="J1617" s="243"/>
      <c r="K1617" s="197"/>
      <c r="L1617" s="198" t="str">
        <f t="shared" si="236"/>
        <v/>
      </c>
      <c r="M1617" s="199" t="str">
        <f t="shared" si="237"/>
        <v/>
      </c>
      <c r="N1617" s="200" t="str">
        <f t="shared" si="238"/>
        <v xml:space="preserve"> </v>
      </c>
      <c r="O1617" s="201"/>
      <c r="P1617" s="201"/>
      <c r="Q1617" s="202"/>
      <c r="R1617" s="202"/>
      <c r="S1617" s="202"/>
      <c r="T1617" s="193" t="str">
        <f>IFERROR(VLOOKUP(S1617,Sort!E:F,2,0),"")</f>
        <v/>
      </c>
      <c r="U1617" s="115" t="str">
        <f t="shared" si="239"/>
        <v/>
      </c>
      <c r="V1617" s="202" t="s">
        <v>422</v>
      </c>
      <c r="W1617" s="202"/>
      <c r="X1617" s="202"/>
      <c r="Y1617" s="202"/>
      <c r="Z1617" s="193"/>
      <c r="AA1617" s="193" t="s">
        <v>362</v>
      </c>
      <c r="AB1617" s="203"/>
      <c r="AC1617" s="204" t="str">
        <f t="shared" si="240"/>
        <v>CLOSE</v>
      </c>
      <c r="AD1617" s="47" t="str">
        <f t="array" ref="AD1617">IF(D1617="","",INDEX(HM_Unit!$D$1:$AE$1,MATCH(C1617,HM_Unit!$D$2:$AE$2,0)))</f>
        <v/>
      </c>
      <c r="AE1617" s="46"/>
      <c r="AF1617" s="46"/>
      <c r="AG1617" s="46"/>
      <c r="AH1617" s="46"/>
      <c r="AI1617" s="46"/>
      <c r="AJ1617" s="46"/>
      <c r="AK1617" s="46"/>
    </row>
    <row r="1618" spans="1:37" ht="12" customHeight="1">
      <c r="A1618" s="46" t="str">
        <f>IFERROR(VLOOKUP(D1618,Sort!B:D,3,0),"")</f>
        <v/>
      </c>
      <c r="B1618" s="190" t="str">
        <f t="shared" si="234"/>
        <v>0CLOSE</v>
      </c>
      <c r="C1618" s="196"/>
      <c r="D1618" s="193"/>
      <c r="E1618" s="193" t="str">
        <f>IFERROR(VLOOKUP(D1618,Sort!B:C,2,0),"")</f>
        <v/>
      </c>
      <c r="F1618" s="194"/>
      <c r="G1618" s="195" t="str">
        <f t="shared" si="235"/>
        <v/>
      </c>
      <c r="H1618" s="243"/>
      <c r="I1618" s="197"/>
      <c r="J1618" s="243"/>
      <c r="K1618" s="197"/>
      <c r="L1618" s="198" t="str">
        <f t="shared" si="236"/>
        <v/>
      </c>
      <c r="M1618" s="199" t="str">
        <f t="shared" si="237"/>
        <v/>
      </c>
      <c r="N1618" s="200" t="str">
        <f t="shared" si="238"/>
        <v xml:space="preserve"> </v>
      </c>
      <c r="O1618" s="201"/>
      <c r="P1618" s="201"/>
      <c r="Q1618" s="202"/>
      <c r="R1618" s="202"/>
      <c r="S1618" s="202"/>
      <c r="T1618" s="193" t="str">
        <f>IFERROR(VLOOKUP(S1618,Sort!E:F,2,0),"")</f>
        <v/>
      </c>
      <c r="U1618" s="115" t="str">
        <f t="shared" si="239"/>
        <v/>
      </c>
      <c r="V1618" s="202" t="s">
        <v>422</v>
      </c>
      <c r="W1618" s="202"/>
      <c r="X1618" s="202"/>
      <c r="Y1618" s="202"/>
      <c r="Z1618" s="193"/>
      <c r="AA1618" s="193" t="s">
        <v>362</v>
      </c>
      <c r="AB1618" s="203"/>
      <c r="AC1618" s="204" t="str">
        <f t="shared" si="240"/>
        <v>CLOSE</v>
      </c>
      <c r="AD1618" s="47" t="str">
        <f t="array" ref="AD1618">IF(D1618="","",INDEX(HM_Unit!$D$1:$AE$1,MATCH(C1618,HM_Unit!$D$2:$AE$2,0)))</f>
        <v/>
      </c>
      <c r="AE1618" s="46"/>
      <c r="AF1618" s="46"/>
      <c r="AG1618" s="46"/>
      <c r="AH1618" s="46"/>
      <c r="AI1618" s="46"/>
      <c r="AJ1618" s="46"/>
      <c r="AK1618" s="46"/>
    </row>
    <row r="1619" spans="1:37" ht="12" customHeight="1">
      <c r="A1619" s="46" t="str">
        <f>IFERROR(VLOOKUP(D1619,Sort!B:D,3,0),"")</f>
        <v/>
      </c>
      <c r="B1619" s="190" t="str">
        <f t="shared" si="234"/>
        <v>0CLOSE</v>
      </c>
      <c r="C1619" s="196"/>
      <c r="D1619" s="193"/>
      <c r="E1619" s="193" t="str">
        <f>IFERROR(VLOOKUP(D1619,Sort!B:C,2,0),"")</f>
        <v/>
      </c>
      <c r="F1619" s="194"/>
      <c r="G1619" s="195" t="str">
        <f t="shared" si="235"/>
        <v/>
      </c>
      <c r="H1619" s="243"/>
      <c r="I1619" s="197"/>
      <c r="J1619" s="243"/>
      <c r="K1619" s="197"/>
      <c r="L1619" s="198" t="str">
        <f t="shared" si="236"/>
        <v/>
      </c>
      <c r="M1619" s="199" t="str">
        <f t="shared" si="237"/>
        <v/>
      </c>
      <c r="N1619" s="200" t="str">
        <f t="shared" si="238"/>
        <v xml:space="preserve"> </v>
      </c>
      <c r="O1619" s="201"/>
      <c r="P1619" s="201"/>
      <c r="Q1619" s="202"/>
      <c r="R1619" s="202"/>
      <c r="S1619" s="202"/>
      <c r="T1619" s="193" t="str">
        <f>IFERROR(VLOOKUP(S1619,Sort!E:F,2,0),"")</f>
        <v/>
      </c>
      <c r="U1619" s="115" t="str">
        <f t="shared" si="239"/>
        <v/>
      </c>
      <c r="V1619" s="202" t="s">
        <v>422</v>
      </c>
      <c r="W1619" s="202"/>
      <c r="X1619" s="202"/>
      <c r="Y1619" s="202"/>
      <c r="Z1619" s="193"/>
      <c r="AA1619" s="193" t="s">
        <v>362</v>
      </c>
      <c r="AB1619" s="203"/>
      <c r="AC1619" s="204" t="str">
        <f t="shared" si="240"/>
        <v>CLOSE</v>
      </c>
      <c r="AD1619" s="47" t="str">
        <f t="array" ref="AD1619">IF(D1619="","",INDEX(HM_Unit!$D$1:$AE$1,MATCH(C1619,HM_Unit!$D$2:$AE$2,0)))</f>
        <v/>
      </c>
      <c r="AE1619" s="46"/>
      <c r="AF1619" s="46"/>
      <c r="AG1619" s="46"/>
      <c r="AH1619" s="46"/>
      <c r="AI1619" s="46"/>
      <c r="AJ1619" s="46"/>
      <c r="AK1619" s="46"/>
    </row>
    <row r="1620" spans="1:37" ht="12" customHeight="1">
      <c r="A1620" s="46" t="str">
        <f>IFERROR(VLOOKUP(D1620,Sort!B:D,3,0),"")</f>
        <v/>
      </c>
      <c r="B1620" s="190" t="str">
        <f t="shared" si="234"/>
        <v>0CLOSE</v>
      </c>
      <c r="C1620" s="196"/>
      <c r="D1620" s="193"/>
      <c r="E1620" s="193" t="str">
        <f>IFERROR(VLOOKUP(D1620,Sort!B:C,2,0),"")</f>
        <v/>
      </c>
      <c r="F1620" s="194"/>
      <c r="G1620" s="195" t="str">
        <f t="shared" si="235"/>
        <v/>
      </c>
      <c r="H1620" s="243"/>
      <c r="I1620" s="197"/>
      <c r="J1620" s="243"/>
      <c r="K1620" s="197"/>
      <c r="L1620" s="198" t="str">
        <f t="shared" si="236"/>
        <v/>
      </c>
      <c r="M1620" s="199" t="str">
        <f t="shared" si="237"/>
        <v/>
      </c>
      <c r="N1620" s="200" t="str">
        <f t="shared" si="238"/>
        <v xml:space="preserve"> </v>
      </c>
      <c r="O1620" s="201"/>
      <c r="P1620" s="201"/>
      <c r="Q1620" s="202"/>
      <c r="R1620" s="202"/>
      <c r="S1620" s="202"/>
      <c r="T1620" s="193" t="str">
        <f>IFERROR(VLOOKUP(S1620,Sort!E:F,2,0),"")</f>
        <v/>
      </c>
      <c r="U1620" s="115" t="str">
        <f t="shared" si="239"/>
        <v/>
      </c>
      <c r="V1620" s="202" t="s">
        <v>422</v>
      </c>
      <c r="W1620" s="202"/>
      <c r="X1620" s="202"/>
      <c r="Y1620" s="202"/>
      <c r="Z1620" s="193"/>
      <c r="AA1620" s="193" t="s">
        <v>362</v>
      </c>
      <c r="AB1620" s="203"/>
      <c r="AC1620" s="204" t="str">
        <f t="shared" si="240"/>
        <v>CLOSE</v>
      </c>
      <c r="AD1620" s="47" t="str">
        <f t="array" ref="AD1620">IF(D1620="","",INDEX(HM_Unit!$D$1:$AE$1,MATCH(C1620,HM_Unit!$D$2:$AE$2,0)))</f>
        <v/>
      </c>
      <c r="AE1620" s="46"/>
      <c r="AF1620" s="46"/>
      <c r="AG1620" s="46"/>
      <c r="AH1620" s="46"/>
      <c r="AI1620" s="46"/>
      <c r="AJ1620" s="46"/>
      <c r="AK1620" s="46"/>
    </row>
    <row r="1621" spans="1:37" ht="12" customHeight="1">
      <c r="A1621" s="46" t="str">
        <f>IFERROR(VLOOKUP(D1621,Sort!B:D,3,0),"")</f>
        <v/>
      </c>
      <c r="B1621" s="190" t="str">
        <f t="shared" si="234"/>
        <v>0CLOSE</v>
      </c>
      <c r="C1621" s="196"/>
      <c r="D1621" s="193"/>
      <c r="E1621" s="193" t="str">
        <f>IFERROR(VLOOKUP(D1621,Sort!B:C,2,0),"")</f>
        <v/>
      </c>
      <c r="F1621" s="194"/>
      <c r="G1621" s="195" t="str">
        <f t="shared" si="235"/>
        <v/>
      </c>
      <c r="H1621" s="243"/>
      <c r="I1621" s="197"/>
      <c r="J1621" s="243"/>
      <c r="K1621" s="197"/>
      <c r="L1621" s="198" t="str">
        <f t="shared" si="236"/>
        <v/>
      </c>
      <c r="M1621" s="199" t="str">
        <f t="shared" si="237"/>
        <v/>
      </c>
      <c r="N1621" s="200" t="str">
        <f t="shared" si="238"/>
        <v xml:space="preserve"> </v>
      </c>
      <c r="O1621" s="201"/>
      <c r="P1621" s="201"/>
      <c r="Q1621" s="202"/>
      <c r="R1621" s="202"/>
      <c r="S1621" s="202"/>
      <c r="T1621" s="193" t="str">
        <f>IFERROR(VLOOKUP(S1621,Sort!E:F,2,0),"")</f>
        <v/>
      </c>
      <c r="U1621" s="115" t="str">
        <f t="shared" si="239"/>
        <v/>
      </c>
      <c r="V1621" s="202" t="s">
        <v>422</v>
      </c>
      <c r="W1621" s="202"/>
      <c r="X1621" s="202"/>
      <c r="Y1621" s="202"/>
      <c r="Z1621" s="193"/>
      <c r="AA1621" s="193" t="s">
        <v>362</v>
      </c>
      <c r="AB1621" s="203"/>
      <c r="AC1621" s="204" t="str">
        <f t="shared" si="240"/>
        <v>CLOSE</v>
      </c>
      <c r="AD1621" s="47" t="str">
        <f t="array" ref="AD1621">IF(D1621="","",INDEX(HM_Unit!$D$1:$AE$1,MATCH(C1621,HM_Unit!$D$2:$AE$2,0)))</f>
        <v/>
      </c>
      <c r="AE1621" s="46"/>
      <c r="AF1621" s="46"/>
      <c r="AG1621" s="46"/>
      <c r="AH1621" s="46"/>
      <c r="AI1621" s="46"/>
      <c r="AJ1621" s="46"/>
      <c r="AK1621" s="46"/>
    </row>
    <row r="1622" spans="1:37" ht="12" customHeight="1">
      <c r="A1622" s="46" t="str">
        <f>IFERROR(VLOOKUP(D1622,Sort!B:D,3,0),"")</f>
        <v/>
      </c>
      <c r="B1622" s="190" t="str">
        <f t="shared" si="234"/>
        <v>0CLOSE</v>
      </c>
      <c r="C1622" s="196"/>
      <c r="D1622" s="193"/>
      <c r="E1622" s="193" t="str">
        <f>IFERROR(VLOOKUP(D1622,Sort!B:C,2,0),"")</f>
        <v/>
      </c>
      <c r="F1622" s="194"/>
      <c r="G1622" s="195" t="str">
        <f t="shared" si="235"/>
        <v/>
      </c>
      <c r="H1622" s="243"/>
      <c r="I1622" s="197"/>
      <c r="J1622" s="243"/>
      <c r="K1622" s="197"/>
      <c r="L1622" s="198" t="str">
        <f t="shared" si="236"/>
        <v/>
      </c>
      <c r="M1622" s="199" t="str">
        <f t="shared" si="237"/>
        <v/>
      </c>
      <c r="N1622" s="200" t="str">
        <f t="shared" si="238"/>
        <v xml:space="preserve"> </v>
      </c>
      <c r="O1622" s="201"/>
      <c r="P1622" s="201"/>
      <c r="Q1622" s="202"/>
      <c r="R1622" s="202"/>
      <c r="S1622" s="202"/>
      <c r="T1622" s="193" t="str">
        <f>IFERROR(VLOOKUP(S1622,Sort!E:F,2,0),"")</f>
        <v/>
      </c>
      <c r="U1622" s="115" t="str">
        <f t="shared" si="239"/>
        <v/>
      </c>
      <c r="V1622" s="202" t="s">
        <v>422</v>
      </c>
      <c r="W1622" s="202"/>
      <c r="X1622" s="202"/>
      <c r="Y1622" s="202"/>
      <c r="Z1622" s="193"/>
      <c r="AA1622" s="193" t="s">
        <v>362</v>
      </c>
      <c r="AB1622" s="203"/>
      <c r="AC1622" s="204" t="str">
        <f t="shared" si="240"/>
        <v>CLOSE</v>
      </c>
      <c r="AD1622" s="47" t="str">
        <f t="array" ref="AD1622">IF(D1622="","",INDEX(HM_Unit!$D$1:$AE$1,MATCH(C1622,HM_Unit!$D$2:$AE$2,0)))</f>
        <v/>
      </c>
      <c r="AE1622" s="46"/>
      <c r="AF1622" s="46"/>
      <c r="AG1622" s="46"/>
      <c r="AH1622" s="46"/>
      <c r="AI1622" s="46"/>
      <c r="AJ1622" s="46"/>
      <c r="AK1622" s="46"/>
    </row>
    <row r="1623" spans="1:37" ht="12" customHeight="1">
      <c r="A1623" s="46" t="str">
        <f>IFERROR(VLOOKUP(D1623,Sort!B:D,3,0),"")</f>
        <v/>
      </c>
      <c r="B1623" s="190" t="str">
        <f t="shared" si="234"/>
        <v>0CLOSE</v>
      </c>
      <c r="C1623" s="196"/>
      <c r="D1623" s="193"/>
      <c r="E1623" s="193" t="str">
        <f>IFERROR(VLOOKUP(D1623,Sort!B:C,2,0),"")</f>
        <v/>
      </c>
      <c r="F1623" s="194"/>
      <c r="G1623" s="195" t="str">
        <f t="shared" si="235"/>
        <v/>
      </c>
      <c r="H1623" s="243"/>
      <c r="I1623" s="197"/>
      <c r="J1623" s="243"/>
      <c r="K1623" s="197"/>
      <c r="L1623" s="198" t="str">
        <f t="shared" si="236"/>
        <v/>
      </c>
      <c r="M1623" s="199" t="str">
        <f t="shared" si="237"/>
        <v/>
      </c>
      <c r="N1623" s="200" t="str">
        <f t="shared" si="238"/>
        <v xml:space="preserve"> </v>
      </c>
      <c r="O1623" s="201"/>
      <c r="P1623" s="201"/>
      <c r="Q1623" s="202"/>
      <c r="R1623" s="202"/>
      <c r="S1623" s="202"/>
      <c r="T1623" s="193" t="str">
        <f>IFERROR(VLOOKUP(S1623,Sort!E:F,2,0),"")</f>
        <v/>
      </c>
      <c r="U1623" s="115" t="str">
        <f t="shared" si="239"/>
        <v/>
      </c>
      <c r="V1623" s="202" t="s">
        <v>422</v>
      </c>
      <c r="W1623" s="202"/>
      <c r="X1623" s="202"/>
      <c r="Y1623" s="202"/>
      <c r="Z1623" s="193"/>
      <c r="AA1623" s="193" t="s">
        <v>362</v>
      </c>
      <c r="AB1623" s="203"/>
      <c r="AC1623" s="204" t="str">
        <f t="shared" si="240"/>
        <v>CLOSE</v>
      </c>
      <c r="AD1623" s="47" t="str">
        <f t="array" ref="AD1623">IF(D1623="","",INDEX(HM_Unit!$D$1:$AE$1,MATCH(C1623,HM_Unit!$D$2:$AE$2,0)))</f>
        <v/>
      </c>
      <c r="AE1623" s="46"/>
      <c r="AF1623" s="46"/>
      <c r="AG1623" s="46"/>
      <c r="AH1623" s="46"/>
      <c r="AI1623" s="46"/>
      <c r="AJ1623" s="46"/>
      <c r="AK1623" s="46"/>
    </row>
    <row r="1624" spans="1:37" ht="12" customHeight="1">
      <c r="A1624" s="46" t="str">
        <f>IFERROR(VLOOKUP(D1624,Sort!B:D,3,0),"")</f>
        <v/>
      </c>
      <c r="B1624" s="190" t="str">
        <f t="shared" si="234"/>
        <v>0CLOSE</v>
      </c>
      <c r="C1624" s="196"/>
      <c r="D1624" s="193"/>
      <c r="E1624" s="193" t="str">
        <f>IFERROR(VLOOKUP(D1624,Sort!B:C,2,0),"")</f>
        <v/>
      </c>
      <c r="F1624" s="194"/>
      <c r="G1624" s="195" t="str">
        <f t="shared" si="235"/>
        <v/>
      </c>
      <c r="H1624" s="243"/>
      <c r="I1624" s="197"/>
      <c r="J1624" s="243"/>
      <c r="K1624" s="197"/>
      <c r="L1624" s="198" t="str">
        <f t="shared" si="236"/>
        <v/>
      </c>
      <c r="M1624" s="199" t="str">
        <f t="shared" si="237"/>
        <v/>
      </c>
      <c r="N1624" s="200" t="str">
        <f t="shared" si="238"/>
        <v xml:space="preserve"> </v>
      </c>
      <c r="O1624" s="201"/>
      <c r="P1624" s="201"/>
      <c r="Q1624" s="202"/>
      <c r="R1624" s="202"/>
      <c r="S1624" s="202"/>
      <c r="T1624" s="193" t="str">
        <f>IFERROR(VLOOKUP(S1624,Sort!E:F,2,0),"")</f>
        <v/>
      </c>
      <c r="U1624" s="115" t="str">
        <f t="shared" si="239"/>
        <v/>
      </c>
      <c r="V1624" s="202" t="s">
        <v>422</v>
      </c>
      <c r="W1624" s="202"/>
      <c r="X1624" s="202"/>
      <c r="Y1624" s="202"/>
      <c r="Z1624" s="193"/>
      <c r="AA1624" s="193" t="s">
        <v>362</v>
      </c>
      <c r="AB1624" s="203"/>
      <c r="AC1624" s="204" t="str">
        <f t="shared" si="240"/>
        <v>CLOSE</v>
      </c>
      <c r="AD1624" s="47" t="str">
        <f t="array" ref="AD1624">IF(D1624="","",INDEX(HM_Unit!$D$1:$AE$1,MATCH(C1624,HM_Unit!$D$2:$AE$2,0)))</f>
        <v/>
      </c>
      <c r="AE1624" s="46"/>
      <c r="AF1624" s="46"/>
      <c r="AG1624" s="46"/>
      <c r="AH1624" s="46"/>
      <c r="AI1624" s="46"/>
      <c r="AJ1624" s="46"/>
      <c r="AK1624" s="46"/>
    </row>
    <row r="1625" spans="1:37" ht="12" customHeight="1">
      <c r="A1625" s="46" t="str">
        <f>IFERROR(VLOOKUP(D1625,Sort!B:D,3,0),"")</f>
        <v/>
      </c>
      <c r="B1625" s="190" t="str">
        <f t="shared" si="234"/>
        <v>0CLOSE</v>
      </c>
      <c r="C1625" s="196"/>
      <c r="D1625" s="193"/>
      <c r="E1625" s="193" t="str">
        <f>IFERROR(VLOOKUP(D1625,Sort!B:C,2,0),"")</f>
        <v/>
      </c>
      <c r="F1625" s="194"/>
      <c r="G1625" s="195" t="str">
        <f t="shared" si="235"/>
        <v/>
      </c>
      <c r="H1625" s="243"/>
      <c r="I1625" s="197"/>
      <c r="J1625" s="243"/>
      <c r="K1625" s="197"/>
      <c r="L1625" s="198" t="str">
        <f t="shared" si="236"/>
        <v/>
      </c>
      <c r="M1625" s="199" t="str">
        <f t="shared" si="237"/>
        <v/>
      </c>
      <c r="N1625" s="200" t="str">
        <f t="shared" si="238"/>
        <v xml:space="preserve"> </v>
      </c>
      <c r="O1625" s="201"/>
      <c r="P1625" s="201"/>
      <c r="Q1625" s="202"/>
      <c r="R1625" s="202"/>
      <c r="S1625" s="202"/>
      <c r="T1625" s="193" t="str">
        <f>IFERROR(VLOOKUP(S1625,Sort!E:F,2,0),"")</f>
        <v/>
      </c>
      <c r="U1625" s="115" t="str">
        <f t="shared" si="239"/>
        <v/>
      </c>
      <c r="V1625" s="202" t="s">
        <v>422</v>
      </c>
      <c r="W1625" s="202"/>
      <c r="X1625" s="202"/>
      <c r="Y1625" s="202"/>
      <c r="Z1625" s="193"/>
      <c r="AA1625" s="193" t="s">
        <v>362</v>
      </c>
      <c r="AB1625" s="203"/>
      <c r="AC1625" s="204" t="str">
        <f t="shared" si="240"/>
        <v>CLOSE</v>
      </c>
      <c r="AD1625" s="47" t="str">
        <f t="array" ref="AD1625">IF(D1625="","",INDEX(HM_Unit!$D$1:$AE$1,MATCH(C1625,HM_Unit!$D$2:$AE$2,0)))</f>
        <v/>
      </c>
      <c r="AE1625" s="46"/>
      <c r="AF1625" s="46"/>
      <c r="AG1625" s="46"/>
      <c r="AH1625" s="46"/>
      <c r="AI1625" s="46"/>
      <c r="AJ1625" s="46"/>
      <c r="AK1625" s="46"/>
    </row>
    <row r="1626" spans="1:37" ht="12" customHeight="1">
      <c r="A1626" s="46" t="str">
        <f>IFERROR(VLOOKUP(D1626,Sort!B:D,3,0),"")</f>
        <v/>
      </c>
      <c r="B1626" s="190" t="str">
        <f t="shared" si="234"/>
        <v>0CLOSE</v>
      </c>
      <c r="C1626" s="196"/>
      <c r="D1626" s="193"/>
      <c r="E1626" s="193" t="str">
        <f>IFERROR(VLOOKUP(D1626,Sort!B:C,2,0),"")</f>
        <v/>
      </c>
      <c r="F1626" s="194"/>
      <c r="G1626" s="195" t="str">
        <f t="shared" si="235"/>
        <v/>
      </c>
      <c r="H1626" s="243"/>
      <c r="I1626" s="197"/>
      <c r="J1626" s="243"/>
      <c r="K1626" s="197"/>
      <c r="L1626" s="198" t="str">
        <f t="shared" si="236"/>
        <v/>
      </c>
      <c r="M1626" s="199" t="str">
        <f t="shared" si="237"/>
        <v/>
      </c>
      <c r="N1626" s="200" t="str">
        <f t="shared" si="238"/>
        <v xml:space="preserve"> </v>
      </c>
      <c r="O1626" s="201"/>
      <c r="P1626" s="201"/>
      <c r="Q1626" s="202"/>
      <c r="R1626" s="202"/>
      <c r="S1626" s="202"/>
      <c r="T1626" s="193" t="str">
        <f>IFERROR(VLOOKUP(S1626,Sort!E:F,2,0),"")</f>
        <v/>
      </c>
      <c r="U1626" s="115" t="str">
        <f t="shared" si="239"/>
        <v/>
      </c>
      <c r="V1626" s="202" t="s">
        <v>422</v>
      </c>
      <c r="W1626" s="202"/>
      <c r="X1626" s="202"/>
      <c r="Y1626" s="202"/>
      <c r="Z1626" s="193"/>
      <c r="AA1626" s="193" t="s">
        <v>362</v>
      </c>
      <c r="AB1626" s="203"/>
      <c r="AC1626" s="204" t="str">
        <f t="shared" si="240"/>
        <v>CLOSE</v>
      </c>
      <c r="AD1626" s="47" t="str">
        <f t="array" ref="AD1626">IF(D1626="","",INDEX(HM_Unit!$D$1:$AE$1,MATCH(C1626,HM_Unit!$D$2:$AE$2,0)))</f>
        <v/>
      </c>
      <c r="AE1626" s="46"/>
      <c r="AF1626" s="46"/>
      <c r="AG1626" s="46"/>
      <c r="AH1626" s="46"/>
      <c r="AI1626" s="46"/>
      <c r="AJ1626" s="46"/>
      <c r="AK1626" s="46"/>
    </row>
    <row r="1627" spans="1:37" ht="12" customHeight="1">
      <c r="A1627" s="46" t="str">
        <f>IFERROR(VLOOKUP(D1627,Sort!B:D,3,0),"")</f>
        <v/>
      </c>
      <c r="B1627" s="190" t="str">
        <f t="shared" si="234"/>
        <v>0CLOSE</v>
      </c>
      <c r="C1627" s="196"/>
      <c r="D1627" s="193"/>
      <c r="E1627" s="193" t="str">
        <f>IFERROR(VLOOKUP(D1627,Sort!B:C,2,0),"")</f>
        <v/>
      </c>
      <c r="F1627" s="194"/>
      <c r="G1627" s="195" t="str">
        <f t="shared" si="235"/>
        <v/>
      </c>
      <c r="H1627" s="243"/>
      <c r="I1627" s="197"/>
      <c r="J1627" s="243"/>
      <c r="K1627" s="197"/>
      <c r="L1627" s="198" t="str">
        <f t="shared" si="236"/>
        <v/>
      </c>
      <c r="M1627" s="199" t="str">
        <f t="shared" si="237"/>
        <v/>
      </c>
      <c r="N1627" s="200" t="str">
        <f t="shared" si="238"/>
        <v xml:space="preserve"> </v>
      </c>
      <c r="O1627" s="201"/>
      <c r="P1627" s="201"/>
      <c r="Q1627" s="202"/>
      <c r="R1627" s="202"/>
      <c r="S1627" s="202"/>
      <c r="T1627" s="193" t="str">
        <f>IFERROR(VLOOKUP(S1627,Sort!E:F,2,0),"")</f>
        <v/>
      </c>
      <c r="U1627" s="115" t="str">
        <f t="shared" si="239"/>
        <v/>
      </c>
      <c r="V1627" s="202" t="s">
        <v>422</v>
      </c>
      <c r="W1627" s="202"/>
      <c r="X1627" s="202"/>
      <c r="Y1627" s="202"/>
      <c r="Z1627" s="193"/>
      <c r="AA1627" s="193" t="s">
        <v>362</v>
      </c>
      <c r="AB1627" s="203"/>
      <c r="AC1627" s="204" t="str">
        <f t="shared" si="240"/>
        <v>CLOSE</v>
      </c>
      <c r="AD1627" s="47" t="str">
        <f t="array" ref="AD1627">IF(D1627="","",INDEX(HM_Unit!$D$1:$AE$1,MATCH(C1627,HM_Unit!$D$2:$AE$2,0)))</f>
        <v/>
      </c>
      <c r="AE1627" s="46"/>
      <c r="AF1627" s="46"/>
      <c r="AG1627" s="46"/>
      <c r="AH1627" s="46"/>
      <c r="AI1627" s="46"/>
      <c r="AJ1627" s="46"/>
      <c r="AK1627" s="46"/>
    </row>
    <row r="1628" spans="1:37" ht="12" customHeight="1">
      <c r="A1628" s="46" t="str">
        <f>IFERROR(VLOOKUP(D1628,Sort!B:D,3,0),"")</f>
        <v/>
      </c>
      <c r="B1628" s="190" t="str">
        <f t="shared" si="234"/>
        <v>0CLOSE</v>
      </c>
      <c r="C1628" s="196"/>
      <c r="D1628" s="193"/>
      <c r="E1628" s="193" t="str">
        <f>IFERROR(VLOOKUP(D1628,Sort!B:C,2,0),"")</f>
        <v/>
      </c>
      <c r="F1628" s="194"/>
      <c r="G1628" s="195" t="str">
        <f t="shared" si="235"/>
        <v/>
      </c>
      <c r="H1628" s="243"/>
      <c r="I1628" s="197"/>
      <c r="J1628" s="243"/>
      <c r="K1628" s="197"/>
      <c r="L1628" s="198" t="str">
        <f t="shared" si="236"/>
        <v/>
      </c>
      <c r="M1628" s="199" t="str">
        <f t="shared" si="237"/>
        <v/>
      </c>
      <c r="N1628" s="200" t="str">
        <f t="shared" si="238"/>
        <v xml:space="preserve"> </v>
      </c>
      <c r="O1628" s="201"/>
      <c r="P1628" s="201"/>
      <c r="Q1628" s="202"/>
      <c r="R1628" s="202"/>
      <c r="S1628" s="202"/>
      <c r="T1628" s="193" t="str">
        <f>IFERROR(VLOOKUP(S1628,Sort!E:F,2,0),"")</f>
        <v/>
      </c>
      <c r="U1628" s="115" t="str">
        <f t="shared" si="239"/>
        <v/>
      </c>
      <c r="V1628" s="202" t="s">
        <v>422</v>
      </c>
      <c r="W1628" s="202"/>
      <c r="X1628" s="202"/>
      <c r="Y1628" s="202"/>
      <c r="Z1628" s="193"/>
      <c r="AA1628" s="193" t="s">
        <v>362</v>
      </c>
      <c r="AB1628" s="203"/>
      <c r="AC1628" s="204" t="str">
        <f t="shared" si="240"/>
        <v>CLOSE</v>
      </c>
      <c r="AD1628" s="47" t="str">
        <f t="array" ref="AD1628">IF(D1628="","",INDEX(HM_Unit!$D$1:$AE$1,MATCH(C1628,HM_Unit!$D$2:$AE$2,0)))</f>
        <v/>
      </c>
      <c r="AE1628" s="46"/>
      <c r="AF1628" s="46"/>
      <c r="AG1628" s="46"/>
      <c r="AH1628" s="46"/>
      <c r="AI1628" s="46"/>
      <c r="AJ1628" s="46"/>
      <c r="AK1628" s="46"/>
    </row>
    <row r="1629" spans="1:37" ht="12" customHeight="1">
      <c r="A1629" s="46" t="str">
        <f>IFERROR(VLOOKUP(D1629,Sort!B:D,3,0),"")</f>
        <v/>
      </c>
      <c r="B1629" s="190" t="str">
        <f t="shared" si="234"/>
        <v>0CLOSE</v>
      </c>
      <c r="C1629" s="196"/>
      <c r="D1629" s="193"/>
      <c r="E1629" s="193" t="str">
        <f>IFERROR(VLOOKUP(D1629,Sort!B:C,2,0),"")</f>
        <v/>
      </c>
      <c r="F1629" s="194"/>
      <c r="G1629" s="195" t="str">
        <f t="shared" si="235"/>
        <v/>
      </c>
      <c r="H1629" s="243"/>
      <c r="I1629" s="197"/>
      <c r="J1629" s="243"/>
      <c r="K1629" s="197"/>
      <c r="L1629" s="198" t="str">
        <f t="shared" si="236"/>
        <v/>
      </c>
      <c r="M1629" s="199" t="str">
        <f t="shared" si="237"/>
        <v/>
      </c>
      <c r="N1629" s="200" t="str">
        <f t="shared" si="238"/>
        <v xml:space="preserve"> </v>
      </c>
      <c r="O1629" s="201"/>
      <c r="P1629" s="201"/>
      <c r="Q1629" s="202"/>
      <c r="R1629" s="202"/>
      <c r="S1629" s="202"/>
      <c r="T1629" s="193" t="str">
        <f>IFERROR(VLOOKUP(S1629,Sort!E:F,2,0),"")</f>
        <v/>
      </c>
      <c r="U1629" s="115" t="str">
        <f t="shared" si="239"/>
        <v/>
      </c>
      <c r="V1629" s="202" t="s">
        <v>422</v>
      </c>
      <c r="W1629" s="202"/>
      <c r="X1629" s="202"/>
      <c r="Y1629" s="202"/>
      <c r="Z1629" s="193"/>
      <c r="AA1629" s="193" t="s">
        <v>362</v>
      </c>
      <c r="AB1629" s="203"/>
      <c r="AC1629" s="204" t="str">
        <f t="shared" si="240"/>
        <v>CLOSE</v>
      </c>
      <c r="AD1629" s="47" t="str">
        <f t="array" ref="AD1629">IF(D1629="","",INDEX(HM_Unit!$D$1:$AE$1,MATCH(C1629,HM_Unit!$D$2:$AE$2,0)))</f>
        <v/>
      </c>
      <c r="AE1629" s="46"/>
      <c r="AF1629" s="46"/>
      <c r="AG1629" s="46"/>
      <c r="AH1629" s="46"/>
      <c r="AI1629" s="46"/>
      <c r="AJ1629" s="46"/>
      <c r="AK1629" s="46"/>
    </row>
    <row r="1630" spans="1:37" ht="12" customHeight="1">
      <c r="A1630" s="46" t="str">
        <f>IFERROR(VLOOKUP(D1630,Sort!B:D,3,0),"")</f>
        <v/>
      </c>
      <c r="B1630" s="190" t="str">
        <f t="shared" si="234"/>
        <v>0CLOSE</v>
      </c>
      <c r="C1630" s="196"/>
      <c r="D1630" s="193"/>
      <c r="E1630" s="193" t="str">
        <f>IFERROR(VLOOKUP(D1630,Sort!B:C,2,0),"")</f>
        <v/>
      </c>
      <c r="F1630" s="194"/>
      <c r="G1630" s="195" t="str">
        <f t="shared" si="235"/>
        <v/>
      </c>
      <c r="H1630" s="243"/>
      <c r="I1630" s="197"/>
      <c r="J1630" s="243"/>
      <c r="K1630" s="197"/>
      <c r="L1630" s="198" t="str">
        <f t="shared" si="236"/>
        <v/>
      </c>
      <c r="M1630" s="199" t="str">
        <f t="shared" si="237"/>
        <v/>
      </c>
      <c r="N1630" s="200" t="str">
        <f t="shared" si="238"/>
        <v xml:space="preserve"> </v>
      </c>
      <c r="O1630" s="201"/>
      <c r="P1630" s="201"/>
      <c r="Q1630" s="202"/>
      <c r="R1630" s="202"/>
      <c r="S1630" s="202"/>
      <c r="T1630" s="193" t="str">
        <f>IFERROR(VLOOKUP(S1630,Sort!E:F,2,0),"")</f>
        <v/>
      </c>
      <c r="U1630" s="115" t="str">
        <f t="shared" si="239"/>
        <v/>
      </c>
      <c r="V1630" s="202" t="s">
        <v>422</v>
      </c>
      <c r="W1630" s="202"/>
      <c r="X1630" s="202"/>
      <c r="Y1630" s="202"/>
      <c r="Z1630" s="193"/>
      <c r="AA1630" s="193" t="s">
        <v>362</v>
      </c>
      <c r="AB1630" s="203"/>
      <c r="AC1630" s="204" t="str">
        <f t="shared" si="240"/>
        <v>CLOSE</v>
      </c>
      <c r="AD1630" s="47" t="str">
        <f t="array" ref="AD1630">IF(D1630="","",INDEX(HM_Unit!$D$1:$AE$1,MATCH(C1630,HM_Unit!$D$2:$AE$2,0)))</f>
        <v/>
      </c>
      <c r="AE1630" s="46"/>
      <c r="AF1630" s="46"/>
      <c r="AG1630" s="46"/>
      <c r="AH1630" s="46"/>
      <c r="AI1630" s="46"/>
      <c r="AJ1630" s="46"/>
      <c r="AK1630" s="46"/>
    </row>
    <row r="1631" spans="1:37" ht="12" customHeight="1">
      <c r="A1631" s="46" t="str">
        <f>IFERROR(VLOOKUP(D1631,Sort!B:D,3,0),"")</f>
        <v/>
      </c>
      <c r="B1631" s="190" t="str">
        <f t="shared" si="234"/>
        <v>0CLOSE</v>
      </c>
      <c r="C1631" s="196"/>
      <c r="D1631" s="193"/>
      <c r="E1631" s="193" t="str">
        <f>IFERROR(VLOOKUP(D1631,Sort!B:C,2,0),"")</f>
        <v/>
      </c>
      <c r="F1631" s="194"/>
      <c r="G1631" s="195" t="str">
        <f t="shared" si="235"/>
        <v/>
      </c>
      <c r="H1631" s="243"/>
      <c r="I1631" s="197"/>
      <c r="J1631" s="243"/>
      <c r="K1631" s="197"/>
      <c r="L1631" s="198" t="str">
        <f t="shared" si="236"/>
        <v/>
      </c>
      <c r="M1631" s="199" t="str">
        <f t="shared" si="237"/>
        <v/>
      </c>
      <c r="N1631" s="200" t="str">
        <f t="shared" si="238"/>
        <v xml:space="preserve"> </v>
      </c>
      <c r="O1631" s="201"/>
      <c r="P1631" s="201"/>
      <c r="Q1631" s="202"/>
      <c r="R1631" s="202"/>
      <c r="S1631" s="202"/>
      <c r="T1631" s="193" t="str">
        <f>IFERROR(VLOOKUP(S1631,Sort!E:F,2,0),"")</f>
        <v/>
      </c>
      <c r="U1631" s="115" t="str">
        <f t="shared" si="239"/>
        <v/>
      </c>
      <c r="V1631" s="202" t="s">
        <v>422</v>
      </c>
      <c r="W1631" s="202"/>
      <c r="X1631" s="202"/>
      <c r="Y1631" s="202"/>
      <c r="Z1631" s="193"/>
      <c r="AA1631" s="193" t="s">
        <v>362</v>
      </c>
      <c r="AB1631" s="203"/>
      <c r="AC1631" s="204" t="str">
        <f t="shared" si="240"/>
        <v>CLOSE</v>
      </c>
      <c r="AD1631" s="47" t="str">
        <f t="array" ref="AD1631">IF(D1631="","",INDEX(HM_Unit!$D$1:$AE$1,MATCH(C1631,HM_Unit!$D$2:$AE$2,0)))</f>
        <v/>
      </c>
      <c r="AE1631" s="46"/>
      <c r="AF1631" s="46"/>
      <c r="AG1631" s="46"/>
      <c r="AH1631" s="46"/>
      <c r="AI1631" s="46"/>
      <c r="AJ1631" s="46"/>
      <c r="AK1631" s="46"/>
    </row>
    <row r="1632" spans="1:37" ht="12" customHeight="1">
      <c r="A1632" s="46" t="str">
        <f>IFERROR(VLOOKUP(D1632,Sort!B:D,3,0),"")</f>
        <v/>
      </c>
      <c r="B1632" s="190" t="str">
        <f t="shared" si="234"/>
        <v>0CLOSE</v>
      </c>
      <c r="C1632" s="196"/>
      <c r="D1632" s="193"/>
      <c r="E1632" s="193" t="str">
        <f>IFERROR(VLOOKUP(D1632,Sort!B:C,2,0),"")</f>
        <v/>
      </c>
      <c r="F1632" s="194"/>
      <c r="G1632" s="195" t="str">
        <f t="shared" si="235"/>
        <v/>
      </c>
      <c r="H1632" s="243"/>
      <c r="I1632" s="197"/>
      <c r="J1632" s="243"/>
      <c r="K1632" s="197"/>
      <c r="L1632" s="198" t="str">
        <f t="shared" si="236"/>
        <v/>
      </c>
      <c r="M1632" s="199" t="str">
        <f t="shared" si="237"/>
        <v/>
      </c>
      <c r="N1632" s="200" t="str">
        <f t="shared" si="238"/>
        <v xml:space="preserve"> </v>
      </c>
      <c r="O1632" s="201"/>
      <c r="P1632" s="201"/>
      <c r="Q1632" s="202"/>
      <c r="R1632" s="202"/>
      <c r="S1632" s="202"/>
      <c r="T1632" s="193" t="str">
        <f>IFERROR(VLOOKUP(S1632,Sort!E:F,2,0),"")</f>
        <v/>
      </c>
      <c r="U1632" s="115" t="str">
        <f t="shared" si="239"/>
        <v/>
      </c>
      <c r="V1632" s="202" t="s">
        <v>422</v>
      </c>
      <c r="W1632" s="202"/>
      <c r="X1632" s="202"/>
      <c r="Y1632" s="202"/>
      <c r="Z1632" s="193"/>
      <c r="AA1632" s="193" t="s">
        <v>362</v>
      </c>
      <c r="AB1632" s="203"/>
      <c r="AC1632" s="204" t="str">
        <f t="shared" si="240"/>
        <v>CLOSE</v>
      </c>
      <c r="AD1632" s="47" t="str">
        <f t="array" ref="AD1632">IF(D1632="","",INDEX(HM_Unit!$D$1:$AE$1,MATCH(C1632,HM_Unit!$D$2:$AE$2,0)))</f>
        <v/>
      </c>
      <c r="AE1632" s="46"/>
      <c r="AF1632" s="46"/>
      <c r="AG1632" s="46"/>
      <c r="AH1632" s="46"/>
      <c r="AI1632" s="46"/>
      <c r="AJ1632" s="46"/>
      <c r="AK1632" s="46"/>
    </row>
    <row r="1633" spans="1:37" ht="12" customHeight="1">
      <c r="A1633" s="46" t="str">
        <f>IFERROR(VLOOKUP(D1633,Sort!B:D,3,0),"")</f>
        <v/>
      </c>
      <c r="B1633" s="190" t="str">
        <f t="shared" si="234"/>
        <v>0CLOSE</v>
      </c>
      <c r="C1633" s="196"/>
      <c r="D1633" s="193"/>
      <c r="E1633" s="193" t="str">
        <f>IFERROR(VLOOKUP(D1633,Sort!B:C,2,0),"")</f>
        <v/>
      </c>
      <c r="F1633" s="194"/>
      <c r="G1633" s="195" t="str">
        <f t="shared" si="235"/>
        <v/>
      </c>
      <c r="H1633" s="243"/>
      <c r="I1633" s="197"/>
      <c r="J1633" s="243"/>
      <c r="K1633" s="197"/>
      <c r="L1633" s="198" t="str">
        <f t="shared" si="236"/>
        <v/>
      </c>
      <c r="M1633" s="199" t="str">
        <f t="shared" si="237"/>
        <v/>
      </c>
      <c r="N1633" s="200" t="str">
        <f t="shared" si="238"/>
        <v xml:space="preserve"> </v>
      </c>
      <c r="O1633" s="201"/>
      <c r="P1633" s="201"/>
      <c r="Q1633" s="202"/>
      <c r="R1633" s="202"/>
      <c r="S1633" s="202"/>
      <c r="T1633" s="193" t="str">
        <f>IFERROR(VLOOKUP(S1633,Sort!E:F,2,0),"")</f>
        <v/>
      </c>
      <c r="U1633" s="115" t="str">
        <f t="shared" si="239"/>
        <v/>
      </c>
      <c r="V1633" s="202" t="s">
        <v>422</v>
      </c>
      <c r="W1633" s="202"/>
      <c r="X1633" s="202"/>
      <c r="Y1633" s="202"/>
      <c r="Z1633" s="193"/>
      <c r="AA1633" s="193" t="s">
        <v>362</v>
      </c>
      <c r="AB1633" s="203"/>
      <c r="AC1633" s="204" t="str">
        <f t="shared" si="240"/>
        <v>CLOSE</v>
      </c>
      <c r="AD1633" s="47" t="str">
        <f t="array" ref="AD1633">IF(D1633="","",INDEX(HM_Unit!$D$1:$AE$1,MATCH(C1633,HM_Unit!$D$2:$AE$2,0)))</f>
        <v/>
      </c>
      <c r="AE1633" s="46"/>
      <c r="AF1633" s="46"/>
      <c r="AG1633" s="46"/>
      <c r="AH1633" s="46"/>
      <c r="AI1633" s="46"/>
      <c r="AJ1633" s="46"/>
      <c r="AK1633" s="46"/>
    </row>
    <row r="1634" spans="1:37" ht="12" customHeight="1">
      <c r="A1634" s="46" t="str">
        <f>IFERROR(VLOOKUP(D1634,Sort!B:D,3,0),"")</f>
        <v/>
      </c>
      <c r="B1634" s="190" t="str">
        <f t="shared" si="234"/>
        <v>0CLOSE</v>
      </c>
      <c r="C1634" s="196"/>
      <c r="D1634" s="193"/>
      <c r="E1634" s="193" t="str">
        <f>IFERROR(VLOOKUP(D1634,Sort!B:C,2,0),"")</f>
        <v/>
      </c>
      <c r="F1634" s="194"/>
      <c r="G1634" s="195" t="str">
        <f t="shared" si="235"/>
        <v/>
      </c>
      <c r="H1634" s="243"/>
      <c r="I1634" s="197"/>
      <c r="J1634" s="243"/>
      <c r="K1634" s="197"/>
      <c r="L1634" s="198" t="str">
        <f t="shared" si="236"/>
        <v/>
      </c>
      <c r="M1634" s="199" t="str">
        <f t="shared" si="237"/>
        <v/>
      </c>
      <c r="N1634" s="200" t="str">
        <f t="shared" si="238"/>
        <v xml:space="preserve"> </v>
      </c>
      <c r="O1634" s="201"/>
      <c r="P1634" s="201"/>
      <c r="Q1634" s="202"/>
      <c r="R1634" s="202"/>
      <c r="S1634" s="202"/>
      <c r="T1634" s="193" t="str">
        <f>IFERROR(VLOOKUP(S1634,Sort!E:F,2,0),"")</f>
        <v/>
      </c>
      <c r="U1634" s="115" t="str">
        <f t="shared" si="239"/>
        <v/>
      </c>
      <c r="V1634" s="202" t="s">
        <v>422</v>
      </c>
      <c r="W1634" s="202"/>
      <c r="X1634" s="202"/>
      <c r="Y1634" s="202"/>
      <c r="Z1634" s="193"/>
      <c r="AA1634" s="193" t="s">
        <v>362</v>
      </c>
      <c r="AB1634" s="203"/>
      <c r="AC1634" s="204" t="str">
        <f t="shared" si="240"/>
        <v>CLOSE</v>
      </c>
      <c r="AD1634" s="47" t="str">
        <f t="array" ref="AD1634">IF(D1634="","",INDEX(HM_Unit!$D$1:$AE$1,MATCH(C1634,HM_Unit!$D$2:$AE$2,0)))</f>
        <v/>
      </c>
      <c r="AE1634" s="46"/>
      <c r="AF1634" s="46"/>
      <c r="AG1634" s="46"/>
      <c r="AH1634" s="46"/>
      <c r="AI1634" s="46"/>
      <c r="AJ1634" s="46"/>
      <c r="AK1634" s="46"/>
    </row>
    <row r="1635" spans="1:37" ht="12" customHeight="1">
      <c r="A1635" s="46" t="str">
        <f>IFERROR(VLOOKUP(D1635,Sort!B:D,3,0),"")</f>
        <v/>
      </c>
      <c r="B1635" s="190" t="str">
        <f t="shared" si="234"/>
        <v>0CLOSE</v>
      </c>
      <c r="C1635" s="196"/>
      <c r="D1635" s="193"/>
      <c r="E1635" s="193" t="str">
        <f>IFERROR(VLOOKUP(D1635,Sort!B:C,2,0),"")</f>
        <v/>
      </c>
      <c r="F1635" s="194"/>
      <c r="G1635" s="195" t="str">
        <f t="shared" si="235"/>
        <v/>
      </c>
      <c r="H1635" s="243"/>
      <c r="I1635" s="197"/>
      <c r="J1635" s="243"/>
      <c r="K1635" s="197"/>
      <c r="L1635" s="198" t="str">
        <f t="shared" si="236"/>
        <v/>
      </c>
      <c r="M1635" s="199" t="str">
        <f t="shared" si="237"/>
        <v/>
      </c>
      <c r="N1635" s="200" t="str">
        <f t="shared" si="238"/>
        <v xml:space="preserve"> </v>
      </c>
      <c r="O1635" s="201"/>
      <c r="P1635" s="201"/>
      <c r="Q1635" s="202"/>
      <c r="R1635" s="202"/>
      <c r="S1635" s="202"/>
      <c r="T1635" s="193" t="str">
        <f>IFERROR(VLOOKUP(S1635,Sort!E:F,2,0),"")</f>
        <v/>
      </c>
      <c r="U1635" s="115" t="str">
        <f t="shared" si="239"/>
        <v/>
      </c>
      <c r="V1635" s="202" t="s">
        <v>422</v>
      </c>
      <c r="W1635" s="202"/>
      <c r="X1635" s="202"/>
      <c r="Y1635" s="202"/>
      <c r="Z1635" s="193"/>
      <c r="AA1635" s="193" t="s">
        <v>362</v>
      </c>
      <c r="AB1635" s="203"/>
      <c r="AC1635" s="204" t="str">
        <f t="shared" si="240"/>
        <v>CLOSE</v>
      </c>
      <c r="AD1635" s="47" t="str">
        <f t="array" ref="AD1635">IF(D1635="","",INDEX(HM_Unit!$D$1:$AE$1,MATCH(C1635,HM_Unit!$D$2:$AE$2,0)))</f>
        <v/>
      </c>
      <c r="AE1635" s="46"/>
      <c r="AF1635" s="46"/>
      <c r="AG1635" s="46"/>
      <c r="AH1635" s="46"/>
      <c r="AI1635" s="46"/>
      <c r="AJ1635" s="46"/>
      <c r="AK1635" s="46"/>
    </row>
    <row r="1636" spans="1:37" ht="12" customHeight="1">
      <c r="A1636" s="46" t="str">
        <f>IFERROR(VLOOKUP(D1636,Sort!B:D,3,0),"")</f>
        <v/>
      </c>
      <c r="B1636" s="190" t="str">
        <f t="shared" si="234"/>
        <v>0CLOSE</v>
      </c>
      <c r="C1636" s="196"/>
      <c r="D1636" s="193"/>
      <c r="E1636" s="193" t="str">
        <f>IFERROR(VLOOKUP(D1636,Sort!B:C,2,0),"")</f>
        <v/>
      </c>
      <c r="F1636" s="194"/>
      <c r="G1636" s="195" t="str">
        <f t="shared" si="235"/>
        <v/>
      </c>
      <c r="H1636" s="243"/>
      <c r="I1636" s="197"/>
      <c r="J1636" s="243"/>
      <c r="K1636" s="197"/>
      <c r="L1636" s="198" t="str">
        <f t="shared" si="236"/>
        <v/>
      </c>
      <c r="M1636" s="199" t="str">
        <f t="shared" si="237"/>
        <v/>
      </c>
      <c r="N1636" s="200" t="str">
        <f t="shared" si="238"/>
        <v xml:space="preserve"> </v>
      </c>
      <c r="O1636" s="201"/>
      <c r="P1636" s="201"/>
      <c r="Q1636" s="202"/>
      <c r="R1636" s="202"/>
      <c r="S1636" s="202"/>
      <c r="T1636" s="193" t="str">
        <f>IFERROR(VLOOKUP(S1636,Sort!E:F,2,0),"")</f>
        <v/>
      </c>
      <c r="U1636" s="115" t="str">
        <f t="shared" si="239"/>
        <v/>
      </c>
      <c r="V1636" s="202" t="s">
        <v>422</v>
      </c>
      <c r="W1636" s="202"/>
      <c r="X1636" s="202"/>
      <c r="Y1636" s="202"/>
      <c r="Z1636" s="193"/>
      <c r="AA1636" s="193" t="s">
        <v>362</v>
      </c>
      <c r="AB1636" s="203"/>
      <c r="AC1636" s="204" t="str">
        <f t="shared" si="240"/>
        <v>CLOSE</v>
      </c>
      <c r="AD1636" s="47" t="str">
        <f t="array" ref="AD1636">IF(D1636="","",INDEX(HM_Unit!$D$1:$AE$1,MATCH(C1636,HM_Unit!$D$2:$AE$2,0)))</f>
        <v/>
      </c>
      <c r="AE1636" s="46"/>
      <c r="AF1636" s="46"/>
      <c r="AG1636" s="46"/>
      <c r="AH1636" s="46"/>
      <c r="AI1636" s="46"/>
      <c r="AJ1636" s="46"/>
      <c r="AK1636" s="46"/>
    </row>
    <row r="1637" spans="1:37" ht="12" customHeight="1">
      <c r="A1637" s="46" t="str">
        <f>IFERROR(VLOOKUP(D1637,Sort!B:D,3,0),"")</f>
        <v/>
      </c>
      <c r="B1637" s="190" t="str">
        <f t="shared" si="234"/>
        <v>0CLOSE</v>
      </c>
      <c r="C1637" s="196"/>
      <c r="D1637" s="193"/>
      <c r="E1637" s="193" t="str">
        <f>IFERROR(VLOOKUP(D1637,Sort!B:C,2,0),"")</f>
        <v/>
      </c>
      <c r="F1637" s="194"/>
      <c r="G1637" s="195" t="str">
        <f t="shared" si="235"/>
        <v/>
      </c>
      <c r="H1637" s="243"/>
      <c r="I1637" s="197"/>
      <c r="J1637" s="243"/>
      <c r="K1637" s="197"/>
      <c r="L1637" s="198" t="str">
        <f t="shared" si="236"/>
        <v/>
      </c>
      <c r="M1637" s="199" t="str">
        <f t="shared" si="237"/>
        <v/>
      </c>
      <c r="N1637" s="200" t="str">
        <f t="shared" si="238"/>
        <v xml:space="preserve"> </v>
      </c>
      <c r="O1637" s="201"/>
      <c r="P1637" s="201"/>
      <c r="Q1637" s="202"/>
      <c r="R1637" s="202"/>
      <c r="S1637" s="202"/>
      <c r="T1637" s="193" t="str">
        <f>IFERROR(VLOOKUP(S1637,Sort!E:F,2,0),"")</f>
        <v/>
      </c>
      <c r="U1637" s="115" t="str">
        <f t="shared" si="239"/>
        <v/>
      </c>
      <c r="V1637" s="202" t="s">
        <v>422</v>
      </c>
      <c r="W1637" s="202"/>
      <c r="X1637" s="202"/>
      <c r="Y1637" s="202"/>
      <c r="Z1637" s="193"/>
      <c r="AA1637" s="193" t="s">
        <v>362</v>
      </c>
      <c r="AB1637" s="203"/>
      <c r="AC1637" s="204" t="str">
        <f t="shared" si="240"/>
        <v>CLOSE</v>
      </c>
      <c r="AD1637" s="47" t="str">
        <f t="array" ref="AD1637">IF(D1637="","",INDEX(HM_Unit!$D$1:$AE$1,MATCH(C1637,HM_Unit!$D$2:$AE$2,0)))</f>
        <v/>
      </c>
      <c r="AE1637" s="46"/>
      <c r="AF1637" s="46"/>
      <c r="AG1637" s="46"/>
      <c r="AH1637" s="46"/>
      <c r="AI1637" s="46"/>
      <c r="AJ1637" s="46"/>
      <c r="AK1637" s="46"/>
    </row>
    <row r="1638" spans="1:37" ht="12" customHeight="1">
      <c r="A1638" s="46" t="str">
        <f>IFERROR(VLOOKUP(D1638,Sort!B:D,3,0),"")</f>
        <v/>
      </c>
      <c r="B1638" s="190" t="str">
        <f t="shared" si="234"/>
        <v>0CLOSE</v>
      </c>
      <c r="C1638" s="196"/>
      <c r="D1638" s="193"/>
      <c r="E1638" s="193" t="str">
        <f>IFERROR(VLOOKUP(D1638,Sort!B:C,2,0),"")</f>
        <v/>
      </c>
      <c r="F1638" s="194"/>
      <c r="G1638" s="195" t="str">
        <f t="shared" si="235"/>
        <v/>
      </c>
      <c r="H1638" s="243"/>
      <c r="I1638" s="197"/>
      <c r="J1638" s="243"/>
      <c r="K1638" s="197"/>
      <c r="L1638" s="198" t="str">
        <f t="shared" si="236"/>
        <v/>
      </c>
      <c r="M1638" s="199" t="str">
        <f t="shared" si="237"/>
        <v/>
      </c>
      <c r="N1638" s="200" t="str">
        <f t="shared" si="238"/>
        <v xml:space="preserve"> </v>
      </c>
      <c r="O1638" s="201"/>
      <c r="P1638" s="201"/>
      <c r="Q1638" s="202"/>
      <c r="R1638" s="202"/>
      <c r="S1638" s="202"/>
      <c r="T1638" s="193" t="str">
        <f>IFERROR(VLOOKUP(S1638,Sort!E:F,2,0),"")</f>
        <v/>
      </c>
      <c r="U1638" s="115" t="str">
        <f t="shared" si="239"/>
        <v/>
      </c>
      <c r="V1638" s="202" t="s">
        <v>422</v>
      </c>
      <c r="W1638" s="202"/>
      <c r="X1638" s="202"/>
      <c r="Y1638" s="202"/>
      <c r="Z1638" s="193"/>
      <c r="AA1638" s="193" t="s">
        <v>362</v>
      </c>
      <c r="AB1638" s="203"/>
      <c r="AC1638" s="204" t="str">
        <f t="shared" si="240"/>
        <v>CLOSE</v>
      </c>
      <c r="AD1638" s="47" t="str">
        <f t="array" ref="AD1638">IF(D1638="","",INDEX(HM_Unit!$D$1:$AE$1,MATCH(C1638,HM_Unit!$D$2:$AE$2,0)))</f>
        <v/>
      </c>
      <c r="AE1638" s="46"/>
      <c r="AF1638" s="46"/>
      <c r="AG1638" s="46"/>
      <c r="AH1638" s="46"/>
      <c r="AI1638" s="46"/>
      <c r="AJ1638" s="46"/>
      <c r="AK1638" s="46"/>
    </row>
    <row r="1639" spans="1:37" ht="12" customHeight="1">
      <c r="A1639" s="46" t="str">
        <f>IFERROR(VLOOKUP(D1639,Sort!B:D,3,0),"")</f>
        <v/>
      </c>
      <c r="B1639" s="190" t="str">
        <f t="shared" si="234"/>
        <v>0CLOSE</v>
      </c>
      <c r="C1639" s="196"/>
      <c r="D1639" s="193"/>
      <c r="E1639" s="193" t="str">
        <f>IFERROR(VLOOKUP(D1639,Sort!B:C,2,0),"")</f>
        <v/>
      </c>
      <c r="F1639" s="194"/>
      <c r="G1639" s="195" t="str">
        <f t="shared" si="235"/>
        <v/>
      </c>
      <c r="H1639" s="243"/>
      <c r="I1639" s="197"/>
      <c r="J1639" s="243"/>
      <c r="K1639" s="197"/>
      <c r="L1639" s="198" t="str">
        <f t="shared" si="236"/>
        <v/>
      </c>
      <c r="M1639" s="199" t="str">
        <f t="shared" si="237"/>
        <v/>
      </c>
      <c r="N1639" s="200" t="str">
        <f t="shared" si="238"/>
        <v xml:space="preserve"> </v>
      </c>
      <c r="O1639" s="201"/>
      <c r="P1639" s="201"/>
      <c r="Q1639" s="202"/>
      <c r="R1639" s="202"/>
      <c r="S1639" s="202"/>
      <c r="T1639" s="193" t="str">
        <f>IFERROR(VLOOKUP(S1639,Sort!E:F,2,0),"")</f>
        <v/>
      </c>
      <c r="U1639" s="115" t="str">
        <f t="shared" si="239"/>
        <v/>
      </c>
      <c r="V1639" s="202" t="s">
        <v>422</v>
      </c>
      <c r="W1639" s="202"/>
      <c r="X1639" s="202"/>
      <c r="Y1639" s="202"/>
      <c r="Z1639" s="193"/>
      <c r="AA1639" s="193" t="s">
        <v>362</v>
      </c>
      <c r="AB1639" s="203"/>
      <c r="AC1639" s="204" t="str">
        <f t="shared" si="240"/>
        <v>CLOSE</v>
      </c>
      <c r="AD1639" s="47" t="str">
        <f t="array" ref="AD1639">IF(D1639="","",INDEX(HM_Unit!$D$1:$AE$1,MATCH(C1639,HM_Unit!$D$2:$AE$2,0)))</f>
        <v/>
      </c>
      <c r="AE1639" s="46"/>
      <c r="AF1639" s="46"/>
      <c r="AG1639" s="46"/>
      <c r="AH1639" s="46"/>
      <c r="AI1639" s="46"/>
      <c r="AJ1639" s="46"/>
      <c r="AK1639" s="46"/>
    </row>
    <row r="1640" spans="1:37" ht="12" customHeight="1">
      <c r="A1640" s="46" t="str">
        <f>IFERROR(VLOOKUP(D1640,Sort!B:D,3,0),"")</f>
        <v/>
      </c>
      <c r="B1640" s="190" t="str">
        <f t="shared" si="234"/>
        <v>0CLOSE</v>
      </c>
      <c r="C1640" s="196"/>
      <c r="D1640" s="193"/>
      <c r="E1640" s="193" t="str">
        <f>IFERROR(VLOOKUP(D1640,Sort!B:C,2,0),"")</f>
        <v/>
      </c>
      <c r="F1640" s="194"/>
      <c r="G1640" s="195" t="str">
        <f t="shared" si="235"/>
        <v/>
      </c>
      <c r="H1640" s="243"/>
      <c r="I1640" s="197"/>
      <c r="J1640" s="243"/>
      <c r="K1640" s="197"/>
      <c r="L1640" s="198" t="str">
        <f t="shared" si="236"/>
        <v/>
      </c>
      <c r="M1640" s="199" t="str">
        <f t="shared" si="237"/>
        <v/>
      </c>
      <c r="N1640" s="200" t="str">
        <f t="shared" si="238"/>
        <v xml:space="preserve"> </v>
      </c>
      <c r="O1640" s="201"/>
      <c r="P1640" s="201"/>
      <c r="Q1640" s="202"/>
      <c r="R1640" s="202"/>
      <c r="S1640" s="202"/>
      <c r="T1640" s="193" t="str">
        <f>IFERROR(VLOOKUP(S1640,Sort!E:F,2,0),"")</f>
        <v/>
      </c>
      <c r="U1640" s="115" t="str">
        <f t="shared" si="239"/>
        <v/>
      </c>
      <c r="V1640" s="202" t="s">
        <v>422</v>
      </c>
      <c r="W1640" s="202"/>
      <c r="X1640" s="202"/>
      <c r="Y1640" s="202"/>
      <c r="Z1640" s="193"/>
      <c r="AA1640" s="193" t="s">
        <v>362</v>
      </c>
      <c r="AB1640" s="203"/>
      <c r="AC1640" s="204" t="str">
        <f t="shared" si="240"/>
        <v>CLOSE</v>
      </c>
      <c r="AD1640" s="47" t="str">
        <f t="array" ref="AD1640">IF(D1640="","",INDEX(HM_Unit!$D$1:$AE$1,MATCH(C1640,HM_Unit!$D$2:$AE$2,0)))</f>
        <v/>
      </c>
      <c r="AE1640" s="46"/>
      <c r="AF1640" s="46"/>
      <c r="AG1640" s="46"/>
      <c r="AH1640" s="46"/>
      <c r="AI1640" s="46"/>
      <c r="AJ1640" s="46"/>
      <c r="AK1640" s="46"/>
    </row>
    <row r="1641" spans="1:37" ht="12" customHeight="1">
      <c r="A1641" s="46" t="str">
        <f>IFERROR(VLOOKUP(D1641,Sort!B:D,3,0),"")</f>
        <v/>
      </c>
      <c r="B1641" s="190" t="str">
        <f t="shared" si="234"/>
        <v>0CLOSE</v>
      </c>
      <c r="C1641" s="196"/>
      <c r="D1641" s="193"/>
      <c r="E1641" s="193" t="str">
        <f>IFERROR(VLOOKUP(D1641,Sort!B:C,2,0),"")</f>
        <v/>
      </c>
      <c r="F1641" s="194"/>
      <c r="G1641" s="195" t="str">
        <f t="shared" si="235"/>
        <v/>
      </c>
      <c r="H1641" s="243"/>
      <c r="I1641" s="197"/>
      <c r="J1641" s="243"/>
      <c r="K1641" s="197"/>
      <c r="L1641" s="198" t="str">
        <f t="shared" si="236"/>
        <v/>
      </c>
      <c r="M1641" s="199" t="str">
        <f t="shared" si="237"/>
        <v/>
      </c>
      <c r="N1641" s="200" t="str">
        <f t="shared" si="238"/>
        <v xml:space="preserve"> </v>
      </c>
      <c r="O1641" s="201"/>
      <c r="P1641" s="201"/>
      <c r="Q1641" s="202"/>
      <c r="R1641" s="202"/>
      <c r="S1641" s="202"/>
      <c r="T1641" s="193" t="str">
        <f>IFERROR(VLOOKUP(S1641,Sort!E:F,2,0),"")</f>
        <v/>
      </c>
      <c r="U1641" s="115" t="str">
        <f t="shared" si="239"/>
        <v/>
      </c>
      <c r="V1641" s="202" t="s">
        <v>422</v>
      </c>
      <c r="W1641" s="202"/>
      <c r="X1641" s="202"/>
      <c r="Y1641" s="202"/>
      <c r="Z1641" s="193"/>
      <c r="AA1641" s="193" t="s">
        <v>362</v>
      </c>
      <c r="AB1641" s="203"/>
      <c r="AC1641" s="204" t="str">
        <f t="shared" si="240"/>
        <v>CLOSE</v>
      </c>
      <c r="AD1641" s="47" t="str">
        <f t="array" ref="AD1641">IF(D1641="","",INDEX(HM_Unit!$D$1:$AE$1,MATCH(C1641,HM_Unit!$D$2:$AE$2,0)))</f>
        <v/>
      </c>
      <c r="AE1641" s="46"/>
      <c r="AF1641" s="46"/>
      <c r="AG1641" s="46"/>
      <c r="AH1641" s="46"/>
      <c r="AI1641" s="46"/>
      <c r="AJ1641" s="46"/>
      <c r="AK1641" s="46"/>
    </row>
    <row r="1642" spans="1:37" ht="12" customHeight="1">
      <c r="A1642" s="46" t="str">
        <f>IFERROR(VLOOKUP(D1642,Sort!B:D,3,0),"")</f>
        <v/>
      </c>
      <c r="B1642" s="190" t="str">
        <f t="shared" si="234"/>
        <v>0CLOSE</v>
      </c>
      <c r="C1642" s="196"/>
      <c r="D1642" s="193"/>
      <c r="E1642" s="193" t="str">
        <f>IFERROR(VLOOKUP(D1642,Sort!B:C,2,0),"")</f>
        <v/>
      </c>
      <c r="F1642" s="194"/>
      <c r="G1642" s="195" t="str">
        <f t="shared" si="235"/>
        <v/>
      </c>
      <c r="H1642" s="243"/>
      <c r="I1642" s="197"/>
      <c r="J1642" s="243"/>
      <c r="K1642" s="197"/>
      <c r="L1642" s="198" t="str">
        <f t="shared" si="236"/>
        <v/>
      </c>
      <c r="M1642" s="199" t="str">
        <f t="shared" si="237"/>
        <v/>
      </c>
      <c r="N1642" s="200" t="str">
        <f t="shared" si="238"/>
        <v xml:space="preserve"> </v>
      </c>
      <c r="O1642" s="201"/>
      <c r="P1642" s="201"/>
      <c r="Q1642" s="202"/>
      <c r="R1642" s="202"/>
      <c r="S1642" s="202"/>
      <c r="T1642" s="193" t="str">
        <f>IFERROR(VLOOKUP(S1642,Sort!E:F,2,0),"")</f>
        <v/>
      </c>
      <c r="U1642" s="115" t="str">
        <f t="shared" si="239"/>
        <v/>
      </c>
      <c r="V1642" s="202" t="s">
        <v>422</v>
      </c>
      <c r="W1642" s="202"/>
      <c r="X1642" s="202"/>
      <c r="Y1642" s="202"/>
      <c r="Z1642" s="193"/>
      <c r="AA1642" s="193" t="s">
        <v>362</v>
      </c>
      <c r="AB1642" s="203"/>
      <c r="AC1642" s="204" t="str">
        <f t="shared" si="240"/>
        <v>CLOSE</v>
      </c>
      <c r="AD1642" s="47" t="str">
        <f t="array" ref="AD1642">IF(D1642="","",INDEX(HM_Unit!$D$1:$AE$1,MATCH(C1642,HM_Unit!$D$2:$AE$2,0)))</f>
        <v/>
      </c>
      <c r="AE1642" s="46"/>
      <c r="AF1642" s="46"/>
      <c r="AG1642" s="46"/>
      <c r="AH1642" s="46"/>
      <c r="AI1642" s="46"/>
      <c r="AJ1642" s="46"/>
      <c r="AK1642" s="46"/>
    </row>
    <row r="1643" spans="1:37" ht="12" customHeight="1">
      <c r="A1643" s="46" t="str">
        <f>IFERROR(VLOOKUP(D1643,Sort!B:D,3,0),"")</f>
        <v/>
      </c>
      <c r="B1643" s="190" t="str">
        <f t="shared" si="234"/>
        <v>0CLOSE</v>
      </c>
      <c r="C1643" s="196"/>
      <c r="D1643" s="193"/>
      <c r="E1643" s="193" t="str">
        <f>IFERROR(VLOOKUP(D1643,Sort!B:C,2,0),"")</f>
        <v/>
      </c>
      <c r="F1643" s="194"/>
      <c r="G1643" s="195" t="str">
        <f t="shared" si="235"/>
        <v/>
      </c>
      <c r="H1643" s="243"/>
      <c r="I1643" s="197"/>
      <c r="J1643" s="243"/>
      <c r="K1643" s="197"/>
      <c r="L1643" s="198" t="str">
        <f t="shared" si="236"/>
        <v/>
      </c>
      <c r="M1643" s="199" t="str">
        <f t="shared" si="237"/>
        <v/>
      </c>
      <c r="N1643" s="200" t="str">
        <f t="shared" si="238"/>
        <v xml:space="preserve"> </v>
      </c>
      <c r="O1643" s="201"/>
      <c r="P1643" s="201"/>
      <c r="Q1643" s="202"/>
      <c r="R1643" s="202"/>
      <c r="S1643" s="202"/>
      <c r="T1643" s="193" t="str">
        <f>IFERROR(VLOOKUP(S1643,Sort!E:F,2,0),"")</f>
        <v/>
      </c>
      <c r="U1643" s="115" t="str">
        <f t="shared" si="239"/>
        <v/>
      </c>
      <c r="V1643" s="202" t="s">
        <v>422</v>
      </c>
      <c r="W1643" s="202"/>
      <c r="X1643" s="202"/>
      <c r="Y1643" s="202"/>
      <c r="Z1643" s="193"/>
      <c r="AA1643" s="193" t="s">
        <v>362</v>
      </c>
      <c r="AB1643" s="203"/>
      <c r="AC1643" s="204" t="str">
        <f t="shared" si="240"/>
        <v>CLOSE</v>
      </c>
      <c r="AD1643" s="47" t="str">
        <f t="array" ref="AD1643">IF(D1643="","",INDEX(HM_Unit!$D$1:$AE$1,MATCH(C1643,HM_Unit!$D$2:$AE$2,0)))</f>
        <v/>
      </c>
      <c r="AE1643" s="46"/>
      <c r="AF1643" s="46"/>
      <c r="AG1643" s="46"/>
      <c r="AH1643" s="46"/>
      <c r="AI1643" s="46"/>
      <c r="AJ1643" s="46"/>
      <c r="AK1643" s="46"/>
    </row>
    <row r="1644" spans="1:37" ht="12" customHeight="1">
      <c r="A1644" s="46" t="str">
        <f>IFERROR(VLOOKUP(D1644,Sort!B:D,3,0),"")</f>
        <v/>
      </c>
      <c r="B1644" s="190" t="str">
        <f t="shared" si="234"/>
        <v>0CLOSE</v>
      </c>
      <c r="C1644" s="196"/>
      <c r="D1644" s="193"/>
      <c r="E1644" s="193" t="str">
        <f>IFERROR(VLOOKUP(D1644,Sort!B:C,2,0),"")</f>
        <v/>
      </c>
      <c r="F1644" s="194"/>
      <c r="G1644" s="195" t="str">
        <f t="shared" si="235"/>
        <v/>
      </c>
      <c r="H1644" s="243"/>
      <c r="I1644" s="197"/>
      <c r="J1644" s="243"/>
      <c r="K1644" s="197"/>
      <c r="L1644" s="198" t="str">
        <f t="shared" si="236"/>
        <v/>
      </c>
      <c r="M1644" s="199" t="str">
        <f t="shared" si="237"/>
        <v/>
      </c>
      <c r="N1644" s="200" t="str">
        <f t="shared" si="238"/>
        <v xml:space="preserve"> </v>
      </c>
      <c r="O1644" s="201"/>
      <c r="P1644" s="201"/>
      <c r="Q1644" s="202"/>
      <c r="R1644" s="202"/>
      <c r="S1644" s="202"/>
      <c r="T1644" s="193" t="str">
        <f>IFERROR(VLOOKUP(S1644,Sort!E:F,2,0),"")</f>
        <v/>
      </c>
      <c r="U1644" s="115" t="str">
        <f t="shared" si="239"/>
        <v/>
      </c>
      <c r="V1644" s="202" t="s">
        <v>422</v>
      </c>
      <c r="W1644" s="202"/>
      <c r="X1644" s="202"/>
      <c r="Y1644" s="202"/>
      <c r="Z1644" s="193"/>
      <c r="AA1644" s="193" t="s">
        <v>362</v>
      </c>
      <c r="AB1644" s="203"/>
      <c r="AC1644" s="204" t="str">
        <f t="shared" si="240"/>
        <v>CLOSE</v>
      </c>
      <c r="AD1644" s="47" t="str">
        <f t="array" ref="AD1644">IF(D1644="","",INDEX(HM_Unit!$D$1:$AE$1,MATCH(C1644,HM_Unit!$D$2:$AE$2,0)))</f>
        <v/>
      </c>
      <c r="AE1644" s="46"/>
      <c r="AF1644" s="46"/>
      <c r="AG1644" s="46"/>
      <c r="AH1644" s="46"/>
      <c r="AI1644" s="46"/>
      <c r="AJ1644" s="46"/>
      <c r="AK1644" s="46"/>
    </row>
    <row r="1645" spans="1:37" ht="12" customHeight="1">
      <c r="A1645" s="46" t="str">
        <f>IFERROR(VLOOKUP(D1645,Sort!B:D,3,0),"")</f>
        <v/>
      </c>
      <c r="B1645" s="190" t="str">
        <f t="shared" si="234"/>
        <v>0CLOSE</v>
      </c>
      <c r="C1645" s="196"/>
      <c r="D1645" s="193"/>
      <c r="E1645" s="193" t="str">
        <f>IFERROR(VLOOKUP(D1645,Sort!B:C,2,0),"")</f>
        <v/>
      </c>
      <c r="F1645" s="194"/>
      <c r="G1645" s="195" t="str">
        <f t="shared" si="235"/>
        <v/>
      </c>
      <c r="H1645" s="243"/>
      <c r="I1645" s="197"/>
      <c r="J1645" s="243"/>
      <c r="K1645" s="197"/>
      <c r="L1645" s="198" t="str">
        <f t="shared" si="236"/>
        <v/>
      </c>
      <c r="M1645" s="199" t="str">
        <f t="shared" si="237"/>
        <v/>
      </c>
      <c r="N1645" s="200" t="str">
        <f t="shared" si="238"/>
        <v xml:space="preserve"> </v>
      </c>
      <c r="O1645" s="201"/>
      <c r="P1645" s="201"/>
      <c r="Q1645" s="202"/>
      <c r="R1645" s="202"/>
      <c r="S1645" s="202"/>
      <c r="T1645" s="193" t="str">
        <f>IFERROR(VLOOKUP(S1645,Sort!E:F,2,0),"")</f>
        <v/>
      </c>
      <c r="U1645" s="115" t="str">
        <f t="shared" si="239"/>
        <v/>
      </c>
      <c r="V1645" s="202" t="s">
        <v>422</v>
      </c>
      <c r="W1645" s="202"/>
      <c r="X1645" s="202"/>
      <c r="Y1645" s="202"/>
      <c r="Z1645" s="193"/>
      <c r="AA1645" s="193" t="s">
        <v>362</v>
      </c>
      <c r="AB1645" s="203"/>
      <c r="AC1645" s="204" t="str">
        <f t="shared" si="240"/>
        <v>CLOSE</v>
      </c>
      <c r="AD1645" s="47" t="str">
        <f t="array" ref="AD1645">IF(D1645="","",INDEX(HM_Unit!$D$1:$AE$1,MATCH(C1645,HM_Unit!$D$2:$AE$2,0)))</f>
        <v/>
      </c>
      <c r="AE1645" s="46"/>
      <c r="AF1645" s="46"/>
      <c r="AG1645" s="46"/>
      <c r="AH1645" s="46"/>
      <c r="AI1645" s="46"/>
      <c r="AJ1645" s="46"/>
      <c r="AK1645" s="46"/>
    </row>
    <row r="1646" spans="1:37" ht="12" customHeight="1">
      <c r="A1646" s="46" t="str">
        <f>IFERROR(VLOOKUP(D1646,Sort!B:D,3,0),"")</f>
        <v/>
      </c>
      <c r="B1646" s="190" t="str">
        <f t="shared" si="234"/>
        <v>0CLOSE</v>
      </c>
      <c r="C1646" s="196"/>
      <c r="D1646" s="193"/>
      <c r="E1646" s="193" t="str">
        <f>IFERROR(VLOOKUP(D1646,Sort!B:C,2,0),"")</f>
        <v/>
      </c>
      <c r="F1646" s="194"/>
      <c r="G1646" s="195" t="str">
        <f t="shared" si="235"/>
        <v/>
      </c>
      <c r="H1646" s="243"/>
      <c r="I1646" s="197"/>
      <c r="J1646" s="243"/>
      <c r="K1646" s="197"/>
      <c r="L1646" s="198" t="str">
        <f t="shared" si="236"/>
        <v/>
      </c>
      <c r="M1646" s="199" t="str">
        <f t="shared" si="237"/>
        <v/>
      </c>
      <c r="N1646" s="200" t="str">
        <f t="shared" si="238"/>
        <v xml:space="preserve"> </v>
      </c>
      <c r="O1646" s="201"/>
      <c r="P1646" s="201"/>
      <c r="Q1646" s="202"/>
      <c r="R1646" s="202"/>
      <c r="S1646" s="202"/>
      <c r="T1646" s="193" t="str">
        <f>IFERROR(VLOOKUP(S1646,Sort!E:F,2,0),"")</f>
        <v/>
      </c>
      <c r="U1646" s="115" t="str">
        <f t="shared" si="239"/>
        <v/>
      </c>
      <c r="V1646" s="202" t="s">
        <v>422</v>
      </c>
      <c r="W1646" s="202"/>
      <c r="X1646" s="202"/>
      <c r="Y1646" s="202"/>
      <c r="Z1646" s="193"/>
      <c r="AA1646" s="193" t="s">
        <v>362</v>
      </c>
      <c r="AB1646" s="203"/>
      <c r="AC1646" s="204" t="str">
        <f t="shared" si="240"/>
        <v>CLOSE</v>
      </c>
      <c r="AD1646" s="47" t="str">
        <f t="array" ref="AD1646">IF(D1646="","",INDEX(HM_Unit!$D$1:$AE$1,MATCH(C1646,HM_Unit!$D$2:$AE$2,0)))</f>
        <v/>
      </c>
      <c r="AE1646" s="46"/>
      <c r="AF1646" s="46"/>
      <c r="AG1646" s="46"/>
      <c r="AH1646" s="46"/>
      <c r="AI1646" s="46"/>
      <c r="AJ1646" s="46"/>
      <c r="AK1646" s="46"/>
    </row>
    <row r="1647" spans="1:37" ht="12" customHeight="1">
      <c r="A1647" s="46" t="str">
        <f>IFERROR(VLOOKUP(D1647,Sort!B:D,3,0),"")</f>
        <v/>
      </c>
      <c r="B1647" s="190" t="str">
        <f t="shared" si="234"/>
        <v>0CLOSE</v>
      </c>
      <c r="C1647" s="196"/>
      <c r="D1647" s="193"/>
      <c r="E1647" s="193" t="str">
        <f>IFERROR(VLOOKUP(D1647,Sort!B:C,2,0),"")</f>
        <v/>
      </c>
      <c r="F1647" s="194"/>
      <c r="G1647" s="195" t="str">
        <f t="shared" si="235"/>
        <v/>
      </c>
      <c r="H1647" s="243"/>
      <c r="I1647" s="197"/>
      <c r="J1647" s="243"/>
      <c r="K1647" s="197"/>
      <c r="L1647" s="198" t="str">
        <f t="shared" si="236"/>
        <v/>
      </c>
      <c r="M1647" s="199" t="str">
        <f t="shared" si="237"/>
        <v/>
      </c>
      <c r="N1647" s="200" t="str">
        <f t="shared" si="238"/>
        <v xml:space="preserve"> </v>
      </c>
      <c r="O1647" s="201"/>
      <c r="P1647" s="201"/>
      <c r="Q1647" s="202"/>
      <c r="R1647" s="202"/>
      <c r="S1647" s="202"/>
      <c r="T1647" s="193" t="str">
        <f>IFERROR(VLOOKUP(S1647,Sort!E:F,2,0),"")</f>
        <v/>
      </c>
      <c r="U1647" s="115" t="str">
        <f t="shared" si="239"/>
        <v/>
      </c>
      <c r="V1647" s="202" t="s">
        <v>422</v>
      </c>
      <c r="W1647" s="202"/>
      <c r="X1647" s="202"/>
      <c r="Y1647" s="202"/>
      <c r="Z1647" s="193"/>
      <c r="AA1647" s="193" t="s">
        <v>362</v>
      </c>
      <c r="AB1647" s="203"/>
      <c r="AC1647" s="204" t="str">
        <f t="shared" si="240"/>
        <v>CLOSE</v>
      </c>
      <c r="AD1647" s="47" t="str">
        <f t="array" ref="AD1647">IF(D1647="","",INDEX(HM_Unit!$D$1:$AE$1,MATCH(C1647,HM_Unit!$D$2:$AE$2,0)))</f>
        <v/>
      </c>
      <c r="AE1647" s="46"/>
      <c r="AF1647" s="46"/>
      <c r="AG1647" s="46"/>
      <c r="AH1647" s="46"/>
      <c r="AI1647" s="46"/>
      <c r="AJ1647" s="46"/>
      <c r="AK1647" s="46"/>
    </row>
    <row r="1648" spans="1:37" ht="12" customHeight="1">
      <c r="A1648" s="46" t="str">
        <f>IFERROR(VLOOKUP(D1648,Sort!B:D,3,0),"")</f>
        <v/>
      </c>
      <c r="B1648" s="190" t="str">
        <f t="shared" si="234"/>
        <v>0CLOSE</v>
      </c>
      <c r="C1648" s="196"/>
      <c r="D1648" s="193"/>
      <c r="E1648" s="193" t="str">
        <f>IFERROR(VLOOKUP(D1648,Sort!B:C,2,0),"")</f>
        <v/>
      </c>
      <c r="F1648" s="194"/>
      <c r="G1648" s="195" t="str">
        <f t="shared" si="235"/>
        <v/>
      </c>
      <c r="H1648" s="243"/>
      <c r="I1648" s="197"/>
      <c r="J1648" s="243"/>
      <c r="K1648" s="197"/>
      <c r="L1648" s="198" t="str">
        <f t="shared" si="236"/>
        <v/>
      </c>
      <c r="M1648" s="199" t="str">
        <f t="shared" si="237"/>
        <v/>
      </c>
      <c r="N1648" s="200" t="str">
        <f t="shared" si="238"/>
        <v xml:space="preserve"> </v>
      </c>
      <c r="O1648" s="201"/>
      <c r="P1648" s="201"/>
      <c r="Q1648" s="202"/>
      <c r="R1648" s="202"/>
      <c r="S1648" s="202"/>
      <c r="T1648" s="193" t="str">
        <f>IFERROR(VLOOKUP(S1648,Sort!E:F,2,0),"")</f>
        <v/>
      </c>
      <c r="U1648" s="115" t="str">
        <f t="shared" si="239"/>
        <v/>
      </c>
      <c r="V1648" s="202" t="s">
        <v>422</v>
      </c>
      <c r="W1648" s="202"/>
      <c r="X1648" s="202"/>
      <c r="Y1648" s="202"/>
      <c r="Z1648" s="193"/>
      <c r="AA1648" s="193" t="s">
        <v>362</v>
      </c>
      <c r="AB1648" s="203"/>
      <c r="AC1648" s="204" t="str">
        <f t="shared" si="240"/>
        <v>CLOSE</v>
      </c>
      <c r="AD1648" s="47" t="str">
        <f t="array" ref="AD1648">IF(D1648="","",INDEX(HM_Unit!$D$1:$AE$1,MATCH(C1648,HM_Unit!$D$2:$AE$2,0)))</f>
        <v/>
      </c>
      <c r="AE1648" s="46"/>
      <c r="AF1648" s="46"/>
      <c r="AG1648" s="46"/>
      <c r="AH1648" s="46"/>
      <c r="AI1648" s="46"/>
      <c r="AJ1648" s="46"/>
      <c r="AK1648" s="46"/>
    </row>
    <row r="1649" spans="1:37" ht="12" customHeight="1">
      <c r="A1649" s="46" t="str">
        <f>IFERROR(VLOOKUP(D1649,Sort!B:D,3,0),"")</f>
        <v/>
      </c>
      <c r="B1649" s="190" t="str">
        <f t="shared" si="234"/>
        <v>0CLOSE</v>
      </c>
      <c r="C1649" s="196"/>
      <c r="D1649" s="193"/>
      <c r="E1649" s="193" t="str">
        <f>IFERROR(VLOOKUP(D1649,Sort!B:C,2,0),"")</f>
        <v/>
      </c>
      <c r="F1649" s="194"/>
      <c r="G1649" s="195" t="str">
        <f t="shared" si="235"/>
        <v/>
      </c>
      <c r="H1649" s="243"/>
      <c r="I1649" s="197"/>
      <c r="J1649" s="243"/>
      <c r="K1649" s="197"/>
      <c r="L1649" s="198" t="str">
        <f t="shared" si="236"/>
        <v/>
      </c>
      <c r="M1649" s="199" t="str">
        <f t="shared" si="237"/>
        <v/>
      </c>
      <c r="N1649" s="200" t="str">
        <f t="shared" si="238"/>
        <v xml:space="preserve"> </v>
      </c>
      <c r="O1649" s="201"/>
      <c r="P1649" s="201"/>
      <c r="Q1649" s="202"/>
      <c r="R1649" s="202"/>
      <c r="S1649" s="202"/>
      <c r="T1649" s="193" t="str">
        <f>IFERROR(VLOOKUP(S1649,Sort!E:F,2,0),"")</f>
        <v/>
      </c>
      <c r="U1649" s="115" t="str">
        <f t="shared" si="239"/>
        <v/>
      </c>
      <c r="V1649" s="202" t="s">
        <v>422</v>
      </c>
      <c r="W1649" s="202"/>
      <c r="X1649" s="202"/>
      <c r="Y1649" s="202"/>
      <c r="Z1649" s="193"/>
      <c r="AA1649" s="193" t="s">
        <v>362</v>
      </c>
      <c r="AB1649" s="203"/>
      <c r="AC1649" s="204" t="str">
        <f t="shared" si="240"/>
        <v>CLOSE</v>
      </c>
      <c r="AD1649" s="47" t="str">
        <f t="array" ref="AD1649">IF(D1649="","",INDEX(HM_Unit!$D$1:$AE$1,MATCH(C1649,HM_Unit!$D$2:$AE$2,0)))</f>
        <v/>
      </c>
      <c r="AE1649" s="46"/>
      <c r="AF1649" s="46"/>
      <c r="AG1649" s="46"/>
      <c r="AH1649" s="46"/>
      <c r="AI1649" s="46"/>
      <c r="AJ1649" s="46"/>
      <c r="AK1649" s="46"/>
    </row>
    <row r="1650" spans="1:37" ht="12" customHeight="1">
      <c r="A1650" s="46" t="str">
        <f>IFERROR(VLOOKUP(D1650,Sort!B:D,3,0),"")</f>
        <v/>
      </c>
      <c r="B1650" s="190" t="str">
        <f t="shared" si="234"/>
        <v>0CLOSE</v>
      </c>
      <c r="C1650" s="196"/>
      <c r="D1650" s="193"/>
      <c r="E1650" s="193" t="str">
        <f>IFERROR(VLOOKUP(D1650,Sort!B:C,2,0),"")</f>
        <v/>
      </c>
      <c r="F1650" s="194"/>
      <c r="G1650" s="195" t="str">
        <f t="shared" si="235"/>
        <v/>
      </c>
      <c r="H1650" s="243"/>
      <c r="I1650" s="197"/>
      <c r="J1650" s="243"/>
      <c r="K1650" s="197"/>
      <c r="L1650" s="198" t="str">
        <f t="shared" si="236"/>
        <v/>
      </c>
      <c r="M1650" s="199" t="str">
        <f t="shared" si="237"/>
        <v/>
      </c>
      <c r="N1650" s="200" t="str">
        <f t="shared" si="238"/>
        <v xml:space="preserve"> </v>
      </c>
      <c r="O1650" s="201"/>
      <c r="P1650" s="201"/>
      <c r="Q1650" s="202"/>
      <c r="R1650" s="202"/>
      <c r="S1650" s="202"/>
      <c r="T1650" s="193" t="str">
        <f>IFERROR(VLOOKUP(S1650,Sort!E:F,2,0),"")</f>
        <v/>
      </c>
      <c r="U1650" s="115" t="str">
        <f t="shared" si="239"/>
        <v/>
      </c>
      <c r="V1650" s="202" t="s">
        <v>422</v>
      </c>
      <c r="W1650" s="202"/>
      <c r="X1650" s="202"/>
      <c r="Y1650" s="202"/>
      <c r="Z1650" s="193"/>
      <c r="AA1650" s="193" t="s">
        <v>362</v>
      </c>
      <c r="AB1650" s="203"/>
      <c r="AC1650" s="204" t="str">
        <f t="shared" si="240"/>
        <v>CLOSE</v>
      </c>
      <c r="AD1650" s="47" t="str">
        <f t="array" ref="AD1650">IF(D1650="","",INDEX(HM_Unit!$D$1:$AE$1,MATCH(C1650,HM_Unit!$D$2:$AE$2,0)))</f>
        <v/>
      </c>
      <c r="AE1650" s="46"/>
      <c r="AF1650" s="46"/>
      <c r="AG1650" s="46"/>
      <c r="AH1650" s="46"/>
      <c r="AI1650" s="46"/>
      <c r="AJ1650" s="46"/>
      <c r="AK1650" s="46"/>
    </row>
    <row r="1651" spans="1:37" ht="12" customHeight="1">
      <c r="A1651" s="46" t="str">
        <f>IFERROR(VLOOKUP(D1651,Sort!B:D,3,0),"")</f>
        <v/>
      </c>
      <c r="B1651" s="190" t="str">
        <f t="shared" si="234"/>
        <v>0CLOSE</v>
      </c>
      <c r="C1651" s="196"/>
      <c r="D1651" s="193"/>
      <c r="E1651" s="193" t="str">
        <f>IFERROR(VLOOKUP(D1651,Sort!B:C,2,0),"")</f>
        <v/>
      </c>
      <c r="F1651" s="194"/>
      <c r="G1651" s="195" t="str">
        <f t="shared" si="235"/>
        <v/>
      </c>
      <c r="H1651" s="243"/>
      <c r="I1651" s="197"/>
      <c r="J1651" s="243"/>
      <c r="K1651" s="197"/>
      <c r="L1651" s="198" t="str">
        <f t="shared" si="236"/>
        <v/>
      </c>
      <c r="M1651" s="199" t="str">
        <f t="shared" si="237"/>
        <v/>
      </c>
      <c r="N1651" s="200" t="str">
        <f t="shared" si="238"/>
        <v xml:space="preserve"> </v>
      </c>
      <c r="O1651" s="201"/>
      <c r="P1651" s="201"/>
      <c r="Q1651" s="202"/>
      <c r="R1651" s="202"/>
      <c r="S1651" s="202"/>
      <c r="T1651" s="193" t="str">
        <f>IFERROR(VLOOKUP(S1651,Sort!E:F,2,0),"")</f>
        <v/>
      </c>
      <c r="U1651" s="115" t="str">
        <f t="shared" si="239"/>
        <v/>
      </c>
      <c r="V1651" s="202" t="s">
        <v>422</v>
      </c>
      <c r="W1651" s="202"/>
      <c r="X1651" s="202"/>
      <c r="Y1651" s="202"/>
      <c r="Z1651" s="193"/>
      <c r="AA1651" s="193" t="s">
        <v>362</v>
      </c>
      <c r="AB1651" s="203"/>
      <c r="AC1651" s="204" t="str">
        <f t="shared" si="240"/>
        <v>CLOSE</v>
      </c>
      <c r="AD1651" s="47" t="str">
        <f t="array" ref="AD1651">IF(D1651="","",INDEX(HM_Unit!$D$1:$AE$1,MATCH(C1651,HM_Unit!$D$2:$AE$2,0)))</f>
        <v/>
      </c>
      <c r="AE1651" s="46"/>
      <c r="AF1651" s="46"/>
      <c r="AG1651" s="46"/>
      <c r="AH1651" s="46"/>
      <c r="AI1651" s="46"/>
      <c r="AJ1651" s="46"/>
      <c r="AK1651" s="46"/>
    </row>
    <row r="1652" spans="1:37" ht="12" customHeight="1">
      <c r="A1652" s="46" t="str">
        <f>IFERROR(VLOOKUP(D1652,Sort!B:D,3,0),"")</f>
        <v/>
      </c>
      <c r="B1652" s="190" t="str">
        <f t="shared" si="234"/>
        <v>0CLOSE</v>
      </c>
      <c r="C1652" s="196"/>
      <c r="D1652" s="193"/>
      <c r="E1652" s="193" t="str">
        <f>IFERROR(VLOOKUP(D1652,Sort!B:C,2,0),"")</f>
        <v/>
      </c>
      <c r="F1652" s="194"/>
      <c r="G1652" s="195" t="str">
        <f t="shared" si="235"/>
        <v/>
      </c>
      <c r="H1652" s="243"/>
      <c r="I1652" s="197"/>
      <c r="J1652" s="243"/>
      <c r="K1652" s="197"/>
      <c r="L1652" s="198" t="str">
        <f t="shared" si="236"/>
        <v/>
      </c>
      <c r="M1652" s="199" t="str">
        <f t="shared" si="237"/>
        <v/>
      </c>
      <c r="N1652" s="200" t="str">
        <f t="shared" si="238"/>
        <v xml:space="preserve"> </v>
      </c>
      <c r="O1652" s="201"/>
      <c r="P1652" s="201"/>
      <c r="Q1652" s="202"/>
      <c r="R1652" s="202"/>
      <c r="S1652" s="202"/>
      <c r="T1652" s="193" t="str">
        <f>IFERROR(VLOOKUP(S1652,Sort!E:F,2,0),"")</f>
        <v/>
      </c>
      <c r="U1652" s="115" t="str">
        <f t="shared" si="239"/>
        <v/>
      </c>
      <c r="V1652" s="202" t="s">
        <v>422</v>
      </c>
      <c r="W1652" s="202"/>
      <c r="X1652" s="202"/>
      <c r="Y1652" s="202"/>
      <c r="Z1652" s="193"/>
      <c r="AA1652" s="193" t="s">
        <v>362</v>
      </c>
      <c r="AB1652" s="203"/>
      <c r="AC1652" s="204" t="str">
        <f t="shared" si="240"/>
        <v>CLOSE</v>
      </c>
      <c r="AD1652" s="47" t="str">
        <f t="array" ref="AD1652">IF(D1652="","",INDEX(HM_Unit!$D$1:$AE$1,MATCH(C1652,HM_Unit!$D$2:$AE$2,0)))</f>
        <v/>
      </c>
      <c r="AE1652" s="46"/>
      <c r="AF1652" s="46"/>
      <c r="AG1652" s="46"/>
      <c r="AH1652" s="46"/>
      <c r="AI1652" s="46"/>
      <c r="AJ1652" s="46"/>
      <c r="AK1652" s="46"/>
    </row>
    <row r="1653" spans="1:37" ht="12" customHeight="1">
      <c r="A1653" s="46" t="str">
        <f>IFERROR(VLOOKUP(D1653,Sort!B:D,3,0),"")</f>
        <v/>
      </c>
      <c r="B1653" s="190" t="str">
        <f t="shared" si="234"/>
        <v>0CLOSE</v>
      </c>
      <c r="C1653" s="196"/>
      <c r="D1653" s="193"/>
      <c r="E1653" s="193" t="str">
        <f>IFERROR(VLOOKUP(D1653,Sort!B:C,2,0),"")</f>
        <v/>
      </c>
      <c r="F1653" s="194"/>
      <c r="G1653" s="195" t="str">
        <f t="shared" si="235"/>
        <v/>
      </c>
      <c r="H1653" s="243"/>
      <c r="I1653" s="197"/>
      <c r="J1653" s="243"/>
      <c r="K1653" s="197"/>
      <c r="L1653" s="198" t="str">
        <f t="shared" si="236"/>
        <v/>
      </c>
      <c r="M1653" s="199" t="str">
        <f t="shared" si="237"/>
        <v/>
      </c>
      <c r="N1653" s="200" t="str">
        <f t="shared" si="238"/>
        <v xml:space="preserve"> </v>
      </c>
      <c r="O1653" s="201"/>
      <c r="P1653" s="201"/>
      <c r="Q1653" s="202"/>
      <c r="R1653" s="202"/>
      <c r="S1653" s="202"/>
      <c r="T1653" s="193" t="str">
        <f>IFERROR(VLOOKUP(S1653,Sort!E:F,2,0),"")</f>
        <v/>
      </c>
      <c r="U1653" s="115" t="str">
        <f t="shared" si="239"/>
        <v/>
      </c>
      <c r="V1653" s="202" t="s">
        <v>422</v>
      </c>
      <c r="W1653" s="202"/>
      <c r="X1653" s="202"/>
      <c r="Y1653" s="202"/>
      <c r="Z1653" s="193"/>
      <c r="AA1653" s="193" t="s">
        <v>362</v>
      </c>
      <c r="AB1653" s="203"/>
      <c r="AC1653" s="204" t="str">
        <f t="shared" si="240"/>
        <v>CLOSE</v>
      </c>
      <c r="AD1653" s="47" t="str">
        <f t="array" ref="AD1653">IF(D1653="","",INDEX(HM_Unit!$D$1:$AE$1,MATCH(C1653,HM_Unit!$D$2:$AE$2,0)))</f>
        <v/>
      </c>
      <c r="AE1653" s="46"/>
      <c r="AF1653" s="46"/>
      <c r="AG1653" s="46"/>
      <c r="AH1653" s="46"/>
      <c r="AI1653" s="46"/>
      <c r="AJ1653" s="46"/>
      <c r="AK1653" s="46"/>
    </row>
    <row r="1654" spans="1:37" ht="12" customHeight="1">
      <c r="A1654" s="46" t="str">
        <f>IFERROR(VLOOKUP(D1654,Sort!B:D,3,0),"")</f>
        <v/>
      </c>
      <c r="B1654" s="190" t="str">
        <f t="shared" si="234"/>
        <v>0CLOSE</v>
      </c>
      <c r="C1654" s="196"/>
      <c r="D1654" s="193"/>
      <c r="E1654" s="193" t="str">
        <f>IFERROR(VLOOKUP(D1654,Sort!B:C,2,0),"")</f>
        <v/>
      </c>
      <c r="F1654" s="194"/>
      <c r="G1654" s="195" t="str">
        <f t="shared" si="235"/>
        <v/>
      </c>
      <c r="H1654" s="243"/>
      <c r="I1654" s="197"/>
      <c r="J1654" s="243"/>
      <c r="K1654" s="197"/>
      <c r="L1654" s="198" t="str">
        <f t="shared" si="236"/>
        <v/>
      </c>
      <c r="M1654" s="199" t="str">
        <f t="shared" si="237"/>
        <v/>
      </c>
      <c r="N1654" s="200" t="str">
        <f t="shared" si="238"/>
        <v xml:space="preserve"> </v>
      </c>
      <c r="O1654" s="201"/>
      <c r="P1654" s="201"/>
      <c r="Q1654" s="202"/>
      <c r="R1654" s="202"/>
      <c r="S1654" s="202"/>
      <c r="T1654" s="193" t="str">
        <f>IFERROR(VLOOKUP(S1654,Sort!E:F,2,0),"")</f>
        <v/>
      </c>
      <c r="U1654" s="115" t="str">
        <f t="shared" si="239"/>
        <v/>
      </c>
      <c r="V1654" s="202" t="s">
        <v>422</v>
      </c>
      <c r="W1654" s="202"/>
      <c r="X1654" s="202"/>
      <c r="Y1654" s="202"/>
      <c r="Z1654" s="193"/>
      <c r="AA1654" s="193" t="s">
        <v>362</v>
      </c>
      <c r="AB1654" s="203"/>
      <c r="AC1654" s="204" t="str">
        <f t="shared" si="240"/>
        <v>CLOSE</v>
      </c>
      <c r="AD1654" s="47" t="str">
        <f t="array" ref="AD1654">IF(D1654="","",INDEX(HM_Unit!$D$1:$AE$1,MATCH(C1654,HM_Unit!$D$2:$AE$2,0)))</f>
        <v/>
      </c>
      <c r="AE1654" s="46"/>
      <c r="AF1654" s="46"/>
      <c r="AG1654" s="46"/>
      <c r="AH1654" s="46"/>
      <c r="AI1654" s="46"/>
      <c r="AJ1654" s="46"/>
      <c r="AK1654" s="46"/>
    </row>
    <row r="1655" spans="1:37" ht="12" customHeight="1">
      <c r="A1655" s="46" t="str">
        <f>IFERROR(VLOOKUP(D1655,Sort!B:D,3,0),"")</f>
        <v/>
      </c>
      <c r="B1655" s="190" t="str">
        <f t="shared" si="234"/>
        <v>0CLOSE</v>
      </c>
      <c r="C1655" s="196"/>
      <c r="D1655" s="193"/>
      <c r="E1655" s="193" t="str">
        <f>IFERROR(VLOOKUP(D1655,Sort!B:C,2,0),"")</f>
        <v/>
      </c>
      <c r="F1655" s="194"/>
      <c r="G1655" s="195" t="str">
        <f t="shared" si="235"/>
        <v/>
      </c>
      <c r="H1655" s="243"/>
      <c r="I1655" s="197"/>
      <c r="J1655" s="243"/>
      <c r="K1655" s="197"/>
      <c r="L1655" s="198" t="str">
        <f t="shared" si="236"/>
        <v/>
      </c>
      <c r="M1655" s="199" t="str">
        <f t="shared" si="237"/>
        <v/>
      </c>
      <c r="N1655" s="200" t="str">
        <f t="shared" si="238"/>
        <v xml:space="preserve"> </v>
      </c>
      <c r="O1655" s="201"/>
      <c r="P1655" s="201"/>
      <c r="Q1655" s="202"/>
      <c r="R1655" s="202"/>
      <c r="S1655" s="202"/>
      <c r="T1655" s="193" t="str">
        <f>IFERROR(VLOOKUP(S1655,Sort!E:F,2,0),"")</f>
        <v/>
      </c>
      <c r="U1655" s="115" t="str">
        <f t="shared" si="239"/>
        <v/>
      </c>
      <c r="V1655" s="202" t="s">
        <v>422</v>
      </c>
      <c r="W1655" s="202"/>
      <c r="X1655" s="202"/>
      <c r="Y1655" s="202"/>
      <c r="Z1655" s="193"/>
      <c r="AA1655" s="193" t="s">
        <v>362</v>
      </c>
      <c r="AB1655" s="203"/>
      <c r="AC1655" s="204" t="str">
        <f t="shared" si="240"/>
        <v>CLOSE</v>
      </c>
      <c r="AD1655" s="47" t="str">
        <f t="array" ref="AD1655">IF(D1655="","",INDEX(HM_Unit!$D$1:$AE$1,MATCH(C1655,HM_Unit!$D$2:$AE$2,0)))</f>
        <v/>
      </c>
      <c r="AE1655" s="46"/>
      <c r="AF1655" s="46"/>
      <c r="AG1655" s="46"/>
      <c r="AH1655" s="46"/>
      <c r="AI1655" s="46"/>
      <c r="AJ1655" s="46"/>
      <c r="AK1655" s="46"/>
    </row>
    <row r="1656" spans="1:37" ht="12" customHeight="1">
      <c r="A1656" s="46" t="str">
        <f>IFERROR(VLOOKUP(D1656,Sort!B:D,3,0),"")</f>
        <v/>
      </c>
      <c r="B1656" s="190" t="str">
        <f t="shared" si="234"/>
        <v>0CLOSE</v>
      </c>
      <c r="C1656" s="196"/>
      <c r="D1656" s="193"/>
      <c r="E1656" s="193" t="str">
        <f>IFERROR(VLOOKUP(D1656,Sort!B:C,2,0),"")</f>
        <v/>
      </c>
      <c r="F1656" s="194"/>
      <c r="G1656" s="195" t="str">
        <f t="shared" si="235"/>
        <v/>
      </c>
      <c r="H1656" s="243"/>
      <c r="I1656" s="197"/>
      <c r="J1656" s="243"/>
      <c r="K1656" s="197"/>
      <c r="L1656" s="198" t="str">
        <f t="shared" si="236"/>
        <v/>
      </c>
      <c r="M1656" s="199" t="str">
        <f t="shared" si="237"/>
        <v/>
      </c>
      <c r="N1656" s="200" t="str">
        <f t="shared" si="238"/>
        <v xml:space="preserve"> </v>
      </c>
      <c r="O1656" s="201"/>
      <c r="P1656" s="201"/>
      <c r="Q1656" s="202"/>
      <c r="R1656" s="202"/>
      <c r="S1656" s="202"/>
      <c r="T1656" s="193" t="str">
        <f>IFERROR(VLOOKUP(S1656,Sort!E:F,2,0),"")</f>
        <v/>
      </c>
      <c r="U1656" s="115" t="str">
        <f t="shared" si="239"/>
        <v/>
      </c>
      <c r="V1656" s="202" t="s">
        <v>422</v>
      </c>
      <c r="W1656" s="202"/>
      <c r="X1656" s="202"/>
      <c r="Y1656" s="202"/>
      <c r="Z1656" s="193"/>
      <c r="AA1656" s="193" t="s">
        <v>362</v>
      </c>
      <c r="AB1656" s="203"/>
      <c r="AC1656" s="204" t="str">
        <f t="shared" si="240"/>
        <v>CLOSE</v>
      </c>
      <c r="AD1656" s="47" t="str">
        <f t="array" ref="AD1656">IF(D1656="","",INDEX(HM_Unit!$D$1:$AE$1,MATCH(C1656,HM_Unit!$D$2:$AE$2,0)))</f>
        <v/>
      </c>
      <c r="AE1656" s="46"/>
      <c r="AF1656" s="46"/>
      <c r="AG1656" s="46"/>
      <c r="AH1656" s="46"/>
      <c r="AI1656" s="46"/>
      <c r="AJ1656" s="46"/>
      <c r="AK1656" s="46"/>
    </row>
    <row r="1657" spans="1:37" ht="12" customHeight="1">
      <c r="A1657" s="46" t="str">
        <f>IFERROR(VLOOKUP(D1657,Sort!B:D,3,0),"")</f>
        <v/>
      </c>
      <c r="B1657" s="190" t="str">
        <f t="shared" si="234"/>
        <v>0CLOSE</v>
      </c>
      <c r="C1657" s="196"/>
      <c r="D1657" s="193"/>
      <c r="E1657" s="193" t="str">
        <f>IFERROR(VLOOKUP(D1657,Sort!B:C,2,0),"")</f>
        <v/>
      </c>
      <c r="F1657" s="194"/>
      <c r="G1657" s="195" t="str">
        <f t="shared" si="235"/>
        <v/>
      </c>
      <c r="H1657" s="243"/>
      <c r="I1657" s="197"/>
      <c r="J1657" s="243"/>
      <c r="K1657" s="197"/>
      <c r="L1657" s="198" t="str">
        <f t="shared" si="236"/>
        <v/>
      </c>
      <c r="M1657" s="199" t="str">
        <f t="shared" si="237"/>
        <v/>
      </c>
      <c r="N1657" s="200" t="str">
        <f t="shared" si="238"/>
        <v xml:space="preserve"> </v>
      </c>
      <c r="O1657" s="201"/>
      <c r="P1657" s="201"/>
      <c r="Q1657" s="202"/>
      <c r="R1657" s="202"/>
      <c r="S1657" s="202"/>
      <c r="T1657" s="193" t="str">
        <f>IFERROR(VLOOKUP(S1657,Sort!E:F,2,0),"")</f>
        <v/>
      </c>
      <c r="U1657" s="115" t="str">
        <f t="shared" si="239"/>
        <v/>
      </c>
      <c r="V1657" s="202" t="s">
        <v>422</v>
      </c>
      <c r="W1657" s="202"/>
      <c r="X1657" s="202"/>
      <c r="Y1657" s="202"/>
      <c r="Z1657" s="193"/>
      <c r="AA1657" s="193" t="s">
        <v>362</v>
      </c>
      <c r="AB1657" s="203"/>
      <c r="AC1657" s="204" t="str">
        <f t="shared" si="240"/>
        <v>CLOSE</v>
      </c>
      <c r="AD1657" s="47" t="str">
        <f t="array" ref="AD1657">IF(D1657="","",INDEX(HM_Unit!$D$1:$AE$1,MATCH(C1657,HM_Unit!$D$2:$AE$2,0)))</f>
        <v/>
      </c>
      <c r="AE1657" s="46"/>
      <c r="AF1657" s="46"/>
      <c r="AG1657" s="46"/>
      <c r="AH1657" s="46"/>
      <c r="AI1657" s="46"/>
      <c r="AJ1657" s="46"/>
      <c r="AK1657" s="46"/>
    </row>
    <row r="1658" spans="1:37" ht="12" customHeight="1">
      <c r="A1658" s="46" t="str">
        <f>IFERROR(VLOOKUP(D1658,Sort!B:D,3,0),"")</f>
        <v/>
      </c>
      <c r="B1658" s="190" t="str">
        <f t="shared" si="234"/>
        <v>0CLOSE</v>
      </c>
      <c r="C1658" s="196"/>
      <c r="D1658" s="193"/>
      <c r="E1658" s="193" t="str">
        <f>IFERROR(VLOOKUP(D1658,Sort!B:C,2,0),"")</f>
        <v/>
      </c>
      <c r="F1658" s="194"/>
      <c r="G1658" s="195" t="str">
        <f t="shared" si="235"/>
        <v/>
      </c>
      <c r="H1658" s="243"/>
      <c r="I1658" s="197"/>
      <c r="J1658" s="243"/>
      <c r="K1658" s="197"/>
      <c r="L1658" s="198" t="str">
        <f t="shared" si="236"/>
        <v/>
      </c>
      <c r="M1658" s="199" t="str">
        <f t="shared" si="237"/>
        <v/>
      </c>
      <c r="N1658" s="200" t="str">
        <f t="shared" si="238"/>
        <v xml:space="preserve"> </v>
      </c>
      <c r="O1658" s="201"/>
      <c r="P1658" s="201"/>
      <c r="Q1658" s="202"/>
      <c r="R1658" s="202"/>
      <c r="S1658" s="202"/>
      <c r="T1658" s="193" t="str">
        <f>IFERROR(VLOOKUP(S1658,Sort!E:F,2,0),"")</f>
        <v/>
      </c>
      <c r="U1658" s="115" t="str">
        <f t="shared" si="239"/>
        <v/>
      </c>
      <c r="V1658" s="202" t="s">
        <v>422</v>
      </c>
      <c r="W1658" s="202"/>
      <c r="X1658" s="202"/>
      <c r="Y1658" s="202"/>
      <c r="Z1658" s="193"/>
      <c r="AA1658" s="193" t="s">
        <v>362</v>
      </c>
      <c r="AB1658" s="203"/>
      <c r="AC1658" s="204" t="str">
        <f t="shared" si="240"/>
        <v>CLOSE</v>
      </c>
      <c r="AD1658" s="47" t="str">
        <f t="array" ref="AD1658">IF(D1658="","",INDEX(HM_Unit!$D$1:$AE$1,MATCH(C1658,HM_Unit!$D$2:$AE$2,0)))</f>
        <v/>
      </c>
      <c r="AE1658" s="46"/>
      <c r="AF1658" s="46"/>
      <c r="AG1658" s="46"/>
      <c r="AH1658" s="46"/>
      <c r="AI1658" s="46"/>
      <c r="AJ1658" s="46"/>
      <c r="AK1658" s="46"/>
    </row>
    <row r="1659" spans="1:37" ht="12" customHeight="1">
      <c r="A1659" s="46" t="str">
        <f>IFERROR(VLOOKUP(D1659,Sort!B:D,3,0),"")</f>
        <v/>
      </c>
      <c r="B1659" s="190" t="str">
        <f t="shared" si="234"/>
        <v>0CLOSE</v>
      </c>
      <c r="C1659" s="196"/>
      <c r="D1659" s="193"/>
      <c r="E1659" s="193" t="str">
        <f>IFERROR(VLOOKUP(D1659,Sort!B:C,2,0),"")</f>
        <v/>
      </c>
      <c r="F1659" s="194"/>
      <c r="G1659" s="195" t="str">
        <f t="shared" si="235"/>
        <v/>
      </c>
      <c r="H1659" s="243"/>
      <c r="I1659" s="197"/>
      <c r="J1659" s="243"/>
      <c r="K1659" s="197"/>
      <c r="L1659" s="198" t="str">
        <f t="shared" si="236"/>
        <v/>
      </c>
      <c r="M1659" s="199" t="str">
        <f t="shared" si="237"/>
        <v/>
      </c>
      <c r="N1659" s="200" t="str">
        <f t="shared" si="238"/>
        <v xml:space="preserve"> </v>
      </c>
      <c r="O1659" s="201"/>
      <c r="P1659" s="201"/>
      <c r="Q1659" s="202"/>
      <c r="R1659" s="202"/>
      <c r="S1659" s="202"/>
      <c r="T1659" s="193" t="str">
        <f>IFERROR(VLOOKUP(S1659,Sort!E:F,2,0),"")</f>
        <v/>
      </c>
      <c r="U1659" s="115" t="str">
        <f t="shared" si="239"/>
        <v/>
      </c>
      <c r="V1659" s="202" t="s">
        <v>422</v>
      </c>
      <c r="W1659" s="202"/>
      <c r="X1659" s="202"/>
      <c r="Y1659" s="202"/>
      <c r="Z1659" s="193"/>
      <c r="AA1659" s="193" t="s">
        <v>362</v>
      </c>
      <c r="AB1659" s="203"/>
      <c r="AC1659" s="204" t="str">
        <f t="shared" si="240"/>
        <v>CLOSE</v>
      </c>
      <c r="AD1659" s="47" t="str">
        <f t="array" ref="AD1659">IF(D1659="","",INDEX(HM_Unit!$D$1:$AE$1,MATCH(C1659,HM_Unit!$D$2:$AE$2,0)))</f>
        <v/>
      </c>
      <c r="AE1659" s="46"/>
      <c r="AF1659" s="46"/>
      <c r="AG1659" s="46"/>
      <c r="AH1659" s="46"/>
      <c r="AI1659" s="46"/>
      <c r="AJ1659" s="46"/>
      <c r="AK1659" s="46"/>
    </row>
    <row r="1660" spans="1:37" ht="12" customHeight="1">
      <c r="A1660" s="46" t="str">
        <f>IFERROR(VLOOKUP(D1660,Sort!B:D,3,0),"")</f>
        <v/>
      </c>
      <c r="B1660" s="190" t="str">
        <f t="shared" si="234"/>
        <v>0CLOSE</v>
      </c>
      <c r="C1660" s="196"/>
      <c r="D1660" s="193"/>
      <c r="E1660" s="193" t="str">
        <f>IFERROR(VLOOKUP(D1660,Sort!B:C,2,0),"")</f>
        <v/>
      </c>
      <c r="F1660" s="194"/>
      <c r="G1660" s="195" t="str">
        <f t="shared" si="235"/>
        <v/>
      </c>
      <c r="H1660" s="243"/>
      <c r="I1660" s="197"/>
      <c r="J1660" s="243"/>
      <c r="K1660" s="197"/>
      <c r="L1660" s="198" t="str">
        <f t="shared" si="236"/>
        <v/>
      </c>
      <c r="M1660" s="199" t="str">
        <f t="shared" si="237"/>
        <v/>
      </c>
      <c r="N1660" s="200" t="str">
        <f t="shared" si="238"/>
        <v xml:space="preserve"> </v>
      </c>
      <c r="O1660" s="201"/>
      <c r="P1660" s="201"/>
      <c r="Q1660" s="202"/>
      <c r="R1660" s="202"/>
      <c r="S1660" s="202"/>
      <c r="T1660" s="193" t="str">
        <f>IFERROR(VLOOKUP(S1660,Sort!E:F,2,0),"")</f>
        <v/>
      </c>
      <c r="U1660" s="115" t="str">
        <f t="shared" si="239"/>
        <v/>
      </c>
      <c r="V1660" s="202" t="s">
        <v>422</v>
      </c>
      <c r="W1660" s="202"/>
      <c r="X1660" s="202"/>
      <c r="Y1660" s="202"/>
      <c r="Z1660" s="193"/>
      <c r="AA1660" s="193" t="s">
        <v>362</v>
      </c>
      <c r="AB1660" s="203"/>
      <c r="AC1660" s="204" t="str">
        <f t="shared" si="240"/>
        <v>CLOSE</v>
      </c>
      <c r="AD1660" s="47" t="str">
        <f t="array" ref="AD1660">IF(D1660="","",INDEX(HM_Unit!$D$1:$AE$1,MATCH(C1660,HM_Unit!$D$2:$AE$2,0)))</f>
        <v/>
      </c>
      <c r="AE1660" s="46"/>
      <c r="AF1660" s="46"/>
      <c r="AG1660" s="46"/>
      <c r="AH1660" s="46"/>
      <c r="AI1660" s="46"/>
      <c r="AJ1660" s="46"/>
      <c r="AK1660" s="46"/>
    </row>
    <row r="1661" spans="1:37" ht="12" customHeight="1">
      <c r="A1661" s="46" t="str">
        <f>IFERROR(VLOOKUP(D1661,Sort!B:D,3,0),"")</f>
        <v/>
      </c>
      <c r="B1661" s="190" t="str">
        <f t="shared" si="234"/>
        <v>0CLOSE</v>
      </c>
      <c r="C1661" s="196"/>
      <c r="D1661" s="193"/>
      <c r="E1661" s="193" t="str">
        <f>IFERROR(VLOOKUP(D1661,Sort!B:C,2,0),"")</f>
        <v/>
      </c>
      <c r="F1661" s="194"/>
      <c r="G1661" s="195" t="str">
        <f t="shared" si="235"/>
        <v/>
      </c>
      <c r="H1661" s="243"/>
      <c r="I1661" s="197"/>
      <c r="J1661" s="243"/>
      <c r="K1661" s="197"/>
      <c r="L1661" s="198" t="str">
        <f t="shared" si="236"/>
        <v/>
      </c>
      <c r="M1661" s="199" t="str">
        <f t="shared" si="237"/>
        <v/>
      </c>
      <c r="N1661" s="200" t="str">
        <f t="shared" si="238"/>
        <v xml:space="preserve"> </v>
      </c>
      <c r="O1661" s="201"/>
      <c r="P1661" s="201"/>
      <c r="Q1661" s="202"/>
      <c r="R1661" s="202"/>
      <c r="S1661" s="202"/>
      <c r="T1661" s="193" t="str">
        <f>IFERROR(VLOOKUP(S1661,Sort!E:F,2,0),"")</f>
        <v/>
      </c>
      <c r="U1661" s="115" t="str">
        <f t="shared" si="239"/>
        <v/>
      </c>
      <c r="V1661" s="202" t="s">
        <v>422</v>
      </c>
      <c r="W1661" s="202"/>
      <c r="X1661" s="202"/>
      <c r="Y1661" s="202"/>
      <c r="Z1661" s="193"/>
      <c r="AA1661" s="193" t="s">
        <v>362</v>
      </c>
      <c r="AB1661" s="203"/>
      <c r="AC1661" s="204" t="str">
        <f t="shared" si="240"/>
        <v>CLOSE</v>
      </c>
      <c r="AD1661" s="47" t="str">
        <f t="array" ref="AD1661">IF(D1661="","",INDEX(HM_Unit!$D$1:$AE$1,MATCH(C1661,HM_Unit!$D$2:$AE$2,0)))</f>
        <v/>
      </c>
      <c r="AE1661" s="46"/>
      <c r="AF1661" s="46"/>
      <c r="AG1661" s="46"/>
      <c r="AH1661" s="46"/>
      <c r="AI1661" s="46"/>
      <c r="AJ1661" s="46"/>
      <c r="AK1661" s="46"/>
    </row>
    <row r="1662" spans="1:37" ht="12" customHeight="1">
      <c r="A1662" s="46" t="str">
        <f>IFERROR(VLOOKUP(D1662,Sort!B:D,3,0),"")</f>
        <v/>
      </c>
      <c r="B1662" s="190" t="str">
        <f t="shared" si="234"/>
        <v>0CLOSE</v>
      </c>
      <c r="C1662" s="196"/>
      <c r="D1662" s="193"/>
      <c r="E1662" s="193" t="str">
        <f>IFERROR(VLOOKUP(D1662,Sort!B:C,2,0),"")</f>
        <v/>
      </c>
      <c r="F1662" s="194"/>
      <c r="G1662" s="195" t="str">
        <f t="shared" si="235"/>
        <v/>
      </c>
      <c r="H1662" s="243"/>
      <c r="I1662" s="197"/>
      <c r="J1662" s="243"/>
      <c r="K1662" s="197"/>
      <c r="L1662" s="198" t="str">
        <f t="shared" si="236"/>
        <v/>
      </c>
      <c r="M1662" s="199" t="str">
        <f t="shared" si="237"/>
        <v/>
      </c>
      <c r="N1662" s="200" t="str">
        <f t="shared" si="238"/>
        <v xml:space="preserve"> </v>
      </c>
      <c r="O1662" s="201"/>
      <c r="P1662" s="201"/>
      <c r="Q1662" s="202"/>
      <c r="R1662" s="202"/>
      <c r="S1662" s="202"/>
      <c r="T1662" s="193" t="str">
        <f>IFERROR(VLOOKUP(S1662,Sort!E:F,2,0),"")</f>
        <v/>
      </c>
      <c r="U1662" s="115" t="str">
        <f t="shared" si="239"/>
        <v/>
      </c>
      <c r="V1662" s="202" t="s">
        <v>422</v>
      </c>
      <c r="W1662" s="202"/>
      <c r="X1662" s="202"/>
      <c r="Y1662" s="202"/>
      <c r="Z1662" s="193"/>
      <c r="AA1662" s="193" t="s">
        <v>362</v>
      </c>
      <c r="AB1662" s="203"/>
      <c r="AC1662" s="204" t="str">
        <f t="shared" si="240"/>
        <v>CLOSE</v>
      </c>
      <c r="AD1662" s="47" t="str">
        <f t="array" ref="AD1662">IF(D1662="","",INDEX(HM_Unit!$D$1:$AE$1,MATCH(C1662,HM_Unit!$D$2:$AE$2,0)))</f>
        <v/>
      </c>
      <c r="AE1662" s="46"/>
      <c r="AF1662" s="46"/>
      <c r="AG1662" s="46"/>
      <c r="AH1662" s="46"/>
      <c r="AI1662" s="46"/>
      <c r="AJ1662" s="46"/>
      <c r="AK1662" s="46"/>
    </row>
    <row r="1663" spans="1:37" ht="12" customHeight="1">
      <c r="A1663" s="46" t="str">
        <f>IFERROR(VLOOKUP(D1663,Sort!B:D,3,0),"")</f>
        <v/>
      </c>
      <c r="B1663" s="190" t="str">
        <f t="shared" si="234"/>
        <v>0CLOSE</v>
      </c>
      <c r="C1663" s="196"/>
      <c r="D1663" s="193"/>
      <c r="E1663" s="193" t="str">
        <f>IFERROR(VLOOKUP(D1663,Sort!B:C,2,0),"")</f>
        <v/>
      </c>
      <c r="F1663" s="194"/>
      <c r="G1663" s="195" t="str">
        <f t="shared" si="235"/>
        <v/>
      </c>
      <c r="H1663" s="243"/>
      <c r="I1663" s="197"/>
      <c r="J1663" s="243"/>
      <c r="K1663" s="197"/>
      <c r="L1663" s="198" t="str">
        <f t="shared" si="236"/>
        <v/>
      </c>
      <c r="M1663" s="199" t="str">
        <f t="shared" si="237"/>
        <v/>
      </c>
      <c r="N1663" s="200" t="str">
        <f t="shared" si="238"/>
        <v xml:space="preserve"> </v>
      </c>
      <c r="O1663" s="201"/>
      <c r="P1663" s="201"/>
      <c r="Q1663" s="202"/>
      <c r="R1663" s="202"/>
      <c r="S1663" s="202"/>
      <c r="T1663" s="193" t="str">
        <f>IFERROR(VLOOKUP(S1663,Sort!E:F,2,0),"")</f>
        <v/>
      </c>
      <c r="U1663" s="115" t="str">
        <f t="shared" si="239"/>
        <v/>
      </c>
      <c r="V1663" s="202" t="s">
        <v>422</v>
      </c>
      <c r="W1663" s="202"/>
      <c r="X1663" s="202"/>
      <c r="Y1663" s="202"/>
      <c r="Z1663" s="193"/>
      <c r="AA1663" s="193" t="s">
        <v>362</v>
      </c>
      <c r="AB1663" s="203"/>
      <c r="AC1663" s="204" t="str">
        <f t="shared" si="240"/>
        <v>CLOSE</v>
      </c>
      <c r="AD1663" s="47" t="str">
        <f t="array" ref="AD1663">IF(D1663="","",INDEX(HM_Unit!$D$1:$AE$1,MATCH(C1663,HM_Unit!$D$2:$AE$2,0)))</f>
        <v/>
      </c>
      <c r="AE1663" s="46"/>
      <c r="AF1663" s="46"/>
      <c r="AG1663" s="46"/>
      <c r="AH1663" s="46"/>
      <c r="AI1663" s="46"/>
      <c r="AJ1663" s="46"/>
      <c r="AK1663" s="46"/>
    </row>
    <row r="1664" spans="1:37" ht="12" customHeight="1">
      <c r="A1664" s="46" t="str">
        <f>IFERROR(VLOOKUP(D1664,Sort!B:D,3,0),"")</f>
        <v/>
      </c>
      <c r="B1664" s="190" t="str">
        <f t="shared" si="234"/>
        <v>0CLOSE</v>
      </c>
      <c r="C1664" s="196"/>
      <c r="D1664" s="193"/>
      <c r="E1664" s="193" t="str">
        <f>IFERROR(VLOOKUP(D1664,Sort!B:C,2,0),"")</f>
        <v/>
      </c>
      <c r="F1664" s="194"/>
      <c r="G1664" s="195" t="str">
        <f t="shared" si="235"/>
        <v/>
      </c>
      <c r="H1664" s="243"/>
      <c r="I1664" s="197"/>
      <c r="J1664" s="243"/>
      <c r="K1664" s="197"/>
      <c r="L1664" s="198" t="str">
        <f t="shared" si="236"/>
        <v/>
      </c>
      <c r="M1664" s="199" t="str">
        <f t="shared" si="237"/>
        <v/>
      </c>
      <c r="N1664" s="200" t="str">
        <f t="shared" si="238"/>
        <v xml:space="preserve"> </v>
      </c>
      <c r="O1664" s="201"/>
      <c r="P1664" s="201"/>
      <c r="Q1664" s="202"/>
      <c r="R1664" s="202"/>
      <c r="S1664" s="202"/>
      <c r="T1664" s="193" t="str">
        <f>IFERROR(VLOOKUP(S1664,Sort!E:F,2,0),"")</f>
        <v/>
      </c>
      <c r="U1664" s="115" t="str">
        <f t="shared" si="239"/>
        <v/>
      </c>
      <c r="V1664" s="202" t="s">
        <v>422</v>
      </c>
      <c r="W1664" s="202"/>
      <c r="X1664" s="202"/>
      <c r="Y1664" s="202"/>
      <c r="Z1664" s="193"/>
      <c r="AA1664" s="193" t="s">
        <v>362</v>
      </c>
      <c r="AB1664" s="203"/>
      <c r="AC1664" s="204" t="str">
        <f t="shared" si="240"/>
        <v>CLOSE</v>
      </c>
      <c r="AD1664" s="47" t="str">
        <f t="array" ref="AD1664">IF(D1664="","",INDEX(HM_Unit!$D$1:$AE$1,MATCH(C1664,HM_Unit!$D$2:$AE$2,0)))</f>
        <v/>
      </c>
      <c r="AE1664" s="46"/>
      <c r="AF1664" s="46"/>
      <c r="AG1664" s="46"/>
      <c r="AH1664" s="46"/>
      <c r="AI1664" s="46"/>
      <c r="AJ1664" s="46"/>
      <c r="AK1664" s="46"/>
    </row>
    <row r="1665" spans="1:37" ht="12" customHeight="1">
      <c r="A1665" s="46" t="str">
        <f>IFERROR(VLOOKUP(D1665,Sort!B:D,3,0),"")</f>
        <v/>
      </c>
      <c r="B1665" s="190" t="str">
        <f t="shared" si="234"/>
        <v>0CLOSE</v>
      </c>
      <c r="C1665" s="196"/>
      <c r="D1665" s="193"/>
      <c r="E1665" s="193" t="str">
        <f>IFERROR(VLOOKUP(D1665,Sort!B:C,2,0),"")</f>
        <v/>
      </c>
      <c r="F1665" s="194"/>
      <c r="G1665" s="195" t="str">
        <f t="shared" si="235"/>
        <v/>
      </c>
      <c r="H1665" s="243"/>
      <c r="I1665" s="197"/>
      <c r="J1665" s="243"/>
      <c r="K1665" s="197"/>
      <c r="L1665" s="198" t="str">
        <f t="shared" si="236"/>
        <v/>
      </c>
      <c r="M1665" s="199" t="str">
        <f t="shared" si="237"/>
        <v/>
      </c>
      <c r="N1665" s="200" t="str">
        <f t="shared" si="238"/>
        <v xml:space="preserve"> </v>
      </c>
      <c r="O1665" s="201"/>
      <c r="P1665" s="201"/>
      <c r="Q1665" s="202"/>
      <c r="R1665" s="202"/>
      <c r="S1665" s="202"/>
      <c r="T1665" s="193" t="str">
        <f>IFERROR(VLOOKUP(S1665,Sort!E:F,2,0),"")</f>
        <v/>
      </c>
      <c r="U1665" s="115" t="str">
        <f t="shared" si="239"/>
        <v/>
      </c>
      <c r="V1665" s="202" t="s">
        <v>422</v>
      </c>
      <c r="W1665" s="202"/>
      <c r="X1665" s="202"/>
      <c r="Y1665" s="202"/>
      <c r="Z1665" s="193"/>
      <c r="AA1665" s="193" t="s">
        <v>362</v>
      </c>
      <c r="AB1665" s="203"/>
      <c r="AC1665" s="204" t="str">
        <f t="shared" si="240"/>
        <v>CLOSE</v>
      </c>
      <c r="AD1665" s="47" t="str">
        <f t="array" ref="AD1665">IF(D1665="","",INDEX(HM_Unit!$D$1:$AE$1,MATCH(C1665,HM_Unit!$D$2:$AE$2,0)))</f>
        <v/>
      </c>
      <c r="AE1665" s="46"/>
      <c r="AF1665" s="46"/>
      <c r="AG1665" s="46"/>
      <c r="AH1665" s="46"/>
      <c r="AI1665" s="46"/>
      <c r="AJ1665" s="46"/>
      <c r="AK1665" s="46"/>
    </row>
    <row r="1666" spans="1:37" ht="12" customHeight="1">
      <c r="A1666" s="46" t="str">
        <f>IFERROR(VLOOKUP(D1666,Sort!B:D,3,0),"")</f>
        <v/>
      </c>
      <c r="B1666" s="190" t="str">
        <f t="shared" si="234"/>
        <v>0CLOSE</v>
      </c>
      <c r="C1666" s="196"/>
      <c r="D1666" s="193"/>
      <c r="E1666" s="193" t="str">
        <f>IFERROR(VLOOKUP(D1666,Sort!B:C,2,0),"")</f>
        <v/>
      </c>
      <c r="F1666" s="194"/>
      <c r="G1666" s="195" t="str">
        <f t="shared" si="235"/>
        <v/>
      </c>
      <c r="H1666" s="243"/>
      <c r="I1666" s="197"/>
      <c r="J1666" s="243"/>
      <c r="K1666" s="197"/>
      <c r="L1666" s="198" t="str">
        <f t="shared" si="236"/>
        <v/>
      </c>
      <c r="M1666" s="199" t="str">
        <f t="shared" si="237"/>
        <v/>
      </c>
      <c r="N1666" s="200" t="str">
        <f t="shared" si="238"/>
        <v xml:space="preserve"> </v>
      </c>
      <c r="O1666" s="201"/>
      <c r="P1666" s="201"/>
      <c r="Q1666" s="202"/>
      <c r="R1666" s="202"/>
      <c r="S1666" s="202"/>
      <c r="T1666" s="193" t="str">
        <f>IFERROR(VLOOKUP(S1666,Sort!E:F,2,0),"")</f>
        <v/>
      </c>
      <c r="U1666" s="115" t="str">
        <f t="shared" si="239"/>
        <v/>
      </c>
      <c r="V1666" s="202" t="s">
        <v>422</v>
      </c>
      <c r="W1666" s="202"/>
      <c r="X1666" s="202"/>
      <c r="Y1666" s="202"/>
      <c r="Z1666" s="193"/>
      <c r="AA1666" s="193" t="s">
        <v>362</v>
      </c>
      <c r="AB1666" s="203"/>
      <c r="AC1666" s="204" t="str">
        <f t="shared" si="240"/>
        <v>CLOSE</v>
      </c>
      <c r="AD1666" s="47" t="str">
        <f t="array" ref="AD1666">IF(D1666="","",INDEX(HM_Unit!$D$1:$AE$1,MATCH(C1666,HM_Unit!$D$2:$AE$2,0)))</f>
        <v/>
      </c>
      <c r="AE1666" s="46"/>
      <c r="AF1666" s="46"/>
      <c r="AG1666" s="46"/>
      <c r="AH1666" s="46"/>
      <c r="AI1666" s="46"/>
      <c r="AJ1666" s="46"/>
      <c r="AK1666" s="46"/>
    </row>
    <row r="1667" spans="1:37" ht="12" customHeight="1">
      <c r="A1667" s="46" t="str">
        <f>IFERROR(VLOOKUP(D1667,Sort!B:D,3,0),"")</f>
        <v/>
      </c>
      <c r="B1667" s="190" t="str">
        <f t="shared" si="234"/>
        <v>0CLOSE</v>
      </c>
      <c r="C1667" s="196"/>
      <c r="D1667" s="193"/>
      <c r="E1667" s="193" t="str">
        <f>IFERROR(VLOOKUP(D1667,Sort!B:C,2,0),"")</f>
        <v/>
      </c>
      <c r="F1667" s="194"/>
      <c r="G1667" s="195" t="str">
        <f t="shared" si="235"/>
        <v/>
      </c>
      <c r="H1667" s="243"/>
      <c r="I1667" s="197"/>
      <c r="J1667" s="243"/>
      <c r="K1667" s="197"/>
      <c r="L1667" s="198" t="str">
        <f t="shared" si="236"/>
        <v/>
      </c>
      <c r="M1667" s="199" t="str">
        <f t="shared" si="237"/>
        <v/>
      </c>
      <c r="N1667" s="200" t="str">
        <f t="shared" si="238"/>
        <v xml:space="preserve"> </v>
      </c>
      <c r="O1667" s="201"/>
      <c r="P1667" s="201"/>
      <c r="Q1667" s="202"/>
      <c r="R1667" s="202"/>
      <c r="S1667" s="202"/>
      <c r="T1667" s="193" t="str">
        <f>IFERROR(VLOOKUP(S1667,Sort!E:F,2,0),"")</f>
        <v/>
      </c>
      <c r="U1667" s="115" t="str">
        <f t="shared" si="239"/>
        <v/>
      </c>
      <c r="V1667" s="202" t="s">
        <v>422</v>
      </c>
      <c r="W1667" s="202"/>
      <c r="X1667" s="202"/>
      <c r="Y1667" s="202"/>
      <c r="Z1667" s="193"/>
      <c r="AA1667" s="193" t="s">
        <v>362</v>
      </c>
      <c r="AB1667" s="203"/>
      <c r="AC1667" s="204" t="str">
        <f t="shared" si="240"/>
        <v>CLOSE</v>
      </c>
      <c r="AD1667" s="47" t="str">
        <f t="array" ref="AD1667">IF(D1667="","",INDEX(HM_Unit!$D$1:$AE$1,MATCH(C1667,HM_Unit!$D$2:$AE$2,0)))</f>
        <v/>
      </c>
      <c r="AE1667" s="46"/>
      <c r="AF1667" s="46"/>
      <c r="AG1667" s="46"/>
      <c r="AH1667" s="46"/>
      <c r="AI1667" s="46"/>
      <c r="AJ1667" s="46"/>
      <c r="AK1667" s="46"/>
    </row>
    <row r="1668" spans="1:37" ht="12" customHeight="1">
      <c r="A1668" s="46" t="str">
        <f>IFERROR(VLOOKUP(D1668,Sort!B:D,3,0),"")</f>
        <v/>
      </c>
      <c r="B1668" s="190" t="str">
        <f t="shared" si="234"/>
        <v>0CLOSE</v>
      </c>
      <c r="C1668" s="196"/>
      <c r="D1668" s="193"/>
      <c r="E1668" s="193" t="str">
        <f>IFERROR(VLOOKUP(D1668,Sort!B:C,2,0),"")</f>
        <v/>
      </c>
      <c r="F1668" s="194"/>
      <c r="G1668" s="195" t="str">
        <f t="shared" si="235"/>
        <v/>
      </c>
      <c r="H1668" s="243"/>
      <c r="I1668" s="197"/>
      <c r="J1668" s="243"/>
      <c r="K1668" s="197"/>
      <c r="L1668" s="198" t="str">
        <f t="shared" si="236"/>
        <v/>
      </c>
      <c r="M1668" s="199" t="str">
        <f t="shared" si="237"/>
        <v/>
      </c>
      <c r="N1668" s="200" t="str">
        <f t="shared" si="238"/>
        <v xml:space="preserve"> </v>
      </c>
      <c r="O1668" s="201"/>
      <c r="P1668" s="201"/>
      <c r="Q1668" s="202"/>
      <c r="R1668" s="202"/>
      <c r="S1668" s="202"/>
      <c r="T1668" s="193" t="str">
        <f>IFERROR(VLOOKUP(S1668,Sort!E:F,2,0),"")</f>
        <v/>
      </c>
      <c r="U1668" s="115" t="str">
        <f t="shared" si="239"/>
        <v/>
      </c>
      <c r="V1668" s="202" t="s">
        <v>422</v>
      </c>
      <c r="W1668" s="202"/>
      <c r="X1668" s="202"/>
      <c r="Y1668" s="202"/>
      <c r="Z1668" s="193"/>
      <c r="AA1668" s="193" t="s">
        <v>362</v>
      </c>
      <c r="AB1668" s="203"/>
      <c r="AC1668" s="204" t="str">
        <f t="shared" si="240"/>
        <v>CLOSE</v>
      </c>
      <c r="AD1668" s="47" t="str">
        <f t="array" ref="AD1668">IF(D1668="","",INDEX(HM_Unit!$D$1:$AE$1,MATCH(C1668,HM_Unit!$D$2:$AE$2,0)))</f>
        <v/>
      </c>
      <c r="AE1668" s="46"/>
      <c r="AF1668" s="46"/>
      <c r="AG1668" s="46"/>
      <c r="AH1668" s="46"/>
      <c r="AI1668" s="46"/>
      <c r="AJ1668" s="46"/>
      <c r="AK1668" s="46"/>
    </row>
    <row r="1669" spans="1:37" ht="12" customHeight="1">
      <c r="A1669" s="46" t="str">
        <f>IFERROR(VLOOKUP(D1669,Sort!B:D,3,0),"")</f>
        <v/>
      </c>
      <c r="B1669" s="190" t="str">
        <f t="shared" si="234"/>
        <v>0CLOSE</v>
      </c>
      <c r="C1669" s="196"/>
      <c r="D1669" s="193"/>
      <c r="E1669" s="193" t="str">
        <f>IFERROR(VLOOKUP(D1669,Sort!B:C,2,0),"")</f>
        <v/>
      </c>
      <c r="F1669" s="194"/>
      <c r="G1669" s="195" t="str">
        <f t="shared" si="235"/>
        <v/>
      </c>
      <c r="H1669" s="243"/>
      <c r="I1669" s="197"/>
      <c r="J1669" s="243"/>
      <c r="K1669" s="197"/>
      <c r="L1669" s="198" t="str">
        <f t="shared" si="236"/>
        <v/>
      </c>
      <c r="M1669" s="199" t="str">
        <f t="shared" si="237"/>
        <v/>
      </c>
      <c r="N1669" s="200" t="str">
        <f t="shared" si="238"/>
        <v xml:space="preserve"> </v>
      </c>
      <c r="O1669" s="201"/>
      <c r="P1669" s="201"/>
      <c r="Q1669" s="202"/>
      <c r="R1669" s="202"/>
      <c r="S1669" s="202"/>
      <c r="T1669" s="193" t="str">
        <f>IFERROR(VLOOKUP(S1669,Sort!E:F,2,0),"")</f>
        <v/>
      </c>
      <c r="U1669" s="115" t="str">
        <f t="shared" si="239"/>
        <v/>
      </c>
      <c r="V1669" s="202" t="s">
        <v>422</v>
      </c>
      <c r="W1669" s="202"/>
      <c r="X1669" s="202"/>
      <c r="Y1669" s="202"/>
      <c r="Z1669" s="193"/>
      <c r="AA1669" s="193" t="s">
        <v>362</v>
      </c>
      <c r="AB1669" s="203"/>
      <c r="AC1669" s="204" t="str">
        <f t="shared" si="240"/>
        <v>CLOSE</v>
      </c>
      <c r="AD1669" s="47" t="str">
        <f t="array" ref="AD1669">IF(D1669="","",INDEX(HM_Unit!$D$1:$AE$1,MATCH(C1669,HM_Unit!$D$2:$AE$2,0)))</f>
        <v/>
      </c>
      <c r="AE1669" s="46"/>
      <c r="AF1669" s="46"/>
      <c r="AG1669" s="46"/>
      <c r="AH1669" s="46"/>
      <c r="AI1669" s="46"/>
      <c r="AJ1669" s="46"/>
      <c r="AK1669" s="46"/>
    </row>
    <row r="1670" spans="1:37" ht="12" customHeight="1">
      <c r="A1670" s="46" t="str">
        <f>IFERROR(VLOOKUP(D1670,Sort!B:D,3,0),"")</f>
        <v/>
      </c>
      <c r="B1670" s="190" t="str">
        <f t="shared" si="234"/>
        <v>0CLOSE</v>
      </c>
      <c r="C1670" s="196"/>
      <c r="D1670" s="193"/>
      <c r="E1670" s="193" t="str">
        <f>IFERROR(VLOOKUP(D1670,Sort!B:C,2,0),"")</f>
        <v/>
      </c>
      <c r="F1670" s="194"/>
      <c r="G1670" s="195" t="str">
        <f t="shared" si="235"/>
        <v/>
      </c>
      <c r="H1670" s="243"/>
      <c r="I1670" s="197"/>
      <c r="J1670" s="243"/>
      <c r="K1670" s="197"/>
      <c r="L1670" s="198" t="str">
        <f t="shared" si="236"/>
        <v/>
      </c>
      <c r="M1670" s="199" t="str">
        <f t="shared" si="237"/>
        <v/>
      </c>
      <c r="N1670" s="200" t="str">
        <f t="shared" si="238"/>
        <v xml:space="preserve"> </v>
      </c>
      <c r="O1670" s="201"/>
      <c r="P1670" s="201"/>
      <c r="Q1670" s="202"/>
      <c r="R1670" s="202"/>
      <c r="S1670" s="202"/>
      <c r="T1670" s="193" t="str">
        <f>IFERROR(VLOOKUP(S1670,Sort!E:F,2,0),"")</f>
        <v/>
      </c>
      <c r="U1670" s="115" t="str">
        <f t="shared" si="239"/>
        <v/>
      </c>
      <c r="V1670" s="202" t="s">
        <v>422</v>
      </c>
      <c r="W1670" s="202"/>
      <c r="X1670" s="202"/>
      <c r="Y1670" s="202"/>
      <c r="Z1670" s="193"/>
      <c r="AA1670" s="193" t="s">
        <v>362</v>
      </c>
      <c r="AB1670" s="203"/>
      <c r="AC1670" s="204" t="str">
        <f t="shared" si="240"/>
        <v>CLOSE</v>
      </c>
      <c r="AD1670" s="47" t="str">
        <f t="array" ref="AD1670">IF(D1670="","",INDEX(HM_Unit!$D$1:$AE$1,MATCH(C1670,HM_Unit!$D$2:$AE$2,0)))</f>
        <v/>
      </c>
      <c r="AE1670" s="46"/>
      <c r="AF1670" s="46"/>
      <c r="AG1670" s="46"/>
      <c r="AH1670" s="46"/>
      <c r="AI1670" s="46"/>
      <c r="AJ1670" s="46"/>
      <c r="AK1670" s="46"/>
    </row>
    <row r="1671" spans="1:37" ht="12" customHeight="1">
      <c r="A1671" s="46" t="str">
        <f>IFERROR(VLOOKUP(D1671,Sort!B:D,3,0),"")</f>
        <v/>
      </c>
      <c r="B1671" s="190" t="str">
        <f t="shared" si="234"/>
        <v>0CLOSE</v>
      </c>
      <c r="C1671" s="196"/>
      <c r="D1671" s="193"/>
      <c r="E1671" s="193" t="str">
        <f>IFERROR(VLOOKUP(D1671,Sort!B:C,2,0),"")</f>
        <v/>
      </c>
      <c r="F1671" s="194"/>
      <c r="G1671" s="195" t="str">
        <f t="shared" si="235"/>
        <v/>
      </c>
      <c r="H1671" s="243"/>
      <c r="I1671" s="197"/>
      <c r="J1671" s="243"/>
      <c r="K1671" s="197"/>
      <c r="L1671" s="198" t="str">
        <f t="shared" si="236"/>
        <v/>
      </c>
      <c r="M1671" s="199" t="str">
        <f t="shared" si="237"/>
        <v/>
      </c>
      <c r="N1671" s="200" t="str">
        <f t="shared" si="238"/>
        <v xml:space="preserve"> </v>
      </c>
      <c r="O1671" s="201"/>
      <c r="P1671" s="201"/>
      <c r="Q1671" s="202"/>
      <c r="R1671" s="202"/>
      <c r="S1671" s="202"/>
      <c r="T1671" s="193" t="str">
        <f>IFERROR(VLOOKUP(S1671,Sort!E:F,2,0),"")</f>
        <v/>
      </c>
      <c r="U1671" s="115" t="str">
        <f t="shared" si="239"/>
        <v/>
      </c>
      <c r="V1671" s="202" t="s">
        <v>422</v>
      </c>
      <c r="W1671" s="202"/>
      <c r="X1671" s="202"/>
      <c r="Y1671" s="202"/>
      <c r="Z1671" s="193"/>
      <c r="AA1671" s="193" t="s">
        <v>362</v>
      </c>
      <c r="AB1671" s="203"/>
      <c r="AC1671" s="204" t="str">
        <f t="shared" si="240"/>
        <v>CLOSE</v>
      </c>
      <c r="AD1671" s="47" t="str">
        <f t="array" ref="AD1671">IF(D1671="","",INDEX(HM_Unit!$D$1:$AE$1,MATCH(C1671,HM_Unit!$D$2:$AE$2,0)))</f>
        <v/>
      </c>
      <c r="AE1671" s="46"/>
      <c r="AF1671" s="46"/>
      <c r="AG1671" s="46"/>
      <c r="AH1671" s="46"/>
      <c r="AI1671" s="46"/>
      <c r="AJ1671" s="46"/>
      <c r="AK1671" s="46"/>
    </row>
    <row r="1672" spans="1:37" ht="12" customHeight="1">
      <c r="A1672" s="46" t="str">
        <f>IFERROR(VLOOKUP(D1672,Sort!B:D,3,0),"")</f>
        <v/>
      </c>
      <c r="B1672" s="190" t="str">
        <f t="shared" si="234"/>
        <v>0CLOSE</v>
      </c>
      <c r="C1672" s="196"/>
      <c r="D1672" s="193"/>
      <c r="E1672" s="193" t="str">
        <f>IFERROR(VLOOKUP(D1672,Sort!B:C,2,0),"")</f>
        <v/>
      </c>
      <c r="F1672" s="194"/>
      <c r="G1672" s="195" t="str">
        <f t="shared" si="235"/>
        <v/>
      </c>
      <c r="H1672" s="243"/>
      <c r="I1672" s="197"/>
      <c r="J1672" s="243"/>
      <c r="K1672" s="197"/>
      <c r="L1672" s="198" t="str">
        <f t="shared" si="236"/>
        <v/>
      </c>
      <c r="M1672" s="199" t="str">
        <f t="shared" si="237"/>
        <v/>
      </c>
      <c r="N1672" s="200" t="str">
        <f t="shared" si="238"/>
        <v xml:space="preserve"> </v>
      </c>
      <c r="O1672" s="201"/>
      <c r="P1672" s="201"/>
      <c r="Q1672" s="202"/>
      <c r="R1672" s="202"/>
      <c r="S1672" s="202"/>
      <c r="T1672" s="193" t="str">
        <f>IFERROR(VLOOKUP(S1672,Sort!E:F,2,0),"")</f>
        <v/>
      </c>
      <c r="U1672" s="115" t="str">
        <f t="shared" si="239"/>
        <v/>
      </c>
      <c r="V1672" s="202" t="s">
        <v>422</v>
      </c>
      <c r="W1672" s="202"/>
      <c r="X1672" s="202"/>
      <c r="Y1672" s="202"/>
      <c r="Z1672" s="193"/>
      <c r="AA1672" s="193" t="s">
        <v>362</v>
      </c>
      <c r="AB1672" s="203"/>
      <c r="AC1672" s="204" t="str">
        <f t="shared" si="240"/>
        <v>CLOSE</v>
      </c>
      <c r="AD1672" s="47" t="str">
        <f t="array" ref="AD1672">IF(D1672="","",INDEX(HM_Unit!$D$1:$AE$1,MATCH(C1672,HM_Unit!$D$2:$AE$2,0)))</f>
        <v/>
      </c>
      <c r="AE1672" s="46"/>
      <c r="AF1672" s="46"/>
      <c r="AG1672" s="46"/>
      <c r="AH1672" s="46"/>
      <c r="AI1672" s="46"/>
      <c r="AJ1672" s="46"/>
      <c r="AK1672" s="46"/>
    </row>
    <row r="1673" spans="1:37" ht="12" customHeight="1">
      <c r="A1673" s="46" t="str">
        <f>IFERROR(VLOOKUP(D1673,Sort!B:D,3,0),"")</f>
        <v/>
      </c>
      <c r="B1673" s="190" t="str">
        <f t="shared" si="234"/>
        <v>0CLOSE</v>
      </c>
      <c r="C1673" s="196"/>
      <c r="D1673" s="193"/>
      <c r="E1673" s="193" t="str">
        <f>IFERROR(VLOOKUP(D1673,Sort!B:C,2,0),"")</f>
        <v/>
      </c>
      <c r="F1673" s="194"/>
      <c r="G1673" s="195" t="str">
        <f t="shared" si="235"/>
        <v/>
      </c>
      <c r="H1673" s="243"/>
      <c r="I1673" s="197"/>
      <c r="J1673" s="243"/>
      <c r="K1673" s="197"/>
      <c r="L1673" s="198" t="str">
        <f t="shared" si="236"/>
        <v/>
      </c>
      <c r="M1673" s="199" t="str">
        <f t="shared" si="237"/>
        <v/>
      </c>
      <c r="N1673" s="200" t="str">
        <f t="shared" si="238"/>
        <v xml:space="preserve"> </v>
      </c>
      <c r="O1673" s="201"/>
      <c r="P1673" s="201"/>
      <c r="Q1673" s="202"/>
      <c r="R1673" s="202"/>
      <c r="S1673" s="202"/>
      <c r="T1673" s="193" t="str">
        <f>IFERROR(VLOOKUP(S1673,Sort!E:F,2,0),"")</f>
        <v/>
      </c>
      <c r="U1673" s="115" t="str">
        <f t="shared" si="239"/>
        <v/>
      </c>
      <c r="V1673" s="202" t="s">
        <v>422</v>
      </c>
      <c r="W1673" s="202"/>
      <c r="X1673" s="202"/>
      <c r="Y1673" s="202"/>
      <c r="Z1673" s="193"/>
      <c r="AA1673" s="193" t="s">
        <v>362</v>
      </c>
      <c r="AB1673" s="203"/>
      <c r="AC1673" s="204" t="str">
        <f t="shared" si="240"/>
        <v>CLOSE</v>
      </c>
      <c r="AD1673" s="47" t="str">
        <f t="array" ref="AD1673">IF(D1673="","",INDEX(HM_Unit!$D$1:$AE$1,MATCH(C1673,HM_Unit!$D$2:$AE$2,0)))</f>
        <v/>
      </c>
      <c r="AE1673" s="46"/>
      <c r="AF1673" s="46"/>
      <c r="AG1673" s="46"/>
      <c r="AH1673" s="46"/>
      <c r="AI1673" s="46"/>
      <c r="AJ1673" s="46"/>
      <c r="AK1673" s="46"/>
    </row>
    <row r="1674" spans="1:37" ht="12" customHeight="1">
      <c r="A1674" s="46" t="str">
        <f>IFERROR(VLOOKUP(D1674,Sort!B:D,3,0),"")</f>
        <v/>
      </c>
      <c r="B1674" s="190" t="str">
        <f t="shared" si="234"/>
        <v>0CLOSE</v>
      </c>
      <c r="C1674" s="196"/>
      <c r="D1674" s="193"/>
      <c r="E1674" s="193" t="str">
        <f>IFERROR(VLOOKUP(D1674,Sort!B:C,2,0),"")</f>
        <v/>
      </c>
      <c r="F1674" s="194"/>
      <c r="G1674" s="195" t="str">
        <f t="shared" si="235"/>
        <v/>
      </c>
      <c r="H1674" s="243"/>
      <c r="I1674" s="197"/>
      <c r="J1674" s="243"/>
      <c r="K1674" s="197"/>
      <c r="L1674" s="198" t="str">
        <f t="shared" si="236"/>
        <v/>
      </c>
      <c r="M1674" s="199" t="str">
        <f t="shared" si="237"/>
        <v/>
      </c>
      <c r="N1674" s="200" t="str">
        <f t="shared" si="238"/>
        <v xml:space="preserve"> </v>
      </c>
      <c r="O1674" s="201"/>
      <c r="P1674" s="201"/>
      <c r="Q1674" s="202"/>
      <c r="R1674" s="202"/>
      <c r="S1674" s="202"/>
      <c r="T1674" s="193" t="str">
        <f>IFERROR(VLOOKUP(S1674,Sort!E:F,2,0),"")</f>
        <v/>
      </c>
      <c r="U1674" s="115" t="str">
        <f t="shared" si="239"/>
        <v/>
      </c>
      <c r="V1674" s="202" t="s">
        <v>422</v>
      </c>
      <c r="W1674" s="202"/>
      <c r="X1674" s="202"/>
      <c r="Y1674" s="202"/>
      <c r="Z1674" s="193"/>
      <c r="AA1674" s="193" t="s">
        <v>362</v>
      </c>
      <c r="AB1674" s="203"/>
      <c r="AC1674" s="204" t="str">
        <f t="shared" si="240"/>
        <v>CLOSE</v>
      </c>
      <c r="AD1674" s="47" t="str">
        <f t="array" ref="AD1674">IF(D1674="","",INDEX(HM_Unit!$D$1:$AE$1,MATCH(C1674,HM_Unit!$D$2:$AE$2,0)))</f>
        <v/>
      </c>
      <c r="AE1674" s="46"/>
      <c r="AF1674" s="46"/>
      <c r="AG1674" s="46"/>
      <c r="AH1674" s="46"/>
      <c r="AI1674" s="46"/>
      <c r="AJ1674" s="46"/>
      <c r="AK1674" s="46"/>
    </row>
    <row r="1675" spans="1:37" ht="12" customHeight="1">
      <c r="A1675" s="46" t="str">
        <f>IFERROR(VLOOKUP(D1675,Sort!B:D,3,0),"")</f>
        <v/>
      </c>
      <c r="B1675" s="190" t="str">
        <f t="shared" si="234"/>
        <v>0CLOSE</v>
      </c>
      <c r="C1675" s="196"/>
      <c r="D1675" s="193"/>
      <c r="E1675" s="193" t="str">
        <f>IFERROR(VLOOKUP(D1675,Sort!B:C,2,0),"")</f>
        <v/>
      </c>
      <c r="F1675" s="194"/>
      <c r="G1675" s="195" t="str">
        <f t="shared" si="235"/>
        <v/>
      </c>
      <c r="H1675" s="243"/>
      <c r="I1675" s="197"/>
      <c r="J1675" s="243"/>
      <c r="K1675" s="197"/>
      <c r="L1675" s="198" t="str">
        <f t="shared" si="236"/>
        <v/>
      </c>
      <c r="M1675" s="199" t="str">
        <f t="shared" si="237"/>
        <v/>
      </c>
      <c r="N1675" s="200" t="str">
        <f t="shared" si="238"/>
        <v xml:space="preserve"> </v>
      </c>
      <c r="O1675" s="201"/>
      <c r="P1675" s="201"/>
      <c r="Q1675" s="202"/>
      <c r="R1675" s="202"/>
      <c r="S1675" s="202"/>
      <c r="T1675" s="193" t="str">
        <f>IFERROR(VLOOKUP(S1675,Sort!E:F,2,0),"")</f>
        <v/>
      </c>
      <c r="U1675" s="115" t="str">
        <f t="shared" si="239"/>
        <v/>
      </c>
      <c r="V1675" s="202" t="s">
        <v>422</v>
      </c>
      <c r="W1675" s="202"/>
      <c r="X1675" s="202"/>
      <c r="Y1675" s="202"/>
      <c r="Z1675" s="193"/>
      <c r="AA1675" s="193" t="s">
        <v>362</v>
      </c>
      <c r="AB1675" s="203"/>
      <c r="AC1675" s="204" t="str">
        <f t="shared" si="240"/>
        <v>CLOSE</v>
      </c>
      <c r="AD1675" s="47" t="str">
        <f t="array" ref="AD1675">IF(D1675="","",INDEX(HM_Unit!$D$1:$AE$1,MATCH(C1675,HM_Unit!$D$2:$AE$2,0)))</f>
        <v/>
      </c>
      <c r="AE1675" s="46"/>
      <c r="AF1675" s="46"/>
      <c r="AG1675" s="46"/>
      <c r="AH1675" s="46"/>
      <c r="AI1675" s="46"/>
      <c r="AJ1675" s="46"/>
      <c r="AK1675" s="46"/>
    </row>
    <row r="1676" spans="1:37" ht="12" customHeight="1">
      <c r="A1676" s="46" t="str">
        <f>IFERROR(VLOOKUP(D1676,Sort!B:D,3,0),"")</f>
        <v/>
      </c>
      <c r="B1676" s="190" t="str">
        <f t="shared" si="234"/>
        <v>0CLOSE</v>
      </c>
      <c r="C1676" s="196"/>
      <c r="D1676" s="193"/>
      <c r="E1676" s="193" t="str">
        <f>IFERROR(VLOOKUP(D1676,Sort!B:C,2,0),"")</f>
        <v/>
      </c>
      <c r="F1676" s="194"/>
      <c r="G1676" s="195" t="str">
        <f t="shared" si="235"/>
        <v/>
      </c>
      <c r="H1676" s="243"/>
      <c r="I1676" s="197"/>
      <c r="J1676" s="243"/>
      <c r="K1676" s="197"/>
      <c r="L1676" s="198" t="str">
        <f t="shared" si="236"/>
        <v/>
      </c>
      <c r="M1676" s="199" t="str">
        <f t="shared" si="237"/>
        <v/>
      </c>
      <c r="N1676" s="200" t="str">
        <f t="shared" si="238"/>
        <v xml:space="preserve"> </v>
      </c>
      <c r="O1676" s="201"/>
      <c r="P1676" s="201"/>
      <c r="Q1676" s="202"/>
      <c r="R1676" s="202"/>
      <c r="S1676" s="202"/>
      <c r="T1676" s="193" t="str">
        <f>IFERROR(VLOOKUP(S1676,Sort!E:F,2,0),"")</f>
        <v/>
      </c>
      <c r="U1676" s="115" t="str">
        <f t="shared" si="239"/>
        <v/>
      </c>
      <c r="V1676" s="202" t="s">
        <v>422</v>
      </c>
      <c r="W1676" s="202"/>
      <c r="X1676" s="202"/>
      <c r="Y1676" s="202"/>
      <c r="Z1676" s="193"/>
      <c r="AA1676" s="193" t="s">
        <v>362</v>
      </c>
      <c r="AB1676" s="203"/>
      <c r="AC1676" s="204" t="str">
        <f t="shared" si="240"/>
        <v>CLOSE</v>
      </c>
      <c r="AD1676" s="47" t="str">
        <f t="array" ref="AD1676">IF(D1676="","",INDEX(HM_Unit!$D$1:$AE$1,MATCH(C1676,HM_Unit!$D$2:$AE$2,0)))</f>
        <v/>
      </c>
      <c r="AE1676" s="46"/>
      <c r="AF1676" s="46"/>
      <c r="AG1676" s="46"/>
      <c r="AH1676" s="46"/>
      <c r="AI1676" s="46"/>
      <c r="AJ1676" s="46"/>
      <c r="AK1676" s="46"/>
    </row>
    <row r="1677" spans="1:37" ht="12" customHeight="1">
      <c r="A1677" s="46" t="str">
        <f>IFERROR(VLOOKUP(D1677,Sort!B:D,3,0),"")</f>
        <v/>
      </c>
      <c r="B1677" s="190" t="str">
        <f t="shared" si="234"/>
        <v>0CLOSE</v>
      </c>
      <c r="C1677" s="196"/>
      <c r="D1677" s="193"/>
      <c r="E1677" s="193" t="str">
        <f>IFERROR(VLOOKUP(D1677,Sort!B:C,2,0),"")</f>
        <v/>
      </c>
      <c r="F1677" s="194"/>
      <c r="G1677" s="195" t="str">
        <f t="shared" si="235"/>
        <v/>
      </c>
      <c r="H1677" s="243"/>
      <c r="I1677" s="197"/>
      <c r="J1677" s="243"/>
      <c r="K1677" s="197"/>
      <c r="L1677" s="198" t="str">
        <f t="shared" si="236"/>
        <v/>
      </c>
      <c r="M1677" s="199" t="str">
        <f t="shared" si="237"/>
        <v/>
      </c>
      <c r="N1677" s="200" t="str">
        <f t="shared" si="238"/>
        <v xml:space="preserve"> </v>
      </c>
      <c r="O1677" s="201"/>
      <c r="P1677" s="201"/>
      <c r="Q1677" s="202"/>
      <c r="R1677" s="202"/>
      <c r="S1677" s="202"/>
      <c r="T1677" s="193" t="str">
        <f>IFERROR(VLOOKUP(S1677,Sort!E:F,2,0),"")</f>
        <v/>
      </c>
      <c r="U1677" s="115" t="str">
        <f t="shared" si="239"/>
        <v/>
      </c>
      <c r="V1677" s="202" t="s">
        <v>422</v>
      </c>
      <c r="W1677" s="202"/>
      <c r="X1677" s="202"/>
      <c r="Y1677" s="202"/>
      <c r="Z1677" s="193"/>
      <c r="AA1677" s="193" t="s">
        <v>362</v>
      </c>
      <c r="AB1677" s="203"/>
      <c r="AC1677" s="204" t="str">
        <f t="shared" si="240"/>
        <v>CLOSE</v>
      </c>
      <c r="AD1677" s="47" t="str">
        <f t="array" ref="AD1677">IF(D1677="","",INDEX(HM_Unit!$D$1:$AE$1,MATCH(C1677,HM_Unit!$D$2:$AE$2,0)))</f>
        <v/>
      </c>
      <c r="AE1677" s="46"/>
      <c r="AF1677" s="46"/>
      <c r="AG1677" s="46"/>
      <c r="AH1677" s="46"/>
      <c r="AI1677" s="46"/>
      <c r="AJ1677" s="46"/>
      <c r="AK1677" s="46"/>
    </row>
    <row r="1678" spans="1:37" ht="12" customHeight="1">
      <c r="A1678" s="46" t="str">
        <f>IFERROR(VLOOKUP(D1678,Sort!B:D,3,0),"")</f>
        <v/>
      </c>
      <c r="B1678" s="190" t="str">
        <f t="shared" si="234"/>
        <v>0CLOSE</v>
      </c>
      <c r="C1678" s="196"/>
      <c r="D1678" s="193"/>
      <c r="E1678" s="193" t="str">
        <f>IFERROR(VLOOKUP(D1678,Sort!B:C,2,0),"")</f>
        <v/>
      </c>
      <c r="F1678" s="194"/>
      <c r="G1678" s="195" t="str">
        <f t="shared" si="235"/>
        <v/>
      </c>
      <c r="H1678" s="243"/>
      <c r="I1678" s="197"/>
      <c r="J1678" s="243"/>
      <c r="K1678" s="197"/>
      <c r="L1678" s="198" t="str">
        <f t="shared" si="236"/>
        <v/>
      </c>
      <c r="M1678" s="199" t="str">
        <f t="shared" si="237"/>
        <v/>
      </c>
      <c r="N1678" s="200" t="str">
        <f t="shared" si="238"/>
        <v xml:space="preserve"> </v>
      </c>
      <c r="O1678" s="201"/>
      <c r="P1678" s="201"/>
      <c r="Q1678" s="202"/>
      <c r="R1678" s="202"/>
      <c r="S1678" s="202"/>
      <c r="T1678" s="193" t="str">
        <f>IFERROR(VLOOKUP(S1678,Sort!E:F,2,0),"")</f>
        <v/>
      </c>
      <c r="U1678" s="115" t="str">
        <f t="shared" si="239"/>
        <v/>
      </c>
      <c r="V1678" s="202" t="s">
        <v>422</v>
      </c>
      <c r="W1678" s="202"/>
      <c r="X1678" s="202"/>
      <c r="Y1678" s="202"/>
      <c r="Z1678" s="193"/>
      <c r="AA1678" s="193" t="s">
        <v>362</v>
      </c>
      <c r="AB1678" s="203"/>
      <c r="AC1678" s="204" t="str">
        <f t="shared" si="240"/>
        <v>CLOSE</v>
      </c>
      <c r="AD1678" s="47" t="str">
        <f t="array" ref="AD1678">IF(D1678="","",INDEX(HM_Unit!$D$1:$AE$1,MATCH(C1678,HM_Unit!$D$2:$AE$2,0)))</f>
        <v/>
      </c>
      <c r="AE1678" s="46"/>
      <c r="AF1678" s="46"/>
      <c r="AG1678" s="46"/>
      <c r="AH1678" s="46"/>
      <c r="AI1678" s="46"/>
      <c r="AJ1678" s="46"/>
      <c r="AK1678" s="46"/>
    </row>
    <row r="1679" spans="1:37" ht="12" customHeight="1">
      <c r="A1679" s="46" t="str">
        <f>IFERROR(VLOOKUP(D1679,Sort!B:D,3,0),"")</f>
        <v/>
      </c>
      <c r="B1679" s="190" t="str">
        <f t="shared" si="234"/>
        <v>0CLOSE</v>
      </c>
      <c r="C1679" s="196"/>
      <c r="D1679" s="193"/>
      <c r="E1679" s="193" t="str">
        <f>IFERROR(VLOOKUP(D1679,Sort!B:C,2,0),"")</f>
        <v/>
      </c>
      <c r="F1679" s="194"/>
      <c r="G1679" s="195" t="str">
        <f t="shared" si="235"/>
        <v/>
      </c>
      <c r="H1679" s="243"/>
      <c r="I1679" s="197"/>
      <c r="J1679" s="243"/>
      <c r="K1679" s="197"/>
      <c r="L1679" s="198" t="str">
        <f t="shared" si="236"/>
        <v/>
      </c>
      <c r="M1679" s="199" t="str">
        <f t="shared" si="237"/>
        <v/>
      </c>
      <c r="N1679" s="200" t="str">
        <f t="shared" si="238"/>
        <v xml:space="preserve"> </v>
      </c>
      <c r="O1679" s="201"/>
      <c r="P1679" s="201"/>
      <c r="Q1679" s="202"/>
      <c r="R1679" s="202"/>
      <c r="S1679" s="202"/>
      <c r="T1679" s="193" t="str">
        <f>IFERROR(VLOOKUP(S1679,Sort!E:F,2,0),"")</f>
        <v/>
      </c>
      <c r="U1679" s="115" t="str">
        <f t="shared" si="239"/>
        <v/>
      </c>
      <c r="V1679" s="202" t="s">
        <v>422</v>
      </c>
      <c r="W1679" s="202"/>
      <c r="X1679" s="202"/>
      <c r="Y1679" s="202"/>
      <c r="Z1679" s="193"/>
      <c r="AA1679" s="193" t="s">
        <v>362</v>
      </c>
      <c r="AB1679" s="203"/>
      <c r="AC1679" s="204" t="str">
        <f t="shared" si="240"/>
        <v>CLOSE</v>
      </c>
      <c r="AD1679" s="47" t="str">
        <f t="array" ref="AD1679">IF(D1679="","",INDEX(HM_Unit!$D$1:$AE$1,MATCH(C1679,HM_Unit!$D$2:$AE$2,0)))</f>
        <v/>
      </c>
      <c r="AE1679" s="46"/>
      <c r="AF1679" s="46"/>
      <c r="AG1679" s="46"/>
      <c r="AH1679" s="46"/>
      <c r="AI1679" s="46"/>
      <c r="AJ1679" s="46"/>
      <c r="AK1679" s="46"/>
    </row>
    <row r="1680" spans="1:37" ht="12" customHeight="1">
      <c r="A1680" s="46" t="str">
        <f>IFERROR(VLOOKUP(D1680,Sort!B:D,3,0),"")</f>
        <v/>
      </c>
      <c r="B1680" s="190" t="str">
        <f t="shared" si="234"/>
        <v>0CLOSE</v>
      </c>
      <c r="C1680" s="196"/>
      <c r="D1680" s="193"/>
      <c r="E1680" s="193" t="str">
        <f>IFERROR(VLOOKUP(D1680,Sort!B:C,2,0),"")</f>
        <v/>
      </c>
      <c r="F1680" s="194"/>
      <c r="G1680" s="195" t="str">
        <f t="shared" si="235"/>
        <v/>
      </c>
      <c r="H1680" s="243"/>
      <c r="I1680" s="197"/>
      <c r="J1680" s="243"/>
      <c r="K1680" s="197"/>
      <c r="L1680" s="198" t="str">
        <f t="shared" si="236"/>
        <v/>
      </c>
      <c r="M1680" s="199" t="str">
        <f t="shared" si="237"/>
        <v/>
      </c>
      <c r="N1680" s="200" t="str">
        <f t="shared" si="238"/>
        <v xml:space="preserve"> </v>
      </c>
      <c r="O1680" s="201"/>
      <c r="P1680" s="201"/>
      <c r="Q1680" s="202"/>
      <c r="R1680" s="202"/>
      <c r="S1680" s="202"/>
      <c r="T1680" s="193" t="str">
        <f>IFERROR(VLOOKUP(S1680,Sort!E:F,2,0),"")</f>
        <v/>
      </c>
      <c r="U1680" s="115" t="str">
        <f t="shared" si="239"/>
        <v/>
      </c>
      <c r="V1680" s="202" t="s">
        <v>422</v>
      </c>
      <c r="W1680" s="202"/>
      <c r="X1680" s="202"/>
      <c r="Y1680" s="202"/>
      <c r="Z1680" s="193"/>
      <c r="AA1680" s="193" t="s">
        <v>362</v>
      </c>
      <c r="AB1680" s="203"/>
      <c r="AC1680" s="204" t="str">
        <f t="shared" si="240"/>
        <v>CLOSE</v>
      </c>
      <c r="AD1680" s="47" t="str">
        <f t="array" ref="AD1680">IF(D1680="","",INDEX(HM_Unit!$D$1:$AE$1,MATCH(C1680,HM_Unit!$D$2:$AE$2,0)))</f>
        <v/>
      </c>
      <c r="AE1680" s="46"/>
      <c r="AF1680" s="46"/>
      <c r="AG1680" s="46"/>
      <c r="AH1680" s="46"/>
      <c r="AI1680" s="46"/>
      <c r="AJ1680" s="46"/>
      <c r="AK1680" s="46"/>
    </row>
    <row r="1681" spans="1:37" ht="12" customHeight="1">
      <c r="A1681" s="46" t="str">
        <f>IFERROR(VLOOKUP(D1681,Sort!B:D,3,0),"")</f>
        <v/>
      </c>
      <c r="B1681" s="190" t="str">
        <f t="shared" si="234"/>
        <v>0CLOSE</v>
      </c>
      <c r="C1681" s="196"/>
      <c r="D1681" s="193"/>
      <c r="E1681" s="193" t="str">
        <f>IFERROR(VLOOKUP(D1681,Sort!B:C,2,0),"")</f>
        <v/>
      </c>
      <c r="F1681" s="194"/>
      <c r="G1681" s="195" t="str">
        <f t="shared" si="235"/>
        <v/>
      </c>
      <c r="H1681" s="243"/>
      <c r="I1681" s="197"/>
      <c r="J1681" s="243"/>
      <c r="K1681" s="197"/>
      <c r="L1681" s="198" t="str">
        <f t="shared" si="236"/>
        <v/>
      </c>
      <c r="M1681" s="199" t="str">
        <f t="shared" si="237"/>
        <v/>
      </c>
      <c r="N1681" s="200" t="str">
        <f t="shared" si="238"/>
        <v xml:space="preserve"> </v>
      </c>
      <c r="O1681" s="201"/>
      <c r="P1681" s="201"/>
      <c r="Q1681" s="202"/>
      <c r="R1681" s="202"/>
      <c r="S1681" s="202"/>
      <c r="T1681" s="193" t="str">
        <f>IFERROR(VLOOKUP(S1681,Sort!E:F,2,0),"")</f>
        <v/>
      </c>
      <c r="U1681" s="115" t="str">
        <f t="shared" si="239"/>
        <v/>
      </c>
      <c r="V1681" s="202" t="s">
        <v>422</v>
      </c>
      <c r="W1681" s="202"/>
      <c r="X1681" s="202"/>
      <c r="Y1681" s="202"/>
      <c r="Z1681" s="193"/>
      <c r="AA1681" s="193" t="s">
        <v>362</v>
      </c>
      <c r="AB1681" s="203"/>
      <c r="AC1681" s="204" t="str">
        <f t="shared" si="240"/>
        <v>CLOSE</v>
      </c>
      <c r="AD1681" s="47" t="str">
        <f t="array" ref="AD1681">IF(D1681="","",INDEX(HM_Unit!$D$1:$AE$1,MATCH(C1681,HM_Unit!$D$2:$AE$2,0)))</f>
        <v/>
      </c>
      <c r="AE1681" s="46"/>
      <c r="AF1681" s="46"/>
      <c r="AG1681" s="46"/>
      <c r="AH1681" s="46"/>
      <c r="AI1681" s="46"/>
      <c r="AJ1681" s="46"/>
      <c r="AK1681" s="46"/>
    </row>
    <row r="1682" spans="1:37" ht="12" customHeight="1">
      <c r="A1682" s="46" t="str">
        <f>IFERROR(VLOOKUP(D1682,Sort!B:D,3,0),"")</f>
        <v/>
      </c>
      <c r="B1682" s="190" t="str">
        <f t="shared" si="234"/>
        <v>0CLOSE</v>
      </c>
      <c r="C1682" s="196"/>
      <c r="D1682" s="193"/>
      <c r="E1682" s="193" t="str">
        <f>IFERROR(VLOOKUP(D1682,Sort!B:C,2,0),"")</f>
        <v/>
      </c>
      <c r="F1682" s="194"/>
      <c r="G1682" s="195" t="str">
        <f t="shared" si="235"/>
        <v/>
      </c>
      <c r="H1682" s="243"/>
      <c r="I1682" s="197"/>
      <c r="J1682" s="243"/>
      <c r="K1682" s="197"/>
      <c r="L1682" s="198" t="str">
        <f t="shared" si="236"/>
        <v/>
      </c>
      <c r="M1682" s="199" t="str">
        <f t="shared" si="237"/>
        <v/>
      </c>
      <c r="N1682" s="200" t="str">
        <f t="shared" si="238"/>
        <v xml:space="preserve"> </v>
      </c>
      <c r="O1682" s="201"/>
      <c r="P1682" s="201"/>
      <c r="Q1682" s="202"/>
      <c r="R1682" s="202"/>
      <c r="S1682" s="202"/>
      <c r="T1682" s="193" t="str">
        <f>IFERROR(VLOOKUP(S1682,Sort!E:F,2,0),"")</f>
        <v/>
      </c>
      <c r="U1682" s="115" t="str">
        <f t="shared" si="239"/>
        <v/>
      </c>
      <c r="V1682" s="202" t="s">
        <v>422</v>
      </c>
      <c r="W1682" s="202"/>
      <c r="X1682" s="202"/>
      <c r="Y1682" s="202"/>
      <c r="Z1682" s="193"/>
      <c r="AA1682" s="193" t="s">
        <v>362</v>
      </c>
      <c r="AB1682" s="203"/>
      <c r="AC1682" s="204" t="str">
        <f t="shared" si="240"/>
        <v>CLOSE</v>
      </c>
      <c r="AD1682" s="47" t="str">
        <f t="array" ref="AD1682">IF(D1682="","",INDEX(HM_Unit!$D$1:$AE$1,MATCH(C1682,HM_Unit!$D$2:$AE$2,0)))</f>
        <v/>
      </c>
      <c r="AE1682" s="46"/>
      <c r="AF1682" s="46"/>
      <c r="AG1682" s="46"/>
      <c r="AH1682" s="46"/>
      <c r="AI1682" s="46"/>
      <c r="AJ1682" s="46"/>
      <c r="AK1682" s="46"/>
    </row>
    <row r="1683" spans="1:37" ht="12" customHeight="1">
      <c r="A1683" s="46" t="str">
        <f>IFERROR(VLOOKUP(D1683,Sort!B:D,3,0),"")</f>
        <v/>
      </c>
      <c r="B1683" s="190" t="str">
        <f t="shared" si="234"/>
        <v>0CLOSE</v>
      </c>
      <c r="C1683" s="196"/>
      <c r="D1683" s="193"/>
      <c r="E1683" s="193" t="str">
        <f>IFERROR(VLOOKUP(D1683,Sort!B:C,2,0),"")</f>
        <v/>
      </c>
      <c r="F1683" s="194"/>
      <c r="G1683" s="195" t="str">
        <f t="shared" si="235"/>
        <v/>
      </c>
      <c r="H1683" s="243"/>
      <c r="I1683" s="197"/>
      <c r="J1683" s="243"/>
      <c r="K1683" s="197"/>
      <c r="L1683" s="198" t="str">
        <f t="shared" si="236"/>
        <v/>
      </c>
      <c r="M1683" s="199" t="str">
        <f t="shared" si="237"/>
        <v/>
      </c>
      <c r="N1683" s="200" t="str">
        <f t="shared" si="238"/>
        <v xml:space="preserve"> </v>
      </c>
      <c r="O1683" s="201"/>
      <c r="P1683" s="201"/>
      <c r="Q1683" s="202"/>
      <c r="R1683" s="202"/>
      <c r="S1683" s="202"/>
      <c r="T1683" s="193" t="str">
        <f>IFERROR(VLOOKUP(S1683,Sort!E:F,2,0),"")</f>
        <v/>
      </c>
      <c r="U1683" s="115" t="str">
        <f t="shared" si="239"/>
        <v/>
      </c>
      <c r="V1683" s="202" t="s">
        <v>422</v>
      </c>
      <c r="W1683" s="202"/>
      <c r="X1683" s="202"/>
      <c r="Y1683" s="202"/>
      <c r="Z1683" s="193"/>
      <c r="AA1683" s="193" t="s">
        <v>362</v>
      </c>
      <c r="AB1683" s="203"/>
      <c r="AC1683" s="204" t="str">
        <f t="shared" si="240"/>
        <v>CLOSE</v>
      </c>
      <c r="AD1683" s="47" t="str">
        <f t="array" ref="AD1683">IF(D1683="","",INDEX(HM_Unit!$D$1:$AE$1,MATCH(C1683,HM_Unit!$D$2:$AE$2,0)))</f>
        <v/>
      </c>
      <c r="AE1683" s="46"/>
      <c r="AF1683" s="46"/>
      <c r="AG1683" s="46"/>
      <c r="AH1683" s="46"/>
      <c r="AI1683" s="46"/>
      <c r="AJ1683" s="46"/>
      <c r="AK1683" s="46"/>
    </row>
    <row r="1684" spans="1:37" ht="12" customHeight="1">
      <c r="A1684" s="46" t="str">
        <f>IFERROR(VLOOKUP(D1684,Sort!B:D,3,0),"")</f>
        <v/>
      </c>
      <c r="B1684" s="190" t="str">
        <f t="shared" si="234"/>
        <v>0CLOSE</v>
      </c>
      <c r="C1684" s="196"/>
      <c r="D1684" s="193"/>
      <c r="E1684" s="193" t="str">
        <f>IFERROR(VLOOKUP(D1684,Sort!B:C,2,0),"")</f>
        <v/>
      </c>
      <c r="F1684" s="194"/>
      <c r="G1684" s="195" t="str">
        <f t="shared" si="235"/>
        <v/>
      </c>
      <c r="H1684" s="243"/>
      <c r="I1684" s="197"/>
      <c r="J1684" s="243"/>
      <c r="K1684" s="197"/>
      <c r="L1684" s="198" t="str">
        <f t="shared" si="236"/>
        <v/>
      </c>
      <c r="M1684" s="199" t="str">
        <f t="shared" si="237"/>
        <v/>
      </c>
      <c r="N1684" s="200" t="str">
        <f t="shared" si="238"/>
        <v xml:space="preserve"> </v>
      </c>
      <c r="O1684" s="201"/>
      <c r="P1684" s="201"/>
      <c r="Q1684" s="202"/>
      <c r="R1684" s="202"/>
      <c r="S1684" s="202"/>
      <c r="T1684" s="193" t="str">
        <f>IFERROR(VLOOKUP(S1684,Sort!E:F,2,0),"")</f>
        <v/>
      </c>
      <c r="U1684" s="115" t="str">
        <f t="shared" si="239"/>
        <v/>
      </c>
      <c r="V1684" s="202" t="s">
        <v>422</v>
      </c>
      <c r="W1684" s="202"/>
      <c r="X1684" s="202"/>
      <c r="Y1684" s="202"/>
      <c r="Z1684" s="193"/>
      <c r="AA1684" s="193" t="s">
        <v>362</v>
      </c>
      <c r="AB1684" s="203"/>
      <c r="AC1684" s="204" t="str">
        <f t="shared" si="240"/>
        <v>CLOSE</v>
      </c>
      <c r="AD1684" s="47" t="str">
        <f t="array" ref="AD1684">IF(D1684="","",INDEX(HM_Unit!$D$1:$AE$1,MATCH(C1684,HM_Unit!$D$2:$AE$2,0)))</f>
        <v/>
      </c>
      <c r="AE1684" s="46"/>
      <c r="AF1684" s="46"/>
      <c r="AG1684" s="46"/>
      <c r="AH1684" s="46"/>
      <c r="AI1684" s="46"/>
      <c r="AJ1684" s="46"/>
      <c r="AK1684" s="46"/>
    </row>
    <row r="1685" spans="1:37" ht="12" customHeight="1">
      <c r="A1685" s="46" t="str">
        <f>IFERROR(VLOOKUP(D1685,Sort!B:D,3,0),"")</f>
        <v/>
      </c>
      <c r="B1685" s="190" t="str">
        <f t="shared" si="234"/>
        <v>0CLOSE</v>
      </c>
      <c r="C1685" s="196"/>
      <c r="D1685" s="193"/>
      <c r="E1685" s="193" t="str">
        <f>IFERROR(VLOOKUP(D1685,Sort!B:C,2,0),"")</f>
        <v/>
      </c>
      <c r="F1685" s="194"/>
      <c r="G1685" s="195" t="str">
        <f t="shared" si="235"/>
        <v/>
      </c>
      <c r="H1685" s="243"/>
      <c r="I1685" s="197"/>
      <c r="J1685" s="243"/>
      <c r="K1685" s="197"/>
      <c r="L1685" s="198" t="str">
        <f t="shared" si="236"/>
        <v/>
      </c>
      <c r="M1685" s="199" t="str">
        <f t="shared" si="237"/>
        <v/>
      </c>
      <c r="N1685" s="200" t="str">
        <f t="shared" si="238"/>
        <v xml:space="preserve"> </v>
      </c>
      <c r="O1685" s="201"/>
      <c r="P1685" s="201"/>
      <c r="Q1685" s="202"/>
      <c r="R1685" s="202"/>
      <c r="S1685" s="202"/>
      <c r="T1685" s="193" t="str">
        <f>IFERROR(VLOOKUP(S1685,Sort!E:F,2,0),"")</f>
        <v/>
      </c>
      <c r="U1685" s="115" t="str">
        <f t="shared" si="239"/>
        <v/>
      </c>
      <c r="V1685" s="202" t="s">
        <v>422</v>
      </c>
      <c r="W1685" s="202"/>
      <c r="X1685" s="202"/>
      <c r="Y1685" s="202"/>
      <c r="Z1685" s="193"/>
      <c r="AA1685" s="193" t="s">
        <v>362</v>
      </c>
      <c r="AB1685" s="203"/>
      <c r="AC1685" s="204" t="str">
        <f t="shared" si="240"/>
        <v>CLOSE</v>
      </c>
      <c r="AD1685" s="47" t="str">
        <f t="array" ref="AD1685">IF(D1685="","",INDEX(HM_Unit!$D$1:$AE$1,MATCH(C1685,HM_Unit!$D$2:$AE$2,0)))</f>
        <v/>
      </c>
      <c r="AE1685" s="46"/>
      <c r="AF1685" s="46"/>
      <c r="AG1685" s="46"/>
      <c r="AH1685" s="46"/>
      <c r="AI1685" s="46"/>
      <c r="AJ1685" s="46"/>
      <c r="AK1685" s="46"/>
    </row>
    <row r="1686" spans="1:37" ht="12" customHeight="1">
      <c r="A1686" s="46" t="str">
        <f>IFERROR(VLOOKUP(D1686,Sort!B:D,3,0),"")</f>
        <v/>
      </c>
      <c r="B1686" s="190" t="str">
        <f t="shared" si="234"/>
        <v>0CLOSE</v>
      </c>
      <c r="C1686" s="196"/>
      <c r="D1686" s="193"/>
      <c r="E1686" s="193" t="str">
        <f>IFERROR(VLOOKUP(D1686,Sort!B:C,2,0),"")</f>
        <v/>
      </c>
      <c r="F1686" s="194"/>
      <c r="G1686" s="195" t="str">
        <f t="shared" si="235"/>
        <v/>
      </c>
      <c r="H1686" s="243"/>
      <c r="I1686" s="197"/>
      <c r="J1686" s="243"/>
      <c r="K1686" s="197"/>
      <c r="L1686" s="198" t="str">
        <f t="shared" si="236"/>
        <v/>
      </c>
      <c r="M1686" s="199" t="str">
        <f t="shared" si="237"/>
        <v/>
      </c>
      <c r="N1686" s="200" t="str">
        <f t="shared" si="238"/>
        <v xml:space="preserve"> </v>
      </c>
      <c r="O1686" s="201"/>
      <c r="P1686" s="201"/>
      <c r="Q1686" s="202"/>
      <c r="R1686" s="202"/>
      <c r="S1686" s="202"/>
      <c r="T1686" s="193" t="str">
        <f>IFERROR(VLOOKUP(S1686,Sort!E:F,2,0),"")</f>
        <v/>
      </c>
      <c r="U1686" s="115" t="str">
        <f t="shared" si="239"/>
        <v/>
      </c>
      <c r="V1686" s="202" t="s">
        <v>422</v>
      </c>
      <c r="W1686" s="202"/>
      <c r="X1686" s="202"/>
      <c r="Y1686" s="202"/>
      <c r="Z1686" s="193"/>
      <c r="AA1686" s="193" t="s">
        <v>362</v>
      </c>
      <c r="AB1686" s="203"/>
      <c r="AC1686" s="204" t="str">
        <f t="shared" si="240"/>
        <v>CLOSE</v>
      </c>
      <c r="AD1686" s="47" t="str">
        <f t="array" ref="AD1686">IF(D1686="","",INDEX(HM_Unit!$D$1:$AE$1,MATCH(C1686,HM_Unit!$D$2:$AE$2,0)))</f>
        <v/>
      </c>
      <c r="AE1686" s="46"/>
      <c r="AF1686" s="46"/>
      <c r="AG1686" s="46"/>
      <c r="AH1686" s="46"/>
      <c r="AI1686" s="46"/>
      <c r="AJ1686" s="46"/>
      <c r="AK1686" s="46"/>
    </row>
    <row r="1687" spans="1:37" ht="12" customHeight="1">
      <c r="A1687" s="46" t="str">
        <f>IFERROR(VLOOKUP(D1687,Sort!B:D,3,0),"")</f>
        <v/>
      </c>
      <c r="B1687" s="190" t="str">
        <f t="shared" si="234"/>
        <v>0CLOSE</v>
      </c>
      <c r="C1687" s="196"/>
      <c r="D1687" s="193"/>
      <c r="E1687" s="193" t="str">
        <f>IFERROR(VLOOKUP(D1687,Sort!B:C,2,0),"")</f>
        <v/>
      </c>
      <c r="F1687" s="194"/>
      <c r="G1687" s="195" t="str">
        <f t="shared" si="235"/>
        <v/>
      </c>
      <c r="H1687" s="243"/>
      <c r="I1687" s="197"/>
      <c r="J1687" s="243"/>
      <c r="K1687" s="197"/>
      <c r="L1687" s="198" t="str">
        <f t="shared" si="236"/>
        <v/>
      </c>
      <c r="M1687" s="199" t="str">
        <f t="shared" si="237"/>
        <v/>
      </c>
      <c r="N1687" s="200" t="str">
        <f t="shared" si="238"/>
        <v xml:space="preserve"> </v>
      </c>
      <c r="O1687" s="201"/>
      <c r="P1687" s="201"/>
      <c r="Q1687" s="202"/>
      <c r="R1687" s="202"/>
      <c r="S1687" s="202"/>
      <c r="T1687" s="193" t="str">
        <f>IFERROR(VLOOKUP(S1687,Sort!E:F,2,0),"")</f>
        <v/>
      </c>
      <c r="U1687" s="115" t="str">
        <f t="shared" si="239"/>
        <v/>
      </c>
      <c r="V1687" s="202" t="s">
        <v>422</v>
      </c>
      <c r="W1687" s="202"/>
      <c r="X1687" s="202"/>
      <c r="Y1687" s="202"/>
      <c r="Z1687" s="193"/>
      <c r="AA1687" s="193" t="s">
        <v>362</v>
      </c>
      <c r="AB1687" s="203"/>
      <c r="AC1687" s="204" t="str">
        <f t="shared" si="240"/>
        <v>CLOSE</v>
      </c>
      <c r="AD1687" s="47" t="str">
        <f t="array" ref="AD1687">IF(D1687="","",INDEX(HM_Unit!$D$1:$AE$1,MATCH(C1687,HM_Unit!$D$2:$AE$2,0)))</f>
        <v/>
      </c>
      <c r="AE1687" s="46"/>
      <c r="AF1687" s="46"/>
      <c r="AG1687" s="46"/>
      <c r="AH1687" s="46"/>
      <c r="AI1687" s="46"/>
      <c r="AJ1687" s="46"/>
      <c r="AK1687" s="46"/>
    </row>
    <row r="1688" spans="1:37" ht="12" customHeight="1">
      <c r="A1688" s="46" t="str">
        <f>IFERROR(VLOOKUP(D1688,Sort!B:D,3,0),"")</f>
        <v/>
      </c>
      <c r="B1688" s="190" t="str">
        <f t="shared" si="234"/>
        <v>0CLOSE</v>
      </c>
      <c r="C1688" s="196"/>
      <c r="D1688" s="193"/>
      <c r="E1688" s="193" t="str">
        <f>IFERROR(VLOOKUP(D1688,Sort!B:C,2,0),"")</f>
        <v/>
      </c>
      <c r="F1688" s="194"/>
      <c r="G1688" s="195" t="str">
        <f t="shared" si="235"/>
        <v/>
      </c>
      <c r="H1688" s="243"/>
      <c r="I1688" s="197"/>
      <c r="J1688" s="243"/>
      <c r="K1688" s="197"/>
      <c r="L1688" s="198" t="str">
        <f t="shared" si="236"/>
        <v/>
      </c>
      <c r="M1688" s="199" t="str">
        <f t="shared" si="237"/>
        <v/>
      </c>
      <c r="N1688" s="200" t="str">
        <f t="shared" si="238"/>
        <v xml:space="preserve"> </v>
      </c>
      <c r="O1688" s="201"/>
      <c r="P1688" s="201"/>
      <c r="Q1688" s="202"/>
      <c r="R1688" s="202"/>
      <c r="S1688" s="202"/>
      <c r="T1688" s="193" t="str">
        <f>IFERROR(VLOOKUP(S1688,Sort!E:F,2,0),"")</f>
        <v/>
      </c>
      <c r="U1688" s="115" t="str">
        <f t="shared" si="239"/>
        <v/>
      </c>
      <c r="V1688" s="202" t="s">
        <v>422</v>
      </c>
      <c r="W1688" s="202"/>
      <c r="X1688" s="202"/>
      <c r="Y1688" s="202"/>
      <c r="Z1688" s="193"/>
      <c r="AA1688" s="193" t="s">
        <v>362</v>
      </c>
      <c r="AB1688" s="203"/>
      <c r="AC1688" s="204" t="str">
        <f t="shared" si="240"/>
        <v>CLOSE</v>
      </c>
      <c r="AD1688" s="47" t="str">
        <f t="array" ref="AD1688">IF(D1688="","",INDEX(HM_Unit!$D$1:$AE$1,MATCH(C1688,HM_Unit!$D$2:$AE$2,0)))</f>
        <v/>
      </c>
      <c r="AE1688" s="46"/>
      <c r="AF1688" s="46"/>
      <c r="AG1688" s="46"/>
      <c r="AH1688" s="46"/>
      <c r="AI1688" s="46"/>
      <c r="AJ1688" s="46"/>
      <c r="AK1688" s="46"/>
    </row>
    <row r="1689" spans="1:37" ht="12" customHeight="1">
      <c r="A1689" s="46" t="str">
        <f>IFERROR(VLOOKUP(D1689,Sort!B:D,3,0),"")</f>
        <v/>
      </c>
      <c r="B1689" s="190" t="str">
        <f t="shared" si="234"/>
        <v>0CLOSE</v>
      </c>
      <c r="C1689" s="196"/>
      <c r="D1689" s="193"/>
      <c r="E1689" s="193" t="str">
        <f>IFERROR(VLOOKUP(D1689,Sort!B:C,2,0),"")</f>
        <v/>
      </c>
      <c r="F1689" s="194"/>
      <c r="G1689" s="195" t="str">
        <f t="shared" si="235"/>
        <v/>
      </c>
      <c r="H1689" s="243"/>
      <c r="I1689" s="197"/>
      <c r="J1689" s="243"/>
      <c r="K1689" s="197"/>
      <c r="L1689" s="198" t="str">
        <f t="shared" si="236"/>
        <v/>
      </c>
      <c r="M1689" s="199" t="str">
        <f t="shared" si="237"/>
        <v/>
      </c>
      <c r="N1689" s="200" t="str">
        <f t="shared" si="238"/>
        <v xml:space="preserve"> </v>
      </c>
      <c r="O1689" s="201"/>
      <c r="P1689" s="201"/>
      <c r="Q1689" s="202"/>
      <c r="R1689" s="202"/>
      <c r="S1689" s="202"/>
      <c r="T1689" s="193" t="str">
        <f>IFERROR(VLOOKUP(S1689,Sort!E:F,2,0),"")</f>
        <v/>
      </c>
      <c r="U1689" s="115" t="str">
        <f t="shared" si="239"/>
        <v/>
      </c>
      <c r="V1689" s="202" t="s">
        <v>422</v>
      </c>
      <c r="W1689" s="202"/>
      <c r="X1689" s="202"/>
      <c r="Y1689" s="202"/>
      <c r="Z1689" s="193"/>
      <c r="AA1689" s="193" t="s">
        <v>362</v>
      </c>
      <c r="AB1689" s="203"/>
      <c r="AC1689" s="204" t="str">
        <f t="shared" si="240"/>
        <v>CLOSE</v>
      </c>
      <c r="AD1689" s="47" t="str">
        <f t="array" ref="AD1689">IF(D1689="","",INDEX(HM_Unit!$D$1:$AE$1,MATCH(C1689,HM_Unit!$D$2:$AE$2,0)))</f>
        <v/>
      </c>
      <c r="AE1689" s="46"/>
      <c r="AF1689" s="46"/>
      <c r="AG1689" s="46"/>
      <c r="AH1689" s="46"/>
      <c r="AI1689" s="46"/>
      <c r="AJ1689" s="46"/>
      <c r="AK1689" s="46"/>
    </row>
    <row r="1690" spans="1:37" ht="12" customHeight="1">
      <c r="A1690" s="46" t="str">
        <f>IFERROR(VLOOKUP(D1690,Sort!B:D,3,0),"")</f>
        <v/>
      </c>
      <c r="B1690" s="190" t="str">
        <f t="shared" si="234"/>
        <v>0CLOSE</v>
      </c>
      <c r="C1690" s="196"/>
      <c r="D1690" s="193"/>
      <c r="E1690" s="193" t="str">
        <f>IFERROR(VLOOKUP(D1690,Sort!B:C,2,0),"")</f>
        <v/>
      </c>
      <c r="F1690" s="194"/>
      <c r="G1690" s="195" t="str">
        <f t="shared" si="235"/>
        <v/>
      </c>
      <c r="H1690" s="243"/>
      <c r="I1690" s="197"/>
      <c r="J1690" s="243"/>
      <c r="K1690" s="197"/>
      <c r="L1690" s="198" t="str">
        <f t="shared" si="236"/>
        <v/>
      </c>
      <c r="M1690" s="199" t="str">
        <f t="shared" si="237"/>
        <v/>
      </c>
      <c r="N1690" s="200" t="str">
        <f t="shared" si="238"/>
        <v xml:space="preserve"> </v>
      </c>
      <c r="O1690" s="201"/>
      <c r="P1690" s="201"/>
      <c r="Q1690" s="202"/>
      <c r="R1690" s="202"/>
      <c r="S1690" s="202"/>
      <c r="T1690" s="193" t="str">
        <f>IFERROR(VLOOKUP(S1690,Sort!E:F,2,0),"")</f>
        <v/>
      </c>
      <c r="U1690" s="115" t="str">
        <f t="shared" si="239"/>
        <v/>
      </c>
      <c r="V1690" s="202" t="s">
        <v>422</v>
      </c>
      <c r="W1690" s="202"/>
      <c r="X1690" s="202"/>
      <c r="Y1690" s="202"/>
      <c r="Z1690" s="193"/>
      <c r="AA1690" s="193" t="s">
        <v>362</v>
      </c>
      <c r="AB1690" s="203"/>
      <c r="AC1690" s="204" t="str">
        <f t="shared" si="240"/>
        <v>CLOSE</v>
      </c>
      <c r="AD1690" s="47" t="str">
        <f t="array" ref="AD1690">IF(D1690="","",INDEX(HM_Unit!$D$1:$AE$1,MATCH(C1690,HM_Unit!$D$2:$AE$2,0)))</f>
        <v/>
      </c>
      <c r="AE1690" s="46"/>
      <c r="AF1690" s="46"/>
      <c r="AG1690" s="46"/>
      <c r="AH1690" s="46"/>
      <c r="AI1690" s="46"/>
      <c r="AJ1690" s="46"/>
      <c r="AK1690" s="46"/>
    </row>
    <row r="1691" spans="1:37" ht="12" customHeight="1">
      <c r="A1691" s="46" t="str">
        <f>IFERROR(VLOOKUP(D1691,Sort!B:D,3,0),"")</f>
        <v/>
      </c>
      <c r="B1691" s="190" t="str">
        <f t="shared" si="234"/>
        <v>0CLOSE</v>
      </c>
      <c r="C1691" s="196"/>
      <c r="D1691" s="193"/>
      <c r="E1691" s="193" t="str">
        <f>IFERROR(VLOOKUP(D1691,Sort!B:C,2,0),"")</f>
        <v/>
      </c>
      <c r="F1691" s="194"/>
      <c r="G1691" s="195" t="str">
        <f t="shared" si="235"/>
        <v/>
      </c>
      <c r="H1691" s="243"/>
      <c r="I1691" s="197"/>
      <c r="J1691" s="243"/>
      <c r="K1691" s="197"/>
      <c r="L1691" s="198" t="str">
        <f t="shared" si="236"/>
        <v/>
      </c>
      <c r="M1691" s="199" t="str">
        <f t="shared" si="237"/>
        <v/>
      </c>
      <c r="N1691" s="200" t="str">
        <f t="shared" si="238"/>
        <v xml:space="preserve"> </v>
      </c>
      <c r="O1691" s="201"/>
      <c r="P1691" s="201"/>
      <c r="Q1691" s="202"/>
      <c r="R1691" s="202"/>
      <c r="S1691" s="202"/>
      <c r="T1691" s="193" t="str">
        <f>IFERROR(VLOOKUP(S1691,Sort!E:F,2,0),"")</f>
        <v/>
      </c>
      <c r="U1691" s="115" t="str">
        <f t="shared" si="239"/>
        <v/>
      </c>
      <c r="V1691" s="202" t="s">
        <v>422</v>
      </c>
      <c r="W1691" s="202"/>
      <c r="X1691" s="202"/>
      <c r="Y1691" s="202"/>
      <c r="Z1691" s="193"/>
      <c r="AA1691" s="193" t="s">
        <v>362</v>
      </c>
      <c r="AB1691" s="203"/>
      <c r="AC1691" s="204" t="str">
        <f t="shared" si="240"/>
        <v>CLOSE</v>
      </c>
      <c r="AD1691" s="47" t="str">
        <f t="array" ref="AD1691">IF(D1691="","",INDEX(HM_Unit!$D$1:$AE$1,MATCH(C1691,HM_Unit!$D$2:$AE$2,0)))</f>
        <v/>
      </c>
      <c r="AE1691" s="46"/>
      <c r="AF1691" s="46"/>
      <c r="AG1691" s="46"/>
      <c r="AH1691" s="46"/>
      <c r="AI1691" s="46"/>
      <c r="AJ1691" s="46"/>
      <c r="AK1691" s="46"/>
    </row>
    <row r="1692" spans="1:37" ht="12" customHeight="1">
      <c r="A1692" s="46" t="str">
        <f>IFERROR(VLOOKUP(D1692,Sort!B:D,3,0),"")</f>
        <v/>
      </c>
      <c r="B1692" s="190" t="str">
        <f t="shared" si="234"/>
        <v>0CLOSE</v>
      </c>
      <c r="C1692" s="196"/>
      <c r="D1692" s="193"/>
      <c r="E1692" s="193" t="str">
        <f>IFERROR(VLOOKUP(D1692,Sort!B:C,2,0),"")</f>
        <v/>
      </c>
      <c r="F1692" s="194"/>
      <c r="G1692" s="195" t="str">
        <f t="shared" si="235"/>
        <v/>
      </c>
      <c r="H1692" s="243"/>
      <c r="I1692" s="197"/>
      <c r="J1692" s="243"/>
      <c r="K1692" s="197"/>
      <c r="L1692" s="198" t="str">
        <f t="shared" si="236"/>
        <v/>
      </c>
      <c r="M1692" s="199" t="str">
        <f t="shared" si="237"/>
        <v/>
      </c>
      <c r="N1692" s="200" t="str">
        <f t="shared" si="238"/>
        <v xml:space="preserve"> </v>
      </c>
      <c r="O1692" s="201"/>
      <c r="P1692" s="201"/>
      <c r="Q1692" s="202"/>
      <c r="R1692" s="202"/>
      <c r="S1692" s="202"/>
      <c r="T1692" s="193" t="str">
        <f>IFERROR(VLOOKUP(S1692,Sort!E:F,2,0),"")</f>
        <v/>
      </c>
      <c r="U1692" s="115" t="str">
        <f t="shared" si="239"/>
        <v/>
      </c>
      <c r="V1692" s="202" t="s">
        <v>422</v>
      </c>
      <c r="W1692" s="202"/>
      <c r="X1692" s="202"/>
      <c r="Y1692" s="202"/>
      <c r="Z1692" s="193"/>
      <c r="AA1692" s="193" t="s">
        <v>362</v>
      </c>
      <c r="AB1692" s="203"/>
      <c r="AC1692" s="204" t="str">
        <f t="shared" si="240"/>
        <v>CLOSE</v>
      </c>
      <c r="AD1692" s="47" t="str">
        <f t="array" ref="AD1692">IF(D1692="","",INDEX(HM_Unit!$D$1:$AE$1,MATCH(C1692,HM_Unit!$D$2:$AE$2,0)))</f>
        <v/>
      </c>
      <c r="AE1692" s="46"/>
      <c r="AF1692" s="46"/>
      <c r="AG1692" s="46"/>
      <c r="AH1692" s="46"/>
      <c r="AI1692" s="46"/>
      <c r="AJ1692" s="46"/>
      <c r="AK1692" s="46"/>
    </row>
    <row r="1693" spans="1:37" ht="12" customHeight="1">
      <c r="A1693" s="46" t="str">
        <f>IFERROR(VLOOKUP(D1693,Sort!B:D,3,0),"")</f>
        <v/>
      </c>
      <c r="B1693" s="190" t="str">
        <f t="shared" si="234"/>
        <v>0CLOSE</v>
      </c>
      <c r="C1693" s="196"/>
      <c r="D1693" s="193"/>
      <c r="E1693" s="193" t="str">
        <f>IFERROR(VLOOKUP(D1693,Sort!B:C,2,0),"")</f>
        <v/>
      </c>
      <c r="F1693" s="194"/>
      <c r="G1693" s="195" t="str">
        <f t="shared" si="235"/>
        <v/>
      </c>
      <c r="H1693" s="243"/>
      <c r="I1693" s="197"/>
      <c r="J1693" s="243"/>
      <c r="K1693" s="197"/>
      <c r="L1693" s="198" t="str">
        <f t="shared" si="236"/>
        <v/>
      </c>
      <c r="M1693" s="199" t="str">
        <f t="shared" si="237"/>
        <v/>
      </c>
      <c r="N1693" s="200" t="str">
        <f t="shared" si="238"/>
        <v xml:space="preserve"> </v>
      </c>
      <c r="O1693" s="201"/>
      <c r="P1693" s="201"/>
      <c r="Q1693" s="202"/>
      <c r="R1693" s="202"/>
      <c r="S1693" s="202"/>
      <c r="T1693" s="193" t="str">
        <f>IFERROR(VLOOKUP(S1693,Sort!E:F,2,0),"")</f>
        <v/>
      </c>
      <c r="U1693" s="115" t="str">
        <f t="shared" si="239"/>
        <v/>
      </c>
      <c r="V1693" s="202" t="s">
        <v>422</v>
      </c>
      <c r="W1693" s="202"/>
      <c r="X1693" s="202"/>
      <c r="Y1693" s="202"/>
      <c r="Z1693" s="193"/>
      <c r="AA1693" s="193" t="s">
        <v>362</v>
      </c>
      <c r="AB1693" s="203"/>
      <c r="AC1693" s="204" t="str">
        <f t="shared" si="240"/>
        <v>CLOSE</v>
      </c>
      <c r="AD1693" s="47" t="str">
        <f t="array" ref="AD1693">IF(D1693="","",INDEX(HM_Unit!$D$1:$AE$1,MATCH(C1693,HM_Unit!$D$2:$AE$2,0)))</f>
        <v/>
      </c>
      <c r="AE1693" s="46"/>
      <c r="AF1693" s="46"/>
      <c r="AG1693" s="46"/>
      <c r="AH1693" s="46"/>
      <c r="AI1693" s="46"/>
      <c r="AJ1693" s="46"/>
      <c r="AK1693" s="46"/>
    </row>
    <row r="1694" spans="1:37" ht="12" customHeight="1">
      <c r="A1694" s="46" t="str">
        <f>IFERROR(VLOOKUP(D1694,Sort!B:D,3,0),"")</f>
        <v/>
      </c>
      <c r="B1694" s="190" t="str">
        <f t="shared" si="234"/>
        <v>0CLOSE</v>
      </c>
      <c r="C1694" s="196"/>
      <c r="D1694" s="193"/>
      <c r="E1694" s="193" t="str">
        <f>IFERROR(VLOOKUP(D1694,Sort!B:C,2,0),"")</f>
        <v/>
      </c>
      <c r="F1694" s="194"/>
      <c r="G1694" s="195" t="str">
        <f t="shared" si="235"/>
        <v/>
      </c>
      <c r="H1694" s="243"/>
      <c r="I1694" s="197"/>
      <c r="J1694" s="243"/>
      <c r="K1694" s="197"/>
      <c r="L1694" s="198" t="str">
        <f t="shared" si="236"/>
        <v/>
      </c>
      <c r="M1694" s="199" t="str">
        <f t="shared" si="237"/>
        <v/>
      </c>
      <c r="N1694" s="200" t="str">
        <f t="shared" si="238"/>
        <v xml:space="preserve"> </v>
      </c>
      <c r="O1694" s="201"/>
      <c r="P1694" s="201"/>
      <c r="Q1694" s="202"/>
      <c r="R1694" s="202"/>
      <c r="S1694" s="202"/>
      <c r="T1694" s="193" t="str">
        <f>IFERROR(VLOOKUP(S1694,Sort!E:F,2,0),"")</f>
        <v/>
      </c>
      <c r="U1694" s="115" t="str">
        <f t="shared" si="239"/>
        <v/>
      </c>
      <c r="V1694" s="202" t="s">
        <v>422</v>
      </c>
      <c r="W1694" s="202"/>
      <c r="X1694" s="202"/>
      <c r="Y1694" s="202"/>
      <c r="Z1694" s="193"/>
      <c r="AA1694" s="193" t="s">
        <v>362</v>
      </c>
      <c r="AB1694" s="203"/>
      <c r="AC1694" s="204" t="str">
        <f t="shared" si="240"/>
        <v>CLOSE</v>
      </c>
      <c r="AD1694" s="47" t="str">
        <f t="array" ref="AD1694">IF(D1694="","",INDEX(HM_Unit!$D$1:$AE$1,MATCH(C1694,HM_Unit!$D$2:$AE$2,0)))</f>
        <v/>
      </c>
      <c r="AE1694" s="46"/>
      <c r="AF1694" s="46"/>
      <c r="AG1694" s="46"/>
      <c r="AH1694" s="46"/>
      <c r="AI1694" s="46"/>
      <c r="AJ1694" s="46"/>
      <c r="AK1694" s="46"/>
    </row>
    <row r="1695" spans="1:37" ht="12" customHeight="1">
      <c r="A1695" s="46" t="str">
        <f>IFERROR(VLOOKUP(D1695,Sort!B:D,3,0),"")</f>
        <v/>
      </c>
      <c r="B1695" s="190" t="str">
        <f t="shared" si="234"/>
        <v>0CLOSE</v>
      </c>
      <c r="C1695" s="196"/>
      <c r="D1695" s="193"/>
      <c r="E1695" s="193" t="str">
        <f>IFERROR(VLOOKUP(D1695,Sort!B:C,2,0),"")</f>
        <v/>
      </c>
      <c r="F1695" s="194"/>
      <c r="G1695" s="195" t="str">
        <f t="shared" si="235"/>
        <v/>
      </c>
      <c r="H1695" s="243"/>
      <c r="I1695" s="197"/>
      <c r="J1695" s="243"/>
      <c r="K1695" s="197"/>
      <c r="L1695" s="198" t="str">
        <f t="shared" si="236"/>
        <v/>
      </c>
      <c r="M1695" s="199" t="str">
        <f t="shared" si="237"/>
        <v/>
      </c>
      <c r="N1695" s="200" t="str">
        <f t="shared" si="238"/>
        <v xml:space="preserve"> </v>
      </c>
      <c r="O1695" s="201"/>
      <c r="P1695" s="201"/>
      <c r="Q1695" s="202"/>
      <c r="R1695" s="202"/>
      <c r="S1695" s="202"/>
      <c r="T1695" s="193" t="str">
        <f>IFERROR(VLOOKUP(S1695,Sort!E:F,2,0),"")</f>
        <v/>
      </c>
      <c r="U1695" s="115" t="str">
        <f t="shared" si="239"/>
        <v/>
      </c>
      <c r="V1695" s="202" t="s">
        <v>422</v>
      </c>
      <c r="W1695" s="202"/>
      <c r="X1695" s="202"/>
      <c r="Y1695" s="202"/>
      <c r="Z1695" s="193"/>
      <c r="AA1695" s="193" t="s">
        <v>362</v>
      </c>
      <c r="AB1695" s="203"/>
      <c r="AC1695" s="204" t="str">
        <f t="shared" si="240"/>
        <v>CLOSE</v>
      </c>
      <c r="AD1695" s="47" t="str">
        <f t="array" ref="AD1695">IF(D1695="","",INDEX(HM_Unit!$D$1:$AE$1,MATCH(C1695,HM_Unit!$D$2:$AE$2,0)))</f>
        <v/>
      </c>
      <c r="AE1695" s="46"/>
      <c r="AF1695" s="46"/>
      <c r="AG1695" s="46"/>
      <c r="AH1695" s="46"/>
      <c r="AI1695" s="46"/>
      <c r="AJ1695" s="46"/>
      <c r="AK1695" s="46"/>
    </row>
    <row r="1696" spans="1:37" ht="12" customHeight="1">
      <c r="A1696" s="46" t="str">
        <f>IFERROR(VLOOKUP(D1696,Sort!B:D,3,0),"")</f>
        <v/>
      </c>
      <c r="B1696" s="190" t="str">
        <f t="shared" si="234"/>
        <v>0CLOSE</v>
      </c>
      <c r="C1696" s="196"/>
      <c r="D1696" s="193"/>
      <c r="E1696" s="193" t="str">
        <f>IFERROR(VLOOKUP(D1696,Sort!B:C,2,0),"")</f>
        <v/>
      </c>
      <c r="F1696" s="194"/>
      <c r="G1696" s="195" t="str">
        <f t="shared" si="235"/>
        <v/>
      </c>
      <c r="H1696" s="243"/>
      <c r="I1696" s="197"/>
      <c r="J1696" s="243"/>
      <c r="K1696" s="197"/>
      <c r="L1696" s="198" t="str">
        <f t="shared" si="236"/>
        <v/>
      </c>
      <c r="M1696" s="199" t="str">
        <f t="shared" si="237"/>
        <v/>
      </c>
      <c r="N1696" s="200" t="str">
        <f t="shared" si="238"/>
        <v xml:space="preserve"> </v>
      </c>
      <c r="O1696" s="201"/>
      <c r="P1696" s="201"/>
      <c r="Q1696" s="202"/>
      <c r="R1696" s="202"/>
      <c r="S1696" s="202"/>
      <c r="T1696" s="193" t="str">
        <f>IFERROR(VLOOKUP(S1696,Sort!E:F,2,0),"")</f>
        <v/>
      </c>
      <c r="U1696" s="115" t="str">
        <f t="shared" si="239"/>
        <v/>
      </c>
      <c r="V1696" s="202" t="s">
        <v>422</v>
      </c>
      <c r="W1696" s="202"/>
      <c r="X1696" s="202"/>
      <c r="Y1696" s="202"/>
      <c r="Z1696" s="193"/>
      <c r="AA1696" s="193" t="s">
        <v>362</v>
      </c>
      <c r="AB1696" s="203"/>
      <c r="AC1696" s="204" t="str">
        <f t="shared" si="240"/>
        <v>CLOSE</v>
      </c>
      <c r="AD1696" s="47" t="str">
        <f t="array" ref="AD1696">IF(D1696="","",INDEX(HM_Unit!$D$1:$AE$1,MATCH(C1696,HM_Unit!$D$2:$AE$2,0)))</f>
        <v/>
      </c>
      <c r="AE1696" s="46"/>
      <c r="AF1696" s="46"/>
      <c r="AG1696" s="46"/>
      <c r="AH1696" s="46"/>
      <c r="AI1696" s="46"/>
      <c r="AJ1696" s="46"/>
      <c r="AK1696" s="46"/>
    </row>
    <row r="1697" spans="1:37" ht="12" customHeight="1">
      <c r="A1697" s="46" t="str">
        <f>IFERROR(VLOOKUP(D1697,Sort!B:D,3,0),"")</f>
        <v/>
      </c>
      <c r="B1697" s="190" t="str">
        <f t="shared" si="234"/>
        <v>0CLOSE</v>
      </c>
      <c r="C1697" s="196"/>
      <c r="D1697" s="193"/>
      <c r="E1697" s="193" t="str">
        <f>IFERROR(VLOOKUP(D1697,Sort!B:C,2,0),"")</f>
        <v/>
      </c>
      <c r="F1697" s="194"/>
      <c r="G1697" s="195" t="str">
        <f t="shared" si="235"/>
        <v/>
      </c>
      <c r="H1697" s="243"/>
      <c r="I1697" s="197"/>
      <c r="J1697" s="243"/>
      <c r="K1697" s="197"/>
      <c r="L1697" s="198" t="str">
        <f t="shared" si="236"/>
        <v/>
      </c>
      <c r="M1697" s="199" t="str">
        <f t="shared" si="237"/>
        <v/>
      </c>
      <c r="N1697" s="200" t="str">
        <f t="shared" si="238"/>
        <v xml:space="preserve"> </v>
      </c>
      <c r="O1697" s="201"/>
      <c r="P1697" s="201"/>
      <c r="Q1697" s="202"/>
      <c r="R1697" s="202"/>
      <c r="S1697" s="202"/>
      <c r="T1697" s="193" t="str">
        <f>IFERROR(VLOOKUP(S1697,Sort!E:F,2,0),"")</f>
        <v/>
      </c>
      <c r="U1697" s="115" t="str">
        <f t="shared" si="239"/>
        <v/>
      </c>
      <c r="V1697" s="202" t="s">
        <v>422</v>
      </c>
      <c r="W1697" s="202"/>
      <c r="X1697" s="202"/>
      <c r="Y1697" s="202"/>
      <c r="Z1697" s="193"/>
      <c r="AA1697" s="193" t="s">
        <v>362</v>
      </c>
      <c r="AB1697" s="203"/>
      <c r="AC1697" s="204" t="str">
        <f t="shared" si="240"/>
        <v>CLOSE</v>
      </c>
      <c r="AD1697" s="47" t="str">
        <f t="array" ref="AD1697">IF(D1697="","",INDEX(HM_Unit!$D$1:$AE$1,MATCH(C1697,HM_Unit!$D$2:$AE$2,0)))</f>
        <v/>
      </c>
      <c r="AE1697" s="46"/>
      <c r="AF1697" s="46"/>
      <c r="AG1697" s="46"/>
      <c r="AH1697" s="46"/>
      <c r="AI1697" s="46"/>
      <c r="AJ1697" s="46"/>
      <c r="AK1697" s="46"/>
    </row>
    <row r="1698" spans="1:37" ht="12" customHeight="1">
      <c r="A1698" s="46" t="str">
        <f>IFERROR(VLOOKUP(D1698,Sort!B:D,3,0),"")</f>
        <v/>
      </c>
      <c r="B1698" s="190" t="str">
        <f t="shared" si="234"/>
        <v>0CLOSE</v>
      </c>
      <c r="C1698" s="196"/>
      <c r="D1698" s="193"/>
      <c r="E1698" s="193" t="str">
        <f>IFERROR(VLOOKUP(D1698,Sort!B:C,2,0),"")</f>
        <v/>
      </c>
      <c r="F1698" s="194"/>
      <c r="G1698" s="195" t="str">
        <f t="shared" si="235"/>
        <v/>
      </c>
      <c r="H1698" s="243"/>
      <c r="I1698" s="197"/>
      <c r="J1698" s="243"/>
      <c r="K1698" s="197"/>
      <c r="L1698" s="198" t="str">
        <f t="shared" si="236"/>
        <v/>
      </c>
      <c r="M1698" s="199" t="str">
        <f t="shared" si="237"/>
        <v/>
      </c>
      <c r="N1698" s="200" t="str">
        <f t="shared" si="238"/>
        <v xml:space="preserve"> </v>
      </c>
      <c r="O1698" s="201"/>
      <c r="P1698" s="201"/>
      <c r="Q1698" s="202"/>
      <c r="R1698" s="202"/>
      <c r="S1698" s="202"/>
      <c r="T1698" s="193" t="str">
        <f>IFERROR(VLOOKUP(S1698,Sort!E:F,2,0),"")</f>
        <v/>
      </c>
      <c r="U1698" s="115" t="str">
        <f t="shared" si="239"/>
        <v/>
      </c>
      <c r="V1698" s="202" t="s">
        <v>422</v>
      </c>
      <c r="W1698" s="202"/>
      <c r="X1698" s="202"/>
      <c r="Y1698" s="202"/>
      <c r="Z1698" s="193"/>
      <c r="AA1698" s="193" t="s">
        <v>362</v>
      </c>
      <c r="AB1698" s="203"/>
      <c r="AC1698" s="204" t="str">
        <f t="shared" si="240"/>
        <v>CLOSE</v>
      </c>
      <c r="AD1698" s="47" t="str">
        <f t="array" ref="AD1698">IF(D1698="","",INDEX(HM_Unit!$D$1:$AE$1,MATCH(C1698,HM_Unit!$D$2:$AE$2,0)))</f>
        <v/>
      </c>
      <c r="AE1698" s="46"/>
      <c r="AF1698" s="46"/>
      <c r="AG1698" s="46"/>
      <c r="AH1698" s="46"/>
      <c r="AI1698" s="46"/>
      <c r="AJ1698" s="46"/>
      <c r="AK1698" s="46"/>
    </row>
    <row r="1699" spans="1:37" ht="12" customHeight="1">
      <c r="A1699" s="46" t="str">
        <f>IFERROR(VLOOKUP(D1699,Sort!B:D,3,0),"")</f>
        <v/>
      </c>
      <c r="B1699" s="190" t="str">
        <f t="shared" si="234"/>
        <v>0CLOSE</v>
      </c>
      <c r="C1699" s="196"/>
      <c r="D1699" s="193"/>
      <c r="E1699" s="193" t="str">
        <f>IFERROR(VLOOKUP(D1699,Sort!B:C,2,0),"")</f>
        <v/>
      </c>
      <c r="F1699" s="194"/>
      <c r="G1699" s="195" t="str">
        <f t="shared" si="235"/>
        <v/>
      </c>
      <c r="H1699" s="243"/>
      <c r="I1699" s="197"/>
      <c r="J1699" s="243"/>
      <c r="K1699" s="197"/>
      <c r="L1699" s="198" t="str">
        <f t="shared" si="236"/>
        <v/>
      </c>
      <c r="M1699" s="199" t="str">
        <f t="shared" si="237"/>
        <v/>
      </c>
      <c r="N1699" s="200" t="str">
        <f t="shared" si="238"/>
        <v xml:space="preserve"> </v>
      </c>
      <c r="O1699" s="201"/>
      <c r="P1699" s="201"/>
      <c r="Q1699" s="202"/>
      <c r="R1699" s="202"/>
      <c r="S1699" s="202"/>
      <c r="T1699" s="193" t="str">
        <f>IFERROR(VLOOKUP(S1699,Sort!E:F,2,0),"")</f>
        <v/>
      </c>
      <c r="U1699" s="115" t="str">
        <f t="shared" si="239"/>
        <v/>
      </c>
      <c r="V1699" s="202" t="s">
        <v>422</v>
      </c>
      <c r="W1699" s="202"/>
      <c r="X1699" s="202"/>
      <c r="Y1699" s="202"/>
      <c r="Z1699" s="193"/>
      <c r="AA1699" s="193" t="s">
        <v>362</v>
      </c>
      <c r="AB1699" s="203"/>
      <c r="AC1699" s="204" t="str">
        <f t="shared" si="240"/>
        <v>CLOSE</v>
      </c>
      <c r="AD1699" s="47" t="str">
        <f t="array" ref="AD1699">IF(D1699="","",INDEX(HM_Unit!$D$1:$AE$1,MATCH(C1699,HM_Unit!$D$2:$AE$2,0)))</f>
        <v/>
      </c>
      <c r="AE1699" s="46"/>
      <c r="AF1699" s="46"/>
      <c r="AG1699" s="46"/>
      <c r="AH1699" s="46"/>
      <c r="AI1699" s="46"/>
      <c r="AJ1699" s="46"/>
      <c r="AK1699" s="46"/>
    </row>
    <row r="1700" spans="1:37" ht="12" customHeight="1">
      <c r="A1700" s="46" t="str">
        <f>IFERROR(VLOOKUP(D1700,Sort!B:D,3,0),"")</f>
        <v/>
      </c>
      <c r="B1700" s="190" t="str">
        <f t="shared" si="234"/>
        <v>0CLOSE</v>
      </c>
      <c r="C1700" s="196"/>
      <c r="D1700" s="193"/>
      <c r="E1700" s="193" t="str">
        <f>IFERROR(VLOOKUP(D1700,Sort!B:C,2,0),"")</f>
        <v/>
      </c>
      <c r="F1700" s="194"/>
      <c r="G1700" s="195" t="str">
        <f t="shared" si="235"/>
        <v/>
      </c>
      <c r="H1700" s="243"/>
      <c r="I1700" s="197"/>
      <c r="J1700" s="243"/>
      <c r="K1700" s="197"/>
      <c r="L1700" s="198" t="str">
        <f t="shared" si="236"/>
        <v/>
      </c>
      <c r="M1700" s="199" t="str">
        <f t="shared" si="237"/>
        <v/>
      </c>
      <c r="N1700" s="200" t="str">
        <f t="shared" si="238"/>
        <v xml:space="preserve"> </v>
      </c>
      <c r="O1700" s="201"/>
      <c r="P1700" s="201"/>
      <c r="Q1700" s="202"/>
      <c r="R1700" s="202"/>
      <c r="S1700" s="202"/>
      <c r="T1700" s="193" t="str">
        <f>IFERROR(VLOOKUP(S1700,Sort!E:F,2,0),"")</f>
        <v/>
      </c>
      <c r="U1700" s="115" t="str">
        <f t="shared" si="239"/>
        <v/>
      </c>
      <c r="V1700" s="202" t="s">
        <v>422</v>
      </c>
      <c r="W1700" s="202"/>
      <c r="X1700" s="202"/>
      <c r="Y1700" s="202"/>
      <c r="Z1700" s="193"/>
      <c r="AA1700" s="193" t="s">
        <v>362</v>
      </c>
      <c r="AB1700" s="203"/>
      <c r="AC1700" s="204" t="str">
        <f t="shared" si="240"/>
        <v>CLOSE</v>
      </c>
      <c r="AD1700" s="47" t="str">
        <f t="array" ref="AD1700">IF(D1700="","",INDEX(HM_Unit!$D$1:$AE$1,MATCH(C1700,HM_Unit!$D$2:$AE$2,0)))</f>
        <v/>
      </c>
      <c r="AE1700" s="46"/>
      <c r="AF1700" s="46"/>
      <c r="AG1700" s="46"/>
      <c r="AH1700" s="46"/>
      <c r="AI1700" s="46"/>
      <c r="AJ1700" s="46"/>
      <c r="AK1700" s="46"/>
    </row>
    <row r="1701" spans="1:37" ht="12" customHeight="1">
      <c r="A1701" s="46" t="str">
        <f>IFERROR(VLOOKUP(D1701,Sort!B:D,3,0),"")</f>
        <v/>
      </c>
      <c r="B1701" s="190" t="str">
        <f t="shared" si="234"/>
        <v>0CLOSE</v>
      </c>
      <c r="C1701" s="196"/>
      <c r="D1701" s="193"/>
      <c r="E1701" s="193" t="str">
        <f>IFERROR(VLOOKUP(D1701,Sort!B:C,2,0),"")</f>
        <v/>
      </c>
      <c r="F1701" s="194"/>
      <c r="G1701" s="195" t="str">
        <f t="shared" si="235"/>
        <v/>
      </c>
      <c r="H1701" s="243"/>
      <c r="I1701" s="197"/>
      <c r="J1701" s="243"/>
      <c r="K1701" s="197"/>
      <c r="L1701" s="198" t="str">
        <f t="shared" si="236"/>
        <v/>
      </c>
      <c r="M1701" s="199" t="str">
        <f t="shared" si="237"/>
        <v/>
      </c>
      <c r="N1701" s="200" t="str">
        <f t="shared" si="238"/>
        <v xml:space="preserve"> </v>
      </c>
      <c r="O1701" s="201"/>
      <c r="P1701" s="201"/>
      <c r="Q1701" s="202"/>
      <c r="R1701" s="202"/>
      <c r="S1701" s="202"/>
      <c r="T1701" s="193" t="str">
        <f>IFERROR(VLOOKUP(S1701,Sort!E:F,2,0),"")</f>
        <v/>
      </c>
      <c r="U1701" s="115" t="str">
        <f t="shared" si="239"/>
        <v/>
      </c>
      <c r="V1701" s="202" t="s">
        <v>422</v>
      </c>
      <c r="W1701" s="202"/>
      <c r="X1701" s="202"/>
      <c r="Y1701" s="202"/>
      <c r="Z1701" s="193"/>
      <c r="AA1701" s="193" t="s">
        <v>362</v>
      </c>
      <c r="AB1701" s="203"/>
      <c r="AC1701" s="204" t="str">
        <f t="shared" si="240"/>
        <v>CLOSE</v>
      </c>
      <c r="AD1701" s="47" t="str">
        <f t="array" ref="AD1701">IF(D1701="","",INDEX(HM_Unit!$D$1:$AE$1,MATCH(C1701,HM_Unit!$D$2:$AE$2,0)))</f>
        <v/>
      </c>
      <c r="AE1701" s="46"/>
      <c r="AF1701" s="46"/>
      <c r="AG1701" s="46"/>
      <c r="AH1701" s="46"/>
      <c r="AI1701" s="46"/>
      <c r="AJ1701" s="46"/>
      <c r="AK1701" s="46"/>
    </row>
    <row r="1702" spans="1:37" ht="12" customHeight="1">
      <c r="A1702" s="46" t="str">
        <f>IFERROR(VLOOKUP(D1702,Sort!B:D,3,0),"")</f>
        <v/>
      </c>
      <c r="B1702" s="190" t="str">
        <f t="shared" si="234"/>
        <v>0CLOSE</v>
      </c>
      <c r="C1702" s="196"/>
      <c r="D1702" s="193"/>
      <c r="E1702" s="193" t="str">
        <f>IFERROR(VLOOKUP(D1702,Sort!B:C,2,0),"")</f>
        <v/>
      </c>
      <c r="F1702" s="194"/>
      <c r="G1702" s="195" t="str">
        <f t="shared" si="235"/>
        <v/>
      </c>
      <c r="H1702" s="243"/>
      <c r="I1702" s="197"/>
      <c r="J1702" s="243"/>
      <c r="K1702" s="197"/>
      <c r="L1702" s="198" t="str">
        <f t="shared" si="236"/>
        <v/>
      </c>
      <c r="M1702" s="199" t="str">
        <f t="shared" si="237"/>
        <v/>
      </c>
      <c r="N1702" s="200" t="str">
        <f t="shared" si="238"/>
        <v xml:space="preserve"> </v>
      </c>
      <c r="O1702" s="201"/>
      <c r="P1702" s="201"/>
      <c r="Q1702" s="202"/>
      <c r="R1702" s="202"/>
      <c r="S1702" s="202"/>
      <c r="T1702" s="193" t="str">
        <f>IFERROR(VLOOKUP(S1702,Sort!E:F,2,0),"")</f>
        <v/>
      </c>
      <c r="U1702" s="115" t="str">
        <f t="shared" si="239"/>
        <v/>
      </c>
      <c r="V1702" s="202" t="s">
        <v>422</v>
      </c>
      <c r="W1702" s="202"/>
      <c r="X1702" s="202"/>
      <c r="Y1702" s="202"/>
      <c r="Z1702" s="193"/>
      <c r="AA1702" s="193" t="s">
        <v>362</v>
      </c>
      <c r="AB1702" s="203"/>
      <c r="AC1702" s="204" t="str">
        <f t="shared" si="240"/>
        <v>CLOSE</v>
      </c>
      <c r="AD1702" s="47" t="str">
        <f t="array" ref="AD1702">IF(D1702="","",INDEX(HM_Unit!$D$1:$AE$1,MATCH(C1702,HM_Unit!$D$2:$AE$2,0)))</f>
        <v/>
      </c>
      <c r="AE1702" s="46"/>
      <c r="AF1702" s="46"/>
      <c r="AG1702" s="46"/>
      <c r="AH1702" s="46"/>
      <c r="AI1702" s="46"/>
      <c r="AJ1702" s="46"/>
      <c r="AK1702" s="46"/>
    </row>
    <row r="1703" spans="1:37" ht="12" customHeight="1">
      <c r="A1703" s="46" t="str">
        <f>IFERROR(VLOOKUP(D1703,Sort!B:D,3,0),"")</f>
        <v/>
      </c>
      <c r="B1703" s="190" t="str">
        <f t="shared" si="234"/>
        <v>0CLOSE</v>
      </c>
      <c r="C1703" s="196"/>
      <c r="D1703" s="193"/>
      <c r="E1703" s="193" t="str">
        <f>IFERROR(VLOOKUP(D1703,Sort!B:C,2,0),"")</f>
        <v/>
      </c>
      <c r="F1703" s="194"/>
      <c r="G1703" s="195" t="str">
        <f t="shared" si="235"/>
        <v/>
      </c>
      <c r="H1703" s="243"/>
      <c r="I1703" s="197"/>
      <c r="J1703" s="243"/>
      <c r="K1703" s="197"/>
      <c r="L1703" s="198" t="str">
        <f t="shared" si="236"/>
        <v/>
      </c>
      <c r="M1703" s="199" t="str">
        <f t="shared" si="237"/>
        <v/>
      </c>
      <c r="N1703" s="200" t="str">
        <f t="shared" si="238"/>
        <v xml:space="preserve"> </v>
      </c>
      <c r="O1703" s="201"/>
      <c r="P1703" s="201"/>
      <c r="Q1703" s="202"/>
      <c r="R1703" s="202"/>
      <c r="S1703" s="202"/>
      <c r="T1703" s="193" t="str">
        <f>IFERROR(VLOOKUP(S1703,Sort!E:F,2,0),"")</f>
        <v/>
      </c>
      <c r="U1703" s="115" t="str">
        <f t="shared" si="239"/>
        <v/>
      </c>
      <c r="V1703" s="202" t="s">
        <v>422</v>
      </c>
      <c r="W1703" s="202"/>
      <c r="X1703" s="202"/>
      <c r="Y1703" s="202"/>
      <c r="Z1703" s="193"/>
      <c r="AA1703" s="193" t="s">
        <v>362</v>
      </c>
      <c r="AB1703" s="203"/>
      <c r="AC1703" s="204" t="str">
        <f t="shared" si="240"/>
        <v>CLOSE</v>
      </c>
      <c r="AD1703" s="47" t="str">
        <f t="array" ref="AD1703">IF(D1703="","",INDEX(HM_Unit!$D$1:$AE$1,MATCH(C1703,HM_Unit!$D$2:$AE$2,0)))</f>
        <v/>
      </c>
      <c r="AE1703" s="46"/>
      <c r="AF1703" s="46"/>
      <c r="AG1703" s="46"/>
      <c r="AH1703" s="46"/>
      <c r="AI1703" s="46"/>
      <c r="AJ1703" s="46"/>
      <c r="AK1703" s="46"/>
    </row>
    <row r="1704" spans="1:37" ht="12" customHeight="1">
      <c r="A1704" s="46" t="str">
        <f>IFERROR(VLOOKUP(D1704,Sort!B:D,3,0),"")</f>
        <v/>
      </c>
      <c r="B1704" s="190" t="str">
        <f t="shared" si="234"/>
        <v>0CLOSE</v>
      </c>
      <c r="C1704" s="196"/>
      <c r="D1704" s="193"/>
      <c r="E1704" s="193" t="str">
        <f>IFERROR(VLOOKUP(D1704,Sort!B:C,2,0),"")</f>
        <v/>
      </c>
      <c r="F1704" s="194"/>
      <c r="G1704" s="195" t="str">
        <f t="shared" si="235"/>
        <v/>
      </c>
      <c r="H1704" s="243"/>
      <c r="I1704" s="197"/>
      <c r="J1704" s="243"/>
      <c r="K1704" s="197"/>
      <c r="L1704" s="198" t="str">
        <f t="shared" si="236"/>
        <v/>
      </c>
      <c r="M1704" s="199" t="str">
        <f t="shared" si="237"/>
        <v/>
      </c>
      <c r="N1704" s="200" t="str">
        <f t="shared" si="238"/>
        <v xml:space="preserve"> </v>
      </c>
      <c r="O1704" s="201"/>
      <c r="P1704" s="201"/>
      <c r="Q1704" s="202"/>
      <c r="R1704" s="202"/>
      <c r="S1704" s="202"/>
      <c r="T1704" s="193" t="str">
        <f>IFERROR(VLOOKUP(S1704,Sort!E:F,2,0),"")</f>
        <v/>
      </c>
      <c r="U1704" s="115" t="str">
        <f t="shared" si="239"/>
        <v/>
      </c>
      <c r="V1704" s="202" t="s">
        <v>422</v>
      </c>
      <c r="W1704" s="202"/>
      <c r="X1704" s="202"/>
      <c r="Y1704" s="202"/>
      <c r="Z1704" s="193"/>
      <c r="AA1704" s="193" t="s">
        <v>362</v>
      </c>
      <c r="AB1704" s="203"/>
      <c r="AC1704" s="204" t="str">
        <f t="shared" si="240"/>
        <v>CLOSE</v>
      </c>
      <c r="AD1704" s="47" t="str">
        <f t="array" ref="AD1704">IF(D1704="","",INDEX(HM_Unit!$D$1:$AE$1,MATCH(C1704,HM_Unit!$D$2:$AE$2,0)))</f>
        <v/>
      </c>
      <c r="AE1704" s="46"/>
      <c r="AF1704" s="46"/>
      <c r="AG1704" s="46"/>
      <c r="AH1704" s="46"/>
      <c r="AI1704" s="46"/>
      <c r="AJ1704" s="46"/>
      <c r="AK1704" s="46"/>
    </row>
    <row r="1705" spans="1:37" ht="12" customHeight="1">
      <c r="A1705" s="46" t="str">
        <f>IFERROR(VLOOKUP(D1705,Sort!B:D,3,0),"")</f>
        <v/>
      </c>
      <c r="B1705" s="190" t="str">
        <f t="shared" si="234"/>
        <v>0CLOSE</v>
      </c>
      <c r="C1705" s="196"/>
      <c r="D1705" s="193"/>
      <c r="E1705" s="193" t="str">
        <f>IFERROR(VLOOKUP(D1705,Sort!B:C,2,0),"")</f>
        <v/>
      </c>
      <c r="F1705" s="194"/>
      <c r="G1705" s="195" t="str">
        <f t="shared" si="235"/>
        <v/>
      </c>
      <c r="H1705" s="243"/>
      <c r="I1705" s="197"/>
      <c r="J1705" s="243"/>
      <c r="K1705" s="197"/>
      <c r="L1705" s="198" t="str">
        <f t="shared" si="236"/>
        <v/>
      </c>
      <c r="M1705" s="199" t="str">
        <f t="shared" si="237"/>
        <v/>
      </c>
      <c r="N1705" s="200" t="str">
        <f t="shared" si="238"/>
        <v xml:space="preserve"> </v>
      </c>
      <c r="O1705" s="201"/>
      <c r="P1705" s="201"/>
      <c r="Q1705" s="202"/>
      <c r="R1705" s="202"/>
      <c r="S1705" s="202"/>
      <c r="T1705" s="193" t="str">
        <f>IFERROR(VLOOKUP(S1705,Sort!E:F,2,0),"")</f>
        <v/>
      </c>
      <c r="U1705" s="115" t="str">
        <f t="shared" si="239"/>
        <v/>
      </c>
      <c r="V1705" s="202" t="s">
        <v>422</v>
      </c>
      <c r="W1705" s="202"/>
      <c r="X1705" s="202"/>
      <c r="Y1705" s="202"/>
      <c r="Z1705" s="193"/>
      <c r="AA1705" s="193" t="s">
        <v>362</v>
      </c>
      <c r="AB1705" s="203"/>
      <c r="AC1705" s="204" t="str">
        <f t="shared" si="240"/>
        <v>CLOSE</v>
      </c>
      <c r="AD1705" s="47" t="str">
        <f t="array" ref="AD1705">IF(D1705="","",INDEX(HM_Unit!$D$1:$AE$1,MATCH(C1705,HM_Unit!$D$2:$AE$2,0)))</f>
        <v/>
      </c>
      <c r="AE1705" s="46"/>
      <c r="AF1705" s="46"/>
      <c r="AG1705" s="46"/>
      <c r="AH1705" s="46"/>
      <c r="AI1705" s="46"/>
      <c r="AJ1705" s="46"/>
      <c r="AK1705" s="46"/>
    </row>
    <row r="1706" spans="1:37" ht="12" customHeight="1">
      <c r="A1706" s="46" t="str">
        <f>IFERROR(VLOOKUP(D1706,Sort!B:D,3,0),"")</f>
        <v/>
      </c>
      <c r="B1706" s="190" t="str">
        <f t="shared" si="234"/>
        <v>0CLOSE</v>
      </c>
      <c r="C1706" s="196"/>
      <c r="D1706" s="193"/>
      <c r="E1706" s="193" t="str">
        <f>IFERROR(VLOOKUP(D1706,Sort!B:C,2,0),"")</f>
        <v/>
      </c>
      <c r="F1706" s="194"/>
      <c r="G1706" s="195" t="str">
        <f t="shared" si="235"/>
        <v/>
      </c>
      <c r="H1706" s="243"/>
      <c r="I1706" s="197"/>
      <c r="J1706" s="243"/>
      <c r="K1706" s="197"/>
      <c r="L1706" s="198" t="str">
        <f t="shared" si="236"/>
        <v/>
      </c>
      <c r="M1706" s="199" t="str">
        <f t="shared" si="237"/>
        <v/>
      </c>
      <c r="N1706" s="200" t="str">
        <f t="shared" si="238"/>
        <v xml:space="preserve"> </v>
      </c>
      <c r="O1706" s="201"/>
      <c r="P1706" s="201"/>
      <c r="Q1706" s="202"/>
      <c r="R1706" s="202"/>
      <c r="S1706" s="202"/>
      <c r="T1706" s="193" t="str">
        <f>IFERROR(VLOOKUP(S1706,Sort!E:F,2,0),"")</f>
        <v/>
      </c>
      <c r="U1706" s="115" t="str">
        <f t="shared" si="239"/>
        <v/>
      </c>
      <c r="V1706" s="202" t="s">
        <v>422</v>
      </c>
      <c r="W1706" s="202"/>
      <c r="X1706" s="202"/>
      <c r="Y1706" s="202"/>
      <c r="Z1706" s="193"/>
      <c r="AA1706" s="193" t="s">
        <v>362</v>
      </c>
      <c r="AB1706" s="203"/>
      <c r="AC1706" s="204" t="str">
        <f t="shared" si="240"/>
        <v>CLOSE</v>
      </c>
      <c r="AD1706" s="47" t="str">
        <f t="array" ref="AD1706">IF(D1706="","",INDEX(HM_Unit!$D$1:$AE$1,MATCH(C1706,HM_Unit!$D$2:$AE$2,0)))</f>
        <v/>
      </c>
      <c r="AE1706" s="46"/>
      <c r="AF1706" s="46"/>
      <c r="AG1706" s="46"/>
      <c r="AH1706" s="46"/>
      <c r="AI1706" s="46"/>
      <c r="AJ1706" s="46"/>
      <c r="AK1706" s="46"/>
    </row>
    <row r="1707" spans="1:37" ht="12" customHeight="1">
      <c r="A1707" s="46" t="str">
        <f>IFERROR(VLOOKUP(D1707,Sort!B:D,3,0),"")</f>
        <v/>
      </c>
      <c r="B1707" s="190" t="str">
        <f t="shared" si="234"/>
        <v>0CLOSE</v>
      </c>
      <c r="C1707" s="196"/>
      <c r="D1707" s="193"/>
      <c r="E1707" s="193" t="str">
        <f>IFERROR(VLOOKUP(D1707,Sort!B:C,2,0),"")</f>
        <v/>
      </c>
      <c r="F1707" s="194"/>
      <c r="G1707" s="195" t="str">
        <f t="shared" si="235"/>
        <v/>
      </c>
      <c r="H1707" s="243"/>
      <c r="I1707" s="197"/>
      <c r="J1707" s="243"/>
      <c r="K1707" s="197"/>
      <c r="L1707" s="198" t="str">
        <f t="shared" si="236"/>
        <v/>
      </c>
      <c r="M1707" s="199" t="str">
        <f t="shared" si="237"/>
        <v/>
      </c>
      <c r="N1707" s="200" t="str">
        <f t="shared" si="238"/>
        <v xml:space="preserve"> </v>
      </c>
      <c r="O1707" s="201"/>
      <c r="P1707" s="201"/>
      <c r="Q1707" s="202"/>
      <c r="R1707" s="202"/>
      <c r="S1707" s="202"/>
      <c r="T1707" s="193" t="str">
        <f>IFERROR(VLOOKUP(S1707,Sort!E:F,2,0),"")</f>
        <v/>
      </c>
      <c r="U1707" s="115" t="str">
        <f t="shared" si="239"/>
        <v/>
      </c>
      <c r="V1707" s="202" t="s">
        <v>422</v>
      </c>
      <c r="W1707" s="202"/>
      <c r="X1707" s="202"/>
      <c r="Y1707" s="202"/>
      <c r="Z1707" s="193"/>
      <c r="AA1707" s="193" t="s">
        <v>362</v>
      </c>
      <c r="AB1707" s="203"/>
      <c r="AC1707" s="204" t="str">
        <f t="shared" si="240"/>
        <v>CLOSE</v>
      </c>
      <c r="AD1707" s="47" t="str">
        <f t="array" ref="AD1707">IF(D1707="","",INDEX(HM_Unit!$D$1:$AE$1,MATCH(C1707,HM_Unit!$D$2:$AE$2,0)))</f>
        <v/>
      </c>
      <c r="AE1707" s="46"/>
      <c r="AF1707" s="46"/>
      <c r="AG1707" s="46"/>
      <c r="AH1707" s="46"/>
      <c r="AI1707" s="46"/>
      <c r="AJ1707" s="46"/>
      <c r="AK1707" s="46"/>
    </row>
    <row r="1708" spans="1:37" ht="12" customHeight="1">
      <c r="A1708" s="46" t="str">
        <f>IFERROR(VLOOKUP(D1708,Sort!B:D,3,0),"")</f>
        <v/>
      </c>
      <c r="B1708" s="190" t="str">
        <f t="shared" si="234"/>
        <v>0CLOSE</v>
      </c>
      <c r="C1708" s="196"/>
      <c r="D1708" s="193"/>
      <c r="E1708" s="193" t="str">
        <f>IFERROR(VLOOKUP(D1708,Sort!B:C,2,0),"")</f>
        <v/>
      </c>
      <c r="F1708" s="194"/>
      <c r="G1708" s="195" t="str">
        <f t="shared" si="235"/>
        <v/>
      </c>
      <c r="H1708" s="243"/>
      <c r="I1708" s="197"/>
      <c r="J1708" s="243"/>
      <c r="K1708" s="197"/>
      <c r="L1708" s="198" t="str">
        <f t="shared" si="236"/>
        <v/>
      </c>
      <c r="M1708" s="199" t="str">
        <f t="shared" si="237"/>
        <v/>
      </c>
      <c r="N1708" s="200" t="str">
        <f t="shared" si="238"/>
        <v xml:space="preserve"> </v>
      </c>
      <c r="O1708" s="201"/>
      <c r="P1708" s="201"/>
      <c r="Q1708" s="202"/>
      <c r="R1708" s="202"/>
      <c r="S1708" s="202"/>
      <c r="T1708" s="193" t="str">
        <f>IFERROR(VLOOKUP(S1708,Sort!E:F,2,0),"")</f>
        <v/>
      </c>
      <c r="U1708" s="115" t="str">
        <f t="shared" si="239"/>
        <v/>
      </c>
      <c r="V1708" s="202" t="s">
        <v>422</v>
      </c>
      <c r="W1708" s="202"/>
      <c r="X1708" s="202"/>
      <c r="Y1708" s="202"/>
      <c r="Z1708" s="193"/>
      <c r="AA1708" s="193" t="s">
        <v>362</v>
      </c>
      <c r="AB1708" s="203"/>
      <c r="AC1708" s="204" t="str">
        <f t="shared" si="240"/>
        <v>CLOSE</v>
      </c>
      <c r="AD1708" s="47" t="str">
        <f t="array" ref="AD1708">IF(D1708="","",INDEX(HM_Unit!$D$1:$AE$1,MATCH(C1708,HM_Unit!$D$2:$AE$2,0)))</f>
        <v/>
      </c>
      <c r="AE1708" s="46"/>
      <c r="AF1708" s="46"/>
      <c r="AG1708" s="46"/>
      <c r="AH1708" s="46"/>
      <c r="AI1708" s="46"/>
      <c r="AJ1708" s="46"/>
      <c r="AK1708" s="46"/>
    </row>
    <row r="1709" spans="1:37" ht="12" customHeight="1">
      <c r="A1709" s="46" t="str">
        <f>IFERROR(VLOOKUP(D1709,Sort!B:D,3,0),"")</f>
        <v/>
      </c>
      <c r="B1709" s="190" t="str">
        <f t="shared" si="234"/>
        <v>0CLOSE</v>
      </c>
      <c r="C1709" s="196"/>
      <c r="D1709" s="193"/>
      <c r="E1709" s="193" t="str">
        <f>IFERROR(VLOOKUP(D1709,Sort!B:C,2,0),"")</f>
        <v/>
      </c>
      <c r="F1709" s="194"/>
      <c r="G1709" s="195" t="str">
        <f t="shared" si="235"/>
        <v/>
      </c>
      <c r="H1709" s="243"/>
      <c r="I1709" s="197"/>
      <c r="J1709" s="243"/>
      <c r="K1709" s="197"/>
      <c r="L1709" s="198" t="str">
        <f t="shared" si="236"/>
        <v/>
      </c>
      <c r="M1709" s="199" t="str">
        <f t="shared" si="237"/>
        <v/>
      </c>
      <c r="N1709" s="200" t="str">
        <f t="shared" si="238"/>
        <v xml:space="preserve"> </v>
      </c>
      <c r="O1709" s="201"/>
      <c r="P1709" s="201"/>
      <c r="Q1709" s="202"/>
      <c r="R1709" s="202"/>
      <c r="S1709" s="202"/>
      <c r="T1709" s="193" t="str">
        <f>IFERROR(VLOOKUP(S1709,Sort!E:F,2,0),"")</f>
        <v/>
      </c>
      <c r="U1709" s="115" t="str">
        <f t="shared" si="239"/>
        <v/>
      </c>
      <c r="V1709" s="202" t="s">
        <v>422</v>
      </c>
      <c r="W1709" s="202"/>
      <c r="X1709" s="202"/>
      <c r="Y1709" s="202"/>
      <c r="Z1709" s="193"/>
      <c r="AA1709" s="193" t="s">
        <v>362</v>
      </c>
      <c r="AB1709" s="203"/>
      <c r="AC1709" s="204" t="str">
        <f t="shared" si="240"/>
        <v>CLOSE</v>
      </c>
      <c r="AD1709" s="47" t="str">
        <f t="array" ref="AD1709">IF(D1709="","",INDEX(HM_Unit!$D$1:$AE$1,MATCH(C1709,HM_Unit!$D$2:$AE$2,0)))</f>
        <v/>
      </c>
      <c r="AE1709" s="46"/>
      <c r="AF1709" s="46"/>
      <c r="AG1709" s="46"/>
      <c r="AH1709" s="46"/>
      <c r="AI1709" s="46"/>
      <c r="AJ1709" s="46"/>
      <c r="AK1709" s="46"/>
    </row>
    <row r="1710" spans="1:37" ht="12" customHeight="1">
      <c r="A1710" s="46" t="str">
        <f>IFERROR(VLOOKUP(D1710,Sort!B:D,3,0),"")</f>
        <v/>
      </c>
      <c r="B1710" s="190" t="str">
        <f t="shared" si="234"/>
        <v>0CLOSE</v>
      </c>
      <c r="C1710" s="196"/>
      <c r="D1710" s="193"/>
      <c r="E1710" s="193" t="str">
        <f>IFERROR(VLOOKUP(D1710,Sort!B:C,2,0),"")</f>
        <v/>
      </c>
      <c r="F1710" s="194"/>
      <c r="G1710" s="195" t="str">
        <f t="shared" si="235"/>
        <v/>
      </c>
      <c r="H1710" s="243"/>
      <c r="I1710" s="197"/>
      <c r="J1710" s="243"/>
      <c r="K1710" s="197"/>
      <c r="L1710" s="198" t="str">
        <f t="shared" si="236"/>
        <v/>
      </c>
      <c r="M1710" s="199" t="str">
        <f t="shared" si="237"/>
        <v/>
      </c>
      <c r="N1710" s="200" t="str">
        <f t="shared" si="238"/>
        <v xml:space="preserve"> </v>
      </c>
      <c r="O1710" s="201"/>
      <c r="P1710" s="201"/>
      <c r="Q1710" s="202"/>
      <c r="R1710" s="202"/>
      <c r="S1710" s="202"/>
      <c r="T1710" s="193" t="str">
        <f>IFERROR(VLOOKUP(S1710,Sort!E:F,2,0),"")</f>
        <v/>
      </c>
      <c r="U1710" s="115" t="str">
        <f t="shared" si="239"/>
        <v/>
      </c>
      <c r="V1710" s="202" t="s">
        <v>422</v>
      </c>
      <c r="W1710" s="202"/>
      <c r="X1710" s="202"/>
      <c r="Y1710" s="202"/>
      <c r="Z1710" s="193"/>
      <c r="AA1710" s="193" t="s">
        <v>362</v>
      </c>
      <c r="AB1710" s="203"/>
      <c r="AC1710" s="204" t="str">
        <f t="shared" si="240"/>
        <v>CLOSE</v>
      </c>
      <c r="AD1710" s="47" t="str">
        <f t="array" ref="AD1710">IF(D1710="","",INDEX(HM_Unit!$D$1:$AE$1,MATCH(C1710,HM_Unit!$D$2:$AE$2,0)))</f>
        <v/>
      </c>
      <c r="AE1710" s="46"/>
      <c r="AF1710" s="46"/>
      <c r="AG1710" s="46"/>
      <c r="AH1710" s="46"/>
      <c r="AI1710" s="46"/>
      <c r="AJ1710" s="46"/>
      <c r="AK1710" s="46"/>
    </row>
    <row r="1711" spans="1:37" ht="12" customHeight="1">
      <c r="A1711" s="46" t="str">
        <f>IFERROR(VLOOKUP(D1711,Sort!B:D,3,0),"")</f>
        <v/>
      </c>
      <c r="B1711" s="190" t="str">
        <f t="shared" si="234"/>
        <v>0CLOSE</v>
      </c>
      <c r="C1711" s="196"/>
      <c r="D1711" s="193"/>
      <c r="E1711" s="193" t="str">
        <f>IFERROR(VLOOKUP(D1711,Sort!B:C,2,0),"")</f>
        <v/>
      </c>
      <c r="F1711" s="194"/>
      <c r="G1711" s="195" t="str">
        <f t="shared" si="235"/>
        <v/>
      </c>
      <c r="H1711" s="243"/>
      <c r="I1711" s="197"/>
      <c r="J1711" s="243"/>
      <c r="K1711" s="197"/>
      <c r="L1711" s="198" t="str">
        <f t="shared" si="236"/>
        <v/>
      </c>
      <c r="M1711" s="199" t="str">
        <f t="shared" si="237"/>
        <v/>
      </c>
      <c r="N1711" s="200" t="str">
        <f t="shared" si="238"/>
        <v xml:space="preserve"> </v>
      </c>
      <c r="O1711" s="201"/>
      <c r="P1711" s="201"/>
      <c r="Q1711" s="202"/>
      <c r="R1711" s="202"/>
      <c r="S1711" s="202"/>
      <c r="T1711" s="193" t="str">
        <f>IFERROR(VLOOKUP(S1711,Sort!E:F,2,0),"")</f>
        <v/>
      </c>
      <c r="U1711" s="115" t="str">
        <f t="shared" si="239"/>
        <v/>
      </c>
      <c r="V1711" s="202" t="s">
        <v>422</v>
      </c>
      <c r="W1711" s="202"/>
      <c r="X1711" s="202"/>
      <c r="Y1711" s="202"/>
      <c r="Z1711" s="193"/>
      <c r="AA1711" s="193" t="s">
        <v>362</v>
      </c>
      <c r="AB1711" s="203"/>
      <c r="AC1711" s="204" t="str">
        <f t="shared" si="240"/>
        <v>CLOSE</v>
      </c>
      <c r="AD1711" s="47" t="str">
        <f t="array" ref="AD1711">IF(D1711="","",INDEX(HM_Unit!$D$1:$AE$1,MATCH(C1711,HM_Unit!$D$2:$AE$2,0)))</f>
        <v/>
      </c>
      <c r="AE1711" s="46"/>
      <c r="AF1711" s="46"/>
      <c r="AG1711" s="46"/>
      <c r="AH1711" s="46"/>
      <c r="AI1711" s="46"/>
      <c r="AJ1711" s="46"/>
      <c r="AK1711" s="46"/>
    </row>
    <row r="1712" spans="1:37" ht="12" customHeight="1">
      <c r="A1712" s="46" t="str">
        <f>IFERROR(VLOOKUP(D1712,Sort!B:D,3,0),"")</f>
        <v/>
      </c>
      <c r="B1712" s="190" t="str">
        <f t="shared" si="234"/>
        <v>0CLOSE</v>
      </c>
      <c r="C1712" s="196"/>
      <c r="D1712" s="193"/>
      <c r="E1712" s="193" t="str">
        <f>IFERROR(VLOOKUP(D1712,Sort!B:C,2,0),"")</f>
        <v/>
      </c>
      <c r="F1712" s="194"/>
      <c r="G1712" s="195" t="str">
        <f t="shared" si="235"/>
        <v/>
      </c>
      <c r="H1712" s="243"/>
      <c r="I1712" s="197"/>
      <c r="J1712" s="243"/>
      <c r="K1712" s="197"/>
      <c r="L1712" s="198" t="str">
        <f t="shared" si="236"/>
        <v/>
      </c>
      <c r="M1712" s="199" t="str">
        <f t="shared" si="237"/>
        <v/>
      </c>
      <c r="N1712" s="200" t="str">
        <f t="shared" si="238"/>
        <v xml:space="preserve"> </v>
      </c>
      <c r="O1712" s="201"/>
      <c r="P1712" s="201"/>
      <c r="Q1712" s="202"/>
      <c r="R1712" s="202"/>
      <c r="S1712" s="202"/>
      <c r="T1712" s="193" t="str">
        <f>IFERROR(VLOOKUP(S1712,Sort!E:F,2,0),"")</f>
        <v/>
      </c>
      <c r="U1712" s="115" t="str">
        <f t="shared" si="239"/>
        <v/>
      </c>
      <c r="V1712" s="202" t="s">
        <v>422</v>
      </c>
      <c r="W1712" s="202"/>
      <c r="X1712" s="202"/>
      <c r="Y1712" s="202"/>
      <c r="Z1712" s="193"/>
      <c r="AA1712" s="193" t="s">
        <v>362</v>
      </c>
      <c r="AB1712" s="203"/>
      <c r="AC1712" s="204" t="str">
        <f t="shared" si="240"/>
        <v>CLOSE</v>
      </c>
      <c r="AD1712" s="47" t="str">
        <f t="array" ref="AD1712">IF(D1712="","",INDEX(HM_Unit!$D$1:$AE$1,MATCH(C1712,HM_Unit!$D$2:$AE$2,0)))</f>
        <v/>
      </c>
      <c r="AE1712" s="46"/>
      <c r="AF1712" s="46"/>
      <c r="AG1712" s="46"/>
      <c r="AH1712" s="46"/>
      <c r="AI1712" s="46"/>
      <c r="AJ1712" s="46"/>
      <c r="AK1712" s="46"/>
    </row>
    <row r="1713" spans="1:37" ht="12" customHeight="1">
      <c r="A1713" s="46" t="str">
        <f>IFERROR(VLOOKUP(D1713,Sort!B:D,3,0),"")</f>
        <v/>
      </c>
      <c r="B1713" s="190" t="str">
        <f t="shared" si="234"/>
        <v>0CLOSE</v>
      </c>
      <c r="C1713" s="196"/>
      <c r="D1713" s="193"/>
      <c r="E1713" s="193" t="str">
        <f>IFERROR(VLOOKUP(D1713,Sort!B:C,2,0),"")</f>
        <v/>
      </c>
      <c r="F1713" s="194"/>
      <c r="G1713" s="195" t="str">
        <f t="shared" si="235"/>
        <v/>
      </c>
      <c r="H1713" s="243"/>
      <c r="I1713" s="197"/>
      <c r="J1713" s="243"/>
      <c r="K1713" s="197"/>
      <c r="L1713" s="198" t="str">
        <f t="shared" si="236"/>
        <v/>
      </c>
      <c r="M1713" s="199" t="str">
        <f t="shared" si="237"/>
        <v/>
      </c>
      <c r="N1713" s="200" t="str">
        <f t="shared" si="238"/>
        <v xml:space="preserve"> </v>
      </c>
      <c r="O1713" s="201"/>
      <c r="P1713" s="201"/>
      <c r="Q1713" s="202"/>
      <c r="R1713" s="202"/>
      <c r="S1713" s="202"/>
      <c r="T1713" s="193" t="str">
        <f>IFERROR(VLOOKUP(S1713,Sort!E:F,2,0),"")</f>
        <v/>
      </c>
      <c r="U1713" s="115" t="str">
        <f t="shared" si="239"/>
        <v/>
      </c>
      <c r="V1713" s="202" t="s">
        <v>422</v>
      </c>
      <c r="W1713" s="202"/>
      <c r="X1713" s="202"/>
      <c r="Y1713" s="202"/>
      <c r="Z1713" s="193"/>
      <c r="AA1713" s="193" t="s">
        <v>362</v>
      </c>
      <c r="AB1713" s="203"/>
      <c r="AC1713" s="204" t="str">
        <f t="shared" si="240"/>
        <v>CLOSE</v>
      </c>
      <c r="AD1713" s="47" t="str">
        <f t="array" ref="AD1713">IF(D1713="","",INDEX(HM_Unit!$D$1:$AE$1,MATCH(C1713,HM_Unit!$D$2:$AE$2,0)))</f>
        <v/>
      </c>
      <c r="AE1713" s="46"/>
      <c r="AF1713" s="46"/>
      <c r="AG1713" s="46"/>
      <c r="AH1713" s="46"/>
      <c r="AI1713" s="46"/>
      <c r="AJ1713" s="46"/>
      <c r="AK1713" s="46"/>
    </row>
    <row r="1714" spans="1:37" ht="12" customHeight="1">
      <c r="A1714" s="46" t="str">
        <f>IFERROR(VLOOKUP(D1714,Sort!B:D,3,0),"")</f>
        <v/>
      </c>
      <c r="B1714" s="190" t="str">
        <f t="shared" si="234"/>
        <v>0CLOSE</v>
      </c>
      <c r="C1714" s="196"/>
      <c r="D1714" s="193"/>
      <c r="E1714" s="193" t="str">
        <f>IFERROR(VLOOKUP(D1714,Sort!B:C,2,0),"")</f>
        <v/>
      </c>
      <c r="F1714" s="194"/>
      <c r="G1714" s="195" t="str">
        <f t="shared" si="235"/>
        <v/>
      </c>
      <c r="H1714" s="243"/>
      <c r="I1714" s="197"/>
      <c r="J1714" s="243"/>
      <c r="K1714" s="197"/>
      <c r="L1714" s="198" t="str">
        <f t="shared" si="236"/>
        <v/>
      </c>
      <c r="M1714" s="199" t="str">
        <f t="shared" si="237"/>
        <v/>
      </c>
      <c r="N1714" s="200" t="str">
        <f t="shared" si="238"/>
        <v xml:space="preserve"> </v>
      </c>
      <c r="O1714" s="201"/>
      <c r="P1714" s="201"/>
      <c r="Q1714" s="202"/>
      <c r="R1714" s="202"/>
      <c r="S1714" s="202"/>
      <c r="T1714" s="193" t="str">
        <f>IFERROR(VLOOKUP(S1714,Sort!E:F,2,0),"")</f>
        <v/>
      </c>
      <c r="U1714" s="115" t="str">
        <f t="shared" si="239"/>
        <v/>
      </c>
      <c r="V1714" s="202" t="s">
        <v>422</v>
      </c>
      <c r="W1714" s="202"/>
      <c r="X1714" s="202"/>
      <c r="Y1714" s="202"/>
      <c r="Z1714" s="193"/>
      <c r="AA1714" s="193" t="s">
        <v>362</v>
      </c>
      <c r="AB1714" s="203"/>
      <c r="AC1714" s="204" t="str">
        <f t="shared" si="240"/>
        <v>CLOSE</v>
      </c>
      <c r="AD1714" s="47" t="str">
        <f t="array" ref="AD1714">IF(D1714="","",INDEX(HM_Unit!$D$1:$AE$1,MATCH(C1714,HM_Unit!$D$2:$AE$2,0)))</f>
        <v/>
      </c>
      <c r="AE1714" s="46"/>
      <c r="AF1714" s="46"/>
      <c r="AG1714" s="46"/>
      <c r="AH1714" s="46"/>
      <c r="AI1714" s="46"/>
      <c r="AJ1714" s="46"/>
      <c r="AK1714" s="46"/>
    </row>
    <row r="1715" spans="1:37" ht="12" customHeight="1">
      <c r="A1715" s="46" t="str">
        <f>IFERROR(VLOOKUP(D1715,Sort!B:D,3,0),"")</f>
        <v/>
      </c>
      <c r="B1715" s="190" t="str">
        <f t="shared" si="234"/>
        <v>0CLOSE</v>
      </c>
      <c r="C1715" s="196"/>
      <c r="D1715" s="193"/>
      <c r="E1715" s="193" t="str">
        <f>IFERROR(VLOOKUP(D1715,Sort!B:C,2,0),"")</f>
        <v/>
      </c>
      <c r="F1715" s="194"/>
      <c r="G1715" s="195" t="str">
        <f t="shared" si="235"/>
        <v/>
      </c>
      <c r="H1715" s="243"/>
      <c r="I1715" s="197"/>
      <c r="J1715" s="243"/>
      <c r="K1715" s="197"/>
      <c r="L1715" s="198" t="str">
        <f t="shared" si="236"/>
        <v/>
      </c>
      <c r="M1715" s="199" t="str">
        <f t="shared" si="237"/>
        <v/>
      </c>
      <c r="N1715" s="200" t="str">
        <f t="shared" si="238"/>
        <v xml:space="preserve"> </v>
      </c>
      <c r="O1715" s="201"/>
      <c r="P1715" s="201"/>
      <c r="Q1715" s="202"/>
      <c r="R1715" s="202"/>
      <c r="S1715" s="202"/>
      <c r="T1715" s="193" t="str">
        <f>IFERROR(VLOOKUP(S1715,Sort!E:F,2,0),"")</f>
        <v/>
      </c>
      <c r="U1715" s="115" t="str">
        <f t="shared" si="239"/>
        <v/>
      </c>
      <c r="V1715" s="202" t="s">
        <v>422</v>
      </c>
      <c r="W1715" s="202"/>
      <c r="X1715" s="202"/>
      <c r="Y1715" s="202"/>
      <c r="Z1715" s="193"/>
      <c r="AA1715" s="193" t="s">
        <v>362</v>
      </c>
      <c r="AB1715" s="203"/>
      <c r="AC1715" s="204" t="str">
        <f t="shared" si="240"/>
        <v>CLOSE</v>
      </c>
      <c r="AD1715" s="47" t="str">
        <f t="array" ref="AD1715">IF(D1715="","",INDEX(HM_Unit!$D$1:$AE$1,MATCH(C1715,HM_Unit!$D$2:$AE$2,0)))</f>
        <v/>
      </c>
      <c r="AE1715" s="46"/>
      <c r="AF1715" s="46"/>
      <c r="AG1715" s="46"/>
      <c r="AH1715" s="46"/>
      <c r="AI1715" s="46"/>
      <c r="AJ1715" s="46"/>
      <c r="AK1715" s="46"/>
    </row>
    <row r="1716" spans="1:37" ht="12" customHeight="1">
      <c r="A1716" s="46" t="str">
        <f>IFERROR(VLOOKUP(D1716,Sort!B:D,3,0),"")</f>
        <v/>
      </c>
      <c r="B1716" s="190" t="str">
        <f t="shared" si="234"/>
        <v>0CLOSE</v>
      </c>
      <c r="C1716" s="196"/>
      <c r="D1716" s="193"/>
      <c r="E1716" s="193" t="str">
        <f>IFERROR(VLOOKUP(D1716,Sort!B:C,2,0),"")</f>
        <v/>
      </c>
      <c r="F1716" s="194"/>
      <c r="G1716" s="195" t="str">
        <f t="shared" si="235"/>
        <v/>
      </c>
      <c r="H1716" s="243"/>
      <c r="I1716" s="197"/>
      <c r="J1716" s="243"/>
      <c r="K1716" s="197"/>
      <c r="L1716" s="198" t="str">
        <f t="shared" si="236"/>
        <v/>
      </c>
      <c r="M1716" s="199" t="str">
        <f t="shared" si="237"/>
        <v/>
      </c>
      <c r="N1716" s="200" t="str">
        <f t="shared" si="238"/>
        <v xml:space="preserve"> </v>
      </c>
      <c r="O1716" s="201"/>
      <c r="P1716" s="201"/>
      <c r="Q1716" s="202"/>
      <c r="R1716" s="202"/>
      <c r="S1716" s="202"/>
      <c r="T1716" s="193" t="str">
        <f>IFERROR(VLOOKUP(S1716,Sort!E:F,2,0),"")</f>
        <v/>
      </c>
      <c r="U1716" s="115" t="str">
        <f t="shared" si="239"/>
        <v/>
      </c>
      <c r="V1716" s="202" t="s">
        <v>422</v>
      </c>
      <c r="W1716" s="202"/>
      <c r="X1716" s="202"/>
      <c r="Y1716" s="202"/>
      <c r="Z1716" s="193"/>
      <c r="AA1716" s="193" t="s">
        <v>362</v>
      </c>
      <c r="AB1716" s="203"/>
      <c r="AC1716" s="204" t="str">
        <f t="shared" si="240"/>
        <v>CLOSE</v>
      </c>
      <c r="AD1716" s="47" t="str">
        <f t="array" ref="AD1716">IF(D1716="","",INDEX(HM_Unit!$D$1:$AE$1,MATCH(C1716,HM_Unit!$D$2:$AE$2,0)))</f>
        <v/>
      </c>
      <c r="AE1716" s="46"/>
      <c r="AF1716" s="46"/>
      <c r="AG1716" s="46"/>
      <c r="AH1716" s="46"/>
      <c r="AI1716" s="46"/>
      <c r="AJ1716" s="46"/>
      <c r="AK1716" s="46"/>
    </row>
    <row r="1717" spans="1:37" ht="12" customHeight="1">
      <c r="A1717" s="46" t="str">
        <f>IFERROR(VLOOKUP(D1717,Sort!B:D,3,0),"")</f>
        <v/>
      </c>
      <c r="B1717" s="190" t="str">
        <f t="shared" si="234"/>
        <v>0CLOSE</v>
      </c>
      <c r="C1717" s="196"/>
      <c r="D1717" s="193"/>
      <c r="E1717" s="193" t="str">
        <f>IFERROR(VLOOKUP(D1717,Sort!B:C,2,0),"")</f>
        <v/>
      </c>
      <c r="F1717" s="194"/>
      <c r="G1717" s="195" t="str">
        <f t="shared" si="235"/>
        <v/>
      </c>
      <c r="H1717" s="243"/>
      <c r="I1717" s="197"/>
      <c r="J1717" s="243"/>
      <c r="K1717" s="197"/>
      <c r="L1717" s="198" t="str">
        <f t="shared" si="236"/>
        <v/>
      </c>
      <c r="M1717" s="199" t="str">
        <f t="shared" si="237"/>
        <v/>
      </c>
      <c r="N1717" s="200" t="str">
        <f t="shared" si="238"/>
        <v xml:space="preserve"> </v>
      </c>
      <c r="O1717" s="201"/>
      <c r="P1717" s="201"/>
      <c r="Q1717" s="202"/>
      <c r="R1717" s="202"/>
      <c r="S1717" s="202"/>
      <c r="T1717" s="193" t="str">
        <f>IFERROR(VLOOKUP(S1717,Sort!E:F,2,0),"")</f>
        <v/>
      </c>
      <c r="U1717" s="115" t="str">
        <f t="shared" si="239"/>
        <v/>
      </c>
      <c r="V1717" s="202" t="s">
        <v>422</v>
      </c>
      <c r="W1717" s="202"/>
      <c r="X1717" s="202"/>
      <c r="Y1717" s="202"/>
      <c r="Z1717" s="193"/>
      <c r="AA1717" s="193" t="s">
        <v>362</v>
      </c>
      <c r="AB1717" s="203"/>
      <c r="AC1717" s="204" t="str">
        <f t="shared" si="240"/>
        <v>CLOSE</v>
      </c>
      <c r="AD1717" s="47" t="str">
        <f t="array" ref="AD1717">IF(D1717="","",INDEX(HM_Unit!$D$1:$AE$1,MATCH(C1717,HM_Unit!$D$2:$AE$2,0)))</f>
        <v/>
      </c>
      <c r="AE1717" s="46"/>
      <c r="AF1717" s="46"/>
      <c r="AG1717" s="46"/>
      <c r="AH1717" s="46"/>
      <c r="AI1717" s="46"/>
      <c r="AJ1717" s="46"/>
      <c r="AK1717" s="46"/>
    </row>
    <row r="1718" spans="1:37" ht="12" customHeight="1">
      <c r="A1718" s="46" t="str">
        <f>IFERROR(VLOOKUP(D1718,Sort!B:D,3,0),"")</f>
        <v/>
      </c>
      <c r="B1718" s="190" t="str">
        <f t="shared" si="234"/>
        <v>0CLOSE</v>
      </c>
      <c r="C1718" s="196"/>
      <c r="D1718" s="193"/>
      <c r="E1718" s="193" t="str">
        <f>IFERROR(VLOOKUP(D1718,Sort!B:C,2,0),"")</f>
        <v/>
      </c>
      <c r="F1718" s="194"/>
      <c r="G1718" s="195" t="str">
        <f t="shared" si="235"/>
        <v/>
      </c>
      <c r="H1718" s="243"/>
      <c r="I1718" s="197"/>
      <c r="J1718" s="243"/>
      <c r="K1718" s="197"/>
      <c r="L1718" s="198" t="str">
        <f t="shared" si="236"/>
        <v/>
      </c>
      <c r="M1718" s="199" t="str">
        <f t="shared" si="237"/>
        <v/>
      </c>
      <c r="N1718" s="200" t="str">
        <f t="shared" si="238"/>
        <v xml:space="preserve"> </v>
      </c>
      <c r="O1718" s="201"/>
      <c r="P1718" s="201"/>
      <c r="Q1718" s="202"/>
      <c r="R1718" s="202"/>
      <c r="S1718" s="202"/>
      <c r="T1718" s="193" t="str">
        <f>IFERROR(VLOOKUP(S1718,Sort!E:F,2,0),"")</f>
        <v/>
      </c>
      <c r="U1718" s="115" t="str">
        <f t="shared" si="239"/>
        <v/>
      </c>
      <c r="V1718" s="202" t="s">
        <v>422</v>
      </c>
      <c r="W1718" s="202"/>
      <c r="X1718" s="202"/>
      <c r="Y1718" s="202"/>
      <c r="Z1718" s="193"/>
      <c r="AA1718" s="193" t="s">
        <v>362</v>
      </c>
      <c r="AB1718" s="203"/>
      <c r="AC1718" s="204" t="str">
        <f t="shared" si="240"/>
        <v>CLOSE</v>
      </c>
      <c r="AD1718" s="47" t="str">
        <f t="array" ref="AD1718">IF(D1718="","",INDEX(HM_Unit!$D$1:$AE$1,MATCH(C1718,HM_Unit!$D$2:$AE$2,0)))</f>
        <v/>
      </c>
      <c r="AE1718" s="46"/>
      <c r="AF1718" s="46"/>
      <c r="AG1718" s="46"/>
      <c r="AH1718" s="46"/>
      <c r="AI1718" s="46"/>
      <c r="AJ1718" s="46"/>
      <c r="AK1718" s="46"/>
    </row>
    <row r="1719" spans="1:37" ht="12" customHeight="1">
      <c r="A1719" s="46" t="str">
        <f>IFERROR(VLOOKUP(D1719,Sort!B:D,3,0),"")</f>
        <v/>
      </c>
      <c r="B1719" s="190" t="str">
        <f t="shared" si="234"/>
        <v>0CLOSE</v>
      </c>
      <c r="C1719" s="196"/>
      <c r="D1719" s="193"/>
      <c r="E1719" s="193" t="str">
        <f>IFERROR(VLOOKUP(D1719,Sort!B:C,2,0),"")</f>
        <v/>
      </c>
      <c r="F1719" s="194"/>
      <c r="G1719" s="195" t="str">
        <f t="shared" si="235"/>
        <v/>
      </c>
      <c r="H1719" s="243"/>
      <c r="I1719" s="197"/>
      <c r="J1719" s="243"/>
      <c r="K1719" s="197"/>
      <c r="L1719" s="198" t="str">
        <f t="shared" si="236"/>
        <v/>
      </c>
      <c r="M1719" s="199" t="str">
        <f t="shared" si="237"/>
        <v/>
      </c>
      <c r="N1719" s="200" t="str">
        <f t="shared" si="238"/>
        <v xml:space="preserve"> </v>
      </c>
      <c r="O1719" s="201"/>
      <c r="P1719" s="201"/>
      <c r="Q1719" s="202"/>
      <c r="R1719" s="202"/>
      <c r="S1719" s="202"/>
      <c r="T1719" s="193" t="str">
        <f>IFERROR(VLOOKUP(S1719,Sort!E:F,2,0),"")</f>
        <v/>
      </c>
      <c r="U1719" s="115" t="str">
        <f t="shared" si="239"/>
        <v/>
      </c>
      <c r="V1719" s="202" t="s">
        <v>422</v>
      </c>
      <c r="W1719" s="202"/>
      <c r="X1719" s="202"/>
      <c r="Y1719" s="202"/>
      <c r="Z1719" s="193"/>
      <c r="AA1719" s="193" t="s">
        <v>362</v>
      </c>
      <c r="AB1719" s="203"/>
      <c r="AC1719" s="204" t="str">
        <f t="shared" si="240"/>
        <v>CLOSE</v>
      </c>
      <c r="AD1719" s="47" t="str">
        <f t="array" ref="AD1719">IF(D1719="","",INDEX(HM_Unit!$D$1:$AE$1,MATCH(C1719,HM_Unit!$D$2:$AE$2,0)))</f>
        <v/>
      </c>
      <c r="AE1719" s="46"/>
      <c r="AF1719" s="46"/>
      <c r="AG1719" s="46"/>
      <c r="AH1719" s="46"/>
      <c r="AI1719" s="46"/>
      <c r="AJ1719" s="46"/>
      <c r="AK1719" s="46"/>
    </row>
    <row r="1720" spans="1:37" ht="12" customHeight="1">
      <c r="A1720" s="46" t="str">
        <f>IFERROR(VLOOKUP(D1720,Sort!B:D,3,0),"")</f>
        <v/>
      </c>
      <c r="B1720" s="190" t="str">
        <f t="shared" si="234"/>
        <v>0CLOSE</v>
      </c>
      <c r="C1720" s="196"/>
      <c r="D1720" s="193"/>
      <c r="E1720" s="193" t="str">
        <f>IFERROR(VLOOKUP(D1720,Sort!B:C,2,0),"")</f>
        <v/>
      </c>
      <c r="F1720" s="194"/>
      <c r="G1720" s="195" t="str">
        <f t="shared" si="235"/>
        <v/>
      </c>
      <c r="H1720" s="243"/>
      <c r="I1720" s="197"/>
      <c r="J1720" s="243"/>
      <c r="K1720" s="197"/>
      <c r="L1720" s="198" t="str">
        <f t="shared" si="236"/>
        <v/>
      </c>
      <c r="M1720" s="199" t="str">
        <f t="shared" si="237"/>
        <v/>
      </c>
      <c r="N1720" s="200" t="str">
        <f t="shared" si="238"/>
        <v xml:space="preserve"> </v>
      </c>
      <c r="O1720" s="201"/>
      <c r="P1720" s="201"/>
      <c r="Q1720" s="202"/>
      <c r="R1720" s="202"/>
      <c r="S1720" s="202"/>
      <c r="T1720" s="193" t="str">
        <f>IFERROR(VLOOKUP(S1720,Sort!E:F,2,0),"")</f>
        <v/>
      </c>
      <c r="U1720" s="115" t="str">
        <f t="shared" si="239"/>
        <v/>
      </c>
      <c r="V1720" s="202" t="s">
        <v>422</v>
      </c>
      <c r="W1720" s="202"/>
      <c r="X1720" s="202"/>
      <c r="Y1720" s="202"/>
      <c r="Z1720" s="193"/>
      <c r="AA1720" s="193" t="s">
        <v>362</v>
      </c>
      <c r="AB1720" s="203"/>
      <c r="AC1720" s="204" t="str">
        <f t="shared" si="240"/>
        <v>CLOSE</v>
      </c>
      <c r="AD1720" s="47" t="str">
        <f t="array" ref="AD1720">IF(D1720="","",INDEX(HM_Unit!$D$1:$AE$1,MATCH(C1720,HM_Unit!$D$2:$AE$2,0)))</f>
        <v/>
      </c>
      <c r="AE1720" s="46"/>
      <c r="AF1720" s="46"/>
      <c r="AG1720" s="46"/>
      <c r="AH1720" s="46"/>
      <c r="AI1720" s="46"/>
      <c r="AJ1720" s="46"/>
      <c r="AK1720" s="46"/>
    </row>
    <row r="1721" spans="1:37" ht="12" customHeight="1">
      <c r="A1721" s="46" t="str">
        <f>IFERROR(VLOOKUP(D1721,Sort!B:D,3,0),"")</f>
        <v/>
      </c>
      <c r="B1721" s="190" t="str">
        <f t="shared" si="234"/>
        <v>0CLOSE</v>
      </c>
      <c r="C1721" s="196"/>
      <c r="D1721" s="193"/>
      <c r="E1721" s="193" t="str">
        <f>IFERROR(VLOOKUP(D1721,Sort!B:C,2,0),"")</f>
        <v/>
      </c>
      <c r="F1721" s="194"/>
      <c r="G1721" s="195" t="str">
        <f t="shared" si="235"/>
        <v/>
      </c>
      <c r="H1721" s="243"/>
      <c r="I1721" s="197"/>
      <c r="J1721" s="243"/>
      <c r="K1721" s="197"/>
      <c r="L1721" s="198" t="str">
        <f t="shared" si="236"/>
        <v/>
      </c>
      <c r="M1721" s="199" t="str">
        <f t="shared" si="237"/>
        <v/>
      </c>
      <c r="N1721" s="200" t="str">
        <f t="shared" si="238"/>
        <v xml:space="preserve"> </v>
      </c>
      <c r="O1721" s="201"/>
      <c r="P1721" s="201"/>
      <c r="Q1721" s="202"/>
      <c r="R1721" s="202"/>
      <c r="S1721" s="202"/>
      <c r="T1721" s="193" t="str">
        <f>IFERROR(VLOOKUP(S1721,Sort!E:F,2,0),"")</f>
        <v/>
      </c>
      <c r="U1721" s="115" t="str">
        <f t="shared" si="239"/>
        <v/>
      </c>
      <c r="V1721" s="202" t="s">
        <v>422</v>
      </c>
      <c r="W1721" s="202"/>
      <c r="X1721" s="202"/>
      <c r="Y1721" s="202"/>
      <c r="Z1721" s="193"/>
      <c r="AA1721" s="193" t="s">
        <v>362</v>
      </c>
      <c r="AB1721" s="203"/>
      <c r="AC1721" s="204" t="str">
        <f t="shared" si="240"/>
        <v>CLOSE</v>
      </c>
      <c r="AD1721" s="47" t="str">
        <f t="array" ref="AD1721">IF(D1721="","",INDEX(HM_Unit!$D$1:$AE$1,MATCH(C1721,HM_Unit!$D$2:$AE$2,0)))</f>
        <v/>
      </c>
      <c r="AE1721" s="46"/>
      <c r="AF1721" s="46"/>
      <c r="AG1721" s="46"/>
      <c r="AH1721" s="46"/>
      <c r="AI1721" s="46"/>
      <c r="AJ1721" s="46"/>
      <c r="AK1721" s="46"/>
    </row>
    <row r="1722" spans="1:37" ht="12" customHeight="1">
      <c r="A1722" s="46" t="str">
        <f>IFERROR(VLOOKUP(D1722,Sort!B:D,3,0),"")</f>
        <v/>
      </c>
      <c r="B1722" s="190" t="str">
        <f t="shared" si="234"/>
        <v>0CLOSE</v>
      </c>
      <c r="C1722" s="196"/>
      <c r="D1722" s="193"/>
      <c r="E1722" s="193" t="str">
        <f>IFERROR(VLOOKUP(D1722,Sort!B:C,2,0),"")</f>
        <v/>
      </c>
      <c r="F1722" s="194"/>
      <c r="G1722" s="195" t="str">
        <f t="shared" si="235"/>
        <v/>
      </c>
      <c r="H1722" s="243"/>
      <c r="I1722" s="197"/>
      <c r="J1722" s="243"/>
      <c r="K1722" s="197"/>
      <c r="L1722" s="198" t="str">
        <f t="shared" si="236"/>
        <v/>
      </c>
      <c r="M1722" s="199" t="str">
        <f t="shared" si="237"/>
        <v/>
      </c>
      <c r="N1722" s="200" t="str">
        <f t="shared" si="238"/>
        <v xml:space="preserve"> </v>
      </c>
      <c r="O1722" s="201"/>
      <c r="P1722" s="201"/>
      <c r="Q1722" s="202"/>
      <c r="R1722" s="202"/>
      <c r="S1722" s="202"/>
      <c r="T1722" s="193" t="str">
        <f>IFERROR(VLOOKUP(S1722,Sort!E:F,2,0),"")</f>
        <v/>
      </c>
      <c r="U1722" s="115" t="str">
        <f t="shared" si="239"/>
        <v/>
      </c>
      <c r="V1722" s="202" t="s">
        <v>422</v>
      </c>
      <c r="W1722" s="202"/>
      <c r="X1722" s="202"/>
      <c r="Y1722" s="202"/>
      <c r="Z1722" s="193"/>
      <c r="AA1722" s="193" t="s">
        <v>362</v>
      </c>
      <c r="AB1722" s="203"/>
      <c r="AC1722" s="204" t="str">
        <f t="shared" si="240"/>
        <v>CLOSE</v>
      </c>
      <c r="AD1722" s="47" t="str">
        <f t="array" ref="AD1722">IF(D1722="","",INDEX(HM_Unit!$D$1:$AE$1,MATCH(C1722,HM_Unit!$D$2:$AE$2,0)))</f>
        <v/>
      </c>
      <c r="AE1722" s="46"/>
      <c r="AF1722" s="46"/>
      <c r="AG1722" s="46"/>
      <c r="AH1722" s="46"/>
      <c r="AI1722" s="46"/>
      <c r="AJ1722" s="46"/>
      <c r="AK1722" s="46"/>
    </row>
    <row r="1723" spans="1:37" ht="12" customHeight="1">
      <c r="A1723" s="46" t="str">
        <f>IFERROR(VLOOKUP(D1723,Sort!B:D,3,0),"")</f>
        <v/>
      </c>
      <c r="B1723" s="190" t="str">
        <f t="shared" si="234"/>
        <v>0CLOSE</v>
      </c>
      <c r="C1723" s="196"/>
      <c r="D1723" s="193"/>
      <c r="E1723" s="193" t="str">
        <f>IFERROR(VLOOKUP(D1723,Sort!B:C,2,0),"")</f>
        <v/>
      </c>
      <c r="F1723" s="194"/>
      <c r="G1723" s="195" t="str">
        <f t="shared" si="235"/>
        <v/>
      </c>
      <c r="H1723" s="243"/>
      <c r="I1723" s="197"/>
      <c r="J1723" s="243"/>
      <c r="K1723" s="197"/>
      <c r="L1723" s="198" t="str">
        <f t="shared" si="236"/>
        <v/>
      </c>
      <c r="M1723" s="199" t="str">
        <f t="shared" si="237"/>
        <v/>
      </c>
      <c r="N1723" s="200" t="str">
        <f t="shared" si="238"/>
        <v xml:space="preserve"> </v>
      </c>
      <c r="O1723" s="201"/>
      <c r="P1723" s="201"/>
      <c r="Q1723" s="202"/>
      <c r="R1723" s="202"/>
      <c r="S1723" s="202"/>
      <c r="T1723" s="193" t="str">
        <f>IFERROR(VLOOKUP(S1723,Sort!E:F,2,0),"")</f>
        <v/>
      </c>
      <c r="U1723" s="115" t="str">
        <f t="shared" si="239"/>
        <v/>
      </c>
      <c r="V1723" s="202" t="s">
        <v>422</v>
      </c>
      <c r="W1723" s="202"/>
      <c r="X1723" s="202"/>
      <c r="Y1723" s="202"/>
      <c r="Z1723" s="193"/>
      <c r="AA1723" s="193" t="s">
        <v>362</v>
      </c>
      <c r="AB1723" s="203"/>
      <c r="AC1723" s="204" t="str">
        <f t="shared" si="240"/>
        <v>CLOSE</v>
      </c>
      <c r="AD1723" s="47" t="str">
        <f t="array" ref="AD1723">IF(D1723="","",INDEX(HM_Unit!$D$1:$AE$1,MATCH(C1723,HM_Unit!$D$2:$AE$2,0)))</f>
        <v/>
      </c>
      <c r="AE1723" s="46"/>
      <c r="AF1723" s="46"/>
      <c r="AG1723" s="46"/>
      <c r="AH1723" s="46"/>
      <c r="AI1723" s="46"/>
      <c r="AJ1723" s="46"/>
      <c r="AK1723" s="46"/>
    </row>
    <row r="1724" spans="1:37" ht="12" customHeight="1">
      <c r="A1724" s="46" t="str">
        <f>IFERROR(VLOOKUP(D1724,Sort!B:D,3,0),"")</f>
        <v/>
      </c>
      <c r="B1724" s="190" t="str">
        <f t="shared" si="234"/>
        <v>0CLOSE</v>
      </c>
      <c r="C1724" s="196"/>
      <c r="D1724" s="193"/>
      <c r="E1724" s="193" t="str">
        <f>IFERROR(VLOOKUP(D1724,Sort!B:C,2,0),"")</f>
        <v/>
      </c>
      <c r="F1724" s="194"/>
      <c r="G1724" s="195" t="str">
        <f t="shared" si="235"/>
        <v/>
      </c>
      <c r="H1724" s="243"/>
      <c r="I1724" s="197"/>
      <c r="J1724" s="243"/>
      <c r="K1724" s="197"/>
      <c r="L1724" s="198" t="str">
        <f t="shared" si="236"/>
        <v/>
      </c>
      <c r="M1724" s="199" t="str">
        <f t="shared" si="237"/>
        <v/>
      </c>
      <c r="N1724" s="200" t="str">
        <f t="shared" si="238"/>
        <v xml:space="preserve"> </v>
      </c>
      <c r="O1724" s="201"/>
      <c r="P1724" s="201"/>
      <c r="Q1724" s="202"/>
      <c r="R1724" s="202"/>
      <c r="S1724" s="202"/>
      <c r="T1724" s="193" t="str">
        <f>IFERROR(VLOOKUP(S1724,Sort!E:F,2,0),"")</f>
        <v/>
      </c>
      <c r="U1724" s="115" t="str">
        <f t="shared" si="239"/>
        <v/>
      </c>
      <c r="V1724" s="202" t="s">
        <v>422</v>
      </c>
      <c r="W1724" s="202"/>
      <c r="X1724" s="202"/>
      <c r="Y1724" s="202"/>
      <c r="Z1724" s="193"/>
      <c r="AA1724" s="193" t="s">
        <v>362</v>
      </c>
      <c r="AB1724" s="203"/>
      <c r="AC1724" s="204" t="str">
        <f t="shared" si="240"/>
        <v>CLOSE</v>
      </c>
      <c r="AD1724" s="47" t="str">
        <f t="array" ref="AD1724">IF(D1724="","",INDEX(HM_Unit!$D$1:$AE$1,MATCH(C1724,HM_Unit!$D$2:$AE$2,0)))</f>
        <v/>
      </c>
      <c r="AE1724" s="46"/>
      <c r="AF1724" s="46"/>
      <c r="AG1724" s="46"/>
      <c r="AH1724" s="46"/>
      <c r="AI1724" s="46"/>
      <c r="AJ1724" s="46"/>
      <c r="AK1724" s="46"/>
    </row>
    <row r="1725" spans="1:37" ht="12" customHeight="1">
      <c r="A1725" s="46" t="str">
        <f>IFERROR(VLOOKUP(D1725,Sort!B:D,3,0),"")</f>
        <v/>
      </c>
      <c r="B1725" s="190" t="str">
        <f t="shared" si="234"/>
        <v>0CLOSE</v>
      </c>
      <c r="C1725" s="196"/>
      <c r="D1725" s="193"/>
      <c r="E1725" s="193" t="str">
        <f>IFERROR(VLOOKUP(D1725,Sort!B:C,2,0),"")</f>
        <v/>
      </c>
      <c r="F1725" s="194"/>
      <c r="G1725" s="195" t="str">
        <f t="shared" si="235"/>
        <v/>
      </c>
      <c r="H1725" s="243"/>
      <c r="I1725" s="197"/>
      <c r="J1725" s="243"/>
      <c r="K1725" s="197"/>
      <c r="L1725" s="198" t="str">
        <f t="shared" si="236"/>
        <v/>
      </c>
      <c r="M1725" s="199" t="str">
        <f t="shared" si="237"/>
        <v/>
      </c>
      <c r="N1725" s="200" t="str">
        <f t="shared" si="238"/>
        <v xml:space="preserve"> </v>
      </c>
      <c r="O1725" s="201"/>
      <c r="P1725" s="201"/>
      <c r="Q1725" s="202"/>
      <c r="R1725" s="202"/>
      <c r="S1725" s="202"/>
      <c r="T1725" s="193" t="str">
        <f>IFERROR(VLOOKUP(S1725,Sort!E:F,2,0),"")</f>
        <v/>
      </c>
      <c r="U1725" s="115" t="str">
        <f t="shared" si="239"/>
        <v/>
      </c>
      <c r="V1725" s="202" t="s">
        <v>422</v>
      </c>
      <c r="W1725" s="202"/>
      <c r="X1725" s="202"/>
      <c r="Y1725" s="202"/>
      <c r="Z1725" s="193"/>
      <c r="AA1725" s="193" t="s">
        <v>362</v>
      </c>
      <c r="AB1725" s="203"/>
      <c r="AC1725" s="204" t="str">
        <f t="shared" si="240"/>
        <v>CLOSE</v>
      </c>
      <c r="AD1725" s="47" t="str">
        <f t="array" ref="AD1725">IF(D1725="","",INDEX(HM_Unit!$D$1:$AE$1,MATCH(C1725,HM_Unit!$D$2:$AE$2,0)))</f>
        <v/>
      </c>
      <c r="AE1725" s="46"/>
      <c r="AF1725" s="46"/>
      <c r="AG1725" s="46"/>
      <c r="AH1725" s="46"/>
      <c r="AI1725" s="46"/>
      <c r="AJ1725" s="46"/>
      <c r="AK1725" s="46"/>
    </row>
    <row r="1726" spans="1:37" ht="12" customHeight="1">
      <c r="A1726" s="46" t="str">
        <f>IFERROR(VLOOKUP(D1726,Sort!B:D,3,0),"")</f>
        <v/>
      </c>
      <c r="B1726" s="190" t="str">
        <f t="shared" si="234"/>
        <v>0CLOSE</v>
      </c>
      <c r="C1726" s="196"/>
      <c r="D1726" s="193"/>
      <c r="E1726" s="193" t="str">
        <f>IFERROR(VLOOKUP(D1726,Sort!B:C,2,0),"")</f>
        <v/>
      </c>
      <c r="F1726" s="194"/>
      <c r="G1726" s="195" t="str">
        <f t="shared" si="235"/>
        <v/>
      </c>
      <c r="H1726" s="243"/>
      <c r="I1726" s="197"/>
      <c r="J1726" s="243"/>
      <c r="K1726" s="197"/>
      <c r="L1726" s="198" t="str">
        <f t="shared" si="236"/>
        <v/>
      </c>
      <c r="M1726" s="199" t="str">
        <f t="shared" si="237"/>
        <v/>
      </c>
      <c r="N1726" s="200" t="str">
        <f t="shared" si="238"/>
        <v xml:space="preserve"> </v>
      </c>
      <c r="O1726" s="201"/>
      <c r="P1726" s="201"/>
      <c r="Q1726" s="202"/>
      <c r="R1726" s="202"/>
      <c r="S1726" s="202"/>
      <c r="T1726" s="193" t="str">
        <f>IFERROR(VLOOKUP(S1726,Sort!E:F,2,0),"")</f>
        <v/>
      </c>
      <c r="U1726" s="115" t="str">
        <f t="shared" si="239"/>
        <v/>
      </c>
      <c r="V1726" s="202" t="s">
        <v>422</v>
      </c>
      <c r="W1726" s="202"/>
      <c r="X1726" s="202"/>
      <c r="Y1726" s="202"/>
      <c r="Z1726" s="193"/>
      <c r="AA1726" s="193" t="s">
        <v>362</v>
      </c>
      <c r="AB1726" s="203"/>
      <c r="AC1726" s="204" t="str">
        <f t="shared" si="240"/>
        <v>CLOSE</v>
      </c>
      <c r="AD1726" s="47" t="str">
        <f t="array" ref="AD1726">IF(D1726="","",INDEX(HM_Unit!$D$1:$AE$1,MATCH(C1726,HM_Unit!$D$2:$AE$2,0)))</f>
        <v/>
      </c>
      <c r="AE1726" s="46"/>
      <c r="AF1726" s="46"/>
      <c r="AG1726" s="46"/>
      <c r="AH1726" s="46"/>
      <c r="AI1726" s="46"/>
      <c r="AJ1726" s="46"/>
      <c r="AK1726" s="46"/>
    </row>
    <row r="1727" spans="1:37" ht="12" customHeight="1">
      <c r="A1727" s="46" t="str">
        <f>IFERROR(VLOOKUP(D1727,Sort!B:D,3,0),"")</f>
        <v/>
      </c>
      <c r="B1727" s="190" t="str">
        <f t="shared" si="234"/>
        <v>0CLOSE</v>
      </c>
      <c r="C1727" s="196"/>
      <c r="D1727" s="193"/>
      <c r="E1727" s="193" t="str">
        <f>IFERROR(VLOOKUP(D1727,Sort!B:C,2,0),"")</f>
        <v/>
      </c>
      <c r="F1727" s="194"/>
      <c r="G1727" s="195" t="str">
        <f t="shared" si="235"/>
        <v/>
      </c>
      <c r="H1727" s="243"/>
      <c r="I1727" s="197"/>
      <c r="J1727" s="243"/>
      <c r="K1727" s="197"/>
      <c r="L1727" s="198" t="str">
        <f t="shared" si="236"/>
        <v/>
      </c>
      <c r="M1727" s="199" t="str">
        <f t="shared" si="237"/>
        <v/>
      </c>
      <c r="N1727" s="200" t="str">
        <f t="shared" si="238"/>
        <v xml:space="preserve"> </v>
      </c>
      <c r="O1727" s="201"/>
      <c r="P1727" s="201"/>
      <c r="Q1727" s="202"/>
      <c r="R1727" s="202"/>
      <c r="S1727" s="202"/>
      <c r="T1727" s="193" t="str">
        <f>IFERROR(VLOOKUP(S1727,Sort!E:F,2,0),"")</f>
        <v/>
      </c>
      <c r="U1727" s="115" t="str">
        <f t="shared" si="239"/>
        <v/>
      </c>
      <c r="V1727" s="202" t="s">
        <v>422</v>
      </c>
      <c r="W1727" s="202"/>
      <c r="X1727" s="202"/>
      <c r="Y1727" s="202"/>
      <c r="Z1727" s="193"/>
      <c r="AA1727" s="193" t="s">
        <v>362</v>
      </c>
      <c r="AB1727" s="203"/>
      <c r="AC1727" s="204" t="str">
        <f t="shared" si="240"/>
        <v>CLOSE</v>
      </c>
      <c r="AD1727" s="47" t="str">
        <f t="array" ref="AD1727">IF(D1727="","",INDEX(HM_Unit!$D$1:$AE$1,MATCH(C1727,HM_Unit!$D$2:$AE$2,0)))</f>
        <v/>
      </c>
      <c r="AE1727" s="46"/>
      <c r="AF1727" s="46"/>
      <c r="AG1727" s="46"/>
      <c r="AH1727" s="46"/>
      <c r="AI1727" s="46"/>
      <c r="AJ1727" s="46"/>
      <c r="AK1727" s="46"/>
    </row>
    <row r="1728" spans="1:37" ht="12" customHeight="1">
      <c r="A1728" s="46" t="str">
        <f>IFERROR(VLOOKUP(D1728,Sort!B:D,3,0),"")</f>
        <v/>
      </c>
      <c r="B1728" s="190" t="str">
        <f t="shared" si="234"/>
        <v>0CLOSE</v>
      </c>
      <c r="C1728" s="196"/>
      <c r="D1728" s="193"/>
      <c r="E1728" s="193" t="str">
        <f>IFERROR(VLOOKUP(D1728,Sort!B:C,2,0),"")</f>
        <v/>
      </c>
      <c r="F1728" s="194"/>
      <c r="G1728" s="195" t="str">
        <f t="shared" si="235"/>
        <v/>
      </c>
      <c r="H1728" s="243"/>
      <c r="I1728" s="197"/>
      <c r="J1728" s="243"/>
      <c r="K1728" s="197"/>
      <c r="L1728" s="198" t="str">
        <f t="shared" si="236"/>
        <v/>
      </c>
      <c r="M1728" s="199" t="str">
        <f t="shared" si="237"/>
        <v/>
      </c>
      <c r="N1728" s="200" t="str">
        <f t="shared" si="238"/>
        <v xml:space="preserve"> </v>
      </c>
      <c r="O1728" s="201"/>
      <c r="P1728" s="201"/>
      <c r="Q1728" s="202"/>
      <c r="R1728" s="202"/>
      <c r="S1728" s="202"/>
      <c r="T1728" s="193" t="str">
        <f>IFERROR(VLOOKUP(S1728,Sort!E:F,2,0),"")</f>
        <v/>
      </c>
      <c r="U1728" s="115" t="str">
        <f t="shared" si="239"/>
        <v/>
      </c>
      <c r="V1728" s="202" t="s">
        <v>422</v>
      </c>
      <c r="W1728" s="202"/>
      <c r="X1728" s="202"/>
      <c r="Y1728" s="202"/>
      <c r="Z1728" s="193"/>
      <c r="AA1728" s="193" t="s">
        <v>362</v>
      </c>
      <c r="AB1728" s="203"/>
      <c r="AC1728" s="204" t="str">
        <f t="shared" si="240"/>
        <v>CLOSE</v>
      </c>
      <c r="AD1728" s="47" t="str">
        <f t="array" ref="AD1728">IF(D1728="","",INDEX(HM_Unit!$D$1:$AE$1,MATCH(C1728,HM_Unit!$D$2:$AE$2,0)))</f>
        <v/>
      </c>
      <c r="AE1728" s="46"/>
      <c r="AF1728" s="46"/>
      <c r="AG1728" s="46"/>
      <c r="AH1728" s="46"/>
      <c r="AI1728" s="46"/>
      <c r="AJ1728" s="46"/>
      <c r="AK1728" s="46"/>
    </row>
    <row r="1729" spans="1:37" ht="12" customHeight="1">
      <c r="A1729" s="46" t="str">
        <f>IFERROR(VLOOKUP(D1729,Sort!B:D,3,0),"")</f>
        <v/>
      </c>
      <c r="B1729" s="190" t="str">
        <f t="shared" si="234"/>
        <v>0CLOSE</v>
      </c>
      <c r="C1729" s="196"/>
      <c r="D1729" s="193"/>
      <c r="E1729" s="193" t="str">
        <f>IFERROR(VLOOKUP(D1729,Sort!B:C,2,0),"")</f>
        <v/>
      </c>
      <c r="F1729" s="194"/>
      <c r="G1729" s="195" t="str">
        <f t="shared" si="235"/>
        <v/>
      </c>
      <c r="H1729" s="243"/>
      <c r="I1729" s="197"/>
      <c r="J1729" s="243"/>
      <c r="K1729" s="197"/>
      <c r="L1729" s="198" t="str">
        <f t="shared" si="236"/>
        <v/>
      </c>
      <c r="M1729" s="199" t="str">
        <f t="shared" si="237"/>
        <v/>
      </c>
      <c r="N1729" s="200" t="str">
        <f t="shared" si="238"/>
        <v xml:space="preserve"> </v>
      </c>
      <c r="O1729" s="201"/>
      <c r="P1729" s="201"/>
      <c r="Q1729" s="202"/>
      <c r="R1729" s="202"/>
      <c r="S1729" s="202"/>
      <c r="T1729" s="193" t="str">
        <f>IFERROR(VLOOKUP(S1729,Sort!E:F,2,0),"")</f>
        <v/>
      </c>
      <c r="U1729" s="115" t="str">
        <f t="shared" si="239"/>
        <v/>
      </c>
      <c r="V1729" s="202" t="s">
        <v>422</v>
      </c>
      <c r="W1729" s="202"/>
      <c r="X1729" s="202"/>
      <c r="Y1729" s="202"/>
      <c r="Z1729" s="193"/>
      <c r="AA1729" s="193" t="s">
        <v>362</v>
      </c>
      <c r="AB1729" s="203"/>
      <c r="AC1729" s="204" t="str">
        <f t="shared" si="240"/>
        <v>CLOSE</v>
      </c>
      <c r="AD1729" s="47" t="str">
        <f t="array" ref="AD1729">IF(D1729="","",INDEX(HM_Unit!$D$1:$AE$1,MATCH(C1729,HM_Unit!$D$2:$AE$2,0)))</f>
        <v/>
      </c>
      <c r="AE1729" s="46"/>
      <c r="AF1729" s="46"/>
      <c r="AG1729" s="46"/>
      <c r="AH1729" s="46"/>
      <c r="AI1729" s="46"/>
      <c r="AJ1729" s="46"/>
      <c r="AK1729" s="46"/>
    </row>
    <row r="1730" spans="1:37" ht="12" customHeight="1">
      <c r="A1730" s="46" t="str">
        <f>IFERROR(VLOOKUP(D1730,Sort!B:D,3,0),"")</f>
        <v/>
      </c>
      <c r="B1730" s="190" t="str">
        <f t="shared" si="234"/>
        <v>0CLOSE</v>
      </c>
      <c r="C1730" s="196"/>
      <c r="D1730" s="193"/>
      <c r="E1730" s="193" t="str">
        <f>IFERROR(VLOOKUP(D1730,Sort!B:C,2,0),"")</f>
        <v/>
      </c>
      <c r="F1730" s="194"/>
      <c r="G1730" s="195" t="str">
        <f t="shared" si="235"/>
        <v/>
      </c>
      <c r="H1730" s="243"/>
      <c r="I1730" s="197"/>
      <c r="J1730" s="243"/>
      <c r="K1730" s="197"/>
      <c r="L1730" s="198" t="str">
        <f t="shared" si="236"/>
        <v/>
      </c>
      <c r="M1730" s="199" t="str">
        <f t="shared" si="237"/>
        <v/>
      </c>
      <c r="N1730" s="200" t="str">
        <f t="shared" si="238"/>
        <v xml:space="preserve"> </v>
      </c>
      <c r="O1730" s="201"/>
      <c r="P1730" s="201"/>
      <c r="Q1730" s="202"/>
      <c r="R1730" s="202"/>
      <c r="S1730" s="202"/>
      <c r="T1730" s="193" t="str">
        <f>IFERROR(VLOOKUP(S1730,Sort!E:F,2,0),"")</f>
        <v/>
      </c>
      <c r="U1730" s="115" t="str">
        <f t="shared" si="239"/>
        <v/>
      </c>
      <c r="V1730" s="202" t="s">
        <v>422</v>
      </c>
      <c r="W1730" s="202"/>
      <c r="X1730" s="202"/>
      <c r="Y1730" s="202"/>
      <c r="Z1730" s="193"/>
      <c r="AA1730" s="193" t="s">
        <v>362</v>
      </c>
      <c r="AB1730" s="203"/>
      <c r="AC1730" s="204" t="str">
        <f t="shared" si="240"/>
        <v>CLOSE</v>
      </c>
      <c r="AD1730" s="47" t="str">
        <f t="array" ref="AD1730">IF(D1730="","",INDEX(HM_Unit!$D$1:$AE$1,MATCH(C1730,HM_Unit!$D$2:$AE$2,0)))</f>
        <v/>
      </c>
      <c r="AE1730" s="46"/>
      <c r="AF1730" s="46"/>
      <c r="AG1730" s="46"/>
      <c r="AH1730" s="46"/>
      <c r="AI1730" s="46"/>
      <c r="AJ1730" s="46"/>
      <c r="AK1730" s="46"/>
    </row>
    <row r="1731" spans="1:37" ht="12" customHeight="1">
      <c r="A1731" s="46" t="str">
        <f>IFERROR(VLOOKUP(D1731,Sort!B:D,3,0),"")</f>
        <v/>
      </c>
      <c r="B1731" s="190" t="str">
        <f t="shared" si="234"/>
        <v>0CLOSE</v>
      </c>
      <c r="C1731" s="196"/>
      <c r="D1731" s="193"/>
      <c r="E1731" s="193" t="str">
        <f>IFERROR(VLOOKUP(D1731,Sort!B:C,2,0),"")</f>
        <v/>
      </c>
      <c r="F1731" s="194"/>
      <c r="G1731" s="195" t="str">
        <f t="shared" si="235"/>
        <v/>
      </c>
      <c r="H1731" s="243"/>
      <c r="I1731" s="197"/>
      <c r="J1731" s="243"/>
      <c r="K1731" s="197"/>
      <c r="L1731" s="198" t="str">
        <f t="shared" si="236"/>
        <v/>
      </c>
      <c r="M1731" s="199" t="str">
        <f t="shared" si="237"/>
        <v/>
      </c>
      <c r="N1731" s="200" t="str">
        <f t="shared" si="238"/>
        <v xml:space="preserve"> </v>
      </c>
      <c r="O1731" s="201"/>
      <c r="P1731" s="201"/>
      <c r="Q1731" s="202"/>
      <c r="R1731" s="202"/>
      <c r="S1731" s="202"/>
      <c r="T1731" s="193" t="str">
        <f>IFERROR(VLOOKUP(S1731,Sort!E:F,2,0),"")</f>
        <v/>
      </c>
      <c r="U1731" s="115" t="str">
        <f t="shared" si="239"/>
        <v/>
      </c>
      <c r="V1731" s="202" t="s">
        <v>422</v>
      </c>
      <c r="W1731" s="202"/>
      <c r="X1731" s="202"/>
      <c r="Y1731" s="202"/>
      <c r="Z1731" s="193"/>
      <c r="AA1731" s="193" t="s">
        <v>362</v>
      </c>
      <c r="AB1731" s="203"/>
      <c r="AC1731" s="204" t="str">
        <f t="shared" si="240"/>
        <v>CLOSE</v>
      </c>
      <c r="AD1731" s="47" t="str">
        <f t="array" ref="AD1731">IF(D1731="","",INDEX(HM_Unit!$D$1:$AE$1,MATCH(C1731,HM_Unit!$D$2:$AE$2,0)))</f>
        <v/>
      </c>
      <c r="AE1731" s="46"/>
      <c r="AF1731" s="46"/>
      <c r="AG1731" s="46"/>
      <c r="AH1731" s="46"/>
      <c r="AI1731" s="46"/>
      <c r="AJ1731" s="46"/>
      <c r="AK1731" s="46"/>
    </row>
    <row r="1732" spans="1:37" ht="12" customHeight="1">
      <c r="A1732" s="46" t="str">
        <f>IFERROR(VLOOKUP(D1732,Sort!B:D,3,0),"")</f>
        <v/>
      </c>
      <c r="B1732" s="190" t="str">
        <f t="shared" si="234"/>
        <v>0CLOSE</v>
      </c>
      <c r="C1732" s="196"/>
      <c r="D1732" s="193"/>
      <c r="E1732" s="193" t="str">
        <f>IFERROR(VLOOKUP(D1732,Sort!B:C,2,0),"")</f>
        <v/>
      </c>
      <c r="F1732" s="194"/>
      <c r="G1732" s="195" t="str">
        <f t="shared" si="235"/>
        <v/>
      </c>
      <c r="H1732" s="243"/>
      <c r="I1732" s="197"/>
      <c r="J1732" s="243"/>
      <c r="K1732" s="197"/>
      <c r="L1732" s="198" t="str">
        <f t="shared" si="236"/>
        <v/>
      </c>
      <c r="M1732" s="199" t="str">
        <f t="shared" si="237"/>
        <v/>
      </c>
      <c r="N1732" s="200" t="str">
        <f t="shared" si="238"/>
        <v xml:space="preserve"> </v>
      </c>
      <c r="O1732" s="201"/>
      <c r="P1732" s="201"/>
      <c r="Q1732" s="202"/>
      <c r="R1732" s="202"/>
      <c r="S1732" s="202"/>
      <c r="T1732" s="193" t="str">
        <f>IFERROR(VLOOKUP(S1732,Sort!E:F,2,0),"")</f>
        <v/>
      </c>
      <c r="U1732" s="115" t="str">
        <f t="shared" si="239"/>
        <v/>
      </c>
      <c r="V1732" s="202" t="s">
        <v>422</v>
      </c>
      <c r="W1732" s="202"/>
      <c r="X1732" s="202"/>
      <c r="Y1732" s="202"/>
      <c r="Z1732" s="193"/>
      <c r="AA1732" s="193" t="s">
        <v>362</v>
      </c>
      <c r="AB1732" s="203"/>
      <c r="AC1732" s="204" t="str">
        <f t="shared" si="240"/>
        <v>CLOSE</v>
      </c>
      <c r="AD1732" s="47" t="str">
        <f t="array" ref="AD1732">IF(D1732="","",INDEX(HM_Unit!$D$1:$AE$1,MATCH(C1732,HM_Unit!$D$2:$AE$2,0)))</f>
        <v/>
      </c>
      <c r="AE1732" s="46"/>
      <c r="AF1732" s="46"/>
      <c r="AG1732" s="46"/>
      <c r="AH1732" s="46"/>
      <c r="AI1732" s="46"/>
      <c r="AJ1732" s="46"/>
      <c r="AK1732" s="46"/>
    </row>
    <row r="1733" spans="1:37" ht="12" customHeight="1">
      <c r="A1733" s="46" t="str">
        <f>IFERROR(VLOOKUP(D1733,Sort!B:D,3,0),"")</f>
        <v/>
      </c>
      <c r="B1733" s="190" t="str">
        <f t="shared" si="234"/>
        <v>0CLOSE</v>
      </c>
      <c r="C1733" s="196"/>
      <c r="D1733" s="193"/>
      <c r="E1733" s="193" t="str">
        <f>IFERROR(VLOOKUP(D1733,Sort!B:C,2,0),"")</f>
        <v/>
      </c>
      <c r="F1733" s="194"/>
      <c r="G1733" s="195" t="str">
        <f t="shared" si="235"/>
        <v/>
      </c>
      <c r="H1733" s="243"/>
      <c r="I1733" s="197"/>
      <c r="J1733" s="243"/>
      <c r="K1733" s="197"/>
      <c r="L1733" s="198" t="str">
        <f t="shared" si="236"/>
        <v/>
      </c>
      <c r="M1733" s="199" t="str">
        <f t="shared" si="237"/>
        <v/>
      </c>
      <c r="N1733" s="200" t="str">
        <f t="shared" si="238"/>
        <v xml:space="preserve"> </v>
      </c>
      <c r="O1733" s="201"/>
      <c r="P1733" s="201"/>
      <c r="Q1733" s="202"/>
      <c r="R1733" s="202"/>
      <c r="S1733" s="202"/>
      <c r="T1733" s="193" t="str">
        <f>IFERROR(VLOOKUP(S1733,Sort!E:F,2,0),"")</f>
        <v/>
      </c>
      <c r="U1733" s="115" t="str">
        <f t="shared" si="239"/>
        <v/>
      </c>
      <c r="V1733" s="202" t="s">
        <v>422</v>
      </c>
      <c r="W1733" s="202"/>
      <c r="X1733" s="202"/>
      <c r="Y1733" s="202"/>
      <c r="Z1733" s="193"/>
      <c r="AA1733" s="193" t="s">
        <v>362</v>
      </c>
      <c r="AB1733" s="203"/>
      <c r="AC1733" s="204" t="str">
        <f t="shared" si="240"/>
        <v>CLOSE</v>
      </c>
      <c r="AD1733" s="47" t="str">
        <f t="array" ref="AD1733">IF(D1733="","",INDEX(HM_Unit!$D$1:$AE$1,MATCH(C1733,HM_Unit!$D$2:$AE$2,0)))</f>
        <v/>
      </c>
      <c r="AE1733" s="46"/>
      <c r="AF1733" s="46"/>
      <c r="AG1733" s="46"/>
      <c r="AH1733" s="46"/>
      <c r="AI1733" s="46"/>
      <c r="AJ1733" s="46"/>
      <c r="AK1733" s="46"/>
    </row>
    <row r="1734" spans="1:37" ht="12" customHeight="1">
      <c r="A1734" s="46" t="str">
        <f>IFERROR(VLOOKUP(D1734,Sort!B:D,3,0),"")</f>
        <v/>
      </c>
      <c r="B1734" s="190" t="str">
        <f t="shared" si="234"/>
        <v>0CLOSE</v>
      </c>
      <c r="C1734" s="196"/>
      <c r="D1734" s="193"/>
      <c r="E1734" s="193" t="str">
        <f>IFERROR(VLOOKUP(D1734,Sort!B:C,2,0),"")</f>
        <v/>
      </c>
      <c r="F1734" s="194"/>
      <c r="G1734" s="195" t="str">
        <f t="shared" si="235"/>
        <v/>
      </c>
      <c r="H1734" s="243"/>
      <c r="I1734" s="197"/>
      <c r="J1734" s="243"/>
      <c r="K1734" s="197"/>
      <c r="L1734" s="198" t="str">
        <f t="shared" si="236"/>
        <v/>
      </c>
      <c r="M1734" s="199" t="str">
        <f t="shared" si="237"/>
        <v/>
      </c>
      <c r="N1734" s="200" t="str">
        <f t="shared" si="238"/>
        <v xml:space="preserve"> </v>
      </c>
      <c r="O1734" s="201"/>
      <c r="P1734" s="201"/>
      <c r="Q1734" s="202"/>
      <c r="R1734" s="202"/>
      <c r="S1734" s="202"/>
      <c r="T1734" s="193" t="str">
        <f>IFERROR(VLOOKUP(S1734,Sort!E:F,2,0),"")</f>
        <v/>
      </c>
      <c r="U1734" s="115" t="str">
        <f t="shared" si="239"/>
        <v/>
      </c>
      <c r="V1734" s="202" t="s">
        <v>422</v>
      </c>
      <c r="W1734" s="202"/>
      <c r="X1734" s="202"/>
      <c r="Y1734" s="202"/>
      <c r="Z1734" s="193"/>
      <c r="AA1734" s="193" t="s">
        <v>362</v>
      </c>
      <c r="AB1734" s="203"/>
      <c r="AC1734" s="204" t="str">
        <f t="shared" si="240"/>
        <v>CLOSE</v>
      </c>
      <c r="AD1734" s="47" t="str">
        <f t="array" ref="AD1734">IF(D1734="","",INDEX(HM_Unit!$D$1:$AE$1,MATCH(C1734,HM_Unit!$D$2:$AE$2,0)))</f>
        <v/>
      </c>
      <c r="AE1734" s="46"/>
      <c r="AF1734" s="46"/>
      <c r="AG1734" s="46"/>
      <c r="AH1734" s="46"/>
      <c r="AI1734" s="46"/>
      <c r="AJ1734" s="46"/>
      <c r="AK1734" s="46"/>
    </row>
    <row r="1735" spans="1:37" ht="12" customHeight="1">
      <c r="A1735" s="46" t="str">
        <f>IFERROR(VLOOKUP(D1735,Sort!B:D,3,0),"")</f>
        <v/>
      </c>
      <c r="B1735" s="190" t="str">
        <f t="shared" si="234"/>
        <v>0CLOSE</v>
      </c>
      <c r="C1735" s="196"/>
      <c r="D1735" s="193"/>
      <c r="E1735" s="193" t="str">
        <f>IFERROR(VLOOKUP(D1735,Sort!B:C,2,0),"")</f>
        <v/>
      </c>
      <c r="F1735" s="194"/>
      <c r="G1735" s="195" t="str">
        <f t="shared" si="235"/>
        <v/>
      </c>
      <c r="H1735" s="243"/>
      <c r="I1735" s="197"/>
      <c r="J1735" s="243"/>
      <c r="K1735" s="197"/>
      <c r="L1735" s="198" t="str">
        <f t="shared" si="236"/>
        <v/>
      </c>
      <c r="M1735" s="199" t="str">
        <f t="shared" si="237"/>
        <v/>
      </c>
      <c r="N1735" s="200" t="str">
        <f t="shared" si="238"/>
        <v xml:space="preserve"> </v>
      </c>
      <c r="O1735" s="201"/>
      <c r="P1735" s="201"/>
      <c r="Q1735" s="202"/>
      <c r="R1735" s="202"/>
      <c r="S1735" s="202"/>
      <c r="T1735" s="193" t="str">
        <f>IFERROR(VLOOKUP(S1735,Sort!E:F,2,0),"")</f>
        <v/>
      </c>
      <c r="U1735" s="115" t="str">
        <f t="shared" si="239"/>
        <v/>
      </c>
      <c r="V1735" s="202" t="s">
        <v>422</v>
      </c>
      <c r="W1735" s="202"/>
      <c r="X1735" s="202"/>
      <c r="Y1735" s="202"/>
      <c r="Z1735" s="193"/>
      <c r="AA1735" s="193" t="s">
        <v>362</v>
      </c>
      <c r="AB1735" s="203"/>
      <c r="AC1735" s="204" t="str">
        <f t="shared" si="240"/>
        <v>CLOSE</v>
      </c>
      <c r="AD1735" s="47" t="str">
        <f t="array" ref="AD1735">IF(D1735="","",INDEX(HM_Unit!$D$1:$AE$1,MATCH(C1735,HM_Unit!$D$2:$AE$2,0)))</f>
        <v/>
      </c>
      <c r="AE1735" s="46"/>
      <c r="AF1735" s="46"/>
      <c r="AG1735" s="46"/>
      <c r="AH1735" s="46"/>
      <c r="AI1735" s="46"/>
      <c r="AJ1735" s="46"/>
      <c r="AK1735" s="46"/>
    </row>
    <row r="1736" spans="1:37" ht="12" customHeight="1">
      <c r="A1736" s="46" t="str">
        <f>IFERROR(VLOOKUP(D1736,Sort!B:D,3,0),"")</f>
        <v/>
      </c>
      <c r="B1736" s="190" t="str">
        <f t="shared" si="234"/>
        <v>0CLOSE</v>
      </c>
      <c r="C1736" s="196"/>
      <c r="D1736" s="193"/>
      <c r="E1736" s="193" t="str">
        <f>IFERROR(VLOOKUP(D1736,Sort!B:C,2,0),"")</f>
        <v/>
      </c>
      <c r="F1736" s="194"/>
      <c r="G1736" s="195" t="str">
        <f t="shared" si="235"/>
        <v/>
      </c>
      <c r="H1736" s="243"/>
      <c r="I1736" s="197"/>
      <c r="J1736" s="243"/>
      <c r="K1736" s="197"/>
      <c r="L1736" s="198" t="str">
        <f t="shared" si="236"/>
        <v/>
      </c>
      <c r="M1736" s="199" t="str">
        <f t="shared" si="237"/>
        <v/>
      </c>
      <c r="N1736" s="200" t="str">
        <f t="shared" si="238"/>
        <v xml:space="preserve"> </v>
      </c>
      <c r="O1736" s="201"/>
      <c r="P1736" s="201"/>
      <c r="Q1736" s="202"/>
      <c r="R1736" s="202"/>
      <c r="S1736" s="202"/>
      <c r="T1736" s="193" t="str">
        <f>IFERROR(VLOOKUP(S1736,Sort!E:F,2,0),"")</f>
        <v/>
      </c>
      <c r="U1736" s="115" t="str">
        <f t="shared" si="239"/>
        <v/>
      </c>
      <c r="V1736" s="202" t="s">
        <v>422</v>
      </c>
      <c r="W1736" s="202"/>
      <c r="X1736" s="202"/>
      <c r="Y1736" s="202"/>
      <c r="Z1736" s="193"/>
      <c r="AA1736" s="193" t="s">
        <v>362</v>
      </c>
      <c r="AB1736" s="203"/>
      <c r="AC1736" s="204" t="str">
        <f t="shared" si="240"/>
        <v>CLOSE</v>
      </c>
      <c r="AD1736" s="47" t="str">
        <f t="array" ref="AD1736">IF(D1736="","",INDEX(HM_Unit!$D$1:$AE$1,MATCH(C1736,HM_Unit!$D$2:$AE$2,0)))</f>
        <v/>
      </c>
      <c r="AE1736" s="46"/>
      <c r="AF1736" s="46"/>
      <c r="AG1736" s="46"/>
      <c r="AH1736" s="46"/>
      <c r="AI1736" s="46"/>
      <c r="AJ1736" s="46"/>
      <c r="AK1736" s="46"/>
    </row>
    <row r="1737" spans="1:37" ht="12" customHeight="1">
      <c r="A1737" s="46" t="str">
        <f>IFERROR(VLOOKUP(D1737,Sort!B:D,3,0),"")</f>
        <v/>
      </c>
      <c r="B1737" s="190" t="str">
        <f t="shared" si="234"/>
        <v>0CLOSE</v>
      </c>
      <c r="C1737" s="196"/>
      <c r="D1737" s="193"/>
      <c r="E1737" s="193" t="str">
        <f>IFERROR(VLOOKUP(D1737,Sort!B:C,2,0),"")</f>
        <v/>
      </c>
      <c r="F1737" s="194"/>
      <c r="G1737" s="195" t="str">
        <f t="shared" si="235"/>
        <v/>
      </c>
      <c r="H1737" s="243"/>
      <c r="I1737" s="197"/>
      <c r="J1737" s="243"/>
      <c r="K1737" s="197"/>
      <c r="L1737" s="198" t="str">
        <f t="shared" si="236"/>
        <v/>
      </c>
      <c r="M1737" s="199" t="str">
        <f t="shared" si="237"/>
        <v/>
      </c>
      <c r="N1737" s="200" t="str">
        <f t="shared" si="238"/>
        <v xml:space="preserve"> </v>
      </c>
      <c r="O1737" s="201"/>
      <c r="P1737" s="201"/>
      <c r="Q1737" s="202"/>
      <c r="R1737" s="202"/>
      <c r="S1737" s="202"/>
      <c r="T1737" s="193" t="str">
        <f>IFERROR(VLOOKUP(S1737,Sort!E:F,2,0),"")</f>
        <v/>
      </c>
      <c r="U1737" s="115" t="str">
        <f t="shared" si="239"/>
        <v/>
      </c>
      <c r="V1737" s="202" t="s">
        <v>422</v>
      </c>
      <c r="W1737" s="202"/>
      <c r="X1737" s="202"/>
      <c r="Y1737" s="202"/>
      <c r="Z1737" s="193"/>
      <c r="AA1737" s="193" t="s">
        <v>362</v>
      </c>
      <c r="AB1737" s="203"/>
      <c r="AC1737" s="204" t="str">
        <f t="shared" si="240"/>
        <v>CLOSE</v>
      </c>
      <c r="AD1737" s="47" t="str">
        <f t="array" ref="AD1737">IF(D1737="","",INDEX(HM_Unit!$D$1:$AE$1,MATCH(C1737,HM_Unit!$D$2:$AE$2,0)))</f>
        <v/>
      </c>
      <c r="AE1737" s="46"/>
      <c r="AF1737" s="46"/>
      <c r="AG1737" s="46"/>
      <c r="AH1737" s="46"/>
      <c r="AI1737" s="46"/>
      <c r="AJ1737" s="46"/>
      <c r="AK1737" s="46"/>
    </row>
    <row r="1738" spans="1:37" ht="12" customHeight="1">
      <c r="A1738" s="46" t="str">
        <f>IFERROR(VLOOKUP(D1738,Sort!B:D,3,0),"")</f>
        <v/>
      </c>
      <c r="B1738" s="190" t="str">
        <f t="shared" si="234"/>
        <v>0CLOSE</v>
      </c>
      <c r="C1738" s="196"/>
      <c r="D1738" s="193"/>
      <c r="E1738" s="193" t="str">
        <f>IFERROR(VLOOKUP(D1738,Sort!B:C,2,0),"")</f>
        <v/>
      </c>
      <c r="F1738" s="194"/>
      <c r="G1738" s="195" t="str">
        <f t="shared" si="235"/>
        <v/>
      </c>
      <c r="H1738" s="243"/>
      <c r="I1738" s="197"/>
      <c r="J1738" s="243"/>
      <c r="K1738" s="197"/>
      <c r="L1738" s="198" t="str">
        <f t="shared" si="236"/>
        <v/>
      </c>
      <c r="M1738" s="199" t="str">
        <f t="shared" si="237"/>
        <v/>
      </c>
      <c r="N1738" s="200" t="str">
        <f t="shared" si="238"/>
        <v xml:space="preserve"> </v>
      </c>
      <c r="O1738" s="201"/>
      <c r="P1738" s="201"/>
      <c r="Q1738" s="202"/>
      <c r="R1738" s="202"/>
      <c r="S1738" s="202"/>
      <c r="T1738" s="193" t="str">
        <f>IFERROR(VLOOKUP(S1738,Sort!E:F,2,0),"")</f>
        <v/>
      </c>
      <c r="U1738" s="115" t="str">
        <f t="shared" si="239"/>
        <v/>
      </c>
      <c r="V1738" s="202" t="s">
        <v>422</v>
      </c>
      <c r="W1738" s="202"/>
      <c r="X1738" s="202"/>
      <c r="Y1738" s="202"/>
      <c r="Z1738" s="193"/>
      <c r="AA1738" s="193" t="s">
        <v>362</v>
      </c>
      <c r="AB1738" s="203"/>
      <c r="AC1738" s="204" t="str">
        <f t="shared" si="240"/>
        <v>CLOSE</v>
      </c>
      <c r="AD1738" s="47" t="str">
        <f t="array" ref="AD1738">IF(D1738="","",INDEX(HM_Unit!$D$1:$AE$1,MATCH(C1738,HM_Unit!$D$2:$AE$2,0)))</f>
        <v/>
      </c>
      <c r="AE1738" s="46"/>
      <c r="AF1738" s="46"/>
      <c r="AG1738" s="46"/>
      <c r="AH1738" s="46"/>
      <c r="AI1738" s="46"/>
      <c r="AJ1738" s="46"/>
      <c r="AK1738" s="46"/>
    </row>
    <row r="1739" spans="1:37" ht="12" customHeight="1">
      <c r="A1739" s="46" t="str">
        <f>IFERROR(VLOOKUP(D1739,Sort!B:D,3,0),"")</f>
        <v/>
      </c>
      <c r="B1739" s="190" t="str">
        <f t="shared" si="234"/>
        <v>0CLOSE</v>
      </c>
      <c r="C1739" s="196"/>
      <c r="D1739" s="193"/>
      <c r="E1739" s="193" t="str">
        <f>IFERROR(VLOOKUP(D1739,Sort!B:C,2,0),"")</f>
        <v/>
      </c>
      <c r="F1739" s="194"/>
      <c r="G1739" s="195" t="str">
        <f t="shared" si="235"/>
        <v/>
      </c>
      <c r="H1739" s="243"/>
      <c r="I1739" s="197"/>
      <c r="J1739" s="243"/>
      <c r="K1739" s="197"/>
      <c r="L1739" s="198" t="str">
        <f t="shared" si="236"/>
        <v/>
      </c>
      <c r="M1739" s="199" t="str">
        <f t="shared" si="237"/>
        <v/>
      </c>
      <c r="N1739" s="200" t="str">
        <f t="shared" si="238"/>
        <v xml:space="preserve"> </v>
      </c>
      <c r="O1739" s="201"/>
      <c r="P1739" s="201"/>
      <c r="Q1739" s="202"/>
      <c r="R1739" s="202"/>
      <c r="S1739" s="202"/>
      <c r="T1739" s="193" t="str">
        <f>IFERROR(VLOOKUP(S1739,Sort!E:F,2,0),"")</f>
        <v/>
      </c>
      <c r="U1739" s="115" t="str">
        <f t="shared" si="239"/>
        <v/>
      </c>
      <c r="V1739" s="202" t="s">
        <v>422</v>
      </c>
      <c r="W1739" s="202"/>
      <c r="X1739" s="202"/>
      <c r="Y1739" s="202"/>
      <c r="Z1739" s="193"/>
      <c r="AA1739" s="193" t="s">
        <v>362</v>
      </c>
      <c r="AB1739" s="203"/>
      <c r="AC1739" s="204" t="str">
        <f t="shared" si="240"/>
        <v>CLOSE</v>
      </c>
      <c r="AD1739" s="47" t="str">
        <f t="array" ref="AD1739">IF(D1739="","",INDEX(HM_Unit!$D$1:$AE$1,MATCH(C1739,HM_Unit!$D$2:$AE$2,0)))</f>
        <v/>
      </c>
      <c r="AE1739" s="46"/>
      <c r="AF1739" s="46"/>
      <c r="AG1739" s="46"/>
      <c r="AH1739" s="46"/>
      <c r="AI1739" s="46"/>
      <c r="AJ1739" s="46"/>
      <c r="AK1739" s="46"/>
    </row>
    <row r="1740" spans="1:37" ht="12" customHeight="1">
      <c r="A1740" s="46" t="str">
        <f>IFERROR(VLOOKUP(D1740,Sort!B:D,3,0),"")</f>
        <v/>
      </c>
      <c r="B1740" s="190" t="str">
        <f t="shared" si="234"/>
        <v>0CLOSE</v>
      </c>
      <c r="C1740" s="196"/>
      <c r="D1740" s="193"/>
      <c r="E1740" s="193" t="str">
        <f>IFERROR(VLOOKUP(D1740,Sort!B:C,2,0),"")</f>
        <v/>
      </c>
      <c r="F1740" s="194"/>
      <c r="G1740" s="195" t="str">
        <f t="shared" si="235"/>
        <v/>
      </c>
      <c r="H1740" s="243"/>
      <c r="I1740" s="197"/>
      <c r="J1740" s="243"/>
      <c r="K1740" s="197"/>
      <c r="L1740" s="198" t="str">
        <f t="shared" si="236"/>
        <v/>
      </c>
      <c r="M1740" s="199" t="str">
        <f t="shared" si="237"/>
        <v/>
      </c>
      <c r="N1740" s="200" t="str">
        <f t="shared" si="238"/>
        <v xml:space="preserve"> </v>
      </c>
      <c r="O1740" s="201"/>
      <c r="P1740" s="201"/>
      <c r="Q1740" s="202"/>
      <c r="R1740" s="202"/>
      <c r="S1740" s="202"/>
      <c r="T1740" s="193" t="str">
        <f>IFERROR(VLOOKUP(S1740,Sort!E:F,2,0),"")</f>
        <v/>
      </c>
      <c r="U1740" s="115" t="str">
        <f t="shared" si="239"/>
        <v/>
      </c>
      <c r="V1740" s="202" t="s">
        <v>422</v>
      </c>
      <c r="W1740" s="202"/>
      <c r="X1740" s="202"/>
      <c r="Y1740" s="202"/>
      <c r="Z1740" s="193"/>
      <c r="AA1740" s="193" t="s">
        <v>362</v>
      </c>
      <c r="AB1740" s="203"/>
      <c r="AC1740" s="204" t="str">
        <f t="shared" si="240"/>
        <v>CLOSE</v>
      </c>
      <c r="AD1740" s="47" t="str">
        <f t="array" ref="AD1740">IF(D1740="","",INDEX(HM_Unit!$D$1:$AE$1,MATCH(C1740,HM_Unit!$D$2:$AE$2,0)))</f>
        <v/>
      </c>
      <c r="AE1740" s="46"/>
      <c r="AF1740" s="46"/>
      <c r="AG1740" s="46"/>
      <c r="AH1740" s="46"/>
      <c r="AI1740" s="46"/>
      <c r="AJ1740" s="46"/>
      <c r="AK1740" s="46"/>
    </row>
    <row r="1741" spans="1:37" ht="12" customHeight="1">
      <c r="A1741" s="46" t="str">
        <f>IFERROR(VLOOKUP(D1741,Sort!B:D,3,0),"")</f>
        <v/>
      </c>
      <c r="B1741" s="190" t="str">
        <f t="shared" si="234"/>
        <v>0CLOSE</v>
      </c>
      <c r="C1741" s="196"/>
      <c r="D1741" s="193"/>
      <c r="E1741" s="193" t="str">
        <f>IFERROR(VLOOKUP(D1741,Sort!B:C,2,0),"")</f>
        <v/>
      </c>
      <c r="F1741" s="194"/>
      <c r="G1741" s="195" t="str">
        <f t="shared" si="235"/>
        <v/>
      </c>
      <c r="H1741" s="243"/>
      <c r="I1741" s="197"/>
      <c r="J1741" s="243"/>
      <c r="K1741" s="197"/>
      <c r="L1741" s="198" t="str">
        <f t="shared" si="236"/>
        <v/>
      </c>
      <c r="M1741" s="199" t="str">
        <f t="shared" si="237"/>
        <v/>
      </c>
      <c r="N1741" s="200" t="str">
        <f t="shared" si="238"/>
        <v xml:space="preserve"> </v>
      </c>
      <c r="O1741" s="201"/>
      <c r="P1741" s="201"/>
      <c r="Q1741" s="202"/>
      <c r="R1741" s="202"/>
      <c r="S1741" s="202"/>
      <c r="T1741" s="193" t="str">
        <f>IFERROR(VLOOKUP(S1741,Sort!E:F,2,0),"")</f>
        <v/>
      </c>
      <c r="U1741" s="115" t="str">
        <f t="shared" si="239"/>
        <v/>
      </c>
      <c r="V1741" s="202" t="s">
        <v>422</v>
      </c>
      <c r="W1741" s="202"/>
      <c r="X1741" s="202"/>
      <c r="Y1741" s="202"/>
      <c r="Z1741" s="193"/>
      <c r="AA1741" s="193" t="s">
        <v>362</v>
      </c>
      <c r="AB1741" s="203"/>
      <c r="AC1741" s="204" t="str">
        <f t="shared" si="240"/>
        <v>CLOSE</v>
      </c>
      <c r="AD1741" s="47" t="str">
        <f t="array" ref="AD1741">IF(D1741="","",INDEX(HM_Unit!$D$1:$AE$1,MATCH(C1741,HM_Unit!$D$2:$AE$2,0)))</f>
        <v/>
      </c>
      <c r="AE1741" s="46"/>
      <c r="AF1741" s="46"/>
      <c r="AG1741" s="46"/>
      <c r="AH1741" s="46"/>
      <c r="AI1741" s="46"/>
      <c r="AJ1741" s="46"/>
      <c r="AK1741" s="46"/>
    </row>
    <row r="1742" spans="1:37" ht="12" customHeight="1">
      <c r="A1742" s="46" t="str">
        <f>IFERROR(VLOOKUP(D1742,Sort!B:D,3,0),"")</f>
        <v/>
      </c>
      <c r="B1742" s="190" t="str">
        <f t="shared" si="234"/>
        <v>0CLOSE</v>
      </c>
      <c r="C1742" s="196"/>
      <c r="D1742" s="193"/>
      <c r="E1742" s="193" t="str">
        <f>IFERROR(VLOOKUP(D1742,Sort!B:C,2,0),"")</f>
        <v/>
      </c>
      <c r="F1742" s="194"/>
      <c r="G1742" s="195" t="str">
        <f t="shared" si="235"/>
        <v/>
      </c>
      <c r="H1742" s="243"/>
      <c r="I1742" s="197"/>
      <c r="J1742" s="243"/>
      <c r="K1742" s="197"/>
      <c r="L1742" s="198" t="str">
        <f t="shared" si="236"/>
        <v/>
      </c>
      <c r="M1742" s="199" t="str">
        <f t="shared" si="237"/>
        <v/>
      </c>
      <c r="N1742" s="200" t="str">
        <f t="shared" si="238"/>
        <v xml:space="preserve"> </v>
      </c>
      <c r="O1742" s="201"/>
      <c r="P1742" s="201"/>
      <c r="Q1742" s="202"/>
      <c r="R1742" s="202"/>
      <c r="S1742" s="202"/>
      <c r="T1742" s="193" t="str">
        <f>IFERROR(VLOOKUP(S1742,Sort!E:F,2,0),"")</f>
        <v/>
      </c>
      <c r="U1742" s="115" t="str">
        <f t="shared" si="239"/>
        <v/>
      </c>
      <c r="V1742" s="202" t="s">
        <v>422</v>
      </c>
      <c r="W1742" s="202"/>
      <c r="X1742" s="202"/>
      <c r="Y1742" s="202"/>
      <c r="Z1742" s="193"/>
      <c r="AA1742" s="193" t="s">
        <v>362</v>
      </c>
      <c r="AB1742" s="203"/>
      <c r="AC1742" s="204" t="str">
        <f t="shared" si="240"/>
        <v>CLOSE</v>
      </c>
      <c r="AD1742" s="47" t="str">
        <f t="array" ref="AD1742">IF(D1742="","",INDEX(HM_Unit!$D$1:$AE$1,MATCH(C1742,HM_Unit!$D$2:$AE$2,0)))</f>
        <v/>
      </c>
      <c r="AE1742" s="46"/>
      <c r="AF1742" s="46"/>
      <c r="AG1742" s="46"/>
      <c r="AH1742" s="46"/>
      <c r="AI1742" s="46"/>
      <c r="AJ1742" s="46"/>
      <c r="AK1742" s="46"/>
    </row>
    <row r="1743" spans="1:37" ht="12" customHeight="1">
      <c r="A1743" s="46" t="str">
        <f>IFERROR(VLOOKUP(D1743,Sort!B:D,3,0),"")</f>
        <v/>
      </c>
      <c r="B1743" s="190" t="str">
        <f t="shared" si="234"/>
        <v>0CLOSE</v>
      </c>
      <c r="C1743" s="196"/>
      <c r="D1743" s="193"/>
      <c r="E1743" s="193" t="str">
        <f>IFERROR(VLOOKUP(D1743,Sort!B:C,2,0),"")</f>
        <v/>
      </c>
      <c r="F1743" s="194"/>
      <c r="G1743" s="195" t="str">
        <f t="shared" si="235"/>
        <v/>
      </c>
      <c r="H1743" s="243"/>
      <c r="I1743" s="197"/>
      <c r="J1743" s="243"/>
      <c r="K1743" s="197"/>
      <c r="L1743" s="198" t="str">
        <f t="shared" si="236"/>
        <v/>
      </c>
      <c r="M1743" s="199" t="str">
        <f t="shared" si="237"/>
        <v/>
      </c>
      <c r="N1743" s="200" t="str">
        <f t="shared" si="238"/>
        <v xml:space="preserve"> </v>
      </c>
      <c r="O1743" s="201"/>
      <c r="P1743" s="201"/>
      <c r="Q1743" s="202"/>
      <c r="R1743" s="202"/>
      <c r="S1743" s="202"/>
      <c r="T1743" s="193" t="str">
        <f>IFERROR(VLOOKUP(S1743,Sort!E:F,2,0),"")</f>
        <v/>
      </c>
      <c r="U1743" s="115" t="str">
        <f t="shared" si="239"/>
        <v/>
      </c>
      <c r="V1743" s="202" t="s">
        <v>422</v>
      </c>
      <c r="W1743" s="202"/>
      <c r="X1743" s="202"/>
      <c r="Y1743" s="202"/>
      <c r="Z1743" s="193"/>
      <c r="AA1743" s="193" t="s">
        <v>362</v>
      </c>
      <c r="AB1743" s="203"/>
      <c r="AC1743" s="204" t="str">
        <f t="shared" si="240"/>
        <v>CLOSE</v>
      </c>
      <c r="AD1743" s="47" t="str">
        <f t="array" ref="AD1743">IF(D1743="","",INDEX(HM_Unit!$D$1:$AE$1,MATCH(C1743,HM_Unit!$D$2:$AE$2,0)))</f>
        <v/>
      </c>
      <c r="AE1743" s="46"/>
      <c r="AF1743" s="46"/>
      <c r="AG1743" s="46"/>
      <c r="AH1743" s="46"/>
      <c r="AI1743" s="46"/>
      <c r="AJ1743" s="46"/>
      <c r="AK1743" s="46"/>
    </row>
    <row r="1744" spans="1:37" ht="12" customHeight="1">
      <c r="A1744" s="46" t="str">
        <f>IFERROR(VLOOKUP(D1744,Sort!B:D,3,0),"")</f>
        <v/>
      </c>
      <c r="B1744" s="190" t="str">
        <f t="shared" si="234"/>
        <v>0CLOSE</v>
      </c>
      <c r="C1744" s="196"/>
      <c r="D1744" s="193"/>
      <c r="E1744" s="193" t="str">
        <f>IFERROR(VLOOKUP(D1744,Sort!B:C,2,0),"")</f>
        <v/>
      </c>
      <c r="F1744" s="194"/>
      <c r="G1744" s="195" t="str">
        <f t="shared" si="235"/>
        <v/>
      </c>
      <c r="H1744" s="243"/>
      <c r="I1744" s="197"/>
      <c r="J1744" s="243"/>
      <c r="K1744" s="197"/>
      <c r="L1744" s="198" t="str">
        <f t="shared" si="236"/>
        <v/>
      </c>
      <c r="M1744" s="199" t="str">
        <f t="shared" si="237"/>
        <v/>
      </c>
      <c r="N1744" s="200" t="str">
        <f t="shared" si="238"/>
        <v xml:space="preserve"> </v>
      </c>
      <c r="O1744" s="201"/>
      <c r="P1744" s="201"/>
      <c r="Q1744" s="202"/>
      <c r="R1744" s="202"/>
      <c r="S1744" s="202"/>
      <c r="T1744" s="193" t="str">
        <f>IFERROR(VLOOKUP(S1744,Sort!E:F,2,0),"")</f>
        <v/>
      </c>
      <c r="U1744" s="115" t="str">
        <f t="shared" si="239"/>
        <v/>
      </c>
      <c r="V1744" s="202" t="s">
        <v>422</v>
      </c>
      <c r="W1744" s="202"/>
      <c r="X1744" s="202"/>
      <c r="Y1744" s="202"/>
      <c r="Z1744" s="193"/>
      <c r="AA1744" s="193" t="s">
        <v>362</v>
      </c>
      <c r="AB1744" s="203"/>
      <c r="AC1744" s="204" t="str">
        <f t="shared" si="240"/>
        <v>CLOSE</v>
      </c>
      <c r="AD1744" s="47" t="str">
        <f t="array" ref="AD1744">IF(D1744="","",INDEX(HM_Unit!$D$1:$AE$1,MATCH(C1744,HM_Unit!$D$2:$AE$2,0)))</f>
        <v/>
      </c>
      <c r="AE1744" s="46"/>
      <c r="AF1744" s="46"/>
      <c r="AG1744" s="46"/>
      <c r="AH1744" s="46"/>
      <c r="AI1744" s="46"/>
      <c r="AJ1744" s="46"/>
      <c r="AK1744" s="46"/>
    </row>
    <row r="1745" spans="1:37" ht="12" customHeight="1">
      <c r="A1745" s="46" t="str">
        <f>IFERROR(VLOOKUP(D1745,Sort!B:D,3,0),"")</f>
        <v/>
      </c>
      <c r="B1745" s="190" t="str">
        <f t="shared" si="234"/>
        <v>0CLOSE</v>
      </c>
      <c r="C1745" s="196"/>
      <c r="D1745" s="193"/>
      <c r="E1745" s="193" t="str">
        <f>IFERROR(VLOOKUP(D1745,Sort!B:C,2,0),"")</f>
        <v/>
      </c>
      <c r="F1745" s="194"/>
      <c r="G1745" s="195" t="str">
        <f t="shared" si="235"/>
        <v/>
      </c>
      <c r="H1745" s="243"/>
      <c r="I1745" s="197"/>
      <c r="J1745" s="243"/>
      <c r="K1745" s="197"/>
      <c r="L1745" s="198" t="str">
        <f t="shared" si="236"/>
        <v/>
      </c>
      <c r="M1745" s="199" t="str">
        <f t="shared" si="237"/>
        <v/>
      </c>
      <c r="N1745" s="200" t="str">
        <f t="shared" si="238"/>
        <v xml:space="preserve"> </v>
      </c>
      <c r="O1745" s="201"/>
      <c r="P1745" s="201"/>
      <c r="Q1745" s="202"/>
      <c r="R1745" s="202"/>
      <c r="S1745" s="202"/>
      <c r="T1745" s="193" t="str">
        <f>IFERROR(VLOOKUP(S1745,Sort!E:F,2,0),"")</f>
        <v/>
      </c>
      <c r="U1745" s="115" t="str">
        <f t="shared" si="239"/>
        <v/>
      </c>
      <c r="V1745" s="202" t="s">
        <v>422</v>
      </c>
      <c r="W1745" s="202"/>
      <c r="X1745" s="202"/>
      <c r="Y1745" s="202"/>
      <c r="Z1745" s="193"/>
      <c r="AA1745" s="193" t="s">
        <v>362</v>
      </c>
      <c r="AB1745" s="203"/>
      <c r="AC1745" s="204" t="str">
        <f t="shared" si="240"/>
        <v>CLOSE</v>
      </c>
      <c r="AD1745" s="47" t="str">
        <f t="array" ref="AD1745">IF(D1745="","",INDEX(HM_Unit!$D$1:$AE$1,MATCH(C1745,HM_Unit!$D$2:$AE$2,0)))</f>
        <v/>
      </c>
      <c r="AE1745" s="46"/>
      <c r="AF1745" s="46"/>
      <c r="AG1745" s="46"/>
      <c r="AH1745" s="46"/>
      <c r="AI1745" s="46"/>
      <c r="AJ1745" s="46"/>
      <c r="AK1745" s="46"/>
    </row>
    <row r="1746" spans="1:37" ht="12" customHeight="1">
      <c r="A1746" s="46" t="str">
        <f>IFERROR(VLOOKUP(D1746,Sort!B:D,3,0),"")</f>
        <v/>
      </c>
      <c r="B1746" s="190" t="str">
        <f t="shared" si="234"/>
        <v>0CLOSE</v>
      </c>
      <c r="C1746" s="196"/>
      <c r="D1746" s="193"/>
      <c r="E1746" s="193" t="str">
        <f>IFERROR(VLOOKUP(D1746,Sort!B:C,2,0),"")</f>
        <v/>
      </c>
      <c r="F1746" s="194"/>
      <c r="G1746" s="195" t="str">
        <f t="shared" si="235"/>
        <v/>
      </c>
      <c r="H1746" s="243"/>
      <c r="I1746" s="197"/>
      <c r="J1746" s="243"/>
      <c r="K1746" s="197"/>
      <c r="L1746" s="198" t="str">
        <f t="shared" si="236"/>
        <v/>
      </c>
      <c r="M1746" s="199" t="str">
        <f t="shared" si="237"/>
        <v/>
      </c>
      <c r="N1746" s="200" t="str">
        <f t="shared" si="238"/>
        <v xml:space="preserve"> </v>
      </c>
      <c r="O1746" s="201"/>
      <c r="P1746" s="201"/>
      <c r="Q1746" s="202"/>
      <c r="R1746" s="202"/>
      <c r="S1746" s="202"/>
      <c r="T1746" s="193" t="str">
        <f>IFERROR(VLOOKUP(S1746,Sort!E:F,2,0),"")</f>
        <v/>
      </c>
      <c r="U1746" s="115" t="str">
        <f t="shared" si="239"/>
        <v/>
      </c>
      <c r="V1746" s="202" t="s">
        <v>422</v>
      </c>
      <c r="W1746" s="202"/>
      <c r="X1746" s="202"/>
      <c r="Y1746" s="202"/>
      <c r="Z1746" s="193"/>
      <c r="AA1746" s="193" t="s">
        <v>362</v>
      </c>
      <c r="AB1746" s="203"/>
      <c r="AC1746" s="204" t="str">
        <f t="shared" si="240"/>
        <v>CLOSE</v>
      </c>
      <c r="AD1746" s="47" t="str">
        <f t="array" ref="AD1746">IF(D1746="","",INDEX(HM_Unit!$D$1:$AE$1,MATCH(C1746,HM_Unit!$D$2:$AE$2,0)))</f>
        <v/>
      </c>
      <c r="AE1746" s="46"/>
      <c r="AF1746" s="46"/>
      <c r="AG1746" s="46"/>
      <c r="AH1746" s="46"/>
      <c r="AI1746" s="46"/>
      <c r="AJ1746" s="46"/>
      <c r="AK1746" s="46"/>
    </row>
    <row r="1747" spans="1:37" ht="12" customHeight="1">
      <c r="A1747" s="46" t="str">
        <f>IFERROR(VLOOKUP(D1747,Sort!B:D,3,0),"")</f>
        <v/>
      </c>
      <c r="B1747" s="190" t="str">
        <f t="shared" si="234"/>
        <v>0CLOSE</v>
      </c>
      <c r="C1747" s="196"/>
      <c r="D1747" s="193"/>
      <c r="E1747" s="193" t="str">
        <f>IFERROR(VLOOKUP(D1747,Sort!B:C,2,0),"")</f>
        <v/>
      </c>
      <c r="F1747" s="194"/>
      <c r="G1747" s="195" t="str">
        <f t="shared" si="235"/>
        <v/>
      </c>
      <c r="H1747" s="243"/>
      <c r="I1747" s="197"/>
      <c r="J1747" s="243"/>
      <c r="K1747" s="197"/>
      <c r="L1747" s="198" t="str">
        <f t="shared" si="236"/>
        <v/>
      </c>
      <c r="M1747" s="199" t="str">
        <f t="shared" si="237"/>
        <v/>
      </c>
      <c r="N1747" s="200" t="str">
        <f t="shared" si="238"/>
        <v xml:space="preserve"> </v>
      </c>
      <c r="O1747" s="201"/>
      <c r="P1747" s="201"/>
      <c r="Q1747" s="202"/>
      <c r="R1747" s="202"/>
      <c r="S1747" s="202"/>
      <c r="T1747" s="193" t="str">
        <f>IFERROR(VLOOKUP(S1747,Sort!E:F,2,0),"")</f>
        <v/>
      </c>
      <c r="U1747" s="115" t="str">
        <f t="shared" si="239"/>
        <v/>
      </c>
      <c r="V1747" s="202" t="s">
        <v>422</v>
      </c>
      <c r="W1747" s="202"/>
      <c r="X1747" s="202"/>
      <c r="Y1747" s="202"/>
      <c r="Z1747" s="193"/>
      <c r="AA1747" s="193" t="s">
        <v>362</v>
      </c>
      <c r="AB1747" s="203"/>
      <c r="AC1747" s="204" t="str">
        <f t="shared" si="240"/>
        <v>CLOSE</v>
      </c>
      <c r="AD1747" s="47" t="str">
        <f t="array" ref="AD1747">IF(D1747="","",INDEX(HM_Unit!$D$1:$AE$1,MATCH(C1747,HM_Unit!$D$2:$AE$2,0)))</f>
        <v/>
      </c>
      <c r="AE1747" s="46"/>
      <c r="AF1747" s="46"/>
      <c r="AG1747" s="46"/>
      <c r="AH1747" s="46"/>
      <c r="AI1747" s="46"/>
      <c r="AJ1747" s="46"/>
      <c r="AK1747" s="46"/>
    </row>
    <row r="1748" spans="1:37" ht="12" customHeight="1">
      <c r="A1748" s="46" t="str">
        <f>IFERROR(VLOOKUP(D1748,Sort!B:D,3,0),"")</f>
        <v/>
      </c>
      <c r="B1748" s="190" t="str">
        <f t="shared" si="234"/>
        <v>0CLOSE</v>
      </c>
      <c r="C1748" s="196"/>
      <c r="D1748" s="193"/>
      <c r="E1748" s="193" t="str">
        <f>IFERROR(VLOOKUP(D1748,Sort!B:C,2,0),"")</f>
        <v/>
      </c>
      <c r="F1748" s="194"/>
      <c r="G1748" s="195" t="str">
        <f t="shared" si="235"/>
        <v/>
      </c>
      <c r="H1748" s="243"/>
      <c r="I1748" s="197"/>
      <c r="J1748" s="243"/>
      <c r="K1748" s="197"/>
      <c r="L1748" s="198" t="str">
        <f t="shared" si="236"/>
        <v/>
      </c>
      <c r="M1748" s="199" t="str">
        <f t="shared" si="237"/>
        <v/>
      </c>
      <c r="N1748" s="200" t="str">
        <f t="shared" si="238"/>
        <v xml:space="preserve"> </v>
      </c>
      <c r="O1748" s="201"/>
      <c r="P1748" s="201"/>
      <c r="Q1748" s="202"/>
      <c r="R1748" s="202"/>
      <c r="S1748" s="202"/>
      <c r="T1748" s="193" t="str">
        <f>IFERROR(VLOOKUP(S1748,Sort!E:F,2,0),"")</f>
        <v/>
      </c>
      <c r="U1748" s="115" t="str">
        <f t="shared" si="239"/>
        <v/>
      </c>
      <c r="V1748" s="202" t="s">
        <v>422</v>
      </c>
      <c r="W1748" s="202"/>
      <c r="X1748" s="202"/>
      <c r="Y1748" s="202"/>
      <c r="Z1748" s="193"/>
      <c r="AA1748" s="193" t="s">
        <v>362</v>
      </c>
      <c r="AB1748" s="203"/>
      <c r="AC1748" s="204" t="str">
        <f t="shared" si="240"/>
        <v>CLOSE</v>
      </c>
      <c r="AD1748" s="47" t="str">
        <f t="array" ref="AD1748">IF(D1748="","",INDEX(HM_Unit!$D$1:$AE$1,MATCH(C1748,HM_Unit!$D$2:$AE$2,0)))</f>
        <v/>
      </c>
      <c r="AE1748" s="46"/>
      <c r="AF1748" s="46"/>
      <c r="AG1748" s="46"/>
      <c r="AH1748" s="46"/>
      <c r="AI1748" s="46"/>
      <c r="AJ1748" s="46"/>
      <c r="AK1748" s="46"/>
    </row>
    <row r="1749" spans="1:37" ht="12" customHeight="1">
      <c r="A1749" s="46" t="str">
        <f>IFERROR(VLOOKUP(D1749,Sort!B:D,3,0),"")</f>
        <v/>
      </c>
      <c r="B1749" s="190" t="str">
        <f t="shared" si="234"/>
        <v>0CLOSE</v>
      </c>
      <c r="C1749" s="196"/>
      <c r="D1749" s="193"/>
      <c r="E1749" s="193" t="str">
        <f>IFERROR(VLOOKUP(D1749,Sort!B:C,2,0),"")</f>
        <v/>
      </c>
      <c r="F1749" s="194"/>
      <c r="G1749" s="195" t="str">
        <f t="shared" si="235"/>
        <v/>
      </c>
      <c r="H1749" s="243"/>
      <c r="I1749" s="197"/>
      <c r="J1749" s="243"/>
      <c r="K1749" s="197"/>
      <c r="L1749" s="198" t="str">
        <f t="shared" si="236"/>
        <v/>
      </c>
      <c r="M1749" s="199" t="str">
        <f t="shared" si="237"/>
        <v/>
      </c>
      <c r="N1749" s="200" t="str">
        <f t="shared" si="238"/>
        <v xml:space="preserve"> </v>
      </c>
      <c r="O1749" s="201"/>
      <c r="P1749" s="201"/>
      <c r="Q1749" s="202"/>
      <c r="R1749" s="202"/>
      <c r="S1749" s="202"/>
      <c r="T1749" s="193" t="str">
        <f>IFERROR(VLOOKUP(S1749,Sort!E:F,2,0),"")</f>
        <v/>
      </c>
      <c r="U1749" s="115" t="str">
        <f t="shared" si="239"/>
        <v/>
      </c>
      <c r="V1749" s="202" t="s">
        <v>422</v>
      </c>
      <c r="W1749" s="202"/>
      <c r="X1749" s="202"/>
      <c r="Y1749" s="202"/>
      <c r="Z1749" s="193"/>
      <c r="AA1749" s="193" t="s">
        <v>362</v>
      </c>
      <c r="AB1749" s="203"/>
      <c r="AC1749" s="204" t="str">
        <f t="shared" si="240"/>
        <v>CLOSE</v>
      </c>
      <c r="AD1749" s="47" t="str">
        <f t="array" ref="AD1749">IF(D1749="","",INDEX(HM_Unit!$D$1:$AE$1,MATCH(C1749,HM_Unit!$D$2:$AE$2,0)))</f>
        <v/>
      </c>
      <c r="AE1749" s="46"/>
      <c r="AF1749" s="46"/>
      <c r="AG1749" s="46"/>
      <c r="AH1749" s="46"/>
      <c r="AI1749" s="46"/>
      <c r="AJ1749" s="46"/>
      <c r="AK1749" s="46"/>
    </row>
    <row r="1750" spans="1:37" ht="12" customHeight="1">
      <c r="A1750" s="46" t="str">
        <f>IFERROR(VLOOKUP(D1750,Sort!B:D,3,0),"")</f>
        <v/>
      </c>
      <c r="B1750" s="190" t="str">
        <f t="shared" si="234"/>
        <v>0CLOSE</v>
      </c>
      <c r="C1750" s="196"/>
      <c r="D1750" s="193"/>
      <c r="E1750" s="193" t="str">
        <f>IFERROR(VLOOKUP(D1750,Sort!B:C,2,0),"")</f>
        <v/>
      </c>
      <c r="F1750" s="194"/>
      <c r="G1750" s="195" t="str">
        <f t="shared" si="235"/>
        <v/>
      </c>
      <c r="H1750" s="243"/>
      <c r="I1750" s="197"/>
      <c r="J1750" s="243"/>
      <c r="K1750" s="197"/>
      <c r="L1750" s="198" t="str">
        <f t="shared" si="236"/>
        <v/>
      </c>
      <c r="M1750" s="199" t="str">
        <f t="shared" si="237"/>
        <v/>
      </c>
      <c r="N1750" s="200" t="str">
        <f t="shared" si="238"/>
        <v xml:space="preserve"> </v>
      </c>
      <c r="O1750" s="201"/>
      <c r="P1750" s="201"/>
      <c r="Q1750" s="202"/>
      <c r="R1750" s="202"/>
      <c r="S1750" s="202"/>
      <c r="T1750" s="193" t="str">
        <f>IFERROR(VLOOKUP(S1750,Sort!E:F,2,0),"")</f>
        <v/>
      </c>
      <c r="U1750" s="115" t="str">
        <f t="shared" si="239"/>
        <v/>
      </c>
      <c r="V1750" s="202" t="s">
        <v>422</v>
      </c>
      <c r="W1750" s="202"/>
      <c r="X1750" s="202"/>
      <c r="Y1750" s="202"/>
      <c r="Z1750" s="193"/>
      <c r="AA1750" s="193" t="s">
        <v>362</v>
      </c>
      <c r="AB1750" s="203"/>
      <c r="AC1750" s="204" t="str">
        <f t="shared" si="240"/>
        <v>CLOSE</v>
      </c>
      <c r="AD1750" s="47" t="str">
        <f t="array" ref="AD1750">IF(D1750="","",INDEX(HM_Unit!$D$1:$AE$1,MATCH(C1750,HM_Unit!$D$2:$AE$2,0)))</f>
        <v/>
      </c>
      <c r="AE1750" s="46"/>
      <c r="AF1750" s="46"/>
      <c r="AG1750" s="46"/>
      <c r="AH1750" s="46"/>
      <c r="AI1750" s="46"/>
      <c r="AJ1750" s="46"/>
      <c r="AK1750" s="46"/>
    </row>
    <row r="1751" spans="1:37" ht="12" customHeight="1">
      <c r="A1751" s="46" t="str">
        <f>IFERROR(VLOOKUP(D1751,Sort!B:D,3,0),"")</f>
        <v/>
      </c>
      <c r="B1751" s="190" t="str">
        <f t="shared" si="234"/>
        <v>0CLOSE</v>
      </c>
      <c r="C1751" s="196"/>
      <c r="D1751" s="193"/>
      <c r="E1751" s="193" t="str">
        <f>IFERROR(VLOOKUP(D1751,Sort!B:C,2,0),"")</f>
        <v/>
      </c>
      <c r="F1751" s="194"/>
      <c r="G1751" s="195" t="str">
        <f t="shared" si="235"/>
        <v/>
      </c>
      <c r="H1751" s="243"/>
      <c r="I1751" s="197"/>
      <c r="J1751" s="243"/>
      <c r="K1751" s="197"/>
      <c r="L1751" s="198" t="str">
        <f t="shared" si="236"/>
        <v/>
      </c>
      <c r="M1751" s="199" t="str">
        <f t="shared" si="237"/>
        <v/>
      </c>
      <c r="N1751" s="200" t="str">
        <f t="shared" si="238"/>
        <v xml:space="preserve"> </v>
      </c>
      <c r="O1751" s="201"/>
      <c r="P1751" s="201"/>
      <c r="Q1751" s="202"/>
      <c r="R1751" s="202"/>
      <c r="S1751" s="202"/>
      <c r="T1751" s="193" t="str">
        <f>IFERROR(VLOOKUP(S1751,Sort!E:F,2,0),"")</f>
        <v/>
      </c>
      <c r="U1751" s="115" t="str">
        <f t="shared" si="239"/>
        <v/>
      </c>
      <c r="V1751" s="202" t="s">
        <v>422</v>
      </c>
      <c r="W1751" s="202"/>
      <c r="X1751" s="202"/>
      <c r="Y1751" s="202"/>
      <c r="Z1751" s="193"/>
      <c r="AA1751" s="193" t="s">
        <v>362</v>
      </c>
      <c r="AB1751" s="203"/>
      <c r="AC1751" s="204" t="str">
        <f t="shared" si="240"/>
        <v>CLOSE</v>
      </c>
      <c r="AD1751" s="47" t="str">
        <f t="array" ref="AD1751">IF(D1751="","",INDEX(HM_Unit!$D$1:$AE$1,MATCH(C1751,HM_Unit!$D$2:$AE$2,0)))</f>
        <v/>
      </c>
      <c r="AE1751" s="46"/>
      <c r="AF1751" s="46"/>
      <c r="AG1751" s="46"/>
      <c r="AH1751" s="46"/>
      <c r="AI1751" s="46"/>
      <c r="AJ1751" s="46"/>
      <c r="AK1751" s="46"/>
    </row>
    <row r="1752" spans="1:37" ht="12" customHeight="1">
      <c r="A1752" s="46" t="str">
        <f>IFERROR(VLOOKUP(D1752,Sort!B:D,3,0),"")</f>
        <v/>
      </c>
      <c r="B1752" s="190" t="str">
        <f t="shared" si="234"/>
        <v>0CLOSE</v>
      </c>
      <c r="C1752" s="196"/>
      <c r="D1752" s="193"/>
      <c r="E1752" s="193" t="str">
        <f>IFERROR(VLOOKUP(D1752,Sort!B:C,2,0),"")</f>
        <v/>
      </c>
      <c r="F1752" s="194"/>
      <c r="G1752" s="195" t="str">
        <f t="shared" si="235"/>
        <v/>
      </c>
      <c r="H1752" s="243"/>
      <c r="I1752" s="197"/>
      <c r="J1752" s="243"/>
      <c r="K1752" s="197"/>
      <c r="L1752" s="198" t="str">
        <f t="shared" si="236"/>
        <v/>
      </c>
      <c r="M1752" s="199" t="str">
        <f t="shared" si="237"/>
        <v/>
      </c>
      <c r="N1752" s="200" t="str">
        <f t="shared" si="238"/>
        <v xml:space="preserve"> </v>
      </c>
      <c r="O1752" s="201"/>
      <c r="P1752" s="201"/>
      <c r="Q1752" s="202"/>
      <c r="R1752" s="202"/>
      <c r="S1752" s="202"/>
      <c r="T1752" s="193" t="str">
        <f>IFERROR(VLOOKUP(S1752,Sort!E:F,2,0),"")</f>
        <v/>
      </c>
      <c r="U1752" s="115" t="str">
        <f t="shared" si="239"/>
        <v/>
      </c>
      <c r="V1752" s="202" t="s">
        <v>422</v>
      </c>
      <c r="W1752" s="202"/>
      <c r="X1752" s="202"/>
      <c r="Y1752" s="202"/>
      <c r="Z1752" s="193"/>
      <c r="AA1752" s="193" t="s">
        <v>362</v>
      </c>
      <c r="AB1752" s="203"/>
      <c r="AC1752" s="204" t="str">
        <f t="shared" si="240"/>
        <v>CLOSE</v>
      </c>
      <c r="AD1752" s="47" t="str">
        <f t="array" ref="AD1752">IF(D1752="","",INDEX(HM_Unit!$D$1:$AE$1,MATCH(C1752,HM_Unit!$D$2:$AE$2,0)))</f>
        <v/>
      </c>
      <c r="AE1752" s="46"/>
      <c r="AF1752" s="46"/>
      <c r="AG1752" s="46"/>
      <c r="AH1752" s="46"/>
      <c r="AI1752" s="46"/>
      <c r="AJ1752" s="46"/>
      <c r="AK1752" s="46"/>
    </row>
    <row r="1753" spans="1:37" ht="12" customHeight="1">
      <c r="A1753" s="46" t="str">
        <f>IFERROR(VLOOKUP(D1753,Sort!B:D,3,0),"")</f>
        <v/>
      </c>
      <c r="B1753" s="190" t="str">
        <f t="shared" si="234"/>
        <v>0CLOSE</v>
      </c>
      <c r="C1753" s="196"/>
      <c r="D1753" s="193"/>
      <c r="E1753" s="193" t="str">
        <f>IFERROR(VLOOKUP(D1753,Sort!B:C,2,0),"")</f>
        <v/>
      </c>
      <c r="F1753" s="194"/>
      <c r="G1753" s="195" t="str">
        <f t="shared" si="235"/>
        <v/>
      </c>
      <c r="H1753" s="243"/>
      <c r="I1753" s="197"/>
      <c r="J1753" s="243"/>
      <c r="K1753" s="197"/>
      <c r="L1753" s="198" t="str">
        <f t="shared" si="236"/>
        <v/>
      </c>
      <c r="M1753" s="199" t="str">
        <f t="shared" si="237"/>
        <v/>
      </c>
      <c r="N1753" s="200" t="str">
        <f t="shared" si="238"/>
        <v xml:space="preserve"> </v>
      </c>
      <c r="O1753" s="201"/>
      <c r="P1753" s="201"/>
      <c r="Q1753" s="202"/>
      <c r="R1753" s="202"/>
      <c r="S1753" s="202"/>
      <c r="T1753" s="193" t="str">
        <f>IFERROR(VLOOKUP(S1753,Sort!E:F,2,0),"")</f>
        <v/>
      </c>
      <c r="U1753" s="115" t="str">
        <f t="shared" si="239"/>
        <v/>
      </c>
      <c r="V1753" s="202" t="s">
        <v>422</v>
      </c>
      <c r="W1753" s="202"/>
      <c r="X1753" s="202"/>
      <c r="Y1753" s="202"/>
      <c r="Z1753" s="193"/>
      <c r="AA1753" s="193" t="s">
        <v>362</v>
      </c>
      <c r="AB1753" s="203"/>
      <c r="AC1753" s="204" t="str">
        <f t="shared" si="240"/>
        <v>CLOSE</v>
      </c>
      <c r="AD1753" s="47" t="str">
        <f t="array" ref="AD1753">IF(D1753="","",INDEX(HM_Unit!$D$1:$AE$1,MATCH(C1753,HM_Unit!$D$2:$AE$2,0)))</f>
        <v/>
      </c>
      <c r="AE1753" s="46"/>
      <c r="AF1753" s="46"/>
      <c r="AG1753" s="46"/>
      <c r="AH1753" s="46"/>
      <c r="AI1753" s="46"/>
      <c r="AJ1753" s="46"/>
      <c r="AK1753" s="46"/>
    </row>
    <row r="1754" spans="1:37" ht="12" customHeight="1">
      <c r="A1754" s="46" t="str">
        <f>IFERROR(VLOOKUP(D1754,Sort!B:D,3,0),"")</f>
        <v/>
      </c>
      <c r="B1754" s="190" t="str">
        <f t="shared" si="234"/>
        <v>0CLOSE</v>
      </c>
      <c r="C1754" s="196"/>
      <c r="D1754" s="193"/>
      <c r="E1754" s="193" t="str">
        <f>IFERROR(VLOOKUP(D1754,Sort!B:C,2,0),"")</f>
        <v/>
      </c>
      <c r="F1754" s="194"/>
      <c r="G1754" s="195" t="str">
        <f t="shared" si="235"/>
        <v/>
      </c>
      <c r="H1754" s="243"/>
      <c r="I1754" s="197"/>
      <c r="J1754" s="243"/>
      <c r="K1754" s="197"/>
      <c r="L1754" s="198" t="str">
        <f t="shared" si="236"/>
        <v/>
      </c>
      <c r="M1754" s="199" t="str">
        <f t="shared" si="237"/>
        <v/>
      </c>
      <c r="N1754" s="200" t="str">
        <f t="shared" si="238"/>
        <v xml:space="preserve"> </v>
      </c>
      <c r="O1754" s="201"/>
      <c r="P1754" s="201"/>
      <c r="Q1754" s="202"/>
      <c r="R1754" s="202"/>
      <c r="S1754" s="202"/>
      <c r="T1754" s="193" t="str">
        <f>IFERROR(VLOOKUP(S1754,Sort!E:F,2,0),"")</f>
        <v/>
      </c>
      <c r="U1754" s="115" t="str">
        <f t="shared" si="239"/>
        <v/>
      </c>
      <c r="V1754" s="202" t="s">
        <v>422</v>
      </c>
      <c r="W1754" s="202"/>
      <c r="X1754" s="202"/>
      <c r="Y1754" s="202"/>
      <c r="Z1754" s="193"/>
      <c r="AA1754" s="193" t="s">
        <v>362</v>
      </c>
      <c r="AB1754" s="203"/>
      <c r="AC1754" s="204" t="str">
        <f t="shared" si="240"/>
        <v>CLOSE</v>
      </c>
      <c r="AD1754" s="47" t="str">
        <f t="array" ref="AD1754">IF(D1754="","",INDEX(HM_Unit!$D$1:$AE$1,MATCH(C1754,HM_Unit!$D$2:$AE$2,0)))</f>
        <v/>
      </c>
      <c r="AE1754" s="46"/>
      <c r="AF1754" s="46"/>
      <c r="AG1754" s="46"/>
      <c r="AH1754" s="46"/>
      <c r="AI1754" s="46"/>
      <c r="AJ1754" s="46"/>
      <c r="AK1754" s="46"/>
    </row>
    <row r="1755" spans="1:37" ht="12" customHeight="1">
      <c r="A1755" s="46" t="str">
        <f>IFERROR(VLOOKUP(D1755,Sort!B:D,3,0),"")</f>
        <v/>
      </c>
      <c r="B1755" s="190" t="str">
        <f t="shared" si="234"/>
        <v>0CLOSE</v>
      </c>
      <c r="C1755" s="196"/>
      <c r="D1755" s="193"/>
      <c r="E1755" s="193" t="str">
        <f>IFERROR(VLOOKUP(D1755,Sort!B:C,2,0),"")</f>
        <v/>
      </c>
      <c r="F1755" s="194"/>
      <c r="G1755" s="195" t="str">
        <f t="shared" si="235"/>
        <v/>
      </c>
      <c r="H1755" s="243"/>
      <c r="I1755" s="197"/>
      <c r="J1755" s="243"/>
      <c r="K1755" s="197"/>
      <c r="L1755" s="198" t="str">
        <f t="shared" si="236"/>
        <v/>
      </c>
      <c r="M1755" s="199" t="str">
        <f t="shared" si="237"/>
        <v/>
      </c>
      <c r="N1755" s="200" t="str">
        <f t="shared" si="238"/>
        <v xml:space="preserve"> </v>
      </c>
      <c r="O1755" s="201"/>
      <c r="P1755" s="201"/>
      <c r="Q1755" s="202"/>
      <c r="R1755" s="202"/>
      <c r="S1755" s="202"/>
      <c r="T1755" s="193" t="str">
        <f>IFERROR(VLOOKUP(S1755,Sort!E:F,2,0),"")</f>
        <v/>
      </c>
      <c r="U1755" s="115" t="str">
        <f t="shared" si="239"/>
        <v/>
      </c>
      <c r="V1755" s="202" t="s">
        <v>422</v>
      </c>
      <c r="W1755" s="202"/>
      <c r="X1755" s="202"/>
      <c r="Y1755" s="202"/>
      <c r="Z1755" s="193"/>
      <c r="AA1755" s="193" t="s">
        <v>362</v>
      </c>
      <c r="AB1755" s="203"/>
      <c r="AC1755" s="204" t="str">
        <f t="shared" si="240"/>
        <v>CLOSE</v>
      </c>
      <c r="AD1755" s="47" t="str">
        <f t="array" ref="AD1755">IF(D1755="","",INDEX(HM_Unit!$D$1:$AE$1,MATCH(C1755,HM_Unit!$D$2:$AE$2,0)))</f>
        <v/>
      </c>
      <c r="AE1755" s="46"/>
      <c r="AF1755" s="46"/>
      <c r="AG1755" s="46"/>
      <c r="AH1755" s="46"/>
      <c r="AI1755" s="46"/>
      <c r="AJ1755" s="46"/>
      <c r="AK1755" s="46"/>
    </row>
    <row r="1756" spans="1:37" ht="12" customHeight="1">
      <c r="A1756" s="46" t="str">
        <f>IFERROR(VLOOKUP(D1756,Sort!B:D,3,0),"")</f>
        <v/>
      </c>
      <c r="B1756" s="190" t="str">
        <f t="shared" si="234"/>
        <v>0CLOSE</v>
      </c>
      <c r="C1756" s="196"/>
      <c r="D1756" s="193"/>
      <c r="E1756" s="193" t="str">
        <f>IFERROR(VLOOKUP(D1756,Sort!B:C,2,0),"")</f>
        <v/>
      </c>
      <c r="F1756" s="194"/>
      <c r="G1756" s="195" t="str">
        <f t="shared" si="235"/>
        <v/>
      </c>
      <c r="H1756" s="243"/>
      <c r="I1756" s="197"/>
      <c r="J1756" s="243"/>
      <c r="K1756" s="197"/>
      <c r="L1756" s="198" t="str">
        <f t="shared" si="236"/>
        <v/>
      </c>
      <c r="M1756" s="199" t="str">
        <f t="shared" si="237"/>
        <v/>
      </c>
      <c r="N1756" s="200" t="str">
        <f t="shared" si="238"/>
        <v xml:space="preserve"> </v>
      </c>
      <c r="O1756" s="201"/>
      <c r="P1756" s="201"/>
      <c r="Q1756" s="202"/>
      <c r="R1756" s="202"/>
      <c r="S1756" s="202"/>
      <c r="T1756" s="193" t="str">
        <f>IFERROR(VLOOKUP(S1756,Sort!E:F,2,0),"")</f>
        <v/>
      </c>
      <c r="U1756" s="115" t="str">
        <f t="shared" si="239"/>
        <v/>
      </c>
      <c r="V1756" s="202" t="s">
        <v>422</v>
      </c>
      <c r="W1756" s="202"/>
      <c r="X1756" s="202"/>
      <c r="Y1756" s="202"/>
      <c r="Z1756" s="193"/>
      <c r="AA1756" s="193" t="s">
        <v>362</v>
      </c>
      <c r="AB1756" s="203"/>
      <c r="AC1756" s="204" t="str">
        <f t="shared" si="240"/>
        <v>CLOSE</v>
      </c>
      <c r="AD1756" s="47" t="str">
        <f t="array" ref="AD1756">IF(D1756="","",INDEX(HM_Unit!$D$1:$AE$1,MATCH(C1756,HM_Unit!$D$2:$AE$2,0)))</f>
        <v/>
      </c>
      <c r="AE1756" s="46"/>
      <c r="AF1756" s="46"/>
      <c r="AG1756" s="46"/>
      <c r="AH1756" s="46"/>
      <c r="AI1756" s="46"/>
      <c r="AJ1756" s="46"/>
      <c r="AK1756" s="46"/>
    </row>
    <row r="1757" spans="1:37" ht="12" customHeight="1">
      <c r="A1757" s="46" t="str">
        <f>IFERROR(VLOOKUP(D1757,Sort!B:D,3,0),"")</f>
        <v/>
      </c>
      <c r="B1757" s="190" t="str">
        <f t="shared" si="234"/>
        <v>0CLOSE</v>
      </c>
      <c r="C1757" s="196"/>
      <c r="D1757" s="193"/>
      <c r="E1757" s="193" t="str">
        <f>IFERROR(VLOOKUP(D1757,Sort!B:C,2,0),"")</f>
        <v/>
      </c>
      <c r="F1757" s="194"/>
      <c r="G1757" s="195" t="str">
        <f t="shared" si="235"/>
        <v/>
      </c>
      <c r="H1757" s="243"/>
      <c r="I1757" s="197"/>
      <c r="J1757" s="243"/>
      <c r="K1757" s="197"/>
      <c r="L1757" s="198" t="str">
        <f t="shared" si="236"/>
        <v/>
      </c>
      <c r="M1757" s="199" t="str">
        <f t="shared" si="237"/>
        <v/>
      </c>
      <c r="N1757" s="200" t="str">
        <f t="shared" si="238"/>
        <v xml:space="preserve"> </v>
      </c>
      <c r="O1757" s="201"/>
      <c r="P1757" s="201"/>
      <c r="Q1757" s="202"/>
      <c r="R1757" s="202"/>
      <c r="S1757" s="202"/>
      <c r="T1757" s="193" t="str">
        <f>IFERROR(VLOOKUP(S1757,Sort!E:F,2,0),"")</f>
        <v/>
      </c>
      <c r="U1757" s="115" t="str">
        <f t="shared" si="239"/>
        <v/>
      </c>
      <c r="V1757" s="202" t="s">
        <v>422</v>
      </c>
      <c r="W1757" s="202"/>
      <c r="X1757" s="202"/>
      <c r="Y1757" s="202"/>
      <c r="Z1757" s="193"/>
      <c r="AA1757" s="193" t="s">
        <v>362</v>
      </c>
      <c r="AB1757" s="203"/>
      <c r="AC1757" s="204" t="str">
        <f t="shared" si="240"/>
        <v>CLOSE</v>
      </c>
      <c r="AD1757" s="47" t="str">
        <f t="array" ref="AD1757">IF(D1757="","",INDEX(HM_Unit!$D$1:$AE$1,MATCH(C1757,HM_Unit!$D$2:$AE$2,0)))</f>
        <v/>
      </c>
      <c r="AE1757" s="46"/>
      <c r="AF1757" s="46"/>
      <c r="AG1757" s="46"/>
      <c r="AH1757" s="46"/>
      <c r="AI1757" s="46"/>
      <c r="AJ1757" s="46"/>
      <c r="AK1757" s="46"/>
    </row>
    <row r="1758" spans="1:37" ht="12" customHeight="1">
      <c r="A1758" s="46" t="str">
        <f>IFERROR(VLOOKUP(D1758,Sort!B:D,3,0),"")</f>
        <v/>
      </c>
      <c r="B1758" s="190" t="str">
        <f t="shared" si="234"/>
        <v>0CLOSE</v>
      </c>
      <c r="C1758" s="196"/>
      <c r="D1758" s="193"/>
      <c r="E1758" s="193" t="str">
        <f>IFERROR(VLOOKUP(D1758,Sort!B:C,2,0),"")</f>
        <v/>
      </c>
      <c r="F1758" s="194"/>
      <c r="G1758" s="195" t="str">
        <f t="shared" si="235"/>
        <v/>
      </c>
      <c r="H1758" s="243"/>
      <c r="I1758" s="197"/>
      <c r="J1758" s="243"/>
      <c r="K1758" s="197"/>
      <c r="L1758" s="198" t="str">
        <f t="shared" si="236"/>
        <v/>
      </c>
      <c r="M1758" s="199" t="str">
        <f t="shared" si="237"/>
        <v/>
      </c>
      <c r="N1758" s="200" t="str">
        <f t="shared" si="238"/>
        <v xml:space="preserve"> </v>
      </c>
      <c r="O1758" s="201"/>
      <c r="P1758" s="201"/>
      <c r="Q1758" s="202"/>
      <c r="R1758" s="202"/>
      <c r="S1758" s="202"/>
      <c r="T1758" s="193" t="str">
        <f>IFERROR(VLOOKUP(S1758,Sort!E:F,2,0),"")</f>
        <v/>
      </c>
      <c r="U1758" s="115" t="str">
        <f t="shared" si="239"/>
        <v/>
      </c>
      <c r="V1758" s="202" t="s">
        <v>422</v>
      </c>
      <c r="W1758" s="202"/>
      <c r="X1758" s="202"/>
      <c r="Y1758" s="202"/>
      <c r="Z1758" s="193"/>
      <c r="AA1758" s="193" t="s">
        <v>362</v>
      </c>
      <c r="AB1758" s="203"/>
      <c r="AC1758" s="204" t="str">
        <f t="shared" si="240"/>
        <v>CLOSE</v>
      </c>
      <c r="AD1758" s="47" t="str">
        <f t="array" ref="AD1758">IF(D1758="","",INDEX(HM_Unit!$D$1:$AE$1,MATCH(C1758,HM_Unit!$D$2:$AE$2,0)))</f>
        <v/>
      </c>
      <c r="AE1758" s="46"/>
      <c r="AF1758" s="46"/>
      <c r="AG1758" s="46"/>
      <c r="AH1758" s="46"/>
      <c r="AI1758" s="46"/>
      <c r="AJ1758" s="46"/>
      <c r="AK1758" s="46"/>
    </row>
    <row r="1759" spans="1:37" ht="12" customHeight="1">
      <c r="A1759" s="46" t="str">
        <f>IFERROR(VLOOKUP(D1759,Sort!B:D,3,0),"")</f>
        <v/>
      </c>
      <c r="B1759" s="190" t="str">
        <f t="shared" si="234"/>
        <v>0CLOSE</v>
      </c>
      <c r="C1759" s="196"/>
      <c r="D1759" s="193"/>
      <c r="E1759" s="193" t="str">
        <f>IFERROR(VLOOKUP(D1759,Sort!B:C,2,0),"")</f>
        <v/>
      </c>
      <c r="F1759" s="194"/>
      <c r="G1759" s="195" t="str">
        <f t="shared" si="235"/>
        <v/>
      </c>
      <c r="H1759" s="243"/>
      <c r="I1759" s="197"/>
      <c r="J1759" s="243"/>
      <c r="K1759" s="197"/>
      <c r="L1759" s="198" t="str">
        <f t="shared" si="236"/>
        <v/>
      </c>
      <c r="M1759" s="199" t="str">
        <f t="shared" si="237"/>
        <v/>
      </c>
      <c r="N1759" s="200" t="str">
        <f t="shared" si="238"/>
        <v xml:space="preserve"> </v>
      </c>
      <c r="O1759" s="201"/>
      <c r="P1759" s="201"/>
      <c r="Q1759" s="202"/>
      <c r="R1759" s="202"/>
      <c r="S1759" s="202"/>
      <c r="T1759" s="193" t="str">
        <f>IFERROR(VLOOKUP(S1759,Sort!E:F,2,0),"")</f>
        <v/>
      </c>
      <c r="U1759" s="115" t="str">
        <f t="shared" si="239"/>
        <v/>
      </c>
      <c r="V1759" s="202" t="s">
        <v>422</v>
      </c>
      <c r="W1759" s="202"/>
      <c r="X1759" s="202"/>
      <c r="Y1759" s="202"/>
      <c r="Z1759" s="193"/>
      <c r="AA1759" s="193" t="s">
        <v>362</v>
      </c>
      <c r="AB1759" s="203"/>
      <c r="AC1759" s="204" t="str">
        <f t="shared" si="240"/>
        <v>CLOSE</v>
      </c>
      <c r="AD1759" s="47" t="str">
        <f t="array" ref="AD1759">IF(D1759="","",INDEX(HM_Unit!$D$1:$AE$1,MATCH(C1759,HM_Unit!$D$2:$AE$2,0)))</f>
        <v/>
      </c>
      <c r="AE1759" s="46"/>
      <c r="AF1759" s="46"/>
      <c r="AG1759" s="46"/>
      <c r="AH1759" s="46"/>
      <c r="AI1759" s="46"/>
      <c r="AJ1759" s="46"/>
      <c r="AK1759" s="46"/>
    </row>
    <row r="1760" spans="1:37" ht="12" customHeight="1">
      <c r="A1760" s="46" t="str">
        <f>IFERROR(VLOOKUP(D1760,Sort!B:D,3,0),"")</f>
        <v/>
      </c>
      <c r="B1760" s="190" t="str">
        <f t="shared" si="234"/>
        <v>0CLOSE</v>
      </c>
      <c r="C1760" s="196"/>
      <c r="D1760" s="193"/>
      <c r="E1760" s="193" t="str">
        <f>IFERROR(VLOOKUP(D1760,Sort!B:C,2,0),"")</f>
        <v/>
      </c>
      <c r="F1760" s="194"/>
      <c r="G1760" s="195" t="str">
        <f t="shared" si="235"/>
        <v/>
      </c>
      <c r="H1760" s="243"/>
      <c r="I1760" s="197"/>
      <c r="J1760" s="243"/>
      <c r="K1760" s="197"/>
      <c r="L1760" s="198" t="str">
        <f t="shared" si="236"/>
        <v/>
      </c>
      <c r="M1760" s="199" t="str">
        <f t="shared" si="237"/>
        <v/>
      </c>
      <c r="N1760" s="200" t="str">
        <f t="shared" si="238"/>
        <v xml:space="preserve"> </v>
      </c>
      <c r="O1760" s="201"/>
      <c r="P1760" s="201"/>
      <c r="Q1760" s="202"/>
      <c r="R1760" s="202"/>
      <c r="S1760" s="202"/>
      <c r="T1760" s="193" t="str">
        <f>IFERROR(VLOOKUP(S1760,Sort!E:F,2,0),"")</f>
        <v/>
      </c>
      <c r="U1760" s="115" t="str">
        <f t="shared" si="239"/>
        <v/>
      </c>
      <c r="V1760" s="202" t="s">
        <v>422</v>
      </c>
      <c r="W1760" s="202"/>
      <c r="X1760" s="202"/>
      <c r="Y1760" s="202"/>
      <c r="Z1760" s="193"/>
      <c r="AA1760" s="193" t="s">
        <v>362</v>
      </c>
      <c r="AB1760" s="203"/>
      <c r="AC1760" s="204" t="str">
        <f t="shared" si="240"/>
        <v>CLOSE</v>
      </c>
      <c r="AD1760" s="47" t="str">
        <f t="array" ref="AD1760">IF(D1760="","",INDEX(HM_Unit!$D$1:$AE$1,MATCH(C1760,HM_Unit!$D$2:$AE$2,0)))</f>
        <v/>
      </c>
      <c r="AE1760" s="46"/>
      <c r="AF1760" s="46"/>
      <c r="AG1760" s="46"/>
      <c r="AH1760" s="46"/>
      <c r="AI1760" s="46"/>
      <c r="AJ1760" s="46"/>
      <c r="AK1760" s="46"/>
    </row>
    <row r="1761" spans="1:37" ht="12" customHeight="1">
      <c r="A1761" s="46" t="str">
        <f>IFERROR(VLOOKUP(D1761,Sort!B:D,3,0),"")</f>
        <v/>
      </c>
      <c r="B1761" s="190" t="str">
        <f t="shared" si="234"/>
        <v>0CLOSE</v>
      </c>
      <c r="C1761" s="196"/>
      <c r="D1761" s="193"/>
      <c r="E1761" s="193" t="str">
        <f>IFERROR(VLOOKUP(D1761,Sort!B:C,2,0),"")</f>
        <v/>
      </c>
      <c r="F1761" s="194"/>
      <c r="G1761" s="195" t="str">
        <f t="shared" si="235"/>
        <v/>
      </c>
      <c r="H1761" s="243"/>
      <c r="I1761" s="197"/>
      <c r="J1761" s="243"/>
      <c r="K1761" s="197"/>
      <c r="L1761" s="198" t="str">
        <f t="shared" si="236"/>
        <v/>
      </c>
      <c r="M1761" s="199" t="str">
        <f t="shared" si="237"/>
        <v/>
      </c>
      <c r="N1761" s="200" t="str">
        <f t="shared" si="238"/>
        <v xml:space="preserve"> </v>
      </c>
      <c r="O1761" s="201"/>
      <c r="P1761" s="201"/>
      <c r="Q1761" s="202"/>
      <c r="R1761" s="202"/>
      <c r="S1761" s="202"/>
      <c r="T1761" s="193" t="str">
        <f>IFERROR(VLOOKUP(S1761,Sort!E:F,2,0),"")</f>
        <v/>
      </c>
      <c r="U1761" s="115" t="str">
        <f t="shared" si="239"/>
        <v/>
      </c>
      <c r="V1761" s="202" t="s">
        <v>422</v>
      </c>
      <c r="W1761" s="202"/>
      <c r="X1761" s="202"/>
      <c r="Y1761" s="202"/>
      <c r="Z1761" s="193"/>
      <c r="AA1761" s="193" t="s">
        <v>362</v>
      </c>
      <c r="AB1761" s="203"/>
      <c r="AC1761" s="204" t="str">
        <f t="shared" si="240"/>
        <v>CLOSE</v>
      </c>
      <c r="AD1761" s="47" t="str">
        <f t="array" ref="AD1761">IF(D1761="","",INDEX(HM_Unit!$D$1:$AE$1,MATCH(C1761,HM_Unit!$D$2:$AE$2,0)))</f>
        <v/>
      </c>
      <c r="AE1761" s="46"/>
      <c r="AF1761" s="46"/>
      <c r="AG1761" s="46"/>
      <c r="AH1761" s="46"/>
      <c r="AI1761" s="46"/>
      <c r="AJ1761" s="46"/>
      <c r="AK1761" s="46"/>
    </row>
    <row r="1762" spans="1:37" ht="12" customHeight="1">
      <c r="A1762" s="46" t="str">
        <f>IFERROR(VLOOKUP(D1762,Sort!B:D,3,0),"")</f>
        <v/>
      </c>
      <c r="B1762" s="190" t="str">
        <f t="shared" si="234"/>
        <v>0CLOSE</v>
      </c>
      <c r="C1762" s="196"/>
      <c r="D1762" s="193"/>
      <c r="E1762" s="193" t="str">
        <f>IFERROR(VLOOKUP(D1762,Sort!B:C,2,0),"")</f>
        <v/>
      </c>
      <c r="F1762" s="194"/>
      <c r="G1762" s="195" t="str">
        <f t="shared" si="235"/>
        <v/>
      </c>
      <c r="H1762" s="243"/>
      <c r="I1762" s="197"/>
      <c r="J1762" s="243"/>
      <c r="K1762" s="197"/>
      <c r="L1762" s="198" t="str">
        <f t="shared" si="236"/>
        <v/>
      </c>
      <c r="M1762" s="199" t="str">
        <f t="shared" si="237"/>
        <v/>
      </c>
      <c r="N1762" s="200" t="str">
        <f t="shared" si="238"/>
        <v xml:space="preserve"> </v>
      </c>
      <c r="O1762" s="201"/>
      <c r="P1762" s="201"/>
      <c r="Q1762" s="202"/>
      <c r="R1762" s="202"/>
      <c r="S1762" s="202"/>
      <c r="T1762" s="193" t="str">
        <f>IFERROR(VLOOKUP(S1762,Sort!E:F,2,0),"")</f>
        <v/>
      </c>
      <c r="U1762" s="115" t="str">
        <f t="shared" si="239"/>
        <v/>
      </c>
      <c r="V1762" s="202" t="s">
        <v>422</v>
      </c>
      <c r="W1762" s="202"/>
      <c r="X1762" s="202"/>
      <c r="Y1762" s="202"/>
      <c r="Z1762" s="193"/>
      <c r="AA1762" s="193" t="s">
        <v>362</v>
      </c>
      <c r="AB1762" s="203"/>
      <c r="AC1762" s="204" t="str">
        <f t="shared" si="240"/>
        <v>CLOSE</v>
      </c>
      <c r="AD1762" s="47" t="str">
        <f t="array" ref="AD1762">IF(D1762="","",INDEX(HM_Unit!$D$1:$AE$1,MATCH(C1762,HM_Unit!$D$2:$AE$2,0)))</f>
        <v/>
      </c>
      <c r="AE1762" s="46"/>
      <c r="AF1762" s="46"/>
      <c r="AG1762" s="46"/>
      <c r="AH1762" s="46"/>
      <c r="AI1762" s="46"/>
      <c r="AJ1762" s="46"/>
      <c r="AK1762" s="46"/>
    </row>
    <row r="1763" spans="1:37" ht="12" customHeight="1">
      <c r="A1763" s="46" t="str">
        <f>IFERROR(VLOOKUP(D1763,Sort!B:D,3,0),"")</f>
        <v/>
      </c>
      <c r="B1763" s="190" t="str">
        <f t="shared" si="234"/>
        <v>0CLOSE</v>
      </c>
      <c r="C1763" s="196"/>
      <c r="D1763" s="193"/>
      <c r="E1763" s="193" t="str">
        <f>IFERROR(VLOOKUP(D1763,Sort!B:C,2,0),"")</f>
        <v/>
      </c>
      <c r="F1763" s="194"/>
      <c r="G1763" s="195" t="str">
        <f t="shared" si="235"/>
        <v/>
      </c>
      <c r="H1763" s="243"/>
      <c r="I1763" s="197"/>
      <c r="J1763" s="243"/>
      <c r="K1763" s="197"/>
      <c r="L1763" s="198" t="str">
        <f t="shared" si="236"/>
        <v/>
      </c>
      <c r="M1763" s="199" t="str">
        <f t="shared" si="237"/>
        <v/>
      </c>
      <c r="N1763" s="200" t="str">
        <f t="shared" si="238"/>
        <v xml:space="preserve"> </v>
      </c>
      <c r="O1763" s="201"/>
      <c r="P1763" s="201"/>
      <c r="Q1763" s="202"/>
      <c r="R1763" s="202"/>
      <c r="S1763" s="202"/>
      <c r="T1763" s="193" t="str">
        <f>IFERROR(VLOOKUP(S1763,Sort!E:F,2,0),"")</f>
        <v/>
      </c>
      <c r="U1763" s="115" t="str">
        <f t="shared" si="239"/>
        <v/>
      </c>
      <c r="V1763" s="202" t="s">
        <v>422</v>
      </c>
      <c r="W1763" s="202"/>
      <c r="X1763" s="202"/>
      <c r="Y1763" s="202"/>
      <c r="Z1763" s="193"/>
      <c r="AA1763" s="193" t="s">
        <v>362</v>
      </c>
      <c r="AB1763" s="203"/>
      <c r="AC1763" s="204" t="str">
        <f t="shared" si="240"/>
        <v>CLOSE</v>
      </c>
      <c r="AD1763" s="47" t="str">
        <f t="array" ref="AD1763">IF(D1763="","",INDEX(HM_Unit!$D$1:$AE$1,MATCH(C1763,HM_Unit!$D$2:$AE$2,0)))</f>
        <v/>
      </c>
      <c r="AE1763" s="46"/>
      <c r="AF1763" s="46"/>
      <c r="AG1763" s="46"/>
      <c r="AH1763" s="46"/>
      <c r="AI1763" s="46"/>
      <c r="AJ1763" s="46"/>
      <c r="AK1763" s="46"/>
    </row>
    <row r="1764" spans="1:37" ht="12" customHeight="1">
      <c r="A1764" s="46" t="str">
        <f>IFERROR(VLOOKUP(D1764,Sort!B:D,3,0),"")</f>
        <v/>
      </c>
      <c r="B1764" s="190" t="str">
        <f t="shared" si="234"/>
        <v>0CLOSE</v>
      </c>
      <c r="C1764" s="196"/>
      <c r="D1764" s="193"/>
      <c r="E1764" s="193" t="str">
        <f>IFERROR(VLOOKUP(D1764,Sort!B:C,2,0),"")</f>
        <v/>
      </c>
      <c r="F1764" s="194"/>
      <c r="G1764" s="195" t="str">
        <f t="shared" si="235"/>
        <v/>
      </c>
      <c r="H1764" s="243"/>
      <c r="I1764" s="197"/>
      <c r="J1764" s="243"/>
      <c r="K1764" s="197"/>
      <c r="L1764" s="198" t="str">
        <f t="shared" si="236"/>
        <v/>
      </c>
      <c r="M1764" s="199" t="str">
        <f t="shared" si="237"/>
        <v/>
      </c>
      <c r="N1764" s="200" t="str">
        <f t="shared" si="238"/>
        <v xml:space="preserve"> </v>
      </c>
      <c r="O1764" s="201"/>
      <c r="P1764" s="201"/>
      <c r="Q1764" s="202"/>
      <c r="R1764" s="202"/>
      <c r="S1764" s="202"/>
      <c r="T1764" s="193" t="str">
        <f>IFERROR(VLOOKUP(S1764,Sort!E:F,2,0),"")</f>
        <v/>
      </c>
      <c r="U1764" s="115" t="str">
        <f t="shared" si="239"/>
        <v/>
      </c>
      <c r="V1764" s="202" t="s">
        <v>422</v>
      </c>
      <c r="W1764" s="202"/>
      <c r="X1764" s="202"/>
      <c r="Y1764" s="202"/>
      <c r="Z1764" s="193"/>
      <c r="AA1764" s="193" t="s">
        <v>362</v>
      </c>
      <c r="AB1764" s="203"/>
      <c r="AC1764" s="204" t="str">
        <f t="shared" si="240"/>
        <v>CLOSE</v>
      </c>
      <c r="AD1764" s="47" t="str">
        <f t="array" ref="AD1764">IF(D1764="","",INDEX(HM_Unit!$D$1:$AE$1,MATCH(C1764,HM_Unit!$D$2:$AE$2,0)))</f>
        <v/>
      </c>
      <c r="AE1764" s="46"/>
      <c r="AF1764" s="46"/>
      <c r="AG1764" s="46"/>
      <c r="AH1764" s="46"/>
      <c r="AI1764" s="46"/>
      <c r="AJ1764" s="46"/>
      <c r="AK1764" s="46"/>
    </row>
    <row r="1765" spans="1:37" ht="12" customHeight="1">
      <c r="A1765" s="46" t="str">
        <f>IFERROR(VLOOKUP(D1765,Sort!B:D,3,0),"")</f>
        <v/>
      </c>
      <c r="B1765" s="190" t="str">
        <f t="shared" si="234"/>
        <v>0CLOSE</v>
      </c>
      <c r="C1765" s="196"/>
      <c r="D1765" s="193"/>
      <c r="E1765" s="193" t="str">
        <f>IFERROR(VLOOKUP(D1765,Sort!B:C,2,0),"")</f>
        <v/>
      </c>
      <c r="F1765" s="194"/>
      <c r="G1765" s="195" t="str">
        <f t="shared" si="235"/>
        <v/>
      </c>
      <c r="H1765" s="243"/>
      <c r="I1765" s="197"/>
      <c r="J1765" s="243"/>
      <c r="K1765" s="197"/>
      <c r="L1765" s="198" t="str">
        <f t="shared" si="236"/>
        <v/>
      </c>
      <c r="M1765" s="199" t="str">
        <f t="shared" si="237"/>
        <v/>
      </c>
      <c r="N1765" s="200" t="str">
        <f t="shared" si="238"/>
        <v xml:space="preserve"> </v>
      </c>
      <c r="O1765" s="201"/>
      <c r="P1765" s="201"/>
      <c r="Q1765" s="202"/>
      <c r="R1765" s="202"/>
      <c r="S1765" s="202"/>
      <c r="T1765" s="193" t="str">
        <f>IFERROR(VLOOKUP(S1765,Sort!E:F,2,0),"")</f>
        <v/>
      </c>
      <c r="U1765" s="115" t="str">
        <f t="shared" si="239"/>
        <v/>
      </c>
      <c r="V1765" s="202" t="s">
        <v>422</v>
      </c>
      <c r="W1765" s="202"/>
      <c r="X1765" s="202"/>
      <c r="Y1765" s="202"/>
      <c r="Z1765" s="193"/>
      <c r="AA1765" s="193" t="s">
        <v>362</v>
      </c>
      <c r="AB1765" s="203"/>
      <c r="AC1765" s="204" t="str">
        <f t="shared" si="240"/>
        <v>CLOSE</v>
      </c>
      <c r="AD1765" s="47" t="str">
        <f t="array" ref="AD1765">IF(D1765="","",INDEX(HM_Unit!$D$1:$AE$1,MATCH(C1765,HM_Unit!$D$2:$AE$2,0)))</f>
        <v/>
      </c>
      <c r="AE1765" s="46"/>
      <c r="AF1765" s="46"/>
      <c r="AG1765" s="46"/>
      <c r="AH1765" s="46"/>
      <c r="AI1765" s="46"/>
      <c r="AJ1765" s="46"/>
      <c r="AK1765" s="46"/>
    </row>
    <row r="1766" spans="1:37" ht="12" customHeight="1">
      <c r="A1766" s="46" t="str">
        <f>IFERROR(VLOOKUP(D1766,Sort!B:D,3,0),"")</f>
        <v/>
      </c>
      <c r="B1766" s="190" t="str">
        <f t="shared" si="234"/>
        <v>0CLOSE</v>
      </c>
      <c r="C1766" s="196"/>
      <c r="D1766" s="193"/>
      <c r="E1766" s="193" t="str">
        <f>IFERROR(VLOOKUP(D1766,Sort!B:C,2,0),"")</f>
        <v/>
      </c>
      <c r="F1766" s="194"/>
      <c r="G1766" s="195" t="str">
        <f t="shared" si="235"/>
        <v/>
      </c>
      <c r="H1766" s="243"/>
      <c r="I1766" s="197"/>
      <c r="J1766" s="243"/>
      <c r="K1766" s="197"/>
      <c r="L1766" s="198" t="str">
        <f t="shared" si="236"/>
        <v/>
      </c>
      <c r="M1766" s="199" t="str">
        <f t="shared" si="237"/>
        <v/>
      </c>
      <c r="N1766" s="200" t="str">
        <f t="shared" si="238"/>
        <v xml:space="preserve"> </v>
      </c>
      <c r="O1766" s="201"/>
      <c r="P1766" s="201"/>
      <c r="Q1766" s="202"/>
      <c r="R1766" s="202"/>
      <c r="S1766" s="202"/>
      <c r="T1766" s="193" t="str">
        <f>IFERROR(VLOOKUP(S1766,Sort!E:F,2,0),"")</f>
        <v/>
      </c>
      <c r="U1766" s="115" t="str">
        <f t="shared" si="239"/>
        <v/>
      </c>
      <c r="V1766" s="202" t="s">
        <v>422</v>
      </c>
      <c r="W1766" s="202"/>
      <c r="X1766" s="202"/>
      <c r="Y1766" s="202"/>
      <c r="Z1766" s="193"/>
      <c r="AA1766" s="193" t="s">
        <v>362</v>
      </c>
      <c r="AB1766" s="203"/>
      <c r="AC1766" s="204" t="str">
        <f t="shared" si="240"/>
        <v>CLOSE</v>
      </c>
      <c r="AD1766" s="47" t="str">
        <f t="array" ref="AD1766">IF(D1766="","",INDEX(HM_Unit!$D$1:$AE$1,MATCH(C1766,HM_Unit!$D$2:$AE$2,0)))</f>
        <v/>
      </c>
      <c r="AE1766" s="46"/>
      <c r="AF1766" s="46"/>
      <c r="AG1766" s="46"/>
      <c r="AH1766" s="46"/>
      <c r="AI1766" s="46"/>
      <c r="AJ1766" s="46"/>
      <c r="AK1766" s="46"/>
    </row>
    <row r="1767" spans="1:37" ht="12" customHeight="1">
      <c r="A1767" s="46" t="str">
        <f>IFERROR(VLOOKUP(D1767,Sort!B:D,3,0),"")</f>
        <v/>
      </c>
      <c r="B1767" s="190" t="str">
        <f t="shared" si="234"/>
        <v>0CLOSE</v>
      </c>
      <c r="C1767" s="196"/>
      <c r="D1767" s="193"/>
      <c r="E1767" s="193" t="str">
        <f>IFERROR(VLOOKUP(D1767,Sort!B:C,2,0),"")</f>
        <v/>
      </c>
      <c r="F1767" s="194"/>
      <c r="G1767" s="195" t="str">
        <f t="shared" si="235"/>
        <v/>
      </c>
      <c r="H1767" s="243"/>
      <c r="I1767" s="197"/>
      <c r="J1767" s="243"/>
      <c r="K1767" s="197"/>
      <c r="L1767" s="198" t="str">
        <f t="shared" si="236"/>
        <v/>
      </c>
      <c r="M1767" s="199" t="str">
        <f t="shared" si="237"/>
        <v/>
      </c>
      <c r="N1767" s="200" t="str">
        <f t="shared" si="238"/>
        <v xml:space="preserve"> </v>
      </c>
      <c r="O1767" s="201"/>
      <c r="P1767" s="201"/>
      <c r="Q1767" s="202"/>
      <c r="R1767" s="202"/>
      <c r="S1767" s="202"/>
      <c r="T1767" s="193" t="str">
        <f>IFERROR(VLOOKUP(S1767,Sort!E:F,2,0),"")</f>
        <v/>
      </c>
      <c r="U1767" s="115" t="str">
        <f t="shared" si="239"/>
        <v/>
      </c>
      <c r="V1767" s="202" t="s">
        <v>422</v>
      </c>
      <c r="W1767" s="202"/>
      <c r="X1767" s="202"/>
      <c r="Y1767" s="202"/>
      <c r="Z1767" s="193"/>
      <c r="AA1767" s="193" t="s">
        <v>362</v>
      </c>
      <c r="AB1767" s="203"/>
      <c r="AC1767" s="204" t="str">
        <f t="shared" si="240"/>
        <v>CLOSE</v>
      </c>
      <c r="AD1767" s="47" t="str">
        <f t="array" ref="AD1767">IF(D1767="","",INDEX(HM_Unit!$D$1:$AE$1,MATCH(C1767,HM_Unit!$D$2:$AE$2,0)))</f>
        <v/>
      </c>
      <c r="AE1767" s="46"/>
      <c r="AF1767" s="46"/>
      <c r="AG1767" s="46"/>
      <c r="AH1767" s="46"/>
      <c r="AI1767" s="46"/>
      <c r="AJ1767" s="46"/>
      <c r="AK1767" s="46"/>
    </row>
    <row r="1768" spans="1:37" ht="12" customHeight="1">
      <c r="A1768" s="46" t="str">
        <f>IFERROR(VLOOKUP(D1768,Sort!B:D,3,0),"")</f>
        <v/>
      </c>
      <c r="B1768" s="190" t="str">
        <f t="shared" si="234"/>
        <v>0CLOSE</v>
      </c>
      <c r="C1768" s="196"/>
      <c r="D1768" s="193"/>
      <c r="E1768" s="193" t="str">
        <f>IFERROR(VLOOKUP(D1768,Sort!B:C,2,0),"")</f>
        <v/>
      </c>
      <c r="F1768" s="194"/>
      <c r="G1768" s="195" t="str">
        <f t="shared" si="235"/>
        <v/>
      </c>
      <c r="H1768" s="243"/>
      <c r="I1768" s="197"/>
      <c r="J1768" s="243"/>
      <c r="K1768" s="197"/>
      <c r="L1768" s="198" t="str">
        <f t="shared" si="236"/>
        <v/>
      </c>
      <c r="M1768" s="199" t="str">
        <f t="shared" si="237"/>
        <v/>
      </c>
      <c r="N1768" s="200" t="str">
        <f t="shared" si="238"/>
        <v xml:space="preserve"> </v>
      </c>
      <c r="O1768" s="201"/>
      <c r="P1768" s="201"/>
      <c r="Q1768" s="202"/>
      <c r="R1768" s="202"/>
      <c r="S1768" s="202"/>
      <c r="T1768" s="193" t="str">
        <f>IFERROR(VLOOKUP(S1768,Sort!E:F,2,0),"")</f>
        <v/>
      </c>
      <c r="U1768" s="115" t="str">
        <f t="shared" si="239"/>
        <v/>
      </c>
      <c r="V1768" s="202" t="s">
        <v>422</v>
      </c>
      <c r="W1768" s="202"/>
      <c r="X1768" s="202"/>
      <c r="Y1768" s="202"/>
      <c r="Z1768" s="193"/>
      <c r="AA1768" s="193" t="s">
        <v>362</v>
      </c>
      <c r="AB1768" s="203"/>
      <c r="AC1768" s="204" t="str">
        <f t="shared" si="240"/>
        <v>CLOSE</v>
      </c>
      <c r="AD1768" s="47" t="str">
        <f t="array" ref="AD1768">IF(D1768="","",INDEX(HM_Unit!$D$1:$AE$1,MATCH(C1768,HM_Unit!$D$2:$AE$2,0)))</f>
        <v/>
      </c>
      <c r="AE1768" s="46"/>
      <c r="AF1768" s="46"/>
      <c r="AG1768" s="46"/>
      <c r="AH1768" s="46"/>
      <c r="AI1768" s="46"/>
      <c r="AJ1768" s="46"/>
      <c r="AK1768" s="46"/>
    </row>
    <row r="1769" spans="1:37" ht="12" customHeight="1">
      <c r="A1769" s="46" t="str">
        <f>IFERROR(VLOOKUP(D1769,Sort!B:D,3,0),"")</f>
        <v/>
      </c>
      <c r="B1769" s="190" t="str">
        <f t="shared" si="234"/>
        <v>0CLOSE</v>
      </c>
      <c r="C1769" s="196"/>
      <c r="D1769" s="193"/>
      <c r="E1769" s="193" t="str">
        <f>IFERROR(VLOOKUP(D1769,Sort!B:C,2,0),"")</f>
        <v/>
      </c>
      <c r="F1769" s="194"/>
      <c r="G1769" s="195" t="str">
        <f t="shared" si="235"/>
        <v/>
      </c>
      <c r="H1769" s="243"/>
      <c r="I1769" s="197"/>
      <c r="J1769" s="243"/>
      <c r="K1769" s="197"/>
      <c r="L1769" s="198" t="str">
        <f t="shared" si="236"/>
        <v/>
      </c>
      <c r="M1769" s="199" t="str">
        <f t="shared" si="237"/>
        <v/>
      </c>
      <c r="N1769" s="200" t="str">
        <f t="shared" si="238"/>
        <v xml:space="preserve"> </v>
      </c>
      <c r="O1769" s="201"/>
      <c r="P1769" s="201"/>
      <c r="Q1769" s="202"/>
      <c r="R1769" s="202"/>
      <c r="S1769" s="202"/>
      <c r="T1769" s="193" t="str">
        <f>IFERROR(VLOOKUP(S1769,Sort!E:F,2,0),"")</f>
        <v/>
      </c>
      <c r="U1769" s="115" t="str">
        <f t="shared" si="239"/>
        <v/>
      </c>
      <c r="V1769" s="202" t="s">
        <v>422</v>
      </c>
      <c r="W1769" s="202"/>
      <c r="X1769" s="202"/>
      <c r="Y1769" s="202"/>
      <c r="Z1769" s="193"/>
      <c r="AA1769" s="193" t="s">
        <v>362</v>
      </c>
      <c r="AB1769" s="203"/>
      <c r="AC1769" s="204" t="str">
        <f t="shared" si="240"/>
        <v>CLOSE</v>
      </c>
      <c r="AD1769" s="47" t="str">
        <f t="array" ref="AD1769">IF(D1769="","",INDEX(HM_Unit!$D$1:$AE$1,MATCH(C1769,HM_Unit!$D$2:$AE$2,0)))</f>
        <v/>
      </c>
      <c r="AE1769" s="46"/>
      <c r="AF1769" s="46"/>
      <c r="AG1769" s="46"/>
      <c r="AH1769" s="46"/>
      <c r="AI1769" s="46"/>
      <c r="AJ1769" s="46"/>
      <c r="AK1769" s="46"/>
    </row>
    <row r="1770" spans="1:37" ht="12" customHeight="1">
      <c r="A1770" s="46" t="str">
        <f>IFERROR(VLOOKUP(D1770,Sort!B:D,3,0),"")</f>
        <v/>
      </c>
      <c r="B1770" s="190" t="str">
        <f t="shared" si="234"/>
        <v>0CLOSE</v>
      </c>
      <c r="C1770" s="196"/>
      <c r="D1770" s="193"/>
      <c r="E1770" s="193" t="str">
        <f>IFERROR(VLOOKUP(D1770,Sort!B:C,2,0),"")</f>
        <v/>
      </c>
      <c r="F1770" s="194"/>
      <c r="G1770" s="195" t="str">
        <f t="shared" si="235"/>
        <v/>
      </c>
      <c r="H1770" s="243"/>
      <c r="I1770" s="197"/>
      <c r="J1770" s="243"/>
      <c r="K1770" s="197"/>
      <c r="L1770" s="198" t="str">
        <f t="shared" si="236"/>
        <v/>
      </c>
      <c r="M1770" s="199" t="str">
        <f t="shared" si="237"/>
        <v/>
      </c>
      <c r="N1770" s="200" t="str">
        <f t="shared" si="238"/>
        <v xml:space="preserve"> </v>
      </c>
      <c r="O1770" s="201"/>
      <c r="P1770" s="201"/>
      <c r="Q1770" s="202"/>
      <c r="R1770" s="202"/>
      <c r="S1770" s="202"/>
      <c r="T1770" s="193" t="str">
        <f>IFERROR(VLOOKUP(S1770,Sort!E:F,2,0),"")</f>
        <v/>
      </c>
      <c r="U1770" s="115" t="str">
        <f t="shared" si="239"/>
        <v/>
      </c>
      <c r="V1770" s="202" t="s">
        <v>422</v>
      </c>
      <c r="W1770" s="202"/>
      <c r="X1770" s="202"/>
      <c r="Y1770" s="202"/>
      <c r="Z1770" s="193"/>
      <c r="AA1770" s="193" t="s">
        <v>362</v>
      </c>
      <c r="AB1770" s="203"/>
      <c r="AC1770" s="204" t="str">
        <f t="shared" si="240"/>
        <v>CLOSE</v>
      </c>
      <c r="AD1770" s="47" t="str">
        <f t="array" ref="AD1770">IF(D1770="","",INDEX(HM_Unit!$D$1:$AE$1,MATCH(C1770,HM_Unit!$D$2:$AE$2,0)))</f>
        <v/>
      </c>
      <c r="AE1770" s="46"/>
      <c r="AF1770" s="46"/>
      <c r="AG1770" s="46"/>
      <c r="AH1770" s="46"/>
      <c r="AI1770" s="46"/>
      <c r="AJ1770" s="46"/>
      <c r="AK1770" s="46"/>
    </row>
    <row r="1771" spans="1:37" ht="12" customHeight="1">
      <c r="A1771" s="46" t="str">
        <f>IFERROR(VLOOKUP(D1771,Sort!B:D,3,0),"")</f>
        <v/>
      </c>
      <c r="B1771" s="190" t="str">
        <f t="shared" si="234"/>
        <v>0CLOSE</v>
      </c>
      <c r="C1771" s="196"/>
      <c r="D1771" s="193"/>
      <c r="E1771" s="193" t="str">
        <f>IFERROR(VLOOKUP(D1771,Sort!B:C,2,0),"")</f>
        <v/>
      </c>
      <c r="F1771" s="194"/>
      <c r="G1771" s="195" t="str">
        <f t="shared" si="235"/>
        <v/>
      </c>
      <c r="H1771" s="243"/>
      <c r="I1771" s="197"/>
      <c r="J1771" s="243"/>
      <c r="K1771" s="197"/>
      <c r="L1771" s="198" t="str">
        <f t="shared" si="236"/>
        <v/>
      </c>
      <c r="M1771" s="199" t="str">
        <f t="shared" si="237"/>
        <v/>
      </c>
      <c r="N1771" s="200" t="str">
        <f t="shared" si="238"/>
        <v xml:space="preserve"> </v>
      </c>
      <c r="O1771" s="201"/>
      <c r="P1771" s="201"/>
      <c r="Q1771" s="202"/>
      <c r="R1771" s="202"/>
      <c r="S1771" s="202"/>
      <c r="T1771" s="193" t="str">
        <f>IFERROR(VLOOKUP(S1771,Sort!E:F,2,0),"")</f>
        <v/>
      </c>
      <c r="U1771" s="115" t="str">
        <f t="shared" si="239"/>
        <v/>
      </c>
      <c r="V1771" s="202" t="s">
        <v>422</v>
      </c>
      <c r="W1771" s="202"/>
      <c r="X1771" s="202"/>
      <c r="Y1771" s="202"/>
      <c r="Z1771" s="193"/>
      <c r="AA1771" s="193" t="s">
        <v>362</v>
      </c>
      <c r="AB1771" s="203"/>
      <c r="AC1771" s="204" t="str">
        <f t="shared" si="240"/>
        <v>CLOSE</v>
      </c>
      <c r="AD1771" s="47" t="str">
        <f t="array" ref="AD1771">IF(D1771="","",INDEX(HM_Unit!$D$1:$AE$1,MATCH(C1771,HM_Unit!$D$2:$AE$2,0)))</f>
        <v/>
      </c>
      <c r="AE1771" s="46"/>
      <c r="AF1771" s="46"/>
      <c r="AG1771" s="46"/>
      <c r="AH1771" s="46"/>
      <c r="AI1771" s="46"/>
      <c r="AJ1771" s="46"/>
      <c r="AK1771" s="46"/>
    </row>
    <row r="1772" spans="1:37" ht="12" customHeight="1">
      <c r="A1772" s="46" t="str">
        <f>IFERROR(VLOOKUP(D1772,Sort!B:D,3,0),"")</f>
        <v/>
      </c>
      <c r="B1772" s="190" t="str">
        <f t="shared" si="234"/>
        <v>0CLOSE</v>
      </c>
      <c r="C1772" s="196"/>
      <c r="D1772" s="193"/>
      <c r="E1772" s="193" t="str">
        <f>IFERROR(VLOOKUP(D1772,Sort!B:C,2,0),"")</f>
        <v/>
      </c>
      <c r="F1772" s="194"/>
      <c r="G1772" s="195" t="str">
        <f t="shared" si="235"/>
        <v/>
      </c>
      <c r="H1772" s="243"/>
      <c r="I1772" s="197"/>
      <c r="J1772" s="243"/>
      <c r="K1772" s="197"/>
      <c r="L1772" s="198" t="str">
        <f t="shared" si="236"/>
        <v/>
      </c>
      <c r="M1772" s="199" t="str">
        <f t="shared" si="237"/>
        <v/>
      </c>
      <c r="N1772" s="200" t="str">
        <f t="shared" si="238"/>
        <v xml:space="preserve"> </v>
      </c>
      <c r="O1772" s="201"/>
      <c r="P1772" s="201"/>
      <c r="Q1772" s="202"/>
      <c r="R1772" s="202"/>
      <c r="S1772" s="202"/>
      <c r="T1772" s="193" t="str">
        <f>IFERROR(VLOOKUP(S1772,Sort!E:F,2,0),"")</f>
        <v/>
      </c>
      <c r="U1772" s="115" t="str">
        <f t="shared" si="239"/>
        <v/>
      </c>
      <c r="V1772" s="202" t="s">
        <v>422</v>
      </c>
      <c r="W1772" s="202"/>
      <c r="X1772" s="202"/>
      <c r="Y1772" s="202"/>
      <c r="Z1772" s="193"/>
      <c r="AA1772" s="193" t="s">
        <v>362</v>
      </c>
      <c r="AB1772" s="203"/>
      <c r="AC1772" s="204" t="str">
        <f t="shared" si="240"/>
        <v>CLOSE</v>
      </c>
      <c r="AD1772" s="47" t="str">
        <f t="array" ref="AD1772">IF(D1772="","",INDEX(HM_Unit!$D$1:$AE$1,MATCH(C1772,HM_Unit!$D$2:$AE$2,0)))</f>
        <v/>
      </c>
      <c r="AE1772" s="46"/>
      <c r="AF1772" s="46"/>
      <c r="AG1772" s="46"/>
      <c r="AH1772" s="46"/>
      <c r="AI1772" s="46"/>
      <c r="AJ1772" s="46"/>
      <c r="AK1772" s="46"/>
    </row>
    <row r="1773" spans="1:37" ht="12" customHeight="1">
      <c r="A1773" s="46" t="str">
        <f>IFERROR(VLOOKUP(D1773,Sort!B:D,3,0),"")</f>
        <v/>
      </c>
      <c r="B1773" s="190" t="str">
        <f t="shared" si="234"/>
        <v>0CLOSE</v>
      </c>
      <c r="C1773" s="196"/>
      <c r="D1773" s="193"/>
      <c r="E1773" s="193" t="str">
        <f>IFERROR(VLOOKUP(D1773,Sort!B:C,2,0),"")</f>
        <v/>
      </c>
      <c r="F1773" s="194"/>
      <c r="G1773" s="195" t="str">
        <f t="shared" si="235"/>
        <v/>
      </c>
      <c r="H1773" s="243"/>
      <c r="I1773" s="197"/>
      <c r="J1773" s="243"/>
      <c r="K1773" s="197"/>
      <c r="L1773" s="198" t="str">
        <f t="shared" si="236"/>
        <v/>
      </c>
      <c r="M1773" s="199" t="str">
        <f t="shared" si="237"/>
        <v/>
      </c>
      <c r="N1773" s="200" t="str">
        <f t="shared" si="238"/>
        <v xml:space="preserve"> </v>
      </c>
      <c r="O1773" s="201"/>
      <c r="P1773" s="201"/>
      <c r="Q1773" s="202"/>
      <c r="R1773" s="202"/>
      <c r="S1773" s="202"/>
      <c r="T1773" s="193" t="str">
        <f>IFERROR(VLOOKUP(S1773,Sort!E:F,2,0),"")</f>
        <v/>
      </c>
      <c r="U1773" s="115" t="str">
        <f t="shared" si="239"/>
        <v/>
      </c>
      <c r="V1773" s="202" t="s">
        <v>422</v>
      </c>
      <c r="W1773" s="202"/>
      <c r="X1773" s="202"/>
      <c r="Y1773" s="202"/>
      <c r="Z1773" s="193"/>
      <c r="AA1773" s="193" t="s">
        <v>362</v>
      </c>
      <c r="AB1773" s="203"/>
      <c r="AC1773" s="204" t="str">
        <f t="shared" si="240"/>
        <v>CLOSE</v>
      </c>
      <c r="AD1773" s="47" t="str">
        <f t="array" ref="AD1773">IF(D1773="","",INDEX(HM_Unit!$D$1:$AE$1,MATCH(C1773,HM_Unit!$D$2:$AE$2,0)))</f>
        <v/>
      </c>
      <c r="AE1773" s="46"/>
      <c r="AF1773" s="46"/>
      <c r="AG1773" s="46"/>
      <c r="AH1773" s="46"/>
      <c r="AI1773" s="46"/>
      <c r="AJ1773" s="46"/>
      <c r="AK1773" s="46"/>
    </row>
    <row r="1774" spans="1:37" ht="12" customHeight="1">
      <c r="A1774" s="46" t="str">
        <f>IFERROR(VLOOKUP(D1774,Sort!B:D,3,0),"")</f>
        <v/>
      </c>
      <c r="B1774" s="190" t="str">
        <f t="shared" si="234"/>
        <v>0CLOSE</v>
      </c>
      <c r="C1774" s="196"/>
      <c r="D1774" s="193"/>
      <c r="E1774" s="193" t="str">
        <f>IFERROR(VLOOKUP(D1774,Sort!B:C,2,0),"")</f>
        <v/>
      </c>
      <c r="F1774" s="194"/>
      <c r="G1774" s="195" t="str">
        <f t="shared" si="235"/>
        <v/>
      </c>
      <c r="H1774" s="243"/>
      <c r="I1774" s="197"/>
      <c r="J1774" s="243"/>
      <c r="K1774" s="197"/>
      <c r="L1774" s="198" t="str">
        <f t="shared" si="236"/>
        <v/>
      </c>
      <c r="M1774" s="199" t="str">
        <f t="shared" si="237"/>
        <v/>
      </c>
      <c r="N1774" s="200" t="str">
        <f t="shared" si="238"/>
        <v xml:space="preserve"> </v>
      </c>
      <c r="O1774" s="201"/>
      <c r="P1774" s="201"/>
      <c r="Q1774" s="202"/>
      <c r="R1774" s="202"/>
      <c r="S1774" s="202"/>
      <c r="T1774" s="193" t="str">
        <f>IFERROR(VLOOKUP(S1774,Sort!E:F,2,0),"")</f>
        <v/>
      </c>
      <c r="U1774" s="115" t="str">
        <f t="shared" si="239"/>
        <v/>
      </c>
      <c r="V1774" s="202" t="s">
        <v>422</v>
      </c>
      <c r="W1774" s="202"/>
      <c r="X1774" s="202"/>
      <c r="Y1774" s="202"/>
      <c r="Z1774" s="193"/>
      <c r="AA1774" s="193" t="s">
        <v>362</v>
      </c>
      <c r="AB1774" s="203"/>
      <c r="AC1774" s="204" t="str">
        <f t="shared" si="240"/>
        <v>CLOSE</v>
      </c>
      <c r="AD1774" s="47" t="str">
        <f t="array" ref="AD1774">IF(D1774="","",INDEX(HM_Unit!$D$1:$AE$1,MATCH(C1774,HM_Unit!$D$2:$AE$2,0)))</f>
        <v/>
      </c>
      <c r="AE1774" s="46"/>
      <c r="AF1774" s="46"/>
      <c r="AG1774" s="46"/>
      <c r="AH1774" s="46"/>
      <c r="AI1774" s="46"/>
      <c r="AJ1774" s="46"/>
      <c r="AK1774" s="46"/>
    </row>
    <row r="1775" spans="1:37" ht="12" customHeight="1">
      <c r="A1775" s="46" t="str">
        <f>IFERROR(VLOOKUP(D1775,Sort!B:D,3,0),"")</f>
        <v/>
      </c>
      <c r="B1775" s="190" t="str">
        <f t="shared" si="234"/>
        <v>0CLOSE</v>
      </c>
      <c r="C1775" s="196"/>
      <c r="D1775" s="193"/>
      <c r="E1775" s="193" t="str">
        <f>IFERROR(VLOOKUP(D1775,Sort!B:C,2,0),"")</f>
        <v/>
      </c>
      <c r="F1775" s="194"/>
      <c r="G1775" s="195" t="str">
        <f t="shared" si="235"/>
        <v/>
      </c>
      <c r="H1775" s="243"/>
      <c r="I1775" s="197"/>
      <c r="J1775" s="243"/>
      <c r="K1775" s="197"/>
      <c r="L1775" s="198" t="str">
        <f t="shared" si="236"/>
        <v/>
      </c>
      <c r="M1775" s="199" t="str">
        <f t="shared" si="237"/>
        <v/>
      </c>
      <c r="N1775" s="200" t="str">
        <f t="shared" si="238"/>
        <v xml:space="preserve"> </v>
      </c>
      <c r="O1775" s="201"/>
      <c r="P1775" s="201"/>
      <c r="Q1775" s="202"/>
      <c r="R1775" s="202"/>
      <c r="S1775" s="202"/>
      <c r="T1775" s="193" t="str">
        <f>IFERROR(VLOOKUP(S1775,Sort!E:F,2,0),"")</f>
        <v/>
      </c>
      <c r="U1775" s="115" t="str">
        <f t="shared" si="239"/>
        <v/>
      </c>
      <c r="V1775" s="202" t="s">
        <v>422</v>
      </c>
      <c r="W1775" s="202"/>
      <c r="X1775" s="202"/>
      <c r="Y1775" s="202"/>
      <c r="Z1775" s="193"/>
      <c r="AA1775" s="193" t="s">
        <v>362</v>
      </c>
      <c r="AB1775" s="203"/>
      <c r="AC1775" s="204" t="str">
        <f t="shared" si="240"/>
        <v>CLOSE</v>
      </c>
      <c r="AD1775" s="47" t="str">
        <f t="array" ref="AD1775">IF(D1775="","",INDEX(HM_Unit!$D$1:$AE$1,MATCH(C1775,HM_Unit!$D$2:$AE$2,0)))</f>
        <v/>
      </c>
      <c r="AE1775" s="46"/>
      <c r="AF1775" s="46"/>
      <c r="AG1775" s="46"/>
      <c r="AH1775" s="46"/>
      <c r="AI1775" s="46"/>
      <c r="AJ1775" s="46"/>
      <c r="AK1775" s="46"/>
    </row>
    <row r="1776" spans="1:37" ht="12" customHeight="1">
      <c r="A1776" s="46" t="str">
        <f>IFERROR(VLOOKUP(D1776,Sort!B:D,3,0),"")</f>
        <v/>
      </c>
      <c r="B1776" s="190" t="str">
        <f t="shared" si="234"/>
        <v>0CLOSE</v>
      </c>
      <c r="C1776" s="196"/>
      <c r="D1776" s="193"/>
      <c r="E1776" s="193" t="str">
        <f>IFERROR(VLOOKUP(D1776,Sort!B:C,2,0),"")</f>
        <v/>
      </c>
      <c r="F1776" s="194"/>
      <c r="G1776" s="195" t="str">
        <f t="shared" si="235"/>
        <v/>
      </c>
      <c r="H1776" s="243"/>
      <c r="I1776" s="197"/>
      <c r="J1776" s="243"/>
      <c r="K1776" s="197"/>
      <c r="L1776" s="198" t="str">
        <f t="shared" si="236"/>
        <v/>
      </c>
      <c r="M1776" s="199" t="str">
        <f t="shared" si="237"/>
        <v/>
      </c>
      <c r="N1776" s="200" t="str">
        <f t="shared" si="238"/>
        <v xml:space="preserve"> </v>
      </c>
      <c r="O1776" s="201"/>
      <c r="P1776" s="201"/>
      <c r="Q1776" s="202"/>
      <c r="R1776" s="202"/>
      <c r="S1776" s="202"/>
      <c r="T1776" s="193" t="str">
        <f>IFERROR(VLOOKUP(S1776,Sort!E:F,2,0),"")</f>
        <v/>
      </c>
      <c r="U1776" s="115" t="str">
        <f t="shared" si="239"/>
        <v/>
      </c>
      <c r="V1776" s="202" t="s">
        <v>422</v>
      </c>
      <c r="W1776" s="202"/>
      <c r="X1776" s="202"/>
      <c r="Y1776" s="202"/>
      <c r="Z1776" s="193"/>
      <c r="AA1776" s="193" t="s">
        <v>362</v>
      </c>
      <c r="AB1776" s="203"/>
      <c r="AC1776" s="204" t="str">
        <f t="shared" si="240"/>
        <v>CLOSE</v>
      </c>
      <c r="AD1776" s="47" t="str">
        <f t="array" ref="AD1776">IF(D1776="","",INDEX(HM_Unit!$D$1:$AE$1,MATCH(C1776,HM_Unit!$D$2:$AE$2,0)))</f>
        <v/>
      </c>
      <c r="AE1776" s="46"/>
      <c r="AF1776" s="46"/>
      <c r="AG1776" s="46"/>
      <c r="AH1776" s="46"/>
      <c r="AI1776" s="46"/>
      <c r="AJ1776" s="46"/>
      <c r="AK1776" s="46"/>
    </row>
    <row r="1777" spans="1:37" ht="12" customHeight="1">
      <c r="A1777" s="46" t="str">
        <f>IFERROR(VLOOKUP(D1777,Sort!B:D,3,0),"")</f>
        <v/>
      </c>
      <c r="B1777" s="190" t="str">
        <f t="shared" si="234"/>
        <v>0CLOSE</v>
      </c>
      <c r="C1777" s="196"/>
      <c r="D1777" s="193"/>
      <c r="E1777" s="193" t="str">
        <f>IFERROR(VLOOKUP(D1777,Sort!B:C,2,0),"")</f>
        <v/>
      </c>
      <c r="F1777" s="194"/>
      <c r="G1777" s="195" t="str">
        <f t="shared" si="235"/>
        <v/>
      </c>
      <c r="H1777" s="243"/>
      <c r="I1777" s="197"/>
      <c r="J1777" s="243"/>
      <c r="K1777" s="197"/>
      <c r="L1777" s="198" t="str">
        <f t="shared" si="236"/>
        <v/>
      </c>
      <c r="M1777" s="199" t="str">
        <f t="shared" si="237"/>
        <v/>
      </c>
      <c r="N1777" s="200" t="str">
        <f t="shared" si="238"/>
        <v xml:space="preserve"> </v>
      </c>
      <c r="O1777" s="201"/>
      <c r="P1777" s="201"/>
      <c r="Q1777" s="202"/>
      <c r="R1777" s="202"/>
      <c r="S1777" s="202"/>
      <c r="T1777" s="193" t="str">
        <f>IFERROR(VLOOKUP(S1777,Sort!E:F,2,0),"")</f>
        <v/>
      </c>
      <c r="U1777" s="115" t="str">
        <f t="shared" si="239"/>
        <v/>
      </c>
      <c r="V1777" s="202" t="s">
        <v>422</v>
      </c>
      <c r="W1777" s="202"/>
      <c r="X1777" s="202"/>
      <c r="Y1777" s="202"/>
      <c r="Z1777" s="193"/>
      <c r="AA1777" s="193" t="s">
        <v>362</v>
      </c>
      <c r="AB1777" s="203"/>
      <c r="AC1777" s="204" t="str">
        <f t="shared" si="240"/>
        <v>CLOSE</v>
      </c>
      <c r="AD1777" s="47" t="str">
        <f t="array" ref="AD1777">IF(D1777="","",INDEX(HM_Unit!$D$1:$AE$1,MATCH(C1777,HM_Unit!$D$2:$AE$2,0)))</f>
        <v/>
      </c>
      <c r="AE1777" s="46"/>
      <c r="AF1777" s="46"/>
      <c r="AG1777" s="46"/>
      <c r="AH1777" s="46"/>
      <c r="AI1777" s="46"/>
      <c r="AJ1777" s="46"/>
      <c r="AK1777" s="46"/>
    </row>
    <row r="1778" spans="1:37" ht="12" customHeight="1">
      <c r="A1778" s="46" t="str">
        <f>IFERROR(VLOOKUP(D1778,Sort!B:D,3,0),"")</f>
        <v/>
      </c>
      <c r="B1778" s="190" t="str">
        <f t="shared" si="234"/>
        <v>0CLOSE</v>
      </c>
      <c r="C1778" s="196"/>
      <c r="D1778" s="193"/>
      <c r="E1778" s="193" t="str">
        <f>IFERROR(VLOOKUP(D1778,Sort!B:C,2,0),"")</f>
        <v/>
      </c>
      <c r="F1778" s="194"/>
      <c r="G1778" s="195" t="str">
        <f t="shared" si="235"/>
        <v/>
      </c>
      <c r="H1778" s="243"/>
      <c r="I1778" s="197"/>
      <c r="J1778" s="243"/>
      <c r="K1778" s="197"/>
      <c r="L1778" s="198" t="str">
        <f t="shared" si="236"/>
        <v/>
      </c>
      <c r="M1778" s="199" t="str">
        <f t="shared" si="237"/>
        <v/>
      </c>
      <c r="N1778" s="200" t="str">
        <f t="shared" si="238"/>
        <v xml:space="preserve"> </v>
      </c>
      <c r="O1778" s="201"/>
      <c r="P1778" s="201"/>
      <c r="Q1778" s="202"/>
      <c r="R1778" s="202"/>
      <c r="S1778" s="202"/>
      <c r="T1778" s="193" t="str">
        <f>IFERROR(VLOOKUP(S1778,Sort!E:F,2,0),"")</f>
        <v/>
      </c>
      <c r="U1778" s="115" t="str">
        <f t="shared" si="239"/>
        <v/>
      </c>
      <c r="V1778" s="202" t="s">
        <v>422</v>
      </c>
      <c r="W1778" s="202"/>
      <c r="X1778" s="202"/>
      <c r="Y1778" s="202"/>
      <c r="Z1778" s="193"/>
      <c r="AA1778" s="193" t="s">
        <v>362</v>
      </c>
      <c r="AB1778" s="203"/>
      <c r="AC1778" s="204" t="str">
        <f t="shared" si="240"/>
        <v>CLOSE</v>
      </c>
      <c r="AD1778" s="47" t="str">
        <f t="array" ref="AD1778">IF(D1778="","",INDEX(HM_Unit!$D$1:$AE$1,MATCH(C1778,HM_Unit!$D$2:$AE$2,0)))</f>
        <v/>
      </c>
      <c r="AE1778" s="46"/>
      <c r="AF1778" s="46"/>
      <c r="AG1778" s="46"/>
      <c r="AH1778" s="46"/>
      <c r="AI1778" s="46"/>
      <c r="AJ1778" s="46"/>
      <c r="AK1778" s="46"/>
    </row>
    <row r="1779" spans="1:37" ht="12" customHeight="1">
      <c r="A1779" s="46" t="str">
        <f>IFERROR(VLOOKUP(D1779,Sort!B:D,3,0),"")</f>
        <v/>
      </c>
      <c r="B1779" s="190" t="str">
        <f t="shared" si="234"/>
        <v>0CLOSE</v>
      </c>
      <c r="C1779" s="196"/>
      <c r="D1779" s="193"/>
      <c r="E1779" s="193" t="str">
        <f>IFERROR(VLOOKUP(D1779,Sort!B:C,2,0),"")</f>
        <v/>
      </c>
      <c r="F1779" s="194"/>
      <c r="G1779" s="195" t="str">
        <f t="shared" si="235"/>
        <v/>
      </c>
      <c r="H1779" s="243"/>
      <c r="I1779" s="197"/>
      <c r="J1779" s="243"/>
      <c r="K1779" s="197"/>
      <c r="L1779" s="198" t="str">
        <f t="shared" si="236"/>
        <v/>
      </c>
      <c r="M1779" s="199" t="str">
        <f t="shared" si="237"/>
        <v/>
      </c>
      <c r="N1779" s="200" t="str">
        <f t="shared" si="238"/>
        <v xml:space="preserve"> </v>
      </c>
      <c r="O1779" s="201"/>
      <c r="P1779" s="201"/>
      <c r="Q1779" s="202"/>
      <c r="R1779" s="202"/>
      <c r="S1779" s="202"/>
      <c r="T1779" s="193" t="str">
        <f>IFERROR(VLOOKUP(S1779,Sort!E:F,2,0),"")</f>
        <v/>
      </c>
      <c r="U1779" s="115" t="str">
        <f t="shared" si="239"/>
        <v/>
      </c>
      <c r="V1779" s="202" t="s">
        <v>422</v>
      </c>
      <c r="W1779" s="202"/>
      <c r="X1779" s="202"/>
      <c r="Y1779" s="202"/>
      <c r="Z1779" s="193"/>
      <c r="AA1779" s="193" t="s">
        <v>362</v>
      </c>
      <c r="AB1779" s="203"/>
      <c r="AC1779" s="204" t="str">
        <f t="shared" si="240"/>
        <v>CLOSE</v>
      </c>
      <c r="AD1779" s="47" t="str">
        <f t="array" ref="AD1779">IF(D1779="","",INDEX(HM_Unit!$D$1:$AE$1,MATCH(C1779,HM_Unit!$D$2:$AE$2,0)))</f>
        <v/>
      </c>
      <c r="AE1779" s="46"/>
      <c r="AF1779" s="46"/>
      <c r="AG1779" s="46"/>
      <c r="AH1779" s="46"/>
      <c r="AI1779" s="46"/>
      <c r="AJ1779" s="46"/>
      <c r="AK1779" s="46"/>
    </row>
    <row r="1780" spans="1:37" ht="12" customHeight="1">
      <c r="A1780" s="46" t="str">
        <f>IFERROR(VLOOKUP(D1780,Sort!B:D,3,0),"")</f>
        <v/>
      </c>
      <c r="B1780" s="190" t="str">
        <f t="shared" si="234"/>
        <v>0CLOSE</v>
      </c>
      <c r="C1780" s="196"/>
      <c r="D1780" s="193"/>
      <c r="E1780" s="193" t="str">
        <f>IFERROR(VLOOKUP(D1780,Sort!B:C,2,0),"")</f>
        <v/>
      </c>
      <c r="F1780" s="194"/>
      <c r="G1780" s="195" t="str">
        <f t="shared" si="235"/>
        <v/>
      </c>
      <c r="H1780" s="243"/>
      <c r="I1780" s="197"/>
      <c r="J1780" s="243"/>
      <c r="K1780" s="197"/>
      <c r="L1780" s="198" t="str">
        <f t="shared" si="236"/>
        <v/>
      </c>
      <c r="M1780" s="199" t="str">
        <f t="shared" si="237"/>
        <v/>
      </c>
      <c r="N1780" s="200" t="str">
        <f t="shared" si="238"/>
        <v xml:space="preserve"> </v>
      </c>
      <c r="O1780" s="201"/>
      <c r="P1780" s="201"/>
      <c r="Q1780" s="202"/>
      <c r="R1780" s="202"/>
      <c r="S1780" s="202"/>
      <c r="T1780" s="193" t="str">
        <f>IFERROR(VLOOKUP(S1780,Sort!E:F,2,0),"")</f>
        <v/>
      </c>
      <c r="U1780" s="115" t="str">
        <f t="shared" si="239"/>
        <v/>
      </c>
      <c r="V1780" s="202" t="s">
        <v>422</v>
      </c>
      <c r="W1780" s="202"/>
      <c r="X1780" s="202"/>
      <c r="Y1780" s="202"/>
      <c r="Z1780" s="193"/>
      <c r="AA1780" s="193" t="s">
        <v>362</v>
      </c>
      <c r="AB1780" s="203"/>
      <c r="AC1780" s="204" t="str">
        <f t="shared" si="240"/>
        <v>CLOSE</v>
      </c>
      <c r="AD1780" s="47" t="str">
        <f t="array" ref="AD1780">IF(D1780="","",INDEX(HM_Unit!$D$1:$AE$1,MATCH(C1780,HM_Unit!$D$2:$AE$2,0)))</f>
        <v/>
      </c>
      <c r="AE1780" s="46"/>
      <c r="AF1780" s="46"/>
      <c r="AG1780" s="46"/>
      <c r="AH1780" s="46"/>
      <c r="AI1780" s="46"/>
      <c r="AJ1780" s="46"/>
      <c r="AK1780" s="46"/>
    </row>
    <row r="1781" spans="1:37" ht="12" customHeight="1">
      <c r="A1781" s="46" t="str">
        <f>IFERROR(VLOOKUP(D1781,Sort!B:D,3,0),"")</f>
        <v/>
      </c>
      <c r="B1781" s="190" t="str">
        <f t="shared" si="234"/>
        <v>0CLOSE</v>
      </c>
      <c r="C1781" s="196"/>
      <c r="D1781" s="193"/>
      <c r="E1781" s="193" t="str">
        <f>IFERROR(VLOOKUP(D1781,Sort!B:C,2,0),"")</f>
        <v/>
      </c>
      <c r="F1781" s="194"/>
      <c r="G1781" s="195" t="str">
        <f t="shared" si="235"/>
        <v/>
      </c>
      <c r="H1781" s="243"/>
      <c r="I1781" s="197"/>
      <c r="J1781" s="243"/>
      <c r="K1781" s="197"/>
      <c r="L1781" s="198" t="str">
        <f t="shared" si="236"/>
        <v/>
      </c>
      <c r="M1781" s="199" t="str">
        <f t="shared" si="237"/>
        <v/>
      </c>
      <c r="N1781" s="200" t="str">
        <f t="shared" si="238"/>
        <v xml:space="preserve"> </v>
      </c>
      <c r="O1781" s="201"/>
      <c r="P1781" s="201"/>
      <c r="Q1781" s="202"/>
      <c r="R1781" s="202"/>
      <c r="S1781" s="202"/>
      <c r="T1781" s="193" t="str">
        <f>IFERROR(VLOOKUP(S1781,Sort!E:F,2,0),"")</f>
        <v/>
      </c>
      <c r="U1781" s="115" t="str">
        <f t="shared" si="239"/>
        <v/>
      </c>
      <c r="V1781" s="202" t="s">
        <v>422</v>
      </c>
      <c r="W1781" s="202"/>
      <c r="X1781" s="202"/>
      <c r="Y1781" s="202"/>
      <c r="Z1781" s="193"/>
      <c r="AA1781" s="193" t="s">
        <v>362</v>
      </c>
      <c r="AB1781" s="203"/>
      <c r="AC1781" s="204" t="str">
        <f t="shared" si="240"/>
        <v>CLOSE</v>
      </c>
      <c r="AD1781" s="47" t="str">
        <f t="array" ref="AD1781">IF(D1781="","",INDEX(HM_Unit!$D$1:$AE$1,MATCH(C1781,HM_Unit!$D$2:$AE$2,0)))</f>
        <v/>
      </c>
      <c r="AE1781" s="46"/>
      <c r="AF1781" s="46"/>
      <c r="AG1781" s="46"/>
      <c r="AH1781" s="46"/>
      <c r="AI1781" s="46"/>
      <c r="AJ1781" s="46"/>
      <c r="AK1781" s="46"/>
    </row>
    <row r="1782" spans="1:37" ht="12" customHeight="1">
      <c r="A1782" s="46" t="str">
        <f>IFERROR(VLOOKUP(D1782,Sort!B:D,3,0),"")</f>
        <v/>
      </c>
      <c r="B1782" s="190" t="str">
        <f t="shared" si="234"/>
        <v>0CLOSE</v>
      </c>
      <c r="C1782" s="196"/>
      <c r="D1782" s="193"/>
      <c r="E1782" s="193" t="str">
        <f>IFERROR(VLOOKUP(D1782,Sort!B:C,2,0),"")</f>
        <v/>
      </c>
      <c r="F1782" s="194"/>
      <c r="G1782" s="195" t="str">
        <f t="shared" si="235"/>
        <v/>
      </c>
      <c r="H1782" s="243"/>
      <c r="I1782" s="197"/>
      <c r="J1782" s="243"/>
      <c r="K1782" s="197"/>
      <c r="L1782" s="198" t="str">
        <f t="shared" si="236"/>
        <v/>
      </c>
      <c r="M1782" s="199" t="str">
        <f t="shared" si="237"/>
        <v/>
      </c>
      <c r="N1782" s="200" t="str">
        <f t="shared" si="238"/>
        <v xml:space="preserve"> </v>
      </c>
      <c r="O1782" s="201"/>
      <c r="P1782" s="201"/>
      <c r="Q1782" s="202"/>
      <c r="R1782" s="202"/>
      <c r="S1782" s="202"/>
      <c r="T1782" s="193" t="str">
        <f>IFERROR(VLOOKUP(S1782,Sort!E:F,2,0),"")</f>
        <v/>
      </c>
      <c r="U1782" s="115" t="str">
        <f t="shared" si="239"/>
        <v/>
      </c>
      <c r="V1782" s="202" t="s">
        <v>422</v>
      </c>
      <c r="W1782" s="202"/>
      <c r="X1782" s="202"/>
      <c r="Y1782" s="202"/>
      <c r="Z1782" s="193"/>
      <c r="AA1782" s="193" t="s">
        <v>362</v>
      </c>
      <c r="AB1782" s="203"/>
      <c r="AC1782" s="204" t="str">
        <f t="shared" si="240"/>
        <v>CLOSE</v>
      </c>
      <c r="AD1782" s="47" t="str">
        <f t="array" ref="AD1782">IF(D1782="","",INDEX(HM_Unit!$D$1:$AE$1,MATCH(C1782,HM_Unit!$D$2:$AE$2,0)))</f>
        <v/>
      </c>
      <c r="AE1782" s="46"/>
      <c r="AF1782" s="46"/>
      <c r="AG1782" s="46"/>
      <c r="AH1782" s="46"/>
      <c r="AI1782" s="46"/>
      <c r="AJ1782" s="46"/>
      <c r="AK1782" s="46"/>
    </row>
    <row r="1783" spans="1:37" ht="12" customHeight="1">
      <c r="A1783" s="46" t="str">
        <f>IFERROR(VLOOKUP(D1783,Sort!B:D,3,0),"")</f>
        <v/>
      </c>
      <c r="B1783" s="190" t="str">
        <f t="shared" si="234"/>
        <v>0CLOSE</v>
      </c>
      <c r="C1783" s="196"/>
      <c r="D1783" s="193"/>
      <c r="E1783" s="193" t="str">
        <f>IFERROR(VLOOKUP(D1783,Sort!B:C,2,0),"")</f>
        <v/>
      </c>
      <c r="F1783" s="194"/>
      <c r="G1783" s="195" t="str">
        <f t="shared" si="235"/>
        <v/>
      </c>
      <c r="H1783" s="243"/>
      <c r="I1783" s="197"/>
      <c r="J1783" s="243"/>
      <c r="K1783" s="197"/>
      <c r="L1783" s="198" t="str">
        <f t="shared" si="236"/>
        <v/>
      </c>
      <c r="M1783" s="199" t="str">
        <f t="shared" si="237"/>
        <v/>
      </c>
      <c r="N1783" s="200" t="str">
        <f t="shared" si="238"/>
        <v xml:space="preserve"> </v>
      </c>
      <c r="O1783" s="201"/>
      <c r="P1783" s="201"/>
      <c r="Q1783" s="202"/>
      <c r="R1783" s="202"/>
      <c r="S1783" s="202"/>
      <c r="T1783" s="193" t="str">
        <f>IFERROR(VLOOKUP(S1783,Sort!E:F,2,0),"")</f>
        <v/>
      </c>
      <c r="U1783" s="115" t="str">
        <f t="shared" si="239"/>
        <v/>
      </c>
      <c r="V1783" s="202" t="s">
        <v>422</v>
      </c>
      <c r="W1783" s="202"/>
      <c r="X1783" s="202"/>
      <c r="Y1783" s="202"/>
      <c r="Z1783" s="193"/>
      <c r="AA1783" s="193" t="s">
        <v>362</v>
      </c>
      <c r="AB1783" s="203"/>
      <c r="AC1783" s="204" t="str">
        <f t="shared" si="240"/>
        <v>CLOSE</v>
      </c>
      <c r="AD1783" s="47" t="str">
        <f t="array" ref="AD1783">IF(D1783="","",INDEX(HM_Unit!$D$1:$AE$1,MATCH(C1783,HM_Unit!$D$2:$AE$2,0)))</f>
        <v/>
      </c>
      <c r="AE1783" s="46"/>
      <c r="AF1783" s="46"/>
      <c r="AG1783" s="46"/>
      <c r="AH1783" s="46"/>
      <c r="AI1783" s="46"/>
      <c r="AJ1783" s="46"/>
      <c r="AK1783" s="46"/>
    </row>
    <row r="1784" spans="1:37" ht="12" customHeight="1">
      <c r="A1784" s="46" t="str">
        <f>IFERROR(VLOOKUP(D1784,Sort!B:D,3,0),"")</f>
        <v/>
      </c>
      <c r="B1784" s="190" t="str">
        <f t="shared" si="234"/>
        <v>0CLOSE</v>
      </c>
      <c r="C1784" s="196"/>
      <c r="D1784" s="193"/>
      <c r="E1784" s="193" t="str">
        <f>IFERROR(VLOOKUP(D1784,Sort!B:C,2,0),"")</f>
        <v/>
      </c>
      <c r="F1784" s="194"/>
      <c r="G1784" s="195" t="str">
        <f t="shared" si="235"/>
        <v/>
      </c>
      <c r="H1784" s="243"/>
      <c r="I1784" s="197"/>
      <c r="J1784" s="243"/>
      <c r="K1784" s="197"/>
      <c r="L1784" s="198" t="str">
        <f t="shared" si="236"/>
        <v/>
      </c>
      <c r="M1784" s="199" t="str">
        <f t="shared" si="237"/>
        <v/>
      </c>
      <c r="N1784" s="200" t="str">
        <f t="shared" si="238"/>
        <v xml:space="preserve"> </v>
      </c>
      <c r="O1784" s="201"/>
      <c r="P1784" s="201"/>
      <c r="Q1784" s="202"/>
      <c r="R1784" s="202"/>
      <c r="S1784" s="202"/>
      <c r="T1784" s="193" t="str">
        <f>IFERROR(VLOOKUP(S1784,Sort!E:F,2,0),"")</f>
        <v/>
      </c>
      <c r="U1784" s="115" t="str">
        <f t="shared" si="239"/>
        <v/>
      </c>
      <c r="V1784" s="202" t="s">
        <v>422</v>
      </c>
      <c r="W1784" s="202"/>
      <c r="X1784" s="202"/>
      <c r="Y1784" s="202"/>
      <c r="Z1784" s="193"/>
      <c r="AA1784" s="193" t="s">
        <v>362</v>
      </c>
      <c r="AB1784" s="203"/>
      <c r="AC1784" s="204" t="str">
        <f t="shared" si="240"/>
        <v>CLOSE</v>
      </c>
      <c r="AD1784" s="47" t="str">
        <f t="array" ref="AD1784">IF(D1784="","",INDEX(HM_Unit!$D$1:$AE$1,MATCH(C1784,HM_Unit!$D$2:$AE$2,0)))</f>
        <v/>
      </c>
      <c r="AE1784" s="46"/>
      <c r="AF1784" s="46"/>
      <c r="AG1784" s="46"/>
      <c r="AH1784" s="46"/>
      <c r="AI1784" s="46"/>
      <c r="AJ1784" s="46"/>
      <c r="AK1784" s="46"/>
    </row>
    <row r="1785" spans="1:37" ht="12" customHeight="1">
      <c r="A1785" s="46" t="str">
        <f>IFERROR(VLOOKUP(D1785,Sort!B:D,3,0),"")</f>
        <v/>
      </c>
      <c r="B1785" s="190" t="str">
        <f t="shared" si="234"/>
        <v>0CLOSE</v>
      </c>
      <c r="C1785" s="196"/>
      <c r="D1785" s="193"/>
      <c r="E1785" s="193" t="str">
        <f>IFERROR(VLOOKUP(D1785,Sort!B:C,2,0),"")</f>
        <v/>
      </c>
      <c r="F1785" s="194"/>
      <c r="G1785" s="195" t="str">
        <f t="shared" si="235"/>
        <v/>
      </c>
      <c r="H1785" s="243"/>
      <c r="I1785" s="197"/>
      <c r="J1785" s="243"/>
      <c r="K1785" s="197"/>
      <c r="L1785" s="198" t="str">
        <f t="shared" si="236"/>
        <v/>
      </c>
      <c r="M1785" s="199" t="str">
        <f t="shared" si="237"/>
        <v/>
      </c>
      <c r="N1785" s="200" t="str">
        <f t="shared" si="238"/>
        <v xml:space="preserve"> </v>
      </c>
      <c r="O1785" s="201"/>
      <c r="P1785" s="201"/>
      <c r="Q1785" s="202"/>
      <c r="R1785" s="202"/>
      <c r="S1785" s="202"/>
      <c r="T1785" s="193" t="str">
        <f>IFERROR(VLOOKUP(S1785,Sort!E:F,2,0),"")</f>
        <v/>
      </c>
      <c r="U1785" s="115" t="str">
        <f t="shared" si="239"/>
        <v/>
      </c>
      <c r="V1785" s="202" t="s">
        <v>422</v>
      </c>
      <c r="W1785" s="202"/>
      <c r="X1785" s="202"/>
      <c r="Y1785" s="202"/>
      <c r="Z1785" s="193"/>
      <c r="AA1785" s="193" t="s">
        <v>362</v>
      </c>
      <c r="AB1785" s="203"/>
      <c r="AC1785" s="204" t="str">
        <f t="shared" si="240"/>
        <v>CLOSE</v>
      </c>
      <c r="AD1785" s="47" t="str">
        <f t="array" ref="AD1785">IF(D1785="","",INDEX(HM_Unit!$D$1:$AE$1,MATCH(C1785,HM_Unit!$D$2:$AE$2,0)))</f>
        <v/>
      </c>
      <c r="AE1785" s="46"/>
      <c r="AF1785" s="46"/>
      <c r="AG1785" s="46"/>
      <c r="AH1785" s="46"/>
      <c r="AI1785" s="46"/>
      <c r="AJ1785" s="46"/>
      <c r="AK1785" s="46"/>
    </row>
    <row r="1786" spans="1:37" ht="12" customHeight="1">
      <c r="A1786" s="46" t="str">
        <f>IFERROR(VLOOKUP(D1786,Sort!B:D,3,0),"")</f>
        <v/>
      </c>
      <c r="B1786" s="190" t="str">
        <f t="shared" si="234"/>
        <v>0CLOSE</v>
      </c>
      <c r="C1786" s="196"/>
      <c r="D1786" s="193"/>
      <c r="E1786" s="193" t="str">
        <f>IFERROR(VLOOKUP(D1786,Sort!B:C,2,0),"")</f>
        <v/>
      </c>
      <c r="F1786" s="194"/>
      <c r="G1786" s="195" t="str">
        <f t="shared" si="235"/>
        <v/>
      </c>
      <c r="H1786" s="243"/>
      <c r="I1786" s="197"/>
      <c r="J1786" s="243"/>
      <c r="K1786" s="197"/>
      <c r="L1786" s="198" t="str">
        <f t="shared" si="236"/>
        <v/>
      </c>
      <c r="M1786" s="199" t="str">
        <f t="shared" si="237"/>
        <v/>
      </c>
      <c r="N1786" s="200" t="str">
        <f t="shared" si="238"/>
        <v xml:space="preserve"> </v>
      </c>
      <c r="O1786" s="201"/>
      <c r="P1786" s="201"/>
      <c r="Q1786" s="202"/>
      <c r="R1786" s="202"/>
      <c r="S1786" s="202"/>
      <c r="T1786" s="193" t="str">
        <f>IFERROR(VLOOKUP(S1786,Sort!E:F,2,0),"")</f>
        <v/>
      </c>
      <c r="U1786" s="115" t="str">
        <f t="shared" si="239"/>
        <v/>
      </c>
      <c r="V1786" s="202" t="s">
        <v>422</v>
      </c>
      <c r="W1786" s="202"/>
      <c r="X1786" s="202"/>
      <c r="Y1786" s="202"/>
      <c r="Z1786" s="193"/>
      <c r="AA1786" s="193" t="s">
        <v>362</v>
      </c>
      <c r="AB1786" s="203"/>
      <c r="AC1786" s="204" t="str">
        <f t="shared" si="240"/>
        <v>CLOSE</v>
      </c>
      <c r="AD1786" s="47" t="str">
        <f t="array" ref="AD1786">IF(D1786="","",INDEX(HM_Unit!$D$1:$AE$1,MATCH(C1786,HM_Unit!$D$2:$AE$2,0)))</f>
        <v/>
      </c>
      <c r="AE1786" s="46"/>
      <c r="AF1786" s="46"/>
      <c r="AG1786" s="46"/>
      <c r="AH1786" s="46"/>
      <c r="AI1786" s="46"/>
      <c r="AJ1786" s="46"/>
      <c r="AK1786" s="46"/>
    </row>
    <row r="1787" spans="1:37" ht="12" customHeight="1">
      <c r="A1787" s="46" t="str">
        <f>IFERROR(VLOOKUP(D1787,Sort!B:D,3,0),"")</f>
        <v/>
      </c>
      <c r="B1787" s="190" t="str">
        <f t="shared" si="234"/>
        <v>0CLOSE</v>
      </c>
      <c r="C1787" s="196"/>
      <c r="D1787" s="193"/>
      <c r="E1787" s="193" t="str">
        <f>IFERROR(VLOOKUP(D1787,Sort!B:C,2,0),"")</f>
        <v/>
      </c>
      <c r="F1787" s="194"/>
      <c r="G1787" s="195" t="str">
        <f t="shared" si="235"/>
        <v/>
      </c>
      <c r="H1787" s="243"/>
      <c r="I1787" s="197"/>
      <c r="J1787" s="243"/>
      <c r="K1787" s="197"/>
      <c r="L1787" s="198" t="str">
        <f t="shared" si="236"/>
        <v/>
      </c>
      <c r="M1787" s="199" t="str">
        <f t="shared" si="237"/>
        <v/>
      </c>
      <c r="N1787" s="200" t="str">
        <f t="shared" si="238"/>
        <v xml:space="preserve"> </v>
      </c>
      <c r="O1787" s="201"/>
      <c r="P1787" s="201"/>
      <c r="Q1787" s="202"/>
      <c r="R1787" s="202"/>
      <c r="S1787" s="202"/>
      <c r="T1787" s="193" t="str">
        <f>IFERROR(VLOOKUP(S1787,Sort!E:F,2,0),"")</f>
        <v/>
      </c>
      <c r="U1787" s="115" t="str">
        <f t="shared" si="239"/>
        <v/>
      </c>
      <c r="V1787" s="202" t="s">
        <v>422</v>
      </c>
      <c r="W1787" s="202"/>
      <c r="X1787" s="202"/>
      <c r="Y1787" s="202"/>
      <c r="Z1787" s="193"/>
      <c r="AA1787" s="193" t="s">
        <v>362</v>
      </c>
      <c r="AB1787" s="203"/>
      <c r="AC1787" s="204" t="str">
        <f t="shared" si="240"/>
        <v>CLOSE</v>
      </c>
      <c r="AD1787" s="47" t="str">
        <f t="array" ref="AD1787">IF(D1787="","",INDEX(HM_Unit!$D$1:$AE$1,MATCH(C1787,HM_Unit!$D$2:$AE$2,0)))</f>
        <v/>
      </c>
      <c r="AE1787" s="46"/>
      <c r="AF1787" s="46"/>
      <c r="AG1787" s="46"/>
      <c r="AH1787" s="46"/>
      <c r="AI1787" s="46"/>
      <c r="AJ1787" s="46"/>
      <c r="AK1787" s="46"/>
    </row>
    <row r="1788" spans="1:37" ht="12" customHeight="1">
      <c r="A1788" s="46" t="str">
        <f>IFERROR(VLOOKUP(D1788,Sort!B:D,3,0),"")</f>
        <v/>
      </c>
      <c r="B1788" s="190" t="str">
        <f t="shared" si="234"/>
        <v>0CLOSE</v>
      </c>
      <c r="C1788" s="196"/>
      <c r="D1788" s="193"/>
      <c r="E1788" s="193" t="str">
        <f>IFERROR(VLOOKUP(D1788,Sort!B:C,2,0),"")</f>
        <v/>
      </c>
      <c r="F1788" s="194"/>
      <c r="G1788" s="195" t="str">
        <f t="shared" si="235"/>
        <v/>
      </c>
      <c r="H1788" s="243"/>
      <c r="I1788" s="197"/>
      <c r="J1788" s="243"/>
      <c r="K1788" s="197"/>
      <c r="L1788" s="198" t="str">
        <f t="shared" si="236"/>
        <v/>
      </c>
      <c r="M1788" s="199" t="str">
        <f t="shared" si="237"/>
        <v/>
      </c>
      <c r="N1788" s="200" t="str">
        <f t="shared" si="238"/>
        <v xml:space="preserve"> </v>
      </c>
      <c r="O1788" s="201"/>
      <c r="P1788" s="201"/>
      <c r="Q1788" s="202"/>
      <c r="R1788" s="202"/>
      <c r="S1788" s="202"/>
      <c r="T1788" s="193" t="str">
        <f>IFERROR(VLOOKUP(S1788,Sort!E:F,2,0),"")</f>
        <v/>
      </c>
      <c r="U1788" s="115" t="str">
        <f t="shared" si="239"/>
        <v/>
      </c>
      <c r="V1788" s="202" t="s">
        <v>422</v>
      </c>
      <c r="W1788" s="202"/>
      <c r="X1788" s="202"/>
      <c r="Y1788" s="202"/>
      <c r="Z1788" s="193"/>
      <c r="AA1788" s="193" t="s">
        <v>362</v>
      </c>
      <c r="AB1788" s="203"/>
      <c r="AC1788" s="204" t="str">
        <f t="shared" si="240"/>
        <v>CLOSE</v>
      </c>
      <c r="AD1788" s="47" t="str">
        <f t="array" ref="AD1788">IF(D1788="","",INDEX(HM_Unit!$D$1:$AE$1,MATCH(C1788,HM_Unit!$D$2:$AE$2,0)))</f>
        <v/>
      </c>
      <c r="AE1788" s="46"/>
      <c r="AF1788" s="46"/>
      <c r="AG1788" s="46"/>
      <c r="AH1788" s="46"/>
      <c r="AI1788" s="46"/>
      <c r="AJ1788" s="46"/>
      <c r="AK1788" s="46"/>
    </row>
    <row r="1789" spans="1:37" ht="12" customHeight="1">
      <c r="A1789" s="46" t="str">
        <f>IFERROR(VLOOKUP(D1789,Sort!B:D,3,0),"")</f>
        <v/>
      </c>
      <c r="B1789" s="190" t="str">
        <f t="shared" si="234"/>
        <v>0CLOSE</v>
      </c>
      <c r="C1789" s="196"/>
      <c r="D1789" s="193"/>
      <c r="E1789" s="193" t="str">
        <f>IFERROR(VLOOKUP(D1789,Sort!B:C,2,0),"")</f>
        <v/>
      </c>
      <c r="F1789" s="194"/>
      <c r="G1789" s="195" t="str">
        <f t="shared" si="235"/>
        <v/>
      </c>
      <c r="H1789" s="243"/>
      <c r="I1789" s="197"/>
      <c r="J1789" s="243"/>
      <c r="K1789" s="197"/>
      <c r="L1789" s="198" t="str">
        <f t="shared" si="236"/>
        <v/>
      </c>
      <c r="M1789" s="199" t="str">
        <f t="shared" si="237"/>
        <v/>
      </c>
      <c r="N1789" s="200" t="str">
        <f t="shared" si="238"/>
        <v xml:space="preserve"> </v>
      </c>
      <c r="O1789" s="201"/>
      <c r="P1789" s="201"/>
      <c r="Q1789" s="202"/>
      <c r="R1789" s="202"/>
      <c r="S1789" s="202"/>
      <c r="T1789" s="193" t="str">
        <f>IFERROR(VLOOKUP(S1789,Sort!E:F,2,0),"")</f>
        <v/>
      </c>
      <c r="U1789" s="115" t="str">
        <f t="shared" si="239"/>
        <v/>
      </c>
      <c r="V1789" s="202" t="s">
        <v>422</v>
      </c>
      <c r="W1789" s="202"/>
      <c r="X1789" s="202"/>
      <c r="Y1789" s="202"/>
      <c r="Z1789" s="193"/>
      <c r="AA1789" s="193" t="s">
        <v>362</v>
      </c>
      <c r="AB1789" s="203"/>
      <c r="AC1789" s="204" t="str">
        <f t="shared" si="240"/>
        <v>CLOSE</v>
      </c>
      <c r="AD1789" s="47" t="str">
        <f t="array" ref="AD1789">IF(D1789="","",INDEX(HM_Unit!$D$1:$AE$1,MATCH(C1789,HM_Unit!$D$2:$AE$2,0)))</f>
        <v/>
      </c>
      <c r="AE1789" s="46"/>
      <c r="AF1789" s="46"/>
      <c r="AG1789" s="46"/>
      <c r="AH1789" s="46"/>
      <c r="AI1789" s="46"/>
      <c r="AJ1789" s="46"/>
      <c r="AK1789" s="46"/>
    </row>
    <row r="1790" spans="1:37" ht="12" customHeight="1">
      <c r="A1790" s="46" t="str">
        <f>IFERROR(VLOOKUP(D1790,Sort!B:D,3,0),"")</f>
        <v/>
      </c>
      <c r="B1790" s="190" t="str">
        <f t="shared" si="234"/>
        <v>0CLOSE</v>
      </c>
      <c r="C1790" s="196"/>
      <c r="D1790" s="193"/>
      <c r="E1790" s="193" t="str">
        <f>IFERROR(VLOOKUP(D1790,Sort!B:C,2,0),"")</f>
        <v/>
      </c>
      <c r="F1790" s="194"/>
      <c r="G1790" s="195" t="str">
        <f t="shared" si="235"/>
        <v/>
      </c>
      <c r="H1790" s="243"/>
      <c r="I1790" s="197"/>
      <c r="J1790" s="243"/>
      <c r="K1790" s="197"/>
      <c r="L1790" s="198" t="str">
        <f t="shared" si="236"/>
        <v/>
      </c>
      <c r="M1790" s="199" t="str">
        <f t="shared" si="237"/>
        <v/>
      </c>
      <c r="N1790" s="200" t="str">
        <f t="shared" si="238"/>
        <v xml:space="preserve"> </v>
      </c>
      <c r="O1790" s="201"/>
      <c r="P1790" s="201"/>
      <c r="Q1790" s="202"/>
      <c r="R1790" s="202"/>
      <c r="S1790" s="202"/>
      <c r="T1790" s="193" t="str">
        <f>IFERROR(VLOOKUP(S1790,Sort!E:F,2,0),"")</f>
        <v/>
      </c>
      <c r="U1790" s="115" t="str">
        <f t="shared" si="239"/>
        <v/>
      </c>
      <c r="V1790" s="202" t="s">
        <v>422</v>
      </c>
      <c r="W1790" s="202"/>
      <c r="X1790" s="202"/>
      <c r="Y1790" s="202"/>
      <c r="Z1790" s="193"/>
      <c r="AA1790" s="193" t="s">
        <v>362</v>
      </c>
      <c r="AB1790" s="203"/>
      <c r="AC1790" s="204" t="str">
        <f t="shared" si="240"/>
        <v>CLOSE</v>
      </c>
      <c r="AD1790" s="47" t="str">
        <f t="array" ref="AD1790">IF(D1790="","",INDEX(HM_Unit!$D$1:$AE$1,MATCH(C1790,HM_Unit!$D$2:$AE$2,0)))</f>
        <v/>
      </c>
      <c r="AE1790" s="46"/>
      <c r="AF1790" s="46"/>
      <c r="AG1790" s="46"/>
      <c r="AH1790" s="46"/>
      <c r="AI1790" s="46"/>
      <c r="AJ1790" s="46"/>
      <c r="AK1790" s="46"/>
    </row>
    <row r="1791" spans="1:37" ht="12" customHeight="1">
      <c r="A1791" s="46" t="str">
        <f>IFERROR(VLOOKUP(D1791,Sort!B:D,3,0),"")</f>
        <v/>
      </c>
      <c r="B1791" s="190" t="str">
        <f t="shared" si="234"/>
        <v>0CLOSE</v>
      </c>
      <c r="C1791" s="196"/>
      <c r="D1791" s="193"/>
      <c r="E1791" s="193" t="str">
        <f>IFERROR(VLOOKUP(D1791,Sort!B:C,2,0),"")</f>
        <v/>
      </c>
      <c r="F1791" s="194"/>
      <c r="G1791" s="195" t="str">
        <f t="shared" si="235"/>
        <v/>
      </c>
      <c r="H1791" s="243"/>
      <c r="I1791" s="197"/>
      <c r="J1791" s="243"/>
      <c r="K1791" s="197"/>
      <c r="L1791" s="198" t="str">
        <f t="shared" si="236"/>
        <v/>
      </c>
      <c r="M1791" s="199" t="str">
        <f t="shared" si="237"/>
        <v/>
      </c>
      <c r="N1791" s="200" t="str">
        <f t="shared" si="238"/>
        <v xml:space="preserve"> </v>
      </c>
      <c r="O1791" s="201"/>
      <c r="P1791" s="201"/>
      <c r="Q1791" s="202"/>
      <c r="R1791" s="202"/>
      <c r="S1791" s="202"/>
      <c r="T1791" s="193" t="str">
        <f>IFERROR(VLOOKUP(S1791,Sort!E:F,2,0),"")</f>
        <v/>
      </c>
      <c r="U1791" s="115" t="str">
        <f t="shared" si="239"/>
        <v/>
      </c>
      <c r="V1791" s="202" t="s">
        <v>422</v>
      </c>
      <c r="W1791" s="202"/>
      <c r="X1791" s="202"/>
      <c r="Y1791" s="202"/>
      <c r="Z1791" s="193"/>
      <c r="AA1791" s="193" t="s">
        <v>362</v>
      </c>
      <c r="AB1791" s="203"/>
      <c r="AC1791" s="204" t="str">
        <f t="shared" si="240"/>
        <v>CLOSE</v>
      </c>
      <c r="AD1791" s="47" t="str">
        <f t="array" ref="AD1791">IF(D1791="","",INDEX(HM_Unit!$D$1:$AE$1,MATCH(C1791,HM_Unit!$D$2:$AE$2,0)))</f>
        <v/>
      </c>
      <c r="AE1791" s="46"/>
      <c r="AF1791" s="46"/>
      <c r="AG1791" s="46"/>
      <c r="AH1791" s="46"/>
      <c r="AI1791" s="46"/>
      <c r="AJ1791" s="46"/>
      <c r="AK1791" s="46"/>
    </row>
    <row r="1792" spans="1:37" ht="12" customHeight="1">
      <c r="A1792" s="46" t="str">
        <f>IFERROR(VLOOKUP(D1792,Sort!B:D,3,0),"")</f>
        <v/>
      </c>
      <c r="B1792" s="190" t="str">
        <f t="shared" si="234"/>
        <v>0CLOSE</v>
      </c>
      <c r="C1792" s="196"/>
      <c r="D1792" s="193"/>
      <c r="E1792" s="193" t="str">
        <f>IFERROR(VLOOKUP(D1792,Sort!B:C,2,0),"")</f>
        <v/>
      </c>
      <c r="F1792" s="194"/>
      <c r="G1792" s="195" t="str">
        <f t="shared" si="235"/>
        <v/>
      </c>
      <c r="H1792" s="243"/>
      <c r="I1792" s="197"/>
      <c r="J1792" s="243"/>
      <c r="K1792" s="197"/>
      <c r="L1792" s="198" t="str">
        <f t="shared" si="236"/>
        <v/>
      </c>
      <c r="M1792" s="199" t="str">
        <f t="shared" si="237"/>
        <v/>
      </c>
      <c r="N1792" s="200" t="str">
        <f t="shared" si="238"/>
        <v xml:space="preserve"> </v>
      </c>
      <c r="O1792" s="201"/>
      <c r="P1792" s="201"/>
      <c r="Q1792" s="202"/>
      <c r="R1792" s="202"/>
      <c r="S1792" s="202"/>
      <c r="T1792" s="193" t="str">
        <f>IFERROR(VLOOKUP(S1792,Sort!E:F,2,0),"")</f>
        <v/>
      </c>
      <c r="U1792" s="115" t="str">
        <f t="shared" si="239"/>
        <v/>
      </c>
      <c r="V1792" s="202" t="s">
        <v>422</v>
      </c>
      <c r="W1792" s="202"/>
      <c r="X1792" s="202"/>
      <c r="Y1792" s="202"/>
      <c r="Z1792" s="193"/>
      <c r="AA1792" s="193" t="s">
        <v>362</v>
      </c>
      <c r="AB1792" s="203"/>
      <c r="AC1792" s="204" t="str">
        <f t="shared" si="240"/>
        <v>CLOSE</v>
      </c>
      <c r="AD1792" s="47" t="str">
        <f t="array" ref="AD1792">IF(D1792="","",INDEX(HM_Unit!$D$1:$AE$1,MATCH(C1792,HM_Unit!$D$2:$AE$2,0)))</f>
        <v/>
      </c>
      <c r="AE1792" s="46"/>
      <c r="AF1792" s="46"/>
      <c r="AG1792" s="46"/>
      <c r="AH1792" s="46"/>
      <c r="AI1792" s="46"/>
      <c r="AJ1792" s="46"/>
      <c r="AK1792" s="46"/>
    </row>
    <row r="1793" spans="1:37" ht="12" customHeight="1">
      <c r="A1793" s="46" t="str">
        <f>IFERROR(VLOOKUP(D1793,Sort!B:D,3,0),"")</f>
        <v/>
      </c>
      <c r="B1793" s="190" t="str">
        <f t="shared" si="234"/>
        <v>0CLOSE</v>
      </c>
      <c r="C1793" s="196"/>
      <c r="D1793" s="193"/>
      <c r="E1793" s="193" t="str">
        <f>IFERROR(VLOOKUP(D1793,Sort!B:C,2,0),"")</f>
        <v/>
      </c>
      <c r="F1793" s="194"/>
      <c r="G1793" s="195" t="str">
        <f t="shared" si="235"/>
        <v/>
      </c>
      <c r="H1793" s="243"/>
      <c r="I1793" s="197"/>
      <c r="J1793" s="243"/>
      <c r="K1793" s="197"/>
      <c r="L1793" s="198" t="str">
        <f t="shared" si="236"/>
        <v/>
      </c>
      <c r="M1793" s="199" t="str">
        <f t="shared" si="237"/>
        <v/>
      </c>
      <c r="N1793" s="200" t="str">
        <f t="shared" si="238"/>
        <v xml:space="preserve"> </v>
      </c>
      <c r="O1793" s="201"/>
      <c r="P1793" s="201"/>
      <c r="Q1793" s="202"/>
      <c r="R1793" s="202"/>
      <c r="S1793" s="202"/>
      <c r="T1793" s="193" t="str">
        <f>IFERROR(VLOOKUP(S1793,Sort!E:F,2,0),"")</f>
        <v/>
      </c>
      <c r="U1793" s="115" t="str">
        <f t="shared" si="239"/>
        <v/>
      </c>
      <c r="V1793" s="202" t="s">
        <v>422</v>
      </c>
      <c r="W1793" s="202"/>
      <c r="X1793" s="202"/>
      <c r="Y1793" s="202"/>
      <c r="Z1793" s="193"/>
      <c r="AA1793" s="193" t="s">
        <v>362</v>
      </c>
      <c r="AB1793" s="203"/>
      <c r="AC1793" s="204" t="str">
        <f t="shared" si="240"/>
        <v>CLOSE</v>
      </c>
      <c r="AD1793" s="47" t="str">
        <f t="array" ref="AD1793">IF(D1793="","",INDEX(HM_Unit!$D$1:$AE$1,MATCH(C1793,HM_Unit!$D$2:$AE$2,0)))</f>
        <v/>
      </c>
      <c r="AE1793" s="46"/>
      <c r="AF1793" s="46"/>
      <c r="AG1793" s="46"/>
      <c r="AH1793" s="46"/>
      <c r="AI1793" s="46"/>
      <c r="AJ1793" s="46"/>
      <c r="AK1793" s="46"/>
    </row>
    <row r="1794" spans="1:37" ht="12" customHeight="1">
      <c r="A1794" s="46" t="str">
        <f>IFERROR(VLOOKUP(D1794,Sort!B:D,3,0),"")</f>
        <v/>
      </c>
      <c r="B1794" s="190" t="str">
        <f t="shared" si="234"/>
        <v>0CLOSE</v>
      </c>
      <c r="C1794" s="196"/>
      <c r="D1794" s="193"/>
      <c r="E1794" s="193" t="str">
        <f>IFERROR(VLOOKUP(D1794,Sort!B:C,2,0),"")</f>
        <v/>
      </c>
      <c r="F1794" s="194"/>
      <c r="G1794" s="195" t="str">
        <f t="shared" si="235"/>
        <v/>
      </c>
      <c r="H1794" s="243"/>
      <c r="I1794" s="197"/>
      <c r="J1794" s="243"/>
      <c r="K1794" s="197"/>
      <c r="L1794" s="198" t="str">
        <f t="shared" si="236"/>
        <v/>
      </c>
      <c r="M1794" s="199" t="str">
        <f t="shared" si="237"/>
        <v/>
      </c>
      <c r="N1794" s="200" t="str">
        <f t="shared" si="238"/>
        <v xml:space="preserve"> </v>
      </c>
      <c r="O1794" s="201"/>
      <c r="P1794" s="201"/>
      <c r="Q1794" s="202"/>
      <c r="R1794" s="202"/>
      <c r="S1794" s="202"/>
      <c r="T1794" s="193" t="str">
        <f>IFERROR(VLOOKUP(S1794,Sort!E:F,2,0),"")</f>
        <v/>
      </c>
      <c r="U1794" s="115" t="str">
        <f t="shared" si="239"/>
        <v/>
      </c>
      <c r="V1794" s="202" t="s">
        <v>422</v>
      </c>
      <c r="W1794" s="202"/>
      <c r="X1794" s="202"/>
      <c r="Y1794" s="202"/>
      <c r="Z1794" s="193"/>
      <c r="AA1794" s="193" t="s">
        <v>362</v>
      </c>
      <c r="AB1794" s="203"/>
      <c r="AC1794" s="204" t="str">
        <f t="shared" si="240"/>
        <v>CLOSE</v>
      </c>
      <c r="AD1794" s="47" t="str">
        <f t="array" ref="AD1794">IF(D1794="","",INDEX(HM_Unit!$D$1:$AE$1,MATCH(C1794,HM_Unit!$D$2:$AE$2,0)))</f>
        <v/>
      </c>
      <c r="AE1794" s="46"/>
      <c r="AF1794" s="46"/>
      <c r="AG1794" s="46"/>
      <c r="AH1794" s="46"/>
      <c r="AI1794" s="46"/>
      <c r="AJ1794" s="46"/>
      <c r="AK1794" s="46"/>
    </row>
    <row r="1795" spans="1:37" ht="12" customHeight="1">
      <c r="A1795" s="46" t="str">
        <f>IFERROR(VLOOKUP(D1795,Sort!B:D,3,0),"")</f>
        <v/>
      </c>
      <c r="B1795" s="190" t="str">
        <f t="shared" si="234"/>
        <v>0CLOSE</v>
      </c>
      <c r="C1795" s="196"/>
      <c r="D1795" s="193"/>
      <c r="E1795" s="193" t="str">
        <f>IFERROR(VLOOKUP(D1795,Sort!B:C,2,0),"")</f>
        <v/>
      </c>
      <c r="F1795" s="194"/>
      <c r="G1795" s="195" t="str">
        <f t="shared" si="235"/>
        <v/>
      </c>
      <c r="H1795" s="243"/>
      <c r="I1795" s="197"/>
      <c r="J1795" s="243"/>
      <c r="K1795" s="197"/>
      <c r="L1795" s="198" t="str">
        <f t="shared" si="236"/>
        <v/>
      </c>
      <c r="M1795" s="199" t="str">
        <f t="shared" si="237"/>
        <v/>
      </c>
      <c r="N1795" s="200" t="str">
        <f t="shared" si="238"/>
        <v xml:space="preserve"> </v>
      </c>
      <c r="O1795" s="201"/>
      <c r="P1795" s="201"/>
      <c r="Q1795" s="202"/>
      <c r="R1795" s="202"/>
      <c r="S1795" s="202"/>
      <c r="T1795" s="193" t="str">
        <f>IFERROR(VLOOKUP(S1795,Sort!E:F,2,0),"")</f>
        <v/>
      </c>
      <c r="U1795" s="115" t="str">
        <f t="shared" si="239"/>
        <v/>
      </c>
      <c r="V1795" s="202" t="s">
        <v>422</v>
      </c>
      <c r="W1795" s="202"/>
      <c r="X1795" s="202"/>
      <c r="Y1795" s="202"/>
      <c r="Z1795" s="193"/>
      <c r="AA1795" s="193" t="s">
        <v>362</v>
      </c>
      <c r="AB1795" s="203"/>
      <c r="AC1795" s="204" t="str">
        <f t="shared" si="240"/>
        <v>CLOSE</v>
      </c>
      <c r="AD1795" s="47" t="str">
        <f t="array" ref="AD1795">IF(D1795="","",INDEX(HM_Unit!$D$1:$AE$1,MATCH(C1795,HM_Unit!$D$2:$AE$2,0)))</f>
        <v/>
      </c>
      <c r="AE1795" s="46"/>
      <c r="AF1795" s="46"/>
      <c r="AG1795" s="46"/>
      <c r="AH1795" s="46"/>
      <c r="AI1795" s="46"/>
      <c r="AJ1795" s="46"/>
      <c r="AK1795" s="46"/>
    </row>
    <row r="1796" spans="1:37" ht="12" customHeight="1">
      <c r="A1796" s="46" t="str">
        <f>IFERROR(VLOOKUP(D1796,Sort!B:D,3,0),"")</f>
        <v/>
      </c>
      <c r="B1796" s="190" t="str">
        <f t="shared" si="234"/>
        <v>0CLOSE</v>
      </c>
      <c r="C1796" s="196"/>
      <c r="D1796" s="193"/>
      <c r="E1796" s="193" t="str">
        <f>IFERROR(VLOOKUP(D1796,Sort!B:C,2,0),"")</f>
        <v/>
      </c>
      <c r="F1796" s="194"/>
      <c r="G1796" s="195" t="str">
        <f t="shared" si="235"/>
        <v/>
      </c>
      <c r="H1796" s="243"/>
      <c r="I1796" s="197"/>
      <c r="J1796" s="243"/>
      <c r="K1796" s="197"/>
      <c r="L1796" s="198" t="str">
        <f t="shared" si="236"/>
        <v/>
      </c>
      <c r="M1796" s="199" t="str">
        <f t="shared" si="237"/>
        <v/>
      </c>
      <c r="N1796" s="200" t="str">
        <f t="shared" si="238"/>
        <v xml:space="preserve"> </v>
      </c>
      <c r="O1796" s="201"/>
      <c r="P1796" s="201"/>
      <c r="Q1796" s="202"/>
      <c r="R1796" s="202"/>
      <c r="S1796" s="202"/>
      <c r="T1796" s="193" t="str">
        <f>IFERROR(VLOOKUP(S1796,Sort!E:F,2,0),"")</f>
        <v/>
      </c>
      <c r="U1796" s="115" t="str">
        <f t="shared" si="239"/>
        <v/>
      </c>
      <c r="V1796" s="202" t="s">
        <v>422</v>
      </c>
      <c r="W1796" s="202"/>
      <c r="X1796" s="202"/>
      <c r="Y1796" s="202"/>
      <c r="Z1796" s="193"/>
      <c r="AA1796" s="193" t="s">
        <v>362</v>
      </c>
      <c r="AB1796" s="203"/>
      <c r="AC1796" s="204" t="str">
        <f t="shared" si="240"/>
        <v>CLOSE</v>
      </c>
      <c r="AD1796" s="47" t="str">
        <f t="array" ref="AD1796">IF(D1796="","",INDEX(HM_Unit!$D$1:$AE$1,MATCH(C1796,HM_Unit!$D$2:$AE$2,0)))</f>
        <v/>
      </c>
      <c r="AE1796" s="46"/>
      <c r="AF1796" s="46"/>
      <c r="AG1796" s="46"/>
      <c r="AH1796" s="46"/>
      <c r="AI1796" s="46"/>
      <c r="AJ1796" s="46"/>
      <c r="AK1796" s="46"/>
    </row>
    <row r="1797" spans="1:37" ht="12" customHeight="1">
      <c r="A1797" s="46" t="str">
        <f>IFERROR(VLOOKUP(D1797,Sort!B:D,3,0),"")</f>
        <v/>
      </c>
      <c r="B1797" s="190" t="str">
        <f t="shared" si="234"/>
        <v>0CLOSE</v>
      </c>
      <c r="C1797" s="196"/>
      <c r="D1797" s="193"/>
      <c r="E1797" s="193" t="str">
        <f>IFERROR(VLOOKUP(D1797,Sort!B:C,2,0),"")</f>
        <v/>
      </c>
      <c r="F1797" s="194"/>
      <c r="G1797" s="195" t="str">
        <f t="shared" si="235"/>
        <v/>
      </c>
      <c r="H1797" s="243"/>
      <c r="I1797" s="197"/>
      <c r="J1797" s="243"/>
      <c r="K1797" s="197"/>
      <c r="L1797" s="198" t="str">
        <f t="shared" si="236"/>
        <v/>
      </c>
      <c r="M1797" s="199" t="str">
        <f t="shared" si="237"/>
        <v/>
      </c>
      <c r="N1797" s="200" t="str">
        <f t="shared" si="238"/>
        <v xml:space="preserve"> </v>
      </c>
      <c r="O1797" s="201"/>
      <c r="P1797" s="201"/>
      <c r="Q1797" s="202"/>
      <c r="R1797" s="202"/>
      <c r="S1797" s="202"/>
      <c r="T1797" s="193" t="str">
        <f>IFERROR(VLOOKUP(S1797,Sort!E:F,2,0),"")</f>
        <v/>
      </c>
      <c r="U1797" s="115" t="str">
        <f t="shared" si="239"/>
        <v/>
      </c>
      <c r="V1797" s="202" t="s">
        <v>422</v>
      </c>
      <c r="W1797" s="202"/>
      <c r="X1797" s="202"/>
      <c r="Y1797" s="202"/>
      <c r="Z1797" s="193"/>
      <c r="AA1797" s="193" t="s">
        <v>362</v>
      </c>
      <c r="AB1797" s="203"/>
      <c r="AC1797" s="204" t="str">
        <f t="shared" si="240"/>
        <v>CLOSE</v>
      </c>
      <c r="AD1797" s="47" t="str">
        <f t="array" ref="AD1797">IF(D1797="","",INDEX(HM_Unit!$D$1:$AE$1,MATCH(C1797,HM_Unit!$D$2:$AE$2,0)))</f>
        <v/>
      </c>
      <c r="AE1797" s="46"/>
      <c r="AF1797" s="46"/>
      <c r="AG1797" s="46"/>
      <c r="AH1797" s="46"/>
      <c r="AI1797" s="46"/>
      <c r="AJ1797" s="46"/>
      <c r="AK1797" s="46"/>
    </row>
    <row r="1798" spans="1:37" ht="12" customHeight="1">
      <c r="A1798" s="46" t="str">
        <f>IFERROR(VLOOKUP(D1798,Sort!B:D,3,0),"")</f>
        <v/>
      </c>
      <c r="B1798" s="190" t="str">
        <f t="shared" si="234"/>
        <v>0CLOSE</v>
      </c>
      <c r="C1798" s="196"/>
      <c r="D1798" s="193"/>
      <c r="E1798" s="193" t="str">
        <f>IFERROR(VLOOKUP(D1798,Sort!B:C,2,0),"")</f>
        <v/>
      </c>
      <c r="F1798" s="194"/>
      <c r="G1798" s="195" t="str">
        <f t="shared" si="235"/>
        <v/>
      </c>
      <c r="H1798" s="243"/>
      <c r="I1798" s="197"/>
      <c r="J1798" s="243"/>
      <c r="K1798" s="197"/>
      <c r="L1798" s="198" t="str">
        <f t="shared" si="236"/>
        <v/>
      </c>
      <c r="M1798" s="199" t="str">
        <f t="shared" si="237"/>
        <v/>
      </c>
      <c r="N1798" s="200" t="str">
        <f t="shared" si="238"/>
        <v xml:space="preserve"> </v>
      </c>
      <c r="O1798" s="201"/>
      <c r="P1798" s="201"/>
      <c r="Q1798" s="202"/>
      <c r="R1798" s="202"/>
      <c r="S1798" s="202"/>
      <c r="T1798" s="193" t="str">
        <f>IFERROR(VLOOKUP(S1798,Sort!E:F,2,0),"")</f>
        <v/>
      </c>
      <c r="U1798" s="115" t="str">
        <f t="shared" si="239"/>
        <v/>
      </c>
      <c r="V1798" s="202" t="s">
        <v>422</v>
      </c>
      <c r="W1798" s="202"/>
      <c r="X1798" s="202"/>
      <c r="Y1798" s="202"/>
      <c r="Z1798" s="193"/>
      <c r="AA1798" s="193" t="s">
        <v>362</v>
      </c>
      <c r="AB1798" s="203"/>
      <c r="AC1798" s="204" t="str">
        <f t="shared" si="240"/>
        <v>CLOSE</v>
      </c>
      <c r="AD1798" s="47" t="str">
        <f t="array" ref="AD1798">IF(D1798="","",INDEX(HM_Unit!$D$1:$AE$1,MATCH(C1798,HM_Unit!$D$2:$AE$2,0)))</f>
        <v/>
      </c>
      <c r="AE1798" s="46"/>
      <c r="AF1798" s="46"/>
      <c r="AG1798" s="46"/>
      <c r="AH1798" s="46"/>
      <c r="AI1798" s="46"/>
      <c r="AJ1798" s="46"/>
      <c r="AK1798" s="46"/>
    </row>
    <row r="1799" spans="1:37" ht="12" customHeight="1">
      <c r="A1799" s="46" t="str">
        <f>IFERROR(VLOOKUP(D1799,Sort!B:D,3,0),"")</f>
        <v/>
      </c>
      <c r="B1799" s="190" t="str">
        <f t="shared" si="234"/>
        <v>0CLOSE</v>
      </c>
      <c r="C1799" s="196"/>
      <c r="D1799" s="193"/>
      <c r="E1799" s="193" t="str">
        <f>IFERROR(VLOOKUP(D1799,Sort!B:C,2,0),"")</f>
        <v/>
      </c>
      <c r="F1799" s="194"/>
      <c r="G1799" s="195" t="str">
        <f t="shared" si="235"/>
        <v/>
      </c>
      <c r="H1799" s="243"/>
      <c r="I1799" s="197"/>
      <c r="J1799" s="243"/>
      <c r="K1799" s="197"/>
      <c r="L1799" s="198" t="str">
        <f t="shared" si="236"/>
        <v/>
      </c>
      <c r="M1799" s="199" t="str">
        <f t="shared" si="237"/>
        <v/>
      </c>
      <c r="N1799" s="200" t="str">
        <f t="shared" si="238"/>
        <v xml:space="preserve"> </v>
      </c>
      <c r="O1799" s="201"/>
      <c r="P1799" s="201"/>
      <c r="Q1799" s="202"/>
      <c r="R1799" s="202"/>
      <c r="S1799" s="202"/>
      <c r="T1799" s="193" t="str">
        <f>IFERROR(VLOOKUP(S1799,Sort!E:F,2,0),"")</f>
        <v/>
      </c>
      <c r="U1799" s="115" t="str">
        <f t="shared" si="239"/>
        <v/>
      </c>
      <c r="V1799" s="202" t="s">
        <v>422</v>
      </c>
      <c r="W1799" s="202"/>
      <c r="X1799" s="202"/>
      <c r="Y1799" s="202"/>
      <c r="Z1799" s="193"/>
      <c r="AA1799" s="193" t="s">
        <v>362</v>
      </c>
      <c r="AB1799" s="203"/>
      <c r="AC1799" s="204" t="str">
        <f t="shared" si="240"/>
        <v>CLOSE</v>
      </c>
      <c r="AD1799" s="47" t="str">
        <f t="array" ref="AD1799">IF(D1799="","",INDEX(HM_Unit!$D$1:$AE$1,MATCH(C1799,HM_Unit!$D$2:$AE$2,0)))</f>
        <v/>
      </c>
      <c r="AE1799" s="46"/>
      <c r="AF1799" s="46"/>
      <c r="AG1799" s="46"/>
      <c r="AH1799" s="46"/>
      <c r="AI1799" s="46"/>
      <c r="AJ1799" s="46"/>
      <c r="AK1799" s="46"/>
    </row>
    <row r="1800" spans="1:37" ht="12" customHeight="1">
      <c r="A1800" s="46" t="str">
        <f>IFERROR(VLOOKUP(D1800,Sort!B:D,3,0),"")</f>
        <v/>
      </c>
      <c r="B1800" s="190" t="str">
        <f t="shared" si="234"/>
        <v>0CLOSE</v>
      </c>
      <c r="C1800" s="196"/>
      <c r="D1800" s="193"/>
      <c r="E1800" s="193" t="str">
        <f>IFERROR(VLOOKUP(D1800,Sort!B:C,2,0),"")</f>
        <v/>
      </c>
      <c r="F1800" s="194"/>
      <c r="G1800" s="195" t="str">
        <f t="shared" si="235"/>
        <v/>
      </c>
      <c r="H1800" s="243"/>
      <c r="I1800" s="197"/>
      <c r="J1800" s="243"/>
      <c r="K1800" s="197"/>
      <c r="L1800" s="198" t="str">
        <f t="shared" si="236"/>
        <v/>
      </c>
      <c r="M1800" s="199" t="str">
        <f t="shared" si="237"/>
        <v/>
      </c>
      <c r="N1800" s="200" t="str">
        <f t="shared" si="238"/>
        <v xml:space="preserve"> </v>
      </c>
      <c r="O1800" s="201"/>
      <c r="P1800" s="201"/>
      <c r="Q1800" s="202"/>
      <c r="R1800" s="202"/>
      <c r="S1800" s="202"/>
      <c r="T1800" s="193" t="str">
        <f>IFERROR(VLOOKUP(S1800,Sort!E:F,2,0),"")</f>
        <v/>
      </c>
      <c r="U1800" s="115" t="str">
        <f t="shared" si="239"/>
        <v/>
      </c>
      <c r="V1800" s="202" t="s">
        <v>422</v>
      </c>
      <c r="W1800" s="202"/>
      <c r="X1800" s="202"/>
      <c r="Y1800" s="202"/>
      <c r="Z1800" s="193"/>
      <c r="AA1800" s="193" t="s">
        <v>362</v>
      </c>
      <c r="AB1800" s="203"/>
      <c r="AC1800" s="204" t="str">
        <f t="shared" si="240"/>
        <v>CLOSE</v>
      </c>
      <c r="AD1800" s="47" t="str">
        <f t="array" ref="AD1800">IF(D1800="","",INDEX(HM_Unit!$D$1:$AE$1,MATCH(C1800,HM_Unit!$D$2:$AE$2,0)))</f>
        <v/>
      </c>
      <c r="AE1800" s="46"/>
      <c r="AF1800" s="46"/>
      <c r="AG1800" s="46"/>
      <c r="AH1800" s="46"/>
      <c r="AI1800" s="46"/>
      <c r="AJ1800" s="46"/>
      <c r="AK1800" s="46"/>
    </row>
    <row r="1801" spans="1:37" ht="12" customHeight="1">
      <c r="A1801" s="46" t="str">
        <f>IFERROR(VLOOKUP(D1801,Sort!B:D,3,0),"")</f>
        <v/>
      </c>
      <c r="B1801" s="190" t="str">
        <f t="shared" si="234"/>
        <v>0CLOSE</v>
      </c>
      <c r="C1801" s="196"/>
      <c r="D1801" s="193"/>
      <c r="E1801" s="193" t="str">
        <f>IFERROR(VLOOKUP(D1801,Sort!B:C,2,0),"")</f>
        <v/>
      </c>
      <c r="F1801" s="194"/>
      <c r="G1801" s="195" t="str">
        <f t="shared" si="235"/>
        <v/>
      </c>
      <c r="H1801" s="243"/>
      <c r="I1801" s="197"/>
      <c r="J1801" s="243"/>
      <c r="K1801" s="197"/>
      <c r="L1801" s="198" t="str">
        <f t="shared" si="236"/>
        <v/>
      </c>
      <c r="M1801" s="199" t="str">
        <f t="shared" si="237"/>
        <v/>
      </c>
      <c r="N1801" s="200" t="str">
        <f t="shared" si="238"/>
        <v xml:space="preserve"> </v>
      </c>
      <c r="O1801" s="201"/>
      <c r="P1801" s="201"/>
      <c r="Q1801" s="202"/>
      <c r="R1801" s="202"/>
      <c r="S1801" s="202"/>
      <c r="T1801" s="193" t="str">
        <f>IFERROR(VLOOKUP(S1801,Sort!E:F,2,0),"")</f>
        <v/>
      </c>
      <c r="U1801" s="115" t="str">
        <f t="shared" si="239"/>
        <v/>
      </c>
      <c r="V1801" s="202" t="s">
        <v>422</v>
      </c>
      <c r="W1801" s="202"/>
      <c r="X1801" s="202"/>
      <c r="Y1801" s="202"/>
      <c r="Z1801" s="193"/>
      <c r="AA1801" s="193" t="s">
        <v>362</v>
      </c>
      <c r="AB1801" s="203"/>
      <c r="AC1801" s="204" t="str">
        <f t="shared" si="240"/>
        <v>CLOSE</v>
      </c>
      <c r="AD1801" s="47" t="str">
        <f t="array" ref="AD1801">IF(D1801="","",INDEX(HM_Unit!$D$1:$AE$1,MATCH(C1801,HM_Unit!$D$2:$AE$2,0)))</f>
        <v/>
      </c>
      <c r="AE1801" s="46"/>
      <c r="AF1801" s="46"/>
      <c r="AG1801" s="46"/>
      <c r="AH1801" s="46"/>
      <c r="AI1801" s="46"/>
      <c r="AJ1801" s="46"/>
      <c r="AK1801" s="46"/>
    </row>
    <row r="1802" spans="1:37" ht="12" customHeight="1">
      <c r="A1802" s="46" t="str">
        <f>IFERROR(VLOOKUP(D1802,Sort!B:D,3,0),"")</f>
        <v/>
      </c>
      <c r="B1802" s="190" t="str">
        <f t="shared" si="234"/>
        <v>0CLOSE</v>
      </c>
      <c r="C1802" s="196"/>
      <c r="D1802" s="193"/>
      <c r="E1802" s="193" t="str">
        <f>IFERROR(VLOOKUP(D1802,Sort!B:C,2,0),"")</f>
        <v/>
      </c>
      <c r="F1802" s="194"/>
      <c r="G1802" s="195" t="str">
        <f t="shared" si="235"/>
        <v/>
      </c>
      <c r="H1802" s="243"/>
      <c r="I1802" s="197"/>
      <c r="J1802" s="243"/>
      <c r="K1802" s="197"/>
      <c r="L1802" s="198" t="str">
        <f t="shared" si="236"/>
        <v/>
      </c>
      <c r="M1802" s="199" t="str">
        <f t="shared" si="237"/>
        <v/>
      </c>
      <c r="N1802" s="200" t="str">
        <f t="shared" si="238"/>
        <v xml:space="preserve"> </v>
      </c>
      <c r="O1802" s="201"/>
      <c r="P1802" s="201"/>
      <c r="Q1802" s="202"/>
      <c r="R1802" s="202"/>
      <c r="S1802" s="202"/>
      <c r="T1802" s="193" t="str">
        <f>IFERROR(VLOOKUP(S1802,Sort!E:F,2,0),"")</f>
        <v/>
      </c>
      <c r="U1802" s="115" t="str">
        <f t="shared" si="239"/>
        <v/>
      </c>
      <c r="V1802" s="202" t="s">
        <v>422</v>
      </c>
      <c r="W1802" s="202"/>
      <c r="X1802" s="202"/>
      <c r="Y1802" s="202"/>
      <c r="Z1802" s="193"/>
      <c r="AA1802" s="193" t="s">
        <v>362</v>
      </c>
      <c r="AB1802" s="203"/>
      <c r="AC1802" s="204" t="str">
        <f t="shared" si="240"/>
        <v>CLOSE</v>
      </c>
      <c r="AD1802" s="47" t="str">
        <f t="array" ref="AD1802">IF(D1802="","",INDEX(HM_Unit!$D$1:$AE$1,MATCH(C1802,HM_Unit!$D$2:$AE$2,0)))</f>
        <v/>
      </c>
      <c r="AE1802" s="46"/>
      <c r="AF1802" s="46"/>
      <c r="AG1802" s="46"/>
      <c r="AH1802" s="46"/>
      <c r="AI1802" s="46"/>
      <c r="AJ1802" s="46"/>
      <c r="AK1802" s="46"/>
    </row>
    <row r="1803" spans="1:37" ht="12" customHeight="1">
      <c r="A1803" s="46" t="str">
        <f>IFERROR(VLOOKUP(D1803,Sort!B:D,3,0),"")</f>
        <v/>
      </c>
      <c r="B1803" s="190" t="str">
        <f t="shared" si="234"/>
        <v>0CLOSE</v>
      </c>
      <c r="C1803" s="196"/>
      <c r="D1803" s="193"/>
      <c r="E1803" s="193" t="str">
        <f>IFERROR(VLOOKUP(D1803,Sort!B:C,2,0),"")</f>
        <v/>
      </c>
      <c r="F1803" s="194"/>
      <c r="G1803" s="195" t="str">
        <f t="shared" si="235"/>
        <v/>
      </c>
      <c r="H1803" s="243"/>
      <c r="I1803" s="197"/>
      <c r="J1803" s="243"/>
      <c r="K1803" s="197"/>
      <c r="L1803" s="198" t="str">
        <f t="shared" si="236"/>
        <v/>
      </c>
      <c r="M1803" s="199" t="str">
        <f t="shared" si="237"/>
        <v/>
      </c>
      <c r="N1803" s="200" t="str">
        <f t="shared" si="238"/>
        <v xml:space="preserve"> </v>
      </c>
      <c r="O1803" s="201"/>
      <c r="P1803" s="201"/>
      <c r="Q1803" s="202"/>
      <c r="R1803" s="202"/>
      <c r="S1803" s="202"/>
      <c r="T1803" s="193" t="str">
        <f>IFERROR(VLOOKUP(S1803,Sort!E:F,2,0),"")</f>
        <v/>
      </c>
      <c r="U1803" s="115" t="str">
        <f t="shared" si="239"/>
        <v/>
      </c>
      <c r="V1803" s="202" t="s">
        <v>422</v>
      </c>
      <c r="W1803" s="202"/>
      <c r="X1803" s="202"/>
      <c r="Y1803" s="202"/>
      <c r="Z1803" s="193"/>
      <c r="AA1803" s="193" t="s">
        <v>362</v>
      </c>
      <c r="AB1803" s="203"/>
      <c r="AC1803" s="204" t="str">
        <f t="shared" si="240"/>
        <v>CLOSE</v>
      </c>
      <c r="AD1803" s="47" t="str">
        <f t="array" ref="AD1803">IF(D1803="","",INDEX(HM_Unit!$D$1:$AE$1,MATCH(C1803,HM_Unit!$D$2:$AE$2,0)))</f>
        <v/>
      </c>
      <c r="AE1803" s="46"/>
      <c r="AF1803" s="46"/>
      <c r="AG1803" s="46"/>
      <c r="AH1803" s="46"/>
      <c r="AI1803" s="46"/>
      <c r="AJ1803" s="46"/>
      <c r="AK1803" s="46"/>
    </row>
    <row r="1804" spans="1:37" ht="12" customHeight="1">
      <c r="A1804" s="46" t="str">
        <f>IFERROR(VLOOKUP(D1804,Sort!B:D,3,0),"")</f>
        <v/>
      </c>
      <c r="B1804" s="190" t="str">
        <f t="shared" si="234"/>
        <v>0CLOSE</v>
      </c>
      <c r="C1804" s="196"/>
      <c r="D1804" s="193"/>
      <c r="E1804" s="193" t="str">
        <f>IFERROR(VLOOKUP(D1804,Sort!B:C,2,0),"")</f>
        <v/>
      </c>
      <c r="F1804" s="194"/>
      <c r="G1804" s="195" t="str">
        <f t="shared" si="235"/>
        <v/>
      </c>
      <c r="H1804" s="243"/>
      <c r="I1804" s="197"/>
      <c r="J1804" s="243"/>
      <c r="K1804" s="197"/>
      <c r="L1804" s="198" t="str">
        <f t="shared" si="236"/>
        <v/>
      </c>
      <c r="M1804" s="199" t="str">
        <f t="shared" si="237"/>
        <v/>
      </c>
      <c r="N1804" s="200" t="str">
        <f t="shared" si="238"/>
        <v xml:space="preserve"> </v>
      </c>
      <c r="O1804" s="201"/>
      <c r="P1804" s="201"/>
      <c r="Q1804" s="202"/>
      <c r="R1804" s="202"/>
      <c r="S1804" s="202"/>
      <c r="T1804" s="193" t="str">
        <f>IFERROR(VLOOKUP(S1804,Sort!E:F,2,0),"")</f>
        <v/>
      </c>
      <c r="U1804" s="115" t="str">
        <f t="shared" si="239"/>
        <v/>
      </c>
      <c r="V1804" s="202" t="s">
        <v>422</v>
      </c>
      <c r="W1804" s="202"/>
      <c r="X1804" s="202"/>
      <c r="Y1804" s="202"/>
      <c r="Z1804" s="193"/>
      <c r="AA1804" s="193" t="s">
        <v>362</v>
      </c>
      <c r="AB1804" s="203"/>
      <c r="AC1804" s="204" t="str">
        <f t="shared" si="240"/>
        <v>CLOSE</v>
      </c>
      <c r="AD1804" s="47" t="str">
        <f t="array" ref="AD1804">IF(D1804="","",INDEX(HM_Unit!$D$1:$AE$1,MATCH(C1804,HM_Unit!$D$2:$AE$2,0)))</f>
        <v/>
      </c>
      <c r="AE1804" s="46"/>
      <c r="AF1804" s="46"/>
      <c r="AG1804" s="46"/>
      <c r="AH1804" s="46"/>
      <c r="AI1804" s="46"/>
      <c r="AJ1804" s="46"/>
      <c r="AK1804" s="46"/>
    </row>
    <row r="1805" spans="1:37" ht="12" customHeight="1">
      <c r="A1805" s="46" t="str">
        <f>IFERROR(VLOOKUP(D1805,Sort!B:D,3,0),"")</f>
        <v/>
      </c>
      <c r="B1805" s="190" t="str">
        <f t="shared" si="234"/>
        <v>0CLOSE</v>
      </c>
      <c r="C1805" s="196"/>
      <c r="D1805" s="193"/>
      <c r="E1805" s="193" t="str">
        <f>IFERROR(VLOOKUP(D1805,Sort!B:C,2,0),"")</f>
        <v/>
      </c>
      <c r="F1805" s="194"/>
      <c r="G1805" s="195" t="str">
        <f t="shared" si="235"/>
        <v/>
      </c>
      <c r="H1805" s="243"/>
      <c r="I1805" s="197"/>
      <c r="J1805" s="243"/>
      <c r="K1805" s="197"/>
      <c r="L1805" s="198" t="str">
        <f t="shared" si="236"/>
        <v/>
      </c>
      <c r="M1805" s="199" t="str">
        <f t="shared" si="237"/>
        <v/>
      </c>
      <c r="N1805" s="200" t="str">
        <f t="shared" si="238"/>
        <v xml:space="preserve"> </v>
      </c>
      <c r="O1805" s="201"/>
      <c r="P1805" s="201"/>
      <c r="Q1805" s="202"/>
      <c r="R1805" s="202"/>
      <c r="S1805" s="202"/>
      <c r="T1805" s="193" t="str">
        <f>IFERROR(VLOOKUP(S1805,Sort!E:F,2,0),"")</f>
        <v/>
      </c>
      <c r="U1805" s="115" t="str">
        <f t="shared" si="239"/>
        <v/>
      </c>
      <c r="V1805" s="202" t="s">
        <v>422</v>
      </c>
      <c r="W1805" s="202"/>
      <c r="X1805" s="202"/>
      <c r="Y1805" s="202"/>
      <c r="Z1805" s="193"/>
      <c r="AA1805" s="193" t="s">
        <v>362</v>
      </c>
      <c r="AB1805" s="203"/>
      <c r="AC1805" s="204" t="str">
        <f t="shared" si="240"/>
        <v>CLOSE</v>
      </c>
      <c r="AD1805" s="47" t="str">
        <f t="array" ref="AD1805">IF(D1805="","",INDEX(HM_Unit!$D$1:$AE$1,MATCH(C1805,HM_Unit!$D$2:$AE$2,0)))</f>
        <v/>
      </c>
      <c r="AE1805" s="46"/>
      <c r="AF1805" s="46"/>
      <c r="AG1805" s="46"/>
      <c r="AH1805" s="46"/>
      <c r="AI1805" s="46"/>
      <c r="AJ1805" s="46"/>
      <c r="AK1805" s="46"/>
    </row>
    <row r="1806" spans="1:37" ht="12" customHeight="1">
      <c r="A1806" s="46" t="str">
        <f>IFERROR(VLOOKUP(D1806,Sort!B:D,3,0),"")</f>
        <v/>
      </c>
      <c r="B1806" s="190" t="str">
        <f t="shared" si="234"/>
        <v>0CLOSE</v>
      </c>
      <c r="C1806" s="196"/>
      <c r="D1806" s="193"/>
      <c r="E1806" s="193" t="str">
        <f>IFERROR(VLOOKUP(D1806,Sort!B:C,2,0),"")</f>
        <v/>
      </c>
      <c r="F1806" s="194"/>
      <c r="G1806" s="195" t="str">
        <f t="shared" si="235"/>
        <v/>
      </c>
      <c r="H1806" s="243"/>
      <c r="I1806" s="197"/>
      <c r="J1806" s="243"/>
      <c r="K1806" s="197"/>
      <c r="L1806" s="198" t="str">
        <f t="shared" si="236"/>
        <v/>
      </c>
      <c r="M1806" s="199" t="str">
        <f t="shared" si="237"/>
        <v/>
      </c>
      <c r="N1806" s="200" t="str">
        <f t="shared" si="238"/>
        <v xml:space="preserve"> </v>
      </c>
      <c r="O1806" s="201"/>
      <c r="P1806" s="201"/>
      <c r="Q1806" s="202"/>
      <c r="R1806" s="202"/>
      <c r="S1806" s="202"/>
      <c r="T1806" s="193" t="str">
        <f>IFERROR(VLOOKUP(S1806,Sort!E:F,2,0),"")</f>
        <v/>
      </c>
      <c r="U1806" s="115" t="str">
        <f t="shared" si="239"/>
        <v/>
      </c>
      <c r="V1806" s="202" t="s">
        <v>422</v>
      </c>
      <c r="W1806" s="202"/>
      <c r="X1806" s="202"/>
      <c r="Y1806" s="202"/>
      <c r="Z1806" s="193"/>
      <c r="AA1806" s="193" t="s">
        <v>362</v>
      </c>
      <c r="AB1806" s="203"/>
      <c r="AC1806" s="204" t="str">
        <f t="shared" si="240"/>
        <v>CLOSE</v>
      </c>
      <c r="AD1806" s="47" t="str">
        <f t="array" ref="AD1806">IF(D1806="","",INDEX(HM_Unit!$D$1:$AE$1,MATCH(C1806,HM_Unit!$D$2:$AE$2,0)))</f>
        <v/>
      </c>
      <c r="AE1806" s="46"/>
      <c r="AF1806" s="46"/>
      <c r="AG1806" s="46"/>
      <c r="AH1806" s="46"/>
      <c r="AI1806" s="46"/>
      <c r="AJ1806" s="46"/>
      <c r="AK1806" s="46"/>
    </row>
    <row r="1807" spans="1:37" ht="12" customHeight="1">
      <c r="A1807" s="46" t="str">
        <f>IFERROR(VLOOKUP(D1807,Sort!B:D,3,0),"")</f>
        <v/>
      </c>
      <c r="B1807" s="190" t="str">
        <f t="shared" si="234"/>
        <v>0CLOSE</v>
      </c>
      <c r="C1807" s="196"/>
      <c r="D1807" s="193"/>
      <c r="E1807" s="193" t="str">
        <f>IFERROR(VLOOKUP(D1807,Sort!B:C,2,0),"")</f>
        <v/>
      </c>
      <c r="F1807" s="194"/>
      <c r="G1807" s="195" t="str">
        <f t="shared" si="235"/>
        <v/>
      </c>
      <c r="H1807" s="243"/>
      <c r="I1807" s="197"/>
      <c r="J1807" s="243"/>
      <c r="K1807" s="197"/>
      <c r="L1807" s="198" t="str">
        <f t="shared" si="236"/>
        <v/>
      </c>
      <c r="M1807" s="199" t="str">
        <f t="shared" si="237"/>
        <v/>
      </c>
      <c r="N1807" s="200" t="str">
        <f t="shared" si="238"/>
        <v xml:space="preserve"> </v>
      </c>
      <c r="O1807" s="201"/>
      <c r="P1807" s="201"/>
      <c r="Q1807" s="202"/>
      <c r="R1807" s="202"/>
      <c r="S1807" s="202"/>
      <c r="T1807" s="193" t="str">
        <f>IFERROR(VLOOKUP(S1807,Sort!E:F,2,0),"")</f>
        <v/>
      </c>
      <c r="U1807" s="115" t="str">
        <f t="shared" si="239"/>
        <v/>
      </c>
      <c r="V1807" s="202" t="s">
        <v>422</v>
      </c>
      <c r="W1807" s="202"/>
      <c r="X1807" s="202"/>
      <c r="Y1807" s="202"/>
      <c r="Z1807" s="193"/>
      <c r="AA1807" s="193" t="s">
        <v>362</v>
      </c>
      <c r="AB1807" s="203"/>
      <c r="AC1807" s="204" t="str">
        <f t="shared" si="240"/>
        <v>CLOSE</v>
      </c>
      <c r="AD1807" s="47" t="str">
        <f t="array" ref="AD1807">IF(D1807="","",INDEX(HM_Unit!$D$1:$AE$1,MATCH(C1807,HM_Unit!$D$2:$AE$2,0)))</f>
        <v/>
      </c>
      <c r="AE1807" s="46"/>
      <c r="AF1807" s="46"/>
      <c r="AG1807" s="46"/>
      <c r="AH1807" s="46"/>
      <c r="AI1807" s="46"/>
      <c r="AJ1807" s="46"/>
      <c r="AK1807" s="46"/>
    </row>
    <row r="1808" spans="1:37" ht="12" customHeight="1">
      <c r="A1808" s="46" t="str">
        <f>IFERROR(VLOOKUP(D1808,Sort!B:D,3,0),"")</f>
        <v/>
      </c>
      <c r="B1808" s="190" t="str">
        <f t="shared" si="234"/>
        <v>0CLOSE</v>
      </c>
      <c r="C1808" s="196"/>
      <c r="D1808" s="193"/>
      <c r="E1808" s="193" t="str">
        <f>IFERROR(VLOOKUP(D1808,Sort!B:C,2,0),"")</f>
        <v/>
      </c>
      <c r="F1808" s="194"/>
      <c r="G1808" s="195" t="str">
        <f t="shared" si="235"/>
        <v/>
      </c>
      <c r="H1808" s="243"/>
      <c r="I1808" s="197"/>
      <c r="J1808" s="243"/>
      <c r="K1808" s="197"/>
      <c r="L1808" s="198" t="str">
        <f t="shared" si="236"/>
        <v/>
      </c>
      <c r="M1808" s="199" t="str">
        <f t="shared" si="237"/>
        <v/>
      </c>
      <c r="N1808" s="200" t="str">
        <f t="shared" si="238"/>
        <v xml:space="preserve"> </v>
      </c>
      <c r="O1808" s="201"/>
      <c r="P1808" s="201"/>
      <c r="Q1808" s="202"/>
      <c r="R1808" s="202"/>
      <c r="S1808" s="202"/>
      <c r="T1808" s="193" t="str">
        <f>IFERROR(VLOOKUP(S1808,Sort!E:F,2,0),"")</f>
        <v/>
      </c>
      <c r="U1808" s="115" t="str">
        <f t="shared" si="239"/>
        <v/>
      </c>
      <c r="V1808" s="202" t="s">
        <v>422</v>
      </c>
      <c r="W1808" s="202"/>
      <c r="X1808" s="202"/>
      <c r="Y1808" s="202"/>
      <c r="Z1808" s="193"/>
      <c r="AA1808" s="193" t="s">
        <v>362</v>
      </c>
      <c r="AB1808" s="203"/>
      <c r="AC1808" s="204" t="str">
        <f t="shared" si="240"/>
        <v>CLOSE</v>
      </c>
      <c r="AD1808" s="47" t="str">
        <f t="array" ref="AD1808">IF(D1808="","",INDEX(HM_Unit!$D$1:$AE$1,MATCH(C1808,HM_Unit!$D$2:$AE$2,0)))</f>
        <v/>
      </c>
      <c r="AE1808" s="46"/>
      <c r="AF1808" s="46"/>
      <c r="AG1808" s="46"/>
      <c r="AH1808" s="46"/>
      <c r="AI1808" s="46"/>
      <c r="AJ1808" s="46"/>
      <c r="AK1808" s="46"/>
    </row>
    <row r="1809" spans="1:37" ht="12" customHeight="1">
      <c r="A1809" s="46" t="str">
        <f>IFERROR(VLOOKUP(D1809,Sort!B:D,3,0),"")</f>
        <v/>
      </c>
      <c r="B1809" s="190" t="str">
        <f t="shared" si="234"/>
        <v>0CLOSE</v>
      </c>
      <c r="C1809" s="196"/>
      <c r="D1809" s="193"/>
      <c r="E1809" s="193" t="str">
        <f>IFERROR(VLOOKUP(D1809,Sort!B:C,2,0),"")</f>
        <v/>
      </c>
      <c r="F1809" s="194"/>
      <c r="G1809" s="195" t="str">
        <f t="shared" si="235"/>
        <v/>
      </c>
      <c r="H1809" s="243"/>
      <c r="I1809" s="197"/>
      <c r="J1809" s="243"/>
      <c r="K1809" s="197"/>
      <c r="L1809" s="198" t="str">
        <f t="shared" si="236"/>
        <v/>
      </c>
      <c r="M1809" s="199" t="str">
        <f t="shared" si="237"/>
        <v/>
      </c>
      <c r="N1809" s="200" t="str">
        <f t="shared" si="238"/>
        <v xml:space="preserve"> </v>
      </c>
      <c r="O1809" s="201"/>
      <c r="P1809" s="201"/>
      <c r="Q1809" s="202"/>
      <c r="R1809" s="202"/>
      <c r="S1809" s="202"/>
      <c r="T1809" s="193" t="str">
        <f>IFERROR(VLOOKUP(S1809,Sort!E:F,2,0),"")</f>
        <v/>
      </c>
      <c r="U1809" s="115" t="str">
        <f t="shared" si="239"/>
        <v/>
      </c>
      <c r="V1809" s="202" t="s">
        <v>422</v>
      </c>
      <c r="W1809" s="202"/>
      <c r="X1809" s="202"/>
      <c r="Y1809" s="202"/>
      <c r="Z1809" s="193"/>
      <c r="AA1809" s="193" t="s">
        <v>362</v>
      </c>
      <c r="AB1809" s="203"/>
      <c r="AC1809" s="204" t="str">
        <f t="shared" si="240"/>
        <v>CLOSE</v>
      </c>
      <c r="AD1809" s="47" t="str">
        <f t="array" ref="AD1809">IF(D1809="","",INDEX(HM_Unit!$D$1:$AE$1,MATCH(C1809,HM_Unit!$D$2:$AE$2,0)))</f>
        <v/>
      </c>
      <c r="AE1809" s="46"/>
      <c r="AF1809" s="46"/>
      <c r="AG1809" s="46"/>
      <c r="AH1809" s="46"/>
      <c r="AI1809" s="46"/>
      <c r="AJ1809" s="46"/>
      <c r="AK1809" s="46"/>
    </row>
    <row r="1810" spans="1:37" ht="12" customHeight="1">
      <c r="A1810" s="46" t="str">
        <f>IFERROR(VLOOKUP(D1810,Sort!B:D,3,0),"")</f>
        <v/>
      </c>
      <c r="B1810" s="190" t="str">
        <f t="shared" si="234"/>
        <v>0CLOSE</v>
      </c>
      <c r="C1810" s="196"/>
      <c r="D1810" s="193"/>
      <c r="E1810" s="193" t="str">
        <f>IFERROR(VLOOKUP(D1810,Sort!B:C,2,0),"")</f>
        <v/>
      </c>
      <c r="F1810" s="194"/>
      <c r="G1810" s="195" t="str">
        <f t="shared" si="235"/>
        <v/>
      </c>
      <c r="H1810" s="243"/>
      <c r="I1810" s="197"/>
      <c r="J1810" s="243"/>
      <c r="K1810" s="197"/>
      <c r="L1810" s="198" t="str">
        <f t="shared" si="236"/>
        <v/>
      </c>
      <c r="M1810" s="199" t="str">
        <f t="shared" si="237"/>
        <v/>
      </c>
      <c r="N1810" s="200" t="str">
        <f t="shared" si="238"/>
        <v xml:space="preserve"> </v>
      </c>
      <c r="O1810" s="201"/>
      <c r="P1810" s="201"/>
      <c r="Q1810" s="202"/>
      <c r="R1810" s="202"/>
      <c r="S1810" s="202"/>
      <c r="T1810" s="193" t="str">
        <f>IFERROR(VLOOKUP(S1810,Sort!E:F,2,0),"")</f>
        <v/>
      </c>
      <c r="U1810" s="115" t="str">
        <f t="shared" si="239"/>
        <v/>
      </c>
      <c r="V1810" s="202" t="s">
        <v>422</v>
      </c>
      <c r="W1810" s="202"/>
      <c r="X1810" s="202"/>
      <c r="Y1810" s="202"/>
      <c r="Z1810" s="193"/>
      <c r="AA1810" s="193" t="s">
        <v>362</v>
      </c>
      <c r="AB1810" s="203"/>
      <c r="AC1810" s="204" t="str">
        <f t="shared" si="240"/>
        <v>CLOSE</v>
      </c>
      <c r="AD1810" s="47" t="str">
        <f t="array" ref="AD1810">IF(D1810="","",INDEX(HM_Unit!$D$1:$AE$1,MATCH(C1810,HM_Unit!$D$2:$AE$2,0)))</f>
        <v/>
      </c>
      <c r="AE1810" s="46"/>
      <c r="AF1810" s="46"/>
      <c r="AG1810" s="46"/>
      <c r="AH1810" s="46"/>
      <c r="AI1810" s="46"/>
      <c r="AJ1810" s="46"/>
      <c r="AK1810" s="46"/>
    </row>
    <row r="1811" spans="1:37" ht="12" customHeight="1">
      <c r="A1811" s="46" t="str">
        <f>IFERROR(VLOOKUP(D1811,Sort!B:D,3,0),"")</f>
        <v/>
      </c>
      <c r="B1811" s="190" t="str">
        <f t="shared" si="234"/>
        <v>0CLOSE</v>
      </c>
      <c r="C1811" s="196"/>
      <c r="D1811" s="193"/>
      <c r="E1811" s="193" t="str">
        <f>IFERROR(VLOOKUP(D1811,Sort!B:C,2,0),"")</f>
        <v/>
      </c>
      <c r="F1811" s="194"/>
      <c r="G1811" s="195" t="str">
        <f t="shared" si="235"/>
        <v/>
      </c>
      <c r="H1811" s="243"/>
      <c r="I1811" s="197"/>
      <c r="J1811" s="243"/>
      <c r="K1811" s="197"/>
      <c r="L1811" s="198" t="str">
        <f t="shared" si="236"/>
        <v/>
      </c>
      <c r="M1811" s="199" t="str">
        <f t="shared" si="237"/>
        <v/>
      </c>
      <c r="N1811" s="200" t="str">
        <f t="shared" si="238"/>
        <v xml:space="preserve"> </v>
      </c>
      <c r="O1811" s="201"/>
      <c r="P1811" s="201"/>
      <c r="Q1811" s="202"/>
      <c r="R1811" s="202"/>
      <c r="S1811" s="202"/>
      <c r="T1811" s="193" t="str">
        <f>IFERROR(VLOOKUP(S1811,Sort!E:F,2,0),"")</f>
        <v/>
      </c>
      <c r="U1811" s="115" t="str">
        <f t="shared" si="239"/>
        <v/>
      </c>
      <c r="V1811" s="202" t="s">
        <v>422</v>
      </c>
      <c r="W1811" s="202"/>
      <c r="X1811" s="202"/>
      <c r="Y1811" s="202"/>
      <c r="Z1811" s="193"/>
      <c r="AA1811" s="193" t="s">
        <v>362</v>
      </c>
      <c r="AB1811" s="203"/>
      <c r="AC1811" s="204" t="str">
        <f t="shared" si="240"/>
        <v>CLOSE</v>
      </c>
      <c r="AD1811" s="47" t="str">
        <f t="array" ref="AD1811">IF(D1811="","",INDEX(HM_Unit!$D$1:$AE$1,MATCH(C1811,HM_Unit!$D$2:$AE$2,0)))</f>
        <v/>
      </c>
      <c r="AE1811" s="46"/>
      <c r="AF1811" s="46"/>
      <c r="AG1811" s="46"/>
      <c r="AH1811" s="46"/>
      <c r="AI1811" s="46"/>
      <c r="AJ1811" s="46"/>
      <c r="AK1811" s="46"/>
    </row>
    <row r="1812" spans="1:37" ht="12" customHeight="1">
      <c r="A1812" s="46" t="str">
        <f>IFERROR(VLOOKUP(D1812,Sort!B:D,3,0),"")</f>
        <v/>
      </c>
      <c r="B1812" s="190" t="str">
        <f t="shared" si="234"/>
        <v>0CLOSE</v>
      </c>
      <c r="C1812" s="196"/>
      <c r="D1812" s="193"/>
      <c r="E1812" s="193" t="str">
        <f>IFERROR(VLOOKUP(D1812,Sort!B:C,2,0),"")</f>
        <v/>
      </c>
      <c r="F1812" s="194"/>
      <c r="G1812" s="195" t="str">
        <f t="shared" si="235"/>
        <v/>
      </c>
      <c r="H1812" s="243"/>
      <c r="I1812" s="197"/>
      <c r="J1812" s="243"/>
      <c r="K1812" s="197"/>
      <c r="L1812" s="198" t="str">
        <f t="shared" si="236"/>
        <v/>
      </c>
      <c r="M1812" s="199" t="str">
        <f t="shared" si="237"/>
        <v/>
      </c>
      <c r="N1812" s="200" t="str">
        <f t="shared" si="238"/>
        <v xml:space="preserve"> </v>
      </c>
      <c r="O1812" s="201"/>
      <c r="P1812" s="201"/>
      <c r="Q1812" s="202"/>
      <c r="R1812" s="202"/>
      <c r="S1812" s="202"/>
      <c r="T1812" s="193" t="str">
        <f>IFERROR(VLOOKUP(S1812,Sort!E:F,2,0),"")</f>
        <v/>
      </c>
      <c r="U1812" s="115" t="str">
        <f t="shared" si="239"/>
        <v/>
      </c>
      <c r="V1812" s="202" t="s">
        <v>422</v>
      </c>
      <c r="W1812" s="202"/>
      <c r="X1812" s="202"/>
      <c r="Y1812" s="202"/>
      <c r="Z1812" s="193"/>
      <c r="AA1812" s="193" t="s">
        <v>362</v>
      </c>
      <c r="AB1812" s="203"/>
      <c r="AC1812" s="204" t="str">
        <f t="shared" si="240"/>
        <v>CLOSE</v>
      </c>
      <c r="AD1812" s="47" t="str">
        <f t="array" ref="AD1812">IF(D1812="","",INDEX(HM_Unit!$D$1:$AE$1,MATCH(C1812,HM_Unit!$D$2:$AE$2,0)))</f>
        <v/>
      </c>
      <c r="AE1812" s="46"/>
      <c r="AF1812" s="46"/>
      <c r="AG1812" s="46"/>
      <c r="AH1812" s="46"/>
      <c r="AI1812" s="46"/>
      <c r="AJ1812" s="46"/>
      <c r="AK1812" s="46"/>
    </row>
    <row r="1813" spans="1:37" ht="12" customHeight="1">
      <c r="A1813" s="46" t="str">
        <f>IFERROR(VLOOKUP(D1813,Sort!B:D,3,0),"")</f>
        <v/>
      </c>
      <c r="B1813" s="190" t="str">
        <f t="shared" si="234"/>
        <v>0CLOSE</v>
      </c>
      <c r="C1813" s="196"/>
      <c r="D1813" s="193"/>
      <c r="E1813" s="193" t="str">
        <f>IFERROR(VLOOKUP(D1813,Sort!B:C,2,0),"")</f>
        <v/>
      </c>
      <c r="F1813" s="194"/>
      <c r="G1813" s="195" t="str">
        <f t="shared" si="235"/>
        <v/>
      </c>
      <c r="H1813" s="243"/>
      <c r="I1813" s="197"/>
      <c r="J1813" s="243"/>
      <c r="K1813" s="197"/>
      <c r="L1813" s="198" t="str">
        <f t="shared" si="236"/>
        <v/>
      </c>
      <c r="M1813" s="199" t="str">
        <f t="shared" si="237"/>
        <v/>
      </c>
      <c r="N1813" s="200" t="str">
        <f t="shared" si="238"/>
        <v xml:space="preserve"> </v>
      </c>
      <c r="O1813" s="201"/>
      <c r="P1813" s="201"/>
      <c r="Q1813" s="202"/>
      <c r="R1813" s="202"/>
      <c r="S1813" s="202"/>
      <c r="T1813" s="193" t="str">
        <f>IFERROR(VLOOKUP(S1813,Sort!E:F,2,0),"")</f>
        <v/>
      </c>
      <c r="U1813" s="115" t="str">
        <f t="shared" si="239"/>
        <v/>
      </c>
      <c r="V1813" s="202" t="s">
        <v>422</v>
      </c>
      <c r="W1813" s="202"/>
      <c r="X1813" s="202"/>
      <c r="Y1813" s="202"/>
      <c r="Z1813" s="193"/>
      <c r="AA1813" s="193" t="s">
        <v>362</v>
      </c>
      <c r="AB1813" s="203"/>
      <c r="AC1813" s="204" t="str">
        <f t="shared" si="240"/>
        <v>CLOSE</v>
      </c>
      <c r="AD1813" s="47" t="str">
        <f t="array" ref="AD1813">IF(D1813="","",INDEX(HM_Unit!$D$1:$AE$1,MATCH(C1813,HM_Unit!$D$2:$AE$2,0)))</f>
        <v/>
      </c>
      <c r="AE1813" s="46"/>
      <c r="AF1813" s="46"/>
      <c r="AG1813" s="46"/>
      <c r="AH1813" s="46"/>
      <c r="AI1813" s="46"/>
      <c r="AJ1813" s="46"/>
      <c r="AK1813" s="46"/>
    </row>
    <row r="1814" spans="1:37" ht="12" customHeight="1">
      <c r="A1814" s="46" t="str">
        <f>IFERROR(VLOOKUP(D1814,Sort!B:D,3,0),"")</f>
        <v/>
      </c>
      <c r="B1814" s="190" t="str">
        <f t="shared" si="234"/>
        <v>0CLOSE</v>
      </c>
      <c r="C1814" s="196"/>
      <c r="D1814" s="193"/>
      <c r="E1814" s="193" t="str">
        <f>IFERROR(VLOOKUP(D1814,Sort!B:C,2,0),"")</f>
        <v/>
      </c>
      <c r="F1814" s="194"/>
      <c r="G1814" s="195" t="str">
        <f t="shared" si="235"/>
        <v/>
      </c>
      <c r="H1814" s="243"/>
      <c r="I1814" s="197"/>
      <c r="J1814" s="243"/>
      <c r="K1814" s="197"/>
      <c r="L1814" s="198" t="str">
        <f t="shared" si="236"/>
        <v/>
      </c>
      <c r="M1814" s="199" t="str">
        <f t="shared" si="237"/>
        <v/>
      </c>
      <c r="N1814" s="200" t="str">
        <f t="shared" si="238"/>
        <v xml:space="preserve"> </v>
      </c>
      <c r="O1814" s="201"/>
      <c r="P1814" s="201"/>
      <c r="Q1814" s="202"/>
      <c r="R1814" s="202"/>
      <c r="S1814" s="202"/>
      <c r="T1814" s="193" t="str">
        <f>IFERROR(VLOOKUP(S1814,Sort!E:F,2,0),"")</f>
        <v/>
      </c>
      <c r="U1814" s="115" t="str">
        <f t="shared" si="239"/>
        <v/>
      </c>
      <c r="V1814" s="202" t="s">
        <v>422</v>
      </c>
      <c r="W1814" s="202"/>
      <c r="X1814" s="202"/>
      <c r="Y1814" s="202"/>
      <c r="Z1814" s="193"/>
      <c r="AA1814" s="193" t="s">
        <v>362</v>
      </c>
      <c r="AB1814" s="203"/>
      <c r="AC1814" s="204" t="str">
        <f t="shared" si="240"/>
        <v>CLOSE</v>
      </c>
      <c r="AD1814" s="47" t="str">
        <f t="array" ref="AD1814">IF(D1814="","",INDEX(HM_Unit!$D$1:$AE$1,MATCH(C1814,HM_Unit!$D$2:$AE$2,0)))</f>
        <v/>
      </c>
      <c r="AE1814" s="46"/>
      <c r="AF1814" s="46"/>
      <c r="AG1814" s="46"/>
      <c r="AH1814" s="46"/>
      <c r="AI1814" s="46"/>
      <c r="AJ1814" s="46"/>
      <c r="AK1814" s="46"/>
    </row>
    <row r="1815" spans="1:37" ht="12" customHeight="1">
      <c r="A1815" s="46" t="str">
        <f>IFERROR(VLOOKUP(D1815,Sort!B:D,3,0),"")</f>
        <v/>
      </c>
      <c r="B1815" s="190" t="str">
        <f t="shared" si="234"/>
        <v>0CLOSE</v>
      </c>
      <c r="C1815" s="196"/>
      <c r="D1815" s="193"/>
      <c r="E1815" s="193" t="str">
        <f>IFERROR(VLOOKUP(D1815,Sort!B:C,2,0),"")</f>
        <v/>
      </c>
      <c r="F1815" s="194"/>
      <c r="G1815" s="195" t="str">
        <f t="shared" si="235"/>
        <v/>
      </c>
      <c r="H1815" s="243"/>
      <c r="I1815" s="197"/>
      <c r="J1815" s="243"/>
      <c r="K1815" s="197"/>
      <c r="L1815" s="198" t="str">
        <f t="shared" si="236"/>
        <v/>
      </c>
      <c r="M1815" s="199" t="str">
        <f t="shared" si="237"/>
        <v/>
      </c>
      <c r="N1815" s="200" t="str">
        <f t="shared" si="238"/>
        <v xml:space="preserve"> </v>
      </c>
      <c r="O1815" s="201"/>
      <c r="P1815" s="201"/>
      <c r="Q1815" s="202"/>
      <c r="R1815" s="202"/>
      <c r="S1815" s="202"/>
      <c r="T1815" s="193" t="str">
        <f>IFERROR(VLOOKUP(S1815,Sort!E:F,2,0),"")</f>
        <v/>
      </c>
      <c r="U1815" s="115" t="str">
        <f t="shared" si="239"/>
        <v/>
      </c>
      <c r="V1815" s="202" t="s">
        <v>422</v>
      </c>
      <c r="W1815" s="202"/>
      <c r="X1815" s="202"/>
      <c r="Y1815" s="202"/>
      <c r="Z1815" s="193"/>
      <c r="AA1815" s="193" t="s">
        <v>362</v>
      </c>
      <c r="AB1815" s="203"/>
      <c r="AC1815" s="204" t="str">
        <f t="shared" si="240"/>
        <v>CLOSE</v>
      </c>
      <c r="AD1815" s="47" t="str">
        <f t="array" ref="AD1815">IF(D1815="","",INDEX(HM_Unit!$D$1:$AE$1,MATCH(C1815,HM_Unit!$D$2:$AE$2,0)))</f>
        <v/>
      </c>
      <c r="AE1815" s="46"/>
      <c r="AF1815" s="46"/>
      <c r="AG1815" s="46"/>
      <c r="AH1815" s="46"/>
      <c r="AI1815" s="46"/>
      <c r="AJ1815" s="46"/>
      <c r="AK1815" s="46"/>
    </row>
    <row r="1816" spans="1:37" ht="12" customHeight="1">
      <c r="A1816" s="46" t="str">
        <f>IFERROR(VLOOKUP(D1816,Sort!B:D,3,0),"")</f>
        <v/>
      </c>
      <c r="B1816" s="190" t="str">
        <f t="shared" si="234"/>
        <v>0CLOSE</v>
      </c>
      <c r="C1816" s="196"/>
      <c r="D1816" s="193"/>
      <c r="E1816" s="193" t="str">
        <f>IFERROR(VLOOKUP(D1816,Sort!B:C,2,0),"")</f>
        <v/>
      </c>
      <c r="F1816" s="194"/>
      <c r="G1816" s="195" t="str">
        <f t="shared" si="235"/>
        <v/>
      </c>
      <c r="H1816" s="243"/>
      <c r="I1816" s="197"/>
      <c r="J1816" s="243"/>
      <c r="K1816" s="197"/>
      <c r="L1816" s="198" t="str">
        <f t="shared" si="236"/>
        <v/>
      </c>
      <c r="M1816" s="199" t="str">
        <f t="shared" si="237"/>
        <v/>
      </c>
      <c r="N1816" s="200" t="str">
        <f t="shared" si="238"/>
        <v xml:space="preserve"> </v>
      </c>
      <c r="O1816" s="201"/>
      <c r="P1816" s="201"/>
      <c r="Q1816" s="202"/>
      <c r="R1816" s="202"/>
      <c r="S1816" s="202"/>
      <c r="T1816" s="193" t="str">
        <f>IFERROR(VLOOKUP(S1816,Sort!E:F,2,0),"")</f>
        <v/>
      </c>
      <c r="U1816" s="115" t="str">
        <f t="shared" si="239"/>
        <v/>
      </c>
      <c r="V1816" s="202" t="s">
        <v>422</v>
      </c>
      <c r="W1816" s="202"/>
      <c r="X1816" s="202"/>
      <c r="Y1816" s="202"/>
      <c r="Z1816" s="193"/>
      <c r="AA1816" s="193" t="s">
        <v>362</v>
      </c>
      <c r="AB1816" s="203"/>
      <c r="AC1816" s="204" t="str">
        <f t="shared" si="240"/>
        <v>CLOSE</v>
      </c>
      <c r="AD1816" s="47" t="str">
        <f t="array" ref="AD1816">IF(D1816="","",INDEX(HM_Unit!$D$1:$AE$1,MATCH(C1816,HM_Unit!$D$2:$AE$2,0)))</f>
        <v/>
      </c>
      <c r="AE1816" s="46"/>
      <c r="AF1816" s="46"/>
      <c r="AG1816" s="46"/>
      <c r="AH1816" s="46"/>
      <c r="AI1816" s="46"/>
      <c r="AJ1816" s="46"/>
      <c r="AK1816" s="46"/>
    </row>
    <row r="1817" spans="1:37" ht="12" customHeight="1">
      <c r="A1817" s="46" t="str">
        <f>IFERROR(VLOOKUP(D1817,Sort!B:D,3,0),"")</f>
        <v/>
      </c>
      <c r="B1817" s="190" t="str">
        <f t="shared" si="234"/>
        <v>0CLOSE</v>
      </c>
      <c r="C1817" s="196"/>
      <c r="D1817" s="193"/>
      <c r="E1817" s="193" t="str">
        <f>IFERROR(VLOOKUP(D1817,Sort!B:C,2,0),"")</f>
        <v/>
      </c>
      <c r="F1817" s="194"/>
      <c r="G1817" s="195" t="str">
        <f t="shared" si="235"/>
        <v/>
      </c>
      <c r="H1817" s="243"/>
      <c r="I1817" s="197"/>
      <c r="J1817" s="243"/>
      <c r="K1817" s="197"/>
      <c r="L1817" s="198" t="str">
        <f t="shared" si="236"/>
        <v/>
      </c>
      <c r="M1817" s="199" t="str">
        <f t="shared" si="237"/>
        <v/>
      </c>
      <c r="N1817" s="200" t="str">
        <f t="shared" si="238"/>
        <v xml:space="preserve"> </v>
      </c>
      <c r="O1817" s="201"/>
      <c r="P1817" s="201"/>
      <c r="Q1817" s="202"/>
      <c r="R1817" s="202"/>
      <c r="S1817" s="202"/>
      <c r="T1817" s="193" t="str">
        <f>IFERROR(VLOOKUP(S1817,Sort!E:F,2,0),"")</f>
        <v/>
      </c>
      <c r="U1817" s="115" t="str">
        <f t="shared" si="239"/>
        <v/>
      </c>
      <c r="V1817" s="202" t="s">
        <v>422</v>
      </c>
      <c r="W1817" s="202"/>
      <c r="X1817" s="202"/>
      <c r="Y1817" s="202"/>
      <c r="Z1817" s="193"/>
      <c r="AA1817" s="193" t="s">
        <v>362</v>
      </c>
      <c r="AB1817" s="203"/>
      <c r="AC1817" s="204" t="str">
        <f t="shared" si="240"/>
        <v>CLOSE</v>
      </c>
      <c r="AD1817" s="47" t="str">
        <f t="array" ref="AD1817">IF(D1817="","",INDEX(HM_Unit!$D$1:$AE$1,MATCH(C1817,HM_Unit!$D$2:$AE$2,0)))</f>
        <v/>
      </c>
      <c r="AE1817" s="46"/>
      <c r="AF1817" s="46"/>
      <c r="AG1817" s="46"/>
      <c r="AH1817" s="46"/>
      <c r="AI1817" s="46"/>
      <c r="AJ1817" s="46"/>
      <c r="AK1817" s="46"/>
    </row>
    <row r="1818" spans="1:37" ht="12" customHeight="1">
      <c r="A1818" s="46" t="str">
        <f>IFERROR(VLOOKUP(D1818,Sort!B:D,3,0),"")</f>
        <v/>
      </c>
      <c r="B1818" s="190" t="str">
        <f t="shared" si="234"/>
        <v>0CLOSE</v>
      </c>
      <c r="C1818" s="196"/>
      <c r="D1818" s="193"/>
      <c r="E1818" s="193" t="str">
        <f>IFERROR(VLOOKUP(D1818,Sort!B:C,2,0),"")</f>
        <v/>
      </c>
      <c r="F1818" s="194"/>
      <c r="G1818" s="195" t="str">
        <f t="shared" si="235"/>
        <v/>
      </c>
      <c r="H1818" s="243"/>
      <c r="I1818" s="197"/>
      <c r="J1818" s="243"/>
      <c r="K1818" s="197"/>
      <c r="L1818" s="198" t="str">
        <f t="shared" si="236"/>
        <v/>
      </c>
      <c r="M1818" s="199" t="str">
        <f t="shared" si="237"/>
        <v/>
      </c>
      <c r="N1818" s="200" t="str">
        <f t="shared" si="238"/>
        <v xml:space="preserve"> </v>
      </c>
      <c r="O1818" s="201"/>
      <c r="P1818" s="201"/>
      <c r="Q1818" s="202"/>
      <c r="R1818" s="202"/>
      <c r="S1818" s="202"/>
      <c r="T1818" s="193" t="str">
        <f>IFERROR(VLOOKUP(S1818,Sort!E:F,2,0),"")</f>
        <v/>
      </c>
      <c r="U1818" s="115" t="str">
        <f t="shared" si="239"/>
        <v/>
      </c>
      <c r="V1818" s="202" t="s">
        <v>422</v>
      </c>
      <c r="W1818" s="202"/>
      <c r="X1818" s="202"/>
      <c r="Y1818" s="202"/>
      <c r="Z1818" s="193"/>
      <c r="AA1818" s="193" t="s">
        <v>362</v>
      </c>
      <c r="AB1818" s="203"/>
      <c r="AC1818" s="204" t="str">
        <f t="shared" si="240"/>
        <v>CLOSE</v>
      </c>
      <c r="AD1818" s="47" t="str">
        <f t="array" ref="AD1818">IF(D1818="","",INDEX(HM_Unit!$D$1:$AE$1,MATCH(C1818,HM_Unit!$D$2:$AE$2,0)))</f>
        <v/>
      </c>
      <c r="AE1818" s="46"/>
      <c r="AF1818" s="46"/>
      <c r="AG1818" s="46"/>
      <c r="AH1818" s="46"/>
      <c r="AI1818" s="46"/>
      <c r="AJ1818" s="46"/>
      <c r="AK1818" s="46"/>
    </row>
    <row r="1819" spans="1:37" ht="12" customHeight="1">
      <c r="A1819" s="46" t="str">
        <f>IFERROR(VLOOKUP(D1819,Sort!B:D,3,0),"")</f>
        <v/>
      </c>
      <c r="B1819" s="190" t="str">
        <f t="shared" si="234"/>
        <v>0CLOSE</v>
      </c>
      <c r="C1819" s="196"/>
      <c r="D1819" s="193"/>
      <c r="E1819" s="193" t="str">
        <f>IFERROR(VLOOKUP(D1819,Sort!B:C,2,0),"")</f>
        <v/>
      </c>
      <c r="F1819" s="194"/>
      <c r="G1819" s="195" t="str">
        <f t="shared" si="235"/>
        <v/>
      </c>
      <c r="H1819" s="243"/>
      <c r="I1819" s="197"/>
      <c r="J1819" s="243"/>
      <c r="K1819" s="197"/>
      <c r="L1819" s="198" t="str">
        <f t="shared" si="236"/>
        <v/>
      </c>
      <c r="M1819" s="199" t="str">
        <f t="shared" si="237"/>
        <v/>
      </c>
      <c r="N1819" s="200" t="str">
        <f t="shared" si="238"/>
        <v xml:space="preserve"> </v>
      </c>
      <c r="O1819" s="201"/>
      <c r="P1819" s="201"/>
      <c r="Q1819" s="202"/>
      <c r="R1819" s="202"/>
      <c r="S1819" s="202"/>
      <c r="T1819" s="193" t="str">
        <f>IFERROR(VLOOKUP(S1819,Sort!E:F,2,0),"")</f>
        <v/>
      </c>
      <c r="U1819" s="115" t="str">
        <f t="shared" si="239"/>
        <v/>
      </c>
      <c r="V1819" s="202" t="s">
        <v>422</v>
      </c>
      <c r="W1819" s="202"/>
      <c r="X1819" s="202"/>
      <c r="Y1819" s="202"/>
      <c r="Z1819" s="193"/>
      <c r="AA1819" s="193" t="s">
        <v>362</v>
      </c>
      <c r="AB1819" s="203"/>
      <c r="AC1819" s="204" t="str">
        <f t="shared" si="240"/>
        <v>CLOSE</v>
      </c>
      <c r="AD1819" s="47" t="str">
        <f t="array" ref="AD1819">IF(D1819="","",INDEX(HM_Unit!$D$1:$AE$1,MATCH(C1819,HM_Unit!$D$2:$AE$2,0)))</f>
        <v/>
      </c>
      <c r="AE1819" s="46"/>
      <c r="AF1819" s="46"/>
      <c r="AG1819" s="46"/>
      <c r="AH1819" s="46"/>
      <c r="AI1819" s="46"/>
      <c r="AJ1819" s="46"/>
      <c r="AK1819" s="46"/>
    </row>
    <row r="1820" spans="1:37" ht="12" customHeight="1">
      <c r="A1820" s="46" t="str">
        <f>IFERROR(VLOOKUP(D1820,Sort!B:D,3,0),"")</f>
        <v/>
      </c>
      <c r="B1820" s="190" t="str">
        <f t="shared" si="234"/>
        <v>0CLOSE</v>
      </c>
      <c r="C1820" s="196"/>
      <c r="D1820" s="193"/>
      <c r="E1820" s="193" t="str">
        <f>IFERROR(VLOOKUP(D1820,Sort!B:C,2,0),"")</f>
        <v/>
      </c>
      <c r="F1820" s="194"/>
      <c r="G1820" s="195" t="str">
        <f t="shared" si="235"/>
        <v/>
      </c>
      <c r="H1820" s="243"/>
      <c r="I1820" s="197"/>
      <c r="J1820" s="243"/>
      <c r="K1820" s="197"/>
      <c r="L1820" s="198" t="str">
        <f t="shared" si="236"/>
        <v/>
      </c>
      <c r="M1820" s="199" t="str">
        <f t="shared" si="237"/>
        <v/>
      </c>
      <c r="N1820" s="200" t="str">
        <f t="shared" si="238"/>
        <v xml:space="preserve"> </v>
      </c>
      <c r="O1820" s="201"/>
      <c r="P1820" s="201"/>
      <c r="Q1820" s="202"/>
      <c r="R1820" s="202"/>
      <c r="S1820" s="202"/>
      <c r="T1820" s="193" t="str">
        <f>IFERROR(VLOOKUP(S1820,Sort!E:F,2,0),"")</f>
        <v/>
      </c>
      <c r="U1820" s="115" t="str">
        <f t="shared" si="239"/>
        <v/>
      </c>
      <c r="V1820" s="202" t="s">
        <v>422</v>
      </c>
      <c r="W1820" s="202"/>
      <c r="X1820" s="202"/>
      <c r="Y1820" s="202"/>
      <c r="Z1820" s="193"/>
      <c r="AA1820" s="193" t="s">
        <v>362</v>
      </c>
      <c r="AB1820" s="203"/>
      <c r="AC1820" s="204" t="str">
        <f t="shared" si="240"/>
        <v>CLOSE</v>
      </c>
      <c r="AD1820" s="47" t="str">
        <f t="array" ref="AD1820">IF(D1820="","",INDEX(HM_Unit!$D$1:$AE$1,MATCH(C1820,HM_Unit!$D$2:$AE$2,0)))</f>
        <v/>
      </c>
      <c r="AE1820" s="46"/>
      <c r="AF1820" s="46"/>
      <c r="AG1820" s="46"/>
      <c r="AH1820" s="46"/>
      <c r="AI1820" s="46"/>
      <c r="AJ1820" s="46"/>
      <c r="AK1820" s="46"/>
    </row>
    <row r="1821" spans="1:37" ht="12" customHeight="1">
      <c r="A1821" s="46" t="str">
        <f>IFERROR(VLOOKUP(D1821,Sort!B:D,3,0),"")</f>
        <v/>
      </c>
      <c r="B1821" s="190" t="str">
        <f t="shared" si="234"/>
        <v>0CLOSE</v>
      </c>
      <c r="C1821" s="196"/>
      <c r="D1821" s="193"/>
      <c r="E1821" s="193" t="str">
        <f>IFERROR(VLOOKUP(D1821,Sort!B:C,2,0),"")</f>
        <v/>
      </c>
      <c r="F1821" s="194"/>
      <c r="G1821" s="195" t="str">
        <f t="shared" si="235"/>
        <v/>
      </c>
      <c r="H1821" s="243"/>
      <c r="I1821" s="197"/>
      <c r="J1821" s="243"/>
      <c r="K1821" s="197"/>
      <c r="L1821" s="198" t="str">
        <f t="shared" si="236"/>
        <v/>
      </c>
      <c r="M1821" s="199" t="str">
        <f t="shared" si="237"/>
        <v/>
      </c>
      <c r="N1821" s="200" t="str">
        <f t="shared" si="238"/>
        <v xml:space="preserve"> </v>
      </c>
      <c r="O1821" s="201"/>
      <c r="P1821" s="201"/>
      <c r="Q1821" s="202"/>
      <c r="R1821" s="202"/>
      <c r="S1821" s="202"/>
      <c r="T1821" s="193" t="str">
        <f>IFERROR(VLOOKUP(S1821,Sort!E:F,2,0),"")</f>
        <v/>
      </c>
      <c r="U1821" s="115" t="str">
        <f t="shared" si="239"/>
        <v/>
      </c>
      <c r="V1821" s="202" t="s">
        <v>422</v>
      </c>
      <c r="W1821" s="202"/>
      <c r="X1821" s="202"/>
      <c r="Y1821" s="202"/>
      <c r="Z1821" s="193"/>
      <c r="AA1821" s="193" t="s">
        <v>362</v>
      </c>
      <c r="AB1821" s="203"/>
      <c r="AC1821" s="204" t="str">
        <f t="shared" si="240"/>
        <v>CLOSE</v>
      </c>
      <c r="AD1821" s="47" t="str">
        <f t="array" ref="AD1821">IF(D1821="","",INDEX(HM_Unit!$D$1:$AE$1,MATCH(C1821,HM_Unit!$D$2:$AE$2,0)))</f>
        <v/>
      </c>
      <c r="AE1821" s="46"/>
      <c r="AF1821" s="46"/>
      <c r="AG1821" s="46"/>
      <c r="AH1821" s="46"/>
      <c r="AI1821" s="46"/>
      <c r="AJ1821" s="46"/>
      <c r="AK1821" s="46"/>
    </row>
    <row r="1822" spans="1:37" ht="12" customHeight="1">
      <c r="A1822" s="46" t="str">
        <f>IFERROR(VLOOKUP(D1822,Sort!B:D,3,0),"")</f>
        <v/>
      </c>
      <c r="B1822" s="190" t="str">
        <f t="shared" si="234"/>
        <v>0CLOSE</v>
      </c>
      <c r="C1822" s="196"/>
      <c r="D1822" s="193"/>
      <c r="E1822" s="193" t="str">
        <f>IFERROR(VLOOKUP(D1822,Sort!B:C,2,0),"")</f>
        <v/>
      </c>
      <c r="F1822" s="194"/>
      <c r="G1822" s="195" t="str">
        <f t="shared" si="235"/>
        <v/>
      </c>
      <c r="H1822" s="243"/>
      <c r="I1822" s="197"/>
      <c r="J1822" s="243"/>
      <c r="K1822" s="197"/>
      <c r="L1822" s="198" t="str">
        <f t="shared" si="236"/>
        <v/>
      </c>
      <c r="M1822" s="199" t="str">
        <f t="shared" si="237"/>
        <v/>
      </c>
      <c r="N1822" s="200" t="str">
        <f t="shared" si="238"/>
        <v xml:space="preserve"> </v>
      </c>
      <c r="O1822" s="201"/>
      <c r="P1822" s="201"/>
      <c r="Q1822" s="202"/>
      <c r="R1822" s="202"/>
      <c r="S1822" s="202"/>
      <c r="T1822" s="193" t="str">
        <f>IFERROR(VLOOKUP(S1822,Sort!E:F,2,0),"")</f>
        <v/>
      </c>
      <c r="U1822" s="115" t="str">
        <f t="shared" si="239"/>
        <v/>
      </c>
      <c r="V1822" s="202" t="s">
        <v>422</v>
      </c>
      <c r="W1822" s="202"/>
      <c r="X1822" s="202"/>
      <c r="Y1822" s="202"/>
      <c r="Z1822" s="193"/>
      <c r="AA1822" s="193" t="s">
        <v>362</v>
      </c>
      <c r="AB1822" s="203"/>
      <c r="AC1822" s="204" t="str">
        <f t="shared" si="240"/>
        <v>CLOSE</v>
      </c>
      <c r="AD1822" s="47" t="str">
        <f t="array" ref="AD1822">IF(D1822="","",INDEX(HM_Unit!$D$1:$AE$1,MATCH(C1822,HM_Unit!$D$2:$AE$2,0)))</f>
        <v/>
      </c>
      <c r="AE1822" s="46"/>
      <c r="AF1822" s="46"/>
      <c r="AG1822" s="46"/>
      <c r="AH1822" s="46"/>
      <c r="AI1822" s="46"/>
      <c r="AJ1822" s="46"/>
      <c r="AK1822" s="46"/>
    </row>
    <row r="1823" spans="1:37" ht="12" customHeight="1">
      <c r="A1823" s="46" t="str">
        <f>IFERROR(VLOOKUP(D1823,Sort!B:D,3,0),"")</f>
        <v/>
      </c>
      <c r="B1823" s="190" t="str">
        <f t="shared" si="234"/>
        <v>0CLOSE</v>
      </c>
      <c r="C1823" s="196"/>
      <c r="D1823" s="193"/>
      <c r="E1823" s="193" t="str">
        <f>IFERROR(VLOOKUP(D1823,Sort!B:C,2,0),"")</f>
        <v/>
      </c>
      <c r="F1823" s="194"/>
      <c r="G1823" s="195" t="str">
        <f t="shared" si="235"/>
        <v/>
      </c>
      <c r="H1823" s="243"/>
      <c r="I1823" s="197"/>
      <c r="J1823" s="243"/>
      <c r="K1823" s="197"/>
      <c r="L1823" s="198" t="str">
        <f t="shared" si="236"/>
        <v/>
      </c>
      <c r="M1823" s="199" t="str">
        <f t="shared" si="237"/>
        <v/>
      </c>
      <c r="N1823" s="200" t="str">
        <f t="shared" si="238"/>
        <v xml:space="preserve"> </v>
      </c>
      <c r="O1823" s="201"/>
      <c r="P1823" s="201"/>
      <c r="Q1823" s="202"/>
      <c r="R1823" s="202"/>
      <c r="S1823" s="202"/>
      <c r="T1823" s="193" t="str">
        <f>IFERROR(VLOOKUP(S1823,Sort!E:F,2,0),"")</f>
        <v/>
      </c>
      <c r="U1823" s="115" t="str">
        <f t="shared" si="239"/>
        <v/>
      </c>
      <c r="V1823" s="202" t="s">
        <v>422</v>
      </c>
      <c r="W1823" s="202"/>
      <c r="X1823" s="202"/>
      <c r="Y1823" s="202"/>
      <c r="Z1823" s="193"/>
      <c r="AA1823" s="193" t="s">
        <v>362</v>
      </c>
      <c r="AB1823" s="203"/>
      <c r="AC1823" s="204" t="str">
        <f t="shared" si="240"/>
        <v>CLOSE</v>
      </c>
      <c r="AD1823" s="47" t="str">
        <f t="array" ref="AD1823">IF(D1823="","",INDEX(HM_Unit!$D$1:$AE$1,MATCH(C1823,HM_Unit!$D$2:$AE$2,0)))</f>
        <v/>
      </c>
      <c r="AE1823" s="46"/>
      <c r="AF1823" s="46"/>
      <c r="AG1823" s="46"/>
      <c r="AH1823" s="46"/>
      <c r="AI1823" s="46"/>
      <c r="AJ1823" s="46"/>
      <c r="AK1823" s="46"/>
    </row>
    <row r="1824" spans="1:37" ht="12" customHeight="1">
      <c r="A1824" s="46" t="str">
        <f>IFERROR(VLOOKUP(D1824,Sort!B:D,3,0),"")</f>
        <v/>
      </c>
      <c r="B1824" s="190" t="str">
        <f t="shared" si="234"/>
        <v>0CLOSE</v>
      </c>
      <c r="C1824" s="196"/>
      <c r="D1824" s="193"/>
      <c r="E1824" s="193" t="str">
        <f>IFERROR(VLOOKUP(D1824,Sort!B:C,2,0),"")</f>
        <v/>
      </c>
      <c r="F1824" s="194"/>
      <c r="G1824" s="195" t="str">
        <f t="shared" si="235"/>
        <v/>
      </c>
      <c r="H1824" s="243"/>
      <c r="I1824" s="197"/>
      <c r="J1824" s="243"/>
      <c r="K1824" s="197"/>
      <c r="L1824" s="198" t="str">
        <f t="shared" si="236"/>
        <v/>
      </c>
      <c r="M1824" s="199" t="str">
        <f t="shared" si="237"/>
        <v/>
      </c>
      <c r="N1824" s="200" t="str">
        <f t="shared" si="238"/>
        <v xml:space="preserve"> </v>
      </c>
      <c r="O1824" s="201"/>
      <c r="P1824" s="201"/>
      <c r="Q1824" s="202"/>
      <c r="R1824" s="202"/>
      <c r="S1824" s="202"/>
      <c r="T1824" s="193" t="str">
        <f>IFERROR(VLOOKUP(S1824,Sort!E:F,2,0),"")</f>
        <v/>
      </c>
      <c r="U1824" s="115" t="str">
        <f t="shared" si="239"/>
        <v/>
      </c>
      <c r="V1824" s="202" t="s">
        <v>422</v>
      </c>
      <c r="W1824" s="202"/>
      <c r="X1824" s="202"/>
      <c r="Y1824" s="202"/>
      <c r="Z1824" s="193"/>
      <c r="AA1824" s="193" t="s">
        <v>362</v>
      </c>
      <c r="AB1824" s="203"/>
      <c r="AC1824" s="204" t="str">
        <f t="shared" si="240"/>
        <v>CLOSE</v>
      </c>
      <c r="AD1824" s="47" t="str">
        <f t="array" ref="AD1824">IF(D1824="","",INDEX(HM_Unit!$D$1:$AE$1,MATCH(C1824,HM_Unit!$D$2:$AE$2,0)))</f>
        <v/>
      </c>
      <c r="AE1824" s="46"/>
      <c r="AF1824" s="46"/>
      <c r="AG1824" s="46"/>
      <c r="AH1824" s="46"/>
      <c r="AI1824" s="46"/>
      <c r="AJ1824" s="46"/>
      <c r="AK1824" s="46"/>
    </row>
    <row r="1825" spans="1:37" ht="12" customHeight="1">
      <c r="A1825" s="46" t="str">
        <f>IFERROR(VLOOKUP(D1825,Sort!B:D,3,0),"")</f>
        <v/>
      </c>
      <c r="B1825" s="190" t="str">
        <f t="shared" si="234"/>
        <v>0CLOSE</v>
      </c>
      <c r="C1825" s="196"/>
      <c r="D1825" s="193"/>
      <c r="E1825" s="193" t="str">
        <f>IFERROR(VLOOKUP(D1825,Sort!B:C,2,0),"")</f>
        <v/>
      </c>
      <c r="F1825" s="194"/>
      <c r="G1825" s="195" t="str">
        <f t="shared" si="235"/>
        <v/>
      </c>
      <c r="H1825" s="243"/>
      <c r="I1825" s="197"/>
      <c r="J1825" s="243"/>
      <c r="K1825" s="197"/>
      <c r="L1825" s="198" t="str">
        <f t="shared" si="236"/>
        <v/>
      </c>
      <c r="M1825" s="199" t="str">
        <f t="shared" si="237"/>
        <v/>
      </c>
      <c r="N1825" s="200" t="str">
        <f t="shared" si="238"/>
        <v xml:space="preserve"> </v>
      </c>
      <c r="O1825" s="201"/>
      <c r="P1825" s="201"/>
      <c r="Q1825" s="202"/>
      <c r="R1825" s="202"/>
      <c r="S1825" s="202"/>
      <c r="T1825" s="193" t="str">
        <f>IFERROR(VLOOKUP(S1825,Sort!E:F,2,0),"")</f>
        <v/>
      </c>
      <c r="U1825" s="115" t="str">
        <f t="shared" si="239"/>
        <v/>
      </c>
      <c r="V1825" s="202" t="s">
        <v>422</v>
      </c>
      <c r="W1825" s="202"/>
      <c r="X1825" s="202"/>
      <c r="Y1825" s="202"/>
      <c r="Z1825" s="193"/>
      <c r="AA1825" s="193" t="s">
        <v>362</v>
      </c>
      <c r="AB1825" s="203"/>
      <c r="AC1825" s="204" t="str">
        <f t="shared" si="240"/>
        <v>CLOSE</v>
      </c>
      <c r="AD1825" s="47" t="str">
        <f t="array" ref="AD1825">IF(D1825="","",INDEX(HM_Unit!$D$1:$AE$1,MATCH(C1825,HM_Unit!$D$2:$AE$2,0)))</f>
        <v/>
      </c>
      <c r="AE1825" s="46"/>
      <c r="AF1825" s="46"/>
      <c r="AG1825" s="46"/>
      <c r="AH1825" s="46"/>
      <c r="AI1825" s="46"/>
      <c r="AJ1825" s="46"/>
      <c r="AK1825" s="46"/>
    </row>
    <row r="1826" spans="1:37" ht="12" customHeight="1">
      <c r="A1826" s="46" t="str">
        <f>IFERROR(VLOOKUP(D1826,Sort!B:D,3,0),"")</f>
        <v/>
      </c>
      <c r="B1826" s="190" t="str">
        <f t="shared" si="234"/>
        <v>0CLOSE</v>
      </c>
      <c r="C1826" s="196"/>
      <c r="D1826" s="193"/>
      <c r="E1826" s="193" t="str">
        <f>IFERROR(VLOOKUP(D1826,Sort!B:C,2,0),"")</f>
        <v/>
      </c>
      <c r="F1826" s="194"/>
      <c r="G1826" s="195" t="str">
        <f t="shared" si="235"/>
        <v/>
      </c>
      <c r="H1826" s="243"/>
      <c r="I1826" s="197"/>
      <c r="J1826" s="243"/>
      <c r="K1826" s="197"/>
      <c r="L1826" s="198" t="str">
        <f t="shared" si="236"/>
        <v/>
      </c>
      <c r="M1826" s="199" t="str">
        <f t="shared" si="237"/>
        <v/>
      </c>
      <c r="N1826" s="200" t="str">
        <f t="shared" si="238"/>
        <v xml:space="preserve"> </v>
      </c>
      <c r="O1826" s="201"/>
      <c r="P1826" s="201"/>
      <c r="Q1826" s="202"/>
      <c r="R1826" s="202"/>
      <c r="S1826" s="202"/>
      <c r="T1826" s="193" t="str">
        <f>IFERROR(VLOOKUP(S1826,Sort!E:F,2,0),"")</f>
        <v/>
      </c>
      <c r="U1826" s="115" t="str">
        <f t="shared" si="239"/>
        <v/>
      </c>
      <c r="V1826" s="202" t="s">
        <v>422</v>
      </c>
      <c r="W1826" s="202"/>
      <c r="X1826" s="202"/>
      <c r="Y1826" s="202"/>
      <c r="Z1826" s="193"/>
      <c r="AA1826" s="193" t="s">
        <v>362</v>
      </c>
      <c r="AB1826" s="203"/>
      <c r="AC1826" s="204" t="str">
        <f t="shared" si="240"/>
        <v>CLOSE</v>
      </c>
      <c r="AD1826" s="47" t="str">
        <f t="array" ref="AD1826">IF(D1826="","",INDEX(HM_Unit!$D$1:$AE$1,MATCH(C1826,HM_Unit!$D$2:$AE$2,0)))</f>
        <v/>
      </c>
      <c r="AE1826" s="46"/>
      <c r="AF1826" s="46"/>
      <c r="AG1826" s="46"/>
      <c r="AH1826" s="46"/>
      <c r="AI1826" s="46"/>
      <c r="AJ1826" s="46"/>
      <c r="AK1826" s="46"/>
    </row>
    <row r="1827" spans="1:37" ht="12" customHeight="1">
      <c r="A1827" s="46" t="str">
        <f>IFERROR(VLOOKUP(D1827,Sort!B:D,3,0),"")</f>
        <v/>
      </c>
      <c r="B1827" s="190" t="str">
        <f t="shared" si="234"/>
        <v>0CLOSE</v>
      </c>
      <c r="C1827" s="196"/>
      <c r="D1827" s="193"/>
      <c r="E1827" s="193" t="str">
        <f>IFERROR(VLOOKUP(D1827,Sort!B:C,2,0),"")</f>
        <v/>
      </c>
      <c r="F1827" s="194"/>
      <c r="G1827" s="195" t="str">
        <f t="shared" si="235"/>
        <v/>
      </c>
      <c r="H1827" s="243"/>
      <c r="I1827" s="197"/>
      <c r="J1827" s="243"/>
      <c r="K1827" s="197"/>
      <c r="L1827" s="198" t="str">
        <f t="shared" si="236"/>
        <v/>
      </c>
      <c r="M1827" s="199" t="str">
        <f t="shared" si="237"/>
        <v/>
      </c>
      <c r="N1827" s="200" t="str">
        <f t="shared" si="238"/>
        <v xml:space="preserve"> </v>
      </c>
      <c r="O1827" s="201"/>
      <c r="P1827" s="201"/>
      <c r="Q1827" s="202"/>
      <c r="R1827" s="202"/>
      <c r="S1827" s="202"/>
      <c r="T1827" s="193" t="str">
        <f>IFERROR(VLOOKUP(S1827,Sort!E:F,2,0),"")</f>
        <v/>
      </c>
      <c r="U1827" s="115" t="str">
        <f t="shared" si="239"/>
        <v/>
      </c>
      <c r="V1827" s="202" t="s">
        <v>422</v>
      </c>
      <c r="W1827" s="202"/>
      <c r="X1827" s="202"/>
      <c r="Y1827" s="202"/>
      <c r="Z1827" s="193"/>
      <c r="AA1827" s="193" t="s">
        <v>362</v>
      </c>
      <c r="AB1827" s="203"/>
      <c r="AC1827" s="204" t="str">
        <f t="shared" si="240"/>
        <v>CLOSE</v>
      </c>
      <c r="AD1827" s="47" t="str">
        <f t="array" ref="AD1827">IF(D1827="","",INDEX(HM_Unit!$D$1:$AE$1,MATCH(C1827,HM_Unit!$D$2:$AE$2,0)))</f>
        <v/>
      </c>
      <c r="AE1827" s="46"/>
      <c r="AF1827" s="46"/>
      <c r="AG1827" s="46"/>
      <c r="AH1827" s="46"/>
      <c r="AI1827" s="46"/>
      <c r="AJ1827" s="46"/>
      <c r="AK1827" s="46"/>
    </row>
    <row r="1828" spans="1:37" ht="12" customHeight="1">
      <c r="A1828" s="46" t="str">
        <f>IFERROR(VLOOKUP(D1828,Sort!B:D,3,0),"")</f>
        <v/>
      </c>
      <c r="B1828" s="190" t="str">
        <f t="shared" si="234"/>
        <v>0CLOSE</v>
      </c>
      <c r="C1828" s="196"/>
      <c r="D1828" s="193"/>
      <c r="E1828" s="193" t="str">
        <f>IFERROR(VLOOKUP(D1828,Sort!B:C,2,0),"")</f>
        <v/>
      </c>
      <c r="F1828" s="194"/>
      <c r="G1828" s="195" t="str">
        <f t="shared" si="235"/>
        <v/>
      </c>
      <c r="H1828" s="243"/>
      <c r="I1828" s="197"/>
      <c r="J1828" s="243"/>
      <c r="K1828" s="197"/>
      <c r="L1828" s="198" t="str">
        <f t="shared" si="236"/>
        <v/>
      </c>
      <c r="M1828" s="199" t="str">
        <f t="shared" si="237"/>
        <v/>
      </c>
      <c r="N1828" s="200" t="str">
        <f t="shared" si="238"/>
        <v xml:space="preserve"> </v>
      </c>
      <c r="O1828" s="201"/>
      <c r="P1828" s="201"/>
      <c r="Q1828" s="202"/>
      <c r="R1828" s="202"/>
      <c r="S1828" s="202"/>
      <c r="T1828" s="193" t="str">
        <f>IFERROR(VLOOKUP(S1828,Sort!E:F,2,0),"")</f>
        <v/>
      </c>
      <c r="U1828" s="115" t="str">
        <f t="shared" si="239"/>
        <v/>
      </c>
      <c r="V1828" s="202" t="s">
        <v>422</v>
      </c>
      <c r="W1828" s="202"/>
      <c r="X1828" s="202"/>
      <c r="Y1828" s="202"/>
      <c r="Z1828" s="193"/>
      <c r="AA1828" s="193" t="s">
        <v>362</v>
      </c>
      <c r="AB1828" s="203"/>
      <c r="AC1828" s="204" t="str">
        <f t="shared" si="240"/>
        <v>CLOSE</v>
      </c>
      <c r="AD1828" s="47" t="str">
        <f t="array" ref="AD1828">IF(D1828="","",INDEX(HM_Unit!$D$1:$AE$1,MATCH(C1828,HM_Unit!$D$2:$AE$2,0)))</f>
        <v/>
      </c>
      <c r="AE1828" s="46"/>
      <c r="AF1828" s="46"/>
      <c r="AG1828" s="46"/>
      <c r="AH1828" s="46"/>
      <c r="AI1828" s="46"/>
      <c r="AJ1828" s="46"/>
      <c r="AK1828" s="46"/>
    </row>
    <row r="1829" spans="1:37" ht="12" customHeight="1">
      <c r="A1829" s="46" t="str">
        <f>IFERROR(VLOOKUP(D1829,Sort!B:D,3,0),"")</f>
        <v/>
      </c>
      <c r="B1829" s="190" t="str">
        <f t="shared" si="234"/>
        <v>0CLOSE</v>
      </c>
      <c r="C1829" s="196"/>
      <c r="D1829" s="193"/>
      <c r="E1829" s="193" t="str">
        <f>IFERROR(VLOOKUP(D1829,Sort!B:C,2,0),"")</f>
        <v/>
      </c>
      <c r="F1829" s="194"/>
      <c r="G1829" s="195" t="str">
        <f t="shared" si="235"/>
        <v/>
      </c>
      <c r="H1829" s="243"/>
      <c r="I1829" s="197"/>
      <c r="J1829" s="243"/>
      <c r="K1829" s="197"/>
      <c r="L1829" s="198" t="str">
        <f t="shared" si="236"/>
        <v/>
      </c>
      <c r="M1829" s="199" t="str">
        <f t="shared" si="237"/>
        <v/>
      </c>
      <c r="N1829" s="200" t="str">
        <f t="shared" si="238"/>
        <v xml:space="preserve"> </v>
      </c>
      <c r="O1829" s="201"/>
      <c r="P1829" s="201"/>
      <c r="Q1829" s="202"/>
      <c r="R1829" s="202"/>
      <c r="S1829" s="202"/>
      <c r="T1829" s="193" t="str">
        <f>IFERROR(VLOOKUP(S1829,Sort!E:F,2,0),"")</f>
        <v/>
      </c>
      <c r="U1829" s="115" t="str">
        <f t="shared" si="239"/>
        <v/>
      </c>
      <c r="V1829" s="202" t="s">
        <v>422</v>
      </c>
      <c r="W1829" s="202"/>
      <c r="X1829" s="202"/>
      <c r="Y1829" s="202"/>
      <c r="Z1829" s="193"/>
      <c r="AA1829" s="193" t="s">
        <v>362</v>
      </c>
      <c r="AB1829" s="203"/>
      <c r="AC1829" s="204" t="str">
        <f t="shared" si="240"/>
        <v>CLOSE</v>
      </c>
      <c r="AD1829" s="47" t="str">
        <f t="array" ref="AD1829">IF(D1829="","",INDEX(HM_Unit!$D$1:$AE$1,MATCH(C1829,HM_Unit!$D$2:$AE$2,0)))</f>
        <v/>
      </c>
      <c r="AE1829" s="46"/>
      <c r="AF1829" s="46"/>
      <c r="AG1829" s="46"/>
      <c r="AH1829" s="46"/>
      <c r="AI1829" s="46"/>
      <c r="AJ1829" s="46"/>
      <c r="AK1829" s="46"/>
    </row>
    <row r="1830" spans="1:37" ht="12" customHeight="1">
      <c r="A1830" s="46" t="str">
        <f>IFERROR(VLOOKUP(D1830,Sort!B:D,3,0),"")</f>
        <v/>
      </c>
      <c r="B1830" s="190" t="str">
        <f t="shared" si="234"/>
        <v>0CLOSE</v>
      </c>
      <c r="C1830" s="196"/>
      <c r="D1830" s="193"/>
      <c r="E1830" s="193" t="str">
        <f>IFERROR(VLOOKUP(D1830,Sort!B:C,2,0),"")</f>
        <v/>
      </c>
      <c r="F1830" s="194"/>
      <c r="G1830" s="195" t="str">
        <f t="shared" si="235"/>
        <v/>
      </c>
      <c r="H1830" s="243"/>
      <c r="I1830" s="197"/>
      <c r="J1830" s="243"/>
      <c r="K1830" s="197"/>
      <c r="L1830" s="198" t="str">
        <f t="shared" si="236"/>
        <v/>
      </c>
      <c r="M1830" s="199" t="str">
        <f t="shared" si="237"/>
        <v/>
      </c>
      <c r="N1830" s="200" t="str">
        <f t="shared" si="238"/>
        <v xml:space="preserve"> </v>
      </c>
      <c r="O1830" s="201"/>
      <c r="P1830" s="201"/>
      <c r="Q1830" s="202"/>
      <c r="R1830" s="202"/>
      <c r="S1830" s="202"/>
      <c r="T1830" s="193" t="str">
        <f>IFERROR(VLOOKUP(S1830,Sort!E:F,2,0),"")</f>
        <v/>
      </c>
      <c r="U1830" s="115" t="str">
        <f t="shared" si="239"/>
        <v/>
      </c>
      <c r="V1830" s="202" t="s">
        <v>422</v>
      </c>
      <c r="W1830" s="202"/>
      <c r="X1830" s="202"/>
      <c r="Y1830" s="202"/>
      <c r="Z1830" s="193"/>
      <c r="AA1830" s="193" t="s">
        <v>362</v>
      </c>
      <c r="AB1830" s="203"/>
      <c r="AC1830" s="204" t="str">
        <f t="shared" si="240"/>
        <v>CLOSE</v>
      </c>
      <c r="AD1830" s="47" t="str">
        <f t="array" ref="AD1830">IF(D1830="","",INDEX(HM_Unit!$D$1:$AE$1,MATCH(C1830,HM_Unit!$D$2:$AE$2,0)))</f>
        <v/>
      </c>
      <c r="AE1830" s="46"/>
      <c r="AF1830" s="46"/>
      <c r="AG1830" s="46"/>
      <c r="AH1830" s="46"/>
      <c r="AI1830" s="46"/>
      <c r="AJ1830" s="46"/>
      <c r="AK1830" s="46"/>
    </row>
    <row r="1831" spans="1:37" ht="12" customHeight="1">
      <c r="A1831" s="46" t="str">
        <f>IFERROR(VLOOKUP(D1831,Sort!B:D,3,0),"")</f>
        <v/>
      </c>
      <c r="B1831" s="190" t="str">
        <f t="shared" si="234"/>
        <v>0CLOSE</v>
      </c>
      <c r="C1831" s="196"/>
      <c r="D1831" s="193"/>
      <c r="E1831" s="193" t="str">
        <f>IFERROR(VLOOKUP(D1831,Sort!B:C,2,0),"")</f>
        <v/>
      </c>
      <c r="F1831" s="194"/>
      <c r="G1831" s="195" t="str">
        <f t="shared" si="235"/>
        <v/>
      </c>
      <c r="H1831" s="243"/>
      <c r="I1831" s="197"/>
      <c r="J1831" s="243"/>
      <c r="K1831" s="197"/>
      <c r="L1831" s="198" t="str">
        <f t="shared" si="236"/>
        <v/>
      </c>
      <c r="M1831" s="199" t="str">
        <f t="shared" si="237"/>
        <v/>
      </c>
      <c r="N1831" s="200" t="str">
        <f t="shared" si="238"/>
        <v xml:space="preserve"> </v>
      </c>
      <c r="O1831" s="201"/>
      <c r="P1831" s="201"/>
      <c r="Q1831" s="202"/>
      <c r="R1831" s="202"/>
      <c r="S1831" s="202"/>
      <c r="T1831" s="193" t="str">
        <f>IFERROR(VLOOKUP(S1831,Sort!E:F,2,0),"")</f>
        <v/>
      </c>
      <c r="U1831" s="115" t="str">
        <f t="shared" si="239"/>
        <v/>
      </c>
      <c r="V1831" s="202" t="s">
        <v>422</v>
      </c>
      <c r="W1831" s="202"/>
      <c r="X1831" s="202"/>
      <c r="Y1831" s="202"/>
      <c r="Z1831" s="193"/>
      <c r="AA1831" s="193" t="s">
        <v>362</v>
      </c>
      <c r="AB1831" s="203"/>
      <c r="AC1831" s="204" t="str">
        <f t="shared" si="240"/>
        <v>CLOSE</v>
      </c>
      <c r="AD1831" s="47" t="str">
        <f t="array" ref="AD1831">IF(D1831="","",INDEX(HM_Unit!$D$1:$AE$1,MATCH(C1831,HM_Unit!$D$2:$AE$2,0)))</f>
        <v/>
      </c>
      <c r="AE1831" s="46"/>
      <c r="AF1831" s="46"/>
      <c r="AG1831" s="46"/>
      <c r="AH1831" s="46"/>
      <c r="AI1831" s="46"/>
      <c r="AJ1831" s="46"/>
      <c r="AK1831" s="46"/>
    </row>
    <row r="1832" spans="1:37" ht="12" customHeight="1">
      <c r="A1832" s="46" t="str">
        <f>IFERROR(VLOOKUP(D1832,Sort!B:D,3,0),"")</f>
        <v/>
      </c>
      <c r="B1832" s="190" t="str">
        <f t="shared" si="234"/>
        <v>0CLOSE</v>
      </c>
      <c r="C1832" s="196"/>
      <c r="D1832" s="193"/>
      <c r="E1832" s="193" t="str">
        <f>IFERROR(VLOOKUP(D1832,Sort!B:C,2,0),"")</f>
        <v/>
      </c>
      <c r="F1832" s="194"/>
      <c r="G1832" s="195" t="str">
        <f t="shared" si="235"/>
        <v/>
      </c>
      <c r="H1832" s="243"/>
      <c r="I1832" s="197"/>
      <c r="J1832" s="243"/>
      <c r="K1832" s="197"/>
      <c r="L1832" s="198" t="str">
        <f t="shared" si="236"/>
        <v/>
      </c>
      <c r="M1832" s="199" t="str">
        <f t="shared" si="237"/>
        <v/>
      </c>
      <c r="N1832" s="200" t="str">
        <f t="shared" si="238"/>
        <v xml:space="preserve"> </v>
      </c>
      <c r="O1832" s="201"/>
      <c r="P1832" s="201"/>
      <c r="Q1832" s="202"/>
      <c r="R1832" s="202"/>
      <c r="S1832" s="202"/>
      <c r="T1832" s="193" t="str">
        <f>IFERROR(VLOOKUP(S1832,Sort!E:F,2,0),"")</f>
        <v/>
      </c>
      <c r="U1832" s="115" t="str">
        <f t="shared" si="239"/>
        <v/>
      </c>
      <c r="V1832" s="202" t="s">
        <v>422</v>
      </c>
      <c r="W1832" s="202"/>
      <c r="X1832" s="202"/>
      <c r="Y1832" s="202"/>
      <c r="Z1832" s="193"/>
      <c r="AA1832" s="193" t="s">
        <v>362</v>
      </c>
      <c r="AB1832" s="203"/>
      <c r="AC1832" s="204" t="str">
        <f t="shared" si="240"/>
        <v>CLOSE</v>
      </c>
      <c r="AD1832" s="47" t="str">
        <f t="array" ref="AD1832">IF(D1832="","",INDEX(HM_Unit!$D$1:$AE$1,MATCH(C1832,HM_Unit!$D$2:$AE$2,0)))</f>
        <v/>
      </c>
      <c r="AE1832" s="46"/>
      <c r="AF1832" s="46"/>
      <c r="AG1832" s="46"/>
      <c r="AH1832" s="46"/>
      <c r="AI1832" s="46"/>
      <c r="AJ1832" s="46"/>
      <c r="AK1832" s="46"/>
    </row>
    <row r="1833" spans="1:37" ht="12" customHeight="1">
      <c r="A1833" s="46" t="str">
        <f>IFERROR(VLOOKUP(D1833,Sort!B:D,3,0),"")</f>
        <v/>
      </c>
      <c r="B1833" s="190" t="str">
        <f t="shared" si="234"/>
        <v>0CLOSE</v>
      </c>
      <c r="C1833" s="196"/>
      <c r="D1833" s="193"/>
      <c r="E1833" s="193" t="str">
        <f>IFERROR(VLOOKUP(D1833,Sort!B:C,2,0),"")</f>
        <v/>
      </c>
      <c r="F1833" s="194"/>
      <c r="G1833" s="195" t="str">
        <f t="shared" si="235"/>
        <v/>
      </c>
      <c r="H1833" s="243"/>
      <c r="I1833" s="197"/>
      <c r="J1833" s="243"/>
      <c r="K1833" s="197"/>
      <c r="L1833" s="198" t="str">
        <f t="shared" si="236"/>
        <v/>
      </c>
      <c r="M1833" s="199" t="str">
        <f t="shared" si="237"/>
        <v/>
      </c>
      <c r="N1833" s="200" t="str">
        <f t="shared" si="238"/>
        <v xml:space="preserve"> </v>
      </c>
      <c r="O1833" s="201"/>
      <c r="P1833" s="201"/>
      <c r="Q1833" s="202"/>
      <c r="R1833" s="202"/>
      <c r="S1833" s="202"/>
      <c r="T1833" s="193" t="str">
        <f>IFERROR(VLOOKUP(S1833,Sort!E:F,2,0),"")</f>
        <v/>
      </c>
      <c r="U1833" s="115" t="str">
        <f t="shared" si="239"/>
        <v/>
      </c>
      <c r="V1833" s="202" t="s">
        <v>422</v>
      </c>
      <c r="W1833" s="202"/>
      <c r="X1833" s="202"/>
      <c r="Y1833" s="202"/>
      <c r="Z1833" s="193"/>
      <c r="AA1833" s="193" t="s">
        <v>362</v>
      </c>
      <c r="AB1833" s="203"/>
      <c r="AC1833" s="204" t="str">
        <f t="shared" si="240"/>
        <v>CLOSE</v>
      </c>
      <c r="AD1833" s="47" t="str">
        <f t="array" ref="AD1833">IF(D1833="","",INDEX(HM_Unit!$D$1:$AE$1,MATCH(C1833,HM_Unit!$D$2:$AE$2,0)))</f>
        <v/>
      </c>
      <c r="AE1833" s="46"/>
      <c r="AF1833" s="46"/>
      <c r="AG1833" s="46"/>
      <c r="AH1833" s="46"/>
      <c r="AI1833" s="46"/>
      <c r="AJ1833" s="46"/>
      <c r="AK1833" s="46"/>
    </row>
    <row r="1834" spans="1:37" ht="12" customHeight="1">
      <c r="A1834" s="46" t="str">
        <f>IFERROR(VLOOKUP(D1834,Sort!B:D,3,0),"")</f>
        <v/>
      </c>
      <c r="B1834" s="190" t="str">
        <f t="shared" si="234"/>
        <v>0CLOSE</v>
      </c>
      <c r="C1834" s="196"/>
      <c r="D1834" s="193"/>
      <c r="E1834" s="193" t="str">
        <f>IFERROR(VLOOKUP(D1834,Sort!B:C,2,0),"")</f>
        <v/>
      </c>
      <c r="F1834" s="194"/>
      <c r="G1834" s="195" t="str">
        <f t="shared" si="235"/>
        <v/>
      </c>
      <c r="H1834" s="243"/>
      <c r="I1834" s="197"/>
      <c r="J1834" s="243"/>
      <c r="K1834" s="197"/>
      <c r="L1834" s="198" t="str">
        <f t="shared" si="236"/>
        <v/>
      </c>
      <c r="M1834" s="199" t="str">
        <f t="shared" si="237"/>
        <v/>
      </c>
      <c r="N1834" s="200" t="str">
        <f t="shared" si="238"/>
        <v xml:space="preserve"> </v>
      </c>
      <c r="O1834" s="201"/>
      <c r="P1834" s="201"/>
      <c r="Q1834" s="202"/>
      <c r="R1834" s="202"/>
      <c r="S1834" s="202"/>
      <c r="T1834" s="193" t="str">
        <f>IFERROR(VLOOKUP(S1834,Sort!E:F,2,0),"")</f>
        <v/>
      </c>
      <c r="U1834" s="115" t="str">
        <f t="shared" si="239"/>
        <v/>
      </c>
      <c r="V1834" s="202" t="s">
        <v>422</v>
      </c>
      <c r="W1834" s="202"/>
      <c r="X1834" s="202"/>
      <c r="Y1834" s="202"/>
      <c r="Z1834" s="193"/>
      <c r="AA1834" s="193" t="s">
        <v>362</v>
      </c>
      <c r="AB1834" s="203"/>
      <c r="AC1834" s="204" t="str">
        <f t="shared" si="240"/>
        <v>CLOSE</v>
      </c>
      <c r="AD1834" s="47" t="str">
        <f t="array" ref="AD1834">IF(D1834="","",INDEX(HM_Unit!$D$1:$AE$1,MATCH(C1834,HM_Unit!$D$2:$AE$2,0)))</f>
        <v/>
      </c>
      <c r="AE1834" s="46"/>
      <c r="AF1834" s="46"/>
      <c r="AG1834" s="46"/>
      <c r="AH1834" s="46"/>
      <c r="AI1834" s="46"/>
      <c r="AJ1834" s="46"/>
      <c r="AK1834" s="46"/>
    </row>
    <row r="1835" spans="1:37" ht="12" customHeight="1">
      <c r="A1835" s="46" t="str">
        <f>IFERROR(VLOOKUP(D1835,Sort!B:D,3,0),"")</f>
        <v/>
      </c>
      <c r="B1835" s="190" t="str">
        <f t="shared" si="234"/>
        <v>0CLOSE</v>
      </c>
      <c r="C1835" s="196"/>
      <c r="D1835" s="193"/>
      <c r="E1835" s="193" t="str">
        <f>IFERROR(VLOOKUP(D1835,Sort!B:C,2,0),"")</f>
        <v/>
      </c>
      <c r="F1835" s="194"/>
      <c r="G1835" s="195" t="str">
        <f t="shared" si="235"/>
        <v/>
      </c>
      <c r="H1835" s="243"/>
      <c r="I1835" s="197"/>
      <c r="J1835" s="243"/>
      <c r="K1835" s="197"/>
      <c r="L1835" s="198" t="str">
        <f t="shared" si="236"/>
        <v/>
      </c>
      <c r="M1835" s="199" t="str">
        <f t="shared" si="237"/>
        <v/>
      </c>
      <c r="N1835" s="200" t="str">
        <f t="shared" si="238"/>
        <v xml:space="preserve"> </v>
      </c>
      <c r="O1835" s="201"/>
      <c r="P1835" s="201"/>
      <c r="Q1835" s="202"/>
      <c r="R1835" s="202"/>
      <c r="S1835" s="202"/>
      <c r="T1835" s="193" t="str">
        <f>IFERROR(VLOOKUP(S1835,Sort!E:F,2,0),"")</f>
        <v/>
      </c>
      <c r="U1835" s="115" t="str">
        <f t="shared" si="239"/>
        <v/>
      </c>
      <c r="V1835" s="202" t="s">
        <v>422</v>
      </c>
      <c r="W1835" s="202"/>
      <c r="X1835" s="202"/>
      <c r="Y1835" s="202"/>
      <c r="Z1835" s="193"/>
      <c r="AA1835" s="193" t="s">
        <v>362</v>
      </c>
      <c r="AB1835" s="203"/>
      <c r="AC1835" s="204" t="str">
        <f t="shared" si="240"/>
        <v>CLOSE</v>
      </c>
      <c r="AD1835" s="47" t="str">
        <f t="array" ref="AD1835">IF(D1835="","",INDEX(HM_Unit!$D$1:$AE$1,MATCH(C1835,HM_Unit!$D$2:$AE$2,0)))</f>
        <v/>
      </c>
      <c r="AE1835" s="46"/>
      <c r="AF1835" s="46"/>
      <c r="AG1835" s="46"/>
      <c r="AH1835" s="46"/>
      <c r="AI1835" s="46"/>
      <c r="AJ1835" s="46"/>
      <c r="AK1835" s="46"/>
    </row>
    <row r="1836" spans="1:37" ht="12" customHeight="1">
      <c r="A1836" s="46" t="str">
        <f>IFERROR(VLOOKUP(D1836,Sort!B:D,3,0),"")</f>
        <v/>
      </c>
      <c r="B1836" s="190" t="str">
        <f t="shared" si="234"/>
        <v>0CLOSE</v>
      </c>
      <c r="C1836" s="196"/>
      <c r="D1836" s="193"/>
      <c r="E1836" s="193" t="str">
        <f>IFERROR(VLOOKUP(D1836,Sort!B:C,2,0),"")</f>
        <v/>
      </c>
      <c r="F1836" s="194"/>
      <c r="G1836" s="195" t="str">
        <f t="shared" si="235"/>
        <v/>
      </c>
      <c r="H1836" s="243"/>
      <c r="I1836" s="197"/>
      <c r="J1836" s="243"/>
      <c r="K1836" s="197"/>
      <c r="L1836" s="198" t="str">
        <f t="shared" si="236"/>
        <v/>
      </c>
      <c r="M1836" s="199" t="str">
        <f t="shared" si="237"/>
        <v/>
      </c>
      <c r="N1836" s="200" t="str">
        <f t="shared" si="238"/>
        <v xml:space="preserve"> </v>
      </c>
      <c r="O1836" s="201"/>
      <c r="P1836" s="201"/>
      <c r="Q1836" s="202"/>
      <c r="R1836" s="202"/>
      <c r="S1836" s="202"/>
      <c r="T1836" s="193" t="str">
        <f>IFERROR(VLOOKUP(S1836,Sort!E:F,2,0),"")</f>
        <v/>
      </c>
      <c r="U1836" s="115" t="str">
        <f t="shared" si="239"/>
        <v/>
      </c>
      <c r="V1836" s="202" t="s">
        <v>422</v>
      </c>
      <c r="W1836" s="202"/>
      <c r="X1836" s="202"/>
      <c r="Y1836" s="202"/>
      <c r="Z1836" s="193"/>
      <c r="AA1836" s="193" t="s">
        <v>362</v>
      </c>
      <c r="AB1836" s="203"/>
      <c r="AC1836" s="204" t="str">
        <f t="shared" si="240"/>
        <v>CLOSE</v>
      </c>
      <c r="AD1836" s="47" t="str">
        <f t="array" ref="AD1836">IF(D1836="","",INDEX(HM_Unit!$D$1:$AE$1,MATCH(C1836,HM_Unit!$D$2:$AE$2,0)))</f>
        <v/>
      </c>
      <c r="AE1836" s="46"/>
      <c r="AF1836" s="46"/>
      <c r="AG1836" s="46"/>
      <c r="AH1836" s="46"/>
      <c r="AI1836" s="46"/>
      <c r="AJ1836" s="46"/>
      <c r="AK1836" s="46"/>
    </row>
    <row r="1837" spans="1:37" ht="12" customHeight="1">
      <c r="A1837" s="46" t="str">
        <f>IFERROR(VLOOKUP(D1837,Sort!B:D,3,0),"")</f>
        <v/>
      </c>
      <c r="B1837" s="190" t="str">
        <f t="shared" si="234"/>
        <v>0CLOSE</v>
      </c>
      <c r="C1837" s="196"/>
      <c r="D1837" s="193"/>
      <c r="E1837" s="193" t="str">
        <f>IFERROR(VLOOKUP(D1837,Sort!B:C,2,0),"")</f>
        <v/>
      </c>
      <c r="F1837" s="194"/>
      <c r="G1837" s="195" t="str">
        <f t="shared" si="235"/>
        <v/>
      </c>
      <c r="H1837" s="243"/>
      <c r="I1837" s="197"/>
      <c r="J1837" s="243"/>
      <c r="K1837" s="197"/>
      <c r="L1837" s="198" t="str">
        <f t="shared" si="236"/>
        <v/>
      </c>
      <c r="M1837" s="199" t="str">
        <f t="shared" si="237"/>
        <v/>
      </c>
      <c r="N1837" s="200" t="str">
        <f t="shared" si="238"/>
        <v xml:space="preserve"> </v>
      </c>
      <c r="O1837" s="201"/>
      <c r="P1837" s="201"/>
      <c r="Q1837" s="202"/>
      <c r="R1837" s="202"/>
      <c r="S1837" s="202"/>
      <c r="T1837" s="193" t="str">
        <f>IFERROR(VLOOKUP(S1837,Sort!E:F,2,0),"")</f>
        <v/>
      </c>
      <c r="U1837" s="115" t="str">
        <f t="shared" si="239"/>
        <v/>
      </c>
      <c r="V1837" s="202" t="s">
        <v>422</v>
      </c>
      <c r="W1837" s="202"/>
      <c r="X1837" s="202"/>
      <c r="Y1837" s="202"/>
      <c r="Z1837" s="193"/>
      <c r="AA1837" s="193" t="s">
        <v>362</v>
      </c>
      <c r="AB1837" s="203"/>
      <c r="AC1837" s="204" t="str">
        <f t="shared" si="240"/>
        <v>CLOSE</v>
      </c>
      <c r="AD1837" s="47" t="str">
        <f t="array" ref="AD1837">IF(D1837="","",INDEX(HM_Unit!$D$1:$AE$1,MATCH(C1837,HM_Unit!$D$2:$AE$2,0)))</f>
        <v/>
      </c>
      <c r="AE1837" s="46"/>
      <c r="AF1837" s="46"/>
      <c r="AG1837" s="46"/>
      <c r="AH1837" s="46"/>
      <c r="AI1837" s="46"/>
      <c r="AJ1837" s="46"/>
      <c r="AK1837" s="46"/>
    </row>
    <row r="1838" spans="1:37" ht="12" customHeight="1">
      <c r="A1838" s="46" t="str">
        <f>IFERROR(VLOOKUP(D1838,Sort!B:D,3,0),"")</f>
        <v/>
      </c>
      <c r="B1838" s="190" t="str">
        <f t="shared" si="234"/>
        <v>0CLOSE</v>
      </c>
      <c r="C1838" s="196"/>
      <c r="D1838" s="193"/>
      <c r="E1838" s="193" t="str">
        <f>IFERROR(VLOOKUP(D1838,Sort!B:C,2,0),"")</f>
        <v/>
      </c>
      <c r="F1838" s="194"/>
      <c r="G1838" s="195" t="str">
        <f t="shared" si="235"/>
        <v/>
      </c>
      <c r="H1838" s="243"/>
      <c r="I1838" s="197"/>
      <c r="J1838" s="243"/>
      <c r="K1838" s="197"/>
      <c r="L1838" s="198" t="str">
        <f t="shared" si="236"/>
        <v/>
      </c>
      <c r="M1838" s="199" t="str">
        <f t="shared" si="237"/>
        <v/>
      </c>
      <c r="N1838" s="200" t="str">
        <f t="shared" si="238"/>
        <v xml:space="preserve"> </v>
      </c>
      <c r="O1838" s="201"/>
      <c r="P1838" s="201"/>
      <c r="Q1838" s="202"/>
      <c r="R1838" s="202"/>
      <c r="S1838" s="202"/>
      <c r="T1838" s="193" t="str">
        <f>IFERROR(VLOOKUP(S1838,Sort!E:F,2,0),"")</f>
        <v/>
      </c>
      <c r="U1838" s="115" t="str">
        <f t="shared" si="239"/>
        <v/>
      </c>
      <c r="V1838" s="202" t="s">
        <v>422</v>
      </c>
      <c r="W1838" s="202"/>
      <c r="X1838" s="202"/>
      <c r="Y1838" s="202"/>
      <c r="Z1838" s="193"/>
      <c r="AA1838" s="193" t="s">
        <v>362</v>
      </c>
      <c r="AB1838" s="203"/>
      <c r="AC1838" s="204" t="str">
        <f t="shared" si="240"/>
        <v>CLOSE</v>
      </c>
      <c r="AD1838" s="47" t="str">
        <f t="array" ref="AD1838">IF(D1838="","",INDEX(HM_Unit!$D$1:$AE$1,MATCH(C1838,HM_Unit!$D$2:$AE$2,0)))</f>
        <v/>
      </c>
      <c r="AE1838" s="46"/>
      <c r="AF1838" s="46"/>
      <c r="AG1838" s="46"/>
      <c r="AH1838" s="46"/>
      <c r="AI1838" s="46"/>
      <c r="AJ1838" s="46"/>
      <c r="AK1838" s="46"/>
    </row>
    <row r="1839" spans="1:37" ht="12" customHeight="1">
      <c r="A1839" s="46" t="str">
        <f>IFERROR(VLOOKUP(D1839,Sort!B:D,3,0),"")</f>
        <v/>
      </c>
      <c r="B1839" s="190" t="str">
        <f t="shared" si="234"/>
        <v>0CLOSE</v>
      </c>
      <c r="C1839" s="196"/>
      <c r="D1839" s="193"/>
      <c r="E1839" s="193" t="str">
        <f>IFERROR(VLOOKUP(D1839,Sort!B:C,2,0),"")</f>
        <v/>
      </c>
      <c r="F1839" s="194"/>
      <c r="G1839" s="195" t="str">
        <f t="shared" si="235"/>
        <v/>
      </c>
      <c r="H1839" s="243"/>
      <c r="I1839" s="197"/>
      <c r="J1839" s="243"/>
      <c r="K1839" s="197"/>
      <c r="L1839" s="198" t="str">
        <f t="shared" si="236"/>
        <v/>
      </c>
      <c r="M1839" s="199" t="str">
        <f t="shared" si="237"/>
        <v/>
      </c>
      <c r="N1839" s="200" t="str">
        <f t="shared" si="238"/>
        <v xml:space="preserve"> </v>
      </c>
      <c r="O1839" s="201"/>
      <c r="P1839" s="201"/>
      <c r="Q1839" s="202"/>
      <c r="R1839" s="202"/>
      <c r="S1839" s="202"/>
      <c r="T1839" s="193" t="str">
        <f>IFERROR(VLOOKUP(S1839,Sort!E:F,2,0),"")</f>
        <v/>
      </c>
      <c r="U1839" s="115" t="str">
        <f t="shared" si="239"/>
        <v/>
      </c>
      <c r="V1839" s="202" t="s">
        <v>422</v>
      </c>
      <c r="W1839" s="202"/>
      <c r="X1839" s="202"/>
      <c r="Y1839" s="202"/>
      <c r="Z1839" s="193"/>
      <c r="AA1839" s="193" t="s">
        <v>362</v>
      </c>
      <c r="AB1839" s="203"/>
      <c r="AC1839" s="204" t="str">
        <f t="shared" si="240"/>
        <v>CLOSE</v>
      </c>
      <c r="AD1839" s="47" t="str">
        <f t="array" ref="AD1839">IF(D1839="","",INDEX(HM_Unit!$D$1:$AE$1,MATCH(C1839,HM_Unit!$D$2:$AE$2,0)))</f>
        <v/>
      </c>
      <c r="AE1839" s="46"/>
      <c r="AF1839" s="46"/>
      <c r="AG1839" s="46"/>
      <c r="AH1839" s="46"/>
      <c r="AI1839" s="46"/>
      <c r="AJ1839" s="46"/>
      <c r="AK1839" s="46"/>
    </row>
    <row r="1840" spans="1:37" ht="12" customHeight="1">
      <c r="A1840" s="46" t="str">
        <f>IFERROR(VLOOKUP(D1840,Sort!B:D,3,0),"")</f>
        <v/>
      </c>
      <c r="B1840" s="190" t="str">
        <f t="shared" si="234"/>
        <v>0CLOSE</v>
      </c>
      <c r="C1840" s="196"/>
      <c r="D1840" s="193"/>
      <c r="E1840" s="193" t="str">
        <f>IFERROR(VLOOKUP(D1840,Sort!B:C,2,0),"")</f>
        <v/>
      </c>
      <c r="F1840" s="194"/>
      <c r="G1840" s="195" t="str">
        <f t="shared" si="235"/>
        <v/>
      </c>
      <c r="H1840" s="243"/>
      <c r="I1840" s="197"/>
      <c r="J1840" s="243"/>
      <c r="K1840" s="197"/>
      <c r="L1840" s="198" t="str">
        <f t="shared" si="236"/>
        <v/>
      </c>
      <c r="M1840" s="199" t="str">
        <f t="shared" si="237"/>
        <v/>
      </c>
      <c r="N1840" s="200" t="str">
        <f t="shared" si="238"/>
        <v xml:space="preserve"> </v>
      </c>
      <c r="O1840" s="201"/>
      <c r="P1840" s="201"/>
      <c r="Q1840" s="202"/>
      <c r="R1840" s="202"/>
      <c r="S1840" s="202"/>
      <c r="T1840" s="193" t="str">
        <f>IFERROR(VLOOKUP(S1840,Sort!E:F,2,0),"")</f>
        <v/>
      </c>
      <c r="U1840" s="115" t="str">
        <f t="shared" si="239"/>
        <v/>
      </c>
      <c r="V1840" s="202" t="s">
        <v>422</v>
      </c>
      <c r="W1840" s="202"/>
      <c r="X1840" s="202"/>
      <c r="Y1840" s="202"/>
      <c r="Z1840" s="193"/>
      <c r="AA1840" s="193" t="s">
        <v>362</v>
      </c>
      <c r="AB1840" s="203"/>
      <c r="AC1840" s="204" t="str">
        <f t="shared" si="240"/>
        <v>CLOSE</v>
      </c>
      <c r="AD1840" s="47" t="str">
        <f t="array" ref="AD1840">IF(D1840="","",INDEX(HM_Unit!$D$1:$AE$1,MATCH(C1840,HM_Unit!$D$2:$AE$2,0)))</f>
        <v/>
      </c>
      <c r="AE1840" s="46"/>
      <c r="AF1840" s="46"/>
      <c r="AG1840" s="46"/>
      <c r="AH1840" s="46"/>
      <c r="AI1840" s="46"/>
      <c r="AJ1840" s="46"/>
      <c r="AK1840" s="46"/>
    </row>
    <row r="1841" spans="1:37" ht="12" customHeight="1">
      <c r="A1841" s="46" t="str">
        <f>IFERROR(VLOOKUP(D1841,Sort!B:D,3,0),"")</f>
        <v/>
      </c>
      <c r="B1841" s="190" t="str">
        <f t="shared" si="234"/>
        <v>0CLOSE</v>
      </c>
      <c r="C1841" s="196"/>
      <c r="D1841" s="193"/>
      <c r="E1841" s="193" t="str">
        <f>IFERROR(VLOOKUP(D1841,Sort!B:C,2,0),"")</f>
        <v/>
      </c>
      <c r="F1841" s="194"/>
      <c r="G1841" s="195" t="str">
        <f t="shared" si="235"/>
        <v/>
      </c>
      <c r="H1841" s="243"/>
      <c r="I1841" s="197"/>
      <c r="J1841" s="243"/>
      <c r="K1841" s="197"/>
      <c r="L1841" s="198" t="str">
        <f t="shared" si="236"/>
        <v/>
      </c>
      <c r="M1841" s="199" t="str">
        <f t="shared" si="237"/>
        <v/>
      </c>
      <c r="N1841" s="200" t="str">
        <f t="shared" si="238"/>
        <v xml:space="preserve"> </v>
      </c>
      <c r="O1841" s="201"/>
      <c r="P1841" s="201"/>
      <c r="Q1841" s="202"/>
      <c r="R1841" s="202"/>
      <c r="S1841" s="202"/>
      <c r="T1841" s="193" t="str">
        <f>IFERROR(VLOOKUP(S1841,Sort!E:F,2,0),"")</f>
        <v/>
      </c>
      <c r="U1841" s="115" t="str">
        <f t="shared" si="239"/>
        <v/>
      </c>
      <c r="V1841" s="202" t="s">
        <v>422</v>
      </c>
      <c r="W1841" s="202"/>
      <c r="X1841" s="202"/>
      <c r="Y1841" s="202"/>
      <c r="Z1841" s="193"/>
      <c r="AA1841" s="193" t="s">
        <v>362</v>
      </c>
      <c r="AB1841" s="203"/>
      <c r="AC1841" s="204" t="str">
        <f t="shared" si="240"/>
        <v>CLOSE</v>
      </c>
      <c r="AD1841" s="47" t="str">
        <f t="array" ref="AD1841">IF(D1841="","",INDEX(HM_Unit!$D$1:$AE$1,MATCH(C1841,HM_Unit!$D$2:$AE$2,0)))</f>
        <v/>
      </c>
      <c r="AE1841" s="46"/>
      <c r="AF1841" s="46"/>
      <c r="AG1841" s="46"/>
      <c r="AH1841" s="46"/>
      <c r="AI1841" s="46"/>
      <c r="AJ1841" s="46"/>
      <c r="AK1841" s="46"/>
    </row>
    <row r="1842" spans="1:37" ht="12" customHeight="1">
      <c r="A1842" s="46" t="str">
        <f>IFERROR(VLOOKUP(D1842,Sort!B:D,3,0),"")</f>
        <v/>
      </c>
      <c r="B1842" s="190" t="str">
        <f t="shared" si="234"/>
        <v>0CLOSE</v>
      </c>
      <c r="C1842" s="196"/>
      <c r="D1842" s="193"/>
      <c r="E1842" s="193" t="str">
        <f>IFERROR(VLOOKUP(D1842,Sort!B:C,2,0),"")</f>
        <v/>
      </c>
      <c r="F1842" s="194"/>
      <c r="G1842" s="195" t="str">
        <f t="shared" si="235"/>
        <v/>
      </c>
      <c r="H1842" s="243"/>
      <c r="I1842" s="197"/>
      <c r="J1842" s="243"/>
      <c r="K1842" s="197"/>
      <c r="L1842" s="198" t="str">
        <f t="shared" si="236"/>
        <v/>
      </c>
      <c r="M1842" s="199" t="str">
        <f t="shared" si="237"/>
        <v/>
      </c>
      <c r="N1842" s="200" t="str">
        <f t="shared" si="238"/>
        <v xml:space="preserve"> </v>
      </c>
      <c r="O1842" s="201"/>
      <c r="P1842" s="201"/>
      <c r="Q1842" s="202"/>
      <c r="R1842" s="202"/>
      <c r="S1842" s="202"/>
      <c r="T1842" s="193" t="str">
        <f>IFERROR(VLOOKUP(S1842,Sort!E:F,2,0),"")</f>
        <v/>
      </c>
      <c r="U1842" s="115" t="str">
        <f t="shared" si="239"/>
        <v/>
      </c>
      <c r="V1842" s="202" t="s">
        <v>422</v>
      </c>
      <c r="W1842" s="202"/>
      <c r="X1842" s="202"/>
      <c r="Y1842" s="202"/>
      <c r="Z1842" s="193"/>
      <c r="AA1842" s="193" t="s">
        <v>362</v>
      </c>
      <c r="AB1842" s="203"/>
      <c r="AC1842" s="204" t="str">
        <f t="shared" si="240"/>
        <v>CLOSE</v>
      </c>
      <c r="AD1842" s="47" t="str">
        <f t="array" ref="AD1842">IF(D1842="","",INDEX(HM_Unit!$D$1:$AE$1,MATCH(C1842,HM_Unit!$D$2:$AE$2,0)))</f>
        <v/>
      </c>
      <c r="AE1842" s="46"/>
      <c r="AF1842" s="46"/>
      <c r="AG1842" s="46"/>
      <c r="AH1842" s="46"/>
      <c r="AI1842" s="46"/>
      <c r="AJ1842" s="46"/>
      <c r="AK1842" s="46"/>
    </row>
    <row r="1843" spans="1:37" ht="12" customHeight="1">
      <c r="A1843" s="46" t="str">
        <f>IFERROR(VLOOKUP(D1843,Sort!B:D,3,0),"")</f>
        <v/>
      </c>
      <c r="B1843" s="190" t="str">
        <f t="shared" si="234"/>
        <v>0CLOSE</v>
      </c>
      <c r="C1843" s="196"/>
      <c r="D1843" s="193"/>
      <c r="E1843" s="193" t="str">
        <f>IFERROR(VLOOKUP(D1843,Sort!B:C,2,0),"")</f>
        <v/>
      </c>
      <c r="F1843" s="194"/>
      <c r="G1843" s="195" t="str">
        <f t="shared" si="235"/>
        <v/>
      </c>
      <c r="H1843" s="243"/>
      <c r="I1843" s="197"/>
      <c r="J1843" s="243"/>
      <c r="K1843" s="197"/>
      <c r="L1843" s="198" t="str">
        <f t="shared" si="236"/>
        <v/>
      </c>
      <c r="M1843" s="199" t="str">
        <f t="shared" si="237"/>
        <v/>
      </c>
      <c r="N1843" s="200" t="str">
        <f t="shared" si="238"/>
        <v xml:space="preserve"> </v>
      </c>
      <c r="O1843" s="201"/>
      <c r="P1843" s="201"/>
      <c r="Q1843" s="202"/>
      <c r="R1843" s="202"/>
      <c r="S1843" s="202"/>
      <c r="T1843" s="193" t="str">
        <f>IFERROR(VLOOKUP(S1843,Sort!E:F,2,0),"")</f>
        <v/>
      </c>
      <c r="U1843" s="115" t="str">
        <f t="shared" si="239"/>
        <v/>
      </c>
      <c r="V1843" s="202" t="s">
        <v>422</v>
      </c>
      <c r="W1843" s="202"/>
      <c r="X1843" s="202"/>
      <c r="Y1843" s="202"/>
      <c r="Z1843" s="193"/>
      <c r="AA1843" s="193" t="s">
        <v>362</v>
      </c>
      <c r="AB1843" s="203"/>
      <c r="AC1843" s="204" t="str">
        <f t="shared" si="240"/>
        <v>CLOSE</v>
      </c>
      <c r="AD1843" s="47" t="str">
        <f t="array" ref="AD1843">IF(D1843="","",INDEX(HM_Unit!$D$1:$AE$1,MATCH(C1843,HM_Unit!$D$2:$AE$2,0)))</f>
        <v/>
      </c>
      <c r="AE1843" s="46"/>
      <c r="AF1843" s="46"/>
      <c r="AG1843" s="46"/>
      <c r="AH1843" s="46"/>
      <c r="AI1843" s="46"/>
      <c r="AJ1843" s="46"/>
      <c r="AK1843" s="46"/>
    </row>
    <row r="1844" spans="1:37" ht="12" customHeight="1">
      <c r="A1844" s="46" t="str">
        <f>IFERROR(VLOOKUP(D1844,Sort!B:D,3,0),"")</f>
        <v/>
      </c>
      <c r="B1844" s="190" t="str">
        <f t="shared" si="234"/>
        <v>0CLOSE</v>
      </c>
      <c r="C1844" s="196"/>
      <c r="D1844" s="193"/>
      <c r="E1844" s="193" t="str">
        <f>IFERROR(VLOOKUP(D1844,Sort!B:C,2,0),"")</f>
        <v/>
      </c>
      <c r="F1844" s="194"/>
      <c r="G1844" s="195" t="str">
        <f t="shared" si="235"/>
        <v/>
      </c>
      <c r="H1844" s="243"/>
      <c r="I1844" s="197"/>
      <c r="J1844" s="243"/>
      <c r="K1844" s="197"/>
      <c r="L1844" s="198" t="str">
        <f t="shared" si="236"/>
        <v/>
      </c>
      <c r="M1844" s="199" t="str">
        <f t="shared" si="237"/>
        <v/>
      </c>
      <c r="N1844" s="200" t="str">
        <f t="shared" si="238"/>
        <v xml:space="preserve"> </v>
      </c>
      <c r="O1844" s="201"/>
      <c r="P1844" s="201"/>
      <c r="Q1844" s="202"/>
      <c r="R1844" s="202"/>
      <c r="S1844" s="202"/>
      <c r="T1844" s="193" t="str">
        <f>IFERROR(VLOOKUP(S1844,Sort!E:F,2,0),"")</f>
        <v/>
      </c>
      <c r="U1844" s="115" t="str">
        <f t="shared" si="239"/>
        <v/>
      </c>
      <c r="V1844" s="202" t="s">
        <v>422</v>
      </c>
      <c r="W1844" s="202"/>
      <c r="X1844" s="202"/>
      <c r="Y1844" s="202"/>
      <c r="Z1844" s="193"/>
      <c r="AA1844" s="193" t="s">
        <v>362</v>
      </c>
      <c r="AB1844" s="203"/>
      <c r="AC1844" s="204" t="str">
        <f t="shared" si="240"/>
        <v>CLOSE</v>
      </c>
      <c r="AD1844" s="47" t="str">
        <f t="array" ref="AD1844">IF(D1844="","",INDEX(HM_Unit!$D$1:$AE$1,MATCH(C1844,HM_Unit!$D$2:$AE$2,0)))</f>
        <v/>
      </c>
      <c r="AE1844" s="46"/>
      <c r="AF1844" s="46"/>
      <c r="AG1844" s="46"/>
      <c r="AH1844" s="46"/>
      <c r="AI1844" s="46"/>
      <c r="AJ1844" s="46"/>
      <c r="AK1844" s="46"/>
    </row>
    <row r="1845" spans="1:37" ht="12" customHeight="1">
      <c r="A1845" s="46" t="str">
        <f>IFERROR(VLOOKUP(D1845,Sort!B:D,3,0),"")</f>
        <v/>
      </c>
      <c r="B1845" s="190" t="str">
        <f t="shared" si="234"/>
        <v>0CLOSE</v>
      </c>
      <c r="C1845" s="196"/>
      <c r="D1845" s="193"/>
      <c r="E1845" s="193" t="str">
        <f>IFERROR(VLOOKUP(D1845,Sort!B:C,2,0),"")</f>
        <v/>
      </c>
      <c r="F1845" s="194"/>
      <c r="G1845" s="195" t="str">
        <f t="shared" si="235"/>
        <v/>
      </c>
      <c r="H1845" s="243"/>
      <c r="I1845" s="197"/>
      <c r="J1845" s="243"/>
      <c r="K1845" s="197"/>
      <c r="L1845" s="198" t="str">
        <f t="shared" si="236"/>
        <v/>
      </c>
      <c r="M1845" s="199" t="str">
        <f t="shared" si="237"/>
        <v/>
      </c>
      <c r="N1845" s="200" t="str">
        <f t="shared" si="238"/>
        <v xml:space="preserve"> </v>
      </c>
      <c r="O1845" s="201"/>
      <c r="P1845" s="201"/>
      <c r="Q1845" s="202"/>
      <c r="R1845" s="202"/>
      <c r="S1845" s="202"/>
      <c r="T1845" s="193" t="str">
        <f>IFERROR(VLOOKUP(S1845,Sort!E:F,2,0),"")</f>
        <v/>
      </c>
      <c r="U1845" s="115" t="str">
        <f t="shared" si="239"/>
        <v/>
      </c>
      <c r="V1845" s="202" t="s">
        <v>422</v>
      </c>
      <c r="W1845" s="202"/>
      <c r="X1845" s="202"/>
      <c r="Y1845" s="202"/>
      <c r="Z1845" s="193"/>
      <c r="AA1845" s="193" t="s">
        <v>362</v>
      </c>
      <c r="AB1845" s="203"/>
      <c r="AC1845" s="204" t="str">
        <f t="shared" si="240"/>
        <v>CLOSE</v>
      </c>
      <c r="AD1845" s="47" t="str">
        <f t="array" ref="AD1845">IF(D1845="","",INDEX(HM_Unit!$D$1:$AE$1,MATCH(C1845,HM_Unit!$D$2:$AE$2,0)))</f>
        <v/>
      </c>
      <c r="AE1845" s="46"/>
      <c r="AF1845" s="46"/>
      <c r="AG1845" s="46"/>
      <c r="AH1845" s="46"/>
      <c r="AI1845" s="46"/>
      <c r="AJ1845" s="46"/>
      <c r="AK1845" s="46"/>
    </row>
    <row r="1846" spans="1:37" ht="12" customHeight="1">
      <c r="A1846" s="46" t="str">
        <f>IFERROR(VLOOKUP(D1846,Sort!B:D,3,0),"")</f>
        <v/>
      </c>
      <c r="B1846" s="190" t="str">
        <f t="shared" si="234"/>
        <v>0CLOSE</v>
      </c>
      <c r="C1846" s="196"/>
      <c r="D1846" s="193"/>
      <c r="E1846" s="193" t="str">
        <f>IFERROR(VLOOKUP(D1846,Sort!B:C,2,0),"")</f>
        <v/>
      </c>
      <c r="F1846" s="194"/>
      <c r="G1846" s="195" t="str">
        <f t="shared" si="235"/>
        <v/>
      </c>
      <c r="H1846" s="243"/>
      <c r="I1846" s="197"/>
      <c r="J1846" s="243"/>
      <c r="K1846" s="197"/>
      <c r="L1846" s="198" t="str">
        <f t="shared" si="236"/>
        <v/>
      </c>
      <c r="M1846" s="199" t="str">
        <f t="shared" si="237"/>
        <v/>
      </c>
      <c r="N1846" s="200" t="str">
        <f t="shared" si="238"/>
        <v xml:space="preserve"> </v>
      </c>
      <c r="O1846" s="201"/>
      <c r="P1846" s="201"/>
      <c r="Q1846" s="202"/>
      <c r="R1846" s="202"/>
      <c r="S1846" s="202"/>
      <c r="T1846" s="193" t="str">
        <f>IFERROR(VLOOKUP(S1846,Sort!E:F,2,0),"")</f>
        <v/>
      </c>
      <c r="U1846" s="115" t="str">
        <f t="shared" si="239"/>
        <v/>
      </c>
      <c r="V1846" s="202" t="s">
        <v>422</v>
      </c>
      <c r="W1846" s="202"/>
      <c r="X1846" s="202"/>
      <c r="Y1846" s="202"/>
      <c r="Z1846" s="193"/>
      <c r="AA1846" s="193" t="s">
        <v>362</v>
      </c>
      <c r="AB1846" s="203"/>
      <c r="AC1846" s="204" t="str">
        <f t="shared" si="240"/>
        <v>CLOSE</v>
      </c>
      <c r="AD1846" s="47" t="str">
        <f t="array" ref="AD1846">IF(D1846="","",INDEX(HM_Unit!$D$1:$AE$1,MATCH(C1846,HM_Unit!$D$2:$AE$2,0)))</f>
        <v/>
      </c>
      <c r="AE1846" s="46"/>
      <c r="AF1846" s="46"/>
      <c r="AG1846" s="46"/>
      <c r="AH1846" s="46"/>
      <c r="AI1846" s="46"/>
      <c r="AJ1846" s="46"/>
      <c r="AK1846" s="46"/>
    </row>
    <row r="1847" spans="1:37" ht="12" customHeight="1">
      <c r="A1847" s="46" t="str">
        <f>IFERROR(VLOOKUP(D1847,Sort!B:D,3,0),"")</f>
        <v/>
      </c>
      <c r="B1847" s="190" t="str">
        <f t="shared" si="234"/>
        <v>0CLOSE</v>
      </c>
      <c r="C1847" s="196"/>
      <c r="D1847" s="193"/>
      <c r="E1847" s="193" t="str">
        <f>IFERROR(VLOOKUP(D1847,Sort!B:C,2,0),"")</f>
        <v/>
      </c>
      <c r="F1847" s="194"/>
      <c r="G1847" s="195" t="str">
        <f t="shared" si="235"/>
        <v/>
      </c>
      <c r="H1847" s="243"/>
      <c r="I1847" s="197"/>
      <c r="J1847" s="243"/>
      <c r="K1847" s="197"/>
      <c r="L1847" s="198" t="str">
        <f t="shared" si="236"/>
        <v/>
      </c>
      <c r="M1847" s="199" t="str">
        <f t="shared" si="237"/>
        <v/>
      </c>
      <c r="N1847" s="200" t="str">
        <f t="shared" si="238"/>
        <v xml:space="preserve"> </v>
      </c>
      <c r="O1847" s="201"/>
      <c r="P1847" s="201"/>
      <c r="Q1847" s="202"/>
      <c r="R1847" s="202"/>
      <c r="S1847" s="202"/>
      <c r="T1847" s="193" t="str">
        <f>IFERROR(VLOOKUP(S1847,Sort!E:F,2,0),"")</f>
        <v/>
      </c>
      <c r="U1847" s="115" t="str">
        <f t="shared" si="239"/>
        <v/>
      </c>
      <c r="V1847" s="202" t="s">
        <v>422</v>
      </c>
      <c r="W1847" s="202"/>
      <c r="X1847" s="202"/>
      <c r="Y1847" s="202"/>
      <c r="Z1847" s="193"/>
      <c r="AA1847" s="193" t="s">
        <v>362</v>
      </c>
      <c r="AB1847" s="203"/>
      <c r="AC1847" s="204" t="str">
        <f t="shared" si="240"/>
        <v>CLOSE</v>
      </c>
      <c r="AD1847" s="47" t="str">
        <f t="array" ref="AD1847">IF(D1847="","",INDEX(HM_Unit!$D$1:$AE$1,MATCH(C1847,HM_Unit!$D$2:$AE$2,0)))</f>
        <v/>
      </c>
      <c r="AE1847" s="46"/>
      <c r="AF1847" s="46"/>
      <c r="AG1847" s="46"/>
      <c r="AH1847" s="46"/>
      <c r="AI1847" s="46"/>
      <c r="AJ1847" s="46"/>
      <c r="AK1847" s="46"/>
    </row>
    <row r="1848" spans="1:37" ht="12" customHeight="1">
      <c r="A1848" s="46" t="str">
        <f>IFERROR(VLOOKUP(D1848,Sort!B:D,3,0),"")</f>
        <v/>
      </c>
      <c r="B1848" s="190" t="str">
        <f t="shared" si="234"/>
        <v>0CLOSE</v>
      </c>
      <c r="C1848" s="196"/>
      <c r="D1848" s="193"/>
      <c r="E1848" s="193" t="str">
        <f>IFERROR(VLOOKUP(D1848,Sort!B:C,2,0),"")</f>
        <v/>
      </c>
      <c r="F1848" s="194"/>
      <c r="G1848" s="195" t="str">
        <f t="shared" si="235"/>
        <v/>
      </c>
      <c r="H1848" s="243"/>
      <c r="I1848" s="197"/>
      <c r="J1848" s="243"/>
      <c r="K1848" s="197"/>
      <c r="L1848" s="198" t="str">
        <f t="shared" si="236"/>
        <v/>
      </c>
      <c r="M1848" s="199" t="str">
        <f t="shared" si="237"/>
        <v/>
      </c>
      <c r="N1848" s="200" t="str">
        <f t="shared" si="238"/>
        <v xml:space="preserve"> </v>
      </c>
      <c r="O1848" s="201"/>
      <c r="P1848" s="201"/>
      <c r="Q1848" s="202"/>
      <c r="R1848" s="202"/>
      <c r="S1848" s="202"/>
      <c r="T1848" s="193" t="str">
        <f>IFERROR(VLOOKUP(S1848,Sort!E:F,2,0),"")</f>
        <v/>
      </c>
      <c r="U1848" s="115" t="str">
        <f t="shared" si="239"/>
        <v/>
      </c>
      <c r="V1848" s="202" t="s">
        <v>422</v>
      </c>
      <c r="W1848" s="202"/>
      <c r="X1848" s="202"/>
      <c r="Y1848" s="202"/>
      <c r="Z1848" s="193"/>
      <c r="AA1848" s="193" t="s">
        <v>362</v>
      </c>
      <c r="AB1848" s="203"/>
      <c r="AC1848" s="204" t="str">
        <f t="shared" si="240"/>
        <v>CLOSE</v>
      </c>
      <c r="AD1848" s="47" t="str">
        <f t="array" ref="AD1848">IF(D1848="","",INDEX(HM_Unit!$D$1:$AE$1,MATCH(C1848,HM_Unit!$D$2:$AE$2,0)))</f>
        <v/>
      </c>
      <c r="AE1848" s="46"/>
      <c r="AF1848" s="46"/>
      <c r="AG1848" s="46"/>
      <c r="AH1848" s="46"/>
      <c r="AI1848" s="46"/>
      <c r="AJ1848" s="46"/>
      <c r="AK1848" s="46"/>
    </row>
    <row r="1849" spans="1:37" ht="12" customHeight="1">
      <c r="A1849" s="46" t="str">
        <f>IFERROR(VLOOKUP(D1849,Sort!B:D,3,0),"")</f>
        <v/>
      </c>
      <c r="B1849" s="190" t="str">
        <f t="shared" si="234"/>
        <v>0CLOSE</v>
      </c>
      <c r="C1849" s="196"/>
      <c r="D1849" s="193"/>
      <c r="E1849" s="193" t="str">
        <f>IFERROR(VLOOKUP(D1849,Sort!B:C,2,0),"")</f>
        <v/>
      </c>
      <c r="F1849" s="194"/>
      <c r="G1849" s="195" t="str">
        <f t="shared" si="235"/>
        <v/>
      </c>
      <c r="H1849" s="243"/>
      <c r="I1849" s="197"/>
      <c r="J1849" s="243"/>
      <c r="K1849" s="197"/>
      <c r="L1849" s="198" t="str">
        <f t="shared" si="236"/>
        <v/>
      </c>
      <c r="M1849" s="199" t="str">
        <f t="shared" si="237"/>
        <v/>
      </c>
      <c r="N1849" s="200" t="str">
        <f t="shared" si="238"/>
        <v xml:space="preserve"> </v>
      </c>
      <c r="O1849" s="201"/>
      <c r="P1849" s="201"/>
      <c r="Q1849" s="202"/>
      <c r="R1849" s="202"/>
      <c r="S1849" s="202"/>
      <c r="T1849" s="193" t="str">
        <f>IFERROR(VLOOKUP(S1849,Sort!E:F,2,0),"")</f>
        <v/>
      </c>
      <c r="U1849" s="115" t="str">
        <f t="shared" si="239"/>
        <v/>
      </c>
      <c r="V1849" s="202" t="s">
        <v>422</v>
      </c>
      <c r="W1849" s="202"/>
      <c r="X1849" s="202"/>
      <c r="Y1849" s="202"/>
      <c r="Z1849" s="193"/>
      <c r="AA1849" s="193" t="s">
        <v>362</v>
      </c>
      <c r="AB1849" s="203"/>
      <c r="AC1849" s="204" t="str">
        <f t="shared" si="240"/>
        <v>CLOSE</v>
      </c>
      <c r="AD1849" s="47" t="str">
        <f t="array" ref="AD1849">IF(D1849="","",INDEX(HM_Unit!$D$1:$AE$1,MATCH(C1849,HM_Unit!$D$2:$AE$2,0)))</f>
        <v/>
      </c>
      <c r="AE1849" s="46"/>
      <c r="AF1849" s="46"/>
      <c r="AG1849" s="46"/>
      <c r="AH1849" s="46"/>
      <c r="AI1849" s="46"/>
      <c r="AJ1849" s="46"/>
      <c r="AK1849" s="46"/>
    </row>
    <row r="1850" spans="1:37" ht="12" customHeight="1">
      <c r="A1850" s="46" t="str">
        <f>IFERROR(VLOOKUP(D1850,Sort!B:D,3,0),"")</f>
        <v/>
      </c>
      <c r="B1850" s="190" t="str">
        <f t="shared" si="234"/>
        <v>0CLOSE</v>
      </c>
      <c r="C1850" s="196"/>
      <c r="D1850" s="193"/>
      <c r="E1850" s="193" t="str">
        <f>IFERROR(VLOOKUP(D1850,Sort!B:C,2,0),"")</f>
        <v/>
      </c>
      <c r="F1850" s="194"/>
      <c r="G1850" s="195" t="str">
        <f t="shared" si="235"/>
        <v/>
      </c>
      <c r="H1850" s="243"/>
      <c r="I1850" s="197"/>
      <c r="J1850" s="243"/>
      <c r="K1850" s="197"/>
      <c r="L1850" s="198" t="str">
        <f t="shared" si="236"/>
        <v/>
      </c>
      <c r="M1850" s="199" t="str">
        <f t="shared" si="237"/>
        <v/>
      </c>
      <c r="N1850" s="200" t="str">
        <f t="shared" si="238"/>
        <v xml:space="preserve"> </v>
      </c>
      <c r="O1850" s="201"/>
      <c r="P1850" s="201"/>
      <c r="Q1850" s="202"/>
      <c r="R1850" s="202"/>
      <c r="S1850" s="202"/>
      <c r="T1850" s="193" t="str">
        <f>IFERROR(VLOOKUP(S1850,Sort!E:F,2,0),"")</f>
        <v/>
      </c>
      <c r="U1850" s="115" t="str">
        <f t="shared" si="239"/>
        <v/>
      </c>
      <c r="V1850" s="202" t="s">
        <v>422</v>
      </c>
      <c r="W1850" s="202"/>
      <c r="X1850" s="202"/>
      <c r="Y1850" s="202"/>
      <c r="Z1850" s="193"/>
      <c r="AA1850" s="193" t="s">
        <v>362</v>
      </c>
      <c r="AB1850" s="203"/>
      <c r="AC1850" s="204" t="str">
        <f t="shared" si="240"/>
        <v>CLOSE</v>
      </c>
      <c r="AD1850" s="47" t="str">
        <f t="array" ref="AD1850">IF(D1850="","",INDEX(HM_Unit!$D$1:$AE$1,MATCH(C1850,HM_Unit!$D$2:$AE$2,0)))</f>
        <v/>
      </c>
      <c r="AE1850" s="46"/>
      <c r="AF1850" s="46"/>
      <c r="AG1850" s="46"/>
      <c r="AH1850" s="46"/>
      <c r="AI1850" s="46"/>
      <c r="AJ1850" s="46"/>
      <c r="AK1850" s="46"/>
    </row>
    <row r="1851" spans="1:37" ht="12" customHeight="1">
      <c r="A1851" s="46" t="str">
        <f>IFERROR(VLOOKUP(D1851,Sort!B:D,3,0),"")</f>
        <v/>
      </c>
      <c r="B1851" s="190" t="str">
        <f t="shared" si="234"/>
        <v>0CLOSE</v>
      </c>
      <c r="C1851" s="196"/>
      <c r="D1851" s="193"/>
      <c r="E1851" s="193" t="str">
        <f>IFERROR(VLOOKUP(D1851,Sort!B:C,2,0),"")</f>
        <v/>
      </c>
      <c r="F1851" s="194"/>
      <c r="G1851" s="195" t="str">
        <f t="shared" si="235"/>
        <v/>
      </c>
      <c r="H1851" s="243"/>
      <c r="I1851" s="197"/>
      <c r="J1851" s="243"/>
      <c r="K1851" s="197"/>
      <c r="L1851" s="198" t="str">
        <f t="shared" si="236"/>
        <v/>
      </c>
      <c r="M1851" s="199" t="str">
        <f t="shared" si="237"/>
        <v/>
      </c>
      <c r="N1851" s="200" t="str">
        <f t="shared" si="238"/>
        <v xml:space="preserve"> </v>
      </c>
      <c r="O1851" s="201"/>
      <c r="P1851" s="201"/>
      <c r="Q1851" s="202"/>
      <c r="R1851" s="202"/>
      <c r="S1851" s="202"/>
      <c r="T1851" s="193" t="str">
        <f>IFERROR(VLOOKUP(S1851,Sort!E:F,2,0),"")</f>
        <v/>
      </c>
      <c r="U1851" s="115" t="str">
        <f t="shared" si="239"/>
        <v/>
      </c>
      <c r="V1851" s="202" t="s">
        <v>422</v>
      </c>
      <c r="W1851" s="202"/>
      <c r="X1851" s="202"/>
      <c r="Y1851" s="202"/>
      <c r="Z1851" s="193"/>
      <c r="AA1851" s="193" t="s">
        <v>362</v>
      </c>
      <c r="AB1851" s="203"/>
      <c r="AC1851" s="204" t="str">
        <f t="shared" si="240"/>
        <v>CLOSE</v>
      </c>
      <c r="AD1851" s="47" t="str">
        <f t="array" ref="AD1851">IF(D1851="","",INDEX(HM_Unit!$D$1:$AE$1,MATCH(C1851,HM_Unit!$D$2:$AE$2,0)))</f>
        <v/>
      </c>
      <c r="AE1851" s="46"/>
      <c r="AF1851" s="46"/>
      <c r="AG1851" s="46"/>
      <c r="AH1851" s="46"/>
      <c r="AI1851" s="46"/>
      <c r="AJ1851" s="46"/>
      <c r="AK1851" s="46"/>
    </row>
    <row r="1852" spans="1:37" ht="12" customHeight="1">
      <c r="A1852" s="46" t="str">
        <f>IFERROR(VLOOKUP(D1852,Sort!B:D,3,0),"")</f>
        <v/>
      </c>
      <c r="B1852" s="190" t="str">
        <f t="shared" si="234"/>
        <v>0CLOSE</v>
      </c>
      <c r="C1852" s="196"/>
      <c r="D1852" s="193"/>
      <c r="E1852" s="193" t="str">
        <f>IFERROR(VLOOKUP(D1852,Sort!B:C,2,0),"")</f>
        <v/>
      </c>
      <c r="F1852" s="194"/>
      <c r="G1852" s="195" t="str">
        <f t="shared" si="235"/>
        <v/>
      </c>
      <c r="H1852" s="243"/>
      <c r="I1852" s="197"/>
      <c r="J1852" s="243"/>
      <c r="K1852" s="197"/>
      <c r="L1852" s="198" t="str">
        <f t="shared" si="236"/>
        <v/>
      </c>
      <c r="M1852" s="199" t="str">
        <f t="shared" si="237"/>
        <v/>
      </c>
      <c r="N1852" s="200" t="str">
        <f t="shared" si="238"/>
        <v xml:space="preserve"> </v>
      </c>
      <c r="O1852" s="201"/>
      <c r="P1852" s="201"/>
      <c r="Q1852" s="202"/>
      <c r="R1852" s="202"/>
      <c r="S1852" s="202"/>
      <c r="T1852" s="193" t="str">
        <f>IFERROR(VLOOKUP(S1852,Sort!E:F,2,0),"")</f>
        <v/>
      </c>
      <c r="U1852" s="115" t="str">
        <f t="shared" si="239"/>
        <v/>
      </c>
      <c r="V1852" s="202" t="s">
        <v>422</v>
      </c>
      <c r="W1852" s="202"/>
      <c r="X1852" s="202"/>
      <c r="Y1852" s="202"/>
      <c r="Z1852" s="193"/>
      <c r="AA1852" s="193" t="s">
        <v>362</v>
      </c>
      <c r="AB1852" s="203"/>
      <c r="AC1852" s="204" t="str">
        <f t="shared" si="240"/>
        <v>CLOSE</v>
      </c>
      <c r="AD1852" s="47" t="str">
        <f t="array" ref="AD1852">IF(D1852="","",INDEX(HM_Unit!$D$1:$AE$1,MATCH(C1852,HM_Unit!$D$2:$AE$2,0)))</f>
        <v/>
      </c>
      <c r="AE1852" s="46"/>
      <c r="AF1852" s="46"/>
      <c r="AG1852" s="46"/>
      <c r="AH1852" s="46"/>
      <c r="AI1852" s="46"/>
      <c r="AJ1852" s="46"/>
      <c r="AK1852" s="46"/>
    </row>
    <row r="1853" spans="1:37" ht="12" customHeight="1">
      <c r="A1853" s="46" t="str">
        <f>IFERROR(VLOOKUP(D1853,Sort!B:D,3,0),"")</f>
        <v/>
      </c>
      <c r="B1853" s="190" t="str">
        <f t="shared" si="234"/>
        <v>0CLOSE</v>
      </c>
      <c r="C1853" s="196"/>
      <c r="D1853" s="193"/>
      <c r="E1853" s="193" t="str">
        <f>IFERROR(VLOOKUP(D1853,Sort!B:C,2,0),"")</f>
        <v/>
      </c>
      <c r="F1853" s="194"/>
      <c r="G1853" s="195" t="str">
        <f t="shared" si="235"/>
        <v/>
      </c>
      <c r="H1853" s="243"/>
      <c r="I1853" s="197"/>
      <c r="J1853" s="243"/>
      <c r="K1853" s="197"/>
      <c r="L1853" s="198" t="str">
        <f t="shared" si="236"/>
        <v/>
      </c>
      <c r="M1853" s="199" t="str">
        <f t="shared" si="237"/>
        <v/>
      </c>
      <c r="N1853" s="200" t="str">
        <f t="shared" si="238"/>
        <v xml:space="preserve"> </v>
      </c>
      <c r="O1853" s="201"/>
      <c r="P1853" s="201"/>
      <c r="Q1853" s="202"/>
      <c r="R1853" s="202"/>
      <c r="S1853" s="202"/>
      <c r="T1853" s="193" t="str">
        <f>IFERROR(VLOOKUP(S1853,Sort!E:F,2,0),"")</f>
        <v/>
      </c>
      <c r="U1853" s="115" t="str">
        <f t="shared" si="239"/>
        <v/>
      </c>
      <c r="V1853" s="202" t="s">
        <v>422</v>
      </c>
      <c r="W1853" s="202"/>
      <c r="X1853" s="202"/>
      <c r="Y1853" s="202"/>
      <c r="Z1853" s="193"/>
      <c r="AA1853" s="193" t="s">
        <v>362</v>
      </c>
      <c r="AB1853" s="203"/>
      <c r="AC1853" s="204" t="str">
        <f t="shared" si="240"/>
        <v>CLOSE</v>
      </c>
      <c r="AD1853" s="47" t="str">
        <f t="array" ref="AD1853">IF(D1853="","",INDEX(HM_Unit!$D$1:$AE$1,MATCH(C1853,HM_Unit!$D$2:$AE$2,0)))</f>
        <v/>
      </c>
      <c r="AE1853" s="46"/>
      <c r="AF1853" s="46"/>
      <c r="AG1853" s="46"/>
      <c r="AH1853" s="46"/>
      <c r="AI1853" s="46"/>
      <c r="AJ1853" s="46"/>
      <c r="AK1853" s="46"/>
    </row>
    <row r="1854" spans="1:37" ht="12" customHeight="1">
      <c r="A1854" s="46" t="str">
        <f>IFERROR(VLOOKUP(D1854,Sort!B:D,3,0),"")</f>
        <v/>
      </c>
      <c r="B1854" s="190" t="str">
        <f t="shared" si="234"/>
        <v>0CLOSE</v>
      </c>
      <c r="C1854" s="196"/>
      <c r="D1854" s="193"/>
      <c r="E1854" s="193" t="str">
        <f>IFERROR(VLOOKUP(D1854,Sort!B:C,2,0),"")</f>
        <v/>
      </c>
      <c r="F1854" s="194"/>
      <c r="G1854" s="195" t="str">
        <f t="shared" si="235"/>
        <v/>
      </c>
      <c r="H1854" s="243"/>
      <c r="I1854" s="197"/>
      <c r="J1854" s="243"/>
      <c r="K1854" s="197"/>
      <c r="L1854" s="198" t="str">
        <f t="shared" si="236"/>
        <v/>
      </c>
      <c r="M1854" s="199" t="str">
        <f t="shared" si="237"/>
        <v/>
      </c>
      <c r="N1854" s="200" t="str">
        <f t="shared" si="238"/>
        <v xml:space="preserve"> </v>
      </c>
      <c r="O1854" s="201"/>
      <c r="P1854" s="201"/>
      <c r="Q1854" s="202"/>
      <c r="R1854" s="202"/>
      <c r="S1854" s="202"/>
      <c r="T1854" s="193" t="str">
        <f>IFERROR(VLOOKUP(S1854,Sort!E:F,2,0),"")</f>
        <v/>
      </c>
      <c r="U1854" s="115" t="str">
        <f t="shared" si="239"/>
        <v/>
      </c>
      <c r="V1854" s="202" t="s">
        <v>422</v>
      </c>
      <c r="W1854" s="202"/>
      <c r="X1854" s="202"/>
      <c r="Y1854" s="202"/>
      <c r="Z1854" s="193"/>
      <c r="AA1854" s="193" t="s">
        <v>362</v>
      </c>
      <c r="AB1854" s="203"/>
      <c r="AC1854" s="204" t="str">
        <f t="shared" si="240"/>
        <v>CLOSE</v>
      </c>
      <c r="AD1854" s="47" t="str">
        <f t="array" ref="AD1854">IF(D1854="","",INDEX(HM_Unit!$D$1:$AE$1,MATCH(C1854,HM_Unit!$D$2:$AE$2,0)))</f>
        <v/>
      </c>
      <c r="AE1854" s="46"/>
      <c r="AF1854" s="46"/>
      <c r="AG1854" s="46"/>
      <c r="AH1854" s="46"/>
      <c r="AI1854" s="46"/>
      <c r="AJ1854" s="46"/>
      <c r="AK1854" s="46"/>
    </row>
    <row r="1855" spans="1:37" ht="12" customHeight="1">
      <c r="A1855" s="46" t="str">
        <f>IFERROR(VLOOKUP(D1855,Sort!B:D,3,0),"")</f>
        <v/>
      </c>
      <c r="B1855" s="190" t="str">
        <f t="shared" si="234"/>
        <v>0CLOSE</v>
      </c>
      <c r="C1855" s="196"/>
      <c r="D1855" s="193"/>
      <c r="E1855" s="193" t="str">
        <f>IFERROR(VLOOKUP(D1855,Sort!B:C,2,0),"")</f>
        <v/>
      </c>
      <c r="F1855" s="194"/>
      <c r="G1855" s="195" t="str">
        <f t="shared" si="235"/>
        <v/>
      </c>
      <c r="H1855" s="243"/>
      <c r="I1855" s="197"/>
      <c r="J1855" s="243"/>
      <c r="K1855" s="197"/>
      <c r="L1855" s="198" t="str">
        <f t="shared" si="236"/>
        <v/>
      </c>
      <c r="M1855" s="199" t="str">
        <f t="shared" si="237"/>
        <v/>
      </c>
      <c r="N1855" s="200" t="str">
        <f t="shared" si="238"/>
        <v xml:space="preserve"> </v>
      </c>
      <c r="O1855" s="201"/>
      <c r="P1855" s="201"/>
      <c r="Q1855" s="202"/>
      <c r="R1855" s="202"/>
      <c r="S1855" s="202"/>
      <c r="T1855" s="193" t="str">
        <f>IFERROR(VLOOKUP(S1855,Sort!E:F,2,0),"")</f>
        <v/>
      </c>
      <c r="U1855" s="115" t="str">
        <f t="shared" si="239"/>
        <v/>
      </c>
      <c r="V1855" s="202" t="s">
        <v>422</v>
      </c>
      <c r="W1855" s="202"/>
      <c r="X1855" s="202"/>
      <c r="Y1855" s="202"/>
      <c r="Z1855" s="193"/>
      <c r="AA1855" s="193" t="s">
        <v>362</v>
      </c>
      <c r="AB1855" s="203"/>
      <c r="AC1855" s="204" t="str">
        <f t="shared" si="240"/>
        <v>CLOSE</v>
      </c>
      <c r="AD1855" s="47" t="str">
        <f t="array" ref="AD1855">IF(D1855="","",INDEX(HM_Unit!$D$1:$AE$1,MATCH(C1855,HM_Unit!$D$2:$AE$2,0)))</f>
        <v/>
      </c>
      <c r="AE1855" s="46"/>
      <c r="AF1855" s="46"/>
      <c r="AG1855" s="46"/>
      <c r="AH1855" s="46"/>
      <c r="AI1855" s="46"/>
      <c r="AJ1855" s="46"/>
      <c r="AK1855" s="46"/>
    </row>
    <row r="1856" spans="1:37" ht="12" customHeight="1">
      <c r="A1856" s="46" t="str">
        <f>IFERROR(VLOOKUP(D1856,Sort!B:D,3,0),"")</f>
        <v/>
      </c>
      <c r="B1856" s="190" t="str">
        <f t="shared" si="234"/>
        <v>0CLOSE</v>
      </c>
      <c r="C1856" s="196"/>
      <c r="D1856" s="193"/>
      <c r="E1856" s="193" t="str">
        <f>IFERROR(VLOOKUP(D1856,Sort!B:C,2,0),"")</f>
        <v/>
      </c>
      <c r="F1856" s="194"/>
      <c r="G1856" s="195" t="str">
        <f t="shared" si="235"/>
        <v/>
      </c>
      <c r="H1856" s="243"/>
      <c r="I1856" s="197"/>
      <c r="J1856" s="243"/>
      <c r="K1856" s="197"/>
      <c r="L1856" s="198" t="str">
        <f t="shared" si="236"/>
        <v/>
      </c>
      <c r="M1856" s="199" t="str">
        <f t="shared" si="237"/>
        <v/>
      </c>
      <c r="N1856" s="200" t="str">
        <f t="shared" si="238"/>
        <v xml:space="preserve"> </v>
      </c>
      <c r="O1856" s="201"/>
      <c r="P1856" s="201"/>
      <c r="Q1856" s="202"/>
      <c r="R1856" s="202"/>
      <c r="S1856" s="202"/>
      <c r="T1856" s="193" t="str">
        <f>IFERROR(VLOOKUP(S1856,Sort!E:F,2,0),"")</f>
        <v/>
      </c>
      <c r="U1856" s="115" t="str">
        <f t="shared" si="239"/>
        <v/>
      </c>
      <c r="V1856" s="202" t="s">
        <v>422</v>
      </c>
      <c r="W1856" s="202"/>
      <c r="X1856" s="202"/>
      <c r="Y1856" s="202"/>
      <c r="Z1856" s="193"/>
      <c r="AA1856" s="193" t="s">
        <v>362</v>
      </c>
      <c r="AB1856" s="203"/>
      <c r="AC1856" s="204" t="str">
        <f t="shared" si="240"/>
        <v>CLOSE</v>
      </c>
      <c r="AD1856" s="47" t="str">
        <f t="array" ref="AD1856">IF(D1856="","",INDEX(HM_Unit!$D$1:$AE$1,MATCH(C1856,HM_Unit!$D$2:$AE$2,0)))</f>
        <v/>
      </c>
      <c r="AE1856" s="46"/>
      <c r="AF1856" s="46"/>
      <c r="AG1856" s="46"/>
      <c r="AH1856" s="46"/>
      <c r="AI1856" s="46"/>
      <c r="AJ1856" s="46"/>
      <c r="AK1856" s="46"/>
    </row>
    <row r="1857" spans="1:37" ht="12" customHeight="1">
      <c r="A1857" s="46" t="str">
        <f>IFERROR(VLOOKUP(D1857,Sort!B:D,3,0),"")</f>
        <v/>
      </c>
      <c r="B1857" s="190" t="str">
        <f t="shared" si="234"/>
        <v>0CLOSE</v>
      </c>
      <c r="C1857" s="196"/>
      <c r="D1857" s="193"/>
      <c r="E1857" s="193" t="str">
        <f>IFERROR(VLOOKUP(D1857,Sort!B:C,2,0),"")</f>
        <v/>
      </c>
      <c r="F1857" s="194"/>
      <c r="G1857" s="195" t="str">
        <f t="shared" si="235"/>
        <v/>
      </c>
      <c r="H1857" s="243"/>
      <c r="I1857" s="197"/>
      <c r="J1857" s="243"/>
      <c r="K1857" s="197"/>
      <c r="L1857" s="198" t="str">
        <f t="shared" si="236"/>
        <v/>
      </c>
      <c r="M1857" s="199" t="str">
        <f t="shared" si="237"/>
        <v/>
      </c>
      <c r="N1857" s="200" t="str">
        <f t="shared" si="238"/>
        <v xml:space="preserve"> </v>
      </c>
      <c r="O1857" s="201"/>
      <c r="P1857" s="201"/>
      <c r="Q1857" s="202"/>
      <c r="R1857" s="202"/>
      <c r="S1857" s="202"/>
      <c r="T1857" s="193" t="str">
        <f>IFERROR(VLOOKUP(S1857,Sort!E:F,2,0),"")</f>
        <v/>
      </c>
      <c r="U1857" s="115" t="str">
        <f t="shared" si="239"/>
        <v/>
      </c>
      <c r="V1857" s="202" t="s">
        <v>422</v>
      </c>
      <c r="W1857" s="202"/>
      <c r="X1857" s="202"/>
      <c r="Y1857" s="202"/>
      <c r="Z1857" s="193"/>
      <c r="AA1857" s="193" t="s">
        <v>362</v>
      </c>
      <c r="AB1857" s="203"/>
      <c r="AC1857" s="204" t="str">
        <f t="shared" si="240"/>
        <v>CLOSE</v>
      </c>
      <c r="AD1857" s="47" t="str">
        <f t="array" ref="AD1857">IF(D1857="","",INDEX(HM_Unit!$D$1:$AE$1,MATCH(C1857,HM_Unit!$D$2:$AE$2,0)))</f>
        <v/>
      </c>
      <c r="AE1857" s="46"/>
      <c r="AF1857" s="46"/>
      <c r="AG1857" s="46"/>
      <c r="AH1857" s="46"/>
      <c r="AI1857" s="46"/>
      <c r="AJ1857" s="46"/>
      <c r="AK1857" s="46"/>
    </row>
    <row r="1858" spans="1:37" ht="12" customHeight="1">
      <c r="A1858" s="46" t="str">
        <f>IFERROR(VLOOKUP(D1858,Sort!B:D,3,0),"")</f>
        <v/>
      </c>
      <c r="B1858" s="190" t="str">
        <f t="shared" si="234"/>
        <v>0CLOSE</v>
      </c>
      <c r="C1858" s="196"/>
      <c r="D1858" s="193"/>
      <c r="E1858" s="193" t="str">
        <f>IFERROR(VLOOKUP(D1858,Sort!B:C,2,0),"")</f>
        <v/>
      </c>
      <c r="F1858" s="194"/>
      <c r="G1858" s="195" t="str">
        <f t="shared" si="235"/>
        <v/>
      </c>
      <c r="H1858" s="243"/>
      <c r="I1858" s="197"/>
      <c r="J1858" s="243"/>
      <c r="K1858" s="197"/>
      <c r="L1858" s="198" t="str">
        <f t="shared" si="236"/>
        <v/>
      </c>
      <c r="M1858" s="199" t="str">
        <f t="shared" si="237"/>
        <v/>
      </c>
      <c r="N1858" s="200" t="str">
        <f t="shared" si="238"/>
        <v xml:space="preserve"> </v>
      </c>
      <c r="O1858" s="201"/>
      <c r="P1858" s="201"/>
      <c r="Q1858" s="202"/>
      <c r="R1858" s="202"/>
      <c r="S1858" s="202"/>
      <c r="T1858" s="193" t="str">
        <f>IFERROR(VLOOKUP(S1858,Sort!E:F,2,0),"")</f>
        <v/>
      </c>
      <c r="U1858" s="115" t="str">
        <f t="shared" si="239"/>
        <v/>
      </c>
      <c r="V1858" s="202" t="s">
        <v>422</v>
      </c>
      <c r="W1858" s="202"/>
      <c r="X1858" s="202"/>
      <c r="Y1858" s="202"/>
      <c r="Z1858" s="193"/>
      <c r="AA1858" s="193" t="s">
        <v>362</v>
      </c>
      <c r="AB1858" s="203"/>
      <c r="AC1858" s="204" t="str">
        <f t="shared" si="240"/>
        <v>CLOSE</v>
      </c>
      <c r="AD1858" s="47" t="str">
        <f t="array" ref="AD1858">IF(D1858="","",INDEX(HM_Unit!$D$1:$AE$1,MATCH(C1858,HM_Unit!$D$2:$AE$2,0)))</f>
        <v/>
      </c>
      <c r="AE1858" s="46"/>
      <c r="AF1858" s="46"/>
      <c r="AG1858" s="46"/>
      <c r="AH1858" s="46"/>
      <c r="AI1858" s="46"/>
      <c r="AJ1858" s="46"/>
      <c r="AK1858" s="46"/>
    </row>
    <row r="1859" spans="1:37" ht="12" customHeight="1">
      <c r="A1859" s="46" t="str">
        <f>IFERROR(VLOOKUP(D1859,Sort!B:D,3,0),"")</f>
        <v/>
      </c>
      <c r="B1859" s="190" t="str">
        <f t="shared" si="234"/>
        <v>0CLOSE</v>
      </c>
      <c r="C1859" s="196"/>
      <c r="D1859" s="193"/>
      <c r="E1859" s="193" t="str">
        <f>IFERROR(VLOOKUP(D1859,Sort!B:C,2,0),"")</f>
        <v/>
      </c>
      <c r="F1859" s="194"/>
      <c r="G1859" s="195" t="str">
        <f t="shared" si="235"/>
        <v/>
      </c>
      <c r="H1859" s="243"/>
      <c r="I1859" s="197"/>
      <c r="J1859" s="243"/>
      <c r="K1859" s="197"/>
      <c r="L1859" s="198" t="str">
        <f t="shared" si="236"/>
        <v/>
      </c>
      <c r="M1859" s="199" t="str">
        <f t="shared" si="237"/>
        <v/>
      </c>
      <c r="N1859" s="200" t="str">
        <f t="shared" si="238"/>
        <v xml:space="preserve"> </v>
      </c>
      <c r="O1859" s="201"/>
      <c r="P1859" s="201"/>
      <c r="Q1859" s="202"/>
      <c r="R1859" s="202"/>
      <c r="S1859" s="202"/>
      <c r="T1859" s="193" t="str">
        <f>IFERROR(VLOOKUP(S1859,Sort!E:F,2,0),"")</f>
        <v/>
      </c>
      <c r="U1859" s="115" t="str">
        <f t="shared" si="239"/>
        <v/>
      </c>
      <c r="V1859" s="202" t="s">
        <v>422</v>
      </c>
      <c r="W1859" s="202"/>
      <c r="X1859" s="202"/>
      <c r="Y1859" s="202"/>
      <c r="Z1859" s="193"/>
      <c r="AA1859" s="193" t="s">
        <v>362</v>
      </c>
      <c r="AB1859" s="203"/>
      <c r="AC1859" s="204" t="str">
        <f t="shared" si="240"/>
        <v>CLOSE</v>
      </c>
      <c r="AD1859" s="47" t="str">
        <f t="array" ref="AD1859">IF(D1859="","",INDEX(HM_Unit!$D$1:$AE$1,MATCH(C1859,HM_Unit!$D$2:$AE$2,0)))</f>
        <v/>
      </c>
      <c r="AE1859" s="46"/>
      <c r="AF1859" s="46"/>
      <c r="AG1859" s="46"/>
      <c r="AH1859" s="46"/>
      <c r="AI1859" s="46"/>
      <c r="AJ1859" s="46"/>
      <c r="AK1859" s="46"/>
    </row>
    <row r="1860" spans="1:37" ht="12" customHeight="1">
      <c r="A1860" s="46" t="str">
        <f>IFERROR(VLOOKUP(D1860,Sort!B:D,3,0),"")</f>
        <v/>
      </c>
      <c r="B1860" s="190" t="str">
        <f t="shared" si="234"/>
        <v>0CLOSE</v>
      </c>
      <c r="C1860" s="196"/>
      <c r="D1860" s="193"/>
      <c r="E1860" s="193" t="str">
        <f>IFERROR(VLOOKUP(D1860,Sort!B:C,2,0),"")</f>
        <v/>
      </c>
      <c r="F1860" s="194"/>
      <c r="G1860" s="195" t="str">
        <f t="shared" si="235"/>
        <v/>
      </c>
      <c r="H1860" s="243"/>
      <c r="I1860" s="197"/>
      <c r="J1860" s="243"/>
      <c r="K1860" s="197"/>
      <c r="L1860" s="198" t="str">
        <f t="shared" si="236"/>
        <v/>
      </c>
      <c r="M1860" s="199" t="str">
        <f t="shared" si="237"/>
        <v/>
      </c>
      <c r="N1860" s="200" t="str">
        <f t="shared" si="238"/>
        <v xml:space="preserve"> </v>
      </c>
      <c r="O1860" s="201"/>
      <c r="P1860" s="201"/>
      <c r="Q1860" s="202"/>
      <c r="R1860" s="202"/>
      <c r="S1860" s="202"/>
      <c r="T1860" s="193" t="str">
        <f>IFERROR(VLOOKUP(S1860,Sort!E:F,2,0),"")</f>
        <v/>
      </c>
      <c r="U1860" s="115" t="str">
        <f t="shared" si="239"/>
        <v/>
      </c>
      <c r="V1860" s="202" t="s">
        <v>422</v>
      </c>
      <c r="W1860" s="202"/>
      <c r="X1860" s="202"/>
      <c r="Y1860" s="202"/>
      <c r="Z1860" s="193"/>
      <c r="AA1860" s="193" t="s">
        <v>362</v>
      </c>
      <c r="AB1860" s="203"/>
      <c r="AC1860" s="204" t="str">
        <f t="shared" si="240"/>
        <v>CLOSE</v>
      </c>
      <c r="AD1860" s="47" t="str">
        <f t="array" ref="AD1860">IF(D1860="","",INDEX(HM_Unit!$D$1:$AE$1,MATCH(C1860,HM_Unit!$D$2:$AE$2,0)))</f>
        <v/>
      </c>
      <c r="AE1860" s="46"/>
      <c r="AF1860" s="46"/>
      <c r="AG1860" s="46"/>
      <c r="AH1860" s="46"/>
      <c r="AI1860" s="46"/>
      <c r="AJ1860" s="46"/>
      <c r="AK1860" s="46"/>
    </row>
    <row r="1861" spans="1:37" ht="12" customHeight="1">
      <c r="A1861" s="46" t="str">
        <f>IFERROR(VLOOKUP(D1861,Sort!B:D,3,0),"")</f>
        <v/>
      </c>
      <c r="B1861" s="190" t="str">
        <f t="shared" si="234"/>
        <v>0CLOSE</v>
      </c>
      <c r="C1861" s="196"/>
      <c r="D1861" s="193"/>
      <c r="E1861" s="193" t="str">
        <f>IFERROR(VLOOKUP(D1861,Sort!B:C,2,0),"")</f>
        <v/>
      </c>
      <c r="F1861" s="194"/>
      <c r="G1861" s="195" t="str">
        <f t="shared" si="235"/>
        <v/>
      </c>
      <c r="H1861" s="243"/>
      <c r="I1861" s="197"/>
      <c r="J1861" s="243"/>
      <c r="K1861" s="197"/>
      <c r="L1861" s="198" t="str">
        <f t="shared" si="236"/>
        <v/>
      </c>
      <c r="M1861" s="199" t="str">
        <f t="shared" si="237"/>
        <v/>
      </c>
      <c r="N1861" s="200" t="str">
        <f t="shared" si="238"/>
        <v xml:space="preserve"> </v>
      </c>
      <c r="O1861" s="201"/>
      <c r="P1861" s="201"/>
      <c r="Q1861" s="202"/>
      <c r="R1861" s="202"/>
      <c r="S1861" s="202"/>
      <c r="T1861" s="193" t="str">
        <f>IFERROR(VLOOKUP(S1861,Sort!E:F,2,0),"")</f>
        <v/>
      </c>
      <c r="U1861" s="115" t="str">
        <f t="shared" si="239"/>
        <v/>
      </c>
      <c r="V1861" s="202" t="s">
        <v>422</v>
      </c>
      <c r="W1861" s="202"/>
      <c r="X1861" s="202"/>
      <c r="Y1861" s="202"/>
      <c r="Z1861" s="193"/>
      <c r="AA1861" s="193" t="s">
        <v>362</v>
      </c>
      <c r="AB1861" s="203"/>
      <c r="AC1861" s="204" t="str">
        <f t="shared" si="240"/>
        <v>CLOSE</v>
      </c>
      <c r="AD1861" s="47" t="str">
        <f t="array" ref="AD1861">IF(D1861="","",INDEX(HM_Unit!$D$1:$AE$1,MATCH(C1861,HM_Unit!$D$2:$AE$2,0)))</f>
        <v/>
      </c>
      <c r="AE1861" s="46"/>
      <c r="AF1861" s="46"/>
      <c r="AG1861" s="46"/>
      <c r="AH1861" s="46"/>
      <c r="AI1861" s="46"/>
      <c r="AJ1861" s="46"/>
      <c r="AK1861" s="46"/>
    </row>
    <row r="1862" spans="1:37" ht="12" customHeight="1">
      <c r="A1862" s="46" t="str">
        <f>IFERROR(VLOOKUP(D1862,Sort!B:D,3,0),"")</f>
        <v/>
      </c>
      <c r="B1862" s="190" t="str">
        <f t="shared" si="234"/>
        <v>0CLOSE</v>
      </c>
      <c r="C1862" s="196"/>
      <c r="D1862" s="193"/>
      <c r="E1862" s="193" t="str">
        <f>IFERROR(VLOOKUP(D1862,Sort!B:C,2,0),"")</f>
        <v/>
      </c>
      <c r="F1862" s="194"/>
      <c r="G1862" s="195" t="str">
        <f t="shared" si="235"/>
        <v/>
      </c>
      <c r="H1862" s="243"/>
      <c r="I1862" s="197"/>
      <c r="J1862" s="243"/>
      <c r="K1862" s="197"/>
      <c r="L1862" s="198" t="str">
        <f t="shared" si="236"/>
        <v/>
      </c>
      <c r="M1862" s="199" t="str">
        <f t="shared" si="237"/>
        <v/>
      </c>
      <c r="N1862" s="200" t="str">
        <f t="shared" si="238"/>
        <v xml:space="preserve"> </v>
      </c>
      <c r="O1862" s="201"/>
      <c r="P1862" s="201"/>
      <c r="Q1862" s="202"/>
      <c r="R1862" s="202"/>
      <c r="S1862" s="202"/>
      <c r="T1862" s="193" t="str">
        <f>IFERROR(VLOOKUP(S1862,Sort!E:F,2,0),"")</f>
        <v/>
      </c>
      <c r="U1862" s="115" t="str">
        <f t="shared" si="239"/>
        <v/>
      </c>
      <c r="V1862" s="202" t="s">
        <v>422</v>
      </c>
      <c r="W1862" s="202"/>
      <c r="X1862" s="202"/>
      <c r="Y1862" s="202"/>
      <c r="Z1862" s="193"/>
      <c r="AA1862" s="193" t="s">
        <v>362</v>
      </c>
      <c r="AB1862" s="203"/>
      <c r="AC1862" s="204" t="str">
        <f t="shared" si="240"/>
        <v>CLOSE</v>
      </c>
      <c r="AD1862" s="47" t="str">
        <f t="array" ref="AD1862">IF(D1862="","",INDEX(HM_Unit!$D$1:$AE$1,MATCH(C1862,HM_Unit!$D$2:$AE$2,0)))</f>
        <v/>
      </c>
      <c r="AE1862" s="46"/>
      <c r="AF1862" s="46"/>
      <c r="AG1862" s="46"/>
      <c r="AH1862" s="46"/>
      <c r="AI1862" s="46"/>
      <c r="AJ1862" s="46"/>
      <c r="AK1862" s="46"/>
    </row>
    <row r="1863" spans="1:37" ht="12" customHeight="1">
      <c r="A1863" s="46" t="str">
        <f>IFERROR(VLOOKUP(D1863,Sort!B:D,3,0),"")</f>
        <v/>
      </c>
      <c r="B1863" s="190" t="str">
        <f t="shared" si="234"/>
        <v>0CLOSE</v>
      </c>
      <c r="C1863" s="196"/>
      <c r="D1863" s="193"/>
      <c r="E1863" s="193" t="str">
        <f>IFERROR(VLOOKUP(D1863,Sort!B:C,2,0),"")</f>
        <v/>
      </c>
      <c r="F1863" s="194"/>
      <c r="G1863" s="195" t="str">
        <f t="shared" si="235"/>
        <v/>
      </c>
      <c r="H1863" s="243"/>
      <c r="I1863" s="197"/>
      <c r="J1863" s="243"/>
      <c r="K1863" s="197"/>
      <c r="L1863" s="198" t="str">
        <f t="shared" si="236"/>
        <v/>
      </c>
      <c r="M1863" s="199" t="str">
        <f t="shared" si="237"/>
        <v/>
      </c>
      <c r="N1863" s="200" t="str">
        <f t="shared" si="238"/>
        <v xml:space="preserve"> </v>
      </c>
      <c r="O1863" s="201"/>
      <c r="P1863" s="201"/>
      <c r="Q1863" s="202"/>
      <c r="R1863" s="202"/>
      <c r="S1863" s="202"/>
      <c r="T1863" s="193" t="str">
        <f>IFERROR(VLOOKUP(S1863,Sort!E:F,2,0),"")</f>
        <v/>
      </c>
      <c r="U1863" s="115" t="str">
        <f t="shared" si="239"/>
        <v/>
      </c>
      <c r="V1863" s="202" t="s">
        <v>422</v>
      </c>
      <c r="W1863" s="202"/>
      <c r="X1863" s="202"/>
      <c r="Y1863" s="202"/>
      <c r="Z1863" s="193"/>
      <c r="AA1863" s="193" t="s">
        <v>362</v>
      </c>
      <c r="AB1863" s="203"/>
      <c r="AC1863" s="204" t="str">
        <f t="shared" si="240"/>
        <v>CLOSE</v>
      </c>
      <c r="AD1863" s="47" t="str">
        <f t="array" ref="AD1863">IF(D1863="","",INDEX(HM_Unit!$D$1:$AE$1,MATCH(C1863,HM_Unit!$D$2:$AE$2,0)))</f>
        <v/>
      </c>
      <c r="AE1863" s="46"/>
      <c r="AF1863" s="46"/>
      <c r="AG1863" s="46"/>
      <c r="AH1863" s="46"/>
      <c r="AI1863" s="46"/>
      <c r="AJ1863" s="46"/>
      <c r="AK1863" s="46"/>
    </row>
    <row r="1864" spans="1:37" ht="12" customHeight="1">
      <c r="A1864" s="46" t="str">
        <f>IFERROR(VLOOKUP(D1864,Sort!B:D,3,0),"")</f>
        <v/>
      </c>
      <c r="B1864" s="190" t="str">
        <f t="shared" si="234"/>
        <v>0CLOSE</v>
      </c>
      <c r="C1864" s="196"/>
      <c r="D1864" s="193"/>
      <c r="E1864" s="193" t="str">
        <f>IFERROR(VLOOKUP(D1864,Sort!B:C,2,0),"")</f>
        <v/>
      </c>
      <c r="F1864" s="194"/>
      <c r="G1864" s="195" t="str">
        <f t="shared" si="235"/>
        <v/>
      </c>
      <c r="H1864" s="243"/>
      <c r="I1864" s="197"/>
      <c r="J1864" s="243"/>
      <c r="K1864" s="197"/>
      <c r="L1864" s="198" t="str">
        <f t="shared" si="236"/>
        <v/>
      </c>
      <c r="M1864" s="199" t="str">
        <f t="shared" si="237"/>
        <v/>
      </c>
      <c r="N1864" s="200" t="str">
        <f t="shared" si="238"/>
        <v xml:space="preserve"> </v>
      </c>
      <c r="O1864" s="201"/>
      <c r="P1864" s="201"/>
      <c r="Q1864" s="202"/>
      <c r="R1864" s="202"/>
      <c r="S1864" s="202"/>
      <c r="T1864" s="193" t="str">
        <f>IFERROR(VLOOKUP(S1864,Sort!E:F,2,0),"")</f>
        <v/>
      </c>
      <c r="U1864" s="115" t="str">
        <f t="shared" si="239"/>
        <v/>
      </c>
      <c r="V1864" s="202" t="s">
        <v>422</v>
      </c>
      <c r="W1864" s="202"/>
      <c r="X1864" s="202"/>
      <c r="Y1864" s="202"/>
      <c r="Z1864" s="193"/>
      <c r="AA1864" s="193" t="s">
        <v>362</v>
      </c>
      <c r="AB1864" s="203"/>
      <c r="AC1864" s="204" t="str">
        <f t="shared" si="240"/>
        <v>CLOSE</v>
      </c>
      <c r="AD1864" s="47" t="str">
        <f t="array" ref="AD1864">IF(D1864="","",INDEX(HM_Unit!$D$1:$AE$1,MATCH(C1864,HM_Unit!$D$2:$AE$2,0)))</f>
        <v/>
      </c>
      <c r="AE1864" s="46"/>
      <c r="AF1864" s="46"/>
      <c r="AG1864" s="46"/>
      <c r="AH1864" s="46"/>
      <c r="AI1864" s="46"/>
      <c r="AJ1864" s="46"/>
      <c r="AK1864" s="46"/>
    </row>
    <row r="1865" spans="1:37" ht="12" customHeight="1">
      <c r="A1865" s="46" t="str">
        <f>IFERROR(VLOOKUP(D1865,Sort!B:D,3,0),"")</f>
        <v/>
      </c>
      <c r="B1865" s="190" t="str">
        <f t="shared" si="234"/>
        <v>0CLOSE</v>
      </c>
      <c r="C1865" s="196"/>
      <c r="D1865" s="193"/>
      <c r="E1865" s="193" t="str">
        <f>IFERROR(VLOOKUP(D1865,Sort!B:C,2,0),"")</f>
        <v/>
      </c>
      <c r="F1865" s="194"/>
      <c r="G1865" s="195" t="str">
        <f t="shared" si="235"/>
        <v/>
      </c>
      <c r="H1865" s="243"/>
      <c r="I1865" s="197"/>
      <c r="J1865" s="243"/>
      <c r="K1865" s="197"/>
      <c r="L1865" s="198" t="str">
        <f t="shared" si="236"/>
        <v/>
      </c>
      <c r="M1865" s="199" t="str">
        <f t="shared" si="237"/>
        <v/>
      </c>
      <c r="N1865" s="200" t="str">
        <f t="shared" si="238"/>
        <v xml:space="preserve"> </v>
      </c>
      <c r="O1865" s="201"/>
      <c r="P1865" s="201"/>
      <c r="Q1865" s="202"/>
      <c r="R1865" s="202"/>
      <c r="S1865" s="202"/>
      <c r="T1865" s="193" t="str">
        <f>IFERROR(VLOOKUP(S1865,Sort!E:F,2,0),"")</f>
        <v/>
      </c>
      <c r="U1865" s="115" t="str">
        <f t="shared" si="239"/>
        <v/>
      </c>
      <c r="V1865" s="202" t="s">
        <v>422</v>
      </c>
      <c r="W1865" s="202"/>
      <c r="X1865" s="202"/>
      <c r="Y1865" s="202"/>
      <c r="Z1865" s="193"/>
      <c r="AA1865" s="193" t="s">
        <v>362</v>
      </c>
      <c r="AB1865" s="203"/>
      <c r="AC1865" s="204" t="str">
        <f t="shared" si="240"/>
        <v>CLOSE</v>
      </c>
      <c r="AD1865" s="47" t="str">
        <f t="array" ref="AD1865">IF(D1865="","",INDEX(HM_Unit!$D$1:$AE$1,MATCH(C1865,HM_Unit!$D$2:$AE$2,0)))</f>
        <v/>
      </c>
      <c r="AE1865" s="46"/>
      <c r="AF1865" s="46"/>
      <c r="AG1865" s="46"/>
      <c r="AH1865" s="46"/>
      <c r="AI1865" s="46"/>
      <c r="AJ1865" s="46"/>
      <c r="AK1865" s="46"/>
    </row>
    <row r="1866" spans="1:37" ht="12" customHeight="1">
      <c r="A1866" s="46" t="str">
        <f>IFERROR(VLOOKUP(D1866,Sort!B:D,3,0),"")</f>
        <v/>
      </c>
      <c r="B1866" s="190" t="str">
        <f t="shared" si="234"/>
        <v>0CLOSE</v>
      </c>
      <c r="C1866" s="196"/>
      <c r="D1866" s="193"/>
      <c r="E1866" s="193" t="str">
        <f>IFERROR(VLOOKUP(D1866,Sort!B:C,2,0),"")</f>
        <v/>
      </c>
      <c r="F1866" s="194"/>
      <c r="G1866" s="195" t="str">
        <f t="shared" si="235"/>
        <v/>
      </c>
      <c r="H1866" s="243"/>
      <c r="I1866" s="197"/>
      <c r="J1866" s="243"/>
      <c r="K1866" s="197"/>
      <c r="L1866" s="198" t="str">
        <f t="shared" si="236"/>
        <v/>
      </c>
      <c r="M1866" s="199" t="str">
        <f t="shared" si="237"/>
        <v/>
      </c>
      <c r="N1866" s="200" t="str">
        <f t="shared" si="238"/>
        <v xml:space="preserve"> </v>
      </c>
      <c r="O1866" s="201"/>
      <c r="P1866" s="201"/>
      <c r="Q1866" s="202"/>
      <c r="R1866" s="202"/>
      <c r="S1866" s="202"/>
      <c r="T1866" s="193" t="str">
        <f>IFERROR(VLOOKUP(S1866,Sort!E:F,2,0),"")</f>
        <v/>
      </c>
      <c r="U1866" s="115" t="str">
        <f t="shared" si="239"/>
        <v/>
      </c>
      <c r="V1866" s="202" t="s">
        <v>422</v>
      </c>
      <c r="W1866" s="202"/>
      <c r="X1866" s="202"/>
      <c r="Y1866" s="202"/>
      <c r="Z1866" s="193"/>
      <c r="AA1866" s="193" t="s">
        <v>362</v>
      </c>
      <c r="AB1866" s="203"/>
      <c r="AC1866" s="204" t="str">
        <f t="shared" si="240"/>
        <v>CLOSE</v>
      </c>
      <c r="AD1866" s="47" t="str">
        <f t="array" ref="AD1866">IF(D1866="","",INDEX(HM_Unit!$D$1:$AE$1,MATCH(C1866,HM_Unit!$D$2:$AE$2,0)))</f>
        <v/>
      </c>
      <c r="AE1866" s="46"/>
      <c r="AF1866" s="46"/>
      <c r="AG1866" s="46"/>
      <c r="AH1866" s="46"/>
      <c r="AI1866" s="46"/>
      <c r="AJ1866" s="46"/>
      <c r="AK1866" s="46"/>
    </row>
    <row r="1867" spans="1:37" ht="12" customHeight="1">
      <c r="A1867" s="46" t="str">
        <f>IFERROR(VLOOKUP(D1867,Sort!B:D,3,0),"")</f>
        <v/>
      </c>
      <c r="B1867" s="190" t="str">
        <f t="shared" si="234"/>
        <v>0CLOSE</v>
      </c>
      <c r="C1867" s="196"/>
      <c r="D1867" s="193"/>
      <c r="E1867" s="193" t="str">
        <f>IFERROR(VLOOKUP(D1867,Sort!B:C,2,0),"")</f>
        <v/>
      </c>
      <c r="F1867" s="194"/>
      <c r="G1867" s="195" t="str">
        <f t="shared" si="235"/>
        <v/>
      </c>
      <c r="H1867" s="243"/>
      <c r="I1867" s="197"/>
      <c r="J1867" s="243"/>
      <c r="K1867" s="197"/>
      <c r="L1867" s="198" t="str">
        <f t="shared" si="236"/>
        <v/>
      </c>
      <c r="M1867" s="199" t="str">
        <f t="shared" si="237"/>
        <v/>
      </c>
      <c r="N1867" s="200" t="str">
        <f t="shared" si="238"/>
        <v xml:space="preserve"> </v>
      </c>
      <c r="O1867" s="201"/>
      <c r="P1867" s="201"/>
      <c r="Q1867" s="202"/>
      <c r="R1867" s="202"/>
      <c r="S1867" s="202"/>
      <c r="T1867" s="193" t="str">
        <f>IFERROR(VLOOKUP(S1867,Sort!E:F,2,0),"")</f>
        <v/>
      </c>
      <c r="U1867" s="115" t="str">
        <f t="shared" si="239"/>
        <v/>
      </c>
      <c r="V1867" s="202" t="s">
        <v>422</v>
      </c>
      <c r="W1867" s="202"/>
      <c r="X1867" s="202"/>
      <c r="Y1867" s="202"/>
      <c r="Z1867" s="193"/>
      <c r="AA1867" s="193" t="s">
        <v>362</v>
      </c>
      <c r="AB1867" s="203"/>
      <c r="AC1867" s="204" t="str">
        <f t="shared" si="240"/>
        <v>CLOSE</v>
      </c>
      <c r="AD1867" s="47" t="str">
        <f t="array" ref="AD1867">IF(D1867="","",INDEX(HM_Unit!$D$1:$AE$1,MATCH(C1867,HM_Unit!$D$2:$AE$2,0)))</f>
        <v/>
      </c>
      <c r="AE1867" s="46"/>
      <c r="AF1867" s="46"/>
      <c r="AG1867" s="46"/>
      <c r="AH1867" s="46"/>
      <c r="AI1867" s="46"/>
      <c r="AJ1867" s="46"/>
      <c r="AK1867" s="46"/>
    </row>
    <row r="1868" spans="1:37" ht="12" customHeight="1">
      <c r="A1868" s="46" t="str">
        <f>IFERROR(VLOOKUP(D1868,Sort!B:D,3,0),"")</f>
        <v/>
      </c>
      <c r="B1868" s="190" t="str">
        <f t="shared" si="234"/>
        <v>0CLOSE</v>
      </c>
      <c r="C1868" s="196"/>
      <c r="D1868" s="193"/>
      <c r="E1868" s="193" t="str">
        <f>IFERROR(VLOOKUP(D1868,Sort!B:C,2,0),"")</f>
        <v/>
      </c>
      <c r="F1868" s="194"/>
      <c r="G1868" s="195" t="str">
        <f t="shared" si="235"/>
        <v/>
      </c>
      <c r="H1868" s="243"/>
      <c r="I1868" s="197"/>
      <c r="J1868" s="243"/>
      <c r="K1868" s="197"/>
      <c r="L1868" s="198" t="str">
        <f t="shared" si="236"/>
        <v/>
      </c>
      <c r="M1868" s="199" t="str">
        <f t="shared" si="237"/>
        <v/>
      </c>
      <c r="N1868" s="200" t="str">
        <f t="shared" si="238"/>
        <v xml:space="preserve"> </v>
      </c>
      <c r="O1868" s="201"/>
      <c r="P1868" s="201"/>
      <c r="Q1868" s="202"/>
      <c r="R1868" s="202"/>
      <c r="S1868" s="202"/>
      <c r="T1868" s="193" t="str">
        <f>IFERROR(VLOOKUP(S1868,Sort!E:F,2,0),"")</f>
        <v/>
      </c>
      <c r="U1868" s="115" t="str">
        <f t="shared" si="239"/>
        <v/>
      </c>
      <c r="V1868" s="202" t="s">
        <v>422</v>
      </c>
      <c r="W1868" s="202"/>
      <c r="X1868" s="202"/>
      <c r="Y1868" s="202"/>
      <c r="Z1868" s="193"/>
      <c r="AA1868" s="193" t="s">
        <v>362</v>
      </c>
      <c r="AB1868" s="203"/>
      <c r="AC1868" s="204" t="str">
        <f t="shared" si="240"/>
        <v>CLOSE</v>
      </c>
      <c r="AD1868" s="47" t="str">
        <f t="array" ref="AD1868">IF(D1868="","",INDEX(HM_Unit!$D$1:$AE$1,MATCH(C1868,HM_Unit!$D$2:$AE$2,0)))</f>
        <v/>
      </c>
      <c r="AE1868" s="46"/>
      <c r="AF1868" s="46"/>
      <c r="AG1868" s="46"/>
      <c r="AH1868" s="46"/>
      <c r="AI1868" s="46"/>
      <c r="AJ1868" s="46"/>
      <c r="AK1868" s="46"/>
    </row>
    <row r="1869" spans="1:37" ht="12" customHeight="1">
      <c r="A1869" s="46" t="str">
        <f>IFERROR(VLOOKUP(D1869,Sort!B:D,3,0),"")</f>
        <v/>
      </c>
      <c r="B1869" s="190" t="str">
        <f t="shared" si="234"/>
        <v>0CLOSE</v>
      </c>
      <c r="C1869" s="196"/>
      <c r="D1869" s="193"/>
      <c r="E1869" s="193" t="str">
        <f>IFERROR(VLOOKUP(D1869,Sort!B:C,2,0),"")</f>
        <v/>
      </c>
      <c r="F1869" s="194"/>
      <c r="G1869" s="195" t="str">
        <f t="shared" si="235"/>
        <v/>
      </c>
      <c r="H1869" s="243"/>
      <c r="I1869" s="197"/>
      <c r="J1869" s="243"/>
      <c r="K1869" s="197"/>
      <c r="L1869" s="198" t="str">
        <f t="shared" si="236"/>
        <v/>
      </c>
      <c r="M1869" s="199" t="str">
        <f t="shared" si="237"/>
        <v/>
      </c>
      <c r="N1869" s="200" t="str">
        <f t="shared" si="238"/>
        <v xml:space="preserve"> </v>
      </c>
      <c r="O1869" s="201"/>
      <c r="P1869" s="201"/>
      <c r="Q1869" s="202"/>
      <c r="R1869" s="202"/>
      <c r="S1869" s="202"/>
      <c r="T1869" s="193" t="str">
        <f>IFERROR(VLOOKUP(S1869,Sort!E:F,2,0),"")</f>
        <v/>
      </c>
      <c r="U1869" s="115" t="str">
        <f t="shared" si="239"/>
        <v/>
      </c>
      <c r="V1869" s="202" t="s">
        <v>422</v>
      </c>
      <c r="W1869" s="202"/>
      <c r="X1869" s="202"/>
      <c r="Y1869" s="202"/>
      <c r="Z1869" s="193"/>
      <c r="AA1869" s="193" t="s">
        <v>362</v>
      </c>
      <c r="AB1869" s="203"/>
      <c r="AC1869" s="204" t="str">
        <f t="shared" si="240"/>
        <v>CLOSE</v>
      </c>
      <c r="AD1869" s="47" t="str">
        <f t="array" ref="AD1869">IF(D1869="","",INDEX(HM_Unit!$D$1:$AE$1,MATCH(C1869,HM_Unit!$D$2:$AE$2,0)))</f>
        <v/>
      </c>
      <c r="AE1869" s="46"/>
      <c r="AF1869" s="46"/>
      <c r="AG1869" s="46"/>
      <c r="AH1869" s="46"/>
      <c r="AI1869" s="46"/>
      <c r="AJ1869" s="46"/>
      <c r="AK1869" s="46"/>
    </row>
    <row r="1870" spans="1:37" ht="12" customHeight="1">
      <c r="A1870" s="46" t="str">
        <f>IFERROR(VLOOKUP(D1870,Sort!B:D,3,0),"")</f>
        <v/>
      </c>
      <c r="B1870" s="190" t="str">
        <f t="shared" si="234"/>
        <v>0CLOSE</v>
      </c>
      <c r="C1870" s="196"/>
      <c r="D1870" s="193"/>
      <c r="E1870" s="193" t="str">
        <f>IFERROR(VLOOKUP(D1870,Sort!B:C,2,0),"")</f>
        <v/>
      </c>
      <c r="F1870" s="194"/>
      <c r="G1870" s="195" t="str">
        <f t="shared" si="235"/>
        <v/>
      </c>
      <c r="H1870" s="243"/>
      <c r="I1870" s="197"/>
      <c r="J1870" s="243"/>
      <c r="K1870" s="197"/>
      <c r="L1870" s="198" t="str">
        <f t="shared" si="236"/>
        <v/>
      </c>
      <c r="M1870" s="199" t="str">
        <f t="shared" si="237"/>
        <v/>
      </c>
      <c r="N1870" s="200" t="str">
        <f t="shared" si="238"/>
        <v xml:space="preserve"> </v>
      </c>
      <c r="O1870" s="201"/>
      <c r="P1870" s="201"/>
      <c r="Q1870" s="202"/>
      <c r="R1870" s="202"/>
      <c r="S1870" s="202"/>
      <c r="T1870" s="193" t="str">
        <f>IFERROR(VLOOKUP(S1870,Sort!E:F,2,0),"")</f>
        <v/>
      </c>
      <c r="U1870" s="115" t="str">
        <f t="shared" si="239"/>
        <v/>
      </c>
      <c r="V1870" s="202" t="s">
        <v>422</v>
      </c>
      <c r="W1870" s="202"/>
      <c r="X1870" s="202"/>
      <c r="Y1870" s="202"/>
      <c r="Z1870" s="193"/>
      <c r="AA1870" s="193" t="s">
        <v>362</v>
      </c>
      <c r="AB1870" s="203"/>
      <c r="AC1870" s="204" t="str">
        <f t="shared" si="240"/>
        <v>CLOSE</v>
      </c>
      <c r="AD1870" s="47" t="str">
        <f t="array" ref="AD1870">IF(D1870="","",INDEX(HM_Unit!$D$1:$AE$1,MATCH(C1870,HM_Unit!$D$2:$AE$2,0)))</f>
        <v/>
      </c>
      <c r="AE1870" s="46"/>
      <c r="AF1870" s="46"/>
      <c r="AG1870" s="46"/>
      <c r="AH1870" s="46"/>
      <c r="AI1870" s="46"/>
      <c r="AJ1870" s="46"/>
      <c r="AK1870" s="46"/>
    </row>
    <row r="1871" spans="1:37" ht="12" customHeight="1">
      <c r="A1871" s="46" t="str">
        <f>IFERROR(VLOOKUP(D1871,Sort!B:D,3,0),"")</f>
        <v/>
      </c>
      <c r="B1871" s="190" t="str">
        <f t="shared" si="234"/>
        <v>0CLOSE</v>
      </c>
      <c r="C1871" s="196"/>
      <c r="D1871" s="193"/>
      <c r="E1871" s="193" t="str">
        <f>IFERROR(VLOOKUP(D1871,Sort!B:C,2,0),"")</f>
        <v/>
      </c>
      <c r="F1871" s="194"/>
      <c r="G1871" s="195" t="str">
        <f t="shared" si="235"/>
        <v/>
      </c>
      <c r="H1871" s="243"/>
      <c r="I1871" s="197"/>
      <c r="J1871" s="243"/>
      <c r="K1871" s="197"/>
      <c r="L1871" s="198" t="str">
        <f t="shared" si="236"/>
        <v/>
      </c>
      <c r="M1871" s="199" t="str">
        <f t="shared" si="237"/>
        <v/>
      </c>
      <c r="N1871" s="200" t="str">
        <f t="shared" si="238"/>
        <v xml:space="preserve"> </v>
      </c>
      <c r="O1871" s="201"/>
      <c r="P1871" s="201"/>
      <c r="Q1871" s="202"/>
      <c r="R1871" s="202"/>
      <c r="S1871" s="202"/>
      <c r="T1871" s="193" t="str">
        <f>IFERROR(VLOOKUP(S1871,Sort!E:F,2,0),"")</f>
        <v/>
      </c>
      <c r="U1871" s="115" t="str">
        <f t="shared" si="239"/>
        <v/>
      </c>
      <c r="V1871" s="202" t="s">
        <v>422</v>
      </c>
      <c r="W1871" s="202"/>
      <c r="X1871" s="202"/>
      <c r="Y1871" s="202"/>
      <c r="Z1871" s="193"/>
      <c r="AA1871" s="193" t="s">
        <v>362</v>
      </c>
      <c r="AB1871" s="203"/>
      <c r="AC1871" s="204" t="str">
        <f t="shared" si="240"/>
        <v>CLOSE</v>
      </c>
      <c r="AD1871" s="47" t="str">
        <f t="array" ref="AD1871">IF(D1871="","",INDEX(HM_Unit!$D$1:$AE$1,MATCH(C1871,HM_Unit!$D$2:$AE$2,0)))</f>
        <v/>
      </c>
      <c r="AE1871" s="46"/>
      <c r="AF1871" s="46"/>
      <c r="AG1871" s="46"/>
      <c r="AH1871" s="46"/>
      <c r="AI1871" s="46"/>
      <c r="AJ1871" s="46"/>
      <c r="AK1871" s="46"/>
    </row>
    <row r="1872" spans="1:37" ht="12" customHeight="1">
      <c r="A1872" s="46" t="str">
        <f>IFERROR(VLOOKUP(D1872,Sort!B:D,3,0),"")</f>
        <v/>
      </c>
      <c r="B1872" s="190" t="str">
        <f t="shared" si="234"/>
        <v>0CLOSE</v>
      </c>
      <c r="C1872" s="196"/>
      <c r="D1872" s="193"/>
      <c r="E1872" s="193" t="str">
        <f>IFERROR(VLOOKUP(D1872,Sort!B:C,2,0),"")</f>
        <v/>
      </c>
      <c r="F1872" s="194"/>
      <c r="G1872" s="195" t="str">
        <f t="shared" si="235"/>
        <v/>
      </c>
      <c r="H1872" s="243"/>
      <c r="I1872" s="197"/>
      <c r="J1872" s="243"/>
      <c r="K1872" s="197"/>
      <c r="L1872" s="198" t="str">
        <f t="shared" si="236"/>
        <v/>
      </c>
      <c r="M1872" s="199" t="str">
        <f t="shared" si="237"/>
        <v/>
      </c>
      <c r="N1872" s="200" t="str">
        <f t="shared" si="238"/>
        <v xml:space="preserve"> </v>
      </c>
      <c r="O1872" s="201"/>
      <c r="P1872" s="201"/>
      <c r="Q1872" s="202"/>
      <c r="R1872" s="202"/>
      <c r="S1872" s="202"/>
      <c r="T1872" s="193" t="str">
        <f>IFERROR(VLOOKUP(S1872,Sort!E:F,2,0),"")</f>
        <v/>
      </c>
      <c r="U1872" s="115" t="str">
        <f t="shared" si="239"/>
        <v/>
      </c>
      <c r="V1872" s="202" t="s">
        <v>422</v>
      </c>
      <c r="W1872" s="202"/>
      <c r="X1872" s="202"/>
      <c r="Y1872" s="202"/>
      <c r="Z1872" s="193"/>
      <c r="AA1872" s="193" t="s">
        <v>362</v>
      </c>
      <c r="AB1872" s="203"/>
      <c r="AC1872" s="204" t="str">
        <f t="shared" si="240"/>
        <v>CLOSE</v>
      </c>
      <c r="AD1872" s="47" t="str">
        <f t="array" ref="AD1872">IF(D1872="","",INDEX(HM_Unit!$D$1:$AE$1,MATCH(C1872,HM_Unit!$D$2:$AE$2,0)))</f>
        <v/>
      </c>
      <c r="AE1872" s="46"/>
      <c r="AF1872" s="46"/>
      <c r="AG1872" s="46"/>
      <c r="AH1872" s="46"/>
      <c r="AI1872" s="46"/>
      <c r="AJ1872" s="46"/>
      <c r="AK1872" s="46"/>
    </row>
    <row r="1873" spans="1:37" ht="12" customHeight="1">
      <c r="A1873" s="46" t="str">
        <f>IFERROR(VLOOKUP(D1873,Sort!B:D,3,0),"")</f>
        <v/>
      </c>
      <c r="B1873" s="190" t="str">
        <f t="shared" si="234"/>
        <v>0CLOSE</v>
      </c>
      <c r="C1873" s="196"/>
      <c r="D1873" s="193"/>
      <c r="E1873" s="193" t="str">
        <f>IFERROR(VLOOKUP(D1873,Sort!B:C,2,0),"")</f>
        <v/>
      </c>
      <c r="F1873" s="194"/>
      <c r="G1873" s="195" t="str">
        <f t="shared" si="235"/>
        <v/>
      </c>
      <c r="H1873" s="243"/>
      <c r="I1873" s="197"/>
      <c r="J1873" s="243"/>
      <c r="K1873" s="197"/>
      <c r="L1873" s="198" t="str">
        <f t="shared" si="236"/>
        <v/>
      </c>
      <c r="M1873" s="199" t="str">
        <f t="shared" si="237"/>
        <v/>
      </c>
      <c r="N1873" s="200" t="str">
        <f t="shared" si="238"/>
        <v xml:space="preserve"> </v>
      </c>
      <c r="O1873" s="201"/>
      <c r="P1873" s="201"/>
      <c r="Q1873" s="202"/>
      <c r="R1873" s="202"/>
      <c r="S1873" s="202"/>
      <c r="T1873" s="193" t="str">
        <f>IFERROR(VLOOKUP(S1873,Sort!E:F,2,0),"")</f>
        <v/>
      </c>
      <c r="U1873" s="115" t="str">
        <f t="shared" si="239"/>
        <v/>
      </c>
      <c r="V1873" s="202" t="s">
        <v>422</v>
      </c>
      <c r="W1873" s="202"/>
      <c r="X1873" s="202"/>
      <c r="Y1873" s="202"/>
      <c r="Z1873" s="193"/>
      <c r="AA1873" s="193" t="s">
        <v>362</v>
      </c>
      <c r="AB1873" s="203"/>
      <c r="AC1873" s="204" t="str">
        <f t="shared" si="240"/>
        <v>CLOSE</v>
      </c>
      <c r="AD1873" s="47" t="str">
        <f t="array" ref="AD1873">IF(D1873="","",INDEX(HM_Unit!$D$1:$AE$1,MATCH(C1873,HM_Unit!$D$2:$AE$2,0)))</f>
        <v/>
      </c>
      <c r="AE1873" s="46"/>
      <c r="AF1873" s="46"/>
      <c r="AG1873" s="46"/>
      <c r="AH1873" s="46"/>
      <c r="AI1873" s="46"/>
      <c r="AJ1873" s="46"/>
      <c r="AK1873" s="46"/>
    </row>
    <row r="1874" spans="1:37" ht="12" customHeight="1">
      <c r="A1874" s="46" t="str">
        <f>IFERROR(VLOOKUP(D1874,Sort!B:D,3,0),"")</f>
        <v/>
      </c>
      <c r="B1874" s="190" t="str">
        <f t="shared" si="234"/>
        <v>0CLOSE</v>
      </c>
      <c r="C1874" s="196"/>
      <c r="D1874" s="193"/>
      <c r="E1874" s="193" t="str">
        <f>IFERROR(VLOOKUP(D1874,Sort!B:C,2,0),"")</f>
        <v/>
      </c>
      <c r="F1874" s="194"/>
      <c r="G1874" s="195" t="str">
        <f t="shared" si="235"/>
        <v/>
      </c>
      <c r="H1874" s="243"/>
      <c r="I1874" s="197"/>
      <c r="J1874" s="243"/>
      <c r="K1874" s="197"/>
      <c r="L1874" s="198" t="str">
        <f t="shared" si="236"/>
        <v/>
      </c>
      <c r="M1874" s="199" t="str">
        <f t="shared" si="237"/>
        <v/>
      </c>
      <c r="N1874" s="200" t="str">
        <f t="shared" si="238"/>
        <v xml:space="preserve"> </v>
      </c>
      <c r="O1874" s="201"/>
      <c r="P1874" s="201"/>
      <c r="Q1874" s="202"/>
      <c r="R1874" s="202"/>
      <c r="S1874" s="202"/>
      <c r="T1874" s="193" t="str">
        <f>IFERROR(VLOOKUP(S1874,Sort!E:F,2,0),"")</f>
        <v/>
      </c>
      <c r="U1874" s="115" t="str">
        <f t="shared" si="239"/>
        <v/>
      </c>
      <c r="V1874" s="202" t="s">
        <v>422</v>
      </c>
      <c r="W1874" s="202"/>
      <c r="X1874" s="202"/>
      <c r="Y1874" s="202"/>
      <c r="Z1874" s="193"/>
      <c r="AA1874" s="193" t="s">
        <v>362</v>
      </c>
      <c r="AB1874" s="203"/>
      <c r="AC1874" s="204" t="str">
        <f t="shared" si="240"/>
        <v>CLOSE</v>
      </c>
      <c r="AD1874" s="47" t="str">
        <f t="array" ref="AD1874">IF(D1874="","",INDEX(HM_Unit!$D$1:$AE$1,MATCH(C1874,HM_Unit!$D$2:$AE$2,0)))</f>
        <v/>
      </c>
      <c r="AE1874" s="46"/>
      <c r="AF1874" s="46"/>
      <c r="AG1874" s="46"/>
      <c r="AH1874" s="46"/>
      <c r="AI1874" s="46"/>
      <c r="AJ1874" s="46"/>
      <c r="AK1874" s="46"/>
    </row>
    <row r="1875" spans="1:37" ht="12" customHeight="1">
      <c r="A1875" s="46" t="str">
        <f>IFERROR(VLOOKUP(D1875,Sort!B:D,3,0),"")</f>
        <v/>
      </c>
      <c r="B1875" s="190" t="str">
        <f t="shared" si="234"/>
        <v>0CLOSE</v>
      </c>
      <c r="C1875" s="196"/>
      <c r="D1875" s="193"/>
      <c r="E1875" s="193" t="str">
        <f>IFERROR(VLOOKUP(D1875,Sort!B:C,2,0),"")</f>
        <v/>
      </c>
      <c r="F1875" s="194"/>
      <c r="G1875" s="195" t="str">
        <f t="shared" si="235"/>
        <v/>
      </c>
      <c r="H1875" s="243"/>
      <c r="I1875" s="197"/>
      <c r="J1875" s="243"/>
      <c r="K1875" s="197"/>
      <c r="L1875" s="198" t="str">
        <f t="shared" si="236"/>
        <v/>
      </c>
      <c r="M1875" s="199" t="str">
        <f t="shared" si="237"/>
        <v/>
      </c>
      <c r="N1875" s="200" t="str">
        <f t="shared" si="238"/>
        <v xml:space="preserve"> </v>
      </c>
      <c r="O1875" s="201"/>
      <c r="P1875" s="201"/>
      <c r="Q1875" s="202"/>
      <c r="R1875" s="202"/>
      <c r="S1875" s="202"/>
      <c r="T1875" s="193" t="str">
        <f>IFERROR(VLOOKUP(S1875,Sort!E:F,2,0),"")</f>
        <v/>
      </c>
      <c r="U1875" s="115" t="str">
        <f t="shared" si="239"/>
        <v/>
      </c>
      <c r="V1875" s="202" t="s">
        <v>422</v>
      </c>
      <c r="W1875" s="202"/>
      <c r="X1875" s="202"/>
      <c r="Y1875" s="202"/>
      <c r="Z1875" s="193"/>
      <c r="AA1875" s="193" t="s">
        <v>362</v>
      </c>
      <c r="AB1875" s="203"/>
      <c r="AC1875" s="204" t="str">
        <f t="shared" si="240"/>
        <v>CLOSE</v>
      </c>
      <c r="AD1875" s="47" t="str">
        <f t="array" ref="AD1875">IF(D1875="","",INDEX(HM_Unit!$D$1:$AE$1,MATCH(C1875,HM_Unit!$D$2:$AE$2,0)))</f>
        <v/>
      </c>
      <c r="AE1875" s="46"/>
      <c r="AF1875" s="46"/>
      <c r="AG1875" s="46"/>
      <c r="AH1875" s="46"/>
      <c r="AI1875" s="46"/>
      <c r="AJ1875" s="46"/>
      <c r="AK1875" s="46"/>
    </row>
    <row r="1876" spans="1:37" ht="12" customHeight="1">
      <c r="A1876" s="46" t="str">
        <f>IFERROR(VLOOKUP(D1876,Sort!B:D,3,0),"")</f>
        <v/>
      </c>
      <c r="B1876" s="190" t="str">
        <f t="shared" si="234"/>
        <v>0CLOSE</v>
      </c>
      <c r="C1876" s="196"/>
      <c r="D1876" s="193"/>
      <c r="E1876" s="193" t="str">
        <f>IFERROR(VLOOKUP(D1876,Sort!B:C,2,0),"")</f>
        <v/>
      </c>
      <c r="F1876" s="194"/>
      <c r="G1876" s="195" t="str">
        <f t="shared" si="235"/>
        <v/>
      </c>
      <c r="H1876" s="243"/>
      <c r="I1876" s="197"/>
      <c r="J1876" s="243"/>
      <c r="K1876" s="197"/>
      <c r="L1876" s="198" t="str">
        <f t="shared" si="236"/>
        <v/>
      </c>
      <c r="M1876" s="199" t="str">
        <f t="shared" si="237"/>
        <v/>
      </c>
      <c r="N1876" s="200" t="str">
        <f t="shared" si="238"/>
        <v xml:space="preserve"> </v>
      </c>
      <c r="O1876" s="201"/>
      <c r="P1876" s="201"/>
      <c r="Q1876" s="202"/>
      <c r="R1876" s="202"/>
      <c r="S1876" s="202"/>
      <c r="T1876" s="193" t="str">
        <f>IFERROR(VLOOKUP(S1876,Sort!E:F,2,0),"")</f>
        <v/>
      </c>
      <c r="U1876" s="115" t="str">
        <f t="shared" si="239"/>
        <v/>
      </c>
      <c r="V1876" s="202" t="s">
        <v>422</v>
      </c>
      <c r="W1876" s="202"/>
      <c r="X1876" s="202"/>
      <c r="Y1876" s="202"/>
      <c r="Z1876" s="193"/>
      <c r="AA1876" s="193" t="s">
        <v>362</v>
      </c>
      <c r="AB1876" s="203"/>
      <c r="AC1876" s="204" t="str">
        <f t="shared" si="240"/>
        <v>CLOSE</v>
      </c>
      <c r="AD1876" s="47" t="str">
        <f t="array" ref="AD1876">IF(D1876="","",INDEX(HM_Unit!$D$1:$AE$1,MATCH(C1876,HM_Unit!$D$2:$AE$2,0)))</f>
        <v/>
      </c>
      <c r="AE1876" s="46"/>
      <c r="AF1876" s="46"/>
      <c r="AG1876" s="46"/>
      <c r="AH1876" s="46"/>
      <c r="AI1876" s="46"/>
      <c r="AJ1876" s="46"/>
      <c r="AK1876" s="46"/>
    </row>
    <row r="1877" spans="1:37" ht="12" customHeight="1">
      <c r="A1877" s="46" t="str">
        <f>IFERROR(VLOOKUP(D1877,Sort!B:D,3,0),"")</f>
        <v/>
      </c>
      <c r="B1877" s="190" t="str">
        <f t="shared" si="234"/>
        <v>0CLOSE</v>
      </c>
      <c r="C1877" s="196"/>
      <c r="D1877" s="193"/>
      <c r="E1877" s="193" t="str">
        <f>IFERROR(VLOOKUP(D1877,Sort!B:C,2,0),"")</f>
        <v/>
      </c>
      <c r="F1877" s="194"/>
      <c r="G1877" s="195" t="str">
        <f t="shared" si="235"/>
        <v/>
      </c>
      <c r="H1877" s="243"/>
      <c r="I1877" s="197"/>
      <c r="J1877" s="243"/>
      <c r="K1877" s="197"/>
      <c r="L1877" s="198" t="str">
        <f t="shared" si="236"/>
        <v/>
      </c>
      <c r="M1877" s="199" t="str">
        <f t="shared" si="237"/>
        <v/>
      </c>
      <c r="N1877" s="200" t="str">
        <f t="shared" si="238"/>
        <v xml:space="preserve"> </v>
      </c>
      <c r="O1877" s="201"/>
      <c r="P1877" s="201"/>
      <c r="Q1877" s="202"/>
      <c r="R1877" s="202"/>
      <c r="S1877" s="202"/>
      <c r="T1877" s="193" t="str">
        <f>IFERROR(VLOOKUP(S1877,Sort!E:F,2,0),"")</f>
        <v/>
      </c>
      <c r="U1877" s="115" t="str">
        <f t="shared" si="239"/>
        <v/>
      </c>
      <c r="V1877" s="202" t="s">
        <v>422</v>
      </c>
      <c r="W1877" s="202"/>
      <c r="X1877" s="202"/>
      <c r="Y1877" s="202"/>
      <c r="Z1877" s="193"/>
      <c r="AA1877" s="193" t="s">
        <v>362</v>
      </c>
      <c r="AB1877" s="203"/>
      <c r="AC1877" s="204" t="str">
        <f t="shared" si="240"/>
        <v>CLOSE</v>
      </c>
      <c r="AD1877" s="47" t="str">
        <f t="array" ref="AD1877">IF(D1877="","",INDEX(HM_Unit!$D$1:$AE$1,MATCH(C1877,HM_Unit!$D$2:$AE$2,0)))</f>
        <v/>
      </c>
      <c r="AE1877" s="46"/>
      <c r="AF1877" s="46"/>
      <c r="AG1877" s="46"/>
      <c r="AH1877" s="46"/>
      <c r="AI1877" s="46"/>
      <c r="AJ1877" s="46"/>
      <c r="AK1877" s="46"/>
    </row>
    <row r="1878" spans="1:37" ht="12" customHeight="1">
      <c r="A1878" s="46" t="str">
        <f>IFERROR(VLOOKUP(D1878,Sort!B:D,3,0),"")</f>
        <v/>
      </c>
      <c r="B1878" s="190" t="str">
        <f t="shared" si="234"/>
        <v>0CLOSE</v>
      </c>
      <c r="C1878" s="196"/>
      <c r="D1878" s="193"/>
      <c r="E1878" s="193" t="str">
        <f>IFERROR(VLOOKUP(D1878,Sort!B:C,2,0),"")</f>
        <v/>
      </c>
      <c r="F1878" s="194"/>
      <c r="G1878" s="195" t="str">
        <f t="shared" si="235"/>
        <v/>
      </c>
      <c r="H1878" s="243"/>
      <c r="I1878" s="197"/>
      <c r="J1878" s="243"/>
      <c r="K1878" s="197"/>
      <c r="L1878" s="198" t="str">
        <f t="shared" si="236"/>
        <v/>
      </c>
      <c r="M1878" s="199" t="str">
        <f t="shared" si="237"/>
        <v/>
      </c>
      <c r="N1878" s="200" t="str">
        <f t="shared" si="238"/>
        <v xml:space="preserve"> </v>
      </c>
      <c r="O1878" s="201"/>
      <c r="P1878" s="201"/>
      <c r="Q1878" s="202"/>
      <c r="R1878" s="202"/>
      <c r="S1878" s="202"/>
      <c r="T1878" s="193" t="str">
        <f>IFERROR(VLOOKUP(S1878,Sort!E:F,2,0),"")</f>
        <v/>
      </c>
      <c r="U1878" s="115" t="str">
        <f t="shared" si="239"/>
        <v/>
      </c>
      <c r="V1878" s="202" t="s">
        <v>422</v>
      </c>
      <c r="W1878" s="202"/>
      <c r="X1878" s="202"/>
      <c r="Y1878" s="202"/>
      <c r="Z1878" s="193"/>
      <c r="AA1878" s="193" t="s">
        <v>362</v>
      </c>
      <c r="AB1878" s="203"/>
      <c r="AC1878" s="204" t="str">
        <f t="shared" si="240"/>
        <v>CLOSE</v>
      </c>
      <c r="AD1878" s="47" t="str">
        <f t="array" ref="AD1878">IF(D1878="","",INDEX(HM_Unit!$D$1:$AE$1,MATCH(C1878,HM_Unit!$D$2:$AE$2,0)))</f>
        <v/>
      </c>
      <c r="AE1878" s="46"/>
      <c r="AF1878" s="46"/>
      <c r="AG1878" s="46"/>
      <c r="AH1878" s="46"/>
      <c r="AI1878" s="46"/>
      <c r="AJ1878" s="46"/>
      <c r="AK1878" s="46"/>
    </row>
    <row r="1879" spans="1:37" ht="12" customHeight="1">
      <c r="A1879" s="46" t="str">
        <f>IFERROR(VLOOKUP(D1879,Sort!B:D,3,0),"")</f>
        <v/>
      </c>
      <c r="B1879" s="190" t="str">
        <f t="shared" si="234"/>
        <v>0CLOSE</v>
      </c>
      <c r="C1879" s="196"/>
      <c r="D1879" s="193"/>
      <c r="E1879" s="193" t="str">
        <f>IFERROR(VLOOKUP(D1879,Sort!B:C,2,0),"")</f>
        <v/>
      </c>
      <c r="F1879" s="194"/>
      <c r="G1879" s="195" t="str">
        <f t="shared" si="235"/>
        <v/>
      </c>
      <c r="H1879" s="243"/>
      <c r="I1879" s="197"/>
      <c r="J1879" s="243"/>
      <c r="K1879" s="197"/>
      <c r="L1879" s="198" t="str">
        <f t="shared" si="236"/>
        <v/>
      </c>
      <c r="M1879" s="199" t="str">
        <f t="shared" si="237"/>
        <v/>
      </c>
      <c r="N1879" s="200" t="str">
        <f t="shared" si="238"/>
        <v xml:space="preserve"> </v>
      </c>
      <c r="O1879" s="201"/>
      <c r="P1879" s="201"/>
      <c r="Q1879" s="202"/>
      <c r="R1879" s="202"/>
      <c r="S1879" s="202"/>
      <c r="T1879" s="193" t="str">
        <f>IFERROR(VLOOKUP(S1879,Sort!E:F,2,0),"")</f>
        <v/>
      </c>
      <c r="U1879" s="115" t="str">
        <f t="shared" si="239"/>
        <v/>
      </c>
      <c r="V1879" s="202" t="s">
        <v>422</v>
      </c>
      <c r="W1879" s="202"/>
      <c r="X1879" s="202"/>
      <c r="Y1879" s="202"/>
      <c r="Z1879" s="193"/>
      <c r="AA1879" s="193" t="s">
        <v>362</v>
      </c>
      <c r="AB1879" s="203"/>
      <c r="AC1879" s="204" t="str">
        <f t="shared" si="240"/>
        <v>CLOSE</v>
      </c>
      <c r="AD1879" s="47" t="str">
        <f t="array" ref="AD1879">IF(D1879="","",INDEX(HM_Unit!$D$1:$AE$1,MATCH(C1879,HM_Unit!$D$2:$AE$2,0)))</f>
        <v/>
      </c>
      <c r="AE1879" s="46"/>
      <c r="AF1879" s="46"/>
      <c r="AG1879" s="46"/>
      <c r="AH1879" s="46"/>
      <c r="AI1879" s="46"/>
      <c r="AJ1879" s="46"/>
      <c r="AK1879" s="46"/>
    </row>
    <row r="1880" spans="1:37" ht="12" customHeight="1">
      <c r="A1880" s="46" t="str">
        <f>IFERROR(VLOOKUP(D1880,Sort!B:D,3,0),"")</f>
        <v/>
      </c>
      <c r="B1880" s="190" t="str">
        <f t="shared" si="234"/>
        <v>0CLOSE</v>
      </c>
      <c r="C1880" s="196"/>
      <c r="D1880" s="193"/>
      <c r="E1880" s="193" t="str">
        <f>IFERROR(VLOOKUP(D1880,Sort!B:C,2,0),"")</f>
        <v/>
      </c>
      <c r="F1880" s="194"/>
      <c r="G1880" s="195" t="str">
        <f t="shared" si="235"/>
        <v/>
      </c>
      <c r="H1880" s="243"/>
      <c r="I1880" s="197"/>
      <c r="J1880" s="243"/>
      <c r="K1880" s="197"/>
      <c r="L1880" s="198" t="str">
        <f t="shared" si="236"/>
        <v/>
      </c>
      <c r="M1880" s="199" t="str">
        <f t="shared" si="237"/>
        <v/>
      </c>
      <c r="N1880" s="200" t="str">
        <f t="shared" si="238"/>
        <v xml:space="preserve"> </v>
      </c>
      <c r="O1880" s="201"/>
      <c r="P1880" s="201"/>
      <c r="Q1880" s="202"/>
      <c r="R1880" s="202"/>
      <c r="S1880" s="202"/>
      <c r="T1880" s="193" t="str">
        <f>IFERROR(VLOOKUP(S1880,Sort!E:F,2,0),"")</f>
        <v/>
      </c>
      <c r="U1880" s="115" t="str">
        <f t="shared" si="239"/>
        <v/>
      </c>
      <c r="V1880" s="202" t="s">
        <v>422</v>
      </c>
      <c r="W1880" s="202"/>
      <c r="X1880" s="202"/>
      <c r="Y1880" s="202"/>
      <c r="Z1880" s="193"/>
      <c r="AA1880" s="193" t="s">
        <v>362</v>
      </c>
      <c r="AB1880" s="203"/>
      <c r="AC1880" s="204" t="str">
        <f t="shared" si="240"/>
        <v>CLOSE</v>
      </c>
      <c r="AD1880" s="47" t="str">
        <f t="array" ref="AD1880">IF(D1880="","",INDEX(HM_Unit!$D$1:$AE$1,MATCH(C1880,HM_Unit!$D$2:$AE$2,0)))</f>
        <v/>
      </c>
      <c r="AE1880" s="46"/>
      <c r="AF1880" s="46"/>
      <c r="AG1880" s="46"/>
      <c r="AH1880" s="46"/>
      <c r="AI1880" s="46"/>
      <c r="AJ1880" s="46"/>
      <c r="AK1880" s="46"/>
    </row>
    <row r="1881" spans="1:37" ht="12" customHeight="1">
      <c r="A1881" s="46" t="str">
        <f>IFERROR(VLOOKUP(D1881,Sort!B:D,3,0),"")</f>
        <v/>
      </c>
      <c r="B1881" s="190" t="str">
        <f t="shared" si="234"/>
        <v>0CLOSE</v>
      </c>
      <c r="C1881" s="196"/>
      <c r="D1881" s="193"/>
      <c r="E1881" s="193" t="str">
        <f>IFERROR(VLOOKUP(D1881,Sort!B:C,2,0),"")</f>
        <v/>
      </c>
      <c r="F1881" s="194"/>
      <c r="G1881" s="195" t="str">
        <f t="shared" si="235"/>
        <v/>
      </c>
      <c r="H1881" s="243"/>
      <c r="I1881" s="197"/>
      <c r="J1881" s="243"/>
      <c r="K1881" s="197"/>
      <c r="L1881" s="198" t="str">
        <f t="shared" si="236"/>
        <v/>
      </c>
      <c r="M1881" s="199" t="str">
        <f t="shared" si="237"/>
        <v/>
      </c>
      <c r="N1881" s="200" t="str">
        <f t="shared" si="238"/>
        <v xml:space="preserve"> </v>
      </c>
      <c r="O1881" s="201"/>
      <c r="P1881" s="201"/>
      <c r="Q1881" s="202"/>
      <c r="R1881" s="202"/>
      <c r="S1881" s="202"/>
      <c r="T1881" s="193" t="str">
        <f>IFERROR(VLOOKUP(S1881,Sort!E:F,2,0),"")</f>
        <v/>
      </c>
      <c r="U1881" s="115" t="str">
        <f t="shared" si="239"/>
        <v/>
      </c>
      <c r="V1881" s="202" t="s">
        <v>422</v>
      </c>
      <c r="W1881" s="202"/>
      <c r="X1881" s="202"/>
      <c r="Y1881" s="202"/>
      <c r="Z1881" s="193"/>
      <c r="AA1881" s="193" t="s">
        <v>362</v>
      </c>
      <c r="AB1881" s="203"/>
      <c r="AC1881" s="204" t="str">
        <f t="shared" si="240"/>
        <v>CLOSE</v>
      </c>
      <c r="AD1881" s="47" t="str">
        <f t="array" ref="AD1881">IF(D1881="","",INDEX(HM_Unit!$D$1:$AE$1,MATCH(C1881,HM_Unit!$D$2:$AE$2,0)))</f>
        <v/>
      </c>
      <c r="AE1881" s="46"/>
      <c r="AF1881" s="46"/>
      <c r="AG1881" s="46"/>
      <c r="AH1881" s="46"/>
      <c r="AI1881" s="46"/>
      <c r="AJ1881" s="46"/>
      <c r="AK1881" s="46"/>
    </row>
    <row r="1882" spans="1:37" ht="12" customHeight="1">
      <c r="A1882" s="46" t="str">
        <f>IFERROR(VLOOKUP(D1882,Sort!B:D,3,0),"")</f>
        <v/>
      </c>
      <c r="B1882" s="190" t="str">
        <f t="shared" si="234"/>
        <v>0CLOSE</v>
      </c>
      <c r="C1882" s="196"/>
      <c r="D1882" s="193"/>
      <c r="E1882" s="193" t="str">
        <f>IFERROR(VLOOKUP(D1882,Sort!B:C,2,0),"")</f>
        <v/>
      </c>
      <c r="F1882" s="194"/>
      <c r="G1882" s="195" t="str">
        <f t="shared" si="235"/>
        <v/>
      </c>
      <c r="H1882" s="243"/>
      <c r="I1882" s="197"/>
      <c r="J1882" s="243"/>
      <c r="K1882" s="197"/>
      <c r="L1882" s="198" t="str">
        <f t="shared" si="236"/>
        <v/>
      </c>
      <c r="M1882" s="199" t="str">
        <f t="shared" si="237"/>
        <v/>
      </c>
      <c r="N1882" s="200" t="str">
        <f t="shared" si="238"/>
        <v xml:space="preserve"> </v>
      </c>
      <c r="O1882" s="201"/>
      <c r="P1882" s="201"/>
      <c r="Q1882" s="202"/>
      <c r="R1882" s="202"/>
      <c r="S1882" s="202"/>
      <c r="T1882" s="193" t="str">
        <f>IFERROR(VLOOKUP(S1882,Sort!E:F,2,0),"")</f>
        <v/>
      </c>
      <c r="U1882" s="115" t="str">
        <f t="shared" si="239"/>
        <v/>
      </c>
      <c r="V1882" s="202" t="s">
        <v>422</v>
      </c>
      <c r="W1882" s="202"/>
      <c r="X1882" s="202"/>
      <c r="Y1882" s="202"/>
      <c r="Z1882" s="193"/>
      <c r="AA1882" s="193" t="s">
        <v>362</v>
      </c>
      <c r="AB1882" s="203"/>
      <c r="AC1882" s="204" t="str">
        <f t="shared" si="240"/>
        <v>CLOSE</v>
      </c>
      <c r="AD1882" s="47" t="str">
        <f t="array" ref="AD1882">IF(D1882="","",INDEX(HM_Unit!$D$1:$AE$1,MATCH(C1882,HM_Unit!$D$2:$AE$2,0)))</f>
        <v/>
      </c>
      <c r="AE1882" s="46"/>
      <c r="AF1882" s="46"/>
      <c r="AG1882" s="46"/>
      <c r="AH1882" s="46"/>
      <c r="AI1882" s="46"/>
      <c r="AJ1882" s="46"/>
      <c r="AK1882" s="46"/>
    </row>
    <row r="1883" spans="1:37" ht="12" customHeight="1">
      <c r="A1883" s="46" t="str">
        <f>IFERROR(VLOOKUP(D1883,Sort!B:D,3,0),"")</f>
        <v/>
      </c>
      <c r="B1883" s="190" t="str">
        <f t="shared" si="234"/>
        <v>0CLOSE</v>
      </c>
      <c r="C1883" s="196"/>
      <c r="D1883" s="193"/>
      <c r="E1883" s="193" t="str">
        <f>IFERROR(VLOOKUP(D1883,Sort!B:C,2,0),"")</f>
        <v/>
      </c>
      <c r="F1883" s="194"/>
      <c r="G1883" s="195" t="str">
        <f t="shared" si="235"/>
        <v/>
      </c>
      <c r="H1883" s="243"/>
      <c r="I1883" s="197"/>
      <c r="J1883" s="243"/>
      <c r="K1883" s="197"/>
      <c r="L1883" s="198" t="str">
        <f t="shared" si="236"/>
        <v/>
      </c>
      <c r="M1883" s="199" t="str">
        <f t="shared" si="237"/>
        <v/>
      </c>
      <c r="N1883" s="200" t="str">
        <f t="shared" si="238"/>
        <v xml:space="preserve"> </v>
      </c>
      <c r="O1883" s="201"/>
      <c r="P1883" s="201"/>
      <c r="Q1883" s="202"/>
      <c r="R1883" s="202"/>
      <c r="S1883" s="202"/>
      <c r="T1883" s="193" t="str">
        <f>IFERROR(VLOOKUP(S1883,Sort!E:F,2,0),"")</f>
        <v/>
      </c>
      <c r="U1883" s="115" t="str">
        <f t="shared" si="239"/>
        <v/>
      </c>
      <c r="V1883" s="202" t="s">
        <v>422</v>
      </c>
      <c r="W1883" s="202"/>
      <c r="X1883" s="202"/>
      <c r="Y1883" s="202"/>
      <c r="Z1883" s="193"/>
      <c r="AA1883" s="193" t="s">
        <v>362</v>
      </c>
      <c r="AB1883" s="203"/>
      <c r="AC1883" s="204" t="str">
        <f t="shared" si="240"/>
        <v>CLOSE</v>
      </c>
      <c r="AD1883" s="47" t="str">
        <f t="array" ref="AD1883">IF(D1883="","",INDEX(HM_Unit!$D$1:$AE$1,MATCH(C1883,HM_Unit!$D$2:$AE$2,0)))</f>
        <v/>
      </c>
      <c r="AE1883" s="46"/>
      <c r="AF1883" s="46"/>
      <c r="AG1883" s="46"/>
      <c r="AH1883" s="46"/>
      <c r="AI1883" s="46"/>
      <c r="AJ1883" s="46"/>
      <c r="AK1883" s="46"/>
    </row>
    <row r="1884" spans="1:37" ht="12" customHeight="1">
      <c r="A1884" s="46" t="str">
        <f>IFERROR(VLOOKUP(D1884,Sort!B:D,3,0),"")</f>
        <v/>
      </c>
      <c r="B1884" s="190" t="str">
        <f t="shared" si="234"/>
        <v>0CLOSE</v>
      </c>
      <c r="C1884" s="196"/>
      <c r="D1884" s="193"/>
      <c r="E1884" s="193" t="str">
        <f>IFERROR(VLOOKUP(D1884,Sort!B:C,2,0),"")</f>
        <v/>
      </c>
      <c r="F1884" s="194"/>
      <c r="G1884" s="195" t="str">
        <f t="shared" si="235"/>
        <v/>
      </c>
      <c r="H1884" s="243"/>
      <c r="I1884" s="197"/>
      <c r="J1884" s="243"/>
      <c r="K1884" s="197"/>
      <c r="L1884" s="198" t="str">
        <f t="shared" si="236"/>
        <v/>
      </c>
      <c r="M1884" s="199" t="str">
        <f t="shared" si="237"/>
        <v/>
      </c>
      <c r="N1884" s="200" t="str">
        <f t="shared" si="238"/>
        <v xml:space="preserve"> </v>
      </c>
      <c r="O1884" s="201"/>
      <c r="P1884" s="201"/>
      <c r="Q1884" s="202"/>
      <c r="R1884" s="202"/>
      <c r="S1884" s="202"/>
      <c r="T1884" s="193" t="str">
        <f>IFERROR(VLOOKUP(S1884,Sort!E:F,2,0),"")</f>
        <v/>
      </c>
      <c r="U1884" s="115" t="str">
        <f t="shared" si="239"/>
        <v/>
      </c>
      <c r="V1884" s="202" t="s">
        <v>422</v>
      </c>
      <c r="W1884" s="202"/>
      <c r="X1884" s="202"/>
      <c r="Y1884" s="202"/>
      <c r="Z1884" s="193"/>
      <c r="AA1884" s="193" t="s">
        <v>362</v>
      </c>
      <c r="AB1884" s="203"/>
      <c r="AC1884" s="204" t="str">
        <f t="shared" si="240"/>
        <v>CLOSE</v>
      </c>
      <c r="AD1884" s="47" t="str">
        <f t="array" ref="AD1884">IF(D1884="","",INDEX(HM_Unit!$D$1:$AE$1,MATCH(C1884,HM_Unit!$D$2:$AE$2,0)))</f>
        <v/>
      </c>
      <c r="AE1884" s="46"/>
      <c r="AF1884" s="46"/>
      <c r="AG1884" s="46"/>
      <c r="AH1884" s="46"/>
      <c r="AI1884" s="46"/>
      <c r="AJ1884" s="46"/>
      <c r="AK1884" s="46"/>
    </row>
    <row r="1885" spans="1:37" ht="12" customHeight="1">
      <c r="A1885" s="46" t="str">
        <f>IFERROR(VLOOKUP(D1885,Sort!B:D,3,0),"")</f>
        <v/>
      </c>
      <c r="B1885" s="190" t="str">
        <f t="shared" si="234"/>
        <v>0CLOSE</v>
      </c>
      <c r="C1885" s="196"/>
      <c r="D1885" s="193"/>
      <c r="E1885" s="193" t="str">
        <f>IFERROR(VLOOKUP(D1885,Sort!B:C,2,0),"")</f>
        <v/>
      </c>
      <c r="F1885" s="194"/>
      <c r="G1885" s="195" t="str">
        <f t="shared" si="235"/>
        <v/>
      </c>
      <c r="H1885" s="243"/>
      <c r="I1885" s="197"/>
      <c r="J1885" s="243"/>
      <c r="K1885" s="197"/>
      <c r="L1885" s="198" t="str">
        <f t="shared" si="236"/>
        <v/>
      </c>
      <c r="M1885" s="199" t="str">
        <f t="shared" si="237"/>
        <v/>
      </c>
      <c r="N1885" s="200" t="str">
        <f t="shared" si="238"/>
        <v xml:space="preserve"> </v>
      </c>
      <c r="O1885" s="201"/>
      <c r="P1885" s="201"/>
      <c r="Q1885" s="202"/>
      <c r="R1885" s="202"/>
      <c r="S1885" s="202"/>
      <c r="T1885" s="193" t="str">
        <f>IFERROR(VLOOKUP(S1885,Sort!E:F,2,0),"")</f>
        <v/>
      </c>
      <c r="U1885" s="115" t="str">
        <f t="shared" si="239"/>
        <v/>
      </c>
      <c r="V1885" s="202" t="s">
        <v>422</v>
      </c>
      <c r="W1885" s="202"/>
      <c r="X1885" s="202"/>
      <c r="Y1885" s="202"/>
      <c r="Z1885" s="193"/>
      <c r="AA1885" s="193" t="s">
        <v>362</v>
      </c>
      <c r="AB1885" s="203"/>
      <c r="AC1885" s="204" t="str">
        <f t="shared" si="240"/>
        <v>CLOSE</v>
      </c>
      <c r="AD1885" s="47" t="str">
        <f t="array" ref="AD1885">IF(D1885="","",INDEX(HM_Unit!$D$1:$AE$1,MATCH(C1885,HM_Unit!$D$2:$AE$2,0)))</f>
        <v/>
      </c>
      <c r="AE1885" s="46"/>
      <c r="AF1885" s="46"/>
      <c r="AG1885" s="46"/>
      <c r="AH1885" s="46"/>
      <c r="AI1885" s="46"/>
      <c r="AJ1885" s="46"/>
      <c r="AK1885" s="46"/>
    </row>
    <row r="1886" spans="1:37" ht="12" customHeight="1">
      <c r="A1886" s="46" t="str">
        <f>IFERROR(VLOOKUP(D1886,Sort!B:D,3,0),"")</f>
        <v/>
      </c>
      <c r="B1886" s="190" t="str">
        <f t="shared" si="234"/>
        <v>0CLOSE</v>
      </c>
      <c r="C1886" s="196"/>
      <c r="D1886" s="193"/>
      <c r="E1886" s="193" t="str">
        <f>IFERROR(VLOOKUP(D1886,Sort!B:C,2,0),"")</f>
        <v/>
      </c>
      <c r="F1886" s="194"/>
      <c r="G1886" s="195" t="str">
        <f t="shared" si="235"/>
        <v/>
      </c>
      <c r="H1886" s="243"/>
      <c r="I1886" s="197"/>
      <c r="J1886" s="243"/>
      <c r="K1886" s="197"/>
      <c r="L1886" s="198" t="str">
        <f t="shared" si="236"/>
        <v/>
      </c>
      <c r="M1886" s="199" t="str">
        <f t="shared" si="237"/>
        <v/>
      </c>
      <c r="N1886" s="200" t="str">
        <f t="shared" si="238"/>
        <v xml:space="preserve"> </v>
      </c>
      <c r="O1886" s="201"/>
      <c r="P1886" s="201"/>
      <c r="Q1886" s="202"/>
      <c r="R1886" s="202"/>
      <c r="S1886" s="202"/>
      <c r="T1886" s="193" t="str">
        <f>IFERROR(VLOOKUP(S1886,Sort!E:F,2,0),"")</f>
        <v/>
      </c>
      <c r="U1886" s="115" t="str">
        <f t="shared" si="239"/>
        <v/>
      </c>
      <c r="V1886" s="202" t="s">
        <v>422</v>
      </c>
      <c r="W1886" s="202"/>
      <c r="X1886" s="202"/>
      <c r="Y1886" s="202"/>
      <c r="Z1886" s="193"/>
      <c r="AA1886" s="193" t="s">
        <v>362</v>
      </c>
      <c r="AB1886" s="203"/>
      <c r="AC1886" s="204" t="str">
        <f t="shared" si="240"/>
        <v>CLOSE</v>
      </c>
      <c r="AD1886" s="47" t="str">
        <f t="array" ref="AD1886">IF(D1886="","",INDEX(HM_Unit!$D$1:$AE$1,MATCH(C1886,HM_Unit!$D$2:$AE$2,0)))</f>
        <v/>
      </c>
      <c r="AE1886" s="46"/>
      <c r="AF1886" s="46"/>
      <c r="AG1886" s="46"/>
      <c r="AH1886" s="46"/>
      <c r="AI1886" s="46"/>
      <c r="AJ1886" s="46"/>
      <c r="AK1886" s="46"/>
    </row>
    <row r="1887" spans="1:37" ht="12" customHeight="1">
      <c r="A1887" s="46" t="str">
        <f>IFERROR(VLOOKUP(D1887,Sort!B:D,3,0),"")</f>
        <v/>
      </c>
      <c r="B1887" s="190" t="str">
        <f t="shared" si="234"/>
        <v>0CLOSE</v>
      </c>
      <c r="C1887" s="196"/>
      <c r="D1887" s="193"/>
      <c r="E1887" s="193" t="str">
        <f>IFERROR(VLOOKUP(D1887,Sort!B:C,2,0),"")</f>
        <v/>
      </c>
      <c r="F1887" s="194"/>
      <c r="G1887" s="195" t="str">
        <f t="shared" si="235"/>
        <v/>
      </c>
      <c r="H1887" s="243"/>
      <c r="I1887" s="197"/>
      <c r="J1887" s="243"/>
      <c r="K1887" s="197"/>
      <c r="L1887" s="198" t="str">
        <f t="shared" si="236"/>
        <v/>
      </c>
      <c r="M1887" s="199" t="str">
        <f t="shared" si="237"/>
        <v/>
      </c>
      <c r="N1887" s="200" t="str">
        <f t="shared" si="238"/>
        <v xml:space="preserve"> </v>
      </c>
      <c r="O1887" s="201"/>
      <c r="P1887" s="201"/>
      <c r="Q1887" s="202"/>
      <c r="R1887" s="202"/>
      <c r="S1887" s="202"/>
      <c r="T1887" s="193" t="str">
        <f>IFERROR(VLOOKUP(S1887,Sort!E:F,2,0),"")</f>
        <v/>
      </c>
      <c r="U1887" s="115" t="str">
        <f t="shared" si="239"/>
        <v/>
      </c>
      <c r="V1887" s="202" t="s">
        <v>422</v>
      </c>
      <c r="W1887" s="202"/>
      <c r="X1887" s="202"/>
      <c r="Y1887" s="202"/>
      <c r="Z1887" s="193"/>
      <c r="AA1887" s="193" t="s">
        <v>362</v>
      </c>
      <c r="AB1887" s="203"/>
      <c r="AC1887" s="204" t="str">
        <f t="shared" si="240"/>
        <v>CLOSE</v>
      </c>
      <c r="AD1887" s="47" t="str">
        <f t="array" ref="AD1887">IF(D1887="","",INDEX(HM_Unit!$D$1:$AE$1,MATCH(C1887,HM_Unit!$D$2:$AE$2,0)))</f>
        <v/>
      </c>
      <c r="AE1887" s="46"/>
      <c r="AF1887" s="46"/>
      <c r="AG1887" s="46"/>
      <c r="AH1887" s="46"/>
      <c r="AI1887" s="46"/>
      <c r="AJ1887" s="46"/>
      <c r="AK1887" s="46"/>
    </row>
    <row r="1888" spans="1:37" ht="12" customHeight="1">
      <c r="A1888" s="46" t="str">
        <f>IFERROR(VLOOKUP(D1888,Sort!B:D,3,0),"")</f>
        <v/>
      </c>
      <c r="B1888" s="190" t="str">
        <f t="shared" si="234"/>
        <v>0CLOSE</v>
      </c>
      <c r="C1888" s="196"/>
      <c r="D1888" s="193"/>
      <c r="E1888" s="193" t="str">
        <f>IFERROR(VLOOKUP(D1888,Sort!B:C,2,0),"")</f>
        <v/>
      </c>
      <c r="F1888" s="194"/>
      <c r="G1888" s="195" t="str">
        <f t="shared" si="235"/>
        <v/>
      </c>
      <c r="H1888" s="243"/>
      <c r="I1888" s="197"/>
      <c r="J1888" s="243"/>
      <c r="K1888" s="197"/>
      <c r="L1888" s="198" t="str">
        <f t="shared" si="236"/>
        <v/>
      </c>
      <c r="M1888" s="199" t="str">
        <f t="shared" si="237"/>
        <v/>
      </c>
      <c r="N1888" s="200" t="str">
        <f t="shared" si="238"/>
        <v xml:space="preserve"> </v>
      </c>
      <c r="O1888" s="201"/>
      <c r="P1888" s="201"/>
      <c r="Q1888" s="202"/>
      <c r="R1888" s="202"/>
      <c r="S1888" s="202"/>
      <c r="T1888" s="193" t="str">
        <f>IFERROR(VLOOKUP(S1888,Sort!E:F,2,0),"")</f>
        <v/>
      </c>
      <c r="U1888" s="115" t="str">
        <f t="shared" si="239"/>
        <v/>
      </c>
      <c r="V1888" s="202" t="s">
        <v>422</v>
      </c>
      <c r="W1888" s="202"/>
      <c r="X1888" s="202"/>
      <c r="Y1888" s="202"/>
      <c r="Z1888" s="193"/>
      <c r="AA1888" s="193" t="s">
        <v>362</v>
      </c>
      <c r="AB1888" s="203"/>
      <c r="AC1888" s="204" t="str">
        <f t="shared" si="240"/>
        <v>CLOSE</v>
      </c>
      <c r="AD1888" s="47" t="str">
        <f t="array" ref="AD1888">IF(D1888="","",INDEX(HM_Unit!$D$1:$AE$1,MATCH(C1888,HM_Unit!$D$2:$AE$2,0)))</f>
        <v/>
      </c>
      <c r="AE1888" s="46"/>
      <c r="AF1888" s="46"/>
      <c r="AG1888" s="46"/>
      <c r="AH1888" s="46"/>
      <c r="AI1888" s="46"/>
      <c r="AJ1888" s="46"/>
      <c r="AK1888" s="46"/>
    </row>
    <row r="1889" spans="1:37" ht="12" customHeight="1">
      <c r="A1889" s="46" t="str">
        <f>IFERROR(VLOOKUP(D1889,Sort!B:D,3,0),"")</f>
        <v/>
      </c>
      <c r="B1889" s="190" t="str">
        <f t="shared" si="234"/>
        <v>0CLOSE</v>
      </c>
      <c r="C1889" s="196"/>
      <c r="D1889" s="193"/>
      <c r="E1889" s="193" t="str">
        <f>IFERROR(VLOOKUP(D1889,Sort!B:C,2,0),"")</f>
        <v/>
      </c>
      <c r="F1889" s="194"/>
      <c r="G1889" s="195" t="str">
        <f t="shared" si="235"/>
        <v/>
      </c>
      <c r="H1889" s="243"/>
      <c r="I1889" s="197"/>
      <c r="J1889" s="243"/>
      <c r="K1889" s="197"/>
      <c r="L1889" s="198" t="str">
        <f t="shared" si="236"/>
        <v/>
      </c>
      <c r="M1889" s="199" t="str">
        <f t="shared" si="237"/>
        <v/>
      </c>
      <c r="N1889" s="200" t="str">
        <f t="shared" si="238"/>
        <v xml:space="preserve"> </v>
      </c>
      <c r="O1889" s="201"/>
      <c r="P1889" s="201"/>
      <c r="Q1889" s="202"/>
      <c r="R1889" s="202"/>
      <c r="S1889" s="202"/>
      <c r="T1889" s="193" t="str">
        <f>IFERROR(VLOOKUP(S1889,Sort!E:F,2,0),"")</f>
        <v/>
      </c>
      <c r="U1889" s="115" t="str">
        <f t="shared" si="239"/>
        <v/>
      </c>
      <c r="V1889" s="202" t="s">
        <v>422</v>
      </c>
      <c r="W1889" s="202"/>
      <c r="X1889" s="202"/>
      <c r="Y1889" s="202"/>
      <c r="Z1889" s="193"/>
      <c r="AA1889" s="193" t="s">
        <v>362</v>
      </c>
      <c r="AB1889" s="203"/>
      <c r="AC1889" s="204" t="str">
        <f t="shared" si="240"/>
        <v>CLOSE</v>
      </c>
      <c r="AD1889" s="47" t="str">
        <f t="array" ref="AD1889">IF(D1889="","",INDEX(HM_Unit!$D$1:$AE$1,MATCH(C1889,HM_Unit!$D$2:$AE$2,0)))</f>
        <v/>
      </c>
      <c r="AE1889" s="46"/>
      <c r="AF1889" s="46"/>
      <c r="AG1889" s="46"/>
      <c r="AH1889" s="46"/>
      <c r="AI1889" s="46"/>
      <c r="AJ1889" s="46"/>
      <c r="AK1889" s="46"/>
    </row>
    <row r="1890" spans="1:37" ht="12" customHeight="1">
      <c r="A1890" s="46" t="str">
        <f>IFERROR(VLOOKUP(D1890,Sort!B:D,3,0),"")</f>
        <v/>
      </c>
      <c r="B1890" s="190" t="str">
        <f t="shared" si="234"/>
        <v>0CLOSE</v>
      </c>
      <c r="C1890" s="196"/>
      <c r="D1890" s="193"/>
      <c r="E1890" s="193" t="str">
        <f>IFERROR(VLOOKUP(D1890,Sort!B:C,2,0),"")</f>
        <v/>
      </c>
      <c r="F1890" s="194"/>
      <c r="G1890" s="195" t="str">
        <f t="shared" si="235"/>
        <v/>
      </c>
      <c r="H1890" s="243"/>
      <c r="I1890" s="197"/>
      <c r="J1890" s="243"/>
      <c r="K1890" s="197"/>
      <c r="L1890" s="198" t="str">
        <f t="shared" si="236"/>
        <v/>
      </c>
      <c r="M1890" s="199" t="str">
        <f t="shared" si="237"/>
        <v/>
      </c>
      <c r="N1890" s="200" t="str">
        <f t="shared" si="238"/>
        <v xml:space="preserve"> </v>
      </c>
      <c r="O1890" s="201"/>
      <c r="P1890" s="201"/>
      <c r="Q1890" s="202"/>
      <c r="R1890" s="202"/>
      <c r="S1890" s="202"/>
      <c r="T1890" s="193" t="str">
        <f>IFERROR(VLOOKUP(S1890,Sort!E:F,2,0),"")</f>
        <v/>
      </c>
      <c r="U1890" s="115" t="str">
        <f t="shared" si="239"/>
        <v/>
      </c>
      <c r="V1890" s="202" t="s">
        <v>422</v>
      </c>
      <c r="W1890" s="202"/>
      <c r="X1890" s="202"/>
      <c r="Y1890" s="202"/>
      <c r="Z1890" s="193"/>
      <c r="AA1890" s="193" t="s">
        <v>362</v>
      </c>
      <c r="AB1890" s="203"/>
      <c r="AC1890" s="204" t="str">
        <f t="shared" si="240"/>
        <v>CLOSE</v>
      </c>
      <c r="AD1890" s="47" t="str">
        <f t="array" ref="AD1890">IF(D1890="","",INDEX(HM_Unit!$D$1:$AE$1,MATCH(C1890,HM_Unit!$D$2:$AE$2,0)))</f>
        <v/>
      </c>
      <c r="AE1890" s="46"/>
      <c r="AF1890" s="46"/>
      <c r="AG1890" s="46"/>
      <c r="AH1890" s="46"/>
      <c r="AI1890" s="46"/>
      <c r="AJ1890" s="46"/>
      <c r="AK1890" s="46"/>
    </row>
    <row r="1891" spans="1:37" ht="12" customHeight="1">
      <c r="A1891" s="46" t="str">
        <f>IFERROR(VLOOKUP(D1891,Sort!B:D,3,0),"")</f>
        <v/>
      </c>
      <c r="B1891" s="190" t="str">
        <f t="shared" si="234"/>
        <v>0CLOSE</v>
      </c>
      <c r="C1891" s="196"/>
      <c r="D1891" s="193"/>
      <c r="E1891" s="193" t="str">
        <f>IFERROR(VLOOKUP(D1891,Sort!B:C,2,0),"")</f>
        <v/>
      </c>
      <c r="F1891" s="194"/>
      <c r="G1891" s="195" t="str">
        <f t="shared" si="235"/>
        <v/>
      </c>
      <c r="H1891" s="243"/>
      <c r="I1891" s="197"/>
      <c r="J1891" s="243"/>
      <c r="K1891" s="197"/>
      <c r="L1891" s="198" t="str">
        <f t="shared" si="236"/>
        <v/>
      </c>
      <c r="M1891" s="199" t="str">
        <f t="shared" si="237"/>
        <v/>
      </c>
      <c r="N1891" s="200" t="str">
        <f t="shared" si="238"/>
        <v xml:space="preserve"> </v>
      </c>
      <c r="O1891" s="201"/>
      <c r="P1891" s="201"/>
      <c r="Q1891" s="202"/>
      <c r="R1891" s="202"/>
      <c r="S1891" s="202"/>
      <c r="T1891" s="193" t="str">
        <f>IFERROR(VLOOKUP(S1891,Sort!E:F,2,0),"")</f>
        <v/>
      </c>
      <c r="U1891" s="115" t="str">
        <f t="shared" si="239"/>
        <v/>
      </c>
      <c r="V1891" s="202" t="s">
        <v>422</v>
      </c>
      <c r="W1891" s="202"/>
      <c r="X1891" s="202"/>
      <c r="Y1891" s="202"/>
      <c r="Z1891" s="193"/>
      <c r="AA1891" s="193" t="s">
        <v>362</v>
      </c>
      <c r="AB1891" s="203"/>
      <c r="AC1891" s="204" t="str">
        <f t="shared" si="240"/>
        <v>CLOSE</v>
      </c>
      <c r="AD1891" s="47" t="str">
        <f t="array" ref="AD1891">IF(D1891="","",INDEX(HM_Unit!$D$1:$AE$1,MATCH(C1891,HM_Unit!$D$2:$AE$2,0)))</f>
        <v/>
      </c>
      <c r="AE1891" s="46"/>
      <c r="AF1891" s="46"/>
      <c r="AG1891" s="46"/>
      <c r="AH1891" s="46"/>
      <c r="AI1891" s="46"/>
      <c r="AJ1891" s="46"/>
      <c r="AK1891" s="46"/>
    </row>
    <row r="1892" spans="1:37" ht="12" customHeight="1">
      <c r="A1892" s="46" t="str">
        <f>IFERROR(VLOOKUP(D1892,Sort!B:D,3,0),"")</f>
        <v/>
      </c>
      <c r="B1892" s="190" t="str">
        <f t="shared" si="234"/>
        <v>0CLOSE</v>
      </c>
      <c r="C1892" s="196"/>
      <c r="D1892" s="193"/>
      <c r="E1892" s="193" t="str">
        <f>IFERROR(VLOOKUP(D1892,Sort!B:C,2,0),"")</f>
        <v/>
      </c>
      <c r="F1892" s="194"/>
      <c r="G1892" s="195" t="str">
        <f t="shared" si="235"/>
        <v/>
      </c>
      <c r="H1892" s="243"/>
      <c r="I1892" s="197"/>
      <c r="J1892" s="243"/>
      <c r="K1892" s="197"/>
      <c r="L1892" s="198" t="str">
        <f t="shared" si="236"/>
        <v/>
      </c>
      <c r="M1892" s="199" t="str">
        <f t="shared" si="237"/>
        <v/>
      </c>
      <c r="N1892" s="200" t="str">
        <f t="shared" si="238"/>
        <v xml:space="preserve"> </v>
      </c>
      <c r="O1892" s="201"/>
      <c r="P1892" s="201"/>
      <c r="Q1892" s="202"/>
      <c r="R1892" s="202"/>
      <c r="S1892" s="202"/>
      <c r="T1892" s="193" t="str">
        <f>IFERROR(VLOOKUP(S1892,Sort!E:F,2,0),"")</f>
        <v/>
      </c>
      <c r="U1892" s="115" t="str">
        <f t="shared" si="239"/>
        <v/>
      </c>
      <c r="V1892" s="202" t="s">
        <v>422</v>
      </c>
      <c r="W1892" s="202"/>
      <c r="X1892" s="202"/>
      <c r="Y1892" s="202"/>
      <c r="Z1892" s="193"/>
      <c r="AA1892" s="193" t="s">
        <v>362</v>
      </c>
      <c r="AB1892" s="203"/>
      <c r="AC1892" s="204" t="str">
        <f t="shared" si="240"/>
        <v>CLOSE</v>
      </c>
      <c r="AD1892" s="47" t="str">
        <f t="array" ref="AD1892">IF(D1892="","",INDEX(HM_Unit!$D$1:$AE$1,MATCH(C1892,HM_Unit!$D$2:$AE$2,0)))</f>
        <v/>
      </c>
      <c r="AE1892" s="46"/>
      <c r="AF1892" s="46"/>
      <c r="AG1892" s="46"/>
      <c r="AH1892" s="46"/>
      <c r="AI1892" s="46"/>
      <c r="AJ1892" s="46"/>
      <c r="AK1892" s="46"/>
    </row>
    <row r="1893" spans="1:37" ht="12" customHeight="1">
      <c r="A1893" s="46" t="str">
        <f>IFERROR(VLOOKUP(D1893,Sort!B:D,3,0),"")</f>
        <v/>
      </c>
      <c r="B1893" s="190" t="str">
        <f t="shared" si="234"/>
        <v>0CLOSE</v>
      </c>
      <c r="C1893" s="196"/>
      <c r="D1893" s="193"/>
      <c r="E1893" s="193" t="str">
        <f>IFERROR(VLOOKUP(D1893,Sort!B:C,2,0),"")</f>
        <v/>
      </c>
      <c r="F1893" s="194"/>
      <c r="G1893" s="195" t="str">
        <f t="shared" si="235"/>
        <v/>
      </c>
      <c r="H1893" s="243"/>
      <c r="I1893" s="197"/>
      <c r="J1893" s="243"/>
      <c r="K1893" s="197"/>
      <c r="L1893" s="198" t="str">
        <f t="shared" si="236"/>
        <v/>
      </c>
      <c r="M1893" s="199" t="str">
        <f t="shared" si="237"/>
        <v/>
      </c>
      <c r="N1893" s="200" t="str">
        <f t="shared" si="238"/>
        <v xml:space="preserve"> </v>
      </c>
      <c r="O1893" s="201"/>
      <c r="P1893" s="201"/>
      <c r="Q1893" s="202"/>
      <c r="R1893" s="202"/>
      <c r="S1893" s="202"/>
      <c r="T1893" s="193" t="str">
        <f>IFERROR(VLOOKUP(S1893,Sort!E:F,2,0),"")</f>
        <v/>
      </c>
      <c r="U1893" s="115" t="str">
        <f t="shared" si="239"/>
        <v/>
      </c>
      <c r="V1893" s="202" t="s">
        <v>422</v>
      </c>
      <c r="W1893" s="202"/>
      <c r="X1893" s="202"/>
      <c r="Y1893" s="202"/>
      <c r="Z1893" s="193"/>
      <c r="AA1893" s="193" t="s">
        <v>362</v>
      </c>
      <c r="AB1893" s="203"/>
      <c r="AC1893" s="204" t="str">
        <f t="shared" si="240"/>
        <v>CLOSE</v>
      </c>
      <c r="AD1893" s="47" t="str">
        <f t="array" ref="AD1893">IF(D1893="","",INDEX(HM_Unit!$D$1:$AE$1,MATCH(C1893,HM_Unit!$D$2:$AE$2,0)))</f>
        <v/>
      </c>
      <c r="AE1893" s="46"/>
      <c r="AF1893" s="46"/>
      <c r="AG1893" s="46"/>
      <c r="AH1893" s="46"/>
      <c r="AI1893" s="46"/>
      <c r="AJ1893" s="46"/>
      <c r="AK1893" s="46"/>
    </row>
    <row r="1894" spans="1:37" ht="12" customHeight="1">
      <c r="A1894" s="46" t="str">
        <f>IFERROR(VLOOKUP(D1894,Sort!B:D,3,0),"")</f>
        <v/>
      </c>
      <c r="B1894" s="190" t="str">
        <f t="shared" si="234"/>
        <v>0CLOSE</v>
      </c>
      <c r="C1894" s="196"/>
      <c r="D1894" s="193"/>
      <c r="E1894" s="193" t="str">
        <f>IFERROR(VLOOKUP(D1894,Sort!B:C,2,0),"")</f>
        <v/>
      </c>
      <c r="F1894" s="194"/>
      <c r="G1894" s="195" t="str">
        <f t="shared" si="235"/>
        <v/>
      </c>
      <c r="H1894" s="243"/>
      <c r="I1894" s="197"/>
      <c r="J1894" s="243"/>
      <c r="K1894" s="197"/>
      <c r="L1894" s="198" t="str">
        <f t="shared" si="236"/>
        <v/>
      </c>
      <c r="M1894" s="199" t="str">
        <f t="shared" si="237"/>
        <v/>
      </c>
      <c r="N1894" s="200" t="str">
        <f t="shared" si="238"/>
        <v xml:space="preserve"> </v>
      </c>
      <c r="O1894" s="201"/>
      <c r="P1894" s="201"/>
      <c r="Q1894" s="202"/>
      <c r="R1894" s="202"/>
      <c r="S1894" s="202"/>
      <c r="T1894" s="193" t="str">
        <f>IFERROR(VLOOKUP(S1894,Sort!E:F,2,0),"")</f>
        <v/>
      </c>
      <c r="U1894" s="115" t="str">
        <f t="shared" si="239"/>
        <v/>
      </c>
      <c r="V1894" s="202" t="s">
        <v>422</v>
      </c>
      <c r="W1894" s="202"/>
      <c r="X1894" s="202"/>
      <c r="Y1894" s="202"/>
      <c r="Z1894" s="193"/>
      <c r="AA1894" s="193" t="s">
        <v>362</v>
      </c>
      <c r="AB1894" s="203"/>
      <c r="AC1894" s="204" t="str">
        <f t="shared" si="240"/>
        <v>CLOSE</v>
      </c>
      <c r="AD1894" s="47" t="str">
        <f t="array" ref="AD1894">IF(D1894="","",INDEX(HM_Unit!$D$1:$AE$1,MATCH(C1894,HM_Unit!$D$2:$AE$2,0)))</f>
        <v/>
      </c>
      <c r="AE1894" s="46"/>
      <c r="AF1894" s="46"/>
      <c r="AG1894" s="46"/>
      <c r="AH1894" s="46"/>
      <c r="AI1894" s="46"/>
      <c r="AJ1894" s="46"/>
      <c r="AK1894" s="46"/>
    </row>
    <row r="1895" spans="1:37" ht="12" customHeight="1">
      <c r="A1895" s="46" t="str">
        <f>IFERROR(VLOOKUP(D1895,Sort!B:D,3,0),"")</f>
        <v/>
      </c>
      <c r="B1895" s="190" t="str">
        <f t="shared" si="234"/>
        <v>0CLOSE</v>
      </c>
      <c r="C1895" s="196"/>
      <c r="D1895" s="193"/>
      <c r="E1895" s="193" t="str">
        <f>IFERROR(VLOOKUP(D1895,Sort!B:C,2,0),"")</f>
        <v/>
      </c>
      <c r="F1895" s="194"/>
      <c r="G1895" s="195" t="str">
        <f t="shared" si="235"/>
        <v/>
      </c>
      <c r="H1895" s="243"/>
      <c r="I1895" s="197"/>
      <c r="J1895" s="243"/>
      <c r="K1895" s="197"/>
      <c r="L1895" s="198" t="str">
        <f t="shared" si="236"/>
        <v/>
      </c>
      <c r="M1895" s="199" t="str">
        <f t="shared" si="237"/>
        <v/>
      </c>
      <c r="N1895" s="200" t="str">
        <f t="shared" si="238"/>
        <v xml:space="preserve"> </v>
      </c>
      <c r="O1895" s="201"/>
      <c r="P1895" s="201"/>
      <c r="Q1895" s="202"/>
      <c r="R1895" s="202"/>
      <c r="S1895" s="202"/>
      <c r="T1895" s="193" t="str">
        <f>IFERROR(VLOOKUP(S1895,Sort!E:F,2,0),"")</f>
        <v/>
      </c>
      <c r="U1895" s="115" t="str">
        <f t="shared" si="239"/>
        <v/>
      </c>
      <c r="V1895" s="202" t="s">
        <v>422</v>
      </c>
      <c r="W1895" s="202"/>
      <c r="X1895" s="202"/>
      <c r="Y1895" s="202"/>
      <c r="Z1895" s="193"/>
      <c r="AA1895" s="193" t="s">
        <v>362</v>
      </c>
      <c r="AB1895" s="203"/>
      <c r="AC1895" s="204" t="str">
        <f t="shared" si="240"/>
        <v>CLOSE</v>
      </c>
      <c r="AD1895" s="47" t="str">
        <f t="array" ref="AD1895">IF(D1895="","",INDEX(HM_Unit!$D$1:$AE$1,MATCH(C1895,HM_Unit!$D$2:$AE$2,0)))</f>
        <v/>
      </c>
      <c r="AE1895" s="46"/>
      <c r="AF1895" s="46"/>
      <c r="AG1895" s="46"/>
      <c r="AH1895" s="46"/>
      <c r="AI1895" s="46"/>
      <c r="AJ1895" s="46"/>
      <c r="AK1895" s="46"/>
    </row>
    <row r="1896" spans="1:37" ht="12" customHeight="1">
      <c r="A1896" s="46" t="str">
        <f>IFERROR(VLOOKUP(D1896,Sort!B:D,3,0),"")</f>
        <v/>
      </c>
      <c r="B1896" s="190" t="str">
        <f t="shared" si="234"/>
        <v>0CLOSE</v>
      </c>
      <c r="C1896" s="196"/>
      <c r="D1896" s="193"/>
      <c r="E1896" s="193" t="str">
        <f>IFERROR(VLOOKUP(D1896,Sort!B:C,2,0),"")</f>
        <v/>
      </c>
      <c r="F1896" s="194"/>
      <c r="G1896" s="195" t="str">
        <f t="shared" si="235"/>
        <v/>
      </c>
      <c r="H1896" s="243"/>
      <c r="I1896" s="197"/>
      <c r="J1896" s="243"/>
      <c r="K1896" s="197"/>
      <c r="L1896" s="198" t="str">
        <f t="shared" si="236"/>
        <v/>
      </c>
      <c r="M1896" s="199" t="str">
        <f t="shared" si="237"/>
        <v/>
      </c>
      <c r="N1896" s="200" t="str">
        <f t="shared" si="238"/>
        <v xml:space="preserve"> </v>
      </c>
      <c r="O1896" s="201"/>
      <c r="P1896" s="201"/>
      <c r="Q1896" s="202"/>
      <c r="R1896" s="202"/>
      <c r="S1896" s="202"/>
      <c r="T1896" s="193" t="str">
        <f>IFERROR(VLOOKUP(S1896,Sort!E:F,2,0),"")</f>
        <v/>
      </c>
      <c r="U1896" s="115" t="str">
        <f t="shared" si="239"/>
        <v/>
      </c>
      <c r="V1896" s="202" t="s">
        <v>422</v>
      </c>
      <c r="W1896" s="202"/>
      <c r="X1896" s="202"/>
      <c r="Y1896" s="202"/>
      <c r="Z1896" s="193"/>
      <c r="AA1896" s="193" t="s">
        <v>362</v>
      </c>
      <c r="AB1896" s="203"/>
      <c r="AC1896" s="204" t="str">
        <f t="shared" si="240"/>
        <v>CLOSE</v>
      </c>
      <c r="AD1896" s="47" t="str">
        <f t="array" ref="AD1896">IF(D1896="","",INDEX(HM_Unit!$D$1:$AE$1,MATCH(C1896,HM_Unit!$D$2:$AE$2,0)))</f>
        <v/>
      </c>
      <c r="AE1896" s="46"/>
      <c r="AF1896" s="46"/>
      <c r="AG1896" s="46"/>
      <c r="AH1896" s="46"/>
      <c r="AI1896" s="46"/>
      <c r="AJ1896" s="46"/>
      <c r="AK1896" s="46"/>
    </row>
    <row r="1897" spans="1:37" ht="12" customHeight="1">
      <c r="A1897" s="46" t="str">
        <f>IFERROR(VLOOKUP(D1897,Sort!B:D,3,0),"")</f>
        <v/>
      </c>
      <c r="B1897" s="190" t="str">
        <f t="shared" si="234"/>
        <v>0CLOSE</v>
      </c>
      <c r="C1897" s="196"/>
      <c r="D1897" s="193"/>
      <c r="E1897" s="193" t="str">
        <f>IFERROR(VLOOKUP(D1897,Sort!B:C,2,0),"")</f>
        <v/>
      </c>
      <c r="F1897" s="194"/>
      <c r="G1897" s="195" t="str">
        <f t="shared" si="235"/>
        <v/>
      </c>
      <c r="H1897" s="243"/>
      <c r="I1897" s="197"/>
      <c r="J1897" s="243"/>
      <c r="K1897" s="197"/>
      <c r="L1897" s="198" t="str">
        <f t="shared" si="236"/>
        <v/>
      </c>
      <c r="M1897" s="199" t="str">
        <f t="shared" si="237"/>
        <v/>
      </c>
      <c r="N1897" s="200" t="str">
        <f t="shared" si="238"/>
        <v xml:space="preserve"> </v>
      </c>
      <c r="O1897" s="201"/>
      <c r="P1897" s="201"/>
      <c r="Q1897" s="202"/>
      <c r="R1897" s="202"/>
      <c r="S1897" s="202"/>
      <c r="T1897" s="193" t="str">
        <f>IFERROR(VLOOKUP(S1897,Sort!E:F,2,0),"")</f>
        <v/>
      </c>
      <c r="U1897" s="115" t="str">
        <f t="shared" si="239"/>
        <v/>
      </c>
      <c r="V1897" s="202" t="s">
        <v>422</v>
      </c>
      <c r="W1897" s="202"/>
      <c r="X1897" s="202"/>
      <c r="Y1897" s="202"/>
      <c r="Z1897" s="193"/>
      <c r="AA1897" s="193" t="s">
        <v>362</v>
      </c>
      <c r="AB1897" s="203"/>
      <c r="AC1897" s="204" t="str">
        <f t="shared" si="240"/>
        <v>CLOSE</v>
      </c>
      <c r="AD1897" s="47" t="str">
        <f t="array" ref="AD1897">IF(D1897="","",INDEX(HM_Unit!$D$1:$AE$1,MATCH(C1897,HM_Unit!$D$2:$AE$2,0)))</f>
        <v/>
      </c>
      <c r="AE1897" s="46"/>
      <c r="AF1897" s="46"/>
      <c r="AG1897" s="46"/>
      <c r="AH1897" s="46"/>
      <c r="AI1897" s="46"/>
      <c r="AJ1897" s="46"/>
      <c r="AK1897" s="46"/>
    </row>
    <row r="1898" spans="1:37" ht="12" customHeight="1">
      <c r="A1898" s="46" t="str">
        <f>IFERROR(VLOOKUP(D1898,Sort!B:D,3,0),"")</f>
        <v/>
      </c>
      <c r="B1898" s="190" t="str">
        <f t="shared" si="234"/>
        <v>0CLOSE</v>
      </c>
      <c r="C1898" s="196"/>
      <c r="D1898" s="193"/>
      <c r="E1898" s="193" t="str">
        <f>IFERROR(VLOOKUP(D1898,Sort!B:C,2,0),"")</f>
        <v/>
      </c>
      <c r="F1898" s="194"/>
      <c r="G1898" s="195" t="str">
        <f t="shared" si="235"/>
        <v/>
      </c>
      <c r="H1898" s="243"/>
      <c r="I1898" s="197"/>
      <c r="J1898" s="243"/>
      <c r="K1898" s="197"/>
      <c r="L1898" s="198" t="str">
        <f t="shared" si="236"/>
        <v/>
      </c>
      <c r="M1898" s="199" t="str">
        <f t="shared" si="237"/>
        <v/>
      </c>
      <c r="N1898" s="200" t="str">
        <f t="shared" si="238"/>
        <v xml:space="preserve"> </v>
      </c>
      <c r="O1898" s="201"/>
      <c r="P1898" s="201"/>
      <c r="Q1898" s="202"/>
      <c r="R1898" s="202"/>
      <c r="S1898" s="202"/>
      <c r="T1898" s="193" t="str">
        <f>IFERROR(VLOOKUP(S1898,Sort!E:F,2,0),"")</f>
        <v/>
      </c>
      <c r="U1898" s="115" t="str">
        <f t="shared" si="239"/>
        <v/>
      </c>
      <c r="V1898" s="202" t="s">
        <v>422</v>
      </c>
      <c r="W1898" s="202"/>
      <c r="X1898" s="202"/>
      <c r="Y1898" s="202"/>
      <c r="Z1898" s="193"/>
      <c r="AA1898" s="193" t="s">
        <v>362</v>
      </c>
      <c r="AB1898" s="203"/>
      <c r="AC1898" s="204" t="str">
        <f t="shared" si="240"/>
        <v>CLOSE</v>
      </c>
      <c r="AD1898" s="47" t="str">
        <f t="array" ref="AD1898">IF(D1898="","",INDEX(HM_Unit!$D$1:$AE$1,MATCH(C1898,HM_Unit!$D$2:$AE$2,0)))</f>
        <v/>
      </c>
      <c r="AE1898" s="46"/>
      <c r="AF1898" s="46"/>
      <c r="AG1898" s="46"/>
      <c r="AH1898" s="46"/>
      <c r="AI1898" s="46"/>
      <c r="AJ1898" s="46"/>
      <c r="AK1898" s="46"/>
    </row>
    <row r="1899" spans="1:37" ht="12" customHeight="1">
      <c r="A1899" s="46" t="str">
        <f>IFERROR(VLOOKUP(D1899,Sort!B:D,3,0),"")</f>
        <v/>
      </c>
      <c r="B1899" s="190" t="str">
        <f t="shared" si="234"/>
        <v>0CLOSE</v>
      </c>
      <c r="C1899" s="196"/>
      <c r="D1899" s="193"/>
      <c r="E1899" s="193" t="str">
        <f>IFERROR(VLOOKUP(D1899,Sort!B:C,2,0),"")</f>
        <v/>
      </c>
      <c r="F1899" s="194"/>
      <c r="G1899" s="195" t="str">
        <f t="shared" si="235"/>
        <v/>
      </c>
      <c r="H1899" s="243"/>
      <c r="I1899" s="197"/>
      <c r="J1899" s="243"/>
      <c r="K1899" s="197"/>
      <c r="L1899" s="198" t="str">
        <f t="shared" si="236"/>
        <v/>
      </c>
      <c r="M1899" s="199" t="str">
        <f t="shared" si="237"/>
        <v/>
      </c>
      <c r="N1899" s="200" t="str">
        <f t="shared" si="238"/>
        <v xml:space="preserve"> </v>
      </c>
      <c r="O1899" s="201"/>
      <c r="P1899" s="201"/>
      <c r="Q1899" s="202"/>
      <c r="R1899" s="202"/>
      <c r="S1899" s="202"/>
      <c r="T1899" s="193" t="str">
        <f>IFERROR(VLOOKUP(S1899,Sort!E:F,2,0),"")</f>
        <v/>
      </c>
      <c r="U1899" s="115" t="str">
        <f t="shared" si="239"/>
        <v/>
      </c>
      <c r="V1899" s="202" t="s">
        <v>422</v>
      </c>
      <c r="W1899" s="202"/>
      <c r="X1899" s="202"/>
      <c r="Y1899" s="202"/>
      <c r="Z1899" s="193"/>
      <c r="AA1899" s="193" t="s">
        <v>362</v>
      </c>
      <c r="AB1899" s="203"/>
      <c r="AC1899" s="204" t="str">
        <f t="shared" si="240"/>
        <v>CLOSE</v>
      </c>
      <c r="AD1899" s="47" t="str">
        <f t="array" ref="AD1899">IF(D1899="","",INDEX(HM_Unit!$D$1:$AE$1,MATCH(C1899,HM_Unit!$D$2:$AE$2,0)))</f>
        <v/>
      </c>
      <c r="AE1899" s="46"/>
      <c r="AF1899" s="46"/>
      <c r="AG1899" s="46"/>
      <c r="AH1899" s="46"/>
      <c r="AI1899" s="46"/>
      <c r="AJ1899" s="46"/>
      <c r="AK1899" s="46"/>
    </row>
    <row r="1900" spans="1:37" ht="12" customHeight="1">
      <c r="A1900" s="46" t="str">
        <f>IFERROR(VLOOKUP(D1900,Sort!B:D,3,0),"")</f>
        <v/>
      </c>
      <c r="B1900" s="190" t="str">
        <f t="shared" si="234"/>
        <v>0CLOSE</v>
      </c>
      <c r="C1900" s="196"/>
      <c r="D1900" s="193"/>
      <c r="E1900" s="193" t="str">
        <f>IFERROR(VLOOKUP(D1900,Sort!B:C,2,0),"")</f>
        <v/>
      </c>
      <c r="F1900" s="194"/>
      <c r="G1900" s="195" t="str">
        <f t="shared" si="235"/>
        <v/>
      </c>
      <c r="H1900" s="243"/>
      <c r="I1900" s="197"/>
      <c r="J1900" s="243"/>
      <c r="K1900" s="197"/>
      <c r="L1900" s="198" t="str">
        <f t="shared" si="236"/>
        <v/>
      </c>
      <c r="M1900" s="199" t="str">
        <f t="shared" si="237"/>
        <v/>
      </c>
      <c r="N1900" s="200" t="str">
        <f t="shared" si="238"/>
        <v xml:space="preserve"> </v>
      </c>
      <c r="O1900" s="201"/>
      <c r="P1900" s="201"/>
      <c r="Q1900" s="202"/>
      <c r="R1900" s="202"/>
      <c r="S1900" s="202"/>
      <c r="T1900" s="193" t="str">
        <f>IFERROR(VLOOKUP(S1900,Sort!E:F,2,0),"")</f>
        <v/>
      </c>
      <c r="U1900" s="115" t="str">
        <f t="shared" si="239"/>
        <v/>
      </c>
      <c r="V1900" s="202" t="s">
        <v>422</v>
      </c>
      <c r="W1900" s="202"/>
      <c r="X1900" s="202"/>
      <c r="Y1900" s="202"/>
      <c r="Z1900" s="193"/>
      <c r="AA1900" s="193" t="s">
        <v>362</v>
      </c>
      <c r="AB1900" s="203"/>
      <c r="AC1900" s="204" t="str">
        <f t="shared" si="240"/>
        <v>CLOSE</v>
      </c>
      <c r="AD1900" s="47" t="str">
        <f t="array" ref="AD1900">IF(D1900="","",INDEX(HM_Unit!$D$1:$AE$1,MATCH(C1900,HM_Unit!$D$2:$AE$2,0)))</f>
        <v/>
      </c>
      <c r="AE1900" s="46"/>
      <c r="AF1900" s="46"/>
      <c r="AG1900" s="46"/>
      <c r="AH1900" s="46"/>
      <c r="AI1900" s="46"/>
      <c r="AJ1900" s="46"/>
      <c r="AK1900" s="46"/>
    </row>
    <row r="1901" spans="1:37" ht="12" customHeight="1">
      <c r="A1901" s="46" t="str">
        <f>IFERROR(VLOOKUP(D1901,Sort!B:D,3,0),"")</f>
        <v/>
      </c>
      <c r="B1901" s="190" t="str">
        <f t="shared" si="234"/>
        <v>0CLOSE</v>
      </c>
      <c r="C1901" s="196"/>
      <c r="D1901" s="193"/>
      <c r="E1901" s="193" t="str">
        <f>IFERROR(VLOOKUP(D1901,Sort!B:C,2,0),"")</f>
        <v/>
      </c>
      <c r="F1901" s="194"/>
      <c r="G1901" s="195" t="str">
        <f t="shared" si="235"/>
        <v/>
      </c>
      <c r="H1901" s="243"/>
      <c r="I1901" s="197"/>
      <c r="J1901" s="243"/>
      <c r="K1901" s="197"/>
      <c r="L1901" s="198" t="str">
        <f t="shared" si="236"/>
        <v/>
      </c>
      <c r="M1901" s="199" t="str">
        <f t="shared" si="237"/>
        <v/>
      </c>
      <c r="N1901" s="200" t="str">
        <f t="shared" si="238"/>
        <v xml:space="preserve"> </v>
      </c>
      <c r="O1901" s="201"/>
      <c r="P1901" s="201"/>
      <c r="Q1901" s="202"/>
      <c r="R1901" s="202"/>
      <c r="S1901" s="202"/>
      <c r="T1901" s="193" t="str">
        <f>IFERROR(VLOOKUP(S1901,Sort!E:F,2,0),"")</f>
        <v/>
      </c>
      <c r="U1901" s="115" t="str">
        <f t="shared" si="239"/>
        <v/>
      </c>
      <c r="V1901" s="202" t="s">
        <v>422</v>
      </c>
      <c r="W1901" s="202"/>
      <c r="X1901" s="202"/>
      <c r="Y1901" s="202"/>
      <c r="Z1901" s="193"/>
      <c r="AA1901" s="193" t="s">
        <v>362</v>
      </c>
      <c r="AB1901" s="203"/>
      <c r="AC1901" s="204" t="str">
        <f t="shared" si="240"/>
        <v>CLOSE</v>
      </c>
      <c r="AD1901" s="47" t="str">
        <f t="array" ref="AD1901">IF(D1901="","",INDEX(HM_Unit!$D$1:$AE$1,MATCH(C1901,HM_Unit!$D$2:$AE$2,0)))</f>
        <v/>
      </c>
      <c r="AE1901" s="46"/>
      <c r="AF1901" s="46"/>
      <c r="AG1901" s="46"/>
      <c r="AH1901" s="46"/>
      <c r="AI1901" s="46"/>
      <c r="AJ1901" s="46"/>
      <c r="AK1901" s="46"/>
    </row>
    <row r="1902" spans="1:37" ht="12" customHeight="1">
      <c r="A1902" s="46" t="str">
        <f>IFERROR(VLOOKUP(D1902,Sort!B:D,3,0),"")</f>
        <v/>
      </c>
      <c r="B1902" s="190" t="str">
        <f t="shared" si="234"/>
        <v>0CLOSE</v>
      </c>
      <c r="C1902" s="196"/>
      <c r="D1902" s="193"/>
      <c r="E1902" s="193" t="str">
        <f>IFERROR(VLOOKUP(D1902,Sort!B:C,2,0),"")</f>
        <v/>
      </c>
      <c r="F1902" s="194"/>
      <c r="G1902" s="195" t="str">
        <f t="shared" si="235"/>
        <v/>
      </c>
      <c r="H1902" s="243"/>
      <c r="I1902" s="197"/>
      <c r="J1902" s="243"/>
      <c r="K1902" s="197"/>
      <c r="L1902" s="198" t="str">
        <f t="shared" si="236"/>
        <v/>
      </c>
      <c r="M1902" s="199" t="str">
        <f t="shared" si="237"/>
        <v/>
      </c>
      <c r="N1902" s="200" t="str">
        <f t="shared" si="238"/>
        <v xml:space="preserve"> </v>
      </c>
      <c r="O1902" s="201"/>
      <c r="P1902" s="201"/>
      <c r="Q1902" s="202"/>
      <c r="R1902" s="202"/>
      <c r="S1902" s="202"/>
      <c r="T1902" s="193" t="str">
        <f>IFERROR(VLOOKUP(S1902,Sort!E:F,2,0),"")</f>
        <v/>
      </c>
      <c r="U1902" s="115" t="str">
        <f t="shared" si="239"/>
        <v/>
      </c>
      <c r="V1902" s="202" t="s">
        <v>422</v>
      </c>
      <c r="W1902" s="202"/>
      <c r="X1902" s="202"/>
      <c r="Y1902" s="202"/>
      <c r="Z1902" s="193"/>
      <c r="AA1902" s="193" t="s">
        <v>362</v>
      </c>
      <c r="AB1902" s="203"/>
      <c r="AC1902" s="204" t="str">
        <f t="shared" si="240"/>
        <v>CLOSE</v>
      </c>
      <c r="AD1902" s="47" t="str">
        <f t="array" ref="AD1902">IF(D1902="","",INDEX(HM_Unit!$D$1:$AE$1,MATCH(C1902,HM_Unit!$D$2:$AE$2,0)))</f>
        <v/>
      </c>
      <c r="AE1902" s="46"/>
      <c r="AF1902" s="46"/>
      <c r="AG1902" s="46"/>
      <c r="AH1902" s="46"/>
      <c r="AI1902" s="46"/>
      <c r="AJ1902" s="46"/>
      <c r="AK1902" s="46"/>
    </row>
    <row r="1903" spans="1:37" ht="12" customHeight="1">
      <c r="A1903" s="46" t="str">
        <f>IFERROR(VLOOKUP(D1903,Sort!B:D,3,0),"")</f>
        <v/>
      </c>
      <c r="B1903" s="190" t="str">
        <f t="shared" si="234"/>
        <v>0CLOSE</v>
      </c>
      <c r="C1903" s="196"/>
      <c r="D1903" s="193"/>
      <c r="E1903" s="193" t="str">
        <f>IFERROR(VLOOKUP(D1903,Sort!B:C,2,0),"")</f>
        <v/>
      </c>
      <c r="F1903" s="194"/>
      <c r="G1903" s="195" t="str">
        <f t="shared" si="235"/>
        <v/>
      </c>
      <c r="H1903" s="243"/>
      <c r="I1903" s="197"/>
      <c r="J1903" s="243"/>
      <c r="K1903" s="197"/>
      <c r="L1903" s="198" t="str">
        <f t="shared" si="236"/>
        <v/>
      </c>
      <c r="M1903" s="199" t="str">
        <f t="shared" si="237"/>
        <v/>
      </c>
      <c r="N1903" s="200" t="str">
        <f t="shared" si="238"/>
        <v xml:space="preserve"> </v>
      </c>
      <c r="O1903" s="201"/>
      <c r="P1903" s="201"/>
      <c r="Q1903" s="202"/>
      <c r="R1903" s="202"/>
      <c r="S1903" s="202"/>
      <c r="T1903" s="193" t="str">
        <f>IFERROR(VLOOKUP(S1903,Sort!E:F,2,0),"")</f>
        <v/>
      </c>
      <c r="U1903" s="115" t="str">
        <f t="shared" si="239"/>
        <v/>
      </c>
      <c r="V1903" s="202" t="s">
        <v>422</v>
      </c>
      <c r="W1903" s="202"/>
      <c r="X1903" s="202"/>
      <c r="Y1903" s="202"/>
      <c r="Z1903" s="193"/>
      <c r="AA1903" s="193" t="s">
        <v>362</v>
      </c>
      <c r="AB1903" s="203"/>
      <c r="AC1903" s="204" t="str">
        <f t="shared" si="240"/>
        <v>CLOSE</v>
      </c>
      <c r="AD1903" s="47" t="str">
        <f t="array" ref="AD1903">IF(D1903="","",INDEX(HM_Unit!$D$1:$AE$1,MATCH(C1903,HM_Unit!$D$2:$AE$2,0)))</f>
        <v/>
      </c>
      <c r="AE1903" s="46"/>
      <c r="AF1903" s="46"/>
      <c r="AG1903" s="46"/>
      <c r="AH1903" s="46"/>
      <c r="AI1903" s="46"/>
      <c r="AJ1903" s="46"/>
      <c r="AK1903" s="46"/>
    </row>
    <row r="1904" spans="1:37" ht="12" customHeight="1">
      <c r="A1904" s="46" t="str">
        <f>IFERROR(VLOOKUP(D1904,Sort!B:D,3,0),"")</f>
        <v/>
      </c>
      <c r="B1904" s="190" t="str">
        <f t="shared" si="234"/>
        <v>0CLOSE</v>
      </c>
      <c r="C1904" s="196"/>
      <c r="D1904" s="193"/>
      <c r="E1904" s="193" t="str">
        <f>IFERROR(VLOOKUP(D1904,Sort!B:C,2,0),"")</f>
        <v/>
      </c>
      <c r="F1904" s="194"/>
      <c r="G1904" s="195" t="str">
        <f t="shared" si="235"/>
        <v/>
      </c>
      <c r="H1904" s="243"/>
      <c r="I1904" s="197"/>
      <c r="J1904" s="243"/>
      <c r="K1904" s="197"/>
      <c r="L1904" s="198" t="str">
        <f t="shared" si="236"/>
        <v/>
      </c>
      <c r="M1904" s="199" t="str">
        <f t="shared" si="237"/>
        <v/>
      </c>
      <c r="N1904" s="200" t="str">
        <f t="shared" si="238"/>
        <v xml:space="preserve"> </v>
      </c>
      <c r="O1904" s="201"/>
      <c r="P1904" s="201"/>
      <c r="Q1904" s="202"/>
      <c r="R1904" s="202"/>
      <c r="S1904" s="202"/>
      <c r="T1904" s="193" t="str">
        <f>IFERROR(VLOOKUP(S1904,Sort!E:F,2,0),"")</f>
        <v/>
      </c>
      <c r="U1904" s="115" t="str">
        <f t="shared" si="239"/>
        <v/>
      </c>
      <c r="V1904" s="202" t="s">
        <v>422</v>
      </c>
      <c r="W1904" s="202"/>
      <c r="X1904" s="202"/>
      <c r="Y1904" s="202"/>
      <c r="Z1904" s="193"/>
      <c r="AA1904" s="193" t="s">
        <v>362</v>
      </c>
      <c r="AB1904" s="203"/>
      <c r="AC1904" s="204" t="str">
        <f t="shared" si="240"/>
        <v>CLOSE</v>
      </c>
      <c r="AD1904" s="47" t="str">
        <f t="array" ref="AD1904">IF(D1904="","",INDEX(HM_Unit!$D$1:$AE$1,MATCH(C1904,HM_Unit!$D$2:$AE$2,0)))</f>
        <v/>
      </c>
      <c r="AE1904" s="46"/>
      <c r="AF1904" s="46"/>
      <c r="AG1904" s="46"/>
      <c r="AH1904" s="46"/>
      <c r="AI1904" s="46"/>
      <c r="AJ1904" s="46"/>
      <c r="AK1904" s="46"/>
    </row>
    <row r="1905" spans="1:37" ht="12" customHeight="1">
      <c r="A1905" s="46" t="str">
        <f>IFERROR(VLOOKUP(D1905,Sort!B:D,3,0),"")</f>
        <v/>
      </c>
      <c r="B1905" s="190" t="str">
        <f t="shared" si="234"/>
        <v>0CLOSE</v>
      </c>
      <c r="C1905" s="196"/>
      <c r="D1905" s="193"/>
      <c r="E1905" s="193" t="str">
        <f>IFERROR(VLOOKUP(D1905,Sort!B:C,2,0),"")</f>
        <v/>
      </c>
      <c r="F1905" s="194"/>
      <c r="G1905" s="195" t="str">
        <f t="shared" si="235"/>
        <v/>
      </c>
      <c r="H1905" s="243"/>
      <c r="I1905" s="197"/>
      <c r="J1905" s="243"/>
      <c r="K1905" s="197"/>
      <c r="L1905" s="198" t="str">
        <f t="shared" si="236"/>
        <v/>
      </c>
      <c r="M1905" s="199" t="str">
        <f t="shared" si="237"/>
        <v/>
      </c>
      <c r="N1905" s="200" t="str">
        <f t="shared" si="238"/>
        <v xml:space="preserve"> </v>
      </c>
      <c r="O1905" s="201"/>
      <c r="P1905" s="201"/>
      <c r="Q1905" s="202"/>
      <c r="R1905" s="202"/>
      <c r="S1905" s="202"/>
      <c r="T1905" s="193" t="str">
        <f>IFERROR(VLOOKUP(S1905,Sort!E:F,2,0),"")</f>
        <v/>
      </c>
      <c r="U1905" s="115" t="str">
        <f t="shared" si="239"/>
        <v/>
      </c>
      <c r="V1905" s="202" t="s">
        <v>422</v>
      </c>
      <c r="W1905" s="202"/>
      <c r="X1905" s="202"/>
      <c r="Y1905" s="202"/>
      <c r="Z1905" s="193"/>
      <c r="AA1905" s="193" t="s">
        <v>362</v>
      </c>
      <c r="AB1905" s="203"/>
      <c r="AC1905" s="204" t="str">
        <f t="shared" si="240"/>
        <v>CLOSE</v>
      </c>
      <c r="AD1905" s="47" t="str">
        <f t="array" ref="AD1905">IF(D1905="","",INDEX(HM_Unit!$D$1:$AE$1,MATCH(C1905,HM_Unit!$D$2:$AE$2,0)))</f>
        <v/>
      </c>
      <c r="AE1905" s="46"/>
      <c r="AF1905" s="46"/>
      <c r="AG1905" s="46"/>
      <c r="AH1905" s="46"/>
      <c r="AI1905" s="46"/>
      <c r="AJ1905" s="46"/>
      <c r="AK1905" s="46"/>
    </row>
    <row r="1906" spans="1:37" ht="12" customHeight="1">
      <c r="A1906" s="46" t="str">
        <f>IFERROR(VLOOKUP(D1906,Sort!B:D,3,0),"")</f>
        <v/>
      </c>
      <c r="B1906" s="190" t="str">
        <f t="shared" si="234"/>
        <v>0CLOSE</v>
      </c>
      <c r="C1906" s="196"/>
      <c r="D1906" s="193"/>
      <c r="E1906" s="193" t="str">
        <f>IFERROR(VLOOKUP(D1906,Sort!B:C,2,0),"")</f>
        <v/>
      </c>
      <c r="F1906" s="194"/>
      <c r="G1906" s="195" t="str">
        <f t="shared" si="235"/>
        <v/>
      </c>
      <c r="H1906" s="243"/>
      <c r="I1906" s="197"/>
      <c r="J1906" s="243"/>
      <c r="K1906" s="197"/>
      <c r="L1906" s="198" t="str">
        <f t="shared" si="236"/>
        <v/>
      </c>
      <c r="M1906" s="199" t="str">
        <f t="shared" si="237"/>
        <v/>
      </c>
      <c r="N1906" s="200" t="str">
        <f t="shared" si="238"/>
        <v xml:space="preserve"> </v>
      </c>
      <c r="O1906" s="201"/>
      <c r="P1906" s="201"/>
      <c r="Q1906" s="202"/>
      <c r="R1906" s="202"/>
      <c r="S1906" s="202"/>
      <c r="T1906" s="193" t="str">
        <f>IFERROR(VLOOKUP(S1906,Sort!E:F,2,0),"")</f>
        <v/>
      </c>
      <c r="U1906" s="115" t="str">
        <f t="shared" si="239"/>
        <v/>
      </c>
      <c r="V1906" s="202" t="s">
        <v>422</v>
      </c>
      <c r="W1906" s="202"/>
      <c r="X1906" s="202"/>
      <c r="Y1906" s="202"/>
      <c r="Z1906" s="193"/>
      <c r="AA1906" s="193" t="s">
        <v>362</v>
      </c>
      <c r="AB1906" s="203"/>
      <c r="AC1906" s="204" t="str">
        <f t="shared" si="240"/>
        <v>CLOSE</v>
      </c>
      <c r="AD1906" s="47" t="str">
        <f t="array" ref="AD1906">IF(D1906="","",INDEX(HM_Unit!$D$1:$AE$1,MATCH(C1906,HM_Unit!$D$2:$AE$2,0)))</f>
        <v/>
      </c>
      <c r="AE1906" s="46"/>
      <c r="AF1906" s="46"/>
      <c r="AG1906" s="46"/>
      <c r="AH1906" s="46"/>
      <c r="AI1906" s="46"/>
      <c r="AJ1906" s="46"/>
      <c r="AK1906" s="46"/>
    </row>
    <row r="1907" spans="1:37" ht="12" customHeight="1">
      <c r="A1907" s="46" t="str">
        <f>IFERROR(VLOOKUP(D1907,Sort!B:D,3,0),"")</f>
        <v/>
      </c>
      <c r="B1907" s="190" t="str">
        <f t="shared" si="234"/>
        <v>0CLOSE</v>
      </c>
      <c r="C1907" s="196"/>
      <c r="D1907" s="193"/>
      <c r="E1907" s="193" t="str">
        <f>IFERROR(VLOOKUP(D1907,Sort!B:C,2,0),"")</f>
        <v/>
      </c>
      <c r="F1907" s="194"/>
      <c r="G1907" s="195" t="str">
        <f t="shared" si="235"/>
        <v/>
      </c>
      <c r="H1907" s="243"/>
      <c r="I1907" s="197"/>
      <c r="J1907" s="243"/>
      <c r="K1907" s="197"/>
      <c r="L1907" s="198" t="str">
        <f t="shared" si="236"/>
        <v/>
      </c>
      <c r="M1907" s="199" t="str">
        <f t="shared" si="237"/>
        <v/>
      </c>
      <c r="N1907" s="200" t="str">
        <f t="shared" si="238"/>
        <v xml:space="preserve"> </v>
      </c>
      <c r="O1907" s="201"/>
      <c r="P1907" s="201"/>
      <c r="Q1907" s="202"/>
      <c r="R1907" s="202"/>
      <c r="S1907" s="202"/>
      <c r="T1907" s="193" t="str">
        <f>IFERROR(VLOOKUP(S1907,Sort!E:F,2,0),"")</f>
        <v/>
      </c>
      <c r="U1907" s="115" t="str">
        <f t="shared" si="239"/>
        <v/>
      </c>
      <c r="V1907" s="202" t="s">
        <v>422</v>
      </c>
      <c r="W1907" s="202"/>
      <c r="X1907" s="202"/>
      <c r="Y1907" s="202"/>
      <c r="Z1907" s="193"/>
      <c r="AA1907" s="193" t="s">
        <v>362</v>
      </c>
      <c r="AB1907" s="203"/>
      <c r="AC1907" s="204" t="str">
        <f t="shared" si="240"/>
        <v>CLOSE</v>
      </c>
      <c r="AD1907" s="47" t="str">
        <f t="array" ref="AD1907">IF(D1907="","",INDEX(HM_Unit!$D$1:$AE$1,MATCH(C1907,HM_Unit!$D$2:$AE$2,0)))</f>
        <v/>
      </c>
      <c r="AE1907" s="46"/>
      <c r="AF1907" s="46"/>
      <c r="AG1907" s="46"/>
      <c r="AH1907" s="46"/>
      <c r="AI1907" s="46"/>
      <c r="AJ1907" s="46"/>
      <c r="AK1907" s="46"/>
    </row>
    <row r="1908" spans="1:37" ht="12" customHeight="1">
      <c r="A1908" s="46" t="str">
        <f>IFERROR(VLOOKUP(D1908,Sort!B:D,3,0),"")</f>
        <v/>
      </c>
      <c r="B1908" s="190" t="str">
        <f t="shared" si="234"/>
        <v>0CLOSE</v>
      </c>
      <c r="C1908" s="196"/>
      <c r="D1908" s="193"/>
      <c r="E1908" s="193" t="str">
        <f>IFERROR(VLOOKUP(D1908,Sort!B:C,2,0),"")</f>
        <v/>
      </c>
      <c r="F1908" s="194"/>
      <c r="G1908" s="195" t="str">
        <f t="shared" si="235"/>
        <v/>
      </c>
      <c r="H1908" s="243"/>
      <c r="I1908" s="197"/>
      <c r="J1908" s="243"/>
      <c r="K1908" s="197"/>
      <c r="L1908" s="198" t="str">
        <f t="shared" si="236"/>
        <v/>
      </c>
      <c r="M1908" s="199" t="str">
        <f t="shared" si="237"/>
        <v/>
      </c>
      <c r="N1908" s="200" t="str">
        <f t="shared" si="238"/>
        <v xml:space="preserve"> </v>
      </c>
      <c r="O1908" s="201"/>
      <c r="P1908" s="201"/>
      <c r="Q1908" s="202"/>
      <c r="R1908" s="202"/>
      <c r="S1908" s="202"/>
      <c r="T1908" s="193" t="str">
        <f>IFERROR(VLOOKUP(S1908,Sort!E:F,2,0),"")</f>
        <v/>
      </c>
      <c r="U1908" s="115" t="str">
        <f t="shared" si="239"/>
        <v/>
      </c>
      <c r="V1908" s="202" t="s">
        <v>422</v>
      </c>
      <c r="W1908" s="202"/>
      <c r="X1908" s="202"/>
      <c r="Y1908" s="202"/>
      <c r="Z1908" s="193"/>
      <c r="AA1908" s="193" t="s">
        <v>362</v>
      </c>
      <c r="AB1908" s="203"/>
      <c r="AC1908" s="204" t="str">
        <f t="shared" si="240"/>
        <v>CLOSE</v>
      </c>
      <c r="AD1908" s="47" t="str">
        <f t="array" ref="AD1908">IF(D1908="","",INDEX(HM_Unit!$D$1:$AE$1,MATCH(C1908,HM_Unit!$D$2:$AE$2,0)))</f>
        <v/>
      </c>
      <c r="AE1908" s="46"/>
      <c r="AF1908" s="46"/>
      <c r="AG1908" s="46"/>
      <c r="AH1908" s="46"/>
      <c r="AI1908" s="46"/>
      <c r="AJ1908" s="46"/>
      <c r="AK1908" s="46"/>
    </row>
    <row r="1909" spans="1:37" ht="12" customHeight="1">
      <c r="A1909" s="46" t="str">
        <f>IFERROR(VLOOKUP(D1909,Sort!B:D,3,0),"")</f>
        <v/>
      </c>
      <c r="B1909" s="190" t="str">
        <f t="shared" si="234"/>
        <v>0CLOSE</v>
      </c>
      <c r="C1909" s="196"/>
      <c r="D1909" s="193"/>
      <c r="E1909" s="193" t="str">
        <f>IFERROR(VLOOKUP(D1909,Sort!B:C,2,0),"")</f>
        <v/>
      </c>
      <c r="F1909" s="194"/>
      <c r="G1909" s="195" t="str">
        <f t="shared" si="235"/>
        <v/>
      </c>
      <c r="H1909" s="243"/>
      <c r="I1909" s="197"/>
      <c r="J1909" s="243"/>
      <c r="K1909" s="197"/>
      <c r="L1909" s="198" t="str">
        <f t="shared" si="236"/>
        <v/>
      </c>
      <c r="M1909" s="199" t="str">
        <f t="shared" si="237"/>
        <v/>
      </c>
      <c r="N1909" s="200" t="str">
        <f t="shared" si="238"/>
        <v xml:space="preserve"> </v>
      </c>
      <c r="O1909" s="201"/>
      <c r="P1909" s="201"/>
      <c r="Q1909" s="202"/>
      <c r="R1909" s="202"/>
      <c r="S1909" s="202"/>
      <c r="T1909" s="193" t="str">
        <f>IFERROR(VLOOKUP(S1909,Sort!E:F,2,0),"")</f>
        <v/>
      </c>
      <c r="U1909" s="115" t="str">
        <f t="shared" si="239"/>
        <v/>
      </c>
      <c r="V1909" s="202" t="s">
        <v>422</v>
      </c>
      <c r="W1909" s="202"/>
      <c r="X1909" s="202"/>
      <c r="Y1909" s="202"/>
      <c r="Z1909" s="193"/>
      <c r="AA1909" s="193" t="s">
        <v>362</v>
      </c>
      <c r="AB1909" s="203"/>
      <c r="AC1909" s="204" t="str">
        <f t="shared" si="240"/>
        <v>CLOSE</v>
      </c>
      <c r="AD1909" s="47" t="str">
        <f t="array" ref="AD1909">IF(D1909="","",INDEX(HM_Unit!$D$1:$AE$1,MATCH(C1909,HM_Unit!$D$2:$AE$2,0)))</f>
        <v/>
      </c>
      <c r="AE1909" s="46"/>
      <c r="AF1909" s="46"/>
      <c r="AG1909" s="46"/>
      <c r="AH1909" s="46"/>
      <c r="AI1909" s="46"/>
      <c r="AJ1909" s="46"/>
      <c r="AK1909" s="46"/>
    </row>
    <row r="1910" spans="1:37" ht="12" customHeight="1">
      <c r="A1910" s="46" t="str">
        <f>IFERROR(VLOOKUP(D1910,Sort!B:D,3,0),"")</f>
        <v/>
      </c>
      <c r="B1910" s="190" t="str">
        <f t="shared" si="234"/>
        <v>0CLOSE</v>
      </c>
      <c r="C1910" s="196"/>
      <c r="D1910" s="193"/>
      <c r="E1910" s="193" t="str">
        <f>IFERROR(VLOOKUP(D1910,Sort!B:C,2,0),"")</f>
        <v/>
      </c>
      <c r="F1910" s="194"/>
      <c r="G1910" s="195" t="str">
        <f t="shared" si="235"/>
        <v/>
      </c>
      <c r="H1910" s="243"/>
      <c r="I1910" s="197"/>
      <c r="J1910" s="243"/>
      <c r="K1910" s="197"/>
      <c r="L1910" s="198" t="str">
        <f t="shared" si="236"/>
        <v/>
      </c>
      <c r="M1910" s="199" t="str">
        <f t="shared" si="237"/>
        <v/>
      </c>
      <c r="N1910" s="200" t="str">
        <f t="shared" si="238"/>
        <v xml:space="preserve"> </v>
      </c>
      <c r="O1910" s="201"/>
      <c r="P1910" s="201"/>
      <c r="Q1910" s="202"/>
      <c r="R1910" s="202"/>
      <c r="S1910" s="202"/>
      <c r="T1910" s="193" t="str">
        <f>IFERROR(VLOOKUP(S1910,Sort!E:F,2,0),"")</f>
        <v/>
      </c>
      <c r="U1910" s="115" t="str">
        <f t="shared" si="239"/>
        <v/>
      </c>
      <c r="V1910" s="202" t="s">
        <v>422</v>
      </c>
      <c r="W1910" s="202"/>
      <c r="X1910" s="202"/>
      <c r="Y1910" s="202"/>
      <c r="Z1910" s="193"/>
      <c r="AA1910" s="193" t="s">
        <v>362</v>
      </c>
      <c r="AB1910" s="203"/>
      <c r="AC1910" s="204" t="str">
        <f t="shared" si="240"/>
        <v>CLOSE</v>
      </c>
      <c r="AD1910" s="47" t="str">
        <f t="array" ref="AD1910">IF(D1910="","",INDEX(HM_Unit!$D$1:$AE$1,MATCH(C1910,HM_Unit!$D$2:$AE$2,0)))</f>
        <v/>
      </c>
      <c r="AE1910" s="46"/>
      <c r="AF1910" s="46"/>
      <c r="AG1910" s="46"/>
      <c r="AH1910" s="46"/>
      <c r="AI1910" s="46"/>
      <c r="AJ1910" s="46"/>
      <c r="AK1910" s="46"/>
    </row>
    <row r="1911" spans="1:37" ht="12" customHeight="1">
      <c r="A1911" s="46" t="str">
        <f>IFERROR(VLOOKUP(D1911,Sort!B:D,3,0),"")</f>
        <v/>
      </c>
      <c r="B1911" s="190" t="str">
        <f t="shared" si="234"/>
        <v>0CLOSE</v>
      </c>
      <c r="C1911" s="196"/>
      <c r="D1911" s="193"/>
      <c r="E1911" s="193" t="str">
        <f>IFERROR(VLOOKUP(D1911,Sort!B:C,2,0),"")</f>
        <v/>
      </c>
      <c r="F1911" s="194"/>
      <c r="G1911" s="195" t="str">
        <f t="shared" si="235"/>
        <v/>
      </c>
      <c r="H1911" s="243"/>
      <c r="I1911" s="197"/>
      <c r="J1911" s="243"/>
      <c r="K1911" s="197"/>
      <c r="L1911" s="198" t="str">
        <f t="shared" si="236"/>
        <v/>
      </c>
      <c r="M1911" s="199" t="str">
        <f t="shared" si="237"/>
        <v/>
      </c>
      <c r="N1911" s="200" t="str">
        <f t="shared" si="238"/>
        <v xml:space="preserve"> </v>
      </c>
      <c r="O1911" s="201"/>
      <c r="P1911" s="201"/>
      <c r="Q1911" s="202"/>
      <c r="R1911" s="202"/>
      <c r="S1911" s="202"/>
      <c r="T1911" s="193" t="str">
        <f>IFERROR(VLOOKUP(S1911,Sort!E:F,2,0),"")</f>
        <v/>
      </c>
      <c r="U1911" s="115" t="str">
        <f t="shared" si="239"/>
        <v/>
      </c>
      <c r="V1911" s="202" t="s">
        <v>422</v>
      </c>
      <c r="W1911" s="202"/>
      <c r="X1911" s="202"/>
      <c r="Y1911" s="202"/>
      <c r="Z1911" s="193"/>
      <c r="AA1911" s="193" t="s">
        <v>362</v>
      </c>
      <c r="AB1911" s="203"/>
      <c r="AC1911" s="204" t="str">
        <f t="shared" si="240"/>
        <v>CLOSE</v>
      </c>
      <c r="AD1911" s="47" t="str">
        <f t="array" ref="AD1911">IF(D1911="","",INDEX(HM_Unit!$D$1:$AE$1,MATCH(C1911,HM_Unit!$D$2:$AE$2,0)))</f>
        <v/>
      </c>
      <c r="AE1911" s="46"/>
      <c r="AF1911" s="46"/>
      <c r="AG1911" s="46"/>
      <c r="AH1911" s="46"/>
      <c r="AI1911" s="46"/>
      <c r="AJ1911" s="46"/>
      <c r="AK1911" s="46"/>
    </row>
    <row r="1912" spans="1:37" ht="12" customHeight="1">
      <c r="A1912" s="46" t="str">
        <f>IFERROR(VLOOKUP(D1912,Sort!B:D,3,0),"")</f>
        <v/>
      </c>
      <c r="B1912" s="190" t="str">
        <f t="shared" si="234"/>
        <v>0CLOSE</v>
      </c>
      <c r="C1912" s="196"/>
      <c r="D1912" s="193"/>
      <c r="E1912" s="193" t="str">
        <f>IFERROR(VLOOKUP(D1912,Sort!B:C,2,0),"")</f>
        <v/>
      </c>
      <c r="F1912" s="194"/>
      <c r="G1912" s="195" t="str">
        <f t="shared" si="235"/>
        <v/>
      </c>
      <c r="H1912" s="243"/>
      <c r="I1912" s="197"/>
      <c r="J1912" s="243"/>
      <c r="K1912" s="197"/>
      <c r="L1912" s="198" t="str">
        <f t="shared" si="236"/>
        <v/>
      </c>
      <c r="M1912" s="199" t="str">
        <f t="shared" si="237"/>
        <v/>
      </c>
      <c r="N1912" s="200" t="str">
        <f t="shared" si="238"/>
        <v xml:space="preserve"> </v>
      </c>
      <c r="O1912" s="201"/>
      <c r="P1912" s="201"/>
      <c r="Q1912" s="202"/>
      <c r="R1912" s="202"/>
      <c r="S1912" s="202"/>
      <c r="T1912" s="193" t="str">
        <f>IFERROR(VLOOKUP(S1912,Sort!E:F,2,0),"")</f>
        <v/>
      </c>
      <c r="U1912" s="115" t="str">
        <f t="shared" si="239"/>
        <v/>
      </c>
      <c r="V1912" s="202" t="s">
        <v>422</v>
      </c>
      <c r="W1912" s="202"/>
      <c r="X1912" s="202"/>
      <c r="Y1912" s="202"/>
      <c r="Z1912" s="193"/>
      <c r="AA1912" s="193" t="s">
        <v>362</v>
      </c>
      <c r="AB1912" s="203"/>
      <c r="AC1912" s="204" t="str">
        <f t="shared" si="240"/>
        <v>CLOSE</v>
      </c>
      <c r="AD1912" s="47" t="str">
        <f t="array" ref="AD1912">IF(D1912="","",INDEX(HM_Unit!$D$1:$AE$1,MATCH(C1912,HM_Unit!$D$2:$AE$2,0)))</f>
        <v/>
      </c>
      <c r="AE1912" s="46"/>
      <c r="AF1912" s="46"/>
      <c r="AG1912" s="46"/>
      <c r="AH1912" s="46"/>
      <c r="AI1912" s="46"/>
      <c r="AJ1912" s="46"/>
      <c r="AK1912" s="46"/>
    </row>
    <row r="1913" spans="1:37" ht="12" customHeight="1">
      <c r="A1913" s="46" t="str">
        <f>IFERROR(VLOOKUP(D1913,Sort!B:D,3,0),"")</f>
        <v/>
      </c>
      <c r="B1913" s="190" t="str">
        <f t="shared" si="234"/>
        <v>0CLOSE</v>
      </c>
      <c r="C1913" s="196"/>
      <c r="D1913" s="193"/>
      <c r="E1913" s="193" t="str">
        <f>IFERROR(VLOOKUP(D1913,Sort!B:C,2,0),"")</f>
        <v/>
      </c>
      <c r="F1913" s="194"/>
      <c r="G1913" s="195" t="str">
        <f t="shared" si="235"/>
        <v/>
      </c>
      <c r="H1913" s="243"/>
      <c r="I1913" s="197"/>
      <c r="J1913" s="243"/>
      <c r="K1913" s="197"/>
      <c r="L1913" s="198" t="str">
        <f t="shared" si="236"/>
        <v/>
      </c>
      <c r="M1913" s="199" t="str">
        <f t="shared" si="237"/>
        <v/>
      </c>
      <c r="N1913" s="200" t="str">
        <f t="shared" si="238"/>
        <v xml:space="preserve"> </v>
      </c>
      <c r="O1913" s="201"/>
      <c r="P1913" s="201"/>
      <c r="Q1913" s="202"/>
      <c r="R1913" s="202"/>
      <c r="S1913" s="202"/>
      <c r="T1913" s="193" t="str">
        <f>IFERROR(VLOOKUP(S1913,Sort!E:F,2,0),"")</f>
        <v/>
      </c>
      <c r="U1913" s="115" t="str">
        <f t="shared" si="239"/>
        <v/>
      </c>
      <c r="V1913" s="202" t="s">
        <v>422</v>
      </c>
      <c r="W1913" s="202"/>
      <c r="X1913" s="202"/>
      <c r="Y1913" s="202"/>
      <c r="Z1913" s="193"/>
      <c r="AA1913" s="193" t="s">
        <v>362</v>
      </c>
      <c r="AB1913" s="203"/>
      <c r="AC1913" s="204" t="str">
        <f t="shared" si="240"/>
        <v>CLOSE</v>
      </c>
      <c r="AD1913" s="47" t="str">
        <f t="array" ref="AD1913">IF(D1913="","",INDEX(HM_Unit!$D$1:$AE$1,MATCH(C1913,HM_Unit!$D$2:$AE$2,0)))</f>
        <v/>
      </c>
      <c r="AE1913" s="46"/>
      <c r="AF1913" s="46"/>
      <c r="AG1913" s="46"/>
      <c r="AH1913" s="46"/>
      <c r="AI1913" s="46"/>
      <c r="AJ1913" s="46"/>
      <c r="AK1913" s="46"/>
    </row>
    <row r="1914" spans="1:37" ht="12" customHeight="1">
      <c r="A1914" s="46" t="str">
        <f>IFERROR(VLOOKUP(D1914,Sort!B:D,3,0),"")</f>
        <v/>
      </c>
      <c r="B1914" s="190" t="str">
        <f t="shared" si="234"/>
        <v>0CLOSE</v>
      </c>
      <c r="C1914" s="196"/>
      <c r="D1914" s="193"/>
      <c r="E1914" s="193" t="str">
        <f>IFERROR(VLOOKUP(D1914,Sort!B:C,2,0),"")</f>
        <v/>
      </c>
      <c r="F1914" s="194"/>
      <c r="G1914" s="195" t="str">
        <f t="shared" si="235"/>
        <v/>
      </c>
      <c r="H1914" s="243"/>
      <c r="I1914" s="197"/>
      <c r="J1914" s="243"/>
      <c r="K1914" s="197"/>
      <c r="L1914" s="198" t="str">
        <f t="shared" si="236"/>
        <v/>
      </c>
      <c r="M1914" s="199" t="str">
        <f t="shared" si="237"/>
        <v/>
      </c>
      <c r="N1914" s="200" t="str">
        <f t="shared" si="238"/>
        <v xml:space="preserve"> </v>
      </c>
      <c r="O1914" s="201"/>
      <c r="P1914" s="201"/>
      <c r="Q1914" s="202"/>
      <c r="R1914" s="202"/>
      <c r="S1914" s="202"/>
      <c r="T1914" s="193" t="str">
        <f>IFERROR(VLOOKUP(S1914,Sort!E:F,2,0),"")</f>
        <v/>
      </c>
      <c r="U1914" s="115" t="str">
        <f t="shared" si="239"/>
        <v/>
      </c>
      <c r="V1914" s="202" t="s">
        <v>422</v>
      </c>
      <c r="W1914" s="202"/>
      <c r="X1914" s="202"/>
      <c r="Y1914" s="202"/>
      <c r="Z1914" s="193"/>
      <c r="AA1914" s="193" t="s">
        <v>362</v>
      </c>
      <c r="AB1914" s="203"/>
      <c r="AC1914" s="204" t="str">
        <f t="shared" si="240"/>
        <v>CLOSE</v>
      </c>
      <c r="AD1914" s="47" t="str">
        <f t="array" ref="AD1914">IF(D1914="","",INDEX(HM_Unit!$D$1:$AE$1,MATCH(C1914,HM_Unit!$D$2:$AE$2,0)))</f>
        <v/>
      </c>
      <c r="AE1914" s="46"/>
      <c r="AF1914" s="46"/>
      <c r="AG1914" s="46"/>
      <c r="AH1914" s="46"/>
      <c r="AI1914" s="46"/>
      <c r="AJ1914" s="46"/>
      <c r="AK1914" s="46"/>
    </row>
    <row r="1915" spans="1:37" ht="12" customHeight="1">
      <c r="A1915" s="46" t="str">
        <f>IFERROR(VLOOKUP(D1915,Sort!B:D,3,0),"")</f>
        <v/>
      </c>
      <c r="B1915" s="190" t="str">
        <f t="shared" si="234"/>
        <v>0CLOSE</v>
      </c>
      <c r="C1915" s="196"/>
      <c r="D1915" s="193"/>
      <c r="E1915" s="193" t="str">
        <f>IFERROR(VLOOKUP(D1915,Sort!B:C,2,0),"")</f>
        <v/>
      </c>
      <c r="F1915" s="194"/>
      <c r="G1915" s="195" t="str">
        <f t="shared" si="235"/>
        <v/>
      </c>
      <c r="H1915" s="243"/>
      <c r="I1915" s="197"/>
      <c r="J1915" s="243"/>
      <c r="K1915" s="197"/>
      <c r="L1915" s="198" t="str">
        <f t="shared" si="236"/>
        <v/>
      </c>
      <c r="M1915" s="199" t="str">
        <f t="shared" si="237"/>
        <v/>
      </c>
      <c r="N1915" s="200" t="str">
        <f t="shared" si="238"/>
        <v xml:space="preserve"> </v>
      </c>
      <c r="O1915" s="201"/>
      <c r="P1915" s="201"/>
      <c r="Q1915" s="202"/>
      <c r="R1915" s="202"/>
      <c r="S1915" s="202"/>
      <c r="T1915" s="193" t="str">
        <f>IFERROR(VLOOKUP(S1915,Sort!E:F,2,0),"")</f>
        <v/>
      </c>
      <c r="U1915" s="115" t="str">
        <f t="shared" si="239"/>
        <v/>
      </c>
      <c r="V1915" s="202" t="s">
        <v>422</v>
      </c>
      <c r="W1915" s="202"/>
      <c r="X1915" s="202"/>
      <c r="Y1915" s="202"/>
      <c r="Z1915" s="193"/>
      <c r="AA1915" s="193" t="s">
        <v>362</v>
      </c>
      <c r="AB1915" s="203"/>
      <c r="AC1915" s="204" t="str">
        <f t="shared" si="240"/>
        <v>CLOSE</v>
      </c>
      <c r="AD1915" s="47" t="str">
        <f t="array" ref="AD1915">IF(D1915="","",INDEX(HM_Unit!$D$1:$AE$1,MATCH(C1915,HM_Unit!$D$2:$AE$2,0)))</f>
        <v/>
      </c>
      <c r="AE1915" s="46"/>
      <c r="AF1915" s="46"/>
      <c r="AG1915" s="46"/>
      <c r="AH1915" s="46"/>
      <c r="AI1915" s="46"/>
      <c r="AJ1915" s="46"/>
      <c r="AK1915" s="46"/>
    </row>
    <row r="1916" spans="1:37" ht="12" customHeight="1">
      <c r="A1916" s="46" t="str">
        <f>IFERROR(VLOOKUP(D1916,Sort!B:D,3,0),"")</f>
        <v/>
      </c>
      <c r="B1916" s="190" t="str">
        <f t="shared" si="234"/>
        <v>0CLOSE</v>
      </c>
      <c r="C1916" s="196"/>
      <c r="D1916" s="193"/>
      <c r="E1916" s="193" t="str">
        <f>IFERROR(VLOOKUP(D1916,Sort!B:C,2,0),"")</f>
        <v/>
      </c>
      <c r="F1916" s="194"/>
      <c r="G1916" s="195" t="str">
        <f t="shared" si="235"/>
        <v/>
      </c>
      <c r="H1916" s="243"/>
      <c r="I1916" s="197"/>
      <c r="J1916" s="243"/>
      <c r="K1916" s="197"/>
      <c r="L1916" s="198" t="str">
        <f t="shared" si="236"/>
        <v/>
      </c>
      <c r="M1916" s="199" t="str">
        <f t="shared" si="237"/>
        <v/>
      </c>
      <c r="N1916" s="200" t="str">
        <f t="shared" si="238"/>
        <v xml:space="preserve"> </v>
      </c>
      <c r="O1916" s="201"/>
      <c r="P1916" s="201"/>
      <c r="Q1916" s="202"/>
      <c r="R1916" s="202"/>
      <c r="S1916" s="202"/>
      <c r="T1916" s="193" t="str">
        <f>IFERROR(VLOOKUP(S1916,Sort!E:F,2,0),"")</f>
        <v/>
      </c>
      <c r="U1916" s="115" t="str">
        <f t="shared" si="239"/>
        <v/>
      </c>
      <c r="V1916" s="202" t="s">
        <v>422</v>
      </c>
      <c r="W1916" s="202"/>
      <c r="X1916" s="202"/>
      <c r="Y1916" s="202"/>
      <c r="Z1916" s="193"/>
      <c r="AA1916" s="193" t="s">
        <v>362</v>
      </c>
      <c r="AB1916" s="203"/>
      <c r="AC1916" s="204" t="str">
        <f t="shared" si="240"/>
        <v>CLOSE</v>
      </c>
      <c r="AD1916" s="47" t="str">
        <f t="array" ref="AD1916">IF(D1916="","",INDEX(HM_Unit!$D$1:$AE$1,MATCH(C1916,HM_Unit!$D$2:$AE$2,0)))</f>
        <v/>
      </c>
      <c r="AE1916" s="46"/>
      <c r="AF1916" s="46"/>
      <c r="AG1916" s="46"/>
      <c r="AH1916" s="46"/>
      <c r="AI1916" s="46"/>
      <c r="AJ1916" s="46"/>
      <c r="AK1916" s="46"/>
    </row>
    <row r="1917" spans="1:37" ht="12" customHeight="1">
      <c r="A1917" s="46" t="str">
        <f>IFERROR(VLOOKUP(D1917,Sort!B:D,3,0),"")</f>
        <v/>
      </c>
      <c r="B1917" s="190" t="str">
        <f t="shared" si="234"/>
        <v>0CLOSE</v>
      </c>
      <c r="C1917" s="196"/>
      <c r="D1917" s="193"/>
      <c r="E1917" s="193" t="str">
        <f>IFERROR(VLOOKUP(D1917,Sort!B:C,2,0),"")</f>
        <v/>
      </c>
      <c r="F1917" s="194"/>
      <c r="G1917" s="195" t="str">
        <f t="shared" si="235"/>
        <v/>
      </c>
      <c r="H1917" s="243"/>
      <c r="I1917" s="197"/>
      <c r="J1917" s="243"/>
      <c r="K1917" s="197"/>
      <c r="L1917" s="198" t="str">
        <f t="shared" si="236"/>
        <v/>
      </c>
      <c r="M1917" s="199" t="str">
        <f t="shared" si="237"/>
        <v/>
      </c>
      <c r="N1917" s="200" t="str">
        <f t="shared" si="238"/>
        <v xml:space="preserve"> </v>
      </c>
      <c r="O1917" s="201"/>
      <c r="P1917" s="201"/>
      <c r="Q1917" s="202"/>
      <c r="R1917" s="202"/>
      <c r="S1917" s="202"/>
      <c r="T1917" s="193" t="str">
        <f>IFERROR(VLOOKUP(S1917,Sort!E:F,2,0),"")</f>
        <v/>
      </c>
      <c r="U1917" s="115" t="str">
        <f t="shared" si="239"/>
        <v/>
      </c>
      <c r="V1917" s="202" t="s">
        <v>422</v>
      </c>
      <c r="W1917" s="202"/>
      <c r="X1917" s="202"/>
      <c r="Y1917" s="202"/>
      <c r="Z1917" s="193"/>
      <c r="AA1917" s="193" t="s">
        <v>362</v>
      </c>
      <c r="AB1917" s="203"/>
      <c r="AC1917" s="204" t="str">
        <f t="shared" si="240"/>
        <v>CLOSE</v>
      </c>
      <c r="AD1917" s="47" t="str">
        <f t="array" ref="AD1917">IF(D1917="","",INDEX(HM_Unit!$D$1:$AE$1,MATCH(C1917,HM_Unit!$D$2:$AE$2,0)))</f>
        <v/>
      </c>
      <c r="AE1917" s="46"/>
      <c r="AF1917" s="46"/>
      <c r="AG1917" s="46"/>
      <c r="AH1917" s="46"/>
      <c r="AI1917" s="46"/>
      <c r="AJ1917" s="46"/>
      <c r="AK1917" s="46"/>
    </row>
    <row r="1918" spans="1:37" ht="12" customHeight="1">
      <c r="A1918" s="46" t="str">
        <f>IFERROR(VLOOKUP(D1918,Sort!B:D,3,0),"")</f>
        <v/>
      </c>
      <c r="B1918" s="190" t="str">
        <f t="shared" si="234"/>
        <v>0CLOSE</v>
      </c>
      <c r="C1918" s="196"/>
      <c r="D1918" s="193"/>
      <c r="E1918" s="193" t="str">
        <f>IFERROR(VLOOKUP(D1918,Sort!B:C,2,0),"")</f>
        <v/>
      </c>
      <c r="F1918" s="194"/>
      <c r="G1918" s="195" t="str">
        <f t="shared" si="235"/>
        <v/>
      </c>
      <c r="H1918" s="243"/>
      <c r="I1918" s="197"/>
      <c r="J1918" s="243"/>
      <c r="K1918" s="197"/>
      <c r="L1918" s="198" t="str">
        <f t="shared" si="236"/>
        <v/>
      </c>
      <c r="M1918" s="199" t="str">
        <f t="shared" si="237"/>
        <v/>
      </c>
      <c r="N1918" s="200" t="str">
        <f t="shared" si="238"/>
        <v xml:space="preserve"> </v>
      </c>
      <c r="O1918" s="201"/>
      <c r="P1918" s="201"/>
      <c r="Q1918" s="202"/>
      <c r="R1918" s="202"/>
      <c r="S1918" s="202"/>
      <c r="T1918" s="193" t="str">
        <f>IFERROR(VLOOKUP(S1918,Sort!E:F,2,0),"")</f>
        <v/>
      </c>
      <c r="U1918" s="115" t="str">
        <f t="shared" si="239"/>
        <v/>
      </c>
      <c r="V1918" s="202" t="s">
        <v>422</v>
      </c>
      <c r="W1918" s="202"/>
      <c r="X1918" s="202"/>
      <c r="Y1918" s="202"/>
      <c r="Z1918" s="193"/>
      <c r="AA1918" s="193" t="s">
        <v>362</v>
      </c>
      <c r="AB1918" s="203"/>
      <c r="AC1918" s="204" t="str">
        <f t="shared" si="240"/>
        <v>CLOSE</v>
      </c>
      <c r="AD1918" s="47" t="str">
        <f t="array" ref="AD1918">IF(D1918="","",INDEX(HM_Unit!$D$1:$AE$1,MATCH(C1918,HM_Unit!$D$2:$AE$2,0)))</f>
        <v/>
      </c>
      <c r="AE1918" s="46"/>
      <c r="AF1918" s="46"/>
      <c r="AG1918" s="46"/>
      <c r="AH1918" s="46"/>
      <c r="AI1918" s="46"/>
      <c r="AJ1918" s="46"/>
      <c r="AK1918" s="46"/>
    </row>
    <row r="1919" spans="1:37" ht="12" customHeight="1">
      <c r="A1919" s="46" t="str">
        <f>IFERROR(VLOOKUP(D1919,Sort!B:D,3,0),"")</f>
        <v/>
      </c>
      <c r="B1919" s="190" t="str">
        <f t="shared" si="234"/>
        <v>0CLOSE</v>
      </c>
      <c r="C1919" s="196"/>
      <c r="D1919" s="193"/>
      <c r="E1919" s="193" t="str">
        <f>IFERROR(VLOOKUP(D1919,Sort!B:C,2,0),"")</f>
        <v/>
      </c>
      <c r="F1919" s="194"/>
      <c r="G1919" s="195" t="str">
        <f t="shared" si="235"/>
        <v/>
      </c>
      <c r="H1919" s="243"/>
      <c r="I1919" s="197"/>
      <c r="J1919" s="243"/>
      <c r="K1919" s="197"/>
      <c r="L1919" s="198" t="str">
        <f t="shared" si="236"/>
        <v/>
      </c>
      <c r="M1919" s="199" t="str">
        <f t="shared" si="237"/>
        <v/>
      </c>
      <c r="N1919" s="200" t="str">
        <f t="shared" si="238"/>
        <v xml:space="preserve"> </v>
      </c>
      <c r="O1919" s="201"/>
      <c r="P1919" s="201"/>
      <c r="Q1919" s="202"/>
      <c r="R1919" s="202"/>
      <c r="S1919" s="202"/>
      <c r="T1919" s="193" t="str">
        <f>IFERROR(VLOOKUP(S1919,Sort!E:F,2,0),"")</f>
        <v/>
      </c>
      <c r="U1919" s="115" t="str">
        <f t="shared" si="239"/>
        <v/>
      </c>
      <c r="V1919" s="202" t="s">
        <v>422</v>
      </c>
      <c r="W1919" s="202"/>
      <c r="X1919" s="202"/>
      <c r="Y1919" s="202"/>
      <c r="Z1919" s="193"/>
      <c r="AA1919" s="193" t="s">
        <v>362</v>
      </c>
      <c r="AB1919" s="203"/>
      <c r="AC1919" s="204" t="str">
        <f t="shared" si="240"/>
        <v>CLOSE</v>
      </c>
      <c r="AD1919" s="47" t="str">
        <f t="array" ref="AD1919">IF(D1919="","",INDEX(HM_Unit!$D$1:$AE$1,MATCH(C1919,HM_Unit!$D$2:$AE$2,0)))</f>
        <v/>
      </c>
      <c r="AE1919" s="46"/>
      <c r="AF1919" s="46"/>
      <c r="AG1919" s="46"/>
      <c r="AH1919" s="46"/>
      <c r="AI1919" s="46"/>
      <c r="AJ1919" s="46"/>
      <c r="AK1919" s="46"/>
    </row>
    <row r="1920" spans="1:37" ht="12" customHeight="1">
      <c r="A1920" s="46" t="str">
        <f>IFERROR(VLOOKUP(D1920,Sort!B:D,3,0),"")</f>
        <v/>
      </c>
      <c r="B1920" s="190" t="str">
        <f t="shared" si="234"/>
        <v>0CLOSE</v>
      </c>
      <c r="C1920" s="196"/>
      <c r="D1920" s="193"/>
      <c r="E1920" s="193" t="str">
        <f>IFERROR(VLOOKUP(D1920,Sort!B:C,2,0),"")</f>
        <v/>
      </c>
      <c r="F1920" s="194"/>
      <c r="G1920" s="195" t="str">
        <f t="shared" si="235"/>
        <v/>
      </c>
      <c r="H1920" s="243"/>
      <c r="I1920" s="197"/>
      <c r="J1920" s="243"/>
      <c r="K1920" s="197"/>
      <c r="L1920" s="198" t="str">
        <f t="shared" si="236"/>
        <v/>
      </c>
      <c r="M1920" s="199" t="str">
        <f t="shared" si="237"/>
        <v/>
      </c>
      <c r="N1920" s="200" t="str">
        <f t="shared" si="238"/>
        <v xml:space="preserve"> </v>
      </c>
      <c r="O1920" s="201"/>
      <c r="P1920" s="201"/>
      <c r="Q1920" s="202"/>
      <c r="R1920" s="202"/>
      <c r="S1920" s="202"/>
      <c r="T1920" s="193" t="str">
        <f>IFERROR(VLOOKUP(S1920,Sort!E:F,2,0),"")</f>
        <v/>
      </c>
      <c r="U1920" s="115" t="str">
        <f t="shared" si="239"/>
        <v/>
      </c>
      <c r="V1920" s="202" t="s">
        <v>422</v>
      </c>
      <c r="W1920" s="202"/>
      <c r="X1920" s="202"/>
      <c r="Y1920" s="202"/>
      <c r="Z1920" s="193"/>
      <c r="AA1920" s="193" t="s">
        <v>362</v>
      </c>
      <c r="AB1920" s="203"/>
      <c r="AC1920" s="204" t="str">
        <f t="shared" si="240"/>
        <v>CLOSE</v>
      </c>
      <c r="AD1920" s="47" t="str">
        <f t="array" ref="AD1920">IF(D1920="","",INDEX(HM_Unit!$D$1:$AE$1,MATCH(C1920,HM_Unit!$D$2:$AE$2,0)))</f>
        <v/>
      </c>
      <c r="AE1920" s="46"/>
      <c r="AF1920" s="46"/>
      <c r="AG1920" s="46"/>
      <c r="AH1920" s="46"/>
      <c r="AI1920" s="46"/>
      <c r="AJ1920" s="46"/>
      <c r="AK1920" s="46"/>
    </row>
    <row r="1921" spans="1:37" ht="12" customHeight="1">
      <c r="A1921" s="46" t="str">
        <f>IFERROR(VLOOKUP(D1921,Sort!B:D,3,0),"")</f>
        <v/>
      </c>
      <c r="B1921" s="190" t="str">
        <f t="shared" si="234"/>
        <v>0CLOSE</v>
      </c>
      <c r="C1921" s="196"/>
      <c r="D1921" s="193"/>
      <c r="E1921" s="193" t="str">
        <f>IFERROR(VLOOKUP(D1921,Sort!B:C,2,0),"")</f>
        <v/>
      </c>
      <c r="F1921" s="194"/>
      <c r="G1921" s="195" t="str">
        <f t="shared" si="235"/>
        <v/>
      </c>
      <c r="H1921" s="243"/>
      <c r="I1921" s="197"/>
      <c r="J1921" s="243"/>
      <c r="K1921" s="197"/>
      <c r="L1921" s="198" t="str">
        <f t="shared" si="236"/>
        <v/>
      </c>
      <c r="M1921" s="199" t="str">
        <f t="shared" si="237"/>
        <v/>
      </c>
      <c r="N1921" s="200" t="str">
        <f t="shared" si="238"/>
        <v xml:space="preserve"> </v>
      </c>
      <c r="O1921" s="201"/>
      <c r="P1921" s="201"/>
      <c r="Q1921" s="202"/>
      <c r="R1921" s="202"/>
      <c r="S1921" s="202"/>
      <c r="T1921" s="193" t="str">
        <f>IFERROR(VLOOKUP(S1921,Sort!E:F,2,0),"")</f>
        <v/>
      </c>
      <c r="U1921" s="115" t="str">
        <f t="shared" si="239"/>
        <v/>
      </c>
      <c r="V1921" s="202" t="s">
        <v>422</v>
      </c>
      <c r="W1921" s="202"/>
      <c r="X1921" s="202"/>
      <c r="Y1921" s="202"/>
      <c r="Z1921" s="193"/>
      <c r="AA1921" s="193" t="s">
        <v>362</v>
      </c>
      <c r="AB1921" s="203"/>
      <c r="AC1921" s="204" t="str">
        <f t="shared" si="240"/>
        <v>CLOSE</v>
      </c>
      <c r="AD1921" s="47" t="str">
        <f t="array" ref="AD1921">IF(D1921="","",INDEX(HM_Unit!$D$1:$AE$1,MATCH(C1921,HM_Unit!$D$2:$AE$2,0)))</f>
        <v/>
      </c>
      <c r="AE1921" s="46"/>
      <c r="AF1921" s="46"/>
      <c r="AG1921" s="46"/>
      <c r="AH1921" s="46"/>
      <c r="AI1921" s="46"/>
      <c r="AJ1921" s="46"/>
      <c r="AK1921" s="46"/>
    </row>
    <row r="1922" spans="1:37" ht="12" customHeight="1">
      <c r="A1922" s="46" t="str">
        <f>IFERROR(VLOOKUP(D1922,Sort!B:D,3,0),"")</f>
        <v/>
      </c>
      <c r="B1922" s="190" t="str">
        <f t="shared" si="234"/>
        <v>0CLOSE</v>
      </c>
      <c r="C1922" s="196"/>
      <c r="D1922" s="193"/>
      <c r="E1922" s="193" t="str">
        <f>IFERROR(VLOOKUP(D1922,Sort!B:C,2,0),"")</f>
        <v/>
      </c>
      <c r="F1922" s="194"/>
      <c r="G1922" s="195" t="str">
        <f t="shared" si="235"/>
        <v/>
      </c>
      <c r="H1922" s="243"/>
      <c r="I1922" s="197"/>
      <c r="J1922" s="243"/>
      <c r="K1922" s="197"/>
      <c r="L1922" s="198" t="str">
        <f t="shared" si="236"/>
        <v/>
      </c>
      <c r="M1922" s="199" t="str">
        <f t="shared" si="237"/>
        <v/>
      </c>
      <c r="N1922" s="200" t="str">
        <f t="shared" si="238"/>
        <v xml:space="preserve"> </v>
      </c>
      <c r="O1922" s="201"/>
      <c r="P1922" s="201"/>
      <c r="Q1922" s="202"/>
      <c r="R1922" s="202"/>
      <c r="S1922" s="202"/>
      <c r="T1922" s="193" t="str">
        <f>IFERROR(VLOOKUP(S1922,Sort!E:F,2,0),"")</f>
        <v/>
      </c>
      <c r="U1922" s="115" t="str">
        <f t="shared" si="239"/>
        <v/>
      </c>
      <c r="V1922" s="202" t="s">
        <v>422</v>
      </c>
      <c r="W1922" s="202"/>
      <c r="X1922" s="202"/>
      <c r="Y1922" s="202"/>
      <c r="Z1922" s="193"/>
      <c r="AA1922" s="193" t="s">
        <v>362</v>
      </c>
      <c r="AB1922" s="203"/>
      <c r="AC1922" s="204" t="str">
        <f t="shared" si="240"/>
        <v>CLOSE</v>
      </c>
      <c r="AD1922" s="47" t="str">
        <f t="array" ref="AD1922">IF(D1922="","",INDEX(HM_Unit!$D$1:$AE$1,MATCH(C1922,HM_Unit!$D$2:$AE$2,0)))</f>
        <v/>
      </c>
      <c r="AE1922" s="46"/>
      <c r="AF1922" s="46"/>
      <c r="AG1922" s="46"/>
      <c r="AH1922" s="46"/>
      <c r="AI1922" s="46"/>
      <c r="AJ1922" s="46"/>
      <c r="AK1922" s="46"/>
    </row>
    <row r="1923" spans="1:37" ht="12" customHeight="1">
      <c r="A1923" s="46" t="str">
        <f>IFERROR(VLOOKUP(D1923,Sort!B:D,3,0),"")</f>
        <v/>
      </c>
      <c r="B1923" s="190" t="str">
        <f t="shared" si="234"/>
        <v>0CLOSE</v>
      </c>
      <c r="C1923" s="196"/>
      <c r="D1923" s="193"/>
      <c r="E1923" s="193" t="str">
        <f>IFERROR(VLOOKUP(D1923,Sort!B:C,2,0),"")</f>
        <v/>
      </c>
      <c r="F1923" s="194"/>
      <c r="G1923" s="195" t="str">
        <f t="shared" si="235"/>
        <v/>
      </c>
      <c r="H1923" s="243"/>
      <c r="I1923" s="197"/>
      <c r="J1923" s="243"/>
      <c r="K1923" s="197"/>
      <c r="L1923" s="198" t="str">
        <f t="shared" si="236"/>
        <v/>
      </c>
      <c r="M1923" s="199" t="str">
        <f t="shared" si="237"/>
        <v/>
      </c>
      <c r="N1923" s="200" t="str">
        <f t="shared" si="238"/>
        <v xml:space="preserve"> </v>
      </c>
      <c r="O1923" s="201"/>
      <c r="P1923" s="201"/>
      <c r="Q1923" s="202"/>
      <c r="R1923" s="202"/>
      <c r="S1923" s="202"/>
      <c r="T1923" s="193" t="str">
        <f>IFERROR(VLOOKUP(S1923,Sort!E:F,2,0),"")</f>
        <v/>
      </c>
      <c r="U1923" s="115" t="str">
        <f t="shared" si="239"/>
        <v/>
      </c>
      <c r="V1923" s="202" t="s">
        <v>422</v>
      </c>
      <c r="W1923" s="202"/>
      <c r="X1923" s="202"/>
      <c r="Y1923" s="202"/>
      <c r="Z1923" s="193"/>
      <c r="AA1923" s="193" t="s">
        <v>362</v>
      </c>
      <c r="AB1923" s="203"/>
      <c r="AC1923" s="204" t="str">
        <f t="shared" si="240"/>
        <v>CLOSE</v>
      </c>
      <c r="AD1923" s="47" t="str">
        <f t="array" ref="AD1923">IF(D1923="","",INDEX(HM_Unit!$D$1:$AE$1,MATCH(C1923,HM_Unit!$D$2:$AE$2,0)))</f>
        <v/>
      </c>
      <c r="AE1923" s="46"/>
      <c r="AF1923" s="46"/>
      <c r="AG1923" s="46"/>
      <c r="AH1923" s="46"/>
      <c r="AI1923" s="46"/>
      <c r="AJ1923" s="46"/>
      <c r="AK1923" s="46"/>
    </row>
    <row r="1924" spans="1:37" ht="12" customHeight="1">
      <c r="A1924" s="46" t="str">
        <f>IFERROR(VLOOKUP(D1924,Sort!B:D,3,0),"")</f>
        <v/>
      </c>
      <c r="B1924" s="190" t="str">
        <f t="shared" si="234"/>
        <v>0CLOSE</v>
      </c>
      <c r="C1924" s="196"/>
      <c r="D1924" s="193"/>
      <c r="E1924" s="193" t="str">
        <f>IFERROR(VLOOKUP(D1924,Sort!B:C,2,0),"")</f>
        <v/>
      </c>
      <c r="F1924" s="194"/>
      <c r="G1924" s="195" t="str">
        <f t="shared" si="235"/>
        <v/>
      </c>
      <c r="H1924" s="243"/>
      <c r="I1924" s="197"/>
      <c r="J1924" s="243"/>
      <c r="K1924" s="197"/>
      <c r="L1924" s="198" t="str">
        <f t="shared" si="236"/>
        <v/>
      </c>
      <c r="M1924" s="199" t="str">
        <f t="shared" si="237"/>
        <v/>
      </c>
      <c r="N1924" s="200" t="str">
        <f t="shared" si="238"/>
        <v xml:space="preserve"> </v>
      </c>
      <c r="O1924" s="201"/>
      <c r="P1924" s="201"/>
      <c r="Q1924" s="202"/>
      <c r="R1924" s="202"/>
      <c r="S1924" s="202"/>
      <c r="T1924" s="193" t="str">
        <f>IFERROR(VLOOKUP(S1924,Sort!E:F,2,0),"")</f>
        <v/>
      </c>
      <c r="U1924" s="115" t="str">
        <f t="shared" si="239"/>
        <v/>
      </c>
      <c r="V1924" s="202" t="s">
        <v>422</v>
      </c>
      <c r="W1924" s="202"/>
      <c r="X1924" s="202"/>
      <c r="Y1924" s="202"/>
      <c r="Z1924" s="193"/>
      <c r="AA1924" s="193" t="s">
        <v>362</v>
      </c>
      <c r="AB1924" s="203"/>
      <c r="AC1924" s="204" t="str">
        <f t="shared" si="240"/>
        <v>CLOSE</v>
      </c>
      <c r="AD1924" s="47" t="str">
        <f t="array" ref="AD1924">IF(D1924="","",INDEX(HM_Unit!$D$1:$AE$1,MATCH(C1924,HM_Unit!$D$2:$AE$2,0)))</f>
        <v/>
      </c>
      <c r="AE1924" s="46"/>
      <c r="AF1924" s="46"/>
      <c r="AG1924" s="46"/>
      <c r="AH1924" s="46"/>
      <c r="AI1924" s="46"/>
      <c r="AJ1924" s="46"/>
      <c r="AK1924" s="46"/>
    </row>
    <row r="1925" spans="1:37" ht="12" customHeight="1">
      <c r="A1925" s="46" t="str">
        <f>IFERROR(VLOOKUP(D1925,Sort!B:D,3,0),"")</f>
        <v/>
      </c>
      <c r="B1925" s="190" t="str">
        <f t="shared" si="234"/>
        <v>0CLOSE</v>
      </c>
      <c r="C1925" s="196"/>
      <c r="D1925" s="193"/>
      <c r="E1925" s="193" t="str">
        <f>IFERROR(VLOOKUP(D1925,Sort!B:C,2,0),"")</f>
        <v/>
      </c>
      <c r="F1925" s="194"/>
      <c r="G1925" s="195" t="str">
        <f t="shared" si="235"/>
        <v/>
      </c>
      <c r="H1925" s="243"/>
      <c r="I1925" s="197"/>
      <c r="J1925" s="243"/>
      <c r="K1925" s="197"/>
      <c r="L1925" s="198" t="str">
        <f t="shared" si="236"/>
        <v/>
      </c>
      <c r="M1925" s="199" t="str">
        <f t="shared" si="237"/>
        <v/>
      </c>
      <c r="N1925" s="200" t="str">
        <f t="shared" si="238"/>
        <v xml:space="preserve"> </v>
      </c>
      <c r="O1925" s="201"/>
      <c r="P1925" s="201"/>
      <c r="Q1925" s="202"/>
      <c r="R1925" s="202"/>
      <c r="S1925" s="202"/>
      <c r="T1925" s="193" t="str">
        <f>IFERROR(VLOOKUP(S1925,Sort!E:F,2,0),"")</f>
        <v/>
      </c>
      <c r="U1925" s="115" t="str">
        <f t="shared" si="239"/>
        <v/>
      </c>
      <c r="V1925" s="202" t="s">
        <v>422</v>
      </c>
      <c r="W1925" s="202"/>
      <c r="X1925" s="202"/>
      <c r="Y1925" s="202"/>
      <c r="Z1925" s="193"/>
      <c r="AA1925" s="193" t="s">
        <v>362</v>
      </c>
      <c r="AB1925" s="203"/>
      <c r="AC1925" s="204" t="str">
        <f t="shared" si="240"/>
        <v>CLOSE</v>
      </c>
      <c r="AD1925" s="47" t="str">
        <f t="array" ref="AD1925">IF(D1925="","",INDEX(HM_Unit!$D$1:$AE$1,MATCH(C1925,HM_Unit!$D$2:$AE$2,0)))</f>
        <v/>
      </c>
      <c r="AE1925" s="46"/>
      <c r="AF1925" s="46"/>
      <c r="AG1925" s="46"/>
      <c r="AH1925" s="46"/>
      <c r="AI1925" s="46"/>
      <c r="AJ1925" s="46"/>
      <c r="AK1925" s="46"/>
    </row>
    <row r="1926" spans="1:37" ht="12" customHeight="1">
      <c r="A1926" s="46" t="str">
        <f>IFERROR(VLOOKUP(D1926,Sort!B:D,3,0),"")</f>
        <v/>
      </c>
      <c r="B1926" s="190" t="str">
        <f t="shared" si="234"/>
        <v>0CLOSE</v>
      </c>
      <c r="C1926" s="196"/>
      <c r="D1926" s="193"/>
      <c r="E1926" s="193" t="str">
        <f>IFERROR(VLOOKUP(D1926,Sort!B:C,2,0),"")</f>
        <v/>
      </c>
      <c r="F1926" s="194"/>
      <c r="G1926" s="195" t="str">
        <f t="shared" si="235"/>
        <v/>
      </c>
      <c r="H1926" s="243"/>
      <c r="I1926" s="197"/>
      <c r="J1926" s="243"/>
      <c r="K1926" s="197"/>
      <c r="L1926" s="198" t="str">
        <f t="shared" si="236"/>
        <v/>
      </c>
      <c r="M1926" s="199" t="str">
        <f t="shared" si="237"/>
        <v/>
      </c>
      <c r="N1926" s="200" t="str">
        <f t="shared" si="238"/>
        <v xml:space="preserve"> </v>
      </c>
      <c r="O1926" s="201"/>
      <c r="P1926" s="201"/>
      <c r="Q1926" s="202"/>
      <c r="R1926" s="202"/>
      <c r="S1926" s="202"/>
      <c r="T1926" s="193" t="str">
        <f>IFERROR(VLOOKUP(S1926,Sort!E:F,2,0),"")</f>
        <v/>
      </c>
      <c r="U1926" s="115" t="str">
        <f t="shared" si="239"/>
        <v/>
      </c>
      <c r="V1926" s="202" t="s">
        <v>422</v>
      </c>
      <c r="W1926" s="202"/>
      <c r="X1926" s="202"/>
      <c r="Y1926" s="202"/>
      <c r="Z1926" s="193"/>
      <c r="AA1926" s="193" t="s">
        <v>362</v>
      </c>
      <c r="AB1926" s="203"/>
      <c r="AC1926" s="204" t="str">
        <f t="shared" si="240"/>
        <v>CLOSE</v>
      </c>
      <c r="AD1926" s="47" t="str">
        <f t="array" ref="AD1926">IF(D1926="","",INDEX(HM_Unit!$D$1:$AE$1,MATCH(C1926,HM_Unit!$D$2:$AE$2,0)))</f>
        <v/>
      </c>
      <c r="AE1926" s="46"/>
      <c r="AF1926" s="46"/>
      <c r="AG1926" s="46"/>
      <c r="AH1926" s="46"/>
      <c r="AI1926" s="46"/>
      <c r="AJ1926" s="46"/>
      <c r="AK1926" s="46"/>
    </row>
    <row r="1927" spans="1:37" ht="12" customHeight="1">
      <c r="A1927" s="46" t="str">
        <f>IFERROR(VLOOKUP(D1927,Sort!B:D,3,0),"")</f>
        <v/>
      </c>
      <c r="B1927" s="190" t="str">
        <f t="shared" si="234"/>
        <v>0CLOSE</v>
      </c>
      <c r="C1927" s="196"/>
      <c r="D1927" s="193"/>
      <c r="E1927" s="193" t="str">
        <f>IFERROR(VLOOKUP(D1927,Sort!B:C,2,0),"")</f>
        <v/>
      </c>
      <c r="F1927" s="194"/>
      <c r="G1927" s="195" t="str">
        <f t="shared" si="235"/>
        <v/>
      </c>
      <c r="H1927" s="243"/>
      <c r="I1927" s="197"/>
      <c r="J1927" s="243"/>
      <c r="K1927" s="197"/>
      <c r="L1927" s="198" t="str">
        <f t="shared" si="236"/>
        <v/>
      </c>
      <c r="M1927" s="199" t="str">
        <f t="shared" si="237"/>
        <v/>
      </c>
      <c r="N1927" s="200" t="str">
        <f t="shared" si="238"/>
        <v xml:space="preserve"> </v>
      </c>
      <c r="O1927" s="201"/>
      <c r="P1927" s="201"/>
      <c r="Q1927" s="202"/>
      <c r="R1927" s="202"/>
      <c r="S1927" s="202"/>
      <c r="T1927" s="193" t="str">
        <f>IFERROR(VLOOKUP(S1927,Sort!E:F,2,0),"")</f>
        <v/>
      </c>
      <c r="U1927" s="115" t="str">
        <f t="shared" si="239"/>
        <v/>
      </c>
      <c r="V1927" s="202" t="s">
        <v>422</v>
      </c>
      <c r="W1927" s="202"/>
      <c r="X1927" s="202"/>
      <c r="Y1927" s="202"/>
      <c r="Z1927" s="193"/>
      <c r="AA1927" s="193" t="s">
        <v>362</v>
      </c>
      <c r="AB1927" s="203"/>
      <c r="AC1927" s="204" t="str">
        <f t="shared" si="240"/>
        <v>CLOSE</v>
      </c>
      <c r="AD1927" s="47" t="str">
        <f t="array" ref="AD1927">IF(D1927="","",INDEX(HM_Unit!$D$1:$AE$1,MATCH(C1927,HM_Unit!$D$2:$AE$2,0)))</f>
        <v/>
      </c>
      <c r="AE1927" s="46"/>
      <c r="AF1927" s="46"/>
      <c r="AG1927" s="46"/>
      <c r="AH1927" s="46"/>
      <c r="AI1927" s="46"/>
      <c r="AJ1927" s="46"/>
      <c r="AK1927" s="46"/>
    </row>
    <row r="1928" spans="1:37" ht="12" customHeight="1">
      <c r="A1928" s="46" t="str">
        <f>IFERROR(VLOOKUP(D1928,Sort!B:D,3,0),"")</f>
        <v/>
      </c>
      <c r="B1928" s="190" t="str">
        <f t="shared" si="234"/>
        <v>0CLOSE</v>
      </c>
      <c r="C1928" s="196"/>
      <c r="D1928" s="193"/>
      <c r="E1928" s="193" t="str">
        <f>IFERROR(VLOOKUP(D1928,Sort!B:C,2,0),"")</f>
        <v/>
      </c>
      <c r="F1928" s="194"/>
      <c r="G1928" s="195" t="str">
        <f t="shared" si="235"/>
        <v/>
      </c>
      <c r="H1928" s="243"/>
      <c r="I1928" s="197"/>
      <c r="J1928" s="243"/>
      <c r="K1928" s="197"/>
      <c r="L1928" s="198" t="str">
        <f t="shared" si="236"/>
        <v/>
      </c>
      <c r="M1928" s="199" t="str">
        <f t="shared" si="237"/>
        <v/>
      </c>
      <c r="N1928" s="200" t="str">
        <f t="shared" si="238"/>
        <v xml:space="preserve"> </v>
      </c>
      <c r="O1928" s="201"/>
      <c r="P1928" s="201"/>
      <c r="Q1928" s="202"/>
      <c r="R1928" s="202"/>
      <c r="S1928" s="202"/>
      <c r="T1928" s="193" t="str">
        <f>IFERROR(VLOOKUP(S1928,Sort!E:F,2,0),"")</f>
        <v/>
      </c>
      <c r="U1928" s="115" t="str">
        <f t="shared" si="239"/>
        <v/>
      </c>
      <c r="V1928" s="202" t="s">
        <v>422</v>
      </c>
      <c r="W1928" s="202"/>
      <c r="X1928" s="202"/>
      <c r="Y1928" s="202"/>
      <c r="Z1928" s="193"/>
      <c r="AA1928" s="193" t="s">
        <v>362</v>
      </c>
      <c r="AB1928" s="203"/>
      <c r="AC1928" s="204" t="str">
        <f t="shared" si="240"/>
        <v>CLOSE</v>
      </c>
      <c r="AD1928" s="47" t="str">
        <f t="array" ref="AD1928">IF(D1928="","",INDEX(HM_Unit!$D$1:$AE$1,MATCH(C1928,HM_Unit!$D$2:$AE$2,0)))</f>
        <v/>
      </c>
      <c r="AE1928" s="46"/>
      <c r="AF1928" s="46"/>
      <c r="AG1928" s="46"/>
      <c r="AH1928" s="46"/>
      <c r="AI1928" s="46"/>
      <c r="AJ1928" s="46"/>
      <c r="AK1928" s="46"/>
    </row>
    <row r="1929" spans="1:37" ht="12" customHeight="1">
      <c r="A1929" s="46" t="str">
        <f>IFERROR(VLOOKUP(D1929,Sort!B:D,3,0),"")</f>
        <v/>
      </c>
      <c r="B1929" s="190" t="str">
        <f t="shared" si="234"/>
        <v>0CLOSE</v>
      </c>
      <c r="C1929" s="196"/>
      <c r="D1929" s="193"/>
      <c r="E1929" s="193" t="str">
        <f>IFERROR(VLOOKUP(D1929,Sort!B:C,2,0),"")</f>
        <v/>
      </c>
      <c r="F1929" s="194"/>
      <c r="G1929" s="195" t="str">
        <f t="shared" si="235"/>
        <v/>
      </c>
      <c r="H1929" s="243"/>
      <c r="I1929" s="197"/>
      <c r="J1929" s="243"/>
      <c r="K1929" s="197"/>
      <c r="L1929" s="198" t="str">
        <f t="shared" si="236"/>
        <v/>
      </c>
      <c r="M1929" s="199" t="str">
        <f t="shared" si="237"/>
        <v/>
      </c>
      <c r="N1929" s="200" t="str">
        <f t="shared" si="238"/>
        <v xml:space="preserve"> </v>
      </c>
      <c r="O1929" s="201"/>
      <c r="P1929" s="201"/>
      <c r="Q1929" s="202"/>
      <c r="R1929" s="202"/>
      <c r="S1929" s="202"/>
      <c r="T1929" s="193" t="str">
        <f>IFERROR(VLOOKUP(S1929,Sort!E:F,2,0),"")</f>
        <v/>
      </c>
      <c r="U1929" s="115" t="str">
        <f t="shared" si="239"/>
        <v/>
      </c>
      <c r="V1929" s="202" t="s">
        <v>422</v>
      </c>
      <c r="W1929" s="202"/>
      <c r="X1929" s="202"/>
      <c r="Y1929" s="202"/>
      <c r="Z1929" s="193"/>
      <c r="AA1929" s="193" t="s">
        <v>362</v>
      </c>
      <c r="AB1929" s="203"/>
      <c r="AC1929" s="204" t="str">
        <f t="shared" si="240"/>
        <v>CLOSE</v>
      </c>
      <c r="AD1929" s="47" t="str">
        <f t="array" ref="AD1929">IF(D1929="","",INDEX(HM_Unit!$D$1:$AE$1,MATCH(C1929,HM_Unit!$D$2:$AE$2,0)))</f>
        <v/>
      </c>
      <c r="AE1929" s="46"/>
      <c r="AF1929" s="46"/>
      <c r="AG1929" s="46"/>
      <c r="AH1929" s="46"/>
      <c r="AI1929" s="46"/>
      <c r="AJ1929" s="46"/>
      <c r="AK1929" s="46"/>
    </row>
    <row r="1930" spans="1:37" ht="12" customHeight="1">
      <c r="A1930" s="46" t="str">
        <f>IFERROR(VLOOKUP(D1930,Sort!B:D,3,0),"")</f>
        <v/>
      </c>
      <c r="B1930" s="190" t="str">
        <f t="shared" si="234"/>
        <v>0CLOSE</v>
      </c>
      <c r="C1930" s="196"/>
      <c r="D1930" s="193"/>
      <c r="E1930" s="193" t="str">
        <f>IFERROR(VLOOKUP(D1930,Sort!B:C,2,0),"")</f>
        <v/>
      </c>
      <c r="F1930" s="194"/>
      <c r="G1930" s="195" t="str">
        <f t="shared" si="235"/>
        <v/>
      </c>
      <c r="H1930" s="243"/>
      <c r="I1930" s="197"/>
      <c r="J1930" s="243"/>
      <c r="K1930" s="197"/>
      <c r="L1930" s="198" t="str">
        <f t="shared" si="236"/>
        <v/>
      </c>
      <c r="M1930" s="199" t="str">
        <f t="shared" si="237"/>
        <v/>
      </c>
      <c r="N1930" s="200" t="str">
        <f t="shared" si="238"/>
        <v xml:space="preserve"> </v>
      </c>
      <c r="O1930" s="201"/>
      <c r="P1930" s="201"/>
      <c r="Q1930" s="202"/>
      <c r="R1930" s="202"/>
      <c r="S1930" s="202"/>
      <c r="T1930" s="193" t="str">
        <f>IFERROR(VLOOKUP(S1930,Sort!E:F,2,0),"")</f>
        <v/>
      </c>
      <c r="U1930" s="115" t="str">
        <f t="shared" si="239"/>
        <v/>
      </c>
      <c r="V1930" s="202" t="s">
        <v>422</v>
      </c>
      <c r="W1930" s="202"/>
      <c r="X1930" s="202"/>
      <c r="Y1930" s="202"/>
      <c r="Z1930" s="193"/>
      <c r="AA1930" s="193" t="s">
        <v>362</v>
      </c>
      <c r="AB1930" s="203"/>
      <c r="AC1930" s="204" t="str">
        <f t="shared" si="240"/>
        <v>CLOSE</v>
      </c>
      <c r="AD1930" s="47" t="str">
        <f t="array" ref="AD1930">IF(D1930="","",INDEX(HM_Unit!$D$1:$AE$1,MATCH(C1930,HM_Unit!$D$2:$AE$2,0)))</f>
        <v/>
      </c>
      <c r="AE1930" s="46"/>
      <c r="AF1930" s="46"/>
      <c r="AG1930" s="46"/>
      <c r="AH1930" s="46"/>
      <c r="AI1930" s="46"/>
      <c r="AJ1930" s="46"/>
      <c r="AK1930" s="46"/>
    </row>
    <row r="1931" spans="1:37" ht="12" customHeight="1">
      <c r="A1931" s="46" t="str">
        <f>IFERROR(VLOOKUP(D1931,Sort!B:D,3,0),"")</f>
        <v/>
      </c>
      <c r="B1931" s="190" t="str">
        <f t="shared" si="234"/>
        <v>0CLOSE</v>
      </c>
      <c r="C1931" s="196"/>
      <c r="D1931" s="193"/>
      <c r="E1931" s="193" t="str">
        <f>IFERROR(VLOOKUP(D1931,Sort!B:C,2,0),"")</f>
        <v/>
      </c>
      <c r="F1931" s="194"/>
      <c r="G1931" s="195" t="str">
        <f t="shared" si="235"/>
        <v/>
      </c>
      <c r="H1931" s="243"/>
      <c r="I1931" s="197"/>
      <c r="J1931" s="243"/>
      <c r="K1931" s="197"/>
      <c r="L1931" s="198" t="str">
        <f t="shared" si="236"/>
        <v/>
      </c>
      <c r="M1931" s="199" t="str">
        <f t="shared" si="237"/>
        <v/>
      </c>
      <c r="N1931" s="200" t="str">
        <f t="shared" si="238"/>
        <v xml:space="preserve"> </v>
      </c>
      <c r="O1931" s="201"/>
      <c r="P1931" s="201"/>
      <c r="Q1931" s="202"/>
      <c r="R1931" s="202"/>
      <c r="S1931" s="202"/>
      <c r="T1931" s="193" t="str">
        <f>IFERROR(VLOOKUP(S1931,Sort!E:F,2,0),"")</f>
        <v/>
      </c>
      <c r="U1931" s="115" t="str">
        <f t="shared" si="239"/>
        <v/>
      </c>
      <c r="V1931" s="202" t="s">
        <v>422</v>
      </c>
      <c r="W1931" s="202"/>
      <c r="X1931" s="202"/>
      <c r="Y1931" s="202"/>
      <c r="Z1931" s="193"/>
      <c r="AA1931" s="193" t="s">
        <v>362</v>
      </c>
      <c r="AB1931" s="203"/>
      <c r="AC1931" s="204" t="str">
        <f t="shared" si="240"/>
        <v>CLOSE</v>
      </c>
      <c r="AD1931" s="47" t="str">
        <f t="array" ref="AD1931">IF(D1931="","",INDEX(HM_Unit!$D$1:$AE$1,MATCH(C1931,HM_Unit!$D$2:$AE$2,0)))</f>
        <v/>
      </c>
      <c r="AE1931" s="46"/>
      <c r="AF1931" s="46"/>
      <c r="AG1931" s="46"/>
      <c r="AH1931" s="46"/>
      <c r="AI1931" s="46"/>
      <c r="AJ1931" s="46"/>
      <c r="AK1931" s="46"/>
    </row>
    <row r="1932" spans="1:37" ht="12" customHeight="1">
      <c r="A1932" s="46" t="str">
        <f>IFERROR(VLOOKUP(D1932,Sort!B:D,3,0),"")</f>
        <v/>
      </c>
      <c r="B1932" s="190" t="str">
        <f t="shared" si="234"/>
        <v>0CLOSE</v>
      </c>
      <c r="C1932" s="196"/>
      <c r="D1932" s="193"/>
      <c r="E1932" s="193" t="str">
        <f>IFERROR(VLOOKUP(D1932,Sort!B:C,2,0),"")</f>
        <v/>
      </c>
      <c r="F1932" s="194"/>
      <c r="G1932" s="195" t="str">
        <f t="shared" si="235"/>
        <v/>
      </c>
      <c r="H1932" s="243"/>
      <c r="I1932" s="197"/>
      <c r="J1932" s="243"/>
      <c r="K1932" s="197"/>
      <c r="L1932" s="198" t="str">
        <f t="shared" si="236"/>
        <v/>
      </c>
      <c r="M1932" s="199" t="str">
        <f t="shared" si="237"/>
        <v/>
      </c>
      <c r="N1932" s="200" t="str">
        <f t="shared" si="238"/>
        <v xml:space="preserve"> </v>
      </c>
      <c r="O1932" s="201"/>
      <c r="P1932" s="201"/>
      <c r="Q1932" s="202"/>
      <c r="R1932" s="202"/>
      <c r="S1932" s="202"/>
      <c r="T1932" s="193" t="str">
        <f>IFERROR(VLOOKUP(S1932,Sort!E:F,2,0),"")</f>
        <v/>
      </c>
      <c r="U1932" s="115" t="str">
        <f t="shared" si="239"/>
        <v/>
      </c>
      <c r="V1932" s="202" t="s">
        <v>422</v>
      </c>
      <c r="W1932" s="202"/>
      <c r="X1932" s="202"/>
      <c r="Y1932" s="202"/>
      <c r="Z1932" s="193"/>
      <c r="AA1932" s="193" t="s">
        <v>362</v>
      </c>
      <c r="AB1932" s="203"/>
      <c r="AC1932" s="204" t="str">
        <f t="shared" si="240"/>
        <v>CLOSE</v>
      </c>
      <c r="AD1932" s="47" t="str">
        <f t="array" ref="AD1932">IF(D1932="","",INDEX(HM_Unit!$D$1:$AE$1,MATCH(C1932,HM_Unit!$D$2:$AE$2,0)))</f>
        <v/>
      </c>
      <c r="AE1932" s="46"/>
      <c r="AF1932" s="46"/>
      <c r="AG1932" s="46"/>
      <c r="AH1932" s="46"/>
      <c r="AI1932" s="46"/>
      <c r="AJ1932" s="46"/>
      <c r="AK1932" s="46"/>
    </row>
    <row r="1933" spans="1:37" ht="12" customHeight="1">
      <c r="A1933" s="46" t="str">
        <f>IFERROR(VLOOKUP(D1933,Sort!B:D,3,0),"")</f>
        <v/>
      </c>
      <c r="B1933" s="190" t="str">
        <f t="shared" si="234"/>
        <v>0CLOSE</v>
      </c>
      <c r="C1933" s="196"/>
      <c r="D1933" s="193"/>
      <c r="E1933" s="193" t="str">
        <f>IFERROR(VLOOKUP(D1933,Sort!B:C,2,0),"")</f>
        <v/>
      </c>
      <c r="F1933" s="194"/>
      <c r="G1933" s="195" t="str">
        <f t="shared" si="235"/>
        <v/>
      </c>
      <c r="H1933" s="243"/>
      <c r="I1933" s="197"/>
      <c r="J1933" s="243"/>
      <c r="K1933" s="197"/>
      <c r="L1933" s="198" t="str">
        <f t="shared" si="236"/>
        <v/>
      </c>
      <c r="M1933" s="199" t="str">
        <f t="shared" si="237"/>
        <v/>
      </c>
      <c r="N1933" s="200" t="str">
        <f t="shared" si="238"/>
        <v xml:space="preserve"> </v>
      </c>
      <c r="O1933" s="201"/>
      <c r="P1933" s="201"/>
      <c r="Q1933" s="202"/>
      <c r="R1933" s="202"/>
      <c r="S1933" s="202"/>
      <c r="T1933" s="193" t="str">
        <f>IFERROR(VLOOKUP(S1933,Sort!E:F,2,0),"")</f>
        <v/>
      </c>
      <c r="U1933" s="115" t="str">
        <f t="shared" si="239"/>
        <v/>
      </c>
      <c r="V1933" s="202" t="s">
        <v>422</v>
      </c>
      <c r="W1933" s="202"/>
      <c r="X1933" s="202"/>
      <c r="Y1933" s="202"/>
      <c r="Z1933" s="193"/>
      <c r="AA1933" s="193" t="s">
        <v>362</v>
      </c>
      <c r="AB1933" s="203"/>
      <c r="AC1933" s="204" t="str">
        <f t="shared" si="240"/>
        <v>CLOSE</v>
      </c>
      <c r="AD1933" s="47" t="str">
        <f t="array" ref="AD1933">IF(D1933="","",INDEX(HM_Unit!$D$1:$AE$1,MATCH(C1933,HM_Unit!$D$2:$AE$2,0)))</f>
        <v/>
      </c>
      <c r="AE1933" s="46"/>
      <c r="AF1933" s="46"/>
      <c r="AG1933" s="46"/>
      <c r="AH1933" s="46"/>
      <c r="AI1933" s="46"/>
      <c r="AJ1933" s="46"/>
      <c r="AK1933" s="46"/>
    </row>
    <row r="1934" spans="1:37" ht="12" customHeight="1">
      <c r="A1934" s="46" t="str">
        <f>IFERROR(VLOOKUP(D1934,Sort!B:D,3,0),"")</f>
        <v/>
      </c>
      <c r="B1934" s="190" t="str">
        <f t="shared" si="234"/>
        <v>0CLOSE</v>
      </c>
      <c r="C1934" s="196"/>
      <c r="D1934" s="193"/>
      <c r="E1934" s="193" t="str">
        <f>IFERROR(VLOOKUP(D1934,Sort!B:C,2,0),"")</f>
        <v/>
      </c>
      <c r="F1934" s="194"/>
      <c r="G1934" s="195" t="str">
        <f t="shared" si="235"/>
        <v/>
      </c>
      <c r="H1934" s="243"/>
      <c r="I1934" s="197"/>
      <c r="J1934" s="243"/>
      <c r="K1934" s="197"/>
      <c r="L1934" s="198" t="str">
        <f t="shared" si="236"/>
        <v/>
      </c>
      <c r="M1934" s="199" t="str">
        <f t="shared" si="237"/>
        <v/>
      </c>
      <c r="N1934" s="200" t="str">
        <f t="shared" si="238"/>
        <v xml:space="preserve"> </v>
      </c>
      <c r="O1934" s="201"/>
      <c r="P1934" s="201"/>
      <c r="Q1934" s="202"/>
      <c r="R1934" s="202"/>
      <c r="S1934" s="202"/>
      <c r="T1934" s="193" t="str">
        <f>IFERROR(VLOOKUP(S1934,Sort!E:F,2,0),"")</f>
        <v/>
      </c>
      <c r="U1934" s="115" t="str">
        <f t="shared" si="239"/>
        <v/>
      </c>
      <c r="V1934" s="202" t="s">
        <v>422</v>
      </c>
      <c r="W1934" s="202"/>
      <c r="X1934" s="202"/>
      <c r="Y1934" s="202"/>
      <c r="Z1934" s="193"/>
      <c r="AA1934" s="193" t="s">
        <v>362</v>
      </c>
      <c r="AB1934" s="203"/>
      <c r="AC1934" s="204" t="str">
        <f t="shared" si="240"/>
        <v>CLOSE</v>
      </c>
      <c r="AD1934" s="47" t="str">
        <f t="array" ref="AD1934">IF(D1934="","",INDEX(HM_Unit!$D$1:$AE$1,MATCH(C1934,HM_Unit!$D$2:$AE$2,0)))</f>
        <v/>
      </c>
      <c r="AE1934" s="46"/>
      <c r="AF1934" s="46"/>
      <c r="AG1934" s="46"/>
      <c r="AH1934" s="46"/>
      <c r="AI1934" s="46"/>
      <c r="AJ1934" s="46"/>
      <c r="AK1934" s="46"/>
    </row>
    <row r="1935" spans="1:37" ht="12" customHeight="1">
      <c r="A1935" s="46" t="str">
        <f>IFERROR(VLOOKUP(D1935,Sort!B:D,3,0),"")</f>
        <v/>
      </c>
      <c r="B1935" s="190" t="str">
        <f t="shared" si="234"/>
        <v>0CLOSE</v>
      </c>
      <c r="C1935" s="196"/>
      <c r="D1935" s="193"/>
      <c r="E1935" s="193" t="str">
        <f>IFERROR(VLOOKUP(D1935,Sort!B:C,2,0),"")</f>
        <v/>
      </c>
      <c r="F1935" s="194"/>
      <c r="G1935" s="195" t="str">
        <f t="shared" si="235"/>
        <v/>
      </c>
      <c r="H1935" s="243"/>
      <c r="I1935" s="197"/>
      <c r="J1935" s="243"/>
      <c r="K1935" s="197"/>
      <c r="L1935" s="198" t="str">
        <f t="shared" si="236"/>
        <v/>
      </c>
      <c r="M1935" s="199" t="str">
        <f t="shared" si="237"/>
        <v/>
      </c>
      <c r="N1935" s="200" t="str">
        <f t="shared" si="238"/>
        <v xml:space="preserve"> </v>
      </c>
      <c r="O1935" s="201"/>
      <c r="P1935" s="201"/>
      <c r="Q1935" s="202"/>
      <c r="R1935" s="202"/>
      <c r="S1935" s="202"/>
      <c r="T1935" s="193" t="str">
        <f>IFERROR(VLOOKUP(S1935,Sort!E:F,2,0),"")</f>
        <v/>
      </c>
      <c r="U1935" s="115" t="str">
        <f t="shared" si="239"/>
        <v/>
      </c>
      <c r="V1935" s="202" t="s">
        <v>422</v>
      </c>
      <c r="W1935" s="202"/>
      <c r="X1935" s="202"/>
      <c r="Y1935" s="202"/>
      <c r="Z1935" s="193"/>
      <c r="AA1935" s="193" t="s">
        <v>362</v>
      </c>
      <c r="AB1935" s="203"/>
      <c r="AC1935" s="204" t="str">
        <f t="shared" si="240"/>
        <v>CLOSE</v>
      </c>
      <c r="AD1935" s="47" t="str">
        <f t="array" ref="AD1935">IF(D1935="","",INDEX(HM_Unit!$D$1:$AE$1,MATCH(C1935,HM_Unit!$D$2:$AE$2,0)))</f>
        <v/>
      </c>
      <c r="AE1935" s="46"/>
      <c r="AF1935" s="46"/>
      <c r="AG1935" s="46"/>
      <c r="AH1935" s="46"/>
      <c r="AI1935" s="46"/>
      <c r="AJ1935" s="46"/>
      <c r="AK1935" s="46"/>
    </row>
    <row r="1936" spans="1:37" ht="12" customHeight="1">
      <c r="A1936" s="46" t="str">
        <f>IFERROR(VLOOKUP(D1936,Sort!B:D,3,0),"")</f>
        <v/>
      </c>
      <c r="B1936" s="190" t="str">
        <f t="shared" si="234"/>
        <v>0CLOSE</v>
      </c>
      <c r="C1936" s="196"/>
      <c r="D1936" s="193"/>
      <c r="E1936" s="193" t="str">
        <f>IFERROR(VLOOKUP(D1936,Sort!B:C,2,0),"")</f>
        <v/>
      </c>
      <c r="F1936" s="194"/>
      <c r="G1936" s="195" t="str">
        <f t="shared" si="235"/>
        <v/>
      </c>
      <c r="H1936" s="243"/>
      <c r="I1936" s="197"/>
      <c r="J1936" s="243"/>
      <c r="K1936" s="197"/>
      <c r="L1936" s="198" t="str">
        <f t="shared" si="236"/>
        <v/>
      </c>
      <c r="M1936" s="199" t="str">
        <f t="shared" si="237"/>
        <v/>
      </c>
      <c r="N1936" s="200" t="str">
        <f t="shared" si="238"/>
        <v xml:space="preserve"> </v>
      </c>
      <c r="O1936" s="201"/>
      <c r="P1936" s="201"/>
      <c r="Q1936" s="202"/>
      <c r="R1936" s="202"/>
      <c r="S1936" s="202"/>
      <c r="T1936" s="193" t="str">
        <f>IFERROR(VLOOKUP(S1936,Sort!E:F,2,0),"")</f>
        <v/>
      </c>
      <c r="U1936" s="115" t="str">
        <f t="shared" si="239"/>
        <v/>
      </c>
      <c r="V1936" s="202" t="s">
        <v>422</v>
      </c>
      <c r="W1936" s="202"/>
      <c r="X1936" s="202"/>
      <c r="Y1936" s="202"/>
      <c r="Z1936" s="193"/>
      <c r="AA1936" s="193" t="s">
        <v>362</v>
      </c>
      <c r="AB1936" s="203"/>
      <c r="AC1936" s="204" t="str">
        <f t="shared" si="240"/>
        <v>CLOSE</v>
      </c>
      <c r="AD1936" s="47" t="str">
        <f t="array" ref="AD1936">IF(D1936="","",INDEX(HM_Unit!$D$1:$AE$1,MATCH(C1936,HM_Unit!$D$2:$AE$2,0)))</f>
        <v/>
      </c>
      <c r="AE1936" s="46"/>
      <c r="AF1936" s="46"/>
      <c r="AG1936" s="46"/>
      <c r="AH1936" s="46"/>
      <c r="AI1936" s="46"/>
      <c r="AJ1936" s="46"/>
      <c r="AK1936" s="46"/>
    </row>
    <row r="1937" spans="1:37" ht="12" customHeight="1">
      <c r="A1937" s="46" t="str">
        <f>IFERROR(VLOOKUP(D1937,Sort!B:D,3,0),"")</f>
        <v/>
      </c>
      <c r="B1937" s="190" t="str">
        <f t="shared" si="234"/>
        <v>0CLOSE</v>
      </c>
      <c r="C1937" s="196"/>
      <c r="D1937" s="193"/>
      <c r="E1937" s="193" t="str">
        <f>IFERROR(VLOOKUP(D1937,Sort!B:C,2,0),"")</f>
        <v/>
      </c>
      <c r="F1937" s="194"/>
      <c r="G1937" s="195" t="str">
        <f t="shared" si="235"/>
        <v/>
      </c>
      <c r="H1937" s="243"/>
      <c r="I1937" s="197"/>
      <c r="J1937" s="243"/>
      <c r="K1937" s="197"/>
      <c r="L1937" s="198" t="str">
        <f t="shared" si="236"/>
        <v/>
      </c>
      <c r="M1937" s="199" t="str">
        <f t="shared" si="237"/>
        <v/>
      </c>
      <c r="N1937" s="200" t="str">
        <f t="shared" si="238"/>
        <v xml:space="preserve"> </v>
      </c>
      <c r="O1937" s="201"/>
      <c r="P1937" s="201"/>
      <c r="Q1937" s="202"/>
      <c r="R1937" s="202"/>
      <c r="S1937" s="202"/>
      <c r="T1937" s="193" t="str">
        <f>IFERROR(VLOOKUP(S1937,Sort!E:F,2,0),"")</f>
        <v/>
      </c>
      <c r="U1937" s="115" t="str">
        <f t="shared" si="239"/>
        <v/>
      </c>
      <c r="V1937" s="202" t="s">
        <v>422</v>
      </c>
      <c r="W1937" s="202"/>
      <c r="X1937" s="202"/>
      <c r="Y1937" s="202"/>
      <c r="Z1937" s="193"/>
      <c r="AA1937" s="193" t="s">
        <v>362</v>
      </c>
      <c r="AB1937" s="203"/>
      <c r="AC1937" s="204" t="str">
        <f t="shared" si="240"/>
        <v>CLOSE</v>
      </c>
      <c r="AD1937" s="47" t="str">
        <f t="array" ref="AD1937">IF(D1937="","",INDEX(HM_Unit!$D$1:$AE$1,MATCH(C1937,HM_Unit!$D$2:$AE$2,0)))</f>
        <v/>
      </c>
      <c r="AE1937" s="46"/>
      <c r="AF1937" s="46"/>
      <c r="AG1937" s="46"/>
      <c r="AH1937" s="46"/>
      <c r="AI1937" s="46"/>
      <c r="AJ1937" s="46"/>
      <c r="AK1937" s="46"/>
    </row>
    <row r="1938" spans="1:37" ht="12" customHeight="1">
      <c r="A1938" s="46" t="str">
        <f>IFERROR(VLOOKUP(D1938,Sort!B:D,3,0),"")</f>
        <v/>
      </c>
      <c r="B1938" s="190" t="str">
        <f t="shared" si="234"/>
        <v>0CLOSE</v>
      </c>
      <c r="C1938" s="196"/>
      <c r="D1938" s="193"/>
      <c r="E1938" s="193" t="str">
        <f>IFERROR(VLOOKUP(D1938,Sort!B:C,2,0),"")</f>
        <v/>
      </c>
      <c r="F1938" s="194"/>
      <c r="G1938" s="195" t="str">
        <f t="shared" si="235"/>
        <v/>
      </c>
      <c r="H1938" s="243"/>
      <c r="I1938" s="197"/>
      <c r="J1938" s="243"/>
      <c r="K1938" s="197"/>
      <c r="L1938" s="198" t="str">
        <f t="shared" si="236"/>
        <v/>
      </c>
      <c r="M1938" s="199" t="str">
        <f t="shared" si="237"/>
        <v/>
      </c>
      <c r="N1938" s="200" t="str">
        <f t="shared" si="238"/>
        <v xml:space="preserve"> </v>
      </c>
      <c r="O1938" s="201"/>
      <c r="P1938" s="201"/>
      <c r="Q1938" s="202"/>
      <c r="R1938" s="202"/>
      <c r="S1938" s="202"/>
      <c r="T1938" s="193" t="str">
        <f>IFERROR(VLOOKUP(S1938,Sort!E:F,2,0),"")</f>
        <v/>
      </c>
      <c r="U1938" s="115" t="str">
        <f t="shared" si="239"/>
        <v/>
      </c>
      <c r="V1938" s="202" t="s">
        <v>422</v>
      </c>
      <c r="W1938" s="202"/>
      <c r="X1938" s="202"/>
      <c r="Y1938" s="202"/>
      <c r="Z1938" s="193"/>
      <c r="AA1938" s="193" t="s">
        <v>362</v>
      </c>
      <c r="AB1938" s="203"/>
      <c r="AC1938" s="204" t="str">
        <f t="shared" si="240"/>
        <v>CLOSE</v>
      </c>
      <c r="AD1938" s="47" t="str">
        <f t="array" ref="AD1938">IF(D1938="","",INDEX(HM_Unit!$D$1:$AE$1,MATCH(C1938,HM_Unit!$D$2:$AE$2,0)))</f>
        <v/>
      </c>
      <c r="AE1938" s="46"/>
      <c r="AF1938" s="46"/>
      <c r="AG1938" s="46"/>
      <c r="AH1938" s="46"/>
      <c r="AI1938" s="46"/>
      <c r="AJ1938" s="46"/>
      <c r="AK1938" s="46"/>
    </row>
    <row r="1939" spans="1:37" ht="12" customHeight="1">
      <c r="A1939" s="46" t="str">
        <f>IFERROR(VLOOKUP(D1939,Sort!B:D,3,0),"")</f>
        <v/>
      </c>
      <c r="B1939" s="190" t="str">
        <f t="shared" si="234"/>
        <v>0CLOSE</v>
      </c>
      <c r="C1939" s="196"/>
      <c r="D1939" s="193"/>
      <c r="E1939" s="193" t="str">
        <f>IFERROR(VLOOKUP(D1939,Sort!B:C,2,0),"")</f>
        <v/>
      </c>
      <c r="F1939" s="194"/>
      <c r="G1939" s="195" t="str">
        <f t="shared" si="235"/>
        <v/>
      </c>
      <c r="H1939" s="243"/>
      <c r="I1939" s="197"/>
      <c r="J1939" s="243"/>
      <c r="K1939" s="197"/>
      <c r="L1939" s="198" t="str">
        <f t="shared" si="236"/>
        <v/>
      </c>
      <c r="M1939" s="199" t="str">
        <f t="shared" si="237"/>
        <v/>
      </c>
      <c r="N1939" s="200" t="str">
        <f t="shared" si="238"/>
        <v xml:space="preserve"> </v>
      </c>
      <c r="O1939" s="201"/>
      <c r="P1939" s="201"/>
      <c r="Q1939" s="202"/>
      <c r="R1939" s="202"/>
      <c r="S1939" s="202"/>
      <c r="T1939" s="193" t="str">
        <f>IFERROR(VLOOKUP(S1939,Sort!E:F,2,0),"")</f>
        <v/>
      </c>
      <c r="U1939" s="115" t="str">
        <f t="shared" si="239"/>
        <v/>
      </c>
      <c r="V1939" s="202" t="s">
        <v>422</v>
      </c>
      <c r="W1939" s="202"/>
      <c r="X1939" s="202"/>
      <c r="Y1939" s="202"/>
      <c r="Z1939" s="193"/>
      <c r="AA1939" s="193" t="s">
        <v>362</v>
      </c>
      <c r="AB1939" s="203"/>
      <c r="AC1939" s="204" t="str">
        <f t="shared" si="240"/>
        <v>CLOSE</v>
      </c>
      <c r="AD1939" s="47" t="str">
        <f t="array" ref="AD1939">IF(D1939="","",INDEX(HM_Unit!$D$1:$AE$1,MATCH(C1939,HM_Unit!$D$2:$AE$2,0)))</f>
        <v/>
      </c>
      <c r="AE1939" s="46"/>
      <c r="AF1939" s="46"/>
      <c r="AG1939" s="46"/>
      <c r="AH1939" s="46"/>
      <c r="AI1939" s="46"/>
      <c r="AJ1939" s="46"/>
      <c r="AK1939" s="46"/>
    </row>
    <row r="1940" spans="1:37" ht="12" customHeight="1">
      <c r="A1940" s="46" t="str">
        <f>IFERROR(VLOOKUP(D1940,Sort!B:D,3,0),"")</f>
        <v/>
      </c>
      <c r="B1940" s="190" t="str">
        <f t="shared" si="234"/>
        <v>0CLOSE</v>
      </c>
      <c r="C1940" s="196"/>
      <c r="D1940" s="193"/>
      <c r="E1940" s="193" t="str">
        <f>IFERROR(VLOOKUP(D1940,Sort!B:C,2,0),"")</f>
        <v/>
      </c>
      <c r="F1940" s="194"/>
      <c r="G1940" s="195" t="str">
        <f t="shared" si="235"/>
        <v/>
      </c>
      <c r="H1940" s="243"/>
      <c r="I1940" s="197"/>
      <c r="J1940" s="243"/>
      <c r="K1940" s="197"/>
      <c r="L1940" s="198" t="str">
        <f t="shared" si="236"/>
        <v/>
      </c>
      <c r="M1940" s="199" t="str">
        <f t="shared" si="237"/>
        <v/>
      </c>
      <c r="N1940" s="200" t="str">
        <f t="shared" si="238"/>
        <v xml:space="preserve"> </v>
      </c>
      <c r="O1940" s="201"/>
      <c r="P1940" s="201"/>
      <c r="Q1940" s="202"/>
      <c r="R1940" s="202"/>
      <c r="S1940" s="202"/>
      <c r="T1940" s="193" t="str">
        <f>IFERROR(VLOOKUP(S1940,Sort!E:F,2,0),"")</f>
        <v/>
      </c>
      <c r="U1940" s="115" t="str">
        <f t="shared" si="239"/>
        <v/>
      </c>
      <c r="V1940" s="202" t="s">
        <v>422</v>
      </c>
      <c r="W1940" s="202"/>
      <c r="X1940" s="202"/>
      <c r="Y1940" s="202"/>
      <c r="Z1940" s="193"/>
      <c r="AA1940" s="193" t="s">
        <v>362</v>
      </c>
      <c r="AB1940" s="203"/>
      <c r="AC1940" s="204" t="str">
        <f t="shared" si="240"/>
        <v>CLOSE</v>
      </c>
      <c r="AD1940" s="47" t="str">
        <f t="array" ref="AD1940">IF(D1940="","",INDEX(HM_Unit!$D$1:$AE$1,MATCH(C1940,HM_Unit!$D$2:$AE$2,0)))</f>
        <v/>
      </c>
      <c r="AE1940" s="46"/>
      <c r="AF1940" s="46"/>
      <c r="AG1940" s="46"/>
      <c r="AH1940" s="46"/>
      <c r="AI1940" s="46"/>
      <c r="AJ1940" s="46"/>
      <c r="AK1940" s="46"/>
    </row>
    <row r="1941" spans="1:37" ht="12" customHeight="1">
      <c r="A1941" s="46" t="str">
        <f>IFERROR(VLOOKUP(D1941,Sort!B:D,3,0),"")</f>
        <v/>
      </c>
      <c r="B1941" s="190" t="str">
        <f t="shared" si="234"/>
        <v>0CLOSE</v>
      </c>
      <c r="C1941" s="196"/>
      <c r="D1941" s="193"/>
      <c r="E1941" s="193" t="str">
        <f>IFERROR(VLOOKUP(D1941,Sort!B:C,2,0),"")</f>
        <v/>
      </c>
      <c r="F1941" s="194"/>
      <c r="G1941" s="195" t="str">
        <f t="shared" si="235"/>
        <v/>
      </c>
      <c r="H1941" s="243"/>
      <c r="I1941" s="197"/>
      <c r="J1941" s="243"/>
      <c r="K1941" s="197"/>
      <c r="L1941" s="198" t="str">
        <f t="shared" si="236"/>
        <v/>
      </c>
      <c r="M1941" s="199" t="str">
        <f t="shared" si="237"/>
        <v/>
      </c>
      <c r="N1941" s="200" t="str">
        <f t="shared" si="238"/>
        <v xml:space="preserve"> </v>
      </c>
      <c r="O1941" s="201"/>
      <c r="P1941" s="201"/>
      <c r="Q1941" s="202"/>
      <c r="R1941" s="202"/>
      <c r="S1941" s="202"/>
      <c r="T1941" s="193" t="str">
        <f>IFERROR(VLOOKUP(S1941,Sort!E:F,2,0),"")</f>
        <v/>
      </c>
      <c r="U1941" s="115" t="str">
        <f t="shared" si="239"/>
        <v/>
      </c>
      <c r="V1941" s="202" t="s">
        <v>422</v>
      </c>
      <c r="W1941" s="202"/>
      <c r="X1941" s="202"/>
      <c r="Y1941" s="202"/>
      <c r="Z1941" s="193"/>
      <c r="AA1941" s="193" t="s">
        <v>362</v>
      </c>
      <c r="AB1941" s="203"/>
      <c r="AC1941" s="204" t="str">
        <f t="shared" si="240"/>
        <v>CLOSE</v>
      </c>
      <c r="AD1941" s="47" t="str">
        <f t="array" ref="AD1941">IF(D1941="","",INDEX(HM_Unit!$D$1:$AE$1,MATCH(C1941,HM_Unit!$D$2:$AE$2,0)))</f>
        <v/>
      </c>
      <c r="AE1941" s="46"/>
      <c r="AF1941" s="46"/>
      <c r="AG1941" s="46"/>
      <c r="AH1941" s="46"/>
      <c r="AI1941" s="46"/>
      <c r="AJ1941" s="46"/>
      <c r="AK1941" s="46"/>
    </row>
    <row r="1942" spans="1:37" ht="12" customHeight="1">
      <c r="A1942" s="46" t="str">
        <f>IFERROR(VLOOKUP(D1942,Sort!B:D,3,0),"")</f>
        <v/>
      </c>
      <c r="B1942" s="190" t="str">
        <f t="shared" si="234"/>
        <v>0CLOSE</v>
      </c>
      <c r="C1942" s="196"/>
      <c r="D1942" s="193"/>
      <c r="E1942" s="193" t="str">
        <f>IFERROR(VLOOKUP(D1942,Sort!B:C,2,0),"")</f>
        <v/>
      </c>
      <c r="F1942" s="194"/>
      <c r="G1942" s="195" t="str">
        <f t="shared" si="235"/>
        <v/>
      </c>
      <c r="H1942" s="243"/>
      <c r="I1942" s="197"/>
      <c r="J1942" s="243"/>
      <c r="K1942" s="197"/>
      <c r="L1942" s="198" t="str">
        <f t="shared" si="236"/>
        <v/>
      </c>
      <c r="M1942" s="199" t="str">
        <f t="shared" si="237"/>
        <v/>
      </c>
      <c r="N1942" s="200" t="str">
        <f t="shared" si="238"/>
        <v xml:space="preserve"> </v>
      </c>
      <c r="O1942" s="201"/>
      <c r="P1942" s="201"/>
      <c r="Q1942" s="202"/>
      <c r="R1942" s="202"/>
      <c r="S1942" s="202"/>
      <c r="T1942" s="193" t="str">
        <f>IFERROR(VLOOKUP(S1942,Sort!E:F,2,0),"")</f>
        <v/>
      </c>
      <c r="U1942" s="115" t="str">
        <f t="shared" si="239"/>
        <v/>
      </c>
      <c r="V1942" s="202" t="s">
        <v>422</v>
      </c>
      <c r="W1942" s="202"/>
      <c r="X1942" s="202"/>
      <c r="Y1942" s="202"/>
      <c r="Z1942" s="193"/>
      <c r="AA1942" s="193" t="s">
        <v>362</v>
      </c>
      <c r="AB1942" s="203"/>
      <c r="AC1942" s="204" t="str">
        <f t="shared" si="240"/>
        <v>CLOSE</v>
      </c>
      <c r="AD1942" s="47" t="str">
        <f t="array" ref="AD1942">IF(D1942="","",INDEX(HM_Unit!$D$1:$AE$1,MATCH(C1942,HM_Unit!$D$2:$AE$2,0)))</f>
        <v/>
      </c>
      <c r="AE1942" s="46"/>
      <c r="AF1942" s="46"/>
      <c r="AG1942" s="46"/>
      <c r="AH1942" s="46"/>
      <c r="AI1942" s="46"/>
      <c r="AJ1942" s="46"/>
      <c r="AK1942" s="46"/>
    </row>
    <row r="1943" spans="1:37" ht="12" customHeight="1">
      <c r="A1943" s="46" t="str">
        <f>IFERROR(VLOOKUP(D1943,Sort!B:D,3,0),"")</f>
        <v/>
      </c>
      <c r="B1943" s="190" t="str">
        <f t="shared" si="234"/>
        <v>0CLOSE</v>
      </c>
      <c r="C1943" s="196"/>
      <c r="D1943" s="193"/>
      <c r="E1943" s="193" t="str">
        <f>IFERROR(VLOOKUP(D1943,Sort!B:C,2,0),"")</f>
        <v/>
      </c>
      <c r="F1943" s="194"/>
      <c r="G1943" s="195" t="str">
        <f t="shared" si="235"/>
        <v/>
      </c>
      <c r="H1943" s="243"/>
      <c r="I1943" s="197"/>
      <c r="J1943" s="243"/>
      <c r="K1943" s="197"/>
      <c r="L1943" s="198" t="str">
        <f t="shared" si="236"/>
        <v/>
      </c>
      <c r="M1943" s="199" t="str">
        <f t="shared" si="237"/>
        <v/>
      </c>
      <c r="N1943" s="200" t="str">
        <f t="shared" si="238"/>
        <v xml:space="preserve"> </v>
      </c>
      <c r="O1943" s="201"/>
      <c r="P1943" s="201"/>
      <c r="Q1943" s="202"/>
      <c r="R1943" s="202"/>
      <c r="S1943" s="202"/>
      <c r="T1943" s="193" t="str">
        <f>IFERROR(VLOOKUP(S1943,Sort!E:F,2,0),"")</f>
        <v/>
      </c>
      <c r="U1943" s="115" t="str">
        <f t="shared" si="239"/>
        <v/>
      </c>
      <c r="V1943" s="202" t="s">
        <v>422</v>
      </c>
      <c r="W1943" s="202"/>
      <c r="X1943" s="202"/>
      <c r="Y1943" s="202"/>
      <c r="Z1943" s="193"/>
      <c r="AA1943" s="193" t="s">
        <v>362</v>
      </c>
      <c r="AB1943" s="203"/>
      <c r="AC1943" s="204" t="str">
        <f t="shared" si="240"/>
        <v>CLOSE</v>
      </c>
      <c r="AD1943" s="47" t="str">
        <f t="array" ref="AD1943">IF(D1943="","",INDEX(HM_Unit!$D$1:$AE$1,MATCH(C1943,HM_Unit!$D$2:$AE$2,0)))</f>
        <v/>
      </c>
      <c r="AE1943" s="46"/>
      <c r="AF1943" s="46"/>
      <c r="AG1943" s="46"/>
      <c r="AH1943" s="46"/>
      <c r="AI1943" s="46"/>
      <c r="AJ1943" s="46"/>
      <c r="AK1943" s="46"/>
    </row>
    <row r="1944" spans="1:37" ht="12" customHeight="1">
      <c r="A1944" s="46" t="str">
        <f>IFERROR(VLOOKUP(D1944,Sort!B:D,3,0),"")</f>
        <v/>
      </c>
      <c r="B1944" s="190" t="str">
        <f t="shared" si="234"/>
        <v>0CLOSE</v>
      </c>
      <c r="C1944" s="196"/>
      <c r="D1944" s="193"/>
      <c r="E1944" s="193" t="str">
        <f>IFERROR(VLOOKUP(D1944,Sort!B:C,2,0),"")</f>
        <v/>
      </c>
      <c r="F1944" s="194"/>
      <c r="G1944" s="195" t="str">
        <f t="shared" si="235"/>
        <v/>
      </c>
      <c r="H1944" s="243"/>
      <c r="I1944" s="197"/>
      <c r="J1944" s="243"/>
      <c r="K1944" s="197"/>
      <c r="L1944" s="198" t="str">
        <f t="shared" si="236"/>
        <v/>
      </c>
      <c r="M1944" s="199" t="str">
        <f t="shared" si="237"/>
        <v/>
      </c>
      <c r="N1944" s="200" t="str">
        <f t="shared" si="238"/>
        <v xml:space="preserve"> </v>
      </c>
      <c r="O1944" s="201"/>
      <c r="P1944" s="201"/>
      <c r="Q1944" s="202"/>
      <c r="R1944" s="202"/>
      <c r="S1944" s="202"/>
      <c r="T1944" s="193" t="str">
        <f>IFERROR(VLOOKUP(S1944,Sort!E:F,2,0),"")</f>
        <v/>
      </c>
      <c r="U1944" s="115" t="str">
        <f t="shared" si="239"/>
        <v/>
      </c>
      <c r="V1944" s="202" t="s">
        <v>422</v>
      </c>
      <c r="W1944" s="202"/>
      <c r="X1944" s="202"/>
      <c r="Y1944" s="202"/>
      <c r="Z1944" s="193"/>
      <c r="AA1944" s="193" t="s">
        <v>362</v>
      </c>
      <c r="AB1944" s="203"/>
      <c r="AC1944" s="204" t="str">
        <f t="shared" si="240"/>
        <v>CLOSE</v>
      </c>
      <c r="AD1944" s="47" t="str">
        <f t="array" ref="AD1944">IF(D1944="","",INDEX(HM_Unit!$D$1:$AE$1,MATCH(C1944,HM_Unit!$D$2:$AE$2,0)))</f>
        <v/>
      </c>
      <c r="AE1944" s="46"/>
      <c r="AF1944" s="46"/>
      <c r="AG1944" s="46"/>
      <c r="AH1944" s="46"/>
      <c r="AI1944" s="46"/>
      <c r="AJ1944" s="46"/>
      <c r="AK1944" s="46"/>
    </row>
    <row r="1945" spans="1:37" ht="12" customHeight="1">
      <c r="A1945" s="46" t="str">
        <f>IFERROR(VLOOKUP(D1945,Sort!B:D,3,0),"")</f>
        <v/>
      </c>
      <c r="B1945" s="190" t="str">
        <f t="shared" si="234"/>
        <v>0CLOSE</v>
      </c>
      <c r="C1945" s="196"/>
      <c r="D1945" s="193"/>
      <c r="E1945" s="193" t="str">
        <f>IFERROR(VLOOKUP(D1945,Sort!B:C,2,0),"")</f>
        <v/>
      </c>
      <c r="F1945" s="194"/>
      <c r="G1945" s="195" t="str">
        <f t="shared" si="235"/>
        <v/>
      </c>
      <c r="H1945" s="243"/>
      <c r="I1945" s="197"/>
      <c r="J1945" s="243"/>
      <c r="K1945" s="197"/>
      <c r="L1945" s="198" t="str">
        <f t="shared" si="236"/>
        <v/>
      </c>
      <c r="M1945" s="199" t="str">
        <f t="shared" si="237"/>
        <v/>
      </c>
      <c r="N1945" s="200" t="str">
        <f t="shared" si="238"/>
        <v xml:space="preserve"> </v>
      </c>
      <c r="O1945" s="201"/>
      <c r="P1945" s="201"/>
      <c r="Q1945" s="202"/>
      <c r="R1945" s="202"/>
      <c r="S1945" s="202"/>
      <c r="T1945" s="193" t="str">
        <f>IFERROR(VLOOKUP(S1945,Sort!E:F,2,0),"")</f>
        <v/>
      </c>
      <c r="U1945" s="115" t="str">
        <f t="shared" si="239"/>
        <v/>
      </c>
      <c r="V1945" s="202" t="s">
        <v>422</v>
      </c>
      <c r="W1945" s="202"/>
      <c r="X1945" s="202"/>
      <c r="Y1945" s="202"/>
      <c r="Z1945" s="193"/>
      <c r="AA1945" s="193" t="s">
        <v>362</v>
      </c>
      <c r="AB1945" s="203"/>
      <c r="AC1945" s="204" t="str">
        <f t="shared" si="240"/>
        <v>CLOSE</v>
      </c>
      <c r="AD1945" s="47" t="str">
        <f t="array" ref="AD1945">IF(D1945="","",INDEX(HM_Unit!$D$1:$AE$1,MATCH(C1945,HM_Unit!$D$2:$AE$2,0)))</f>
        <v/>
      </c>
      <c r="AE1945" s="46"/>
      <c r="AF1945" s="46"/>
      <c r="AG1945" s="46"/>
      <c r="AH1945" s="46"/>
      <c r="AI1945" s="46"/>
      <c r="AJ1945" s="46"/>
      <c r="AK1945" s="46"/>
    </row>
    <row r="1946" spans="1:37" ht="12" customHeight="1">
      <c r="A1946" s="46" t="str">
        <f>IFERROR(VLOOKUP(D1946,Sort!B:D,3,0),"")</f>
        <v/>
      </c>
      <c r="B1946" s="190" t="str">
        <f t="shared" si="234"/>
        <v>0CLOSE</v>
      </c>
      <c r="C1946" s="196"/>
      <c r="D1946" s="193"/>
      <c r="E1946" s="193" t="str">
        <f>IFERROR(VLOOKUP(D1946,Sort!B:C,2,0),"")</f>
        <v/>
      </c>
      <c r="F1946" s="194"/>
      <c r="G1946" s="195" t="str">
        <f t="shared" si="235"/>
        <v/>
      </c>
      <c r="H1946" s="243"/>
      <c r="I1946" s="197"/>
      <c r="J1946" s="243"/>
      <c r="K1946" s="197"/>
      <c r="L1946" s="198" t="str">
        <f t="shared" si="236"/>
        <v/>
      </c>
      <c r="M1946" s="199" t="str">
        <f t="shared" si="237"/>
        <v/>
      </c>
      <c r="N1946" s="200" t="str">
        <f t="shared" si="238"/>
        <v xml:space="preserve"> </v>
      </c>
      <c r="O1946" s="201"/>
      <c r="P1946" s="201"/>
      <c r="Q1946" s="202"/>
      <c r="R1946" s="202"/>
      <c r="S1946" s="202"/>
      <c r="T1946" s="193" t="str">
        <f>IFERROR(VLOOKUP(S1946,Sort!E:F,2,0),"")</f>
        <v/>
      </c>
      <c r="U1946" s="115" t="str">
        <f t="shared" si="239"/>
        <v/>
      </c>
      <c r="V1946" s="202" t="s">
        <v>422</v>
      </c>
      <c r="W1946" s="202"/>
      <c r="X1946" s="202"/>
      <c r="Y1946" s="202"/>
      <c r="Z1946" s="193"/>
      <c r="AA1946" s="193" t="s">
        <v>362</v>
      </c>
      <c r="AB1946" s="203"/>
      <c r="AC1946" s="204" t="str">
        <f t="shared" si="240"/>
        <v>CLOSE</v>
      </c>
      <c r="AD1946" s="47" t="str">
        <f t="array" ref="AD1946">IF(D1946="","",INDEX(HM_Unit!$D$1:$AE$1,MATCH(C1946,HM_Unit!$D$2:$AE$2,0)))</f>
        <v/>
      </c>
      <c r="AE1946" s="46"/>
      <c r="AF1946" s="46"/>
      <c r="AG1946" s="46"/>
      <c r="AH1946" s="46"/>
      <c r="AI1946" s="46"/>
      <c r="AJ1946" s="46"/>
      <c r="AK1946" s="46"/>
    </row>
    <row r="1947" spans="1:37" ht="12" customHeight="1">
      <c r="A1947" s="46" t="str">
        <f>IFERROR(VLOOKUP(D1947,Sort!B:D,3,0),"")</f>
        <v/>
      </c>
      <c r="B1947" s="190" t="str">
        <f t="shared" si="234"/>
        <v>0CLOSE</v>
      </c>
      <c r="C1947" s="196"/>
      <c r="D1947" s="193"/>
      <c r="E1947" s="193" t="str">
        <f>IFERROR(VLOOKUP(D1947,Sort!B:C,2,0),"")</f>
        <v/>
      </c>
      <c r="F1947" s="194"/>
      <c r="G1947" s="195" t="str">
        <f t="shared" si="235"/>
        <v/>
      </c>
      <c r="H1947" s="243"/>
      <c r="I1947" s="197"/>
      <c r="J1947" s="243"/>
      <c r="K1947" s="197"/>
      <c r="L1947" s="198" t="str">
        <f t="shared" si="236"/>
        <v/>
      </c>
      <c r="M1947" s="199" t="str">
        <f t="shared" si="237"/>
        <v/>
      </c>
      <c r="N1947" s="200" t="str">
        <f t="shared" si="238"/>
        <v xml:space="preserve"> </v>
      </c>
      <c r="O1947" s="201"/>
      <c r="P1947" s="201"/>
      <c r="Q1947" s="202"/>
      <c r="R1947" s="202"/>
      <c r="S1947" s="202"/>
      <c r="T1947" s="193" t="str">
        <f>IFERROR(VLOOKUP(S1947,Sort!E:F,2,0),"")</f>
        <v/>
      </c>
      <c r="U1947" s="115" t="str">
        <f t="shared" si="239"/>
        <v/>
      </c>
      <c r="V1947" s="202" t="s">
        <v>422</v>
      </c>
      <c r="W1947" s="202"/>
      <c r="X1947" s="202"/>
      <c r="Y1947" s="202"/>
      <c r="Z1947" s="193"/>
      <c r="AA1947" s="193" t="s">
        <v>362</v>
      </c>
      <c r="AB1947" s="203"/>
      <c r="AC1947" s="204" t="str">
        <f t="shared" si="240"/>
        <v>CLOSE</v>
      </c>
      <c r="AD1947" s="47" t="str">
        <f t="array" ref="AD1947">IF(D1947="","",INDEX(HM_Unit!$D$1:$AE$1,MATCH(C1947,HM_Unit!$D$2:$AE$2,0)))</f>
        <v/>
      </c>
      <c r="AE1947" s="46"/>
      <c r="AF1947" s="46"/>
      <c r="AG1947" s="46"/>
      <c r="AH1947" s="46"/>
      <c r="AI1947" s="46"/>
      <c r="AJ1947" s="46"/>
      <c r="AK1947" s="46"/>
    </row>
    <row r="1948" spans="1:37" ht="12" customHeight="1">
      <c r="A1948" s="46" t="str">
        <f>IFERROR(VLOOKUP(D1948,Sort!B:D,3,0),"")</f>
        <v/>
      </c>
      <c r="B1948" s="190" t="str">
        <f t="shared" si="234"/>
        <v>0CLOSE</v>
      </c>
      <c r="C1948" s="196"/>
      <c r="D1948" s="193"/>
      <c r="E1948" s="193" t="str">
        <f>IFERROR(VLOOKUP(D1948,Sort!B:C,2,0),"")</f>
        <v/>
      </c>
      <c r="F1948" s="194"/>
      <c r="G1948" s="195" t="str">
        <f t="shared" si="235"/>
        <v/>
      </c>
      <c r="H1948" s="243"/>
      <c r="I1948" s="197"/>
      <c r="J1948" s="243"/>
      <c r="K1948" s="197"/>
      <c r="L1948" s="198" t="str">
        <f t="shared" si="236"/>
        <v/>
      </c>
      <c r="M1948" s="199" t="str">
        <f t="shared" si="237"/>
        <v/>
      </c>
      <c r="N1948" s="200" t="str">
        <f t="shared" si="238"/>
        <v xml:space="preserve"> </v>
      </c>
      <c r="O1948" s="201"/>
      <c r="P1948" s="201"/>
      <c r="Q1948" s="202"/>
      <c r="R1948" s="202"/>
      <c r="S1948" s="202"/>
      <c r="T1948" s="193" t="str">
        <f>IFERROR(VLOOKUP(S1948,Sort!E:F,2,0),"")</f>
        <v/>
      </c>
      <c r="U1948" s="115" t="str">
        <f t="shared" si="239"/>
        <v/>
      </c>
      <c r="V1948" s="202" t="s">
        <v>422</v>
      </c>
      <c r="W1948" s="202"/>
      <c r="X1948" s="202"/>
      <c r="Y1948" s="202"/>
      <c r="Z1948" s="193"/>
      <c r="AA1948" s="193" t="s">
        <v>362</v>
      </c>
      <c r="AB1948" s="203"/>
      <c r="AC1948" s="204" t="str">
        <f t="shared" si="240"/>
        <v>CLOSE</v>
      </c>
      <c r="AD1948" s="47" t="str">
        <f t="array" ref="AD1948">IF(D1948="","",INDEX(HM_Unit!$D$1:$AE$1,MATCH(C1948,HM_Unit!$D$2:$AE$2,0)))</f>
        <v/>
      </c>
      <c r="AE1948" s="46"/>
      <c r="AF1948" s="46"/>
      <c r="AG1948" s="46"/>
      <c r="AH1948" s="46"/>
      <c r="AI1948" s="46"/>
      <c r="AJ1948" s="46"/>
      <c r="AK1948" s="46"/>
    </row>
    <row r="1949" spans="1:37" ht="12" customHeight="1">
      <c r="A1949" s="46" t="str">
        <f>IFERROR(VLOOKUP(D1949,Sort!B:D,3,0),"")</f>
        <v/>
      </c>
      <c r="B1949" s="190" t="str">
        <f t="shared" si="234"/>
        <v>0CLOSE</v>
      </c>
      <c r="C1949" s="196"/>
      <c r="D1949" s="193"/>
      <c r="E1949" s="193" t="str">
        <f>IFERROR(VLOOKUP(D1949,Sort!B:C,2,0),"")</f>
        <v/>
      </c>
      <c r="F1949" s="194"/>
      <c r="G1949" s="195" t="str">
        <f t="shared" si="235"/>
        <v/>
      </c>
      <c r="H1949" s="243"/>
      <c r="I1949" s="197"/>
      <c r="J1949" s="243"/>
      <c r="K1949" s="197"/>
      <c r="L1949" s="198" t="str">
        <f t="shared" si="236"/>
        <v/>
      </c>
      <c r="M1949" s="199" t="str">
        <f t="shared" si="237"/>
        <v/>
      </c>
      <c r="N1949" s="200" t="str">
        <f t="shared" si="238"/>
        <v xml:space="preserve"> </v>
      </c>
      <c r="O1949" s="201"/>
      <c r="P1949" s="201"/>
      <c r="Q1949" s="202"/>
      <c r="R1949" s="202"/>
      <c r="S1949" s="202"/>
      <c r="T1949" s="193" t="str">
        <f>IFERROR(VLOOKUP(S1949,Sort!E:F,2,0),"")</f>
        <v/>
      </c>
      <c r="U1949" s="115" t="str">
        <f t="shared" si="239"/>
        <v/>
      </c>
      <c r="V1949" s="202" t="s">
        <v>422</v>
      </c>
      <c r="W1949" s="202"/>
      <c r="X1949" s="202"/>
      <c r="Y1949" s="202"/>
      <c r="Z1949" s="193"/>
      <c r="AA1949" s="193" t="s">
        <v>362</v>
      </c>
      <c r="AB1949" s="203"/>
      <c r="AC1949" s="204" t="str">
        <f t="shared" si="240"/>
        <v>CLOSE</v>
      </c>
      <c r="AD1949" s="47" t="str">
        <f t="array" ref="AD1949">IF(D1949="","",INDEX(HM_Unit!$D$1:$AE$1,MATCH(C1949,HM_Unit!$D$2:$AE$2,0)))</f>
        <v/>
      </c>
      <c r="AE1949" s="46"/>
      <c r="AF1949" s="46"/>
      <c r="AG1949" s="46"/>
      <c r="AH1949" s="46"/>
      <c r="AI1949" s="46"/>
      <c r="AJ1949" s="46"/>
      <c r="AK1949" s="46"/>
    </row>
    <row r="1950" spans="1:37" ht="12" customHeight="1">
      <c r="A1950" s="46" t="str">
        <f>IFERROR(VLOOKUP(D1950,Sort!B:D,3,0),"")</f>
        <v/>
      </c>
      <c r="B1950" s="190" t="str">
        <f t="shared" si="234"/>
        <v>0CLOSE</v>
      </c>
      <c r="C1950" s="196"/>
      <c r="D1950" s="193"/>
      <c r="E1950" s="193" t="str">
        <f>IFERROR(VLOOKUP(D1950,Sort!B:C,2,0),"")</f>
        <v/>
      </c>
      <c r="F1950" s="194"/>
      <c r="G1950" s="195" t="str">
        <f t="shared" si="235"/>
        <v/>
      </c>
      <c r="H1950" s="243"/>
      <c r="I1950" s="197"/>
      <c r="J1950" s="243"/>
      <c r="K1950" s="197"/>
      <c r="L1950" s="198" t="str">
        <f t="shared" si="236"/>
        <v/>
      </c>
      <c r="M1950" s="199" t="str">
        <f t="shared" si="237"/>
        <v/>
      </c>
      <c r="N1950" s="200" t="str">
        <f t="shared" si="238"/>
        <v xml:space="preserve"> </v>
      </c>
      <c r="O1950" s="201"/>
      <c r="P1950" s="201"/>
      <c r="Q1950" s="202"/>
      <c r="R1950" s="202"/>
      <c r="S1950" s="202"/>
      <c r="T1950" s="193" t="str">
        <f>IFERROR(VLOOKUP(S1950,Sort!E:F,2,0),"")</f>
        <v/>
      </c>
      <c r="U1950" s="115" t="str">
        <f t="shared" si="239"/>
        <v/>
      </c>
      <c r="V1950" s="202" t="s">
        <v>422</v>
      </c>
      <c r="W1950" s="202"/>
      <c r="X1950" s="202"/>
      <c r="Y1950" s="202"/>
      <c r="Z1950" s="193"/>
      <c r="AA1950" s="193" t="s">
        <v>362</v>
      </c>
      <c r="AB1950" s="203"/>
      <c r="AC1950" s="204" t="str">
        <f t="shared" si="240"/>
        <v>CLOSE</v>
      </c>
      <c r="AD1950" s="47" t="str">
        <f t="array" ref="AD1950">IF(D1950="","",INDEX(HM_Unit!$D$1:$AE$1,MATCH(C1950,HM_Unit!$D$2:$AE$2,0)))</f>
        <v/>
      </c>
      <c r="AE1950" s="46"/>
      <c r="AF1950" s="46"/>
      <c r="AG1950" s="46"/>
      <c r="AH1950" s="46"/>
      <c r="AI1950" s="46"/>
      <c r="AJ1950" s="46"/>
      <c r="AK1950" s="46"/>
    </row>
    <row r="1951" spans="1:37" ht="12" customHeight="1">
      <c r="A1951" s="46" t="str">
        <f>IFERROR(VLOOKUP(D1951,Sort!B:D,3,0),"")</f>
        <v/>
      </c>
      <c r="B1951" s="190" t="str">
        <f t="shared" si="234"/>
        <v>0CLOSE</v>
      </c>
      <c r="C1951" s="196"/>
      <c r="D1951" s="193"/>
      <c r="E1951" s="193" t="str">
        <f>IFERROR(VLOOKUP(D1951,Sort!B:C,2,0),"")</f>
        <v/>
      </c>
      <c r="F1951" s="194"/>
      <c r="G1951" s="195" t="str">
        <f t="shared" si="235"/>
        <v/>
      </c>
      <c r="H1951" s="243"/>
      <c r="I1951" s="197"/>
      <c r="J1951" s="243"/>
      <c r="K1951" s="197"/>
      <c r="L1951" s="198" t="str">
        <f t="shared" si="236"/>
        <v/>
      </c>
      <c r="M1951" s="199" t="str">
        <f t="shared" si="237"/>
        <v/>
      </c>
      <c r="N1951" s="200" t="str">
        <f t="shared" si="238"/>
        <v xml:space="preserve"> </v>
      </c>
      <c r="O1951" s="201"/>
      <c r="P1951" s="201"/>
      <c r="Q1951" s="202"/>
      <c r="R1951" s="202"/>
      <c r="S1951" s="202"/>
      <c r="T1951" s="193" t="str">
        <f>IFERROR(VLOOKUP(S1951,Sort!E:F,2,0),"")</f>
        <v/>
      </c>
      <c r="U1951" s="115" t="str">
        <f t="shared" si="239"/>
        <v/>
      </c>
      <c r="V1951" s="202" t="s">
        <v>422</v>
      </c>
      <c r="W1951" s="202"/>
      <c r="X1951" s="202"/>
      <c r="Y1951" s="202"/>
      <c r="Z1951" s="193"/>
      <c r="AA1951" s="193" t="s">
        <v>362</v>
      </c>
      <c r="AB1951" s="203"/>
      <c r="AC1951" s="204" t="str">
        <f t="shared" si="240"/>
        <v>CLOSE</v>
      </c>
      <c r="AD1951" s="47" t="str">
        <f t="array" ref="AD1951">IF(D1951="","",INDEX(HM_Unit!$D$1:$AE$1,MATCH(C1951,HM_Unit!$D$2:$AE$2,0)))</f>
        <v/>
      </c>
      <c r="AE1951" s="46"/>
      <c r="AF1951" s="46"/>
      <c r="AG1951" s="46"/>
      <c r="AH1951" s="46"/>
      <c r="AI1951" s="46"/>
      <c r="AJ1951" s="46"/>
      <c r="AK1951" s="46"/>
    </row>
    <row r="1952" spans="1:37" ht="12" customHeight="1">
      <c r="A1952" s="46" t="str">
        <f>IFERROR(VLOOKUP(D1952,Sort!B:D,3,0),"")</f>
        <v/>
      </c>
      <c r="B1952" s="190" t="str">
        <f t="shared" si="234"/>
        <v>0CLOSE</v>
      </c>
      <c r="C1952" s="196"/>
      <c r="D1952" s="193"/>
      <c r="E1952" s="193" t="str">
        <f>IFERROR(VLOOKUP(D1952,Sort!B:C,2,0),"")</f>
        <v/>
      </c>
      <c r="F1952" s="194"/>
      <c r="G1952" s="195" t="str">
        <f t="shared" si="235"/>
        <v/>
      </c>
      <c r="H1952" s="243"/>
      <c r="I1952" s="197"/>
      <c r="J1952" s="243"/>
      <c r="K1952" s="197"/>
      <c r="L1952" s="198" t="str">
        <f t="shared" si="236"/>
        <v/>
      </c>
      <c r="M1952" s="199" t="str">
        <f t="shared" si="237"/>
        <v/>
      </c>
      <c r="N1952" s="200" t="str">
        <f t="shared" si="238"/>
        <v xml:space="preserve"> </v>
      </c>
      <c r="O1952" s="201"/>
      <c r="P1952" s="201"/>
      <c r="Q1952" s="202"/>
      <c r="R1952" s="202"/>
      <c r="S1952" s="202"/>
      <c r="T1952" s="193" t="str">
        <f>IFERROR(VLOOKUP(S1952,Sort!E:F,2,0),"")</f>
        <v/>
      </c>
      <c r="U1952" s="115" t="str">
        <f t="shared" si="239"/>
        <v/>
      </c>
      <c r="V1952" s="202" t="s">
        <v>422</v>
      </c>
      <c r="W1952" s="202"/>
      <c r="X1952" s="202"/>
      <c r="Y1952" s="202"/>
      <c r="Z1952" s="193"/>
      <c r="AA1952" s="193" t="s">
        <v>362</v>
      </c>
      <c r="AB1952" s="203"/>
      <c r="AC1952" s="204" t="str">
        <f t="shared" si="240"/>
        <v>CLOSE</v>
      </c>
      <c r="AD1952" s="47" t="str">
        <f t="array" ref="AD1952">IF(D1952="","",INDEX(HM_Unit!$D$1:$AE$1,MATCH(C1952,HM_Unit!$D$2:$AE$2,0)))</f>
        <v/>
      </c>
      <c r="AE1952" s="46"/>
      <c r="AF1952" s="46"/>
      <c r="AG1952" s="46"/>
      <c r="AH1952" s="46"/>
      <c r="AI1952" s="46"/>
      <c r="AJ1952" s="46"/>
      <c r="AK1952" s="46"/>
    </row>
    <row r="1953" spans="1:37" ht="12" customHeight="1">
      <c r="A1953" s="46" t="str">
        <f>IFERROR(VLOOKUP(D1953,Sort!B:D,3,0),"")</f>
        <v/>
      </c>
      <c r="B1953" s="190" t="str">
        <f t="shared" si="234"/>
        <v>0CLOSE</v>
      </c>
      <c r="C1953" s="196"/>
      <c r="D1953" s="193"/>
      <c r="E1953" s="193" t="str">
        <f>IFERROR(VLOOKUP(D1953,Sort!B:C,2,0),"")</f>
        <v/>
      </c>
      <c r="F1953" s="194"/>
      <c r="G1953" s="195" t="str">
        <f t="shared" si="235"/>
        <v/>
      </c>
      <c r="H1953" s="243"/>
      <c r="I1953" s="197"/>
      <c r="J1953" s="243"/>
      <c r="K1953" s="197"/>
      <c r="L1953" s="198" t="str">
        <f t="shared" si="236"/>
        <v/>
      </c>
      <c r="M1953" s="199" t="str">
        <f t="shared" si="237"/>
        <v/>
      </c>
      <c r="N1953" s="200" t="str">
        <f t="shared" si="238"/>
        <v xml:space="preserve"> </v>
      </c>
      <c r="O1953" s="201"/>
      <c r="P1953" s="201"/>
      <c r="Q1953" s="202"/>
      <c r="R1953" s="202"/>
      <c r="S1953" s="202"/>
      <c r="T1953" s="193" t="str">
        <f>IFERROR(VLOOKUP(S1953,Sort!E:F,2,0),"")</f>
        <v/>
      </c>
      <c r="U1953" s="115" t="str">
        <f t="shared" si="239"/>
        <v/>
      </c>
      <c r="V1953" s="202" t="s">
        <v>422</v>
      </c>
      <c r="W1953" s="202"/>
      <c r="X1953" s="202"/>
      <c r="Y1953" s="202"/>
      <c r="Z1953" s="193"/>
      <c r="AA1953" s="193" t="s">
        <v>362</v>
      </c>
      <c r="AB1953" s="203"/>
      <c r="AC1953" s="204" t="str">
        <f t="shared" si="240"/>
        <v>CLOSE</v>
      </c>
      <c r="AD1953" s="47" t="str">
        <f t="array" ref="AD1953">IF(D1953="","",INDEX(HM_Unit!$D$1:$AE$1,MATCH(C1953,HM_Unit!$D$2:$AE$2,0)))</f>
        <v/>
      </c>
      <c r="AE1953" s="46"/>
      <c r="AF1953" s="46"/>
      <c r="AG1953" s="46"/>
      <c r="AH1953" s="46"/>
      <c r="AI1953" s="46"/>
      <c r="AJ1953" s="46"/>
      <c r="AK1953" s="46"/>
    </row>
    <row r="1954" spans="1:37" ht="12" customHeight="1">
      <c r="A1954" s="46" t="str">
        <f>IFERROR(VLOOKUP(D1954,Sort!B:D,3,0),"")</f>
        <v/>
      </c>
      <c r="B1954" s="190" t="str">
        <f t="shared" si="234"/>
        <v>0CLOSE</v>
      </c>
      <c r="C1954" s="196"/>
      <c r="D1954" s="193"/>
      <c r="E1954" s="193" t="str">
        <f>IFERROR(VLOOKUP(D1954,Sort!B:C,2,0),"")</f>
        <v/>
      </c>
      <c r="F1954" s="194"/>
      <c r="G1954" s="195" t="str">
        <f t="shared" si="235"/>
        <v/>
      </c>
      <c r="H1954" s="243"/>
      <c r="I1954" s="197"/>
      <c r="J1954" s="243"/>
      <c r="K1954" s="197"/>
      <c r="L1954" s="198" t="str">
        <f t="shared" si="236"/>
        <v/>
      </c>
      <c r="M1954" s="199" t="str">
        <f t="shared" si="237"/>
        <v/>
      </c>
      <c r="N1954" s="200" t="str">
        <f t="shared" si="238"/>
        <v xml:space="preserve"> </v>
      </c>
      <c r="O1954" s="201"/>
      <c r="P1954" s="201"/>
      <c r="Q1954" s="202"/>
      <c r="R1954" s="202"/>
      <c r="S1954" s="202"/>
      <c r="T1954" s="193" t="str">
        <f>IFERROR(VLOOKUP(S1954,Sort!E:F,2,0),"")</f>
        <v/>
      </c>
      <c r="U1954" s="115" t="str">
        <f t="shared" si="239"/>
        <v/>
      </c>
      <c r="V1954" s="202" t="s">
        <v>422</v>
      </c>
      <c r="W1954" s="202"/>
      <c r="X1954" s="202"/>
      <c r="Y1954" s="202"/>
      <c r="Z1954" s="193"/>
      <c r="AA1954" s="193" t="s">
        <v>362</v>
      </c>
      <c r="AB1954" s="203"/>
      <c r="AC1954" s="204" t="str">
        <f t="shared" si="240"/>
        <v>CLOSE</v>
      </c>
      <c r="AD1954" s="47" t="str">
        <f t="array" ref="AD1954">IF(D1954="","",INDEX(HM_Unit!$D$1:$AE$1,MATCH(C1954,HM_Unit!$D$2:$AE$2,0)))</f>
        <v/>
      </c>
      <c r="AE1954" s="46"/>
      <c r="AF1954" s="46"/>
      <c r="AG1954" s="46"/>
      <c r="AH1954" s="46"/>
      <c r="AI1954" s="46"/>
      <c r="AJ1954" s="46"/>
      <c r="AK1954" s="46"/>
    </row>
    <row r="1955" spans="1:37" ht="12" customHeight="1">
      <c r="A1955" s="46" t="str">
        <f>IFERROR(VLOOKUP(D1955,Sort!B:D,3,0),"")</f>
        <v/>
      </c>
      <c r="B1955" s="190" t="str">
        <f t="shared" si="234"/>
        <v>0CLOSE</v>
      </c>
      <c r="C1955" s="196"/>
      <c r="D1955" s="193"/>
      <c r="E1955" s="193" t="str">
        <f>IFERROR(VLOOKUP(D1955,Sort!B:C,2,0),"")</f>
        <v/>
      </c>
      <c r="F1955" s="194"/>
      <c r="G1955" s="195" t="str">
        <f t="shared" si="235"/>
        <v/>
      </c>
      <c r="H1955" s="243"/>
      <c r="I1955" s="197"/>
      <c r="J1955" s="243"/>
      <c r="K1955" s="197"/>
      <c r="L1955" s="198" t="str">
        <f t="shared" si="236"/>
        <v/>
      </c>
      <c r="M1955" s="199" t="str">
        <f t="shared" si="237"/>
        <v/>
      </c>
      <c r="N1955" s="200" t="str">
        <f t="shared" si="238"/>
        <v xml:space="preserve"> </v>
      </c>
      <c r="O1955" s="201"/>
      <c r="P1955" s="201"/>
      <c r="Q1955" s="202"/>
      <c r="R1955" s="202"/>
      <c r="S1955" s="202"/>
      <c r="T1955" s="193" t="str">
        <f>IFERROR(VLOOKUP(S1955,Sort!E:F,2,0),"")</f>
        <v/>
      </c>
      <c r="U1955" s="115" t="str">
        <f t="shared" si="239"/>
        <v/>
      </c>
      <c r="V1955" s="202" t="s">
        <v>422</v>
      </c>
      <c r="W1955" s="202"/>
      <c r="X1955" s="202"/>
      <c r="Y1955" s="202"/>
      <c r="Z1955" s="193"/>
      <c r="AA1955" s="193" t="s">
        <v>362</v>
      </c>
      <c r="AB1955" s="203"/>
      <c r="AC1955" s="204" t="str">
        <f t="shared" si="240"/>
        <v>CLOSE</v>
      </c>
      <c r="AD1955" s="47" t="str">
        <f t="array" ref="AD1955">IF(D1955="","",INDEX(HM_Unit!$D$1:$AE$1,MATCH(C1955,HM_Unit!$D$2:$AE$2,0)))</f>
        <v/>
      </c>
      <c r="AE1955" s="46"/>
      <c r="AF1955" s="46"/>
      <c r="AG1955" s="46"/>
      <c r="AH1955" s="46"/>
      <c r="AI1955" s="46"/>
      <c r="AJ1955" s="46"/>
      <c r="AK1955" s="46"/>
    </row>
    <row r="1956" spans="1:37" ht="12" customHeight="1">
      <c r="A1956" s="46" t="str">
        <f>IFERROR(VLOOKUP(D1956,Sort!B:D,3,0),"")</f>
        <v/>
      </c>
      <c r="B1956" s="190" t="str">
        <f t="shared" si="234"/>
        <v>0CLOSE</v>
      </c>
      <c r="C1956" s="196"/>
      <c r="D1956" s="193"/>
      <c r="E1956" s="193" t="str">
        <f>IFERROR(VLOOKUP(D1956,Sort!B:C,2,0),"")</f>
        <v/>
      </c>
      <c r="F1956" s="194"/>
      <c r="G1956" s="195" t="str">
        <f t="shared" si="235"/>
        <v/>
      </c>
      <c r="H1956" s="243"/>
      <c r="I1956" s="197"/>
      <c r="J1956" s="243"/>
      <c r="K1956" s="197"/>
      <c r="L1956" s="198" t="str">
        <f t="shared" si="236"/>
        <v/>
      </c>
      <c r="M1956" s="199" t="str">
        <f t="shared" si="237"/>
        <v/>
      </c>
      <c r="N1956" s="200" t="str">
        <f t="shared" si="238"/>
        <v xml:space="preserve"> </v>
      </c>
      <c r="O1956" s="201"/>
      <c r="P1956" s="201"/>
      <c r="Q1956" s="202"/>
      <c r="R1956" s="202"/>
      <c r="S1956" s="202"/>
      <c r="T1956" s="193" t="str">
        <f>IFERROR(VLOOKUP(S1956,Sort!E:F,2,0),"")</f>
        <v/>
      </c>
      <c r="U1956" s="115" t="str">
        <f t="shared" si="239"/>
        <v/>
      </c>
      <c r="V1956" s="202" t="s">
        <v>422</v>
      </c>
      <c r="W1956" s="202"/>
      <c r="X1956" s="202"/>
      <c r="Y1956" s="202"/>
      <c r="Z1956" s="193"/>
      <c r="AA1956" s="193" t="s">
        <v>362</v>
      </c>
      <c r="AB1956" s="203"/>
      <c r="AC1956" s="204" t="str">
        <f t="shared" si="240"/>
        <v>CLOSE</v>
      </c>
      <c r="AD1956" s="47" t="str">
        <f t="array" ref="AD1956">IF(D1956="","",INDEX(HM_Unit!$D$1:$AE$1,MATCH(C1956,HM_Unit!$D$2:$AE$2,0)))</f>
        <v/>
      </c>
      <c r="AE1956" s="46"/>
      <c r="AF1956" s="46"/>
      <c r="AG1956" s="46"/>
      <c r="AH1956" s="46"/>
      <c r="AI1956" s="46"/>
      <c r="AJ1956" s="46"/>
      <c r="AK1956" s="46"/>
    </row>
    <row r="1957" spans="1:37" ht="12" customHeight="1">
      <c r="A1957" s="46" t="str">
        <f>IFERROR(VLOOKUP(D1957,Sort!B:D,3,0),"")</f>
        <v/>
      </c>
      <c r="B1957" s="190" t="str">
        <f t="shared" si="234"/>
        <v>0CLOSE</v>
      </c>
      <c r="C1957" s="196"/>
      <c r="D1957" s="193"/>
      <c r="E1957" s="193" t="str">
        <f>IFERROR(VLOOKUP(D1957,Sort!B:C,2,0),"")</f>
        <v/>
      </c>
      <c r="F1957" s="194"/>
      <c r="G1957" s="195" t="str">
        <f t="shared" si="235"/>
        <v/>
      </c>
      <c r="H1957" s="243"/>
      <c r="I1957" s="197"/>
      <c r="J1957" s="243"/>
      <c r="K1957" s="197"/>
      <c r="L1957" s="198" t="str">
        <f t="shared" si="236"/>
        <v/>
      </c>
      <c r="M1957" s="199" t="str">
        <f t="shared" si="237"/>
        <v/>
      </c>
      <c r="N1957" s="200" t="str">
        <f t="shared" si="238"/>
        <v xml:space="preserve"> </v>
      </c>
      <c r="O1957" s="201"/>
      <c r="P1957" s="201"/>
      <c r="Q1957" s="202"/>
      <c r="R1957" s="202"/>
      <c r="S1957" s="202"/>
      <c r="T1957" s="193" t="str">
        <f>IFERROR(VLOOKUP(S1957,Sort!E:F,2,0),"")</f>
        <v/>
      </c>
      <c r="U1957" s="115" t="str">
        <f t="shared" si="239"/>
        <v/>
      </c>
      <c r="V1957" s="202" t="s">
        <v>422</v>
      </c>
      <c r="W1957" s="202"/>
      <c r="X1957" s="202"/>
      <c r="Y1957" s="202"/>
      <c r="Z1957" s="193"/>
      <c r="AA1957" s="193" t="s">
        <v>362</v>
      </c>
      <c r="AB1957" s="203"/>
      <c r="AC1957" s="204" t="str">
        <f t="shared" si="240"/>
        <v>CLOSE</v>
      </c>
      <c r="AD1957" s="47" t="str">
        <f t="array" ref="AD1957">IF(D1957="","",INDEX(HM_Unit!$D$1:$AE$1,MATCH(C1957,HM_Unit!$D$2:$AE$2,0)))</f>
        <v/>
      </c>
      <c r="AE1957" s="46"/>
      <c r="AF1957" s="46"/>
      <c r="AG1957" s="46"/>
      <c r="AH1957" s="46"/>
      <c r="AI1957" s="46"/>
      <c r="AJ1957" s="46"/>
      <c r="AK1957" s="46"/>
    </row>
    <row r="1958" spans="1:37" ht="12" customHeight="1">
      <c r="A1958" s="46" t="str">
        <f>IFERROR(VLOOKUP(D1958,Sort!B:D,3,0),"")</f>
        <v/>
      </c>
      <c r="B1958" s="190" t="str">
        <f t="shared" si="234"/>
        <v>0CLOSE</v>
      </c>
      <c r="C1958" s="196"/>
      <c r="D1958" s="193"/>
      <c r="E1958" s="193" t="str">
        <f>IFERROR(VLOOKUP(D1958,Sort!B:C,2,0),"")</f>
        <v/>
      </c>
      <c r="F1958" s="194"/>
      <c r="G1958" s="195" t="str">
        <f t="shared" si="235"/>
        <v/>
      </c>
      <c r="H1958" s="243"/>
      <c r="I1958" s="197"/>
      <c r="J1958" s="243"/>
      <c r="K1958" s="197"/>
      <c r="L1958" s="198" t="str">
        <f t="shared" si="236"/>
        <v/>
      </c>
      <c r="M1958" s="199" t="str">
        <f t="shared" si="237"/>
        <v/>
      </c>
      <c r="N1958" s="200" t="str">
        <f t="shared" si="238"/>
        <v xml:space="preserve"> </v>
      </c>
      <c r="O1958" s="201"/>
      <c r="P1958" s="201"/>
      <c r="Q1958" s="202"/>
      <c r="R1958" s="202"/>
      <c r="S1958" s="202"/>
      <c r="T1958" s="193" t="str">
        <f>IFERROR(VLOOKUP(S1958,Sort!E:F,2,0),"")</f>
        <v/>
      </c>
      <c r="U1958" s="115" t="str">
        <f t="shared" si="239"/>
        <v/>
      </c>
      <c r="V1958" s="202" t="s">
        <v>422</v>
      </c>
      <c r="W1958" s="202"/>
      <c r="X1958" s="202"/>
      <c r="Y1958" s="202"/>
      <c r="Z1958" s="193"/>
      <c r="AA1958" s="193" t="s">
        <v>362</v>
      </c>
      <c r="AB1958" s="203"/>
      <c r="AC1958" s="204" t="str">
        <f t="shared" si="240"/>
        <v>CLOSE</v>
      </c>
      <c r="AD1958" s="47" t="str">
        <f t="array" ref="AD1958">IF(D1958="","",INDEX(HM_Unit!$D$1:$AE$1,MATCH(C1958,HM_Unit!$D$2:$AE$2,0)))</f>
        <v/>
      </c>
      <c r="AE1958" s="46"/>
      <c r="AF1958" s="46"/>
      <c r="AG1958" s="46"/>
      <c r="AH1958" s="46"/>
      <c r="AI1958" s="46"/>
      <c r="AJ1958" s="46"/>
      <c r="AK1958" s="46"/>
    </row>
    <row r="1959" spans="1:37" ht="12" customHeight="1">
      <c r="A1959" s="46" t="str">
        <f>IFERROR(VLOOKUP(D1959,Sort!B:D,3,0),"")</f>
        <v/>
      </c>
      <c r="B1959" s="190" t="str">
        <f t="shared" si="234"/>
        <v>0CLOSE</v>
      </c>
      <c r="C1959" s="196"/>
      <c r="D1959" s="193"/>
      <c r="E1959" s="193" t="str">
        <f>IFERROR(VLOOKUP(D1959,Sort!B:C,2,0),"")</f>
        <v/>
      </c>
      <c r="F1959" s="194"/>
      <c r="G1959" s="195" t="str">
        <f t="shared" si="235"/>
        <v/>
      </c>
      <c r="H1959" s="243"/>
      <c r="I1959" s="197"/>
      <c r="J1959" s="243"/>
      <c r="K1959" s="197"/>
      <c r="L1959" s="198" t="str">
        <f t="shared" si="236"/>
        <v/>
      </c>
      <c r="M1959" s="199" t="str">
        <f t="shared" si="237"/>
        <v/>
      </c>
      <c r="N1959" s="200" t="str">
        <f t="shared" si="238"/>
        <v xml:space="preserve"> </v>
      </c>
      <c r="O1959" s="201"/>
      <c r="P1959" s="201"/>
      <c r="Q1959" s="202"/>
      <c r="R1959" s="202"/>
      <c r="S1959" s="202"/>
      <c r="T1959" s="193" t="str">
        <f>IFERROR(VLOOKUP(S1959,Sort!E:F,2,0),"")</f>
        <v/>
      </c>
      <c r="U1959" s="115" t="str">
        <f t="shared" si="239"/>
        <v/>
      </c>
      <c r="V1959" s="202" t="s">
        <v>422</v>
      </c>
      <c r="W1959" s="202"/>
      <c r="X1959" s="202"/>
      <c r="Y1959" s="202"/>
      <c r="Z1959" s="193"/>
      <c r="AA1959" s="193" t="s">
        <v>362</v>
      </c>
      <c r="AB1959" s="203"/>
      <c r="AC1959" s="204" t="str">
        <f t="shared" si="240"/>
        <v>CLOSE</v>
      </c>
      <c r="AD1959" s="47" t="str">
        <f t="array" ref="AD1959">IF(D1959="","",INDEX(HM_Unit!$D$1:$AE$1,MATCH(C1959,HM_Unit!$D$2:$AE$2,0)))</f>
        <v/>
      </c>
      <c r="AE1959" s="46"/>
      <c r="AF1959" s="46"/>
      <c r="AG1959" s="46"/>
      <c r="AH1959" s="46"/>
      <c r="AI1959" s="46"/>
      <c r="AJ1959" s="46"/>
      <c r="AK1959" s="46"/>
    </row>
    <row r="1960" spans="1:37" ht="12" customHeight="1">
      <c r="A1960" s="46" t="str">
        <f>IFERROR(VLOOKUP(D1960,Sort!B:D,3,0),"")</f>
        <v/>
      </c>
      <c r="B1960" s="190" t="str">
        <f t="shared" si="234"/>
        <v>0CLOSE</v>
      </c>
      <c r="C1960" s="196"/>
      <c r="D1960" s="193"/>
      <c r="E1960" s="193" t="str">
        <f>IFERROR(VLOOKUP(D1960,Sort!B:C,2,0),"")</f>
        <v/>
      </c>
      <c r="F1960" s="194"/>
      <c r="G1960" s="195" t="str">
        <f t="shared" si="235"/>
        <v/>
      </c>
      <c r="H1960" s="243"/>
      <c r="I1960" s="197"/>
      <c r="J1960" s="243"/>
      <c r="K1960" s="197"/>
      <c r="L1960" s="198" t="str">
        <f t="shared" si="236"/>
        <v/>
      </c>
      <c r="M1960" s="199" t="str">
        <f t="shared" si="237"/>
        <v/>
      </c>
      <c r="N1960" s="200" t="str">
        <f t="shared" si="238"/>
        <v xml:space="preserve"> </v>
      </c>
      <c r="O1960" s="201"/>
      <c r="P1960" s="201"/>
      <c r="Q1960" s="202"/>
      <c r="R1960" s="202"/>
      <c r="S1960" s="202"/>
      <c r="T1960" s="193" t="str">
        <f>IFERROR(VLOOKUP(S1960,Sort!E:F,2,0),"")</f>
        <v/>
      </c>
      <c r="U1960" s="115" t="str">
        <f t="shared" si="239"/>
        <v/>
      </c>
      <c r="V1960" s="202" t="s">
        <v>422</v>
      </c>
      <c r="W1960" s="202"/>
      <c r="X1960" s="202"/>
      <c r="Y1960" s="202"/>
      <c r="Z1960" s="193"/>
      <c r="AA1960" s="193" t="s">
        <v>362</v>
      </c>
      <c r="AB1960" s="203"/>
      <c r="AC1960" s="204" t="str">
        <f t="shared" si="240"/>
        <v>CLOSE</v>
      </c>
      <c r="AD1960" s="47" t="str">
        <f t="array" ref="AD1960">IF(D1960="","",INDEX(HM_Unit!$D$1:$AE$1,MATCH(C1960,HM_Unit!$D$2:$AE$2,0)))</f>
        <v/>
      </c>
      <c r="AE1960" s="46"/>
      <c r="AF1960" s="46"/>
      <c r="AG1960" s="46"/>
      <c r="AH1960" s="46"/>
      <c r="AI1960" s="46"/>
      <c r="AJ1960" s="46"/>
      <c r="AK1960" s="46"/>
    </row>
    <row r="1961" spans="1:37" ht="12" customHeight="1">
      <c r="A1961" s="46" t="str">
        <f>IFERROR(VLOOKUP(D1961,Sort!B:D,3,0),"")</f>
        <v/>
      </c>
      <c r="B1961" s="190" t="str">
        <f t="shared" si="234"/>
        <v>0CLOSE</v>
      </c>
      <c r="C1961" s="196"/>
      <c r="D1961" s="193"/>
      <c r="E1961" s="193" t="str">
        <f>IFERROR(VLOOKUP(D1961,Sort!B:C,2,0),"")</f>
        <v/>
      </c>
      <c r="F1961" s="194"/>
      <c r="G1961" s="195" t="str">
        <f t="shared" si="235"/>
        <v/>
      </c>
      <c r="H1961" s="243"/>
      <c r="I1961" s="197"/>
      <c r="J1961" s="243"/>
      <c r="K1961" s="197"/>
      <c r="L1961" s="198" t="str">
        <f t="shared" si="236"/>
        <v/>
      </c>
      <c r="M1961" s="199" t="str">
        <f t="shared" si="237"/>
        <v/>
      </c>
      <c r="N1961" s="200" t="str">
        <f t="shared" si="238"/>
        <v xml:space="preserve"> </v>
      </c>
      <c r="O1961" s="201"/>
      <c r="P1961" s="201"/>
      <c r="Q1961" s="202"/>
      <c r="R1961" s="202"/>
      <c r="S1961" s="202"/>
      <c r="T1961" s="193" t="str">
        <f>IFERROR(VLOOKUP(S1961,Sort!E:F,2,0),"")</f>
        <v/>
      </c>
      <c r="U1961" s="115" t="str">
        <f t="shared" si="239"/>
        <v/>
      </c>
      <c r="V1961" s="202" t="s">
        <v>422</v>
      </c>
      <c r="W1961" s="202"/>
      <c r="X1961" s="202"/>
      <c r="Y1961" s="202"/>
      <c r="Z1961" s="193"/>
      <c r="AA1961" s="193" t="s">
        <v>362</v>
      </c>
      <c r="AB1961" s="203"/>
      <c r="AC1961" s="204" t="str">
        <f t="shared" si="240"/>
        <v>CLOSE</v>
      </c>
      <c r="AD1961" s="47" t="str">
        <f t="array" ref="AD1961">IF(D1961="","",INDEX(HM_Unit!$D$1:$AE$1,MATCH(C1961,HM_Unit!$D$2:$AE$2,0)))</f>
        <v/>
      </c>
      <c r="AE1961" s="46"/>
      <c r="AF1961" s="46"/>
      <c r="AG1961" s="46"/>
      <c r="AH1961" s="46"/>
      <c r="AI1961" s="46"/>
      <c r="AJ1961" s="46"/>
      <c r="AK1961" s="46"/>
    </row>
    <row r="1962" spans="1:37" ht="12" customHeight="1">
      <c r="A1962" s="46" t="str">
        <f>IFERROR(VLOOKUP(D1962,Sort!B:D,3,0),"")</f>
        <v/>
      </c>
      <c r="B1962" s="190" t="str">
        <f t="shared" si="234"/>
        <v>0CLOSE</v>
      </c>
      <c r="C1962" s="196"/>
      <c r="D1962" s="193"/>
      <c r="E1962" s="193" t="str">
        <f>IFERROR(VLOOKUP(D1962,Sort!B:C,2,0),"")</f>
        <v/>
      </c>
      <c r="F1962" s="194"/>
      <c r="G1962" s="195" t="str">
        <f t="shared" si="235"/>
        <v/>
      </c>
      <c r="H1962" s="243"/>
      <c r="I1962" s="197"/>
      <c r="J1962" s="243"/>
      <c r="K1962" s="197"/>
      <c r="L1962" s="198" t="str">
        <f t="shared" si="236"/>
        <v/>
      </c>
      <c r="M1962" s="199" t="str">
        <f t="shared" si="237"/>
        <v/>
      </c>
      <c r="N1962" s="200" t="str">
        <f t="shared" si="238"/>
        <v xml:space="preserve"> </v>
      </c>
      <c r="O1962" s="201"/>
      <c r="P1962" s="201"/>
      <c r="Q1962" s="202"/>
      <c r="R1962" s="202"/>
      <c r="S1962" s="202"/>
      <c r="T1962" s="193" t="str">
        <f>IFERROR(VLOOKUP(S1962,Sort!E:F,2,0),"")</f>
        <v/>
      </c>
      <c r="U1962" s="115" t="str">
        <f t="shared" si="239"/>
        <v/>
      </c>
      <c r="V1962" s="202" t="s">
        <v>422</v>
      </c>
      <c r="W1962" s="202"/>
      <c r="X1962" s="202"/>
      <c r="Y1962" s="202"/>
      <c r="Z1962" s="193"/>
      <c r="AA1962" s="193" t="s">
        <v>362</v>
      </c>
      <c r="AB1962" s="203"/>
      <c r="AC1962" s="204" t="str">
        <f t="shared" si="240"/>
        <v>CLOSE</v>
      </c>
      <c r="AD1962" s="47" t="str">
        <f t="array" ref="AD1962">IF(D1962="","",INDEX(HM_Unit!$D$1:$AE$1,MATCH(C1962,HM_Unit!$D$2:$AE$2,0)))</f>
        <v/>
      </c>
      <c r="AE1962" s="46"/>
      <c r="AF1962" s="46"/>
      <c r="AG1962" s="46"/>
      <c r="AH1962" s="46"/>
      <c r="AI1962" s="46"/>
      <c r="AJ1962" s="46"/>
      <c r="AK1962" s="46"/>
    </row>
    <row r="1963" spans="1:37" ht="12" customHeight="1">
      <c r="A1963" s="46" t="str">
        <f>IFERROR(VLOOKUP(D1963,Sort!B:D,3,0),"")</f>
        <v/>
      </c>
      <c r="B1963" s="190" t="str">
        <f t="shared" si="234"/>
        <v>0CLOSE</v>
      </c>
      <c r="C1963" s="196"/>
      <c r="D1963" s="193"/>
      <c r="E1963" s="193" t="str">
        <f>IFERROR(VLOOKUP(D1963,Sort!B:C,2,0),"")</f>
        <v/>
      </c>
      <c r="F1963" s="194"/>
      <c r="G1963" s="195" t="str">
        <f t="shared" si="235"/>
        <v/>
      </c>
      <c r="H1963" s="243"/>
      <c r="I1963" s="197"/>
      <c r="J1963" s="243"/>
      <c r="K1963" s="197"/>
      <c r="L1963" s="198" t="str">
        <f t="shared" si="236"/>
        <v/>
      </c>
      <c r="M1963" s="199" t="str">
        <f t="shared" si="237"/>
        <v/>
      </c>
      <c r="N1963" s="200" t="str">
        <f t="shared" si="238"/>
        <v xml:space="preserve"> </v>
      </c>
      <c r="O1963" s="201"/>
      <c r="P1963" s="201"/>
      <c r="Q1963" s="202"/>
      <c r="R1963" s="202"/>
      <c r="S1963" s="202"/>
      <c r="T1963" s="193" t="str">
        <f>IFERROR(VLOOKUP(S1963,Sort!E:F,2,0),"")</f>
        <v/>
      </c>
      <c r="U1963" s="115" t="str">
        <f t="shared" si="239"/>
        <v/>
      </c>
      <c r="V1963" s="202" t="s">
        <v>422</v>
      </c>
      <c r="W1963" s="202"/>
      <c r="X1963" s="202"/>
      <c r="Y1963" s="202"/>
      <c r="Z1963" s="193"/>
      <c r="AA1963" s="193" t="s">
        <v>362</v>
      </c>
      <c r="AB1963" s="203"/>
      <c r="AC1963" s="204" t="str">
        <f t="shared" si="240"/>
        <v>CLOSE</v>
      </c>
      <c r="AD1963" s="47" t="str">
        <f t="array" ref="AD1963">IF(D1963="","",INDEX(HM_Unit!$D$1:$AE$1,MATCH(C1963,HM_Unit!$D$2:$AE$2,0)))</f>
        <v/>
      </c>
      <c r="AE1963" s="46"/>
      <c r="AF1963" s="46"/>
      <c r="AG1963" s="46"/>
      <c r="AH1963" s="46"/>
      <c r="AI1963" s="46"/>
      <c r="AJ1963" s="46"/>
      <c r="AK1963" s="46"/>
    </row>
    <row r="1964" spans="1:37" ht="12" customHeight="1">
      <c r="A1964" s="46" t="str">
        <f>IFERROR(VLOOKUP(D1964,Sort!B:D,3,0),"")</f>
        <v/>
      </c>
      <c r="B1964" s="190" t="str">
        <f t="shared" si="234"/>
        <v>0CLOSE</v>
      </c>
      <c r="C1964" s="196"/>
      <c r="D1964" s="193"/>
      <c r="E1964" s="193" t="str">
        <f>IFERROR(VLOOKUP(D1964,Sort!B:C,2,0),"")</f>
        <v/>
      </c>
      <c r="F1964" s="194"/>
      <c r="G1964" s="195" t="str">
        <f t="shared" si="235"/>
        <v/>
      </c>
      <c r="H1964" s="243"/>
      <c r="I1964" s="197"/>
      <c r="J1964" s="243"/>
      <c r="K1964" s="197"/>
      <c r="L1964" s="198" t="str">
        <f t="shared" si="236"/>
        <v/>
      </c>
      <c r="M1964" s="199" t="str">
        <f t="shared" si="237"/>
        <v/>
      </c>
      <c r="N1964" s="200" t="str">
        <f t="shared" si="238"/>
        <v xml:space="preserve"> </v>
      </c>
      <c r="O1964" s="201"/>
      <c r="P1964" s="201"/>
      <c r="Q1964" s="202"/>
      <c r="R1964" s="202"/>
      <c r="S1964" s="202"/>
      <c r="T1964" s="193" t="str">
        <f>IFERROR(VLOOKUP(S1964,Sort!E:F,2,0),"")</f>
        <v/>
      </c>
      <c r="U1964" s="115" t="str">
        <f t="shared" si="239"/>
        <v/>
      </c>
      <c r="V1964" s="202" t="s">
        <v>422</v>
      </c>
      <c r="W1964" s="202"/>
      <c r="X1964" s="202"/>
      <c r="Y1964" s="202"/>
      <c r="Z1964" s="193"/>
      <c r="AA1964" s="193" t="s">
        <v>362</v>
      </c>
      <c r="AB1964" s="203"/>
      <c r="AC1964" s="204" t="str">
        <f t="shared" si="240"/>
        <v>CLOSE</v>
      </c>
      <c r="AD1964" s="47" t="str">
        <f t="array" ref="AD1964">IF(D1964="","",INDEX(HM_Unit!$D$1:$AE$1,MATCH(C1964,HM_Unit!$D$2:$AE$2,0)))</f>
        <v/>
      </c>
      <c r="AE1964" s="46"/>
      <c r="AF1964" s="46"/>
      <c r="AG1964" s="46"/>
      <c r="AH1964" s="46"/>
      <c r="AI1964" s="46"/>
      <c r="AJ1964" s="46"/>
      <c r="AK1964" s="46"/>
    </row>
    <row r="1965" spans="1:37" ht="12" customHeight="1">
      <c r="A1965" s="46" t="str">
        <f>IFERROR(VLOOKUP(D1965,Sort!B:D,3,0),"")</f>
        <v/>
      </c>
      <c r="B1965" s="190" t="str">
        <f t="shared" si="234"/>
        <v>0CLOSE</v>
      </c>
      <c r="C1965" s="196"/>
      <c r="D1965" s="193"/>
      <c r="E1965" s="193" t="str">
        <f>IFERROR(VLOOKUP(D1965,Sort!B:C,2,0),"")</f>
        <v/>
      </c>
      <c r="F1965" s="194"/>
      <c r="G1965" s="195" t="str">
        <f t="shared" si="235"/>
        <v/>
      </c>
      <c r="H1965" s="243"/>
      <c r="I1965" s="197"/>
      <c r="J1965" s="243"/>
      <c r="K1965" s="197"/>
      <c r="L1965" s="198" t="str">
        <f t="shared" si="236"/>
        <v/>
      </c>
      <c r="M1965" s="199" t="str">
        <f t="shared" si="237"/>
        <v/>
      </c>
      <c r="N1965" s="200" t="str">
        <f t="shared" si="238"/>
        <v xml:space="preserve"> </v>
      </c>
      <c r="O1965" s="201"/>
      <c r="P1965" s="201"/>
      <c r="Q1965" s="202"/>
      <c r="R1965" s="202"/>
      <c r="S1965" s="202"/>
      <c r="T1965" s="193" t="str">
        <f>IFERROR(VLOOKUP(S1965,Sort!E:F,2,0),"")</f>
        <v/>
      </c>
      <c r="U1965" s="115" t="str">
        <f t="shared" si="239"/>
        <v/>
      </c>
      <c r="V1965" s="202" t="s">
        <v>422</v>
      </c>
      <c r="W1965" s="202"/>
      <c r="X1965" s="202"/>
      <c r="Y1965" s="202"/>
      <c r="Z1965" s="193"/>
      <c r="AA1965" s="193" t="s">
        <v>362</v>
      </c>
      <c r="AB1965" s="203"/>
      <c r="AC1965" s="204" t="str">
        <f t="shared" si="240"/>
        <v>CLOSE</v>
      </c>
      <c r="AD1965" s="47" t="str">
        <f t="array" ref="AD1965">IF(D1965="","",INDEX(HM_Unit!$D$1:$AE$1,MATCH(C1965,HM_Unit!$D$2:$AE$2,0)))</f>
        <v/>
      </c>
      <c r="AE1965" s="46"/>
      <c r="AF1965" s="46"/>
      <c r="AG1965" s="46"/>
      <c r="AH1965" s="46"/>
      <c r="AI1965" s="46"/>
      <c r="AJ1965" s="46"/>
      <c r="AK1965" s="46"/>
    </row>
    <row r="1966" spans="1:37" ht="12" customHeight="1">
      <c r="A1966" s="46" t="str">
        <f>IFERROR(VLOOKUP(D1966,Sort!B:D,3,0),"")</f>
        <v/>
      </c>
      <c r="B1966" s="190" t="str">
        <f t="shared" si="234"/>
        <v>0CLOSE</v>
      </c>
      <c r="C1966" s="196"/>
      <c r="D1966" s="193"/>
      <c r="E1966" s="193" t="str">
        <f>IFERROR(VLOOKUP(D1966,Sort!B:C,2,0),"")</f>
        <v/>
      </c>
      <c r="F1966" s="194"/>
      <c r="G1966" s="195" t="str">
        <f t="shared" si="235"/>
        <v/>
      </c>
      <c r="H1966" s="243"/>
      <c r="I1966" s="197"/>
      <c r="J1966" s="243"/>
      <c r="K1966" s="197"/>
      <c r="L1966" s="198" t="str">
        <f t="shared" si="236"/>
        <v/>
      </c>
      <c r="M1966" s="199" t="str">
        <f t="shared" si="237"/>
        <v/>
      </c>
      <c r="N1966" s="200" t="str">
        <f t="shared" si="238"/>
        <v xml:space="preserve"> </v>
      </c>
      <c r="O1966" s="201"/>
      <c r="P1966" s="201"/>
      <c r="Q1966" s="202"/>
      <c r="R1966" s="202"/>
      <c r="S1966" s="202"/>
      <c r="T1966" s="193" t="str">
        <f>IFERROR(VLOOKUP(S1966,Sort!E:F,2,0),"")</f>
        <v/>
      </c>
      <c r="U1966" s="115" t="str">
        <f t="shared" si="239"/>
        <v/>
      </c>
      <c r="V1966" s="202" t="s">
        <v>422</v>
      </c>
      <c r="W1966" s="202"/>
      <c r="X1966" s="202"/>
      <c r="Y1966" s="202"/>
      <c r="Z1966" s="193"/>
      <c r="AA1966" s="193" t="s">
        <v>362</v>
      </c>
      <c r="AB1966" s="203"/>
      <c r="AC1966" s="204" t="str">
        <f t="shared" si="240"/>
        <v>CLOSE</v>
      </c>
      <c r="AD1966" s="47" t="str">
        <f t="array" ref="AD1966">IF(D1966="","",INDEX(HM_Unit!$D$1:$AE$1,MATCH(C1966,HM_Unit!$D$2:$AE$2,0)))</f>
        <v/>
      </c>
      <c r="AE1966" s="46"/>
      <c r="AF1966" s="46"/>
      <c r="AG1966" s="46"/>
      <c r="AH1966" s="46"/>
      <c r="AI1966" s="46"/>
      <c r="AJ1966" s="46"/>
      <c r="AK1966" s="46"/>
    </row>
    <row r="1967" spans="1:37" ht="12" customHeight="1">
      <c r="A1967" s="46" t="str">
        <f>IFERROR(VLOOKUP(D1967,Sort!B:D,3,0),"")</f>
        <v/>
      </c>
      <c r="B1967" s="190" t="str">
        <f t="shared" si="234"/>
        <v>0CLOSE</v>
      </c>
      <c r="C1967" s="196"/>
      <c r="D1967" s="193"/>
      <c r="E1967" s="193" t="str">
        <f>IFERROR(VLOOKUP(D1967,Sort!B:C,2,0),"")</f>
        <v/>
      </c>
      <c r="F1967" s="194"/>
      <c r="G1967" s="195" t="str">
        <f t="shared" si="235"/>
        <v/>
      </c>
      <c r="H1967" s="243"/>
      <c r="I1967" s="197"/>
      <c r="J1967" s="243"/>
      <c r="K1967" s="197"/>
      <c r="L1967" s="198" t="str">
        <f t="shared" si="236"/>
        <v/>
      </c>
      <c r="M1967" s="199" t="str">
        <f t="shared" si="237"/>
        <v/>
      </c>
      <c r="N1967" s="200" t="str">
        <f t="shared" si="238"/>
        <v xml:space="preserve"> </v>
      </c>
      <c r="O1967" s="201"/>
      <c r="P1967" s="201"/>
      <c r="Q1967" s="202"/>
      <c r="R1967" s="202"/>
      <c r="S1967" s="202"/>
      <c r="T1967" s="193" t="str">
        <f>IFERROR(VLOOKUP(S1967,Sort!E:F,2,0),"")</f>
        <v/>
      </c>
      <c r="U1967" s="115" t="str">
        <f t="shared" si="239"/>
        <v/>
      </c>
      <c r="V1967" s="202" t="s">
        <v>422</v>
      </c>
      <c r="W1967" s="202"/>
      <c r="X1967" s="202"/>
      <c r="Y1967" s="202"/>
      <c r="Z1967" s="193"/>
      <c r="AA1967" s="193" t="s">
        <v>362</v>
      </c>
      <c r="AB1967" s="203"/>
      <c r="AC1967" s="204" t="str">
        <f t="shared" si="240"/>
        <v>CLOSE</v>
      </c>
      <c r="AD1967" s="47" t="str">
        <f t="array" ref="AD1967">IF(D1967="","",INDEX(HM_Unit!$D$1:$AE$1,MATCH(C1967,HM_Unit!$D$2:$AE$2,0)))</f>
        <v/>
      </c>
      <c r="AE1967" s="46"/>
      <c r="AF1967" s="46"/>
      <c r="AG1967" s="46"/>
      <c r="AH1967" s="46"/>
      <c r="AI1967" s="46"/>
      <c r="AJ1967" s="46"/>
      <c r="AK1967" s="46"/>
    </row>
    <row r="1968" spans="1:37" ht="12" customHeight="1">
      <c r="A1968" s="46" t="str">
        <f>IFERROR(VLOOKUP(D1968,Sort!B:D,3,0),"")</f>
        <v/>
      </c>
      <c r="B1968" s="190" t="str">
        <f t="shared" si="234"/>
        <v>0CLOSE</v>
      </c>
      <c r="C1968" s="196"/>
      <c r="D1968" s="193"/>
      <c r="E1968" s="193" t="str">
        <f>IFERROR(VLOOKUP(D1968,Sort!B:C,2,0),"")</f>
        <v/>
      </c>
      <c r="F1968" s="194"/>
      <c r="G1968" s="195" t="str">
        <f t="shared" si="235"/>
        <v/>
      </c>
      <c r="H1968" s="243"/>
      <c r="I1968" s="197"/>
      <c r="J1968" s="243"/>
      <c r="K1968" s="197"/>
      <c r="L1968" s="198" t="str">
        <f t="shared" si="236"/>
        <v/>
      </c>
      <c r="M1968" s="199" t="str">
        <f t="shared" si="237"/>
        <v/>
      </c>
      <c r="N1968" s="200" t="str">
        <f t="shared" si="238"/>
        <v xml:space="preserve"> </v>
      </c>
      <c r="O1968" s="201"/>
      <c r="P1968" s="201"/>
      <c r="Q1968" s="202"/>
      <c r="R1968" s="202"/>
      <c r="S1968" s="202"/>
      <c r="T1968" s="193" t="str">
        <f>IFERROR(VLOOKUP(S1968,Sort!E:F,2,0),"")</f>
        <v/>
      </c>
      <c r="U1968" s="115" t="str">
        <f t="shared" si="239"/>
        <v/>
      </c>
      <c r="V1968" s="202" t="s">
        <v>422</v>
      </c>
      <c r="W1968" s="202"/>
      <c r="X1968" s="202"/>
      <c r="Y1968" s="202"/>
      <c r="Z1968" s="193"/>
      <c r="AA1968" s="193" t="s">
        <v>362</v>
      </c>
      <c r="AB1968" s="203"/>
      <c r="AC1968" s="204" t="str">
        <f t="shared" si="240"/>
        <v>CLOSE</v>
      </c>
      <c r="AD1968" s="47" t="str">
        <f t="array" ref="AD1968">IF(D1968="","",INDEX(HM_Unit!$D$1:$AE$1,MATCH(C1968,HM_Unit!$D$2:$AE$2,0)))</f>
        <v/>
      </c>
      <c r="AE1968" s="46"/>
      <c r="AF1968" s="46"/>
      <c r="AG1968" s="46"/>
      <c r="AH1968" s="46"/>
      <c r="AI1968" s="46"/>
      <c r="AJ1968" s="46"/>
      <c r="AK1968" s="46"/>
    </row>
    <row r="1969" spans="1:37" ht="12" customHeight="1">
      <c r="A1969" s="46" t="str">
        <f>IFERROR(VLOOKUP(D1969,Sort!B:D,3,0),"")</f>
        <v/>
      </c>
      <c r="B1969" s="190" t="str">
        <f t="shared" si="234"/>
        <v>0CLOSE</v>
      </c>
      <c r="C1969" s="196"/>
      <c r="D1969" s="193"/>
      <c r="E1969" s="193" t="str">
        <f>IFERROR(VLOOKUP(D1969,Sort!B:C,2,0),"")</f>
        <v/>
      </c>
      <c r="F1969" s="194"/>
      <c r="G1969" s="195" t="str">
        <f t="shared" si="235"/>
        <v/>
      </c>
      <c r="H1969" s="243"/>
      <c r="I1969" s="197"/>
      <c r="J1969" s="243"/>
      <c r="K1969" s="197"/>
      <c r="L1969" s="198" t="str">
        <f t="shared" si="236"/>
        <v/>
      </c>
      <c r="M1969" s="199" t="str">
        <f t="shared" si="237"/>
        <v/>
      </c>
      <c r="N1969" s="200" t="str">
        <f t="shared" si="238"/>
        <v xml:space="preserve"> </v>
      </c>
      <c r="O1969" s="201"/>
      <c r="P1969" s="201"/>
      <c r="Q1969" s="202"/>
      <c r="R1969" s="202"/>
      <c r="S1969" s="202"/>
      <c r="T1969" s="193" t="str">
        <f>IFERROR(VLOOKUP(S1969,Sort!E:F,2,0),"")</f>
        <v/>
      </c>
      <c r="U1969" s="115" t="str">
        <f t="shared" si="239"/>
        <v/>
      </c>
      <c r="V1969" s="202" t="s">
        <v>422</v>
      </c>
      <c r="W1969" s="202"/>
      <c r="X1969" s="202"/>
      <c r="Y1969" s="202"/>
      <c r="Z1969" s="193"/>
      <c r="AA1969" s="193" t="s">
        <v>362</v>
      </c>
      <c r="AB1969" s="203"/>
      <c r="AC1969" s="204" t="str">
        <f t="shared" si="240"/>
        <v>CLOSE</v>
      </c>
      <c r="AD1969" s="47" t="str">
        <f t="array" ref="AD1969">IF(D1969="","",INDEX(HM_Unit!$D$1:$AE$1,MATCH(C1969,HM_Unit!$D$2:$AE$2,0)))</f>
        <v/>
      </c>
      <c r="AE1969" s="46"/>
      <c r="AF1969" s="46"/>
      <c r="AG1969" s="46"/>
      <c r="AH1969" s="46"/>
      <c r="AI1969" s="46"/>
      <c r="AJ1969" s="46"/>
      <c r="AK1969" s="46"/>
    </row>
    <row r="1970" spans="1:37" ht="12" customHeight="1">
      <c r="A1970" s="46" t="str">
        <f>IFERROR(VLOOKUP(D1970,Sort!B:D,3,0),"")</f>
        <v/>
      </c>
      <c r="B1970" s="190" t="str">
        <f t="shared" si="234"/>
        <v>0CLOSE</v>
      </c>
      <c r="C1970" s="196"/>
      <c r="D1970" s="193"/>
      <c r="E1970" s="193" t="str">
        <f>IFERROR(VLOOKUP(D1970,Sort!B:C,2,0),"")</f>
        <v/>
      </c>
      <c r="F1970" s="194"/>
      <c r="G1970" s="195" t="str">
        <f t="shared" si="235"/>
        <v/>
      </c>
      <c r="H1970" s="243"/>
      <c r="I1970" s="197"/>
      <c r="J1970" s="243"/>
      <c r="K1970" s="197"/>
      <c r="L1970" s="198" t="str">
        <f t="shared" si="236"/>
        <v/>
      </c>
      <c r="M1970" s="199" t="str">
        <f t="shared" si="237"/>
        <v/>
      </c>
      <c r="N1970" s="200" t="str">
        <f t="shared" si="238"/>
        <v xml:space="preserve"> </v>
      </c>
      <c r="O1970" s="201"/>
      <c r="P1970" s="201"/>
      <c r="Q1970" s="202"/>
      <c r="R1970" s="202"/>
      <c r="S1970" s="202"/>
      <c r="T1970" s="193" t="str">
        <f>IFERROR(VLOOKUP(S1970,Sort!E:F,2,0),"")</f>
        <v/>
      </c>
      <c r="U1970" s="115" t="str">
        <f t="shared" si="239"/>
        <v/>
      </c>
      <c r="V1970" s="202" t="s">
        <v>422</v>
      </c>
      <c r="W1970" s="202"/>
      <c r="X1970" s="202"/>
      <c r="Y1970" s="202"/>
      <c r="Z1970" s="193"/>
      <c r="AA1970" s="193" t="s">
        <v>362</v>
      </c>
      <c r="AB1970" s="203"/>
      <c r="AC1970" s="204" t="str">
        <f t="shared" si="240"/>
        <v>CLOSE</v>
      </c>
      <c r="AD1970" s="47" t="str">
        <f t="array" ref="AD1970">IF(D1970="","",INDEX(HM_Unit!$D$1:$AE$1,MATCH(C1970,HM_Unit!$D$2:$AE$2,0)))</f>
        <v/>
      </c>
      <c r="AE1970" s="46"/>
      <c r="AF1970" s="46"/>
      <c r="AG1970" s="46"/>
      <c r="AH1970" s="46"/>
      <c r="AI1970" s="46"/>
      <c r="AJ1970" s="46"/>
      <c r="AK1970" s="46"/>
    </row>
    <row r="1971" spans="1:37" ht="12" customHeight="1">
      <c r="A1971" s="46" t="str">
        <f>IFERROR(VLOOKUP(D1971,Sort!B:D,3,0),"")</f>
        <v/>
      </c>
      <c r="B1971" s="190" t="str">
        <f t="shared" si="234"/>
        <v>0CLOSE</v>
      </c>
      <c r="C1971" s="196"/>
      <c r="D1971" s="193"/>
      <c r="E1971" s="193" t="str">
        <f>IFERROR(VLOOKUP(D1971,Sort!B:C,2,0),"")</f>
        <v/>
      </c>
      <c r="F1971" s="194"/>
      <c r="G1971" s="195" t="str">
        <f t="shared" si="235"/>
        <v/>
      </c>
      <c r="H1971" s="243"/>
      <c r="I1971" s="197"/>
      <c r="J1971" s="243"/>
      <c r="K1971" s="197"/>
      <c r="L1971" s="198" t="str">
        <f t="shared" si="236"/>
        <v/>
      </c>
      <c r="M1971" s="199" t="str">
        <f t="shared" si="237"/>
        <v/>
      </c>
      <c r="N1971" s="200" t="str">
        <f t="shared" si="238"/>
        <v xml:space="preserve"> </v>
      </c>
      <c r="O1971" s="201"/>
      <c r="P1971" s="201"/>
      <c r="Q1971" s="202"/>
      <c r="R1971" s="202"/>
      <c r="S1971" s="202"/>
      <c r="T1971" s="193" t="str">
        <f>IFERROR(VLOOKUP(S1971,Sort!E:F,2,0),"")</f>
        <v/>
      </c>
      <c r="U1971" s="115" t="str">
        <f t="shared" si="239"/>
        <v/>
      </c>
      <c r="V1971" s="202" t="s">
        <v>422</v>
      </c>
      <c r="W1971" s="202"/>
      <c r="X1971" s="202"/>
      <c r="Y1971" s="202"/>
      <c r="Z1971" s="193"/>
      <c r="AA1971" s="193" t="s">
        <v>362</v>
      </c>
      <c r="AB1971" s="203"/>
      <c r="AC1971" s="204" t="str">
        <f t="shared" si="240"/>
        <v>CLOSE</v>
      </c>
      <c r="AD1971" s="47" t="str">
        <f t="array" ref="AD1971">IF(D1971="","",INDEX(HM_Unit!$D$1:$AE$1,MATCH(C1971,HM_Unit!$D$2:$AE$2,0)))</f>
        <v/>
      </c>
      <c r="AE1971" s="46"/>
      <c r="AF1971" s="46"/>
      <c r="AG1971" s="46"/>
      <c r="AH1971" s="46"/>
      <c r="AI1971" s="46"/>
      <c r="AJ1971" s="46"/>
      <c r="AK1971" s="46"/>
    </row>
    <row r="1972" spans="1:37" ht="12" customHeight="1">
      <c r="A1972" s="46" t="str">
        <f>IFERROR(VLOOKUP(D1972,Sort!B:D,3,0),"")</f>
        <v/>
      </c>
      <c r="B1972" s="190" t="str">
        <f t="shared" si="234"/>
        <v>0CLOSE</v>
      </c>
      <c r="C1972" s="196"/>
      <c r="D1972" s="193"/>
      <c r="E1972" s="193" t="str">
        <f>IFERROR(VLOOKUP(D1972,Sort!B:C,2,0),"")</f>
        <v/>
      </c>
      <c r="F1972" s="194"/>
      <c r="G1972" s="195" t="str">
        <f t="shared" si="235"/>
        <v/>
      </c>
      <c r="H1972" s="243"/>
      <c r="I1972" s="197"/>
      <c r="J1972" s="243"/>
      <c r="K1972" s="197"/>
      <c r="L1972" s="198" t="str">
        <f t="shared" si="236"/>
        <v/>
      </c>
      <c r="M1972" s="199" t="str">
        <f t="shared" si="237"/>
        <v/>
      </c>
      <c r="N1972" s="200" t="str">
        <f t="shared" si="238"/>
        <v xml:space="preserve"> </v>
      </c>
      <c r="O1972" s="201"/>
      <c r="P1972" s="201"/>
      <c r="Q1972" s="202"/>
      <c r="R1972" s="202"/>
      <c r="S1972" s="202"/>
      <c r="T1972" s="193" t="str">
        <f>IFERROR(VLOOKUP(S1972,Sort!E:F,2,0),"")</f>
        <v/>
      </c>
      <c r="U1972" s="115" t="str">
        <f t="shared" si="239"/>
        <v/>
      </c>
      <c r="V1972" s="202" t="s">
        <v>422</v>
      </c>
      <c r="W1972" s="202"/>
      <c r="X1972" s="202"/>
      <c r="Y1972" s="202"/>
      <c r="Z1972" s="193"/>
      <c r="AA1972" s="193" t="s">
        <v>362</v>
      </c>
      <c r="AB1972" s="203"/>
      <c r="AC1972" s="204" t="str">
        <f t="shared" si="240"/>
        <v>CLOSE</v>
      </c>
      <c r="AD1972" s="47" t="str">
        <f t="array" ref="AD1972">IF(D1972="","",INDEX(HM_Unit!$D$1:$AE$1,MATCH(C1972,HM_Unit!$D$2:$AE$2,0)))</f>
        <v/>
      </c>
      <c r="AE1972" s="46"/>
      <c r="AF1972" s="46"/>
      <c r="AG1972" s="46"/>
      <c r="AH1972" s="46"/>
      <c r="AI1972" s="46"/>
      <c r="AJ1972" s="46"/>
      <c r="AK1972" s="46"/>
    </row>
    <row r="1973" spans="1:37" ht="12" customHeight="1">
      <c r="A1973" s="46" t="str">
        <f>IFERROR(VLOOKUP(D1973,Sort!B:D,3,0),"")</f>
        <v/>
      </c>
      <c r="B1973" s="190" t="str">
        <f t="shared" si="234"/>
        <v>0CLOSE</v>
      </c>
      <c r="C1973" s="196"/>
      <c r="D1973" s="193"/>
      <c r="E1973" s="193" t="str">
        <f>IFERROR(VLOOKUP(D1973,Sort!B:C,2,0),"")</f>
        <v/>
      </c>
      <c r="F1973" s="194"/>
      <c r="G1973" s="195" t="str">
        <f t="shared" si="235"/>
        <v/>
      </c>
      <c r="H1973" s="243"/>
      <c r="I1973" s="197"/>
      <c r="J1973" s="243"/>
      <c r="K1973" s="197"/>
      <c r="L1973" s="198" t="str">
        <f t="shared" si="236"/>
        <v/>
      </c>
      <c r="M1973" s="199" t="str">
        <f t="shared" si="237"/>
        <v/>
      </c>
      <c r="N1973" s="200" t="str">
        <f t="shared" si="238"/>
        <v xml:space="preserve"> </v>
      </c>
      <c r="O1973" s="201"/>
      <c r="P1973" s="201"/>
      <c r="Q1973" s="202"/>
      <c r="R1973" s="202"/>
      <c r="S1973" s="202"/>
      <c r="T1973" s="193" t="str">
        <f>IFERROR(VLOOKUP(S1973,Sort!E:F,2,0),"")</f>
        <v/>
      </c>
      <c r="U1973" s="115" t="str">
        <f t="shared" si="239"/>
        <v/>
      </c>
      <c r="V1973" s="202" t="s">
        <v>422</v>
      </c>
      <c r="W1973" s="202"/>
      <c r="X1973" s="202"/>
      <c r="Y1973" s="202"/>
      <c r="Z1973" s="193"/>
      <c r="AA1973" s="193" t="s">
        <v>362</v>
      </c>
      <c r="AB1973" s="203"/>
      <c r="AC1973" s="204" t="str">
        <f t="shared" si="240"/>
        <v>CLOSE</v>
      </c>
      <c r="AD1973" s="47" t="str">
        <f t="array" ref="AD1973">IF(D1973="","",INDEX(HM_Unit!$D$1:$AE$1,MATCH(C1973,HM_Unit!$D$2:$AE$2,0)))</f>
        <v/>
      </c>
      <c r="AE1973" s="46"/>
      <c r="AF1973" s="46"/>
      <c r="AG1973" s="46"/>
      <c r="AH1973" s="46"/>
      <c r="AI1973" s="46"/>
      <c r="AJ1973" s="46"/>
      <c r="AK1973" s="46"/>
    </row>
    <row r="1974" spans="1:37" ht="12" customHeight="1">
      <c r="A1974" s="46" t="str">
        <f>IFERROR(VLOOKUP(D1974,Sort!B:D,3,0),"")</f>
        <v/>
      </c>
      <c r="B1974" s="190" t="str">
        <f t="shared" si="234"/>
        <v>0CLOSE</v>
      </c>
      <c r="C1974" s="196"/>
      <c r="D1974" s="193"/>
      <c r="E1974" s="193" t="str">
        <f>IFERROR(VLOOKUP(D1974,Sort!B:C,2,0),"")</f>
        <v/>
      </c>
      <c r="F1974" s="194"/>
      <c r="G1974" s="195" t="str">
        <f t="shared" si="235"/>
        <v/>
      </c>
      <c r="H1974" s="243"/>
      <c r="I1974" s="197"/>
      <c r="J1974" s="243"/>
      <c r="K1974" s="197"/>
      <c r="L1974" s="198" t="str">
        <f t="shared" si="236"/>
        <v/>
      </c>
      <c r="M1974" s="199" t="str">
        <f t="shared" si="237"/>
        <v/>
      </c>
      <c r="N1974" s="200" t="str">
        <f t="shared" si="238"/>
        <v xml:space="preserve"> </v>
      </c>
      <c r="O1974" s="201"/>
      <c r="P1974" s="201"/>
      <c r="Q1974" s="202"/>
      <c r="R1974" s="202"/>
      <c r="S1974" s="202"/>
      <c r="T1974" s="193" t="str">
        <f>IFERROR(VLOOKUP(S1974,Sort!E:F,2,0),"")</f>
        <v/>
      </c>
      <c r="U1974" s="115" t="str">
        <f t="shared" si="239"/>
        <v/>
      </c>
      <c r="V1974" s="202" t="s">
        <v>422</v>
      </c>
      <c r="W1974" s="202"/>
      <c r="X1974" s="202"/>
      <c r="Y1974" s="202"/>
      <c r="Z1974" s="193"/>
      <c r="AA1974" s="193" t="s">
        <v>362</v>
      </c>
      <c r="AB1974" s="203"/>
      <c r="AC1974" s="204" t="str">
        <f t="shared" si="240"/>
        <v>CLOSE</v>
      </c>
      <c r="AD1974" s="47" t="str">
        <f t="array" ref="AD1974">IF(D1974="","",INDEX(HM_Unit!$D$1:$AE$1,MATCH(C1974,HM_Unit!$D$2:$AE$2,0)))</f>
        <v/>
      </c>
      <c r="AE1974" s="46"/>
      <c r="AF1974" s="46"/>
      <c r="AG1974" s="46"/>
      <c r="AH1974" s="46"/>
      <c r="AI1974" s="46"/>
      <c r="AJ1974" s="46"/>
      <c r="AK1974" s="46"/>
    </row>
    <row r="1975" spans="1:37" ht="12" customHeight="1">
      <c r="A1975" s="46" t="str">
        <f>IFERROR(VLOOKUP(D1975,Sort!B:D,3,0),"")</f>
        <v/>
      </c>
      <c r="B1975" s="190" t="str">
        <f t="shared" si="234"/>
        <v>0CLOSE</v>
      </c>
      <c r="C1975" s="196"/>
      <c r="D1975" s="193"/>
      <c r="E1975" s="193" t="str">
        <f>IFERROR(VLOOKUP(D1975,Sort!B:C,2,0),"")</f>
        <v/>
      </c>
      <c r="F1975" s="194"/>
      <c r="G1975" s="195" t="str">
        <f t="shared" si="235"/>
        <v/>
      </c>
      <c r="H1975" s="243"/>
      <c r="I1975" s="197"/>
      <c r="J1975" s="243"/>
      <c r="K1975" s="197"/>
      <c r="L1975" s="198" t="str">
        <f t="shared" si="236"/>
        <v/>
      </c>
      <c r="M1975" s="199" t="str">
        <f t="shared" si="237"/>
        <v/>
      </c>
      <c r="N1975" s="200" t="str">
        <f t="shared" si="238"/>
        <v xml:space="preserve"> </v>
      </c>
      <c r="O1975" s="201"/>
      <c r="P1975" s="201"/>
      <c r="Q1975" s="202"/>
      <c r="R1975" s="202"/>
      <c r="S1975" s="202"/>
      <c r="T1975" s="193" t="str">
        <f>IFERROR(VLOOKUP(S1975,Sort!E:F,2,0),"")</f>
        <v/>
      </c>
      <c r="U1975" s="115" t="str">
        <f t="shared" si="239"/>
        <v/>
      </c>
      <c r="V1975" s="202" t="s">
        <v>422</v>
      </c>
      <c r="W1975" s="202"/>
      <c r="X1975" s="202"/>
      <c r="Y1975" s="202"/>
      <c r="Z1975" s="193"/>
      <c r="AA1975" s="193" t="s">
        <v>362</v>
      </c>
      <c r="AB1975" s="203"/>
      <c r="AC1975" s="204" t="str">
        <f t="shared" si="240"/>
        <v>CLOSE</v>
      </c>
      <c r="AD1975" s="47" t="str">
        <f t="array" ref="AD1975">IF(D1975="","",INDEX(HM_Unit!$D$1:$AE$1,MATCH(C1975,HM_Unit!$D$2:$AE$2,0)))</f>
        <v/>
      </c>
      <c r="AE1975" s="46"/>
      <c r="AF1975" s="46"/>
      <c r="AG1975" s="46"/>
      <c r="AH1975" s="46"/>
      <c r="AI1975" s="46"/>
      <c r="AJ1975" s="46"/>
      <c r="AK1975" s="46"/>
    </row>
    <row r="1976" spans="1:37" ht="12" customHeight="1">
      <c r="A1976" s="46" t="str">
        <f>IFERROR(VLOOKUP(D1976,Sort!B:D,3,0),"")</f>
        <v/>
      </c>
      <c r="B1976" s="190" t="str">
        <f t="shared" si="234"/>
        <v>0CLOSE</v>
      </c>
      <c r="C1976" s="196"/>
      <c r="D1976" s="193"/>
      <c r="E1976" s="193" t="str">
        <f>IFERROR(VLOOKUP(D1976,Sort!B:C,2,0),"")</f>
        <v/>
      </c>
      <c r="F1976" s="194"/>
      <c r="G1976" s="195" t="str">
        <f t="shared" si="235"/>
        <v/>
      </c>
      <c r="H1976" s="243"/>
      <c r="I1976" s="197"/>
      <c r="J1976" s="243"/>
      <c r="K1976" s="197"/>
      <c r="L1976" s="198" t="str">
        <f t="shared" si="236"/>
        <v/>
      </c>
      <c r="M1976" s="199" t="str">
        <f t="shared" si="237"/>
        <v/>
      </c>
      <c r="N1976" s="200" t="str">
        <f t="shared" si="238"/>
        <v xml:space="preserve"> </v>
      </c>
      <c r="O1976" s="201"/>
      <c r="P1976" s="201"/>
      <c r="Q1976" s="202"/>
      <c r="R1976" s="202"/>
      <c r="S1976" s="202"/>
      <c r="T1976" s="193" t="str">
        <f>IFERROR(VLOOKUP(S1976,Sort!E:F,2,0),"")</f>
        <v/>
      </c>
      <c r="U1976" s="115" t="str">
        <f t="shared" si="239"/>
        <v/>
      </c>
      <c r="V1976" s="202" t="s">
        <v>422</v>
      </c>
      <c r="W1976" s="202"/>
      <c r="X1976" s="202"/>
      <c r="Y1976" s="202"/>
      <c r="Z1976" s="193"/>
      <c r="AA1976" s="193" t="s">
        <v>362</v>
      </c>
      <c r="AB1976" s="203"/>
      <c r="AC1976" s="204" t="str">
        <f t="shared" si="240"/>
        <v>CLOSE</v>
      </c>
      <c r="AD1976" s="47" t="str">
        <f t="array" ref="AD1976">IF(D1976="","",INDEX(HM_Unit!$D$1:$AE$1,MATCH(C1976,HM_Unit!$D$2:$AE$2,0)))</f>
        <v/>
      </c>
      <c r="AE1976" s="46"/>
      <c r="AF1976" s="46"/>
      <c r="AG1976" s="46"/>
      <c r="AH1976" s="46"/>
      <c r="AI1976" s="46"/>
      <c r="AJ1976" s="46"/>
      <c r="AK1976" s="46"/>
    </row>
    <row r="1977" spans="1:37" ht="12" customHeight="1">
      <c r="A1977" s="46" t="str">
        <f>IFERROR(VLOOKUP(D1977,Sort!B:D,3,0),"")</f>
        <v/>
      </c>
      <c r="B1977" s="190" t="str">
        <f t="shared" si="234"/>
        <v>0CLOSE</v>
      </c>
      <c r="C1977" s="196"/>
      <c r="D1977" s="193"/>
      <c r="E1977" s="193" t="str">
        <f>IFERROR(VLOOKUP(D1977,Sort!B:C,2,0),"")</f>
        <v/>
      </c>
      <c r="F1977" s="194"/>
      <c r="G1977" s="195" t="str">
        <f t="shared" si="235"/>
        <v/>
      </c>
      <c r="H1977" s="243"/>
      <c r="I1977" s="197"/>
      <c r="J1977" s="243"/>
      <c r="K1977" s="197"/>
      <c r="L1977" s="198" t="str">
        <f t="shared" si="236"/>
        <v/>
      </c>
      <c r="M1977" s="199" t="str">
        <f t="shared" si="237"/>
        <v/>
      </c>
      <c r="N1977" s="200" t="str">
        <f t="shared" si="238"/>
        <v xml:space="preserve"> </v>
      </c>
      <c r="O1977" s="201"/>
      <c r="P1977" s="201"/>
      <c r="Q1977" s="202"/>
      <c r="R1977" s="202"/>
      <c r="S1977" s="202"/>
      <c r="T1977" s="193" t="str">
        <f>IFERROR(VLOOKUP(S1977,Sort!E:F,2,0),"")</f>
        <v/>
      </c>
      <c r="U1977" s="115" t="str">
        <f t="shared" si="239"/>
        <v/>
      </c>
      <c r="V1977" s="202" t="s">
        <v>422</v>
      </c>
      <c r="W1977" s="202"/>
      <c r="X1977" s="202"/>
      <c r="Y1977" s="202"/>
      <c r="Z1977" s="193"/>
      <c r="AA1977" s="193" t="s">
        <v>362</v>
      </c>
      <c r="AB1977" s="203"/>
      <c r="AC1977" s="204" t="str">
        <f t="shared" si="240"/>
        <v>CLOSE</v>
      </c>
      <c r="AD1977" s="47" t="str">
        <f t="array" ref="AD1977">IF(D1977="","",INDEX(HM_Unit!$D$1:$AE$1,MATCH(C1977,HM_Unit!$D$2:$AE$2,0)))</f>
        <v/>
      </c>
      <c r="AE1977" s="46"/>
      <c r="AF1977" s="46"/>
      <c r="AG1977" s="46"/>
      <c r="AH1977" s="46"/>
      <c r="AI1977" s="46"/>
      <c r="AJ1977" s="46"/>
      <c r="AK1977" s="46"/>
    </row>
    <row r="1978" spans="1:37" ht="12" customHeight="1">
      <c r="A1978" s="46" t="str">
        <f>IFERROR(VLOOKUP(D1978,Sort!B:D,3,0),"")</f>
        <v/>
      </c>
      <c r="B1978" s="190" t="str">
        <f t="shared" si="234"/>
        <v>0CLOSE</v>
      </c>
      <c r="C1978" s="196"/>
      <c r="D1978" s="193"/>
      <c r="E1978" s="193" t="str">
        <f>IFERROR(VLOOKUP(D1978,Sort!B:C,2,0),"")</f>
        <v/>
      </c>
      <c r="F1978" s="194"/>
      <c r="G1978" s="195" t="str">
        <f t="shared" si="235"/>
        <v/>
      </c>
      <c r="H1978" s="243"/>
      <c r="I1978" s="197"/>
      <c r="J1978" s="243"/>
      <c r="K1978" s="197"/>
      <c r="L1978" s="198" t="str">
        <f t="shared" si="236"/>
        <v/>
      </c>
      <c r="M1978" s="199" t="str">
        <f t="shared" si="237"/>
        <v/>
      </c>
      <c r="N1978" s="200" t="str">
        <f t="shared" si="238"/>
        <v xml:space="preserve"> </v>
      </c>
      <c r="O1978" s="201"/>
      <c r="P1978" s="201"/>
      <c r="Q1978" s="202"/>
      <c r="R1978" s="202"/>
      <c r="S1978" s="202"/>
      <c r="T1978" s="193" t="str">
        <f>IFERROR(VLOOKUP(S1978,Sort!E:F,2,0),"")</f>
        <v/>
      </c>
      <c r="U1978" s="115" t="str">
        <f t="shared" si="239"/>
        <v/>
      </c>
      <c r="V1978" s="202" t="s">
        <v>422</v>
      </c>
      <c r="W1978" s="202"/>
      <c r="X1978" s="202"/>
      <c r="Y1978" s="202"/>
      <c r="Z1978" s="193"/>
      <c r="AA1978" s="193" t="s">
        <v>362</v>
      </c>
      <c r="AB1978" s="203"/>
      <c r="AC1978" s="204" t="str">
        <f t="shared" si="240"/>
        <v>CLOSE</v>
      </c>
      <c r="AD1978" s="47" t="str">
        <f t="array" ref="AD1978">IF(D1978="","",INDEX(HM_Unit!$D$1:$AE$1,MATCH(C1978,HM_Unit!$D$2:$AE$2,0)))</f>
        <v/>
      </c>
      <c r="AE1978" s="46"/>
      <c r="AF1978" s="46"/>
      <c r="AG1978" s="46"/>
      <c r="AH1978" s="46"/>
      <c r="AI1978" s="46"/>
      <c r="AJ1978" s="46"/>
      <c r="AK1978" s="46"/>
    </row>
    <row r="1979" spans="1:37" ht="12" customHeight="1">
      <c r="A1979" s="46" t="str">
        <f>IFERROR(VLOOKUP(D1979,Sort!B:D,3,0),"")</f>
        <v/>
      </c>
      <c r="B1979" s="190" t="str">
        <f t="shared" si="234"/>
        <v>0CLOSE</v>
      </c>
      <c r="C1979" s="196"/>
      <c r="D1979" s="193"/>
      <c r="E1979" s="193" t="str">
        <f>IFERROR(VLOOKUP(D1979,Sort!B:C,2,0),"")</f>
        <v/>
      </c>
      <c r="F1979" s="194"/>
      <c r="G1979" s="195" t="str">
        <f t="shared" si="235"/>
        <v/>
      </c>
      <c r="H1979" s="243"/>
      <c r="I1979" s="197"/>
      <c r="J1979" s="243"/>
      <c r="K1979" s="197"/>
      <c r="L1979" s="198" t="str">
        <f t="shared" si="236"/>
        <v/>
      </c>
      <c r="M1979" s="199" t="str">
        <f t="shared" si="237"/>
        <v/>
      </c>
      <c r="N1979" s="200" t="str">
        <f t="shared" si="238"/>
        <v xml:space="preserve"> </v>
      </c>
      <c r="O1979" s="201"/>
      <c r="P1979" s="201"/>
      <c r="Q1979" s="202"/>
      <c r="R1979" s="202"/>
      <c r="S1979" s="202"/>
      <c r="T1979" s="193" t="str">
        <f>IFERROR(VLOOKUP(S1979,Sort!E:F,2,0),"")</f>
        <v/>
      </c>
      <c r="U1979" s="115" t="str">
        <f t="shared" si="239"/>
        <v/>
      </c>
      <c r="V1979" s="202" t="s">
        <v>422</v>
      </c>
      <c r="W1979" s="202"/>
      <c r="X1979" s="202"/>
      <c r="Y1979" s="202"/>
      <c r="Z1979" s="193"/>
      <c r="AA1979" s="193" t="s">
        <v>362</v>
      </c>
      <c r="AB1979" s="203"/>
      <c r="AC1979" s="204" t="str">
        <f t="shared" si="240"/>
        <v>CLOSE</v>
      </c>
      <c r="AD1979" s="47" t="str">
        <f t="array" ref="AD1979">IF(D1979="","",INDEX(HM_Unit!$D$1:$AE$1,MATCH(C1979,HM_Unit!$D$2:$AE$2,0)))</f>
        <v/>
      </c>
      <c r="AE1979" s="46"/>
      <c r="AF1979" s="46"/>
      <c r="AG1979" s="46"/>
      <c r="AH1979" s="46"/>
      <c r="AI1979" s="46"/>
      <c r="AJ1979" s="46"/>
      <c r="AK1979" s="46"/>
    </row>
    <row r="1980" spans="1:37" ht="12" customHeight="1">
      <c r="A1980" s="46" t="str">
        <f>IFERROR(VLOOKUP(D1980,Sort!B:D,3,0),"")</f>
        <v/>
      </c>
      <c r="B1980" s="190" t="str">
        <f t="shared" si="234"/>
        <v>0CLOSE</v>
      </c>
      <c r="C1980" s="196"/>
      <c r="D1980" s="193"/>
      <c r="E1980" s="193" t="str">
        <f>IFERROR(VLOOKUP(D1980,Sort!B:C,2,0),"")</f>
        <v/>
      </c>
      <c r="F1980" s="194"/>
      <c r="G1980" s="195" t="str">
        <f t="shared" si="235"/>
        <v/>
      </c>
      <c r="H1980" s="243"/>
      <c r="I1980" s="197"/>
      <c r="J1980" s="243"/>
      <c r="K1980" s="197"/>
      <c r="L1980" s="198" t="str">
        <f t="shared" si="236"/>
        <v/>
      </c>
      <c r="M1980" s="199" t="str">
        <f t="shared" si="237"/>
        <v/>
      </c>
      <c r="N1980" s="200" t="str">
        <f t="shared" si="238"/>
        <v xml:space="preserve"> </v>
      </c>
      <c r="O1980" s="201"/>
      <c r="P1980" s="201"/>
      <c r="Q1980" s="202"/>
      <c r="R1980" s="202"/>
      <c r="S1980" s="202"/>
      <c r="T1980" s="193" t="str">
        <f>IFERROR(VLOOKUP(S1980,Sort!E:F,2,0),"")</f>
        <v/>
      </c>
      <c r="U1980" s="115" t="str">
        <f t="shared" si="239"/>
        <v/>
      </c>
      <c r="V1980" s="202" t="s">
        <v>422</v>
      </c>
      <c r="W1980" s="202"/>
      <c r="X1980" s="202"/>
      <c r="Y1980" s="202"/>
      <c r="Z1980" s="193"/>
      <c r="AA1980" s="193" t="s">
        <v>362</v>
      </c>
      <c r="AB1980" s="203"/>
      <c r="AC1980" s="204" t="str">
        <f t="shared" si="240"/>
        <v>CLOSE</v>
      </c>
      <c r="AD1980" s="47" t="str">
        <f t="array" ref="AD1980">IF(D1980="","",INDEX(HM_Unit!$D$1:$AE$1,MATCH(C1980,HM_Unit!$D$2:$AE$2,0)))</f>
        <v/>
      </c>
      <c r="AE1980" s="46"/>
      <c r="AF1980" s="46"/>
      <c r="AG1980" s="46"/>
      <c r="AH1980" s="46"/>
      <c r="AI1980" s="46"/>
      <c r="AJ1980" s="46"/>
      <c r="AK1980" s="46"/>
    </row>
    <row r="1981" spans="1:37" ht="12" customHeight="1">
      <c r="A1981" s="46" t="str">
        <f>IFERROR(VLOOKUP(D1981,Sort!B:D,3,0),"")</f>
        <v/>
      </c>
      <c r="B1981" s="190" t="str">
        <f t="shared" si="234"/>
        <v>0CLOSE</v>
      </c>
      <c r="C1981" s="196"/>
      <c r="D1981" s="193"/>
      <c r="E1981" s="193" t="str">
        <f>IFERROR(VLOOKUP(D1981,Sort!B:C,2,0),"")</f>
        <v/>
      </c>
      <c r="F1981" s="194"/>
      <c r="G1981" s="195" t="str">
        <f t="shared" si="235"/>
        <v/>
      </c>
      <c r="H1981" s="243"/>
      <c r="I1981" s="197"/>
      <c r="J1981" s="243"/>
      <c r="K1981" s="197"/>
      <c r="L1981" s="198" t="str">
        <f t="shared" si="236"/>
        <v/>
      </c>
      <c r="M1981" s="199" t="str">
        <f t="shared" si="237"/>
        <v/>
      </c>
      <c r="N1981" s="200" t="str">
        <f t="shared" si="238"/>
        <v xml:space="preserve"> </v>
      </c>
      <c r="O1981" s="201"/>
      <c r="P1981" s="201"/>
      <c r="Q1981" s="202"/>
      <c r="R1981" s="202"/>
      <c r="S1981" s="202"/>
      <c r="T1981" s="193" t="str">
        <f>IFERROR(VLOOKUP(S1981,Sort!E:F,2,0),"")</f>
        <v/>
      </c>
      <c r="U1981" s="115" t="str">
        <f t="shared" si="239"/>
        <v/>
      </c>
      <c r="V1981" s="202" t="s">
        <v>422</v>
      </c>
      <c r="W1981" s="202"/>
      <c r="X1981" s="202"/>
      <c r="Y1981" s="202"/>
      <c r="Z1981" s="193"/>
      <c r="AA1981" s="193" t="s">
        <v>362</v>
      </c>
      <c r="AB1981" s="203"/>
      <c r="AC1981" s="204" t="str">
        <f t="shared" si="240"/>
        <v>CLOSE</v>
      </c>
      <c r="AD1981" s="47" t="str">
        <f t="array" ref="AD1981">IF(D1981="","",INDEX(HM_Unit!$D$1:$AE$1,MATCH(C1981,HM_Unit!$D$2:$AE$2,0)))</f>
        <v/>
      </c>
      <c r="AE1981" s="46"/>
      <c r="AF1981" s="46"/>
      <c r="AG1981" s="46"/>
      <c r="AH1981" s="46"/>
      <c r="AI1981" s="46"/>
      <c r="AJ1981" s="46"/>
      <c r="AK1981" s="46"/>
    </row>
    <row r="1982" spans="1:37" ht="12" customHeight="1">
      <c r="A1982" s="46" t="str">
        <f>IFERROR(VLOOKUP(D1982,Sort!B:D,3,0),"")</f>
        <v/>
      </c>
      <c r="B1982" s="190" t="str">
        <f t="shared" si="234"/>
        <v>0CLOSE</v>
      </c>
      <c r="C1982" s="196"/>
      <c r="D1982" s="193"/>
      <c r="E1982" s="193" t="str">
        <f>IFERROR(VLOOKUP(D1982,Sort!B:C,2,0),"")</f>
        <v/>
      </c>
      <c r="F1982" s="194"/>
      <c r="G1982" s="195" t="str">
        <f t="shared" si="235"/>
        <v/>
      </c>
      <c r="H1982" s="243"/>
      <c r="I1982" s="197"/>
      <c r="J1982" s="243"/>
      <c r="K1982" s="197"/>
      <c r="L1982" s="198" t="str">
        <f t="shared" si="236"/>
        <v/>
      </c>
      <c r="M1982" s="199" t="str">
        <f t="shared" si="237"/>
        <v/>
      </c>
      <c r="N1982" s="200" t="str">
        <f t="shared" si="238"/>
        <v xml:space="preserve"> </v>
      </c>
      <c r="O1982" s="201"/>
      <c r="P1982" s="201"/>
      <c r="Q1982" s="202"/>
      <c r="R1982" s="202"/>
      <c r="S1982" s="202"/>
      <c r="T1982" s="193" t="str">
        <f>IFERROR(VLOOKUP(S1982,Sort!E:F,2,0),"")</f>
        <v/>
      </c>
      <c r="U1982" s="115" t="str">
        <f t="shared" si="239"/>
        <v/>
      </c>
      <c r="V1982" s="202" t="s">
        <v>422</v>
      </c>
      <c r="W1982" s="202"/>
      <c r="X1982" s="202"/>
      <c r="Y1982" s="202"/>
      <c r="Z1982" s="193"/>
      <c r="AA1982" s="193" t="s">
        <v>362</v>
      </c>
      <c r="AB1982" s="203"/>
      <c r="AC1982" s="204" t="str">
        <f t="shared" si="240"/>
        <v>CLOSE</v>
      </c>
      <c r="AD1982" s="47" t="str">
        <f t="array" ref="AD1982">IF(D1982="","",INDEX(HM_Unit!$D$1:$AE$1,MATCH(C1982,HM_Unit!$D$2:$AE$2,0)))</f>
        <v/>
      </c>
      <c r="AE1982" s="46"/>
      <c r="AF1982" s="46"/>
      <c r="AG1982" s="46"/>
      <c r="AH1982" s="46"/>
      <c r="AI1982" s="46"/>
      <c r="AJ1982" s="46"/>
      <c r="AK1982" s="46"/>
    </row>
    <row r="1983" spans="1:37" ht="12" customHeight="1">
      <c r="A1983" s="46" t="str">
        <f>IFERROR(VLOOKUP(D1983,Sort!B:D,3,0),"")</f>
        <v/>
      </c>
      <c r="B1983" s="190" t="str">
        <f t="shared" si="234"/>
        <v>0CLOSE</v>
      </c>
      <c r="C1983" s="196"/>
      <c r="D1983" s="193"/>
      <c r="E1983" s="193" t="str">
        <f>IFERROR(VLOOKUP(D1983,Sort!B:C,2,0),"")</f>
        <v/>
      </c>
      <c r="F1983" s="194"/>
      <c r="G1983" s="195" t="str">
        <f t="shared" si="235"/>
        <v/>
      </c>
      <c r="H1983" s="243"/>
      <c r="I1983" s="197"/>
      <c r="J1983" s="243"/>
      <c r="K1983" s="197"/>
      <c r="L1983" s="198" t="str">
        <f t="shared" si="236"/>
        <v/>
      </c>
      <c r="M1983" s="199" t="str">
        <f t="shared" si="237"/>
        <v/>
      </c>
      <c r="N1983" s="200" t="str">
        <f t="shared" si="238"/>
        <v xml:space="preserve"> </v>
      </c>
      <c r="O1983" s="201"/>
      <c r="P1983" s="201"/>
      <c r="Q1983" s="202"/>
      <c r="R1983" s="202"/>
      <c r="S1983" s="202"/>
      <c r="T1983" s="193" t="str">
        <f>IFERROR(VLOOKUP(S1983,Sort!E:F,2,0),"")</f>
        <v/>
      </c>
      <c r="U1983" s="115" t="str">
        <f t="shared" si="239"/>
        <v/>
      </c>
      <c r="V1983" s="202" t="s">
        <v>422</v>
      </c>
      <c r="W1983" s="202"/>
      <c r="X1983" s="202"/>
      <c r="Y1983" s="202"/>
      <c r="Z1983" s="193"/>
      <c r="AA1983" s="193" t="s">
        <v>362</v>
      </c>
      <c r="AB1983" s="203"/>
      <c r="AC1983" s="204" t="str">
        <f t="shared" si="240"/>
        <v>CLOSE</v>
      </c>
      <c r="AD1983" s="47" t="str">
        <f t="array" ref="AD1983">IF(D1983="","",INDEX(HM_Unit!$D$1:$AE$1,MATCH(C1983,HM_Unit!$D$2:$AE$2,0)))</f>
        <v/>
      </c>
      <c r="AE1983" s="46"/>
      <c r="AF1983" s="46"/>
      <c r="AG1983" s="46"/>
      <c r="AH1983" s="46"/>
      <c r="AI1983" s="46"/>
      <c r="AJ1983" s="46"/>
      <c r="AK1983" s="46"/>
    </row>
    <row r="1984" spans="1:37" ht="12" customHeight="1">
      <c r="A1984" s="46" t="str">
        <f>IFERROR(VLOOKUP(D1984,Sort!B:D,3,0),"")</f>
        <v/>
      </c>
      <c r="B1984" s="190" t="str">
        <f t="shared" si="234"/>
        <v>0CLOSE</v>
      </c>
      <c r="C1984" s="196"/>
      <c r="D1984" s="193"/>
      <c r="E1984" s="193" t="str">
        <f>IFERROR(VLOOKUP(D1984,Sort!B:C,2,0),"")</f>
        <v/>
      </c>
      <c r="F1984" s="194"/>
      <c r="G1984" s="195" t="str">
        <f t="shared" si="235"/>
        <v/>
      </c>
      <c r="H1984" s="243"/>
      <c r="I1984" s="197"/>
      <c r="J1984" s="243"/>
      <c r="K1984" s="197"/>
      <c r="L1984" s="198" t="str">
        <f t="shared" si="236"/>
        <v/>
      </c>
      <c r="M1984" s="199" t="str">
        <f t="shared" si="237"/>
        <v/>
      </c>
      <c r="N1984" s="200" t="str">
        <f t="shared" si="238"/>
        <v xml:space="preserve"> </v>
      </c>
      <c r="O1984" s="201"/>
      <c r="P1984" s="201"/>
      <c r="Q1984" s="202"/>
      <c r="R1984" s="202"/>
      <c r="S1984" s="202"/>
      <c r="T1984" s="193" t="str">
        <f>IFERROR(VLOOKUP(S1984,Sort!E:F,2,0),"")</f>
        <v/>
      </c>
      <c r="U1984" s="115" t="str">
        <f t="shared" si="239"/>
        <v/>
      </c>
      <c r="V1984" s="202" t="s">
        <v>422</v>
      </c>
      <c r="W1984" s="202"/>
      <c r="X1984" s="202"/>
      <c r="Y1984" s="202"/>
      <c r="Z1984" s="193"/>
      <c r="AA1984" s="193" t="s">
        <v>362</v>
      </c>
      <c r="AB1984" s="203"/>
      <c r="AC1984" s="204" t="str">
        <f t="shared" si="240"/>
        <v>CLOSE</v>
      </c>
      <c r="AD1984" s="47" t="str">
        <f t="array" ref="AD1984">IF(D1984="","",INDEX(HM_Unit!$D$1:$AE$1,MATCH(C1984,HM_Unit!$D$2:$AE$2,0)))</f>
        <v/>
      </c>
      <c r="AE1984" s="46"/>
      <c r="AF1984" s="46"/>
      <c r="AG1984" s="46"/>
      <c r="AH1984" s="46"/>
      <c r="AI1984" s="46"/>
      <c r="AJ1984" s="46"/>
      <c r="AK1984" s="46"/>
    </row>
    <row r="1985" spans="1:37" ht="12" customHeight="1">
      <c r="A1985" s="46" t="str">
        <f>IFERROR(VLOOKUP(D1985,Sort!B:D,3,0),"")</f>
        <v/>
      </c>
      <c r="B1985" s="190" t="str">
        <f t="shared" si="234"/>
        <v>0CLOSE</v>
      </c>
      <c r="C1985" s="196"/>
      <c r="D1985" s="193"/>
      <c r="E1985" s="193" t="str">
        <f>IFERROR(VLOOKUP(D1985,Sort!B:C,2,0),"")</f>
        <v/>
      </c>
      <c r="F1985" s="194"/>
      <c r="G1985" s="195" t="str">
        <f t="shared" si="235"/>
        <v/>
      </c>
      <c r="H1985" s="243"/>
      <c r="I1985" s="197"/>
      <c r="J1985" s="243"/>
      <c r="K1985" s="197"/>
      <c r="L1985" s="198" t="str">
        <f t="shared" si="236"/>
        <v/>
      </c>
      <c r="M1985" s="199" t="str">
        <f t="shared" si="237"/>
        <v/>
      </c>
      <c r="N1985" s="200" t="str">
        <f t="shared" si="238"/>
        <v xml:space="preserve"> </v>
      </c>
      <c r="O1985" s="201"/>
      <c r="P1985" s="201"/>
      <c r="Q1985" s="202"/>
      <c r="R1985" s="202"/>
      <c r="S1985" s="202"/>
      <c r="T1985" s="193" t="str">
        <f>IFERROR(VLOOKUP(S1985,Sort!E:F,2,0),"")</f>
        <v/>
      </c>
      <c r="U1985" s="115" t="str">
        <f t="shared" si="239"/>
        <v/>
      </c>
      <c r="V1985" s="202" t="s">
        <v>422</v>
      </c>
      <c r="W1985" s="202"/>
      <c r="X1985" s="202"/>
      <c r="Y1985" s="202"/>
      <c r="Z1985" s="193"/>
      <c r="AA1985" s="193" t="s">
        <v>362</v>
      </c>
      <c r="AB1985" s="203"/>
      <c r="AC1985" s="204" t="str">
        <f t="shared" si="240"/>
        <v>CLOSE</v>
      </c>
      <c r="AD1985" s="47" t="str">
        <f t="array" ref="AD1985">IF(D1985="","",INDEX(HM_Unit!$D$1:$AE$1,MATCH(C1985,HM_Unit!$D$2:$AE$2,0)))</f>
        <v/>
      </c>
      <c r="AE1985" s="46"/>
      <c r="AF1985" s="46"/>
      <c r="AG1985" s="46"/>
      <c r="AH1985" s="46"/>
      <c r="AI1985" s="46"/>
      <c r="AJ1985" s="46"/>
      <c r="AK1985" s="46"/>
    </row>
    <row r="1986" spans="1:37" ht="12" customHeight="1">
      <c r="A1986" s="46" t="str">
        <f>IFERROR(VLOOKUP(D1986,Sort!B:D,3,0),"")</f>
        <v/>
      </c>
      <c r="B1986" s="190" t="str">
        <f t="shared" si="234"/>
        <v>0CLOSE</v>
      </c>
      <c r="C1986" s="196"/>
      <c r="D1986" s="193"/>
      <c r="E1986" s="193" t="str">
        <f>IFERROR(VLOOKUP(D1986,Sort!B:C,2,0),"")</f>
        <v/>
      </c>
      <c r="F1986" s="194"/>
      <c r="G1986" s="195" t="str">
        <f t="shared" si="235"/>
        <v/>
      </c>
      <c r="H1986" s="243"/>
      <c r="I1986" s="197"/>
      <c r="J1986" s="243"/>
      <c r="K1986" s="197"/>
      <c r="L1986" s="198" t="str">
        <f t="shared" si="236"/>
        <v/>
      </c>
      <c r="M1986" s="199" t="str">
        <f t="shared" si="237"/>
        <v/>
      </c>
      <c r="N1986" s="200" t="str">
        <f t="shared" si="238"/>
        <v xml:space="preserve"> </v>
      </c>
      <c r="O1986" s="201"/>
      <c r="P1986" s="201"/>
      <c r="Q1986" s="202"/>
      <c r="R1986" s="202"/>
      <c r="S1986" s="202"/>
      <c r="T1986" s="193" t="str">
        <f>IFERROR(VLOOKUP(S1986,Sort!E:F,2,0),"")</f>
        <v/>
      </c>
      <c r="U1986" s="115" t="str">
        <f t="shared" si="239"/>
        <v/>
      </c>
      <c r="V1986" s="202" t="s">
        <v>422</v>
      </c>
      <c r="W1986" s="202"/>
      <c r="X1986" s="202"/>
      <c r="Y1986" s="202"/>
      <c r="Z1986" s="193"/>
      <c r="AA1986" s="193" t="s">
        <v>362</v>
      </c>
      <c r="AB1986" s="203"/>
      <c r="AC1986" s="204" t="str">
        <f t="shared" si="240"/>
        <v>CLOSE</v>
      </c>
      <c r="AD1986" s="47" t="str">
        <f t="array" ref="AD1986">IF(D1986="","",INDEX(HM_Unit!$D$1:$AE$1,MATCH(C1986,HM_Unit!$D$2:$AE$2,0)))</f>
        <v/>
      </c>
      <c r="AE1986" s="46"/>
      <c r="AF1986" s="46"/>
      <c r="AG1986" s="46"/>
      <c r="AH1986" s="46"/>
      <c r="AI1986" s="46"/>
      <c r="AJ1986" s="46"/>
      <c r="AK1986" s="46"/>
    </row>
    <row r="1987" spans="1:37" ht="12" customHeight="1">
      <c r="A1987" s="46" t="str">
        <f>IFERROR(VLOOKUP(D1987,Sort!B:D,3,0),"")</f>
        <v/>
      </c>
      <c r="B1987" s="190" t="str">
        <f t="shared" si="234"/>
        <v>0CLOSE</v>
      </c>
      <c r="C1987" s="196"/>
      <c r="D1987" s="193"/>
      <c r="E1987" s="193" t="str">
        <f>IFERROR(VLOOKUP(D1987,Sort!B:C,2,0),"")</f>
        <v/>
      </c>
      <c r="F1987" s="194"/>
      <c r="G1987" s="195" t="str">
        <f t="shared" si="235"/>
        <v/>
      </c>
      <c r="H1987" s="243"/>
      <c r="I1987" s="197"/>
      <c r="J1987" s="243"/>
      <c r="K1987" s="197"/>
      <c r="L1987" s="198" t="str">
        <f t="shared" si="236"/>
        <v/>
      </c>
      <c r="M1987" s="199" t="str">
        <f t="shared" si="237"/>
        <v/>
      </c>
      <c r="N1987" s="200" t="str">
        <f t="shared" si="238"/>
        <v xml:space="preserve"> </v>
      </c>
      <c r="O1987" s="201"/>
      <c r="P1987" s="201"/>
      <c r="Q1987" s="202"/>
      <c r="R1987" s="202"/>
      <c r="S1987" s="202"/>
      <c r="T1987" s="193" t="str">
        <f>IFERROR(VLOOKUP(S1987,Sort!E:F,2,0),"")</f>
        <v/>
      </c>
      <c r="U1987" s="115" t="str">
        <f t="shared" si="239"/>
        <v/>
      </c>
      <c r="V1987" s="202" t="s">
        <v>422</v>
      </c>
      <c r="W1987" s="202"/>
      <c r="X1987" s="202"/>
      <c r="Y1987" s="202"/>
      <c r="Z1987" s="193"/>
      <c r="AA1987" s="193" t="s">
        <v>362</v>
      </c>
      <c r="AB1987" s="203"/>
      <c r="AC1987" s="204" t="str">
        <f t="shared" si="240"/>
        <v>CLOSE</v>
      </c>
      <c r="AD1987" s="47" t="str">
        <f t="array" ref="AD1987">IF(D1987="","",INDEX(HM_Unit!$D$1:$AE$1,MATCH(C1987,HM_Unit!$D$2:$AE$2,0)))</f>
        <v/>
      </c>
      <c r="AE1987" s="46"/>
      <c r="AF1987" s="46"/>
      <c r="AG1987" s="46"/>
      <c r="AH1987" s="46"/>
      <c r="AI1987" s="46"/>
      <c r="AJ1987" s="46"/>
      <c r="AK1987" s="46"/>
    </row>
    <row r="1988" spans="1:37" ht="12" customHeight="1">
      <c r="A1988" s="46" t="str">
        <f>IFERROR(VLOOKUP(D1988,Sort!B:D,3,0),"")</f>
        <v/>
      </c>
      <c r="B1988" s="190" t="str">
        <f t="shared" si="234"/>
        <v>0CLOSE</v>
      </c>
      <c r="C1988" s="196"/>
      <c r="D1988" s="193"/>
      <c r="E1988" s="193" t="str">
        <f>IFERROR(VLOOKUP(D1988,Sort!B:C,2,0),"")</f>
        <v/>
      </c>
      <c r="F1988" s="194"/>
      <c r="G1988" s="195" t="str">
        <f t="shared" si="235"/>
        <v/>
      </c>
      <c r="H1988" s="243"/>
      <c r="I1988" s="197"/>
      <c r="J1988" s="243"/>
      <c r="K1988" s="197"/>
      <c r="L1988" s="198" t="str">
        <f t="shared" si="236"/>
        <v/>
      </c>
      <c r="M1988" s="199" t="str">
        <f t="shared" si="237"/>
        <v/>
      </c>
      <c r="N1988" s="200" t="str">
        <f t="shared" si="238"/>
        <v xml:space="preserve"> </v>
      </c>
      <c r="O1988" s="201"/>
      <c r="P1988" s="201"/>
      <c r="Q1988" s="202"/>
      <c r="R1988" s="202"/>
      <c r="S1988" s="202"/>
      <c r="T1988" s="193" t="str">
        <f>IFERROR(VLOOKUP(S1988,Sort!E:F,2,0),"")</f>
        <v/>
      </c>
      <c r="U1988" s="115" t="str">
        <f t="shared" si="239"/>
        <v/>
      </c>
      <c r="V1988" s="202" t="s">
        <v>422</v>
      </c>
      <c r="W1988" s="202"/>
      <c r="X1988" s="202"/>
      <c r="Y1988" s="202"/>
      <c r="Z1988" s="193"/>
      <c r="AA1988" s="193" t="s">
        <v>362</v>
      </c>
      <c r="AB1988" s="203"/>
      <c r="AC1988" s="204" t="str">
        <f t="shared" si="240"/>
        <v>CLOSE</v>
      </c>
      <c r="AD1988" s="47" t="str">
        <f t="array" ref="AD1988">IF(D1988="","",INDEX(HM_Unit!$D$1:$AE$1,MATCH(C1988,HM_Unit!$D$2:$AE$2,0)))</f>
        <v/>
      </c>
      <c r="AE1988" s="46"/>
      <c r="AF1988" s="46"/>
      <c r="AG1988" s="46"/>
      <c r="AH1988" s="46"/>
      <c r="AI1988" s="46"/>
      <c r="AJ1988" s="46"/>
      <c r="AK1988" s="46"/>
    </row>
    <row r="1989" spans="1:37" ht="12" customHeight="1">
      <c r="A1989" s="46" t="str">
        <f>IFERROR(VLOOKUP(D1989,Sort!B:D,3,0),"")</f>
        <v/>
      </c>
      <c r="B1989" s="190" t="str">
        <f t="shared" si="234"/>
        <v>0CLOSE</v>
      </c>
      <c r="C1989" s="196"/>
      <c r="D1989" s="193"/>
      <c r="E1989" s="193" t="str">
        <f>IFERROR(VLOOKUP(D1989,Sort!B:C,2,0),"")</f>
        <v/>
      </c>
      <c r="F1989" s="194"/>
      <c r="G1989" s="195" t="str">
        <f t="shared" si="235"/>
        <v/>
      </c>
      <c r="H1989" s="243"/>
      <c r="I1989" s="197"/>
      <c r="J1989" s="243"/>
      <c r="K1989" s="197"/>
      <c r="L1989" s="198" t="str">
        <f t="shared" si="236"/>
        <v/>
      </c>
      <c r="M1989" s="199" t="str">
        <f t="shared" si="237"/>
        <v/>
      </c>
      <c r="N1989" s="200" t="str">
        <f t="shared" si="238"/>
        <v xml:space="preserve"> </v>
      </c>
      <c r="O1989" s="201"/>
      <c r="P1989" s="201"/>
      <c r="Q1989" s="202"/>
      <c r="R1989" s="202"/>
      <c r="S1989" s="202"/>
      <c r="T1989" s="193" t="str">
        <f>IFERROR(VLOOKUP(S1989,Sort!E:F,2,0),"")</f>
        <v/>
      </c>
      <c r="U1989" s="115" t="str">
        <f t="shared" si="239"/>
        <v/>
      </c>
      <c r="V1989" s="202" t="s">
        <v>422</v>
      </c>
      <c r="W1989" s="202"/>
      <c r="X1989" s="202"/>
      <c r="Y1989" s="202"/>
      <c r="Z1989" s="193"/>
      <c r="AA1989" s="193" t="s">
        <v>362</v>
      </c>
      <c r="AB1989" s="203"/>
      <c r="AC1989" s="204" t="str">
        <f t="shared" si="240"/>
        <v>CLOSE</v>
      </c>
      <c r="AD1989" s="47" t="str">
        <f t="array" ref="AD1989">IF(D1989="","",INDEX(HM_Unit!$D$1:$AE$1,MATCH(C1989,HM_Unit!$D$2:$AE$2,0)))</f>
        <v/>
      </c>
      <c r="AE1989" s="46"/>
      <c r="AF1989" s="46"/>
      <c r="AG1989" s="46"/>
      <c r="AH1989" s="46"/>
      <c r="AI1989" s="46"/>
      <c r="AJ1989" s="46"/>
      <c r="AK1989" s="46"/>
    </row>
    <row r="1990" spans="1:37" ht="12" customHeight="1">
      <c r="A1990" s="46" t="str">
        <f>IFERROR(VLOOKUP(D1990,Sort!B:D,3,0),"")</f>
        <v/>
      </c>
      <c r="B1990" s="190" t="str">
        <f t="shared" si="234"/>
        <v>0CLOSE</v>
      </c>
      <c r="C1990" s="196"/>
      <c r="D1990" s="193"/>
      <c r="E1990" s="193" t="str">
        <f>IFERROR(VLOOKUP(D1990,Sort!B:C,2,0),"")</f>
        <v/>
      </c>
      <c r="F1990" s="194"/>
      <c r="G1990" s="195" t="str">
        <f t="shared" si="235"/>
        <v/>
      </c>
      <c r="H1990" s="243"/>
      <c r="I1990" s="197"/>
      <c r="J1990" s="243"/>
      <c r="K1990" s="197"/>
      <c r="L1990" s="198" t="str">
        <f t="shared" si="236"/>
        <v/>
      </c>
      <c r="M1990" s="199" t="str">
        <f t="shared" si="237"/>
        <v/>
      </c>
      <c r="N1990" s="200" t="str">
        <f t="shared" si="238"/>
        <v xml:space="preserve"> </v>
      </c>
      <c r="O1990" s="201"/>
      <c r="P1990" s="201"/>
      <c r="Q1990" s="202"/>
      <c r="R1990" s="202"/>
      <c r="S1990" s="202"/>
      <c r="T1990" s="193" t="str">
        <f>IFERROR(VLOOKUP(S1990,Sort!E:F,2,0),"")</f>
        <v/>
      </c>
      <c r="U1990" s="115" t="str">
        <f t="shared" si="239"/>
        <v/>
      </c>
      <c r="V1990" s="202" t="s">
        <v>422</v>
      </c>
      <c r="W1990" s="202"/>
      <c r="X1990" s="202"/>
      <c r="Y1990" s="202"/>
      <c r="Z1990" s="193"/>
      <c r="AA1990" s="193" t="s">
        <v>362</v>
      </c>
      <c r="AB1990" s="203"/>
      <c r="AC1990" s="204" t="str">
        <f t="shared" si="240"/>
        <v>CLOSE</v>
      </c>
      <c r="AD1990" s="47" t="str">
        <f t="array" ref="AD1990">IF(D1990="","",INDEX(HM_Unit!$D$1:$AE$1,MATCH(C1990,HM_Unit!$D$2:$AE$2,0)))</f>
        <v/>
      </c>
      <c r="AE1990" s="46"/>
      <c r="AF1990" s="46"/>
      <c r="AG1990" s="46"/>
      <c r="AH1990" s="46"/>
      <c r="AI1990" s="46"/>
      <c r="AJ1990" s="46"/>
      <c r="AK1990" s="46"/>
    </row>
    <row r="1991" spans="1:37" ht="12" customHeight="1">
      <c r="A1991" s="46" t="str">
        <f>IFERROR(VLOOKUP(D1991,Sort!B:D,3,0),"")</f>
        <v/>
      </c>
      <c r="B1991" s="190" t="str">
        <f t="shared" si="234"/>
        <v>0CLOSE</v>
      </c>
      <c r="C1991" s="196"/>
      <c r="D1991" s="193"/>
      <c r="E1991" s="193" t="str">
        <f>IFERROR(VLOOKUP(D1991,Sort!B:C,2,0),"")</f>
        <v/>
      </c>
      <c r="F1991" s="194"/>
      <c r="G1991" s="195" t="str">
        <f t="shared" si="235"/>
        <v/>
      </c>
      <c r="H1991" s="243"/>
      <c r="I1991" s="197"/>
      <c r="J1991" s="243"/>
      <c r="K1991" s="197"/>
      <c r="L1991" s="198" t="str">
        <f t="shared" si="236"/>
        <v/>
      </c>
      <c r="M1991" s="199" t="str">
        <f t="shared" si="237"/>
        <v/>
      </c>
      <c r="N1991" s="200" t="str">
        <f t="shared" si="238"/>
        <v xml:space="preserve"> </v>
      </c>
      <c r="O1991" s="201"/>
      <c r="P1991" s="201"/>
      <c r="Q1991" s="202"/>
      <c r="R1991" s="202"/>
      <c r="S1991" s="202"/>
      <c r="T1991" s="193" t="str">
        <f>IFERROR(VLOOKUP(S1991,Sort!E:F,2,0),"")</f>
        <v/>
      </c>
      <c r="U1991" s="115" t="str">
        <f t="shared" si="239"/>
        <v/>
      </c>
      <c r="V1991" s="202" t="s">
        <v>422</v>
      </c>
      <c r="W1991" s="202"/>
      <c r="X1991" s="202"/>
      <c r="Y1991" s="202"/>
      <c r="Z1991" s="193"/>
      <c r="AA1991" s="193" t="s">
        <v>362</v>
      </c>
      <c r="AB1991" s="203"/>
      <c r="AC1991" s="204" t="str">
        <f t="shared" si="240"/>
        <v>CLOSE</v>
      </c>
      <c r="AD1991" s="47" t="str">
        <f t="array" ref="AD1991">IF(D1991="","",INDEX(HM_Unit!$D$1:$AE$1,MATCH(C1991,HM_Unit!$D$2:$AE$2,0)))</f>
        <v/>
      </c>
      <c r="AE1991" s="46"/>
      <c r="AF1991" s="46"/>
      <c r="AG1991" s="46"/>
      <c r="AH1991" s="46"/>
      <c r="AI1991" s="46"/>
      <c r="AJ1991" s="46"/>
      <c r="AK1991" s="46"/>
    </row>
    <row r="1992" spans="1:37" ht="12" customHeight="1">
      <c r="A1992" s="46" t="str">
        <f>IFERROR(VLOOKUP(D1992,Sort!B:D,3,0),"")</f>
        <v/>
      </c>
      <c r="B1992" s="190" t="str">
        <f t="shared" si="234"/>
        <v>0CLOSE</v>
      </c>
      <c r="C1992" s="196"/>
      <c r="D1992" s="193"/>
      <c r="E1992" s="193" t="str">
        <f>IFERROR(VLOOKUP(D1992,Sort!B:C,2,0),"")</f>
        <v/>
      </c>
      <c r="F1992" s="194"/>
      <c r="G1992" s="195" t="str">
        <f t="shared" si="235"/>
        <v/>
      </c>
      <c r="H1992" s="243"/>
      <c r="I1992" s="197"/>
      <c r="J1992" s="243"/>
      <c r="K1992" s="197"/>
      <c r="L1992" s="198" t="str">
        <f t="shared" si="236"/>
        <v/>
      </c>
      <c r="M1992" s="199" t="str">
        <f t="shared" si="237"/>
        <v/>
      </c>
      <c r="N1992" s="200" t="str">
        <f t="shared" si="238"/>
        <v xml:space="preserve"> </v>
      </c>
      <c r="O1992" s="201"/>
      <c r="P1992" s="201"/>
      <c r="Q1992" s="202"/>
      <c r="R1992" s="202"/>
      <c r="S1992" s="202"/>
      <c r="T1992" s="193" t="str">
        <f>IFERROR(VLOOKUP(S1992,Sort!E:F,2,0),"")</f>
        <v/>
      </c>
      <c r="U1992" s="115" t="str">
        <f t="shared" si="239"/>
        <v/>
      </c>
      <c r="V1992" s="202" t="s">
        <v>422</v>
      </c>
      <c r="W1992" s="202"/>
      <c r="X1992" s="202"/>
      <c r="Y1992" s="202"/>
      <c r="Z1992" s="193"/>
      <c r="AA1992" s="193" t="s">
        <v>362</v>
      </c>
      <c r="AB1992" s="203"/>
      <c r="AC1992" s="204" t="str">
        <f t="shared" si="240"/>
        <v>CLOSE</v>
      </c>
      <c r="AD1992" s="47" t="str">
        <f t="array" ref="AD1992">IF(D1992="","",INDEX(HM_Unit!$D$1:$AE$1,MATCH(C1992,HM_Unit!$D$2:$AE$2,0)))</f>
        <v/>
      </c>
      <c r="AE1992" s="46"/>
      <c r="AF1992" s="46"/>
      <c r="AG1992" s="46"/>
      <c r="AH1992" s="46"/>
      <c r="AI1992" s="46"/>
      <c r="AJ1992" s="46"/>
      <c r="AK1992" s="46"/>
    </row>
    <row r="1993" spans="1:37" ht="12" customHeight="1">
      <c r="A1993" s="46" t="str">
        <f>IFERROR(VLOOKUP(D1993,Sort!B:D,3,0),"")</f>
        <v/>
      </c>
      <c r="B1993" s="190" t="str">
        <f t="shared" si="234"/>
        <v>0CLOSE</v>
      </c>
      <c r="C1993" s="196"/>
      <c r="D1993" s="193"/>
      <c r="E1993" s="193" t="str">
        <f>IFERROR(VLOOKUP(D1993,Sort!B:C,2,0),"")</f>
        <v/>
      </c>
      <c r="F1993" s="194"/>
      <c r="G1993" s="195" t="str">
        <f t="shared" si="235"/>
        <v/>
      </c>
      <c r="H1993" s="243"/>
      <c r="I1993" s="197"/>
      <c r="J1993" s="243"/>
      <c r="K1993" s="197"/>
      <c r="L1993" s="198" t="str">
        <f t="shared" si="236"/>
        <v/>
      </c>
      <c r="M1993" s="199" t="str">
        <f t="shared" si="237"/>
        <v/>
      </c>
      <c r="N1993" s="200" t="str">
        <f t="shared" si="238"/>
        <v xml:space="preserve"> </v>
      </c>
      <c r="O1993" s="201"/>
      <c r="P1993" s="201"/>
      <c r="Q1993" s="202"/>
      <c r="R1993" s="202"/>
      <c r="S1993" s="202"/>
      <c r="T1993" s="193" t="str">
        <f>IFERROR(VLOOKUP(S1993,Sort!E:F,2,0),"")</f>
        <v/>
      </c>
      <c r="U1993" s="115" t="str">
        <f t="shared" si="239"/>
        <v/>
      </c>
      <c r="V1993" s="202" t="s">
        <v>422</v>
      </c>
      <c r="W1993" s="202"/>
      <c r="X1993" s="202"/>
      <c r="Y1993" s="202"/>
      <c r="Z1993" s="193"/>
      <c r="AA1993" s="193" t="s">
        <v>362</v>
      </c>
      <c r="AB1993" s="203"/>
      <c r="AC1993" s="204" t="str">
        <f t="shared" si="240"/>
        <v>CLOSE</v>
      </c>
      <c r="AD1993" s="47" t="str">
        <f t="array" ref="AD1993">IF(D1993="","",INDEX(HM_Unit!$D$1:$AE$1,MATCH(C1993,HM_Unit!$D$2:$AE$2,0)))</f>
        <v/>
      </c>
      <c r="AE1993" s="46"/>
      <c r="AF1993" s="46"/>
      <c r="AG1993" s="46"/>
      <c r="AH1993" s="46"/>
      <c r="AI1993" s="46"/>
      <c r="AJ1993" s="46"/>
      <c r="AK1993" s="46"/>
    </row>
    <row r="1994" spans="1:37" ht="12" customHeight="1">
      <c r="A1994" s="46" t="str">
        <f>IFERROR(VLOOKUP(D1994,Sort!B:D,3,0),"")</f>
        <v/>
      </c>
      <c r="B1994" s="190" t="str">
        <f t="shared" si="234"/>
        <v>0CLOSE</v>
      </c>
      <c r="C1994" s="196"/>
      <c r="D1994" s="193"/>
      <c r="E1994" s="193" t="str">
        <f>IFERROR(VLOOKUP(D1994,Sort!B:C,2,0),"")</f>
        <v/>
      </c>
      <c r="F1994" s="194"/>
      <c r="G1994" s="195" t="str">
        <f t="shared" si="235"/>
        <v/>
      </c>
      <c r="H1994" s="243"/>
      <c r="I1994" s="197"/>
      <c r="J1994" s="243"/>
      <c r="K1994" s="197"/>
      <c r="L1994" s="198" t="str">
        <f t="shared" si="236"/>
        <v/>
      </c>
      <c r="M1994" s="199" t="str">
        <f t="shared" si="237"/>
        <v/>
      </c>
      <c r="N1994" s="200" t="str">
        <f t="shared" si="238"/>
        <v xml:space="preserve"> </v>
      </c>
      <c r="O1994" s="201"/>
      <c r="P1994" s="201"/>
      <c r="Q1994" s="202"/>
      <c r="R1994" s="202"/>
      <c r="S1994" s="202"/>
      <c r="T1994" s="193" t="str">
        <f>IFERROR(VLOOKUP(S1994,Sort!E:F,2,0),"")</f>
        <v/>
      </c>
      <c r="U1994" s="115" t="str">
        <f t="shared" si="239"/>
        <v/>
      </c>
      <c r="V1994" s="202" t="s">
        <v>422</v>
      </c>
      <c r="W1994" s="202"/>
      <c r="X1994" s="202"/>
      <c r="Y1994" s="202"/>
      <c r="Z1994" s="193"/>
      <c r="AA1994" s="193" t="s">
        <v>362</v>
      </c>
      <c r="AB1994" s="203"/>
      <c r="AC1994" s="204" t="str">
        <f t="shared" si="240"/>
        <v>CLOSE</v>
      </c>
      <c r="AD1994" s="47" t="str">
        <f t="array" ref="AD1994">IF(D1994="","",INDEX(HM_Unit!$D$1:$AE$1,MATCH(C1994,HM_Unit!$D$2:$AE$2,0)))</f>
        <v/>
      </c>
      <c r="AE1994" s="46"/>
      <c r="AF1994" s="46"/>
      <c r="AG1994" s="46"/>
      <c r="AH1994" s="46"/>
      <c r="AI1994" s="46"/>
      <c r="AJ1994" s="46"/>
      <c r="AK1994" s="46"/>
    </row>
    <row r="1995" spans="1:37" ht="12" customHeight="1">
      <c r="A1995" s="46" t="str">
        <f>IFERROR(VLOOKUP(D1995,Sort!B:D,3,0),"")</f>
        <v/>
      </c>
      <c r="B1995" s="190" t="str">
        <f t="shared" si="234"/>
        <v>0CLOSE</v>
      </c>
      <c r="C1995" s="196"/>
      <c r="D1995" s="193"/>
      <c r="E1995" s="193" t="str">
        <f>IFERROR(VLOOKUP(D1995,Sort!B:C,2,0),"")</f>
        <v/>
      </c>
      <c r="F1995" s="194"/>
      <c r="G1995" s="195" t="str">
        <f t="shared" si="235"/>
        <v/>
      </c>
      <c r="H1995" s="243"/>
      <c r="I1995" s="197"/>
      <c r="J1995" s="243"/>
      <c r="K1995" s="197"/>
      <c r="L1995" s="198" t="str">
        <f t="shared" si="236"/>
        <v/>
      </c>
      <c r="M1995" s="199" t="str">
        <f t="shared" si="237"/>
        <v/>
      </c>
      <c r="N1995" s="200" t="str">
        <f t="shared" si="238"/>
        <v xml:space="preserve"> </v>
      </c>
      <c r="O1995" s="201"/>
      <c r="P1995" s="201"/>
      <c r="Q1995" s="202"/>
      <c r="R1995" s="202"/>
      <c r="S1995" s="202"/>
      <c r="T1995" s="193" t="str">
        <f>IFERROR(VLOOKUP(S1995,Sort!E:F,2,0),"")</f>
        <v/>
      </c>
      <c r="U1995" s="115" t="str">
        <f t="shared" si="239"/>
        <v/>
      </c>
      <c r="V1995" s="202" t="s">
        <v>422</v>
      </c>
      <c r="W1995" s="202"/>
      <c r="X1995" s="202"/>
      <c r="Y1995" s="202"/>
      <c r="Z1995" s="193"/>
      <c r="AA1995" s="193" t="s">
        <v>362</v>
      </c>
      <c r="AB1995" s="203"/>
      <c r="AC1995" s="204" t="str">
        <f t="shared" si="240"/>
        <v>CLOSE</v>
      </c>
      <c r="AD1995" s="47" t="str">
        <f t="array" ref="AD1995">IF(D1995="","",INDEX(HM_Unit!$D$1:$AE$1,MATCH(C1995,HM_Unit!$D$2:$AE$2,0)))</f>
        <v/>
      </c>
      <c r="AE1995" s="46"/>
      <c r="AF1995" s="46"/>
      <c r="AG1995" s="46"/>
      <c r="AH1995" s="46"/>
      <c r="AI1995" s="46"/>
      <c r="AJ1995" s="46"/>
      <c r="AK1995" s="46"/>
    </row>
    <row r="1996" spans="1:37" ht="12" customHeight="1">
      <c r="A1996" s="46" t="str">
        <f>IFERROR(VLOOKUP(D1996,Sort!B:D,3,0),"")</f>
        <v/>
      </c>
      <c r="B1996" s="190" t="str">
        <f t="shared" si="234"/>
        <v>0CLOSE</v>
      </c>
      <c r="C1996" s="196"/>
      <c r="D1996" s="193"/>
      <c r="E1996" s="193" t="str">
        <f>IFERROR(VLOOKUP(D1996,Sort!B:C,2,0),"")</f>
        <v/>
      </c>
      <c r="F1996" s="194"/>
      <c r="G1996" s="195" t="str">
        <f t="shared" si="235"/>
        <v/>
      </c>
      <c r="H1996" s="243"/>
      <c r="I1996" s="197"/>
      <c r="J1996" s="243"/>
      <c r="K1996" s="197"/>
      <c r="L1996" s="198" t="str">
        <f t="shared" si="236"/>
        <v/>
      </c>
      <c r="M1996" s="199" t="str">
        <f t="shared" si="237"/>
        <v/>
      </c>
      <c r="N1996" s="200" t="str">
        <f t="shared" si="238"/>
        <v xml:space="preserve"> </v>
      </c>
      <c r="O1996" s="201"/>
      <c r="P1996" s="201"/>
      <c r="Q1996" s="202"/>
      <c r="R1996" s="202"/>
      <c r="S1996" s="202"/>
      <c r="T1996" s="193" t="str">
        <f>IFERROR(VLOOKUP(S1996,Sort!E:F,2,0),"")</f>
        <v/>
      </c>
      <c r="U1996" s="115" t="str">
        <f t="shared" si="239"/>
        <v/>
      </c>
      <c r="V1996" s="202" t="s">
        <v>422</v>
      </c>
      <c r="W1996" s="202"/>
      <c r="X1996" s="202"/>
      <c r="Y1996" s="202"/>
      <c r="Z1996" s="193"/>
      <c r="AA1996" s="193" t="s">
        <v>362</v>
      </c>
      <c r="AB1996" s="203"/>
      <c r="AC1996" s="204" t="str">
        <f t="shared" si="240"/>
        <v>CLOSE</v>
      </c>
      <c r="AD1996" s="47" t="str">
        <f t="array" ref="AD1996">IF(D1996="","",INDEX(HM_Unit!$D$1:$AE$1,MATCH(C1996,HM_Unit!$D$2:$AE$2,0)))</f>
        <v/>
      </c>
      <c r="AE1996" s="46"/>
      <c r="AF1996" s="46"/>
      <c r="AG1996" s="46"/>
      <c r="AH1996" s="46"/>
      <c r="AI1996" s="46"/>
      <c r="AJ1996" s="46"/>
      <c r="AK1996" s="46"/>
    </row>
    <row r="1997" spans="1:37" ht="12" customHeight="1">
      <c r="A1997" s="46" t="str">
        <f>IFERROR(VLOOKUP(D1997,Sort!B:D,3,0),"")</f>
        <v/>
      </c>
      <c r="B1997" s="190" t="str">
        <f t="shared" si="234"/>
        <v>0CLOSE</v>
      </c>
      <c r="C1997" s="196"/>
      <c r="D1997" s="193"/>
      <c r="E1997" s="193" t="str">
        <f>IFERROR(VLOOKUP(D1997,Sort!B:C,2,0),"")</f>
        <v/>
      </c>
      <c r="F1997" s="194"/>
      <c r="G1997" s="195" t="str">
        <f t="shared" si="235"/>
        <v/>
      </c>
      <c r="H1997" s="243"/>
      <c r="I1997" s="197"/>
      <c r="J1997" s="243"/>
      <c r="K1997" s="197"/>
      <c r="L1997" s="198" t="str">
        <f t="shared" si="236"/>
        <v/>
      </c>
      <c r="M1997" s="199" t="str">
        <f t="shared" si="237"/>
        <v/>
      </c>
      <c r="N1997" s="200" t="str">
        <f t="shared" si="238"/>
        <v xml:space="preserve"> </v>
      </c>
      <c r="O1997" s="201"/>
      <c r="P1997" s="201"/>
      <c r="Q1997" s="202"/>
      <c r="R1997" s="202"/>
      <c r="S1997" s="202"/>
      <c r="T1997" s="193" t="str">
        <f>IFERROR(VLOOKUP(S1997,Sort!E:F,2,0),"")</f>
        <v/>
      </c>
      <c r="U1997" s="115" t="str">
        <f t="shared" si="239"/>
        <v/>
      </c>
      <c r="V1997" s="202" t="s">
        <v>422</v>
      </c>
      <c r="W1997" s="202"/>
      <c r="X1997" s="202"/>
      <c r="Y1997" s="202"/>
      <c r="Z1997" s="193"/>
      <c r="AA1997" s="193" t="s">
        <v>362</v>
      </c>
      <c r="AB1997" s="203"/>
      <c r="AC1997" s="204" t="str">
        <f t="shared" si="240"/>
        <v>CLOSE</v>
      </c>
      <c r="AD1997" s="47" t="str">
        <f t="array" ref="AD1997">IF(D1997="","",INDEX(HM_Unit!$D$1:$AE$1,MATCH(C1997,HM_Unit!$D$2:$AE$2,0)))</f>
        <v/>
      </c>
      <c r="AE1997" s="46"/>
      <c r="AF1997" s="46"/>
      <c r="AG1997" s="46"/>
      <c r="AH1997" s="46"/>
      <c r="AI1997" s="46"/>
      <c r="AJ1997" s="46"/>
      <c r="AK1997" s="46"/>
    </row>
    <row r="1998" spans="1:37" ht="12" customHeight="1">
      <c r="A1998" s="46" t="str">
        <f>IFERROR(VLOOKUP(D1998,Sort!B:D,3,0),"")</f>
        <v/>
      </c>
      <c r="B1998" s="190" t="str">
        <f t="shared" si="234"/>
        <v>0CLOSE</v>
      </c>
      <c r="C1998" s="196"/>
      <c r="D1998" s="193"/>
      <c r="E1998" s="193" t="str">
        <f>IFERROR(VLOOKUP(D1998,Sort!B:C,2,0),"")</f>
        <v/>
      </c>
      <c r="F1998" s="194"/>
      <c r="G1998" s="195" t="str">
        <f t="shared" si="235"/>
        <v/>
      </c>
      <c r="H1998" s="243"/>
      <c r="I1998" s="197"/>
      <c r="J1998" s="243"/>
      <c r="K1998" s="197"/>
      <c r="L1998" s="198" t="str">
        <f t="shared" si="236"/>
        <v/>
      </c>
      <c r="M1998" s="199" t="str">
        <f t="shared" si="237"/>
        <v/>
      </c>
      <c r="N1998" s="200" t="str">
        <f t="shared" si="238"/>
        <v xml:space="preserve"> </v>
      </c>
      <c r="O1998" s="201"/>
      <c r="P1998" s="201"/>
      <c r="Q1998" s="202"/>
      <c r="R1998" s="202"/>
      <c r="S1998" s="202"/>
      <c r="T1998" s="193" t="str">
        <f>IFERROR(VLOOKUP(S1998,Sort!E:F,2,0),"")</f>
        <v/>
      </c>
      <c r="U1998" s="115" t="str">
        <f t="shared" si="239"/>
        <v/>
      </c>
      <c r="V1998" s="202" t="s">
        <v>422</v>
      </c>
      <c r="W1998" s="202"/>
      <c r="X1998" s="202"/>
      <c r="Y1998" s="202"/>
      <c r="Z1998" s="193"/>
      <c r="AA1998" s="193" t="s">
        <v>362</v>
      </c>
      <c r="AB1998" s="203"/>
      <c r="AC1998" s="204" t="str">
        <f t="shared" si="240"/>
        <v>CLOSE</v>
      </c>
      <c r="AD1998" s="47" t="str">
        <f t="array" ref="AD1998">IF(D1998="","",INDEX(HM_Unit!$D$1:$AE$1,MATCH(C1998,HM_Unit!$D$2:$AE$2,0)))</f>
        <v/>
      </c>
      <c r="AE1998" s="46"/>
      <c r="AF1998" s="46"/>
      <c r="AG1998" s="46"/>
      <c r="AH1998" s="46"/>
      <c r="AI1998" s="46"/>
      <c r="AJ1998" s="46"/>
      <c r="AK1998" s="46"/>
    </row>
    <row r="1999" spans="1:37" ht="12" customHeight="1">
      <c r="A1999" s="46" t="str">
        <f>IFERROR(VLOOKUP(D1999,Sort!B:D,3,0),"")</f>
        <v/>
      </c>
      <c r="B1999" s="190" t="str">
        <f t="shared" si="234"/>
        <v>0CLOSE</v>
      </c>
      <c r="C1999" s="196"/>
      <c r="D1999" s="193"/>
      <c r="E1999" s="193" t="str">
        <f>IFERROR(VLOOKUP(D1999,Sort!B:C,2,0),"")</f>
        <v/>
      </c>
      <c r="F1999" s="194"/>
      <c r="G1999" s="195" t="str">
        <f t="shared" si="235"/>
        <v/>
      </c>
      <c r="H1999" s="243"/>
      <c r="I1999" s="197"/>
      <c r="J1999" s="243"/>
      <c r="K1999" s="197"/>
      <c r="L1999" s="198" t="str">
        <f t="shared" si="236"/>
        <v/>
      </c>
      <c r="M1999" s="199" t="str">
        <f t="shared" si="237"/>
        <v/>
      </c>
      <c r="N1999" s="200" t="str">
        <f t="shared" si="238"/>
        <v xml:space="preserve"> </v>
      </c>
      <c r="O1999" s="201"/>
      <c r="P1999" s="201"/>
      <c r="Q1999" s="202"/>
      <c r="R1999" s="202"/>
      <c r="S1999" s="202"/>
      <c r="T1999" s="193" t="str">
        <f>IFERROR(VLOOKUP(S1999,Sort!E:F,2,0),"")</f>
        <v/>
      </c>
      <c r="U1999" s="115" t="str">
        <f t="shared" si="239"/>
        <v/>
      </c>
      <c r="V1999" s="202" t="s">
        <v>422</v>
      </c>
      <c r="W1999" s="202"/>
      <c r="X1999" s="202"/>
      <c r="Y1999" s="202"/>
      <c r="Z1999" s="193"/>
      <c r="AA1999" s="193" t="s">
        <v>362</v>
      </c>
      <c r="AB1999" s="203"/>
      <c r="AC1999" s="204" t="str">
        <f t="shared" si="240"/>
        <v>CLOSE</v>
      </c>
      <c r="AD1999" s="47" t="str">
        <f t="array" ref="AD1999">IF(D1999="","",INDEX(HM_Unit!$D$1:$AE$1,MATCH(C1999,HM_Unit!$D$2:$AE$2,0)))</f>
        <v/>
      </c>
      <c r="AE1999" s="46"/>
      <c r="AF1999" s="46"/>
      <c r="AG1999" s="46"/>
      <c r="AH1999" s="46"/>
      <c r="AI1999" s="46"/>
      <c r="AJ1999" s="46"/>
      <c r="AK1999" s="46"/>
    </row>
    <row r="2000" spans="1:37" ht="12" customHeight="1">
      <c r="A2000" s="46" t="str">
        <f>IFERROR(VLOOKUP(D2000,Sort!B:D,3,0),"")</f>
        <v/>
      </c>
      <c r="B2000" s="190" t="str">
        <f t="shared" si="234"/>
        <v>0CLOSE</v>
      </c>
      <c r="C2000" s="196"/>
      <c r="D2000" s="193"/>
      <c r="E2000" s="193" t="str">
        <f>IFERROR(VLOOKUP(D2000,Sort!B:C,2,0),"")</f>
        <v/>
      </c>
      <c r="F2000" s="194"/>
      <c r="G2000" s="195" t="str">
        <f t="shared" si="235"/>
        <v/>
      </c>
      <c r="H2000" s="243"/>
      <c r="I2000" s="197"/>
      <c r="J2000" s="243"/>
      <c r="K2000" s="197"/>
      <c r="L2000" s="198" t="str">
        <f t="shared" si="236"/>
        <v/>
      </c>
      <c r="M2000" s="199" t="str">
        <f t="shared" si="237"/>
        <v/>
      </c>
      <c r="N2000" s="200" t="str">
        <f t="shared" si="238"/>
        <v xml:space="preserve"> </v>
      </c>
      <c r="O2000" s="201"/>
      <c r="P2000" s="201"/>
      <c r="Q2000" s="202"/>
      <c r="R2000" s="202"/>
      <c r="S2000" s="202"/>
      <c r="T2000" s="193" t="str">
        <f>IFERROR(VLOOKUP(S2000,Sort!E:F,2,0),"")</f>
        <v/>
      </c>
      <c r="U2000" s="115" t="str">
        <f t="shared" si="239"/>
        <v/>
      </c>
      <c r="V2000" s="202" t="s">
        <v>422</v>
      </c>
      <c r="W2000" s="202"/>
      <c r="X2000" s="202"/>
      <c r="Y2000" s="202"/>
      <c r="Z2000" s="193"/>
      <c r="AA2000" s="193" t="s">
        <v>362</v>
      </c>
      <c r="AB2000" s="203"/>
      <c r="AC2000" s="204" t="str">
        <f t="shared" si="240"/>
        <v>CLOSE</v>
      </c>
      <c r="AD2000" s="47" t="str">
        <f t="array" ref="AD2000">IF(D2000="","",INDEX(HM_Unit!$D$1:$AE$1,MATCH(C2000,HM_Unit!$D$2:$AE$2,0)))</f>
        <v/>
      </c>
      <c r="AE2000" s="46"/>
      <c r="AF2000" s="46"/>
      <c r="AG2000" s="46"/>
      <c r="AH2000" s="46"/>
      <c r="AI2000" s="46"/>
      <c r="AJ2000" s="46"/>
      <c r="AK2000" s="46"/>
    </row>
    <row r="2001" spans="1:37" ht="12" customHeight="1">
      <c r="A2001" s="46" t="str">
        <f>IFERROR(VLOOKUP(D2001,Sort!B:D,3,0),"")</f>
        <v/>
      </c>
      <c r="B2001" s="190" t="str">
        <f t="shared" si="234"/>
        <v>0CLOSE</v>
      </c>
      <c r="C2001" s="196"/>
      <c r="D2001" s="193"/>
      <c r="E2001" s="193" t="str">
        <f>IFERROR(VLOOKUP(D2001,Sort!B:C,2,0),"")</f>
        <v/>
      </c>
      <c r="F2001" s="194"/>
      <c r="G2001" s="195" t="str">
        <f t="shared" si="235"/>
        <v/>
      </c>
      <c r="H2001" s="243"/>
      <c r="I2001" s="197"/>
      <c r="J2001" s="243"/>
      <c r="K2001" s="197"/>
      <c r="L2001" s="198" t="str">
        <f t="shared" si="236"/>
        <v/>
      </c>
      <c r="M2001" s="199" t="str">
        <f t="shared" si="237"/>
        <v/>
      </c>
      <c r="N2001" s="200" t="str">
        <f t="shared" si="238"/>
        <v xml:space="preserve"> </v>
      </c>
      <c r="O2001" s="201"/>
      <c r="P2001" s="201"/>
      <c r="Q2001" s="202"/>
      <c r="R2001" s="202"/>
      <c r="S2001" s="202"/>
      <c r="T2001" s="193" t="str">
        <f>IFERROR(VLOOKUP(S2001,Sort!E:F,2,0),"")</f>
        <v/>
      </c>
      <c r="U2001" s="115" t="str">
        <f t="shared" si="239"/>
        <v/>
      </c>
      <c r="V2001" s="202" t="s">
        <v>422</v>
      </c>
      <c r="W2001" s="202"/>
      <c r="X2001" s="202"/>
      <c r="Y2001" s="202"/>
      <c r="Z2001" s="193"/>
      <c r="AA2001" s="193" t="s">
        <v>362</v>
      </c>
      <c r="AB2001" s="203"/>
      <c r="AC2001" s="204" t="str">
        <f t="shared" si="240"/>
        <v>CLOSE</v>
      </c>
      <c r="AD2001" s="47" t="str">
        <f t="array" ref="AD2001">IF(D2001="","",INDEX(HM_Unit!$D$1:$AE$1,MATCH(C2001,HM_Unit!$D$2:$AE$2,0)))</f>
        <v/>
      </c>
      <c r="AE2001" s="46"/>
      <c r="AF2001" s="46"/>
      <c r="AG2001" s="46"/>
      <c r="AH2001" s="46"/>
      <c r="AI2001" s="46"/>
      <c r="AJ2001" s="46"/>
      <c r="AK2001" s="46"/>
    </row>
    <row r="2002" spans="1:37" ht="12" customHeight="1">
      <c r="A2002" s="46" t="str">
        <f>IFERROR(VLOOKUP(D2002,Sort!B:D,3,0),"")</f>
        <v/>
      </c>
      <c r="B2002" s="190" t="str">
        <f t="shared" si="234"/>
        <v>0CLOSE</v>
      </c>
      <c r="C2002" s="196"/>
      <c r="D2002" s="193"/>
      <c r="E2002" s="193" t="str">
        <f>IFERROR(VLOOKUP(D2002,Sort!B:C,2,0),"")</f>
        <v/>
      </c>
      <c r="F2002" s="194"/>
      <c r="G2002" s="195" t="str">
        <f t="shared" si="235"/>
        <v/>
      </c>
      <c r="H2002" s="243"/>
      <c r="I2002" s="197"/>
      <c r="J2002" s="243"/>
      <c r="K2002" s="197"/>
      <c r="L2002" s="198" t="str">
        <f t="shared" si="236"/>
        <v/>
      </c>
      <c r="M2002" s="199" t="str">
        <f t="shared" si="237"/>
        <v/>
      </c>
      <c r="N2002" s="200" t="str">
        <f t="shared" si="238"/>
        <v xml:space="preserve"> </v>
      </c>
      <c r="O2002" s="201"/>
      <c r="P2002" s="201"/>
      <c r="Q2002" s="202"/>
      <c r="R2002" s="202"/>
      <c r="S2002" s="202"/>
      <c r="T2002" s="193" t="str">
        <f>IFERROR(VLOOKUP(S2002,Sort!E:F,2,0),"")</f>
        <v/>
      </c>
      <c r="U2002" s="115" t="str">
        <f t="shared" si="239"/>
        <v/>
      </c>
      <c r="V2002" s="202" t="s">
        <v>422</v>
      </c>
      <c r="W2002" s="202"/>
      <c r="X2002" s="202"/>
      <c r="Y2002" s="202"/>
      <c r="Z2002" s="193"/>
      <c r="AA2002" s="193" t="s">
        <v>362</v>
      </c>
      <c r="AB2002" s="203"/>
      <c r="AC2002" s="204" t="str">
        <f t="shared" si="240"/>
        <v>CLOSE</v>
      </c>
      <c r="AD2002" s="47" t="str">
        <f t="array" ref="AD2002">IF(D2002="","",INDEX(HM_Unit!$D$1:$AE$1,MATCH(C2002,HM_Unit!$D$2:$AE$2,0)))</f>
        <v/>
      </c>
      <c r="AE2002" s="46"/>
      <c r="AF2002" s="46"/>
      <c r="AG2002" s="46"/>
      <c r="AH2002" s="46"/>
      <c r="AI2002" s="46"/>
      <c r="AJ2002" s="46"/>
      <c r="AK2002" s="46"/>
    </row>
    <row r="2003" spans="1:37" ht="12" customHeight="1">
      <c r="A2003" s="46" t="str">
        <f>IFERROR(VLOOKUP(D2003,Sort!B:D,3,0),"")</f>
        <v/>
      </c>
      <c r="B2003" s="190" t="str">
        <f t="shared" si="234"/>
        <v>0CLOSE</v>
      </c>
      <c r="C2003" s="196"/>
      <c r="D2003" s="193"/>
      <c r="E2003" s="193" t="str">
        <f>IFERROR(VLOOKUP(D2003,Sort!B:C,2,0),"")</f>
        <v/>
      </c>
      <c r="F2003" s="194"/>
      <c r="G2003" s="195" t="str">
        <f t="shared" si="235"/>
        <v/>
      </c>
      <c r="H2003" s="243"/>
      <c r="I2003" s="197"/>
      <c r="J2003" s="243"/>
      <c r="K2003" s="197"/>
      <c r="L2003" s="198" t="str">
        <f t="shared" si="236"/>
        <v/>
      </c>
      <c r="M2003" s="199" t="str">
        <f t="shared" si="237"/>
        <v/>
      </c>
      <c r="N2003" s="200" t="str">
        <f t="shared" si="238"/>
        <v xml:space="preserve"> </v>
      </c>
      <c r="O2003" s="201"/>
      <c r="P2003" s="201"/>
      <c r="Q2003" s="202"/>
      <c r="R2003" s="202"/>
      <c r="S2003" s="202"/>
      <c r="T2003" s="193" t="str">
        <f>IFERROR(VLOOKUP(S2003,Sort!E:F,2,0),"")</f>
        <v/>
      </c>
      <c r="U2003" s="115" t="str">
        <f t="shared" si="239"/>
        <v/>
      </c>
      <c r="V2003" s="202" t="s">
        <v>422</v>
      </c>
      <c r="W2003" s="202"/>
      <c r="X2003" s="202"/>
      <c r="Y2003" s="202"/>
      <c r="Z2003" s="193"/>
      <c r="AA2003" s="193" t="s">
        <v>362</v>
      </c>
      <c r="AB2003" s="203"/>
      <c r="AC2003" s="204" t="str">
        <f t="shared" si="240"/>
        <v>CLOSE</v>
      </c>
      <c r="AD2003" s="47" t="str">
        <f t="array" ref="AD2003">IF(D2003="","",INDEX(HM_Unit!$D$1:$AE$1,MATCH(C2003,HM_Unit!$D$2:$AE$2,0)))</f>
        <v/>
      </c>
      <c r="AE2003" s="46"/>
      <c r="AF2003" s="46"/>
      <c r="AG2003" s="46"/>
      <c r="AH2003" s="46"/>
      <c r="AI2003" s="46"/>
      <c r="AJ2003" s="46"/>
      <c r="AK2003" s="46"/>
    </row>
    <row r="2004" spans="1:37" ht="12" customHeight="1">
      <c r="A2004" s="46" t="str">
        <f>IFERROR(VLOOKUP(D2004,Sort!B:D,3,0),"")</f>
        <v/>
      </c>
      <c r="B2004" s="190" t="str">
        <f t="shared" si="234"/>
        <v>0CLOSE</v>
      </c>
      <c r="C2004" s="196"/>
      <c r="D2004" s="193"/>
      <c r="E2004" s="193" t="str">
        <f>IFERROR(VLOOKUP(D2004,Sort!B:C,2,0),"")</f>
        <v/>
      </c>
      <c r="F2004" s="194"/>
      <c r="G2004" s="195" t="str">
        <f t="shared" si="235"/>
        <v/>
      </c>
      <c r="H2004" s="243"/>
      <c r="I2004" s="197"/>
      <c r="J2004" s="243"/>
      <c r="K2004" s="197"/>
      <c r="L2004" s="198" t="str">
        <f t="shared" si="236"/>
        <v/>
      </c>
      <c r="M2004" s="199" t="str">
        <f t="shared" si="237"/>
        <v/>
      </c>
      <c r="N2004" s="200" t="str">
        <f t="shared" si="238"/>
        <v xml:space="preserve"> </v>
      </c>
      <c r="O2004" s="201"/>
      <c r="P2004" s="201"/>
      <c r="Q2004" s="202"/>
      <c r="R2004" s="202"/>
      <c r="S2004" s="202"/>
      <c r="T2004" s="193" t="str">
        <f>IFERROR(VLOOKUP(S2004,Sort!E:F,2,0),"")</f>
        <v/>
      </c>
      <c r="U2004" s="115" t="str">
        <f t="shared" si="239"/>
        <v/>
      </c>
      <c r="V2004" s="202" t="s">
        <v>422</v>
      </c>
      <c r="W2004" s="202"/>
      <c r="X2004" s="202"/>
      <c r="Y2004" s="202"/>
      <c r="Z2004" s="193"/>
      <c r="AA2004" s="193" t="s">
        <v>362</v>
      </c>
      <c r="AB2004" s="203"/>
      <c r="AC2004" s="204" t="str">
        <f t="shared" si="240"/>
        <v>CLOSE</v>
      </c>
      <c r="AD2004" s="47" t="str">
        <f t="array" ref="AD2004">IF(D2004="","",INDEX(HM_Unit!$D$1:$AE$1,MATCH(C2004,HM_Unit!$D$2:$AE$2,0)))</f>
        <v/>
      </c>
      <c r="AE2004" s="46"/>
      <c r="AF2004" s="46"/>
      <c r="AG2004" s="46"/>
      <c r="AH2004" s="46"/>
      <c r="AI2004" s="46"/>
      <c r="AJ2004" s="46"/>
      <c r="AK2004" s="46"/>
    </row>
    <row r="2005" spans="1:37" ht="12" customHeight="1">
      <c r="A2005" s="46" t="str">
        <f>IFERROR(VLOOKUP(D2005,Sort!B:D,3,0),"")</f>
        <v/>
      </c>
      <c r="B2005" s="190" t="str">
        <f t="shared" si="234"/>
        <v>0CLOSE</v>
      </c>
      <c r="C2005" s="196"/>
      <c r="D2005" s="193"/>
      <c r="E2005" s="193" t="str">
        <f>IFERROR(VLOOKUP(D2005,Sort!B:C,2,0),"")</f>
        <v/>
      </c>
      <c r="F2005" s="194"/>
      <c r="G2005" s="195" t="str">
        <f t="shared" si="235"/>
        <v/>
      </c>
      <c r="H2005" s="243"/>
      <c r="I2005" s="197"/>
      <c r="J2005" s="243"/>
      <c r="K2005" s="197"/>
      <c r="L2005" s="198" t="str">
        <f t="shared" si="236"/>
        <v/>
      </c>
      <c r="M2005" s="199" t="str">
        <f t="shared" si="237"/>
        <v/>
      </c>
      <c r="N2005" s="200" t="str">
        <f t="shared" si="238"/>
        <v xml:space="preserve"> </v>
      </c>
      <c r="O2005" s="201"/>
      <c r="P2005" s="201"/>
      <c r="Q2005" s="202"/>
      <c r="R2005" s="202"/>
      <c r="S2005" s="202"/>
      <c r="T2005" s="193" t="str">
        <f>IFERROR(VLOOKUP(S2005,Sort!E:F,2,0),"")</f>
        <v/>
      </c>
      <c r="U2005" s="115" t="str">
        <f t="shared" si="239"/>
        <v/>
      </c>
      <c r="V2005" s="202" t="s">
        <v>422</v>
      </c>
      <c r="W2005" s="202"/>
      <c r="X2005" s="202"/>
      <c r="Y2005" s="202"/>
      <c r="Z2005" s="193"/>
      <c r="AA2005" s="193" t="s">
        <v>362</v>
      </c>
      <c r="AB2005" s="203"/>
      <c r="AC2005" s="204" t="str">
        <f t="shared" si="240"/>
        <v>CLOSE</v>
      </c>
      <c r="AD2005" s="47" t="str">
        <f t="array" ref="AD2005">IF(D2005="","",INDEX(HM_Unit!$D$1:$AE$1,MATCH(C2005,HM_Unit!$D$2:$AE$2,0)))</f>
        <v/>
      </c>
      <c r="AE2005" s="46"/>
      <c r="AF2005" s="46"/>
      <c r="AG2005" s="46"/>
      <c r="AH2005" s="46"/>
      <c r="AI2005" s="46"/>
      <c r="AJ2005" s="46"/>
      <c r="AK2005" s="46"/>
    </row>
    <row r="2006" spans="1:37" ht="12" customHeight="1">
      <c r="A2006" s="46" t="str">
        <f>IFERROR(VLOOKUP(D2006,Sort!B:D,3,0),"")</f>
        <v/>
      </c>
      <c r="B2006" s="190" t="str">
        <f t="shared" si="234"/>
        <v>0CLOSE</v>
      </c>
      <c r="C2006" s="196"/>
      <c r="D2006" s="193"/>
      <c r="E2006" s="193" t="str">
        <f>IFERROR(VLOOKUP(D2006,Sort!B:C,2,0),"")</f>
        <v/>
      </c>
      <c r="F2006" s="194"/>
      <c r="G2006" s="195" t="str">
        <f t="shared" si="235"/>
        <v/>
      </c>
      <c r="H2006" s="243"/>
      <c r="I2006" s="197"/>
      <c r="J2006" s="243"/>
      <c r="K2006" s="197"/>
      <c r="L2006" s="198" t="str">
        <f t="shared" si="236"/>
        <v/>
      </c>
      <c r="M2006" s="199" t="str">
        <f t="shared" si="237"/>
        <v/>
      </c>
      <c r="N2006" s="200" t="str">
        <f t="shared" si="238"/>
        <v xml:space="preserve"> </v>
      </c>
      <c r="O2006" s="201"/>
      <c r="P2006" s="201"/>
      <c r="Q2006" s="202"/>
      <c r="R2006" s="202"/>
      <c r="S2006" s="202"/>
      <c r="T2006" s="193" t="str">
        <f>IFERROR(VLOOKUP(S2006,Sort!E:F,2,0),"")</f>
        <v/>
      </c>
      <c r="U2006" s="115" t="str">
        <f t="shared" si="239"/>
        <v/>
      </c>
      <c r="V2006" s="202" t="s">
        <v>422</v>
      </c>
      <c r="W2006" s="202"/>
      <c r="X2006" s="202"/>
      <c r="Y2006" s="202"/>
      <c r="Z2006" s="193"/>
      <c r="AA2006" s="193" t="s">
        <v>362</v>
      </c>
      <c r="AB2006" s="203"/>
      <c r="AC2006" s="204" t="str">
        <f t="shared" si="240"/>
        <v>CLOSE</v>
      </c>
      <c r="AD2006" s="47" t="str">
        <f t="array" ref="AD2006">IF(D2006="","",INDEX(HM_Unit!$D$1:$AE$1,MATCH(C2006,HM_Unit!$D$2:$AE$2,0)))</f>
        <v/>
      </c>
      <c r="AE2006" s="46"/>
      <c r="AF2006" s="46"/>
      <c r="AG2006" s="46"/>
      <c r="AH2006" s="46"/>
      <c r="AI2006" s="46"/>
      <c r="AJ2006" s="46"/>
      <c r="AK2006" s="46"/>
    </row>
    <row r="2007" spans="1:37" ht="12" customHeight="1">
      <c r="A2007" s="46" t="str">
        <f>IFERROR(VLOOKUP(D2007,Sort!B:D,3,0),"")</f>
        <v/>
      </c>
      <c r="B2007" s="190" t="str">
        <f t="shared" si="234"/>
        <v>0CLOSE</v>
      </c>
      <c r="C2007" s="196"/>
      <c r="D2007" s="193"/>
      <c r="E2007" s="193" t="str">
        <f>IFERROR(VLOOKUP(D2007,Sort!B:C,2,0),"")</f>
        <v/>
      </c>
      <c r="F2007" s="194"/>
      <c r="G2007" s="195" t="str">
        <f t="shared" si="235"/>
        <v/>
      </c>
      <c r="H2007" s="243"/>
      <c r="I2007" s="197"/>
      <c r="J2007" s="243"/>
      <c r="K2007" s="197"/>
      <c r="L2007" s="198" t="str">
        <f t="shared" si="236"/>
        <v/>
      </c>
      <c r="M2007" s="199" t="str">
        <f t="shared" si="237"/>
        <v/>
      </c>
      <c r="N2007" s="200" t="str">
        <f t="shared" si="238"/>
        <v xml:space="preserve"> </v>
      </c>
      <c r="O2007" s="201"/>
      <c r="P2007" s="201"/>
      <c r="Q2007" s="202"/>
      <c r="R2007" s="202"/>
      <c r="S2007" s="202"/>
      <c r="T2007" s="193" t="str">
        <f>IFERROR(VLOOKUP(S2007,Sort!E:F,2,0),"")</f>
        <v/>
      </c>
      <c r="U2007" s="115" t="str">
        <f t="shared" si="239"/>
        <v/>
      </c>
      <c r="V2007" s="202" t="s">
        <v>422</v>
      </c>
      <c r="W2007" s="202"/>
      <c r="X2007" s="202"/>
      <c r="Y2007" s="202"/>
      <c r="Z2007" s="193"/>
      <c r="AA2007" s="193" t="s">
        <v>362</v>
      </c>
      <c r="AB2007" s="203"/>
      <c r="AC2007" s="204" t="str">
        <f t="shared" si="240"/>
        <v>CLOSE</v>
      </c>
      <c r="AD2007" s="47" t="str">
        <f t="array" ref="AD2007">IF(D2007="","",INDEX(HM_Unit!$D$1:$AE$1,MATCH(C2007,HM_Unit!$D$2:$AE$2,0)))</f>
        <v/>
      </c>
      <c r="AE2007" s="46"/>
      <c r="AF2007" s="46"/>
      <c r="AG2007" s="46"/>
      <c r="AH2007" s="46"/>
      <c r="AI2007" s="46"/>
      <c r="AJ2007" s="46"/>
      <c r="AK2007" s="46"/>
    </row>
    <row r="2008" spans="1:37" ht="12" customHeight="1">
      <c r="A2008" s="46" t="str">
        <f>IFERROR(VLOOKUP(D2008,Sort!B:D,3,0),"")</f>
        <v/>
      </c>
      <c r="B2008" s="190" t="str">
        <f t="shared" si="234"/>
        <v>0CLOSE</v>
      </c>
      <c r="C2008" s="196"/>
      <c r="D2008" s="193"/>
      <c r="E2008" s="193" t="str">
        <f>IFERROR(VLOOKUP(D2008,Sort!B:C,2,0),"")</f>
        <v/>
      </c>
      <c r="F2008" s="194"/>
      <c r="G2008" s="195" t="str">
        <f t="shared" si="235"/>
        <v/>
      </c>
      <c r="H2008" s="243"/>
      <c r="I2008" s="197"/>
      <c r="J2008" s="243"/>
      <c r="K2008" s="197"/>
      <c r="L2008" s="198" t="str">
        <f t="shared" si="236"/>
        <v/>
      </c>
      <c r="M2008" s="199" t="str">
        <f t="shared" si="237"/>
        <v/>
      </c>
      <c r="N2008" s="200" t="str">
        <f t="shared" si="238"/>
        <v xml:space="preserve"> </v>
      </c>
      <c r="O2008" s="201"/>
      <c r="P2008" s="201"/>
      <c r="Q2008" s="202"/>
      <c r="R2008" s="202"/>
      <c r="S2008" s="202"/>
      <c r="T2008" s="193" t="str">
        <f>IFERROR(VLOOKUP(S2008,Sort!E:F,2,0),"")</f>
        <v/>
      </c>
      <c r="U2008" s="115" t="str">
        <f t="shared" si="239"/>
        <v/>
      </c>
      <c r="V2008" s="202" t="s">
        <v>422</v>
      </c>
      <c r="W2008" s="202"/>
      <c r="X2008" s="202"/>
      <c r="Y2008" s="202"/>
      <c r="Z2008" s="193"/>
      <c r="AA2008" s="193" t="s">
        <v>362</v>
      </c>
      <c r="AB2008" s="203"/>
      <c r="AC2008" s="204" t="str">
        <f t="shared" si="240"/>
        <v>CLOSE</v>
      </c>
      <c r="AD2008" s="47" t="str">
        <f t="array" ref="AD2008">IF(D2008="","",INDEX(HM_Unit!$D$1:$AE$1,MATCH(C2008,HM_Unit!$D$2:$AE$2,0)))</f>
        <v/>
      </c>
      <c r="AE2008" s="46"/>
      <c r="AF2008" s="46"/>
      <c r="AG2008" s="46"/>
      <c r="AH2008" s="46"/>
      <c r="AI2008" s="46"/>
      <c r="AJ2008" s="46"/>
      <c r="AK2008" s="46"/>
    </row>
    <row r="2009" spans="1:37" ht="12" customHeight="1">
      <c r="A2009" s="46" t="str">
        <f>IFERROR(VLOOKUP(D2009,Sort!B:D,3,0),"")</f>
        <v/>
      </c>
      <c r="B2009" s="190" t="str">
        <f t="shared" si="234"/>
        <v>0CLOSE</v>
      </c>
      <c r="C2009" s="196"/>
      <c r="D2009" s="193"/>
      <c r="E2009" s="193" t="str">
        <f>IFERROR(VLOOKUP(D2009,Sort!B:C,2,0),"")</f>
        <v/>
      </c>
      <c r="F2009" s="194"/>
      <c r="G2009" s="195" t="str">
        <f t="shared" si="235"/>
        <v/>
      </c>
      <c r="H2009" s="243"/>
      <c r="I2009" s="197"/>
      <c r="J2009" s="243"/>
      <c r="K2009" s="197"/>
      <c r="L2009" s="198" t="str">
        <f t="shared" si="236"/>
        <v/>
      </c>
      <c r="M2009" s="199" t="str">
        <f t="shared" si="237"/>
        <v/>
      </c>
      <c r="N2009" s="200" t="str">
        <f t="shared" si="238"/>
        <v xml:space="preserve"> </v>
      </c>
      <c r="O2009" s="201"/>
      <c r="P2009" s="201"/>
      <c r="Q2009" s="202"/>
      <c r="R2009" s="202"/>
      <c r="S2009" s="202"/>
      <c r="T2009" s="193" t="str">
        <f>IFERROR(VLOOKUP(S2009,Sort!E:F,2,0),"")</f>
        <v/>
      </c>
      <c r="U2009" s="115" t="str">
        <f t="shared" si="239"/>
        <v/>
      </c>
      <c r="V2009" s="202" t="s">
        <v>422</v>
      </c>
      <c r="W2009" s="202"/>
      <c r="X2009" s="202"/>
      <c r="Y2009" s="202"/>
      <c r="Z2009" s="193"/>
      <c r="AA2009" s="193" t="s">
        <v>362</v>
      </c>
      <c r="AB2009" s="203"/>
      <c r="AC2009" s="204" t="str">
        <f t="shared" si="240"/>
        <v>CLOSE</v>
      </c>
      <c r="AD2009" s="47" t="str">
        <f t="array" ref="AD2009">IF(D2009="","",INDEX(HM_Unit!$D$1:$AE$1,MATCH(C2009,HM_Unit!$D$2:$AE$2,0)))</f>
        <v/>
      </c>
      <c r="AE2009" s="46"/>
      <c r="AF2009" s="46"/>
      <c r="AG2009" s="46"/>
      <c r="AH2009" s="46"/>
      <c r="AI2009" s="46"/>
      <c r="AJ2009" s="46"/>
      <c r="AK2009" s="46"/>
    </row>
    <row r="2010" spans="1:37" ht="12" customHeight="1">
      <c r="A2010" s="46" t="str">
        <f>IFERROR(VLOOKUP(D2010,Sort!B:D,3,0),"")</f>
        <v/>
      </c>
      <c r="B2010" s="190" t="str">
        <f t="shared" si="234"/>
        <v>0CLOSE</v>
      </c>
      <c r="C2010" s="196"/>
      <c r="D2010" s="193"/>
      <c r="E2010" s="193" t="str">
        <f>IFERROR(VLOOKUP(D2010,Sort!B:C,2,0),"")</f>
        <v/>
      </c>
      <c r="F2010" s="194"/>
      <c r="G2010" s="195" t="str">
        <f t="shared" si="235"/>
        <v/>
      </c>
      <c r="H2010" s="243"/>
      <c r="I2010" s="197"/>
      <c r="J2010" s="243"/>
      <c r="K2010" s="197"/>
      <c r="L2010" s="198" t="str">
        <f t="shared" si="236"/>
        <v/>
      </c>
      <c r="M2010" s="199" t="str">
        <f t="shared" si="237"/>
        <v/>
      </c>
      <c r="N2010" s="200" t="str">
        <f t="shared" si="238"/>
        <v xml:space="preserve"> </v>
      </c>
      <c r="O2010" s="201"/>
      <c r="P2010" s="201"/>
      <c r="Q2010" s="202"/>
      <c r="R2010" s="202"/>
      <c r="S2010" s="202"/>
      <c r="T2010" s="193" t="str">
        <f>IFERROR(VLOOKUP(S2010,Sort!E:F,2,0),"")</f>
        <v/>
      </c>
      <c r="U2010" s="115" t="str">
        <f t="shared" si="239"/>
        <v/>
      </c>
      <c r="V2010" s="202" t="s">
        <v>422</v>
      </c>
      <c r="W2010" s="202"/>
      <c r="X2010" s="202"/>
      <c r="Y2010" s="202"/>
      <c r="Z2010" s="193"/>
      <c r="AA2010" s="193" t="s">
        <v>362</v>
      </c>
      <c r="AB2010" s="203"/>
      <c r="AC2010" s="204" t="str">
        <f t="shared" si="240"/>
        <v>CLOSE</v>
      </c>
      <c r="AD2010" s="47" t="str">
        <f t="array" ref="AD2010">IF(D2010="","",INDEX(HM_Unit!$D$1:$AE$1,MATCH(C2010,HM_Unit!$D$2:$AE$2,0)))</f>
        <v/>
      </c>
      <c r="AE2010" s="46"/>
      <c r="AF2010" s="46"/>
      <c r="AG2010" s="46"/>
      <c r="AH2010" s="46"/>
      <c r="AI2010" s="46"/>
      <c r="AJ2010" s="46"/>
      <c r="AK2010" s="46"/>
    </row>
    <row r="2011" spans="1:37" ht="12" customHeight="1">
      <c r="A2011" s="46" t="str">
        <f>IFERROR(VLOOKUP(D2011,Sort!B:D,3,0),"")</f>
        <v/>
      </c>
      <c r="B2011" s="190" t="str">
        <f t="shared" si="234"/>
        <v>0CLOSE</v>
      </c>
      <c r="C2011" s="196"/>
      <c r="D2011" s="193"/>
      <c r="E2011" s="193" t="str">
        <f>IFERROR(VLOOKUP(D2011,Sort!B:C,2,0),"")</f>
        <v/>
      </c>
      <c r="F2011" s="194"/>
      <c r="G2011" s="195" t="str">
        <f t="shared" si="235"/>
        <v/>
      </c>
      <c r="H2011" s="243"/>
      <c r="I2011" s="197"/>
      <c r="J2011" s="243"/>
      <c r="K2011" s="197"/>
      <c r="L2011" s="198" t="str">
        <f t="shared" si="236"/>
        <v/>
      </c>
      <c r="M2011" s="199" t="str">
        <f t="shared" si="237"/>
        <v/>
      </c>
      <c r="N2011" s="200" t="str">
        <f t="shared" si="238"/>
        <v xml:space="preserve"> </v>
      </c>
      <c r="O2011" s="201"/>
      <c r="P2011" s="201"/>
      <c r="Q2011" s="202"/>
      <c r="R2011" s="202"/>
      <c r="S2011" s="202"/>
      <c r="T2011" s="193" t="str">
        <f>IFERROR(VLOOKUP(S2011,Sort!E:F,2,0),"")</f>
        <v/>
      </c>
      <c r="U2011" s="115" t="str">
        <f t="shared" si="239"/>
        <v/>
      </c>
      <c r="V2011" s="202" t="s">
        <v>422</v>
      </c>
      <c r="W2011" s="202"/>
      <c r="X2011" s="202"/>
      <c r="Y2011" s="202"/>
      <c r="Z2011" s="193"/>
      <c r="AA2011" s="193" t="s">
        <v>362</v>
      </c>
      <c r="AB2011" s="203"/>
      <c r="AC2011" s="204" t="str">
        <f t="shared" si="240"/>
        <v>CLOSE</v>
      </c>
      <c r="AD2011" s="47" t="str">
        <f t="array" ref="AD2011">IF(D2011="","",INDEX(HM_Unit!$D$1:$AE$1,MATCH(C2011,HM_Unit!$D$2:$AE$2,0)))</f>
        <v/>
      </c>
      <c r="AE2011" s="46"/>
      <c r="AF2011" s="46"/>
      <c r="AG2011" s="46"/>
      <c r="AH2011" s="46"/>
      <c r="AI2011" s="46"/>
      <c r="AJ2011" s="46"/>
      <c r="AK2011" s="46"/>
    </row>
    <row r="2012" spans="1:37" ht="12" customHeight="1">
      <c r="A2012" s="46" t="str">
        <f>IFERROR(VLOOKUP(D2012,Sort!B:D,3,0),"")</f>
        <v/>
      </c>
      <c r="B2012" s="190" t="str">
        <f t="shared" si="234"/>
        <v>0CLOSE</v>
      </c>
      <c r="C2012" s="196"/>
      <c r="D2012" s="193"/>
      <c r="E2012" s="193" t="str">
        <f>IFERROR(VLOOKUP(D2012,Sort!B:C,2,0),"")</f>
        <v/>
      </c>
      <c r="F2012" s="194"/>
      <c r="G2012" s="195" t="str">
        <f t="shared" si="235"/>
        <v/>
      </c>
      <c r="H2012" s="243"/>
      <c r="I2012" s="197"/>
      <c r="J2012" s="243"/>
      <c r="K2012" s="197"/>
      <c r="L2012" s="198" t="str">
        <f t="shared" si="236"/>
        <v/>
      </c>
      <c r="M2012" s="199" t="str">
        <f t="shared" si="237"/>
        <v/>
      </c>
      <c r="N2012" s="200" t="str">
        <f t="shared" si="238"/>
        <v xml:space="preserve"> </v>
      </c>
      <c r="O2012" s="201"/>
      <c r="P2012" s="201"/>
      <c r="Q2012" s="202"/>
      <c r="R2012" s="202"/>
      <c r="S2012" s="202"/>
      <c r="T2012" s="193" t="str">
        <f>IFERROR(VLOOKUP(S2012,Sort!E:F,2,0),"")</f>
        <v/>
      </c>
      <c r="U2012" s="115" t="str">
        <f t="shared" si="239"/>
        <v/>
      </c>
      <c r="V2012" s="202" t="s">
        <v>422</v>
      </c>
      <c r="W2012" s="202"/>
      <c r="X2012" s="202"/>
      <c r="Y2012" s="202"/>
      <c r="Z2012" s="193"/>
      <c r="AA2012" s="193" t="s">
        <v>362</v>
      </c>
      <c r="AB2012" s="203"/>
      <c r="AC2012" s="204" t="str">
        <f t="shared" si="240"/>
        <v>CLOSE</v>
      </c>
      <c r="AD2012" s="47" t="str">
        <f t="array" ref="AD2012">IF(D2012="","",INDEX(HM_Unit!$D$1:$AE$1,MATCH(C2012,HM_Unit!$D$2:$AE$2,0)))</f>
        <v/>
      </c>
      <c r="AE2012" s="46"/>
      <c r="AF2012" s="46"/>
      <c r="AG2012" s="46"/>
      <c r="AH2012" s="46"/>
      <c r="AI2012" s="46"/>
      <c r="AJ2012" s="46"/>
      <c r="AK2012" s="46"/>
    </row>
    <row r="2013" spans="1:37" ht="12" customHeight="1">
      <c r="A2013" s="46" t="str">
        <f>IFERROR(VLOOKUP(D2013,Sort!B:D,3,0),"")</f>
        <v/>
      </c>
      <c r="B2013" s="190" t="str">
        <f t="shared" si="234"/>
        <v>0CLOSE</v>
      </c>
      <c r="C2013" s="196"/>
      <c r="D2013" s="193"/>
      <c r="E2013" s="193" t="str">
        <f>IFERROR(VLOOKUP(D2013,Sort!B:C,2,0),"")</f>
        <v/>
      </c>
      <c r="F2013" s="194"/>
      <c r="G2013" s="195" t="str">
        <f t="shared" si="235"/>
        <v/>
      </c>
      <c r="H2013" s="243"/>
      <c r="I2013" s="197"/>
      <c r="J2013" s="243"/>
      <c r="K2013" s="197"/>
      <c r="L2013" s="198" t="str">
        <f t="shared" si="236"/>
        <v/>
      </c>
      <c r="M2013" s="199" t="str">
        <f t="shared" si="237"/>
        <v/>
      </c>
      <c r="N2013" s="200" t="str">
        <f t="shared" si="238"/>
        <v xml:space="preserve"> </v>
      </c>
      <c r="O2013" s="201"/>
      <c r="P2013" s="201"/>
      <c r="Q2013" s="202"/>
      <c r="R2013" s="202"/>
      <c r="S2013" s="202"/>
      <c r="T2013" s="193" t="str">
        <f>IFERROR(VLOOKUP(S2013,Sort!E:F,2,0),"")</f>
        <v/>
      </c>
      <c r="U2013" s="115" t="str">
        <f t="shared" si="239"/>
        <v/>
      </c>
      <c r="V2013" s="202" t="s">
        <v>422</v>
      </c>
      <c r="W2013" s="202"/>
      <c r="X2013" s="202"/>
      <c r="Y2013" s="202"/>
      <c r="Z2013" s="193"/>
      <c r="AA2013" s="193" t="s">
        <v>362</v>
      </c>
      <c r="AB2013" s="203"/>
      <c r="AC2013" s="204" t="str">
        <f t="shared" si="240"/>
        <v>CLOSE</v>
      </c>
      <c r="AD2013" s="47" t="str">
        <f t="array" ref="AD2013">IF(D2013="","",INDEX(HM_Unit!$D$1:$AE$1,MATCH(C2013,HM_Unit!$D$2:$AE$2,0)))</f>
        <v/>
      </c>
      <c r="AE2013" s="46"/>
      <c r="AF2013" s="46"/>
      <c r="AG2013" s="46"/>
      <c r="AH2013" s="46"/>
      <c r="AI2013" s="46"/>
      <c r="AJ2013" s="46"/>
      <c r="AK2013" s="46"/>
    </row>
    <row r="2014" spans="1:37" ht="12" customHeight="1">
      <c r="A2014" s="46" t="str">
        <f>IFERROR(VLOOKUP(D2014,Sort!B:D,3,0),"")</f>
        <v/>
      </c>
      <c r="B2014" s="190" t="str">
        <f t="shared" si="234"/>
        <v>0CLOSE</v>
      </c>
      <c r="C2014" s="196"/>
      <c r="D2014" s="193"/>
      <c r="E2014" s="193" t="str">
        <f>IFERROR(VLOOKUP(D2014,Sort!B:C,2,0),"")</f>
        <v/>
      </c>
      <c r="F2014" s="194"/>
      <c r="G2014" s="195" t="str">
        <f t="shared" si="235"/>
        <v/>
      </c>
      <c r="H2014" s="243"/>
      <c r="I2014" s="197"/>
      <c r="J2014" s="243"/>
      <c r="K2014" s="197"/>
      <c r="L2014" s="198" t="str">
        <f t="shared" si="236"/>
        <v/>
      </c>
      <c r="M2014" s="199" t="str">
        <f t="shared" si="237"/>
        <v/>
      </c>
      <c r="N2014" s="200" t="str">
        <f t="shared" si="238"/>
        <v xml:space="preserve"> </v>
      </c>
      <c r="O2014" s="201"/>
      <c r="P2014" s="201"/>
      <c r="Q2014" s="202"/>
      <c r="R2014" s="202"/>
      <c r="S2014" s="202"/>
      <c r="T2014" s="193" t="str">
        <f>IFERROR(VLOOKUP(S2014,Sort!E:F,2,0),"")</f>
        <v/>
      </c>
      <c r="U2014" s="115" t="str">
        <f t="shared" si="239"/>
        <v/>
      </c>
      <c r="V2014" s="202" t="s">
        <v>422</v>
      </c>
      <c r="W2014" s="202"/>
      <c r="X2014" s="202"/>
      <c r="Y2014" s="202"/>
      <c r="Z2014" s="193"/>
      <c r="AA2014" s="193" t="s">
        <v>362</v>
      </c>
      <c r="AB2014" s="203"/>
      <c r="AC2014" s="204" t="str">
        <f t="shared" si="240"/>
        <v>CLOSE</v>
      </c>
      <c r="AD2014" s="47" t="str">
        <f t="array" ref="AD2014">IF(D2014="","",INDEX(HM_Unit!$D$1:$AE$1,MATCH(C2014,HM_Unit!$D$2:$AE$2,0)))</f>
        <v/>
      </c>
      <c r="AE2014" s="46"/>
      <c r="AF2014" s="46"/>
      <c r="AG2014" s="46"/>
      <c r="AH2014" s="46"/>
      <c r="AI2014" s="46"/>
      <c r="AJ2014" s="46"/>
      <c r="AK2014" s="46"/>
    </row>
    <row r="2015" spans="1:37" ht="12" customHeight="1">
      <c r="A2015" s="46" t="str">
        <f>IFERROR(VLOOKUP(D2015,Sort!B:D,3,0),"")</f>
        <v/>
      </c>
      <c r="B2015" s="190" t="str">
        <f t="shared" si="234"/>
        <v>0CLOSE</v>
      </c>
      <c r="C2015" s="196"/>
      <c r="D2015" s="193"/>
      <c r="E2015" s="193" t="str">
        <f>IFERROR(VLOOKUP(D2015,Sort!B:C,2,0),"")</f>
        <v/>
      </c>
      <c r="F2015" s="194"/>
      <c r="G2015" s="195" t="str">
        <f t="shared" si="235"/>
        <v/>
      </c>
      <c r="H2015" s="243"/>
      <c r="I2015" s="197"/>
      <c r="J2015" s="243"/>
      <c r="K2015" s="197"/>
      <c r="L2015" s="198" t="str">
        <f t="shared" si="236"/>
        <v/>
      </c>
      <c r="M2015" s="199" t="str">
        <f t="shared" si="237"/>
        <v/>
      </c>
      <c r="N2015" s="200" t="str">
        <f t="shared" si="238"/>
        <v xml:space="preserve"> </v>
      </c>
      <c r="O2015" s="201"/>
      <c r="P2015" s="201"/>
      <c r="Q2015" s="202"/>
      <c r="R2015" s="202"/>
      <c r="S2015" s="202"/>
      <c r="T2015" s="193" t="str">
        <f>IFERROR(VLOOKUP(S2015,Sort!E:F,2,0),"")</f>
        <v/>
      </c>
      <c r="U2015" s="115" t="str">
        <f t="shared" si="239"/>
        <v/>
      </c>
      <c r="V2015" s="202" t="s">
        <v>422</v>
      </c>
      <c r="W2015" s="202"/>
      <c r="X2015" s="202"/>
      <c r="Y2015" s="202"/>
      <c r="Z2015" s="193"/>
      <c r="AA2015" s="193" t="s">
        <v>362</v>
      </c>
      <c r="AB2015" s="203"/>
      <c r="AC2015" s="204" t="str">
        <f t="shared" si="240"/>
        <v>CLOSE</v>
      </c>
      <c r="AD2015" s="47" t="str">
        <f t="array" ref="AD2015">IF(D2015="","",INDEX(HM_Unit!$D$1:$AE$1,MATCH(C2015,HM_Unit!$D$2:$AE$2,0)))</f>
        <v/>
      </c>
      <c r="AE2015" s="46"/>
      <c r="AF2015" s="46"/>
      <c r="AG2015" s="46"/>
      <c r="AH2015" s="46"/>
      <c r="AI2015" s="46"/>
      <c r="AJ2015" s="46"/>
      <c r="AK2015" s="46"/>
    </row>
    <row r="2016" spans="1:37" ht="12" customHeight="1">
      <c r="A2016" s="46" t="str">
        <f>IFERROR(VLOOKUP(D2016,Sort!B:D,3,0),"")</f>
        <v/>
      </c>
      <c r="B2016" s="190" t="str">
        <f t="shared" si="234"/>
        <v>0CLOSE</v>
      </c>
      <c r="C2016" s="196"/>
      <c r="D2016" s="193"/>
      <c r="E2016" s="193" t="str">
        <f>IFERROR(VLOOKUP(D2016,Sort!B:C,2,0),"")</f>
        <v/>
      </c>
      <c r="F2016" s="194"/>
      <c r="G2016" s="195" t="str">
        <f t="shared" si="235"/>
        <v/>
      </c>
      <c r="H2016" s="243"/>
      <c r="I2016" s="197"/>
      <c r="J2016" s="243"/>
      <c r="K2016" s="197"/>
      <c r="L2016" s="198" t="str">
        <f t="shared" si="236"/>
        <v/>
      </c>
      <c r="M2016" s="199" t="str">
        <f t="shared" si="237"/>
        <v/>
      </c>
      <c r="N2016" s="200" t="str">
        <f t="shared" si="238"/>
        <v xml:space="preserve"> </v>
      </c>
      <c r="O2016" s="201"/>
      <c r="P2016" s="201"/>
      <c r="Q2016" s="202"/>
      <c r="R2016" s="202"/>
      <c r="S2016" s="202"/>
      <c r="T2016" s="193" t="str">
        <f>IFERROR(VLOOKUP(S2016,Sort!E:F,2,0),"")</f>
        <v/>
      </c>
      <c r="U2016" s="115" t="str">
        <f t="shared" si="239"/>
        <v/>
      </c>
      <c r="V2016" s="202" t="s">
        <v>422</v>
      </c>
      <c r="W2016" s="202"/>
      <c r="X2016" s="202"/>
      <c r="Y2016" s="202"/>
      <c r="Z2016" s="193"/>
      <c r="AA2016" s="193" t="s">
        <v>362</v>
      </c>
      <c r="AB2016" s="203"/>
      <c r="AC2016" s="204" t="str">
        <f t="shared" si="240"/>
        <v>CLOSE</v>
      </c>
      <c r="AD2016" s="47" t="str">
        <f t="array" ref="AD2016">IF(D2016="","",INDEX(HM_Unit!$D$1:$AE$1,MATCH(C2016,HM_Unit!$D$2:$AE$2,0)))</f>
        <v/>
      </c>
      <c r="AE2016" s="46"/>
      <c r="AF2016" s="46"/>
      <c r="AG2016" s="46"/>
      <c r="AH2016" s="46"/>
      <c r="AI2016" s="46"/>
      <c r="AJ2016" s="46"/>
      <c r="AK2016" s="46"/>
    </row>
    <row r="2017" spans="1:37" ht="12" customHeight="1">
      <c r="A2017" s="46" t="str">
        <f>IFERROR(VLOOKUP(D2017,Sort!B:D,3,0),"")</f>
        <v/>
      </c>
      <c r="B2017" s="190" t="str">
        <f t="shared" si="234"/>
        <v>0CLOSE</v>
      </c>
      <c r="C2017" s="196"/>
      <c r="D2017" s="193"/>
      <c r="E2017" s="193" t="str">
        <f>IFERROR(VLOOKUP(D2017,Sort!B:C,2,0),"")</f>
        <v/>
      </c>
      <c r="F2017" s="194"/>
      <c r="G2017" s="195" t="str">
        <f t="shared" si="235"/>
        <v/>
      </c>
      <c r="H2017" s="243"/>
      <c r="I2017" s="197"/>
      <c r="J2017" s="243"/>
      <c r="K2017" s="197"/>
      <c r="L2017" s="198" t="str">
        <f t="shared" si="236"/>
        <v/>
      </c>
      <c r="M2017" s="199" t="str">
        <f t="shared" si="237"/>
        <v/>
      </c>
      <c r="N2017" s="200" t="str">
        <f t="shared" si="238"/>
        <v xml:space="preserve"> </v>
      </c>
      <c r="O2017" s="201"/>
      <c r="P2017" s="201"/>
      <c r="Q2017" s="202"/>
      <c r="R2017" s="202"/>
      <c r="S2017" s="202"/>
      <c r="T2017" s="193" t="str">
        <f>IFERROR(VLOOKUP(S2017,Sort!E:F,2,0),"")</f>
        <v/>
      </c>
      <c r="U2017" s="115" t="str">
        <f t="shared" si="239"/>
        <v/>
      </c>
      <c r="V2017" s="202" t="s">
        <v>422</v>
      </c>
      <c r="W2017" s="202"/>
      <c r="X2017" s="202"/>
      <c r="Y2017" s="202"/>
      <c r="Z2017" s="193"/>
      <c r="AA2017" s="193" t="s">
        <v>362</v>
      </c>
      <c r="AB2017" s="203"/>
      <c r="AC2017" s="204" t="str">
        <f t="shared" si="240"/>
        <v>CLOSE</v>
      </c>
      <c r="AD2017" s="47" t="str">
        <f t="array" ref="AD2017">IF(D2017="","",INDEX(HM_Unit!$D$1:$AE$1,MATCH(C2017,HM_Unit!$D$2:$AE$2,0)))</f>
        <v/>
      </c>
      <c r="AE2017" s="46"/>
      <c r="AF2017" s="46"/>
      <c r="AG2017" s="46"/>
      <c r="AH2017" s="46"/>
      <c r="AI2017" s="46"/>
      <c r="AJ2017" s="46"/>
      <c r="AK2017" s="46"/>
    </row>
    <row r="2018" spans="1:37" ht="12" customHeight="1">
      <c r="A2018" s="46" t="str">
        <f>IFERROR(VLOOKUP(D2018,Sort!B:D,3,0),"")</f>
        <v/>
      </c>
      <c r="B2018" s="190" t="str">
        <f t="shared" si="234"/>
        <v>0CLOSE</v>
      </c>
      <c r="C2018" s="196"/>
      <c r="D2018" s="193"/>
      <c r="E2018" s="193" t="str">
        <f>IFERROR(VLOOKUP(D2018,Sort!B:C,2,0),"")</f>
        <v/>
      </c>
      <c r="F2018" s="194"/>
      <c r="G2018" s="195" t="str">
        <f t="shared" si="235"/>
        <v/>
      </c>
      <c r="H2018" s="243"/>
      <c r="I2018" s="197"/>
      <c r="J2018" s="243"/>
      <c r="K2018" s="197"/>
      <c r="L2018" s="198" t="str">
        <f t="shared" si="236"/>
        <v/>
      </c>
      <c r="M2018" s="199" t="str">
        <f t="shared" si="237"/>
        <v/>
      </c>
      <c r="N2018" s="200" t="str">
        <f t="shared" si="238"/>
        <v xml:space="preserve"> </v>
      </c>
      <c r="O2018" s="201"/>
      <c r="P2018" s="201"/>
      <c r="Q2018" s="202"/>
      <c r="R2018" s="202"/>
      <c r="S2018" s="202"/>
      <c r="T2018" s="193" t="str">
        <f>IFERROR(VLOOKUP(S2018,Sort!E:F,2,0),"")</f>
        <v/>
      </c>
      <c r="U2018" s="115" t="str">
        <f t="shared" si="239"/>
        <v/>
      </c>
      <c r="V2018" s="202" t="s">
        <v>422</v>
      </c>
      <c r="W2018" s="202"/>
      <c r="X2018" s="202"/>
      <c r="Y2018" s="202"/>
      <c r="Z2018" s="193"/>
      <c r="AA2018" s="193" t="s">
        <v>362</v>
      </c>
      <c r="AB2018" s="203"/>
      <c r="AC2018" s="204" t="str">
        <f t="shared" si="240"/>
        <v>CLOSE</v>
      </c>
      <c r="AD2018" s="47" t="str">
        <f t="array" ref="AD2018">IF(D2018="","",INDEX(HM_Unit!$D$1:$AE$1,MATCH(C2018,HM_Unit!$D$2:$AE$2,0)))</f>
        <v/>
      </c>
      <c r="AE2018" s="46"/>
      <c r="AF2018" s="46"/>
      <c r="AG2018" s="46"/>
      <c r="AH2018" s="46"/>
      <c r="AI2018" s="46"/>
      <c r="AJ2018" s="46"/>
      <c r="AK2018" s="46"/>
    </row>
    <row r="2019" spans="1:37" ht="12" customHeight="1">
      <c r="A2019" s="46" t="str">
        <f>IFERROR(VLOOKUP(D2019,Sort!B:D,3,0),"")</f>
        <v/>
      </c>
      <c r="B2019" s="190" t="str">
        <f t="shared" si="234"/>
        <v>0CLOSE</v>
      </c>
      <c r="C2019" s="196"/>
      <c r="D2019" s="193"/>
      <c r="E2019" s="193" t="str">
        <f>IFERROR(VLOOKUP(D2019,Sort!B:C,2,0),"")</f>
        <v/>
      </c>
      <c r="F2019" s="194"/>
      <c r="G2019" s="195" t="str">
        <f t="shared" si="235"/>
        <v/>
      </c>
      <c r="H2019" s="243"/>
      <c r="I2019" s="197"/>
      <c r="J2019" s="243"/>
      <c r="K2019" s="197"/>
      <c r="L2019" s="198" t="str">
        <f t="shared" si="236"/>
        <v/>
      </c>
      <c r="M2019" s="199" t="str">
        <f t="shared" si="237"/>
        <v/>
      </c>
      <c r="N2019" s="200" t="str">
        <f t="shared" si="238"/>
        <v xml:space="preserve"> </v>
      </c>
      <c r="O2019" s="201"/>
      <c r="P2019" s="201"/>
      <c r="Q2019" s="202"/>
      <c r="R2019" s="202"/>
      <c r="S2019" s="202"/>
      <c r="T2019" s="193" t="str">
        <f>IFERROR(VLOOKUP(S2019,Sort!E:F,2,0),"")</f>
        <v/>
      </c>
      <c r="U2019" s="115" t="str">
        <f t="shared" si="239"/>
        <v/>
      </c>
      <c r="V2019" s="202" t="s">
        <v>422</v>
      </c>
      <c r="W2019" s="202"/>
      <c r="X2019" s="202"/>
      <c r="Y2019" s="202"/>
      <c r="Z2019" s="193"/>
      <c r="AA2019" s="193" t="s">
        <v>362</v>
      </c>
      <c r="AB2019" s="203"/>
      <c r="AC2019" s="204" t="str">
        <f t="shared" si="240"/>
        <v>CLOSE</v>
      </c>
      <c r="AD2019" s="47" t="str">
        <f t="array" ref="AD2019">IF(D2019="","",INDEX(HM_Unit!$D$1:$AE$1,MATCH(C2019,HM_Unit!$D$2:$AE$2,0)))</f>
        <v/>
      </c>
      <c r="AE2019" s="46"/>
      <c r="AF2019" s="46"/>
      <c r="AG2019" s="46"/>
      <c r="AH2019" s="46"/>
      <c r="AI2019" s="46"/>
      <c r="AJ2019" s="46"/>
      <c r="AK2019" s="46"/>
    </row>
    <row r="2020" spans="1:37" ht="12" customHeight="1">
      <c r="A2020" s="46" t="str">
        <f>IFERROR(VLOOKUP(D2020,Sort!B:D,3,0),"")</f>
        <v/>
      </c>
      <c r="B2020" s="190" t="str">
        <f t="shared" si="234"/>
        <v>0CLOSE</v>
      </c>
      <c r="C2020" s="196"/>
      <c r="D2020" s="193"/>
      <c r="E2020" s="193" t="str">
        <f>IFERROR(VLOOKUP(D2020,Sort!B:C,2,0),"")</f>
        <v/>
      </c>
      <c r="F2020" s="194"/>
      <c r="G2020" s="195" t="str">
        <f t="shared" si="235"/>
        <v/>
      </c>
      <c r="H2020" s="243"/>
      <c r="I2020" s="197"/>
      <c r="J2020" s="243"/>
      <c r="K2020" s="197"/>
      <c r="L2020" s="198" t="str">
        <f t="shared" si="236"/>
        <v/>
      </c>
      <c r="M2020" s="199" t="str">
        <f t="shared" si="237"/>
        <v/>
      </c>
      <c r="N2020" s="200" t="str">
        <f t="shared" si="238"/>
        <v xml:space="preserve"> </v>
      </c>
      <c r="O2020" s="201"/>
      <c r="P2020" s="201"/>
      <c r="Q2020" s="202"/>
      <c r="R2020" s="202"/>
      <c r="S2020" s="202"/>
      <c r="T2020" s="193" t="str">
        <f>IFERROR(VLOOKUP(S2020,Sort!E:F,2,0),"")</f>
        <v/>
      </c>
      <c r="U2020" s="115" t="str">
        <f t="shared" si="239"/>
        <v/>
      </c>
      <c r="V2020" s="202" t="s">
        <v>422</v>
      </c>
      <c r="W2020" s="202"/>
      <c r="X2020" s="202"/>
      <c r="Y2020" s="202"/>
      <c r="Z2020" s="193"/>
      <c r="AA2020" s="193" t="s">
        <v>362</v>
      </c>
      <c r="AB2020" s="203"/>
      <c r="AC2020" s="204" t="str">
        <f t="shared" si="240"/>
        <v>CLOSE</v>
      </c>
      <c r="AD2020" s="47" t="str">
        <f t="array" ref="AD2020">IF(D2020="","",INDEX(HM_Unit!$D$1:$AE$1,MATCH(C2020,HM_Unit!$D$2:$AE$2,0)))</f>
        <v/>
      </c>
      <c r="AE2020" s="46"/>
      <c r="AF2020" s="46"/>
      <c r="AG2020" s="46"/>
      <c r="AH2020" s="46"/>
      <c r="AI2020" s="46"/>
      <c r="AJ2020" s="46"/>
      <c r="AK2020" s="46"/>
    </row>
    <row r="2021" spans="1:37" ht="12" customHeight="1">
      <c r="A2021" s="46" t="str">
        <f>IFERROR(VLOOKUP(D2021,Sort!B:D,3,0),"")</f>
        <v/>
      </c>
      <c r="B2021" s="190" t="str">
        <f t="shared" si="234"/>
        <v>0CLOSE</v>
      </c>
      <c r="C2021" s="196"/>
      <c r="D2021" s="193"/>
      <c r="E2021" s="193" t="str">
        <f>IFERROR(VLOOKUP(D2021,Sort!B:C,2,0),"")</f>
        <v/>
      </c>
      <c r="F2021" s="194"/>
      <c r="G2021" s="195" t="str">
        <f t="shared" si="235"/>
        <v/>
      </c>
      <c r="H2021" s="243"/>
      <c r="I2021" s="197"/>
      <c r="J2021" s="243"/>
      <c r="K2021" s="197"/>
      <c r="L2021" s="198" t="str">
        <f t="shared" si="236"/>
        <v/>
      </c>
      <c r="M2021" s="199" t="str">
        <f t="shared" si="237"/>
        <v/>
      </c>
      <c r="N2021" s="200" t="str">
        <f t="shared" si="238"/>
        <v xml:space="preserve"> </v>
      </c>
      <c r="O2021" s="201"/>
      <c r="P2021" s="201"/>
      <c r="Q2021" s="202"/>
      <c r="R2021" s="202"/>
      <c r="S2021" s="202"/>
      <c r="T2021" s="193" t="str">
        <f>IFERROR(VLOOKUP(S2021,Sort!E:F,2,0),"")</f>
        <v/>
      </c>
      <c r="U2021" s="115" t="str">
        <f t="shared" si="239"/>
        <v/>
      </c>
      <c r="V2021" s="202" t="s">
        <v>422</v>
      </c>
      <c r="W2021" s="202"/>
      <c r="X2021" s="202"/>
      <c r="Y2021" s="202"/>
      <c r="Z2021" s="193"/>
      <c r="AA2021" s="193" t="s">
        <v>362</v>
      </c>
      <c r="AB2021" s="203"/>
      <c r="AC2021" s="204" t="str">
        <f t="shared" si="240"/>
        <v>CLOSE</v>
      </c>
      <c r="AD2021" s="47" t="str">
        <f t="array" ref="AD2021">IF(D2021="","",INDEX(HM_Unit!$D$1:$AE$1,MATCH(C2021,HM_Unit!$D$2:$AE$2,0)))</f>
        <v/>
      </c>
      <c r="AE2021" s="46"/>
      <c r="AF2021" s="46"/>
      <c r="AG2021" s="46"/>
      <c r="AH2021" s="46"/>
      <c r="AI2021" s="46"/>
      <c r="AJ2021" s="46"/>
      <c r="AK2021" s="46"/>
    </row>
    <row r="2022" spans="1:37" ht="12" customHeight="1">
      <c r="A2022" s="46" t="str">
        <f>IFERROR(VLOOKUP(D2022,Sort!B:D,3,0),"")</f>
        <v/>
      </c>
      <c r="B2022" s="190" t="str">
        <f t="shared" si="234"/>
        <v>0CLOSE</v>
      </c>
      <c r="C2022" s="196"/>
      <c r="D2022" s="193"/>
      <c r="E2022" s="193" t="str">
        <f>IFERROR(VLOOKUP(D2022,Sort!B:C,2,0),"")</f>
        <v/>
      </c>
      <c r="F2022" s="194"/>
      <c r="G2022" s="195" t="str">
        <f t="shared" si="235"/>
        <v/>
      </c>
      <c r="H2022" s="243"/>
      <c r="I2022" s="197"/>
      <c r="J2022" s="243"/>
      <c r="K2022" s="197"/>
      <c r="L2022" s="198" t="str">
        <f t="shared" si="236"/>
        <v/>
      </c>
      <c r="M2022" s="199" t="str">
        <f t="shared" si="237"/>
        <v/>
      </c>
      <c r="N2022" s="200" t="str">
        <f t="shared" si="238"/>
        <v xml:space="preserve"> </v>
      </c>
      <c r="O2022" s="201"/>
      <c r="P2022" s="201"/>
      <c r="Q2022" s="202"/>
      <c r="R2022" s="202"/>
      <c r="S2022" s="202"/>
      <c r="T2022" s="193" t="str">
        <f>IFERROR(VLOOKUP(S2022,Sort!E:F,2,0),"")</f>
        <v/>
      </c>
      <c r="U2022" s="115" t="str">
        <f t="shared" si="239"/>
        <v/>
      </c>
      <c r="V2022" s="202" t="s">
        <v>422</v>
      </c>
      <c r="W2022" s="202"/>
      <c r="X2022" s="202"/>
      <c r="Y2022" s="202"/>
      <c r="Z2022" s="193"/>
      <c r="AA2022" s="193" t="s">
        <v>362</v>
      </c>
      <c r="AB2022" s="203"/>
      <c r="AC2022" s="204" t="str">
        <f t="shared" si="240"/>
        <v>CLOSE</v>
      </c>
      <c r="AD2022" s="47" t="str">
        <f t="array" ref="AD2022">IF(D2022="","",INDEX(HM_Unit!$D$1:$AE$1,MATCH(C2022,HM_Unit!$D$2:$AE$2,0)))</f>
        <v/>
      </c>
      <c r="AE2022" s="46"/>
      <c r="AF2022" s="46"/>
      <c r="AG2022" s="46"/>
      <c r="AH2022" s="46"/>
      <c r="AI2022" s="46"/>
      <c r="AJ2022" s="46"/>
      <c r="AK2022" s="46"/>
    </row>
    <row r="2023" spans="1:37" ht="12" customHeight="1">
      <c r="A2023" s="46" t="str">
        <f>IFERROR(VLOOKUP(D2023,Sort!B:D,3,0),"")</f>
        <v/>
      </c>
      <c r="B2023" s="190" t="str">
        <f t="shared" si="234"/>
        <v>0CLOSE</v>
      </c>
      <c r="C2023" s="196"/>
      <c r="D2023" s="193"/>
      <c r="E2023" s="193" t="str">
        <f>IFERROR(VLOOKUP(D2023,Sort!B:C,2,0),"")</f>
        <v/>
      </c>
      <c r="F2023" s="194"/>
      <c r="G2023" s="195" t="str">
        <f t="shared" si="235"/>
        <v/>
      </c>
      <c r="H2023" s="243"/>
      <c r="I2023" s="197"/>
      <c r="J2023" s="243"/>
      <c r="K2023" s="197"/>
      <c r="L2023" s="198" t="str">
        <f t="shared" si="236"/>
        <v/>
      </c>
      <c r="M2023" s="199" t="str">
        <f t="shared" si="237"/>
        <v/>
      </c>
      <c r="N2023" s="200" t="str">
        <f t="shared" si="238"/>
        <v xml:space="preserve"> </v>
      </c>
      <c r="O2023" s="201"/>
      <c r="P2023" s="201"/>
      <c r="Q2023" s="202"/>
      <c r="R2023" s="202"/>
      <c r="S2023" s="202"/>
      <c r="T2023" s="193" t="str">
        <f>IFERROR(VLOOKUP(S2023,Sort!E:F,2,0),"")</f>
        <v/>
      </c>
      <c r="U2023" s="115" t="str">
        <f t="shared" si="239"/>
        <v/>
      </c>
      <c r="V2023" s="202" t="s">
        <v>422</v>
      </c>
      <c r="W2023" s="202"/>
      <c r="X2023" s="202"/>
      <c r="Y2023" s="202"/>
      <c r="Z2023" s="193"/>
      <c r="AA2023" s="193" t="s">
        <v>362</v>
      </c>
      <c r="AB2023" s="203"/>
      <c r="AC2023" s="204" t="str">
        <f t="shared" si="240"/>
        <v>CLOSE</v>
      </c>
      <c r="AD2023" s="47" t="str">
        <f t="array" ref="AD2023">IF(D2023="","",INDEX(HM_Unit!$D$1:$AE$1,MATCH(C2023,HM_Unit!$D$2:$AE$2,0)))</f>
        <v/>
      </c>
      <c r="AE2023" s="46"/>
      <c r="AF2023" s="46"/>
      <c r="AG2023" s="46"/>
      <c r="AH2023" s="46"/>
      <c r="AI2023" s="46"/>
      <c r="AJ2023" s="46"/>
      <c r="AK2023" s="46"/>
    </row>
    <row r="2024" spans="1:37" ht="12" customHeight="1">
      <c r="A2024" s="46" t="str">
        <f>IFERROR(VLOOKUP(D2024,Sort!B:D,3,0),"")</f>
        <v/>
      </c>
      <c r="B2024" s="190" t="str">
        <f t="shared" si="234"/>
        <v>0CLOSE</v>
      </c>
      <c r="C2024" s="196"/>
      <c r="D2024" s="193"/>
      <c r="E2024" s="193" t="str">
        <f>IFERROR(VLOOKUP(D2024,Sort!B:C,2,0),"")</f>
        <v/>
      </c>
      <c r="F2024" s="194"/>
      <c r="G2024" s="195" t="str">
        <f t="shared" si="235"/>
        <v/>
      </c>
      <c r="H2024" s="243"/>
      <c r="I2024" s="197"/>
      <c r="J2024" s="243"/>
      <c r="K2024" s="197"/>
      <c r="L2024" s="198" t="str">
        <f t="shared" si="236"/>
        <v/>
      </c>
      <c r="M2024" s="199" t="str">
        <f t="shared" si="237"/>
        <v/>
      </c>
      <c r="N2024" s="200" t="str">
        <f t="shared" si="238"/>
        <v xml:space="preserve"> </v>
      </c>
      <c r="O2024" s="201"/>
      <c r="P2024" s="201"/>
      <c r="Q2024" s="202"/>
      <c r="R2024" s="202"/>
      <c r="S2024" s="202"/>
      <c r="T2024" s="193" t="str">
        <f>IFERROR(VLOOKUP(S2024,Sort!E:F,2,0),"")</f>
        <v/>
      </c>
      <c r="U2024" s="115" t="str">
        <f t="shared" si="239"/>
        <v/>
      </c>
      <c r="V2024" s="202" t="s">
        <v>422</v>
      </c>
      <c r="W2024" s="202"/>
      <c r="X2024" s="202"/>
      <c r="Y2024" s="202"/>
      <c r="Z2024" s="193"/>
      <c r="AA2024" s="193" t="s">
        <v>362</v>
      </c>
      <c r="AB2024" s="203"/>
      <c r="AC2024" s="204" t="str">
        <f t="shared" si="240"/>
        <v>CLOSE</v>
      </c>
      <c r="AD2024" s="47" t="str">
        <f t="array" ref="AD2024">IF(D2024="","",INDEX(HM_Unit!$D$1:$AE$1,MATCH(C2024,HM_Unit!$D$2:$AE$2,0)))</f>
        <v/>
      </c>
      <c r="AE2024" s="46"/>
      <c r="AF2024" s="46"/>
      <c r="AG2024" s="46"/>
      <c r="AH2024" s="46"/>
      <c r="AI2024" s="46"/>
      <c r="AJ2024" s="46"/>
      <c r="AK2024" s="46"/>
    </row>
    <row r="2025" spans="1:37" ht="12" customHeight="1">
      <c r="A2025" s="46" t="str">
        <f>IFERROR(VLOOKUP(D2025,Sort!B:D,3,0),"")</f>
        <v/>
      </c>
      <c r="B2025" s="190" t="str">
        <f t="shared" si="234"/>
        <v>0CLOSE</v>
      </c>
      <c r="C2025" s="196"/>
      <c r="D2025" s="193"/>
      <c r="E2025" s="193" t="str">
        <f>IFERROR(VLOOKUP(D2025,Sort!B:C,2,0),"")</f>
        <v/>
      </c>
      <c r="F2025" s="194"/>
      <c r="G2025" s="195" t="str">
        <f t="shared" si="235"/>
        <v/>
      </c>
      <c r="H2025" s="243"/>
      <c r="I2025" s="197"/>
      <c r="J2025" s="243"/>
      <c r="K2025" s="197"/>
      <c r="L2025" s="198" t="str">
        <f t="shared" si="236"/>
        <v/>
      </c>
      <c r="M2025" s="199" t="str">
        <f t="shared" si="237"/>
        <v/>
      </c>
      <c r="N2025" s="200" t="str">
        <f t="shared" si="238"/>
        <v xml:space="preserve"> </v>
      </c>
      <c r="O2025" s="201"/>
      <c r="P2025" s="201"/>
      <c r="Q2025" s="202"/>
      <c r="R2025" s="202"/>
      <c r="S2025" s="202"/>
      <c r="T2025" s="193" t="str">
        <f>IFERROR(VLOOKUP(S2025,Sort!E:F,2,0),"")</f>
        <v/>
      </c>
      <c r="U2025" s="115" t="str">
        <f t="shared" si="239"/>
        <v/>
      </c>
      <c r="V2025" s="202" t="s">
        <v>422</v>
      </c>
      <c r="W2025" s="202"/>
      <c r="X2025" s="202"/>
      <c r="Y2025" s="202"/>
      <c r="Z2025" s="193"/>
      <c r="AA2025" s="193" t="s">
        <v>362</v>
      </c>
      <c r="AB2025" s="203"/>
      <c r="AC2025" s="204" t="str">
        <f t="shared" si="240"/>
        <v>CLOSE</v>
      </c>
      <c r="AD2025" s="47" t="str">
        <f t="array" ref="AD2025">IF(D2025="","",INDEX(HM_Unit!$D$1:$AE$1,MATCH(C2025,HM_Unit!$D$2:$AE$2,0)))</f>
        <v/>
      </c>
      <c r="AE2025" s="46"/>
      <c r="AF2025" s="46"/>
      <c r="AG2025" s="46"/>
      <c r="AH2025" s="46"/>
      <c r="AI2025" s="46"/>
      <c r="AJ2025" s="46"/>
      <c r="AK2025" s="46"/>
    </row>
    <row r="2026" spans="1:37" ht="12" customHeight="1">
      <c r="A2026" s="46" t="str">
        <f>IFERROR(VLOOKUP(D2026,Sort!B:D,3,0),"")</f>
        <v/>
      </c>
      <c r="B2026" s="190" t="str">
        <f t="shared" si="234"/>
        <v>0CLOSE</v>
      </c>
      <c r="C2026" s="196"/>
      <c r="D2026" s="193"/>
      <c r="E2026" s="193" t="str">
        <f>IFERROR(VLOOKUP(D2026,Sort!B:C,2,0),"")</f>
        <v/>
      </c>
      <c r="F2026" s="194"/>
      <c r="G2026" s="195" t="str">
        <f t="shared" si="235"/>
        <v/>
      </c>
      <c r="H2026" s="243"/>
      <c r="I2026" s="197"/>
      <c r="J2026" s="243"/>
      <c r="K2026" s="197"/>
      <c r="L2026" s="198" t="str">
        <f t="shared" si="236"/>
        <v/>
      </c>
      <c r="M2026" s="199" t="str">
        <f t="shared" si="237"/>
        <v/>
      </c>
      <c r="N2026" s="200" t="str">
        <f t="shared" si="238"/>
        <v xml:space="preserve"> </v>
      </c>
      <c r="O2026" s="201"/>
      <c r="P2026" s="201"/>
      <c r="Q2026" s="202"/>
      <c r="R2026" s="202"/>
      <c r="S2026" s="202"/>
      <c r="T2026" s="193" t="str">
        <f>IFERROR(VLOOKUP(S2026,Sort!E:F,2,0),"")</f>
        <v/>
      </c>
      <c r="U2026" s="115" t="str">
        <f t="shared" si="239"/>
        <v/>
      </c>
      <c r="V2026" s="202" t="s">
        <v>422</v>
      </c>
      <c r="W2026" s="202"/>
      <c r="X2026" s="202"/>
      <c r="Y2026" s="202"/>
      <c r="Z2026" s="193"/>
      <c r="AA2026" s="193" t="s">
        <v>362</v>
      </c>
      <c r="AB2026" s="203"/>
      <c r="AC2026" s="204" t="str">
        <f t="shared" si="240"/>
        <v>CLOSE</v>
      </c>
      <c r="AD2026" s="47" t="str">
        <f t="array" ref="AD2026">IF(D2026="","",INDEX(HM_Unit!$D$1:$AE$1,MATCH(C2026,HM_Unit!$D$2:$AE$2,0)))</f>
        <v/>
      </c>
      <c r="AE2026" s="46"/>
      <c r="AF2026" s="46"/>
      <c r="AG2026" s="46"/>
      <c r="AH2026" s="46"/>
      <c r="AI2026" s="46"/>
      <c r="AJ2026" s="46"/>
      <c r="AK2026" s="46"/>
    </row>
    <row r="2027" spans="1:37" ht="12" customHeight="1">
      <c r="A2027" s="46" t="str">
        <f>IFERROR(VLOOKUP(D2027,Sort!B:D,3,0),"")</f>
        <v/>
      </c>
      <c r="B2027" s="190" t="str">
        <f t="shared" si="234"/>
        <v>0CLOSE</v>
      </c>
      <c r="C2027" s="196"/>
      <c r="D2027" s="193"/>
      <c r="E2027" s="193" t="str">
        <f>IFERROR(VLOOKUP(D2027,Sort!B:C,2,0),"")</f>
        <v/>
      </c>
      <c r="F2027" s="194"/>
      <c r="G2027" s="195" t="str">
        <f t="shared" si="235"/>
        <v/>
      </c>
      <c r="H2027" s="243"/>
      <c r="I2027" s="197"/>
      <c r="J2027" s="243"/>
      <c r="K2027" s="197"/>
      <c r="L2027" s="198" t="str">
        <f t="shared" si="236"/>
        <v/>
      </c>
      <c r="M2027" s="199" t="str">
        <f t="shared" si="237"/>
        <v/>
      </c>
      <c r="N2027" s="200" t="str">
        <f t="shared" si="238"/>
        <v xml:space="preserve"> </v>
      </c>
      <c r="O2027" s="201"/>
      <c r="P2027" s="201"/>
      <c r="Q2027" s="202"/>
      <c r="R2027" s="202"/>
      <c r="S2027" s="202"/>
      <c r="T2027" s="193" t="str">
        <f>IFERROR(VLOOKUP(S2027,Sort!E:F,2,0),"")</f>
        <v/>
      </c>
      <c r="U2027" s="115" t="str">
        <f t="shared" si="239"/>
        <v/>
      </c>
      <c r="V2027" s="202" t="s">
        <v>422</v>
      </c>
      <c r="W2027" s="202"/>
      <c r="X2027" s="202"/>
      <c r="Y2027" s="202"/>
      <c r="Z2027" s="193"/>
      <c r="AA2027" s="193" t="s">
        <v>362</v>
      </c>
      <c r="AB2027" s="203"/>
      <c r="AC2027" s="204" t="str">
        <f t="shared" si="240"/>
        <v>CLOSE</v>
      </c>
      <c r="AD2027" s="47" t="str">
        <f t="array" ref="AD2027">IF(D2027="","",INDEX(HM_Unit!$D$1:$AE$1,MATCH(C2027,HM_Unit!$D$2:$AE$2,0)))</f>
        <v/>
      </c>
      <c r="AE2027" s="46"/>
      <c r="AF2027" s="46"/>
      <c r="AG2027" s="46"/>
      <c r="AH2027" s="46"/>
      <c r="AI2027" s="46"/>
      <c r="AJ2027" s="46"/>
      <c r="AK2027" s="46"/>
    </row>
    <row r="2028" spans="1:37" ht="12" customHeight="1">
      <c r="A2028" s="46" t="str">
        <f>IFERROR(VLOOKUP(D2028,Sort!B:D,3,0),"")</f>
        <v/>
      </c>
      <c r="B2028" s="190" t="str">
        <f t="shared" si="234"/>
        <v>0CLOSE</v>
      </c>
      <c r="C2028" s="196"/>
      <c r="D2028" s="193"/>
      <c r="E2028" s="193" t="str">
        <f>IFERROR(VLOOKUP(D2028,Sort!B:C,2,0),"")</f>
        <v/>
      </c>
      <c r="F2028" s="194"/>
      <c r="G2028" s="195" t="str">
        <f t="shared" si="235"/>
        <v/>
      </c>
      <c r="H2028" s="243"/>
      <c r="I2028" s="197"/>
      <c r="J2028" s="243"/>
      <c r="K2028" s="197"/>
      <c r="L2028" s="198" t="str">
        <f t="shared" si="236"/>
        <v/>
      </c>
      <c r="M2028" s="199" t="str">
        <f t="shared" si="237"/>
        <v/>
      </c>
      <c r="N2028" s="200" t="str">
        <f t="shared" si="238"/>
        <v xml:space="preserve"> </v>
      </c>
      <c r="O2028" s="201"/>
      <c r="P2028" s="201"/>
      <c r="Q2028" s="202"/>
      <c r="R2028" s="202"/>
      <c r="S2028" s="202"/>
      <c r="T2028" s="193" t="str">
        <f>IFERROR(VLOOKUP(S2028,Sort!E:F,2,0),"")</f>
        <v/>
      </c>
      <c r="U2028" s="115" t="str">
        <f t="shared" si="239"/>
        <v/>
      </c>
      <c r="V2028" s="202" t="s">
        <v>422</v>
      </c>
      <c r="W2028" s="202"/>
      <c r="X2028" s="202"/>
      <c r="Y2028" s="202"/>
      <c r="Z2028" s="193"/>
      <c r="AA2028" s="193" t="s">
        <v>362</v>
      </c>
      <c r="AB2028" s="203"/>
      <c r="AC2028" s="204" t="str">
        <f t="shared" si="240"/>
        <v>CLOSE</v>
      </c>
      <c r="AD2028" s="47" t="str">
        <f t="array" ref="AD2028">IF(D2028="","",INDEX(HM_Unit!$D$1:$AE$1,MATCH(C2028,HM_Unit!$D$2:$AE$2,0)))</f>
        <v/>
      </c>
      <c r="AE2028" s="46"/>
      <c r="AF2028" s="46"/>
      <c r="AG2028" s="46"/>
      <c r="AH2028" s="46"/>
      <c r="AI2028" s="46"/>
      <c r="AJ2028" s="46"/>
      <c r="AK2028" s="46"/>
    </row>
    <row r="2029" spans="1:37" ht="12" customHeight="1">
      <c r="A2029" s="46" t="str">
        <f>IFERROR(VLOOKUP(D2029,Sort!B:D,3,0),"")</f>
        <v/>
      </c>
      <c r="B2029" s="190" t="str">
        <f t="shared" si="234"/>
        <v>0CLOSE</v>
      </c>
      <c r="C2029" s="196"/>
      <c r="D2029" s="193"/>
      <c r="E2029" s="193" t="str">
        <f>IFERROR(VLOOKUP(D2029,Sort!B:C,2,0),"")</f>
        <v/>
      </c>
      <c r="F2029" s="194"/>
      <c r="G2029" s="195" t="str">
        <f t="shared" si="235"/>
        <v/>
      </c>
      <c r="H2029" s="243"/>
      <c r="I2029" s="197"/>
      <c r="J2029" s="243"/>
      <c r="K2029" s="197"/>
      <c r="L2029" s="198" t="str">
        <f t="shared" si="236"/>
        <v/>
      </c>
      <c r="M2029" s="199" t="str">
        <f t="shared" si="237"/>
        <v/>
      </c>
      <c r="N2029" s="200" t="str">
        <f t="shared" si="238"/>
        <v xml:space="preserve"> </v>
      </c>
      <c r="O2029" s="201"/>
      <c r="P2029" s="201"/>
      <c r="Q2029" s="202"/>
      <c r="R2029" s="202"/>
      <c r="S2029" s="202"/>
      <c r="T2029" s="193" t="str">
        <f>IFERROR(VLOOKUP(S2029,Sort!E:F,2,0),"")</f>
        <v/>
      </c>
      <c r="U2029" s="115" t="str">
        <f t="shared" si="239"/>
        <v/>
      </c>
      <c r="V2029" s="202" t="s">
        <v>422</v>
      </c>
      <c r="W2029" s="202"/>
      <c r="X2029" s="202"/>
      <c r="Y2029" s="202"/>
      <c r="Z2029" s="193"/>
      <c r="AA2029" s="193" t="s">
        <v>362</v>
      </c>
      <c r="AB2029" s="203"/>
      <c r="AC2029" s="204" t="str">
        <f t="shared" si="240"/>
        <v>CLOSE</v>
      </c>
      <c r="AD2029" s="47" t="str">
        <f t="array" ref="AD2029">IF(D2029="","",INDEX(HM_Unit!$D$1:$AE$1,MATCH(C2029,HM_Unit!$D$2:$AE$2,0)))</f>
        <v/>
      </c>
      <c r="AE2029" s="46"/>
      <c r="AF2029" s="46"/>
      <c r="AG2029" s="46"/>
      <c r="AH2029" s="46"/>
      <c r="AI2029" s="46"/>
      <c r="AJ2029" s="46"/>
      <c r="AK2029" s="46"/>
    </row>
    <row r="2030" spans="1:37" ht="12" customHeight="1">
      <c r="A2030" s="46" t="str">
        <f>IFERROR(VLOOKUP(D2030,Sort!B:D,3,0),"")</f>
        <v/>
      </c>
      <c r="B2030" s="190" t="str">
        <f t="shared" si="234"/>
        <v>0CLOSE</v>
      </c>
      <c r="C2030" s="196"/>
      <c r="D2030" s="193"/>
      <c r="E2030" s="193" t="str">
        <f>IFERROR(VLOOKUP(D2030,Sort!B:C,2,0),"")</f>
        <v/>
      </c>
      <c r="F2030" s="194"/>
      <c r="G2030" s="195" t="str">
        <f t="shared" si="235"/>
        <v/>
      </c>
      <c r="H2030" s="243"/>
      <c r="I2030" s="197"/>
      <c r="J2030" s="243"/>
      <c r="K2030" s="197"/>
      <c r="L2030" s="198" t="str">
        <f t="shared" si="236"/>
        <v/>
      </c>
      <c r="M2030" s="199" t="str">
        <f t="shared" si="237"/>
        <v/>
      </c>
      <c r="N2030" s="200" t="str">
        <f t="shared" si="238"/>
        <v xml:space="preserve"> </v>
      </c>
      <c r="O2030" s="201"/>
      <c r="P2030" s="201"/>
      <c r="Q2030" s="202"/>
      <c r="R2030" s="202"/>
      <c r="S2030" s="202"/>
      <c r="T2030" s="193" t="str">
        <f>IFERROR(VLOOKUP(S2030,Sort!E:F,2,0),"")</f>
        <v/>
      </c>
      <c r="U2030" s="115" t="str">
        <f t="shared" si="239"/>
        <v/>
      </c>
      <c r="V2030" s="202" t="s">
        <v>422</v>
      </c>
      <c r="W2030" s="202"/>
      <c r="X2030" s="202"/>
      <c r="Y2030" s="202"/>
      <c r="Z2030" s="193"/>
      <c r="AA2030" s="193" t="s">
        <v>362</v>
      </c>
      <c r="AB2030" s="203"/>
      <c r="AC2030" s="204" t="str">
        <f t="shared" si="240"/>
        <v>CLOSE</v>
      </c>
      <c r="AD2030" s="47" t="str">
        <f t="array" ref="AD2030">IF(D2030="","",INDEX(HM_Unit!$D$1:$AE$1,MATCH(C2030,HM_Unit!$D$2:$AE$2,0)))</f>
        <v/>
      </c>
      <c r="AE2030" s="46"/>
      <c r="AF2030" s="46"/>
      <c r="AG2030" s="46"/>
      <c r="AH2030" s="46"/>
      <c r="AI2030" s="46"/>
      <c r="AJ2030" s="46"/>
      <c r="AK2030" s="46"/>
    </row>
    <row r="2031" spans="1:37" ht="12" customHeight="1">
      <c r="A2031" s="46" t="str">
        <f>IFERROR(VLOOKUP(D2031,Sort!B:D,3,0),"")</f>
        <v/>
      </c>
      <c r="B2031" s="190" t="str">
        <f t="shared" si="234"/>
        <v>0CLOSE</v>
      </c>
      <c r="C2031" s="196"/>
      <c r="D2031" s="193"/>
      <c r="E2031" s="193" t="str">
        <f>IFERROR(VLOOKUP(D2031,Sort!B:C,2,0),"")</f>
        <v/>
      </c>
      <c r="F2031" s="194"/>
      <c r="G2031" s="195" t="str">
        <f t="shared" si="235"/>
        <v/>
      </c>
      <c r="H2031" s="243"/>
      <c r="I2031" s="197"/>
      <c r="J2031" s="243"/>
      <c r="K2031" s="197"/>
      <c r="L2031" s="198" t="str">
        <f t="shared" si="236"/>
        <v/>
      </c>
      <c r="M2031" s="199" t="str">
        <f t="shared" si="237"/>
        <v/>
      </c>
      <c r="N2031" s="200" t="str">
        <f t="shared" si="238"/>
        <v xml:space="preserve"> </v>
      </c>
      <c r="O2031" s="201"/>
      <c r="P2031" s="201"/>
      <c r="Q2031" s="202"/>
      <c r="R2031" s="202"/>
      <c r="S2031" s="202"/>
      <c r="T2031" s="193" t="str">
        <f>IFERROR(VLOOKUP(S2031,Sort!E:F,2,0),"")</f>
        <v/>
      </c>
      <c r="U2031" s="115" t="str">
        <f t="shared" si="239"/>
        <v/>
      </c>
      <c r="V2031" s="202" t="s">
        <v>422</v>
      </c>
      <c r="W2031" s="202"/>
      <c r="X2031" s="202"/>
      <c r="Y2031" s="202"/>
      <c r="Z2031" s="193"/>
      <c r="AA2031" s="193" t="s">
        <v>362</v>
      </c>
      <c r="AB2031" s="203"/>
      <c r="AC2031" s="204" t="str">
        <f t="shared" si="240"/>
        <v>CLOSE</v>
      </c>
      <c r="AD2031" s="47" t="str">
        <f t="array" ref="AD2031">IF(D2031="","",INDEX(HM_Unit!$D$1:$AE$1,MATCH(C2031,HM_Unit!$D$2:$AE$2,0)))</f>
        <v/>
      </c>
      <c r="AE2031" s="46"/>
      <c r="AF2031" s="46"/>
      <c r="AG2031" s="46"/>
      <c r="AH2031" s="46"/>
      <c r="AI2031" s="46"/>
      <c r="AJ2031" s="46"/>
      <c r="AK2031" s="46"/>
    </row>
    <row r="2032" spans="1:37" ht="12" customHeight="1">
      <c r="A2032" s="46" t="str">
        <f>IFERROR(VLOOKUP(D2032,Sort!B:D,3,0),"")</f>
        <v/>
      </c>
      <c r="B2032" s="190" t="str">
        <f t="shared" si="234"/>
        <v>0CLOSE</v>
      </c>
      <c r="C2032" s="196"/>
      <c r="D2032" s="193"/>
      <c r="E2032" s="193" t="str">
        <f>IFERROR(VLOOKUP(D2032,Sort!B:C,2,0),"")</f>
        <v/>
      </c>
      <c r="F2032" s="194"/>
      <c r="G2032" s="195" t="str">
        <f t="shared" si="235"/>
        <v/>
      </c>
      <c r="H2032" s="243"/>
      <c r="I2032" s="197"/>
      <c r="J2032" s="243"/>
      <c r="K2032" s="197"/>
      <c r="L2032" s="198" t="str">
        <f t="shared" si="236"/>
        <v/>
      </c>
      <c r="M2032" s="199" t="str">
        <f t="shared" si="237"/>
        <v/>
      </c>
      <c r="N2032" s="200" t="str">
        <f t="shared" si="238"/>
        <v xml:space="preserve"> </v>
      </c>
      <c r="O2032" s="201"/>
      <c r="P2032" s="201"/>
      <c r="Q2032" s="202"/>
      <c r="R2032" s="202"/>
      <c r="S2032" s="202"/>
      <c r="T2032" s="193" t="str">
        <f>IFERROR(VLOOKUP(S2032,Sort!E:F,2,0),"")</f>
        <v/>
      </c>
      <c r="U2032" s="115" t="str">
        <f t="shared" si="239"/>
        <v/>
      </c>
      <c r="V2032" s="202" t="s">
        <v>422</v>
      </c>
      <c r="W2032" s="202"/>
      <c r="X2032" s="202"/>
      <c r="Y2032" s="202"/>
      <c r="Z2032" s="193"/>
      <c r="AA2032" s="193" t="s">
        <v>362</v>
      </c>
      <c r="AB2032" s="203"/>
      <c r="AC2032" s="204" t="str">
        <f t="shared" si="240"/>
        <v>CLOSE</v>
      </c>
      <c r="AD2032" s="47" t="str">
        <f t="array" ref="AD2032">IF(D2032="","",INDEX(HM_Unit!$D$1:$AE$1,MATCH(C2032,HM_Unit!$D$2:$AE$2,0)))</f>
        <v/>
      </c>
      <c r="AE2032" s="46"/>
      <c r="AF2032" s="46"/>
      <c r="AG2032" s="46"/>
      <c r="AH2032" s="46"/>
      <c r="AI2032" s="46"/>
      <c r="AJ2032" s="46"/>
      <c r="AK2032" s="46"/>
    </row>
    <row r="2033" spans="1:37" ht="12" customHeight="1">
      <c r="A2033" s="46" t="str">
        <f>IFERROR(VLOOKUP(D2033,Sort!B:D,3,0),"")</f>
        <v/>
      </c>
      <c r="B2033" s="190" t="str">
        <f t="shared" si="234"/>
        <v>0CLOSE</v>
      </c>
      <c r="C2033" s="196"/>
      <c r="D2033" s="193"/>
      <c r="E2033" s="193" t="str">
        <f>IFERROR(VLOOKUP(D2033,Sort!B:C,2,0),"")</f>
        <v/>
      </c>
      <c r="F2033" s="194"/>
      <c r="G2033" s="195" t="str">
        <f t="shared" si="235"/>
        <v/>
      </c>
      <c r="H2033" s="243"/>
      <c r="I2033" s="197"/>
      <c r="J2033" s="243"/>
      <c r="K2033" s="197"/>
      <c r="L2033" s="198" t="str">
        <f t="shared" si="236"/>
        <v/>
      </c>
      <c r="M2033" s="199" t="str">
        <f t="shared" si="237"/>
        <v/>
      </c>
      <c r="N2033" s="200" t="str">
        <f t="shared" si="238"/>
        <v xml:space="preserve"> </v>
      </c>
      <c r="O2033" s="201"/>
      <c r="P2033" s="201"/>
      <c r="Q2033" s="202"/>
      <c r="R2033" s="202"/>
      <c r="S2033" s="202"/>
      <c r="T2033" s="193" t="str">
        <f>IFERROR(VLOOKUP(S2033,Sort!E:F,2,0),"")</f>
        <v/>
      </c>
      <c r="U2033" s="115" t="str">
        <f t="shared" si="239"/>
        <v/>
      </c>
      <c r="V2033" s="202" t="s">
        <v>422</v>
      </c>
      <c r="W2033" s="202"/>
      <c r="X2033" s="202"/>
      <c r="Y2033" s="202"/>
      <c r="Z2033" s="193"/>
      <c r="AA2033" s="193" t="s">
        <v>362</v>
      </c>
      <c r="AB2033" s="203"/>
      <c r="AC2033" s="204" t="str">
        <f t="shared" si="240"/>
        <v>CLOSE</v>
      </c>
      <c r="AD2033" s="47" t="str">
        <f t="array" ref="AD2033">IF(D2033="","",INDEX(HM_Unit!$D$1:$AE$1,MATCH(C2033,HM_Unit!$D$2:$AE$2,0)))</f>
        <v/>
      </c>
      <c r="AE2033" s="46"/>
      <c r="AF2033" s="46"/>
      <c r="AG2033" s="46"/>
      <c r="AH2033" s="46"/>
      <c r="AI2033" s="46"/>
      <c r="AJ2033" s="46"/>
      <c r="AK2033" s="46"/>
    </row>
    <row r="2034" spans="1:37" ht="12" customHeight="1">
      <c r="A2034" s="46" t="str">
        <f>IFERROR(VLOOKUP(D2034,Sort!B:D,3,0),"")</f>
        <v/>
      </c>
      <c r="B2034" s="190" t="str">
        <f t="shared" si="234"/>
        <v>0CLOSE</v>
      </c>
      <c r="C2034" s="196"/>
      <c r="D2034" s="193"/>
      <c r="E2034" s="193" t="str">
        <f>IFERROR(VLOOKUP(D2034,Sort!B:C,2,0),"")</f>
        <v/>
      </c>
      <c r="F2034" s="194"/>
      <c r="G2034" s="195" t="str">
        <f t="shared" si="235"/>
        <v/>
      </c>
      <c r="H2034" s="243"/>
      <c r="I2034" s="197"/>
      <c r="J2034" s="243"/>
      <c r="K2034" s="197"/>
      <c r="L2034" s="198" t="str">
        <f t="shared" si="236"/>
        <v/>
      </c>
      <c r="M2034" s="199" t="str">
        <f t="shared" si="237"/>
        <v/>
      </c>
      <c r="N2034" s="200" t="str">
        <f t="shared" si="238"/>
        <v xml:space="preserve"> </v>
      </c>
      <c r="O2034" s="201"/>
      <c r="P2034" s="201"/>
      <c r="Q2034" s="202"/>
      <c r="R2034" s="202"/>
      <c r="S2034" s="202"/>
      <c r="T2034" s="193" t="str">
        <f>IFERROR(VLOOKUP(S2034,Sort!E:F,2,0),"")</f>
        <v/>
      </c>
      <c r="U2034" s="115" t="str">
        <f t="shared" si="239"/>
        <v/>
      </c>
      <c r="V2034" s="202" t="s">
        <v>422</v>
      </c>
      <c r="W2034" s="202"/>
      <c r="X2034" s="202"/>
      <c r="Y2034" s="202"/>
      <c r="Z2034" s="193"/>
      <c r="AA2034" s="193" t="s">
        <v>362</v>
      </c>
      <c r="AB2034" s="203"/>
      <c r="AC2034" s="204" t="str">
        <f t="shared" si="240"/>
        <v>CLOSE</v>
      </c>
      <c r="AD2034" s="47" t="str">
        <f t="array" ref="AD2034">IF(D2034="","",INDEX(HM_Unit!$D$1:$AE$1,MATCH(C2034,HM_Unit!$D$2:$AE$2,0)))</f>
        <v/>
      </c>
      <c r="AE2034" s="46"/>
      <c r="AF2034" s="46"/>
      <c r="AG2034" s="46"/>
      <c r="AH2034" s="46"/>
      <c r="AI2034" s="46"/>
      <c r="AJ2034" s="46"/>
      <c r="AK2034" s="46"/>
    </row>
    <row r="2035" spans="1:37" ht="12" customHeight="1">
      <c r="A2035" s="46" t="str">
        <f>IFERROR(VLOOKUP(D2035,Sort!B:D,3,0),"")</f>
        <v/>
      </c>
      <c r="B2035" s="190" t="str">
        <f t="shared" si="234"/>
        <v>0CLOSE</v>
      </c>
      <c r="C2035" s="196"/>
      <c r="D2035" s="193"/>
      <c r="E2035" s="193" t="str">
        <f>IFERROR(VLOOKUP(D2035,Sort!B:C,2,0),"")</f>
        <v/>
      </c>
      <c r="F2035" s="194"/>
      <c r="G2035" s="195" t="str">
        <f t="shared" si="235"/>
        <v/>
      </c>
      <c r="H2035" s="243"/>
      <c r="I2035" s="197"/>
      <c r="J2035" s="243"/>
      <c r="K2035" s="197"/>
      <c r="L2035" s="198" t="str">
        <f t="shared" si="236"/>
        <v/>
      </c>
      <c r="M2035" s="199" t="str">
        <f t="shared" si="237"/>
        <v/>
      </c>
      <c r="N2035" s="200" t="str">
        <f t="shared" si="238"/>
        <v xml:space="preserve"> </v>
      </c>
      <c r="O2035" s="201"/>
      <c r="P2035" s="201"/>
      <c r="Q2035" s="202"/>
      <c r="R2035" s="202"/>
      <c r="S2035" s="202"/>
      <c r="T2035" s="193" t="str">
        <f>IFERROR(VLOOKUP(S2035,Sort!E:F,2,0),"")</f>
        <v/>
      </c>
      <c r="U2035" s="115" t="str">
        <f t="shared" si="239"/>
        <v/>
      </c>
      <c r="V2035" s="202" t="s">
        <v>422</v>
      </c>
      <c r="W2035" s="202"/>
      <c r="X2035" s="202"/>
      <c r="Y2035" s="202"/>
      <c r="Z2035" s="193"/>
      <c r="AA2035" s="193" t="s">
        <v>362</v>
      </c>
      <c r="AB2035" s="203"/>
      <c r="AC2035" s="204" t="str">
        <f t="shared" si="240"/>
        <v>CLOSE</v>
      </c>
      <c r="AD2035" s="47" t="str">
        <f t="array" ref="AD2035">IF(D2035="","",INDEX(HM_Unit!$D$1:$AE$1,MATCH(C2035,HM_Unit!$D$2:$AE$2,0)))</f>
        <v/>
      </c>
      <c r="AE2035" s="46"/>
      <c r="AF2035" s="46"/>
      <c r="AG2035" s="46"/>
      <c r="AH2035" s="46"/>
      <c r="AI2035" s="46"/>
      <c r="AJ2035" s="46"/>
      <c r="AK2035" s="46"/>
    </row>
    <row r="2036" spans="1:37" ht="12" customHeight="1">
      <c r="A2036" s="46" t="str">
        <f>IFERROR(VLOOKUP(D2036,Sort!B:D,3,0),"")</f>
        <v/>
      </c>
      <c r="B2036" s="190" t="str">
        <f t="shared" si="234"/>
        <v>0CLOSE</v>
      </c>
      <c r="C2036" s="196"/>
      <c r="D2036" s="193"/>
      <c r="E2036" s="193" t="str">
        <f>IFERROR(VLOOKUP(D2036,Sort!B:C,2,0),"")</f>
        <v/>
      </c>
      <c r="F2036" s="194"/>
      <c r="G2036" s="195" t="str">
        <f t="shared" si="235"/>
        <v/>
      </c>
      <c r="H2036" s="243"/>
      <c r="I2036" s="197"/>
      <c r="J2036" s="243"/>
      <c r="K2036" s="197"/>
      <c r="L2036" s="198" t="str">
        <f t="shared" si="236"/>
        <v/>
      </c>
      <c r="M2036" s="199" t="str">
        <f t="shared" si="237"/>
        <v/>
      </c>
      <c r="N2036" s="200" t="str">
        <f t="shared" si="238"/>
        <v xml:space="preserve"> </v>
      </c>
      <c r="O2036" s="201"/>
      <c r="P2036" s="201"/>
      <c r="Q2036" s="202"/>
      <c r="R2036" s="202"/>
      <c r="S2036" s="202"/>
      <c r="T2036" s="193" t="str">
        <f>IFERROR(VLOOKUP(S2036,Sort!E:F,2,0),"")</f>
        <v/>
      </c>
      <c r="U2036" s="115" t="str">
        <f t="shared" si="239"/>
        <v/>
      </c>
      <c r="V2036" s="202" t="s">
        <v>422</v>
      </c>
      <c r="W2036" s="202"/>
      <c r="X2036" s="202"/>
      <c r="Y2036" s="202"/>
      <c r="Z2036" s="193"/>
      <c r="AA2036" s="193" t="s">
        <v>362</v>
      </c>
      <c r="AB2036" s="203"/>
      <c r="AC2036" s="204" t="str">
        <f t="shared" si="240"/>
        <v>CLOSE</v>
      </c>
      <c r="AD2036" s="47" t="str">
        <f t="array" ref="AD2036">IF(D2036="","",INDEX(HM_Unit!$D$1:$AE$1,MATCH(C2036,HM_Unit!$D$2:$AE$2,0)))</f>
        <v/>
      </c>
      <c r="AE2036" s="46"/>
      <c r="AF2036" s="46"/>
      <c r="AG2036" s="46"/>
      <c r="AH2036" s="46"/>
      <c r="AI2036" s="46"/>
      <c r="AJ2036" s="46"/>
      <c r="AK2036" s="46"/>
    </row>
    <row r="2037" spans="1:37" ht="12" customHeight="1">
      <c r="A2037" s="46" t="str">
        <f>IFERROR(VLOOKUP(D2037,Sort!B:D,3,0),"")</f>
        <v/>
      </c>
      <c r="B2037" s="190" t="str">
        <f t="shared" si="234"/>
        <v>0CLOSE</v>
      </c>
      <c r="C2037" s="196"/>
      <c r="D2037" s="193"/>
      <c r="E2037" s="193" t="str">
        <f>IFERROR(VLOOKUP(D2037,Sort!B:C,2,0),"")</f>
        <v/>
      </c>
      <c r="F2037" s="194"/>
      <c r="G2037" s="195" t="str">
        <f t="shared" si="235"/>
        <v/>
      </c>
      <c r="H2037" s="243"/>
      <c r="I2037" s="197"/>
      <c r="J2037" s="243"/>
      <c r="K2037" s="197"/>
      <c r="L2037" s="198" t="str">
        <f t="shared" si="236"/>
        <v/>
      </c>
      <c r="M2037" s="199" t="str">
        <f t="shared" si="237"/>
        <v/>
      </c>
      <c r="N2037" s="200" t="str">
        <f t="shared" si="238"/>
        <v xml:space="preserve"> </v>
      </c>
      <c r="O2037" s="201"/>
      <c r="P2037" s="201"/>
      <c r="Q2037" s="202"/>
      <c r="R2037" s="202"/>
      <c r="S2037" s="202"/>
      <c r="T2037" s="193" t="str">
        <f>IFERROR(VLOOKUP(S2037,Sort!E:F,2,0),"")</f>
        <v/>
      </c>
      <c r="U2037" s="115" t="str">
        <f t="shared" si="239"/>
        <v/>
      </c>
      <c r="V2037" s="202" t="s">
        <v>422</v>
      </c>
      <c r="W2037" s="202"/>
      <c r="X2037" s="202"/>
      <c r="Y2037" s="202"/>
      <c r="Z2037" s="193"/>
      <c r="AA2037" s="193" t="s">
        <v>362</v>
      </c>
      <c r="AB2037" s="203"/>
      <c r="AC2037" s="204" t="str">
        <f t="shared" si="240"/>
        <v>CLOSE</v>
      </c>
      <c r="AD2037" s="47" t="str">
        <f t="array" ref="AD2037">IF(D2037="","",INDEX(HM_Unit!$D$1:$AE$1,MATCH(C2037,HM_Unit!$D$2:$AE$2,0)))</f>
        <v/>
      </c>
      <c r="AE2037" s="46"/>
      <c r="AF2037" s="46"/>
      <c r="AG2037" s="46"/>
      <c r="AH2037" s="46"/>
      <c r="AI2037" s="46"/>
      <c r="AJ2037" s="46"/>
      <c r="AK2037" s="46"/>
    </row>
    <row r="2038" spans="1:37" ht="12" customHeight="1">
      <c r="A2038" s="46" t="str">
        <f>IFERROR(VLOOKUP(D2038,Sort!B:D,3,0),"")</f>
        <v/>
      </c>
      <c r="B2038" s="190" t="str">
        <f t="shared" si="234"/>
        <v>0CLOSE</v>
      </c>
      <c r="C2038" s="196"/>
      <c r="D2038" s="193"/>
      <c r="E2038" s="193" t="str">
        <f>IFERROR(VLOOKUP(D2038,Sort!B:C,2,0),"")</f>
        <v/>
      </c>
      <c r="F2038" s="194"/>
      <c r="G2038" s="195" t="str">
        <f t="shared" si="235"/>
        <v/>
      </c>
      <c r="H2038" s="243"/>
      <c r="I2038" s="197"/>
      <c r="J2038" s="243"/>
      <c r="K2038" s="197"/>
      <c r="L2038" s="198" t="str">
        <f t="shared" si="236"/>
        <v/>
      </c>
      <c r="M2038" s="199" t="str">
        <f t="shared" si="237"/>
        <v/>
      </c>
      <c r="N2038" s="200" t="str">
        <f t="shared" si="238"/>
        <v xml:space="preserve"> </v>
      </c>
      <c r="O2038" s="201"/>
      <c r="P2038" s="201"/>
      <c r="Q2038" s="202"/>
      <c r="R2038" s="202"/>
      <c r="S2038" s="202"/>
      <c r="T2038" s="193" t="str">
        <f>IFERROR(VLOOKUP(S2038,Sort!E:F,2,0),"")</f>
        <v/>
      </c>
      <c r="U2038" s="115" t="str">
        <f t="shared" si="239"/>
        <v/>
      </c>
      <c r="V2038" s="202" t="s">
        <v>422</v>
      </c>
      <c r="W2038" s="202"/>
      <c r="X2038" s="202"/>
      <c r="Y2038" s="202"/>
      <c r="Z2038" s="193"/>
      <c r="AA2038" s="193" t="s">
        <v>362</v>
      </c>
      <c r="AB2038" s="203"/>
      <c r="AC2038" s="204" t="str">
        <f t="shared" si="240"/>
        <v>CLOSE</v>
      </c>
      <c r="AD2038" s="47" t="str">
        <f t="array" ref="AD2038">IF(D2038="","",INDEX(HM_Unit!$D$1:$AE$1,MATCH(C2038,HM_Unit!$D$2:$AE$2,0)))</f>
        <v/>
      </c>
      <c r="AE2038" s="46"/>
      <c r="AF2038" s="46"/>
      <c r="AG2038" s="46"/>
      <c r="AH2038" s="46"/>
      <c r="AI2038" s="46"/>
      <c r="AJ2038" s="46"/>
      <c r="AK2038" s="46"/>
    </row>
    <row r="2039" spans="1:37" ht="12" customHeight="1">
      <c r="A2039" s="46" t="str">
        <f>IFERROR(VLOOKUP(D2039,Sort!B:D,3,0),"")</f>
        <v/>
      </c>
      <c r="B2039" s="190" t="str">
        <f t="shared" si="234"/>
        <v>0CLOSE</v>
      </c>
      <c r="C2039" s="196"/>
      <c r="D2039" s="193"/>
      <c r="E2039" s="193" t="str">
        <f>IFERROR(VLOOKUP(D2039,Sort!B:C,2,0),"")</f>
        <v/>
      </c>
      <c r="F2039" s="194"/>
      <c r="G2039" s="195" t="str">
        <f t="shared" si="235"/>
        <v/>
      </c>
      <c r="H2039" s="243"/>
      <c r="I2039" s="197"/>
      <c r="J2039" s="243"/>
      <c r="K2039" s="197"/>
      <c r="L2039" s="198" t="str">
        <f t="shared" si="236"/>
        <v/>
      </c>
      <c r="M2039" s="199" t="str">
        <f t="shared" si="237"/>
        <v/>
      </c>
      <c r="N2039" s="200" t="str">
        <f t="shared" si="238"/>
        <v xml:space="preserve"> </v>
      </c>
      <c r="O2039" s="201"/>
      <c r="P2039" s="201"/>
      <c r="Q2039" s="202"/>
      <c r="R2039" s="202"/>
      <c r="S2039" s="202"/>
      <c r="T2039" s="193" t="str">
        <f>IFERROR(VLOOKUP(S2039,Sort!E:F,2,0),"")</f>
        <v/>
      </c>
      <c r="U2039" s="115" t="str">
        <f t="shared" si="239"/>
        <v/>
      </c>
      <c r="V2039" s="202" t="s">
        <v>422</v>
      </c>
      <c r="W2039" s="202"/>
      <c r="X2039" s="202"/>
      <c r="Y2039" s="202"/>
      <c r="Z2039" s="193"/>
      <c r="AA2039" s="193" t="s">
        <v>362</v>
      </c>
      <c r="AB2039" s="203"/>
      <c r="AC2039" s="204" t="str">
        <f t="shared" si="240"/>
        <v>CLOSE</v>
      </c>
      <c r="AD2039" s="47" t="str">
        <f t="array" ref="AD2039">IF(D2039="","",INDEX(HM_Unit!$D$1:$AE$1,MATCH(C2039,HM_Unit!$D$2:$AE$2,0)))</f>
        <v/>
      </c>
      <c r="AE2039" s="46"/>
      <c r="AF2039" s="46"/>
      <c r="AG2039" s="46"/>
      <c r="AH2039" s="46"/>
      <c r="AI2039" s="46"/>
      <c r="AJ2039" s="46"/>
      <c r="AK2039" s="46"/>
    </row>
    <row r="2040" spans="1:37" ht="12" customHeight="1">
      <c r="A2040" s="46" t="str">
        <f>IFERROR(VLOOKUP(D2040,Sort!B:D,3,0),"")</f>
        <v/>
      </c>
      <c r="B2040" s="190" t="str">
        <f t="shared" si="234"/>
        <v>0CLOSE</v>
      </c>
      <c r="C2040" s="196"/>
      <c r="D2040" s="193"/>
      <c r="E2040" s="193" t="str">
        <f>IFERROR(VLOOKUP(D2040,Sort!B:C,2,0),"")</f>
        <v/>
      </c>
      <c r="F2040" s="194"/>
      <c r="G2040" s="195" t="str">
        <f t="shared" si="235"/>
        <v/>
      </c>
      <c r="H2040" s="243"/>
      <c r="I2040" s="197"/>
      <c r="J2040" s="243"/>
      <c r="K2040" s="197"/>
      <c r="L2040" s="198" t="str">
        <f t="shared" si="236"/>
        <v/>
      </c>
      <c r="M2040" s="199" t="str">
        <f t="shared" si="237"/>
        <v/>
      </c>
      <c r="N2040" s="200" t="str">
        <f t="shared" si="238"/>
        <v xml:space="preserve"> </v>
      </c>
      <c r="O2040" s="201"/>
      <c r="P2040" s="201"/>
      <c r="Q2040" s="202"/>
      <c r="R2040" s="202"/>
      <c r="S2040" s="202"/>
      <c r="T2040" s="193" t="str">
        <f>IFERROR(VLOOKUP(S2040,Sort!E:F,2,0),"")</f>
        <v/>
      </c>
      <c r="U2040" s="115" t="str">
        <f t="shared" si="239"/>
        <v/>
      </c>
      <c r="V2040" s="202" t="s">
        <v>422</v>
      </c>
      <c r="W2040" s="202"/>
      <c r="X2040" s="202"/>
      <c r="Y2040" s="202"/>
      <c r="Z2040" s="193"/>
      <c r="AA2040" s="193" t="s">
        <v>362</v>
      </c>
      <c r="AB2040" s="203"/>
      <c r="AC2040" s="204" t="str">
        <f t="shared" si="240"/>
        <v>CLOSE</v>
      </c>
      <c r="AD2040" s="47" t="str">
        <f t="array" ref="AD2040">IF(D2040="","",INDEX(HM_Unit!$D$1:$AE$1,MATCH(C2040,HM_Unit!$D$2:$AE$2,0)))</f>
        <v/>
      </c>
      <c r="AE2040" s="46"/>
      <c r="AF2040" s="46"/>
      <c r="AG2040" s="46"/>
      <c r="AH2040" s="46"/>
      <c r="AI2040" s="46"/>
      <c r="AJ2040" s="46"/>
      <c r="AK2040" s="46"/>
    </row>
    <row r="2041" spans="1:37" ht="12" customHeight="1">
      <c r="A2041" s="46" t="str">
        <f>IFERROR(VLOOKUP(D2041,Sort!B:D,3,0),"")</f>
        <v/>
      </c>
      <c r="B2041" s="190" t="str">
        <f t="shared" si="234"/>
        <v>0CLOSE</v>
      </c>
      <c r="C2041" s="196"/>
      <c r="D2041" s="193"/>
      <c r="E2041" s="193" t="str">
        <f>IFERROR(VLOOKUP(D2041,Sort!B:C,2,0),"")</f>
        <v/>
      </c>
      <c r="F2041" s="194"/>
      <c r="G2041" s="195" t="str">
        <f t="shared" si="235"/>
        <v/>
      </c>
      <c r="H2041" s="243"/>
      <c r="I2041" s="197"/>
      <c r="J2041" s="243"/>
      <c r="K2041" s="197"/>
      <c r="L2041" s="198" t="str">
        <f t="shared" si="236"/>
        <v/>
      </c>
      <c r="M2041" s="199" t="str">
        <f t="shared" si="237"/>
        <v/>
      </c>
      <c r="N2041" s="200" t="str">
        <f t="shared" si="238"/>
        <v xml:space="preserve"> </v>
      </c>
      <c r="O2041" s="201"/>
      <c r="P2041" s="201"/>
      <c r="Q2041" s="202"/>
      <c r="R2041" s="202"/>
      <c r="S2041" s="202"/>
      <c r="T2041" s="193" t="str">
        <f>IFERROR(VLOOKUP(S2041,Sort!E:F,2,0),"")</f>
        <v/>
      </c>
      <c r="U2041" s="115" t="str">
        <f t="shared" si="239"/>
        <v/>
      </c>
      <c r="V2041" s="202" t="s">
        <v>422</v>
      </c>
      <c r="W2041" s="202"/>
      <c r="X2041" s="202"/>
      <c r="Y2041" s="202"/>
      <c r="Z2041" s="193"/>
      <c r="AA2041" s="193" t="s">
        <v>362</v>
      </c>
      <c r="AB2041" s="203"/>
      <c r="AC2041" s="204" t="str">
        <f t="shared" si="240"/>
        <v>CLOSE</v>
      </c>
      <c r="AD2041" s="47" t="str">
        <f t="array" ref="AD2041">IF(D2041="","",INDEX(HM_Unit!$D$1:$AE$1,MATCH(C2041,HM_Unit!$D$2:$AE$2,0)))</f>
        <v/>
      </c>
      <c r="AE2041" s="46"/>
      <c r="AF2041" s="46"/>
      <c r="AG2041" s="46"/>
      <c r="AH2041" s="46"/>
      <c r="AI2041" s="46"/>
      <c r="AJ2041" s="46"/>
      <c r="AK2041" s="46"/>
    </row>
    <row r="2042" spans="1:37" ht="12" customHeight="1">
      <c r="A2042" s="46" t="str">
        <f>IFERROR(VLOOKUP(D2042,Sort!B:D,3,0),"")</f>
        <v/>
      </c>
      <c r="B2042" s="190" t="str">
        <f t="shared" si="234"/>
        <v>0CLOSE</v>
      </c>
      <c r="C2042" s="196"/>
      <c r="D2042" s="193"/>
      <c r="E2042" s="193" t="str">
        <f>IFERROR(VLOOKUP(D2042,Sort!B:C,2,0),"")</f>
        <v/>
      </c>
      <c r="F2042" s="194"/>
      <c r="G2042" s="195" t="str">
        <f t="shared" si="235"/>
        <v/>
      </c>
      <c r="H2042" s="243"/>
      <c r="I2042" s="197"/>
      <c r="J2042" s="243"/>
      <c r="K2042" s="197"/>
      <c r="L2042" s="198" t="str">
        <f t="shared" si="236"/>
        <v/>
      </c>
      <c r="M2042" s="199" t="str">
        <f t="shared" si="237"/>
        <v/>
      </c>
      <c r="N2042" s="200" t="str">
        <f t="shared" si="238"/>
        <v xml:space="preserve"> </v>
      </c>
      <c r="O2042" s="201"/>
      <c r="P2042" s="201"/>
      <c r="Q2042" s="202"/>
      <c r="R2042" s="202"/>
      <c r="S2042" s="202"/>
      <c r="T2042" s="193" t="str">
        <f>IFERROR(VLOOKUP(S2042,Sort!E:F,2,0),"")</f>
        <v/>
      </c>
      <c r="U2042" s="115" t="str">
        <f t="shared" si="239"/>
        <v/>
      </c>
      <c r="V2042" s="202" t="s">
        <v>422</v>
      </c>
      <c r="W2042" s="202"/>
      <c r="X2042" s="202"/>
      <c r="Y2042" s="202"/>
      <c r="Z2042" s="193"/>
      <c r="AA2042" s="193" t="s">
        <v>362</v>
      </c>
      <c r="AB2042" s="203"/>
      <c r="AC2042" s="204" t="str">
        <f t="shared" si="240"/>
        <v>CLOSE</v>
      </c>
      <c r="AD2042" s="47" t="str">
        <f t="array" ref="AD2042">IF(D2042="","",INDEX(HM_Unit!$D$1:$AE$1,MATCH(C2042,HM_Unit!$D$2:$AE$2,0)))</f>
        <v/>
      </c>
      <c r="AE2042" s="46"/>
      <c r="AF2042" s="46"/>
      <c r="AG2042" s="46"/>
      <c r="AH2042" s="46"/>
      <c r="AI2042" s="46"/>
      <c r="AJ2042" s="46"/>
      <c r="AK2042" s="46"/>
    </row>
    <row r="2043" spans="1:37" ht="12" customHeight="1">
      <c r="A2043" s="46" t="str">
        <f>IFERROR(VLOOKUP(D2043,Sort!B:D,3,0),"")</f>
        <v/>
      </c>
      <c r="B2043" s="190" t="str">
        <f t="shared" si="234"/>
        <v>0CLOSE</v>
      </c>
      <c r="C2043" s="196"/>
      <c r="D2043" s="193"/>
      <c r="E2043" s="193" t="str">
        <f>IFERROR(VLOOKUP(D2043,Sort!B:C,2,0),"")</f>
        <v/>
      </c>
      <c r="F2043" s="194"/>
      <c r="G2043" s="195" t="str">
        <f t="shared" si="235"/>
        <v/>
      </c>
      <c r="H2043" s="243"/>
      <c r="I2043" s="197"/>
      <c r="J2043" s="243"/>
      <c r="K2043" s="197"/>
      <c r="L2043" s="198" t="str">
        <f t="shared" si="236"/>
        <v/>
      </c>
      <c r="M2043" s="199" t="str">
        <f t="shared" si="237"/>
        <v/>
      </c>
      <c r="N2043" s="200" t="str">
        <f t="shared" si="238"/>
        <v xml:space="preserve"> </v>
      </c>
      <c r="O2043" s="201"/>
      <c r="P2043" s="201"/>
      <c r="Q2043" s="202"/>
      <c r="R2043" s="202"/>
      <c r="S2043" s="202"/>
      <c r="T2043" s="193" t="str">
        <f>IFERROR(VLOOKUP(S2043,Sort!E:F,2,0),"")</f>
        <v/>
      </c>
      <c r="U2043" s="115" t="str">
        <f t="shared" si="239"/>
        <v/>
      </c>
      <c r="V2043" s="202" t="s">
        <v>422</v>
      </c>
      <c r="W2043" s="202"/>
      <c r="X2043" s="202"/>
      <c r="Y2043" s="202"/>
      <c r="Z2043" s="193"/>
      <c r="AA2043" s="193" t="s">
        <v>362</v>
      </c>
      <c r="AB2043" s="203"/>
      <c r="AC2043" s="204" t="str">
        <f t="shared" si="240"/>
        <v>CLOSE</v>
      </c>
      <c r="AD2043" s="47" t="str">
        <f t="array" ref="AD2043">IF(D2043="","",INDEX(HM_Unit!$D$1:$AE$1,MATCH(C2043,HM_Unit!$D$2:$AE$2,0)))</f>
        <v/>
      </c>
      <c r="AE2043" s="46"/>
      <c r="AF2043" s="46"/>
      <c r="AG2043" s="46"/>
      <c r="AH2043" s="46"/>
      <c r="AI2043" s="46"/>
      <c r="AJ2043" s="46"/>
      <c r="AK2043" s="46"/>
    </row>
    <row r="2044" spans="1:37" ht="12" customHeight="1">
      <c r="A2044" s="46" t="str">
        <f>IFERROR(VLOOKUP(D2044,Sort!B:D,3,0),"")</f>
        <v/>
      </c>
      <c r="B2044" s="190" t="str">
        <f t="shared" si="234"/>
        <v>0CLOSE</v>
      </c>
      <c r="C2044" s="196"/>
      <c r="D2044" s="193"/>
      <c r="E2044" s="193" t="str">
        <f>IFERROR(VLOOKUP(D2044,Sort!B:C,2,0),"")</f>
        <v/>
      </c>
      <c r="F2044" s="194"/>
      <c r="G2044" s="195" t="str">
        <f t="shared" si="235"/>
        <v/>
      </c>
      <c r="H2044" s="243"/>
      <c r="I2044" s="197"/>
      <c r="J2044" s="243"/>
      <c r="K2044" s="197"/>
      <c r="L2044" s="198" t="str">
        <f t="shared" si="236"/>
        <v/>
      </c>
      <c r="M2044" s="199" t="str">
        <f t="shared" si="237"/>
        <v/>
      </c>
      <c r="N2044" s="200" t="str">
        <f t="shared" si="238"/>
        <v xml:space="preserve"> </v>
      </c>
      <c r="O2044" s="201"/>
      <c r="P2044" s="201"/>
      <c r="Q2044" s="202"/>
      <c r="R2044" s="202"/>
      <c r="S2044" s="202"/>
      <c r="T2044" s="193" t="str">
        <f>IFERROR(VLOOKUP(S2044,Sort!E:F,2,0),"")</f>
        <v/>
      </c>
      <c r="U2044" s="115" t="str">
        <f t="shared" si="239"/>
        <v/>
      </c>
      <c r="V2044" s="202" t="s">
        <v>422</v>
      </c>
      <c r="W2044" s="202"/>
      <c r="X2044" s="202"/>
      <c r="Y2044" s="202"/>
      <c r="Z2044" s="193"/>
      <c r="AA2044" s="193" t="s">
        <v>362</v>
      </c>
      <c r="AB2044" s="203"/>
      <c r="AC2044" s="204" t="str">
        <f t="shared" si="240"/>
        <v>CLOSE</v>
      </c>
      <c r="AD2044" s="47" t="str">
        <f t="array" ref="AD2044">IF(D2044="","",INDEX(HM_Unit!$D$1:$AE$1,MATCH(C2044,HM_Unit!$D$2:$AE$2,0)))</f>
        <v/>
      </c>
      <c r="AE2044" s="46"/>
      <c r="AF2044" s="46"/>
      <c r="AG2044" s="46"/>
      <c r="AH2044" s="46"/>
      <c r="AI2044" s="46"/>
      <c r="AJ2044" s="46"/>
      <c r="AK2044" s="46"/>
    </row>
    <row r="2045" spans="1:37" ht="12" customHeight="1">
      <c r="A2045" s="46" t="str">
        <f>IFERROR(VLOOKUP(D2045,Sort!B:D,3,0),"")</f>
        <v/>
      </c>
      <c r="B2045" s="190" t="str">
        <f t="shared" si="234"/>
        <v>0CLOSE</v>
      </c>
      <c r="C2045" s="196"/>
      <c r="D2045" s="193"/>
      <c r="E2045" s="193" t="str">
        <f>IFERROR(VLOOKUP(D2045,Sort!B:C,2,0),"")</f>
        <v/>
      </c>
      <c r="F2045" s="194"/>
      <c r="G2045" s="195" t="str">
        <f t="shared" si="235"/>
        <v/>
      </c>
      <c r="H2045" s="243"/>
      <c r="I2045" s="197"/>
      <c r="J2045" s="243"/>
      <c r="K2045" s="197"/>
      <c r="L2045" s="198" t="str">
        <f t="shared" si="236"/>
        <v/>
      </c>
      <c r="M2045" s="199" t="str">
        <f t="shared" si="237"/>
        <v/>
      </c>
      <c r="N2045" s="200" t="str">
        <f t="shared" si="238"/>
        <v xml:space="preserve"> </v>
      </c>
      <c r="O2045" s="201"/>
      <c r="P2045" s="201"/>
      <c r="Q2045" s="202"/>
      <c r="R2045" s="202"/>
      <c r="S2045" s="202"/>
      <c r="T2045" s="193" t="str">
        <f>IFERROR(VLOOKUP(S2045,Sort!E:F,2,0),"")</f>
        <v/>
      </c>
      <c r="U2045" s="115" t="str">
        <f t="shared" si="239"/>
        <v/>
      </c>
      <c r="V2045" s="202" t="s">
        <v>422</v>
      </c>
      <c r="W2045" s="202"/>
      <c r="X2045" s="202"/>
      <c r="Y2045" s="202"/>
      <c r="Z2045" s="193"/>
      <c r="AA2045" s="193" t="s">
        <v>362</v>
      </c>
      <c r="AB2045" s="203"/>
      <c r="AC2045" s="204" t="str">
        <f t="shared" si="240"/>
        <v>CLOSE</v>
      </c>
      <c r="AD2045" s="47" t="str">
        <f t="array" ref="AD2045">IF(D2045="","",INDEX(HM_Unit!$D$1:$AE$1,MATCH(C2045,HM_Unit!$D$2:$AE$2,0)))</f>
        <v/>
      </c>
      <c r="AE2045" s="46"/>
      <c r="AF2045" s="46"/>
      <c r="AG2045" s="46"/>
      <c r="AH2045" s="46"/>
      <c r="AI2045" s="46"/>
      <c r="AJ2045" s="46"/>
      <c r="AK2045" s="46"/>
    </row>
    <row r="2046" spans="1:37" ht="12" customHeight="1">
      <c r="A2046" s="46" t="str">
        <f>IFERROR(VLOOKUP(D2046,Sort!B:D,3,0),"")</f>
        <v/>
      </c>
      <c r="B2046" s="190" t="str">
        <f t="shared" si="234"/>
        <v>0CLOSE</v>
      </c>
      <c r="C2046" s="196"/>
      <c r="D2046" s="193"/>
      <c r="E2046" s="193" t="str">
        <f>IFERROR(VLOOKUP(D2046,Sort!B:C,2,0),"")</f>
        <v/>
      </c>
      <c r="F2046" s="194"/>
      <c r="G2046" s="195" t="str">
        <f t="shared" si="235"/>
        <v/>
      </c>
      <c r="H2046" s="243"/>
      <c r="I2046" s="197"/>
      <c r="J2046" s="243"/>
      <c r="K2046" s="197"/>
      <c r="L2046" s="198" t="str">
        <f t="shared" si="236"/>
        <v/>
      </c>
      <c r="M2046" s="199" t="str">
        <f t="shared" si="237"/>
        <v/>
      </c>
      <c r="N2046" s="200" t="str">
        <f t="shared" si="238"/>
        <v xml:space="preserve"> </v>
      </c>
      <c r="O2046" s="201"/>
      <c r="P2046" s="201"/>
      <c r="Q2046" s="202"/>
      <c r="R2046" s="202"/>
      <c r="S2046" s="202"/>
      <c r="T2046" s="193" t="str">
        <f>IFERROR(VLOOKUP(S2046,Sort!E:F,2,0),"")</f>
        <v/>
      </c>
      <c r="U2046" s="115" t="str">
        <f t="shared" si="239"/>
        <v/>
      </c>
      <c r="V2046" s="202" t="s">
        <v>422</v>
      </c>
      <c r="W2046" s="202"/>
      <c r="X2046" s="202"/>
      <c r="Y2046" s="202"/>
      <c r="Z2046" s="193"/>
      <c r="AA2046" s="193" t="s">
        <v>362</v>
      </c>
      <c r="AB2046" s="203"/>
      <c r="AC2046" s="204" t="str">
        <f t="shared" si="240"/>
        <v>CLOSE</v>
      </c>
      <c r="AD2046" s="47" t="str">
        <f t="array" ref="AD2046">IF(D2046="","",INDEX(HM_Unit!$D$1:$AE$1,MATCH(C2046,HM_Unit!$D$2:$AE$2,0)))</f>
        <v/>
      </c>
      <c r="AE2046" s="46"/>
      <c r="AF2046" s="46"/>
      <c r="AG2046" s="46"/>
      <c r="AH2046" s="46"/>
      <c r="AI2046" s="46"/>
      <c r="AJ2046" s="46"/>
      <c r="AK2046" s="46"/>
    </row>
    <row r="2047" spans="1:37" ht="12" customHeight="1">
      <c r="A2047" s="46" t="str">
        <f>IFERROR(VLOOKUP(D2047,Sort!B:D,3,0),"")</f>
        <v/>
      </c>
      <c r="B2047" s="190" t="str">
        <f t="shared" si="234"/>
        <v>0CLOSE</v>
      </c>
      <c r="C2047" s="196"/>
      <c r="D2047" s="193"/>
      <c r="E2047" s="193" t="str">
        <f>IFERROR(VLOOKUP(D2047,Sort!B:C,2,0),"")</f>
        <v/>
      </c>
      <c r="F2047" s="194"/>
      <c r="G2047" s="195" t="str">
        <f t="shared" si="235"/>
        <v/>
      </c>
      <c r="H2047" s="243"/>
      <c r="I2047" s="197"/>
      <c r="J2047" s="243"/>
      <c r="K2047" s="197"/>
      <c r="L2047" s="198" t="str">
        <f t="shared" si="236"/>
        <v/>
      </c>
      <c r="M2047" s="199" t="str">
        <f t="shared" si="237"/>
        <v/>
      </c>
      <c r="N2047" s="200" t="str">
        <f t="shared" si="238"/>
        <v xml:space="preserve"> </v>
      </c>
      <c r="O2047" s="201"/>
      <c r="P2047" s="201"/>
      <c r="Q2047" s="202"/>
      <c r="R2047" s="202"/>
      <c r="S2047" s="202"/>
      <c r="T2047" s="193" t="str">
        <f>IFERROR(VLOOKUP(S2047,Sort!E:F,2,0),"")</f>
        <v/>
      </c>
      <c r="U2047" s="115" t="str">
        <f t="shared" si="239"/>
        <v/>
      </c>
      <c r="V2047" s="202" t="s">
        <v>422</v>
      </c>
      <c r="W2047" s="202"/>
      <c r="X2047" s="202"/>
      <c r="Y2047" s="202"/>
      <c r="Z2047" s="193"/>
      <c r="AA2047" s="193" t="s">
        <v>362</v>
      </c>
      <c r="AB2047" s="203"/>
      <c r="AC2047" s="204" t="str">
        <f t="shared" si="240"/>
        <v>CLOSE</v>
      </c>
      <c r="AD2047" s="47" t="str">
        <f t="array" ref="AD2047">IF(D2047="","",INDEX(HM_Unit!$D$1:$AE$1,MATCH(C2047,HM_Unit!$D$2:$AE$2,0)))</f>
        <v/>
      </c>
      <c r="AE2047" s="46"/>
      <c r="AF2047" s="46"/>
      <c r="AG2047" s="46"/>
      <c r="AH2047" s="46"/>
      <c r="AI2047" s="46"/>
      <c r="AJ2047" s="46"/>
      <c r="AK2047" s="46"/>
    </row>
    <row r="2048" spans="1:37" ht="12" customHeight="1">
      <c r="A2048" s="46" t="str">
        <f>IFERROR(VLOOKUP(D2048,Sort!B:D,3,0),"")</f>
        <v/>
      </c>
      <c r="B2048" s="190" t="str">
        <f t="shared" si="234"/>
        <v>0CLOSE</v>
      </c>
      <c r="C2048" s="196"/>
      <c r="D2048" s="193"/>
      <c r="E2048" s="193" t="str">
        <f>IFERROR(VLOOKUP(D2048,Sort!B:C,2,0),"")</f>
        <v/>
      </c>
      <c r="F2048" s="194"/>
      <c r="G2048" s="195" t="str">
        <f t="shared" si="235"/>
        <v/>
      </c>
      <c r="H2048" s="243"/>
      <c r="I2048" s="197"/>
      <c r="J2048" s="243"/>
      <c r="K2048" s="197"/>
      <c r="L2048" s="198" t="str">
        <f t="shared" si="236"/>
        <v/>
      </c>
      <c r="M2048" s="199" t="str">
        <f t="shared" si="237"/>
        <v/>
      </c>
      <c r="N2048" s="200" t="str">
        <f t="shared" si="238"/>
        <v xml:space="preserve"> </v>
      </c>
      <c r="O2048" s="201"/>
      <c r="P2048" s="201"/>
      <c r="Q2048" s="202"/>
      <c r="R2048" s="202"/>
      <c r="S2048" s="202"/>
      <c r="T2048" s="193" t="str">
        <f>IFERROR(VLOOKUP(S2048,Sort!E:F,2,0),"")</f>
        <v/>
      </c>
      <c r="U2048" s="115" t="str">
        <f t="shared" si="239"/>
        <v/>
      </c>
      <c r="V2048" s="202" t="s">
        <v>422</v>
      </c>
      <c r="W2048" s="202"/>
      <c r="X2048" s="202"/>
      <c r="Y2048" s="202"/>
      <c r="Z2048" s="193"/>
      <c r="AA2048" s="193" t="s">
        <v>362</v>
      </c>
      <c r="AB2048" s="203"/>
      <c r="AC2048" s="204" t="str">
        <f t="shared" si="240"/>
        <v>CLOSE</v>
      </c>
      <c r="AD2048" s="47" t="str">
        <f t="array" ref="AD2048">IF(D2048="","",INDEX(HM_Unit!$D$1:$AE$1,MATCH(C2048,HM_Unit!$D$2:$AE$2,0)))</f>
        <v/>
      </c>
      <c r="AE2048" s="46"/>
      <c r="AF2048" s="46"/>
      <c r="AG2048" s="46"/>
      <c r="AH2048" s="46"/>
      <c r="AI2048" s="46"/>
      <c r="AJ2048" s="46"/>
      <c r="AK2048" s="46"/>
    </row>
    <row r="2049" spans="1:37" ht="12" customHeight="1">
      <c r="A2049" s="46" t="str">
        <f>IFERROR(VLOOKUP(D2049,Sort!B:D,3,0),"")</f>
        <v/>
      </c>
      <c r="B2049" s="190" t="str">
        <f t="shared" si="234"/>
        <v>0CLOSE</v>
      </c>
      <c r="C2049" s="196"/>
      <c r="D2049" s="193"/>
      <c r="E2049" s="193" t="str">
        <f>IFERROR(VLOOKUP(D2049,Sort!B:C,2,0),"")</f>
        <v/>
      </c>
      <c r="F2049" s="194"/>
      <c r="G2049" s="195" t="str">
        <f t="shared" si="235"/>
        <v/>
      </c>
      <c r="H2049" s="243"/>
      <c r="I2049" s="197"/>
      <c r="J2049" s="243"/>
      <c r="K2049" s="197"/>
      <c r="L2049" s="198" t="str">
        <f t="shared" si="236"/>
        <v/>
      </c>
      <c r="M2049" s="199" t="str">
        <f t="shared" si="237"/>
        <v/>
      </c>
      <c r="N2049" s="200" t="str">
        <f t="shared" si="238"/>
        <v xml:space="preserve"> </v>
      </c>
      <c r="O2049" s="201"/>
      <c r="P2049" s="201"/>
      <c r="Q2049" s="202"/>
      <c r="R2049" s="202"/>
      <c r="S2049" s="202"/>
      <c r="T2049" s="193" t="str">
        <f>IFERROR(VLOOKUP(S2049,Sort!E:F,2,0),"")</f>
        <v/>
      </c>
      <c r="U2049" s="115" t="str">
        <f t="shared" si="239"/>
        <v/>
      </c>
      <c r="V2049" s="202" t="s">
        <v>422</v>
      </c>
      <c r="W2049" s="202"/>
      <c r="X2049" s="202"/>
      <c r="Y2049" s="202"/>
      <c r="Z2049" s="193"/>
      <c r="AA2049" s="193" t="s">
        <v>362</v>
      </c>
      <c r="AB2049" s="203"/>
      <c r="AC2049" s="204" t="str">
        <f t="shared" si="240"/>
        <v>CLOSE</v>
      </c>
      <c r="AD2049" s="47" t="str">
        <f t="array" ref="AD2049">IF(D2049="","",INDEX(HM_Unit!$D$1:$AE$1,MATCH(C2049,HM_Unit!$D$2:$AE$2,0)))</f>
        <v/>
      </c>
      <c r="AE2049" s="46"/>
      <c r="AF2049" s="46"/>
      <c r="AG2049" s="46"/>
      <c r="AH2049" s="46"/>
      <c r="AI2049" s="46"/>
      <c r="AJ2049" s="46"/>
      <c r="AK2049" s="46"/>
    </row>
    <row r="2050" spans="1:37" ht="12" customHeight="1">
      <c r="A2050" s="46" t="str">
        <f>IFERROR(VLOOKUP(D2050,Sort!B:D,3,0),"")</f>
        <v/>
      </c>
      <c r="B2050" s="190" t="str">
        <f t="shared" si="234"/>
        <v>0CLOSE</v>
      </c>
      <c r="C2050" s="196"/>
      <c r="D2050" s="193"/>
      <c r="E2050" s="193" t="str">
        <f>IFERROR(VLOOKUP(D2050,Sort!B:C,2,0),"")</f>
        <v/>
      </c>
      <c r="F2050" s="194"/>
      <c r="G2050" s="195" t="str">
        <f t="shared" si="235"/>
        <v/>
      </c>
      <c r="H2050" s="243"/>
      <c r="I2050" s="197"/>
      <c r="J2050" s="243"/>
      <c r="K2050" s="197"/>
      <c r="L2050" s="198" t="str">
        <f t="shared" si="236"/>
        <v/>
      </c>
      <c r="M2050" s="199" t="str">
        <f t="shared" si="237"/>
        <v/>
      </c>
      <c r="N2050" s="200" t="str">
        <f t="shared" si="238"/>
        <v xml:space="preserve"> </v>
      </c>
      <c r="O2050" s="201"/>
      <c r="P2050" s="201"/>
      <c r="Q2050" s="202"/>
      <c r="R2050" s="202"/>
      <c r="S2050" s="202"/>
      <c r="T2050" s="193" t="str">
        <f>IFERROR(VLOOKUP(S2050,Sort!E:F,2,0),"")</f>
        <v/>
      </c>
      <c r="U2050" s="115" t="str">
        <f t="shared" si="239"/>
        <v/>
      </c>
      <c r="V2050" s="202" t="s">
        <v>422</v>
      </c>
      <c r="W2050" s="202"/>
      <c r="X2050" s="202"/>
      <c r="Y2050" s="202"/>
      <c r="Z2050" s="193"/>
      <c r="AA2050" s="193" t="s">
        <v>362</v>
      </c>
      <c r="AB2050" s="203"/>
      <c r="AC2050" s="204" t="str">
        <f t="shared" si="240"/>
        <v>CLOSE</v>
      </c>
      <c r="AD2050" s="47" t="str">
        <f t="array" ref="AD2050">IF(D2050="","",INDEX(HM_Unit!$D$1:$AE$1,MATCH(C2050,HM_Unit!$D$2:$AE$2,0)))</f>
        <v/>
      </c>
      <c r="AE2050" s="46"/>
      <c r="AF2050" s="46"/>
      <c r="AG2050" s="46"/>
      <c r="AH2050" s="46"/>
      <c r="AI2050" s="46"/>
      <c r="AJ2050" s="46"/>
      <c r="AK2050" s="46"/>
    </row>
    <row r="2051" spans="1:37" ht="12" customHeight="1">
      <c r="A2051" s="46" t="str">
        <f>IFERROR(VLOOKUP(D2051,Sort!B:D,3,0),"")</f>
        <v/>
      </c>
      <c r="B2051" s="190" t="str">
        <f t="shared" si="234"/>
        <v>0CLOSE</v>
      </c>
      <c r="C2051" s="196"/>
      <c r="D2051" s="193"/>
      <c r="E2051" s="193" t="str">
        <f>IFERROR(VLOOKUP(D2051,Sort!B:C,2,0),"")</f>
        <v/>
      </c>
      <c r="F2051" s="194"/>
      <c r="G2051" s="195" t="str">
        <f t="shared" si="235"/>
        <v/>
      </c>
      <c r="H2051" s="243"/>
      <c r="I2051" s="197"/>
      <c r="J2051" s="243"/>
      <c r="K2051" s="197"/>
      <c r="L2051" s="198" t="str">
        <f t="shared" si="236"/>
        <v/>
      </c>
      <c r="M2051" s="199" t="str">
        <f t="shared" si="237"/>
        <v/>
      </c>
      <c r="N2051" s="200" t="str">
        <f t="shared" si="238"/>
        <v xml:space="preserve"> </v>
      </c>
      <c r="O2051" s="201"/>
      <c r="P2051" s="201"/>
      <c r="Q2051" s="202"/>
      <c r="R2051" s="202"/>
      <c r="S2051" s="202"/>
      <c r="T2051" s="193" t="str">
        <f>IFERROR(VLOOKUP(S2051,Sort!E:F,2,0),"")</f>
        <v/>
      </c>
      <c r="U2051" s="115" t="str">
        <f t="shared" si="239"/>
        <v/>
      </c>
      <c r="V2051" s="202" t="s">
        <v>422</v>
      </c>
      <c r="W2051" s="202"/>
      <c r="X2051" s="202"/>
      <c r="Y2051" s="202"/>
      <c r="Z2051" s="193"/>
      <c r="AA2051" s="193" t="s">
        <v>362</v>
      </c>
      <c r="AB2051" s="203"/>
      <c r="AC2051" s="204" t="str">
        <f t="shared" si="240"/>
        <v>CLOSE</v>
      </c>
      <c r="AD2051" s="47" t="str">
        <f t="array" ref="AD2051">IF(D2051="","",INDEX(HM_Unit!$D$1:$AE$1,MATCH(C2051,HM_Unit!$D$2:$AE$2,0)))</f>
        <v/>
      </c>
      <c r="AE2051" s="46"/>
      <c r="AF2051" s="46"/>
      <c r="AG2051" s="46"/>
      <c r="AH2051" s="46"/>
      <c r="AI2051" s="46"/>
      <c r="AJ2051" s="46"/>
      <c r="AK2051" s="46"/>
    </row>
    <row r="2052" spans="1:37" ht="12" customHeight="1">
      <c r="A2052" s="46" t="str">
        <f>IFERROR(VLOOKUP(D2052,Sort!B:D,3,0),"")</f>
        <v/>
      </c>
      <c r="B2052" s="190" t="str">
        <f t="shared" si="234"/>
        <v>0CLOSE</v>
      </c>
      <c r="C2052" s="196"/>
      <c r="D2052" s="193"/>
      <c r="E2052" s="193" t="str">
        <f>IFERROR(VLOOKUP(D2052,Sort!B:C,2,0),"")</f>
        <v/>
      </c>
      <c r="F2052" s="194"/>
      <c r="G2052" s="195" t="str">
        <f t="shared" si="235"/>
        <v/>
      </c>
      <c r="H2052" s="243"/>
      <c r="I2052" s="197"/>
      <c r="J2052" s="243"/>
      <c r="K2052" s="197"/>
      <c r="L2052" s="198" t="str">
        <f t="shared" si="236"/>
        <v/>
      </c>
      <c r="M2052" s="199" t="str">
        <f t="shared" si="237"/>
        <v/>
      </c>
      <c r="N2052" s="200" t="str">
        <f t="shared" si="238"/>
        <v xml:space="preserve"> </v>
      </c>
      <c r="O2052" s="201"/>
      <c r="P2052" s="201"/>
      <c r="Q2052" s="202"/>
      <c r="R2052" s="202"/>
      <c r="S2052" s="202"/>
      <c r="T2052" s="193" t="str">
        <f>IFERROR(VLOOKUP(S2052,Sort!E:F,2,0),"")</f>
        <v/>
      </c>
      <c r="U2052" s="115" t="str">
        <f t="shared" si="239"/>
        <v/>
      </c>
      <c r="V2052" s="202" t="s">
        <v>422</v>
      </c>
      <c r="W2052" s="202"/>
      <c r="X2052" s="202"/>
      <c r="Y2052" s="202"/>
      <c r="Z2052" s="193"/>
      <c r="AA2052" s="193" t="s">
        <v>362</v>
      </c>
      <c r="AB2052" s="203"/>
      <c r="AC2052" s="204" t="str">
        <f t="shared" si="240"/>
        <v>CLOSE</v>
      </c>
      <c r="AD2052" s="47" t="str">
        <f t="array" ref="AD2052">IF(D2052="","",INDEX(HM_Unit!$D$1:$AE$1,MATCH(C2052,HM_Unit!$D$2:$AE$2,0)))</f>
        <v/>
      </c>
      <c r="AE2052" s="46"/>
      <c r="AF2052" s="46"/>
      <c r="AG2052" s="46"/>
      <c r="AH2052" s="46"/>
      <c r="AI2052" s="46"/>
      <c r="AJ2052" s="46"/>
      <c r="AK2052" s="46"/>
    </row>
    <row r="2053" spans="1:37" ht="12" customHeight="1">
      <c r="A2053" s="46" t="str">
        <f>IFERROR(VLOOKUP(D2053,Sort!B:D,3,0),"")</f>
        <v/>
      </c>
      <c r="B2053" s="190" t="str">
        <f t="shared" si="234"/>
        <v>0CLOSE</v>
      </c>
      <c r="C2053" s="196"/>
      <c r="D2053" s="193"/>
      <c r="E2053" s="193" t="str">
        <f>IFERROR(VLOOKUP(D2053,Sort!B:C,2,0),"")</f>
        <v/>
      </c>
      <c r="F2053" s="194"/>
      <c r="G2053" s="195" t="str">
        <f t="shared" si="235"/>
        <v/>
      </c>
      <c r="H2053" s="243"/>
      <c r="I2053" s="197"/>
      <c r="J2053" s="243"/>
      <c r="K2053" s="197"/>
      <c r="L2053" s="198" t="str">
        <f t="shared" si="236"/>
        <v/>
      </c>
      <c r="M2053" s="199" t="str">
        <f t="shared" si="237"/>
        <v/>
      </c>
      <c r="N2053" s="200" t="str">
        <f t="shared" si="238"/>
        <v xml:space="preserve"> </v>
      </c>
      <c r="O2053" s="201"/>
      <c r="P2053" s="201"/>
      <c r="Q2053" s="202"/>
      <c r="R2053" s="202"/>
      <c r="S2053" s="202"/>
      <c r="T2053" s="193" t="str">
        <f>IFERROR(VLOOKUP(S2053,Sort!E:F,2,0),"")</f>
        <v/>
      </c>
      <c r="U2053" s="115" t="str">
        <f t="shared" si="239"/>
        <v/>
      </c>
      <c r="V2053" s="202" t="s">
        <v>422</v>
      </c>
      <c r="W2053" s="202"/>
      <c r="X2053" s="202"/>
      <c r="Y2053" s="202"/>
      <c r="Z2053" s="193"/>
      <c r="AA2053" s="193" t="s">
        <v>362</v>
      </c>
      <c r="AB2053" s="203"/>
      <c r="AC2053" s="204" t="str">
        <f t="shared" si="240"/>
        <v>CLOSE</v>
      </c>
      <c r="AD2053" s="47" t="str">
        <f t="array" ref="AD2053">IF(D2053="","",INDEX(HM_Unit!$D$1:$AE$1,MATCH(C2053,HM_Unit!$D$2:$AE$2,0)))</f>
        <v/>
      </c>
      <c r="AE2053" s="46"/>
      <c r="AF2053" s="46"/>
      <c r="AG2053" s="46"/>
      <c r="AH2053" s="46"/>
      <c r="AI2053" s="46"/>
      <c r="AJ2053" s="46"/>
      <c r="AK2053" s="46"/>
    </row>
    <row r="2054" spans="1:37" ht="12" customHeight="1">
      <c r="A2054" s="46" t="str">
        <f>IFERROR(VLOOKUP(D2054,Sort!B:D,3,0),"")</f>
        <v/>
      </c>
      <c r="B2054" s="190" t="str">
        <f t="shared" si="234"/>
        <v>0CLOSE</v>
      </c>
      <c r="C2054" s="196"/>
      <c r="D2054" s="193"/>
      <c r="E2054" s="193" t="str">
        <f>IFERROR(VLOOKUP(D2054,Sort!B:C,2,0),"")</f>
        <v/>
      </c>
      <c r="F2054" s="194"/>
      <c r="G2054" s="195" t="str">
        <f t="shared" si="235"/>
        <v/>
      </c>
      <c r="H2054" s="243"/>
      <c r="I2054" s="197"/>
      <c r="J2054" s="243"/>
      <c r="K2054" s="197"/>
      <c r="L2054" s="198" t="str">
        <f t="shared" si="236"/>
        <v/>
      </c>
      <c r="M2054" s="199" t="str">
        <f t="shared" si="237"/>
        <v/>
      </c>
      <c r="N2054" s="200" t="str">
        <f t="shared" si="238"/>
        <v xml:space="preserve"> </v>
      </c>
      <c r="O2054" s="201"/>
      <c r="P2054" s="201"/>
      <c r="Q2054" s="202"/>
      <c r="R2054" s="202"/>
      <c r="S2054" s="202"/>
      <c r="T2054" s="193" t="str">
        <f>IFERROR(VLOOKUP(S2054,Sort!E:F,2,0),"")</f>
        <v/>
      </c>
      <c r="U2054" s="115" t="str">
        <f t="shared" si="239"/>
        <v/>
      </c>
      <c r="V2054" s="202" t="s">
        <v>422</v>
      </c>
      <c r="W2054" s="202"/>
      <c r="X2054" s="202"/>
      <c r="Y2054" s="202"/>
      <c r="Z2054" s="193"/>
      <c r="AA2054" s="193" t="s">
        <v>362</v>
      </c>
      <c r="AB2054" s="203"/>
      <c r="AC2054" s="204" t="str">
        <f t="shared" si="240"/>
        <v>CLOSE</v>
      </c>
      <c r="AD2054" s="47" t="str">
        <f t="array" ref="AD2054">IF(D2054="","",INDEX(HM_Unit!$D$1:$AE$1,MATCH(C2054,HM_Unit!$D$2:$AE$2,0)))</f>
        <v/>
      </c>
      <c r="AE2054" s="46"/>
      <c r="AF2054" s="46"/>
      <c r="AG2054" s="46"/>
      <c r="AH2054" s="46"/>
      <c r="AI2054" s="46"/>
      <c r="AJ2054" s="46"/>
      <c r="AK2054" s="46"/>
    </row>
    <row r="2055" spans="1:37" ht="12" customHeight="1">
      <c r="A2055" s="46" t="str">
        <f>IFERROR(VLOOKUP(D2055,Sort!B:D,3,0),"")</f>
        <v/>
      </c>
      <c r="B2055" s="190" t="str">
        <f t="shared" si="234"/>
        <v>0CLOSE</v>
      </c>
      <c r="C2055" s="196"/>
      <c r="D2055" s="193"/>
      <c r="E2055" s="193" t="str">
        <f>IFERROR(VLOOKUP(D2055,Sort!B:C,2,0),"")</f>
        <v/>
      </c>
      <c r="F2055" s="194"/>
      <c r="G2055" s="195" t="str">
        <f t="shared" si="235"/>
        <v/>
      </c>
      <c r="H2055" s="243"/>
      <c r="I2055" s="197"/>
      <c r="J2055" s="243"/>
      <c r="K2055" s="197"/>
      <c r="L2055" s="198" t="str">
        <f t="shared" si="236"/>
        <v/>
      </c>
      <c r="M2055" s="199" t="str">
        <f t="shared" si="237"/>
        <v/>
      </c>
      <c r="N2055" s="200" t="str">
        <f t="shared" si="238"/>
        <v xml:space="preserve"> </v>
      </c>
      <c r="O2055" s="201"/>
      <c r="P2055" s="201"/>
      <c r="Q2055" s="202"/>
      <c r="R2055" s="202"/>
      <c r="S2055" s="202"/>
      <c r="T2055" s="193" t="str">
        <f>IFERROR(VLOOKUP(S2055,Sort!E:F,2,0),"")</f>
        <v/>
      </c>
      <c r="U2055" s="115" t="str">
        <f t="shared" si="239"/>
        <v/>
      </c>
      <c r="V2055" s="202" t="s">
        <v>422</v>
      </c>
      <c r="W2055" s="202"/>
      <c r="X2055" s="202"/>
      <c r="Y2055" s="202"/>
      <c r="Z2055" s="193"/>
      <c r="AA2055" s="193" t="s">
        <v>362</v>
      </c>
      <c r="AB2055" s="203"/>
      <c r="AC2055" s="204" t="str">
        <f t="shared" si="240"/>
        <v>CLOSE</v>
      </c>
      <c r="AD2055" s="47" t="str">
        <f t="array" ref="AD2055">IF(D2055="","",INDEX(HM_Unit!$D$1:$AE$1,MATCH(C2055,HM_Unit!$D$2:$AE$2,0)))</f>
        <v/>
      </c>
      <c r="AE2055" s="46"/>
      <c r="AF2055" s="46"/>
      <c r="AG2055" s="46"/>
      <c r="AH2055" s="46"/>
      <c r="AI2055" s="46"/>
      <c r="AJ2055" s="46"/>
      <c r="AK2055" s="46"/>
    </row>
    <row r="2056" spans="1:37" ht="12" customHeight="1">
      <c r="A2056" s="46" t="str">
        <f>IFERROR(VLOOKUP(D2056,Sort!B:D,3,0),"")</f>
        <v/>
      </c>
      <c r="B2056" s="190" t="str">
        <f t="shared" si="234"/>
        <v>0CLOSE</v>
      </c>
      <c r="C2056" s="196"/>
      <c r="D2056" s="193"/>
      <c r="E2056" s="193" t="str">
        <f>IFERROR(VLOOKUP(D2056,Sort!B:C,2,0),"")</f>
        <v/>
      </c>
      <c r="F2056" s="194"/>
      <c r="G2056" s="195" t="str">
        <f t="shared" si="235"/>
        <v/>
      </c>
      <c r="H2056" s="243"/>
      <c r="I2056" s="197"/>
      <c r="J2056" s="243"/>
      <c r="K2056" s="197"/>
      <c r="L2056" s="198" t="str">
        <f t="shared" si="236"/>
        <v/>
      </c>
      <c r="M2056" s="199" t="str">
        <f t="shared" si="237"/>
        <v/>
      </c>
      <c r="N2056" s="200" t="str">
        <f t="shared" si="238"/>
        <v xml:space="preserve"> </v>
      </c>
      <c r="O2056" s="201"/>
      <c r="P2056" s="201"/>
      <c r="Q2056" s="202"/>
      <c r="R2056" s="202"/>
      <c r="S2056" s="202"/>
      <c r="T2056" s="193" t="str">
        <f>IFERROR(VLOOKUP(S2056,Sort!E:F,2,0),"")</f>
        <v/>
      </c>
      <c r="U2056" s="115" t="str">
        <f t="shared" si="239"/>
        <v/>
      </c>
      <c r="V2056" s="202" t="s">
        <v>422</v>
      </c>
      <c r="W2056" s="202"/>
      <c r="X2056" s="202"/>
      <c r="Y2056" s="202"/>
      <c r="Z2056" s="193"/>
      <c r="AA2056" s="193" t="s">
        <v>362</v>
      </c>
      <c r="AB2056" s="203"/>
      <c r="AC2056" s="204" t="str">
        <f t="shared" si="240"/>
        <v>CLOSE</v>
      </c>
      <c r="AD2056" s="47" t="str">
        <f t="array" ref="AD2056">IF(D2056="","",INDEX(HM_Unit!$D$1:$AE$1,MATCH(C2056,HM_Unit!$D$2:$AE$2,0)))</f>
        <v/>
      </c>
      <c r="AE2056" s="46"/>
      <c r="AF2056" s="46"/>
      <c r="AG2056" s="46"/>
      <c r="AH2056" s="46"/>
      <c r="AI2056" s="46"/>
      <c r="AJ2056" s="46"/>
      <c r="AK2056" s="46"/>
    </row>
    <row r="2057" spans="1:37" ht="12" customHeight="1">
      <c r="A2057" s="46" t="str">
        <f>IFERROR(VLOOKUP(D2057,Sort!B:D,3,0),"")</f>
        <v/>
      </c>
      <c r="B2057" s="190" t="str">
        <f t="shared" si="234"/>
        <v>0CLOSE</v>
      </c>
      <c r="C2057" s="196"/>
      <c r="D2057" s="193"/>
      <c r="E2057" s="193" t="str">
        <f>IFERROR(VLOOKUP(D2057,Sort!B:C,2,0),"")</f>
        <v/>
      </c>
      <c r="F2057" s="194"/>
      <c r="G2057" s="195" t="str">
        <f t="shared" si="235"/>
        <v/>
      </c>
      <c r="H2057" s="243"/>
      <c r="I2057" s="197"/>
      <c r="J2057" s="243"/>
      <c r="K2057" s="197"/>
      <c r="L2057" s="198" t="str">
        <f t="shared" si="236"/>
        <v/>
      </c>
      <c r="M2057" s="199" t="str">
        <f t="shared" si="237"/>
        <v/>
      </c>
      <c r="N2057" s="200" t="str">
        <f t="shared" si="238"/>
        <v xml:space="preserve"> </v>
      </c>
      <c r="O2057" s="201"/>
      <c r="P2057" s="201"/>
      <c r="Q2057" s="202"/>
      <c r="R2057" s="202"/>
      <c r="S2057" s="202"/>
      <c r="T2057" s="193" t="str">
        <f>IFERROR(VLOOKUP(S2057,Sort!E:F,2,0),"")</f>
        <v/>
      </c>
      <c r="U2057" s="115" t="str">
        <f t="shared" si="239"/>
        <v/>
      </c>
      <c r="V2057" s="202" t="s">
        <v>422</v>
      </c>
      <c r="W2057" s="202"/>
      <c r="X2057" s="202"/>
      <c r="Y2057" s="202"/>
      <c r="Z2057" s="193"/>
      <c r="AA2057" s="193" t="s">
        <v>362</v>
      </c>
      <c r="AB2057" s="203"/>
      <c r="AC2057" s="204" t="str">
        <f t="shared" si="240"/>
        <v>CLOSE</v>
      </c>
      <c r="AD2057" s="47" t="str">
        <f t="array" ref="AD2057">IF(D2057="","",INDEX(HM_Unit!$D$1:$AE$1,MATCH(C2057,HM_Unit!$D$2:$AE$2,0)))</f>
        <v/>
      </c>
      <c r="AE2057" s="46"/>
      <c r="AF2057" s="46"/>
      <c r="AG2057" s="46"/>
      <c r="AH2057" s="46"/>
      <c r="AI2057" s="46"/>
      <c r="AJ2057" s="46"/>
      <c r="AK2057" s="46"/>
    </row>
    <row r="2058" spans="1:37" ht="12" customHeight="1">
      <c r="A2058" s="46" t="str">
        <f>IFERROR(VLOOKUP(D2058,Sort!B:D,3,0),"")</f>
        <v/>
      </c>
      <c r="B2058" s="190" t="str">
        <f t="shared" si="234"/>
        <v>0CLOSE</v>
      </c>
      <c r="C2058" s="196"/>
      <c r="D2058" s="193"/>
      <c r="E2058" s="193" t="str">
        <f>IFERROR(VLOOKUP(D2058,Sort!B:C,2,0),"")</f>
        <v/>
      </c>
      <c r="F2058" s="194"/>
      <c r="G2058" s="195" t="str">
        <f t="shared" si="235"/>
        <v/>
      </c>
      <c r="H2058" s="243"/>
      <c r="I2058" s="197"/>
      <c r="J2058" s="243"/>
      <c r="K2058" s="197"/>
      <c r="L2058" s="198" t="str">
        <f t="shared" si="236"/>
        <v/>
      </c>
      <c r="M2058" s="199" t="str">
        <f t="shared" si="237"/>
        <v/>
      </c>
      <c r="N2058" s="200" t="str">
        <f t="shared" si="238"/>
        <v xml:space="preserve"> </v>
      </c>
      <c r="O2058" s="201"/>
      <c r="P2058" s="201"/>
      <c r="Q2058" s="202"/>
      <c r="R2058" s="202"/>
      <c r="S2058" s="202"/>
      <c r="T2058" s="193" t="str">
        <f>IFERROR(VLOOKUP(S2058,Sort!E:F,2,0),"")</f>
        <v/>
      </c>
      <c r="U2058" s="115" t="str">
        <f t="shared" si="239"/>
        <v/>
      </c>
      <c r="V2058" s="202" t="s">
        <v>422</v>
      </c>
      <c r="W2058" s="202"/>
      <c r="X2058" s="202"/>
      <c r="Y2058" s="202"/>
      <c r="Z2058" s="193"/>
      <c r="AA2058" s="193" t="s">
        <v>362</v>
      </c>
      <c r="AB2058" s="203"/>
      <c r="AC2058" s="204" t="str">
        <f t="shared" si="240"/>
        <v>CLOSE</v>
      </c>
      <c r="AD2058" s="47" t="str">
        <f t="array" ref="AD2058">IF(D2058="","",INDEX(HM_Unit!$D$1:$AE$1,MATCH(C2058,HM_Unit!$D$2:$AE$2,0)))</f>
        <v/>
      </c>
      <c r="AE2058" s="46"/>
      <c r="AF2058" s="46"/>
      <c r="AG2058" s="46"/>
      <c r="AH2058" s="46"/>
      <c r="AI2058" s="46"/>
      <c r="AJ2058" s="46"/>
      <c r="AK2058" s="46"/>
    </row>
    <row r="2059" spans="1:37" ht="12" customHeight="1">
      <c r="A2059" s="46" t="str">
        <f>IFERROR(VLOOKUP(D2059,Sort!B:D,3,0),"")</f>
        <v/>
      </c>
      <c r="B2059" s="190" t="str">
        <f t="shared" si="234"/>
        <v>0CLOSE</v>
      </c>
      <c r="C2059" s="196"/>
      <c r="D2059" s="193"/>
      <c r="E2059" s="193" t="str">
        <f>IFERROR(VLOOKUP(D2059,Sort!B:C,2,0),"")</f>
        <v/>
      </c>
      <c r="F2059" s="194"/>
      <c r="G2059" s="195" t="str">
        <f t="shared" si="235"/>
        <v/>
      </c>
      <c r="H2059" s="243"/>
      <c r="I2059" s="197"/>
      <c r="J2059" s="243"/>
      <c r="K2059" s="197"/>
      <c r="L2059" s="198" t="str">
        <f t="shared" si="236"/>
        <v/>
      </c>
      <c r="M2059" s="199" t="str">
        <f t="shared" si="237"/>
        <v/>
      </c>
      <c r="N2059" s="200" t="str">
        <f t="shared" si="238"/>
        <v xml:space="preserve"> </v>
      </c>
      <c r="O2059" s="201"/>
      <c r="P2059" s="201"/>
      <c r="Q2059" s="202"/>
      <c r="R2059" s="202"/>
      <c r="S2059" s="202"/>
      <c r="T2059" s="193" t="str">
        <f>IFERROR(VLOOKUP(S2059,Sort!E:F,2,0),"")</f>
        <v/>
      </c>
      <c r="U2059" s="115" t="str">
        <f t="shared" si="239"/>
        <v/>
      </c>
      <c r="V2059" s="202" t="s">
        <v>422</v>
      </c>
      <c r="W2059" s="202"/>
      <c r="X2059" s="202"/>
      <c r="Y2059" s="202"/>
      <c r="Z2059" s="193"/>
      <c r="AA2059" s="193" t="s">
        <v>362</v>
      </c>
      <c r="AB2059" s="203"/>
      <c r="AC2059" s="204" t="str">
        <f t="shared" si="240"/>
        <v>CLOSE</v>
      </c>
      <c r="AD2059" s="47" t="str">
        <f t="array" ref="AD2059">IF(D2059="","",INDEX(HM_Unit!$D$1:$AE$1,MATCH(C2059,HM_Unit!$D$2:$AE$2,0)))</f>
        <v/>
      </c>
      <c r="AE2059" s="46"/>
      <c r="AF2059" s="46"/>
      <c r="AG2059" s="46"/>
      <c r="AH2059" s="46"/>
      <c r="AI2059" s="46"/>
      <c r="AJ2059" s="46"/>
      <c r="AK2059" s="46"/>
    </row>
    <row r="2060" spans="1:37" ht="12" customHeight="1">
      <c r="A2060" s="46" t="str">
        <f>IFERROR(VLOOKUP(D2060,Sort!B:D,3,0),"")</f>
        <v/>
      </c>
      <c r="B2060" s="190" t="str">
        <f t="shared" si="234"/>
        <v>0CLOSE</v>
      </c>
      <c r="C2060" s="196"/>
      <c r="D2060" s="193"/>
      <c r="E2060" s="193" t="str">
        <f>IFERROR(VLOOKUP(D2060,Sort!B:C,2,0),"")</f>
        <v/>
      </c>
      <c r="F2060" s="194"/>
      <c r="G2060" s="195" t="str">
        <f t="shared" si="235"/>
        <v/>
      </c>
      <c r="H2060" s="243"/>
      <c r="I2060" s="197"/>
      <c r="J2060" s="243"/>
      <c r="K2060" s="197"/>
      <c r="L2060" s="198" t="str">
        <f t="shared" si="236"/>
        <v/>
      </c>
      <c r="M2060" s="199" t="str">
        <f t="shared" si="237"/>
        <v/>
      </c>
      <c r="N2060" s="200" t="str">
        <f t="shared" si="238"/>
        <v xml:space="preserve"> </v>
      </c>
      <c r="O2060" s="201"/>
      <c r="P2060" s="201"/>
      <c r="Q2060" s="202"/>
      <c r="R2060" s="202"/>
      <c r="S2060" s="202"/>
      <c r="T2060" s="193" t="str">
        <f>IFERROR(VLOOKUP(S2060,Sort!E:F,2,0),"")</f>
        <v/>
      </c>
      <c r="U2060" s="115" t="str">
        <f t="shared" si="239"/>
        <v/>
      </c>
      <c r="V2060" s="202" t="s">
        <v>422</v>
      </c>
      <c r="W2060" s="202"/>
      <c r="X2060" s="202"/>
      <c r="Y2060" s="202"/>
      <c r="Z2060" s="193"/>
      <c r="AA2060" s="193" t="s">
        <v>362</v>
      </c>
      <c r="AB2060" s="203"/>
      <c r="AC2060" s="204" t="str">
        <f t="shared" si="240"/>
        <v>CLOSE</v>
      </c>
      <c r="AD2060" s="47" t="str">
        <f t="array" ref="AD2060">IF(D2060="","",INDEX(HM_Unit!$D$1:$AE$1,MATCH(C2060,HM_Unit!$D$2:$AE$2,0)))</f>
        <v/>
      </c>
      <c r="AE2060" s="46"/>
      <c r="AF2060" s="46"/>
      <c r="AG2060" s="46"/>
      <c r="AH2060" s="46"/>
      <c r="AI2060" s="46"/>
      <c r="AJ2060" s="46"/>
      <c r="AK2060" s="46"/>
    </row>
    <row r="2061" spans="1:37" ht="12" customHeight="1">
      <c r="A2061" s="46" t="str">
        <f>IFERROR(VLOOKUP(D2061,Sort!B:D,3,0),"")</f>
        <v/>
      </c>
      <c r="B2061" s="190" t="str">
        <f t="shared" si="234"/>
        <v>0CLOSE</v>
      </c>
      <c r="C2061" s="196"/>
      <c r="D2061" s="193"/>
      <c r="E2061" s="193" t="str">
        <f>IFERROR(VLOOKUP(D2061,Sort!B:C,2,0),"")</f>
        <v/>
      </c>
      <c r="F2061" s="194"/>
      <c r="G2061" s="195" t="str">
        <f t="shared" si="235"/>
        <v/>
      </c>
      <c r="H2061" s="243"/>
      <c r="I2061" s="197"/>
      <c r="J2061" s="243"/>
      <c r="K2061" s="197"/>
      <c r="L2061" s="198" t="str">
        <f t="shared" si="236"/>
        <v/>
      </c>
      <c r="M2061" s="199" t="str">
        <f t="shared" si="237"/>
        <v/>
      </c>
      <c r="N2061" s="200" t="str">
        <f t="shared" si="238"/>
        <v xml:space="preserve"> </v>
      </c>
      <c r="O2061" s="201"/>
      <c r="P2061" s="201"/>
      <c r="Q2061" s="202"/>
      <c r="R2061" s="202"/>
      <c r="S2061" s="202"/>
      <c r="T2061" s="193" t="str">
        <f>IFERROR(VLOOKUP(S2061,Sort!E:F,2,0),"")</f>
        <v/>
      </c>
      <c r="U2061" s="115" t="str">
        <f t="shared" si="239"/>
        <v/>
      </c>
      <c r="V2061" s="202" t="s">
        <v>422</v>
      </c>
      <c r="W2061" s="202"/>
      <c r="X2061" s="202"/>
      <c r="Y2061" s="202"/>
      <c r="Z2061" s="193"/>
      <c r="AA2061" s="193" t="s">
        <v>362</v>
      </c>
      <c r="AB2061" s="203"/>
      <c r="AC2061" s="204" t="str">
        <f t="shared" si="240"/>
        <v>CLOSE</v>
      </c>
      <c r="AD2061" s="47" t="str">
        <f t="array" ref="AD2061">IF(D2061="","",INDEX(HM_Unit!$D$1:$AE$1,MATCH(C2061,HM_Unit!$D$2:$AE$2,0)))</f>
        <v/>
      </c>
      <c r="AE2061" s="46"/>
      <c r="AF2061" s="46"/>
      <c r="AG2061" s="46"/>
      <c r="AH2061" s="46"/>
      <c r="AI2061" s="46"/>
      <c r="AJ2061" s="46"/>
      <c r="AK2061" s="46"/>
    </row>
    <row r="2062" spans="1:37" ht="12" customHeight="1">
      <c r="A2062" s="46" t="str">
        <f>IFERROR(VLOOKUP(D2062,Sort!B:D,3,0),"")</f>
        <v/>
      </c>
      <c r="B2062" s="190" t="str">
        <f t="shared" si="234"/>
        <v>0CLOSE</v>
      </c>
      <c r="C2062" s="196"/>
      <c r="D2062" s="193"/>
      <c r="E2062" s="193" t="str">
        <f>IFERROR(VLOOKUP(D2062,Sort!B:C,2,0),"")</f>
        <v/>
      </c>
      <c r="F2062" s="194"/>
      <c r="G2062" s="195" t="str">
        <f t="shared" si="235"/>
        <v/>
      </c>
      <c r="H2062" s="243"/>
      <c r="I2062" s="197"/>
      <c r="J2062" s="243"/>
      <c r="K2062" s="197"/>
      <c r="L2062" s="198" t="str">
        <f t="shared" si="236"/>
        <v/>
      </c>
      <c r="M2062" s="199" t="str">
        <f t="shared" si="237"/>
        <v/>
      </c>
      <c r="N2062" s="200" t="str">
        <f t="shared" si="238"/>
        <v xml:space="preserve"> </v>
      </c>
      <c r="O2062" s="201"/>
      <c r="P2062" s="201"/>
      <c r="Q2062" s="202"/>
      <c r="R2062" s="202"/>
      <c r="S2062" s="202"/>
      <c r="T2062" s="193" t="str">
        <f>IFERROR(VLOOKUP(S2062,Sort!E:F,2,0),"")</f>
        <v/>
      </c>
      <c r="U2062" s="115" t="str">
        <f t="shared" si="239"/>
        <v/>
      </c>
      <c r="V2062" s="202" t="s">
        <v>422</v>
      </c>
      <c r="W2062" s="202"/>
      <c r="X2062" s="202"/>
      <c r="Y2062" s="202"/>
      <c r="Z2062" s="193"/>
      <c r="AA2062" s="193" t="s">
        <v>362</v>
      </c>
      <c r="AB2062" s="203"/>
      <c r="AC2062" s="204" t="str">
        <f t="shared" si="240"/>
        <v>CLOSE</v>
      </c>
      <c r="AD2062" s="47" t="str">
        <f t="array" ref="AD2062">IF(D2062="","",INDEX(HM_Unit!$D$1:$AE$1,MATCH(C2062,HM_Unit!$D$2:$AE$2,0)))</f>
        <v/>
      </c>
      <c r="AE2062" s="46"/>
      <c r="AF2062" s="46"/>
      <c r="AG2062" s="46"/>
      <c r="AH2062" s="46"/>
      <c r="AI2062" s="46"/>
      <c r="AJ2062" s="46"/>
      <c r="AK2062" s="46"/>
    </row>
    <row r="2063" spans="1:37" ht="12" customHeight="1">
      <c r="A2063" s="46" t="str">
        <f>IFERROR(VLOOKUP(D2063,Sort!B:D,3,0),"")</f>
        <v/>
      </c>
      <c r="B2063" s="190" t="str">
        <f t="shared" si="234"/>
        <v>0CLOSE</v>
      </c>
      <c r="C2063" s="196"/>
      <c r="D2063" s="193"/>
      <c r="E2063" s="193" t="str">
        <f>IFERROR(VLOOKUP(D2063,Sort!B:C,2,0),"")</f>
        <v/>
      </c>
      <c r="F2063" s="194"/>
      <c r="G2063" s="195" t="str">
        <f t="shared" si="235"/>
        <v/>
      </c>
      <c r="H2063" s="243"/>
      <c r="I2063" s="197"/>
      <c r="J2063" s="243"/>
      <c r="K2063" s="197"/>
      <c r="L2063" s="198" t="str">
        <f t="shared" si="236"/>
        <v/>
      </c>
      <c r="M2063" s="199" t="str">
        <f t="shared" si="237"/>
        <v/>
      </c>
      <c r="N2063" s="200" t="str">
        <f t="shared" si="238"/>
        <v xml:space="preserve"> </v>
      </c>
      <c r="O2063" s="201"/>
      <c r="P2063" s="201"/>
      <c r="Q2063" s="202"/>
      <c r="R2063" s="202"/>
      <c r="S2063" s="202"/>
      <c r="T2063" s="193" t="str">
        <f>IFERROR(VLOOKUP(S2063,Sort!E:F,2,0),"")</f>
        <v/>
      </c>
      <c r="U2063" s="115" t="str">
        <f t="shared" si="239"/>
        <v/>
      </c>
      <c r="V2063" s="202" t="s">
        <v>422</v>
      </c>
      <c r="W2063" s="202"/>
      <c r="X2063" s="202"/>
      <c r="Y2063" s="202"/>
      <c r="Z2063" s="193"/>
      <c r="AA2063" s="193" t="s">
        <v>362</v>
      </c>
      <c r="AB2063" s="203"/>
      <c r="AC2063" s="204" t="str">
        <f t="shared" si="240"/>
        <v>CLOSE</v>
      </c>
      <c r="AD2063" s="47" t="str">
        <f t="array" ref="AD2063">IF(D2063="","",INDEX(HM_Unit!$D$1:$AE$1,MATCH(C2063,HM_Unit!$D$2:$AE$2,0)))</f>
        <v/>
      </c>
      <c r="AE2063" s="46"/>
      <c r="AF2063" s="46"/>
      <c r="AG2063" s="46"/>
      <c r="AH2063" s="46"/>
      <c r="AI2063" s="46"/>
      <c r="AJ2063" s="46"/>
      <c r="AK2063" s="46"/>
    </row>
    <row r="2064" spans="1:37" ht="12" customHeight="1">
      <c r="A2064" s="46" t="str">
        <f>IFERROR(VLOOKUP(D2064,Sort!B:D,3,0),"")</f>
        <v/>
      </c>
      <c r="B2064" s="190" t="str">
        <f t="shared" si="234"/>
        <v>0CLOSE</v>
      </c>
      <c r="C2064" s="196"/>
      <c r="D2064" s="193"/>
      <c r="E2064" s="193" t="str">
        <f>IFERROR(VLOOKUP(D2064,Sort!B:C,2,0),"")</f>
        <v/>
      </c>
      <c r="F2064" s="194"/>
      <c r="G2064" s="195" t="str">
        <f t="shared" si="235"/>
        <v/>
      </c>
      <c r="H2064" s="243"/>
      <c r="I2064" s="197"/>
      <c r="J2064" s="243"/>
      <c r="K2064" s="197"/>
      <c r="L2064" s="198" t="str">
        <f t="shared" si="236"/>
        <v/>
      </c>
      <c r="M2064" s="199" t="str">
        <f t="shared" si="237"/>
        <v/>
      </c>
      <c r="N2064" s="200" t="str">
        <f t="shared" si="238"/>
        <v xml:space="preserve"> </v>
      </c>
      <c r="O2064" s="201"/>
      <c r="P2064" s="201"/>
      <c r="Q2064" s="202"/>
      <c r="R2064" s="202"/>
      <c r="S2064" s="202"/>
      <c r="T2064" s="193" t="str">
        <f>IFERROR(VLOOKUP(S2064,Sort!E:F,2,0),"")</f>
        <v/>
      </c>
      <c r="U2064" s="115" t="str">
        <f t="shared" si="239"/>
        <v/>
      </c>
      <c r="V2064" s="202" t="s">
        <v>422</v>
      </c>
      <c r="W2064" s="202"/>
      <c r="X2064" s="202"/>
      <c r="Y2064" s="202"/>
      <c r="Z2064" s="193"/>
      <c r="AA2064" s="193" t="s">
        <v>362</v>
      </c>
      <c r="AB2064" s="203"/>
      <c r="AC2064" s="204" t="str">
        <f t="shared" si="240"/>
        <v>CLOSE</v>
      </c>
      <c r="AD2064" s="47" t="str">
        <f t="array" ref="AD2064">IF(D2064="","",INDEX(HM_Unit!$D$1:$AE$1,MATCH(C2064,HM_Unit!$D$2:$AE$2,0)))</f>
        <v/>
      </c>
      <c r="AE2064" s="46"/>
      <c r="AF2064" s="46"/>
      <c r="AG2064" s="46"/>
      <c r="AH2064" s="46"/>
      <c r="AI2064" s="46"/>
      <c r="AJ2064" s="46"/>
      <c r="AK2064" s="46"/>
    </row>
    <row r="2065" spans="1:37" ht="12" customHeight="1">
      <c r="A2065" s="46" t="str">
        <f>IFERROR(VLOOKUP(D2065,Sort!B:D,3,0),"")</f>
        <v/>
      </c>
      <c r="B2065" s="190" t="str">
        <f t="shared" si="234"/>
        <v>0CLOSE</v>
      </c>
      <c r="C2065" s="196"/>
      <c r="D2065" s="193"/>
      <c r="E2065" s="193" t="str">
        <f>IFERROR(VLOOKUP(D2065,Sort!B:C,2,0),"")</f>
        <v/>
      </c>
      <c r="F2065" s="194"/>
      <c r="G2065" s="195" t="str">
        <f t="shared" si="235"/>
        <v/>
      </c>
      <c r="H2065" s="243"/>
      <c r="I2065" s="197"/>
      <c r="J2065" s="243"/>
      <c r="K2065" s="197"/>
      <c r="L2065" s="198" t="str">
        <f t="shared" si="236"/>
        <v/>
      </c>
      <c r="M2065" s="199" t="str">
        <f t="shared" si="237"/>
        <v/>
      </c>
      <c r="N2065" s="200" t="str">
        <f t="shared" si="238"/>
        <v xml:space="preserve"> </v>
      </c>
      <c r="O2065" s="201"/>
      <c r="P2065" s="201"/>
      <c r="Q2065" s="202"/>
      <c r="R2065" s="202"/>
      <c r="S2065" s="202"/>
      <c r="T2065" s="193" t="str">
        <f>IFERROR(VLOOKUP(S2065,Sort!E:F,2,0),"")</f>
        <v/>
      </c>
      <c r="U2065" s="115" t="str">
        <f t="shared" si="239"/>
        <v/>
      </c>
      <c r="V2065" s="202" t="s">
        <v>422</v>
      </c>
      <c r="W2065" s="202"/>
      <c r="X2065" s="202"/>
      <c r="Y2065" s="202"/>
      <c r="Z2065" s="193"/>
      <c r="AA2065" s="193" t="s">
        <v>362</v>
      </c>
      <c r="AB2065" s="203"/>
      <c r="AC2065" s="204" t="str">
        <f t="shared" si="240"/>
        <v>CLOSE</v>
      </c>
      <c r="AD2065" s="47" t="str">
        <f t="array" ref="AD2065">IF(D2065="","",INDEX(HM_Unit!$D$1:$AE$1,MATCH(C2065,HM_Unit!$D$2:$AE$2,0)))</f>
        <v/>
      </c>
      <c r="AE2065" s="46"/>
      <c r="AF2065" s="46"/>
      <c r="AG2065" s="46"/>
      <c r="AH2065" s="46"/>
      <c r="AI2065" s="46"/>
      <c r="AJ2065" s="46"/>
      <c r="AK2065" s="46"/>
    </row>
    <row r="2066" spans="1:37" ht="12" customHeight="1">
      <c r="A2066" s="46" t="str">
        <f>IFERROR(VLOOKUP(D2066,Sort!B:D,3,0),"")</f>
        <v/>
      </c>
      <c r="B2066" s="190" t="str">
        <f t="shared" si="234"/>
        <v>0CLOSE</v>
      </c>
      <c r="C2066" s="196"/>
      <c r="D2066" s="193"/>
      <c r="E2066" s="193" t="str">
        <f>IFERROR(VLOOKUP(D2066,Sort!B:C,2,0),"")</f>
        <v/>
      </c>
      <c r="F2066" s="194"/>
      <c r="G2066" s="195" t="str">
        <f t="shared" si="235"/>
        <v/>
      </c>
      <c r="H2066" s="243"/>
      <c r="I2066" s="197"/>
      <c r="J2066" s="243"/>
      <c r="K2066" s="197"/>
      <c r="L2066" s="198" t="str">
        <f t="shared" si="236"/>
        <v/>
      </c>
      <c r="M2066" s="199" t="str">
        <f t="shared" si="237"/>
        <v/>
      </c>
      <c r="N2066" s="200" t="str">
        <f t="shared" si="238"/>
        <v xml:space="preserve"> </v>
      </c>
      <c r="O2066" s="201"/>
      <c r="P2066" s="201"/>
      <c r="Q2066" s="202"/>
      <c r="R2066" s="202"/>
      <c r="S2066" s="202"/>
      <c r="T2066" s="193" t="str">
        <f>IFERROR(VLOOKUP(S2066,Sort!E:F,2,0),"")</f>
        <v/>
      </c>
      <c r="U2066" s="115" t="str">
        <f t="shared" si="239"/>
        <v/>
      </c>
      <c r="V2066" s="202" t="s">
        <v>422</v>
      </c>
      <c r="W2066" s="202"/>
      <c r="X2066" s="202"/>
      <c r="Y2066" s="202"/>
      <c r="Z2066" s="193"/>
      <c r="AA2066" s="193" t="s">
        <v>362</v>
      </c>
      <c r="AB2066" s="203"/>
      <c r="AC2066" s="204" t="str">
        <f t="shared" si="240"/>
        <v>CLOSE</v>
      </c>
      <c r="AD2066" s="47" t="str">
        <f t="array" ref="AD2066">IF(D2066="","",INDEX(HM_Unit!$D$1:$AE$1,MATCH(C2066,HM_Unit!$D$2:$AE$2,0)))</f>
        <v/>
      </c>
      <c r="AE2066" s="46"/>
      <c r="AF2066" s="46"/>
      <c r="AG2066" s="46"/>
      <c r="AH2066" s="46"/>
      <c r="AI2066" s="46"/>
      <c r="AJ2066" s="46"/>
      <c r="AK2066" s="46"/>
    </row>
    <row r="2067" spans="1:37" ht="12" customHeight="1">
      <c r="A2067" s="46" t="str">
        <f>IFERROR(VLOOKUP(D2067,Sort!B:D,3,0),"")</f>
        <v/>
      </c>
      <c r="B2067" s="190" t="str">
        <f t="shared" si="234"/>
        <v>0CLOSE</v>
      </c>
      <c r="C2067" s="196"/>
      <c r="D2067" s="193"/>
      <c r="E2067" s="193" t="str">
        <f>IFERROR(VLOOKUP(D2067,Sort!B:C,2,0),"")</f>
        <v/>
      </c>
      <c r="F2067" s="194"/>
      <c r="G2067" s="195" t="str">
        <f t="shared" si="235"/>
        <v/>
      </c>
      <c r="H2067" s="243"/>
      <c r="I2067" s="197"/>
      <c r="J2067" s="243"/>
      <c r="K2067" s="197"/>
      <c r="L2067" s="198" t="str">
        <f t="shared" si="236"/>
        <v/>
      </c>
      <c r="M2067" s="199" t="str">
        <f t="shared" si="237"/>
        <v/>
      </c>
      <c r="N2067" s="200" t="str">
        <f t="shared" si="238"/>
        <v xml:space="preserve"> </v>
      </c>
      <c r="O2067" s="201"/>
      <c r="P2067" s="201"/>
      <c r="Q2067" s="202"/>
      <c r="R2067" s="202"/>
      <c r="S2067" s="202"/>
      <c r="T2067" s="193" t="str">
        <f>IFERROR(VLOOKUP(S2067,Sort!E:F,2,0),"")</f>
        <v/>
      </c>
      <c r="U2067" s="115" t="str">
        <f t="shared" si="239"/>
        <v/>
      </c>
      <c r="V2067" s="202" t="s">
        <v>422</v>
      </c>
      <c r="W2067" s="202"/>
      <c r="X2067" s="202"/>
      <c r="Y2067" s="202"/>
      <c r="Z2067" s="193"/>
      <c r="AA2067" s="193" t="s">
        <v>362</v>
      </c>
      <c r="AB2067" s="203"/>
      <c r="AC2067" s="204" t="str">
        <f t="shared" si="240"/>
        <v>CLOSE</v>
      </c>
      <c r="AD2067" s="47" t="str">
        <f t="array" ref="AD2067">IF(D2067="","",INDEX(HM_Unit!$D$1:$AE$1,MATCH(C2067,HM_Unit!$D$2:$AE$2,0)))</f>
        <v/>
      </c>
      <c r="AE2067" s="46"/>
      <c r="AF2067" s="46"/>
      <c r="AG2067" s="46"/>
      <c r="AH2067" s="46"/>
      <c r="AI2067" s="46"/>
      <c r="AJ2067" s="46"/>
      <c r="AK2067" s="46"/>
    </row>
    <row r="2068" spans="1:37" ht="12" customHeight="1">
      <c r="A2068" s="46" t="str">
        <f>IFERROR(VLOOKUP(D2068,Sort!B:D,3,0),"")</f>
        <v/>
      </c>
      <c r="B2068" s="190" t="str">
        <f t="shared" si="234"/>
        <v>0CLOSE</v>
      </c>
      <c r="C2068" s="196"/>
      <c r="D2068" s="193"/>
      <c r="E2068" s="193" t="str">
        <f>IFERROR(VLOOKUP(D2068,Sort!B:C,2,0),"")</f>
        <v/>
      </c>
      <c r="F2068" s="194"/>
      <c r="G2068" s="195" t="str">
        <f t="shared" si="235"/>
        <v/>
      </c>
      <c r="H2068" s="243"/>
      <c r="I2068" s="197"/>
      <c r="J2068" s="243"/>
      <c r="K2068" s="197"/>
      <c r="L2068" s="198" t="str">
        <f t="shared" si="236"/>
        <v/>
      </c>
      <c r="M2068" s="199" t="str">
        <f t="shared" si="237"/>
        <v/>
      </c>
      <c r="N2068" s="200" t="str">
        <f t="shared" si="238"/>
        <v xml:space="preserve"> </v>
      </c>
      <c r="O2068" s="201"/>
      <c r="P2068" s="201"/>
      <c r="Q2068" s="202"/>
      <c r="R2068" s="202"/>
      <c r="S2068" s="202"/>
      <c r="T2068" s="193" t="str">
        <f>IFERROR(VLOOKUP(S2068,Sort!E:F,2,0),"")</f>
        <v/>
      </c>
      <c r="U2068" s="115" t="str">
        <f t="shared" si="239"/>
        <v/>
      </c>
      <c r="V2068" s="202" t="s">
        <v>422</v>
      </c>
      <c r="W2068" s="202"/>
      <c r="X2068" s="202"/>
      <c r="Y2068" s="202"/>
      <c r="Z2068" s="193"/>
      <c r="AA2068" s="193" t="s">
        <v>362</v>
      </c>
      <c r="AB2068" s="203"/>
      <c r="AC2068" s="204" t="str">
        <f t="shared" si="240"/>
        <v>CLOSE</v>
      </c>
      <c r="AD2068" s="47" t="str">
        <f t="array" ref="AD2068">IF(D2068="","",INDEX(HM_Unit!$D$1:$AE$1,MATCH(C2068,HM_Unit!$D$2:$AE$2,0)))</f>
        <v/>
      </c>
      <c r="AE2068" s="46"/>
      <c r="AF2068" s="46"/>
      <c r="AG2068" s="46"/>
      <c r="AH2068" s="46"/>
      <c r="AI2068" s="46"/>
      <c r="AJ2068" s="46"/>
      <c r="AK2068" s="46"/>
    </row>
    <row r="2069" spans="1:37" ht="12" customHeight="1">
      <c r="A2069" s="46" t="str">
        <f>IFERROR(VLOOKUP(D2069,Sort!B:D,3,0),"")</f>
        <v/>
      </c>
      <c r="B2069" s="190" t="str">
        <f t="shared" si="234"/>
        <v>0CLOSE</v>
      </c>
      <c r="C2069" s="196"/>
      <c r="D2069" s="193"/>
      <c r="E2069" s="193" t="str">
        <f>IFERROR(VLOOKUP(D2069,Sort!B:C,2,0),"")</f>
        <v/>
      </c>
      <c r="F2069" s="194"/>
      <c r="G2069" s="195" t="str">
        <f t="shared" si="235"/>
        <v/>
      </c>
      <c r="H2069" s="243"/>
      <c r="I2069" s="197"/>
      <c r="J2069" s="243"/>
      <c r="K2069" s="197"/>
      <c r="L2069" s="198" t="str">
        <f t="shared" si="236"/>
        <v/>
      </c>
      <c r="M2069" s="199" t="str">
        <f t="shared" si="237"/>
        <v/>
      </c>
      <c r="N2069" s="200" t="str">
        <f t="shared" si="238"/>
        <v xml:space="preserve"> </v>
      </c>
      <c r="O2069" s="201"/>
      <c r="P2069" s="201"/>
      <c r="Q2069" s="202"/>
      <c r="R2069" s="202"/>
      <c r="S2069" s="202"/>
      <c r="T2069" s="193" t="str">
        <f>IFERROR(VLOOKUP(S2069,Sort!E:F,2,0),"")</f>
        <v/>
      </c>
      <c r="U2069" s="115" t="str">
        <f t="shared" si="239"/>
        <v/>
      </c>
      <c r="V2069" s="202" t="s">
        <v>422</v>
      </c>
      <c r="W2069" s="202"/>
      <c r="X2069" s="202"/>
      <c r="Y2069" s="202"/>
      <c r="Z2069" s="193"/>
      <c r="AA2069" s="193" t="s">
        <v>362</v>
      </c>
      <c r="AB2069" s="203"/>
      <c r="AC2069" s="204" t="str">
        <f t="shared" si="240"/>
        <v>CLOSE</v>
      </c>
      <c r="AD2069" s="47" t="str">
        <f t="array" ref="AD2069">IF(D2069="","",INDEX(HM_Unit!$D$1:$AE$1,MATCH(C2069,HM_Unit!$D$2:$AE$2,0)))</f>
        <v/>
      </c>
      <c r="AE2069" s="46"/>
      <c r="AF2069" s="46"/>
      <c r="AG2069" s="46"/>
      <c r="AH2069" s="46"/>
      <c r="AI2069" s="46"/>
      <c r="AJ2069" s="46"/>
      <c r="AK2069" s="46"/>
    </row>
    <row r="2070" spans="1:37" ht="12" customHeight="1">
      <c r="A2070" s="46" t="str">
        <f>IFERROR(VLOOKUP(D2070,Sort!B:D,3,0),"")</f>
        <v/>
      </c>
      <c r="B2070" s="190" t="str">
        <f t="shared" si="234"/>
        <v>0CLOSE</v>
      </c>
      <c r="C2070" s="196"/>
      <c r="D2070" s="193"/>
      <c r="E2070" s="193" t="str">
        <f>IFERROR(VLOOKUP(D2070,Sort!B:C,2,0),"")</f>
        <v/>
      </c>
      <c r="F2070" s="194"/>
      <c r="G2070" s="195" t="str">
        <f t="shared" si="235"/>
        <v/>
      </c>
      <c r="H2070" s="243"/>
      <c r="I2070" s="197"/>
      <c r="J2070" s="243"/>
      <c r="K2070" s="197"/>
      <c r="L2070" s="198" t="str">
        <f t="shared" si="236"/>
        <v/>
      </c>
      <c r="M2070" s="199" t="str">
        <f t="shared" si="237"/>
        <v/>
      </c>
      <c r="N2070" s="200" t="str">
        <f t="shared" si="238"/>
        <v xml:space="preserve"> </v>
      </c>
      <c r="O2070" s="201"/>
      <c r="P2070" s="201"/>
      <c r="Q2070" s="202"/>
      <c r="R2070" s="202"/>
      <c r="S2070" s="202"/>
      <c r="T2070" s="193" t="str">
        <f>IFERROR(VLOOKUP(S2070,Sort!E:F,2,0),"")</f>
        <v/>
      </c>
      <c r="U2070" s="115" t="str">
        <f t="shared" si="239"/>
        <v/>
      </c>
      <c r="V2070" s="202" t="s">
        <v>422</v>
      </c>
      <c r="W2070" s="202"/>
      <c r="X2070" s="202"/>
      <c r="Y2070" s="202"/>
      <c r="Z2070" s="193"/>
      <c r="AA2070" s="193" t="s">
        <v>362</v>
      </c>
      <c r="AB2070" s="203"/>
      <c r="AC2070" s="204" t="str">
        <f t="shared" si="240"/>
        <v>CLOSE</v>
      </c>
      <c r="AD2070" s="47" t="str">
        <f t="array" ref="AD2070">IF(D2070="","",INDEX(HM_Unit!$D$1:$AE$1,MATCH(C2070,HM_Unit!$D$2:$AE$2,0)))</f>
        <v/>
      </c>
      <c r="AE2070" s="46"/>
      <c r="AF2070" s="46"/>
      <c r="AG2070" s="46"/>
      <c r="AH2070" s="46"/>
      <c r="AI2070" s="46"/>
      <c r="AJ2070" s="46"/>
      <c r="AK2070" s="46"/>
    </row>
    <row r="2071" spans="1:37" ht="12" customHeight="1">
      <c r="A2071" s="46" t="str">
        <f>IFERROR(VLOOKUP(D2071,Sort!B:D,3,0),"")</f>
        <v/>
      </c>
      <c r="B2071" s="190" t="str">
        <f t="shared" si="234"/>
        <v>0CLOSE</v>
      </c>
      <c r="C2071" s="196"/>
      <c r="D2071" s="193"/>
      <c r="E2071" s="193" t="str">
        <f>IFERROR(VLOOKUP(D2071,Sort!B:C,2,0),"")</f>
        <v/>
      </c>
      <c r="F2071" s="194"/>
      <c r="G2071" s="195" t="str">
        <f t="shared" si="235"/>
        <v/>
      </c>
      <c r="H2071" s="243"/>
      <c r="I2071" s="197"/>
      <c r="J2071" s="243"/>
      <c r="K2071" s="197"/>
      <c r="L2071" s="198" t="str">
        <f t="shared" si="236"/>
        <v/>
      </c>
      <c r="M2071" s="199" t="str">
        <f t="shared" si="237"/>
        <v/>
      </c>
      <c r="N2071" s="200" t="str">
        <f t="shared" si="238"/>
        <v xml:space="preserve"> </v>
      </c>
      <c r="O2071" s="201"/>
      <c r="P2071" s="201"/>
      <c r="Q2071" s="202"/>
      <c r="R2071" s="202"/>
      <c r="S2071" s="202"/>
      <c r="T2071" s="193" t="str">
        <f>IFERROR(VLOOKUP(S2071,Sort!E:F,2,0),"")</f>
        <v/>
      </c>
      <c r="U2071" s="115" t="str">
        <f t="shared" si="239"/>
        <v/>
      </c>
      <c r="V2071" s="202" t="s">
        <v>422</v>
      </c>
      <c r="W2071" s="202"/>
      <c r="X2071" s="202"/>
      <c r="Y2071" s="202"/>
      <c r="Z2071" s="193"/>
      <c r="AA2071" s="193" t="s">
        <v>362</v>
      </c>
      <c r="AB2071" s="203"/>
      <c r="AC2071" s="204" t="str">
        <f t="shared" si="240"/>
        <v>CLOSE</v>
      </c>
      <c r="AD2071" s="47" t="str">
        <f t="array" ref="AD2071">IF(D2071="","",INDEX(HM_Unit!$D$1:$AE$1,MATCH(C2071,HM_Unit!$D$2:$AE$2,0)))</f>
        <v/>
      </c>
      <c r="AE2071" s="46"/>
      <c r="AF2071" s="46"/>
      <c r="AG2071" s="46"/>
      <c r="AH2071" s="46"/>
      <c r="AI2071" s="46"/>
      <c r="AJ2071" s="46"/>
      <c r="AK2071" s="46"/>
    </row>
    <row r="2072" spans="1:37" ht="12" customHeight="1">
      <c r="A2072" s="46" t="str">
        <f>IFERROR(VLOOKUP(D2072,Sort!B:D,3,0),"")</f>
        <v/>
      </c>
      <c r="B2072" s="190" t="str">
        <f t="shared" si="234"/>
        <v>0CLOSE</v>
      </c>
      <c r="C2072" s="196"/>
      <c r="D2072" s="193"/>
      <c r="E2072" s="193" t="str">
        <f>IFERROR(VLOOKUP(D2072,Sort!B:C,2,0),"")</f>
        <v/>
      </c>
      <c r="F2072" s="194"/>
      <c r="G2072" s="195" t="str">
        <f t="shared" si="235"/>
        <v/>
      </c>
      <c r="H2072" s="243"/>
      <c r="I2072" s="197"/>
      <c r="J2072" s="243"/>
      <c r="K2072" s="197"/>
      <c r="L2072" s="198" t="str">
        <f t="shared" si="236"/>
        <v/>
      </c>
      <c r="M2072" s="199" t="str">
        <f t="shared" si="237"/>
        <v/>
      </c>
      <c r="N2072" s="200" t="str">
        <f t="shared" si="238"/>
        <v xml:space="preserve"> </v>
      </c>
      <c r="O2072" s="201"/>
      <c r="P2072" s="201"/>
      <c r="Q2072" s="202"/>
      <c r="R2072" s="202"/>
      <c r="S2072" s="202"/>
      <c r="T2072" s="193" t="str">
        <f>IFERROR(VLOOKUP(S2072,Sort!E:F,2,0),"")</f>
        <v/>
      </c>
      <c r="U2072" s="115" t="str">
        <f t="shared" si="239"/>
        <v/>
      </c>
      <c r="V2072" s="202" t="s">
        <v>422</v>
      </c>
      <c r="W2072" s="202"/>
      <c r="X2072" s="202"/>
      <c r="Y2072" s="202"/>
      <c r="Z2072" s="193"/>
      <c r="AA2072" s="193" t="s">
        <v>362</v>
      </c>
      <c r="AB2072" s="203"/>
      <c r="AC2072" s="204" t="str">
        <f t="shared" si="240"/>
        <v>CLOSE</v>
      </c>
      <c r="AD2072" s="47" t="str">
        <f t="array" ref="AD2072">IF(D2072="","",INDEX(HM_Unit!$D$1:$AE$1,MATCH(C2072,HM_Unit!$D$2:$AE$2,0)))</f>
        <v/>
      </c>
      <c r="AE2072" s="46"/>
      <c r="AF2072" s="46"/>
      <c r="AG2072" s="46"/>
      <c r="AH2072" s="46"/>
      <c r="AI2072" s="46"/>
      <c r="AJ2072" s="46"/>
      <c r="AK2072" s="46"/>
    </row>
    <row r="2073" spans="1:37" ht="12" customHeight="1">
      <c r="A2073" s="46" t="str">
        <f>IFERROR(VLOOKUP(D2073,Sort!B:D,3,0),"")</f>
        <v/>
      </c>
      <c r="B2073" s="190" t="str">
        <f t="shared" si="234"/>
        <v>0CLOSE</v>
      </c>
      <c r="C2073" s="196"/>
      <c r="D2073" s="193"/>
      <c r="E2073" s="193" t="str">
        <f>IFERROR(VLOOKUP(D2073,Sort!B:C,2,0),"")</f>
        <v/>
      </c>
      <c r="F2073" s="194"/>
      <c r="G2073" s="195" t="str">
        <f t="shared" si="235"/>
        <v/>
      </c>
      <c r="H2073" s="243"/>
      <c r="I2073" s="197"/>
      <c r="J2073" s="243"/>
      <c r="K2073" s="197"/>
      <c r="L2073" s="198" t="str">
        <f t="shared" si="236"/>
        <v/>
      </c>
      <c r="M2073" s="199" t="str">
        <f t="shared" si="237"/>
        <v/>
      </c>
      <c r="N2073" s="200" t="str">
        <f t="shared" si="238"/>
        <v xml:space="preserve"> </v>
      </c>
      <c r="O2073" s="201"/>
      <c r="P2073" s="201"/>
      <c r="Q2073" s="202"/>
      <c r="R2073" s="202"/>
      <c r="S2073" s="202"/>
      <c r="T2073" s="193" t="str">
        <f>IFERROR(VLOOKUP(S2073,Sort!E:F,2,0),"")</f>
        <v/>
      </c>
      <c r="U2073" s="115" t="str">
        <f t="shared" si="239"/>
        <v/>
      </c>
      <c r="V2073" s="202" t="s">
        <v>422</v>
      </c>
      <c r="W2073" s="202"/>
      <c r="X2073" s="202"/>
      <c r="Y2073" s="202"/>
      <c r="Z2073" s="193"/>
      <c r="AA2073" s="193" t="s">
        <v>362</v>
      </c>
      <c r="AB2073" s="203"/>
      <c r="AC2073" s="204" t="str">
        <f t="shared" si="240"/>
        <v>CLOSE</v>
      </c>
      <c r="AD2073" s="47" t="str">
        <f t="array" ref="AD2073">IF(D2073="","",INDEX(HM_Unit!$D$1:$AE$1,MATCH(C2073,HM_Unit!$D$2:$AE$2,0)))</f>
        <v/>
      </c>
      <c r="AE2073" s="46"/>
      <c r="AF2073" s="46"/>
      <c r="AG2073" s="46"/>
      <c r="AH2073" s="46"/>
      <c r="AI2073" s="46"/>
      <c r="AJ2073" s="46"/>
      <c r="AK2073" s="46"/>
    </row>
    <row r="2074" spans="1:37" ht="12" customHeight="1">
      <c r="A2074" s="46" t="str">
        <f>IFERROR(VLOOKUP(D2074,Sort!B:D,3,0),"")</f>
        <v/>
      </c>
      <c r="B2074" s="190" t="str">
        <f t="shared" si="234"/>
        <v>0CLOSE</v>
      </c>
      <c r="C2074" s="196"/>
      <c r="D2074" s="193"/>
      <c r="E2074" s="193" t="str">
        <f>IFERROR(VLOOKUP(D2074,Sort!B:C,2,0),"")</f>
        <v/>
      </c>
      <c r="F2074" s="194"/>
      <c r="G2074" s="195" t="str">
        <f t="shared" si="235"/>
        <v/>
      </c>
      <c r="H2074" s="243"/>
      <c r="I2074" s="197"/>
      <c r="J2074" s="243"/>
      <c r="K2074" s="197"/>
      <c r="L2074" s="198" t="str">
        <f t="shared" si="236"/>
        <v/>
      </c>
      <c r="M2074" s="199" t="str">
        <f t="shared" si="237"/>
        <v/>
      </c>
      <c r="N2074" s="200" t="str">
        <f t="shared" si="238"/>
        <v xml:space="preserve"> </v>
      </c>
      <c r="O2074" s="201"/>
      <c r="P2074" s="201"/>
      <c r="Q2074" s="202"/>
      <c r="R2074" s="202"/>
      <c r="S2074" s="202"/>
      <c r="T2074" s="193" t="str">
        <f>IFERROR(VLOOKUP(S2074,Sort!E:F,2,0),"")</f>
        <v/>
      </c>
      <c r="U2074" s="115" t="str">
        <f t="shared" si="239"/>
        <v/>
      </c>
      <c r="V2074" s="202" t="s">
        <v>422</v>
      </c>
      <c r="W2074" s="202"/>
      <c r="X2074" s="202"/>
      <c r="Y2074" s="202"/>
      <c r="Z2074" s="193"/>
      <c r="AA2074" s="193" t="s">
        <v>362</v>
      </c>
      <c r="AB2074" s="203"/>
      <c r="AC2074" s="204" t="str">
        <f t="shared" si="240"/>
        <v>CLOSE</v>
      </c>
      <c r="AD2074" s="47" t="str">
        <f t="array" ref="AD2074">IF(D2074="","",INDEX(HM_Unit!$D$1:$AE$1,MATCH(C2074,HM_Unit!$D$2:$AE$2,0)))</f>
        <v/>
      </c>
      <c r="AE2074" s="46"/>
      <c r="AF2074" s="46"/>
      <c r="AG2074" s="46"/>
      <c r="AH2074" s="46"/>
      <c r="AI2074" s="46"/>
      <c r="AJ2074" s="46"/>
      <c r="AK2074" s="46"/>
    </row>
    <row r="2075" spans="1:37" ht="12" customHeight="1">
      <c r="A2075" s="46" t="str">
        <f>IFERROR(VLOOKUP(D2075,Sort!B:D,3,0),"")</f>
        <v/>
      </c>
      <c r="B2075" s="190" t="str">
        <f t="shared" si="234"/>
        <v>0CLOSE</v>
      </c>
      <c r="C2075" s="196"/>
      <c r="D2075" s="193"/>
      <c r="E2075" s="193" t="str">
        <f>IFERROR(VLOOKUP(D2075,Sort!B:C,2,0),"")</f>
        <v/>
      </c>
      <c r="F2075" s="194"/>
      <c r="G2075" s="195" t="str">
        <f t="shared" si="235"/>
        <v/>
      </c>
      <c r="H2075" s="243"/>
      <c r="I2075" s="197"/>
      <c r="J2075" s="243"/>
      <c r="K2075" s="197"/>
      <c r="L2075" s="198" t="str">
        <f t="shared" si="236"/>
        <v/>
      </c>
      <c r="M2075" s="199" t="str">
        <f t="shared" si="237"/>
        <v/>
      </c>
      <c r="N2075" s="200" t="str">
        <f t="shared" si="238"/>
        <v xml:space="preserve"> </v>
      </c>
      <c r="O2075" s="201"/>
      <c r="P2075" s="201"/>
      <c r="Q2075" s="202"/>
      <c r="R2075" s="202"/>
      <c r="S2075" s="202"/>
      <c r="T2075" s="193" t="str">
        <f>IFERROR(VLOOKUP(S2075,Sort!E:F,2,0),"")</f>
        <v/>
      </c>
      <c r="U2075" s="115" t="str">
        <f t="shared" si="239"/>
        <v/>
      </c>
      <c r="V2075" s="202" t="s">
        <v>422</v>
      </c>
      <c r="W2075" s="202"/>
      <c r="X2075" s="202"/>
      <c r="Y2075" s="202"/>
      <c r="Z2075" s="193"/>
      <c r="AA2075" s="193" t="s">
        <v>362</v>
      </c>
      <c r="AB2075" s="203"/>
      <c r="AC2075" s="204" t="str">
        <f t="shared" si="240"/>
        <v>CLOSE</v>
      </c>
      <c r="AD2075" s="47" t="str">
        <f t="array" ref="AD2075">IF(D2075="","",INDEX(HM_Unit!$D$1:$AE$1,MATCH(C2075,HM_Unit!$D$2:$AE$2,0)))</f>
        <v/>
      </c>
      <c r="AE2075" s="46"/>
      <c r="AF2075" s="46"/>
      <c r="AG2075" s="46"/>
      <c r="AH2075" s="46"/>
      <c r="AI2075" s="46"/>
      <c r="AJ2075" s="46"/>
      <c r="AK2075" s="46"/>
    </row>
    <row r="2076" spans="1:37" ht="12" customHeight="1">
      <c r="A2076" s="46" t="str">
        <f>IFERROR(VLOOKUP(D2076,Sort!B:D,3,0),"")</f>
        <v/>
      </c>
      <c r="B2076" s="190" t="str">
        <f t="shared" si="234"/>
        <v>0CLOSE</v>
      </c>
      <c r="C2076" s="196"/>
      <c r="D2076" s="193"/>
      <c r="E2076" s="193" t="str">
        <f>IFERROR(VLOOKUP(D2076,Sort!B:C,2,0),"")</f>
        <v/>
      </c>
      <c r="F2076" s="194"/>
      <c r="G2076" s="195" t="str">
        <f t="shared" si="235"/>
        <v/>
      </c>
      <c r="H2076" s="243"/>
      <c r="I2076" s="197"/>
      <c r="J2076" s="243"/>
      <c r="K2076" s="197"/>
      <c r="L2076" s="198" t="str">
        <f t="shared" si="236"/>
        <v/>
      </c>
      <c r="M2076" s="199" t="str">
        <f t="shared" si="237"/>
        <v/>
      </c>
      <c r="N2076" s="200" t="str">
        <f t="shared" si="238"/>
        <v xml:space="preserve"> </v>
      </c>
      <c r="O2076" s="201"/>
      <c r="P2076" s="201"/>
      <c r="Q2076" s="202"/>
      <c r="R2076" s="202"/>
      <c r="S2076" s="202"/>
      <c r="T2076" s="193" t="str">
        <f>IFERROR(VLOOKUP(S2076,Sort!E:F,2,0),"")</f>
        <v/>
      </c>
      <c r="U2076" s="115" t="str">
        <f t="shared" si="239"/>
        <v/>
      </c>
      <c r="V2076" s="202" t="s">
        <v>422</v>
      </c>
      <c r="W2076" s="202"/>
      <c r="X2076" s="202"/>
      <c r="Y2076" s="202"/>
      <c r="Z2076" s="193"/>
      <c r="AA2076" s="193" t="s">
        <v>362</v>
      </c>
      <c r="AB2076" s="203"/>
      <c r="AC2076" s="204" t="str">
        <f t="shared" si="240"/>
        <v>CLOSE</v>
      </c>
      <c r="AD2076" s="47" t="str">
        <f t="array" ref="AD2076">IF(D2076="","",INDEX(HM_Unit!$D$1:$AE$1,MATCH(C2076,HM_Unit!$D$2:$AE$2,0)))</f>
        <v/>
      </c>
      <c r="AE2076" s="46"/>
      <c r="AF2076" s="46"/>
      <c r="AG2076" s="46"/>
      <c r="AH2076" s="46"/>
      <c r="AI2076" s="46"/>
      <c r="AJ2076" s="46"/>
      <c r="AK2076" s="46"/>
    </row>
    <row r="2077" spans="1:37" ht="12" customHeight="1">
      <c r="A2077" s="46" t="str">
        <f>IFERROR(VLOOKUP(D2077,Sort!B:D,3,0),"")</f>
        <v/>
      </c>
      <c r="B2077" s="190" t="str">
        <f t="shared" si="234"/>
        <v>0CLOSE</v>
      </c>
      <c r="C2077" s="196"/>
      <c r="D2077" s="193"/>
      <c r="E2077" s="193" t="str">
        <f>IFERROR(VLOOKUP(D2077,Sort!B:C,2,0),"")</f>
        <v/>
      </c>
      <c r="F2077" s="194"/>
      <c r="G2077" s="195" t="str">
        <f t="shared" si="235"/>
        <v/>
      </c>
      <c r="H2077" s="243"/>
      <c r="I2077" s="197"/>
      <c r="J2077" s="243"/>
      <c r="K2077" s="197"/>
      <c r="L2077" s="198" t="str">
        <f t="shared" si="236"/>
        <v/>
      </c>
      <c r="M2077" s="199" t="str">
        <f t="shared" si="237"/>
        <v/>
      </c>
      <c r="N2077" s="200" t="str">
        <f t="shared" si="238"/>
        <v xml:space="preserve"> </v>
      </c>
      <c r="O2077" s="201"/>
      <c r="P2077" s="201"/>
      <c r="Q2077" s="202"/>
      <c r="R2077" s="202"/>
      <c r="S2077" s="202"/>
      <c r="T2077" s="193" t="str">
        <f>IFERROR(VLOOKUP(S2077,Sort!E:F,2,0),"")</f>
        <v/>
      </c>
      <c r="U2077" s="115" t="str">
        <f t="shared" si="239"/>
        <v/>
      </c>
      <c r="V2077" s="202" t="s">
        <v>422</v>
      </c>
      <c r="W2077" s="202"/>
      <c r="X2077" s="202"/>
      <c r="Y2077" s="202"/>
      <c r="Z2077" s="193"/>
      <c r="AA2077" s="193" t="s">
        <v>362</v>
      </c>
      <c r="AB2077" s="203"/>
      <c r="AC2077" s="204" t="str">
        <f t="shared" si="240"/>
        <v>CLOSE</v>
      </c>
      <c r="AD2077" s="47" t="str">
        <f t="array" ref="AD2077">IF(D2077="","",INDEX(HM_Unit!$D$1:$AE$1,MATCH(C2077,HM_Unit!$D$2:$AE$2,0)))</f>
        <v/>
      </c>
      <c r="AE2077" s="46"/>
      <c r="AF2077" s="46"/>
      <c r="AG2077" s="46"/>
      <c r="AH2077" s="46"/>
      <c r="AI2077" s="46"/>
      <c r="AJ2077" s="46"/>
      <c r="AK2077" s="46"/>
    </row>
    <row r="2078" spans="1:37" ht="12" customHeight="1">
      <c r="A2078" s="46" t="str">
        <f>IFERROR(VLOOKUP(D2078,Sort!B:D,3,0),"")</f>
        <v/>
      </c>
      <c r="B2078" s="190" t="str">
        <f t="shared" si="234"/>
        <v>0CLOSE</v>
      </c>
      <c r="C2078" s="196"/>
      <c r="D2078" s="193"/>
      <c r="E2078" s="193" t="str">
        <f>IFERROR(VLOOKUP(D2078,Sort!B:C,2,0),"")</f>
        <v/>
      </c>
      <c r="F2078" s="194"/>
      <c r="G2078" s="195" t="str">
        <f t="shared" si="235"/>
        <v/>
      </c>
      <c r="H2078" s="243"/>
      <c r="I2078" s="197"/>
      <c r="J2078" s="243"/>
      <c r="K2078" s="197"/>
      <c r="L2078" s="198" t="str">
        <f t="shared" si="236"/>
        <v/>
      </c>
      <c r="M2078" s="199" t="str">
        <f t="shared" si="237"/>
        <v/>
      </c>
      <c r="N2078" s="200" t="str">
        <f t="shared" si="238"/>
        <v xml:space="preserve"> </v>
      </c>
      <c r="O2078" s="201"/>
      <c r="P2078" s="201"/>
      <c r="Q2078" s="202"/>
      <c r="R2078" s="202"/>
      <c r="S2078" s="202"/>
      <c r="T2078" s="193" t="str">
        <f>IFERROR(VLOOKUP(S2078,Sort!E:F,2,0),"")</f>
        <v/>
      </c>
      <c r="U2078" s="115" t="str">
        <f t="shared" si="239"/>
        <v/>
      </c>
      <c r="V2078" s="202" t="s">
        <v>422</v>
      </c>
      <c r="W2078" s="202"/>
      <c r="X2078" s="202"/>
      <c r="Y2078" s="202"/>
      <c r="Z2078" s="193"/>
      <c r="AA2078" s="193" t="s">
        <v>362</v>
      </c>
      <c r="AB2078" s="203"/>
      <c r="AC2078" s="204" t="str">
        <f t="shared" si="240"/>
        <v>CLOSE</v>
      </c>
      <c r="AD2078" s="47" t="str">
        <f t="array" ref="AD2078">IF(D2078="","",INDEX(HM_Unit!$D$1:$AE$1,MATCH(C2078,HM_Unit!$D$2:$AE$2,0)))</f>
        <v/>
      </c>
      <c r="AE2078" s="46"/>
      <c r="AF2078" s="46"/>
      <c r="AG2078" s="46"/>
      <c r="AH2078" s="46"/>
      <c r="AI2078" s="46"/>
      <c r="AJ2078" s="46"/>
      <c r="AK2078" s="46"/>
    </row>
    <row r="2079" spans="1:37" ht="12" customHeight="1">
      <c r="A2079" s="46" t="str">
        <f>IFERROR(VLOOKUP(D2079,Sort!B:D,3,0),"")</f>
        <v/>
      </c>
      <c r="B2079" s="190" t="str">
        <f t="shared" si="234"/>
        <v>0CLOSE</v>
      </c>
      <c r="C2079" s="196"/>
      <c r="D2079" s="193"/>
      <c r="E2079" s="193" t="str">
        <f>IFERROR(VLOOKUP(D2079,Sort!B:C,2,0),"")</f>
        <v/>
      </c>
      <c r="F2079" s="194"/>
      <c r="G2079" s="195" t="str">
        <f t="shared" si="235"/>
        <v/>
      </c>
      <c r="H2079" s="243"/>
      <c r="I2079" s="197"/>
      <c r="J2079" s="243"/>
      <c r="K2079" s="197"/>
      <c r="L2079" s="198" t="str">
        <f t="shared" si="236"/>
        <v/>
      </c>
      <c r="M2079" s="199" t="str">
        <f t="shared" si="237"/>
        <v/>
      </c>
      <c r="N2079" s="200" t="str">
        <f t="shared" si="238"/>
        <v xml:space="preserve"> </v>
      </c>
      <c r="O2079" s="201"/>
      <c r="P2079" s="201"/>
      <c r="Q2079" s="202"/>
      <c r="R2079" s="202"/>
      <c r="S2079" s="202"/>
      <c r="T2079" s="193" t="str">
        <f>IFERROR(VLOOKUP(S2079,Sort!E:F,2,0),"")</f>
        <v/>
      </c>
      <c r="U2079" s="115" t="str">
        <f t="shared" si="239"/>
        <v/>
      </c>
      <c r="V2079" s="202" t="s">
        <v>422</v>
      </c>
      <c r="W2079" s="202"/>
      <c r="X2079" s="202"/>
      <c r="Y2079" s="202"/>
      <c r="Z2079" s="193"/>
      <c r="AA2079" s="193" t="s">
        <v>362</v>
      </c>
      <c r="AB2079" s="203"/>
      <c r="AC2079" s="204" t="str">
        <f t="shared" si="240"/>
        <v>CLOSE</v>
      </c>
      <c r="AD2079" s="47" t="str">
        <f t="array" ref="AD2079">IF(D2079="","",INDEX(HM_Unit!$D$1:$AE$1,MATCH(C2079,HM_Unit!$D$2:$AE$2,0)))</f>
        <v/>
      </c>
      <c r="AE2079" s="46"/>
      <c r="AF2079" s="46"/>
      <c r="AG2079" s="46"/>
      <c r="AH2079" s="46"/>
      <c r="AI2079" s="46"/>
      <c r="AJ2079" s="46"/>
      <c r="AK2079" s="46"/>
    </row>
    <row r="2080" spans="1:37" ht="12" customHeight="1">
      <c r="A2080" s="46" t="str">
        <f>IFERROR(VLOOKUP(D2080,Sort!B:D,3,0),"")</f>
        <v/>
      </c>
      <c r="B2080" s="190" t="str">
        <f t="shared" si="234"/>
        <v>0CLOSE</v>
      </c>
      <c r="C2080" s="196"/>
      <c r="D2080" s="193"/>
      <c r="E2080" s="193" t="str">
        <f>IFERROR(VLOOKUP(D2080,Sort!B:C,2,0),"")</f>
        <v/>
      </c>
      <c r="F2080" s="194"/>
      <c r="G2080" s="195" t="str">
        <f t="shared" si="235"/>
        <v/>
      </c>
      <c r="H2080" s="243"/>
      <c r="I2080" s="197"/>
      <c r="J2080" s="243"/>
      <c r="K2080" s="197"/>
      <c r="L2080" s="198" t="str">
        <f t="shared" si="236"/>
        <v/>
      </c>
      <c r="M2080" s="199" t="str">
        <f t="shared" si="237"/>
        <v/>
      </c>
      <c r="N2080" s="200" t="str">
        <f t="shared" si="238"/>
        <v xml:space="preserve"> </v>
      </c>
      <c r="O2080" s="201"/>
      <c r="P2080" s="201"/>
      <c r="Q2080" s="202"/>
      <c r="R2080" s="202"/>
      <c r="S2080" s="202"/>
      <c r="T2080" s="193" t="str">
        <f>IFERROR(VLOOKUP(S2080,Sort!E:F,2,0),"")</f>
        <v/>
      </c>
      <c r="U2080" s="115" t="str">
        <f t="shared" si="239"/>
        <v/>
      </c>
      <c r="V2080" s="202" t="s">
        <v>422</v>
      </c>
      <c r="W2080" s="202"/>
      <c r="X2080" s="202"/>
      <c r="Y2080" s="202"/>
      <c r="Z2080" s="193"/>
      <c r="AA2080" s="193" t="s">
        <v>362</v>
      </c>
      <c r="AB2080" s="203"/>
      <c r="AC2080" s="204" t="str">
        <f t="shared" si="240"/>
        <v>CLOSE</v>
      </c>
      <c r="AD2080" s="47" t="str">
        <f t="array" ref="AD2080">IF(D2080="","",INDEX(HM_Unit!$D$1:$AE$1,MATCH(C2080,HM_Unit!$D$2:$AE$2,0)))</f>
        <v/>
      </c>
      <c r="AE2080" s="46"/>
      <c r="AF2080" s="46"/>
      <c r="AG2080" s="46"/>
      <c r="AH2080" s="46"/>
      <c r="AI2080" s="46"/>
      <c r="AJ2080" s="46"/>
      <c r="AK2080" s="46"/>
    </row>
    <row r="2081" spans="1:37" ht="12" customHeight="1">
      <c r="A2081" s="46" t="str">
        <f>IFERROR(VLOOKUP(D2081,Sort!B:D,3,0),"")</f>
        <v/>
      </c>
      <c r="B2081" s="190" t="str">
        <f t="shared" si="234"/>
        <v>0CLOSE</v>
      </c>
      <c r="C2081" s="196"/>
      <c r="D2081" s="193"/>
      <c r="E2081" s="193" t="str">
        <f>IFERROR(VLOOKUP(D2081,Sort!B:C,2,0),"")</f>
        <v/>
      </c>
      <c r="F2081" s="194"/>
      <c r="G2081" s="195" t="str">
        <f t="shared" si="235"/>
        <v/>
      </c>
      <c r="H2081" s="243"/>
      <c r="I2081" s="197"/>
      <c r="J2081" s="243"/>
      <c r="K2081" s="197"/>
      <c r="L2081" s="198" t="str">
        <f t="shared" si="236"/>
        <v/>
      </c>
      <c r="M2081" s="199" t="str">
        <f t="shared" si="237"/>
        <v/>
      </c>
      <c r="N2081" s="200" t="str">
        <f t="shared" si="238"/>
        <v xml:space="preserve"> </v>
      </c>
      <c r="O2081" s="201"/>
      <c r="P2081" s="201"/>
      <c r="Q2081" s="202"/>
      <c r="R2081" s="202"/>
      <c r="S2081" s="202"/>
      <c r="T2081" s="193" t="str">
        <f>IFERROR(VLOOKUP(S2081,Sort!E:F,2,0),"")</f>
        <v/>
      </c>
      <c r="U2081" s="115" t="str">
        <f t="shared" si="239"/>
        <v/>
      </c>
      <c r="V2081" s="202" t="s">
        <v>422</v>
      </c>
      <c r="W2081" s="202"/>
      <c r="X2081" s="202"/>
      <c r="Y2081" s="202"/>
      <c r="Z2081" s="193"/>
      <c r="AA2081" s="193" t="s">
        <v>362</v>
      </c>
      <c r="AB2081" s="203"/>
      <c r="AC2081" s="204" t="str">
        <f t="shared" si="240"/>
        <v>CLOSE</v>
      </c>
      <c r="AD2081" s="47" t="str">
        <f t="array" ref="AD2081">IF(D2081="","",INDEX(HM_Unit!$D$1:$AE$1,MATCH(C2081,HM_Unit!$D$2:$AE$2,0)))</f>
        <v/>
      </c>
      <c r="AE2081" s="46"/>
      <c r="AF2081" s="46"/>
      <c r="AG2081" s="46"/>
      <c r="AH2081" s="46"/>
      <c r="AI2081" s="46"/>
      <c r="AJ2081" s="46"/>
      <c r="AK2081" s="46"/>
    </row>
    <row r="2082" spans="1:37" ht="12" customHeight="1">
      <c r="A2082" s="46" t="str">
        <f>IFERROR(VLOOKUP(D2082,Sort!B:D,3,0),"")</f>
        <v/>
      </c>
      <c r="B2082" s="190" t="str">
        <f t="shared" si="234"/>
        <v>0CLOSE</v>
      </c>
      <c r="C2082" s="196"/>
      <c r="D2082" s="193"/>
      <c r="E2082" s="193" t="str">
        <f>IFERROR(VLOOKUP(D2082,Sort!B:C,2,0),"")</f>
        <v/>
      </c>
      <c r="F2082" s="194"/>
      <c r="G2082" s="195" t="str">
        <f t="shared" si="235"/>
        <v/>
      </c>
      <c r="H2082" s="243"/>
      <c r="I2082" s="197"/>
      <c r="J2082" s="243"/>
      <c r="K2082" s="197"/>
      <c r="L2082" s="198" t="str">
        <f t="shared" si="236"/>
        <v/>
      </c>
      <c r="M2082" s="199" t="str">
        <f t="shared" si="237"/>
        <v/>
      </c>
      <c r="N2082" s="200" t="str">
        <f t="shared" si="238"/>
        <v xml:space="preserve"> </v>
      </c>
      <c r="O2082" s="201"/>
      <c r="P2082" s="201"/>
      <c r="Q2082" s="202"/>
      <c r="R2082" s="202"/>
      <c r="S2082" s="202"/>
      <c r="T2082" s="193" t="str">
        <f>IFERROR(VLOOKUP(S2082,Sort!E:F,2,0),"")</f>
        <v/>
      </c>
      <c r="U2082" s="115" t="str">
        <f t="shared" si="239"/>
        <v/>
      </c>
      <c r="V2082" s="202" t="s">
        <v>422</v>
      </c>
      <c r="W2082" s="202"/>
      <c r="X2082" s="202"/>
      <c r="Y2082" s="202"/>
      <c r="Z2082" s="193"/>
      <c r="AA2082" s="193" t="s">
        <v>362</v>
      </c>
      <c r="AB2082" s="203"/>
      <c r="AC2082" s="204" t="str">
        <f t="shared" si="240"/>
        <v>CLOSE</v>
      </c>
      <c r="AD2082" s="47" t="str">
        <f t="array" ref="AD2082">IF(D2082="","",INDEX(HM_Unit!$D$1:$AE$1,MATCH(C2082,HM_Unit!$D$2:$AE$2,0)))</f>
        <v/>
      </c>
      <c r="AE2082" s="46"/>
      <c r="AF2082" s="46"/>
      <c r="AG2082" s="46"/>
      <c r="AH2082" s="46"/>
      <c r="AI2082" s="46"/>
      <c r="AJ2082" s="46"/>
      <c r="AK2082" s="46"/>
    </row>
    <row r="2083" spans="1:37" ht="12" customHeight="1">
      <c r="A2083" s="46" t="str">
        <f>IFERROR(VLOOKUP(D2083,Sort!B:D,3,0),"")</f>
        <v/>
      </c>
      <c r="B2083" s="190" t="str">
        <f t="shared" si="234"/>
        <v>0CLOSE</v>
      </c>
      <c r="C2083" s="196"/>
      <c r="D2083" s="193"/>
      <c r="E2083" s="193" t="str">
        <f>IFERROR(VLOOKUP(D2083,Sort!B:C,2,0),"")</f>
        <v/>
      </c>
      <c r="F2083" s="194"/>
      <c r="G2083" s="195" t="str">
        <f t="shared" si="235"/>
        <v/>
      </c>
      <c r="H2083" s="243"/>
      <c r="I2083" s="197"/>
      <c r="J2083" s="243"/>
      <c r="K2083" s="197"/>
      <c r="L2083" s="198" t="str">
        <f t="shared" si="236"/>
        <v/>
      </c>
      <c r="M2083" s="199" t="str">
        <f t="shared" si="237"/>
        <v/>
      </c>
      <c r="N2083" s="200" t="str">
        <f t="shared" si="238"/>
        <v xml:space="preserve"> </v>
      </c>
      <c r="O2083" s="201"/>
      <c r="P2083" s="201"/>
      <c r="Q2083" s="202"/>
      <c r="R2083" s="202"/>
      <c r="S2083" s="202"/>
      <c r="T2083" s="193" t="str">
        <f>IFERROR(VLOOKUP(S2083,Sort!E:F,2,0),"")</f>
        <v/>
      </c>
      <c r="U2083" s="115" t="str">
        <f t="shared" si="239"/>
        <v/>
      </c>
      <c r="V2083" s="202" t="s">
        <v>422</v>
      </c>
      <c r="W2083" s="202"/>
      <c r="X2083" s="202"/>
      <c r="Y2083" s="202"/>
      <c r="Z2083" s="193"/>
      <c r="AA2083" s="193" t="s">
        <v>362</v>
      </c>
      <c r="AB2083" s="203"/>
      <c r="AC2083" s="204" t="str">
        <f t="shared" si="240"/>
        <v>CLOSE</v>
      </c>
      <c r="AD2083" s="47" t="str">
        <f t="array" ref="AD2083">IF(D2083="","",INDEX(HM_Unit!$D$1:$AE$1,MATCH(C2083,HM_Unit!$D$2:$AE$2,0)))</f>
        <v/>
      </c>
      <c r="AE2083" s="46"/>
      <c r="AF2083" s="46"/>
      <c r="AG2083" s="46"/>
      <c r="AH2083" s="46"/>
      <c r="AI2083" s="46"/>
      <c r="AJ2083" s="46"/>
      <c r="AK2083" s="46"/>
    </row>
    <row r="2084" spans="1:37" ht="12" customHeight="1">
      <c r="A2084" s="46" t="str">
        <f>IFERROR(VLOOKUP(D2084,Sort!B:D,3,0),"")</f>
        <v/>
      </c>
      <c r="B2084" s="190" t="str">
        <f t="shared" si="234"/>
        <v>0CLOSE</v>
      </c>
      <c r="C2084" s="196"/>
      <c r="D2084" s="193"/>
      <c r="E2084" s="193" t="str">
        <f>IFERROR(VLOOKUP(D2084,Sort!B:C,2,0),"")</f>
        <v/>
      </c>
      <c r="F2084" s="194"/>
      <c r="G2084" s="195" t="str">
        <f t="shared" si="235"/>
        <v/>
      </c>
      <c r="H2084" s="243"/>
      <c r="I2084" s="197"/>
      <c r="J2084" s="243"/>
      <c r="K2084" s="197"/>
      <c r="L2084" s="198" t="str">
        <f t="shared" si="236"/>
        <v/>
      </c>
      <c r="M2084" s="199" t="str">
        <f t="shared" si="237"/>
        <v/>
      </c>
      <c r="N2084" s="200" t="str">
        <f t="shared" si="238"/>
        <v xml:space="preserve"> </v>
      </c>
      <c r="O2084" s="201"/>
      <c r="P2084" s="201"/>
      <c r="Q2084" s="202"/>
      <c r="R2084" s="202"/>
      <c r="S2084" s="202"/>
      <c r="T2084" s="193" t="str">
        <f>IFERROR(VLOOKUP(S2084,Sort!E:F,2,0),"")</f>
        <v/>
      </c>
      <c r="U2084" s="115" t="str">
        <f t="shared" si="239"/>
        <v/>
      </c>
      <c r="V2084" s="202" t="s">
        <v>422</v>
      </c>
      <c r="W2084" s="202"/>
      <c r="X2084" s="202"/>
      <c r="Y2084" s="202"/>
      <c r="Z2084" s="193"/>
      <c r="AA2084" s="193" t="s">
        <v>362</v>
      </c>
      <c r="AB2084" s="203"/>
      <c r="AC2084" s="204" t="str">
        <f t="shared" si="240"/>
        <v>CLOSE</v>
      </c>
      <c r="AD2084" s="47" t="str">
        <f t="array" ref="AD2084">IF(D2084="","",INDEX(HM_Unit!$D$1:$AE$1,MATCH(C2084,HM_Unit!$D$2:$AE$2,0)))</f>
        <v/>
      </c>
      <c r="AE2084" s="46"/>
      <c r="AF2084" s="46"/>
      <c r="AG2084" s="46"/>
      <c r="AH2084" s="46"/>
      <c r="AI2084" s="46"/>
      <c r="AJ2084" s="46"/>
      <c r="AK2084" s="46"/>
    </row>
    <row r="2085" spans="1:37" ht="12" customHeight="1">
      <c r="A2085" s="46" t="str">
        <f>IFERROR(VLOOKUP(D2085,Sort!B:D,3,0),"")</f>
        <v/>
      </c>
      <c r="B2085" s="190" t="str">
        <f t="shared" si="234"/>
        <v>0CLOSE</v>
      </c>
      <c r="C2085" s="196"/>
      <c r="D2085" s="193"/>
      <c r="E2085" s="193" t="str">
        <f>IFERROR(VLOOKUP(D2085,Sort!B:C,2,0),"")</f>
        <v/>
      </c>
      <c r="F2085" s="194"/>
      <c r="G2085" s="195" t="str">
        <f t="shared" si="235"/>
        <v/>
      </c>
      <c r="H2085" s="243"/>
      <c r="I2085" s="197"/>
      <c r="J2085" s="243"/>
      <c r="K2085" s="197"/>
      <c r="L2085" s="198" t="str">
        <f t="shared" si="236"/>
        <v/>
      </c>
      <c r="M2085" s="199" t="str">
        <f t="shared" si="237"/>
        <v/>
      </c>
      <c r="N2085" s="200" t="str">
        <f t="shared" si="238"/>
        <v xml:space="preserve"> </v>
      </c>
      <c r="O2085" s="201"/>
      <c r="P2085" s="201"/>
      <c r="Q2085" s="202"/>
      <c r="R2085" s="202"/>
      <c r="S2085" s="202"/>
      <c r="T2085" s="193" t="str">
        <f>IFERROR(VLOOKUP(S2085,Sort!E:F,2,0),"")</f>
        <v/>
      </c>
      <c r="U2085" s="115" t="str">
        <f t="shared" si="239"/>
        <v/>
      </c>
      <c r="V2085" s="202" t="s">
        <v>422</v>
      </c>
      <c r="W2085" s="202"/>
      <c r="X2085" s="202"/>
      <c r="Y2085" s="202"/>
      <c r="Z2085" s="193"/>
      <c r="AA2085" s="193" t="s">
        <v>362</v>
      </c>
      <c r="AB2085" s="203"/>
      <c r="AC2085" s="204" t="str">
        <f t="shared" si="240"/>
        <v>CLOSE</v>
      </c>
      <c r="AD2085" s="47" t="str">
        <f t="array" ref="AD2085">IF(D2085="","",INDEX(HM_Unit!$D$1:$AE$1,MATCH(C2085,HM_Unit!$D$2:$AE$2,0)))</f>
        <v/>
      </c>
      <c r="AE2085" s="46"/>
      <c r="AF2085" s="46"/>
      <c r="AG2085" s="46"/>
      <c r="AH2085" s="46"/>
      <c r="AI2085" s="46"/>
      <c r="AJ2085" s="46"/>
      <c r="AK2085" s="46"/>
    </row>
    <row r="2086" spans="1:37" ht="12" customHeight="1">
      <c r="A2086" s="46" t="str">
        <f>IFERROR(VLOOKUP(D2086,Sort!B:D,3,0),"")</f>
        <v/>
      </c>
      <c r="B2086" s="190" t="str">
        <f t="shared" si="234"/>
        <v>0CLOSE</v>
      </c>
      <c r="C2086" s="196"/>
      <c r="D2086" s="193"/>
      <c r="E2086" s="193" t="str">
        <f>IFERROR(VLOOKUP(D2086,Sort!B:C,2,0),"")</f>
        <v/>
      </c>
      <c r="F2086" s="194"/>
      <c r="G2086" s="195" t="str">
        <f t="shared" si="235"/>
        <v/>
      </c>
      <c r="H2086" s="243"/>
      <c r="I2086" s="197"/>
      <c r="J2086" s="243"/>
      <c r="K2086" s="197"/>
      <c r="L2086" s="198" t="str">
        <f t="shared" si="236"/>
        <v/>
      </c>
      <c r="M2086" s="199" t="str">
        <f t="shared" si="237"/>
        <v/>
      </c>
      <c r="N2086" s="200" t="str">
        <f t="shared" si="238"/>
        <v xml:space="preserve"> </v>
      </c>
      <c r="O2086" s="201"/>
      <c r="P2086" s="201"/>
      <c r="Q2086" s="202"/>
      <c r="R2086" s="202"/>
      <c r="S2086" s="202"/>
      <c r="T2086" s="193" t="str">
        <f>IFERROR(VLOOKUP(S2086,Sort!E:F,2,0),"")</f>
        <v/>
      </c>
      <c r="U2086" s="115" t="str">
        <f t="shared" si="239"/>
        <v/>
      </c>
      <c r="V2086" s="202" t="s">
        <v>422</v>
      </c>
      <c r="W2086" s="202"/>
      <c r="X2086" s="202"/>
      <c r="Y2086" s="202"/>
      <c r="Z2086" s="193"/>
      <c r="AA2086" s="193" t="s">
        <v>362</v>
      </c>
      <c r="AB2086" s="203"/>
      <c r="AC2086" s="204" t="str">
        <f t="shared" si="240"/>
        <v>CLOSE</v>
      </c>
      <c r="AD2086" s="47" t="str">
        <f t="array" ref="AD2086">IF(D2086="","",INDEX(HM_Unit!$D$1:$AE$1,MATCH(C2086,HM_Unit!$D$2:$AE$2,0)))</f>
        <v/>
      </c>
      <c r="AE2086" s="46"/>
      <c r="AF2086" s="46"/>
      <c r="AG2086" s="46"/>
      <c r="AH2086" s="46"/>
      <c r="AI2086" s="46"/>
      <c r="AJ2086" s="46"/>
      <c r="AK2086" s="46"/>
    </row>
    <row r="2087" spans="1:37" ht="12" customHeight="1">
      <c r="A2087" s="46" t="str">
        <f>IFERROR(VLOOKUP(D2087,Sort!B:D,3,0),"")</f>
        <v/>
      </c>
      <c r="B2087" s="190" t="str">
        <f t="shared" si="234"/>
        <v>0CLOSE</v>
      </c>
      <c r="C2087" s="196"/>
      <c r="D2087" s="193"/>
      <c r="E2087" s="193" t="str">
        <f>IFERROR(VLOOKUP(D2087,Sort!B:C,2,0),"")</f>
        <v/>
      </c>
      <c r="F2087" s="194"/>
      <c r="G2087" s="195" t="str">
        <f t="shared" si="235"/>
        <v/>
      </c>
      <c r="H2087" s="243"/>
      <c r="I2087" s="197"/>
      <c r="J2087" s="243"/>
      <c r="K2087" s="197"/>
      <c r="L2087" s="198" t="str">
        <f t="shared" si="236"/>
        <v/>
      </c>
      <c r="M2087" s="199" t="str">
        <f t="shared" si="237"/>
        <v/>
      </c>
      <c r="N2087" s="200" t="str">
        <f t="shared" si="238"/>
        <v xml:space="preserve"> </v>
      </c>
      <c r="O2087" s="201"/>
      <c r="P2087" s="201"/>
      <c r="Q2087" s="202"/>
      <c r="R2087" s="202"/>
      <c r="S2087" s="202"/>
      <c r="T2087" s="193" t="str">
        <f>IFERROR(VLOOKUP(S2087,Sort!E:F,2,0),"")</f>
        <v/>
      </c>
      <c r="U2087" s="115" t="str">
        <f t="shared" si="239"/>
        <v/>
      </c>
      <c r="V2087" s="202" t="s">
        <v>422</v>
      </c>
      <c r="W2087" s="202"/>
      <c r="X2087" s="202"/>
      <c r="Y2087" s="202"/>
      <c r="Z2087" s="193"/>
      <c r="AA2087" s="193" t="s">
        <v>362</v>
      </c>
      <c r="AB2087" s="203"/>
      <c r="AC2087" s="204" t="str">
        <f t="shared" si="240"/>
        <v>CLOSE</v>
      </c>
      <c r="AD2087" s="47" t="str">
        <f t="array" ref="AD2087">IF(D2087="","",INDEX(HM_Unit!$D$1:$AE$1,MATCH(C2087,HM_Unit!$D$2:$AE$2,0)))</f>
        <v/>
      </c>
      <c r="AE2087" s="46"/>
      <c r="AF2087" s="46"/>
      <c r="AG2087" s="46"/>
      <c r="AH2087" s="46"/>
      <c r="AI2087" s="46"/>
      <c r="AJ2087" s="46"/>
      <c r="AK2087" s="46"/>
    </row>
    <row r="2088" spans="1:37" ht="12" customHeight="1">
      <c r="A2088" s="46" t="str">
        <f>IFERROR(VLOOKUP(D2088,Sort!B:D,3,0),"")</f>
        <v/>
      </c>
      <c r="B2088" s="190" t="str">
        <f t="shared" si="234"/>
        <v>0CLOSE</v>
      </c>
      <c r="C2088" s="196"/>
      <c r="D2088" s="193"/>
      <c r="E2088" s="193" t="str">
        <f>IFERROR(VLOOKUP(D2088,Sort!B:C,2,0),"")</f>
        <v/>
      </c>
      <c r="F2088" s="194"/>
      <c r="G2088" s="195" t="str">
        <f t="shared" si="235"/>
        <v/>
      </c>
      <c r="H2088" s="243"/>
      <c r="I2088" s="197"/>
      <c r="J2088" s="243"/>
      <c r="K2088" s="197"/>
      <c r="L2088" s="198" t="str">
        <f t="shared" si="236"/>
        <v/>
      </c>
      <c r="M2088" s="199" t="str">
        <f t="shared" si="237"/>
        <v/>
      </c>
      <c r="N2088" s="200" t="str">
        <f t="shared" si="238"/>
        <v xml:space="preserve"> </v>
      </c>
      <c r="O2088" s="201"/>
      <c r="P2088" s="201"/>
      <c r="Q2088" s="202"/>
      <c r="R2088" s="202"/>
      <c r="S2088" s="202"/>
      <c r="T2088" s="193" t="str">
        <f>IFERROR(VLOOKUP(S2088,Sort!E:F,2,0),"")</f>
        <v/>
      </c>
      <c r="U2088" s="115" t="str">
        <f t="shared" si="239"/>
        <v/>
      </c>
      <c r="V2088" s="202" t="s">
        <v>422</v>
      </c>
      <c r="W2088" s="202"/>
      <c r="X2088" s="202"/>
      <c r="Y2088" s="202"/>
      <c r="Z2088" s="193"/>
      <c r="AA2088" s="193" t="s">
        <v>362</v>
      </c>
      <c r="AB2088" s="203"/>
      <c r="AC2088" s="204" t="str">
        <f t="shared" si="240"/>
        <v>CLOSE</v>
      </c>
      <c r="AD2088" s="47" t="str">
        <f t="array" ref="AD2088">IF(D2088="","",INDEX(HM_Unit!$D$1:$AE$1,MATCH(C2088,HM_Unit!$D$2:$AE$2,0)))</f>
        <v/>
      </c>
      <c r="AE2088" s="46"/>
      <c r="AF2088" s="46"/>
      <c r="AG2088" s="46"/>
      <c r="AH2088" s="46"/>
      <c r="AI2088" s="46"/>
      <c r="AJ2088" s="46"/>
      <c r="AK2088" s="46"/>
    </row>
    <row r="2089" spans="1:37" ht="12" customHeight="1">
      <c r="A2089" s="46" t="str">
        <f>IFERROR(VLOOKUP(D2089,Sort!B:D,3,0),"")</f>
        <v/>
      </c>
      <c r="B2089" s="190" t="str">
        <f t="shared" si="234"/>
        <v>0CLOSE</v>
      </c>
      <c r="C2089" s="196"/>
      <c r="D2089" s="193"/>
      <c r="E2089" s="193" t="str">
        <f>IFERROR(VLOOKUP(D2089,Sort!B:C,2,0),"")</f>
        <v/>
      </c>
      <c r="F2089" s="194"/>
      <c r="G2089" s="195" t="str">
        <f t="shared" si="235"/>
        <v/>
      </c>
      <c r="H2089" s="243"/>
      <c r="I2089" s="197"/>
      <c r="J2089" s="243"/>
      <c r="K2089" s="197"/>
      <c r="L2089" s="198" t="str">
        <f t="shared" si="236"/>
        <v/>
      </c>
      <c r="M2089" s="199" t="str">
        <f t="shared" si="237"/>
        <v/>
      </c>
      <c r="N2089" s="200" t="str">
        <f t="shared" si="238"/>
        <v xml:space="preserve"> </v>
      </c>
      <c r="O2089" s="201"/>
      <c r="P2089" s="201"/>
      <c r="Q2089" s="202"/>
      <c r="R2089" s="202"/>
      <c r="S2089" s="202"/>
      <c r="T2089" s="193" t="str">
        <f>IFERROR(VLOOKUP(S2089,Sort!E:F,2,0),"")</f>
        <v/>
      </c>
      <c r="U2089" s="115" t="str">
        <f t="shared" si="239"/>
        <v/>
      </c>
      <c r="V2089" s="202" t="s">
        <v>422</v>
      </c>
      <c r="W2089" s="202"/>
      <c r="X2089" s="202"/>
      <c r="Y2089" s="202"/>
      <c r="Z2089" s="193"/>
      <c r="AA2089" s="193" t="s">
        <v>362</v>
      </c>
      <c r="AB2089" s="203"/>
      <c r="AC2089" s="204" t="str">
        <f t="shared" si="240"/>
        <v>CLOSE</v>
      </c>
      <c r="AD2089" s="47" t="str">
        <f t="array" ref="AD2089">IF(D2089="","",INDEX(HM_Unit!$D$1:$AE$1,MATCH(C2089,HM_Unit!$D$2:$AE$2,0)))</f>
        <v/>
      </c>
      <c r="AE2089" s="46"/>
      <c r="AF2089" s="46"/>
      <c r="AG2089" s="46"/>
      <c r="AH2089" s="46"/>
      <c r="AI2089" s="46"/>
      <c r="AJ2089" s="46"/>
      <c r="AK2089" s="46"/>
    </row>
    <row r="2090" spans="1:37" ht="12" customHeight="1">
      <c r="A2090" s="46" t="str">
        <f>IFERROR(VLOOKUP(D2090,Sort!B:D,3,0),"")</f>
        <v/>
      </c>
      <c r="B2090" s="190" t="str">
        <f t="shared" si="234"/>
        <v>0CLOSE</v>
      </c>
      <c r="C2090" s="196"/>
      <c r="D2090" s="193"/>
      <c r="E2090" s="193" t="str">
        <f>IFERROR(VLOOKUP(D2090,Sort!B:C,2,0),"")</f>
        <v/>
      </c>
      <c r="F2090" s="194"/>
      <c r="G2090" s="195" t="str">
        <f t="shared" si="235"/>
        <v/>
      </c>
      <c r="H2090" s="243"/>
      <c r="I2090" s="197"/>
      <c r="J2090" s="243"/>
      <c r="K2090" s="197"/>
      <c r="L2090" s="198" t="str">
        <f t="shared" si="236"/>
        <v/>
      </c>
      <c r="M2090" s="199" t="str">
        <f t="shared" si="237"/>
        <v/>
      </c>
      <c r="N2090" s="200" t="str">
        <f t="shared" si="238"/>
        <v xml:space="preserve"> </v>
      </c>
      <c r="O2090" s="201"/>
      <c r="P2090" s="201"/>
      <c r="Q2090" s="202"/>
      <c r="R2090" s="202"/>
      <c r="S2090" s="202"/>
      <c r="T2090" s="193" t="str">
        <f>IFERROR(VLOOKUP(S2090,Sort!E:F,2,0),"")</f>
        <v/>
      </c>
      <c r="U2090" s="115" t="str">
        <f t="shared" si="239"/>
        <v/>
      </c>
      <c r="V2090" s="202" t="s">
        <v>422</v>
      </c>
      <c r="W2090" s="202"/>
      <c r="X2090" s="202"/>
      <c r="Y2090" s="202"/>
      <c r="Z2090" s="193"/>
      <c r="AA2090" s="193" t="s">
        <v>362</v>
      </c>
      <c r="AB2090" s="203"/>
      <c r="AC2090" s="204" t="str">
        <f t="shared" si="240"/>
        <v>CLOSE</v>
      </c>
      <c r="AD2090" s="47" t="str">
        <f t="array" ref="AD2090">IF(D2090="","",INDEX(HM_Unit!$D$1:$AE$1,MATCH(C2090,HM_Unit!$D$2:$AE$2,0)))</f>
        <v/>
      </c>
      <c r="AE2090" s="46"/>
      <c r="AF2090" s="46"/>
      <c r="AG2090" s="46"/>
      <c r="AH2090" s="46"/>
      <c r="AI2090" s="46"/>
      <c r="AJ2090" s="46"/>
      <c r="AK2090" s="46"/>
    </row>
    <row r="2091" spans="1:37" ht="12" customHeight="1">
      <c r="A2091" s="46" t="str">
        <f>IFERROR(VLOOKUP(D2091,Sort!B:D,3,0),"")</f>
        <v/>
      </c>
      <c r="B2091" s="190" t="str">
        <f t="shared" si="234"/>
        <v>0CLOSE</v>
      </c>
      <c r="C2091" s="196"/>
      <c r="D2091" s="193"/>
      <c r="E2091" s="193" t="str">
        <f>IFERROR(VLOOKUP(D2091,Sort!B:C,2,0),"")</f>
        <v/>
      </c>
      <c r="F2091" s="194"/>
      <c r="G2091" s="195" t="str">
        <f t="shared" si="235"/>
        <v/>
      </c>
      <c r="H2091" s="243"/>
      <c r="I2091" s="197"/>
      <c r="J2091" s="243"/>
      <c r="K2091" s="197"/>
      <c r="L2091" s="198" t="str">
        <f t="shared" si="236"/>
        <v/>
      </c>
      <c r="M2091" s="199" t="str">
        <f t="shared" si="237"/>
        <v/>
      </c>
      <c r="N2091" s="200" t="str">
        <f t="shared" si="238"/>
        <v xml:space="preserve"> </v>
      </c>
      <c r="O2091" s="201"/>
      <c r="P2091" s="201"/>
      <c r="Q2091" s="202"/>
      <c r="R2091" s="202"/>
      <c r="S2091" s="202"/>
      <c r="T2091" s="193" t="str">
        <f>IFERROR(VLOOKUP(S2091,Sort!E:F,2,0),"")</f>
        <v/>
      </c>
      <c r="U2091" s="115" t="str">
        <f t="shared" si="239"/>
        <v/>
      </c>
      <c r="V2091" s="202" t="s">
        <v>422</v>
      </c>
      <c r="W2091" s="202"/>
      <c r="X2091" s="202"/>
      <c r="Y2091" s="202"/>
      <c r="Z2091" s="193"/>
      <c r="AA2091" s="193" t="s">
        <v>362</v>
      </c>
      <c r="AB2091" s="203"/>
      <c r="AC2091" s="204" t="str">
        <f t="shared" si="240"/>
        <v>CLOSE</v>
      </c>
      <c r="AD2091" s="47" t="str">
        <f t="array" ref="AD2091">IF(D2091="","",INDEX(HM_Unit!$D$1:$AE$1,MATCH(C2091,HM_Unit!$D$2:$AE$2,0)))</f>
        <v/>
      </c>
      <c r="AE2091" s="46"/>
      <c r="AF2091" s="46"/>
      <c r="AG2091" s="46"/>
      <c r="AH2091" s="46"/>
      <c r="AI2091" s="46"/>
      <c r="AJ2091" s="46"/>
      <c r="AK2091" s="46"/>
    </row>
    <row r="2092" spans="1:37" ht="12" customHeight="1">
      <c r="A2092" s="46" t="str">
        <f>IFERROR(VLOOKUP(D2092,Sort!B:D,3,0),"")</f>
        <v/>
      </c>
      <c r="B2092" s="190" t="str">
        <f t="shared" si="234"/>
        <v>0CLOSE</v>
      </c>
      <c r="C2092" s="196"/>
      <c r="D2092" s="193"/>
      <c r="E2092" s="193" t="str">
        <f>IFERROR(VLOOKUP(D2092,Sort!B:C,2,0),"")</f>
        <v/>
      </c>
      <c r="F2092" s="194"/>
      <c r="G2092" s="195" t="str">
        <f t="shared" si="235"/>
        <v/>
      </c>
      <c r="H2092" s="243"/>
      <c r="I2092" s="197"/>
      <c r="J2092" s="243"/>
      <c r="K2092" s="197"/>
      <c r="L2092" s="198" t="str">
        <f t="shared" si="236"/>
        <v/>
      </c>
      <c r="M2092" s="199" t="str">
        <f t="shared" si="237"/>
        <v/>
      </c>
      <c r="N2092" s="200" t="str">
        <f t="shared" si="238"/>
        <v xml:space="preserve"> </v>
      </c>
      <c r="O2092" s="201"/>
      <c r="P2092" s="201"/>
      <c r="Q2092" s="202"/>
      <c r="R2092" s="202"/>
      <c r="S2092" s="202"/>
      <c r="T2092" s="193" t="str">
        <f>IFERROR(VLOOKUP(S2092,Sort!E:F,2,0),"")</f>
        <v/>
      </c>
      <c r="U2092" s="115" t="str">
        <f t="shared" si="239"/>
        <v/>
      </c>
      <c r="V2092" s="202" t="s">
        <v>422</v>
      </c>
      <c r="W2092" s="202"/>
      <c r="X2092" s="202"/>
      <c r="Y2092" s="202"/>
      <c r="Z2092" s="193"/>
      <c r="AA2092" s="193" t="s">
        <v>362</v>
      </c>
      <c r="AB2092" s="203"/>
      <c r="AC2092" s="204" t="str">
        <f t="shared" si="240"/>
        <v>CLOSE</v>
      </c>
      <c r="AD2092" s="47" t="str">
        <f t="array" ref="AD2092">IF(D2092="","",INDEX(HM_Unit!$D$1:$AE$1,MATCH(C2092,HM_Unit!$D$2:$AE$2,0)))</f>
        <v/>
      </c>
      <c r="AE2092" s="46"/>
      <c r="AF2092" s="46"/>
      <c r="AG2092" s="46"/>
      <c r="AH2092" s="46"/>
      <c r="AI2092" s="46"/>
      <c r="AJ2092" s="46"/>
      <c r="AK2092" s="46"/>
    </row>
    <row r="2093" spans="1:37" ht="12" customHeight="1">
      <c r="A2093" s="46" t="str">
        <f>IFERROR(VLOOKUP(D2093,Sort!B:D,3,0),"")</f>
        <v/>
      </c>
      <c r="B2093" s="190" t="str">
        <f t="shared" si="234"/>
        <v>0CLOSE</v>
      </c>
      <c r="C2093" s="196"/>
      <c r="D2093" s="193"/>
      <c r="E2093" s="193" t="str">
        <f>IFERROR(VLOOKUP(D2093,Sort!B:C,2,0),"")</f>
        <v/>
      </c>
      <c r="F2093" s="194"/>
      <c r="G2093" s="195" t="str">
        <f t="shared" si="235"/>
        <v/>
      </c>
      <c r="H2093" s="243"/>
      <c r="I2093" s="197"/>
      <c r="J2093" s="243"/>
      <c r="K2093" s="197"/>
      <c r="L2093" s="198" t="str">
        <f t="shared" si="236"/>
        <v/>
      </c>
      <c r="M2093" s="199" t="str">
        <f t="shared" si="237"/>
        <v/>
      </c>
      <c r="N2093" s="200" t="str">
        <f t="shared" si="238"/>
        <v xml:space="preserve"> </v>
      </c>
      <c r="O2093" s="201"/>
      <c r="P2093" s="201"/>
      <c r="Q2093" s="202"/>
      <c r="R2093" s="202"/>
      <c r="S2093" s="202"/>
      <c r="T2093" s="193" t="str">
        <f>IFERROR(VLOOKUP(S2093,Sort!E:F,2,0),"")</f>
        <v/>
      </c>
      <c r="U2093" s="115" t="str">
        <f t="shared" si="239"/>
        <v/>
      </c>
      <c r="V2093" s="202" t="s">
        <v>422</v>
      </c>
      <c r="W2093" s="202"/>
      <c r="X2093" s="202"/>
      <c r="Y2093" s="202"/>
      <c r="Z2093" s="193"/>
      <c r="AA2093" s="193" t="s">
        <v>362</v>
      </c>
      <c r="AB2093" s="203"/>
      <c r="AC2093" s="204" t="str">
        <f t="shared" si="240"/>
        <v>CLOSE</v>
      </c>
      <c r="AD2093" s="47" t="str">
        <f t="array" ref="AD2093">IF(D2093="","",INDEX(HM_Unit!$D$1:$AE$1,MATCH(C2093,HM_Unit!$D$2:$AE$2,0)))</f>
        <v/>
      </c>
      <c r="AE2093" s="46"/>
      <c r="AF2093" s="46"/>
      <c r="AG2093" s="46"/>
      <c r="AH2093" s="46"/>
      <c r="AI2093" s="46"/>
      <c r="AJ2093" s="46"/>
      <c r="AK2093" s="46"/>
    </row>
    <row r="2094" spans="1:37" ht="12" customHeight="1">
      <c r="A2094" s="46" t="str">
        <f>IFERROR(VLOOKUP(D2094,Sort!B:D,3,0),"")</f>
        <v/>
      </c>
      <c r="B2094" s="190" t="str">
        <f t="shared" si="234"/>
        <v>0CLOSE</v>
      </c>
      <c r="C2094" s="196"/>
      <c r="D2094" s="193"/>
      <c r="E2094" s="193" t="str">
        <f>IFERROR(VLOOKUP(D2094,Sort!B:C,2,0),"")</f>
        <v/>
      </c>
      <c r="F2094" s="194"/>
      <c r="G2094" s="195" t="str">
        <f t="shared" si="235"/>
        <v/>
      </c>
      <c r="H2094" s="243"/>
      <c r="I2094" s="197"/>
      <c r="J2094" s="243"/>
      <c r="K2094" s="197"/>
      <c r="L2094" s="198" t="str">
        <f t="shared" si="236"/>
        <v/>
      </c>
      <c r="M2094" s="199" t="str">
        <f t="shared" si="237"/>
        <v/>
      </c>
      <c r="N2094" s="200" t="str">
        <f t="shared" si="238"/>
        <v xml:space="preserve"> </v>
      </c>
      <c r="O2094" s="201"/>
      <c r="P2094" s="201"/>
      <c r="Q2094" s="202"/>
      <c r="R2094" s="202"/>
      <c r="S2094" s="202"/>
      <c r="T2094" s="193" t="str">
        <f>IFERROR(VLOOKUP(S2094,Sort!E:F,2,0),"")</f>
        <v/>
      </c>
      <c r="U2094" s="115" t="str">
        <f t="shared" si="239"/>
        <v/>
      </c>
      <c r="V2094" s="202" t="s">
        <v>422</v>
      </c>
      <c r="W2094" s="202"/>
      <c r="X2094" s="202"/>
      <c r="Y2094" s="202"/>
      <c r="Z2094" s="193"/>
      <c r="AA2094" s="193" t="s">
        <v>362</v>
      </c>
      <c r="AB2094" s="203"/>
      <c r="AC2094" s="204" t="str">
        <f t="shared" si="240"/>
        <v>CLOSE</v>
      </c>
      <c r="AD2094" s="47" t="str">
        <f t="array" ref="AD2094">IF(D2094="","",INDEX(HM_Unit!$D$1:$AE$1,MATCH(C2094,HM_Unit!$D$2:$AE$2,0)))</f>
        <v/>
      </c>
      <c r="AE2094" s="46"/>
      <c r="AF2094" s="46"/>
      <c r="AG2094" s="46"/>
      <c r="AH2094" s="46"/>
      <c r="AI2094" s="46"/>
      <c r="AJ2094" s="46"/>
      <c r="AK2094" s="46"/>
    </row>
    <row r="2095" spans="1:37" ht="12" customHeight="1">
      <c r="A2095" s="46" t="str">
        <f>IFERROR(VLOOKUP(D2095,Sort!B:D,3,0),"")</f>
        <v/>
      </c>
      <c r="B2095" s="190" t="str">
        <f t="shared" si="234"/>
        <v>0CLOSE</v>
      </c>
      <c r="C2095" s="196"/>
      <c r="D2095" s="193"/>
      <c r="E2095" s="193" t="str">
        <f>IFERROR(VLOOKUP(D2095,Sort!B:C,2,0),"")</f>
        <v/>
      </c>
      <c r="F2095" s="194"/>
      <c r="G2095" s="195" t="str">
        <f t="shared" si="235"/>
        <v/>
      </c>
      <c r="H2095" s="243"/>
      <c r="I2095" s="197"/>
      <c r="J2095" s="243"/>
      <c r="K2095" s="197"/>
      <c r="L2095" s="198" t="str">
        <f t="shared" si="236"/>
        <v/>
      </c>
      <c r="M2095" s="199" t="str">
        <f t="shared" si="237"/>
        <v/>
      </c>
      <c r="N2095" s="200" t="str">
        <f t="shared" si="238"/>
        <v xml:space="preserve"> </v>
      </c>
      <c r="O2095" s="201"/>
      <c r="P2095" s="201"/>
      <c r="Q2095" s="202"/>
      <c r="R2095" s="202"/>
      <c r="S2095" s="202"/>
      <c r="T2095" s="193" t="str">
        <f>IFERROR(VLOOKUP(S2095,Sort!E:F,2,0),"")</f>
        <v/>
      </c>
      <c r="U2095" s="115" t="str">
        <f t="shared" si="239"/>
        <v/>
      </c>
      <c r="V2095" s="202" t="s">
        <v>422</v>
      </c>
      <c r="W2095" s="202"/>
      <c r="X2095" s="202"/>
      <c r="Y2095" s="202"/>
      <c r="Z2095" s="193"/>
      <c r="AA2095" s="193" t="s">
        <v>362</v>
      </c>
      <c r="AB2095" s="203"/>
      <c r="AC2095" s="204" t="str">
        <f t="shared" si="240"/>
        <v>CLOSE</v>
      </c>
      <c r="AD2095" s="47" t="str">
        <f t="array" ref="AD2095">IF(D2095="","",INDEX(HM_Unit!$D$1:$AE$1,MATCH(C2095,HM_Unit!$D$2:$AE$2,0)))</f>
        <v/>
      </c>
      <c r="AE2095" s="46"/>
      <c r="AF2095" s="46"/>
      <c r="AG2095" s="46"/>
      <c r="AH2095" s="46"/>
      <c r="AI2095" s="46"/>
      <c r="AJ2095" s="46"/>
      <c r="AK2095" s="46"/>
    </row>
    <row r="2096" spans="1:37" ht="12" customHeight="1">
      <c r="A2096" s="46" t="str">
        <f>IFERROR(VLOOKUP(D2096,Sort!B:D,3,0),"")</f>
        <v/>
      </c>
      <c r="B2096" s="190" t="str">
        <f t="shared" si="234"/>
        <v>0CLOSE</v>
      </c>
      <c r="C2096" s="196"/>
      <c r="D2096" s="193"/>
      <c r="E2096" s="193" t="str">
        <f>IFERROR(VLOOKUP(D2096,Sort!B:C,2,0),"")</f>
        <v/>
      </c>
      <c r="F2096" s="194"/>
      <c r="G2096" s="195" t="str">
        <f t="shared" si="235"/>
        <v/>
      </c>
      <c r="H2096" s="243"/>
      <c r="I2096" s="197"/>
      <c r="J2096" s="243"/>
      <c r="K2096" s="197"/>
      <c r="L2096" s="198" t="str">
        <f t="shared" si="236"/>
        <v/>
      </c>
      <c r="M2096" s="199" t="str">
        <f t="shared" si="237"/>
        <v/>
      </c>
      <c r="N2096" s="200" t="str">
        <f t="shared" si="238"/>
        <v xml:space="preserve"> </v>
      </c>
      <c r="O2096" s="201"/>
      <c r="P2096" s="201"/>
      <c r="Q2096" s="202"/>
      <c r="R2096" s="202"/>
      <c r="S2096" s="202"/>
      <c r="T2096" s="193" t="str">
        <f>IFERROR(VLOOKUP(S2096,Sort!E:F,2,0),"")</f>
        <v/>
      </c>
      <c r="U2096" s="115" t="str">
        <f t="shared" si="239"/>
        <v/>
      </c>
      <c r="V2096" s="202" t="s">
        <v>422</v>
      </c>
      <c r="W2096" s="202"/>
      <c r="X2096" s="202"/>
      <c r="Y2096" s="202"/>
      <c r="Z2096" s="193"/>
      <c r="AA2096" s="193" t="s">
        <v>362</v>
      </c>
      <c r="AB2096" s="203"/>
      <c r="AC2096" s="204" t="str">
        <f t="shared" si="240"/>
        <v>CLOSE</v>
      </c>
      <c r="AD2096" s="47" t="str">
        <f t="array" ref="AD2096">IF(D2096="","",INDEX(HM_Unit!$D$1:$AE$1,MATCH(C2096,HM_Unit!$D$2:$AE$2,0)))</f>
        <v/>
      </c>
      <c r="AE2096" s="46"/>
      <c r="AF2096" s="46"/>
      <c r="AG2096" s="46"/>
      <c r="AH2096" s="46"/>
      <c r="AI2096" s="46"/>
      <c r="AJ2096" s="46"/>
      <c r="AK2096" s="46"/>
    </row>
    <row r="2097" spans="1:37" ht="12" customHeight="1">
      <c r="A2097" s="46" t="str">
        <f>IFERROR(VLOOKUP(D2097,Sort!B:D,3,0),"")</f>
        <v/>
      </c>
      <c r="B2097" s="190" t="str">
        <f t="shared" si="234"/>
        <v>0CLOSE</v>
      </c>
      <c r="C2097" s="196"/>
      <c r="D2097" s="193"/>
      <c r="E2097" s="193" t="str">
        <f>IFERROR(VLOOKUP(D2097,Sort!B:C,2,0),"")</f>
        <v/>
      </c>
      <c r="F2097" s="194"/>
      <c r="G2097" s="195" t="str">
        <f t="shared" si="235"/>
        <v/>
      </c>
      <c r="H2097" s="243"/>
      <c r="I2097" s="197"/>
      <c r="J2097" s="243"/>
      <c r="K2097" s="197"/>
      <c r="L2097" s="198" t="str">
        <f t="shared" si="236"/>
        <v/>
      </c>
      <c r="M2097" s="199" t="str">
        <f t="shared" si="237"/>
        <v/>
      </c>
      <c r="N2097" s="200" t="str">
        <f t="shared" si="238"/>
        <v xml:space="preserve"> </v>
      </c>
      <c r="O2097" s="201"/>
      <c r="P2097" s="201"/>
      <c r="Q2097" s="202"/>
      <c r="R2097" s="202"/>
      <c r="S2097" s="202"/>
      <c r="T2097" s="193" t="str">
        <f>IFERROR(VLOOKUP(S2097,Sort!E:F,2,0),"")</f>
        <v/>
      </c>
      <c r="U2097" s="115" t="str">
        <f t="shared" si="239"/>
        <v/>
      </c>
      <c r="V2097" s="202" t="s">
        <v>422</v>
      </c>
      <c r="W2097" s="202"/>
      <c r="X2097" s="202"/>
      <c r="Y2097" s="202"/>
      <c r="Z2097" s="193"/>
      <c r="AA2097" s="193" t="s">
        <v>362</v>
      </c>
      <c r="AB2097" s="203"/>
      <c r="AC2097" s="204" t="str">
        <f t="shared" si="240"/>
        <v>CLOSE</v>
      </c>
      <c r="AD2097" s="47" t="str">
        <f t="array" ref="AD2097">IF(D2097="","",INDEX(HM_Unit!$D$1:$AE$1,MATCH(C2097,HM_Unit!$D$2:$AE$2,0)))</f>
        <v/>
      </c>
      <c r="AE2097" s="46"/>
      <c r="AF2097" s="46"/>
      <c r="AG2097" s="46"/>
      <c r="AH2097" s="46"/>
      <c r="AI2097" s="46"/>
      <c r="AJ2097" s="46"/>
      <c r="AK2097" s="46"/>
    </row>
    <row r="2098" spans="1:37" ht="12" customHeight="1">
      <c r="A2098" s="46" t="str">
        <f>IFERROR(VLOOKUP(D2098,Sort!B:D,3,0),"")</f>
        <v/>
      </c>
      <c r="B2098" s="190" t="str">
        <f t="shared" si="234"/>
        <v>0CLOSE</v>
      </c>
      <c r="C2098" s="196"/>
      <c r="D2098" s="193"/>
      <c r="E2098" s="193" t="str">
        <f>IFERROR(VLOOKUP(D2098,Sort!B:C,2,0),"")</f>
        <v/>
      </c>
      <c r="F2098" s="194"/>
      <c r="G2098" s="195" t="str">
        <f t="shared" si="235"/>
        <v/>
      </c>
      <c r="H2098" s="243"/>
      <c r="I2098" s="197"/>
      <c r="J2098" s="243"/>
      <c r="K2098" s="197"/>
      <c r="L2098" s="198" t="str">
        <f t="shared" si="236"/>
        <v/>
      </c>
      <c r="M2098" s="199" t="str">
        <f t="shared" si="237"/>
        <v/>
      </c>
      <c r="N2098" s="200" t="str">
        <f t="shared" si="238"/>
        <v xml:space="preserve"> </v>
      </c>
      <c r="O2098" s="201"/>
      <c r="P2098" s="201"/>
      <c r="Q2098" s="202"/>
      <c r="R2098" s="202"/>
      <c r="S2098" s="202"/>
      <c r="T2098" s="193" t="str">
        <f>IFERROR(VLOOKUP(S2098,Sort!E:F,2,0),"")</f>
        <v/>
      </c>
      <c r="U2098" s="115" t="str">
        <f t="shared" si="239"/>
        <v/>
      </c>
      <c r="V2098" s="202" t="s">
        <v>422</v>
      </c>
      <c r="W2098" s="202"/>
      <c r="X2098" s="202"/>
      <c r="Y2098" s="202"/>
      <c r="Z2098" s="193"/>
      <c r="AA2098" s="193" t="s">
        <v>362</v>
      </c>
      <c r="AB2098" s="203"/>
      <c r="AC2098" s="204" t="str">
        <f t="shared" si="240"/>
        <v>CLOSE</v>
      </c>
      <c r="AD2098" s="47" t="str">
        <f t="array" ref="AD2098">IF(D2098="","",INDEX(HM_Unit!$D$1:$AE$1,MATCH(C2098,HM_Unit!$D$2:$AE$2,0)))</f>
        <v/>
      </c>
      <c r="AE2098" s="46"/>
      <c r="AF2098" s="46"/>
      <c r="AG2098" s="46"/>
      <c r="AH2098" s="46"/>
      <c r="AI2098" s="46"/>
      <c r="AJ2098" s="46"/>
      <c r="AK2098" s="46"/>
    </row>
    <row r="2099" spans="1:37" ht="12" customHeight="1">
      <c r="A2099" s="46" t="str">
        <f>IFERROR(VLOOKUP(D2099,Sort!B:D,3,0),"")</f>
        <v/>
      </c>
      <c r="B2099" s="190" t="str">
        <f t="shared" si="234"/>
        <v>0CLOSE</v>
      </c>
      <c r="C2099" s="196"/>
      <c r="D2099" s="193"/>
      <c r="E2099" s="193" t="str">
        <f>IFERROR(VLOOKUP(D2099,Sort!B:C,2,0),"")</f>
        <v/>
      </c>
      <c r="F2099" s="194"/>
      <c r="G2099" s="195" t="str">
        <f t="shared" si="235"/>
        <v/>
      </c>
      <c r="H2099" s="243"/>
      <c r="I2099" s="197"/>
      <c r="J2099" s="243"/>
      <c r="K2099" s="197"/>
      <c r="L2099" s="198" t="str">
        <f t="shared" si="236"/>
        <v/>
      </c>
      <c r="M2099" s="199" t="str">
        <f t="shared" si="237"/>
        <v/>
      </c>
      <c r="N2099" s="200" t="str">
        <f t="shared" si="238"/>
        <v xml:space="preserve"> </v>
      </c>
      <c r="O2099" s="201"/>
      <c r="P2099" s="201"/>
      <c r="Q2099" s="202"/>
      <c r="R2099" s="202"/>
      <c r="S2099" s="202"/>
      <c r="T2099" s="193" t="str">
        <f>IFERROR(VLOOKUP(S2099,Sort!E:F,2,0),"")</f>
        <v/>
      </c>
      <c r="U2099" s="115" t="str">
        <f t="shared" si="239"/>
        <v/>
      </c>
      <c r="V2099" s="202" t="s">
        <v>422</v>
      </c>
      <c r="W2099" s="202"/>
      <c r="X2099" s="202"/>
      <c r="Y2099" s="202"/>
      <c r="Z2099" s="193"/>
      <c r="AA2099" s="193" t="s">
        <v>362</v>
      </c>
      <c r="AB2099" s="203"/>
      <c r="AC2099" s="204" t="str">
        <f t="shared" si="240"/>
        <v>CLOSE</v>
      </c>
      <c r="AD2099" s="47" t="str">
        <f t="array" ref="AD2099">IF(D2099="","",INDEX(HM_Unit!$D$1:$AE$1,MATCH(C2099,HM_Unit!$D$2:$AE$2,0)))</f>
        <v/>
      </c>
      <c r="AE2099" s="46"/>
      <c r="AF2099" s="46"/>
      <c r="AG2099" s="46"/>
      <c r="AH2099" s="46"/>
      <c r="AI2099" s="46"/>
      <c r="AJ2099" s="46"/>
      <c r="AK2099" s="46"/>
    </row>
    <row r="2100" spans="1:37" ht="12" customHeight="1">
      <c r="A2100" s="46" t="str">
        <f>IFERROR(VLOOKUP(D2100,Sort!B:D,3,0),"")</f>
        <v/>
      </c>
      <c r="B2100" s="190" t="str">
        <f t="shared" si="234"/>
        <v>0CLOSE</v>
      </c>
      <c r="C2100" s="196"/>
      <c r="D2100" s="193"/>
      <c r="E2100" s="193" t="str">
        <f>IFERROR(VLOOKUP(D2100,Sort!B:C,2,0),"")</f>
        <v/>
      </c>
      <c r="F2100" s="194"/>
      <c r="G2100" s="195" t="str">
        <f t="shared" si="235"/>
        <v/>
      </c>
      <c r="H2100" s="243"/>
      <c r="I2100" s="197"/>
      <c r="J2100" s="243"/>
      <c r="K2100" s="197"/>
      <c r="L2100" s="198" t="str">
        <f t="shared" si="236"/>
        <v/>
      </c>
      <c r="M2100" s="199" t="str">
        <f t="shared" si="237"/>
        <v/>
      </c>
      <c r="N2100" s="200" t="str">
        <f t="shared" si="238"/>
        <v xml:space="preserve"> </v>
      </c>
      <c r="O2100" s="201"/>
      <c r="P2100" s="201"/>
      <c r="Q2100" s="202"/>
      <c r="R2100" s="202"/>
      <c r="S2100" s="202"/>
      <c r="T2100" s="193" t="str">
        <f>IFERROR(VLOOKUP(S2100,Sort!E:F,2,0),"")</f>
        <v/>
      </c>
      <c r="U2100" s="115" t="str">
        <f t="shared" si="239"/>
        <v/>
      </c>
      <c r="V2100" s="202" t="s">
        <v>422</v>
      </c>
      <c r="W2100" s="202"/>
      <c r="X2100" s="202"/>
      <c r="Y2100" s="202"/>
      <c r="Z2100" s="193"/>
      <c r="AA2100" s="193" t="s">
        <v>362</v>
      </c>
      <c r="AB2100" s="203"/>
      <c r="AC2100" s="204" t="str">
        <f t="shared" si="240"/>
        <v>CLOSE</v>
      </c>
      <c r="AD2100" s="47" t="str">
        <f t="array" ref="AD2100">IF(D2100="","",INDEX(HM_Unit!$D$1:$AE$1,MATCH(C2100,HM_Unit!$D$2:$AE$2,0)))</f>
        <v/>
      </c>
      <c r="AE2100" s="46"/>
      <c r="AF2100" s="46"/>
      <c r="AG2100" s="46"/>
      <c r="AH2100" s="46"/>
      <c r="AI2100" s="46"/>
      <c r="AJ2100" s="46"/>
      <c r="AK2100" s="46"/>
    </row>
    <row r="2101" spans="1:37" ht="12" customHeight="1">
      <c r="A2101" s="46" t="str">
        <f>IFERROR(VLOOKUP(D2101,Sort!B:D,3,0),"")</f>
        <v/>
      </c>
      <c r="B2101" s="190" t="str">
        <f t="shared" si="234"/>
        <v>0CLOSE</v>
      </c>
      <c r="C2101" s="196"/>
      <c r="D2101" s="193"/>
      <c r="E2101" s="193" t="str">
        <f>IFERROR(VLOOKUP(D2101,Sort!B:C,2,0),"")</f>
        <v/>
      </c>
      <c r="F2101" s="194"/>
      <c r="G2101" s="195" t="str">
        <f t="shared" si="235"/>
        <v/>
      </c>
      <c r="H2101" s="243"/>
      <c r="I2101" s="197"/>
      <c r="J2101" s="243"/>
      <c r="K2101" s="197"/>
      <c r="L2101" s="198" t="str">
        <f t="shared" si="236"/>
        <v/>
      </c>
      <c r="M2101" s="199" t="str">
        <f t="shared" si="237"/>
        <v/>
      </c>
      <c r="N2101" s="200" t="str">
        <f t="shared" si="238"/>
        <v xml:space="preserve"> </v>
      </c>
      <c r="O2101" s="201"/>
      <c r="P2101" s="201"/>
      <c r="Q2101" s="202"/>
      <c r="R2101" s="202"/>
      <c r="S2101" s="202"/>
      <c r="T2101" s="193" t="str">
        <f>IFERROR(VLOOKUP(S2101,Sort!E:F,2,0),"")</f>
        <v/>
      </c>
      <c r="U2101" s="115" t="str">
        <f t="shared" si="239"/>
        <v/>
      </c>
      <c r="V2101" s="202" t="s">
        <v>422</v>
      </c>
      <c r="W2101" s="202"/>
      <c r="X2101" s="202"/>
      <c r="Y2101" s="202"/>
      <c r="Z2101" s="193"/>
      <c r="AA2101" s="193" t="s">
        <v>362</v>
      </c>
      <c r="AB2101" s="203"/>
      <c r="AC2101" s="204" t="str">
        <f t="shared" si="240"/>
        <v>CLOSE</v>
      </c>
      <c r="AD2101" s="47" t="str">
        <f t="array" ref="AD2101">IF(D2101="","",INDEX(HM_Unit!$D$1:$AE$1,MATCH(C2101,HM_Unit!$D$2:$AE$2,0)))</f>
        <v/>
      </c>
      <c r="AE2101" s="46"/>
      <c r="AF2101" s="46"/>
      <c r="AG2101" s="46"/>
      <c r="AH2101" s="46"/>
      <c r="AI2101" s="46"/>
      <c r="AJ2101" s="46"/>
      <c r="AK2101" s="46"/>
    </row>
    <row r="2102" spans="1:37" ht="12" customHeight="1">
      <c r="A2102" s="46" t="str">
        <f>IFERROR(VLOOKUP(D2102,Sort!B:D,3,0),"")</f>
        <v/>
      </c>
      <c r="B2102" s="190" t="str">
        <f t="shared" si="234"/>
        <v>0CLOSE</v>
      </c>
      <c r="C2102" s="196"/>
      <c r="D2102" s="193"/>
      <c r="E2102" s="193" t="str">
        <f>IFERROR(VLOOKUP(D2102,Sort!B:C,2,0),"")</f>
        <v/>
      </c>
      <c r="F2102" s="194"/>
      <c r="G2102" s="195" t="str">
        <f t="shared" si="235"/>
        <v/>
      </c>
      <c r="H2102" s="243"/>
      <c r="I2102" s="197"/>
      <c r="J2102" s="243"/>
      <c r="K2102" s="197"/>
      <c r="L2102" s="198" t="str">
        <f t="shared" si="236"/>
        <v/>
      </c>
      <c r="M2102" s="199" t="str">
        <f t="shared" si="237"/>
        <v/>
      </c>
      <c r="N2102" s="200" t="str">
        <f t="shared" si="238"/>
        <v xml:space="preserve"> </v>
      </c>
      <c r="O2102" s="201"/>
      <c r="P2102" s="201"/>
      <c r="Q2102" s="202"/>
      <c r="R2102" s="202"/>
      <c r="S2102" s="202"/>
      <c r="T2102" s="193" t="str">
        <f>IFERROR(VLOOKUP(S2102,Sort!E:F,2,0),"")</f>
        <v/>
      </c>
      <c r="U2102" s="115" t="str">
        <f t="shared" si="239"/>
        <v/>
      </c>
      <c r="V2102" s="202" t="s">
        <v>422</v>
      </c>
      <c r="W2102" s="202"/>
      <c r="X2102" s="202"/>
      <c r="Y2102" s="202"/>
      <c r="Z2102" s="193"/>
      <c r="AA2102" s="193" t="s">
        <v>362</v>
      </c>
      <c r="AB2102" s="203"/>
      <c r="AC2102" s="204" t="str">
        <f t="shared" si="240"/>
        <v>CLOSE</v>
      </c>
      <c r="AD2102" s="47" t="str">
        <f t="array" ref="AD2102">IF(D2102="","",INDEX(HM_Unit!$D$1:$AE$1,MATCH(C2102,HM_Unit!$D$2:$AE$2,0)))</f>
        <v/>
      </c>
      <c r="AE2102" s="46"/>
      <c r="AF2102" s="46"/>
      <c r="AG2102" s="46"/>
      <c r="AH2102" s="46"/>
      <c r="AI2102" s="46"/>
      <c r="AJ2102" s="46"/>
      <c r="AK2102" s="46"/>
    </row>
    <row r="2103" spans="1:37" ht="12" customHeight="1">
      <c r="A2103" s="46" t="str">
        <f>IFERROR(VLOOKUP(D2103,Sort!B:D,3,0),"")</f>
        <v/>
      </c>
      <c r="B2103" s="190" t="str">
        <f t="shared" si="234"/>
        <v>0CLOSE</v>
      </c>
      <c r="C2103" s="196"/>
      <c r="D2103" s="193"/>
      <c r="E2103" s="193" t="str">
        <f>IFERROR(VLOOKUP(D2103,Sort!B:C,2,0),"")</f>
        <v/>
      </c>
      <c r="F2103" s="194"/>
      <c r="G2103" s="195" t="str">
        <f t="shared" si="235"/>
        <v/>
      </c>
      <c r="H2103" s="243"/>
      <c r="I2103" s="197"/>
      <c r="J2103" s="243"/>
      <c r="K2103" s="197"/>
      <c r="L2103" s="198" t="str">
        <f t="shared" si="236"/>
        <v/>
      </c>
      <c r="M2103" s="199" t="str">
        <f t="shared" si="237"/>
        <v/>
      </c>
      <c r="N2103" s="200" t="str">
        <f t="shared" si="238"/>
        <v xml:space="preserve"> </v>
      </c>
      <c r="O2103" s="201"/>
      <c r="P2103" s="201"/>
      <c r="Q2103" s="202"/>
      <c r="R2103" s="202"/>
      <c r="S2103" s="202"/>
      <c r="T2103" s="193" t="str">
        <f>IFERROR(VLOOKUP(S2103,Sort!E:F,2,0),"")</f>
        <v/>
      </c>
      <c r="U2103" s="115" t="str">
        <f t="shared" si="239"/>
        <v/>
      </c>
      <c r="V2103" s="202" t="s">
        <v>422</v>
      </c>
      <c r="W2103" s="202"/>
      <c r="X2103" s="202"/>
      <c r="Y2103" s="202"/>
      <c r="Z2103" s="193"/>
      <c r="AA2103" s="193" t="s">
        <v>362</v>
      </c>
      <c r="AB2103" s="203"/>
      <c r="AC2103" s="204" t="str">
        <f t="shared" si="240"/>
        <v>CLOSE</v>
      </c>
      <c r="AD2103" s="47" t="str">
        <f t="array" ref="AD2103">IF(D2103="","",INDEX(HM_Unit!$D$1:$AE$1,MATCH(C2103,HM_Unit!$D$2:$AE$2,0)))</f>
        <v/>
      </c>
      <c r="AE2103" s="46"/>
      <c r="AF2103" s="46"/>
      <c r="AG2103" s="46"/>
      <c r="AH2103" s="46"/>
      <c r="AI2103" s="46"/>
      <c r="AJ2103" s="46"/>
      <c r="AK2103" s="46"/>
    </row>
    <row r="2104" spans="1:37" ht="12" customHeight="1">
      <c r="A2104" s="46" t="str">
        <f>IFERROR(VLOOKUP(D2104,Sort!B:D,3,0),"")</f>
        <v/>
      </c>
      <c r="B2104" s="190" t="str">
        <f t="shared" si="234"/>
        <v>0CLOSE</v>
      </c>
      <c r="C2104" s="196"/>
      <c r="D2104" s="193"/>
      <c r="E2104" s="193" t="str">
        <f>IFERROR(VLOOKUP(D2104,Sort!B:C,2,0),"")</f>
        <v/>
      </c>
      <c r="F2104" s="194"/>
      <c r="G2104" s="195" t="str">
        <f t="shared" si="235"/>
        <v/>
      </c>
      <c r="H2104" s="243"/>
      <c r="I2104" s="197"/>
      <c r="J2104" s="243"/>
      <c r="K2104" s="197"/>
      <c r="L2104" s="198" t="str">
        <f t="shared" si="236"/>
        <v/>
      </c>
      <c r="M2104" s="199" t="str">
        <f t="shared" si="237"/>
        <v/>
      </c>
      <c r="N2104" s="200" t="str">
        <f t="shared" si="238"/>
        <v xml:space="preserve"> </v>
      </c>
      <c r="O2104" s="201"/>
      <c r="P2104" s="201"/>
      <c r="Q2104" s="202"/>
      <c r="R2104" s="202"/>
      <c r="S2104" s="202"/>
      <c r="T2104" s="193" t="str">
        <f>IFERROR(VLOOKUP(S2104,Sort!E:F,2,0),"")</f>
        <v/>
      </c>
      <c r="U2104" s="115" t="str">
        <f t="shared" si="239"/>
        <v/>
      </c>
      <c r="V2104" s="202" t="s">
        <v>422</v>
      </c>
      <c r="W2104" s="202"/>
      <c r="X2104" s="202"/>
      <c r="Y2104" s="202"/>
      <c r="Z2104" s="193"/>
      <c r="AA2104" s="193" t="s">
        <v>362</v>
      </c>
      <c r="AB2104" s="203"/>
      <c r="AC2104" s="204" t="str">
        <f t="shared" si="240"/>
        <v>CLOSE</v>
      </c>
      <c r="AD2104" s="47" t="str">
        <f t="array" ref="AD2104">IF(D2104="","",INDEX(HM_Unit!$D$1:$AE$1,MATCH(C2104,HM_Unit!$D$2:$AE$2,0)))</f>
        <v/>
      </c>
      <c r="AE2104" s="46"/>
      <c r="AF2104" s="46"/>
      <c r="AG2104" s="46"/>
      <c r="AH2104" s="46"/>
      <c r="AI2104" s="46"/>
      <c r="AJ2104" s="46"/>
      <c r="AK2104" s="46"/>
    </row>
    <row r="2105" spans="1:37" ht="12" customHeight="1">
      <c r="A2105" s="46" t="str">
        <f>IFERROR(VLOOKUP(D2105,Sort!B:D,3,0),"")</f>
        <v/>
      </c>
      <c r="B2105" s="190" t="str">
        <f t="shared" si="234"/>
        <v>0CLOSE</v>
      </c>
      <c r="C2105" s="196"/>
      <c r="D2105" s="193"/>
      <c r="E2105" s="193" t="str">
        <f>IFERROR(VLOOKUP(D2105,Sort!B:C,2,0),"")</f>
        <v/>
      </c>
      <c r="F2105" s="194"/>
      <c r="G2105" s="195" t="str">
        <f t="shared" si="235"/>
        <v/>
      </c>
      <c r="H2105" s="243"/>
      <c r="I2105" s="197"/>
      <c r="J2105" s="243"/>
      <c r="K2105" s="197"/>
      <c r="L2105" s="198" t="str">
        <f t="shared" si="236"/>
        <v/>
      </c>
      <c r="M2105" s="199" t="str">
        <f t="shared" si="237"/>
        <v/>
      </c>
      <c r="N2105" s="200" t="str">
        <f t="shared" si="238"/>
        <v xml:space="preserve"> </v>
      </c>
      <c r="O2105" s="201"/>
      <c r="P2105" s="201"/>
      <c r="Q2105" s="202"/>
      <c r="R2105" s="202"/>
      <c r="S2105" s="202"/>
      <c r="T2105" s="193" t="str">
        <f>IFERROR(VLOOKUP(S2105,Sort!E:F,2,0),"")</f>
        <v/>
      </c>
      <c r="U2105" s="115" t="str">
        <f t="shared" si="239"/>
        <v/>
      </c>
      <c r="V2105" s="202" t="s">
        <v>422</v>
      </c>
      <c r="W2105" s="202"/>
      <c r="X2105" s="202"/>
      <c r="Y2105" s="202"/>
      <c r="Z2105" s="193"/>
      <c r="AA2105" s="193" t="s">
        <v>362</v>
      </c>
      <c r="AB2105" s="203"/>
      <c r="AC2105" s="204" t="str">
        <f t="shared" si="240"/>
        <v>CLOSE</v>
      </c>
      <c r="AD2105" s="47" t="str">
        <f t="array" ref="AD2105">IF(D2105="","",INDEX(HM_Unit!$D$1:$AE$1,MATCH(C2105,HM_Unit!$D$2:$AE$2,0)))</f>
        <v/>
      </c>
      <c r="AE2105" s="46"/>
      <c r="AF2105" s="46"/>
      <c r="AG2105" s="46"/>
      <c r="AH2105" s="46"/>
      <c r="AI2105" s="46"/>
      <c r="AJ2105" s="46"/>
      <c r="AK2105" s="46"/>
    </row>
    <row r="2106" spans="1:37" ht="12" customHeight="1">
      <c r="A2106" s="46" t="str">
        <f>IFERROR(VLOOKUP(D2106,Sort!B:D,3,0),"")</f>
        <v/>
      </c>
      <c r="B2106" s="190" t="str">
        <f t="shared" si="234"/>
        <v>0CLOSE</v>
      </c>
      <c r="C2106" s="196"/>
      <c r="D2106" s="193"/>
      <c r="E2106" s="193" t="str">
        <f>IFERROR(VLOOKUP(D2106,Sort!B:C,2,0),"")</f>
        <v/>
      </c>
      <c r="F2106" s="194"/>
      <c r="G2106" s="195" t="str">
        <f t="shared" si="235"/>
        <v/>
      </c>
      <c r="H2106" s="243"/>
      <c r="I2106" s="197"/>
      <c r="J2106" s="243"/>
      <c r="K2106" s="197"/>
      <c r="L2106" s="198" t="str">
        <f t="shared" si="236"/>
        <v/>
      </c>
      <c r="M2106" s="199" t="str">
        <f t="shared" si="237"/>
        <v/>
      </c>
      <c r="N2106" s="200" t="str">
        <f t="shared" si="238"/>
        <v xml:space="preserve"> </v>
      </c>
      <c r="O2106" s="201"/>
      <c r="P2106" s="201"/>
      <c r="Q2106" s="202"/>
      <c r="R2106" s="202"/>
      <c r="S2106" s="202"/>
      <c r="T2106" s="193" t="str">
        <f>IFERROR(VLOOKUP(S2106,Sort!E:F,2,0),"")</f>
        <v/>
      </c>
      <c r="U2106" s="115" t="str">
        <f t="shared" si="239"/>
        <v/>
      </c>
      <c r="V2106" s="202" t="s">
        <v>422</v>
      </c>
      <c r="W2106" s="202"/>
      <c r="X2106" s="202"/>
      <c r="Y2106" s="202"/>
      <c r="Z2106" s="193"/>
      <c r="AA2106" s="193" t="s">
        <v>362</v>
      </c>
      <c r="AB2106" s="203"/>
      <c r="AC2106" s="204" t="str">
        <f t="shared" si="240"/>
        <v>CLOSE</v>
      </c>
      <c r="AD2106" s="47" t="str">
        <f t="array" ref="AD2106">IF(D2106="","",INDEX(HM_Unit!$D$1:$AE$1,MATCH(C2106,HM_Unit!$D$2:$AE$2,0)))</f>
        <v/>
      </c>
      <c r="AE2106" s="46"/>
      <c r="AF2106" s="46"/>
      <c r="AG2106" s="46"/>
      <c r="AH2106" s="46"/>
      <c r="AI2106" s="46"/>
      <c r="AJ2106" s="46"/>
      <c r="AK2106" s="46"/>
    </row>
    <row r="2107" spans="1:37" ht="12" customHeight="1">
      <c r="A2107" s="46" t="str">
        <f>IFERROR(VLOOKUP(D2107,Sort!B:D,3,0),"")</f>
        <v/>
      </c>
      <c r="B2107" s="190" t="str">
        <f t="shared" si="234"/>
        <v>0CLOSE</v>
      </c>
      <c r="C2107" s="196"/>
      <c r="D2107" s="193"/>
      <c r="E2107" s="193" t="str">
        <f>IFERROR(VLOOKUP(D2107,Sort!B:C,2,0),"")</f>
        <v/>
      </c>
      <c r="F2107" s="194"/>
      <c r="G2107" s="195" t="str">
        <f t="shared" si="235"/>
        <v/>
      </c>
      <c r="H2107" s="243"/>
      <c r="I2107" s="197"/>
      <c r="J2107" s="243"/>
      <c r="K2107" s="197"/>
      <c r="L2107" s="198" t="str">
        <f t="shared" si="236"/>
        <v/>
      </c>
      <c r="M2107" s="199" t="str">
        <f t="shared" si="237"/>
        <v/>
      </c>
      <c r="N2107" s="200" t="str">
        <f t="shared" si="238"/>
        <v xml:space="preserve"> </v>
      </c>
      <c r="O2107" s="201"/>
      <c r="P2107" s="201"/>
      <c r="Q2107" s="202"/>
      <c r="R2107" s="202"/>
      <c r="S2107" s="202"/>
      <c r="T2107" s="193" t="str">
        <f>IFERROR(VLOOKUP(S2107,Sort!E:F,2,0),"")</f>
        <v/>
      </c>
      <c r="U2107" s="115" t="str">
        <f t="shared" si="239"/>
        <v/>
      </c>
      <c r="V2107" s="202" t="s">
        <v>422</v>
      </c>
      <c r="W2107" s="202"/>
      <c r="X2107" s="202"/>
      <c r="Y2107" s="202"/>
      <c r="Z2107" s="193"/>
      <c r="AA2107" s="193" t="s">
        <v>362</v>
      </c>
      <c r="AB2107" s="203"/>
      <c r="AC2107" s="204" t="str">
        <f t="shared" si="240"/>
        <v>CLOSE</v>
      </c>
      <c r="AD2107" s="47" t="str">
        <f t="array" ref="AD2107">IF(D2107="","",INDEX(HM_Unit!$D$1:$AE$1,MATCH(C2107,HM_Unit!$D$2:$AE$2,0)))</f>
        <v/>
      </c>
      <c r="AE2107" s="46"/>
      <c r="AF2107" s="46"/>
      <c r="AG2107" s="46"/>
      <c r="AH2107" s="46"/>
      <c r="AI2107" s="46"/>
      <c r="AJ2107" s="46"/>
      <c r="AK2107" s="46"/>
    </row>
    <row r="2108" spans="1:37" ht="12" customHeight="1">
      <c r="A2108" s="46" t="str">
        <f>IFERROR(VLOOKUP(D2108,Sort!B:D,3,0),"")</f>
        <v/>
      </c>
      <c r="B2108" s="190" t="str">
        <f t="shared" si="234"/>
        <v>0CLOSE</v>
      </c>
      <c r="C2108" s="196"/>
      <c r="D2108" s="193"/>
      <c r="E2108" s="193" t="str">
        <f>IFERROR(VLOOKUP(D2108,Sort!B:C,2,0),"")</f>
        <v/>
      </c>
      <c r="F2108" s="194"/>
      <c r="G2108" s="195" t="str">
        <f t="shared" si="235"/>
        <v/>
      </c>
      <c r="H2108" s="243"/>
      <c r="I2108" s="197"/>
      <c r="J2108" s="243"/>
      <c r="K2108" s="197"/>
      <c r="L2108" s="198" t="str">
        <f t="shared" si="236"/>
        <v/>
      </c>
      <c r="M2108" s="199" t="str">
        <f t="shared" si="237"/>
        <v/>
      </c>
      <c r="N2108" s="200" t="str">
        <f t="shared" si="238"/>
        <v xml:space="preserve"> </v>
      </c>
      <c r="O2108" s="201"/>
      <c r="P2108" s="201"/>
      <c r="Q2108" s="202"/>
      <c r="R2108" s="202"/>
      <c r="S2108" s="202"/>
      <c r="T2108" s="193" t="str">
        <f>IFERROR(VLOOKUP(S2108,Sort!E:F,2,0),"")</f>
        <v/>
      </c>
      <c r="U2108" s="115" t="str">
        <f t="shared" si="239"/>
        <v/>
      </c>
      <c r="V2108" s="202" t="s">
        <v>422</v>
      </c>
      <c r="W2108" s="202"/>
      <c r="X2108" s="202"/>
      <c r="Y2108" s="202"/>
      <c r="Z2108" s="193"/>
      <c r="AA2108" s="193" t="s">
        <v>362</v>
      </c>
      <c r="AB2108" s="203"/>
      <c r="AC2108" s="204" t="str">
        <f t="shared" si="240"/>
        <v>CLOSE</v>
      </c>
      <c r="AD2108" s="47" t="str">
        <f t="array" ref="AD2108">IF(D2108="","",INDEX(HM_Unit!$D$1:$AE$1,MATCH(C2108,HM_Unit!$D$2:$AE$2,0)))</f>
        <v/>
      </c>
      <c r="AE2108" s="46"/>
      <c r="AF2108" s="46"/>
      <c r="AG2108" s="46"/>
      <c r="AH2108" s="46"/>
      <c r="AI2108" s="46"/>
      <c r="AJ2108" s="46"/>
      <c r="AK2108" s="46"/>
    </row>
    <row r="2109" spans="1:37" ht="12" customHeight="1">
      <c r="A2109" s="46" t="str">
        <f>IFERROR(VLOOKUP(D2109,Sort!B:D,3,0),"")</f>
        <v/>
      </c>
      <c r="B2109" s="190" t="str">
        <f t="shared" si="234"/>
        <v>0CLOSE</v>
      </c>
      <c r="C2109" s="196"/>
      <c r="D2109" s="193"/>
      <c r="E2109" s="193" t="str">
        <f>IFERROR(VLOOKUP(D2109,Sort!B:C,2,0),"")</f>
        <v/>
      </c>
      <c r="F2109" s="194"/>
      <c r="G2109" s="195" t="str">
        <f t="shared" si="235"/>
        <v/>
      </c>
      <c r="H2109" s="243"/>
      <c r="I2109" s="197"/>
      <c r="J2109" s="243"/>
      <c r="K2109" s="197"/>
      <c r="L2109" s="198" t="str">
        <f t="shared" si="236"/>
        <v/>
      </c>
      <c r="M2109" s="199" t="str">
        <f t="shared" si="237"/>
        <v/>
      </c>
      <c r="N2109" s="200" t="str">
        <f t="shared" si="238"/>
        <v xml:space="preserve"> </v>
      </c>
      <c r="O2109" s="201"/>
      <c r="P2109" s="201"/>
      <c r="Q2109" s="202"/>
      <c r="R2109" s="202"/>
      <c r="S2109" s="202"/>
      <c r="T2109" s="193" t="str">
        <f>IFERROR(VLOOKUP(S2109,Sort!E:F,2,0),"")</f>
        <v/>
      </c>
      <c r="U2109" s="115" t="str">
        <f t="shared" si="239"/>
        <v/>
      </c>
      <c r="V2109" s="202" t="s">
        <v>422</v>
      </c>
      <c r="W2109" s="202"/>
      <c r="X2109" s="202"/>
      <c r="Y2109" s="202"/>
      <c r="Z2109" s="193"/>
      <c r="AA2109" s="193" t="s">
        <v>362</v>
      </c>
      <c r="AB2109" s="203"/>
      <c r="AC2109" s="204" t="str">
        <f t="shared" si="240"/>
        <v>CLOSE</v>
      </c>
      <c r="AD2109" s="47" t="str">
        <f t="array" ref="AD2109">IF(D2109="","",INDEX(HM_Unit!$D$1:$AE$1,MATCH(C2109,HM_Unit!$D$2:$AE$2,0)))</f>
        <v/>
      </c>
      <c r="AE2109" s="46"/>
      <c r="AF2109" s="46"/>
      <c r="AG2109" s="46"/>
      <c r="AH2109" s="46"/>
      <c r="AI2109" s="46"/>
      <c r="AJ2109" s="46"/>
      <c r="AK2109" s="46"/>
    </row>
    <row r="2110" spans="1:37" ht="12" customHeight="1">
      <c r="A2110" s="46" t="str">
        <f>IFERROR(VLOOKUP(D2110,Sort!B:D,3,0),"")</f>
        <v/>
      </c>
      <c r="B2110" s="190" t="str">
        <f t="shared" si="234"/>
        <v>0CLOSE</v>
      </c>
      <c r="C2110" s="196"/>
      <c r="D2110" s="193"/>
      <c r="E2110" s="193" t="str">
        <f>IFERROR(VLOOKUP(D2110,Sort!B:C,2,0),"")</f>
        <v/>
      </c>
      <c r="F2110" s="194"/>
      <c r="G2110" s="195" t="str">
        <f t="shared" si="235"/>
        <v/>
      </c>
      <c r="H2110" s="243"/>
      <c r="I2110" s="197"/>
      <c r="J2110" s="243"/>
      <c r="K2110" s="197"/>
      <c r="L2110" s="198" t="str">
        <f t="shared" si="236"/>
        <v/>
      </c>
      <c r="M2110" s="199" t="str">
        <f t="shared" si="237"/>
        <v/>
      </c>
      <c r="N2110" s="200" t="str">
        <f t="shared" si="238"/>
        <v xml:space="preserve"> </v>
      </c>
      <c r="O2110" s="201"/>
      <c r="P2110" s="201"/>
      <c r="Q2110" s="202"/>
      <c r="R2110" s="202"/>
      <c r="S2110" s="202"/>
      <c r="T2110" s="193" t="str">
        <f>IFERROR(VLOOKUP(S2110,Sort!E:F,2,0),"")</f>
        <v/>
      </c>
      <c r="U2110" s="115" t="str">
        <f t="shared" si="239"/>
        <v/>
      </c>
      <c r="V2110" s="202" t="s">
        <v>422</v>
      </c>
      <c r="W2110" s="202"/>
      <c r="X2110" s="202"/>
      <c r="Y2110" s="202"/>
      <c r="Z2110" s="193"/>
      <c r="AA2110" s="193" t="s">
        <v>362</v>
      </c>
      <c r="AB2110" s="203"/>
      <c r="AC2110" s="204" t="str">
        <f t="shared" si="240"/>
        <v>CLOSE</v>
      </c>
      <c r="AD2110" s="47" t="str">
        <f t="array" ref="AD2110">IF(D2110="","",INDEX(HM_Unit!$D$1:$AE$1,MATCH(C2110,HM_Unit!$D$2:$AE$2,0)))</f>
        <v/>
      </c>
      <c r="AE2110" s="46"/>
      <c r="AF2110" s="46"/>
      <c r="AG2110" s="46"/>
      <c r="AH2110" s="46"/>
      <c r="AI2110" s="46"/>
      <c r="AJ2110" s="46"/>
      <c r="AK2110" s="46"/>
    </row>
    <row r="2111" spans="1:37" ht="12" customHeight="1">
      <c r="A2111" s="46" t="str">
        <f>IFERROR(VLOOKUP(D2111,Sort!B:D,3,0),"")</f>
        <v/>
      </c>
      <c r="B2111" s="190" t="str">
        <f t="shared" si="234"/>
        <v>0CLOSE</v>
      </c>
      <c r="C2111" s="196"/>
      <c r="D2111" s="193"/>
      <c r="E2111" s="193" t="str">
        <f>IFERROR(VLOOKUP(D2111,Sort!B:C,2,0),"")</f>
        <v/>
      </c>
      <c r="F2111" s="194"/>
      <c r="G2111" s="195" t="str">
        <f t="shared" si="235"/>
        <v/>
      </c>
      <c r="H2111" s="243"/>
      <c r="I2111" s="197"/>
      <c r="J2111" s="243"/>
      <c r="K2111" s="197"/>
      <c r="L2111" s="198" t="str">
        <f t="shared" si="236"/>
        <v/>
      </c>
      <c r="M2111" s="199" t="str">
        <f t="shared" si="237"/>
        <v/>
      </c>
      <c r="N2111" s="200" t="str">
        <f t="shared" si="238"/>
        <v xml:space="preserve"> </v>
      </c>
      <c r="O2111" s="201"/>
      <c r="P2111" s="201"/>
      <c r="Q2111" s="202"/>
      <c r="R2111" s="202"/>
      <c r="S2111" s="202"/>
      <c r="T2111" s="193" t="str">
        <f>IFERROR(VLOOKUP(S2111,Sort!E:F,2,0),"")</f>
        <v/>
      </c>
      <c r="U2111" s="115" t="str">
        <f t="shared" si="239"/>
        <v/>
      </c>
      <c r="V2111" s="202" t="s">
        <v>422</v>
      </c>
      <c r="W2111" s="202"/>
      <c r="X2111" s="202"/>
      <c r="Y2111" s="202"/>
      <c r="Z2111" s="193"/>
      <c r="AA2111" s="193" t="s">
        <v>362</v>
      </c>
      <c r="AB2111" s="203"/>
      <c r="AC2111" s="204" t="str">
        <f t="shared" si="240"/>
        <v>CLOSE</v>
      </c>
      <c r="AD2111" s="47" t="str">
        <f t="array" ref="AD2111">IF(D2111="","",INDEX(HM_Unit!$D$1:$AE$1,MATCH(C2111,HM_Unit!$D$2:$AE$2,0)))</f>
        <v/>
      </c>
      <c r="AE2111" s="46"/>
      <c r="AF2111" s="46"/>
      <c r="AG2111" s="46"/>
      <c r="AH2111" s="46"/>
      <c r="AI2111" s="46"/>
      <c r="AJ2111" s="46"/>
      <c r="AK2111" s="46"/>
    </row>
    <row r="2112" spans="1:37" ht="12" customHeight="1">
      <c r="A2112" s="46" t="str">
        <f>IFERROR(VLOOKUP(D2112,Sort!B:D,3,0),"")</f>
        <v/>
      </c>
      <c r="B2112" s="190" t="str">
        <f t="shared" si="234"/>
        <v>0CLOSE</v>
      </c>
      <c r="C2112" s="196"/>
      <c r="D2112" s="193"/>
      <c r="E2112" s="193" t="str">
        <f>IFERROR(VLOOKUP(D2112,Sort!B:C,2,0),"")</f>
        <v/>
      </c>
      <c r="F2112" s="194"/>
      <c r="G2112" s="195" t="str">
        <f t="shared" si="235"/>
        <v/>
      </c>
      <c r="H2112" s="243"/>
      <c r="I2112" s="197"/>
      <c r="J2112" s="243"/>
      <c r="K2112" s="197"/>
      <c r="L2112" s="198" t="str">
        <f t="shared" si="236"/>
        <v/>
      </c>
      <c r="M2112" s="199" t="str">
        <f t="shared" si="237"/>
        <v/>
      </c>
      <c r="N2112" s="200" t="str">
        <f t="shared" si="238"/>
        <v xml:space="preserve"> </v>
      </c>
      <c r="O2112" s="201"/>
      <c r="P2112" s="201"/>
      <c r="Q2112" s="202"/>
      <c r="R2112" s="202"/>
      <c r="S2112" s="202"/>
      <c r="T2112" s="193" t="str">
        <f>IFERROR(VLOOKUP(S2112,Sort!E:F,2,0),"")</f>
        <v/>
      </c>
      <c r="U2112" s="115" t="str">
        <f t="shared" si="239"/>
        <v/>
      </c>
      <c r="V2112" s="202" t="s">
        <v>422</v>
      </c>
      <c r="W2112" s="202"/>
      <c r="X2112" s="202"/>
      <c r="Y2112" s="202"/>
      <c r="Z2112" s="193"/>
      <c r="AA2112" s="193" t="s">
        <v>362</v>
      </c>
      <c r="AB2112" s="203"/>
      <c r="AC2112" s="204" t="str">
        <f t="shared" si="240"/>
        <v>CLOSE</v>
      </c>
      <c r="AD2112" s="47" t="str">
        <f t="array" ref="AD2112">IF(D2112="","",INDEX(HM_Unit!$D$1:$AE$1,MATCH(C2112,HM_Unit!$D$2:$AE$2,0)))</f>
        <v/>
      </c>
      <c r="AE2112" s="46"/>
      <c r="AF2112" s="46"/>
      <c r="AG2112" s="46"/>
      <c r="AH2112" s="46"/>
      <c r="AI2112" s="46"/>
      <c r="AJ2112" s="46"/>
      <c r="AK2112" s="46"/>
    </row>
    <row r="2113" spans="1:37" ht="12" customHeight="1">
      <c r="A2113" s="46" t="str">
        <f>IFERROR(VLOOKUP(D2113,Sort!B:D,3,0),"")</f>
        <v/>
      </c>
      <c r="B2113" s="190" t="str">
        <f t="shared" si="234"/>
        <v>0CLOSE</v>
      </c>
      <c r="C2113" s="196"/>
      <c r="D2113" s="193"/>
      <c r="E2113" s="193" t="str">
        <f>IFERROR(VLOOKUP(D2113,Sort!B:C,2,0),"")</f>
        <v/>
      </c>
      <c r="F2113" s="194"/>
      <c r="G2113" s="195" t="str">
        <f t="shared" si="235"/>
        <v/>
      </c>
      <c r="H2113" s="243"/>
      <c r="I2113" s="197"/>
      <c r="J2113" s="243"/>
      <c r="K2113" s="197"/>
      <c r="L2113" s="198" t="str">
        <f t="shared" si="236"/>
        <v/>
      </c>
      <c r="M2113" s="199" t="str">
        <f t="shared" si="237"/>
        <v/>
      </c>
      <c r="N2113" s="200" t="str">
        <f t="shared" si="238"/>
        <v xml:space="preserve"> </v>
      </c>
      <c r="O2113" s="201"/>
      <c r="P2113" s="201"/>
      <c r="Q2113" s="202"/>
      <c r="R2113" s="202"/>
      <c r="S2113" s="202"/>
      <c r="T2113" s="193" t="str">
        <f>IFERROR(VLOOKUP(S2113,Sort!E:F,2,0),"")</f>
        <v/>
      </c>
      <c r="U2113" s="115" t="str">
        <f t="shared" si="239"/>
        <v/>
      </c>
      <c r="V2113" s="202" t="s">
        <v>422</v>
      </c>
      <c r="W2113" s="202"/>
      <c r="X2113" s="202"/>
      <c r="Y2113" s="202"/>
      <c r="Z2113" s="193"/>
      <c r="AA2113" s="193" t="s">
        <v>362</v>
      </c>
      <c r="AB2113" s="203"/>
      <c r="AC2113" s="204" t="str">
        <f t="shared" si="240"/>
        <v>CLOSE</v>
      </c>
      <c r="AD2113" s="47" t="str">
        <f t="array" ref="AD2113">IF(D2113="","",INDEX(HM_Unit!$D$1:$AE$1,MATCH(C2113,HM_Unit!$D$2:$AE$2,0)))</f>
        <v/>
      </c>
      <c r="AE2113" s="46"/>
      <c r="AF2113" s="46"/>
      <c r="AG2113" s="46"/>
      <c r="AH2113" s="46"/>
      <c r="AI2113" s="46"/>
      <c r="AJ2113" s="46"/>
      <c r="AK2113" s="46"/>
    </row>
    <row r="2114" spans="1:37" ht="12" customHeight="1">
      <c r="A2114" s="46" t="str">
        <f>IFERROR(VLOOKUP(D2114,Sort!B:D,3,0),"")</f>
        <v/>
      </c>
      <c r="B2114" s="190" t="str">
        <f t="shared" si="234"/>
        <v>0CLOSE</v>
      </c>
      <c r="C2114" s="196"/>
      <c r="D2114" s="193"/>
      <c r="E2114" s="193" t="str">
        <f>IFERROR(VLOOKUP(D2114,Sort!B:C,2,0),"")</f>
        <v/>
      </c>
      <c r="F2114" s="194"/>
      <c r="G2114" s="195" t="str">
        <f t="shared" si="235"/>
        <v/>
      </c>
      <c r="H2114" s="243"/>
      <c r="I2114" s="197"/>
      <c r="J2114" s="243"/>
      <c r="K2114" s="197"/>
      <c r="L2114" s="198" t="str">
        <f t="shared" si="236"/>
        <v/>
      </c>
      <c r="M2114" s="199" t="str">
        <f t="shared" si="237"/>
        <v/>
      </c>
      <c r="N2114" s="200" t="str">
        <f t="shared" si="238"/>
        <v xml:space="preserve"> </v>
      </c>
      <c r="O2114" s="201"/>
      <c r="P2114" s="201"/>
      <c r="Q2114" s="202"/>
      <c r="R2114" s="202"/>
      <c r="S2114" s="202"/>
      <c r="T2114" s="193" t="str">
        <f>IFERROR(VLOOKUP(S2114,Sort!E:F,2,0),"")</f>
        <v/>
      </c>
      <c r="U2114" s="115" t="str">
        <f t="shared" si="239"/>
        <v/>
      </c>
      <c r="V2114" s="202" t="s">
        <v>422</v>
      </c>
      <c r="W2114" s="202"/>
      <c r="X2114" s="202"/>
      <c r="Y2114" s="202"/>
      <c r="Z2114" s="193"/>
      <c r="AA2114" s="193" t="s">
        <v>362</v>
      </c>
      <c r="AB2114" s="203"/>
      <c r="AC2114" s="204" t="str">
        <f t="shared" si="240"/>
        <v>CLOSE</v>
      </c>
      <c r="AD2114" s="47" t="str">
        <f t="array" ref="AD2114">IF(D2114="","",INDEX(HM_Unit!$D$1:$AE$1,MATCH(C2114,HM_Unit!$D$2:$AE$2,0)))</f>
        <v/>
      </c>
      <c r="AE2114" s="46"/>
      <c r="AF2114" s="46"/>
      <c r="AG2114" s="46"/>
      <c r="AH2114" s="46"/>
      <c r="AI2114" s="46"/>
      <c r="AJ2114" s="46"/>
      <c r="AK2114" s="46"/>
    </row>
    <row r="2115" spans="1:37" ht="12" customHeight="1">
      <c r="A2115" s="46" t="str">
        <f>IFERROR(VLOOKUP(D2115,Sort!B:D,3,0),"")</f>
        <v/>
      </c>
      <c r="B2115" s="190" t="str">
        <f t="shared" si="234"/>
        <v>0CLOSE</v>
      </c>
      <c r="C2115" s="196"/>
      <c r="D2115" s="193"/>
      <c r="E2115" s="193" t="str">
        <f>IFERROR(VLOOKUP(D2115,Sort!B:C,2,0),"")</f>
        <v/>
      </c>
      <c r="F2115" s="194"/>
      <c r="G2115" s="195" t="str">
        <f t="shared" si="235"/>
        <v/>
      </c>
      <c r="H2115" s="243"/>
      <c r="I2115" s="197"/>
      <c r="J2115" s="243"/>
      <c r="K2115" s="197"/>
      <c r="L2115" s="198" t="str">
        <f t="shared" si="236"/>
        <v/>
      </c>
      <c r="M2115" s="199" t="str">
        <f t="shared" si="237"/>
        <v/>
      </c>
      <c r="N2115" s="200" t="str">
        <f t="shared" si="238"/>
        <v xml:space="preserve"> </v>
      </c>
      <c r="O2115" s="201"/>
      <c r="P2115" s="201"/>
      <c r="Q2115" s="202"/>
      <c r="R2115" s="202"/>
      <c r="S2115" s="202"/>
      <c r="T2115" s="193" t="str">
        <f>IFERROR(VLOOKUP(S2115,Sort!E:F,2,0),"")</f>
        <v/>
      </c>
      <c r="U2115" s="115" t="str">
        <f t="shared" si="239"/>
        <v/>
      </c>
      <c r="V2115" s="202" t="s">
        <v>422</v>
      </c>
      <c r="W2115" s="202"/>
      <c r="X2115" s="202"/>
      <c r="Y2115" s="202"/>
      <c r="Z2115" s="193"/>
      <c r="AA2115" s="193" t="s">
        <v>362</v>
      </c>
      <c r="AB2115" s="203"/>
      <c r="AC2115" s="204" t="str">
        <f t="shared" si="240"/>
        <v>CLOSE</v>
      </c>
      <c r="AD2115" s="47" t="str">
        <f t="array" ref="AD2115">IF(D2115="","",INDEX(HM_Unit!$D$1:$AE$1,MATCH(C2115,HM_Unit!$D$2:$AE$2,0)))</f>
        <v/>
      </c>
      <c r="AE2115" s="46"/>
      <c r="AF2115" s="46"/>
      <c r="AG2115" s="46"/>
      <c r="AH2115" s="46"/>
      <c r="AI2115" s="46"/>
      <c r="AJ2115" s="46"/>
      <c r="AK2115" s="46"/>
    </row>
    <row r="2116" spans="1:37" ht="12" customHeight="1">
      <c r="A2116" s="46" t="str">
        <f>IFERROR(VLOOKUP(D2116,Sort!B:D,3,0),"")</f>
        <v/>
      </c>
      <c r="B2116" s="190" t="str">
        <f t="shared" si="234"/>
        <v>0CLOSE</v>
      </c>
      <c r="C2116" s="196"/>
      <c r="D2116" s="193"/>
      <c r="E2116" s="193" t="str">
        <f>IFERROR(VLOOKUP(D2116,Sort!B:C,2,0),"")</f>
        <v/>
      </c>
      <c r="F2116" s="194"/>
      <c r="G2116" s="195" t="str">
        <f t="shared" si="235"/>
        <v/>
      </c>
      <c r="H2116" s="243"/>
      <c r="I2116" s="197"/>
      <c r="J2116" s="243"/>
      <c r="K2116" s="197"/>
      <c r="L2116" s="198" t="str">
        <f t="shared" si="236"/>
        <v/>
      </c>
      <c r="M2116" s="199" t="str">
        <f t="shared" si="237"/>
        <v/>
      </c>
      <c r="N2116" s="200" t="str">
        <f t="shared" si="238"/>
        <v xml:space="preserve"> </v>
      </c>
      <c r="O2116" s="201"/>
      <c r="P2116" s="201"/>
      <c r="Q2116" s="202"/>
      <c r="R2116" s="202"/>
      <c r="S2116" s="202"/>
      <c r="T2116" s="193" t="str">
        <f>IFERROR(VLOOKUP(S2116,Sort!E:F,2,0),"")</f>
        <v/>
      </c>
      <c r="U2116" s="115" t="str">
        <f t="shared" si="239"/>
        <v/>
      </c>
      <c r="V2116" s="202" t="s">
        <v>422</v>
      </c>
      <c r="W2116" s="202"/>
      <c r="X2116" s="202"/>
      <c r="Y2116" s="202"/>
      <c r="Z2116" s="193"/>
      <c r="AA2116" s="193" t="s">
        <v>362</v>
      </c>
      <c r="AB2116" s="203"/>
      <c r="AC2116" s="204" t="str">
        <f t="shared" si="240"/>
        <v>CLOSE</v>
      </c>
      <c r="AD2116" s="47" t="str">
        <f t="array" ref="AD2116">IF(D2116="","",INDEX(HM_Unit!$D$1:$AE$1,MATCH(C2116,HM_Unit!$D$2:$AE$2,0)))</f>
        <v/>
      </c>
      <c r="AE2116" s="46"/>
      <c r="AF2116" s="46"/>
      <c r="AG2116" s="46"/>
      <c r="AH2116" s="46"/>
      <c r="AI2116" s="46"/>
      <c r="AJ2116" s="46"/>
      <c r="AK2116" s="46"/>
    </row>
    <row r="2117" spans="1:37" ht="12" customHeight="1">
      <c r="A2117" s="46" t="str">
        <f>IFERROR(VLOOKUP(D2117,Sort!B:D,3,0),"")</f>
        <v/>
      </c>
      <c r="B2117" s="190" t="str">
        <f t="shared" si="234"/>
        <v>0CLOSE</v>
      </c>
      <c r="C2117" s="196"/>
      <c r="D2117" s="193"/>
      <c r="E2117" s="193" t="str">
        <f>IFERROR(VLOOKUP(D2117,Sort!B:C,2,0),"")</f>
        <v/>
      </c>
      <c r="F2117" s="194"/>
      <c r="G2117" s="195" t="str">
        <f t="shared" si="235"/>
        <v/>
      </c>
      <c r="H2117" s="243"/>
      <c r="I2117" s="197"/>
      <c r="J2117" s="243"/>
      <c r="K2117" s="197"/>
      <c r="L2117" s="198" t="str">
        <f t="shared" si="236"/>
        <v/>
      </c>
      <c r="M2117" s="199" t="str">
        <f t="shared" si="237"/>
        <v/>
      </c>
      <c r="N2117" s="200" t="str">
        <f t="shared" si="238"/>
        <v xml:space="preserve"> </v>
      </c>
      <c r="O2117" s="201"/>
      <c r="P2117" s="201"/>
      <c r="Q2117" s="202"/>
      <c r="R2117" s="202"/>
      <c r="S2117" s="202"/>
      <c r="T2117" s="193" t="str">
        <f>IFERROR(VLOOKUP(S2117,Sort!E:F,2,0),"")</f>
        <v/>
      </c>
      <c r="U2117" s="115" t="str">
        <f t="shared" si="239"/>
        <v/>
      </c>
      <c r="V2117" s="202" t="s">
        <v>422</v>
      </c>
      <c r="W2117" s="202"/>
      <c r="X2117" s="202"/>
      <c r="Y2117" s="202"/>
      <c r="Z2117" s="193"/>
      <c r="AA2117" s="193" t="s">
        <v>362</v>
      </c>
      <c r="AB2117" s="203"/>
      <c r="AC2117" s="204" t="str">
        <f t="shared" si="240"/>
        <v>CLOSE</v>
      </c>
      <c r="AD2117" s="47" t="str">
        <f t="array" ref="AD2117">IF(D2117="","",INDEX(HM_Unit!$D$1:$AE$1,MATCH(C2117,HM_Unit!$D$2:$AE$2,0)))</f>
        <v/>
      </c>
      <c r="AE2117" s="46"/>
      <c r="AF2117" s="46"/>
      <c r="AG2117" s="46"/>
      <c r="AH2117" s="46"/>
      <c r="AI2117" s="46"/>
      <c r="AJ2117" s="46"/>
      <c r="AK2117" s="46"/>
    </row>
    <row r="2118" spans="1:37" ht="12" customHeight="1">
      <c r="A2118" s="46" t="str">
        <f>IFERROR(VLOOKUP(D2118,Sort!B:D,3,0),"")</f>
        <v/>
      </c>
      <c r="B2118" s="190" t="str">
        <f t="shared" si="234"/>
        <v>0CLOSE</v>
      </c>
      <c r="C2118" s="196"/>
      <c r="D2118" s="193"/>
      <c r="E2118" s="193" t="str">
        <f>IFERROR(VLOOKUP(D2118,Sort!B:C,2,0),"")</f>
        <v/>
      </c>
      <c r="F2118" s="194"/>
      <c r="G2118" s="195" t="str">
        <f t="shared" si="235"/>
        <v/>
      </c>
      <c r="H2118" s="243"/>
      <c r="I2118" s="197"/>
      <c r="J2118" s="243"/>
      <c r="K2118" s="197"/>
      <c r="L2118" s="198" t="str">
        <f t="shared" si="236"/>
        <v/>
      </c>
      <c r="M2118" s="199" t="str">
        <f t="shared" si="237"/>
        <v/>
      </c>
      <c r="N2118" s="200" t="str">
        <f t="shared" si="238"/>
        <v xml:space="preserve"> </v>
      </c>
      <c r="O2118" s="201"/>
      <c r="P2118" s="201"/>
      <c r="Q2118" s="202"/>
      <c r="R2118" s="202"/>
      <c r="S2118" s="202"/>
      <c r="T2118" s="193" t="str">
        <f>IFERROR(VLOOKUP(S2118,Sort!E:F,2,0),"")</f>
        <v/>
      </c>
      <c r="U2118" s="115" t="str">
        <f t="shared" si="239"/>
        <v/>
      </c>
      <c r="V2118" s="202" t="s">
        <v>422</v>
      </c>
      <c r="W2118" s="202"/>
      <c r="X2118" s="202"/>
      <c r="Y2118" s="202"/>
      <c r="Z2118" s="193"/>
      <c r="AA2118" s="193" t="s">
        <v>362</v>
      </c>
      <c r="AB2118" s="203"/>
      <c r="AC2118" s="204" t="str">
        <f t="shared" si="240"/>
        <v>CLOSE</v>
      </c>
      <c r="AD2118" s="47" t="str">
        <f t="array" ref="AD2118">IF(D2118="","",INDEX(HM_Unit!$D$1:$AE$1,MATCH(C2118,HM_Unit!$D$2:$AE$2,0)))</f>
        <v/>
      </c>
      <c r="AE2118" s="46"/>
      <c r="AF2118" s="46"/>
      <c r="AG2118" s="46"/>
      <c r="AH2118" s="46"/>
      <c r="AI2118" s="46"/>
      <c r="AJ2118" s="46"/>
      <c r="AK2118" s="46"/>
    </row>
    <row r="2119" spans="1:37" ht="12" customHeight="1">
      <c r="A2119" s="46" t="str">
        <f>IFERROR(VLOOKUP(D2119,Sort!B:D,3,0),"")</f>
        <v/>
      </c>
      <c r="B2119" s="190" t="str">
        <f t="shared" si="234"/>
        <v>0CLOSE</v>
      </c>
      <c r="C2119" s="196"/>
      <c r="D2119" s="193"/>
      <c r="E2119" s="193" t="str">
        <f>IFERROR(VLOOKUP(D2119,Sort!B:C,2,0),"")</f>
        <v/>
      </c>
      <c r="F2119" s="194"/>
      <c r="G2119" s="195" t="str">
        <f t="shared" si="235"/>
        <v/>
      </c>
      <c r="H2119" s="243"/>
      <c r="I2119" s="197"/>
      <c r="J2119" s="243"/>
      <c r="K2119" s="197"/>
      <c r="L2119" s="198" t="str">
        <f t="shared" si="236"/>
        <v/>
      </c>
      <c r="M2119" s="199" t="str">
        <f t="shared" si="237"/>
        <v/>
      </c>
      <c r="N2119" s="200" t="str">
        <f t="shared" si="238"/>
        <v xml:space="preserve"> </v>
      </c>
      <c r="O2119" s="201"/>
      <c r="P2119" s="201"/>
      <c r="Q2119" s="202"/>
      <c r="R2119" s="202"/>
      <c r="S2119" s="202"/>
      <c r="T2119" s="193" t="str">
        <f>IFERROR(VLOOKUP(S2119,Sort!E:F,2,0),"")</f>
        <v/>
      </c>
      <c r="U2119" s="115" t="str">
        <f t="shared" si="239"/>
        <v/>
      </c>
      <c r="V2119" s="202" t="s">
        <v>422</v>
      </c>
      <c r="W2119" s="202"/>
      <c r="X2119" s="202"/>
      <c r="Y2119" s="202"/>
      <c r="Z2119" s="193"/>
      <c r="AA2119" s="193" t="s">
        <v>362</v>
      </c>
      <c r="AB2119" s="203"/>
      <c r="AC2119" s="204" t="str">
        <f t="shared" si="240"/>
        <v>CLOSE</v>
      </c>
      <c r="AD2119" s="47" t="str">
        <f t="array" ref="AD2119">IF(D2119="","",INDEX(HM_Unit!$D$1:$AE$1,MATCH(C2119,HM_Unit!$D$2:$AE$2,0)))</f>
        <v/>
      </c>
      <c r="AE2119" s="46"/>
      <c r="AF2119" s="46"/>
      <c r="AG2119" s="46"/>
      <c r="AH2119" s="46"/>
      <c r="AI2119" s="46"/>
      <c r="AJ2119" s="46"/>
      <c r="AK2119" s="46"/>
    </row>
    <row r="2120" spans="1:37" ht="12" customHeight="1">
      <c r="A2120" s="46" t="str">
        <f>IFERROR(VLOOKUP(D2120,Sort!B:D,3,0),"")</f>
        <v/>
      </c>
      <c r="B2120" s="190" t="str">
        <f t="shared" si="234"/>
        <v>0CLOSE</v>
      </c>
      <c r="C2120" s="196"/>
      <c r="D2120" s="193"/>
      <c r="E2120" s="193" t="str">
        <f>IFERROR(VLOOKUP(D2120,Sort!B:C,2,0),"")</f>
        <v/>
      </c>
      <c r="F2120" s="194"/>
      <c r="G2120" s="195" t="str">
        <f t="shared" si="235"/>
        <v/>
      </c>
      <c r="H2120" s="243"/>
      <c r="I2120" s="197"/>
      <c r="J2120" s="243"/>
      <c r="K2120" s="197"/>
      <c r="L2120" s="198" t="str">
        <f t="shared" si="236"/>
        <v/>
      </c>
      <c r="M2120" s="199" t="str">
        <f t="shared" si="237"/>
        <v/>
      </c>
      <c r="N2120" s="200" t="str">
        <f t="shared" si="238"/>
        <v xml:space="preserve"> </v>
      </c>
      <c r="O2120" s="201"/>
      <c r="P2120" s="201"/>
      <c r="Q2120" s="202"/>
      <c r="R2120" s="202"/>
      <c r="S2120" s="202"/>
      <c r="T2120" s="193" t="str">
        <f>IFERROR(VLOOKUP(S2120,Sort!E:F,2,0),"")</f>
        <v/>
      </c>
      <c r="U2120" s="115" t="str">
        <f t="shared" si="239"/>
        <v/>
      </c>
      <c r="V2120" s="202" t="s">
        <v>422</v>
      </c>
      <c r="W2120" s="202"/>
      <c r="X2120" s="202"/>
      <c r="Y2120" s="202"/>
      <c r="Z2120" s="193"/>
      <c r="AA2120" s="193" t="s">
        <v>362</v>
      </c>
      <c r="AB2120" s="203"/>
      <c r="AC2120" s="204" t="str">
        <f t="shared" si="240"/>
        <v>CLOSE</v>
      </c>
      <c r="AD2120" s="47" t="str">
        <f t="array" ref="AD2120">IF(D2120="","",INDEX(HM_Unit!$D$1:$AE$1,MATCH(C2120,HM_Unit!$D$2:$AE$2,0)))</f>
        <v/>
      </c>
      <c r="AE2120" s="46"/>
      <c r="AF2120" s="46"/>
      <c r="AG2120" s="46"/>
      <c r="AH2120" s="46"/>
      <c r="AI2120" s="46"/>
      <c r="AJ2120" s="46"/>
      <c r="AK2120" s="46"/>
    </row>
    <row r="2121" spans="1:37" ht="12" customHeight="1">
      <c r="A2121" s="46" t="str">
        <f>IFERROR(VLOOKUP(D2121,Sort!B:D,3,0),"")</f>
        <v/>
      </c>
      <c r="B2121" s="190" t="str">
        <f t="shared" si="234"/>
        <v>0CLOSE</v>
      </c>
      <c r="C2121" s="196"/>
      <c r="D2121" s="193"/>
      <c r="E2121" s="193" t="str">
        <f>IFERROR(VLOOKUP(D2121,Sort!B:C,2,0),"")</f>
        <v/>
      </c>
      <c r="F2121" s="194"/>
      <c r="G2121" s="195" t="str">
        <f t="shared" si="235"/>
        <v/>
      </c>
      <c r="H2121" s="243"/>
      <c r="I2121" s="197"/>
      <c r="J2121" s="243"/>
      <c r="K2121" s="197"/>
      <c r="L2121" s="198" t="str">
        <f t="shared" si="236"/>
        <v/>
      </c>
      <c r="M2121" s="199" t="str">
        <f t="shared" si="237"/>
        <v/>
      </c>
      <c r="N2121" s="200" t="str">
        <f t="shared" si="238"/>
        <v xml:space="preserve"> </v>
      </c>
      <c r="O2121" s="201"/>
      <c r="P2121" s="201"/>
      <c r="Q2121" s="202"/>
      <c r="R2121" s="202"/>
      <c r="S2121" s="202"/>
      <c r="T2121" s="193" t="str">
        <f>IFERROR(VLOOKUP(S2121,Sort!E:F,2,0),"")</f>
        <v/>
      </c>
      <c r="U2121" s="115" t="str">
        <f t="shared" si="239"/>
        <v/>
      </c>
      <c r="V2121" s="202" t="s">
        <v>422</v>
      </c>
      <c r="W2121" s="202"/>
      <c r="X2121" s="202"/>
      <c r="Y2121" s="202"/>
      <c r="Z2121" s="193"/>
      <c r="AA2121" s="193" t="s">
        <v>362</v>
      </c>
      <c r="AB2121" s="203"/>
      <c r="AC2121" s="204" t="str">
        <f t="shared" si="240"/>
        <v>CLOSE</v>
      </c>
      <c r="AD2121" s="47" t="str">
        <f t="array" ref="AD2121">IF(D2121="","",INDEX(HM_Unit!$D$1:$AE$1,MATCH(C2121,HM_Unit!$D$2:$AE$2,0)))</f>
        <v/>
      </c>
      <c r="AE2121" s="46"/>
      <c r="AF2121" s="46"/>
      <c r="AG2121" s="46"/>
      <c r="AH2121" s="46"/>
      <c r="AI2121" s="46"/>
      <c r="AJ2121" s="46"/>
      <c r="AK2121" s="46"/>
    </row>
    <row r="2122" spans="1:37" ht="12" customHeight="1">
      <c r="A2122" s="46" t="str">
        <f>IFERROR(VLOOKUP(D2122,Sort!B:D,3,0),"")</f>
        <v/>
      </c>
      <c r="B2122" s="190" t="str">
        <f t="shared" si="234"/>
        <v>0CLOSE</v>
      </c>
      <c r="C2122" s="196"/>
      <c r="D2122" s="193"/>
      <c r="E2122" s="193" t="str">
        <f>IFERROR(VLOOKUP(D2122,Sort!B:C,2,0),"")</f>
        <v/>
      </c>
      <c r="F2122" s="194"/>
      <c r="G2122" s="195" t="str">
        <f t="shared" si="235"/>
        <v/>
      </c>
      <c r="H2122" s="243"/>
      <c r="I2122" s="197"/>
      <c r="J2122" s="243"/>
      <c r="K2122" s="197"/>
      <c r="L2122" s="198" t="str">
        <f t="shared" si="236"/>
        <v/>
      </c>
      <c r="M2122" s="199" t="str">
        <f t="shared" si="237"/>
        <v/>
      </c>
      <c r="N2122" s="200" t="str">
        <f t="shared" si="238"/>
        <v xml:space="preserve"> </v>
      </c>
      <c r="O2122" s="201"/>
      <c r="P2122" s="201"/>
      <c r="Q2122" s="202"/>
      <c r="R2122" s="202"/>
      <c r="S2122" s="202"/>
      <c r="T2122" s="193" t="str">
        <f>IFERROR(VLOOKUP(S2122,Sort!E:F,2,0),"")</f>
        <v/>
      </c>
      <c r="U2122" s="115" t="str">
        <f t="shared" si="239"/>
        <v/>
      </c>
      <c r="V2122" s="202" t="s">
        <v>422</v>
      </c>
      <c r="W2122" s="202"/>
      <c r="X2122" s="202"/>
      <c r="Y2122" s="202"/>
      <c r="Z2122" s="193"/>
      <c r="AA2122" s="193" t="s">
        <v>362</v>
      </c>
      <c r="AB2122" s="203"/>
      <c r="AC2122" s="204" t="str">
        <f t="shared" si="240"/>
        <v>CLOSE</v>
      </c>
      <c r="AD2122" s="47" t="str">
        <f t="array" ref="AD2122">IF(D2122="","",INDEX(HM_Unit!$D$1:$AE$1,MATCH(C2122,HM_Unit!$D$2:$AE$2,0)))</f>
        <v/>
      </c>
      <c r="AE2122" s="46"/>
      <c r="AF2122" s="46"/>
      <c r="AG2122" s="46"/>
      <c r="AH2122" s="46"/>
      <c r="AI2122" s="46"/>
      <c r="AJ2122" s="46"/>
      <c r="AK2122" s="46"/>
    </row>
    <row r="2123" spans="1:37" ht="12" customHeight="1">
      <c r="A2123" s="46" t="str">
        <f>IFERROR(VLOOKUP(D2123,Sort!B:D,3,0),"")</f>
        <v/>
      </c>
      <c r="B2123" s="190" t="str">
        <f t="shared" si="234"/>
        <v>0CLOSE</v>
      </c>
      <c r="C2123" s="196"/>
      <c r="D2123" s="193"/>
      <c r="E2123" s="193" t="str">
        <f>IFERROR(VLOOKUP(D2123,Sort!B:C,2,0),"")</f>
        <v/>
      </c>
      <c r="F2123" s="194"/>
      <c r="G2123" s="195" t="str">
        <f t="shared" si="235"/>
        <v/>
      </c>
      <c r="H2123" s="243"/>
      <c r="I2123" s="197"/>
      <c r="J2123" s="243"/>
      <c r="K2123" s="197"/>
      <c r="L2123" s="198" t="str">
        <f t="shared" si="236"/>
        <v/>
      </c>
      <c r="M2123" s="199" t="str">
        <f t="shared" si="237"/>
        <v/>
      </c>
      <c r="N2123" s="200" t="str">
        <f t="shared" si="238"/>
        <v xml:space="preserve"> </v>
      </c>
      <c r="O2123" s="201"/>
      <c r="P2123" s="201"/>
      <c r="Q2123" s="202"/>
      <c r="R2123" s="202"/>
      <c r="S2123" s="202"/>
      <c r="T2123" s="193" t="str">
        <f>IFERROR(VLOOKUP(S2123,Sort!E:F,2,0),"")</f>
        <v/>
      </c>
      <c r="U2123" s="115" t="str">
        <f t="shared" si="239"/>
        <v/>
      </c>
      <c r="V2123" s="202" t="s">
        <v>422</v>
      </c>
      <c r="W2123" s="202"/>
      <c r="X2123" s="202"/>
      <c r="Y2123" s="202"/>
      <c r="Z2123" s="193"/>
      <c r="AA2123" s="193" t="s">
        <v>362</v>
      </c>
      <c r="AB2123" s="203"/>
      <c r="AC2123" s="204" t="str">
        <f t="shared" si="240"/>
        <v>CLOSE</v>
      </c>
      <c r="AD2123" s="47" t="str">
        <f t="array" ref="AD2123">IF(D2123="","",INDEX(HM_Unit!$D$1:$AE$1,MATCH(C2123,HM_Unit!$D$2:$AE$2,0)))</f>
        <v/>
      </c>
      <c r="AE2123" s="46"/>
      <c r="AF2123" s="46"/>
      <c r="AG2123" s="46"/>
      <c r="AH2123" s="46"/>
      <c r="AI2123" s="46"/>
      <c r="AJ2123" s="46"/>
      <c r="AK2123" s="46"/>
    </row>
    <row r="2124" spans="1:37" ht="12" customHeight="1">
      <c r="A2124" s="46" t="str">
        <f>IFERROR(VLOOKUP(D2124,Sort!B:D,3,0),"")</f>
        <v/>
      </c>
      <c r="B2124" s="190" t="str">
        <f t="shared" si="234"/>
        <v>0CLOSE</v>
      </c>
      <c r="C2124" s="196"/>
      <c r="D2124" s="193"/>
      <c r="E2124" s="193" t="str">
        <f>IFERROR(VLOOKUP(D2124,Sort!B:C,2,0),"")</f>
        <v/>
      </c>
      <c r="F2124" s="194"/>
      <c r="G2124" s="195" t="str">
        <f t="shared" si="235"/>
        <v/>
      </c>
      <c r="H2124" s="243"/>
      <c r="I2124" s="197"/>
      <c r="J2124" s="243"/>
      <c r="K2124" s="197"/>
      <c r="L2124" s="198" t="str">
        <f t="shared" si="236"/>
        <v/>
      </c>
      <c r="M2124" s="199" t="str">
        <f t="shared" si="237"/>
        <v/>
      </c>
      <c r="N2124" s="200" t="str">
        <f t="shared" si="238"/>
        <v xml:space="preserve"> </v>
      </c>
      <c r="O2124" s="201"/>
      <c r="P2124" s="201"/>
      <c r="Q2124" s="202"/>
      <c r="R2124" s="202"/>
      <c r="S2124" s="202"/>
      <c r="T2124" s="193" t="str">
        <f>IFERROR(VLOOKUP(S2124,Sort!E:F,2,0),"")</f>
        <v/>
      </c>
      <c r="U2124" s="115" t="str">
        <f t="shared" si="239"/>
        <v/>
      </c>
      <c r="V2124" s="202" t="s">
        <v>422</v>
      </c>
      <c r="W2124" s="202"/>
      <c r="X2124" s="202"/>
      <c r="Y2124" s="202"/>
      <c r="Z2124" s="193"/>
      <c r="AA2124" s="193" t="s">
        <v>362</v>
      </c>
      <c r="AB2124" s="203"/>
      <c r="AC2124" s="204" t="str">
        <f t="shared" si="240"/>
        <v>CLOSE</v>
      </c>
      <c r="AD2124" s="47" t="str">
        <f t="array" ref="AD2124">IF(D2124="","",INDEX(HM_Unit!$D$1:$AE$1,MATCH(C2124,HM_Unit!$D$2:$AE$2,0)))</f>
        <v/>
      </c>
      <c r="AE2124" s="46"/>
      <c r="AF2124" s="46"/>
      <c r="AG2124" s="46"/>
      <c r="AH2124" s="46"/>
      <c r="AI2124" s="46"/>
      <c r="AJ2124" s="46"/>
      <c r="AK2124" s="46"/>
    </row>
    <row r="2125" spans="1:37" ht="12" customHeight="1">
      <c r="A2125" s="46" t="str">
        <f>IFERROR(VLOOKUP(D2125,Sort!B:D,3,0),"")</f>
        <v/>
      </c>
      <c r="B2125" s="190" t="str">
        <f t="shared" si="234"/>
        <v>0CLOSE</v>
      </c>
      <c r="C2125" s="196"/>
      <c r="D2125" s="193"/>
      <c r="E2125" s="193" t="str">
        <f>IFERROR(VLOOKUP(D2125,Sort!B:C,2,0),"")</f>
        <v/>
      </c>
      <c r="F2125" s="194"/>
      <c r="G2125" s="195" t="str">
        <f t="shared" si="235"/>
        <v/>
      </c>
      <c r="H2125" s="243"/>
      <c r="I2125" s="197"/>
      <c r="J2125" s="243"/>
      <c r="K2125" s="197"/>
      <c r="L2125" s="198" t="str">
        <f t="shared" si="236"/>
        <v/>
      </c>
      <c r="M2125" s="199" t="str">
        <f t="shared" si="237"/>
        <v/>
      </c>
      <c r="N2125" s="200" t="str">
        <f t="shared" si="238"/>
        <v xml:space="preserve"> </v>
      </c>
      <c r="O2125" s="201"/>
      <c r="P2125" s="201"/>
      <c r="Q2125" s="202"/>
      <c r="R2125" s="202"/>
      <c r="S2125" s="202"/>
      <c r="T2125" s="193" t="str">
        <f>IFERROR(VLOOKUP(S2125,Sort!E:F,2,0),"")</f>
        <v/>
      </c>
      <c r="U2125" s="115" t="str">
        <f t="shared" si="239"/>
        <v/>
      </c>
      <c r="V2125" s="202" t="s">
        <v>422</v>
      </c>
      <c r="W2125" s="202"/>
      <c r="X2125" s="202"/>
      <c r="Y2125" s="202"/>
      <c r="Z2125" s="193"/>
      <c r="AA2125" s="193" t="s">
        <v>362</v>
      </c>
      <c r="AB2125" s="203"/>
      <c r="AC2125" s="204" t="str">
        <f t="shared" si="240"/>
        <v>CLOSE</v>
      </c>
      <c r="AD2125" s="47" t="str">
        <f t="array" ref="AD2125">IF(D2125="","",INDEX(HM_Unit!$D$1:$AE$1,MATCH(C2125,HM_Unit!$D$2:$AE$2,0)))</f>
        <v/>
      </c>
      <c r="AE2125" s="46"/>
      <c r="AF2125" s="46"/>
      <c r="AG2125" s="46"/>
      <c r="AH2125" s="46"/>
      <c r="AI2125" s="46"/>
      <c r="AJ2125" s="46"/>
      <c r="AK2125" s="46"/>
    </row>
    <row r="2126" spans="1:37" ht="12" customHeight="1">
      <c r="A2126" s="46" t="str">
        <f>IFERROR(VLOOKUP(D2126,Sort!B:D,3,0),"")</f>
        <v/>
      </c>
      <c r="B2126" s="190" t="str">
        <f t="shared" si="234"/>
        <v>0CLOSE</v>
      </c>
      <c r="C2126" s="196"/>
      <c r="D2126" s="193"/>
      <c r="E2126" s="193" t="str">
        <f>IFERROR(VLOOKUP(D2126,Sort!B:C,2,0),"")</f>
        <v/>
      </c>
      <c r="F2126" s="194"/>
      <c r="G2126" s="195" t="str">
        <f t="shared" si="235"/>
        <v/>
      </c>
      <c r="H2126" s="243"/>
      <c r="I2126" s="197"/>
      <c r="J2126" s="243"/>
      <c r="K2126" s="197"/>
      <c r="L2126" s="198" t="str">
        <f t="shared" si="236"/>
        <v/>
      </c>
      <c r="M2126" s="199" t="str">
        <f t="shared" si="237"/>
        <v/>
      </c>
      <c r="N2126" s="200" t="str">
        <f t="shared" si="238"/>
        <v xml:space="preserve"> </v>
      </c>
      <c r="O2126" s="201"/>
      <c r="P2126" s="201"/>
      <c r="Q2126" s="202"/>
      <c r="R2126" s="202"/>
      <c r="S2126" s="202"/>
      <c r="T2126" s="193" t="str">
        <f>IFERROR(VLOOKUP(S2126,Sort!E:F,2,0),"")</f>
        <v/>
      </c>
      <c r="U2126" s="115" t="str">
        <f t="shared" si="239"/>
        <v/>
      </c>
      <c r="V2126" s="202" t="s">
        <v>422</v>
      </c>
      <c r="W2126" s="202"/>
      <c r="X2126" s="202"/>
      <c r="Y2126" s="202"/>
      <c r="Z2126" s="193"/>
      <c r="AA2126" s="193" t="s">
        <v>362</v>
      </c>
      <c r="AB2126" s="203"/>
      <c r="AC2126" s="204" t="str">
        <f t="shared" si="240"/>
        <v>CLOSE</v>
      </c>
      <c r="AD2126" s="47" t="str">
        <f t="array" ref="AD2126">IF(D2126="","",INDEX(HM_Unit!$D$1:$AE$1,MATCH(C2126,HM_Unit!$D$2:$AE$2,0)))</f>
        <v/>
      </c>
      <c r="AE2126" s="46"/>
      <c r="AF2126" s="46"/>
      <c r="AG2126" s="46"/>
      <c r="AH2126" s="46"/>
      <c r="AI2126" s="46"/>
      <c r="AJ2126" s="46"/>
      <c r="AK2126" s="46"/>
    </row>
    <row r="2127" spans="1:37" ht="12" customHeight="1">
      <c r="A2127" s="46" t="str">
        <f>IFERROR(VLOOKUP(D2127,Sort!B:D,3,0),"")</f>
        <v/>
      </c>
      <c r="B2127" s="190" t="str">
        <f t="shared" si="234"/>
        <v>0CLOSE</v>
      </c>
      <c r="C2127" s="196"/>
      <c r="D2127" s="193"/>
      <c r="E2127" s="193" t="str">
        <f>IFERROR(VLOOKUP(D2127,Sort!B:C,2,0),"")</f>
        <v/>
      </c>
      <c r="F2127" s="194"/>
      <c r="G2127" s="195" t="str">
        <f t="shared" si="235"/>
        <v/>
      </c>
      <c r="H2127" s="243"/>
      <c r="I2127" s="197"/>
      <c r="J2127" s="243"/>
      <c r="K2127" s="197"/>
      <c r="L2127" s="198" t="str">
        <f t="shared" si="236"/>
        <v/>
      </c>
      <c r="M2127" s="199" t="str">
        <f t="shared" si="237"/>
        <v/>
      </c>
      <c r="N2127" s="200" t="str">
        <f t="shared" si="238"/>
        <v xml:space="preserve"> </v>
      </c>
      <c r="O2127" s="201"/>
      <c r="P2127" s="201"/>
      <c r="Q2127" s="202"/>
      <c r="R2127" s="202"/>
      <c r="S2127" s="202"/>
      <c r="T2127" s="193" t="str">
        <f>IFERROR(VLOOKUP(S2127,Sort!E:F,2,0),"")</f>
        <v/>
      </c>
      <c r="U2127" s="115" t="str">
        <f t="shared" si="239"/>
        <v/>
      </c>
      <c r="V2127" s="202" t="s">
        <v>422</v>
      </c>
      <c r="W2127" s="202"/>
      <c r="X2127" s="202"/>
      <c r="Y2127" s="202"/>
      <c r="Z2127" s="193"/>
      <c r="AA2127" s="193" t="s">
        <v>362</v>
      </c>
      <c r="AB2127" s="203"/>
      <c r="AC2127" s="204" t="str">
        <f t="shared" si="240"/>
        <v>CLOSE</v>
      </c>
      <c r="AD2127" s="47" t="str">
        <f t="array" ref="AD2127">IF(D2127="","",INDEX(HM_Unit!$D$1:$AE$1,MATCH(C2127,HM_Unit!$D$2:$AE$2,0)))</f>
        <v/>
      </c>
      <c r="AE2127" s="46"/>
      <c r="AF2127" s="46"/>
      <c r="AG2127" s="46"/>
      <c r="AH2127" s="46"/>
      <c r="AI2127" s="46"/>
      <c r="AJ2127" s="46"/>
      <c r="AK2127" s="46"/>
    </row>
    <row r="2128" spans="1:37" ht="12" customHeight="1">
      <c r="A2128" s="46" t="str">
        <f>IFERROR(VLOOKUP(D2128,Sort!B:D,3,0),"")</f>
        <v/>
      </c>
      <c r="B2128" s="190" t="str">
        <f t="shared" si="234"/>
        <v>0CLOSE</v>
      </c>
      <c r="C2128" s="196"/>
      <c r="D2128" s="193"/>
      <c r="E2128" s="193" t="str">
        <f>IFERROR(VLOOKUP(D2128,Sort!B:C,2,0),"")</f>
        <v/>
      </c>
      <c r="F2128" s="194"/>
      <c r="G2128" s="195" t="str">
        <f t="shared" si="235"/>
        <v/>
      </c>
      <c r="H2128" s="243"/>
      <c r="I2128" s="197"/>
      <c r="J2128" s="243"/>
      <c r="K2128" s="197"/>
      <c r="L2128" s="198" t="str">
        <f t="shared" si="236"/>
        <v/>
      </c>
      <c r="M2128" s="199" t="str">
        <f t="shared" si="237"/>
        <v/>
      </c>
      <c r="N2128" s="200" t="str">
        <f t="shared" si="238"/>
        <v xml:space="preserve"> </v>
      </c>
      <c r="O2128" s="201"/>
      <c r="P2128" s="201"/>
      <c r="Q2128" s="202"/>
      <c r="R2128" s="202"/>
      <c r="S2128" s="202"/>
      <c r="T2128" s="193" t="str">
        <f>IFERROR(VLOOKUP(S2128,Sort!E:F,2,0),"")</f>
        <v/>
      </c>
      <c r="U2128" s="115" t="str">
        <f t="shared" si="239"/>
        <v/>
      </c>
      <c r="V2128" s="202" t="s">
        <v>422</v>
      </c>
      <c r="W2128" s="202"/>
      <c r="X2128" s="202"/>
      <c r="Y2128" s="202"/>
      <c r="Z2128" s="193"/>
      <c r="AA2128" s="193" t="s">
        <v>362</v>
      </c>
      <c r="AB2128" s="203"/>
      <c r="AC2128" s="204" t="str">
        <f t="shared" si="240"/>
        <v>CLOSE</v>
      </c>
      <c r="AD2128" s="47" t="str">
        <f t="array" ref="AD2128">IF(D2128="","",INDEX(HM_Unit!$D$1:$AE$1,MATCH(C2128,HM_Unit!$D$2:$AE$2,0)))</f>
        <v/>
      </c>
      <c r="AE2128" s="46"/>
      <c r="AF2128" s="46"/>
      <c r="AG2128" s="46"/>
      <c r="AH2128" s="46"/>
      <c r="AI2128" s="46"/>
      <c r="AJ2128" s="46"/>
      <c r="AK2128" s="46"/>
    </row>
    <row r="2129" spans="1:37" ht="12" customHeight="1">
      <c r="A2129" s="46" t="str">
        <f>IFERROR(VLOOKUP(D2129,Sort!B:D,3,0),"")</f>
        <v/>
      </c>
      <c r="B2129" s="190" t="str">
        <f t="shared" si="234"/>
        <v>0CLOSE</v>
      </c>
      <c r="C2129" s="196"/>
      <c r="D2129" s="193"/>
      <c r="E2129" s="193" t="str">
        <f>IFERROR(VLOOKUP(D2129,Sort!B:C,2,0),"")</f>
        <v/>
      </c>
      <c r="F2129" s="194"/>
      <c r="G2129" s="195" t="str">
        <f t="shared" si="235"/>
        <v/>
      </c>
      <c r="H2129" s="243"/>
      <c r="I2129" s="197"/>
      <c r="J2129" s="243"/>
      <c r="K2129" s="197"/>
      <c r="L2129" s="198" t="str">
        <f t="shared" si="236"/>
        <v/>
      </c>
      <c r="M2129" s="199" t="str">
        <f t="shared" si="237"/>
        <v/>
      </c>
      <c r="N2129" s="200" t="str">
        <f t="shared" si="238"/>
        <v xml:space="preserve"> </v>
      </c>
      <c r="O2129" s="201"/>
      <c r="P2129" s="201"/>
      <c r="Q2129" s="202"/>
      <c r="R2129" s="202"/>
      <c r="S2129" s="202"/>
      <c r="T2129" s="193" t="str">
        <f>IFERROR(VLOOKUP(S2129,Sort!E:F,2,0),"")</f>
        <v/>
      </c>
      <c r="U2129" s="115" t="str">
        <f t="shared" si="239"/>
        <v/>
      </c>
      <c r="V2129" s="202" t="s">
        <v>422</v>
      </c>
      <c r="W2129" s="202"/>
      <c r="X2129" s="202"/>
      <c r="Y2129" s="202"/>
      <c r="Z2129" s="193"/>
      <c r="AA2129" s="193" t="s">
        <v>362</v>
      </c>
      <c r="AB2129" s="203"/>
      <c r="AC2129" s="204" t="str">
        <f t="shared" si="240"/>
        <v>CLOSE</v>
      </c>
      <c r="AD2129" s="47" t="str">
        <f t="array" ref="AD2129">IF(D2129="","",INDEX(HM_Unit!$D$1:$AE$1,MATCH(C2129,HM_Unit!$D$2:$AE$2,0)))</f>
        <v/>
      </c>
      <c r="AE2129" s="46"/>
      <c r="AF2129" s="46"/>
      <c r="AG2129" s="46"/>
      <c r="AH2129" s="46"/>
      <c r="AI2129" s="46"/>
      <c r="AJ2129" s="46"/>
      <c r="AK2129" s="46"/>
    </row>
    <row r="2130" spans="1:37" ht="12" customHeight="1">
      <c r="A2130" s="46" t="str">
        <f>IFERROR(VLOOKUP(D2130,Sort!B:D,3,0),"")</f>
        <v/>
      </c>
      <c r="B2130" s="190" t="str">
        <f t="shared" si="234"/>
        <v>0CLOSE</v>
      </c>
      <c r="C2130" s="196"/>
      <c r="D2130" s="193"/>
      <c r="E2130" s="193" t="str">
        <f>IFERROR(VLOOKUP(D2130,Sort!B:C,2,0),"")</f>
        <v/>
      </c>
      <c r="F2130" s="194"/>
      <c r="G2130" s="195" t="str">
        <f t="shared" si="235"/>
        <v/>
      </c>
      <c r="H2130" s="243"/>
      <c r="I2130" s="197"/>
      <c r="J2130" s="243"/>
      <c r="K2130" s="197"/>
      <c r="L2130" s="198" t="str">
        <f t="shared" si="236"/>
        <v/>
      </c>
      <c r="M2130" s="199" t="str">
        <f t="shared" si="237"/>
        <v/>
      </c>
      <c r="N2130" s="200" t="str">
        <f t="shared" si="238"/>
        <v xml:space="preserve"> </v>
      </c>
      <c r="O2130" s="201"/>
      <c r="P2130" s="201"/>
      <c r="Q2130" s="202"/>
      <c r="R2130" s="202"/>
      <c r="S2130" s="202"/>
      <c r="T2130" s="193" t="str">
        <f>IFERROR(VLOOKUP(S2130,Sort!E:F,2,0),"")</f>
        <v/>
      </c>
      <c r="U2130" s="115" t="str">
        <f t="shared" si="239"/>
        <v/>
      </c>
      <c r="V2130" s="202" t="s">
        <v>422</v>
      </c>
      <c r="W2130" s="202"/>
      <c r="X2130" s="202"/>
      <c r="Y2130" s="202"/>
      <c r="Z2130" s="193"/>
      <c r="AA2130" s="193" t="s">
        <v>362</v>
      </c>
      <c r="AB2130" s="203"/>
      <c r="AC2130" s="204" t="str">
        <f t="shared" si="240"/>
        <v>CLOSE</v>
      </c>
      <c r="AD2130" s="47" t="str">
        <f t="array" ref="AD2130">IF(D2130="","",INDEX(HM_Unit!$D$1:$AE$1,MATCH(C2130,HM_Unit!$D$2:$AE$2,0)))</f>
        <v/>
      </c>
      <c r="AE2130" s="46"/>
      <c r="AF2130" s="46"/>
      <c r="AG2130" s="46"/>
      <c r="AH2130" s="46"/>
      <c r="AI2130" s="46"/>
      <c r="AJ2130" s="46"/>
      <c r="AK2130" s="46"/>
    </row>
    <row r="2131" spans="1:37" ht="12" customHeight="1">
      <c r="A2131" s="46" t="str">
        <f>IFERROR(VLOOKUP(D2131,Sort!B:D,3,0),"")</f>
        <v/>
      </c>
      <c r="B2131" s="190" t="str">
        <f t="shared" si="234"/>
        <v>0CLOSE</v>
      </c>
      <c r="C2131" s="196"/>
      <c r="D2131" s="193"/>
      <c r="E2131" s="193" t="str">
        <f>IFERROR(VLOOKUP(D2131,Sort!B:C,2,0),"")</f>
        <v/>
      </c>
      <c r="F2131" s="194"/>
      <c r="G2131" s="195" t="str">
        <f t="shared" si="235"/>
        <v/>
      </c>
      <c r="H2131" s="243"/>
      <c r="I2131" s="197"/>
      <c r="J2131" s="243"/>
      <c r="K2131" s="197"/>
      <c r="L2131" s="198" t="str">
        <f t="shared" si="236"/>
        <v/>
      </c>
      <c r="M2131" s="199" t="str">
        <f t="shared" si="237"/>
        <v/>
      </c>
      <c r="N2131" s="200" t="str">
        <f t="shared" si="238"/>
        <v xml:space="preserve"> </v>
      </c>
      <c r="O2131" s="201"/>
      <c r="P2131" s="201"/>
      <c r="Q2131" s="202"/>
      <c r="R2131" s="202"/>
      <c r="S2131" s="202"/>
      <c r="T2131" s="193" t="str">
        <f>IFERROR(VLOOKUP(S2131,Sort!E:F,2,0),"")</f>
        <v/>
      </c>
      <c r="U2131" s="115" t="str">
        <f t="shared" si="239"/>
        <v/>
      </c>
      <c r="V2131" s="202" t="s">
        <v>422</v>
      </c>
      <c r="W2131" s="202"/>
      <c r="X2131" s="202"/>
      <c r="Y2131" s="202"/>
      <c r="Z2131" s="193"/>
      <c r="AA2131" s="193" t="s">
        <v>362</v>
      </c>
      <c r="AB2131" s="203"/>
      <c r="AC2131" s="204" t="str">
        <f t="shared" si="240"/>
        <v>CLOSE</v>
      </c>
      <c r="AD2131" s="47" t="str">
        <f t="array" ref="AD2131">IF(D2131="","",INDEX(HM_Unit!$D$1:$AE$1,MATCH(C2131,HM_Unit!$D$2:$AE$2,0)))</f>
        <v/>
      </c>
      <c r="AE2131" s="46"/>
      <c r="AF2131" s="46"/>
      <c r="AG2131" s="46"/>
      <c r="AH2131" s="46"/>
      <c r="AI2131" s="46"/>
      <c r="AJ2131" s="46"/>
      <c r="AK2131" s="46"/>
    </row>
    <row r="2132" spans="1:37" ht="12" customHeight="1">
      <c r="A2132" s="46" t="str">
        <f>IFERROR(VLOOKUP(D2132,Sort!B:D,3,0),"")</f>
        <v/>
      </c>
      <c r="B2132" s="190" t="str">
        <f t="shared" si="234"/>
        <v>0CLOSE</v>
      </c>
      <c r="C2132" s="196"/>
      <c r="D2132" s="193"/>
      <c r="E2132" s="193" t="str">
        <f>IFERROR(VLOOKUP(D2132,Sort!B:C,2,0),"")</f>
        <v/>
      </c>
      <c r="F2132" s="194"/>
      <c r="G2132" s="195" t="str">
        <f t="shared" si="235"/>
        <v/>
      </c>
      <c r="H2132" s="243"/>
      <c r="I2132" s="197"/>
      <c r="J2132" s="243"/>
      <c r="K2132" s="197"/>
      <c r="L2132" s="198" t="str">
        <f t="shared" si="236"/>
        <v/>
      </c>
      <c r="M2132" s="199" t="str">
        <f t="shared" si="237"/>
        <v/>
      </c>
      <c r="N2132" s="200" t="str">
        <f t="shared" si="238"/>
        <v xml:space="preserve"> </v>
      </c>
      <c r="O2132" s="201"/>
      <c r="P2132" s="201"/>
      <c r="Q2132" s="202"/>
      <c r="R2132" s="202"/>
      <c r="S2132" s="202"/>
      <c r="T2132" s="193" t="str">
        <f>IFERROR(VLOOKUP(S2132,Sort!E:F,2,0),"")</f>
        <v/>
      </c>
      <c r="U2132" s="115" t="str">
        <f t="shared" si="239"/>
        <v/>
      </c>
      <c r="V2132" s="202" t="s">
        <v>422</v>
      </c>
      <c r="W2132" s="202"/>
      <c r="X2132" s="202"/>
      <c r="Y2132" s="202"/>
      <c r="Z2132" s="193"/>
      <c r="AA2132" s="193" t="s">
        <v>362</v>
      </c>
      <c r="AB2132" s="203"/>
      <c r="AC2132" s="204" t="str">
        <f t="shared" si="240"/>
        <v>CLOSE</v>
      </c>
      <c r="AD2132" s="47" t="str">
        <f t="array" ref="AD2132">IF(D2132="","",INDEX(HM_Unit!$D$1:$AE$1,MATCH(C2132,HM_Unit!$D$2:$AE$2,0)))</f>
        <v/>
      </c>
      <c r="AE2132" s="46"/>
      <c r="AF2132" s="46"/>
      <c r="AG2132" s="46"/>
      <c r="AH2132" s="46"/>
      <c r="AI2132" s="46"/>
      <c r="AJ2132" s="46"/>
      <c r="AK2132" s="46"/>
    </row>
    <row r="2133" spans="1:37" ht="12" customHeight="1">
      <c r="A2133" s="46" t="str">
        <f>IFERROR(VLOOKUP(D2133,Sort!B:D,3,0),"")</f>
        <v/>
      </c>
      <c r="B2133" s="190" t="str">
        <f t="shared" si="234"/>
        <v>0CLOSE</v>
      </c>
      <c r="C2133" s="196"/>
      <c r="D2133" s="193"/>
      <c r="E2133" s="193" t="str">
        <f>IFERROR(VLOOKUP(D2133,Sort!B:C,2,0),"")</f>
        <v/>
      </c>
      <c r="F2133" s="194"/>
      <c r="G2133" s="195" t="str">
        <f t="shared" si="235"/>
        <v/>
      </c>
      <c r="H2133" s="243"/>
      <c r="I2133" s="197"/>
      <c r="J2133" s="243"/>
      <c r="K2133" s="197"/>
      <c r="L2133" s="198" t="str">
        <f t="shared" si="236"/>
        <v/>
      </c>
      <c r="M2133" s="199" t="str">
        <f t="shared" si="237"/>
        <v/>
      </c>
      <c r="N2133" s="200" t="str">
        <f t="shared" si="238"/>
        <v xml:space="preserve"> </v>
      </c>
      <c r="O2133" s="201"/>
      <c r="P2133" s="201"/>
      <c r="Q2133" s="202"/>
      <c r="R2133" s="202"/>
      <c r="S2133" s="202"/>
      <c r="T2133" s="193" t="str">
        <f>IFERROR(VLOOKUP(S2133,Sort!E:F,2,0),"")</f>
        <v/>
      </c>
      <c r="U2133" s="115" t="str">
        <f t="shared" si="239"/>
        <v/>
      </c>
      <c r="V2133" s="202" t="s">
        <v>422</v>
      </c>
      <c r="W2133" s="202"/>
      <c r="X2133" s="202"/>
      <c r="Y2133" s="202"/>
      <c r="Z2133" s="193"/>
      <c r="AA2133" s="193" t="s">
        <v>362</v>
      </c>
      <c r="AB2133" s="203"/>
      <c r="AC2133" s="204" t="str">
        <f t="shared" si="240"/>
        <v>CLOSE</v>
      </c>
      <c r="AD2133" s="47" t="str">
        <f t="array" ref="AD2133">IF(D2133="","",INDEX(HM_Unit!$D$1:$AE$1,MATCH(C2133,HM_Unit!$D$2:$AE$2,0)))</f>
        <v/>
      </c>
      <c r="AE2133" s="46"/>
      <c r="AF2133" s="46"/>
      <c r="AG2133" s="46"/>
      <c r="AH2133" s="46"/>
      <c r="AI2133" s="46"/>
      <c r="AJ2133" s="46"/>
      <c r="AK2133" s="46"/>
    </row>
    <row r="2134" spans="1:37" ht="12" customHeight="1">
      <c r="A2134" s="46" t="str">
        <f>IFERROR(VLOOKUP(D2134,Sort!B:D,3,0),"")</f>
        <v/>
      </c>
      <c r="B2134" s="190" t="str">
        <f t="shared" si="234"/>
        <v>0CLOSE</v>
      </c>
      <c r="C2134" s="196"/>
      <c r="D2134" s="193"/>
      <c r="E2134" s="193" t="str">
        <f>IFERROR(VLOOKUP(D2134,Sort!B:C,2,0),"")</f>
        <v/>
      </c>
      <c r="F2134" s="194"/>
      <c r="G2134" s="195" t="str">
        <f t="shared" si="235"/>
        <v/>
      </c>
      <c r="H2134" s="243"/>
      <c r="I2134" s="197"/>
      <c r="J2134" s="243"/>
      <c r="K2134" s="197"/>
      <c r="L2134" s="198" t="str">
        <f t="shared" si="236"/>
        <v/>
      </c>
      <c r="M2134" s="199" t="str">
        <f t="shared" si="237"/>
        <v/>
      </c>
      <c r="N2134" s="200" t="str">
        <f t="shared" si="238"/>
        <v xml:space="preserve"> </v>
      </c>
      <c r="O2134" s="201"/>
      <c r="P2134" s="201"/>
      <c r="Q2134" s="202"/>
      <c r="R2134" s="202"/>
      <c r="S2134" s="202"/>
      <c r="T2134" s="193" t="str">
        <f>IFERROR(VLOOKUP(S2134,Sort!E:F,2,0),"")</f>
        <v/>
      </c>
      <c r="U2134" s="115" t="str">
        <f t="shared" si="239"/>
        <v/>
      </c>
      <c r="V2134" s="202" t="s">
        <v>422</v>
      </c>
      <c r="W2134" s="202"/>
      <c r="X2134" s="202"/>
      <c r="Y2134" s="202"/>
      <c r="Z2134" s="193"/>
      <c r="AA2134" s="193" t="s">
        <v>362</v>
      </c>
      <c r="AB2134" s="203"/>
      <c r="AC2134" s="204" t="str">
        <f t="shared" si="240"/>
        <v>CLOSE</v>
      </c>
      <c r="AD2134" s="47" t="str">
        <f t="array" ref="AD2134">IF(D2134="","",INDEX(HM_Unit!$D$1:$AE$1,MATCH(C2134,HM_Unit!$D$2:$AE$2,0)))</f>
        <v/>
      </c>
      <c r="AE2134" s="46"/>
      <c r="AF2134" s="46"/>
      <c r="AG2134" s="46"/>
      <c r="AH2134" s="46"/>
      <c r="AI2134" s="46"/>
      <c r="AJ2134" s="46"/>
      <c r="AK2134" s="46"/>
    </row>
    <row r="2135" spans="1:37" ht="12" customHeight="1">
      <c r="A2135" s="46" t="str">
        <f>IFERROR(VLOOKUP(D2135,Sort!B:D,3,0),"")</f>
        <v/>
      </c>
      <c r="B2135" s="190" t="str">
        <f t="shared" si="234"/>
        <v>0CLOSE</v>
      </c>
      <c r="C2135" s="196"/>
      <c r="D2135" s="193"/>
      <c r="E2135" s="193" t="str">
        <f>IFERROR(VLOOKUP(D2135,Sort!B:C,2,0),"")</f>
        <v/>
      </c>
      <c r="F2135" s="194"/>
      <c r="G2135" s="195" t="str">
        <f t="shared" si="235"/>
        <v/>
      </c>
      <c r="H2135" s="243"/>
      <c r="I2135" s="197"/>
      <c r="J2135" s="243"/>
      <c r="K2135" s="197"/>
      <c r="L2135" s="198" t="str">
        <f t="shared" si="236"/>
        <v/>
      </c>
      <c r="M2135" s="199" t="str">
        <f t="shared" si="237"/>
        <v/>
      </c>
      <c r="N2135" s="200" t="str">
        <f t="shared" si="238"/>
        <v xml:space="preserve"> </v>
      </c>
      <c r="O2135" s="201"/>
      <c r="P2135" s="201"/>
      <c r="Q2135" s="202"/>
      <c r="R2135" s="202"/>
      <c r="S2135" s="202"/>
      <c r="T2135" s="193" t="str">
        <f>IFERROR(VLOOKUP(S2135,Sort!E:F,2,0),"")</f>
        <v/>
      </c>
      <c r="U2135" s="115" t="str">
        <f t="shared" si="239"/>
        <v/>
      </c>
      <c r="V2135" s="202" t="s">
        <v>422</v>
      </c>
      <c r="W2135" s="202"/>
      <c r="X2135" s="202"/>
      <c r="Y2135" s="202"/>
      <c r="Z2135" s="193"/>
      <c r="AA2135" s="193" t="s">
        <v>362</v>
      </c>
      <c r="AB2135" s="203"/>
      <c r="AC2135" s="204" t="str">
        <f t="shared" si="240"/>
        <v>CLOSE</v>
      </c>
      <c r="AD2135" s="47" t="str">
        <f t="array" ref="AD2135">IF(D2135="","",INDEX(HM_Unit!$D$1:$AE$1,MATCH(C2135,HM_Unit!$D$2:$AE$2,0)))</f>
        <v/>
      </c>
      <c r="AE2135" s="46"/>
      <c r="AF2135" s="46"/>
      <c r="AG2135" s="46"/>
      <c r="AH2135" s="46"/>
      <c r="AI2135" s="46"/>
      <c r="AJ2135" s="46"/>
      <c r="AK2135" s="46"/>
    </row>
    <row r="2136" spans="1:37" ht="12" customHeight="1">
      <c r="A2136" s="46" t="str">
        <f>IFERROR(VLOOKUP(D2136,Sort!B:D,3,0),"")</f>
        <v/>
      </c>
      <c r="B2136" s="190" t="str">
        <f t="shared" si="234"/>
        <v>0CLOSE</v>
      </c>
      <c r="C2136" s="196"/>
      <c r="D2136" s="193"/>
      <c r="E2136" s="193" t="str">
        <f>IFERROR(VLOOKUP(D2136,Sort!B:C,2,0),"")</f>
        <v/>
      </c>
      <c r="F2136" s="194"/>
      <c r="G2136" s="195" t="str">
        <f t="shared" si="235"/>
        <v/>
      </c>
      <c r="H2136" s="243"/>
      <c r="I2136" s="197"/>
      <c r="J2136" s="243"/>
      <c r="K2136" s="197"/>
      <c r="L2136" s="198" t="str">
        <f t="shared" si="236"/>
        <v/>
      </c>
      <c r="M2136" s="199" t="str">
        <f t="shared" si="237"/>
        <v/>
      </c>
      <c r="N2136" s="200" t="str">
        <f t="shared" si="238"/>
        <v xml:space="preserve"> </v>
      </c>
      <c r="O2136" s="201"/>
      <c r="P2136" s="201"/>
      <c r="Q2136" s="202"/>
      <c r="R2136" s="202"/>
      <c r="S2136" s="202"/>
      <c r="T2136" s="193" t="str">
        <f>IFERROR(VLOOKUP(S2136,Sort!E:F,2,0),"")</f>
        <v/>
      </c>
      <c r="U2136" s="115" t="str">
        <f t="shared" si="239"/>
        <v/>
      </c>
      <c r="V2136" s="202" t="s">
        <v>422</v>
      </c>
      <c r="W2136" s="202"/>
      <c r="X2136" s="202"/>
      <c r="Y2136" s="202"/>
      <c r="Z2136" s="193"/>
      <c r="AA2136" s="193" t="s">
        <v>362</v>
      </c>
      <c r="AB2136" s="203"/>
      <c r="AC2136" s="204" t="str">
        <f t="shared" si="240"/>
        <v>CLOSE</v>
      </c>
      <c r="AD2136" s="47" t="str">
        <f t="array" ref="AD2136">IF(D2136="","",INDEX(HM_Unit!$D$1:$AE$1,MATCH(C2136,HM_Unit!$D$2:$AE$2,0)))</f>
        <v/>
      </c>
      <c r="AE2136" s="46"/>
      <c r="AF2136" s="46"/>
      <c r="AG2136" s="46"/>
      <c r="AH2136" s="46"/>
      <c r="AI2136" s="46"/>
      <c r="AJ2136" s="46"/>
      <c r="AK2136" s="46"/>
    </row>
    <row r="2137" spans="1:37" ht="12" customHeight="1">
      <c r="A2137" s="46" t="str">
        <f>IFERROR(VLOOKUP(D2137,Sort!B:D,3,0),"")</f>
        <v/>
      </c>
      <c r="B2137" s="190" t="str">
        <f t="shared" si="234"/>
        <v>0CLOSE</v>
      </c>
      <c r="C2137" s="196"/>
      <c r="D2137" s="193"/>
      <c r="E2137" s="193" t="str">
        <f>IFERROR(VLOOKUP(D2137,Sort!B:C,2,0),"")</f>
        <v/>
      </c>
      <c r="F2137" s="194"/>
      <c r="G2137" s="195" t="str">
        <f t="shared" si="235"/>
        <v/>
      </c>
      <c r="H2137" s="243"/>
      <c r="I2137" s="197"/>
      <c r="J2137" s="243"/>
      <c r="K2137" s="197"/>
      <c r="L2137" s="198" t="str">
        <f t="shared" si="236"/>
        <v/>
      </c>
      <c r="M2137" s="199" t="str">
        <f t="shared" si="237"/>
        <v/>
      </c>
      <c r="N2137" s="200" t="str">
        <f t="shared" si="238"/>
        <v xml:space="preserve"> </v>
      </c>
      <c r="O2137" s="201"/>
      <c r="P2137" s="201"/>
      <c r="Q2137" s="202"/>
      <c r="R2137" s="202"/>
      <c r="S2137" s="202"/>
      <c r="T2137" s="193" t="str">
        <f>IFERROR(VLOOKUP(S2137,Sort!E:F,2,0),"")</f>
        <v/>
      </c>
      <c r="U2137" s="115" t="str">
        <f t="shared" si="239"/>
        <v/>
      </c>
      <c r="V2137" s="202" t="s">
        <v>422</v>
      </c>
      <c r="W2137" s="202"/>
      <c r="X2137" s="202"/>
      <c r="Y2137" s="202"/>
      <c r="Z2137" s="193"/>
      <c r="AA2137" s="193" t="s">
        <v>362</v>
      </c>
      <c r="AB2137" s="203"/>
      <c r="AC2137" s="204" t="str">
        <f t="shared" si="240"/>
        <v>CLOSE</v>
      </c>
      <c r="AD2137" s="47" t="str">
        <f t="array" ref="AD2137">IF(D2137="","",INDEX(HM_Unit!$D$1:$AE$1,MATCH(C2137,HM_Unit!$D$2:$AE$2,0)))</f>
        <v/>
      </c>
      <c r="AE2137" s="46"/>
      <c r="AF2137" s="46"/>
      <c r="AG2137" s="46"/>
      <c r="AH2137" s="46"/>
      <c r="AI2137" s="46"/>
      <c r="AJ2137" s="46"/>
      <c r="AK2137" s="46"/>
    </row>
    <row r="2138" spans="1:37" ht="12" customHeight="1">
      <c r="A2138" s="46" t="str">
        <f>IFERROR(VLOOKUP(D2138,Sort!B:D,3,0),"")</f>
        <v/>
      </c>
      <c r="B2138" s="190" t="str">
        <f t="shared" si="234"/>
        <v>0CLOSE</v>
      </c>
      <c r="C2138" s="196"/>
      <c r="D2138" s="193"/>
      <c r="E2138" s="193" t="str">
        <f>IFERROR(VLOOKUP(D2138,Sort!B:C,2,0),"")</f>
        <v/>
      </c>
      <c r="F2138" s="194"/>
      <c r="G2138" s="195" t="str">
        <f t="shared" si="235"/>
        <v/>
      </c>
      <c r="H2138" s="243"/>
      <c r="I2138" s="197"/>
      <c r="J2138" s="243"/>
      <c r="K2138" s="197"/>
      <c r="L2138" s="198" t="str">
        <f t="shared" si="236"/>
        <v/>
      </c>
      <c r="M2138" s="199" t="str">
        <f t="shared" si="237"/>
        <v/>
      </c>
      <c r="N2138" s="200" t="str">
        <f t="shared" si="238"/>
        <v xml:space="preserve"> </v>
      </c>
      <c r="O2138" s="201"/>
      <c r="P2138" s="201"/>
      <c r="Q2138" s="202"/>
      <c r="R2138" s="202"/>
      <c r="S2138" s="202"/>
      <c r="T2138" s="193" t="str">
        <f>IFERROR(VLOOKUP(S2138,Sort!E:F,2,0),"")</f>
        <v/>
      </c>
      <c r="U2138" s="115" t="str">
        <f t="shared" si="239"/>
        <v/>
      </c>
      <c r="V2138" s="202" t="s">
        <v>422</v>
      </c>
      <c r="W2138" s="202"/>
      <c r="X2138" s="202"/>
      <c r="Y2138" s="202"/>
      <c r="Z2138" s="193"/>
      <c r="AA2138" s="193" t="s">
        <v>362</v>
      </c>
      <c r="AB2138" s="203"/>
      <c r="AC2138" s="204" t="str">
        <f t="shared" si="240"/>
        <v>CLOSE</v>
      </c>
      <c r="AD2138" s="47" t="str">
        <f t="array" ref="AD2138">IF(D2138="","",INDEX(HM_Unit!$D$1:$AE$1,MATCH(C2138,HM_Unit!$D$2:$AE$2,0)))</f>
        <v/>
      </c>
      <c r="AE2138" s="46"/>
      <c r="AF2138" s="46"/>
      <c r="AG2138" s="46"/>
      <c r="AH2138" s="46"/>
      <c r="AI2138" s="46"/>
      <c r="AJ2138" s="46"/>
      <c r="AK2138" s="46"/>
    </row>
    <row r="2139" spans="1:37" ht="12" customHeight="1">
      <c r="A2139" s="46" t="str">
        <f>IFERROR(VLOOKUP(D2139,Sort!B:D,3,0),"")</f>
        <v/>
      </c>
      <c r="B2139" s="190" t="str">
        <f t="shared" si="234"/>
        <v>0CLOSE</v>
      </c>
      <c r="C2139" s="196"/>
      <c r="D2139" s="193"/>
      <c r="E2139" s="193" t="str">
        <f>IFERROR(VLOOKUP(D2139,Sort!B:C,2,0),"")</f>
        <v/>
      </c>
      <c r="F2139" s="194"/>
      <c r="G2139" s="195" t="str">
        <f t="shared" si="235"/>
        <v/>
      </c>
      <c r="H2139" s="243"/>
      <c r="I2139" s="197"/>
      <c r="J2139" s="243"/>
      <c r="K2139" s="197"/>
      <c r="L2139" s="198" t="str">
        <f t="shared" si="236"/>
        <v/>
      </c>
      <c r="M2139" s="199" t="str">
        <f t="shared" si="237"/>
        <v/>
      </c>
      <c r="N2139" s="200" t="str">
        <f t="shared" si="238"/>
        <v xml:space="preserve"> </v>
      </c>
      <c r="O2139" s="201"/>
      <c r="P2139" s="201"/>
      <c r="Q2139" s="202"/>
      <c r="R2139" s="202"/>
      <c r="S2139" s="202"/>
      <c r="T2139" s="193" t="str">
        <f>IFERROR(VLOOKUP(S2139,Sort!E:F,2,0),"")</f>
        <v/>
      </c>
      <c r="U2139" s="115" t="str">
        <f t="shared" si="239"/>
        <v/>
      </c>
      <c r="V2139" s="202" t="s">
        <v>422</v>
      </c>
      <c r="W2139" s="202"/>
      <c r="X2139" s="202"/>
      <c r="Y2139" s="202"/>
      <c r="Z2139" s="193"/>
      <c r="AA2139" s="193" t="s">
        <v>362</v>
      </c>
      <c r="AB2139" s="203"/>
      <c r="AC2139" s="204" t="str">
        <f t="shared" si="240"/>
        <v>CLOSE</v>
      </c>
      <c r="AD2139" s="47" t="str">
        <f t="array" ref="AD2139">IF(D2139="","",INDEX(HM_Unit!$D$1:$AE$1,MATCH(C2139,HM_Unit!$D$2:$AE$2,0)))</f>
        <v/>
      </c>
      <c r="AE2139" s="46"/>
      <c r="AF2139" s="46"/>
      <c r="AG2139" s="46"/>
      <c r="AH2139" s="46"/>
      <c r="AI2139" s="46"/>
      <c r="AJ2139" s="46"/>
      <c r="AK2139" s="46"/>
    </row>
    <row r="2140" spans="1:37" ht="12" customHeight="1">
      <c r="A2140" s="46" t="str">
        <f>IFERROR(VLOOKUP(D2140,Sort!B:D,3,0),"")</f>
        <v/>
      </c>
      <c r="B2140" s="190" t="str">
        <f t="shared" si="234"/>
        <v>0CLOSE</v>
      </c>
      <c r="C2140" s="196"/>
      <c r="D2140" s="193"/>
      <c r="E2140" s="193" t="str">
        <f>IFERROR(VLOOKUP(D2140,Sort!B:C,2,0),"")</f>
        <v/>
      </c>
      <c r="F2140" s="194"/>
      <c r="G2140" s="195" t="str">
        <f t="shared" si="235"/>
        <v/>
      </c>
      <c r="H2140" s="243"/>
      <c r="I2140" s="197"/>
      <c r="J2140" s="243"/>
      <c r="K2140" s="197"/>
      <c r="L2140" s="198" t="str">
        <f t="shared" si="236"/>
        <v/>
      </c>
      <c r="M2140" s="199" t="str">
        <f t="shared" si="237"/>
        <v/>
      </c>
      <c r="N2140" s="200" t="str">
        <f t="shared" si="238"/>
        <v xml:space="preserve"> </v>
      </c>
      <c r="O2140" s="201"/>
      <c r="P2140" s="201"/>
      <c r="Q2140" s="202"/>
      <c r="R2140" s="202"/>
      <c r="S2140" s="202"/>
      <c r="T2140" s="193" t="str">
        <f>IFERROR(VLOOKUP(S2140,Sort!E:F,2,0),"")</f>
        <v/>
      </c>
      <c r="U2140" s="115" t="str">
        <f t="shared" si="239"/>
        <v/>
      </c>
      <c r="V2140" s="202" t="s">
        <v>422</v>
      </c>
      <c r="W2140" s="202"/>
      <c r="X2140" s="202"/>
      <c r="Y2140" s="202"/>
      <c r="Z2140" s="193"/>
      <c r="AA2140" s="193" t="s">
        <v>362</v>
      </c>
      <c r="AB2140" s="203"/>
      <c r="AC2140" s="204" t="str">
        <f t="shared" si="240"/>
        <v>CLOSE</v>
      </c>
      <c r="AD2140" s="47" t="str">
        <f t="array" ref="AD2140">IF(D2140="","",INDEX(HM_Unit!$D$1:$AE$1,MATCH(C2140,HM_Unit!$D$2:$AE$2,0)))</f>
        <v/>
      </c>
      <c r="AE2140" s="46"/>
      <c r="AF2140" s="46"/>
      <c r="AG2140" s="46"/>
      <c r="AH2140" s="46"/>
      <c r="AI2140" s="46"/>
      <c r="AJ2140" s="46"/>
      <c r="AK2140" s="46"/>
    </row>
    <row r="2141" spans="1:37" ht="12" customHeight="1">
      <c r="A2141" s="46" t="str">
        <f>IFERROR(VLOOKUP(D2141,Sort!B:D,3,0),"")</f>
        <v/>
      </c>
      <c r="B2141" s="190" t="str">
        <f t="shared" si="234"/>
        <v>0CLOSE</v>
      </c>
      <c r="C2141" s="196"/>
      <c r="D2141" s="193"/>
      <c r="E2141" s="193" t="str">
        <f>IFERROR(VLOOKUP(D2141,Sort!B:C,2,0),"")</f>
        <v/>
      </c>
      <c r="F2141" s="194"/>
      <c r="G2141" s="195" t="str">
        <f t="shared" si="235"/>
        <v/>
      </c>
      <c r="H2141" s="243"/>
      <c r="I2141" s="197"/>
      <c r="J2141" s="243"/>
      <c r="K2141" s="197"/>
      <c r="L2141" s="198" t="str">
        <f t="shared" si="236"/>
        <v/>
      </c>
      <c r="M2141" s="199" t="str">
        <f t="shared" si="237"/>
        <v/>
      </c>
      <c r="N2141" s="200" t="str">
        <f t="shared" si="238"/>
        <v xml:space="preserve"> </v>
      </c>
      <c r="O2141" s="201"/>
      <c r="P2141" s="201"/>
      <c r="Q2141" s="202"/>
      <c r="R2141" s="202"/>
      <c r="S2141" s="202"/>
      <c r="T2141" s="193" t="str">
        <f>IFERROR(VLOOKUP(S2141,Sort!E:F,2,0),"")</f>
        <v/>
      </c>
      <c r="U2141" s="115" t="str">
        <f t="shared" si="239"/>
        <v/>
      </c>
      <c r="V2141" s="202" t="s">
        <v>422</v>
      </c>
      <c r="W2141" s="202"/>
      <c r="X2141" s="202"/>
      <c r="Y2141" s="202"/>
      <c r="Z2141" s="193"/>
      <c r="AA2141" s="193" t="s">
        <v>362</v>
      </c>
      <c r="AB2141" s="203"/>
      <c r="AC2141" s="204" t="str">
        <f t="shared" si="240"/>
        <v>CLOSE</v>
      </c>
      <c r="AD2141" s="47" t="str">
        <f t="array" ref="AD2141">IF(D2141="","",INDEX(HM_Unit!$D$1:$AE$1,MATCH(C2141,HM_Unit!$D$2:$AE$2,0)))</f>
        <v/>
      </c>
      <c r="AE2141" s="46"/>
      <c r="AF2141" s="46"/>
      <c r="AG2141" s="46"/>
      <c r="AH2141" s="46"/>
      <c r="AI2141" s="46"/>
      <c r="AJ2141" s="46"/>
      <c r="AK2141" s="46"/>
    </row>
    <row r="2142" spans="1:37" ht="12" customHeight="1">
      <c r="A2142" s="46" t="str">
        <f>IFERROR(VLOOKUP(D2142,Sort!B:D,3,0),"")</f>
        <v/>
      </c>
      <c r="B2142" s="190" t="str">
        <f t="shared" si="234"/>
        <v>0CLOSE</v>
      </c>
      <c r="C2142" s="196"/>
      <c r="D2142" s="193"/>
      <c r="E2142" s="193" t="str">
        <f>IFERROR(VLOOKUP(D2142,Sort!B:C,2,0),"")</f>
        <v/>
      </c>
      <c r="F2142" s="194"/>
      <c r="G2142" s="195" t="str">
        <f t="shared" si="235"/>
        <v/>
      </c>
      <c r="H2142" s="243"/>
      <c r="I2142" s="197"/>
      <c r="J2142" s="243"/>
      <c r="K2142" s="197"/>
      <c r="L2142" s="198" t="str">
        <f t="shared" si="236"/>
        <v/>
      </c>
      <c r="M2142" s="199" t="str">
        <f t="shared" si="237"/>
        <v/>
      </c>
      <c r="N2142" s="200" t="str">
        <f t="shared" si="238"/>
        <v xml:space="preserve"> </v>
      </c>
      <c r="O2142" s="201"/>
      <c r="P2142" s="201"/>
      <c r="Q2142" s="202"/>
      <c r="R2142" s="202"/>
      <c r="S2142" s="202"/>
      <c r="T2142" s="193" t="str">
        <f>IFERROR(VLOOKUP(S2142,Sort!E:F,2,0),"")</f>
        <v/>
      </c>
      <c r="U2142" s="115" t="str">
        <f t="shared" si="239"/>
        <v/>
      </c>
      <c r="V2142" s="202" t="s">
        <v>422</v>
      </c>
      <c r="W2142" s="202"/>
      <c r="X2142" s="202"/>
      <c r="Y2142" s="202"/>
      <c r="Z2142" s="193"/>
      <c r="AA2142" s="193" t="s">
        <v>362</v>
      </c>
      <c r="AB2142" s="203"/>
      <c r="AC2142" s="204" t="str">
        <f t="shared" si="240"/>
        <v>CLOSE</v>
      </c>
      <c r="AD2142" s="47" t="str">
        <f t="array" ref="AD2142">IF(D2142="","",INDEX(HM_Unit!$D$1:$AE$1,MATCH(C2142,HM_Unit!$D$2:$AE$2,0)))</f>
        <v/>
      </c>
      <c r="AE2142" s="46"/>
      <c r="AF2142" s="46"/>
      <c r="AG2142" s="46"/>
      <c r="AH2142" s="46"/>
      <c r="AI2142" s="46"/>
      <c r="AJ2142" s="46"/>
      <c r="AK2142" s="46"/>
    </row>
    <row r="2143" spans="1:37" ht="12" customHeight="1">
      <c r="A2143" s="46" t="str">
        <f>IFERROR(VLOOKUP(D2143,Sort!B:D,3,0),"")</f>
        <v/>
      </c>
      <c r="B2143" s="190" t="str">
        <f t="shared" si="234"/>
        <v>0CLOSE</v>
      </c>
      <c r="C2143" s="196"/>
      <c r="D2143" s="193"/>
      <c r="E2143" s="193" t="str">
        <f>IFERROR(VLOOKUP(D2143,Sort!B:C,2,0),"")</f>
        <v/>
      </c>
      <c r="F2143" s="194"/>
      <c r="G2143" s="195" t="str">
        <f t="shared" si="235"/>
        <v/>
      </c>
      <c r="H2143" s="243"/>
      <c r="I2143" s="197"/>
      <c r="J2143" s="243"/>
      <c r="K2143" s="197"/>
      <c r="L2143" s="198" t="str">
        <f t="shared" si="236"/>
        <v/>
      </c>
      <c r="M2143" s="199" t="str">
        <f t="shared" si="237"/>
        <v/>
      </c>
      <c r="N2143" s="200" t="str">
        <f t="shared" si="238"/>
        <v xml:space="preserve"> </v>
      </c>
      <c r="O2143" s="201"/>
      <c r="P2143" s="201"/>
      <c r="Q2143" s="202"/>
      <c r="R2143" s="202"/>
      <c r="S2143" s="202"/>
      <c r="T2143" s="193" t="str">
        <f>IFERROR(VLOOKUP(S2143,Sort!E:F,2,0),"")</f>
        <v/>
      </c>
      <c r="U2143" s="115" t="str">
        <f t="shared" si="239"/>
        <v/>
      </c>
      <c r="V2143" s="202" t="s">
        <v>422</v>
      </c>
      <c r="W2143" s="202"/>
      <c r="X2143" s="202"/>
      <c r="Y2143" s="202"/>
      <c r="Z2143" s="193"/>
      <c r="AA2143" s="193" t="s">
        <v>362</v>
      </c>
      <c r="AB2143" s="203"/>
      <c r="AC2143" s="204" t="str">
        <f t="shared" si="240"/>
        <v>CLOSE</v>
      </c>
      <c r="AD2143" s="47" t="str">
        <f t="array" ref="AD2143">IF(D2143="","",INDEX(HM_Unit!$D$1:$AE$1,MATCH(C2143,HM_Unit!$D$2:$AE$2,0)))</f>
        <v/>
      </c>
      <c r="AE2143" s="46"/>
      <c r="AF2143" s="46"/>
      <c r="AG2143" s="46"/>
      <c r="AH2143" s="46"/>
      <c r="AI2143" s="46"/>
      <c r="AJ2143" s="46"/>
      <c r="AK2143" s="46"/>
    </row>
    <row r="2144" spans="1:37" ht="12" customHeight="1">
      <c r="A2144" s="46" t="str">
        <f>IFERROR(VLOOKUP(D2144,Sort!B:D,3,0),"")</f>
        <v/>
      </c>
      <c r="B2144" s="190" t="str">
        <f t="shared" si="234"/>
        <v>0CLOSE</v>
      </c>
      <c r="C2144" s="196"/>
      <c r="D2144" s="193"/>
      <c r="E2144" s="193" t="str">
        <f>IFERROR(VLOOKUP(D2144,Sort!B:C,2,0),"")</f>
        <v/>
      </c>
      <c r="F2144" s="194"/>
      <c r="G2144" s="195" t="str">
        <f t="shared" si="235"/>
        <v/>
      </c>
      <c r="H2144" s="243"/>
      <c r="I2144" s="197"/>
      <c r="J2144" s="243"/>
      <c r="K2144" s="197"/>
      <c r="L2144" s="198" t="str">
        <f t="shared" si="236"/>
        <v/>
      </c>
      <c r="M2144" s="199" t="str">
        <f t="shared" si="237"/>
        <v/>
      </c>
      <c r="N2144" s="200" t="str">
        <f t="shared" si="238"/>
        <v xml:space="preserve"> </v>
      </c>
      <c r="O2144" s="201"/>
      <c r="P2144" s="201"/>
      <c r="Q2144" s="202"/>
      <c r="R2144" s="202"/>
      <c r="S2144" s="202"/>
      <c r="T2144" s="193" t="str">
        <f>IFERROR(VLOOKUP(S2144,Sort!E:F,2,0),"")</f>
        <v/>
      </c>
      <c r="U2144" s="115" t="str">
        <f t="shared" si="239"/>
        <v/>
      </c>
      <c r="V2144" s="202" t="s">
        <v>422</v>
      </c>
      <c r="W2144" s="202"/>
      <c r="X2144" s="202"/>
      <c r="Y2144" s="202"/>
      <c r="Z2144" s="193"/>
      <c r="AA2144" s="193" t="s">
        <v>362</v>
      </c>
      <c r="AB2144" s="203"/>
      <c r="AC2144" s="204" t="str">
        <f t="shared" si="240"/>
        <v>CLOSE</v>
      </c>
      <c r="AD2144" s="47" t="str">
        <f t="array" ref="AD2144">IF(D2144="","",INDEX(HM_Unit!$D$1:$AE$1,MATCH(C2144,HM_Unit!$D$2:$AE$2,0)))</f>
        <v/>
      </c>
      <c r="AE2144" s="46"/>
      <c r="AF2144" s="46"/>
      <c r="AG2144" s="46"/>
      <c r="AH2144" s="46"/>
      <c r="AI2144" s="46"/>
      <c r="AJ2144" s="46"/>
      <c r="AK2144" s="46"/>
    </row>
    <row r="2145" spans="1:37" ht="12" customHeight="1">
      <c r="A2145" s="46" t="str">
        <f>IFERROR(VLOOKUP(D2145,Sort!B:D,3,0),"")</f>
        <v/>
      </c>
      <c r="B2145" s="190" t="str">
        <f t="shared" si="234"/>
        <v>0CLOSE</v>
      </c>
      <c r="C2145" s="196"/>
      <c r="D2145" s="193"/>
      <c r="E2145" s="193" t="str">
        <f>IFERROR(VLOOKUP(D2145,Sort!B:C,2,0),"")</f>
        <v/>
      </c>
      <c r="F2145" s="194"/>
      <c r="G2145" s="195" t="str">
        <f t="shared" si="235"/>
        <v/>
      </c>
      <c r="H2145" s="243"/>
      <c r="I2145" s="197"/>
      <c r="J2145" s="243"/>
      <c r="K2145" s="197"/>
      <c r="L2145" s="198" t="str">
        <f t="shared" si="236"/>
        <v/>
      </c>
      <c r="M2145" s="199" t="str">
        <f t="shared" si="237"/>
        <v/>
      </c>
      <c r="N2145" s="200" t="str">
        <f t="shared" si="238"/>
        <v xml:space="preserve"> </v>
      </c>
      <c r="O2145" s="201"/>
      <c r="P2145" s="201"/>
      <c r="Q2145" s="202"/>
      <c r="R2145" s="202"/>
      <c r="S2145" s="202"/>
      <c r="T2145" s="193" t="str">
        <f>IFERROR(VLOOKUP(S2145,Sort!E:F,2,0),"")</f>
        <v/>
      </c>
      <c r="U2145" s="115" t="str">
        <f t="shared" si="239"/>
        <v/>
      </c>
      <c r="V2145" s="202" t="s">
        <v>422</v>
      </c>
      <c r="W2145" s="202"/>
      <c r="X2145" s="202"/>
      <c r="Y2145" s="202"/>
      <c r="Z2145" s="193"/>
      <c r="AA2145" s="193" t="s">
        <v>362</v>
      </c>
      <c r="AB2145" s="203"/>
      <c r="AC2145" s="204" t="str">
        <f t="shared" si="240"/>
        <v>CLOSE</v>
      </c>
      <c r="AD2145" s="47" t="str">
        <f t="array" ref="AD2145">IF(D2145="","",INDEX(HM_Unit!$D$1:$AE$1,MATCH(C2145,HM_Unit!$D$2:$AE$2,0)))</f>
        <v/>
      </c>
      <c r="AE2145" s="46"/>
      <c r="AF2145" s="46"/>
      <c r="AG2145" s="46"/>
      <c r="AH2145" s="46"/>
      <c r="AI2145" s="46"/>
      <c r="AJ2145" s="46"/>
      <c r="AK2145" s="46"/>
    </row>
    <row r="2146" spans="1:37" ht="12" customHeight="1">
      <c r="A2146" s="46" t="str">
        <f>IFERROR(VLOOKUP(D2146,Sort!B:D,3,0),"")</f>
        <v/>
      </c>
      <c r="B2146" s="190" t="str">
        <f t="shared" si="234"/>
        <v>0CLOSE</v>
      </c>
      <c r="C2146" s="196"/>
      <c r="D2146" s="193"/>
      <c r="E2146" s="193" t="str">
        <f>IFERROR(VLOOKUP(D2146,Sort!B:C,2,0),"")</f>
        <v/>
      </c>
      <c r="F2146" s="194"/>
      <c r="G2146" s="195" t="str">
        <f t="shared" si="235"/>
        <v/>
      </c>
      <c r="H2146" s="243"/>
      <c r="I2146" s="197"/>
      <c r="J2146" s="243"/>
      <c r="K2146" s="197"/>
      <c r="L2146" s="198" t="str">
        <f t="shared" si="236"/>
        <v/>
      </c>
      <c r="M2146" s="199" t="str">
        <f t="shared" si="237"/>
        <v/>
      </c>
      <c r="N2146" s="200" t="str">
        <f t="shared" si="238"/>
        <v xml:space="preserve"> </v>
      </c>
      <c r="O2146" s="201"/>
      <c r="P2146" s="201"/>
      <c r="Q2146" s="202"/>
      <c r="R2146" s="202"/>
      <c r="S2146" s="202"/>
      <c r="T2146" s="193" t="str">
        <f>IFERROR(VLOOKUP(S2146,Sort!E:F,2,0),"")</f>
        <v/>
      </c>
      <c r="U2146" s="115" t="str">
        <f t="shared" si="239"/>
        <v/>
      </c>
      <c r="V2146" s="202" t="s">
        <v>422</v>
      </c>
      <c r="W2146" s="202"/>
      <c r="X2146" s="202"/>
      <c r="Y2146" s="202"/>
      <c r="Z2146" s="193"/>
      <c r="AA2146" s="193" t="s">
        <v>362</v>
      </c>
      <c r="AB2146" s="203"/>
      <c r="AC2146" s="204" t="str">
        <f t="shared" si="240"/>
        <v>CLOSE</v>
      </c>
      <c r="AD2146" s="47" t="str">
        <f t="array" ref="AD2146">IF(D2146="","",INDEX(HM_Unit!$D$1:$AE$1,MATCH(C2146,HM_Unit!$D$2:$AE$2,0)))</f>
        <v/>
      </c>
      <c r="AE2146" s="46"/>
      <c r="AF2146" s="46"/>
      <c r="AG2146" s="46"/>
      <c r="AH2146" s="46"/>
      <c r="AI2146" s="46"/>
      <c r="AJ2146" s="46"/>
      <c r="AK2146" s="46"/>
    </row>
    <row r="2147" spans="1:37" ht="12" customHeight="1">
      <c r="A2147" s="46" t="str">
        <f>IFERROR(VLOOKUP(D2147,Sort!B:D,3,0),"")</f>
        <v/>
      </c>
      <c r="B2147" s="190" t="str">
        <f t="shared" si="234"/>
        <v>0CLOSE</v>
      </c>
      <c r="C2147" s="196"/>
      <c r="D2147" s="193"/>
      <c r="E2147" s="193" t="str">
        <f>IFERROR(VLOOKUP(D2147,Sort!B:C,2,0),"")</f>
        <v/>
      </c>
      <c r="F2147" s="194"/>
      <c r="G2147" s="195" t="str">
        <f t="shared" si="235"/>
        <v/>
      </c>
      <c r="H2147" s="243"/>
      <c r="I2147" s="197"/>
      <c r="J2147" s="243"/>
      <c r="K2147" s="197"/>
      <c r="L2147" s="198" t="str">
        <f t="shared" si="236"/>
        <v/>
      </c>
      <c r="M2147" s="199" t="str">
        <f t="shared" si="237"/>
        <v/>
      </c>
      <c r="N2147" s="200" t="str">
        <f t="shared" si="238"/>
        <v xml:space="preserve"> </v>
      </c>
      <c r="O2147" s="201"/>
      <c r="P2147" s="201"/>
      <c r="Q2147" s="202"/>
      <c r="R2147" s="202"/>
      <c r="S2147" s="202"/>
      <c r="T2147" s="193" t="str">
        <f>IFERROR(VLOOKUP(S2147,Sort!E:F,2,0),"")</f>
        <v/>
      </c>
      <c r="U2147" s="115" t="str">
        <f t="shared" si="239"/>
        <v/>
      </c>
      <c r="V2147" s="202" t="s">
        <v>422</v>
      </c>
      <c r="W2147" s="202"/>
      <c r="X2147" s="202"/>
      <c r="Y2147" s="202"/>
      <c r="Z2147" s="193"/>
      <c r="AA2147" s="193" t="s">
        <v>362</v>
      </c>
      <c r="AB2147" s="203"/>
      <c r="AC2147" s="204" t="str">
        <f t="shared" si="240"/>
        <v>CLOSE</v>
      </c>
      <c r="AD2147" s="47" t="str">
        <f t="array" ref="AD2147">IF(D2147="","",INDEX(HM_Unit!$D$1:$AE$1,MATCH(C2147,HM_Unit!$D$2:$AE$2,0)))</f>
        <v/>
      </c>
      <c r="AE2147" s="46"/>
      <c r="AF2147" s="46"/>
      <c r="AG2147" s="46"/>
      <c r="AH2147" s="46"/>
      <c r="AI2147" s="46"/>
      <c r="AJ2147" s="46"/>
      <c r="AK2147" s="46"/>
    </row>
    <row r="2148" spans="1:37" ht="12" customHeight="1">
      <c r="A2148" s="46" t="str">
        <f>IFERROR(VLOOKUP(D2148,Sort!B:D,3,0),"")</f>
        <v/>
      </c>
      <c r="B2148" s="190" t="str">
        <f t="shared" si="234"/>
        <v>0CLOSE</v>
      </c>
      <c r="C2148" s="196"/>
      <c r="D2148" s="193"/>
      <c r="E2148" s="193" t="str">
        <f>IFERROR(VLOOKUP(D2148,Sort!B:C,2,0),"")</f>
        <v/>
      </c>
      <c r="F2148" s="194"/>
      <c r="G2148" s="195" t="str">
        <f t="shared" si="235"/>
        <v/>
      </c>
      <c r="H2148" s="243"/>
      <c r="I2148" s="197"/>
      <c r="J2148" s="243"/>
      <c r="K2148" s="197"/>
      <c r="L2148" s="198" t="str">
        <f t="shared" si="236"/>
        <v/>
      </c>
      <c r="M2148" s="199" t="str">
        <f t="shared" si="237"/>
        <v/>
      </c>
      <c r="N2148" s="200" t="str">
        <f t="shared" si="238"/>
        <v xml:space="preserve"> </v>
      </c>
      <c r="O2148" s="201"/>
      <c r="P2148" s="201"/>
      <c r="Q2148" s="202"/>
      <c r="R2148" s="202"/>
      <c r="S2148" s="202"/>
      <c r="T2148" s="193" t="str">
        <f>IFERROR(VLOOKUP(S2148,Sort!E:F,2,0),"")</f>
        <v/>
      </c>
      <c r="U2148" s="115" t="str">
        <f t="shared" si="239"/>
        <v/>
      </c>
      <c r="V2148" s="202" t="s">
        <v>422</v>
      </c>
      <c r="W2148" s="202"/>
      <c r="X2148" s="202"/>
      <c r="Y2148" s="202"/>
      <c r="Z2148" s="193"/>
      <c r="AA2148" s="193" t="s">
        <v>362</v>
      </c>
      <c r="AB2148" s="203"/>
      <c r="AC2148" s="204" t="str">
        <f t="shared" si="240"/>
        <v>CLOSE</v>
      </c>
      <c r="AD2148" s="47" t="str">
        <f t="array" ref="AD2148">IF(D2148="","",INDEX(HM_Unit!$D$1:$AE$1,MATCH(C2148,HM_Unit!$D$2:$AE$2,0)))</f>
        <v/>
      </c>
      <c r="AE2148" s="46"/>
      <c r="AF2148" s="46"/>
      <c r="AG2148" s="46"/>
      <c r="AH2148" s="46"/>
      <c r="AI2148" s="46"/>
      <c r="AJ2148" s="46"/>
      <c r="AK2148" s="46"/>
    </row>
    <row r="2149" spans="1:37" ht="12" customHeight="1">
      <c r="A2149" s="46" t="str">
        <f>IFERROR(VLOOKUP(D2149,Sort!B:D,3,0),"")</f>
        <v/>
      </c>
      <c r="B2149" s="190" t="str">
        <f t="shared" si="234"/>
        <v>0CLOSE</v>
      </c>
      <c r="C2149" s="196"/>
      <c r="D2149" s="193"/>
      <c r="E2149" s="193" t="str">
        <f>IFERROR(VLOOKUP(D2149,Sort!B:C,2,0),"")</f>
        <v/>
      </c>
      <c r="F2149" s="194"/>
      <c r="G2149" s="195" t="str">
        <f t="shared" si="235"/>
        <v/>
      </c>
      <c r="H2149" s="243"/>
      <c r="I2149" s="197"/>
      <c r="J2149" s="243"/>
      <c r="K2149" s="197"/>
      <c r="L2149" s="198" t="str">
        <f t="shared" si="236"/>
        <v/>
      </c>
      <c r="M2149" s="199" t="str">
        <f t="shared" si="237"/>
        <v/>
      </c>
      <c r="N2149" s="200" t="str">
        <f t="shared" si="238"/>
        <v xml:space="preserve"> </v>
      </c>
      <c r="O2149" s="201"/>
      <c r="P2149" s="201"/>
      <c r="Q2149" s="202"/>
      <c r="R2149" s="202"/>
      <c r="S2149" s="202"/>
      <c r="T2149" s="193" t="str">
        <f>IFERROR(VLOOKUP(S2149,Sort!E:F,2,0),"")</f>
        <v/>
      </c>
      <c r="U2149" s="115" t="str">
        <f t="shared" si="239"/>
        <v/>
      </c>
      <c r="V2149" s="202" t="s">
        <v>422</v>
      </c>
      <c r="W2149" s="202"/>
      <c r="X2149" s="202"/>
      <c r="Y2149" s="202"/>
      <c r="Z2149" s="193"/>
      <c r="AA2149" s="193" t="s">
        <v>362</v>
      </c>
      <c r="AB2149" s="203"/>
      <c r="AC2149" s="204" t="str">
        <f t="shared" si="240"/>
        <v>CLOSE</v>
      </c>
      <c r="AD2149" s="47" t="str">
        <f t="array" ref="AD2149">IF(D2149="","",INDEX(HM_Unit!$D$1:$AE$1,MATCH(C2149,HM_Unit!$D$2:$AE$2,0)))</f>
        <v/>
      </c>
      <c r="AE2149" s="46"/>
      <c r="AF2149" s="46"/>
      <c r="AG2149" s="46"/>
      <c r="AH2149" s="46"/>
      <c r="AI2149" s="46"/>
      <c r="AJ2149" s="46"/>
      <c r="AK2149" s="46"/>
    </row>
    <row r="2150" spans="1:37" ht="12" customHeight="1">
      <c r="A2150" s="46" t="str">
        <f>IFERROR(VLOOKUP(D2150,Sort!B:D,3,0),"")</f>
        <v/>
      </c>
      <c r="B2150" s="190" t="str">
        <f t="shared" si="234"/>
        <v>0CLOSE</v>
      </c>
      <c r="C2150" s="196"/>
      <c r="D2150" s="193"/>
      <c r="E2150" s="193" t="str">
        <f>IFERROR(VLOOKUP(D2150,Sort!B:C,2,0),"")</f>
        <v/>
      </c>
      <c r="F2150" s="194"/>
      <c r="G2150" s="195" t="str">
        <f t="shared" si="235"/>
        <v/>
      </c>
      <c r="H2150" s="243"/>
      <c r="I2150" s="197"/>
      <c r="J2150" s="243"/>
      <c r="K2150" s="197"/>
      <c r="L2150" s="198" t="str">
        <f t="shared" si="236"/>
        <v/>
      </c>
      <c r="M2150" s="199" t="str">
        <f t="shared" si="237"/>
        <v/>
      </c>
      <c r="N2150" s="200" t="str">
        <f t="shared" si="238"/>
        <v xml:space="preserve"> </v>
      </c>
      <c r="O2150" s="201"/>
      <c r="P2150" s="201"/>
      <c r="Q2150" s="202"/>
      <c r="R2150" s="202"/>
      <c r="S2150" s="202"/>
      <c r="T2150" s="193" t="str">
        <f>IFERROR(VLOOKUP(S2150,Sort!E:F,2,0),"")</f>
        <v/>
      </c>
      <c r="U2150" s="115" t="str">
        <f t="shared" si="239"/>
        <v/>
      </c>
      <c r="V2150" s="202" t="s">
        <v>422</v>
      </c>
      <c r="W2150" s="202"/>
      <c r="X2150" s="202"/>
      <c r="Y2150" s="202"/>
      <c r="Z2150" s="193"/>
      <c r="AA2150" s="193" t="s">
        <v>362</v>
      </c>
      <c r="AB2150" s="203"/>
      <c r="AC2150" s="204" t="str">
        <f t="shared" si="240"/>
        <v>CLOSE</v>
      </c>
      <c r="AD2150" s="47" t="str">
        <f t="array" ref="AD2150">IF(D2150="","",INDEX(HM_Unit!$D$1:$AE$1,MATCH(C2150,HM_Unit!$D$2:$AE$2,0)))</f>
        <v/>
      </c>
      <c r="AE2150" s="46"/>
      <c r="AF2150" s="46"/>
      <c r="AG2150" s="46"/>
      <c r="AH2150" s="46"/>
      <c r="AI2150" s="46"/>
      <c r="AJ2150" s="46"/>
      <c r="AK2150" s="46"/>
    </row>
    <row r="2151" spans="1:37" ht="12" customHeight="1">
      <c r="A2151" s="46" t="str">
        <f>IFERROR(VLOOKUP(D2151,Sort!B:D,3,0),"")</f>
        <v/>
      </c>
      <c r="B2151" s="190" t="str">
        <f t="shared" si="234"/>
        <v>0CLOSE</v>
      </c>
      <c r="C2151" s="196"/>
      <c r="D2151" s="193"/>
      <c r="E2151" s="193" t="str">
        <f>IFERROR(VLOOKUP(D2151,Sort!B:C,2,0),"")</f>
        <v/>
      </c>
      <c r="F2151" s="194"/>
      <c r="G2151" s="195" t="str">
        <f t="shared" si="235"/>
        <v/>
      </c>
      <c r="H2151" s="243"/>
      <c r="I2151" s="197"/>
      <c r="J2151" s="243"/>
      <c r="K2151" s="197"/>
      <c r="L2151" s="198" t="str">
        <f t="shared" si="236"/>
        <v/>
      </c>
      <c r="M2151" s="199" t="str">
        <f t="shared" si="237"/>
        <v/>
      </c>
      <c r="N2151" s="200" t="str">
        <f t="shared" si="238"/>
        <v xml:space="preserve"> </v>
      </c>
      <c r="O2151" s="201"/>
      <c r="P2151" s="201"/>
      <c r="Q2151" s="202"/>
      <c r="R2151" s="202"/>
      <c r="S2151" s="202"/>
      <c r="T2151" s="193" t="str">
        <f>IFERROR(VLOOKUP(S2151,Sort!E:F,2,0),"")</f>
        <v/>
      </c>
      <c r="U2151" s="115" t="str">
        <f t="shared" si="239"/>
        <v/>
      </c>
      <c r="V2151" s="202" t="s">
        <v>422</v>
      </c>
      <c r="W2151" s="202"/>
      <c r="X2151" s="202"/>
      <c r="Y2151" s="202"/>
      <c r="Z2151" s="193"/>
      <c r="AA2151" s="193" t="s">
        <v>362</v>
      </c>
      <c r="AB2151" s="203"/>
      <c r="AC2151" s="204" t="str">
        <f t="shared" si="240"/>
        <v>CLOSE</v>
      </c>
      <c r="AD2151" s="47" t="str">
        <f t="array" ref="AD2151">IF(D2151="","",INDEX(HM_Unit!$D$1:$AE$1,MATCH(C2151,HM_Unit!$D$2:$AE$2,0)))</f>
        <v/>
      </c>
      <c r="AE2151" s="46"/>
      <c r="AF2151" s="46"/>
      <c r="AG2151" s="46"/>
      <c r="AH2151" s="46"/>
      <c r="AI2151" s="46"/>
      <c r="AJ2151" s="46"/>
      <c r="AK2151" s="46"/>
    </row>
    <row r="2152" spans="1:37" ht="12" customHeight="1">
      <c r="A2152" s="46" t="str">
        <f>IFERROR(VLOOKUP(D2152,Sort!B:D,3,0),"")</f>
        <v/>
      </c>
      <c r="B2152" s="190" t="str">
        <f t="shared" si="234"/>
        <v>0CLOSE</v>
      </c>
      <c r="C2152" s="196"/>
      <c r="D2152" s="193"/>
      <c r="E2152" s="193" t="str">
        <f>IFERROR(VLOOKUP(D2152,Sort!B:C,2,0),"")</f>
        <v/>
      </c>
      <c r="F2152" s="194"/>
      <c r="G2152" s="195" t="str">
        <f t="shared" si="235"/>
        <v/>
      </c>
      <c r="H2152" s="243"/>
      <c r="I2152" s="197"/>
      <c r="J2152" s="243"/>
      <c r="K2152" s="197"/>
      <c r="L2152" s="198" t="str">
        <f t="shared" si="236"/>
        <v/>
      </c>
      <c r="M2152" s="199" t="str">
        <f t="shared" si="237"/>
        <v/>
      </c>
      <c r="N2152" s="200" t="str">
        <f t="shared" si="238"/>
        <v xml:space="preserve"> </v>
      </c>
      <c r="O2152" s="201"/>
      <c r="P2152" s="201"/>
      <c r="Q2152" s="202"/>
      <c r="R2152" s="202"/>
      <c r="S2152" s="202"/>
      <c r="T2152" s="193" t="str">
        <f>IFERROR(VLOOKUP(S2152,Sort!E:F,2,0),"")</f>
        <v/>
      </c>
      <c r="U2152" s="115" t="str">
        <f t="shared" si="239"/>
        <v/>
      </c>
      <c r="V2152" s="202" t="s">
        <v>422</v>
      </c>
      <c r="W2152" s="202"/>
      <c r="X2152" s="202"/>
      <c r="Y2152" s="202"/>
      <c r="Z2152" s="193"/>
      <c r="AA2152" s="193" t="s">
        <v>362</v>
      </c>
      <c r="AB2152" s="203"/>
      <c r="AC2152" s="204" t="str">
        <f t="shared" si="240"/>
        <v>CLOSE</v>
      </c>
      <c r="AD2152" s="47" t="str">
        <f t="array" ref="AD2152">IF(D2152="","",INDEX(HM_Unit!$D$1:$AE$1,MATCH(C2152,HM_Unit!$D$2:$AE$2,0)))</f>
        <v/>
      </c>
      <c r="AE2152" s="46"/>
      <c r="AF2152" s="46"/>
      <c r="AG2152" s="46"/>
      <c r="AH2152" s="46"/>
      <c r="AI2152" s="46"/>
      <c r="AJ2152" s="46"/>
      <c r="AK2152" s="46"/>
    </row>
    <row r="2153" spans="1:37" ht="12" customHeight="1">
      <c r="A2153" s="46" t="str">
        <f>IFERROR(VLOOKUP(D2153,Sort!B:D,3,0),"")</f>
        <v/>
      </c>
      <c r="B2153" s="190" t="str">
        <f t="shared" si="234"/>
        <v>0CLOSE</v>
      </c>
      <c r="C2153" s="196"/>
      <c r="D2153" s="193"/>
      <c r="E2153" s="193" t="str">
        <f>IFERROR(VLOOKUP(D2153,Sort!B:C,2,0),"")</f>
        <v/>
      </c>
      <c r="F2153" s="194"/>
      <c r="G2153" s="195" t="str">
        <f t="shared" si="235"/>
        <v/>
      </c>
      <c r="H2153" s="243"/>
      <c r="I2153" s="197"/>
      <c r="J2153" s="243"/>
      <c r="K2153" s="197"/>
      <c r="L2153" s="198" t="str">
        <f t="shared" si="236"/>
        <v/>
      </c>
      <c r="M2153" s="199" t="str">
        <f t="shared" si="237"/>
        <v/>
      </c>
      <c r="N2153" s="200" t="str">
        <f t="shared" si="238"/>
        <v xml:space="preserve"> </v>
      </c>
      <c r="O2153" s="201"/>
      <c r="P2153" s="201"/>
      <c r="Q2153" s="202"/>
      <c r="R2153" s="202"/>
      <c r="S2153" s="202"/>
      <c r="T2153" s="193" t="str">
        <f>IFERROR(VLOOKUP(S2153,Sort!E:F,2,0),"")</f>
        <v/>
      </c>
      <c r="U2153" s="115" t="str">
        <f t="shared" si="239"/>
        <v/>
      </c>
      <c r="V2153" s="202" t="s">
        <v>422</v>
      </c>
      <c r="W2153" s="202"/>
      <c r="X2153" s="202"/>
      <c r="Y2153" s="202"/>
      <c r="Z2153" s="193"/>
      <c r="AA2153" s="193" t="s">
        <v>362</v>
      </c>
      <c r="AB2153" s="203"/>
      <c r="AC2153" s="204" t="str">
        <f t="shared" si="240"/>
        <v>CLOSE</v>
      </c>
      <c r="AD2153" s="47" t="str">
        <f t="array" ref="AD2153">IF(D2153="","",INDEX(HM_Unit!$D$1:$AE$1,MATCH(C2153,HM_Unit!$D$2:$AE$2,0)))</f>
        <v/>
      </c>
      <c r="AE2153" s="46"/>
      <c r="AF2153" s="46"/>
      <c r="AG2153" s="46"/>
      <c r="AH2153" s="46"/>
      <c r="AI2153" s="46"/>
      <c r="AJ2153" s="46"/>
      <c r="AK2153" s="46"/>
    </row>
    <row r="2154" spans="1:37" ht="12" customHeight="1">
      <c r="A2154" s="46" t="str">
        <f>IFERROR(VLOOKUP(D2154,Sort!B:D,3,0),"")</f>
        <v/>
      </c>
      <c r="B2154" s="190" t="str">
        <f t="shared" si="234"/>
        <v>0CLOSE</v>
      </c>
      <c r="C2154" s="196"/>
      <c r="D2154" s="193"/>
      <c r="E2154" s="193" t="str">
        <f>IFERROR(VLOOKUP(D2154,Sort!B:C,2,0),"")</f>
        <v/>
      </c>
      <c r="F2154" s="194"/>
      <c r="G2154" s="195" t="str">
        <f t="shared" si="235"/>
        <v/>
      </c>
      <c r="H2154" s="243"/>
      <c r="I2154" s="197"/>
      <c r="J2154" s="243"/>
      <c r="K2154" s="197"/>
      <c r="L2154" s="198" t="str">
        <f t="shared" si="236"/>
        <v/>
      </c>
      <c r="M2154" s="199" t="str">
        <f t="shared" si="237"/>
        <v/>
      </c>
      <c r="N2154" s="200" t="str">
        <f t="shared" si="238"/>
        <v xml:space="preserve"> </v>
      </c>
      <c r="O2154" s="201"/>
      <c r="P2154" s="201"/>
      <c r="Q2154" s="202"/>
      <c r="R2154" s="202"/>
      <c r="S2154" s="202"/>
      <c r="T2154" s="193" t="str">
        <f>IFERROR(VLOOKUP(S2154,Sort!E:F,2,0),"")</f>
        <v/>
      </c>
      <c r="U2154" s="115" t="str">
        <f t="shared" si="239"/>
        <v/>
      </c>
      <c r="V2154" s="202" t="s">
        <v>422</v>
      </c>
      <c r="W2154" s="202"/>
      <c r="X2154" s="202"/>
      <c r="Y2154" s="202"/>
      <c r="Z2154" s="193"/>
      <c r="AA2154" s="193" t="s">
        <v>362</v>
      </c>
      <c r="AB2154" s="203"/>
      <c r="AC2154" s="204" t="str">
        <f t="shared" si="240"/>
        <v>CLOSE</v>
      </c>
      <c r="AD2154" s="47" t="str">
        <f t="array" ref="AD2154">IF(D2154="","",INDEX(HM_Unit!$D$1:$AE$1,MATCH(C2154,HM_Unit!$D$2:$AE$2,0)))</f>
        <v/>
      </c>
      <c r="AE2154" s="46"/>
      <c r="AF2154" s="46"/>
      <c r="AG2154" s="46"/>
      <c r="AH2154" s="46"/>
      <c r="AI2154" s="46"/>
      <c r="AJ2154" s="46"/>
      <c r="AK2154" s="46"/>
    </row>
    <row r="2155" spans="1:37" ht="12" customHeight="1">
      <c r="A2155" s="46" t="str">
        <f>IFERROR(VLOOKUP(D2155,Sort!B:D,3,0),"")</f>
        <v/>
      </c>
      <c r="B2155" s="190" t="str">
        <f t="shared" si="234"/>
        <v>0CLOSE</v>
      </c>
      <c r="C2155" s="196"/>
      <c r="D2155" s="193"/>
      <c r="E2155" s="193" t="str">
        <f>IFERROR(VLOOKUP(D2155,Sort!B:C,2,0),"")</f>
        <v/>
      </c>
      <c r="F2155" s="194"/>
      <c r="G2155" s="195" t="str">
        <f t="shared" si="235"/>
        <v/>
      </c>
      <c r="H2155" s="243"/>
      <c r="I2155" s="197"/>
      <c r="J2155" s="243"/>
      <c r="K2155" s="197"/>
      <c r="L2155" s="198" t="str">
        <f t="shared" si="236"/>
        <v/>
      </c>
      <c r="M2155" s="199" t="str">
        <f t="shared" si="237"/>
        <v/>
      </c>
      <c r="N2155" s="200" t="str">
        <f t="shared" si="238"/>
        <v xml:space="preserve"> </v>
      </c>
      <c r="O2155" s="201"/>
      <c r="P2155" s="201"/>
      <c r="Q2155" s="202"/>
      <c r="R2155" s="202"/>
      <c r="S2155" s="202"/>
      <c r="T2155" s="193" t="str">
        <f>IFERROR(VLOOKUP(S2155,Sort!E:F,2,0),"")</f>
        <v/>
      </c>
      <c r="U2155" s="115" t="str">
        <f t="shared" si="239"/>
        <v/>
      </c>
      <c r="V2155" s="202" t="s">
        <v>422</v>
      </c>
      <c r="W2155" s="202"/>
      <c r="X2155" s="202"/>
      <c r="Y2155" s="202"/>
      <c r="Z2155" s="193"/>
      <c r="AA2155" s="193" t="s">
        <v>362</v>
      </c>
      <c r="AB2155" s="203"/>
      <c r="AC2155" s="204" t="str">
        <f t="shared" si="240"/>
        <v>CLOSE</v>
      </c>
      <c r="AD2155" s="47" t="str">
        <f t="array" ref="AD2155">IF(D2155="","",INDEX(HM_Unit!$D$1:$AE$1,MATCH(C2155,HM_Unit!$D$2:$AE$2,0)))</f>
        <v/>
      </c>
      <c r="AE2155" s="46"/>
      <c r="AF2155" s="46"/>
      <c r="AG2155" s="46"/>
      <c r="AH2155" s="46"/>
      <c r="AI2155" s="46"/>
      <c r="AJ2155" s="46"/>
      <c r="AK2155" s="46"/>
    </row>
    <row r="2156" spans="1:37" ht="12" customHeight="1">
      <c r="A2156" s="46" t="str">
        <f>IFERROR(VLOOKUP(D2156,Sort!B:D,3,0),"")</f>
        <v/>
      </c>
      <c r="B2156" s="190" t="str">
        <f t="shared" si="234"/>
        <v>0CLOSE</v>
      </c>
      <c r="C2156" s="196"/>
      <c r="D2156" s="193"/>
      <c r="E2156" s="193" t="str">
        <f>IFERROR(VLOOKUP(D2156,Sort!B:C,2,0),"")</f>
        <v/>
      </c>
      <c r="F2156" s="194"/>
      <c r="G2156" s="195" t="str">
        <f t="shared" si="235"/>
        <v/>
      </c>
      <c r="H2156" s="243"/>
      <c r="I2156" s="197"/>
      <c r="J2156" s="243"/>
      <c r="K2156" s="197"/>
      <c r="L2156" s="198" t="str">
        <f t="shared" si="236"/>
        <v/>
      </c>
      <c r="M2156" s="199" t="str">
        <f t="shared" si="237"/>
        <v/>
      </c>
      <c r="N2156" s="200" t="str">
        <f t="shared" si="238"/>
        <v xml:space="preserve"> </v>
      </c>
      <c r="O2156" s="201"/>
      <c r="P2156" s="201"/>
      <c r="Q2156" s="202"/>
      <c r="R2156" s="202"/>
      <c r="S2156" s="202"/>
      <c r="T2156" s="193" t="str">
        <f>IFERROR(VLOOKUP(S2156,Sort!E:F,2,0),"")</f>
        <v/>
      </c>
      <c r="U2156" s="115" t="str">
        <f t="shared" si="239"/>
        <v/>
      </c>
      <c r="V2156" s="202" t="s">
        <v>422</v>
      </c>
      <c r="W2156" s="202"/>
      <c r="X2156" s="202"/>
      <c r="Y2156" s="202"/>
      <c r="Z2156" s="193"/>
      <c r="AA2156" s="193" t="s">
        <v>362</v>
      </c>
      <c r="AB2156" s="203"/>
      <c r="AC2156" s="204" t="str">
        <f t="shared" si="240"/>
        <v>CLOSE</v>
      </c>
      <c r="AD2156" s="47" t="str">
        <f t="array" ref="AD2156">IF(D2156="","",INDEX(HM_Unit!$D$1:$AE$1,MATCH(C2156,HM_Unit!$D$2:$AE$2,0)))</f>
        <v/>
      </c>
      <c r="AE2156" s="46"/>
      <c r="AF2156" s="46"/>
      <c r="AG2156" s="46"/>
      <c r="AH2156" s="46"/>
      <c r="AI2156" s="46"/>
      <c r="AJ2156" s="46"/>
      <c r="AK2156" s="46"/>
    </row>
    <row r="2157" spans="1:37" ht="12" customHeight="1">
      <c r="A2157" s="46" t="str">
        <f>IFERROR(VLOOKUP(D2157,Sort!B:D,3,0),"")</f>
        <v/>
      </c>
      <c r="B2157" s="190" t="str">
        <f t="shared" si="234"/>
        <v>0CLOSE</v>
      </c>
      <c r="C2157" s="196"/>
      <c r="D2157" s="193"/>
      <c r="E2157" s="193" t="str">
        <f>IFERROR(VLOOKUP(D2157,Sort!B:C,2,0),"")</f>
        <v/>
      </c>
      <c r="F2157" s="194"/>
      <c r="G2157" s="195" t="str">
        <f t="shared" si="235"/>
        <v/>
      </c>
      <c r="H2157" s="243"/>
      <c r="I2157" s="197"/>
      <c r="J2157" s="243"/>
      <c r="K2157" s="197"/>
      <c r="L2157" s="198" t="str">
        <f t="shared" si="236"/>
        <v/>
      </c>
      <c r="M2157" s="199" t="str">
        <f t="shared" si="237"/>
        <v/>
      </c>
      <c r="N2157" s="200" t="str">
        <f t="shared" si="238"/>
        <v xml:space="preserve"> </v>
      </c>
      <c r="O2157" s="201"/>
      <c r="P2157" s="201"/>
      <c r="Q2157" s="202"/>
      <c r="R2157" s="202"/>
      <c r="S2157" s="202"/>
      <c r="T2157" s="193" t="str">
        <f>IFERROR(VLOOKUP(S2157,Sort!E:F,2,0),"")</f>
        <v/>
      </c>
      <c r="U2157" s="115" t="str">
        <f t="shared" si="239"/>
        <v/>
      </c>
      <c r="V2157" s="202" t="s">
        <v>422</v>
      </c>
      <c r="W2157" s="202"/>
      <c r="X2157" s="202"/>
      <c r="Y2157" s="202"/>
      <c r="Z2157" s="193"/>
      <c r="AA2157" s="193" t="s">
        <v>362</v>
      </c>
      <c r="AB2157" s="203"/>
      <c r="AC2157" s="204" t="str">
        <f t="shared" si="240"/>
        <v>CLOSE</v>
      </c>
      <c r="AD2157" s="47" t="str">
        <f t="array" ref="AD2157">IF(D2157="","",INDEX(HM_Unit!$D$1:$AE$1,MATCH(C2157,HM_Unit!$D$2:$AE$2,0)))</f>
        <v/>
      </c>
      <c r="AE2157" s="46"/>
      <c r="AF2157" s="46"/>
      <c r="AG2157" s="46"/>
      <c r="AH2157" s="46"/>
      <c r="AI2157" s="46"/>
      <c r="AJ2157" s="46"/>
      <c r="AK2157" s="46"/>
    </row>
    <row r="2158" spans="1:37" ht="12" customHeight="1">
      <c r="A2158" s="46" t="str">
        <f>IFERROR(VLOOKUP(D2158,Sort!B:D,3,0),"")</f>
        <v/>
      </c>
      <c r="B2158" s="190" t="str">
        <f t="shared" si="234"/>
        <v>0CLOSE</v>
      </c>
      <c r="C2158" s="196"/>
      <c r="D2158" s="193"/>
      <c r="E2158" s="193" t="str">
        <f>IFERROR(VLOOKUP(D2158,Sort!B:C,2,0),"")</f>
        <v/>
      </c>
      <c r="F2158" s="194"/>
      <c r="G2158" s="195" t="str">
        <f t="shared" si="235"/>
        <v/>
      </c>
      <c r="H2158" s="243"/>
      <c r="I2158" s="197"/>
      <c r="J2158" s="243"/>
      <c r="K2158" s="197"/>
      <c r="L2158" s="198" t="str">
        <f t="shared" si="236"/>
        <v/>
      </c>
      <c r="M2158" s="199" t="str">
        <f t="shared" si="237"/>
        <v/>
      </c>
      <c r="N2158" s="200" t="str">
        <f t="shared" si="238"/>
        <v xml:space="preserve"> </v>
      </c>
      <c r="O2158" s="201"/>
      <c r="P2158" s="201"/>
      <c r="Q2158" s="202"/>
      <c r="R2158" s="202"/>
      <c r="S2158" s="202"/>
      <c r="T2158" s="193" t="str">
        <f>IFERROR(VLOOKUP(S2158,Sort!E:F,2,0),"")</f>
        <v/>
      </c>
      <c r="U2158" s="115" t="str">
        <f t="shared" si="239"/>
        <v/>
      </c>
      <c r="V2158" s="202" t="s">
        <v>422</v>
      </c>
      <c r="W2158" s="202"/>
      <c r="X2158" s="202"/>
      <c r="Y2158" s="202"/>
      <c r="Z2158" s="193"/>
      <c r="AA2158" s="193" t="s">
        <v>362</v>
      </c>
      <c r="AB2158" s="203"/>
      <c r="AC2158" s="204" t="str">
        <f t="shared" si="240"/>
        <v>CLOSE</v>
      </c>
      <c r="AD2158" s="47" t="str">
        <f t="array" ref="AD2158">IF(D2158="","",INDEX(HM_Unit!$D$1:$AE$1,MATCH(C2158,HM_Unit!$D$2:$AE$2,0)))</f>
        <v/>
      </c>
      <c r="AE2158" s="46"/>
      <c r="AF2158" s="46"/>
      <c r="AG2158" s="46"/>
      <c r="AH2158" s="46"/>
      <c r="AI2158" s="46"/>
      <c r="AJ2158" s="46"/>
      <c r="AK2158" s="46"/>
    </row>
    <row r="2159" spans="1:37" ht="12" customHeight="1">
      <c r="A2159" s="46" t="str">
        <f>IFERROR(VLOOKUP(D2159,Sort!B:D,3,0),"")</f>
        <v/>
      </c>
      <c r="B2159" s="190" t="str">
        <f t="shared" si="234"/>
        <v>0CLOSE</v>
      </c>
      <c r="C2159" s="196"/>
      <c r="D2159" s="193"/>
      <c r="E2159" s="193" t="str">
        <f>IFERROR(VLOOKUP(D2159,Sort!B:C,2,0),"")</f>
        <v/>
      </c>
      <c r="F2159" s="194"/>
      <c r="G2159" s="195" t="str">
        <f t="shared" si="235"/>
        <v/>
      </c>
      <c r="H2159" s="243"/>
      <c r="I2159" s="197"/>
      <c r="J2159" s="243"/>
      <c r="K2159" s="197"/>
      <c r="L2159" s="198" t="str">
        <f t="shared" si="236"/>
        <v/>
      </c>
      <c r="M2159" s="199" t="str">
        <f t="shared" si="237"/>
        <v/>
      </c>
      <c r="N2159" s="200" t="str">
        <f t="shared" si="238"/>
        <v xml:space="preserve"> </v>
      </c>
      <c r="O2159" s="201"/>
      <c r="P2159" s="201"/>
      <c r="Q2159" s="202"/>
      <c r="R2159" s="202"/>
      <c r="S2159" s="202"/>
      <c r="T2159" s="193" t="str">
        <f>IFERROR(VLOOKUP(S2159,Sort!E:F,2,0),"")</f>
        <v/>
      </c>
      <c r="U2159" s="115" t="str">
        <f t="shared" si="239"/>
        <v/>
      </c>
      <c r="V2159" s="202" t="s">
        <v>422</v>
      </c>
      <c r="W2159" s="202"/>
      <c r="X2159" s="202"/>
      <c r="Y2159" s="202"/>
      <c r="Z2159" s="193"/>
      <c r="AA2159" s="193" t="s">
        <v>362</v>
      </c>
      <c r="AB2159" s="203"/>
      <c r="AC2159" s="204" t="str">
        <f t="shared" si="240"/>
        <v>CLOSE</v>
      </c>
      <c r="AD2159" s="47" t="str">
        <f t="array" ref="AD2159">IF(D2159="","",INDEX(HM_Unit!$D$1:$AE$1,MATCH(C2159,HM_Unit!$D$2:$AE$2,0)))</f>
        <v/>
      </c>
      <c r="AE2159" s="46"/>
      <c r="AF2159" s="46"/>
      <c r="AG2159" s="46"/>
      <c r="AH2159" s="46"/>
      <c r="AI2159" s="46"/>
      <c r="AJ2159" s="46"/>
      <c r="AK2159" s="46"/>
    </row>
    <row r="2160" spans="1:37" ht="12" customHeight="1">
      <c r="A2160" s="46" t="str">
        <f>IFERROR(VLOOKUP(D2160,Sort!B:D,3,0),"")</f>
        <v/>
      </c>
      <c r="B2160" s="190" t="str">
        <f t="shared" si="234"/>
        <v>0CLOSE</v>
      </c>
      <c r="C2160" s="196"/>
      <c r="D2160" s="193"/>
      <c r="E2160" s="193" t="str">
        <f>IFERROR(VLOOKUP(D2160,Sort!B:C,2,0),"")</f>
        <v/>
      </c>
      <c r="F2160" s="194"/>
      <c r="G2160" s="195" t="str">
        <f t="shared" si="235"/>
        <v/>
      </c>
      <c r="H2160" s="243"/>
      <c r="I2160" s="197"/>
      <c r="J2160" s="243"/>
      <c r="K2160" s="197"/>
      <c r="L2160" s="198" t="str">
        <f t="shared" si="236"/>
        <v/>
      </c>
      <c r="M2160" s="199" t="str">
        <f t="shared" si="237"/>
        <v/>
      </c>
      <c r="N2160" s="200" t="str">
        <f t="shared" si="238"/>
        <v xml:space="preserve"> </v>
      </c>
      <c r="O2160" s="201"/>
      <c r="P2160" s="201"/>
      <c r="Q2160" s="202"/>
      <c r="R2160" s="202"/>
      <c r="S2160" s="202"/>
      <c r="T2160" s="193" t="str">
        <f>IFERROR(VLOOKUP(S2160,Sort!E:F,2,0),"")</f>
        <v/>
      </c>
      <c r="U2160" s="115" t="str">
        <f t="shared" si="239"/>
        <v/>
      </c>
      <c r="V2160" s="202" t="s">
        <v>422</v>
      </c>
      <c r="W2160" s="202"/>
      <c r="X2160" s="202"/>
      <c r="Y2160" s="202"/>
      <c r="Z2160" s="193"/>
      <c r="AA2160" s="193" t="s">
        <v>362</v>
      </c>
      <c r="AB2160" s="203"/>
      <c r="AC2160" s="204" t="str">
        <f t="shared" si="240"/>
        <v>CLOSE</v>
      </c>
      <c r="AD2160" s="47" t="str">
        <f t="array" ref="AD2160">IF(D2160="","",INDEX(HM_Unit!$D$1:$AE$1,MATCH(C2160,HM_Unit!$D$2:$AE$2,0)))</f>
        <v/>
      </c>
      <c r="AE2160" s="46"/>
      <c r="AF2160" s="46"/>
      <c r="AG2160" s="46"/>
      <c r="AH2160" s="46"/>
      <c r="AI2160" s="46"/>
      <c r="AJ2160" s="46"/>
      <c r="AK2160" s="46"/>
    </row>
    <row r="2161" spans="1:37" ht="12" customHeight="1">
      <c r="A2161" s="46" t="str">
        <f>IFERROR(VLOOKUP(D2161,Sort!B:D,3,0),"")</f>
        <v/>
      </c>
      <c r="B2161" s="190" t="str">
        <f t="shared" si="234"/>
        <v>0CLOSE</v>
      </c>
      <c r="C2161" s="196"/>
      <c r="D2161" s="193"/>
      <c r="E2161" s="193" t="str">
        <f>IFERROR(VLOOKUP(D2161,Sort!B:C,2,0),"")</f>
        <v/>
      </c>
      <c r="F2161" s="194"/>
      <c r="G2161" s="195" t="str">
        <f t="shared" si="235"/>
        <v/>
      </c>
      <c r="H2161" s="243"/>
      <c r="I2161" s="197"/>
      <c r="J2161" s="243"/>
      <c r="K2161" s="197"/>
      <c r="L2161" s="198" t="str">
        <f t="shared" si="236"/>
        <v/>
      </c>
      <c r="M2161" s="199" t="str">
        <f t="shared" si="237"/>
        <v/>
      </c>
      <c r="N2161" s="200" t="str">
        <f t="shared" si="238"/>
        <v xml:space="preserve"> </v>
      </c>
      <c r="O2161" s="201"/>
      <c r="P2161" s="201"/>
      <c r="Q2161" s="202"/>
      <c r="R2161" s="202"/>
      <c r="S2161" s="202"/>
      <c r="T2161" s="193" t="str">
        <f>IFERROR(VLOOKUP(S2161,Sort!E:F,2,0),"")</f>
        <v/>
      </c>
      <c r="U2161" s="115" t="str">
        <f t="shared" si="239"/>
        <v/>
      </c>
      <c r="V2161" s="202" t="s">
        <v>422</v>
      </c>
      <c r="W2161" s="202"/>
      <c r="X2161" s="202"/>
      <c r="Y2161" s="202"/>
      <c r="Z2161" s="193"/>
      <c r="AA2161" s="193" t="s">
        <v>362</v>
      </c>
      <c r="AB2161" s="203"/>
      <c r="AC2161" s="204" t="str">
        <f t="shared" si="240"/>
        <v>CLOSE</v>
      </c>
      <c r="AD2161" s="47" t="str">
        <f t="array" ref="AD2161">IF(D2161="","",INDEX(HM_Unit!$D$1:$AE$1,MATCH(C2161,HM_Unit!$D$2:$AE$2,0)))</f>
        <v/>
      </c>
      <c r="AE2161" s="46"/>
      <c r="AF2161" s="46"/>
      <c r="AG2161" s="46"/>
      <c r="AH2161" s="46"/>
      <c r="AI2161" s="46"/>
      <c r="AJ2161" s="46"/>
      <c r="AK2161" s="46"/>
    </row>
    <row r="2162" spans="1:37" ht="12" customHeight="1">
      <c r="A2162" s="46" t="str">
        <f>IFERROR(VLOOKUP(D2162,Sort!B:D,3,0),"")</f>
        <v/>
      </c>
      <c r="B2162" s="190" t="str">
        <f t="shared" si="234"/>
        <v>0CLOSE</v>
      </c>
      <c r="C2162" s="196"/>
      <c r="D2162" s="193"/>
      <c r="E2162" s="193" t="str">
        <f>IFERROR(VLOOKUP(D2162,Sort!B:C,2,0),"")</f>
        <v/>
      </c>
      <c r="F2162" s="194"/>
      <c r="G2162" s="195" t="str">
        <f t="shared" si="235"/>
        <v/>
      </c>
      <c r="H2162" s="243"/>
      <c r="I2162" s="197"/>
      <c r="J2162" s="243"/>
      <c r="K2162" s="197"/>
      <c r="L2162" s="198" t="str">
        <f t="shared" si="236"/>
        <v/>
      </c>
      <c r="M2162" s="199" t="str">
        <f t="shared" si="237"/>
        <v/>
      </c>
      <c r="N2162" s="200" t="str">
        <f t="shared" si="238"/>
        <v xml:space="preserve"> </v>
      </c>
      <c r="O2162" s="201"/>
      <c r="P2162" s="201"/>
      <c r="Q2162" s="202"/>
      <c r="R2162" s="202"/>
      <c r="S2162" s="202"/>
      <c r="T2162" s="193" t="str">
        <f>IFERROR(VLOOKUP(S2162,Sort!E:F,2,0),"")</f>
        <v/>
      </c>
      <c r="U2162" s="115" t="str">
        <f t="shared" si="239"/>
        <v/>
      </c>
      <c r="V2162" s="202" t="s">
        <v>422</v>
      </c>
      <c r="W2162" s="202"/>
      <c r="X2162" s="202"/>
      <c r="Y2162" s="202"/>
      <c r="Z2162" s="193"/>
      <c r="AA2162" s="193" t="s">
        <v>362</v>
      </c>
      <c r="AB2162" s="203"/>
      <c r="AC2162" s="204" t="str">
        <f t="shared" si="240"/>
        <v>CLOSE</v>
      </c>
      <c r="AD2162" s="47" t="str">
        <f t="array" ref="AD2162">IF(D2162="","",INDEX(HM_Unit!$D$1:$AE$1,MATCH(C2162,HM_Unit!$D$2:$AE$2,0)))</f>
        <v/>
      </c>
      <c r="AE2162" s="46"/>
      <c r="AF2162" s="46"/>
      <c r="AG2162" s="46"/>
      <c r="AH2162" s="46"/>
      <c r="AI2162" s="46"/>
      <c r="AJ2162" s="46"/>
      <c r="AK2162" s="46"/>
    </row>
    <row r="2163" spans="1:37" ht="12" customHeight="1">
      <c r="A2163" s="46" t="str">
        <f>IFERROR(VLOOKUP(D2163,Sort!B:D,3,0),"")</f>
        <v/>
      </c>
      <c r="B2163" s="190" t="str">
        <f t="shared" si="234"/>
        <v>0CLOSE</v>
      </c>
      <c r="C2163" s="196"/>
      <c r="D2163" s="193"/>
      <c r="E2163" s="193" t="str">
        <f>IFERROR(VLOOKUP(D2163,Sort!B:C,2,0),"")</f>
        <v/>
      </c>
      <c r="F2163" s="194"/>
      <c r="G2163" s="195" t="str">
        <f t="shared" si="235"/>
        <v/>
      </c>
      <c r="H2163" s="243"/>
      <c r="I2163" s="197"/>
      <c r="J2163" s="243"/>
      <c r="K2163" s="197"/>
      <c r="L2163" s="198" t="str">
        <f t="shared" si="236"/>
        <v/>
      </c>
      <c r="M2163" s="199" t="str">
        <f t="shared" si="237"/>
        <v/>
      </c>
      <c r="N2163" s="200" t="str">
        <f t="shared" si="238"/>
        <v xml:space="preserve"> </v>
      </c>
      <c r="O2163" s="201"/>
      <c r="P2163" s="201"/>
      <c r="Q2163" s="202"/>
      <c r="R2163" s="202"/>
      <c r="S2163" s="202"/>
      <c r="T2163" s="193" t="str">
        <f>IFERROR(VLOOKUP(S2163,Sort!E:F,2,0),"")</f>
        <v/>
      </c>
      <c r="U2163" s="115" t="str">
        <f t="shared" si="239"/>
        <v/>
      </c>
      <c r="V2163" s="202" t="s">
        <v>422</v>
      </c>
      <c r="W2163" s="202"/>
      <c r="X2163" s="202"/>
      <c r="Y2163" s="202"/>
      <c r="Z2163" s="193"/>
      <c r="AA2163" s="193" t="s">
        <v>362</v>
      </c>
      <c r="AB2163" s="203"/>
      <c r="AC2163" s="204" t="str">
        <f t="shared" si="240"/>
        <v>CLOSE</v>
      </c>
      <c r="AD2163" s="47" t="str">
        <f t="array" ref="AD2163">IF(D2163="","",INDEX(HM_Unit!$D$1:$AE$1,MATCH(C2163,HM_Unit!$D$2:$AE$2,0)))</f>
        <v/>
      </c>
      <c r="AE2163" s="46"/>
      <c r="AF2163" s="46"/>
      <c r="AG2163" s="46"/>
      <c r="AH2163" s="46"/>
      <c r="AI2163" s="46"/>
      <c r="AJ2163" s="46"/>
      <c r="AK2163" s="46"/>
    </row>
    <row r="2164" spans="1:37" ht="12" customHeight="1">
      <c r="A2164" s="46" t="str">
        <f>IFERROR(VLOOKUP(D2164,Sort!B:D,3,0),"")</f>
        <v/>
      </c>
      <c r="B2164" s="190" t="str">
        <f t="shared" si="234"/>
        <v>0CLOSE</v>
      </c>
      <c r="C2164" s="196"/>
      <c r="D2164" s="193"/>
      <c r="E2164" s="193" t="str">
        <f>IFERROR(VLOOKUP(D2164,Sort!B:C,2,0),"")</f>
        <v/>
      </c>
      <c r="F2164" s="194"/>
      <c r="G2164" s="195" t="str">
        <f t="shared" si="235"/>
        <v/>
      </c>
      <c r="H2164" s="243"/>
      <c r="I2164" s="197"/>
      <c r="J2164" s="243"/>
      <c r="K2164" s="197"/>
      <c r="L2164" s="198" t="str">
        <f t="shared" si="236"/>
        <v/>
      </c>
      <c r="M2164" s="199" t="str">
        <f t="shared" si="237"/>
        <v/>
      </c>
      <c r="N2164" s="200" t="str">
        <f t="shared" si="238"/>
        <v xml:space="preserve"> </v>
      </c>
      <c r="O2164" s="201"/>
      <c r="P2164" s="201"/>
      <c r="Q2164" s="202"/>
      <c r="R2164" s="202"/>
      <c r="S2164" s="202"/>
      <c r="T2164" s="193" t="str">
        <f>IFERROR(VLOOKUP(S2164,Sort!E:F,2,0),"")</f>
        <v/>
      </c>
      <c r="U2164" s="115" t="str">
        <f t="shared" si="239"/>
        <v/>
      </c>
      <c r="V2164" s="202" t="s">
        <v>422</v>
      </c>
      <c r="W2164" s="202"/>
      <c r="X2164" s="202"/>
      <c r="Y2164" s="202"/>
      <c r="Z2164" s="193"/>
      <c r="AA2164" s="193" t="s">
        <v>362</v>
      </c>
      <c r="AB2164" s="203"/>
      <c r="AC2164" s="204" t="str">
        <f t="shared" si="240"/>
        <v>CLOSE</v>
      </c>
      <c r="AD2164" s="47" t="str">
        <f t="array" ref="AD2164">IF(D2164="","",INDEX(HM_Unit!$D$1:$AE$1,MATCH(C2164,HM_Unit!$D$2:$AE$2,0)))</f>
        <v/>
      </c>
      <c r="AE2164" s="46"/>
      <c r="AF2164" s="46"/>
      <c r="AG2164" s="46"/>
      <c r="AH2164" s="46"/>
      <c r="AI2164" s="46"/>
      <c r="AJ2164" s="46"/>
      <c r="AK2164" s="46"/>
    </row>
    <row r="2165" spans="1:37" ht="12" customHeight="1">
      <c r="A2165" s="46" t="str">
        <f>IFERROR(VLOOKUP(D2165,Sort!B:D,3,0),"")</f>
        <v/>
      </c>
      <c r="B2165" s="190" t="str">
        <f t="shared" si="234"/>
        <v>0CLOSE</v>
      </c>
      <c r="C2165" s="196"/>
      <c r="D2165" s="193"/>
      <c r="E2165" s="193" t="str">
        <f>IFERROR(VLOOKUP(D2165,Sort!B:C,2,0),"")</f>
        <v/>
      </c>
      <c r="F2165" s="194"/>
      <c r="G2165" s="195" t="str">
        <f t="shared" si="235"/>
        <v/>
      </c>
      <c r="H2165" s="243"/>
      <c r="I2165" s="197"/>
      <c r="J2165" s="243"/>
      <c r="K2165" s="197"/>
      <c r="L2165" s="198" t="str">
        <f t="shared" si="236"/>
        <v/>
      </c>
      <c r="M2165" s="199" t="str">
        <f t="shared" si="237"/>
        <v/>
      </c>
      <c r="N2165" s="200" t="str">
        <f t="shared" si="238"/>
        <v xml:space="preserve"> </v>
      </c>
      <c r="O2165" s="201"/>
      <c r="P2165" s="201"/>
      <c r="Q2165" s="202"/>
      <c r="R2165" s="202"/>
      <c r="S2165" s="202"/>
      <c r="T2165" s="193" t="str">
        <f>IFERROR(VLOOKUP(S2165,Sort!E:F,2,0),"")</f>
        <v/>
      </c>
      <c r="U2165" s="115" t="str">
        <f t="shared" si="239"/>
        <v/>
      </c>
      <c r="V2165" s="202" t="s">
        <v>422</v>
      </c>
      <c r="W2165" s="202"/>
      <c r="X2165" s="202"/>
      <c r="Y2165" s="202"/>
      <c r="Z2165" s="193"/>
      <c r="AA2165" s="193" t="s">
        <v>362</v>
      </c>
      <c r="AB2165" s="203"/>
      <c r="AC2165" s="204" t="str">
        <f t="shared" si="240"/>
        <v>CLOSE</v>
      </c>
      <c r="AD2165" s="47" t="str">
        <f t="array" ref="AD2165">IF(D2165="","",INDEX(HM_Unit!$D$1:$AE$1,MATCH(C2165,HM_Unit!$D$2:$AE$2,0)))</f>
        <v/>
      </c>
      <c r="AE2165" s="46"/>
      <c r="AF2165" s="46"/>
      <c r="AG2165" s="46"/>
      <c r="AH2165" s="46"/>
      <c r="AI2165" s="46"/>
      <c r="AJ2165" s="46"/>
      <c r="AK2165" s="46"/>
    </row>
    <row r="2166" spans="1:37" ht="12" customHeight="1">
      <c r="A2166" s="46" t="str">
        <f>IFERROR(VLOOKUP(D2166,Sort!B:D,3,0),"")</f>
        <v/>
      </c>
      <c r="B2166" s="190" t="str">
        <f t="shared" si="234"/>
        <v>0CLOSE</v>
      </c>
      <c r="C2166" s="196"/>
      <c r="D2166" s="193"/>
      <c r="E2166" s="193" t="str">
        <f>IFERROR(VLOOKUP(D2166,Sort!B:C,2,0),"")</f>
        <v/>
      </c>
      <c r="F2166" s="194"/>
      <c r="G2166" s="195" t="str">
        <f t="shared" si="235"/>
        <v/>
      </c>
      <c r="H2166" s="243"/>
      <c r="I2166" s="197"/>
      <c r="J2166" s="243"/>
      <c r="K2166" s="197"/>
      <c r="L2166" s="198" t="str">
        <f t="shared" si="236"/>
        <v/>
      </c>
      <c r="M2166" s="199" t="str">
        <f t="shared" si="237"/>
        <v/>
      </c>
      <c r="N2166" s="200" t="str">
        <f t="shared" si="238"/>
        <v xml:space="preserve"> </v>
      </c>
      <c r="O2166" s="201"/>
      <c r="P2166" s="201"/>
      <c r="Q2166" s="202"/>
      <c r="R2166" s="202"/>
      <c r="S2166" s="202"/>
      <c r="T2166" s="193" t="str">
        <f>IFERROR(VLOOKUP(S2166,Sort!E:F,2,0),"")</f>
        <v/>
      </c>
      <c r="U2166" s="115" t="str">
        <f t="shared" si="239"/>
        <v/>
      </c>
      <c r="V2166" s="202" t="s">
        <v>422</v>
      </c>
      <c r="W2166" s="202"/>
      <c r="X2166" s="202"/>
      <c r="Y2166" s="202"/>
      <c r="Z2166" s="193"/>
      <c r="AA2166" s="193" t="s">
        <v>362</v>
      </c>
      <c r="AB2166" s="203"/>
      <c r="AC2166" s="204" t="str">
        <f t="shared" si="240"/>
        <v>CLOSE</v>
      </c>
      <c r="AD2166" s="47" t="str">
        <f t="array" ref="AD2166">IF(D2166="","",INDEX(HM_Unit!$D$1:$AE$1,MATCH(C2166,HM_Unit!$D$2:$AE$2,0)))</f>
        <v/>
      </c>
      <c r="AE2166" s="46"/>
      <c r="AF2166" s="46"/>
      <c r="AG2166" s="46"/>
      <c r="AH2166" s="46"/>
      <c r="AI2166" s="46"/>
      <c r="AJ2166" s="46"/>
      <c r="AK2166" s="46"/>
    </row>
    <row r="2167" spans="1:37" ht="12" customHeight="1">
      <c r="A2167" s="46" t="str">
        <f>IFERROR(VLOOKUP(D2167,Sort!B:D,3,0),"")</f>
        <v/>
      </c>
      <c r="B2167" s="190" t="str">
        <f t="shared" si="234"/>
        <v>0CLOSE</v>
      </c>
      <c r="C2167" s="196"/>
      <c r="D2167" s="193"/>
      <c r="E2167" s="193" t="str">
        <f>IFERROR(VLOOKUP(D2167,Sort!B:C,2,0),"")</f>
        <v/>
      </c>
      <c r="F2167" s="194"/>
      <c r="G2167" s="195" t="str">
        <f t="shared" si="235"/>
        <v/>
      </c>
      <c r="H2167" s="243"/>
      <c r="I2167" s="197"/>
      <c r="J2167" s="243"/>
      <c r="K2167" s="197"/>
      <c r="L2167" s="198" t="str">
        <f t="shared" si="236"/>
        <v/>
      </c>
      <c r="M2167" s="199" t="str">
        <f t="shared" si="237"/>
        <v/>
      </c>
      <c r="N2167" s="200" t="str">
        <f t="shared" si="238"/>
        <v xml:space="preserve"> </v>
      </c>
      <c r="O2167" s="201"/>
      <c r="P2167" s="201"/>
      <c r="Q2167" s="202"/>
      <c r="R2167" s="202"/>
      <c r="S2167" s="202"/>
      <c r="T2167" s="193" t="str">
        <f>IFERROR(VLOOKUP(S2167,Sort!E:F,2,0),"")</f>
        <v/>
      </c>
      <c r="U2167" s="115" t="str">
        <f t="shared" si="239"/>
        <v/>
      </c>
      <c r="V2167" s="202" t="s">
        <v>422</v>
      </c>
      <c r="W2167" s="202"/>
      <c r="X2167" s="202"/>
      <c r="Y2167" s="202"/>
      <c r="Z2167" s="193"/>
      <c r="AA2167" s="193" t="s">
        <v>362</v>
      </c>
      <c r="AB2167" s="203"/>
      <c r="AC2167" s="204" t="str">
        <f t="shared" si="240"/>
        <v>CLOSE</v>
      </c>
      <c r="AD2167" s="47" t="str">
        <f t="array" ref="AD2167">IF(D2167="","",INDEX(HM_Unit!$D$1:$AE$1,MATCH(C2167,HM_Unit!$D$2:$AE$2,0)))</f>
        <v/>
      </c>
      <c r="AE2167" s="46"/>
      <c r="AF2167" s="46"/>
      <c r="AG2167" s="46"/>
      <c r="AH2167" s="46"/>
      <c r="AI2167" s="46"/>
      <c r="AJ2167" s="46"/>
      <c r="AK2167" s="46"/>
    </row>
    <row r="2168" spans="1:37" ht="12" customHeight="1">
      <c r="A2168" s="46" t="str">
        <f>IFERROR(VLOOKUP(D2168,Sort!B:D,3,0),"")</f>
        <v/>
      </c>
      <c r="B2168" s="190" t="str">
        <f t="shared" si="234"/>
        <v>0CLOSE</v>
      </c>
      <c r="C2168" s="196"/>
      <c r="D2168" s="193"/>
      <c r="E2168" s="193" t="str">
        <f>IFERROR(VLOOKUP(D2168,Sort!B:C,2,0),"")</f>
        <v/>
      </c>
      <c r="F2168" s="194"/>
      <c r="G2168" s="195" t="str">
        <f t="shared" si="235"/>
        <v/>
      </c>
      <c r="H2168" s="243"/>
      <c r="I2168" s="197"/>
      <c r="J2168" s="243"/>
      <c r="K2168" s="197"/>
      <c r="L2168" s="198" t="str">
        <f t="shared" si="236"/>
        <v/>
      </c>
      <c r="M2168" s="199" t="str">
        <f t="shared" si="237"/>
        <v/>
      </c>
      <c r="N2168" s="200" t="str">
        <f t="shared" si="238"/>
        <v xml:space="preserve"> </v>
      </c>
      <c r="O2168" s="201"/>
      <c r="P2168" s="201"/>
      <c r="Q2168" s="202"/>
      <c r="R2168" s="202"/>
      <c r="S2168" s="202"/>
      <c r="T2168" s="193" t="str">
        <f>IFERROR(VLOOKUP(S2168,Sort!E:F,2,0),"")</f>
        <v/>
      </c>
      <c r="U2168" s="115" t="str">
        <f t="shared" si="239"/>
        <v/>
      </c>
      <c r="V2168" s="202" t="s">
        <v>422</v>
      </c>
      <c r="W2168" s="202"/>
      <c r="X2168" s="202"/>
      <c r="Y2168" s="202"/>
      <c r="Z2168" s="193"/>
      <c r="AA2168" s="193" t="s">
        <v>362</v>
      </c>
      <c r="AB2168" s="203"/>
      <c r="AC2168" s="204" t="str">
        <f t="shared" si="240"/>
        <v>CLOSE</v>
      </c>
      <c r="AD2168" s="47" t="str">
        <f t="array" ref="AD2168">IF(D2168="","",INDEX(HM_Unit!$D$1:$AE$1,MATCH(C2168,HM_Unit!$D$2:$AE$2,0)))</f>
        <v/>
      </c>
      <c r="AE2168" s="46"/>
      <c r="AF2168" s="46"/>
      <c r="AG2168" s="46"/>
      <c r="AH2168" s="46"/>
      <c r="AI2168" s="46"/>
      <c r="AJ2168" s="46"/>
      <c r="AK2168" s="46"/>
    </row>
    <row r="2169" spans="1:37" ht="12" customHeight="1">
      <c r="A2169" s="46" t="str">
        <f>IFERROR(VLOOKUP(D2169,Sort!B:D,3,0),"")</f>
        <v/>
      </c>
      <c r="B2169" s="190" t="str">
        <f t="shared" si="234"/>
        <v>0CLOSE</v>
      </c>
      <c r="C2169" s="196"/>
      <c r="D2169" s="193"/>
      <c r="E2169" s="193" t="str">
        <f>IFERROR(VLOOKUP(D2169,Sort!B:C,2,0),"")</f>
        <v/>
      </c>
      <c r="F2169" s="194"/>
      <c r="G2169" s="195" t="str">
        <f t="shared" si="235"/>
        <v/>
      </c>
      <c r="H2169" s="243"/>
      <c r="I2169" s="197"/>
      <c r="J2169" s="243"/>
      <c r="K2169" s="197"/>
      <c r="L2169" s="198" t="str">
        <f t="shared" si="236"/>
        <v/>
      </c>
      <c r="M2169" s="199" t="str">
        <f t="shared" si="237"/>
        <v/>
      </c>
      <c r="N2169" s="200" t="str">
        <f t="shared" si="238"/>
        <v xml:space="preserve"> </v>
      </c>
      <c r="O2169" s="201"/>
      <c r="P2169" s="201"/>
      <c r="Q2169" s="202"/>
      <c r="R2169" s="202"/>
      <c r="S2169" s="202"/>
      <c r="T2169" s="193" t="str">
        <f>IFERROR(VLOOKUP(S2169,Sort!E:F,2,0),"")</f>
        <v/>
      </c>
      <c r="U2169" s="115" t="str">
        <f t="shared" si="239"/>
        <v/>
      </c>
      <c r="V2169" s="202" t="s">
        <v>422</v>
      </c>
      <c r="W2169" s="202"/>
      <c r="X2169" s="202"/>
      <c r="Y2169" s="202"/>
      <c r="Z2169" s="193"/>
      <c r="AA2169" s="193" t="s">
        <v>362</v>
      </c>
      <c r="AB2169" s="203"/>
      <c r="AC2169" s="204" t="str">
        <f t="shared" si="240"/>
        <v>CLOSE</v>
      </c>
      <c r="AD2169" s="47" t="str">
        <f t="array" ref="AD2169">IF(D2169="","",INDEX(HM_Unit!$D$1:$AE$1,MATCH(C2169,HM_Unit!$D$2:$AE$2,0)))</f>
        <v/>
      </c>
      <c r="AE2169" s="46"/>
      <c r="AF2169" s="46"/>
      <c r="AG2169" s="46"/>
      <c r="AH2169" s="46"/>
      <c r="AI2169" s="46"/>
      <c r="AJ2169" s="46"/>
      <c r="AK2169" s="46"/>
    </row>
    <row r="2170" spans="1:37" ht="12" customHeight="1">
      <c r="A2170" s="46" t="str">
        <f>IFERROR(VLOOKUP(D2170,Sort!B:D,3,0),"")</f>
        <v/>
      </c>
      <c r="B2170" s="190" t="str">
        <f t="shared" si="234"/>
        <v>0CLOSE</v>
      </c>
      <c r="C2170" s="196"/>
      <c r="D2170" s="193"/>
      <c r="E2170" s="193" t="str">
        <f>IFERROR(VLOOKUP(D2170,Sort!B:C,2,0),"")</f>
        <v/>
      </c>
      <c r="F2170" s="194"/>
      <c r="G2170" s="195" t="str">
        <f t="shared" si="235"/>
        <v/>
      </c>
      <c r="H2170" s="243"/>
      <c r="I2170" s="197"/>
      <c r="J2170" s="243"/>
      <c r="K2170" s="197"/>
      <c r="L2170" s="198" t="str">
        <f t="shared" si="236"/>
        <v/>
      </c>
      <c r="M2170" s="199" t="str">
        <f t="shared" si="237"/>
        <v/>
      </c>
      <c r="N2170" s="200" t="str">
        <f t="shared" si="238"/>
        <v xml:space="preserve"> </v>
      </c>
      <c r="O2170" s="201"/>
      <c r="P2170" s="201"/>
      <c r="Q2170" s="202"/>
      <c r="R2170" s="202"/>
      <c r="S2170" s="202"/>
      <c r="T2170" s="193" t="str">
        <f>IFERROR(VLOOKUP(S2170,Sort!E:F,2,0),"")</f>
        <v/>
      </c>
      <c r="U2170" s="115" t="str">
        <f t="shared" si="239"/>
        <v/>
      </c>
      <c r="V2170" s="202" t="s">
        <v>422</v>
      </c>
      <c r="W2170" s="202"/>
      <c r="X2170" s="202"/>
      <c r="Y2170" s="202"/>
      <c r="Z2170" s="193"/>
      <c r="AA2170" s="193" t="s">
        <v>362</v>
      </c>
      <c r="AB2170" s="203"/>
      <c r="AC2170" s="204" t="str">
        <f t="shared" si="240"/>
        <v>CLOSE</v>
      </c>
      <c r="AD2170" s="47" t="str">
        <f t="array" ref="AD2170">IF(D2170="","",INDEX(HM_Unit!$D$1:$AE$1,MATCH(C2170,HM_Unit!$D$2:$AE$2,0)))</f>
        <v/>
      </c>
      <c r="AE2170" s="46"/>
      <c r="AF2170" s="46"/>
      <c r="AG2170" s="46"/>
      <c r="AH2170" s="46"/>
      <c r="AI2170" s="46"/>
      <c r="AJ2170" s="46"/>
      <c r="AK2170" s="46"/>
    </row>
    <row r="2171" spans="1:37" ht="12" customHeight="1">
      <c r="A2171" s="46" t="str">
        <f>IFERROR(VLOOKUP(D2171,Sort!B:D,3,0),"")</f>
        <v/>
      </c>
      <c r="B2171" s="190" t="str">
        <f t="shared" si="234"/>
        <v>0CLOSE</v>
      </c>
      <c r="C2171" s="196"/>
      <c r="D2171" s="193"/>
      <c r="E2171" s="193" t="str">
        <f>IFERROR(VLOOKUP(D2171,Sort!B:C,2,0),"")</f>
        <v/>
      </c>
      <c r="F2171" s="194"/>
      <c r="G2171" s="195" t="str">
        <f t="shared" si="235"/>
        <v/>
      </c>
      <c r="H2171" s="243"/>
      <c r="I2171" s="197"/>
      <c r="J2171" s="243"/>
      <c r="K2171" s="197"/>
      <c r="L2171" s="198" t="str">
        <f t="shared" si="236"/>
        <v/>
      </c>
      <c r="M2171" s="199" t="str">
        <f t="shared" si="237"/>
        <v/>
      </c>
      <c r="N2171" s="200" t="str">
        <f t="shared" si="238"/>
        <v xml:space="preserve"> </v>
      </c>
      <c r="O2171" s="201"/>
      <c r="P2171" s="201"/>
      <c r="Q2171" s="202"/>
      <c r="R2171" s="202"/>
      <c r="S2171" s="202"/>
      <c r="T2171" s="193" t="str">
        <f>IFERROR(VLOOKUP(S2171,Sort!E:F,2,0),"")</f>
        <v/>
      </c>
      <c r="U2171" s="115" t="str">
        <f t="shared" si="239"/>
        <v/>
      </c>
      <c r="V2171" s="202" t="s">
        <v>422</v>
      </c>
      <c r="W2171" s="202"/>
      <c r="X2171" s="202"/>
      <c r="Y2171" s="202"/>
      <c r="Z2171" s="193"/>
      <c r="AA2171" s="193" t="s">
        <v>362</v>
      </c>
      <c r="AB2171" s="203"/>
      <c r="AC2171" s="204" t="str">
        <f t="shared" si="240"/>
        <v>CLOSE</v>
      </c>
      <c r="AD2171" s="47" t="str">
        <f t="array" ref="AD2171">IF(D2171="","",INDEX(HM_Unit!$D$1:$AE$1,MATCH(C2171,HM_Unit!$D$2:$AE$2,0)))</f>
        <v/>
      </c>
      <c r="AE2171" s="46"/>
      <c r="AF2171" s="46"/>
      <c r="AG2171" s="46"/>
      <c r="AH2171" s="46"/>
      <c r="AI2171" s="46"/>
      <c r="AJ2171" s="46"/>
      <c r="AK2171" s="46"/>
    </row>
    <row r="2172" spans="1:37" ht="12" customHeight="1">
      <c r="A2172" s="46" t="str">
        <f>IFERROR(VLOOKUP(D2172,Sort!B:D,3,0),"")</f>
        <v/>
      </c>
      <c r="B2172" s="190" t="str">
        <f t="shared" si="234"/>
        <v>0CLOSE</v>
      </c>
      <c r="C2172" s="196"/>
      <c r="D2172" s="193"/>
      <c r="E2172" s="193" t="str">
        <f>IFERROR(VLOOKUP(D2172,Sort!B:C,2,0),"")</f>
        <v/>
      </c>
      <c r="F2172" s="194"/>
      <c r="G2172" s="195" t="str">
        <f t="shared" si="235"/>
        <v/>
      </c>
      <c r="H2172" s="243"/>
      <c r="I2172" s="197"/>
      <c r="J2172" s="243"/>
      <c r="K2172" s="197"/>
      <c r="L2172" s="198" t="str">
        <f t="shared" si="236"/>
        <v/>
      </c>
      <c r="M2172" s="199" t="str">
        <f t="shared" si="237"/>
        <v/>
      </c>
      <c r="N2172" s="200" t="str">
        <f t="shared" si="238"/>
        <v xml:space="preserve"> </v>
      </c>
      <c r="O2172" s="201"/>
      <c r="P2172" s="201"/>
      <c r="Q2172" s="202"/>
      <c r="R2172" s="202"/>
      <c r="S2172" s="202"/>
      <c r="T2172" s="193" t="str">
        <f>IFERROR(VLOOKUP(S2172,Sort!E:F,2,0),"")</f>
        <v/>
      </c>
      <c r="U2172" s="115" t="str">
        <f t="shared" si="239"/>
        <v/>
      </c>
      <c r="V2172" s="202" t="s">
        <v>422</v>
      </c>
      <c r="W2172" s="202"/>
      <c r="X2172" s="202"/>
      <c r="Y2172" s="202"/>
      <c r="Z2172" s="193"/>
      <c r="AA2172" s="193" t="s">
        <v>362</v>
      </c>
      <c r="AB2172" s="203"/>
      <c r="AC2172" s="204" t="str">
        <f t="shared" si="240"/>
        <v>CLOSE</v>
      </c>
      <c r="AD2172" s="47" t="str">
        <f t="array" ref="AD2172">IF(D2172="","",INDEX(HM_Unit!$D$1:$AE$1,MATCH(C2172,HM_Unit!$D$2:$AE$2,0)))</f>
        <v/>
      </c>
      <c r="AE2172" s="46"/>
      <c r="AF2172" s="46"/>
      <c r="AG2172" s="46"/>
      <c r="AH2172" s="46"/>
      <c r="AI2172" s="46"/>
      <c r="AJ2172" s="46"/>
      <c r="AK2172" s="46"/>
    </row>
    <row r="2173" spans="1:37" ht="12" customHeight="1">
      <c r="A2173" s="46" t="str">
        <f>IFERROR(VLOOKUP(D2173,Sort!B:D,3,0),"")</f>
        <v/>
      </c>
      <c r="B2173" s="190" t="str">
        <f t="shared" si="234"/>
        <v>0CLOSE</v>
      </c>
      <c r="C2173" s="196"/>
      <c r="D2173" s="193"/>
      <c r="E2173" s="193" t="str">
        <f>IFERROR(VLOOKUP(D2173,Sort!B:C,2,0),"")</f>
        <v/>
      </c>
      <c r="F2173" s="194"/>
      <c r="G2173" s="195" t="str">
        <f t="shared" si="235"/>
        <v/>
      </c>
      <c r="H2173" s="243"/>
      <c r="I2173" s="197"/>
      <c r="J2173" s="243"/>
      <c r="K2173" s="197"/>
      <c r="L2173" s="198" t="str">
        <f t="shared" si="236"/>
        <v/>
      </c>
      <c r="M2173" s="199" t="str">
        <f t="shared" si="237"/>
        <v/>
      </c>
      <c r="N2173" s="200" t="str">
        <f t="shared" si="238"/>
        <v xml:space="preserve"> </v>
      </c>
      <c r="O2173" s="201"/>
      <c r="P2173" s="201"/>
      <c r="Q2173" s="202"/>
      <c r="R2173" s="202"/>
      <c r="S2173" s="202"/>
      <c r="T2173" s="193" t="str">
        <f>IFERROR(VLOOKUP(S2173,Sort!E:F,2,0),"")</f>
        <v/>
      </c>
      <c r="U2173" s="115" t="str">
        <f t="shared" si="239"/>
        <v/>
      </c>
      <c r="V2173" s="202" t="s">
        <v>422</v>
      </c>
      <c r="W2173" s="202"/>
      <c r="X2173" s="202"/>
      <c r="Y2173" s="202"/>
      <c r="Z2173" s="193"/>
      <c r="AA2173" s="193" t="s">
        <v>362</v>
      </c>
      <c r="AB2173" s="203"/>
      <c r="AC2173" s="204" t="str">
        <f t="shared" si="240"/>
        <v>CLOSE</v>
      </c>
      <c r="AD2173" s="47" t="str">
        <f t="array" ref="AD2173">IF(D2173="","",INDEX(HM_Unit!$D$1:$AE$1,MATCH(C2173,HM_Unit!$D$2:$AE$2,0)))</f>
        <v/>
      </c>
      <c r="AE2173" s="46"/>
      <c r="AF2173" s="46"/>
      <c r="AG2173" s="46"/>
      <c r="AH2173" s="46"/>
      <c r="AI2173" s="46"/>
      <c r="AJ2173" s="46"/>
      <c r="AK2173" s="46"/>
    </row>
    <row r="2174" spans="1:37" ht="12" customHeight="1">
      <c r="A2174" s="46" t="str">
        <f>IFERROR(VLOOKUP(D2174,Sort!B:D,3,0),"")</f>
        <v/>
      </c>
      <c r="B2174" s="190" t="str">
        <f t="shared" si="234"/>
        <v>0CLOSE</v>
      </c>
      <c r="C2174" s="196"/>
      <c r="D2174" s="193"/>
      <c r="E2174" s="193" t="str">
        <f>IFERROR(VLOOKUP(D2174,Sort!B:C,2,0),"")</f>
        <v/>
      </c>
      <c r="F2174" s="194"/>
      <c r="G2174" s="195" t="str">
        <f t="shared" si="235"/>
        <v/>
      </c>
      <c r="H2174" s="243"/>
      <c r="I2174" s="197"/>
      <c r="J2174" s="243"/>
      <c r="K2174" s="197"/>
      <c r="L2174" s="198" t="str">
        <f t="shared" si="236"/>
        <v/>
      </c>
      <c r="M2174" s="199" t="str">
        <f t="shared" si="237"/>
        <v/>
      </c>
      <c r="N2174" s="200" t="str">
        <f t="shared" si="238"/>
        <v xml:space="preserve"> </v>
      </c>
      <c r="O2174" s="201"/>
      <c r="P2174" s="201"/>
      <c r="Q2174" s="202"/>
      <c r="R2174" s="202"/>
      <c r="S2174" s="202"/>
      <c r="T2174" s="193" t="str">
        <f>IFERROR(VLOOKUP(S2174,Sort!E:F,2,0),"")</f>
        <v/>
      </c>
      <c r="U2174" s="115" t="str">
        <f t="shared" si="239"/>
        <v/>
      </c>
      <c r="V2174" s="202" t="s">
        <v>422</v>
      </c>
      <c r="W2174" s="202"/>
      <c r="X2174" s="202"/>
      <c r="Y2174" s="202"/>
      <c r="Z2174" s="193"/>
      <c r="AA2174" s="193" t="s">
        <v>362</v>
      </c>
      <c r="AB2174" s="203"/>
      <c r="AC2174" s="204" t="str">
        <f t="shared" si="240"/>
        <v>CLOSE</v>
      </c>
      <c r="AD2174" s="47" t="str">
        <f t="array" ref="AD2174">IF(D2174="","",INDEX(HM_Unit!$D$1:$AE$1,MATCH(C2174,HM_Unit!$D$2:$AE$2,0)))</f>
        <v/>
      </c>
      <c r="AE2174" s="46"/>
      <c r="AF2174" s="46"/>
      <c r="AG2174" s="46"/>
      <c r="AH2174" s="46"/>
      <c r="AI2174" s="46"/>
      <c r="AJ2174" s="46"/>
      <c r="AK2174" s="46"/>
    </row>
    <row r="2175" spans="1:37" ht="12" customHeight="1">
      <c r="A2175" s="46" t="str">
        <f>IFERROR(VLOOKUP(D2175,Sort!B:D,3,0),"")</f>
        <v/>
      </c>
      <c r="B2175" s="190" t="str">
        <f t="shared" si="234"/>
        <v>0CLOSE</v>
      </c>
      <c r="C2175" s="196"/>
      <c r="D2175" s="193"/>
      <c r="E2175" s="193" t="str">
        <f>IFERROR(VLOOKUP(D2175,Sort!B:C,2,0),"")</f>
        <v/>
      </c>
      <c r="F2175" s="194"/>
      <c r="G2175" s="195" t="str">
        <f t="shared" si="235"/>
        <v/>
      </c>
      <c r="H2175" s="243"/>
      <c r="I2175" s="197"/>
      <c r="J2175" s="243"/>
      <c r="K2175" s="197"/>
      <c r="L2175" s="198" t="str">
        <f t="shared" si="236"/>
        <v/>
      </c>
      <c r="M2175" s="199" t="str">
        <f t="shared" si="237"/>
        <v/>
      </c>
      <c r="N2175" s="200" t="str">
        <f t="shared" si="238"/>
        <v xml:space="preserve"> </v>
      </c>
      <c r="O2175" s="201"/>
      <c r="P2175" s="201"/>
      <c r="Q2175" s="202"/>
      <c r="R2175" s="202"/>
      <c r="S2175" s="202"/>
      <c r="T2175" s="193" t="str">
        <f>IFERROR(VLOOKUP(S2175,Sort!E:F,2,0),"")</f>
        <v/>
      </c>
      <c r="U2175" s="115" t="str">
        <f t="shared" si="239"/>
        <v/>
      </c>
      <c r="V2175" s="202" t="s">
        <v>422</v>
      </c>
      <c r="W2175" s="202"/>
      <c r="X2175" s="202"/>
      <c r="Y2175" s="202"/>
      <c r="Z2175" s="193"/>
      <c r="AA2175" s="193" t="s">
        <v>362</v>
      </c>
      <c r="AB2175" s="203"/>
      <c r="AC2175" s="204" t="str">
        <f t="shared" si="240"/>
        <v>CLOSE</v>
      </c>
      <c r="AD2175" s="47" t="str">
        <f t="array" ref="AD2175">IF(D2175="","",INDEX(HM_Unit!$D$1:$AE$1,MATCH(C2175,HM_Unit!$D$2:$AE$2,0)))</f>
        <v/>
      </c>
      <c r="AE2175" s="46"/>
      <c r="AF2175" s="46"/>
      <c r="AG2175" s="46"/>
      <c r="AH2175" s="46"/>
      <c r="AI2175" s="46"/>
      <c r="AJ2175" s="46"/>
      <c r="AK2175" s="46"/>
    </row>
    <row r="2176" spans="1:37" ht="12" customHeight="1">
      <c r="A2176" s="46" t="str">
        <f>IFERROR(VLOOKUP(D2176,Sort!B:D,3,0),"")</f>
        <v/>
      </c>
      <c r="B2176" s="190" t="str">
        <f t="shared" si="234"/>
        <v>0CLOSE</v>
      </c>
      <c r="C2176" s="196"/>
      <c r="D2176" s="193"/>
      <c r="E2176" s="193" t="str">
        <f>IFERROR(VLOOKUP(D2176,Sort!B:C,2,0),"")</f>
        <v/>
      </c>
      <c r="F2176" s="194"/>
      <c r="G2176" s="195" t="str">
        <f t="shared" si="235"/>
        <v/>
      </c>
      <c r="H2176" s="243"/>
      <c r="I2176" s="197"/>
      <c r="J2176" s="243"/>
      <c r="K2176" s="197"/>
      <c r="L2176" s="198" t="str">
        <f t="shared" si="236"/>
        <v/>
      </c>
      <c r="M2176" s="199" t="str">
        <f t="shared" si="237"/>
        <v/>
      </c>
      <c r="N2176" s="200" t="str">
        <f t="shared" si="238"/>
        <v xml:space="preserve"> </v>
      </c>
      <c r="O2176" s="201"/>
      <c r="P2176" s="201"/>
      <c r="Q2176" s="202"/>
      <c r="R2176" s="202"/>
      <c r="S2176" s="202"/>
      <c r="T2176" s="193" t="str">
        <f>IFERROR(VLOOKUP(S2176,Sort!E:F,2,0),"")</f>
        <v/>
      </c>
      <c r="U2176" s="115" t="str">
        <f t="shared" si="239"/>
        <v/>
      </c>
      <c r="V2176" s="202" t="s">
        <v>422</v>
      </c>
      <c r="W2176" s="202"/>
      <c r="X2176" s="202"/>
      <c r="Y2176" s="202"/>
      <c r="Z2176" s="193"/>
      <c r="AA2176" s="193" t="s">
        <v>362</v>
      </c>
      <c r="AB2176" s="203"/>
      <c r="AC2176" s="204" t="str">
        <f t="shared" si="240"/>
        <v>CLOSE</v>
      </c>
      <c r="AD2176" s="47" t="str">
        <f t="array" ref="AD2176">IF(D2176="","",INDEX(HM_Unit!$D$1:$AE$1,MATCH(C2176,HM_Unit!$D$2:$AE$2,0)))</f>
        <v/>
      </c>
      <c r="AE2176" s="46"/>
      <c r="AF2176" s="46"/>
      <c r="AG2176" s="46"/>
      <c r="AH2176" s="46"/>
      <c r="AI2176" s="46"/>
      <c r="AJ2176" s="46"/>
      <c r="AK2176" s="46"/>
    </row>
    <row r="2177" spans="1:37" ht="12" customHeight="1">
      <c r="A2177" s="46" t="str">
        <f>IFERROR(VLOOKUP(D2177,Sort!B:D,3,0),"")</f>
        <v/>
      </c>
      <c r="B2177" s="190" t="str">
        <f t="shared" si="234"/>
        <v>0CLOSE</v>
      </c>
      <c r="C2177" s="196"/>
      <c r="D2177" s="193"/>
      <c r="E2177" s="193" t="str">
        <f>IFERROR(VLOOKUP(D2177,Sort!B:C,2,0),"")</f>
        <v/>
      </c>
      <c r="F2177" s="194"/>
      <c r="G2177" s="195" t="str">
        <f t="shared" si="235"/>
        <v/>
      </c>
      <c r="H2177" s="243"/>
      <c r="I2177" s="197"/>
      <c r="J2177" s="243"/>
      <c r="K2177" s="197"/>
      <c r="L2177" s="198" t="str">
        <f t="shared" si="236"/>
        <v/>
      </c>
      <c r="M2177" s="199" t="str">
        <f t="shared" si="237"/>
        <v/>
      </c>
      <c r="N2177" s="200" t="str">
        <f t="shared" si="238"/>
        <v xml:space="preserve"> </v>
      </c>
      <c r="O2177" s="201"/>
      <c r="P2177" s="201"/>
      <c r="Q2177" s="202"/>
      <c r="R2177" s="202"/>
      <c r="S2177" s="202"/>
      <c r="T2177" s="193" t="str">
        <f>IFERROR(VLOOKUP(S2177,Sort!E:F,2,0),"")</f>
        <v/>
      </c>
      <c r="U2177" s="115" t="str">
        <f t="shared" si="239"/>
        <v/>
      </c>
      <c r="V2177" s="202" t="s">
        <v>422</v>
      </c>
      <c r="W2177" s="202"/>
      <c r="X2177" s="202"/>
      <c r="Y2177" s="202"/>
      <c r="Z2177" s="193"/>
      <c r="AA2177" s="193" t="s">
        <v>362</v>
      </c>
      <c r="AB2177" s="203"/>
      <c r="AC2177" s="204" t="str">
        <f t="shared" si="240"/>
        <v>CLOSE</v>
      </c>
      <c r="AD2177" s="47" t="str">
        <f t="array" ref="AD2177">IF(D2177="","",INDEX(HM_Unit!$D$1:$AE$1,MATCH(C2177,HM_Unit!$D$2:$AE$2,0)))</f>
        <v/>
      </c>
      <c r="AE2177" s="46"/>
      <c r="AF2177" s="46"/>
      <c r="AG2177" s="46"/>
      <c r="AH2177" s="46"/>
      <c r="AI2177" s="46"/>
      <c r="AJ2177" s="46"/>
      <c r="AK2177" s="46"/>
    </row>
    <row r="2178" spans="1:37" ht="12" customHeight="1">
      <c r="A2178" s="46" t="str">
        <f>IFERROR(VLOOKUP(D2178,Sort!B:D,3,0),"")</f>
        <v/>
      </c>
      <c r="B2178" s="190" t="str">
        <f t="shared" si="234"/>
        <v>0CLOSE</v>
      </c>
      <c r="C2178" s="196"/>
      <c r="D2178" s="193"/>
      <c r="E2178" s="193" t="str">
        <f>IFERROR(VLOOKUP(D2178,Sort!B:C,2,0),"")</f>
        <v/>
      </c>
      <c r="F2178" s="194"/>
      <c r="G2178" s="195" t="str">
        <f t="shared" si="235"/>
        <v/>
      </c>
      <c r="H2178" s="243"/>
      <c r="I2178" s="197"/>
      <c r="J2178" s="243"/>
      <c r="K2178" s="197"/>
      <c r="L2178" s="198" t="str">
        <f t="shared" si="236"/>
        <v/>
      </c>
      <c r="M2178" s="199" t="str">
        <f t="shared" si="237"/>
        <v/>
      </c>
      <c r="N2178" s="200" t="str">
        <f t="shared" si="238"/>
        <v xml:space="preserve"> </v>
      </c>
      <c r="O2178" s="201"/>
      <c r="P2178" s="201"/>
      <c r="Q2178" s="202"/>
      <c r="R2178" s="202"/>
      <c r="S2178" s="202"/>
      <c r="T2178" s="193" t="str">
        <f>IFERROR(VLOOKUP(S2178,Sort!E:F,2,0),"")</f>
        <v/>
      </c>
      <c r="U2178" s="115" t="str">
        <f t="shared" si="239"/>
        <v/>
      </c>
      <c r="V2178" s="202" t="s">
        <v>422</v>
      </c>
      <c r="W2178" s="202"/>
      <c r="X2178" s="202"/>
      <c r="Y2178" s="202"/>
      <c r="Z2178" s="193"/>
      <c r="AA2178" s="193" t="s">
        <v>362</v>
      </c>
      <c r="AB2178" s="203"/>
      <c r="AC2178" s="204" t="str">
        <f t="shared" si="240"/>
        <v>CLOSE</v>
      </c>
      <c r="AD2178" s="47" t="str">
        <f t="array" ref="AD2178">IF(D2178="","",INDEX(HM_Unit!$D$1:$AE$1,MATCH(C2178,HM_Unit!$D$2:$AE$2,0)))</f>
        <v/>
      </c>
      <c r="AE2178" s="46"/>
      <c r="AF2178" s="46"/>
      <c r="AG2178" s="46"/>
      <c r="AH2178" s="46"/>
      <c r="AI2178" s="46"/>
      <c r="AJ2178" s="46"/>
      <c r="AK2178" s="46"/>
    </row>
    <row r="2179" spans="1:37" ht="12" customHeight="1">
      <c r="A2179" s="46" t="str">
        <f>IFERROR(VLOOKUP(D2179,Sort!B:D,3,0),"")</f>
        <v/>
      </c>
      <c r="B2179" s="190" t="str">
        <f t="shared" si="234"/>
        <v>0CLOSE</v>
      </c>
      <c r="C2179" s="196"/>
      <c r="D2179" s="193"/>
      <c r="E2179" s="193" t="str">
        <f>IFERROR(VLOOKUP(D2179,Sort!B:C,2,0),"")</f>
        <v/>
      </c>
      <c r="F2179" s="194"/>
      <c r="G2179" s="195" t="str">
        <f t="shared" si="235"/>
        <v/>
      </c>
      <c r="H2179" s="243"/>
      <c r="I2179" s="197"/>
      <c r="J2179" s="243"/>
      <c r="K2179" s="197"/>
      <c r="L2179" s="198" t="str">
        <f t="shared" si="236"/>
        <v/>
      </c>
      <c r="M2179" s="199" t="str">
        <f t="shared" si="237"/>
        <v/>
      </c>
      <c r="N2179" s="200" t="str">
        <f t="shared" si="238"/>
        <v xml:space="preserve"> </v>
      </c>
      <c r="O2179" s="201"/>
      <c r="P2179" s="201"/>
      <c r="Q2179" s="202"/>
      <c r="R2179" s="202"/>
      <c r="S2179" s="202"/>
      <c r="T2179" s="193" t="str">
        <f>IFERROR(VLOOKUP(S2179,Sort!E:F,2,0),"")</f>
        <v/>
      </c>
      <c r="U2179" s="115" t="str">
        <f t="shared" si="239"/>
        <v/>
      </c>
      <c r="V2179" s="202" t="s">
        <v>422</v>
      </c>
      <c r="W2179" s="202"/>
      <c r="X2179" s="202"/>
      <c r="Y2179" s="202"/>
      <c r="Z2179" s="193"/>
      <c r="AA2179" s="193" t="s">
        <v>362</v>
      </c>
      <c r="AB2179" s="203"/>
      <c r="AC2179" s="204" t="str">
        <f t="shared" si="240"/>
        <v>CLOSE</v>
      </c>
      <c r="AD2179" s="47" t="str">
        <f t="array" ref="AD2179">IF(D2179="","",INDEX(HM_Unit!$D$1:$AE$1,MATCH(C2179,HM_Unit!$D$2:$AE$2,0)))</f>
        <v/>
      </c>
      <c r="AE2179" s="46"/>
      <c r="AF2179" s="46"/>
      <c r="AG2179" s="46"/>
      <c r="AH2179" s="46"/>
      <c r="AI2179" s="46"/>
      <c r="AJ2179" s="46"/>
      <c r="AK2179" s="46"/>
    </row>
    <row r="2180" spans="1:37" ht="12" customHeight="1">
      <c r="A2180" s="46" t="str">
        <f>IFERROR(VLOOKUP(D2180,Sort!B:D,3,0),"")</f>
        <v/>
      </c>
      <c r="B2180" s="190" t="str">
        <f t="shared" si="234"/>
        <v>0CLOSE</v>
      </c>
      <c r="C2180" s="196"/>
      <c r="D2180" s="193"/>
      <c r="E2180" s="193" t="str">
        <f>IFERROR(VLOOKUP(D2180,Sort!B:C,2,0),"")</f>
        <v/>
      </c>
      <c r="F2180" s="194"/>
      <c r="G2180" s="195" t="str">
        <f t="shared" si="235"/>
        <v/>
      </c>
      <c r="H2180" s="243"/>
      <c r="I2180" s="197"/>
      <c r="J2180" s="243"/>
      <c r="K2180" s="197"/>
      <c r="L2180" s="198" t="str">
        <f t="shared" si="236"/>
        <v/>
      </c>
      <c r="M2180" s="199" t="str">
        <f t="shared" si="237"/>
        <v/>
      </c>
      <c r="N2180" s="200" t="str">
        <f t="shared" si="238"/>
        <v xml:space="preserve"> </v>
      </c>
      <c r="O2180" s="201"/>
      <c r="P2180" s="201"/>
      <c r="Q2180" s="202"/>
      <c r="R2180" s="202"/>
      <c r="S2180" s="202"/>
      <c r="T2180" s="193" t="str">
        <f>IFERROR(VLOOKUP(S2180,Sort!E:F,2,0),"")</f>
        <v/>
      </c>
      <c r="U2180" s="115" t="str">
        <f t="shared" si="239"/>
        <v/>
      </c>
      <c r="V2180" s="202" t="s">
        <v>422</v>
      </c>
      <c r="W2180" s="202"/>
      <c r="X2180" s="202"/>
      <c r="Y2180" s="202"/>
      <c r="Z2180" s="193"/>
      <c r="AA2180" s="193" t="s">
        <v>362</v>
      </c>
      <c r="AB2180" s="203"/>
      <c r="AC2180" s="204" t="str">
        <f t="shared" si="240"/>
        <v>CLOSE</v>
      </c>
      <c r="AD2180" s="47" t="str">
        <f t="array" ref="AD2180">IF(D2180="","",INDEX(HM_Unit!$D$1:$AE$1,MATCH(C2180,HM_Unit!$D$2:$AE$2,0)))</f>
        <v/>
      </c>
      <c r="AE2180" s="46"/>
      <c r="AF2180" s="46"/>
      <c r="AG2180" s="46"/>
      <c r="AH2180" s="46"/>
      <c r="AI2180" s="46"/>
      <c r="AJ2180" s="46"/>
      <c r="AK2180" s="46"/>
    </row>
    <row r="2181" spans="1:37" ht="12" customHeight="1">
      <c r="A2181" s="46" t="str">
        <f>IFERROR(VLOOKUP(D2181,Sort!B:D,3,0),"")</f>
        <v/>
      </c>
      <c r="B2181" s="190" t="str">
        <f t="shared" si="234"/>
        <v>0CLOSE</v>
      </c>
      <c r="C2181" s="196"/>
      <c r="D2181" s="193"/>
      <c r="E2181" s="193" t="str">
        <f>IFERROR(VLOOKUP(D2181,Sort!B:C,2,0),"")</f>
        <v/>
      </c>
      <c r="F2181" s="194"/>
      <c r="G2181" s="195" t="str">
        <f t="shared" si="235"/>
        <v/>
      </c>
      <c r="H2181" s="243"/>
      <c r="I2181" s="197"/>
      <c r="J2181" s="243"/>
      <c r="K2181" s="197"/>
      <c r="L2181" s="198" t="str">
        <f t="shared" si="236"/>
        <v/>
      </c>
      <c r="M2181" s="199" t="str">
        <f t="shared" si="237"/>
        <v/>
      </c>
      <c r="N2181" s="200" t="str">
        <f t="shared" si="238"/>
        <v xml:space="preserve"> </v>
      </c>
      <c r="O2181" s="201"/>
      <c r="P2181" s="201"/>
      <c r="Q2181" s="202"/>
      <c r="R2181" s="202"/>
      <c r="S2181" s="202"/>
      <c r="T2181" s="193" t="str">
        <f>IFERROR(VLOOKUP(S2181,Sort!E:F,2,0),"")</f>
        <v/>
      </c>
      <c r="U2181" s="115" t="str">
        <f t="shared" si="239"/>
        <v/>
      </c>
      <c r="V2181" s="202" t="s">
        <v>422</v>
      </c>
      <c r="W2181" s="202"/>
      <c r="X2181" s="202"/>
      <c r="Y2181" s="202"/>
      <c r="Z2181" s="193"/>
      <c r="AA2181" s="193" t="s">
        <v>362</v>
      </c>
      <c r="AB2181" s="203"/>
      <c r="AC2181" s="204" t="str">
        <f t="shared" si="240"/>
        <v>CLOSE</v>
      </c>
      <c r="AD2181" s="47" t="str">
        <f t="array" ref="AD2181">IF(D2181="","",INDEX(HM_Unit!$D$1:$AE$1,MATCH(C2181,HM_Unit!$D$2:$AE$2,0)))</f>
        <v/>
      </c>
      <c r="AE2181" s="46"/>
      <c r="AF2181" s="46"/>
      <c r="AG2181" s="46"/>
      <c r="AH2181" s="46"/>
      <c r="AI2181" s="46"/>
      <c r="AJ2181" s="46"/>
      <c r="AK2181" s="46"/>
    </row>
    <row r="2182" spans="1:37" ht="12" customHeight="1">
      <c r="A2182" s="46" t="str">
        <f>IFERROR(VLOOKUP(D2182,Sort!B:D,3,0),"")</f>
        <v/>
      </c>
      <c r="B2182" s="190" t="str">
        <f t="shared" si="234"/>
        <v>0CLOSE</v>
      </c>
      <c r="C2182" s="196"/>
      <c r="D2182" s="193"/>
      <c r="E2182" s="193" t="str">
        <f>IFERROR(VLOOKUP(D2182,Sort!B:C,2,0),"")</f>
        <v/>
      </c>
      <c r="F2182" s="194"/>
      <c r="G2182" s="195" t="str">
        <f t="shared" si="235"/>
        <v/>
      </c>
      <c r="H2182" s="243"/>
      <c r="I2182" s="197"/>
      <c r="J2182" s="243"/>
      <c r="K2182" s="197"/>
      <c r="L2182" s="198" t="str">
        <f t="shared" si="236"/>
        <v/>
      </c>
      <c r="M2182" s="199" t="str">
        <f t="shared" si="237"/>
        <v/>
      </c>
      <c r="N2182" s="200" t="str">
        <f t="shared" si="238"/>
        <v xml:space="preserve"> </v>
      </c>
      <c r="O2182" s="201"/>
      <c r="P2182" s="201"/>
      <c r="Q2182" s="202"/>
      <c r="R2182" s="202"/>
      <c r="S2182" s="202"/>
      <c r="T2182" s="193" t="str">
        <f>IFERROR(VLOOKUP(S2182,Sort!E:F,2,0),"")</f>
        <v/>
      </c>
      <c r="U2182" s="115" t="str">
        <f t="shared" si="239"/>
        <v/>
      </c>
      <c r="V2182" s="202" t="s">
        <v>422</v>
      </c>
      <c r="W2182" s="202"/>
      <c r="X2182" s="202"/>
      <c r="Y2182" s="202"/>
      <c r="Z2182" s="193"/>
      <c r="AA2182" s="193" t="s">
        <v>362</v>
      </c>
      <c r="AB2182" s="203"/>
      <c r="AC2182" s="204" t="str">
        <f t="shared" si="240"/>
        <v>CLOSE</v>
      </c>
      <c r="AD2182" s="47" t="str">
        <f t="array" ref="AD2182">IF(D2182="","",INDEX(HM_Unit!$D$1:$AE$1,MATCH(C2182,HM_Unit!$D$2:$AE$2,0)))</f>
        <v/>
      </c>
      <c r="AE2182" s="46"/>
      <c r="AF2182" s="46"/>
      <c r="AG2182" s="46"/>
      <c r="AH2182" s="46"/>
      <c r="AI2182" s="46"/>
      <c r="AJ2182" s="46"/>
      <c r="AK2182" s="46"/>
    </row>
    <row r="2183" spans="1:37" ht="12" customHeight="1">
      <c r="A2183" s="46" t="str">
        <f>IFERROR(VLOOKUP(D2183,Sort!B:D,3,0),"")</f>
        <v/>
      </c>
      <c r="B2183" s="190" t="str">
        <f t="shared" si="234"/>
        <v>0CLOSE</v>
      </c>
      <c r="C2183" s="196"/>
      <c r="D2183" s="193"/>
      <c r="E2183" s="193" t="str">
        <f>IFERROR(VLOOKUP(D2183,Sort!B:C,2,0),"")</f>
        <v/>
      </c>
      <c r="F2183" s="194"/>
      <c r="G2183" s="195" t="str">
        <f t="shared" si="235"/>
        <v/>
      </c>
      <c r="H2183" s="243"/>
      <c r="I2183" s="197"/>
      <c r="J2183" s="243"/>
      <c r="K2183" s="197"/>
      <c r="L2183" s="198" t="str">
        <f t="shared" si="236"/>
        <v/>
      </c>
      <c r="M2183" s="199" t="str">
        <f t="shared" si="237"/>
        <v/>
      </c>
      <c r="N2183" s="200" t="str">
        <f t="shared" si="238"/>
        <v xml:space="preserve"> </v>
      </c>
      <c r="O2183" s="201"/>
      <c r="P2183" s="201"/>
      <c r="Q2183" s="202"/>
      <c r="R2183" s="202"/>
      <c r="S2183" s="202"/>
      <c r="T2183" s="193" t="str">
        <f>IFERROR(VLOOKUP(S2183,Sort!E:F,2,0),"")</f>
        <v/>
      </c>
      <c r="U2183" s="115" t="str">
        <f t="shared" si="239"/>
        <v/>
      </c>
      <c r="V2183" s="202" t="s">
        <v>422</v>
      </c>
      <c r="W2183" s="202"/>
      <c r="X2183" s="202"/>
      <c r="Y2183" s="202"/>
      <c r="Z2183" s="193"/>
      <c r="AA2183" s="193" t="s">
        <v>362</v>
      </c>
      <c r="AB2183" s="203"/>
      <c r="AC2183" s="204" t="str">
        <f t="shared" si="240"/>
        <v>CLOSE</v>
      </c>
      <c r="AD2183" s="47" t="str">
        <f t="array" ref="AD2183">IF(D2183="","",INDEX(HM_Unit!$D$1:$AE$1,MATCH(C2183,HM_Unit!$D$2:$AE$2,0)))</f>
        <v/>
      </c>
      <c r="AE2183" s="46"/>
      <c r="AF2183" s="46"/>
      <c r="AG2183" s="46"/>
      <c r="AH2183" s="46"/>
      <c r="AI2183" s="46"/>
      <c r="AJ2183" s="46"/>
      <c r="AK2183" s="46"/>
    </row>
    <row r="2184" spans="1:37" ht="12" customHeight="1">
      <c r="A2184" s="46" t="str">
        <f>IFERROR(VLOOKUP(D2184,Sort!B:D,3,0),"")</f>
        <v/>
      </c>
      <c r="B2184" s="190" t="str">
        <f t="shared" si="234"/>
        <v>0CLOSE</v>
      </c>
      <c r="C2184" s="196"/>
      <c r="D2184" s="193"/>
      <c r="E2184" s="193" t="str">
        <f>IFERROR(VLOOKUP(D2184,Sort!B:C,2,0),"")</f>
        <v/>
      </c>
      <c r="F2184" s="194"/>
      <c r="G2184" s="195" t="str">
        <f t="shared" si="235"/>
        <v/>
      </c>
      <c r="H2184" s="243"/>
      <c r="I2184" s="197"/>
      <c r="J2184" s="243"/>
      <c r="K2184" s="197"/>
      <c r="L2184" s="198" t="str">
        <f t="shared" si="236"/>
        <v/>
      </c>
      <c r="M2184" s="199" t="str">
        <f t="shared" si="237"/>
        <v/>
      </c>
      <c r="N2184" s="200" t="str">
        <f t="shared" si="238"/>
        <v xml:space="preserve"> </v>
      </c>
      <c r="O2184" s="201"/>
      <c r="P2184" s="201"/>
      <c r="Q2184" s="202"/>
      <c r="R2184" s="202"/>
      <c r="S2184" s="202"/>
      <c r="T2184" s="193" t="str">
        <f>IFERROR(VLOOKUP(S2184,Sort!E:F,2,0),"")</f>
        <v/>
      </c>
      <c r="U2184" s="115" t="str">
        <f t="shared" si="239"/>
        <v/>
      </c>
      <c r="V2184" s="202" t="s">
        <v>422</v>
      </c>
      <c r="W2184" s="202"/>
      <c r="X2184" s="202"/>
      <c r="Y2184" s="202"/>
      <c r="Z2184" s="193"/>
      <c r="AA2184" s="193" t="s">
        <v>362</v>
      </c>
      <c r="AB2184" s="203"/>
      <c r="AC2184" s="204" t="str">
        <f t="shared" si="240"/>
        <v>CLOSE</v>
      </c>
      <c r="AD2184" s="47" t="str">
        <f t="array" ref="AD2184">IF(D2184="","",INDEX(HM_Unit!$D$1:$AE$1,MATCH(C2184,HM_Unit!$D$2:$AE$2,0)))</f>
        <v/>
      </c>
      <c r="AE2184" s="46"/>
      <c r="AF2184" s="46"/>
      <c r="AG2184" s="46"/>
      <c r="AH2184" s="46"/>
      <c r="AI2184" s="46"/>
      <c r="AJ2184" s="46"/>
      <c r="AK2184" s="46"/>
    </row>
    <row r="2185" spans="1:37" ht="12" customHeight="1">
      <c r="A2185" s="46" t="str">
        <f>IFERROR(VLOOKUP(D2185,Sort!B:D,3,0),"")</f>
        <v/>
      </c>
      <c r="B2185" s="190" t="str">
        <f t="shared" si="234"/>
        <v>0CLOSE</v>
      </c>
      <c r="C2185" s="196"/>
      <c r="D2185" s="193"/>
      <c r="E2185" s="193" t="str">
        <f>IFERROR(VLOOKUP(D2185,Sort!B:C,2,0),"")</f>
        <v/>
      </c>
      <c r="F2185" s="194"/>
      <c r="G2185" s="195" t="str">
        <f t="shared" si="235"/>
        <v/>
      </c>
      <c r="H2185" s="243"/>
      <c r="I2185" s="197"/>
      <c r="J2185" s="243"/>
      <c r="K2185" s="197"/>
      <c r="L2185" s="198" t="str">
        <f t="shared" si="236"/>
        <v/>
      </c>
      <c r="M2185" s="199" t="str">
        <f t="shared" si="237"/>
        <v/>
      </c>
      <c r="N2185" s="200" t="str">
        <f t="shared" si="238"/>
        <v xml:space="preserve"> </v>
      </c>
      <c r="O2185" s="201"/>
      <c r="P2185" s="201"/>
      <c r="Q2185" s="202"/>
      <c r="R2185" s="202"/>
      <c r="S2185" s="202"/>
      <c r="T2185" s="193" t="str">
        <f>IFERROR(VLOOKUP(S2185,Sort!E:F,2,0),"")</f>
        <v/>
      </c>
      <c r="U2185" s="115" t="str">
        <f t="shared" si="239"/>
        <v/>
      </c>
      <c r="V2185" s="202" t="s">
        <v>422</v>
      </c>
      <c r="W2185" s="202"/>
      <c r="X2185" s="202"/>
      <c r="Y2185" s="202"/>
      <c r="Z2185" s="193"/>
      <c r="AA2185" s="193" t="s">
        <v>362</v>
      </c>
      <c r="AB2185" s="203"/>
      <c r="AC2185" s="204" t="str">
        <f t="shared" si="240"/>
        <v>CLOSE</v>
      </c>
      <c r="AD2185" s="47" t="str">
        <f t="array" ref="AD2185">IF(D2185="","",INDEX(HM_Unit!$D$1:$AE$1,MATCH(C2185,HM_Unit!$D$2:$AE$2,0)))</f>
        <v/>
      </c>
      <c r="AE2185" s="46"/>
      <c r="AF2185" s="46"/>
      <c r="AG2185" s="46"/>
      <c r="AH2185" s="46"/>
      <c r="AI2185" s="46"/>
      <c r="AJ2185" s="46"/>
      <c r="AK2185" s="46"/>
    </row>
    <row r="2186" spans="1:37" ht="12" customHeight="1">
      <c r="A2186" s="46" t="str">
        <f>IFERROR(VLOOKUP(D2186,Sort!B:D,3,0),"")</f>
        <v/>
      </c>
      <c r="B2186" s="190" t="str">
        <f t="shared" si="234"/>
        <v>0CLOSE</v>
      </c>
      <c r="C2186" s="196"/>
      <c r="D2186" s="193"/>
      <c r="E2186" s="193" t="str">
        <f>IFERROR(VLOOKUP(D2186,Sort!B:C,2,0),"")</f>
        <v/>
      </c>
      <c r="F2186" s="194"/>
      <c r="G2186" s="195" t="str">
        <f t="shared" si="235"/>
        <v/>
      </c>
      <c r="H2186" s="243"/>
      <c r="I2186" s="197"/>
      <c r="J2186" s="243"/>
      <c r="K2186" s="197"/>
      <c r="L2186" s="198" t="str">
        <f t="shared" si="236"/>
        <v/>
      </c>
      <c r="M2186" s="199" t="str">
        <f t="shared" si="237"/>
        <v/>
      </c>
      <c r="N2186" s="200" t="str">
        <f t="shared" si="238"/>
        <v xml:space="preserve"> </v>
      </c>
      <c r="O2186" s="201"/>
      <c r="P2186" s="201"/>
      <c r="Q2186" s="202"/>
      <c r="R2186" s="202"/>
      <c r="S2186" s="202"/>
      <c r="T2186" s="193" t="str">
        <f>IFERROR(VLOOKUP(S2186,Sort!E:F,2,0),"")</f>
        <v/>
      </c>
      <c r="U2186" s="115" t="str">
        <f t="shared" si="239"/>
        <v/>
      </c>
      <c r="V2186" s="202" t="s">
        <v>422</v>
      </c>
      <c r="W2186" s="202"/>
      <c r="X2186" s="202"/>
      <c r="Y2186" s="202"/>
      <c r="Z2186" s="193"/>
      <c r="AA2186" s="193" t="s">
        <v>362</v>
      </c>
      <c r="AB2186" s="203"/>
      <c r="AC2186" s="204" t="str">
        <f t="shared" si="240"/>
        <v>CLOSE</v>
      </c>
      <c r="AD2186" s="47" t="str">
        <f t="array" ref="AD2186">IF(D2186="","",INDEX(HM_Unit!$D$1:$AE$1,MATCH(C2186,HM_Unit!$D$2:$AE$2,0)))</f>
        <v/>
      </c>
      <c r="AE2186" s="46"/>
      <c r="AF2186" s="46"/>
      <c r="AG2186" s="46"/>
      <c r="AH2186" s="46"/>
      <c r="AI2186" s="46"/>
      <c r="AJ2186" s="46"/>
      <c r="AK2186" s="46"/>
    </row>
    <row r="2187" spans="1:37" ht="12" customHeight="1">
      <c r="A2187" s="46" t="str">
        <f>IFERROR(VLOOKUP(D2187,Sort!B:D,3,0),"")</f>
        <v/>
      </c>
      <c r="B2187" s="190" t="str">
        <f t="shared" si="234"/>
        <v>0CLOSE</v>
      </c>
      <c r="C2187" s="196"/>
      <c r="D2187" s="193"/>
      <c r="E2187" s="193" t="str">
        <f>IFERROR(VLOOKUP(D2187,Sort!B:C,2,0),"")</f>
        <v/>
      </c>
      <c r="F2187" s="194"/>
      <c r="G2187" s="195" t="str">
        <f t="shared" si="235"/>
        <v/>
      </c>
      <c r="H2187" s="243"/>
      <c r="I2187" s="197"/>
      <c r="J2187" s="243"/>
      <c r="K2187" s="197"/>
      <c r="L2187" s="198" t="str">
        <f t="shared" si="236"/>
        <v/>
      </c>
      <c r="M2187" s="199" t="str">
        <f t="shared" si="237"/>
        <v/>
      </c>
      <c r="N2187" s="200" t="str">
        <f t="shared" si="238"/>
        <v xml:space="preserve"> </v>
      </c>
      <c r="O2187" s="201"/>
      <c r="P2187" s="201"/>
      <c r="Q2187" s="202"/>
      <c r="R2187" s="202"/>
      <c r="S2187" s="202"/>
      <c r="T2187" s="193" t="str">
        <f>IFERROR(VLOOKUP(S2187,Sort!E:F,2,0),"")</f>
        <v/>
      </c>
      <c r="U2187" s="115" t="str">
        <f t="shared" si="239"/>
        <v/>
      </c>
      <c r="V2187" s="202" t="s">
        <v>422</v>
      </c>
      <c r="W2187" s="202"/>
      <c r="X2187" s="202"/>
      <c r="Y2187" s="202"/>
      <c r="Z2187" s="193"/>
      <c r="AA2187" s="193" t="s">
        <v>362</v>
      </c>
      <c r="AB2187" s="203"/>
      <c r="AC2187" s="204" t="str">
        <f t="shared" si="240"/>
        <v>CLOSE</v>
      </c>
      <c r="AD2187" s="47" t="str">
        <f t="array" ref="AD2187">IF(D2187="","",INDEX(HM_Unit!$D$1:$AE$1,MATCH(C2187,HM_Unit!$D$2:$AE$2,0)))</f>
        <v/>
      </c>
      <c r="AE2187" s="46"/>
      <c r="AF2187" s="46"/>
      <c r="AG2187" s="46"/>
      <c r="AH2187" s="46"/>
      <c r="AI2187" s="46"/>
      <c r="AJ2187" s="46"/>
      <c r="AK2187" s="46"/>
    </row>
    <row r="2188" spans="1:37" ht="12" customHeight="1">
      <c r="A2188" s="46" t="str">
        <f>IFERROR(VLOOKUP(D2188,Sort!B:D,3,0),"")</f>
        <v/>
      </c>
      <c r="B2188" s="190" t="str">
        <f t="shared" si="234"/>
        <v>0CLOSE</v>
      </c>
      <c r="C2188" s="196"/>
      <c r="D2188" s="193"/>
      <c r="E2188" s="193" t="str">
        <f>IFERROR(VLOOKUP(D2188,Sort!B:C,2,0),"")</f>
        <v/>
      </c>
      <c r="F2188" s="194"/>
      <c r="G2188" s="195" t="str">
        <f t="shared" si="235"/>
        <v/>
      </c>
      <c r="H2188" s="243"/>
      <c r="I2188" s="197"/>
      <c r="J2188" s="243"/>
      <c r="K2188" s="197"/>
      <c r="L2188" s="198" t="str">
        <f t="shared" si="236"/>
        <v/>
      </c>
      <c r="M2188" s="199" t="str">
        <f t="shared" si="237"/>
        <v/>
      </c>
      <c r="N2188" s="200" t="str">
        <f t="shared" si="238"/>
        <v xml:space="preserve"> </v>
      </c>
      <c r="O2188" s="201"/>
      <c r="P2188" s="201"/>
      <c r="Q2188" s="202"/>
      <c r="R2188" s="202"/>
      <c r="S2188" s="202"/>
      <c r="T2188" s="193" t="str">
        <f>IFERROR(VLOOKUP(S2188,Sort!E:F,2,0),"")</f>
        <v/>
      </c>
      <c r="U2188" s="115" t="str">
        <f t="shared" si="239"/>
        <v/>
      </c>
      <c r="V2188" s="202" t="s">
        <v>422</v>
      </c>
      <c r="W2188" s="202"/>
      <c r="X2188" s="202"/>
      <c r="Y2188" s="202"/>
      <c r="Z2188" s="193"/>
      <c r="AA2188" s="193" t="s">
        <v>362</v>
      </c>
      <c r="AB2188" s="203"/>
      <c r="AC2188" s="204" t="str">
        <f t="shared" si="240"/>
        <v>CLOSE</v>
      </c>
      <c r="AD2188" s="47" t="str">
        <f t="array" ref="AD2188">IF(D2188="","",INDEX(HM_Unit!$D$1:$AE$1,MATCH(C2188,HM_Unit!$D$2:$AE$2,0)))</f>
        <v/>
      </c>
      <c r="AE2188" s="46"/>
      <c r="AF2188" s="46"/>
      <c r="AG2188" s="46"/>
      <c r="AH2188" s="46"/>
      <c r="AI2188" s="46"/>
      <c r="AJ2188" s="46"/>
      <c r="AK2188" s="46"/>
    </row>
    <row r="2189" spans="1:37" ht="12" customHeight="1">
      <c r="A2189" s="46" t="str">
        <f>IFERROR(VLOOKUP(D2189,Sort!B:D,3,0),"")</f>
        <v/>
      </c>
      <c r="B2189" s="190" t="str">
        <f t="shared" si="234"/>
        <v>0CLOSE</v>
      </c>
      <c r="C2189" s="196"/>
      <c r="D2189" s="193"/>
      <c r="E2189" s="193" t="str">
        <f>IFERROR(VLOOKUP(D2189,Sort!B:C,2,0),"")</f>
        <v/>
      </c>
      <c r="F2189" s="194"/>
      <c r="G2189" s="195" t="str">
        <f t="shared" si="235"/>
        <v/>
      </c>
      <c r="H2189" s="243"/>
      <c r="I2189" s="197"/>
      <c r="J2189" s="243"/>
      <c r="K2189" s="197"/>
      <c r="L2189" s="198" t="str">
        <f t="shared" si="236"/>
        <v/>
      </c>
      <c r="M2189" s="199" t="str">
        <f t="shared" si="237"/>
        <v/>
      </c>
      <c r="N2189" s="200" t="str">
        <f t="shared" si="238"/>
        <v xml:space="preserve"> </v>
      </c>
      <c r="O2189" s="201"/>
      <c r="P2189" s="201"/>
      <c r="Q2189" s="202"/>
      <c r="R2189" s="202"/>
      <c r="S2189" s="202"/>
      <c r="T2189" s="193" t="str">
        <f>IFERROR(VLOOKUP(S2189,Sort!E:F,2,0),"")</f>
        <v/>
      </c>
      <c r="U2189" s="115" t="str">
        <f t="shared" si="239"/>
        <v/>
      </c>
      <c r="V2189" s="202" t="s">
        <v>422</v>
      </c>
      <c r="W2189" s="202"/>
      <c r="X2189" s="202"/>
      <c r="Y2189" s="202"/>
      <c r="Z2189" s="193"/>
      <c r="AA2189" s="193" t="s">
        <v>362</v>
      </c>
      <c r="AB2189" s="203"/>
      <c r="AC2189" s="204" t="str">
        <f t="shared" si="240"/>
        <v>CLOSE</v>
      </c>
      <c r="AD2189" s="47" t="str">
        <f t="array" ref="AD2189">IF(D2189="","",INDEX(HM_Unit!$D$1:$AE$1,MATCH(C2189,HM_Unit!$D$2:$AE$2,0)))</f>
        <v/>
      </c>
      <c r="AE2189" s="46"/>
      <c r="AF2189" s="46"/>
      <c r="AG2189" s="46"/>
      <c r="AH2189" s="46"/>
      <c r="AI2189" s="46"/>
      <c r="AJ2189" s="46"/>
      <c r="AK2189" s="46"/>
    </row>
    <row r="2190" spans="1:37" ht="12" customHeight="1">
      <c r="A2190" s="46" t="str">
        <f>IFERROR(VLOOKUP(D2190,Sort!B:D,3,0),"")</f>
        <v/>
      </c>
      <c r="B2190" s="190" t="str">
        <f t="shared" si="234"/>
        <v>0CLOSE</v>
      </c>
      <c r="C2190" s="196"/>
      <c r="D2190" s="193"/>
      <c r="E2190" s="193" t="str">
        <f>IFERROR(VLOOKUP(D2190,Sort!B:C,2,0),"")</f>
        <v/>
      </c>
      <c r="F2190" s="194"/>
      <c r="G2190" s="195" t="str">
        <f t="shared" si="235"/>
        <v/>
      </c>
      <c r="H2190" s="243"/>
      <c r="I2190" s="197"/>
      <c r="J2190" s="243"/>
      <c r="K2190" s="197"/>
      <c r="L2190" s="198" t="str">
        <f t="shared" si="236"/>
        <v/>
      </c>
      <c r="M2190" s="199" t="str">
        <f t="shared" si="237"/>
        <v/>
      </c>
      <c r="N2190" s="200" t="str">
        <f t="shared" si="238"/>
        <v xml:space="preserve"> </v>
      </c>
      <c r="O2190" s="201"/>
      <c r="P2190" s="201"/>
      <c r="Q2190" s="202"/>
      <c r="R2190" s="202"/>
      <c r="S2190" s="202"/>
      <c r="T2190" s="193" t="str">
        <f>IFERROR(VLOOKUP(S2190,Sort!E:F,2,0),"")</f>
        <v/>
      </c>
      <c r="U2190" s="115" t="str">
        <f t="shared" si="239"/>
        <v/>
      </c>
      <c r="V2190" s="202" t="s">
        <v>422</v>
      </c>
      <c r="W2190" s="202"/>
      <c r="X2190" s="202"/>
      <c r="Y2190" s="202"/>
      <c r="Z2190" s="193"/>
      <c r="AA2190" s="193" t="s">
        <v>362</v>
      </c>
      <c r="AB2190" s="203"/>
      <c r="AC2190" s="204" t="str">
        <f t="shared" si="240"/>
        <v>CLOSE</v>
      </c>
      <c r="AD2190" s="47" t="str">
        <f t="array" ref="AD2190">IF(D2190="","",INDEX(HM_Unit!$D$1:$AE$1,MATCH(C2190,HM_Unit!$D$2:$AE$2,0)))</f>
        <v/>
      </c>
      <c r="AE2190" s="46"/>
      <c r="AF2190" s="46"/>
      <c r="AG2190" s="46"/>
      <c r="AH2190" s="46"/>
      <c r="AI2190" s="46"/>
      <c r="AJ2190" s="46"/>
      <c r="AK2190" s="46"/>
    </row>
    <row r="2191" spans="1:37" ht="12" customHeight="1">
      <c r="A2191" s="46" t="str">
        <f>IFERROR(VLOOKUP(D2191,Sort!B:D,3,0),"")</f>
        <v/>
      </c>
      <c r="B2191" s="190" t="str">
        <f t="shared" si="234"/>
        <v>0CLOSE</v>
      </c>
      <c r="C2191" s="196"/>
      <c r="D2191" s="193"/>
      <c r="E2191" s="193" t="str">
        <f>IFERROR(VLOOKUP(D2191,Sort!B:C,2,0),"")</f>
        <v/>
      </c>
      <c r="F2191" s="194"/>
      <c r="G2191" s="195" t="str">
        <f t="shared" si="235"/>
        <v/>
      </c>
      <c r="H2191" s="243"/>
      <c r="I2191" s="197"/>
      <c r="J2191" s="243"/>
      <c r="K2191" s="197"/>
      <c r="L2191" s="198" t="str">
        <f t="shared" si="236"/>
        <v/>
      </c>
      <c r="M2191" s="199" t="str">
        <f t="shared" si="237"/>
        <v/>
      </c>
      <c r="N2191" s="200" t="str">
        <f t="shared" si="238"/>
        <v xml:space="preserve"> </v>
      </c>
      <c r="O2191" s="201"/>
      <c r="P2191" s="201"/>
      <c r="Q2191" s="202"/>
      <c r="R2191" s="202"/>
      <c r="S2191" s="202"/>
      <c r="T2191" s="193" t="str">
        <f>IFERROR(VLOOKUP(S2191,Sort!E:F,2,0),"")</f>
        <v/>
      </c>
      <c r="U2191" s="115" t="str">
        <f t="shared" si="239"/>
        <v/>
      </c>
      <c r="V2191" s="202" t="s">
        <v>422</v>
      </c>
      <c r="W2191" s="202"/>
      <c r="X2191" s="202"/>
      <c r="Y2191" s="202"/>
      <c r="Z2191" s="193"/>
      <c r="AA2191" s="193" t="s">
        <v>362</v>
      </c>
      <c r="AB2191" s="203"/>
      <c r="AC2191" s="204" t="str">
        <f t="shared" si="240"/>
        <v>CLOSE</v>
      </c>
      <c r="AD2191" s="47" t="str">
        <f t="array" ref="AD2191">IF(D2191="","",INDEX(HM_Unit!$D$1:$AE$1,MATCH(C2191,HM_Unit!$D$2:$AE$2,0)))</f>
        <v/>
      </c>
      <c r="AE2191" s="46"/>
      <c r="AF2191" s="46"/>
      <c r="AG2191" s="46"/>
      <c r="AH2191" s="46"/>
      <c r="AI2191" s="46"/>
      <c r="AJ2191" s="46"/>
      <c r="AK2191" s="46"/>
    </row>
    <row r="2192" spans="1:37" ht="12" customHeight="1">
      <c r="A2192" s="46" t="str">
        <f>IFERROR(VLOOKUP(D2192,Sort!B:D,3,0),"")</f>
        <v/>
      </c>
      <c r="B2192" s="190" t="str">
        <f t="shared" si="234"/>
        <v>0CLOSE</v>
      </c>
      <c r="C2192" s="196"/>
      <c r="D2192" s="193"/>
      <c r="E2192" s="193" t="str">
        <f>IFERROR(VLOOKUP(D2192,Sort!B:C,2,0),"")</f>
        <v/>
      </c>
      <c r="F2192" s="194"/>
      <c r="G2192" s="195" t="str">
        <f t="shared" si="235"/>
        <v/>
      </c>
      <c r="H2192" s="243"/>
      <c r="I2192" s="197"/>
      <c r="J2192" s="243"/>
      <c r="K2192" s="197"/>
      <c r="L2192" s="198" t="str">
        <f t="shared" si="236"/>
        <v/>
      </c>
      <c r="M2192" s="199" t="str">
        <f t="shared" si="237"/>
        <v/>
      </c>
      <c r="N2192" s="200" t="str">
        <f t="shared" si="238"/>
        <v xml:space="preserve"> </v>
      </c>
      <c r="O2192" s="201"/>
      <c r="P2192" s="201"/>
      <c r="Q2192" s="202"/>
      <c r="R2192" s="202"/>
      <c r="S2192" s="202"/>
      <c r="T2192" s="193" t="str">
        <f>IFERROR(VLOOKUP(S2192,Sort!E:F,2,0),"")</f>
        <v/>
      </c>
      <c r="U2192" s="115" t="str">
        <f t="shared" si="239"/>
        <v/>
      </c>
      <c r="V2192" s="202" t="s">
        <v>422</v>
      </c>
      <c r="W2192" s="202"/>
      <c r="X2192" s="202"/>
      <c r="Y2192" s="202"/>
      <c r="Z2192" s="193"/>
      <c r="AA2192" s="193" t="s">
        <v>362</v>
      </c>
      <c r="AB2192" s="203"/>
      <c r="AC2192" s="204" t="str">
        <f t="shared" si="240"/>
        <v>CLOSE</v>
      </c>
      <c r="AD2192" s="47" t="str">
        <f t="array" ref="AD2192">IF(D2192="","",INDEX(HM_Unit!$D$1:$AE$1,MATCH(C2192,HM_Unit!$D$2:$AE$2,0)))</f>
        <v/>
      </c>
      <c r="AE2192" s="46"/>
      <c r="AF2192" s="46"/>
      <c r="AG2192" s="46"/>
      <c r="AH2192" s="46"/>
      <c r="AI2192" s="46"/>
      <c r="AJ2192" s="46"/>
      <c r="AK2192" s="46"/>
    </row>
    <row r="2193" spans="1:37" ht="12" customHeight="1">
      <c r="A2193" s="46" t="str">
        <f>IFERROR(VLOOKUP(D2193,Sort!B:D,3,0),"")</f>
        <v/>
      </c>
      <c r="B2193" s="190" t="str">
        <f t="shared" si="234"/>
        <v>0CLOSE</v>
      </c>
      <c r="C2193" s="196"/>
      <c r="D2193" s="193"/>
      <c r="E2193" s="193" t="str">
        <f>IFERROR(VLOOKUP(D2193,Sort!B:C,2,0),"")</f>
        <v/>
      </c>
      <c r="F2193" s="194"/>
      <c r="G2193" s="195" t="str">
        <f t="shared" si="235"/>
        <v/>
      </c>
      <c r="H2193" s="243"/>
      <c r="I2193" s="197"/>
      <c r="J2193" s="243"/>
      <c r="K2193" s="197"/>
      <c r="L2193" s="198" t="str">
        <f t="shared" si="236"/>
        <v/>
      </c>
      <c r="M2193" s="199" t="str">
        <f t="shared" si="237"/>
        <v/>
      </c>
      <c r="N2193" s="200" t="str">
        <f t="shared" si="238"/>
        <v xml:space="preserve"> </v>
      </c>
      <c r="O2193" s="201"/>
      <c r="P2193" s="201"/>
      <c r="Q2193" s="202"/>
      <c r="R2193" s="202"/>
      <c r="S2193" s="202"/>
      <c r="T2193" s="193" t="str">
        <f>IFERROR(VLOOKUP(S2193,Sort!E:F,2,0),"")</f>
        <v/>
      </c>
      <c r="U2193" s="115" t="str">
        <f t="shared" si="239"/>
        <v/>
      </c>
      <c r="V2193" s="202" t="s">
        <v>422</v>
      </c>
      <c r="W2193" s="202"/>
      <c r="X2193" s="202"/>
      <c r="Y2193" s="202"/>
      <c r="Z2193" s="193"/>
      <c r="AA2193" s="193" t="s">
        <v>362</v>
      </c>
      <c r="AB2193" s="203"/>
      <c r="AC2193" s="204" t="str">
        <f t="shared" si="240"/>
        <v>CLOSE</v>
      </c>
      <c r="AD2193" s="47" t="str">
        <f t="array" ref="AD2193">IF(D2193="","",INDEX(HM_Unit!$D$1:$AE$1,MATCH(C2193,HM_Unit!$D$2:$AE$2,0)))</f>
        <v/>
      </c>
      <c r="AE2193" s="46"/>
      <c r="AF2193" s="46"/>
      <c r="AG2193" s="46"/>
      <c r="AH2193" s="46"/>
      <c r="AI2193" s="46"/>
      <c r="AJ2193" s="46"/>
      <c r="AK2193" s="46"/>
    </row>
    <row r="2194" spans="1:37" ht="12" customHeight="1">
      <c r="A2194" s="46" t="str">
        <f>IFERROR(VLOOKUP(D2194,Sort!B:D,3,0),"")</f>
        <v/>
      </c>
      <c r="B2194" s="190" t="str">
        <f t="shared" si="234"/>
        <v>0CLOSE</v>
      </c>
      <c r="C2194" s="196"/>
      <c r="D2194" s="193"/>
      <c r="E2194" s="193" t="str">
        <f>IFERROR(VLOOKUP(D2194,Sort!B:C,2,0),"")</f>
        <v/>
      </c>
      <c r="F2194" s="194"/>
      <c r="G2194" s="195" t="str">
        <f t="shared" si="235"/>
        <v/>
      </c>
      <c r="H2194" s="243"/>
      <c r="I2194" s="197"/>
      <c r="J2194" s="243"/>
      <c r="K2194" s="197"/>
      <c r="L2194" s="198" t="str">
        <f t="shared" si="236"/>
        <v/>
      </c>
      <c r="M2194" s="199" t="str">
        <f t="shared" si="237"/>
        <v/>
      </c>
      <c r="N2194" s="200" t="str">
        <f t="shared" si="238"/>
        <v xml:space="preserve"> </v>
      </c>
      <c r="O2194" s="201"/>
      <c r="P2194" s="201"/>
      <c r="Q2194" s="202"/>
      <c r="R2194" s="202"/>
      <c r="S2194" s="202"/>
      <c r="T2194" s="193" t="str">
        <f>IFERROR(VLOOKUP(S2194,Sort!E:F,2,0),"")</f>
        <v/>
      </c>
      <c r="U2194" s="115" t="str">
        <f t="shared" si="239"/>
        <v/>
      </c>
      <c r="V2194" s="202" t="s">
        <v>422</v>
      </c>
      <c r="W2194" s="202"/>
      <c r="X2194" s="202"/>
      <c r="Y2194" s="202"/>
      <c r="Z2194" s="193"/>
      <c r="AA2194" s="193" t="s">
        <v>362</v>
      </c>
      <c r="AB2194" s="203"/>
      <c r="AC2194" s="204" t="str">
        <f t="shared" si="240"/>
        <v>CLOSE</v>
      </c>
      <c r="AD2194" s="47" t="str">
        <f t="array" ref="AD2194">IF(D2194="","",INDEX(HM_Unit!$D$1:$AE$1,MATCH(C2194,HM_Unit!$D$2:$AE$2,0)))</f>
        <v/>
      </c>
      <c r="AE2194" s="46"/>
      <c r="AF2194" s="46"/>
      <c r="AG2194" s="46"/>
      <c r="AH2194" s="46"/>
      <c r="AI2194" s="46"/>
      <c r="AJ2194" s="46"/>
      <c r="AK2194" s="46"/>
    </row>
    <row r="2195" spans="1:37" ht="12" customHeight="1">
      <c r="A2195" s="46" t="str">
        <f>IFERROR(VLOOKUP(D2195,Sort!B:D,3,0),"")</f>
        <v/>
      </c>
      <c r="B2195" s="190" t="str">
        <f t="shared" si="234"/>
        <v>0CLOSE</v>
      </c>
      <c r="C2195" s="196"/>
      <c r="D2195" s="193"/>
      <c r="E2195" s="193" t="str">
        <f>IFERROR(VLOOKUP(D2195,Sort!B:C,2,0),"")</f>
        <v/>
      </c>
      <c r="F2195" s="194"/>
      <c r="G2195" s="195" t="str">
        <f t="shared" si="235"/>
        <v/>
      </c>
      <c r="H2195" s="243"/>
      <c r="I2195" s="197"/>
      <c r="J2195" s="243"/>
      <c r="K2195" s="197"/>
      <c r="L2195" s="198" t="str">
        <f t="shared" si="236"/>
        <v/>
      </c>
      <c r="M2195" s="199" t="str">
        <f t="shared" si="237"/>
        <v/>
      </c>
      <c r="N2195" s="200" t="str">
        <f t="shared" si="238"/>
        <v xml:space="preserve"> </v>
      </c>
      <c r="O2195" s="201"/>
      <c r="P2195" s="201"/>
      <c r="Q2195" s="202"/>
      <c r="R2195" s="202"/>
      <c r="S2195" s="202"/>
      <c r="T2195" s="193" t="str">
        <f>IFERROR(VLOOKUP(S2195,Sort!E:F,2,0),"")</f>
        <v/>
      </c>
      <c r="U2195" s="115" t="str">
        <f t="shared" si="239"/>
        <v/>
      </c>
      <c r="V2195" s="202" t="s">
        <v>422</v>
      </c>
      <c r="W2195" s="202"/>
      <c r="X2195" s="202"/>
      <c r="Y2195" s="202"/>
      <c r="Z2195" s="193"/>
      <c r="AA2195" s="193" t="s">
        <v>362</v>
      </c>
      <c r="AB2195" s="203"/>
      <c r="AC2195" s="204" t="str">
        <f t="shared" si="240"/>
        <v>CLOSE</v>
      </c>
      <c r="AD2195" s="47" t="str">
        <f t="array" ref="AD2195">IF(D2195="","",INDEX(HM_Unit!$D$1:$AE$1,MATCH(C2195,HM_Unit!$D$2:$AE$2,0)))</f>
        <v/>
      </c>
      <c r="AE2195" s="46"/>
      <c r="AF2195" s="46"/>
      <c r="AG2195" s="46"/>
      <c r="AH2195" s="46"/>
      <c r="AI2195" s="46"/>
      <c r="AJ2195" s="46"/>
      <c r="AK2195" s="46"/>
    </row>
    <row r="2196" spans="1:37" ht="12" customHeight="1">
      <c r="A2196" s="46" t="str">
        <f>IFERROR(VLOOKUP(D2196,Sort!B:D,3,0),"")</f>
        <v/>
      </c>
      <c r="B2196" s="190" t="str">
        <f t="shared" si="234"/>
        <v>0CLOSE</v>
      </c>
      <c r="C2196" s="196"/>
      <c r="D2196" s="193"/>
      <c r="E2196" s="193" t="str">
        <f>IFERROR(VLOOKUP(D2196,Sort!B:C,2,0),"")</f>
        <v/>
      </c>
      <c r="F2196" s="194"/>
      <c r="G2196" s="195" t="str">
        <f t="shared" si="235"/>
        <v/>
      </c>
      <c r="H2196" s="243"/>
      <c r="I2196" s="197"/>
      <c r="J2196" s="243"/>
      <c r="K2196" s="197"/>
      <c r="L2196" s="198" t="str">
        <f t="shared" si="236"/>
        <v/>
      </c>
      <c r="M2196" s="199" t="str">
        <f t="shared" si="237"/>
        <v/>
      </c>
      <c r="N2196" s="200" t="str">
        <f t="shared" si="238"/>
        <v xml:space="preserve"> </v>
      </c>
      <c r="O2196" s="201"/>
      <c r="P2196" s="201"/>
      <c r="Q2196" s="202"/>
      <c r="R2196" s="202"/>
      <c r="S2196" s="202"/>
      <c r="T2196" s="193" t="str">
        <f>IFERROR(VLOOKUP(S2196,Sort!E:F,2,0),"")</f>
        <v/>
      </c>
      <c r="U2196" s="115" t="str">
        <f t="shared" si="239"/>
        <v/>
      </c>
      <c r="V2196" s="202" t="s">
        <v>422</v>
      </c>
      <c r="W2196" s="202"/>
      <c r="X2196" s="202"/>
      <c r="Y2196" s="202"/>
      <c r="Z2196" s="193"/>
      <c r="AA2196" s="193" t="s">
        <v>362</v>
      </c>
      <c r="AB2196" s="203"/>
      <c r="AC2196" s="204" t="str">
        <f t="shared" si="240"/>
        <v>CLOSE</v>
      </c>
      <c r="AD2196" s="47" t="str">
        <f t="array" ref="AD2196">IF(D2196="","",INDEX(HM_Unit!$D$1:$AE$1,MATCH(C2196,HM_Unit!$D$2:$AE$2,0)))</f>
        <v/>
      </c>
      <c r="AE2196" s="46"/>
      <c r="AF2196" s="46"/>
      <c r="AG2196" s="46"/>
      <c r="AH2196" s="46"/>
      <c r="AI2196" s="46"/>
      <c r="AJ2196" s="46"/>
      <c r="AK2196" s="46"/>
    </row>
    <row r="2197" spans="1:37" ht="12" customHeight="1">
      <c r="A2197" s="46" t="str">
        <f>IFERROR(VLOOKUP(D2197,Sort!B:D,3,0),"")</f>
        <v/>
      </c>
      <c r="B2197" s="190" t="str">
        <f t="shared" si="234"/>
        <v>0CLOSE</v>
      </c>
      <c r="C2197" s="196"/>
      <c r="D2197" s="193"/>
      <c r="E2197" s="193" t="str">
        <f>IFERROR(VLOOKUP(D2197,Sort!B:C,2,0),"")</f>
        <v/>
      </c>
      <c r="F2197" s="194"/>
      <c r="G2197" s="195" t="str">
        <f t="shared" si="235"/>
        <v/>
      </c>
      <c r="H2197" s="243"/>
      <c r="I2197" s="197"/>
      <c r="J2197" s="243"/>
      <c r="K2197" s="197"/>
      <c r="L2197" s="198" t="str">
        <f t="shared" si="236"/>
        <v/>
      </c>
      <c r="M2197" s="199" t="str">
        <f t="shared" si="237"/>
        <v/>
      </c>
      <c r="N2197" s="200" t="str">
        <f t="shared" si="238"/>
        <v xml:space="preserve"> </v>
      </c>
      <c r="O2197" s="201"/>
      <c r="P2197" s="201"/>
      <c r="Q2197" s="202"/>
      <c r="R2197" s="202"/>
      <c r="S2197" s="202"/>
      <c r="T2197" s="193" t="str">
        <f>IFERROR(VLOOKUP(S2197,Sort!E:F,2,0),"")</f>
        <v/>
      </c>
      <c r="U2197" s="115" t="str">
        <f t="shared" si="239"/>
        <v/>
      </c>
      <c r="V2197" s="202" t="s">
        <v>422</v>
      </c>
      <c r="W2197" s="202"/>
      <c r="X2197" s="202"/>
      <c r="Y2197" s="202"/>
      <c r="Z2197" s="193"/>
      <c r="AA2197" s="193" t="s">
        <v>362</v>
      </c>
      <c r="AB2197" s="203"/>
      <c r="AC2197" s="204" t="str">
        <f t="shared" si="240"/>
        <v>CLOSE</v>
      </c>
      <c r="AD2197" s="47" t="str">
        <f t="array" ref="AD2197">IF(D2197="","",INDEX(HM_Unit!$D$1:$AE$1,MATCH(C2197,HM_Unit!$D$2:$AE$2,0)))</f>
        <v/>
      </c>
      <c r="AE2197" s="46"/>
      <c r="AF2197" s="46"/>
      <c r="AG2197" s="46"/>
      <c r="AH2197" s="46"/>
      <c r="AI2197" s="46"/>
      <c r="AJ2197" s="46"/>
      <c r="AK2197" s="46"/>
    </row>
    <row r="2198" spans="1:37" ht="12" customHeight="1">
      <c r="A2198" s="46" t="str">
        <f>IFERROR(VLOOKUP(D2198,Sort!B:D,3,0),"")</f>
        <v/>
      </c>
      <c r="B2198" s="190" t="str">
        <f t="shared" si="234"/>
        <v>0CLOSE</v>
      </c>
      <c r="C2198" s="196"/>
      <c r="D2198" s="193"/>
      <c r="E2198" s="193" t="str">
        <f>IFERROR(VLOOKUP(D2198,Sort!B:C,2,0),"")</f>
        <v/>
      </c>
      <c r="F2198" s="194"/>
      <c r="G2198" s="195" t="str">
        <f t="shared" si="235"/>
        <v/>
      </c>
      <c r="H2198" s="243"/>
      <c r="I2198" s="197"/>
      <c r="J2198" s="243"/>
      <c r="K2198" s="197"/>
      <c r="L2198" s="198" t="str">
        <f t="shared" si="236"/>
        <v/>
      </c>
      <c r="M2198" s="199" t="str">
        <f t="shared" si="237"/>
        <v/>
      </c>
      <c r="N2198" s="200" t="str">
        <f t="shared" si="238"/>
        <v xml:space="preserve"> </v>
      </c>
      <c r="O2198" s="201"/>
      <c r="P2198" s="201"/>
      <c r="Q2198" s="202"/>
      <c r="R2198" s="202"/>
      <c r="S2198" s="202"/>
      <c r="T2198" s="193" t="str">
        <f>IFERROR(VLOOKUP(S2198,Sort!E:F,2,0),"")</f>
        <v/>
      </c>
      <c r="U2198" s="115" t="str">
        <f t="shared" si="239"/>
        <v/>
      </c>
      <c r="V2198" s="202" t="s">
        <v>422</v>
      </c>
      <c r="W2198" s="202"/>
      <c r="X2198" s="202"/>
      <c r="Y2198" s="202"/>
      <c r="Z2198" s="193"/>
      <c r="AA2198" s="193" t="s">
        <v>362</v>
      </c>
      <c r="AB2198" s="203"/>
      <c r="AC2198" s="204" t="str">
        <f t="shared" si="240"/>
        <v>CLOSE</v>
      </c>
      <c r="AD2198" s="47" t="str">
        <f t="array" ref="AD2198">IF(D2198="","",INDEX(HM_Unit!$D$1:$AE$1,MATCH(C2198,HM_Unit!$D$2:$AE$2,0)))</f>
        <v/>
      </c>
      <c r="AE2198" s="46"/>
      <c r="AF2198" s="46"/>
      <c r="AG2198" s="46"/>
      <c r="AH2198" s="46"/>
      <c r="AI2198" s="46"/>
      <c r="AJ2198" s="46"/>
      <c r="AK2198" s="46"/>
    </row>
    <row r="2199" spans="1:37" ht="12" customHeight="1">
      <c r="A2199" s="46" t="str">
        <f>IFERROR(VLOOKUP(D2199,Sort!B:D,3,0),"")</f>
        <v/>
      </c>
      <c r="B2199" s="190" t="str">
        <f t="shared" si="234"/>
        <v>0CLOSE</v>
      </c>
      <c r="C2199" s="196"/>
      <c r="D2199" s="193"/>
      <c r="E2199" s="193" t="str">
        <f>IFERROR(VLOOKUP(D2199,Sort!B:C,2,0),"")</f>
        <v/>
      </c>
      <c r="F2199" s="194"/>
      <c r="G2199" s="195" t="str">
        <f t="shared" si="235"/>
        <v/>
      </c>
      <c r="H2199" s="243"/>
      <c r="I2199" s="197"/>
      <c r="J2199" s="243"/>
      <c r="K2199" s="197"/>
      <c r="L2199" s="198" t="str">
        <f t="shared" si="236"/>
        <v/>
      </c>
      <c r="M2199" s="199" t="str">
        <f t="shared" si="237"/>
        <v/>
      </c>
      <c r="N2199" s="200" t="str">
        <f t="shared" si="238"/>
        <v xml:space="preserve"> </v>
      </c>
      <c r="O2199" s="201"/>
      <c r="P2199" s="201"/>
      <c r="Q2199" s="202"/>
      <c r="R2199" s="202"/>
      <c r="S2199" s="202"/>
      <c r="T2199" s="193" t="str">
        <f>IFERROR(VLOOKUP(S2199,Sort!E:F,2,0),"")</f>
        <v/>
      </c>
      <c r="U2199" s="115" t="str">
        <f t="shared" si="239"/>
        <v/>
      </c>
      <c r="V2199" s="202" t="s">
        <v>422</v>
      </c>
      <c r="W2199" s="202"/>
      <c r="X2199" s="202"/>
      <c r="Y2199" s="202"/>
      <c r="Z2199" s="193"/>
      <c r="AA2199" s="193" t="s">
        <v>362</v>
      </c>
      <c r="AB2199" s="203"/>
      <c r="AC2199" s="204" t="str">
        <f t="shared" si="240"/>
        <v>CLOSE</v>
      </c>
      <c r="AD2199" s="47" t="str">
        <f t="array" ref="AD2199">IF(D2199="","",INDEX(HM_Unit!$D$1:$AE$1,MATCH(C2199,HM_Unit!$D$2:$AE$2,0)))</f>
        <v/>
      </c>
      <c r="AE2199" s="46"/>
      <c r="AF2199" s="46"/>
      <c r="AG2199" s="46"/>
      <c r="AH2199" s="46"/>
      <c r="AI2199" s="46"/>
      <c r="AJ2199" s="46"/>
      <c r="AK2199" s="46"/>
    </row>
    <row r="2200" spans="1:37" ht="12" customHeight="1">
      <c r="A2200" s="46" t="str">
        <f>IFERROR(VLOOKUP(D2200,Sort!B:D,3,0),"")</f>
        <v/>
      </c>
      <c r="B2200" s="190" t="str">
        <f t="shared" si="234"/>
        <v>0CLOSE</v>
      </c>
      <c r="C2200" s="196"/>
      <c r="D2200" s="193"/>
      <c r="E2200" s="193" t="str">
        <f>IFERROR(VLOOKUP(D2200,Sort!B:C,2,0),"")</f>
        <v/>
      </c>
      <c r="F2200" s="194"/>
      <c r="G2200" s="195" t="str">
        <f t="shared" si="235"/>
        <v/>
      </c>
      <c r="H2200" s="243"/>
      <c r="I2200" s="197"/>
      <c r="J2200" s="243"/>
      <c r="K2200" s="197"/>
      <c r="L2200" s="198" t="str">
        <f t="shared" si="236"/>
        <v/>
      </c>
      <c r="M2200" s="199" t="str">
        <f t="shared" si="237"/>
        <v/>
      </c>
      <c r="N2200" s="200" t="str">
        <f t="shared" si="238"/>
        <v xml:space="preserve"> </v>
      </c>
      <c r="O2200" s="201"/>
      <c r="P2200" s="201"/>
      <c r="Q2200" s="202"/>
      <c r="R2200" s="202"/>
      <c r="S2200" s="202"/>
      <c r="T2200" s="193" t="str">
        <f>IFERROR(VLOOKUP(S2200,Sort!E:F,2,0),"")</f>
        <v/>
      </c>
      <c r="U2200" s="115" t="str">
        <f t="shared" si="239"/>
        <v/>
      </c>
      <c r="V2200" s="202" t="s">
        <v>422</v>
      </c>
      <c r="W2200" s="202"/>
      <c r="X2200" s="202"/>
      <c r="Y2200" s="202"/>
      <c r="Z2200" s="193"/>
      <c r="AA2200" s="193" t="s">
        <v>362</v>
      </c>
      <c r="AB2200" s="203"/>
      <c r="AC2200" s="204" t="str">
        <f t="shared" si="240"/>
        <v>CLOSE</v>
      </c>
      <c r="AD2200" s="47" t="str">
        <f t="array" ref="AD2200">IF(D2200="","",INDEX(HM_Unit!$D$1:$AE$1,MATCH(C2200,HM_Unit!$D$2:$AE$2,0)))</f>
        <v/>
      </c>
      <c r="AE2200" s="46"/>
      <c r="AF2200" s="46"/>
      <c r="AG2200" s="46"/>
      <c r="AH2200" s="46"/>
      <c r="AI2200" s="46"/>
      <c r="AJ2200" s="46"/>
      <c r="AK2200" s="46"/>
    </row>
    <row r="2201" spans="1:37" ht="12" customHeight="1">
      <c r="A2201" s="46" t="str">
        <f>IFERROR(VLOOKUP(D2201,Sort!B:D,3,0),"")</f>
        <v/>
      </c>
      <c r="B2201" s="190" t="str">
        <f t="shared" si="234"/>
        <v>0CLOSE</v>
      </c>
      <c r="C2201" s="196"/>
      <c r="D2201" s="193"/>
      <c r="E2201" s="193" t="str">
        <f>IFERROR(VLOOKUP(D2201,Sort!B:C,2,0),"")</f>
        <v/>
      </c>
      <c r="F2201" s="194"/>
      <c r="G2201" s="195" t="str">
        <f t="shared" si="235"/>
        <v/>
      </c>
      <c r="H2201" s="243"/>
      <c r="I2201" s="197"/>
      <c r="J2201" s="243"/>
      <c r="K2201" s="197"/>
      <c r="L2201" s="198" t="str">
        <f t="shared" si="236"/>
        <v/>
      </c>
      <c r="M2201" s="199" t="str">
        <f t="shared" si="237"/>
        <v/>
      </c>
      <c r="N2201" s="200" t="str">
        <f t="shared" si="238"/>
        <v xml:space="preserve"> </v>
      </c>
      <c r="O2201" s="201"/>
      <c r="P2201" s="201"/>
      <c r="Q2201" s="202"/>
      <c r="R2201" s="202"/>
      <c r="S2201" s="202"/>
      <c r="T2201" s="193" t="str">
        <f>IFERROR(VLOOKUP(S2201,Sort!E:F,2,0),"")</f>
        <v/>
      </c>
      <c r="U2201" s="115" t="str">
        <f t="shared" si="239"/>
        <v/>
      </c>
      <c r="V2201" s="202" t="s">
        <v>422</v>
      </c>
      <c r="W2201" s="202"/>
      <c r="X2201" s="202"/>
      <c r="Y2201" s="202"/>
      <c r="Z2201" s="193"/>
      <c r="AA2201" s="193" t="s">
        <v>362</v>
      </c>
      <c r="AB2201" s="203"/>
      <c r="AC2201" s="204" t="str">
        <f t="shared" si="240"/>
        <v>CLOSE</v>
      </c>
      <c r="AD2201" s="47" t="str">
        <f t="array" ref="AD2201">IF(D2201="","",INDEX(HM_Unit!$D$1:$AE$1,MATCH(C2201,HM_Unit!$D$2:$AE$2,0)))</f>
        <v/>
      </c>
      <c r="AE2201" s="46"/>
      <c r="AF2201" s="46"/>
      <c r="AG2201" s="46"/>
      <c r="AH2201" s="46"/>
      <c r="AI2201" s="46"/>
      <c r="AJ2201" s="46"/>
      <c r="AK2201" s="46"/>
    </row>
    <row r="2202" spans="1:37" ht="12" customHeight="1">
      <c r="A2202" s="46" t="str">
        <f>IFERROR(VLOOKUP(D2202,Sort!B:D,3,0),"")</f>
        <v/>
      </c>
      <c r="B2202" s="190" t="str">
        <f t="shared" si="234"/>
        <v>0CLOSE</v>
      </c>
      <c r="C2202" s="196"/>
      <c r="D2202" s="193"/>
      <c r="E2202" s="193" t="str">
        <f>IFERROR(VLOOKUP(D2202,Sort!B:C,2,0),"")</f>
        <v/>
      </c>
      <c r="F2202" s="194"/>
      <c r="G2202" s="195" t="str">
        <f t="shared" si="235"/>
        <v/>
      </c>
      <c r="H2202" s="243"/>
      <c r="I2202" s="197"/>
      <c r="J2202" s="243"/>
      <c r="K2202" s="197"/>
      <c r="L2202" s="198" t="str">
        <f t="shared" si="236"/>
        <v/>
      </c>
      <c r="M2202" s="199" t="str">
        <f t="shared" si="237"/>
        <v/>
      </c>
      <c r="N2202" s="200" t="str">
        <f t="shared" si="238"/>
        <v xml:space="preserve"> </v>
      </c>
      <c r="O2202" s="201"/>
      <c r="P2202" s="201"/>
      <c r="Q2202" s="202"/>
      <c r="R2202" s="202"/>
      <c r="S2202" s="202"/>
      <c r="T2202" s="193" t="str">
        <f>IFERROR(VLOOKUP(S2202,Sort!E:F,2,0),"")</f>
        <v/>
      </c>
      <c r="U2202" s="115" t="str">
        <f t="shared" si="239"/>
        <v/>
      </c>
      <c r="V2202" s="202" t="s">
        <v>422</v>
      </c>
      <c r="W2202" s="202"/>
      <c r="X2202" s="202"/>
      <c r="Y2202" s="202"/>
      <c r="Z2202" s="193"/>
      <c r="AA2202" s="193" t="s">
        <v>362</v>
      </c>
      <c r="AB2202" s="203"/>
      <c r="AC2202" s="204" t="str">
        <f t="shared" si="240"/>
        <v>CLOSE</v>
      </c>
      <c r="AD2202" s="47" t="str">
        <f t="array" ref="AD2202">IF(D2202="","",INDEX(HM_Unit!$D$1:$AE$1,MATCH(C2202,HM_Unit!$D$2:$AE$2,0)))</f>
        <v/>
      </c>
      <c r="AE2202" s="46"/>
      <c r="AF2202" s="46"/>
      <c r="AG2202" s="46"/>
      <c r="AH2202" s="46"/>
      <c r="AI2202" s="46"/>
      <c r="AJ2202" s="46"/>
      <c r="AK2202" s="46"/>
    </row>
    <row r="2203" spans="1:37" ht="12" customHeight="1">
      <c r="A2203" s="46" t="str">
        <f>IFERROR(VLOOKUP(D2203,Sort!B:D,3,0),"")</f>
        <v/>
      </c>
      <c r="B2203" s="190" t="str">
        <f t="shared" si="234"/>
        <v>0CLOSE</v>
      </c>
      <c r="C2203" s="196"/>
      <c r="D2203" s="193"/>
      <c r="E2203" s="193" t="str">
        <f>IFERROR(VLOOKUP(D2203,Sort!B:C,2,0),"")</f>
        <v/>
      </c>
      <c r="F2203" s="194"/>
      <c r="G2203" s="195" t="str">
        <f t="shared" si="235"/>
        <v/>
      </c>
      <c r="H2203" s="243"/>
      <c r="I2203" s="197"/>
      <c r="J2203" s="243"/>
      <c r="K2203" s="197"/>
      <c r="L2203" s="198" t="str">
        <f t="shared" si="236"/>
        <v/>
      </c>
      <c r="M2203" s="199" t="str">
        <f t="shared" si="237"/>
        <v/>
      </c>
      <c r="N2203" s="200" t="str">
        <f t="shared" si="238"/>
        <v xml:space="preserve"> </v>
      </c>
      <c r="O2203" s="201"/>
      <c r="P2203" s="201"/>
      <c r="Q2203" s="202"/>
      <c r="R2203" s="202"/>
      <c r="S2203" s="202"/>
      <c r="T2203" s="193" t="str">
        <f>IFERROR(VLOOKUP(S2203,Sort!E:F,2,0),"")</f>
        <v/>
      </c>
      <c r="U2203" s="115" t="str">
        <f t="shared" si="239"/>
        <v/>
      </c>
      <c r="V2203" s="202" t="s">
        <v>422</v>
      </c>
      <c r="W2203" s="202"/>
      <c r="X2203" s="202"/>
      <c r="Y2203" s="202"/>
      <c r="Z2203" s="193"/>
      <c r="AA2203" s="193" t="s">
        <v>362</v>
      </c>
      <c r="AB2203" s="203"/>
      <c r="AC2203" s="204" t="str">
        <f t="shared" si="240"/>
        <v>CLOSE</v>
      </c>
      <c r="AD2203" s="47" t="str">
        <f t="array" ref="AD2203">IF(D2203="","",INDEX(HM_Unit!$D$1:$AE$1,MATCH(C2203,HM_Unit!$D$2:$AE$2,0)))</f>
        <v/>
      </c>
      <c r="AE2203" s="46"/>
      <c r="AF2203" s="46"/>
      <c r="AG2203" s="46"/>
      <c r="AH2203" s="46"/>
      <c r="AI2203" s="46"/>
      <c r="AJ2203" s="46"/>
      <c r="AK2203" s="46"/>
    </row>
    <row r="2204" spans="1:37" ht="12" customHeight="1">
      <c r="A2204" s="46" t="str">
        <f>IFERROR(VLOOKUP(D2204,Sort!B:D,3,0),"")</f>
        <v/>
      </c>
      <c r="B2204" s="190" t="str">
        <f t="shared" si="234"/>
        <v>0CLOSE</v>
      </c>
      <c r="C2204" s="196"/>
      <c r="D2204" s="193"/>
      <c r="E2204" s="193" t="str">
        <f>IFERROR(VLOOKUP(D2204,Sort!B:C,2,0),"")</f>
        <v/>
      </c>
      <c r="F2204" s="194"/>
      <c r="G2204" s="195" t="str">
        <f t="shared" si="235"/>
        <v/>
      </c>
      <c r="H2204" s="243"/>
      <c r="I2204" s="197"/>
      <c r="J2204" s="243"/>
      <c r="K2204" s="197"/>
      <c r="L2204" s="198" t="str">
        <f t="shared" si="236"/>
        <v/>
      </c>
      <c r="M2204" s="199" t="str">
        <f t="shared" si="237"/>
        <v/>
      </c>
      <c r="N2204" s="200" t="str">
        <f t="shared" si="238"/>
        <v xml:space="preserve"> </v>
      </c>
      <c r="O2204" s="201"/>
      <c r="P2204" s="201"/>
      <c r="Q2204" s="202"/>
      <c r="R2204" s="202"/>
      <c r="S2204" s="202"/>
      <c r="T2204" s="193" t="str">
        <f>IFERROR(VLOOKUP(S2204,Sort!E:F,2,0),"")</f>
        <v/>
      </c>
      <c r="U2204" s="115" t="str">
        <f t="shared" si="239"/>
        <v/>
      </c>
      <c r="V2204" s="202" t="s">
        <v>422</v>
      </c>
      <c r="W2204" s="202"/>
      <c r="X2204" s="202"/>
      <c r="Y2204" s="202"/>
      <c r="Z2204" s="193"/>
      <c r="AA2204" s="193" t="s">
        <v>362</v>
      </c>
      <c r="AB2204" s="203"/>
      <c r="AC2204" s="204" t="str">
        <f t="shared" si="240"/>
        <v>CLOSE</v>
      </c>
      <c r="AD2204" s="47" t="str">
        <f t="array" ref="AD2204">IF(D2204="","",INDEX(HM_Unit!$D$1:$AE$1,MATCH(C2204,HM_Unit!$D$2:$AE$2,0)))</f>
        <v/>
      </c>
      <c r="AE2204" s="46"/>
      <c r="AF2204" s="46"/>
      <c r="AG2204" s="46"/>
      <c r="AH2204" s="46"/>
      <c r="AI2204" s="46"/>
      <c r="AJ2204" s="46"/>
      <c r="AK2204" s="46"/>
    </row>
    <row r="2205" spans="1:37" ht="12" customHeight="1">
      <c r="A2205" s="46" t="str">
        <f>IFERROR(VLOOKUP(D2205,Sort!B:D,3,0),"")</f>
        <v/>
      </c>
      <c r="B2205" s="190" t="str">
        <f t="shared" si="234"/>
        <v>0CLOSE</v>
      </c>
      <c r="C2205" s="196"/>
      <c r="D2205" s="193"/>
      <c r="E2205" s="193" t="str">
        <f>IFERROR(VLOOKUP(D2205,Sort!B:C,2,0),"")</f>
        <v/>
      </c>
      <c r="F2205" s="194"/>
      <c r="G2205" s="195" t="str">
        <f t="shared" si="235"/>
        <v/>
      </c>
      <c r="H2205" s="243"/>
      <c r="I2205" s="197"/>
      <c r="J2205" s="243"/>
      <c r="K2205" s="197"/>
      <c r="L2205" s="198" t="str">
        <f t="shared" si="236"/>
        <v/>
      </c>
      <c r="M2205" s="199" t="str">
        <f t="shared" si="237"/>
        <v/>
      </c>
      <c r="N2205" s="200" t="str">
        <f t="shared" si="238"/>
        <v xml:space="preserve"> </v>
      </c>
      <c r="O2205" s="201"/>
      <c r="P2205" s="201"/>
      <c r="Q2205" s="202"/>
      <c r="R2205" s="202"/>
      <c r="S2205" s="202"/>
      <c r="T2205" s="193" t="str">
        <f>IFERROR(VLOOKUP(S2205,Sort!E:F,2,0),"")</f>
        <v/>
      </c>
      <c r="U2205" s="115" t="str">
        <f t="shared" si="239"/>
        <v/>
      </c>
      <c r="V2205" s="202" t="s">
        <v>422</v>
      </c>
      <c r="W2205" s="202"/>
      <c r="X2205" s="202"/>
      <c r="Y2205" s="202"/>
      <c r="Z2205" s="193"/>
      <c r="AA2205" s="193" t="s">
        <v>362</v>
      </c>
      <c r="AB2205" s="203"/>
      <c r="AC2205" s="204" t="str">
        <f t="shared" si="240"/>
        <v>CLOSE</v>
      </c>
      <c r="AD2205" s="47" t="str">
        <f t="array" ref="AD2205">IF(D2205="","",INDEX(HM_Unit!$D$1:$AE$1,MATCH(C2205,HM_Unit!$D$2:$AE$2,0)))</f>
        <v/>
      </c>
      <c r="AE2205" s="46"/>
      <c r="AF2205" s="46"/>
      <c r="AG2205" s="46"/>
      <c r="AH2205" s="46"/>
      <c r="AI2205" s="46"/>
      <c r="AJ2205" s="46"/>
      <c r="AK2205" s="46"/>
    </row>
    <row r="2206" spans="1:37" ht="12" customHeight="1">
      <c r="A2206" s="46" t="str">
        <f>IFERROR(VLOOKUP(D2206,Sort!B:D,3,0),"")</f>
        <v/>
      </c>
      <c r="B2206" s="190" t="str">
        <f t="shared" si="234"/>
        <v>0CLOSE</v>
      </c>
      <c r="C2206" s="196"/>
      <c r="D2206" s="193"/>
      <c r="E2206" s="193" t="str">
        <f>IFERROR(VLOOKUP(D2206,Sort!B:C,2,0),"")</f>
        <v/>
      </c>
      <c r="F2206" s="194"/>
      <c r="G2206" s="195" t="str">
        <f t="shared" si="235"/>
        <v/>
      </c>
      <c r="H2206" s="243"/>
      <c r="I2206" s="197"/>
      <c r="J2206" s="243"/>
      <c r="K2206" s="197"/>
      <c r="L2206" s="198" t="str">
        <f t="shared" si="236"/>
        <v/>
      </c>
      <c r="M2206" s="199" t="str">
        <f t="shared" si="237"/>
        <v/>
      </c>
      <c r="N2206" s="200" t="str">
        <f t="shared" si="238"/>
        <v xml:space="preserve"> </v>
      </c>
      <c r="O2206" s="201"/>
      <c r="P2206" s="201"/>
      <c r="Q2206" s="202"/>
      <c r="R2206" s="202"/>
      <c r="S2206" s="202"/>
      <c r="T2206" s="193" t="str">
        <f>IFERROR(VLOOKUP(S2206,Sort!E:F,2,0),"")</f>
        <v/>
      </c>
      <c r="U2206" s="115" t="str">
        <f t="shared" si="239"/>
        <v/>
      </c>
      <c r="V2206" s="202" t="s">
        <v>422</v>
      </c>
      <c r="W2206" s="202"/>
      <c r="X2206" s="202"/>
      <c r="Y2206" s="202"/>
      <c r="Z2206" s="193"/>
      <c r="AA2206" s="193" t="s">
        <v>362</v>
      </c>
      <c r="AB2206" s="203"/>
      <c r="AC2206" s="204" t="str">
        <f t="shared" si="240"/>
        <v>CLOSE</v>
      </c>
      <c r="AD2206" s="47" t="str">
        <f t="array" ref="AD2206">IF(D2206="","",INDEX(HM_Unit!$D$1:$AE$1,MATCH(C2206,HM_Unit!$D$2:$AE$2,0)))</f>
        <v/>
      </c>
      <c r="AE2206" s="46"/>
      <c r="AF2206" s="46"/>
      <c r="AG2206" s="46"/>
      <c r="AH2206" s="46"/>
      <c r="AI2206" s="46"/>
      <c r="AJ2206" s="46"/>
      <c r="AK2206" s="46"/>
    </row>
    <row r="2207" spans="1:37" ht="12" customHeight="1">
      <c r="A2207" s="46" t="str">
        <f>IFERROR(VLOOKUP(D2207,Sort!B:D,3,0),"")</f>
        <v/>
      </c>
      <c r="B2207" s="190" t="str">
        <f t="shared" si="234"/>
        <v>0CLOSE</v>
      </c>
      <c r="C2207" s="196"/>
      <c r="D2207" s="193"/>
      <c r="E2207" s="193" t="str">
        <f>IFERROR(VLOOKUP(D2207,Sort!B:C,2,0),"")</f>
        <v/>
      </c>
      <c r="F2207" s="194"/>
      <c r="G2207" s="195" t="str">
        <f t="shared" si="235"/>
        <v/>
      </c>
      <c r="H2207" s="243"/>
      <c r="I2207" s="197"/>
      <c r="J2207" s="243"/>
      <c r="K2207" s="197"/>
      <c r="L2207" s="198" t="str">
        <f t="shared" si="236"/>
        <v/>
      </c>
      <c r="M2207" s="199" t="str">
        <f t="shared" si="237"/>
        <v/>
      </c>
      <c r="N2207" s="200" t="str">
        <f t="shared" si="238"/>
        <v xml:space="preserve"> </v>
      </c>
      <c r="O2207" s="201"/>
      <c r="P2207" s="201"/>
      <c r="Q2207" s="202"/>
      <c r="R2207" s="202"/>
      <c r="S2207" s="202"/>
      <c r="T2207" s="193" t="str">
        <f>IFERROR(VLOOKUP(S2207,Sort!E:F,2,0),"")</f>
        <v/>
      </c>
      <c r="U2207" s="115" t="str">
        <f t="shared" si="239"/>
        <v/>
      </c>
      <c r="V2207" s="202" t="s">
        <v>422</v>
      </c>
      <c r="W2207" s="202"/>
      <c r="X2207" s="202"/>
      <c r="Y2207" s="202"/>
      <c r="Z2207" s="193"/>
      <c r="AA2207" s="193" t="s">
        <v>362</v>
      </c>
      <c r="AB2207" s="203"/>
      <c r="AC2207" s="204" t="str">
        <f t="shared" si="240"/>
        <v>CLOSE</v>
      </c>
      <c r="AD2207" s="47" t="str">
        <f t="array" ref="AD2207">IF(D2207="","",INDEX(HM_Unit!$D$1:$AE$1,MATCH(C2207,HM_Unit!$D$2:$AE$2,0)))</f>
        <v/>
      </c>
      <c r="AE2207" s="46"/>
      <c r="AF2207" s="46"/>
      <c r="AG2207" s="46"/>
      <c r="AH2207" s="46"/>
      <c r="AI2207" s="46"/>
      <c r="AJ2207" s="46"/>
      <c r="AK2207" s="46"/>
    </row>
    <row r="2208" spans="1:37" ht="12" customHeight="1">
      <c r="A2208" s="46" t="str">
        <f>IFERROR(VLOOKUP(D2208,Sort!B:D,3,0),"")</f>
        <v/>
      </c>
      <c r="B2208" s="190" t="str">
        <f t="shared" si="234"/>
        <v>0CLOSE</v>
      </c>
      <c r="C2208" s="196"/>
      <c r="D2208" s="193"/>
      <c r="E2208" s="193" t="str">
        <f>IFERROR(VLOOKUP(D2208,Sort!B:C,2,0),"")</f>
        <v/>
      </c>
      <c r="F2208" s="194"/>
      <c r="G2208" s="195" t="str">
        <f t="shared" si="235"/>
        <v/>
      </c>
      <c r="H2208" s="243"/>
      <c r="I2208" s="197"/>
      <c r="J2208" s="243"/>
      <c r="K2208" s="197"/>
      <c r="L2208" s="198" t="str">
        <f t="shared" si="236"/>
        <v/>
      </c>
      <c r="M2208" s="199" t="str">
        <f t="shared" si="237"/>
        <v/>
      </c>
      <c r="N2208" s="200" t="str">
        <f t="shared" si="238"/>
        <v xml:space="preserve"> </v>
      </c>
      <c r="O2208" s="201"/>
      <c r="P2208" s="201"/>
      <c r="Q2208" s="202"/>
      <c r="R2208" s="202"/>
      <c r="S2208" s="202"/>
      <c r="T2208" s="193" t="str">
        <f>IFERROR(VLOOKUP(S2208,Sort!E:F,2,0),"")</f>
        <v/>
      </c>
      <c r="U2208" s="115" t="str">
        <f t="shared" si="239"/>
        <v/>
      </c>
      <c r="V2208" s="202" t="s">
        <v>422</v>
      </c>
      <c r="W2208" s="202"/>
      <c r="X2208" s="202"/>
      <c r="Y2208" s="202"/>
      <c r="Z2208" s="193"/>
      <c r="AA2208" s="193" t="s">
        <v>362</v>
      </c>
      <c r="AB2208" s="203"/>
      <c r="AC2208" s="204" t="str">
        <f t="shared" si="240"/>
        <v>CLOSE</v>
      </c>
      <c r="AD2208" s="47" t="str">
        <f t="array" ref="AD2208">IF(D2208="","",INDEX(HM_Unit!$D$1:$AE$1,MATCH(C2208,HM_Unit!$D$2:$AE$2,0)))</f>
        <v/>
      </c>
      <c r="AE2208" s="46"/>
      <c r="AF2208" s="46"/>
      <c r="AG2208" s="46"/>
      <c r="AH2208" s="46"/>
      <c r="AI2208" s="46"/>
      <c r="AJ2208" s="46"/>
      <c r="AK2208" s="46"/>
    </row>
    <row r="2209" spans="1:37" ht="12" customHeight="1">
      <c r="A2209" s="46" t="str">
        <f>IFERROR(VLOOKUP(D2209,Sort!B:D,3,0),"")</f>
        <v/>
      </c>
      <c r="B2209" s="190" t="str">
        <f t="shared" si="234"/>
        <v>0CLOSE</v>
      </c>
      <c r="C2209" s="196"/>
      <c r="D2209" s="193"/>
      <c r="E2209" s="193" t="str">
        <f>IFERROR(VLOOKUP(D2209,Sort!B:C,2,0),"")</f>
        <v/>
      </c>
      <c r="F2209" s="194"/>
      <c r="G2209" s="195" t="str">
        <f t="shared" si="235"/>
        <v/>
      </c>
      <c r="H2209" s="243"/>
      <c r="I2209" s="197"/>
      <c r="J2209" s="243"/>
      <c r="K2209" s="197"/>
      <c r="L2209" s="198" t="str">
        <f t="shared" si="236"/>
        <v/>
      </c>
      <c r="M2209" s="199" t="str">
        <f t="shared" si="237"/>
        <v/>
      </c>
      <c r="N2209" s="200" t="str">
        <f t="shared" si="238"/>
        <v xml:space="preserve"> </v>
      </c>
      <c r="O2209" s="201"/>
      <c r="P2209" s="201"/>
      <c r="Q2209" s="202"/>
      <c r="R2209" s="202"/>
      <c r="S2209" s="202"/>
      <c r="T2209" s="193" t="str">
        <f>IFERROR(VLOOKUP(S2209,Sort!E:F,2,0),"")</f>
        <v/>
      </c>
      <c r="U2209" s="115" t="str">
        <f t="shared" si="239"/>
        <v/>
      </c>
      <c r="V2209" s="202" t="s">
        <v>422</v>
      </c>
      <c r="W2209" s="202"/>
      <c r="X2209" s="202"/>
      <c r="Y2209" s="202"/>
      <c r="Z2209" s="193"/>
      <c r="AA2209" s="193" t="s">
        <v>362</v>
      </c>
      <c r="AB2209" s="203"/>
      <c r="AC2209" s="204" t="str">
        <f t="shared" si="240"/>
        <v>CLOSE</v>
      </c>
      <c r="AD2209" s="47" t="str">
        <f t="array" ref="AD2209">IF(D2209="","",INDEX(HM_Unit!$D$1:$AE$1,MATCH(C2209,HM_Unit!$D$2:$AE$2,0)))</f>
        <v/>
      </c>
      <c r="AE2209" s="46"/>
      <c r="AF2209" s="46"/>
      <c r="AG2209" s="46"/>
      <c r="AH2209" s="46"/>
      <c r="AI2209" s="46"/>
      <c r="AJ2209" s="46"/>
      <c r="AK2209" s="46"/>
    </row>
    <row r="2210" spans="1:37" ht="12" customHeight="1">
      <c r="A2210" s="46" t="str">
        <f>IFERROR(VLOOKUP(D2210,Sort!B:D,3,0),"")</f>
        <v/>
      </c>
      <c r="B2210" s="190" t="str">
        <f t="shared" si="234"/>
        <v>0CLOSE</v>
      </c>
      <c r="C2210" s="196"/>
      <c r="D2210" s="193"/>
      <c r="E2210" s="193" t="str">
        <f>IFERROR(VLOOKUP(D2210,Sort!B:C,2,0),"")</f>
        <v/>
      </c>
      <c r="F2210" s="194"/>
      <c r="G2210" s="195" t="str">
        <f t="shared" si="235"/>
        <v/>
      </c>
      <c r="H2210" s="243"/>
      <c r="I2210" s="197"/>
      <c r="J2210" s="243"/>
      <c r="K2210" s="197"/>
      <c r="L2210" s="198" t="str">
        <f t="shared" si="236"/>
        <v/>
      </c>
      <c r="M2210" s="199" t="str">
        <f t="shared" si="237"/>
        <v/>
      </c>
      <c r="N2210" s="200" t="str">
        <f t="shared" si="238"/>
        <v xml:space="preserve"> </v>
      </c>
      <c r="O2210" s="201"/>
      <c r="P2210" s="201"/>
      <c r="Q2210" s="202"/>
      <c r="R2210" s="202"/>
      <c r="S2210" s="202"/>
      <c r="T2210" s="193" t="str">
        <f>IFERROR(VLOOKUP(S2210,Sort!E:F,2,0),"")</f>
        <v/>
      </c>
      <c r="U2210" s="115" t="str">
        <f t="shared" si="239"/>
        <v/>
      </c>
      <c r="V2210" s="202" t="s">
        <v>422</v>
      </c>
      <c r="W2210" s="202"/>
      <c r="X2210" s="202"/>
      <c r="Y2210" s="202"/>
      <c r="Z2210" s="193"/>
      <c r="AA2210" s="193" t="s">
        <v>362</v>
      </c>
      <c r="AB2210" s="203"/>
      <c r="AC2210" s="204" t="str">
        <f t="shared" si="240"/>
        <v>CLOSE</v>
      </c>
      <c r="AD2210" s="47" t="str">
        <f t="array" ref="AD2210">IF(D2210="","",INDEX(HM_Unit!$D$1:$AE$1,MATCH(C2210,HM_Unit!$D$2:$AE$2,0)))</f>
        <v/>
      </c>
      <c r="AE2210" s="46"/>
      <c r="AF2210" s="46"/>
      <c r="AG2210" s="46"/>
      <c r="AH2210" s="46"/>
      <c r="AI2210" s="46"/>
      <c r="AJ2210" s="46"/>
      <c r="AK2210" s="46"/>
    </row>
    <row r="2211" spans="1:37" ht="12" customHeight="1">
      <c r="A2211" s="46" t="str">
        <f>IFERROR(VLOOKUP(D2211,Sort!B:D,3,0),"")</f>
        <v/>
      </c>
      <c r="B2211" s="190" t="str">
        <f t="shared" si="234"/>
        <v>0CLOSE</v>
      </c>
      <c r="C2211" s="196"/>
      <c r="D2211" s="193"/>
      <c r="E2211" s="193" t="str">
        <f>IFERROR(VLOOKUP(D2211,Sort!B:C,2,0),"")</f>
        <v/>
      </c>
      <c r="F2211" s="194"/>
      <c r="G2211" s="195" t="str">
        <f t="shared" si="235"/>
        <v/>
      </c>
      <c r="H2211" s="243"/>
      <c r="I2211" s="197"/>
      <c r="J2211" s="243"/>
      <c r="K2211" s="197"/>
      <c r="L2211" s="198" t="str">
        <f t="shared" si="236"/>
        <v/>
      </c>
      <c r="M2211" s="199" t="str">
        <f t="shared" si="237"/>
        <v/>
      </c>
      <c r="N2211" s="200" t="str">
        <f t="shared" si="238"/>
        <v xml:space="preserve"> </v>
      </c>
      <c r="O2211" s="201"/>
      <c r="P2211" s="201"/>
      <c r="Q2211" s="202"/>
      <c r="R2211" s="202"/>
      <c r="S2211" s="202"/>
      <c r="T2211" s="193" t="str">
        <f>IFERROR(VLOOKUP(S2211,Sort!E:F,2,0),"")</f>
        <v/>
      </c>
      <c r="U2211" s="115" t="str">
        <f t="shared" si="239"/>
        <v/>
      </c>
      <c r="V2211" s="202" t="s">
        <v>422</v>
      </c>
      <c r="W2211" s="202"/>
      <c r="X2211" s="202"/>
      <c r="Y2211" s="202"/>
      <c r="Z2211" s="193"/>
      <c r="AA2211" s="193" t="s">
        <v>362</v>
      </c>
      <c r="AB2211" s="203"/>
      <c r="AC2211" s="204" t="str">
        <f t="shared" si="240"/>
        <v>CLOSE</v>
      </c>
      <c r="AD2211" s="47" t="str">
        <f t="array" ref="AD2211">IF(D2211="","",INDEX(HM_Unit!$D$1:$AE$1,MATCH(C2211,HM_Unit!$D$2:$AE$2,0)))</f>
        <v/>
      </c>
      <c r="AE2211" s="46"/>
      <c r="AF2211" s="46"/>
      <c r="AG2211" s="46"/>
      <c r="AH2211" s="46"/>
      <c r="AI2211" s="46"/>
      <c r="AJ2211" s="46"/>
      <c r="AK2211" s="46"/>
    </row>
    <row r="2212" spans="1:37" ht="12" customHeight="1">
      <c r="A2212" s="46" t="str">
        <f>IFERROR(VLOOKUP(D2212,Sort!B:D,3,0),"")</f>
        <v/>
      </c>
      <c r="B2212" s="190" t="str">
        <f t="shared" si="234"/>
        <v>0CLOSE</v>
      </c>
      <c r="C2212" s="196"/>
      <c r="D2212" s="193"/>
      <c r="E2212" s="193" t="str">
        <f>IFERROR(VLOOKUP(D2212,Sort!B:C,2,0),"")</f>
        <v/>
      </c>
      <c r="F2212" s="194"/>
      <c r="G2212" s="195" t="str">
        <f t="shared" si="235"/>
        <v/>
      </c>
      <c r="H2212" s="243"/>
      <c r="I2212" s="197"/>
      <c r="J2212" s="243"/>
      <c r="K2212" s="197"/>
      <c r="L2212" s="198" t="str">
        <f t="shared" si="236"/>
        <v/>
      </c>
      <c r="M2212" s="199" t="str">
        <f t="shared" si="237"/>
        <v/>
      </c>
      <c r="N2212" s="200" t="str">
        <f t="shared" si="238"/>
        <v xml:space="preserve"> </v>
      </c>
      <c r="O2212" s="201"/>
      <c r="P2212" s="201"/>
      <c r="Q2212" s="202"/>
      <c r="R2212" s="202"/>
      <c r="S2212" s="202"/>
      <c r="T2212" s="193" t="str">
        <f>IFERROR(VLOOKUP(S2212,Sort!E:F,2,0),"")</f>
        <v/>
      </c>
      <c r="U2212" s="115" t="str">
        <f t="shared" si="239"/>
        <v/>
      </c>
      <c r="V2212" s="202" t="s">
        <v>422</v>
      </c>
      <c r="W2212" s="202"/>
      <c r="X2212" s="202"/>
      <c r="Y2212" s="202"/>
      <c r="Z2212" s="193"/>
      <c r="AA2212" s="193" t="s">
        <v>362</v>
      </c>
      <c r="AB2212" s="203"/>
      <c r="AC2212" s="204" t="str">
        <f t="shared" si="240"/>
        <v>CLOSE</v>
      </c>
      <c r="AD2212" s="47" t="str">
        <f t="array" ref="AD2212">IF(D2212="","",INDEX(HM_Unit!$D$1:$AE$1,MATCH(C2212,HM_Unit!$D$2:$AE$2,0)))</f>
        <v/>
      </c>
      <c r="AE2212" s="46"/>
      <c r="AF2212" s="46"/>
      <c r="AG2212" s="46"/>
      <c r="AH2212" s="46"/>
      <c r="AI2212" s="46"/>
      <c r="AJ2212" s="46"/>
      <c r="AK2212" s="46"/>
    </row>
    <row r="2213" spans="1:37" ht="12" customHeight="1">
      <c r="A2213" s="46" t="str">
        <f>IFERROR(VLOOKUP(D2213,Sort!B:D,3,0),"")</f>
        <v/>
      </c>
      <c r="B2213" s="190" t="str">
        <f t="shared" si="234"/>
        <v>0CLOSE</v>
      </c>
      <c r="C2213" s="196"/>
      <c r="D2213" s="193"/>
      <c r="E2213" s="193" t="str">
        <f>IFERROR(VLOOKUP(D2213,Sort!B:C,2,0),"")</f>
        <v/>
      </c>
      <c r="F2213" s="194"/>
      <c r="G2213" s="195" t="str">
        <f t="shared" si="235"/>
        <v/>
      </c>
      <c r="H2213" s="243"/>
      <c r="I2213" s="197"/>
      <c r="J2213" s="243"/>
      <c r="K2213" s="197"/>
      <c r="L2213" s="198" t="str">
        <f t="shared" si="236"/>
        <v/>
      </c>
      <c r="M2213" s="199" t="str">
        <f t="shared" si="237"/>
        <v/>
      </c>
      <c r="N2213" s="200" t="str">
        <f t="shared" si="238"/>
        <v xml:space="preserve"> </v>
      </c>
      <c r="O2213" s="201"/>
      <c r="P2213" s="201"/>
      <c r="Q2213" s="202"/>
      <c r="R2213" s="202"/>
      <c r="S2213" s="202"/>
      <c r="T2213" s="193" t="str">
        <f>IFERROR(VLOOKUP(S2213,Sort!E:F,2,0),"")</f>
        <v/>
      </c>
      <c r="U2213" s="115" t="str">
        <f t="shared" si="239"/>
        <v/>
      </c>
      <c r="V2213" s="202" t="s">
        <v>422</v>
      </c>
      <c r="W2213" s="202"/>
      <c r="X2213" s="202"/>
      <c r="Y2213" s="202"/>
      <c r="Z2213" s="193"/>
      <c r="AA2213" s="193" t="s">
        <v>362</v>
      </c>
      <c r="AB2213" s="203"/>
      <c r="AC2213" s="204" t="str">
        <f t="shared" si="240"/>
        <v>CLOSE</v>
      </c>
      <c r="AD2213" s="47" t="str">
        <f t="array" ref="AD2213">IF(D2213="","",INDEX(HM_Unit!$D$1:$AE$1,MATCH(C2213,HM_Unit!$D$2:$AE$2,0)))</f>
        <v/>
      </c>
      <c r="AE2213" s="46"/>
      <c r="AF2213" s="46"/>
      <c r="AG2213" s="46"/>
      <c r="AH2213" s="46"/>
      <c r="AI2213" s="46"/>
      <c r="AJ2213" s="46"/>
      <c r="AK2213" s="46"/>
    </row>
    <row r="2214" spans="1:37" ht="12" customHeight="1">
      <c r="A2214" s="46" t="str">
        <f>IFERROR(VLOOKUP(D2214,Sort!B:D,3,0),"")</f>
        <v/>
      </c>
      <c r="B2214" s="190" t="str">
        <f t="shared" si="234"/>
        <v>0CLOSE</v>
      </c>
      <c r="C2214" s="196"/>
      <c r="D2214" s="193"/>
      <c r="E2214" s="193" t="str">
        <f>IFERROR(VLOOKUP(D2214,Sort!B:C,2,0),"")</f>
        <v/>
      </c>
      <c r="F2214" s="194"/>
      <c r="G2214" s="195" t="str">
        <f t="shared" si="235"/>
        <v/>
      </c>
      <c r="H2214" s="243"/>
      <c r="I2214" s="197"/>
      <c r="J2214" s="243"/>
      <c r="K2214" s="197"/>
      <c r="L2214" s="198" t="str">
        <f t="shared" si="236"/>
        <v/>
      </c>
      <c r="M2214" s="199" t="str">
        <f t="shared" si="237"/>
        <v/>
      </c>
      <c r="N2214" s="200" t="str">
        <f t="shared" si="238"/>
        <v xml:space="preserve"> </v>
      </c>
      <c r="O2214" s="201"/>
      <c r="P2214" s="201"/>
      <c r="Q2214" s="202"/>
      <c r="R2214" s="202"/>
      <c r="S2214" s="202"/>
      <c r="T2214" s="193" t="str">
        <f>IFERROR(VLOOKUP(S2214,Sort!E:F,2,0),"")</f>
        <v/>
      </c>
      <c r="U2214" s="115" t="str">
        <f t="shared" si="239"/>
        <v/>
      </c>
      <c r="V2214" s="202" t="s">
        <v>422</v>
      </c>
      <c r="W2214" s="202"/>
      <c r="X2214" s="202"/>
      <c r="Y2214" s="202"/>
      <c r="Z2214" s="193"/>
      <c r="AA2214" s="193" t="s">
        <v>362</v>
      </c>
      <c r="AB2214" s="203"/>
      <c r="AC2214" s="204" t="str">
        <f t="shared" si="240"/>
        <v>CLOSE</v>
      </c>
      <c r="AD2214" s="47" t="str">
        <f t="array" ref="AD2214">IF(D2214="","",INDEX(HM_Unit!$D$1:$AE$1,MATCH(C2214,HM_Unit!$D$2:$AE$2,0)))</f>
        <v/>
      </c>
      <c r="AE2214" s="46"/>
      <c r="AF2214" s="46"/>
      <c r="AG2214" s="46"/>
      <c r="AH2214" s="46"/>
      <c r="AI2214" s="46"/>
      <c r="AJ2214" s="46"/>
      <c r="AK2214" s="46"/>
    </row>
    <row r="2215" spans="1:37" ht="12" customHeight="1">
      <c r="A2215" s="46" t="str">
        <f>IFERROR(VLOOKUP(D2215,Sort!B:D,3,0),"")</f>
        <v/>
      </c>
      <c r="B2215" s="190" t="str">
        <f t="shared" si="234"/>
        <v>0CLOSE</v>
      </c>
      <c r="C2215" s="196"/>
      <c r="D2215" s="193"/>
      <c r="E2215" s="193" t="str">
        <f>IFERROR(VLOOKUP(D2215,Sort!B:C,2,0),"")</f>
        <v/>
      </c>
      <c r="F2215" s="194"/>
      <c r="G2215" s="195" t="str">
        <f t="shared" si="235"/>
        <v/>
      </c>
      <c r="H2215" s="243"/>
      <c r="I2215" s="197"/>
      <c r="J2215" s="243"/>
      <c r="K2215" s="197"/>
      <c r="L2215" s="198" t="str">
        <f t="shared" si="236"/>
        <v/>
      </c>
      <c r="M2215" s="199" t="str">
        <f t="shared" si="237"/>
        <v/>
      </c>
      <c r="N2215" s="200" t="str">
        <f t="shared" si="238"/>
        <v xml:space="preserve"> </v>
      </c>
      <c r="O2215" s="201"/>
      <c r="P2215" s="201"/>
      <c r="Q2215" s="202"/>
      <c r="R2215" s="202"/>
      <c r="S2215" s="202"/>
      <c r="T2215" s="193" t="str">
        <f>IFERROR(VLOOKUP(S2215,Sort!E:F,2,0),"")</f>
        <v/>
      </c>
      <c r="U2215" s="115" t="str">
        <f t="shared" si="239"/>
        <v/>
      </c>
      <c r="V2215" s="202" t="s">
        <v>422</v>
      </c>
      <c r="W2215" s="202"/>
      <c r="X2215" s="202"/>
      <c r="Y2215" s="202"/>
      <c r="Z2215" s="193"/>
      <c r="AA2215" s="193" t="s">
        <v>362</v>
      </c>
      <c r="AB2215" s="203"/>
      <c r="AC2215" s="204" t="str">
        <f t="shared" si="240"/>
        <v>CLOSE</v>
      </c>
      <c r="AD2215" s="47" t="str">
        <f t="array" ref="AD2215">IF(D2215="","",INDEX(HM_Unit!$D$1:$AE$1,MATCH(C2215,HM_Unit!$D$2:$AE$2,0)))</f>
        <v/>
      </c>
      <c r="AE2215" s="46"/>
      <c r="AF2215" s="46"/>
      <c r="AG2215" s="46"/>
      <c r="AH2215" s="46"/>
      <c r="AI2215" s="46"/>
      <c r="AJ2215" s="46"/>
      <c r="AK2215" s="46"/>
    </row>
    <row r="2216" spans="1:37" ht="12" customHeight="1">
      <c r="A2216" s="46" t="str">
        <f>IFERROR(VLOOKUP(D2216,Sort!B:D,3,0),"")</f>
        <v/>
      </c>
      <c r="B2216" s="190" t="str">
        <f t="shared" si="234"/>
        <v>0CLOSE</v>
      </c>
      <c r="C2216" s="196"/>
      <c r="D2216" s="193"/>
      <c r="E2216" s="193" t="str">
        <f>IFERROR(VLOOKUP(D2216,Sort!B:C,2,0),"")</f>
        <v/>
      </c>
      <c r="F2216" s="194"/>
      <c r="G2216" s="195" t="str">
        <f t="shared" si="235"/>
        <v/>
      </c>
      <c r="H2216" s="243"/>
      <c r="I2216" s="197"/>
      <c r="J2216" s="243"/>
      <c r="K2216" s="197"/>
      <c r="L2216" s="198" t="str">
        <f t="shared" si="236"/>
        <v/>
      </c>
      <c r="M2216" s="199" t="str">
        <f t="shared" si="237"/>
        <v/>
      </c>
      <c r="N2216" s="200" t="str">
        <f t="shared" si="238"/>
        <v xml:space="preserve"> </v>
      </c>
      <c r="O2216" s="201"/>
      <c r="P2216" s="201"/>
      <c r="Q2216" s="202"/>
      <c r="R2216" s="202"/>
      <c r="S2216" s="202"/>
      <c r="T2216" s="193" t="str">
        <f>IFERROR(VLOOKUP(S2216,Sort!E:F,2,0),"")</f>
        <v/>
      </c>
      <c r="U2216" s="115" t="str">
        <f t="shared" si="239"/>
        <v/>
      </c>
      <c r="V2216" s="202" t="s">
        <v>422</v>
      </c>
      <c r="W2216" s="202"/>
      <c r="X2216" s="202"/>
      <c r="Y2216" s="202"/>
      <c r="Z2216" s="193"/>
      <c r="AA2216" s="193" t="s">
        <v>362</v>
      </c>
      <c r="AB2216" s="203"/>
      <c r="AC2216" s="204" t="str">
        <f t="shared" si="240"/>
        <v>CLOSE</v>
      </c>
      <c r="AD2216" s="47" t="str">
        <f t="array" ref="AD2216">IF(D2216="","",INDEX(HM_Unit!$D$1:$AE$1,MATCH(C2216,HM_Unit!$D$2:$AE$2,0)))</f>
        <v/>
      </c>
      <c r="AE2216" s="46"/>
      <c r="AF2216" s="46"/>
      <c r="AG2216" s="46"/>
      <c r="AH2216" s="46"/>
      <c r="AI2216" s="46"/>
      <c r="AJ2216" s="46"/>
      <c r="AK2216" s="46"/>
    </row>
    <row r="2217" spans="1:37" ht="12" customHeight="1">
      <c r="A2217" s="46" t="str">
        <f>IFERROR(VLOOKUP(D2217,Sort!B:D,3,0),"")</f>
        <v/>
      </c>
      <c r="B2217" s="190" t="str">
        <f t="shared" si="234"/>
        <v>0CLOSE</v>
      </c>
      <c r="C2217" s="196"/>
      <c r="D2217" s="193"/>
      <c r="E2217" s="193" t="str">
        <f>IFERROR(VLOOKUP(D2217,Sort!B:C,2,0),"")</f>
        <v/>
      </c>
      <c r="F2217" s="194"/>
      <c r="G2217" s="195" t="str">
        <f t="shared" si="235"/>
        <v/>
      </c>
      <c r="H2217" s="243"/>
      <c r="I2217" s="197"/>
      <c r="J2217" s="243"/>
      <c r="K2217" s="197"/>
      <c r="L2217" s="198" t="str">
        <f t="shared" si="236"/>
        <v/>
      </c>
      <c r="M2217" s="199" t="str">
        <f t="shared" si="237"/>
        <v/>
      </c>
      <c r="N2217" s="200" t="str">
        <f t="shared" si="238"/>
        <v xml:space="preserve"> </v>
      </c>
      <c r="O2217" s="201"/>
      <c r="P2217" s="201"/>
      <c r="Q2217" s="202"/>
      <c r="R2217" s="202"/>
      <c r="S2217" s="202"/>
      <c r="T2217" s="193" t="str">
        <f>IFERROR(VLOOKUP(S2217,Sort!E:F,2,0),"")</f>
        <v/>
      </c>
      <c r="U2217" s="115" t="str">
        <f t="shared" si="239"/>
        <v/>
      </c>
      <c r="V2217" s="202" t="s">
        <v>422</v>
      </c>
      <c r="W2217" s="202"/>
      <c r="X2217" s="202"/>
      <c r="Y2217" s="202"/>
      <c r="Z2217" s="193"/>
      <c r="AA2217" s="193" t="s">
        <v>362</v>
      </c>
      <c r="AB2217" s="203"/>
      <c r="AC2217" s="204" t="str">
        <f t="shared" si="240"/>
        <v>CLOSE</v>
      </c>
      <c r="AD2217" s="47" t="str">
        <f t="array" ref="AD2217">IF(D2217="","",INDEX(HM_Unit!$D$1:$AE$1,MATCH(C2217,HM_Unit!$D$2:$AE$2,0)))</f>
        <v/>
      </c>
      <c r="AE2217" s="46"/>
      <c r="AF2217" s="46"/>
      <c r="AG2217" s="46"/>
      <c r="AH2217" s="46"/>
      <c r="AI2217" s="46"/>
      <c r="AJ2217" s="46"/>
      <c r="AK2217" s="46"/>
    </row>
    <row r="2218" spans="1:37" ht="12" customHeight="1">
      <c r="A2218" s="46" t="str">
        <f>IFERROR(VLOOKUP(D2218,Sort!B:D,3,0),"")</f>
        <v/>
      </c>
      <c r="B2218" s="190" t="str">
        <f t="shared" si="234"/>
        <v>0CLOSE</v>
      </c>
      <c r="C2218" s="196"/>
      <c r="D2218" s="193"/>
      <c r="E2218" s="193" t="str">
        <f>IFERROR(VLOOKUP(D2218,Sort!B:C,2,0),"")</f>
        <v/>
      </c>
      <c r="F2218" s="194"/>
      <c r="G2218" s="195" t="str">
        <f t="shared" si="235"/>
        <v/>
      </c>
      <c r="H2218" s="243"/>
      <c r="I2218" s="197"/>
      <c r="J2218" s="243"/>
      <c r="K2218" s="197"/>
      <c r="L2218" s="198" t="str">
        <f t="shared" si="236"/>
        <v/>
      </c>
      <c r="M2218" s="199" t="str">
        <f t="shared" si="237"/>
        <v/>
      </c>
      <c r="N2218" s="200" t="str">
        <f t="shared" si="238"/>
        <v xml:space="preserve"> </v>
      </c>
      <c r="O2218" s="201"/>
      <c r="P2218" s="201"/>
      <c r="Q2218" s="202"/>
      <c r="R2218" s="202"/>
      <c r="S2218" s="202"/>
      <c r="T2218" s="193" t="str">
        <f>IFERROR(VLOOKUP(S2218,Sort!E:F,2,0),"")</f>
        <v/>
      </c>
      <c r="U2218" s="115" t="str">
        <f t="shared" si="239"/>
        <v/>
      </c>
      <c r="V2218" s="202" t="s">
        <v>422</v>
      </c>
      <c r="W2218" s="202"/>
      <c r="X2218" s="202"/>
      <c r="Y2218" s="202"/>
      <c r="Z2218" s="193"/>
      <c r="AA2218" s="193" t="s">
        <v>362</v>
      </c>
      <c r="AB2218" s="203"/>
      <c r="AC2218" s="204" t="str">
        <f t="shared" si="240"/>
        <v>CLOSE</v>
      </c>
      <c r="AD2218" s="47" t="str">
        <f t="array" ref="AD2218">IF(D2218="","",INDEX(HM_Unit!$D$1:$AE$1,MATCH(C2218,HM_Unit!$D$2:$AE$2,0)))</f>
        <v/>
      </c>
      <c r="AE2218" s="46"/>
      <c r="AF2218" s="46"/>
      <c r="AG2218" s="46"/>
      <c r="AH2218" s="46"/>
      <c r="AI2218" s="46"/>
      <c r="AJ2218" s="46"/>
      <c r="AK2218" s="46"/>
    </row>
    <row r="2219" spans="1:37" ht="12" customHeight="1">
      <c r="A2219" s="46" t="str">
        <f>IFERROR(VLOOKUP(D2219,Sort!B:D,3,0),"")</f>
        <v/>
      </c>
      <c r="B2219" s="190" t="str">
        <f t="shared" si="234"/>
        <v>0CLOSE</v>
      </c>
      <c r="C2219" s="196"/>
      <c r="D2219" s="193"/>
      <c r="E2219" s="193" t="str">
        <f>IFERROR(VLOOKUP(D2219,Sort!B:C,2,0),"")</f>
        <v/>
      </c>
      <c r="F2219" s="194"/>
      <c r="G2219" s="195" t="str">
        <f t="shared" si="235"/>
        <v/>
      </c>
      <c r="H2219" s="243"/>
      <c r="I2219" s="197"/>
      <c r="J2219" s="243"/>
      <c r="K2219" s="197"/>
      <c r="L2219" s="198" t="str">
        <f t="shared" si="236"/>
        <v/>
      </c>
      <c r="M2219" s="199" t="str">
        <f t="shared" si="237"/>
        <v/>
      </c>
      <c r="N2219" s="200" t="str">
        <f t="shared" si="238"/>
        <v xml:space="preserve"> </v>
      </c>
      <c r="O2219" s="201"/>
      <c r="P2219" s="201"/>
      <c r="Q2219" s="202"/>
      <c r="R2219" s="202"/>
      <c r="S2219" s="202"/>
      <c r="T2219" s="193" t="str">
        <f>IFERROR(VLOOKUP(S2219,Sort!E:F,2,0),"")</f>
        <v/>
      </c>
      <c r="U2219" s="115" t="str">
        <f t="shared" si="239"/>
        <v/>
      </c>
      <c r="V2219" s="202" t="s">
        <v>422</v>
      </c>
      <c r="W2219" s="202"/>
      <c r="X2219" s="202"/>
      <c r="Y2219" s="202"/>
      <c r="Z2219" s="193"/>
      <c r="AA2219" s="193" t="s">
        <v>362</v>
      </c>
      <c r="AB2219" s="203"/>
      <c r="AC2219" s="204" t="str">
        <f t="shared" si="240"/>
        <v>CLOSE</v>
      </c>
      <c r="AD2219" s="47" t="str">
        <f t="array" ref="AD2219">IF(D2219="","",INDEX(HM_Unit!$D$1:$AE$1,MATCH(C2219,HM_Unit!$D$2:$AE$2,0)))</f>
        <v/>
      </c>
      <c r="AE2219" s="46"/>
      <c r="AF2219" s="46"/>
      <c r="AG2219" s="46"/>
      <c r="AH2219" s="46"/>
      <c r="AI2219" s="46"/>
      <c r="AJ2219" s="46"/>
      <c r="AK2219" s="46"/>
    </row>
    <row r="2220" spans="1:37" ht="12" customHeight="1">
      <c r="A2220" s="46" t="str">
        <f>IFERROR(VLOOKUP(D2220,Sort!B:D,3,0),"")</f>
        <v/>
      </c>
      <c r="B2220" s="190" t="str">
        <f t="shared" si="234"/>
        <v>0CLOSE</v>
      </c>
      <c r="C2220" s="196"/>
      <c r="D2220" s="193"/>
      <c r="E2220" s="193" t="str">
        <f>IFERROR(VLOOKUP(D2220,Sort!B:C,2,0),"")</f>
        <v/>
      </c>
      <c r="F2220" s="194"/>
      <c r="G2220" s="195" t="str">
        <f t="shared" si="235"/>
        <v/>
      </c>
      <c r="H2220" s="243"/>
      <c r="I2220" s="197"/>
      <c r="J2220" s="243"/>
      <c r="K2220" s="197"/>
      <c r="L2220" s="198" t="str">
        <f t="shared" si="236"/>
        <v/>
      </c>
      <c r="M2220" s="199" t="str">
        <f t="shared" si="237"/>
        <v/>
      </c>
      <c r="N2220" s="200" t="str">
        <f t="shared" si="238"/>
        <v xml:space="preserve"> </v>
      </c>
      <c r="O2220" s="201"/>
      <c r="P2220" s="201"/>
      <c r="Q2220" s="202"/>
      <c r="R2220" s="202"/>
      <c r="S2220" s="202"/>
      <c r="T2220" s="193" t="str">
        <f>IFERROR(VLOOKUP(S2220,Sort!E:F,2,0),"")</f>
        <v/>
      </c>
      <c r="U2220" s="115" t="str">
        <f t="shared" si="239"/>
        <v/>
      </c>
      <c r="V2220" s="202" t="s">
        <v>422</v>
      </c>
      <c r="W2220" s="202"/>
      <c r="X2220" s="202"/>
      <c r="Y2220" s="202"/>
      <c r="Z2220" s="193"/>
      <c r="AA2220" s="193" t="s">
        <v>362</v>
      </c>
      <c r="AB2220" s="203"/>
      <c r="AC2220" s="204" t="str">
        <f t="shared" si="240"/>
        <v>CLOSE</v>
      </c>
      <c r="AD2220" s="47" t="str">
        <f t="array" ref="AD2220">IF(D2220="","",INDEX(HM_Unit!$D$1:$AE$1,MATCH(C2220,HM_Unit!$D$2:$AE$2,0)))</f>
        <v/>
      </c>
      <c r="AE2220" s="46"/>
      <c r="AF2220" s="46"/>
      <c r="AG2220" s="46"/>
      <c r="AH2220" s="46"/>
      <c r="AI2220" s="46"/>
      <c r="AJ2220" s="46"/>
      <c r="AK2220" s="46"/>
    </row>
    <row r="2221" spans="1:37" ht="12" customHeight="1">
      <c r="A2221" s="46" t="str">
        <f>IFERROR(VLOOKUP(D2221,Sort!B:D,3,0),"")</f>
        <v/>
      </c>
      <c r="B2221" s="190" t="str">
        <f t="shared" si="234"/>
        <v>0CLOSE</v>
      </c>
      <c r="C2221" s="196"/>
      <c r="D2221" s="193"/>
      <c r="E2221" s="193" t="str">
        <f>IFERROR(VLOOKUP(D2221,Sort!B:C,2,0),"")</f>
        <v/>
      </c>
      <c r="F2221" s="194"/>
      <c r="G2221" s="195" t="str">
        <f t="shared" si="235"/>
        <v/>
      </c>
      <c r="H2221" s="243"/>
      <c r="I2221" s="197"/>
      <c r="J2221" s="243"/>
      <c r="K2221" s="197"/>
      <c r="L2221" s="198" t="str">
        <f t="shared" si="236"/>
        <v/>
      </c>
      <c r="M2221" s="199" t="str">
        <f t="shared" si="237"/>
        <v/>
      </c>
      <c r="N2221" s="200" t="str">
        <f t="shared" si="238"/>
        <v xml:space="preserve"> </v>
      </c>
      <c r="O2221" s="201"/>
      <c r="P2221" s="201"/>
      <c r="Q2221" s="202"/>
      <c r="R2221" s="202"/>
      <c r="S2221" s="202"/>
      <c r="T2221" s="193" t="str">
        <f>IFERROR(VLOOKUP(S2221,Sort!E:F,2,0),"")</f>
        <v/>
      </c>
      <c r="U2221" s="115" t="str">
        <f t="shared" si="239"/>
        <v/>
      </c>
      <c r="V2221" s="202" t="s">
        <v>422</v>
      </c>
      <c r="W2221" s="202"/>
      <c r="X2221" s="202"/>
      <c r="Y2221" s="202"/>
      <c r="Z2221" s="193"/>
      <c r="AA2221" s="193" t="s">
        <v>362</v>
      </c>
      <c r="AB2221" s="203"/>
      <c r="AC2221" s="204" t="str">
        <f t="shared" si="240"/>
        <v>CLOSE</v>
      </c>
      <c r="AD2221" s="47" t="str">
        <f t="array" ref="AD2221">IF(D2221="","",INDEX(HM_Unit!$D$1:$AE$1,MATCH(C2221,HM_Unit!$D$2:$AE$2,0)))</f>
        <v/>
      </c>
      <c r="AE2221" s="46"/>
      <c r="AF2221" s="46"/>
      <c r="AG2221" s="46"/>
      <c r="AH2221" s="46"/>
      <c r="AI2221" s="46"/>
      <c r="AJ2221" s="46"/>
      <c r="AK2221" s="46"/>
    </row>
    <row r="2222" spans="1:37" ht="12" customHeight="1">
      <c r="A2222" s="46" t="str">
        <f>IFERROR(VLOOKUP(D2222,Sort!B:D,3,0),"")</f>
        <v/>
      </c>
      <c r="B2222" s="190" t="str">
        <f t="shared" si="234"/>
        <v>0CLOSE</v>
      </c>
      <c r="C2222" s="196"/>
      <c r="D2222" s="193"/>
      <c r="E2222" s="193" t="str">
        <f>IFERROR(VLOOKUP(D2222,Sort!B:C,2,0),"")</f>
        <v/>
      </c>
      <c r="F2222" s="194"/>
      <c r="G2222" s="195" t="str">
        <f t="shared" si="235"/>
        <v/>
      </c>
      <c r="H2222" s="243"/>
      <c r="I2222" s="197"/>
      <c r="J2222" s="243"/>
      <c r="K2222" s="197"/>
      <c r="L2222" s="198" t="str">
        <f t="shared" si="236"/>
        <v/>
      </c>
      <c r="M2222" s="199" t="str">
        <f t="shared" si="237"/>
        <v/>
      </c>
      <c r="N2222" s="200" t="str">
        <f t="shared" si="238"/>
        <v xml:space="preserve"> </v>
      </c>
      <c r="O2222" s="201"/>
      <c r="P2222" s="201"/>
      <c r="Q2222" s="202"/>
      <c r="R2222" s="202"/>
      <c r="S2222" s="202"/>
      <c r="T2222" s="193" t="str">
        <f>IFERROR(VLOOKUP(S2222,Sort!E:F,2,0),"")</f>
        <v/>
      </c>
      <c r="U2222" s="115" t="str">
        <f t="shared" si="239"/>
        <v/>
      </c>
      <c r="V2222" s="202" t="s">
        <v>422</v>
      </c>
      <c r="W2222" s="202"/>
      <c r="X2222" s="202"/>
      <c r="Y2222" s="202"/>
      <c r="Z2222" s="193"/>
      <c r="AA2222" s="193" t="s">
        <v>362</v>
      </c>
      <c r="AB2222" s="203"/>
      <c r="AC2222" s="204" t="str">
        <f t="shared" si="240"/>
        <v>CLOSE</v>
      </c>
      <c r="AD2222" s="47" t="str">
        <f t="array" ref="AD2222">IF(D2222="","",INDEX(HM_Unit!$D$1:$AE$1,MATCH(C2222,HM_Unit!$D$2:$AE$2,0)))</f>
        <v/>
      </c>
      <c r="AE2222" s="46"/>
      <c r="AF2222" s="46"/>
      <c r="AG2222" s="46"/>
      <c r="AH2222" s="46"/>
      <c r="AI2222" s="46"/>
      <c r="AJ2222" s="46"/>
      <c r="AK2222" s="46"/>
    </row>
    <row r="2223" spans="1:37" ht="12" customHeight="1">
      <c r="A2223" s="46" t="str">
        <f>IFERROR(VLOOKUP(D2223,Sort!B:D,3,0),"")</f>
        <v/>
      </c>
      <c r="B2223" s="190" t="str">
        <f t="shared" si="234"/>
        <v>0CLOSE</v>
      </c>
      <c r="C2223" s="196"/>
      <c r="D2223" s="193"/>
      <c r="E2223" s="193" t="str">
        <f>IFERROR(VLOOKUP(D2223,Sort!B:C,2,0),"")</f>
        <v/>
      </c>
      <c r="F2223" s="194"/>
      <c r="G2223" s="195" t="str">
        <f t="shared" si="235"/>
        <v/>
      </c>
      <c r="H2223" s="243"/>
      <c r="I2223" s="197"/>
      <c r="J2223" s="243"/>
      <c r="K2223" s="197"/>
      <c r="L2223" s="198" t="str">
        <f t="shared" si="236"/>
        <v/>
      </c>
      <c r="M2223" s="199" t="str">
        <f t="shared" si="237"/>
        <v/>
      </c>
      <c r="N2223" s="200" t="str">
        <f t="shared" si="238"/>
        <v xml:space="preserve"> </v>
      </c>
      <c r="O2223" s="201"/>
      <c r="P2223" s="201"/>
      <c r="Q2223" s="202"/>
      <c r="R2223" s="202"/>
      <c r="S2223" s="202"/>
      <c r="T2223" s="193" t="str">
        <f>IFERROR(VLOOKUP(S2223,Sort!E:F,2,0),"")</f>
        <v/>
      </c>
      <c r="U2223" s="115" t="str">
        <f t="shared" si="239"/>
        <v/>
      </c>
      <c r="V2223" s="202" t="s">
        <v>422</v>
      </c>
      <c r="W2223" s="202"/>
      <c r="X2223" s="202"/>
      <c r="Y2223" s="202"/>
      <c r="Z2223" s="193"/>
      <c r="AA2223" s="193" t="s">
        <v>362</v>
      </c>
      <c r="AB2223" s="203"/>
      <c r="AC2223" s="204" t="str">
        <f t="shared" si="240"/>
        <v>CLOSE</v>
      </c>
      <c r="AD2223" s="47" t="str">
        <f t="array" ref="AD2223">IF(D2223="","",INDEX(HM_Unit!$D$1:$AE$1,MATCH(C2223,HM_Unit!$D$2:$AE$2,0)))</f>
        <v/>
      </c>
      <c r="AE2223" s="46"/>
      <c r="AF2223" s="46"/>
      <c r="AG2223" s="46"/>
      <c r="AH2223" s="46"/>
      <c r="AI2223" s="46"/>
      <c r="AJ2223" s="46"/>
      <c r="AK2223" s="46"/>
    </row>
    <row r="2224" spans="1:37" ht="12" customHeight="1">
      <c r="A2224" s="46" t="str">
        <f>IFERROR(VLOOKUP(D2224,Sort!B:D,3,0),"")</f>
        <v/>
      </c>
      <c r="B2224" s="190" t="str">
        <f t="shared" si="234"/>
        <v>0CLOSE</v>
      </c>
      <c r="C2224" s="196"/>
      <c r="D2224" s="193"/>
      <c r="E2224" s="193" t="str">
        <f>IFERROR(VLOOKUP(D2224,Sort!B:C,2,0),"")</f>
        <v/>
      </c>
      <c r="F2224" s="194"/>
      <c r="G2224" s="195" t="str">
        <f t="shared" si="235"/>
        <v/>
      </c>
      <c r="H2224" s="243"/>
      <c r="I2224" s="197"/>
      <c r="J2224" s="243"/>
      <c r="K2224" s="197"/>
      <c r="L2224" s="198" t="str">
        <f t="shared" si="236"/>
        <v/>
      </c>
      <c r="M2224" s="199" t="str">
        <f t="shared" si="237"/>
        <v/>
      </c>
      <c r="N2224" s="200" t="str">
        <f t="shared" si="238"/>
        <v xml:space="preserve"> </v>
      </c>
      <c r="O2224" s="201"/>
      <c r="P2224" s="201"/>
      <c r="Q2224" s="202"/>
      <c r="R2224" s="202"/>
      <c r="S2224" s="202"/>
      <c r="T2224" s="193" t="str">
        <f>IFERROR(VLOOKUP(S2224,Sort!E:F,2,0),"")</f>
        <v/>
      </c>
      <c r="U2224" s="115" t="str">
        <f t="shared" si="239"/>
        <v/>
      </c>
      <c r="V2224" s="202" t="s">
        <v>422</v>
      </c>
      <c r="W2224" s="202"/>
      <c r="X2224" s="202"/>
      <c r="Y2224" s="202"/>
      <c r="Z2224" s="193"/>
      <c r="AA2224" s="193" t="s">
        <v>362</v>
      </c>
      <c r="AB2224" s="203"/>
      <c r="AC2224" s="204" t="str">
        <f t="shared" si="240"/>
        <v>CLOSE</v>
      </c>
      <c r="AD2224" s="47" t="str">
        <f t="array" ref="AD2224">IF(D2224="","",INDEX(HM_Unit!$D$1:$AE$1,MATCH(C2224,HM_Unit!$D$2:$AE$2,0)))</f>
        <v/>
      </c>
      <c r="AE2224" s="46"/>
      <c r="AF2224" s="46"/>
      <c r="AG2224" s="46"/>
      <c r="AH2224" s="46"/>
      <c r="AI2224" s="46"/>
      <c r="AJ2224" s="46"/>
      <c r="AK2224" s="46"/>
    </row>
    <row r="2225" spans="1:37" ht="12" customHeight="1">
      <c r="A2225" s="46" t="str">
        <f>IFERROR(VLOOKUP(D2225,Sort!B:D,3,0),"")</f>
        <v/>
      </c>
      <c r="B2225" s="190" t="str">
        <f t="shared" si="234"/>
        <v>0CLOSE</v>
      </c>
      <c r="C2225" s="196"/>
      <c r="D2225" s="193"/>
      <c r="E2225" s="193" t="str">
        <f>IFERROR(VLOOKUP(D2225,Sort!B:C,2,0),"")</f>
        <v/>
      </c>
      <c r="F2225" s="194"/>
      <c r="G2225" s="195" t="str">
        <f t="shared" si="235"/>
        <v/>
      </c>
      <c r="H2225" s="243"/>
      <c r="I2225" s="197"/>
      <c r="J2225" s="243"/>
      <c r="K2225" s="197"/>
      <c r="L2225" s="198" t="str">
        <f t="shared" si="236"/>
        <v/>
      </c>
      <c r="M2225" s="199" t="str">
        <f t="shared" si="237"/>
        <v/>
      </c>
      <c r="N2225" s="200" t="str">
        <f t="shared" si="238"/>
        <v xml:space="preserve"> </v>
      </c>
      <c r="O2225" s="201"/>
      <c r="P2225" s="201"/>
      <c r="Q2225" s="202"/>
      <c r="R2225" s="202"/>
      <c r="S2225" s="202"/>
      <c r="T2225" s="193" t="str">
        <f>IFERROR(VLOOKUP(S2225,Sort!E:F,2,0),"")</f>
        <v/>
      </c>
      <c r="U2225" s="115" t="str">
        <f t="shared" si="239"/>
        <v/>
      </c>
      <c r="V2225" s="202" t="s">
        <v>422</v>
      </c>
      <c r="W2225" s="202"/>
      <c r="X2225" s="202"/>
      <c r="Y2225" s="202"/>
      <c r="Z2225" s="193"/>
      <c r="AA2225" s="193" t="s">
        <v>362</v>
      </c>
      <c r="AB2225" s="203"/>
      <c r="AC2225" s="204" t="str">
        <f t="shared" si="240"/>
        <v>CLOSE</v>
      </c>
      <c r="AD2225" s="47" t="str">
        <f t="array" ref="AD2225">IF(D2225="","",INDEX(HM_Unit!$D$1:$AE$1,MATCH(C2225,HM_Unit!$D$2:$AE$2,0)))</f>
        <v/>
      </c>
      <c r="AE2225" s="46"/>
      <c r="AF2225" s="46"/>
      <c r="AG2225" s="46"/>
      <c r="AH2225" s="46"/>
      <c r="AI2225" s="46"/>
      <c r="AJ2225" s="46"/>
      <c r="AK2225" s="46"/>
    </row>
    <row r="2226" spans="1:37" ht="12" customHeight="1">
      <c r="A2226" s="46" t="str">
        <f>IFERROR(VLOOKUP(D2226,Sort!B:D,3,0),"")</f>
        <v/>
      </c>
      <c r="B2226" s="190" t="str">
        <f t="shared" si="234"/>
        <v>0CLOSE</v>
      </c>
      <c r="C2226" s="196"/>
      <c r="D2226" s="193"/>
      <c r="E2226" s="193" t="str">
        <f>IFERROR(VLOOKUP(D2226,Sort!B:C,2,0),"")</f>
        <v/>
      </c>
      <c r="F2226" s="194"/>
      <c r="G2226" s="195" t="str">
        <f t="shared" si="235"/>
        <v/>
      </c>
      <c r="H2226" s="243"/>
      <c r="I2226" s="197"/>
      <c r="J2226" s="243"/>
      <c r="K2226" s="197"/>
      <c r="L2226" s="198" t="str">
        <f t="shared" si="236"/>
        <v/>
      </c>
      <c r="M2226" s="199" t="str">
        <f t="shared" si="237"/>
        <v/>
      </c>
      <c r="N2226" s="200" t="str">
        <f t="shared" si="238"/>
        <v xml:space="preserve"> </v>
      </c>
      <c r="O2226" s="201"/>
      <c r="P2226" s="201"/>
      <c r="Q2226" s="202"/>
      <c r="R2226" s="202"/>
      <c r="S2226" s="202"/>
      <c r="T2226" s="193" t="str">
        <f>IFERROR(VLOOKUP(S2226,Sort!E:F,2,0),"")</f>
        <v/>
      </c>
      <c r="U2226" s="115" t="str">
        <f t="shared" si="239"/>
        <v/>
      </c>
      <c r="V2226" s="202" t="s">
        <v>422</v>
      </c>
      <c r="W2226" s="202"/>
      <c r="X2226" s="202"/>
      <c r="Y2226" s="202"/>
      <c r="Z2226" s="193"/>
      <c r="AA2226" s="193" t="s">
        <v>362</v>
      </c>
      <c r="AB2226" s="203"/>
      <c r="AC2226" s="204" t="str">
        <f t="shared" si="240"/>
        <v>CLOSE</v>
      </c>
      <c r="AD2226" s="47" t="str">
        <f t="array" ref="AD2226">IF(D2226="","",INDEX(HM_Unit!$D$1:$AE$1,MATCH(C2226,HM_Unit!$D$2:$AE$2,0)))</f>
        <v/>
      </c>
      <c r="AE2226" s="46"/>
      <c r="AF2226" s="46"/>
      <c r="AG2226" s="46"/>
      <c r="AH2226" s="46"/>
      <c r="AI2226" s="46"/>
      <c r="AJ2226" s="46"/>
      <c r="AK2226" s="46"/>
    </row>
    <row r="2227" spans="1:37" ht="12" customHeight="1">
      <c r="A2227" s="46" t="str">
        <f>IFERROR(VLOOKUP(D2227,Sort!B:D,3,0),"")</f>
        <v/>
      </c>
      <c r="B2227" s="190" t="str">
        <f t="shared" si="234"/>
        <v>0CLOSE</v>
      </c>
      <c r="C2227" s="196"/>
      <c r="D2227" s="193"/>
      <c r="E2227" s="193" t="str">
        <f>IFERROR(VLOOKUP(D2227,Sort!B:C,2,0),"")</f>
        <v/>
      </c>
      <c r="F2227" s="194"/>
      <c r="G2227" s="195" t="str">
        <f t="shared" si="235"/>
        <v/>
      </c>
      <c r="H2227" s="243"/>
      <c r="I2227" s="197"/>
      <c r="J2227" s="243"/>
      <c r="K2227" s="197"/>
      <c r="L2227" s="198" t="str">
        <f t="shared" si="236"/>
        <v/>
      </c>
      <c r="M2227" s="199" t="str">
        <f t="shared" si="237"/>
        <v/>
      </c>
      <c r="N2227" s="200" t="str">
        <f t="shared" si="238"/>
        <v xml:space="preserve"> </v>
      </c>
      <c r="O2227" s="201"/>
      <c r="P2227" s="201"/>
      <c r="Q2227" s="202"/>
      <c r="R2227" s="202"/>
      <c r="S2227" s="202"/>
      <c r="T2227" s="193" t="str">
        <f>IFERROR(VLOOKUP(S2227,Sort!E:F,2,0),"")</f>
        <v/>
      </c>
      <c r="U2227" s="115" t="str">
        <f t="shared" si="239"/>
        <v/>
      </c>
      <c r="V2227" s="202" t="s">
        <v>422</v>
      </c>
      <c r="W2227" s="202"/>
      <c r="X2227" s="202"/>
      <c r="Y2227" s="202"/>
      <c r="Z2227" s="193"/>
      <c r="AA2227" s="193" t="s">
        <v>362</v>
      </c>
      <c r="AB2227" s="203"/>
      <c r="AC2227" s="204" t="str">
        <f t="shared" si="240"/>
        <v>CLOSE</v>
      </c>
      <c r="AD2227" s="47" t="str">
        <f t="array" ref="AD2227">IF(D2227="","",INDEX(HM_Unit!$D$1:$AE$1,MATCH(C2227,HM_Unit!$D$2:$AE$2,0)))</f>
        <v/>
      </c>
      <c r="AE2227" s="46"/>
      <c r="AF2227" s="46"/>
      <c r="AG2227" s="46"/>
      <c r="AH2227" s="46"/>
      <c r="AI2227" s="46"/>
      <c r="AJ2227" s="46"/>
      <c r="AK2227" s="46"/>
    </row>
    <row r="2228" spans="1:37" ht="12" customHeight="1">
      <c r="A2228" s="46" t="str">
        <f>IFERROR(VLOOKUP(D2228,Sort!B:D,3,0),"")</f>
        <v/>
      </c>
      <c r="B2228" s="190" t="str">
        <f t="shared" si="234"/>
        <v>0CLOSE</v>
      </c>
      <c r="C2228" s="196"/>
      <c r="D2228" s="193"/>
      <c r="E2228" s="193" t="str">
        <f>IFERROR(VLOOKUP(D2228,Sort!B:C,2,0),"")</f>
        <v/>
      </c>
      <c r="F2228" s="194"/>
      <c r="G2228" s="195" t="str">
        <f t="shared" si="235"/>
        <v/>
      </c>
      <c r="H2228" s="243"/>
      <c r="I2228" s="197"/>
      <c r="J2228" s="243"/>
      <c r="K2228" s="197"/>
      <c r="L2228" s="198" t="str">
        <f t="shared" si="236"/>
        <v/>
      </c>
      <c r="M2228" s="199" t="str">
        <f t="shared" si="237"/>
        <v/>
      </c>
      <c r="N2228" s="200" t="str">
        <f t="shared" si="238"/>
        <v xml:space="preserve"> </v>
      </c>
      <c r="O2228" s="201"/>
      <c r="P2228" s="201"/>
      <c r="Q2228" s="202"/>
      <c r="R2228" s="202"/>
      <c r="S2228" s="202"/>
      <c r="T2228" s="193" t="str">
        <f>IFERROR(VLOOKUP(S2228,Sort!E:F,2,0),"")</f>
        <v/>
      </c>
      <c r="U2228" s="115" t="str">
        <f t="shared" si="239"/>
        <v/>
      </c>
      <c r="V2228" s="202" t="s">
        <v>422</v>
      </c>
      <c r="W2228" s="202"/>
      <c r="X2228" s="202"/>
      <c r="Y2228" s="202"/>
      <c r="Z2228" s="193"/>
      <c r="AA2228" s="193" t="s">
        <v>362</v>
      </c>
      <c r="AB2228" s="203"/>
      <c r="AC2228" s="204" t="str">
        <f t="shared" si="240"/>
        <v>CLOSE</v>
      </c>
      <c r="AD2228" s="47" t="str">
        <f t="array" ref="AD2228">IF(D2228="","",INDEX(HM_Unit!$D$1:$AE$1,MATCH(C2228,HM_Unit!$D$2:$AE$2,0)))</f>
        <v/>
      </c>
      <c r="AE2228" s="46"/>
      <c r="AF2228" s="46"/>
      <c r="AG2228" s="46"/>
      <c r="AH2228" s="46"/>
      <c r="AI2228" s="46"/>
      <c r="AJ2228" s="46"/>
      <c r="AK2228" s="46"/>
    </row>
    <row r="2229" spans="1:37" ht="12" customHeight="1">
      <c r="A2229" s="46" t="str">
        <f>IFERROR(VLOOKUP(D2229,Sort!B:D,3,0),"")</f>
        <v/>
      </c>
      <c r="B2229" s="190" t="str">
        <f t="shared" si="234"/>
        <v>0CLOSE</v>
      </c>
      <c r="C2229" s="196"/>
      <c r="D2229" s="193"/>
      <c r="E2229" s="193" t="str">
        <f>IFERROR(VLOOKUP(D2229,Sort!B:C,2,0),"")</f>
        <v/>
      </c>
      <c r="F2229" s="194"/>
      <c r="G2229" s="195" t="str">
        <f t="shared" si="235"/>
        <v/>
      </c>
      <c r="H2229" s="243"/>
      <c r="I2229" s="197"/>
      <c r="J2229" s="243"/>
      <c r="K2229" s="197"/>
      <c r="L2229" s="198" t="str">
        <f t="shared" si="236"/>
        <v/>
      </c>
      <c r="M2229" s="199" t="str">
        <f t="shared" si="237"/>
        <v/>
      </c>
      <c r="N2229" s="200" t="str">
        <f t="shared" si="238"/>
        <v xml:space="preserve"> </v>
      </c>
      <c r="O2229" s="201"/>
      <c r="P2229" s="201"/>
      <c r="Q2229" s="202"/>
      <c r="R2229" s="202"/>
      <c r="S2229" s="202"/>
      <c r="T2229" s="193" t="str">
        <f>IFERROR(VLOOKUP(S2229,Sort!E:F,2,0),"")</f>
        <v/>
      </c>
      <c r="U2229" s="115" t="str">
        <f t="shared" si="239"/>
        <v/>
      </c>
      <c r="V2229" s="202" t="s">
        <v>422</v>
      </c>
      <c r="W2229" s="202"/>
      <c r="X2229" s="202"/>
      <c r="Y2229" s="202"/>
      <c r="Z2229" s="193"/>
      <c r="AA2229" s="193" t="s">
        <v>362</v>
      </c>
      <c r="AB2229" s="203"/>
      <c r="AC2229" s="204" t="str">
        <f t="shared" si="240"/>
        <v>CLOSE</v>
      </c>
      <c r="AD2229" s="47" t="str">
        <f t="array" ref="AD2229">IF(D2229="","",INDEX(HM_Unit!$D$1:$AE$1,MATCH(C2229,HM_Unit!$D$2:$AE$2,0)))</f>
        <v/>
      </c>
      <c r="AE2229" s="46"/>
      <c r="AF2229" s="46"/>
      <c r="AG2229" s="46"/>
      <c r="AH2229" s="46"/>
      <c r="AI2229" s="46"/>
      <c r="AJ2229" s="46"/>
      <c r="AK2229" s="46"/>
    </row>
    <row r="2230" spans="1:37" ht="12" customHeight="1">
      <c r="A2230" s="46" t="str">
        <f>IFERROR(VLOOKUP(D2230,Sort!B:D,3,0),"")</f>
        <v/>
      </c>
      <c r="B2230" s="190" t="str">
        <f t="shared" si="234"/>
        <v>0CLOSE</v>
      </c>
      <c r="C2230" s="196"/>
      <c r="D2230" s="193"/>
      <c r="E2230" s="193" t="str">
        <f>IFERROR(VLOOKUP(D2230,Sort!B:C,2,0),"")</f>
        <v/>
      </c>
      <c r="F2230" s="194"/>
      <c r="G2230" s="195" t="str">
        <f t="shared" si="235"/>
        <v/>
      </c>
      <c r="H2230" s="243"/>
      <c r="I2230" s="197"/>
      <c r="J2230" s="243"/>
      <c r="K2230" s="197"/>
      <c r="L2230" s="198" t="str">
        <f t="shared" si="236"/>
        <v/>
      </c>
      <c r="M2230" s="199" t="str">
        <f t="shared" si="237"/>
        <v/>
      </c>
      <c r="N2230" s="200" t="str">
        <f t="shared" si="238"/>
        <v xml:space="preserve"> </v>
      </c>
      <c r="O2230" s="201"/>
      <c r="P2230" s="201"/>
      <c r="Q2230" s="202"/>
      <c r="R2230" s="202"/>
      <c r="S2230" s="202"/>
      <c r="T2230" s="193" t="str">
        <f>IFERROR(VLOOKUP(S2230,Sort!E:F,2,0),"")</f>
        <v/>
      </c>
      <c r="U2230" s="115" t="str">
        <f t="shared" si="239"/>
        <v/>
      </c>
      <c r="V2230" s="202" t="s">
        <v>422</v>
      </c>
      <c r="W2230" s="202"/>
      <c r="X2230" s="202"/>
      <c r="Y2230" s="202"/>
      <c r="Z2230" s="193"/>
      <c r="AA2230" s="193" t="s">
        <v>362</v>
      </c>
      <c r="AB2230" s="203"/>
      <c r="AC2230" s="204" t="str">
        <f t="shared" si="240"/>
        <v>CLOSE</v>
      </c>
      <c r="AD2230" s="47" t="str">
        <f t="array" ref="AD2230">IF(D2230="","",INDEX(HM_Unit!$D$1:$AE$1,MATCH(C2230,HM_Unit!$D$2:$AE$2,0)))</f>
        <v/>
      </c>
      <c r="AE2230" s="46"/>
      <c r="AF2230" s="46"/>
      <c r="AG2230" s="46"/>
      <c r="AH2230" s="46"/>
      <c r="AI2230" s="46"/>
      <c r="AJ2230" s="46"/>
      <c r="AK2230" s="46"/>
    </row>
    <row r="2231" spans="1:37" ht="12" customHeight="1">
      <c r="A2231" s="46" t="str">
        <f>IFERROR(VLOOKUP(D2231,Sort!B:D,3,0),"")</f>
        <v/>
      </c>
      <c r="B2231" s="190" t="str">
        <f t="shared" si="234"/>
        <v>0CLOSE</v>
      </c>
      <c r="C2231" s="196"/>
      <c r="D2231" s="193"/>
      <c r="E2231" s="193" t="str">
        <f>IFERROR(VLOOKUP(D2231,Sort!B:C,2,0),"")</f>
        <v/>
      </c>
      <c r="F2231" s="194"/>
      <c r="G2231" s="195" t="str">
        <f t="shared" si="235"/>
        <v/>
      </c>
      <c r="H2231" s="243"/>
      <c r="I2231" s="197"/>
      <c r="J2231" s="243"/>
      <c r="K2231" s="197"/>
      <c r="L2231" s="198" t="str">
        <f t="shared" si="236"/>
        <v/>
      </c>
      <c r="M2231" s="199" t="str">
        <f t="shared" si="237"/>
        <v/>
      </c>
      <c r="N2231" s="200" t="str">
        <f t="shared" si="238"/>
        <v xml:space="preserve"> </v>
      </c>
      <c r="O2231" s="201"/>
      <c r="P2231" s="201"/>
      <c r="Q2231" s="202"/>
      <c r="R2231" s="202"/>
      <c r="S2231" s="202"/>
      <c r="T2231" s="193" t="str">
        <f>IFERROR(VLOOKUP(S2231,Sort!E:F,2,0),"")</f>
        <v/>
      </c>
      <c r="U2231" s="115" t="str">
        <f t="shared" si="239"/>
        <v/>
      </c>
      <c r="V2231" s="202" t="s">
        <v>422</v>
      </c>
      <c r="W2231" s="202"/>
      <c r="X2231" s="202"/>
      <c r="Y2231" s="202"/>
      <c r="Z2231" s="193"/>
      <c r="AA2231" s="193" t="s">
        <v>362</v>
      </c>
      <c r="AB2231" s="203"/>
      <c r="AC2231" s="204" t="str">
        <f t="shared" si="240"/>
        <v>CLOSE</v>
      </c>
      <c r="AD2231" s="47" t="str">
        <f t="array" ref="AD2231">IF(D2231="","",INDEX(HM_Unit!$D$1:$AE$1,MATCH(C2231,HM_Unit!$D$2:$AE$2,0)))</f>
        <v/>
      </c>
      <c r="AE2231" s="46"/>
      <c r="AF2231" s="46"/>
      <c r="AG2231" s="46"/>
      <c r="AH2231" s="46"/>
      <c r="AI2231" s="46"/>
      <c r="AJ2231" s="46"/>
      <c r="AK2231" s="46"/>
    </row>
    <row r="2232" spans="1:37" ht="12" customHeight="1">
      <c r="A2232" s="46" t="str">
        <f>IFERROR(VLOOKUP(D2232,Sort!B:D,3,0),"")</f>
        <v/>
      </c>
      <c r="B2232" s="190" t="str">
        <f t="shared" si="234"/>
        <v>0CLOSE</v>
      </c>
      <c r="C2232" s="196"/>
      <c r="D2232" s="193"/>
      <c r="E2232" s="193" t="str">
        <f>IFERROR(VLOOKUP(D2232,Sort!B:C,2,0),"")</f>
        <v/>
      </c>
      <c r="F2232" s="194"/>
      <c r="G2232" s="195" t="str">
        <f t="shared" si="235"/>
        <v/>
      </c>
      <c r="H2232" s="243"/>
      <c r="I2232" s="197"/>
      <c r="J2232" s="243"/>
      <c r="K2232" s="197"/>
      <c r="L2232" s="198" t="str">
        <f t="shared" si="236"/>
        <v/>
      </c>
      <c r="M2232" s="199" t="str">
        <f t="shared" si="237"/>
        <v/>
      </c>
      <c r="N2232" s="200" t="str">
        <f t="shared" si="238"/>
        <v xml:space="preserve"> </v>
      </c>
      <c r="O2232" s="201"/>
      <c r="P2232" s="201"/>
      <c r="Q2232" s="202"/>
      <c r="R2232" s="202"/>
      <c r="S2232" s="202"/>
      <c r="T2232" s="193" t="str">
        <f>IFERROR(VLOOKUP(S2232,Sort!E:F,2,0),"")</f>
        <v/>
      </c>
      <c r="U2232" s="115" t="str">
        <f t="shared" si="239"/>
        <v/>
      </c>
      <c r="V2232" s="202" t="s">
        <v>422</v>
      </c>
      <c r="W2232" s="202"/>
      <c r="X2232" s="202"/>
      <c r="Y2232" s="202"/>
      <c r="Z2232" s="193"/>
      <c r="AA2232" s="193" t="s">
        <v>362</v>
      </c>
      <c r="AB2232" s="203"/>
      <c r="AC2232" s="204" t="str">
        <f t="shared" si="240"/>
        <v>CLOSE</v>
      </c>
      <c r="AD2232" s="47" t="str">
        <f t="array" ref="AD2232">IF(D2232="","",INDEX(HM_Unit!$D$1:$AE$1,MATCH(C2232,HM_Unit!$D$2:$AE$2,0)))</f>
        <v/>
      </c>
      <c r="AE2232" s="46"/>
      <c r="AF2232" s="46"/>
      <c r="AG2232" s="46"/>
      <c r="AH2232" s="46"/>
      <c r="AI2232" s="46"/>
      <c r="AJ2232" s="46"/>
      <c r="AK2232" s="46"/>
    </row>
    <row r="2233" spans="1:37" ht="12" customHeight="1">
      <c r="A2233" s="46" t="str">
        <f>IFERROR(VLOOKUP(D2233,Sort!B:D,3,0),"")</f>
        <v/>
      </c>
      <c r="B2233" s="190" t="str">
        <f t="shared" si="234"/>
        <v>0CLOSE</v>
      </c>
      <c r="C2233" s="196"/>
      <c r="D2233" s="193"/>
      <c r="E2233" s="193" t="str">
        <f>IFERROR(VLOOKUP(D2233,Sort!B:C,2,0),"")</f>
        <v/>
      </c>
      <c r="F2233" s="194"/>
      <c r="G2233" s="195" t="str">
        <f t="shared" si="235"/>
        <v/>
      </c>
      <c r="H2233" s="243"/>
      <c r="I2233" s="197"/>
      <c r="J2233" s="243"/>
      <c r="K2233" s="197"/>
      <c r="L2233" s="198" t="str">
        <f t="shared" si="236"/>
        <v/>
      </c>
      <c r="M2233" s="199" t="str">
        <f t="shared" si="237"/>
        <v/>
      </c>
      <c r="N2233" s="200" t="str">
        <f t="shared" si="238"/>
        <v xml:space="preserve"> </v>
      </c>
      <c r="O2233" s="201"/>
      <c r="P2233" s="201"/>
      <c r="Q2233" s="202"/>
      <c r="R2233" s="202"/>
      <c r="S2233" s="202"/>
      <c r="T2233" s="193" t="str">
        <f>IFERROR(VLOOKUP(S2233,Sort!E:F,2,0),"")</f>
        <v/>
      </c>
      <c r="U2233" s="115" t="str">
        <f t="shared" si="239"/>
        <v/>
      </c>
      <c r="V2233" s="202" t="s">
        <v>422</v>
      </c>
      <c r="W2233" s="202"/>
      <c r="X2233" s="202"/>
      <c r="Y2233" s="202"/>
      <c r="Z2233" s="193"/>
      <c r="AA2233" s="193" t="s">
        <v>362</v>
      </c>
      <c r="AB2233" s="203"/>
      <c r="AC2233" s="204" t="str">
        <f t="shared" si="240"/>
        <v>CLOSE</v>
      </c>
      <c r="AD2233" s="47" t="str">
        <f t="array" ref="AD2233">IF(D2233="","",INDEX(HM_Unit!$D$1:$AE$1,MATCH(C2233,HM_Unit!$D$2:$AE$2,0)))</f>
        <v/>
      </c>
      <c r="AE2233" s="46"/>
      <c r="AF2233" s="46"/>
      <c r="AG2233" s="46"/>
      <c r="AH2233" s="46"/>
      <c r="AI2233" s="46"/>
      <c r="AJ2233" s="46"/>
      <c r="AK2233" s="46"/>
    </row>
    <row r="2234" spans="1:37" ht="12" customHeight="1">
      <c r="A2234" s="46" t="str">
        <f>IFERROR(VLOOKUP(D2234,Sort!B:D,3,0),"")</f>
        <v/>
      </c>
      <c r="B2234" s="190" t="str">
        <f t="shared" si="234"/>
        <v>0CLOSE</v>
      </c>
      <c r="C2234" s="196"/>
      <c r="D2234" s="193"/>
      <c r="E2234" s="193" t="str">
        <f>IFERROR(VLOOKUP(D2234,Sort!B:C,2,0),"")</f>
        <v/>
      </c>
      <c r="F2234" s="194"/>
      <c r="G2234" s="195" t="str">
        <f t="shared" si="235"/>
        <v/>
      </c>
      <c r="H2234" s="243"/>
      <c r="I2234" s="197"/>
      <c r="J2234" s="243"/>
      <c r="K2234" s="197"/>
      <c r="L2234" s="198" t="str">
        <f t="shared" si="236"/>
        <v/>
      </c>
      <c r="M2234" s="199" t="str">
        <f t="shared" si="237"/>
        <v/>
      </c>
      <c r="N2234" s="200" t="str">
        <f t="shared" si="238"/>
        <v xml:space="preserve"> </v>
      </c>
      <c r="O2234" s="201"/>
      <c r="P2234" s="201"/>
      <c r="Q2234" s="202"/>
      <c r="R2234" s="202"/>
      <c r="S2234" s="202"/>
      <c r="T2234" s="193" t="str">
        <f>IFERROR(VLOOKUP(S2234,Sort!E:F,2,0),"")</f>
        <v/>
      </c>
      <c r="U2234" s="115" t="str">
        <f t="shared" si="239"/>
        <v/>
      </c>
      <c r="V2234" s="202" t="s">
        <v>422</v>
      </c>
      <c r="W2234" s="202"/>
      <c r="X2234" s="202"/>
      <c r="Y2234" s="202"/>
      <c r="Z2234" s="193"/>
      <c r="AA2234" s="193" t="s">
        <v>362</v>
      </c>
      <c r="AB2234" s="203"/>
      <c r="AC2234" s="204" t="str">
        <f t="shared" si="240"/>
        <v>CLOSE</v>
      </c>
      <c r="AD2234" s="47" t="str">
        <f t="array" ref="AD2234">IF(D2234="","",INDEX(HM_Unit!$D$1:$AE$1,MATCH(C2234,HM_Unit!$D$2:$AE$2,0)))</f>
        <v/>
      </c>
      <c r="AE2234" s="46"/>
      <c r="AF2234" s="46"/>
      <c r="AG2234" s="46"/>
      <c r="AH2234" s="46"/>
      <c r="AI2234" s="46"/>
      <c r="AJ2234" s="46"/>
      <c r="AK2234" s="46"/>
    </row>
    <row r="2235" spans="1:37" ht="12" customHeight="1">
      <c r="A2235" s="46" t="str">
        <f>IFERROR(VLOOKUP(D2235,Sort!B:D,3,0),"")</f>
        <v/>
      </c>
      <c r="B2235" s="190" t="str">
        <f t="shared" si="234"/>
        <v>0CLOSE</v>
      </c>
      <c r="C2235" s="196"/>
      <c r="D2235" s="193"/>
      <c r="E2235" s="193" t="str">
        <f>IFERROR(VLOOKUP(D2235,Sort!B:C,2,0),"")</f>
        <v/>
      </c>
      <c r="F2235" s="194"/>
      <c r="G2235" s="195" t="str">
        <f t="shared" si="235"/>
        <v/>
      </c>
      <c r="H2235" s="243"/>
      <c r="I2235" s="197"/>
      <c r="J2235" s="243"/>
      <c r="K2235" s="197"/>
      <c r="L2235" s="198" t="str">
        <f t="shared" si="236"/>
        <v/>
      </c>
      <c r="M2235" s="199" t="str">
        <f t="shared" si="237"/>
        <v/>
      </c>
      <c r="N2235" s="200" t="str">
        <f t="shared" si="238"/>
        <v xml:space="preserve"> </v>
      </c>
      <c r="O2235" s="201"/>
      <c r="P2235" s="201"/>
      <c r="Q2235" s="202"/>
      <c r="R2235" s="202"/>
      <c r="S2235" s="202"/>
      <c r="T2235" s="193" t="str">
        <f>IFERROR(VLOOKUP(S2235,Sort!E:F,2,0),"")</f>
        <v/>
      </c>
      <c r="U2235" s="115" t="str">
        <f t="shared" si="239"/>
        <v/>
      </c>
      <c r="V2235" s="202" t="s">
        <v>422</v>
      </c>
      <c r="W2235" s="202"/>
      <c r="X2235" s="202"/>
      <c r="Y2235" s="202"/>
      <c r="Z2235" s="193"/>
      <c r="AA2235" s="193" t="s">
        <v>362</v>
      </c>
      <c r="AB2235" s="203"/>
      <c r="AC2235" s="204" t="str">
        <f t="shared" si="240"/>
        <v>CLOSE</v>
      </c>
      <c r="AD2235" s="47" t="str">
        <f t="array" ref="AD2235">IF(D2235="","",INDEX(HM_Unit!$D$1:$AE$1,MATCH(C2235,HM_Unit!$D$2:$AE$2,0)))</f>
        <v/>
      </c>
      <c r="AE2235" s="46"/>
      <c r="AF2235" s="46"/>
      <c r="AG2235" s="46"/>
      <c r="AH2235" s="46"/>
      <c r="AI2235" s="46"/>
      <c r="AJ2235" s="46"/>
      <c r="AK2235" s="46"/>
    </row>
    <row r="2236" spans="1:37" ht="12" customHeight="1">
      <c r="A2236" s="46" t="str">
        <f>IFERROR(VLOOKUP(D2236,Sort!B:D,3,0),"")</f>
        <v/>
      </c>
      <c r="B2236" s="190" t="str">
        <f t="shared" si="234"/>
        <v>0CLOSE</v>
      </c>
      <c r="C2236" s="196"/>
      <c r="D2236" s="193"/>
      <c r="E2236" s="193" t="str">
        <f>IFERROR(VLOOKUP(D2236,Sort!B:C,2,0),"")</f>
        <v/>
      </c>
      <c r="F2236" s="194"/>
      <c r="G2236" s="195" t="str">
        <f t="shared" si="235"/>
        <v/>
      </c>
      <c r="H2236" s="243"/>
      <c r="I2236" s="197"/>
      <c r="J2236" s="243"/>
      <c r="K2236" s="197"/>
      <c r="L2236" s="198" t="str">
        <f t="shared" si="236"/>
        <v/>
      </c>
      <c r="M2236" s="199" t="str">
        <f t="shared" si="237"/>
        <v/>
      </c>
      <c r="N2236" s="200" t="str">
        <f t="shared" si="238"/>
        <v xml:space="preserve"> </v>
      </c>
      <c r="O2236" s="201"/>
      <c r="P2236" s="201"/>
      <c r="Q2236" s="202"/>
      <c r="R2236" s="202"/>
      <c r="S2236" s="202"/>
      <c r="T2236" s="193" t="str">
        <f>IFERROR(VLOOKUP(S2236,Sort!E:F,2,0),"")</f>
        <v/>
      </c>
      <c r="U2236" s="115" t="str">
        <f t="shared" si="239"/>
        <v/>
      </c>
      <c r="V2236" s="202" t="s">
        <v>422</v>
      </c>
      <c r="W2236" s="202"/>
      <c r="X2236" s="202"/>
      <c r="Y2236" s="202"/>
      <c r="Z2236" s="193"/>
      <c r="AA2236" s="193" t="s">
        <v>362</v>
      </c>
      <c r="AB2236" s="203"/>
      <c r="AC2236" s="204" t="str">
        <f t="shared" si="240"/>
        <v>CLOSE</v>
      </c>
      <c r="AD2236" s="47" t="str">
        <f t="array" ref="AD2236">IF(D2236="","",INDEX(HM_Unit!$D$1:$AE$1,MATCH(C2236,HM_Unit!$D$2:$AE$2,0)))</f>
        <v/>
      </c>
      <c r="AE2236" s="46"/>
      <c r="AF2236" s="46"/>
      <c r="AG2236" s="46"/>
      <c r="AH2236" s="46"/>
      <c r="AI2236" s="46"/>
      <c r="AJ2236" s="46"/>
      <c r="AK2236" s="46"/>
    </row>
    <row r="2237" spans="1:37" ht="12" customHeight="1">
      <c r="A2237" s="46" t="str">
        <f>IFERROR(VLOOKUP(D2237,Sort!B:D,3,0),"")</f>
        <v/>
      </c>
      <c r="B2237" s="190" t="str">
        <f t="shared" si="234"/>
        <v>0CLOSE</v>
      </c>
      <c r="C2237" s="196"/>
      <c r="D2237" s="193"/>
      <c r="E2237" s="193" t="str">
        <f>IFERROR(VLOOKUP(D2237,Sort!B:C,2,0),"")</f>
        <v/>
      </c>
      <c r="F2237" s="194"/>
      <c r="G2237" s="195" t="str">
        <f t="shared" si="235"/>
        <v/>
      </c>
      <c r="H2237" s="243"/>
      <c r="I2237" s="197"/>
      <c r="J2237" s="243"/>
      <c r="K2237" s="197"/>
      <c r="L2237" s="198" t="str">
        <f t="shared" si="236"/>
        <v/>
      </c>
      <c r="M2237" s="199" t="str">
        <f t="shared" si="237"/>
        <v/>
      </c>
      <c r="N2237" s="200" t="str">
        <f t="shared" si="238"/>
        <v xml:space="preserve"> </v>
      </c>
      <c r="O2237" s="201"/>
      <c r="P2237" s="201"/>
      <c r="Q2237" s="202"/>
      <c r="R2237" s="202"/>
      <c r="S2237" s="202"/>
      <c r="T2237" s="193" t="str">
        <f>IFERROR(VLOOKUP(S2237,Sort!E:F,2,0),"")</f>
        <v/>
      </c>
      <c r="U2237" s="115" t="str">
        <f t="shared" si="239"/>
        <v/>
      </c>
      <c r="V2237" s="202" t="s">
        <v>422</v>
      </c>
      <c r="W2237" s="202"/>
      <c r="X2237" s="202"/>
      <c r="Y2237" s="202"/>
      <c r="Z2237" s="193"/>
      <c r="AA2237" s="193" t="s">
        <v>362</v>
      </c>
      <c r="AB2237" s="203"/>
      <c r="AC2237" s="204" t="str">
        <f t="shared" si="240"/>
        <v>CLOSE</v>
      </c>
      <c r="AD2237" s="47" t="str">
        <f t="array" ref="AD2237">IF(D2237="","",INDEX(HM_Unit!$D$1:$AE$1,MATCH(C2237,HM_Unit!$D$2:$AE$2,0)))</f>
        <v/>
      </c>
      <c r="AE2237" s="46"/>
      <c r="AF2237" s="46"/>
      <c r="AG2237" s="46"/>
      <c r="AH2237" s="46"/>
      <c r="AI2237" s="46"/>
      <c r="AJ2237" s="46"/>
      <c r="AK2237" s="46"/>
    </row>
    <row r="2238" spans="1:37" ht="12" customHeight="1">
      <c r="A2238" s="46" t="str">
        <f>IFERROR(VLOOKUP(D2238,Sort!B:D,3,0),"")</f>
        <v/>
      </c>
      <c r="B2238" s="190" t="str">
        <f t="shared" si="234"/>
        <v>0CLOSE</v>
      </c>
      <c r="C2238" s="196"/>
      <c r="D2238" s="193"/>
      <c r="E2238" s="193" t="str">
        <f>IFERROR(VLOOKUP(D2238,Sort!B:C,2,0),"")</f>
        <v/>
      </c>
      <c r="F2238" s="194"/>
      <c r="G2238" s="195" t="str">
        <f t="shared" si="235"/>
        <v/>
      </c>
      <c r="H2238" s="243"/>
      <c r="I2238" s="197"/>
      <c r="J2238" s="243"/>
      <c r="K2238" s="197"/>
      <c r="L2238" s="198" t="str">
        <f t="shared" si="236"/>
        <v/>
      </c>
      <c r="M2238" s="199" t="str">
        <f t="shared" si="237"/>
        <v/>
      </c>
      <c r="N2238" s="200" t="str">
        <f t="shared" si="238"/>
        <v xml:space="preserve"> </v>
      </c>
      <c r="O2238" s="201"/>
      <c r="P2238" s="201"/>
      <c r="Q2238" s="202"/>
      <c r="R2238" s="202"/>
      <c r="S2238" s="202"/>
      <c r="T2238" s="193" t="str">
        <f>IFERROR(VLOOKUP(S2238,Sort!E:F,2,0),"")</f>
        <v/>
      </c>
      <c r="U2238" s="115" t="str">
        <f t="shared" si="239"/>
        <v/>
      </c>
      <c r="V2238" s="202" t="s">
        <v>422</v>
      </c>
      <c r="W2238" s="202"/>
      <c r="X2238" s="202"/>
      <c r="Y2238" s="202"/>
      <c r="Z2238" s="193"/>
      <c r="AA2238" s="193" t="s">
        <v>362</v>
      </c>
      <c r="AB2238" s="203"/>
      <c r="AC2238" s="204" t="str">
        <f t="shared" si="240"/>
        <v>CLOSE</v>
      </c>
      <c r="AD2238" s="47" t="str">
        <f t="array" ref="AD2238">IF(D2238="","",INDEX(HM_Unit!$D$1:$AE$1,MATCH(C2238,HM_Unit!$D$2:$AE$2,0)))</f>
        <v/>
      </c>
      <c r="AE2238" s="46"/>
      <c r="AF2238" s="46"/>
      <c r="AG2238" s="46"/>
      <c r="AH2238" s="46"/>
      <c r="AI2238" s="46"/>
      <c r="AJ2238" s="46"/>
      <c r="AK2238" s="46"/>
    </row>
    <row r="2239" spans="1:37" ht="12" customHeight="1">
      <c r="A2239" s="46" t="str">
        <f>IFERROR(VLOOKUP(D2239,Sort!B:D,3,0),"")</f>
        <v/>
      </c>
      <c r="B2239" s="190" t="str">
        <f t="shared" si="234"/>
        <v>0CLOSE</v>
      </c>
      <c r="C2239" s="196"/>
      <c r="D2239" s="193"/>
      <c r="E2239" s="193" t="str">
        <f>IFERROR(VLOOKUP(D2239,Sort!B:C,2,0),"")</f>
        <v/>
      </c>
      <c r="F2239" s="194"/>
      <c r="G2239" s="195" t="str">
        <f t="shared" si="235"/>
        <v/>
      </c>
      <c r="H2239" s="243"/>
      <c r="I2239" s="197"/>
      <c r="J2239" s="243"/>
      <c r="K2239" s="197"/>
      <c r="L2239" s="198" t="str">
        <f t="shared" si="236"/>
        <v/>
      </c>
      <c r="M2239" s="199" t="str">
        <f t="shared" si="237"/>
        <v/>
      </c>
      <c r="N2239" s="200" t="str">
        <f t="shared" si="238"/>
        <v xml:space="preserve"> </v>
      </c>
      <c r="O2239" s="201"/>
      <c r="P2239" s="201"/>
      <c r="Q2239" s="202"/>
      <c r="R2239" s="202"/>
      <c r="S2239" s="202"/>
      <c r="T2239" s="193" t="str">
        <f>IFERROR(VLOOKUP(S2239,Sort!E:F,2,0),"")</f>
        <v/>
      </c>
      <c r="U2239" s="115" t="str">
        <f t="shared" si="239"/>
        <v/>
      </c>
      <c r="V2239" s="202" t="s">
        <v>422</v>
      </c>
      <c r="W2239" s="202"/>
      <c r="X2239" s="202"/>
      <c r="Y2239" s="202"/>
      <c r="Z2239" s="193"/>
      <c r="AA2239" s="193" t="s">
        <v>362</v>
      </c>
      <c r="AB2239" s="203"/>
      <c r="AC2239" s="204" t="str">
        <f t="shared" si="240"/>
        <v>CLOSE</v>
      </c>
      <c r="AD2239" s="47" t="str">
        <f t="array" ref="AD2239">IF(D2239="","",INDEX(HM_Unit!$D$1:$AE$1,MATCH(C2239,HM_Unit!$D$2:$AE$2,0)))</f>
        <v/>
      </c>
      <c r="AE2239" s="46"/>
      <c r="AF2239" s="46"/>
      <c r="AG2239" s="46"/>
      <c r="AH2239" s="46"/>
      <c r="AI2239" s="46"/>
      <c r="AJ2239" s="46"/>
      <c r="AK2239" s="46"/>
    </row>
    <row r="2240" spans="1:37" ht="12" customHeight="1">
      <c r="A2240" s="46" t="str">
        <f>IFERROR(VLOOKUP(D2240,Sort!B:D,3,0),"")</f>
        <v/>
      </c>
      <c r="B2240" s="190" t="str">
        <f t="shared" si="234"/>
        <v>0CLOSE</v>
      </c>
      <c r="C2240" s="196"/>
      <c r="D2240" s="193"/>
      <c r="E2240" s="193" t="str">
        <f>IFERROR(VLOOKUP(D2240,Sort!B:C,2,0),"")</f>
        <v/>
      </c>
      <c r="F2240" s="194"/>
      <c r="G2240" s="195" t="str">
        <f t="shared" si="235"/>
        <v/>
      </c>
      <c r="H2240" s="243"/>
      <c r="I2240" s="197"/>
      <c r="J2240" s="243"/>
      <c r="K2240" s="197"/>
      <c r="L2240" s="198" t="str">
        <f t="shared" si="236"/>
        <v/>
      </c>
      <c r="M2240" s="199" t="str">
        <f t="shared" si="237"/>
        <v/>
      </c>
      <c r="N2240" s="200" t="str">
        <f t="shared" si="238"/>
        <v xml:space="preserve"> </v>
      </c>
      <c r="O2240" s="201"/>
      <c r="P2240" s="201"/>
      <c r="Q2240" s="202"/>
      <c r="R2240" s="202"/>
      <c r="S2240" s="202"/>
      <c r="T2240" s="193" t="str">
        <f>IFERROR(VLOOKUP(S2240,Sort!E:F,2,0),"")</f>
        <v/>
      </c>
      <c r="U2240" s="115" t="str">
        <f t="shared" si="239"/>
        <v/>
      </c>
      <c r="V2240" s="202" t="s">
        <v>422</v>
      </c>
      <c r="W2240" s="202"/>
      <c r="X2240" s="202"/>
      <c r="Y2240" s="202"/>
      <c r="Z2240" s="193"/>
      <c r="AA2240" s="193" t="s">
        <v>362</v>
      </c>
      <c r="AB2240" s="203"/>
      <c r="AC2240" s="204" t="str">
        <f t="shared" si="240"/>
        <v>CLOSE</v>
      </c>
      <c r="AD2240" s="47" t="str">
        <f t="array" ref="AD2240">IF(D2240="","",INDEX(HM_Unit!$D$1:$AE$1,MATCH(C2240,HM_Unit!$D$2:$AE$2,0)))</f>
        <v/>
      </c>
      <c r="AE2240" s="46"/>
      <c r="AF2240" s="46"/>
      <c r="AG2240" s="46"/>
      <c r="AH2240" s="46"/>
      <c r="AI2240" s="46"/>
      <c r="AJ2240" s="46"/>
      <c r="AK2240" s="46"/>
    </row>
    <row r="2241" spans="1:37" ht="12" customHeight="1">
      <c r="A2241" s="46" t="str">
        <f>IFERROR(VLOOKUP(D2241,Sort!B:D,3,0),"")</f>
        <v/>
      </c>
      <c r="B2241" s="190" t="str">
        <f t="shared" si="234"/>
        <v>0CLOSE</v>
      </c>
      <c r="C2241" s="196"/>
      <c r="D2241" s="193"/>
      <c r="E2241" s="193" t="str">
        <f>IFERROR(VLOOKUP(D2241,Sort!B:C,2,0),"")</f>
        <v/>
      </c>
      <c r="F2241" s="194"/>
      <c r="G2241" s="195" t="str">
        <f t="shared" si="235"/>
        <v/>
      </c>
      <c r="H2241" s="243"/>
      <c r="I2241" s="197"/>
      <c r="J2241" s="243"/>
      <c r="K2241" s="197"/>
      <c r="L2241" s="198" t="str">
        <f t="shared" si="236"/>
        <v/>
      </c>
      <c r="M2241" s="199" t="str">
        <f t="shared" si="237"/>
        <v/>
      </c>
      <c r="N2241" s="200" t="str">
        <f t="shared" si="238"/>
        <v xml:space="preserve"> </v>
      </c>
      <c r="O2241" s="201"/>
      <c r="P2241" s="201"/>
      <c r="Q2241" s="202"/>
      <c r="R2241" s="202"/>
      <c r="S2241" s="202"/>
      <c r="T2241" s="193" t="str">
        <f>IFERROR(VLOOKUP(S2241,Sort!E:F,2,0),"")</f>
        <v/>
      </c>
      <c r="U2241" s="115" t="str">
        <f t="shared" si="239"/>
        <v/>
      </c>
      <c r="V2241" s="202" t="s">
        <v>422</v>
      </c>
      <c r="W2241" s="202"/>
      <c r="X2241" s="202"/>
      <c r="Y2241" s="202"/>
      <c r="Z2241" s="193"/>
      <c r="AA2241" s="193" t="s">
        <v>362</v>
      </c>
      <c r="AB2241" s="203"/>
      <c r="AC2241" s="204" t="str">
        <f t="shared" si="240"/>
        <v>CLOSE</v>
      </c>
      <c r="AD2241" s="47" t="str">
        <f t="array" ref="AD2241">IF(D2241="","",INDEX(HM_Unit!$D$1:$AE$1,MATCH(C2241,HM_Unit!$D$2:$AE$2,0)))</f>
        <v/>
      </c>
      <c r="AE2241" s="46"/>
      <c r="AF2241" s="46"/>
      <c r="AG2241" s="46"/>
      <c r="AH2241" s="46"/>
      <c r="AI2241" s="46"/>
      <c r="AJ2241" s="46"/>
      <c r="AK2241" s="46"/>
    </row>
    <row r="2242" spans="1:37" ht="12" customHeight="1">
      <c r="A2242" s="46" t="str">
        <f>IFERROR(VLOOKUP(D2242,Sort!B:D,3,0),"")</f>
        <v/>
      </c>
      <c r="B2242" s="190" t="str">
        <f t="shared" si="234"/>
        <v>0CLOSE</v>
      </c>
      <c r="C2242" s="196"/>
      <c r="D2242" s="193"/>
      <c r="E2242" s="193" t="str">
        <f>IFERROR(VLOOKUP(D2242,Sort!B:C,2,0),"")</f>
        <v/>
      </c>
      <c r="F2242" s="194"/>
      <c r="G2242" s="195" t="str">
        <f t="shared" si="235"/>
        <v/>
      </c>
      <c r="H2242" s="243"/>
      <c r="I2242" s="197"/>
      <c r="J2242" s="243"/>
      <c r="K2242" s="197"/>
      <c r="L2242" s="198" t="str">
        <f t="shared" si="236"/>
        <v/>
      </c>
      <c r="M2242" s="199" t="str">
        <f t="shared" si="237"/>
        <v/>
      </c>
      <c r="N2242" s="200" t="str">
        <f t="shared" si="238"/>
        <v xml:space="preserve"> </v>
      </c>
      <c r="O2242" s="201"/>
      <c r="P2242" s="201"/>
      <c r="Q2242" s="202"/>
      <c r="R2242" s="202"/>
      <c r="S2242" s="202"/>
      <c r="T2242" s="193" t="str">
        <f>IFERROR(VLOOKUP(S2242,Sort!E:F,2,0),"")</f>
        <v/>
      </c>
      <c r="U2242" s="115" t="str">
        <f t="shared" si="239"/>
        <v/>
      </c>
      <c r="V2242" s="202" t="s">
        <v>422</v>
      </c>
      <c r="W2242" s="202"/>
      <c r="X2242" s="202"/>
      <c r="Y2242" s="202"/>
      <c r="Z2242" s="193"/>
      <c r="AA2242" s="193" t="s">
        <v>362</v>
      </c>
      <c r="AB2242" s="203"/>
      <c r="AC2242" s="204" t="str">
        <f t="shared" si="240"/>
        <v>CLOSE</v>
      </c>
      <c r="AD2242" s="47" t="str">
        <f t="array" ref="AD2242">IF(D2242="","",INDEX(HM_Unit!$D$1:$AE$1,MATCH(C2242,HM_Unit!$D$2:$AE$2,0)))</f>
        <v/>
      </c>
      <c r="AE2242" s="46"/>
      <c r="AF2242" s="46"/>
      <c r="AG2242" s="46"/>
      <c r="AH2242" s="46"/>
      <c r="AI2242" s="46"/>
      <c r="AJ2242" s="46"/>
      <c r="AK2242" s="46"/>
    </row>
    <row r="2243" spans="1:37" ht="12" customHeight="1">
      <c r="A2243" s="46" t="str">
        <f>IFERROR(VLOOKUP(D2243,Sort!B:D,3,0),"")</f>
        <v/>
      </c>
      <c r="B2243" s="190" t="str">
        <f t="shared" si="234"/>
        <v>0CLOSE</v>
      </c>
      <c r="C2243" s="196"/>
      <c r="D2243" s="193"/>
      <c r="E2243" s="193" t="str">
        <f>IFERROR(VLOOKUP(D2243,Sort!B:C,2,0),"")</f>
        <v/>
      </c>
      <c r="F2243" s="194"/>
      <c r="G2243" s="195" t="str">
        <f t="shared" si="235"/>
        <v/>
      </c>
      <c r="H2243" s="243"/>
      <c r="I2243" s="197"/>
      <c r="J2243" s="243"/>
      <c r="K2243" s="197"/>
      <c r="L2243" s="198" t="str">
        <f t="shared" si="236"/>
        <v/>
      </c>
      <c r="M2243" s="199" t="str">
        <f t="shared" si="237"/>
        <v/>
      </c>
      <c r="N2243" s="200" t="str">
        <f t="shared" si="238"/>
        <v xml:space="preserve"> </v>
      </c>
      <c r="O2243" s="201"/>
      <c r="P2243" s="201"/>
      <c r="Q2243" s="202"/>
      <c r="R2243" s="202"/>
      <c r="S2243" s="202"/>
      <c r="T2243" s="193" t="str">
        <f>IFERROR(VLOOKUP(S2243,Sort!E:F,2,0),"")</f>
        <v/>
      </c>
      <c r="U2243" s="115" t="str">
        <f t="shared" si="239"/>
        <v/>
      </c>
      <c r="V2243" s="202" t="s">
        <v>422</v>
      </c>
      <c r="W2243" s="202"/>
      <c r="X2243" s="202"/>
      <c r="Y2243" s="202"/>
      <c r="Z2243" s="193"/>
      <c r="AA2243" s="193" t="s">
        <v>362</v>
      </c>
      <c r="AB2243" s="203"/>
      <c r="AC2243" s="204" t="str">
        <f t="shared" si="240"/>
        <v>CLOSE</v>
      </c>
      <c r="AD2243" s="47" t="str">
        <f t="array" ref="AD2243">IF(D2243="","",INDEX(HM_Unit!$D$1:$AE$1,MATCH(C2243,HM_Unit!$D$2:$AE$2,0)))</f>
        <v/>
      </c>
      <c r="AE2243" s="46"/>
      <c r="AF2243" s="46"/>
      <c r="AG2243" s="46"/>
      <c r="AH2243" s="46"/>
      <c r="AI2243" s="46"/>
      <c r="AJ2243" s="46"/>
      <c r="AK2243" s="46"/>
    </row>
    <row r="2244" spans="1:37" ht="12" customHeight="1">
      <c r="A2244" s="46" t="str">
        <f>IFERROR(VLOOKUP(D2244,Sort!B:D,3,0),"")</f>
        <v/>
      </c>
      <c r="B2244" s="190" t="str">
        <f t="shared" si="234"/>
        <v>0CLOSE</v>
      </c>
      <c r="C2244" s="196"/>
      <c r="D2244" s="193"/>
      <c r="E2244" s="193" t="str">
        <f>IFERROR(VLOOKUP(D2244,Sort!B:C,2,0),"")</f>
        <v/>
      </c>
      <c r="F2244" s="194"/>
      <c r="G2244" s="195" t="str">
        <f t="shared" si="235"/>
        <v/>
      </c>
      <c r="H2244" s="243"/>
      <c r="I2244" s="197"/>
      <c r="J2244" s="243"/>
      <c r="K2244" s="197"/>
      <c r="L2244" s="198" t="str">
        <f t="shared" si="236"/>
        <v/>
      </c>
      <c r="M2244" s="199" t="str">
        <f t="shared" si="237"/>
        <v/>
      </c>
      <c r="N2244" s="200" t="str">
        <f t="shared" si="238"/>
        <v xml:space="preserve"> </v>
      </c>
      <c r="O2244" s="201"/>
      <c r="P2244" s="201"/>
      <c r="Q2244" s="202"/>
      <c r="R2244" s="202"/>
      <c r="S2244" s="202"/>
      <c r="T2244" s="193" t="str">
        <f>IFERROR(VLOOKUP(S2244,Sort!E:F,2,0),"")</f>
        <v/>
      </c>
      <c r="U2244" s="115" t="str">
        <f t="shared" si="239"/>
        <v/>
      </c>
      <c r="V2244" s="202" t="s">
        <v>422</v>
      </c>
      <c r="W2244" s="202"/>
      <c r="X2244" s="202"/>
      <c r="Y2244" s="202"/>
      <c r="Z2244" s="193"/>
      <c r="AA2244" s="193" t="s">
        <v>362</v>
      </c>
      <c r="AB2244" s="203"/>
      <c r="AC2244" s="204" t="str">
        <f t="shared" si="240"/>
        <v>CLOSE</v>
      </c>
      <c r="AD2244" s="47" t="str">
        <f t="array" ref="AD2244">IF(D2244="","",INDEX(HM_Unit!$D$1:$AE$1,MATCH(C2244,HM_Unit!$D$2:$AE$2,0)))</f>
        <v/>
      </c>
      <c r="AE2244" s="46"/>
      <c r="AF2244" s="46"/>
      <c r="AG2244" s="46"/>
      <c r="AH2244" s="46"/>
      <c r="AI2244" s="46"/>
      <c r="AJ2244" s="46"/>
      <c r="AK2244" s="46"/>
    </row>
    <row r="2245" spans="1:37" ht="12" customHeight="1">
      <c r="A2245" s="46" t="str">
        <f>IFERROR(VLOOKUP(D2245,Sort!B:D,3,0),"")</f>
        <v/>
      </c>
      <c r="B2245" s="190" t="str">
        <f t="shared" si="234"/>
        <v>0CLOSE</v>
      </c>
      <c r="C2245" s="196"/>
      <c r="D2245" s="193"/>
      <c r="E2245" s="193" t="str">
        <f>IFERROR(VLOOKUP(D2245,Sort!B:C,2,0),"")</f>
        <v/>
      </c>
      <c r="F2245" s="194"/>
      <c r="G2245" s="195" t="str">
        <f t="shared" si="235"/>
        <v/>
      </c>
      <c r="H2245" s="243"/>
      <c r="I2245" s="197"/>
      <c r="J2245" s="243"/>
      <c r="K2245" s="197"/>
      <c r="L2245" s="198" t="str">
        <f t="shared" si="236"/>
        <v/>
      </c>
      <c r="M2245" s="199" t="str">
        <f t="shared" si="237"/>
        <v/>
      </c>
      <c r="N2245" s="200" t="str">
        <f t="shared" si="238"/>
        <v xml:space="preserve"> </v>
      </c>
      <c r="O2245" s="201"/>
      <c r="P2245" s="201"/>
      <c r="Q2245" s="202"/>
      <c r="R2245" s="202"/>
      <c r="S2245" s="202"/>
      <c r="T2245" s="193" t="str">
        <f>IFERROR(VLOOKUP(S2245,Sort!E:F,2,0),"")</f>
        <v/>
      </c>
      <c r="U2245" s="115" t="str">
        <f t="shared" si="239"/>
        <v/>
      </c>
      <c r="V2245" s="202" t="s">
        <v>422</v>
      </c>
      <c r="W2245" s="202"/>
      <c r="X2245" s="202"/>
      <c r="Y2245" s="202"/>
      <c r="Z2245" s="193"/>
      <c r="AA2245" s="193" t="s">
        <v>362</v>
      </c>
      <c r="AB2245" s="203"/>
      <c r="AC2245" s="204" t="str">
        <f t="shared" si="240"/>
        <v>CLOSE</v>
      </c>
      <c r="AD2245" s="47" t="str">
        <f t="array" ref="AD2245">IF(D2245="","",INDEX(HM_Unit!$D$1:$AE$1,MATCH(C2245,HM_Unit!$D$2:$AE$2,0)))</f>
        <v/>
      </c>
      <c r="AE2245" s="46"/>
      <c r="AF2245" s="46"/>
      <c r="AG2245" s="46"/>
      <c r="AH2245" s="46"/>
      <c r="AI2245" s="46"/>
      <c r="AJ2245" s="46"/>
      <c r="AK2245" s="46"/>
    </row>
    <row r="2246" spans="1:37" ht="12" customHeight="1">
      <c r="A2246" s="46" t="str">
        <f>IFERROR(VLOOKUP(D2246,Sort!B:D,3,0),"")</f>
        <v/>
      </c>
      <c r="B2246" s="190" t="str">
        <f t="shared" si="234"/>
        <v>0CLOSE</v>
      </c>
      <c r="C2246" s="196"/>
      <c r="D2246" s="193"/>
      <c r="E2246" s="193" t="str">
        <f>IFERROR(VLOOKUP(D2246,Sort!B:C,2,0),"")</f>
        <v/>
      </c>
      <c r="F2246" s="194"/>
      <c r="G2246" s="195" t="str">
        <f t="shared" si="235"/>
        <v/>
      </c>
      <c r="H2246" s="243"/>
      <c r="I2246" s="197"/>
      <c r="J2246" s="243"/>
      <c r="K2246" s="197"/>
      <c r="L2246" s="198" t="str">
        <f t="shared" si="236"/>
        <v/>
      </c>
      <c r="M2246" s="199" t="str">
        <f t="shared" si="237"/>
        <v/>
      </c>
      <c r="N2246" s="200" t="str">
        <f t="shared" si="238"/>
        <v xml:space="preserve"> </v>
      </c>
      <c r="O2246" s="201"/>
      <c r="P2246" s="201"/>
      <c r="Q2246" s="202"/>
      <c r="R2246" s="202"/>
      <c r="S2246" s="202"/>
      <c r="T2246" s="193" t="str">
        <f>IFERROR(VLOOKUP(S2246,Sort!E:F,2,0),"")</f>
        <v/>
      </c>
      <c r="U2246" s="115" t="str">
        <f t="shared" si="239"/>
        <v/>
      </c>
      <c r="V2246" s="202" t="s">
        <v>422</v>
      </c>
      <c r="W2246" s="202"/>
      <c r="X2246" s="202"/>
      <c r="Y2246" s="202"/>
      <c r="Z2246" s="193"/>
      <c r="AA2246" s="193" t="s">
        <v>362</v>
      </c>
      <c r="AB2246" s="203"/>
      <c r="AC2246" s="204" t="str">
        <f t="shared" si="240"/>
        <v>CLOSE</v>
      </c>
      <c r="AD2246" s="47" t="str">
        <f t="array" ref="AD2246">IF(D2246="","",INDEX(HM_Unit!$D$1:$AE$1,MATCH(C2246,HM_Unit!$D$2:$AE$2,0)))</f>
        <v/>
      </c>
      <c r="AE2246" s="46"/>
      <c r="AF2246" s="46"/>
      <c r="AG2246" s="46"/>
      <c r="AH2246" s="46"/>
      <c r="AI2246" s="46"/>
      <c r="AJ2246" s="46"/>
      <c r="AK2246" s="46"/>
    </row>
    <row r="2247" spans="1:37" ht="12" customHeight="1">
      <c r="A2247" s="46" t="str">
        <f>IFERROR(VLOOKUP(D2247,Sort!B:D,3,0),"")</f>
        <v/>
      </c>
      <c r="B2247" s="190" t="str">
        <f t="shared" si="234"/>
        <v>0CLOSE</v>
      </c>
      <c r="C2247" s="196"/>
      <c r="D2247" s="193"/>
      <c r="E2247" s="193" t="str">
        <f>IFERROR(VLOOKUP(D2247,Sort!B:C,2,0),"")</f>
        <v/>
      </c>
      <c r="F2247" s="194"/>
      <c r="G2247" s="195" t="str">
        <f t="shared" si="235"/>
        <v/>
      </c>
      <c r="H2247" s="243"/>
      <c r="I2247" s="197"/>
      <c r="J2247" s="243"/>
      <c r="K2247" s="197"/>
      <c r="L2247" s="198" t="str">
        <f t="shared" si="236"/>
        <v/>
      </c>
      <c r="M2247" s="199" t="str">
        <f t="shared" si="237"/>
        <v/>
      </c>
      <c r="N2247" s="200" t="str">
        <f t="shared" si="238"/>
        <v xml:space="preserve"> </v>
      </c>
      <c r="O2247" s="201"/>
      <c r="P2247" s="201"/>
      <c r="Q2247" s="202"/>
      <c r="R2247" s="202"/>
      <c r="S2247" s="202"/>
      <c r="T2247" s="193" t="str">
        <f>IFERROR(VLOOKUP(S2247,Sort!E:F,2,0),"")</f>
        <v/>
      </c>
      <c r="U2247" s="115" t="str">
        <f t="shared" si="239"/>
        <v/>
      </c>
      <c r="V2247" s="202" t="s">
        <v>422</v>
      </c>
      <c r="W2247" s="202"/>
      <c r="X2247" s="202"/>
      <c r="Y2247" s="202"/>
      <c r="Z2247" s="193"/>
      <c r="AA2247" s="193" t="s">
        <v>362</v>
      </c>
      <c r="AB2247" s="203"/>
      <c r="AC2247" s="204" t="str">
        <f t="shared" si="240"/>
        <v>CLOSE</v>
      </c>
      <c r="AD2247" s="47" t="str">
        <f t="array" ref="AD2247">IF(D2247="","",INDEX(HM_Unit!$D$1:$AE$1,MATCH(C2247,HM_Unit!$D$2:$AE$2,0)))</f>
        <v/>
      </c>
      <c r="AE2247" s="46"/>
      <c r="AF2247" s="46"/>
      <c r="AG2247" s="46"/>
      <c r="AH2247" s="46"/>
      <c r="AI2247" s="46"/>
      <c r="AJ2247" s="46"/>
      <c r="AK2247" s="46"/>
    </row>
    <row r="2248" spans="1:37" ht="12" customHeight="1">
      <c r="A2248" s="46" t="str">
        <f>IFERROR(VLOOKUP(D2248,Sort!B:D,3,0),"")</f>
        <v/>
      </c>
      <c r="B2248" s="190" t="str">
        <f t="shared" si="234"/>
        <v>0CLOSE</v>
      </c>
      <c r="C2248" s="196"/>
      <c r="D2248" s="193"/>
      <c r="E2248" s="193" t="str">
        <f>IFERROR(VLOOKUP(D2248,Sort!B:C,2,0),"")</f>
        <v/>
      </c>
      <c r="F2248" s="194"/>
      <c r="G2248" s="195" t="str">
        <f t="shared" si="235"/>
        <v/>
      </c>
      <c r="H2248" s="243"/>
      <c r="I2248" s="197"/>
      <c r="J2248" s="243"/>
      <c r="K2248" s="197"/>
      <c r="L2248" s="198" t="str">
        <f t="shared" si="236"/>
        <v/>
      </c>
      <c r="M2248" s="199" t="str">
        <f t="shared" si="237"/>
        <v/>
      </c>
      <c r="N2248" s="200" t="str">
        <f t="shared" si="238"/>
        <v xml:space="preserve"> </v>
      </c>
      <c r="O2248" s="201"/>
      <c r="P2248" s="201"/>
      <c r="Q2248" s="202"/>
      <c r="R2248" s="202"/>
      <c r="S2248" s="202"/>
      <c r="T2248" s="193" t="str">
        <f>IFERROR(VLOOKUP(S2248,Sort!E:F,2,0),"")</f>
        <v/>
      </c>
      <c r="U2248" s="115" t="str">
        <f t="shared" si="239"/>
        <v/>
      </c>
      <c r="V2248" s="202" t="s">
        <v>422</v>
      </c>
      <c r="W2248" s="202"/>
      <c r="X2248" s="202"/>
      <c r="Y2248" s="202"/>
      <c r="Z2248" s="193"/>
      <c r="AA2248" s="193" t="s">
        <v>362</v>
      </c>
      <c r="AB2248" s="203"/>
      <c r="AC2248" s="204" t="str">
        <f t="shared" si="240"/>
        <v>CLOSE</v>
      </c>
      <c r="AD2248" s="47" t="str">
        <f t="array" ref="AD2248">IF(D2248="","",INDEX(HM_Unit!$D$1:$AE$1,MATCH(C2248,HM_Unit!$D$2:$AE$2,0)))</f>
        <v/>
      </c>
      <c r="AE2248" s="46"/>
      <c r="AF2248" s="46"/>
      <c r="AG2248" s="46"/>
      <c r="AH2248" s="46"/>
      <c r="AI2248" s="46"/>
      <c r="AJ2248" s="46"/>
      <c r="AK2248" s="46"/>
    </row>
    <row r="2249" spans="1:37" ht="12" customHeight="1">
      <c r="A2249" s="46" t="str">
        <f>IFERROR(VLOOKUP(D2249,Sort!B:D,3,0),"")</f>
        <v/>
      </c>
      <c r="B2249" s="190" t="str">
        <f t="shared" si="234"/>
        <v>0CLOSE</v>
      </c>
      <c r="C2249" s="196"/>
      <c r="D2249" s="193"/>
      <c r="E2249" s="193" t="str">
        <f>IFERROR(VLOOKUP(D2249,Sort!B:C,2,0),"")</f>
        <v/>
      </c>
      <c r="F2249" s="194"/>
      <c r="G2249" s="195" t="str">
        <f t="shared" si="235"/>
        <v/>
      </c>
      <c r="H2249" s="243"/>
      <c r="I2249" s="197"/>
      <c r="J2249" s="243"/>
      <c r="K2249" s="197"/>
      <c r="L2249" s="198" t="str">
        <f t="shared" si="236"/>
        <v/>
      </c>
      <c r="M2249" s="199" t="str">
        <f t="shared" si="237"/>
        <v/>
      </c>
      <c r="N2249" s="200" t="str">
        <f t="shared" si="238"/>
        <v xml:space="preserve"> </v>
      </c>
      <c r="O2249" s="201"/>
      <c r="P2249" s="201"/>
      <c r="Q2249" s="202"/>
      <c r="R2249" s="202"/>
      <c r="S2249" s="202"/>
      <c r="T2249" s="193" t="str">
        <f>IFERROR(VLOOKUP(S2249,Sort!E:F,2,0),"")</f>
        <v/>
      </c>
      <c r="U2249" s="115" t="str">
        <f t="shared" si="239"/>
        <v/>
      </c>
      <c r="V2249" s="202" t="s">
        <v>422</v>
      </c>
      <c r="W2249" s="202"/>
      <c r="X2249" s="202"/>
      <c r="Y2249" s="202"/>
      <c r="Z2249" s="193"/>
      <c r="AA2249" s="193" t="s">
        <v>362</v>
      </c>
      <c r="AB2249" s="203"/>
      <c r="AC2249" s="204" t="str">
        <f t="shared" si="240"/>
        <v>CLOSE</v>
      </c>
      <c r="AD2249" s="47" t="str">
        <f t="array" ref="AD2249">IF(D2249="","",INDEX(HM_Unit!$D$1:$AE$1,MATCH(C2249,HM_Unit!$D$2:$AE$2,0)))</f>
        <v/>
      </c>
      <c r="AE2249" s="46"/>
      <c r="AF2249" s="46"/>
      <c r="AG2249" s="46"/>
      <c r="AH2249" s="46"/>
      <c r="AI2249" s="46"/>
      <c r="AJ2249" s="46"/>
      <c r="AK2249" s="46"/>
    </row>
    <row r="2250" spans="1:37" ht="12" customHeight="1">
      <c r="A2250" s="46" t="str">
        <f>IFERROR(VLOOKUP(D2250,Sort!B:D,3,0),"")</f>
        <v/>
      </c>
      <c r="B2250" s="190" t="str">
        <f t="shared" si="234"/>
        <v>0CLOSE</v>
      </c>
      <c r="C2250" s="196"/>
      <c r="D2250" s="193"/>
      <c r="E2250" s="193" t="str">
        <f>IFERROR(VLOOKUP(D2250,Sort!B:C,2,0),"")</f>
        <v/>
      </c>
      <c r="F2250" s="194"/>
      <c r="G2250" s="195" t="str">
        <f t="shared" si="235"/>
        <v/>
      </c>
      <c r="H2250" s="243"/>
      <c r="I2250" s="197"/>
      <c r="J2250" s="243"/>
      <c r="K2250" s="197"/>
      <c r="L2250" s="198" t="str">
        <f t="shared" si="236"/>
        <v/>
      </c>
      <c r="M2250" s="199" t="str">
        <f t="shared" si="237"/>
        <v/>
      </c>
      <c r="N2250" s="200" t="str">
        <f t="shared" si="238"/>
        <v xml:space="preserve"> </v>
      </c>
      <c r="O2250" s="201"/>
      <c r="P2250" s="201"/>
      <c r="Q2250" s="202"/>
      <c r="R2250" s="202"/>
      <c r="S2250" s="202"/>
      <c r="T2250" s="193" t="str">
        <f>IFERROR(VLOOKUP(S2250,Sort!E:F,2,0),"")</f>
        <v/>
      </c>
      <c r="U2250" s="115" t="str">
        <f t="shared" si="239"/>
        <v/>
      </c>
      <c r="V2250" s="202" t="s">
        <v>422</v>
      </c>
      <c r="W2250" s="202"/>
      <c r="X2250" s="202"/>
      <c r="Y2250" s="202"/>
      <c r="Z2250" s="193"/>
      <c r="AA2250" s="193" t="s">
        <v>362</v>
      </c>
      <c r="AB2250" s="203"/>
      <c r="AC2250" s="204" t="str">
        <f t="shared" si="240"/>
        <v>CLOSE</v>
      </c>
      <c r="AD2250" s="47" t="str">
        <f t="array" ref="AD2250">IF(D2250="","",INDEX(HM_Unit!$D$1:$AE$1,MATCH(C2250,HM_Unit!$D$2:$AE$2,0)))</f>
        <v/>
      </c>
      <c r="AE2250" s="46"/>
      <c r="AF2250" s="46"/>
      <c r="AG2250" s="46"/>
      <c r="AH2250" s="46"/>
      <c r="AI2250" s="46"/>
      <c r="AJ2250" s="46"/>
      <c r="AK2250" s="46"/>
    </row>
    <row r="2251" spans="1:37" ht="12" customHeight="1">
      <c r="A2251" s="46" t="str">
        <f>IFERROR(VLOOKUP(D2251,Sort!B:D,3,0),"")</f>
        <v/>
      </c>
      <c r="B2251" s="190" t="str">
        <f t="shared" si="234"/>
        <v>0CLOSE</v>
      </c>
      <c r="C2251" s="196"/>
      <c r="D2251" s="193"/>
      <c r="E2251" s="193" t="str">
        <f>IFERROR(VLOOKUP(D2251,Sort!B:C,2,0),"")</f>
        <v/>
      </c>
      <c r="F2251" s="194"/>
      <c r="G2251" s="195" t="str">
        <f t="shared" si="235"/>
        <v/>
      </c>
      <c r="H2251" s="243"/>
      <c r="I2251" s="197"/>
      <c r="J2251" s="243"/>
      <c r="K2251" s="197"/>
      <c r="L2251" s="198" t="str">
        <f t="shared" si="236"/>
        <v/>
      </c>
      <c r="M2251" s="199" t="str">
        <f t="shared" si="237"/>
        <v/>
      </c>
      <c r="N2251" s="200" t="str">
        <f t="shared" si="238"/>
        <v xml:space="preserve"> </v>
      </c>
      <c r="O2251" s="201"/>
      <c r="P2251" s="201"/>
      <c r="Q2251" s="202"/>
      <c r="R2251" s="202"/>
      <c r="S2251" s="202"/>
      <c r="T2251" s="193" t="str">
        <f>IFERROR(VLOOKUP(S2251,Sort!E:F,2,0),"")</f>
        <v/>
      </c>
      <c r="U2251" s="115" t="str">
        <f t="shared" si="239"/>
        <v/>
      </c>
      <c r="V2251" s="202" t="s">
        <v>422</v>
      </c>
      <c r="W2251" s="202"/>
      <c r="X2251" s="202"/>
      <c r="Y2251" s="202"/>
      <c r="Z2251" s="193"/>
      <c r="AA2251" s="193" t="s">
        <v>362</v>
      </c>
      <c r="AB2251" s="203"/>
      <c r="AC2251" s="204" t="str">
        <f t="shared" si="240"/>
        <v>CLOSE</v>
      </c>
      <c r="AD2251" s="47" t="str">
        <f t="array" ref="AD2251">IF(D2251="","",INDEX(HM_Unit!$D$1:$AE$1,MATCH(C2251,HM_Unit!$D$2:$AE$2,0)))</f>
        <v/>
      </c>
      <c r="AE2251" s="46"/>
      <c r="AF2251" s="46"/>
      <c r="AG2251" s="46"/>
      <c r="AH2251" s="46"/>
      <c r="AI2251" s="46"/>
      <c r="AJ2251" s="46"/>
      <c r="AK2251" s="46"/>
    </row>
    <row r="2252" spans="1:37" ht="12" customHeight="1">
      <c r="A2252" s="46" t="str">
        <f>IFERROR(VLOOKUP(D2252,Sort!B:D,3,0),"")</f>
        <v/>
      </c>
      <c r="B2252" s="190" t="str">
        <f t="shared" si="234"/>
        <v>0CLOSE</v>
      </c>
      <c r="C2252" s="196"/>
      <c r="D2252" s="193"/>
      <c r="E2252" s="193" t="str">
        <f>IFERROR(VLOOKUP(D2252,Sort!B:C,2,0),"")</f>
        <v/>
      </c>
      <c r="F2252" s="194"/>
      <c r="G2252" s="195" t="str">
        <f t="shared" si="235"/>
        <v/>
      </c>
      <c r="H2252" s="243"/>
      <c r="I2252" s="197"/>
      <c r="J2252" s="243"/>
      <c r="K2252" s="197"/>
      <c r="L2252" s="198" t="str">
        <f t="shared" si="236"/>
        <v/>
      </c>
      <c r="M2252" s="199" t="str">
        <f t="shared" si="237"/>
        <v/>
      </c>
      <c r="N2252" s="200" t="str">
        <f t="shared" si="238"/>
        <v xml:space="preserve"> </v>
      </c>
      <c r="O2252" s="201"/>
      <c r="P2252" s="201"/>
      <c r="Q2252" s="202"/>
      <c r="R2252" s="202"/>
      <c r="S2252" s="202"/>
      <c r="T2252" s="193" t="str">
        <f>IFERROR(VLOOKUP(S2252,Sort!E:F,2,0),"")</f>
        <v/>
      </c>
      <c r="U2252" s="115" t="str">
        <f t="shared" si="239"/>
        <v/>
      </c>
      <c r="V2252" s="202" t="s">
        <v>422</v>
      </c>
      <c r="W2252" s="202"/>
      <c r="X2252" s="202"/>
      <c r="Y2252" s="202"/>
      <c r="Z2252" s="193"/>
      <c r="AA2252" s="193" t="s">
        <v>362</v>
      </c>
      <c r="AB2252" s="203"/>
      <c r="AC2252" s="204" t="str">
        <f t="shared" si="240"/>
        <v>CLOSE</v>
      </c>
      <c r="AD2252" s="47" t="str">
        <f t="array" ref="AD2252">IF(D2252="","",INDEX(HM_Unit!$D$1:$AE$1,MATCH(C2252,HM_Unit!$D$2:$AE$2,0)))</f>
        <v/>
      </c>
      <c r="AE2252" s="46"/>
      <c r="AF2252" s="46"/>
      <c r="AG2252" s="46"/>
      <c r="AH2252" s="46"/>
      <c r="AI2252" s="46"/>
      <c r="AJ2252" s="46"/>
      <c r="AK2252" s="46"/>
    </row>
    <row r="2253" spans="1:37" ht="12" customHeight="1">
      <c r="A2253" s="46" t="str">
        <f>IFERROR(VLOOKUP(D2253,Sort!B:D,3,0),"")</f>
        <v/>
      </c>
      <c r="B2253" s="190" t="str">
        <f t="shared" si="234"/>
        <v>0CLOSE</v>
      </c>
      <c r="C2253" s="196"/>
      <c r="D2253" s="193"/>
      <c r="E2253" s="193" t="str">
        <f>IFERROR(VLOOKUP(D2253,Sort!B:C,2,0),"")</f>
        <v/>
      </c>
      <c r="F2253" s="194"/>
      <c r="G2253" s="195" t="str">
        <f t="shared" si="235"/>
        <v/>
      </c>
      <c r="H2253" s="243"/>
      <c r="I2253" s="197"/>
      <c r="J2253" s="243"/>
      <c r="K2253" s="197"/>
      <c r="L2253" s="198" t="str">
        <f t="shared" si="236"/>
        <v/>
      </c>
      <c r="M2253" s="199" t="str">
        <f t="shared" si="237"/>
        <v/>
      </c>
      <c r="N2253" s="200" t="str">
        <f t="shared" si="238"/>
        <v xml:space="preserve"> </v>
      </c>
      <c r="O2253" s="201"/>
      <c r="P2253" s="201"/>
      <c r="Q2253" s="202"/>
      <c r="R2253" s="202"/>
      <c r="S2253" s="202"/>
      <c r="T2253" s="193" t="str">
        <f>IFERROR(VLOOKUP(S2253,Sort!E:F,2,0),"")</f>
        <v/>
      </c>
      <c r="U2253" s="115" t="str">
        <f t="shared" si="239"/>
        <v/>
      </c>
      <c r="V2253" s="202" t="s">
        <v>422</v>
      </c>
      <c r="W2253" s="202"/>
      <c r="X2253" s="202"/>
      <c r="Y2253" s="202"/>
      <c r="Z2253" s="193"/>
      <c r="AA2253" s="193" t="s">
        <v>362</v>
      </c>
      <c r="AB2253" s="203"/>
      <c r="AC2253" s="204" t="str">
        <f t="shared" si="240"/>
        <v>CLOSE</v>
      </c>
      <c r="AD2253" s="47" t="str">
        <f t="array" ref="AD2253">IF(D2253="","",INDEX(HM_Unit!$D$1:$AE$1,MATCH(C2253,HM_Unit!$D$2:$AE$2,0)))</f>
        <v/>
      </c>
      <c r="AE2253" s="46"/>
      <c r="AF2253" s="46"/>
      <c r="AG2253" s="46"/>
      <c r="AH2253" s="46"/>
      <c r="AI2253" s="46"/>
      <c r="AJ2253" s="46"/>
      <c r="AK2253" s="46"/>
    </row>
    <row r="2254" spans="1:37" ht="12" customHeight="1">
      <c r="A2254" s="46" t="str">
        <f>IFERROR(VLOOKUP(D2254,Sort!B:D,3,0),"")</f>
        <v/>
      </c>
      <c r="B2254" s="190" t="str">
        <f t="shared" si="234"/>
        <v>0CLOSE</v>
      </c>
      <c r="C2254" s="196"/>
      <c r="D2254" s="193"/>
      <c r="E2254" s="193" t="str">
        <f>IFERROR(VLOOKUP(D2254,Sort!B:C,2,0),"")</f>
        <v/>
      </c>
      <c r="F2254" s="194"/>
      <c r="G2254" s="195" t="str">
        <f t="shared" si="235"/>
        <v/>
      </c>
      <c r="H2254" s="243"/>
      <c r="I2254" s="197"/>
      <c r="J2254" s="243"/>
      <c r="K2254" s="197"/>
      <c r="L2254" s="198" t="str">
        <f t="shared" si="236"/>
        <v/>
      </c>
      <c r="M2254" s="199" t="str">
        <f t="shared" si="237"/>
        <v/>
      </c>
      <c r="N2254" s="200" t="str">
        <f t="shared" si="238"/>
        <v xml:space="preserve"> </v>
      </c>
      <c r="O2254" s="201"/>
      <c r="P2254" s="201"/>
      <c r="Q2254" s="202"/>
      <c r="R2254" s="202"/>
      <c r="S2254" s="202"/>
      <c r="T2254" s="193" t="str">
        <f>IFERROR(VLOOKUP(S2254,Sort!E:F,2,0),"")</f>
        <v/>
      </c>
      <c r="U2254" s="115" t="str">
        <f t="shared" si="239"/>
        <v/>
      </c>
      <c r="V2254" s="202" t="s">
        <v>422</v>
      </c>
      <c r="W2254" s="202"/>
      <c r="X2254" s="202"/>
      <c r="Y2254" s="202"/>
      <c r="Z2254" s="193"/>
      <c r="AA2254" s="193" t="s">
        <v>362</v>
      </c>
      <c r="AB2254" s="203"/>
      <c r="AC2254" s="204" t="str">
        <f t="shared" si="240"/>
        <v>CLOSE</v>
      </c>
      <c r="AD2254" s="47" t="str">
        <f t="array" ref="AD2254">IF(D2254="","",INDEX(HM_Unit!$D$1:$AE$1,MATCH(C2254,HM_Unit!$D$2:$AE$2,0)))</f>
        <v/>
      </c>
      <c r="AE2254" s="46"/>
      <c r="AF2254" s="46"/>
      <c r="AG2254" s="46"/>
      <c r="AH2254" s="46"/>
      <c r="AI2254" s="46"/>
      <c r="AJ2254" s="46"/>
      <c r="AK2254" s="46"/>
    </row>
    <row r="2255" spans="1:37" ht="12" customHeight="1">
      <c r="A2255" s="46" t="str">
        <f>IFERROR(VLOOKUP(D2255,Sort!B:D,3,0),"")</f>
        <v/>
      </c>
      <c r="B2255" s="190" t="str">
        <f t="shared" si="234"/>
        <v>0CLOSE</v>
      </c>
      <c r="C2255" s="196"/>
      <c r="D2255" s="193"/>
      <c r="E2255" s="193" t="str">
        <f>IFERROR(VLOOKUP(D2255,Sort!B:C,2,0),"")</f>
        <v/>
      </c>
      <c r="F2255" s="194"/>
      <c r="G2255" s="195" t="str">
        <f t="shared" si="235"/>
        <v/>
      </c>
      <c r="H2255" s="243"/>
      <c r="I2255" s="197"/>
      <c r="J2255" s="243"/>
      <c r="K2255" s="197"/>
      <c r="L2255" s="198" t="str">
        <f t="shared" si="236"/>
        <v/>
      </c>
      <c r="M2255" s="199" t="str">
        <f t="shared" si="237"/>
        <v/>
      </c>
      <c r="N2255" s="200" t="str">
        <f t="shared" si="238"/>
        <v xml:space="preserve"> </v>
      </c>
      <c r="O2255" s="201"/>
      <c r="P2255" s="201"/>
      <c r="Q2255" s="202"/>
      <c r="R2255" s="202"/>
      <c r="S2255" s="202"/>
      <c r="T2255" s="193" t="str">
        <f>IFERROR(VLOOKUP(S2255,Sort!E:F,2,0),"")</f>
        <v/>
      </c>
      <c r="U2255" s="115" t="str">
        <f t="shared" si="239"/>
        <v/>
      </c>
      <c r="V2255" s="202" t="s">
        <v>422</v>
      </c>
      <c r="W2255" s="202"/>
      <c r="X2255" s="202"/>
      <c r="Y2255" s="202"/>
      <c r="Z2255" s="193"/>
      <c r="AA2255" s="193" t="s">
        <v>362</v>
      </c>
      <c r="AB2255" s="203"/>
      <c r="AC2255" s="204" t="str">
        <f t="shared" si="240"/>
        <v>CLOSE</v>
      </c>
      <c r="AD2255" s="47" t="str">
        <f t="array" ref="AD2255">IF(D2255="","",INDEX(HM_Unit!$D$1:$AE$1,MATCH(C2255,HM_Unit!$D$2:$AE$2,0)))</f>
        <v/>
      </c>
      <c r="AE2255" s="46"/>
      <c r="AF2255" s="46"/>
      <c r="AG2255" s="46"/>
      <c r="AH2255" s="46"/>
      <c r="AI2255" s="46"/>
      <c r="AJ2255" s="46"/>
      <c r="AK2255" s="46"/>
    </row>
    <row r="2256" spans="1:37" ht="12" customHeight="1">
      <c r="A2256" s="46" t="str">
        <f>IFERROR(VLOOKUP(D2256,Sort!B:D,3,0),"")</f>
        <v/>
      </c>
      <c r="B2256" s="190" t="str">
        <f t="shared" si="234"/>
        <v>0CLOSE</v>
      </c>
      <c r="C2256" s="196"/>
      <c r="D2256" s="193"/>
      <c r="E2256" s="193" t="str">
        <f>IFERROR(VLOOKUP(D2256,Sort!B:C,2,0),"")</f>
        <v/>
      </c>
      <c r="F2256" s="194"/>
      <c r="G2256" s="195" t="str">
        <f t="shared" si="235"/>
        <v/>
      </c>
      <c r="H2256" s="243"/>
      <c r="I2256" s="197"/>
      <c r="J2256" s="243"/>
      <c r="K2256" s="197"/>
      <c r="L2256" s="198" t="str">
        <f t="shared" si="236"/>
        <v/>
      </c>
      <c r="M2256" s="199" t="str">
        <f t="shared" si="237"/>
        <v/>
      </c>
      <c r="N2256" s="200" t="str">
        <f t="shared" si="238"/>
        <v xml:space="preserve"> </v>
      </c>
      <c r="O2256" s="201"/>
      <c r="P2256" s="201"/>
      <c r="Q2256" s="202"/>
      <c r="R2256" s="202"/>
      <c r="S2256" s="202"/>
      <c r="T2256" s="193" t="str">
        <f>IFERROR(VLOOKUP(S2256,Sort!E:F,2,0),"")</f>
        <v/>
      </c>
      <c r="U2256" s="115" t="str">
        <f t="shared" si="239"/>
        <v/>
      </c>
      <c r="V2256" s="202" t="s">
        <v>422</v>
      </c>
      <c r="W2256" s="202"/>
      <c r="X2256" s="202"/>
      <c r="Y2256" s="202"/>
      <c r="Z2256" s="193"/>
      <c r="AA2256" s="193" t="s">
        <v>362</v>
      </c>
      <c r="AB2256" s="203"/>
      <c r="AC2256" s="204" t="str">
        <f t="shared" si="240"/>
        <v>CLOSE</v>
      </c>
      <c r="AD2256" s="47" t="str">
        <f t="array" ref="AD2256">IF(D2256="","",INDEX(HM_Unit!$D$1:$AE$1,MATCH(C2256,HM_Unit!$D$2:$AE$2,0)))</f>
        <v/>
      </c>
      <c r="AE2256" s="46"/>
      <c r="AF2256" s="46"/>
      <c r="AG2256" s="46"/>
      <c r="AH2256" s="46"/>
      <c r="AI2256" s="46"/>
      <c r="AJ2256" s="46"/>
      <c r="AK2256" s="46"/>
    </row>
    <row r="2257" spans="1:37" ht="12" customHeight="1">
      <c r="A2257" s="46" t="str">
        <f>IFERROR(VLOOKUP(D2257,Sort!B:D,3,0),"")</f>
        <v/>
      </c>
      <c r="B2257" s="190" t="str">
        <f t="shared" si="234"/>
        <v>0CLOSE</v>
      </c>
      <c r="C2257" s="196"/>
      <c r="D2257" s="193"/>
      <c r="E2257" s="193" t="str">
        <f>IFERROR(VLOOKUP(D2257,Sort!B:C,2,0),"")</f>
        <v/>
      </c>
      <c r="F2257" s="194"/>
      <c r="G2257" s="195" t="str">
        <f t="shared" si="235"/>
        <v/>
      </c>
      <c r="H2257" s="243"/>
      <c r="I2257" s="197"/>
      <c r="J2257" s="243"/>
      <c r="K2257" s="197"/>
      <c r="L2257" s="198" t="str">
        <f t="shared" si="236"/>
        <v/>
      </c>
      <c r="M2257" s="199" t="str">
        <f t="shared" si="237"/>
        <v/>
      </c>
      <c r="N2257" s="200" t="str">
        <f t="shared" si="238"/>
        <v xml:space="preserve"> </v>
      </c>
      <c r="O2257" s="201"/>
      <c r="P2257" s="201"/>
      <c r="Q2257" s="202"/>
      <c r="R2257" s="202"/>
      <c r="S2257" s="202"/>
      <c r="T2257" s="193" t="str">
        <f>IFERROR(VLOOKUP(S2257,Sort!E:F,2,0),"")</f>
        <v/>
      </c>
      <c r="U2257" s="115" t="str">
        <f t="shared" si="239"/>
        <v/>
      </c>
      <c r="V2257" s="202" t="s">
        <v>422</v>
      </c>
      <c r="W2257" s="202"/>
      <c r="X2257" s="202"/>
      <c r="Y2257" s="202"/>
      <c r="Z2257" s="193"/>
      <c r="AA2257" s="193" t="s">
        <v>362</v>
      </c>
      <c r="AB2257" s="203"/>
      <c r="AC2257" s="204" t="str">
        <f t="shared" si="240"/>
        <v>CLOSE</v>
      </c>
      <c r="AD2257" s="47" t="str">
        <f t="array" ref="AD2257">IF(D2257="","",INDEX(HM_Unit!$D$1:$AE$1,MATCH(C2257,HM_Unit!$D$2:$AE$2,0)))</f>
        <v/>
      </c>
      <c r="AE2257" s="46"/>
      <c r="AF2257" s="46"/>
      <c r="AG2257" s="46"/>
      <c r="AH2257" s="46"/>
      <c r="AI2257" s="46"/>
      <c r="AJ2257" s="46"/>
      <c r="AK2257" s="46"/>
    </row>
    <row r="2258" spans="1:37" ht="12" customHeight="1">
      <c r="A2258" s="46" t="str">
        <f>IFERROR(VLOOKUP(D2258,Sort!B:D,3,0),"")</f>
        <v/>
      </c>
      <c r="B2258" s="190" t="str">
        <f t="shared" si="234"/>
        <v>0CLOSE</v>
      </c>
      <c r="C2258" s="196"/>
      <c r="D2258" s="193"/>
      <c r="E2258" s="193" t="str">
        <f>IFERROR(VLOOKUP(D2258,Sort!B:C,2,0),"")</f>
        <v/>
      </c>
      <c r="F2258" s="194"/>
      <c r="G2258" s="195" t="str">
        <f t="shared" si="235"/>
        <v/>
      </c>
      <c r="H2258" s="243"/>
      <c r="I2258" s="197"/>
      <c r="J2258" s="243"/>
      <c r="K2258" s="197"/>
      <c r="L2258" s="198" t="str">
        <f t="shared" si="236"/>
        <v/>
      </c>
      <c r="M2258" s="199" t="str">
        <f t="shared" si="237"/>
        <v/>
      </c>
      <c r="N2258" s="200" t="str">
        <f t="shared" si="238"/>
        <v xml:space="preserve"> </v>
      </c>
      <c r="O2258" s="201"/>
      <c r="P2258" s="201"/>
      <c r="Q2258" s="202"/>
      <c r="R2258" s="202"/>
      <c r="S2258" s="202"/>
      <c r="T2258" s="193" t="str">
        <f>IFERROR(VLOOKUP(S2258,Sort!E:F,2,0),"")</f>
        <v/>
      </c>
      <c r="U2258" s="115" t="str">
        <f t="shared" si="239"/>
        <v/>
      </c>
      <c r="V2258" s="202" t="s">
        <v>422</v>
      </c>
      <c r="W2258" s="202"/>
      <c r="X2258" s="202"/>
      <c r="Y2258" s="202"/>
      <c r="Z2258" s="193"/>
      <c r="AA2258" s="193" t="s">
        <v>362</v>
      </c>
      <c r="AB2258" s="203"/>
      <c r="AC2258" s="204" t="str">
        <f t="shared" si="240"/>
        <v>CLOSE</v>
      </c>
      <c r="AD2258" s="47" t="str">
        <f t="array" ref="AD2258">IF(D2258="","",INDEX(HM_Unit!$D$1:$AE$1,MATCH(C2258,HM_Unit!$D$2:$AE$2,0)))</f>
        <v/>
      </c>
      <c r="AE2258" s="46"/>
      <c r="AF2258" s="46"/>
      <c r="AG2258" s="46"/>
      <c r="AH2258" s="46"/>
      <c r="AI2258" s="46"/>
      <c r="AJ2258" s="46"/>
      <c r="AK2258" s="46"/>
    </row>
    <row r="2259" spans="1:37" ht="12" customHeight="1">
      <c r="A2259" s="46" t="str">
        <f>IFERROR(VLOOKUP(D2259,Sort!B:D,3,0),"")</f>
        <v/>
      </c>
      <c r="B2259" s="190" t="str">
        <f t="shared" si="234"/>
        <v>0CLOSE</v>
      </c>
      <c r="C2259" s="196"/>
      <c r="D2259" s="193"/>
      <c r="E2259" s="193" t="str">
        <f>IFERROR(VLOOKUP(D2259,Sort!B:C,2,0),"")</f>
        <v/>
      </c>
      <c r="F2259" s="194"/>
      <c r="G2259" s="195" t="str">
        <f t="shared" si="235"/>
        <v/>
      </c>
      <c r="H2259" s="243"/>
      <c r="I2259" s="197"/>
      <c r="J2259" s="243"/>
      <c r="K2259" s="197"/>
      <c r="L2259" s="198" t="str">
        <f t="shared" si="236"/>
        <v/>
      </c>
      <c r="M2259" s="199" t="str">
        <f t="shared" si="237"/>
        <v/>
      </c>
      <c r="N2259" s="200" t="str">
        <f t="shared" si="238"/>
        <v xml:space="preserve"> </v>
      </c>
      <c r="O2259" s="201"/>
      <c r="P2259" s="201"/>
      <c r="Q2259" s="202"/>
      <c r="R2259" s="202"/>
      <c r="S2259" s="202"/>
      <c r="T2259" s="193" t="str">
        <f>IFERROR(VLOOKUP(S2259,Sort!E:F,2,0),"")</f>
        <v/>
      </c>
      <c r="U2259" s="115" t="str">
        <f t="shared" si="239"/>
        <v/>
      </c>
      <c r="V2259" s="202" t="s">
        <v>422</v>
      </c>
      <c r="W2259" s="202"/>
      <c r="X2259" s="202"/>
      <c r="Y2259" s="202"/>
      <c r="Z2259" s="193"/>
      <c r="AA2259" s="193" t="s">
        <v>362</v>
      </c>
      <c r="AB2259" s="203"/>
      <c r="AC2259" s="204" t="str">
        <f t="shared" si="240"/>
        <v>CLOSE</v>
      </c>
      <c r="AD2259" s="47" t="str">
        <f t="array" ref="AD2259">IF(D2259="","",INDEX(HM_Unit!$D$1:$AE$1,MATCH(C2259,HM_Unit!$D$2:$AE$2,0)))</f>
        <v/>
      </c>
      <c r="AE2259" s="46"/>
      <c r="AF2259" s="46"/>
      <c r="AG2259" s="46"/>
      <c r="AH2259" s="46"/>
      <c r="AI2259" s="46"/>
      <c r="AJ2259" s="46"/>
      <c r="AK2259" s="46"/>
    </row>
    <row r="2260" spans="1:37" ht="12" customHeight="1">
      <c r="A2260" s="46" t="str">
        <f>IFERROR(VLOOKUP(D2260,Sort!B:D,3,0),"")</f>
        <v/>
      </c>
      <c r="B2260" s="190" t="str">
        <f t="shared" si="234"/>
        <v>0CLOSE</v>
      </c>
      <c r="C2260" s="196"/>
      <c r="D2260" s="193"/>
      <c r="E2260" s="193" t="str">
        <f>IFERROR(VLOOKUP(D2260,Sort!B:C,2,0),"")</f>
        <v/>
      </c>
      <c r="F2260" s="194"/>
      <c r="G2260" s="195" t="str">
        <f t="shared" si="235"/>
        <v/>
      </c>
      <c r="H2260" s="243"/>
      <c r="I2260" s="197"/>
      <c r="J2260" s="243"/>
      <c r="K2260" s="197"/>
      <c r="L2260" s="198" t="str">
        <f t="shared" si="236"/>
        <v/>
      </c>
      <c r="M2260" s="199" t="str">
        <f t="shared" si="237"/>
        <v/>
      </c>
      <c r="N2260" s="200" t="str">
        <f t="shared" si="238"/>
        <v xml:space="preserve"> </v>
      </c>
      <c r="O2260" s="201"/>
      <c r="P2260" s="201"/>
      <c r="Q2260" s="202"/>
      <c r="R2260" s="202"/>
      <c r="S2260" s="202"/>
      <c r="T2260" s="193" t="str">
        <f>IFERROR(VLOOKUP(S2260,Sort!E:F,2,0),"")</f>
        <v/>
      </c>
      <c r="U2260" s="115" t="str">
        <f t="shared" si="239"/>
        <v/>
      </c>
      <c r="V2260" s="202" t="s">
        <v>422</v>
      </c>
      <c r="W2260" s="202"/>
      <c r="X2260" s="202"/>
      <c r="Y2260" s="202"/>
      <c r="Z2260" s="193"/>
      <c r="AA2260" s="193" t="s">
        <v>362</v>
      </c>
      <c r="AB2260" s="203"/>
      <c r="AC2260" s="204" t="str">
        <f t="shared" si="240"/>
        <v>CLOSE</v>
      </c>
      <c r="AD2260" s="47" t="str">
        <f t="array" ref="AD2260">IF(D2260="","",INDEX(HM_Unit!$D$1:$AE$1,MATCH(C2260,HM_Unit!$D$2:$AE$2,0)))</f>
        <v/>
      </c>
      <c r="AE2260" s="46"/>
      <c r="AF2260" s="46"/>
      <c r="AG2260" s="46"/>
      <c r="AH2260" s="46"/>
      <c r="AI2260" s="46"/>
      <c r="AJ2260" s="46"/>
      <c r="AK2260" s="46"/>
    </row>
    <row r="2261" spans="1:37" ht="12" customHeight="1">
      <c r="A2261" s="46" t="str">
        <f>IFERROR(VLOOKUP(D2261,Sort!B:D,3,0),"")</f>
        <v/>
      </c>
      <c r="B2261" s="190" t="str">
        <f t="shared" si="234"/>
        <v>0CLOSE</v>
      </c>
      <c r="C2261" s="196"/>
      <c r="D2261" s="193"/>
      <c r="E2261" s="193" t="str">
        <f>IFERROR(VLOOKUP(D2261,Sort!B:C,2,0),"")</f>
        <v/>
      </c>
      <c r="F2261" s="194"/>
      <c r="G2261" s="195" t="str">
        <f t="shared" si="235"/>
        <v/>
      </c>
      <c r="H2261" s="243"/>
      <c r="I2261" s="197"/>
      <c r="J2261" s="243"/>
      <c r="K2261" s="197"/>
      <c r="L2261" s="198" t="str">
        <f t="shared" si="236"/>
        <v/>
      </c>
      <c r="M2261" s="199" t="str">
        <f t="shared" si="237"/>
        <v/>
      </c>
      <c r="N2261" s="200" t="str">
        <f t="shared" si="238"/>
        <v xml:space="preserve"> </v>
      </c>
      <c r="O2261" s="201"/>
      <c r="P2261" s="201"/>
      <c r="Q2261" s="202"/>
      <c r="R2261" s="202"/>
      <c r="S2261" s="202"/>
      <c r="T2261" s="193" t="str">
        <f>IFERROR(VLOOKUP(S2261,Sort!E:F,2,0),"")</f>
        <v/>
      </c>
      <c r="U2261" s="115" t="str">
        <f t="shared" si="239"/>
        <v/>
      </c>
      <c r="V2261" s="202" t="s">
        <v>422</v>
      </c>
      <c r="W2261" s="202"/>
      <c r="X2261" s="202"/>
      <c r="Y2261" s="202"/>
      <c r="Z2261" s="193"/>
      <c r="AA2261" s="193" t="s">
        <v>362</v>
      </c>
      <c r="AB2261" s="203"/>
      <c r="AC2261" s="204" t="str">
        <f t="shared" si="240"/>
        <v>CLOSE</v>
      </c>
      <c r="AD2261" s="47" t="str">
        <f t="array" ref="AD2261">IF(D2261="","",INDEX(HM_Unit!$D$1:$AE$1,MATCH(C2261,HM_Unit!$D$2:$AE$2,0)))</f>
        <v/>
      </c>
      <c r="AE2261" s="46"/>
      <c r="AF2261" s="46"/>
      <c r="AG2261" s="46"/>
      <c r="AH2261" s="46"/>
      <c r="AI2261" s="46"/>
      <c r="AJ2261" s="46"/>
      <c r="AK2261" s="46"/>
    </row>
    <row r="2262" spans="1:37" ht="12" customHeight="1">
      <c r="A2262" s="46" t="str">
        <f>IFERROR(VLOOKUP(D2262,Sort!B:D,3,0),"")</f>
        <v/>
      </c>
      <c r="B2262" s="190" t="str">
        <f t="shared" si="234"/>
        <v>0CLOSE</v>
      </c>
      <c r="C2262" s="196"/>
      <c r="D2262" s="193"/>
      <c r="E2262" s="193" t="str">
        <f>IFERROR(VLOOKUP(D2262,Sort!B:C,2,0),"")</f>
        <v/>
      </c>
      <c r="F2262" s="194"/>
      <c r="G2262" s="195" t="str">
        <f t="shared" si="235"/>
        <v/>
      </c>
      <c r="H2262" s="243"/>
      <c r="I2262" s="197"/>
      <c r="J2262" s="243"/>
      <c r="K2262" s="197"/>
      <c r="L2262" s="198" t="str">
        <f t="shared" si="236"/>
        <v/>
      </c>
      <c r="M2262" s="199" t="str">
        <f t="shared" si="237"/>
        <v/>
      </c>
      <c r="N2262" s="200" t="str">
        <f t="shared" si="238"/>
        <v xml:space="preserve"> </v>
      </c>
      <c r="O2262" s="201"/>
      <c r="P2262" s="201"/>
      <c r="Q2262" s="202"/>
      <c r="R2262" s="202"/>
      <c r="S2262" s="202"/>
      <c r="T2262" s="193" t="str">
        <f>IFERROR(VLOOKUP(S2262,Sort!E:F,2,0),"")</f>
        <v/>
      </c>
      <c r="U2262" s="115" t="str">
        <f t="shared" si="239"/>
        <v/>
      </c>
      <c r="V2262" s="202" t="s">
        <v>422</v>
      </c>
      <c r="W2262" s="202"/>
      <c r="X2262" s="202"/>
      <c r="Y2262" s="202"/>
      <c r="Z2262" s="193"/>
      <c r="AA2262" s="193" t="s">
        <v>362</v>
      </c>
      <c r="AB2262" s="203"/>
      <c r="AC2262" s="204" t="str">
        <f t="shared" si="240"/>
        <v>CLOSE</v>
      </c>
      <c r="AD2262" s="47" t="str">
        <f t="array" ref="AD2262">IF(D2262="","",INDEX(HM_Unit!$D$1:$AE$1,MATCH(C2262,HM_Unit!$D$2:$AE$2,0)))</f>
        <v/>
      </c>
      <c r="AE2262" s="46"/>
      <c r="AF2262" s="46"/>
      <c r="AG2262" s="46"/>
      <c r="AH2262" s="46"/>
      <c r="AI2262" s="46"/>
      <c r="AJ2262" s="46"/>
      <c r="AK2262" s="46"/>
    </row>
    <row r="2263" spans="1:37" ht="12" customHeight="1">
      <c r="A2263" s="46" t="str">
        <f>IFERROR(VLOOKUP(D2263,Sort!B:D,3,0),"")</f>
        <v/>
      </c>
      <c r="B2263" s="190" t="str">
        <f t="shared" si="234"/>
        <v>0CLOSE</v>
      </c>
      <c r="C2263" s="196"/>
      <c r="D2263" s="193"/>
      <c r="E2263" s="193" t="str">
        <f>IFERROR(VLOOKUP(D2263,Sort!B:C,2,0),"")</f>
        <v/>
      </c>
      <c r="F2263" s="194"/>
      <c r="G2263" s="195" t="str">
        <f t="shared" si="235"/>
        <v/>
      </c>
      <c r="H2263" s="243"/>
      <c r="I2263" s="197"/>
      <c r="J2263" s="243"/>
      <c r="K2263" s="197"/>
      <c r="L2263" s="198" t="str">
        <f t="shared" si="236"/>
        <v/>
      </c>
      <c r="M2263" s="199" t="str">
        <f t="shared" si="237"/>
        <v/>
      </c>
      <c r="N2263" s="200" t="str">
        <f t="shared" si="238"/>
        <v xml:space="preserve"> </v>
      </c>
      <c r="O2263" s="201"/>
      <c r="P2263" s="201"/>
      <c r="Q2263" s="202"/>
      <c r="R2263" s="202"/>
      <c r="S2263" s="202"/>
      <c r="T2263" s="193" t="str">
        <f>IFERROR(VLOOKUP(S2263,Sort!E:F,2,0),"")</f>
        <v/>
      </c>
      <c r="U2263" s="115" t="str">
        <f t="shared" si="239"/>
        <v/>
      </c>
      <c r="V2263" s="202" t="s">
        <v>422</v>
      </c>
      <c r="W2263" s="202"/>
      <c r="X2263" s="202"/>
      <c r="Y2263" s="202"/>
      <c r="Z2263" s="193"/>
      <c r="AA2263" s="193" t="s">
        <v>362</v>
      </c>
      <c r="AB2263" s="203"/>
      <c r="AC2263" s="204" t="str">
        <f t="shared" si="240"/>
        <v>CLOSE</v>
      </c>
      <c r="AD2263" s="47" t="str">
        <f t="array" ref="AD2263">IF(D2263="","",INDEX(HM_Unit!$D$1:$AE$1,MATCH(C2263,HM_Unit!$D$2:$AE$2,0)))</f>
        <v/>
      </c>
      <c r="AE2263" s="46"/>
      <c r="AF2263" s="46"/>
      <c r="AG2263" s="46"/>
      <c r="AH2263" s="46"/>
      <c r="AI2263" s="46"/>
      <c r="AJ2263" s="46"/>
      <c r="AK2263" s="46"/>
    </row>
    <row r="2264" spans="1:37" ht="12" customHeight="1">
      <c r="A2264" s="46" t="str">
        <f>IFERROR(VLOOKUP(D2264,Sort!B:D,3,0),"")</f>
        <v/>
      </c>
      <c r="B2264" s="190" t="str">
        <f t="shared" si="234"/>
        <v>0CLOSE</v>
      </c>
      <c r="C2264" s="196"/>
      <c r="D2264" s="193"/>
      <c r="E2264" s="193" t="str">
        <f>IFERROR(VLOOKUP(D2264,Sort!B:C,2,0),"")</f>
        <v/>
      </c>
      <c r="F2264" s="194"/>
      <c r="G2264" s="195" t="str">
        <f t="shared" si="235"/>
        <v/>
      </c>
      <c r="H2264" s="243"/>
      <c r="I2264" s="197"/>
      <c r="J2264" s="243"/>
      <c r="K2264" s="197"/>
      <c r="L2264" s="198" t="str">
        <f t="shared" si="236"/>
        <v/>
      </c>
      <c r="M2264" s="199" t="str">
        <f t="shared" si="237"/>
        <v/>
      </c>
      <c r="N2264" s="200" t="str">
        <f t="shared" si="238"/>
        <v xml:space="preserve"> </v>
      </c>
      <c r="O2264" s="201"/>
      <c r="P2264" s="201"/>
      <c r="Q2264" s="202"/>
      <c r="R2264" s="202"/>
      <c r="S2264" s="202"/>
      <c r="T2264" s="193" t="str">
        <f>IFERROR(VLOOKUP(S2264,Sort!E:F,2,0),"")</f>
        <v/>
      </c>
      <c r="U2264" s="115" t="str">
        <f t="shared" si="239"/>
        <v/>
      </c>
      <c r="V2264" s="202" t="s">
        <v>422</v>
      </c>
      <c r="W2264" s="202"/>
      <c r="X2264" s="202"/>
      <c r="Y2264" s="202"/>
      <c r="Z2264" s="193"/>
      <c r="AA2264" s="193" t="s">
        <v>362</v>
      </c>
      <c r="AB2264" s="203"/>
      <c r="AC2264" s="204" t="str">
        <f t="shared" si="240"/>
        <v>CLOSE</v>
      </c>
      <c r="AD2264" s="47" t="str">
        <f t="array" ref="AD2264">IF(D2264="","",INDEX(HM_Unit!$D$1:$AE$1,MATCH(C2264,HM_Unit!$D$2:$AE$2,0)))</f>
        <v/>
      </c>
      <c r="AE2264" s="46"/>
      <c r="AF2264" s="46"/>
      <c r="AG2264" s="46"/>
      <c r="AH2264" s="46"/>
      <c r="AI2264" s="46"/>
      <c r="AJ2264" s="46"/>
      <c r="AK2264" s="46"/>
    </row>
    <row r="2265" spans="1:37" ht="12" customHeight="1">
      <c r="A2265" s="46" t="str">
        <f>IFERROR(VLOOKUP(D2265,Sort!B:D,3,0),"")</f>
        <v/>
      </c>
      <c r="B2265" s="190" t="str">
        <f t="shared" si="234"/>
        <v>0CLOSE</v>
      </c>
      <c r="C2265" s="196"/>
      <c r="D2265" s="193"/>
      <c r="E2265" s="193" t="str">
        <f>IFERROR(VLOOKUP(D2265,Sort!B:C,2,0),"")</f>
        <v/>
      </c>
      <c r="F2265" s="194"/>
      <c r="G2265" s="195" t="str">
        <f t="shared" si="235"/>
        <v/>
      </c>
      <c r="H2265" s="243"/>
      <c r="I2265" s="197"/>
      <c r="J2265" s="243"/>
      <c r="K2265" s="197"/>
      <c r="L2265" s="198" t="str">
        <f t="shared" si="236"/>
        <v/>
      </c>
      <c r="M2265" s="199" t="str">
        <f t="shared" si="237"/>
        <v/>
      </c>
      <c r="N2265" s="200" t="str">
        <f t="shared" si="238"/>
        <v xml:space="preserve"> </v>
      </c>
      <c r="O2265" s="201"/>
      <c r="P2265" s="201"/>
      <c r="Q2265" s="202"/>
      <c r="R2265" s="202"/>
      <c r="S2265" s="202"/>
      <c r="T2265" s="193" t="str">
        <f>IFERROR(VLOOKUP(S2265,Sort!E:F,2,0),"")</f>
        <v/>
      </c>
      <c r="U2265" s="115" t="str">
        <f t="shared" si="239"/>
        <v/>
      </c>
      <c r="V2265" s="202" t="s">
        <v>422</v>
      </c>
      <c r="W2265" s="202"/>
      <c r="X2265" s="202"/>
      <c r="Y2265" s="202"/>
      <c r="Z2265" s="193"/>
      <c r="AA2265" s="193" t="s">
        <v>362</v>
      </c>
      <c r="AB2265" s="203"/>
      <c r="AC2265" s="204" t="str">
        <f t="shared" si="240"/>
        <v>CLOSE</v>
      </c>
      <c r="AD2265" s="47" t="str">
        <f t="array" ref="AD2265">IF(D2265="","",INDEX(HM_Unit!$D$1:$AE$1,MATCH(C2265,HM_Unit!$D$2:$AE$2,0)))</f>
        <v/>
      </c>
      <c r="AE2265" s="46"/>
      <c r="AF2265" s="46"/>
      <c r="AG2265" s="46"/>
      <c r="AH2265" s="46"/>
      <c r="AI2265" s="46"/>
      <c r="AJ2265" s="46"/>
      <c r="AK2265" s="46"/>
    </row>
    <row r="2266" spans="1:37" ht="12" customHeight="1">
      <c r="A2266" s="46" t="str">
        <f>IFERROR(VLOOKUP(D2266,Sort!B:D,3,0),"")</f>
        <v/>
      </c>
      <c r="B2266" s="190" t="str">
        <f t="shared" si="234"/>
        <v>0CLOSE</v>
      </c>
      <c r="C2266" s="196"/>
      <c r="D2266" s="193"/>
      <c r="E2266" s="193" t="str">
        <f>IFERROR(VLOOKUP(D2266,Sort!B:C,2,0),"")</f>
        <v/>
      </c>
      <c r="F2266" s="194"/>
      <c r="G2266" s="195" t="str">
        <f t="shared" si="235"/>
        <v/>
      </c>
      <c r="H2266" s="243"/>
      <c r="I2266" s="197"/>
      <c r="J2266" s="243"/>
      <c r="K2266" s="197"/>
      <c r="L2266" s="198" t="str">
        <f t="shared" si="236"/>
        <v/>
      </c>
      <c r="M2266" s="199" t="str">
        <f t="shared" si="237"/>
        <v/>
      </c>
      <c r="N2266" s="200" t="str">
        <f t="shared" si="238"/>
        <v xml:space="preserve"> </v>
      </c>
      <c r="O2266" s="201"/>
      <c r="P2266" s="201"/>
      <c r="Q2266" s="202"/>
      <c r="R2266" s="202"/>
      <c r="S2266" s="202"/>
      <c r="T2266" s="193" t="str">
        <f>IFERROR(VLOOKUP(S2266,Sort!E:F,2,0),"")</f>
        <v/>
      </c>
      <c r="U2266" s="115" t="str">
        <f t="shared" si="239"/>
        <v/>
      </c>
      <c r="V2266" s="202" t="s">
        <v>422</v>
      </c>
      <c r="W2266" s="202"/>
      <c r="X2266" s="202"/>
      <c r="Y2266" s="202"/>
      <c r="Z2266" s="193"/>
      <c r="AA2266" s="193" t="s">
        <v>362</v>
      </c>
      <c r="AB2266" s="203"/>
      <c r="AC2266" s="204" t="str">
        <f t="shared" si="240"/>
        <v>CLOSE</v>
      </c>
      <c r="AD2266" s="47" t="str">
        <f t="array" ref="AD2266">IF(D2266="","",INDEX(HM_Unit!$D$1:$AE$1,MATCH(C2266,HM_Unit!$D$2:$AE$2,0)))</f>
        <v/>
      </c>
      <c r="AE2266" s="46"/>
      <c r="AF2266" s="46"/>
      <c r="AG2266" s="46"/>
      <c r="AH2266" s="46"/>
      <c r="AI2266" s="46"/>
      <c r="AJ2266" s="46"/>
      <c r="AK2266" s="46"/>
    </row>
    <row r="2267" spans="1:37" ht="12" customHeight="1">
      <c r="A2267" s="46" t="str">
        <f>IFERROR(VLOOKUP(D2267,Sort!B:D,3,0),"")</f>
        <v/>
      </c>
      <c r="B2267" s="190" t="str">
        <f t="shared" si="234"/>
        <v>0CLOSE</v>
      </c>
      <c r="C2267" s="196"/>
      <c r="D2267" s="193"/>
      <c r="E2267" s="193" t="str">
        <f>IFERROR(VLOOKUP(D2267,Sort!B:C,2,0),"")</f>
        <v/>
      </c>
      <c r="F2267" s="194"/>
      <c r="G2267" s="195" t="str">
        <f t="shared" si="235"/>
        <v/>
      </c>
      <c r="H2267" s="243"/>
      <c r="I2267" s="197"/>
      <c r="J2267" s="243"/>
      <c r="K2267" s="197"/>
      <c r="L2267" s="198" t="str">
        <f t="shared" si="236"/>
        <v/>
      </c>
      <c r="M2267" s="199" t="str">
        <f t="shared" si="237"/>
        <v/>
      </c>
      <c r="N2267" s="200" t="str">
        <f t="shared" si="238"/>
        <v xml:space="preserve"> </v>
      </c>
      <c r="O2267" s="201"/>
      <c r="P2267" s="201"/>
      <c r="Q2267" s="202"/>
      <c r="R2267" s="202"/>
      <c r="S2267" s="202"/>
      <c r="T2267" s="193" t="str">
        <f>IFERROR(VLOOKUP(S2267,Sort!E:F,2,0),"")</f>
        <v/>
      </c>
      <c r="U2267" s="115" t="str">
        <f t="shared" si="239"/>
        <v/>
      </c>
      <c r="V2267" s="202" t="s">
        <v>422</v>
      </c>
      <c r="W2267" s="202"/>
      <c r="X2267" s="202"/>
      <c r="Y2267" s="202"/>
      <c r="Z2267" s="193"/>
      <c r="AA2267" s="193" t="s">
        <v>362</v>
      </c>
      <c r="AB2267" s="203"/>
      <c r="AC2267" s="204" t="str">
        <f t="shared" si="240"/>
        <v>CLOSE</v>
      </c>
      <c r="AD2267" s="47" t="str">
        <f t="array" ref="AD2267">IF(D2267="","",INDEX(HM_Unit!$D$1:$AE$1,MATCH(C2267,HM_Unit!$D$2:$AE$2,0)))</f>
        <v/>
      </c>
      <c r="AE2267" s="46"/>
      <c r="AF2267" s="46"/>
      <c r="AG2267" s="46"/>
      <c r="AH2267" s="46"/>
      <c r="AI2267" s="46"/>
      <c r="AJ2267" s="46"/>
      <c r="AK2267" s="46"/>
    </row>
    <row r="2268" spans="1:37" ht="12" customHeight="1">
      <c r="A2268" s="46" t="str">
        <f>IFERROR(VLOOKUP(D2268,Sort!B:D,3,0),"")</f>
        <v/>
      </c>
      <c r="B2268" s="190" t="str">
        <f t="shared" si="234"/>
        <v>0CLOSE</v>
      </c>
      <c r="C2268" s="196"/>
      <c r="D2268" s="193"/>
      <c r="E2268" s="193" t="str">
        <f>IFERROR(VLOOKUP(D2268,Sort!B:C,2,0),"")</f>
        <v/>
      </c>
      <c r="F2268" s="194"/>
      <c r="G2268" s="195" t="str">
        <f t="shared" si="235"/>
        <v/>
      </c>
      <c r="H2268" s="243"/>
      <c r="I2268" s="197"/>
      <c r="J2268" s="243"/>
      <c r="K2268" s="197"/>
      <c r="L2268" s="198" t="str">
        <f t="shared" si="236"/>
        <v/>
      </c>
      <c r="M2268" s="199" t="str">
        <f t="shared" si="237"/>
        <v/>
      </c>
      <c r="N2268" s="200" t="str">
        <f t="shared" si="238"/>
        <v xml:space="preserve"> </v>
      </c>
      <c r="O2268" s="201"/>
      <c r="P2268" s="201"/>
      <c r="Q2268" s="202"/>
      <c r="R2268" s="202"/>
      <c r="S2268" s="202"/>
      <c r="T2268" s="193" t="str">
        <f>IFERROR(VLOOKUP(S2268,Sort!E:F,2,0),"")</f>
        <v/>
      </c>
      <c r="U2268" s="115" t="str">
        <f t="shared" si="239"/>
        <v/>
      </c>
      <c r="V2268" s="202" t="s">
        <v>422</v>
      </c>
      <c r="W2268" s="202"/>
      <c r="X2268" s="202"/>
      <c r="Y2268" s="202"/>
      <c r="Z2268" s="193"/>
      <c r="AA2268" s="193" t="s">
        <v>362</v>
      </c>
      <c r="AB2268" s="203"/>
      <c r="AC2268" s="204" t="str">
        <f t="shared" si="240"/>
        <v>CLOSE</v>
      </c>
      <c r="AD2268" s="47" t="str">
        <f t="array" ref="AD2268">IF(D2268="","",INDEX(HM_Unit!$D$1:$AE$1,MATCH(C2268,HM_Unit!$D$2:$AE$2,0)))</f>
        <v/>
      </c>
      <c r="AE2268" s="46"/>
      <c r="AF2268" s="46"/>
      <c r="AG2268" s="46"/>
      <c r="AH2268" s="46"/>
      <c r="AI2268" s="46"/>
      <c r="AJ2268" s="46"/>
      <c r="AK2268" s="46"/>
    </row>
    <row r="2269" spans="1:37" ht="12" customHeight="1">
      <c r="A2269" s="46" t="str">
        <f>IFERROR(VLOOKUP(D2269,Sort!B:D,3,0),"")</f>
        <v/>
      </c>
      <c r="B2269" s="190" t="str">
        <f t="shared" si="234"/>
        <v>0CLOSE</v>
      </c>
      <c r="C2269" s="196"/>
      <c r="D2269" s="193"/>
      <c r="E2269" s="193" t="str">
        <f>IFERROR(VLOOKUP(D2269,Sort!B:C,2,0),"")</f>
        <v/>
      </c>
      <c r="F2269" s="194"/>
      <c r="G2269" s="195" t="str">
        <f t="shared" si="235"/>
        <v/>
      </c>
      <c r="H2269" s="243"/>
      <c r="I2269" s="197"/>
      <c r="J2269" s="243"/>
      <c r="K2269" s="197"/>
      <c r="L2269" s="198" t="str">
        <f t="shared" si="236"/>
        <v/>
      </c>
      <c r="M2269" s="199" t="str">
        <f t="shared" si="237"/>
        <v/>
      </c>
      <c r="N2269" s="200" t="str">
        <f t="shared" si="238"/>
        <v xml:space="preserve"> </v>
      </c>
      <c r="O2269" s="201"/>
      <c r="P2269" s="201"/>
      <c r="Q2269" s="202"/>
      <c r="R2269" s="202"/>
      <c r="S2269" s="202"/>
      <c r="T2269" s="193" t="str">
        <f>IFERROR(VLOOKUP(S2269,Sort!E:F,2,0),"")</f>
        <v/>
      </c>
      <c r="U2269" s="115" t="str">
        <f t="shared" si="239"/>
        <v/>
      </c>
      <c r="V2269" s="202" t="s">
        <v>422</v>
      </c>
      <c r="W2269" s="202"/>
      <c r="X2269" s="202"/>
      <c r="Y2269" s="202"/>
      <c r="Z2269" s="193"/>
      <c r="AA2269" s="193" t="s">
        <v>362</v>
      </c>
      <c r="AB2269" s="203"/>
      <c r="AC2269" s="204" t="str">
        <f t="shared" si="240"/>
        <v>CLOSE</v>
      </c>
      <c r="AD2269" s="47" t="str">
        <f t="array" ref="AD2269">IF(D2269="","",INDEX(HM_Unit!$D$1:$AE$1,MATCH(C2269,HM_Unit!$D$2:$AE$2,0)))</f>
        <v/>
      </c>
      <c r="AE2269" s="46"/>
      <c r="AF2269" s="46"/>
      <c r="AG2269" s="46"/>
      <c r="AH2269" s="46"/>
      <c r="AI2269" s="46"/>
      <c r="AJ2269" s="46"/>
      <c r="AK2269" s="46"/>
    </row>
    <row r="2270" spans="1:37" ht="12" customHeight="1">
      <c r="A2270" s="46" t="str">
        <f>IFERROR(VLOOKUP(D2270,Sort!B:D,3,0),"")</f>
        <v/>
      </c>
      <c r="B2270" s="190" t="str">
        <f t="shared" si="234"/>
        <v>0CLOSE</v>
      </c>
      <c r="C2270" s="196"/>
      <c r="D2270" s="193"/>
      <c r="E2270" s="193" t="str">
        <f>IFERROR(VLOOKUP(D2270,Sort!B:C,2,0),"")</f>
        <v/>
      </c>
      <c r="F2270" s="194"/>
      <c r="G2270" s="195" t="str">
        <f t="shared" si="235"/>
        <v/>
      </c>
      <c r="H2270" s="243"/>
      <c r="I2270" s="197"/>
      <c r="J2270" s="243"/>
      <c r="K2270" s="197"/>
      <c r="L2270" s="198" t="str">
        <f t="shared" si="236"/>
        <v/>
      </c>
      <c r="M2270" s="199" t="str">
        <f t="shared" si="237"/>
        <v/>
      </c>
      <c r="N2270" s="200" t="str">
        <f t="shared" si="238"/>
        <v xml:space="preserve"> </v>
      </c>
      <c r="O2270" s="201"/>
      <c r="P2270" s="201"/>
      <c r="Q2270" s="202"/>
      <c r="R2270" s="202"/>
      <c r="S2270" s="202"/>
      <c r="T2270" s="193" t="str">
        <f>IFERROR(VLOOKUP(S2270,Sort!E:F,2,0),"")</f>
        <v/>
      </c>
      <c r="U2270" s="115" t="str">
        <f t="shared" si="239"/>
        <v/>
      </c>
      <c r="V2270" s="202" t="s">
        <v>422</v>
      </c>
      <c r="W2270" s="202"/>
      <c r="X2270" s="202"/>
      <c r="Y2270" s="202"/>
      <c r="Z2270" s="193"/>
      <c r="AA2270" s="193" t="s">
        <v>362</v>
      </c>
      <c r="AB2270" s="203"/>
      <c r="AC2270" s="204" t="str">
        <f t="shared" si="240"/>
        <v>CLOSE</v>
      </c>
      <c r="AD2270" s="47" t="str">
        <f t="array" ref="AD2270">IF(D2270="","",INDEX(HM_Unit!$D$1:$AE$1,MATCH(C2270,HM_Unit!$D$2:$AE$2,0)))</f>
        <v/>
      </c>
      <c r="AE2270" s="46"/>
      <c r="AF2270" s="46"/>
      <c r="AG2270" s="46"/>
      <c r="AH2270" s="46"/>
      <c r="AI2270" s="46"/>
      <c r="AJ2270" s="46"/>
      <c r="AK2270" s="46"/>
    </row>
    <row r="2271" spans="1:37" ht="12" customHeight="1">
      <c r="A2271" s="46" t="str">
        <f>IFERROR(VLOOKUP(D2271,Sort!B:D,3,0),"")</f>
        <v/>
      </c>
      <c r="B2271" s="190" t="str">
        <f t="shared" si="234"/>
        <v>0CLOSE</v>
      </c>
      <c r="C2271" s="196"/>
      <c r="D2271" s="193"/>
      <c r="E2271" s="193" t="str">
        <f>IFERROR(VLOOKUP(D2271,Sort!B:C,2,0),"")</f>
        <v/>
      </c>
      <c r="F2271" s="194"/>
      <c r="G2271" s="195" t="str">
        <f t="shared" si="235"/>
        <v/>
      </c>
      <c r="H2271" s="243"/>
      <c r="I2271" s="197"/>
      <c r="J2271" s="243"/>
      <c r="K2271" s="197"/>
      <c r="L2271" s="198" t="str">
        <f t="shared" si="236"/>
        <v/>
      </c>
      <c r="M2271" s="199" t="str">
        <f t="shared" si="237"/>
        <v/>
      </c>
      <c r="N2271" s="200" t="str">
        <f t="shared" si="238"/>
        <v xml:space="preserve"> </v>
      </c>
      <c r="O2271" s="201"/>
      <c r="P2271" s="201"/>
      <c r="Q2271" s="202"/>
      <c r="R2271" s="202"/>
      <c r="S2271" s="202"/>
      <c r="T2271" s="193" t="str">
        <f>IFERROR(VLOOKUP(S2271,Sort!E:F,2,0),"")</f>
        <v/>
      </c>
      <c r="U2271" s="115" t="str">
        <f t="shared" si="239"/>
        <v/>
      </c>
      <c r="V2271" s="202" t="s">
        <v>422</v>
      </c>
      <c r="W2271" s="202"/>
      <c r="X2271" s="202"/>
      <c r="Y2271" s="202"/>
      <c r="Z2271" s="193"/>
      <c r="AA2271" s="193" t="s">
        <v>362</v>
      </c>
      <c r="AB2271" s="203"/>
      <c r="AC2271" s="204" t="str">
        <f t="shared" si="240"/>
        <v>CLOSE</v>
      </c>
      <c r="AD2271" s="47" t="str">
        <f t="array" ref="AD2271">IF(D2271="","",INDEX(HM_Unit!$D$1:$AE$1,MATCH(C2271,HM_Unit!$D$2:$AE$2,0)))</f>
        <v/>
      </c>
      <c r="AE2271" s="46"/>
      <c r="AF2271" s="46"/>
      <c r="AG2271" s="46"/>
      <c r="AH2271" s="46"/>
      <c r="AI2271" s="46"/>
      <c r="AJ2271" s="46"/>
      <c r="AK2271" s="46"/>
    </row>
    <row r="2272" spans="1:37" ht="12" customHeight="1">
      <c r="A2272" s="46" t="str">
        <f>IFERROR(VLOOKUP(D2272,Sort!B:D,3,0),"")</f>
        <v/>
      </c>
      <c r="B2272" s="190" t="str">
        <f t="shared" si="234"/>
        <v>0CLOSE</v>
      </c>
      <c r="C2272" s="196"/>
      <c r="D2272" s="193"/>
      <c r="E2272" s="193" t="str">
        <f>IFERROR(VLOOKUP(D2272,Sort!B:C,2,0),"")</f>
        <v/>
      </c>
      <c r="F2272" s="194"/>
      <c r="G2272" s="195" t="str">
        <f t="shared" si="235"/>
        <v/>
      </c>
      <c r="H2272" s="243"/>
      <c r="I2272" s="197"/>
      <c r="J2272" s="243"/>
      <c r="K2272" s="197"/>
      <c r="L2272" s="198" t="str">
        <f t="shared" si="236"/>
        <v/>
      </c>
      <c r="M2272" s="199" t="str">
        <f t="shared" si="237"/>
        <v/>
      </c>
      <c r="N2272" s="200" t="str">
        <f t="shared" si="238"/>
        <v xml:space="preserve"> </v>
      </c>
      <c r="O2272" s="201"/>
      <c r="P2272" s="201"/>
      <c r="Q2272" s="202"/>
      <c r="R2272" s="202"/>
      <c r="S2272" s="202"/>
      <c r="T2272" s="193" t="str">
        <f>IFERROR(VLOOKUP(S2272,Sort!E:F,2,0),"")</f>
        <v/>
      </c>
      <c r="U2272" s="115" t="str">
        <f t="shared" si="239"/>
        <v/>
      </c>
      <c r="V2272" s="202" t="s">
        <v>422</v>
      </c>
      <c r="W2272" s="202"/>
      <c r="X2272" s="202"/>
      <c r="Y2272" s="202"/>
      <c r="Z2272" s="193"/>
      <c r="AA2272" s="193" t="s">
        <v>362</v>
      </c>
      <c r="AB2272" s="203"/>
      <c r="AC2272" s="204" t="str">
        <f t="shared" si="240"/>
        <v>CLOSE</v>
      </c>
      <c r="AD2272" s="47" t="str">
        <f t="array" ref="AD2272">IF(D2272="","",INDEX(HM_Unit!$D$1:$AE$1,MATCH(C2272,HM_Unit!$D$2:$AE$2,0)))</f>
        <v/>
      </c>
      <c r="AE2272" s="46"/>
      <c r="AF2272" s="46"/>
      <c r="AG2272" s="46"/>
      <c r="AH2272" s="46"/>
      <c r="AI2272" s="46"/>
      <c r="AJ2272" s="46"/>
      <c r="AK2272" s="46"/>
    </row>
    <row r="2273" spans="1:37" ht="12" customHeight="1">
      <c r="A2273" s="46" t="str">
        <f>IFERROR(VLOOKUP(D2273,Sort!B:D,3,0),"")</f>
        <v/>
      </c>
      <c r="B2273" s="190" t="str">
        <f t="shared" si="234"/>
        <v>0CLOSE</v>
      </c>
      <c r="C2273" s="196"/>
      <c r="D2273" s="193"/>
      <c r="E2273" s="193" t="str">
        <f>IFERROR(VLOOKUP(D2273,Sort!B:C,2,0),"")</f>
        <v/>
      </c>
      <c r="F2273" s="194"/>
      <c r="G2273" s="195" t="str">
        <f t="shared" si="235"/>
        <v/>
      </c>
      <c r="H2273" s="243"/>
      <c r="I2273" s="197"/>
      <c r="J2273" s="243"/>
      <c r="K2273" s="197"/>
      <c r="L2273" s="198" t="str">
        <f t="shared" si="236"/>
        <v/>
      </c>
      <c r="M2273" s="199" t="str">
        <f t="shared" si="237"/>
        <v/>
      </c>
      <c r="N2273" s="200" t="str">
        <f t="shared" si="238"/>
        <v xml:space="preserve"> </v>
      </c>
      <c r="O2273" s="201"/>
      <c r="P2273" s="201"/>
      <c r="Q2273" s="202"/>
      <c r="R2273" s="202"/>
      <c r="S2273" s="202"/>
      <c r="T2273" s="193" t="str">
        <f>IFERROR(VLOOKUP(S2273,Sort!E:F,2,0),"")</f>
        <v/>
      </c>
      <c r="U2273" s="115" t="str">
        <f t="shared" si="239"/>
        <v/>
      </c>
      <c r="V2273" s="202" t="s">
        <v>422</v>
      </c>
      <c r="W2273" s="202"/>
      <c r="X2273" s="202"/>
      <c r="Y2273" s="202"/>
      <c r="Z2273" s="193"/>
      <c r="AA2273" s="193" t="s">
        <v>362</v>
      </c>
      <c r="AB2273" s="203"/>
      <c r="AC2273" s="204" t="str">
        <f t="shared" si="240"/>
        <v>CLOSE</v>
      </c>
      <c r="AD2273" s="47" t="str">
        <f t="array" ref="AD2273">IF(D2273="","",INDEX(HM_Unit!$D$1:$AE$1,MATCH(C2273,HM_Unit!$D$2:$AE$2,0)))</f>
        <v/>
      </c>
      <c r="AE2273" s="46"/>
      <c r="AF2273" s="46"/>
      <c r="AG2273" s="46"/>
      <c r="AH2273" s="46"/>
      <c r="AI2273" s="46"/>
      <c r="AJ2273" s="46"/>
      <c r="AK2273" s="46"/>
    </row>
    <row r="2274" spans="1:37" ht="12" customHeight="1">
      <c r="A2274" s="46" t="str">
        <f>IFERROR(VLOOKUP(D2274,Sort!B:D,3,0),"")</f>
        <v/>
      </c>
      <c r="B2274" s="190" t="str">
        <f t="shared" si="234"/>
        <v>0CLOSE</v>
      </c>
      <c r="C2274" s="196"/>
      <c r="D2274" s="193"/>
      <c r="E2274" s="193" t="str">
        <f>IFERROR(VLOOKUP(D2274,Sort!B:C,2,0),"")</f>
        <v/>
      </c>
      <c r="F2274" s="194"/>
      <c r="G2274" s="195" t="str">
        <f t="shared" si="235"/>
        <v/>
      </c>
      <c r="H2274" s="243"/>
      <c r="I2274" s="197"/>
      <c r="J2274" s="243"/>
      <c r="K2274" s="197"/>
      <c r="L2274" s="198" t="str">
        <f t="shared" si="236"/>
        <v/>
      </c>
      <c r="M2274" s="199" t="str">
        <f t="shared" si="237"/>
        <v/>
      </c>
      <c r="N2274" s="200" t="str">
        <f t="shared" si="238"/>
        <v xml:space="preserve"> </v>
      </c>
      <c r="O2274" s="201"/>
      <c r="P2274" s="201"/>
      <c r="Q2274" s="202"/>
      <c r="R2274" s="202"/>
      <c r="S2274" s="202"/>
      <c r="T2274" s="193" t="str">
        <f>IFERROR(VLOOKUP(S2274,Sort!E:F,2,0),"")</f>
        <v/>
      </c>
      <c r="U2274" s="115" t="str">
        <f t="shared" si="239"/>
        <v/>
      </c>
      <c r="V2274" s="202" t="s">
        <v>422</v>
      </c>
      <c r="W2274" s="202"/>
      <c r="X2274" s="202"/>
      <c r="Y2274" s="202"/>
      <c r="Z2274" s="193"/>
      <c r="AA2274" s="193" t="s">
        <v>362</v>
      </c>
      <c r="AB2274" s="203"/>
      <c r="AC2274" s="204" t="str">
        <f t="shared" si="240"/>
        <v>CLOSE</v>
      </c>
      <c r="AD2274" s="47" t="str">
        <f t="array" ref="AD2274">IF(D2274="","",INDEX(HM_Unit!$D$1:$AE$1,MATCH(C2274,HM_Unit!$D$2:$AE$2,0)))</f>
        <v/>
      </c>
      <c r="AE2274" s="46"/>
      <c r="AF2274" s="46"/>
      <c r="AG2274" s="46"/>
      <c r="AH2274" s="46"/>
      <c r="AI2274" s="46"/>
      <c r="AJ2274" s="46"/>
      <c r="AK2274" s="46"/>
    </row>
    <row r="2275" spans="1:37" ht="12" customHeight="1">
      <c r="A2275" s="46" t="str">
        <f>IFERROR(VLOOKUP(D2275,Sort!B:D,3,0),"")</f>
        <v/>
      </c>
      <c r="B2275" s="190" t="str">
        <f t="shared" si="234"/>
        <v>0CLOSE</v>
      </c>
      <c r="C2275" s="196"/>
      <c r="D2275" s="193"/>
      <c r="E2275" s="193" t="str">
        <f>IFERROR(VLOOKUP(D2275,Sort!B:C,2,0),"")</f>
        <v/>
      </c>
      <c r="F2275" s="194"/>
      <c r="G2275" s="195" t="str">
        <f t="shared" si="235"/>
        <v/>
      </c>
      <c r="H2275" s="243"/>
      <c r="I2275" s="197"/>
      <c r="J2275" s="243"/>
      <c r="K2275" s="197"/>
      <c r="L2275" s="198" t="str">
        <f t="shared" si="236"/>
        <v/>
      </c>
      <c r="M2275" s="199" t="str">
        <f t="shared" si="237"/>
        <v/>
      </c>
      <c r="N2275" s="200" t="str">
        <f t="shared" si="238"/>
        <v xml:space="preserve"> </v>
      </c>
      <c r="O2275" s="201"/>
      <c r="P2275" s="201"/>
      <c r="Q2275" s="202"/>
      <c r="R2275" s="202"/>
      <c r="S2275" s="202"/>
      <c r="T2275" s="193" t="str">
        <f>IFERROR(VLOOKUP(S2275,Sort!E:F,2,0),"")</f>
        <v/>
      </c>
      <c r="U2275" s="115" t="str">
        <f t="shared" si="239"/>
        <v/>
      </c>
      <c r="V2275" s="202" t="s">
        <v>422</v>
      </c>
      <c r="W2275" s="202"/>
      <c r="X2275" s="202"/>
      <c r="Y2275" s="202"/>
      <c r="Z2275" s="193"/>
      <c r="AA2275" s="193" t="s">
        <v>362</v>
      </c>
      <c r="AB2275" s="203"/>
      <c r="AC2275" s="204" t="str">
        <f t="shared" si="240"/>
        <v>CLOSE</v>
      </c>
      <c r="AD2275" s="47" t="str">
        <f t="array" ref="AD2275">IF(D2275="","",INDEX(HM_Unit!$D$1:$AE$1,MATCH(C2275,HM_Unit!$D$2:$AE$2,0)))</f>
        <v/>
      </c>
      <c r="AE2275" s="46"/>
      <c r="AF2275" s="46"/>
      <c r="AG2275" s="46"/>
      <c r="AH2275" s="46"/>
      <c r="AI2275" s="46"/>
      <c r="AJ2275" s="46"/>
      <c r="AK2275" s="46"/>
    </row>
    <row r="2276" spans="1:37" ht="12" customHeight="1">
      <c r="A2276" s="46" t="str">
        <f>IFERROR(VLOOKUP(D2276,Sort!B:D,3,0),"")</f>
        <v/>
      </c>
      <c r="B2276" s="190" t="str">
        <f t="shared" si="234"/>
        <v>0CLOSE</v>
      </c>
      <c r="C2276" s="196"/>
      <c r="D2276" s="193"/>
      <c r="E2276" s="193" t="str">
        <f>IFERROR(VLOOKUP(D2276,Sort!B:C,2,0),"")</f>
        <v/>
      </c>
      <c r="F2276" s="194"/>
      <c r="G2276" s="195" t="str">
        <f t="shared" si="235"/>
        <v/>
      </c>
      <c r="H2276" s="243"/>
      <c r="I2276" s="197"/>
      <c r="J2276" s="243"/>
      <c r="K2276" s="197"/>
      <c r="L2276" s="198" t="str">
        <f t="shared" si="236"/>
        <v/>
      </c>
      <c r="M2276" s="199" t="str">
        <f t="shared" si="237"/>
        <v/>
      </c>
      <c r="N2276" s="200" t="str">
        <f t="shared" si="238"/>
        <v xml:space="preserve"> </v>
      </c>
      <c r="O2276" s="201"/>
      <c r="P2276" s="201"/>
      <c r="Q2276" s="202"/>
      <c r="R2276" s="202"/>
      <c r="S2276" s="202"/>
      <c r="T2276" s="193" t="str">
        <f>IFERROR(VLOOKUP(S2276,Sort!E:F,2,0),"")</f>
        <v/>
      </c>
      <c r="U2276" s="115" t="str">
        <f t="shared" si="239"/>
        <v/>
      </c>
      <c r="V2276" s="202" t="s">
        <v>422</v>
      </c>
      <c r="W2276" s="202"/>
      <c r="X2276" s="202"/>
      <c r="Y2276" s="202"/>
      <c r="Z2276" s="193"/>
      <c r="AA2276" s="193" t="s">
        <v>362</v>
      </c>
      <c r="AB2276" s="203"/>
      <c r="AC2276" s="204" t="str">
        <f t="shared" si="240"/>
        <v>CLOSE</v>
      </c>
      <c r="AD2276" s="47" t="str">
        <f t="array" ref="AD2276">IF(D2276="","",INDEX(HM_Unit!$D$1:$AE$1,MATCH(C2276,HM_Unit!$D$2:$AE$2,0)))</f>
        <v/>
      </c>
      <c r="AE2276" s="46"/>
      <c r="AF2276" s="46"/>
      <c r="AG2276" s="46"/>
      <c r="AH2276" s="46"/>
      <c r="AI2276" s="46"/>
      <c r="AJ2276" s="46"/>
      <c r="AK2276" s="46"/>
    </row>
    <row r="2277" spans="1:37" ht="12" customHeight="1">
      <c r="A2277" s="46" t="str">
        <f>IFERROR(VLOOKUP(D2277,Sort!B:D,3,0),"")</f>
        <v/>
      </c>
      <c r="B2277" s="190" t="str">
        <f t="shared" si="234"/>
        <v>0CLOSE</v>
      </c>
      <c r="C2277" s="196"/>
      <c r="D2277" s="193"/>
      <c r="E2277" s="193" t="str">
        <f>IFERROR(VLOOKUP(D2277,Sort!B:C,2,0),"")</f>
        <v/>
      </c>
      <c r="F2277" s="194"/>
      <c r="G2277" s="195" t="str">
        <f t="shared" si="235"/>
        <v/>
      </c>
      <c r="H2277" s="243"/>
      <c r="I2277" s="197"/>
      <c r="J2277" s="243"/>
      <c r="K2277" s="197"/>
      <c r="L2277" s="198" t="str">
        <f t="shared" si="236"/>
        <v/>
      </c>
      <c r="M2277" s="199" t="str">
        <f t="shared" si="237"/>
        <v/>
      </c>
      <c r="N2277" s="200" t="str">
        <f t="shared" si="238"/>
        <v xml:space="preserve"> </v>
      </c>
      <c r="O2277" s="201"/>
      <c r="P2277" s="201"/>
      <c r="Q2277" s="202"/>
      <c r="R2277" s="202"/>
      <c r="S2277" s="202"/>
      <c r="T2277" s="193" t="str">
        <f>IFERROR(VLOOKUP(S2277,Sort!E:F,2,0),"")</f>
        <v/>
      </c>
      <c r="U2277" s="115" t="str">
        <f t="shared" si="239"/>
        <v/>
      </c>
      <c r="V2277" s="202" t="s">
        <v>422</v>
      </c>
      <c r="W2277" s="202"/>
      <c r="X2277" s="202"/>
      <c r="Y2277" s="202"/>
      <c r="Z2277" s="193"/>
      <c r="AA2277" s="193" t="s">
        <v>362</v>
      </c>
      <c r="AB2277" s="203"/>
      <c r="AC2277" s="204" t="str">
        <f t="shared" si="240"/>
        <v>CLOSE</v>
      </c>
      <c r="AD2277" s="47" t="str">
        <f t="array" ref="AD2277">IF(D2277="","",INDEX(HM_Unit!$D$1:$AE$1,MATCH(C2277,HM_Unit!$D$2:$AE$2,0)))</f>
        <v/>
      </c>
      <c r="AE2277" s="46"/>
      <c r="AF2277" s="46"/>
      <c r="AG2277" s="46"/>
      <c r="AH2277" s="46"/>
      <c r="AI2277" s="46"/>
      <c r="AJ2277" s="46"/>
      <c r="AK2277" s="46"/>
    </row>
    <row r="2278" spans="1:37" ht="12" customHeight="1">
      <c r="A2278" s="46" t="str">
        <f>IFERROR(VLOOKUP(D2278,Sort!B:D,3,0),"")</f>
        <v/>
      </c>
      <c r="B2278" s="190" t="str">
        <f t="shared" si="234"/>
        <v>0CLOSE</v>
      </c>
      <c r="C2278" s="196"/>
      <c r="D2278" s="193"/>
      <c r="E2278" s="193" t="str">
        <f>IFERROR(VLOOKUP(D2278,Sort!B:C,2,0),"")</f>
        <v/>
      </c>
      <c r="F2278" s="194"/>
      <c r="G2278" s="195" t="str">
        <f t="shared" si="235"/>
        <v/>
      </c>
      <c r="H2278" s="243"/>
      <c r="I2278" s="197"/>
      <c r="J2278" s="243"/>
      <c r="K2278" s="197"/>
      <c r="L2278" s="198" t="str">
        <f t="shared" si="236"/>
        <v/>
      </c>
      <c r="M2278" s="199" t="str">
        <f t="shared" si="237"/>
        <v/>
      </c>
      <c r="N2278" s="200" t="str">
        <f t="shared" si="238"/>
        <v xml:space="preserve"> </v>
      </c>
      <c r="O2278" s="201"/>
      <c r="P2278" s="201"/>
      <c r="Q2278" s="202"/>
      <c r="R2278" s="202"/>
      <c r="S2278" s="202"/>
      <c r="T2278" s="193" t="str">
        <f>IFERROR(VLOOKUP(S2278,Sort!E:F,2,0),"")</f>
        <v/>
      </c>
      <c r="U2278" s="115" t="str">
        <f t="shared" si="239"/>
        <v/>
      </c>
      <c r="V2278" s="202" t="s">
        <v>422</v>
      </c>
      <c r="W2278" s="202"/>
      <c r="X2278" s="202"/>
      <c r="Y2278" s="202"/>
      <c r="Z2278" s="193"/>
      <c r="AA2278" s="193" t="s">
        <v>362</v>
      </c>
      <c r="AB2278" s="203"/>
      <c r="AC2278" s="204" t="str">
        <f t="shared" si="240"/>
        <v>CLOSE</v>
      </c>
      <c r="AD2278" s="47" t="str">
        <f t="array" ref="AD2278">IF(D2278="","",INDEX(HM_Unit!$D$1:$AE$1,MATCH(C2278,HM_Unit!$D$2:$AE$2,0)))</f>
        <v/>
      </c>
      <c r="AE2278" s="46"/>
      <c r="AF2278" s="46"/>
      <c r="AG2278" s="46"/>
      <c r="AH2278" s="46"/>
      <c r="AI2278" s="46"/>
      <c r="AJ2278" s="46"/>
      <c r="AK2278" s="46"/>
    </row>
    <row r="2279" spans="1:37" ht="12" customHeight="1">
      <c r="A2279" s="46" t="str">
        <f>IFERROR(VLOOKUP(D2279,Sort!B:D,3,0),"")</f>
        <v/>
      </c>
      <c r="B2279" s="190" t="str">
        <f t="shared" si="234"/>
        <v>0CLOSE</v>
      </c>
      <c r="C2279" s="196"/>
      <c r="D2279" s="193"/>
      <c r="E2279" s="193" t="str">
        <f>IFERROR(VLOOKUP(D2279,Sort!B:C,2,0),"")</f>
        <v/>
      </c>
      <c r="F2279" s="194"/>
      <c r="G2279" s="195" t="str">
        <f t="shared" si="235"/>
        <v/>
      </c>
      <c r="H2279" s="243"/>
      <c r="I2279" s="197"/>
      <c r="J2279" s="243"/>
      <c r="K2279" s="197"/>
      <c r="L2279" s="198" t="str">
        <f t="shared" si="236"/>
        <v/>
      </c>
      <c r="M2279" s="199" t="str">
        <f t="shared" si="237"/>
        <v/>
      </c>
      <c r="N2279" s="200" t="str">
        <f t="shared" si="238"/>
        <v xml:space="preserve"> </v>
      </c>
      <c r="O2279" s="201"/>
      <c r="P2279" s="201"/>
      <c r="Q2279" s="202"/>
      <c r="R2279" s="202"/>
      <c r="S2279" s="202"/>
      <c r="T2279" s="193" t="str">
        <f>IFERROR(VLOOKUP(S2279,Sort!E:F,2,0),"")</f>
        <v/>
      </c>
      <c r="U2279" s="115" t="str">
        <f t="shared" si="239"/>
        <v/>
      </c>
      <c r="V2279" s="202" t="s">
        <v>422</v>
      </c>
      <c r="W2279" s="202"/>
      <c r="X2279" s="202"/>
      <c r="Y2279" s="202"/>
      <c r="Z2279" s="193"/>
      <c r="AA2279" s="193" t="s">
        <v>362</v>
      </c>
      <c r="AB2279" s="203"/>
      <c r="AC2279" s="204" t="str">
        <f t="shared" si="240"/>
        <v>CLOSE</v>
      </c>
      <c r="AD2279" s="47" t="str">
        <f t="array" ref="AD2279">IF(D2279="","",INDEX(HM_Unit!$D$1:$AE$1,MATCH(C2279,HM_Unit!$D$2:$AE$2,0)))</f>
        <v/>
      </c>
      <c r="AE2279" s="46"/>
      <c r="AF2279" s="46"/>
      <c r="AG2279" s="46"/>
      <c r="AH2279" s="46"/>
      <c r="AI2279" s="46"/>
      <c r="AJ2279" s="46"/>
      <c r="AK2279" s="46"/>
    </row>
    <row r="2280" spans="1:37" ht="12" customHeight="1">
      <c r="A2280" s="46" t="str">
        <f>IFERROR(VLOOKUP(D2280,Sort!B:D,3,0),"")</f>
        <v/>
      </c>
      <c r="B2280" s="190" t="str">
        <f t="shared" si="234"/>
        <v>0CLOSE</v>
      </c>
      <c r="C2280" s="196"/>
      <c r="D2280" s="193"/>
      <c r="E2280" s="193" t="str">
        <f>IFERROR(VLOOKUP(D2280,Sort!B:C,2,0),"")</f>
        <v/>
      </c>
      <c r="F2280" s="194"/>
      <c r="G2280" s="195" t="str">
        <f t="shared" si="235"/>
        <v/>
      </c>
      <c r="H2280" s="243"/>
      <c r="I2280" s="197"/>
      <c r="J2280" s="243"/>
      <c r="K2280" s="197"/>
      <c r="L2280" s="198" t="str">
        <f t="shared" si="236"/>
        <v/>
      </c>
      <c r="M2280" s="199" t="str">
        <f t="shared" si="237"/>
        <v/>
      </c>
      <c r="N2280" s="200" t="str">
        <f t="shared" si="238"/>
        <v xml:space="preserve"> </v>
      </c>
      <c r="O2280" s="201"/>
      <c r="P2280" s="201"/>
      <c r="Q2280" s="202"/>
      <c r="R2280" s="202"/>
      <c r="S2280" s="202"/>
      <c r="T2280" s="193" t="str">
        <f>IFERROR(VLOOKUP(S2280,Sort!E:F,2,0),"")</f>
        <v/>
      </c>
      <c r="U2280" s="115" t="str">
        <f t="shared" si="239"/>
        <v/>
      </c>
      <c r="V2280" s="202" t="s">
        <v>422</v>
      </c>
      <c r="W2280" s="202"/>
      <c r="X2280" s="202"/>
      <c r="Y2280" s="202"/>
      <c r="Z2280" s="193"/>
      <c r="AA2280" s="193" t="s">
        <v>362</v>
      </c>
      <c r="AB2280" s="203"/>
      <c r="AC2280" s="204" t="str">
        <f t="shared" si="240"/>
        <v>CLOSE</v>
      </c>
      <c r="AD2280" s="47" t="str">
        <f t="array" ref="AD2280">IF(D2280="","",INDEX(HM_Unit!$D$1:$AE$1,MATCH(C2280,HM_Unit!$D$2:$AE$2,0)))</f>
        <v/>
      </c>
      <c r="AE2280" s="46"/>
      <c r="AF2280" s="46"/>
      <c r="AG2280" s="46"/>
      <c r="AH2280" s="46"/>
      <c r="AI2280" s="46"/>
      <c r="AJ2280" s="46"/>
      <c r="AK2280" s="46"/>
    </row>
    <row r="2281" spans="1:37" ht="12" customHeight="1">
      <c r="A2281" s="46" t="str">
        <f>IFERROR(VLOOKUP(D2281,Sort!B:D,3,0),"")</f>
        <v/>
      </c>
      <c r="B2281" s="190" t="str">
        <f t="shared" si="234"/>
        <v>0CLOSE</v>
      </c>
      <c r="C2281" s="196"/>
      <c r="D2281" s="193"/>
      <c r="E2281" s="193" t="str">
        <f>IFERROR(VLOOKUP(D2281,Sort!B:C,2,0),"")</f>
        <v/>
      </c>
      <c r="F2281" s="194"/>
      <c r="G2281" s="195" t="str">
        <f t="shared" si="235"/>
        <v/>
      </c>
      <c r="H2281" s="243"/>
      <c r="I2281" s="197"/>
      <c r="J2281" s="243"/>
      <c r="K2281" s="197"/>
      <c r="L2281" s="198" t="str">
        <f t="shared" si="236"/>
        <v/>
      </c>
      <c r="M2281" s="199" t="str">
        <f t="shared" si="237"/>
        <v/>
      </c>
      <c r="N2281" s="200" t="str">
        <f t="shared" si="238"/>
        <v xml:space="preserve"> </v>
      </c>
      <c r="O2281" s="201"/>
      <c r="P2281" s="201"/>
      <c r="Q2281" s="202"/>
      <c r="R2281" s="202"/>
      <c r="S2281" s="202"/>
      <c r="T2281" s="193" t="str">
        <f>IFERROR(VLOOKUP(S2281,Sort!E:F,2,0),"")</f>
        <v/>
      </c>
      <c r="U2281" s="115" t="str">
        <f t="shared" si="239"/>
        <v/>
      </c>
      <c r="V2281" s="202" t="s">
        <v>422</v>
      </c>
      <c r="W2281" s="202"/>
      <c r="X2281" s="202"/>
      <c r="Y2281" s="202"/>
      <c r="Z2281" s="193"/>
      <c r="AA2281" s="193" t="s">
        <v>362</v>
      </c>
      <c r="AB2281" s="203"/>
      <c r="AC2281" s="204" t="str">
        <f t="shared" si="240"/>
        <v>CLOSE</v>
      </c>
      <c r="AD2281" s="47" t="str">
        <f t="array" ref="AD2281">IF(D2281="","",INDEX(HM_Unit!$D$1:$AE$1,MATCH(C2281,HM_Unit!$D$2:$AE$2,0)))</f>
        <v/>
      </c>
      <c r="AE2281" s="46"/>
      <c r="AF2281" s="46"/>
      <c r="AG2281" s="46"/>
      <c r="AH2281" s="46"/>
      <c r="AI2281" s="46"/>
      <c r="AJ2281" s="46"/>
      <c r="AK2281" s="46"/>
    </row>
    <row r="2282" spans="1:37" ht="12" customHeight="1">
      <c r="A2282" s="46" t="str">
        <f>IFERROR(VLOOKUP(D2282,Sort!B:D,3,0),"")</f>
        <v/>
      </c>
      <c r="B2282" s="190" t="str">
        <f t="shared" si="234"/>
        <v>0CLOSE</v>
      </c>
      <c r="C2282" s="196"/>
      <c r="D2282" s="193"/>
      <c r="E2282" s="193" t="str">
        <f>IFERROR(VLOOKUP(D2282,Sort!B:C,2,0),"")</f>
        <v/>
      </c>
      <c r="F2282" s="194"/>
      <c r="G2282" s="195" t="str">
        <f t="shared" si="235"/>
        <v/>
      </c>
      <c r="H2282" s="243"/>
      <c r="I2282" s="197"/>
      <c r="J2282" s="243"/>
      <c r="K2282" s="197"/>
      <c r="L2282" s="198" t="str">
        <f t="shared" si="236"/>
        <v/>
      </c>
      <c r="M2282" s="199" t="str">
        <f t="shared" si="237"/>
        <v/>
      </c>
      <c r="N2282" s="200" t="str">
        <f t="shared" si="238"/>
        <v xml:space="preserve"> </v>
      </c>
      <c r="O2282" s="201"/>
      <c r="P2282" s="201"/>
      <c r="Q2282" s="202"/>
      <c r="R2282" s="202"/>
      <c r="S2282" s="202"/>
      <c r="T2282" s="193" t="str">
        <f>IFERROR(VLOOKUP(S2282,Sort!E:F,2,0),"")</f>
        <v/>
      </c>
      <c r="U2282" s="115" t="str">
        <f t="shared" si="239"/>
        <v/>
      </c>
      <c r="V2282" s="202" t="s">
        <v>422</v>
      </c>
      <c r="W2282" s="202"/>
      <c r="X2282" s="202"/>
      <c r="Y2282" s="202"/>
      <c r="Z2282" s="193"/>
      <c r="AA2282" s="193" t="s">
        <v>362</v>
      </c>
      <c r="AB2282" s="203"/>
      <c r="AC2282" s="204" t="str">
        <f t="shared" si="240"/>
        <v>CLOSE</v>
      </c>
      <c r="AD2282" s="47" t="str">
        <f t="array" ref="AD2282">IF(D2282="","",INDEX(HM_Unit!$D$1:$AE$1,MATCH(C2282,HM_Unit!$D$2:$AE$2,0)))</f>
        <v/>
      </c>
      <c r="AE2282" s="46"/>
      <c r="AF2282" s="46"/>
      <c r="AG2282" s="46"/>
      <c r="AH2282" s="46"/>
      <c r="AI2282" s="46"/>
      <c r="AJ2282" s="46"/>
      <c r="AK2282" s="46"/>
    </row>
    <row r="2283" spans="1:37" ht="12" customHeight="1">
      <c r="A2283" s="46" t="str">
        <f>IFERROR(VLOOKUP(D2283,Sort!B:D,3,0),"")</f>
        <v/>
      </c>
      <c r="B2283" s="190" t="str">
        <f t="shared" si="234"/>
        <v>0CLOSE</v>
      </c>
      <c r="C2283" s="196"/>
      <c r="D2283" s="193"/>
      <c r="E2283" s="193" t="str">
        <f>IFERROR(VLOOKUP(D2283,Sort!B:C,2,0),"")</f>
        <v/>
      </c>
      <c r="F2283" s="194"/>
      <c r="G2283" s="195" t="str">
        <f t="shared" si="235"/>
        <v/>
      </c>
      <c r="H2283" s="243"/>
      <c r="I2283" s="197"/>
      <c r="J2283" s="243"/>
      <c r="K2283" s="197"/>
      <c r="L2283" s="198" t="str">
        <f t="shared" si="236"/>
        <v/>
      </c>
      <c r="M2283" s="199" t="str">
        <f t="shared" si="237"/>
        <v/>
      </c>
      <c r="N2283" s="200" t="str">
        <f t="shared" si="238"/>
        <v xml:space="preserve"> </v>
      </c>
      <c r="O2283" s="201"/>
      <c r="P2283" s="201"/>
      <c r="Q2283" s="202"/>
      <c r="R2283" s="202"/>
      <c r="S2283" s="202"/>
      <c r="T2283" s="193" t="str">
        <f>IFERROR(VLOOKUP(S2283,Sort!E:F,2,0),"")</f>
        <v/>
      </c>
      <c r="U2283" s="115" t="str">
        <f t="shared" si="239"/>
        <v/>
      </c>
      <c r="V2283" s="202" t="s">
        <v>422</v>
      </c>
      <c r="W2283" s="202"/>
      <c r="X2283" s="202"/>
      <c r="Y2283" s="202"/>
      <c r="Z2283" s="193"/>
      <c r="AA2283" s="193" t="s">
        <v>362</v>
      </c>
      <c r="AB2283" s="203"/>
      <c r="AC2283" s="204" t="str">
        <f t="shared" si="240"/>
        <v>CLOSE</v>
      </c>
      <c r="AD2283" s="47" t="str">
        <f t="array" ref="AD2283">IF(D2283="","",INDEX(HM_Unit!$D$1:$AE$1,MATCH(C2283,HM_Unit!$D$2:$AE$2,0)))</f>
        <v/>
      </c>
      <c r="AE2283" s="46"/>
      <c r="AF2283" s="46"/>
      <c r="AG2283" s="46"/>
      <c r="AH2283" s="46"/>
      <c r="AI2283" s="46"/>
      <c r="AJ2283" s="46"/>
      <c r="AK2283" s="46"/>
    </row>
    <row r="2284" spans="1:37" ht="12" customHeight="1">
      <c r="A2284" s="46" t="str">
        <f>IFERROR(VLOOKUP(D2284,Sort!B:D,3,0),"")</f>
        <v/>
      </c>
      <c r="B2284" s="190" t="str">
        <f t="shared" si="234"/>
        <v>0CLOSE</v>
      </c>
      <c r="C2284" s="196"/>
      <c r="D2284" s="193"/>
      <c r="E2284" s="193" t="str">
        <f>IFERROR(VLOOKUP(D2284,Sort!B:C,2,0),"")</f>
        <v/>
      </c>
      <c r="F2284" s="194"/>
      <c r="G2284" s="195" t="str">
        <f t="shared" si="235"/>
        <v/>
      </c>
      <c r="H2284" s="243"/>
      <c r="I2284" s="197"/>
      <c r="J2284" s="243"/>
      <c r="K2284" s="197"/>
      <c r="L2284" s="198" t="str">
        <f t="shared" si="236"/>
        <v/>
      </c>
      <c r="M2284" s="199" t="str">
        <f t="shared" si="237"/>
        <v/>
      </c>
      <c r="N2284" s="200" t="str">
        <f t="shared" si="238"/>
        <v xml:space="preserve"> </v>
      </c>
      <c r="O2284" s="201"/>
      <c r="P2284" s="201"/>
      <c r="Q2284" s="202"/>
      <c r="R2284" s="202"/>
      <c r="S2284" s="202"/>
      <c r="T2284" s="193" t="str">
        <f>IFERROR(VLOOKUP(S2284,Sort!E:F,2,0),"")</f>
        <v/>
      </c>
      <c r="U2284" s="115" t="str">
        <f t="shared" si="239"/>
        <v/>
      </c>
      <c r="V2284" s="202" t="s">
        <v>422</v>
      </c>
      <c r="W2284" s="202"/>
      <c r="X2284" s="202"/>
      <c r="Y2284" s="202"/>
      <c r="Z2284" s="193"/>
      <c r="AA2284" s="193" t="s">
        <v>362</v>
      </c>
      <c r="AB2284" s="203"/>
      <c r="AC2284" s="204" t="str">
        <f t="shared" si="240"/>
        <v>CLOSE</v>
      </c>
      <c r="AD2284" s="47" t="str">
        <f t="array" ref="AD2284">IF(D2284="","",INDEX(HM_Unit!$D$1:$AE$1,MATCH(C2284,HM_Unit!$D$2:$AE$2,0)))</f>
        <v/>
      </c>
      <c r="AE2284" s="46"/>
      <c r="AF2284" s="46"/>
      <c r="AG2284" s="46"/>
      <c r="AH2284" s="46"/>
      <c r="AI2284" s="46"/>
      <c r="AJ2284" s="46"/>
      <c r="AK2284" s="46"/>
    </row>
    <row r="2285" spans="1:37" ht="12" customHeight="1">
      <c r="A2285" s="46" t="str">
        <f>IFERROR(VLOOKUP(D2285,Sort!B:D,3,0),"")</f>
        <v/>
      </c>
      <c r="B2285" s="190" t="str">
        <f t="shared" si="234"/>
        <v>0CLOSE</v>
      </c>
      <c r="C2285" s="196"/>
      <c r="D2285" s="193"/>
      <c r="E2285" s="193" t="str">
        <f>IFERROR(VLOOKUP(D2285,Sort!B:C,2,0),"")</f>
        <v/>
      </c>
      <c r="F2285" s="194"/>
      <c r="G2285" s="195" t="str">
        <f t="shared" si="235"/>
        <v/>
      </c>
      <c r="H2285" s="243"/>
      <c r="I2285" s="197"/>
      <c r="J2285" s="243"/>
      <c r="K2285" s="197"/>
      <c r="L2285" s="198" t="str">
        <f t="shared" si="236"/>
        <v/>
      </c>
      <c r="M2285" s="199" t="str">
        <f t="shared" si="237"/>
        <v/>
      </c>
      <c r="N2285" s="200" t="str">
        <f t="shared" si="238"/>
        <v xml:space="preserve"> </v>
      </c>
      <c r="O2285" s="201"/>
      <c r="P2285" s="201"/>
      <c r="Q2285" s="202"/>
      <c r="R2285" s="202"/>
      <c r="S2285" s="202"/>
      <c r="T2285" s="193" t="str">
        <f>IFERROR(VLOOKUP(S2285,Sort!E:F,2,0),"")</f>
        <v/>
      </c>
      <c r="U2285" s="115" t="str">
        <f t="shared" si="239"/>
        <v/>
      </c>
      <c r="V2285" s="202" t="s">
        <v>422</v>
      </c>
      <c r="W2285" s="202"/>
      <c r="X2285" s="202"/>
      <c r="Y2285" s="202"/>
      <c r="Z2285" s="193"/>
      <c r="AA2285" s="193" t="s">
        <v>362</v>
      </c>
      <c r="AB2285" s="203"/>
      <c r="AC2285" s="204" t="str">
        <f t="shared" si="240"/>
        <v>CLOSE</v>
      </c>
      <c r="AD2285" s="47" t="str">
        <f t="array" ref="AD2285">IF(D2285="","",INDEX(HM_Unit!$D$1:$AE$1,MATCH(C2285,HM_Unit!$D$2:$AE$2,0)))</f>
        <v/>
      </c>
      <c r="AE2285" s="46"/>
      <c r="AF2285" s="46"/>
      <c r="AG2285" s="46"/>
      <c r="AH2285" s="46"/>
      <c r="AI2285" s="46"/>
      <c r="AJ2285" s="46"/>
      <c r="AK2285" s="46"/>
    </row>
    <row r="2286" spans="1:37" ht="12" customHeight="1">
      <c r="A2286" s="46" t="str">
        <f>IFERROR(VLOOKUP(D2286,Sort!B:D,3,0),"")</f>
        <v/>
      </c>
      <c r="B2286" s="190" t="str">
        <f t="shared" si="234"/>
        <v>0CLOSE</v>
      </c>
      <c r="C2286" s="196"/>
      <c r="D2286" s="193"/>
      <c r="E2286" s="193" t="str">
        <f>IFERROR(VLOOKUP(D2286,Sort!B:C,2,0),"")</f>
        <v/>
      </c>
      <c r="F2286" s="194"/>
      <c r="G2286" s="195" t="str">
        <f t="shared" si="235"/>
        <v/>
      </c>
      <c r="H2286" s="243"/>
      <c r="I2286" s="197"/>
      <c r="J2286" s="243"/>
      <c r="K2286" s="197"/>
      <c r="L2286" s="198" t="str">
        <f t="shared" si="236"/>
        <v/>
      </c>
      <c r="M2286" s="199" t="str">
        <f t="shared" si="237"/>
        <v/>
      </c>
      <c r="N2286" s="200" t="str">
        <f t="shared" si="238"/>
        <v xml:space="preserve"> </v>
      </c>
      <c r="O2286" s="201"/>
      <c r="P2286" s="201"/>
      <c r="Q2286" s="202"/>
      <c r="R2286" s="202"/>
      <c r="S2286" s="202"/>
      <c r="T2286" s="193" t="str">
        <f>IFERROR(VLOOKUP(S2286,Sort!E:F,2,0),"")</f>
        <v/>
      </c>
      <c r="U2286" s="115" t="str">
        <f t="shared" si="239"/>
        <v/>
      </c>
      <c r="V2286" s="202" t="s">
        <v>422</v>
      </c>
      <c r="W2286" s="202"/>
      <c r="X2286" s="202"/>
      <c r="Y2286" s="202"/>
      <c r="Z2286" s="193"/>
      <c r="AA2286" s="193" t="s">
        <v>362</v>
      </c>
      <c r="AB2286" s="203"/>
      <c r="AC2286" s="204" t="str">
        <f t="shared" si="240"/>
        <v>CLOSE</v>
      </c>
      <c r="AD2286" s="47" t="str">
        <f t="array" ref="AD2286">IF(D2286="","",INDEX(HM_Unit!$D$1:$AE$1,MATCH(C2286,HM_Unit!$D$2:$AE$2,0)))</f>
        <v/>
      </c>
      <c r="AE2286" s="46"/>
      <c r="AF2286" s="46"/>
      <c r="AG2286" s="46"/>
      <c r="AH2286" s="46"/>
      <c r="AI2286" s="46"/>
      <c r="AJ2286" s="46"/>
      <c r="AK2286" s="46"/>
    </row>
    <row r="2287" spans="1:37" ht="12" customHeight="1">
      <c r="A2287" s="46" t="str">
        <f>IFERROR(VLOOKUP(D2287,Sort!B:D,3,0),"")</f>
        <v/>
      </c>
      <c r="B2287" s="190" t="str">
        <f t="shared" si="234"/>
        <v>0CLOSE</v>
      </c>
      <c r="C2287" s="196"/>
      <c r="D2287" s="193"/>
      <c r="E2287" s="193" t="str">
        <f>IFERROR(VLOOKUP(D2287,Sort!B:C,2,0),"")</f>
        <v/>
      </c>
      <c r="F2287" s="194"/>
      <c r="G2287" s="195" t="str">
        <f t="shared" si="235"/>
        <v/>
      </c>
      <c r="H2287" s="243"/>
      <c r="I2287" s="197"/>
      <c r="J2287" s="243"/>
      <c r="K2287" s="197"/>
      <c r="L2287" s="198" t="str">
        <f t="shared" si="236"/>
        <v/>
      </c>
      <c r="M2287" s="199" t="str">
        <f t="shared" si="237"/>
        <v/>
      </c>
      <c r="N2287" s="200" t="str">
        <f t="shared" si="238"/>
        <v xml:space="preserve"> </v>
      </c>
      <c r="O2287" s="201"/>
      <c r="P2287" s="201"/>
      <c r="Q2287" s="202"/>
      <c r="R2287" s="202"/>
      <c r="S2287" s="202"/>
      <c r="T2287" s="193" t="str">
        <f>IFERROR(VLOOKUP(S2287,Sort!E:F,2,0),"")</f>
        <v/>
      </c>
      <c r="U2287" s="115" t="str">
        <f t="shared" si="239"/>
        <v/>
      </c>
      <c r="V2287" s="202" t="s">
        <v>422</v>
      </c>
      <c r="W2287" s="202"/>
      <c r="X2287" s="202"/>
      <c r="Y2287" s="202"/>
      <c r="Z2287" s="193"/>
      <c r="AA2287" s="193" t="s">
        <v>362</v>
      </c>
      <c r="AB2287" s="203"/>
      <c r="AC2287" s="204" t="str">
        <f t="shared" si="240"/>
        <v>CLOSE</v>
      </c>
      <c r="AD2287" s="47" t="str">
        <f t="array" ref="AD2287">IF(D2287="","",INDEX(HM_Unit!$D$1:$AE$1,MATCH(C2287,HM_Unit!$D$2:$AE$2,0)))</f>
        <v/>
      </c>
      <c r="AE2287" s="46"/>
      <c r="AF2287" s="46"/>
      <c r="AG2287" s="46"/>
      <c r="AH2287" s="46"/>
      <c r="AI2287" s="46"/>
      <c r="AJ2287" s="46"/>
      <c r="AK2287" s="46"/>
    </row>
    <row r="2288" spans="1:37" ht="12" customHeight="1">
      <c r="A2288" s="46" t="str">
        <f>IFERROR(VLOOKUP(D2288,Sort!B:D,3,0),"")</f>
        <v/>
      </c>
      <c r="B2288" s="190" t="str">
        <f t="shared" si="234"/>
        <v>0CLOSE</v>
      </c>
      <c r="C2288" s="196"/>
      <c r="D2288" s="193"/>
      <c r="E2288" s="193" t="str">
        <f>IFERROR(VLOOKUP(D2288,Sort!B:C,2,0),"")</f>
        <v/>
      </c>
      <c r="F2288" s="194"/>
      <c r="G2288" s="195" t="str">
        <f t="shared" si="235"/>
        <v/>
      </c>
      <c r="H2288" s="243"/>
      <c r="I2288" s="197"/>
      <c r="J2288" s="243"/>
      <c r="K2288" s="197"/>
      <c r="L2288" s="198" t="str">
        <f t="shared" si="236"/>
        <v/>
      </c>
      <c r="M2288" s="199" t="str">
        <f t="shared" si="237"/>
        <v/>
      </c>
      <c r="N2288" s="200" t="str">
        <f t="shared" si="238"/>
        <v xml:space="preserve"> </v>
      </c>
      <c r="O2288" s="201"/>
      <c r="P2288" s="201"/>
      <c r="Q2288" s="202"/>
      <c r="R2288" s="202"/>
      <c r="S2288" s="202"/>
      <c r="T2288" s="193" t="str">
        <f>IFERROR(VLOOKUP(S2288,Sort!E:F,2,0),"")</f>
        <v/>
      </c>
      <c r="U2288" s="115" t="str">
        <f t="shared" si="239"/>
        <v/>
      </c>
      <c r="V2288" s="202" t="s">
        <v>422</v>
      </c>
      <c r="W2288" s="202"/>
      <c r="X2288" s="202"/>
      <c r="Y2288" s="202"/>
      <c r="Z2288" s="193"/>
      <c r="AA2288" s="193" t="s">
        <v>362</v>
      </c>
      <c r="AB2288" s="203"/>
      <c r="AC2288" s="204" t="str">
        <f t="shared" si="240"/>
        <v>CLOSE</v>
      </c>
      <c r="AD2288" s="47" t="str">
        <f t="array" ref="AD2288">IF(D2288="","",INDEX(HM_Unit!$D$1:$AE$1,MATCH(C2288,HM_Unit!$D$2:$AE$2,0)))</f>
        <v/>
      </c>
      <c r="AE2288" s="46"/>
      <c r="AF2288" s="46"/>
      <c r="AG2288" s="46"/>
      <c r="AH2288" s="46"/>
      <c r="AI2288" s="46"/>
      <c r="AJ2288" s="46"/>
      <c r="AK2288" s="46"/>
    </row>
    <row r="2289" spans="1:37" ht="12" customHeight="1">
      <c r="A2289" s="46" t="str">
        <f>IFERROR(VLOOKUP(D2289,Sort!B:D,3,0),"")</f>
        <v/>
      </c>
      <c r="B2289" s="190" t="str">
        <f t="shared" si="234"/>
        <v>0CLOSE</v>
      </c>
      <c r="C2289" s="196"/>
      <c r="D2289" s="193"/>
      <c r="E2289" s="193" t="str">
        <f>IFERROR(VLOOKUP(D2289,Sort!B:C,2,0),"")</f>
        <v/>
      </c>
      <c r="F2289" s="194"/>
      <c r="G2289" s="195" t="str">
        <f t="shared" si="235"/>
        <v/>
      </c>
      <c r="H2289" s="243"/>
      <c r="I2289" s="197"/>
      <c r="J2289" s="243"/>
      <c r="K2289" s="197"/>
      <c r="L2289" s="198" t="str">
        <f t="shared" si="236"/>
        <v/>
      </c>
      <c r="M2289" s="199" t="str">
        <f t="shared" si="237"/>
        <v/>
      </c>
      <c r="N2289" s="200" t="str">
        <f t="shared" si="238"/>
        <v xml:space="preserve"> </v>
      </c>
      <c r="O2289" s="201"/>
      <c r="P2289" s="201"/>
      <c r="Q2289" s="202"/>
      <c r="R2289" s="202"/>
      <c r="S2289" s="202"/>
      <c r="T2289" s="193" t="str">
        <f>IFERROR(VLOOKUP(S2289,Sort!E:F,2,0),"")</f>
        <v/>
      </c>
      <c r="U2289" s="115" t="str">
        <f t="shared" si="239"/>
        <v/>
      </c>
      <c r="V2289" s="202" t="s">
        <v>422</v>
      </c>
      <c r="W2289" s="202"/>
      <c r="X2289" s="202"/>
      <c r="Y2289" s="202"/>
      <c r="Z2289" s="193"/>
      <c r="AA2289" s="193" t="s">
        <v>362</v>
      </c>
      <c r="AB2289" s="203"/>
      <c r="AC2289" s="204" t="str">
        <f t="shared" si="240"/>
        <v>CLOSE</v>
      </c>
      <c r="AD2289" s="47" t="str">
        <f t="array" ref="AD2289">IF(D2289="","",INDEX(HM_Unit!$D$1:$AE$1,MATCH(C2289,HM_Unit!$D$2:$AE$2,0)))</f>
        <v/>
      </c>
      <c r="AE2289" s="46"/>
      <c r="AF2289" s="46"/>
      <c r="AG2289" s="46"/>
      <c r="AH2289" s="46"/>
      <c r="AI2289" s="46"/>
      <c r="AJ2289" s="46"/>
      <c r="AK2289" s="46"/>
    </row>
    <row r="2290" spans="1:37" ht="12" customHeight="1">
      <c r="A2290" s="46" t="str">
        <f>IFERROR(VLOOKUP(D2290,Sort!B:D,3,0),"")</f>
        <v/>
      </c>
      <c r="B2290" s="190" t="str">
        <f t="shared" si="234"/>
        <v>0CLOSE</v>
      </c>
      <c r="C2290" s="196"/>
      <c r="D2290" s="193"/>
      <c r="E2290" s="193" t="str">
        <f>IFERROR(VLOOKUP(D2290,Sort!B:C,2,0),"")</f>
        <v/>
      </c>
      <c r="F2290" s="194"/>
      <c r="G2290" s="195" t="str">
        <f t="shared" si="235"/>
        <v/>
      </c>
      <c r="H2290" s="243"/>
      <c r="I2290" s="197"/>
      <c r="J2290" s="243"/>
      <c r="K2290" s="197"/>
      <c r="L2290" s="198" t="str">
        <f t="shared" si="236"/>
        <v/>
      </c>
      <c r="M2290" s="199" t="str">
        <f t="shared" si="237"/>
        <v/>
      </c>
      <c r="N2290" s="200" t="str">
        <f t="shared" si="238"/>
        <v xml:space="preserve"> </v>
      </c>
      <c r="O2290" s="201"/>
      <c r="P2290" s="201"/>
      <c r="Q2290" s="202"/>
      <c r="R2290" s="202"/>
      <c r="S2290" s="202"/>
      <c r="T2290" s="193" t="str">
        <f>IFERROR(VLOOKUP(S2290,Sort!E:F,2,0),"")</f>
        <v/>
      </c>
      <c r="U2290" s="115" t="str">
        <f t="shared" si="239"/>
        <v/>
      </c>
      <c r="V2290" s="202" t="s">
        <v>422</v>
      </c>
      <c r="W2290" s="202"/>
      <c r="X2290" s="202"/>
      <c r="Y2290" s="202"/>
      <c r="Z2290" s="193"/>
      <c r="AA2290" s="193" t="s">
        <v>362</v>
      </c>
      <c r="AB2290" s="203"/>
      <c r="AC2290" s="204" t="str">
        <f t="shared" si="240"/>
        <v>CLOSE</v>
      </c>
      <c r="AD2290" s="47" t="str">
        <f t="array" ref="AD2290">IF(D2290="","",INDEX(HM_Unit!$D$1:$AE$1,MATCH(C2290,HM_Unit!$D$2:$AE$2,0)))</f>
        <v/>
      </c>
      <c r="AE2290" s="46"/>
      <c r="AF2290" s="46"/>
      <c r="AG2290" s="46"/>
      <c r="AH2290" s="46"/>
      <c r="AI2290" s="46"/>
      <c r="AJ2290" s="46"/>
      <c r="AK2290" s="46"/>
    </row>
    <row r="2291" spans="1:37" ht="12" customHeight="1">
      <c r="A2291" s="46" t="str">
        <f>IFERROR(VLOOKUP(D2291,Sort!B:D,3,0),"")</f>
        <v/>
      </c>
      <c r="B2291" s="190" t="str">
        <f t="shared" si="234"/>
        <v>0CLOSE</v>
      </c>
      <c r="C2291" s="196"/>
      <c r="D2291" s="193"/>
      <c r="E2291" s="193" t="str">
        <f>IFERROR(VLOOKUP(D2291,Sort!B:C,2,0),"")</f>
        <v/>
      </c>
      <c r="F2291" s="194"/>
      <c r="G2291" s="195" t="str">
        <f t="shared" si="235"/>
        <v/>
      </c>
      <c r="H2291" s="243"/>
      <c r="I2291" s="197"/>
      <c r="J2291" s="243"/>
      <c r="K2291" s="197"/>
      <c r="L2291" s="198" t="str">
        <f t="shared" si="236"/>
        <v/>
      </c>
      <c r="M2291" s="199" t="str">
        <f t="shared" si="237"/>
        <v/>
      </c>
      <c r="N2291" s="200" t="str">
        <f t="shared" si="238"/>
        <v xml:space="preserve"> </v>
      </c>
      <c r="O2291" s="201"/>
      <c r="P2291" s="201"/>
      <c r="Q2291" s="202"/>
      <c r="R2291" s="202"/>
      <c r="S2291" s="202"/>
      <c r="T2291" s="193" t="str">
        <f>IFERROR(VLOOKUP(S2291,Sort!E:F,2,0),"")</f>
        <v/>
      </c>
      <c r="U2291" s="115" t="str">
        <f t="shared" si="239"/>
        <v/>
      </c>
      <c r="V2291" s="202" t="s">
        <v>422</v>
      </c>
      <c r="W2291" s="202"/>
      <c r="X2291" s="202"/>
      <c r="Y2291" s="202"/>
      <c r="Z2291" s="193"/>
      <c r="AA2291" s="193" t="s">
        <v>362</v>
      </c>
      <c r="AB2291" s="203"/>
      <c r="AC2291" s="204" t="str">
        <f t="shared" si="240"/>
        <v>CLOSE</v>
      </c>
      <c r="AD2291" s="47" t="str">
        <f t="array" ref="AD2291">IF(D2291="","",INDEX(HM_Unit!$D$1:$AE$1,MATCH(C2291,HM_Unit!$D$2:$AE$2,0)))</f>
        <v/>
      </c>
      <c r="AE2291" s="46"/>
      <c r="AF2291" s="46"/>
      <c r="AG2291" s="46"/>
      <c r="AH2291" s="46"/>
      <c r="AI2291" s="46"/>
      <c r="AJ2291" s="46"/>
      <c r="AK2291" s="46"/>
    </row>
    <row r="2292" spans="1:37" ht="12" customHeight="1">
      <c r="A2292" s="46" t="str">
        <f>IFERROR(VLOOKUP(D2292,Sort!B:D,3,0),"")</f>
        <v/>
      </c>
      <c r="B2292" s="190" t="str">
        <f t="shared" si="234"/>
        <v>0CLOSE</v>
      </c>
      <c r="C2292" s="196"/>
      <c r="D2292" s="193"/>
      <c r="E2292" s="193" t="str">
        <f>IFERROR(VLOOKUP(D2292,Sort!B:C,2,0),"")</f>
        <v/>
      </c>
      <c r="F2292" s="194"/>
      <c r="G2292" s="195" t="str">
        <f t="shared" si="235"/>
        <v/>
      </c>
      <c r="H2292" s="243"/>
      <c r="I2292" s="197"/>
      <c r="J2292" s="243"/>
      <c r="K2292" s="197"/>
      <c r="L2292" s="198" t="str">
        <f t="shared" si="236"/>
        <v/>
      </c>
      <c r="M2292" s="199" t="str">
        <f t="shared" si="237"/>
        <v/>
      </c>
      <c r="N2292" s="200" t="str">
        <f t="shared" si="238"/>
        <v xml:space="preserve"> </v>
      </c>
      <c r="O2292" s="201"/>
      <c r="P2292" s="201"/>
      <c r="Q2292" s="202"/>
      <c r="R2292" s="202"/>
      <c r="S2292" s="202"/>
      <c r="T2292" s="193" t="str">
        <f>IFERROR(VLOOKUP(S2292,Sort!E:F,2,0),"")</f>
        <v/>
      </c>
      <c r="U2292" s="115" t="str">
        <f t="shared" si="239"/>
        <v/>
      </c>
      <c r="V2292" s="202" t="s">
        <v>422</v>
      </c>
      <c r="W2292" s="202"/>
      <c r="X2292" s="202"/>
      <c r="Y2292" s="202"/>
      <c r="Z2292" s="193"/>
      <c r="AA2292" s="193" t="s">
        <v>362</v>
      </c>
      <c r="AB2292" s="203"/>
      <c r="AC2292" s="204" t="str">
        <f t="shared" si="240"/>
        <v>CLOSE</v>
      </c>
      <c r="AD2292" s="47" t="str">
        <f t="array" ref="AD2292">IF(D2292="","",INDEX(HM_Unit!$D$1:$AE$1,MATCH(C2292,HM_Unit!$D$2:$AE$2,0)))</f>
        <v/>
      </c>
      <c r="AE2292" s="46"/>
      <c r="AF2292" s="46"/>
      <c r="AG2292" s="46"/>
      <c r="AH2292" s="46"/>
      <c r="AI2292" s="46"/>
      <c r="AJ2292" s="46"/>
      <c r="AK2292" s="46"/>
    </row>
    <row r="2293" spans="1:37" ht="12" customHeight="1">
      <c r="A2293" s="46" t="str">
        <f>IFERROR(VLOOKUP(D2293,Sort!B:D,3,0),"")</f>
        <v/>
      </c>
      <c r="B2293" s="190" t="str">
        <f t="shared" si="234"/>
        <v>0CLOSE</v>
      </c>
      <c r="C2293" s="196"/>
      <c r="D2293" s="193"/>
      <c r="E2293" s="193" t="str">
        <f>IFERROR(VLOOKUP(D2293,Sort!B:C,2,0),"")</f>
        <v/>
      </c>
      <c r="F2293" s="194"/>
      <c r="G2293" s="195" t="str">
        <f t="shared" si="235"/>
        <v/>
      </c>
      <c r="H2293" s="243"/>
      <c r="I2293" s="197"/>
      <c r="J2293" s="243"/>
      <c r="K2293" s="197"/>
      <c r="L2293" s="198" t="str">
        <f t="shared" si="236"/>
        <v/>
      </c>
      <c r="M2293" s="199" t="str">
        <f t="shared" si="237"/>
        <v/>
      </c>
      <c r="N2293" s="200" t="str">
        <f t="shared" si="238"/>
        <v xml:space="preserve"> </v>
      </c>
      <c r="O2293" s="201"/>
      <c r="P2293" s="201"/>
      <c r="Q2293" s="202"/>
      <c r="R2293" s="202"/>
      <c r="S2293" s="202"/>
      <c r="T2293" s="193" t="str">
        <f>IFERROR(VLOOKUP(S2293,Sort!E:F,2,0),"")</f>
        <v/>
      </c>
      <c r="U2293" s="115" t="str">
        <f t="shared" si="239"/>
        <v/>
      </c>
      <c r="V2293" s="202" t="s">
        <v>422</v>
      </c>
      <c r="W2293" s="202"/>
      <c r="X2293" s="202"/>
      <c r="Y2293" s="202"/>
      <c r="Z2293" s="193"/>
      <c r="AA2293" s="193" t="s">
        <v>362</v>
      </c>
      <c r="AB2293" s="203"/>
      <c r="AC2293" s="204" t="str">
        <f t="shared" si="240"/>
        <v>CLOSE</v>
      </c>
      <c r="AD2293" s="47" t="str">
        <f t="array" ref="AD2293">IF(D2293="","",INDEX(HM_Unit!$D$1:$AE$1,MATCH(C2293,HM_Unit!$D$2:$AE$2,0)))</f>
        <v/>
      </c>
      <c r="AE2293" s="46"/>
      <c r="AF2293" s="46"/>
      <c r="AG2293" s="46"/>
      <c r="AH2293" s="46"/>
      <c r="AI2293" s="46"/>
      <c r="AJ2293" s="46"/>
      <c r="AK2293" s="46"/>
    </row>
    <row r="2294" spans="1:37" ht="12" customHeight="1">
      <c r="A2294" s="46" t="str">
        <f>IFERROR(VLOOKUP(D2294,Sort!B:D,3,0),"")</f>
        <v/>
      </c>
      <c r="B2294" s="190" t="str">
        <f t="shared" si="234"/>
        <v>0CLOSE</v>
      </c>
      <c r="C2294" s="196"/>
      <c r="D2294" s="193"/>
      <c r="E2294" s="193" t="str">
        <f>IFERROR(VLOOKUP(D2294,Sort!B:C,2,0),"")</f>
        <v/>
      </c>
      <c r="F2294" s="194"/>
      <c r="G2294" s="195" t="str">
        <f t="shared" si="235"/>
        <v/>
      </c>
      <c r="H2294" s="243"/>
      <c r="I2294" s="197"/>
      <c r="J2294" s="243"/>
      <c r="K2294" s="197"/>
      <c r="L2294" s="198" t="str">
        <f t="shared" si="236"/>
        <v/>
      </c>
      <c r="M2294" s="199" t="str">
        <f t="shared" si="237"/>
        <v/>
      </c>
      <c r="N2294" s="200" t="str">
        <f t="shared" si="238"/>
        <v xml:space="preserve"> </v>
      </c>
      <c r="O2294" s="201"/>
      <c r="P2294" s="201"/>
      <c r="Q2294" s="202"/>
      <c r="R2294" s="202"/>
      <c r="S2294" s="202"/>
      <c r="T2294" s="193" t="str">
        <f>IFERROR(VLOOKUP(S2294,Sort!E:F,2,0),"")</f>
        <v/>
      </c>
      <c r="U2294" s="115" t="str">
        <f t="shared" si="239"/>
        <v/>
      </c>
      <c r="V2294" s="202" t="s">
        <v>422</v>
      </c>
      <c r="W2294" s="202"/>
      <c r="X2294" s="202"/>
      <c r="Y2294" s="202"/>
      <c r="Z2294" s="193"/>
      <c r="AA2294" s="193" t="s">
        <v>362</v>
      </c>
      <c r="AB2294" s="203"/>
      <c r="AC2294" s="204" t="str">
        <f t="shared" si="240"/>
        <v>CLOSE</v>
      </c>
      <c r="AD2294" s="47" t="str">
        <f t="array" ref="AD2294">IF(D2294="","",INDEX(HM_Unit!$D$1:$AE$1,MATCH(C2294,HM_Unit!$D$2:$AE$2,0)))</f>
        <v/>
      </c>
      <c r="AE2294" s="46"/>
      <c r="AF2294" s="46"/>
      <c r="AG2294" s="46"/>
      <c r="AH2294" s="46"/>
      <c r="AI2294" s="46"/>
      <c r="AJ2294" s="46"/>
      <c r="AK2294" s="46"/>
    </row>
    <row r="2295" spans="1:37" ht="12" customHeight="1">
      <c r="A2295" s="46" t="str">
        <f>IFERROR(VLOOKUP(D2295,Sort!B:D,3,0),"")</f>
        <v/>
      </c>
      <c r="B2295" s="190" t="str">
        <f t="shared" si="234"/>
        <v>0CLOSE</v>
      </c>
      <c r="C2295" s="196"/>
      <c r="D2295" s="193"/>
      <c r="E2295" s="193" t="str">
        <f>IFERROR(VLOOKUP(D2295,Sort!B:C,2,0),"")</f>
        <v/>
      </c>
      <c r="F2295" s="194"/>
      <c r="G2295" s="195" t="str">
        <f t="shared" si="235"/>
        <v/>
      </c>
      <c r="H2295" s="243"/>
      <c r="I2295" s="197"/>
      <c r="J2295" s="243"/>
      <c r="K2295" s="197"/>
      <c r="L2295" s="198" t="str">
        <f t="shared" si="236"/>
        <v/>
      </c>
      <c r="M2295" s="199" t="str">
        <f t="shared" si="237"/>
        <v/>
      </c>
      <c r="N2295" s="200" t="str">
        <f t="shared" si="238"/>
        <v xml:space="preserve"> </v>
      </c>
      <c r="O2295" s="201"/>
      <c r="P2295" s="201"/>
      <c r="Q2295" s="202"/>
      <c r="R2295" s="202"/>
      <c r="S2295" s="202"/>
      <c r="T2295" s="193" t="str">
        <f>IFERROR(VLOOKUP(S2295,Sort!E:F,2,0),"")</f>
        <v/>
      </c>
      <c r="U2295" s="115" t="str">
        <f t="shared" si="239"/>
        <v/>
      </c>
      <c r="V2295" s="202" t="s">
        <v>422</v>
      </c>
      <c r="W2295" s="202"/>
      <c r="X2295" s="202"/>
      <c r="Y2295" s="202"/>
      <c r="Z2295" s="193"/>
      <c r="AA2295" s="193" t="s">
        <v>362</v>
      </c>
      <c r="AB2295" s="203"/>
      <c r="AC2295" s="204" t="str">
        <f t="shared" si="240"/>
        <v>CLOSE</v>
      </c>
      <c r="AD2295" s="47" t="str">
        <f t="array" ref="AD2295">IF(D2295="","",INDEX(HM_Unit!$D$1:$AE$1,MATCH(C2295,HM_Unit!$D$2:$AE$2,0)))</f>
        <v/>
      </c>
      <c r="AE2295" s="46"/>
      <c r="AF2295" s="46"/>
      <c r="AG2295" s="46"/>
      <c r="AH2295" s="46"/>
      <c r="AI2295" s="46"/>
      <c r="AJ2295" s="46"/>
      <c r="AK2295" s="46"/>
    </row>
    <row r="2296" spans="1:37" ht="12" customHeight="1">
      <c r="A2296" s="46" t="str">
        <f>IFERROR(VLOOKUP(D2296,Sort!B:D,3,0),"")</f>
        <v/>
      </c>
      <c r="B2296" s="190" t="str">
        <f t="shared" si="234"/>
        <v>0CLOSE</v>
      </c>
      <c r="C2296" s="196"/>
      <c r="D2296" s="193"/>
      <c r="E2296" s="193" t="str">
        <f>IFERROR(VLOOKUP(D2296,Sort!B:C,2,0),"")</f>
        <v/>
      </c>
      <c r="F2296" s="194"/>
      <c r="G2296" s="195" t="str">
        <f t="shared" si="235"/>
        <v/>
      </c>
      <c r="H2296" s="243"/>
      <c r="I2296" s="197"/>
      <c r="J2296" s="243"/>
      <c r="K2296" s="197"/>
      <c r="L2296" s="198" t="str">
        <f t="shared" si="236"/>
        <v/>
      </c>
      <c r="M2296" s="199" t="str">
        <f t="shared" si="237"/>
        <v/>
      </c>
      <c r="N2296" s="200" t="str">
        <f t="shared" si="238"/>
        <v xml:space="preserve"> </v>
      </c>
      <c r="O2296" s="201"/>
      <c r="P2296" s="201"/>
      <c r="Q2296" s="202"/>
      <c r="R2296" s="202"/>
      <c r="S2296" s="202"/>
      <c r="T2296" s="193" t="str">
        <f>IFERROR(VLOOKUP(S2296,Sort!E:F,2,0),"")</f>
        <v/>
      </c>
      <c r="U2296" s="115" t="str">
        <f t="shared" si="239"/>
        <v/>
      </c>
      <c r="V2296" s="202" t="s">
        <v>422</v>
      </c>
      <c r="W2296" s="202"/>
      <c r="X2296" s="202"/>
      <c r="Y2296" s="202"/>
      <c r="Z2296" s="193"/>
      <c r="AA2296" s="193" t="s">
        <v>362</v>
      </c>
      <c r="AB2296" s="203"/>
      <c r="AC2296" s="204" t="str">
        <f t="shared" si="240"/>
        <v>CLOSE</v>
      </c>
      <c r="AD2296" s="47" t="str">
        <f t="array" ref="AD2296">IF(D2296="","",INDEX(HM_Unit!$D$1:$AE$1,MATCH(C2296,HM_Unit!$D$2:$AE$2,0)))</f>
        <v/>
      </c>
      <c r="AE2296" s="46"/>
      <c r="AF2296" s="46"/>
      <c r="AG2296" s="46"/>
      <c r="AH2296" s="46"/>
      <c r="AI2296" s="46"/>
      <c r="AJ2296" s="46"/>
      <c r="AK2296" s="46"/>
    </row>
    <row r="2297" spans="1:37" ht="12" customHeight="1">
      <c r="A2297" s="46" t="str">
        <f>IFERROR(VLOOKUP(D2297,Sort!B:D,3,0),"")</f>
        <v/>
      </c>
      <c r="B2297" s="190" t="str">
        <f t="shared" si="234"/>
        <v>0CLOSE</v>
      </c>
      <c r="C2297" s="196"/>
      <c r="D2297" s="193"/>
      <c r="E2297" s="193" t="str">
        <f>IFERROR(VLOOKUP(D2297,Sort!B:C,2,0),"")</f>
        <v/>
      </c>
      <c r="F2297" s="194"/>
      <c r="G2297" s="195" t="str">
        <f t="shared" si="235"/>
        <v/>
      </c>
      <c r="H2297" s="243"/>
      <c r="I2297" s="197"/>
      <c r="J2297" s="243"/>
      <c r="K2297" s="197"/>
      <c r="L2297" s="198" t="str">
        <f t="shared" si="236"/>
        <v/>
      </c>
      <c r="M2297" s="199" t="str">
        <f t="shared" si="237"/>
        <v/>
      </c>
      <c r="N2297" s="200" t="str">
        <f t="shared" si="238"/>
        <v xml:space="preserve"> </v>
      </c>
      <c r="O2297" s="201"/>
      <c r="P2297" s="201"/>
      <c r="Q2297" s="202"/>
      <c r="R2297" s="202"/>
      <c r="S2297" s="202"/>
      <c r="T2297" s="193" t="str">
        <f>IFERROR(VLOOKUP(S2297,Sort!E:F,2,0),"")</f>
        <v/>
      </c>
      <c r="U2297" s="115" t="str">
        <f t="shared" si="239"/>
        <v/>
      </c>
      <c r="V2297" s="202" t="s">
        <v>422</v>
      </c>
      <c r="W2297" s="202"/>
      <c r="X2297" s="202"/>
      <c r="Y2297" s="202"/>
      <c r="Z2297" s="193"/>
      <c r="AA2297" s="193" t="s">
        <v>362</v>
      </c>
      <c r="AB2297" s="203"/>
      <c r="AC2297" s="204" t="str">
        <f t="shared" si="240"/>
        <v>CLOSE</v>
      </c>
      <c r="AD2297" s="47" t="str">
        <f t="array" ref="AD2297">IF(D2297="","",INDEX(HM_Unit!$D$1:$AE$1,MATCH(C2297,HM_Unit!$D$2:$AE$2,0)))</f>
        <v/>
      </c>
      <c r="AE2297" s="46"/>
      <c r="AF2297" s="46"/>
      <c r="AG2297" s="46"/>
      <c r="AH2297" s="46"/>
      <c r="AI2297" s="46"/>
      <c r="AJ2297" s="46"/>
      <c r="AK2297" s="46"/>
    </row>
    <row r="2298" spans="1:37" ht="12" customHeight="1">
      <c r="A2298" s="46" t="str">
        <f>IFERROR(VLOOKUP(D2298,Sort!B:D,3,0),"")</f>
        <v/>
      </c>
      <c r="B2298" s="190" t="str">
        <f t="shared" si="234"/>
        <v>0CLOSE</v>
      </c>
      <c r="C2298" s="196"/>
      <c r="D2298" s="193"/>
      <c r="E2298" s="193" t="str">
        <f>IFERROR(VLOOKUP(D2298,Sort!B:C,2,0),"")</f>
        <v/>
      </c>
      <c r="F2298" s="194"/>
      <c r="G2298" s="195" t="str">
        <f t="shared" si="235"/>
        <v/>
      </c>
      <c r="H2298" s="243"/>
      <c r="I2298" s="197"/>
      <c r="J2298" s="243"/>
      <c r="K2298" s="197"/>
      <c r="L2298" s="198" t="str">
        <f t="shared" si="236"/>
        <v/>
      </c>
      <c r="M2298" s="199" t="str">
        <f t="shared" si="237"/>
        <v/>
      </c>
      <c r="N2298" s="200" t="str">
        <f t="shared" si="238"/>
        <v xml:space="preserve"> </v>
      </c>
      <c r="O2298" s="201"/>
      <c r="P2298" s="201"/>
      <c r="Q2298" s="202"/>
      <c r="R2298" s="202"/>
      <c r="S2298" s="202"/>
      <c r="T2298" s="193" t="str">
        <f>IFERROR(VLOOKUP(S2298,Sort!E:F,2,0),"")</f>
        <v/>
      </c>
      <c r="U2298" s="115" t="str">
        <f t="shared" si="239"/>
        <v/>
      </c>
      <c r="V2298" s="202" t="s">
        <v>422</v>
      </c>
      <c r="W2298" s="202"/>
      <c r="X2298" s="202"/>
      <c r="Y2298" s="202"/>
      <c r="Z2298" s="193"/>
      <c r="AA2298" s="193" t="s">
        <v>362</v>
      </c>
      <c r="AB2298" s="203"/>
      <c r="AC2298" s="204" t="str">
        <f t="shared" si="240"/>
        <v>CLOSE</v>
      </c>
      <c r="AD2298" s="47" t="str">
        <f t="array" ref="AD2298">IF(D2298="","",INDEX(HM_Unit!$D$1:$AE$1,MATCH(C2298,HM_Unit!$D$2:$AE$2,0)))</f>
        <v/>
      </c>
      <c r="AE2298" s="46"/>
      <c r="AF2298" s="46"/>
      <c r="AG2298" s="46"/>
      <c r="AH2298" s="46"/>
      <c r="AI2298" s="46"/>
      <c r="AJ2298" s="46"/>
      <c r="AK2298" s="46"/>
    </row>
    <row r="2299" spans="1:37" ht="12" customHeight="1">
      <c r="A2299" s="46" t="str">
        <f>IFERROR(VLOOKUP(D2299,Sort!B:D,3,0),"")</f>
        <v/>
      </c>
      <c r="B2299" s="190" t="str">
        <f t="shared" si="234"/>
        <v>0CLOSE</v>
      </c>
      <c r="C2299" s="196"/>
      <c r="D2299" s="193"/>
      <c r="E2299" s="193" t="str">
        <f>IFERROR(VLOOKUP(D2299,Sort!B:C,2,0),"")</f>
        <v/>
      </c>
      <c r="F2299" s="194"/>
      <c r="G2299" s="195" t="str">
        <f t="shared" si="235"/>
        <v/>
      </c>
      <c r="H2299" s="243"/>
      <c r="I2299" s="197"/>
      <c r="J2299" s="243"/>
      <c r="K2299" s="197"/>
      <c r="L2299" s="198" t="str">
        <f t="shared" si="236"/>
        <v/>
      </c>
      <c r="M2299" s="199" t="str">
        <f t="shared" si="237"/>
        <v/>
      </c>
      <c r="N2299" s="200" t="str">
        <f t="shared" si="238"/>
        <v xml:space="preserve"> </v>
      </c>
      <c r="O2299" s="201"/>
      <c r="P2299" s="201"/>
      <c r="Q2299" s="202"/>
      <c r="R2299" s="202"/>
      <c r="S2299" s="202"/>
      <c r="T2299" s="193" t="str">
        <f>IFERROR(VLOOKUP(S2299,Sort!E:F,2,0),"")</f>
        <v/>
      </c>
      <c r="U2299" s="115" t="str">
        <f t="shared" si="239"/>
        <v/>
      </c>
      <c r="V2299" s="202" t="s">
        <v>422</v>
      </c>
      <c r="W2299" s="202"/>
      <c r="X2299" s="202"/>
      <c r="Y2299" s="202"/>
      <c r="Z2299" s="193"/>
      <c r="AA2299" s="193" t="s">
        <v>362</v>
      </c>
      <c r="AB2299" s="203"/>
      <c r="AC2299" s="204" t="str">
        <f t="shared" si="240"/>
        <v>CLOSE</v>
      </c>
      <c r="AD2299" s="47" t="str">
        <f t="array" ref="AD2299">IF(D2299="","",INDEX(HM_Unit!$D$1:$AE$1,MATCH(C2299,HM_Unit!$D$2:$AE$2,0)))</f>
        <v/>
      </c>
      <c r="AE2299" s="46"/>
      <c r="AF2299" s="46"/>
      <c r="AG2299" s="46"/>
      <c r="AH2299" s="46"/>
      <c r="AI2299" s="46"/>
      <c r="AJ2299" s="46"/>
      <c r="AK2299" s="46"/>
    </row>
    <row r="2300" spans="1:37" ht="12" customHeight="1">
      <c r="A2300" s="46" t="str">
        <f>IFERROR(VLOOKUP(D2300,Sort!B:D,3,0),"")</f>
        <v/>
      </c>
      <c r="B2300" s="190" t="str">
        <f t="shared" si="234"/>
        <v>0CLOSE</v>
      </c>
      <c r="C2300" s="196"/>
      <c r="D2300" s="193"/>
      <c r="E2300" s="193" t="str">
        <f>IFERROR(VLOOKUP(D2300,Sort!B:C,2,0),"")</f>
        <v/>
      </c>
      <c r="F2300" s="194"/>
      <c r="G2300" s="195" t="str">
        <f t="shared" si="235"/>
        <v/>
      </c>
      <c r="H2300" s="243"/>
      <c r="I2300" s="197"/>
      <c r="J2300" s="243"/>
      <c r="K2300" s="197"/>
      <c r="L2300" s="198" t="str">
        <f t="shared" si="236"/>
        <v/>
      </c>
      <c r="M2300" s="199" t="str">
        <f t="shared" si="237"/>
        <v/>
      </c>
      <c r="N2300" s="200" t="str">
        <f t="shared" si="238"/>
        <v xml:space="preserve"> </v>
      </c>
      <c r="O2300" s="201"/>
      <c r="P2300" s="201"/>
      <c r="Q2300" s="202"/>
      <c r="R2300" s="202"/>
      <c r="S2300" s="202"/>
      <c r="T2300" s="193" t="str">
        <f>IFERROR(VLOOKUP(S2300,Sort!E:F,2,0),"")</f>
        <v/>
      </c>
      <c r="U2300" s="115" t="str">
        <f t="shared" si="239"/>
        <v/>
      </c>
      <c r="V2300" s="202" t="s">
        <v>422</v>
      </c>
      <c r="W2300" s="202"/>
      <c r="X2300" s="202"/>
      <c r="Y2300" s="202"/>
      <c r="Z2300" s="193"/>
      <c r="AA2300" s="193" t="s">
        <v>362</v>
      </c>
      <c r="AB2300" s="203"/>
      <c r="AC2300" s="204" t="str">
        <f t="shared" si="240"/>
        <v>CLOSE</v>
      </c>
      <c r="AD2300" s="47" t="str">
        <f t="array" ref="AD2300">IF(D2300="","",INDEX(HM_Unit!$D$1:$AE$1,MATCH(C2300,HM_Unit!$D$2:$AE$2,0)))</f>
        <v/>
      </c>
      <c r="AE2300" s="46"/>
      <c r="AF2300" s="46"/>
      <c r="AG2300" s="46"/>
      <c r="AH2300" s="46"/>
      <c r="AI2300" s="46"/>
      <c r="AJ2300" s="46"/>
      <c r="AK2300" s="46"/>
    </row>
    <row r="2301" spans="1:37" ht="12" customHeight="1">
      <c r="A2301" s="46" t="str">
        <f>IFERROR(VLOOKUP(D2301,Sort!B:D,3,0),"")</f>
        <v/>
      </c>
      <c r="B2301" s="190" t="str">
        <f t="shared" si="234"/>
        <v>0CLOSE</v>
      </c>
      <c r="C2301" s="196"/>
      <c r="D2301" s="193"/>
      <c r="E2301" s="193" t="str">
        <f>IFERROR(VLOOKUP(D2301,Sort!B:C,2,0),"")</f>
        <v/>
      </c>
      <c r="F2301" s="194"/>
      <c r="G2301" s="195" t="str">
        <f t="shared" si="235"/>
        <v/>
      </c>
      <c r="H2301" s="243"/>
      <c r="I2301" s="197"/>
      <c r="J2301" s="243"/>
      <c r="K2301" s="197"/>
      <c r="L2301" s="198" t="str">
        <f t="shared" si="236"/>
        <v/>
      </c>
      <c r="M2301" s="199" t="str">
        <f t="shared" si="237"/>
        <v/>
      </c>
      <c r="N2301" s="200" t="str">
        <f t="shared" si="238"/>
        <v xml:space="preserve"> </v>
      </c>
      <c r="O2301" s="201"/>
      <c r="P2301" s="201"/>
      <c r="Q2301" s="202"/>
      <c r="R2301" s="202"/>
      <c r="S2301" s="202"/>
      <c r="T2301" s="193" t="str">
        <f>IFERROR(VLOOKUP(S2301,Sort!E:F,2,0),"")</f>
        <v/>
      </c>
      <c r="U2301" s="115" t="str">
        <f t="shared" si="239"/>
        <v/>
      </c>
      <c r="V2301" s="202" t="s">
        <v>422</v>
      </c>
      <c r="W2301" s="202"/>
      <c r="X2301" s="202"/>
      <c r="Y2301" s="202"/>
      <c r="Z2301" s="193"/>
      <c r="AA2301" s="193" t="s">
        <v>362</v>
      </c>
      <c r="AB2301" s="203"/>
      <c r="AC2301" s="204" t="str">
        <f t="shared" si="240"/>
        <v>CLOSE</v>
      </c>
      <c r="AD2301" s="47" t="str">
        <f t="array" ref="AD2301">IF(D2301="","",INDEX(HM_Unit!$D$1:$AE$1,MATCH(C2301,HM_Unit!$D$2:$AE$2,0)))</f>
        <v/>
      </c>
      <c r="AE2301" s="46"/>
      <c r="AF2301" s="46"/>
      <c r="AG2301" s="46"/>
      <c r="AH2301" s="46"/>
      <c r="AI2301" s="46"/>
      <c r="AJ2301" s="46"/>
      <c r="AK2301" s="46"/>
    </row>
    <row r="2302" spans="1:37" ht="12" customHeight="1">
      <c r="A2302" s="46" t="str">
        <f>IFERROR(VLOOKUP(D2302,Sort!B:D,3,0),"")</f>
        <v/>
      </c>
      <c r="B2302" s="190" t="str">
        <f t="shared" si="234"/>
        <v>0CLOSE</v>
      </c>
      <c r="C2302" s="196"/>
      <c r="D2302" s="193"/>
      <c r="E2302" s="193" t="str">
        <f>IFERROR(VLOOKUP(D2302,Sort!B:C,2,0),"")</f>
        <v/>
      </c>
      <c r="F2302" s="194"/>
      <c r="G2302" s="195" t="str">
        <f t="shared" si="235"/>
        <v/>
      </c>
      <c r="H2302" s="243"/>
      <c r="I2302" s="197"/>
      <c r="J2302" s="243"/>
      <c r="K2302" s="197"/>
      <c r="L2302" s="198" t="str">
        <f t="shared" si="236"/>
        <v/>
      </c>
      <c r="M2302" s="199" t="str">
        <f t="shared" si="237"/>
        <v/>
      </c>
      <c r="N2302" s="200" t="str">
        <f t="shared" si="238"/>
        <v xml:space="preserve"> </v>
      </c>
      <c r="O2302" s="201"/>
      <c r="P2302" s="201"/>
      <c r="Q2302" s="202"/>
      <c r="R2302" s="202"/>
      <c r="S2302" s="202"/>
      <c r="T2302" s="193" t="str">
        <f>IFERROR(VLOOKUP(S2302,Sort!E:F,2,0),"")</f>
        <v/>
      </c>
      <c r="U2302" s="115" t="str">
        <f t="shared" si="239"/>
        <v/>
      </c>
      <c r="V2302" s="202" t="s">
        <v>422</v>
      </c>
      <c r="W2302" s="202"/>
      <c r="X2302" s="202"/>
      <c r="Y2302" s="202"/>
      <c r="Z2302" s="193"/>
      <c r="AA2302" s="193" t="s">
        <v>362</v>
      </c>
      <c r="AB2302" s="203"/>
      <c r="AC2302" s="204" t="str">
        <f t="shared" si="240"/>
        <v>CLOSE</v>
      </c>
      <c r="AD2302" s="47" t="str">
        <f t="array" ref="AD2302">IF(D2302="","",INDEX(HM_Unit!$D$1:$AE$1,MATCH(C2302,HM_Unit!$D$2:$AE$2,0)))</f>
        <v/>
      </c>
      <c r="AE2302" s="46"/>
      <c r="AF2302" s="46"/>
      <c r="AG2302" s="46"/>
      <c r="AH2302" s="46"/>
      <c r="AI2302" s="46"/>
      <c r="AJ2302" s="46"/>
      <c r="AK2302" s="46"/>
    </row>
    <row r="2303" spans="1:37" ht="12" customHeight="1">
      <c r="A2303" s="46" t="str">
        <f>IFERROR(VLOOKUP(D2303,Sort!B:D,3,0),"")</f>
        <v/>
      </c>
      <c r="B2303" s="190" t="str">
        <f t="shared" si="234"/>
        <v>0CLOSE</v>
      </c>
      <c r="C2303" s="196"/>
      <c r="D2303" s="193"/>
      <c r="E2303" s="193" t="str">
        <f>IFERROR(VLOOKUP(D2303,Sort!B:C,2,0),"")</f>
        <v/>
      </c>
      <c r="F2303" s="194"/>
      <c r="G2303" s="195" t="str">
        <f t="shared" si="235"/>
        <v/>
      </c>
      <c r="H2303" s="243"/>
      <c r="I2303" s="197"/>
      <c r="J2303" s="243"/>
      <c r="K2303" s="197"/>
      <c r="L2303" s="198" t="str">
        <f t="shared" si="236"/>
        <v/>
      </c>
      <c r="M2303" s="199" t="str">
        <f t="shared" si="237"/>
        <v/>
      </c>
      <c r="N2303" s="200" t="str">
        <f t="shared" si="238"/>
        <v xml:space="preserve"> </v>
      </c>
      <c r="O2303" s="201"/>
      <c r="P2303" s="201"/>
      <c r="Q2303" s="202"/>
      <c r="R2303" s="202"/>
      <c r="S2303" s="202"/>
      <c r="T2303" s="193" t="str">
        <f>IFERROR(VLOOKUP(S2303,Sort!E:F,2,0),"")</f>
        <v/>
      </c>
      <c r="U2303" s="115" t="str">
        <f t="shared" si="239"/>
        <v/>
      </c>
      <c r="V2303" s="202" t="s">
        <v>422</v>
      </c>
      <c r="W2303" s="202"/>
      <c r="X2303" s="202"/>
      <c r="Y2303" s="202"/>
      <c r="Z2303" s="193"/>
      <c r="AA2303" s="193" t="s">
        <v>362</v>
      </c>
      <c r="AB2303" s="203"/>
      <c r="AC2303" s="204" t="str">
        <f t="shared" si="240"/>
        <v>CLOSE</v>
      </c>
      <c r="AD2303" s="47" t="str">
        <f t="array" ref="AD2303">IF(D2303="","",INDEX(HM_Unit!$D$1:$AE$1,MATCH(C2303,HM_Unit!$D$2:$AE$2,0)))</f>
        <v/>
      </c>
      <c r="AE2303" s="46"/>
      <c r="AF2303" s="46"/>
      <c r="AG2303" s="46"/>
      <c r="AH2303" s="46"/>
      <c r="AI2303" s="46"/>
      <c r="AJ2303" s="46"/>
      <c r="AK2303" s="46"/>
    </row>
    <row r="2304" spans="1:37" ht="12" customHeight="1">
      <c r="A2304" s="46" t="str">
        <f>IFERROR(VLOOKUP(D2304,Sort!B:D,3,0),"")</f>
        <v/>
      </c>
      <c r="B2304" s="190" t="str">
        <f t="shared" si="234"/>
        <v>0CLOSE</v>
      </c>
      <c r="C2304" s="196"/>
      <c r="D2304" s="193"/>
      <c r="E2304" s="193" t="str">
        <f>IFERROR(VLOOKUP(D2304,Sort!B:C,2,0),"")</f>
        <v/>
      </c>
      <c r="F2304" s="194"/>
      <c r="G2304" s="195" t="str">
        <f t="shared" si="235"/>
        <v/>
      </c>
      <c r="H2304" s="243"/>
      <c r="I2304" s="197"/>
      <c r="J2304" s="243"/>
      <c r="K2304" s="197"/>
      <c r="L2304" s="198" t="str">
        <f t="shared" si="236"/>
        <v/>
      </c>
      <c r="M2304" s="199" t="str">
        <f t="shared" si="237"/>
        <v/>
      </c>
      <c r="N2304" s="200" t="str">
        <f t="shared" si="238"/>
        <v xml:space="preserve"> </v>
      </c>
      <c r="O2304" s="201"/>
      <c r="P2304" s="201"/>
      <c r="Q2304" s="202"/>
      <c r="R2304" s="202"/>
      <c r="S2304" s="202"/>
      <c r="T2304" s="193" t="str">
        <f>IFERROR(VLOOKUP(S2304,Sort!E:F,2,0),"")</f>
        <v/>
      </c>
      <c r="U2304" s="115" t="str">
        <f t="shared" si="239"/>
        <v/>
      </c>
      <c r="V2304" s="202" t="s">
        <v>422</v>
      </c>
      <c r="W2304" s="202"/>
      <c r="X2304" s="202"/>
      <c r="Y2304" s="202"/>
      <c r="Z2304" s="193"/>
      <c r="AA2304" s="193" t="s">
        <v>362</v>
      </c>
      <c r="AB2304" s="203"/>
      <c r="AC2304" s="204" t="str">
        <f t="shared" si="240"/>
        <v>CLOSE</v>
      </c>
      <c r="AD2304" s="47" t="str">
        <f t="array" ref="AD2304">IF(D2304="","",INDEX(HM_Unit!$D$1:$AE$1,MATCH(C2304,HM_Unit!$D$2:$AE$2,0)))</f>
        <v/>
      </c>
      <c r="AE2304" s="46"/>
      <c r="AF2304" s="46"/>
      <c r="AG2304" s="46"/>
      <c r="AH2304" s="46"/>
      <c r="AI2304" s="46"/>
      <c r="AJ2304" s="46"/>
      <c r="AK2304" s="46"/>
    </row>
    <row r="2305" spans="1:37" ht="12" customHeight="1">
      <c r="A2305" s="46" t="str">
        <f>IFERROR(VLOOKUP(D2305,Sort!B:D,3,0),"")</f>
        <v/>
      </c>
      <c r="B2305" s="190" t="str">
        <f t="shared" si="234"/>
        <v>0CLOSE</v>
      </c>
      <c r="C2305" s="196"/>
      <c r="D2305" s="193"/>
      <c r="E2305" s="193" t="str">
        <f>IFERROR(VLOOKUP(D2305,Sort!B:C,2,0),"")</f>
        <v/>
      </c>
      <c r="F2305" s="194"/>
      <c r="G2305" s="195" t="str">
        <f t="shared" si="235"/>
        <v/>
      </c>
      <c r="H2305" s="243"/>
      <c r="I2305" s="197"/>
      <c r="J2305" s="243"/>
      <c r="K2305" s="197"/>
      <c r="L2305" s="198" t="str">
        <f t="shared" si="236"/>
        <v/>
      </c>
      <c r="M2305" s="199" t="str">
        <f t="shared" si="237"/>
        <v/>
      </c>
      <c r="N2305" s="200" t="str">
        <f t="shared" si="238"/>
        <v xml:space="preserve"> </v>
      </c>
      <c r="O2305" s="201"/>
      <c r="P2305" s="201"/>
      <c r="Q2305" s="202"/>
      <c r="R2305" s="202"/>
      <c r="S2305" s="202"/>
      <c r="T2305" s="193" t="str">
        <f>IFERROR(VLOOKUP(S2305,Sort!E:F,2,0),"")</f>
        <v/>
      </c>
      <c r="U2305" s="115" t="str">
        <f t="shared" si="239"/>
        <v/>
      </c>
      <c r="V2305" s="202" t="s">
        <v>422</v>
      </c>
      <c r="W2305" s="202"/>
      <c r="X2305" s="202"/>
      <c r="Y2305" s="202"/>
      <c r="Z2305" s="193"/>
      <c r="AA2305" s="193" t="s">
        <v>362</v>
      </c>
      <c r="AB2305" s="203"/>
      <c r="AC2305" s="204" t="str">
        <f t="shared" si="240"/>
        <v>CLOSE</v>
      </c>
      <c r="AD2305" s="47" t="str">
        <f t="array" ref="AD2305">IF(D2305="","",INDEX(HM_Unit!$D$1:$AE$1,MATCH(C2305,HM_Unit!$D$2:$AE$2,0)))</f>
        <v/>
      </c>
      <c r="AE2305" s="46"/>
      <c r="AF2305" s="46"/>
      <c r="AG2305" s="46"/>
      <c r="AH2305" s="46"/>
      <c r="AI2305" s="46"/>
      <c r="AJ2305" s="46"/>
      <c r="AK2305" s="46"/>
    </row>
    <row r="2306" spans="1:37" ht="12" customHeight="1">
      <c r="A2306" s="46" t="str">
        <f>IFERROR(VLOOKUP(D2306,Sort!B:D,3,0),"")</f>
        <v/>
      </c>
      <c r="B2306" s="190" t="str">
        <f t="shared" si="234"/>
        <v>0CLOSE</v>
      </c>
      <c r="C2306" s="196"/>
      <c r="D2306" s="193"/>
      <c r="E2306" s="193" t="str">
        <f>IFERROR(VLOOKUP(D2306,Sort!B:C,2,0),"")</f>
        <v/>
      </c>
      <c r="F2306" s="194"/>
      <c r="G2306" s="195" t="str">
        <f t="shared" si="235"/>
        <v/>
      </c>
      <c r="H2306" s="243"/>
      <c r="I2306" s="197"/>
      <c r="J2306" s="243"/>
      <c r="K2306" s="197"/>
      <c r="L2306" s="198" t="str">
        <f t="shared" si="236"/>
        <v/>
      </c>
      <c r="M2306" s="199" t="str">
        <f t="shared" si="237"/>
        <v/>
      </c>
      <c r="N2306" s="200" t="str">
        <f t="shared" si="238"/>
        <v xml:space="preserve"> </v>
      </c>
      <c r="O2306" s="201"/>
      <c r="P2306" s="201"/>
      <c r="Q2306" s="202"/>
      <c r="R2306" s="202"/>
      <c r="S2306" s="202"/>
      <c r="T2306" s="193" t="str">
        <f>IFERROR(VLOOKUP(S2306,Sort!E:F,2,0),"")</f>
        <v/>
      </c>
      <c r="U2306" s="115" t="str">
        <f t="shared" si="239"/>
        <v/>
      </c>
      <c r="V2306" s="202" t="s">
        <v>422</v>
      </c>
      <c r="W2306" s="202"/>
      <c r="X2306" s="202"/>
      <c r="Y2306" s="202"/>
      <c r="Z2306" s="193"/>
      <c r="AA2306" s="193" t="s">
        <v>362</v>
      </c>
      <c r="AB2306" s="203"/>
      <c r="AC2306" s="204" t="str">
        <f t="shared" si="240"/>
        <v>CLOSE</v>
      </c>
      <c r="AD2306" s="47" t="str">
        <f t="array" ref="AD2306">IF(D2306="","",INDEX(HM_Unit!$D$1:$AE$1,MATCH(C2306,HM_Unit!$D$2:$AE$2,0)))</f>
        <v/>
      </c>
      <c r="AE2306" s="46"/>
      <c r="AF2306" s="46"/>
      <c r="AG2306" s="46"/>
      <c r="AH2306" s="46"/>
      <c r="AI2306" s="46"/>
      <c r="AJ2306" s="46"/>
      <c r="AK2306" s="46"/>
    </row>
    <row r="2307" spans="1:37" ht="12" customHeight="1">
      <c r="A2307" s="46" t="str">
        <f>IFERROR(VLOOKUP(D2307,Sort!B:D,3,0),"")</f>
        <v/>
      </c>
      <c r="B2307" s="190" t="str">
        <f t="shared" si="234"/>
        <v>0CLOSE</v>
      </c>
      <c r="C2307" s="196"/>
      <c r="D2307" s="193"/>
      <c r="E2307" s="193" t="str">
        <f>IFERROR(VLOOKUP(D2307,Sort!B:C,2,0),"")</f>
        <v/>
      </c>
      <c r="F2307" s="194"/>
      <c r="G2307" s="195" t="str">
        <f t="shared" si="235"/>
        <v/>
      </c>
      <c r="H2307" s="243"/>
      <c r="I2307" s="197"/>
      <c r="J2307" s="243"/>
      <c r="K2307" s="197"/>
      <c r="L2307" s="198" t="str">
        <f t="shared" si="236"/>
        <v/>
      </c>
      <c r="M2307" s="199" t="str">
        <f t="shared" si="237"/>
        <v/>
      </c>
      <c r="N2307" s="200" t="str">
        <f t="shared" si="238"/>
        <v xml:space="preserve"> </v>
      </c>
      <c r="O2307" s="201"/>
      <c r="P2307" s="201"/>
      <c r="Q2307" s="202"/>
      <c r="R2307" s="202"/>
      <c r="S2307" s="202"/>
      <c r="T2307" s="193" t="str">
        <f>IFERROR(VLOOKUP(S2307,Sort!E:F,2,0),"")</f>
        <v/>
      </c>
      <c r="U2307" s="115" t="str">
        <f t="shared" si="239"/>
        <v/>
      </c>
      <c r="V2307" s="202" t="s">
        <v>422</v>
      </c>
      <c r="W2307" s="202"/>
      <c r="X2307" s="202"/>
      <c r="Y2307" s="202"/>
      <c r="Z2307" s="193"/>
      <c r="AA2307" s="193" t="s">
        <v>362</v>
      </c>
      <c r="AB2307" s="203"/>
      <c r="AC2307" s="204" t="str">
        <f t="shared" si="240"/>
        <v>CLOSE</v>
      </c>
      <c r="AD2307" s="47" t="str">
        <f t="array" ref="AD2307">IF(D2307="","",INDEX(HM_Unit!$D$1:$AE$1,MATCH(C2307,HM_Unit!$D$2:$AE$2,0)))</f>
        <v/>
      </c>
      <c r="AE2307" s="46"/>
      <c r="AF2307" s="46"/>
      <c r="AG2307" s="46"/>
      <c r="AH2307" s="46"/>
      <c r="AI2307" s="46"/>
      <c r="AJ2307" s="46"/>
      <c r="AK2307" s="46"/>
    </row>
    <row r="2308" spans="1:37" ht="12" customHeight="1">
      <c r="A2308" s="46" t="str">
        <f>IFERROR(VLOOKUP(D2308,Sort!B:D,3,0),"")</f>
        <v/>
      </c>
      <c r="B2308" s="190" t="str">
        <f t="shared" si="234"/>
        <v>0CLOSE</v>
      </c>
      <c r="C2308" s="196"/>
      <c r="D2308" s="193"/>
      <c r="E2308" s="193" t="str">
        <f>IFERROR(VLOOKUP(D2308,Sort!B:C,2,0),"")</f>
        <v/>
      </c>
      <c r="F2308" s="194"/>
      <c r="G2308" s="195" t="str">
        <f t="shared" si="235"/>
        <v/>
      </c>
      <c r="H2308" s="243"/>
      <c r="I2308" s="197"/>
      <c r="J2308" s="243"/>
      <c r="K2308" s="197"/>
      <c r="L2308" s="198" t="str">
        <f t="shared" si="236"/>
        <v/>
      </c>
      <c r="M2308" s="199" t="str">
        <f t="shared" si="237"/>
        <v/>
      </c>
      <c r="N2308" s="200" t="str">
        <f t="shared" si="238"/>
        <v xml:space="preserve"> </v>
      </c>
      <c r="O2308" s="201"/>
      <c r="P2308" s="201"/>
      <c r="Q2308" s="202"/>
      <c r="R2308" s="202"/>
      <c r="S2308" s="202"/>
      <c r="T2308" s="193" t="str">
        <f>IFERROR(VLOOKUP(S2308,Sort!E:F,2,0),"")</f>
        <v/>
      </c>
      <c r="U2308" s="115" t="str">
        <f t="shared" si="239"/>
        <v/>
      </c>
      <c r="V2308" s="202" t="s">
        <v>422</v>
      </c>
      <c r="W2308" s="202"/>
      <c r="X2308" s="202"/>
      <c r="Y2308" s="202"/>
      <c r="Z2308" s="193"/>
      <c r="AA2308" s="193" t="s">
        <v>362</v>
      </c>
      <c r="AB2308" s="203"/>
      <c r="AC2308" s="204" t="str">
        <f t="shared" si="240"/>
        <v>CLOSE</v>
      </c>
      <c r="AD2308" s="47" t="str">
        <f t="array" ref="AD2308">IF(D2308="","",INDEX(HM_Unit!$D$1:$AE$1,MATCH(C2308,HM_Unit!$D$2:$AE$2,0)))</f>
        <v/>
      </c>
      <c r="AE2308" s="46"/>
      <c r="AF2308" s="46"/>
      <c r="AG2308" s="46"/>
      <c r="AH2308" s="46"/>
      <c r="AI2308" s="46"/>
      <c r="AJ2308" s="46"/>
      <c r="AK2308" s="46"/>
    </row>
    <row r="2309" spans="1:37" ht="12" customHeight="1">
      <c r="A2309" s="46" t="str">
        <f>IFERROR(VLOOKUP(D2309,Sort!B:D,3,0),"")</f>
        <v/>
      </c>
      <c r="B2309" s="190" t="str">
        <f t="shared" si="234"/>
        <v>0CLOSE</v>
      </c>
      <c r="C2309" s="196"/>
      <c r="D2309" s="193"/>
      <c r="E2309" s="193" t="str">
        <f>IFERROR(VLOOKUP(D2309,Sort!B:C,2,0),"")</f>
        <v/>
      </c>
      <c r="F2309" s="194"/>
      <c r="G2309" s="195" t="str">
        <f t="shared" si="235"/>
        <v/>
      </c>
      <c r="H2309" s="243"/>
      <c r="I2309" s="197"/>
      <c r="J2309" s="243"/>
      <c r="K2309" s="197"/>
      <c r="L2309" s="198" t="str">
        <f t="shared" si="236"/>
        <v/>
      </c>
      <c r="M2309" s="199" t="str">
        <f t="shared" si="237"/>
        <v/>
      </c>
      <c r="N2309" s="200" t="str">
        <f t="shared" si="238"/>
        <v xml:space="preserve"> </v>
      </c>
      <c r="O2309" s="201"/>
      <c r="P2309" s="201"/>
      <c r="Q2309" s="202"/>
      <c r="R2309" s="202"/>
      <c r="S2309" s="202"/>
      <c r="T2309" s="193" t="str">
        <f>IFERROR(VLOOKUP(S2309,Sort!E:F,2,0),"")</f>
        <v/>
      </c>
      <c r="U2309" s="115" t="str">
        <f t="shared" si="239"/>
        <v/>
      </c>
      <c r="V2309" s="202" t="s">
        <v>422</v>
      </c>
      <c r="W2309" s="202"/>
      <c r="X2309" s="202"/>
      <c r="Y2309" s="202"/>
      <c r="Z2309" s="193"/>
      <c r="AA2309" s="193" t="s">
        <v>362</v>
      </c>
      <c r="AB2309" s="203"/>
      <c r="AC2309" s="204" t="str">
        <f t="shared" si="240"/>
        <v>CLOSE</v>
      </c>
      <c r="AD2309" s="47" t="str">
        <f t="array" ref="AD2309">IF(D2309="","",INDEX(HM_Unit!$D$1:$AE$1,MATCH(C2309,HM_Unit!$D$2:$AE$2,0)))</f>
        <v/>
      </c>
      <c r="AE2309" s="46"/>
      <c r="AF2309" s="46"/>
      <c r="AG2309" s="46"/>
      <c r="AH2309" s="46"/>
      <c r="AI2309" s="46"/>
      <c r="AJ2309" s="46"/>
      <c r="AK2309" s="46"/>
    </row>
    <row r="2310" spans="1:37" ht="12" customHeight="1">
      <c r="A2310" s="46" t="str">
        <f>IFERROR(VLOOKUP(D2310,Sort!B:D,3,0),"")</f>
        <v/>
      </c>
      <c r="B2310" s="190" t="str">
        <f t="shared" si="234"/>
        <v>0CLOSE</v>
      </c>
      <c r="C2310" s="196"/>
      <c r="D2310" s="193"/>
      <c r="E2310" s="193" t="str">
        <f>IFERROR(VLOOKUP(D2310,Sort!B:C,2,0),"")</f>
        <v/>
      </c>
      <c r="F2310" s="194"/>
      <c r="G2310" s="195" t="str">
        <f t="shared" si="235"/>
        <v/>
      </c>
      <c r="H2310" s="243"/>
      <c r="I2310" s="197"/>
      <c r="J2310" s="243"/>
      <c r="K2310" s="197"/>
      <c r="L2310" s="198" t="str">
        <f t="shared" si="236"/>
        <v/>
      </c>
      <c r="M2310" s="199" t="str">
        <f t="shared" si="237"/>
        <v/>
      </c>
      <c r="N2310" s="200" t="str">
        <f t="shared" si="238"/>
        <v xml:space="preserve"> </v>
      </c>
      <c r="O2310" s="201"/>
      <c r="P2310" s="201"/>
      <c r="Q2310" s="202"/>
      <c r="R2310" s="202"/>
      <c r="S2310" s="202"/>
      <c r="T2310" s="193" t="str">
        <f>IFERROR(VLOOKUP(S2310,Sort!E:F,2,0),"")</f>
        <v/>
      </c>
      <c r="U2310" s="115" t="str">
        <f t="shared" si="239"/>
        <v/>
      </c>
      <c r="V2310" s="202" t="s">
        <v>422</v>
      </c>
      <c r="W2310" s="202"/>
      <c r="X2310" s="202"/>
      <c r="Y2310" s="202"/>
      <c r="Z2310" s="193"/>
      <c r="AA2310" s="193" t="s">
        <v>362</v>
      </c>
      <c r="AB2310" s="203"/>
      <c r="AC2310" s="204" t="str">
        <f t="shared" si="240"/>
        <v>CLOSE</v>
      </c>
      <c r="AD2310" s="47" t="str">
        <f t="array" ref="AD2310">IF(D2310="","",INDEX(HM_Unit!$D$1:$AE$1,MATCH(C2310,HM_Unit!$D$2:$AE$2,0)))</f>
        <v/>
      </c>
      <c r="AE2310" s="46"/>
      <c r="AF2310" s="46"/>
      <c r="AG2310" s="46"/>
      <c r="AH2310" s="46"/>
      <c r="AI2310" s="46"/>
      <c r="AJ2310" s="46"/>
      <c r="AK2310" s="46"/>
    </row>
    <row r="2311" spans="1:37" ht="12" customHeight="1">
      <c r="A2311" s="46" t="str">
        <f>IFERROR(VLOOKUP(D2311,Sort!B:D,3,0),"")</f>
        <v/>
      </c>
      <c r="B2311" s="190" t="str">
        <f t="shared" si="234"/>
        <v>0CLOSE</v>
      </c>
      <c r="C2311" s="196"/>
      <c r="D2311" s="193"/>
      <c r="E2311" s="193" t="str">
        <f>IFERROR(VLOOKUP(D2311,Sort!B:C,2,0),"")</f>
        <v/>
      </c>
      <c r="F2311" s="194"/>
      <c r="G2311" s="195" t="str">
        <f t="shared" si="235"/>
        <v/>
      </c>
      <c r="H2311" s="243"/>
      <c r="I2311" s="197"/>
      <c r="J2311" s="243"/>
      <c r="K2311" s="197"/>
      <c r="L2311" s="198" t="str">
        <f t="shared" si="236"/>
        <v/>
      </c>
      <c r="M2311" s="199" t="str">
        <f t="shared" si="237"/>
        <v/>
      </c>
      <c r="N2311" s="200" t="str">
        <f t="shared" si="238"/>
        <v xml:space="preserve"> </v>
      </c>
      <c r="O2311" s="201"/>
      <c r="P2311" s="201"/>
      <c r="Q2311" s="202"/>
      <c r="R2311" s="202"/>
      <c r="S2311" s="202"/>
      <c r="T2311" s="193" t="str">
        <f>IFERROR(VLOOKUP(S2311,Sort!E:F,2,0),"")</f>
        <v/>
      </c>
      <c r="U2311" s="115" t="str">
        <f t="shared" si="239"/>
        <v/>
      </c>
      <c r="V2311" s="202" t="s">
        <v>422</v>
      </c>
      <c r="W2311" s="202"/>
      <c r="X2311" s="202"/>
      <c r="Y2311" s="202"/>
      <c r="Z2311" s="193"/>
      <c r="AA2311" s="193" t="s">
        <v>362</v>
      </c>
      <c r="AB2311" s="203"/>
      <c r="AC2311" s="204" t="str">
        <f t="shared" si="240"/>
        <v>CLOSE</v>
      </c>
      <c r="AD2311" s="47" t="str">
        <f t="array" ref="AD2311">IF(D2311="","",INDEX(HM_Unit!$D$1:$AE$1,MATCH(C2311,HM_Unit!$D$2:$AE$2,0)))</f>
        <v/>
      </c>
      <c r="AE2311" s="46"/>
      <c r="AF2311" s="46"/>
      <c r="AG2311" s="46"/>
      <c r="AH2311" s="46"/>
      <c r="AI2311" s="46"/>
      <c r="AJ2311" s="46"/>
      <c r="AK2311" s="46"/>
    </row>
    <row r="2312" spans="1:37" ht="12" customHeight="1">
      <c r="A2312" s="46" t="str">
        <f>IFERROR(VLOOKUP(D2312,Sort!B:D,3,0),"")</f>
        <v/>
      </c>
      <c r="B2312" s="190" t="str">
        <f t="shared" si="234"/>
        <v>0CLOSE</v>
      </c>
      <c r="C2312" s="196"/>
      <c r="D2312" s="193"/>
      <c r="E2312" s="193" t="str">
        <f>IFERROR(VLOOKUP(D2312,Sort!B:C,2,0),"")</f>
        <v/>
      </c>
      <c r="F2312" s="194"/>
      <c r="G2312" s="195" t="str">
        <f t="shared" si="235"/>
        <v/>
      </c>
      <c r="H2312" s="243"/>
      <c r="I2312" s="197"/>
      <c r="J2312" s="243"/>
      <c r="K2312" s="197"/>
      <c r="L2312" s="198" t="str">
        <f t="shared" si="236"/>
        <v/>
      </c>
      <c r="M2312" s="199" t="str">
        <f t="shared" si="237"/>
        <v/>
      </c>
      <c r="N2312" s="200" t="str">
        <f t="shared" si="238"/>
        <v xml:space="preserve"> </v>
      </c>
      <c r="O2312" s="201"/>
      <c r="P2312" s="201"/>
      <c r="Q2312" s="202"/>
      <c r="R2312" s="202"/>
      <c r="S2312" s="202"/>
      <c r="T2312" s="193" t="str">
        <f>IFERROR(VLOOKUP(S2312,Sort!E:F,2,0),"")</f>
        <v/>
      </c>
      <c r="U2312" s="115" t="str">
        <f t="shared" si="239"/>
        <v/>
      </c>
      <c r="V2312" s="202" t="s">
        <v>422</v>
      </c>
      <c r="W2312" s="202"/>
      <c r="X2312" s="202"/>
      <c r="Y2312" s="202"/>
      <c r="Z2312" s="193"/>
      <c r="AA2312" s="193" t="s">
        <v>362</v>
      </c>
      <c r="AB2312" s="203"/>
      <c r="AC2312" s="204" t="str">
        <f t="shared" si="240"/>
        <v>CLOSE</v>
      </c>
      <c r="AD2312" s="47" t="str">
        <f t="array" ref="AD2312">IF(D2312="","",INDEX(HM_Unit!$D$1:$AE$1,MATCH(C2312,HM_Unit!$D$2:$AE$2,0)))</f>
        <v/>
      </c>
      <c r="AE2312" s="46"/>
      <c r="AF2312" s="46"/>
      <c r="AG2312" s="46"/>
      <c r="AH2312" s="46"/>
      <c r="AI2312" s="46"/>
      <c r="AJ2312" s="46"/>
      <c r="AK2312" s="46"/>
    </row>
    <row r="2313" spans="1:37" ht="12" customHeight="1">
      <c r="A2313" s="46" t="str">
        <f>IFERROR(VLOOKUP(D2313,Sort!B:D,3,0),"")</f>
        <v/>
      </c>
      <c r="B2313" s="190" t="str">
        <f t="shared" si="234"/>
        <v>0CLOSE</v>
      </c>
      <c r="C2313" s="196"/>
      <c r="D2313" s="193"/>
      <c r="E2313" s="193" t="str">
        <f>IFERROR(VLOOKUP(D2313,Sort!B:C,2,0),"")</f>
        <v/>
      </c>
      <c r="F2313" s="194"/>
      <c r="G2313" s="195" t="str">
        <f t="shared" si="235"/>
        <v/>
      </c>
      <c r="H2313" s="243"/>
      <c r="I2313" s="197"/>
      <c r="J2313" s="243"/>
      <c r="K2313" s="197"/>
      <c r="L2313" s="198" t="str">
        <f t="shared" si="236"/>
        <v/>
      </c>
      <c r="M2313" s="199" t="str">
        <f t="shared" si="237"/>
        <v/>
      </c>
      <c r="N2313" s="200" t="str">
        <f t="shared" si="238"/>
        <v xml:space="preserve"> </v>
      </c>
      <c r="O2313" s="201"/>
      <c r="P2313" s="201"/>
      <c r="Q2313" s="202"/>
      <c r="R2313" s="202"/>
      <c r="S2313" s="202"/>
      <c r="T2313" s="193" t="str">
        <f>IFERROR(VLOOKUP(S2313,Sort!E:F,2,0),"")</f>
        <v/>
      </c>
      <c r="U2313" s="115" t="str">
        <f t="shared" si="239"/>
        <v/>
      </c>
      <c r="V2313" s="202" t="s">
        <v>422</v>
      </c>
      <c r="W2313" s="202"/>
      <c r="X2313" s="202"/>
      <c r="Y2313" s="202"/>
      <c r="Z2313" s="193"/>
      <c r="AA2313" s="193" t="s">
        <v>362</v>
      </c>
      <c r="AB2313" s="203"/>
      <c r="AC2313" s="204" t="str">
        <f t="shared" si="240"/>
        <v>CLOSE</v>
      </c>
      <c r="AD2313" s="47" t="str">
        <f t="array" ref="AD2313">IF(D2313="","",INDEX(HM_Unit!$D$1:$AE$1,MATCH(C2313,HM_Unit!$D$2:$AE$2,0)))</f>
        <v/>
      </c>
      <c r="AE2313" s="46"/>
      <c r="AF2313" s="46"/>
      <c r="AG2313" s="46"/>
      <c r="AH2313" s="46"/>
      <c r="AI2313" s="46"/>
      <c r="AJ2313" s="46"/>
      <c r="AK2313" s="46"/>
    </row>
    <row r="2314" spans="1:37" ht="12" customHeight="1">
      <c r="A2314" s="46" t="str">
        <f>IFERROR(VLOOKUP(D2314,Sort!B:D,3,0),"")</f>
        <v/>
      </c>
      <c r="B2314" s="190" t="str">
        <f t="shared" si="234"/>
        <v>0CLOSE</v>
      </c>
      <c r="C2314" s="196"/>
      <c r="D2314" s="193"/>
      <c r="E2314" s="193" t="str">
        <f>IFERROR(VLOOKUP(D2314,Sort!B:C,2,0),"")</f>
        <v/>
      </c>
      <c r="F2314" s="194"/>
      <c r="G2314" s="195" t="str">
        <f t="shared" si="235"/>
        <v/>
      </c>
      <c r="H2314" s="243"/>
      <c r="I2314" s="197"/>
      <c r="J2314" s="243"/>
      <c r="K2314" s="197"/>
      <c r="L2314" s="198" t="str">
        <f t="shared" si="236"/>
        <v/>
      </c>
      <c r="M2314" s="199" t="str">
        <f t="shared" si="237"/>
        <v/>
      </c>
      <c r="N2314" s="200" t="str">
        <f t="shared" si="238"/>
        <v xml:space="preserve"> </v>
      </c>
      <c r="O2314" s="201"/>
      <c r="P2314" s="201"/>
      <c r="Q2314" s="202"/>
      <c r="R2314" s="202"/>
      <c r="S2314" s="202"/>
      <c r="T2314" s="193" t="str">
        <f>IFERROR(VLOOKUP(S2314,Sort!E:F,2,0),"")</f>
        <v/>
      </c>
      <c r="U2314" s="115" t="str">
        <f t="shared" si="239"/>
        <v/>
      </c>
      <c r="V2314" s="202" t="s">
        <v>422</v>
      </c>
      <c r="W2314" s="202"/>
      <c r="X2314" s="202"/>
      <c r="Y2314" s="202"/>
      <c r="Z2314" s="193"/>
      <c r="AA2314" s="193" t="s">
        <v>362</v>
      </c>
      <c r="AB2314" s="203"/>
      <c r="AC2314" s="204" t="str">
        <f t="shared" si="240"/>
        <v>CLOSE</v>
      </c>
      <c r="AD2314" s="47" t="str">
        <f t="array" ref="AD2314">IF(D2314="","",INDEX(HM_Unit!$D$1:$AE$1,MATCH(C2314,HM_Unit!$D$2:$AE$2,0)))</f>
        <v/>
      </c>
      <c r="AE2314" s="46"/>
      <c r="AF2314" s="46"/>
      <c r="AG2314" s="46"/>
      <c r="AH2314" s="46"/>
      <c r="AI2314" s="46"/>
      <c r="AJ2314" s="46"/>
      <c r="AK2314" s="46"/>
    </row>
    <row r="2315" spans="1:37" ht="12" customHeight="1">
      <c r="A2315" s="46" t="str">
        <f>IFERROR(VLOOKUP(D2315,Sort!B:D,3,0),"")</f>
        <v/>
      </c>
      <c r="B2315" s="190" t="str">
        <f t="shared" si="234"/>
        <v>0CLOSE</v>
      </c>
      <c r="C2315" s="196"/>
      <c r="D2315" s="193"/>
      <c r="E2315" s="193" t="str">
        <f>IFERROR(VLOOKUP(D2315,Sort!B:C,2,0),"")</f>
        <v/>
      </c>
      <c r="F2315" s="194"/>
      <c r="G2315" s="195" t="str">
        <f t="shared" si="235"/>
        <v/>
      </c>
      <c r="H2315" s="243"/>
      <c r="I2315" s="197"/>
      <c r="J2315" s="243"/>
      <c r="K2315" s="197"/>
      <c r="L2315" s="198" t="str">
        <f t="shared" si="236"/>
        <v/>
      </c>
      <c r="M2315" s="199" t="str">
        <f t="shared" si="237"/>
        <v/>
      </c>
      <c r="N2315" s="200" t="str">
        <f t="shared" si="238"/>
        <v xml:space="preserve"> </v>
      </c>
      <c r="O2315" s="201"/>
      <c r="P2315" s="201"/>
      <c r="Q2315" s="202"/>
      <c r="R2315" s="202"/>
      <c r="S2315" s="202"/>
      <c r="T2315" s="193" t="str">
        <f>IFERROR(VLOOKUP(S2315,Sort!E:F,2,0),"")</f>
        <v/>
      </c>
      <c r="U2315" s="115" t="str">
        <f t="shared" si="239"/>
        <v/>
      </c>
      <c r="V2315" s="202" t="s">
        <v>422</v>
      </c>
      <c r="W2315" s="202"/>
      <c r="X2315" s="202"/>
      <c r="Y2315" s="202"/>
      <c r="Z2315" s="193"/>
      <c r="AA2315" s="193" t="s">
        <v>362</v>
      </c>
      <c r="AB2315" s="203"/>
      <c r="AC2315" s="204" t="str">
        <f t="shared" si="240"/>
        <v>CLOSE</v>
      </c>
      <c r="AD2315" s="47" t="str">
        <f t="array" ref="AD2315">IF(D2315="","",INDEX(HM_Unit!$D$1:$AE$1,MATCH(C2315,HM_Unit!$D$2:$AE$2,0)))</f>
        <v/>
      </c>
      <c r="AE2315" s="46"/>
      <c r="AF2315" s="46"/>
      <c r="AG2315" s="46"/>
      <c r="AH2315" s="46"/>
      <c r="AI2315" s="46"/>
      <c r="AJ2315" s="46"/>
      <c r="AK2315" s="46"/>
    </row>
    <row r="2316" spans="1:37" ht="12" customHeight="1">
      <c r="A2316" s="46" t="str">
        <f>IFERROR(VLOOKUP(D2316,Sort!B:D,3,0),"")</f>
        <v/>
      </c>
      <c r="B2316" s="190" t="str">
        <f t="shared" si="234"/>
        <v>0CLOSE</v>
      </c>
      <c r="C2316" s="196"/>
      <c r="D2316" s="193"/>
      <c r="E2316" s="193" t="str">
        <f>IFERROR(VLOOKUP(D2316,Sort!B:C,2,0),"")</f>
        <v/>
      </c>
      <c r="F2316" s="194"/>
      <c r="G2316" s="195" t="str">
        <f t="shared" si="235"/>
        <v/>
      </c>
      <c r="H2316" s="243"/>
      <c r="I2316" s="197"/>
      <c r="J2316" s="243"/>
      <c r="K2316" s="197"/>
      <c r="L2316" s="198" t="str">
        <f t="shared" si="236"/>
        <v/>
      </c>
      <c r="M2316" s="199" t="str">
        <f t="shared" si="237"/>
        <v/>
      </c>
      <c r="N2316" s="200" t="str">
        <f t="shared" si="238"/>
        <v xml:space="preserve"> </v>
      </c>
      <c r="O2316" s="201"/>
      <c r="P2316" s="201"/>
      <c r="Q2316" s="202"/>
      <c r="R2316" s="202"/>
      <c r="S2316" s="202"/>
      <c r="T2316" s="193" t="str">
        <f>IFERROR(VLOOKUP(S2316,Sort!E:F,2,0),"")</f>
        <v/>
      </c>
      <c r="U2316" s="115" t="str">
        <f t="shared" si="239"/>
        <v/>
      </c>
      <c r="V2316" s="202" t="s">
        <v>422</v>
      </c>
      <c r="W2316" s="202"/>
      <c r="X2316" s="202"/>
      <c r="Y2316" s="202"/>
      <c r="Z2316" s="193"/>
      <c r="AA2316" s="193" t="s">
        <v>362</v>
      </c>
      <c r="AB2316" s="203"/>
      <c r="AC2316" s="204" t="str">
        <f t="shared" si="240"/>
        <v>CLOSE</v>
      </c>
      <c r="AD2316" s="47" t="str">
        <f t="array" ref="AD2316">IF(D2316="","",INDEX(HM_Unit!$D$1:$AE$1,MATCH(C2316,HM_Unit!$D$2:$AE$2,0)))</f>
        <v/>
      </c>
      <c r="AE2316" s="46"/>
      <c r="AF2316" s="46"/>
      <c r="AG2316" s="46"/>
      <c r="AH2316" s="46"/>
      <c r="AI2316" s="46"/>
      <c r="AJ2316" s="46"/>
      <c r="AK2316" s="46"/>
    </row>
    <row r="2317" spans="1:37" ht="12" customHeight="1">
      <c r="A2317" s="46" t="str">
        <f>IFERROR(VLOOKUP(D2317,Sort!B:D,3,0),"")</f>
        <v/>
      </c>
      <c r="B2317" s="190" t="str">
        <f t="shared" si="234"/>
        <v>0CLOSE</v>
      </c>
      <c r="C2317" s="196"/>
      <c r="D2317" s="193"/>
      <c r="E2317" s="193" t="str">
        <f>IFERROR(VLOOKUP(D2317,Sort!B:C,2,0),"")</f>
        <v/>
      </c>
      <c r="F2317" s="194"/>
      <c r="G2317" s="195" t="str">
        <f t="shared" si="235"/>
        <v/>
      </c>
      <c r="H2317" s="243"/>
      <c r="I2317" s="197"/>
      <c r="J2317" s="243"/>
      <c r="K2317" s="197"/>
      <c r="L2317" s="198" t="str">
        <f t="shared" si="236"/>
        <v/>
      </c>
      <c r="M2317" s="199" t="str">
        <f t="shared" si="237"/>
        <v/>
      </c>
      <c r="N2317" s="200" t="str">
        <f t="shared" si="238"/>
        <v xml:space="preserve"> </v>
      </c>
      <c r="O2317" s="201"/>
      <c r="P2317" s="201"/>
      <c r="Q2317" s="202"/>
      <c r="R2317" s="202"/>
      <c r="S2317" s="202"/>
      <c r="T2317" s="193" t="str">
        <f>IFERROR(VLOOKUP(S2317,Sort!E:F,2,0),"")</f>
        <v/>
      </c>
      <c r="U2317" s="115" t="str">
        <f t="shared" si="239"/>
        <v/>
      </c>
      <c r="V2317" s="202" t="s">
        <v>422</v>
      </c>
      <c r="W2317" s="202"/>
      <c r="X2317" s="202"/>
      <c r="Y2317" s="202"/>
      <c r="Z2317" s="193"/>
      <c r="AA2317" s="193" t="s">
        <v>362</v>
      </c>
      <c r="AB2317" s="203"/>
      <c r="AC2317" s="204" t="str">
        <f t="shared" si="240"/>
        <v>CLOSE</v>
      </c>
      <c r="AD2317" s="47" t="str">
        <f t="array" ref="AD2317">IF(D2317="","",INDEX(HM_Unit!$D$1:$AE$1,MATCH(C2317,HM_Unit!$D$2:$AE$2,0)))</f>
        <v/>
      </c>
      <c r="AE2317" s="46"/>
      <c r="AF2317" s="46"/>
      <c r="AG2317" s="46"/>
      <c r="AH2317" s="46"/>
      <c r="AI2317" s="46"/>
      <c r="AJ2317" s="46"/>
      <c r="AK2317" s="46"/>
    </row>
    <row r="2318" spans="1:37" ht="12" customHeight="1">
      <c r="A2318" s="46" t="str">
        <f>IFERROR(VLOOKUP(D2318,Sort!B:D,3,0),"")</f>
        <v/>
      </c>
      <c r="B2318" s="190" t="str">
        <f t="shared" si="234"/>
        <v>0CLOSE</v>
      </c>
      <c r="C2318" s="196"/>
      <c r="D2318" s="193"/>
      <c r="E2318" s="193" t="str">
        <f>IFERROR(VLOOKUP(D2318,Sort!B:C,2,0),"")</f>
        <v/>
      </c>
      <c r="F2318" s="194"/>
      <c r="G2318" s="195" t="str">
        <f t="shared" si="235"/>
        <v/>
      </c>
      <c r="H2318" s="243"/>
      <c r="I2318" s="197"/>
      <c r="J2318" s="243"/>
      <c r="K2318" s="197"/>
      <c r="L2318" s="198" t="str">
        <f t="shared" si="236"/>
        <v/>
      </c>
      <c r="M2318" s="199" t="str">
        <f t="shared" si="237"/>
        <v/>
      </c>
      <c r="N2318" s="200" t="str">
        <f t="shared" si="238"/>
        <v xml:space="preserve"> </v>
      </c>
      <c r="O2318" s="201"/>
      <c r="P2318" s="201"/>
      <c r="Q2318" s="202"/>
      <c r="R2318" s="202"/>
      <c r="S2318" s="202"/>
      <c r="T2318" s="193" t="str">
        <f>IFERROR(VLOOKUP(S2318,Sort!E:F,2,0),"")</f>
        <v/>
      </c>
      <c r="U2318" s="115" t="str">
        <f t="shared" si="239"/>
        <v/>
      </c>
      <c r="V2318" s="202" t="s">
        <v>422</v>
      </c>
      <c r="W2318" s="202"/>
      <c r="X2318" s="202"/>
      <c r="Y2318" s="202"/>
      <c r="Z2318" s="193"/>
      <c r="AA2318" s="193" t="s">
        <v>362</v>
      </c>
      <c r="AB2318" s="203"/>
      <c r="AC2318" s="204" t="str">
        <f t="shared" si="240"/>
        <v>CLOSE</v>
      </c>
      <c r="AD2318" s="47" t="str">
        <f t="array" ref="AD2318">IF(D2318="","",INDEX(HM_Unit!$D$1:$AE$1,MATCH(C2318,HM_Unit!$D$2:$AE$2,0)))</f>
        <v/>
      </c>
      <c r="AE2318" s="46"/>
      <c r="AF2318" s="46"/>
      <c r="AG2318" s="46"/>
      <c r="AH2318" s="46"/>
      <c r="AI2318" s="46"/>
      <c r="AJ2318" s="46"/>
      <c r="AK2318" s="46"/>
    </row>
    <row r="2319" spans="1:37" ht="12" customHeight="1">
      <c r="A2319" s="46" t="str">
        <f>IFERROR(VLOOKUP(D2319,Sort!B:D,3,0),"")</f>
        <v/>
      </c>
      <c r="B2319" s="190" t="str">
        <f t="shared" si="234"/>
        <v>0CLOSE</v>
      </c>
      <c r="C2319" s="196"/>
      <c r="D2319" s="193"/>
      <c r="E2319" s="193" t="str">
        <f>IFERROR(VLOOKUP(D2319,Sort!B:C,2,0),"")</f>
        <v/>
      </c>
      <c r="F2319" s="194"/>
      <c r="G2319" s="195" t="str">
        <f t="shared" si="235"/>
        <v/>
      </c>
      <c r="H2319" s="243"/>
      <c r="I2319" s="197"/>
      <c r="J2319" s="243"/>
      <c r="K2319" s="197"/>
      <c r="L2319" s="198" t="str">
        <f t="shared" si="236"/>
        <v/>
      </c>
      <c r="M2319" s="199" t="str">
        <f t="shared" si="237"/>
        <v/>
      </c>
      <c r="N2319" s="200" t="str">
        <f t="shared" si="238"/>
        <v xml:space="preserve"> </v>
      </c>
      <c r="O2319" s="201"/>
      <c r="P2319" s="201"/>
      <c r="Q2319" s="202"/>
      <c r="R2319" s="202"/>
      <c r="S2319" s="202"/>
      <c r="T2319" s="193" t="str">
        <f>IFERROR(VLOOKUP(S2319,Sort!E:F,2,0),"")</f>
        <v/>
      </c>
      <c r="U2319" s="115" t="str">
        <f t="shared" si="239"/>
        <v/>
      </c>
      <c r="V2319" s="202" t="s">
        <v>422</v>
      </c>
      <c r="W2319" s="202"/>
      <c r="X2319" s="202"/>
      <c r="Y2319" s="202"/>
      <c r="Z2319" s="193"/>
      <c r="AA2319" s="193" t="s">
        <v>362</v>
      </c>
      <c r="AB2319" s="203"/>
      <c r="AC2319" s="204" t="str">
        <f t="shared" si="240"/>
        <v>CLOSE</v>
      </c>
      <c r="AD2319" s="47" t="str">
        <f t="array" ref="AD2319">IF(D2319="","",INDEX(HM_Unit!$D$1:$AE$1,MATCH(C2319,HM_Unit!$D$2:$AE$2,0)))</f>
        <v/>
      </c>
      <c r="AE2319" s="46"/>
      <c r="AF2319" s="46"/>
      <c r="AG2319" s="46"/>
      <c r="AH2319" s="46"/>
      <c r="AI2319" s="46"/>
      <c r="AJ2319" s="46"/>
      <c r="AK2319" s="46"/>
    </row>
    <row r="2320" spans="1:37" ht="12" customHeight="1">
      <c r="A2320" s="46" t="str">
        <f>IFERROR(VLOOKUP(D2320,Sort!B:D,3,0),"")</f>
        <v/>
      </c>
      <c r="B2320" s="190" t="str">
        <f t="shared" si="234"/>
        <v>0CLOSE</v>
      </c>
      <c r="C2320" s="196"/>
      <c r="D2320" s="193"/>
      <c r="E2320" s="193" t="str">
        <f>IFERROR(VLOOKUP(D2320,Sort!B:C,2,0),"")</f>
        <v/>
      </c>
      <c r="F2320" s="194"/>
      <c r="G2320" s="195" t="str">
        <f t="shared" si="235"/>
        <v/>
      </c>
      <c r="H2320" s="243"/>
      <c r="I2320" s="197"/>
      <c r="J2320" s="243"/>
      <c r="K2320" s="197"/>
      <c r="L2320" s="198" t="str">
        <f t="shared" si="236"/>
        <v/>
      </c>
      <c r="M2320" s="199" t="str">
        <f t="shared" si="237"/>
        <v/>
      </c>
      <c r="N2320" s="200" t="str">
        <f t="shared" si="238"/>
        <v xml:space="preserve"> </v>
      </c>
      <c r="O2320" s="201"/>
      <c r="P2320" s="201"/>
      <c r="Q2320" s="202"/>
      <c r="R2320" s="202"/>
      <c r="S2320" s="202"/>
      <c r="T2320" s="193" t="str">
        <f>IFERROR(VLOOKUP(S2320,Sort!E:F,2,0),"")</f>
        <v/>
      </c>
      <c r="U2320" s="115" t="str">
        <f t="shared" si="239"/>
        <v/>
      </c>
      <c r="V2320" s="202" t="s">
        <v>422</v>
      </c>
      <c r="W2320" s="202"/>
      <c r="X2320" s="202"/>
      <c r="Y2320" s="202"/>
      <c r="Z2320" s="193"/>
      <c r="AA2320" s="193" t="s">
        <v>362</v>
      </c>
      <c r="AB2320" s="203"/>
      <c r="AC2320" s="204" t="str">
        <f t="shared" si="240"/>
        <v>CLOSE</v>
      </c>
      <c r="AD2320" s="47" t="str">
        <f t="array" ref="AD2320">IF(D2320="","",INDEX(HM_Unit!$D$1:$AE$1,MATCH(C2320,HM_Unit!$D$2:$AE$2,0)))</f>
        <v/>
      </c>
      <c r="AE2320" s="46"/>
      <c r="AF2320" s="46"/>
      <c r="AG2320" s="46"/>
      <c r="AH2320" s="46"/>
      <c r="AI2320" s="46"/>
      <c r="AJ2320" s="46"/>
      <c r="AK2320" s="46"/>
    </row>
    <row r="2321" spans="1:37" ht="12" customHeight="1">
      <c r="A2321" s="46" t="str">
        <f>IFERROR(VLOOKUP(D2321,Sort!B:D,3,0),"")</f>
        <v/>
      </c>
      <c r="B2321" s="190" t="str">
        <f t="shared" si="234"/>
        <v>0CLOSE</v>
      </c>
      <c r="C2321" s="196"/>
      <c r="D2321" s="193"/>
      <c r="E2321" s="193" t="str">
        <f>IFERROR(VLOOKUP(D2321,Sort!B:C,2,0),"")</f>
        <v/>
      </c>
      <c r="F2321" s="194"/>
      <c r="G2321" s="195" t="str">
        <f t="shared" si="235"/>
        <v/>
      </c>
      <c r="H2321" s="243"/>
      <c r="I2321" s="197"/>
      <c r="J2321" s="243"/>
      <c r="K2321" s="197"/>
      <c r="L2321" s="198" t="str">
        <f t="shared" si="236"/>
        <v/>
      </c>
      <c r="M2321" s="199" t="str">
        <f t="shared" si="237"/>
        <v/>
      </c>
      <c r="N2321" s="200" t="str">
        <f t="shared" si="238"/>
        <v xml:space="preserve"> </v>
      </c>
      <c r="O2321" s="201"/>
      <c r="P2321" s="201"/>
      <c r="Q2321" s="202"/>
      <c r="R2321" s="202"/>
      <c r="S2321" s="202"/>
      <c r="T2321" s="193" t="str">
        <f>IFERROR(VLOOKUP(S2321,Sort!E:F,2,0),"")</f>
        <v/>
      </c>
      <c r="U2321" s="115" t="str">
        <f t="shared" si="239"/>
        <v/>
      </c>
      <c r="V2321" s="202" t="s">
        <v>422</v>
      </c>
      <c r="W2321" s="202"/>
      <c r="X2321" s="202"/>
      <c r="Y2321" s="202"/>
      <c r="Z2321" s="193"/>
      <c r="AA2321" s="193" t="s">
        <v>362</v>
      </c>
      <c r="AB2321" s="203"/>
      <c r="AC2321" s="204" t="str">
        <f t="shared" si="240"/>
        <v>CLOSE</v>
      </c>
      <c r="AD2321" s="47" t="str">
        <f t="array" ref="AD2321">IF(D2321="","",INDEX(HM_Unit!$D$1:$AE$1,MATCH(C2321,HM_Unit!$D$2:$AE$2,0)))</f>
        <v/>
      </c>
      <c r="AE2321" s="46"/>
      <c r="AF2321" s="46"/>
      <c r="AG2321" s="46"/>
      <c r="AH2321" s="46"/>
      <c r="AI2321" s="46"/>
      <c r="AJ2321" s="46"/>
      <c r="AK2321" s="46"/>
    </row>
    <row r="2322" spans="1:37" ht="12" customHeight="1">
      <c r="A2322" s="46" t="str">
        <f>IFERROR(VLOOKUP(D2322,Sort!B:D,3,0),"")</f>
        <v/>
      </c>
      <c r="B2322" s="190" t="str">
        <f t="shared" si="234"/>
        <v>0CLOSE</v>
      </c>
      <c r="C2322" s="196"/>
      <c r="D2322" s="193"/>
      <c r="E2322" s="193" t="str">
        <f>IFERROR(VLOOKUP(D2322,Sort!B:C,2,0),"")</f>
        <v/>
      </c>
      <c r="F2322" s="194"/>
      <c r="G2322" s="195" t="str">
        <f t="shared" si="235"/>
        <v/>
      </c>
      <c r="H2322" s="243"/>
      <c r="I2322" s="197"/>
      <c r="J2322" s="243"/>
      <c r="K2322" s="197"/>
      <c r="L2322" s="198" t="str">
        <f t="shared" si="236"/>
        <v/>
      </c>
      <c r="M2322" s="199" t="str">
        <f t="shared" si="237"/>
        <v/>
      </c>
      <c r="N2322" s="200" t="str">
        <f t="shared" si="238"/>
        <v xml:space="preserve"> </v>
      </c>
      <c r="O2322" s="201"/>
      <c r="P2322" s="201"/>
      <c r="Q2322" s="202"/>
      <c r="R2322" s="202"/>
      <c r="S2322" s="202"/>
      <c r="T2322" s="193" t="str">
        <f>IFERROR(VLOOKUP(S2322,Sort!E:F,2,0),"")</f>
        <v/>
      </c>
      <c r="U2322" s="115" t="str">
        <f t="shared" si="239"/>
        <v/>
      </c>
      <c r="V2322" s="202" t="s">
        <v>422</v>
      </c>
      <c r="W2322" s="202"/>
      <c r="X2322" s="202"/>
      <c r="Y2322" s="202"/>
      <c r="Z2322" s="193"/>
      <c r="AA2322" s="193" t="s">
        <v>362</v>
      </c>
      <c r="AB2322" s="203"/>
      <c r="AC2322" s="204" t="str">
        <f t="shared" si="240"/>
        <v>CLOSE</v>
      </c>
      <c r="AD2322" s="47" t="str">
        <f t="array" ref="AD2322">IF(D2322="","",INDEX(HM_Unit!$D$1:$AE$1,MATCH(C2322,HM_Unit!$D$2:$AE$2,0)))</f>
        <v/>
      </c>
      <c r="AE2322" s="46"/>
      <c r="AF2322" s="46"/>
      <c r="AG2322" s="46"/>
      <c r="AH2322" s="46"/>
      <c r="AI2322" s="46"/>
      <c r="AJ2322" s="46"/>
      <c r="AK2322" s="46"/>
    </row>
    <row r="2323" spans="1:37" ht="12" customHeight="1">
      <c r="A2323" s="46" t="str">
        <f>IFERROR(VLOOKUP(D2323,Sort!B:D,3,0),"")</f>
        <v/>
      </c>
      <c r="B2323" s="190" t="str">
        <f t="shared" si="234"/>
        <v>0CLOSE</v>
      </c>
      <c r="C2323" s="196"/>
      <c r="D2323" s="193"/>
      <c r="E2323" s="193" t="str">
        <f>IFERROR(VLOOKUP(D2323,Sort!B:C,2,0),"")</f>
        <v/>
      </c>
      <c r="F2323" s="194"/>
      <c r="G2323" s="195" t="str">
        <f t="shared" si="235"/>
        <v/>
      </c>
      <c r="H2323" s="243"/>
      <c r="I2323" s="197"/>
      <c r="J2323" s="243"/>
      <c r="K2323" s="197"/>
      <c r="L2323" s="198" t="str">
        <f t="shared" si="236"/>
        <v/>
      </c>
      <c r="M2323" s="199" t="str">
        <f t="shared" si="237"/>
        <v/>
      </c>
      <c r="N2323" s="200" t="str">
        <f t="shared" si="238"/>
        <v xml:space="preserve"> </v>
      </c>
      <c r="O2323" s="201"/>
      <c r="P2323" s="201"/>
      <c r="Q2323" s="202"/>
      <c r="R2323" s="202"/>
      <c r="S2323" s="202"/>
      <c r="T2323" s="193" t="str">
        <f>IFERROR(VLOOKUP(S2323,Sort!E:F,2,0),"")</f>
        <v/>
      </c>
      <c r="U2323" s="115" t="str">
        <f t="shared" si="239"/>
        <v/>
      </c>
      <c r="V2323" s="202" t="s">
        <v>422</v>
      </c>
      <c r="W2323" s="202"/>
      <c r="X2323" s="202"/>
      <c r="Y2323" s="202"/>
      <c r="Z2323" s="193"/>
      <c r="AA2323" s="193" t="s">
        <v>362</v>
      </c>
      <c r="AB2323" s="203"/>
      <c r="AC2323" s="204" t="str">
        <f t="shared" si="240"/>
        <v>CLOSE</v>
      </c>
      <c r="AD2323" s="47" t="str">
        <f t="array" ref="AD2323">IF(D2323="","",INDEX(HM_Unit!$D$1:$AE$1,MATCH(C2323,HM_Unit!$D$2:$AE$2,0)))</f>
        <v/>
      </c>
      <c r="AE2323" s="46"/>
      <c r="AF2323" s="46"/>
      <c r="AG2323" s="46"/>
      <c r="AH2323" s="46"/>
      <c r="AI2323" s="46"/>
      <c r="AJ2323" s="46"/>
      <c r="AK2323" s="46"/>
    </row>
    <row r="2324" spans="1:37" ht="12" customHeight="1">
      <c r="A2324" s="46" t="str">
        <f>IFERROR(VLOOKUP(D2324,Sort!B:D,3,0),"")</f>
        <v/>
      </c>
      <c r="B2324" s="190" t="str">
        <f t="shared" si="234"/>
        <v>0CLOSE</v>
      </c>
      <c r="C2324" s="196"/>
      <c r="D2324" s="193"/>
      <c r="E2324" s="193" t="str">
        <f>IFERROR(VLOOKUP(D2324,Sort!B:C,2,0),"")</f>
        <v/>
      </c>
      <c r="F2324" s="194"/>
      <c r="G2324" s="195" t="str">
        <f t="shared" si="235"/>
        <v/>
      </c>
      <c r="H2324" s="243"/>
      <c r="I2324" s="197"/>
      <c r="J2324" s="243"/>
      <c r="K2324" s="197"/>
      <c r="L2324" s="198" t="str">
        <f t="shared" si="236"/>
        <v/>
      </c>
      <c r="M2324" s="199" t="str">
        <f t="shared" si="237"/>
        <v/>
      </c>
      <c r="N2324" s="200" t="str">
        <f t="shared" si="238"/>
        <v xml:space="preserve"> </v>
      </c>
      <c r="O2324" s="201"/>
      <c r="P2324" s="201"/>
      <c r="Q2324" s="202"/>
      <c r="R2324" s="202"/>
      <c r="S2324" s="202"/>
      <c r="T2324" s="193" t="str">
        <f>IFERROR(VLOOKUP(S2324,Sort!E:F,2,0),"")</f>
        <v/>
      </c>
      <c r="U2324" s="115" t="str">
        <f t="shared" si="239"/>
        <v/>
      </c>
      <c r="V2324" s="202" t="s">
        <v>422</v>
      </c>
      <c r="W2324" s="202"/>
      <c r="X2324" s="202"/>
      <c r="Y2324" s="202"/>
      <c r="Z2324" s="193"/>
      <c r="AA2324" s="193" t="s">
        <v>362</v>
      </c>
      <c r="AB2324" s="203"/>
      <c r="AC2324" s="204" t="str">
        <f t="shared" si="240"/>
        <v>CLOSE</v>
      </c>
      <c r="AD2324" s="47" t="str">
        <f t="array" ref="AD2324">IF(D2324="","",INDEX(HM_Unit!$D$1:$AE$1,MATCH(C2324,HM_Unit!$D$2:$AE$2,0)))</f>
        <v/>
      </c>
      <c r="AE2324" s="46"/>
      <c r="AF2324" s="46"/>
      <c r="AG2324" s="46"/>
      <c r="AH2324" s="46"/>
      <c r="AI2324" s="46"/>
      <c r="AJ2324" s="46"/>
      <c r="AK2324" s="46"/>
    </row>
    <row r="2325" spans="1:37" ht="12" customHeight="1">
      <c r="A2325" s="46" t="str">
        <f>IFERROR(VLOOKUP(D2325,Sort!B:D,3,0),"")</f>
        <v/>
      </c>
      <c r="B2325" s="190" t="str">
        <f t="shared" si="234"/>
        <v>0CLOSE</v>
      </c>
      <c r="C2325" s="196"/>
      <c r="D2325" s="193"/>
      <c r="E2325" s="193" t="str">
        <f>IFERROR(VLOOKUP(D2325,Sort!B:C,2,0),"")</f>
        <v/>
      </c>
      <c r="F2325" s="194"/>
      <c r="G2325" s="195" t="str">
        <f t="shared" si="235"/>
        <v/>
      </c>
      <c r="H2325" s="243"/>
      <c r="I2325" s="197"/>
      <c r="J2325" s="243"/>
      <c r="K2325" s="197"/>
      <c r="L2325" s="198" t="str">
        <f t="shared" si="236"/>
        <v/>
      </c>
      <c r="M2325" s="199" t="str">
        <f t="shared" si="237"/>
        <v/>
      </c>
      <c r="N2325" s="200" t="str">
        <f t="shared" si="238"/>
        <v xml:space="preserve"> </v>
      </c>
      <c r="O2325" s="201"/>
      <c r="P2325" s="201"/>
      <c r="Q2325" s="202"/>
      <c r="R2325" s="202"/>
      <c r="S2325" s="202"/>
      <c r="T2325" s="193" t="str">
        <f>IFERROR(VLOOKUP(S2325,Sort!E:F,2,0),"")</f>
        <v/>
      </c>
      <c r="U2325" s="115" t="str">
        <f t="shared" si="239"/>
        <v/>
      </c>
      <c r="V2325" s="202" t="s">
        <v>422</v>
      </c>
      <c r="W2325" s="202"/>
      <c r="X2325" s="202"/>
      <c r="Y2325" s="202"/>
      <c r="Z2325" s="193"/>
      <c r="AA2325" s="193" t="s">
        <v>362</v>
      </c>
      <c r="AB2325" s="203"/>
      <c r="AC2325" s="204" t="str">
        <f t="shared" si="240"/>
        <v>CLOSE</v>
      </c>
      <c r="AD2325" s="47" t="str">
        <f t="array" ref="AD2325">IF(D2325="","",INDEX(HM_Unit!$D$1:$AE$1,MATCH(C2325,HM_Unit!$D$2:$AE$2,0)))</f>
        <v/>
      </c>
      <c r="AE2325" s="46"/>
      <c r="AF2325" s="46"/>
      <c r="AG2325" s="46"/>
      <c r="AH2325" s="46"/>
      <c r="AI2325" s="46"/>
      <c r="AJ2325" s="46"/>
      <c r="AK2325" s="46"/>
    </row>
    <row r="2326" spans="1:37" ht="12" customHeight="1">
      <c r="A2326" s="46" t="str">
        <f>IFERROR(VLOOKUP(D2326,Sort!B:D,3,0),"")</f>
        <v/>
      </c>
      <c r="B2326" s="190" t="str">
        <f t="shared" si="234"/>
        <v>0CLOSE</v>
      </c>
      <c r="C2326" s="196"/>
      <c r="D2326" s="193"/>
      <c r="E2326" s="193" t="str">
        <f>IFERROR(VLOOKUP(D2326,Sort!B:C,2,0),"")</f>
        <v/>
      </c>
      <c r="F2326" s="194"/>
      <c r="G2326" s="195" t="str">
        <f t="shared" si="235"/>
        <v/>
      </c>
      <c r="H2326" s="243"/>
      <c r="I2326" s="197"/>
      <c r="J2326" s="243"/>
      <c r="K2326" s="197"/>
      <c r="L2326" s="198" t="str">
        <f t="shared" si="236"/>
        <v/>
      </c>
      <c r="M2326" s="199" t="str">
        <f t="shared" si="237"/>
        <v/>
      </c>
      <c r="N2326" s="200" t="str">
        <f t="shared" si="238"/>
        <v xml:space="preserve"> </v>
      </c>
      <c r="O2326" s="201"/>
      <c r="P2326" s="201"/>
      <c r="Q2326" s="202"/>
      <c r="R2326" s="202"/>
      <c r="S2326" s="202"/>
      <c r="T2326" s="193" t="str">
        <f>IFERROR(VLOOKUP(S2326,Sort!E:F,2,0),"")</f>
        <v/>
      </c>
      <c r="U2326" s="115" t="str">
        <f t="shared" si="239"/>
        <v/>
      </c>
      <c r="V2326" s="202" t="s">
        <v>422</v>
      </c>
      <c r="W2326" s="202"/>
      <c r="X2326" s="202"/>
      <c r="Y2326" s="202"/>
      <c r="Z2326" s="193"/>
      <c r="AA2326" s="193" t="s">
        <v>362</v>
      </c>
      <c r="AB2326" s="203"/>
      <c r="AC2326" s="204" t="str">
        <f t="shared" si="240"/>
        <v>CLOSE</v>
      </c>
      <c r="AD2326" s="47" t="str">
        <f t="array" ref="AD2326">IF(D2326="","",INDEX(HM_Unit!$D$1:$AE$1,MATCH(C2326,HM_Unit!$D$2:$AE$2,0)))</f>
        <v/>
      </c>
      <c r="AE2326" s="46"/>
      <c r="AF2326" s="46"/>
      <c r="AG2326" s="46"/>
      <c r="AH2326" s="46"/>
      <c r="AI2326" s="46"/>
      <c r="AJ2326" s="46"/>
      <c r="AK2326" s="46"/>
    </row>
    <row r="2327" spans="1:37" ht="12" customHeight="1">
      <c r="A2327" s="46" t="str">
        <f>IFERROR(VLOOKUP(D2327,Sort!B:D,3,0),"")</f>
        <v/>
      </c>
      <c r="B2327" s="190" t="str">
        <f t="shared" si="234"/>
        <v>0CLOSE</v>
      </c>
      <c r="C2327" s="196"/>
      <c r="D2327" s="193"/>
      <c r="E2327" s="193" t="str">
        <f>IFERROR(VLOOKUP(D2327,Sort!B:C,2,0),"")</f>
        <v/>
      </c>
      <c r="F2327" s="194"/>
      <c r="G2327" s="195" t="str">
        <f t="shared" si="235"/>
        <v/>
      </c>
      <c r="H2327" s="243"/>
      <c r="I2327" s="197"/>
      <c r="J2327" s="243"/>
      <c r="K2327" s="197"/>
      <c r="L2327" s="198" t="str">
        <f t="shared" si="236"/>
        <v/>
      </c>
      <c r="M2327" s="199" t="str">
        <f t="shared" si="237"/>
        <v/>
      </c>
      <c r="N2327" s="200" t="str">
        <f t="shared" si="238"/>
        <v xml:space="preserve"> </v>
      </c>
      <c r="O2327" s="201"/>
      <c r="P2327" s="201"/>
      <c r="Q2327" s="202"/>
      <c r="R2327" s="202"/>
      <c r="S2327" s="202"/>
      <c r="T2327" s="193" t="str">
        <f>IFERROR(VLOOKUP(S2327,Sort!E:F,2,0),"")</f>
        <v/>
      </c>
      <c r="U2327" s="115" t="str">
        <f t="shared" si="239"/>
        <v/>
      </c>
      <c r="V2327" s="202" t="s">
        <v>422</v>
      </c>
      <c r="W2327" s="202"/>
      <c r="X2327" s="202"/>
      <c r="Y2327" s="202"/>
      <c r="Z2327" s="193"/>
      <c r="AA2327" s="193" t="s">
        <v>362</v>
      </c>
      <c r="AB2327" s="203"/>
      <c r="AC2327" s="204" t="str">
        <f t="shared" si="240"/>
        <v>CLOSE</v>
      </c>
      <c r="AD2327" s="47" t="str">
        <f t="array" ref="AD2327">IF(D2327="","",INDEX(HM_Unit!$D$1:$AE$1,MATCH(C2327,HM_Unit!$D$2:$AE$2,0)))</f>
        <v/>
      </c>
      <c r="AE2327" s="46"/>
      <c r="AF2327" s="46"/>
      <c r="AG2327" s="46"/>
      <c r="AH2327" s="46"/>
      <c r="AI2327" s="46"/>
      <c r="AJ2327" s="46"/>
      <c r="AK2327" s="46"/>
    </row>
    <row r="2328" spans="1:37" ht="12" customHeight="1">
      <c r="A2328" s="46" t="str">
        <f>IFERROR(VLOOKUP(D2328,Sort!B:D,3,0),"")</f>
        <v/>
      </c>
      <c r="B2328" s="190" t="str">
        <f t="shared" si="234"/>
        <v>0CLOSE</v>
      </c>
      <c r="C2328" s="196"/>
      <c r="D2328" s="193"/>
      <c r="E2328" s="193" t="str">
        <f>IFERROR(VLOOKUP(D2328,Sort!B:C,2,0),"")</f>
        <v/>
      </c>
      <c r="F2328" s="194"/>
      <c r="G2328" s="195" t="str">
        <f t="shared" si="235"/>
        <v/>
      </c>
      <c r="H2328" s="243"/>
      <c r="I2328" s="197"/>
      <c r="J2328" s="243"/>
      <c r="K2328" s="197"/>
      <c r="L2328" s="198" t="str">
        <f t="shared" si="236"/>
        <v/>
      </c>
      <c r="M2328" s="199" t="str">
        <f t="shared" si="237"/>
        <v/>
      </c>
      <c r="N2328" s="200" t="str">
        <f t="shared" si="238"/>
        <v xml:space="preserve"> </v>
      </c>
      <c r="O2328" s="201"/>
      <c r="P2328" s="201"/>
      <c r="Q2328" s="202"/>
      <c r="R2328" s="202"/>
      <c r="S2328" s="202"/>
      <c r="T2328" s="193" t="str">
        <f>IFERROR(VLOOKUP(S2328,Sort!E:F,2,0),"")</f>
        <v/>
      </c>
      <c r="U2328" s="115" t="str">
        <f t="shared" si="239"/>
        <v/>
      </c>
      <c r="V2328" s="202" t="s">
        <v>422</v>
      </c>
      <c r="W2328" s="202"/>
      <c r="X2328" s="202"/>
      <c r="Y2328" s="202"/>
      <c r="Z2328" s="193"/>
      <c r="AA2328" s="193" t="s">
        <v>362</v>
      </c>
      <c r="AB2328" s="203"/>
      <c r="AC2328" s="204" t="str">
        <f t="shared" si="240"/>
        <v>CLOSE</v>
      </c>
      <c r="AD2328" s="47" t="str">
        <f t="array" ref="AD2328">IF(D2328="","",INDEX(HM_Unit!$D$1:$AE$1,MATCH(C2328,HM_Unit!$D$2:$AE$2,0)))</f>
        <v/>
      </c>
      <c r="AE2328" s="46"/>
      <c r="AF2328" s="46"/>
      <c r="AG2328" s="46"/>
      <c r="AH2328" s="46"/>
      <c r="AI2328" s="46"/>
      <c r="AJ2328" s="46"/>
      <c r="AK2328" s="46"/>
    </row>
    <row r="2329" spans="1:37" ht="12" customHeight="1">
      <c r="A2329" s="46" t="str">
        <f>IFERROR(VLOOKUP(D2329,Sort!B:D,3,0),"")</f>
        <v/>
      </c>
      <c r="B2329" s="190" t="str">
        <f t="shared" si="234"/>
        <v>0CLOSE</v>
      </c>
      <c r="C2329" s="196"/>
      <c r="D2329" s="193"/>
      <c r="E2329" s="193" t="str">
        <f>IFERROR(VLOOKUP(D2329,Sort!B:C,2,0),"")</f>
        <v/>
      </c>
      <c r="F2329" s="194"/>
      <c r="G2329" s="195" t="str">
        <f t="shared" si="235"/>
        <v/>
      </c>
      <c r="H2329" s="243"/>
      <c r="I2329" s="197"/>
      <c r="J2329" s="243"/>
      <c r="K2329" s="197"/>
      <c r="L2329" s="198" t="str">
        <f t="shared" si="236"/>
        <v/>
      </c>
      <c r="M2329" s="199" t="str">
        <f t="shared" si="237"/>
        <v/>
      </c>
      <c r="N2329" s="200" t="str">
        <f t="shared" si="238"/>
        <v xml:space="preserve"> </v>
      </c>
      <c r="O2329" s="201"/>
      <c r="P2329" s="201"/>
      <c r="Q2329" s="202"/>
      <c r="R2329" s="202"/>
      <c r="S2329" s="202"/>
      <c r="T2329" s="193" t="str">
        <f>IFERROR(VLOOKUP(S2329,Sort!E:F,2,0),"")</f>
        <v/>
      </c>
      <c r="U2329" s="115" t="str">
        <f t="shared" si="239"/>
        <v/>
      </c>
      <c r="V2329" s="202" t="s">
        <v>422</v>
      </c>
      <c r="W2329" s="202"/>
      <c r="X2329" s="202"/>
      <c r="Y2329" s="202"/>
      <c r="Z2329" s="193"/>
      <c r="AA2329" s="193" t="s">
        <v>362</v>
      </c>
      <c r="AB2329" s="203"/>
      <c r="AC2329" s="204" t="str">
        <f t="shared" si="240"/>
        <v>CLOSE</v>
      </c>
      <c r="AD2329" s="47" t="str">
        <f t="array" ref="AD2329">IF(D2329="","",INDEX(HM_Unit!$D$1:$AE$1,MATCH(C2329,HM_Unit!$D$2:$AE$2,0)))</f>
        <v/>
      </c>
      <c r="AE2329" s="46"/>
      <c r="AF2329" s="46"/>
      <c r="AG2329" s="46"/>
      <c r="AH2329" s="46"/>
      <c r="AI2329" s="46"/>
      <c r="AJ2329" s="46"/>
      <c r="AK2329" s="46"/>
    </row>
    <row r="2330" spans="1:37" ht="12" customHeight="1">
      <c r="A2330" s="46" t="str">
        <f>IFERROR(VLOOKUP(D2330,Sort!B:D,3,0),"")</f>
        <v/>
      </c>
      <c r="B2330" s="190" t="str">
        <f t="shared" si="234"/>
        <v>0CLOSE</v>
      </c>
      <c r="C2330" s="196"/>
      <c r="D2330" s="193"/>
      <c r="E2330" s="193" t="str">
        <f>IFERROR(VLOOKUP(D2330,Sort!B:C,2,0),"")</f>
        <v/>
      </c>
      <c r="F2330" s="194"/>
      <c r="G2330" s="195" t="str">
        <f t="shared" si="235"/>
        <v/>
      </c>
      <c r="H2330" s="243"/>
      <c r="I2330" s="197"/>
      <c r="J2330" s="243"/>
      <c r="K2330" s="197"/>
      <c r="L2330" s="198" t="str">
        <f t="shared" si="236"/>
        <v/>
      </c>
      <c r="M2330" s="199" t="str">
        <f t="shared" si="237"/>
        <v/>
      </c>
      <c r="N2330" s="200" t="str">
        <f t="shared" si="238"/>
        <v xml:space="preserve"> </v>
      </c>
      <c r="O2330" s="201"/>
      <c r="P2330" s="201"/>
      <c r="Q2330" s="202"/>
      <c r="R2330" s="202"/>
      <c r="S2330" s="202"/>
      <c r="T2330" s="193" t="str">
        <f>IFERROR(VLOOKUP(S2330,Sort!E:F,2,0),"")</f>
        <v/>
      </c>
      <c r="U2330" s="115" t="str">
        <f t="shared" si="239"/>
        <v/>
      </c>
      <c r="V2330" s="202" t="s">
        <v>422</v>
      </c>
      <c r="W2330" s="202"/>
      <c r="X2330" s="202"/>
      <c r="Y2330" s="202"/>
      <c r="Z2330" s="193"/>
      <c r="AA2330" s="193" t="s">
        <v>362</v>
      </c>
      <c r="AB2330" s="203"/>
      <c r="AC2330" s="204" t="str">
        <f t="shared" si="240"/>
        <v>CLOSE</v>
      </c>
      <c r="AD2330" s="47" t="str">
        <f t="array" ref="AD2330">IF(D2330="","",INDEX(HM_Unit!$D$1:$AE$1,MATCH(C2330,HM_Unit!$D$2:$AE$2,0)))</f>
        <v/>
      </c>
      <c r="AE2330" s="46"/>
      <c r="AF2330" s="46"/>
      <c r="AG2330" s="46"/>
      <c r="AH2330" s="46"/>
      <c r="AI2330" s="46"/>
      <c r="AJ2330" s="46"/>
      <c r="AK2330" s="46"/>
    </row>
    <row r="2331" spans="1:37" ht="12" customHeight="1">
      <c r="A2331" s="46" t="str">
        <f>IFERROR(VLOOKUP(D2331,Sort!B:D,3,0),"")</f>
        <v/>
      </c>
      <c r="B2331" s="190" t="str">
        <f t="shared" si="234"/>
        <v>0CLOSE</v>
      </c>
      <c r="C2331" s="196"/>
      <c r="D2331" s="193"/>
      <c r="E2331" s="193" t="str">
        <f>IFERROR(VLOOKUP(D2331,Sort!B:C,2,0),"")</f>
        <v/>
      </c>
      <c r="F2331" s="194"/>
      <c r="G2331" s="195" t="str">
        <f t="shared" si="235"/>
        <v/>
      </c>
      <c r="H2331" s="243"/>
      <c r="I2331" s="197"/>
      <c r="J2331" s="243"/>
      <c r="K2331" s="197"/>
      <c r="L2331" s="198" t="str">
        <f t="shared" si="236"/>
        <v/>
      </c>
      <c r="M2331" s="199" t="str">
        <f t="shared" si="237"/>
        <v/>
      </c>
      <c r="N2331" s="200" t="str">
        <f t="shared" si="238"/>
        <v xml:space="preserve"> </v>
      </c>
      <c r="O2331" s="201"/>
      <c r="P2331" s="201"/>
      <c r="Q2331" s="202"/>
      <c r="R2331" s="202"/>
      <c r="S2331" s="202"/>
      <c r="T2331" s="193" t="str">
        <f>IFERROR(VLOOKUP(S2331,Sort!E:F,2,0),"")</f>
        <v/>
      </c>
      <c r="U2331" s="115" t="str">
        <f t="shared" si="239"/>
        <v/>
      </c>
      <c r="V2331" s="202" t="s">
        <v>422</v>
      </c>
      <c r="W2331" s="202"/>
      <c r="X2331" s="202"/>
      <c r="Y2331" s="202"/>
      <c r="Z2331" s="193"/>
      <c r="AA2331" s="193" t="s">
        <v>362</v>
      </c>
      <c r="AB2331" s="203"/>
      <c r="AC2331" s="204" t="str">
        <f t="shared" si="240"/>
        <v>CLOSE</v>
      </c>
      <c r="AD2331" s="47" t="str">
        <f t="array" ref="AD2331">IF(D2331="","",INDEX(HM_Unit!$D$1:$AE$1,MATCH(C2331,HM_Unit!$D$2:$AE$2,0)))</f>
        <v/>
      </c>
      <c r="AE2331" s="46"/>
      <c r="AF2331" s="46"/>
      <c r="AG2331" s="46"/>
      <c r="AH2331" s="46"/>
      <c r="AI2331" s="46"/>
      <c r="AJ2331" s="46"/>
      <c r="AK2331" s="46"/>
    </row>
    <row r="2332" spans="1:37" ht="12" customHeight="1">
      <c r="A2332" s="46" t="str">
        <f>IFERROR(VLOOKUP(D2332,Sort!B:D,3,0),"")</f>
        <v/>
      </c>
      <c r="B2332" s="190" t="str">
        <f t="shared" si="234"/>
        <v>0CLOSE</v>
      </c>
      <c r="C2332" s="196"/>
      <c r="D2332" s="193"/>
      <c r="E2332" s="193" t="str">
        <f>IFERROR(VLOOKUP(D2332,Sort!B:C,2,0),"")</f>
        <v/>
      </c>
      <c r="F2332" s="194"/>
      <c r="G2332" s="195" t="str">
        <f t="shared" si="235"/>
        <v/>
      </c>
      <c r="H2332" s="243"/>
      <c r="I2332" s="197"/>
      <c r="J2332" s="243"/>
      <c r="K2332" s="197"/>
      <c r="L2332" s="198" t="str">
        <f t="shared" si="236"/>
        <v/>
      </c>
      <c r="M2332" s="199" t="str">
        <f t="shared" si="237"/>
        <v/>
      </c>
      <c r="N2332" s="200" t="str">
        <f t="shared" si="238"/>
        <v xml:space="preserve"> </v>
      </c>
      <c r="O2332" s="201"/>
      <c r="P2332" s="201"/>
      <c r="Q2332" s="202"/>
      <c r="R2332" s="202"/>
      <c r="S2332" s="202"/>
      <c r="T2332" s="193" t="str">
        <f>IFERROR(VLOOKUP(S2332,Sort!E:F,2,0),"")</f>
        <v/>
      </c>
      <c r="U2332" s="115" t="str">
        <f t="shared" si="239"/>
        <v/>
      </c>
      <c r="V2332" s="202" t="s">
        <v>422</v>
      </c>
      <c r="W2332" s="202"/>
      <c r="X2332" s="202"/>
      <c r="Y2332" s="202"/>
      <c r="Z2332" s="193"/>
      <c r="AA2332" s="193" t="s">
        <v>362</v>
      </c>
      <c r="AB2332" s="203"/>
      <c r="AC2332" s="204" t="str">
        <f t="shared" si="240"/>
        <v>CLOSE</v>
      </c>
      <c r="AD2332" s="47" t="str">
        <f t="array" ref="AD2332">IF(D2332="","",INDEX(HM_Unit!$D$1:$AE$1,MATCH(C2332,HM_Unit!$D$2:$AE$2,0)))</f>
        <v/>
      </c>
      <c r="AE2332" s="46"/>
      <c r="AF2332" s="46"/>
      <c r="AG2332" s="46"/>
      <c r="AH2332" s="46"/>
      <c r="AI2332" s="46"/>
      <c r="AJ2332" s="46"/>
      <c r="AK2332" s="46"/>
    </row>
    <row r="2333" spans="1:37" ht="12" customHeight="1">
      <c r="A2333" s="46" t="str">
        <f>IFERROR(VLOOKUP(D2333,Sort!B:D,3,0),"")</f>
        <v/>
      </c>
      <c r="B2333" s="190" t="str">
        <f t="shared" si="234"/>
        <v>0CLOSE</v>
      </c>
      <c r="C2333" s="196"/>
      <c r="D2333" s="193"/>
      <c r="E2333" s="193" t="str">
        <f>IFERROR(VLOOKUP(D2333,Sort!B:C,2,0),"")</f>
        <v/>
      </c>
      <c r="F2333" s="194"/>
      <c r="G2333" s="195" t="str">
        <f t="shared" si="235"/>
        <v/>
      </c>
      <c r="H2333" s="243"/>
      <c r="I2333" s="197"/>
      <c r="J2333" s="243"/>
      <c r="K2333" s="197"/>
      <c r="L2333" s="198" t="str">
        <f t="shared" si="236"/>
        <v/>
      </c>
      <c r="M2333" s="199" t="str">
        <f t="shared" si="237"/>
        <v/>
      </c>
      <c r="N2333" s="200" t="str">
        <f t="shared" si="238"/>
        <v xml:space="preserve"> </v>
      </c>
      <c r="O2333" s="201"/>
      <c r="P2333" s="201"/>
      <c r="Q2333" s="202"/>
      <c r="R2333" s="202"/>
      <c r="S2333" s="202"/>
      <c r="T2333" s="193" t="str">
        <f>IFERROR(VLOOKUP(S2333,Sort!E:F,2,0),"")</f>
        <v/>
      </c>
      <c r="U2333" s="115" t="str">
        <f t="shared" si="239"/>
        <v/>
      </c>
      <c r="V2333" s="202" t="s">
        <v>422</v>
      </c>
      <c r="W2333" s="202"/>
      <c r="X2333" s="202"/>
      <c r="Y2333" s="202"/>
      <c r="Z2333" s="193"/>
      <c r="AA2333" s="193" t="s">
        <v>362</v>
      </c>
      <c r="AB2333" s="203"/>
      <c r="AC2333" s="204" t="str">
        <f t="shared" si="240"/>
        <v>CLOSE</v>
      </c>
      <c r="AD2333" s="47" t="str">
        <f t="array" ref="AD2333">IF(D2333="","",INDEX(HM_Unit!$D$1:$AE$1,MATCH(C2333,HM_Unit!$D$2:$AE$2,0)))</f>
        <v/>
      </c>
      <c r="AE2333" s="46"/>
      <c r="AF2333" s="46"/>
      <c r="AG2333" s="46"/>
      <c r="AH2333" s="46"/>
      <c r="AI2333" s="46"/>
      <c r="AJ2333" s="46"/>
      <c r="AK2333" s="46"/>
    </row>
    <row r="2334" spans="1:37" ht="12" customHeight="1">
      <c r="A2334" s="46" t="str">
        <f>IFERROR(VLOOKUP(D2334,Sort!B:D,3,0),"")</f>
        <v/>
      </c>
      <c r="B2334" s="190" t="str">
        <f t="shared" si="234"/>
        <v>0CLOSE</v>
      </c>
      <c r="C2334" s="196"/>
      <c r="D2334" s="193"/>
      <c r="E2334" s="193" t="str">
        <f>IFERROR(VLOOKUP(D2334,Sort!B:C,2,0),"")</f>
        <v/>
      </c>
      <c r="F2334" s="194"/>
      <c r="G2334" s="195" t="str">
        <f t="shared" si="235"/>
        <v/>
      </c>
      <c r="H2334" s="243"/>
      <c r="I2334" s="197"/>
      <c r="J2334" s="243"/>
      <c r="K2334" s="197"/>
      <c r="L2334" s="198" t="str">
        <f t="shared" si="236"/>
        <v/>
      </c>
      <c r="M2334" s="199" t="str">
        <f t="shared" si="237"/>
        <v/>
      </c>
      <c r="N2334" s="200" t="str">
        <f t="shared" si="238"/>
        <v xml:space="preserve"> </v>
      </c>
      <c r="O2334" s="201"/>
      <c r="P2334" s="201"/>
      <c r="Q2334" s="202"/>
      <c r="R2334" s="202"/>
      <c r="S2334" s="202"/>
      <c r="T2334" s="193" t="str">
        <f>IFERROR(VLOOKUP(S2334,Sort!E:F,2,0),"")</f>
        <v/>
      </c>
      <c r="U2334" s="115" t="str">
        <f t="shared" si="239"/>
        <v/>
      </c>
      <c r="V2334" s="202" t="s">
        <v>422</v>
      </c>
      <c r="W2334" s="202"/>
      <c r="X2334" s="202"/>
      <c r="Y2334" s="202"/>
      <c r="Z2334" s="193"/>
      <c r="AA2334" s="193" t="s">
        <v>362</v>
      </c>
      <c r="AB2334" s="203"/>
      <c r="AC2334" s="204" t="str">
        <f t="shared" si="240"/>
        <v>CLOSE</v>
      </c>
      <c r="AD2334" s="47" t="str">
        <f t="array" ref="AD2334">IF(D2334="","",INDEX(HM_Unit!$D$1:$AE$1,MATCH(C2334,HM_Unit!$D$2:$AE$2,0)))</f>
        <v/>
      </c>
      <c r="AE2334" s="46"/>
      <c r="AF2334" s="46"/>
      <c r="AG2334" s="46"/>
      <c r="AH2334" s="46"/>
      <c r="AI2334" s="46"/>
      <c r="AJ2334" s="46"/>
      <c r="AK2334" s="46"/>
    </row>
    <row r="2335" spans="1:37" ht="12" customHeight="1">
      <c r="A2335" s="46" t="str">
        <f>IFERROR(VLOOKUP(D2335,Sort!B:D,3,0),"")</f>
        <v/>
      </c>
      <c r="B2335" s="190" t="str">
        <f t="shared" si="234"/>
        <v>0CLOSE</v>
      </c>
      <c r="C2335" s="196"/>
      <c r="D2335" s="193"/>
      <c r="E2335" s="193" t="str">
        <f>IFERROR(VLOOKUP(D2335,Sort!B:C,2,0),"")</f>
        <v/>
      </c>
      <c r="F2335" s="194"/>
      <c r="G2335" s="195" t="str">
        <f t="shared" si="235"/>
        <v/>
      </c>
      <c r="H2335" s="243"/>
      <c r="I2335" s="197"/>
      <c r="J2335" s="243"/>
      <c r="K2335" s="197"/>
      <c r="L2335" s="198" t="str">
        <f t="shared" si="236"/>
        <v/>
      </c>
      <c r="M2335" s="199" t="str">
        <f t="shared" si="237"/>
        <v/>
      </c>
      <c r="N2335" s="200" t="str">
        <f t="shared" si="238"/>
        <v xml:space="preserve"> </v>
      </c>
      <c r="O2335" s="201"/>
      <c r="P2335" s="201"/>
      <c r="Q2335" s="202"/>
      <c r="R2335" s="202"/>
      <c r="S2335" s="202"/>
      <c r="T2335" s="193" t="str">
        <f>IFERROR(VLOOKUP(S2335,Sort!E:F,2,0),"")</f>
        <v/>
      </c>
      <c r="U2335" s="115" t="str">
        <f t="shared" si="239"/>
        <v/>
      </c>
      <c r="V2335" s="202" t="s">
        <v>422</v>
      </c>
      <c r="W2335" s="202"/>
      <c r="X2335" s="202"/>
      <c r="Y2335" s="202"/>
      <c r="Z2335" s="193"/>
      <c r="AA2335" s="193" t="s">
        <v>362</v>
      </c>
      <c r="AB2335" s="203"/>
      <c r="AC2335" s="204" t="str">
        <f t="shared" si="240"/>
        <v>CLOSE</v>
      </c>
      <c r="AD2335" s="47" t="str">
        <f t="array" ref="AD2335">IF(D2335="","",INDEX(HM_Unit!$D$1:$AE$1,MATCH(C2335,HM_Unit!$D$2:$AE$2,0)))</f>
        <v/>
      </c>
      <c r="AE2335" s="46"/>
      <c r="AF2335" s="46"/>
      <c r="AG2335" s="46"/>
      <c r="AH2335" s="46"/>
      <c r="AI2335" s="46"/>
      <c r="AJ2335" s="46"/>
      <c r="AK2335" s="46"/>
    </row>
    <row r="2336" spans="1:37" ht="12" customHeight="1">
      <c r="A2336" s="46" t="str">
        <f>IFERROR(VLOOKUP(D2336,Sort!B:D,3,0),"")</f>
        <v/>
      </c>
      <c r="B2336" s="190" t="str">
        <f t="shared" si="234"/>
        <v>0CLOSE</v>
      </c>
      <c r="C2336" s="196"/>
      <c r="D2336" s="193"/>
      <c r="E2336" s="193" t="str">
        <f>IFERROR(VLOOKUP(D2336,Sort!B:C,2,0),"")</f>
        <v/>
      </c>
      <c r="F2336" s="194"/>
      <c r="G2336" s="195" t="str">
        <f t="shared" si="235"/>
        <v/>
      </c>
      <c r="H2336" s="243"/>
      <c r="I2336" s="197"/>
      <c r="J2336" s="243"/>
      <c r="K2336" s="197"/>
      <c r="L2336" s="198" t="str">
        <f t="shared" si="236"/>
        <v/>
      </c>
      <c r="M2336" s="199" t="str">
        <f t="shared" si="237"/>
        <v/>
      </c>
      <c r="N2336" s="200" t="str">
        <f t="shared" si="238"/>
        <v xml:space="preserve"> </v>
      </c>
      <c r="O2336" s="201"/>
      <c r="P2336" s="201"/>
      <c r="Q2336" s="202"/>
      <c r="R2336" s="202"/>
      <c r="S2336" s="202"/>
      <c r="T2336" s="193" t="str">
        <f>IFERROR(VLOOKUP(S2336,Sort!E:F,2,0),"")</f>
        <v/>
      </c>
      <c r="U2336" s="115" t="str">
        <f t="shared" si="239"/>
        <v/>
      </c>
      <c r="V2336" s="202" t="s">
        <v>422</v>
      </c>
      <c r="W2336" s="202"/>
      <c r="X2336" s="202"/>
      <c r="Y2336" s="202"/>
      <c r="Z2336" s="193"/>
      <c r="AA2336" s="193" t="s">
        <v>362</v>
      </c>
      <c r="AB2336" s="203"/>
      <c r="AC2336" s="204" t="str">
        <f t="shared" si="240"/>
        <v>CLOSE</v>
      </c>
      <c r="AD2336" s="47" t="str">
        <f t="array" ref="AD2336">IF(D2336="","",INDEX(HM_Unit!$D$1:$AE$1,MATCH(C2336,HM_Unit!$D$2:$AE$2,0)))</f>
        <v/>
      </c>
      <c r="AE2336" s="46"/>
      <c r="AF2336" s="46"/>
      <c r="AG2336" s="46"/>
      <c r="AH2336" s="46"/>
      <c r="AI2336" s="46"/>
      <c r="AJ2336" s="46"/>
      <c r="AK2336" s="46"/>
    </row>
    <row r="2337" spans="1:37" ht="12" customHeight="1">
      <c r="A2337" s="46" t="str">
        <f>IFERROR(VLOOKUP(D2337,Sort!B:D,3,0),"")</f>
        <v/>
      </c>
      <c r="B2337" s="190" t="str">
        <f t="shared" si="234"/>
        <v>0CLOSE</v>
      </c>
      <c r="C2337" s="196"/>
      <c r="D2337" s="193"/>
      <c r="E2337" s="193" t="str">
        <f>IFERROR(VLOOKUP(D2337,Sort!B:C,2,0),"")</f>
        <v/>
      </c>
      <c r="F2337" s="194"/>
      <c r="G2337" s="195" t="str">
        <f t="shared" si="235"/>
        <v/>
      </c>
      <c r="H2337" s="243"/>
      <c r="I2337" s="197"/>
      <c r="J2337" s="243"/>
      <c r="K2337" s="197"/>
      <c r="L2337" s="198" t="str">
        <f t="shared" si="236"/>
        <v/>
      </c>
      <c r="M2337" s="199" t="str">
        <f t="shared" si="237"/>
        <v/>
      </c>
      <c r="N2337" s="200" t="str">
        <f t="shared" si="238"/>
        <v xml:space="preserve"> </v>
      </c>
      <c r="O2337" s="201"/>
      <c r="P2337" s="201"/>
      <c r="Q2337" s="202"/>
      <c r="R2337" s="202"/>
      <c r="S2337" s="202"/>
      <c r="T2337" s="193" t="str">
        <f>IFERROR(VLOOKUP(S2337,Sort!E:F,2,0),"")</f>
        <v/>
      </c>
      <c r="U2337" s="115" t="str">
        <f t="shared" si="239"/>
        <v/>
      </c>
      <c r="V2337" s="202" t="s">
        <v>422</v>
      </c>
      <c r="W2337" s="202"/>
      <c r="X2337" s="202"/>
      <c r="Y2337" s="202"/>
      <c r="Z2337" s="193"/>
      <c r="AA2337" s="193" t="s">
        <v>362</v>
      </c>
      <c r="AB2337" s="203"/>
      <c r="AC2337" s="204" t="str">
        <f t="shared" si="240"/>
        <v>CLOSE</v>
      </c>
      <c r="AD2337" s="47" t="str">
        <f t="array" ref="AD2337">IF(D2337="","",INDEX(HM_Unit!$D$1:$AE$1,MATCH(C2337,HM_Unit!$D$2:$AE$2,0)))</f>
        <v/>
      </c>
      <c r="AE2337" s="46"/>
      <c r="AF2337" s="46"/>
      <c r="AG2337" s="46"/>
      <c r="AH2337" s="46"/>
      <c r="AI2337" s="46"/>
      <c r="AJ2337" s="46"/>
      <c r="AK2337" s="46"/>
    </row>
    <row r="2338" spans="1:37" ht="12" customHeight="1">
      <c r="A2338" s="46" t="str">
        <f>IFERROR(VLOOKUP(D2338,Sort!B:D,3,0),"")</f>
        <v/>
      </c>
      <c r="B2338" s="190" t="str">
        <f t="shared" si="234"/>
        <v>0CLOSE</v>
      </c>
      <c r="C2338" s="196"/>
      <c r="D2338" s="193"/>
      <c r="E2338" s="193" t="str">
        <f>IFERROR(VLOOKUP(D2338,Sort!B:C,2,0),"")</f>
        <v/>
      </c>
      <c r="F2338" s="194"/>
      <c r="G2338" s="195" t="str">
        <f t="shared" si="235"/>
        <v/>
      </c>
      <c r="H2338" s="243"/>
      <c r="I2338" s="197"/>
      <c r="J2338" s="243"/>
      <c r="K2338" s="197"/>
      <c r="L2338" s="198" t="str">
        <f t="shared" si="236"/>
        <v/>
      </c>
      <c r="M2338" s="199" t="str">
        <f t="shared" si="237"/>
        <v/>
      </c>
      <c r="N2338" s="200" t="str">
        <f t="shared" si="238"/>
        <v xml:space="preserve"> </v>
      </c>
      <c r="O2338" s="201"/>
      <c r="P2338" s="201"/>
      <c r="Q2338" s="202"/>
      <c r="R2338" s="202"/>
      <c r="S2338" s="202"/>
      <c r="T2338" s="193" t="str">
        <f>IFERROR(VLOOKUP(S2338,Sort!E:F,2,0),"")</f>
        <v/>
      </c>
      <c r="U2338" s="115" t="str">
        <f t="shared" si="239"/>
        <v/>
      </c>
      <c r="V2338" s="202" t="s">
        <v>422</v>
      </c>
      <c r="W2338" s="202"/>
      <c r="X2338" s="202"/>
      <c r="Y2338" s="202"/>
      <c r="Z2338" s="193"/>
      <c r="AA2338" s="193" t="s">
        <v>362</v>
      </c>
      <c r="AB2338" s="203"/>
      <c r="AC2338" s="204" t="str">
        <f t="shared" si="240"/>
        <v>CLOSE</v>
      </c>
      <c r="AD2338" s="47" t="str">
        <f t="array" ref="AD2338">IF(D2338="","",INDEX(HM_Unit!$D$1:$AE$1,MATCH(C2338,HM_Unit!$D$2:$AE$2,0)))</f>
        <v/>
      </c>
      <c r="AE2338" s="46"/>
      <c r="AF2338" s="46"/>
      <c r="AG2338" s="46"/>
      <c r="AH2338" s="46"/>
      <c r="AI2338" s="46"/>
      <c r="AJ2338" s="46"/>
      <c r="AK2338" s="46"/>
    </row>
    <row r="2339" spans="1:37" ht="12" customHeight="1">
      <c r="A2339" s="46" t="str">
        <f>IFERROR(VLOOKUP(D2339,Sort!B:D,3,0),"")</f>
        <v/>
      </c>
      <c r="B2339" s="190" t="str">
        <f t="shared" si="234"/>
        <v>0CLOSE</v>
      </c>
      <c r="C2339" s="196"/>
      <c r="D2339" s="193"/>
      <c r="E2339" s="193" t="str">
        <f>IFERROR(VLOOKUP(D2339,Sort!B:C,2,0),"")</f>
        <v/>
      </c>
      <c r="F2339" s="194"/>
      <c r="G2339" s="195" t="str">
        <f t="shared" si="235"/>
        <v/>
      </c>
      <c r="H2339" s="243"/>
      <c r="I2339" s="197"/>
      <c r="J2339" s="243"/>
      <c r="K2339" s="197"/>
      <c r="L2339" s="198" t="str">
        <f t="shared" si="236"/>
        <v/>
      </c>
      <c r="M2339" s="199" t="str">
        <f t="shared" si="237"/>
        <v/>
      </c>
      <c r="N2339" s="200" t="str">
        <f t="shared" si="238"/>
        <v xml:space="preserve"> </v>
      </c>
      <c r="O2339" s="201"/>
      <c r="P2339" s="201"/>
      <c r="Q2339" s="202"/>
      <c r="R2339" s="202"/>
      <c r="S2339" s="202"/>
      <c r="T2339" s="193" t="str">
        <f>IFERROR(VLOOKUP(S2339,Sort!E:F,2,0),"")</f>
        <v/>
      </c>
      <c r="U2339" s="115" t="str">
        <f t="shared" si="239"/>
        <v/>
      </c>
      <c r="V2339" s="202" t="s">
        <v>422</v>
      </c>
      <c r="W2339" s="202"/>
      <c r="X2339" s="202"/>
      <c r="Y2339" s="202"/>
      <c r="Z2339" s="193"/>
      <c r="AA2339" s="193" t="s">
        <v>362</v>
      </c>
      <c r="AB2339" s="203"/>
      <c r="AC2339" s="204" t="str">
        <f t="shared" si="240"/>
        <v>CLOSE</v>
      </c>
      <c r="AD2339" s="47" t="str">
        <f t="array" ref="AD2339">IF(D2339="","",INDEX(HM_Unit!$D$1:$AE$1,MATCH(C2339,HM_Unit!$D$2:$AE$2,0)))</f>
        <v/>
      </c>
      <c r="AE2339" s="46"/>
      <c r="AF2339" s="46"/>
      <c r="AG2339" s="46"/>
      <c r="AH2339" s="46"/>
      <c r="AI2339" s="46"/>
      <c r="AJ2339" s="46"/>
      <c r="AK2339" s="46"/>
    </row>
    <row r="2340" spans="1:37" ht="12" customHeight="1">
      <c r="A2340" s="46" t="str">
        <f>IFERROR(VLOOKUP(D2340,Sort!B:D,3,0),"")</f>
        <v/>
      </c>
      <c r="B2340" s="190" t="str">
        <f t="shared" si="234"/>
        <v>0CLOSE</v>
      </c>
      <c r="C2340" s="196"/>
      <c r="D2340" s="193"/>
      <c r="E2340" s="193" t="str">
        <f>IFERROR(VLOOKUP(D2340,Sort!B:C,2,0),"")</f>
        <v/>
      </c>
      <c r="F2340" s="194"/>
      <c r="G2340" s="195" t="str">
        <f t="shared" si="235"/>
        <v/>
      </c>
      <c r="H2340" s="243"/>
      <c r="I2340" s="197"/>
      <c r="J2340" s="243"/>
      <c r="K2340" s="197"/>
      <c r="L2340" s="198" t="str">
        <f t="shared" si="236"/>
        <v/>
      </c>
      <c r="M2340" s="199" t="str">
        <f t="shared" si="237"/>
        <v/>
      </c>
      <c r="N2340" s="200" t="str">
        <f t="shared" si="238"/>
        <v xml:space="preserve"> </v>
      </c>
      <c r="O2340" s="201"/>
      <c r="P2340" s="201"/>
      <c r="Q2340" s="202"/>
      <c r="R2340" s="202"/>
      <c r="S2340" s="202"/>
      <c r="T2340" s="193" t="str">
        <f>IFERROR(VLOOKUP(S2340,Sort!E:F,2,0),"")</f>
        <v/>
      </c>
      <c r="U2340" s="115" t="str">
        <f t="shared" si="239"/>
        <v/>
      </c>
      <c r="V2340" s="202" t="s">
        <v>422</v>
      </c>
      <c r="W2340" s="202"/>
      <c r="X2340" s="202"/>
      <c r="Y2340" s="202"/>
      <c r="Z2340" s="193"/>
      <c r="AA2340" s="193" t="s">
        <v>362</v>
      </c>
      <c r="AB2340" s="203"/>
      <c r="AC2340" s="204" t="str">
        <f t="shared" si="240"/>
        <v>CLOSE</v>
      </c>
      <c r="AD2340" s="47" t="str">
        <f t="array" ref="AD2340">IF(D2340="","",INDEX(HM_Unit!$D$1:$AE$1,MATCH(C2340,HM_Unit!$D$2:$AE$2,0)))</f>
        <v/>
      </c>
      <c r="AE2340" s="46"/>
      <c r="AF2340" s="46"/>
      <c r="AG2340" s="46"/>
      <c r="AH2340" s="46"/>
      <c r="AI2340" s="46"/>
      <c r="AJ2340" s="46"/>
      <c r="AK2340" s="46"/>
    </row>
    <row r="2341" spans="1:37" ht="12" customHeight="1">
      <c r="A2341" s="46" t="str">
        <f>IFERROR(VLOOKUP(D2341,Sort!B:D,3,0),"")</f>
        <v/>
      </c>
      <c r="B2341" s="190" t="str">
        <f t="shared" si="234"/>
        <v>0CLOSE</v>
      </c>
      <c r="C2341" s="196"/>
      <c r="D2341" s="193"/>
      <c r="E2341" s="193" t="str">
        <f>IFERROR(VLOOKUP(D2341,Sort!B:C,2,0),"")</f>
        <v/>
      </c>
      <c r="F2341" s="194"/>
      <c r="G2341" s="195" t="str">
        <f t="shared" si="235"/>
        <v/>
      </c>
      <c r="H2341" s="243"/>
      <c r="I2341" s="197"/>
      <c r="J2341" s="243"/>
      <c r="K2341" s="197"/>
      <c r="L2341" s="198" t="str">
        <f t="shared" si="236"/>
        <v/>
      </c>
      <c r="M2341" s="199" t="str">
        <f t="shared" si="237"/>
        <v/>
      </c>
      <c r="N2341" s="200" t="str">
        <f t="shared" si="238"/>
        <v xml:space="preserve"> </v>
      </c>
      <c r="O2341" s="201"/>
      <c r="P2341" s="201"/>
      <c r="Q2341" s="202"/>
      <c r="R2341" s="202"/>
      <c r="S2341" s="202"/>
      <c r="T2341" s="193" t="str">
        <f>IFERROR(VLOOKUP(S2341,Sort!E:F,2,0),"")</f>
        <v/>
      </c>
      <c r="U2341" s="115" t="str">
        <f t="shared" si="239"/>
        <v/>
      </c>
      <c r="V2341" s="202" t="s">
        <v>422</v>
      </c>
      <c r="W2341" s="202"/>
      <c r="X2341" s="202"/>
      <c r="Y2341" s="202"/>
      <c r="Z2341" s="193"/>
      <c r="AA2341" s="193" t="s">
        <v>362</v>
      </c>
      <c r="AB2341" s="203"/>
      <c r="AC2341" s="204" t="str">
        <f t="shared" si="240"/>
        <v>CLOSE</v>
      </c>
      <c r="AD2341" s="47" t="str">
        <f t="array" ref="AD2341">IF(D2341="","",INDEX(HM_Unit!$D$1:$AE$1,MATCH(C2341,HM_Unit!$D$2:$AE$2,0)))</f>
        <v/>
      </c>
      <c r="AE2341" s="46"/>
      <c r="AF2341" s="46"/>
      <c r="AG2341" s="46"/>
      <c r="AH2341" s="46"/>
      <c r="AI2341" s="46"/>
      <c r="AJ2341" s="46"/>
      <c r="AK2341" s="46"/>
    </row>
    <row r="2342" spans="1:37" ht="12" customHeight="1">
      <c r="A2342" s="46" t="str">
        <f>IFERROR(VLOOKUP(D2342,Sort!B:D,3,0),"")</f>
        <v/>
      </c>
      <c r="B2342" s="190" t="str">
        <f t="shared" si="234"/>
        <v>0CLOSE</v>
      </c>
      <c r="C2342" s="196"/>
      <c r="D2342" s="193"/>
      <c r="E2342" s="193" t="str">
        <f>IFERROR(VLOOKUP(D2342,Sort!B:C,2,0),"")</f>
        <v/>
      </c>
      <c r="F2342" s="194"/>
      <c r="G2342" s="195" t="str">
        <f t="shared" si="235"/>
        <v/>
      </c>
      <c r="H2342" s="243"/>
      <c r="I2342" s="197"/>
      <c r="J2342" s="243"/>
      <c r="K2342" s="197"/>
      <c r="L2342" s="198" t="str">
        <f t="shared" si="236"/>
        <v/>
      </c>
      <c r="M2342" s="199" t="str">
        <f t="shared" si="237"/>
        <v/>
      </c>
      <c r="N2342" s="200" t="str">
        <f t="shared" si="238"/>
        <v xml:space="preserve"> </v>
      </c>
      <c r="O2342" s="201"/>
      <c r="P2342" s="201"/>
      <c r="Q2342" s="202"/>
      <c r="R2342" s="202"/>
      <c r="S2342" s="202"/>
      <c r="T2342" s="193" t="str">
        <f>IFERROR(VLOOKUP(S2342,Sort!E:F,2,0),"")</f>
        <v/>
      </c>
      <c r="U2342" s="115" t="str">
        <f t="shared" si="239"/>
        <v/>
      </c>
      <c r="V2342" s="202" t="s">
        <v>422</v>
      </c>
      <c r="W2342" s="202"/>
      <c r="X2342" s="202"/>
      <c r="Y2342" s="202"/>
      <c r="Z2342" s="193"/>
      <c r="AA2342" s="193" t="s">
        <v>362</v>
      </c>
      <c r="AB2342" s="203"/>
      <c r="AC2342" s="204" t="str">
        <f t="shared" si="240"/>
        <v>CLOSE</v>
      </c>
      <c r="AD2342" s="47" t="str">
        <f t="array" ref="AD2342">IF(D2342="","",INDEX(HM_Unit!$D$1:$AE$1,MATCH(C2342,HM_Unit!$D$2:$AE$2,0)))</f>
        <v/>
      </c>
      <c r="AE2342" s="46"/>
      <c r="AF2342" s="46"/>
      <c r="AG2342" s="46"/>
      <c r="AH2342" s="46"/>
      <c r="AI2342" s="46"/>
      <c r="AJ2342" s="46"/>
      <c r="AK2342" s="46"/>
    </row>
    <row r="2343" spans="1:37" ht="12" customHeight="1">
      <c r="A2343" s="46" t="str">
        <f>IFERROR(VLOOKUP(D2343,Sort!B:D,3,0),"")</f>
        <v/>
      </c>
      <c r="B2343" s="190" t="str">
        <f t="shared" si="234"/>
        <v>0CLOSE</v>
      </c>
      <c r="C2343" s="196"/>
      <c r="D2343" s="193"/>
      <c r="E2343" s="193" t="str">
        <f>IFERROR(VLOOKUP(D2343,Sort!B:C,2,0),"")</f>
        <v/>
      </c>
      <c r="F2343" s="194"/>
      <c r="G2343" s="195" t="str">
        <f t="shared" si="235"/>
        <v/>
      </c>
      <c r="H2343" s="243"/>
      <c r="I2343" s="197"/>
      <c r="J2343" s="243"/>
      <c r="K2343" s="197"/>
      <c r="L2343" s="198" t="str">
        <f t="shared" si="236"/>
        <v/>
      </c>
      <c r="M2343" s="199" t="str">
        <f t="shared" si="237"/>
        <v/>
      </c>
      <c r="N2343" s="200" t="str">
        <f t="shared" si="238"/>
        <v xml:space="preserve"> </v>
      </c>
      <c r="O2343" s="201"/>
      <c r="P2343" s="201"/>
      <c r="Q2343" s="202"/>
      <c r="R2343" s="202"/>
      <c r="S2343" s="202"/>
      <c r="T2343" s="193" t="str">
        <f>IFERROR(VLOOKUP(S2343,Sort!E:F,2,0),"")</f>
        <v/>
      </c>
      <c r="U2343" s="115" t="str">
        <f t="shared" si="239"/>
        <v/>
      </c>
      <c r="V2343" s="202" t="s">
        <v>422</v>
      </c>
      <c r="W2343" s="202"/>
      <c r="X2343" s="202"/>
      <c r="Y2343" s="202"/>
      <c r="Z2343" s="193"/>
      <c r="AA2343" s="193" t="s">
        <v>362</v>
      </c>
      <c r="AB2343" s="203"/>
      <c r="AC2343" s="204" t="str">
        <f t="shared" si="240"/>
        <v>CLOSE</v>
      </c>
      <c r="AD2343" s="47" t="str">
        <f t="array" ref="AD2343">IF(D2343="","",INDEX(HM_Unit!$D$1:$AE$1,MATCH(C2343,HM_Unit!$D$2:$AE$2,0)))</f>
        <v/>
      </c>
      <c r="AE2343" s="46"/>
      <c r="AF2343" s="46"/>
      <c r="AG2343" s="46"/>
      <c r="AH2343" s="46"/>
      <c r="AI2343" s="46"/>
      <c r="AJ2343" s="46"/>
      <c r="AK2343" s="46"/>
    </row>
    <row r="2344" spans="1:37" ht="12" customHeight="1">
      <c r="A2344" s="46" t="str">
        <f>IFERROR(VLOOKUP(D2344,Sort!B:D,3,0),"")</f>
        <v/>
      </c>
      <c r="B2344" s="190" t="str">
        <f t="shared" si="234"/>
        <v>0CLOSE</v>
      </c>
      <c r="C2344" s="196"/>
      <c r="D2344" s="193"/>
      <c r="E2344" s="193" t="str">
        <f>IFERROR(VLOOKUP(D2344,Sort!B:C,2,0),"")</f>
        <v/>
      </c>
      <c r="F2344" s="194"/>
      <c r="G2344" s="195" t="str">
        <f t="shared" si="235"/>
        <v/>
      </c>
      <c r="H2344" s="243"/>
      <c r="I2344" s="197"/>
      <c r="J2344" s="243"/>
      <c r="K2344" s="197"/>
      <c r="L2344" s="198" t="str">
        <f t="shared" si="236"/>
        <v/>
      </c>
      <c r="M2344" s="199" t="str">
        <f t="shared" si="237"/>
        <v/>
      </c>
      <c r="N2344" s="200" t="str">
        <f t="shared" si="238"/>
        <v xml:space="preserve"> </v>
      </c>
      <c r="O2344" s="201"/>
      <c r="P2344" s="201"/>
      <c r="Q2344" s="202"/>
      <c r="R2344" s="202"/>
      <c r="S2344" s="202"/>
      <c r="T2344" s="193" t="str">
        <f>IFERROR(VLOOKUP(S2344,Sort!E:F,2,0),"")</f>
        <v/>
      </c>
      <c r="U2344" s="115" t="str">
        <f t="shared" si="239"/>
        <v/>
      </c>
      <c r="V2344" s="202" t="s">
        <v>422</v>
      </c>
      <c r="W2344" s="202"/>
      <c r="X2344" s="202"/>
      <c r="Y2344" s="202"/>
      <c r="Z2344" s="193"/>
      <c r="AA2344" s="193" t="s">
        <v>362</v>
      </c>
      <c r="AB2344" s="203"/>
      <c r="AC2344" s="204" t="str">
        <f t="shared" si="240"/>
        <v>CLOSE</v>
      </c>
      <c r="AD2344" s="47" t="str">
        <f t="array" ref="AD2344">IF(D2344="","",INDEX(HM_Unit!$D$1:$AE$1,MATCH(C2344,HM_Unit!$D$2:$AE$2,0)))</f>
        <v/>
      </c>
      <c r="AE2344" s="46"/>
      <c r="AF2344" s="46"/>
      <c r="AG2344" s="46"/>
      <c r="AH2344" s="46"/>
      <c r="AI2344" s="46"/>
      <c r="AJ2344" s="46"/>
      <c r="AK2344" s="46"/>
    </row>
    <row r="2345" spans="1:37" ht="12" customHeight="1">
      <c r="A2345" s="46" t="str">
        <f>IFERROR(VLOOKUP(D2345,Sort!B:D,3,0),"")</f>
        <v/>
      </c>
      <c r="B2345" s="190" t="str">
        <f t="shared" si="234"/>
        <v>0CLOSE</v>
      </c>
      <c r="C2345" s="196"/>
      <c r="D2345" s="193"/>
      <c r="E2345" s="193" t="str">
        <f>IFERROR(VLOOKUP(D2345,Sort!B:C,2,0),"")</f>
        <v/>
      </c>
      <c r="F2345" s="194"/>
      <c r="G2345" s="195" t="str">
        <f t="shared" si="235"/>
        <v/>
      </c>
      <c r="H2345" s="243"/>
      <c r="I2345" s="197"/>
      <c r="J2345" s="243"/>
      <c r="K2345" s="197"/>
      <c r="L2345" s="198" t="str">
        <f t="shared" si="236"/>
        <v/>
      </c>
      <c r="M2345" s="199" t="str">
        <f t="shared" si="237"/>
        <v/>
      </c>
      <c r="N2345" s="200" t="str">
        <f t="shared" si="238"/>
        <v xml:space="preserve"> </v>
      </c>
      <c r="O2345" s="201"/>
      <c r="P2345" s="201"/>
      <c r="Q2345" s="202"/>
      <c r="R2345" s="202"/>
      <c r="S2345" s="202"/>
      <c r="T2345" s="193" t="str">
        <f>IFERROR(VLOOKUP(S2345,Sort!E:F,2,0),"")</f>
        <v/>
      </c>
      <c r="U2345" s="115" t="str">
        <f t="shared" si="239"/>
        <v/>
      </c>
      <c r="V2345" s="202" t="s">
        <v>422</v>
      </c>
      <c r="W2345" s="202"/>
      <c r="X2345" s="202"/>
      <c r="Y2345" s="202"/>
      <c r="Z2345" s="193"/>
      <c r="AA2345" s="193" t="s">
        <v>362</v>
      </c>
      <c r="AB2345" s="203"/>
      <c r="AC2345" s="204" t="str">
        <f t="shared" si="240"/>
        <v>CLOSE</v>
      </c>
      <c r="AD2345" s="47" t="str">
        <f t="array" ref="AD2345">IF(D2345="","",INDEX(HM_Unit!$D$1:$AE$1,MATCH(C2345,HM_Unit!$D$2:$AE$2,0)))</f>
        <v/>
      </c>
      <c r="AE2345" s="46"/>
      <c r="AF2345" s="46"/>
      <c r="AG2345" s="46"/>
      <c r="AH2345" s="46"/>
      <c r="AI2345" s="46"/>
      <c r="AJ2345" s="46"/>
      <c r="AK2345" s="46"/>
    </row>
    <row r="2346" spans="1:37" ht="12" customHeight="1">
      <c r="A2346" s="46" t="str">
        <f>IFERROR(VLOOKUP(D2346,Sort!B:D,3,0),"")</f>
        <v/>
      </c>
      <c r="B2346" s="190" t="str">
        <f t="shared" si="234"/>
        <v>0CLOSE</v>
      </c>
      <c r="C2346" s="196"/>
      <c r="D2346" s="193"/>
      <c r="E2346" s="193" t="str">
        <f>IFERROR(VLOOKUP(D2346,Sort!B:C,2,0),"")</f>
        <v/>
      </c>
      <c r="F2346" s="194"/>
      <c r="G2346" s="195" t="str">
        <f t="shared" si="235"/>
        <v/>
      </c>
      <c r="H2346" s="243"/>
      <c r="I2346" s="197"/>
      <c r="J2346" s="243"/>
      <c r="K2346" s="197"/>
      <c r="L2346" s="198" t="str">
        <f t="shared" si="236"/>
        <v/>
      </c>
      <c r="M2346" s="199" t="str">
        <f t="shared" si="237"/>
        <v/>
      </c>
      <c r="N2346" s="200" t="str">
        <f t="shared" si="238"/>
        <v xml:space="preserve"> </v>
      </c>
      <c r="O2346" s="201"/>
      <c r="P2346" s="201"/>
      <c r="Q2346" s="202"/>
      <c r="R2346" s="202"/>
      <c r="S2346" s="202"/>
      <c r="T2346" s="193" t="str">
        <f>IFERROR(VLOOKUP(S2346,Sort!E:F,2,0),"")</f>
        <v/>
      </c>
      <c r="U2346" s="115" t="str">
        <f t="shared" si="239"/>
        <v/>
      </c>
      <c r="V2346" s="202" t="s">
        <v>422</v>
      </c>
      <c r="W2346" s="202"/>
      <c r="X2346" s="202"/>
      <c r="Y2346" s="202"/>
      <c r="Z2346" s="193"/>
      <c r="AA2346" s="193" t="s">
        <v>362</v>
      </c>
      <c r="AB2346" s="203"/>
      <c r="AC2346" s="204" t="str">
        <f t="shared" si="240"/>
        <v>CLOSE</v>
      </c>
      <c r="AD2346" s="47" t="str">
        <f t="array" ref="AD2346">IF(D2346="","",INDEX(HM_Unit!$D$1:$AE$1,MATCH(C2346,HM_Unit!$D$2:$AE$2,0)))</f>
        <v/>
      </c>
      <c r="AE2346" s="46"/>
      <c r="AF2346" s="46"/>
      <c r="AG2346" s="46"/>
      <c r="AH2346" s="46"/>
      <c r="AI2346" s="46"/>
      <c r="AJ2346" s="46"/>
      <c r="AK2346" s="46"/>
    </row>
    <row r="2347" spans="1:37" ht="12" customHeight="1">
      <c r="A2347" s="46" t="str">
        <f>IFERROR(VLOOKUP(D2347,Sort!B:D,3,0),"")</f>
        <v/>
      </c>
      <c r="B2347" s="190" t="str">
        <f t="shared" si="234"/>
        <v>0CLOSE</v>
      </c>
      <c r="C2347" s="196"/>
      <c r="D2347" s="193"/>
      <c r="E2347" s="193" t="str">
        <f>IFERROR(VLOOKUP(D2347,Sort!B:C,2,0),"")</f>
        <v/>
      </c>
      <c r="F2347" s="194"/>
      <c r="G2347" s="195" t="str">
        <f t="shared" si="235"/>
        <v/>
      </c>
      <c r="H2347" s="243"/>
      <c r="I2347" s="197"/>
      <c r="J2347" s="243"/>
      <c r="K2347" s="197"/>
      <c r="L2347" s="198" t="str">
        <f t="shared" si="236"/>
        <v/>
      </c>
      <c r="M2347" s="199" t="str">
        <f t="shared" si="237"/>
        <v/>
      </c>
      <c r="N2347" s="200" t="str">
        <f t="shared" si="238"/>
        <v xml:space="preserve"> </v>
      </c>
      <c r="O2347" s="201"/>
      <c r="P2347" s="201"/>
      <c r="Q2347" s="202"/>
      <c r="R2347" s="202"/>
      <c r="S2347" s="202"/>
      <c r="T2347" s="193" t="str">
        <f>IFERROR(VLOOKUP(S2347,Sort!E:F,2,0),"")</f>
        <v/>
      </c>
      <c r="U2347" s="115" t="str">
        <f t="shared" si="239"/>
        <v/>
      </c>
      <c r="V2347" s="202" t="s">
        <v>422</v>
      </c>
      <c r="W2347" s="202"/>
      <c r="X2347" s="202"/>
      <c r="Y2347" s="202"/>
      <c r="Z2347" s="193"/>
      <c r="AA2347" s="193" t="s">
        <v>362</v>
      </c>
      <c r="AB2347" s="203"/>
      <c r="AC2347" s="204" t="str">
        <f t="shared" si="240"/>
        <v>CLOSE</v>
      </c>
      <c r="AD2347" s="47" t="str">
        <f t="array" ref="AD2347">IF(D2347="","",INDEX(HM_Unit!$D$1:$AE$1,MATCH(C2347,HM_Unit!$D$2:$AE$2,0)))</f>
        <v/>
      </c>
      <c r="AE2347" s="46"/>
      <c r="AF2347" s="46"/>
      <c r="AG2347" s="46"/>
      <c r="AH2347" s="46"/>
      <c r="AI2347" s="46"/>
      <c r="AJ2347" s="46"/>
      <c r="AK2347" s="46"/>
    </row>
    <row r="2348" spans="1:37" ht="12" customHeight="1">
      <c r="A2348" s="46" t="str">
        <f>IFERROR(VLOOKUP(D2348,Sort!B:D,3,0),"")</f>
        <v/>
      </c>
      <c r="B2348" s="190" t="str">
        <f t="shared" si="234"/>
        <v>0CLOSE</v>
      </c>
      <c r="C2348" s="196"/>
      <c r="D2348" s="193"/>
      <c r="E2348" s="193" t="str">
        <f>IFERROR(VLOOKUP(D2348,Sort!B:C,2,0),"")</f>
        <v/>
      </c>
      <c r="F2348" s="194"/>
      <c r="G2348" s="195" t="str">
        <f t="shared" si="235"/>
        <v/>
      </c>
      <c r="H2348" s="243"/>
      <c r="I2348" s="197"/>
      <c r="J2348" s="243"/>
      <c r="K2348" s="197"/>
      <c r="L2348" s="198" t="str">
        <f t="shared" si="236"/>
        <v/>
      </c>
      <c r="M2348" s="199" t="str">
        <f t="shared" si="237"/>
        <v/>
      </c>
      <c r="N2348" s="200" t="str">
        <f t="shared" si="238"/>
        <v xml:space="preserve"> </v>
      </c>
      <c r="O2348" s="201"/>
      <c r="P2348" s="201"/>
      <c r="Q2348" s="202"/>
      <c r="R2348" s="202"/>
      <c r="S2348" s="202"/>
      <c r="T2348" s="193" t="str">
        <f>IFERROR(VLOOKUP(S2348,Sort!E:F,2,0),"")</f>
        <v/>
      </c>
      <c r="U2348" s="115" t="str">
        <f t="shared" si="239"/>
        <v/>
      </c>
      <c r="V2348" s="202" t="s">
        <v>422</v>
      </c>
      <c r="W2348" s="202"/>
      <c r="X2348" s="202"/>
      <c r="Y2348" s="202"/>
      <c r="Z2348" s="193"/>
      <c r="AA2348" s="193" t="s">
        <v>362</v>
      </c>
      <c r="AB2348" s="203"/>
      <c r="AC2348" s="204" t="str">
        <f t="shared" si="240"/>
        <v>CLOSE</v>
      </c>
      <c r="AD2348" s="47" t="str">
        <f t="array" ref="AD2348">IF(D2348="","",INDEX(HM_Unit!$D$1:$AE$1,MATCH(C2348,HM_Unit!$D$2:$AE$2,0)))</f>
        <v/>
      </c>
      <c r="AE2348" s="46"/>
      <c r="AF2348" s="46"/>
      <c r="AG2348" s="46"/>
      <c r="AH2348" s="46"/>
      <c r="AI2348" s="46"/>
      <c r="AJ2348" s="46"/>
      <c r="AK2348" s="46"/>
    </row>
    <row r="2349" spans="1:37" ht="12" customHeight="1">
      <c r="A2349" s="46" t="str">
        <f>IFERROR(VLOOKUP(D2349,Sort!B:D,3,0),"")</f>
        <v/>
      </c>
      <c r="B2349" s="190" t="str">
        <f t="shared" si="234"/>
        <v>0CLOSE</v>
      </c>
      <c r="C2349" s="196"/>
      <c r="D2349" s="193"/>
      <c r="E2349" s="193" t="str">
        <f>IFERROR(VLOOKUP(D2349,Sort!B:C,2,0),"")</f>
        <v/>
      </c>
      <c r="F2349" s="194"/>
      <c r="G2349" s="195" t="str">
        <f t="shared" si="235"/>
        <v/>
      </c>
      <c r="H2349" s="243"/>
      <c r="I2349" s="197"/>
      <c r="J2349" s="243"/>
      <c r="K2349" s="197"/>
      <c r="L2349" s="198" t="str">
        <f t="shared" si="236"/>
        <v/>
      </c>
      <c r="M2349" s="199" t="str">
        <f t="shared" si="237"/>
        <v/>
      </c>
      <c r="N2349" s="200" t="str">
        <f t="shared" si="238"/>
        <v xml:space="preserve"> </v>
      </c>
      <c r="O2349" s="201"/>
      <c r="P2349" s="201"/>
      <c r="Q2349" s="202"/>
      <c r="R2349" s="202"/>
      <c r="S2349" s="202"/>
      <c r="T2349" s="193" t="str">
        <f>IFERROR(VLOOKUP(S2349,Sort!E:F,2,0),"")</f>
        <v/>
      </c>
      <c r="U2349" s="115" t="str">
        <f t="shared" si="239"/>
        <v/>
      </c>
      <c r="V2349" s="202" t="s">
        <v>422</v>
      </c>
      <c r="W2349" s="202"/>
      <c r="X2349" s="202"/>
      <c r="Y2349" s="202"/>
      <c r="Z2349" s="193"/>
      <c r="AA2349" s="193" t="s">
        <v>362</v>
      </c>
      <c r="AB2349" s="203"/>
      <c r="AC2349" s="204" t="str">
        <f t="shared" si="240"/>
        <v>CLOSE</v>
      </c>
      <c r="AD2349" s="47" t="str">
        <f t="array" ref="AD2349">IF(D2349="","",INDEX(HM_Unit!$D$1:$AE$1,MATCH(C2349,HM_Unit!$D$2:$AE$2,0)))</f>
        <v/>
      </c>
      <c r="AE2349" s="46"/>
      <c r="AF2349" s="46"/>
      <c r="AG2349" s="46"/>
      <c r="AH2349" s="46"/>
      <c r="AI2349" s="46"/>
      <c r="AJ2349" s="46"/>
      <c r="AK2349" s="46"/>
    </row>
    <row r="2350" spans="1:37" ht="12" customHeight="1">
      <c r="A2350" s="46" t="str">
        <f>IFERROR(VLOOKUP(D2350,Sort!B:D,3,0),"")</f>
        <v/>
      </c>
      <c r="B2350" s="190" t="str">
        <f t="shared" si="234"/>
        <v>0CLOSE</v>
      </c>
      <c r="C2350" s="196"/>
      <c r="D2350" s="193"/>
      <c r="E2350" s="193" t="str">
        <f>IFERROR(VLOOKUP(D2350,Sort!B:C,2,0),"")</f>
        <v/>
      </c>
      <c r="F2350" s="194"/>
      <c r="G2350" s="195" t="str">
        <f t="shared" si="235"/>
        <v/>
      </c>
      <c r="H2350" s="243"/>
      <c r="I2350" s="197"/>
      <c r="J2350" s="243"/>
      <c r="K2350" s="197"/>
      <c r="L2350" s="198" t="str">
        <f t="shared" si="236"/>
        <v/>
      </c>
      <c r="M2350" s="199" t="str">
        <f t="shared" si="237"/>
        <v/>
      </c>
      <c r="N2350" s="200" t="str">
        <f t="shared" si="238"/>
        <v xml:space="preserve"> </v>
      </c>
      <c r="O2350" s="201"/>
      <c r="P2350" s="201"/>
      <c r="Q2350" s="202"/>
      <c r="R2350" s="202"/>
      <c r="S2350" s="202"/>
      <c r="T2350" s="193" t="str">
        <f>IFERROR(VLOOKUP(S2350,Sort!E:F,2,0),"")</f>
        <v/>
      </c>
      <c r="U2350" s="115" t="str">
        <f t="shared" si="239"/>
        <v/>
      </c>
      <c r="V2350" s="202" t="s">
        <v>422</v>
      </c>
      <c r="W2350" s="202"/>
      <c r="X2350" s="202"/>
      <c r="Y2350" s="202"/>
      <c r="Z2350" s="193"/>
      <c r="AA2350" s="193" t="s">
        <v>362</v>
      </c>
      <c r="AB2350" s="203"/>
      <c r="AC2350" s="204" t="str">
        <f t="shared" si="240"/>
        <v>CLOSE</v>
      </c>
      <c r="AD2350" s="47" t="str">
        <f t="array" ref="AD2350">IF(D2350="","",INDEX(HM_Unit!$D$1:$AE$1,MATCH(C2350,HM_Unit!$D$2:$AE$2,0)))</f>
        <v/>
      </c>
      <c r="AE2350" s="46"/>
      <c r="AF2350" s="46"/>
      <c r="AG2350" s="46"/>
      <c r="AH2350" s="46"/>
      <c r="AI2350" s="46"/>
      <c r="AJ2350" s="46"/>
      <c r="AK2350" s="46"/>
    </row>
    <row r="2351" spans="1:37" ht="12" customHeight="1">
      <c r="A2351" s="46" t="str">
        <f>IFERROR(VLOOKUP(D2351,Sort!B:D,3,0),"")</f>
        <v/>
      </c>
      <c r="B2351" s="190" t="str">
        <f t="shared" si="234"/>
        <v>0CLOSE</v>
      </c>
      <c r="C2351" s="196"/>
      <c r="D2351" s="193"/>
      <c r="E2351" s="193" t="str">
        <f>IFERROR(VLOOKUP(D2351,Sort!B:C,2,0),"")</f>
        <v/>
      </c>
      <c r="F2351" s="194"/>
      <c r="G2351" s="195" t="str">
        <f t="shared" si="235"/>
        <v/>
      </c>
      <c r="H2351" s="243"/>
      <c r="I2351" s="197"/>
      <c r="J2351" s="243"/>
      <c r="K2351" s="197"/>
      <c r="L2351" s="198" t="str">
        <f t="shared" si="236"/>
        <v/>
      </c>
      <c r="M2351" s="199" t="str">
        <f t="shared" si="237"/>
        <v/>
      </c>
      <c r="N2351" s="200" t="str">
        <f t="shared" si="238"/>
        <v xml:space="preserve"> </v>
      </c>
      <c r="O2351" s="201"/>
      <c r="P2351" s="201"/>
      <c r="Q2351" s="202"/>
      <c r="R2351" s="202"/>
      <c r="S2351" s="202"/>
      <c r="T2351" s="193" t="str">
        <f>IFERROR(VLOOKUP(S2351,Sort!E:F,2,0),"")</f>
        <v/>
      </c>
      <c r="U2351" s="115" t="str">
        <f t="shared" si="239"/>
        <v/>
      </c>
      <c r="V2351" s="202" t="s">
        <v>422</v>
      </c>
      <c r="W2351" s="202"/>
      <c r="X2351" s="202"/>
      <c r="Y2351" s="202"/>
      <c r="Z2351" s="193"/>
      <c r="AA2351" s="193" t="s">
        <v>362</v>
      </c>
      <c r="AB2351" s="203"/>
      <c r="AC2351" s="204" t="str">
        <f t="shared" si="240"/>
        <v>CLOSE</v>
      </c>
      <c r="AD2351" s="47" t="str">
        <f t="array" ref="AD2351">IF(D2351="","",INDEX(HM_Unit!$D$1:$AE$1,MATCH(C2351,HM_Unit!$D$2:$AE$2,0)))</f>
        <v/>
      </c>
      <c r="AE2351" s="46"/>
      <c r="AF2351" s="46"/>
      <c r="AG2351" s="46"/>
      <c r="AH2351" s="46"/>
      <c r="AI2351" s="46"/>
      <c r="AJ2351" s="46"/>
      <c r="AK2351" s="46"/>
    </row>
    <row r="2352" spans="1:37" ht="12" customHeight="1">
      <c r="A2352" s="46" t="str">
        <f>IFERROR(VLOOKUP(D2352,Sort!B:D,3,0),"")</f>
        <v/>
      </c>
      <c r="B2352" s="190" t="str">
        <f t="shared" si="234"/>
        <v>0CLOSE</v>
      </c>
      <c r="C2352" s="196"/>
      <c r="D2352" s="193"/>
      <c r="E2352" s="193" t="str">
        <f>IFERROR(VLOOKUP(D2352,Sort!B:C,2,0),"")</f>
        <v/>
      </c>
      <c r="F2352" s="194"/>
      <c r="G2352" s="195" t="str">
        <f t="shared" si="235"/>
        <v/>
      </c>
      <c r="H2352" s="243"/>
      <c r="I2352" s="197"/>
      <c r="J2352" s="243"/>
      <c r="K2352" s="197"/>
      <c r="L2352" s="198" t="str">
        <f t="shared" si="236"/>
        <v/>
      </c>
      <c r="M2352" s="199" t="str">
        <f t="shared" si="237"/>
        <v/>
      </c>
      <c r="N2352" s="200" t="str">
        <f t="shared" si="238"/>
        <v xml:space="preserve"> </v>
      </c>
      <c r="O2352" s="201"/>
      <c r="P2352" s="201"/>
      <c r="Q2352" s="202"/>
      <c r="R2352" s="202"/>
      <c r="S2352" s="202"/>
      <c r="T2352" s="193" t="str">
        <f>IFERROR(VLOOKUP(S2352,Sort!E:F,2,0),"")</f>
        <v/>
      </c>
      <c r="U2352" s="115" t="str">
        <f t="shared" si="239"/>
        <v/>
      </c>
      <c r="V2352" s="202" t="s">
        <v>422</v>
      </c>
      <c r="W2352" s="202"/>
      <c r="X2352" s="202"/>
      <c r="Y2352" s="202"/>
      <c r="Z2352" s="193"/>
      <c r="AA2352" s="193" t="s">
        <v>362</v>
      </c>
      <c r="AB2352" s="203"/>
      <c r="AC2352" s="204" t="str">
        <f t="shared" si="240"/>
        <v>CLOSE</v>
      </c>
      <c r="AD2352" s="47" t="str">
        <f t="array" ref="AD2352">IF(D2352="","",INDEX(HM_Unit!$D$1:$AE$1,MATCH(C2352,HM_Unit!$D$2:$AE$2,0)))</f>
        <v/>
      </c>
      <c r="AE2352" s="46"/>
      <c r="AF2352" s="46"/>
      <c r="AG2352" s="46"/>
      <c r="AH2352" s="46"/>
      <c r="AI2352" s="46"/>
      <c r="AJ2352" s="46"/>
      <c r="AK2352" s="46"/>
    </row>
    <row r="2353" spans="1:37" ht="12" customHeight="1">
      <c r="A2353" s="46" t="str">
        <f>IFERROR(VLOOKUP(D2353,Sort!B:D,3,0),"")</f>
        <v/>
      </c>
      <c r="B2353" s="190" t="str">
        <f t="shared" si="234"/>
        <v>0CLOSE</v>
      </c>
      <c r="C2353" s="196"/>
      <c r="D2353" s="193"/>
      <c r="E2353" s="193" t="str">
        <f>IFERROR(VLOOKUP(D2353,Sort!B:C,2,0),"")</f>
        <v/>
      </c>
      <c r="F2353" s="194"/>
      <c r="G2353" s="195" t="str">
        <f t="shared" si="235"/>
        <v/>
      </c>
      <c r="H2353" s="243"/>
      <c r="I2353" s="197"/>
      <c r="J2353" s="243"/>
      <c r="K2353" s="197"/>
      <c r="L2353" s="198" t="str">
        <f t="shared" si="236"/>
        <v/>
      </c>
      <c r="M2353" s="199" t="str">
        <f t="shared" si="237"/>
        <v/>
      </c>
      <c r="N2353" s="200" t="str">
        <f t="shared" si="238"/>
        <v xml:space="preserve"> </v>
      </c>
      <c r="O2353" s="201"/>
      <c r="P2353" s="201"/>
      <c r="Q2353" s="202"/>
      <c r="R2353" s="202"/>
      <c r="S2353" s="202"/>
      <c r="T2353" s="193" t="str">
        <f>IFERROR(VLOOKUP(S2353,Sort!E:F,2,0),"")</f>
        <v/>
      </c>
      <c r="U2353" s="115" t="str">
        <f t="shared" si="239"/>
        <v/>
      </c>
      <c r="V2353" s="202" t="s">
        <v>422</v>
      </c>
      <c r="W2353" s="202"/>
      <c r="X2353" s="202"/>
      <c r="Y2353" s="202"/>
      <c r="Z2353" s="193"/>
      <c r="AA2353" s="193" t="s">
        <v>362</v>
      </c>
      <c r="AB2353" s="203"/>
      <c r="AC2353" s="204" t="str">
        <f t="shared" si="240"/>
        <v>CLOSE</v>
      </c>
      <c r="AD2353" s="47" t="str">
        <f t="array" ref="AD2353">IF(D2353="","",INDEX(HM_Unit!$D$1:$AE$1,MATCH(C2353,HM_Unit!$D$2:$AE$2,0)))</f>
        <v/>
      </c>
      <c r="AE2353" s="46"/>
      <c r="AF2353" s="46"/>
      <c r="AG2353" s="46"/>
      <c r="AH2353" s="46"/>
      <c r="AI2353" s="46"/>
      <c r="AJ2353" s="46"/>
      <c r="AK2353" s="46"/>
    </row>
    <row r="2354" spans="1:37" ht="12" customHeight="1">
      <c r="A2354" s="46" t="str">
        <f>IFERROR(VLOOKUP(D2354,Sort!B:D,3,0),"")</f>
        <v/>
      </c>
      <c r="B2354" s="190" t="str">
        <f t="shared" si="234"/>
        <v>0CLOSE</v>
      </c>
      <c r="C2354" s="196"/>
      <c r="D2354" s="193"/>
      <c r="E2354" s="193" t="str">
        <f>IFERROR(VLOOKUP(D2354,Sort!B:C,2,0),"")</f>
        <v/>
      </c>
      <c r="F2354" s="194"/>
      <c r="G2354" s="195" t="str">
        <f t="shared" si="235"/>
        <v/>
      </c>
      <c r="H2354" s="243"/>
      <c r="I2354" s="197"/>
      <c r="J2354" s="243"/>
      <c r="K2354" s="197"/>
      <c r="L2354" s="198" t="str">
        <f t="shared" si="236"/>
        <v/>
      </c>
      <c r="M2354" s="199" t="str">
        <f t="shared" si="237"/>
        <v/>
      </c>
      <c r="N2354" s="200" t="str">
        <f t="shared" si="238"/>
        <v xml:space="preserve"> </v>
      </c>
      <c r="O2354" s="201"/>
      <c r="P2354" s="201"/>
      <c r="Q2354" s="202"/>
      <c r="R2354" s="202"/>
      <c r="S2354" s="202"/>
      <c r="T2354" s="193" t="str">
        <f>IFERROR(VLOOKUP(S2354,Sort!E:F,2,0),"")</f>
        <v/>
      </c>
      <c r="U2354" s="115" t="str">
        <f t="shared" si="239"/>
        <v/>
      </c>
      <c r="V2354" s="202" t="s">
        <v>422</v>
      </c>
      <c r="W2354" s="202"/>
      <c r="X2354" s="202"/>
      <c r="Y2354" s="202"/>
      <c r="Z2354" s="193"/>
      <c r="AA2354" s="193" t="s">
        <v>362</v>
      </c>
      <c r="AB2354" s="203"/>
      <c r="AC2354" s="204" t="str">
        <f t="shared" si="240"/>
        <v>CLOSE</v>
      </c>
      <c r="AD2354" s="47" t="str">
        <f t="array" ref="AD2354">IF(D2354="","",INDEX(HM_Unit!$D$1:$AE$1,MATCH(C2354,HM_Unit!$D$2:$AE$2,0)))</f>
        <v/>
      </c>
      <c r="AE2354" s="46"/>
      <c r="AF2354" s="46"/>
      <c r="AG2354" s="46"/>
      <c r="AH2354" s="46"/>
      <c r="AI2354" s="46"/>
      <c r="AJ2354" s="46"/>
      <c r="AK2354" s="46"/>
    </row>
    <row r="2355" spans="1:37" ht="12" customHeight="1">
      <c r="A2355" s="46" t="str">
        <f>IFERROR(VLOOKUP(D2355,Sort!B:D,3,0),"")</f>
        <v/>
      </c>
      <c r="B2355" s="190" t="str">
        <f t="shared" si="234"/>
        <v>0CLOSE</v>
      </c>
      <c r="C2355" s="196"/>
      <c r="D2355" s="193"/>
      <c r="E2355" s="193" t="str">
        <f>IFERROR(VLOOKUP(D2355,Sort!B:C,2,0),"")</f>
        <v/>
      </c>
      <c r="F2355" s="194"/>
      <c r="G2355" s="195" t="str">
        <f t="shared" si="235"/>
        <v/>
      </c>
      <c r="H2355" s="243"/>
      <c r="I2355" s="197"/>
      <c r="J2355" s="243"/>
      <c r="K2355" s="197"/>
      <c r="L2355" s="198" t="str">
        <f t="shared" si="236"/>
        <v/>
      </c>
      <c r="M2355" s="199" t="str">
        <f t="shared" si="237"/>
        <v/>
      </c>
      <c r="N2355" s="200" t="str">
        <f t="shared" si="238"/>
        <v xml:space="preserve"> </v>
      </c>
      <c r="O2355" s="201"/>
      <c r="P2355" s="201"/>
      <c r="Q2355" s="202"/>
      <c r="R2355" s="202"/>
      <c r="S2355" s="202"/>
      <c r="T2355" s="193" t="str">
        <f>IFERROR(VLOOKUP(S2355,Sort!E:F,2,0),"")</f>
        <v/>
      </c>
      <c r="U2355" s="115" t="str">
        <f t="shared" si="239"/>
        <v/>
      </c>
      <c r="V2355" s="202" t="s">
        <v>422</v>
      </c>
      <c r="W2355" s="202"/>
      <c r="X2355" s="202"/>
      <c r="Y2355" s="202"/>
      <c r="Z2355" s="193"/>
      <c r="AA2355" s="193" t="s">
        <v>362</v>
      </c>
      <c r="AB2355" s="203"/>
      <c r="AC2355" s="204" t="str">
        <f t="shared" si="240"/>
        <v>CLOSE</v>
      </c>
      <c r="AD2355" s="47" t="str">
        <f t="array" ref="AD2355">IF(D2355="","",INDEX(HM_Unit!$D$1:$AE$1,MATCH(C2355,HM_Unit!$D$2:$AE$2,0)))</f>
        <v/>
      </c>
      <c r="AE2355" s="46"/>
      <c r="AF2355" s="46"/>
      <c r="AG2355" s="46"/>
      <c r="AH2355" s="46"/>
      <c r="AI2355" s="46"/>
      <c r="AJ2355" s="46"/>
      <c r="AK2355" s="46"/>
    </row>
    <row r="2356" spans="1:37" ht="12" customHeight="1">
      <c r="A2356" s="46" t="str">
        <f>IFERROR(VLOOKUP(D2356,Sort!B:D,3,0),"")</f>
        <v/>
      </c>
      <c r="B2356" s="190" t="str">
        <f t="shared" si="234"/>
        <v>0CLOSE</v>
      </c>
      <c r="C2356" s="196"/>
      <c r="D2356" s="193"/>
      <c r="E2356" s="193" t="str">
        <f>IFERROR(VLOOKUP(D2356,Sort!B:C,2,0),"")</f>
        <v/>
      </c>
      <c r="F2356" s="194"/>
      <c r="G2356" s="195" t="str">
        <f t="shared" si="235"/>
        <v/>
      </c>
      <c r="H2356" s="243"/>
      <c r="I2356" s="197"/>
      <c r="J2356" s="243"/>
      <c r="K2356" s="197"/>
      <c r="L2356" s="198" t="str">
        <f t="shared" si="236"/>
        <v/>
      </c>
      <c r="M2356" s="199" t="str">
        <f t="shared" si="237"/>
        <v/>
      </c>
      <c r="N2356" s="200" t="str">
        <f t="shared" si="238"/>
        <v xml:space="preserve"> </v>
      </c>
      <c r="O2356" s="201"/>
      <c r="P2356" s="201"/>
      <c r="Q2356" s="202"/>
      <c r="R2356" s="202"/>
      <c r="S2356" s="202"/>
      <c r="T2356" s="193" t="str">
        <f>IFERROR(VLOOKUP(S2356,Sort!E:F,2,0),"")</f>
        <v/>
      </c>
      <c r="U2356" s="115" t="str">
        <f t="shared" si="239"/>
        <v/>
      </c>
      <c r="V2356" s="202" t="s">
        <v>422</v>
      </c>
      <c r="W2356" s="202"/>
      <c r="X2356" s="202"/>
      <c r="Y2356" s="202"/>
      <c r="Z2356" s="193"/>
      <c r="AA2356" s="193" t="s">
        <v>362</v>
      </c>
      <c r="AB2356" s="203"/>
      <c r="AC2356" s="204" t="str">
        <f t="shared" si="240"/>
        <v>CLOSE</v>
      </c>
      <c r="AD2356" s="47" t="str">
        <f t="array" ref="AD2356">IF(D2356="","",INDEX(HM_Unit!$D$1:$AE$1,MATCH(C2356,HM_Unit!$D$2:$AE$2,0)))</f>
        <v/>
      </c>
      <c r="AE2356" s="46"/>
      <c r="AF2356" s="46"/>
      <c r="AG2356" s="46"/>
      <c r="AH2356" s="46"/>
      <c r="AI2356" s="46"/>
      <c r="AJ2356" s="46"/>
      <c r="AK2356" s="46"/>
    </row>
    <row r="2357" spans="1:37" ht="12" customHeight="1">
      <c r="A2357" s="46" t="str">
        <f>IFERROR(VLOOKUP(D2357,Sort!B:D,3,0),"")</f>
        <v/>
      </c>
      <c r="B2357" s="190" t="str">
        <f t="shared" si="234"/>
        <v>0CLOSE</v>
      </c>
      <c r="C2357" s="196"/>
      <c r="D2357" s="193"/>
      <c r="E2357" s="193" t="str">
        <f>IFERROR(VLOOKUP(D2357,Sort!B:C,2,0),"")</f>
        <v/>
      </c>
      <c r="F2357" s="194"/>
      <c r="G2357" s="195" t="str">
        <f t="shared" si="235"/>
        <v/>
      </c>
      <c r="H2357" s="243"/>
      <c r="I2357" s="197"/>
      <c r="J2357" s="243"/>
      <c r="K2357" s="197"/>
      <c r="L2357" s="198" t="str">
        <f t="shared" si="236"/>
        <v/>
      </c>
      <c r="M2357" s="199" t="str">
        <f t="shared" si="237"/>
        <v/>
      </c>
      <c r="N2357" s="200" t="str">
        <f t="shared" si="238"/>
        <v xml:space="preserve"> </v>
      </c>
      <c r="O2357" s="201"/>
      <c r="P2357" s="201"/>
      <c r="Q2357" s="202"/>
      <c r="R2357" s="202"/>
      <c r="S2357" s="202"/>
      <c r="T2357" s="193" t="str">
        <f>IFERROR(VLOOKUP(S2357,Sort!E:F,2,0),"")</f>
        <v/>
      </c>
      <c r="U2357" s="115" t="str">
        <f t="shared" si="239"/>
        <v/>
      </c>
      <c r="V2357" s="202" t="s">
        <v>422</v>
      </c>
      <c r="W2357" s="202"/>
      <c r="X2357" s="202"/>
      <c r="Y2357" s="202"/>
      <c r="Z2357" s="193"/>
      <c r="AA2357" s="193" t="s">
        <v>362</v>
      </c>
      <c r="AB2357" s="203"/>
      <c r="AC2357" s="204" t="str">
        <f t="shared" si="240"/>
        <v>CLOSE</v>
      </c>
      <c r="AD2357" s="47" t="str">
        <f t="array" ref="AD2357">IF(D2357="","",INDEX(HM_Unit!$D$1:$AE$1,MATCH(C2357,HM_Unit!$D$2:$AE$2,0)))</f>
        <v/>
      </c>
      <c r="AE2357" s="46"/>
      <c r="AF2357" s="46"/>
      <c r="AG2357" s="46"/>
      <c r="AH2357" s="46"/>
      <c r="AI2357" s="46"/>
      <c r="AJ2357" s="46"/>
      <c r="AK2357" s="46"/>
    </row>
    <row r="2358" spans="1:37" ht="12" customHeight="1">
      <c r="A2358" s="46" t="str">
        <f>IFERROR(VLOOKUP(D2358,Sort!B:D,3,0),"")</f>
        <v/>
      </c>
      <c r="B2358" s="190" t="str">
        <f t="shared" si="234"/>
        <v>0CLOSE</v>
      </c>
      <c r="C2358" s="196"/>
      <c r="D2358" s="193"/>
      <c r="E2358" s="193" t="str">
        <f>IFERROR(VLOOKUP(D2358,Sort!B:C,2,0),"")</f>
        <v/>
      </c>
      <c r="F2358" s="194"/>
      <c r="G2358" s="195" t="str">
        <f t="shared" si="235"/>
        <v/>
      </c>
      <c r="H2358" s="243"/>
      <c r="I2358" s="197"/>
      <c r="J2358" s="243"/>
      <c r="K2358" s="197"/>
      <c r="L2358" s="198" t="str">
        <f t="shared" si="236"/>
        <v/>
      </c>
      <c r="M2358" s="199" t="str">
        <f t="shared" si="237"/>
        <v/>
      </c>
      <c r="N2358" s="200" t="str">
        <f t="shared" si="238"/>
        <v xml:space="preserve"> </v>
      </c>
      <c r="O2358" s="201"/>
      <c r="P2358" s="201"/>
      <c r="Q2358" s="202"/>
      <c r="R2358" s="202"/>
      <c r="S2358" s="202"/>
      <c r="T2358" s="193" t="str">
        <f>IFERROR(VLOOKUP(S2358,Sort!E:F,2,0),"")</f>
        <v/>
      </c>
      <c r="U2358" s="115" t="str">
        <f t="shared" si="239"/>
        <v/>
      </c>
      <c r="V2358" s="202" t="s">
        <v>422</v>
      </c>
      <c r="W2358" s="202"/>
      <c r="X2358" s="202"/>
      <c r="Y2358" s="202"/>
      <c r="Z2358" s="193"/>
      <c r="AA2358" s="193" t="s">
        <v>362</v>
      </c>
      <c r="AB2358" s="203"/>
      <c r="AC2358" s="204" t="str">
        <f t="shared" si="240"/>
        <v>CLOSE</v>
      </c>
      <c r="AD2358" s="47" t="str">
        <f t="array" ref="AD2358">IF(D2358="","",INDEX(HM_Unit!$D$1:$AE$1,MATCH(C2358,HM_Unit!$D$2:$AE$2,0)))</f>
        <v/>
      </c>
      <c r="AE2358" s="46"/>
      <c r="AF2358" s="46"/>
      <c r="AG2358" s="46"/>
      <c r="AH2358" s="46"/>
      <c r="AI2358" s="46"/>
      <c r="AJ2358" s="46"/>
      <c r="AK2358" s="46"/>
    </row>
    <row r="2359" spans="1:37" ht="12" customHeight="1">
      <c r="A2359" s="46" t="str">
        <f>IFERROR(VLOOKUP(D2359,Sort!B:D,3,0),"")</f>
        <v/>
      </c>
      <c r="B2359" s="190" t="str">
        <f t="shared" si="234"/>
        <v>0CLOSE</v>
      </c>
      <c r="C2359" s="196"/>
      <c r="D2359" s="193"/>
      <c r="E2359" s="193" t="str">
        <f>IFERROR(VLOOKUP(D2359,Sort!B:C,2,0),"")</f>
        <v/>
      </c>
      <c r="F2359" s="194"/>
      <c r="G2359" s="195" t="str">
        <f t="shared" si="235"/>
        <v/>
      </c>
      <c r="H2359" s="243"/>
      <c r="I2359" s="197"/>
      <c r="J2359" s="243"/>
      <c r="K2359" s="197"/>
      <c r="L2359" s="198" t="str">
        <f t="shared" si="236"/>
        <v/>
      </c>
      <c r="M2359" s="199" t="str">
        <f t="shared" si="237"/>
        <v/>
      </c>
      <c r="N2359" s="200" t="str">
        <f t="shared" si="238"/>
        <v xml:space="preserve"> </v>
      </c>
      <c r="O2359" s="201"/>
      <c r="P2359" s="201"/>
      <c r="Q2359" s="202"/>
      <c r="R2359" s="202"/>
      <c r="S2359" s="202"/>
      <c r="T2359" s="193" t="str">
        <f>IFERROR(VLOOKUP(S2359,Sort!E:F,2,0),"")</f>
        <v/>
      </c>
      <c r="U2359" s="115" t="str">
        <f t="shared" si="239"/>
        <v/>
      </c>
      <c r="V2359" s="202" t="s">
        <v>422</v>
      </c>
      <c r="W2359" s="202"/>
      <c r="X2359" s="202"/>
      <c r="Y2359" s="202"/>
      <c r="Z2359" s="193"/>
      <c r="AA2359" s="193" t="s">
        <v>362</v>
      </c>
      <c r="AB2359" s="203"/>
      <c r="AC2359" s="204" t="str">
        <f t="shared" si="240"/>
        <v>CLOSE</v>
      </c>
      <c r="AD2359" s="47" t="str">
        <f t="array" ref="AD2359">IF(D2359="","",INDEX(HM_Unit!$D$1:$AE$1,MATCH(C2359,HM_Unit!$D$2:$AE$2,0)))</f>
        <v/>
      </c>
      <c r="AE2359" s="46"/>
      <c r="AF2359" s="46"/>
      <c r="AG2359" s="46"/>
      <c r="AH2359" s="46"/>
      <c r="AI2359" s="46"/>
      <c r="AJ2359" s="46"/>
      <c r="AK2359" s="46"/>
    </row>
    <row r="2360" spans="1:37" ht="12" customHeight="1">
      <c r="A2360" s="46" t="str">
        <f>IFERROR(VLOOKUP(D2360,Sort!B:D,3,0),"")</f>
        <v/>
      </c>
      <c r="B2360" s="190" t="str">
        <f t="shared" si="234"/>
        <v>0CLOSE</v>
      </c>
      <c r="C2360" s="196"/>
      <c r="D2360" s="193"/>
      <c r="E2360" s="193" t="str">
        <f>IFERROR(VLOOKUP(D2360,Sort!B:C,2,0),"")</f>
        <v/>
      </c>
      <c r="F2360" s="194"/>
      <c r="G2360" s="195" t="str">
        <f t="shared" si="235"/>
        <v/>
      </c>
      <c r="H2360" s="243"/>
      <c r="I2360" s="197"/>
      <c r="J2360" s="243"/>
      <c r="K2360" s="197"/>
      <c r="L2360" s="198" t="str">
        <f t="shared" si="236"/>
        <v/>
      </c>
      <c r="M2360" s="199" t="str">
        <f t="shared" si="237"/>
        <v/>
      </c>
      <c r="N2360" s="200" t="str">
        <f t="shared" si="238"/>
        <v xml:space="preserve"> </v>
      </c>
      <c r="O2360" s="201"/>
      <c r="P2360" s="201"/>
      <c r="Q2360" s="202"/>
      <c r="R2360" s="202"/>
      <c r="S2360" s="202"/>
      <c r="T2360" s="193" t="str">
        <f>IFERROR(VLOOKUP(S2360,Sort!E:F,2,0),"")</f>
        <v/>
      </c>
      <c r="U2360" s="115" t="str">
        <f t="shared" si="239"/>
        <v/>
      </c>
      <c r="V2360" s="202" t="s">
        <v>422</v>
      </c>
      <c r="W2360" s="202"/>
      <c r="X2360" s="202"/>
      <c r="Y2360" s="202"/>
      <c r="Z2360" s="193"/>
      <c r="AA2360" s="193" t="s">
        <v>362</v>
      </c>
      <c r="AB2360" s="203"/>
      <c r="AC2360" s="204" t="str">
        <f t="shared" si="240"/>
        <v>CLOSE</v>
      </c>
      <c r="AD2360" s="47" t="str">
        <f t="array" ref="AD2360">IF(D2360="","",INDEX(HM_Unit!$D$1:$AE$1,MATCH(C2360,HM_Unit!$D$2:$AE$2,0)))</f>
        <v/>
      </c>
      <c r="AE2360" s="46"/>
      <c r="AF2360" s="46"/>
      <c r="AG2360" s="46"/>
      <c r="AH2360" s="46"/>
      <c r="AI2360" s="46"/>
      <c r="AJ2360" s="46"/>
      <c r="AK2360" s="46"/>
    </row>
    <row r="2361" spans="1:37" ht="12" customHeight="1">
      <c r="A2361" s="46" t="str">
        <f>IFERROR(VLOOKUP(D2361,Sort!B:D,3,0),"")</f>
        <v/>
      </c>
      <c r="B2361" s="190" t="str">
        <f t="shared" si="234"/>
        <v>0CLOSE</v>
      </c>
      <c r="C2361" s="196"/>
      <c r="D2361" s="193"/>
      <c r="E2361" s="193" t="str">
        <f>IFERROR(VLOOKUP(D2361,Sort!B:C,2,0),"")</f>
        <v/>
      </c>
      <c r="F2361" s="194"/>
      <c r="G2361" s="195" t="str">
        <f t="shared" si="235"/>
        <v/>
      </c>
      <c r="H2361" s="243"/>
      <c r="I2361" s="197"/>
      <c r="J2361" s="243"/>
      <c r="K2361" s="197"/>
      <c r="L2361" s="198" t="str">
        <f t="shared" si="236"/>
        <v/>
      </c>
      <c r="M2361" s="199" t="str">
        <f t="shared" si="237"/>
        <v/>
      </c>
      <c r="N2361" s="200" t="str">
        <f t="shared" si="238"/>
        <v xml:space="preserve"> </v>
      </c>
      <c r="O2361" s="201"/>
      <c r="P2361" s="201"/>
      <c r="Q2361" s="202"/>
      <c r="R2361" s="202"/>
      <c r="S2361" s="202"/>
      <c r="T2361" s="193" t="str">
        <f>IFERROR(VLOOKUP(S2361,Sort!E:F,2,0),"")</f>
        <v/>
      </c>
      <c r="U2361" s="115" t="str">
        <f t="shared" si="239"/>
        <v/>
      </c>
      <c r="V2361" s="202" t="s">
        <v>422</v>
      </c>
      <c r="W2361" s="202"/>
      <c r="X2361" s="202"/>
      <c r="Y2361" s="202"/>
      <c r="Z2361" s="193"/>
      <c r="AA2361" s="193" t="s">
        <v>362</v>
      </c>
      <c r="AB2361" s="203"/>
      <c r="AC2361" s="204" t="str">
        <f t="shared" si="240"/>
        <v>CLOSE</v>
      </c>
      <c r="AD2361" s="47" t="str">
        <f t="array" ref="AD2361">IF(D2361="","",INDEX(HM_Unit!$D$1:$AE$1,MATCH(C2361,HM_Unit!$D$2:$AE$2,0)))</f>
        <v/>
      </c>
      <c r="AE2361" s="46"/>
      <c r="AF2361" s="46"/>
      <c r="AG2361" s="46"/>
      <c r="AH2361" s="46"/>
      <c r="AI2361" s="46"/>
      <c r="AJ2361" s="46"/>
      <c r="AK2361" s="46"/>
    </row>
    <row r="2362" spans="1:37" ht="12" customHeight="1">
      <c r="A2362" s="46" t="str">
        <f>IFERROR(VLOOKUP(D2362,Sort!B:D,3,0),"")</f>
        <v/>
      </c>
      <c r="B2362" s="190" t="str">
        <f t="shared" si="234"/>
        <v>0CLOSE</v>
      </c>
      <c r="C2362" s="196"/>
      <c r="D2362" s="193"/>
      <c r="E2362" s="193" t="str">
        <f>IFERROR(VLOOKUP(D2362,Sort!B:C,2,0),"")</f>
        <v/>
      </c>
      <c r="F2362" s="194"/>
      <c r="G2362" s="195" t="str">
        <f t="shared" si="235"/>
        <v/>
      </c>
      <c r="H2362" s="243"/>
      <c r="I2362" s="197"/>
      <c r="J2362" s="243"/>
      <c r="K2362" s="197"/>
      <c r="L2362" s="198" t="str">
        <f t="shared" si="236"/>
        <v/>
      </c>
      <c r="M2362" s="199" t="str">
        <f t="shared" si="237"/>
        <v/>
      </c>
      <c r="N2362" s="200" t="str">
        <f t="shared" si="238"/>
        <v xml:space="preserve"> </v>
      </c>
      <c r="O2362" s="201"/>
      <c r="P2362" s="201"/>
      <c r="Q2362" s="202"/>
      <c r="R2362" s="202"/>
      <c r="S2362" s="202"/>
      <c r="T2362" s="193" t="str">
        <f>IFERROR(VLOOKUP(S2362,Sort!E:F,2,0),"")</f>
        <v/>
      </c>
      <c r="U2362" s="115" t="str">
        <f t="shared" si="239"/>
        <v/>
      </c>
      <c r="V2362" s="202" t="s">
        <v>422</v>
      </c>
      <c r="W2362" s="202"/>
      <c r="X2362" s="202"/>
      <c r="Y2362" s="202"/>
      <c r="Z2362" s="193"/>
      <c r="AA2362" s="193" t="s">
        <v>362</v>
      </c>
      <c r="AB2362" s="203"/>
      <c r="AC2362" s="204" t="str">
        <f t="shared" si="240"/>
        <v>CLOSE</v>
      </c>
      <c r="AD2362" s="47" t="str">
        <f t="array" ref="AD2362">IF(D2362="","",INDEX(HM_Unit!$D$1:$AE$1,MATCH(C2362,HM_Unit!$D$2:$AE$2,0)))</f>
        <v/>
      </c>
      <c r="AE2362" s="46"/>
      <c r="AF2362" s="46"/>
      <c r="AG2362" s="46"/>
      <c r="AH2362" s="46"/>
      <c r="AI2362" s="46"/>
      <c r="AJ2362" s="46"/>
      <c r="AK2362" s="46"/>
    </row>
    <row r="2363" spans="1:37" ht="12" customHeight="1">
      <c r="A2363" s="46" t="str">
        <f>IFERROR(VLOOKUP(D2363,Sort!B:D,3,0),"")</f>
        <v/>
      </c>
      <c r="B2363" s="190" t="str">
        <f t="shared" si="234"/>
        <v>0CLOSE</v>
      </c>
      <c r="C2363" s="196"/>
      <c r="D2363" s="193"/>
      <c r="E2363" s="193" t="str">
        <f>IFERROR(VLOOKUP(D2363,Sort!B:C,2,0),"")</f>
        <v/>
      </c>
      <c r="F2363" s="194"/>
      <c r="G2363" s="195" t="str">
        <f t="shared" si="235"/>
        <v/>
      </c>
      <c r="H2363" s="243"/>
      <c r="I2363" s="197"/>
      <c r="J2363" s="243"/>
      <c r="K2363" s="197"/>
      <c r="L2363" s="198" t="str">
        <f t="shared" si="236"/>
        <v/>
      </c>
      <c r="M2363" s="199" t="str">
        <f t="shared" si="237"/>
        <v/>
      </c>
      <c r="N2363" s="200" t="str">
        <f t="shared" si="238"/>
        <v xml:space="preserve"> </v>
      </c>
      <c r="O2363" s="201"/>
      <c r="P2363" s="201"/>
      <c r="Q2363" s="202"/>
      <c r="R2363" s="202"/>
      <c r="S2363" s="202"/>
      <c r="T2363" s="193" t="str">
        <f>IFERROR(VLOOKUP(S2363,Sort!E:F,2,0),"")</f>
        <v/>
      </c>
      <c r="U2363" s="115" t="str">
        <f t="shared" si="239"/>
        <v/>
      </c>
      <c r="V2363" s="202" t="s">
        <v>422</v>
      </c>
      <c r="W2363" s="202"/>
      <c r="X2363" s="202"/>
      <c r="Y2363" s="202"/>
      <c r="Z2363" s="193"/>
      <c r="AA2363" s="193" t="s">
        <v>362</v>
      </c>
      <c r="AB2363" s="203"/>
      <c r="AC2363" s="204" t="str">
        <f t="shared" si="240"/>
        <v>CLOSE</v>
      </c>
      <c r="AD2363" s="47" t="str">
        <f t="array" ref="AD2363">IF(D2363="","",INDEX(HM_Unit!$D$1:$AE$1,MATCH(C2363,HM_Unit!$D$2:$AE$2,0)))</f>
        <v/>
      </c>
      <c r="AE2363" s="46"/>
      <c r="AF2363" s="46"/>
      <c r="AG2363" s="46"/>
      <c r="AH2363" s="46"/>
      <c r="AI2363" s="46"/>
      <c r="AJ2363" s="46"/>
      <c r="AK2363" s="46"/>
    </row>
    <row r="2364" spans="1:37" ht="12" customHeight="1">
      <c r="A2364" s="46" t="str">
        <f>IFERROR(VLOOKUP(D2364,Sort!B:D,3,0),"")</f>
        <v/>
      </c>
      <c r="B2364" s="190" t="str">
        <f t="shared" si="234"/>
        <v>0CLOSE</v>
      </c>
      <c r="C2364" s="196"/>
      <c r="D2364" s="193"/>
      <c r="E2364" s="193" t="str">
        <f>IFERROR(VLOOKUP(D2364,Sort!B:C,2,0),"")</f>
        <v/>
      </c>
      <c r="F2364" s="194"/>
      <c r="G2364" s="195" t="str">
        <f t="shared" si="235"/>
        <v/>
      </c>
      <c r="H2364" s="243"/>
      <c r="I2364" s="197"/>
      <c r="J2364" s="243"/>
      <c r="K2364" s="197"/>
      <c r="L2364" s="198" t="str">
        <f t="shared" si="236"/>
        <v/>
      </c>
      <c r="M2364" s="199" t="str">
        <f t="shared" si="237"/>
        <v/>
      </c>
      <c r="N2364" s="200" t="str">
        <f t="shared" si="238"/>
        <v xml:space="preserve"> </v>
      </c>
      <c r="O2364" s="201"/>
      <c r="P2364" s="201"/>
      <c r="Q2364" s="202"/>
      <c r="R2364" s="202"/>
      <c r="S2364" s="202"/>
      <c r="T2364" s="193" t="str">
        <f>IFERROR(VLOOKUP(S2364,Sort!E:F,2,0),"")</f>
        <v/>
      </c>
      <c r="U2364" s="115" t="str">
        <f t="shared" si="239"/>
        <v/>
      </c>
      <c r="V2364" s="202" t="s">
        <v>422</v>
      </c>
      <c r="W2364" s="202"/>
      <c r="X2364" s="202"/>
      <c r="Y2364" s="202"/>
      <c r="Z2364" s="193"/>
      <c r="AA2364" s="193" t="s">
        <v>362</v>
      </c>
      <c r="AB2364" s="203"/>
      <c r="AC2364" s="204" t="str">
        <f t="shared" si="240"/>
        <v>CLOSE</v>
      </c>
      <c r="AD2364" s="47" t="str">
        <f t="array" ref="AD2364">IF(D2364="","",INDEX(HM_Unit!$D$1:$AE$1,MATCH(C2364,HM_Unit!$D$2:$AE$2,0)))</f>
        <v/>
      </c>
      <c r="AE2364" s="46"/>
      <c r="AF2364" s="46"/>
      <c r="AG2364" s="46"/>
      <c r="AH2364" s="46"/>
      <c r="AI2364" s="46"/>
      <c r="AJ2364" s="46"/>
      <c r="AK2364" s="46"/>
    </row>
    <row r="2365" spans="1:37" ht="12" customHeight="1">
      <c r="A2365" s="46" t="str">
        <f>IFERROR(VLOOKUP(D2365,Sort!B:D,3,0),"")</f>
        <v/>
      </c>
      <c r="B2365" s="190" t="str">
        <f t="shared" si="234"/>
        <v>0CLOSE</v>
      </c>
      <c r="C2365" s="196"/>
      <c r="D2365" s="193"/>
      <c r="E2365" s="193" t="str">
        <f>IFERROR(VLOOKUP(D2365,Sort!B:C,2,0),"")</f>
        <v/>
      </c>
      <c r="F2365" s="194"/>
      <c r="G2365" s="195" t="str">
        <f t="shared" si="235"/>
        <v/>
      </c>
      <c r="H2365" s="243"/>
      <c r="I2365" s="197"/>
      <c r="J2365" s="243"/>
      <c r="K2365" s="197"/>
      <c r="L2365" s="198" t="str">
        <f t="shared" si="236"/>
        <v/>
      </c>
      <c r="M2365" s="199" t="str">
        <f t="shared" si="237"/>
        <v/>
      </c>
      <c r="N2365" s="200" t="str">
        <f t="shared" si="238"/>
        <v xml:space="preserve"> </v>
      </c>
      <c r="O2365" s="201"/>
      <c r="P2365" s="201"/>
      <c r="Q2365" s="202"/>
      <c r="R2365" s="202"/>
      <c r="S2365" s="202"/>
      <c r="T2365" s="193" t="str">
        <f>IFERROR(VLOOKUP(S2365,Sort!E:F,2,0),"")</f>
        <v/>
      </c>
      <c r="U2365" s="115" t="str">
        <f t="shared" si="239"/>
        <v/>
      </c>
      <c r="V2365" s="202" t="s">
        <v>422</v>
      </c>
      <c r="W2365" s="202"/>
      <c r="X2365" s="202"/>
      <c r="Y2365" s="202"/>
      <c r="Z2365" s="193"/>
      <c r="AA2365" s="193" t="s">
        <v>362</v>
      </c>
      <c r="AB2365" s="203"/>
      <c r="AC2365" s="204" t="str">
        <f t="shared" si="240"/>
        <v>CLOSE</v>
      </c>
      <c r="AD2365" s="47" t="str">
        <f t="array" ref="AD2365">IF(D2365="","",INDEX(HM_Unit!$D$1:$AE$1,MATCH(C2365,HM_Unit!$D$2:$AE$2,0)))</f>
        <v/>
      </c>
      <c r="AE2365" s="46"/>
      <c r="AF2365" s="46"/>
      <c r="AG2365" s="46"/>
      <c r="AH2365" s="46"/>
      <c r="AI2365" s="46"/>
      <c r="AJ2365" s="46"/>
      <c r="AK2365" s="46"/>
    </row>
    <row r="2366" spans="1:37" ht="12" customHeight="1">
      <c r="A2366" s="46" t="str">
        <f>IFERROR(VLOOKUP(D2366,Sort!B:D,3,0),"")</f>
        <v/>
      </c>
      <c r="B2366" s="190" t="str">
        <f t="shared" si="234"/>
        <v>0CLOSE</v>
      </c>
      <c r="C2366" s="196"/>
      <c r="D2366" s="193"/>
      <c r="E2366" s="193" t="str">
        <f>IFERROR(VLOOKUP(D2366,Sort!B:C,2,0),"")</f>
        <v/>
      </c>
      <c r="F2366" s="194"/>
      <c r="G2366" s="195" t="str">
        <f t="shared" si="235"/>
        <v/>
      </c>
      <c r="H2366" s="243"/>
      <c r="I2366" s="197"/>
      <c r="J2366" s="243"/>
      <c r="K2366" s="197"/>
      <c r="L2366" s="198" t="str">
        <f t="shared" si="236"/>
        <v/>
      </c>
      <c r="M2366" s="199" t="str">
        <f t="shared" si="237"/>
        <v/>
      </c>
      <c r="N2366" s="200" t="str">
        <f t="shared" si="238"/>
        <v xml:space="preserve"> </v>
      </c>
      <c r="O2366" s="201"/>
      <c r="P2366" s="201"/>
      <c r="Q2366" s="202"/>
      <c r="R2366" s="202"/>
      <c r="S2366" s="202"/>
      <c r="T2366" s="193" t="str">
        <f>IFERROR(VLOOKUP(S2366,Sort!E:F,2,0),"")</f>
        <v/>
      </c>
      <c r="U2366" s="115" t="str">
        <f t="shared" si="239"/>
        <v/>
      </c>
      <c r="V2366" s="202" t="s">
        <v>422</v>
      </c>
      <c r="W2366" s="202"/>
      <c r="X2366" s="202"/>
      <c r="Y2366" s="202"/>
      <c r="Z2366" s="193"/>
      <c r="AA2366" s="193" t="s">
        <v>362</v>
      </c>
      <c r="AB2366" s="203"/>
      <c r="AC2366" s="204" t="str">
        <f t="shared" si="240"/>
        <v>CLOSE</v>
      </c>
      <c r="AD2366" s="47" t="str">
        <f t="array" ref="AD2366">IF(D2366="","",INDEX(HM_Unit!$D$1:$AE$1,MATCH(C2366,HM_Unit!$D$2:$AE$2,0)))</f>
        <v/>
      </c>
      <c r="AE2366" s="46"/>
      <c r="AF2366" s="46"/>
      <c r="AG2366" s="46"/>
      <c r="AH2366" s="46"/>
      <c r="AI2366" s="46"/>
      <c r="AJ2366" s="46"/>
      <c r="AK2366" s="46"/>
    </row>
    <row r="2367" spans="1:37" ht="12" customHeight="1">
      <c r="A2367" s="46" t="str">
        <f>IFERROR(VLOOKUP(D2367,Sort!B:D,3,0),"")</f>
        <v/>
      </c>
      <c r="B2367" s="190" t="str">
        <f t="shared" si="234"/>
        <v>0CLOSE</v>
      </c>
      <c r="C2367" s="196"/>
      <c r="D2367" s="193"/>
      <c r="E2367" s="193" t="str">
        <f>IFERROR(VLOOKUP(D2367,Sort!B:C,2,0),"")</f>
        <v/>
      </c>
      <c r="F2367" s="194"/>
      <c r="G2367" s="195" t="str">
        <f t="shared" si="235"/>
        <v/>
      </c>
      <c r="H2367" s="243"/>
      <c r="I2367" s="197"/>
      <c r="J2367" s="243"/>
      <c r="K2367" s="197"/>
      <c r="L2367" s="198" t="str">
        <f t="shared" si="236"/>
        <v/>
      </c>
      <c r="M2367" s="199" t="str">
        <f t="shared" si="237"/>
        <v/>
      </c>
      <c r="N2367" s="200" t="str">
        <f t="shared" si="238"/>
        <v xml:space="preserve"> </v>
      </c>
      <c r="O2367" s="201"/>
      <c r="P2367" s="201"/>
      <c r="Q2367" s="202"/>
      <c r="R2367" s="202"/>
      <c r="S2367" s="202"/>
      <c r="T2367" s="193" t="str">
        <f>IFERROR(VLOOKUP(S2367,Sort!E:F,2,0),"")</f>
        <v/>
      </c>
      <c r="U2367" s="115" t="str">
        <f t="shared" si="239"/>
        <v/>
      </c>
      <c r="V2367" s="202" t="s">
        <v>422</v>
      </c>
      <c r="W2367" s="202"/>
      <c r="X2367" s="202"/>
      <c r="Y2367" s="202"/>
      <c r="Z2367" s="193"/>
      <c r="AA2367" s="193" t="s">
        <v>362</v>
      </c>
      <c r="AB2367" s="203"/>
      <c r="AC2367" s="204" t="str">
        <f t="shared" si="240"/>
        <v>CLOSE</v>
      </c>
      <c r="AD2367" s="47" t="str">
        <f t="array" ref="AD2367">IF(D2367="","",INDEX(HM_Unit!$D$1:$AE$1,MATCH(C2367,HM_Unit!$D$2:$AE$2,0)))</f>
        <v/>
      </c>
      <c r="AE2367" s="46"/>
      <c r="AF2367" s="46"/>
      <c r="AG2367" s="46"/>
      <c r="AH2367" s="46"/>
      <c r="AI2367" s="46"/>
      <c r="AJ2367" s="46"/>
      <c r="AK2367" s="46"/>
    </row>
    <row r="2368" spans="1:37" ht="12" customHeight="1">
      <c r="A2368" s="46" t="str">
        <f>IFERROR(VLOOKUP(D2368,Sort!B:D,3,0),"")</f>
        <v/>
      </c>
      <c r="B2368" s="190" t="str">
        <f t="shared" si="234"/>
        <v>0CLOSE</v>
      </c>
      <c r="C2368" s="196"/>
      <c r="D2368" s="193"/>
      <c r="E2368" s="193" t="str">
        <f>IFERROR(VLOOKUP(D2368,Sort!B:C,2,0),"")</f>
        <v/>
      </c>
      <c r="F2368" s="194"/>
      <c r="G2368" s="195" t="str">
        <f t="shared" si="235"/>
        <v/>
      </c>
      <c r="H2368" s="243"/>
      <c r="I2368" s="197"/>
      <c r="J2368" s="243"/>
      <c r="K2368" s="197"/>
      <c r="L2368" s="198" t="str">
        <f t="shared" si="236"/>
        <v/>
      </c>
      <c r="M2368" s="199" t="str">
        <f t="shared" si="237"/>
        <v/>
      </c>
      <c r="N2368" s="200" t="str">
        <f t="shared" si="238"/>
        <v xml:space="preserve"> </v>
      </c>
      <c r="O2368" s="201"/>
      <c r="P2368" s="201"/>
      <c r="Q2368" s="202"/>
      <c r="R2368" s="202"/>
      <c r="S2368" s="202"/>
      <c r="T2368" s="193" t="str">
        <f>IFERROR(VLOOKUP(S2368,Sort!E:F,2,0),"")</f>
        <v/>
      </c>
      <c r="U2368" s="115" t="str">
        <f t="shared" si="239"/>
        <v/>
      </c>
      <c r="V2368" s="202" t="s">
        <v>422</v>
      </c>
      <c r="W2368" s="202"/>
      <c r="X2368" s="202"/>
      <c r="Y2368" s="202"/>
      <c r="Z2368" s="193"/>
      <c r="AA2368" s="193" t="s">
        <v>362</v>
      </c>
      <c r="AB2368" s="203"/>
      <c r="AC2368" s="204" t="str">
        <f t="shared" si="240"/>
        <v>CLOSE</v>
      </c>
      <c r="AD2368" s="47" t="str">
        <f t="array" ref="AD2368">IF(D2368="","",INDEX(HM_Unit!$D$1:$AE$1,MATCH(C2368,HM_Unit!$D$2:$AE$2,0)))</f>
        <v/>
      </c>
      <c r="AE2368" s="46"/>
      <c r="AF2368" s="46"/>
      <c r="AG2368" s="46"/>
      <c r="AH2368" s="46"/>
      <c r="AI2368" s="46"/>
      <c r="AJ2368" s="46"/>
      <c r="AK2368" s="46"/>
    </row>
    <row r="2369" spans="1:37" ht="12" customHeight="1">
      <c r="A2369" s="46" t="str">
        <f>IFERROR(VLOOKUP(D2369,Sort!B:D,3,0),"")</f>
        <v/>
      </c>
      <c r="B2369" s="190" t="str">
        <f t="shared" si="234"/>
        <v>0CLOSE</v>
      </c>
      <c r="C2369" s="196"/>
      <c r="D2369" s="193"/>
      <c r="E2369" s="193" t="str">
        <f>IFERROR(VLOOKUP(D2369,Sort!B:C,2,0),"")</f>
        <v/>
      </c>
      <c r="F2369" s="194"/>
      <c r="G2369" s="195" t="str">
        <f t="shared" si="235"/>
        <v/>
      </c>
      <c r="H2369" s="243"/>
      <c r="I2369" s="197"/>
      <c r="J2369" s="243"/>
      <c r="K2369" s="197"/>
      <c r="L2369" s="198" t="str">
        <f t="shared" si="236"/>
        <v/>
      </c>
      <c r="M2369" s="199" t="str">
        <f t="shared" si="237"/>
        <v/>
      </c>
      <c r="N2369" s="200" t="str">
        <f t="shared" si="238"/>
        <v xml:space="preserve"> </v>
      </c>
      <c r="O2369" s="201"/>
      <c r="P2369" s="201"/>
      <c r="Q2369" s="202"/>
      <c r="R2369" s="202"/>
      <c r="S2369" s="202"/>
      <c r="T2369" s="193" t="str">
        <f>IFERROR(VLOOKUP(S2369,Sort!E:F,2,0),"")</f>
        <v/>
      </c>
      <c r="U2369" s="115" t="str">
        <f t="shared" si="239"/>
        <v/>
      </c>
      <c r="V2369" s="202" t="s">
        <v>422</v>
      </c>
      <c r="W2369" s="202"/>
      <c r="X2369" s="202"/>
      <c r="Y2369" s="202"/>
      <c r="Z2369" s="193"/>
      <c r="AA2369" s="193" t="s">
        <v>362</v>
      </c>
      <c r="AB2369" s="203"/>
      <c r="AC2369" s="204" t="str">
        <f t="shared" si="240"/>
        <v>CLOSE</v>
      </c>
      <c r="AD2369" s="47" t="str">
        <f t="array" ref="AD2369">IF(D2369="","",INDEX(HM_Unit!$D$1:$AE$1,MATCH(C2369,HM_Unit!$D$2:$AE$2,0)))</f>
        <v/>
      </c>
      <c r="AE2369" s="46"/>
      <c r="AF2369" s="46"/>
      <c r="AG2369" s="46"/>
      <c r="AH2369" s="46"/>
      <c r="AI2369" s="46"/>
      <c r="AJ2369" s="46"/>
      <c r="AK2369" s="46"/>
    </row>
    <row r="2370" spans="1:37" ht="12" customHeight="1">
      <c r="A2370" s="46" t="str">
        <f>IFERROR(VLOOKUP(D2370,Sort!B:D,3,0),"")</f>
        <v/>
      </c>
      <c r="B2370" s="190" t="str">
        <f t="shared" si="234"/>
        <v>0CLOSE</v>
      </c>
      <c r="C2370" s="196"/>
      <c r="D2370" s="193"/>
      <c r="E2370" s="193" t="str">
        <f>IFERROR(VLOOKUP(D2370,Sort!B:C,2,0),"")</f>
        <v/>
      </c>
      <c r="F2370" s="194"/>
      <c r="G2370" s="195" t="str">
        <f t="shared" si="235"/>
        <v/>
      </c>
      <c r="H2370" s="243"/>
      <c r="I2370" s="197"/>
      <c r="J2370" s="243"/>
      <c r="K2370" s="197"/>
      <c r="L2370" s="198" t="str">
        <f t="shared" si="236"/>
        <v/>
      </c>
      <c r="M2370" s="199" t="str">
        <f t="shared" si="237"/>
        <v/>
      </c>
      <c r="N2370" s="200" t="str">
        <f t="shared" si="238"/>
        <v xml:space="preserve"> </v>
      </c>
      <c r="O2370" s="201"/>
      <c r="P2370" s="201"/>
      <c r="Q2370" s="202"/>
      <c r="R2370" s="202"/>
      <c r="S2370" s="202"/>
      <c r="T2370" s="193" t="str">
        <f>IFERROR(VLOOKUP(S2370,Sort!E:F,2,0),"")</f>
        <v/>
      </c>
      <c r="U2370" s="115" t="str">
        <f t="shared" si="239"/>
        <v/>
      </c>
      <c r="V2370" s="202" t="s">
        <v>422</v>
      </c>
      <c r="W2370" s="202"/>
      <c r="X2370" s="202"/>
      <c r="Y2370" s="202"/>
      <c r="Z2370" s="193"/>
      <c r="AA2370" s="193" t="s">
        <v>362</v>
      </c>
      <c r="AB2370" s="203"/>
      <c r="AC2370" s="204" t="str">
        <f t="shared" si="240"/>
        <v>CLOSE</v>
      </c>
      <c r="AD2370" s="47" t="str">
        <f t="array" ref="AD2370">IF(D2370="","",INDEX(HM_Unit!$D$1:$AE$1,MATCH(C2370,HM_Unit!$D$2:$AE$2,0)))</f>
        <v/>
      </c>
      <c r="AE2370" s="46"/>
      <c r="AF2370" s="46"/>
      <c r="AG2370" s="46"/>
      <c r="AH2370" s="46"/>
      <c r="AI2370" s="46"/>
      <c r="AJ2370" s="46"/>
      <c r="AK2370" s="46"/>
    </row>
    <row r="2371" spans="1:37" ht="12" customHeight="1">
      <c r="A2371" s="46" t="str">
        <f>IFERROR(VLOOKUP(D2371,Sort!B:D,3,0),"")</f>
        <v/>
      </c>
      <c r="B2371" s="190" t="str">
        <f t="shared" si="234"/>
        <v>0CLOSE</v>
      </c>
      <c r="C2371" s="196"/>
      <c r="D2371" s="193"/>
      <c r="E2371" s="193" t="str">
        <f>IFERROR(VLOOKUP(D2371,Sort!B:C,2,0),"")</f>
        <v/>
      </c>
      <c r="F2371" s="194"/>
      <c r="G2371" s="195" t="str">
        <f t="shared" si="235"/>
        <v/>
      </c>
      <c r="H2371" s="243"/>
      <c r="I2371" s="197"/>
      <c r="J2371" s="243"/>
      <c r="K2371" s="197"/>
      <c r="L2371" s="198" t="str">
        <f t="shared" si="236"/>
        <v/>
      </c>
      <c r="M2371" s="199" t="str">
        <f t="shared" si="237"/>
        <v/>
      </c>
      <c r="N2371" s="200" t="str">
        <f t="shared" si="238"/>
        <v xml:space="preserve"> </v>
      </c>
      <c r="O2371" s="201"/>
      <c r="P2371" s="201"/>
      <c r="Q2371" s="202"/>
      <c r="R2371" s="202"/>
      <c r="S2371" s="202"/>
      <c r="T2371" s="193" t="str">
        <f>IFERROR(VLOOKUP(S2371,Sort!E:F,2,0),"")</f>
        <v/>
      </c>
      <c r="U2371" s="115" t="str">
        <f t="shared" si="239"/>
        <v/>
      </c>
      <c r="V2371" s="202" t="s">
        <v>422</v>
      </c>
      <c r="W2371" s="202"/>
      <c r="X2371" s="202"/>
      <c r="Y2371" s="202"/>
      <c r="Z2371" s="193"/>
      <c r="AA2371" s="193" t="s">
        <v>362</v>
      </c>
      <c r="AB2371" s="203"/>
      <c r="AC2371" s="204" t="str">
        <f t="shared" si="240"/>
        <v>CLOSE</v>
      </c>
      <c r="AD2371" s="47" t="str">
        <f t="array" ref="AD2371">IF(D2371="","",INDEX(HM_Unit!$D$1:$AE$1,MATCH(C2371,HM_Unit!$D$2:$AE$2,0)))</f>
        <v/>
      </c>
      <c r="AE2371" s="46"/>
      <c r="AF2371" s="46"/>
      <c r="AG2371" s="46"/>
      <c r="AH2371" s="46"/>
      <c r="AI2371" s="46"/>
      <c r="AJ2371" s="46"/>
      <c r="AK2371" s="46"/>
    </row>
    <row r="2372" spans="1:37" ht="12" customHeight="1">
      <c r="A2372" s="46" t="str">
        <f>IFERROR(VLOOKUP(D2372,Sort!B:D,3,0),"")</f>
        <v/>
      </c>
      <c r="B2372" s="190" t="str">
        <f t="shared" si="234"/>
        <v>0CLOSE</v>
      </c>
      <c r="C2372" s="196"/>
      <c r="D2372" s="193"/>
      <c r="E2372" s="193" t="str">
        <f>IFERROR(VLOOKUP(D2372,Sort!B:C,2,0),"")</f>
        <v/>
      </c>
      <c r="F2372" s="194"/>
      <c r="G2372" s="195" t="str">
        <f t="shared" si="235"/>
        <v/>
      </c>
      <c r="H2372" s="243"/>
      <c r="I2372" s="197"/>
      <c r="J2372" s="243"/>
      <c r="K2372" s="197"/>
      <c r="L2372" s="198" t="str">
        <f t="shared" si="236"/>
        <v/>
      </c>
      <c r="M2372" s="199" t="str">
        <f t="shared" si="237"/>
        <v/>
      </c>
      <c r="N2372" s="200" t="str">
        <f t="shared" si="238"/>
        <v xml:space="preserve"> </v>
      </c>
      <c r="O2372" s="201"/>
      <c r="P2372" s="201"/>
      <c r="Q2372" s="202"/>
      <c r="R2372" s="202"/>
      <c r="S2372" s="202"/>
      <c r="T2372" s="193" t="str">
        <f>IFERROR(VLOOKUP(S2372,Sort!E:F,2,0),"")</f>
        <v/>
      </c>
      <c r="U2372" s="115" t="str">
        <f t="shared" si="239"/>
        <v/>
      </c>
      <c r="V2372" s="202" t="s">
        <v>422</v>
      </c>
      <c r="W2372" s="202"/>
      <c r="X2372" s="202"/>
      <c r="Y2372" s="202"/>
      <c r="Z2372" s="193"/>
      <c r="AA2372" s="193" t="s">
        <v>362</v>
      </c>
      <c r="AB2372" s="203"/>
      <c r="AC2372" s="204" t="str">
        <f t="shared" si="240"/>
        <v>CLOSE</v>
      </c>
      <c r="AD2372" s="47" t="str">
        <f t="array" ref="AD2372">IF(D2372="","",INDEX(HM_Unit!$D$1:$AE$1,MATCH(C2372,HM_Unit!$D$2:$AE$2,0)))</f>
        <v/>
      </c>
      <c r="AE2372" s="46"/>
      <c r="AF2372" s="46"/>
      <c r="AG2372" s="46"/>
      <c r="AH2372" s="46"/>
      <c r="AI2372" s="46"/>
      <c r="AJ2372" s="46"/>
      <c r="AK2372" s="46"/>
    </row>
    <row r="2373" spans="1:37" ht="12" customHeight="1">
      <c r="A2373" s="46" t="str">
        <f>IFERROR(VLOOKUP(D2373,Sort!B:D,3,0),"")</f>
        <v/>
      </c>
      <c r="B2373" s="190" t="str">
        <f t="shared" si="234"/>
        <v>0CLOSE</v>
      </c>
      <c r="C2373" s="196"/>
      <c r="D2373" s="193"/>
      <c r="E2373" s="193" t="str">
        <f>IFERROR(VLOOKUP(D2373,Sort!B:C,2,0),"")</f>
        <v/>
      </c>
      <c r="F2373" s="194"/>
      <c r="G2373" s="195" t="str">
        <f t="shared" si="235"/>
        <v/>
      </c>
      <c r="H2373" s="243"/>
      <c r="I2373" s="197"/>
      <c r="J2373" s="243"/>
      <c r="K2373" s="197"/>
      <c r="L2373" s="198" t="str">
        <f t="shared" si="236"/>
        <v/>
      </c>
      <c r="M2373" s="199" t="str">
        <f t="shared" si="237"/>
        <v/>
      </c>
      <c r="N2373" s="200" t="str">
        <f t="shared" si="238"/>
        <v xml:space="preserve"> </v>
      </c>
      <c r="O2373" s="201"/>
      <c r="P2373" s="201"/>
      <c r="Q2373" s="202"/>
      <c r="R2373" s="202"/>
      <c r="S2373" s="202"/>
      <c r="T2373" s="193" t="str">
        <f>IFERROR(VLOOKUP(S2373,Sort!E:F,2,0),"")</f>
        <v/>
      </c>
      <c r="U2373" s="115" t="str">
        <f t="shared" si="239"/>
        <v/>
      </c>
      <c r="V2373" s="202" t="s">
        <v>422</v>
      </c>
      <c r="W2373" s="202"/>
      <c r="X2373" s="202"/>
      <c r="Y2373" s="202"/>
      <c r="Z2373" s="193"/>
      <c r="AA2373" s="193" t="s">
        <v>362</v>
      </c>
      <c r="AB2373" s="203"/>
      <c r="AC2373" s="204" t="str">
        <f t="shared" si="240"/>
        <v>CLOSE</v>
      </c>
      <c r="AD2373" s="47" t="str">
        <f t="array" ref="AD2373">IF(D2373="","",INDEX(HM_Unit!$D$1:$AE$1,MATCH(C2373,HM_Unit!$D$2:$AE$2,0)))</f>
        <v/>
      </c>
      <c r="AE2373" s="46"/>
      <c r="AF2373" s="46"/>
      <c r="AG2373" s="46"/>
      <c r="AH2373" s="46"/>
      <c r="AI2373" s="46"/>
      <c r="AJ2373" s="46"/>
      <c r="AK2373" s="46"/>
    </row>
    <row r="2374" spans="1:37" ht="12" customHeight="1">
      <c r="A2374" s="46" t="str">
        <f>IFERROR(VLOOKUP(D2374,Sort!B:D,3,0),"")</f>
        <v/>
      </c>
      <c r="B2374" s="190" t="str">
        <f t="shared" si="234"/>
        <v>0CLOSE</v>
      </c>
      <c r="C2374" s="196"/>
      <c r="D2374" s="193"/>
      <c r="E2374" s="193" t="str">
        <f>IFERROR(VLOOKUP(D2374,Sort!B:C,2,0),"")</f>
        <v/>
      </c>
      <c r="F2374" s="194"/>
      <c r="G2374" s="195" t="str">
        <f t="shared" si="235"/>
        <v/>
      </c>
      <c r="H2374" s="243"/>
      <c r="I2374" s="197"/>
      <c r="J2374" s="243"/>
      <c r="K2374" s="197"/>
      <c r="L2374" s="198" t="str">
        <f t="shared" si="236"/>
        <v/>
      </c>
      <c r="M2374" s="199" t="str">
        <f t="shared" si="237"/>
        <v/>
      </c>
      <c r="N2374" s="200" t="str">
        <f t="shared" si="238"/>
        <v xml:space="preserve"> </v>
      </c>
      <c r="O2374" s="201"/>
      <c r="P2374" s="201"/>
      <c r="Q2374" s="202"/>
      <c r="R2374" s="202"/>
      <c r="S2374" s="202"/>
      <c r="T2374" s="193" t="str">
        <f>IFERROR(VLOOKUP(S2374,Sort!E:F,2,0),"")</f>
        <v/>
      </c>
      <c r="U2374" s="115" t="str">
        <f t="shared" si="239"/>
        <v/>
      </c>
      <c r="V2374" s="202" t="s">
        <v>422</v>
      </c>
      <c r="W2374" s="202"/>
      <c r="X2374" s="202"/>
      <c r="Y2374" s="202"/>
      <c r="Z2374" s="193"/>
      <c r="AA2374" s="193" t="s">
        <v>362</v>
      </c>
      <c r="AB2374" s="203"/>
      <c r="AC2374" s="204" t="str">
        <f t="shared" si="240"/>
        <v>CLOSE</v>
      </c>
      <c r="AD2374" s="47" t="str">
        <f t="array" ref="AD2374">IF(D2374="","",INDEX(HM_Unit!$D$1:$AE$1,MATCH(C2374,HM_Unit!$D$2:$AE$2,0)))</f>
        <v/>
      </c>
      <c r="AE2374" s="46"/>
      <c r="AF2374" s="46"/>
      <c r="AG2374" s="46"/>
      <c r="AH2374" s="46"/>
      <c r="AI2374" s="46"/>
      <c r="AJ2374" s="46"/>
      <c r="AK2374" s="46"/>
    </row>
    <row r="2375" spans="1:37" ht="12" customHeight="1">
      <c r="A2375" s="46" t="str">
        <f>IFERROR(VLOOKUP(D2375,Sort!B:D,3,0),"")</f>
        <v/>
      </c>
      <c r="B2375" s="190" t="str">
        <f t="shared" si="234"/>
        <v>0CLOSE</v>
      </c>
      <c r="C2375" s="196"/>
      <c r="D2375" s="193"/>
      <c r="E2375" s="193" t="str">
        <f>IFERROR(VLOOKUP(D2375,Sort!B:C,2,0),"")</f>
        <v/>
      </c>
      <c r="F2375" s="194"/>
      <c r="G2375" s="195" t="str">
        <f t="shared" si="235"/>
        <v/>
      </c>
      <c r="H2375" s="243"/>
      <c r="I2375" s="197"/>
      <c r="J2375" s="243"/>
      <c r="K2375" s="197"/>
      <c r="L2375" s="198" t="str">
        <f t="shared" si="236"/>
        <v/>
      </c>
      <c r="M2375" s="199" t="str">
        <f t="shared" si="237"/>
        <v/>
      </c>
      <c r="N2375" s="200" t="str">
        <f t="shared" si="238"/>
        <v xml:space="preserve"> </v>
      </c>
      <c r="O2375" s="201"/>
      <c r="P2375" s="201"/>
      <c r="Q2375" s="202"/>
      <c r="R2375" s="202"/>
      <c r="S2375" s="202"/>
      <c r="T2375" s="193" t="str">
        <f>IFERROR(VLOOKUP(S2375,Sort!E:F,2,0),"")</f>
        <v/>
      </c>
      <c r="U2375" s="115" t="str">
        <f t="shared" si="239"/>
        <v/>
      </c>
      <c r="V2375" s="202" t="s">
        <v>422</v>
      </c>
      <c r="W2375" s="202"/>
      <c r="X2375" s="202"/>
      <c r="Y2375" s="202"/>
      <c r="Z2375" s="193"/>
      <c r="AA2375" s="193" t="s">
        <v>362</v>
      </c>
      <c r="AB2375" s="203"/>
      <c r="AC2375" s="204" t="str">
        <f t="shared" si="240"/>
        <v>CLOSE</v>
      </c>
      <c r="AD2375" s="47" t="str">
        <f t="array" ref="AD2375">IF(D2375="","",INDEX(HM_Unit!$D$1:$AE$1,MATCH(C2375,HM_Unit!$D$2:$AE$2,0)))</f>
        <v/>
      </c>
      <c r="AE2375" s="46"/>
      <c r="AF2375" s="46"/>
      <c r="AG2375" s="46"/>
      <c r="AH2375" s="46"/>
      <c r="AI2375" s="46"/>
      <c r="AJ2375" s="46"/>
      <c r="AK2375" s="46"/>
    </row>
    <row r="2376" spans="1:37" ht="12" customHeight="1">
      <c r="A2376" s="46" t="str">
        <f>IFERROR(VLOOKUP(D2376,Sort!B:D,3,0),"")</f>
        <v/>
      </c>
      <c r="B2376" s="190" t="str">
        <f t="shared" si="234"/>
        <v>0CLOSE</v>
      </c>
      <c r="C2376" s="196"/>
      <c r="D2376" s="193"/>
      <c r="E2376" s="193" t="str">
        <f>IFERROR(VLOOKUP(D2376,Sort!B:C,2,0),"")</f>
        <v/>
      </c>
      <c r="F2376" s="194"/>
      <c r="G2376" s="195" t="str">
        <f t="shared" si="235"/>
        <v/>
      </c>
      <c r="H2376" s="243"/>
      <c r="I2376" s="197"/>
      <c r="J2376" s="243"/>
      <c r="K2376" s="197"/>
      <c r="L2376" s="198" t="str">
        <f t="shared" si="236"/>
        <v/>
      </c>
      <c r="M2376" s="199" t="str">
        <f t="shared" si="237"/>
        <v/>
      </c>
      <c r="N2376" s="200" t="str">
        <f t="shared" si="238"/>
        <v xml:space="preserve"> </v>
      </c>
      <c r="O2376" s="201"/>
      <c r="P2376" s="201"/>
      <c r="Q2376" s="202"/>
      <c r="R2376" s="202"/>
      <c r="S2376" s="202"/>
      <c r="T2376" s="193" t="str">
        <f>IFERROR(VLOOKUP(S2376,Sort!E:F,2,0),"")</f>
        <v/>
      </c>
      <c r="U2376" s="115" t="str">
        <f t="shared" si="239"/>
        <v/>
      </c>
      <c r="V2376" s="202" t="s">
        <v>422</v>
      </c>
      <c r="W2376" s="202"/>
      <c r="X2376" s="202"/>
      <c r="Y2376" s="202"/>
      <c r="Z2376" s="193"/>
      <c r="AA2376" s="193" t="s">
        <v>362</v>
      </c>
      <c r="AB2376" s="203"/>
      <c r="AC2376" s="204" t="str">
        <f t="shared" si="240"/>
        <v>CLOSE</v>
      </c>
      <c r="AD2376" s="47" t="str">
        <f t="array" ref="AD2376">IF(D2376="","",INDEX(HM_Unit!$D$1:$AE$1,MATCH(C2376,HM_Unit!$D$2:$AE$2,0)))</f>
        <v/>
      </c>
      <c r="AE2376" s="46"/>
      <c r="AF2376" s="46"/>
      <c r="AG2376" s="46"/>
      <c r="AH2376" s="46"/>
      <c r="AI2376" s="46"/>
      <c r="AJ2376" s="46"/>
      <c r="AK2376" s="46"/>
    </row>
    <row r="2377" spans="1:37" ht="12" customHeight="1">
      <c r="A2377" s="46" t="str">
        <f>IFERROR(VLOOKUP(D2377,Sort!B:D,3,0),"")</f>
        <v/>
      </c>
      <c r="B2377" s="190" t="str">
        <f t="shared" si="234"/>
        <v>0CLOSE</v>
      </c>
      <c r="C2377" s="196"/>
      <c r="D2377" s="193"/>
      <c r="E2377" s="193" t="str">
        <f>IFERROR(VLOOKUP(D2377,Sort!B:C,2,0),"")</f>
        <v/>
      </c>
      <c r="F2377" s="194"/>
      <c r="G2377" s="195" t="str">
        <f t="shared" si="235"/>
        <v/>
      </c>
      <c r="H2377" s="243"/>
      <c r="I2377" s="197"/>
      <c r="J2377" s="243"/>
      <c r="K2377" s="197"/>
      <c r="L2377" s="198" t="str">
        <f t="shared" si="236"/>
        <v/>
      </c>
      <c r="M2377" s="199" t="str">
        <f t="shared" si="237"/>
        <v/>
      </c>
      <c r="N2377" s="200" t="str">
        <f t="shared" si="238"/>
        <v xml:space="preserve"> </v>
      </c>
      <c r="O2377" s="201"/>
      <c r="P2377" s="201"/>
      <c r="Q2377" s="202"/>
      <c r="R2377" s="202"/>
      <c r="S2377" s="202"/>
      <c r="T2377" s="193" t="str">
        <f>IFERROR(VLOOKUP(S2377,Sort!E:F,2,0),"")</f>
        <v/>
      </c>
      <c r="U2377" s="115" t="str">
        <f t="shared" si="239"/>
        <v/>
      </c>
      <c r="V2377" s="202" t="s">
        <v>422</v>
      </c>
      <c r="W2377" s="202"/>
      <c r="X2377" s="202"/>
      <c r="Y2377" s="202"/>
      <c r="Z2377" s="193"/>
      <c r="AA2377" s="193" t="s">
        <v>362</v>
      </c>
      <c r="AB2377" s="203"/>
      <c r="AC2377" s="204" t="str">
        <f t="shared" si="240"/>
        <v>CLOSE</v>
      </c>
      <c r="AD2377" s="47" t="str">
        <f t="array" ref="AD2377">IF(D2377="","",INDEX(HM_Unit!$D$1:$AE$1,MATCH(C2377,HM_Unit!$D$2:$AE$2,0)))</f>
        <v/>
      </c>
      <c r="AE2377" s="46"/>
      <c r="AF2377" s="46"/>
      <c r="AG2377" s="46"/>
      <c r="AH2377" s="46"/>
      <c r="AI2377" s="46"/>
      <c r="AJ2377" s="46"/>
      <c r="AK2377" s="46"/>
    </row>
    <row r="2378" spans="1:37" ht="12" customHeight="1">
      <c r="A2378" s="46" t="str">
        <f>IFERROR(VLOOKUP(D2378,Sort!B:D,3,0),"")</f>
        <v/>
      </c>
      <c r="B2378" s="190" t="str">
        <f t="shared" si="234"/>
        <v>0CLOSE</v>
      </c>
      <c r="C2378" s="196"/>
      <c r="D2378" s="193"/>
      <c r="E2378" s="193" t="str">
        <f>IFERROR(VLOOKUP(D2378,Sort!B:C,2,0),"")</f>
        <v/>
      </c>
      <c r="F2378" s="194"/>
      <c r="G2378" s="195" t="str">
        <f t="shared" si="235"/>
        <v/>
      </c>
      <c r="H2378" s="243"/>
      <c r="I2378" s="197"/>
      <c r="J2378" s="243"/>
      <c r="K2378" s="197"/>
      <c r="L2378" s="198" t="str">
        <f t="shared" si="236"/>
        <v/>
      </c>
      <c r="M2378" s="199" t="str">
        <f t="shared" si="237"/>
        <v/>
      </c>
      <c r="N2378" s="200" t="str">
        <f t="shared" si="238"/>
        <v xml:space="preserve"> </v>
      </c>
      <c r="O2378" s="201"/>
      <c r="P2378" s="201"/>
      <c r="Q2378" s="202"/>
      <c r="R2378" s="202"/>
      <c r="S2378" s="202"/>
      <c r="T2378" s="193" t="str">
        <f>IFERROR(VLOOKUP(S2378,Sort!E:F,2,0),"")</f>
        <v/>
      </c>
      <c r="U2378" s="115" t="str">
        <f t="shared" si="239"/>
        <v/>
      </c>
      <c r="V2378" s="202" t="s">
        <v>422</v>
      </c>
      <c r="W2378" s="202"/>
      <c r="X2378" s="202"/>
      <c r="Y2378" s="202"/>
      <c r="Z2378" s="193"/>
      <c r="AA2378" s="193" t="s">
        <v>362</v>
      </c>
      <c r="AB2378" s="203"/>
      <c r="AC2378" s="204" t="str">
        <f t="shared" si="240"/>
        <v>CLOSE</v>
      </c>
      <c r="AD2378" s="47" t="str">
        <f t="array" ref="AD2378">IF(D2378="","",INDEX(HM_Unit!$D$1:$AE$1,MATCH(C2378,HM_Unit!$D$2:$AE$2,0)))</f>
        <v/>
      </c>
      <c r="AE2378" s="46"/>
      <c r="AF2378" s="46"/>
      <c r="AG2378" s="46"/>
      <c r="AH2378" s="46"/>
      <c r="AI2378" s="46"/>
      <c r="AJ2378" s="46"/>
      <c r="AK2378" s="46"/>
    </row>
    <row r="2379" spans="1:37" ht="12" customHeight="1">
      <c r="A2379" s="46" t="str">
        <f>IFERROR(VLOOKUP(D2379,Sort!B:D,3,0),"")</f>
        <v/>
      </c>
      <c r="B2379" s="190" t="str">
        <f t="shared" si="234"/>
        <v>0CLOSE</v>
      </c>
      <c r="C2379" s="196"/>
      <c r="D2379" s="193"/>
      <c r="E2379" s="193" t="str">
        <f>IFERROR(VLOOKUP(D2379,Sort!B:C,2,0),"")</f>
        <v/>
      </c>
      <c r="F2379" s="194"/>
      <c r="G2379" s="195" t="str">
        <f t="shared" si="235"/>
        <v/>
      </c>
      <c r="H2379" s="243"/>
      <c r="I2379" s="197"/>
      <c r="J2379" s="243"/>
      <c r="K2379" s="197"/>
      <c r="L2379" s="198" t="str">
        <f t="shared" si="236"/>
        <v/>
      </c>
      <c r="M2379" s="199" t="str">
        <f t="shared" si="237"/>
        <v/>
      </c>
      <c r="N2379" s="200" t="str">
        <f t="shared" si="238"/>
        <v xml:space="preserve"> </v>
      </c>
      <c r="O2379" s="201"/>
      <c r="P2379" s="201"/>
      <c r="Q2379" s="202"/>
      <c r="R2379" s="202"/>
      <c r="S2379" s="202"/>
      <c r="T2379" s="193" t="str">
        <f>IFERROR(VLOOKUP(S2379,Sort!E:F,2,0),"")</f>
        <v/>
      </c>
      <c r="U2379" s="115" t="str">
        <f t="shared" si="239"/>
        <v/>
      </c>
      <c r="V2379" s="202" t="s">
        <v>422</v>
      </c>
      <c r="W2379" s="202"/>
      <c r="X2379" s="202"/>
      <c r="Y2379" s="202"/>
      <c r="Z2379" s="193"/>
      <c r="AA2379" s="193" t="s">
        <v>362</v>
      </c>
      <c r="AB2379" s="203"/>
      <c r="AC2379" s="204" t="str">
        <f t="shared" si="240"/>
        <v>CLOSE</v>
      </c>
      <c r="AD2379" s="47" t="str">
        <f t="array" ref="AD2379">IF(D2379="","",INDEX(HM_Unit!$D$1:$AE$1,MATCH(C2379,HM_Unit!$D$2:$AE$2,0)))</f>
        <v/>
      </c>
      <c r="AE2379" s="46"/>
      <c r="AF2379" s="46"/>
      <c r="AG2379" s="46"/>
      <c r="AH2379" s="46"/>
      <c r="AI2379" s="46"/>
      <c r="AJ2379" s="46"/>
      <c r="AK2379" s="46"/>
    </row>
    <row r="2380" spans="1:37" ht="12" customHeight="1">
      <c r="A2380" s="46" t="str">
        <f>IFERROR(VLOOKUP(D2380,Sort!B:D,3,0),"")</f>
        <v/>
      </c>
      <c r="B2380" s="190" t="str">
        <f t="shared" si="234"/>
        <v>0CLOSE</v>
      </c>
      <c r="C2380" s="196"/>
      <c r="D2380" s="193"/>
      <c r="E2380" s="193" t="str">
        <f>IFERROR(VLOOKUP(D2380,Sort!B:C,2,0),"")</f>
        <v/>
      </c>
      <c r="F2380" s="194"/>
      <c r="G2380" s="195" t="str">
        <f t="shared" si="235"/>
        <v/>
      </c>
      <c r="H2380" s="243"/>
      <c r="I2380" s="197"/>
      <c r="J2380" s="243"/>
      <c r="K2380" s="197"/>
      <c r="L2380" s="198" t="str">
        <f t="shared" si="236"/>
        <v/>
      </c>
      <c r="M2380" s="199" t="str">
        <f t="shared" si="237"/>
        <v/>
      </c>
      <c r="N2380" s="200" t="str">
        <f t="shared" si="238"/>
        <v xml:space="preserve"> </v>
      </c>
      <c r="O2380" s="201"/>
      <c r="P2380" s="201"/>
      <c r="Q2380" s="202"/>
      <c r="R2380" s="202"/>
      <c r="S2380" s="202"/>
      <c r="T2380" s="193" t="str">
        <f>IFERROR(VLOOKUP(S2380,Sort!E:F,2,0),"")</f>
        <v/>
      </c>
      <c r="U2380" s="115" t="str">
        <f t="shared" si="239"/>
        <v/>
      </c>
      <c r="V2380" s="202" t="s">
        <v>422</v>
      </c>
      <c r="W2380" s="202"/>
      <c r="X2380" s="202"/>
      <c r="Y2380" s="202"/>
      <c r="Z2380" s="193"/>
      <c r="AA2380" s="193" t="s">
        <v>362</v>
      </c>
      <c r="AB2380" s="203"/>
      <c r="AC2380" s="204" t="str">
        <f t="shared" si="240"/>
        <v>CLOSE</v>
      </c>
      <c r="AD2380" s="47" t="str">
        <f t="array" ref="AD2380">IF(D2380="","",INDEX(HM_Unit!$D$1:$AE$1,MATCH(C2380,HM_Unit!$D$2:$AE$2,0)))</f>
        <v/>
      </c>
      <c r="AE2380" s="46"/>
      <c r="AF2380" s="46"/>
      <c r="AG2380" s="46"/>
      <c r="AH2380" s="46"/>
      <c r="AI2380" s="46"/>
      <c r="AJ2380" s="46"/>
      <c r="AK2380" s="46"/>
    </row>
    <row r="2381" spans="1:37" ht="12" customHeight="1">
      <c r="A2381" s="46" t="str">
        <f>IFERROR(VLOOKUP(D2381,Sort!B:D,3,0),"")</f>
        <v/>
      </c>
      <c r="B2381" s="190" t="str">
        <f t="shared" si="234"/>
        <v>0CLOSE</v>
      </c>
      <c r="C2381" s="196"/>
      <c r="D2381" s="193"/>
      <c r="E2381" s="193" t="str">
        <f>IFERROR(VLOOKUP(D2381,Sort!B:C,2,0),"")</f>
        <v/>
      </c>
      <c r="F2381" s="194"/>
      <c r="G2381" s="195" t="str">
        <f t="shared" si="235"/>
        <v/>
      </c>
      <c r="H2381" s="243"/>
      <c r="I2381" s="197"/>
      <c r="J2381" s="243"/>
      <c r="K2381" s="197"/>
      <c r="L2381" s="198" t="str">
        <f t="shared" si="236"/>
        <v/>
      </c>
      <c r="M2381" s="199" t="str">
        <f t="shared" si="237"/>
        <v/>
      </c>
      <c r="N2381" s="200" t="str">
        <f t="shared" si="238"/>
        <v xml:space="preserve"> </v>
      </c>
      <c r="O2381" s="201"/>
      <c r="P2381" s="201"/>
      <c r="Q2381" s="202"/>
      <c r="R2381" s="202"/>
      <c r="S2381" s="202"/>
      <c r="T2381" s="193" t="str">
        <f>IFERROR(VLOOKUP(S2381,Sort!E:F,2,0),"")</f>
        <v/>
      </c>
      <c r="U2381" s="115" t="str">
        <f t="shared" si="239"/>
        <v/>
      </c>
      <c r="V2381" s="202" t="s">
        <v>422</v>
      </c>
      <c r="W2381" s="202"/>
      <c r="X2381" s="202"/>
      <c r="Y2381" s="202"/>
      <c r="Z2381" s="193"/>
      <c r="AA2381" s="193" t="s">
        <v>362</v>
      </c>
      <c r="AB2381" s="203"/>
      <c r="AC2381" s="204" t="str">
        <f t="shared" si="240"/>
        <v>CLOSE</v>
      </c>
      <c r="AD2381" s="47" t="str">
        <f t="array" ref="AD2381">IF(D2381="","",INDEX(HM_Unit!$D$1:$AE$1,MATCH(C2381,HM_Unit!$D$2:$AE$2,0)))</f>
        <v/>
      </c>
      <c r="AE2381" s="46"/>
      <c r="AF2381" s="46"/>
      <c r="AG2381" s="46"/>
      <c r="AH2381" s="46"/>
      <c r="AI2381" s="46"/>
      <c r="AJ2381" s="46"/>
      <c r="AK2381" s="46"/>
    </row>
    <row r="2382" spans="1:37" ht="12" customHeight="1">
      <c r="A2382" s="46" t="str">
        <f>IFERROR(VLOOKUP(D2382,Sort!B:D,3,0),"")</f>
        <v/>
      </c>
      <c r="B2382" s="190" t="str">
        <f t="shared" si="234"/>
        <v>0CLOSE</v>
      </c>
      <c r="C2382" s="196"/>
      <c r="D2382" s="193"/>
      <c r="E2382" s="193" t="str">
        <f>IFERROR(VLOOKUP(D2382,Sort!B:C,2,0),"")</f>
        <v/>
      </c>
      <c r="F2382" s="194"/>
      <c r="G2382" s="195" t="str">
        <f t="shared" si="235"/>
        <v/>
      </c>
      <c r="H2382" s="243"/>
      <c r="I2382" s="197"/>
      <c r="J2382" s="243"/>
      <c r="K2382" s="197"/>
      <c r="L2382" s="198" t="str">
        <f t="shared" si="236"/>
        <v/>
      </c>
      <c r="M2382" s="199" t="str">
        <f t="shared" si="237"/>
        <v/>
      </c>
      <c r="N2382" s="200" t="str">
        <f t="shared" si="238"/>
        <v xml:space="preserve"> </v>
      </c>
      <c r="O2382" s="201"/>
      <c r="P2382" s="201"/>
      <c r="Q2382" s="202"/>
      <c r="R2382" s="202"/>
      <c r="S2382" s="202"/>
      <c r="T2382" s="193" t="str">
        <f>IFERROR(VLOOKUP(S2382,Sort!E:F,2,0),"")</f>
        <v/>
      </c>
      <c r="U2382" s="115" t="str">
        <f t="shared" si="239"/>
        <v/>
      </c>
      <c r="V2382" s="202" t="s">
        <v>422</v>
      </c>
      <c r="W2382" s="202"/>
      <c r="X2382" s="202"/>
      <c r="Y2382" s="202"/>
      <c r="Z2382" s="193"/>
      <c r="AA2382" s="193" t="s">
        <v>362</v>
      </c>
      <c r="AB2382" s="203"/>
      <c r="AC2382" s="204" t="str">
        <f t="shared" si="240"/>
        <v>CLOSE</v>
      </c>
      <c r="AD2382" s="47" t="str">
        <f t="array" ref="AD2382">IF(D2382="","",INDEX(HM_Unit!$D$1:$AE$1,MATCH(C2382,HM_Unit!$D$2:$AE$2,0)))</f>
        <v/>
      </c>
      <c r="AE2382" s="46"/>
      <c r="AF2382" s="46"/>
      <c r="AG2382" s="46"/>
      <c r="AH2382" s="46"/>
      <c r="AI2382" s="46"/>
      <c r="AJ2382" s="46"/>
      <c r="AK2382" s="46"/>
    </row>
    <row r="2383" spans="1:37" ht="12" customHeight="1">
      <c r="A2383" s="46" t="str">
        <f>IFERROR(VLOOKUP(D2383,Sort!B:D,3,0),"")</f>
        <v/>
      </c>
      <c r="B2383" s="190" t="str">
        <f t="shared" si="234"/>
        <v>0CLOSE</v>
      </c>
      <c r="C2383" s="196"/>
      <c r="D2383" s="193"/>
      <c r="E2383" s="193" t="str">
        <f>IFERROR(VLOOKUP(D2383,Sort!B:C,2,0),"")</f>
        <v/>
      </c>
      <c r="F2383" s="194"/>
      <c r="G2383" s="195" t="str">
        <f t="shared" si="235"/>
        <v/>
      </c>
      <c r="H2383" s="243"/>
      <c r="I2383" s="197"/>
      <c r="J2383" s="243"/>
      <c r="K2383" s="197"/>
      <c r="L2383" s="198" t="str">
        <f t="shared" si="236"/>
        <v/>
      </c>
      <c r="M2383" s="199" t="str">
        <f t="shared" si="237"/>
        <v/>
      </c>
      <c r="N2383" s="200" t="str">
        <f t="shared" si="238"/>
        <v xml:space="preserve"> </v>
      </c>
      <c r="O2383" s="201"/>
      <c r="P2383" s="201"/>
      <c r="Q2383" s="202"/>
      <c r="R2383" s="202"/>
      <c r="S2383" s="202"/>
      <c r="T2383" s="193" t="str">
        <f>IFERROR(VLOOKUP(S2383,Sort!E:F,2,0),"")</f>
        <v/>
      </c>
      <c r="U2383" s="115" t="str">
        <f t="shared" si="239"/>
        <v/>
      </c>
      <c r="V2383" s="202" t="s">
        <v>422</v>
      </c>
      <c r="W2383" s="202"/>
      <c r="X2383" s="202"/>
      <c r="Y2383" s="202"/>
      <c r="Z2383" s="193"/>
      <c r="AA2383" s="193" t="s">
        <v>362</v>
      </c>
      <c r="AB2383" s="203"/>
      <c r="AC2383" s="204" t="str">
        <f t="shared" si="240"/>
        <v>CLOSE</v>
      </c>
      <c r="AD2383" s="47" t="str">
        <f t="array" ref="AD2383">IF(D2383="","",INDEX(HM_Unit!$D$1:$AE$1,MATCH(C2383,HM_Unit!$D$2:$AE$2,0)))</f>
        <v/>
      </c>
      <c r="AE2383" s="46"/>
      <c r="AF2383" s="46"/>
      <c r="AG2383" s="46"/>
      <c r="AH2383" s="46"/>
      <c r="AI2383" s="46"/>
      <c r="AJ2383" s="46"/>
      <c r="AK2383" s="46"/>
    </row>
    <row r="2384" spans="1:37" ht="12" customHeight="1">
      <c r="A2384" s="46" t="str">
        <f>IFERROR(VLOOKUP(D2384,Sort!B:D,3,0),"")</f>
        <v/>
      </c>
      <c r="B2384" s="190" t="str">
        <f t="shared" si="234"/>
        <v>0CLOSE</v>
      </c>
      <c r="C2384" s="196"/>
      <c r="D2384" s="193"/>
      <c r="E2384" s="193" t="str">
        <f>IFERROR(VLOOKUP(D2384,Sort!B:C,2,0),"")</f>
        <v/>
      </c>
      <c r="F2384" s="194"/>
      <c r="G2384" s="195" t="str">
        <f t="shared" si="235"/>
        <v/>
      </c>
      <c r="H2384" s="243"/>
      <c r="I2384" s="197"/>
      <c r="J2384" s="243"/>
      <c r="K2384" s="197"/>
      <c r="L2384" s="198" t="str">
        <f t="shared" si="236"/>
        <v/>
      </c>
      <c r="M2384" s="199" t="str">
        <f t="shared" si="237"/>
        <v/>
      </c>
      <c r="N2384" s="200" t="str">
        <f t="shared" si="238"/>
        <v xml:space="preserve"> </v>
      </c>
      <c r="O2384" s="201"/>
      <c r="P2384" s="201"/>
      <c r="Q2384" s="202"/>
      <c r="R2384" s="202"/>
      <c r="S2384" s="202"/>
      <c r="T2384" s="193" t="str">
        <f>IFERROR(VLOOKUP(S2384,Sort!E:F,2,0),"")</f>
        <v/>
      </c>
      <c r="U2384" s="115" t="str">
        <f t="shared" si="239"/>
        <v/>
      </c>
      <c r="V2384" s="202" t="s">
        <v>422</v>
      </c>
      <c r="W2384" s="202"/>
      <c r="X2384" s="202"/>
      <c r="Y2384" s="202"/>
      <c r="Z2384" s="193"/>
      <c r="AA2384" s="193" t="s">
        <v>362</v>
      </c>
      <c r="AB2384" s="203"/>
      <c r="AC2384" s="204" t="str">
        <f t="shared" si="240"/>
        <v>CLOSE</v>
      </c>
      <c r="AD2384" s="47" t="str">
        <f t="array" ref="AD2384">IF(D2384="","",INDEX(HM_Unit!$D$1:$AE$1,MATCH(C2384,HM_Unit!$D$2:$AE$2,0)))</f>
        <v/>
      </c>
      <c r="AE2384" s="46"/>
      <c r="AF2384" s="46"/>
      <c r="AG2384" s="46"/>
      <c r="AH2384" s="46"/>
      <c r="AI2384" s="46"/>
      <c r="AJ2384" s="46"/>
      <c r="AK2384" s="46"/>
    </row>
    <row r="2385" spans="1:37" ht="12" customHeight="1">
      <c r="A2385" s="46" t="str">
        <f>IFERROR(VLOOKUP(D2385,Sort!B:D,3,0),"")</f>
        <v/>
      </c>
      <c r="B2385" s="190" t="str">
        <f t="shared" si="234"/>
        <v>0CLOSE</v>
      </c>
      <c r="C2385" s="196"/>
      <c r="D2385" s="193"/>
      <c r="E2385" s="193" t="str">
        <f>IFERROR(VLOOKUP(D2385,Sort!B:C,2,0),"")</f>
        <v/>
      </c>
      <c r="F2385" s="194"/>
      <c r="G2385" s="195" t="str">
        <f t="shared" si="235"/>
        <v/>
      </c>
      <c r="H2385" s="243"/>
      <c r="I2385" s="197"/>
      <c r="J2385" s="243"/>
      <c r="K2385" s="197"/>
      <c r="L2385" s="198" t="str">
        <f t="shared" si="236"/>
        <v/>
      </c>
      <c r="M2385" s="199" t="str">
        <f t="shared" si="237"/>
        <v/>
      </c>
      <c r="N2385" s="200" t="str">
        <f t="shared" si="238"/>
        <v xml:space="preserve"> </v>
      </c>
      <c r="O2385" s="201"/>
      <c r="P2385" s="201"/>
      <c r="Q2385" s="202"/>
      <c r="R2385" s="202"/>
      <c r="S2385" s="202"/>
      <c r="T2385" s="193" t="str">
        <f>IFERROR(VLOOKUP(S2385,Sort!E:F,2,0),"")</f>
        <v/>
      </c>
      <c r="U2385" s="115" t="str">
        <f t="shared" si="239"/>
        <v/>
      </c>
      <c r="V2385" s="202" t="s">
        <v>422</v>
      </c>
      <c r="W2385" s="202"/>
      <c r="X2385" s="202"/>
      <c r="Y2385" s="202"/>
      <c r="Z2385" s="193"/>
      <c r="AA2385" s="193" t="s">
        <v>362</v>
      </c>
      <c r="AB2385" s="203"/>
      <c r="AC2385" s="204" t="str">
        <f t="shared" si="240"/>
        <v>CLOSE</v>
      </c>
      <c r="AD2385" s="47" t="str">
        <f t="array" ref="AD2385">IF(D2385="","",INDEX(HM_Unit!$D$1:$AE$1,MATCH(C2385,HM_Unit!$D$2:$AE$2,0)))</f>
        <v/>
      </c>
      <c r="AE2385" s="46"/>
      <c r="AF2385" s="46"/>
      <c r="AG2385" s="46"/>
      <c r="AH2385" s="46"/>
      <c r="AI2385" s="46"/>
      <c r="AJ2385" s="46"/>
      <c r="AK2385" s="46"/>
    </row>
    <row r="2386" spans="1:37" ht="12" customHeight="1">
      <c r="A2386" s="46" t="str">
        <f>IFERROR(VLOOKUP(D2386,Sort!B:D,3,0),"")</f>
        <v/>
      </c>
      <c r="B2386" s="190" t="str">
        <f t="shared" si="234"/>
        <v>0CLOSE</v>
      </c>
      <c r="C2386" s="196"/>
      <c r="D2386" s="193"/>
      <c r="E2386" s="193" t="str">
        <f>IFERROR(VLOOKUP(D2386,Sort!B:C,2,0),"")</f>
        <v/>
      </c>
      <c r="F2386" s="194"/>
      <c r="G2386" s="195" t="str">
        <f t="shared" si="235"/>
        <v/>
      </c>
      <c r="H2386" s="243"/>
      <c r="I2386" s="197"/>
      <c r="J2386" s="243"/>
      <c r="K2386" s="197"/>
      <c r="L2386" s="198" t="str">
        <f t="shared" si="236"/>
        <v/>
      </c>
      <c r="M2386" s="199" t="str">
        <f t="shared" si="237"/>
        <v/>
      </c>
      <c r="N2386" s="200" t="str">
        <f t="shared" si="238"/>
        <v xml:space="preserve"> </v>
      </c>
      <c r="O2386" s="201"/>
      <c r="P2386" s="201"/>
      <c r="Q2386" s="202"/>
      <c r="R2386" s="202"/>
      <c r="S2386" s="202"/>
      <c r="T2386" s="193" t="str">
        <f>IFERROR(VLOOKUP(S2386,Sort!E:F,2,0),"")</f>
        <v/>
      </c>
      <c r="U2386" s="115" t="str">
        <f t="shared" si="239"/>
        <v/>
      </c>
      <c r="V2386" s="202" t="s">
        <v>422</v>
      </c>
      <c r="W2386" s="202"/>
      <c r="X2386" s="202"/>
      <c r="Y2386" s="202"/>
      <c r="Z2386" s="193"/>
      <c r="AA2386" s="193" t="s">
        <v>362</v>
      </c>
      <c r="AB2386" s="203"/>
      <c r="AC2386" s="204" t="str">
        <f t="shared" si="240"/>
        <v>CLOSE</v>
      </c>
      <c r="AD2386" s="47" t="str">
        <f t="array" ref="AD2386">IF(D2386="","",INDEX(HM_Unit!$D$1:$AE$1,MATCH(C2386,HM_Unit!$D$2:$AE$2,0)))</f>
        <v/>
      </c>
      <c r="AE2386" s="46"/>
      <c r="AF2386" s="46"/>
      <c r="AG2386" s="46"/>
      <c r="AH2386" s="46"/>
      <c r="AI2386" s="46"/>
      <c r="AJ2386" s="46"/>
      <c r="AK2386" s="46"/>
    </row>
    <row r="2387" spans="1:37" ht="12" customHeight="1">
      <c r="A2387" s="46" t="str">
        <f>IFERROR(VLOOKUP(D2387,Sort!B:D,3,0),"")</f>
        <v/>
      </c>
      <c r="B2387" s="190" t="str">
        <f t="shared" si="234"/>
        <v>0CLOSE</v>
      </c>
      <c r="C2387" s="196"/>
      <c r="D2387" s="193"/>
      <c r="E2387" s="193" t="str">
        <f>IFERROR(VLOOKUP(D2387,Sort!B:C,2,0),"")</f>
        <v/>
      </c>
      <c r="F2387" s="194"/>
      <c r="G2387" s="195" t="str">
        <f t="shared" si="235"/>
        <v/>
      </c>
      <c r="H2387" s="243"/>
      <c r="I2387" s="197"/>
      <c r="J2387" s="243"/>
      <c r="K2387" s="197"/>
      <c r="L2387" s="198" t="str">
        <f t="shared" si="236"/>
        <v/>
      </c>
      <c r="M2387" s="199" t="str">
        <f t="shared" si="237"/>
        <v/>
      </c>
      <c r="N2387" s="200" t="str">
        <f t="shared" si="238"/>
        <v xml:space="preserve"> </v>
      </c>
      <c r="O2387" s="201"/>
      <c r="P2387" s="201"/>
      <c r="Q2387" s="202"/>
      <c r="R2387" s="202"/>
      <c r="S2387" s="202"/>
      <c r="T2387" s="193" t="str">
        <f>IFERROR(VLOOKUP(S2387,Sort!E:F,2,0),"")</f>
        <v/>
      </c>
      <c r="U2387" s="115" t="str">
        <f t="shared" si="239"/>
        <v/>
      </c>
      <c r="V2387" s="202" t="s">
        <v>422</v>
      </c>
      <c r="W2387" s="202"/>
      <c r="X2387" s="202"/>
      <c r="Y2387" s="202"/>
      <c r="Z2387" s="193"/>
      <c r="AA2387" s="193" t="s">
        <v>362</v>
      </c>
      <c r="AB2387" s="203"/>
      <c r="AC2387" s="204" t="str">
        <f t="shared" si="240"/>
        <v>CLOSE</v>
      </c>
      <c r="AD2387" s="47" t="str">
        <f t="array" ref="AD2387">IF(D2387="","",INDEX(HM_Unit!$D$1:$AE$1,MATCH(C2387,HM_Unit!$D$2:$AE$2,0)))</f>
        <v/>
      </c>
      <c r="AE2387" s="46"/>
      <c r="AF2387" s="46"/>
      <c r="AG2387" s="46"/>
      <c r="AH2387" s="46"/>
      <c r="AI2387" s="46"/>
      <c r="AJ2387" s="46"/>
      <c r="AK2387" s="46"/>
    </row>
    <row r="2388" spans="1:37" ht="12" customHeight="1">
      <c r="A2388" s="46" t="str">
        <f>IFERROR(VLOOKUP(D2388,Sort!B:D,3,0),"")</f>
        <v/>
      </c>
      <c r="B2388" s="190" t="str">
        <f t="shared" si="234"/>
        <v>0CLOSE</v>
      </c>
      <c r="C2388" s="196"/>
      <c r="D2388" s="193"/>
      <c r="E2388" s="193" t="str">
        <f>IFERROR(VLOOKUP(D2388,Sort!B:C,2,0),"")</f>
        <v/>
      </c>
      <c r="F2388" s="194"/>
      <c r="G2388" s="195" t="str">
        <f t="shared" si="235"/>
        <v/>
      </c>
      <c r="H2388" s="243"/>
      <c r="I2388" s="197"/>
      <c r="J2388" s="243"/>
      <c r="K2388" s="197"/>
      <c r="L2388" s="198" t="str">
        <f t="shared" si="236"/>
        <v/>
      </c>
      <c r="M2388" s="199" t="str">
        <f t="shared" si="237"/>
        <v/>
      </c>
      <c r="N2388" s="200" t="str">
        <f t="shared" si="238"/>
        <v xml:space="preserve"> </v>
      </c>
      <c r="O2388" s="201"/>
      <c r="P2388" s="201"/>
      <c r="Q2388" s="202"/>
      <c r="R2388" s="202"/>
      <c r="S2388" s="202"/>
      <c r="T2388" s="193" t="str">
        <f>IFERROR(VLOOKUP(S2388,Sort!E:F,2,0),"")</f>
        <v/>
      </c>
      <c r="U2388" s="115" t="str">
        <f t="shared" si="239"/>
        <v/>
      </c>
      <c r="V2388" s="202" t="s">
        <v>422</v>
      </c>
      <c r="W2388" s="202"/>
      <c r="X2388" s="202"/>
      <c r="Y2388" s="202"/>
      <c r="Z2388" s="193"/>
      <c r="AA2388" s="193" t="s">
        <v>362</v>
      </c>
      <c r="AB2388" s="203"/>
      <c r="AC2388" s="204" t="str">
        <f t="shared" si="240"/>
        <v>CLOSE</v>
      </c>
      <c r="AD2388" s="47" t="str">
        <f t="array" ref="AD2388">IF(D2388="","",INDEX(HM_Unit!$D$1:$AE$1,MATCH(C2388,HM_Unit!$D$2:$AE$2,0)))</f>
        <v/>
      </c>
      <c r="AE2388" s="46"/>
      <c r="AF2388" s="46"/>
      <c r="AG2388" s="46"/>
      <c r="AH2388" s="46"/>
      <c r="AI2388" s="46"/>
      <c r="AJ2388" s="46"/>
      <c r="AK2388" s="46"/>
    </row>
    <row r="2389" spans="1:37" ht="12" customHeight="1">
      <c r="A2389" s="46" t="str">
        <f>IFERROR(VLOOKUP(D2389,Sort!B:D,3,0),"")</f>
        <v/>
      </c>
      <c r="B2389" s="190" t="str">
        <f t="shared" si="234"/>
        <v>0CLOSE</v>
      </c>
      <c r="C2389" s="196"/>
      <c r="D2389" s="193"/>
      <c r="E2389" s="193" t="str">
        <f>IFERROR(VLOOKUP(D2389,Sort!B:C,2,0),"")</f>
        <v/>
      </c>
      <c r="F2389" s="194"/>
      <c r="G2389" s="195" t="str">
        <f t="shared" si="235"/>
        <v/>
      </c>
      <c r="H2389" s="243"/>
      <c r="I2389" s="197"/>
      <c r="J2389" s="243"/>
      <c r="K2389" s="197"/>
      <c r="L2389" s="198" t="str">
        <f t="shared" si="236"/>
        <v/>
      </c>
      <c r="M2389" s="199" t="str">
        <f t="shared" si="237"/>
        <v/>
      </c>
      <c r="N2389" s="200" t="str">
        <f t="shared" si="238"/>
        <v xml:space="preserve"> </v>
      </c>
      <c r="O2389" s="201"/>
      <c r="P2389" s="201"/>
      <c r="Q2389" s="202"/>
      <c r="R2389" s="202"/>
      <c r="S2389" s="202"/>
      <c r="T2389" s="193" t="str">
        <f>IFERROR(VLOOKUP(S2389,Sort!E:F,2,0),"")</f>
        <v/>
      </c>
      <c r="U2389" s="115" t="str">
        <f t="shared" si="239"/>
        <v/>
      </c>
      <c r="V2389" s="202" t="s">
        <v>422</v>
      </c>
      <c r="W2389" s="202"/>
      <c r="X2389" s="202"/>
      <c r="Y2389" s="202"/>
      <c r="Z2389" s="193"/>
      <c r="AA2389" s="193" t="s">
        <v>362</v>
      </c>
      <c r="AB2389" s="203"/>
      <c r="AC2389" s="204" t="str">
        <f t="shared" si="240"/>
        <v>CLOSE</v>
      </c>
      <c r="AD2389" s="47" t="str">
        <f t="array" ref="AD2389">IF(D2389="","",INDEX(HM_Unit!$D$1:$AE$1,MATCH(C2389,HM_Unit!$D$2:$AE$2,0)))</f>
        <v/>
      </c>
      <c r="AE2389" s="46"/>
      <c r="AF2389" s="46"/>
      <c r="AG2389" s="46"/>
      <c r="AH2389" s="46"/>
      <c r="AI2389" s="46"/>
      <c r="AJ2389" s="46"/>
      <c r="AK2389" s="46"/>
    </row>
    <row r="2390" spans="1:37" ht="12" customHeight="1">
      <c r="A2390" s="46" t="str">
        <f>IFERROR(VLOOKUP(D2390,Sort!B:D,3,0),"")</f>
        <v/>
      </c>
      <c r="B2390" s="190" t="str">
        <f t="shared" si="234"/>
        <v>0CLOSE</v>
      </c>
      <c r="C2390" s="196"/>
      <c r="D2390" s="193"/>
      <c r="E2390" s="193" t="str">
        <f>IFERROR(VLOOKUP(D2390,Sort!B:C,2,0),"")</f>
        <v/>
      </c>
      <c r="F2390" s="194"/>
      <c r="G2390" s="195" t="str">
        <f t="shared" si="235"/>
        <v/>
      </c>
      <c r="H2390" s="243"/>
      <c r="I2390" s="197"/>
      <c r="J2390" s="243"/>
      <c r="K2390" s="197"/>
      <c r="L2390" s="198" t="str">
        <f t="shared" si="236"/>
        <v/>
      </c>
      <c r="M2390" s="199" t="str">
        <f t="shared" si="237"/>
        <v/>
      </c>
      <c r="N2390" s="200" t="str">
        <f t="shared" si="238"/>
        <v xml:space="preserve"> </v>
      </c>
      <c r="O2390" s="201"/>
      <c r="P2390" s="201"/>
      <c r="Q2390" s="202"/>
      <c r="R2390" s="202"/>
      <c r="S2390" s="202"/>
      <c r="T2390" s="193" t="str">
        <f>IFERROR(VLOOKUP(S2390,Sort!E:F,2,0),"")</f>
        <v/>
      </c>
      <c r="U2390" s="115" t="str">
        <f t="shared" si="239"/>
        <v/>
      </c>
      <c r="V2390" s="202" t="s">
        <v>422</v>
      </c>
      <c r="W2390" s="202"/>
      <c r="X2390" s="202"/>
      <c r="Y2390" s="202"/>
      <c r="Z2390" s="193"/>
      <c r="AA2390" s="193" t="s">
        <v>362</v>
      </c>
      <c r="AB2390" s="203"/>
      <c r="AC2390" s="204" t="str">
        <f t="shared" si="240"/>
        <v>CLOSE</v>
      </c>
      <c r="AD2390" s="47" t="str">
        <f t="array" ref="AD2390">IF(D2390="","",INDEX(HM_Unit!$D$1:$AE$1,MATCH(C2390,HM_Unit!$D$2:$AE$2,0)))</f>
        <v/>
      </c>
      <c r="AE2390" s="46"/>
      <c r="AF2390" s="46"/>
      <c r="AG2390" s="46"/>
      <c r="AH2390" s="46"/>
      <c r="AI2390" s="46"/>
      <c r="AJ2390" s="46"/>
      <c r="AK2390" s="46"/>
    </row>
    <row r="2391" spans="1:37" ht="12" customHeight="1">
      <c r="A2391" s="46" t="str">
        <f>IFERROR(VLOOKUP(D2391,Sort!B:D,3,0),"")</f>
        <v/>
      </c>
      <c r="B2391" s="190" t="str">
        <f t="shared" si="234"/>
        <v>0CLOSE</v>
      </c>
      <c r="C2391" s="196"/>
      <c r="D2391" s="193"/>
      <c r="E2391" s="193" t="str">
        <f>IFERROR(VLOOKUP(D2391,Sort!B:C,2,0),"")</f>
        <v/>
      </c>
      <c r="F2391" s="194"/>
      <c r="G2391" s="195" t="str">
        <f t="shared" si="235"/>
        <v/>
      </c>
      <c r="H2391" s="243"/>
      <c r="I2391" s="197"/>
      <c r="J2391" s="243"/>
      <c r="K2391" s="197"/>
      <c r="L2391" s="198" t="str">
        <f t="shared" si="236"/>
        <v/>
      </c>
      <c r="M2391" s="199" t="str">
        <f t="shared" si="237"/>
        <v/>
      </c>
      <c r="N2391" s="200" t="str">
        <f t="shared" si="238"/>
        <v xml:space="preserve"> </v>
      </c>
      <c r="O2391" s="201"/>
      <c r="P2391" s="201"/>
      <c r="Q2391" s="202"/>
      <c r="R2391" s="202"/>
      <c r="S2391" s="202"/>
      <c r="T2391" s="193" t="str">
        <f>IFERROR(VLOOKUP(S2391,Sort!E:F,2,0),"")</f>
        <v/>
      </c>
      <c r="U2391" s="115" t="str">
        <f t="shared" si="239"/>
        <v/>
      </c>
      <c r="V2391" s="202" t="s">
        <v>422</v>
      </c>
      <c r="W2391" s="202"/>
      <c r="X2391" s="202"/>
      <c r="Y2391" s="202"/>
      <c r="Z2391" s="193"/>
      <c r="AA2391" s="193" t="s">
        <v>362</v>
      </c>
      <c r="AB2391" s="203"/>
      <c r="AC2391" s="204" t="str">
        <f t="shared" si="240"/>
        <v>CLOSE</v>
      </c>
      <c r="AD2391" s="47" t="str">
        <f t="array" ref="AD2391">IF(D2391="","",INDEX(HM_Unit!$D$1:$AE$1,MATCH(C2391,HM_Unit!$D$2:$AE$2,0)))</f>
        <v/>
      </c>
      <c r="AE2391" s="46"/>
      <c r="AF2391" s="46"/>
      <c r="AG2391" s="46"/>
      <c r="AH2391" s="46"/>
      <c r="AI2391" s="46"/>
      <c r="AJ2391" s="46"/>
      <c r="AK2391" s="46"/>
    </row>
    <row r="2392" spans="1:37" ht="12" customHeight="1">
      <c r="A2392" s="46" t="str">
        <f>IFERROR(VLOOKUP(D2392,Sort!B:D,3,0),"")</f>
        <v/>
      </c>
      <c r="B2392" s="190" t="str">
        <f t="shared" si="234"/>
        <v>0CLOSE</v>
      </c>
      <c r="C2392" s="196"/>
      <c r="D2392" s="193"/>
      <c r="E2392" s="193" t="str">
        <f>IFERROR(VLOOKUP(D2392,Sort!B:C,2,0),"")</f>
        <v/>
      </c>
      <c r="F2392" s="194"/>
      <c r="G2392" s="195" t="str">
        <f t="shared" si="235"/>
        <v/>
      </c>
      <c r="H2392" s="243"/>
      <c r="I2392" s="197"/>
      <c r="J2392" s="243"/>
      <c r="K2392" s="197"/>
      <c r="L2392" s="198" t="str">
        <f t="shared" si="236"/>
        <v/>
      </c>
      <c r="M2392" s="199" t="str">
        <f t="shared" si="237"/>
        <v/>
      </c>
      <c r="N2392" s="200" t="str">
        <f t="shared" si="238"/>
        <v xml:space="preserve"> </v>
      </c>
      <c r="O2392" s="201"/>
      <c r="P2392" s="201"/>
      <c r="Q2392" s="202"/>
      <c r="R2392" s="202"/>
      <c r="S2392" s="202"/>
      <c r="T2392" s="193" t="str">
        <f>IFERROR(VLOOKUP(S2392,Sort!E:F,2,0),"")</f>
        <v/>
      </c>
      <c r="U2392" s="115" t="str">
        <f t="shared" si="239"/>
        <v/>
      </c>
      <c r="V2392" s="202" t="s">
        <v>422</v>
      </c>
      <c r="W2392" s="202"/>
      <c r="X2392" s="202"/>
      <c r="Y2392" s="202"/>
      <c r="Z2392" s="193"/>
      <c r="AA2392" s="193" t="s">
        <v>362</v>
      </c>
      <c r="AB2392" s="203"/>
      <c r="AC2392" s="204" t="str">
        <f t="shared" si="240"/>
        <v>CLOSE</v>
      </c>
      <c r="AD2392" s="47" t="str">
        <f t="array" ref="AD2392">IF(D2392="","",INDEX(HM_Unit!$D$1:$AE$1,MATCH(C2392,HM_Unit!$D$2:$AE$2,0)))</f>
        <v/>
      </c>
      <c r="AE2392" s="46"/>
      <c r="AF2392" s="46"/>
      <c r="AG2392" s="46"/>
      <c r="AH2392" s="46"/>
      <c r="AI2392" s="46"/>
      <c r="AJ2392" s="46"/>
      <c r="AK2392" s="46"/>
    </row>
    <row r="2393" spans="1:37" ht="12" customHeight="1">
      <c r="A2393" s="46" t="str">
        <f>IFERROR(VLOOKUP(D2393,Sort!B:D,3,0),"")</f>
        <v/>
      </c>
      <c r="B2393" s="190" t="str">
        <f t="shared" si="234"/>
        <v>0CLOSE</v>
      </c>
      <c r="C2393" s="196"/>
      <c r="D2393" s="193"/>
      <c r="E2393" s="193" t="str">
        <f>IFERROR(VLOOKUP(D2393,Sort!B:C,2,0),"")</f>
        <v/>
      </c>
      <c r="F2393" s="194"/>
      <c r="G2393" s="195" t="str">
        <f t="shared" si="235"/>
        <v/>
      </c>
      <c r="H2393" s="243"/>
      <c r="I2393" s="197"/>
      <c r="J2393" s="243"/>
      <c r="K2393" s="197"/>
      <c r="L2393" s="198" t="str">
        <f t="shared" si="236"/>
        <v/>
      </c>
      <c r="M2393" s="199" t="str">
        <f t="shared" si="237"/>
        <v/>
      </c>
      <c r="N2393" s="200" t="str">
        <f t="shared" si="238"/>
        <v xml:space="preserve"> </v>
      </c>
      <c r="O2393" s="201"/>
      <c r="P2393" s="201"/>
      <c r="Q2393" s="202"/>
      <c r="R2393" s="202"/>
      <c r="S2393" s="202"/>
      <c r="T2393" s="193" t="str">
        <f>IFERROR(VLOOKUP(S2393,Sort!E:F,2,0),"")</f>
        <v/>
      </c>
      <c r="U2393" s="115" t="str">
        <f t="shared" si="239"/>
        <v/>
      </c>
      <c r="V2393" s="202" t="s">
        <v>422</v>
      </c>
      <c r="W2393" s="202"/>
      <c r="X2393" s="202"/>
      <c r="Y2393" s="202"/>
      <c r="Z2393" s="193"/>
      <c r="AA2393" s="193" t="s">
        <v>362</v>
      </c>
      <c r="AB2393" s="203"/>
      <c r="AC2393" s="204" t="str">
        <f t="shared" si="240"/>
        <v>CLOSE</v>
      </c>
      <c r="AD2393" s="47" t="str">
        <f t="array" ref="AD2393">IF(D2393="","",INDEX(HM_Unit!$D$1:$AE$1,MATCH(C2393,HM_Unit!$D$2:$AE$2,0)))</f>
        <v/>
      </c>
      <c r="AE2393" s="46"/>
      <c r="AF2393" s="46"/>
      <c r="AG2393" s="46"/>
      <c r="AH2393" s="46"/>
      <c r="AI2393" s="46"/>
      <c r="AJ2393" s="46"/>
      <c r="AK2393" s="46"/>
    </row>
    <row r="2394" spans="1:37" ht="12" customHeight="1">
      <c r="A2394" s="46" t="str">
        <f>IFERROR(VLOOKUP(D2394,Sort!B:D,3,0),"")</f>
        <v/>
      </c>
      <c r="B2394" s="190" t="str">
        <f t="shared" si="234"/>
        <v>0CLOSE</v>
      </c>
      <c r="C2394" s="196"/>
      <c r="D2394" s="193"/>
      <c r="E2394" s="193" t="str">
        <f>IFERROR(VLOOKUP(D2394,Sort!B:C,2,0),"")</f>
        <v/>
      </c>
      <c r="F2394" s="194"/>
      <c r="G2394" s="195" t="str">
        <f t="shared" si="235"/>
        <v/>
      </c>
      <c r="H2394" s="243"/>
      <c r="I2394" s="197"/>
      <c r="J2394" s="243"/>
      <c r="K2394" s="197"/>
      <c r="L2394" s="198" t="str">
        <f t="shared" si="236"/>
        <v/>
      </c>
      <c r="M2394" s="199" t="str">
        <f t="shared" si="237"/>
        <v/>
      </c>
      <c r="N2394" s="200" t="str">
        <f t="shared" si="238"/>
        <v xml:space="preserve"> </v>
      </c>
      <c r="O2394" s="201"/>
      <c r="P2394" s="201"/>
      <c r="Q2394" s="202"/>
      <c r="R2394" s="202"/>
      <c r="S2394" s="202"/>
      <c r="T2394" s="193" t="str">
        <f>IFERROR(VLOOKUP(S2394,Sort!E:F,2,0),"")</f>
        <v/>
      </c>
      <c r="U2394" s="115" t="str">
        <f t="shared" si="239"/>
        <v/>
      </c>
      <c r="V2394" s="202" t="s">
        <v>422</v>
      </c>
      <c r="W2394" s="202"/>
      <c r="X2394" s="202"/>
      <c r="Y2394" s="202"/>
      <c r="Z2394" s="193"/>
      <c r="AA2394" s="193" t="s">
        <v>362</v>
      </c>
      <c r="AB2394" s="203"/>
      <c r="AC2394" s="204" t="str">
        <f t="shared" si="240"/>
        <v>CLOSE</v>
      </c>
      <c r="AD2394" s="47" t="str">
        <f t="array" ref="AD2394">IF(D2394="","",INDEX(HM_Unit!$D$1:$AE$1,MATCH(C2394,HM_Unit!$D$2:$AE$2,0)))</f>
        <v/>
      </c>
      <c r="AE2394" s="46"/>
      <c r="AF2394" s="46"/>
      <c r="AG2394" s="46"/>
      <c r="AH2394" s="46"/>
      <c r="AI2394" s="46"/>
      <c r="AJ2394" s="46"/>
      <c r="AK2394" s="46"/>
    </row>
    <row r="2395" spans="1:37" ht="12" customHeight="1">
      <c r="A2395" s="46" t="str">
        <f>IFERROR(VLOOKUP(D2395,Sort!B:D,3,0),"")</f>
        <v/>
      </c>
      <c r="B2395" s="190" t="str">
        <f t="shared" si="234"/>
        <v>0CLOSE</v>
      </c>
      <c r="C2395" s="196"/>
      <c r="D2395" s="193"/>
      <c r="E2395" s="193" t="str">
        <f>IFERROR(VLOOKUP(D2395,Sort!B:C,2,0),"")</f>
        <v/>
      </c>
      <c r="F2395" s="194"/>
      <c r="G2395" s="195" t="str">
        <f t="shared" si="235"/>
        <v/>
      </c>
      <c r="H2395" s="243"/>
      <c r="I2395" s="197"/>
      <c r="J2395" s="243"/>
      <c r="K2395" s="197"/>
      <c r="L2395" s="198" t="str">
        <f t="shared" si="236"/>
        <v/>
      </c>
      <c r="M2395" s="199" t="str">
        <f t="shared" si="237"/>
        <v/>
      </c>
      <c r="N2395" s="200" t="str">
        <f t="shared" si="238"/>
        <v xml:space="preserve"> </v>
      </c>
      <c r="O2395" s="201"/>
      <c r="P2395" s="201"/>
      <c r="Q2395" s="202"/>
      <c r="R2395" s="202"/>
      <c r="S2395" s="202"/>
      <c r="T2395" s="193" t="str">
        <f>IFERROR(VLOOKUP(S2395,Sort!E:F,2,0),"")</f>
        <v/>
      </c>
      <c r="U2395" s="115" t="str">
        <f t="shared" si="239"/>
        <v/>
      </c>
      <c r="V2395" s="202" t="s">
        <v>422</v>
      </c>
      <c r="W2395" s="202"/>
      <c r="X2395" s="202"/>
      <c r="Y2395" s="202"/>
      <c r="Z2395" s="193"/>
      <c r="AA2395" s="193" t="s">
        <v>362</v>
      </c>
      <c r="AB2395" s="203"/>
      <c r="AC2395" s="204" t="str">
        <f t="shared" si="240"/>
        <v>CLOSE</v>
      </c>
      <c r="AD2395" s="47" t="str">
        <f t="array" ref="AD2395">IF(D2395="","",INDEX(HM_Unit!$D$1:$AE$1,MATCH(C2395,HM_Unit!$D$2:$AE$2,0)))</f>
        <v/>
      </c>
      <c r="AE2395" s="46"/>
      <c r="AF2395" s="46"/>
      <c r="AG2395" s="46"/>
      <c r="AH2395" s="46"/>
      <c r="AI2395" s="46"/>
      <c r="AJ2395" s="46"/>
      <c r="AK2395" s="46"/>
    </row>
    <row r="2396" spans="1:37" ht="12" customHeight="1">
      <c r="A2396" s="46" t="str">
        <f>IFERROR(VLOOKUP(D2396,Sort!B:D,3,0),"")</f>
        <v/>
      </c>
      <c r="B2396" s="190" t="str">
        <f t="shared" si="234"/>
        <v>0CLOSE</v>
      </c>
      <c r="C2396" s="196"/>
      <c r="D2396" s="193"/>
      <c r="E2396" s="193" t="str">
        <f>IFERROR(VLOOKUP(D2396,Sort!B:C,2,0),"")</f>
        <v/>
      </c>
      <c r="F2396" s="194"/>
      <c r="G2396" s="195" t="str">
        <f t="shared" si="235"/>
        <v/>
      </c>
      <c r="H2396" s="243"/>
      <c r="I2396" s="197"/>
      <c r="J2396" s="243"/>
      <c r="K2396" s="197"/>
      <c r="L2396" s="198" t="str">
        <f t="shared" si="236"/>
        <v/>
      </c>
      <c r="M2396" s="199" t="str">
        <f t="shared" si="237"/>
        <v/>
      </c>
      <c r="N2396" s="200" t="str">
        <f t="shared" si="238"/>
        <v xml:space="preserve"> </v>
      </c>
      <c r="O2396" s="201"/>
      <c r="P2396" s="201"/>
      <c r="Q2396" s="202"/>
      <c r="R2396" s="202"/>
      <c r="S2396" s="202"/>
      <c r="T2396" s="193" t="str">
        <f>IFERROR(VLOOKUP(S2396,Sort!E:F,2,0),"")</f>
        <v/>
      </c>
      <c r="U2396" s="115" t="str">
        <f t="shared" si="239"/>
        <v/>
      </c>
      <c r="V2396" s="202" t="s">
        <v>422</v>
      </c>
      <c r="W2396" s="202"/>
      <c r="X2396" s="202"/>
      <c r="Y2396" s="202"/>
      <c r="Z2396" s="193"/>
      <c r="AA2396" s="193" t="s">
        <v>362</v>
      </c>
      <c r="AB2396" s="203"/>
      <c r="AC2396" s="204" t="str">
        <f t="shared" si="240"/>
        <v>CLOSE</v>
      </c>
      <c r="AD2396" s="47" t="str">
        <f t="array" ref="AD2396">IF(D2396="","",INDEX(HM_Unit!$D$1:$AE$1,MATCH(C2396,HM_Unit!$D$2:$AE$2,0)))</f>
        <v/>
      </c>
      <c r="AE2396" s="46"/>
      <c r="AF2396" s="46"/>
      <c r="AG2396" s="46"/>
      <c r="AH2396" s="46"/>
      <c r="AI2396" s="46"/>
      <c r="AJ2396" s="46"/>
      <c r="AK2396" s="46"/>
    </row>
    <row r="2397" spans="1:37" ht="12" customHeight="1">
      <c r="A2397" s="46" t="str">
        <f>IFERROR(VLOOKUP(D2397,Sort!B:D,3,0),"")</f>
        <v/>
      </c>
      <c r="B2397" s="190" t="str">
        <f t="shared" si="234"/>
        <v>0CLOSE</v>
      </c>
      <c r="C2397" s="196"/>
      <c r="D2397" s="193"/>
      <c r="E2397" s="193" t="str">
        <f>IFERROR(VLOOKUP(D2397,Sort!B:C,2,0),"")</f>
        <v/>
      </c>
      <c r="F2397" s="194"/>
      <c r="G2397" s="195" t="str">
        <f t="shared" si="235"/>
        <v/>
      </c>
      <c r="H2397" s="243"/>
      <c r="I2397" s="197"/>
      <c r="J2397" s="243"/>
      <c r="K2397" s="197"/>
      <c r="L2397" s="198" t="str">
        <f t="shared" si="236"/>
        <v/>
      </c>
      <c r="M2397" s="199" t="str">
        <f t="shared" si="237"/>
        <v/>
      </c>
      <c r="N2397" s="200" t="str">
        <f t="shared" si="238"/>
        <v xml:space="preserve"> </v>
      </c>
      <c r="O2397" s="201"/>
      <c r="P2397" s="201"/>
      <c r="Q2397" s="202"/>
      <c r="R2397" s="202"/>
      <c r="S2397" s="202"/>
      <c r="T2397" s="193" t="str">
        <f>IFERROR(VLOOKUP(S2397,Sort!E:F,2,0),"")</f>
        <v/>
      </c>
      <c r="U2397" s="115" t="str">
        <f t="shared" si="239"/>
        <v/>
      </c>
      <c r="V2397" s="202" t="s">
        <v>422</v>
      </c>
      <c r="W2397" s="202"/>
      <c r="X2397" s="202"/>
      <c r="Y2397" s="202"/>
      <c r="Z2397" s="193"/>
      <c r="AA2397" s="193" t="s">
        <v>362</v>
      </c>
      <c r="AB2397" s="203"/>
      <c r="AC2397" s="204" t="str">
        <f t="shared" si="240"/>
        <v>CLOSE</v>
      </c>
      <c r="AD2397" s="47" t="str">
        <f t="array" ref="AD2397">IF(D2397="","",INDEX(HM_Unit!$D$1:$AE$1,MATCH(C2397,HM_Unit!$D$2:$AE$2,0)))</f>
        <v/>
      </c>
      <c r="AE2397" s="46"/>
      <c r="AF2397" s="46"/>
      <c r="AG2397" s="46"/>
      <c r="AH2397" s="46"/>
      <c r="AI2397" s="46"/>
      <c r="AJ2397" s="46"/>
      <c r="AK2397" s="46"/>
    </row>
    <row r="2398" spans="1:37" ht="12" customHeight="1">
      <c r="A2398" s="46" t="str">
        <f>IFERROR(VLOOKUP(D2398,Sort!B:D,3,0),"")</f>
        <v/>
      </c>
      <c r="B2398" s="190" t="str">
        <f t="shared" si="234"/>
        <v>0CLOSE</v>
      </c>
      <c r="C2398" s="196"/>
      <c r="D2398" s="193"/>
      <c r="E2398" s="193" t="str">
        <f>IFERROR(VLOOKUP(D2398,Sort!B:C,2,0),"")</f>
        <v/>
      </c>
      <c r="F2398" s="194"/>
      <c r="G2398" s="195" t="str">
        <f t="shared" si="235"/>
        <v/>
      </c>
      <c r="H2398" s="243"/>
      <c r="I2398" s="197"/>
      <c r="J2398" s="243"/>
      <c r="K2398" s="197"/>
      <c r="L2398" s="198" t="str">
        <f t="shared" si="236"/>
        <v/>
      </c>
      <c r="M2398" s="199" t="str">
        <f t="shared" si="237"/>
        <v/>
      </c>
      <c r="N2398" s="200" t="str">
        <f t="shared" si="238"/>
        <v xml:space="preserve"> </v>
      </c>
      <c r="O2398" s="201"/>
      <c r="P2398" s="201"/>
      <c r="Q2398" s="202"/>
      <c r="R2398" s="202"/>
      <c r="S2398" s="202"/>
      <c r="T2398" s="193" t="str">
        <f>IFERROR(VLOOKUP(S2398,Sort!E:F,2,0),"")</f>
        <v/>
      </c>
      <c r="U2398" s="115" t="str">
        <f t="shared" si="239"/>
        <v/>
      </c>
      <c r="V2398" s="202" t="s">
        <v>422</v>
      </c>
      <c r="W2398" s="202"/>
      <c r="X2398" s="202"/>
      <c r="Y2398" s="202"/>
      <c r="Z2398" s="193"/>
      <c r="AA2398" s="193" t="s">
        <v>362</v>
      </c>
      <c r="AB2398" s="203"/>
      <c r="AC2398" s="204" t="str">
        <f t="shared" si="240"/>
        <v>CLOSE</v>
      </c>
      <c r="AD2398" s="47" t="str">
        <f t="array" ref="AD2398">IF(D2398="","",INDEX(HM_Unit!$D$1:$AE$1,MATCH(C2398,HM_Unit!$D$2:$AE$2,0)))</f>
        <v/>
      </c>
      <c r="AE2398" s="46"/>
      <c r="AF2398" s="46"/>
      <c r="AG2398" s="46"/>
      <c r="AH2398" s="46"/>
      <c r="AI2398" s="46"/>
      <c r="AJ2398" s="46"/>
      <c r="AK2398" s="46"/>
    </row>
    <row r="2399" spans="1:37" ht="12" customHeight="1">
      <c r="A2399" s="46" t="str">
        <f>IFERROR(VLOOKUP(D2399,Sort!B:D,3,0),"")</f>
        <v/>
      </c>
      <c r="B2399" s="190" t="str">
        <f t="shared" si="234"/>
        <v>0CLOSE</v>
      </c>
      <c r="C2399" s="196"/>
      <c r="D2399" s="193"/>
      <c r="E2399" s="193" t="str">
        <f>IFERROR(VLOOKUP(D2399,Sort!B:C,2,0),"")</f>
        <v/>
      </c>
      <c r="F2399" s="194"/>
      <c r="G2399" s="195" t="str">
        <f t="shared" si="235"/>
        <v/>
      </c>
      <c r="H2399" s="243"/>
      <c r="I2399" s="197"/>
      <c r="J2399" s="243"/>
      <c r="K2399" s="197"/>
      <c r="L2399" s="198" t="str">
        <f t="shared" si="236"/>
        <v/>
      </c>
      <c r="M2399" s="199" t="str">
        <f t="shared" si="237"/>
        <v/>
      </c>
      <c r="N2399" s="200" t="str">
        <f t="shared" si="238"/>
        <v xml:space="preserve"> </v>
      </c>
      <c r="O2399" s="201"/>
      <c r="P2399" s="201"/>
      <c r="Q2399" s="202"/>
      <c r="R2399" s="202"/>
      <c r="S2399" s="202"/>
      <c r="T2399" s="193" t="str">
        <f>IFERROR(VLOOKUP(S2399,Sort!E:F,2,0),"")</f>
        <v/>
      </c>
      <c r="U2399" s="115" t="str">
        <f t="shared" si="239"/>
        <v/>
      </c>
      <c r="V2399" s="202" t="s">
        <v>422</v>
      </c>
      <c r="W2399" s="202"/>
      <c r="X2399" s="202"/>
      <c r="Y2399" s="202"/>
      <c r="Z2399" s="193"/>
      <c r="AA2399" s="193" t="s">
        <v>362</v>
      </c>
      <c r="AB2399" s="203"/>
      <c r="AC2399" s="204" t="str">
        <f t="shared" si="240"/>
        <v>CLOSE</v>
      </c>
      <c r="AD2399" s="47" t="str">
        <f t="array" ref="AD2399">IF(D2399="","",INDEX(HM_Unit!$D$1:$AE$1,MATCH(C2399,HM_Unit!$D$2:$AE$2,0)))</f>
        <v/>
      </c>
      <c r="AE2399" s="46"/>
      <c r="AF2399" s="46"/>
      <c r="AG2399" s="46"/>
      <c r="AH2399" s="46"/>
      <c r="AI2399" s="46"/>
      <c r="AJ2399" s="46"/>
      <c r="AK2399" s="46"/>
    </row>
    <row r="2400" spans="1:37" ht="12" customHeight="1">
      <c r="A2400" s="46" t="str">
        <f>IFERROR(VLOOKUP(D2400,Sort!B:D,3,0),"")</f>
        <v/>
      </c>
      <c r="B2400" s="190" t="str">
        <f t="shared" si="234"/>
        <v>0CLOSE</v>
      </c>
      <c r="C2400" s="196"/>
      <c r="D2400" s="193"/>
      <c r="E2400" s="193" t="str">
        <f>IFERROR(VLOOKUP(D2400,Sort!B:C,2,0),"")</f>
        <v/>
      </c>
      <c r="F2400" s="194"/>
      <c r="G2400" s="195" t="str">
        <f t="shared" si="235"/>
        <v/>
      </c>
      <c r="H2400" s="243"/>
      <c r="I2400" s="197"/>
      <c r="J2400" s="243"/>
      <c r="K2400" s="197"/>
      <c r="L2400" s="198" t="str">
        <f t="shared" si="236"/>
        <v/>
      </c>
      <c r="M2400" s="199" t="str">
        <f t="shared" si="237"/>
        <v/>
      </c>
      <c r="N2400" s="200" t="str">
        <f t="shared" si="238"/>
        <v xml:space="preserve"> </v>
      </c>
      <c r="O2400" s="201"/>
      <c r="P2400" s="201"/>
      <c r="Q2400" s="202"/>
      <c r="R2400" s="202"/>
      <c r="S2400" s="202"/>
      <c r="T2400" s="193" t="str">
        <f>IFERROR(VLOOKUP(S2400,Sort!E:F,2,0),"")</f>
        <v/>
      </c>
      <c r="U2400" s="115" t="str">
        <f t="shared" si="239"/>
        <v/>
      </c>
      <c r="V2400" s="202" t="s">
        <v>422</v>
      </c>
      <c r="W2400" s="202"/>
      <c r="X2400" s="202"/>
      <c r="Y2400" s="202"/>
      <c r="Z2400" s="193"/>
      <c r="AA2400" s="193" t="s">
        <v>362</v>
      </c>
      <c r="AB2400" s="203"/>
      <c r="AC2400" s="204" t="str">
        <f t="shared" si="240"/>
        <v>CLOSE</v>
      </c>
      <c r="AD2400" s="47" t="str">
        <f t="array" ref="AD2400">IF(D2400="","",INDEX(HM_Unit!$D$1:$AE$1,MATCH(C2400,HM_Unit!$D$2:$AE$2,0)))</f>
        <v/>
      </c>
      <c r="AE2400" s="46"/>
      <c r="AF2400" s="46"/>
      <c r="AG2400" s="46"/>
      <c r="AH2400" s="46"/>
      <c r="AI2400" s="46"/>
      <c r="AJ2400" s="46"/>
      <c r="AK2400" s="46"/>
    </row>
    <row r="2401" spans="1:37" ht="12" customHeight="1">
      <c r="A2401" s="46" t="str">
        <f>IFERROR(VLOOKUP(D2401,Sort!B:D,3,0),"")</f>
        <v/>
      </c>
      <c r="B2401" s="190" t="str">
        <f t="shared" si="234"/>
        <v>0CLOSE</v>
      </c>
      <c r="C2401" s="196"/>
      <c r="D2401" s="193"/>
      <c r="E2401" s="193" t="str">
        <f>IFERROR(VLOOKUP(D2401,Sort!B:C,2,0),"")</f>
        <v/>
      </c>
      <c r="F2401" s="194"/>
      <c r="G2401" s="195" t="str">
        <f t="shared" si="235"/>
        <v/>
      </c>
      <c r="H2401" s="243"/>
      <c r="I2401" s="197"/>
      <c r="J2401" s="243"/>
      <c r="K2401" s="197"/>
      <c r="L2401" s="198" t="str">
        <f t="shared" si="236"/>
        <v/>
      </c>
      <c r="M2401" s="199" t="str">
        <f t="shared" si="237"/>
        <v/>
      </c>
      <c r="N2401" s="200" t="str">
        <f t="shared" si="238"/>
        <v xml:space="preserve"> </v>
      </c>
      <c r="O2401" s="201"/>
      <c r="P2401" s="201"/>
      <c r="Q2401" s="202"/>
      <c r="R2401" s="202"/>
      <c r="S2401" s="202"/>
      <c r="T2401" s="193" t="str">
        <f>IFERROR(VLOOKUP(S2401,Sort!E:F,2,0),"")</f>
        <v/>
      </c>
      <c r="U2401" s="115" t="str">
        <f t="shared" si="239"/>
        <v/>
      </c>
      <c r="V2401" s="202" t="s">
        <v>422</v>
      </c>
      <c r="W2401" s="202"/>
      <c r="X2401" s="202"/>
      <c r="Y2401" s="202"/>
      <c r="Z2401" s="193"/>
      <c r="AA2401" s="193" t="s">
        <v>362</v>
      </c>
      <c r="AB2401" s="203"/>
      <c r="AC2401" s="204" t="str">
        <f t="shared" si="240"/>
        <v>CLOSE</v>
      </c>
      <c r="AD2401" s="47" t="str">
        <f t="array" ref="AD2401">IF(D2401="","",INDEX(HM_Unit!$D$1:$AE$1,MATCH(C2401,HM_Unit!$D$2:$AE$2,0)))</f>
        <v/>
      </c>
      <c r="AE2401" s="46"/>
      <c r="AF2401" s="46"/>
      <c r="AG2401" s="46"/>
      <c r="AH2401" s="46"/>
      <c r="AI2401" s="46"/>
      <c r="AJ2401" s="46"/>
      <c r="AK2401" s="46"/>
    </row>
    <row r="2402" spans="1:37" ht="12" customHeight="1">
      <c r="A2402" s="46" t="str">
        <f>IFERROR(VLOOKUP(D2402,Sort!B:D,3,0),"")</f>
        <v/>
      </c>
      <c r="B2402" s="190" t="str">
        <f t="shared" si="234"/>
        <v>0CLOSE</v>
      </c>
      <c r="C2402" s="196"/>
      <c r="D2402" s="193"/>
      <c r="E2402" s="193" t="str">
        <f>IFERROR(VLOOKUP(D2402,Sort!B:C,2,0),"")</f>
        <v/>
      </c>
      <c r="F2402" s="194"/>
      <c r="G2402" s="195" t="str">
        <f t="shared" si="235"/>
        <v/>
      </c>
      <c r="H2402" s="243"/>
      <c r="I2402" s="197"/>
      <c r="J2402" s="243"/>
      <c r="K2402" s="197"/>
      <c r="L2402" s="198" t="str">
        <f t="shared" si="236"/>
        <v/>
      </c>
      <c r="M2402" s="199" t="str">
        <f t="shared" si="237"/>
        <v/>
      </c>
      <c r="N2402" s="200" t="str">
        <f t="shared" si="238"/>
        <v xml:space="preserve"> </v>
      </c>
      <c r="O2402" s="201"/>
      <c r="P2402" s="201"/>
      <c r="Q2402" s="202"/>
      <c r="R2402" s="202"/>
      <c r="S2402" s="202"/>
      <c r="T2402" s="193" t="str">
        <f>IFERROR(VLOOKUP(S2402,Sort!E:F,2,0),"")</f>
        <v/>
      </c>
      <c r="U2402" s="115" t="str">
        <f t="shared" si="239"/>
        <v/>
      </c>
      <c r="V2402" s="202" t="s">
        <v>422</v>
      </c>
      <c r="W2402" s="202"/>
      <c r="X2402" s="202"/>
      <c r="Y2402" s="202"/>
      <c r="Z2402" s="193"/>
      <c r="AA2402" s="193" t="s">
        <v>362</v>
      </c>
      <c r="AB2402" s="203"/>
      <c r="AC2402" s="204" t="str">
        <f t="shared" si="240"/>
        <v>CLOSE</v>
      </c>
      <c r="AD2402" s="47" t="str">
        <f t="array" ref="AD2402">IF(D2402="","",INDEX(HM_Unit!$D$1:$AE$1,MATCH(C2402,HM_Unit!$D$2:$AE$2,0)))</f>
        <v/>
      </c>
      <c r="AE2402" s="46"/>
      <c r="AF2402" s="46"/>
      <c r="AG2402" s="46"/>
      <c r="AH2402" s="46"/>
      <c r="AI2402" s="46"/>
      <c r="AJ2402" s="46"/>
      <c r="AK2402" s="46"/>
    </row>
    <row r="2403" spans="1:37" ht="12" customHeight="1">
      <c r="A2403" s="46" t="str">
        <f>IFERROR(VLOOKUP(D2403,Sort!B:D,3,0),"")</f>
        <v/>
      </c>
      <c r="B2403" s="190" t="str">
        <f t="shared" si="234"/>
        <v>0CLOSE</v>
      </c>
      <c r="C2403" s="196"/>
      <c r="D2403" s="193"/>
      <c r="E2403" s="193" t="str">
        <f>IFERROR(VLOOKUP(D2403,Sort!B:C,2,0),"")</f>
        <v/>
      </c>
      <c r="F2403" s="194"/>
      <c r="G2403" s="195" t="str">
        <f t="shared" si="235"/>
        <v/>
      </c>
      <c r="H2403" s="243"/>
      <c r="I2403" s="197"/>
      <c r="J2403" s="243"/>
      <c r="K2403" s="197"/>
      <c r="L2403" s="198" t="str">
        <f t="shared" si="236"/>
        <v/>
      </c>
      <c r="M2403" s="199" t="str">
        <f t="shared" si="237"/>
        <v/>
      </c>
      <c r="N2403" s="200" t="str">
        <f t="shared" si="238"/>
        <v xml:space="preserve"> </v>
      </c>
      <c r="O2403" s="201"/>
      <c r="P2403" s="201"/>
      <c r="Q2403" s="202"/>
      <c r="R2403" s="202"/>
      <c r="S2403" s="202"/>
      <c r="T2403" s="193" t="str">
        <f>IFERROR(VLOOKUP(S2403,Sort!E:F,2,0),"")</f>
        <v/>
      </c>
      <c r="U2403" s="115" t="str">
        <f t="shared" si="239"/>
        <v/>
      </c>
      <c r="V2403" s="202" t="s">
        <v>422</v>
      </c>
      <c r="W2403" s="202"/>
      <c r="X2403" s="202"/>
      <c r="Y2403" s="202"/>
      <c r="Z2403" s="193"/>
      <c r="AA2403" s="193" t="s">
        <v>362</v>
      </c>
      <c r="AB2403" s="203"/>
      <c r="AC2403" s="204" t="str">
        <f t="shared" si="240"/>
        <v>CLOSE</v>
      </c>
      <c r="AD2403" s="47" t="str">
        <f t="array" ref="AD2403">IF(D2403="","",INDEX(HM_Unit!$D$1:$AE$1,MATCH(C2403,HM_Unit!$D$2:$AE$2,0)))</f>
        <v/>
      </c>
      <c r="AE2403" s="46"/>
      <c r="AF2403" s="46"/>
      <c r="AG2403" s="46"/>
      <c r="AH2403" s="46"/>
      <c r="AI2403" s="46"/>
      <c r="AJ2403" s="46"/>
      <c r="AK2403" s="46"/>
    </row>
    <row r="2404" spans="1:37" ht="12" customHeight="1">
      <c r="A2404" s="46" t="str">
        <f>IFERROR(VLOOKUP(D2404,Sort!B:D,3,0),"")</f>
        <v/>
      </c>
      <c r="B2404" s="190" t="str">
        <f t="shared" si="234"/>
        <v>0CLOSE</v>
      </c>
      <c r="C2404" s="196"/>
      <c r="D2404" s="193"/>
      <c r="E2404" s="193" t="str">
        <f>IFERROR(VLOOKUP(D2404,Sort!B:C,2,0),"")</f>
        <v/>
      </c>
      <c r="F2404" s="194"/>
      <c r="G2404" s="195" t="str">
        <f t="shared" si="235"/>
        <v/>
      </c>
      <c r="H2404" s="243"/>
      <c r="I2404" s="197"/>
      <c r="J2404" s="243"/>
      <c r="K2404" s="197"/>
      <c r="L2404" s="198" t="str">
        <f t="shared" si="236"/>
        <v/>
      </c>
      <c r="M2404" s="199" t="str">
        <f t="shared" si="237"/>
        <v/>
      </c>
      <c r="N2404" s="200" t="str">
        <f t="shared" si="238"/>
        <v xml:space="preserve"> </v>
      </c>
      <c r="O2404" s="201"/>
      <c r="P2404" s="201"/>
      <c r="Q2404" s="202"/>
      <c r="R2404" s="202"/>
      <c r="S2404" s="202"/>
      <c r="T2404" s="193" t="str">
        <f>IFERROR(VLOOKUP(S2404,Sort!E:F,2,0),"")</f>
        <v/>
      </c>
      <c r="U2404" s="115" t="str">
        <f t="shared" si="239"/>
        <v/>
      </c>
      <c r="V2404" s="202" t="s">
        <v>422</v>
      </c>
      <c r="W2404" s="202"/>
      <c r="X2404" s="202"/>
      <c r="Y2404" s="202"/>
      <c r="Z2404" s="193"/>
      <c r="AA2404" s="193" t="s">
        <v>362</v>
      </c>
      <c r="AB2404" s="203"/>
      <c r="AC2404" s="204" t="str">
        <f t="shared" si="240"/>
        <v>CLOSE</v>
      </c>
      <c r="AD2404" s="47" t="str">
        <f t="array" ref="AD2404">IF(D2404="","",INDEX(HM_Unit!$D$1:$AE$1,MATCH(C2404,HM_Unit!$D$2:$AE$2,0)))</f>
        <v/>
      </c>
      <c r="AE2404" s="46"/>
      <c r="AF2404" s="46"/>
      <c r="AG2404" s="46"/>
      <c r="AH2404" s="46"/>
      <c r="AI2404" s="46"/>
      <c r="AJ2404" s="46"/>
      <c r="AK2404" s="46"/>
    </row>
    <row r="2405" spans="1:37" ht="12" customHeight="1">
      <c r="A2405" s="46" t="str">
        <f>IFERROR(VLOOKUP(D2405,Sort!B:D,3,0),"")</f>
        <v/>
      </c>
      <c r="B2405" s="190" t="str">
        <f t="shared" si="234"/>
        <v>0CLOSE</v>
      </c>
      <c r="C2405" s="196"/>
      <c r="D2405" s="193"/>
      <c r="E2405" s="193" t="str">
        <f>IFERROR(VLOOKUP(D2405,Sort!B:C,2,0),"")</f>
        <v/>
      </c>
      <c r="F2405" s="194"/>
      <c r="G2405" s="195" t="str">
        <f t="shared" si="235"/>
        <v/>
      </c>
      <c r="H2405" s="243"/>
      <c r="I2405" s="197"/>
      <c r="J2405" s="243"/>
      <c r="K2405" s="197"/>
      <c r="L2405" s="198" t="str">
        <f t="shared" si="236"/>
        <v/>
      </c>
      <c r="M2405" s="199" t="str">
        <f t="shared" si="237"/>
        <v/>
      </c>
      <c r="N2405" s="200" t="str">
        <f t="shared" si="238"/>
        <v xml:space="preserve"> </v>
      </c>
      <c r="O2405" s="201"/>
      <c r="P2405" s="201"/>
      <c r="Q2405" s="202"/>
      <c r="R2405" s="202"/>
      <c r="S2405" s="202"/>
      <c r="T2405" s="193" t="str">
        <f>IFERROR(VLOOKUP(S2405,Sort!E:F,2,0),"")</f>
        <v/>
      </c>
      <c r="U2405" s="115" t="str">
        <f t="shared" si="239"/>
        <v/>
      </c>
      <c r="V2405" s="202" t="s">
        <v>422</v>
      </c>
      <c r="W2405" s="202"/>
      <c r="X2405" s="202"/>
      <c r="Y2405" s="202"/>
      <c r="Z2405" s="193"/>
      <c r="AA2405" s="193" t="s">
        <v>362</v>
      </c>
      <c r="AB2405" s="203"/>
      <c r="AC2405" s="204" t="str">
        <f t="shared" si="240"/>
        <v>CLOSE</v>
      </c>
      <c r="AD2405" s="47" t="str">
        <f t="array" ref="AD2405">IF(D2405="","",INDEX(HM_Unit!$D$1:$AE$1,MATCH(C2405,HM_Unit!$D$2:$AE$2,0)))</f>
        <v/>
      </c>
      <c r="AE2405" s="46"/>
      <c r="AF2405" s="46"/>
      <c r="AG2405" s="46"/>
      <c r="AH2405" s="46"/>
      <c r="AI2405" s="46"/>
      <c r="AJ2405" s="46"/>
      <c r="AK2405" s="46"/>
    </row>
    <row r="2406" spans="1:37" ht="12" customHeight="1">
      <c r="A2406" s="46" t="str">
        <f>IFERROR(VLOOKUP(D2406,Sort!B:D,3,0),"")</f>
        <v/>
      </c>
      <c r="B2406" s="190" t="str">
        <f t="shared" si="234"/>
        <v>0CLOSE</v>
      </c>
      <c r="C2406" s="196"/>
      <c r="D2406" s="193"/>
      <c r="E2406" s="193" t="str">
        <f>IFERROR(VLOOKUP(D2406,Sort!B:C,2,0),"")</f>
        <v/>
      </c>
      <c r="F2406" s="194"/>
      <c r="G2406" s="195" t="str">
        <f t="shared" si="235"/>
        <v/>
      </c>
      <c r="H2406" s="243"/>
      <c r="I2406" s="197"/>
      <c r="J2406" s="243"/>
      <c r="K2406" s="197"/>
      <c r="L2406" s="198" t="str">
        <f t="shared" si="236"/>
        <v/>
      </c>
      <c r="M2406" s="199" t="str">
        <f t="shared" si="237"/>
        <v/>
      </c>
      <c r="N2406" s="200" t="str">
        <f t="shared" si="238"/>
        <v xml:space="preserve"> </v>
      </c>
      <c r="O2406" s="201"/>
      <c r="P2406" s="201"/>
      <c r="Q2406" s="202"/>
      <c r="R2406" s="202"/>
      <c r="S2406" s="202"/>
      <c r="T2406" s="193" t="str">
        <f>IFERROR(VLOOKUP(S2406,Sort!E:F,2,0),"")</f>
        <v/>
      </c>
      <c r="U2406" s="115" t="str">
        <f t="shared" si="239"/>
        <v/>
      </c>
      <c r="V2406" s="202" t="s">
        <v>422</v>
      </c>
      <c r="W2406" s="202"/>
      <c r="X2406" s="202"/>
      <c r="Y2406" s="202"/>
      <c r="Z2406" s="193"/>
      <c r="AA2406" s="193" t="s">
        <v>362</v>
      </c>
      <c r="AB2406" s="203"/>
      <c r="AC2406" s="204" t="str">
        <f t="shared" si="240"/>
        <v>CLOSE</v>
      </c>
      <c r="AD2406" s="47" t="str">
        <f t="array" ref="AD2406">IF(D2406="","",INDEX(HM_Unit!$D$1:$AE$1,MATCH(C2406,HM_Unit!$D$2:$AE$2,0)))</f>
        <v/>
      </c>
      <c r="AE2406" s="46"/>
      <c r="AF2406" s="46"/>
      <c r="AG2406" s="46"/>
      <c r="AH2406" s="46"/>
      <c r="AI2406" s="46"/>
      <c r="AJ2406" s="46"/>
      <c r="AK2406" s="46"/>
    </row>
    <row r="2407" spans="1:37" ht="12" customHeight="1">
      <c r="A2407" s="46" t="str">
        <f>IFERROR(VLOOKUP(D2407,Sort!B:D,3,0),"")</f>
        <v/>
      </c>
      <c r="B2407" s="190" t="str">
        <f t="shared" si="234"/>
        <v>0CLOSE</v>
      </c>
      <c r="C2407" s="196"/>
      <c r="D2407" s="193"/>
      <c r="E2407" s="193" t="str">
        <f>IFERROR(VLOOKUP(D2407,Sort!B:C,2,0),"")</f>
        <v/>
      </c>
      <c r="F2407" s="194"/>
      <c r="G2407" s="195" t="str">
        <f t="shared" si="235"/>
        <v/>
      </c>
      <c r="H2407" s="243"/>
      <c r="I2407" s="197"/>
      <c r="J2407" s="243"/>
      <c r="K2407" s="197"/>
      <c r="L2407" s="198" t="str">
        <f t="shared" si="236"/>
        <v/>
      </c>
      <c r="M2407" s="199" t="str">
        <f t="shared" si="237"/>
        <v/>
      </c>
      <c r="N2407" s="200" t="str">
        <f t="shared" si="238"/>
        <v xml:space="preserve"> </v>
      </c>
      <c r="O2407" s="201"/>
      <c r="P2407" s="201"/>
      <c r="Q2407" s="202"/>
      <c r="R2407" s="202"/>
      <c r="S2407" s="202"/>
      <c r="T2407" s="193" t="str">
        <f>IFERROR(VLOOKUP(S2407,Sort!E:F,2,0),"")</f>
        <v/>
      </c>
      <c r="U2407" s="115" t="str">
        <f t="shared" si="239"/>
        <v/>
      </c>
      <c r="V2407" s="202" t="s">
        <v>422</v>
      </c>
      <c r="W2407" s="202"/>
      <c r="X2407" s="202"/>
      <c r="Y2407" s="202"/>
      <c r="Z2407" s="193"/>
      <c r="AA2407" s="193" t="s">
        <v>362</v>
      </c>
      <c r="AB2407" s="203"/>
      <c r="AC2407" s="204" t="str">
        <f t="shared" si="240"/>
        <v>CLOSE</v>
      </c>
      <c r="AD2407" s="47" t="str">
        <f t="array" ref="AD2407">IF(D2407="","",INDEX(HM_Unit!$D$1:$AE$1,MATCH(C2407,HM_Unit!$D$2:$AE$2,0)))</f>
        <v/>
      </c>
      <c r="AE2407" s="46"/>
      <c r="AF2407" s="46"/>
      <c r="AG2407" s="46"/>
      <c r="AH2407" s="46"/>
      <c r="AI2407" s="46"/>
      <c r="AJ2407" s="46"/>
      <c r="AK2407" s="46"/>
    </row>
    <row r="2408" spans="1:37" ht="12" customHeight="1">
      <c r="A2408" s="46" t="str">
        <f>IFERROR(VLOOKUP(D2408,Sort!B:D,3,0),"")</f>
        <v/>
      </c>
      <c r="B2408" s="190" t="str">
        <f t="shared" si="234"/>
        <v>0CLOSE</v>
      </c>
      <c r="C2408" s="196"/>
      <c r="D2408" s="193"/>
      <c r="E2408" s="193" t="str">
        <f>IFERROR(VLOOKUP(D2408,Sort!B:C,2,0),"")</f>
        <v/>
      </c>
      <c r="F2408" s="194"/>
      <c r="G2408" s="195" t="str">
        <f t="shared" si="235"/>
        <v/>
      </c>
      <c r="H2408" s="243"/>
      <c r="I2408" s="197"/>
      <c r="J2408" s="243"/>
      <c r="K2408" s="197"/>
      <c r="L2408" s="198" t="str">
        <f t="shared" si="236"/>
        <v/>
      </c>
      <c r="M2408" s="199" t="str">
        <f t="shared" si="237"/>
        <v/>
      </c>
      <c r="N2408" s="200" t="str">
        <f t="shared" si="238"/>
        <v xml:space="preserve"> </v>
      </c>
      <c r="O2408" s="201"/>
      <c r="P2408" s="201"/>
      <c r="Q2408" s="202"/>
      <c r="R2408" s="202"/>
      <c r="S2408" s="202"/>
      <c r="T2408" s="193" t="str">
        <f>IFERROR(VLOOKUP(S2408,Sort!E:F,2,0),"")</f>
        <v/>
      </c>
      <c r="U2408" s="115" t="str">
        <f t="shared" si="239"/>
        <v/>
      </c>
      <c r="V2408" s="202" t="s">
        <v>422</v>
      </c>
      <c r="W2408" s="202"/>
      <c r="X2408" s="202"/>
      <c r="Y2408" s="202"/>
      <c r="Z2408" s="193"/>
      <c r="AA2408" s="193" t="s">
        <v>362</v>
      </c>
      <c r="AB2408" s="203"/>
      <c r="AC2408" s="204" t="str">
        <f t="shared" si="240"/>
        <v>CLOSE</v>
      </c>
      <c r="AD2408" s="47" t="str">
        <f t="array" ref="AD2408">IF(D2408="","",INDEX(HM_Unit!$D$1:$AE$1,MATCH(C2408,HM_Unit!$D$2:$AE$2,0)))</f>
        <v/>
      </c>
      <c r="AE2408" s="46"/>
      <c r="AF2408" s="46"/>
      <c r="AG2408" s="46"/>
      <c r="AH2408" s="46"/>
      <c r="AI2408" s="46"/>
      <c r="AJ2408" s="46"/>
      <c r="AK2408" s="46"/>
    </row>
    <row r="2409" spans="1:37" ht="12" customHeight="1">
      <c r="A2409" s="46" t="str">
        <f>IFERROR(VLOOKUP(D2409,Sort!B:D,3,0),"")</f>
        <v/>
      </c>
      <c r="B2409" s="190" t="str">
        <f t="shared" si="234"/>
        <v>0CLOSE</v>
      </c>
      <c r="C2409" s="196"/>
      <c r="D2409" s="193"/>
      <c r="E2409" s="193" t="str">
        <f>IFERROR(VLOOKUP(D2409,Sort!B:C,2,0),"")</f>
        <v/>
      </c>
      <c r="F2409" s="194"/>
      <c r="G2409" s="195" t="str">
        <f t="shared" si="235"/>
        <v/>
      </c>
      <c r="H2409" s="243"/>
      <c r="I2409" s="197"/>
      <c r="J2409" s="243"/>
      <c r="K2409" s="197"/>
      <c r="L2409" s="198" t="str">
        <f t="shared" si="236"/>
        <v/>
      </c>
      <c r="M2409" s="199" t="str">
        <f t="shared" si="237"/>
        <v/>
      </c>
      <c r="N2409" s="200" t="str">
        <f t="shared" si="238"/>
        <v xml:space="preserve"> </v>
      </c>
      <c r="O2409" s="201"/>
      <c r="P2409" s="201"/>
      <c r="Q2409" s="202"/>
      <c r="R2409" s="202"/>
      <c r="S2409" s="202"/>
      <c r="T2409" s="193" t="str">
        <f>IFERROR(VLOOKUP(S2409,Sort!E:F,2,0),"")</f>
        <v/>
      </c>
      <c r="U2409" s="115" t="str">
        <f t="shared" si="239"/>
        <v/>
      </c>
      <c r="V2409" s="202" t="s">
        <v>422</v>
      </c>
      <c r="W2409" s="202"/>
      <c r="X2409" s="202"/>
      <c r="Y2409" s="202"/>
      <c r="Z2409" s="193"/>
      <c r="AA2409" s="193" t="s">
        <v>362</v>
      </c>
      <c r="AB2409" s="203"/>
      <c r="AC2409" s="204" t="str">
        <f t="shared" si="240"/>
        <v>CLOSE</v>
      </c>
      <c r="AD2409" s="47" t="str">
        <f t="array" ref="AD2409">IF(D2409="","",INDEX(HM_Unit!$D$1:$AE$1,MATCH(C2409,HM_Unit!$D$2:$AE$2,0)))</f>
        <v/>
      </c>
      <c r="AE2409" s="46"/>
      <c r="AF2409" s="46"/>
      <c r="AG2409" s="46"/>
      <c r="AH2409" s="46"/>
      <c r="AI2409" s="46"/>
      <c r="AJ2409" s="46"/>
      <c r="AK2409" s="46"/>
    </row>
    <row r="2410" spans="1:37" ht="12" customHeight="1">
      <c r="A2410" s="46" t="str">
        <f>IFERROR(VLOOKUP(D2410,Sort!B:D,3,0),"")</f>
        <v/>
      </c>
      <c r="B2410" s="190" t="str">
        <f t="shared" si="234"/>
        <v>0CLOSE</v>
      </c>
      <c r="C2410" s="196"/>
      <c r="D2410" s="193"/>
      <c r="E2410" s="193" t="str">
        <f>IFERROR(VLOOKUP(D2410,Sort!B:C,2,0),"")</f>
        <v/>
      </c>
      <c r="F2410" s="194"/>
      <c r="G2410" s="195" t="str">
        <f t="shared" si="235"/>
        <v/>
      </c>
      <c r="H2410" s="243"/>
      <c r="I2410" s="197"/>
      <c r="J2410" s="243"/>
      <c r="K2410" s="197"/>
      <c r="L2410" s="198" t="str">
        <f t="shared" si="236"/>
        <v/>
      </c>
      <c r="M2410" s="199" t="str">
        <f t="shared" si="237"/>
        <v/>
      </c>
      <c r="N2410" s="200" t="str">
        <f t="shared" si="238"/>
        <v xml:space="preserve"> </v>
      </c>
      <c r="O2410" s="201"/>
      <c r="P2410" s="201"/>
      <c r="Q2410" s="202"/>
      <c r="R2410" s="202"/>
      <c r="S2410" s="202"/>
      <c r="T2410" s="193" t="str">
        <f>IFERROR(VLOOKUP(S2410,Sort!E:F,2,0),"")</f>
        <v/>
      </c>
      <c r="U2410" s="115" t="str">
        <f t="shared" si="239"/>
        <v/>
      </c>
      <c r="V2410" s="202" t="s">
        <v>422</v>
      </c>
      <c r="W2410" s="202"/>
      <c r="X2410" s="202"/>
      <c r="Y2410" s="202"/>
      <c r="Z2410" s="193"/>
      <c r="AA2410" s="193" t="s">
        <v>362</v>
      </c>
      <c r="AB2410" s="203"/>
      <c r="AC2410" s="204" t="str">
        <f t="shared" si="240"/>
        <v>CLOSE</v>
      </c>
      <c r="AD2410" s="47" t="str">
        <f t="array" ref="AD2410">IF(D2410="","",INDEX(HM_Unit!$D$1:$AE$1,MATCH(C2410,HM_Unit!$D$2:$AE$2,0)))</f>
        <v/>
      </c>
      <c r="AE2410" s="46"/>
      <c r="AF2410" s="46"/>
      <c r="AG2410" s="46"/>
      <c r="AH2410" s="46"/>
      <c r="AI2410" s="46"/>
      <c r="AJ2410" s="46"/>
      <c r="AK2410" s="46"/>
    </row>
    <row r="2411" spans="1:37" ht="12" customHeight="1">
      <c r="A2411" s="46" t="str">
        <f>IFERROR(VLOOKUP(D2411,Sort!B:D,3,0),"")</f>
        <v/>
      </c>
      <c r="B2411" s="190" t="str">
        <f t="shared" si="234"/>
        <v>0CLOSE</v>
      </c>
      <c r="C2411" s="196"/>
      <c r="D2411" s="193"/>
      <c r="E2411" s="193" t="str">
        <f>IFERROR(VLOOKUP(D2411,Sort!B:C,2,0),"")</f>
        <v/>
      </c>
      <c r="F2411" s="194"/>
      <c r="G2411" s="195" t="str">
        <f t="shared" si="235"/>
        <v/>
      </c>
      <c r="H2411" s="243"/>
      <c r="I2411" s="197"/>
      <c r="J2411" s="243"/>
      <c r="K2411" s="197"/>
      <c r="L2411" s="198" t="str">
        <f t="shared" si="236"/>
        <v/>
      </c>
      <c r="M2411" s="199" t="str">
        <f t="shared" si="237"/>
        <v/>
      </c>
      <c r="N2411" s="200" t="str">
        <f t="shared" si="238"/>
        <v xml:space="preserve"> </v>
      </c>
      <c r="O2411" s="201"/>
      <c r="P2411" s="201"/>
      <c r="Q2411" s="202"/>
      <c r="R2411" s="202"/>
      <c r="S2411" s="202"/>
      <c r="T2411" s="193" t="str">
        <f>IFERROR(VLOOKUP(S2411,Sort!E:F,2,0),"")</f>
        <v/>
      </c>
      <c r="U2411" s="115" t="str">
        <f t="shared" si="239"/>
        <v/>
      </c>
      <c r="V2411" s="202" t="s">
        <v>422</v>
      </c>
      <c r="W2411" s="202"/>
      <c r="X2411" s="202"/>
      <c r="Y2411" s="202"/>
      <c r="Z2411" s="193"/>
      <c r="AA2411" s="193" t="s">
        <v>362</v>
      </c>
      <c r="AB2411" s="203"/>
      <c r="AC2411" s="204" t="str">
        <f t="shared" si="240"/>
        <v>CLOSE</v>
      </c>
      <c r="AD2411" s="47" t="str">
        <f t="array" ref="AD2411">IF(D2411="","",INDEX(HM_Unit!$D$1:$AE$1,MATCH(C2411,HM_Unit!$D$2:$AE$2,0)))</f>
        <v/>
      </c>
      <c r="AE2411" s="46"/>
      <c r="AF2411" s="46"/>
      <c r="AG2411" s="46"/>
      <c r="AH2411" s="46"/>
      <c r="AI2411" s="46"/>
      <c r="AJ2411" s="46"/>
      <c r="AK2411" s="46"/>
    </row>
    <row r="2412" spans="1:37" ht="12" customHeight="1">
      <c r="A2412" s="46" t="str">
        <f>IFERROR(VLOOKUP(D2412,Sort!B:D,3,0),"")</f>
        <v/>
      </c>
      <c r="B2412" s="190" t="str">
        <f t="shared" si="234"/>
        <v>0CLOSE</v>
      </c>
      <c r="C2412" s="196"/>
      <c r="D2412" s="193"/>
      <c r="E2412" s="193" t="str">
        <f>IFERROR(VLOOKUP(D2412,Sort!B:C,2,0),"")</f>
        <v/>
      </c>
      <c r="F2412" s="194"/>
      <c r="G2412" s="195" t="str">
        <f t="shared" si="235"/>
        <v/>
      </c>
      <c r="H2412" s="243"/>
      <c r="I2412" s="197"/>
      <c r="J2412" s="243"/>
      <c r="K2412" s="197"/>
      <c r="L2412" s="198" t="str">
        <f t="shared" si="236"/>
        <v/>
      </c>
      <c r="M2412" s="199" t="str">
        <f t="shared" si="237"/>
        <v/>
      </c>
      <c r="N2412" s="200" t="str">
        <f t="shared" si="238"/>
        <v xml:space="preserve"> </v>
      </c>
      <c r="O2412" s="201"/>
      <c r="P2412" s="201"/>
      <c r="Q2412" s="202"/>
      <c r="R2412" s="202"/>
      <c r="S2412" s="202"/>
      <c r="T2412" s="193" t="str">
        <f>IFERROR(VLOOKUP(S2412,Sort!E:F,2,0),"")</f>
        <v/>
      </c>
      <c r="U2412" s="115" t="str">
        <f t="shared" si="239"/>
        <v/>
      </c>
      <c r="V2412" s="202" t="s">
        <v>422</v>
      </c>
      <c r="W2412" s="202"/>
      <c r="X2412" s="202"/>
      <c r="Y2412" s="202"/>
      <c r="Z2412" s="193"/>
      <c r="AA2412" s="193" t="s">
        <v>362</v>
      </c>
      <c r="AB2412" s="203"/>
      <c r="AC2412" s="204" t="str">
        <f t="shared" si="240"/>
        <v>CLOSE</v>
      </c>
      <c r="AD2412" s="47" t="str">
        <f t="array" ref="AD2412">IF(D2412="","",INDEX(HM_Unit!$D$1:$AE$1,MATCH(C2412,HM_Unit!$D$2:$AE$2,0)))</f>
        <v/>
      </c>
      <c r="AE2412" s="46"/>
      <c r="AF2412" s="46"/>
      <c r="AG2412" s="46"/>
      <c r="AH2412" s="46"/>
      <c r="AI2412" s="46"/>
      <c r="AJ2412" s="46"/>
      <c r="AK2412" s="46"/>
    </row>
    <row r="2413" spans="1:37" ht="12" customHeight="1">
      <c r="A2413" s="46" t="str">
        <f>IFERROR(VLOOKUP(D2413,Sort!B:D,3,0),"")</f>
        <v/>
      </c>
      <c r="B2413" s="190" t="str">
        <f t="shared" si="234"/>
        <v>0CLOSE</v>
      </c>
      <c r="C2413" s="196"/>
      <c r="D2413" s="193"/>
      <c r="E2413" s="193" t="str">
        <f>IFERROR(VLOOKUP(D2413,Sort!B:C,2,0),"")</f>
        <v/>
      </c>
      <c r="F2413" s="194"/>
      <c r="G2413" s="195" t="str">
        <f t="shared" si="235"/>
        <v/>
      </c>
      <c r="H2413" s="243"/>
      <c r="I2413" s="197"/>
      <c r="J2413" s="243"/>
      <c r="K2413" s="197"/>
      <c r="L2413" s="198" t="str">
        <f t="shared" si="236"/>
        <v/>
      </c>
      <c r="M2413" s="199" t="str">
        <f t="shared" si="237"/>
        <v/>
      </c>
      <c r="N2413" s="200" t="str">
        <f t="shared" si="238"/>
        <v xml:space="preserve"> </v>
      </c>
      <c r="O2413" s="201"/>
      <c r="P2413" s="201"/>
      <c r="Q2413" s="202"/>
      <c r="R2413" s="202"/>
      <c r="S2413" s="202"/>
      <c r="T2413" s="193" t="str">
        <f>IFERROR(VLOOKUP(S2413,Sort!E:F,2,0),"")</f>
        <v/>
      </c>
      <c r="U2413" s="115" t="str">
        <f t="shared" si="239"/>
        <v/>
      </c>
      <c r="V2413" s="202" t="s">
        <v>422</v>
      </c>
      <c r="W2413" s="202"/>
      <c r="X2413" s="202"/>
      <c r="Y2413" s="202"/>
      <c r="Z2413" s="193"/>
      <c r="AA2413" s="193" t="s">
        <v>362</v>
      </c>
      <c r="AB2413" s="203"/>
      <c r="AC2413" s="204" t="str">
        <f t="shared" si="240"/>
        <v>CLOSE</v>
      </c>
      <c r="AD2413" s="47" t="str">
        <f t="array" ref="AD2413">IF(D2413="","",INDEX(HM_Unit!$D$1:$AE$1,MATCH(C2413,HM_Unit!$D$2:$AE$2,0)))</f>
        <v/>
      </c>
      <c r="AE2413" s="46"/>
      <c r="AF2413" s="46"/>
      <c r="AG2413" s="46"/>
      <c r="AH2413" s="46"/>
      <c r="AI2413" s="46"/>
      <c r="AJ2413" s="46"/>
      <c r="AK2413" s="46"/>
    </row>
    <row r="2414" spans="1:37" ht="12" customHeight="1">
      <c r="A2414" s="46" t="str">
        <f>IFERROR(VLOOKUP(D2414,Sort!B:D,3,0),"")</f>
        <v/>
      </c>
      <c r="B2414" s="190" t="str">
        <f t="shared" si="234"/>
        <v>0CLOSE</v>
      </c>
      <c r="C2414" s="196"/>
      <c r="D2414" s="193"/>
      <c r="E2414" s="193" t="str">
        <f>IFERROR(VLOOKUP(D2414,Sort!B:C,2,0),"")</f>
        <v/>
      </c>
      <c r="F2414" s="194"/>
      <c r="G2414" s="195" t="str">
        <f t="shared" si="235"/>
        <v/>
      </c>
      <c r="H2414" s="243"/>
      <c r="I2414" s="197"/>
      <c r="J2414" s="243"/>
      <c r="K2414" s="197"/>
      <c r="L2414" s="198" t="str">
        <f t="shared" si="236"/>
        <v/>
      </c>
      <c r="M2414" s="199" t="str">
        <f t="shared" si="237"/>
        <v/>
      </c>
      <c r="N2414" s="200" t="str">
        <f t="shared" si="238"/>
        <v xml:space="preserve"> </v>
      </c>
      <c r="O2414" s="201"/>
      <c r="P2414" s="201"/>
      <c r="Q2414" s="202"/>
      <c r="R2414" s="202"/>
      <c r="S2414" s="202"/>
      <c r="T2414" s="193" t="str">
        <f>IFERROR(VLOOKUP(S2414,Sort!E:F,2,0),"")</f>
        <v/>
      </c>
      <c r="U2414" s="115" t="str">
        <f t="shared" si="239"/>
        <v/>
      </c>
      <c r="V2414" s="202" t="s">
        <v>422</v>
      </c>
      <c r="W2414" s="202"/>
      <c r="X2414" s="202"/>
      <c r="Y2414" s="202"/>
      <c r="Z2414" s="193"/>
      <c r="AA2414" s="193" t="s">
        <v>362</v>
      </c>
      <c r="AB2414" s="203"/>
      <c r="AC2414" s="204" t="str">
        <f t="shared" si="240"/>
        <v>CLOSE</v>
      </c>
      <c r="AD2414" s="47" t="str">
        <f t="array" ref="AD2414">IF(D2414="","",INDEX(HM_Unit!$D$1:$AE$1,MATCH(C2414,HM_Unit!$D$2:$AE$2,0)))</f>
        <v/>
      </c>
      <c r="AE2414" s="46"/>
      <c r="AF2414" s="46"/>
      <c r="AG2414" s="46"/>
      <c r="AH2414" s="46"/>
      <c r="AI2414" s="46"/>
      <c r="AJ2414" s="46"/>
      <c r="AK2414" s="46"/>
    </row>
    <row r="2415" spans="1:37" ht="12" customHeight="1">
      <c r="A2415" s="46" t="str">
        <f>IFERROR(VLOOKUP(D2415,Sort!B:D,3,0),"")</f>
        <v/>
      </c>
      <c r="B2415" s="190" t="str">
        <f t="shared" si="234"/>
        <v>0CLOSE</v>
      </c>
      <c r="C2415" s="196"/>
      <c r="D2415" s="193"/>
      <c r="E2415" s="193" t="str">
        <f>IFERROR(VLOOKUP(D2415,Sort!B:C,2,0),"")</f>
        <v/>
      </c>
      <c r="F2415" s="194"/>
      <c r="G2415" s="195" t="str">
        <f t="shared" si="235"/>
        <v/>
      </c>
      <c r="H2415" s="243"/>
      <c r="I2415" s="197"/>
      <c r="J2415" s="243"/>
      <c r="K2415" s="197"/>
      <c r="L2415" s="198" t="str">
        <f t="shared" si="236"/>
        <v/>
      </c>
      <c r="M2415" s="199" t="str">
        <f t="shared" si="237"/>
        <v/>
      </c>
      <c r="N2415" s="200" t="str">
        <f t="shared" si="238"/>
        <v xml:space="preserve"> </v>
      </c>
      <c r="O2415" s="201"/>
      <c r="P2415" s="201"/>
      <c r="Q2415" s="202"/>
      <c r="R2415" s="202"/>
      <c r="S2415" s="202"/>
      <c r="T2415" s="193" t="str">
        <f>IFERROR(VLOOKUP(S2415,Sort!E:F,2,0),"")</f>
        <v/>
      </c>
      <c r="U2415" s="115" t="str">
        <f t="shared" si="239"/>
        <v/>
      </c>
      <c r="V2415" s="202" t="s">
        <v>422</v>
      </c>
      <c r="W2415" s="202"/>
      <c r="X2415" s="202"/>
      <c r="Y2415" s="202"/>
      <c r="Z2415" s="193"/>
      <c r="AA2415" s="193" t="s">
        <v>362</v>
      </c>
      <c r="AB2415" s="203"/>
      <c r="AC2415" s="204" t="str">
        <f t="shared" si="240"/>
        <v>CLOSE</v>
      </c>
      <c r="AD2415" s="47" t="str">
        <f t="array" ref="AD2415">IF(D2415="","",INDEX(HM_Unit!$D$1:$AE$1,MATCH(C2415,HM_Unit!$D$2:$AE$2,0)))</f>
        <v/>
      </c>
      <c r="AE2415" s="46"/>
      <c r="AF2415" s="46"/>
      <c r="AG2415" s="46"/>
      <c r="AH2415" s="46"/>
      <c r="AI2415" s="46"/>
      <c r="AJ2415" s="46"/>
      <c r="AK2415" s="46"/>
    </row>
    <row r="2416" spans="1:37" ht="12" customHeight="1">
      <c r="A2416" s="46" t="str">
        <f>IFERROR(VLOOKUP(D2416,Sort!B:D,3,0),"")</f>
        <v/>
      </c>
      <c r="B2416" s="190" t="str">
        <f t="shared" si="234"/>
        <v>0CLOSE</v>
      </c>
      <c r="C2416" s="196"/>
      <c r="D2416" s="193"/>
      <c r="E2416" s="193" t="str">
        <f>IFERROR(VLOOKUP(D2416,Sort!B:C,2,0),"")</f>
        <v/>
      </c>
      <c r="F2416" s="194"/>
      <c r="G2416" s="195" t="str">
        <f t="shared" si="235"/>
        <v/>
      </c>
      <c r="H2416" s="243"/>
      <c r="I2416" s="197"/>
      <c r="J2416" s="243"/>
      <c r="K2416" s="197"/>
      <c r="L2416" s="198" t="str">
        <f t="shared" si="236"/>
        <v/>
      </c>
      <c r="M2416" s="199" t="str">
        <f t="shared" si="237"/>
        <v/>
      </c>
      <c r="N2416" s="200" t="str">
        <f t="shared" si="238"/>
        <v xml:space="preserve"> </v>
      </c>
      <c r="O2416" s="201"/>
      <c r="P2416" s="201"/>
      <c r="Q2416" s="202"/>
      <c r="R2416" s="202"/>
      <c r="S2416" s="202"/>
      <c r="T2416" s="193" t="str">
        <f>IFERROR(VLOOKUP(S2416,Sort!E:F,2,0),"")</f>
        <v/>
      </c>
      <c r="U2416" s="115" t="str">
        <f t="shared" si="239"/>
        <v/>
      </c>
      <c r="V2416" s="202" t="s">
        <v>422</v>
      </c>
      <c r="W2416" s="202"/>
      <c r="X2416" s="202"/>
      <c r="Y2416" s="202"/>
      <c r="Z2416" s="193"/>
      <c r="AA2416" s="193" t="s">
        <v>362</v>
      </c>
      <c r="AB2416" s="203"/>
      <c r="AC2416" s="204" t="str">
        <f t="shared" si="240"/>
        <v>CLOSE</v>
      </c>
      <c r="AD2416" s="47" t="str">
        <f t="array" ref="AD2416">IF(D2416="","",INDEX(HM_Unit!$D$1:$AE$1,MATCH(C2416,HM_Unit!$D$2:$AE$2,0)))</f>
        <v/>
      </c>
      <c r="AE2416" s="46"/>
      <c r="AF2416" s="46"/>
      <c r="AG2416" s="46"/>
      <c r="AH2416" s="46"/>
      <c r="AI2416" s="46"/>
      <c r="AJ2416" s="46"/>
      <c r="AK2416" s="46"/>
    </row>
    <row r="2417" spans="1:37" ht="12" customHeight="1">
      <c r="A2417" s="46" t="str">
        <f>IFERROR(VLOOKUP(D2417,Sort!B:D,3,0),"")</f>
        <v/>
      </c>
      <c r="B2417" s="190" t="str">
        <f t="shared" si="234"/>
        <v>0CLOSE</v>
      </c>
      <c r="C2417" s="196"/>
      <c r="D2417" s="193"/>
      <c r="E2417" s="193" t="str">
        <f>IFERROR(VLOOKUP(D2417,Sort!B:C,2,0),"")</f>
        <v/>
      </c>
      <c r="F2417" s="194"/>
      <c r="G2417" s="195" t="str">
        <f t="shared" si="235"/>
        <v/>
      </c>
      <c r="H2417" s="243"/>
      <c r="I2417" s="197"/>
      <c r="J2417" s="243"/>
      <c r="K2417" s="197"/>
      <c r="L2417" s="198" t="str">
        <f t="shared" si="236"/>
        <v/>
      </c>
      <c r="M2417" s="199" t="str">
        <f t="shared" si="237"/>
        <v/>
      </c>
      <c r="N2417" s="200" t="str">
        <f t="shared" si="238"/>
        <v xml:space="preserve"> </v>
      </c>
      <c r="O2417" s="201"/>
      <c r="P2417" s="201"/>
      <c r="Q2417" s="202"/>
      <c r="R2417" s="202"/>
      <c r="S2417" s="202"/>
      <c r="T2417" s="193" t="str">
        <f>IFERROR(VLOOKUP(S2417,Sort!E:F,2,0),"")</f>
        <v/>
      </c>
      <c r="U2417" s="115" t="str">
        <f t="shared" si="239"/>
        <v/>
      </c>
      <c r="V2417" s="202" t="s">
        <v>422</v>
      </c>
      <c r="W2417" s="202"/>
      <c r="X2417" s="202"/>
      <c r="Y2417" s="202"/>
      <c r="Z2417" s="193"/>
      <c r="AA2417" s="193" t="s">
        <v>362</v>
      </c>
      <c r="AB2417" s="203"/>
      <c r="AC2417" s="204" t="str">
        <f t="shared" si="240"/>
        <v>CLOSE</v>
      </c>
      <c r="AD2417" s="47" t="str">
        <f t="array" ref="AD2417">IF(D2417="","",INDEX(HM_Unit!$D$1:$AE$1,MATCH(C2417,HM_Unit!$D$2:$AE$2,0)))</f>
        <v/>
      </c>
      <c r="AE2417" s="46"/>
      <c r="AF2417" s="46"/>
      <c r="AG2417" s="46"/>
      <c r="AH2417" s="46"/>
      <c r="AI2417" s="46"/>
      <c r="AJ2417" s="46"/>
      <c r="AK2417" s="46"/>
    </row>
    <row r="2418" spans="1:37" ht="12" customHeight="1">
      <c r="A2418" s="46" t="str">
        <f>IFERROR(VLOOKUP(D2418,Sort!B:D,3,0),"")</f>
        <v/>
      </c>
      <c r="B2418" s="190" t="str">
        <f t="shared" si="234"/>
        <v>0CLOSE</v>
      </c>
      <c r="C2418" s="196"/>
      <c r="D2418" s="193"/>
      <c r="E2418" s="193" t="str">
        <f>IFERROR(VLOOKUP(D2418,Sort!B:C,2,0),"")</f>
        <v/>
      </c>
      <c r="F2418" s="194"/>
      <c r="G2418" s="195" t="str">
        <f t="shared" si="235"/>
        <v/>
      </c>
      <c r="H2418" s="243"/>
      <c r="I2418" s="197"/>
      <c r="J2418" s="243"/>
      <c r="K2418" s="197"/>
      <c r="L2418" s="198" t="str">
        <f t="shared" si="236"/>
        <v/>
      </c>
      <c r="M2418" s="199" t="str">
        <f t="shared" si="237"/>
        <v/>
      </c>
      <c r="N2418" s="200" t="str">
        <f t="shared" si="238"/>
        <v xml:space="preserve"> </v>
      </c>
      <c r="O2418" s="201"/>
      <c r="P2418" s="201"/>
      <c r="Q2418" s="202"/>
      <c r="R2418" s="202"/>
      <c r="S2418" s="202"/>
      <c r="T2418" s="193" t="str">
        <f>IFERROR(VLOOKUP(S2418,Sort!E:F,2,0),"")</f>
        <v/>
      </c>
      <c r="U2418" s="115" t="str">
        <f t="shared" si="239"/>
        <v/>
      </c>
      <c r="V2418" s="202" t="s">
        <v>422</v>
      </c>
      <c r="W2418" s="202"/>
      <c r="X2418" s="202"/>
      <c r="Y2418" s="202"/>
      <c r="Z2418" s="193"/>
      <c r="AA2418" s="193" t="s">
        <v>362</v>
      </c>
      <c r="AB2418" s="203"/>
      <c r="AC2418" s="204" t="str">
        <f t="shared" si="240"/>
        <v>CLOSE</v>
      </c>
      <c r="AD2418" s="47" t="str">
        <f t="array" ref="AD2418">IF(D2418="","",INDEX(HM_Unit!$D$1:$AE$1,MATCH(C2418,HM_Unit!$D$2:$AE$2,0)))</f>
        <v/>
      </c>
      <c r="AE2418" s="46"/>
      <c r="AF2418" s="46"/>
      <c r="AG2418" s="46"/>
      <c r="AH2418" s="46"/>
      <c r="AI2418" s="46"/>
      <c r="AJ2418" s="46"/>
      <c r="AK2418" s="46"/>
    </row>
    <row r="2419" spans="1:37" ht="12" customHeight="1">
      <c r="A2419" s="46" t="str">
        <f>IFERROR(VLOOKUP(D2419,Sort!B:D,3,0),"")</f>
        <v/>
      </c>
      <c r="B2419" s="190" t="str">
        <f t="shared" si="234"/>
        <v>0CLOSE</v>
      </c>
      <c r="C2419" s="196"/>
      <c r="D2419" s="193"/>
      <c r="E2419" s="193" t="str">
        <f>IFERROR(VLOOKUP(D2419,Sort!B:C,2,0),"")</f>
        <v/>
      </c>
      <c r="F2419" s="194"/>
      <c r="G2419" s="195" t="str">
        <f t="shared" si="235"/>
        <v/>
      </c>
      <c r="H2419" s="243"/>
      <c r="I2419" s="197"/>
      <c r="J2419" s="243"/>
      <c r="K2419" s="197"/>
      <c r="L2419" s="198" t="str">
        <f t="shared" si="236"/>
        <v/>
      </c>
      <c r="M2419" s="199" t="str">
        <f t="shared" si="237"/>
        <v/>
      </c>
      <c r="N2419" s="200" t="str">
        <f t="shared" si="238"/>
        <v xml:space="preserve"> </v>
      </c>
      <c r="O2419" s="201"/>
      <c r="P2419" s="201"/>
      <c r="Q2419" s="202"/>
      <c r="R2419" s="202"/>
      <c r="S2419" s="202"/>
      <c r="T2419" s="193" t="str">
        <f>IFERROR(VLOOKUP(S2419,Sort!E:F,2,0),"")</f>
        <v/>
      </c>
      <c r="U2419" s="115" t="str">
        <f t="shared" si="239"/>
        <v/>
      </c>
      <c r="V2419" s="202" t="s">
        <v>422</v>
      </c>
      <c r="W2419" s="202"/>
      <c r="X2419" s="202"/>
      <c r="Y2419" s="202"/>
      <c r="Z2419" s="193"/>
      <c r="AA2419" s="193" t="s">
        <v>362</v>
      </c>
      <c r="AB2419" s="203"/>
      <c r="AC2419" s="204" t="str">
        <f t="shared" si="240"/>
        <v>CLOSE</v>
      </c>
      <c r="AD2419" s="47" t="str">
        <f t="array" ref="AD2419">IF(D2419="","",INDEX(HM_Unit!$D$1:$AE$1,MATCH(C2419,HM_Unit!$D$2:$AE$2,0)))</f>
        <v/>
      </c>
      <c r="AE2419" s="46"/>
      <c r="AF2419" s="46"/>
      <c r="AG2419" s="46"/>
      <c r="AH2419" s="46"/>
      <c r="AI2419" s="46"/>
      <c r="AJ2419" s="46"/>
      <c r="AK2419" s="46"/>
    </row>
    <row r="2420" spans="1:37" ht="12" customHeight="1">
      <c r="A2420" s="46" t="str">
        <f>IFERROR(VLOOKUP(D2420,Sort!B:D,3,0),"")</f>
        <v/>
      </c>
      <c r="B2420" s="190" t="str">
        <f t="shared" si="234"/>
        <v>0CLOSE</v>
      </c>
      <c r="C2420" s="196"/>
      <c r="D2420" s="193"/>
      <c r="E2420" s="193" t="str">
        <f>IFERROR(VLOOKUP(D2420,Sort!B:C,2,0),"")</f>
        <v/>
      </c>
      <c r="F2420" s="194"/>
      <c r="G2420" s="195" t="str">
        <f t="shared" si="235"/>
        <v/>
      </c>
      <c r="H2420" s="243"/>
      <c r="I2420" s="197"/>
      <c r="J2420" s="243"/>
      <c r="K2420" s="197"/>
      <c r="L2420" s="198" t="str">
        <f t="shared" si="236"/>
        <v/>
      </c>
      <c r="M2420" s="199" t="str">
        <f t="shared" si="237"/>
        <v/>
      </c>
      <c r="N2420" s="200" t="str">
        <f t="shared" si="238"/>
        <v xml:space="preserve"> </v>
      </c>
      <c r="O2420" s="201"/>
      <c r="P2420" s="201"/>
      <c r="Q2420" s="202"/>
      <c r="R2420" s="202"/>
      <c r="S2420" s="202"/>
      <c r="T2420" s="193" t="str">
        <f>IFERROR(VLOOKUP(S2420,Sort!E:F,2,0),"")</f>
        <v/>
      </c>
      <c r="U2420" s="115" t="str">
        <f t="shared" si="239"/>
        <v/>
      </c>
      <c r="V2420" s="202" t="s">
        <v>422</v>
      </c>
      <c r="W2420" s="202"/>
      <c r="X2420" s="202"/>
      <c r="Y2420" s="202"/>
      <c r="Z2420" s="193"/>
      <c r="AA2420" s="193" t="s">
        <v>362</v>
      </c>
      <c r="AB2420" s="203"/>
      <c r="AC2420" s="204" t="str">
        <f t="shared" si="240"/>
        <v>CLOSE</v>
      </c>
      <c r="AD2420" s="47" t="str">
        <f t="array" ref="AD2420">IF(D2420="","",INDEX(HM_Unit!$D$1:$AE$1,MATCH(C2420,HM_Unit!$D$2:$AE$2,0)))</f>
        <v/>
      </c>
      <c r="AE2420" s="46"/>
      <c r="AF2420" s="46"/>
      <c r="AG2420" s="46"/>
      <c r="AH2420" s="46"/>
      <c r="AI2420" s="46"/>
      <c r="AJ2420" s="46"/>
      <c r="AK2420" s="46"/>
    </row>
    <row r="2421" spans="1:37" ht="12" customHeight="1">
      <c r="A2421" s="46" t="str">
        <f>IFERROR(VLOOKUP(D2421,Sort!B:D,3,0),"")</f>
        <v/>
      </c>
      <c r="B2421" s="190" t="str">
        <f t="shared" si="234"/>
        <v>0CLOSE</v>
      </c>
      <c r="C2421" s="196"/>
      <c r="D2421" s="193"/>
      <c r="E2421" s="193" t="str">
        <f>IFERROR(VLOOKUP(D2421,Sort!B:C,2,0),"")</f>
        <v/>
      </c>
      <c r="F2421" s="194"/>
      <c r="G2421" s="195" t="str">
        <f t="shared" si="235"/>
        <v/>
      </c>
      <c r="H2421" s="243"/>
      <c r="I2421" s="197"/>
      <c r="J2421" s="243"/>
      <c r="K2421" s="197"/>
      <c r="L2421" s="198" t="str">
        <f t="shared" si="236"/>
        <v/>
      </c>
      <c r="M2421" s="199" t="str">
        <f t="shared" si="237"/>
        <v/>
      </c>
      <c r="N2421" s="200" t="str">
        <f t="shared" si="238"/>
        <v xml:space="preserve"> </v>
      </c>
      <c r="O2421" s="201"/>
      <c r="P2421" s="201"/>
      <c r="Q2421" s="202"/>
      <c r="R2421" s="202"/>
      <c r="S2421" s="202"/>
      <c r="T2421" s="193" t="str">
        <f>IFERROR(VLOOKUP(S2421,Sort!E:F,2,0),"")</f>
        <v/>
      </c>
      <c r="U2421" s="115" t="str">
        <f t="shared" si="239"/>
        <v/>
      </c>
      <c r="V2421" s="202" t="s">
        <v>422</v>
      </c>
      <c r="W2421" s="202"/>
      <c r="X2421" s="202"/>
      <c r="Y2421" s="202"/>
      <c r="Z2421" s="193"/>
      <c r="AA2421" s="193" t="s">
        <v>362</v>
      </c>
      <c r="AB2421" s="203"/>
      <c r="AC2421" s="204" t="str">
        <f t="shared" si="240"/>
        <v>CLOSE</v>
      </c>
      <c r="AD2421" s="47" t="str">
        <f t="array" ref="AD2421">IF(D2421="","",INDEX(HM_Unit!$D$1:$AE$1,MATCH(C2421,HM_Unit!$D$2:$AE$2,0)))</f>
        <v/>
      </c>
      <c r="AE2421" s="46"/>
      <c r="AF2421" s="46"/>
      <c r="AG2421" s="46"/>
      <c r="AH2421" s="46"/>
      <c r="AI2421" s="46"/>
      <c r="AJ2421" s="46"/>
      <c r="AK2421" s="46"/>
    </row>
    <row r="2422" spans="1:37" ht="12" customHeight="1">
      <c r="A2422" s="46" t="str">
        <f>IFERROR(VLOOKUP(D2422,Sort!B:D,3,0),"")</f>
        <v/>
      </c>
      <c r="B2422" s="190" t="str">
        <f t="shared" si="234"/>
        <v>0CLOSE</v>
      </c>
      <c r="C2422" s="196"/>
      <c r="D2422" s="193"/>
      <c r="E2422" s="193" t="str">
        <f>IFERROR(VLOOKUP(D2422,Sort!B:C,2,0),"")</f>
        <v/>
      </c>
      <c r="F2422" s="194"/>
      <c r="G2422" s="195" t="str">
        <f t="shared" si="235"/>
        <v/>
      </c>
      <c r="H2422" s="243"/>
      <c r="I2422" s="197"/>
      <c r="J2422" s="243"/>
      <c r="K2422" s="197"/>
      <c r="L2422" s="198" t="str">
        <f t="shared" si="236"/>
        <v/>
      </c>
      <c r="M2422" s="199" t="str">
        <f t="shared" si="237"/>
        <v/>
      </c>
      <c r="N2422" s="200" t="str">
        <f t="shared" si="238"/>
        <v xml:space="preserve"> </v>
      </c>
      <c r="O2422" s="201"/>
      <c r="P2422" s="201"/>
      <c r="Q2422" s="202"/>
      <c r="R2422" s="202"/>
      <c r="S2422" s="202"/>
      <c r="T2422" s="193" t="str">
        <f>IFERROR(VLOOKUP(S2422,Sort!E:F,2,0),"")</f>
        <v/>
      </c>
      <c r="U2422" s="115" t="str">
        <f t="shared" si="239"/>
        <v/>
      </c>
      <c r="V2422" s="202" t="s">
        <v>422</v>
      </c>
      <c r="W2422" s="202"/>
      <c r="X2422" s="202"/>
      <c r="Y2422" s="202"/>
      <c r="Z2422" s="193"/>
      <c r="AA2422" s="193" t="s">
        <v>362</v>
      </c>
      <c r="AB2422" s="203"/>
      <c r="AC2422" s="204" t="str">
        <f t="shared" si="240"/>
        <v>CLOSE</v>
      </c>
      <c r="AD2422" s="47" t="str">
        <f t="array" ref="AD2422">IF(D2422="","",INDEX(HM_Unit!$D$1:$AE$1,MATCH(C2422,HM_Unit!$D$2:$AE$2,0)))</f>
        <v/>
      </c>
      <c r="AE2422" s="46"/>
      <c r="AF2422" s="46"/>
      <c r="AG2422" s="46"/>
      <c r="AH2422" s="46"/>
      <c r="AI2422" s="46"/>
      <c r="AJ2422" s="46"/>
      <c r="AK2422" s="46"/>
    </row>
    <row r="2423" spans="1:37" ht="12" customHeight="1">
      <c r="A2423" s="46" t="str">
        <f>IFERROR(VLOOKUP(D2423,Sort!B:D,3,0),"")</f>
        <v/>
      </c>
      <c r="B2423" s="190" t="str">
        <f t="shared" si="234"/>
        <v>0CLOSE</v>
      </c>
      <c r="C2423" s="196"/>
      <c r="D2423" s="193"/>
      <c r="E2423" s="193" t="str">
        <f>IFERROR(VLOOKUP(D2423,Sort!B:C,2,0),"")</f>
        <v/>
      </c>
      <c r="F2423" s="194"/>
      <c r="G2423" s="195" t="str">
        <f t="shared" si="235"/>
        <v/>
      </c>
      <c r="H2423" s="243"/>
      <c r="I2423" s="197"/>
      <c r="J2423" s="243"/>
      <c r="K2423" s="197"/>
      <c r="L2423" s="198" t="str">
        <f t="shared" si="236"/>
        <v/>
      </c>
      <c r="M2423" s="199" t="str">
        <f t="shared" si="237"/>
        <v/>
      </c>
      <c r="N2423" s="200" t="str">
        <f t="shared" si="238"/>
        <v xml:space="preserve"> </v>
      </c>
      <c r="O2423" s="201"/>
      <c r="P2423" s="201"/>
      <c r="Q2423" s="202"/>
      <c r="R2423" s="202"/>
      <c r="S2423" s="202"/>
      <c r="T2423" s="193" t="str">
        <f>IFERROR(VLOOKUP(S2423,Sort!E:F,2,0),"")</f>
        <v/>
      </c>
      <c r="U2423" s="115" t="str">
        <f t="shared" si="239"/>
        <v/>
      </c>
      <c r="V2423" s="202" t="s">
        <v>422</v>
      </c>
      <c r="W2423" s="202"/>
      <c r="X2423" s="202"/>
      <c r="Y2423" s="202"/>
      <c r="Z2423" s="193"/>
      <c r="AA2423" s="193" t="s">
        <v>362</v>
      </c>
      <c r="AB2423" s="203"/>
      <c r="AC2423" s="204" t="str">
        <f t="shared" si="240"/>
        <v>CLOSE</v>
      </c>
      <c r="AD2423" s="47" t="str">
        <f t="array" ref="AD2423">IF(D2423="","",INDEX(HM_Unit!$D$1:$AE$1,MATCH(C2423,HM_Unit!$D$2:$AE$2,0)))</f>
        <v/>
      </c>
      <c r="AE2423" s="46"/>
      <c r="AF2423" s="46"/>
      <c r="AG2423" s="46"/>
      <c r="AH2423" s="46"/>
      <c r="AI2423" s="46"/>
      <c r="AJ2423" s="46"/>
      <c r="AK2423" s="46"/>
    </row>
    <row r="2424" spans="1:37" ht="12" customHeight="1">
      <c r="A2424" s="46" t="str">
        <f>IFERROR(VLOOKUP(D2424,Sort!B:D,3,0),"")</f>
        <v/>
      </c>
      <c r="B2424" s="190" t="str">
        <f t="shared" si="234"/>
        <v>0CLOSE</v>
      </c>
      <c r="C2424" s="196"/>
      <c r="D2424" s="193"/>
      <c r="E2424" s="193" t="str">
        <f>IFERROR(VLOOKUP(D2424,Sort!B:C,2,0),"")</f>
        <v/>
      </c>
      <c r="F2424" s="194"/>
      <c r="G2424" s="195" t="str">
        <f t="shared" si="235"/>
        <v/>
      </c>
      <c r="H2424" s="243"/>
      <c r="I2424" s="197"/>
      <c r="J2424" s="243"/>
      <c r="K2424" s="197"/>
      <c r="L2424" s="198" t="str">
        <f t="shared" si="236"/>
        <v/>
      </c>
      <c r="M2424" s="199" t="str">
        <f t="shared" si="237"/>
        <v/>
      </c>
      <c r="N2424" s="200" t="str">
        <f t="shared" si="238"/>
        <v xml:space="preserve"> </v>
      </c>
      <c r="O2424" s="201"/>
      <c r="P2424" s="201"/>
      <c r="Q2424" s="202"/>
      <c r="R2424" s="202"/>
      <c r="S2424" s="202"/>
      <c r="T2424" s="193" t="str">
        <f>IFERROR(VLOOKUP(S2424,Sort!E:F,2,0),"")</f>
        <v/>
      </c>
      <c r="U2424" s="115" t="str">
        <f t="shared" si="239"/>
        <v/>
      </c>
      <c r="V2424" s="202" t="s">
        <v>422</v>
      </c>
      <c r="W2424" s="202"/>
      <c r="X2424" s="202"/>
      <c r="Y2424" s="202"/>
      <c r="Z2424" s="193"/>
      <c r="AA2424" s="193" t="s">
        <v>362</v>
      </c>
      <c r="AB2424" s="203"/>
      <c r="AC2424" s="204" t="str">
        <f t="shared" si="240"/>
        <v>CLOSE</v>
      </c>
      <c r="AD2424" s="47" t="str">
        <f t="array" ref="AD2424">IF(D2424="","",INDEX(HM_Unit!$D$1:$AE$1,MATCH(C2424,HM_Unit!$D$2:$AE$2,0)))</f>
        <v/>
      </c>
      <c r="AE2424" s="46"/>
      <c r="AF2424" s="46"/>
      <c r="AG2424" s="46"/>
      <c r="AH2424" s="46"/>
      <c r="AI2424" s="46"/>
      <c r="AJ2424" s="46"/>
      <c r="AK2424" s="46"/>
    </row>
    <row r="2425" spans="1:37" ht="12" customHeight="1">
      <c r="A2425" s="46" t="str">
        <f>IFERROR(VLOOKUP(D2425,Sort!B:D,3,0),"")</f>
        <v/>
      </c>
      <c r="B2425" s="190" t="str">
        <f t="shared" si="234"/>
        <v>0CLOSE</v>
      </c>
      <c r="C2425" s="196"/>
      <c r="D2425" s="193"/>
      <c r="E2425" s="193" t="str">
        <f>IFERROR(VLOOKUP(D2425,Sort!B:C,2,0),"")</f>
        <v/>
      </c>
      <c r="F2425" s="194"/>
      <c r="G2425" s="195" t="str">
        <f t="shared" si="235"/>
        <v/>
      </c>
      <c r="H2425" s="243"/>
      <c r="I2425" s="197"/>
      <c r="J2425" s="243"/>
      <c r="K2425" s="197"/>
      <c r="L2425" s="198" t="str">
        <f t="shared" si="236"/>
        <v/>
      </c>
      <c r="M2425" s="199" t="str">
        <f t="shared" si="237"/>
        <v/>
      </c>
      <c r="N2425" s="200" t="str">
        <f t="shared" si="238"/>
        <v xml:space="preserve"> </v>
      </c>
      <c r="O2425" s="201"/>
      <c r="P2425" s="201"/>
      <c r="Q2425" s="202"/>
      <c r="R2425" s="202"/>
      <c r="S2425" s="202"/>
      <c r="T2425" s="193" t="str">
        <f>IFERROR(VLOOKUP(S2425,Sort!E:F,2,0),"")</f>
        <v/>
      </c>
      <c r="U2425" s="115" t="str">
        <f t="shared" si="239"/>
        <v/>
      </c>
      <c r="V2425" s="202" t="s">
        <v>422</v>
      </c>
      <c r="W2425" s="202"/>
      <c r="X2425" s="202"/>
      <c r="Y2425" s="202"/>
      <c r="Z2425" s="193"/>
      <c r="AA2425" s="193" t="s">
        <v>362</v>
      </c>
      <c r="AB2425" s="203"/>
      <c r="AC2425" s="204" t="str">
        <f t="shared" si="240"/>
        <v>CLOSE</v>
      </c>
      <c r="AD2425" s="47" t="str">
        <f t="array" ref="AD2425">IF(D2425="","",INDEX(HM_Unit!$D$1:$AE$1,MATCH(C2425,HM_Unit!$D$2:$AE$2,0)))</f>
        <v/>
      </c>
      <c r="AE2425" s="46"/>
      <c r="AF2425" s="46"/>
      <c r="AG2425" s="46"/>
      <c r="AH2425" s="46"/>
      <c r="AI2425" s="46"/>
      <c r="AJ2425" s="46"/>
      <c r="AK2425" s="46"/>
    </row>
    <row r="2426" spans="1:37" ht="12" customHeight="1">
      <c r="A2426" s="46" t="str">
        <f>IFERROR(VLOOKUP(D2426,Sort!B:D,3,0),"")</f>
        <v/>
      </c>
      <c r="B2426" s="190" t="str">
        <f t="shared" si="234"/>
        <v>0CLOSE</v>
      </c>
      <c r="C2426" s="196"/>
      <c r="D2426" s="193"/>
      <c r="E2426" s="193" t="str">
        <f>IFERROR(VLOOKUP(D2426,Sort!B:C,2,0),"")</f>
        <v/>
      </c>
      <c r="F2426" s="194"/>
      <c r="G2426" s="195" t="str">
        <f t="shared" si="235"/>
        <v/>
      </c>
      <c r="H2426" s="243"/>
      <c r="I2426" s="197"/>
      <c r="J2426" s="243"/>
      <c r="K2426" s="197"/>
      <c r="L2426" s="198" t="str">
        <f t="shared" si="236"/>
        <v/>
      </c>
      <c r="M2426" s="199" t="str">
        <f t="shared" si="237"/>
        <v/>
      </c>
      <c r="N2426" s="200" t="str">
        <f t="shared" si="238"/>
        <v xml:space="preserve"> </v>
      </c>
      <c r="O2426" s="201"/>
      <c r="P2426" s="201"/>
      <c r="Q2426" s="202"/>
      <c r="R2426" s="202"/>
      <c r="S2426" s="202"/>
      <c r="T2426" s="193" t="str">
        <f>IFERROR(VLOOKUP(S2426,Sort!E:F,2,0),"")</f>
        <v/>
      </c>
      <c r="U2426" s="115" t="str">
        <f t="shared" si="239"/>
        <v/>
      </c>
      <c r="V2426" s="202" t="s">
        <v>422</v>
      </c>
      <c r="W2426" s="202"/>
      <c r="X2426" s="202"/>
      <c r="Y2426" s="202"/>
      <c r="Z2426" s="193"/>
      <c r="AA2426" s="193" t="s">
        <v>362</v>
      </c>
      <c r="AB2426" s="203"/>
      <c r="AC2426" s="204" t="str">
        <f t="shared" si="240"/>
        <v>CLOSE</v>
      </c>
      <c r="AD2426" s="47" t="str">
        <f t="array" ref="AD2426">IF(D2426="","",INDEX(HM_Unit!$D$1:$AE$1,MATCH(C2426,HM_Unit!$D$2:$AE$2,0)))</f>
        <v/>
      </c>
      <c r="AE2426" s="46"/>
      <c r="AF2426" s="46"/>
      <c r="AG2426" s="46"/>
      <c r="AH2426" s="46"/>
      <c r="AI2426" s="46"/>
      <c r="AJ2426" s="46"/>
      <c r="AK2426" s="46"/>
    </row>
    <row r="2427" spans="1:37" ht="12" customHeight="1">
      <c r="A2427" s="46" t="str">
        <f>IFERROR(VLOOKUP(D2427,Sort!B:D,3,0),"")</f>
        <v/>
      </c>
      <c r="B2427" s="190" t="str">
        <f t="shared" si="234"/>
        <v>0CLOSE</v>
      </c>
      <c r="C2427" s="196"/>
      <c r="D2427" s="193"/>
      <c r="E2427" s="193" t="str">
        <f>IFERROR(VLOOKUP(D2427,Sort!B:C,2,0),"")</f>
        <v/>
      </c>
      <c r="F2427" s="194"/>
      <c r="G2427" s="195" t="str">
        <f t="shared" si="235"/>
        <v/>
      </c>
      <c r="H2427" s="243"/>
      <c r="I2427" s="197"/>
      <c r="J2427" s="243"/>
      <c r="K2427" s="197"/>
      <c r="L2427" s="198" t="str">
        <f t="shared" si="236"/>
        <v/>
      </c>
      <c r="M2427" s="199" t="str">
        <f t="shared" si="237"/>
        <v/>
      </c>
      <c r="N2427" s="200" t="str">
        <f t="shared" si="238"/>
        <v xml:space="preserve"> </v>
      </c>
      <c r="O2427" s="201"/>
      <c r="P2427" s="201"/>
      <c r="Q2427" s="202"/>
      <c r="R2427" s="202"/>
      <c r="S2427" s="202"/>
      <c r="T2427" s="193" t="str">
        <f>IFERROR(VLOOKUP(S2427,Sort!E:F,2,0),"")</f>
        <v/>
      </c>
      <c r="U2427" s="115" t="str">
        <f t="shared" si="239"/>
        <v/>
      </c>
      <c r="V2427" s="202" t="s">
        <v>422</v>
      </c>
      <c r="W2427" s="202"/>
      <c r="X2427" s="202"/>
      <c r="Y2427" s="202"/>
      <c r="Z2427" s="193"/>
      <c r="AA2427" s="193" t="s">
        <v>362</v>
      </c>
      <c r="AB2427" s="203"/>
      <c r="AC2427" s="204" t="str">
        <f t="shared" si="240"/>
        <v>CLOSE</v>
      </c>
      <c r="AD2427" s="47" t="str">
        <f t="array" ref="AD2427">IF(D2427="","",INDEX(HM_Unit!$D$1:$AE$1,MATCH(C2427,HM_Unit!$D$2:$AE$2,0)))</f>
        <v/>
      </c>
      <c r="AE2427" s="46"/>
      <c r="AF2427" s="46"/>
      <c r="AG2427" s="46"/>
      <c r="AH2427" s="46"/>
      <c r="AI2427" s="46"/>
      <c r="AJ2427" s="46"/>
      <c r="AK2427" s="46"/>
    </row>
    <row r="2428" spans="1:37" ht="12" customHeight="1">
      <c r="A2428" s="46" t="str">
        <f>IFERROR(VLOOKUP(D2428,Sort!B:D,3,0),"")</f>
        <v/>
      </c>
      <c r="B2428" s="190" t="str">
        <f t="shared" si="234"/>
        <v>0CLOSE</v>
      </c>
      <c r="C2428" s="196"/>
      <c r="D2428" s="193"/>
      <c r="E2428" s="193" t="str">
        <f>IFERROR(VLOOKUP(D2428,Sort!B:C,2,0),"")</f>
        <v/>
      </c>
      <c r="F2428" s="194"/>
      <c r="G2428" s="195" t="str">
        <f t="shared" si="235"/>
        <v/>
      </c>
      <c r="H2428" s="243"/>
      <c r="I2428" s="197"/>
      <c r="J2428" s="243"/>
      <c r="K2428" s="197"/>
      <c r="L2428" s="198" t="str">
        <f t="shared" si="236"/>
        <v/>
      </c>
      <c r="M2428" s="199" t="str">
        <f t="shared" si="237"/>
        <v/>
      </c>
      <c r="N2428" s="200" t="str">
        <f t="shared" si="238"/>
        <v xml:space="preserve"> </v>
      </c>
      <c r="O2428" s="201"/>
      <c r="P2428" s="201"/>
      <c r="Q2428" s="202"/>
      <c r="R2428" s="202"/>
      <c r="S2428" s="202"/>
      <c r="T2428" s="193" t="str">
        <f>IFERROR(VLOOKUP(S2428,Sort!E:F,2,0),"")</f>
        <v/>
      </c>
      <c r="U2428" s="115" t="str">
        <f t="shared" si="239"/>
        <v/>
      </c>
      <c r="V2428" s="202" t="s">
        <v>422</v>
      </c>
      <c r="W2428" s="202"/>
      <c r="X2428" s="202"/>
      <c r="Y2428" s="202"/>
      <c r="Z2428" s="193"/>
      <c r="AA2428" s="193" t="s">
        <v>362</v>
      </c>
      <c r="AB2428" s="203"/>
      <c r="AC2428" s="204" t="str">
        <f t="shared" si="240"/>
        <v>CLOSE</v>
      </c>
      <c r="AD2428" s="47" t="str">
        <f t="array" ref="AD2428">IF(D2428="","",INDEX(HM_Unit!$D$1:$AE$1,MATCH(C2428,HM_Unit!$D$2:$AE$2,0)))</f>
        <v/>
      </c>
      <c r="AE2428" s="46"/>
      <c r="AF2428" s="46"/>
      <c r="AG2428" s="46"/>
      <c r="AH2428" s="46"/>
      <c r="AI2428" s="46"/>
      <c r="AJ2428" s="46"/>
      <c r="AK2428" s="46"/>
    </row>
    <row r="2429" spans="1:37" ht="12" customHeight="1">
      <c r="A2429" s="46" t="str">
        <f>IFERROR(VLOOKUP(D2429,Sort!B:D,3,0),"")</f>
        <v/>
      </c>
      <c r="B2429" s="190" t="str">
        <f t="shared" si="234"/>
        <v>0CLOSE</v>
      </c>
      <c r="C2429" s="196"/>
      <c r="D2429" s="193"/>
      <c r="E2429" s="193" t="str">
        <f>IFERROR(VLOOKUP(D2429,Sort!B:C,2,0),"")</f>
        <v/>
      </c>
      <c r="F2429" s="194"/>
      <c r="G2429" s="195" t="str">
        <f t="shared" si="235"/>
        <v/>
      </c>
      <c r="H2429" s="243"/>
      <c r="I2429" s="197"/>
      <c r="J2429" s="243"/>
      <c r="K2429" s="197"/>
      <c r="L2429" s="198" t="str">
        <f t="shared" si="236"/>
        <v/>
      </c>
      <c r="M2429" s="199" t="str">
        <f t="shared" si="237"/>
        <v/>
      </c>
      <c r="N2429" s="200" t="str">
        <f t="shared" si="238"/>
        <v xml:space="preserve"> </v>
      </c>
      <c r="O2429" s="201"/>
      <c r="P2429" s="201"/>
      <c r="Q2429" s="202"/>
      <c r="R2429" s="202"/>
      <c r="S2429" s="202"/>
      <c r="T2429" s="193" t="str">
        <f>IFERROR(VLOOKUP(S2429,Sort!E:F,2,0),"")</f>
        <v/>
      </c>
      <c r="U2429" s="115" t="str">
        <f t="shared" si="239"/>
        <v/>
      </c>
      <c r="V2429" s="202" t="s">
        <v>422</v>
      </c>
      <c r="W2429" s="202"/>
      <c r="X2429" s="202"/>
      <c r="Y2429" s="202"/>
      <c r="Z2429" s="193"/>
      <c r="AA2429" s="193" t="s">
        <v>362</v>
      </c>
      <c r="AB2429" s="203"/>
      <c r="AC2429" s="204" t="str">
        <f t="shared" si="240"/>
        <v>CLOSE</v>
      </c>
      <c r="AD2429" s="47" t="str">
        <f t="array" ref="AD2429">IF(D2429="","",INDEX(HM_Unit!$D$1:$AE$1,MATCH(C2429,HM_Unit!$D$2:$AE$2,0)))</f>
        <v/>
      </c>
      <c r="AE2429" s="46"/>
      <c r="AF2429" s="46"/>
      <c r="AG2429" s="46"/>
      <c r="AH2429" s="46"/>
      <c r="AI2429" s="46"/>
      <c r="AJ2429" s="46"/>
      <c r="AK2429" s="46"/>
    </row>
    <row r="2430" spans="1:37" ht="12" customHeight="1">
      <c r="A2430" s="46" t="str">
        <f>IFERROR(VLOOKUP(D2430,Sort!B:D,3,0),"")</f>
        <v/>
      </c>
      <c r="B2430" s="190" t="str">
        <f t="shared" si="234"/>
        <v>0CLOSE</v>
      </c>
      <c r="C2430" s="196"/>
      <c r="D2430" s="193"/>
      <c r="E2430" s="193" t="str">
        <f>IFERROR(VLOOKUP(D2430,Sort!B:C,2,0),"")</f>
        <v/>
      </c>
      <c r="F2430" s="194"/>
      <c r="G2430" s="195" t="str">
        <f t="shared" si="235"/>
        <v/>
      </c>
      <c r="H2430" s="243"/>
      <c r="I2430" s="197"/>
      <c r="J2430" s="243"/>
      <c r="K2430" s="197"/>
      <c r="L2430" s="198" t="str">
        <f t="shared" si="236"/>
        <v/>
      </c>
      <c r="M2430" s="199" t="str">
        <f t="shared" si="237"/>
        <v/>
      </c>
      <c r="N2430" s="200" t="str">
        <f t="shared" si="238"/>
        <v xml:space="preserve"> </v>
      </c>
      <c r="O2430" s="201"/>
      <c r="P2430" s="201"/>
      <c r="Q2430" s="202"/>
      <c r="R2430" s="202"/>
      <c r="S2430" s="202"/>
      <c r="T2430" s="193" t="str">
        <f>IFERROR(VLOOKUP(S2430,Sort!E:F,2,0),"")</f>
        <v/>
      </c>
      <c r="U2430" s="115" t="str">
        <f t="shared" si="239"/>
        <v/>
      </c>
      <c r="V2430" s="202" t="s">
        <v>422</v>
      </c>
      <c r="W2430" s="202"/>
      <c r="X2430" s="202"/>
      <c r="Y2430" s="202"/>
      <c r="Z2430" s="193"/>
      <c r="AA2430" s="193" t="s">
        <v>362</v>
      </c>
      <c r="AB2430" s="203"/>
      <c r="AC2430" s="204" t="str">
        <f t="shared" si="240"/>
        <v>CLOSE</v>
      </c>
      <c r="AD2430" s="47" t="str">
        <f t="array" ref="AD2430">IF(D2430="","",INDEX(HM_Unit!$D$1:$AE$1,MATCH(C2430,HM_Unit!$D$2:$AE$2,0)))</f>
        <v/>
      </c>
      <c r="AE2430" s="46"/>
      <c r="AF2430" s="46"/>
      <c r="AG2430" s="46"/>
      <c r="AH2430" s="46"/>
      <c r="AI2430" s="46"/>
      <c r="AJ2430" s="46"/>
      <c r="AK2430" s="46"/>
    </row>
    <row r="2431" spans="1:37" ht="12" customHeight="1">
      <c r="A2431" s="46" t="str">
        <f>IFERROR(VLOOKUP(D2431,Sort!B:D,3,0),"")</f>
        <v/>
      </c>
      <c r="B2431" s="190" t="str">
        <f t="shared" si="234"/>
        <v>0CLOSE</v>
      </c>
      <c r="C2431" s="196"/>
      <c r="D2431" s="193"/>
      <c r="E2431" s="193" t="str">
        <f>IFERROR(VLOOKUP(D2431,Sort!B:C,2,0),"")</f>
        <v/>
      </c>
      <c r="F2431" s="194"/>
      <c r="G2431" s="195" t="str">
        <f t="shared" si="235"/>
        <v/>
      </c>
      <c r="H2431" s="243"/>
      <c r="I2431" s="197"/>
      <c r="J2431" s="243"/>
      <c r="K2431" s="197"/>
      <c r="L2431" s="198" t="str">
        <f t="shared" si="236"/>
        <v/>
      </c>
      <c r="M2431" s="199" t="str">
        <f t="shared" si="237"/>
        <v/>
      </c>
      <c r="N2431" s="200" t="str">
        <f t="shared" si="238"/>
        <v xml:space="preserve"> </v>
      </c>
      <c r="O2431" s="201"/>
      <c r="P2431" s="201"/>
      <c r="Q2431" s="202"/>
      <c r="R2431" s="202"/>
      <c r="S2431" s="202"/>
      <c r="T2431" s="193" t="str">
        <f>IFERROR(VLOOKUP(S2431,Sort!E:F,2,0),"")</f>
        <v/>
      </c>
      <c r="U2431" s="115" t="str">
        <f t="shared" si="239"/>
        <v/>
      </c>
      <c r="V2431" s="202" t="s">
        <v>422</v>
      </c>
      <c r="W2431" s="202"/>
      <c r="X2431" s="202"/>
      <c r="Y2431" s="202"/>
      <c r="Z2431" s="193"/>
      <c r="AA2431" s="193" t="s">
        <v>362</v>
      </c>
      <c r="AB2431" s="203"/>
      <c r="AC2431" s="204" t="str">
        <f t="shared" si="240"/>
        <v>CLOSE</v>
      </c>
      <c r="AD2431" s="47" t="str">
        <f t="array" ref="AD2431">IF(D2431="","",INDEX(HM_Unit!$D$1:$AE$1,MATCH(C2431,HM_Unit!$D$2:$AE$2,0)))</f>
        <v/>
      </c>
      <c r="AE2431" s="46"/>
      <c r="AF2431" s="46"/>
      <c r="AG2431" s="46"/>
      <c r="AH2431" s="46"/>
      <c r="AI2431" s="46"/>
      <c r="AJ2431" s="46"/>
      <c r="AK2431" s="46"/>
    </row>
    <row r="2432" spans="1:37" ht="12" customHeight="1">
      <c r="A2432" s="46" t="str">
        <f>IFERROR(VLOOKUP(D2432,Sort!B:D,3,0),"")</f>
        <v/>
      </c>
      <c r="B2432" s="190" t="str">
        <f t="shared" si="234"/>
        <v>0CLOSE</v>
      </c>
      <c r="C2432" s="196"/>
      <c r="D2432" s="193"/>
      <c r="E2432" s="193" t="str">
        <f>IFERROR(VLOOKUP(D2432,Sort!B:C,2,0),"")</f>
        <v/>
      </c>
      <c r="F2432" s="194"/>
      <c r="G2432" s="195" t="str">
        <f t="shared" si="235"/>
        <v/>
      </c>
      <c r="H2432" s="243"/>
      <c r="I2432" s="197"/>
      <c r="J2432" s="243"/>
      <c r="K2432" s="197"/>
      <c r="L2432" s="198" t="str">
        <f t="shared" si="236"/>
        <v/>
      </c>
      <c r="M2432" s="199" t="str">
        <f t="shared" si="237"/>
        <v/>
      </c>
      <c r="N2432" s="200" t="str">
        <f t="shared" si="238"/>
        <v xml:space="preserve"> </v>
      </c>
      <c r="O2432" s="201"/>
      <c r="P2432" s="201"/>
      <c r="Q2432" s="202"/>
      <c r="R2432" s="202"/>
      <c r="S2432" s="202"/>
      <c r="T2432" s="193" t="str">
        <f>IFERROR(VLOOKUP(S2432,Sort!E:F,2,0),"")</f>
        <v/>
      </c>
      <c r="U2432" s="115" t="str">
        <f t="shared" si="239"/>
        <v/>
      </c>
      <c r="V2432" s="202" t="s">
        <v>422</v>
      </c>
      <c r="W2432" s="202"/>
      <c r="X2432" s="202"/>
      <c r="Y2432" s="202"/>
      <c r="Z2432" s="193"/>
      <c r="AA2432" s="193" t="s">
        <v>362</v>
      </c>
      <c r="AB2432" s="203"/>
      <c r="AC2432" s="204" t="str">
        <f t="shared" si="240"/>
        <v>CLOSE</v>
      </c>
      <c r="AD2432" s="47" t="str">
        <f t="array" ref="AD2432">IF(D2432="","",INDEX(HM_Unit!$D$1:$AE$1,MATCH(C2432,HM_Unit!$D$2:$AE$2,0)))</f>
        <v/>
      </c>
      <c r="AE2432" s="46"/>
      <c r="AF2432" s="46"/>
      <c r="AG2432" s="46"/>
      <c r="AH2432" s="46"/>
      <c r="AI2432" s="46"/>
      <c r="AJ2432" s="46"/>
      <c r="AK2432" s="46"/>
    </row>
    <row r="2433" spans="1:37" ht="12" customHeight="1">
      <c r="A2433" s="46" t="str">
        <f>IFERROR(VLOOKUP(D2433,Sort!B:D,3,0),"")</f>
        <v/>
      </c>
      <c r="B2433" s="190" t="str">
        <f t="shared" si="234"/>
        <v>0CLOSE</v>
      </c>
      <c r="C2433" s="196"/>
      <c r="D2433" s="193"/>
      <c r="E2433" s="193" t="str">
        <f>IFERROR(VLOOKUP(D2433,Sort!B:C,2,0),"")</f>
        <v/>
      </c>
      <c r="F2433" s="194"/>
      <c r="G2433" s="195" t="str">
        <f t="shared" si="235"/>
        <v/>
      </c>
      <c r="H2433" s="243"/>
      <c r="I2433" s="197"/>
      <c r="J2433" s="243"/>
      <c r="K2433" s="197"/>
      <c r="L2433" s="198" t="str">
        <f t="shared" si="236"/>
        <v/>
      </c>
      <c r="M2433" s="199" t="str">
        <f t="shared" si="237"/>
        <v/>
      </c>
      <c r="N2433" s="200" t="str">
        <f t="shared" si="238"/>
        <v xml:space="preserve"> </v>
      </c>
      <c r="O2433" s="201"/>
      <c r="P2433" s="201"/>
      <c r="Q2433" s="202"/>
      <c r="R2433" s="202"/>
      <c r="S2433" s="202"/>
      <c r="T2433" s="193" t="str">
        <f>IFERROR(VLOOKUP(S2433,Sort!E:F,2,0),"")</f>
        <v/>
      </c>
      <c r="U2433" s="115" t="str">
        <f t="shared" si="239"/>
        <v/>
      </c>
      <c r="V2433" s="202" t="s">
        <v>422</v>
      </c>
      <c r="W2433" s="202"/>
      <c r="X2433" s="202"/>
      <c r="Y2433" s="202"/>
      <c r="Z2433" s="193"/>
      <c r="AA2433" s="193" t="s">
        <v>362</v>
      </c>
      <c r="AB2433" s="203"/>
      <c r="AC2433" s="204" t="str">
        <f t="shared" si="240"/>
        <v>CLOSE</v>
      </c>
      <c r="AD2433" s="47" t="str">
        <f t="array" ref="AD2433">IF(D2433="","",INDEX(HM_Unit!$D$1:$AE$1,MATCH(C2433,HM_Unit!$D$2:$AE$2,0)))</f>
        <v/>
      </c>
      <c r="AE2433" s="46"/>
      <c r="AF2433" s="46"/>
      <c r="AG2433" s="46"/>
      <c r="AH2433" s="46"/>
      <c r="AI2433" s="46"/>
      <c r="AJ2433" s="46"/>
      <c r="AK2433" s="46"/>
    </row>
    <row r="2434" spans="1:37" ht="12" customHeight="1">
      <c r="A2434" s="46" t="str">
        <f>IFERROR(VLOOKUP(D2434,Sort!B:D,3,0),"")</f>
        <v/>
      </c>
      <c r="B2434" s="190" t="str">
        <f t="shared" si="234"/>
        <v>0CLOSE</v>
      </c>
      <c r="C2434" s="196"/>
      <c r="D2434" s="193"/>
      <c r="E2434" s="193" t="str">
        <f>IFERROR(VLOOKUP(D2434,Sort!B:C,2,0),"")</f>
        <v/>
      </c>
      <c r="F2434" s="194"/>
      <c r="G2434" s="195" t="str">
        <f t="shared" si="235"/>
        <v/>
      </c>
      <c r="H2434" s="243"/>
      <c r="I2434" s="197"/>
      <c r="J2434" s="243"/>
      <c r="K2434" s="197"/>
      <c r="L2434" s="198" t="str">
        <f t="shared" si="236"/>
        <v/>
      </c>
      <c r="M2434" s="199" t="str">
        <f t="shared" si="237"/>
        <v/>
      </c>
      <c r="N2434" s="200" t="str">
        <f t="shared" si="238"/>
        <v xml:space="preserve"> </v>
      </c>
      <c r="O2434" s="201"/>
      <c r="P2434" s="201"/>
      <c r="Q2434" s="202"/>
      <c r="R2434" s="202"/>
      <c r="S2434" s="202"/>
      <c r="T2434" s="193" t="str">
        <f>IFERROR(VLOOKUP(S2434,Sort!E:F,2,0),"")</f>
        <v/>
      </c>
      <c r="U2434" s="115" t="str">
        <f t="shared" si="239"/>
        <v/>
      </c>
      <c r="V2434" s="202" t="s">
        <v>422</v>
      </c>
      <c r="W2434" s="202"/>
      <c r="X2434" s="202"/>
      <c r="Y2434" s="202"/>
      <c r="Z2434" s="193"/>
      <c r="AA2434" s="193" t="s">
        <v>362</v>
      </c>
      <c r="AB2434" s="203"/>
      <c r="AC2434" s="204" t="str">
        <f t="shared" si="240"/>
        <v>CLOSE</v>
      </c>
      <c r="AD2434" s="47" t="str">
        <f t="array" ref="AD2434">IF(D2434="","",INDEX(HM_Unit!$D$1:$AE$1,MATCH(C2434,HM_Unit!$D$2:$AE$2,0)))</f>
        <v/>
      </c>
      <c r="AE2434" s="46"/>
      <c r="AF2434" s="46"/>
      <c r="AG2434" s="46"/>
      <c r="AH2434" s="46"/>
      <c r="AI2434" s="46"/>
      <c r="AJ2434" s="46"/>
      <c r="AK2434" s="46"/>
    </row>
    <row r="2435" spans="1:37" ht="12" customHeight="1">
      <c r="A2435" s="46" t="str">
        <f>IFERROR(VLOOKUP(D2435,Sort!B:D,3,0),"")</f>
        <v/>
      </c>
      <c r="B2435" s="190" t="str">
        <f t="shared" si="234"/>
        <v>0CLOSE</v>
      </c>
      <c r="C2435" s="196"/>
      <c r="D2435" s="193"/>
      <c r="E2435" s="193" t="str">
        <f>IFERROR(VLOOKUP(D2435,Sort!B:C,2,0),"")</f>
        <v/>
      </c>
      <c r="F2435" s="194"/>
      <c r="G2435" s="195" t="str">
        <f t="shared" si="235"/>
        <v/>
      </c>
      <c r="H2435" s="243"/>
      <c r="I2435" s="197"/>
      <c r="J2435" s="243"/>
      <c r="K2435" s="197"/>
      <c r="L2435" s="198" t="str">
        <f t="shared" si="236"/>
        <v/>
      </c>
      <c r="M2435" s="199" t="str">
        <f t="shared" si="237"/>
        <v/>
      </c>
      <c r="N2435" s="200" t="str">
        <f t="shared" si="238"/>
        <v xml:space="preserve"> </v>
      </c>
      <c r="O2435" s="201"/>
      <c r="P2435" s="201"/>
      <c r="Q2435" s="202"/>
      <c r="R2435" s="202"/>
      <c r="S2435" s="202"/>
      <c r="T2435" s="193" t="str">
        <f>IFERROR(VLOOKUP(S2435,Sort!E:F,2,0),"")</f>
        <v/>
      </c>
      <c r="U2435" s="115" t="str">
        <f t="shared" si="239"/>
        <v/>
      </c>
      <c r="V2435" s="202" t="s">
        <v>422</v>
      </c>
      <c r="W2435" s="202"/>
      <c r="X2435" s="202"/>
      <c r="Y2435" s="202"/>
      <c r="Z2435" s="193"/>
      <c r="AA2435" s="193" t="s">
        <v>362</v>
      </c>
      <c r="AB2435" s="203"/>
      <c r="AC2435" s="204" t="str">
        <f t="shared" si="240"/>
        <v>CLOSE</v>
      </c>
      <c r="AD2435" s="47" t="str">
        <f t="array" ref="AD2435">IF(D2435="","",INDEX(HM_Unit!$D$1:$AE$1,MATCH(C2435,HM_Unit!$D$2:$AE$2,0)))</f>
        <v/>
      </c>
      <c r="AE2435" s="46"/>
      <c r="AF2435" s="46"/>
      <c r="AG2435" s="46"/>
      <c r="AH2435" s="46"/>
      <c r="AI2435" s="46"/>
      <c r="AJ2435" s="46"/>
      <c r="AK2435" s="46"/>
    </row>
    <row r="2436" spans="1:37" ht="12" customHeight="1">
      <c r="A2436" s="46" t="str">
        <f>IFERROR(VLOOKUP(D2436,Sort!B:D,3,0),"")</f>
        <v/>
      </c>
      <c r="B2436" s="190" t="str">
        <f t="shared" si="234"/>
        <v>0CLOSE</v>
      </c>
      <c r="C2436" s="196"/>
      <c r="D2436" s="193"/>
      <c r="E2436" s="193" t="str">
        <f>IFERROR(VLOOKUP(D2436,Sort!B:C,2,0),"")</f>
        <v/>
      </c>
      <c r="F2436" s="194"/>
      <c r="G2436" s="195" t="str">
        <f t="shared" si="235"/>
        <v/>
      </c>
      <c r="H2436" s="243"/>
      <c r="I2436" s="197"/>
      <c r="J2436" s="243"/>
      <c r="K2436" s="197"/>
      <c r="L2436" s="198" t="str">
        <f t="shared" si="236"/>
        <v/>
      </c>
      <c r="M2436" s="199" t="str">
        <f t="shared" si="237"/>
        <v/>
      </c>
      <c r="N2436" s="200" t="str">
        <f t="shared" si="238"/>
        <v xml:space="preserve"> </v>
      </c>
      <c r="O2436" s="201"/>
      <c r="P2436" s="201"/>
      <c r="Q2436" s="202"/>
      <c r="R2436" s="202"/>
      <c r="S2436" s="202"/>
      <c r="T2436" s="193" t="str">
        <f>IFERROR(VLOOKUP(S2436,Sort!E:F,2,0),"")</f>
        <v/>
      </c>
      <c r="U2436" s="115" t="str">
        <f t="shared" si="239"/>
        <v/>
      </c>
      <c r="V2436" s="202" t="s">
        <v>422</v>
      </c>
      <c r="W2436" s="202"/>
      <c r="X2436" s="202"/>
      <c r="Y2436" s="202"/>
      <c r="Z2436" s="193"/>
      <c r="AA2436" s="193" t="s">
        <v>362</v>
      </c>
      <c r="AB2436" s="203"/>
      <c r="AC2436" s="204" t="str">
        <f t="shared" si="240"/>
        <v>CLOSE</v>
      </c>
      <c r="AD2436" s="47" t="str">
        <f t="array" ref="AD2436">IF(D2436="","",INDEX(HM_Unit!$D$1:$AE$1,MATCH(C2436,HM_Unit!$D$2:$AE$2,0)))</f>
        <v/>
      </c>
      <c r="AE2436" s="46"/>
      <c r="AF2436" s="46"/>
      <c r="AG2436" s="46"/>
      <c r="AH2436" s="46"/>
      <c r="AI2436" s="46"/>
      <c r="AJ2436" s="46"/>
      <c r="AK2436" s="46"/>
    </row>
    <row r="2437" spans="1:37" ht="12" customHeight="1">
      <c r="A2437" s="46" t="str">
        <f>IFERROR(VLOOKUP(D2437,Sort!B:D,3,0),"")</f>
        <v/>
      </c>
      <c r="B2437" s="190" t="str">
        <f t="shared" si="234"/>
        <v>0CLOSE</v>
      </c>
      <c r="C2437" s="196"/>
      <c r="D2437" s="193"/>
      <c r="E2437" s="193" t="str">
        <f>IFERROR(VLOOKUP(D2437,Sort!B:C,2,0),"")</f>
        <v/>
      </c>
      <c r="F2437" s="194"/>
      <c r="G2437" s="195" t="str">
        <f t="shared" si="235"/>
        <v/>
      </c>
      <c r="H2437" s="243"/>
      <c r="I2437" s="197"/>
      <c r="J2437" s="243"/>
      <c r="K2437" s="197"/>
      <c r="L2437" s="198" t="str">
        <f t="shared" si="236"/>
        <v/>
      </c>
      <c r="M2437" s="199" t="str">
        <f t="shared" si="237"/>
        <v/>
      </c>
      <c r="N2437" s="200" t="str">
        <f t="shared" si="238"/>
        <v xml:space="preserve"> </v>
      </c>
      <c r="O2437" s="201"/>
      <c r="P2437" s="201"/>
      <c r="Q2437" s="202"/>
      <c r="R2437" s="202"/>
      <c r="S2437" s="202"/>
      <c r="T2437" s="193" t="str">
        <f>IFERROR(VLOOKUP(S2437,Sort!E:F,2,0),"")</f>
        <v/>
      </c>
      <c r="U2437" s="115" t="str">
        <f t="shared" si="239"/>
        <v/>
      </c>
      <c r="V2437" s="202" t="s">
        <v>422</v>
      </c>
      <c r="W2437" s="202"/>
      <c r="X2437" s="202"/>
      <c r="Y2437" s="202"/>
      <c r="Z2437" s="193"/>
      <c r="AA2437" s="193" t="s">
        <v>362</v>
      </c>
      <c r="AB2437" s="203"/>
      <c r="AC2437" s="204" t="str">
        <f t="shared" si="240"/>
        <v>CLOSE</v>
      </c>
      <c r="AD2437" s="47" t="str">
        <f t="array" ref="AD2437">IF(D2437="","",INDEX(HM_Unit!$D$1:$AE$1,MATCH(C2437,HM_Unit!$D$2:$AE$2,0)))</f>
        <v/>
      </c>
      <c r="AE2437" s="46"/>
      <c r="AF2437" s="46"/>
      <c r="AG2437" s="46"/>
      <c r="AH2437" s="46"/>
      <c r="AI2437" s="46"/>
      <c r="AJ2437" s="46"/>
      <c r="AK2437" s="46"/>
    </row>
    <row r="2438" spans="1:37" ht="12" customHeight="1">
      <c r="A2438" s="46" t="str">
        <f>IFERROR(VLOOKUP(D2438,Sort!B:D,3,0),"")</f>
        <v/>
      </c>
      <c r="B2438" s="190" t="str">
        <f t="shared" si="234"/>
        <v>0CLOSE</v>
      </c>
      <c r="C2438" s="196"/>
      <c r="D2438" s="193"/>
      <c r="E2438" s="193" t="str">
        <f>IFERROR(VLOOKUP(D2438,Sort!B:C,2,0),"")</f>
        <v/>
      </c>
      <c r="F2438" s="194"/>
      <c r="G2438" s="195" t="str">
        <f t="shared" si="235"/>
        <v/>
      </c>
      <c r="H2438" s="243"/>
      <c r="I2438" s="197"/>
      <c r="J2438" s="243"/>
      <c r="K2438" s="197"/>
      <c r="L2438" s="198" t="str">
        <f t="shared" si="236"/>
        <v/>
      </c>
      <c r="M2438" s="199" t="str">
        <f t="shared" si="237"/>
        <v/>
      </c>
      <c r="N2438" s="200" t="str">
        <f t="shared" si="238"/>
        <v xml:space="preserve"> </v>
      </c>
      <c r="O2438" s="201"/>
      <c r="P2438" s="201"/>
      <c r="Q2438" s="202"/>
      <c r="R2438" s="202"/>
      <c r="S2438" s="202"/>
      <c r="T2438" s="193" t="str">
        <f>IFERROR(VLOOKUP(S2438,Sort!E:F,2,0),"")</f>
        <v/>
      </c>
      <c r="U2438" s="115" t="str">
        <f t="shared" si="239"/>
        <v/>
      </c>
      <c r="V2438" s="202" t="s">
        <v>422</v>
      </c>
      <c r="W2438" s="202"/>
      <c r="X2438" s="202"/>
      <c r="Y2438" s="202"/>
      <c r="Z2438" s="193"/>
      <c r="AA2438" s="193" t="s">
        <v>362</v>
      </c>
      <c r="AB2438" s="203"/>
      <c r="AC2438" s="204" t="str">
        <f t="shared" si="240"/>
        <v>CLOSE</v>
      </c>
      <c r="AD2438" s="47" t="str">
        <f t="array" ref="AD2438">IF(D2438="","",INDEX(HM_Unit!$D$1:$AE$1,MATCH(C2438,HM_Unit!$D$2:$AE$2,0)))</f>
        <v/>
      </c>
      <c r="AE2438" s="46"/>
      <c r="AF2438" s="46"/>
      <c r="AG2438" s="46"/>
      <c r="AH2438" s="46"/>
      <c r="AI2438" s="46"/>
      <c r="AJ2438" s="46"/>
      <c r="AK2438" s="46"/>
    </row>
    <row r="2439" spans="1:37" ht="12" customHeight="1">
      <c r="A2439" s="46" t="str">
        <f>IFERROR(VLOOKUP(D2439,Sort!B:D,3,0),"")</f>
        <v/>
      </c>
      <c r="B2439" s="190" t="str">
        <f t="shared" si="234"/>
        <v>0CLOSE</v>
      </c>
      <c r="C2439" s="196"/>
      <c r="D2439" s="193"/>
      <c r="E2439" s="193" t="str">
        <f>IFERROR(VLOOKUP(D2439,Sort!B:C,2,0),"")</f>
        <v/>
      </c>
      <c r="F2439" s="194"/>
      <c r="G2439" s="195" t="str">
        <f t="shared" si="235"/>
        <v/>
      </c>
      <c r="H2439" s="243"/>
      <c r="I2439" s="197"/>
      <c r="J2439" s="243"/>
      <c r="K2439" s="197"/>
      <c r="L2439" s="198" t="str">
        <f t="shared" si="236"/>
        <v/>
      </c>
      <c r="M2439" s="199" t="str">
        <f t="shared" si="237"/>
        <v/>
      </c>
      <c r="N2439" s="200" t="str">
        <f t="shared" si="238"/>
        <v xml:space="preserve"> </v>
      </c>
      <c r="O2439" s="201"/>
      <c r="P2439" s="201"/>
      <c r="Q2439" s="202"/>
      <c r="R2439" s="202"/>
      <c r="S2439" s="202"/>
      <c r="T2439" s="193" t="str">
        <f>IFERROR(VLOOKUP(S2439,Sort!E:F,2,0),"")</f>
        <v/>
      </c>
      <c r="U2439" s="115" t="str">
        <f t="shared" si="239"/>
        <v/>
      </c>
      <c r="V2439" s="202" t="s">
        <v>422</v>
      </c>
      <c r="W2439" s="202"/>
      <c r="X2439" s="202"/>
      <c r="Y2439" s="202"/>
      <c r="Z2439" s="193"/>
      <c r="AA2439" s="193" t="s">
        <v>362</v>
      </c>
      <c r="AB2439" s="203"/>
      <c r="AC2439" s="204" t="str">
        <f t="shared" si="240"/>
        <v>CLOSE</v>
      </c>
      <c r="AD2439" s="47" t="str">
        <f t="array" ref="AD2439">IF(D2439="","",INDEX(HM_Unit!$D$1:$AE$1,MATCH(C2439,HM_Unit!$D$2:$AE$2,0)))</f>
        <v/>
      </c>
      <c r="AE2439" s="46"/>
      <c r="AF2439" s="46"/>
      <c r="AG2439" s="46"/>
      <c r="AH2439" s="46"/>
      <c r="AI2439" s="46"/>
      <c r="AJ2439" s="46"/>
      <c r="AK2439" s="46"/>
    </row>
    <row r="2440" spans="1:37" ht="12" customHeight="1">
      <c r="A2440" s="46" t="str">
        <f>IFERROR(VLOOKUP(D2440,Sort!B:D,3,0),"")</f>
        <v/>
      </c>
      <c r="B2440" s="190" t="str">
        <f t="shared" si="234"/>
        <v>0CLOSE</v>
      </c>
      <c r="C2440" s="196"/>
      <c r="D2440" s="193"/>
      <c r="E2440" s="193" t="str">
        <f>IFERROR(VLOOKUP(D2440,Sort!B:C,2,0),"")</f>
        <v/>
      </c>
      <c r="F2440" s="194"/>
      <c r="G2440" s="195" t="str">
        <f t="shared" si="235"/>
        <v/>
      </c>
      <c r="H2440" s="243"/>
      <c r="I2440" s="197"/>
      <c r="J2440" s="243"/>
      <c r="K2440" s="197"/>
      <c r="L2440" s="198" t="str">
        <f t="shared" si="236"/>
        <v/>
      </c>
      <c r="M2440" s="199" t="str">
        <f t="shared" si="237"/>
        <v/>
      </c>
      <c r="N2440" s="200" t="str">
        <f t="shared" si="238"/>
        <v xml:space="preserve"> </v>
      </c>
      <c r="O2440" s="201"/>
      <c r="P2440" s="201"/>
      <c r="Q2440" s="202"/>
      <c r="R2440" s="202"/>
      <c r="S2440" s="202"/>
      <c r="T2440" s="193" t="str">
        <f>IFERROR(VLOOKUP(S2440,Sort!E:F,2,0),"")</f>
        <v/>
      </c>
      <c r="U2440" s="115" t="str">
        <f t="shared" si="239"/>
        <v/>
      </c>
      <c r="V2440" s="202" t="s">
        <v>422</v>
      </c>
      <c r="W2440" s="202"/>
      <c r="X2440" s="202"/>
      <c r="Y2440" s="202"/>
      <c r="Z2440" s="193"/>
      <c r="AA2440" s="193" t="s">
        <v>362</v>
      </c>
      <c r="AB2440" s="203"/>
      <c r="AC2440" s="204" t="str">
        <f t="shared" si="240"/>
        <v>CLOSE</v>
      </c>
      <c r="AD2440" s="47" t="str">
        <f t="array" ref="AD2440">IF(D2440="","",INDEX(HM_Unit!$D$1:$AE$1,MATCH(C2440,HM_Unit!$D$2:$AE$2,0)))</f>
        <v/>
      </c>
      <c r="AE2440" s="46"/>
      <c r="AF2440" s="46"/>
      <c r="AG2440" s="46"/>
      <c r="AH2440" s="46"/>
      <c r="AI2440" s="46"/>
      <c r="AJ2440" s="46"/>
      <c r="AK2440" s="46"/>
    </row>
    <row r="2441" spans="1:37" ht="12" customHeight="1">
      <c r="A2441" s="46" t="str">
        <f>IFERROR(VLOOKUP(D2441,Sort!B:D,3,0),"")</f>
        <v/>
      </c>
      <c r="B2441" s="190" t="str">
        <f t="shared" si="234"/>
        <v>0CLOSE</v>
      </c>
      <c r="C2441" s="196"/>
      <c r="D2441" s="193"/>
      <c r="E2441" s="193" t="str">
        <f>IFERROR(VLOOKUP(D2441,Sort!B:C,2,0),"")</f>
        <v/>
      </c>
      <c r="F2441" s="194"/>
      <c r="G2441" s="195" t="str">
        <f t="shared" si="235"/>
        <v/>
      </c>
      <c r="H2441" s="243"/>
      <c r="I2441" s="197"/>
      <c r="J2441" s="243"/>
      <c r="K2441" s="197"/>
      <c r="L2441" s="198" t="str">
        <f t="shared" si="236"/>
        <v/>
      </c>
      <c r="M2441" s="199" t="str">
        <f t="shared" si="237"/>
        <v/>
      </c>
      <c r="N2441" s="200" t="str">
        <f t="shared" si="238"/>
        <v xml:space="preserve"> </v>
      </c>
      <c r="O2441" s="201"/>
      <c r="P2441" s="201"/>
      <c r="Q2441" s="202"/>
      <c r="R2441" s="202"/>
      <c r="S2441" s="202"/>
      <c r="T2441" s="193" t="str">
        <f>IFERROR(VLOOKUP(S2441,Sort!E:F,2,0),"")</f>
        <v/>
      </c>
      <c r="U2441" s="115" t="str">
        <f t="shared" si="239"/>
        <v/>
      </c>
      <c r="V2441" s="202" t="s">
        <v>422</v>
      </c>
      <c r="W2441" s="202"/>
      <c r="X2441" s="202"/>
      <c r="Y2441" s="202"/>
      <c r="Z2441" s="193"/>
      <c r="AA2441" s="193" t="s">
        <v>362</v>
      </c>
      <c r="AB2441" s="203"/>
      <c r="AC2441" s="204" t="str">
        <f t="shared" si="240"/>
        <v>CLOSE</v>
      </c>
      <c r="AD2441" s="47" t="str">
        <f t="array" ref="AD2441">IF(D2441="","",INDEX(HM_Unit!$D$1:$AE$1,MATCH(C2441,HM_Unit!$D$2:$AE$2,0)))</f>
        <v/>
      </c>
      <c r="AE2441" s="46"/>
      <c r="AF2441" s="46"/>
      <c r="AG2441" s="46"/>
      <c r="AH2441" s="46"/>
      <c r="AI2441" s="46"/>
      <c r="AJ2441" s="46"/>
      <c r="AK2441" s="46"/>
    </row>
    <row r="2442" spans="1:37" ht="12" customHeight="1">
      <c r="A2442" s="46" t="str">
        <f>IFERROR(VLOOKUP(D2442,Sort!B:D,3,0),"")</f>
        <v/>
      </c>
      <c r="B2442" s="190" t="str">
        <f t="shared" si="234"/>
        <v>0CLOSE</v>
      </c>
      <c r="C2442" s="196"/>
      <c r="D2442" s="193"/>
      <c r="E2442" s="193" t="str">
        <f>IFERROR(VLOOKUP(D2442,Sort!B:C,2,0),"")</f>
        <v/>
      </c>
      <c r="F2442" s="194"/>
      <c r="G2442" s="195" t="str">
        <f t="shared" si="235"/>
        <v/>
      </c>
      <c r="H2442" s="243"/>
      <c r="I2442" s="197"/>
      <c r="J2442" s="243"/>
      <c r="K2442" s="197"/>
      <c r="L2442" s="198" t="str">
        <f t="shared" si="236"/>
        <v/>
      </c>
      <c r="M2442" s="199" t="str">
        <f t="shared" si="237"/>
        <v/>
      </c>
      <c r="N2442" s="200" t="str">
        <f t="shared" si="238"/>
        <v xml:space="preserve"> </v>
      </c>
      <c r="O2442" s="201"/>
      <c r="P2442" s="201"/>
      <c r="Q2442" s="202"/>
      <c r="R2442" s="202"/>
      <c r="S2442" s="202"/>
      <c r="T2442" s="193" t="str">
        <f>IFERROR(VLOOKUP(S2442,Sort!E:F,2,0),"")</f>
        <v/>
      </c>
      <c r="U2442" s="115" t="str">
        <f t="shared" si="239"/>
        <v/>
      </c>
      <c r="V2442" s="202" t="s">
        <v>422</v>
      </c>
      <c r="W2442" s="202"/>
      <c r="X2442" s="202"/>
      <c r="Y2442" s="202"/>
      <c r="Z2442" s="193"/>
      <c r="AA2442" s="193" t="s">
        <v>362</v>
      </c>
      <c r="AB2442" s="203"/>
      <c r="AC2442" s="204" t="str">
        <f t="shared" si="240"/>
        <v>CLOSE</v>
      </c>
      <c r="AD2442" s="47" t="str">
        <f t="array" ref="AD2442">IF(D2442="","",INDEX(HM_Unit!$D$1:$AE$1,MATCH(C2442,HM_Unit!$D$2:$AE$2,0)))</f>
        <v/>
      </c>
      <c r="AE2442" s="46"/>
      <c r="AF2442" s="46"/>
      <c r="AG2442" s="46"/>
      <c r="AH2442" s="46"/>
      <c r="AI2442" s="46"/>
      <c r="AJ2442" s="46"/>
      <c r="AK2442" s="46"/>
    </row>
    <row r="2443" spans="1:37" ht="12" customHeight="1">
      <c r="A2443" s="46" t="str">
        <f>IFERROR(VLOOKUP(D2443,Sort!B:D,3,0),"")</f>
        <v/>
      </c>
      <c r="B2443" s="190" t="str">
        <f t="shared" si="234"/>
        <v>0CLOSE</v>
      </c>
      <c r="C2443" s="196"/>
      <c r="D2443" s="193"/>
      <c r="E2443" s="193" t="str">
        <f>IFERROR(VLOOKUP(D2443,Sort!B:C,2,0),"")</f>
        <v/>
      </c>
      <c r="F2443" s="194"/>
      <c r="G2443" s="195" t="str">
        <f t="shared" si="235"/>
        <v/>
      </c>
      <c r="H2443" s="243"/>
      <c r="I2443" s="197"/>
      <c r="J2443" s="243"/>
      <c r="K2443" s="197"/>
      <c r="L2443" s="198" t="str">
        <f t="shared" si="236"/>
        <v/>
      </c>
      <c r="M2443" s="199" t="str">
        <f t="shared" si="237"/>
        <v/>
      </c>
      <c r="N2443" s="200" t="str">
        <f t="shared" si="238"/>
        <v xml:space="preserve"> </v>
      </c>
      <c r="O2443" s="201"/>
      <c r="P2443" s="201"/>
      <c r="Q2443" s="202"/>
      <c r="R2443" s="202"/>
      <c r="S2443" s="202"/>
      <c r="T2443" s="193" t="str">
        <f>IFERROR(VLOOKUP(S2443,Sort!E:F,2,0),"")</f>
        <v/>
      </c>
      <c r="U2443" s="115" t="str">
        <f t="shared" si="239"/>
        <v/>
      </c>
      <c r="V2443" s="202" t="s">
        <v>422</v>
      </c>
      <c r="W2443" s="202"/>
      <c r="X2443" s="202"/>
      <c r="Y2443" s="202"/>
      <c r="Z2443" s="193"/>
      <c r="AA2443" s="193" t="s">
        <v>362</v>
      </c>
      <c r="AB2443" s="203"/>
      <c r="AC2443" s="204" t="str">
        <f t="shared" si="240"/>
        <v>CLOSE</v>
      </c>
      <c r="AD2443" s="47" t="str">
        <f t="array" ref="AD2443">IF(D2443="","",INDEX(HM_Unit!$D$1:$AE$1,MATCH(C2443,HM_Unit!$D$2:$AE$2,0)))</f>
        <v/>
      </c>
      <c r="AE2443" s="46"/>
      <c r="AF2443" s="46"/>
      <c r="AG2443" s="46"/>
      <c r="AH2443" s="46"/>
      <c r="AI2443" s="46"/>
      <c r="AJ2443" s="46"/>
      <c r="AK2443" s="46"/>
    </row>
    <row r="2444" spans="1:37" ht="12" customHeight="1">
      <c r="A2444" s="46" t="str">
        <f>IFERROR(VLOOKUP(D2444,Sort!B:D,3,0),"")</f>
        <v/>
      </c>
      <c r="B2444" s="190" t="str">
        <f t="shared" si="234"/>
        <v>0CLOSE</v>
      </c>
      <c r="C2444" s="196"/>
      <c r="D2444" s="193"/>
      <c r="E2444" s="193" t="str">
        <f>IFERROR(VLOOKUP(D2444,Sort!B:C,2,0),"")</f>
        <v/>
      </c>
      <c r="F2444" s="194"/>
      <c r="G2444" s="195" t="str">
        <f t="shared" si="235"/>
        <v/>
      </c>
      <c r="H2444" s="243"/>
      <c r="I2444" s="197"/>
      <c r="J2444" s="243"/>
      <c r="K2444" s="197"/>
      <c r="L2444" s="198" t="str">
        <f t="shared" si="236"/>
        <v/>
      </c>
      <c r="M2444" s="199" t="str">
        <f t="shared" si="237"/>
        <v/>
      </c>
      <c r="N2444" s="200" t="str">
        <f t="shared" si="238"/>
        <v xml:space="preserve"> </v>
      </c>
      <c r="O2444" s="201"/>
      <c r="P2444" s="201"/>
      <c r="Q2444" s="202"/>
      <c r="R2444" s="202"/>
      <c r="S2444" s="202"/>
      <c r="T2444" s="193" t="str">
        <f>IFERROR(VLOOKUP(S2444,Sort!E:F,2,0),"")</f>
        <v/>
      </c>
      <c r="U2444" s="115" t="str">
        <f t="shared" si="239"/>
        <v/>
      </c>
      <c r="V2444" s="202" t="s">
        <v>422</v>
      </c>
      <c r="W2444" s="202"/>
      <c r="X2444" s="202"/>
      <c r="Y2444" s="202"/>
      <c r="Z2444" s="193"/>
      <c r="AA2444" s="193" t="s">
        <v>362</v>
      </c>
      <c r="AB2444" s="203"/>
      <c r="AC2444" s="204" t="str">
        <f t="shared" si="240"/>
        <v>CLOSE</v>
      </c>
      <c r="AD2444" s="47" t="str">
        <f t="array" ref="AD2444">IF(D2444="","",INDEX(HM_Unit!$D$1:$AE$1,MATCH(C2444,HM_Unit!$D$2:$AE$2,0)))</f>
        <v/>
      </c>
      <c r="AE2444" s="46"/>
      <c r="AF2444" s="46"/>
      <c r="AG2444" s="46"/>
      <c r="AH2444" s="46"/>
      <c r="AI2444" s="46"/>
      <c r="AJ2444" s="46"/>
      <c r="AK2444" s="46"/>
    </row>
    <row r="2445" spans="1:37" ht="12" customHeight="1">
      <c r="A2445" s="46" t="str">
        <f>IFERROR(VLOOKUP(D2445,Sort!B:D,3,0),"")</f>
        <v/>
      </c>
      <c r="B2445" s="190" t="str">
        <f t="shared" si="234"/>
        <v>0CLOSE</v>
      </c>
      <c r="C2445" s="196"/>
      <c r="D2445" s="193"/>
      <c r="E2445" s="193" t="str">
        <f>IFERROR(VLOOKUP(D2445,Sort!B:C,2,0),"")</f>
        <v/>
      </c>
      <c r="F2445" s="194"/>
      <c r="G2445" s="195" t="str">
        <f t="shared" si="235"/>
        <v/>
      </c>
      <c r="H2445" s="243"/>
      <c r="I2445" s="197"/>
      <c r="J2445" s="243"/>
      <c r="K2445" s="197"/>
      <c r="L2445" s="198" t="str">
        <f t="shared" si="236"/>
        <v/>
      </c>
      <c r="M2445" s="199" t="str">
        <f t="shared" si="237"/>
        <v/>
      </c>
      <c r="N2445" s="200" t="str">
        <f t="shared" si="238"/>
        <v xml:space="preserve"> </v>
      </c>
      <c r="O2445" s="201"/>
      <c r="P2445" s="201"/>
      <c r="Q2445" s="202"/>
      <c r="R2445" s="202"/>
      <c r="S2445" s="202"/>
      <c r="T2445" s="193" t="str">
        <f>IFERROR(VLOOKUP(S2445,Sort!E:F,2,0),"")</f>
        <v/>
      </c>
      <c r="U2445" s="115" t="str">
        <f t="shared" si="239"/>
        <v/>
      </c>
      <c r="V2445" s="202" t="s">
        <v>422</v>
      </c>
      <c r="W2445" s="202"/>
      <c r="X2445" s="202"/>
      <c r="Y2445" s="202"/>
      <c r="Z2445" s="193"/>
      <c r="AA2445" s="193" t="s">
        <v>362</v>
      </c>
      <c r="AB2445" s="203"/>
      <c r="AC2445" s="204" t="str">
        <f t="shared" si="240"/>
        <v>CLOSE</v>
      </c>
      <c r="AD2445" s="47" t="str">
        <f t="array" ref="AD2445">IF(D2445="","",INDEX(HM_Unit!$D$1:$AE$1,MATCH(C2445,HM_Unit!$D$2:$AE$2,0)))</f>
        <v/>
      </c>
      <c r="AE2445" s="46"/>
      <c r="AF2445" s="46"/>
      <c r="AG2445" s="46"/>
      <c r="AH2445" s="46"/>
      <c r="AI2445" s="46"/>
      <c r="AJ2445" s="46"/>
      <c r="AK2445" s="46"/>
    </row>
    <row r="2446" spans="1:37" ht="12" customHeight="1">
      <c r="A2446" s="46" t="str">
        <f>IFERROR(VLOOKUP(D2446,Sort!B:D,3,0),"")</f>
        <v/>
      </c>
      <c r="B2446" s="190" t="str">
        <f t="shared" si="234"/>
        <v>0CLOSE</v>
      </c>
      <c r="C2446" s="196"/>
      <c r="D2446" s="193"/>
      <c r="E2446" s="193" t="str">
        <f>IFERROR(VLOOKUP(D2446,Sort!B:C,2,0),"")</f>
        <v/>
      </c>
      <c r="F2446" s="194"/>
      <c r="G2446" s="195" t="str">
        <f t="shared" si="235"/>
        <v/>
      </c>
      <c r="H2446" s="243"/>
      <c r="I2446" s="197"/>
      <c r="J2446" s="243"/>
      <c r="K2446" s="197"/>
      <c r="L2446" s="198" t="str">
        <f t="shared" si="236"/>
        <v/>
      </c>
      <c r="M2446" s="199" t="str">
        <f t="shared" si="237"/>
        <v/>
      </c>
      <c r="N2446" s="200" t="str">
        <f t="shared" si="238"/>
        <v xml:space="preserve"> </v>
      </c>
      <c r="O2446" s="201"/>
      <c r="P2446" s="201"/>
      <c r="Q2446" s="202"/>
      <c r="R2446" s="202"/>
      <c r="S2446" s="202"/>
      <c r="T2446" s="193" t="str">
        <f>IFERROR(VLOOKUP(S2446,Sort!E:F,2,0),"")</f>
        <v/>
      </c>
      <c r="U2446" s="115" t="str">
        <f t="shared" si="239"/>
        <v/>
      </c>
      <c r="V2446" s="202" t="s">
        <v>422</v>
      </c>
      <c r="W2446" s="202"/>
      <c r="X2446" s="202"/>
      <c r="Y2446" s="202"/>
      <c r="Z2446" s="193"/>
      <c r="AA2446" s="193" t="s">
        <v>362</v>
      </c>
      <c r="AB2446" s="203"/>
      <c r="AC2446" s="204" t="str">
        <f t="shared" si="240"/>
        <v>CLOSE</v>
      </c>
      <c r="AD2446" s="47" t="str">
        <f t="array" ref="AD2446">IF(D2446="","",INDEX(HM_Unit!$D$1:$AE$1,MATCH(C2446,HM_Unit!$D$2:$AE$2,0)))</f>
        <v/>
      </c>
      <c r="AE2446" s="46"/>
      <c r="AF2446" s="46"/>
      <c r="AG2446" s="46"/>
      <c r="AH2446" s="46"/>
      <c r="AI2446" s="46"/>
      <c r="AJ2446" s="46"/>
      <c r="AK2446" s="46"/>
    </row>
    <row r="2447" spans="1:37" ht="12" customHeight="1">
      <c r="A2447" s="46" t="str">
        <f>IFERROR(VLOOKUP(D2447,Sort!B:D,3,0),"")</f>
        <v/>
      </c>
      <c r="B2447" s="190" t="str">
        <f t="shared" si="234"/>
        <v>0CLOSE</v>
      </c>
      <c r="C2447" s="196"/>
      <c r="D2447" s="193"/>
      <c r="E2447" s="193" t="str">
        <f>IFERROR(VLOOKUP(D2447,Sort!B:C,2,0),"")</f>
        <v/>
      </c>
      <c r="F2447" s="194"/>
      <c r="G2447" s="195" t="str">
        <f t="shared" si="235"/>
        <v/>
      </c>
      <c r="H2447" s="243"/>
      <c r="I2447" s="197"/>
      <c r="J2447" s="243"/>
      <c r="K2447" s="197"/>
      <c r="L2447" s="198" t="str">
        <f t="shared" si="236"/>
        <v/>
      </c>
      <c r="M2447" s="199" t="str">
        <f t="shared" si="237"/>
        <v/>
      </c>
      <c r="N2447" s="200" t="str">
        <f t="shared" si="238"/>
        <v xml:space="preserve"> </v>
      </c>
      <c r="O2447" s="201"/>
      <c r="P2447" s="201"/>
      <c r="Q2447" s="202"/>
      <c r="R2447" s="202"/>
      <c r="S2447" s="202"/>
      <c r="T2447" s="193" t="str">
        <f>IFERROR(VLOOKUP(S2447,Sort!E:F,2,0),"")</f>
        <v/>
      </c>
      <c r="U2447" s="115" t="str">
        <f t="shared" si="239"/>
        <v/>
      </c>
      <c r="V2447" s="202" t="s">
        <v>422</v>
      </c>
      <c r="W2447" s="202"/>
      <c r="X2447" s="202"/>
      <c r="Y2447" s="202"/>
      <c r="Z2447" s="193"/>
      <c r="AA2447" s="193" t="s">
        <v>362</v>
      </c>
      <c r="AB2447" s="203"/>
      <c r="AC2447" s="204" t="str">
        <f t="shared" si="240"/>
        <v>CLOSE</v>
      </c>
      <c r="AD2447" s="47" t="str">
        <f t="array" ref="AD2447">IF(D2447="","",INDEX(HM_Unit!$D$1:$AE$1,MATCH(C2447,HM_Unit!$D$2:$AE$2,0)))</f>
        <v/>
      </c>
      <c r="AE2447" s="46"/>
      <c r="AF2447" s="46"/>
      <c r="AG2447" s="46"/>
      <c r="AH2447" s="46"/>
      <c r="AI2447" s="46"/>
      <c r="AJ2447" s="46"/>
      <c r="AK2447" s="46"/>
    </row>
    <row r="2448" spans="1:37" ht="12" customHeight="1">
      <c r="A2448" s="46" t="str">
        <f>IFERROR(VLOOKUP(D2448,Sort!B:D,3,0),"")</f>
        <v/>
      </c>
      <c r="B2448" s="190" t="str">
        <f t="shared" si="234"/>
        <v>0CLOSE</v>
      </c>
      <c r="C2448" s="196"/>
      <c r="D2448" s="193"/>
      <c r="E2448" s="193" t="str">
        <f>IFERROR(VLOOKUP(D2448,Sort!B:C,2,0),"")</f>
        <v/>
      </c>
      <c r="F2448" s="194"/>
      <c r="G2448" s="195" t="str">
        <f t="shared" si="235"/>
        <v/>
      </c>
      <c r="H2448" s="243"/>
      <c r="I2448" s="197"/>
      <c r="J2448" s="243"/>
      <c r="K2448" s="197"/>
      <c r="L2448" s="198" t="str">
        <f t="shared" si="236"/>
        <v/>
      </c>
      <c r="M2448" s="199" t="str">
        <f t="shared" si="237"/>
        <v/>
      </c>
      <c r="N2448" s="200" t="str">
        <f t="shared" si="238"/>
        <v xml:space="preserve"> </v>
      </c>
      <c r="O2448" s="201"/>
      <c r="P2448" s="201"/>
      <c r="Q2448" s="202"/>
      <c r="R2448" s="202"/>
      <c r="S2448" s="202"/>
      <c r="T2448" s="193" t="str">
        <f>IFERROR(VLOOKUP(S2448,Sort!E:F,2,0),"")</f>
        <v/>
      </c>
      <c r="U2448" s="115" t="str">
        <f t="shared" si="239"/>
        <v/>
      </c>
      <c r="V2448" s="202" t="s">
        <v>422</v>
      </c>
      <c r="W2448" s="202"/>
      <c r="X2448" s="202"/>
      <c r="Y2448" s="202"/>
      <c r="Z2448" s="193"/>
      <c r="AA2448" s="193" t="s">
        <v>362</v>
      </c>
      <c r="AB2448" s="203"/>
      <c r="AC2448" s="204" t="str">
        <f t="shared" si="240"/>
        <v>CLOSE</v>
      </c>
      <c r="AD2448" s="47" t="str">
        <f t="array" ref="AD2448">IF(D2448="","",INDEX(HM_Unit!$D$1:$AE$1,MATCH(C2448,HM_Unit!$D$2:$AE$2,0)))</f>
        <v/>
      </c>
      <c r="AE2448" s="46"/>
      <c r="AF2448" s="46"/>
      <c r="AG2448" s="46"/>
      <c r="AH2448" s="46"/>
      <c r="AI2448" s="46"/>
      <c r="AJ2448" s="46"/>
      <c r="AK2448" s="46"/>
    </row>
    <row r="2449" spans="1:37" ht="12" customHeight="1">
      <c r="A2449" s="46" t="str">
        <f>IFERROR(VLOOKUP(D2449,Sort!B:D,3,0),"")</f>
        <v/>
      </c>
      <c r="B2449" s="190" t="str">
        <f t="shared" si="234"/>
        <v>0CLOSE</v>
      </c>
      <c r="C2449" s="196"/>
      <c r="D2449" s="193"/>
      <c r="E2449" s="193" t="str">
        <f>IFERROR(VLOOKUP(D2449,Sort!B:C,2,0),"")</f>
        <v/>
      </c>
      <c r="F2449" s="194"/>
      <c r="G2449" s="195" t="str">
        <f t="shared" si="235"/>
        <v/>
      </c>
      <c r="H2449" s="243"/>
      <c r="I2449" s="197"/>
      <c r="J2449" s="243"/>
      <c r="K2449" s="197"/>
      <c r="L2449" s="198" t="str">
        <f t="shared" si="236"/>
        <v/>
      </c>
      <c r="M2449" s="199" t="str">
        <f t="shared" si="237"/>
        <v/>
      </c>
      <c r="N2449" s="200" t="str">
        <f t="shared" si="238"/>
        <v xml:space="preserve"> </v>
      </c>
      <c r="O2449" s="201"/>
      <c r="P2449" s="201"/>
      <c r="Q2449" s="202"/>
      <c r="R2449" s="202"/>
      <c r="S2449" s="202"/>
      <c r="T2449" s="193" t="str">
        <f>IFERROR(VLOOKUP(S2449,Sort!E:F,2,0),"")</f>
        <v/>
      </c>
      <c r="U2449" s="115" t="str">
        <f t="shared" si="239"/>
        <v/>
      </c>
      <c r="V2449" s="202" t="s">
        <v>422</v>
      </c>
      <c r="W2449" s="202"/>
      <c r="X2449" s="202"/>
      <c r="Y2449" s="202"/>
      <c r="Z2449" s="193"/>
      <c r="AA2449" s="193" t="s">
        <v>362</v>
      </c>
      <c r="AB2449" s="203"/>
      <c r="AC2449" s="204" t="str">
        <f t="shared" si="240"/>
        <v>CLOSE</v>
      </c>
      <c r="AD2449" s="47" t="str">
        <f t="array" ref="AD2449">IF(D2449="","",INDEX(HM_Unit!$D$1:$AE$1,MATCH(C2449,HM_Unit!$D$2:$AE$2,0)))</f>
        <v/>
      </c>
      <c r="AE2449" s="46"/>
      <c r="AF2449" s="46"/>
      <c r="AG2449" s="46"/>
      <c r="AH2449" s="46"/>
      <c r="AI2449" s="46"/>
      <c r="AJ2449" s="46"/>
      <c r="AK2449" s="46"/>
    </row>
    <row r="2450" spans="1:37" ht="12" customHeight="1">
      <c r="A2450" s="46" t="str">
        <f>IFERROR(VLOOKUP(D2450,Sort!B:D,3,0),"")</f>
        <v/>
      </c>
      <c r="B2450" s="190" t="str">
        <f t="shared" si="234"/>
        <v>0CLOSE</v>
      </c>
      <c r="C2450" s="196"/>
      <c r="D2450" s="193"/>
      <c r="E2450" s="193" t="str">
        <f>IFERROR(VLOOKUP(D2450,Sort!B:C,2,0),"")</f>
        <v/>
      </c>
      <c r="F2450" s="194"/>
      <c r="G2450" s="195" t="str">
        <f t="shared" si="235"/>
        <v/>
      </c>
      <c r="H2450" s="243"/>
      <c r="I2450" s="197"/>
      <c r="J2450" s="243"/>
      <c r="K2450" s="197"/>
      <c r="L2450" s="198" t="str">
        <f t="shared" si="236"/>
        <v/>
      </c>
      <c r="M2450" s="199" t="str">
        <f t="shared" si="237"/>
        <v/>
      </c>
      <c r="N2450" s="200" t="str">
        <f t="shared" si="238"/>
        <v xml:space="preserve"> </v>
      </c>
      <c r="O2450" s="201"/>
      <c r="P2450" s="201"/>
      <c r="Q2450" s="202"/>
      <c r="R2450" s="202"/>
      <c r="S2450" s="202"/>
      <c r="T2450" s="193" t="str">
        <f>IFERROR(VLOOKUP(S2450,Sort!E:F,2,0),"")</f>
        <v/>
      </c>
      <c r="U2450" s="115" t="str">
        <f t="shared" si="239"/>
        <v/>
      </c>
      <c r="V2450" s="202" t="s">
        <v>422</v>
      </c>
      <c r="W2450" s="202"/>
      <c r="X2450" s="202"/>
      <c r="Y2450" s="202"/>
      <c r="Z2450" s="193"/>
      <c r="AA2450" s="193" t="s">
        <v>362</v>
      </c>
      <c r="AB2450" s="203"/>
      <c r="AC2450" s="204" t="str">
        <f t="shared" si="240"/>
        <v>CLOSE</v>
      </c>
      <c r="AD2450" s="47" t="str">
        <f t="array" ref="AD2450">IF(D2450="","",INDEX(HM_Unit!$D$1:$AE$1,MATCH(C2450,HM_Unit!$D$2:$AE$2,0)))</f>
        <v/>
      </c>
      <c r="AE2450" s="46"/>
      <c r="AF2450" s="46"/>
      <c r="AG2450" s="46"/>
      <c r="AH2450" s="46"/>
      <c r="AI2450" s="46"/>
      <c r="AJ2450" s="46"/>
      <c r="AK2450" s="46"/>
    </row>
    <row r="2451" spans="1:37" ht="12" customHeight="1">
      <c r="A2451" s="46" t="str">
        <f>IFERROR(VLOOKUP(D2451,Sort!B:D,3,0),"")</f>
        <v/>
      </c>
      <c r="B2451" s="190" t="str">
        <f t="shared" si="234"/>
        <v>0CLOSE</v>
      </c>
      <c r="C2451" s="196"/>
      <c r="D2451" s="193"/>
      <c r="E2451" s="193" t="str">
        <f>IFERROR(VLOOKUP(D2451,Sort!B:C,2,0),"")</f>
        <v/>
      </c>
      <c r="F2451" s="194"/>
      <c r="G2451" s="195" t="str">
        <f t="shared" si="235"/>
        <v/>
      </c>
      <c r="H2451" s="243"/>
      <c r="I2451" s="197"/>
      <c r="J2451" s="243"/>
      <c r="K2451" s="197"/>
      <c r="L2451" s="198" t="str">
        <f t="shared" si="236"/>
        <v/>
      </c>
      <c r="M2451" s="199" t="str">
        <f t="shared" si="237"/>
        <v/>
      </c>
      <c r="N2451" s="200" t="str">
        <f t="shared" si="238"/>
        <v xml:space="preserve"> </v>
      </c>
      <c r="O2451" s="201"/>
      <c r="P2451" s="201"/>
      <c r="Q2451" s="202"/>
      <c r="R2451" s="202"/>
      <c r="S2451" s="202"/>
      <c r="T2451" s="193" t="str">
        <f>IFERROR(VLOOKUP(S2451,Sort!E:F,2,0),"")</f>
        <v/>
      </c>
      <c r="U2451" s="115" t="str">
        <f t="shared" si="239"/>
        <v/>
      </c>
      <c r="V2451" s="202" t="s">
        <v>422</v>
      </c>
      <c r="W2451" s="202"/>
      <c r="X2451" s="202"/>
      <c r="Y2451" s="202"/>
      <c r="Z2451" s="193"/>
      <c r="AA2451" s="193" t="s">
        <v>362</v>
      </c>
      <c r="AB2451" s="203"/>
      <c r="AC2451" s="204" t="str">
        <f t="shared" si="240"/>
        <v>CLOSE</v>
      </c>
      <c r="AD2451" s="47" t="str">
        <f t="array" ref="AD2451">IF(D2451="","",INDEX(HM_Unit!$D$1:$AE$1,MATCH(C2451,HM_Unit!$D$2:$AE$2,0)))</f>
        <v/>
      </c>
      <c r="AE2451" s="46"/>
      <c r="AF2451" s="46"/>
      <c r="AG2451" s="46"/>
      <c r="AH2451" s="46"/>
      <c r="AI2451" s="46"/>
      <c r="AJ2451" s="46"/>
      <c r="AK2451" s="46"/>
    </row>
    <row r="2452" spans="1:37" ht="12" customHeight="1">
      <c r="A2452" s="46" t="str">
        <f>IFERROR(VLOOKUP(D2452,Sort!B:D,3,0),"")</f>
        <v/>
      </c>
      <c r="B2452" s="190" t="str">
        <f t="shared" si="234"/>
        <v>0CLOSE</v>
      </c>
      <c r="C2452" s="196"/>
      <c r="D2452" s="193"/>
      <c r="E2452" s="193" t="str">
        <f>IFERROR(VLOOKUP(D2452,Sort!B:C,2,0),"")</f>
        <v/>
      </c>
      <c r="F2452" s="194"/>
      <c r="G2452" s="195" t="str">
        <f t="shared" si="235"/>
        <v/>
      </c>
      <c r="H2452" s="243"/>
      <c r="I2452" s="197"/>
      <c r="J2452" s="243"/>
      <c r="K2452" s="197"/>
      <c r="L2452" s="198" t="str">
        <f t="shared" si="236"/>
        <v/>
      </c>
      <c r="M2452" s="199" t="str">
        <f t="shared" si="237"/>
        <v/>
      </c>
      <c r="N2452" s="200" t="str">
        <f t="shared" si="238"/>
        <v xml:space="preserve"> </v>
      </c>
      <c r="O2452" s="201"/>
      <c r="P2452" s="201"/>
      <c r="Q2452" s="202"/>
      <c r="R2452" s="202"/>
      <c r="S2452" s="202"/>
      <c r="T2452" s="193" t="str">
        <f>IFERROR(VLOOKUP(S2452,Sort!E:F,2,0),"")</f>
        <v/>
      </c>
      <c r="U2452" s="115" t="str">
        <f t="shared" si="239"/>
        <v/>
      </c>
      <c r="V2452" s="202" t="s">
        <v>422</v>
      </c>
      <c r="W2452" s="202"/>
      <c r="X2452" s="202"/>
      <c r="Y2452" s="202"/>
      <c r="Z2452" s="193"/>
      <c r="AA2452" s="193" t="s">
        <v>362</v>
      </c>
      <c r="AB2452" s="203"/>
      <c r="AC2452" s="204" t="str">
        <f t="shared" si="240"/>
        <v>CLOSE</v>
      </c>
      <c r="AD2452" s="47" t="str">
        <f t="array" ref="AD2452">IF(D2452="","",INDEX(HM_Unit!$D$1:$AE$1,MATCH(C2452,HM_Unit!$D$2:$AE$2,0)))</f>
        <v/>
      </c>
      <c r="AE2452" s="46"/>
      <c r="AF2452" s="46"/>
      <c r="AG2452" s="46"/>
      <c r="AH2452" s="46"/>
      <c r="AI2452" s="46"/>
      <c r="AJ2452" s="46"/>
      <c r="AK2452" s="46"/>
    </row>
    <row r="2453" spans="1:37" ht="12" customHeight="1">
      <c r="A2453" s="46" t="str">
        <f>IFERROR(VLOOKUP(D2453,Sort!B:D,3,0),"")</f>
        <v/>
      </c>
      <c r="B2453" s="190" t="str">
        <f t="shared" si="234"/>
        <v>0CLOSE</v>
      </c>
      <c r="C2453" s="196"/>
      <c r="D2453" s="193"/>
      <c r="E2453" s="193" t="str">
        <f>IFERROR(VLOOKUP(D2453,Sort!B:C,2,0),"")</f>
        <v/>
      </c>
      <c r="F2453" s="194"/>
      <c r="G2453" s="195" t="str">
        <f t="shared" si="235"/>
        <v/>
      </c>
      <c r="H2453" s="243"/>
      <c r="I2453" s="197"/>
      <c r="J2453" s="243"/>
      <c r="K2453" s="197"/>
      <c r="L2453" s="198" t="str">
        <f t="shared" si="236"/>
        <v/>
      </c>
      <c r="M2453" s="199" t="str">
        <f t="shared" si="237"/>
        <v/>
      </c>
      <c r="N2453" s="200" t="str">
        <f t="shared" si="238"/>
        <v xml:space="preserve"> </v>
      </c>
      <c r="O2453" s="201"/>
      <c r="P2453" s="201"/>
      <c r="Q2453" s="202"/>
      <c r="R2453" s="202"/>
      <c r="S2453" s="202"/>
      <c r="T2453" s="193" t="str">
        <f>IFERROR(VLOOKUP(S2453,Sort!E:F,2,0),"")</f>
        <v/>
      </c>
      <c r="U2453" s="115" t="str">
        <f t="shared" si="239"/>
        <v/>
      </c>
      <c r="V2453" s="202" t="s">
        <v>422</v>
      </c>
      <c r="W2453" s="202"/>
      <c r="X2453" s="202"/>
      <c r="Y2453" s="202"/>
      <c r="Z2453" s="193"/>
      <c r="AA2453" s="193" t="s">
        <v>362</v>
      </c>
      <c r="AB2453" s="203"/>
      <c r="AC2453" s="204" t="str">
        <f t="shared" si="240"/>
        <v>CLOSE</v>
      </c>
      <c r="AD2453" s="47" t="str">
        <f t="array" ref="AD2453">IF(D2453="","",INDEX(HM_Unit!$D$1:$AE$1,MATCH(C2453,HM_Unit!$D$2:$AE$2,0)))</f>
        <v/>
      </c>
      <c r="AE2453" s="46"/>
      <c r="AF2453" s="46"/>
      <c r="AG2453" s="46"/>
      <c r="AH2453" s="46"/>
      <c r="AI2453" s="46"/>
      <c r="AJ2453" s="46"/>
      <c r="AK2453" s="46"/>
    </row>
    <row r="2454" spans="1:37" ht="12" customHeight="1">
      <c r="A2454" s="46" t="str">
        <f>IFERROR(VLOOKUP(D2454,Sort!B:D,3,0),"")</f>
        <v/>
      </c>
      <c r="B2454" s="190" t="str">
        <f t="shared" si="234"/>
        <v>0CLOSE</v>
      </c>
      <c r="C2454" s="196"/>
      <c r="D2454" s="193"/>
      <c r="E2454" s="193" t="str">
        <f>IFERROR(VLOOKUP(D2454,Sort!B:C,2,0),"")</f>
        <v/>
      </c>
      <c r="F2454" s="194"/>
      <c r="G2454" s="195" t="str">
        <f t="shared" si="235"/>
        <v/>
      </c>
      <c r="H2454" s="243"/>
      <c r="I2454" s="197"/>
      <c r="J2454" s="243"/>
      <c r="K2454" s="197"/>
      <c r="L2454" s="198" t="str">
        <f t="shared" si="236"/>
        <v/>
      </c>
      <c r="M2454" s="199" t="str">
        <f t="shared" si="237"/>
        <v/>
      </c>
      <c r="N2454" s="200" t="str">
        <f t="shared" si="238"/>
        <v xml:space="preserve"> </v>
      </c>
      <c r="O2454" s="201"/>
      <c r="P2454" s="201"/>
      <c r="Q2454" s="202"/>
      <c r="R2454" s="202"/>
      <c r="S2454" s="202"/>
      <c r="T2454" s="193" t="str">
        <f>IFERROR(VLOOKUP(S2454,Sort!E:F,2,0),"")</f>
        <v/>
      </c>
      <c r="U2454" s="115" t="str">
        <f t="shared" si="239"/>
        <v/>
      </c>
      <c r="V2454" s="202" t="s">
        <v>422</v>
      </c>
      <c r="W2454" s="202"/>
      <c r="X2454" s="202"/>
      <c r="Y2454" s="202"/>
      <c r="Z2454" s="193"/>
      <c r="AA2454" s="193" t="s">
        <v>362</v>
      </c>
      <c r="AB2454" s="203"/>
      <c r="AC2454" s="204" t="str">
        <f t="shared" si="240"/>
        <v>CLOSE</v>
      </c>
      <c r="AD2454" s="47" t="str">
        <f t="array" ref="AD2454">IF(D2454="","",INDEX(HM_Unit!$D$1:$AE$1,MATCH(C2454,HM_Unit!$D$2:$AE$2,0)))</f>
        <v/>
      </c>
      <c r="AE2454" s="46"/>
      <c r="AF2454" s="46"/>
      <c r="AG2454" s="46"/>
      <c r="AH2454" s="46"/>
      <c r="AI2454" s="46"/>
      <c r="AJ2454" s="46"/>
      <c r="AK2454" s="46"/>
    </row>
    <row r="2455" spans="1:37" ht="12" customHeight="1">
      <c r="A2455" s="46" t="str">
        <f>IFERROR(VLOOKUP(D2455,Sort!B:D,3,0),"")</f>
        <v/>
      </c>
      <c r="B2455" s="190" t="str">
        <f t="shared" si="234"/>
        <v>0CLOSE</v>
      </c>
      <c r="C2455" s="196"/>
      <c r="D2455" s="193"/>
      <c r="E2455" s="193" t="str">
        <f>IFERROR(VLOOKUP(D2455,Sort!B:C,2,0),"")</f>
        <v/>
      </c>
      <c r="F2455" s="194"/>
      <c r="G2455" s="195" t="str">
        <f t="shared" si="235"/>
        <v/>
      </c>
      <c r="H2455" s="243"/>
      <c r="I2455" s="197"/>
      <c r="J2455" s="243"/>
      <c r="K2455" s="197"/>
      <c r="L2455" s="198" t="str">
        <f t="shared" si="236"/>
        <v/>
      </c>
      <c r="M2455" s="199" t="str">
        <f t="shared" si="237"/>
        <v/>
      </c>
      <c r="N2455" s="200" t="str">
        <f t="shared" si="238"/>
        <v xml:space="preserve"> </v>
      </c>
      <c r="O2455" s="201"/>
      <c r="P2455" s="201"/>
      <c r="Q2455" s="202"/>
      <c r="R2455" s="202"/>
      <c r="S2455" s="202"/>
      <c r="T2455" s="193" t="str">
        <f>IFERROR(VLOOKUP(S2455,Sort!E:F,2,0),"")</f>
        <v/>
      </c>
      <c r="U2455" s="115" t="str">
        <f t="shared" si="239"/>
        <v/>
      </c>
      <c r="V2455" s="202" t="s">
        <v>422</v>
      </c>
      <c r="W2455" s="202"/>
      <c r="X2455" s="202"/>
      <c r="Y2455" s="202"/>
      <c r="Z2455" s="193"/>
      <c r="AA2455" s="193" t="s">
        <v>362</v>
      </c>
      <c r="AB2455" s="203"/>
      <c r="AC2455" s="204" t="str">
        <f t="shared" si="240"/>
        <v>CLOSE</v>
      </c>
      <c r="AD2455" s="47" t="str">
        <f t="array" ref="AD2455">IF(D2455="","",INDEX(HM_Unit!$D$1:$AE$1,MATCH(C2455,HM_Unit!$D$2:$AE$2,0)))</f>
        <v/>
      </c>
      <c r="AE2455" s="46"/>
      <c r="AF2455" s="46"/>
      <c r="AG2455" s="46"/>
      <c r="AH2455" s="46"/>
      <c r="AI2455" s="46"/>
      <c r="AJ2455" s="46"/>
      <c r="AK2455" s="46"/>
    </row>
    <row r="2456" spans="1:37" ht="12" customHeight="1">
      <c r="A2456" s="46" t="str">
        <f>IFERROR(VLOOKUP(D2456,Sort!B:D,3,0),"")</f>
        <v/>
      </c>
      <c r="B2456" s="190" t="str">
        <f t="shared" si="234"/>
        <v>0CLOSE</v>
      </c>
      <c r="C2456" s="196"/>
      <c r="D2456" s="193"/>
      <c r="E2456" s="193" t="str">
        <f>IFERROR(VLOOKUP(D2456,Sort!B:C,2,0),"")</f>
        <v/>
      </c>
      <c r="F2456" s="194"/>
      <c r="G2456" s="195" t="str">
        <f t="shared" si="235"/>
        <v/>
      </c>
      <c r="H2456" s="243"/>
      <c r="I2456" s="197"/>
      <c r="J2456" s="243"/>
      <c r="K2456" s="197"/>
      <c r="L2456" s="198" t="str">
        <f t="shared" si="236"/>
        <v/>
      </c>
      <c r="M2456" s="199" t="str">
        <f t="shared" si="237"/>
        <v/>
      </c>
      <c r="N2456" s="200" t="str">
        <f t="shared" si="238"/>
        <v xml:space="preserve"> </v>
      </c>
      <c r="O2456" s="201"/>
      <c r="P2456" s="201"/>
      <c r="Q2456" s="202"/>
      <c r="R2456" s="202"/>
      <c r="S2456" s="202"/>
      <c r="T2456" s="193" t="str">
        <f>IFERROR(VLOOKUP(S2456,Sort!E:F,2,0),"")</f>
        <v/>
      </c>
      <c r="U2456" s="115" t="str">
        <f t="shared" si="239"/>
        <v/>
      </c>
      <c r="V2456" s="202" t="s">
        <v>422</v>
      </c>
      <c r="W2456" s="202"/>
      <c r="X2456" s="202"/>
      <c r="Y2456" s="202"/>
      <c r="Z2456" s="193"/>
      <c r="AA2456" s="193" t="s">
        <v>362</v>
      </c>
      <c r="AB2456" s="203"/>
      <c r="AC2456" s="204" t="str">
        <f t="shared" si="240"/>
        <v>CLOSE</v>
      </c>
      <c r="AD2456" s="47" t="str">
        <f t="array" ref="AD2456">IF(D2456="","",INDEX(HM_Unit!$D$1:$AE$1,MATCH(C2456,HM_Unit!$D$2:$AE$2,0)))</f>
        <v/>
      </c>
      <c r="AE2456" s="46"/>
      <c r="AF2456" s="46"/>
      <c r="AG2456" s="46"/>
      <c r="AH2456" s="46"/>
      <c r="AI2456" s="46"/>
      <c r="AJ2456" s="46"/>
      <c r="AK2456" s="46"/>
    </row>
    <row r="2457" spans="1:37" ht="12" customHeight="1">
      <c r="A2457" s="46" t="str">
        <f>IFERROR(VLOOKUP(D2457,Sort!B:D,3,0),"")</f>
        <v/>
      </c>
      <c r="B2457" s="190" t="str">
        <f t="shared" si="234"/>
        <v>0CLOSE</v>
      </c>
      <c r="C2457" s="196"/>
      <c r="D2457" s="193"/>
      <c r="E2457" s="193" t="str">
        <f>IFERROR(VLOOKUP(D2457,Sort!B:C,2,0),"")</f>
        <v/>
      </c>
      <c r="F2457" s="194"/>
      <c r="G2457" s="195" t="str">
        <f t="shared" si="235"/>
        <v/>
      </c>
      <c r="H2457" s="243"/>
      <c r="I2457" s="197"/>
      <c r="J2457" s="243"/>
      <c r="K2457" s="197"/>
      <c r="L2457" s="198" t="str">
        <f t="shared" si="236"/>
        <v/>
      </c>
      <c r="M2457" s="199" t="str">
        <f t="shared" si="237"/>
        <v/>
      </c>
      <c r="N2457" s="200" t="str">
        <f t="shared" si="238"/>
        <v xml:space="preserve"> </v>
      </c>
      <c r="O2457" s="201"/>
      <c r="P2457" s="201"/>
      <c r="Q2457" s="202"/>
      <c r="R2457" s="202"/>
      <c r="S2457" s="202"/>
      <c r="T2457" s="193" t="str">
        <f>IFERROR(VLOOKUP(S2457,Sort!E:F,2,0),"")</f>
        <v/>
      </c>
      <c r="U2457" s="115" t="str">
        <f t="shared" si="239"/>
        <v/>
      </c>
      <c r="V2457" s="202" t="s">
        <v>422</v>
      </c>
      <c r="W2457" s="202"/>
      <c r="X2457" s="202"/>
      <c r="Y2457" s="202"/>
      <c r="Z2457" s="193"/>
      <c r="AA2457" s="193" t="s">
        <v>362</v>
      </c>
      <c r="AB2457" s="203"/>
      <c r="AC2457" s="204" t="str">
        <f t="shared" si="240"/>
        <v>CLOSE</v>
      </c>
      <c r="AD2457" s="47" t="str">
        <f t="array" ref="AD2457">IF(D2457="","",INDEX(HM_Unit!$D$1:$AE$1,MATCH(C2457,HM_Unit!$D$2:$AE$2,0)))</f>
        <v/>
      </c>
      <c r="AE2457" s="46"/>
      <c r="AF2457" s="46"/>
      <c r="AG2457" s="46"/>
      <c r="AH2457" s="46"/>
      <c r="AI2457" s="46"/>
      <c r="AJ2457" s="46"/>
      <c r="AK2457" s="46"/>
    </row>
    <row r="2458" spans="1:37" ht="12" customHeight="1">
      <c r="A2458" s="46" t="str">
        <f>IFERROR(VLOOKUP(D2458,Sort!B:D,3,0),"")</f>
        <v/>
      </c>
      <c r="B2458" s="190" t="str">
        <f t="shared" si="234"/>
        <v>0CLOSE</v>
      </c>
      <c r="C2458" s="196"/>
      <c r="D2458" s="193"/>
      <c r="E2458" s="193" t="str">
        <f>IFERROR(VLOOKUP(D2458,Sort!B:C,2,0),"")</f>
        <v/>
      </c>
      <c r="F2458" s="194"/>
      <c r="G2458" s="195" t="str">
        <f t="shared" si="235"/>
        <v/>
      </c>
      <c r="H2458" s="243"/>
      <c r="I2458" s="197"/>
      <c r="J2458" s="243"/>
      <c r="K2458" s="197"/>
      <c r="L2458" s="198" t="str">
        <f t="shared" si="236"/>
        <v/>
      </c>
      <c r="M2458" s="199" t="str">
        <f t="shared" si="237"/>
        <v/>
      </c>
      <c r="N2458" s="200" t="str">
        <f t="shared" si="238"/>
        <v xml:space="preserve"> </v>
      </c>
      <c r="O2458" s="201"/>
      <c r="P2458" s="201"/>
      <c r="Q2458" s="202"/>
      <c r="R2458" s="202"/>
      <c r="S2458" s="202"/>
      <c r="T2458" s="193" t="str">
        <f>IFERROR(VLOOKUP(S2458,Sort!E:F,2,0),"")</f>
        <v/>
      </c>
      <c r="U2458" s="115" t="str">
        <f t="shared" si="239"/>
        <v/>
      </c>
      <c r="V2458" s="202" t="s">
        <v>422</v>
      </c>
      <c r="W2458" s="202"/>
      <c r="X2458" s="202"/>
      <c r="Y2458" s="202"/>
      <c r="Z2458" s="193"/>
      <c r="AA2458" s="193" t="s">
        <v>362</v>
      </c>
      <c r="AB2458" s="203"/>
      <c r="AC2458" s="204" t="str">
        <f t="shared" si="240"/>
        <v>CLOSE</v>
      </c>
      <c r="AD2458" s="47" t="str">
        <f t="array" ref="AD2458">IF(D2458="","",INDEX(HM_Unit!$D$1:$AE$1,MATCH(C2458,HM_Unit!$D$2:$AE$2,0)))</f>
        <v/>
      </c>
      <c r="AE2458" s="46"/>
      <c r="AF2458" s="46"/>
      <c r="AG2458" s="46"/>
      <c r="AH2458" s="46"/>
      <c r="AI2458" s="46"/>
      <c r="AJ2458" s="46"/>
      <c r="AK2458" s="46"/>
    </row>
    <row r="2459" spans="1:37" ht="12" customHeight="1">
      <c r="A2459" s="46" t="str">
        <f>IFERROR(VLOOKUP(D2459,Sort!B:D,3,0),"")</f>
        <v/>
      </c>
      <c r="B2459" s="190" t="str">
        <f t="shared" si="234"/>
        <v>0CLOSE</v>
      </c>
      <c r="C2459" s="196"/>
      <c r="D2459" s="193"/>
      <c r="E2459" s="193" t="str">
        <f>IFERROR(VLOOKUP(D2459,Sort!B:C,2,0),"")</f>
        <v/>
      </c>
      <c r="F2459" s="194"/>
      <c r="G2459" s="195" t="str">
        <f t="shared" si="235"/>
        <v/>
      </c>
      <c r="H2459" s="243"/>
      <c r="I2459" s="197"/>
      <c r="J2459" s="243"/>
      <c r="K2459" s="197"/>
      <c r="L2459" s="198" t="str">
        <f t="shared" si="236"/>
        <v/>
      </c>
      <c r="M2459" s="199" t="str">
        <f t="shared" si="237"/>
        <v/>
      </c>
      <c r="N2459" s="200" t="str">
        <f t="shared" si="238"/>
        <v xml:space="preserve"> </v>
      </c>
      <c r="O2459" s="201"/>
      <c r="P2459" s="201"/>
      <c r="Q2459" s="202"/>
      <c r="R2459" s="202"/>
      <c r="S2459" s="202"/>
      <c r="T2459" s="193" t="str">
        <f>IFERROR(VLOOKUP(S2459,Sort!E:F,2,0),"")</f>
        <v/>
      </c>
      <c r="U2459" s="115" t="str">
        <f t="shared" si="239"/>
        <v/>
      </c>
      <c r="V2459" s="202" t="s">
        <v>422</v>
      </c>
      <c r="W2459" s="202"/>
      <c r="X2459" s="202"/>
      <c r="Y2459" s="202"/>
      <c r="Z2459" s="193"/>
      <c r="AA2459" s="193" t="s">
        <v>362</v>
      </c>
      <c r="AB2459" s="203"/>
      <c r="AC2459" s="204" t="str">
        <f t="shared" si="240"/>
        <v>CLOSE</v>
      </c>
      <c r="AD2459" s="47" t="str">
        <f t="array" ref="AD2459">IF(D2459="","",INDEX(HM_Unit!$D$1:$AE$1,MATCH(C2459,HM_Unit!$D$2:$AE$2,0)))</f>
        <v/>
      </c>
      <c r="AE2459" s="46"/>
      <c r="AF2459" s="46"/>
      <c r="AG2459" s="46"/>
      <c r="AH2459" s="46"/>
      <c r="AI2459" s="46"/>
      <c r="AJ2459" s="46"/>
      <c r="AK2459" s="46"/>
    </row>
    <row r="2460" spans="1:37" ht="12" customHeight="1">
      <c r="A2460" s="46" t="str">
        <f>IFERROR(VLOOKUP(D2460,Sort!B:D,3,0),"")</f>
        <v/>
      </c>
      <c r="B2460" s="190" t="str">
        <f t="shared" si="234"/>
        <v>0CLOSE</v>
      </c>
      <c r="C2460" s="196"/>
      <c r="D2460" s="193"/>
      <c r="E2460" s="193" t="str">
        <f>IFERROR(VLOOKUP(D2460,Sort!B:C,2,0),"")</f>
        <v/>
      </c>
      <c r="F2460" s="194"/>
      <c r="G2460" s="195" t="str">
        <f t="shared" si="235"/>
        <v/>
      </c>
      <c r="H2460" s="243"/>
      <c r="I2460" s="197"/>
      <c r="J2460" s="243"/>
      <c r="K2460" s="197"/>
      <c r="L2460" s="198" t="str">
        <f t="shared" si="236"/>
        <v/>
      </c>
      <c r="M2460" s="199" t="str">
        <f t="shared" si="237"/>
        <v/>
      </c>
      <c r="N2460" s="200" t="str">
        <f t="shared" si="238"/>
        <v xml:space="preserve"> </v>
      </c>
      <c r="O2460" s="201"/>
      <c r="P2460" s="201"/>
      <c r="Q2460" s="202"/>
      <c r="R2460" s="202"/>
      <c r="S2460" s="202"/>
      <c r="T2460" s="193" t="str">
        <f>IFERROR(VLOOKUP(S2460,Sort!E:F,2,0),"")</f>
        <v/>
      </c>
      <c r="U2460" s="115" t="str">
        <f t="shared" si="239"/>
        <v/>
      </c>
      <c r="V2460" s="202" t="s">
        <v>422</v>
      </c>
      <c r="W2460" s="202"/>
      <c r="X2460" s="202"/>
      <c r="Y2460" s="202"/>
      <c r="Z2460" s="193"/>
      <c r="AA2460" s="193" t="s">
        <v>362</v>
      </c>
      <c r="AB2460" s="203"/>
      <c r="AC2460" s="204" t="str">
        <f t="shared" si="240"/>
        <v>CLOSE</v>
      </c>
      <c r="AD2460" s="47" t="str">
        <f t="array" ref="AD2460">IF(D2460="","",INDEX(HM_Unit!$D$1:$AE$1,MATCH(C2460,HM_Unit!$D$2:$AE$2,0)))</f>
        <v/>
      </c>
      <c r="AE2460" s="46"/>
      <c r="AF2460" s="46"/>
      <c r="AG2460" s="46"/>
      <c r="AH2460" s="46"/>
      <c r="AI2460" s="46"/>
      <c r="AJ2460" s="46"/>
      <c r="AK2460" s="46"/>
    </row>
    <row r="2461" spans="1:37" ht="12" customHeight="1">
      <c r="A2461" s="46" t="str">
        <f>IFERROR(VLOOKUP(D2461,Sort!B:D,3,0),"")</f>
        <v/>
      </c>
      <c r="B2461" s="190" t="str">
        <f t="shared" si="234"/>
        <v>0CLOSE</v>
      </c>
      <c r="C2461" s="196"/>
      <c r="D2461" s="193"/>
      <c r="E2461" s="193" t="str">
        <f>IFERROR(VLOOKUP(D2461,Sort!B:C,2,0),"")</f>
        <v/>
      </c>
      <c r="F2461" s="194"/>
      <c r="G2461" s="195" t="str">
        <f t="shared" si="235"/>
        <v/>
      </c>
      <c r="H2461" s="243"/>
      <c r="I2461" s="197"/>
      <c r="J2461" s="243"/>
      <c r="K2461" s="197"/>
      <c r="L2461" s="198" t="str">
        <f t="shared" si="236"/>
        <v/>
      </c>
      <c r="M2461" s="199" t="str">
        <f t="shared" si="237"/>
        <v/>
      </c>
      <c r="N2461" s="200" t="str">
        <f t="shared" si="238"/>
        <v xml:space="preserve"> </v>
      </c>
      <c r="O2461" s="201"/>
      <c r="P2461" s="201"/>
      <c r="Q2461" s="202"/>
      <c r="R2461" s="202"/>
      <c r="S2461" s="202"/>
      <c r="T2461" s="193" t="str">
        <f>IFERROR(VLOOKUP(S2461,Sort!E:F,2,0),"")</f>
        <v/>
      </c>
      <c r="U2461" s="115" t="str">
        <f t="shared" si="239"/>
        <v/>
      </c>
      <c r="V2461" s="202" t="s">
        <v>422</v>
      </c>
      <c r="W2461" s="202"/>
      <c r="X2461" s="202"/>
      <c r="Y2461" s="202"/>
      <c r="Z2461" s="193"/>
      <c r="AA2461" s="193" t="s">
        <v>362</v>
      </c>
      <c r="AB2461" s="203"/>
      <c r="AC2461" s="204" t="str">
        <f t="shared" si="240"/>
        <v>CLOSE</v>
      </c>
      <c r="AD2461" s="47" t="str">
        <f t="array" ref="AD2461">IF(D2461="","",INDEX(HM_Unit!$D$1:$AE$1,MATCH(C2461,HM_Unit!$D$2:$AE$2,0)))</f>
        <v/>
      </c>
      <c r="AE2461" s="46"/>
      <c r="AF2461" s="46"/>
      <c r="AG2461" s="46"/>
      <c r="AH2461" s="46"/>
      <c r="AI2461" s="46"/>
      <c r="AJ2461" s="46"/>
      <c r="AK2461" s="46"/>
    </row>
    <row r="2462" spans="1:37" ht="12" customHeight="1">
      <c r="A2462" s="46" t="str">
        <f>IFERROR(VLOOKUP(D2462,Sort!B:D,3,0),"")</f>
        <v/>
      </c>
      <c r="B2462" s="190" t="str">
        <f t="shared" si="234"/>
        <v>0CLOSE</v>
      </c>
      <c r="C2462" s="196"/>
      <c r="D2462" s="193"/>
      <c r="E2462" s="193" t="str">
        <f>IFERROR(VLOOKUP(D2462,Sort!B:C,2,0),"")</f>
        <v/>
      </c>
      <c r="F2462" s="194"/>
      <c r="G2462" s="195" t="str">
        <f t="shared" si="235"/>
        <v/>
      </c>
      <c r="H2462" s="243"/>
      <c r="I2462" s="197"/>
      <c r="J2462" s="243"/>
      <c r="K2462" s="197"/>
      <c r="L2462" s="198" t="str">
        <f t="shared" si="236"/>
        <v/>
      </c>
      <c r="M2462" s="199" t="str">
        <f t="shared" si="237"/>
        <v/>
      </c>
      <c r="N2462" s="200" t="str">
        <f t="shared" si="238"/>
        <v xml:space="preserve"> </v>
      </c>
      <c r="O2462" s="201"/>
      <c r="P2462" s="201"/>
      <c r="Q2462" s="202"/>
      <c r="R2462" s="202"/>
      <c r="S2462" s="202"/>
      <c r="T2462" s="193" t="str">
        <f>IFERROR(VLOOKUP(S2462,Sort!E:F,2,0),"")</f>
        <v/>
      </c>
      <c r="U2462" s="115" t="str">
        <f t="shared" si="239"/>
        <v/>
      </c>
      <c r="V2462" s="202" t="s">
        <v>422</v>
      </c>
      <c r="W2462" s="202"/>
      <c r="X2462" s="202"/>
      <c r="Y2462" s="202"/>
      <c r="Z2462" s="193"/>
      <c r="AA2462" s="193" t="s">
        <v>362</v>
      </c>
      <c r="AB2462" s="203"/>
      <c r="AC2462" s="204" t="str">
        <f t="shared" si="240"/>
        <v>CLOSE</v>
      </c>
      <c r="AD2462" s="47" t="str">
        <f t="array" ref="AD2462">IF(D2462="","",INDEX(HM_Unit!$D$1:$AE$1,MATCH(C2462,HM_Unit!$D$2:$AE$2,0)))</f>
        <v/>
      </c>
      <c r="AE2462" s="46"/>
      <c r="AF2462" s="46"/>
      <c r="AG2462" s="46"/>
      <c r="AH2462" s="46"/>
      <c r="AI2462" s="46"/>
      <c r="AJ2462" s="46"/>
      <c r="AK2462" s="46"/>
    </row>
    <row r="2463" spans="1:37" ht="12" customHeight="1">
      <c r="A2463" s="46" t="str">
        <f>IFERROR(VLOOKUP(D2463,Sort!B:D,3,0),"")</f>
        <v/>
      </c>
      <c r="B2463" s="190" t="str">
        <f t="shared" si="234"/>
        <v>0CLOSE</v>
      </c>
      <c r="C2463" s="196"/>
      <c r="D2463" s="193"/>
      <c r="E2463" s="193" t="str">
        <f>IFERROR(VLOOKUP(D2463,Sort!B:C,2,0),"")</f>
        <v/>
      </c>
      <c r="F2463" s="194"/>
      <c r="G2463" s="195" t="str">
        <f t="shared" si="235"/>
        <v/>
      </c>
      <c r="H2463" s="243"/>
      <c r="I2463" s="197"/>
      <c r="J2463" s="243"/>
      <c r="K2463" s="197"/>
      <c r="L2463" s="198" t="str">
        <f t="shared" si="236"/>
        <v/>
      </c>
      <c r="M2463" s="199" t="str">
        <f t="shared" si="237"/>
        <v/>
      </c>
      <c r="N2463" s="200" t="str">
        <f t="shared" si="238"/>
        <v xml:space="preserve"> </v>
      </c>
      <c r="O2463" s="201"/>
      <c r="P2463" s="201"/>
      <c r="Q2463" s="202"/>
      <c r="R2463" s="202"/>
      <c r="S2463" s="202"/>
      <c r="T2463" s="193" t="str">
        <f>IFERROR(VLOOKUP(S2463,Sort!E:F,2,0),"")</f>
        <v/>
      </c>
      <c r="U2463" s="115" t="str">
        <f t="shared" si="239"/>
        <v/>
      </c>
      <c r="V2463" s="202" t="s">
        <v>422</v>
      </c>
      <c r="W2463" s="202"/>
      <c r="X2463" s="202"/>
      <c r="Y2463" s="202"/>
      <c r="Z2463" s="193"/>
      <c r="AA2463" s="193" t="s">
        <v>362</v>
      </c>
      <c r="AB2463" s="203"/>
      <c r="AC2463" s="204" t="str">
        <f t="shared" si="240"/>
        <v>CLOSE</v>
      </c>
      <c r="AD2463" s="47" t="str">
        <f t="array" ref="AD2463">IF(D2463="","",INDEX(HM_Unit!$D$1:$AE$1,MATCH(C2463,HM_Unit!$D$2:$AE$2,0)))</f>
        <v/>
      </c>
      <c r="AE2463" s="46"/>
      <c r="AF2463" s="46"/>
      <c r="AG2463" s="46"/>
      <c r="AH2463" s="46"/>
      <c r="AI2463" s="46"/>
      <c r="AJ2463" s="46"/>
      <c r="AK2463" s="46"/>
    </row>
    <row r="2464" spans="1:37" ht="12" customHeight="1">
      <c r="A2464" s="46" t="str">
        <f>IFERROR(VLOOKUP(D2464,Sort!B:D,3,0),"")</f>
        <v/>
      </c>
      <c r="B2464" s="190" t="str">
        <f t="shared" si="234"/>
        <v>0CLOSE</v>
      </c>
      <c r="C2464" s="196"/>
      <c r="D2464" s="193"/>
      <c r="E2464" s="193" t="str">
        <f>IFERROR(VLOOKUP(D2464,Sort!B:C,2,0),"")</f>
        <v/>
      </c>
      <c r="F2464" s="194"/>
      <c r="G2464" s="195" t="str">
        <f t="shared" si="235"/>
        <v/>
      </c>
      <c r="H2464" s="243"/>
      <c r="I2464" s="197"/>
      <c r="J2464" s="243"/>
      <c r="K2464" s="197"/>
      <c r="L2464" s="198" t="str">
        <f t="shared" si="236"/>
        <v/>
      </c>
      <c r="M2464" s="199" t="str">
        <f t="shared" si="237"/>
        <v/>
      </c>
      <c r="N2464" s="200" t="str">
        <f t="shared" si="238"/>
        <v xml:space="preserve"> </v>
      </c>
      <c r="O2464" s="201"/>
      <c r="P2464" s="201"/>
      <c r="Q2464" s="202"/>
      <c r="R2464" s="202"/>
      <c r="S2464" s="202"/>
      <c r="T2464" s="193" t="str">
        <f>IFERROR(VLOOKUP(S2464,Sort!E:F,2,0),"")</f>
        <v/>
      </c>
      <c r="U2464" s="115" t="str">
        <f t="shared" si="239"/>
        <v/>
      </c>
      <c r="V2464" s="202" t="s">
        <v>422</v>
      </c>
      <c r="W2464" s="202"/>
      <c r="X2464" s="202"/>
      <c r="Y2464" s="202"/>
      <c r="Z2464" s="193"/>
      <c r="AA2464" s="193" t="s">
        <v>362</v>
      </c>
      <c r="AB2464" s="203"/>
      <c r="AC2464" s="204" t="str">
        <f t="shared" si="240"/>
        <v>CLOSE</v>
      </c>
      <c r="AD2464" s="47" t="str">
        <f t="array" ref="AD2464">IF(D2464="","",INDEX(HM_Unit!$D$1:$AE$1,MATCH(C2464,HM_Unit!$D$2:$AE$2,0)))</f>
        <v/>
      </c>
      <c r="AE2464" s="46"/>
      <c r="AF2464" s="46"/>
      <c r="AG2464" s="46"/>
      <c r="AH2464" s="46"/>
      <c r="AI2464" s="46"/>
      <c r="AJ2464" s="46"/>
      <c r="AK2464" s="46"/>
    </row>
    <row r="2465" spans="1:37" ht="12" customHeight="1">
      <c r="A2465" s="46" t="str">
        <f>IFERROR(VLOOKUP(D2465,Sort!B:D,3,0),"")</f>
        <v/>
      </c>
      <c r="B2465" s="190" t="str">
        <f t="shared" si="234"/>
        <v>0CLOSE</v>
      </c>
      <c r="C2465" s="196"/>
      <c r="D2465" s="193"/>
      <c r="E2465" s="193" t="str">
        <f>IFERROR(VLOOKUP(D2465,Sort!B:C,2,0),"")</f>
        <v/>
      </c>
      <c r="F2465" s="194"/>
      <c r="G2465" s="195" t="str">
        <f t="shared" si="235"/>
        <v/>
      </c>
      <c r="H2465" s="243"/>
      <c r="I2465" s="197"/>
      <c r="J2465" s="243"/>
      <c r="K2465" s="197"/>
      <c r="L2465" s="198" t="str">
        <f t="shared" si="236"/>
        <v/>
      </c>
      <c r="M2465" s="199" t="str">
        <f t="shared" si="237"/>
        <v/>
      </c>
      <c r="N2465" s="200" t="str">
        <f t="shared" si="238"/>
        <v xml:space="preserve"> </v>
      </c>
      <c r="O2465" s="201"/>
      <c r="P2465" s="201"/>
      <c r="Q2465" s="202"/>
      <c r="R2465" s="202"/>
      <c r="S2465" s="202"/>
      <c r="T2465" s="193" t="str">
        <f>IFERROR(VLOOKUP(S2465,Sort!E:F,2,0),"")</f>
        <v/>
      </c>
      <c r="U2465" s="115" t="str">
        <f t="shared" si="239"/>
        <v/>
      </c>
      <c r="V2465" s="202" t="s">
        <v>422</v>
      </c>
      <c r="W2465" s="202"/>
      <c r="X2465" s="202"/>
      <c r="Y2465" s="202"/>
      <c r="Z2465" s="193"/>
      <c r="AA2465" s="193" t="s">
        <v>362</v>
      </c>
      <c r="AB2465" s="203"/>
      <c r="AC2465" s="204" t="str">
        <f t="shared" si="240"/>
        <v>CLOSE</v>
      </c>
      <c r="AD2465" s="47" t="str">
        <f t="array" ref="AD2465">IF(D2465="","",INDEX(HM_Unit!$D$1:$AE$1,MATCH(C2465,HM_Unit!$D$2:$AE$2,0)))</f>
        <v/>
      </c>
      <c r="AE2465" s="46"/>
      <c r="AF2465" s="46"/>
      <c r="AG2465" s="46"/>
      <c r="AH2465" s="46"/>
      <c r="AI2465" s="46"/>
      <c r="AJ2465" s="46"/>
      <c r="AK2465" s="46"/>
    </row>
    <row r="2466" spans="1:37" ht="12" customHeight="1">
      <c r="A2466" s="46" t="str">
        <f>IFERROR(VLOOKUP(D2466,Sort!B:D,3,0),"")</f>
        <v/>
      </c>
      <c r="B2466" s="190" t="str">
        <f t="shared" si="234"/>
        <v>0CLOSE</v>
      </c>
      <c r="C2466" s="196"/>
      <c r="D2466" s="193"/>
      <c r="E2466" s="193" t="str">
        <f>IFERROR(VLOOKUP(D2466,Sort!B:C,2,0),"")</f>
        <v/>
      </c>
      <c r="F2466" s="194"/>
      <c r="G2466" s="195" t="str">
        <f t="shared" si="235"/>
        <v/>
      </c>
      <c r="H2466" s="243"/>
      <c r="I2466" s="197"/>
      <c r="J2466" s="243"/>
      <c r="K2466" s="197"/>
      <c r="L2466" s="198" t="str">
        <f t="shared" si="236"/>
        <v/>
      </c>
      <c r="M2466" s="199" t="str">
        <f t="shared" si="237"/>
        <v/>
      </c>
      <c r="N2466" s="200" t="str">
        <f t="shared" si="238"/>
        <v xml:space="preserve"> </v>
      </c>
      <c r="O2466" s="201"/>
      <c r="P2466" s="201"/>
      <c r="Q2466" s="202"/>
      <c r="R2466" s="202"/>
      <c r="S2466" s="202"/>
      <c r="T2466" s="193" t="str">
        <f>IFERROR(VLOOKUP(S2466,Sort!E:F,2,0),"")</f>
        <v/>
      </c>
      <c r="U2466" s="115" t="str">
        <f t="shared" si="239"/>
        <v/>
      </c>
      <c r="V2466" s="202" t="s">
        <v>422</v>
      </c>
      <c r="W2466" s="202"/>
      <c r="X2466" s="202"/>
      <c r="Y2466" s="202"/>
      <c r="Z2466" s="193"/>
      <c r="AA2466" s="193" t="s">
        <v>362</v>
      </c>
      <c r="AB2466" s="203"/>
      <c r="AC2466" s="204" t="str">
        <f t="shared" si="240"/>
        <v>CLOSE</v>
      </c>
      <c r="AD2466" s="47" t="str">
        <f t="array" ref="AD2466">IF(D2466="","",INDEX(HM_Unit!$D$1:$AE$1,MATCH(C2466,HM_Unit!$D$2:$AE$2,0)))</f>
        <v/>
      </c>
      <c r="AE2466" s="46"/>
      <c r="AF2466" s="46"/>
      <c r="AG2466" s="46"/>
      <c r="AH2466" s="46"/>
      <c r="AI2466" s="46"/>
      <c r="AJ2466" s="46"/>
      <c r="AK2466" s="46"/>
    </row>
    <row r="2467" spans="1:37" ht="12" customHeight="1">
      <c r="A2467" s="46" t="str">
        <f>IFERROR(VLOOKUP(D2467,Sort!B:D,3,0),"")</f>
        <v/>
      </c>
      <c r="B2467" s="190" t="str">
        <f t="shared" si="234"/>
        <v>0CLOSE</v>
      </c>
      <c r="C2467" s="196"/>
      <c r="D2467" s="193"/>
      <c r="E2467" s="193" t="str">
        <f>IFERROR(VLOOKUP(D2467,Sort!B:C,2,0),"")</f>
        <v/>
      </c>
      <c r="F2467" s="194"/>
      <c r="G2467" s="195" t="str">
        <f t="shared" si="235"/>
        <v/>
      </c>
      <c r="H2467" s="243"/>
      <c r="I2467" s="197"/>
      <c r="J2467" s="243"/>
      <c r="K2467" s="197"/>
      <c r="L2467" s="198" t="str">
        <f t="shared" si="236"/>
        <v/>
      </c>
      <c r="M2467" s="199" t="str">
        <f t="shared" si="237"/>
        <v/>
      </c>
      <c r="N2467" s="200" t="str">
        <f t="shared" si="238"/>
        <v xml:space="preserve"> </v>
      </c>
      <c r="O2467" s="201"/>
      <c r="P2467" s="201"/>
      <c r="Q2467" s="202"/>
      <c r="R2467" s="202"/>
      <c r="S2467" s="202"/>
      <c r="T2467" s="193" t="str">
        <f>IFERROR(VLOOKUP(S2467,Sort!E:F,2,0),"")</f>
        <v/>
      </c>
      <c r="U2467" s="115" t="str">
        <f t="shared" si="239"/>
        <v/>
      </c>
      <c r="V2467" s="202" t="s">
        <v>422</v>
      </c>
      <c r="W2467" s="202"/>
      <c r="X2467" s="202"/>
      <c r="Y2467" s="202"/>
      <c r="Z2467" s="193"/>
      <c r="AA2467" s="193" t="s">
        <v>362</v>
      </c>
      <c r="AB2467" s="203"/>
      <c r="AC2467" s="204" t="str">
        <f t="shared" si="240"/>
        <v>CLOSE</v>
      </c>
      <c r="AD2467" s="47" t="str">
        <f t="array" ref="AD2467">IF(D2467="","",INDEX(HM_Unit!$D$1:$AE$1,MATCH(C2467,HM_Unit!$D$2:$AE$2,0)))</f>
        <v/>
      </c>
      <c r="AE2467" s="46"/>
      <c r="AF2467" s="46"/>
      <c r="AG2467" s="46"/>
      <c r="AH2467" s="46"/>
      <c r="AI2467" s="46"/>
      <c r="AJ2467" s="46"/>
      <c r="AK2467" s="46"/>
    </row>
    <row r="2468" spans="1:37" ht="12" customHeight="1">
      <c r="A2468" s="46" t="str">
        <f>IFERROR(VLOOKUP(D2468,Sort!B:D,3,0),"")</f>
        <v/>
      </c>
      <c r="B2468" s="190" t="str">
        <f t="shared" si="234"/>
        <v>0CLOSE</v>
      </c>
      <c r="C2468" s="196"/>
      <c r="D2468" s="193"/>
      <c r="E2468" s="193" t="str">
        <f>IFERROR(VLOOKUP(D2468,Sort!B:C,2,0),"")</f>
        <v/>
      </c>
      <c r="F2468" s="194"/>
      <c r="G2468" s="195" t="str">
        <f t="shared" si="235"/>
        <v/>
      </c>
      <c r="H2468" s="243"/>
      <c r="I2468" s="197"/>
      <c r="J2468" s="243"/>
      <c r="K2468" s="197"/>
      <c r="L2468" s="198" t="str">
        <f t="shared" si="236"/>
        <v/>
      </c>
      <c r="M2468" s="199" t="str">
        <f t="shared" si="237"/>
        <v/>
      </c>
      <c r="N2468" s="200" t="str">
        <f t="shared" si="238"/>
        <v xml:space="preserve"> </v>
      </c>
      <c r="O2468" s="201"/>
      <c r="P2468" s="201"/>
      <c r="Q2468" s="202"/>
      <c r="R2468" s="202"/>
      <c r="S2468" s="202"/>
      <c r="T2468" s="193" t="str">
        <f>IFERROR(VLOOKUP(S2468,Sort!E:F,2,0),"")</f>
        <v/>
      </c>
      <c r="U2468" s="115" t="str">
        <f t="shared" si="239"/>
        <v/>
      </c>
      <c r="V2468" s="202" t="s">
        <v>422</v>
      </c>
      <c r="W2468" s="202"/>
      <c r="X2468" s="202"/>
      <c r="Y2468" s="202"/>
      <c r="Z2468" s="193"/>
      <c r="AA2468" s="193" t="s">
        <v>362</v>
      </c>
      <c r="AB2468" s="203"/>
      <c r="AC2468" s="204" t="str">
        <f t="shared" si="240"/>
        <v>CLOSE</v>
      </c>
      <c r="AD2468" s="47" t="str">
        <f t="array" ref="AD2468">IF(D2468="","",INDEX(HM_Unit!$D$1:$AE$1,MATCH(C2468,HM_Unit!$D$2:$AE$2,0)))</f>
        <v/>
      </c>
      <c r="AE2468" s="46"/>
      <c r="AF2468" s="46"/>
      <c r="AG2468" s="46"/>
      <c r="AH2468" s="46"/>
      <c r="AI2468" s="46"/>
      <c r="AJ2468" s="46"/>
      <c r="AK2468" s="46"/>
    </row>
    <row r="2469" spans="1:37" ht="12" customHeight="1">
      <c r="A2469" s="46" t="str">
        <f>IFERROR(VLOOKUP(D2469,Sort!B:D,3,0),"")</f>
        <v/>
      </c>
      <c r="B2469" s="190" t="str">
        <f t="shared" si="234"/>
        <v>0CLOSE</v>
      </c>
      <c r="C2469" s="196"/>
      <c r="D2469" s="193"/>
      <c r="E2469" s="193" t="str">
        <f>IFERROR(VLOOKUP(D2469,Sort!B:C,2,0),"")</f>
        <v/>
      </c>
      <c r="F2469" s="194"/>
      <c r="G2469" s="195" t="str">
        <f t="shared" si="235"/>
        <v/>
      </c>
      <c r="H2469" s="243"/>
      <c r="I2469" s="197"/>
      <c r="J2469" s="243"/>
      <c r="K2469" s="197"/>
      <c r="L2469" s="198" t="str">
        <f t="shared" si="236"/>
        <v/>
      </c>
      <c r="M2469" s="199" t="str">
        <f t="shared" si="237"/>
        <v/>
      </c>
      <c r="N2469" s="200" t="str">
        <f t="shared" si="238"/>
        <v xml:space="preserve"> </v>
      </c>
      <c r="O2469" s="201"/>
      <c r="P2469" s="201"/>
      <c r="Q2469" s="202"/>
      <c r="R2469" s="202"/>
      <c r="S2469" s="202"/>
      <c r="T2469" s="193" t="str">
        <f>IFERROR(VLOOKUP(S2469,Sort!E:F,2,0),"")</f>
        <v/>
      </c>
      <c r="U2469" s="115" t="str">
        <f t="shared" si="239"/>
        <v/>
      </c>
      <c r="V2469" s="202" t="s">
        <v>422</v>
      </c>
      <c r="W2469" s="202"/>
      <c r="X2469" s="202"/>
      <c r="Y2469" s="202"/>
      <c r="Z2469" s="193"/>
      <c r="AA2469" s="193" t="s">
        <v>362</v>
      </c>
      <c r="AB2469" s="203"/>
      <c r="AC2469" s="204" t="str">
        <f t="shared" si="240"/>
        <v>CLOSE</v>
      </c>
      <c r="AD2469" s="47" t="str">
        <f t="array" ref="AD2469">IF(D2469="","",INDEX(HM_Unit!$D$1:$AE$1,MATCH(C2469,HM_Unit!$D$2:$AE$2,0)))</f>
        <v/>
      </c>
      <c r="AE2469" s="46"/>
      <c r="AF2469" s="46"/>
      <c r="AG2469" s="46"/>
      <c r="AH2469" s="46"/>
      <c r="AI2469" s="46"/>
      <c r="AJ2469" s="46"/>
      <c r="AK2469" s="46"/>
    </row>
    <row r="2470" spans="1:37" ht="12" customHeight="1">
      <c r="A2470" s="46" t="str">
        <f>IFERROR(VLOOKUP(D2470,Sort!B:D,3,0),"")</f>
        <v/>
      </c>
      <c r="B2470" s="190" t="str">
        <f t="shared" si="234"/>
        <v>0CLOSE</v>
      </c>
      <c r="C2470" s="196"/>
      <c r="D2470" s="193"/>
      <c r="E2470" s="193" t="str">
        <f>IFERROR(VLOOKUP(D2470,Sort!B:C,2,0),"")</f>
        <v/>
      </c>
      <c r="F2470" s="194"/>
      <c r="G2470" s="195" t="str">
        <f t="shared" si="235"/>
        <v/>
      </c>
      <c r="H2470" s="243"/>
      <c r="I2470" s="197"/>
      <c r="J2470" s="243"/>
      <c r="K2470" s="197"/>
      <c r="L2470" s="198" t="str">
        <f t="shared" si="236"/>
        <v/>
      </c>
      <c r="M2470" s="199" t="str">
        <f t="shared" si="237"/>
        <v/>
      </c>
      <c r="N2470" s="200" t="str">
        <f t="shared" si="238"/>
        <v xml:space="preserve"> </v>
      </c>
      <c r="O2470" s="201"/>
      <c r="P2470" s="201"/>
      <c r="Q2470" s="202"/>
      <c r="R2470" s="202"/>
      <c r="S2470" s="202"/>
      <c r="T2470" s="193" t="str">
        <f>IFERROR(VLOOKUP(S2470,Sort!E:F,2,0),"")</f>
        <v/>
      </c>
      <c r="U2470" s="115" t="str">
        <f t="shared" si="239"/>
        <v/>
      </c>
      <c r="V2470" s="202" t="s">
        <v>422</v>
      </c>
      <c r="W2470" s="202"/>
      <c r="X2470" s="202"/>
      <c r="Y2470" s="202"/>
      <c r="Z2470" s="193"/>
      <c r="AA2470" s="193" t="s">
        <v>362</v>
      </c>
      <c r="AB2470" s="203"/>
      <c r="AC2470" s="204" t="str">
        <f t="shared" si="240"/>
        <v>CLOSE</v>
      </c>
      <c r="AD2470" s="47" t="str">
        <f t="array" ref="AD2470">IF(D2470="","",INDEX(HM_Unit!$D$1:$AE$1,MATCH(C2470,HM_Unit!$D$2:$AE$2,0)))</f>
        <v/>
      </c>
      <c r="AE2470" s="46"/>
      <c r="AF2470" s="46"/>
      <c r="AG2470" s="46"/>
      <c r="AH2470" s="46"/>
      <c r="AI2470" s="46"/>
      <c r="AJ2470" s="46"/>
      <c r="AK2470" s="46"/>
    </row>
    <row r="2471" spans="1:37" ht="12" customHeight="1">
      <c r="A2471" s="46" t="str">
        <f>IFERROR(VLOOKUP(D2471,Sort!B:D,3,0),"")</f>
        <v/>
      </c>
      <c r="B2471" s="190" t="str">
        <f t="shared" si="234"/>
        <v>0CLOSE</v>
      </c>
      <c r="C2471" s="196"/>
      <c r="D2471" s="193"/>
      <c r="E2471" s="193" t="str">
        <f>IFERROR(VLOOKUP(D2471,Sort!B:C,2,0),"")</f>
        <v/>
      </c>
      <c r="F2471" s="194"/>
      <c r="G2471" s="195" t="str">
        <f t="shared" si="235"/>
        <v/>
      </c>
      <c r="H2471" s="243"/>
      <c r="I2471" s="197"/>
      <c r="J2471" s="243"/>
      <c r="K2471" s="197"/>
      <c r="L2471" s="198" t="str">
        <f t="shared" si="236"/>
        <v/>
      </c>
      <c r="M2471" s="199" t="str">
        <f t="shared" si="237"/>
        <v/>
      </c>
      <c r="N2471" s="200" t="str">
        <f t="shared" si="238"/>
        <v xml:space="preserve"> </v>
      </c>
      <c r="O2471" s="201"/>
      <c r="P2471" s="201"/>
      <c r="Q2471" s="202"/>
      <c r="R2471" s="202"/>
      <c r="S2471" s="202"/>
      <c r="T2471" s="193" t="str">
        <f>IFERROR(VLOOKUP(S2471,Sort!E:F,2,0),"")</f>
        <v/>
      </c>
      <c r="U2471" s="115" t="str">
        <f t="shared" si="239"/>
        <v/>
      </c>
      <c r="V2471" s="202" t="s">
        <v>422</v>
      </c>
      <c r="W2471" s="202"/>
      <c r="X2471" s="202"/>
      <c r="Y2471" s="202"/>
      <c r="Z2471" s="193"/>
      <c r="AA2471" s="193" t="s">
        <v>362</v>
      </c>
      <c r="AB2471" s="203"/>
      <c r="AC2471" s="204" t="str">
        <f t="shared" si="240"/>
        <v>CLOSE</v>
      </c>
      <c r="AD2471" s="47" t="str">
        <f t="array" ref="AD2471">IF(D2471="","",INDEX(HM_Unit!$D$1:$AE$1,MATCH(C2471,HM_Unit!$D$2:$AE$2,0)))</f>
        <v/>
      </c>
      <c r="AE2471" s="46"/>
      <c r="AF2471" s="46"/>
      <c r="AG2471" s="46"/>
      <c r="AH2471" s="46"/>
      <c r="AI2471" s="46"/>
      <c r="AJ2471" s="46"/>
      <c r="AK2471" s="46"/>
    </row>
    <row r="2472" spans="1:37" ht="12" customHeight="1">
      <c r="A2472" s="46" t="str">
        <f>IFERROR(VLOOKUP(D2472,Sort!B:D,3,0),"")</f>
        <v/>
      </c>
      <c r="B2472" s="190" t="str">
        <f t="shared" si="234"/>
        <v>0CLOSE</v>
      </c>
      <c r="C2472" s="196"/>
      <c r="D2472" s="193"/>
      <c r="E2472" s="193" t="str">
        <f>IFERROR(VLOOKUP(D2472,Sort!B:C,2,0),"")</f>
        <v/>
      </c>
      <c r="F2472" s="194"/>
      <c r="G2472" s="195" t="str">
        <f t="shared" si="235"/>
        <v/>
      </c>
      <c r="H2472" s="243"/>
      <c r="I2472" s="197"/>
      <c r="J2472" s="243"/>
      <c r="K2472" s="197"/>
      <c r="L2472" s="198" t="str">
        <f t="shared" si="236"/>
        <v/>
      </c>
      <c r="M2472" s="199" t="str">
        <f t="shared" si="237"/>
        <v/>
      </c>
      <c r="N2472" s="200" t="str">
        <f t="shared" si="238"/>
        <v xml:space="preserve"> </v>
      </c>
      <c r="O2472" s="201"/>
      <c r="P2472" s="201"/>
      <c r="Q2472" s="202"/>
      <c r="R2472" s="202"/>
      <c r="S2472" s="202"/>
      <c r="T2472" s="193" t="str">
        <f>IFERROR(VLOOKUP(S2472,Sort!E:F,2,0),"")</f>
        <v/>
      </c>
      <c r="U2472" s="115" t="str">
        <f t="shared" si="239"/>
        <v/>
      </c>
      <c r="V2472" s="202" t="s">
        <v>422</v>
      </c>
      <c r="W2472" s="202"/>
      <c r="X2472" s="202"/>
      <c r="Y2472" s="202"/>
      <c r="Z2472" s="193"/>
      <c r="AA2472" s="193" t="s">
        <v>362</v>
      </c>
      <c r="AB2472" s="203"/>
      <c r="AC2472" s="204" t="str">
        <f t="shared" si="240"/>
        <v>CLOSE</v>
      </c>
      <c r="AD2472" s="47" t="str">
        <f t="array" ref="AD2472">IF(D2472="","",INDEX(HM_Unit!$D$1:$AE$1,MATCH(C2472,HM_Unit!$D$2:$AE$2,0)))</f>
        <v/>
      </c>
      <c r="AE2472" s="46"/>
      <c r="AF2472" s="46"/>
      <c r="AG2472" s="46"/>
      <c r="AH2472" s="46"/>
      <c r="AI2472" s="46"/>
      <c r="AJ2472" s="46"/>
      <c r="AK2472" s="46"/>
    </row>
    <row r="2473" spans="1:37" ht="12" customHeight="1">
      <c r="A2473" s="46" t="str">
        <f>IFERROR(VLOOKUP(D2473,Sort!B:D,3,0),"")</f>
        <v/>
      </c>
      <c r="B2473" s="190" t="str">
        <f t="shared" si="234"/>
        <v>0CLOSE</v>
      </c>
      <c r="C2473" s="196"/>
      <c r="D2473" s="193"/>
      <c r="E2473" s="193" t="str">
        <f>IFERROR(VLOOKUP(D2473,Sort!B:C,2,0),"")</f>
        <v/>
      </c>
      <c r="F2473" s="194"/>
      <c r="G2473" s="195" t="str">
        <f t="shared" si="235"/>
        <v/>
      </c>
      <c r="H2473" s="243"/>
      <c r="I2473" s="197"/>
      <c r="J2473" s="243"/>
      <c r="K2473" s="197"/>
      <c r="L2473" s="198" t="str">
        <f t="shared" si="236"/>
        <v/>
      </c>
      <c r="M2473" s="199" t="str">
        <f t="shared" si="237"/>
        <v/>
      </c>
      <c r="N2473" s="200" t="str">
        <f t="shared" si="238"/>
        <v xml:space="preserve"> </v>
      </c>
      <c r="O2473" s="201"/>
      <c r="P2473" s="201"/>
      <c r="Q2473" s="202"/>
      <c r="R2473" s="202"/>
      <c r="S2473" s="202"/>
      <c r="T2473" s="193" t="str">
        <f>IFERROR(VLOOKUP(S2473,Sort!E:F,2,0),"")</f>
        <v/>
      </c>
      <c r="U2473" s="115" t="str">
        <f t="shared" si="239"/>
        <v/>
      </c>
      <c r="V2473" s="202" t="s">
        <v>422</v>
      </c>
      <c r="W2473" s="202"/>
      <c r="X2473" s="202"/>
      <c r="Y2473" s="202"/>
      <c r="Z2473" s="193"/>
      <c r="AA2473" s="193" t="s">
        <v>362</v>
      </c>
      <c r="AB2473" s="203"/>
      <c r="AC2473" s="204" t="str">
        <f t="shared" si="240"/>
        <v>CLOSE</v>
      </c>
      <c r="AD2473" s="47" t="str">
        <f t="array" ref="AD2473">IF(D2473="","",INDEX(HM_Unit!$D$1:$AE$1,MATCH(C2473,HM_Unit!$D$2:$AE$2,0)))</f>
        <v/>
      </c>
      <c r="AE2473" s="46"/>
      <c r="AF2473" s="46"/>
      <c r="AG2473" s="46"/>
      <c r="AH2473" s="46"/>
      <c r="AI2473" s="46"/>
      <c r="AJ2473" s="46"/>
      <c r="AK2473" s="46"/>
    </row>
    <row r="2474" spans="1:37" ht="12" customHeight="1">
      <c r="A2474" s="46" t="str">
        <f>IFERROR(VLOOKUP(D2474,Sort!B:D,3,0),"")</f>
        <v/>
      </c>
      <c r="B2474" s="190" t="str">
        <f t="shared" si="234"/>
        <v>0CLOSE</v>
      </c>
      <c r="C2474" s="196"/>
      <c r="D2474" s="193"/>
      <c r="E2474" s="193" t="str">
        <f>IFERROR(VLOOKUP(D2474,Sort!B:C,2,0),"")</f>
        <v/>
      </c>
      <c r="F2474" s="194"/>
      <c r="G2474" s="195" t="str">
        <f t="shared" si="235"/>
        <v/>
      </c>
      <c r="H2474" s="243"/>
      <c r="I2474" s="197"/>
      <c r="J2474" s="243"/>
      <c r="K2474" s="197"/>
      <c r="L2474" s="198" t="str">
        <f t="shared" si="236"/>
        <v/>
      </c>
      <c r="M2474" s="199" t="str">
        <f t="shared" si="237"/>
        <v/>
      </c>
      <c r="N2474" s="200" t="str">
        <f t="shared" si="238"/>
        <v xml:space="preserve"> </v>
      </c>
      <c r="O2474" s="201"/>
      <c r="P2474" s="201"/>
      <c r="Q2474" s="202"/>
      <c r="R2474" s="202"/>
      <c r="S2474" s="202"/>
      <c r="T2474" s="193" t="str">
        <f>IFERROR(VLOOKUP(S2474,Sort!E:F,2,0),"")</f>
        <v/>
      </c>
      <c r="U2474" s="115" t="str">
        <f t="shared" si="239"/>
        <v/>
      </c>
      <c r="V2474" s="202" t="s">
        <v>422</v>
      </c>
      <c r="W2474" s="202"/>
      <c r="X2474" s="202"/>
      <c r="Y2474" s="202"/>
      <c r="Z2474" s="193"/>
      <c r="AA2474" s="193" t="s">
        <v>362</v>
      </c>
      <c r="AB2474" s="203"/>
      <c r="AC2474" s="204" t="str">
        <f t="shared" si="240"/>
        <v>CLOSE</v>
      </c>
      <c r="AD2474" s="47" t="str">
        <f t="array" ref="AD2474">IF(D2474="","",INDEX(HM_Unit!$D$1:$AE$1,MATCH(C2474,HM_Unit!$D$2:$AE$2,0)))</f>
        <v/>
      </c>
      <c r="AE2474" s="46"/>
      <c r="AF2474" s="46"/>
      <c r="AG2474" s="46"/>
      <c r="AH2474" s="46"/>
      <c r="AI2474" s="46"/>
      <c r="AJ2474" s="46"/>
      <c r="AK2474" s="46"/>
    </row>
    <row r="2475" spans="1:37" ht="12" customHeight="1">
      <c r="A2475" s="46" t="str">
        <f>IFERROR(VLOOKUP(D2475,Sort!B:D,3,0),"")</f>
        <v/>
      </c>
      <c r="B2475" s="190" t="str">
        <f t="shared" si="234"/>
        <v>0CLOSE</v>
      </c>
      <c r="C2475" s="196"/>
      <c r="D2475" s="193"/>
      <c r="E2475" s="193" t="str">
        <f>IFERROR(VLOOKUP(D2475,Sort!B:C,2,0),"")</f>
        <v/>
      </c>
      <c r="F2475" s="194"/>
      <c r="G2475" s="195" t="str">
        <f t="shared" si="235"/>
        <v/>
      </c>
      <c r="H2475" s="243"/>
      <c r="I2475" s="197"/>
      <c r="J2475" s="243"/>
      <c r="K2475" s="197"/>
      <c r="L2475" s="198" t="str">
        <f t="shared" si="236"/>
        <v/>
      </c>
      <c r="M2475" s="199" t="str">
        <f t="shared" si="237"/>
        <v/>
      </c>
      <c r="N2475" s="200" t="str">
        <f t="shared" si="238"/>
        <v xml:space="preserve"> </v>
      </c>
      <c r="O2475" s="201"/>
      <c r="P2475" s="201"/>
      <c r="Q2475" s="202"/>
      <c r="R2475" s="202"/>
      <c r="S2475" s="202"/>
      <c r="T2475" s="193" t="str">
        <f>IFERROR(VLOOKUP(S2475,Sort!E:F,2,0),"")</f>
        <v/>
      </c>
      <c r="U2475" s="115" t="str">
        <f t="shared" si="239"/>
        <v/>
      </c>
      <c r="V2475" s="202" t="s">
        <v>422</v>
      </c>
      <c r="W2475" s="202"/>
      <c r="X2475" s="202"/>
      <c r="Y2475" s="202"/>
      <c r="Z2475" s="193"/>
      <c r="AA2475" s="193" t="s">
        <v>362</v>
      </c>
      <c r="AB2475" s="203"/>
      <c r="AC2475" s="204" t="str">
        <f t="shared" si="240"/>
        <v>CLOSE</v>
      </c>
      <c r="AD2475" s="47" t="str">
        <f t="array" ref="AD2475">IF(D2475="","",INDEX(HM_Unit!$D$1:$AE$1,MATCH(C2475,HM_Unit!$D$2:$AE$2,0)))</f>
        <v/>
      </c>
      <c r="AE2475" s="46"/>
      <c r="AF2475" s="46"/>
      <c r="AG2475" s="46"/>
      <c r="AH2475" s="46"/>
      <c r="AI2475" s="46"/>
      <c r="AJ2475" s="46"/>
      <c r="AK2475" s="46"/>
    </row>
    <row r="2476" spans="1:37" ht="12" customHeight="1">
      <c r="A2476" s="46" t="str">
        <f>IFERROR(VLOOKUP(D2476,Sort!B:D,3,0),"")</f>
        <v/>
      </c>
      <c r="B2476" s="190" t="str">
        <f t="shared" si="234"/>
        <v>0CLOSE</v>
      </c>
      <c r="C2476" s="196"/>
      <c r="D2476" s="193"/>
      <c r="E2476" s="193" t="str">
        <f>IFERROR(VLOOKUP(D2476,Sort!B:C,2,0),"")</f>
        <v/>
      </c>
      <c r="F2476" s="194"/>
      <c r="G2476" s="195" t="str">
        <f t="shared" si="235"/>
        <v/>
      </c>
      <c r="H2476" s="243"/>
      <c r="I2476" s="197"/>
      <c r="J2476" s="243"/>
      <c r="K2476" s="197"/>
      <c r="L2476" s="198" t="str">
        <f t="shared" si="236"/>
        <v/>
      </c>
      <c r="M2476" s="199" t="str">
        <f t="shared" si="237"/>
        <v/>
      </c>
      <c r="N2476" s="200" t="str">
        <f t="shared" si="238"/>
        <v xml:space="preserve"> </v>
      </c>
      <c r="O2476" s="201"/>
      <c r="P2476" s="201"/>
      <c r="Q2476" s="202"/>
      <c r="R2476" s="202"/>
      <c r="S2476" s="202"/>
      <c r="T2476" s="193" t="str">
        <f>IFERROR(VLOOKUP(S2476,Sort!E:F,2,0),"")</f>
        <v/>
      </c>
      <c r="U2476" s="115" t="str">
        <f t="shared" si="239"/>
        <v/>
      </c>
      <c r="V2476" s="202" t="s">
        <v>422</v>
      </c>
      <c r="W2476" s="202"/>
      <c r="X2476" s="202"/>
      <c r="Y2476" s="202"/>
      <c r="Z2476" s="193"/>
      <c r="AA2476" s="193" t="s">
        <v>362</v>
      </c>
      <c r="AB2476" s="203"/>
      <c r="AC2476" s="204" t="str">
        <f t="shared" si="240"/>
        <v>CLOSE</v>
      </c>
      <c r="AD2476" s="47" t="str">
        <f t="array" ref="AD2476">IF(D2476="","",INDEX(HM_Unit!$D$1:$AE$1,MATCH(C2476,HM_Unit!$D$2:$AE$2,0)))</f>
        <v/>
      </c>
      <c r="AE2476" s="46"/>
      <c r="AF2476" s="46"/>
      <c r="AG2476" s="46"/>
      <c r="AH2476" s="46"/>
      <c r="AI2476" s="46"/>
      <c r="AJ2476" s="46"/>
      <c r="AK2476" s="46"/>
    </row>
    <row r="2477" spans="1:37" ht="12" customHeight="1">
      <c r="A2477" s="46" t="str">
        <f>IFERROR(VLOOKUP(D2477,Sort!B:D,3,0),"")</f>
        <v/>
      </c>
      <c r="B2477" s="190" t="str">
        <f t="shared" si="234"/>
        <v>0CLOSE</v>
      </c>
      <c r="C2477" s="196"/>
      <c r="D2477" s="193"/>
      <c r="E2477" s="193" t="str">
        <f>IFERROR(VLOOKUP(D2477,Sort!B:C,2,0),"")</f>
        <v/>
      </c>
      <c r="F2477" s="194"/>
      <c r="G2477" s="195" t="str">
        <f t="shared" si="235"/>
        <v/>
      </c>
      <c r="H2477" s="243"/>
      <c r="I2477" s="197"/>
      <c r="J2477" s="243"/>
      <c r="K2477" s="197"/>
      <c r="L2477" s="198" t="str">
        <f t="shared" si="236"/>
        <v/>
      </c>
      <c r="M2477" s="199" t="str">
        <f t="shared" si="237"/>
        <v/>
      </c>
      <c r="N2477" s="200" t="str">
        <f t="shared" si="238"/>
        <v xml:space="preserve"> </v>
      </c>
      <c r="O2477" s="201"/>
      <c r="P2477" s="201"/>
      <c r="Q2477" s="202"/>
      <c r="R2477" s="202"/>
      <c r="S2477" s="202"/>
      <c r="T2477" s="193" t="str">
        <f>IFERROR(VLOOKUP(S2477,Sort!E:F,2,0),"")</f>
        <v/>
      </c>
      <c r="U2477" s="115" t="str">
        <f t="shared" si="239"/>
        <v/>
      </c>
      <c r="V2477" s="202" t="s">
        <v>422</v>
      </c>
      <c r="W2477" s="202"/>
      <c r="X2477" s="202"/>
      <c r="Y2477" s="202"/>
      <c r="Z2477" s="193"/>
      <c r="AA2477" s="193" t="s">
        <v>362</v>
      </c>
      <c r="AB2477" s="203"/>
      <c r="AC2477" s="204" t="str">
        <f t="shared" si="240"/>
        <v>CLOSE</v>
      </c>
      <c r="AD2477" s="47" t="str">
        <f t="array" ref="AD2477">IF(D2477="","",INDEX(HM_Unit!$D$1:$AE$1,MATCH(C2477,HM_Unit!$D$2:$AE$2,0)))</f>
        <v/>
      </c>
      <c r="AE2477" s="46"/>
      <c r="AF2477" s="46"/>
      <c r="AG2477" s="46"/>
      <c r="AH2477" s="46"/>
      <c r="AI2477" s="46"/>
      <c r="AJ2477" s="46"/>
      <c r="AK2477" s="46"/>
    </row>
    <row r="2478" spans="1:37" ht="12" customHeight="1">
      <c r="A2478" s="46" t="str">
        <f>IFERROR(VLOOKUP(D2478,Sort!B:D,3,0),"")</f>
        <v/>
      </c>
      <c r="B2478" s="190" t="str">
        <f t="shared" si="234"/>
        <v>0CLOSE</v>
      </c>
      <c r="C2478" s="196"/>
      <c r="D2478" s="193"/>
      <c r="E2478" s="193" t="str">
        <f>IFERROR(VLOOKUP(D2478,Sort!B:C,2,0),"")</f>
        <v/>
      </c>
      <c r="F2478" s="194"/>
      <c r="G2478" s="195" t="str">
        <f t="shared" si="235"/>
        <v/>
      </c>
      <c r="H2478" s="243"/>
      <c r="I2478" s="197"/>
      <c r="J2478" s="243"/>
      <c r="K2478" s="197"/>
      <c r="L2478" s="198" t="str">
        <f t="shared" si="236"/>
        <v/>
      </c>
      <c r="M2478" s="199" t="str">
        <f t="shared" si="237"/>
        <v/>
      </c>
      <c r="N2478" s="200" t="str">
        <f t="shared" si="238"/>
        <v xml:space="preserve"> </v>
      </c>
      <c r="O2478" s="201"/>
      <c r="P2478" s="201"/>
      <c r="Q2478" s="202"/>
      <c r="R2478" s="202"/>
      <c r="S2478" s="202"/>
      <c r="T2478" s="193" t="str">
        <f>IFERROR(VLOOKUP(S2478,Sort!E:F,2,0),"")</f>
        <v/>
      </c>
      <c r="U2478" s="115" t="str">
        <f t="shared" si="239"/>
        <v/>
      </c>
      <c r="V2478" s="202" t="s">
        <v>422</v>
      </c>
      <c r="W2478" s="202"/>
      <c r="X2478" s="202"/>
      <c r="Y2478" s="202"/>
      <c r="Z2478" s="193"/>
      <c r="AA2478" s="193" t="s">
        <v>362</v>
      </c>
      <c r="AB2478" s="203"/>
      <c r="AC2478" s="204" t="str">
        <f t="shared" si="240"/>
        <v>CLOSE</v>
      </c>
      <c r="AD2478" s="47" t="str">
        <f t="array" ref="AD2478">IF(D2478="","",INDEX(HM_Unit!$D$1:$AE$1,MATCH(C2478,HM_Unit!$D$2:$AE$2,0)))</f>
        <v/>
      </c>
      <c r="AE2478" s="46"/>
      <c r="AF2478" s="46"/>
      <c r="AG2478" s="46"/>
      <c r="AH2478" s="46"/>
      <c r="AI2478" s="46"/>
      <c r="AJ2478" s="46"/>
      <c r="AK2478" s="46"/>
    </row>
    <row r="2479" spans="1:37" ht="12" customHeight="1">
      <c r="A2479" s="46" t="str">
        <f>IFERROR(VLOOKUP(D2479,Sort!B:D,3,0),"")</f>
        <v/>
      </c>
      <c r="B2479" s="190" t="str">
        <f t="shared" si="234"/>
        <v>0CLOSE</v>
      </c>
      <c r="C2479" s="196"/>
      <c r="D2479" s="193"/>
      <c r="E2479" s="193" t="str">
        <f>IFERROR(VLOOKUP(D2479,Sort!B:C,2,0),"")</f>
        <v/>
      </c>
      <c r="F2479" s="194"/>
      <c r="G2479" s="195" t="str">
        <f t="shared" si="235"/>
        <v/>
      </c>
      <c r="H2479" s="243"/>
      <c r="I2479" s="197"/>
      <c r="J2479" s="243"/>
      <c r="K2479" s="197"/>
      <c r="L2479" s="198" t="str">
        <f t="shared" si="236"/>
        <v/>
      </c>
      <c r="M2479" s="199" t="str">
        <f t="shared" si="237"/>
        <v/>
      </c>
      <c r="N2479" s="200" t="str">
        <f t="shared" si="238"/>
        <v xml:space="preserve"> </v>
      </c>
      <c r="O2479" s="201"/>
      <c r="P2479" s="201"/>
      <c r="Q2479" s="202"/>
      <c r="R2479" s="202"/>
      <c r="S2479" s="202"/>
      <c r="T2479" s="193" t="str">
        <f>IFERROR(VLOOKUP(S2479,Sort!E:F,2,0),"")</f>
        <v/>
      </c>
      <c r="U2479" s="115" t="str">
        <f t="shared" si="239"/>
        <v/>
      </c>
      <c r="V2479" s="202" t="s">
        <v>422</v>
      </c>
      <c r="W2479" s="202"/>
      <c r="X2479" s="202"/>
      <c r="Y2479" s="202"/>
      <c r="Z2479" s="193"/>
      <c r="AA2479" s="193" t="s">
        <v>362</v>
      </c>
      <c r="AB2479" s="203"/>
      <c r="AC2479" s="204" t="str">
        <f t="shared" si="240"/>
        <v>CLOSE</v>
      </c>
      <c r="AD2479" s="47" t="str">
        <f t="array" ref="AD2479">IF(D2479="","",INDEX(HM_Unit!$D$1:$AE$1,MATCH(C2479,HM_Unit!$D$2:$AE$2,0)))</f>
        <v/>
      </c>
      <c r="AE2479" s="46"/>
      <c r="AF2479" s="46"/>
      <c r="AG2479" s="46"/>
      <c r="AH2479" s="46"/>
      <c r="AI2479" s="46"/>
      <c r="AJ2479" s="46"/>
      <c r="AK2479" s="46"/>
    </row>
    <row r="2480" spans="1:37" ht="12" customHeight="1">
      <c r="A2480" s="46" t="str">
        <f>IFERROR(VLOOKUP(D2480,Sort!B:D,3,0),"")</f>
        <v/>
      </c>
      <c r="B2480" s="190" t="str">
        <f t="shared" si="234"/>
        <v>0CLOSE</v>
      </c>
      <c r="C2480" s="196"/>
      <c r="D2480" s="193"/>
      <c r="E2480" s="193" t="str">
        <f>IFERROR(VLOOKUP(D2480,Sort!B:C,2,0),"")</f>
        <v/>
      </c>
      <c r="F2480" s="194"/>
      <c r="G2480" s="195" t="str">
        <f t="shared" si="235"/>
        <v/>
      </c>
      <c r="H2480" s="243"/>
      <c r="I2480" s="197"/>
      <c r="J2480" s="243"/>
      <c r="K2480" s="197"/>
      <c r="L2480" s="198" t="str">
        <f t="shared" si="236"/>
        <v/>
      </c>
      <c r="M2480" s="199" t="str">
        <f t="shared" si="237"/>
        <v/>
      </c>
      <c r="N2480" s="200" t="str">
        <f t="shared" si="238"/>
        <v xml:space="preserve"> </v>
      </c>
      <c r="O2480" s="201"/>
      <c r="P2480" s="201"/>
      <c r="Q2480" s="202"/>
      <c r="R2480" s="202"/>
      <c r="S2480" s="202"/>
      <c r="T2480" s="193" t="str">
        <f>IFERROR(VLOOKUP(S2480,Sort!E:F,2,0),"")</f>
        <v/>
      </c>
      <c r="U2480" s="115" t="str">
        <f t="shared" si="239"/>
        <v/>
      </c>
      <c r="V2480" s="202" t="s">
        <v>422</v>
      </c>
      <c r="W2480" s="202"/>
      <c r="X2480" s="202"/>
      <c r="Y2480" s="202"/>
      <c r="Z2480" s="193"/>
      <c r="AA2480" s="193" t="s">
        <v>362</v>
      </c>
      <c r="AB2480" s="203"/>
      <c r="AC2480" s="204" t="str">
        <f t="shared" si="240"/>
        <v>CLOSE</v>
      </c>
      <c r="AD2480" s="47" t="str">
        <f t="array" ref="AD2480">IF(D2480="","",INDEX(HM_Unit!$D$1:$AE$1,MATCH(C2480,HM_Unit!$D$2:$AE$2,0)))</f>
        <v/>
      </c>
      <c r="AE2480" s="46"/>
      <c r="AF2480" s="46"/>
      <c r="AG2480" s="46"/>
      <c r="AH2480" s="46"/>
      <c r="AI2480" s="46"/>
      <c r="AJ2480" s="46"/>
      <c r="AK2480" s="46"/>
    </row>
    <row r="2481" spans="1:37" ht="12" customHeight="1">
      <c r="A2481" s="46" t="str">
        <f>IFERROR(VLOOKUP(D2481,Sort!B:D,3,0),"")</f>
        <v/>
      </c>
      <c r="B2481" s="190" t="str">
        <f t="shared" si="234"/>
        <v>0CLOSE</v>
      </c>
      <c r="C2481" s="196"/>
      <c r="D2481" s="193"/>
      <c r="E2481" s="193" t="str">
        <f>IFERROR(VLOOKUP(D2481,Sort!B:C,2,0),"")</f>
        <v/>
      </c>
      <c r="F2481" s="194"/>
      <c r="G2481" s="195" t="str">
        <f t="shared" si="235"/>
        <v/>
      </c>
      <c r="H2481" s="243"/>
      <c r="I2481" s="197"/>
      <c r="J2481" s="243"/>
      <c r="K2481" s="197"/>
      <c r="L2481" s="198" t="str">
        <f t="shared" si="236"/>
        <v/>
      </c>
      <c r="M2481" s="199" t="str">
        <f t="shared" si="237"/>
        <v/>
      </c>
      <c r="N2481" s="200" t="str">
        <f t="shared" si="238"/>
        <v xml:space="preserve"> </v>
      </c>
      <c r="O2481" s="201"/>
      <c r="P2481" s="201"/>
      <c r="Q2481" s="202"/>
      <c r="R2481" s="202"/>
      <c r="S2481" s="202"/>
      <c r="T2481" s="193" t="str">
        <f>IFERROR(VLOOKUP(S2481,Sort!E:F,2,0),"")</f>
        <v/>
      </c>
      <c r="U2481" s="115" t="str">
        <f t="shared" si="239"/>
        <v/>
      </c>
      <c r="V2481" s="202" t="s">
        <v>422</v>
      </c>
      <c r="W2481" s="202"/>
      <c r="X2481" s="202"/>
      <c r="Y2481" s="202"/>
      <c r="Z2481" s="193"/>
      <c r="AA2481" s="193" t="s">
        <v>362</v>
      </c>
      <c r="AB2481" s="203"/>
      <c r="AC2481" s="204" t="str">
        <f t="shared" si="240"/>
        <v>CLOSE</v>
      </c>
      <c r="AD2481" s="47" t="str">
        <f t="array" ref="AD2481">IF(D2481="","",INDEX(HM_Unit!$D$1:$AE$1,MATCH(C2481,HM_Unit!$D$2:$AE$2,0)))</f>
        <v/>
      </c>
      <c r="AE2481" s="46"/>
      <c r="AF2481" s="46"/>
      <c r="AG2481" s="46"/>
      <c r="AH2481" s="46"/>
      <c r="AI2481" s="46"/>
      <c r="AJ2481" s="46"/>
      <c r="AK2481" s="46"/>
    </row>
    <row r="2482" spans="1:37" ht="12" customHeight="1">
      <c r="A2482" s="46" t="str">
        <f>IFERROR(VLOOKUP(D2482,Sort!B:D,3,0),"")</f>
        <v/>
      </c>
      <c r="B2482" s="190" t="str">
        <f t="shared" si="234"/>
        <v>0CLOSE</v>
      </c>
      <c r="C2482" s="196"/>
      <c r="D2482" s="193"/>
      <c r="E2482" s="193" t="str">
        <f>IFERROR(VLOOKUP(D2482,Sort!B:C,2,0),"")</f>
        <v/>
      </c>
      <c r="F2482" s="194"/>
      <c r="G2482" s="195" t="str">
        <f t="shared" si="235"/>
        <v/>
      </c>
      <c r="H2482" s="243"/>
      <c r="I2482" s="197"/>
      <c r="J2482" s="243"/>
      <c r="K2482" s="197"/>
      <c r="L2482" s="198" t="str">
        <f t="shared" si="236"/>
        <v/>
      </c>
      <c r="M2482" s="199" t="str">
        <f t="shared" si="237"/>
        <v/>
      </c>
      <c r="N2482" s="200" t="str">
        <f t="shared" si="238"/>
        <v xml:space="preserve"> </v>
      </c>
      <c r="O2482" s="201"/>
      <c r="P2482" s="201"/>
      <c r="Q2482" s="202"/>
      <c r="R2482" s="202"/>
      <c r="S2482" s="202"/>
      <c r="T2482" s="193" t="str">
        <f>IFERROR(VLOOKUP(S2482,Sort!E:F,2,0),"")</f>
        <v/>
      </c>
      <c r="U2482" s="115" t="str">
        <f t="shared" si="239"/>
        <v/>
      </c>
      <c r="V2482" s="202" t="s">
        <v>422</v>
      </c>
      <c r="W2482" s="202"/>
      <c r="X2482" s="202"/>
      <c r="Y2482" s="202"/>
      <c r="Z2482" s="193"/>
      <c r="AA2482" s="193" t="s">
        <v>362</v>
      </c>
      <c r="AB2482" s="203"/>
      <c r="AC2482" s="204" t="str">
        <f t="shared" si="240"/>
        <v>CLOSE</v>
      </c>
      <c r="AD2482" s="47" t="str">
        <f t="array" ref="AD2482">IF(D2482="","",INDEX(HM_Unit!$D$1:$AE$1,MATCH(C2482,HM_Unit!$D$2:$AE$2,0)))</f>
        <v/>
      </c>
      <c r="AE2482" s="46"/>
      <c r="AF2482" s="46"/>
      <c r="AG2482" s="46"/>
      <c r="AH2482" s="46"/>
      <c r="AI2482" s="46"/>
      <c r="AJ2482" s="46"/>
      <c r="AK2482" s="46"/>
    </row>
    <row r="2483" spans="1:37" ht="12" customHeight="1">
      <c r="A2483" s="46" t="str">
        <f>IFERROR(VLOOKUP(D2483,Sort!B:D,3,0),"")</f>
        <v/>
      </c>
      <c r="B2483" s="190" t="str">
        <f t="shared" si="234"/>
        <v>0CLOSE</v>
      </c>
      <c r="C2483" s="196"/>
      <c r="D2483" s="193"/>
      <c r="E2483" s="193" t="str">
        <f>IFERROR(VLOOKUP(D2483,Sort!B:C,2,0),"")</f>
        <v/>
      </c>
      <c r="F2483" s="194"/>
      <c r="G2483" s="195" t="str">
        <f t="shared" si="235"/>
        <v/>
      </c>
      <c r="H2483" s="243"/>
      <c r="I2483" s="197"/>
      <c r="J2483" s="243"/>
      <c r="K2483" s="197"/>
      <c r="L2483" s="198" t="str">
        <f t="shared" si="236"/>
        <v/>
      </c>
      <c r="M2483" s="199" t="str">
        <f t="shared" si="237"/>
        <v/>
      </c>
      <c r="N2483" s="200" t="str">
        <f t="shared" si="238"/>
        <v xml:space="preserve"> </v>
      </c>
      <c r="O2483" s="201"/>
      <c r="P2483" s="201"/>
      <c r="Q2483" s="202"/>
      <c r="R2483" s="202"/>
      <c r="S2483" s="202"/>
      <c r="T2483" s="193" t="str">
        <f>IFERROR(VLOOKUP(S2483,Sort!E:F,2,0),"")</f>
        <v/>
      </c>
      <c r="U2483" s="115" t="str">
        <f t="shared" si="239"/>
        <v/>
      </c>
      <c r="V2483" s="202" t="s">
        <v>422</v>
      </c>
      <c r="W2483" s="202"/>
      <c r="X2483" s="202"/>
      <c r="Y2483" s="202"/>
      <c r="Z2483" s="193"/>
      <c r="AA2483" s="193" t="s">
        <v>362</v>
      </c>
      <c r="AB2483" s="203"/>
      <c r="AC2483" s="204" t="str">
        <f t="shared" si="240"/>
        <v>CLOSE</v>
      </c>
      <c r="AD2483" s="47" t="str">
        <f t="array" ref="AD2483">IF(D2483="","",INDEX(HM_Unit!$D$1:$AE$1,MATCH(C2483,HM_Unit!$D$2:$AE$2,0)))</f>
        <v/>
      </c>
      <c r="AE2483" s="46"/>
      <c r="AF2483" s="46"/>
      <c r="AG2483" s="46"/>
      <c r="AH2483" s="46"/>
      <c r="AI2483" s="46"/>
      <c r="AJ2483" s="46"/>
      <c r="AK2483" s="46"/>
    </row>
    <row r="2484" spans="1:37" ht="12" customHeight="1">
      <c r="A2484" s="46" t="str">
        <f>IFERROR(VLOOKUP(D2484,Sort!B:D,3,0),"")</f>
        <v/>
      </c>
      <c r="B2484" s="190" t="str">
        <f t="shared" si="234"/>
        <v>0CLOSE</v>
      </c>
      <c r="C2484" s="196"/>
      <c r="D2484" s="193"/>
      <c r="E2484" s="193" t="str">
        <f>IFERROR(VLOOKUP(D2484,Sort!B:C,2,0),"")</f>
        <v/>
      </c>
      <c r="F2484" s="194"/>
      <c r="G2484" s="195" t="str">
        <f t="shared" si="235"/>
        <v/>
      </c>
      <c r="H2484" s="243"/>
      <c r="I2484" s="197"/>
      <c r="J2484" s="243"/>
      <c r="K2484" s="197"/>
      <c r="L2484" s="198" t="str">
        <f t="shared" si="236"/>
        <v/>
      </c>
      <c r="M2484" s="199" t="str">
        <f t="shared" si="237"/>
        <v/>
      </c>
      <c r="N2484" s="200" t="str">
        <f t="shared" si="238"/>
        <v xml:space="preserve"> </v>
      </c>
      <c r="O2484" s="201"/>
      <c r="P2484" s="201"/>
      <c r="Q2484" s="202"/>
      <c r="R2484" s="202"/>
      <c r="S2484" s="202"/>
      <c r="T2484" s="193" t="str">
        <f>IFERROR(VLOOKUP(S2484,Sort!E:F,2,0),"")</f>
        <v/>
      </c>
      <c r="U2484" s="115" t="str">
        <f t="shared" si="239"/>
        <v/>
      </c>
      <c r="V2484" s="202" t="s">
        <v>422</v>
      </c>
      <c r="W2484" s="202"/>
      <c r="X2484" s="202"/>
      <c r="Y2484" s="202"/>
      <c r="Z2484" s="193"/>
      <c r="AA2484" s="193" t="s">
        <v>362</v>
      </c>
      <c r="AB2484" s="203"/>
      <c r="AC2484" s="204" t="str">
        <f t="shared" si="240"/>
        <v>CLOSE</v>
      </c>
      <c r="AD2484" s="47" t="str">
        <f t="array" ref="AD2484">IF(D2484="","",INDEX(HM_Unit!$D$1:$AE$1,MATCH(C2484,HM_Unit!$D$2:$AE$2,0)))</f>
        <v/>
      </c>
      <c r="AE2484" s="46"/>
      <c r="AF2484" s="46"/>
      <c r="AG2484" s="46"/>
      <c r="AH2484" s="46"/>
      <c r="AI2484" s="46"/>
      <c r="AJ2484" s="46"/>
      <c r="AK2484" s="46"/>
    </row>
    <row r="2485" spans="1:37" ht="12" customHeight="1">
      <c r="A2485" s="46" t="str">
        <f>IFERROR(VLOOKUP(D2485,Sort!B:D,3,0),"")</f>
        <v/>
      </c>
      <c r="B2485" s="190" t="str">
        <f t="shared" si="234"/>
        <v>0CLOSE</v>
      </c>
      <c r="C2485" s="196"/>
      <c r="D2485" s="193"/>
      <c r="E2485" s="193" t="str">
        <f>IFERROR(VLOOKUP(D2485,Sort!B:C,2,0),"")</f>
        <v/>
      </c>
      <c r="F2485" s="194"/>
      <c r="G2485" s="195" t="str">
        <f t="shared" si="235"/>
        <v/>
      </c>
      <c r="H2485" s="243"/>
      <c r="I2485" s="197"/>
      <c r="J2485" s="243"/>
      <c r="K2485" s="197"/>
      <c r="L2485" s="198" t="str">
        <f t="shared" si="236"/>
        <v/>
      </c>
      <c r="M2485" s="199" t="str">
        <f t="shared" si="237"/>
        <v/>
      </c>
      <c r="N2485" s="200" t="str">
        <f t="shared" si="238"/>
        <v xml:space="preserve"> </v>
      </c>
      <c r="O2485" s="201"/>
      <c r="P2485" s="201"/>
      <c r="Q2485" s="202"/>
      <c r="R2485" s="202"/>
      <c r="S2485" s="202"/>
      <c r="T2485" s="193" t="str">
        <f>IFERROR(VLOOKUP(S2485,Sort!E:F,2,0),"")</f>
        <v/>
      </c>
      <c r="U2485" s="115" t="str">
        <f t="shared" si="239"/>
        <v/>
      </c>
      <c r="V2485" s="202" t="s">
        <v>422</v>
      </c>
      <c r="W2485" s="202"/>
      <c r="X2485" s="202"/>
      <c r="Y2485" s="202"/>
      <c r="Z2485" s="193"/>
      <c r="AA2485" s="193" t="s">
        <v>362</v>
      </c>
      <c r="AB2485" s="203"/>
      <c r="AC2485" s="204" t="str">
        <f t="shared" si="240"/>
        <v>CLOSE</v>
      </c>
      <c r="AD2485" s="47" t="str">
        <f t="array" ref="AD2485">IF(D2485="","",INDEX(HM_Unit!$D$1:$AE$1,MATCH(C2485,HM_Unit!$D$2:$AE$2,0)))</f>
        <v/>
      </c>
      <c r="AE2485" s="46"/>
      <c r="AF2485" s="46"/>
      <c r="AG2485" s="46"/>
      <c r="AH2485" s="46"/>
      <c r="AI2485" s="46"/>
      <c r="AJ2485" s="46"/>
      <c r="AK2485" s="46"/>
    </row>
    <row r="2486" spans="1:37" ht="12" customHeight="1">
      <c r="A2486" s="46" t="str">
        <f>IFERROR(VLOOKUP(D2486,Sort!B:D,3,0),"")</f>
        <v/>
      </c>
      <c r="B2486" s="190" t="str">
        <f t="shared" si="234"/>
        <v>0CLOSE</v>
      </c>
      <c r="C2486" s="196"/>
      <c r="D2486" s="193"/>
      <c r="E2486" s="193" t="str">
        <f>IFERROR(VLOOKUP(D2486,Sort!B:C,2,0),"")</f>
        <v/>
      </c>
      <c r="F2486" s="194"/>
      <c r="G2486" s="195" t="str">
        <f t="shared" si="235"/>
        <v/>
      </c>
      <c r="H2486" s="243"/>
      <c r="I2486" s="197"/>
      <c r="J2486" s="243"/>
      <c r="K2486" s="197"/>
      <c r="L2486" s="198" t="str">
        <f t="shared" si="236"/>
        <v/>
      </c>
      <c r="M2486" s="199" t="str">
        <f t="shared" si="237"/>
        <v/>
      </c>
      <c r="N2486" s="200" t="str">
        <f t="shared" si="238"/>
        <v xml:space="preserve"> </v>
      </c>
      <c r="O2486" s="201"/>
      <c r="P2486" s="201"/>
      <c r="Q2486" s="202"/>
      <c r="R2486" s="202"/>
      <c r="S2486" s="202"/>
      <c r="T2486" s="193" t="str">
        <f>IFERROR(VLOOKUP(S2486,Sort!E:F,2,0),"")</f>
        <v/>
      </c>
      <c r="U2486" s="115" t="str">
        <f t="shared" si="239"/>
        <v/>
      </c>
      <c r="V2486" s="202" t="s">
        <v>422</v>
      </c>
      <c r="W2486" s="202"/>
      <c r="X2486" s="202"/>
      <c r="Y2486" s="202"/>
      <c r="Z2486" s="193"/>
      <c r="AA2486" s="193" t="s">
        <v>362</v>
      </c>
      <c r="AB2486" s="203"/>
      <c r="AC2486" s="204" t="str">
        <f t="shared" si="240"/>
        <v>CLOSE</v>
      </c>
      <c r="AD2486" s="47" t="str">
        <f t="array" ref="AD2486">IF(D2486="","",INDEX(HM_Unit!$D$1:$AE$1,MATCH(C2486,HM_Unit!$D$2:$AE$2,0)))</f>
        <v/>
      </c>
      <c r="AE2486" s="46"/>
      <c r="AF2486" s="46"/>
      <c r="AG2486" s="46"/>
      <c r="AH2486" s="46"/>
      <c r="AI2486" s="46"/>
      <c r="AJ2486" s="46"/>
      <c r="AK2486" s="46"/>
    </row>
    <row r="2487" spans="1:37" ht="12" customHeight="1">
      <c r="A2487" s="46" t="str">
        <f>IFERROR(VLOOKUP(D2487,Sort!B:D,3,0),"")</f>
        <v/>
      </c>
      <c r="B2487" s="190" t="str">
        <f t="shared" si="234"/>
        <v>0CLOSE</v>
      </c>
      <c r="C2487" s="196"/>
      <c r="D2487" s="193"/>
      <c r="E2487" s="193" t="str">
        <f>IFERROR(VLOOKUP(D2487,Sort!B:C,2,0),"")</f>
        <v/>
      </c>
      <c r="F2487" s="194"/>
      <c r="G2487" s="195" t="str">
        <f t="shared" si="235"/>
        <v/>
      </c>
      <c r="H2487" s="243"/>
      <c r="I2487" s="197"/>
      <c r="J2487" s="243"/>
      <c r="K2487" s="197"/>
      <c r="L2487" s="198" t="str">
        <f t="shared" si="236"/>
        <v/>
      </c>
      <c r="M2487" s="199" t="str">
        <f t="shared" si="237"/>
        <v/>
      </c>
      <c r="N2487" s="200" t="str">
        <f t="shared" si="238"/>
        <v xml:space="preserve"> </v>
      </c>
      <c r="O2487" s="201"/>
      <c r="P2487" s="201"/>
      <c r="Q2487" s="202"/>
      <c r="R2487" s="202"/>
      <c r="S2487" s="202"/>
      <c r="T2487" s="193" t="str">
        <f>IFERROR(VLOOKUP(S2487,Sort!E:F,2,0),"")</f>
        <v/>
      </c>
      <c r="U2487" s="115" t="str">
        <f t="shared" si="239"/>
        <v/>
      </c>
      <c r="V2487" s="202" t="s">
        <v>422</v>
      </c>
      <c r="W2487" s="202"/>
      <c r="X2487" s="202"/>
      <c r="Y2487" s="202"/>
      <c r="Z2487" s="193"/>
      <c r="AA2487" s="193" t="s">
        <v>362</v>
      </c>
      <c r="AB2487" s="203"/>
      <c r="AC2487" s="204" t="str">
        <f t="shared" si="240"/>
        <v>CLOSE</v>
      </c>
      <c r="AD2487" s="47" t="str">
        <f t="array" ref="AD2487">IF(D2487="","",INDEX(HM_Unit!$D$1:$AE$1,MATCH(C2487,HM_Unit!$D$2:$AE$2,0)))</f>
        <v/>
      </c>
      <c r="AE2487" s="46"/>
      <c r="AF2487" s="46"/>
      <c r="AG2487" s="46"/>
      <c r="AH2487" s="46"/>
      <c r="AI2487" s="46"/>
      <c r="AJ2487" s="46"/>
      <c r="AK2487" s="46"/>
    </row>
    <row r="2488" spans="1:37" ht="12" customHeight="1">
      <c r="A2488" s="46" t="str">
        <f>IFERROR(VLOOKUP(D2488,Sort!B:D,3,0),"")</f>
        <v/>
      </c>
      <c r="B2488" s="190" t="str">
        <f t="shared" si="234"/>
        <v>0CLOSE</v>
      </c>
      <c r="C2488" s="196"/>
      <c r="D2488" s="193"/>
      <c r="E2488" s="193" t="str">
        <f>IFERROR(VLOOKUP(D2488,Sort!B:C,2,0),"")</f>
        <v/>
      </c>
      <c r="F2488" s="194"/>
      <c r="G2488" s="195" t="str">
        <f t="shared" si="235"/>
        <v/>
      </c>
      <c r="H2488" s="243"/>
      <c r="I2488" s="197"/>
      <c r="J2488" s="243"/>
      <c r="K2488" s="197"/>
      <c r="L2488" s="198" t="str">
        <f t="shared" si="236"/>
        <v/>
      </c>
      <c r="M2488" s="199" t="str">
        <f t="shared" si="237"/>
        <v/>
      </c>
      <c r="N2488" s="200" t="str">
        <f t="shared" si="238"/>
        <v xml:space="preserve"> </v>
      </c>
      <c r="O2488" s="201"/>
      <c r="P2488" s="201"/>
      <c r="Q2488" s="202"/>
      <c r="R2488" s="202"/>
      <c r="S2488" s="202"/>
      <c r="T2488" s="193" t="str">
        <f>IFERROR(VLOOKUP(S2488,Sort!E:F,2,0),"")</f>
        <v/>
      </c>
      <c r="U2488" s="115" t="str">
        <f t="shared" si="239"/>
        <v/>
      </c>
      <c r="V2488" s="202" t="s">
        <v>422</v>
      </c>
      <c r="W2488" s="202"/>
      <c r="X2488" s="202"/>
      <c r="Y2488" s="202"/>
      <c r="Z2488" s="193"/>
      <c r="AA2488" s="193" t="s">
        <v>362</v>
      </c>
      <c r="AB2488" s="203"/>
      <c r="AC2488" s="204" t="str">
        <f t="shared" si="240"/>
        <v>CLOSE</v>
      </c>
      <c r="AD2488" s="47" t="str">
        <f t="array" ref="AD2488">IF(D2488="","",INDEX(HM_Unit!$D$1:$AE$1,MATCH(C2488,HM_Unit!$D$2:$AE$2,0)))</f>
        <v/>
      </c>
      <c r="AE2488" s="46"/>
      <c r="AF2488" s="46"/>
      <c r="AG2488" s="46"/>
      <c r="AH2488" s="46"/>
      <c r="AI2488" s="46"/>
      <c r="AJ2488" s="46"/>
      <c r="AK2488" s="46"/>
    </row>
    <row r="2489" spans="1:37" ht="12" customHeight="1">
      <c r="A2489" s="46" t="str">
        <f>IFERROR(VLOOKUP(D2489,Sort!B:D,3,0),"")</f>
        <v/>
      </c>
      <c r="B2489" s="190" t="str">
        <f t="shared" si="234"/>
        <v>0CLOSE</v>
      </c>
      <c r="C2489" s="196"/>
      <c r="D2489" s="193"/>
      <c r="E2489" s="193" t="str">
        <f>IFERROR(VLOOKUP(D2489,Sort!B:C,2,0),"")</f>
        <v/>
      </c>
      <c r="F2489" s="194"/>
      <c r="G2489" s="195" t="str">
        <f t="shared" si="235"/>
        <v/>
      </c>
      <c r="H2489" s="243"/>
      <c r="I2489" s="197"/>
      <c r="J2489" s="243"/>
      <c r="K2489" s="197"/>
      <c r="L2489" s="198" t="str">
        <f t="shared" si="236"/>
        <v/>
      </c>
      <c r="M2489" s="199" t="str">
        <f t="shared" si="237"/>
        <v/>
      </c>
      <c r="N2489" s="200" t="str">
        <f t="shared" si="238"/>
        <v xml:space="preserve"> </v>
      </c>
      <c r="O2489" s="201"/>
      <c r="P2489" s="201"/>
      <c r="Q2489" s="202"/>
      <c r="R2489" s="202"/>
      <c r="S2489" s="202"/>
      <c r="T2489" s="193" t="str">
        <f>IFERROR(VLOOKUP(S2489,Sort!E:F,2,0),"")</f>
        <v/>
      </c>
      <c r="U2489" s="115" t="str">
        <f t="shared" si="239"/>
        <v/>
      </c>
      <c r="V2489" s="202" t="s">
        <v>422</v>
      </c>
      <c r="W2489" s="202"/>
      <c r="X2489" s="202"/>
      <c r="Y2489" s="202"/>
      <c r="Z2489" s="193"/>
      <c r="AA2489" s="193" t="s">
        <v>362</v>
      </c>
      <c r="AB2489" s="203"/>
      <c r="AC2489" s="204" t="str">
        <f t="shared" si="240"/>
        <v>CLOSE</v>
      </c>
      <c r="AD2489" s="47" t="str">
        <f t="array" ref="AD2489">IF(D2489="","",INDEX(HM_Unit!$D$1:$AE$1,MATCH(C2489,HM_Unit!$D$2:$AE$2,0)))</f>
        <v/>
      </c>
      <c r="AE2489" s="46"/>
      <c r="AF2489" s="46"/>
      <c r="AG2489" s="46"/>
      <c r="AH2489" s="46"/>
      <c r="AI2489" s="46"/>
      <c r="AJ2489" s="46"/>
      <c r="AK2489" s="46"/>
    </row>
    <row r="2490" spans="1:37" ht="12" customHeight="1">
      <c r="A2490" s="46" t="str">
        <f>IFERROR(VLOOKUP(D2490,Sort!B:D,3,0),"")</f>
        <v/>
      </c>
      <c r="B2490" s="190" t="str">
        <f t="shared" si="234"/>
        <v>0CLOSE</v>
      </c>
      <c r="C2490" s="196"/>
      <c r="D2490" s="193"/>
      <c r="E2490" s="193" t="str">
        <f>IFERROR(VLOOKUP(D2490,Sort!B:C,2,0),"")</f>
        <v/>
      </c>
      <c r="F2490" s="194"/>
      <c r="G2490" s="195" t="str">
        <f t="shared" si="235"/>
        <v/>
      </c>
      <c r="H2490" s="243"/>
      <c r="I2490" s="197"/>
      <c r="J2490" s="243"/>
      <c r="K2490" s="197"/>
      <c r="L2490" s="198" t="str">
        <f t="shared" si="236"/>
        <v/>
      </c>
      <c r="M2490" s="199" t="str">
        <f t="shared" si="237"/>
        <v/>
      </c>
      <c r="N2490" s="200" t="str">
        <f t="shared" si="238"/>
        <v xml:space="preserve"> </v>
      </c>
      <c r="O2490" s="201"/>
      <c r="P2490" s="201"/>
      <c r="Q2490" s="202"/>
      <c r="R2490" s="202"/>
      <c r="S2490" s="202"/>
      <c r="T2490" s="193" t="str">
        <f>IFERROR(VLOOKUP(S2490,Sort!E:F,2,0),"")</f>
        <v/>
      </c>
      <c r="U2490" s="115" t="str">
        <f t="shared" si="239"/>
        <v/>
      </c>
      <c r="V2490" s="202" t="s">
        <v>422</v>
      </c>
      <c r="W2490" s="202"/>
      <c r="X2490" s="202"/>
      <c r="Y2490" s="202"/>
      <c r="Z2490" s="193"/>
      <c r="AA2490" s="193" t="s">
        <v>362</v>
      </c>
      <c r="AB2490" s="203"/>
      <c r="AC2490" s="204" t="str">
        <f t="shared" si="240"/>
        <v>CLOSE</v>
      </c>
      <c r="AD2490" s="47" t="str">
        <f t="array" ref="AD2490">IF(D2490="","",INDEX(HM_Unit!$D$1:$AE$1,MATCH(C2490,HM_Unit!$D$2:$AE$2,0)))</f>
        <v/>
      </c>
      <c r="AE2490" s="46"/>
      <c r="AF2490" s="46"/>
      <c r="AG2490" s="46"/>
      <c r="AH2490" s="46"/>
      <c r="AI2490" s="46"/>
      <c r="AJ2490" s="46"/>
      <c r="AK2490" s="46"/>
    </row>
    <row r="2491" spans="1:37" ht="12" customHeight="1">
      <c r="A2491" s="46" t="str">
        <f>IFERROR(VLOOKUP(D2491,Sort!B:D,3,0),"")</f>
        <v/>
      </c>
      <c r="B2491" s="190" t="str">
        <f t="shared" si="234"/>
        <v>0CLOSE</v>
      </c>
      <c r="C2491" s="196"/>
      <c r="D2491" s="193"/>
      <c r="E2491" s="193" t="str">
        <f>IFERROR(VLOOKUP(D2491,Sort!B:C,2,0),"")</f>
        <v/>
      </c>
      <c r="F2491" s="194"/>
      <c r="G2491" s="195" t="str">
        <f t="shared" si="235"/>
        <v/>
      </c>
      <c r="H2491" s="243"/>
      <c r="I2491" s="197"/>
      <c r="J2491" s="243"/>
      <c r="K2491" s="197"/>
      <c r="L2491" s="198" t="str">
        <f t="shared" si="236"/>
        <v/>
      </c>
      <c r="M2491" s="199" t="str">
        <f t="shared" si="237"/>
        <v/>
      </c>
      <c r="N2491" s="200" t="str">
        <f t="shared" si="238"/>
        <v xml:space="preserve"> </v>
      </c>
      <c r="O2491" s="201"/>
      <c r="P2491" s="201"/>
      <c r="Q2491" s="202"/>
      <c r="R2491" s="202"/>
      <c r="S2491" s="202"/>
      <c r="T2491" s="193" t="str">
        <f>IFERROR(VLOOKUP(S2491,Sort!E:F,2,0),"")</f>
        <v/>
      </c>
      <c r="U2491" s="115" t="str">
        <f t="shared" si="239"/>
        <v/>
      </c>
      <c r="V2491" s="202" t="s">
        <v>422</v>
      </c>
      <c r="W2491" s="202"/>
      <c r="X2491" s="202"/>
      <c r="Y2491" s="202"/>
      <c r="Z2491" s="193"/>
      <c r="AA2491" s="193" t="s">
        <v>362</v>
      </c>
      <c r="AB2491" s="203"/>
      <c r="AC2491" s="204" t="str">
        <f t="shared" si="240"/>
        <v>CLOSE</v>
      </c>
      <c r="AD2491" s="47" t="str">
        <f t="array" ref="AD2491">IF(D2491="","",INDEX(HM_Unit!$D$1:$AE$1,MATCH(C2491,HM_Unit!$D$2:$AE$2,0)))</f>
        <v/>
      </c>
      <c r="AE2491" s="46"/>
      <c r="AF2491" s="46"/>
      <c r="AG2491" s="46"/>
      <c r="AH2491" s="46"/>
      <c r="AI2491" s="46"/>
      <c r="AJ2491" s="46"/>
      <c r="AK2491" s="46"/>
    </row>
    <row r="2492" spans="1:37" ht="12" customHeight="1">
      <c r="A2492" s="46" t="str">
        <f>IFERROR(VLOOKUP(D2492,Sort!B:D,3,0),"")</f>
        <v/>
      </c>
      <c r="B2492" s="190" t="str">
        <f t="shared" si="234"/>
        <v>0CLOSE</v>
      </c>
      <c r="C2492" s="196"/>
      <c r="D2492" s="193"/>
      <c r="E2492" s="193" t="str">
        <f>IFERROR(VLOOKUP(D2492,Sort!B:C,2,0),"")</f>
        <v/>
      </c>
      <c r="F2492" s="194"/>
      <c r="G2492" s="195" t="str">
        <f t="shared" si="235"/>
        <v/>
      </c>
      <c r="H2492" s="243"/>
      <c r="I2492" s="197"/>
      <c r="J2492" s="243"/>
      <c r="K2492" s="197"/>
      <c r="L2492" s="198" t="str">
        <f t="shared" si="236"/>
        <v/>
      </c>
      <c r="M2492" s="199" t="str">
        <f t="shared" si="237"/>
        <v/>
      </c>
      <c r="N2492" s="200" t="str">
        <f t="shared" si="238"/>
        <v xml:space="preserve"> </v>
      </c>
      <c r="O2492" s="201"/>
      <c r="P2492" s="201"/>
      <c r="Q2492" s="202"/>
      <c r="R2492" s="202"/>
      <c r="S2492" s="202"/>
      <c r="T2492" s="193" t="str">
        <f>IFERROR(VLOOKUP(S2492,Sort!E:F,2,0),"")</f>
        <v/>
      </c>
      <c r="U2492" s="115" t="str">
        <f t="shared" si="239"/>
        <v/>
      </c>
      <c r="V2492" s="202" t="s">
        <v>422</v>
      </c>
      <c r="W2492" s="202"/>
      <c r="X2492" s="202"/>
      <c r="Y2492" s="202"/>
      <c r="Z2492" s="193"/>
      <c r="AA2492" s="193" t="s">
        <v>362</v>
      </c>
      <c r="AB2492" s="203"/>
      <c r="AC2492" s="204" t="str">
        <f t="shared" si="240"/>
        <v>CLOSE</v>
      </c>
      <c r="AD2492" s="47" t="str">
        <f t="array" ref="AD2492">IF(D2492="","",INDEX(HM_Unit!$D$1:$AE$1,MATCH(C2492,HM_Unit!$D$2:$AE$2,0)))</f>
        <v/>
      </c>
      <c r="AE2492" s="46"/>
      <c r="AF2492" s="46"/>
      <c r="AG2492" s="46"/>
      <c r="AH2492" s="46"/>
      <c r="AI2492" s="46"/>
      <c r="AJ2492" s="46"/>
      <c r="AK2492" s="46"/>
    </row>
    <row r="2493" spans="1:37" ht="12" customHeight="1">
      <c r="A2493" s="46" t="str">
        <f>IFERROR(VLOOKUP(D2493,Sort!B:D,3,0),"")</f>
        <v/>
      </c>
      <c r="B2493" s="190" t="str">
        <f t="shared" si="234"/>
        <v>0CLOSE</v>
      </c>
      <c r="C2493" s="196"/>
      <c r="D2493" s="193"/>
      <c r="E2493" s="193" t="str">
        <f>IFERROR(VLOOKUP(D2493,Sort!B:C,2,0),"")</f>
        <v/>
      </c>
      <c r="F2493" s="194"/>
      <c r="G2493" s="195" t="str">
        <f t="shared" si="235"/>
        <v/>
      </c>
      <c r="H2493" s="243"/>
      <c r="I2493" s="197"/>
      <c r="J2493" s="243"/>
      <c r="K2493" s="197"/>
      <c r="L2493" s="198" t="str">
        <f t="shared" si="236"/>
        <v/>
      </c>
      <c r="M2493" s="199" t="str">
        <f t="shared" si="237"/>
        <v/>
      </c>
      <c r="N2493" s="200" t="str">
        <f t="shared" si="238"/>
        <v xml:space="preserve"> </v>
      </c>
      <c r="O2493" s="201"/>
      <c r="P2493" s="201"/>
      <c r="Q2493" s="202"/>
      <c r="R2493" s="202"/>
      <c r="S2493" s="202"/>
      <c r="T2493" s="193" t="str">
        <f>IFERROR(VLOOKUP(S2493,Sort!E:F,2,0),"")</f>
        <v/>
      </c>
      <c r="U2493" s="115" t="str">
        <f t="shared" si="239"/>
        <v/>
      </c>
      <c r="V2493" s="202" t="s">
        <v>422</v>
      </c>
      <c r="W2493" s="202"/>
      <c r="X2493" s="202"/>
      <c r="Y2493" s="202"/>
      <c r="Z2493" s="193"/>
      <c r="AA2493" s="193" t="s">
        <v>362</v>
      </c>
      <c r="AB2493" s="203"/>
      <c r="AC2493" s="204" t="str">
        <f t="shared" si="240"/>
        <v>CLOSE</v>
      </c>
      <c r="AD2493" s="47" t="str">
        <f t="array" ref="AD2493">IF(D2493="","",INDEX(HM_Unit!$D$1:$AE$1,MATCH(C2493,HM_Unit!$D$2:$AE$2,0)))</f>
        <v/>
      </c>
      <c r="AE2493" s="46"/>
      <c r="AF2493" s="46"/>
      <c r="AG2493" s="46"/>
      <c r="AH2493" s="46"/>
      <c r="AI2493" s="46"/>
      <c r="AJ2493" s="46"/>
      <c r="AK2493" s="46"/>
    </row>
    <row r="2494" spans="1:37" ht="12" customHeight="1">
      <c r="A2494" s="46" t="str">
        <f>IFERROR(VLOOKUP(D2494,Sort!B:D,3,0),"")</f>
        <v/>
      </c>
      <c r="B2494" s="190" t="str">
        <f t="shared" si="234"/>
        <v>0CLOSE</v>
      </c>
      <c r="C2494" s="196"/>
      <c r="D2494" s="193"/>
      <c r="E2494" s="193" t="str">
        <f>IFERROR(VLOOKUP(D2494,Sort!B:C,2,0),"")</f>
        <v/>
      </c>
      <c r="F2494" s="194"/>
      <c r="G2494" s="195" t="str">
        <f t="shared" si="235"/>
        <v/>
      </c>
      <c r="H2494" s="243"/>
      <c r="I2494" s="197"/>
      <c r="J2494" s="243"/>
      <c r="K2494" s="197"/>
      <c r="L2494" s="198" t="str">
        <f t="shared" si="236"/>
        <v/>
      </c>
      <c r="M2494" s="199" t="str">
        <f t="shared" si="237"/>
        <v/>
      </c>
      <c r="N2494" s="200" t="str">
        <f t="shared" si="238"/>
        <v xml:space="preserve"> </v>
      </c>
      <c r="O2494" s="201"/>
      <c r="P2494" s="201"/>
      <c r="Q2494" s="202"/>
      <c r="R2494" s="202"/>
      <c r="S2494" s="202"/>
      <c r="T2494" s="193" t="str">
        <f>IFERROR(VLOOKUP(S2494,Sort!E:F,2,0),"")</f>
        <v/>
      </c>
      <c r="U2494" s="115" t="str">
        <f t="shared" si="239"/>
        <v/>
      </c>
      <c r="V2494" s="202" t="s">
        <v>422</v>
      </c>
      <c r="W2494" s="202"/>
      <c r="X2494" s="202"/>
      <c r="Y2494" s="202"/>
      <c r="Z2494" s="193"/>
      <c r="AA2494" s="193" t="s">
        <v>362</v>
      </c>
      <c r="AB2494" s="203"/>
      <c r="AC2494" s="204" t="str">
        <f t="shared" si="240"/>
        <v>CLOSE</v>
      </c>
      <c r="AD2494" s="47" t="str">
        <f t="array" ref="AD2494">IF(D2494="","",INDEX(HM_Unit!$D$1:$AE$1,MATCH(C2494,HM_Unit!$D$2:$AE$2,0)))</f>
        <v/>
      </c>
      <c r="AE2494" s="46"/>
      <c r="AF2494" s="46"/>
      <c r="AG2494" s="46"/>
      <c r="AH2494" s="46"/>
      <c r="AI2494" s="46"/>
      <c r="AJ2494" s="46"/>
      <c r="AK2494" s="46"/>
    </row>
    <row r="2495" spans="1:37" ht="12" customHeight="1">
      <c r="A2495" s="46" t="str">
        <f>IFERROR(VLOOKUP(D2495,Sort!B:D,3,0),"")</f>
        <v/>
      </c>
      <c r="B2495" s="190" t="str">
        <f t="shared" si="234"/>
        <v>0CLOSE</v>
      </c>
      <c r="C2495" s="196"/>
      <c r="D2495" s="193"/>
      <c r="E2495" s="193" t="str">
        <f>IFERROR(VLOOKUP(D2495,Sort!B:C,2,0),"")</f>
        <v/>
      </c>
      <c r="F2495" s="194"/>
      <c r="G2495" s="195" t="str">
        <f t="shared" si="235"/>
        <v/>
      </c>
      <c r="H2495" s="243"/>
      <c r="I2495" s="197"/>
      <c r="J2495" s="243"/>
      <c r="K2495" s="197"/>
      <c r="L2495" s="198" t="str">
        <f t="shared" si="236"/>
        <v/>
      </c>
      <c r="M2495" s="199" t="str">
        <f t="shared" si="237"/>
        <v/>
      </c>
      <c r="N2495" s="200" t="str">
        <f t="shared" si="238"/>
        <v xml:space="preserve"> </v>
      </c>
      <c r="O2495" s="201"/>
      <c r="P2495" s="201"/>
      <c r="Q2495" s="202"/>
      <c r="R2495" s="202"/>
      <c r="S2495" s="202"/>
      <c r="T2495" s="193" t="str">
        <f>IFERROR(VLOOKUP(S2495,Sort!E:F,2,0),"")</f>
        <v/>
      </c>
      <c r="U2495" s="115" t="str">
        <f t="shared" si="239"/>
        <v/>
      </c>
      <c r="V2495" s="202" t="s">
        <v>422</v>
      </c>
      <c r="W2495" s="202"/>
      <c r="X2495" s="202"/>
      <c r="Y2495" s="202"/>
      <c r="Z2495" s="193"/>
      <c r="AA2495" s="193" t="s">
        <v>362</v>
      </c>
      <c r="AB2495" s="203"/>
      <c r="AC2495" s="204" t="str">
        <f t="shared" si="240"/>
        <v>CLOSE</v>
      </c>
      <c r="AD2495" s="47" t="str">
        <f t="array" ref="AD2495">IF(D2495="","",INDEX(HM_Unit!$D$1:$AE$1,MATCH(C2495,HM_Unit!$D$2:$AE$2,0)))</f>
        <v/>
      </c>
      <c r="AE2495" s="46"/>
      <c r="AF2495" s="46"/>
      <c r="AG2495" s="46"/>
      <c r="AH2495" s="46"/>
      <c r="AI2495" s="46"/>
      <c r="AJ2495" s="46"/>
      <c r="AK2495" s="46"/>
    </row>
    <row r="2496" spans="1:37" ht="12" customHeight="1">
      <c r="A2496" s="46" t="str">
        <f>IFERROR(VLOOKUP(D2496,Sort!B:D,3,0),"")</f>
        <v/>
      </c>
      <c r="B2496" s="190" t="str">
        <f t="shared" si="234"/>
        <v>0CLOSE</v>
      </c>
      <c r="C2496" s="196"/>
      <c r="D2496" s="193"/>
      <c r="E2496" s="193" t="str">
        <f>IFERROR(VLOOKUP(D2496,Sort!B:C,2,0),"")</f>
        <v/>
      </c>
      <c r="F2496" s="194"/>
      <c r="G2496" s="195" t="str">
        <f t="shared" si="235"/>
        <v/>
      </c>
      <c r="H2496" s="243"/>
      <c r="I2496" s="197"/>
      <c r="J2496" s="243"/>
      <c r="K2496" s="197"/>
      <c r="L2496" s="198" t="str">
        <f t="shared" si="236"/>
        <v/>
      </c>
      <c r="M2496" s="199" t="str">
        <f t="shared" si="237"/>
        <v/>
      </c>
      <c r="N2496" s="200" t="str">
        <f t="shared" si="238"/>
        <v xml:space="preserve"> </v>
      </c>
      <c r="O2496" s="201"/>
      <c r="P2496" s="201"/>
      <c r="Q2496" s="202"/>
      <c r="R2496" s="202"/>
      <c r="S2496" s="202"/>
      <c r="T2496" s="193" t="str">
        <f>IFERROR(VLOOKUP(S2496,Sort!E:F,2,0),"")</f>
        <v/>
      </c>
      <c r="U2496" s="115" t="str">
        <f t="shared" si="239"/>
        <v/>
      </c>
      <c r="V2496" s="202" t="s">
        <v>422</v>
      </c>
      <c r="W2496" s="202"/>
      <c r="X2496" s="202"/>
      <c r="Y2496" s="202"/>
      <c r="Z2496" s="193"/>
      <c r="AA2496" s="193" t="s">
        <v>362</v>
      </c>
      <c r="AB2496" s="203"/>
      <c r="AC2496" s="204" t="str">
        <f t="shared" si="240"/>
        <v>CLOSE</v>
      </c>
      <c r="AD2496" s="47" t="str">
        <f t="array" ref="AD2496">IF(D2496="","",INDEX(HM_Unit!$D$1:$AE$1,MATCH(C2496,HM_Unit!$D$2:$AE$2,0)))</f>
        <v/>
      </c>
      <c r="AE2496" s="46"/>
      <c r="AF2496" s="46"/>
      <c r="AG2496" s="46"/>
      <c r="AH2496" s="46"/>
      <c r="AI2496" s="46"/>
      <c r="AJ2496" s="46"/>
      <c r="AK2496" s="46"/>
    </row>
    <row r="2497" spans="1:37" ht="12" customHeight="1">
      <c r="A2497" s="46" t="str">
        <f>IFERROR(VLOOKUP(D2497,Sort!B:D,3,0),"")</f>
        <v/>
      </c>
      <c r="B2497" s="190" t="str">
        <f t="shared" si="234"/>
        <v>0CLOSE</v>
      </c>
      <c r="C2497" s="196"/>
      <c r="D2497" s="193"/>
      <c r="E2497" s="193" t="str">
        <f>IFERROR(VLOOKUP(D2497,Sort!B:C,2,0),"")</f>
        <v/>
      </c>
      <c r="F2497" s="194"/>
      <c r="G2497" s="195" t="str">
        <f t="shared" si="235"/>
        <v/>
      </c>
      <c r="H2497" s="243"/>
      <c r="I2497" s="197"/>
      <c r="J2497" s="243"/>
      <c r="K2497" s="197"/>
      <c r="L2497" s="198" t="str">
        <f t="shared" si="236"/>
        <v/>
      </c>
      <c r="M2497" s="199" t="str">
        <f t="shared" si="237"/>
        <v/>
      </c>
      <c r="N2497" s="200" t="str">
        <f t="shared" si="238"/>
        <v xml:space="preserve"> </v>
      </c>
      <c r="O2497" s="201"/>
      <c r="P2497" s="201"/>
      <c r="Q2497" s="202"/>
      <c r="R2497" s="202"/>
      <c r="S2497" s="202"/>
      <c r="T2497" s="193" t="str">
        <f>IFERROR(VLOOKUP(S2497,Sort!E:F,2,0),"")</f>
        <v/>
      </c>
      <c r="U2497" s="115" t="str">
        <f t="shared" si="239"/>
        <v/>
      </c>
      <c r="V2497" s="202" t="s">
        <v>422</v>
      </c>
      <c r="W2497" s="202"/>
      <c r="X2497" s="202"/>
      <c r="Y2497" s="202"/>
      <c r="Z2497" s="193"/>
      <c r="AA2497" s="193" t="s">
        <v>362</v>
      </c>
      <c r="AB2497" s="203"/>
      <c r="AC2497" s="204" t="str">
        <f t="shared" si="240"/>
        <v>CLOSE</v>
      </c>
      <c r="AD2497" s="47" t="str">
        <f t="array" ref="AD2497">IF(D2497="","",INDEX(HM_Unit!$D$1:$AE$1,MATCH(C2497,HM_Unit!$D$2:$AE$2,0)))</f>
        <v/>
      </c>
      <c r="AE2497" s="46"/>
      <c r="AF2497" s="46"/>
      <c r="AG2497" s="46"/>
      <c r="AH2497" s="46"/>
      <c r="AI2497" s="46"/>
      <c r="AJ2497" s="46"/>
      <c r="AK2497" s="46"/>
    </row>
    <row r="2498" spans="1:37" ht="12" customHeight="1">
      <c r="A2498" s="46" t="str">
        <f>IFERROR(VLOOKUP(D2498,Sort!B:D,3,0),"")</f>
        <v/>
      </c>
      <c r="B2498" s="190" t="str">
        <f t="shared" si="234"/>
        <v>0CLOSE</v>
      </c>
      <c r="C2498" s="196"/>
      <c r="D2498" s="193"/>
      <c r="E2498" s="193" t="str">
        <f>IFERROR(VLOOKUP(D2498,Sort!B:C,2,0),"")</f>
        <v/>
      </c>
      <c r="F2498" s="194"/>
      <c r="G2498" s="195" t="str">
        <f t="shared" si="235"/>
        <v/>
      </c>
      <c r="H2498" s="243"/>
      <c r="I2498" s="197"/>
      <c r="J2498" s="243"/>
      <c r="K2498" s="197"/>
      <c r="L2498" s="198" t="str">
        <f t="shared" si="236"/>
        <v/>
      </c>
      <c r="M2498" s="199" t="str">
        <f t="shared" si="237"/>
        <v/>
      </c>
      <c r="N2498" s="200" t="str">
        <f t="shared" si="238"/>
        <v xml:space="preserve"> </v>
      </c>
      <c r="O2498" s="201"/>
      <c r="P2498" s="201"/>
      <c r="Q2498" s="202"/>
      <c r="R2498" s="202"/>
      <c r="S2498" s="202"/>
      <c r="T2498" s="193" t="str">
        <f>IFERROR(VLOOKUP(S2498,Sort!E:F,2,0),"")</f>
        <v/>
      </c>
      <c r="U2498" s="115" t="str">
        <f t="shared" si="239"/>
        <v/>
      </c>
      <c r="V2498" s="202" t="s">
        <v>422</v>
      </c>
      <c r="W2498" s="202"/>
      <c r="X2498" s="202"/>
      <c r="Y2498" s="202"/>
      <c r="Z2498" s="193"/>
      <c r="AA2498" s="193" t="s">
        <v>362</v>
      </c>
      <c r="AB2498" s="203"/>
      <c r="AC2498" s="204" t="str">
        <f t="shared" si="240"/>
        <v>CLOSE</v>
      </c>
      <c r="AD2498" s="47" t="str">
        <f t="array" ref="AD2498">IF(D2498="","",INDEX(HM_Unit!$D$1:$AE$1,MATCH(C2498,HM_Unit!$D$2:$AE$2,0)))</f>
        <v/>
      </c>
      <c r="AE2498" s="46"/>
      <c r="AF2498" s="46"/>
      <c r="AG2498" s="46"/>
      <c r="AH2498" s="46"/>
      <c r="AI2498" s="46"/>
      <c r="AJ2498" s="46"/>
      <c r="AK2498" s="46"/>
    </row>
    <row r="2499" spans="1:37" ht="12" customHeight="1">
      <c r="A2499" s="46" t="str">
        <f>IFERROR(VLOOKUP(D2499,Sort!B:D,3,0),"")</f>
        <v/>
      </c>
      <c r="B2499" s="190" t="str">
        <f t="shared" si="234"/>
        <v>0CLOSE</v>
      </c>
      <c r="C2499" s="196"/>
      <c r="D2499" s="193"/>
      <c r="E2499" s="193" t="str">
        <f>IFERROR(VLOOKUP(D2499,Sort!B:C,2,0),"")</f>
        <v/>
      </c>
      <c r="F2499" s="194"/>
      <c r="G2499" s="195" t="str">
        <f t="shared" si="235"/>
        <v/>
      </c>
      <c r="H2499" s="243"/>
      <c r="I2499" s="197"/>
      <c r="J2499" s="243"/>
      <c r="K2499" s="197"/>
      <c r="L2499" s="198" t="str">
        <f t="shared" si="236"/>
        <v/>
      </c>
      <c r="M2499" s="199" t="str">
        <f t="shared" si="237"/>
        <v/>
      </c>
      <c r="N2499" s="200" t="str">
        <f t="shared" si="238"/>
        <v xml:space="preserve"> </v>
      </c>
      <c r="O2499" s="201"/>
      <c r="P2499" s="201"/>
      <c r="Q2499" s="202"/>
      <c r="R2499" s="202"/>
      <c r="S2499" s="202"/>
      <c r="T2499" s="193" t="str">
        <f>IFERROR(VLOOKUP(S2499,Sort!E:F,2,0),"")</f>
        <v/>
      </c>
      <c r="U2499" s="115" t="str">
        <f t="shared" si="239"/>
        <v/>
      </c>
      <c r="V2499" s="202" t="s">
        <v>422</v>
      </c>
      <c r="W2499" s="202"/>
      <c r="X2499" s="202"/>
      <c r="Y2499" s="202"/>
      <c r="Z2499" s="193"/>
      <c r="AA2499" s="193" t="s">
        <v>362</v>
      </c>
      <c r="AB2499" s="203"/>
      <c r="AC2499" s="204" t="str">
        <f t="shared" si="240"/>
        <v>CLOSE</v>
      </c>
      <c r="AD2499" s="47" t="str">
        <f t="array" ref="AD2499">IF(D2499="","",INDEX(HM_Unit!$D$1:$AE$1,MATCH(C2499,HM_Unit!$D$2:$AE$2,0)))</f>
        <v/>
      </c>
      <c r="AE2499" s="46"/>
      <c r="AF2499" s="46"/>
      <c r="AG2499" s="46"/>
      <c r="AH2499" s="46"/>
      <c r="AI2499" s="46"/>
      <c r="AJ2499" s="46"/>
      <c r="AK2499" s="46"/>
    </row>
    <row r="2500" spans="1:37" ht="12" customHeight="1">
      <c r="A2500" s="46" t="str">
        <f>IFERROR(VLOOKUP(D2500,Sort!B:D,3,0),"")</f>
        <v/>
      </c>
      <c r="B2500" s="190" t="str">
        <f t="shared" si="234"/>
        <v>0CLOSE</v>
      </c>
      <c r="C2500" s="196"/>
      <c r="D2500" s="193"/>
      <c r="E2500" s="193" t="str">
        <f>IFERROR(VLOOKUP(D2500,Sort!B:C,2,0),"")</f>
        <v/>
      </c>
      <c r="F2500" s="194"/>
      <c r="G2500" s="195" t="str">
        <f t="shared" si="235"/>
        <v/>
      </c>
      <c r="H2500" s="243"/>
      <c r="I2500" s="197"/>
      <c r="J2500" s="243"/>
      <c r="K2500" s="197"/>
      <c r="L2500" s="198" t="str">
        <f t="shared" si="236"/>
        <v/>
      </c>
      <c r="M2500" s="199" t="str">
        <f t="shared" si="237"/>
        <v/>
      </c>
      <c r="N2500" s="200" t="str">
        <f t="shared" si="238"/>
        <v xml:space="preserve"> </v>
      </c>
      <c r="O2500" s="201"/>
      <c r="P2500" s="201"/>
      <c r="Q2500" s="202"/>
      <c r="R2500" s="202"/>
      <c r="S2500" s="202"/>
      <c r="T2500" s="193" t="str">
        <f>IFERROR(VLOOKUP(S2500,Sort!E:F,2,0),"")</f>
        <v/>
      </c>
      <c r="U2500" s="115" t="str">
        <f t="shared" si="239"/>
        <v/>
      </c>
      <c r="V2500" s="202" t="s">
        <v>422</v>
      </c>
      <c r="W2500" s="202"/>
      <c r="X2500" s="202"/>
      <c r="Y2500" s="202"/>
      <c r="Z2500" s="193"/>
      <c r="AA2500" s="193" t="s">
        <v>362</v>
      </c>
      <c r="AB2500" s="203"/>
      <c r="AC2500" s="204" t="str">
        <f t="shared" si="240"/>
        <v>CLOSE</v>
      </c>
      <c r="AD2500" s="47" t="str">
        <f t="array" ref="AD2500">IF(D2500="","",INDEX(HM_Unit!$D$1:$AE$1,MATCH(C2500,HM_Unit!$D$2:$AE$2,0)))</f>
        <v/>
      </c>
      <c r="AE2500" s="46"/>
      <c r="AF2500" s="46"/>
      <c r="AG2500" s="46"/>
      <c r="AH2500" s="46"/>
      <c r="AI2500" s="46"/>
      <c r="AJ2500" s="46"/>
      <c r="AK2500" s="46"/>
    </row>
    <row r="2501" spans="1:37" ht="12" customHeight="1">
      <c r="A2501" s="46" t="str">
        <f>IFERROR(VLOOKUP(D2501,Sort!B:D,3,0),"")</f>
        <v/>
      </c>
      <c r="B2501" s="190" t="str">
        <f t="shared" si="234"/>
        <v>0CLOSE</v>
      </c>
      <c r="C2501" s="196"/>
      <c r="D2501" s="193"/>
      <c r="E2501" s="193" t="str">
        <f>IFERROR(VLOOKUP(D2501,Sort!B:C,2,0),"")</f>
        <v/>
      </c>
      <c r="F2501" s="194"/>
      <c r="G2501" s="195" t="str">
        <f t="shared" si="235"/>
        <v/>
      </c>
      <c r="H2501" s="243"/>
      <c r="I2501" s="197"/>
      <c r="J2501" s="243"/>
      <c r="K2501" s="197"/>
      <c r="L2501" s="198" t="str">
        <f t="shared" si="236"/>
        <v/>
      </c>
      <c r="M2501" s="199" t="str">
        <f t="shared" si="237"/>
        <v/>
      </c>
      <c r="N2501" s="200" t="str">
        <f t="shared" si="238"/>
        <v xml:space="preserve"> </v>
      </c>
      <c r="O2501" s="201"/>
      <c r="P2501" s="201"/>
      <c r="Q2501" s="202"/>
      <c r="R2501" s="202"/>
      <c r="S2501" s="202"/>
      <c r="T2501" s="193" t="str">
        <f>IFERROR(VLOOKUP(S2501,Sort!E:F,2,0),"")</f>
        <v/>
      </c>
      <c r="U2501" s="115" t="str">
        <f t="shared" si="239"/>
        <v/>
      </c>
      <c r="V2501" s="202" t="s">
        <v>422</v>
      </c>
      <c r="W2501" s="202"/>
      <c r="X2501" s="202"/>
      <c r="Y2501" s="202"/>
      <c r="Z2501" s="193"/>
      <c r="AA2501" s="193" t="s">
        <v>362</v>
      </c>
      <c r="AB2501" s="203"/>
      <c r="AC2501" s="204" t="str">
        <f t="shared" si="240"/>
        <v>CLOSE</v>
      </c>
      <c r="AD2501" s="47" t="str">
        <f t="array" ref="AD2501">IF(D2501="","",INDEX(HM_Unit!$D$1:$AE$1,MATCH(C2501,HM_Unit!$D$2:$AE$2,0)))</f>
        <v/>
      </c>
      <c r="AE2501" s="46"/>
      <c r="AF2501" s="46"/>
      <c r="AG2501" s="46"/>
      <c r="AH2501" s="46"/>
      <c r="AI2501" s="46"/>
      <c r="AJ2501" s="46"/>
      <c r="AK2501" s="46"/>
    </row>
    <row r="2502" spans="1:37" ht="12" customHeight="1">
      <c r="A2502" s="46" t="str">
        <f>IFERROR(VLOOKUP(D2502,Sort!B:D,3,0),"")</f>
        <v/>
      </c>
      <c r="B2502" s="190" t="str">
        <f t="shared" si="234"/>
        <v>0CLOSE</v>
      </c>
      <c r="C2502" s="196"/>
      <c r="D2502" s="193"/>
      <c r="E2502" s="193" t="str">
        <f>IFERROR(VLOOKUP(D2502,Sort!B:C,2,0),"")</f>
        <v/>
      </c>
      <c r="F2502" s="194"/>
      <c r="G2502" s="195" t="str">
        <f t="shared" si="235"/>
        <v/>
      </c>
      <c r="H2502" s="243"/>
      <c r="I2502" s="197"/>
      <c r="J2502" s="243"/>
      <c r="K2502" s="197"/>
      <c r="L2502" s="198" t="str">
        <f t="shared" si="236"/>
        <v/>
      </c>
      <c r="M2502" s="199" t="str">
        <f t="shared" si="237"/>
        <v/>
      </c>
      <c r="N2502" s="200" t="str">
        <f t="shared" si="238"/>
        <v xml:space="preserve"> </v>
      </c>
      <c r="O2502" s="201"/>
      <c r="P2502" s="201"/>
      <c r="Q2502" s="202"/>
      <c r="R2502" s="202"/>
      <c r="S2502" s="202"/>
      <c r="T2502" s="193" t="str">
        <f>IFERROR(VLOOKUP(S2502,Sort!E:F,2,0),"")</f>
        <v/>
      </c>
      <c r="U2502" s="115" t="str">
        <f t="shared" si="239"/>
        <v/>
      </c>
      <c r="V2502" s="202" t="s">
        <v>422</v>
      </c>
      <c r="W2502" s="202"/>
      <c r="X2502" s="202"/>
      <c r="Y2502" s="202"/>
      <c r="Z2502" s="193"/>
      <c r="AA2502" s="193" t="s">
        <v>362</v>
      </c>
      <c r="AB2502" s="203"/>
      <c r="AC2502" s="204" t="str">
        <f t="shared" si="240"/>
        <v>CLOSE</v>
      </c>
      <c r="AD2502" s="47" t="str">
        <f t="array" ref="AD2502">IF(D2502="","",INDEX(HM_Unit!$D$1:$AE$1,MATCH(C2502,HM_Unit!$D$2:$AE$2,0)))</f>
        <v/>
      </c>
      <c r="AE2502" s="46"/>
      <c r="AF2502" s="46"/>
      <c r="AG2502" s="46"/>
      <c r="AH2502" s="46"/>
      <c r="AI2502" s="46"/>
      <c r="AJ2502" s="46"/>
      <c r="AK2502" s="46"/>
    </row>
    <row r="2503" spans="1:37" ht="12" customHeight="1">
      <c r="A2503" s="46" t="str">
        <f>IFERROR(VLOOKUP(D2503,Sort!B:D,3,0),"")</f>
        <v/>
      </c>
      <c r="B2503" s="190" t="str">
        <f t="shared" si="234"/>
        <v>0CLOSE</v>
      </c>
      <c r="C2503" s="196"/>
      <c r="D2503" s="193"/>
      <c r="E2503" s="193" t="str">
        <f>IFERROR(VLOOKUP(D2503,Sort!B:C,2,0),"")</f>
        <v/>
      </c>
      <c r="F2503" s="194"/>
      <c r="G2503" s="195" t="str">
        <f t="shared" si="235"/>
        <v/>
      </c>
      <c r="H2503" s="243"/>
      <c r="I2503" s="197"/>
      <c r="J2503" s="243"/>
      <c r="K2503" s="197"/>
      <c r="L2503" s="198" t="str">
        <f t="shared" si="236"/>
        <v/>
      </c>
      <c r="M2503" s="199" t="str">
        <f t="shared" si="237"/>
        <v/>
      </c>
      <c r="N2503" s="200" t="str">
        <f t="shared" si="238"/>
        <v xml:space="preserve"> </v>
      </c>
      <c r="O2503" s="201"/>
      <c r="P2503" s="201"/>
      <c r="Q2503" s="202"/>
      <c r="R2503" s="202"/>
      <c r="S2503" s="202"/>
      <c r="T2503" s="193" t="str">
        <f>IFERROR(VLOOKUP(S2503,Sort!E:F,2,0),"")</f>
        <v/>
      </c>
      <c r="U2503" s="115" t="str">
        <f t="shared" si="239"/>
        <v/>
      </c>
      <c r="V2503" s="202" t="s">
        <v>422</v>
      </c>
      <c r="W2503" s="202"/>
      <c r="X2503" s="202"/>
      <c r="Y2503" s="202"/>
      <c r="Z2503" s="193"/>
      <c r="AA2503" s="193" t="s">
        <v>362</v>
      </c>
      <c r="AB2503" s="203"/>
      <c r="AC2503" s="204" t="str">
        <f t="shared" si="240"/>
        <v>CLOSE</v>
      </c>
      <c r="AD2503" s="47" t="str">
        <f t="array" ref="AD2503">IF(D2503="","",INDEX(HM_Unit!$D$1:$AE$1,MATCH(C2503,HM_Unit!$D$2:$AE$2,0)))</f>
        <v/>
      </c>
      <c r="AE2503" s="46"/>
      <c r="AF2503" s="46"/>
      <c r="AG2503" s="46"/>
      <c r="AH2503" s="46"/>
      <c r="AI2503" s="46"/>
      <c r="AJ2503" s="46"/>
      <c r="AK2503" s="46"/>
    </row>
    <row r="2504" spans="1:37" ht="12" customHeight="1">
      <c r="A2504" s="46" t="str">
        <f>IFERROR(VLOOKUP(D2504,Sort!B:D,3,0),"")</f>
        <v/>
      </c>
      <c r="B2504" s="190" t="str">
        <f t="shared" si="234"/>
        <v>0CLOSE</v>
      </c>
      <c r="C2504" s="196"/>
      <c r="D2504" s="193"/>
      <c r="E2504" s="193" t="str">
        <f>IFERROR(VLOOKUP(D2504,Sort!B:C,2,0),"")</f>
        <v/>
      </c>
      <c r="F2504" s="194"/>
      <c r="G2504" s="195" t="str">
        <f t="shared" si="235"/>
        <v/>
      </c>
      <c r="H2504" s="243"/>
      <c r="I2504" s="197"/>
      <c r="J2504" s="243"/>
      <c r="K2504" s="197"/>
      <c r="L2504" s="198" t="str">
        <f t="shared" si="236"/>
        <v/>
      </c>
      <c r="M2504" s="199" t="str">
        <f t="shared" si="237"/>
        <v/>
      </c>
      <c r="N2504" s="200" t="str">
        <f t="shared" si="238"/>
        <v xml:space="preserve"> </v>
      </c>
      <c r="O2504" s="201"/>
      <c r="P2504" s="201"/>
      <c r="Q2504" s="202"/>
      <c r="R2504" s="202"/>
      <c r="S2504" s="202"/>
      <c r="T2504" s="193" t="str">
        <f>IFERROR(VLOOKUP(S2504,Sort!E:F,2,0),"")</f>
        <v/>
      </c>
      <c r="U2504" s="115" t="str">
        <f t="shared" si="239"/>
        <v/>
      </c>
      <c r="V2504" s="202" t="s">
        <v>422</v>
      </c>
      <c r="W2504" s="202"/>
      <c r="X2504" s="202"/>
      <c r="Y2504" s="202"/>
      <c r="Z2504" s="193"/>
      <c r="AA2504" s="193" t="s">
        <v>362</v>
      </c>
      <c r="AB2504" s="203"/>
      <c r="AC2504" s="204" t="str">
        <f t="shared" si="240"/>
        <v>CLOSE</v>
      </c>
      <c r="AD2504" s="47" t="str">
        <f t="array" ref="AD2504">IF(D2504="","",INDEX(HM_Unit!$D$1:$AE$1,MATCH(C2504,HM_Unit!$D$2:$AE$2,0)))</f>
        <v/>
      </c>
      <c r="AE2504" s="46"/>
      <c r="AF2504" s="46"/>
      <c r="AG2504" s="46"/>
      <c r="AH2504" s="46"/>
      <c r="AI2504" s="46"/>
      <c r="AJ2504" s="46"/>
      <c r="AK2504" s="46"/>
    </row>
    <row r="2505" spans="1:37" ht="12" customHeight="1">
      <c r="A2505" s="46" t="str">
        <f>IFERROR(VLOOKUP(D2505,Sort!B:D,3,0),"")</f>
        <v/>
      </c>
      <c r="B2505" s="190" t="str">
        <f t="shared" si="234"/>
        <v>0CLOSE</v>
      </c>
      <c r="C2505" s="196"/>
      <c r="D2505" s="193"/>
      <c r="E2505" s="193" t="str">
        <f>IFERROR(VLOOKUP(D2505,Sort!B:C,2,0),"")</f>
        <v/>
      </c>
      <c r="F2505" s="194"/>
      <c r="G2505" s="195" t="str">
        <f t="shared" si="235"/>
        <v/>
      </c>
      <c r="H2505" s="243"/>
      <c r="I2505" s="197"/>
      <c r="J2505" s="243"/>
      <c r="K2505" s="197"/>
      <c r="L2505" s="198" t="str">
        <f t="shared" si="236"/>
        <v/>
      </c>
      <c r="M2505" s="199" t="str">
        <f t="shared" si="237"/>
        <v/>
      </c>
      <c r="N2505" s="200" t="str">
        <f t="shared" si="238"/>
        <v xml:space="preserve"> </v>
      </c>
      <c r="O2505" s="201"/>
      <c r="P2505" s="201"/>
      <c r="Q2505" s="202"/>
      <c r="R2505" s="202"/>
      <c r="S2505" s="202"/>
      <c r="T2505" s="193" t="str">
        <f>IFERROR(VLOOKUP(S2505,Sort!E:F,2,0),"")</f>
        <v/>
      </c>
      <c r="U2505" s="115" t="str">
        <f t="shared" si="239"/>
        <v/>
      </c>
      <c r="V2505" s="202" t="s">
        <v>422</v>
      </c>
      <c r="W2505" s="202"/>
      <c r="X2505" s="202"/>
      <c r="Y2505" s="202"/>
      <c r="Z2505" s="193"/>
      <c r="AA2505" s="193" t="s">
        <v>362</v>
      </c>
      <c r="AB2505" s="203"/>
      <c r="AC2505" s="204" t="str">
        <f t="shared" si="240"/>
        <v>CLOSE</v>
      </c>
      <c r="AD2505" s="47" t="str">
        <f t="array" ref="AD2505">IF(D2505="","",INDEX(HM_Unit!$D$1:$AE$1,MATCH(C2505,HM_Unit!$D$2:$AE$2,0)))</f>
        <v/>
      </c>
      <c r="AE2505" s="46"/>
      <c r="AF2505" s="46"/>
      <c r="AG2505" s="46"/>
      <c r="AH2505" s="46"/>
      <c r="AI2505" s="46"/>
      <c r="AJ2505" s="46"/>
      <c r="AK2505" s="46"/>
    </row>
    <row r="2506" spans="1:37" ht="12" customHeight="1">
      <c r="A2506" s="46" t="str">
        <f>IFERROR(VLOOKUP(D2506,Sort!B:D,3,0),"")</f>
        <v/>
      </c>
      <c r="B2506" s="190" t="str">
        <f t="shared" si="234"/>
        <v>0CLOSE</v>
      </c>
      <c r="C2506" s="196"/>
      <c r="D2506" s="193"/>
      <c r="E2506" s="193" t="str">
        <f>IFERROR(VLOOKUP(D2506,Sort!B:C,2,0),"")</f>
        <v/>
      </c>
      <c r="F2506" s="194"/>
      <c r="G2506" s="195" t="str">
        <f t="shared" si="235"/>
        <v/>
      </c>
      <c r="H2506" s="243"/>
      <c r="I2506" s="197"/>
      <c r="J2506" s="243"/>
      <c r="K2506" s="197"/>
      <c r="L2506" s="198" t="str">
        <f t="shared" si="236"/>
        <v/>
      </c>
      <c r="M2506" s="199" t="str">
        <f t="shared" si="237"/>
        <v/>
      </c>
      <c r="N2506" s="200" t="str">
        <f t="shared" si="238"/>
        <v xml:space="preserve"> </v>
      </c>
      <c r="O2506" s="201"/>
      <c r="P2506" s="201"/>
      <c r="Q2506" s="202"/>
      <c r="R2506" s="202"/>
      <c r="S2506" s="202"/>
      <c r="T2506" s="193" t="str">
        <f>IFERROR(VLOOKUP(S2506,Sort!E:F,2,0),"")</f>
        <v/>
      </c>
      <c r="U2506" s="115" t="str">
        <f t="shared" si="239"/>
        <v/>
      </c>
      <c r="V2506" s="202" t="s">
        <v>422</v>
      </c>
      <c r="W2506" s="202"/>
      <c r="X2506" s="202"/>
      <c r="Y2506" s="202"/>
      <c r="Z2506" s="193"/>
      <c r="AA2506" s="193" t="s">
        <v>362</v>
      </c>
      <c r="AB2506" s="203"/>
      <c r="AC2506" s="204" t="str">
        <f t="shared" si="240"/>
        <v>CLOSE</v>
      </c>
      <c r="AD2506" s="47" t="str">
        <f t="array" ref="AD2506">IF(D2506="","",INDEX(HM_Unit!$D$1:$AE$1,MATCH(C2506,HM_Unit!$D$2:$AE$2,0)))</f>
        <v/>
      </c>
      <c r="AE2506" s="46"/>
      <c r="AF2506" s="46"/>
      <c r="AG2506" s="46"/>
      <c r="AH2506" s="46"/>
      <c r="AI2506" s="46"/>
      <c r="AJ2506" s="46"/>
      <c r="AK2506" s="46"/>
    </row>
    <row r="2507" spans="1:37" ht="12" customHeight="1">
      <c r="A2507" s="46" t="str">
        <f>IFERROR(VLOOKUP(D2507,Sort!B:D,3,0),"")</f>
        <v/>
      </c>
      <c r="B2507" s="190" t="str">
        <f t="shared" si="234"/>
        <v>0CLOSE</v>
      </c>
      <c r="C2507" s="196"/>
      <c r="D2507" s="193"/>
      <c r="E2507" s="193" t="str">
        <f>IFERROR(VLOOKUP(D2507,Sort!B:C,2,0),"")</f>
        <v/>
      </c>
      <c r="F2507" s="194"/>
      <c r="G2507" s="195" t="str">
        <f t="shared" si="235"/>
        <v/>
      </c>
      <c r="H2507" s="243"/>
      <c r="I2507" s="197"/>
      <c r="J2507" s="243"/>
      <c r="K2507" s="197"/>
      <c r="L2507" s="198" t="str">
        <f t="shared" si="236"/>
        <v/>
      </c>
      <c r="M2507" s="199" t="str">
        <f t="shared" si="237"/>
        <v/>
      </c>
      <c r="N2507" s="200" t="str">
        <f t="shared" si="238"/>
        <v xml:space="preserve"> </v>
      </c>
      <c r="O2507" s="201"/>
      <c r="P2507" s="201"/>
      <c r="Q2507" s="202"/>
      <c r="R2507" s="202"/>
      <c r="S2507" s="202"/>
      <c r="T2507" s="193" t="str">
        <f>IFERROR(VLOOKUP(S2507,Sort!E:F,2,0),"")</f>
        <v/>
      </c>
      <c r="U2507" s="115" t="str">
        <f t="shared" si="239"/>
        <v/>
      </c>
      <c r="V2507" s="202" t="s">
        <v>422</v>
      </c>
      <c r="W2507" s="202"/>
      <c r="X2507" s="202"/>
      <c r="Y2507" s="202"/>
      <c r="Z2507" s="193"/>
      <c r="AA2507" s="193" t="s">
        <v>362</v>
      </c>
      <c r="AB2507" s="203"/>
      <c r="AC2507" s="204" t="str">
        <f t="shared" si="240"/>
        <v>CLOSE</v>
      </c>
      <c r="AD2507" s="47" t="str">
        <f t="array" ref="AD2507">IF(D2507="","",INDEX(HM_Unit!$D$1:$AE$1,MATCH(C2507,HM_Unit!$D$2:$AE$2,0)))</f>
        <v/>
      </c>
      <c r="AE2507" s="46"/>
      <c r="AF2507" s="46"/>
      <c r="AG2507" s="46"/>
      <c r="AH2507" s="46"/>
      <c r="AI2507" s="46"/>
      <c r="AJ2507" s="46"/>
      <c r="AK2507" s="46"/>
    </row>
    <row r="2508" spans="1:37" ht="12" customHeight="1">
      <c r="A2508" s="46" t="str">
        <f>IFERROR(VLOOKUP(D2508,Sort!B:D,3,0),"")</f>
        <v/>
      </c>
      <c r="B2508" s="190" t="str">
        <f t="shared" si="234"/>
        <v>0CLOSE</v>
      </c>
      <c r="C2508" s="196"/>
      <c r="D2508" s="193"/>
      <c r="E2508" s="193" t="str">
        <f>IFERROR(VLOOKUP(D2508,Sort!B:C,2,0),"")</f>
        <v/>
      </c>
      <c r="F2508" s="194"/>
      <c r="G2508" s="195" t="str">
        <f t="shared" si="235"/>
        <v/>
      </c>
      <c r="H2508" s="243"/>
      <c r="I2508" s="197"/>
      <c r="J2508" s="243"/>
      <c r="K2508" s="197"/>
      <c r="L2508" s="198" t="str">
        <f t="shared" si="236"/>
        <v/>
      </c>
      <c r="M2508" s="199" t="str">
        <f t="shared" si="237"/>
        <v/>
      </c>
      <c r="N2508" s="200" t="str">
        <f t="shared" si="238"/>
        <v xml:space="preserve"> </v>
      </c>
      <c r="O2508" s="201"/>
      <c r="P2508" s="201"/>
      <c r="Q2508" s="202"/>
      <c r="R2508" s="202"/>
      <c r="S2508" s="202"/>
      <c r="T2508" s="193" t="str">
        <f>IFERROR(VLOOKUP(S2508,Sort!E:F,2,0),"")</f>
        <v/>
      </c>
      <c r="U2508" s="115" t="str">
        <f t="shared" si="239"/>
        <v/>
      </c>
      <c r="V2508" s="202" t="s">
        <v>422</v>
      </c>
      <c r="W2508" s="202"/>
      <c r="X2508" s="202"/>
      <c r="Y2508" s="202"/>
      <c r="Z2508" s="193"/>
      <c r="AA2508" s="193" t="s">
        <v>362</v>
      </c>
      <c r="AB2508" s="203"/>
      <c r="AC2508" s="204" t="str">
        <f t="shared" si="240"/>
        <v>CLOSE</v>
      </c>
      <c r="AD2508" s="47" t="str">
        <f t="array" ref="AD2508">IF(D2508="","",INDEX(HM_Unit!$D$1:$AE$1,MATCH(C2508,HM_Unit!$D$2:$AE$2,0)))</f>
        <v/>
      </c>
      <c r="AE2508" s="46"/>
      <c r="AF2508" s="46"/>
      <c r="AG2508" s="46"/>
      <c r="AH2508" s="46"/>
      <c r="AI2508" s="46"/>
      <c r="AJ2508" s="46"/>
      <c r="AK2508" s="46"/>
    </row>
    <row r="2509" spans="1:37" ht="12" customHeight="1">
      <c r="A2509" s="46" t="str">
        <f>IFERROR(VLOOKUP(D2509,Sort!B:D,3,0),"")</f>
        <v/>
      </c>
      <c r="B2509" s="190" t="str">
        <f t="shared" si="234"/>
        <v>0CLOSE</v>
      </c>
      <c r="C2509" s="196"/>
      <c r="D2509" s="193"/>
      <c r="E2509" s="193" t="str">
        <f>IFERROR(VLOOKUP(D2509,Sort!B:C,2,0),"")</f>
        <v/>
      </c>
      <c r="F2509" s="194"/>
      <c r="G2509" s="195" t="str">
        <f t="shared" si="235"/>
        <v/>
      </c>
      <c r="H2509" s="243"/>
      <c r="I2509" s="197"/>
      <c r="J2509" s="243"/>
      <c r="K2509" s="197"/>
      <c r="L2509" s="198" t="str">
        <f t="shared" si="236"/>
        <v/>
      </c>
      <c r="M2509" s="199" t="str">
        <f t="shared" si="237"/>
        <v/>
      </c>
      <c r="N2509" s="200" t="str">
        <f t="shared" si="238"/>
        <v xml:space="preserve"> </v>
      </c>
      <c r="O2509" s="201"/>
      <c r="P2509" s="201"/>
      <c r="Q2509" s="202"/>
      <c r="R2509" s="202"/>
      <c r="S2509" s="202"/>
      <c r="T2509" s="193" t="str">
        <f>IFERROR(VLOOKUP(S2509,Sort!E:F,2,0),"")</f>
        <v/>
      </c>
      <c r="U2509" s="115" t="str">
        <f t="shared" si="239"/>
        <v/>
      </c>
      <c r="V2509" s="202" t="s">
        <v>422</v>
      </c>
      <c r="W2509" s="202"/>
      <c r="X2509" s="202"/>
      <c r="Y2509" s="202"/>
      <c r="Z2509" s="193"/>
      <c r="AA2509" s="193" t="s">
        <v>362</v>
      </c>
      <c r="AB2509" s="203"/>
      <c r="AC2509" s="204" t="str">
        <f t="shared" si="240"/>
        <v>CLOSE</v>
      </c>
      <c r="AD2509" s="47" t="str">
        <f t="array" ref="AD2509">IF(D2509="","",INDEX(HM_Unit!$D$1:$AE$1,MATCH(C2509,HM_Unit!$D$2:$AE$2,0)))</f>
        <v/>
      </c>
      <c r="AE2509" s="46"/>
      <c r="AF2509" s="46"/>
      <c r="AG2509" s="46"/>
      <c r="AH2509" s="46"/>
      <c r="AI2509" s="46"/>
      <c r="AJ2509" s="46"/>
      <c r="AK2509" s="46"/>
    </row>
    <row r="2510" spans="1:37" ht="12" customHeight="1">
      <c r="A2510" s="46" t="str">
        <f>IFERROR(VLOOKUP(D2510,Sort!B:D,3,0),"")</f>
        <v/>
      </c>
      <c r="B2510" s="190" t="str">
        <f t="shared" si="234"/>
        <v>0CLOSE</v>
      </c>
      <c r="C2510" s="196"/>
      <c r="D2510" s="193"/>
      <c r="E2510" s="193" t="str">
        <f>IFERROR(VLOOKUP(D2510,Sort!B:C,2,0),"")</f>
        <v/>
      </c>
      <c r="F2510" s="194"/>
      <c r="G2510" s="195" t="str">
        <f t="shared" si="235"/>
        <v/>
      </c>
      <c r="H2510" s="243"/>
      <c r="I2510" s="197"/>
      <c r="J2510" s="243"/>
      <c r="K2510" s="197"/>
      <c r="L2510" s="198" t="str">
        <f t="shared" si="236"/>
        <v/>
      </c>
      <c r="M2510" s="199" t="str">
        <f t="shared" si="237"/>
        <v/>
      </c>
      <c r="N2510" s="200" t="str">
        <f t="shared" si="238"/>
        <v xml:space="preserve"> </v>
      </c>
      <c r="O2510" s="201"/>
      <c r="P2510" s="201"/>
      <c r="Q2510" s="202"/>
      <c r="R2510" s="202"/>
      <c r="S2510" s="202"/>
      <c r="T2510" s="193" t="str">
        <f>IFERROR(VLOOKUP(S2510,Sort!E:F,2,0),"")</f>
        <v/>
      </c>
      <c r="U2510" s="115" t="str">
        <f t="shared" si="239"/>
        <v/>
      </c>
      <c r="V2510" s="202" t="s">
        <v>422</v>
      </c>
      <c r="W2510" s="202"/>
      <c r="X2510" s="202"/>
      <c r="Y2510" s="202"/>
      <c r="Z2510" s="193"/>
      <c r="AA2510" s="193" t="s">
        <v>362</v>
      </c>
      <c r="AB2510" s="203"/>
      <c r="AC2510" s="204" t="str">
        <f t="shared" si="240"/>
        <v>CLOSE</v>
      </c>
      <c r="AD2510" s="47" t="str">
        <f t="array" ref="AD2510">IF(D2510="","",INDEX(HM_Unit!$D$1:$AE$1,MATCH(C2510,HM_Unit!$D$2:$AE$2,0)))</f>
        <v/>
      </c>
      <c r="AE2510" s="46"/>
      <c r="AF2510" s="46"/>
      <c r="AG2510" s="46"/>
      <c r="AH2510" s="46"/>
      <c r="AI2510" s="46"/>
      <c r="AJ2510" s="46"/>
      <c r="AK2510" s="46"/>
    </row>
    <row r="2511" spans="1:37" ht="12" customHeight="1">
      <c r="A2511" s="46" t="str">
        <f>IFERROR(VLOOKUP(D2511,Sort!B:D,3,0),"")</f>
        <v/>
      </c>
      <c r="B2511" s="190" t="str">
        <f t="shared" si="234"/>
        <v>0CLOSE</v>
      </c>
      <c r="C2511" s="196"/>
      <c r="D2511" s="193"/>
      <c r="E2511" s="193" t="str">
        <f>IFERROR(VLOOKUP(D2511,Sort!B:C,2,0),"")</f>
        <v/>
      </c>
      <c r="F2511" s="194"/>
      <c r="G2511" s="195" t="str">
        <f t="shared" si="235"/>
        <v/>
      </c>
      <c r="H2511" s="243"/>
      <c r="I2511" s="197"/>
      <c r="J2511" s="243"/>
      <c r="K2511" s="197"/>
      <c r="L2511" s="198" t="str">
        <f t="shared" si="236"/>
        <v/>
      </c>
      <c r="M2511" s="199" t="str">
        <f t="shared" si="237"/>
        <v/>
      </c>
      <c r="N2511" s="200" t="str">
        <f t="shared" si="238"/>
        <v xml:space="preserve"> </v>
      </c>
      <c r="O2511" s="201"/>
      <c r="P2511" s="201"/>
      <c r="Q2511" s="202"/>
      <c r="R2511" s="202"/>
      <c r="S2511" s="202"/>
      <c r="T2511" s="193" t="str">
        <f>IFERROR(VLOOKUP(S2511,Sort!E:F,2,0),"")</f>
        <v/>
      </c>
      <c r="U2511" s="115" t="str">
        <f t="shared" si="239"/>
        <v/>
      </c>
      <c r="V2511" s="202" t="s">
        <v>422</v>
      </c>
      <c r="W2511" s="202"/>
      <c r="X2511" s="202"/>
      <c r="Y2511" s="202"/>
      <c r="Z2511" s="193"/>
      <c r="AA2511" s="193" t="s">
        <v>362</v>
      </c>
      <c r="AB2511" s="203"/>
      <c r="AC2511" s="204" t="str">
        <f t="shared" si="240"/>
        <v>CLOSE</v>
      </c>
      <c r="AD2511" s="47" t="str">
        <f t="array" ref="AD2511">IF(D2511="","",INDEX(HM_Unit!$D$1:$AE$1,MATCH(C2511,HM_Unit!$D$2:$AE$2,0)))</f>
        <v/>
      </c>
      <c r="AE2511" s="46"/>
      <c r="AF2511" s="46"/>
      <c r="AG2511" s="46"/>
      <c r="AH2511" s="46"/>
      <c r="AI2511" s="46"/>
      <c r="AJ2511" s="46"/>
      <c r="AK2511" s="46"/>
    </row>
    <row r="2512" spans="1:37" ht="12" customHeight="1">
      <c r="A2512" s="46" t="str">
        <f>IFERROR(VLOOKUP(D2512,Sort!B:D,3,0),"")</f>
        <v/>
      </c>
      <c r="B2512" s="190" t="str">
        <f t="shared" si="234"/>
        <v>0CLOSE</v>
      </c>
      <c r="C2512" s="196"/>
      <c r="D2512" s="193"/>
      <c r="E2512" s="193" t="str">
        <f>IFERROR(VLOOKUP(D2512,Sort!B:C,2,0),"")</f>
        <v/>
      </c>
      <c r="F2512" s="194"/>
      <c r="G2512" s="195" t="str">
        <f t="shared" si="235"/>
        <v/>
      </c>
      <c r="H2512" s="243"/>
      <c r="I2512" s="197"/>
      <c r="J2512" s="243"/>
      <c r="K2512" s="197"/>
      <c r="L2512" s="198" t="str">
        <f t="shared" si="236"/>
        <v/>
      </c>
      <c r="M2512" s="199" t="str">
        <f t="shared" si="237"/>
        <v/>
      </c>
      <c r="N2512" s="200" t="str">
        <f t="shared" si="238"/>
        <v xml:space="preserve"> </v>
      </c>
      <c r="O2512" s="201"/>
      <c r="P2512" s="201"/>
      <c r="Q2512" s="202"/>
      <c r="R2512" s="202"/>
      <c r="S2512" s="202"/>
      <c r="T2512" s="193" t="str">
        <f>IFERROR(VLOOKUP(S2512,Sort!E:F,2,0),"")</f>
        <v/>
      </c>
      <c r="U2512" s="115" t="str">
        <f t="shared" si="239"/>
        <v/>
      </c>
      <c r="V2512" s="202" t="s">
        <v>422</v>
      </c>
      <c r="W2512" s="202"/>
      <c r="X2512" s="202"/>
      <c r="Y2512" s="202"/>
      <c r="Z2512" s="193"/>
      <c r="AA2512" s="193" t="s">
        <v>362</v>
      </c>
      <c r="AB2512" s="203"/>
      <c r="AC2512" s="204" t="str">
        <f t="shared" si="240"/>
        <v>CLOSE</v>
      </c>
      <c r="AD2512" s="47" t="str">
        <f t="array" ref="AD2512">IF(D2512="","",INDEX(HM_Unit!$D$1:$AE$1,MATCH(C2512,HM_Unit!$D$2:$AE$2,0)))</f>
        <v/>
      </c>
      <c r="AE2512" s="46"/>
      <c r="AF2512" s="46"/>
      <c r="AG2512" s="46"/>
      <c r="AH2512" s="46"/>
      <c r="AI2512" s="46"/>
      <c r="AJ2512" s="46"/>
      <c r="AK2512" s="46"/>
    </row>
    <row r="2513" spans="1:37" ht="12" customHeight="1">
      <c r="A2513" s="46" t="str">
        <f>IFERROR(VLOOKUP(D2513,Sort!B:D,3,0),"")</f>
        <v/>
      </c>
      <c r="B2513" s="190" t="str">
        <f t="shared" si="234"/>
        <v>0CLOSE</v>
      </c>
      <c r="C2513" s="196"/>
      <c r="D2513" s="193"/>
      <c r="E2513" s="193" t="str">
        <f>IFERROR(VLOOKUP(D2513,Sort!B:C,2,0),"")</f>
        <v/>
      </c>
      <c r="F2513" s="194"/>
      <c r="G2513" s="195" t="str">
        <f t="shared" si="235"/>
        <v/>
      </c>
      <c r="H2513" s="243"/>
      <c r="I2513" s="197"/>
      <c r="J2513" s="243"/>
      <c r="K2513" s="197"/>
      <c r="L2513" s="198" t="str">
        <f t="shared" si="236"/>
        <v/>
      </c>
      <c r="M2513" s="199" t="str">
        <f t="shared" si="237"/>
        <v/>
      </c>
      <c r="N2513" s="200" t="str">
        <f t="shared" si="238"/>
        <v xml:space="preserve"> </v>
      </c>
      <c r="O2513" s="201"/>
      <c r="P2513" s="201"/>
      <c r="Q2513" s="202"/>
      <c r="R2513" s="202"/>
      <c r="S2513" s="202"/>
      <c r="T2513" s="193" t="str">
        <f>IFERROR(VLOOKUP(S2513,Sort!E:F,2,0),"")</f>
        <v/>
      </c>
      <c r="U2513" s="115" t="str">
        <f t="shared" si="239"/>
        <v/>
      </c>
      <c r="V2513" s="202" t="s">
        <v>422</v>
      </c>
      <c r="W2513" s="202"/>
      <c r="X2513" s="202"/>
      <c r="Y2513" s="202"/>
      <c r="Z2513" s="193"/>
      <c r="AA2513" s="193" t="s">
        <v>362</v>
      </c>
      <c r="AB2513" s="203"/>
      <c r="AC2513" s="204" t="str">
        <f t="shared" si="240"/>
        <v>CLOSE</v>
      </c>
      <c r="AD2513" s="47" t="str">
        <f t="array" ref="AD2513">IF(D2513="","",INDEX(HM_Unit!$D$1:$AE$1,MATCH(C2513,HM_Unit!$D$2:$AE$2,0)))</f>
        <v/>
      </c>
      <c r="AE2513" s="46"/>
      <c r="AF2513" s="46"/>
      <c r="AG2513" s="46"/>
      <c r="AH2513" s="46"/>
      <c r="AI2513" s="46"/>
      <c r="AJ2513" s="46"/>
      <c r="AK2513" s="46"/>
    </row>
    <row r="2514" spans="1:37" ht="12" customHeight="1">
      <c r="A2514" s="46" t="str">
        <f>IFERROR(VLOOKUP(D2514,Sort!B:D,3,0),"")</f>
        <v/>
      </c>
      <c r="B2514" s="190" t="str">
        <f t="shared" si="234"/>
        <v>0CLOSE</v>
      </c>
      <c r="C2514" s="196"/>
      <c r="D2514" s="193"/>
      <c r="E2514" s="193" t="str">
        <f>IFERROR(VLOOKUP(D2514,Sort!B:C,2,0),"")</f>
        <v/>
      </c>
      <c r="F2514" s="194"/>
      <c r="G2514" s="195" t="str">
        <f t="shared" si="235"/>
        <v/>
      </c>
      <c r="H2514" s="243"/>
      <c r="I2514" s="197"/>
      <c r="J2514" s="243"/>
      <c r="K2514" s="197"/>
      <c r="L2514" s="198" t="str">
        <f t="shared" si="236"/>
        <v/>
      </c>
      <c r="M2514" s="199" t="str">
        <f t="shared" si="237"/>
        <v/>
      </c>
      <c r="N2514" s="200" t="str">
        <f t="shared" si="238"/>
        <v xml:space="preserve"> </v>
      </c>
      <c r="O2514" s="201"/>
      <c r="P2514" s="201"/>
      <c r="Q2514" s="202"/>
      <c r="R2514" s="202"/>
      <c r="S2514" s="202"/>
      <c r="T2514" s="193" t="str">
        <f>IFERROR(VLOOKUP(S2514,Sort!E:F,2,0),"")</f>
        <v/>
      </c>
      <c r="U2514" s="115" t="str">
        <f t="shared" si="239"/>
        <v/>
      </c>
      <c r="V2514" s="202" t="s">
        <v>422</v>
      </c>
      <c r="W2514" s="202"/>
      <c r="X2514" s="202"/>
      <c r="Y2514" s="202"/>
      <c r="Z2514" s="193"/>
      <c r="AA2514" s="193" t="s">
        <v>362</v>
      </c>
      <c r="AB2514" s="203"/>
      <c r="AC2514" s="204" t="str">
        <f t="shared" si="240"/>
        <v>CLOSE</v>
      </c>
      <c r="AD2514" s="47" t="str">
        <f t="array" ref="AD2514">IF(D2514="","",INDEX(HM_Unit!$D$1:$AE$1,MATCH(C2514,HM_Unit!$D$2:$AE$2,0)))</f>
        <v/>
      </c>
      <c r="AE2514" s="46"/>
      <c r="AF2514" s="46"/>
      <c r="AG2514" s="46"/>
      <c r="AH2514" s="46"/>
      <c r="AI2514" s="46"/>
      <c r="AJ2514" s="46"/>
      <c r="AK2514" s="46"/>
    </row>
    <row r="2515" spans="1:37" ht="12" customHeight="1">
      <c r="A2515" s="46" t="str">
        <f>IFERROR(VLOOKUP(D2515,Sort!B:D,3,0),"")</f>
        <v/>
      </c>
      <c r="B2515" s="190" t="str">
        <f t="shared" si="234"/>
        <v>0CLOSE</v>
      </c>
      <c r="C2515" s="196"/>
      <c r="D2515" s="193"/>
      <c r="E2515" s="193" t="str">
        <f>IFERROR(VLOOKUP(D2515,Sort!B:C,2,0),"")</f>
        <v/>
      </c>
      <c r="F2515" s="194"/>
      <c r="G2515" s="195" t="str">
        <f t="shared" si="235"/>
        <v/>
      </c>
      <c r="H2515" s="243"/>
      <c r="I2515" s="197"/>
      <c r="J2515" s="243"/>
      <c r="K2515" s="197"/>
      <c r="L2515" s="198" t="str">
        <f t="shared" si="236"/>
        <v/>
      </c>
      <c r="M2515" s="199" t="str">
        <f t="shared" si="237"/>
        <v/>
      </c>
      <c r="N2515" s="200" t="str">
        <f t="shared" si="238"/>
        <v xml:space="preserve"> </v>
      </c>
      <c r="O2515" s="201"/>
      <c r="P2515" s="201"/>
      <c r="Q2515" s="202"/>
      <c r="R2515" s="202"/>
      <c r="S2515" s="202"/>
      <c r="T2515" s="193" t="str">
        <f>IFERROR(VLOOKUP(S2515,Sort!E:F,2,0),"")</f>
        <v/>
      </c>
      <c r="U2515" s="115" t="str">
        <f t="shared" si="239"/>
        <v/>
      </c>
      <c r="V2515" s="202" t="s">
        <v>422</v>
      </c>
      <c r="W2515" s="202"/>
      <c r="X2515" s="202"/>
      <c r="Y2515" s="202"/>
      <c r="Z2515" s="193"/>
      <c r="AA2515" s="193" t="s">
        <v>362</v>
      </c>
      <c r="AB2515" s="203"/>
      <c r="AC2515" s="204" t="str">
        <f t="shared" si="240"/>
        <v>CLOSE</v>
      </c>
      <c r="AD2515" s="47" t="str">
        <f t="array" ref="AD2515">IF(D2515="","",INDEX(HM_Unit!$D$1:$AE$1,MATCH(C2515,HM_Unit!$D$2:$AE$2,0)))</f>
        <v/>
      </c>
      <c r="AE2515" s="46"/>
      <c r="AF2515" s="46"/>
      <c r="AG2515" s="46"/>
      <c r="AH2515" s="46"/>
      <c r="AI2515" s="46"/>
      <c r="AJ2515" s="46"/>
      <c r="AK2515" s="46"/>
    </row>
    <row r="2516" spans="1:37" ht="12" customHeight="1">
      <c r="A2516" s="46" t="str">
        <f>IFERROR(VLOOKUP(D2516,Sort!B:D,3,0),"")</f>
        <v/>
      </c>
      <c r="B2516" s="190" t="str">
        <f t="shared" si="234"/>
        <v>0CLOSE</v>
      </c>
      <c r="C2516" s="196"/>
      <c r="D2516" s="193"/>
      <c r="E2516" s="193" t="str">
        <f>IFERROR(VLOOKUP(D2516,Sort!B:C,2,0),"")</f>
        <v/>
      </c>
      <c r="F2516" s="194"/>
      <c r="G2516" s="195" t="str">
        <f t="shared" si="235"/>
        <v/>
      </c>
      <c r="H2516" s="243"/>
      <c r="I2516" s="197"/>
      <c r="J2516" s="243"/>
      <c r="K2516" s="197"/>
      <c r="L2516" s="198" t="str">
        <f t="shared" si="236"/>
        <v/>
      </c>
      <c r="M2516" s="199" t="str">
        <f t="shared" si="237"/>
        <v/>
      </c>
      <c r="N2516" s="200" t="str">
        <f t="shared" si="238"/>
        <v xml:space="preserve"> </v>
      </c>
      <c r="O2516" s="201"/>
      <c r="P2516" s="201"/>
      <c r="Q2516" s="202"/>
      <c r="R2516" s="202"/>
      <c r="S2516" s="202"/>
      <c r="T2516" s="193" t="str">
        <f>IFERROR(VLOOKUP(S2516,Sort!E:F,2,0),"")</f>
        <v/>
      </c>
      <c r="U2516" s="115" t="str">
        <f t="shared" si="239"/>
        <v/>
      </c>
      <c r="V2516" s="202" t="s">
        <v>422</v>
      </c>
      <c r="W2516" s="202"/>
      <c r="X2516" s="202"/>
      <c r="Y2516" s="202"/>
      <c r="Z2516" s="193"/>
      <c r="AA2516" s="193" t="s">
        <v>362</v>
      </c>
      <c r="AB2516" s="203"/>
      <c r="AC2516" s="204" t="str">
        <f t="shared" si="240"/>
        <v>CLOSE</v>
      </c>
      <c r="AD2516" s="47" t="str">
        <f t="array" ref="AD2516">IF(D2516="","",INDEX(HM_Unit!$D$1:$AE$1,MATCH(C2516,HM_Unit!$D$2:$AE$2,0)))</f>
        <v/>
      </c>
      <c r="AE2516" s="46"/>
      <c r="AF2516" s="46"/>
      <c r="AG2516" s="46"/>
      <c r="AH2516" s="46"/>
      <c r="AI2516" s="46"/>
      <c r="AJ2516" s="46"/>
      <c r="AK2516" s="46"/>
    </row>
    <row r="2517" spans="1:37" ht="12" customHeight="1">
      <c r="A2517" s="46" t="str">
        <f>IFERROR(VLOOKUP(D2517,Sort!B:D,3,0),"")</f>
        <v/>
      </c>
      <c r="B2517" s="190" t="str">
        <f t="shared" si="234"/>
        <v>0CLOSE</v>
      </c>
      <c r="C2517" s="196"/>
      <c r="D2517" s="193"/>
      <c r="E2517" s="193" t="str">
        <f>IFERROR(VLOOKUP(D2517,Sort!B:C,2,0),"")</f>
        <v/>
      </c>
      <c r="F2517" s="194"/>
      <c r="G2517" s="195" t="str">
        <f t="shared" si="235"/>
        <v/>
      </c>
      <c r="H2517" s="243"/>
      <c r="I2517" s="197"/>
      <c r="J2517" s="243"/>
      <c r="K2517" s="197"/>
      <c r="L2517" s="198" t="str">
        <f t="shared" si="236"/>
        <v/>
      </c>
      <c r="M2517" s="199" t="str">
        <f t="shared" si="237"/>
        <v/>
      </c>
      <c r="N2517" s="200" t="str">
        <f t="shared" si="238"/>
        <v xml:space="preserve"> </v>
      </c>
      <c r="O2517" s="201"/>
      <c r="P2517" s="201"/>
      <c r="Q2517" s="202"/>
      <c r="R2517" s="202"/>
      <c r="S2517" s="202"/>
      <c r="T2517" s="193" t="str">
        <f>IFERROR(VLOOKUP(S2517,Sort!E:F,2,0),"")</f>
        <v/>
      </c>
      <c r="U2517" s="115" t="str">
        <f t="shared" si="239"/>
        <v/>
      </c>
      <c r="V2517" s="202" t="s">
        <v>422</v>
      </c>
      <c r="W2517" s="202"/>
      <c r="X2517" s="202"/>
      <c r="Y2517" s="202"/>
      <c r="Z2517" s="193"/>
      <c r="AA2517" s="193" t="s">
        <v>362</v>
      </c>
      <c r="AB2517" s="203"/>
      <c r="AC2517" s="204" t="str">
        <f t="shared" si="240"/>
        <v>CLOSE</v>
      </c>
      <c r="AD2517" s="47" t="str">
        <f t="array" ref="AD2517">IF(D2517="","",INDEX(HM_Unit!$D$1:$AE$1,MATCH(C2517,HM_Unit!$D$2:$AE$2,0)))</f>
        <v/>
      </c>
      <c r="AE2517" s="46"/>
      <c r="AF2517" s="46"/>
      <c r="AG2517" s="46"/>
      <c r="AH2517" s="46"/>
      <c r="AI2517" s="46"/>
      <c r="AJ2517" s="46"/>
      <c r="AK2517" s="46"/>
    </row>
    <row r="2518" spans="1:37" ht="12" customHeight="1">
      <c r="A2518" s="46" t="str">
        <f>IFERROR(VLOOKUP(D2518,Sort!B:D,3,0),"")</f>
        <v/>
      </c>
      <c r="B2518" s="190" t="str">
        <f t="shared" si="234"/>
        <v>0CLOSE</v>
      </c>
      <c r="C2518" s="196"/>
      <c r="D2518" s="193"/>
      <c r="E2518" s="193" t="str">
        <f>IFERROR(VLOOKUP(D2518,Sort!B:C,2,0),"")</f>
        <v/>
      </c>
      <c r="F2518" s="194"/>
      <c r="G2518" s="195" t="str">
        <f t="shared" si="235"/>
        <v/>
      </c>
      <c r="H2518" s="243"/>
      <c r="I2518" s="197"/>
      <c r="J2518" s="243"/>
      <c r="K2518" s="197"/>
      <c r="L2518" s="198" t="str">
        <f t="shared" si="236"/>
        <v/>
      </c>
      <c r="M2518" s="199" t="str">
        <f t="shared" si="237"/>
        <v/>
      </c>
      <c r="N2518" s="200" t="str">
        <f t="shared" si="238"/>
        <v xml:space="preserve"> </v>
      </c>
      <c r="O2518" s="201"/>
      <c r="P2518" s="201"/>
      <c r="Q2518" s="202"/>
      <c r="R2518" s="202"/>
      <c r="S2518" s="202"/>
      <c r="T2518" s="193" t="str">
        <f>IFERROR(VLOOKUP(S2518,Sort!E:F,2,0),"")</f>
        <v/>
      </c>
      <c r="U2518" s="115" t="str">
        <f t="shared" si="239"/>
        <v/>
      </c>
      <c r="V2518" s="202" t="s">
        <v>422</v>
      </c>
      <c r="W2518" s="202"/>
      <c r="X2518" s="202"/>
      <c r="Y2518" s="202"/>
      <c r="Z2518" s="193"/>
      <c r="AA2518" s="193" t="s">
        <v>362</v>
      </c>
      <c r="AB2518" s="203"/>
      <c r="AC2518" s="204" t="str">
        <f t="shared" si="240"/>
        <v>CLOSE</v>
      </c>
      <c r="AD2518" s="47" t="str">
        <f t="array" ref="AD2518">IF(D2518="","",INDEX(HM_Unit!$D$1:$AE$1,MATCH(C2518,HM_Unit!$D$2:$AE$2,0)))</f>
        <v/>
      </c>
      <c r="AE2518" s="46"/>
      <c r="AF2518" s="46"/>
      <c r="AG2518" s="46"/>
      <c r="AH2518" s="46"/>
      <c r="AI2518" s="46"/>
      <c r="AJ2518" s="46"/>
      <c r="AK2518" s="46"/>
    </row>
    <row r="2519" spans="1:37" ht="12" customHeight="1">
      <c r="A2519" s="46" t="str">
        <f>IFERROR(VLOOKUP(D2519,Sort!B:D,3,0),"")</f>
        <v/>
      </c>
      <c r="B2519" s="190" t="str">
        <f t="shared" si="234"/>
        <v>0CLOSE</v>
      </c>
      <c r="C2519" s="196"/>
      <c r="D2519" s="193"/>
      <c r="E2519" s="193" t="str">
        <f>IFERROR(VLOOKUP(D2519,Sort!B:C,2,0),"")</f>
        <v/>
      </c>
      <c r="F2519" s="194"/>
      <c r="G2519" s="195" t="str">
        <f t="shared" si="235"/>
        <v/>
      </c>
      <c r="H2519" s="243"/>
      <c r="I2519" s="197"/>
      <c r="J2519" s="243"/>
      <c r="K2519" s="197"/>
      <c r="L2519" s="198" t="str">
        <f t="shared" si="236"/>
        <v/>
      </c>
      <c r="M2519" s="199" t="str">
        <f t="shared" si="237"/>
        <v/>
      </c>
      <c r="N2519" s="200" t="str">
        <f t="shared" si="238"/>
        <v xml:space="preserve"> </v>
      </c>
      <c r="O2519" s="201"/>
      <c r="P2519" s="201"/>
      <c r="Q2519" s="202"/>
      <c r="R2519" s="202"/>
      <c r="S2519" s="202"/>
      <c r="T2519" s="193" t="str">
        <f>IFERROR(VLOOKUP(S2519,Sort!E:F,2,0),"")</f>
        <v/>
      </c>
      <c r="U2519" s="115" t="str">
        <f t="shared" si="239"/>
        <v/>
      </c>
      <c r="V2519" s="202" t="s">
        <v>422</v>
      </c>
      <c r="W2519" s="202"/>
      <c r="X2519" s="202"/>
      <c r="Y2519" s="202"/>
      <c r="Z2519" s="193"/>
      <c r="AA2519" s="193" t="s">
        <v>362</v>
      </c>
      <c r="AB2519" s="203"/>
      <c r="AC2519" s="204" t="str">
        <f t="shared" si="240"/>
        <v>CLOSE</v>
      </c>
      <c r="AD2519" s="47" t="str">
        <f t="array" ref="AD2519">IF(D2519="","",INDEX(HM_Unit!$D$1:$AE$1,MATCH(C2519,HM_Unit!$D$2:$AE$2,0)))</f>
        <v/>
      </c>
      <c r="AE2519" s="46"/>
      <c r="AF2519" s="46"/>
      <c r="AG2519" s="46"/>
      <c r="AH2519" s="46"/>
      <c r="AI2519" s="46"/>
      <c r="AJ2519" s="46"/>
      <c r="AK2519" s="46"/>
    </row>
    <row r="2520" spans="1:37" ht="12" customHeight="1">
      <c r="A2520" s="46" t="str">
        <f>IFERROR(VLOOKUP(D2520,Sort!B:D,3,0),"")</f>
        <v/>
      </c>
      <c r="B2520" s="190" t="str">
        <f t="shared" si="234"/>
        <v>0CLOSE</v>
      </c>
      <c r="C2520" s="196"/>
      <c r="D2520" s="193"/>
      <c r="E2520" s="193" t="str">
        <f>IFERROR(VLOOKUP(D2520,Sort!B:C,2,0),"")</f>
        <v/>
      </c>
      <c r="F2520" s="194"/>
      <c r="G2520" s="195" t="str">
        <f t="shared" si="235"/>
        <v/>
      </c>
      <c r="H2520" s="243"/>
      <c r="I2520" s="197"/>
      <c r="J2520" s="243"/>
      <c r="K2520" s="197"/>
      <c r="L2520" s="198" t="str">
        <f t="shared" si="236"/>
        <v/>
      </c>
      <c r="M2520" s="199" t="str">
        <f t="shared" si="237"/>
        <v/>
      </c>
      <c r="N2520" s="200" t="str">
        <f t="shared" si="238"/>
        <v xml:space="preserve"> </v>
      </c>
      <c r="O2520" s="201"/>
      <c r="P2520" s="201"/>
      <c r="Q2520" s="202"/>
      <c r="R2520" s="202"/>
      <c r="S2520" s="202"/>
      <c r="T2520" s="193" t="str">
        <f>IFERROR(VLOOKUP(S2520,Sort!E:F,2,0),"")</f>
        <v/>
      </c>
      <c r="U2520" s="115" t="str">
        <f t="shared" si="239"/>
        <v/>
      </c>
      <c r="V2520" s="202" t="s">
        <v>422</v>
      </c>
      <c r="W2520" s="202"/>
      <c r="X2520" s="202"/>
      <c r="Y2520" s="202"/>
      <c r="Z2520" s="193"/>
      <c r="AA2520" s="193" t="s">
        <v>362</v>
      </c>
      <c r="AB2520" s="203"/>
      <c r="AC2520" s="204" t="str">
        <f t="shared" si="240"/>
        <v>CLOSE</v>
      </c>
      <c r="AD2520" s="47" t="str">
        <f t="array" ref="AD2520">IF(D2520="","",INDEX(HM_Unit!$D$1:$AE$1,MATCH(C2520,HM_Unit!$D$2:$AE$2,0)))</f>
        <v/>
      </c>
      <c r="AE2520" s="46"/>
      <c r="AF2520" s="46"/>
      <c r="AG2520" s="46"/>
      <c r="AH2520" s="46"/>
      <c r="AI2520" s="46"/>
      <c r="AJ2520" s="46"/>
      <c r="AK2520" s="46"/>
    </row>
    <row r="2521" spans="1:37" ht="12" customHeight="1">
      <c r="A2521" s="46" t="str">
        <f>IFERROR(VLOOKUP(D2521,Sort!B:D,3,0),"")</f>
        <v/>
      </c>
      <c r="B2521" s="190" t="str">
        <f t="shared" si="234"/>
        <v>0CLOSE</v>
      </c>
      <c r="C2521" s="196"/>
      <c r="D2521" s="193"/>
      <c r="E2521" s="193" t="str">
        <f>IFERROR(VLOOKUP(D2521,Sort!B:C,2,0),"")</f>
        <v/>
      </c>
      <c r="F2521" s="194"/>
      <c r="G2521" s="195" t="str">
        <f t="shared" si="235"/>
        <v/>
      </c>
      <c r="H2521" s="243"/>
      <c r="I2521" s="197"/>
      <c r="J2521" s="243"/>
      <c r="K2521" s="197"/>
      <c r="L2521" s="198" t="str">
        <f t="shared" si="236"/>
        <v/>
      </c>
      <c r="M2521" s="199" t="str">
        <f t="shared" si="237"/>
        <v/>
      </c>
      <c r="N2521" s="200" t="str">
        <f t="shared" si="238"/>
        <v xml:space="preserve"> </v>
      </c>
      <c r="O2521" s="201"/>
      <c r="P2521" s="201"/>
      <c r="Q2521" s="202"/>
      <c r="R2521" s="202"/>
      <c r="S2521" s="202"/>
      <c r="T2521" s="193" t="str">
        <f>IFERROR(VLOOKUP(S2521,Sort!E:F,2,0),"")</f>
        <v/>
      </c>
      <c r="U2521" s="115" t="str">
        <f t="shared" si="239"/>
        <v/>
      </c>
      <c r="V2521" s="202" t="s">
        <v>422</v>
      </c>
      <c r="W2521" s="202"/>
      <c r="X2521" s="202"/>
      <c r="Y2521" s="202"/>
      <c r="Z2521" s="193"/>
      <c r="AA2521" s="193" t="s">
        <v>362</v>
      </c>
      <c r="AB2521" s="203"/>
      <c r="AC2521" s="204" t="str">
        <f t="shared" si="240"/>
        <v>CLOSE</v>
      </c>
      <c r="AD2521" s="47" t="str">
        <f t="array" ref="AD2521">IF(D2521="","",INDEX(HM_Unit!$D$1:$AE$1,MATCH(C2521,HM_Unit!$D$2:$AE$2,0)))</f>
        <v/>
      </c>
      <c r="AE2521" s="46"/>
      <c r="AF2521" s="46"/>
      <c r="AG2521" s="46"/>
      <c r="AH2521" s="46"/>
      <c r="AI2521" s="46"/>
      <c r="AJ2521" s="46"/>
      <c r="AK2521" s="46"/>
    </row>
    <row r="2522" spans="1:37" ht="12" customHeight="1">
      <c r="A2522" s="46" t="str">
        <f>IFERROR(VLOOKUP(D2522,Sort!B:D,3,0),"")</f>
        <v/>
      </c>
      <c r="B2522" s="190" t="str">
        <f t="shared" si="234"/>
        <v>0CLOSE</v>
      </c>
      <c r="C2522" s="196"/>
      <c r="D2522" s="193"/>
      <c r="E2522" s="193" t="str">
        <f>IFERROR(VLOOKUP(D2522,Sort!B:C,2,0),"")</f>
        <v/>
      </c>
      <c r="F2522" s="194"/>
      <c r="G2522" s="195" t="str">
        <f t="shared" si="235"/>
        <v/>
      </c>
      <c r="H2522" s="243"/>
      <c r="I2522" s="197"/>
      <c r="J2522" s="243"/>
      <c r="K2522" s="197"/>
      <c r="L2522" s="198" t="str">
        <f t="shared" si="236"/>
        <v/>
      </c>
      <c r="M2522" s="199" t="str">
        <f t="shared" si="237"/>
        <v/>
      </c>
      <c r="N2522" s="200" t="str">
        <f t="shared" si="238"/>
        <v xml:space="preserve"> </v>
      </c>
      <c r="O2522" s="201"/>
      <c r="P2522" s="201"/>
      <c r="Q2522" s="202"/>
      <c r="R2522" s="202"/>
      <c r="S2522" s="202"/>
      <c r="T2522" s="193" t="str">
        <f>IFERROR(VLOOKUP(S2522,Sort!E:F,2,0),"")</f>
        <v/>
      </c>
      <c r="U2522" s="115" t="str">
        <f t="shared" si="239"/>
        <v/>
      </c>
      <c r="V2522" s="202" t="s">
        <v>422</v>
      </c>
      <c r="W2522" s="202"/>
      <c r="X2522" s="202"/>
      <c r="Y2522" s="202"/>
      <c r="Z2522" s="193"/>
      <c r="AA2522" s="193" t="s">
        <v>362</v>
      </c>
      <c r="AB2522" s="203"/>
      <c r="AC2522" s="204" t="str">
        <f t="shared" si="240"/>
        <v>CLOSE</v>
      </c>
      <c r="AD2522" s="47" t="str">
        <f t="array" ref="AD2522">IF(D2522="","",INDEX(HM_Unit!$D$1:$AE$1,MATCH(C2522,HM_Unit!$D$2:$AE$2,0)))</f>
        <v/>
      </c>
      <c r="AE2522" s="46"/>
      <c r="AF2522" s="46"/>
      <c r="AG2522" s="46"/>
      <c r="AH2522" s="46"/>
      <c r="AI2522" s="46"/>
      <c r="AJ2522" s="46"/>
      <c r="AK2522" s="46"/>
    </row>
    <row r="2523" spans="1:37" ht="12" customHeight="1">
      <c r="A2523" s="46" t="str">
        <f>IFERROR(VLOOKUP(D2523,Sort!B:D,3,0),"")</f>
        <v/>
      </c>
      <c r="B2523" s="190" t="str">
        <f t="shared" si="234"/>
        <v>0CLOSE</v>
      </c>
      <c r="C2523" s="196"/>
      <c r="D2523" s="193"/>
      <c r="E2523" s="193" t="str">
        <f>IFERROR(VLOOKUP(D2523,Sort!B:C,2,0),"")</f>
        <v/>
      </c>
      <c r="F2523" s="194"/>
      <c r="G2523" s="195" t="str">
        <f t="shared" si="235"/>
        <v/>
      </c>
      <c r="H2523" s="243"/>
      <c r="I2523" s="197"/>
      <c r="J2523" s="243"/>
      <c r="K2523" s="197"/>
      <c r="L2523" s="198" t="str">
        <f t="shared" si="236"/>
        <v/>
      </c>
      <c r="M2523" s="199" t="str">
        <f t="shared" si="237"/>
        <v/>
      </c>
      <c r="N2523" s="200" t="str">
        <f t="shared" si="238"/>
        <v xml:space="preserve"> </v>
      </c>
      <c r="O2523" s="201"/>
      <c r="P2523" s="201"/>
      <c r="Q2523" s="202"/>
      <c r="R2523" s="202"/>
      <c r="S2523" s="202"/>
      <c r="T2523" s="193" t="str">
        <f>IFERROR(VLOOKUP(S2523,Sort!E:F,2,0),"")</f>
        <v/>
      </c>
      <c r="U2523" s="115" t="str">
        <f t="shared" si="239"/>
        <v/>
      </c>
      <c r="V2523" s="202" t="s">
        <v>422</v>
      </c>
      <c r="W2523" s="202"/>
      <c r="X2523" s="202"/>
      <c r="Y2523" s="202"/>
      <c r="Z2523" s="193"/>
      <c r="AA2523" s="193" t="s">
        <v>362</v>
      </c>
      <c r="AB2523" s="203"/>
      <c r="AC2523" s="204" t="str">
        <f t="shared" si="240"/>
        <v>CLOSE</v>
      </c>
      <c r="AD2523" s="47" t="str">
        <f t="array" ref="AD2523">IF(D2523="","",INDEX(HM_Unit!$D$1:$AE$1,MATCH(C2523,HM_Unit!$D$2:$AE$2,0)))</f>
        <v/>
      </c>
      <c r="AE2523" s="46"/>
      <c r="AF2523" s="46"/>
      <c r="AG2523" s="46"/>
      <c r="AH2523" s="46"/>
      <c r="AI2523" s="46"/>
      <c r="AJ2523" s="46"/>
      <c r="AK2523" s="46"/>
    </row>
    <row r="2524" spans="1:37" ht="12" customHeight="1">
      <c r="A2524" s="46" t="str">
        <f>IFERROR(VLOOKUP(D2524,Sort!B:D,3,0),"")</f>
        <v/>
      </c>
      <c r="B2524" s="190" t="str">
        <f t="shared" si="234"/>
        <v>0CLOSE</v>
      </c>
      <c r="C2524" s="196"/>
      <c r="D2524" s="193"/>
      <c r="E2524" s="193" t="str">
        <f>IFERROR(VLOOKUP(D2524,Sort!B:C,2,0),"")</f>
        <v/>
      </c>
      <c r="F2524" s="194"/>
      <c r="G2524" s="195" t="str">
        <f t="shared" si="235"/>
        <v/>
      </c>
      <c r="H2524" s="243"/>
      <c r="I2524" s="197"/>
      <c r="J2524" s="243"/>
      <c r="K2524" s="197"/>
      <c r="L2524" s="198" t="str">
        <f t="shared" si="236"/>
        <v/>
      </c>
      <c r="M2524" s="199" t="str">
        <f t="shared" si="237"/>
        <v/>
      </c>
      <c r="N2524" s="200" t="str">
        <f t="shared" si="238"/>
        <v xml:space="preserve"> </v>
      </c>
      <c r="O2524" s="201"/>
      <c r="P2524" s="201"/>
      <c r="Q2524" s="202"/>
      <c r="R2524" s="202"/>
      <c r="S2524" s="202"/>
      <c r="T2524" s="193" t="str">
        <f>IFERROR(VLOOKUP(S2524,Sort!E:F,2,0),"")</f>
        <v/>
      </c>
      <c r="U2524" s="115" t="str">
        <f t="shared" si="239"/>
        <v/>
      </c>
      <c r="V2524" s="202" t="s">
        <v>422</v>
      </c>
      <c r="W2524" s="202"/>
      <c r="X2524" s="202"/>
      <c r="Y2524" s="202"/>
      <c r="Z2524" s="193"/>
      <c r="AA2524" s="193" t="s">
        <v>362</v>
      </c>
      <c r="AB2524" s="203"/>
      <c r="AC2524" s="204" t="str">
        <f t="shared" si="240"/>
        <v>CLOSE</v>
      </c>
      <c r="AD2524" s="47" t="str">
        <f t="array" ref="AD2524">IF(D2524="","",INDEX(HM_Unit!$D$1:$AE$1,MATCH(C2524,HM_Unit!$D$2:$AE$2,0)))</f>
        <v/>
      </c>
      <c r="AE2524" s="46"/>
      <c r="AF2524" s="46"/>
      <c r="AG2524" s="46"/>
      <c r="AH2524" s="46"/>
      <c r="AI2524" s="46"/>
      <c r="AJ2524" s="46"/>
      <c r="AK2524" s="46"/>
    </row>
    <row r="2525" spans="1:37" ht="12" customHeight="1">
      <c r="A2525" s="46" t="str">
        <f>IFERROR(VLOOKUP(D2525,Sort!B:D,3,0),"")</f>
        <v/>
      </c>
      <c r="B2525" s="190" t="str">
        <f t="shared" si="234"/>
        <v>0CLOSE</v>
      </c>
      <c r="C2525" s="196"/>
      <c r="D2525" s="193"/>
      <c r="E2525" s="193" t="str">
        <f>IFERROR(VLOOKUP(D2525,Sort!B:C,2,0),"")</f>
        <v/>
      </c>
      <c r="F2525" s="194"/>
      <c r="G2525" s="195" t="str">
        <f t="shared" si="235"/>
        <v/>
      </c>
      <c r="H2525" s="243"/>
      <c r="I2525" s="197"/>
      <c r="J2525" s="243"/>
      <c r="K2525" s="197"/>
      <c r="L2525" s="198" t="str">
        <f t="shared" si="236"/>
        <v/>
      </c>
      <c r="M2525" s="199" t="str">
        <f t="shared" si="237"/>
        <v/>
      </c>
      <c r="N2525" s="200" t="str">
        <f t="shared" si="238"/>
        <v xml:space="preserve"> </v>
      </c>
      <c r="O2525" s="201"/>
      <c r="P2525" s="201"/>
      <c r="Q2525" s="202"/>
      <c r="R2525" s="202"/>
      <c r="S2525" s="202"/>
      <c r="T2525" s="193" t="str">
        <f>IFERROR(VLOOKUP(S2525,Sort!E:F,2,0),"")</f>
        <v/>
      </c>
      <c r="U2525" s="115" t="str">
        <f t="shared" si="239"/>
        <v/>
      </c>
      <c r="V2525" s="202" t="s">
        <v>422</v>
      </c>
      <c r="W2525" s="202"/>
      <c r="X2525" s="202"/>
      <c r="Y2525" s="202"/>
      <c r="Z2525" s="193"/>
      <c r="AA2525" s="193" t="s">
        <v>362</v>
      </c>
      <c r="AB2525" s="203"/>
      <c r="AC2525" s="204" t="str">
        <f t="shared" si="240"/>
        <v>CLOSE</v>
      </c>
      <c r="AD2525" s="47" t="str">
        <f t="array" ref="AD2525">IF(D2525="","",INDEX(HM_Unit!$D$1:$AE$1,MATCH(C2525,HM_Unit!$D$2:$AE$2,0)))</f>
        <v/>
      </c>
      <c r="AE2525" s="46"/>
      <c r="AF2525" s="46"/>
      <c r="AG2525" s="46"/>
      <c r="AH2525" s="46"/>
      <c r="AI2525" s="46"/>
      <c r="AJ2525" s="46"/>
      <c r="AK2525" s="46"/>
    </row>
    <row r="2526" spans="1:37" ht="12" customHeight="1">
      <c r="A2526" s="46" t="str">
        <f>IFERROR(VLOOKUP(D2526,Sort!B:D,3,0),"")</f>
        <v/>
      </c>
      <c r="B2526" s="190" t="str">
        <f t="shared" si="234"/>
        <v>0CLOSE</v>
      </c>
      <c r="C2526" s="196"/>
      <c r="D2526" s="193"/>
      <c r="E2526" s="193" t="str">
        <f>IFERROR(VLOOKUP(D2526,Sort!B:C,2,0),"")</f>
        <v/>
      </c>
      <c r="F2526" s="194"/>
      <c r="G2526" s="195" t="str">
        <f t="shared" si="235"/>
        <v/>
      </c>
      <c r="H2526" s="243"/>
      <c r="I2526" s="197"/>
      <c r="J2526" s="243"/>
      <c r="K2526" s="197"/>
      <c r="L2526" s="198" t="str">
        <f t="shared" si="236"/>
        <v/>
      </c>
      <c r="M2526" s="199" t="str">
        <f t="shared" si="237"/>
        <v/>
      </c>
      <c r="N2526" s="200" t="str">
        <f t="shared" si="238"/>
        <v xml:space="preserve"> </v>
      </c>
      <c r="O2526" s="201"/>
      <c r="P2526" s="201"/>
      <c r="Q2526" s="202"/>
      <c r="R2526" s="202"/>
      <c r="S2526" s="202"/>
      <c r="T2526" s="193" t="str">
        <f>IFERROR(VLOOKUP(S2526,Sort!E:F,2,0),"")</f>
        <v/>
      </c>
      <c r="U2526" s="115" t="str">
        <f t="shared" si="239"/>
        <v/>
      </c>
      <c r="V2526" s="202" t="s">
        <v>422</v>
      </c>
      <c r="W2526" s="202"/>
      <c r="X2526" s="202"/>
      <c r="Y2526" s="202"/>
      <c r="Z2526" s="193"/>
      <c r="AA2526" s="193" t="s">
        <v>362</v>
      </c>
      <c r="AB2526" s="203"/>
      <c r="AC2526" s="204" t="str">
        <f t="shared" si="240"/>
        <v>CLOSE</v>
      </c>
      <c r="AD2526" s="47" t="str">
        <f t="array" ref="AD2526">IF(D2526="","",INDEX(HM_Unit!$D$1:$AE$1,MATCH(C2526,HM_Unit!$D$2:$AE$2,0)))</f>
        <v/>
      </c>
      <c r="AE2526" s="46"/>
      <c r="AF2526" s="46"/>
      <c r="AG2526" s="46"/>
      <c r="AH2526" s="46"/>
      <c r="AI2526" s="46"/>
      <c r="AJ2526" s="46"/>
      <c r="AK2526" s="46"/>
    </row>
    <row r="2527" spans="1:37" ht="12" customHeight="1">
      <c r="A2527" s="46" t="str">
        <f>IFERROR(VLOOKUP(D2527,Sort!B:D,3,0),"")</f>
        <v/>
      </c>
      <c r="B2527" s="190" t="str">
        <f t="shared" si="234"/>
        <v>0CLOSE</v>
      </c>
      <c r="C2527" s="196"/>
      <c r="D2527" s="193"/>
      <c r="E2527" s="193" t="str">
        <f>IFERROR(VLOOKUP(D2527,Sort!B:C,2,0),"")</f>
        <v/>
      </c>
      <c r="F2527" s="194"/>
      <c r="G2527" s="195" t="str">
        <f t="shared" si="235"/>
        <v/>
      </c>
      <c r="H2527" s="243"/>
      <c r="I2527" s="197"/>
      <c r="J2527" s="243"/>
      <c r="K2527" s="197"/>
      <c r="L2527" s="198" t="str">
        <f t="shared" si="236"/>
        <v/>
      </c>
      <c r="M2527" s="199" t="str">
        <f t="shared" si="237"/>
        <v/>
      </c>
      <c r="N2527" s="200" t="str">
        <f t="shared" si="238"/>
        <v xml:space="preserve"> </v>
      </c>
      <c r="O2527" s="201"/>
      <c r="P2527" s="201"/>
      <c r="Q2527" s="202"/>
      <c r="R2527" s="202"/>
      <c r="S2527" s="202"/>
      <c r="T2527" s="193" t="str">
        <f>IFERROR(VLOOKUP(S2527,Sort!E:F,2,0),"")</f>
        <v/>
      </c>
      <c r="U2527" s="115" t="str">
        <f t="shared" si="239"/>
        <v/>
      </c>
      <c r="V2527" s="202" t="s">
        <v>422</v>
      </c>
      <c r="W2527" s="202"/>
      <c r="X2527" s="202"/>
      <c r="Y2527" s="202"/>
      <c r="Z2527" s="193"/>
      <c r="AA2527" s="193" t="s">
        <v>362</v>
      </c>
      <c r="AB2527" s="203"/>
      <c r="AC2527" s="204" t="str">
        <f t="shared" si="240"/>
        <v>CLOSE</v>
      </c>
      <c r="AD2527" s="47" t="str">
        <f t="array" ref="AD2527">IF(D2527="","",INDEX(HM_Unit!$D$1:$AE$1,MATCH(C2527,HM_Unit!$D$2:$AE$2,0)))</f>
        <v/>
      </c>
      <c r="AE2527" s="46"/>
      <c r="AF2527" s="46"/>
      <c r="AG2527" s="46"/>
      <c r="AH2527" s="46"/>
      <c r="AI2527" s="46"/>
      <c r="AJ2527" s="46"/>
      <c r="AK2527" s="46"/>
    </row>
    <row r="2528" spans="1:37" ht="12" customHeight="1">
      <c r="A2528" s="46" t="str">
        <f>IFERROR(VLOOKUP(D2528,Sort!B:D,3,0),"")</f>
        <v/>
      </c>
      <c r="B2528" s="190" t="str">
        <f t="shared" si="234"/>
        <v>0CLOSE</v>
      </c>
      <c r="C2528" s="196"/>
      <c r="D2528" s="193"/>
      <c r="E2528" s="193" t="str">
        <f>IFERROR(VLOOKUP(D2528,Sort!B:C,2,0),"")</f>
        <v/>
      </c>
      <c r="F2528" s="194"/>
      <c r="G2528" s="195" t="str">
        <f t="shared" si="235"/>
        <v/>
      </c>
      <c r="H2528" s="243"/>
      <c r="I2528" s="197"/>
      <c r="J2528" s="243"/>
      <c r="K2528" s="197"/>
      <c r="L2528" s="198" t="str">
        <f t="shared" si="236"/>
        <v/>
      </c>
      <c r="M2528" s="199" t="str">
        <f t="shared" si="237"/>
        <v/>
      </c>
      <c r="N2528" s="200" t="str">
        <f t="shared" si="238"/>
        <v xml:space="preserve"> </v>
      </c>
      <c r="O2528" s="201"/>
      <c r="P2528" s="201"/>
      <c r="Q2528" s="202"/>
      <c r="R2528" s="202"/>
      <c r="S2528" s="202"/>
      <c r="T2528" s="193" t="str">
        <f>IFERROR(VLOOKUP(S2528,Sort!E:F,2,0),"")</f>
        <v/>
      </c>
      <c r="U2528" s="115" t="str">
        <f t="shared" si="239"/>
        <v/>
      </c>
      <c r="V2528" s="202" t="s">
        <v>422</v>
      </c>
      <c r="W2528" s="202"/>
      <c r="X2528" s="202"/>
      <c r="Y2528" s="202"/>
      <c r="Z2528" s="193"/>
      <c r="AA2528" s="193" t="s">
        <v>362</v>
      </c>
      <c r="AB2528" s="203"/>
      <c r="AC2528" s="204" t="str">
        <f t="shared" si="240"/>
        <v>CLOSE</v>
      </c>
      <c r="AD2528" s="47" t="str">
        <f t="array" ref="AD2528">IF(D2528="","",INDEX(HM_Unit!$D$1:$AE$1,MATCH(C2528,HM_Unit!$D$2:$AE$2,0)))</f>
        <v/>
      </c>
      <c r="AE2528" s="46"/>
      <c r="AF2528" s="46"/>
      <c r="AG2528" s="46"/>
      <c r="AH2528" s="46"/>
      <c r="AI2528" s="46"/>
      <c r="AJ2528" s="46"/>
      <c r="AK2528" s="46"/>
    </row>
    <row r="2529" spans="1:37" ht="12" customHeight="1">
      <c r="A2529" s="46" t="str">
        <f>IFERROR(VLOOKUP(D2529,Sort!B:D,3,0),"")</f>
        <v/>
      </c>
      <c r="B2529" s="190" t="str">
        <f t="shared" si="234"/>
        <v>0CLOSE</v>
      </c>
      <c r="C2529" s="196"/>
      <c r="D2529" s="193"/>
      <c r="E2529" s="193" t="str">
        <f>IFERROR(VLOOKUP(D2529,Sort!B:C,2,0),"")</f>
        <v/>
      </c>
      <c r="F2529" s="194"/>
      <c r="G2529" s="195" t="str">
        <f t="shared" si="235"/>
        <v/>
      </c>
      <c r="H2529" s="243"/>
      <c r="I2529" s="197"/>
      <c r="J2529" s="243"/>
      <c r="K2529" s="197"/>
      <c r="L2529" s="198" t="str">
        <f t="shared" si="236"/>
        <v/>
      </c>
      <c r="M2529" s="199" t="str">
        <f t="shared" si="237"/>
        <v/>
      </c>
      <c r="N2529" s="200" t="str">
        <f t="shared" si="238"/>
        <v xml:space="preserve"> </v>
      </c>
      <c r="O2529" s="201"/>
      <c r="P2529" s="201"/>
      <c r="Q2529" s="202"/>
      <c r="R2529" s="202"/>
      <c r="S2529" s="202"/>
      <c r="T2529" s="193" t="str">
        <f>IFERROR(VLOOKUP(S2529,Sort!E:F,2,0),"")</f>
        <v/>
      </c>
      <c r="U2529" s="115" t="str">
        <f t="shared" si="239"/>
        <v/>
      </c>
      <c r="V2529" s="202" t="s">
        <v>422</v>
      </c>
      <c r="W2529" s="202"/>
      <c r="X2529" s="202"/>
      <c r="Y2529" s="202"/>
      <c r="Z2529" s="193"/>
      <c r="AA2529" s="193" t="s">
        <v>362</v>
      </c>
      <c r="AB2529" s="203"/>
      <c r="AC2529" s="204" t="str">
        <f t="shared" si="240"/>
        <v>CLOSE</v>
      </c>
      <c r="AD2529" s="47" t="str">
        <f t="array" ref="AD2529">IF(D2529="","",INDEX(HM_Unit!$D$1:$AE$1,MATCH(C2529,HM_Unit!$D$2:$AE$2,0)))</f>
        <v/>
      </c>
      <c r="AE2529" s="46"/>
      <c r="AF2529" s="46"/>
      <c r="AG2529" s="46"/>
      <c r="AH2529" s="46"/>
      <c r="AI2529" s="46"/>
      <c r="AJ2529" s="46"/>
      <c r="AK2529" s="46"/>
    </row>
    <row r="2530" spans="1:37" ht="12" customHeight="1">
      <c r="A2530" s="46" t="str">
        <f>IFERROR(VLOOKUP(D2530,Sort!B:D,3,0),"")</f>
        <v/>
      </c>
      <c r="B2530" s="190" t="str">
        <f t="shared" si="234"/>
        <v>0CLOSE</v>
      </c>
      <c r="C2530" s="196"/>
      <c r="D2530" s="193"/>
      <c r="E2530" s="193" t="str">
        <f>IFERROR(VLOOKUP(D2530,Sort!B:C,2,0),"")</f>
        <v/>
      </c>
      <c r="F2530" s="194"/>
      <c r="G2530" s="195" t="str">
        <f t="shared" si="235"/>
        <v/>
      </c>
      <c r="H2530" s="243"/>
      <c r="I2530" s="197"/>
      <c r="J2530" s="243"/>
      <c r="K2530" s="197"/>
      <c r="L2530" s="198" t="str">
        <f t="shared" si="236"/>
        <v/>
      </c>
      <c r="M2530" s="199" t="str">
        <f t="shared" si="237"/>
        <v/>
      </c>
      <c r="N2530" s="200" t="str">
        <f t="shared" si="238"/>
        <v xml:space="preserve"> </v>
      </c>
      <c r="O2530" s="201"/>
      <c r="P2530" s="201"/>
      <c r="Q2530" s="202"/>
      <c r="R2530" s="202"/>
      <c r="S2530" s="202"/>
      <c r="T2530" s="193" t="str">
        <f>IFERROR(VLOOKUP(S2530,Sort!E:F,2,0),"")</f>
        <v/>
      </c>
      <c r="U2530" s="115" t="str">
        <f t="shared" si="239"/>
        <v/>
      </c>
      <c r="V2530" s="202" t="s">
        <v>422</v>
      </c>
      <c r="W2530" s="202"/>
      <c r="X2530" s="202"/>
      <c r="Y2530" s="202"/>
      <c r="Z2530" s="193"/>
      <c r="AA2530" s="193" t="s">
        <v>362</v>
      </c>
      <c r="AB2530" s="203"/>
      <c r="AC2530" s="204" t="str">
        <f t="shared" si="240"/>
        <v>CLOSE</v>
      </c>
      <c r="AD2530" s="47" t="str">
        <f t="array" ref="AD2530">IF(D2530="","",INDEX(HM_Unit!$D$1:$AE$1,MATCH(C2530,HM_Unit!$D$2:$AE$2,0)))</f>
        <v/>
      </c>
      <c r="AE2530" s="46"/>
      <c r="AF2530" s="46"/>
      <c r="AG2530" s="46"/>
      <c r="AH2530" s="46"/>
      <c r="AI2530" s="46"/>
      <c r="AJ2530" s="46"/>
      <c r="AK2530" s="46"/>
    </row>
    <row r="2531" spans="1:37" ht="12" customHeight="1">
      <c r="A2531" s="46" t="str">
        <f>IFERROR(VLOOKUP(D2531,Sort!B:D,3,0),"")</f>
        <v/>
      </c>
      <c r="B2531" s="190" t="str">
        <f t="shared" si="234"/>
        <v>0CLOSE</v>
      </c>
      <c r="C2531" s="196"/>
      <c r="D2531" s="193"/>
      <c r="E2531" s="193" t="str">
        <f>IFERROR(VLOOKUP(D2531,Sort!B:C,2,0),"")</f>
        <v/>
      </c>
      <c r="F2531" s="194"/>
      <c r="G2531" s="195" t="str">
        <f t="shared" si="235"/>
        <v/>
      </c>
      <c r="H2531" s="243"/>
      <c r="I2531" s="197"/>
      <c r="J2531" s="243"/>
      <c r="K2531" s="197"/>
      <c r="L2531" s="198" t="str">
        <f t="shared" si="236"/>
        <v/>
      </c>
      <c r="M2531" s="199" t="str">
        <f t="shared" si="237"/>
        <v/>
      </c>
      <c r="N2531" s="200" t="str">
        <f t="shared" si="238"/>
        <v xml:space="preserve"> </v>
      </c>
      <c r="O2531" s="201"/>
      <c r="P2531" s="201"/>
      <c r="Q2531" s="202"/>
      <c r="R2531" s="202"/>
      <c r="S2531" s="202"/>
      <c r="T2531" s="193" t="str">
        <f>IFERROR(VLOOKUP(S2531,Sort!E:F,2,0),"")</f>
        <v/>
      </c>
      <c r="U2531" s="115" t="str">
        <f t="shared" si="239"/>
        <v/>
      </c>
      <c r="V2531" s="202" t="s">
        <v>422</v>
      </c>
      <c r="W2531" s="202"/>
      <c r="X2531" s="202"/>
      <c r="Y2531" s="202"/>
      <c r="Z2531" s="193"/>
      <c r="AA2531" s="193" t="s">
        <v>362</v>
      </c>
      <c r="AB2531" s="203"/>
      <c r="AC2531" s="204" t="str">
        <f t="shared" si="240"/>
        <v>CLOSE</v>
      </c>
      <c r="AD2531" s="47" t="str">
        <f t="array" ref="AD2531">IF(D2531="","",INDEX(HM_Unit!$D$1:$AE$1,MATCH(C2531,HM_Unit!$D$2:$AE$2,0)))</f>
        <v/>
      </c>
      <c r="AE2531" s="46"/>
      <c r="AF2531" s="46"/>
      <c r="AG2531" s="46"/>
      <c r="AH2531" s="46"/>
      <c r="AI2531" s="46"/>
      <c r="AJ2531" s="46"/>
      <c r="AK2531" s="46"/>
    </row>
    <row r="2532" spans="1:37" ht="12" customHeight="1">
      <c r="A2532" s="46" t="str">
        <f>IFERROR(VLOOKUP(D2532,Sort!B:D,3,0),"")</f>
        <v/>
      </c>
      <c r="B2532" s="190" t="str">
        <f t="shared" si="234"/>
        <v>0CLOSE</v>
      </c>
      <c r="C2532" s="196"/>
      <c r="D2532" s="193"/>
      <c r="E2532" s="193" t="str">
        <f>IFERROR(VLOOKUP(D2532,Sort!B:C,2,0),"")</f>
        <v/>
      </c>
      <c r="F2532" s="194"/>
      <c r="G2532" s="195" t="str">
        <f t="shared" si="235"/>
        <v/>
      </c>
      <c r="H2532" s="243"/>
      <c r="I2532" s="197"/>
      <c r="J2532" s="243"/>
      <c r="K2532" s="197"/>
      <c r="L2532" s="198" t="str">
        <f t="shared" si="236"/>
        <v/>
      </c>
      <c r="M2532" s="199" t="str">
        <f t="shared" si="237"/>
        <v/>
      </c>
      <c r="N2532" s="200" t="str">
        <f t="shared" si="238"/>
        <v xml:space="preserve"> </v>
      </c>
      <c r="O2532" s="201"/>
      <c r="P2532" s="201"/>
      <c r="Q2532" s="202"/>
      <c r="R2532" s="202"/>
      <c r="S2532" s="202"/>
      <c r="T2532" s="193" t="str">
        <f>IFERROR(VLOOKUP(S2532,Sort!E:F,2,0),"")</f>
        <v/>
      </c>
      <c r="U2532" s="115" t="str">
        <f t="shared" si="239"/>
        <v/>
      </c>
      <c r="V2532" s="202" t="s">
        <v>422</v>
      </c>
      <c r="W2532" s="202"/>
      <c r="X2532" s="202"/>
      <c r="Y2532" s="202"/>
      <c r="Z2532" s="193"/>
      <c r="AA2532" s="193" t="s">
        <v>362</v>
      </c>
      <c r="AB2532" s="203"/>
      <c r="AC2532" s="204" t="str">
        <f t="shared" si="240"/>
        <v>CLOSE</v>
      </c>
      <c r="AD2532" s="47" t="str">
        <f t="array" ref="AD2532">IF(D2532="","",INDEX(HM_Unit!$D$1:$AE$1,MATCH(C2532,HM_Unit!$D$2:$AE$2,0)))</f>
        <v/>
      </c>
      <c r="AE2532" s="46"/>
      <c r="AF2532" s="46"/>
      <c r="AG2532" s="46"/>
      <c r="AH2532" s="46"/>
      <c r="AI2532" s="46"/>
      <c r="AJ2532" s="46"/>
      <c r="AK2532" s="46"/>
    </row>
    <row r="2533" spans="1:37" ht="12" customHeight="1">
      <c r="A2533" s="46" t="str">
        <f>IFERROR(VLOOKUP(D2533,Sort!B:D,3,0),"")</f>
        <v/>
      </c>
      <c r="B2533" s="190" t="str">
        <f t="shared" si="234"/>
        <v>0CLOSE</v>
      </c>
      <c r="C2533" s="196"/>
      <c r="D2533" s="193"/>
      <c r="E2533" s="193" t="str">
        <f>IFERROR(VLOOKUP(D2533,Sort!B:C,2,0),"")</f>
        <v/>
      </c>
      <c r="F2533" s="194"/>
      <c r="G2533" s="195" t="str">
        <f t="shared" si="235"/>
        <v/>
      </c>
      <c r="H2533" s="243"/>
      <c r="I2533" s="197"/>
      <c r="J2533" s="243"/>
      <c r="K2533" s="197"/>
      <c r="L2533" s="198" t="str">
        <f t="shared" si="236"/>
        <v/>
      </c>
      <c r="M2533" s="199" t="str">
        <f t="shared" si="237"/>
        <v/>
      </c>
      <c r="N2533" s="200" t="str">
        <f t="shared" si="238"/>
        <v xml:space="preserve"> </v>
      </c>
      <c r="O2533" s="201"/>
      <c r="P2533" s="201"/>
      <c r="Q2533" s="202"/>
      <c r="R2533" s="202"/>
      <c r="S2533" s="202"/>
      <c r="T2533" s="193" t="str">
        <f>IFERROR(VLOOKUP(S2533,Sort!E:F,2,0),"")</f>
        <v/>
      </c>
      <c r="U2533" s="115" t="str">
        <f t="shared" si="239"/>
        <v/>
      </c>
      <c r="V2533" s="202" t="s">
        <v>422</v>
      </c>
      <c r="W2533" s="202"/>
      <c r="X2533" s="202"/>
      <c r="Y2533" s="202"/>
      <c r="Z2533" s="193"/>
      <c r="AA2533" s="193" t="s">
        <v>362</v>
      </c>
      <c r="AB2533" s="203"/>
      <c r="AC2533" s="204" t="str">
        <f t="shared" si="240"/>
        <v>CLOSE</v>
      </c>
      <c r="AD2533" s="47" t="str">
        <f t="array" ref="AD2533">IF(D2533="","",INDEX(HM_Unit!$D$1:$AE$1,MATCH(C2533,HM_Unit!$D$2:$AE$2,0)))</f>
        <v/>
      </c>
      <c r="AE2533" s="46"/>
      <c r="AF2533" s="46"/>
      <c r="AG2533" s="46"/>
      <c r="AH2533" s="46"/>
      <c r="AI2533" s="46"/>
      <c r="AJ2533" s="46"/>
      <c r="AK2533" s="46"/>
    </row>
    <row r="2534" spans="1:37" ht="12" customHeight="1">
      <c r="A2534" s="46" t="str">
        <f>IFERROR(VLOOKUP(D2534,Sort!B:D,3,0),"")</f>
        <v/>
      </c>
      <c r="B2534" s="190" t="str">
        <f t="shared" si="234"/>
        <v>0CLOSE</v>
      </c>
      <c r="C2534" s="196"/>
      <c r="D2534" s="193"/>
      <c r="E2534" s="193" t="str">
        <f>IFERROR(VLOOKUP(D2534,Sort!B:C,2,0),"")</f>
        <v/>
      </c>
      <c r="F2534" s="194"/>
      <c r="G2534" s="195" t="str">
        <f t="shared" si="235"/>
        <v/>
      </c>
      <c r="H2534" s="243"/>
      <c r="I2534" s="197"/>
      <c r="J2534" s="243"/>
      <c r="K2534" s="197"/>
      <c r="L2534" s="198" t="str">
        <f t="shared" si="236"/>
        <v/>
      </c>
      <c r="M2534" s="199" t="str">
        <f t="shared" si="237"/>
        <v/>
      </c>
      <c r="N2534" s="200" t="str">
        <f t="shared" si="238"/>
        <v xml:space="preserve"> </v>
      </c>
      <c r="O2534" s="201"/>
      <c r="P2534" s="201"/>
      <c r="Q2534" s="202"/>
      <c r="R2534" s="202"/>
      <c r="S2534" s="202"/>
      <c r="T2534" s="193" t="str">
        <f>IFERROR(VLOOKUP(S2534,Sort!E:F,2,0),"")</f>
        <v/>
      </c>
      <c r="U2534" s="115" t="str">
        <f t="shared" si="239"/>
        <v/>
      </c>
      <c r="V2534" s="202" t="s">
        <v>422</v>
      </c>
      <c r="W2534" s="202"/>
      <c r="X2534" s="202"/>
      <c r="Y2534" s="202"/>
      <c r="Z2534" s="193"/>
      <c r="AA2534" s="193" t="s">
        <v>362</v>
      </c>
      <c r="AB2534" s="203"/>
      <c r="AC2534" s="204" t="str">
        <f t="shared" si="240"/>
        <v>CLOSE</v>
      </c>
      <c r="AD2534" s="47" t="str">
        <f t="array" ref="AD2534">IF(D2534="","",INDEX(HM_Unit!$D$1:$AE$1,MATCH(C2534,HM_Unit!$D$2:$AE$2,0)))</f>
        <v/>
      </c>
      <c r="AE2534" s="46"/>
      <c r="AF2534" s="46"/>
      <c r="AG2534" s="46"/>
      <c r="AH2534" s="46"/>
      <c r="AI2534" s="46"/>
      <c r="AJ2534" s="46"/>
      <c r="AK2534" s="46"/>
    </row>
    <row r="2535" spans="1:37" ht="12" customHeight="1">
      <c r="A2535" s="46" t="str">
        <f>IFERROR(VLOOKUP(D2535,Sort!B:D,3,0),"")</f>
        <v/>
      </c>
      <c r="B2535" s="190" t="str">
        <f t="shared" si="234"/>
        <v>0CLOSE</v>
      </c>
      <c r="C2535" s="196"/>
      <c r="D2535" s="193"/>
      <c r="E2535" s="193" t="str">
        <f>IFERROR(VLOOKUP(D2535,Sort!B:C,2,0),"")</f>
        <v/>
      </c>
      <c r="F2535" s="194"/>
      <c r="G2535" s="195" t="str">
        <f t="shared" si="235"/>
        <v/>
      </c>
      <c r="H2535" s="243"/>
      <c r="I2535" s="197"/>
      <c r="J2535" s="243"/>
      <c r="K2535" s="197"/>
      <c r="L2535" s="198" t="str">
        <f t="shared" si="236"/>
        <v/>
      </c>
      <c r="M2535" s="199" t="str">
        <f t="shared" si="237"/>
        <v/>
      </c>
      <c r="N2535" s="200" t="str">
        <f t="shared" si="238"/>
        <v xml:space="preserve"> </v>
      </c>
      <c r="O2535" s="201"/>
      <c r="P2535" s="201"/>
      <c r="Q2535" s="202"/>
      <c r="R2535" s="202"/>
      <c r="S2535" s="202"/>
      <c r="T2535" s="193" t="str">
        <f>IFERROR(VLOOKUP(S2535,Sort!E:F,2,0),"")</f>
        <v/>
      </c>
      <c r="U2535" s="115" t="str">
        <f t="shared" si="239"/>
        <v/>
      </c>
      <c r="V2535" s="202" t="s">
        <v>422</v>
      </c>
      <c r="W2535" s="202"/>
      <c r="X2535" s="202"/>
      <c r="Y2535" s="202"/>
      <c r="Z2535" s="193"/>
      <c r="AA2535" s="193" t="s">
        <v>362</v>
      </c>
      <c r="AB2535" s="203"/>
      <c r="AC2535" s="204" t="str">
        <f t="shared" si="240"/>
        <v>CLOSE</v>
      </c>
      <c r="AD2535" s="47" t="str">
        <f t="array" ref="AD2535">IF(D2535="","",INDEX(HM_Unit!$D$1:$AE$1,MATCH(C2535,HM_Unit!$D$2:$AE$2,0)))</f>
        <v/>
      </c>
      <c r="AE2535" s="46"/>
      <c r="AF2535" s="46"/>
      <c r="AG2535" s="46"/>
      <c r="AH2535" s="46"/>
      <c r="AI2535" s="46"/>
      <c r="AJ2535" s="46"/>
      <c r="AK2535" s="46"/>
    </row>
    <row r="2536" spans="1:37" ht="12" customHeight="1">
      <c r="A2536" s="46" t="str">
        <f>IFERROR(VLOOKUP(D2536,Sort!B:D,3,0),"")</f>
        <v/>
      </c>
      <c r="B2536" s="190" t="str">
        <f t="shared" si="234"/>
        <v>0CLOSE</v>
      </c>
      <c r="C2536" s="196"/>
      <c r="D2536" s="193"/>
      <c r="E2536" s="193" t="str">
        <f>IFERROR(VLOOKUP(D2536,Sort!B:C,2,0),"")</f>
        <v/>
      </c>
      <c r="F2536" s="194"/>
      <c r="G2536" s="195" t="str">
        <f t="shared" si="235"/>
        <v/>
      </c>
      <c r="H2536" s="243"/>
      <c r="I2536" s="197"/>
      <c r="J2536" s="243"/>
      <c r="K2536" s="197"/>
      <c r="L2536" s="198" t="str">
        <f t="shared" si="236"/>
        <v/>
      </c>
      <c r="M2536" s="199" t="str">
        <f t="shared" si="237"/>
        <v/>
      </c>
      <c r="N2536" s="200" t="str">
        <f t="shared" si="238"/>
        <v xml:space="preserve"> </v>
      </c>
      <c r="O2536" s="201"/>
      <c r="P2536" s="201"/>
      <c r="Q2536" s="202"/>
      <c r="R2536" s="202"/>
      <c r="S2536" s="202"/>
      <c r="T2536" s="193" t="str">
        <f>IFERROR(VLOOKUP(S2536,Sort!E:F,2,0),"")</f>
        <v/>
      </c>
      <c r="U2536" s="115" t="str">
        <f t="shared" si="239"/>
        <v/>
      </c>
      <c r="V2536" s="202" t="s">
        <v>422</v>
      </c>
      <c r="W2536" s="202"/>
      <c r="X2536" s="202"/>
      <c r="Y2536" s="202"/>
      <c r="Z2536" s="193"/>
      <c r="AA2536" s="193" t="s">
        <v>362</v>
      </c>
      <c r="AB2536" s="203"/>
      <c r="AC2536" s="204" t="str">
        <f t="shared" si="240"/>
        <v>CLOSE</v>
      </c>
      <c r="AD2536" s="47" t="str">
        <f t="array" ref="AD2536">IF(D2536="","",INDEX(HM_Unit!$D$1:$AE$1,MATCH(C2536,HM_Unit!$D$2:$AE$2,0)))</f>
        <v/>
      </c>
      <c r="AE2536" s="46"/>
      <c r="AF2536" s="46"/>
      <c r="AG2536" s="46"/>
      <c r="AH2536" s="46"/>
      <c r="AI2536" s="46"/>
      <c r="AJ2536" s="46"/>
      <c r="AK2536" s="46"/>
    </row>
    <row r="2537" spans="1:37" ht="12" customHeight="1">
      <c r="A2537" s="46" t="str">
        <f>IFERROR(VLOOKUP(D2537,Sort!B:D,3,0),"")</f>
        <v/>
      </c>
      <c r="B2537" s="190" t="str">
        <f t="shared" si="234"/>
        <v>0CLOSE</v>
      </c>
      <c r="C2537" s="196"/>
      <c r="D2537" s="193"/>
      <c r="E2537" s="193" t="str">
        <f>IFERROR(VLOOKUP(D2537,Sort!B:C,2,0),"")</f>
        <v/>
      </c>
      <c r="F2537" s="194"/>
      <c r="G2537" s="195" t="str">
        <f t="shared" si="235"/>
        <v/>
      </c>
      <c r="H2537" s="243"/>
      <c r="I2537" s="197"/>
      <c r="J2537" s="243"/>
      <c r="K2537" s="197"/>
      <c r="L2537" s="198" t="str">
        <f t="shared" si="236"/>
        <v/>
      </c>
      <c r="M2537" s="199" t="str">
        <f t="shared" si="237"/>
        <v/>
      </c>
      <c r="N2537" s="200" t="str">
        <f t="shared" si="238"/>
        <v xml:space="preserve"> </v>
      </c>
      <c r="O2537" s="201"/>
      <c r="P2537" s="201"/>
      <c r="Q2537" s="202"/>
      <c r="R2537" s="202"/>
      <c r="S2537" s="202"/>
      <c r="T2537" s="193" t="str">
        <f>IFERROR(VLOOKUP(S2537,Sort!E:F,2,0),"")</f>
        <v/>
      </c>
      <c r="U2537" s="115" t="str">
        <f t="shared" si="239"/>
        <v/>
      </c>
      <c r="V2537" s="202" t="s">
        <v>422</v>
      </c>
      <c r="W2537" s="202"/>
      <c r="X2537" s="202"/>
      <c r="Y2537" s="202"/>
      <c r="Z2537" s="193"/>
      <c r="AA2537" s="193" t="s">
        <v>362</v>
      </c>
      <c r="AB2537" s="203"/>
      <c r="AC2537" s="204" t="str">
        <f t="shared" si="240"/>
        <v>CLOSE</v>
      </c>
      <c r="AD2537" s="47" t="str">
        <f t="array" ref="AD2537">IF(D2537="","",INDEX(HM_Unit!$D$1:$AE$1,MATCH(C2537,HM_Unit!$D$2:$AE$2,0)))</f>
        <v/>
      </c>
      <c r="AE2537" s="46"/>
      <c r="AF2537" s="46"/>
      <c r="AG2537" s="46"/>
      <c r="AH2537" s="46"/>
      <c r="AI2537" s="46"/>
      <c r="AJ2537" s="46"/>
      <c r="AK2537" s="46"/>
    </row>
    <row r="2538" spans="1:37" ht="12" customHeight="1">
      <c r="A2538" s="46" t="str">
        <f>IFERROR(VLOOKUP(D2538,Sort!B:D,3,0),"")</f>
        <v/>
      </c>
      <c r="B2538" s="190" t="str">
        <f t="shared" si="234"/>
        <v>0CLOSE</v>
      </c>
      <c r="C2538" s="196"/>
      <c r="D2538" s="193"/>
      <c r="E2538" s="193" t="str">
        <f>IFERROR(VLOOKUP(D2538,Sort!B:C,2,0),"")</f>
        <v/>
      </c>
      <c r="F2538" s="194"/>
      <c r="G2538" s="195" t="str">
        <f t="shared" si="235"/>
        <v/>
      </c>
      <c r="H2538" s="243"/>
      <c r="I2538" s="197"/>
      <c r="J2538" s="243"/>
      <c r="K2538" s="197"/>
      <c r="L2538" s="198" t="str">
        <f t="shared" si="236"/>
        <v/>
      </c>
      <c r="M2538" s="199" t="str">
        <f t="shared" si="237"/>
        <v/>
      </c>
      <c r="N2538" s="200" t="str">
        <f t="shared" si="238"/>
        <v xml:space="preserve"> </v>
      </c>
      <c r="O2538" s="201"/>
      <c r="P2538" s="201"/>
      <c r="Q2538" s="202"/>
      <c r="R2538" s="202"/>
      <c r="S2538" s="202"/>
      <c r="T2538" s="193" t="str">
        <f>IFERROR(VLOOKUP(S2538,Sort!E:F,2,0),"")</f>
        <v/>
      </c>
      <c r="U2538" s="115" t="str">
        <f t="shared" si="239"/>
        <v/>
      </c>
      <c r="V2538" s="202" t="s">
        <v>422</v>
      </c>
      <c r="W2538" s="202"/>
      <c r="X2538" s="202"/>
      <c r="Y2538" s="202"/>
      <c r="Z2538" s="193"/>
      <c r="AA2538" s="193" t="s">
        <v>362</v>
      </c>
      <c r="AB2538" s="203"/>
      <c r="AC2538" s="204" t="str">
        <f t="shared" si="240"/>
        <v>CLOSE</v>
      </c>
      <c r="AD2538" s="47" t="str">
        <f t="array" ref="AD2538">IF(D2538="","",INDEX(HM_Unit!$D$1:$AE$1,MATCH(C2538,HM_Unit!$D$2:$AE$2,0)))</f>
        <v/>
      </c>
      <c r="AE2538" s="46"/>
      <c r="AF2538" s="46"/>
      <c r="AG2538" s="46"/>
      <c r="AH2538" s="46"/>
      <c r="AI2538" s="46"/>
      <c r="AJ2538" s="46"/>
      <c r="AK2538" s="46"/>
    </row>
    <row r="2539" spans="1:37" ht="12" customHeight="1">
      <c r="A2539" s="46" t="str">
        <f>IFERROR(VLOOKUP(D2539,Sort!B:D,3,0),"")</f>
        <v/>
      </c>
      <c r="B2539" s="190" t="str">
        <f t="shared" si="234"/>
        <v>0CLOSE</v>
      </c>
      <c r="C2539" s="196"/>
      <c r="D2539" s="193"/>
      <c r="E2539" s="193" t="str">
        <f>IFERROR(VLOOKUP(D2539,Sort!B:C,2,0),"")</f>
        <v/>
      </c>
      <c r="F2539" s="194"/>
      <c r="G2539" s="195" t="str">
        <f t="shared" si="235"/>
        <v/>
      </c>
      <c r="H2539" s="243"/>
      <c r="I2539" s="197"/>
      <c r="J2539" s="243"/>
      <c r="K2539" s="197"/>
      <c r="L2539" s="198" t="str">
        <f t="shared" si="236"/>
        <v/>
      </c>
      <c r="M2539" s="199" t="str">
        <f t="shared" si="237"/>
        <v/>
      </c>
      <c r="N2539" s="200" t="str">
        <f t="shared" si="238"/>
        <v xml:space="preserve"> </v>
      </c>
      <c r="O2539" s="201"/>
      <c r="P2539" s="201"/>
      <c r="Q2539" s="202"/>
      <c r="R2539" s="202"/>
      <c r="S2539" s="202"/>
      <c r="T2539" s="193" t="str">
        <f>IFERROR(VLOOKUP(S2539,Sort!E:F,2,0),"")</f>
        <v/>
      </c>
      <c r="U2539" s="115" t="str">
        <f t="shared" si="239"/>
        <v/>
      </c>
      <c r="V2539" s="202" t="s">
        <v>422</v>
      </c>
      <c r="W2539" s="202"/>
      <c r="X2539" s="202"/>
      <c r="Y2539" s="202"/>
      <c r="Z2539" s="193"/>
      <c r="AA2539" s="193" t="s">
        <v>362</v>
      </c>
      <c r="AB2539" s="203"/>
      <c r="AC2539" s="204" t="str">
        <f t="shared" si="240"/>
        <v>CLOSE</v>
      </c>
      <c r="AD2539" s="47" t="str">
        <f t="array" ref="AD2539">IF(D2539="","",INDEX(HM_Unit!$D$1:$AE$1,MATCH(C2539,HM_Unit!$D$2:$AE$2,0)))</f>
        <v/>
      </c>
      <c r="AE2539" s="46"/>
      <c r="AF2539" s="46"/>
      <c r="AG2539" s="46"/>
      <c r="AH2539" s="46"/>
      <c r="AI2539" s="46"/>
      <c r="AJ2539" s="46"/>
      <c r="AK2539" s="46"/>
    </row>
    <row r="2540" spans="1:37" ht="12" customHeight="1">
      <c r="A2540" s="46" t="str">
        <f>IFERROR(VLOOKUP(D2540,Sort!B:D,3,0),"")</f>
        <v/>
      </c>
      <c r="B2540" s="190" t="str">
        <f t="shared" si="234"/>
        <v>0CLOSE</v>
      </c>
      <c r="C2540" s="196"/>
      <c r="D2540" s="193"/>
      <c r="E2540" s="193" t="str">
        <f>IFERROR(VLOOKUP(D2540,Sort!B:C,2,0),"")</f>
        <v/>
      </c>
      <c r="F2540" s="194"/>
      <c r="G2540" s="195" t="str">
        <f t="shared" si="235"/>
        <v/>
      </c>
      <c r="H2540" s="243"/>
      <c r="I2540" s="197"/>
      <c r="J2540" s="243"/>
      <c r="K2540" s="197"/>
      <c r="L2540" s="198" t="str">
        <f t="shared" si="236"/>
        <v/>
      </c>
      <c r="M2540" s="199" t="str">
        <f t="shared" si="237"/>
        <v/>
      </c>
      <c r="N2540" s="200" t="str">
        <f t="shared" si="238"/>
        <v xml:space="preserve"> </v>
      </c>
      <c r="O2540" s="201"/>
      <c r="P2540" s="201"/>
      <c r="Q2540" s="202"/>
      <c r="R2540" s="202"/>
      <c r="S2540" s="202"/>
      <c r="T2540" s="193" t="str">
        <f>IFERROR(VLOOKUP(S2540,Sort!E:F,2,0),"")</f>
        <v/>
      </c>
      <c r="U2540" s="115" t="str">
        <f t="shared" si="239"/>
        <v/>
      </c>
      <c r="V2540" s="202" t="s">
        <v>422</v>
      </c>
      <c r="W2540" s="202"/>
      <c r="X2540" s="202"/>
      <c r="Y2540" s="202"/>
      <c r="Z2540" s="193"/>
      <c r="AA2540" s="193" t="s">
        <v>362</v>
      </c>
      <c r="AB2540" s="203"/>
      <c r="AC2540" s="204" t="str">
        <f t="shared" si="240"/>
        <v>CLOSE</v>
      </c>
      <c r="AD2540" s="47" t="str">
        <f t="array" ref="AD2540">IF(D2540="","",INDEX(HM_Unit!$D$1:$AE$1,MATCH(C2540,HM_Unit!$D$2:$AE$2,0)))</f>
        <v/>
      </c>
      <c r="AE2540" s="46"/>
      <c r="AF2540" s="46"/>
      <c r="AG2540" s="46"/>
      <c r="AH2540" s="46"/>
      <c r="AI2540" s="46"/>
      <c r="AJ2540" s="46"/>
      <c r="AK2540" s="46"/>
    </row>
    <row r="2541" spans="1:37" ht="12" customHeight="1">
      <c r="A2541" s="46" t="str">
        <f>IFERROR(VLOOKUP(D2541,Sort!B:D,3,0),"")</f>
        <v/>
      </c>
      <c r="B2541" s="190" t="str">
        <f t="shared" si="234"/>
        <v>0CLOSE</v>
      </c>
      <c r="C2541" s="196"/>
      <c r="D2541" s="193"/>
      <c r="E2541" s="193" t="str">
        <f>IFERROR(VLOOKUP(D2541,Sort!B:C,2,0),"")</f>
        <v/>
      </c>
      <c r="F2541" s="194"/>
      <c r="G2541" s="195" t="str">
        <f t="shared" si="235"/>
        <v/>
      </c>
      <c r="H2541" s="243"/>
      <c r="I2541" s="197"/>
      <c r="J2541" s="243"/>
      <c r="K2541" s="197"/>
      <c r="L2541" s="198" t="str">
        <f t="shared" si="236"/>
        <v/>
      </c>
      <c r="M2541" s="199" t="str">
        <f t="shared" si="237"/>
        <v/>
      </c>
      <c r="N2541" s="200" t="str">
        <f t="shared" si="238"/>
        <v xml:space="preserve"> </v>
      </c>
      <c r="O2541" s="201"/>
      <c r="P2541" s="201"/>
      <c r="Q2541" s="202"/>
      <c r="R2541" s="202"/>
      <c r="S2541" s="202"/>
      <c r="T2541" s="193" t="str">
        <f>IFERROR(VLOOKUP(S2541,Sort!E:F,2,0),"")</f>
        <v/>
      </c>
      <c r="U2541" s="115" t="str">
        <f t="shared" si="239"/>
        <v/>
      </c>
      <c r="V2541" s="202" t="s">
        <v>422</v>
      </c>
      <c r="W2541" s="202"/>
      <c r="X2541" s="202"/>
      <c r="Y2541" s="202"/>
      <c r="Z2541" s="193"/>
      <c r="AA2541" s="193" t="s">
        <v>362</v>
      </c>
      <c r="AB2541" s="203"/>
      <c r="AC2541" s="204" t="str">
        <f t="shared" si="240"/>
        <v>CLOSE</v>
      </c>
      <c r="AD2541" s="47" t="str">
        <f t="array" ref="AD2541">IF(D2541="","",INDEX(HM_Unit!$D$1:$AE$1,MATCH(C2541,HM_Unit!$D$2:$AE$2,0)))</f>
        <v/>
      </c>
      <c r="AE2541" s="46"/>
      <c r="AF2541" s="46"/>
      <c r="AG2541" s="46"/>
      <c r="AH2541" s="46"/>
      <c r="AI2541" s="46"/>
      <c r="AJ2541" s="46"/>
      <c r="AK2541" s="46"/>
    </row>
    <row r="2542" spans="1:37" ht="12" customHeight="1">
      <c r="A2542" s="46" t="str">
        <f>IFERROR(VLOOKUP(D2542,Sort!B:D,3,0),"")</f>
        <v/>
      </c>
      <c r="B2542" s="190" t="str">
        <f t="shared" si="234"/>
        <v>0CLOSE</v>
      </c>
      <c r="C2542" s="196"/>
      <c r="D2542" s="193"/>
      <c r="E2542" s="193" t="str">
        <f>IFERROR(VLOOKUP(D2542,Sort!B:C,2,0),"")</f>
        <v/>
      </c>
      <c r="F2542" s="194"/>
      <c r="G2542" s="195" t="str">
        <f t="shared" si="235"/>
        <v/>
      </c>
      <c r="H2542" s="243"/>
      <c r="I2542" s="197"/>
      <c r="J2542" s="243"/>
      <c r="K2542" s="197"/>
      <c r="L2542" s="198" t="str">
        <f t="shared" si="236"/>
        <v/>
      </c>
      <c r="M2542" s="199" t="str">
        <f t="shared" si="237"/>
        <v/>
      </c>
      <c r="N2542" s="200" t="str">
        <f t="shared" si="238"/>
        <v xml:space="preserve"> </v>
      </c>
      <c r="O2542" s="201"/>
      <c r="P2542" s="201"/>
      <c r="Q2542" s="202"/>
      <c r="R2542" s="202"/>
      <c r="S2542" s="202"/>
      <c r="T2542" s="193" t="str">
        <f>IFERROR(VLOOKUP(S2542,Sort!E:F,2,0),"")</f>
        <v/>
      </c>
      <c r="U2542" s="115" t="str">
        <f t="shared" si="239"/>
        <v/>
      </c>
      <c r="V2542" s="202" t="s">
        <v>422</v>
      </c>
      <c r="W2542" s="202"/>
      <c r="X2542" s="202"/>
      <c r="Y2542" s="202"/>
      <c r="Z2542" s="193"/>
      <c r="AA2542" s="193" t="s">
        <v>362</v>
      </c>
      <c r="AB2542" s="203"/>
      <c r="AC2542" s="204" t="str">
        <f t="shared" si="240"/>
        <v>CLOSE</v>
      </c>
      <c r="AD2542" s="47" t="str">
        <f t="array" ref="AD2542">IF(D2542="","",INDEX(HM_Unit!$D$1:$AE$1,MATCH(C2542,HM_Unit!$D$2:$AE$2,0)))</f>
        <v/>
      </c>
      <c r="AE2542" s="46"/>
      <c r="AF2542" s="46"/>
      <c r="AG2542" s="46"/>
      <c r="AH2542" s="46"/>
      <c r="AI2542" s="46"/>
      <c r="AJ2542" s="46"/>
      <c r="AK2542" s="46"/>
    </row>
    <row r="2543" spans="1:37" ht="12" customHeight="1">
      <c r="A2543" s="46" t="str">
        <f>IFERROR(VLOOKUP(D2543,Sort!B:D,3,0),"")</f>
        <v/>
      </c>
      <c r="B2543" s="190" t="str">
        <f t="shared" si="234"/>
        <v>0CLOSE</v>
      </c>
      <c r="C2543" s="196"/>
      <c r="D2543" s="193"/>
      <c r="E2543" s="193" t="str">
        <f>IFERROR(VLOOKUP(D2543,Sort!B:C,2,0),"")</f>
        <v/>
      </c>
      <c r="F2543" s="194"/>
      <c r="G2543" s="195" t="str">
        <f t="shared" si="235"/>
        <v/>
      </c>
      <c r="H2543" s="243"/>
      <c r="I2543" s="197"/>
      <c r="J2543" s="243"/>
      <c r="K2543" s="197"/>
      <c r="L2543" s="198" t="str">
        <f t="shared" si="236"/>
        <v/>
      </c>
      <c r="M2543" s="199" t="str">
        <f t="shared" si="237"/>
        <v/>
      </c>
      <c r="N2543" s="200" t="str">
        <f t="shared" si="238"/>
        <v xml:space="preserve"> </v>
      </c>
      <c r="O2543" s="201"/>
      <c r="P2543" s="201"/>
      <c r="Q2543" s="202"/>
      <c r="R2543" s="202"/>
      <c r="S2543" s="202"/>
      <c r="T2543" s="193" t="str">
        <f>IFERROR(VLOOKUP(S2543,Sort!E:F,2,0),"")</f>
        <v/>
      </c>
      <c r="U2543" s="115" t="str">
        <f t="shared" si="239"/>
        <v/>
      </c>
      <c r="V2543" s="202" t="s">
        <v>422</v>
      </c>
      <c r="W2543" s="202"/>
      <c r="X2543" s="202"/>
      <c r="Y2543" s="202"/>
      <c r="Z2543" s="193"/>
      <c r="AA2543" s="193" t="s">
        <v>362</v>
      </c>
      <c r="AB2543" s="203"/>
      <c r="AC2543" s="204" t="str">
        <f t="shared" si="240"/>
        <v>CLOSE</v>
      </c>
      <c r="AD2543" s="47" t="str">
        <f t="array" ref="AD2543">IF(D2543="","",INDEX(HM_Unit!$D$1:$AE$1,MATCH(C2543,HM_Unit!$D$2:$AE$2,0)))</f>
        <v/>
      </c>
      <c r="AE2543" s="46"/>
      <c r="AF2543" s="46"/>
      <c r="AG2543" s="46"/>
      <c r="AH2543" s="46"/>
      <c r="AI2543" s="46"/>
      <c r="AJ2543" s="46"/>
      <c r="AK2543" s="46"/>
    </row>
    <row r="2544" spans="1:37" ht="12" customHeight="1">
      <c r="A2544" s="46" t="str">
        <f>IFERROR(VLOOKUP(D2544,Sort!B:D,3,0),"")</f>
        <v/>
      </c>
      <c r="B2544" s="190" t="str">
        <f t="shared" si="234"/>
        <v>0CLOSE</v>
      </c>
      <c r="C2544" s="196"/>
      <c r="D2544" s="193"/>
      <c r="E2544" s="193" t="str">
        <f>IFERROR(VLOOKUP(D2544,Sort!B:C,2,0),"")</f>
        <v/>
      </c>
      <c r="F2544" s="194"/>
      <c r="G2544" s="195" t="str">
        <f t="shared" si="235"/>
        <v/>
      </c>
      <c r="H2544" s="243"/>
      <c r="I2544" s="197"/>
      <c r="J2544" s="243"/>
      <c r="K2544" s="197"/>
      <c r="L2544" s="198" t="str">
        <f t="shared" si="236"/>
        <v/>
      </c>
      <c r="M2544" s="199" t="str">
        <f t="shared" si="237"/>
        <v/>
      </c>
      <c r="N2544" s="200" t="str">
        <f t="shared" si="238"/>
        <v xml:space="preserve"> </v>
      </c>
      <c r="O2544" s="201"/>
      <c r="P2544" s="201"/>
      <c r="Q2544" s="202"/>
      <c r="R2544" s="202"/>
      <c r="S2544" s="202"/>
      <c r="T2544" s="193" t="str">
        <f>IFERROR(VLOOKUP(S2544,Sort!E:F,2,0),"")</f>
        <v/>
      </c>
      <c r="U2544" s="115" t="str">
        <f t="shared" si="239"/>
        <v/>
      </c>
      <c r="V2544" s="202" t="s">
        <v>422</v>
      </c>
      <c r="W2544" s="202"/>
      <c r="X2544" s="202"/>
      <c r="Y2544" s="202"/>
      <c r="Z2544" s="193"/>
      <c r="AA2544" s="193" t="s">
        <v>362</v>
      </c>
      <c r="AB2544" s="203"/>
      <c r="AC2544" s="204" t="str">
        <f t="shared" si="240"/>
        <v>CLOSE</v>
      </c>
      <c r="AD2544" s="47" t="str">
        <f t="array" ref="AD2544">IF(D2544="","",INDEX(HM_Unit!$D$1:$AE$1,MATCH(C2544,HM_Unit!$D$2:$AE$2,0)))</f>
        <v/>
      </c>
      <c r="AE2544" s="46"/>
      <c r="AF2544" s="46"/>
      <c r="AG2544" s="46"/>
      <c r="AH2544" s="46"/>
      <c r="AI2544" s="46"/>
      <c r="AJ2544" s="46"/>
      <c r="AK2544" s="46"/>
    </row>
    <row r="2545" spans="1:37" ht="12" customHeight="1">
      <c r="A2545" s="46" t="str">
        <f>IFERROR(VLOOKUP(D2545,Sort!B:D,3,0),"")</f>
        <v/>
      </c>
      <c r="B2545" s="190" t="str">
        <f t="shared" si="234"/>
        <v>0CLOSE</v>
      </c>
      <c r="C2545" s="196"/>
      <c r="D2545" s="193"/>
      <c r="E2545" s="193" t="str">
        <f>IFERROR(VLOOKUP(D2545,Sort!B:C,2,0),"")</f>
        <v/>
      </c>
      <c r="F2545" s="194"/>
      <c r="G2545" s="195" t="str">
        <f t="shared" si="235"/>
        <v/>
      </c>
      <c r="H2545" s="243"/>
      <c r="I2545" s="197"/>
      <c r="J2545" s="243"/>
      <c r="K2545" s="197"/>
      <c r="L2545" s="198" t="str">
        <f t="shared" si="236"/>
        <v/>
      </c>
      <c r="M2545" s="199" t="str">
        <f t="shared" si="237"/>
        <v/>
      </c>
      <c r="N2545" s="200" t="str">
        <f t="shared" si="238"/>
        <v xml:space="preserve"> </v>
      </c>
      <c r="O2545" s="201"/>
      <c r="P2545" s="201"/>
      <c r="Q2545" s="202"/>
      <c r="R2545" s="202"/>
      <c r="S2545" s="202"/>
      <c r="T2545" s="193" t="str">
        <f>IFERROR(VLOOKUP(S2545,Sort!E:F,2,0),"")</f>
        <v/>
      </c>
      <c r="U2545" s="115" t="str">
        <f t="shared" si="239"/>
        <v/>
      </c>
      <c r="V2545" s="202" t="s">
        <v>422</v>
      </c>
      <c r="W2545" s="202"/>
      <c r="X2545" s="202"/>
      <c r="Y2545" s="202"/>
      <c r="Z2545" s="193"/>
      <c r="AA2545" s="193" t="s">
        <v>362</v>
      </c>
      <c r="AB2545" s="203"/>
      <c r="AC2545" s="204" t="str">
        <f t="shared" si="240"/>
        <v>CLOSE</v>
      </c>
      <c r="AD2545" s="47" t="str">
        <f t="array" ref="AD2545">IF(D2545="","",INDEX(HM_Unit!$D$1:$AE$1,MATCH(C2545,HM_Unit!$D$2:$AE$2,0)))</f>
        <v/>
      </c>
      <c r="AE2545" s="46"/>
      <c r="AF2545" s="46"/>
      <c r="AG2545" s="46"/>
      <c r="AH2545" s="46"/>
      <c r="AI2545" s="46"/>
      <c r="AJ2545" s="46"/>
      <c r="AK2545" s="46"/>
    </row>
    <row r="2546" spans="1:37" ht="12" customHeight="1">
      <c r="A2546" s="46" t="str">
        <f>IFERROR(VLOOKUP(D2546,Sort!B:D,3,0),"")</f>
        <v/>
      </c>
      <c r="B2546" s="190" t="str">
        <f t="shared" si="234"/>
        <v>0CLOSE</v>
      </c>
      <c r="C2546" s="196"/>
      <c r="D2546" s="193"/>
      <c r="E2546" s="193" t="str">
        <f>IFERROR(VLOOKUP(D2546,Sort!B:C,2,0),"")</f>
        <v/>
      </c>
      <c r="F2546" s="194"/>
      <c r="G2546" s="195" t="str">
        <f t="shared" si="235"/>
        <v/>
      </c>
      <c r="H2546" s="243"/>
      <c r="I2546" s="197"/>
      <c r="J2546" s="243"/>
      <c r="K2546" s="197"/>
      <c r="L2546" s="198" t="str">
        <f t="shared" si="236"/>
        <v/>
      </c>
      <c r="M2546" s="199" t="str">
        <f t="shared" si="237"/>
        <v/>
      </c>
      <c r="N2546" s="200" t="str">
        <f t="shared" si="238"/>
        <v xml:space="preserve"> </v>
      </c>
      <c r="O2546" s="201"/>
      <c r="P2546" s="201"/>
      <c r="Q2546" s="202"/>
      <c r="R2546" s="202"/>
      <c r="S2546" s="202"/>
      <c r="T2546" s="193" t="str">
        <f>IFERROR(VLOOKUP(S2546,Sort!E:F,2,0),"")</f>
        <v/>
      </c>
      <c r="U2546" s="115" t="str">
        <f t="shared" si="239"/>
        <v/>
      </c>
      <c r="V2546" s="202" t="s">
        <v>422</v>
      </c>
      <c r="W2546" s="202"/>
      <c r="X2546" s="202"/>
      <c r="Y2546" s="202"/>
      <c r="Z2546" s="193"/>
      <c r="AA2546" s="193" t="s">
        <v>362</v>
      </c>
      <c r="AB2546" s="203"/>
      <c r="AC2546" s="204" t="str">
        <f t="shared" si="240"/>
        <v>CLOSE</v>
      </c>
      <c r="AD2546" s="47" t="str">
        <f t="array" ref="AD2546">IF(D2546="","",INDEX(HM_Unit!$D$1:$AE$1,MATCH(C2546,HM_Unit!$D$2:$AE$2,0)))</f>
        <v/>
      </c>
      <c r="AE2546" s="46"/>
      <c r="AF2546" s="46"/>
      <c r="AG2546" s="46"/>
      <c r="AH2546" s="46"/>
      <c r="AI2546" s="46"/>
      <c r="AJ2546" s="46"/>
      <c r="AK2546" s="46"/>
    </row>
    <row r="2547" spans="1:37" ht="12" customHeight="1">
      <c r="A2547" s="46" t="str">
        <f>IFERROR(VLOOKUP(D2547,Sort!B:D,3,0),"")</f>
        <v/>
      </c>
      <c r="B2547" s="190" t="str">
        <f t="shared" si="234"/>
        <v>0CLOSE</v>
      </c>
      <c r="C2547" s="196"/>
      <c r="D2547" s="193"/>
      <c r="E2547" s="193" t="str">
        <f>IFERROR(VLOOKUP(D2547,Sort!B:C,2,0),"")</f>
        <v/>
      </c>
      <c r="F2547" s="194"/>
      <c r="G2547" s="195" t="str">
        <f t="shared" si="235"/>
        <v/>
      </c>
      <c r="H2547" s="243"/>
      <c r="I2547" s="197"/>
      <c r="J2547" s="243"/>
      <c r="K2547" s="197"/>
      <c r="L2547" s="198" t="str">
        <f t="shared" si="236"/>
        <v/>
      </c>
      <c r="M2547" s="199" t="str">
        <f t="shared" si="237"/>
        <v/>
      </c>
      <c r="N2547" s="200" t="str">
        <f t="shared" si="238"/>
        <v xml:space="preserve"> </v>
      </c>
      <c r="O2547" s="201"/>
      <c r="P2547" s="201"/>
      <c r="Q2547" s="202"/>
      <c r="R2547" s="202"/>
      <c r="S2547" s="202"/>
      <c r="T2547" s="193" t="str">
        <f>IFERROR(VLOOKUP(S2547,Sort!E:F,2,0),"")</f>
        <v/>
      </c>
      <c r="U2547" s="115" t="str">
        <f t="shared" si="239"/>
        <v/>
      </c>
      <c r="V2547" s="202" t="s">
        <v>422</v>
      </c>
      <c r="W2547" s="202"/>
      <c r="X2547" s="202"/>
      <c r="Y2547" s="202"/>
      <c r="Z2547" s="193"/>
      <c r="AA2547" s="193" t="s">
        <v>362</v>
      </c>
      <c r="AB2547" s="203"/>
      <c r="AC2547" s="204" t="str">
        <f t="shared" si="240"/>
        <v>CLOSE</v>
      </c>
      <c r="AD2547" s="47" t="str">
        <f t="array" ref="AD2547">IF(D2547="","",INDEX(HM_Unit!$D$1:$AE$1,MATCH(C2547,HM_Unit!$D$2:$AE$2,0)))</f>
        <v/>
      </c>
      <c r="AE2547" s="46"/>
      <c r="AF2547" s="46"/>
      <c r="AG2547" s="46"/>
      <c r="AH2547" s="46"/>
      <c r="AI2547" s="46"/>
      <c r="AJ2547" s="46"/>
      <c r="AK2547" s="46"/>
    </row>
    <row r="2548" spans="1:37" ht="12" customHeight="1">
      <c r="A2548" s="46" t="str">
        <f>IFERROR(VLOOKUP(D2548,Sort!B:D,3,0),"")</f>
        <v/>
      </c>
      <c r="B2548" s="190" t="str">
        <f t="shared" si="234"/>
        <v>0CLOSE</v>
      </c>
      <c r="C2548" s="196"/>
      <c r="D2548" s="193"/>
      <c r="E2548" s="193" t="str">
        <f>IFERROR(VLOOKUP(D2548,Sort!B:C,2,0),"")</f>
        <v/>
      </c>
      <c r="F2548" s="194"/>
      <c r="G2548" s="195" t="str">
        <f t="shared" si="235"/>
        <v/>
      </c>
      <c r="H2548" s="243"/>
      <c r="I2548" s="197"/>
      <c r="J2548" s="243"/>
      <c r="K2548" s="197"/>
      <c r="L2548" s="198" t="str">
        <f t="shared" si="236"/>
        <v/>
      </c>
      <c r="M2548" s="199" t="str">
        <f t="shared" si="237"/>
        <v/>
      </c>
      <c r="N2548" s="200" t="str">
        <f t="shared" si="238"/>
        <v xml:space="preserve"> </v>
      </c>
      <c r="O2548" s="201"/>
      <c r="P2548" s="201"/>
      <c r="Q2548" s="202"/>
      <c r="R2548" s="202"/>
      <c r="S2548" s="202"/>
      <c r="T2548" s="193" t="str">
        <f>IFERROR(VLOOKUP(S2548,Sort!E:F,2,0),"")</f>
        <v/>
      </c>
      <c r="U2548" s="115" t="str">
        <f t="shared" si="239"/>
        <v/>
      </c>
      <c r="V2548" s="202" t="s">
        <v>422</v>
      </c>
      <c r="W2548" s="202"/>
      <c r="X2548" s="202"/>
      <c r="Y2548" s="202"/>
      <c r="Z2548" s="193"/>
      <c r="AA2548" s="193" t="s">
        <v>362</v>
      </c>
      <c r="AB2548" s="203"/>
      <c r="AC2548" s="204" t="str">
        <f t="shared" si="240"/>
        <v>CLOSE</v>
      </c>
      <c r="AD2548" s="47" t="str">
        <f t="array" ref="AD2548">IF(D2548="","",INDEX(HM_Unit!$D$1:$AE$1,MATCH(C2548,HM_Unit!$D$2:$AE$2,0)))</f>
        <v/>
      </c>
      <c r="AE2548" s="46"/>
      <c r="AF2548" s="46"/>
      <c r="AG2548" s="46"/>
      <c r="AH2548" s="46"/>
      <c r="AI2548" s="46"/>
      <c r="AJ2548" s="46"/>
      <c r="AK2548" s="46"/>
    </row>
    <row r="2549" spans="1:37" ht="12" customHeight="1">
      <c r="A2549" s="46" t="str">
        <f>IFERROR(VLOOKUP(D2549,Sort!B:D,3,0),"")</f>
        <v/>
      </c>
      <c r="B2549" s="190" t="str">
        <f t="shared" si="234"/>
        <v>0CLOSE</v>
      </c>
      <c r="C2549" s="196"/>
      <c r="D2549" s="193"/>
      <c r="E2549" s="193" t="str">
        <f>IFERROR(VLOOKUP(D2549,Sort!B:C,2,0),"")</f>
        <v/>
      </c>
      <c r="F2549" s="194"/>
      <c r="G2549" s="195" t="str">
        <f t="shared" si="235"/>
        <v/>
      </c>
      <c r="H2549" s="243"/>
      <c r="I2549" s="197"/>
      <c r="J2549" s="243"/>
      <c r="K2549" s="197"/>
      <c r="L2549" s="198" t="str">
        <f t="shared" si="236"/>
        <v/>
      </c>
      <c r="M2549" s="199" t="str">
        <f t="shared" si="237"/>
        <v/>
      </c>
      <c r="N2549" s="200" t="str">
        <f t="shared" si="238"/>
        <v xml:space="preserve"> </v>
      </c>
      <c r="O2549" s="201"/>
      <c r="P2549" s="201"/>
      <c r="Q2549" s="202"/>
      <c r="R2549" s="202"/>
      <c r="S2549" s="202"/>
      <c r="T2549" s="193" t="str">
        <f>IFERROR(VLOOKUP(S2549,Sort!E:F,2,0),"")</f>
        <v/>
      </c>
      <c r="U2549" s="115" t="str">
        <f t="shared" si="239"/>
        <v/>
      </c>
      <c r="V2549" s="202" t="s">
        <v>422</v>
      </c>
      <c r="W2549" s="202"/>
      <c r="X2549" s="202"/>
      <c r="Y2549" s="202"/>
      <c r="Z2549" s="193"/>
      <c r="AA2549" s="193" t="s">
        <v>362</v>
      </c>
      <c r="AB2549" s="203"/>
      <c r="AC2549" s="204" t="str">
        <f t="shared" si="240"/>
        <v>CLOSE</v>
      </c>
      <c r="AD2549" s="47" t="str">
        <f t="array" ref="AD2549">IF(D2549="","",INDEX(HM_Unit!$D$1:$AE$1,MATCH(C2549,HM_Unit!$D$2:$AE$2,0)))</f>
        <v/>
      </c>
      <c r="AE2549" s="46"/>
      <c r="AF2549" s="46"/>
      <c r="AG2549" s="46"/>
      <c r="AH2549" s="46"/>
      <c r="AI2549" s="46"/>
      <c r="AJ2549" s="46"/>
      <c r="AK2549" s="46"/>
    </row>
    <row r="2550" spans="1:37" ht="12" customHeight="1">
      <c r="A2550" s="46" t="str">
        <f>IFERROR(VLOOKUP(D2550,Sort!B:D,3,0),"")</f>
        <v/>
      </c>
      <c r="B2550" s="190" t="str">
        <f t="shared" si="234"/>
        <v>0CLOSE</v>
      </c>
      <c r="C2550" s="196"/>
      <c r="D2550" s="193"/>
      <c r="E2550" s="193" t="str">
        <f>IFERROR(VLOOKUP(D2550,Sort!B:C,2,0),"")</f>
        <v/>
      </c>
      <c r="F2550" s="194"/>
      <c r="G2550" s="195" t="str">
        <f t="shared" si="235"/>
        <v/>
      </c>
      <c r="H2550" s="243"/>
      <c r="I2550" s="197"/>
      <c r="J2550" s="243"/>
      <c r="K2550" s="197"/>
      <c r="L2550" s="198" t="str">
        <f t="shared" si="236"/>
        <v/>
      </c>
      <c r="M2550" s="199" t="str">
        <f t="shared" si="237"/>
        <v/>
      </c>
      <c r="N2550" s="200" t="str">
        <f t="shared" si="238"/>
        <v xml:space="preserve"> </v>
      </c>
      <c r="O2550" s="201"/>
      <c r="P2550" s="201"/>
      <c r="Q2550" s="202"/>
      <c r="R2550" s="202"/>
      <c r="S2550" s="202"/>
      <c r="T2550" s="193" t="str">
        <f>IFERROR(VLOOKUP(S2550,Sort!E:F,2,0),"")</f>
        <v/>
      </c>
      <c r="U2550" s="115" t="str">
        <f t="shared" si="239"/>
        <v/>
      </c>
      <c r="V2550" s="202" t="s">
        <v>422</v>
      </c>
      <c r="W2550" s="202"/>
      <c r="X2550" s="202"/>
      <c r="Y2550" s="202"/>
      <c r="Z2550" s="193"/>
      <c r="AA2550" s="193" t="s">
        <v>362</v>
      </c>
      <c r="AB2550" s="203"/>
      <c r="AC2550" s="204" t="str">
        <f t="shared" si="240"/>
        <v>CLOSE</v>
      </c>
      <c r="AD2550" s="47" t="str">
        <f t="array" ref="AD2550">IF(D2550="","",INDEX(HM_Unit!$D$1:$AE$1,MATCH(C2550,HM_Unit!$D$2:$AE$2,0)))</f>
        <v/>
      </c>
      <c r="AE2550" s="46"/>
      <c r="AF2550" s="46"/>
      <c r="AG2550" s="46"/>
      <c r="AH2550" s="46"/>
      <c r="AI2550" s="46"/>
      <c r="AJ2550" s="46"/>
      <c r="AK2550" s="46"/>
    </row>
    <row r="2551" spans="1:37" ht="12" customHeight="1">
      <c r="A2551" s="46" t="str">
        <f>IFERROR(VLOOKUP(D2551,Sort!B:D,3,0),"")</f>
        <v/>
      </c>
      <c r="B2551" s="190" t="str">
        <f t="shared" si="234"/>
        <v>0CLOSE</v>
      </c>
      <c r="C2551" s="196"/>
      <c r="D2551" s="193"/>
      <c r="E2551" s="193" t="str">
        <f>IFERROR(VLOOKUP(D2551,Sort!B:C,2,0),"")</f>
        <v/>
      </c>
      <c r="F2551" s="194"/>
      <c r="G2551" s="195" t="str">
        <f t="shared" si="235"/>
        <v/>
      </c>
      <c r="H2551" s="243"/>
      <c r="I2551" s="197"/>
      <c r="J2551" s="243"/>
      <c r="K2551" s="197"/>
      <c r="L2551" s="198" t="str">
        <f t="shared" si="236"/>
        <v/>
      </c>
      <c r="M2551" s="199" t="str">
        <f t="shared" si="237"/>
        <v/>
      </c>
      <c r="N2551" s="200" t="str">
        <f t="shared" si="238"/>
        <v xml:space="preserve"> </v>
      </c>
      <c r="O2551" s="201"/>
      <c r="P2551" s="201"/>
      <c r="Q2551" s="202"/>
      <c r="R2551" s="202"/>
      <c r="S2551" s="202"/>
      <c r="T2551" s="193" t="str">
        <f>IFERROR(VLOOKUP(S2551,Sort!E:F,2,0),"")</f>
        <v/>
      </c>
      <c r="U2551" s="115" t="str">
        <f t="shared" si="239"/>
        <v/>
      </c>
      <c r="V2551" s="202" t="s">
        <v>422</v>
      </c>
      <c r="W2551" s="202"/>
      <c r="X2551" s="202"/>
      <c r="Y2551" s="202"/>
      <c r="Z2551" s="193"/>
      <c r="AA2551" s="193" t="s">
        <v>362</v>
      </c>
      <c r="AB2551" s="203"/>
      <c r="AC2551" s="204" t="str">
        <f t="shared" si="240"/>
        <v>CLOSE</v>
      </c>
      <c r="AD2551" s="47" t="str">
        <f t="array" ref="AD2551">IF(D2551="","",INDEX(HM_Unit!$D$1:$AE$1,MATCH(C2551,HM_Unit!$D$2:$AE$2,0)))</f>
        <v/>
      </c>
      <c r="AE2551" s="46"/>
      <c r="AF2551" s="46"/>
      <c r="AG2551" s="46"/>
      <c r="AH2551" s="46"/>
      <c r="AI2551" s="46"/>
      <c r="AJ2551" s="46"/>
      <c r="AK2551" s="46"/>
    </row>
    <row r="2552" spans="1:37" ht="12" customHeight="1">
      <c r="A2552" s="46" t="str">
        <f>IFERROR(VLOOKUP(D2552,Sort!B:D,3,0),"")</f>
        <v/>
      </c>
      <c r="B2552" s="190" t="str">
        <f t="shared" si="234"/>
        <v>0CLOSE</v>
      </c>
      <c r="C2552" s="196"/>
      <c r="D2552" s="193"/>
      <c r="E2552" s="193" t="str">
        <f>IFERROR(VLOOKUP(D2552,Sort!B:C,2,0),"")</f>
        <v/>
      </c>
      <c r="F2552" s="194"/>
      <c r="G2552" s="195" t="str">
        <f t="shared" si="235"/>
        <v/>
      </c>
      <c r="H2552" s="243"/>
      <c r="I2552" s="197"/>
      <c r="J2552" s="243"/>
      <c r="K2552" s="197"/>
      <c r="L2552" s="198" t="str">
        <f t="shared" si="236"/>
        <v/>
      </c>
      <c r="M2552" s="199" t="str">
        <f t="shared" si="237"/>
        <v/>
      </c>
      <c r="N2552" s="200" t="str">
        <f t="shared" si="238"/>
        <v xml:space="preserve"> </v>
      </c>
      <c r="O2552" s="201"/>
      <c r="P2552" s="201"/>
      <c r="Q2552" s="202"/>
      <c r="R2552" s="202"/>
      <c r="S2552" s="202"/>
      <c r="T2552" s="193" t="str">
        <f>IFERROR(VLOOKUP(S2552,Sort!E:F,2,0),"")</f>
        <v/>
      </c>
      <c r="U2552" s="115" t="str">
        <f t="shared" si="239"/>
        <v/>
      </c>
      <c r="V2552" s="202" t="s">
        <v>422</v>
      </c>
      <c r="W2552" s="202"/>
      <c r="X2552" s="202"/>
      <c r="Y2552" s="202"/>
      <c r="Z2552" s="193"/>
      <c r="AA2552" s="193" t="s">
        <v>362</v>
      </c>
      <c r="AB2552" s="203"/>
      <c r="AC2552" s="204" t="str">
        <f t="shared" si="240"/>
        <v>CLOSE</v>
      </c>
      <c r="AD2552" s="47" t="str">
        <f t="array" ref="AD2552">IF(D2552="","",INDEX(HM_Unit!$D$1:$AE$1,MATCH(C2552,HM_Unit!$D$2:$AE$2,0)))</f>
        <v/>
      </c>
      <c r="AE2552" s="46"/>
      <c r="AF2552" s="46"/>
      <c r="AG2552" s="46"/>
      <c r="AH2552" s="46"/>
      <c r="AI2552" s="46"/>
      <c r="AJ2552" s="46"/>
      <c r="AK2552" s="46"/>
    </row>
    <row r="2553" spans="1:37" ht="12" customHeight="1">
      <c r="A2553" s="46" t="str">
        <f>IFERROR(VLOOKUP(D2553,Sort!B:D,3,0),"")</f>
        <v/>
      </c>
      <c r="B2553" s="190" t="str">
        <f t="shared" si="234"/>
        <v>0CLOSE</v>
      </c>
      <c r="C2553" s="196"/>
      <c r="D2553" s="193"/>
      <c r="E2553" s="193" t="str">
        <f>IFERROR(VLOOKUP(D2553,Sort!B:C,2,0),"")</f>
        <v/>
      </c>
      <c r="F2553" s="194"/>
      <c r="G2553" s="195" t="str">
        <f t="shared" si="235"/>
        <v/>
      </c>
      <c r="H2553" s="243"/>
      <c r="I2553" s="197"/>
      <c r="J2553" s="243"/>
      <c r="K2553" s="197"/>
      <c r="L2553" s="198" t="str">
        <f t="shared" si="236"/>
        <v/>
      </c>
      <c r="M2553" s="199" t="str">
        <f t="shared" si="237"/>
        <v/>
      </c>
      <c r="N2553" s="200" t="str">
        <f t="shared" si="238"/>
        <v xml:space="preserve"> </v>
      </c>
      <c r="O2553" s="201"/>
      <c r="P2553" s="201"/>
      <c r="Q2553" s="202"/>
      <c r="R2553" s="202"/>
      <c r="S2553" s="202"/>
      <c r="T2553" s="193" t="str">
        <f>IFERROR(VLOOKUP(S2553,Sort!E:F,2,0),"")</f>
        <v/>
      </c>
      <c r="U2553" s="115" t="str">
        <f t="shared" si="239"/>
        <v/>
      </c>
      <c r="V2553" s="202" t="s">
        <v>422</v>
      </c>
      <c r="W2553" s="202"/>
      <c r="X2553" s="202"/>
      <c r="Y2553" s="202"/>
      <c r="Z2553" s="193"/>
      <c r="AA2553" s="193" t="s">
        <v>362</v>
      </c>
      <c r="AB2553" s="203"/>
      <c r="AC2553" s="204" t="str">
        <f t="shared" si="240"/>
        <v>CLOSE</v>
      </c>
      <c r="AD2553" s="47" t="str">
        <f t="array" ref="AD2553">IF(D2553="","",INDEX(HM_Unit!$D$1:$AE$1,MATCH(C2553,HM_Unit!$D$2:$AE$2,0)))</f>
        <v/>
      </c>
      <c r="AE2553" s="46"/>
      <c r="AF2553" s="46"/>
      <c r="AG2553" s="46"/>
      <c r="AH2553" s="46"/>
      <c r="AI2553" s="46"/>
      <c r="AJ2553" s="46"/>
      <c r="AK2553" s="46"/>
    </row>
    <row r="2554" spans="1:37" ht="12" customHeight="1">
      <c r="A2554" s="46" t="str">
        <f>IFERROR(VLOOKUP(D2554,Sort!B:D,3,0),"")</f>
        <v/>
      </c>
      <c r="B2554" s="190" t="str">
        <f t="shared" si="234"/>
        <v>0CLOSE</v>
      </c>
      <c r="C2554" s="196"/>
      <c r="D2554" s="193"/>
      <c r="E2554" s="193" t="str">
        <f>IFERROR(VLOOKUP(D2554,Sort!B:C,2,0),"")</f>
        <v/>
      </c>
      <c r="F2554" s="194"/>
      <c r="G2554" s="195" t="str">
        <f t="shared" si="235"/>
        <v/>
      </c>
      <c r="H2554" s="243"/>
      <c r="I2554" s="197"/>
      <c r="J2554" s="243"/>
      <c r="K2554" s="197"/>
      <c r="L2554" s="198" t="str">
        <f t="shared" si="236"/>
        <v/>
      </c>
      <c r="M2554" s="199" t="str">
        <f t="shared" si="237"/>
        <v/>
      </c>
      <c r="N2554" s="200" t="str">
        <f t="shared" si="238"/>
        <v xml:space="preserve"> </v>
      </c>
      <c r="O2554" s="201"/>
      <c r="P2554" s="201"/>
      <c r="Q2554" s="202"/>
      <c r="R2554" s="202"/>
      <c r="S2554" s="202"/>
      <c r="T2554" s="193" t="str">
        <f>IFERROR(VLOOKUP(S2554,Sort!E:F,2,0),"")</f>
        <v/>
      </c>
      <c r="U2554" s="115" t="str">
        <f t="shared" si="239"/>
        <v/>
      </c>
      <c r="V2554" s="202" t="s">
        <v>422</v>
      </c>
      <c r="W2554" s="202"/>
      <c r="X2554" s="202"/>
      <c r="Y2554" s="202"/>
      <c r="Z2554" s="193"/>
      <c r="AA2554" s="193" t="s">
        <v>362</v>
      </c>
      <c r="AB2554" s="203"/>
      <c r="AC2554" s="204" t="str">
        <f t="shared" si="240"/>
        <v>CLOSE</v>
      </c>
      <c r="AD2554" s="47" t="str">
        <f t="array" ref="AD2554">IF(D2554="","",INDEX(HM_Unit!$D$1:$AE$1,MATCH(C2554,HM_Unit!$D$2:$AE$2,0)))</f>
        <v/>
      </c>
      <c r="AE2554" s="46"/>
      <c r="AF2554" s="46"/>
      <c r="AG2554" s="46"/>
      <c r="AH2554" s="46"/>
      <c r="AI2554" s="46"/>
      <c r="AJ2554" s="46"/>
      <c r="AK2554" s="46"/>
    </row>
    <row r="2555" spans="1:37" ht="12" customHeight="1">
      <c r="A2555" s="46" t="str">
        <f>IFERROR(VLOOKUP(D2555,Sort!B:D,3,0),"")</f>
        <v/>
      </c>
      <c r="B2555" s="190" t="str">
        <f t="shared" si="234"/>
        <v>0CLOSE</v>
      </c>
      <c r="C2555" s="196"/>
      <c r="D2555" s="193"/>
      <c r="E2555" s="193" t="str">
        <f>IFERROR(VLOOKUP(D2555,Sort!B:C,2,0),"")</f>
        <v/>
      </c>
      <c r="F2555" s="194"/>
      <c r="G2555" s="195" t="str">
        <f t="shared" si="235"/>
        <v/>
      </c>
      <c r="H2555" s="243"/>
      <c r="I2555" s="197"/>
      <c r="J2555" s="243"/>
      <c r="K2555" s="197"/>
      <c r="L2555" s="198" t="str">
        <f t="shared" si="236"/>
        <v/>
      </c>
      <c r="M2555" s="199" t="str">
        <f t="shared" si="237"/>
        <v/>
      </c>
      <c r="N2555" s="200" t="str">
        <f t="shared" si="238"/>
        <v xml:space="preserve"> </v>
      </c>
      <c r="O2555" s="201"/>
      <c r="P2555" s="201"/>
      <c r="Q2555" s="202"/>
      <c r="R2555" s="202"/>
      <c r="S2555" s="202"/>
      <c r="T2555" s="193" t="str">
        <f>IFERROR(VLOOKUP(S2555,Sort!E:F,2,0),"")</f>
        <v/>
      </c>
      <c r="U2555" s="115" t="str">
        <f t="shared" si="239"/>
        <v/>
      </c>
      <c r="V2555" s="202" t="s">
        <v>422</v>
      </c>
      <c r="W2555" s="202"/>
      <c r="X2555" s="202"/>
      <c r="Y2555" s="202"/>
      <c r="Z2555" s="193"/>
      <c r="AA2555" s="193" t="s">
        <v>362</v>
      </c>
      <c r="AB2555" s="203"/>
      <c r="AC2555" s="204" t="str">
        <f t="shared" si="240"/>
        <v>CLOSE</v>
      </c>
      <c r="AD2555" s="47" t="str">
        <f t="array" ref="AD2555">IF(D2555="","",INDEX(HM_Unit!$D$1:$AE$1,MATCH(C2555,HM_Unit!$D$2:$AE$2,0)))</f>
        <v/>
      </c>
      <c r="AE2555" s="46"/>
      <c r="AF2555" s="46"/>
      <c r="AG2555" s="46"/>
      <c r="AH2555" s="46"/>
      <c r="AI2555" s="46"/>
      <c r="AJ2555" s="46"/>
      <c r="AK2555" s="46"/>
    </row>
    <row r="2556" spans="1:37" ht="12" customHeight="1">
      <c r="A2556" s="46" t="str">
        <f>IFERROR(VLOOKUP(D2556,Sort!B:D,3,0),"")</f>
        <v/>
      </c>
      <c r="B2556" s="190" t="str">
        <f t="shared" si="234"/>
        <v>0CLOSE</v>
      </c>
      <c r="C2556" s="196"/>
      <c r="D2556" s="193"/>
      <c r="E2556" s="193" t="str">
        <f>IFERROR(VLOOKUP(D2556,Sort!B:C,2,0),"")</f>
        <v/>
      </c>
      <c r="F2556" s="194"/>
      <c r="G2556" s="195" t="str">
        <f t="shared" si="235"/>
        <v/>
      </c>
      <c r="H2556" s="243"/>
      <c r="I2556" s="197"/>
      <c r="J2556" s="243"/>
      <c r="K2556" s="197"/>
      <c r="L2556" s="198" t="str">
        <f t="shared" si="236"/>
        <v/>
      </c>
      <c r="M2556" s="199" t="str">
        <f t="shared" si="237"/>
        <v/>
      </c>
      <c r="N2556" s="200" t="str">
        <f t="shared" si="238"/>
        <v xml:space="preserve"> </v>
      </c>
      <c r="O2556" s="201"/>
      <c r="P2556" s="201"/>
      <c r="Q2556" s="202"/>
      <c r="R2556" s="202"/>
      <c r="S2556" s="202"/>
      <c r="T2556" s="193" t="str">
        <f>IFERROR(VLOOKUP(S2556,Sort!E:F,2,0),"")</f>
        <v/>
      </c>
      <c r="U2556" s="115" t="str">
        <f t="shared" si="239"/>
        <v/>
      </c>
      <c r="V2556" s="202" t="s">
        <v>422</v>
      </c>
      <c r="W2556" s="202"/>
      <c r="X2556" s="202"/>
      <c r="Y2556" s="202"/>
      <c r="Z2556" s="193"/>
      <c r="AA2556" s="193" t="s">
        <v>362</v>
      </c>
      <c r="AB2556" s="203"/>
      <c r="AC2556" s="204" t="str">
        <f t="shared" si="240"/>
        <v>CLOSE</v>
      </c>
      <c r="AD2556" s="47" t="str">
        <f t="array" ref="AD2556">IF(D2556="","",INDEX(HM_Unit!$D$1:$AE$1,MATCH(C2556,HM_Unit!$D$2:$AE$2,0)))</f>
        <v/>
      </c>
      <c r="AE2556" s="46"/>
      <c r="AF2556" s="46"/>
      <c r="AG2556" s="46"/>
      <c r="AH2556" s="46"/>
      <c r="AI2556" s="46"/>
      <c r="AJ2556" s="46"/>
      <c r="AK2556" s="46"/>
    </row>
    <row r="2557" spans="1:37" ht="12" customHeight="1">
      <c r="A2557" s="46" t="str">
        <f>IFERROR(VLOOKUP(D2557,Sort!B:D,3,0),"")</f>
        <v/>
      </c>
      <c r="B2557" s="190" t="str">
        <f t="shared" si="234"/>
        <v>0CLOSE</v>
      </c>
      <c r="C2557" s="196"/>
      <c r="D2557" s="193"/>
      <c r="E2557" s="193" t="str">
        <f>IFERROR(VLOOKUP(D2557,Sort!B:C,2,0),"")</f>
        <v/>
      </c>
      <c r="F2557" s="194"/>
      <c r="G2557" s="195" t="str">
        <f t="shared" si="235"/>
        <v/>
      </c>
      <c r="H2557" s="243"/>
      <c r="I2557" s="197"/>
      <c r="J2557" s="243"/>
      <c r="K2557" s="197"/>
      <c r="L2557" s="198" t="str">
        <f t="shared" si="236"/>
        <v/>
      </c>
      <c r="M2557" s="199" t="str">
        <f t="shared" si="237"/>
        <v/>
      </c>
      <c r="N2557" s="200" t="str">
        <f t="shared" si="238"/>
        <v xml:space="preserve"> </v>
      </c>
      <c r="O2557" s="201"/>
      <c r="P2557" s="201"/>
      <c r="Q2557" s="202"/>
      <c r="R2557" s="202"/>
      <c r="S2557" s="202"/>
      <c r="T2557" s="193" t="str">
        <f>IFERROR(VLOOKUP(S2557,Sort!E:F,2,0),"")</f>
        <v/>
      </c>
      <c r="U2557" s="115" t="str">
        <f t="shared" si="239"/>
        <v/>
      </c>
      <c r="V2557" s="202" t="s">
        <v>422</v>
      </c>
      <c r="W2557" s="202"/>
      <c r="X2557" s="202"/>
      <c r="Y2557" s="202"/>
      <c r="Z2557" s="193"/>
      <c r="AA2557" s="193" t="s">
        <v>362</v>
      </c>
      <c r="AB2557" s="203"/>
      <c r="AC2557" s="204" t="str">
        <f t="shared" si="240"/>
        <v>CLOSE</v>
      </c>
      <c r="AD2557" s="47" t="str">
        <f t="array" ref="AD2557">IF(D2557="","",INDEX(HM_Unit!$D$1:$AE$1,MATCH(C2557,HM_Unit!$D$2:$AE$2,0)))</f>
        <v/>
      </c>
      <c r="AE2557" s="46"/>
      <c r="AF2557" s="46"/>
      <c r="AG2557" s="46"/>
      <c r="AH2557" s="46"/>
      <c r="AI2557" s="46"/>
      <c r="AJ2557" s="46"/>
      <c r="AK2557" s="46"/>
    </row>
    <row r="2558" spans="1:37" ht="12" customHeight="1">
      <c r="A2558" s="46" t="str">
        <f>IFERROR(VLOOKUP(D2558,Sort!B:D,3,0),"")</f>
        <v/>
      </c>
      <c r="B2558" s="190" t="str">
        <f t="shared" si="234"/>
        <v>0CLOSE</v>
      </c>
      <c r="C2558" s="196"/>
      <c r="D2558" s="193"/>
      <c r="E2558" s="193" t="str">
        <f>IFERROR(VLOOKUP(D2558,Sort!B:C,2,0),"")</f>
        <v/>
      </c>
      <c r="F2558" s="194"/>
      <c r="G2558" s="195" t="str">
        <f t="shared" si="235"/>
        <v/>
      </c>
      <c r="H2558" s="243"/>
      <c r="I2558" s="197"/>
      <c r="J2558" s="243"/>
      <c r="K2558" s="197"/>
      <c r="L2558" s="198" t="str">
        <f t="shared" si="236"/>
        <v/>
      </c>
      <c r="M2558" s="199" t="str">
        <f t="shared" si="237"/>
        <v/>
      </c>
      <c r="N2558" s="200" t="str">
        <f t="shared" si="238"/>
        <v xml:space="preserve"> </v>
      </c>
      <c r="O2558" s="201"/>
      <c r="P2558" s="201"/>
      <c r="Q2558" s="202"/>
      <c r="R2558" s="202"/>
      <c r="S2558" s="202"/>
      <c r="T2558" s="193" t="str">
        <f>IFERROR(VLOOKUP(S2558,Sort!E:F,2,0),"")</f>
        <v/>
      </c>
      <c r="U2558" s="115" t="str">
        <f t="shared" si="239"/>
        <v/>
      </c>
      <c r="V2558" s="202" t="s">
        <v>422</v>
      </c>
      <c r="W2558" s="202"/>
      <c r="X2558" s="202"/>
      <c r="Y2558" s="202"/>
      <c r="Z2558" s="193"/>
      <c r="AA2558" s="193" t="s">
        <v>362</v>
      </c>
      <c r="AB2558" s="203"/>
      <c r="AC2558" s="204" t="str">
        <f t="shared" si="240"/>
        <v>CLOSE</v>
      </c>
      <c r="AD2558" s="47" t="str">
        <f t="array" ref="AD2558">IF(D2558="","",INDEX(HM_Unit!$D$1:$AE$1,MATCH(C2558,HM_Unit!$D$2:$AE$2,0)))</f>
        <v/>
      </c>
      <c r="AE2558" s="46"/>
      <c r="AF2558" s="46"/>
      <c r="AG2558" s="46"/>
      <c r="AH2558" s="46"/>
      <c r="AI2558" s="46"/>
      <c r="AJ2558" s="46"/>
      <c r="AK2558" s="46"/>
    </row>
    <row r="2559" spans="1:37" ht="12" customHeight="1">
      <c r="A2559" s="46" t="str">
        <f>IFERROR(VLOOKUP(D2559,Sort!B:D,3,0),"")</f>
        <v/>
      </c>
      <c r="B2559" s="190" t="str">
        <f t="shared" si="234"/>
        <v>0CLOSE</v>
      </c>
      <c r="C2559" s="196"/>
      <c r="D2559" s="193"/>
      <c r="E2559" s="193" t="str">
        <f>IFERROR(VLOOKUP(D2559,Sort!B:C,2,0),"")</f>
        <v/>
      </c>
      <c r="F2559" s="194"/>
      <c r="G2559" s="195" t="str">
        <f t="shared" si="235"/>
        <v/>
      </c>
      <c r="H2559" s="243"/>
      <c r="I2559" s="197"/>
      <c r="J2559" s="243"/>
      <c r="K2559" s="197"/>
      <c r="L2559" s="198" t="str">
        <f t="shared" si="236"/>
        <v/>
      </c>
      <c r="M2559" s="199" t="str">
        <f t="shared" si="237"/>
        <v/>
      </c>
      <c r="N2559" s="200" t="str">
        <f t="shared" si="238"/>
        <v xml:space="preserve"> </v>
      </c>
      <c r="O2559" s="201"/>
      <c r="P2559" s="201"/>
      <c r="Q2559" s="202"/>
      <c r="R2559" s="202"/>
      <c r="S2559" s="202"/>
      <c r="T2559" s="193" t="str">
        <f>IFERROR(VLOOKUP(S2559,Sort!E:F,2,0),"")</f>
        <v/>
      </c>
      <c r="U2559" s="115" t="str">
        <f t="shared" si="239"/>
        <v/>
      </c>
      <c r="V2559" s="202" t="s">
        <v>422</v>
      </c>
      <c r="W2559" s="202"/>
      <c r="X2559" s="202"/>
      <c r="Y2559" s="202"/>
      <c r="Z2559" s="193"/>
      <c r="AA2559" s="193" t="s">
        <v>362</v>
      </c>
      <c r="AB2559" s="203"/>
      <c r="AC2559" s="204" t="str">
        <f t="shared" si="240"/>
        <v>CLOSE</v>
      </c>
      <c r="AD2559" s="47" t="str">
        <f t="array" ref="AD2559">IF(D2559="","",INDEX(HM_Unit!$D$1:$AE$1,MATCH(C2559,HM_Unit!$D$2:$AE$2,0)))</f>
        <v/>
      </c>
      <c r="AE2559" s="46"/>
      <c r="AF2559" s="46"/>
      <c r="AG2559" s="46"/>
      <c r="AH2559" s="46"/>
      <c r="AI2559" s="46"/>
      <c r="AJ2559" s="46"/>
      <c r="AK2559" s="46"/>
    </row>
    <row r="2560" spans="1:37" ht="12" customHeight="1">
      <c r="A2560" s="46" t="str">
        <f>IFERROR(VLOOKUP(D2560,Sort!B:D,3,0),"")</f>
        <v/>
      </c>
      <c r="B2560" s="190" t="str">
        <f t="shared" si="234"/>
        <v>0CLOSE</v>
      </c>
      <c r="C2560" s="196"/>
      <c r="D2560" s="193"/>
      <c r="E2560" s="193" t="str">
        <f>IFERROR(VLOOKUP(D2560,Sort!B:C,2,0),"")</f>
        <v/>
      </c>
      <c r="F2560" s="194"/>
      <c r="G2560" s="195" t="str">
        <f t="shared" si="235"/>
        <v/>
      </c>
      <c r="H2560" s="243"/>
      <c r="I2560" s="197"/>
      <c r="J2560" s="243"/>
      <c r="K2560" s="197"/>
      <c r="L2560" s="198" t="str">
        <f t="shared" si="236"/>
        <v/>
      </c>
      <c r="M2560" s="199" t="str">
        <f t="shared" si="237"/>
        <v/>
      </c>
      <c r="N2560" s="200" t="str">
        <f t="shared" si="238"/>
        <v xml:space="preserve"> </v>
      </c>
      <c r="O2560" s="201"/>
      <c r="P2560" s="201"/>
      <c r="Q2560" s="202"/>
      <c r="R2560" s="202"/>
      <c r="S2560" s="202"/>
      <c r="T2560" s="193" t="str">
        <f>IFERROR(VLOOKUP(S2560,Sort!E:F,2,0),"")</f>
        <v/>
      </c>
      <c r="U2560" s="115" t="str">
        <f t="shared" si="239"/>
        <v/>
      </c>
      <c r="V2560" s="202" t="s">
        <v>422</v>
      </c>
      <c r="W2560" s="202"/>
      <c r="X2560" s="202"/>
      <c r="Y2560" s="202"/>
      <c r="Z2560" s="193"/>
      <c r="AA2560" s="193" t="s">
        <v>362</v>
      </c>
      <c r="AB2560" s="203"/>
      <c r="AC2560" s="204" t="str">
        <f t="shared" si="240"/>
        <v>CLOSE</v>
      </c>
      <c r="AD2560" s="47" t="str">
        <f t="array" ref="AD2560">IF(D2560="","",INDEX(HM_Unit!$D$1:$AE$1,MATCH(C2560,HM_Unit!$D$2:$AE$2,0)))</f>
        <v/>
      </c>
      <c r="AE2560" s="46"/>
      <c r="AF2560" s="46"/>
      <c r="AG2560" s="46"/>
      <c r="AH2560" s="46"/>
      <c r="AI2560" s="46"/>
      <c r="AJ2560" s="46"/>
      <c r="AK2560" s="46"/>
    </row>
    <row r="2561" spans="1:37" ht="12" customHeight="1">
      <c r="A2561" s="46" t="str">
        <f>IFERROR(VLOOKUP(D2561,Sort!B:D,3,0),"")</f>
        <v/>
      </c>
      <c r="B2561" s="190" t="str">
        <f t="shared" si="234"/>
        <v>0CLOSE</v>
      </c>
      <c r="C2561" s="196"/>
      <c r="D2561" s="193"/>
      <c r="E2561" s="193" t="str">
        <f>IFERROR(VLOOKUP(D2561,Sort!B:C,2,0),"")</f>
        <v/>
      </c>
      <c r="F2561" s="194"/>
      <c r="G2561" s="195" t="str">
        <f t="shared" si="235"/>
        <v/>
      </c>
      <c r="H2561" s="243"/>
      <c r="I2561" s="197"/>
      <c r="J2561" s="243"/>
      <c r="K2561" s="197"/>
      <c r="L2561" s="198" t="str">
        <f t="shared" si="236"/>
        <v/>
      </c>
      <c r="M2561" s="199" t="str">
        <f t="shared" si="237"/>
        <v/>
      </c>
      <c r="N2561" s="200" t="str">
        <f t="shared" si="238"/>
        <v xml:space="preserve"> </v>
      </c>
      <c r="O2561" s="201"/>
      <c r="P2561" s="201"/>
      <c r="Q2561" s="202"/>
      <c r="R2561" s="202"/>
      <c r="S2561" s="202"/>
      <c r="T2561" s="193" t="str">
        <f>IFERROR(VLOOKUP(S2561,Sort!E:F,2,0),"")</f>
        <v/>
      </c>
      <c r="U2561" s="115" t="str">
        <f t="shared" si="239"/>
        <v/>
      </c>
      <c r="V2561" s="202" t="s">
        <v>422</v>
      </c>
      <c r="W2561" s="202"/>
      <c r="X2561" s="202"/>
      <c r="Y2561" s="202"/>
      <c r="Z2561" s="193"/>
      <c r="AA2561" s="193" t="s">
        <v>362</v>
      </c>
      <c r="AB2561" s="203"/>
      <c r="AC2561" s="204" t="str">
        <f t="shared" si="240"/>
        <v>CLOSE</v>
      </c>
      <c r="AD2561" s="47" t="str">
        <f t="array" ref="AD2561">IF(D2561="","",INDEX(HM_Unit!$D$1:$AE$1,MATCH(C2561,HM_Unit!$D$2:$AE$2,0)))</f>
        <v/>
      </c>
      <c r="AE2561" s="46"/>
      <c r="AF2561" s="46"/>
      <c r="AG2561" s="46"/>
      <c r="AH2561" s="46"/>
      <c r="AI2561" s="46"/>
      <c r="AJ2561" s="46"/>
      <c r="AK2561" s="46"/>
    </row>
    <row r="2562" spans="1:37" ht="12" customHeight="1">
      <c r="A2562" s="46" t="str">
        <f>IFERROR(VLOOKUP(D2562,Sort!B:D,3,0),"")</f>
        <v/>
      </c>
      <c r="B2562" s="190" t="str">
        <f t="shared" si="234"/>
        <v>0CLOSE</v>
      </c>
      <c r="C2562" s="196"/>
      <c r="D2562" s="193"/>
      <c r="E2562" s="193" t="str">
        <f>IFERROR(VLOOKUP(D2562,Sort!B:C,2,0),"")</f>
        <v/>
      </c>
      <c r="F2562" s="194"/>
      <c r="G2562" s="195" t="str">
        <f t="shared" si="235"/>
        <v/>
      </c>
      <c r="H2562" s="243"/>
      <c r="I2562" s="197"/>
      <c r="J2562" s="243"/>
      <c r="K2562" s="197"/>
      <c r="L2562" s="198" t="str">
        <f t="shared" si="236"/>
        <v/>
      </c>
      <c r="M2562" s="199" t="str">
        <f t="shared" si="237"/>
        <v/>
      </c>
      <c r="N2562" s="200" t="str">
        <f t="shared" si="238"/>
        <v xml:space="preserve"> </v>
      </c>
      <c r="O2562" s="201"/>
      <c r="P2562" s="201"/>
      <c r="Q2562" s="202"/>
      <c r="R2562" s="202"/>
      <c r="S2562" s="202"/>
      <c r="T2562" s="193" t="str">
        <f>IFERROR(VLOOKUP(S2562,Sort!E:F,2,0),"")</f>
        <v/>
      </c>
      <c r="U2562" s="115" t="str">
        <f t="shared" si="239"/>
        <v/>
      </c>
      <c r="V2562" s="202" t="s">
        <v>422</v>
      </c>
      <c r="W2562" s="202"/>
      <c r="X2562" s="202"/>
      <c r="Y2562" s="202"/>
      <c r="Z2562" s="193"/>
      <c r="AA2562" s="193" t="s">
        <v>362</v>
      </c>
      <c r="AB2562" s="203"/>
      <c r="AC2562" s="204" t="str">
        <f t="shared" si="240"/>
        <v>CLOSE</v>
      </c>
      <c r="AD2562" s="47" t="str">
        <f t="array" ref="AD2562">IF(D2562="","",INDEX(HM_Unit!$D$1:$AE$1,MATCH(C2562,HM_Unit!$D$2:$AE$2,0)))</f>
        <v/>
      </c>
      <c r="AE2562" s="46"/>
      <c r="AF2562" s="46"/>
      <c r="AG2562" s="46"/>
      <c r="AH2562" s="46"/>
      <c r="AI2562" s="46"/>
      <c r="AJ2562" s="46"/>
      <c r="AK2562" s="46"/>
    </row>
    <row r="2563" spans="1:37" ht="12" customHeight="1">
      <c r="A2563" s="46" t="str">
        <f>IFERROR(VLOOKUP(D2563,Sort!B:D,3,0),"")</f>
        <v/>
      </c>
      <c r="B2563" s="190" t="str">
        <f t="shared" si="234"/>
        <v>0CLOSE</v>
      </c>
      <c r="C2563" s="196"/>
      <c r="D2563" s="193"/>
      <c r="E2563" s="193" t="str">
        <f>IFERROR(VLOOKUP(D2563,Sort!B:C,2,0),"")</f>
        <v/>
      </c>
      <c r="F2563" s="194"/>
      <c r="G2563" s="195" t="str">
        <f t="shared" si="235"/>
        <v/>
      </c>
      <c r="H2563" s="243"/>
      <c r="I2563" s="197"/>
      <c r="J2563" s="243"/>
      <c r="K2563" s="197"/>
      <c r="L2563" s="198" t="str">
        <f t="shared" si="236"/>
        <v/>
      </c>
      <c r="M2563" s="199" t="str">
        <f t="shared" si="237"/>
        <v/>
      </c>
      <c r="N2563" s="200" t="str">
        <f t="shared" si="238"/>
        <v xml:space="preserve"> </v>
      </c>
      <c r="O2563" s="201"/>
      <c r="P2563" s="201"/>
      <c r="Q2563" s="202"/>
      <c r="R2563" s="202"/>
      <c r="S2563" s="202"/>
      <c r="T2563" s="193" t="str">
        <f>IFERROR(VLOOKUP(S2563,Sort!E:F,2,0),"")</f>
        <v/>
      </c>
      <c r="U2563" s="115" t="str">
        <f t="shared" si="239"/>
        <v/>
      </c>
      <c r="V2563" s="202" t="s">
        <v>422</v>
      </c>
      <c r="W2563" s="202"/>
      <c r="X2563" s="202"/>
      <c r="Y2563" s="202"/>
      <c r="Z2563" s="193"/>
      <c r="AA2563" s="193" t="s">
        <v>362</v>
      </c>
      <c r="AB2563" s="203"/>
      <c r="AC2563" s="204" t="str">
        <f t="shared" si="240"/>
        <v>CLOSE</v>
      </c>
      <c r="AD2563" s="47" t="str">
        <f t="array" ref="AD2563">IF(D2563="","",INDEX(HM_Unit!$D$1:$AE$1,MATCH(C2563,HM_Unit!$D$2:$AE$2,0)))</f>
        <v/>
      </c>
      <c r="AE2563" s="46"/>
      <c r="AF2563" s="46"/>
      <c r="AG2563" s="46"/>
      <c r="AH2563" s="46"/>
      <c r="AI2563" s="46"/>
      <c r="AJ2563" s="46"/>
      <c r="AK2563" s="46"/>
    </row>
    <row r="2564" spans="1:37" ht="12" customHeight="1">
      <c r="A2564" s="46" t="str">
        <f>IFERROR(VLOOKUP(D2564,Sort!B:D,3,0),"")</f>
        <v/>
      </c>
      <c r="B2564" s="190" t="str">
        <f t="shared" si="234"/>
        <v>0CLOSE</v>
      </c>
      <c r="C2564" s="196"/>
      <c r="D2564" s="193"/>
      <c r="E2564" s="193" t="str">
        <f>IFERROR(VLOOKUP(D2564,Sort!B:C,2,0),"")</f>
        <v/>
      </c>
      <c r="F2564" s="194"/>
      <c r="G2564" s="195" t="str">
        <f t="shared" si="235"/>
        <v/>
      </c>
      <c r="H2564" s="243"/>
      <c r="I2564" s="197"/>
      <c r="J2564" s="243"/>
      <c r="K2564" s="197"/>
      <c r="L2564" s="198" t="str">
        <f t="shared" si="236"/>
        <v/>
      </c>
      <c r="M2564" s="199" t="str">
        <f t="shared" si="237"/>
        <v/>
      </c>
      <c r="N2564" s="200" t="str">
        <f t="shared" si="238"/>
        <v xml:space="preserve"> </v>
      </c>
      <c r="O2564" s="201"/>
      <c r="P2564" s="201"/>
      <c r="Q2564" s="202"/>
      <c r="R2564" s="202"/>
      <c r="S2564" s="202"/>
      <c r="T2564" s="193" t="str">
        <f>IFERROR(VLOOKUP(S2564,Sort!E:F,2,0),"")</f>
        <v/>
      </c>
      <c r="U2564" s="115" t="str">
        <f t="shared" si="239"/>
        <v/>
      </c>
      <c r="V2564" s="202" t="s">
        <v>422</v>
      </c>
      <c r="W2564" s="202"/>
      <c r="X2564" s="202"/>
      <c r="Y2564" s="202"/>
      <c r="Z2564" s="193"/>
      <c r="AA2564" s="193" t="s">
        <v>362</v>
      </c>
      <c r="AB2564" s="203"/>
      <c r="AC2564" s="204" t="str">
        <f t="shared" si="240"/>
        <v>CLOSE</v>
      </c>
      <c r="AD2564" s="47" t="str">
        <f t="array" ref="AD2564">IF(D2564="","",INDEX(HM_Unit!$D$1:$AE$1,MATCH(C2564,HM_Unit!$D$2:$AE$2,0)))</f>
        <v/>
      </c>
      <c r="AE2564" s="46"/>
      <c r="AF2564" s="46"/>
      <c r="AG2564" s="46"/>
      <c r="AH2564" s="46"/>
      <c r="AI2564" s="46"/>
      <c r="AJ2564" s="46"/>
      <c r="AK2564" s="46"/>
    </row>
    <row r="2565" spans="1:37" ht="12" customHeight="1">
      <c r="A2565" s="46" t="str">
        <f>IFERROR(VLOOKUP(D2565,Sort!B:D,3,0),"")</f>
        <v/>
      </c>
      <c r="B2565" s="190" t="str">
        <f t="shared" si="234"/>
        <v>0CLOSE</v>
      </c>
      <c r="C2565" s="196"/>
      <c r="D2565" s="193"/>
      <c r="E2565" s="193" t="str">
        <f>IFERROR(VLOOKUP(D2565,Sort!B:C,2,0),"")</f>
        <v/>
      </c>
      <c r="F2565" s="194"/>
      <c r="G2565" s="195" t="str">
        <f t="shared" si="235"/>
        <v/>
      </c>
      <c r="H2565" s="243"/>
      <c r="I2565" s="197"/>
      <c r="J2565" s="243"/>
      <c r="K2565" s="197"/>
      <c r="L2565" s="198" t="str">
        <f t="shared" si="236"/>
        <v/>
      </c>
      <c r="M2565" s="199" t="str">
        <f t="shared" si="237"/>
        <v/>
      </c>
      <c r="N2565" s="200" t="str">
        <f t="shared" si="238"/>
        <v xml:space="preserve"> </v>
      </c>
      <c r="O2565" s="201"/>
      <c r="P2565" s="201"/>
      <c r="Q2565" s="202"/>
      <c r="R2565" s="202"/>
      <c r="S2565" s="202"/>
      <c r="T2565" s="193" t="str">
        <f>IFERROR(VLOOKUP(S2565,Sort!E:F,2,0),"")</f>
        <v/>
      </c>
      <c r="U2565" s="115" t="str">
        <f t="shared" si="239"/>
        <v/>
      </c>
      <c r="V2565" s="202" t="s">
        <v>422</v>
      </c>
      <c r="W2565" s="202"/>
      <c r="X2565" s="202"/>
      <c r="Y2565" s="202"/>
      <c r="Z2565" s="193"/>
      <c r="AA2565" s="193" t="s">
        <v>362</v>
      </c>
      <c r="AB2565" s="203"/>
      <c r="AC2565" s="204" t="str">
        <f t="shared" si="240"/>
        <v>CLOSE</v>
      </c>
      <c r="AD2565" s="47" t="str">
        <f t="array" ref="AD2565">IF(D2565="","",INDEX(HM_Unit!$D$1:$AE$1,MATCH(C2565,HM_Unit!$D$2:$AE$2,0)))</f>
        <v/>
      </c>
      <c r="AE2565" s="46"/>
      <c r="AF2565" s="46"/>
      <c r="AG2565" s="46"/>
      <c r="AH2565" s="46"/>
      <c r="AI2565" s="46"/>
      <c r="AJ2565" s="46"/>
      <c r="AK2565" s="46"/>
    </row>
    <row r="2566" spans="1:37" ht="12" customHeight="1">
      <c r="A2566" s="46" t="str">
        <f>IFERROR(VLOOKUP(D2566,Sort!B:D,3,0),"")</f>
        <v/>
      </c>
      <c r="B2566" s="190" t="str">
        <f t="shared" si="234"/>
        <v>0CLOSE</v>
      </c>
      <c r="C2566" s="196"/>
      <c r="D2566" s="193"/>
      <c r="E2566" s="193" t="str">
        <f>IFERROR(VLOOKUP(D2566,Sort!B:C,2,0),"")</f>
        <v/>
      </c>
      <c r="F2566" s="194"/>
      <c r="G2566" s="195" t="str">
        <f t="shared" si="235"/>
        <v/>
      </c>
      <c r="H2566" s="243"/>
      <c r="I2566" s="197"/>
      <c r="J2566" s="243"/>
      <c r="K2566" s="197"/>
      <c r="L2566" s="198" t="str">
        <f t="shared" si="236"/>
        <v/>
      </c>
      <c r="M2566" s="199" t="str">
        <f t="shared" si="237"/>
        <v/>
      </c>
      <c r="N2566" s="200" t="str">
        <f t="shared" si="238"/>
        <v xml:space="preserve"> </v>
      </c>
      <c r="O2566" s="201"/>
      <c r="P2566" s="201"/>
      <c r="Q2566" s="202"/>
      <c r="R2566" s="202"/>
      <c r="S2566" s="202"/>
      <c r="T2566" s="193" t="str">
        <f>IFERROR(VLOOKUP(S2566,Sort!E:F,2,0),"")</f>
        <v/>
      </c>
      <c r="U2566" s="115" t="str">
        <f t="shared" si="239"/>
        <v/>
      </c>
      <c r="V2566" s="202" t="s">
        <v>422</v>
      </c>
      <c r="W2566" s="202"/>
      <c r="X2566" s="202"/>
      <c r="Y2566" s="202"/>
      <c r="Z2566" s="193"/>
      <c r="AA2566" s="193" t="s">
        <v>362</v>
      </c>
      <c r="AB2566" s="203"/>
      <c r="AC2566" s="204" t="str">
        <f t="shared" si="240"/>
        <v>CLOSE</v>
      </c>
      <c r="AD2566" s="47" t="str">
        <f t="array" ref="AD2566">IF(D2566="","",INDEX(HM_Unit!$D$1:$AE$1,MATCH(C2566,HM_Unit!$D$2:$AE$2,0)))</f>
        <v/>
      </c>
      <c r="AE2566" s="46"/>
      <c r="AF2566" s="46"/>
      <c r="AG2566" s="46"/>
      <c r="AH2566" s="46"/>
      <c r="AI2566" s="46"/>
      <c r="AJ2566" s="46"/>
      <c r="AK2566" s="46"/>
    </row>
    <row r="2567" spans="1:37" ht="12" customHeight="1">
      <c r="A2567" s="46" t="str">
        <f>IFERROR(VLOOKUP(D2567,Sort!B:D,3,0),"")</f>
        <v/>
      </c>
      <c r="B2567" s="190" t="str">
        <f t="shared" si="234"/>
        <v>0CLOSE</v>
      </c>
      <c r="C2567" s="196"/>
      <c r="D2567" s="193"/>
      <c r="E2567" s="193" t="str">
        <f>IFERROR(VLOOKUP(D2567,Sort!B:C,2,0),"")</f>
        <v/>
      </c>
      <c r="F2567" s="194"/>
      <c r="G2567" s="195" t="str">
        <f t="shared" si="235"/>
        <v/>
      </c>
      <c r="H2567" s="243"/>
      <c r="I2567" s="197"/>
      <c r="J2567" s="243"/>
      <c r="K2567" s="197"/>
      <c r="L2567" s="198" t="str">
        <f t="shared" si="236"/>
        <v/>
      </c>
      <c r="M2567" s="199" t="str">
        <f t="shared" si="237"/>
        <v/>
      </c>
      <c r="N2567" s="200" t="str">
        <f t="shared" si="238"/>
        <v xml:space="preserve"> </v>
      </c>
      <c r="O2567" s="201"/>
      <c r="P2567" s="201"/>
      <c r="Q2567" s="202"/>
      <c r="R2567" s="202"/>
      <c r="S2567" s="202"/>
      <c r="T2567" s="193" t="str">
        <f>IFERROR(VLOOKUP(S2567,Sort!E:F,2,0),"")</f>
        <v/>
      </c>
      <c r="U2567" s="115" t="str">
        <f t="shared" si="239"/>
        <v/>
      </c>
      <c r="V2567" s="202" t="s">
        <v>422</v>
      </c>
      <c r="W2567" s="202"/>
      <c r="X2567" s="202"/>
      <c r="Y2567" s="202"/>
      <c r="Z2567" s="193"/>
      <c r="AA2567" s="193" t="s">
        <v>362</v>
      </c>
      <c r="AB2567" s="203"/>
      <c r="AC2567" s="204" t="str">
        <f t="shared" si="240"/>
        <v>CLOSE</v>
      </c>
      <c r="AD2567" s="47" t="str">
        <f t="array" ref="AD2567">IF(D2567="","",INDEX(HM_Unit!$D$1:$AE$1,MATCH(C2567,HM_Unit!$D$2:$AE$2,0)))</f>
        <v/>
      </c>
      <c r="AE2567" s="46"/>
      <c r="AF2567" s="46"/>
      <c r="AG2567" s="46"/>
      <c r="AH2567" s="46"/>
      <c r="AI2567" s="46"/>
      <c r="AJ2567" s="46"/>
      <c r="AK2567" s="46"/>
    </row>
    <row r="2568" spans="1:37" ht="12" customHeight="1">
      <c r="A2568" s="46" t="str">
        <f>IFERROR(VLOOKUP(D2568,Sort!B:D,3,0),"")</f>
        <v/>
      </c>
      <c r="B2568" s="190" t="str">
        <f t="shared" si="234"/>
        <v>0CLOSE</v>
      </c>
      <c r="C2568" s="196"/>
      <c r="D2568" s="193"/>
      <c r="E2568" s="193" t="str">
        <f>IFERROR(VLOOKUP(D2568,Sort!B:C,2,0),"")</f>
        <v/>
      </c>
      <c r="F2568" s="194"/>
      <c r="G2568" s="195" t="str">
        <f t="shared" si="235"/>
        <v/>
      </c>
      <c r="H2568" s="243"/>
      <c r="I2568" s="197"/>
      <c r="J2568" s="243"/>
      <c r="K2568" s="197"/>
      <c r="L2568" s="198" t="str">
        <f t="shared" si="236"/>
        <v/>
      </c>
      <c r="M2568" s="199" t="str">
        <f t="shared" si="237"/>
        <v/>
      </c>
      <c r="N2568" s="200" t="str">
        <f t="shared" si="238"/>
        <v xml:space="preserve"> </v>
      </c>
      <c r="O2568" s="201"/>
      <c r="P2568" s="201"/>
      <c r="Q2568" s="202"/>
      <c r="R2568" s="202"/>
      <c r="S2568" s="202"/>
      <c r="T2568" s="193" t="str">
        <f>IFERROR(VLOOKUP(S2568,Sort!E:F,2,0),"")</f>
        <v/>
      </c>
      <c r="U2568" s="115" t="str">
        <f t="shared" si="239"/>
        <v/>
      </c>
      <c r="V2568" s="202" t="s">
        <v>422</v>
      </c>
      <c r="W2568" s="202"/>
      <c r="X2568" s="202"/>
      <c r="Y2568" s="202"/>
      <c r="Z2568" s="193"/>
      <c r="AA2568" s="193" t="s">
        <v>362</v>
      </c>
      <c r="AB2568" s="203"/>
      <c r="AC2568" s="204" t="str">
        <f t="shared" si="240"/>
        <v>CLOSE</v>
      </c>
      <c r="AD2568" s="47" t="str">
        <f t="array" ref="AD2568">IF(D2568="","",INDEX(HM_Unit!$D$1:$AE$1,MATCH(C2568,HM_Unit!$D$2:$AE$2,0)))</f>
        <v/>
      </c>
      <c r="AE2568" s="46"/>
      <c r="AF2568" s="46"/>
      <c r="AG2568" s="46"/>
      <c r="AH2568" s="46"/>
      <c r="AI2568" s="46"/>
      <c r="AJ2568" s="46"/>
      <c r="AK2568" s="46"/>
    </row>
    <row r="2569" spans="1:37" ht="12" customHeight="1">
      <c r="A2569" s="46" t="str">
        <f>IFERROR(VLOOKUP(D2569,Sort!B:D,3,0),"")</f>
        <v/>
      </c>
      <c r="B2569" s="190" t="str">
        <f t="shared" si="234"/>
        <v>0CLOSE</v>
      </c>
      <c r="C2569" s="196"/>
      <c r="D2569" s="193"/>
      <c r="E2569" s="193" t="str">
        <f>IFERROR(VLOOKUP(D2569,Sort!B:C,2,0),"")</f>
        <v/>
      </c>
      <c r="F2569" s="194"/>
      <c r="G2569" s="195" t="str">
        <f t="shared" si="235"/>
        <v/>
      </c>
      <c r="H2569" s="243"/>
      <c r="I2569" s="197"/>
      <c r="J2569" s="243"/>
      <c r="K2569" s="197"/>
      <c r="L2569" s="198" t="str">
        <f t="shared" si="236"/>
        <v/>
      </c>
      <c r="M2569" s="199" t="str">
        <f t="shared" si="237"/>
        <v/>
      </c>
      <c r="N2569" s="200" t="str">
        <f t="shared" si="238"/>
        <v xml:space="preserve"> </v>
      </c>
      <c r="O2569" s="201"/>
      <c r="P2569" s="201"/>
      <c r="Q2569" s="202"/>
      <c r="R2569" s="202"/>
      <c r="S2569" s="202"/>
      <c r="T2569" s="193" t="str">
        <f>IFERROR(VLOOKUP(S2569,Sort!E:F,2,0),"")</f>
        <v/>
      </c>
      <c r="U2569" s="115" t="str">
        <f t="shared" si="239"/>
        <v/>
      </c>
      <c r="V2569" s="202" t="s">
        <v>422</v>
      </c>
      <c r="W2569" s="202"/>
      <c r="X2569" s="202"/>
      <c r="Y2569" s="202"/>
      <c r="Z2569" s="193"/>
      <c r="AA2569" s="193" t="s">
        <v>362</v>
      </c>
      <c r="AB2569" s="203"/>
      <c r="AC2569" s="204" t="str">
        <f t="shared" si="240"/>
        <v>CLOSE</v>
      </c>
      <c r="AD2569" s="47" t="str">
        <f t="array" ref="AD2569">IF(D2569="","",INDEX(HM_Unit!$D$1:$AE$1,MATCH(C2569,HM_Unit!$D$2:$AE$2,0)))</f>
        <v/>
      </c>
      <c r="AE2569" s="46"/>
      <c r="AF2569" s="46"/>
      <c r="AG2569" s="46"/>
      <c r="AH2569" s="46"/>
      <c r="AI2569" s="46"/>
      <c r="AJ2569" s="46"/>
      <c r="AK2569" s="46"/>
    </row>
    <row r="2570" spans="1:37" ht="12" customHeight="1">
      <c r="A2570" s="46" t="str">
        <f>IFERROR(VLOOKUP(D2570,Sort!B:D,3,0),"")</f>
        <v/>
      </c>
      <c r="B2570" s="190" t="str">
        <f t="shared" si="234"/>
        <v>0CLOSE</v>
      </c>
      <c r="C2570" s="196"/>
      <c r="D2570" s="193"/>
      <c r="E2570" s="193" t="str">
        <f>IFERROR(VLOOKUP(D2570,Sort!B:C,2,0),"")</f>
        <v/>
      </c>
      <c r="F2570" s="194"/>
      <c r="G2570" s="195" t="str">
        <f t="shared" si="235"/>
        <v/>
      </c>
      <c r="H2570" s="243"/>
      <c r="I2570" s="197"/>
      <c r="J2570" s="243"/>
      <c r="K2570" s="197"/>
      <c r="L2570" s="198" t="str">
        <f t="shared" si="236"/>
        <v/>
      </c>
      <c r="M2570" s="199" t="str">
        <f t="shared" si="237"/>
        <v/>
      </c>
      <c r="N2570" s="200" t="str">
        <f t="shared" si="238"/>
        <v xml:space="preserve"> </v>
      </c>
      <c r="O2570" s="201"/>
      <c r="P2570" s="201"/>
      <c r="Q2570" s="202"/>
      <c r="R2570" s="202"/>
      <c r="S2570" s="202"/>
      <c r="T2570" s="193" t="str">
        <f>IFERROR(VLOOKUP(S2570,Sort!E:F,2,0),"")</f>
        <v/>
      </c>
      <c r="U2570" s="115" t="str">
        <f t="shared" si="239"/>
        <v/>
      </c>
      <c r="V2570" s="202" t="s">
        <v>422</v>
      </c>
      <c r="W2570" s="202"/>
      <c r="X2570" s="202"/>
      <c r="Y2570" s="202"/>
      <c r="Z2570" s="193"/>
      <c r="AA2570" s="193" t="s">
        <v>362</v>
      </c>
      <c r="AB2570" s="203"/>
      <c r="AC2570" s="204" t="str">
        <f t="shared" si="240"/>
        <v>CLOSE</v>
      </c>
      <c r="AD2570" s="47" t="str">
        <f t="array" ref="AD2570">IF(D2570="","",INDEX(HM_Unit!$D$1:$AE$1,MATCH(C2570,HM_Unit!$D$2:$AE$2,0)))</f>
        <v/>
      </c>
      <c r="AE2570" s="46"/>
      <c r="AF2570" s="46"/>
      <c r="AG2570" s="46"/>
      <c r="AH2570" s="46"/>
      <c r="AI2570" s="46"/>
      <c r="AJ2570" s="46"/>
      <c r="AK2570" s="46"/>
    </row>
    <row r="2571" spans="1:37" ht="12" customHeight="1">
      <c r="A2571" s="46" t="str">
        <f>IFERROR(VLOOKUP(D2571,Sort!B:D,3,0),"")</f>
        <v/>
      </c>
      <c r="B2571" s="190" t="str">
        <f t="shared" si="234"/>
        <v>0CLOSE</v>
      </c>
      <c r="C2571" s="196"/>
      <c r="D2571" s="193"/>
      <c r="E2571" s="193" t="str">
        <f>IFERROR(VLOOKUP(D2571,Sort!B:C,2,0),"")</f>
        <v/>
      </c>
      <c r="F2571" s="194"/>
      <c r="G2571" s="195" t="str">
        <f t="shared" si="235"/>
        <v/>
      </c>
      <c r="H2571" s="243"/>
      <c r="I2571" s="197"/>
      <c r="J2571" s="243"/>
      <c r="K2571" s="197"/>
      <c r="L2571" s="198" t="str">
        <f t="shared" si="236"/>
        <v/>
      </c>
      <c r="M2571" s="199" t="str">
        <f t="shared" si="237"/>
        <v/>
      </c>
      <c r="N2571" s="200" t="str">
        <f t="shared" si="238"/>
        <v xml:space="preserve"> </v>
      </c>
      <c r="O2571" s="201"/>
      <c r="P2571" s="201"/>
      <c r="Q2571" s="202"/>
      <c r="R2571" s="202"/>
      <c r="S2571" s="202"/>
      <c r="T2571" s="193" t="str">
        <f>IFERROR(VLOOKUP(S2571,Sort!E:F,2,0),"")</f>
        <v/>
      </c>
      <c r="U2571" s="115" t="str">
        <f t="shared" si="239"/>
        <v/>
      </c>
      <c r="V2571" s="202" t="s">
        <v>422</v>
      </c>
      <c r="W2571" s="202"/>
      <c r="X2571" s="202"/>
      <c r="Y2571" s="202"/>
      <c r="Z2571" s="193"/>
      <c r="AA2571" s="193" t="s">
        <v>362</v>
      </c>
      <c r="AB2571" s="203"/>
      <c r="AC2571" s="204" t="str">
        <f t="shared" si="240"/>
        <v>CLOSE</v>
      </c>
      <c r="AD2571" s="47" t="str">
        <f t="array" ref="AD2571">IF(D2571="","",INDEX(HM_Unit!$D$1:$AE$1,MATCH(C2571,HM_Unit!$D$2:$AE$2,0)))</f>
        <v/>
      </c>
      <c r="AE2571" s="46"/>
      <c r="AF2571" s="46"/>
      <c r="AG2571" s="46"/>
      <c r="AH2571" s="46"/>
      <c r="AI2571" s="46"/>
      <c r="AJ2571" s="46"/>
      <c r="AK2571" s="46"/>
    </row>
    <row r="2572" spans="1:37" ht="12" customHeight="1">
      <c r="A2572" s="46" t="str">
        <f>IFERROR(VLOOKUP(D2572,Sort!B:D,3,0),"")</f>
        <v/>
      </c>
      <c r="B2572" s="190" t="str">
        <f t="shared" si="234"/>
        <v>0CLOSE</v>
      </c>
      <c r="C2572" s="196"/>
      <c r="D2572" s="193"/>
      <c r="E2572" s="193" t="str">
        <f>IFERROR(VLOOKUP(D2572,Sort!B:C,2,0),"")</f>
        <v/>
      </c>
      <c r="F2572" s="194"/>
      <c r="G2572" s="195" t="str">
        <f t="shared" si="235"/>
        <v/>
      </c>
      <c r="H2572" s="243"/>
      <c r="I2572" s="197"/>
      <c r="J2572" s="243"/>
      <c r="K2572" s="197"/>
      <c r="L2572" s="198" t="str">
        <f t="shared" si="236"/>
        <v/>
      </c>
      <c r="M2572" s="199" t="str">
        <f t="shared" si="237"/>
        <v/>
      </c>
      <c r="N2572" s="200" t="str">
        <f t="shared" si="238"/>
        <v xml:space="preserve"> </v>
      </c>
      <c r="O2572" s="201"/>
      <c r="P2572" s="201"/>
      <c r="Q2572" s="202"/>
      <c r="R2572" s="202"/>
      <c r="S2572" s="202"/>
      <c r="T2572" s="193" t="str">
        <f>IFERROR(VLOOKUP(S2572,Sort!E:F,2,0),"")</f>
        <v/>
      </c>
      <c r="U2572" s="115" t="str">
        <f t="shared" si="239"/>
        <v/>
      </c>
      <c r="V2572" s="202" t="s">
        <v>422</v>
      </c>
      <c r="W2572" s="202"/>
      <c r="X2572" s="202"/>
      <c r="Y2572" s="202"/>
      <c r="Z2572" s="193"/>
      <c r="AA2572" s="193" t="s">
        <v>362</v>
      </c>
      <c r="AB2572" s="203"/>
      <c r="AC2572" s="204" t="str">
        <f t="shared" si="240"/>
        <v>CLOSE</v>
      </c>
      <c r="AD2572" s="47" t="str">
        <f t="array" ref="AD2572">IF(D2572="","",INDEX(HM_Unit!$D$1:$AE$1,MATCH(C2572,HM_Unit!$D$2:$AE$2,0)))</f>
        <v/>
      </c>
      <c r="AE2572" s="46"/>
      <c r="AF2572" s="46"/>
      <c r="AG2572" s="46"/>
      <c r="AH2572" s="46"/>
      <c r="AI2572" s="46"/>
      <c r="AJ2572" s="46"/>
      <c r="AK2572" s="46"/>
    </row>
    <row r="2573" spans="1:37" ht="12" customHeight="1">
      <c r="A2573" s="46" t="str">
        <f>IFERROR(VLOOKUP(D2573,Sort!B:D,3,0),"")</f>
        <v/>
      </c>
      <c r="B2573" s="190" t="str">
        <f t="shared" si="234"/>
        <v>0CLOSE</v>
      </c>
      <c r="C2573" s="196"/>
      <c r="D2573" s="193"/>
      <c r="E2573" s="193" t="str">
        <f>IFERROR(VLOOKUP(D2573,Sort!B:C,2,0),"")</f>
        <v/>
      </c>
      <c r="F2573" s="194"/>
      <c r="G2573" s="195" t="str">
        <f t="shared" si="235"/>
        <v/>
      </c>
      <c r="H2573" s="243"/>
      <c r="I2573" s="197"/>
      <c r="J2573" s="243"/>
      <c r="K2573" s="197"/>
      <c r="L2573" s="198" t="str">
        <f t="shared" si="236"/>
        <v/>
      </c>
      <c r="M2573" s="199" t="str">
        <f t="shared" si="237"/>
        <v/>
      </c>
      <c r="N2573" s="200" t="str">
        <f t="shared" si="238"/>
        <v xml:space="preserve"> </v>
      </c>
      <c r="O2573" s="201"/>
      <c r="P2573" s="201"/>
      <c r="Q2573" s="202"/>
      <c r="R2573" s="202"/>
      <c r="S2573" s="202"/>
      <c r="T2573" s="193" t="str">
        <f>IFERROR(VLOOKUP(S2573,Sort!E:F,2,0),"")</f>
        <v/>
      </c>
      <c r="U2573" s="115" t="str">
        <f t="shared" si="239"/>
        <v/>
      </c>
      <c r="V2573" s="202" t="s">
        <v>422</v>
      </c>
      <c r="W2573" s="202"/>
      <c r="X2573" s="202"/>
      <c r="Y2573" s="202"/>
      <c r="Z2573" s="193"/>
      <c r="AA2573" s="193" t="s">
        <v>362</v>
      </c>
      <c r="AB2573" s="203"/>
      <c r="AC2573" s="204" t="str">
        <f t="shared" si="240"/>
        <v>CLOSE</v>
      </c>
      <c r="AD2573" s="47" t="str">
        <f t="array" ref="AD2573">IF(D2573="","",INDEX(HM_Unit!$D$1:$AE$1,MATCH(C2573,HM_Unit!$D$2:$AE$2,0)))</f>
        <v/>
      </c>
      <c r="AE2573" s="46"/>
      <c r="AF2573" s="46"/>
      <c r="AG2573" s="46"/>
      <c r="AH2573" s="46"/>
      <c r="AI2573" s="46"/>
      <c r="AJ2573" s="46"/>
      <c r="AK2573" s="46"/>
    </row>
    <row r="2574" spans="1:37" ht="12" customHeight="1">
      <c r="A2574" s="46" t="str">
        <f>IFERROR(VLOOKUP(D2574,Sort!B:D,3,0),"")</f>
        <v/>
      </c>
      <c r="B2574" s="190" t="str">
        <f t="shared" si="234"/>
        <v>0CLOSE</v>
      </c>
      <c r="C2574" s="196"/>
      <c r="D2574" s="193"/>
      <c r="E2574" s="193" t="str">
        <f>IFERROR(VLOOKUP(D2574,Sort!B:C,2,0),"")</f>
        <v/>
      </c>
      <c r="F2574" s="194"/>
      <c r="G2574" s="195" t="str">
        <f t="shared" si="235"/>
        <v/>
      </c>
      <c r="H2574" s="243"/>
      <c r="I2574" s="197"/>
      <c r="J2574" s="243"/>
      <c r="K2574" s="197"/>
      <c r="L2574" s="198" t="str">
        <f t="shared" si="236"/>
        <v/>
      </c>
      <c r="M2574" s="199" t="str">
        <f t="shared" si="237"/>
        <v/>
      </c>
      <c r="N2574" s="200" t="str">
        <f t="shared" si="238"/>
        <v xml:space="preserve"> </v>
      </c>
      <c r="O2574" s="201"/>
      <c r="P2574" s="201"/>
      <c r="Q2574" s="202"/>
      <c r="R2574" s="202"/>
      <c r="S2574" s="202"/>
      <c r="T2574" s="193" t="str">
        <f>IFERROR(VLOOKUP(S2574,Sort!E:F,2,0),"")</f>
        <v/>
      </c>
      <c r="U2574" s="115" t="str">
        <f t="shared" si="239"/>
        <v/>
      </c>
      <c r="V2574" s="202" t="s">
        <v>422</v>
      </c>
      <c r="W2574" s="202"/>
      <c r="X2574" s="202"/>
      <c r="Y2574" s="202"/>
      <c r="Z2574" s="193"/>
      <c r="AA2574" s="193" t="s">
        <v>362</v>
      </c>
      <c r="AB2574" s="203"/>
      <c r="AC2574" s="204" t="str">
        <f t="shared" si="240"/>
        <v>CLOSE</v>
      </c>
      <c r="AD2574" s="47" t="str">
        <f t="array" ref="AD2574">IF(D2574="","",INDEX(HM_Unit!$D$1:$AE$1,MATCH(C2574,HM_Unit!$D$2:$AE$2,0)))</f>
        <v/>
      </c>
      <c r="AE2574" s="46"/>
      <c r="AF2574" s="46"/>
      <c r="AG2574" s="46"/>
      <c r="AH2574" s="46"/>
      <c r="AI2574" s="46"/>
      <c r="AJ2574" s="46"/>
      <c r="AK2574" s="46"/>
    </row>
    <row r="2575" spans="1:37" ht="12" customHeight="1">
      <c r="A2575" s="46" t="str">
        <f>IFERROR(VLOOKUP(D2575,Sort!B:D,3,0),"")</f>
        <v/>
      </c>
      <c r="B2575" s="190" t="str">
        <f t="shared" si="234"/>
        <v>0CLOSE</v>
      </c>
      <c r="C2575" s="196"/>
      <c r="D2575" s="193"/>
      <c r="E2575" s="193" t="str">
        <f>IFERROR(VLOOKUP(D2575,Sort!B:C,2,0),"")</f>
        <v/>
      </c>
      <c r="F2575" s="194"/>
      <c r="G2575" s="195" t="str">
        <f t="shared" si="235"/>
        <v/>
      </c>
      <c r="H2575" s="243"/>
      <c r="I2575" s="197"/>
      <c r="J2575" s="243"/>
      <c r="K2575" s="197"/>
      <c r="L2575" s="198" t="str">
        <f t="shared" si="236"/>
        <v/>
      </c>
      <c r="M2575" s="199" t="str">
        <f t="shared" si="237"/>
        <v/>
      </c>
      <c r="N2575" s="200" t="str">
        <f t="shared" si="238"/>
        <v xml:space="preserve"> </v>
      </c>
      <c r="O2575" s="201"/>
      <c r="P2575" s="201"/>
      <c r="Q2575" s="202"/>
      <c r="R2575" s="202"/>
      <c r="S2575" s="202"/>
      <c r="T2575" s="193" t="str">
        <f>IFERROR(VLOOKUP(S2575,Sort!E:F,2,0),"")</f>
        <v/>
      </c>
      <c r="U2575" s="115" t="str">
        <f t="shared" si="239"/>
        <v/>
      </c>
      <c r="V2575" s="202" t="s">
        <v>422</v>
      </c>
      <c r="W2575" s="202"/>
      <c r="X2575" s="202"/>
      <c r="Y2575" s="202"/>
      <c r="Z2575" s="193"/>
      <c r="AA2575" s="193" t="s">
        <v>362</v>
      </c>
      <c r="AB2575" s="203"/>
      <c r="AC2575" s="204" t="str">
        <f t="shared" si="240"/>
        <v>CLOSE</v>
      </c>
      <c r="AD2575" s="47" t="str">
        <f t="array" ref="AD2575">IF(D2575="","",INDEX(HM_Unit!$D$1:$AE$1,MATCH(C2575,HM_Unit!$D$2:$AE$2,0)))</f>
        <v/>
      </c>
      <c r="AE2575" s="46"/>
      <c r="AF2575" s="46"/>
      <c r="AG2575" s="46"/>
      <c r="AH2575" s="46"/>
      <c r="AI2575" s="46"/>
      <c r="AJ2575" s="46"/>
      <c r="AK2575" s="46"/>
    </row>
    <row r="2576" spans="1:37" ht="12" customHeight="1">
      <c r="A2576" s="46" t="str">
        <f>IFERROR(VLOOKUP(D2576,Sort!B:D,3,0),"")</f>
        <v/>
      </c>
      <c r="B2576" s="190" t="str">
        <f t="shared" si="234"/>
        <v>0CLOSE</v>
      </c>
      <c r="C2576" s="196"/>
      <c r="D2576" s="193"/>
      <c r="E2576" s="193" t="str">
        <f>IFERROR(VLOOKUP(D2576,Sort!B:C,2,0),"")</f>
        <v/>
      </c>
      <c r="F2576" s="194"/>
      <c r="G2576" s="195" t="str">
        <f t="shared" si="235"/>
        <v/>
      </c>
      <c r="H2576" s="243"/>
      <c r="I2576" s="197"/>
      <c r="J2576" s="243"/>
      <c r="K2576" s="197"/>
      <c r="L2576" s="198" t="str">
        <f t="shared" si="236"/>
        <v/>
      </c>
      <c r="M2576" s="199" t="str">
        <f t="shared" si="237"/>
        <v/>
      </c>
      <c r="N2576" s="200" t="str">
        <f t="shared" si="238"/>
        <v xml:space="preserve"> </v>
      </c>
      <c r="O2576" s="201"/>
      <c r="P2576" s="201"/>
      <c r="Q2576" s="202"/>
      <c r="R2576" s="202"/>
      <c r="S2576" s="202"/>
      <c r="T2576" s="193" t="str">
        <f>IFERROR(VLOOKUP(S2576,Sort!E:F,2,0),"")</f>
        <v/>
      </c>
      <c r="U2576" s="115" t="str">
        <f t="shared" si="239"/>
        <v/>
      </c>
      <c r="V2576" s="202" t="s">
        <v>422</v>
      </c>
      <c r="W2576" s="202"/>
      <c r="X2576" s="202"/>
      <c r="Y2576" s="202"/>
      <c r="Z2576" s="193"/>
      <c r="AA2576" s="193" t="s">
        <v>362</v>
      </c>
      <c r="AB2576" s="203"/>
      <c r="AC2576" s="204" t="str">
        <f t="shared" si="240"/>
        <v>CLOSE</v>
      </c>
      <c r="AD2576" s="47" t="str">
        <f t="array" ref="AD2576">IF(D2576="","",INDEX(HM_Unit!$D$1:$AE$1,MATCH(C2576,HM_Unit!$D$2:$AE$2,0)))</f>
        <v/>
      </c>
      <c r="AE2576" s="46"/>
      <c r="AF2576" s="46"/>
      <c r="AG2576" s="46"/>
      <c r="AH2576" s="46"/>
      <c r="AI2576" s="46"/>
      <c r="AJ2576" s="46"/>
      <c r="AK2576" s="46"/>
    </row>
    <row r="2577" spans="1:37" ht="12" customHeight="1">
      <c r="A2577" s="46" t="str">
        <f>IFERROR(VLOOKUP(D2577,Sort!B:D,3,0),"")</f>
        <v/>
      </c>
      <c r="B2577" s="190" t="str">
        <f t="shared" si="234"/>
        <v>0CLOSE</v>
      </c>
      <c r="C2577" s="196"/>
      <c r="D2577" s="193"/>
      <c r="E2577" s="193" t="str">
        <f>IFERROR(VLOOKUP(D2577,Sort!B:C,2,0),"")</f>
        <v/>
      </c>
      <c r="F2577" s="194"/>
      <c r="G2577" s="195" t="str">
        <f t="shared" si="235"/>
        <v/>
      </c>
      <c r="H2577" s="243"/>
      <c r="I2577" s="197"/>
      <c r="J2577" s="243"/>
      <c r="K2577" s="197"/>
      <c r="L2577" s="198" t="str">
        <f t="shared" si="236"/>
        <v/>
      </c>
      <c r="M2577" s="199" t="str">
        <f t="shared" si="237"/>
        <v/>
      </c>
      <c r="N2577" s="200" t="str">
        <f t="shared" si="238"/>
        <v xml:space="preserve"> </v>
      </c>
      <c r="O2577" s="201"/>
      <c r="P2577" s="201"/>
      <c r="Q2577" s="202"/>
      <c r="R2577" s="202"/>
      <c r="S2577" s="202"/>
      <c r="T2577" s="193" t="str">
        <f>IFERROR(VLOOKUP(S2577,Sort!E:F,2,0),"")</f>
        <v/>
      </c>
      <c r="U2577" s="115" t="str">
        <f t="shared" si="239"/>
        <v/>
      </c>
      <c r="V2577" s="202" t="s">
        <v>422</v>
      </c>
      <c r="W2577" s="202"/>
      <c r="X2577" s="202"/>
      <c r="Y2577" s="202"/>
      <c r="Z2577" s="193"/>
      <c r="AA2577" s="193" t="s">
        <v>362</v>
      </c>
      <c r="AB2577" s="203"/>
      <c r="AC2577" s="204" t="str">
        <f t="shared" si="240"/>
        <v>CLOSE</v>
      </c>
      <c r="AD2577" s="47" t="str">
        <f t="array" ref="AD2577">IF(D2577="","",INDEX(HM_Unit!$D$1:$AE$1,MATCH(C2577,HM_Unit!$D$2:$AE$2,0)))</f>
        <v/>
      </c>
      <c r="AE2577" s="46"/>
      <c r="AF2577" s="46"/>
      <c r="AG2577" s="46"/>
      <c r="AH2577" s="46"/>
      <c r="AI2577" s="46"/>
      <c r="AJ2577" s="46"/>
      <c r="AK2577" s="46"/>
    </row>
    <row r="2578" spans="1:37" ht="12" customHeight="1">
      <c r="A2578" s="46" t="str">
        <f>IFERROR(VLOOKUP(D2578,Sort!B:D,3,0),"")</f>
        <v/>
      </c>
      <c r="B2578" s="190" t="str">
        <f t="shared" si="234"/>
        <v>0CLOSE</v>
      </c>
      <c r="C2578" s="196"/>
      <c r="D2578" s="193"/>
      <c r="E2578" s="193" t="str">
        <f>IFERROR(VLOOKUP(D2578,Sort!B:C,2,0),"")</f>
        <v/>
      </c>
      <c r="F2578" s="194"/>
      <c r="G2578" s="195" t="str">
        <f t="shared" si="235"/>
        <v/>
      </c>
      <c r="H2578" s="243"/>
      <c r="I2578" s="197"/>
      <c r="J2578" s="243"/>
      <c r="K2578" s="197"/>
      <c r="L2578" s="198" t="str">
        <f t="shared" si="236"/>
        <v/>
      </c>
      <c r="M2578" s="199" t="str">
        <f t="shared" si="237"/>
        <v/>
      </c>
      <c r="N2578" s="200" t="str">
        <f t="shared" si="238"/>
        <v xml:space="preserve"> </v>
      </c>
      <c r="O2578" s="201"/>
      <c r="P2578" s="201"/>
      <c r="Q2578" s="202"/>
      <c r="R2578" s="202"/>
      <c r="S2578" s="202"/>
      <c r="T2578" s="193" t="str">
        <f>IFERROR(VLOOKUP(S2578,Sort!E:F,2,0),"")</f>
        <v/>
      </c>
      <c r="U2578" s="115" t="str">
        <f t="shared" si="239"/>
        <v/>
      </c>
      <c r="V2578" s="202" t="s">
        <v>422</v>
      </c>
      <c r="W2578" s="202"/>
      <c r="X2578" s="202"/>
      <c r="Y2578" s="202"/>
      <c r="Z2578" s="193"/>
      <c r="AA2578" s="193" t="s">
        <v>362</v>
      </c>
      <c r="AB2578" s="203"/>
      <c r="AC2578" s="204" t="str">
        <f t="shared" si="240"/>
        <v>CLOSE</v>
      </c>
      <c r="AD2578" s="47" t="str">
        <f t="array" ref="AD2578">IF(D2578="","",INDEX(HM_Unit!$D$1:$AE$1,MATCH(C2578,HM_Unit!$D$2:$AE$2,0)))</f>
        <v/>
      </c>
      <c r="AE2578" s="46"/>
      <c r="AF2578" s="46"/>
      <c r="AG2578" s="46"/>
      <c r="AH2578" s="46"/>
      <c r="AI2578" s="46"/>
      <c r="AJ2578" s="46"/>
      <c r="AK2578" s="46"/>
    </row>
    <row r="2579" spans="1:37" ht="12" customHeight="1">
      <c r="A2579" s="46" t="str">
        <f>IFERROR(VLOOKUP(D2579,Sort!B:D,3,0),"")</f>
        <v/>
      </c>
      <c r="B2579" s="190" t="str">
        <f t="shared" si="234"/>
        <v>0CLOSE</v>
      </c>
      <c r="C2579" s="196"/>
      <c r="D2579" s="193"/>
      <c r="E2579" s="193" t="str">
        <f>IFERROR(VLOOKUP(D2579,Sort!B:C,2,0),"")</f>
        <v/>
      </c>
      <c r="F2579" s="194"/>
      <c r="G2579" s="195" t="str">
        <f t="shared" si="235"/>
        <v/>
      </c>
      <c r="H2579" s="243"/>
      <c r="I2579" s="197"/>
      <c r="J2579" s="243"/>
      <c r="K2579" s="197"/>
      <c r="L2579" s="198" t="str">
        <f t="shared" si="236"/>
        <v/>
      </c>
      <c r="M2579" s="199" t="str">
        <f t="shared" si="237"/>
        <v/>
      </c>
      <c r="N2579" s="200" t="str">
        <f t="shared" si="238"/>
        <v xml:space="preserve"> </v>
      </c>
      <c r="O2579" s="201"/>
      <c r="P2579" s="201"/>
      <c r="Q2579" s="202"/>
      <c r="R2579" s="202"/>
      <c r="S2579" s="202"/>
      <c r="T2579" s="193" t="str">
        <f>IFERROR(VLOOKUP(S2579,Sort!E:F,2,0),"")</f>
        <v/>
      </c>
      <c r="U2579" s="115" t="str">
        <f t="shared" si="239"/>
        <v/>
      </c>
      <c r="V2579" s="202" t="s">
        <v>422</v>
      </c>
      <c r="W2579" s="202"/>
      <c r="X2579" s="202"/>
      <c r="Y2579" s="202"/>
      <c r="Z2579" s="193"/>
      <c r="AA2579" s="193" t="s">
        <v>362</v>
      </c>
      <c r="AB2579" s="203"/>
      <c r="AC2579" s="204" t="str">
        <f t="shared" si="240"/>
        <v>CLOSE</v>
      </c>
      <c r="AD2579" s="47" t="str">
        <f t="array" ref="AD2579">IF(D2579="","",INDEX(HM_Unit!$D$1:$AE$1,MATCH(C2579,HM_Unit!$D$2:$AE$2,0)))</f>
        <v/>
      </c>
      <c r="AE2579" s="46"/>
      <c r="AF2579" s="46"/>
      <c r="AG2579" s="46"/>
      <c r="AH2579" s="46"/>
      <c r="AI2579" s="46"/>
      <c r="AJ2579" s="46"/>
      <c r="AK2579" s="46"/>
    </row>
    <row r="2580" spans="1:37" ht="12" customHeight="1">
      <c r="A2580" s="46" t="str">
        <f>IFERROR(VLOOKUP(D2580,Sort!B:D,3,0),"")</f>
        <v/>
      </c>
      <c r="B2580" s="190" t="str">
        <f t="shared" si="234"/>
        <v>0CLOSE</v>
      </c>
      <c r="C2580" s="196"/>
      <c r="D2580" s="193"/>
      <c r="E2580" s="193" t="str">
        <f>IFERROR(VLOOKUP(D2580,Sort!B:C,2,0),"")</f>
        <v/>
      </c>
      <c r="F2580" s="194"/>
      <c r="G2580" s="195" t="str">
        <f t="shared" si="235"/>
        <v/>
      </c>
      <c r="H2580" s="243"/>
      <c r="I2580" s="197"/>
      <c r="J2580" s="243"/>
      <c r="K2580" s="197"/>
      <c r="L2580" s="198" t="str">
        <f t="shared" si="236"/>
        <v/>
      </c>
      <c r="M2580" s="199" t="str">
        <f t="shared" si="237"/>
        <v/>
      </c>
      <c r="N2580" s="200" t="str">
        <f t="shared" si="238"/>
        <v xml:space="preserve"> </v>
      </c>
      <c r="O2580" s="201"/>
      <c r="P2580" s="201"/>
      <c r="Q2580" s="202"/>
      <c r="R2580" s="202"/>
      <c r="S2580" s="202"/>
      <c r="T2580" s="193" t="str">
        <f>IFERROR(VLOOKUP(S2580,Sort!E:F,2,0),"")</f>
        <v/>
      </c>
      <c r="U2580" s="115" t="str">
        <f t="shared" si="239"/>
        <v/>
      </c>
      <c r="V2580" s="202" t="s">
        <v>422</v>
      </c>
      <c r="W2580" s="202"/>
      <c r="X2580" s="202"/>
      <c r="Y2580" s="202"/>
      <c r="Z2580" s="193"/>
      <c r="AA2580" s="193" t="s">
        <v>362</v>
      </c>
      <c r="AB2580" s="203"/>
      <c r="AC2580" s="204" t="str">
        <f t="shared" si="240"/>
        <v>CLOSE</v>
      </c>
      <c r="AD2580" s="47" t="str">
        <f t="array" ref="AD2580">IF(D2580="","",INDEX(HM_Unit!$D$1:$AE$1,MATCH(C2580,HM_Unit!$D$2:$AE$2,0)))</f>
        <v/>
      </c>
      <c r="AE2580" s="46"/>
      <c r="AF2580" s="46"/>
      <c r="AG2580" s="46"/>
      <c r="AH2580" s="46"/>
      <c r="AI2580" s="46"/>
      <c r="AJ2580" s="46"/>
      <c r="AK2580" s="46"/>
    </row>
    <row r="2581" spans="1:37" ht="12" customHeight="1">
      <c r="A2581" s="46" t="str">
        <f>IFERROR(VLOOKUP(D2581,Sort!B:D,3,0),"")</f>
        <v/>
      </c>
      <c r="B2581" s="190" t="str">
        <f t="shared" si="234"/>
        <v>0CLOSE</v>
      </c>
      <c r="C2581" s="196"/>
      <c r="D2581" s="193"/>
      <c r="E2581" s="193" t="str">
        <f>IFERROR(VLOOKUP(D2581,Sort!B:C,2,0),"")</f>
        <v/>
      </c>
      <c r="F2581" s="194"/>
      <c r="G2581" s="195" t="str">
        <f t="shared" si="235"/>
        <v/>
      </c>
      <c r="H2581" s="243"/>
      <c r="I2581" s="197"/>
      <c r="J2581" s="243"/>
      <c r="K2581" s="197"/>
      <c r="L2581" s="198" t="str">
        <f t="shared" si="236"/>
        <v/>
      </c>
      <c r="M2581" s="199" t="str">
        <f t="shared" si="237"/>
        <v/>
      </c>
      <c r="N2581" s="200" t="str">
        <f t="shared" si="238"/>
        <v xml:space="preserve"> </v>
      </c>
      <c r="O2581" s="201"/>
      <c r="P2581" s="201"/>
      <c r="Q2581" s="202"/>
      <c r="R2581" s="202"/>
      <c r="S2581" s="202"/>
      <c r="T2581" s="193" t="str">
        <f>IFERROR(VLOOKUP(S2581,Sort!E:F,2,0),"")</f>
        <v/>
      </c>
      <c r="U2581" s="115" t="str">
        <f t="shared" si="239"/>
        <v/>
      </c>
      <c r="V2581" s="202" t="s">
        <v>422</v>
      </c>
      <c r="W2581" s="202"/>
      <c r="X2581" s="202"/>
      <c r="Y2581" s="202"/>
      <c r="Z2581" s="193"/>
      <c r="AA2581" s="193" t="s">
        <v>362</v>
      </c>
      <c r="AB2581" s="203"/>
      <c r="AC2581" s="204" t="str">
        <f t="shared" si="240"/>
        <v>CLOSE</v>
      </c>
      <c r="AD2581" s="47" t="str">
        <f t="array" ref="AD2581">IF(D2581="","",INDEX(HM_Unit!$D$1:$AE$1,MATCH(C2581,HM_Unit!$D$2:$AE$2,0)))</f>
        <v/>
      </c>
      <c r="AE2581" s="46"/>
      <c r="AF2581" s="46"/>
      <c r="AG2581" s="46"/>
      <c r="AH2581" s="46"/>
      <c r="AI2581" s="46"/>
      <c r="AJ2581" s="46"/>
      <c r="AK2581" s="46"/>
    </row>
    <row r="2582" spans="1:37" ht="12" customHeight="1">
      <c r="A2582" s="46" t="str">
        <f>IFERROR(VLOOKUP(D2582,Sort!B:D,3,0),"")</f>
        <v/>
      </c>
      <c r="B2582" s="190" t="str">
        <f t="shared" si="234"/>
        <v>0CLOSE</v>
      </c>
      <c r="C2582" s="196"/>
      <c r="D2582" s="193"/>
      <c r="E2582" s="193" t="str">
        <f>IFERROR(VLOOKUP(D2582,Sort!B:C,2,0),"")</f>
        <v/>
      </c>
      <c r="F2582" s="194"/>
      <c r="G2582" s="195" t="str">
        <f t="shared" si="235"/>
        <v/>
      </c>
      <c r="H2582" s="243"/>
      <c r="I2582" s="197"/>
      <c r="J2582" s="243"/>
      <c r="K2582" s="197"/>
      <c r="L2582" s="198" t="str">
        <f t="shared" si="236"/>
        <v/>
      </c>
      <c r="M2582" s="199" t="str">
        <f t="shared" si="237"/>
        <v/>
      </c>
      <c r="N2582" s="200" t="str">
        <f t="shared" si="238"/>
        <v xml:space="preserve"> </v>
      </c>
      <c r="O2582" s="201"/>
      <c r="P2582" s="201"/>
      <c r="Q2582" s="202"/>
      <c r="R2582" s="202"/>
      <c r="S2582" s="202"/>
      <c r="T2582" s="193" t="str">
        <f>IFERROR(VLOOKUP(S2582,Sort!E:F,2,0),"")</f>
        <v/>
      </c>
      <c r="U2582" s="115" t="str">
        <f t="shared" si="239"/>
        <v/>
      </c>
      <c r="V2582" s="202" t="s">
        <v>422</v>
      </c>
      <c r="W2582" s="202"/>
      <c r="X2582" s="202"/>
      <c r="Y2582" s="202"/>
      <c r="Z2582" s="193"/>
      <c r="AA2582" s="193" t="s">
        <v>362</v>
      </c>
      <c r="AB2582" s="203"/>
      <c r="AC2582" s="204" t="str">
        <f t="shared" si="240"/>
        <v>CLOSE</v>
      </c>
      <c r="AD2582" s="47" t="str">
        <f t="array" ref="AD2582">IF(D2582="","",INDEX(HM_Unit!$D$1:$AE$1,MATCH(C2582,HM_Unit!$D$2:$AE$2,0)))</f>
        <v/>
      </c>
      <c r="AE2582" s="46"/>
      <c r="AF2582" s="46"/>
      <c r="AG2582" s="46"/>
      <c r="AH2582" s="46"/>
      <c r="AI2582" s="46"/>
      <c r="AJ2582" s="46"/>
      <c r="AK2582" s="46"/>
    </row>
    <row r="2583" spans="1:37" ht="12" customHeight="1">
      <c r="A2583" s="46" t="str">
        <f>IFERROR(VLOOKUP(D2583,Sort!B:D,3,0),"")</f>
        <v/>
      </c>
      <c r="B2583" s="190" t="str">
        <f t="shared" si="234"/>
        <v>0CLOSE</v>
      </c>
      <c r="C2583" s="196"/>
      <c r="D2583" s="193"/>
      <c r="E2583" s="193" t="str">
        <f>IFERROR(VLOOKUP(D2583,Sort!B:C,2,0),"")</f>
        <v/>
      </c>
      <c r="F2583" s="194"/>
      <c r="G2583" s="195" t="str">
        <f t="shared" si="235"/>
        <v/>
      </c>
      <c r="H2583" s="243"/>
      <c r="I2583" s="197"/>
      <c r="J2583" s="243"/>
      <c r="K2583" s="197"/>
      <c r="L2583" s="198" t="str">
        <f t="shared" si="236"/>
        <v/>
      </c>
      <c r="M2583" s="199" t="str">
        <f t="shared" si="237"/>
        <v/>
      </c>
      <c r="N2583" s="200" t="str">
        <f t="shared" si="238"/>
        <v xml:space="preserve"> </v>
      </c>
      <c r="O2583" s="201"/>
      <c r="P2583" s="201"/>
      <c r="Q2583" s="202"/>
      <c r="R2583" s="202"/>
      <c r="S2583" s="202"/>
      <c r="T2583" s="193" t="str">
        <f>IFERROR(VLOOKUP(S2583,Sort!E:F,2,0),"")</f>
        <v/>
      </c>
      <c r="U2583" s="115" t="str">
        <f t="shared" si="239"/>
        <v/>
      </c>
      <c r="V2583" s="202" t="s">
        <v>422</v>
      </c>
      <c r="W2583" s="202"/>
      <c r="X2583" s="202"/>
      <c r="Y2583" s="202"/>
      <c r="Z2583" s="193"/>
      <c r="AA2583" s="193" t="s">
        <v>362</v>
      </c>
      <c r="AB2583" s="203"/>
      <c r="AC2583" s="204" t="str">
        <f t="shared" si="240"/>
        <v>CLOSE</v>
      </c>
      <c r="AD2583" s="47" t="str">
        <f t="array" ref="AD2583">IF(D2583="","",INDEX(HM_Unit!$D$1:$AE$1,MATCH(C2583,HM_Unit!$D$2:$AE$2,0)))</f>
        <v/>
      </c>
      <c r="AE2583" s="46"/>
      <c r="AF2583" s="46"/>
      <c r="AG2583" s="46"/>
      <c r="AH2583" s="46"/>
      <c r="AI2583" s="46"/>
      <c r="AJ2583" s="46"/>
      <c r="AK2583" s="46"/>
    </row>
    <row r="2584" spans="1:37" ht="12" customHeight="1">
      <c r="A2584" s="46" t="str">
        <f>IFERROR(VLOOKUP(D2584,Sort!B:D,3,0),"")</f>
        <v/>
      </c>
      <c r="B2584" s="190" t="str">
        <f t="shared" si="234"/>
        <v>0CLOSE</v>
      </c>
      <c r="C2584" s="196"/>
      <c r="D2584" s="193"/>
      <c r="E2584" s="193" t="str">
        <f>IFERROR(VLOOKUP(D2584,Sort!B:C,2,0),"")</f>
        <v/>
      </c>
      <c r="F2584" s="194"/>
      <c r="G2584" s="195" t="str">
        <f t="shared" si="235"/>
        <v/>
      </c>
      <c r="H2584" s="243"/>
      <c r="I2584" s="197"/>
      <c r="J2584" s="243"/>
      <c r="K2584" s="197"/>
      <c r="L2584" s="198" t="str">
        <f t="shared" si="236"/>
        <v/>
      </c>
      <c r="M2584" s="199" t="str">
        <f t="shared" si="237"/>
        <v/>
      </c>
      <c r="N2584" s="200" t="str">
        <f t="shared" si="238"/>
        <v xml:space="preserve"> </v>
      </c>
      <c r="O2584" s="201"/>
      <c r="P2584" s="201"/>
      <c r="Q2584" s="202"/>
      <c r="R2584" s="202"/>
      <c r="S2584" s="202"/>
      <c r="T2584" s="193" t="str">
        <f>IFERROR(VLOOKUP(S2584,Sort!E:F,2,0),"")</f>
        <v/>
      </c>
      <c r="U2584" s="115" t="str">
        <f t="shared" si="239"/>
        <v/>
      </c>
      <c r="V2584" s="202" t="s">
        <v>422</v>
      </c>
      <c r="W2584" s="202"/>
      <c r="X2584" s="202"/>
      <c r="Y2584" s="202"/>
      <c r="Z2584" s="193"/>
      <c r="AA2584" s="193" t="s">
        <v>362</v>
      </c>
      <c r="AB2584" s="203"/>
      <c r="AC2584" s="204" t="str">
        <f t="shared" si="240"/>
        <v>CLOSE</v>
      </c>
      <c r="AD2584" s="47" t="str">
        <f t="array" ref="AD2584">IF(D2584="","",INDEX(HM_Unit!$D$1:$AE$1,MATCH(C2584,HM_Unit!$D$2:$AE$2,0)))</f>
        <v/>
      </c>
      <c r="AE2584" s="46"/>
      <c r="AF2584" s="46"/>
      <c r="AG2584" s="46"/>
      <c r="AH2584" s="46"/>
      <c r="AI2584" s="46"/>
      <c r="AJ2584" s="46"/>
      <c r="AK2584" s="46"/>
    </row>
    <row r="2585" spans="1:37" ht="12" customHeight="1">
      <c r="A2585" s="46" t="str">
        <f>IFERROR(VLOOKUP(D2585,Sort!B:D,3,0),"")</f>
        <v/>
      </c>
      <c r="B2585" s="190" t="str">
        <f t="shared" si="234"/>
        <v>0CLOSE</v>
      </c>
      <c r="C2585" s="196"/>
      <c r="D2585" s="193"/>
      <c r="E2585" s="193" t="str">
        <f>IFERROR(VLOOKUP(D2585,Sort!B:C,2,0),"")</f>
        <v/>
      </c>
      <c r="F2585" s="194"/>
      <c r="G2585" s="195" t="str">
        <f t="shared" si="235"/>
        <v/>
      </c>
      <c r="H2585" s="243"/>
      <c r="I2585" s="197"/>
      <c r="J2585" s="243"/>
      <c r="K2585" s="197"/>
      <c r="L2585" s="198" t="str">
        <f t="shared" si="236"/>
        <v/>
      </c>
      <c r="M2585" s="199" t="str">
        <f t="shared" si="237"/>
        <v/>
      </c>
      <c r="N2585" s="200" t="str">
        <f t="shared" si="238"/>
        <v xml:space="preserve"> </v>
      </c>
      <c r="O2585" s="201"/>
      <c r="P2585" s="201"/>
      <c r="Q2585" s="202"/>
      <c r="R2585" s="202"/>
      <c r="S2585" s="202"/>
      <c r="T2585" s="193" t="str">
        <f>IFERROR(VLOOKUP(S2585,Sort!E:F,2,0),"")</f>
        <v/>
      </c>
      <c r="U2585" s="115" t="str">
        <f t="shared" si="239"/>
        <v/>
      </c>
      <c r="V2585" s="202" t="s">
        <v>422</v>
      </c>
      <c r="W2585" s="202"/>
      <c r="X2585" s="202"/>
      <c r="Y2585" s="202"/>
      <c r="Z2585" s="193"/>
      <c r="AA2585" s="193" t="s">
        <v>362</v>
      </c>
      <c r="AB2585" s="203"/>
      <c r="AC2585" s="204" t="str">
        <f t="shared" si="240"/>
        <v>CLOSE</v>
      </c>
      <c r="AD2585" s="47" t="str">
        <f t="array" ref="AD2585">IF(D2585="","",INDEX(HM_Unit!$D$1:$AE$1,MATCH(C2585,HM_Unit!$D$2:$AE$2,0)))</f>
        <v/>
      </c>
      <c r="AE2585" s="46"/>
      <c r="AF2585" s="46"/>
      <c r="AG2585" s="46"/>
      <c r="AH2585" s="46"/>
      <c r="AI2585" s="46"/>
      <c r="AJ2585" s="46"/>
      <c r="AK2585" s="46"/>
    </row>
    <row r="2586" spans="1:37" ht="12" customHeight="1">
      <c r="A2586" s="46" t="str">
        <f>IFERROR(VLOOKUP(D2586,Sort!B:D,3,0),"")</f>
        <v/>
      </c>
      <c r="B2586" s="190" t="str">
        <f t="shared" si="234"/>
        <v>0CLOSE</v>
      </c>
      <c r="C2586" s="196"/>
      <c r="D2586" s="193"/>
      <c r="E2586" s="193" t="str">
        <f>IFERROR(VLOOKUP(D2586,Sort!B:C,2,0),"")</f>
        <v/>
      </c>
      <c r="F2586" s="194"/>
      <c r="G2586" s="195" t="str">
        <f t="shared" si="235"/>
        <v/>
      </c>
      <c r="H2586" s="243"/>
      <c r="I2586" s="197"/>
      <c r="J2586" s="243"/>
      <c r="K2586" s="197"/>
      <c r="L2586" s="198" t="str">
        <f t="shared" si="236"/>
        <v/>
      </c>
      <c r="M2586" s="199" t="str">
        <f t="shared" si="237"/>
        <v/>
      </c>
      <c r="N2586" s="200" t="str">
        <f t="shared" si="238"/>
        <v xml:space="preserve"> </v>
      </c>
      <c r="O2586" s="201"/>
      <c r="P2586" s="201"/>
      <c r="Q2586" s="202"/>
      <c r="R2586" s="202"/>
      <c r="S2586" s="202"/>
      <c r="T2586" s="193" t="str">
        <f>IFERROR(VLOOKUP(S2586,Sort!E:F,2,0),"")</f>
        <v/>
      </c>
      <c r="U2586" s="115" t="str">
        <f t="shared" si="239"/>
        <v/>
      </c>
      <c r="V2586" s="202" t="s">
        <v>422</v>
      </c>
      <c r="W2586" s="202"/>
      <c r="X2586" s="202"/>
      <c r="Y2586" s="202"/>
      <c r="Z2586" s="193"/>
      <c r="AA2586" s="193" t="s">
        <v>362</v>
      </c>
      <c r="AB2586" s="203"/>
      <c r="AC2586" s="204" t="str">
        <f t="shared" si="240"/>
        <v>CLOSE</v>
      </c>
      <c r="AD2586" s="47" t="str">
        <f t="array" ref="AD2586">IF(D2586="","",INDEX(HM_Unit!$D$1:$AE$1,MATCH(C2586,HM_Unit!$D$2:$AE$2,0)))</f>
        <v/>
      </c>
      <c r="AE2586" s="46"/>
      <c r="AF2586" s="46"/>
      <c r="AG2586" s="46"/>
      <c r="AH2586" s="46"/>
      <c r="AI2586" s="46"/>
      <c r="AJ2586" s="46"/>
      <c r="AK2586" s="46"/>
    </row>
    <row r="2587" spans="1:37" ht="12" customHeight="1">
      <c r="A2587" s="46" t="str">
        <f>IFERROR(VLOOKUP(D2587,Sort!B:D,3,0),"")</f>
        <v/>
      </c>
      <c r="B2587" s="190" t="str">
        <f t="shared" si="234"/>
        <v>0CLOSE</v>
      </c>
      <c r="C2587" s="196"/>
      <c r="D2587" s="193"/>
      <c r="E2587" s="193" t="str">
        <f>IFERROR(VLOOKUP(D2587,Sort!B:C,2,0),"")</f>
        <v/>
      </c>
      <c r="F2587" s="194"/>
      <c r="G2587" s="195" t="str">
        <f t="shared" si="235"/>
        <v/>
      </c>
      <c r="H2587" s="243"/>
      <c r="I2587" s="197"/>
      <c r="J2587" s="243"/>
      <c r="K2587" s="197"/>
      <c r="L2587" s="198" t="str">
        <f t="shared" si="236"/>
        <v/>
      </c>
      <c r="M2587" s="199" t="str">
        <f t="shared" si="237"/>
        <v/>
      </c>
      <c r="N2587" s="200" t="str">
        <f t="shared" si="238"/>
        <v xml:space="preserve"> </v>
      </c>
      <c r="O2587" s="201"/>
      <c r="P2587" s="201"/>
      <c r="Q2587" s="202"/>
      <c r="R2587" s="202"/>
      <c r="S2587" s="202"/>
      <c r="T2587" s="193" t="str">
        <f>IFERROR(VLOOKUP(S2587,Sort!E:F,2,0),"")</f>
        <v/>
      </c>
      <c r="U2587" s="115" t="str">
        <f t="shared" si="239"/>
        <v/>
      </c>
      <c r="V2587" s="202" t="s">
        <v>422</v>
      </c>
      <c r="W2587" s="202"/>
      <c r="X2587" s="202"/>
      <c r="Y2587" s="202"/>
      <c r="Z2587" s="193"/>
      <c r="AA2587" s="193" t="s">
        <v>362</v>
      </c>
      <c r="AB2587" s="203"/>
      <c r="AC2587" s="204" t="str">
        <f t="shared" si="240"/>
        <v>CLOSE</v>
      </c>
      <c r="AD2587" s="47" t="str">
        <f t="array" ref="AD2587">IF(D2587="","",INDEX(HM_Unit!$D$1:$AE$1,MATCH(C2587,HM_Unit!$D$2:$AE$2,0)))</f>
        <v/>
      </c>
      <c r="AE2587" s="46"/>
      <c r="AF2587" s="46"/>
      <c r="AG2587" s="46"/>
      <c r="AH2587" s="46"/>
      <c r="AI2587" s="46"/>
      <c r="AJ2587" s="46"/>
      <c r="AK2587" s="46"/>
    </row>
    <row r="2588" spans="1:37" ht="12" customHeight="1">
      <c r="A2588" s="46" t="str">
        <f>IFERROR(VLOOKUP(D2588,Sort!B:D,3,0),"")</f>
        <v/>
      </c>
      <c r="B2588" s="190" t="str">
        <f t="shared" si="234"/>
        <v>0CLOSE</v>
      </c>
      <c r="C2588" s="196"/>
      <c r="D2588" s="193"/>
      <c r="E2588" s="193" t="str">
        <f>IFERROR(VLOOKUP(D2588,Sort!B:C,2,0),"")</f>
        <v/>
      </c>
      <c r="F2588" s="194"/>
      <c r="G2588" s="195" t="str">
        <f t="shared" si="235"/>
        <v/>
      </c>
      <c r="H2588" s="243"/>
      <c r="I2588" s="197"/>
      <c r="J2588" s="243"/>
      <c r="K2588" s="197"/>
      <c r="L2588" s="198" t="str">
        <f t="shared" si="236"/>
        <v/>
      </c>
      <c r="M2588" s="199" t="str">
        <f t="shared" si="237"/>
        <v/>
      </c>
      <c r="N2588" s="200" t="str">
        <f t="shared" si="238"/>
        <v xml:space="preserve"> </v>
      </c>
      <c r="O2588" s="201"/>
      <c r="P2588" s="201"/>
      <c r="Q2588" s="202"/>
      <c r="R2588" s="202"/>
      <c r="S2588" s="202"/>
      <c r="T2588" s="193" t="str">
        <f>IFERROR(VLOOKUP(S2588,Sort!E:F,2,0),"")</f>
        <v/>
      </c>
      <c r="U2588" s="115" t="str">
        <f t="shared" si="239"/>
        <v/>
      </c>
      <c r="V2588" s="202" t="s">
        <v>422</v>
      </c>
      <c r="W2588" s="202"/>
      <c r="X2588" s="202"/>
      <c r="Y2588" s="202"/>
      <c r="Z2588" s="193"/>
      <c r="AA2588" s="193" t="s">
        <v>362</v>
      </c>
      <c r="AB2588" s="203"/>
      <c r="AC2588" s="204" t="str">
        <f t="shared" si="240"/>
        <v>CLOSE</v>
      </c>
      <c r="AD2588" s="47" t="str">
        <f t="array" ref="AD2588">IF(D2588="","",INDEX(HM_Unit!$D$1:$AE$1,MATCH(C2588,HM_Unit!$D$2:$AE$2,0)))</f>
        <v/>
      </c>
      <c r="AE2588" s="46"/>
      <c r="AF2588" s="46"/>
      <c r="AG2588" s="46"/>
      <c r="AH2588" s="46"/>
      <c r="AI2588" s="46"/>
      <c r="AJ2588" s="46"/>
      <c r="AK2588" s="46"/>
    </row>
    <row r="2589" spans="1:37" ht="12" customHeight="1">
      <c r="A2589" s="46" t="str">
        <f>IFERROR(VLOOKUP(D2589,Sort!B:D,3,0),"")</f>
        <v/>
      </c>
      <c r="B2589" s="190" t="str">
        <f t="shared" si="234"/>
        <v>0CLOSE</v>
      </c>
      <c r="C2589" s="196"/>
      <c r="D2589" s="193"/>
      <c r="E2589" s="193" t="str">
        <f>IFERROR(VLOOKUP(D2589,Sort!B:C,2,0),"")</f>
        <v/>
      </c>
      <c r="F2589" s="194"/>
      <c r="G2589" s="195" t="str">
        <f t="shared" si="235"/>
        <v/>
      </c>
      <c r="H2589" s="243"/>
      <c r="I2589" s="197"/>
      <c r="J2589" s="243"/>
      <c r="K2589" s="197"/>
      <c r="L2589" s="198" t="str">
        <f t="shared" si="236"/>
        <v/>
      </c>
      <c r="M2589" s="199" t="str">
        <f t="shared" si="237"/>
        <v/>
      </c>
      <c r="N2589" s="200" t="str">
        <f t="shared" si="238"/>
        <v xml:space="preserve"> </v>
      </c>
      <c r="O2589" s="201"/>
      <c r="P2589" s="201"/>
      <c r="Q2589" s="202"/>
      <c r="R2589" s="202"/>
      <c r="S2589" s="202"/>
      <c r="T2589" s="193" t="str">
        <f>IFERROR(VLOOKUP(S2589,Sort!E:F,2,0),"")</f>
        <v/>
      </c>
      <c r="U2589" s="115" t="str">
        <f t="shared" si="239"/>
        <v/>
      </c>
      <c r="V2589" s="202" t="s">
        <v>422</v>
      </c>
      <c r="W2589" s="202"/>
      <c r="X2589" s="202"/>
      <c r="Y2589" s="202"/>
      <c r="Z2589" s="193"/>
      <c r="AA2589" s="193" t="s">
        <v>362</v>
      </c>
      <c r="AB2589" s="203"/>
      <c r="AC2589" s="204" t="str">
        <f t="shared" si="240"/>
        <v>CLOSE</v>
      </c>
      <c r="AD2589" s="47" t="str">
        <f t="array" ref="AD2589">IF(D2589="","",INDEX(HM_Unit!$D$1:$AE$1,MATCH(C2589,HM_Unit!$D$2:$AE$2,0)))</f>
        <v/>
      </c>
      <c r="AE2589" s="46"/>
      <c r="AF2589" s="46"/>
      <c r="AG2589" s="46"/>
      <c r="AH2589" s="46"/>
      <c r="AI2589" s="46"/>
      <c r="AJ2589" s="46"/>
      <c r="AK2589" s="46"/>
    </row>
    <row r="2590" spans="1:37" ht="12" customHeight="1">
      <c r="A2590" s="46" t="str">
        <f>IFERROR(VLOOKUP(D2590,Sort!B:D,3,0),"")</f>
        <v/>
      </c>
      <c r="B2590" s="190" t="str">
        <f t="shared" si="234"/>
        <v>0CLOSE</v>
      </c>
      <c r="C2590" s="196"/>
      <c r="D2590" s="193"/>
      <c r="E2590" s="193" t="str">
        <f>IFERROR(VLOOKUP(D2590,Sort!B:C,2,0),"")</f>
        <v/>
      </c>
      <c r="F2590" s="194"/>
      <c r="G2590" s="195" t="str">
        <f t="shared" si="235"/>
        <v/>
      </c>
      <c r="H2590" s="243"/>
      <c r="I2590" s="197"/>
      <c r="J2590" s="243"/>
      <c r="K2590" s="197"/>
      <c r="L2590" s="198" t="str">
        <f t="shared" si="236"/>
        <v/>
      </c>
      <c r="M2590" s="199" t="str">
        <f t="shared" si="237"/>
        <v/>
      </c>
      <c r="N2590" s="200" t="str">
        <f t="shared" si="238"/>
        <v xml:space="preserve"> </v>
      </c>
      <c r="O2590" s="201"/>
      <c r="P2590" s="201"/>
      <c r="Q2590" s="202"/>
      <c r="R2590" s="202"/>
      <c r="S2590" s="202"/>
      <c r="T2590" s="193" t="str">
        <f>IFERROR(VLOOKUP(S2590,Sort!E:F,2,0),"")</f>
        <v/>
      </c>
      <c r="U2590" s="115" t="str">
        <f t="shared" si="239"/>
        <v/>
      </c>
      <c r="V2590" s="202" t="s">
        <v>422</v>
      </c>
      <c r="W2590" s="202"/>
      <c r="X2590" s="202"/>
      <c r="Y2590" s="202"/>
      <c r="Z2590" s="193"/>
      <c r="AA2590" s="193" t="s">
        <v>362</v>
      </c>
      <c r="AB2590" s="203"/>
      <c r="AC2590" s="204" t="str">
        <f t="shared" si="240"/>
        <v>CLOSE</v>
      </c>
      <c r="AD2590" s="47" t="str">
        <f t="array" ref="AD2590">IF(D2590="","",INDEX(HM_Unit!$D$1:$AE$1,MATCH(C2590,HM_Unit!$D$2:$AE$2,0)))</f>
        <v/>
      </c>
      <c r="AE2590" s="46"/>
      <c r="AF2590" s="46"/>
      <c r="AG2590" s="46"/>
      <c r="AH2590" s="46"/>
      <c r="AI2590" s="46"/>
      <c r="AJ2590" s="46"/>
      <c r="AK2590" s="46"/>
    </row>
    <row r="2591" spans="1:37" ht="12" customHeight="1">
      <c r="A2591" s="46" t="str">
        <f>IFERROR(VLOOKUP(D2591,Sort!B:D,3,0),"")</f>
        <v/>
      </c>
      <c r="B2591" s="190" t="str">
        <f t="shared" si="234"/>
        <v>0CLOSE</v>
      </c>
      <c r="C2591" s="196"/>
      <c r="D2591" s="193"/>
      <c r="E2591" s="193" t="str">
        <f>IFERROR(VLOOKUP(D2591,Sort!B:C,2,0),"")</f>
        <v/>
      </c>
      <c r="F2591" s="194"/>
      <c r="G2591" s="195" t="str">
        <f t="shared" si="235"/>
        <v/>
      </c>
      <c r="H2591" s="243"/>
      <c r="I2591" s="197"/>
      <c r="J2591" s="243"/>
      <c r="K2591" s="197"/>
      <c r="L2591" s="198" t="str">
        <f t="shared" si="236"/>
        <v/>
      </c>
      <c r="M2591" s="199" t="str">
        <f t="shared" si="237"/>
        <v/>
      </c>
      <c r="N2591" s="200" t="str">
        <f t="shared" si="238"/>
        <v xml:space="preserve"> </v>
      </c>
      <c r="O2591" s="201"/>
      <c r="P2591" s="201"/>
      <c r="Q2591" s="202"/>
      <c r="R2591" s="202"/>
      <c r="S2591" s="202"/>
      <c r="T2591" s="193" t="str">
        <f>IFERROR(VLOOKUP(S2591,Sort!E:F,2,0),"")</f>
        <v/>
      </c>
      <c r="U2591" s="115" t="str">
        <f t="shared" si="239"/>
        <v/>
      </c>
      <c r="V2591" s="202" t="s">
        <v>422</v>
      </c>
      <c r="W2591" s="202"/>
      <c r="X2591" s="202"/>
      <c r="Y2591" s="202"/>
      <c r="Z2591" s="193"/>
      <c r="AA2591" s="193" t="s">
        <v>362</v>
      </c>
      <c r="AB2591" s="203"/>
      <c r="AC2591" s="204" t="str">
        <f t="shared" si="240"/>
        <v>CLOSE</v>
      </c>
      <c r="AD2591" s="47" t="str">
        <f t="array" ref="AD2591">IF(D2591="","",INDEX(HM_Unit!$D$1:$AE$1,MATCH(C2591,HM_Unit!$D$2:$AE$2,0)))</f>
        <v/>
      </c>
      <c r="AE2591" s="46"/>
      <c r="AF2591" s="46"/>
      <c r="AG2591" s="46"/>
      <c r="AH2591" s="46"/>
      <c r="AI2591" s="46"/>
      <c r="AJ2591" s="46"/>
      <c r="AK2591" s="46"/>
    </row>
    <row r="2592" spans="1:37" ht="12" customHeight="1">
      <c r="A2592" s="46" t="str">
        <f>IFERROR(VLOOKUP(D2592,Sort!B:D,3,0),"")</f>
        <v/>
      </c>
      <c r="B2592" s="190" t="str">
        <f t="shared" si="234"/>
        <v>0CLOSE</v>
      </c>
      <c r="C2592" s="196"/>
      <c r="D2592" s="193"/>
      <c r="E2592" s="193" t="str">
        <f>IFERROR(VLOOKUP(D2592,Sort!B:C,2,0),"")</f>
        <v/>
      </c>
      <c r="F2592" s="194"/>
      <c r="G2592" s="195" t="str">
        <f t="shared" si="235"/>
        <v/>
      </c>
      <c r="H2592" s="243"/>
      <c r="I2592" s="197"/>
      <c r="J2592" s="243"/>
      <c r="K2592" s="197"/>
      <c r="L2592" s="198" t="str">
        <f t="shared" si="236"/>
        <v/>
      </c>
      <c r="M2592" s="199" t="str">
        <f t="shared" si="237"/>
        <v/>
      </c>
      <c r="N2592" s="200" t="str">
        <f t="shared" si="238"/>
        <v xml:space="preserve"> </v>
      </c>
      <c r="O2592" s="201"/>
      <c r="P2592" s="201"/>
      <c r="Q2592" s="202"/>
      <c r="R2592" s="202"/>
      <c r="S2592" s="202"/>
      <c r="T2592" s="193" t="str">
        <f>IFERROR(VLOOKUP(S2592,Sort!E:F,2,0),"")</f>
        <v/>
      </c>
      <c r="U2592" s="115" t="str">
        <f t="shared" si="239"/>
        <v/>
      </c>
      <c r="V2592" s="202" t="s">
        <v>422</v>
      </c>
      <c r="W2592" s="202"/>
      <c r="X2592" s="202"/>
      <c r="Y2592" s="202"/>
      <c r="Z2592" s="193"/>
      <c r="AA2592" s="193" t="s">
        <v>362</v>
      </c>
      <c r="AB2592" s="203"/>
      <c r="AC2592" s="204" t="str">
        <f t="shared" si="240"/>
        <v>CLOSE</v>
      </c>
      <c r="AD2592" s="47" t="str">
        <f t="array" ref="AD2592">IF(D2592="","",INDEX(HM_Unit!$D$1:$AE$1,MATCH(C2592,HM_Unit!$D$2:$AE$2,0)))</f>
        <v/>
      </c>
      <c r="AE2592" s="46"/>
      <c r="AF2592" s="46"/>
      <c r="AG2592" s="46"/>
      <c r="AH2592" s="46"/>
      <c r="AI2592" s="46"/>
      <c r="AJ2592" s="46"/>
      <c r="AK2592" s="46"/>
    </row>
    <row r="2593" spans="1:37" ht="12" customHeight="1">
      <c r="A2593" s="46" t="str">
        <f>IFERROR(VLOOKUP(D2593,Sort!B:D,3,0),"")</f>
        <v/>
      </c>
      <c r="B2593" s="190" t="str">
        <f t="shared" si="234"/>
        <v>0CLOSE</v>
      </c>
      <c r="C2593" s="196"/>
      <c r="D2593" s="193"/>
      <c r="E2593" s="193" t="str">
        <f>IFERROR(VLOOKUP(D2593,Sort!B:C,2,0),"")</f>
        <v/>
      </c>
      <c r="F2593" s="194"/>
      <c r="G2593" s="195" t="str">
        <f t="shared" si="235"/>
        <v/>
      </c>
      <c r="H2593" s="243"/>
      <c r="I2593" s="197"/>
      <c r="J2593" s="243"/>
      <c r="K2593" s="197"/>
      <c r="L2593" s="198" t="str">
        <f t="shared" si="236"/>
        <v/>
      </c>
      <c r="M2593" s="199" t="str">
        <f t="shared" si="237"/>
        <v/>
      </c>
      <c r="N2593" s="200" t="str">
        <f t="shared" si="238"/>
        <v xml:space="preserve"> </v>
      </c>
      <c r="O2593" s="201"/>
      <c r="P2593" s="201"/>
      <c r="Q2593" s="202"/>
      <c r="R2593" s="202"/>
      <c r="S2593" s="202"/>
      <c r="T2593" s="193" t="str">
        <f>IFERROR(VLOOKUP(S2593,Sort!E:F,2,0),"")</f>
        <v/>
      </c>
      <c r="U2593" s="115" t="str">
        <f t="shared" si="239"/>
        <v/>
      </c>
      <c r="V2593" s="202" t="s">
        <v>422</v>
      </c>
      <c r="W2593" s="202"/>
      <c r="X2593" s="202"/>
      <c r="Y2593" s="202"/>
      <c r="Z2593" s="193"/>
      <c r="AA2593" s="193" t="s">
        <v>362</v>
      </c>
      <c r="AB2593" s="203"/>
      <c r="AC2593" s="204" t="str">
        <f t="shared" si="240"/>
        <v>CLOSE</v>
      </c>
      <c r="AD2593" s="47" t="str">
        <f t="array" ref="AD2593">IF(D2593="","",INDEX(HM_Unit!$D$1:$AE$1,MATCH(C2593,HM_Unit!$D$2:$AE$2,0)))</f>
        <v/>
      </c>
      <c r="AE2593" s="46"/>
      <c r="AF2593" s="46"/>
      <c r="AG2593" s="46"/>
      <c r="AH2593" s="46"/>
      <c r="AI2593" s="46"/>
      <c r="AJ2593" s="46"/>
      <c r="AK2593" s="46"/>
    </row>
    <row r="2594" spans="1:37" ht="12" customHeight="1">
      <c r="A2594" s="46" t="str">
        <f>IFERROR(VLOOKUP(D2594,Sort!B:D,3,0),"")</f>
        <v/>
      </c>
      <c r="B2594" s="190" t="str">
        <f t="shared" si="234"/>
        <v>0CLOSE</v>
      </c>
      <c r="C2594" s="196"/>
      <c r="D2594" s="193"/>
      <c r="E2594" s="193" t="str">
        <f>IFERROR(VLOOKUP(D2594,Sort!B:C,2,0),"")</f>
        <v/>
      </c>
      <c r="F2594" s="194"/>
      <c r="G2594" s="195" t="str">
        <f t="shared" si="235"/>
        <v/>
      </c>
      <c r="H2594" s="243"/>
      <c r="I2594" s="197"/>
      <c r="J2594" s="243"/>
      <c r="K2594" s="197"/>
      <c r="L2594" s="198" t="str">
        <f t="shared" si="236"/>
        <v/>
      </c>
      <c r="M2594" s="199" t="str">
        <f t="shared" si="237"/>
        <v/>
      </c>
      <c r="N2594" s="200" t="str">
        <f t="shared" si="238"/>
        <v xml:space="preserve"> </v>
      </c>
      <c r="O2594" s="201"/>
      <c r="P2594" s="201"/>
      <c r="Q2594" s="202"/>
      <c r="R2594" s="202"/>
      <c r="S2594" s="202"/>
      <c r="T2594" s="193" t="str">
        <f>IFERROR(VLOOKUP(S2594,Sort!E:F,2,0),"")</f>
        <v/>
      </c>
      <c r="U2594" s="115" t="str">
        <f t="shared" si="239"/>
        <v/>
      </c>
      <c r="V2594" s="202" t="s">
        <v>422</v>
      </c>
      <c r="W2594" s="202"/>
      <c r="X2594" s="202"/>
      <c r="Y2594" s="202"/>
      <c r="Z2594" s="193"/>
      <c r="AA2594" s="193" t="s">
        <v>362</v>
      </c>
      <c r="AB2594" s="203"/>
      <c r="AC2594" s="204" t="str">
        <f t="shared" si="240"/>
        <v>CLOSE</v>
      </c>
      <c r="AD2594" s="47" t="str">
        <f t="array" ref="AD2594">IF(D2594="","",INDEX(HM_Unit!$D$1:$AE$1,MATCH(C2594,HM_Unit!$D$2:$AE$2,0)))</f>
        <v/>
      </c>
      <c r="AE2594" s="46"/>
      <c r="AF2594" s="46"/>
      <c r="AG2594" s="46"/>
      <c r="AH2594" s="46"/>
      <c r="AI2594" s="46"/>
      <c r="AJ2594" s="46"/>
      <c r="AK2594" s="46"/>
    </row>
    <row r="2595" spans="1:37" ht="12" customHeight="1">
      <c r="A2595" s="46" t="str">
        <f>IFERROR(VLOOKUP(D2595,Sort!B:D,3,0),"")</f>
        <v/>
      </c>
      <c r="B2595" s="190" t="str">
        <f t="shared" si="234"/>
        <v>0CLOSE</v>
      </c>
      <c r="C2595" s="196"/>
      <c r="D2595" s="193"/>
      <c r="E2595" s="193" t="str">
        <f>IFERROR(VLOOKUP(D2595,Sort!B:C,2,0),"")</f>
        <v/>
      </c>
      <c r="F2595" s="194"/>
      <c r="G2595" s="195" t="str">
        <f t="shared" si="235"/>
        <v/>
      </c>
      <c r="H2595" s="243"/>
      <c r="I2595" s="197"/>
      <c r="J2595" s="243"/>
      <c r="K2595" s="197"/>
      <c r="L2595" s="198" t="str">
        <f t="shared" si="236"/>
        <v/>
      </c>
      <c r="M2595" s="199" t="str">
        <f t="shared" si="237"/>
        <v/>
      </c>
      <c r="N2595" s="200" t="str">
        <f t="shared" si="238"/>
        <v xml:space="preserve"> </v>
      </c>
      <c r="O2595" s="201"/>
      <c r="P2595" s="201"/>
      <c r="Q2595" s="202"/>
      <c r="R2595" s="202"/>
      <c r="S2595" s="202"/>
      <c r="T2595" s="193" t="str">
        <f>IFERROR(VLOOKUP(S2595,Sort!E:F,2,0),"")</f>
        <v/>
      </c>
      <c r="U2595" s="115" t="str">
        <f t="shared" si="239"/>
        <v/>
      </c>
      <c r="V2595" s="202" t="s">
        <v>422</v>
      </c>
      <c r="W2595" s="202"/>
      <c r="X2595" s="202"/>
      <c r="Y2595" s="202"/>
      <c r="Z2595" s="193"/>
      <c r="AA2595" s="193" t="s">
        <v>362</v>
      </c>
      <c r="AB2595" s="203"/>
      <c r="AC2595" s="204" t="str">
        <f t="shared" si="240"/>
        <v>CLOSE</v>
      </c>
      <c r="AD2595" s="47" t="str">
        <f t="array" ref="AD2595">IF(D2595="","",INDEX(HM_Unit!$D$1:$AE$1,MATCH(C2595,HM_Unit!$D$2:$AE$2,0)))</f>
        <v/>
      </c>
      <c r="AE2595" s="46"/>
      <c r="AF2595" s="46"/>
      <c r="AG2595" s="46"/>
      <c r="AH2595" s="46"/>
      <c r="AI2595" s="46"/>
      <c r="AJ2595" s="46"/>
      <c r="AK2595" s="46"/>
    </row>
    <row r="2596" spans="1:37" ht="12" customHeight="1">
      <c r="A2596" s="46" t="str">
        <f>IFERROR(VLOOKUP(D2596,Sort!B:D,3,0),"")</f>
        <v/>
      </c>
      <c r="B2596" s="190" t="str">
        <f t="shared" si="234"/>
        <v>0CLOSE</v>
      </c>
      <c r="C2596" s="196"/>
      <c r="D2596" s="193"/>
      <c r="E2596" s="193" t="str">
        <f>IFERROR(VLOOKUP(D2596,Sort!B:C,2,0),"")</f>
        <v/>
      </c>
      <c r="F2596" s="194"/>
      <c r="G2596" s="195" t="str">
        <f t="shared" si="235"/>
        <v/>
      </c>
      <c r="H2596" s="243"/>
      <c r="I2596" s="197"/>
      <c r="J2596" s="243"/>
      <c r="K2596" s="197"/>
      <c r="L2596" s="198" t="str">
        <f t="shared" si="236"/>
        <v/>
      </c>
      <c r="M2596" s="199" t="str">
        <f t="shared" si="237"/>
        <v/>
      </c>
      <c r="N2596" s="200" t="str">
        <f t="shared" si="238"/>
        <v xml:space="preserve"> </v>
      </c>
      <c r="O2596" s="201"/>
      <c r="P2596" s="201"/>
      <c r="Q2596" s="202"/>
      <c r="R2596" s="202"/>
      <c r="S2596" s="202"/>
      <c r="T2596" s="193" t="str">
        <f>IFERROR(VLOOKUP(S2596,Sort!E:F,2,0),"")</f>
        <v/>
      </c>
      <c r="U2596" s="115" t="str">
        <f t="shared" si="239"/>
        <v/>
      </c>
      <c r="V2596" s="202" t="s">
        <v>422</v>
      </c>
      <c r="W2596" s="202"/>
      <c r="X2596" s="202"/>
      <c r="Y2596" s="202"/>
      <c r="Z2596" s="193"/>
      <c r="AA2596" s="193" t="s">
        <v>362</v>
      </c>
      <c r="AB2596" s="203"/>
      <c r="AC2596" s="204" t="str">
        <f t="shared" si="240"/>
        <v>CLOSE</v>
      </c>
      <c r="AD2596" s="47" t="str">
        <f t="array" ref="AD2596">IF(D2596="","",INDEX(HM_Unit!$D$1:$AE$1,MATCH(C2596,HM_Unit!$D$2:$AE$2,0)))</f>
        <v/>
      </c>
      <c r="AE2596" s="46"/>
      <c r="AF2596" s="46"/>
      <c r="AG2596" s="46"/>
      <c r="AH2596" s="46"/>
      <c r="AI2596" s="46"/>
      <c r="AJ2596" s="46"/>
      <c r="AK2596" s="46"/>
    </row>
    <row r="2597" spans="1:37" ht="12" customHeight="1">
      <c r="A2597" s="46" t="str">
        <f>IFERROR(VLOOKUP(D2597,Sort!B:D,3,0),"")</f>
        <v/>
      </c>
      <c r="B2597" s="190" t="str">
        <f t="shared" si="234"/>
        <v>0CLOSE</v>
      </c>
      <c r="C2597" s="196"/>
      <c r="D2597" s="193"/>
      <c r="E2597" s="193" t="str">
        <f>IFERROR(VLOOKUP(D2597,Sort!B:C,2,0),"")</f>
        <v/>
      </c>
      <c r="F2597" s="194"/>
      <c r="G2597" s="195" t="str">
        <f t="shared" si="235"/>
        <v/>
      </c>
      <c r="H2597" s="243"/>
      <c r="I2597" s="197"/>
      <c r="J2597" s="243"/>
      <c r="K2597" s="197"/>
      <c r="L2597" s="198" t="str">
        <f t="shared" si="236"/>
        <v/>
      </c>
      <c r="M2597" s="199" t="str">
        <f t="shared" si="237"/>
        <v/>
      </c>
      <c r="N2597" s="200" t="str">
        <f t="shared" si="238"/>
        <v xml:space="preserve"> </v>
      </c>
      <c r="O2597" s="201"/>
      <c r="P2597" s="201"/>
      <c r="Q2597" s="202"/>
      <c r="R2597" s="202"/>
      <c r="S2597" s="202"/>
      <c r="T2597" s="193" t="str">
        <f>IFERROR(VLOOKUP(S2597,Sort!E:F,2,0),"")</f>
        <v/>
      </c>
      <c r="U2597" s="115" t="str">
        <f t="shared" si="239"/>
        <v/>
      </c>
      <c r="V2597" s="202" t="s">
        <v>422</v>
      </c>
      <c r="W2597" s="202"/>
      <c r="X2597" s="202"/>
      <c r="Y2597" s="202"/>
      <c r="Z2597" s="193"/>
      <c r="AA2597" s="193" t="s">
        <v>362</v>
      </c>
      <c r="AB2597" s="203"/>
      <c r="AC2597" s="204" t="str">
        <f t="shared" si="240"/>
        <v>CLOSE</v>
      </c>
      <c r="AD2597" s="47" t="str">
        <f t="array" ref="AD2597">IF(D2597="","",INDEX(HM_Unit!$D$1:$AE$1,MATCH(C2597,HM_Unit!$D$2:$AE$2,0)))</f>
        <v/>
      </c>
      <c r="AE2597" s="46"/>
      <c r="AF2597" s="46"/>
      <c r="AG2597" s="46"/>
      <c r="AH2597" s="46"/>
      <c r="AI2597" s="46"/>
      <c r="AJ2597" s="46"/>
      <c r="AK2597" s="46"/>
    </row>
    <row r="2598" spans="1:37" ht="12" customHeight="1">
      <c r="A2598" s="46" t="str">
        <f>IFERROR(VLOOKUP(D2598,Sort!B:D,3,0),"")</f>
        <v/>
      </c>
      <c r="B2598" s="190" t="str">
        <f t="shared" si="234"/>
        <v>0CLOSE</v>
      </c>
      <c r="C2598" s="196"/>
      <c r="D2598" s="193"/>
      <c r="E2598" s="193" t="str">
        <f>IFERROR(VLOOKUP(D2598,Sort!B:C,2,0),"")</f>
        <v/>
      </c>
      <c r="F2598" s="194"/>
      <c r="G2598" s="195" t="str">
        <f t="shared" si="235"/>
        <v/>
      </c>
      <c r="H2598" s="243"/>
      <c r="I2598" s="197"/>
      <c r="J2598" s="243"/>
      <c r="K2598" s="197"/>
      <c r="L2598" s="198" t="str">
        <f t="shared" si="236"/>
        <v/>
      </c>
      <c r="M2598" s="199" t="str">
        <f t="shared" si="237"/>
        <v/>
      </c>
      <c r="N2598" s="200" t="str">
        <f t="shared" si="238"/>
        <v xml:space="preserve"> </v>
      </c>
      <c r="O2598" s="201"/>
      <c r="P2598" s="201"/>
      <c r="Q2598" s="202"/>
      <c r="R2598" s="202"/>
      <c r="S2598" s="202"/>
      <c r="T2598" s="193" t="str">
        <f>IFERROR(VLOOKUP(S2598,Sort!E:F,2,0),"")</f>
        <v/>
      </c>
      <c r="U2598" s="115" t="str">
        <f t="shared" si="239"/>
        <v/>
      </c>
      <c r="V2598" s="202" t="s">
        <v>422</v>
      </c>
      <c r="W2598" s="202"/>
      <c r="X2598" s="202"/>
      <c r="Y2598" s="202"/>
      <c r="Z2598" s="193"/>
      <c r="AA2598" s="193" t="s">
        <v>362</v>
      </c>
      <c r="AB2598" s="203"/>
      <c r="AC2598" s="204" t="str">
        <f t="shared" si="240"/>
        <v>CLOSE</v>
      </c>
      <c r="AD2598" s="47" t="str">
        <f t="array" ref="AD2598">IF(D2598="","",INDEX(HM_Unit!$D$1:$AE$1,MATCH(C2598,HM_Unit!$D$2:$AE$2,0)))</f>
        <v/>
      </c>
      <c r="AE2598" s="46"/>
      <c r="AF2598" s="46"/>
      <c r="AG2598" s="46"/>
      <c r="AH2598" s="46"/>
      <c r="AI2598" s="46"/>
      <c r="AJ2598" s="46"/>
      <c r="AK2598" s="46"/>
    </row>
    <row r="2599" spans="1:37" ht="12" customHeight="1">
      <c r="A2599" s="46" t="str">
        <f>IFERROR(VLOOKUP(D2599,Sort!B:D,3,0),"")</f>
        <v/>
      </c>
      <c r="B2599" s="190" t="str">
        <f t="shared" si="234"/>
        <v>0CLOSE</v>
      </c>
      <c r="C2599" s="196"/>
      <c r="D2599" s="193"/>
      <c r="E2599" s="193" t="str">
        <f>IFERROR(VLOOKUP(D2599,Sort!B:C,2,0),"")</f>
        <v/>
      </c>
      <c r="F2599" s="194"/>
      <c r="G2599" s="195" t="str">
        <f t="shared" si="235"/>
        <v/>
      </c>
      <c r="H2599" s="243"/>
      <c r="I2599" s="197"/>
      <c r="J2599" s="243"/>
      <c r="K2599" s="197"/>
      <c r="L2599" s="198" t="str">
        <f t="shared" si="236"/>
        <v/>
      </c>
      <c r="M2599" s="199" t="str">
        <f t="shared" si="237"/>
        <v/>
      </c>
      <c r="N2599" s="200" t="str">
        <f t="shared" si="238"/>
        <v xml:space="preserve"> </v>
      </c>
      <c r="O2599" s="201"/>
      <c r="P2599" s="201"/>
      <c r="Q2599" s="202"/>
      <c r="R2599" s="202"/>
      <c r="S2599" s="202"/>
      <c r="T2599" s="193" t="str">
        <f>IFERROR(VLOOKUP(S2599,Sort!E:F,2,0),"")</f>
        <v/>
      </c>
      <c r="U2599" s="115" t="str">
        <f t="shared" si="239"/>
        <v/>
      </c>
      <c r="V2599" s="202" t="s">
        <v>422</v>
      </c>
      <c r="W2599" s="202"/>
      <c r="X2599" s="202"/>
      <c r="Y2599" s="202"/>
      <c r="Z2599" s="193"/>
      <c r="AA2599" s="193" t="s">
        <v>362</v>
      </c>
      <c r="AB2599" s="203"/>
      <c r="AC2599" s="204" t="str">
        <f t="shared" si="240"/>
        <v>CLOSE</v>
      </c>
      <c r="AD2599" s="47" t="str">
        <f t="array" ref="AD2599">IF(D2599="","",INDEX(HM_Unit!$D$1:$AE$1,MATCH(C2599,HM_Unit!$D$2:$AE$2,0)))</f>
        <v/>
      </c>
      <c r="AE2599" s="46"/>
      <c r="AF2599" s="46"/>
      <c r="AG2599" s="46"/>
      <c r="AH2599" s="46"/>
      <c r="AI2599" s="46"/>
      <c r="AJ2599" s="46"/>
      <c r="AK2599" s="46"/>
    </row>
    <row r="2600" spans="1:37" ht="12" customHeight="1">
      <c r="A2600" s="46" t="str">
        <f>IFERROR(VLOOKUP(D2600,Sort!B:D,3,0),"")</f>
        <v/>
      </c>
      <c r="B2600" s="190" t="str">
        <f t="shared" si="234"/>
        <v>0CLOSE</v>
      </c>
      <c r="C2600" s="196"/>
      <c r="D2600" s="193"/>
      <c r="E2600" s="193" t="str">
        <f>IFERROR(VLOOKUP(D2600,Sort!B:C,2,0),"")</f>
        <v/>
      </c>
      <c r="F2600" s="194"/>
      <c r="G2600" s="195" t="str">
        <f t="shared" si="235"/>
        <v/>
      </c>
      <c r="H2600" s="243"/>
      <c r="I2600" s="197"/>
      <c r="J2600" s="243"/>
      <c r="K2600" s="197"/>
      <c r="L2600" s="198" t="str">
        <f t="shared" si="236"/>
        <v/>
      </c>
      <c r="M2600" s="199" t="str">
        <f t="shared" si="237"/>
        <v/>
      </c>
      <c r="N2600" s="200" t="str">
        <f t="shared" si="238"/>
        <v xml:space="preserve"> </v>
      </c>
      <c r="O2600" s="201"/>
      <c r="P2600" s="201"/>
      <c r="Q2600" s="202"/>
      <c r="R2600" s="202"/>
      <c r="S2600" s="202"/>
      <c r="T2600" s="193" t="str">
        <f>IFERROR(VLOOKUP(S2600,Sort!E:F,2,0),"")</f>
        <v/>
      </c>
      <c r="U2600" s="115" t="str">
        <f t="shared" si="239"/>
        <v/>
      </c>
      <c r="V2600" s="202" t="s">
        <v>422</v>
      </c>
      <c r="W2600" s="202"/>
      <c r="X2600" s="202"/>
      <c r="Y2600" s="202"/>
      <c r="Z2600" s="193"/>
      <c r="AA2600" s="193" t="s">
        <v>362</v>
      </c>
      <c r="AB2600" s="203"/>
      <c r="AC2600" s="204" t="str">
        <f t="shared" si="240"/>
        <v>CLOSE</v>
      </c>
      <c r="AD2600" s="47" t="str">
        <f t="array" ref="AD2600">IF(D2600="","",INDEX(HM_Unit!$D$1:$AE$1,MATCH(C2600,HM_Unit!$D$2:$AE$2,0)))</f>
        <v/>
      </c>
      <c r="AE2600" s="46"/>
      <c r="AF2600" s="46"/>
      <c r="AG2600" s="46"/>
      <c r="AH2600" s="46"/>
      <c r="AI2600" s="46"/>
      <c r="AJ2600" s="46"/>
      <c r="AK2600" s="46"/>
    </row>
    <row r="2601" spans="1:37" ht="12" customHeight="1">
      <c r="A2601" s="46" t="str">
        <f>IFERROR(VLOOKUP(D2601,Sort!B:D,3,0),"")</f>
        <v/>
      </c>
      <c r="B2601" s="190" t="str">
        <f t="shared" si="234"/>
        <v>0CLOSE</v>
      </c>
      <c r="C2601" s="196"/>
      <c r="D2601" s="193"/>
      <c r="E2601" s="193" t="str">
        <f>IFERROR(VLOOKUP(D2601,Sort!B:C,2,0),"")</f>
        <v/>
      </c>
      <c r="F2601" s="194"/>
      <c r="G2601" s="195" t="str">
        <f t="shared" si="235"/>
        <v/>
      </c>
      <c r="H2601" s="243"/>
      <c r="I2601" s="197"/>
      <c r="J2601" s="243"/>
      <c r="K2601" s="197"/>
      <c r="L2601" s="198" t="str">
        <f t="shared" si="236"/>
        <v/>
      </c>
      <c r="M2601" s="199" t="str">
        <f t="shared" si="237"/>
        <v/>
      </c>
      <c r="N2601" s="200" t="str">
        <f t="shared" si="238"/>
        <v xml:space="preserve"> </v>
      </c>
      <c r="O2601" s="201"/>
      <c r="P2601" s="201"/>
      <c r="Q2601" s="202"/>
      <c r="R2601" s="202"/>
      <c r="S2601" s="202"/>
      <c r="T2601" s="193" t="str">
        <f>IFERROR(VLOOKUP(S2601,Sort!E:F,2,0),"")</f>
        <v/>
      </c>
      <c r="U2601" s="115" t="str">
        <f t="shared" si="239"/>
        <v/>
      </c>
      <c r="V2601" s="202" t="s">
        <v>422</v>
      </c>
      <c r="W2601" s="202"/>
      <c r="X2601" s="202"/>
      <c r="Y2601" s="202"/>
      <c r="Z2601" s="193"/>
      <c r="AA2601" s="193" t="s">
        <v>362</v>
      </c>
      <c r="AB2601" s="203"/>
      <c r="AC2601" s="204" t="str">
        <f t="shared" si="240"/>
        <v>CLOSE</v>
      </c>
      <c r="AD2601" s="47" t="str">
        <f t="array" ref="AD2601">IF(D2601="","",INDEX(HM_Unit!$D$1:$AE$1,MATCH(C2601,HM_Unit!$D$2:$AE$2,0)))</f>
        <v/>
      </c>
      <c r="AE2601" s="46"/>
      <c r="AF2601" s="46"/>
      <c r="AG2601" s="46"/>
      <c r="AH2601" s="46"/>
      <c r="AI2601" s="46"/>
      <c r="AJ2601" s="46"/>
      <c r="AK2601" s="46"/>
    </row>
    <row r="2602" spans="1:37" ht="12" customHeight="1">
      <c r="A2602" s="46" t="str">
        <f>IFERROR(VLOOKUP(D2602,Sort!B:D,3,0),"")</f>
        <v/>
      </c>
      <c r="B2602" s="190" t="str">
        <f t="shared" si="234"/>
        <v>0CLOSE</v>
      </c>
      <c r="C2602" s="196"/>
      <c r="D2602" s="193"/>
      <c r="E2602" s="193" t="str">
        <f>IFERROR(VLOOKUP(D2602,Sort!B:C,2,0),"")</f>
        <v/>
      </c>
      <c r="F2602" s="194"/>
      <c r="G2602" s="195" t="str">
        <f t="shared" si="235"/>
        <v/>
      </c>
      <c r="H2602" s="243"/>
      <c r="I2602" s="197"/>
      <c r="J2602" s="243"/>
      <c r="K2602" s="197"/>
      <c r="L2602" s="198" t="str">
        <f t="shared" si="236"/>
        <v/>
      </c>
      <c r="M2602" s="199" t="str">
        <f t="shared" si="237"/>
        <v/>
      </c>
      <c r="N2602" s="200" t="str">
        <f t="shared" si="238"/>
        <v xml:space="preserve"> </v>
      </c>
      <c r="O2602" s="201"/>
      <c r="P2602" s="201"/>
      <c r="Q2602" s="202"/>
      <c r="R2602" s="202"/>
      <c r="S2602" s="202"/>
      <c r="T2602" s="193" t="str">
        <f>IFERROR(VLOOKUP(S2602,Sort!E:F,2,0),"")</f>
        <v/>
      </c>
      <c r="U2602" s="115" t="str">
        <f t="shared" si="239"/>
        <v/>
      </c>
      <c r="V2602" s="202" t="s">
        <v>422</v>
      </c>
      <c r="W2602" s="202"/>
      <c r="X2602" s="202"/>
      <c r="Y2602" s="202"/>
      <c r="Z2602" s="193"/>
      <c r="AA2602" s="193" t="s">
        <v>362</v>
      </c>
      <c r="AB2602" s="203"/>
      <c r="AC2602" s="204" t="str">
        <f t="shared" si="240"/>
        <v>CLOSE</v>
      </c>
      <c r="AD2602" s="47" t="str">
        <f t="array" ref="AD2602">IF(D2602="","",INDEX(HM_Unit!$D$1:$AE$1,MATCH(C2602,HM_Unit!$D$2:$AE$2,0)))</f>
        <v/>
      </c>
      <c r="AE2602" s="46"/>
      <c r="AF2602" s="46"/>
      <c r="AG2602" s="46"/>
      <c r="AH2602" s="46"/>
      <c r="AI2602" s="46"/>
      <c r="AJ2602" s="46"/>
      <c r="AK2602" s="46"/>
    </row>
    <row r="2603" spans="1:37" ht="12" customHeight="1">
      <c r="A2603" s="46" t="str">
        <f>IFERROR(VLOOKUP(D2603,Sort!B:D,3,0),"")</f>
        <v/>
      </c>
      <c r="B2603" s="190" t="str">
        <f t="shared" si="234"/>
        <v>0CLOSE</v>
      </c>
      <c r="C2603" s="196"/>
      <c r="D2603" s="193"/>
      <c r="E2603" s="193" t="str">
        <f>IFERROR(VLOOKUP(D2603,Sort!B:C,2,0),"")</f>
        <v/>
      </c>
      <c r="F2603" s="194"/>
      <c r="G2603" s="195" t="str">
        <f t="shared" si="235"/>
        <v/>
      </c>
      <c r="H2603" s="243"/>
      <c r="I2603" s="197"/>
      <c r="J2603" s="243"/>
      <c r="K2603" s="197"/>
      <c r="L2603" s="198" t="str">
        <f t="shared" si="236"/>
        <v/>
      </c>
      <c r="M2603" s="199" t="str">
        <f t="shared" si="237"/>
        <v/>
      </c>
      <c r="N2603" s="200" t="str">
        <f t="shared" si="238"/>
        <v xml:space="preserve"> </v>
      </c>
      <c r="O2603" s="201"/>
      <c r="P2603" s="201"/>
      <c r="Q2603" s="202"/>
      <c r="R2603" s="202"/>
      <c r="S2603" s="202"/>
      <c r="T2603" s="193" t="str">
        <f>IFERROR(VLOOKUP(S2603,Sort!E:F,2,0),"")</f>
        <v/>
      </c>
      <c r="U2603" s="115" t="str">
        <f t="shared" si="239"/>
        <v/>
      </c>
      <c r="V2603" s="202" t="s">
        <v>422</v>
      </c>
      <c r="W2603" s="202"/>
      <c r="X2603" s="202"/>
      <c r="Y2603" s="202"/>
      <c r="Z2603" s="193"/>
      <c r="AA2603" s="193" t="s">
        <v>362</v>
      </c>
      <c r="AB2603" s="203"/>
      <c r="AC2603" s="204" t="str">
        <f t="shared" si="240"/>
        <v>CLOSE</v>
      </c>
      <c r="AD2603" s="47" t="str">
        <f t="array" ref="AD2603">IF(D2603="","",INDEX(HM_Unit!$D$1:$AE$1,MATCH(C2603,HM_Unit!$D$2:$AE$2,0)))</f>
        <v/>
      </c>
      <c r="AE2603" s="46"/>
      <c r="AF2603" s="46"/>
      <c r="AG2603" s="46"/>
      <c r="AH2603" s="46"/>
      <c r="AI2603" s="46"/>
      <c r="AJ2603" s="46"/>
      <c r="AK2603" s="46"/>
    </row>
    <row r="2604" spans="1:37" ht="12" customHeight="1">
      <c r="A2604" s="46" t="str">
        <f>IFERROR(VLOOKUP(D2604,Sort!B:D,3,0),"")</f>
        <v/>
      </c>
      <c r="B2604" s="190" t="str">
        <f t="shared" si="234"/>
        <v>0CLOSE</v>
      </c>
      <c r="C2604" s="196"/>
      <c r="D2604" s="193"/>
      <c r="E2604" s="193" t="str">
        <f>IFERROR(VLOOKUP(D2604,Sort!B:C,2,0),"")</f>
        <v/>
      </c>
      <c r="F2604" s="194"/>
      <c r="G2604" s="195" t="str">
        <f t="shared" si="235"/>
        <v/>
      </c>
      <c r="H2604" s="243"/>
      <c r="I2604" s="197"/>
      <c r="J2604" s="243"/>
      <c r="K2604" s="197"/>
      <c r="L2604" s="198" t="str">
        <f t="shared" si="236"/>
        <v/>
      </c>
      <c r="M2604" s="199" t="str">
        <f t="shared" si="237"/>
        <v/>
      </c>
      <c r="N2604" s="200" t="str">
        <f t="shared" si="238"/>
        <v xml:space="preserve"> </v>
      </c>
      <c r="O2604" s="201"/>
      <c r="P2604" s="201"/>
      <c r="Q2604" s="202"/>
      <c r="R2604" s="202"/>
      <c r="S2604" s="202"/>
      <c r="T2604" s="193" t="str">
        <f>IFERROR(VLOOKUP(S2604,Sort!E:F,2,0),"")</f>
        <v/>
      </c>
      <c r="U2604" s="115" t="str">
        <f t="shared" si="239"/>
        <v/>
      </c>
      <c r="V2604" s="202" t="s">
        <v>422</v>
      </c>
      <c r="W2604" s="202"/>
      <c r="X2604" s="202"/>
      <c r="Y2604" s="202"/>
      <c r="Z2604" s="193"/>
      <c r="AA2604" s="193" t="s">
        <v>362</v>
      </c>
      <c r="AB2604" s="203"/>
      <c r="AC2604" s="204" t="str">
        <f t="shared" si="240"/>
        <v>CLOSE</v>
      </c>
      <c r="AD2604" s="47" t="str">
        <f t="array" ref="AD2604">IF(D2604="","",INDEX(HM_Unit!$D$1:$AE$1,MATCH(C2604,HM_Unit!$D$2:$AE$2,0)))</f>
        <v/>
      </c>
      <c r="AE2604" s="46"/>
      <c r="AF2604" s="46"/>
      <c r="AG2604" s="46"/>
      <c r="AH2604" s="46"/>
      <c r="AI2604" s="46"/>
      <c r="AJ2604" s="46"/>
      <c r="AK2604" s="46"/>
    </row>
    <row r="2605" spans="1:37" ht="12" customHeight="1">
      <c r="A2605" s="46" t="str">
        <f>IFERROR(VLOOKUP(D2605,Sort!B:D,3,0),"")</f>
        <v/>
      </c>
      <c r="B2605" s="190" t="str">
        <f t="shared" si="234"/>
        <v>0CLOSE</v>
      </c>
      <c r="C2605" s="196"/>
      <c r="D2605" s="193"/>
      <c r="E2605" s="193" t="str">
        <f>IFERROR(VLOOKUP(D2605,Sort!B:C,2,0),"")</f>
        <v/>
      </c>
      <c r="F2605" s="194"/>
      <c r="G2605" s="195" t="str">
        <f t="shared" si="235"/>
        <v/>
      </c>
      <c r="H2605" s="243"/>
      <c r="I2605" s="197"/>
      <c r="J2605" s="243"/>
      <c r="K2605" s="197"/>
      <c r="L2605" s="198" t="str">
        <f t="shared" si="236"/>
        <v/>
      </c>
      <c r="M2605" s="199" t="str">
        <f t="shared" si="237"/>
        <v/>
      </c>
      <c r="N2605" s="200" t="str">
        <f t="shared" si="238"/>
        <v xml:space="preserve"> </v>
      </c>
      <c r="O2605" s="201"/>
      <c r="P2605" s="201"/>
      <c r="Q2605" s="202"/>
      <c r="R2605" s="202"/>
      <c r="S2605" s="202"/>
      <c r="T2605" s="193" t="str">
        <f>IFERROR(VLOOKUP(S2605,Sort!E:F,2,0),"")</f>
        <v/>
      </c>
      <c r="U2605" s="115" t="str">
        <f t="shared" si="239"/>
        <v/>
      </c>
      <c r="V2605" s="202" t="s">
        <v>422</v>
      </c>
      <c r="W2605" s="202"/>
      <c r="X2605" s="202"/>
      <c r="Y2605" s="202"/>
      <c r="Z2605" s="193"/>
      <c r="AA2605" s="193" t="s">
        <v>362</v>
      </c>
      <c r="AB2605" s="203"/>
      <c r="AC2605" s="204" t="str">
        <f t="shared" si="240"/>
        <v>CLOSE</v>
      </c>
      <c r="AD2605" s="47" t="str">
        <f t="array" ref="AD2605">IF(D2605="","",INDEX(HM_Unit!$D$1:$AE$1,MATCH(C2605,HM_Unit!$D$2:$AE$2,0)))</f>
        <v/>
      </c>
      <c r="AE2605" s="46"/>
      <c r="AF2605" s="46"/>
      <c r="AG2605" s="46"/>
      <c r="AH2605" s="46"/>
      <c r="AI2605" s="46"/>
      <c r="AJ2605" s="46"/>
      <c r="AK2605" s="46"/>
    </row>
    <row r="2606" spans="1:37" ht="12" customHeight="1">
      <c r="A2606" s="46" t="str">
        <f>IFERROR(VLOOKUP(D2606,Sort!B:D,3,0),"")</f>
        <v/>
      </c>
      <c r="B2606" s="190" t="str">
        <f t="shared" si="234"/>
        <v>0CLOSE</v>
      </c>
      <c r="C2606" s="196"/>
      <c r="D2606" s="193"/>
      <c r="E2606" s="193" t="str">
        <f>IFERROR(VLOOKUP(D2606,Sort!B:C,2,0),"")</f>
        <v/>
      </c>
      <c r="F2606" s="194"/>
      <c r="G2606" s="195" t="str">
        <f t="shared" si="235"/>
        <v/>
      </c>
      <c r="H2606" s="243"/>
      <c r="I2606" s="197"/>
      <c r="J2606" s="243"/>
      <c r="K2606" s="197"/>
      <c r="L2606" s="198" t="str">
        <f t="shared" si="236"/>
        <v/>
      </c>
      <c r="M2606" s="199" t="str">
        <f t="shared" si="237"/>
        <v/>
      </c>
      <c r="N2606" s="200" t="str">
        <f t="shared" si="238"/>
        <v xml:space="preserve"> </v>
      </c>
      <c r="O2606" s="201"/>
      <c r="P2606" s="201"/>
      <c r="Q2606" s="202"/>
      <c r="R2606" s="202"/>
      <c r="S2606" s="202"/>
      <c r="T2606" s="193" t="str">
        <f>IFERROR(VLOOKUP(S2606,Sort!E:F,2,0),"")</f>
        <v/>
      </c>
      <c r="U2606" s="115" t="str">
        <f t="shared" si="239"/>
        <v/>
      </c>
      <c r="V2606" s="202" t="s">
        <v>422</v>
      </c>
      <c r="W2606" s="202"/>
      <c r="X2606" s="202"/>
      <c r="Y2606" s="202"/>
      <c r="Z2606" s="193"/>
      <c r="AA2606" s="193" t="s">
        <v>362</v>
      </c>
      <c r="AB2606" s="203"/>
      <c r="AC2606" s="204" t="str">
        <f t="shared" si="240"/>
        <v>CLOSE</v>
      </c>
      <c r="AD2606" s="47" t="str">
        <f t="array" ref="AD2606">IF(D2606="","",INDEX(HM_Unit!$D$1:$AE$1,MATCH(C2606,HM_Unit!$D$2:$AE$2,0)))</f>
        <v/>
      </c>
      <c r="AE2606" s="46"/>
      <c r="AF2606" s="46"/>
      <c r="AG2606" s="46"/>
      <c r="AH2606" s="46"/>
      <c r="AI2606" s="46"/>
      <c r="AJ2606" s="46"/>
      <c r="AK2606" s="46"/>
    </row>
    <row r="2607" spans="1:37" ht="12" customHeight="1">
      <c r="A2607" s="46" t="str">
        <f>IFERROR(VLOOKUP(D2607,Sort!B:D,3,0),"")</f>
        <v/>
      </c>
      <c r="B2607" s="190" t="str">
        <f t="shared" si="234"/>
        <v>0CLOSE</v>
      </c>
      <c r="C2607" s="196"/>
      <c r="D2607" s="193"/>
      <c r="E2607" s="193" t="str">
        <f>IFERROR(VLOOKUP(D2607,Sort!B:C,2,0),"")</f>
        <v/>
      </c>
      <c r="F2607" s="194"/>
      <c r="G2607" s="195" t="str">
        <f t="shared" si="235"/>
        <v/>
      </c>
      <c r="H2607" s="243"/>
      <c r="I2607" s="197"/>
      <c r="J2607" s="243"/>
      <c r="K2607" s="197"/>
      <c r="L2607" s="198" t="str">
        <f t="shared" si="236"/>
        <v/>
      </c>
      <c r="M2607" s="199" t="str">
        <f t="shared" si="237"/>
        <v/>
      </c>
      <c r="N2607" s="200" t="str">
        <f t="shared" si="238"/>
        <v xml:space="preserve"> </v>
      </c>
      <c r="O2607" s="201"/>
      <c r="P2607" s="201"/>
      <c r="Q2607" s="202"/>
      <c r="R2607" s="202"/>
      <c r="S2607" s="202"/>
      <c r="T2607" s="193" t="str">
        <f>IFERROR(VLOOKUP(S2607,Sort!E:F,2,0),"")</f>
        <v/>
      </c>
      <c r="U2607" s="115" t="str">
        <f t="shared" si="239"/>
        <v/>
      </c>
      <c r="V2607" s="202" t="s">
        <v>422</v>
      </c>
      <c r="W2607" s="202"/>
      <c r="X2607" s="202"/>
      <c r="Y2607" s="202"/>
      <c r="Z2607" s="193"/>
      <c r="AA2607" s="193" t="s">
        <v>362</v>
      </c>
      <c r="AB2607" s="203"/>
      <c r="AC2607" s="204" t="str">
        <f t="shared" si="240"/>
        <v>CLOSE</v>
      </c>
      <c r="AD2607" s="47" t="str">
        <f t="array" ref="AD2607">IF(D2607="","",INDEX(HM_Unit!$D$1:$AE$1,MATCH(C2607,HM_Unit!$D$2:$AE$2,0)))</f>
        <v/>
      </c>
      <c r="AE2607" s="46"/>
      <c r="AF2607" s="46"/>
      <c r="AG2607" s="46"/>
      <c r="AH2607" s="46"/>
      <c r="AI2607" s="46"/>
      <c r="AJ2607" s="46"/>
      <c r="AK2607" s="46"/>
    </row>
    <row r="2608" spans="1:37" ht="12" customHeight="1">
      <c r="A2608" s="46" t="str">
        <f>IFERROR(VLOOKUP(D2608,Sort!B:D,3,0),"")</f>
        <v/>
      </c>
      <c r="B2608" s="190" t="str">
        <f t="shared" si="234"/>
        <v>0CLOSE</v>
      </c>
      <c r="C2608" s="196"/>
      <c r="D2608" s="193"/>
      <c r="E2608" s="193" t="str">
        <f>IFERROR(VLOOKUP(D2608,Sort!B:C,2,0),"")</f>
        <v/>
      </c>
      <c r="F2608" s="194"/>
      <c r="G2608" s="195" t="str">
        <f t="shared" si="235"/>
        <v/>
      </c>
      <c r="H2608" s="243"/>
      <c r="I2608" s="197"/>
      <c r="J2608" s="243"/>
      <c r="K2608" s="197"/>
      <c r="L2608" s="198" t="str">
        <f t="shared" si="236"/>
        <v/>
      </c>
      <c r="M2608" s="199" t="str">
        <f t="shared" si="237"/>
        <v/>
      </c>
      <c r="N2608" s="200" t="str">
        <f t="shared" si="238"/>
        <v xml:space="preserve"> </v>
      </c>
      <c r="O2608" s="201"/>
      <c r="P2608" s="201"/>
      <c r="Q2608" s="202"/>
      <c r="R2608" s="202"/>
      <c r="S2608" s="202"/>
      <c r="T2608" s="193" t="str">
        <f>IFERROR(VLOOKUP(S2608,Sort!E:F,2,0),"")</f>
        <v/>
      </c>
      <c r="U2608" s="115" t="str">
        <f t="shared" si="239"/>
        <v/>
      </c>
      <c r="V2608" s="202" t="s">
        <v>422</v>
      </c>
      <c r="W2608" s="202"/>
      <c r="X2608" s="202"/>
      <c r="Y2608" s="202"/>
      <c r="Z2608" s="193"/>
      <c r="AA2608" s="193" t="s">
        <v>362</v>
      </c>
      <c r="AB2608" s="203"/>
      <c r="AC2608" s="204" t="str">
        <f t="shared" si="240"/>
        <v>CLOSE</v>
      </c>
      <c r="AD2608" s="47" t="str">
        <f t="array" ref="AD2608">IF(D2608="","",INDEX(HM_Unit!$D$1:$AE$1,MATCH(C2608,HM_Unit!$D$2:$AE$2,0)))</f>
        <v/>
      </c>
      <c r="AE2608" s="46"/>
      <c r="AF2608" s="46"/>
      <c r="AG2608" s="46"/>
      <c r="AH2608" s="46"/>
      <c r="AI2608" s="46"/>
      <c r="AJ2608" s="46"/>
      <c r="AK2608" s="46"/>
    </row>
    <row r="2609" spans="1:37" ht="12" customHeight="1">
      <c r="A2609" s="46" t="str">
        <f>IFERROR(VLOOKUP(D2609,Sort!B:D,3,0),"")</f>
        <v/>
      </c>
      <c r="B2609" s="190" t="str">
        <f t="shared" si="234"/>
        <v>0CLOSE</v>
      </c>
      <c r="C2609" s="196"/>
      <c r="D2609" s="193"/>
      <c r="E2609" s="193" t="str">
        <f>IFERROR(VLOOKUP(D2609,Sort!B:C,2,0),"")</f>
        <v/>
      </c>
      <c r="F2609" s="194"/>
      <c r="G2609" s="195" t="str">
        <f t="shared" si="235"/>
        <v/>
      </c>
      <c r="H2609" s="243"/>
      <c r="I2609" s="197"/>
      <c r="J2609" s="243"/>
      <c r="K2609" s="197"/>
      <c r="L2609" s="198" t="str">
        <f t="shared" si="236"/>
        <v/>
      </c>
      <c r="M2609" s="199" t="str">
        <f t="shared" si="237"/>
        <v/>
      </c>
      <c r="N2609" s="200" t="str">
        <f t="shared" si="238"/>
        <v xml:space="preserve"> </v>
      </c>
      <c r="O2609" s="201"/>
      <c r="P2609" s="201"/>
      <c r="Q2609" s="202"/>
      <c r="R2609" s="202"/>
      <c r="S2609" s="202"/>
      <c r="T2609" s="193" t="str">
        <f>IFERROR(VLOOKUP(S2609,Sort!E:F,2,0),"")</f>
        <v/>
      </c>
      <c r="U2609" s="115" t="str">
        <f t="shared" si="239"/>
        <v/>
      </c>
      <c r="V2609" s="202" t="s">
        <v>422</v>
      </c>
      <c r="W2609" s="202"/>
      <c r="X2609" s="202"/>
      <c r="Y2609" s="202"/>
      <c r="Z2609" s="193"/>
      <c r="AA2609" s="193" t="s">
        <v>362</v>
      </c>
      <c r="AB2609" s="203"/>
      <c r="AC2609" s="204" t="str">
        <f t="shared" si="240"/>
        <v>CLOSE</v>
      </c>
      <c r="AD2609" s="47" t="str">
        <f t="array" ref="AD2609">IF(D2609="","",INDEX(HM_Unit!$D$1:$AE$1,MATCH(C2609,HM_Unit!$D$2:$AE$2,0)))</f>
        <v/>
      </c>
      <c r="AE2609" s="46"/>
      <c r="AF2609" s="46"/>
      <c r="AG2609" s="46"/>
      <c r="AH2609" s="46"/>
      <c r="AI2609" s="46"/>
      <c r="AJ2609" s="46"/>
      <c r="AK2609" s="46"/>
    </row>
    <row r="2610" spans="1:37" ht="12" customHeight="1">
      <c r="A2610" s="46" t="str">
        <f>IFERROR(VLOOKUP(D2610,Sort!B:D,3,0),"")</f>
        <v/>
      </c>
      <c r="B2610" s="190" t="str">
        <f t="shared" si="234"/>
        <v>0CLOSE</v>
      </c>
      <c r="C2610" s="196"/>
      <c r="D2610" s="193"/>
      <c r="E2610" s="193" t="str">
        <f>IFERROR(VLOOKUP(D2610,Sort!B:C,2,0),"")</f>
        <v/>
      </c>
      <c r="F2610" s="194"/>
      <c r="G2610" s="195" t="str">
        <f t="shared" si="235"/>
        <v/>
      </c>
      <c r="H2610" s="243"/>
      <c r="I2610" s="197"/>
      <c r="J2610" s="243"/>
      <c r="K2610" s="197"/>
      <c r="L2610" s="198" t="str">
        <f t="shared" si="236"/>
        <v/>
      </c>
      <c r="M2610" s="199" t="str">
        <f t="shared" si="237"/>
        <v/>
      </c>
      <c r="N2610" s="200" t="str">
        <f t="shared" si="238"/>
        <v xml:space="preserve"> </v>
      </c>
      <c r="O2610" s="201"/>
      <c r="P2610" s="201"/>
      <c r="Q2610" s="202"/>
      <c r="R2610" s="202"/>
      <c r="S2610" s="202"/>
      <c r="T2610" s="193" t="str">
        <f>IFERROR(VLOOKUP(S2610,Sort!E:F,2,0),"")</f>
        <v/>
      </c>
      <c r="U2610" s="115" t="str">
        <f t="shared" si="239"/>
        <v/>
      </c>
      <c r="V2610" s="202" t="s">
        <v>422</v>
      </c>
      <c r="W2610" s="202"/>
      <c r="X2610" s="202"/>
      <c r="Y2610" s="202"/>
      <c r="Z2610" s="193"/>
      <c r="AA2610" s="193" t="s">
        <v>362</v>
      </c>
      <c r="AB2610" s="203"/>
      <c r="AC2610" s="204" t="str">
        <f t="shared" si="240"/>
        <v>CLOSE</v>
      </c>
      <c r="AD2610" s="47" t="str">
        <f t="array" ref="AD2610">IF(D2610="","",INDEX(HM_Unit!$D$1:$AE$1,MATCH(C2610,HM_Unit!$D$2:$AE$2,0)))</f>
        <v/>
      </c>
      <c r="AE2610" s="46"/>
      <c r="AF2610" s="46"/>
      <c r="AG2610" s="46"/>
      <c r="AH2610" s="46"/>
      <c r="AI2610" s="46"/>
      <c r="AJ2610" s="46"/>
      <c r="AK2610" s="46"/>
    </row>
    <row r="2611" spans="1:37" ht="12" customHeight="1">
      <c r="A2611" s="46" t="str">
        <f>IFERROR(VLOOKUP(D2611,Sort!B:D,3,0),"")</f>
        <v/>
      </c>
      <c r="B2611" s="190" t="str">
        <f t="shared" si="234"/>
        <v>0CLOSE</v>
      </c>
      <c r="C2611" s="196"/>
      <c r="D2611" s="193"/>
      <c r="E2611" s="193" t="str">
        <f>IFERROR(VLOOKUP(D2611,Sort!B:C,2,0),"")</f>
        <v/>
      </c>
      <c r="F2611" s="194"/>
      <c r="G2611" s="195" t="str">
        <f t="shared" si="235"/>
        <v/>
      </c>
      <c r="H2611" s="243"/>
      <c r="I2611" s="197"/>
      <c r="J2611" s="243"/>
      <c r="K2611" s="197"/>
      <c r="L2611" s="198" t="str">
        <f t="shared" si="236"/>
        <v/>
      </c>
      <c r="M2611" s="199" t="str">
        <f t="shared" si="237"/>
        <v/>
      </c>
      <c r="N2611" s="200" t="str">
        <f t="shared" si="238"/>
        <v xml:space="preserve"> </v>
      </c>
      <c r="O2611" s="201"/>
      <c r="P2611" s="201"/>
      <c r="Q2611" s="202"/>
      <c r="R2611" s="202"/>
      <c r="S2611" s="202"/>
      <c r="T2611" s="193" t="str">
        <f>IFERROR(VLOOKUP(S2611,Sort!E:F,2,0),"")</f>
        <v/>
      </c>
      <c r="U2611" s="115" t="str">
        <f t="shared" si="239"/>
        <v/>
      </c>
      <c r="V2611" s="202" t="s">
        <v>422</v>
      </c>
      <c r="W2611" s="202"/>
      <c r="X2611" s="202"/>
      <c r="Y2611" s="202"/>
      <c r="Z2611" s="193"/>
      <c r="AA2611" s="193" t="s">
        <v>362</v>
      </c>
      <c r="AB2611" s="203"/>
      <c r="AC2611" s="204" t="str">
        <f t="shared" si="240"/>
        <v>CLOSE</v>
      </c>
      <c r="AD2611" s="47" t="str">
        <f t="array" ref="AD2611">IF(D2611="","",INDEX(HM_Unit!$D$1:$AE$1,MATCH(C2611,HM_Unit!$D$2:$AE$2,0)))</f>
        <v/>
      </c>
      <c r="AE2611" s="46"/>
      <c r="AF2611" s="46"/>
      <c r="AG2611" s="46"/>
      <c r="AH2611" s="46"/>
      <c r="AI2611" s="46"/>
      <c r="AJ2611" s="46"/>
      <c r="AK2611" s="46"/>
    </row>
    <row r="2612" spans="1:37" ht="12" customHeight="1">
      <c r="A2612" s="46" t="str">
        <f>IFERROR(VLOOKUP(D2612,Sort!B:D,3,0),"")</f>
        <v/>
      </c>
      <c r="B2612" s="190" t="str">
        <f t="shared" si="234"/>
        <v>0CLOSE</v>
      </c>
      <c r="C2612" s="196"/>
      <c r="D2612" s="193"/>
      <c r="E2612" s="193" t="str">
        <f>IFERROR(VLOOKUP(D2612,Sort!B:C,2,0),"")</f>
        <v/>
      </c>
      <c r="F2612" s="194"/>
      <c r="G2612" s="195" t="str">
        <f t="shared" si="235"/>
        <v/>
      </c>
      <c r="H2612" s="243"/>
      <c r="I2612" s="197"/>
      <c r="J2612" s="243"/>
      <c r="K2612" s="197"/>
      <c r="L2612" s="198" t="str">
        <f t="shared" si="236"/>
        <v/>
      </c>
      <c r="M2612" s="199" t="str">
        <f t="shared" si="237"/>
        <v/>
      </c>
      <c r="N2612" s="200" t="str">
        <f t="shared" si="238"/>
        <v xml:space="preserve"> </v>
      </c>
      <c r="O2612" s="201"/>
      <c r="P2612" s="201"/>
      <c r="Q2612" s="202"/>
      <c r="R2612" s="202"/>
      <c r="S2612" s="202"/>
      <c r="T2612" s="193" t="str">
        <f>IFERROR(VLOOKUP(S2612,Sort!E:F,2,0),"")</f>
        <v/>
      </c>
      <c r="U2612" s="115" t="str">
        <f t="shared" si="239"/>
        <v/>
      </c>
      <c r="V2612" s="202" t="s">
        <v>422</v>
      </c>
      <c r="W2612" s="202"/>
      <c r="X2612" s="202"/>
      <c r="Y2612" s="202"/>
      <c r="Z2612" s="193"/>
      <c r="AA2612" s="193" t="s">
        <v>362</v>
      </c>
      <c r="AB2612" s="203"/>
      <c r="AC2612" s="204" t="str">
        <f t="shared" si="240"/>
        <v>CLOSE</v>
      </c>
      <c r="AD2612" s="47" t="str">
        <f t="array" ref="AD2612">IF(D2612="","",INDEX(HM_Unit!$D$1:$AE$1,MATCH(C2612,HM_Unit!$D$2:$AE$2,0)))</f>
        <v/>
      </c>
      <c r="AE2612" s="46"/>
      <c r="AF2612" s="46"/>
      <c r="AG2612" s="46"/>
      <c r="AH2612" s="46"/>
      <c r="AI2612" s="46"/>
      <c r="AJ2612" s="46"/>
      <c r="AK2612" s="46"/>
    </row>
    <row r="2613" spans="1:37" ht="12" customHeight="1">
      <c r="A2613" s="46" t="str">
        <f>IFERROR(VLOOKUP(D2613,Sort!B:D,3,0),"")</f>
        <v/>
      </c>
      <c r="B2613" s="190" t="str">
        <f t="shared" si="234"/>
        <v>0CLOSE</v>
      </c>
      <c r="C2613" s="196"/>
      <c r="D2613" s="193"/>
      <c r="E2613" s="193" t="str">
        <f>IFERROR(VLOOKUP(D2613,Sort!B:C,2,0),"")</f>
        <v/>
      </c>
      <c r="F2613" s="194"/>
      <c r="G2613" s="195" t="str">
        <f t="shared" si="235"/>
        <v/>
      </c>
      <c r="H2613" s="243"/>
      <c r="I2613" s="197"/>
      <c r="J2613" s="243"/>
      <c r="K2613" s="197"/>
      <c r="L2613" s="198" t="str">
        <f t="shared" si="236"/>
        <v/>
      </c>
      <c r="M2613" s="199" t="str">
        <f t="shared" si="237"/>
        <v/>
      </c>
      <c r="N2613" s="200" t="str">
        <f t="shared" si="238"/>
        <v xml:space="preserve"> </v>
      </c>
      <c r="O2613" s="201"/>
      <c r="P2613" s="201"/>
      <c r="Q2613" s="202"/>
      <c r="R2613" s="202"/>
      <c r="S2613" s="202"/>
      <c r="T2613" s="193" t="str">
        <f>IFERROR(VLOOKUP(S2613,Sort!E:F,2,0),"")</f>
        <v/>
      </c>
      <c r="U2613" s="115" t="str">
        <f t="shared" si="239"/>
        <v/>
      </c>
      <c r="V2613" s="202" t="s">
        <v>422</v>
      </c>
      <c r="W2613" s="202"/>
      <c r="X2613" s="202"/>
      <c r="Y2613" s="202"/>
      <c r="Z2613" s="193"/>
      <c r="AA2613" s="193" t="s">
        <v>362</v>
      </c>
      <c r="AB2613" s="203"/>
      <c r="AC2613" s="204" t="str">
        <f t="shared" si="240"/>
        <v>CLOSE</v>
      </c>
      <c r="AD2613" s="47" t="str">
        <f t="array" ref="AD2613">IF(D2613="","",INDEX(HM_Unit!$D$1:$AE$1,MATCH(C2613,HM_Unit!$D$2:$AE$2,0)))</f>
        <v/>
      </c>
      <c r="AE2613" s="46"/>
      <c r="AF2613" s="46"/>
      <c r="AG2613" s="46"/>
      <c r="AH2613" s="46"/>
      <c r="AI2613" s="46"/>
      <c r="AJ2613" s="46"/>
      <c r="AK2613" s="46"/>
    </row>
    <row r="2614" spans="1:37" ht="12" customHeight="1">
      <c r="A2614" s="46" t="str">
        <f>IFERROR(VLOOKUP(D2614,Sort!B:D,3,0),"")</f>
        <v/>
      </c>
      <c r="B2614" s="190" t="str">
        <f t="shared" si="234"/>
        <v>0CLOSE</v>
      </c>
      <c r="C2614" s="196"/>
      <c r="D2614" s="193"/>
      <c r="E2614" s="193" t="str">
        <f>IFERROR(VLOOKUP(D2614,Sort!B:C,2,0),"")</f>
        <v/>
      </c>
      <c r="F2614" s="194"/>
      <c r="G2614" s="195" t="str">
        <f t="shared" si="235"/>
        <v/>
      </c>
      <c r="H2614" s="243"/>
      <c r="I2614" s="197"/>
      <c r="J2614" s="243"/>
      <c r="K2614" s="197"/>
      <c r="L2614" s="198" t="str">
        <f t="shared" si="236"/>
        <v/>
      </c>
      <c r="M2614" s="199" t="str">
        <f t="shared" si="237"/>
        <v/>
      </c>
      <c r="N2614" s="200" t="str">
        <f t="shared" si="238"/>
        <v xml:space="preserve"> </v>
      </c>
      <c r="O2614" s="201"/>
      <c r="P2614" s="201"/>
      <c r="Q2614" s="202"/>
      <c r="R2614" s="202"/>
      <c r="S2614" s="202"/>
      <c r="T2614" s="193" t="str">
        <f>IFERROR(VLOOKUP(S2614,Sort!E:F,2,0),"")</f>
        <v/>
      </c>
      <c r="U2614" s="115" t="str">
        <f t="shared" si="239"/>
        <v/>
      </c>
      <c r="V2614" s="202" t="s">
        <v>422</v>
      </c>
      <c r="W2614" s="202"/>
      <c r="X2614" s="202"/>
      <c r="Y2614" s="202"/>
      <c r="Z2614" s="193"/>
      <c r="AA2614" s="193" t="s">
        <v>362</v>
      </c>
      <c r="AB2614" s="203"/>
      <c r="AC2614" s="204" t="str">
        <f t="shared" si="240"/>
        <v>CLOSE</v>
      </c>
      <c r="AD2614" s="47" t="str">
        <f t="array" ref="AD2614">IF(D2614="","",INDEX(HM_Unit!$D$1:$AE$1,MATCH(C2614,HM_Unit!$D$2:$AE$2,0)))</f>
        <v/>
      </c>
      <c r="AE2614" s="46"/>
      <c r="AF2614" s="46"/>
      <c r="AG2614" s="46"/>
      <c r="AH2614" s="46"/>
      <c r="AI2614" s="46"/>
      <c r="AJ2614" s="46"/>
      <c r="AK2614" s="46"/>
    </row>
    <row r="2615" spans="1:37" ht="12" customHeight="1">
      <c r="A2615" s="46" t="str">
        <f>IFERROR(VLOOKUP(D2615,Sort!B:D,3,0),"")</f>
        <v/>
      </c>
      <c r="B2615" s="190" t="str">
        <f t="shared" si="234"/>
        <v>0CLOSE</v>
      </c>
      <c r="C2615" s="196"/>
      <c r="D2615" s="193"/>
      <c r="E2615" s="193" t="str">
        <f>IFERROR(VLOOKUP(D2615,Sort!B:C,2,0),"")</f>
        <v/>
      </c>
      <c r="F2615" s="194"/>
      <c r="G2615" s="195" t="str">
        <f t="shared" si="235"/>
        <v/>
      </c>
      <c r="H2615" s="243"/>
      <c r="I2615" s="197"/>
      <c r="J2615" s="243"/>
      <c r="K2615" s="197"/>
      <c r="L2615" s="198" t="str">
        <f t="shared" si="236"/>
        <v/>
      </c>
      <c r="M2615" s="199" t="str">
        <f t="shared" si="237"/>
        <v/>
      </c>
      <c r="N2615" s="200" t="str">
        <f t="shared" si="238"/>
        <v xml:space="preserve"> </v>
      </c>
      <c r="O2615" s="201"/>
      <c r="P2615" s="201"/>
      <c r="Q2615" s="202"/>
      <c r="R2615" s="202"/>
      <c r="S2615" s="202"/>
      <c r="T2615" s="193" t="str">
        <f>IFERROR(VLOOKUP(S2615,Sort!E:F,2,0),"")</f>
        <v/>
      </c>
      <c r="U2615" s="115" t="str">
        <f t="shared" si="239"/>
        <v/>
      </c>
      <c r="V2615" s="202" t="s">
        <v>422</v>
      </c>
      <c r="W2615" s="202"/>
      <c r="X2615" s="202"/>
      <c r="Y2615" s="202"/>
      <c r="Z2615" s="193"/>
      <c r="AA2615" s="193" t="s">
        <v>362</v>
      </c>
      <c r="AB2615" s="203"/>
      <c r="AC2615" s="204" t="str">
        <f t="shared" si="240"/>
        <v>CLOSE</v>
      </c>
      <c r="AD2615" s="47" t="str">
        <f t="array" ref="AD2615">IF(D2615="","",INDEX(HM_Unit!$D$1:$AE$1,MATCH(C2615,HM_Unit!$D$2:$AE$2,0)))</f>
        <v/>
      </c>
      <c r="AE2615" s="46"/>
      <c r="AF2615" s="46"/>
      <c r="AG2615" s="46"/>
      <c r="AH2615" s="46"/>
      <c r="AI2615" s="46"/>
      <c r="AJ2615" s="46"/>
      <c r="AK2615" s="46"/>
    </row>
    <row r="2616" spans="1:37" ht="12" customHeight="1">
      <c r="A2616" s="46" t="str">
        <f>IFERROR(VLOOKUP(D2616,Sort!B:D,3,0),"")</f>
        <v/>
      </c>
      <c r="B2616" s="190" t="str">
        <f t="shared" si="234"/>
        <v>0CLOSE</v>
      </c>
      <c r="C2616" s="196"/>
      <c r="D2616" s="193"/>
      <c r="E2616" s="193" t="str">
        <f>IFERROR(VLOOKUP(D2616,Sort!B:C,2,0),"")</f>
        <v/>
      </c>
      <c r="F2616" s="194"/>
      <c r="G2616" s="195" t="str">
        <f t="shared" si="235"/>
        <v/>
      </c>
      <c r="H2616" s="243"/>
      <c r="I2616" s="197"/>
      <c r="J2616" s="243"/>
      <c r="K2616" s="197"/>
      <c r="L2616" s="198" t="str">
        <f t="shared" si="236"/>
        <v/>
      </c>
      <c r="M2616" s="199" t="str">
        <f t="shared" si="237"/>
        <v/>
      </c>
      <c r="N2616" s="200" t="str">
        <f t="shared" si="238"/>
        <v xml:space="preserve"> </v>
      </c>
      <c r="O2616" s="201"/>
      <c r="P2616" s="201"/>
      <c r="Q2616" s="202"/>
      <c r="R2616" s="202"/>
      <c r="S2616" s="202"/>
      <c r="T2616" s="193" t="str">
        <f>IFERROR(VLOOKUP(S2616,Sort!E:F,2,0),"")</f>
        <v/>
      </c>
      <c r="U2616" s="115" t="str">
        <f t="shared" si="239"/>
        <v/>
      </c>
      <c r="V2616" s="202" t="s">
        <v>422</v>
      </c>
      <c r="W2616" s="202"/>
      <c r="X2616" s="202"/>
      <c r="Y2616" s="202"/>
      <c r="Z2616" s="193"/>
      <c r="AA2616" s="193" t="s">
        <v>362</v>
      </c>
      <c r="AB2616" s="203"/>
      <c r="AC2616" s="204" t="str">
        <f t="shared" si="240"/>
        <v>CLOSE</v>
      </c>
      <c r="AD2616" s="47" t="str">
        <f t="array" ref="AD2616">IF(D2616="","",INDEX(HM_Unit!$D$1:$AE$1,MATCH(C2616,HM_Unit!$D$2:$AE$2,0)))</f>
        <v/>
      </c>
      <c r="AE2616" s="46"/>
      <c r="AF2616" s="46"/>
      <c r="AG2616" s="46"/>
      <c r="AH2616" s="46"/>
      <c r="AI2616" s="46"/>
      <c r="AJ2616" s="46"/>
      <c r="AK2616" s="46"/>
    </row>
    <row r="2617" spans="1:37" ht="12" customHeight="1">
      <c r="A2617" s="46" t="str">
        <f>IFERROR(VLOOKUP(D2617,Sort!B:D,3,0),"")</f>
        <v/>
      </c>
      <c r="B2617" s="190" t="str">
        <f t="shared" si="234"/>
        <v>0CLOSE</v>
      </c>
      <c r="C2617" s="196"/>
      <c r="D2617" s="193"/>
      <c r="E2617" s="193" t="str">
        <f>IFERROR(VLOOKUP(D2617,Sort!B:C,2,0),"")</f>
        <v/>
      </c>
      <c r="F2617" s="194"/>
      <c r="G2617" s="195" t="str">
        <f t="shared" si="235"/>
        <v/>
      </c>
      <c r="H2617" s="243"/>
      <c r="I2617" s="197"/>
      <c r="J2617" s="243"/>
      <c r="K2617" s="197"/>
      <c r="L2617" s="198" t="str">
        <f t="shared" si="236"/>
        <v/>
      </c>
      <c r="M2617" s="199" t="str">
        <f t="shared" si="237"/>
        <v/>
      </c>
      <c r="N2617" s="200" t="str">
        <f t="shared" si="238"/>
        <v xml:space="preserve"> </v>
      </c>
      <c r="O2617" s="201"/>
      <c r="P2617" s="201"/>
      <c r="Q2617" s="202"/>
      <c r="R2617" s="202"/>
      <c r="S2617" s="202"/>
      <c r="T2617" s="193" t="str">
        <f>IFERROR(VLOOKUP(S2617,Sort!E:F,2,0),"")</f>
        <v/>
      </c>
      <c r="U2617" s="115" t="str">
        <f t="shared" si="239"/>
        <v/>
      </c>
      <c r="V2617" s="202" t="s">
        <v>422</v>
      </c>
      <c r="W2617" s="202"/>
      <c r="X2617" s="202"/>
      <c r="Y2617" s="202"/>
      <c r="Z2617" s="193"/>
      <c r="AA2617" s="193" t="s">
        <v>362</v>
      </c>
      <c r="AB2617" s="203"/>
      <c r="AC2617" s="204" t="str">
        <f t="shared" si="240"/>
        <v>CLOSE</v>
      </c>
      <c r="AD2617" s="47" t="str">
        <f t="array" ref="AD2617">IF(D2617="","",INDEX(HM_Unit!$D$1:$AE$1,MATCH(C2617,HM_Unit!$D$2:$AE$2,0)))</f>
        <v/>
      </c>
      <c r="AE2617" s="46"/>
      <c r="AF2617" s="46"/>
      <c r="AG2617" s="46"/>
      <c r="AH2617" s="46"/>
      <c r="AI2617" s="46"/>
      <c r="AJ2617" s="46"/>
      <c r="AK2617" s="46"/>
    </row>
    <row r="2618" spans="1:37" ht="12" customHeight="1">
      <c r="A2618" s="46" t="str">
        <f>IFERROR(VLOOKUP(D2618,Sort!B:D,3,0),"")</f>
        <v/>
      </c>
      <c r="B2618" s="190" t="str">
        <f t="shared" si="234"/>
        <v>0CLOSE</v>
      </c>
      <c r="C2618" s="196"/>
      <c r="D2618" s="193"/>
      <c r="E2618" s="193" t="str">
        <f>IFERROR(VLOOKUP(D2618,Sort!B:C,2,0),"")</f>
        <v/>
      </c>
      <c r="F2618" s="194"/>
      <c r="G2618" s="195" t="str">
        <f t="shared" si="235"/>
        <v/>
      </c>
      <c r="H2618" s="243"/>
      <c r="I2618" s="197"/>
      <c r="J2618" s="243"/>
      <c r="K2618" s="197"/>
      <c r="L2618" s="198" t="str">
        <f t="shared" si="236"/>
        <v/>
      </c>
      <c r="M2618" s="199" t="str">
        <f t="shared" si="237"/>
        <v/>
      </c>
      <c r="N2618" s="200" t="str">
        <f t="shared" si="238"/>
        <v xml:space="preserve"> </v>
      </c>
      <c r="O2618" s="201"/>
      <c r="P2618" s="201"/>
      <c r="Q2618" s="202"/>
      <c r="R2618" s="202"/>
      <c r="S2618" s="202"/>
      <c r="T2618" s="193" t="str">
        <f>IFERROR(VLOOKUP(S2618,Sort!E:F,2,0),"")</f>
        <v/>
      </c>
      <c r="U2618" s="115" t="str">
        <f t="shared" si="239"/>
        <v/>
      </c>
      <c r="V2618" s="202" t="s">
        <v>422</v>
      </c>
      <c r="W2618" s="202"/>
      <c r="X2618" s="202"/>
      <c r="Y2618" s="202"/>
      <c r="Z2618" s="193"/>
      <c r="AA2618" s="193" t="s">
        <v>362</v>
      </c>
      <c r="AB2618" s="203"/>
      <c r="AC2618" s="204" t="str">
        <f t="shared" si="240"/>
        <v>CLOSE</v>
      </c>
      <c r="AD2618" s="47" t="str">
        <f t="array" ref="AD2618">IF(D2618="","",INDEX(HM_Unit!$D$1:$AE$1,MATCH(C2618,HM_Unit!$D$2:$AE$2,0)))</f>
        <v/>
      </c>
      <c r="AE2618" s="46"/>
      <c r="AF2618" s="46"/>
      <c r="AG2618" s="46"/>
      <c r="AH2618" s="46"/>
      <c r="AI2618" s="46"/>
      <c r="AJ2618" s="46"/>
      <c r="AK2618" s="46"/>
    </row>
    <row r="2619" spans="1:37" ht="12" customHeight="1">
      <c r="A2619" s="46" t="str">
        <f>IFERROR(VLOOKUP(D2619,Sort!B:D,3,0),"")</f>
        <v/>
      </c>
      <c r="B2619" s="190" t="str">
        <f t="shared" si="234"/>
        <v>0CLOSE</v>
      </c>
      <c r="C2619" s="196"/>
      <c r="D2619" s="193"/>
      <c r="E2619" s="193" t="str">
        <f>IFERROR(VLOOKUP(D2619,Sort!B:C,2,0),"")</f>
        <v/>
      </c>
      <c r="F2619" s="194"/>
      <c r="G2619" s="195" t="str">
        <f t="shared" si="235"/>
        <v/>
      </c>
      <c r="H2619" s="243"/>
      <c r="I2619" s="197"/>
      <c r="J2619" s="243"/>
      <c r="K2619" s="197"/>
      <c r="L2619" s="198" t="str">
        <f t="shared" si="236"/>
        <v/>
      </c>
      <c r="M2619" s="199" t="str">
        <f t="shared" si="237"/>
        <v/>
      </c>
      <c r="N2619" s="200" t="str">
        <f t="shared" si="238"/>
        <v xml:space="preserve"> </v>
      </c>
      <c r="O2619" s="201"/>
      <c r="P2619" s="201"/>
      <c r="Q2619" s="202"/>
      <c r="R2619" s="202"/>
      <c r="S2619" s="202"/>
      <c r="T2619" s="193" t="str">
        <f>IFERROR(VLOOKUP(S2619,Sort!E:F,2,0),"")</f>
        <v/>
      </c>
      <c r="U2619" s="115" t="str">
        <f t="shared" si="239"/>
        <v/>
      </c>
      <c r="V2619" s="202" t="s">
        <v>422</v>
      </c>
      <c r="W2619" s="202"/>
      <c r="X2619" s="202"/>
      <c r="Y2619" s="202"/>
      <c r="Z2619" s="193"/>
      <c r="AA2619" s="193" t="s">
        <v>362</v>
      </c>
      <c r="AB2619" s="203"/>
      <c r="AC2619" s="204" t="str">
        <f t="shared" si="240"/>
        <v>CLOSE</v>
      </c>
      <c r="AD2619" s="47" t="str">
        <f t="array" ref="AD2619">IF(D2619="","",INDEX(HM_Unit!$D$1:$AE$1,MATCH(C2619,HM_Unit!$D$2:$AE$2,0)))</f>
        <v/>
      </c>
      <c r="AE2619" s="46"/>
      <c r="AF2619" s="46"/>
      <c r="AG2619" s="46"/>
      <c r="AH2619" s="46"/>
      <c r="AI2619" s="46"/>
      <c r="AJ2619" s="46"/>
      <c r="AK2619" s="46"/>
    </row>
    <row r="2620" spans="1:37" ht="12" customHeight="1">
      <c r="A2620" s="46" t="str">
        <f>IFERROR(VLOOKUP(D2620,Sort!B:D,3,0),"")</f>
        <v/>
      </c>
      <c r="B2620" s="190" t="str">
        <f t="shared" si="234"/>
        <v>0CLOSE</v>
      </c>
      <c r="C2620" s="196"/>
      <c r="D2620" s="193"/>
      <c r="E2620" s="193" t="str">
        <f>IFERROR(VLOOKUP(D2620,Sort!B:C,2,0),"")</f>
        <v/>
      </c>
      <c r="F2620" s="194"/>
      <c r="G2620" s="195" t="str">
        <f t="shared" si="235"/>
        <v/>
      </c>
      <c r="H2620" s="243"/>
      <c r="I2620" s="197"/>
      <c r="J2620" s="243"/>
      <c r="K2620" s="197"/>
      <c r="L2620" s="198" t="str">
        <f t="shared" si="236"/>
        <v/>
      </c>
      <c r="M2620" s="199" t="str">
        <f t="shared" si="237"/>
        <v/>
      </c>
      <c r="N2620" s="200" t="str">
        <f t="shared" si="238"/>
        <v xml:space="preserve"> </v>
      </c>
      <c r="O2620" s="201"/>
      <c r="P2620" s="201"/>
      <c r="Q2620" s="202"/>
      <c r="R2620" s="202"/>
      <c r="S2620" s="202"/>
      <c r="T2620" s="193" t="str">
        <f>IFERROR(VLOOKUP(S2620,Sort!E:F,2,0),"")</f>
        <v/>
      </c>
      <c r="U2620" s="115" t="str">
        <f t="shared" si="239"/>
        <v/>
      </c>
      <c r="V2620" s="202" t="s">
        <v>422</v>
      </c>
      <c r="W2620" s="202"/>
      <c r="X2620" s="202"/>
      <c r="Y2620" s="202"/>
      <c r="Z2620" s="193"/>
      <c r="AA2620" s="193" t="s">
        <v>362</v>
      </c>
      <c r="AB2620" s="203"/>
      <c r="AC2620" s="204" t="str">
        <f t="shared" si="240"/>
        <v>CLOSE</v>
      </c>
      <c r="AD2620" s="47" t="str">
        <f t="array" ref="AD2620">IF(D2620="","",INDEX(HM_Unit!$D$1:$AE$1,MATCH(C2620,HM_Unit!$D$2:$AE$2,0)))</f>
        <v/>
      </c>
      <c r="AE2620" s="46"/>
      <c r="AF2620" s="46"/>
      <c r="AG2620" s="46"/>
      <c r="AH2620" s="46"/>
      <c r="AI2620" s="46"/>
      <c r="AJ2620" s="46"/>
      <c r="AK2620" s="46"/>
    </row>
    <row r="2621" spans="1:37" ht="12" customHeight="1">
      <c r="A2621" s="46" t="str">
        <f>IFERROR(VLOOKUP(D2621,Sort!B:D,3,0),"")</f>
        <v/>
      </c>
      <c r="B2621" s="190" t="str">
        <f t="shared" si="234"/>
        <v>0CLOSE</v>
      </c>
      <c r="C2621" s="196"/>
      <c r="D2621" s="193"/>
      <c r="E2621" s="193" t="str">
        <f>IFERROR(VLOOKUP(D2621,Sort!B:C,2,0),"")</f>
        <v/>
      </c>
      <c r="F2621" s="194"/>
      <c r="G2621" s="195" t="str">
        <f t="shared" si="235"/>
        <v/>
      </c>
      <c r="H2621" s="243"/>
      <c r="I2621" s="197"/>
      <c r="J2621" s="243"/>
      <c r="K2621" s="197"/>
      <c r="L2621" s="198" t="str">
        <f t="shared" si="236"/>
        <v/>
      </c>
      <c r="M2621" s="199" t="str">
        <f t="shared" si="237"/>
        <v/>
      </c>
      <c r="N2621" s="200" t="str">
        <f t="shared" si="238"/>
        <v xml:space="preserve"> </v>
      </c>
      <c r="O2621" s="201"/>
      <c r="P2621" s="201"/>
      <c r="Q2621" s="202"/>
      <c r="R2621" s="202"/>
      <c r="S2621" s="202"/>
      <c r="T2621" s="193" t="str">
        <f>IFERROR(VLOOKUP(S2621,Sort!E:F,2,0),"")</f>
        <v/>
      </c>
      <c r="U2621" s="115" t="str">
        <f t="shared" si="239"/>
        <v/>
      </c>
      <c r="V2621" s="202" t="s">
        <v>422</v>
      </c>
      <c r="W2621" s="202"/>
      <c r="X2621" s="202"/>
      <c r="Y2621" s="202"/>
      <c r="Z2621" s="193"/>
      <c r="AA2621" s="193" t="s">
        <v>362</v>
      </c>
      <c r="AB2621" s="203"/>
      <c r="AC2621" s="204" t="str">
        <f t="shared" si="240"/>
        <v>CLOSE</v>
      </c>
      <c r="AD2621" s="47" t="str">
        <f t="array" ref="AD2621">IF(D2621="","",INDEX(HM_Unit!$D$1:$AE$1,MATCH(C2621,HM_Unit!$D$2:$AE$2,0)))</f>
        <v/>
      </c>
      <c r="AE2621" s="46"/>
      <c r="AF2621" s="46"/>
      <c r="AG2621" s="46"/>
      <c r="AH2621" s="46"/>
      <c r="AI2621" s="46"/>
      <c r="AJ2621" s="46"/>
      <c r="AK2621" s="46"/>
    </row>
    <row r="2622" spans="1:37" ht="12" customHeight="1">
      <c r="A2622" s="46" t="str">
        <f>IFERROR(VLOOKUP(D2622,Sort!B:D,3,0),"")</f>
        <v/>
      </c>
      <c r="B2622" s="190" t="str">
        <f t="shared" si="234"/>
        <v>0CLOSE</v>
      </c>
      <c r="C2622" s="196"/>
      <c r="D2622" s="193"/>
      <c r="E2622" s="193" t="str">
        <f>IFERROR(VLOOKUP(D2622,Sort!B:C,2,0),"")</f>
        <v/>
      </c>
      <c r="F2622" s="194"/>
      <c r="G2622" s="195" t="str">
        <f t="shared" si="235"/>
        <v/>
      </c>
      <c r="H2622" s="243"/>
      <c r="I2622" s="197"/>
      <c r="J2622" s="243"/>
      <c r="K2622" s="197"/>
      <c r="L2622" s="198" t="str">
        <f t="shared" si="236"/>
        <v/>
      </c>
      <c r="M2622" s="199" t="str">
        <f t="shared" si="237"/>
        <v/>
      </c>
      <c r="N2622" s="200" t="str">
        <f t="shared" si="238"/>
        <v xml:space="preserve"> </v>
      </c>
      <c r="O2622" s="201"/>
      <c r="P2622" s="201"/>
      <c r="Q2622" s="202"/>
      <c r="R2622" s="202"/>
      <c r="S2622" s="202"/>
      <c r="T2622" s="193" t="str">
        <f>IFERROR(VLOOKUP(S2622,Sort!E:F,2,0),"")</f>
        <v/>
      </c>
      <c r="U2622" s="115" t="str">
        <f t="shared" si="239"/>
        <v/>
      </c>
      <c r="V2622" s="202" t="s">
        <v>422</v>
      </c>
      <c r="W2622" s="202"/>
      <c r="X2622" s="202"/>
      <c r="Y2622" s="202"/>
      <c r="Z2622" s="193"/>
      <c r="AA2622" s="193" t="s">
        <v>362</v>
      </c>
      <c r="AB2622" s="203"/>
      <c r="AC2622" s="204" t="str">
        <f t="shared" si="240"/>
        <v>CLOSE</v>
      </c>
      <c r="AD2622" s="47" t="str">
        <f t="array" ref="AD2622">IF(D2622="","",INDEX(HM_Unit!$D$1:$AE$1,MATCH(C2622,HM_Unit!$D$2:$AE$2,0)))</f>
        <v/>
      </c>
      <c r="AE2622" s="46"/>
      <c r="AF2622" s="46"/>
      <c r="AG2622" s="46"/>
      <c r="AH2622" s="46"/>
      <c r="AI2622" s="46"/>
      <c r="AJ2622" s="46"/>
      <c r="AK2622" s="46"/>
    </row>
    <row r="2623" spans="1:37" ht="12" customHeight="1">
      <c r="A2623" s="46" t="str">
        <f>IFERROR(VLOOKUP(D2623,Sort!B:D,3,0),"")</f>
        <v/>
      </c>
      <c r="B2623" s="190" t="str">
        <f t="shared" si="234"/>
        <v>0CLOSE</v>
      </c>
      <c r="C2623" s="196"/>
      <c r="D2623" s="193"/>
      <c r="E2623" s="193" t="str">
        <f>IFERROR(VLOOKUP(D2623,Sort!B:C,2,0),"")</f>
        <v/>
      </c>
      <c r="F2623" s="194"/>
      <c r="G2623" s="195" t="str">
        <f t="shared" si="235"/>
        <v/>
      </c>
      <c r="H2623" s="243"/>
      <c r="I2623" s="197"/>
      <c r="J2623" s="243"/>
      <c r="K2623" s="197"/>
      <c r="L2623" s="198" t="str">
        <f t="shared" si="236"/>
        <v/>
      </c>
      <c r="M2623" s="199" t="str">
        <f t="shared" si="237"/>
        <v/>
      </c>
      <c r="N2623" s="200" t="str">
        <f t="shared" si="238"/>
        <v xml:space="preserve"> </v>
      </c>
      <c r="O2623" s="201"/>
      <c r="P2623" s="201"/>
      <c r="Q2623" s="202"/>
      <c r="R2623" s="202"/>
      <c r="S2623" s="202"/>
      <c r="T2623" s="193" t="str">
        <f>IFERROR(VLOOKUP(S2623,Sort!E:F,2,0),"")</f>
        <v/>
      </c>
      <c r="U2623" s="115" t="str">
        <f t="shared" si="239"/>
        <v/>
      </c>
      <c r="V2623" s="202" t="s">
        <v>422</v>
      </c>
      <c r="W2623" s="202"/>
      <c r="X2623" s="202"/>
      <c r="Y2623" s="202"/>
      <c r="Z2623" s="193"/>
      <c r="AA2623" s="193" t="s">
        <v>362</v>
      </c>
      <c r="AB2623" s="203"/>
      <c r="AC2623" s="204" t="str">
        <f t="shared" si="240"/>
        <v>CLOSE</v>
      </c>
      <c r="AD2623" s="47" t="str">
        <f t="array" ref="AD2623">IF(D2623="","",INDEX(HM_Unit!$D$1:$AE$1,MATCH(C2623,HM_Unit!$D$2:$AE$2,0)))</f>
        <v/>
      </c>
      <c r="AE2623" s="46"/>
      <c r="AF2623" s="46"/>
      <c r="AG2623" s="46"/>
      <c r="AH2623" s="46"/>
      <c r="AI2623" s="46"/>
      <c r="AJ2623" s="46"/>
      <c r="AK2623" s="46"/>
    </row>
    <row r="2624" spans="1:37" ht="12" customHeight="1">
      <c r="A2624" s="46" t="str">
        <f>IFERROR(VLOOKUP(D2624,Sort!B:D,3,0),"")</f>
        <v/>
      </c>
      <c r="B2624" s="190" t="str">
        <f t="shared" si="234"/>
        <v>0CLOSE</v>
      </c>
      <c r="C2624" s="196"/>
      <c r="D2624" s="193"/>
      <c r="E2624" s="193" t="str">
        <f>IFERROR(VLOOKUP(D2624,Sort!B:C,2,0),"")</f>
        <v/>
      </c>
      <c r="F2624" s="194"/>
      <c r="G2624" s="195" t="str">
        <f t="shared" si="235"/>
        <v/>
      </c>
      <c r="H2624" s="243"/>
      <c r="I2624" s="197"/>
      <c r="J2624" s="243"/>
      <c r="K2624" s="197"/>
      <c r="L2624" s="198" t="str">
        <f t="shared" si="236"/>
        <v/>
      </c>
      <c r="M2624" s="199" t="str">
        <f t="shared" si="237"/>
        <v/>
      </c>
      <c r="N2624" s="200" t="str">
        <f t="shared" si="238"/>
        <v xml:space="preserve"> </v>
      </c>
      <c r="O2624" s="201"/>
      <c r="P2624" s="201"/>
      <c r="Q2624" s="202"/>
      <c r="R2624" s="202"/>
      <c r="S2624" s="202"/>
      <c r="T2624" s="193" t="str">
        <f>IFERROR(VLOOKUP(S2624,Sort!E:F,2,0),"")</f>
        <v/>
      </c>
      <c r="U2624" s="115" t="str">
        <f t="shared" si="239"/>
        <v/>
      </c>
      <c r="V2624" s="202" t="s">
        <v>422</v>
      </c>
      <c r="W2624" s="202"/>
      <c r="X2624" s="202"/>
      <c r="Y2624" s="202"/>
      <c r="Z2624" s="193"/>
      <c r="AA2624" s="193" t="s">
        <v>362</v>
      </c>
      <c r="AB2624" s="203"/>
      <c r="AC2624" s="204" t="str">
        <f t="shared" si="240"/>
        <v>CLOSE</v>
      </c>
      <c r="AD2624" s="47" t="str">
        <f t="array" ref="AD2624">IF(D2624="","",INDEX(HM_Unit!$D$1:$AE$1,MATCH(C2624,HM_Unit!$D$2:$AE$2,0)))</f>
        <v/>
      </c>
      <c r="AE2624" s="46"/>
      <c r="AF2624" s="46"/>
      <c r="AG2624" s="46"/>
      <c r="AH2624" s="46"/>
      <c r="AI2624" s="46"/>
      <c r="AJ2624" s="46"/>
      <c r="AK2624" s="46"/>
    </row>
    <row r="2625" spans="1:37" ht="12" customHeight="1">
      <c r="A2625" s="46" t="str">
        <f>IFERROR(VLOOKUP(D2625,Sort!B:D,3,0),"")</f>
        <v/>
      </c>
      <c r="B2625" s="190" t="str">
        <f t="shared" si="234"/>
        <v>0CLOSE</v>
      </c>
      <c r="C2625" s="196"/>
      <c r="D2625" s="193"/>
      <c r="E2625" s="193" t="str">
        <f>IFERROR(VLOOKUP(D2625,Sort!B:C,2,0),"")</f>
        <v/>
      </c>
      <c r="F2625" s="194"/>
      <c r="G2625" s="195" t="str">
        <f t="shared" si="235"/>
        <v/>
      </c>
      <c r="H2625" s="243"/>
      <c r="I2625" s="197"/>
      <c r="J2625" s="243"/>
      <c r="K2625" s="197"/>
      <c r="L2625" s="198" t="str">
        <f t="shared" si="236"/>
        <v/>
      </c>
      <c r="M2625" s="199" t="str">
        <f t="shared" si="237"/>
        <v/>
      </c>
      <c r="N2625" s="200" t="str">
        <f t="shared" si="238"/>
        <v xml:space="preserve"> </v>
      </c>
      <c r="O2625" s="201"/>
      <c r="P2625" s="201"/>
      <c r="Q2625" s="202"/>
      <c r="R2625" s="202"/>
      <c r="S2625" s="202"/>
      <c r="T2625" s="193" t="str">
        <f>IFERROR(VLOOKUP(S2625,Sort!E:F,2,0),"")</f>
        <v/>
      </c>
      <c r="U2625" s="115" t="str">
        <f t="shared" si="239"/>
        <v/>
      </c>
      <c r="V2625" s="202" t="s">
        <v>422</v>
      </c>
      <c r="W2625" s="202"/>
      <c r="X2625" s="202"/>
      <c r="Y2625" s="202"/>
      <c r="Z2625" s="193"/>
      <c r="AA2625" s="193" t="s">
        <v>362</v>
      </c>
      <c r="AB2625" s="203"/>
      <c r="AC2625" s="204" t="str">
        <f t="shared" si="240"/>
        <v>CLOSE</v>
      </c>
      <c r="AD2625" s="47" t="str">
        <f t="array" ref="AD2625">IF(D2625="","",INDEX(HM_Unit!$D$1:$AE$1,MATCH(C2625,HM_Unit!$D$2:$AE$2,0)))</f>
        <v/>
      </c>
      <c r="AE2625" s="46"/>
      <c r="AF2625" s="46"/>
      <c r="AG2625" s="46"/>
      <c r="AH2625" s="46"/>
      <c r="AI2625" s="46"/>
      <c r="AJ2625" s="46"/>
      <c r="AK2625" s="46"/>
    </row>
    <row r="2626" spans="1:37" ht="12" customHeight="1">
      <c r="A2626" s="46" t="str">
        <f>IFERROR(VLOOKUP(D2626,Sort!B:D,3,0),"")</f>
        <v/>
      </c>
      <c r="B2626" s="190" t="str">
        <f t="shared" si="234"/>
        <v>0CLOSE</v>
      </c>
      <c r="C2626" s="196"/>
      <c r="D2626" s="193"/>
      <c r="E2626" s="193" t="str">
        <f>IFERROR(VLOOKUP(D2626,Sort!B:C,2,0),"")</f>
        <v/>
      </c>
      <c r="F2626" s="194"/>
      <c r="G2626" s="195" t="str">
        <f t="shared" si="235"/>
        <v/>
      </c>
      <c r="H2626" s="243"/>
      <c r="I2626" s="197"/>
      <c r="J2626" s="243"/>
      <c r="K2626" s="197"/>
      <c r="L2626" s="198" t="str">
        <f t="shared" si="236"/>
        <v/>
      </c>
      <c r="M2626" s="199" t="str">
        <f t="shared" si="237"/>
        <v/>
      </c>
      <c r="N2626" s="200" t="str">
        <f t="shared" si="238"/>
        <v xml:space="preserve"> </v>
      </c>
      <c r="O2626" s="201"/>
      <c r="P2626" s="201"/>
      <c r="Q2626" s="202"/>
      <c r="R2626" s="202"/>
      <c r="S2626" s="202"/>
      <c r="T2626" s="193" t="str">
        <f>IFERROR(VLOOKUP(S2626,Sort!E:F,2,0),"")</f>
        <v/>
      </c>
      <c r="U2626" s="115" t="str">
        <f t="shared" si="239"/>
        <v/>
      </c>
      <c r="V2626" s="202" t="s">
        <v>422</v>
      </c>
      <c r="W2626" s="202"/>
      <c r="X2626" s="202"/>
      <c r="Y2626" s="202"/>
      <c r="Z2626" s="193"/>
      <c r="AA2626" s="193" t="s">
        <v>362</v>
      </c>
      <c r="AB2626" s="203"/>
      <c r="AC2626" s="204" t="str">
        <f t="shared" si="240"/>
        <v>CLOSE</v>
      </c>
      <c r="AD2626" s="47" t="str">
        <f t="array" ref="AD2626">IF(D2626="","",INDEX(HM_Unit!$D$1:$AE$1,MATCH(C2626,HM_Unit!$D$2:$AE$2,0)))</f>
        <v/>
      </c>
      <c r="AE2626" s="46"/>
      <c r="AF2626" s="46"/>
      <c r="AG2626" s="46"/>
      <c r="AH2626" s="46"/>
      <c r="AI2626" s="46"/>
      <c r="AJ2626" s="46"/>
      <c r="AK2626" s="46"/>
    </row>
    <row r="2627" spans="1:37" ht="12" customHeight="1">
      <c r="A2627" s="46" t="str">
        <f>IFERROR(VLOOKUP(D2627,Sort!B:D,3,0),"")</f>
        <v/>
      </c>
      <c r="B2627" s="190" t="str">
        <f t="shared" si="234"/>
        <v>0CLOSE</v>
      </c>
      <c r="C2627" s="196"/>
      <c r="D2627" s="193"/>
      <c r="E2627" s="193" t="str">
        <f>IFERROR(VLOOKUP(D2627,Sort!B:C,2,0),"")</f>
        <v/>
      </c>
      <c r="F2627" s="194"/>
      <c r="G2627" s="195" t="str">
        <f t="shared" si="235"/>
        <v/>
      </c>
      <c r="H2627" s="243"/>
      <c r="I2627" s="197"/>
      <c r="J2627" s="243"/>
      <c r="K2627" s="197"/>
      <c r="L2627" s="198" t="str">
        <f t="shared" si="236"/>
        <v/>
      </c>
      <c r="M2627" s="199" t="str">
        <f t="shared" si="237"/>
        <v/>
      </c>
      <c r="N2627" s="200" t="str">
        <f t="shared" si="238"/>
        <v xml:space="preserve"> </v>
      </c>
      <c r="O2627" s="201"/>
      <c r="P2627" s="201"/>
      <c r="Q2627" s="202"/>
      <c r="R2627" s="202"/>
      <c r="S2627" s="202"/>
      <c r="T2627" s="193" t="str">
        <f>IFERROR(VLOOKUP(S2627,Sort!E:F,2,0),"")</f>
        <v/>
      </c>
      <c r="U2627" s="115" t="str">
        <f t="shared" si="239"/>
        <v/>
      </c>
      <c r="V2627" s="202" t="s">
        <v>422</v>
      </c>
      <c r="W2627" s="202"/>
      <c r="X2627" s="202"/>
      <c r="Y2627" s="202"/>
      <c r="Z2627" s="193"/>
      <c r="AA2627" s="193" t="s">
        <v>362</v>
      </c>
      <c r="AB2627" s="203"/>
      <c r="AC2627" s="204" t="str">
        <f t="shared" si="240"/>
        <v>CLOSE</v>
      </c>
      <c r="AD2627" s="47" t="str">
        <f t="array" ref="AD2627">IF(D2627="","",INDEX(HM_Unit!$D$1:$AE$1,MATCH(C2627,HM_Unit!$D$2:$AE$2,0)))</f>
        <v/>
      </c>
      <c r="AE2627" s="46"/>
      <c r="AF2627" s="46"/>
      <c r="AG2627" s="46"/>
      <c r="AH2627" s="46"/>
      <c r="AI2627" s="46"/>
      <c r="AJ2627" s="46"/>
      <c r="AK2627" s="46"/>
    </row>
    <row r="2628" spans="1:37" ht="12" customHeight="1">
      <c r="A2628" s="46" t="str">
        <f>IFERROR(VLOOKUP(D2628,Sort!B:D,3,0),"")</f>
        <v/>
      </c>
      <c r="B2628" s="190" t="str">
        <f t="shared" si="234"/>
        <v>0CLOSE</v>
      </c>
      <c r="C2628" s="196"/>
      <c r="D2628" s="193"/>
      <c r="E2628" s="193" t="str">
        <f>IFERROR(VLOOKUP(D2628,Sort!B:C,2,0),"")</f>
        <v/>
      </c>
      <c r="F2628" s="194"/>
      <c r="G2628" s="195" t="str">
        <f t="shared" si="235"/>
        <v/>
      </c>
      <c r="H2628" s="243"/>
      <c r="I2628" s="197"/>
      <c r="J2628" s="243"/>
      <c r="K2628" s="197"/>
      <c r="L2628" s="198" t="str">
        <f t="shared" si="236"/>
        <v/>
      </c>
      <c r="M2628" s="199" t="str">
        <f t="shared" si="237"/>
        <v/>
      </c>
      <c r="N2628" s="200" t="str">
        <f t="shared" si="238"/>
        <v xml:space="preserve"> </v>
      </c>
      <c r="O2628" s="201"/>
      <c r="P2628" s="201"/>
      <c r="Q2628" s="202"/>
      <c r="R2628" s="202"/>
      <c r="S2628" s="202"/>
      <c r="T2628" s="193" t="str">
        <f>IFERROR(VLOOKUP(S2628,Sort!E:F,2,0),"")</f>
        <v/>
      </c>
      <c r="U2628" s="115" t="str">
        <f t="shared" si="239"/>
        <v/>
      </c>
      <c r="V2628" s="202" t="s">
        <v>422</v>
      </c>
      <c r="W2628" s="202"/>
      <c r="X2628" s="202"/>
      <c r="Y2628" s="202"/>
      <c r="Z2628" s="193"/>
      <c r="AA2628" s="193" t="s">
        <v>362</v>
      </c>
      <c r="AB2628" s="203"/>
      <c r="AC2628" s="204" t="str">
        <f t="shared" si="240"/>
        <v>CLOSE</v>
      </c>
      <c r="AD2628" s="47" t="str">
        <f t="array" ref="AD2628">IF(D2628="","",INDEX(HM_Unit!$D$1:$AE$1,MATCH(C2628,HM_Unit!$D$2:$AE$2,0)))</f>
        <v/>
      </c>
      <c r="AE2628" s="46"/>
      <c r="AF2628" s="46"/>
      <c r="AG2628" s="46"/>
      <c r="AH2628" s="46"/>
      <c r="AI2628" s="46"/>
      <c r="AJ2628" s="46"/>
      <c r="AK2628" s="46"/>
    </row>
    <row r="2629" spans="1:37" ht="12" customHeight="1">
      <c r="A2629" s="46" t="str">
        <f>IFERROR(VLOOKUP(D2629,Sort!B:D,3,0),"")</f>
        <v/>
      </c>
      <c r="B2629" s="190" t="str">
        <f t="shared" si="234"/>
        <v>0CLOSE</v>
      </c>
      <c r="C2629" s="196"/>
      <c r="D2629" s="193"/>
      <c r="E2629" s="193" t="str">
        <f>IFERROR(VLOOKUP(D2629,Sort!B:C,2,0),"")</f>
        <v/>
      </c>
      <c r="F2629" s="194"/>
      <c r="G2629" s="195" t="str">
        <f t="shared" si="235"/>
        <v/>
      </c>
      <c r="H2629" s="243"/>
      <c r="I2629" s="197"/>
      <c r="J2629" s="243"/>
      <c r="K2629" s="197"/>
      <c r="L2629" s="198" t="str">
        <f t="shared" si="236"/>
        <v/>
      </c>
      <c r="M2629" s="199" t="str">
        <f t="shared" si="237"/>
        <v/>
      </c>
      <c r="N2629" s="200" t="str">
        <f t="shared" si="238"/>
        <v xml:space="preserve"> </v>
      </c>
      <c r="O2629" s="201"/>
      <c r="P2629" s="201"/>
      <c r="Q2629" s="202"/>
      <c r="R2629" s="202"/>
      <c r="S2629" s="202"/>
      <c r="T2629" s="193" t="str">
        <f>IFERROR(VLOOKUP(S2629,Sort!E:F,2,0),"")</f>
        <v/>
      </c>
      <c r="U2629" s="115" t="str">
        <f t="shared" si="239"/>
        <v/>
      </c>
      <c r="V2629" s="202" t="s">
        <v>422</v>
      </c>
      <c r="W2629" s="202"/>
      <c r="X2629" s="202"/>
      <c r="Y2629" s="202"/>
      <c r="Z2629" s="193"/>
      <c r="AA2629" s="193" t="s">
        <v>362</v>
      </c>
      <c r="AB2629" s="203"/>
      <c r="AC2629" s="204" t="str">
        <f t="shared" si="240"/>
        <v>CLOSE</v>
      </c>
      <c r="AD2629" s="47" t="str">
        <f t="array" ref="AD2629">IF(D2629="","",INDEX(HM_Unit!$D$1:$AE$1,MATCH(C2629,HM_Unit!$D$2:$AE$2,0)))</f>
        <v/>
      </c>
      <c r="AE2629" s="46"/>
      <c r="AF2629" s="46"/>
      <c r="AG2629" s="46"/>
      <c r="AH2629" s="46"/>
      <c r="AI2629" s="46"/>
      <c r="AJ2629" s="46"/>
      <c r="AK2629" s="46"/>
    </row>
    <row r="2630" spans="1:37" ht="12" customHeight="1">
      <c r="A2630" s="46" t="str">
        <f>IFERROR(VLOOKUP(D2630,Sort!B:D,3,0),"")</f>
        <v/>
      </c>
      <c r="B2630" s="190" t="str">
        <f t="shared" si="234"/>
        <v>0CLOSE</v>
      </c>
      <c r="C2630" s="196"/>
      <c r="D2630" s="193"/>
      <c r="E2630" s="193" t="str">
        <f>IFERROR(VLOOKUP(D2630,Sort!B:C,2,0),"")</f>
        <v/>
      </c>
      <c r="F2630" s="194"/>
      <c r="G2630" s="195" t="str">
        <f t="shared" si="235"/>
        <v/>
      </c>
      <c r="H2630" s="243"/>
      <c r="I2630" s="197"/>
      <c r="J2630" s="243"/>
      <c r="K2630" s="197"/>
      <c r="L2630" s="198" t="str">
        <f t="shared" si="236"/>
        <v/>
      </c>
      <c r="M2630" s="199" t="str">
        <f t="shared" si="237"/>
        <v/>
      </c>
      <c r="N2630" s="200" t="str">
        <f t="shared" si="238"/>
        <v xml:space="preserve"> </v>
      </c>
      <c r="O2630" s="201"/>
      <c r="P2630" s="201"/>
      <c r="Q2630" s="202"/>
      <c r="R2630" s="202"/>
      <c r="S2630" s="202"/>
      <c r="T2630" s="193" t="str">
        <f>IFERROR(VLOOKUP(S2630,Sort!E:F,2,0),"")</f>
        <v/>
      </c>
      <c r="U2630" s="115" t="str">
        <f t="shared" si="239"/>
        <v/>
      </c>
      <c r="V2630" s="202" t="s">
        <v>422</v>
      </c>
      <c r="W2630" s="202"/>
      <c r="X2630" s="202"/>
      <c r="Y2630" s="202"/>
      <c r="Z2630" s="193"/>
      <c r="AA2630" s="193" t="s">
        <v>362</v>
      </c>
      <c r="AB2630" s="203"/>
      <c r="AC2630" s="204" t="str">
        <f t="shared" si="240"/>
        <v>CLOSE</v>
      </c>
      <c r="AD2630" s="47" t="str">
        <f t="array" ref="AD2630">IF(D2630="","",INDEX(HM_Unit!$D$1:$AE$1,MATCH(C2630,HM_Unit!$D$2:$AE$2,0)))</f>
        <v/>
      </c>
      <c r="AE2630" s="46"/>
      <c r="AF2630" s="46"/>
      <c r="AG2630" s="46"/>
      <c r="AH2630" s="46"/>
      <c r="AI2630" s="46"/>
      <c r="AJ2630" s="46"/>
      <c r="AK2630" s="46"/>
    </row>
    <row r="2631" spans="1:37" ht="12" customHeight="1">
      <c r="A2631" s="46" t="str">
        <f>IFERROR(VLOOKUP(D2631,Sort!B:D,3,0),"")</f>
        <v/>
      </c>
      <c r="B2631" s="190" t="str">
        <f t="shared" si="234"/>
        <v>0CLOSE</v>
      </c>
      <c r="C2631" s="196"/>
      <c r="D2631" s="193"/>
      <c r="E2631" s="193" t="str">
        <f>IFERROR(VLOOKUP(D2631,Sort!B:C,2,0),"")</f>
        <v/>
      </c>
      <c r="F2631" s="194"/>
      <c r="G2631" s="195" t="str">
        <f t="shared" si="235"/>
        <v/>
      </c>
      <c r="H2631" s="243"/>
      <c r="I2631" s="197"/>
      <c r="J2631" s="243"/>
      <c r="K2631" s="197"/>
      <c r="L2631" s="198" t="str">
        <f t="shared" si="236"/>
        <v/>
      </c>
      <c r="M2631" s="199" t="str">
        <f t="shared" si="237"/>
        <v/>
      </c>
      <c r="N2631" s="200" t="str">
        <f t="shared" si="238"/>
        <v xml:space="preserve"> </v>
      </c>
      <c r="O2631" s="201"/>
      <c r="P2631" s="201"/>
      <c r="Q2631" s="202"/>
      <c r="R2631" s="202"/>
      <c r="S2631" s="202"/>
      <c r="T2631" s="193" t="str">
        <f>IFERROR(VLOOKUP(S2631,Sort!E:F,2,0),"")</f>
        <v/>
      </c>
      <c r="U2631" s="115" t="str">
        <f t="shared" si="239"/>
        <v/>
      </c>
      <c r="V2631" s="202" t="s">
        <v>422</v>
      </c>
      <c r="W2631" s="202"/>
      <c r="X2631" s="202"/>
      <c r="Y2631" s="202"/>
      <c r="Z2631" s="193"/>
      <c r="AA2631" s="193" t="s">
        <v>362</v>
      </c>
      <c r="AB2631" s="203"/>
      <c r="AC2631" s="204" t="str">
        <f t="shared" si="240"/>
        <v>CLOSE</v>
      </c>
      <c r="AD2631" s="47" t="str">
        <f t="array" ref="AD2631">IF(D2631="","",INDEX(HM_Unit!$D$1:$AE$1,MATCH(C2631,HM_Unit!$D$2:$AE$2,0)))</f>
        <v/>
      </c>
      <c r="AE2631" s="46"/>
      <c r="AF2631" s="46"/>
      <c r="AG2631" s="46"/>
      <c r="AH2631" s="46"/>
      <c r="AI2631" s="46"/>
      <c r="AJ2631" s="46"/>
      <c r="AK2631" s="46"/>
    </row>
    <row r="2632" spans="1:37" ht="12" customHeight="1">
      <c r="A2632" s="46" t="str">
        <f>IFERROR(VLOOKUP(D2632,Sort!B:D,3,0),"")</f>
        <v/>
      </c>
      <c r="B2632" s="190" t="str">
        <f t="shared" si="234"/>
        <v>0CLOSE</v>
      </c>
      <c r="C2632" s="196"/>
      <c r="D2632" s="193"/>
      <c r="E2632" s="193" t="str">
        <f>IFERROR(VLOOKUP(D2632,Sort!B:C,2,0),"")</f>
        <v/>
      </c>
      <c r="F2632" s="194"/>
      <c r="G2632" s="195" t="str">
        <f t="shared" si="235"/>
        <v/>
      </c>
      <c r="H2632" s="243"/>
      <c r="I2632" s="197"/>
      <c r="J2632" s="243"/>
      <c r="K2632" s="197"/>
      <c r="L2632" s="198" t="str">
        <f t="shared" si="236"/>
        <v/>
      </c>
      <c r="M2632" s="199" t="str">
        <f t="shared" si="237"/>
        <v/>
      </c>
      <c r="N2632" s="200" t="str">
        <f t="shared" si="238"/>
        <v xml:space="preserve"> </v>
      </c>
      <c r="O2632" s="201"/>
      <c r="P2632" s="201"/>
      <c r="Q2632" s="202"/>
      <c r="R2632" s="202"/>
      <c r="S2632" s="202"/>
      <c r="T2632" s="193" t="str">
        <f>IFERROR(VLOOKUP(S2632,Sort!E:F,2,0),"")</f>
        <v/>
      </c>
      <c r="U2632" s="115" t="str">
        <f t="shared" si="239"/>
        <v/>
      </c>
      <c r="V2632" s="202" t="s">
        <v>422</v>
      </c>
      <c r="W2632" s="202"/>
      <c r="X2632" s="202"/>
      <c r="Y2632" s="202"/>
      <c r="Z2632" s="193"/>
      <c r="AA2632" s="193" t="s">
        <v>362</v>
      </c>
      <c r="AB2632" s="203"/>
      <c r="AC2632" s="204" t="str">
        <f t="shared" si="240"/>
        <v>CLOSE</v>
      </c>
      <c r="AD2632" s="47" t="str">
        <f t="array" ref="AD2632">IF(D2632="","",INDEX(HM_Unit!$D$1:$AE$1,MATCH(C2632,HM_Unit!$D$2:$AE$2,0)))</f>
        <v/>
      </c>
      <c r="AE2632" s="46"/>
      <c r="AF2632" s="46"/>
      <c r="AG2632" s="46"/>
      <c r="AH2632" s="46"/>
      <c r="AI2632" s="46"/>
      <c r="AJ2632" s="46"/>
      <c r="AK2632" s="46"/>
    </row>
    <row r="2633" spans="1:37" ht="12" customHeight="1">
      <c r="A2633" s="46" t="str">
        <f>IFERROR(VLOOKUP(D2633,Sort!B:D,3,0),"")</f>
        <v/>
      </c>
      <c r="B2633" s="190" t="str">
        <f t="shared" si="234"/>
        <v>0CLOSE</v>
      </c>
      <c r="C2633" s="196"/>
      <c r="D2633" s="193"/>
      <c r="E2633" s="193" t="str">
        <f>IFERROR(VLOOKUP(D2633,Sort!B:C,2,0),"")</f>
        <v/>
      </c>
      <c r="F2633" s="194"/>
      <c r="G2633" s="195" t="str">
        <f t="shared" si="235"/>
        <v/>
      </c>
      <c r="H2633" s="243"/>
      <c r="I2633" s="197"/>
      <c r="J2633" s="243"/>
      <c r="K2633" s="197"/>
      <c r="L2633" s="198" t="str">
        <f t="shared" si="236"/>
        <v/>
      </c>
      <c r="M2633" s="199" t="str">
        <f t="shared" si="237"/>
        <v/>
      </c>
      <c r="N2633" s="200" t="str">
        <f t="shared" si="238"/>
        <v xml:space="preserve"> </v>
      </c>
      <c r="O2633" s="201"/>
      <c r="P2633" s="201"/>
      <c r="Q2633" s="202"/>
      <c r="R2633" s="202"/>
      <c r="S2633" s="202"/>
      <c r="T2633" s="193" t="str">
        <f>IFERROR(VLOOKUP(S2633,Sort!E:F,2,0),"")</f>
        <v/>
      </c>
      <c r="U2633" s="115" t="str">
        <f t="shared" si="239"/>
        <v/>
      </c>
      <c r="V2633" s="202" t="s">
        <v>422</v>
      </c>
      <c r="W2633" s="202"/>
      <c r="X2633" s="202"/>
      <c r="Y2633" s="202"/>
      <c r="Z2633" s="193"/>
      <c r="AA2633" s="193" t="s">
        <v>362</v>
      </c>
      <c r="AB2633" s="203"/>
      <c r="AC2633" s="204" t="str">
        <f t="shared" si="240"/>
        <v>CLOSE</v>
      </c>
      <c r="AD2633" s="47" t="str">
        <f t="array" ref="AD2633">IF(D2633="","",INDEX(HM_Unit!$D$1:$AE$1,MATCH(C2633,HM_Unit!$D$2:$AE$2,0)))</f>
        <v/>
      </c>
      <c r="AE2633" s="46"/>
      <c r="AF2633" s="46"/>
      <c r="AG2633" s="46"/>
      <c r="AH2633" s="46"/>
      <c r="AI2633" s="46"/>
      <c r="AJ2633" s="46"/>
      <c r="AK2633" s="46"/>
    </row>
    <row r="2634" spans="1:37" ht="12" customHeight="1">
      <c r="A2634" s="46" t="str">
        <f>IFERROR(VLOOKUP(D2634,Sort!B:D,3,0),"")</f>
        <v/>
      </c>
      <c r="B2634" s="190" t="str">
        <f t="shared" si="234"/>
        <v>0CLOSE</v>
      </c>
      <c r="C2634" s="196"/>
      <c r="D2634" s="193"/>
      <c r="E2634" s="193" t="str">
        <f>IFERROR(VLOOKUP(D2634,Sort!B:C,2,0),"")</f>
        <v/>
      </c>
      <c r="F2634" s="194"/>
      <c r="G2634" s="195" t="str">
        <f t="shared" si="235"/>
        <v/>
      </c>
      <c r="H2634" s="243"/>
      <c r="I2634" s="197"/>
      <c r="J2634" s="243"/>
      <c r="K2634" s="197"/>
      <c r="L2634" s="198" t="str">
        <f t="shared" si="236"/>
        <v/>
      </c>
      <c r="M2634" s="199" t="str">
        <f t="shared" si="237"/>
        <v/>
      </c>
      <c r="N2634" s="200" t="str">
        <f t="shared" si="238"/>
        <v xml:space="preserve"> </v>
      </c>
      <c r="O2634" s="201"/>
      <c r="P2634" s="201"/>
      <c r="Q2634" s="202"/>
      <c r="R2634" s="202"/>
      <c r="S2634" s="202"/>
      <c r="T2634" s="193" t="str">
        <f>IFERROR(VLOOKUP(S2634,Sort!E:F,2,0),"")</f>
        <v/>
      </c>
      <c r="U2634" s="115" t="str">
        <f t="shared" si="239"/>
        <v/>
      </c>
      <c r="V2634" s="202" t="s">
        <v>422</v>
      </c>
      <c r="W2634" s="202"/>
      <c r="X2634" s="202"/>
      <c r="Y2634" s="202"/>
      <c r="Z2634" s="193"/>
      <c r="AA2634" s="193" t="s">
        <v>362</v>
      </c>
      <c r="AB2634" s="203"/>
      <c r="AC2634" s="204" t="str">
        <f t="shared" si="240"/>
        <v>CLOSE</v>
      </c>
      <c r="AD2634" s="47" t="str">
        <f t="array" ref="AD2634">IF(D2634="","",INDEX(HM_Unit!$D$1:$AE$1,MATCH(C2634,HM_Unit!$D$2:$AE$2,0)))</f>
        <v/>
      </c>
      <c r="AE2634" s="46"/>
      <c r="AF2634" s="46"/>
      <c r="AG2634" s="46"/>
      <c r="AH2634" s="46"/>
      <c r="AI2634" s="46"/>
      <c r="AJ2634" s="46"/>
      <c r="AK2634" s="46"/>
    </row>
    <row r="2635" spans="1:37" ht="12" customHeight="1">
      <c r="A2635" s="46" t="str">
        <f>IFERROR(VLOOKUP(D2635,Sort!B:D,3,0),"")</f>
        <v/>
      </c>
      <c r="B2635" s="190" t="str">
        <f t="shared" si="234"/>
        <v>0CLOSE</v>
      </c>
      <c r="C2635" s="196"/>
      <c r="D2635" s="193"/>
      <c r="E2635" s="193" t="str">
        <f>IFERROR(VLOOKUP(D2635,Sort!B:C,2,0),"")</f>
        <v/>
      </c>
      <c r="F2635" s="194"/>
      <c r="G2635" s="195" t="str">
        <f t="shared" si="235"/>
        <v/>
      </c>
      <c r="H2635" s="243"/>
      <c r="I2635" s="197"/>
      <c r="J2635" s="243"/>
      <c r="K2635" s="197"/>
      <c r="L2635" s="198" t="str">
        <f t="shared" si="236"/>
        <v/>
      </c>
      <c r="M2635" s="199" t="str">
        <f t="shared" si="237"/>
        <v/>
      </c>
      <c r="N2635" s="200" t="str">
        <f t="shared" si="238"/>
        <v xml:space="preserve"> </v>
      </c>
      <c r="O2635" s="201"/>
      <c r="P2635" s="201"/>
      <c r="Q2635" s="202"/>
      <c r="R2635" s="202"/>
      <c r="S2635" s="202"/>
      <c r="T2635" s="193" t="str">
        <f>IFERROR(VLOOKUP(S2635,Sort!E:F,2,0),"")</f>
        <v/>
      </c>
      <c r="U2635" s="115" t="str">
        <f t="shared" si="239"/>
        <v/>
      </c>
      <c r="V2635" s="202" t="s">
        <v>422</v>
      </c>
      <c r="W2635" s="202"/>
      <c r="X2635" s="202"/>
      <c r="Y2635" s="202"/>
      <c r="Z2635" s="193"/>
      <c r="AA2635" s="193" t="s">
        <v>362</v>
      </c>
      <c r="AB2635" s="203"/>
      <c r="AC2635" s="204" t="str">
        <f t="shared" si="240"/>
        <v>CLOSE</v>
      </c>
      <c r="AD2635" s="47" t="str">
        <f t="array" ref="AD2635">IF(D2635="","",INDEX(HM_Unit!$D$1:$AE$1,MATCH(C2635,HM_Unit!$D$2:$AE$2,0)))</f>
        <v/>
      </c>
      <c r="AE2635" s="46"/>
      <c r="AF2635" s="46"/>
      <c r="AG2635" s="46"/>
      <c r="AH2635" s="46"/>
      <c r="AI2635" s="46"/>
      <c r="AJ2635" s="46"/>
      <c r="AK2635" s="46"/>
    </row>
    <row r="2636" spans="1:37" ht="12" customHeight="1">
      <c r="A2636" s="46" t="str">
        <f>IFERROR(VLOOKUP(D2636,Sort!B:D,3,0),"")</f>
        <v/>
      </c>
      <c r="B2636" s="190" t="str">
        <f t="shared" si="234"/>
        <v>0CLOSE</v>
      </c>
      <c r="C2636" s="196"/>
      <c r="D2636" s="193"/>
      <c r="E2636" s="193" t="str">
        <f>IFERROR(VLOOKUP(D2636,Sort!B:C,2,0),"")</f>
        <v/>
      </c>
      <c r="F2636" s="194"/>
      <c r="G2636" s="195" t="str">
        <f t="shared" si="235"/>
        <v/>
      </c>
      <c r="H2636" s="243"/>
      <c r="I2636" s="197"/>
      <c r="J2636" s="243"/>
      <c r="K2636" s="197"/>
      <c r="L2636" s="198" t="str">
        <f t="shared" si="236"/>
        <v/>
      </c>
      <c r="M2636" s="199" t="str">
        <f t="shared" si="237"/>
        <v/>
      </c>
      <c r="N2636" s="200" t="str">
        <f t="shared" si="238"/>
        <v xml:space="preserve"> </v>
      </c>
      <c r="O2636" s="201"/>
      <c r="P2636" s="201"/>
      <c r="Q2636" s="202"/>
      <c r="R2636" s="202"/>
      <c r="S2636" s="202"/>
      <c r="T2636" s="193" t="str">
        <f>IFERROR(VLOOKUP(S2636,Sort!E:F,2,0),"")</f>
        <v/>
      </c>
      <c r="U2636" s="115" t="str">
        <f t="shared" si="239"/>
        <v/>
      </c>
      <c r="V2636" s="202" t="s">
        <v>422</v>
      </c>
      <c r="W2636" s="202"/>
      <c r="X2636" s="202"/>
      <c r="Y2636" s="202"/>
      <c r="Z2636" s="193"/>
      <c r="AA2636" s="193" t="s">
        <v>362</v>
      </c>
      <c r="AB2636" s="203"/>
      <c r="AC2636" s="204" t="str">
        <f t="shared" si="240"/>
        <v>CLOSE</v>
      </c>
      <c r="AD2636" s="47" t="str">
        <f t="array" ref="AD2636">IF(D2636="","",INDEX(HM_Unit!$D$1:$AE$1,MATCH(C2636,HM_Unit!$D$2:$AE$2,0)))</f>
        <v/>
      </c>
      <c r="AE2636" s="46"/>
      <c r="AF2636" s="46"/>
      <c r="AG2636" s="46"/>
      <c r="AH2636" s="46"/>
      <c r="AI2636" s="46"/>
      <c r="AJ2636" s="46"/>
      <c r="AK2636" s="46"/>
    </row>
    <row r="2637" spans="1:37" ht="12" customHeight="1">
      <c r="A2637" s="46" t="str">
        <f>IFERROR(VLOOKUP(D2637,Sort!B:D,3,0),"")</f>
        <v/>
      </c>
      <c r="B2637" s="190" t="str">
        <f t="shared" si="234"/>
        <v>0CLOSE</v>
      </c>
      <c r="C2637" s="196"/>
      <c r="D2637" s="193"/>
      <c r="E2637" s="193" t="str">
        <f>IFERROR(VLOOKUP(D2637,Sort!B:C,2,0),"")</f>
        <v/>
      </c>
      <c r="F2637" s="194"/>
      <c r="G2637" s="195" t="str">
        <f t="shared" si="235"/>
        <v/>
      </c>
      <c r="H2637" s="243"/>
      <c r="I2637" s="197"/>
      <c r="J2637" s="243"/>
      <c r="K2637" s="197"/>
      <c r="L2637" s="198" t="str">
        <f t="shared" si="236"/>
        <v/>
      </c>
      <c r="M2637" s="199" t="str">
        <f t="shared" si="237"/>
        <v/>
      </c>
      <c r="N2637" s="200" t="str">
        <f t="shared" si="238"/>
        <v xml:space="preserve"> </v>
      </c>
      <c r="O2637" s="201"/>
      <c r="P2637" s="201"/>
      <c r="Q2637" s="202"/>
      <c r="R2637" s="202"/>
      <c r="S2637" s="202"/>
      <c r="T2637" s="193" t="str">
        <f>IFERROR(VLOOKUP(S2637,Sort!E:F,2,0),"")</f>
        <v/>
      </c>
      <c r="U2637" s="115" t="str">
        <f t="shared" si="239"/>
        <v/>
      </c>
      <c r="V2637" s="202" t="s">
        <v>422</v>
      </c>
      <c r="W2637" s="202"/>
      <c r="X2637" s="202"/>
      <c r="Y2637" s="202"/>
      <c r="Z2637" s="193"/>
      <c r="AA2637" s="193" t="s">
        <v>362</v>
      </c>
      <c r="AB2637" s="203"/>
      <c r="AC2637" s="204" t="str">
        <f t="shared" si="240"/>
        <v>CLOSE</v>
      </c>
      <c r="AD2637" s="47" t="str">
        <f t="array" ref="AD2637">IF(D2637="","",INDEX(HM_Unit!$D$1:$AE$1,MATCH(C2637,HM_Unit!$D$2:$AE$2,0)))</f>
        <v/>
      </c>
      <c r="AE2637" s="46"/>
      <c r="AF2637" s="46"/>
      <c r="AG2637" s="46"/>
      <c r="AH2637" s="46"/>
      <c r="AI2637" s="46"/>
      <c r="AJ2637" s="46"/>
      <c r="AK2637" s="46"/>
    </row>
    <row r="2638" spans="1:37" ht="12" customHeight="1">
      <c r="A2638" s="46" t="str">
        <f>IFERROR(VLOOKUP(D2638,Sort!B:D,3,0),"")</f>
        <v/>
      </c>
      <c r="B2638" s="190" t="str">
        <f t="shared" si="234"/>
        <v>0CLOSE</v>
      </c>
      <c r="C2638" s="196"/>
      <c r="D2638" s="193"/>
      <c r="E2638" s="193" t="str">
        <f>IFERROR(VLOOKUP(D2638,Sort!B:C,2,0),"")</f>
        <v/>
      </c>
      <c r="F2638" s="194"/>
      <c r="G2638" s="195" t="str">
        <f t="shared" si="235"/>
        <v/>
      </c>
      <c r="H2638" s="243"/>
      <c r="I2638" s="197"/>
      <c r="J2638" s="243"/>
      <c r="K2638" s="197"/>
      <c r="L2638" s="198" t="str">
        <f t="shared" si="236"/>
        <v/>
      </c>
      <c r="M2638" s="199" t="str">
        <f t="shared" si="237"/>
        <v/>
      </c>
      <c r="N2638" s="200" t="str">
        <f t="shared" si="238"/>
        <v xml:space="preserve"> </v>
      </c>
      <c r="O2638" s="201"/>
      <c r="P2638" s="201"/>
      <c r="Q2638" s="202"/>
      <c r="R2638" s="202"/>
      <c r="S2638" s="202"/>
      <c r="T2638" s="193" t="str">
        <f>IFERROR(VLOOKUP(S2638,Sort!E:F,2,0),"")</f>
        <v/>
      </c>
      <c r="U2638" s="115" t="str">
        <f t="shared" si="239"/>
        <v/>
      </c>
      <c r="V2638" s="202" t="s">
        <v>422</v>
      </c>
      <c r="W2638" s="202"/>
      <c r="X2638" s="202"/>
      <c r="Y2638" s="202"/>
      <c r="Z2638" s="193"/>
      <c r="AA2638" s="193" t="s">
        <v>362</v>
      </c>
      <c r="AB2638" s="203"/>
      <c r="AC2638" s="204" t="str">
        <f t="shared" si="240"/>
        <v>CLOSE</v>
      </c>
      <c r="AD2638" s="47" t="str">
        <f t="array" ref="AD2638">IF(D2638="","",INDEX(HM_Unit!$D$1:$AE$1,MATCH(C2638,HM_Unit!$D$2:$AE$2,0)))</f>
        <v/>
      </c>
      <c r="AE2638" s="46"/>
      <c r="AF2638" s="46"/>
      <c r="AG2638" s="46"/>
      <c r="AH2638" s="46"/>
      <c r="AI2638" s="46"/>
      <c r="AJ2638" s="46"/>
      <c r="AK2638" s="46"/>
    </row>
    <row r="2639" spans="1:37" ht="12" customHeight="1">
      <c r="A2639" s="46" t="str">
        <f>IFERROR(VLOOKUP(D2639,Sort!B:D,3,0),"")</f>
        <v/>
      </c>
      <c r="B2639" s="190" t="str">
        <f t="shared" si="234"/>
        <v>0CLOSE</v>
      </c>
      <c r="C2639" s="196"/>
      <c r="D2639" s="193"/>
      <c r="E2639" s="193" t="str">
        <f>IFERROR(VLOOKUP(D2639,Sort!B:C,2,0),"")</f>
        <v/>
      </c>
      <c r="F2639" s="194"/>
      <c r="G2639" s="195" t="str">
        <f t="shared" si="235"/>
        <v/>
      </c>
      <c r="H2639" s="243"/>
      <c r="I2639" s="197"/>
      <c r="J2639" s="243"/>
      <c r="K2639" s="197"/>
      <c r="L2639" s="198" t="str">
        <f t="shared" si="236"/>
        <v/>
      </c>
      <c r="M2639" s="199" t="str">
        <f t="shared" si="237"/>
        <v/>
      </c>
      <c r="N2639" s="200" t="str">
        <f t="shared" si="238"/>
        <v xml:space="preserve"> </v>
      </c>
      <c r="O2639" s="201"/>
      <c r="P2639" s="201"/>
      <c r="Q2639" s="202"/>
      <c r="R2639" s="202"/>
      <c r="S2639" s="202"/>
      <c r="T2639" s="193" t="str">
        <f>IFERROR(VLOOKUP(S2639,Sort!E:F,2,0),"")</f>
        <v/>
      </c>
      <c r="U2639" s="115" t="str">
        <f t="shared" si="239"/>
        <v/>
      </c>
      <c r="V2639" s="202" t="s">
        <v>422</v>
      </c>
      <c r="W2639" s="202"/>
      <c r="X2639" s="202"/>
      <c r="Y2639" s="202"/>
      <c r="Z2639" s="193"/>
      <c r="AA2639" s="193" t="s">
        <v>362</v>
      </c>
      <c r="AB2639" s="203"/>
      <c r="AC2639" s="204" t="str">
        <f t="shared" si="240"/>
        <v>CLOSE</v>
      </c>
      <c r="AD2639" s="47" t="str">
        <f t="array" ref="AD2639">IF(D2639="","",INDEX(HM_Unit!$D$1:$AE$1,MATCH(C2639,HM_Unit!$D$2:$AE$2,0)))</f>
        <v/>
      </c>
      <c r="AE2639" s="46"/>
      <c r="AF2639" s="46"/>
      <c r="AG2639" s="46"/>
      <c r="AH2639" s="46"/>
      <c r="AI2639" s="46"/>
      <c r="AJ2639" s="46"/>
      <c r="AK2639" s="46"/>
    </row>
    <row r="2640" spans="1:37" ht="12" customHeight="1">
      <c r="A2640" s="46" t="str">
        <f>IFERROR(VLOOKUP(D2640,Sort!B:D,3,0),"")</f>
        <v/>
      </c>
      <c r="B2640" s="190" t="str">
        <f t="shared" si="234"/>
        <v>0CLOSE</v>
      </c>
      <c r="C2640" s="196"/>
      <c r="D2640" s="193"/>
      <c r="E2640" s="193" t="str">
        <f>IFERROR(VLOOKUP(D2640,Sort!B:C,2,0),"")</f>
        <v/>
      </c>
      <c r="F2640" s="194"/>
      <c r="G2640" s="195" t="str">
        <f t="shared" si="235"/>
        <v/>
      </c>
      <c r="H2640" s="243"/>
      <c r="I2640" s="197"/>
      <c r="J2640" s="243"/>
      <c r="K2640" s="197"/>
      <c r="L2640" s="198" t="str">
        <f t="shared" si="236"/>
        <v/>
      </c>
      <c r="M2640" s="199" t="str">
        <f t="shared" si="237"/>
        <v/>
      </c>
      <c r="N2640" s="200" t="str">
        <f t="shared" si="238"/>
        <v xml:space="preserve"> </v>
      </c>
      <c r="O2640" s="201"/>
      <c r="P2640" s="201"/>
      <c r="Q2640" s="202"/>
      <c r="R2640" s="202"/>
      <c r="S2640" s="202"/>
      <c r="T2640" s="193" t="str">
        <f>IFERROR(VLOOKUP(S2640,Sort!E:F,2,0),"")</f>
        <v/>
      </c>
      <c r="U2640" s="115" t="str">
        <f t="shared" si="239"/>
        <v/>
      </c>
      <c r="V2640" s="202" t="s">
        <v>422</v>
      </c>
      <c r="W2640" s="202"/>
      <c r="X2640" s="202"/>
      <c r="Y2640" s="202"/>
      <c r="Z2640" s="193"/>
      <c r="AA2640" s="193" t="s">
        <v>362</v>
      </c>
      <c r="AB2640" s="203"/>
      <c r="AC2640" s="204" t="str">
        <f t="shared" si="240"/>
        <v>CLOSE</v>
      </c>
      <c r="AD2640" s="47" t="str">
        <f t="array" ref="AD2640">IF(D2640="","",INDEX(HM_Unit!$D$1:$AE$1,MATCH(C2640,HM_Unit!$D$2:$AE$2,0)))</f>
        <v/>
      </c>
      <c r="AE2640" s="46"/>
      <c r="AF2640" s="46"/>
      <c r="AG2640" s="46"/>
      <c r="AH2640" s="46"/>
      <c r="AI2640" s="46"/>
      <c r="AJ2640" s="46"/>
      <c r="AK2640" s="46"/>
    </row>
    <row r="2641" spans="1:37" ht="12" customHeight="1">
      <c r="A2641" s="46" t="str">
        <f>IFERROR(VLOOKUP(D2641,Sort!B:D,3,0),"")</f>
        <v/>
      </c>
      <c r="B2641" s="190" t="str">
        <f t="shared" si="234"/>
        <v>0CLOSE</v>
      </c>
      <c r="C2641" s="196"/>
      <c r="D2641" s="193"/>
      <c r="E2641" s="193" t="str">
        <f>IFERROR(VLOOKUP(D2641,Sort!B:C,2,0),"")</f>
        <v/>
      </c>
      <c r="F2641" s="194"/>
      <c r="G2641" s="195" t="str">
        <f t="shared" si="235"/>
        <v/>
      </c>
      <c r="H2641" s="243"/>
      <c r="I2641" s="197"/>
      <c r="J2641" s="243"/>
      <c r="K2641" s="197"/>
      <c r="L2641" s="198" t="str">
        <f t="shared" si="236"/>
        <v/>
      </c>
      <c r="M2641" s="199" t="str">
        <f t="shared" si="237"/>
        <v/>
      </c>
      <c r="N2641" s="200" t="str">
        <f t="shared" si="238"/>
        <v xml:space="preserve"> </v>
      </c>
      <c r="O2641" s="201"/>
      <c r="P2641" s="201"/>
      <c r="Q2641" s="202"/>
      <c r="R2641" s="202"/>
      <c r="S2641" s="202"/>
      <c r="T2641" s="193" t="str">
        <f>IFERROR(VLOOKUP(S2641,Sort!E:F,2,0),"")</f>
        <v/>
      </c>
      <c r="U2641" s="115" t="str">
        <f t="shared" si="239"/>
        <v/>
      </c>
      <c r="V2641" s="202" t="s">
        <v>422</v>
      </c>
      <c r="W2641" s="202"/>
      <c r="X2641" s="202"/>
      <c r="Y2641" s="202"/>
      <c r="Z2641" s="193"/>
      <c r="AA2641" s="193" t="s">
        <v>362</v>
      </c>
      <c r="AB2641" s="203"/>
      <c r="AC2641" s="204" t="str">
        <f t="shared" si="240"/>
        <v>CLOSE</v>
      </c>
      <c r="AD2641" s="47" t="str">
        <f t="array" ref="AD2641">IF(D2641="","",INDEX(HM_Unit!$D$1:$AE$1,MATCH(C2641,HM_Unit!$D$2:$AE$2,0)))</f>
        <v/>
      </c>
      <c r="AE2641" s="46"/>
      <c r="AF2641" s="46"/>
      <c r="AG2641" s="46"/>
      <c r="AH2641" s="46"/>
      <c r="AI2641" s="46"/>
      <c r="AJ2641" s="46"/>
      <c r="AK2641" s="46"/>
    </row>
    <row r="2642" spans="1:37" ht="12" customHeight="1">
      <c r="A2642" s="46" t="str">
        <f>IFERROR(VLOOKUP(D2642,Sort!B:D,3,0),"")</f>
        <v/>
      </c>
      <c r="B2642" s="190" t="str">
        <f t="shared" si="234"/>
        <v>0CLOSE</v>
      </c>
      <c r="C2642" s="196"/>
      <c r="D2642" s="193"/>
      <c r="E2642" s="193" t="str">
        <f>IFERROR(VLOOKUP(D2642,Sort!B:C,2,0),"")</f>
        <v/>
      </c>
      <c r="F2642" s="194"/>
      <c r="G2642" s="195" t="str">
        <f t="shared" si="235"/>
        <v/>
      </c>
      <c r="H2642" s="243"/>
      <c r="I2642" s="197"/>
      <c r="J2642" s="243"/>
      <c r="K2642" s="197"/>
      <c r="L2642" s="198" t="str">
        <f t="shared" si="236"/>
        <v/>
      </c>
      <c r="M2642" s="199" t="str">
        <f t="shared" si="237"/>
        <v/>
      </c>
      <c r="N2642" s="200" t="str">
        <f t="shared" si="238"/>
        <v xml:space="preserve"> </v>
      </c>
      <c r="O2642" s="201"/>
      <c r="P2642" s="201"/>
      <c r="Q2642" s="202"/>
      <c r="R2642" s="202"/>
      <c r="S2642" s="202"/>
      <c r="T2642" s="193" t="str">
        <f>IFERROR(VLOOKUP(S2642,Sort!E:F,2,0),"")</f>
        <v/>
      </c>
      <c r="U2642" s="115" t="str">
        <f t="shared" si="239"/>
        <v/>
      </c>
      <c r="V2642" s="202" t="s">
        <v>422</v>
      </c>
      <c r="W2642" s="202"/>
      <c r="X2642" s="202"/>
      <c r="Y2642" s="202"/>
      <c r="Z2642" s="193"/>
      <c r="AA2642" s="193" t="s">
        <v>362</v>
      </c>
      <c r="AB2642" s="203"/>
      <c r="AC2642" s="204" t="str">
        <f t="shared" si="240"/>
        <v>CLOSE</v>
      </c>
      <c r="AD2642" s="47" t="str">
        <f t="array" ref="AD2642">IF(D2642="","",INDEX(HM_Unit!$D$1:$AE$1,MATCH(C2642,HM_Unit!$D$2:$AE$2,0)))</f>
        <v/>
      </c>
      <c r="AE2642" s="46"/>
      <c r="AF2642" s="46"/>
      <c r="AG2642" s="46"/>
      <c r="AH2642" s="46"/>
      <c r="AI2642" s="46"/>
      <c r="AJ2642" s="46"/>
      <c r="AK2642" s="46"/>
    </row>
    <row r="2643" spans="1:37" ht="12" customHeight="1">
      <c r="A2643" s="46" t="str">
        <f>IFERROR(VLOOKUP(D2643,Sort!B:D,3,0),"")</f>
        <v/>
      </c>
      <c r="B2643" s="190" t="str">
        <f t="shared" si="234"/>
        <v>0CLOSE</v>
      </c>
      <c r="C2643" s="196"/>
      <c r="D2643" s="193"/>
      <c r="E2643" s="193" t="str">
        <f>IFERROR(VLOOKUP(D2643,Sort!B:C,2,0),"")</f>
        <v/>
      </c>
      <c r="F2643" s="194"/>
      <c r="G2643" s="195" t="str">
        <f t="shared" si="235"/>
        <v/>
      </c>
      <c r="H2643" s="243"/>
      <c r="I2643" s="197"/>
      <c r="J2643" s="243"/>
      <c r="K2643" s="197"/>
      <c r="L2643" s="198" t="str">
        <f t="shared" si="236"/>
        <v/>
      </c>
      <c r="M2643" s="199" t="str">
        <f t="shared" si="237"/>
        <v/>
      </c>
      <c r="N2643" s="200" t="str">
        <f t="shared" si="238"/>
        <v xml:space="preserve"> </v>
      </c>
      <c r="O2643" s="201"/>
      <c r="P2643" s="201"/>
      <c r="Q2643" s="202"/>
      <c r="R2643" s="202"/>
      <c r="S2643" s="202"/>
      <c r="T2643" s="193" t="str">
        <f>IFERROR(VLOOKUP(S2643,Sort!E:F,2,0),"")</f>
        <v/>
      </c>
      <c r="U2643" s="115" t="str">
        <f t="shared" si="239"/>
        <v/>
      </c>
      <c r="V2643" s="202" t="s">
        <v>422</v>
      </c>
      <c r="W2643" s="202"/>
      <c r="X2643" s="202"/>
      <c r="Y2643" s="202"/>
      <c r="Z2643" s="193"/>
      <c r="AA2643" s="193" t="s">
        <v>362</v>
      </c>
      <c r="AB2643" s="203"/>
      <c r="AC2643" s="204" t="str">
        <f t="shared" si="240"/>
        <v>CLOSE</v>
      </c>
      <c r="AD2643" s="47" t="str">
        <f t="array" ref="AD2643">IF(D2643="","",INDEX(HM_Unit!$D$1:$AE$1,MATCH(C2643,HM_Unit!$D$2:$AE$2,0)))</f>
        <v/>
      </c>
      <c r="AE2643" s="46"/>
      <c r="AF2643" s="46"/>
      <c r="AG2643" s="46"/>
      <c r="AH2643" s="46"/>
      <c r="AI2643" s="46"/>
      <c r="AJ2643" s="46"/>
      <c r="AK2643" s="46"/>
    </row>
    <row r="2644" spans="1:37" ht="12" customHeight="1">
      <c r="A2644" s="46" t="str">
        <f>IFERROR(VLOOKUP(D2644,Sort!B:D,3,0),"")</f>
        <v/>
      </c>
      <c r="B2644" s="190" t="str">
        <f t="shared" si="234"/>
        <v>0CLOSE</v>
      </c>
      <c r="C2644" s="196"/>
      <c r="D2644" s="193"/>
      <c r="E2644" s="193" t="str">
        <f>IFERROR(VLOOKUP(D2644,Sort!B:C,2,0),"")</f>
        <v/>
      </c>
      <c r="F2644" s="194"/>
      <c r="G2644" s="195" t="str">
        <f t="shared" si="235"/>
        <v/>
      </c>
      <c r="H2644" s="243"/>
      <c r="I2644" s="197"/>
      <c r="J2644" s="243"/>
      <c r="K2644" s="197"/>
      <c r="L2644" s="198" t="str">
        <f t="shared" si="236"/>
        <v/>
      </c>
      <c r="M2644" s="199" t="str">
        <f t="shared" si="237"/>
        <v/>
      </c>
      <c r="N2644" s="200" t="str">
        <f t="shared" si="238"/>
        <v xml:space="preserve"> </v>
      </c>
      <c r="O2644" s="201"/>
      <c r="P2644" s="201"/>
      <c r="Q2644" s="202"/>
      <c r="R2644" s="202"/>
      <c r="S2644" s="202"/>
      <c r="T2644" s="193" t="str">
        <f>IFERROR(VLOOKUP(S2644,Sort!E:F,2,0),"")</f>
        <v/>
      </c>
      <c r="U2644" s="115" t="str">
        <f t="shared" si="239"/>
        <v/>
      </c>
      <c r="V2644" s="202" t="s">
        <v>422</v>
      </c>
      <c r="W2644" s="202"/>
      <c r="X2644" s="202"/>
      <c r="Y2644" s="202"/>
      <c r="Z2644" s="193"/>
      <c r="AA2644" s="193" t="s">
        <v>362</v>
      </c>
      <c r="AB2644" s="203"/>
      <c r="AC2644" s="204" t="str">
        <f t="shared" si="240"/>
        <v>CLOSE</v>
      </c>
      <c r="AD2644" s="47" t="str">
        <f t="array" ref="AD2644">IF(D2644="","",INDEX(HM_Unit!$D$1:$AE$1,MATCH(C2644,HM_Unit!$D$2:$AE$2,0)))</f>
        <v/>
      </c>
      <c r="AE2644" s="46"/>
      <c r="AF2644" s="46"/>
      <c r="AG2644" s="46"/>
      <c r="AH2644" s="46"/>
      <c r="AI2644" s="46"/>
      <c r="AJ2644" s="46"/>
      <c r="AK2644" s="46"/>
    </row>
    <row r="2645" spans="1:37" ht="12" customHeight="1">
      <c r="A2645" s="46" t="str">
        <f>IFERROR(VLOOKUP(D2645,Sort!B:D,3,0),"")</f>
        <v/>
      </c>
      <c r="B2645" s="190" t="str">
        <f t="shared" si="234"/>
        <v>0CLOSE</v>
      </c>
      <c r="C2645" s="196"/>
      <c r="D2645" s="193"/>
      <c r="E2645" s="193" t="str">
        <f>IFERROR(VLOOKUP(D2645,Sort!B:C,2,0),"")</f>
        <v/>
      </c>
      <c r="F2645" s="194"/>
      <c r="G2645" s="195" t="str">
        <f t="shared" si="235"/>
        <v/>
      </c>
      <c r="H2645" s="243"/>
      <c r="I2645" s="197"/>
      <c r="J2645" s="243"/>
      <c r="K2645" s="197"/>
      <c r="L2645" s="198" t="str">
        <f t="shared" si="236"/>
        <v/>
      </c>
      <c r="M2645" s="199" t="str">
        <f t="shared" si="237"/>
        <v/>
      </c>
      <c r="N2645" s="200" t="str">
        <f t="shared" si="238"/>
        <v xml:space="preserve"> </v>
      </c>
      <c r="O2645" s="201"/>
      <c r="P2645" s="201"/>
      <c r="Q2645" s="202"/>
      <c r="R2645" s="202"/>
      <c r="S2645" s="202"/>
      <c r="T2645" s="193" t="str">
        <f>IFERROR(VLOOKUP(S2645,Sort!E:F,2,0),"")</f>
        <v/>
      </c>
      <c r="U2645" s="115" t="str">
        <f t="shared" si="239"/>
        <v/>
      </c>
      <c r="V2645" s="202" t="s">
        <v>422</v>
      </c>
      <c r="W2645" s="202"/>
      <c r="X2645" s="202"/>
      <c r="Y2645" s="202"/>
      <c r="Z2645" s="193"/>
      <c r="AA2645" s="193" t="s">
        <v>362</v>
      </c>
      <c r="AB2645" s="203"/>
      <c r="AC2645" s="204" t="str">
        <f t="shared" si="240"/>
        <v>CLOSE</v>
      </c>
      <c r="AD2645" s="47" t="str">
        <f t="array" ref="AD2645">IF(D2645="","",INDEX(HM_Unit!$D$1:$AE$1,MATCH(C2645,HM_Unit!$D$2:$AE$2,0)))</f>
        <v/>
      </c>
      <c r="AE2645" s="46"/>
      <c r="AF2645" s="46"/>
      <c r="AG2645" s="46"/>
      <c r="AH2645" s="46"/>
      <c r="AI2645" s="46"/>
      <c r="AJ2645" s="46"/>
      <c r="AK2645" s="46"/>
    </row>
    <row r="2646" spans="1:37" ht="12" customHeight="1">
      <c r="A2646" s="46" t="str">
        <f>IFERROR(VLOOKUP(D2646,Sort!B:D,3,0),"")</f>
        <v/>
      </c>
      <c r="B2646" s="190" t="str">
        <f t="shared" si="234"/>
        <v>0CLOSE</v>
      </c>
      <c r="C2646" s="196"/>
      <c r="D2646" s="193"/>
      <c r="E2646" s="193" t="str">
        <f>IFERROR(VLOOKUP(D2646,Sort!B:C,2,0),"")</f>
        <v/>
      </c>
      <c r="F2646" s="194"/>
      <c r="G2646" s="195" t="str">
        <f t="shared" si="235"/>
        <v/>
      </c>
      <c r="H2646" s="243"/>
      <c r="I2646" s="197"/>
      <c r="J2646" s="243"/>
      <c r="K2646" s="197"/>
      <c r="L2646" s="198" t="str">
        <f t="shared" si="236"/>
        <v/>
      </c>
      <c r="M2646" s="199" t="str">
        <f t="shared" si="237"/>
        <v/>
      </c>
      <c r="N2646" s="200" t="str">
        <f t="shared" si="238"/>
        <v xml:space="preserve"> </v>
      </c>
      <c r="O2646" s="201"/>
      <c r="P2646" s="201"/>
      <c r="Q2646" s="202"/>
      <c r="R2646" s="202"/>
      <c r="S2646" s="202"/>
      <c r="T2646" s="193" t="str">
        <f>IFERROR(VLOOKUP(S2646,Sort!E:F,2,0),"")</f>
        <v/>
      </c>
      <c r="U2646" s="115" t="str">
        <f t="shared" si="239"/>
        <v/>
      </c>
      <c r="V2646" s="202" t="s">
        <v>422</v>
      </c>
      <c r="W2646" s="202"/>
      <c r="X2646" s="202"/>
      <c r="Y2646" s="202"/>
      <c r="Z2646" s="193"/>
      <c r="AA2646" s="193" t="s">
        <v>362</v>
      </c>
      <c r="AB2646" s="203"/>
      <c r="AC2646" s="204" t="str">
        <f t="shared" si="240"/>
        <v>CLOSE</v>
      </c>
      <c r="AD2646" s="47" t="str">
        <f t="array" ref="AD2646">IF(D2646="","",INDEX(HM_Unit!$D$1:$AE$1,MATCH(C2646,HM_Unit!$D$2:$AE$2,0)))</f>
        <v/>
      </c>
      <c r="AE2646" s="46"/>
      <c r="AF2646" s="46"/>
      <c r="AG2646" s="46"/>
      <c r="AH2646" s="46"/>
      <c r="AI2646" s="46"/>
      <c r="AJ2646" s="46"/>
      <c r="AK2646" s="46"/>
    </row>
    <row r="2647" spans="1:37" ht="12" customHeight="1">
      <c r="A2647" s="46" t="str">
        <f>IFERROR(VLOOKUP(D2647,Sort!B:D,3,0),"")</f>
        <v/>
      </c>
      <c r="B2647" s="190" t="str">
        <f t="shared" si="234"/>
        <v>0CLOSE</v>
      </c>
      <c r="C2647" s="196"/>
      <c r="D2647" s="193"/>
      <c r="E2647" s="193" t="str">
        <f>IFERROR(VLOOKUP(D2647,Sort!B:C,2,0),"")</f>
        <v/>
      </c>
      <c r="F2647" s="194"/>
      <c r="G2647" s="195" t="str">
        <f t="shared" si="235"/>
        <v/>
      </c>
      <c r="H2647" s="243"/>
      <c r="I2647" s="197"/>
      <c r="J2647" s="243"/>
      <c r="K2647" s="197"/>
      <c r="L2647" s="198" t="str">
        <f t="shared" si="236"/>
        <v/>
      </c>
      <c r="M2647" s="199" t="str">
        <f t="shared" si="237"/>
        <v/>
      </c>
      <c r="N2647" s="200" t="str">
        <f t="shared" si="238"/>
        <v xml:space="preserve"> </v>
      </c>
      <c r="O2647" s="201"/>
      <c r="P2647" s="201"/>
      <c r="Q2647" s="202"/>
      <c r="R2647" s="202"/>
      <c r="S2647" s="202"/>
      <c r="T2647" s="193" t="str">
        <f>IFERROR(VLOOKUP(S2647,Sort!E:F,2,0),"")</f>
        <v/>
      </c>
      <c r="U2647" s="115" t="str">
        <f t="shared" si="239"/>
        <v/>
      </c>
      <c r="V2647" s="202" t="s">
        <v>422</v>
      </c>
      <c r="W2647" s="202"/>
      <c r="X2647" s="202"/>
      <c r="Y2647" s="202"/>
      <c r="Z2647" s="193"/>
      <c r="AA2647" s="193" t="s">
        <v>362</v>
      </c>
      <c r="AB2647" s="203"/>
      <c r="AC2647" s="204" t="str">
        <f t="shared" si="240"/>
        <v>CLOSE</v>
      </c>
      <c r="AD2647" s="47" t="str">
        <f t="array" ref="AD2647">IF(D2647="","",INDEX(HM_Unit!$D$1:$AE$1,MATCH(C2647,HM_Unit!$D$2:$AE$2,0)))</f>
        <v/>
      </c>
      <c r="AE2647" s="46"/>
      <c r="AF2647" s="46"/>
      <c r="AG2647" s="46"/>
      <c r="AH2647" s="46"/>
      <c r="AI2647" s="46"/>
      <c r="AJ2647" s="46"/>
      <c r="AK2647" s="46"/>
    </row>
    <row r="2648" spans="1:37" ht="12" customHeight="1">
      <c r="A2648" s="46" t="str">
        <f>IFERROR(VLOOKUP(D2648,Sort!B:D,3,0),"")</f>
        <v/>
      </c>
      <c r="B2648" s="190" t="str">
        <f t="shared" si="234"/>
        <v>0CLOSE</v>
      </c>
      <c r="C2648" s="196"/>
      <c r="D2648" s="193"/>
      <c r="E2648" s="193" t="str">
        <f>IFERROR(VLOOKUP(D2648,Sort!B:C,2,0),"")</f>
        <v/>
      </c>
      <c r="F2648" s="194"/>
      <c r="G2648" s="195" t="str">
        <f t="shared" si="235"/>
        <v/>
      </c>
      <c r="H2648" s="243"/>
      <c r="I2648" s="197"/>
      <c r="J2648" s="243"/>
      <c r="K2648" s="197"/>
      <c r="L2648" s="198" t="str">
        <f t="shared" si="236"/>
        <v/>
      </c>
      <c r="M2648" s="199" t="str">
        <f t="shared" si="237"/>
        <v/>
      </c>
      <c r="N2648" s="200" t="str">
        <f t="shared" si="238"/>
        <v xml:space="preserve"> </v>
      </c>
      <c r="O2648" s="201"/>
      <c r="P2648" s="201"/>
      <c r="Q2648" s="202"/>
      <c r="R2648" s="202"/>
      <c r="S2648" s="202"/>
      <c r="T2648" s="193" t="str">
        <f>IFERROR(VLOOKUP(S2648,Sort!E:F,2,0),"")</f>
        <v/>
      </c>
      <c r="U2648" s="115" t="str">
        <f t="shared" si="239"/>
        <v/>
      </c>
      <c r="V2648" s="202" t="s">
        <v>422</v>
      </c>
      <c r="W2648" s="202"/>
      <c r="X2648" s="202"/>
      <c r="Y2648" s="202"/>
      <c r="Z2648" s="193"/>
      <c r="AA2648" s="193" t="s">
        <v>362</v>
      </c>
      <c r="AB2648" s="203"/>
      <c r="AC2648" s="204" t="str">
        <f t="shared" si="240"/>
        <v>CLOSE</v>
      </c>
      <c r="AD2648" s="47" t="str">
        <f t="array" ref="AD2648">IF(D2648="","",INDEX(HM_Unit!$D$1:$AE$1,MATCH(C2648,HM_Unit!$D$2:$AE$2,0)))</f>
        <v/>
      </c>
      <c r="AE2648" s="46"/>
      <c r="AF2648" s="46"/>
      <c r="AG2648" s="46"/>
      <c r="AH2648" s="46"/>
      <c r="AI2648" s="46"/>
      <c r="AJ2648" s="46"/>
      <c r="AK2648" s="46"/>
    </row>
    <row r="2649" spans="1:37" ht="12" customHeight="1">
      <c r="A2649" s="46" t="str">
        <f>IFERROR(VLOOKUP(D2649,Sort!B:D,3,0),"")</f>
        <v/>
      </c>
      <c r="B2649" s="190" t="str">
        <f t="shared" si="234"/>
        <v>0CLOSE</v>
      </c>
      <c r="C2649" s="196"/>
      <c r="D2649" s="193"/>
      <c r="E2649" s="193" t="str">
        <f>IFERROR(VLOOKUP(D2649,Sort!B:C,2,0),"")</f>
        <v/>
      </c>
      <c r="F2649" s="194"/>
      <c r="G2649" s="195" t="str">
        <f t="shared" si="235"/>
        <v/>
      </c>
      <c r="H2649" s="243"/>
      <c r="I2649" s="197"/>
      <c r="J2649" s="243"/>
      <c r="K2649" s="197"/>
      <c r="L2649" s="198" t="str">
        <f t="shared" si="236"/>
        <v/>
      </c>
      <c r="M2649" s="199" t="str">
        <f t="shared" si="237"/>
        <v/>
      </c>
      <c r="N2649" s="200" t="str">
        <f t="shared" si="238"/>
        <v xml:space="preserve"> </v>
      </c>
      <c r="O2649" s="201"/>
      <c r="P2649" s="201"/>
      <c r="Q2649" s="202"/>
      <c r="R2649" s="202"/>
      <c r="S2649" s="202"/>
      <c r="T2649" s="193" t="str">
        <f>IFERROR(VLOOKUP(S2649,Sort!E:F,2,0),"")</f>
        <v/>
      </c>
      <c r="U2649" s="115" t="str">
        <f t="shared" si="239"/>
        <v/>
      </c>
      <c r="V2649" s="202" t="s">
        <v>422</v>
      </c>
      <c r="W2649" s="202"/>
      <c r="X2649" s="202"/>
      <c r="Y2649" s="202"/>
      <c r="Z2649" s="193"/>
      <c r="AA2649" s="193" t="s">
        <v>362</v>
      </c>
      <c r="AB2649" s="203"/>
      <c r="AC2649" s="204" t="str">
        <f t="shared" si="240"/>
        <v>CLOSE</v>
      </c>
      <c r="AD2649" s="47" t="str">
        <f t="array" ref="AD2649">IF(D2649="","",INDEX(HM_Unit!$D$1:$AE$1,MATCH(C2649,HM_Unit!$D$2:$AE$2,0)))</f>
        <v/>
      </c>
      <c r="AE2649" s="46"/>
      <c r="AF2649" s="46"/>
      <c r="AG2649" s="46"/>
      <c r="AH2649" s="46"/>
      <c r="AI2649" s="46"/>
      <c r="AJ2649" s="46"/>
      <c r="AK2649" s="46"/>
    </row>
    <row r="2650" spans="1:37" ht="12" customHeight="1">
      <c r="A2650" s="46" t="str">
        <f>IFERROR(VLOOKUP(D2650,Sort!B:D,3,0),"")</f>
        <v/>
      </c>
      <c r="B2650" s="190" t="str">
        <f t="shared" si="234"/>
        <v>0CLOSE</v>
      </c>
      <c r="C2650" s="196"/>
      <c r="D2650" s="193"/>
      <c r="E2650" s="193" t="str">
        <f>IFERROR(VLOOKUP(D2650,Sort!B:C,2,0),"")</f>
        <v/>
      </c>
      <c r="F2650" s="194"/>
      <c r="G2650" s="195" t="str">
        <f t="shared" si="235"/>
        <v/>
      </c>
      <c r="H2650" s="243"/>
      <c r="I2650" s="197"/>
      <c r="J2650" s="243"/>
      <c r="K2650" s="197"/>
      <c r="L2650" s="198" t="str">
        <f t="shared" si="236"/>
        <v/>
      </c>
      <c r="M2650" s="199" t="str">
        <f t="shared" si="237"/>
        <v/>
      </c>
      <c r="N2650" s="200" t="str">
        <f t="shared" si="238"/>
        <v xml:space="preserve"> </v>
      </c>
      <c r="O2650" s="201"/>
      <c r="P2650" s="201"/>
      <c r="Q2650" s="202"/>
      <c r="R2650" s="202"/>
      <c r="S2650" s="202"/>
      <c r="T2650" s="193" t="str">
        <f>IFERROR(VLOOKUP(S2650,Sort!E:F,2,0),"")</f>
        <v/>
      </c>
      <c r="U2650" s="115" t="str">
        <f t="shared" si="239"/>
        <v/>
      </c>
      <c r="V2650" s="202" t="s">
        <v>422</v>
      </c>
      <c r="W2650" s="202"/>
      <c r="X2650" s="202"/>
      <c r="Y2650" s="202"/>
      <c r="Z2650" s="193"/>
      <c r="AA2650" s="193" t="s">
        <v>362</v>
      </c>
      <c r="AB2650" s="203"/>
      <c r="AC2650" s="204" t="str">
        <f t="shared" si="240"/>
        <v>CLOSE</v>
      </c>
      <c r="AD2650" s="47" t="str">
        <f t="array" ref="AD2650">IF(D2650="","",INDEX(HM_Unit!$D$1:$AE$1,MATCH(C2650,HM_Unit!$D$2:$AE$2,0)))</f>
        <v/>
      </c>
      <c r="AE2650" s="46"/>
      <c r="AF2650" s="46"/>
      <c r="AG2650" s="46"/>
      <c r="AH2650" s="46"/>
      <c r="AI2650" s="46"/>
      <c r="AJ2650" s="46"/>
      <c r="AK2650" s="46"/>
    </row>
    <row r="2651" spans="1:37" ht="12" customHeight="1">
      <c r="A2651" s="46" t="str">
        <f>IFERROR(VLOOKUP(D2651,Sort!B:D,3,0),"")</f>
        <v/>
      </c>
      <c r="B2651" s="190" t="str">
        <f t="shared" si="234"/>
        <v>0CLOSE</v>
      </c>
      <c r="C2651" s="196"/>
      <c r="D2651" s="193"/>
      <c r="E2651" s="193" t="str">
        <f>IFERROR(VLOOKUP(D2651,Sort!B:C,2,0),"")</f>
        <v/>
      </c>
      <c r="F2651" s="194"/>
      <c r="G2651" s="195" t="str">
        <f t="shared" si="235"/>
        <v/>
      </c>
      <c r="H2651" s="243"/>
      <c r="I2651" s="197"/>
      <c r="J2651" s="243"/>
      <c r="K2651" s="197"/>
      <c r="L2651" s="198" t="str">
        <f t="shared" si="236"/>
        <v/>
      </c>
      <c r="M2651" s="199" t="str">
        <f t="shared" si="237"/>
        <v/>
      </c>
      <c r="N2651" s="200" t="str">
        <f t="shared" si="238"/>
        <v xml:space="preserve"> </v>
      </c>
      <c r="O2651" s="201"/>
      <c r="P2651" s="201"/>
      <c r="Q2651" s="202"/>
      <c r="R2651" s="202"/>
      <c r="S2651" s="202"/>
      <c r="T2651" s="193" t="str">
        <f>IFERROR(VLOOKUP(S2651,Sort!E:F,2,0),"")</f>
        <v/>
      </c>
      <c r="U2651" s="115" t="str">
        <f t="shared" si="239"/>
        <v/>
      </c>
      <c r="V2651" s="202" t="s">
        <v>422</v>
      </c>
      <c r="W2651" s="202"/>
      <c r="X2651" s="202"/>
      <c r="Y2651" s="202"/>
      <c r="Z2651" s="193"/>
      <c r="AA2651" s="193" t="s">
        <v>362</v>
      </c>
      <c r="AB2651" s="203"/>
      <c r="AC2651" s="204" t="str">
        <f t="shared" si="240"/>
        <v>CLOSE</v>
      </c>
      <c r="AD2651" s="47" t="str">
        <f t="array" ref="AD2651">IF(D2651="","",INDEX(HM_Unit!$D$1:$AE$1,MATCH(C2651,HM_Unit!$D$2:$AE$2,0)))</f>
        <v/>
      </c>
      <c r="AE2651" s="46"/>
      <c r="AF2651" s="46"/>
      <c r="AG2651" s="46"/>
      <c r="AH2651" s="46"/>
      <c r="AI2651" s="46"/>
      <c r="AJ2651" s="46"/>
      <c r="AK2651" s="46"/>
    </row>
    <row r="2652" spans="1:37" ht="12" customHeight="1">
      <c r="A2652" s="46" t="str">
        <f>IFERROR(VLOOKUP(D2652,Sort!B:D,3,0),"")</f>
        <v/>
      </c>
      <c r="B2652" s="190" t="str">
        <f t="shared" si="234"/>
        <v>0CLOSE</v>
      </c>
      <c r="C2652" s="196"/>
      <c r="D2652" s="193"/>
      <c r="E2652" s="193" t="str">
        <f>IFERROR(VLOOKUP(D2652,Sort!B:C,2,0),"")</f>
        <v/>
      </c>
      <c r="F2652" s="194"/>
      <c r="G2652" s="195" t="str">
        <f t="shared" si="235"/>
        <v/>
      </c>
      <c r="H2652" s="243"/>
      <c r="I2652" s="197"/>
      <c r="J2652" s="243"/>
      <c r="K2652" s="197"/>
      <c r="L2652" s="198" t="str">
        <f t="shared" si="236"/>
        <v/>
      </c>
      <c r="M2652" s="199" t="str">
        <f t="shared" si="237"/>
        <v/>
      </c>
      <c r="N2652" s="200" t="str">
        <f t="shared" si="238"/>
        <v xml:space="preserve"> </v>
      </c>
      <c r="O2652" s="201"/>
      <c r="P2652" s="201"/>
      <c r="Q2652" s="202"/>
      <c r="R2652" s="202"/>
      <c r="S2652" s="202"/>
      <c r="T2652" s="193" t="str">
        <f>IFERROR(VLOOKUP(S2652,Sort!E:F,2,0),"")</f>
        <v/>
      </c>
      <c r="U2652" s="115" t="str">
        <f t="shared" si="239"/>
        <v/>
      </c>
      <c r="V2652" s="202" t="s">
        <v>422</v>
      </c>
      <c r="W2652" s="202"/>
      <c r="X2652" s="202"/>
      <c r="Y2652" s="202"/>
      <c r="Z2652" s="193"/>
      <c r="AA2652" s="193" t="s">
        <v>362</v>
      </c>
      <c r="AB2652" s="203"/>
      <c r="AC2652" s="204" t="str">
        <f t="shared" si="240"/>
        <v>CLOSE</v>
      </c>
      <c r="AD2652" s="47" t="str">
        <f t="array" ref="AD2652">IF(D2652="","",INDEX(HM_Unit!$D$1:$AE$1,MATCH(C2652,HM_Unit!$D$2:$AE$2,0)))</f>
        <v/>
      </c>
      <c r="AE2652" s="46"/>
      <c r="AF2652" s="46"/>
      <c r="AG2652" s="46"/>
      <c r="AH2652" s="46"/>
      <c r="AI2652" s="46"/>
      <c r="AJ2652" s="46"/>
      <c r="AK2652" s="46"/>
    </row>
    <row r="2653" spans="1:37" ht="12" customHeight="1">
      <c r="A2653" s="46" t="str">
        <f>IFERROR(VLOOKUP(D2653,Sort!B:D,3,0),"")</f>
        <v/>
      </c>
      <c r="B2653" s="190" t="str">
        <f t="shared" si="234"/>
        <v>0CLOSE</v>
      </c>
      <c r="C2653" s="196"/>
      <c r="D2653" s="193"/>
      <c r="E2653" s="193" t="str">
        <f>IFERROR(VLOOKUP(D2653,Sort!B:C,2,0),"")</f>
        <v/>
      </c>
      <c r="F2653" s="194"/>
      <c r="G2653" s="195" t="str">
        <f t="shared" si="235"/>
        <v/>
      </c>
      <c r="H2653" s="243"/>
      <c r="I2653" s="197"/>
      <c r="J2653" s="243"/>
      <c r="K2653" s="197"/>
      <c r="L2653" s="198" t="str">
        <f t="shared" si="236"/>
        <v/>
      </c>
      <c r="M2653" s="199" t="str">
        <f t="shared" si="237"/>
        <v/>
      </c>
      <c r="N2653" s="200" t="str">
        <f t="shared" si="238"/>
        <v xml:space="preserve"> </v>
      </c>
      <c r="O2653" s="201"/>
      <c r="P2653" s="201"/>
      <c r="Q2653" s="202"/>
      <c r="R2653" s="202"/>
      <c r="S2653" s="202"/>
      <c r="T2653" s="193" t="str">
        <f>IFERROR(VLOOKUP(S2653,Sort!E:F,2,0),"")</f>
        <v/>
      </c>
      <c r="U2653" s="115" t="str">
        <f t="shared" si="239"/>
        <v/>
      </c>
      <c r="V2653" s="202" t="s">
        <v>422</v>
      </c>
      <c r="W2653" s="202"/>
      <c r="X2653" s="202"/>
      <c r="Y2653" s="202"/>
      <c r="Z2653" s="193"/>
      <c r="AA2653" s="193" t="s">
        <v>362</v>
      </c>
      <c r="AB2653" s="203"/>
      <c r="AC2653" s="204" t="str">
        <f t="shared" si="240"/>
        <v>CLOSE</v>
      </c>
      <c r="AD2653" s="47" t="str">
        <f t="array" ref="AD2653">IF(D2653="","",INDEX(HM_Unit!$D$1:$AE$1,MATCH(C2653,HM_Unit!$D$2:$AE$2,0)))</f>
        <v/>
      </c>
      <c r="AE2653" s="46"/>
      <c r="AF2653" s="46"/>
      <c r="AG2653" s="46"/>
      <c r="AH2653" s="46"/>
      <c r="AI2653" s="46"/>
      <c r="AJ2653" s="46"/>
      <c r="AK2653" s="46"/>
    </row>
    <row r="2654" spans="1:37" ht="12" customHeight="1">
      <c r="A2654" s="46" t="str">
        <f>IFERROR(VLOOKUP(D2654,Sort!B:D,3,0),"")</f>
        <v/>
      </c>
      <c r="B2654" s="190" t="str">
        <f t="shared" si="234"/>
        <v>0CLOSE</v>
      </c>
      <c r="C2654" s="196"/>
      <c r="D2654" s="193"/>
      <c r="E2654" s="193" t="str">
        <f>IFERROR(VLOOKUP(D2654,Sort!B:C,2,0),"")</f>
        <v/>
      </c>
      <c r="F2654" s="194"/>
      <c r="G2654" s="195" t="str">
        <f t="shared" si="235"/>
        <v/>
      </c>
      <c r="H2654" s="243"/>
      <c r="I2654" s="197"/>
      <c r="J2654" s="243"/>
      <c r="K2654" s="197"/>
      <c r="L2654" s="198" t="str">
        <f t="shared" si="236"/>
        <v/>
      </c>
      <c r="M2654" s="199" t="str">
        <f t="shared" si="237"/>
        <v/>
      </c>
      <c r="N2654" s="200" t="str">
        <f t="shared" si="238"/>
        <v xml:space="preserve"> </v>
      </c>
      <c r="O2654" s="201"/>
      <c r="P2654" s="201"/>
      <c r="Q2654" s="202"/>
      <c r="R2654" s="202"/>
      <c r="S2654" s="202"/>
      <c r="T2654" s="193" t="str">
        <f>IFERROR(VLOOKUP(S2654,Sort!E:F,2,0),"")</f>
        <v/>
      </c>
      <c r="U2654" s="115" t="str">
        <f t="shared" si="239"/>
        <v/>
      </c>
      <c r="V2654" s="202" t="s">
        <v>422</v>
      </c>
      <c r="W2654" s="202"/>
      <c r="X2654" s="202"/>
      <c r="Y2654" s="202"/>
      <c r="Z2654" s="193"/>
      <c r="AA2654" s="193" t="s">
        <v>362</v>
      </c>
      <c r="AB2654" s="203"/>
      <c r="AC2654" s="204" t="str">
        <f t="shared" si="240"/>
        <v>CLOSE</v>
      </c>
      <c r="AD2654" s="47" t="str">
        <f t="array" ref="AD2654">IF(D2654="","",INDEX(HM_Unit!$D$1:$AE$1,MATCH(C2654,HM_Unit!$D$2:$AE$2,0)))</f>
        <v/>
      </c>
      <c r="AE2654" s="46"/>
      <c r="AF2654" s="46"/>
      <c r="AG2654" s="46"/>
      <c r="AH2654" s="46"/>
      <c r="AI2654" s="46"/>
      <c r="AJ2654" s="46"/>
      <c r="AK2654" s="46"/>
    </row>
    <row r="2655" spans="1:37" ht="12" customHeight="1">
      <c r="A2655" s="46" t="str">
        <f>IFERROR(VLOOKUP(D2655,Sort!B:D,3,0),"")</f>
        <v/>
      </c>
      <c r="B2655" s="190" t="str">
        <f t="shared" si="234"/>
        <v>0CLOSE</v>
      </c>
      <c r="C2655" s="196"/>
      <c r="D2655" s="193"/>
      <c r="E2655" s="193" t="str">
        <f>IFERROR(VLOOKUP(D2655,Sort!B:C,2,0),"")</f>
        <v/>
      </c>
      <c r="F2655" s="194"/>
      <c r="G2655" s="195" t="str">
        <f t="shared" si="235"/>
        <v/>
      </c>
      <c r="H2655" s="243"/>
      <c r="I2655" s="197"/>
      <c r="J2655" s="243"/>
      <c r="K2655" s="197"/>
      <c r="L2655" s="198" t="str">
        <f t="shared" si="236"/>
        <v/>
      </c>
      <c r="M2655" s="199" t="str">
        <f t="shared" si="237"/>
        <v/>
      </c>
      <c r="N2655" s="200" t="str">
        <f t="shared" si="238"/>
        <v xml:space="preserve"> </v>
      </c>
      <c r="O2655" s="201"/>
      <c r="P2655" s="201"/>
      <c r="Q2655" s="202"/>
      <c r="R2655" s="202"/>
      <c r="S2655" s="202"/>
      <c r="T2655" s="193" t="str">
        <f>IFERROR(VLOOKUP(S2655,Sort!E:F,2,0),"")</f>
        <v/>
      </c>
      <c r="U2655" s="115" t="str">
        <f t="shared" si="239"/>
        <v/>
      </c>
      <c r="V2655" s="202" t="s">
        <v>422</v>
      </c>
      <c r="W2655" s="202"/>
      <c r="X2655" s="202"/>
      <c r="Y2655" s="202"/>
      <c r="Z2655" s="193"/>
      <c r="AA2655" s="193" t="s">
        <v>362</v>
      </c>
      <c r="AB2655" s="203"/>
      <c r="AC2655" s="204" t="str">
        <f t="shared" si="240"/>
        <v>CLOSE</v>
      </c>
      <c r="AD2655" s="47" t="str">
        <f t="array" ref="AD2655">IF(D2655="","",INDEX(HM_Unit!$D$1:$AE$1,MATCH(C2655,HM_Unit!$D$2:$AE$2,0)))</f>
        <v/>
      </c>
      <c r="AE2655" s="46"/>
      <c r="AF2655" s="46"/>
      <c r="AG2655" s="46"/>
      <c r="AH2655" s="46"/>
      <c r="AI2655" s="46"/>
      <c r="AJ2655" s="46"/>
      <c r="AK2655" s="46"/>
    </row>
    <row r="2656" spans="1:37" ht="12" customHeight="1">
      <c r="A2656" s="46" t="str">
        <f>IFERROR(VLOOKUP(D2656,Sort!B:D,3,0),"")</f>
        <v/>
      </c>
      <c r="B2656" s="190" t="str">
        <f t="shared" si="234"/>
        <v>0CLOSE</v>
      </c>
      <c r="C2656" s="196"/>
      <c r="D2656" s="193"/>
      <c r="E2656" s="193" t="str">
        <f>IFERROR(VLOOKUP(D2656,Sort!B:C,2,0),"")</f>
        <v/>
      </c>
      <c r="F2656" s="194"/>
      <c r="G2656" s="195" t="str">
        <f t="shared" si="235"/>
        <v/>
      </c>
      <c r="H2656" s="243"/>
      <c r="I2656" s="197"/>
      <c r="J2656" s="243"/>
      <c r="K2656" s="197"/>
      <c r="L2656" s="198" t="str">
        <f t="shared" si="236"/>
        <v/>
      </c>
      <c r="M2656" s="199" t="str">
        <f t="shared" si="237"/>
        <v/>
      </c>
      <c r="N2656" s="200" t="str">
        <f t="shared" si="238"/>
        <v xml:space="preserve"> </v>
      </c>
      <c r="O2656" s="201"/>
      <c r="P2656" s="201"/>
      <c r="Q2656" s="202"/>
      <c r="R2656" s="202"/>
      <c r="S2656" s="202"/>
      <c r="T2656" s="193" t="str">
        <f>IFERROR(VLOOKUP(S2656,Sort!E:F,2,0),"")</f>
        <v/>
      </c>
      <c r="U2656" s="115" t="str">
        <f t="shared" si="239"/>
        <v/>
      </c>
      <c r="V2656" s="202" t="s">
        <v>422</v>
      </c>
      <c r="W2656" s="202"/>
      <c r="X2656" s="202"/>
      <c r="Y2656" s="202"/>
      <c r="Z2656" s="193"/>
      <c r="AA2656" s="193" t="s">
        <v>362</v>
      </c>
      <c r="AB2656" s="203"/>
      <c r="AC2656" s="204" t="str">
        <f t="shared" si="240"/>
        <v>CLOSE</v>
      </c>
      <c r="AD2656" s="47" t="str">
        <f t="array" ref="AD2656">IF(D2656="","",INDEX(HM_Unit!$D$1:$AE$1,MATCH(C2656,HM_Unit!$D$2:$AE$2,0)))</f>
        <v/>
      </c>
      <c r="AE2656" s="46"/>
      <c r="AF2656" s="46"/>
      <c r="AG2656" s="46"/>
      <c r="AH2656" s="46"/>
      <c r="AI2656" s="46"/>
      <c r="AJ2656" s="46"/>
      <c r="AK2656" s="46"/>
    </row>
    <row r="2657" spans="1:37" ht="12" customHeight="1">
      <c r="A2657" s="46" t="str">
        <f>IFERROR(VLOOKUP(D2657,Sort!B:D,3,0),"")</f>
        <v/>
      </c>
      <c r="B2657" s="190" t="str">
        <f t="shared" si="234"/>
        <v>0CLOSE</v>
      </c>
      <c r="C2657" s="196"/>
      <c r="D2657" s="193"/>
      <c r="E2657" s="193" t="str">
        <f>IFERROR(VLOOKUP(D2657,Sort!B:C,2,0),"")</f>
        <v/>
      </c>
      <c r="F2657" s="194"/>
      <c r="G2657" s="195" t="str">
        <f t="shared" si="235"/>
        <v/>
      </c>
      <c r="H2657" s="243"/>
      <c r="I2657" s="197"/>
      <c r="J2657" s="243"/>
      <c r="K2657" s="197"/>
      <c r="L2657" s="198" t="str">
        <f t="shared" si="236"/>
        <v/>
      </c>
      <c r="M2657" s="199" t="str">
        <f t="shared" si="237"/>
        <v/>
      </c>
      <c r="N2657" s="200" t="str">
        <f t="shared" si="238"/>
        <v xml:space="preserve"> </v>
      </c>
      <c r="O2657" s="201"/>
      <c r="P2657" s="201"/>
      <c r="Q2657" s="202"/>
      <c r="R2657" s="202"/>
      <c r="S2657" s="202"/>
      <c r="T2657" s="193" t="str">
        <f>IFERROR(VLOOKUP(S2657,Sort!E:F,2,0),"")</f>
        <v/>
      </c>
      <c r="U2657" s="115" t="str">
        <f t="shared" si="239"/>
        <v/>
      </c>
      <c r="V2657" s="202" t="s">
        <v>422</v>
      </c>
      <c r="W2657" s="202"/>
      <c r="X2657" s="202"/>
      <c r="Y2657" s="202"/>
      <c r="Z2657" s="193"/>
      <c r="AA2657" s="193" t="s">
        <v>362</v>
      </c>
      <c r="AB2657" s="203"/>
      <c r="AC2657" s="204" t="str">
        <f t="shared" si="240"/>
        <v>CLOSE</v>
      </c>
      <c r="AD2657" s="47" t="str">
        <f t="array" ref="AD2657">IF(D2657="","",INDEX(HM_Unit!$D$1:$AE$1,MATCH(C2657,HM_Unit!$D$2:$AE$2,0)))</f>
        <v/>
      </c>
      <c r="AE2657" s="46"/>
      <c r="AF2657" s="46"/>
      <c r="AG2657" s="46"/>
      <c r="AH2657" s="46"/>
      <c r="AI2657" s="46"/>
      <c r="AJ2657" s="46"/>
      <c r="AK2657" s="46"/>
    </row>
    <row r="2658" spans="1:37" ht="12" customHeight="1">
      <c r="A2658" s="46" t="str">
        <f>IFERROR(VLOOKUP(D2658,Sort!B:D,3,0),"")</f>
        <v/>
      </c>
      <c r="B2658" s="190" t="str">
        <f t="shared" si="234"/>
        <v>0CLOSE</v>
      </c>
      <c r="C2658" s="196"/>
      <c r="D2658" s="193"/>
      <c r="E2658" s="193" t="str">
        <f>IFERROR(VLOOKUP(D2658,Sort!B:C,2,0),"")</f>
        <v/>
      </c>
      <c r="F2658" s="194"/>
      <c r="G2658" s="195" t="str">
        <f t="shared" si="235"/>
        <v/>
      </c>
      <c r="H2658" s="243"/>
      <c r="I2658" s="197"/>
      <c r="J2658" s="243"/>
      <c r="K2658" s="197"/>
      <c r="L2658" s="198" t="str">
        <f t="shared" si="236"/>
        <v/>
      </c>
      <c r="M2658" s="199" t="str">
        <f t="shared" si="237"/>
        <v/>
      </c>
      <c r="N2658" s="200" t="str">
        <f t="shared" si="238"/>
        <v xml:space="preserve"> </v>
      </c>
      <c r="O2658" s="201"/>
      <c r="P2658" s="201"/>
      <c r="Q2658" s="202"/>
      <c r="R2658" s="202"/>
      <c r="S2658" s="202"/>
      <c r="T2658" s="193" t="str">
        <f>IFERROR(VLOOKUP(S2658,Sort!E:F,2,0),"")</f>
        <v/>
      </c>
      <c r="U2658" s="115" t="str">
        <f t="shared" si="239"/>
        <v/>
      </c>
      <c r="V2658" s="202" t="s">
        <v>422</v>
      </c>
      <c r="W2658" s="202"/>
      <c r="X2658" s="202"/>
      <c r="Y2658" s="202"/>
      <c r="Z2658" s="193"/>
      <c r="AA2658" s="193" t="s">
        <v>362</v>
      </c>
      <c r="AB2658" s="203"/>
      <c r="AC2658" s="204" t="str">
        <f t="shared" si="240"/>
        <v>CLOSE</v>
      </c>
      <c r="AD2658" s="47" t="str">
        <f t="array" ref="AD2658">IF(D2658="","",INDEX(HM_Unit!$D$1:$AE$1,MATCH(C2658,HM_Unit!$D$2:$AE$2,0)))</f>
        <v/>
      </c>
      <c r="AE2658" s="46"/>
      <c r="AF2658" s="46"/>
      <c r="AG2658" s="46"/>
      <c r="AH2658" s="46"/>
      <c r="AI2658" s="46"/>
      <c r="AJ2658" s="46"/>
      <c r="AK2658" s="46"/>
    </row>
    <row r="2659" spans="1:37" ht="12" customHeight="1">
      <c r="A2659" s="46" t="str">
        <f>IFERROR(VLOOKUP(D2659,Sort!B:D,3,0),"")</f>
        <v/>
      </c>
      <c r="B2659" s="190" t="str">
        <f t="shared" si="234"/>
        <v>0CLOSE</v>
      </c>
      <c r="C2659" s="196"/>
      <c r="D2659" s="193"/>
      <c r="E2659" s="193" t="str">
        <f>IFERROR(VLOOKUP(D2659,Sort!B:C,2,0),"")</f>
        <v/>
      </c>
      <c r="F2659" s="194"/>
      <c r="G2659" s="195" t="str">
        <f t="shared" si="235"/>
        <v/>
      </c>
      <c r="H2659" s="243"/>
      <c r="I2659" s="197"/>
      <c r="J2659" s="243"/>
      <c r="K2659" s="197"/>
      <c r="L2659" s="198" t="str">
        <f t="shared" si="236"/>
        <v/>
      </c>
      <c r="M2659" s="199" t="str">
        <f t="shared" si="237"/>
        <v/>
      </c>
      <c r="N2659" s="200" t="str">
        <f t="shared" si="238"/>
        <v xml:space="preserve"> </v>
      </c>
      <c r="O2659" s="201"/>
      <c r="P2659" s="201"/>
      <c r="Q2659" s="202"/>
      <c r="R2659" s="202"/>
      <c r="S2659" s="202"/>
      <c r="T2659" s="193" t="str">
        <f>IFERROR(VLOOKUP(S2659,Sort!E:F,2,0),"")</f>
        <v/>
      </c>
      <c r="U2659" s="115" t="str">
        <f t="shared" si="239"/>
        <v/>
      </c>
      <c r="V2659" s="202" t="s">
        <v>422</v>
      </c>
      <c r="W2659" s="202"/>
      <c r="X2659" s="202"/>
      <c r="Y2659" s="202"/>
      <c r="Z2659" s="193"/>
      <c r="AA2659" s="193" t="s">
        <v>362</v>
      </c>
      <c r="AB2659" s="203"/>
      <c r="AC2659" s="204" t="str">
        <f t="shared" si="240"/>
        <v>CLOSE</v>
      </c>
      <c r="AD2659" s="47" t="str">
        <f t="array" ref="AD2659">IF(D2659="","",INDEX(HM_Unit!$D$1:$AE$1,MATCH(C2659,HM_Unit!$D$2:$AE$2,0)))</f>
        <v/>
      </c>
      <c r="AE2659" s="46"/>
      <c r="AF2659" s="46"/>
      <c r="AG2659" s="46"/>
      <c r="AH2659" s="46"/>
      <c r="AI2659" s="46"/>
      <c r="AJ2659" s="46"/>
      <c r="AK2659" s="46"/>
    </row>
    <row r="2660" spans="1:37" ht="12" customHeight="1">
      <c r="A2660" s="46" t="str">
        <f>IFERROR(VLOOKUP(D2660,Sort!B:D,3,0),"")</f>
        <v/>
      </c>
      <c r="B2660" s="190" t="str">
        <f t="shared" si="234"/>
        <v>0CLOSE</v>
      </c>
      <c r="C2660" s="196"/>
      <c r="D2660" s="193"/>
      <c r="E2660" s="193" t="str">
        <f>IFERROR(VLOOKUP(D2660,Sort!B:C,2,0),"")</f>
        <v/>
      </c>
      <c r="F2660" s="194"/>
      <c r="G2660" s="195" t="str">
        <f t="shared" si="235"/>
        <v/>
      </c>
      <c r="H2660" s="243"/>
      <c r="I2660" s="197"/>
      <c r="J2660" s="243"/>
      <c r="K2660" s="197"/>
      <c r="L2660" s="198" t="str">
        <f t="shared" si="236"/>
        <v/>
      </c>
      <c r="M2660" s="199" t="str">
        <f t="shared" si="237"/>
        <v/>
      </c>
      <c r="N2660" s="200" t="str">
        <f t="shared" si="238"/>
        <v xml:space="preserve"> </v>
      </c>
      <c r="O2660" s="201"/>
      <c r="P2660" s="201"/>
      <c r="Q2660" s="202"/>
      <c r="R2660" s="202"/>
      <c r="S2660" s="202"/>
      <c r="T2660" s="193" t="str">
        <f>IFERROR(VLOOKUP(S2660,Sort!E:F,2,0),"")</f>
        <v/>
      </c>
      <c r="U2660" s="115" t="str">
        <f t="shared" si="239"/>
        <v/>
      </c>
      <c r="V2660" s="202" t="s">
        <v>422</v>
      </c>
      <c r="W2660" s="202"/>
      <c r="X2660" s="202"/>
      <c r="Y2660" s="202"/>
      <c r="Z2660" s="193"/>
      <c r="AA2660" s="193" t="s">
        <v>362</v>
      </c>
      <c r="AB2660" s="203"/>
      <c r="AC2660" s="204" t="str">
        <f t="shared" si="240"/>
        <v>CLOSE</v>
      </c>
      <c r="AD2660" s="47" t="str">
        <f t="array" ref="AD2660">IF(D2660="","",INDEX(HM_Unit!$D$1:$AE$1,MATCH(C2660,HM_Unit!$D$2:$AE$2,0)))</f>
        <v/>
      </c>
      <c r="AE2660" s="46"/>
      <c r="AF2660" s="46"/>
      <c r="AG2660" s="46"/>
      <c r="AH2660" s="46"/>
      <c r="AI2660" s="46"/>
      <c r="AJ2660" s="46"/>
      <c r="AK2660" s="46"/>
    </row>
    <row r="2661" spans="1:37" ht="12" customHeight="1">
      <c r="A2661" s="46" t="str">
        <f>IFERROR(VLOOKUP(D2661,Sort!B:D,3,0),"")</f>
        <v/>
      </c>
      <c r="B2661" s="190" t="str">
        <f t="shared" si="234"/>
        <v>0CLOSE</v>
      </c>
      <c r="C2661" s="196"/>
      <c r="D2661" s="193"/>
      <c r="E2661" s="193" t="str">
        <f>IFERROR(VLOOKUP(D2661,Sort!B:C,2,0),"")</f>
        <v/>
      </c>
      <c r="F2661" s="194"/>
      <c r="G2661" s="195" t="str">
        <f t="shared" si="235"/>
        <v/>
      </c>
      <c r="H2661" s="243"/>
      <c r="I2661" s="197"/>
      <c r="J2661" s="243"/>
      <c r="K2661" s="197"/>
      <c r="L2661" s="198" t="str">
        <f t="shared" si="236"/>
        <v/>
      </c>
      <c r="M2661" s="199" t="str">
        <f t="shared" si="237"/>
        <v/>
      </c>
      <c r="N2661" s="200" t="str">
        <f t="shared" si="238"/>
        <v xml:space="preserve"> </v>
      </c>
      <c r="O2661" s="201"/>
      <c r="P2661" s="201"/>
      <c r="Q2661" s="202"/>
      <c r="R2661" s="202"/>
      <c r="S2661" s="202"/>
      <c r="T2661" s="193" t="str">
        <f>IFERROR(VLOOKUP(S2661,Sort!E:F,2,0),"")</f>
        <v/>
      </c>
      <c r="U2661" s="115" t="str">
        <f t="shared" si="239"/>
        <v/>
      </c>
      <c r="V2661" s="202" t="s">
        <v>422</v>
      </c>
      <c r="W2661" s="202"/>
      <c r="X2661" s="202"/>
      <c r="Y2661" s="202"/>
      <c r="Z2661" s="193"/>
      <c r="AA2661" s="193" t="s">
        <v>362</v>
      </c>
      <c r="AB2661" s="203"/>
      <c r="AC2661" s="204" t="str">
        <f t="shared" si="240"/>
        <v>CLOSE</v>
      </c>
      <c r="AD2661" s="47" t="str">
        <f t="array" ref="AD2661">IF(D2661="","",INDEX(HM_Unit!$D$1:$AE$1,MATCH(C2661,HM_Unit!$D$2:$AE$2,0)))</f>
        <v/>
      </c>
      <c r="AE2661" s="46"/>
      <c r="AF2661" s="46"/>
      <c r="AG2661" s="46"/>
      <c r="AH2661" s="46"/>
      <c r="AI2661" s="46"/>
      <c r="AJ2661" s="46"/>
      <c r="AK2661" s="46"/>
    </row>
    <row r="2662" spans="1:37" ht="12" customHeight="1">
      <c r="A2662" s="46" t="str">
        <f>IFERROR(VLOOKUP(D2662,Sort!B:D,3,0),"")</f>
        <v/>
      </c>
      <c r="B2662" s="190" t="str">
        <f t="shared" si="234"/>
        <v>0CLOSE</v>
      </c>
      <c r="C2662" s="196"/>
      <c r="D2662" s="193"/>
      <c r="E2662" s="193" t="str">
        <f>IFERROR(VLOOKUP(D2662,Sort!B:C,2,0),"")</f>
        <v/>
      </c>
      <c r="F2662" s="194"/>
      <c r="G2662" s="195" t="str">
        <f t="shared" si="235"/>
        <v/>
      </c>
      <c r="H2662" s="243"/>
      <c r="I2662" s="197"/>
      <c r="J2662" s="243"/>
      <c r="K2662" s="197"/>
      <c r="L2662" s="198" t="str">
        <f t="shared" si="236"/>
        <v/>
      </c>
      <c r="M2662" s="199" t="str">
        <f t="shared" si="237"/>
        <v/>
      </c>
      <c r="N2662" s="200" t="str">
        <f t="shared" si="238"/>
        <v xml:space="preserve"> </v>
      </c>
      <c r="O2662" s="201"/>
      <c r="P2662" s="201"/>
      <c r="Q2662" s="202"/>
      <c r="R2662" s="202"/>
      <c r="S2662" s="202"/>
      <c r="T2662" s="193" t="str">
        <f>IFERROR(VLOOKUP(S2662,Sort!E:F,2,0),"")</f>
        <v/>
      </c>
      <c r="U2662" s="115" t="str">
        <f t="shared" si="239"/>
        <v/>
      </c>
      <c r="V2662" s="202" t="s">
        <v>422</v>
      </c>
      <c r="W2662" s="202"/>
      <c r="X2662" s="202"/>
      <c r="Y2662" s="202"/>
      <c r="Z2662" s="193"/>
      <c r="AA2662" s="193" t="s">
        <v>362</v>
      </c>
      <c r="AB2662" s="203"/>
      <c r="AC2662" s="204" t="str">
        <f t="shared" si="240"/>
        <v>CLOSE</v>
      </c>
      <c r="AD2662" s="47" t="str">
        <f t="array" ref="AD2662">IF(D2662="","",INDEX(HM_Unit!$D$1:$AE$1,MATCH(C2662,HM_Unit!$D$2:$AE$2,0)))</f>
        <v/>
      </c>
      <c r="AE2662" s="46"/>
      <c r="AF2662" s="46"/>
      <c r="AG2662" s="46"/>
      <c r="AH2662" s="46"/>
      <c r="AI2662" s="46"/>
      <c r="AJ2662" s="46"/>
      <c r="AK2662" s="46"/>
    </row>
    <row r="2663" spans="1:37" ht="12" customHeight="1">
      <c r="A2663" s="46" t="str">
        <f>IFERROR(VLOOKUP(D2663,Sort!B:D,3,0),"")</f>
        <v/>
      </c>
      <c r="B2663" s="190" t="str">
        <f t="shared" si="234"/>
        <v>0CLOSE</v>
      </c>
      <c r="C2663" s="196"/>
      <c r="D2663" s="193"/>
      <c r="E2663" s="193" t="str">
        <f>IFERROR(VLOOKUP(D2663,Sort!B:C,2,0),"")</f>
        <v/>
      </c>
      <c r="F2663" s="194"/>
      <c r="G2663" s="195" t="str">
        <f t="shared" si="235"/>
        <v/>
      </c>
      <c r="H2663" s="243"/>
      <c r="I2663" s="197"/>
      <c r="J2663" s="243"/>
      <c r="K2663" s="197"/>
      <c r="L2663" s="198" t="str">
        <f t="shared" si="236"/>
        <v/>
      </c>
      <c r="M2663" s="199" t="str">
        <f t="shared" si="237"/>
        <v/>
      </c>
      <c r="N2663" s="200" t="str">
        <f t="shared" si="238"/>
        <v xml:space="preserve"> </v>
      </c>
      <c r="O2663" s="201"/>
      <c r="P2663" s="201"/>
      <c r="Q2663" s="202"/>
      <c r="R2663" s="202"/>
      <c r="S2663" s="202"/>
      <c r="T2663" s="193" t="str">
        <f>IFERROR(VLOOKUP(S2663,Sort!E:F,2,0),"")</f>
        <v/>
      </c>
      <c r="U2663" s="115" t="str">
        <f t="shared" si="239"/>
        <v/>
      </c>
      <c r="V2663" s="202" t="s">
        <v>422</v>
      </c>
      <c r="W2663" s="202"/>
      <c r="X2663" s="202"/>
      <c r="Y2663" s="202"/>
      <c r="Z2663" s="193"/>
      <c r="AA2663" s="193" t="s">
        <v>362</v>
      </c>
      <c r="AB2663" s="203"/>
      <c r="AC2663" s="204" t="str">
        <f t="shared" si="240"/>
        <v>CLOSE</v>
      </c>
      <c r="AD2663" s="47" t="str">
        <f t="array" ref="AD2663">IF(D2663="","",INDEX(HM_Unit!$D$1:$AE$1,MATCH(C2663,HM_Unit!$D$2:$AE$2,0)))</f>
        <v/>
      </c>
      <c r="AE2663" s="46"/>
      <c r="AF2663" s="46"/>
      <c r="AG2663" s="46"/>
      <c r="AH2663" s="46"/>
      <c r="AI2663" s="46"/>
      <c r="AJ2663" s="46"/>
      <c r="AK2663" s="46"/>
    </row>
    <row r="2664" spans="1:37" ht="12" customHeight="1">
      <c r="A2664" s="46" t="str">
        <f>IFERROR(VLOOKUP(D2664,Sort!B:D,3,0),"")</f>
        <v/>
      </c>
      <c r="B2664" s="190" t="str">
        <f t="shared" si="234"/>
        <v>0CLOSE</v>
      </c>
      <c r="C2664" s="196"/>
      <c r="D2664" s="193"/>
      <c r="E2664" s="193" t="str">
        <f>IFERROR(VLOOKUP(D2664,Sort!B:C,2,0),"")</f>
        <v/>
      </c>
      <c r="F2664" s="194"/>
      <c r="G2664" s="195" t="str">
        <f t="shared" si="235"/>
        <v/>
      </c>
      <c r="H2664" s="243"/>
      <c r="I2664" s="197"/>
      <c r="J2664" s="243"/>
      <c r="K2664" s="197"/>
      <c r="L2664" s="198" t="str">
        <f t="shared" si="236"/>
        <v/>
      </c>
      <c r="M2664" s="199" t="str">
        <f t="shared" si="237"/>
        <v/>
      </c>
      <c r="N2664" s="200" t="str">
        <f t="shared" si="238"/>
        <v xml:space="preserve"> </v>
      </c>
      <c r="O2664" s="201"/>
      <c r="P2664" s="201"/>
      <c r="Q2664" s="202"/>
      <c r="R2664" s="202"/>
      <c r="S2664" s="202"/>
      <c r="T2664" s="193" t="str">
        <f>IFERROR(VLOOKUP(S2664,Sort!E:F,2,0),"")</f>
        <v/>
      </c>
      <c r="U2664" s="115" t="str">
        <f t="shared" si="239"/>
        <v/>
      </c>
      <c r="V2664" s="202" t="s">
        <v>422</v>
      </c>
      <c r="W2664" s="202"/>
      <c r="X2664" s="202"/>
      <c r="Y2664" s="202"/>
      <c r="Z2664" s="193"/>
      <c r="AA2664" s="193" t="s">
        <v>362</v>
      </c>
      <c r="AB2664" s="203"/>
      <c r="AC2664" s="204" t="str">
        <f t="shared" si="240"/>
        <v>CLOSE</v>
      </c>
      <c r="AD2664" s="47" t="str">
        <f t="array" ref="AD2664">IF(D2664="","",INDEX(HM_Unit!$D$1:$AE$1,MATCH(C2664,HM_Unit!$D$2:$AE$2,0)))</f>
        <v/>
      </c>
      <c r="AE2664" s="46"/>
      <c r="AF2664" s="46"/>
      <c r="AG2664" s="46"/>
      <c r="AH2664" s="46"/>
      <c r="AI2664" s="46"/>
      <c r="AJ2664" s="46"/>
      <c r="AK2664" s="46"/>
    </row>
    <row r="2665" spans="1:37" ht="12" customHeight="1">
      <c r="A2665" s="46" t="str">
        <f>IFERROR(VLOOKUP(D2665,Sort!B:D,3,0),"")</f>
        <v/>
      </c>
      <c r="B2665" s="190" t="str">
        <f t="shared" si="234"/>
        <v>0CLOSE</v>
      </c>
      <c r="C2665" s="196"/>
      <c r="D2665" s="193"/>
      <c r="E2665" s="193" t="str">
        <f>IFERROR(VLOOKUP(D2665,Sort!B:C,2,0),"")</f>
        <v/>
      </c>
      <c r="F2665" s="194"/>
      <c r="G2665" s="195" t="str">
        <f t="shared" si="235"/>
        <v/>
      </c>
      <c r="H2665" s="243"/>
      <c r="I2665" s="197"/>
      <c r="J2665" s="243"/>
      <c r="K2665" s="197"/>
      <c r="L2665" s="198" t="str">
        <f t="shared" si="236"/>
        <v/>
      </c>
      <c r="M2665" s="199" t="str">
        <f t="shared" si="237"/>
        <v/>
      </c>
      <c r="N2665" s="200" t="str">
        <f t="shared" si="238"/>
        <v xml:space="preserve"> </v>
      </c>
      <c r="O2665" s="201"/>
      <c r="P2665" s="201"/>
      <c r="Q2665" s="202"/>
      <c r="R2665" s="202"/>
      <c r="S2665" s="202"/>
      <c r="T2665" s="193" t="str">
        <f>IFERROR(VLOOKUP(S2665,Sort!E:F,2,0),"")</f>
        <v/>
      </c>
      <c r="U2665" s="115" t="str">
        <f t="shared" si="239"/>
        <v/>
      </c>
      <c r="V2665" s="202" t="s">
        <v>422</v>
      </c>
      <c r="W2665" s="202"/>
      <c r="X2665" s="202"/>
      <c r="Y2665" s="202"/>
      <c r="Z2665" s="193"/>
      <c r="AA2665" s="193" t="s">
        <v>362</v>
      </c>
      <c r="AB2665" s="203"/>
      <c r="AC2665" s="204" t="str">
        <f t="shared" si="240"/>
        <v>CLOSE</v>
      </c>
      <c r="AD2665" s="47" t="str">
        <f t="array" ref="AD2665">IF(D2665="","",INDEX(HM_Unit!$D$1:$AE$1,MATCH(C2665,HM_Unit!$D$2:$AE$2,0)))</f>
        <v/>
      </c>
      <c r="AE2665" s="46"/>
      <c r="AF2665" s="46"/>
      <c r="AG2665" s="46"/>
      <c r="AH2665" s="46"/>
      <c r="AI2665" s="46"/>
      <c r="AJ2665" s="46"/>
      <c r="AK2665" s="46"/>
    </row>
    <row r="2666" spans="1:37" ht="12" customHeight="1">
      <c r="A2666" s="46" t="str">
        <f>IFERROR(VLOOKUP(D2666,Sort!B:D,3,0),"")</f>
        <v/>
      </c>
      <c r="B2666" s="190" t="str">
        <f t="shared" si="234"/>
        <v>0CLOSE</v>
      </c>
      <c r="C2666" s="196"/>
      <c r="D2666" s="193"/>
      <c r="E2666" s="193" t="str">
        <f>IFERROR(VLOOKUP(D2666,Sort!B:C,2,0),"")</f>
        <v/>
      </c>
      <c r="F2666" s="194"/>
      <c r="G2666" s="195" t="str">
        <f t="shared" si="235"/>
        <v/>
      </c>
      <c r="H2666" s="243"/>
      <c r="I2666" s="197"/>
      <c r="J2666" s="243"/>
      <c r="K2666" s="197"/>
      <c r="L2666" s="198" t="str">
        <f t="shared" si="236"/>
        <v/>
      </c>
      <c r="M2666" s="199" t="str">
        <f t="shared" si="237"/>
        <v/>
      </c>
      <c r="N2666" s="200" t="str">
        <f t="shared" si="238"/>
        <v xml:space="preserve"> </v>
      </c>
      <c r="O2666" s="201"/>
      <c r="P2666" s="201"/>
      <c r="Q2666" s="202"/>
      <c r="R2666" s="202"/>
      <c r="S2666" s="202"/>
      <c r="T2666" s="193" t="str">
        <f>IFERROR(VLOOKUP(S2666,Sort!E:F,2,0),"")</f>
        <v/>
      </c>
      <c r="U2666" s="115" t="str">
        <f t="shared" si="239"/>
        <v/>
      </c>
      <c r="V2666" s="202" t="s">
        <v>422</v>
      </c>
      <c r="W2666" s="202"/>
      <c r="X2666" s="202"/>
      <c r="Y2666" s="202"/>
      <c r="Z2666" s="193"/>
      <c r="AA2666" s="193" t="s">
        <v>362</v>
      </c>
      <c r="AB2666" s="203"/>
      <c r="AC2666" s="204" t="str">
        <f t="shared" si="240"/>
        <v>CLOSE</v>
      </c>
      <c r="AD2666" s="47" t="str">
        <f t="array" ref="AD2666">IF(D2666="","",INDEX(HM_Unit!$D$1:$AE$1,MATCH(C2666,HM_Unit!$D$2:$AE$2,0)))</f>
        <v/>
      </c>
      <c r="AE2666" s="46"/>
      <c r="AF2666" s="46"/>
      <c r="AG2666" s="46"/>
      <c r="AH2666" s="46"/>
      <c r="AI2666" s="46"/>
      <c r="AJ2666" s="46"/>
      <c r="AK2666" s="46"/>
    </row>
    <row r="2667" spans="1:37" ht="12" customHeight="1">
      <c r="A2667" s="46" t="str">
        <f>IFERROR(VLOOKUP(D2667,Sort!B:D,3,0),"")</f>
        <v/>
      </c>
      <c r="B2667" s="190" t="str">
        <f t="shared" si="234"/>
        <v>0CLOSE</v>
      </c>
      <c r="C2667" s="196"/>
      <c r="D2667" s="193"/>
      <c r="E2667" s="193" t="str">
        <f>IFERROR(VLOOKUP(D2667,Sort!B:C,2,0),"")</f>
        <v/>
      </c>
      <c r="F2667" s="194"/>
      <c r="G2667" s="195" t="str">
        <f t="shared" si="235"/>
        <v/>
      </c>
      <c r="H2667" s="243"/>
      <c r="I2667" s="197"/>
      <c r="J2667" s="243"/>
      <c r="K2667" s="197"/>
      <c r="L2667" s="198" t="str">
        <f t="shared" si="236"/>
        <v/>
      </c>
      <c r="M2667" s="199" t="str">
        <f t="shared" si="237"/>
        <v/>
      </c>
      <c r="N2667" s="200" t="str">
        <f t="shared" si="238"/>
        <v xml:space="preserve"> </v>
      </c>
      <c r="O2667" s="201"/>
      <c r="P2667" s="201"/>
      <c r="Q2667" s="202"/>
      <c r="R2667" s="202"/>
      <c r="S2667" s="202"/>
      <c r="T2667" s="193" t="str">
        <f>IFERROR(VLOOKUP(S2667,Sort!E:F,2,0),"")</f>
        <v/>
      </c>
      <c r="U2667" s="115" t="str">
        <f t="shared" si="239"/>
        <v/>
      </c>
      <c r="V2667" s="202" t="s">
        <v>422</v>
      </c>
      <c r="W2667" s="202"/>
      <c r="X2667" s="202"/>
      <c r="Y2667" s="202"/>
      <c r="Z2667" s="193"/>
      <c r="AA2667" s="193" t="s">
        <v>362</v>
      </c>
      <c r="AB2667" s="203"/>
      <c r="AC2667" s="204" t="str">
        <f t="shared" si="240"/>
        <v>CLOSE</v>
      </c>
      <c r="AD2667" s="47" t="str">
        <f t="array" ref="AD2667">IF(D2667="","",INDEX(HM_Unit!$D$1:$AE$1,MATCH(C2667,HM_Unit!$D$2:$AE$2,0)))</f>
        <v/>
      </c>
      <c r="AE2667" s="46"/>
      <c r="AF2667" s="46"/>
      <c r="AG2667" s="46"/>
      <c r="AH2667" s="46"/>
      <c r="AI2667" s="46"/>
      <c r="AJ2667" s="46"/>
      <c r="AK2667" s="46"/>
    </row>
    <row r="2668" spans="1:37" ht="12" customHeight="1">
      <c r="A2668" s="46" t="str">
        <f>IFERROR(VLOOKUP(D2668,Sort!B:D,3,0),"")</f>
        <v/>
      </c>
      <c r="B2668" s="190" t="str">
        <f t="shared" si="234"/>
        <v>0CLOSE</v>
      </c>
      <c r="C2668" s="196"/>
      <c r="D2668" s="193"/>
      <c r="E2668" s="193" t="str">
        <f>IFERROR(VLOOKUP(D2668,Sort!B:C,2,0),"")</f>
        <v/>
      </c>
      <c r="F2668" s="194"/>
      <c r="G2668" s="195" t="str">
        <f t="shared" si="235"/>
        <v/>
      </c>
      <c r="H2668" s="243"/>
      <c r="I2668" s="197"/>
      <c r="J2668" s="243"/>
      <c r="K2668" s="197"/>
      <c r="L2668" s="198" t="str">
        <f t="shared" si="236"/>
        <v/>
      </c>
      <c r="M2668" s="199" t="str">
        <f t="shared" si="237"/>
        <v/>
      </c>
      <c r="N2668" s="200" t="str">
        <f t="shared" si="238"/>
        <v xml:space="preserve"> </v>
      </c>
      <c r="O2668" s="201"/>
      <c r="P2668" s="201"/>
      <c r="Q2668" s="202"/>
      <c r="R2668" s="202"/>
      <c r="S2668" s="202"/>
      <c r="T2668" s="193" t="str">
        <f>IFERROR(VLOOKUP(S2668,Sort!E:F,2,0),"")</f>
        <v/>
      </c>
      <c r="U2668" s="115" t="str">
        <f t="shared" si="239"/>
        <v/>
      </c>
      <c r="V2668" s="202" t="s">
        <v>422</v>
      </c>
      <c r="W2668" s="202"/>
      <c r="X2668" s="202"/>
      <c r="Y2668" s="202"/>
      <c r="Z2668" s="193"/>
      <c r="AA2668" s="193" t="s">
        <v>362</v>
      </c>
      <c r="AB2668" s="203"/>
      <c r="AC2668" s="204" t="str">
        <f t="shared" si="240"/>
        <v>CLOSE</v>
      </c>
      <c r="AD2668" s="47" t="str">
        <f t="array" ref="AD2668">IF(D2668="","",INDEX(HM_Unit!$D$1:$AE$1,MATCH(C2668,HM_Unit!$D$2:$AE$2,0)))</f>
        <v/>
      </c>
      <c r="AE2668" s="46"/>
      <c r="AF2668" s="46"/>
      <c r="AG2668" s="46"/>
      <c r="AH2668" s="46"/>
      <c r="AI2668" s="46"/>
      <c r="AJ2668" s="46"/>
      <c r="AK2668" s="46"/>
    </row>
    <row r="2669" spans="1:37" ht="12" customHeight="1">
      <c r="A2669" s="46" t="str">
        <f>IFERROR(VLOOKUP(D2669,Sort!B:D,3,0),"")</f>
        <v/>
      </c>
      <c r="B2669" s="190" t="str">
        <f t="shared" si="234"/>
        <v>0CLOSE</v>
      </c>
      <c r="C2669" s="196"/>
      <c r="D2669" s="193"/>
      <c r="E2669" s="193" t="str">
        <f>IFERROR(VLOOKUP(D2669,Sort!B:C,2,0),"")</f>
        <v/>
      </c>
      <c r="F2669" s="194"/>
      <c r="G2669" s="195" t="str">
        <f t="shared" si="235"/>
        <v/>
      </c>
      <c r="H2669" s="243"/>
      <c r="I2669" s="197"/>
      <c r="J2669" s="243"/>
      <c r="K2669" s="197"/>
      <c r="L2669" s="198" t="str">
        <f t="shared" si="236"/>
        <v/>
      </c>
      <c r="M2669" s="199" t="str">
        <f t="shared" si="237"/>
        <v/>
      </c>
      <c r="N2669" s="200" t="str">
        <f t="shared" si="238"/>
        <v xml:space="preserve"> </v>
      </c>
      <c r="O2669" s="201"/>
      <c r="P2669" s="201"/>
      <c r="Q2669" s="202"/>
      <c r="R2669" s="202"/>
      <c r="S2669" s="202"/>
      <c r="T2669" s="193" t="str">
        <f>IFERROR(VLOOKUP(S2669,Sort!E:F,2,0),"")</f>
        <v/>
      </c>
      <c r="U2669" s="115" t="str">
        <f t="shared" si="239"/>
        <v/>
      </c>
      <c r="V2669" s="202" t="s">
        <v>422</v>
      </c>
      <c r="W2669" s="202"/>
      <c r="X2669" s="202"/>
      <c r="Y2669" s="202"/>
      <c r="Z2669" s="193"/>
      <c r="AA2669" s="193" t="s">
        <v>362</v>
      </c>
      <c r="AB2669" s="203"/>
      <c r="AC2669" s="204" t="str">
        <f t="shared" si="240"/>
        <v>CLOSE</v>
      </c>
      <c r="AD2669" s="47" t="str">
        <f t="array" ref="AD2669">IF(D2669="","",INDEX(HM_Unit!$D$1:$AE$1,MATCH(C2669,HM_Unit!$D$2:$AE$2,0)))</f>
        <v/>
      </c>
      <c r="AE2669" s="46"/>
      <c r="AF2669" s="46"/>
      <c r="AG2669" s="46"/>
      <c r="AH2669" s="46"/>
      <c r="AI2669" s="46"/>
      <c r="AJ2669" s="46"/>
      <c r="AK2669" s="46"/>
    </row>
    <row r="2670" spans="1:37" ht="12" customHeight="1">
      <c r="A2670" s="46" t="str">
        <f>IFERROR(VLOOKUP(D2670,Sort!B:D,3,0),"")</f>
        <v/>
      </c>
      <c r="B2670" s="190" t="str">
        <f t="shared" si="234"/>
        <v>0CLOSE</v>
      </c>
      <c r="C2670" s="196"/>
      <c r="D2670" s="193"/>
      <c r="E2670" s="193" t="str">
        <f>IFERROR(VLOOKUP(D2670,Sort!B:C,2,0),"")</f>
        <v/>
      </c>
      <c r="F2670" s="194"/>
      <c r="G2670" s="195" t="str">
        <f t="shared" si="235"/>
        <v/>
      </c>
      <c r="H2670" s="243"/>
      <c r="I2670" s="197"/>
      <c r="J2670" s="243"/>
      <c r="K2670" s="197"/>
      <c r="L2670" s="198" t="str">
        <f t="shared" si="236"/>
        <v/>
      </c>
      <c r="M2670" s="199" t="str">
        <f t="shared" si="237"/>
        <v/>
      </c>
      <c r="N2670" s="200" t="str">
        <f t="shared" si="238"/>
        <v xml:space="preserve"> </v>
      </c>
      <c r="O2670" s="201"/>
      <c r="P2670" s="201"/>
      <c r="Q2670" s="202"/>
      <c r="R2670" s="202"/>
      <c r="S2670" s="202"/>
      <c r="T2670" s="193" t="str">
        <f>IFERROR(VLOOKUP(S2670,Sort!E:F,2,0),"")</f>
        <v/>
      </c>
      <c r="U2670" s="115" t="str">
        <f t="shared" si="239"/>
        <v/>
      </c>
      <c r="V2670" s="202" t="s">
        <v>422</v>
      </c>
      <c r="W2670" s="202"/>
      <c r="X2670" s="202"/>
      <c r="Y2670" s="202"/>
      <c r="Z2670" s="193"/>
      <c r="AA2670" s="193" t="s">
        <v>362</v>
      </c>
      <c r="AB2670" s="203"/>
      <c r="AC2670" s="204" t="str">
        <f t="shared" si="240"/>
        <v>CLOSE</v>
      </c>
      <c r="AD2670" s="47" t="str">
        <f t="array" ref="AD2670">IF(D2670="","",INDEX(HM_Unit!$D$1:$AE$1,MATCH(C2670,HM_Unit!$D$2:$AE$2,0)))</f>
        <v/>
      </c>
      <c r="AE2670" s="46"/>
      <c r="AF2670" s="46"/>
      <c r="AG2670" s="46"/>
      <c r="AH2670" s="46"/>
      <c r="AI2670" s="46"/>
      <c r="AJ2670" s="46"/>
      <c r="AK2670" s="46"/>
    </row>
    <row r="2671" spans="1:37" ht="12" customHeight="1">
      <c r="A2671" s="46" t="str">
        <f>IFERROR(VLOOKUP(D2671,Sort!B:D,3,0),"")</f>
        <v/>
      </c>
      <c r="B2671" s="190" t="str">
        <f t="shared" si="234"/>
        <v>0CLOSE</v>
      </c>
      <c r="C2671" s="196"/>
      <c r="D2671" s="193"/>
      <c r="E2671" s="193" t="str">
        <f>IFERROR(VLOOKUP(D2671,Sort!B:C,2,0),"")</f>
        <v/>
      </c>
      <c r="F2671" s="194"/>
      <c r="G2671" s="195" t="str">
        <f t="shared" si="235"/>
        <v/>
      </c>
      <c r="H2671" s="243"/>
      <c r="I2671" s="197"/>
      <c r="J2671" s="243"/>
      <c r="K2671" s="197"/>
      <c r="L2671" s="198" t="str">
        <f t="shared" si="236"/>
        <v/>
      </c>
      <c r="M2671" s="199" t="str">
        <f t="shared" si="237"/>
        <v/>
      </c>
      <c r="N2671" s="200" t="str">
        <f t="shared" si="238"/>
        <v xml:space="preserve"> </v>
      </c>
      <c r="O2671" s="201"/>
      <c r="P2671" s="201"/>
      <c r="Q2671" s="202"/>
      <c r="R2671" s="202"/>
      <c r="S2671" s="202"/>
      <c r="T2671" s="193" t="str">
        <f>IFERROR(VLOOKUP(S2671,Sort!E:F,2,0),"")</f>
        <v/>
      </c>
      <c r="U2671" s="115" t="str">
        <f t="shared" si="239"/>
        <v/>
      </c>
      <c r="V2671" s="202" t="s">
        <v>422</v>
      </c>
      <c r="W2671" s="202"/>
      <c r="X2671" s="202"/>
      <c r="Y2671" s="202"/>
      <c r="Z2671" s="193"/>
      <c r="AA2671" s="193" t="s">
        <v>362</v>
      </c>
      <c r="AB2671" s="203"/>
      <c r="AC2671" s="204" t="str">
        <f t="shared" si="240"/>
        <v>CLOSE</v>
      </c>
      <c r="AD2671" s="47" t="str">
        <f t="array" ref="AD2671">IF(D2671="","",INDEX(HM_Unit!$D$1:$AE$1,MATCH(C2671,HM_Unit!$D$2:$AE$2,0)))</f>
        <v/>
      </c>
      <c r="AE2671" s="46"/>
      <c r="AF2671" s="46"/>
      <c r="AG2671" s="46"/>
      <c r="AH2671" s="46"/>
      <c r="AI2671" s="46"/>
      <c r="AJ2671" s="46"/>
      <c r="AK2671" s="46"/>
    </row>
    <row r="2672" spans="1:37" ht="12" customHeight="1">
      <c r="A2672" s="46" t="str">
        <f>IFERROR(VLOOKUP(D2672,Sort!B:D,3,0),"")</f>
        <v/>
      </c>
      <c r="B2672" s="190" t="str">
        <f t="shared" si="234"/>
        <v>0CLOSE</v>
      </c>
      <c r="C2672" s="196"/>
      <c r="D2672" s="193"/>
      <c r="E2672" s="193" t="str">
        <f>IFERROR(VLOOKUP(D2672,Sort!B:C,2,0),"")</f>
        <v/>
      </c>
      <c r="F2672" s="194"/>
      <c r="G2672" s="195" t="str">
        <f t="shared" si="235"/>
        <v/>
      </c>
      <c r="H2672" s="243"/>
      <c r="I2672" s="197"/>
      <c r="J2672" s="243"/>
      <c r="K2672" s="197"/>
      <c r="L2672" s="198" t="str">
        <f t="shared" si="236"/>
        <v/>
      </c>
      <c r="M2672" s="199" t="str">
        <f t="shared" si="237"/>
        <v/>
      </c>
      <c r="N2672" s="200" t="str">
        <f t="shared" si="238"/>
        <v xml:space="preserve"> </v>
      </c>
      <c r="O2672" s="201"/>
      <c r="P2672" s="201"/>
      <c r="Q2672" s="202"/>
      <c r="R2672" s="202"/>
      <c r="S2672" s="202"/>
      <c r="T2672" s="193" t="str">
        <f>IFERROR(VLOOKUP(S2672,Sort!E:F,2,0),"")</f>
        <v/>
      </c>
      <c r="U2672" s="115" t="str">
        <f t="shared" si="239"/>
        <v/>
      </c>
      <c r="V2672" s="202" t="s">
        <v>422</v>
      </c>
      <c r="W2672" s="202"/>
      <c r="X2672" s="202"/>
      <c r="Y2672" s="202"/>
      <c r="Z2672" s="193"/>
      <c r="AA2672" s="193" t="s">
        <v>362</v>
      </c>
      <c r="AB2672" s="203"/>
      <c r="AC2672" s="204" t="str">
        <f t="shared" si="240"/>
        <v>CLOSE</v>
      </c>
      <c r="AD2672" s="47" t="str">
        <f t="array" ref="AD2672">IF(D2672="","",INDEX(HM_Unit!$D$1:$AE$1,MATCH(C2672,HM_Unit!$D$2:$AE$2,0)))</f>
        <v/>
      </c>
      <c r="AE2672" s="46"/>
      <c r="AF2672" s="46"/>
      <c r="AG2672" s="46"/>
      <c r="AH2672" s="46"/>
      <c r="AI2672" s="46"/>
      <c r="AJ2672" s="46"/>
      <c r="AK2672" s="46"/>
    </row>
    <row r="2673" spans="1:37" ht="12" customHeight="1">
      <c r="A2673" s="46" t="str">
        <f>IFERROR(VLOOKUP(D2673,Sort!B:D,3,0),"")</f>
        <v/>
      </c>
      <c r="B2673" s="190" t="str">
        <f t="shared" si="234"/>
        <v>0CLOSE</v>
      </c>
      <c r="C2673" s="196"/>
      <c r="D2673" s="193"/>
      <c r="E2673" s="193" t="str">
        <f>IFERROR(VLOOKUP(D2673,Sort!B:C,2,0),"")</f>
        <v/>
      </c>
      <c r="F2673" s="194"/>
      <c r="G2673" s="195" t="str">
        <f t="shared" si="235"/>
        <v/>
      </c>
      <c r="H2673" s="243"/>
      <c r="I2673" s="197"/>
      <c r="J2673" s="243"/>
      <c r="K2673" s="197"/>
      <c r="L2673" s="198" t="str">
        <f t="shared" si="236"/>
        <v/>
      </c>
      <c r="M2673" s="199" t="str">
        <f t="shared" si="237"/>
        <v/>
      </c>
      <c r="N2673" s="200" t="str">
        <f t="shared" si="238"/>
        <v xml:space="preserve"> </v>
      </c>
      <c r="O2673" s="201"/>
      <c r="P2673" s="201"/>
      <c r="Q2673" s="202"/>
      <c r="R2673" s="202"/>
      <c r="S2673" s="202"/>
      <c r="T2673" s="193" t="str">
        <f>IFERROR(VLOOKUP(S2673,Sort!E:F,2,0),"")</f>
        <v/>
      </c>
      <c r="U2673" s="115" t="str">
        <f t="shared" si="239"/>
        <v/>
      </c>
      <c r="V2673" s="202" t="s">
        <v>422</v>
      </c>
      <c r="W2673" s="202"/>
      <c r="X2673" s="202"/>
      <c r="Y2673" s="202"/>
      <c r="Z2673" s="193"/>
      <c r="AA2673" s="193" t="s">
        <v>362</v>
      </c>
      <c r="AB2673" s="203"/>
      <c r="AC2673" s="204" t="str">
        <f t="shared" si="240"/>
        <v>CLOSE</v>
      </c>
      <c r="AD2673" s="47" t="str">
        <f t="array" ref="AD2673">IF(D2673="","",INDEX(HM_Unit!$D$1:$AE$1,MATCH(C2673,HM_Unit!$D$2:$AE$2,0)))</f>
        <v/>
      </c>
      <c r="AE2673" s="46"/>
      <c r="AF2673" s="46"/>
      <c r="AG2673" s="46"/>
      <c r="AH2673" s="46"/>
      <c r="AI2673" s="46"/>
      <c r="AJ2673" s="46"/>
      <c r="AK2673" s="46"/>
    </row>
    <row r="2674" spans="1:37" ht="12" customHeight="1">
      <c r="A2674" s="46" t="str">
        <f>IFERROR(VLOOKUP(D2674,Sort!B:D,3,0),"")</f>
        <v/>
      </c>
      <c r="B2674" s="190" t="str">
        <f t="shared" si="234"/>
        <v>0CLOSE</v>
      </c>
      <c r="C2674" s="196"/>
      <c r="D2674" s="193"/>
      <c r="E2674" s="193" t="str">
        <f>IFERROR(VLOOKUP(D2674,Sort!B:C,2,0),"")</f>
        <v/>
      </c>
      <c r="F2674" s="194"/>
      <c r="G2674" s="195" t="str">
        <f t="shared" si="235"/>
        <v/>
      </c>
      <c r="H2674" s="243"/>
      <c r="I2674" s="197"/>
      <c r="J2674" s="243"/>
      <c r="K2674" s="197"/>
      <c r="L2674" s="198" t="str">
        <f t="shared" si="236"/>
        <v/>
      </c>
      <c r="M2674" s="199" t="str">
        <f t="shared" si="237"/>
        <v/>
      </c>
      <c r="N2674" s="200" t="str">
        <f t="shared" si="238"/>
        <v xml:space="preserve"> </v>
      </c>
      <c r="O2674" s="201"/>
      <c r="P2674" s="201"/>
      <c r="Q2674" s="202"/>
      <c r="R2674" s="202"/>
      <c r="S2674" s="202"/>
      <c r="T2674" s="193" t="str">
        <f>IFERROR(VLOOKUP(S2674,Sort!E:F,2,0),"")</f>
        <v/>
      </c>
      <c r="U2674" s="115" t="str">
        <f t="shared" si="239"/>
        <v/>
      </c>
      <c r="V2674" s="202" t="s">
        <v>422</v>
      </c>
      <c r="W2674" s="202"/>
      <c r="X2674" s="202"/>
      <c r="Y2674" s="202"/>
      <c r="Z2674" s="193"/>
      <c r="AA2674" s="193" t="s">
        <v>362</v>
      </c>
      <c r="AB2674" s="203"/>
      <c r="AC2674" s="204" t="str">
        <f t="shared" si="240"/>
        <v>CLOSE</v>
      </c>
      <c r="AD2674" s="47" t="str">
        <f t="array" ref="AD2674">IF(D2674="","",INDEX(HM_Unit!$D$1:$AE$1,MATCH(C2674,HM_Unit!$D$2:$AE$2,0)))</f>
        <v/>
      </c>
      <c r="AE2674" s="46"/>
      <c r="AF2674" s="46"/>
      <c r="AG2674" s="46"/>
      <c r="AH2674" s="46"/>
      <c r="AI2674" s="46"/>
      <c r="AJ2674" s="46"/>
      <c r="AK2674" s="46"/>
    </row>
    <row r="2675" spans="1:37" ht="12" customHeight="1">
      <c r="A2675" s="46" t="str">
        <f>IFERROR(VLOOKUP(D2675,Sort!B:D,3,0),"")</f>
        <v/>
      </c>
      <c r="B2675" s="190" t="str">
        <f t="shared" si="234"/>
        <v>0CLOSE</v>
      </c>
      <c r="C2675" s="196"/>
      <c r="D2675" s="193"/>
      <c r="E2675" s="193" t="str">
        <f>IFERROR(VLOOKUP(D2675,Sort!B:C,2,0),"")</f>
        <v/>
      </c>
      <c r="F2675" s="194"/>
      <c r="G2675" s="195" t="str">
        <f t="shared" si="235"/>
        <v/>
      </c>
      <c r="H2675" s="243"/>
      <c r="I2675" s="197"/>
      <c r="J2675" s="243"/>
      <c r="K2675" s="197"/>
      <c r="L2675" s="198" t="str">
        <f t="shared" si="236"/>
        <v/>
      </c>
      <c r="M2675" s="199" t="str">
        <f t="shared" si="237"/>
        <v/>
      </c>
      <c r="N2675" s="200" t="str">
        <f t="shared" si="238"/>
        <v xml:space="preserve"> </v>
      </c>
      <c r="O2675" s="201"/>
      <c r="P2675" s="201"/>
      <c r="Q2675" s="202"/>
      <c r="R2675" s="202"/>
      <c r="S2675" s="202"/>
      <c r="T2675" s="193" t="str">
        <f>IFERROR(VLOOKUP(S2675,Sort!E:F,2,0),"")</f>
        <v/>
      </c>
      <c r="U2675" s="115" t="str">
        <f t="shared" si="239"/>
        <v/>
      </c>
      <c r="V2675" s="202" t="s">
        <v>422</v>
      </c>
      <c r="W2675" s="202"/>
      <c r="X2675" s="202"/>
      <c r="Y2675" s="202"/>
      <c r="Z2675" s="193"/>
      <c r="AA2675" s="193" t="s">
        <v>362</v>
      </c>
      <c r="AB2675" s="203"/>
      <c r="AC2675" s="204" t="str">
        <f t="shared" si="240"/>
        <v>CLOSE</v>
      </c>
      <c r="AD2675" s="47" t="str">
        <f t="array" ref="AD2675">IF(D2675="","",INDEX(HM_Unit!$D$1:$AE$1,MATCH(C2675,HM_Unit!$D$2:$AE$2,0)))</f>
        <v/>
      </c>
      <c r="AE2675" s="46"/>
      <c r="AF2675" s="46"/>
      <c r="AG2675" s="46"/>
      <c r="AH2675" s="46"/>
      <c r="AI2675" s="46"/>
      <c r="AJ2675" s="46"/>
      <c r="AK2675" s="46"/>
    </row>
    <row r="2676" spans="1:37" ht="12" customHeight="1">
      <c r="A2676" s="46" t="str">
        <f>IFERROR(VLOOKUP(D2676,Sort!B:D,3,0),"")</f>
        <v/>
      </c>
      <c r="B2676" s="190" t="str">
        <f t="shared" si="234"/>
        <v>0CLOSE</v>
      </c>
      <c r="C2676" s="196"/>
      <c r="D2676" s="193"/>
      <c r="E2676" s="193" t="str">
        <f>IFERROR(VLOOKUP(D2676,Sort!B:C,2,0),"")</f>
        <v/>
      </c>
      <c r="F2676" s="194"/>
      <c r="G2676" s="195" t="str">
        <f t="shared" si="235"/>
        <v/>
      </c>
      <c r="H2676" s="243"/>
      <c r="I2676" s="197"/>
      <c r="J2676" s="243"/>
      <c r="K2676" s="197"/>
      <c r="L2676" s="198" t="str">
        <f t="shared" si="236"/>
        <v/>
      </c>
      <c r="M2676" s="199" t="str">
        <f t="shared" si="237"/>
        <v/>
      </c>
      <c r="N2676" s="200" t="str">
        <f t="shared" si="238"/>
        <v xml:space="preserve"> </v>
      </c>
      <c r="O2676" s="201"/>
      <c r="P2676" s="201"/>
      <c r="Q2676" s="202"/>
      <c r="R2676" s="202"/>
      <c r="S2676" s="202"/>
      <c r="T2676" s="193" t="str">
        <f>IFERROR(VLOOKUP(S2676,Sort!E:F,2,0),"")</f>
        <v/>
      </c>
      <c r="U2676" s="115" t="str">
        <f t="shared" si="239"/>
        <v/>
      </c>
      <c r="V2676" s="202" t="s">
        <v>422</v>
      </c>
      <c r="W2676" s="202"/>
      <c r="X2676" s="202"/>
      <c r="Y2676" s="202"/>
      <c r="Z2676" s="193"/>
      <c r="AA2676" s="193" t="s">
        <v>362</v>
      </c>
      <c r="AB2676" s="203"/>
      <c r="AC2676" s="204" t="str">
        <f t="shared" si="240"/>
        <v>CLOSE</v>
      </c>
      <c r="AD2676" s="47" t="str">
        <f t="array" ref="AD2676">IF(D2676="","",INDEX(HM_Unit!$D$1:$AE$1,MATCH(C2676,HM_Unit!$D$2:$AE$2,0)))</f>
        <v/>
      </c>
      <c r="AE2676" s="46"/>
      <c r="AF2676" s="46"/>
      <c r="AG2676" s="46"/>
      <c r="AH2676" s="46"/>
      <c r="AI2676" s="46"/>
      <c r="AJ2676" s="46"/>
      <c r="AK2676" s="46"/>
    </row>
    <row r="2677" spans="1:37" ht="12" customHeight="1">
      <c r="A2677" s="46" t="str">
        <f>IFERROR(VLOOKUP(D2677,Sort!B:D,3,0),"")</f>
        <v/>
      </c>
      <c r="B2677" s="190" t="str">
        <f t="shared" si="234"/>
        <v>0CLOSE</v>
      </c>
      <c r="C2677" s="196"/>
      <c r="D2677" s="193"/>
      <c r="E2677" s="193" t="str">
        <f>IFERROR(VLOOKUP(D2677,Sort!B:C,2,0),"")</f>
        <v/>
      </c>
      <c r="F2677" s="194"/>
      <c r="G2677" s="195" t="str">
        <f t="shared" si="235"/>
        <v/>
      </c>
      <c r="H2677" s="243"/>
      <c r="I2677" s="197"/>
      <c r="J2677" s="243"/>
      <c r="K2677" s="197"/>
      <c r="L2677" s="198" t="str">
        <f t="shared" si="236"/>
        <v/>
      </c>
      <c r="M2677" s="199" t="str">
        <f t="shared" si="237"/>
        <v/>
      </c>
      <c r="N2677" s="200" t="str">
        <f t="shared" si="238"/>
        <v xml:space="preserve"> </v>
      </c>
      <c r="O2677" s="201"/>
      <c r="P2677" s="201"/>
      <c r="Q2677" s="202"/>
      <c r="R2677" s="202"/>
      <c r="S2677" s="202"/>
      <c r="T2677" s="193" t="str">
        <f>IFERROR(VLOOKUP(S2677,Sort!E:F,2,0),"")</f>
        <v/>
      </c>
      <c r="U2677" s="115" t="str">
        <f t="shared" si="239"/>
        <v/>
      </c>
      <c r="V2677" s="202" t="s">
        <v>422</v>
      </c>
      <c r="W2677" s="202"/>
      <c r="X2677" s="202"/>
      <c r="Y2677" s="202"/>
      <c r="Z2677" s="193"/>
      <c r="AA2677" s="193" t="s">
        <v>362</v>
      </c>
      <c r="AB2677" s="203"/>
      <c r="AC2677" s="204" t="str">
        <f t="shared" si="240"/>
        <v>CLOSE</v>
      </c>
      <c r="AD2677" s="47" t="str">
        <f t="array" ref="AD2677">IF(D2677="","",INDEX(HM_Unit!$D$1:$AE$1,MATCH(C2677,HM_Unit!$D$2:$AE$2,0)))</f>
        <v/>
      </c>
      <c r="AE2677" s="46"/>
      <c r="AF2677" s="46"/>
      <c r="AG2677" s="46"/>
      <c r="AH2677" s="46"/>
      <c r="AI2677" s="46"/>
      <c r="AJ2677" s="46"/>
      <c r="AK2677" s="46"/>
    </row>
    <row r="2678" spans="1:37" ht="12" customHeight="1">
      <c r="A2678" s="46" t="str">
        <f>IFERROR(VLOOKUP(D2678,Sort!B:D,3,0),"")</f>
        <v/>
      </c>
      <c r="B2678" s="190" t="str">
        <f t="shared" si="234"/>
        <v>0CLOSE</v>
      </c>
      <c r="C2678" s="196"/>
      <c r="D2678" s="193"/>
      <c r="E2678" s="193" t="str">
        <f>IFERROR(VLOOKUP(D2678,Sort!B:C,2,0),"")</f>
        <v/>
      </c>
      <c r="F2678" s="194"/>
      <c r="G2678" s="195" t="str">
        <f t="shared" si="235"/>
        <v/>
      </c>
      <c r="H2678" s="243"/>
      <c r="I2678" s="197"/>
      <c r="J2678" s="243"/>
      <c r="K2678" s="197"/>
      <c r="L2678" s="198" t="str">
        <f t="shared" si="236"/>
        <v/>
      </c>
      <c r="M2678" s="199" t="str">
        <f t="shared" si="237"/>
        <v/>
      </c>
      <c r="N2678" s="200" t="str">
        <f t="shared" si="238"/>
        <v xml:space="preserve"> </v>
      </c>
      <c r="O2678" s="201"/>
      <c r="P2678" s="201"/>
      <c r="Q2678" s="202"/>
      <c r="R2678" s="202"/>
      <c r="S2678" s="202"/>
      <c r="T2678" s="193" t="str">
        <f>IFERROR(VLOOKUP(S2678,Sort!E:F,2,0),"")</f>
        <v/>
      </c>
      <c r="U2678" s="115" t="str">
        <f t="shared" si="239"/>
        <v/>
      </c>
      <c r="V2678" s="202" t="s">
        <v>422</v>
      </c>
      <c r="W2678" s="202"/>
      <c r="X2678" s="202"/>
      <c r="Y2678" s="202"/>
      <c r="Z2678" s="193"/>
      <c r="AA2678" s="193" t="s">
        <v>362</v>
      </c>
      <c r="AB2678" s="203"/>
      <c r="AC2678" s="204" t="str">
        <f t="shared" si="240"/>
        <v>CLOSE</v>
      </c>
      <c r="AD2678" s="47" t="str">
        <f t="array" ref="AD2678">IF(D2678="","",INDEX(HM_Unit!$D$1:$AE$1,MATCH(C2678,HM_Unit!$D$2:$AE$2,0)))</f>
        <v/>
      </c>
      <c r="AE2678" s="46"/>
      <c r="AF2678" s="46"/>
      <c r="AG2678" s="46"/>
      <c r="AH2678" s="46"/>
      <c r="AI2678" s="46"/>
      <c r="AJ2678" s="46"/>
      <c r="AK2678" s="46"/>
    </row>
    <row r="2679" spans="1:37" ht="12" customHeight="1">
      <c r="A2679" s="46" t="str">
        <f>IFERROR(VLOOKUP(D2679,Sort!B:D,3,0),"")</f>
        <v/>
      </c>
      <c r="B2679" s="190" t="str">
        <f t="shared" si="234"/>
        <v>0CLOSE</v>
      </c>
      <c r="C2679" s="196"/>
      <c r="D2679" s="193"/>
      <c r="E2679" s="193" t="str">
        <f>IFERROR(VLOOKUP(D2679,Sort!B:C,2,0),"")</f>
        <v/>
      </c>
      <c r="F2679" s="194"/>
      <c r="G2679" s="195" t="str">
        <f t="shared" si="235"/>
        <v/>
      </c>
      <c r="H2679" s="243"/>
      <c r="I2679" s="197"/>
      <c r="J2679" s="243"/>
      <c r="K2679" s="197"/>
      <c r="L2679" s="198" t="str">
        <f t="shared" si="236"/>
        <v/>
      </c>
      <c r="M2679" s="199" t="str">
        <f t="shared" si="237"/>
        <v/>
      </c>
      <c r="N2679" s="200" t="str">
        <f t="shared" si="238"/>
        <v xml:space="preserve"> </v>
      </c>
      <c r="O2679" s="201"/>
      <c r="P2679" s="201"/>
      <c r="Q2679" s="202"/>
      <c r="R2679" s="202"/>
      <c r="S2679" s="202"/>
      <c r="T2679" s="193" t="str">
        <f>IFERROR(VLOOKUP(S2679,Sort!E:F,2,0),"")</f>
        <v/>
      </c>
      <c r="U2679" s="115" t="str">
        <f t="shared" si="239"/>
        <v/>
      </c>
      <c r="V2679" s="202" t="s">
        <v>422</v>
      </c>
      <c r="W2679" s="202"/>
      <c r="X2679" s="202"/>
      <c r="Y2679" s="202"/>
      <c r="Z2679" s="193"/>
      <c r="AA2679" s="193" t="s">
        <v>362</v>
      </c>
      <c r="AB2679" s="203"/>
      <c r="AC2679" s="204" t="str">
        <f t="shared" si="240"/>
        <v>CLOSE</v>
      </c>
      <c r="AD2679" s="47" t="str">
        <f t="array" ref="AD2679">IF(D2679="","",INDEX(HM_Unit!$D$1:$AE$1,MATCH(C2679,HM_Unit!$D$2:$AE$2,0)))</f>
        <v/>
      </c>
      <c r="AE2679" s="46"/>
      <c r="AF2679" s="46"/>
      <c r="AG2679" s="46"/>
      <c r="AH2679" s="46"/>
      <c r="AI2679" s="46"/>
      <c r="AJ2679" s="46"/>
      <c r="AK2679" s="46"/>
    </row>
    <row r="2680" spans="1:37" ht="12" customHeight="1">
      <c r="A2680" s="46" t="str">
        <f>IFERROR(VLOOKUP(D2680,Sort!B:D,3,0),"")</f>
        <v/>
      </c>
      <c r="B2680" s="190" t="str">
        <f t="shared" si="234"/>
        <v>0CLOSE</v>
      </c>
      <c r="C2680" s="196"/>
      <c r="D2680" s="193"/>
      <c r="E2680" s="193" t="str">
        <f>IFERROR(VLOOKUP(D2680,Sort!B:C,2,0),"")</f>
        <v/>
      </c>
      <c r="F2680" s="194"/>
      <c r="G2680" s="195" t="str">
        <f t="shared" si="235"/>
        <v/>
      </c>
      <c r="H2680" s="243"/>
      <c r="I2680" s="197"/>
      <c r="J2680" s="243"/>
      <c r="K2680" s="197"/>
      <c r="L2680" s="198" t="str">
        <f t="shared" si="236"/>
        <v/>
      </c>
      <c r="M2680" s="199" t="str">
        <f t="shared" si="237"/>
        <v/>
      </c>
      <c r="N2680" s="200" t="str">
        <f t="shared" si="238"/>
        <v xml:space="preserve"> </v>
      </c>
      <c r="O2680" s="201"/>
      <c r="P2680" s="201"/>
      <c r="Q2680" s="202"/>
      <c r="R2680" s="202"/>
      <c r="S2680" s="202"/>
      <c r="T2680" s="193" t="str">
        <f>IFERROR(VLOOKUP(S2680,Sort!E:F,2,0),"")</f>
        <v/>
      </c>
      <c r="U2680" s="115" t="str">
        <f t="shared" si="239"/>
        <v/>
      </c>
      <c r="V2680" s="202" t="s">
        <v>422</v>
      </c>
      <c r="W2680" s="202"/>
      <c r="X2680" s="202"/>
      <c r="Y2680" s="202"/>
      <c r="Z2680" s="193"/>
      <c r="AA2680" s="193" t="s">
        <v>362</v>
      </c>
      <c r="AB2680" s="203"/>
      <c r="AC2680" s="204" t="str">
        <f t="shared" si="240"/>
        <v>CLOSE</v>
      </c>
      <c r="AD2680" s="47" t="str">
        <f t="array" ref="AD2680">IF(D2680="","",INDEX(HM_Unit!$D$1:$AE$1,MATCH(C2680,HM_Unit!$D$2:$AE$2,0)))</f>
        <v/>
      </c>
      <c r="AE2680" s="46"/>
      <c r="AF2680" s="46"/>
      <c r="AG2680" s="46"/>
      <c r="AH2680" s="46"/>
      <c r="AI2680" s="46"/>
      <c r="AJ2680" s="46"/>
      <c r="AK2680" s="46"/>
    </row>
    <row r="2681" spans="1:37" ht="12" customHeight="1">
      <c r="A2681" s="46" t="str">
        <f>IFERROR(VLOOKUP(D2681,Sort!B:D,3,0),"")</f>
        <v/>
      </c>
      <c r="B2681" s="190" t="str">
        <f t="shared" si="234"/>
        <v>0CLOSE</v>
      </c>
      <c r="C2681" s="196"/>
      <c r="D2681" s="193"/>
      <c r="E2681" s="193" t="str">
        <f>IFERROR(VLOOKUP(D2681,Sort!B:C,2,0),"")</f>
        <v/>
      </c>
      <c r="F2681" s="194"/>
      <c r="G2681" s="195" t="str">
        <f t="shared" si="235"/>
        <v/>
      </c>
      <c r="H2681" s="243"/>
      <c r="I2681" s="197"/>
      <c r="J2681" s="243"/>
      <c r="K2681" s="197"/>
      <c r="L2681" s="198" t="str">
        <f t="shared" si="236"/>
        <v/>
      </c>
      <c r="M2681" s="199" t="str">
        <f t="shared" si="237"/>
        <v/>
      </c>
      <c r="N2681" s="200" t="str">
        <f t="shared" si="238"/>
        <v xml:space="preserve"> </v>
      </c>
      <c r="O2681" s="201"/>
      <c r="P2681" s="201"/>
      <c r="Q2681" s="202"/>
      <c r="R2681" s="202"/>
      <c r="S2681" s="202"/>
      <c r="T2681" s="193" t="str">
        <f>IFERROR(VLOOKUP(S2681,Sort!E:F,2,0),"")</f>
        <v/>
      </c>
      <c r="U2681" s="115" t="str">
        <f t="shared" si="239"/>
        <v/>
      </c>
      <c r="V2681" s="202" t="s">
        <v>422</v>
      </c>
      <c r="W2681" s="202"/>
      <c r="X2681" s="202"/>
      <c r="Y2681" s="202"/>
      <c r="Z2681" s="193"/>
      <c r="AA2681" s="193" t="s">
        <v>362</v>
      </c>
      <c r="AB2681" s="203"/>
      <c r="AC2681" s="204" t="str">
        <f t="shared" si="240"/>
        <v>CLOSE</v>
      </c>
      <c r="AD2681" s="47" t="str">
        <f t="array" ref="AD2681">IF(D2681="","",INDEX(HM_Unit!$D$1:$AE$1,MATCH(C2681,HM_Unit!$D$2:$AE$2,0)))</f>
        <v/>
      </c>
      <c r="AE2681" s="46"/>
      <c r="AF2681" s="46"/>
      <c r="AG2681" s="46"/>
      <c r="AH2681" s="46"/>
      <c r="AI2681" s="46"/>
      <c r="AJ2681" s="46"/>
      <c r="AK2681" s="46"/>
    </row>
    <row r="2682" spans="1:37" ht="12" customHeight="1">
      <c r="A2682" s="46" t="str">
        <f>IFERROR(VLOOKUP(D2682,Sort!B:D,3,0),"")</f>
        <v/>
      </c>
      <c r="B2682" s="190" t="str">
        <f t="shared" si="234"/>
        <v>0CLOSE</v>
      </c>
      <c r="C2682" s="196"/>
      <c r="D2682" s="193"/>
      <c r="E2682" s="193" t="str">
        <f>IFERROR(VLOOKUP(D2682,Sort!B:C,2,0),"")</f>
        <v/>
      </c>
      <c r="F2682" s="194"/>
      <c r="G2682" s="195" t="str">
        <f t="shared" si="235"/>
        <v/>
      </c>
      <c r="H2682" s="243"/>
      <c r="I2682" s="197"/>
      <c r="J2682" s="243"/>
      <c r="K2682" s="197"/>
      <c r="L2682" s="198" t="str">
        <f t="shared" si="236"/>
        <v/>
      </c>
      <c r="M2682" s="199" t="str">
        <f t="shared" si="237"/>
        <v/>
      </c>
      <c r="N2682" s="200" t="str">
        <f t="shared" si="238"/>
        <v xml:space="preserve"> </v>
      </c>
      <c r="O2682" s="201"/>
      <c r="P2682" s="201"/>
      <c r="Q2682" s="202"/>
      <c r="R2682" s="202"/>
      <c r="S2682" s="202"/>
      <c r="T2682" s="193" t="str">
        <f>IFERROR(VLOOKUP(S2682,Sort!E:F,2,0),"")</f>
        <v/>
      </c>
      <c r="U2682" s="115" t="str">
        <f t="shared" si="239"/>
        <v/>
      </c>
      <c r="V2682" s="202" t="s">
        <v>422</v>
      </c>
      <c r="W2682" s="202"/>
      <c r="X2682" s="202"/>
      <c r="Y2682" s="202"/>
      <c r="Z2682" s="193"/>
      <c r="AA2682" s="193" t="s">
        <v>362</v>
      </c>
      <c r="AB2682" s="203"/>
      <c r="AC2682" s="204" t="str">
        <f t="shared" si="240"/>
        <v>CLOSE</v>
      </c>
      <c r="AD2682" s="47" t="str">
        <f t="array" ref="AD2682">IF(D2682="","",INDEX(HM_Unit!$D$1:$AE$1,MATCH(C2682,HM_Unit!$D$2:$AE$2,0)))</f>
        <v/>
      </c>
      <c r="AE2682" s="46"/>
      <c r="AF2682" s="46"/>
      <c r="AG2682" s="46"/>
      <c r="AH2682" s="46"/>
      <c r="AI2682" s="46"/>
      <c r="AJ2682" s="46"/>
      <c r="AK2682" s="46"/>
    </row>
    <row r="2683" spans="1:37" ht="12" customHeight="1">
      <c r="A2683" s="46" t="str">
        <f>IFERROR(VLOOKUP(D2683,Sort!B:D,3,0),"")</f>
        <v/>
      </c>
      <c r="B2683" s="190" t="str">
        <f t="shared" si="234"/>
        <v>0CLOSE</v>
      </c>
      <c r="C2683" s="196"/>
      <c r="D2683" s="193"/>
      <c r="E2683" s="193" t="str">
        <f>IFERROR(VLOOKUP(D2683,Sort!B:C,2,0),"")</f>
        <v/>
      </c>
      <c r="F2683" s="194"/>
      <c r="G2683" s="195" t="str">
        <f t="shared" si="235"/>
        <v/>
      </c>
      <c r="H2683" s="243"/>
      <c r="I2683" s="197"/>
      <c r="J2683" s="243"/>
      <c r="K2683" s="197"/>
      <c r="L2683" s="198" t="str">
        <f t="shared" si="236"/>
        <v/>
      </c>
      <c r="M2683" s="199" t="str">
        <f t="shared" si="237"/>
        <v/>
      </c>
      <c r="N2683" s="200" t="str">
        <f t="shared" si="238"/>
        <v xml:space="preserve"> </v>
      </c>
      <c r="O2683" s="201"/>
      <c r="P2683" s="201"/>
      <c r="Q2683" s="202"/>
      <c r="R2683" s="202"/>
      <c r="S2683" s="202"/>
      <c r="T2683" s="193" t="str">
        <f>IFERROR(VLOOKUP(S2683,Sort!E:F,2,0),"")</f>
        <v/>
      </c>
      <c r="U2683" s="115" t="str">
        <f t="shared" si="239"/>
        <v/>
      </c>
      <c r="V2683" s="202" t="s">
        <v>422</v>
      </c>
      <c r="W2683" s="202"/>
      <c r="X2683" s="202"/>
      <c r="Y2683" s="202"/>
      <c r="Z2683" s="193"/>
      <c r="AA2683" s="193" t="s">
        <v>362</v>
      </c>
      <c r="AB2683" s="203"/>
      <c r="AC2683" s="204" t="str">
        <f t="shared" si="240"/>
        <v>CLOSE</v>
      </c>
      <c r="AD2683" s="47" t="str">
        <f t="array" ref="AD2683">IF(D2683="","",INDEX(HM_Unit!$D$1:$AE$1,MATCH(C2683,HM_Unit!$D$2:$AE$2,0)))</f>
        <v/>
      </c>
      <c r="AE2683" s="46"/>
      <c r="AF2683" s="46"/>
      <c r="AG2683" s="46"/>
      <c r="AH2683" s="46"/>
      <c r="AI2683" s="46"/>
      <c r="AJ2683" s="46"/>
      <c r="AK2683" s="46"/>
    </row>
    <row r="2684" spans="1:37" ht="12" customHeight="1">
      <c r="A2684" s="46" t="str">
        <f>IFERROR(VLOOKUP(D2684,Sort!B:D,3,0),"")</f>
        <v/>
      </c>
      <c r="B2684" s="190" t="str">
        <f t="shared" si="234"/>
        <v>0CLOSE</v>
      </c>
      <c r="C2684" s="196"/>
      <c r="D2684" s="193"/>
      <c r="E2684" s="193" t="str">
        <f>IFERROR(VLOOKUP(D2684,Sort!B:C,2,0),"")</f>
        <v/>
      </c>
      <c r="F2684" s="194"/>
      <c r="G2684" s="195" t="str">
        <f t="shared" si="235"/>
        <v/>
      </c>
      <c r="H2684" s="243"/>
      <c r="I2684" s="197"/>
      <c r="J2684" s="243"/>
      <c r="K2684" s="197"/>
      <c r="L2684" s="198" t="str">
        <f t="shared" si="236"/>
        <v/>
      </c>
      <c r="M2684" s="199" t="str">
        <f t="shared" si="237"/>
        <v/>
      </c>
      <c r="N2684" s="200" t="str">
        <f t="shared" si="238"/>
        <v xml:space="preserve"> </v>
      </c>
      <c r="O2684" s="201"/>
      <c r="P2684" s="201"/>
      <c r="Q2684" s="202"/>
      <c r="R2684" s="202"/>
      <c r="S2684" s="202"/>
      <c r="T2684" s="193" t="str">
        <f>IFERROR(VLOOKUP(S2684,Sort!E:F,2,0),"")</f>
        <v/>
      </c>
      <c r="U2684" s="115" t="str">
        <f t="shared" si="239"/>
        <v/>
      </c>
      <c r="V2684" s="202" t="s">
        <v>422</v>
      </c>
      <c r="W2684" s="202"/>
      <c r="X2684" s="202"/>
      <c r="Y2684" s="202"/>
      <c r="Z2684" s="193"/>
      <c r="AA2684" s="193" t="s">
        <v>362</v>
      </c>
      <c r="AB2684" s="203"/>
      <c r="AC2684" s="204" t="str">
        <f t="shared" si="240"/>
        <v>CLOSE</v>
      </c>
      <c r="AD2684" s="47" t="str">
        <f t="array" ref="AD2684">IF(D2684="","",INDEX(HM_Unit!$D$1:$AE$1,MATCH(C2684,HM_Unit!$D$2:$AE$2,0)))</f>
        <v/>
      </c>
      <c r="AE2684" s="46"/>
      <c r="AF2684" s="46"/>
      <c r="AG2684" s="46"/>
      <c r="AH2684" s="46"/>
      <c r="AI2684" s="46"/>
      <c r="AJ2684" s="46"/>
      <c r="AK2684" s="46"/>
    </row>
    <row r="2685" spans="1:37" ht="12" customHeight="1">
      <c r="A2685" s="46" t="str">
        <f>IFERROR(VLOOKUP(D2685,Sort!B:D,3,0),"")</f>
        <v/>
      </c>
      <c r="B2685" s="190" t="str">
        <f t="shared" si="234"/>
        <v>0CLOSE</v>
      </c>
      <c r="C2685" s="196"/>
      <c r="D2685" s="193"/>
      <c r="E2685" s="193" t="str">
        <f>IFERROR(VLOOKUP(D2685,Sort!B:C,2,0),"")</f>
        <v/>
      </c>
      <c r="F2685" s="194"/>
      <c r="G2685" s="195" t="str">
        <f t="shared" si="235"/>
        <v/>
      </c>
      <c r="H2685" s="243"/>
      <c r="I2685" s="197"/>
      <c r="J2685" s="243"/>
      <c r="K2685" s="197"/>
      <c r="L2685" s="198" t="str">
        <f t="shared" si="236"/>
        <v/>
      </c>
      <c r="M2685" s="199" t="str">
        <f t="shared" si="237"/>
        <v/>
      </c>
      <c r="N2685" s="200" t="str">
        <f t="shared" si="238"/>
        <v xml:space="preserve"> </v>
      </c>
      <c r="O2685" s="201"/>
      <c r="P2685" s="201"/>
      <c r="Q2685" s="202"/>
      <c r="R2685" s="202"/>
      <c r="S2685" s="202"/>
      <c r="T2685" s="193" t="str">
        <f>IFERROR(VLOOKUP(S2685,Sort!E:F,2,0),"")</f>
        <v/>
      </c>
      <c r="U2685" s="115" t="str">
        <f t="shared" si="239"/>
        <v/>
      </c>
      <c r="V2685" s="202" t="s">
        <v>422</v>
      </c>
      <c r="W2685" s="202"/>
      <c r="X2685" s="202"/>
      <c r="Y2685" s="202"/>
      <c r="Z2685" s="193"/>
      <c r="AA2685" s="193" t="s">
        <v>362</v>
      </c>
      <c r="AB2685" s="203"/>
      <c r="AC2685" s="204" t="str">
        <f t="shared" si="240"/>
        <v>CLOSE</v>
      </c>
      <c r="AD2685" s="47" t="str">
        <f t="array" ref="AD2685">IF(D2685="","",INDEX(HM_Unit!$D$1:$AE$1,MATCH(C2685,HM_Unit!$D$2:$AE$2,0)))</f>
        <v/>
      </c>
      <c r="AE2685" s="46"/>
      <c r="AF2685" s="46"/>
      <c r="AG2685" s="46"/>
      <c r="AH2685" s="46"/>
      <c r="AI2685" s="46"/>
      <c r="AJ2685" s="46"/>
      <c r="AK2685" s="46"/>
    </row>
    <row r="2686" spans="1:37" ht="12" customHeight="1">
      <c r="A2686" s="46" t="str">
        <f>IFERROR(VLOOKUP(D2686,Sort!B:D,3,0),"")</f>
        <v/>
      </c>
      <c r="B2686" s="190" t="str">
        <f t="shared" si="234"/>
        <v>0CLOSE</v>
      </c>
      <c r="C2686" s="196"/>
      <c r="D2686" s="193"/>
      <c r="E2686" s="193" t="str">
        <f>IFERROR(VLOOKUP(D2686,Sort!B:C,2,0),"")</f>
        <v/>
      </c>
      <c r="F2686" s="194"/>
      <c r="G2686" s="195" t="str">
        <f t="shared" si="235"/>
        <v/>
      </c>
      <c r="H2686" s="243"/>
      <c r="I2686" s="197"/>
      <c r="J2686" s="243"/>
      <c r="K2686" s="197"/>
      <c r="L2686" s="198" t="str">
        <f t="shared" si="236"/>
        <v/>
      </c>
      <c r="M2686" s="199" t="str">
        <f t="shared" si="237"/>
        <v/>
      </c>
      <c r="N2686" s="200" t="str">
        <f t="shared" si="238"/>
        <v xml:space="preserve"> </v>
      </c>
      <c r="O2686" s="201"/>
      <c r="P2686" s="201"/>
      <c r="Q2686" s="202"/>
      <c r="R2686" s="202"/>
      <c r="S2686" s="202"/>
      <c r="T2686" s="193" t="str">
        <f>IFERROR(VLOOKUP(S2686,Sort!E:F,2,0),"")</f>
        <v/>
      </c>
      <c r="U2686" s="115" t="str">
        <f t="shared" si="239"/>
        <v/>
      </c>
      <c r="V2686" s="202" t="s">
        <v>422</v>
      </c>
      <c r="W2686" s="202"/>
      <c r="X2686" s="202"/>
      <c r="Y2686" s="202"/>
      <c r="Z2686" s="193"/>
      <c r="AA2686" s="193" t="s">
        <v>362</v>
      </c>
      <c r="AB2686" s="203"/>
      <c r="AC2686" s="204" t="str">
        <f t="shared" si="240"/>
        <v>CLOSE</v>
      </c>
      <c r="AD2686" s="47" t="str">
        <f t="array" ref="AD2686">IF(D2686="","",INDEX(HM_Unit!$D$1:$AE$1,MATCH(C2686,HM_Unit!$D$2:$AE$2,0)))</f>
        <v/>
      </c>
      <c r="AE2686" s="46"/>
      <c r="AF2686" s="46"/>
      <c r="AG2686" s="46"/>
      <c r="AH2686" s="46"/>
      <c r="AI2686" s="46"/>
      <c r="AJ2686" s="46"/>
      <c r="AK2686" s="46"/>
    </row>
    <row r="2687" spans="1:37" ht="12" customHeight="1">
      <c r="A2687" s="46" t="str">
        <f>IFERROR(VLOOKUP(D2687,Sort!B:D,3,0),"")</f>
        <v/>
      </c>
      <c r="B2687" s="190" t="str">
        <f t="shared" si="234"/>
        <v>0CLOSE</v>
      </c>
      <c r="C2687" s="196"/>
      <c r="D2687" s="193"/>
      <c r="E2687" s="193" t="str">
        <f>IFERROR(VLOOKUP(D2687,Sort!B:C,2,0),"")</f>
        <v/>
      </c>
      <c r="F2687" s="194"/>
      <c r="G2687" s="195" t="str">
        <f t="shared" si="235"/>
        <v/>
      </c>
      <c r="H2687" s="243"/>
      <c r="I2687" s="197"/>
      <c r="J2687" s="243"/>
      <c r="K2687" s="197"/>
      <c r="L2687" s="198" t="str">
        <f t="shared" si="236"/>
        <v/>
      </c>
      <c r="M2687" s="199" t="str">
        <f t="shared" si="237"/>
        <v/>
      </c>
      <c r="N2687" s="200" t="str">
        <f t="shared" si="238"/>
        <v xml:space="preserve"> </v>
      </c>
      <c r="O2687" s="201"/>
      <c r="P2687" s="201"/>
      <c r="Q2687" s="202"/>
      <c r="R2687" s="202"/>
      <c r="S2687" s="202"/>
      <c r="T2687" s="193" t="str">
        <f>IFERROR(VLOOKUP(S2687,Sort!E:F,2,0),"")</f>
        <v/>
      </c>
      <c r="U2687" s="115" t="str">
        <f t="shared" si="239"/>
        <v/>
      </c>
      <c r="V2687" s="202" t="s">
        <v>422</v>
      </c>
      <c r="W2687" s="202"/>
      <c r="X2687" s="202"/>
      <c r="Y2687" s="202"/>
      <c r="Z2687" s="193"/>
      <c r="AA2687" s="193" t="s">
        <v>362</v>
      </c>
      <c r="AB2687" s="203"/>
      <c r="AC2687" s="204" t="str">
        <f t="shared" si="240"/>
        <v>CLOSE</v>
      </c>
      <c r="AD2687" s="47" t="str">
        <f t="array" ref="AD2687">IF(D2687="","",INDEX(HM_Unit!$D$1:$AE$1,MATCH(C2687,HM_Unit!$D$2:$AE$2,0)))</f>
        <v/>
      </c>
      <c r="AE2687" s="46"/>
      <c r="AF2687" s="46"/>
      <c r="AG2687" s="46"/>
      <c r="AH2687" s="46"/>
      <c r="AI2687" s="46"/>
      <c r="AJ2687" s="46"/>
      <c r="AK2687" s="46"/>
    </row>
    <row r="2688" spans="1:37" ht="12" customHeight="1">
      <c r="A2688" s="46" t="str">
        <f>IFERROR(VLOOKUP(D2688,Sort!B:D,3,0),"")</f>
        <v/>
      </c>
      <c r="B2688" s="190" t="str">
        <f t="shared" si="234"/>
        <v>0CLOSE</v>
      </c>
      <c r="C2688" s="196"/>
      <c r="D2688" s="193"/>
      <c r="E2688" s="193" t="str">
        <f>IFERROR(VLOOKUP(D2688,Sort!B:C,2,0),"")</f>
        <v/>
      </c>
      <c r="F2688" s="194"/>
      <c r="G2688" s="195" t="str">
        <f t="shared" si="235"/>
        <v/>
      </c>
      <c r="H2688" s="243"/>
      <c r="I2688" s="197"/>
      <c r="J2688" s="243"/>
      <c r="K2688" s="197"/>
      <c r="L2688" s="198" t="str">
        <f t="shared" si="236"/>
        <v/>
      </c>
      <c r="M2688" s="199" t="str">
        <f t="shared" si="237"/>
        <v/>
      </c>
      <c r="N2688" s="200" t="str">
        <f t="shared" si="238"/>
        <v xml:space="preserve"> </v>
      </c>
      <c r="O2688" s="201"/>
      <c r="P2688" s="201"/>
      <c r="Q2688" s="202"/>
      <c r="R2688" s="202"/>
      <c r="S2688" s="202"/>
      <c r="T2688" s="193" t="str">
        <f>IFERROR(VLOOKUP(S2688,Sort!E:F,2,0),"")</f>
        <v/>
      </c>
      <c r="U2688" s="115" t="str">
        <f t="shared" si="239"/>
        <v/>
      </c>
      <c r="V2688" s="202" t="s">
        <v>422</v>
      </c>
      <c r="W2688" s="202"/>
      <c r="X2688" s="202"/>
      <c r="Y2688" s="202"/>
      <c r="Z2688" s="193"/>
      <c r="AA2688" s="193" t="s">
        <v>362</v>
      </c>
      <c r="AB2688" s="203"/>
      <c r="AC2688" s="204" t="str">
        <f t="shared" si="240"/>
        <v>CLOSE</v>
      </c>
      <c r="AD2688" s="47" t="str">
        <f t="array" ref="AD2688">IF(D2688="","",INDEX(HM_Unit!$D$1:$AE$1,MATCH(C2688,HM_Unit!$D$2:$AE$2,0)))</f>
        <v/>
      </c>
      <c r="AE2688" s="46"/>
      <c r="AF2688" s="46"/>
      <c r="AG2688" s="46"/>
      <c r="AH2688" s="46"/>
      <c r="AI2688" s="46"/>
      <c r="AJ2688" s="46"/>
      <c r="AK2688" s="46"/>
    </row>
    <row r="2689" spans="1:37" ht="12" customHeight="1">
      <c r="A2689" s="46" t="str">
        <f>IFERROR(VLOOKUP(D2689,Sort!B:D,3,0),"")</f>
        <v/>
      </c>
      <c r="B2689" s="190" t="str">
        <f t="shared" si="234"/>
        <v>0CLOSE</v>
      </c>
      <c r="C2689" s="196"/>
      <c r="D2689" s="193"/>
      <c r="E2689" s="193" t="str">
        <f>IFERROR(VLOOKUP(D2689,Sort!B:C,2,0),"")</f>
        <v/>
      </c>
      <c r="F2689" s="194"/>
      <c r="G2689" s="195" t="str">
        <f t="shared" si="235"/>
        <v/>
      </c>
      <c r="H2689" s="243"/>
      <c r="I2689" s="197"/>
      <c r="J2689" s="243"/>
      <c r="K2689" s="197"/>
      <c r="L2689" s="198" t="str">
        <f t="shared" si="236"/>
        <v/>
      </c>
      <c r="M2689" s="199" t="str">
        <f t="shared" si="237"/>
        <v/>
      </c>
      <c r="N2689" s="200" t="str">
        <f t="shared" si="238"/>
        <v xml:space="preserve"> </v>
      </c>
      <c r="O2689" s="201"/>
      <c r="P2689" s="201"/>
      <c r="Q2689" s="202"/>
      <c r="R2689" s="202"/>
      <c r="S2689" s="202"/>
      <c r="T2689" s="193" t="str">
        <f>IFERROR(VLOOKUP(S2689,Sort!E:F,2,0),"")</f>
        <v/>
      </c>
      <c r="U2689" s="115" t="str">
        <f t="shared" si="239"/>
        <v/>
      </c>
      <c r="V2689" s="202" t="s">
        <v>422</v>
      </c>
      <c r="W2689" s="202"/>
      <c r="X2689" s="202"/>
      <c r="Y2689" s="202"/>
      <c r="Z2689" s="193"/>
      <c r="AA2689" s="193" t="s">
        <v>362</v>
      </c>
      <c r="AB2689" s="203"/>
      <c r="AC2689" s="204" t="str">
        <f t="shared" si="240"/>
        <v>CLOSE</v>
      </c>
      <c r="AD2689" s="47" t="str">
        <f t="array" ref="AD2689">IF(D2689="","",INDEX(HM_Unit!$D$1:$AE$1,MATCH(C2689,HM_Unit!$D$2:$AE$2,0)))</f>
        <v/>
      </c>
      <c r="AE2689" s="46"/>
      <c r="AF2689" s="46"/>
      <c r="AG2689" s="46"/>
      <c r="AH2689" s="46"/>
      <c r="AI2689" s="46"/>
      <c r="AJ2689" s="46"/>
      <c r="AK2689" s="46"/>
    </row>
    <row r="2690" spans="1:37" ht="12" customHeight="1">
      <c r="A2690" s="46" t="str">
        <f>IFERROR(VLOOKUP(D2690,Sort!B:D,3,0),"")</f>
        <v/>
      </c>
      <c r="B2690" s="190" t="str">
        <f t="shared" si="234"/>
        <v>0CLOSE</v>
      </c>
      <c r="C2690" s="196"/>
      <c r="D2690" s="193"/>
      <c r="E2690" s="193" t="str">
        <f>IFERROR(VLOOKUP(D2690,Sort!B:C,2,0),"")</f>
        <v/>
      </c>
      <c r="F2690" s="194"/>
      <c r="G2690" s="195" t="str">
        <f t="shared" si="235"/>
        <v/>
      </c>
      <c r="H2690" s="243"/>
      <c r="I2690" s="197"/>
      <c r="J2690" s="243"/>
      <c r="K2690" s="197"/>
      <c r="L2690" s="198" t="str">
        <f t="shared" si="236"/>
        <v/>
      </c>
      <c r="M2690" s="199" t="str">
        <f t="shared" si="237"/>
        <v/>
      </c>
      <c r="N2690" s="200" t="str">
        <f t="shared" si="238"/>
        <v xml:space="preserve"> </v>
      </c>
      <c r="O2690" s="201"/>
      <c r="P2690" s="201"/>
      <c r="Q2690" s="202"/>
      <c r="R2690" s="202"/>
      <c r="S2690" s="202"/>
      <c r="T2690" s="193" t="str">
        <f>IFERROR(VLOOKUP(S2690,Sort!E:F,2,0),"")</f>
        <v/>
      </c>
      <c r="U2690" s="115" t="str">
        <f t="shared" si="239"/>
        <v/>
      </c>
      <c r="V2690" s="202" t="s">
        <v>422</v>
      </c>
      <c r="W2690" s="202"/>
      <c r="X2690" s="202"/>
      <c r="Y2690" s="202"/>
      <c r="Z2690" s="193"/>
      <c r="AA2690" s="193" t="s">
        <v>362</v>
      </c>
      <c r="AB2690" s="203"/>
      <c r="AC2690" s="204" t="str">
        <f t="shared" si="240"/>
        <v>CLOSE</v>
      </c>
      <c r="AD2690" s="47" t="str">
        <f t="array" ref="AD2690">IF(D2690="","",INDEX(HM_Unit!$D$1:$AE$1,MATCH(C2690,HM_Unit!$D$2:$AE$2,0)))</f>
        <v/>
      </c>
      <c r="AE2690" s="46"/>
      <c r="AF2690" s="46"/>
      <c r="AG2690" s="46"/>
      <c r="AH2690" s="46"/>
      <c r="AI2690" s="46"/>
      <c r="AJ2690" s="46"/>
      <c r="AK2690" s="46"/>
    </row>
    <row r="2691" spans="1:37" ht="12" customHeight="1">
      <c r="A2691" s="46" t="str">
        <f>IFERROR(VLOOKUP(D2691,Sort!B:D,3,0),"")</f>
        <v/>
      </c>
      <c r="B2691" s="190" t="str">
        <f t="shared" si="234"/>
        <v>0CLOSE</v>
      </c>
      <c r="C2691" s="196"/>
      <c r="D2691" s="193"/>
      <c r="E2691" s="193" t="str">
        <f>IFERROR(VLOOKUP(D2691,Sort!B:C,2,0),"")</f>
        <v/>
      </c>
      <c r="F2691" s="194"/>
      <c r="G2691" s="195" t="str">
        <f t="shared" si="235"/>
        <v/>
      </c>
      <c r="H2691" s="243"/>
      <c r="I2691" s="197"/>
      <c r="J2691" s="243"/>
      <c r="K2691" s="197"/>
      <c r="L2691" s="198" t="str">
        <f t="shared" si="236"/>
        <v/>
      </c>
      <c r="M2691" s="199" t="str">
        <f t="shared" si="237"/>
        <v/>
      </c>
      <c r="N2691" s="200" t="str">
        <f t="shared" si="238"/>
        <v xml:space="preserve"> </v>
      </c>
      <c r="O2691" s="201"/>
      <c r="P2691" s="201"/>
      <c r="Q2691" s="202"/>
      <c r="R2691" s="202"/>
      <c r="S2691" s="202"/>
      <c r="T2691" s="193" t="str">
        <f>IFERROR(VLOOKUP(S2691,Sort!E:F,2,0),"")</f>
        <v/>
      </c>
      <c r="U2691" s="115" t="str">
        <f t="shared" si="239"/>
        <v/>
      </c>
      <c r="V2691" s="202" t="s">
        <v>422</v>
      </c>
      <c r="W2691" s="202"/>
      <c r="X2691" s="202"/>
      <c r="Y2691" s="202"/>
      <c r="Z2691" s="193"/>
      <c r="AA2691" s="193" t="s">
        <v>362</v>
      </c>
      <c r="AB2691" s="203"/>
      <c r="AC2691" s="204" t="str">
        <f t="shared" si="240"/>
        <v>CLOSE</v>
      </c>
      <c r="AD2691" s="47" t="str">
        <f t="array" ref="AD2691">IF(D2691="","",INDEX(HM_Unit!$D$1:$AE$1,MATCH(C2691,HM_Unit!$D$2:$AE$2,0)))</f>
        <v/>
      </c>
      <c r="AE2691" s="46"/>
      <c r="AF2691" s="46"/>
      <c r="AG2691" s="46"/>
      <c r="AH2691" s="46"/>
      <c r="AI2691" s="46"/>
      <c r="AJ2691" s="46"/>
      <c r="AK2691" s="46"/>
    </row>
    <row r="2692" spans="1:37" ht="12" customHeight="1">
      <c r="A2692" s="46" t="str">
        <f>IFERROR(VLOOKUP(D2692,Sort!B:D,3,0),"")</f>
        <v/>
      </c>
      <c r="B2692" s="190" t="str">
        <f t="shared" si="234"/>
        <v>0CLOSE</v>
      </c>
      <c r="C2692" s="196"/>
      <c r="D2692" s="193"/>
      <c r="E2692" s="193" t="str">
        <f>IFERROR(VLOOKUP(D2692,Sort!B:C,2,0),"")</f>
        <v/>
      </c>
      <c r="F2692" s="194"/>
      <c r="G2692" s="195" t="str">
        <f t="shared" si="235"/>
        <v/>
      </c>
      <c r="H2692" s="243"/>
      <c r="I2692" s="197"/>
      <c r="J2692" s="243"/>
      <c r="K2692" s="197"/>
      <c r="L2692" s="198" t="str">
        <f t="shared" si="236"/>
        <v/>
      </c>
      <c r="M2692" s="199" t="str">
        <f t="shared" si="237"/>
        <v/>
      </c>
      <c r="N2692" s="200" t="str">
        <f t="shared" si="238"/>
        <v xml:space="preserve"> </v>
      </c>
      <c r="O2692" s="201"/>
      <c r="P2692" s="201"/>
      <c r="Q2692" s="202"/>
      <c r="R2692" s="202"/>
      <c r="S2692" s="202"/>
      <c r="T2692" s="193" t="str">
        <f>IFERROR(VLOOKUP(S2692,Sort!E:F,2,0),"")</f>
        <v/>
      </c>
      <c r="U2692" s="115" t="str">
        <f t="shared" si="239"/>
        <v/>
      </c>
      <c r="V2692" s="202" t="s">
        <v>422</v>
      </c>
      <c r="W2692" s="202"/>
      <c r="X2692" s="202"/>
      <c r="Y2692" s="202"/>
      <c r="Z2692" s="193"/>
      <c r="AA2692" s="193" t="s">
        <v>362</v>
      </c>
      <c r="AB2692" s="203"/>
      <c r="AC2692" s="204" t="str">
        <f t="shared" si="240"/>
        <v>CLOSE</v>
      </c>
      <c r="AD2692" s="47" t="str">
        <f t="array" ref="AD2692">IF(D2692="","",INDEX(HM_Unit!$D$1:$AE$1,MATCH(C2692,HM_Unit!$D$2:$AE$2,0)))</f>
        <v/>
      </c>
      <c r="AE2692" s="46"/>
      <c r="AF2692" s="46"/>
      <c r="AG2692" s="46"/>
      <c r="AH2692" s="46"/>
      <c r="AI2692" s="46"/>
      <c r="AJ2692" s="46"/>
      <c r="AK2692" s="46"/>
    </row>
    <row r="2693" spans="1:37" ht="12" customHeight="1">
      <c r="A2693" s="46" t="str">
        <f>IFERROR(VLOOKUP(D2693,Sort!B:D,3,0),"")</f>
        <v/>
      </c>
      <c r="B2693" s="190" t="str">
        <f t="shared" si="234"/>
        <v>0CLOSE</v>
      </c>
      <c r="C2693" s="196"/>
      <c r="D2693" s="193"/>
      <c r="E2693" s="193" t="str">
        <f>IFERROR(VLOOKUP(D2693,Sort!B:C,2,0),"")</f>
        <v/>
      </c>
      <c r="F2693" s="194"/>
      <c r="G2693" s="195" t="str">
        <f t="shared" si="235"/>
        <v/>
      </c>
      <c r="H2693" s="243"/>
      <c r="I2693" s="197"/>
      <c r="J2693" s="243"/>
      <c r="K2693" s="197"/>
      <c r="L2693" s="198" t="str">
        <f t="shared" si="236"/>
        <v/>
      </c>
      <c r="M2693" s="199" t="str">
        <f t="shared" si="237"/>
        <v/>
      </c>
      <c r="N2693" s="200" t="str">
        <f t="shared" si="238"/>
        <v xml:space="preserve"> </v>
      </c>
      <c r="O2693" s="201"/>
      <c r="P2693" s="201"/>
      <c r="Q2693" s="202"/>
      <c r="R2693" s="202"/>
      <c r="S2693" s="202"/>
      <c r="T2693" s="193" t="str">
        <f>IFERROR(VLOOKUP(S2693,Sort!E:F,2,0),"")</f>
        <v/>
      </c>
      <c r="U2693" s="115" t="str">
        <f t="shared" si="239"/>
        <v/>
      </c>
      <c r="V2693" s="202" t="s">
        <v>422</v>
      </c>
      <c r="W2693" s="202"/>
      <c r="X2693" s="202"/>
      <c r="Y2693" s="202"/>
      <c r="Z2693" s="193"/>
      <c r="AA2693" s="193" t="s">
        <v>362</v>
      </c>
      <c r="AB2693" s="203"/>
      <c r="AC2693" s="204" t="str">
        <f t="shared" si="240"/>
        <v>CLOSE</v>
      </c>
      <c r="AD2693" s="47" t="str">
        <f t="array" ref="AD2693">IF(D2693="","",INDEX(HM_Unit!$D$1:$AE$1,MATCH(C2693,HM_Unit!$D$2:$AE$2,0)))</f>
        <v/>
      </c>
      <c r="AE2693" s="46"/>
      <c r="AF2693" s="46"/>
      <c r="AG2693" s="46"/>
      <c r="AH2693" s="46"/>
      <c r="AI2693" s="46"/>
      <c r="AJ2693" s="46"/>
      <c r="AK2693" s="46"/>
    </row>
    <row r="2694" spans="1:37" ht="12" customHeight="1">
      <c r="A2694" s="46" t="str">
        <f>IFERROR(VLOOKUP(D2694,Sort!B:D,3,0),"")</f>
        <v/>
      </c>
      <c r="B2694" s="190" t="str">
        <f t="shared" si="234"/>
        <v>0CLOSE</v>
      </c>
      <c r="C2694" s="196"/>
      <c r="D2694" s="193"/>
      <c r="E2694" s="193" t="str">
        <f>IFERROR(VLOOKUP(D2694,Sort!B:C,2,0),"")</f>
        <v/>
      </c>
      <c r="F2694" s="194"/>
      <c r="G2694" s="195" t="str">
        <f t="shared" si="235"/>
        <v/>
      </c>
      <c r="H2694" s="243"/>
      <c r="I2694" s="197"/>
      <c r="J2694" s="243"/>
      <c r="K2694" s="197"/>
      <c r="L2694" s="198" t="str">
        <f t="shared" si="236"/>
        <v/>
      </c>
      <c r="M2694" s="199" t="str">
        <f t="shared" si="237"/>
        <v/>
      </c>
      <c r="N2694" s="200" t="str">
        <f t="shared" si="238"/>
        <v xml:space="preserve"> </v>
      </c>
      <c r="O2694" s="201"/>
      <c r="P2694" s="201"/>
      <c r="Q2694" s="202"/>
      <c r="R2694" s="202"/>
      <c r="S2694" s="202"/>
      <c r="T2694" s="193" t="str">
        <f>IFERROR(VLOOKUP(S2694,Sort!E:F,2,0),"")</f>
        <v/>
      </c>
      <c r="U2694" s="115" t="str">
        <f t="shared" si="239"/>
        <v/>
      </c>
      <c r="V2694" s="202" t="s">
        <v>422</v>
      </c>
      <c r="W2694" s="202"/>
      <c r="X2694" s="202"/>
      <c r="Y2694" s="202"/>
      <c r="Z2694" s="193"/>
      <c r="AA2694" s="193" t="s">
        <v>362</v>
      </c>
      <c r="AB2694" s="203"/>
      <c r="AC2694" s="204" t="str">
        <f t="shared" si="240"/>
        <v>CLOSE</v>
      </c>
      <c r="AD2694" s="47" t="str">
        <f t="array" ref="AD2694">IF(D2694="","",INDEX(HM_Unit!$D$1:$AE$1,MATCH(C2694,HM_Unit!$D$2:$AE$2,0)))</f>
        <v/>
      </c>
      <c r="AE2694" s="46"/>
      <c r="AF2694" s="46"/>
      <c r="AG2694" s="46"/>
      <c r="AH2694" s="46"/>
      <c r="AI2694" s="46"/>
      <c r="AJ2694" s="46"/>
      <c r="AK2694" s="46"/>
    </row>
    <row r="2695" spans="1:37" ht="12" customHeight="1">
      <c r="A2695" s="46" t="str">
        <f>IFERROR(VLOOKUP(D2695,Sort!B:D,3,0),"")</f>
        <v/>
      </c>
      <c r="B2695" s="190" t="str">
        <f t="shared" si="234"/>
        <v>0CLOSE</v>
      </c>
      <c r="C2695" s="196"/>
      <c r="D2695" s="193"/>
      <c r="E2695" s="193" t="str">
        <f>IFERROR(VLOOKUP(D2695,Sort!B:C,2,0),"")</f>
        <v/>
      </c>
      <c r="F2695" s="194"/>
      <c r="G2695" s="195" t="str">
        <f t="shared" si="235"/>
        <v/>
      </c>
      <c r="H2695" s="243"/>
      <c r="I2695" s="197"/>
      <c r="J2695" s="243"/>
      <c r="K2695" s="197"/>
      <c r="L2695" s="198" t="str">
        <f t="shared" si="236"/>
        <v/>
      </c>
      <c r="M2695" s="199" t="str">
        <f t="shared" si="237"/>
        <v/>
      </c>
      <c r="N2695" s="200" t="str">
        <f t="shared" si="238"/>
        <v xml:space="preserve"> </v>
      </c>
      <c r="O2695" s="201"/>
      <c r="P2695" s="201"/>
      <c r="Q2695" s="202"/>
      <c r="R2695" s="202"/>
      <c r="S2695" s="202"/>
      <c r="T2695" s="193" t="str">
        <f>IFERROR(VLOOKUP(S2695,Sort!E:F,2,0),"")</f>
        <v/>
      </c>
      <c r="U2695" s="115" t="str">
        <f t="shared" si="239"/>
        <v/>
      </c>
      <c r="V2695" s="202" t="s">
        <v>422</v>
      </c>
      <c r="W2695" s="202"/>
      <c r="X2695" s="202"/>
      <c r="Y2695" s="202"/>
      <c r="Z2695" s="193"/>
      <c r="AA2695" s="193" t="s">
        <v>362</v>
      </c>
      <c r="AB2695" s="203"/>
      <c r="AC2695" s="204" t="str">
        <f t="shared" si="240"/>
        <v>CLOSE</v>
      </c>
      <c r="AD2695" s="47" t="str">
        <f t="array" ref="AD2695">IF(D2695="","",INDEX(HM_Unit!$D$1:$AE$1,MATCH(C2695,HM_Unit!$D$2:$AE$2,0)))</f>
        <v/>
      </c>
      <c r="AE2695" s="46"/>
      <c r="AF2695" s="46"/>
      <c r="AG2695" s="46"/>
      <c r="AH2695" s="46"/>
      <c r="AI2695" s="46"/>
      <c r="AJ2695" s="46"/>
      <c r="AK2695" s="46"/>
    </row>
    <row r="2696" spans="1:37" ht="12" customHeight="1">
      <c r="A2696" s="46" t="str">
        <f>IFERROR(VLOOKUP(D2696,Sort!B:D,3,0),"")</f>
        <v/>
      </c>
      <c r="B2696" s="190" t="str">
        <f t="shared" si="234"/>
        <v>0CLOSE</v>
      </c>
      <c r="C2696" s="196"/>
      <c r="D2696" s="193"/>
      <c r="E2696" s="193" t="str">
        <f>IFERROR(VLOOKUP(D2696,Sort!B:C,2,0),"")</f>
        <v/>
      </c>
      <c r="F2696" s="194"/>
      <c r="G2696" s="195" t="str">
        <f t="shared" si="235"/>
        <v/>
      </c>
      <c r="H2696" s="243"/>
      <c r="I2696" s="197"/>
      <c r="J2696" s="243"/>
      <c r="K2696" s="197"/>
      <c r="L2696" s="198" t="str">
        <f t="shared" si="236"/>
        <v/>
      </c>
      <c r="M2696" s="199" t="str">
        <f t="shared" si="237"/>
        <v/>
      </c>
      <c r="N2696" s="200" t="str">
        <f t="shared" si="238"/>
        <v xml:space="preserve"> </v>
      </c>
      <c r="O2696" s="201"/>
      <c r="P2696" s="201"/>
      <c r="Q2696" s="202"/>
      <c r="R2696" s="202"/>
      <c r="S2696" s="202"/>
      <c r="T2696" s="193" t="str">
        <f>IFERROR(VLOOKUP(S2696,Sort!E:F,2,0),"")</f>
        <v/>
      </c>
      <c r="U2696" s="115" t="str">
        <f t="shared" si="239"/>
        <v/>
      </c>
      <c r="V2696" s="202" t="s">
        <v>422</v>
      </c>
      <c r="W2696" s="202"/>
      <c r="X2696" s="202"/>
      <c r="Y2696" s="202"/>
      <c r="Z2696" s="193"/>
      <c r="AA2696" s="193" t="s">
        <v>362</v>
      </c>
      <c r="AB2696" s="203"/>
      <c r="AC2696" s="204" t="str">
        <f t="shared" si="240"/>
        <v>CLOSE</v>
      </c>
      <c r="AD2696" s="47" t="str">
        <f t="array" ref="AD2696">IF(D2696="","",INDEX(HM_Unit!$D$1:$AE$1,MATCH(C2696,HM_Unit!$D$2:$AE$2,0)))</f>
        <v/>
      </c>
      <c r="AE2696" s="46"/>
      <c r="AF2696" s="46"/>
      <c r="AG2696" s="46"/>
      <c r="AH2696" s="46"/>
      <c r="AI2696" s="46"/>
      <c r="AJ2696" s="46"/>
      <c r="AK2696" s="46"/>
    </row>
    <row r="2697" spans="1:37" ht="12" customHeight="1">
      <c r="A2697" s="46" t="str">
        <f>IFERROR(VLOOKUP(D2697,Sort!B:D,3,0),"")</f>
        <v/>
      </c>
      <c r="B2697" s="190" t="str">
        <f t="shared" si="234"/>
        <v>0CLOSE</v>
      </c>
      <c r="C2697" s="196"/>
      <c r="D2697" s="193"/>
      <c r="E2697" s="193" t="str">
        <f>IFERROR(VLOOKUP(D2697,Sort!B:C,2,0),"")</f>
        <v/>
      </c>
      <c r="F2697" s="194"/>
      <c r="G2697" s="195" t="str">
        <f t="shared" si="235"/>
        <v/>
      </c>
      <c r="H2697" s="243"/>
      <c r="I2697" s="197"/>
      <c r="J2697" s="243"/>
      <c r="K2697" s="197"/>
      <c r="L2697" s="198" t="str">
        <f t="shared" si="236"/>
        <v/>
      </c>
      <c r="M2697" s="199" t="str">
        <f t="shared" si="237"/>
        <v/>
      </c>
      <c r="N2697" s="200" t="str">
        <f t="shared" si="238"/>
        <v xml:space="preserve"> </v>
      </c>
      <c r="O2697" s="201"/>
      <c r="P2697" s="201"/>
      <c r="Q2697" s="202"/>
      <c r="R2697" s="202"/>
      <c r="S2697" s="202"/>
      <c r="T2697" s="193" t="str">
        <f>IFERROR(VLOOKUP(S2697,Sort!E:F,2,0),"")</f>
        <v/>
      </c>
      <c r="U2697" s="115" t="str">
        <f t="shared" si="239"/>
        <v/>
      </c>
      <c r="V2697" s="202" t="s">
        <v>422</v>
      </c>
      <c r="W2697" s="202"/>
      <c r="X2697" s="202"/>
      <c r="Y2697" s="202"/>
      <c r="Z2697" s="193"/>
      <c r="AA2697" s="193" t="s">
        <v>362</v>
      </c>
      <c r="AB2697" s="203"/>
      <c r="AC2697" s="204" t="str">
        <f t="shared" si="240"/>
        <v>CLOSE</v>
      </c>
      <c r="AD2697" s="47" t="str">
        <f t="array" ref="AD2697">IF(D2697="","",INDEX(HM_Unit!$D$1:$AE$1,MATCH(C2697,HM_Unit!$D$2:$AE$2,0)))</f>
        <v/>
      </c>
      <c r="AE2697" s="46"/>
      <c r="AF2697" s="46"/>
      <c r="AG2697" s="46"/>
      <c r="AH2697" s="46"/>
      <c r="AI2697" s="46"/>
      <c r="AJ2697" s="46"/>
      <c r="AK2697" s="46"/>
    </row>
    <row r="2698" spans="1:37" ht="12" customHeight="1">
      <c r="A2698" s="46" t="str">
        <f>IFERROR(VLOOKUP(D2698,Sort!B:D,3,0),"")</f>
        <v/>
      </c>
      <c r="B2698" s="190" t="str">
        <f t="shared" si="234"/>
        <v>0CLOSE</v>
      </c>
      <c r="C2698" s="196"/>
      <c r="D2698" s="193"/>
      <c r="E2698" s="193" t="str">
        <f>IFERROR(VLOOKUP(D2698,Sort!B:C,2,0),"")</f>
        <v/>
      </c>
      <c r="F2698" s="194"/>
      <c r="G2698" s="195" t="str">
        <f t="shared" si="235"/>
        <v/>
      </c>
      <c r="H2698" s="243"/>
      <c r="I2698" s="197"/>
      <c r="J2698" s="243"/>
      <c r="K2698" s="197"/>
      <c r="L2698" s="198" t="str">
        <f t="shared" si="236"/>
        <v/>
      </c>
      <c r="M2698" s="199" t="str">
        <f t="shared" si="237"/>
        <v/>
      </c>
      <c r="N2698" s="200" t="str">
        <f t="shared" si="238"/>
        <v xml:space="preserve"> </v>
      </c>
      <c r="O2698" s="201"/>
      <c r="P2698" s="201"/>
      <c r="Q2698" s="202"/>
      <c r="R2698" s="202"/>
      <c r="S2698" s="202"/>
      <c r="T2698" s="193" t="str">
        <f>IFERROR(VLOOKUP(S2698,Sort!E:F,2,0),"")</f>
        <v/>
      </c>
      <c r="U2698" s="115" t="str">
        <f t="shared" si="239"/>
        <v/>
      </c>
      <c r="V2698" s="202" t="s">
        <v>422</v>
      </c>
      <c r="W2698" s="202"/>
      <c r="X2698" s="202"/>
      <c r="Y2698" s="202"/>
      <c r="Z2698" s="193"/>
      <c r="AA2698" s="193" t="s">
        <v>362</v>
      </c>
      <c r="AB2698" s="203"/>
      <c r="AC2698" s="204" t="str">
        <f t="shared" si="240"/>
        <v>CLOSE</v>
      </c>
      <c r="AD2698" s="47" t="str">
        <f t="array" ref="AD2698">IF(D2698="","",INDEX(HM_Unit!$D$1:$AE$1,MATCH(C2698,HM_Unit!$D$2:$AE$2,0)))</f>
        <v/>
      </c>
      <c r="AE2698" s="46"/>
      <c r="AF2698" s="46"/>
      <c r="AG2698" s="46"/>
      <c r="AH2698" s="46"/>
      <c r="AI2698" s="46"/>
      <c r="AJ2698" s="46"/>
      <c r="AK2698" s="46"/>
    </row>
    <row r="2699" spans="1:37" ht="12" customHeight="1">
      <c r="A2699" s="46" t="str">
        <f>IFERROR(VLOOKUP(D2699,Sort!B:D,3,0),"")</f>
        <v/>
      </c>
      <c r="B2699" s="190" t="str">
        <f t="shared" si="234"/>
        <v>0CLOSE</v>
      </c>
      <c r="C2699" s="196"/>
      <c r="D2699" s="193"/>
      <c r="E2699" s="193" t="str">
        <f>IFERROR(VLOOKUP(D2699,Sort!B:C,2,0),"")</f>
        <v/>
      </c>
      <c r="F2699" s="194"/>
      <c r="G2699" s="195" t="str">
        <f t="shared" si="235"/>
        <v/>
      </c>
      <c r="H2699" s="243"/>
      <c r="I2699" s="197"/>
      <c r="J2699" s="243"/>
      <c r="K2699" s="197"/>
      <c r="L2699" s="198" t="str">
        <f t="shared" si="236"/>
        <v/>
      </c>
      <c r="M2699" s="199" t="str">
        <f t="shared" si="237"/>
        <v/>
      </c>
      <c r="N2699" s="200" t="str">
        <f t="shared" si="238"/>
        <v xml:space="preserve"> </v>
      </c>
      <c r="O2699" s="201"/>
      <c r="P2699" s="201"/>
      <c r="Q2699" s="202"/>
      <c r="R2699" s="202"/>
      <c r="S2699" s="202"/>
      <c r="T2699" s="193" t="str">
        <f>IFERROR(VLOOKUP(S2699,Sort!E:F,2,0),"")</f>
        <v/>
      </c>
      <c r="U2699" s="115" t="str">
        <f t="shared" si="239"/>
        <v/>
      </c>
      <c r="V2699" s="202" t="s">
        <v>422</v>
      </c>
      <c r="W2699" s="202"/>
      <c r="X2699" s="202"/>
      <c r="Y2699" s="202"/>
      <c r="Z2699" s="193"/>
      <c r="AA2699" s="193" t="s">
        <v>362</v>
      </c>
      <c r="AB2699" s="203"/>
      <c r="AC2699" s="204" t="str">
        <f t="shared" si="240"/>
        <v>CLOSE</v>
      </c>
      <c r="AD2699" s="47" t="str">
        <f t="array" ref="AD2699">IF(D2699="","",INDEX(HM_Unit!$D$1:$AE$1,MATCH(C2699,HM_Unit!$D$2:$AE$2,0)))</f>
        <v/>
      </c>
      <c r="AE2699" s="46"/>
      <c r="AF2699" s="46"/>
      <c r="AG2699" s="46"/>
      <c r="AH2699" s="46"/>
      <c r="AI2699" s="46"/>
      <c r="AJ2699" s="46"/>
      <c r="AK2699" s="46"/>
    </row>
    <row r="2700" spans="1:37" ht="12" customHeight="1">
      <c r="A2700" s="46" t="str">
        <f>IFERROR(VLOOKUP(D2700,Sort!B:D,3,0),"")</f>
        <v/>
      </c>
      <c r="B2700" s="190" t="str">
        <f t="shared" si="234"/>
        <v>0CLOSE</v>
      </c>
      <c r="C2700" s="196"/>
      <c r="D2700" s="193"/>
      <c r="E2700" s="193" t="str">
        <f>IFERROR(VLOOKUP(D2700,Sort!B:C,2,0),"")</f>
        <v/>
      </c>
      <c r="F2700" s="194"/>
      <c r="G2700" s="195" t="str">
        <f t="shared" si="235"/>
        <v/>
      </c>
      <c r="H2700" s="243"/>
      <c r="I2700" s="197"/>
      <c r="J2700" s="243"/>
      <c r="K2700" s="197"/>
      <c r="L2700" s="198" t="str">
        <f t="shared" si="236"/>
        <v/>
      </c>
      <c r="M2700" s="199" t="str">
        <f t="shared" si="237"/>
        <v/>
      </c>
      <c r="N2700" s="200" t="str">
        <f t="shared" si="238"/>
        <v xml:space="preserve"> </v>
      </c>
      <c r="O2700" s="201"/>
      <c r="P2700" s="201"/>
      <c r="Q2700" s="202"/>
      <c r="R2700" s="202"/>
      <c r="S2700" s="202"/>
      <c r="T2700" s="193" t="str">
        <f>IFERROR(VLOOKUP(S2700,Sort!E:F,2,0),"")</f>
        <v/>
      </c>
      <c r="U2700" s="115" t="str">
        <f t="shared" si="239"/>
        <v/>
      </c>
      <c r="V2700" s="202" t="s">
        <v>422</v>
      </c>
      <c r="W2700" s="202"/>
      <c r="X2700" s="202"/>
      <c r="Y2700" s="202"/>
      <c r="Z2700" s="193"/>
      <c r="AA2700" s="193" t="s">
        <v>362</v>
      </c>
      <c r="AB2700" s="203"/>
      <c r="AC2700" s="204" t="str">
        <f t="shared" si="240"/>
        <v>CLOSE</v>
      </c>
      <c r="AD2700" s="47" t="str">
        <f t="array" ref="AD2700">IF(D2700="","",INDEX(HM_Unit!$D$1:$AE$1,MATCH(C2700,HM_Unit!$D$2:$AE$2,0)))</f>
        <v/>
      </c>
      <c r="AE2700" s="46"/>
      <c r="AF2700" s="46"/>
      <c r="AG2700" s="46"/>
      <c r="AH2700" s="46"/>
      <c r="AI2700" s="46"/>
      <c r="AJ2700" s="46"/>
      <c r="AK2700" s="46"/>
    </row>
    <row r="2701" spans="1:37" ht="12" customHeight="1">
      <c r="A2701" s="46" t="str">
        <f>IFERROR(VLOOKUP(D2701,Sort!B:D,3,0),"")</f>
        <v/>
      </c>
      <c r="B2701" s="190" t="str">
        <f t="shared" si="234"/>
        <v>0CLOSE</v>
      </c>
      <c r="C2701" s="196"/>
      <c r="D2701" s="193"/>
      <c r="E2701" s="193" t="str">
        <f>IFERROR(VLOOKUP(D2701,Sort!B:C,2,0),"")</f>
        <v/>
      </c>
      <c r="F2701" s="194"/>
      <c r="G2701" s="195" t="str">
        <f t="shared" si="235"/>
        <v/>
      </c>
      <c r="H2701" s="243"/>
      <c r="I2701" s="197"/>
      <c r="J2701" s="243"/>
      <c r="K2701" s="197"/>
      <c r="L2701" s="198" t="str">
        <f t="shared" si="236"/>
        <v/>
      </c>
      <c r="M2701" s="199" t="str">
        <f t="shared" si="237"/>
        <v/>
      </c>
      <c r="N2701" s="200" t="str">
        <f t="shared" si="238"/>
        <v xml:space="preserve"> </v>
      </c>
      <c r="O2701" s="201"/>
      <c r="P2701" s="201"/>
      <c r="Q2701" s="202"/>
      <c r="R2701" s="202"/>
      <c r="S2701" s="202"/>
      <c r="T2701" s="193" t="str">
        <f>IFERROR(VLOOKUP(S2701,Sort!E:F,2,0),"")</f>
        <v/>
      </c>
      <c r="U2701" s="115" t="str">
        <f t="shared" si="239"/>
        <v/>
      </c>
      <c r="V2701" s="202" t="s">
        <v>422</v>
      </c>
      <c r="W2701" s="202"/>
      <c r="X2701" s="202"/>
      <c r="Y2701" s="202"/>
      <c r="Z2701" s="193"/>
      <c r="AA2701" s="193" t="s">
        <v>362</v>
      </c>
      <c r="AB2701" s="203"/>
      <c r="AC2701" s="204" t="str">
        <f t="shared" si="240"/>
        <v>CLOSE</v>
      </c>
      <c r="AD2701" s="47" t="str">
        <f t="array" ref="AD2701">IF(D2701="","",INDEX(HM_Unit!$D$1:$AE$1,MATCH(C2701,HM_Unit!$D$2:$AE$2,0)))</f>
        <v/>
      </c>
      <c r="AE2701" s="46"/>
      <c r="AF2701" s="46"/>
      <c r="AG2701" s="46"/>
      <c r="AH2701" s="46"/>
      <c r="AI2701" s="46"/>
      <c r="AJ2701" s="46"/>
      <c r="AK2701" s="46"/>
    </row>
    <row r="2702" spans="1:37" ht="12" customHeight="1">
      <c r="A2702" s="46" t="str">
        <f>IFERROR(VLOOKUP(D2702,Sort!B:D,3,0),"")</f>
        <v/>
      </c>
      <c r="B2702" s="190" t="str">
        <f t="shared" si="234"/>
        <v>0CLOSE</v>
      </c>
      <c r="C2702" s="196"/>
      <c r="D2702" s="193"/>
      <c r="E2702" s="193" t="str">
        <f>IFERROR(VLOOKUP(D2702,Sort!B:C,2,0),"")</f>
        <v/>
      </c>
      <c r="F2702" s="194"/>
      <c r="G2702" s="195" t="str">
        <f t="shared" si="235"/>
        <v/>
      </c>
      <c r="H2702" s="243"/>
      <c r="I2702" s="197"/>
      <c r="J2702" s="243"/>
      <c r="K2702" s="197"/>
      <c r="L2702" s="198" t="str">
        <f t="shared" si="236"/>
        <v/>
      </c>
      <c r="M2702" s="199" t="str">
        <f t="shared" si="237"/>
        <v/>
      </c>
      <c r="N2702" s="200" t="str">
        <f t="shared" si="238"/>
        <v xml:space="preserve"> </v>
      </c>
      <c r="O2702" s="201"/>
      <c r="P2702" s="201"/>
      <c r="Q2702" s="202"/>
      <c r="R2702" s="202"/>
      <c r="S2702" s="202"/>
      <c r="T2702" s="193" t="str">
        <f>IFERROR(VLOOKUP(S2702,Sort!E:F,2,0),"")</f>
        <v/>
      </c>
      <c r="U2702" s="115" t="str">
        <f t="shared" si="239"/>
        <v/>
      </c>
      <c r="V2702" s="202" t="s">
        <v>422</v>
      </c>
      <c r="W2702" s="202"/>
      <c r="X2702" s="202"/>
      <c r="Y2702" s="202"/>
      <c r="Z2702" s="193"/>
      <c r="AA2702" s="193" t="s">
        <v>362</v>
      </c>
      <c r="AB2702" s="203"/>
      <c r="AC2702" s="204" t="str">
        <f t="shared" si="240"/>
        <v>CLOSE</v>
      </c>
      <c r="AD2702" s="47" t="str">
        <f t="array" ref="AD2702">IF(D2702="","",INDEX(HM_Unit!$D$1:$AE$1,MATCH(C2702,HM_Unit!$D$2:$AE$2,0)))</f>
        <v/>
      </c>
      <c r="AE2702" s="46"/>
      <c r="AF2702" s="46"/>
      <c r="AG2702" s="46"/>
      <c r="AH2702" s="46"/>
      <c r="AI2702" s="46"/>
      <c r="AJ2702" s="46"/>
      <c r="AK2702" s="46"/>
    </row>
    <row r="2703" spans="1:37" ht="12" customHeight="1">
      <c r="A2703" s="46" t="str">
        <f>IFERROR(VLOOKUP(D2703,Sort!B:D,3,0),"")</f>
        <v/>
      </c>
      <c r="B2703" s="190" t="str">
        <f t="shared" si="234"/>
        <v>0CLOSE</v>
      </c>
      <c r="C2703" s="196"/>
      <c r="D2703" s="193"/>
      <c r="E2703" s="193" t="str">
        <f>IFERROR(VLOOKUP(D2703,Sort!B:C,2,0),"")</f>
        <v/>
      </c>
      <c r="F2703" s="194"/>
      <c r="G2703" s="195" t="str">
        <f t="shared" si="235"/>
        <v/>
      </c>
      <c r="H2703" s="243"/>
      <c r="I2703" s="197"/>
      <c r="J2703" s="243"/>
      <c r="K2703" s="197"/>
      <c r="L2703" s="198" t="str">
        <f t="shared" si="236"/>
        <v/>
      </c>
      <c r="M2703" s="199" t="str">
        <f t="shared" si="237"/>
        <v/>
      </c>
      <c r="N2703" s="200" t="str">
        <f t="shared" si="238"/>
        <v xml:space="preserve"> </v>
      </c>
      <c r="O2703" s="201"/>
      <c r="P2703" s="201"/>
      <c r="Q2703" s="202"/>
      <c r="R2703" s="202"/>
      <c r="S2703" s="202"/>
      <c r="T2703" s="193" t="str">
        <f>IFERROR(VLOOKUP(S2703,Sort!E:F,2,0),"")</f>
        <v/>
      </c>
      <c r="U2703" s="115" t="str">
        <f t="shared" si="239"/>
        <v/>
      </c>
      <c r="V2703" s="202" t="s">
        <v>422</v>
      </c>
      <c r="W2703" s="202"/>
      <c r="X2703" s="202"/>
      <c r="Y2703" s="202"/>
      <c r="Z2703" s="193"/>
      <c r="AA2703" s="193" t="s">
        <v>362</v>
      </c>
      <c r="AB2703" s="203"/>
      <c r="AC2703" s="204" t="str">
        <f t="shared" si="240"/>
        <v>CLOSE</v>
      </c>
      <c r="AD2703" s="47" t="str">
        <f t="array" ref="AD2703">IF(D2703="","",INDEX(HM_Unit!$D$1:$AE$1,MATCH(C2703,HM_Unit!$D$2:$AE$2,0)))</f>
        <v/>
      </c>
      <c r="AE2703" s="46"/>
      <c r="AF2703" s="46"/>
      <c r="AG2703" s="46"/>
      <c r="AH2703" s="46"/>
      <c r="AI2703" s="46"/>
      <c r="AJ2703" s="46"/>
      <c r="AK2703" s="46"/>
    </row>
    <row r="2704" spans="1:37" ht="12" customHeight="1">
      <c r="A2704" s="46" t="str">
        <f>IFERROR(VLOOKUP(D2704,Sort!B:D,3,0),"")</f>
        <v/>
      </c>
      <c r="B2704" s="190" t="str">
        <f t="shared" si="234"/>
        <v>0CLOSE</v>
      </c>
      <c r="C2704" s="196"/>
      <c r="D2704" s="193"/>
      <c r="E2704" s="193" t="str">
        <f>IFERROR(VLOOKUP(D2704,Sort!B:C,2,0),"")</f>
        <v/>
      </c>
      <c r="F2704" s="194"/>
      <c r="G2704" s="195" t="str">
        <f t="shared" si="235"/>
        <v/>
      </c>
      <c r="H2704" s="243"/>
      <c r="I2704" s="197"/>
      <c r="J2704" s="243"/>
      <c r="K2704" s="197"/>
      <c r="L2704" s="198" t="str">
        <f t="shared" si="236"/>
        <v/>
      </c>
      <c r="M2704" s="199" t="str">
        <f t="shared" si="237"/>
        <v/>
      </c>
      <c r="N2704" s="200" t="str">
        <f t="shared" si="238"/>
        <v xml:space="preserve"> </v>
      </c>
      <c r="O2704" s="201"/>
      <c r="P2704" s="201"/>
      <c r="Q2704" s="202"/>
      <c r="R2704" s="202"/>
      <c r="S2704" s="202"/>
      <c r="T2704" s="193" t="str">
        <f>IFERROR(VLOOKUP(S2704,Sort!E:F,2,0),"")</f>
        <v/>
      </c>
      <c r="U2704" s="115" t="str">
        <f t="shared" si="239"/>
        <v/>
      </c>
      <c r="V2704" s="202" t="s">
        <v>422</v>
      </c>
      <c r="W2704" s="202"/>
      <c r="X2704" s="202"/>
      <c r="Y2704" s="202"/>
      <c r="Z2704" s="193"/>
      <c r="AA2704" s="193" t="s">
        <v>362</v>
      </c>
      <c r="AB2704" s="203"/>
      <c r="AC2704" s="204" t="str">
        <f t="shared" si="240"/>
        <v>CLOSE</v>
      </c>
      <c r="AD2704" s="47" t="str">
        <f t="array" ref="AD2704">IF(D2704="","",INDEX(HM_Unit!$D$1:$AE$1,MATCH(C2704,HM_Unit!$D$2:$AE$2,0)))</f>
        <v/>
      </c>
      <c r="AE2704" s="46"/>
      <c r="AF2704" s="46"/>
      <c r="AG2704" s="46"/>
      <c r="AH2704" s="46"/>
      <c r="AI2704" s="46"/>
      <c r="AJ2704" s="46"/>
      <c r="AK2704" s="46"/>
    </row>
    <row r="2705" spans="1:37" ht="12" customHeight="1">
      <c r="A2705" s="46" t="str">
        <f>IFERROR(VLOOKUP(D2705,Sort!B:D,3,0),"")</f>
        <v/>
      </c>
      <c r="B2705" s="190" t="str">
        <f t="shared" si="234"/>
        <v>0CLOSE</v>
      </c>
      <c r="C2705" s="196"/>
      <c r="D2705" s="193"/>
      <c r="E2705" s="193" t="str">
        <f>IFERROR(VLOOKUP(D2705,Sort!B:C,2,0),"")</f>
        <v/>
      </c>
      <c r="F2705" s="194"/>
      <c r="G2705" s="195" t="str">
        <f t="shared" si="235"/>
        <v/>
      </c>
      <c r="H2705" s="243"/>
      <c r="I2705" s="197"/>
      <c r="J2705" s="243"/>
      <c r="K2705" s="197"/>
      <c r="L2705" s="198" t="str">
        <f t="shared" si="236"/>
        <v/>
      </c>
      <c r="M2705" s="199" t="str">
        <f t="shared" si="237"/>
        <v/>
      </c>
      <c r="N2705" s="200" t="str">
        <f t="shared" si="238"/>
        <v xml:space="preserve"> </v>
      </c>
      <c r="O2705" s="201"/>
      <c r="P2705" s="201"/>
      <c r="Q2705" s="202"/>
      <c r="R2705" s="202"/>
      <c r="S2705" s="202"/>
      <c r="T2705" s="193" t="str">
        <f>IFERROR(VLOOKUP(S2705,Sort!E:F,2,0),"")</f>
        <v/>
      </c>
      <c r="U2705" s="115" t="str">
        <f t="shared" si="239"/>
        <v/>
      </c>
      <c r="V2705" s="202" t="s">
        <v>422</v>
      </c>
      <c r="W2705" s="202"/>
      <c r="X2705" s="202"/>
      <c r="Y2705" s="202"/>
      <c r="Z2705" s="193"/>
      <c r="AA2705" s="193" t="s">
        <v>362</v>
      </c>
      <c r="AB2705" s="203"/>
      <c r="AC2705" s="204" t="str">
        <f t="shared" si="240"/>
        <v>CLOSE</v>
      </c>
      <c r="AD2705" s="47" t="str">
        <f t="array" ref="AD2705">IF(D2705="","",INDEX(HM_Unit!$D$1:$AE$1,MATCH(C2705,HM_Unit!$D$2:$AE$2,0)))</f>
        <v/>
      </c>
      <c r="AE2705" s="46"/>
      <c r="AF2705" s="46"/>
      <c r="AG2705" s="46"/>
      <c r="AH2705" s="46"/>
      <c r="AI2705" s="46"/>
      <c r="AJ2705" s="46"/>
      <c r="AK2705" s="46"/>
    </row>
    <row r="2706" spans="1:37" ht="12" customHeight="1">
      <c r="A2706" s="46" t="str">
        <f>IFERROR(VLOOKUP(D2706,Sort!B:D,3,0),"")</f>
        <v/>
      </c>
      <c r="B2706" s="190" t="str">
        <f t="shared" si="234"/>
        <v>0CLOSE</v>
      </c>
      <c r="C2706" s="196"/>
      <c r="D2706" s="193"/>
      <c r="E2706" s="193" t="str">
        <f>IFERROR(VLOOKUP(D2706,Sort!B:C,2,0),"")</f>
        <v/>
      </c>
      <c r="F2706" s="194"/>
      <c r="G2706" s="195" t="str">
        <f t="shared" si="235"/>
        <v/>
      </c>
      <c r="H2706" s="243"/>
      <c r="I2706" s="197"/>
      <c r="J2706" s="243"/>
      <c r="K2706" s="197"/>
      <c r="L2706" s="198" t="str">
        <f t="shared" si="236"/>
        <v/>
      </c>
      <c r="M2706" s="199" t="str">
        <f t="shared" si="237"/>
        <v/>
      </c>
      <c r="N2706" s="200" t="str">
        <f t="shared" si="238"/>
        <v xml:space="preserve"> </v>
      </c>
      <c r="O2706" s="201"/>
      <c r="P2706" s="201"/>
      <c r="Q2706" s="202"/>
      <c r="R2706" s="202"/>
      <c r="S2706" s="202"/>
      <c r="T2706" s="193" t="str">
        <f>IFERROR(VLOOKUP(S2706,Sort!E:F,2,0),"")</f>
        <v/>
      </c>
      <c r="U2706" s="115" t="str">
        <f t="shared" si="239"/>
        <v/>
      </c>
      <c r="V2706" s="202" t="s">
        <v>422</v>
      </c>
      <c r="W2706" s="202"/>
      <c r="X2706" s="202"/>
      <c r="Y2706" s="202"/>
      <c r="Z2706" s="193"/>
      <c r="AA2706" s="193" t="s">
        <v>362</v>
      </c>
      <c r="AB2706" s="203"/>
      <c r="AC2706" s="204" t="str">
        <f t="shared" si="240"/>
        <v>CLOSE</v>
      </c>
      <c r="AD2706" s="47" t="str">
        <f t="array" ref="AD2706">IF(D2706="","",INDEX(HM_Unit!$D$1:$AE$1,MATCH(C2706,HM_Unit!$D$2:$AE$2,0)))</f>
        <v/>
      </c>
      <c r="AE2706" s="46"/>
      <c r="AF2706" s="46"/>
      <c r="AG2706" s="46"/>
      <c r="AH2706" s="46"/>
      <c r="AI2706" s="46"/>
      <c r="AJ2706" s="46"/>
      <c r="AK2706" s="46"/>
    </row>
    <row r="2707" spans="1:37" ht="12" customHeight="1">
      <c r="A2707" s="46" t="str">
        <f>IFERROR(VLOOKUP(D2707,Sort!B:D,3,0),"")</f>
        <v/>
      </c>
      <c r="B2707" s="190" t="str">
        <f t="shared" si="234"/>
        <v>0CLOSE</v>
      </c>
      <c r="C2707" s="196"/>
      <c r="D2707" s="193"/>
      <c r="E2707" s="193" t="str">
        <f>IFERROR(VLOOKUP(D2707,Sort!B:C,2,0),"")</f>
        <v/>
      </c>
      <c r="F2707" s="194"/>
      <c r="G2707" s="195" t="str">
        <f t="shared" si="235"/>
        <v/>
      </c>
      <c r="H2707" s="243"/>
      <c r="I2707" s="197"/>
      <c r="J2707" s="243"/>
      <c r="K2707" s="197"/>
      <c r="L2707" s="198" t="str">
        <f t="shared" si="236"/>
        <v/>
      </c>
      <c r="M2707" s="199" t="str">
        <f t="shared" si="237"/>
        <v/>
      </c>
      <c r="N2707" s="200" t="str">
        <f t="shared" si="238"/>
        <v xml:space="preserve"> </v>
      </c>
      <c r="O2707" s="201"/>
      <c r="P2707" s="201"/>
      <c r="Q2707" s="202"/>
      <c r="R2707" s="202"/>
      <c r="S2707" s="202"/>
      <c r="T2707" s="193" t="str">
        <f>IFERROR(VLOOKUP(S2707,Sort!E:F,2,0),"")</f>
        <v/>
      </c>
      <c r="U2707" s="115" t="str">
        <f t="shared" si="239"/>
        <v/>
      </c>
      <c r="V2707" s="202" t="s">
        <v>422</v>
      </c>
      <c r="W2707" s="202"/>
      <c r="X2707" s="202"/>
      <c r="Y2707" s="202"/>
      <c r="Z2707" s="193"/>
      <c r="AA2707" s="193" t="s">
        <v>362</v>
      </c>
      <c r="AB2707" s="203"/>
      <c r="AC2707" s="204" t="str">
        <f t="shared" si="240"/>
        <v>CLOSE</v>
      </c>
      <c r="AD2707" s="47" t="str">
        <f t="array" ref="AD2707">IF(D2707="","",INDEX(HM_Unit!$D$1:$AE$1,MATCH(C2707,HM_Unit!$D$2:$AE$2,0)))</f>
        <v/>
      </c>
      <c r="AE2707" s="46"/>
      <c r="AF2707" s="46"/>
      <c r="AG2707" s="46"/>
      <c r="AH2707" s="46"/>
      <c r="AI2707" s="46"/>
      <c r="AJ2707" s="46"/>
      <c r="AK2707" s="46"/>
    </row>
    <row r="2708" spans="1:37" ht="12" customHeight="1">
      <c r="A2708" s="46" t="str">
        <f>IFERROR(VLOOKUP(D2708,Sort!B:D,3,0),"")</f>
        <v/>
      </c>
      <c r="B2708" s="190" t="str">
        <f t="shared" si="234"/>
        <v>0CLOSE</v>
      </c>
      <c r="C2708" s="196"/>
      <c r="D2708" s="193"/>
      <c r="E2708" s="193" t="str">
        <f>IFERROR(VLOOKUP(D2708,Sort!B:C,2,0),"")</f>
        <v/>
      </c>
      <c r="F2708" s="194"/>
      <c r="G2708" s="195" t="str">
        <f t="shared" si="235"/>
        <v/>
      </c>
      <c r="H2708" s="243"/>
      <c r="I2708" s="197"/>
      <c r="J2708" s="243"/>
      <c r="K2708" s="197"/>
      <c r="L2708" s="198" t="str">
        <f t="shared" si="236"/>
        <v/>
      </c>
      <c r="M2708" s="199" t="str">
        <f t="shared" si="237"/>
        <v/>
      </c>
      <c r="N2708" s="200" t="str">
        <f t="shared" si="238"/>
        <v xml:space="preserve"> </v>
      </c>
      <c r="O2708" s="201"/>
      <c r="P2708" s="201"/>
      <c r="Q2708" s="202"/>
      <c r="R2708" s="202"/>
      <c r="S2708" s="202"/>
      <c r="T2708" s="193" t="str">
        <f>IFERROR(VLOOKUP(S2708,Sort!E:F,2,0),"")</f>
        <v/>
      </c>
      <c r="U2708" s="115" t="str">
        <f t="shared" si="239"/>
        <v/>
      </c>
      <c r="V2708" s="202" t="s">
        <v>422</v>
      </c>
      <c r="W2708" s="202"/>
      <c r="X2708" s="202"/>
      <c r="Y2708" s="202"/>
      <c r="Z2708" s="193"/>
      <c r="AA2708" s="193" t="s">
        <v>362</v>
      </c>
      <c r="AB2708" s="203"/>
      <c r="AC2708" s="204" t="str">
        <f t="shared" si="240"/>
        <v>CLOSE</v>
      </c>
      <c r="AD2708" s="47" t="str">
        <f t="array" ref="AD2708">IF(D2708="","",INDEX(HM_Unit!$D$1:$AE$1,MATCH(C2708,HM_Unit!$D$2:$AE$2,0)))</f>
        <v/>
      </c>
      <c r="AE2708" s="46"/>
      <c r="AF2708" s="46"/>
      <c r="AG2708" s="46"/>
      <c r="AH2708" s="46"/>
      <c r="AI2708" s="46"/>
      <c r="AJ2708" s="46"/>
      <c r="AK2708" s="46"/>
    </row>
    <row r="2709" spans="1:37" ht="12" customHeight="1">
      <c r="A2709" s="46" t="str">
        <f>IFERROR(VLOOKUP(D2709,Sort!B:D,3,0),"")</f>
        <v/>
      </c>
      <c r="B2709" s="190" t="str">
        <f t="shared" si="234"/>
        <v>0CLOSE</v>
      </c>
      <c r="C2709" s="196"/>
      <c r="D2709" s="193"/>
      <c r="E2709" s="193" t="str">
        <f>IFERROR(VLOOKUP(D2709,Sort!B:C,2,0),"")</f>
        <v/>
      </c>
      <c r="F2709" s="194"/>
      <c r="G2709" s="195" t="str">
        <f t="shared" si="235"/>
        <v/>
      </c>
      <c r="H2709" s="243"/>
      <c r="I2709" s="197"/>
      <c r="J2709" s="243"/>
      <c r="K2709" s="197"/>
      <c r="L2709" s="198" t="str">
        <f t="shared" si="236"/>
        <v/>
      </c>
      <c r="M2709" s="199" t="str">
        <f t="shared" si="237"/>
        <v/>
      </c>
      <c r="N2709" s="200" t="str">
        <f t="shared" si="238"/>
        <v xml:space="preserve"> </v>
      </c>
      <c r="O2709" s="201"/>
      <c r="P2709" s="201"/>
      <c r="Q2709" s="202"/>
      <c r="R2709" s="202"/>
      <c r="S2709" s="202"/>
      <c r="T2709" s="193" t="str">
        <f>IFERROR(VLOOKUP(S2709,Sort!E:F,2,0),"")</f>
        <v/>
      </c>
      <c r="U2709" s="115" t="str">
        <f t="shared" si="239"/>
        <v/>
      </c>
      <c r="V2709" s="202" t="s">
        <v>422</v>
      </c>
      <c r="W2709" s="202"/>
      <c r="X2709" s="202"/>
      <c r="Y2709" s="202"/>
      <c r="Z2709" s="193"/>
      <c r="AA2709" s="193" t="s">
        <v>362</v>
      </c>
      <c r="AB2709" s="203"/>
      <c r="AC2709" s="204" t="str">
        <f t="shared" si="240"/>
        <v>CLOSE</v>
      </c>
      <c r="AD2709" s="47" t="str">
        <f t="array" ref="AD2709">IF(D2709="","",INDEX(HM_Unit!$D$1:$AE$1,MATCH(C2709,HM_Unit!$D$2:$AE$2,0)))</f>
        <v/>
      </c>
      <c r="AE2709" s="46"/>
      <c r="AF2709" s="46"/>
      <c r="AG2709" s="46"/>
      <c r="AH2709" s="46"/>
      <c r="AI2709" s="46"/>
      <c r="AJ2709" s="46"/>
      <c r="AK2709" s="46"/>
    </row>
    <row r="2710" spans="1:37" ht="12" customHeight="1">
      <c r="A2710" s="46" t="str">
        <f>IFERROR(VLOOKUP(D2710,Sort!B:D,3,0),"")</f>
        <v/>
      </c>
      <c r="B2710" s="190" t="str">
        <f t="shared" si="234"/>
        <v>0CLOSE</v>
      </c>
      <c r="C2710" s="196"/>
      <c r="D2710" s="193"/>
      <c r="E2710" s="193" t="str">
        <f>IFERROR(VLOOKUP(D2710,Sort!B:C,2,0),"")</f>
        <v/>
      </c>
      <c r="F2710" s="194"/>
      <c r="G2710" s="195" t="str">
        <f t="shared" si="235"/>
        <v/>
      </c>
      <c r="H2710" s="243"/>
      <c r="I2710" s="197"/>
      <c r="J2710" s="243"/>
      <c r="K2710" s="197"/>
      <c r="L2710" s="198" t="str">
        <f t="shared" si="236"/>
        <v/>
      </c>
      <c r="M2710" s="199" t="str">
        <f t="shared" si="237"/>
        <v/>
      </c>
      <c r="N2710" s="200" t="str">
        <f t="shared" si="238"/>
        <v xml:space="preserve"> </v>
      </c>
      <c r="O2710" s="201"/>
      <c r="P2710" s="201"/>
      <c r="Q2710" s="202"/>
      <c r="R2710" s="202"/>
      <c r="S2710" s="202"/>
      <c r="T2710" s="193" t="str">
        <f>IFERROR(VLOOKUP(S2710,Sort!E:F,2,0),"")</f>
        <v/>
      </c>
      <c r="U2710" s="115" t="str">
        <f t="shared" si="239"/>
        <v/>
      </c>
      <c r="V2710" s="202" t="s">
        <v>422</v>
      </c>
      <c r="W2710" s="202"/>
      <c r="X2710" s="202"/>
      <c r="Y2710" s="202"/>
      <c r="Z2710" s="193"/>
      <c r="AA2710" s="193" t="s">
        <v>362</v>
      </c>
      <c r="AB2710" s="203"/>
      <c r="AC2710" s="204" t="str">
        <f t="shared" si="240"/>
        <v>CLOSE</v>
      </c>
      <c r="AD2710" s="47" t="str">
        <f t="array" ref="AD2710">IF(D2710="","",INDEX(HM_Unit!$D$1:$AE$1,MATCH(C2710,HM_Unit!$D$2:$AE$2,0)))</f>
        <v/>
      </c>
      <c r="AE2710" s="46"/>
      <c r="AF2710" s="46"/>
      <c r="AG2710" s="46"/>
      <c r="AH2710" s="46"/>
      <c r="AI2710" s="46"/>
      <c r="AJ2710" s="46"/>
      <c r="AK2710" s="46"/>
    </row>
    <row r="2711" spans="1:37" ht="12" customHeight="1">
      <c r="A2711" s="46" t="str">
        <f>IFERROR(VLOOKUP(D2711,Sort!B:D,3,0),"")</f>
        <v/>
      </c>
      <c r="B2711" s="190" t="str">
        <f t="shared" si="234"/>
        <v>0CLOSE</v>
      </c>
      <c r="C2711" s="196"/>
      <c r="D2711" s="193"/>
      <c r="E2711" s="193" t="str">
        <f>IFERROR(VLOOKUP(D2711,Sort!B:C,2,0),"")</f>
        <v/>
      </c>
      <c r="F2711" s="194"/>
      <c r="G2711" s="195" t="str">
        <f t="shared" si="235"/>
        <v/>
      </c>
      <c r="H2711" s="243"/>
      <c r="I2711" s="197"/>
      <c r="J2711" s="243"/>
      <c r="K2711" s="197"/>
      <c r="L2711" s="198" t="str">
        <f t="shared" si="236"/>
        <v/>
      </c>
      <c r="M2711" s="199" t="str">
        <f t="shared" si="237"/>
        <v/>
      </c>
      <c r="N2711" s="200" t="str">
        <f t="shared" si="238"/>
        <v xml:space="preserve"> </v>
      </c>
      <c r="O2711" s="201"/>
      <c r="P2711" s="201"/>
      <c r="Q2711" s="202"/>
      <c r="R2711" s="202"/>
      <c r="S2711" s="202"/>
      <c r="T2711" s="193" t="str">
        <f>IFERROR(VLOOKUP(S2711,Sort!E:F,2,0),"")</f>
        <v/>
      </c>
      <c r="U2711" s="115" t="str">
        <f t="shared" si="239"/>
        <v/>
      </c>
      <c r="V2711" s="202" t="s">
        <v>422</v>
      </c>
      <c r="W2711" s="202"/>
      <c r="X2711" s="202"/>
      <c r="Y2711" s="202"/>
      <c r="Z2711" s="193"/>
      <c r="AA2711" s="193" t="s">
        <v>362</v>
      </c>
      <c r="AB2711" s="203"/>
      <c r="AC2711" s="204" t="str">
        <f t="shared" si="240"/>
        <v>CLOSE</v>
      </c>
      <c r="AD2711" s="47" t="str">
        <f t="array" ref="AD2711">IF(D2711="","",INDEX(HM_Unit!$D$1:$AE$1,MATCH(C2711,HM_Unit!$D$2:$AE$2,0)))</f>
        <v/>
      </c>
      <c r="AE2711" s="46"/>
      <c r="AF2711" s="46"/>
      <c r="AG2711" s="46"/>
      <c r="AH2711" s="46"/>
      <c r="AI2711" s="46"/>
      <c r="AJ2711" s="46"/>
      <c r="AK2711" s="46"/>
    </row>
    <row r="2712" spans="1:37" ht="12" customHeight="1">
      <c r="A2712" s="46" t="str">
        <f>IFERROR(VLOOKUP(D2712,Sort!B:D,3,0),"")</f>
        <v/>
      </c>
      <c r="B2712" s="190" t="str">
        <f t="shared" si="234"/>
        <v>0CLOSE</v>
      </c>
      <c r="C2712" s="196"/>
      <c r="D2712" s="193"/>
      <c r="E2712" s="193" t="str">
        <f>IFERROR(VLOOKUP(D2712,Sort!B:C,2,0),"")</f>
        <v/>
      </c>
      <c r="F2712" s="194"/>
      <c r="G2712" s="195" t="str">
        <f t="shared" si="235"/>
        <v/>
      </c>
      <c r="H2712" s="243"/>
      <c r="I2712" s="197"/>
      <c r="J2712" s="243"/>
      <c r="K2712" s="197"/>
      <c r="L2712" s="198" t="str">
        <f t="shared" si="236"/>
        <v/>
      </c>
      <c r="M2712" s="199" t="str">
        <f t="shared" si="237"/>
        <v/>
      </c>
      <c r="N2712" s="200" t="str">
        <f t="shared" si="238"/>
        <v xml:space="preserve"> </v>
      </c>
      <c r="O2712" s="201"/>
      <c r="P2712" s="201"/>
      <c r="Q2712" s="202"/>
      <c r="R2712" s="202"/>
      <c r="S2712" s="202"/>
      <c r="T2712" s="193" t="str">
        <f>IFERROR(VLOOKUP(S2712,Sort!E:F,2,0),"")</f>
        <v/>
      </c>
      <c r="U2712" s="115" t="str">
        <f t="shared" si="239"/>
        <v/>
      </c>
      <c r="V2712" s="202" t="s">
        <v>422</v>
      </c>
      <c r="W2712" s="202"/>
      <c r="X2712" s="202"/>
      <c r="Y2712" s="202"/>
      <c r="Z2712" s="193"/>
      <c r="AA2712" s="193" t="s">
        <v>362</v>
      </c>
      <c r="AB2712" s="203"/>
      <c r="AC2712" s="204" t="str">
        <f t="shared" si="240"/>
        <v>CLOSE</v>
      </c>
      <c r="AD2712" s="47" t="str">
        <f t="array" ref="AD2712">IF(D2712="","",INDEX(HM_Unit!$D$1:$AE$1,MATCH(C2712,HM_Unit!$D$2:$AE$2,0)))</f>
        <v/>
      </c>
      <c r="AE2712" s="46"/>
      <c r="AF2712" s="46"/>
      <c r="AG2712" s="46"/>
      <c r="AH2712" s="46"/>
      <c r="AI2712" s="46"/>
      <c r="AJ2712" s="46"/>
      <c r="AK2712" s="46"/>
    </row>
    <row r="2713" spans="1:37" ht="12" customHeight="1">
      <c r="A2713" s="46" t="str">
        <f>IFERROR(VLOOKUP(D2713,Sort!B:D,3,0),"")</f>
        <v/>
      </c>
      <c r="B2713" s="190" t="str">
        <f t="shared" si="234"/>
        <v>0CLOSE</v>
      </c>
      <c r="C2713" s="196"/>
      <c r="D2713" s="193"/>
      <c r="E2713" s="193" t="str">
        <f>IFERROR(VLOOKUP(D2713,Sort!B:C,2,0),"")</f>
        <v/>
      </c>
      <c r="F2713" s="194"/>
      <c r="G2713" s="195" t="str">
        <f t="shared" si="235"/>
        <v/>
      </c>
      <c r="H2713" s="243"/>
      <c r="I2713" s="197"/>
      <c r="J2713" s="243"/>
      <c r="K2713" s="197"/>
      <c r="L2713" s="198" t="str">
        <f t="shared" si="236"/>
        <v/>
      </c>
      <c r="M2713" s="199" t="str">
        <f t="shared" si="237"/>
        <v/>
      </c>
      <c r="N2713" s="200" t="str">
        <f t="shared" si="238"/>
        <v xml:space="preserve"> </v>
      </c>
      <c r="O2713" s="201"/>
      <c r="P2713" s="201"/>
      <c r="Q2713" s="202"/>
      <c r="R2713" s="202"/>
      <c r="S2713" s="202"/>
      <c r="T2713" s="193" t="str">
        <f>IFERROR(VLOOKUP(S2713,Sort!E:F,2,0),"")</f>
        <v/>
      </c>
      <c r="U2713" s="115" t="str">
        <f t="shared" si="239"/>
        <v/>
      </c>
      <c r="V2713" s="202" t="s">
        <v>422</v>
      </c>
      <c r="W2713" s="202"/>
      <c r="X2713" s="202"/>
      <c r="Y2713" s="202"/>
      <c r="Z2713" s="193"/>
      <c r="AA2713" s="193" t="s">
        <v>362</v>
      </c>
      <c r="AB2713" s="203"/>
      <c r="AC2713" s="204" t="str">
        <f t="shared" si="240"/>
        <v>CLOSE</v>
      </c>
      <c r="AD2713" s="47" t="str">
        <f t="array" ref="AD2713">IF(D2713="","",INDEX(HM_Unit!$D$1:$AE$1,MATCH(C2713,HM_Unit!$D$2:$AE$2,0)))</f>
        <v/>
      </c>
      <c r="AE2713" s="46"/>
      <c r="AF2713" s="46"/>
      <c r="AG2713" s="46"/>
      <c r="AH2713" s="46"/>
      <c r="AI2713" s="46"/>
      <c r="AJ2713" s="46"/>
      <c r="AK2713" s="46"/>
    </row>
    <row r="2714" spans="1:37" ht="12" customHeight="1">
      <c r="A2714" s="46" t="str">
        <f>IFERROR(VLOOKUP(D2714,Sort!B:D,3,0),"")</f>
        <v/>
      </c>
      <c r="B2714" s="190" t="str">
        <f t="shared" si="234"/>
        <v>0CLOSE</v>
      </c>
      <c r="C2714" s="196"/>
      <c r="D2714" s="193"/>
      <c r="E2714" s="193" t="str">
        <f>IFERROR(VLOOKUP(D2714,Sort!B:C,2,0),"")</f>
        <v/>
      </c>
      <c r="F2714" s="194"/>
      <c r="G2714" s="195" t="str">
        <f t="shared" si="235"/>
        <v/>
      </c>
      <c r="H2714" s="243"/>
      <c r="I2714" s="197"/>
      <c r="J2714" s="243"/>
      <c r="K2714" s="197"/>
      <c r="L2714" s="198" t="str">
        <f t="shared" si="236"/>
        <v/>
      </c>
      <c r="M2714" s="199" t="str">
        <f t="shared" si="237"/>
        <v/>
      </c>
      <c r="N2714" s="200" t="str">
        <f t="shared" si="238"/>
        <v xml:space="preserve"> </v>
      </c>
      <c r="O2714" s="201"/>
      <c r="P2714" s="201"/>
      <c r="Q2714" s="202"/>
      <c r="R2714" s="202"/>
      <c r="S2714" s="202"/>
      <c r="T2714" s="193" t="str">
        <f>IFERROR(VLOOKUP(S2714,Sort!E:F,2,0),"")</f>
        <v/>
      </c>
      <c r="U2714" s="115" t="str">
        <f t="shared" si="239"/>
        <v/>
      </c>
      <c r="V2714" s="202" t="s">
        <v>422</v>
      </c>
      <c r="W2714" s="202"/>
      <c r="X2714" s="202"/>
      <c r="Y2714" s="202"/>
      <c r="Z2714" s="193"/>
      <c r="AA2714" s="193" t="s">
        <v>362</v>
      </c>
      <c r="AB2714" s="203"/>
      <c r="AC2714" s="204" t="str">
        <f t="shared" si="240"/>
        <v>CLOSE</v>
      </c>
      <c r="AD2714" s="47" t="str">
        <f t="array" ref="AD2714">IF(D2714="","",INDEX(HM_Unit!$D$1:$AE$1,MATCH(C2714,HM_Unit!$D$2:$AE$2,0)))</f>
        <v/>
      </c>
      <c r="AE2714" s="46"/>
      <c r="AF2714" s="46"/>
      <c r="AG2714" s="46"/>
      <c r="AH2714" s="46"/>
      <c r="AI2714" s="46"/>
      <c r="AJ2714" s="46"/>
      <c r="AK2714" s="46"/>
    </row>
    <row r="2715" spans="1:37" ht="12" customHeight="1">
      <c r="A2715" s="46" t="str">
        <f>IFERROR(VLOOKUP(D2715,Sort!B:D,3,0),"")</f>
        <v/>
      </c>
      <c r="B2715" s="190" t="str">
        <f t="shared" si="234"/>
        <v>0CLOSE</v>
      </c>
      <c r="C2715" s="196"/>
      <c r="D2715" s="193"/>
      <c r="E2715" s="193" t="str">
        <f>IFERROR(VLOOKUP(D2715,Sort!B:C,2,0),"")</f>
        <v/>
      </c>
      <c r="F2715" s="194"/>
      <c r="G2715" s="195" t="str">
        <f t="shared" si="235"/>
        <v/>
      </c>
      <c r="H2715" s="243"/>
      <c r="I2715" s="197"/>
      <c r="J2715" s="243"/>
      <c r="K2715" s="197"/>
      <c r="L2715" s="198" t="str">
        <f t="shared" si="236"/>
        <v/>
      </c>
      <c r="M2715" s="199" t="str">
        <f t="shared" si="237"/>
        <v/>
      </c>
      <c r="N2715" s="200" t="str">
        <f t="shared" si="238"/>
        <v xml:space="preserve"> </v>
      </c>
      <c r="O2715" s="201"/>
      <c r="P2715" s="201"/>
      <c r="Q2715" s="202"/>
      <c r="R2715" s="202"/>
      <c r="S2715" s="202"/>
      <c r="T2715" s="193" t="str">
        <f>IFERROR(VLOOKUP(S2715,Sort!E:F,2,0),"")</f>
        <v/>
      </c>
      <c r="U2715" s="115" t="str">
        <f t="shared" si="239"/>
        <v/>
      </c>
      <c r="V2715" s="202" t="s">
        <v>422</v>
      </c>
      <c r="W2715" s="202"/>
      <c r="X2715" s="202"/>
      <c r="Y2715" s="202"/>
      <c r="Z2715" s="193"/>
      <c r="AA2715" s="193" t="s">
        <v>362</v>
      </c>
      <c r="AB2715" s="203"/>
      <c r="AC2715" s="204" t="str">
        <f t="shared" si="240"/>
        <v>CLOSE</v>
      </c>
      <c r="AD2715" s="47" t="str">
        <f t="array" ref="AD2715">IF(D2715="","",INDEX(HM_Unit!$D$1:$AE$1,MATCH(C2715,HM_Unit!$D$2:$AE$2,0)))</f>
        <v/>
      </c>
      <c r="AE2715" s="46"/>
      <c r="AF2715" s="46"/>
      <c r="AG2715" s="46"/>
      <c r="AH2715" s="46"/>
      <c r="AI2715" s="46"/>
      <c r="AJ2715" s="46"/>
      <c r="AK2715" s="46"/>
    </row>
    <row r="2716" spans="1:37" ht="12" customHeight="1">
      <c r="A2716" s="46" t="str">
        <f>IFERROR(VLOOKUP(D2716,Sort!B:D,3,0),"")</f>
        <v/>
      </c>
      <c r="B2716" s="190" t="str">
        <f t="shared" si="234"/>
        <v>0CLOSE</v>
      </c>
      <c r="C2716" s="196"/>
      <c r="D2716" s="193"/>
      <c r="E2716" s="193" t="str">
        <f>IFERROR(VLOOKUP(D2716,Sort!B:C,2,0),"")</f>
        <v/>
      </c>
      <c r="F2716" s="194"/>
      <c r="G2716" s="195" t="str">
        <f t="shared" si="235"/>
        <v/>
      </c>
      <c r="H2716" s="243"/>
      <c r="I2716" s="197"/>
      <c r="J2716" s="243"/>
      <c r="K2716" s="197"/>
      <c r="L2716" s="198" t="str">
        <f t="shared" si="236"/>
        <v/>
      </c>
      <c r="M2716" s="199" t="str">
        <f t="shared" si="237"/>
        <v/>
      </c>
      <c r="N2716" s="200" t="str">
        <f t="shared" si="238"/>
        <v xml:space="preserve"> </v>
      </c>
      <c r="O2716" s="201"/>
      <c r="P2716" s="201"/>
      <c r="Q2716" s="202"/>
      <c r="R2716" s="202"/>
      <c r="S2716" s="202"/>
      <c r="T2716" s="193" t="str">
        <f>IFERROR(VLOOKUP(S2716,Sort!E:F,2,0),"")</f>
        <v/>
      </c>
      <c r="U2716" s="115" t="str">
        <f t="shared" si="239"/>
        <v/>
      </c>
      <c r="V2716" s="202" t="s">
        <v>422</v>
      </c>
      <c r="W2716" s="202"/>
      <c r="X2716" s="202"/>
      <c r="Y2716" s="202"/>
      <c r="Z2716" s="193"/>
      <c r="AA2716" s="193" t="s">
        <v>362</v>
      </c>
      <c r="AB2716" s="203"/>
      <c r="AC2716" s="204" t="str">
        <f t="shared" si="240"/>
        <v>CLOSE</v>
      </c>
      <c r="AD2716" s="47" t="str">
        <f t="array" ref="AD2716">IF(D2716="","",INDEX(HM_Unit!$D$1:$AE$1,MATCH(C2716,HM_Unit!$D$2:$AE$2,0)))</f>
        <v/>
      </c>
      <c r="AE2716" s="46"/>
      <c r="AF2716" s="46"/>
      <c r="AG2716" s="46"/>
      <c r="AH2716" s="46"/>
      <c r="AI2716" s="46"/>
      <c r="AJ2716" s="46"/>
      <c r="AK2716" s="46"/>
    </row>
    <row r="2717" spans="1:37" ht="12" customHeight="1">
      <c r="A2717" s="46" t="str">
        <f>IFERROR(VLOOKUP(D2717,Sort!B:D,3,0),"")</f>
        <v/>
      </c>
      <c r="B2717" s="190" t="str">
        <f t="shared" si="234"/>
        <v>0CLOSE</v>
      </c>
      <c r="C2717" s="196"/>
      <c r="D2717" s="193"/>
      <c r="E2717" s="193" t="str">
        <f>IFERROR(VLOOKUP(D2717,Sort!B:C,2,0),"")</f>
        <v/>
      </c>
      <c r="F2717" s="194"/>
      <c r="G2717" s="195" t="str">
        <f t="shared" si="235"/>
        <v/>
      </c>
      <c r="H2717" s="243"/>
      <c r="I2717" s="197"/>
      <c r="J2717" s="243"/>
      <c r="K2717" s="197"/>
      <c r="L2717" s="198" t="str">
        <f t="shared" si="236"/>
        <v/>
      </c>
      <c r="M2717" s="199" t="str">
        <f t="shared" si="237"/>
        <v/>
      </c>
      <c r="N2717" s="200" t="str">
        <f t="shared" si="238"/>
        <v xml:space="preserve"> </v>
      </c>
      <c r="O2717" s="201"/>
      <c r="P2717" s="201"/>
      <c r="Q2717" s="202"/>
      <c r="R2717" s="202"/>
      <c r="S2717" s="202"/>
      <c r="T2717" s="193" t="str">
        <f>IFERROR(VLOOKUP(S2717,Sort!E:F,2,0),"")</f>
        <v/>
      </c>
      <c r="U2717" s="115" t="str">
        <f t="shared" si="239"/>
        <v/>
      </c>
      <c r="V2717" s="202" t="s">
        <v>422</v>
      </c>
      <c r="W2717" s="202"/>
      <c r="X2717" s="202"/>
      <c r="Y2717" s="202"/>
      <c r="Z2717" s="193"/>
      <c r="AA2717" s="193" t="s">
        <v>362</v>
      </c>
      <c r="AB2717" s="203"/>
      <c r="AC2717" s="204" t="str">
        <f t="shared" si="240"/>
        <v>CLOSE</v>
      </c>
      <c r="AD2717" s="47" t="str">
        <f t="array" ref="AD2717">IF(D2717="","",INDEX(HM_Unit!$D$1:$AE$1,MATCH(C2717,HM_Unit!$D$2:$AE$2,0)))</f>
        <v/>
      </c>
      <c r="AE2717" s="46"/>
      <c r="AF2717" s="46"/>
      <c r="AG2717" s="46"/>
      <c r="AH2717" s="46"/>
      <c r="AI2717" s="46"/>
      <c r="AJ2717" s="46"/>
      <c r="AK2717" s="46"/>
    </row>
    <row r="2718" spans="1:37" ht="12" customHeight="1">
      <c r="A2718" s="46" t="str">
        <f>IFERROR(VLOOKUP(D2718,Sort!B:D,3,0),"")</f>
        <v/>
      </c>
      <c r="B2718" s="190" t="str">
        <f t="shared" si="234"/>
        <v>0CLOSE</v>
      </c>
      <c r="C2718" s="196"/>
      <c r="D2718" s="193"/>
      <c r="E2718" s="193" t="str">
        <f>IFERROR(VLOOKUP(D2718,Sort!B:C,2,0),"")</f>
        <v/>
      </c>
      <c r="F2718" s="194"/>
      <c r="G2718" s="195" t="str">
        <f t="shared" si="235"/>
        <v/>
      </c>
      <c r="H2718" s="243"/>
      <c r="I2718" s="197"/>
      <c r="J2718" s="243"/>
      <c r="K2718" s="197"/>
      <c r="L2718" s="198" t="str">
        <f t="shared" si="236"/>
        <v/>
      </c>
      <c r="M2718" s="199" t="str">
        <f t="shared" si="237"/>
        <v/>
      </c>
      <c r="N2718" s="200" t="str">
        <f t="shared" si="238"/>
        <v xml:space="preserve"> </v>
      </c>
      <c r="O2718" s="201"/>
      <c r="P2718" s="201"/>
      <c r="Q2718" s="202"/>
      <c r="R2718" s="202"/>
      <c r="S2718" s="202"/>
      <c r="T2718" s="193" t="str">
        <f>IFERROR(VLOOKUP(S2718,Sort!E:F,2,0),"")</f>
        <v/>
      </c>
      <c r="U2718" s="115" t="str">
        <f t="shared" si="239"/>
        <v/>
      </c>
      <c r="V2718" s="202" t="s">
        <v>422</v>
      </c>
      <c r="W2718" s="202"/>
      <c r="X2718" s="202"/>
      <c r="Y2718" s="202"/>
      <c r="Z2718" s="193"/>
      <c r="AA2718" s="193" t="s">
        <v>362</v>
      </c>
      <c r="AB2718" s="203"/>
      <c r="AC2718" s="204" t="str">
        <f t="shared" si="240"/>
        <v>CLOSE</v>
      </c>
      <c r="AD2718" s="47" t="str">
        <f t="array" ref="AD2718">IF(D2718="","",INDEX(HM_Unit!$D$1:$AE$1,MATCH(C2718,HM_Unit!$D$2:$AE$2,0)))</f>
        <v/>
      </c>
      <c r="AE2718" s="46"/>
      <c r="AF2718" s="46"/>
      <c r="AG2718" s="46"/>
      <c r="AH2718" s="46"/>
      <c r="AI2718" s="46"/>
      <c r="AJ2718" s="46"/>
      <c r="AK2718" s="46"/>
    </row>
    <row r="2719" spans="1:37" ht="12" customHeight="1">
      <c r="A2719" s="46" t="str">
        <f>IFERROR(VLOOKUP(D2719,Sort!B:D,3,0),"")</f>
        <v/>
      </c>
      <c r="B2719" s="190" t="str">
        <f t="shared" si="234"/>
        <v>0CLOSE</v>
      </c>
      <c r="C2719" s="196"/>
      <c r="D2719" s="193"/>
      <c r="E2719" s="193" t="str">
        <f>IFERROR(VLOOKUP(D2719,Sort!B:C,2,0),"")</f>
        <v/>
      </c>
      <c r="F2719" s="194"/>
      <c r="G2719" s="195" t="str">
        <f t="shared" si="235"/>
        <v/>
      </c>
      <c r="H2719" s="243"/>
      <c r="I2719" s="197"/>
      <c r="J2719" s="243"/>
      <c r="K2719" s="197"/>
      <c r="L2719" s="198" t="str">
        <f t="shared" si="236"/>
        <v/>
      </c>
      <c r="M2719" s="199" t="str">
        <f t="shared" si="237"/>
        <v/>
      </c>
      <c r="N2719" s="200" t="str">
        <f t="shared" si="238"/>
        <v xml:space="preserve"> </v>
      </c>
      <c r="O2719" s="201"/>
      <c r="P2719" s="201"/>
      <c r="Q2719" s="202"/>
      <c r="R2719" s="202"/>
      <c r="S2719" s="202"/>
      <c r="T2719" s="193" t="str">
        <f>IFERROR(VLOOKUP(S2719,Sort!E:F,2,0),"")</f>
        <v/>
      </c>
      <c r="U2719" s="115" t="str">
        <f t="shared" si="239"/>
        <v/>
      </c>
      <c r="V2719" s="202" t="s">
        <v>422</v>
      </c>
      <c r="W2719" s="202"/>
      <c r="X2719" s="202"/>
      <c r="Y2719" s="202"/>
      <c r="Z2719" s="193"/>
      <c r="AA2719" s="193" t="s">
        <v>362</v>
      </c>
      <c r="AB2719" s="203"/>
      <c r="AC2719" s="204" t="str">
        <f t="shared" si="240"/>
        <v>CLOSE</v>
      </c>
      <c r="AD2719" s="47" t="str">
        <f t="array" ref="AD2719">IF(D2719="","",INDEX(HM_Unit!$D$1:$AE$1,MATCH(C2719,HM_Unit!$D$2:$AE$2,0)))</f>
        <v/>
      </c>
      <c r="AE2719" s="46"/>
      <c r="AF2719" s="46"/>
      <c r="AG2719" s="46"/>
      <c r="AH2719" s="46"/>
      <c r="AI2719" s="46"/>
      <c r="AJ2719" s="46"/>
      <c r="AK2719" s="46"/>
    </row>
    <row r="2720" spans="1:37" ht="12" customHeight="1">
      <c r="A2720" s="46" t="str">
        <f>IFERROR(VLOOKUP(D2720,Sort!B:D,3,0),"")</f>
        <v/>
      </c>
      <c r="B2720" s="190" t="str">
        <f t="shared" si="234"/>
        <v>0CLOSE</v>
      </c>
      <c r="C2720" s="196"/>
      <c r="D2720" s="193"/>
      <c r="E2720" s="193" t="str">
        <f>IFERROR(VLOOKUP(D2720,Sort!B:C,2,0),"")</f>
        <v/>
      </c>
      <c r="F2720" s="194"/>
      <c r="G2720" s="195" t="str">
        <f t="shared" si="235"/>
        <v/>
      </c>
      <c r="H2720" s="243"/>
      <c r="I2720" s="197"/>
      <c r="J2720" s="243"/>
      <c r="K2720" s="197"/>
      <c r="L2720" s="198" t="str">
        <f t="shared" si="236"/>
        <v/>
      </c>
      <c r="M2720" s="199" t="str">
        <f t="shared" si="237"/>
        <v/>
      </c>
      <c r="N2720" s="200" t="str">
        <f t="shared" si="238"/>
        <v xml:space="preserve"> </v>
      </c>
      <c r="O2720" s="201"/>
      <c r="P2720" s="201"/>
      <c r="Q2720" s="202"/>
      <c r="R2720" s="202"/>
      <c r="S2720" s="202"/>
      <c r="T2720" s="193" t="str">
        <f>IFERROR(VLOOKUP(S2720,Sort!E:F,2,0),"")</f>
        <v/>
      </c>
      <c r="U2720" s="115" t="str">
        <f t="shared" si="239"/>
        <v/>
      </c>
      <c r="V2720" s="202" t="s">
        <v>422</v>
      </c>
      <c r="W2720" s="202"/>
      <c r="X2720" s="202"/>
      <c r="Y2720" s="202"/>
      <c r="Z2720" s="193"/>
      <c r="AA2720" s="193" t="s">
        <v>362</v>
      </c>
      <c r="AB2720" s="203"/>
      <c r="AC2720" s="204" t="str">
        <f t="shared" si="240"/>
        <v>CLOSE</v>
      </c>
      <c r="AD2720" s="47" t="str">
        <f t="array" ref="AD2720">IF(D2720="","",INDEX(HM_Unit!$D$1:$AE$1,MATCH(C2720,HM_Unit!$D$2:$AE$2,0)))</f>
        <v/>
      </c>
      <c r="AE2720" s="46"/>
      <c r="AF2720" s="46"/>
      <c r="AG2720" s="46"/>
      <c r="AH2720" s="46"/>
      <c r="AI2720" s="46"/>
      <c r="AJ2720" s="46"/>
      <c r="AK2720" s="46"/>
    </row>
    <row r="2721" spans="1:37" ht="12" customHeight="1">
      <c r="A2721" s="46" t="str">
        <f>IFERROR(VLOOKUP(D2721,Sort!B:D,3,0),"")</f>
        <v/>
      </c>
      <c r="B2721" s="190" t="str">
        <f t="shared" si="234"/>
        <v>0CLOSE</v>
      </c>
      <c r="C2721" s="196"/>
      <c r="D2721" s="193"/>
      <c r="E2721" s="193" t="str">
        <f>IFERROR(VLOOKUP(D2721,Sort!B:C,2,0),"")</f>
        <v/>
      </c>
      <c r="F2721" s="194"/>
      <c r="G2721" s="195" t="str">
        <f t="shared" si="235"/>
        <v/>
      </c>
      <c r="H2721" s="243"/>
      <c r="I2721" s="197"/>
      <c r="J2721" s="243"/>
      <c r="K2721" s="197"/>
      <c r="L2721" s="198" t="str">
        <f t="shared" si="236"/>
        <v/>
      </c>
      <c r="M2721" s="199" t="str">
        <f t="shared" si="237"/>
        <v/>
      </c>
      <c r="N2721" s="200" t="str">
        <f t="shared" si="238"/>
        <v xml:space="preserve"> </v>
      </c>
      <c r="O2721" s="201"/>
      <c r="P2721" s="201"/>
      <c r="Q2721" s="202"/>
      <c r="R2721" s="202"/>
      <c r="S2721" s="202"/>
      <c r="T2721" s="193" t="str">
        <f>IFERROR(VLOOKUP(S2721,Sort!E:F,2,0),"")</f>
        <v/>
      </c>
      <c r="U2721" s="115" t="str">
        <f t="shared" si="239"/>
        <v/>
      </c>
      <c r="V2721" s="202" t="s">
        <v>422</v>
      </c>
      <c r="W2721" s="202"/>
      <c r="X2721" s="202"/>
      <c r="Y2721" s="202"/>
      <c r="Z2721" s="193"/>
      <c r="AA2721" s="193" t="s">
        <v>362</v>
      </c>
      <c r="AB2721" s="203"/>
      <c r="AC2721" s="204" t="str">
        <f t="shared" si="240"/>
        <v>CLOSE</v>
      </c>
      <c r="AD2721" s="47" t="str">
        <f t="array" ref="AD2721">IF(D2721="","",INDEX(HM_Unit!$D$1:$AE$1,MATCH(C2721,HM_Unit!$D$2:$AE$2,0)))</f>
        <v/>
      </c>
      <c r="AE2721" s="46"/>
      <c r="AF2721" s="46"/>
      <c r="AG2721" s="46"/>
      <c r="AH2721" s="46"/>
      <c r="AI2721" s="46"/>
      <c r="AJ2721" s="46"/>
      <c r="AK2721" s="46"/>
    </row>
    <row r="2722" spans="1:37" ht="12" customHeight="1">
      <c r="A2722" s="46" t="str">
        <f>IFERROR(VLOOKUP(D2722,Sort!B:D,3,0),"")</f>
        <v/>
      </c>
      <c r="B2722" s="190" t="str">
        <f t="shared" si="234"/>
        <v>0CLOSE</v>
      </c>
      <c r="C2722" s="196"/>
      <c r="D2722" s="193"/>
      <c r="E2722" s="193" t="str">
        <f>IFERROR(VLOOKUP(D2722,Sort!B:C,2,0),"")</f>
        <v/>
      </c>
      <c r="F2722" s="194"/>
      <c r="G2722" s="195" t="str">
        <f t="shared" si="235"/>
        <v/>
      </c>
      <c r="H2722" s="243"/>
      <c r="I2722" s="197"/>
      <c r="J2722" s="243"/>
      <c r="K2722" s="197"/>
      <c r="L2722" s="198" t="str">
        <f t="shared" si="236"/>
        <v/>
      </c>
      <c r="M2722" s="199" t="str">
        <f t="shared" si="237"/>
        <v/>
      </c>
      <c r="N2722" s="200" t="str">
        <f t="shared" si="238"/>
        <v xml:space="preserve"> </v>
      </c>
      <c r="O2722" s="201"/>
      <c r="P2722" s="201"/>
      <c r="Q2722" s="202"/>
      <c r="R2722" s="202"/>
      <c r="S2722" s="202"/>
      <c r="T2722" s="193" t="str">
        <f>IFERROR(VLOOKUP(S2722,Sort!E:F,2,0),"")</f>
        <v/>
      </c>
      <c r="U2722" s="115" t="str">
        <f t="shared" si="239"/>
        <v/>
      </c>
      <c r="V2722" s="202" t="s">
        <v>422</v>
      </c>
      <c r="W2722" s="202"/>
      <c r="X2722" s="202"/>
      <c r="Y2722" s="202"/>
      <c r="Z2722" s="193"/>
      <c r="AA2722" s="193" t="s">
        <v>362</v>
      </c>
      <c r="AB2722" s="203"/>
      <c r="AC2722" s="204" t="str">
        <f t="shared" si="240"/>
        <v>CLOSE</v>
      </c>
      <c r="AD2722" s="47" t="str">
        <f t="array" ref="AD2722">IF(D2722="","",INDEX(HM_Unit!$D$1:$AE$1,MATCH(C2722,HM_Unit!$D$2:$AE$2,0)))</f>
        <v/>
      </c>
      <c r="AE2722" s="46"/>
      <c r="AF2722" s="46"/>
      <c r="AG2722" s="46"/>
      <c r="AH2722" s="46"/>
      <c r="AI2722" s="46"/>
      <c r="AJ2722" s="46"/>
      <c r="AK2722" s="46"/>
    </row>
    <row r="2723" spans="1:37" ht="12" customHeight="1">
      <c r="A2723" s="46" t="str">
        <f>IFERROR(VLOOKUP(D2723,Sort!B:D,3,0),"")</f>
        <v/>
      </c>
      <c r="B2723" s="190" t="str">
        <f t="shared" si="234"/>
        <v>0CLOSE</v>
      </c>
      <c r="C2723" s="196"/>
      <c r="D2723" s="193"/>
      <c r="E2723" s="193" t="str">
        <f>IFERROR(VLOOKUP(D2723,Sort!B:C,2,0),"")</f>
        <v/>
      </c>
      <c r="F2723" s="194"/>
      <c r="G2723" s="195" t="str">
        <f t="shared" si="235"/>
        <v/>
      </c>
      <c r="H2723" s="243"/>
      <c r="I2723" s="197"/>
      <c r="J2723" s="243"/>
      <c r="K2723" s="197"/>
      <c r="L2723" s="198" t="str">
        <f t="shared" si="236"/>
        <v/>
      </c>
      <c r="M2723" s="199" t="str">
        <f t="shared" si="237"/>
        <v/>
      </c>
      <c r="N2723" s="200" t="str">
        <f t="shared" si="238"/>
        <v xml:space="preserve"> </v>
      </c>
      <c r="O2723" s="201"/>
      <c r="P2723" s="201"/>
      <c r="Q2723" s="202"/>
      <c r="R2723" s="202"/>
      <c r="S2723" s="202"/>
      <c r="T2723" s="193" t="str">
        <f>IFERROR(VLOOKUP(S2723,Sort!E:F,2,0),"")</f>
        <v/>
      </c>
      <c r="U2723" s="115" t="str">
        <f t="shared" si="239"/>
        <v/>
      </c>
      <c r="V2723" s="202" t="s">
        <v>422</v>
      </c>
      <c r="W2723" s="202"/>
      <c r="X2723" s="202"/>
      <c r="Y2723" s="202"/>
      <c r="Z2723" s="193"/>
      <c r="AA2723" s="193" t="s">
        <v>362</v>
      </c>
      <c r="AB2723" s="203"/>
      <c r="AC2723" s="204" t="str">
        <f t="shared" si="240"/>
        <v>CLOSE</v>
      </c>
      <c r="AD2723" s="47" t="str">
        <f t="array" ref="AD2723">IF(D2723="","",INDEX(HM_Unit!$D$1:$AE$1,MATCH(C2723,HM_Unit!$D$2:$AE$2,0)))</f>
        <v/>
      </c>
      <c r="AE2723" s="46"/>
      <c r="AF2723" s="46"/>
      <c r="AG2723" s="46"/>
      <c r="AH2723" s="46"/>
      <c r="AI2723" s="46"/>
      <c r="AJ2723" s="46"/>
      <c r="AK2723" s="46"/>
    </row>
    <row r="2724" spans="1:37" ht="12" customHeight="1">
      <c r="A2724" s="46" t="str">
        <f>IFERROR(VLOOKUP(D2724,Sort!B:D,3,0),"")</f>
        <v/>
      </c>
      <c r="B2724" s="190" t="str">
        <f t="shared" si="234"/>
        <v>0CLOSE</v>
      </c>
      <c r="C2724" s="196"/>
      <c r="D2724" s="193"/>
      <c r="E2724" s="193" t="str">
        <f>IFERROR(VLOOKUP(D2724,Sort!B:C,2,0),"")</f>
        <v/>
      </c>
      <c r="F2724" s="194"/>
      <c r="G2724" s="195" t="str">
        <f t="shared" si="235"/>
        <v/>
      </c>
      <c r="H2724" s="243"/>
      <c r="I2724" s="197"/>
      <c r="J2724" s="243"/>
      <c r="K2724" s="197"/>
      <c r="L2724" s="198" t="str">
        <f t="shared" si="236"/>
        <v/>
      </c>
      <c r="M2724" s="199" t="str">
        <f t="shared" si="237"/>
        <v/>
      </c>
      <c r="N2724" s="200" t="str">
        <f t="shared" si="238"/>
        <v xml:space="preserve"> </v>
      </c>
      <c r="O2724" s="201"/>
      <c r="P2724" s="201"/>
      <c r="Q2724" s="202"/>
      <c r="R2724" s="202"/>
      <c r="S2724" s="202"/>
      <c r="T2724" s="193" t="str">
        <f>IFERROR(VLOOKUP(S2724,Sort!E:F,2,0),"")</f>
        <v/>
      </c>
      <c r="U2724" s="115" t="str">
        <f t="shared" si="239"/>
        <v/>
      </c>
      <c r="V2724" s="202" t="s">
        <v>422</v>
      </c>
      <c r="W2724" s="202"/>
      <c r="X2724" s="202"/>
      <c r="Y2724" s="202"/>
      <c r="Z2724" s="193"/>
      <c r="AA2724" s="193" t="s">
        <v>362</v>
      </c>
      <c r="AB2724" s="203"/>
      <c r="AC2724" s="204" t="str">
        <f t="shared" si="240"/>
        <v>CLOSE</v>
      </c>
      <c r="AD2724" s="47" t="str">
        <f t="array" ref="AD2724">IF(D2724="","",INDEX(HM_Unit!$D$1:$AE$1,MATCH(C2724,HM_Unit!$D$2:$AE$2,0)))</f>
        <v/>
      </c>
      <c r="AE2724" s="46"/>
      <c r="AF2724" s="46"/>
      <c r="AG2724" s="46"/>
      <c r="AH2724" s="46"/>
      <c r="AI2724" s="46"/>
      <c r="AJ2724" s="46"/>
      <c r="AK2724" s="46"/>
    </row>
    <row r="2725" spans="1:37" ht="12" customHeight="1">
      <c r="A2725" s="46" t="str">
        <f>IFERROR(VLOOKUP(D2725,Sort!B:D,3,0),"")</f>
        <v/>
      </c>
      <c r="B2725" s="190" t="str">
        <f t="shared" si="234"/>
        <v>0CLOSE</v>
      </c>
      <c r="C2725" s="196"/>
      <c r="D2725" s="193"/>
      <c r="E2725" s="193" t="str">
        <f>IFERROR(VLOOKUP(D2725,Sort!B:C,2,0),"")</f>
        <v/>
      </c>
      <c r="F2725" s="194"/>
      <c r="G2725" s="195" t="str">
        <f t="shared" si="235"/>
        <v/>
      </c>
      <c r="H2725" s="243"/>
      <c r="I2725" s="197"/>
      <c r="J2725" s="243"/>
      <c r="K2725" s="197"/>
      <c r="L2725" s="198" t="str">
        <f t="shared" si="236"/>
        <v/>
      </c>
      <c r="M2725" s="199" t="str">
        <f t="shared" si="237"/>
        <v/>
      </c>
      <c r="N2725" s="200" t="str">
        <f t="shared" si="238"/>
        <v xml:space="preserve"> </v>
      </c>
      <c r="O2725" s="201"/>
      <c r="P2725" s="201"/>
      <c r="Q2725" s="202"/>
      <c r="R2725" s="202"/>
      <c r="S2725" s="202"/>
      <c r="T2725" s="193" t="str">
        <f>IFERROR(VLOOKUP(S2725,Sort!E:F,2,0),"")</f>
        <v/>
      </c>
      <c r="U2725" s="115" t="str">
        <f t="shared" si="239"/>
        <v/>
      </c>
      <c r="V2725" s="202" t="s">
        <v>422</v>
      </c>
      <c r="W2725" s="202"/>
      <c r="X2725" s="202"/>
      <c r="Y2725" s="202"/>
      <c r="Z2725" s="193"/>
      <c r="AA2725" s="193" t="s">
        <v>362</v>
      </c>
      <c r="AB2725" s="203"/>
      <c r="AC2725" s="204" t="str">
        <f t="shared" si="240"/>
        <v>CLOSE</v>
      </c>
      <c r="AD2725" s="47" t="str">
        <f t="array" ref="AD2725">IF(D2725="","",INDEX(HM_Unit!$D$1:$AE$1,MATCH(C2725,HM_Unit!$D$2:$AE$2,0)))</f>
        <v/>
      </c>
      <c r="AE2725" s="46"/>
      <c r="AF2725" s="46"/>
      <c r="AG2725" s="46"/>
      <c r="AH2725" s="46"/>
      <c r="AI2725" s="46"/>
      <c r="AJ2725" s="46"/>
      <c r="AK2725" s="46"/>
    </row>
    <row r="2726" spans="1:37" ht="12" customHeight="1">
      <c r="A2726" s="46" t="str">
        <f>IFERROR(VLOOKUP(D2726,Sort!B:D,3,0),"")</f>
        <v/>
      </c>
      <c r="B2726" s="190" t="str">
        <f t="shared" si="234"/>
        <v>0CLOSE</v>
      </c>
      <c r="C2726" s="196"/>
      <c r="D2726" s="193"/>
      <c r="E2726" s="193" t="str">
        <f>IFERROR(VLOOKUP(D2726,Sort!B:C,2,0),"")</f>
        <v/>
      </c>
      <c r="F2726" s="194"/>
      <c r="G2726" s="195" t="str">
        <f t="shared" si="235"/>
        <v/>
      </c>
      <c r="H2726" s="243"/>
      <c r="I2726" s="197"/>
      <c r="J2726" s="243"/>
      <c r="K2726" s="197"/>
      <c r="L2726" s="198" t="str">
        <f t="shared" si="236"/>
        <v/>
      </c>
      <c r="M2726" s="199" t="str">
        <f t="shared" si="237"/>
        <v/>
      </c>
      <c r="N2726" s="200" t="str">
        <f t="shared" si="238"/>
        <v xml:space="preserve"> </v>
      </c>
      <c r="O2726" s="201"/>
      <c r="P2726" s="201"/>
      <c r="Q2726" s="202"/>
      <c r="R2726" s="202"/>
      <c r="S2726" s="202"/>
      <c r="T2726" s="193" t="str">
        <f>IFERROR(VLOOKUP(S2726,Sort!E:F,2,0),"")</f>
        <v/>
      </c>
      <c r="U2726" s="115" t="str">
        <f t="shared" si="239"/>
        <v/>
      </c>
      <c r="V2726" s="202" t="s">
        <v>422</v>
      </c>
      <c r="W2726" s="202"/>
      <c r="X2726" s="202"/>
      <c r="Y2726" s="202"/>
      <c r="Z2726" s="193"/>
      <c r="AA2726" s="193" t="s">
        <v>362</v>
      </c>
      <c r="AB2726" s="203"/>
      <c r="AC2726" s="204" t="str">
        <f t="shared" si="240"/>
        <v>CLOSE</v>
      </c>
      <c r="AD2726" s="47" t="str">
        <f t="array" ref="AD2726">IF(D2726="","",INDEX(HM_Unit!$D$1:$AE$1,MATCH(C2726,HM_Unit!$D$2:$AE$2,0)))</f>
        <v/>
      </c>
      <c r="AE2726" s="46"/>
      <c r="AF2726" s="46"/>
      <c r="AG2726" s="46"/>
      <c r="AH2726" s="46"/>
      <c r="AI2726" s="46"/>
      <c r="AJ2726" s="46"/>
      <c r="AK2726" s="46"/>
    </row>
    <row r="2727" spans="1:37" ht="12" customHeight="1">
      <c r="A2727" s="46" t="str">
        <f>IFERROR(VLOOKUP(D2727,Sort!B:D,3,0),"")</f>
        <v/>
      </c>
      <c r="B2727" s="190" t="str">
        <f t="shared" si="234"/>
        <v>0CLOSE</v>
      </c>
      <c r="C2727" s="196"/>
      <c r="D2727" s="193"/>
      <c r="E2727" s="193" t="str">
        <f>IFERROR(VLOOKUP(D2727,Sort!B:C,2,0),"")</f>
        <v/>
      </c>
      <c r="F2727" s="194"/>
      <c r="G2727" s="195" t="str">
        <f t="shared" si="235"/>
        <v/>
      </c>
      <c r="H2727" s="243"/>
      <c r="I2727" s="197"/>
      <c r="J2727" s="243"/>
      <c r="K2727" s="197"/>
      <c r="L2727" s="198" t="str">
        <f t="shared" si="236"/>
        <v/>
      </c>
      <c r="M2727" s="199" t="str">
        <f t="shared" si="237"/>
        <v/>
      </c>
      <c r="N2727" s="200" t="str">
        <f t="shared" si="238"/>
        <v xml:space="preserve"> </v>
      </c>
      <c r="O2727" s="201"/>
      <c r="P2727" s="201"/>
      <c r="Q2727" s="202"/>
      <c r="R2727" s="202"/>
      <c r="S2727" s="202"/>
      <c r="T2727" s="193" t="str">
        <f>IFERROR(VLOOKUP(S2727,Sort!E:F,2,0),"")</f>
        <v/>
      </c>
      <c r="U2727" s="115" t="str">
        <f t="shared" si="239"/>
        <v/>
      </c>
      <c r="V2727" s="202" t="s">
        <v>422</v>
      </c>
      <c r="W2727" s="202"/>
      <c r="X2727" s="202"/>
      <c r="Y2727" s="202"/>
      <c r="Z2727" s="193"/>
      <c r="AA2727" s="193" t="s">
        <v>362</v>
      </c>
      <c r="AB2727" s="203"/>
      <c r="AC2727" s="204" t="str">
        <f t="shared" si="240"/>
        <v>CLOSE</v>
      </c>
      <c r="AD2727" s="47" t="str">
        <f t="array" ref="AD2727">IF(D2727="","",INDEX(HM_Unit!$D$1:$AE$1,MATCH(C2727,HM_Unit!$D$2:$AE$2,0)))</f>
        <v/>
      </c>
      <c r="AE2727" s="46"/>
      <c r="AF2727" s="46"/>
      <c r="AG2727" s="46"/>
      <c r="AH2727" s="46"/>
      <c r="AI2727" s="46"/>
      <c r="AJ2727" s="46"/>
      <c r="AK2727" s="46"/>
    </row>
    <row r="2728" spans="1:37" ht="12" customHeight="1">
      <c r="A2728" s="46" t="str">
        <f>IFERROR(VLOOKUP(D2728,Sort!B:D,3,0),"")</f>
        <v/>
      </c>
      <c r="B2728" s="190" t="str">
        <f t="shared" si="234"/>
        <v>0CLOSE</v>
      </c>
      <c r="C2728" s="196"/>
      <c r="D2728" s="193"/>
      <c r="E2728" s="193" t="str">
        <f>IFERROR(VLOOKUP(D2728,Sort!B:C,2,0),"")</f>
        <v/>
      </c>
      <c r="F2728" s="194"/>
      <c r="G2728" s="195" t="str">
        <f t="shared" si="235"/>
        <v/>
      </c>
      <c r="H2728" s="243"/>
      <c r="I2728" s="197"/>
      <c r="J2728" s="243"/>
      <c r="K2728" s="197"/>
      <c r="L2728" s="198" t="str">
        <f t="shared" si="236"/>
        <v/>
      </c>
      <c r="M2728" s="199" t="str">
        <f t="shared" si="237"/>
        <v/>
      </c>
      <c r="N2728" s="200" t="str">
        <f t="shared" si="238"/>
        <v xml:space="preserve"> </v>
      </c>
      <c r="O2728" s="201"/>
      <c r="P2728" s="201"/>
      <c r="Q2728" s="202"/>
      <c r="R2728" s="202"/>
      <c r="S2728" s="202"/>
      <c r="T2728" s="193" t="str">
        <f>IFERROR(VLOOKUP(S2728,Sort!E:F,2,0),"")</f>
        <v/>
      </c>
      <c r="U2728" s="115" t="str">
        <f t="shared" si="239"/>
        <v/>
      </c>
      <c r="V2728" s="202" t="s">
        <v>422</v>
      </c>
      <c r="W2728" s="202"/>
      <c r="X2728" s="202"/>
      <c r="Y2728" s="202"/>
      <c r="Z2728" s="193"/>
      <c r="AA2728" s="193" t="s">
        <v>362</v>
      </c>
      <c r="AB2728" s="203"/>
      <c r="AC2728" s="204" t="str">
        <f t="shared" si="240"/>
        <v>CLOSE</v>
      </c>
      <c r="AD2728" s="47" t="str">
        <f t="array" ref="AD2728">IF(D2728="","",INDEX(HM_Unit!$D$1:$AE$1,MATCH(C2728,HM_Unit!$D$2:$AE$2,0)))</f>
        <v/>
      </c>
      <c r="AE2728" s="46"/>
      <c r="AF2728" s="46"/>
      <c r="AG2728" s="46"/>
      <c r="AH2728" s="46"/>
      <c r="AI2728" s="46"/>
      <c r="AJ2728" s="46"/>
      <c r="AK2728" s="46"/>
    </row>
    <row r="2729" spans="1:37" ht="12" customHeight="1">
      <c r="A2729" s="46" t="str">
        <f>IFERROR(VLOOKUP(D2729,Sort!B:D,3,0),"")</f>
        <v/>
      </c>
      <c r="B2729" s="190" t="str">
        <f t="shared" si="234"/>
        <v>0CLOSE</v>
      </c>
      <c r="C2729" s="196"/>
      <c r="D2729" s="193"/>
      <c r="E2729" s="193" t="str">
        <f>IFERROR(VLOOKUP(D2729,Sort!B:C,2,0),"")</f>
        <v/>
      </c>
      <c r="F2729" s="194"/>
      <c r="G2729" s="195" t="str">
        <f t="shared" si="235"/>
        <v/>
      </c>
      <c r="H2729" s="243"/>
      <c r="I2729" s="197"/>
      <c r="J2729" s="243"/>
      <c r="K2729" s="197"/>
      <c r="L2729" s="198" t="str">
        <f t="shared" si="236"/>
        <v/>
      </c>
      <c r="M2729" s="199" t="str">
        <f t="shared" si="237"/>
        <v/>
      </c>
      <c r="N2729" s="200" t="str">
        <f t="shared" si="238"/>
        <v xml:space="preserve"> </v>
      </c>
      <c r="O2729" s="201"/>
      <c r="P2729" s="201"/>
      <c r="Q2729" s="202"/>
      <c r="R2729" s="202"/>
      <c r="S2729" s="202"/>
      <c r="T2729" s="193" t="str">
        <f>IFERROR(VLOOKUP(S2729,Sort!E:F,2,0),"")</f>
        <v/>
      </c>
      <c r="U2729" s="115" t="str">
        <f t="shared" si="239"/>
        <v/>
      </c>
      <c r="V2729" s="202" t="s">
        <v>422</v>
      </c>
      <c r="W2729" s="202"/>
      <c r="X2729" s="202"/>
      <c r="Y2729" s="202"/>
      <c r="Z2729" s="193"/>
      <c r="AA2729" s="193" t="s">
        <v>362</v>
      </c>
      <c r="AB2729" s="203"/>
      <c r="AC2729" s="204" t="str">
        <f t="shared" si="240"/>
        <v>CLOSE</v>
      </c>
      <c r="AD2729" s="47" t="str">
        <f t="array" ref="AD2729">IF(D2729="","",INDEX(HM_Unit!$D$1:$AE$1,MATCH(C2729,HM_Unit!$D$2:$AE$2,0)))</f>
        <v/>
      </c>
      <c r="AE2729" s="46"/>
      <c r="AF2729" s="46"/>
      <c r="AG2729" s="46"/>
      <c r="AH2729" s="46"/>
      <c r="AI2729" s="46"/>
      <c r="AJ2729" s="46"/>
      <c r="AK2729" s="46"/>
    </row>
    <row r="2730" spans="1:37" ht="12" customHeight="1">
      <c r="A2730" s="46" t="str">
        <f>IFERROR(VLOOKUP(D2730,Sort!B:D,3,0),"")</f>
        <v/>
      </c>
      <c r="B2730" s="190" t="str">
        <f t="shared" si="234"/>
        <v>0CLOSE</v>
      </c>
      <c r="C2730" s="196"/>
      <c r="D2730" s="193"/>
      <c r="E2730" s="193" t="str">
        <f>IFERROR(VLOOKUP(D2730,Sort!B:C,2,0),"")</f>
        <v/>
      </c>
      <c r="F2730" s="194"/>
      <c r="G2730" s="195" t="str">
        <f t="shared" si="235"/>
        <v/>
      </c>
      <c r="H2730" s="243"/>
      <c r="I2730" s="197"/>
      <c r="J2730" s="243"/>
      <c r="K2730" s="197"/>
      <c r="L2730" s="198" t="str">
        <f t="shared" si="236"/>
        <v/>
      </c>
      <c r="M2730" s="199" t="str">
        <f t="shared" si="237"/>
        <v/>
      </c>
      <c r="N2730" s="200" t="str">
        <f t="shared" si="238"/>
        <v xml:space="preserve"> </v>
      </c>
      <c r="O2730" s="201"/>
      <c r="P2730" s="201"/>
      <c r="Q2730" s="202"/>
      <c r="R2730" s="202"/>
      <c r="S2730" s="202"/>
      <c r="T2730" s="193" t="str">
        <f>IFERROR(VLOOKUP(S2730,Sort!E:F,2,0),"")</f>
        <v/>
      </c>
      <c r="U2730" s="115" t="str">
        <f t="shared" si="239"/>
        <v/>
      </c>
      <c r="V2730" s="202" t="s">
        <v>422</v>
      </c>
      <c r="W2730" s="202"/>
      <c r="X2730" s="202"/>
      <c r="Y2730" s="202"/>
      <c r="Z2730" s="193"/>
      <c r="AA2730" s="193" t="s">
        <v>362</v>
      </c>
      <c r="AB2730" s="203"/>
      <c r="AC2730" s="204" t="str">
        <f t="shared" si="240"/>
        <v>CLOSE</v>
      </c>
      <c r="AD2730" s="47" t="str">
        <f t="array" ref="AD2730">IF(D2730="","",INDEX(HM_Unit!$D$1:$AE$1,MATCH(C2730,HM_Unit!$D$2:$AE$2,0)))</f>
        <v/>
      </c>
      <c r="AE2730" s="46"/>
      <c r="AF2730" s="46"/>
      <c r="AG2730" s="46"/>
      <c r="AH2730" s="46"/>
      <c r="AI2730" s="46"/>
      <c r="AJ2730" s="46"/>
      <c r="AK2730" s="46"/>
    </row>
    <row r="2731" spans="1:37" ht="12" customHeight="1">
      <c r="A2731" s="46" t="str">
        <f>IFERROR(VLOOKUP(D2731,Sort!B:D,3,0),"")</f>
        <v/>
      </c>
      <c r="B2731" s="190" t="str">
        <f t="shared" si="234"/>
        <v>0CLOSE</v>
      </c>
      <c r="C2731" s="196"/>
      <c r="D2731" s="193"/>
      <c r="E2731" s="193" t="str">
        <f>IFERROR(VLOOKUP(D2731,Sort!B:C,2,0),"")</f>
        <v/>
      </c>
      <c r="F2731" s="194"/>
      <c r="G2731" s="195" t="str">
        <f t="shared" si="235"/>
        <v/>
      </c>
      <c r="H2731" s="243"/>
      <c r="I2731" s="197"/>
      <c r="J2731" s="243"/>
      <c r="K2731" s="197"/>
      <c r="L2731" s="198" t="str">
        <f t="shared" si="236"/>
        <v/>
      </c>
      <c r="M2731" s="199" t="str">
        <f t="shared" si="237"/>
        <v/>
      </c>
      <c r="N2731" s="200" t="str">
        <f t="shared" si="238"/>
        <v xml:space="preserve"> </v>
      </c>
      <c r="O2731" s="201"/>
      <c r="P2731" s="201"/>
      <c r="Q2731" s="202"/>
      <c r="R2731" s="202"/>
      <c r="S2731" s="202"/>
      <c r="T2731" s="193" t="str">
        <f>IFERROR(VLOOKUP(S2731,Sort!E:F,2,0),"")</f>
        <v/>
      </c>
      <c r="U2731" s="115" t="str">
        <f t="shared" si="239"/>
        <v/>
      </c>
      <c r="V2731" s="202" t="s">
        <v>422</v>
      </c>
      <c r="W2731" s="202"/>
      <c r="X2731" s="202"/>
      <c r="Y2731" s="202"/>
      <c r="Z2731" s="193"/>
      <c r="AA2731" s="193" t="s">
        <v>362</v>
      </c>
      <c r="AB2731" s="203"/>
      <c r="AC2731" s="204" t="str">
        <f t="shared" si="240"/>
        <v>CLOSE</v>
      </c>
      <c r="AD2731" s="47" t="str">
        <f t="array" ref="AD2731">IF(D2731="","",INDEX(HM_Unit!$D$1:$AE$1,MATCH(C2731,HM_Unit!$D$2:$AE$2,0)))</f>
        <v/>
      </c>
      <c r="AE2731" s="46"/>
      <c r="AF2731" s="46"/>
      <c r="AG2731" s="46"/>
      <c r="AH2731" s="46"/>
      <c r="AI2731" s="46"/>
      <c r="AJ2731" s="46"/>
      <c r="AK2731" s="46"/>
    </row>
    <row r="2732" spans="1:37" ht="12" customHeight="1">
      <c r="A2732" s="46" t="str">
        <f>IFERROR(VLOOKUP(D2732,Sort!B:D,3,0),"")</f>
        <v/>
      </c>
      <c r="B2732" s="190" t="str">
        <f t="shared" si="234"/>
        <v>0CLOSE</v>
      </c>
      <c r="C2732" s="196"/>
      <c r="D2732" s="193"/>
      <c r="E2732" s="193" t="str">
        <f>IFERROR(VLOOKUP(D2732,Sort!B:C,2,0),"")</f>
        <v/>
      </c>
      <c r="F2732" s="194"/>
      <c r="G2732" s="195" t="str">
        <f t="shared" si="235"/>
        <v/>
      </c>
      <c r="H2732" s="243"/>
      <c r="I2732" s="197"/>
      <c r="J2732" s="243"/>
      <c r="K2732" s="197"/>
      <c r="L2732" s="198" t="str">
        <f t="shared" si="236"/>
        <v/>
      </c>
      <c r="M2732" s="199" t="str">
        <f t="shared" si="237"/>
        <v/>
      </c>
      <c r="N2732" s="200" t="str">
        <f t="shared" si="238"/>
        <v xml:space="preserve"> </v>
      </c>
      <c r="O2732" s="201"/>
      <c r="P2732" s="201"/>
      <c r="Q2732" s="202"/>
      <c r="R2732" s="202"/>
      <c r="S2732" s="202"/>
      <c r="T2732" s="193" t="str">
        <f>IFERROR(VLOOKUP(S2732,Sort!E:F,2,0),"")</f>
        <v/>
      </c>
      <c r="U2732" s="115" t="str">
        <f t="shared" si="239"/>
        <v/>
      </c>
      <c r="V2732" s="202" t="s">
        <v>422</v>
      </c>
      <c r="W2732" s="202"/>
      <c r="X2732" s="202"/>
      <c r="Y2732" s="202"/>
      <c r="Z2732" s="193"/>
      <c r="AA2732" s="193" t="s">
        <v>362</v>
      </c>
      <c r="AB2732" s="203"/>
      <c r="AC2732" s="204" t="str">
        <f t="shared" si="240"/>
        <v>CLOSE</v>
      </c>
      <c r="AD2732" s="47" t="str">
        <f t="array" ref="AD2732">IF(D2732="","",INDEX(HM_Unit!$D$1:$AE$1,MATCH(C2732,HM_Unit!$D$2:$AE$2,0)))</f>
        <v/>
      </c>
      <c r="AE2732" s="46"/>
      <c r="AF2732" s="46"/>
      <c r="AG2732" s="46"/>
      <c r="AH2732" s="46"/>
      <c r="AI2732" s="46"/>
      <c r="AJ2732" s="46"/>
      <c r="AK2732" s="46"/>
    </row>
    <row r="2733" spans="1:37" ht="12" customHeight="1">
      <c r="A2733" s="46" t="str">
        <f>IFERROR(VLOOKUP(D2733,Sort!B:D,3,0),"")</f>
        <v/>
      </c>
      <c r="B2733" s="190" t="str">
        <f t="shared" si="234"/>
        <v>0CLOSE</v>
      </c>
      <c r="C2733" s="196"/>
      <c r="D2733" s="193"/>
      <c r="E2733" s="193" t="str">
        <f>IFERROR(VLOOKUP(D2733,Sort!B:C,2,0),"")</f>
        <v/>
      </c>
      <c r="F2733" s="194"/>
      <c r="G2733" s="195" t="str">
        <f t="shared" si="235"/>
        <v/>
      </c>
      <c r="H2733" s="243"/>
      <c r="I2733" s="197"/>
      <c r="J2733" s="243"/>
      <c r="K2733" s="197"/>
      <c r="L2733" s="198" t="str">
        <f t="shared" si="236"/>
        <v/>
      </c>
      <c r="M2733" s="199" t="str">
        <f t="shared" si="237"/>
        <v/>
      </c>
      <c r="N2733" s="200" t="str">
        <f t="shared" si="238"/>
        <v xml:space="preserve"> </v>
      </c>
      <c r="O2733" s="201"/>
      <c r="P2733" s="201"/>
      <c r="Q2733" s="202"/>
      <c r="R2733" s="202"/>
      <c r="S2733" s="202"/>
      <c r="T2733" s="193" t="str">
        <f>IFERROR(VLOOKUP(S2733,Sort!E:F,2,0),"")</f>
        <v/>
      </c>
      <c r="U2733" s="115" t="str">
        <f t="shared" si="239"/>
        <v/>
      </c>
      <c r="V2733" s="202" t="s">
        <v>422</v>
      </c>
      <c r="W2733" s="202"/>
      <c r="X2733" s="202"/>
      <c r="Y2733" s="202"/>
      <c r="Z2733" s="193"/>
      <c r="AA2733" s="193" t="s">
        <v>362</v>
      </c>
      <c r="AB2733" s="203"/>
      <c r="AC2733" s="204" t="str">
        <f t="shared" si="240"/>
        <v>CLOSE</v>
      </c>
      <c r="AD2733" s="47" t="str">
        <f t="array" ref="AD2733">IF(D2733="","",INDEX(HM_Unit!$D$1:$AE$1,MATCH(C2733,HM_Unit!$D$2:$AE$2,0)))</f>
        <v/>
      </c>
      <c r="AE2733" s="46"/>
      <c r="AF2733" s="46"/>
      <c r="AG2733" s="46"/>
      <c r="AH2733" s="46"/>
      <c r="AI2733" s="46"/>
      <c r="AJ2733" s="46"/>
      <c r="AK2733" s="46"/>
    </row>
    <row r="2734" spans="1:37" ht="12" customHeight="1">
      <c r="A2734" s="46" t="str">
        <f>IFERROR(VLOOKUP(D2734,Sort!B:D,3,0),"")</f>
        <v/>
      </c>
      <c r="B2734" s="190" t="str">
        <f t="shared" si="234"/>
        <v>0CLOSE</v>
      </c>
      <c r="C2734" s="196"/>
      <c r="D2734" s="193"/>
      <c r="E2734" s="193" t="str">
        <f>IFERROR(VLOOKUP(D2734,Sort!B:C,2,0),"")</f>
        <v/>
      </c>
      <c r="F2734" s="194"/>
      <c r="G2734" s="195" t="str">
        <f t="shared" si="235"/>
        <v/>
      </c>
      <c r="H2734" s="243"/>
      <c r="I2734" s="197"/>
      <c r="J2734" s="243"/>
      <c r="K2734" s="197"/>
      <c r="L2734" s="198" t="str">
        <f t="shared" si="236"/>
        <v/>
      </c>
      <c r="M2734" s="199" t="str">
        <f t="shared" si="237"/>
        <v/>
      </c>
      <c r="N2734" s="200" t="str">
        <f t="shared" si="238"/>
        <v xml:space="preserve"> </v>
      </c>
      <c r="O2734" s="201"/>
      <c r="P2734" s="201"/>
      <c r="Q2734" s="202"/>
      <c r="R2734" s="202"/>
      <c r="S2734" s="202"/>
      <c r="T2734" s="193" t="str">
        <f>IFERROR(VLOOKUP(S2734,Sort!E:F,2,0),"")</f>
        <v/>
      </c>
      <c r="U2734" s="115" t="str">
        <f t="shared" si="239"/>
        <v/>
      </c>
      <c r="V2734" s="202" t="s">
        <v>422</v>
      </c>
      <c r="W2734" s="202"/>
      <c r="X2734" s="202"/>
      <c r="Y2734" s="202"/>
      <c r="Z2734" s="193"/>
      <c r="AA2734" s="193" t="s">
        <v>362</v>
      </c>
      <c r="AB2734" s="203"/>
      <c r="AC2734" s="204" t="str">
        <f t="shared" si="240"/>
        <v>CLOSE</v>
      </c>
      <c r="AD2734" s="47" t="str">
        <f t="array" ref="AD2734">IF(D2734="","",INDEX(HM_Unit!$D$1:$AE$1,MATCH(C2734,HM_Unit!$D$2:$AE$2,0)))</f>
        <v/>
      </c>
      <c r="AE2734" s="46"/>
      <c r="AF2734" s="46"/>
      <c r="AG2734" s="46"/>
      <c r="AH2734" s="46"/>
      <c r="AI2734" s="46"/>
      <c r="AJ2734" s="46"/>
      <c r="AK2734" s="46"/>
    </row>
    <row r="2735" spans="1:37" ht="12" customHeight="1">
      <c r="A2735" s="46" t="str">
        <f>IFERROR(VLOOKUP(D2735,Sort!B:D,3,0),"")</f>
        <v/>
      </c>
      <c r="B2735" s="190" t="str">
        <f t="shared" si="234"/>
        <v>0CLOSE</v>
      </c>
      <c r="C2735" s="196"/>
      <c r="D2735" s="193"/>
      <c r="E2735" s="193" t="str">
        <f>IFERROR(VLOOKUP(D2735,Sort!B:C,2,0),"")</f>
        <v/>
      </c>
      <c r="F2735" s="194"/>
      <c r="G2735" s="195" t="str">
        <f t="shared" si="235"/>
        <v/>
      </c>
      <c r="H2735" s="243"/>
      <c r="I2735" s="197"/>
      <c r="J2735" s="243"/>
      <c r="K2735" s="197"/>
      <c r="L2735" s="198" t="str">
        <f t="shared" si="236"/>
        <v/>
      </c>
      <c r="M2735" s="199" t="str">
        <f t="shared" si="237"/>
        <v/>
      </c>
      <c r="N2735" s="200" t="str">
        <f t="shared" si="238"/>
        <v xml:space="preserve"> </v>
      </c>
      <c r="O2735" s="201"/>
      <c r="P2735" s="201"/>
      <c r="Q2735" s="202"/>
      <c r="R2735" s="202"/>
      <c r="S2735" s="202"/>
      <c r="T2735" s="193" t="str">
        <f>IFERROR(VLOOKUP(S2735,Sort!E:F,2,0),"")</f>
        <v/>
      </c>
      <c r="U2735" s="115" t="str">
        <f t="shared" si="239"/>
        <v/>
      </c>
      <c r="V2735" s="202" t="s">
        <v>422</v>
      </c>
      <c r="W2735" s="202"/>
      <c r="X2735" s="202"/>
      <c r="Y2735" s="202"/>
      <c r="Z2735" s="193"/>
      <c r="AA2735" s="193" t="s">
        <v>362</v>
      </c>
      <c r="AB2735" s="203"/>
      <c r="AC2735" s="204" t="str">
        <f t="shared" si="240"/>
        <v>CLOSE</v>
      </c>
      <c r="AD2735" s="47" t="str">
        <f t="array" ref="AD2735">IF(D2735="","",INDEX(HM_Unit!$D$1:$AE$1,MATCH(C2735,HM_Unit!$D$2:$AE$2,0)))</f>
        <v/>
      </c>
      <c r="AE2735" s="46"/>
      <c r="AF2735" s="46"/>
      <c r="AG2735" s="46"/>
      <c r="AH2735" s="46"/>
      <c r="AI2735" s="46"/>
      <c r="AJ2735" s="46"/>
      <c r="AK2735" s="46"/>
    </row>
    <row r="2736" spans="1:37" ht="12" customHeight="1">
      <c r="A2736" s="46" t="str">
        <f>IFERROR(VLOOKUP(D2736,Sort!B:D,3,0),"")</f>
        <v/>
      </c>
      <c r="B2736" s="190" t="str">
        <f t="shared" si="234"/>
        <v>0CLOSE</v>
      </c>
      <c r="C2736" s="196"/>
      <c r="D2736" s="193"/>
      <c r="E2736" s="193" t="str">
        <f>IFERROR(VLOOKUP(D2736,Sort!B:C,2,0),"")</f>
        <v/>
      </c>
      <c r="F2736" s="194"/>
      <c r="G2736" s="195" t="str">
        <f t="shared" si="235"/>
        <v/>
      </c>
      <c r="H2736" s="243"/>
      <c r="I2736" s="197"/>
      <c r="J2736" s="243"/>
      <c r="K2736" s="197"/>
      <c r="L2736" s="198" t="str">
        <f t="shared" si="236"/>
        <v/>
      </c>
      <c r="M2736" s="199" t="str">
        <f t="shared" si="237"/>
        <v/>
      </c>
      <c r="N2736" s="200" t="str">
        <f t="shared" si="238"/>
        <v xml:space="preserve"> </v>
      </c>
      <c r="O2736" s="201"/>
      <c r="P2736" s="201"/>
      <c r="Q2736" s="202"/>
      <c r="R2736" s="202"/>
      <c r="S2736" s="202"/>
      <c r="T2736" s="193" t="str">
        <f>IFERROR(VLOOKUP(S2736,Sort!E:F,2,0),"")</f>
        <v/>
      </c>
      <c r="U2736" s="115" t="str">
        <f t="shared" si="239"/>
        <v/>
      </c>
      <c r="V2736" s="202" t="s">
        <v>422</v>
      </c>
      <c r="W2736" s="202"/>
      <c r="X2736" s="202"/>
      <c r="Y2736" s="202"/>
      <c r="Z2736" s="193"/>
      <c r="AA2736" s="193" t="s">
        <v>362</v>
      </c>
      <c r="AB2736" s="203"/>
      <c r="AC2736" s="204" t="str">
        <f t="shared" si="240"/>
        <v>CLOSE</v>
      </c>
      <c r="AD2736" s="47" t="str">
        <f t="array" ref="AD2736">IF(D2736="","",INDEX(HM_Unit!$D$1:$AE$1,MATCH(C2736,HM_Unit!$D$2:$AE$2,0)))</f>
        <v/>
      </c>
      <c r="AE2736" s="46"/>
      <c r="AF2736" s="46"/>
      <c r="AG2736" s="46"/>
      <c r="AH2736" s="46"/>
      <c r="AI2736" s="46"/>
      <c r="AJ2736" s="46"/>
      <c r="AK2736" s="46"/>
    </row>
    <row r="2737" spans="1:37" ht="12" customHeight="1">
      <c r="A2737" s="46" t="str">
        <f>IFERROR(VLOOKUP(D2737,Sort!B:D,3,0),"")</f>
        <v/>
      </c>
      <c r="B2737" s="190" t="str">
        <f t="shared" si="234"/>
        <v>0CLOSE</v>
      </c>
      <c r="C2737" s="196"/>
      <c r="D2737" s="193"/>
      <c r="E2737" s="193" t="str">
        <f>IFERROR(VLOOKUP(D2737,Sort!B:C,2,0),"")</f>
        <v/>
      </c>
      <c r="F2737" s="194"/>
      <c r="G2737" s="195" t="str">
        <f t="shared" si="235"/>
        <v/>
      </c>
      <c r="H2737" s="243"/>
      <c r="I2737" s="197"/>
      <c r="J2737" s="243"/>
      <c r="K2737" s="197"/>
      <c r="L2737" s="198" t="str">
        <f t="shared" si="236"/>
        <v/>
      </c>
      <c r="M2737" s="199" t="str">
        <f t="shared" si="237"/>
        <v/>
      </c>
      <c r="N2737" s="200" t="str">
        <f t="shared" si="238"/>
        <v xml:space="preserve"> </v>
      </c>
      <c r="O2737" s="201"/>
      <c r="P2737" s="201"/>
      <c r="Q2737" s="202"/>
      <c r="R2737" s="202"/>
      <c r="S2737" s="202"/>
      <c r="T2737" s="193" t="str">
        <f>IFERROR(VLOOKUP(S2737,Sort!E:F,2,0),"")</f>
        <v/>
      </c>
      <c r="U2737" s="115" t="str">
        <f t="shared" si="239"/>
        <v/>
      </c>
      <c r="V2737" s="202" t="s">
        <v>422</v>
      </c>
      <c r="W2737" s="202"/>
      <c r="X2737" s="202"/>
      <c r="Y2737" s="202"/>
      <c r="Z2737" s="193"/>
      <c r="AA2737" s="193" t="s">
        <v>362</v>
      </c>
      <c r="AB2737" s="203"/>
      <c r="AC2737" s="204" t="str">
        <f t="shared" si="240"/>
        <v>CLOSE</v>
      </c>
      <c r="AD2737" s="47" t="str">
        <f t="array" ref="AD2737">IF(D2737="","",INDEX(HM_Unit!$D$1:$AE$1,MATCH(C2737,HM_Unit!$D$2:$AE$2,0)))</f>
        <v/>
      </c>
      <c r="AE2737" s="46"/>
      <c r="AF2737" s="46"/>
      <c r="AG2737" s="46"/>
      <c r="AH2737" s="46"/>
      <c r="AI2737" s="46"/>
      <c r="AJ2737" s="46"/>
      <c r="AK2737" s="46"/>
    </row>
    <row r="2738" spans="1:37" ht="12" customHeight="1">
      <c r="A2738" s="46" t="str">
        <f>IFERROR(VLOOKUP(D2738,Sort!B:D,3,0),"")</f>
        <v/>
      </c>
      <c r="B2738" s="190" t="str">
        <f t="shared" si="234"/>
        <v>0CLOSE</v>
      </c>
      <c r="C2738" s="196"/>
      <c r="D2738" s="193"/>
      <c r="E2738" s="193" t="str">
        <f>IFERROR(VLOOKUP(D2738,Sort!B:C,2,0),"")</f>
        <v/>
      </c>
      <c r="F2738" s="194"/>
      <c r="G2738" s="195" t="str">
        <f t="shared" si="235"/>
        <v/>
      </c>
      <c r="H2738" s="243"/>
      <c r="I2738" s="197"/>
      <c r="J2738" s="243"/>
      <c r="K2738" s="197"/>
      <c r="L2738" s="198" t="str">
        <f t="shared" si="236"/>
        <v/>
      </c>
      <c r="M2738" s="199" t="str">
        <f t="shared" si="237"/>
        <v/>
      </c>
      <c r="N2738" s="200" t="str">
        <f t="shared" si="238"/>
        <v xml:space="preserve"> </v>
      </c>
      <c r="O2738" s="201"/>
      <c r="P2738" s="201"/>
      <c r="Q2738" s="202"/>
      <c r="R2738" s="202"/>
      <c r="S2738" s="202"/>
      <c r="T2738" s="193" t="str">
        <f>IFERROR(VLOOKUP(S2738,Sort!E:F,2,0),"")</f>
        <v/>
      </c>
      <c r="U2738" s="115" t="str">
        <f t="shared" si="239"/>
        <v/>
      </c>
      <c r="V2738" s="202" t="s">
        <v>422</v>
      </c>
      <c r="W2738" s="202"/>
      <c r="X2738" s="202"/>
      <c r="Y2738" s="202"/>
      <c r="Z2738" s="193"/>
      <c r="AA2738" s="193" t="s">
        <v>362</v>
      </c>
      <c r="AB2738" s="203"/>
      <c r="AC2738" s="204" t="str">
        <f t="shared" si="240"/>
        <v>CLOSE</v>
      </c>
      <c r="AD2738" s="47" t="str">
        <f t="array" ref="AD2738">IF(D2738="","",INDEX(HM_Unit!$D$1:$AE$1,MATCH(C2738,HM_Unit!$D$2:$AE$2,0)))</f>
        <v/>
      </c>
      <c r="AE2738" s="46"/>
      <c r="AF2738" s="46"/>
      <c r="AG2738" s="46"/>
      <c r="AH2738" s="46"/>
      <c r="AI2738" s="46"/>
      <c r="AJ2738" s="46"/>
      <c r="AK2738" s="46"/>
    </row>
    <row r="2739" spans="1:37" ht="12" customHeight="1">
      <c r="A2739" s="46" t="str">
        <f>IFERROR(VLOOKUP(D2739,Sort!B:D,3,0),"")</f>
        <v/>
      </c>
      <c r="B2739" s="190" t="str">
        <f t="shared" si="234"/>
        <v>0CLOSE</v>
      </c>
      <c r="C2739" s="196"/>
      <c r="D2739" s="193"/>
      <c r="E2739" s="193" t="str">
        <f>IFERROR(VLOOKUP(D2739,Sort!B:C,2,0),"")</f>
        <v/>
      </c>
      <c r="F2739" s="194"/>
      <c r="G2739" s="195" t="str">
        <f t="shared" si="235"/>
        <v/>
      </c>
      <c r="H2739" s="243"/>
      <c r="I2739" s="197"/>
      <c r="J2739" s="243"/>
      <c r="K2739" s="197"/>
      <c r="L2739" s="198" t="str">
        <f t="shared" si="236"/>
        <v/>
      </c>
      <c r="M2739" s="199" t="str">
        <f t="shared" si="237"/>
        <v/>
      </c>
      <c r="N2739" s="200" t="str">
        <f t="shared" si="238"/>
        <v xml:space="preserve"> </v>
      </c>
      <c r="O2739" s="201"/>
      <c r="P2739" s="201"/>
      <c r="Q2739" s="202"/>
      <c r="R2739" s="202"/>
      <c r="S2739" s="202"/>
      <c r="T2739" s="193" t="str">
        <f>IFERROR(VLOOKUP(S2739,Sort!E:F,2,0),"")</f>
        <v/>
      </c>
      <c r="U2739" s="115" t="str">
        <f t="shared" si="239"/>
        <v/>
      </c>
      <c r="V2739" s="202" t="s">
        <v>422</v>
      </c>
      <c r="W2739" s="202"/>
      <c r="X2739" s="202"/>
      <c r="Y2739" s="202"/>
      <c r="Z2739" s="193"/>
      <c r="AA2739" s="193" t="s">
        <v>362</v>
      </c>
      <c r="AB2739" s="203"/>
      <c r="AC2739" s="204" t="str">
        <f t="shared" si="240"/>
        <v>CLOSE</v>
      </c>
      <c r="AD2739" s="47" t="str">
        <f t="array" ref="AD2739">IF(D2739="","",INDEX(HM_Unit!$D$1:$AE$1,MATCH(C2739,HM_Unit!$D$2:$AE$2,0)))</f>
        <v/>
      </c>
      <c r="AE2739" s="46"/>
      <c r="AF2739" s="46"/>
      <c r="AG2739" s="46"/>
      <c r="AH2739" s="46"/>
      <c r="AI2739" s="46"/>
      <c r="AJ2739" s="46"/>
      <c r="AK2739" s="46"/>
    </row>
    <row r="2740" spans="1:37" ht="12" customHeight="1">
      <c r="A2740" s="46" t="str">
        <f>IFERROR(VLOOKUP(D2740,Sort!B:D,3,0),"")</f>
        <v/>
      </c>
      <c r="B2740" s="190" t="str">
        <f t="shared" si="234"/>
        <v>0CLOSE</v>
      </c>
      <c r="C2740" s="196"/>
      <c r="D2740" s="193"/>
      <c r="E2740" s="193" t="str">
        <f>IFERROR(VLOOKUP(D2740,Sort!B:C,2,0),"")</f>
        <v/>
      </c>
      <c r="F2740" s="194"/>
      <c r="G2740" s="195" t="str">
        <f t="shared" si="235"/>
        <v/>
      </c>
      <c r="H2740" s="243"/>
      <c r="I2740" s="197"/>
      <c r="J2740" s="243"/>
      <c r="K2740" s="197"/>
      <c r="L2740" s="198" t="str">
        <f t="shared" si="236"/>
        <v/>
      </c>
      <c r="M2740" s="199" t="str">
        <f t="shared" si="237"/>
        <v/>
      </c>
      <c r="N2740" s="200" t="str">
        <f t="shared" si="238"/>
        <v xml:space="preserve"> </v>
      </c>
      <c r="O2740" s="201"/>
      <c r="P2740" s="201"/>
      <c r="Q2740" s="202"/>
      <c r="R2740" s="202"/>
      <c r="S2740" s="202"/>
      <c r="T2740" s="193" t="str">
        <f>IFERROR(VLOOKUP(S2740,Sort!E:F,2,0),"")</f>
        <v/>
      </c>
      <c r="U2740" s="115" t="str">
        <f t="shared" si="239"/>
        <v/>
      </c>
      <c r="V2740" s="202" t="s">
        <v>422</v>
      </c>
      <c r="W2740" s="202"/>
      <c r="X2740" s="202"/>
      <c r="Y2740" s="202"/>
      <c r="Z2740" s="193"/>
      <c r="AA2740" s="193" t="s">
        <v>362</v>
      </c>
      <c r="AB2740" s="203"/>
      <c r="AC2740" s="204" t="str">
        <f t="shared" si="240"/>
        <v>CLOSE</v>
      </c>
      <c r="AD2740" s="47" t="str">
        <f t="array" ref="AD2740">IF(D2740="","",INDEX(HM_Unit!$D$1:$AE$1,MATCH(C2740,HM_Unit!$D$2:$AE$2,0)))</f>
        <v/>
      </c>
      <c r="AE2740" s="46"/>
      <c r="AF2740" s="46"/>
      <c r="AG2740" s="46"/>
      <c r="AH2740" s="46"/>
      <c r="AI2740" s="46"/>
      <c r="AJ2740" s="46"/>
      <c r="AK2740" s="46"/>
    </row>
    <row r="2741" spans="1:37" ht="12" customHeight="1">
      <c r="A2741" s="46" t="str">
        <f>IFERROR(VLOOKUP(D2741,Sort!B:D,3,0),"")</f>
        <v/>
      </c>
      <c r="B2741" s="190" t="str">
        <f t="shared" si="234"/>
        <v>0CLOSE</v>
      </c>
      <c r="C2741" s="196"/>
      <c r="D2741" s="193"/>
      <c r="E2741" s="193" t="str">
        <f>IFERROR(VLOOKUP(D2741,Sort!B:C,2,0),"")</f>
        <v/>
      </c>
      <c r="F2741" s="194"/>
      <c r="G2741" s="195" t="str">
        <f t="shared" si="235"/>
        <v/>
      </c>
      <c r="H2741" s="243"/>
      <c r="I2741" s="197"/>
      <c r="J2741" s="243"/>
      <c r="K2741" s="197"/>
      <c r="L2741" s="198" t="str">
        <f t="shared" si="236"/>
        <v/>
      </c>
      <c r="M2741" s="199" t="str">
        <f t="shared" si="237"/>
        <v/>
      </c>
      <c r="N2741" s="200" t="str">
        <f t="shared" si="238"/>
        <v xml:space="preserve"> </v>
      </c>
      <c r="O2741" s="201"/>
      <c r="P2741" s="201"/>
      <c r="Q2741" s="202"/>
      <c r="R2741" s="202"/>
      <c r="S2741" s="202"/>
      <c r="T2741" s="193" t="str">
        <f>IFERROR(VLOOKUP(S2741,Sort!E:F,2,0),"")</f>
        <v/>
      </c>
      <c r="U2741" s="115" t="str">
        <f t="shared" si="239"/>
        <v/>
      </c>
      <c r="V2741" s="202" t="s">
        <v>422</v>
      </c>
      <c r="W2741" s="202"/>
      <c r="X2741" s="202"/>
      <c r="Y2741" s="202"/>
      <c r="Z2741" s="193"/>
      <c r="AA2741" s="193" t="s">
        <v>362</v>
      </c>
      <c r="AB2741" s="203"/>
      <c r="AC2741" s="204" t="str">
        <f t="shared" si="240"/>
        <v>CLOSE</v>
      </c>
      <c r="AD2741" s="47" t="str">
        <f t="array" ref="AD2741">IF(D2741="","",INDEX(HM_Unit!$D$1:$AE$1,MATCH(C2741,HM_Unit!$D$2:$AE$2,0)))</f>
        <v/>
      </c>
      <c r="AE2741" s="46"/>
      <c r="AF2741" s="46"/>
      <c r="AG2741" s="46"/>
      <c r="AH2741" s="46"/>
      <c r="AI2741" s="46"/>
      <c r="AJ2741" s="46"/>
      <c r="AK2741" s="46"/>
    </row>
    <row r="2742" spans="1:37" ht="12" customHeight="1">
      <c r="A2742" s="46" t="str">
        <f>IFERROR(VLOOKUP(D2742,Sort!B:D,3,0),"")</f>
        <v/>
      </c>
      <c r="B2742" s="190" t="str">
        <f t="shared" si="234"/>
        <v>0CLOSE</v>
      </c>
      <c r="C2742" s="196"/>
      <c r="D2742" s="193"/>
      <c r="E2742" s="193" t="str">
        <f>IFERROR(VLOOKUP(D2742,Sort!B:C,2,0),"")</f>
        <v/>
      </c>
      <c r="F2742" s="194"/>
      <c r="G2742" s="195" t="str">
        <f t="shared" si="235"/>
        <v/>
      </c>
      <c r="H2742" s="243"/>
      <c r="I2742" s="197"/>
      <c r="J2742" s="243"/>
      <c r="K2742" s="197"/>
      <c r="L2742" s="198" t="str">
        <f t="shared" si="236"/>
        <v/>
      </c>
      <c r="M2742" s="199" t="str">
        <f t="shared" si="237"/>
        <v/>
      </c>
      <c r="N2742" s="200" t="str">
        <f t="shared" si="238"/>
        <v xml:space="preserve"> </v>
      </c>
      <c r="O2742" s="201"/>
      <c r="P2742" s="201"/>
      <c r="Q2742" s="202"/>
      <c r="R2742" s="202"/>
      <c r="S2742" s="202"/>
      <c r="T2742" s="193" t="str">
        <f>IFERROR(VLOOKUP(S2742,Sort!E:F,2,0),"")</f>
        <v/>
      </c>
      <c r="U2742" s="115" t="str">
        <f t="shared" si="239"/>
        <v/>
      </c>
      <c r="V2742" s="202" t="s">
        <v>422</v>
      </c>
      <c r="W2742" s="202"/>
      <c r="X2742" s="202"/>
      <c r="Y2742" s="202"/>
      <c r="Z2742" s="193"/>
      <c r="AA2742" s="193" t="s">
        <v>362</v>
      </c>
      <c r="AB2742" s="203"/>
      <c r="AC2742" s="204" t="str">
        <f t="shared" si="240"/>
        <v>CLOSE</v>
      </c>
      <c r="AD2742" s="47" t="str">
        <f t="array" ref="AD2742">IF(D2742="","",INDEX(HM_Unit!$D$1:$AE$1,MATCH(C2742,HM_Unit!$D$2:$AE$2,0)))</f>
        <v/>
      </c>
      <c r="AE2742" s="46"/>
      <c r="AF2742" s="46"/>
      <c r="AG2742" s="46"/>
      <c r="AH2742" s="46"/>
      <c r="AI2742" s="46"/>
      <c r="AJ2742" s="46"/>
      <c r="AK2742" s="46"/>
    </row>
    <row r="2743" spans="1:37" ht="12" customHeight="1">
      <c r="A2743" s="46" t="str">
        <f>IFERROR(VLOOKUP(D2743,Sort!B:D,3,0),"")</f>
        <v/>
      </c>
      <c r="B2743" s="190" t="str">
        <f t="shared" si="234"/>
        <v>0CLOSE</v>
      </c>
      <c r="C2743" s="196"/>
      <c r="D2743" s="193"/>
      <c r="E2743" s="193" t="str">
        <f>IFERROR(VLOOKUP(D2743,Sort!B:C,2,0),"")</f>
        <v/>
      </c>
      <c r="F2743" s="194"/>
      <c r="G2743" s="195" t="str">
        <f t="shared" si="235"/>
        <v/>
      </c>
      <c r="H2743" s="243"/>
      <c r="I2743" s="197"/>
      <c r="J2743" s="243"/>
      <c r="K2743" s="197"/>
      <c r="L2743" s="198" t="str">
        <f t="shared" si="236"/>
        <v/>
      </c>
      <c r="M2743" s="199" t="str">
        <f t="shared" si="237"/>
        <v/>
      </c>
      <c r="N2743" s="200" t="str">
        <f t="shared" si="238"/>
        <v xml:space="preserve"> </v>
      </c>
      <c r="O2743" s="201"/>
      <c r="P2743" s="201"/>
      <c r="Q2743" s="202"/>
      <c r="R2743" s="202"/>
      <c r="S2743" s="202"/>
      <c r="T2743" s="193" t="str">
        <f>IFERROR(VLOOKUP(S2743,Sort!E:F,2,0),"")</f>
        <v/>
      </c>
      <c r="U2743" s="115" t="str">
        <f t="shared" si="239"/>
        <v/>
      </c>
      <c r="V2743" s="202" t="s">
        <v>422</v>
      </c>
      <c r="W2743" s="202"/>
      <c r="X2743" s="202"/>
      <c r="Y2743" s="202"/>
      <c r="Z2743" s="193"/>
      <c r="AA2743" s="193" t="s">
        <v>362</v>
      </c>
      <c r="AB2743" s="203"/>
      <c r="AC2743" s="204" t="str">
        <f t="shared" si="240"/>
        <v>CLOSE</v>
      </c>
      <c r="AD2743" s="47" t="str">
        <f t="array" ref="AD2743">IF(D2743="","",INDEX(HM_Unit!$D$1:$AE$1,MATCH(C2743,HM_Unit!$D$2:$AE$2,0)))</f>
        <v/>
      </c>
      <c r="AE2743" s="46"/>
      <c r="AF2743" s="46"/>
      <c r="AG2743" s="46"/>
      <c r="AH2743" s="46"/>
      <c r="AI2743" s="46"/>
      <c r="AJ2743" s="46"/>
      <c r="AK2743" s="46"/>
    </row>
    <row r="2744" spans="1:37" ht="12" customHeight="1">
      <c r="A2744" s="46" t="str">
        <f>IFERROR(VLOOKUP(D2744,Sort!B:D,3,0),"")</f>
        <v/>
      </c>
      <c r="B2744" s="190" t="str">
        <f t="shared" si="234"/>
        <v>0CLOSE</v>
      </c>
      <c r="C2744" s="196"/>
      <c r="D2744" s="193"/>
      <c r="E2744" s="193" t="str">
        <f>IFERROR(VLOOKUP(D2744,Sort!B:C,2,0),"")</f>
        <v/>
      </c>
      <c r="F2744" s="194"/>
      <c r="G2744" s="195" t="str">
        <f t="shared" si="235"/>
        <v/>
      </c>
      <c r="H2744" s="243"/>
      <c r="I2744" s="197"/>
      <c r="J2744" s="243"/>
      <c r="K2744" s="197"/>
      <c r="L2744" s="198" t="str">
        <f t="shared" si="236"/>
        <v/>
      </c>
      <c r="M2744" s="199" t="str">
        <f t="shared" si="237"/>
        <v/>
      </c>
      <c r="N2744" s="200" t="str">
        <f t="shared" si="238"/>
        <v xml:space="preserve"> </v>
      </c>
      <c r="O2744" s="201"/>
      <c r="P2744" s="201"/>
      <c r="Q2744" s="202"/>
      <c r="R2744" s="202"/>
      <c r="S2744" s="202"/>
      <c r="T2744" s="193" t="str">
        <f>IFERROR(VLOOKUP(S2744,Sort!E:F,2,0),"")</f>
        <v/>
      </c>
      <c r="U2744" s="115" t="str">
        <f t="shared" si="239"/>
        <v/>
      </c>
      <c r="V2744" s="202" t="s">
        <v>422</v>
      </c>
      <c r="W2744" s="202"/>
      <c r="X2744" s="202"/>
      <c r="Y2744" s="202"/>
      <c r="Z2744" s="193"/>
      <c r="AA2744" s="193" t="s">
        <v>362</v>
      </c>
      <c r="AB2744" s="203"/>
      <c r="AC2744" s="204" t="str">
        <f t="shared" si="240"/>
        <v>CLOSE</v>
      </c>
      <c r="AD2744" s="47" t="str">
        <f t="array" ref="AD2744">IF(D2744="","",INDEX(HM_Unit!$D$1:$AE$1,MATCH(C2744,HM_Unit!$D$2:$AE$2,0)))</f>
        <v/>
      </c>
      <c r="AE2744" s="46"/>
      <c r="AF2744" s="46"/>
      <c r="AG2744" s="46"/>
      <c r="AH2744" s="46"/>
      <c r="AI2744" s="46"/>
      <c r="AJ2744" s="46"/>
      <c r="AK2744" s="46"/>
    </row>
    <row r="2745" spans="1:37" ht="12" customHeight="1">
      <c r="A2745" s="46" t="str">
        <f>IFERROR(VLOOKUP(D2745,Sort!B:D,3,0),"")</f>
        <v/>
      </c>
      <c r="B2745" s="190" t="str">
        <f t="shared" si="234"/>
        <v>0CLOSE</v>
      </c>
      <c r="C2745" s="196"/>
      <c r="D2745" s="193"/>
      <c r="E2745" s="193" t="str">
        <f>IFERROR(VLOOKUP(D2745,Sort!B:C,2,0),"")</f>
        <v/>
      </c>
      <c r="F2745" s="194"/>
      <c r="G2745" s="195" t="str">
        <f t="shared" si="235"/>
        <v/>
      </c>
      <c r="H2745" s="243"/>
      <c r="I2745" s="197"/>
      <c r="J2745" s="243"/>
      <c r="K2745" s="197"/>
      <c r="L2745" s="198" t="str">
        <f t="shared" si="236"/>
        <v/>
      </c>
      <c r="M2745" s="199" t="str">
        <f t="shared" si="237"/>
        <v/>
      </c>
      <c r="N2745" s="200" t="str">
        <f t="shared" si="238"/>
        <v xml:space="preserve"> </v>
      </c>
      <c r="O2745" s="201"/>
      <c r="P2745" s="201"/>
      <c r="Q2745" s="202"/>
      <c r="R2745" s="202"/>
      <c r="S2745" s="202"/>
      <c r="T2745" s="193" t="str">
        <f>IFERROR(VLOOKUP(S2745,Sort!E:F,2,0),"")</f>
        <v/>
      </c>
      <c r="U2745" s="115" t="str">
        <f t="shared" si="239"/>
        <v/>
      </c>
      <c r="V2745" s="202" t="s">
        <v>422</v>
      </c>
      <c r="W2745" s="202"/>
      <c r="X2745" s="202"/>
      <c r="Y2745" s="202"/>
      <c r="Z2745" s="193"/>
      <c r="AA2745" s="193" t="s">
        <v>362</v>
      </c>
      <c r="AB2745" s="203"/>
      <c r="AC2745" s="204" t="str">
        <f t="shared" si="240"/>
        <v>CLOSE</v>
      </c>
      <c r="AD2745" s="47" t="str">
        <f t="array" ref="AD2745">IF(D2745="","",INDEX(HM_Unit!$D$1:$AE$1,MATCH(C2745,HM_Unit!$D$2:$AE$2,0)))</f>
        <v/>
      </c>
      <c r="AE2745" s="46"/>
      <c r="AF2745" s="46"/>
      <c r="AG2745" s="46"/>
      <c r="AH2745" s="46"/>
      <c r="AI2745" s="46"/>
      <c r="AJ2745" s="46"/>
      <c r="AK2745" s="46"/>
    </row>
    <row r="2746" spans="1:37" ht="12" customHeight="1">
      <c r="A2746" s="46" t="str">
        <f>IFERROR(VLOOKUP(D2746,Sort!B:D,3,0),"")</f>
        <v/>
      </c>
      <c r="B2746" s="190" t="str">
        <f t="shared" si="234"/>
        <v>0CLOSE</v>
      </c>
      <c r="C2746" s="196"/>
      <c r="D2746" s="193"/>
      <c r="E2746" s="193" t="str">
        <f>IFERROR(VLOOKUP(D2746,Sort!B:C,2,0),"")</f>
        <v/>
      </c>
      <c r="F2746" s="194"/>
      <c r="G2746" s="195" t="str">
        <f t="shared" si="235"/>
        <v/>
      </c>
      <c r="H2746" s="243"/>
      <c r="I2746" s="197"/>
      <c r="J2746" s="243"/>
      <c r="K2746" s="197"/>
      <c r="L2746" s="198" t="str">
        <f t="shared" si="236"/>
        <v/>
      </c>
      <c r="M2746" s="199" t="str">
        <f t="shared" si="237"/>
        <v/>
      </c>
      <c r="N2746" s="200" t="str">
        <f t="shared" si="238"/>
        <v xml:space="preserve"> </v>
      </c>
      <c r="O2746" s="201"/>
      <c r="P2746" s="201"/>
      <c r="Q2746" s="202"/>
      <c r="R2746" s="202"/>
      <c r="S2746" s="202"/>
      <c r="T2746" s="193" t="str">
        <f>IFERROR(VLOOKUP(S2746,Sort!E:F,2,0),"")</f>
        <v/>
      </c>
      <c r="U2746" s="115" t="str">
        <f t="shared" si="239"/>
        <v/>
      </c>
      <c r="V2746" s="202" t="s">
        <v>422</v>
      </c>
      <c r="W2746" s="202"/>
      <c r="X2746" s="202"/>
      <c r="Y2746" s="202"/>
      <c r="Z2746" s="193"/>
      <c r="AA2746" s="193" t="s">
        <v>362</v>
      </c>
      <c r="AB2746" s="203"/>
      <c r="AC2746" s="204" t="str">
        <f t="shared" si="240"/>
        <v>CLOSE</v>
      </c>
      <c r="AD2746" s="47" t="str">
        <f t="array" ref="AD2746">IF(D2746="","",INDEX(HM_Unit!$D$1:$AE$1,MATCH(C2746,HM_Unit!$D$2:$AE$2,0)))</f>
        <v/>
      </c>
      <c r="AE2746" s="46"/>
      <c r="AF2746" s="46"/>
      <c r="AG2746" s="46"/>
      <c r="AH2746" s="46"/>
      <c r="AI2746" s="46"/>
      <c r="AJ2746" s="46"/>
      <c r="AK2746" s="46"/>
    </row>
    <row r="2747" spans="1:37" ht="12" customHeight="1">
      <c r="A2747" s="46" t="str">
        <f>IFERROR(VLOOKUP(D2747,Sort!B:D,3,0),"")</f>
        <v/>
      </c>
      <c r="B2747" s="190" t="str">
        <f t="shared" si="234"/>
        <v>0CLOSE</v>
      </c>
      <c r="C2747" s="196"/>
      <c r="D2747" s="193"/>
      <c r="E2747" s="193" t="str">
        <f>IFERROR(VLOOKUP(D2747,Sort!B:C,2,0),"")</f>
        <v/>
      </c>
      <c r="F2747" s="194"/>
      <c r="G2747" s="195" t="str">
        <f t="shared" si="235"/>
        <v/>
      </c>
      <c r="H2747" s="243"/>
      <c r="I2747" s="197"/>
      <c r="J2747" s="243"/>
      <c r="K2747" s="197"/>
      <c r="L2747" s="198" t="str">
        <f t="shared" si="236"/>
        <v/>
      </c>
      <c r="M2747" s="199" t="str">
        <f t="shared" si="237"/>
        <v/>
      </c>
      <c r="N2747" s="200" t="str">
        <f t="shared" si="238"/>
        <v xml:space="preserve"> </v>
      </c>
      <c r="O2747" s="201"/>
      <c r="P2747" s="201"/>
      <c r="Q2747" s="202"/>
      <c r="R2747" s="202"/>
      <c r="S2747" s="202"/>
      <c r="T2747" s="193" t="str">
        <f>IFERROR(VLOOKUP(S2747,Sort!E:F,2,0),"")</f>
        <v/>
      </c>
      <c r="U2747" s="115" t="str">
        <f t="shared" si="239"/>
        <v/>
      </c>
      <c r="V2747" s="202" t="s">
        <v>422</v>
      </c>
      <c r="W2747" s="202"/>
      <c r="X2747" s="202"/>
      <c r="Y2747" s="202"/>
      <c r="Z2747" s="193"/>
      <c r="AA2747" s="193" t="s">
        <v>362</v>
      </c>
      <c r="AB2747" s="203"/>
      <c r="AC2747" s="204" t="str">
        <f t="shared" si="240"/>
        <v>CLOSE</v>
      </c>
      <c r="AD2747" s="47" t="str">
        <f t="array" ref="AD2747">IF(D2747="","",INDEX(HM_Unit!$D$1:$AE$1,MATCH(C2747,HM_Unit!$D$2:$AE$2,0)))</f>
        <v/>
      </c>
      <c r="AE2747" s="46"/>
      <c r="AF2747" s="46"/>
      <c r="AG2747" s="46"/>
      <c r="AH2747" s="46"/>
      <c r="AI2747" s="46"/>
      <c r="AJ2747" s="46"/>
      <c r="AK2747" s="46"/>
    </row>
    <row r="2748" spans="1:37" ht="12" customHeight="1">
      <c r="A2748" s="46" t="str">
        <f>IFERROR(VLOOKUP(D2748,Sort!B:D,3,0),"")</f>
        <v/>
      </c>
      <c r="B2748" s="190" t="str">
        <f t="shared" si="234"/>
        <v>0CLOSE</v>
      </c>
      <c r="C2748" s="196"/>
      <c r="D2748" s="193"/>
      <c r="E2748" s="193" t="str">
        <f>IFERROR(VLOOKUP(D2748,Sort!B:C,2,0),"")</f>
        <v/>
      </c>
      <c r="F2748" s="194"/>
      <c r="G2748" s="195" t="str">
        <f t="shared" si="235"/>
        <v/>
      </c>
      <c r="H2748" s="243"/>
      <c r="I2748" s="197"/>
      <c r="J2748" s="243"/>
      <c r="K2748" s="197"/>
      <c r="L2748" s="198" t="str">
        <f t="shared" si="236"/>
        <v/>
      </c>
      <c r="M2748" s="199" t="str">
        <f t="shared" si="237"/>
        <v/>
      </c>
      <c r="N2748" s="200" t="str">
        <f t="shared" si="238"/>
        <v xml:space="preserve"> </v>
      </c>
      <c r="O2748" s="201"/>
      <c r="P2748" s="201"/>
      <c r="Q2748" s="202"/>
      <c r="R2748" s="202"/>
      <c r="S2748" s="202"/>
      <c r="T2748" s="193" t="str">
        <f>IFERROR(VLOOKUP(S2748,Sort!E:F,2,0),"")</f>
        <v/>
      </c>
      <c r="U2748" s="115" t="str">
        <f t="shared" si="239"/>
        <v/>
      </c>
      <c r="V2748" s="202" t="s">
        <v>422</v>
      </c>
      <c r="W2748" s="202"/>
      <c r="X2748" s="202"/>
      <c r="Y2748" s="202"/>
      <c r="Z2748" s="193"/>
      <c r="AA2748" s="193" t="s">
        <v>362</v>
      </c>
      <c r="AB2748" s="203"/>
      <c r="AC2748" s="204" t="str">
        <f t="shared" si="240"/>
        <v>CLOSE</v>
      </c>
      <c r="AD2748" s="47" t="str">
        <f t="array" ref="AD2748">IF(D2748="","",INDEX(HM_Unit!$D$1:$AE$1,MATCH(C2748,HM_Unit!$D$2:$AE$2,0)))</f>
        <v/>
      </c>
      <c r="AE2748" s="46"/>
      <c r="AF2748" s="46"/>
      <c r="AG2748" s="46"/>
      <c r="AH2748" s="46"/>
      <c r="AI2748" s="46"/>
      <c r="AJ2748" s="46"/>
      <c r="AK2748" s="46"/>
    </row>
    <row r="2749" spans="1:37" ht="12" customHeight="1">
      <c r="A2749" s="46" t="str">
        <f>IFERROR(VLOOKUP(D2749,Sort!B:D,3,0),"")</f>
        <v/>
      </c>
      <c r="B2749" s="190" t="str">
        <f t="shared" si="234"/>
        <v>0CLOSE</v>
      </c>
      <c r="C2749" s="196"/>
      <c r="D2749" s="193"/>
      <c r="E2749" s="193" t="str">
        <f>IFERROR(VLOOKUP(D2749,Sort!B:C,2,0),"")</f>
        <v/>
      </c>
      <c r="F2749" s="194"/>
      <c r="G2749" s="195" t="str">
        <f t="shared" si="235"/>
        <v/>
      </c>
      <c r="H2749" s="243"/>
      <c r="I2749" s="197"/>
      <c r="J2749" s="243"/>
      <c r="K2749" s="197"/>
      <c r="L2749" s="198" t="str">
        <f t="shared" si="236"/>
        <v/>
      </c>
      <c r="M2749" s="199" t="str">
        <f t="shared" si="237"/>
        <v/>
      </c>
      <c r="N2749" s="200" t="str">
        <f t="shared" si="238"/>
        <v xml:space="preserve"> </v>
      </c>
      <c r="O2749" s="201"/>
      <c r="P2749" s="201"/>
      <c r="Q2749" s="202"/>
      <c r="R2749" s="202"/>
      <c r="S2749" s="202"/>
      <c r="T2749" s="193" t="str">
        <f>IFERROR(VLOOKUP(S2749,Sort!E:F,2,0),"")</f>
        <v/>
      </c>
      <c r="U2749" s="115" t="str">
        <f t="shared" si="239"/>
        <v/>
      </c>
      <c r="V2749" s="202" t="s">
        <v>422</v>
      </c>
      <c r="W2749" s="202"/>
      <c r="X2749" s="202"/>
      <c r="Y2749" s="202"/>
      <c r="Z2749" s="193"/>
      <c r="AA2749" s="193" t="s">
        <v>362</v>
      </c>
      <c r="AB2749" s="203"/>
      <c r="AC2749" s="204" t="str">
        <f t="shared" si="240"/>
        <v>CLOSE</v>
      </c>
      <c r="AD2749" s="47" t="str">
        <f t="array" ref="AD2749">IF(D2749="","",INDEX(HM_Unit!$D$1:$AE$1,MATCH(C2749,HM_Unit!$D$2:$AE$2,0)))</f>
        <v/>
      </c>
      <c r="AE2749" s="46"/>
      <c r="AF2749" s="46"/>
      <c r="AG2749" s="46"/>
      <c r="AH2749" s="46"/>
      <c r="AI2749" s="46"/>
      <c r="AJ2749" s="46"/>
      <c r="AK2749" s="46"/>
    </row>
    <row r="2750" spans="1:37" ht="12" customHeight="1">
      <c r="A2750" s="46" t="str">
        <f>IFERROR(VLOOKUP(D2750,Sort!B:D,3,0),"")</f>
        <v/>
      </c>
      <c r="B2750" s="190" t="str">
        <f t="shared" si="234"/>
        <v>0CLOSE</v>
      </c>
      <c r="C2750" s="196"/>
      <c r="D2750" s="193"/>
      <c r="E2750" s="193" t="str">
        <f>IFERROR(VLOOKUP(D2750,Sort!B:C,2,0),"")</f>
        <v/>
      </c>
      <c r="F2750" s="194"/>
      <c r="G2750" s="195" t="str">
        <f t="shared" si="235"/>
        <v/>
      </c>
      <c r="H2750" s="243"/>
      <c r="I2750" s="197"/>
      <c r="J2750" s="243"/>
      <c r="K2750" s="197"/>
      <c r="L2750" s="198" t="str">
        <f t="shared" si="236"/>
        <v/>
      </c>
      <c r="M2750" s="199" t="str">
        <f t="shared" si="237"/>
        <v/>
      </c>
      <c r="N2750" s="200" t="str">
        <f t="shared" si="238"/>
        <v xml:space="preserve"> </v>
      </c>
      <c r="O2750" s="201"/>
      <c r="P2750" s="201"/>
      <c r="Q2750" s="202"/>
      <c r="R2750" s="202"/>
      <c r="S2750" s="202"/>
      <c r="T2750" s="193" t="str">
        <f>IFERROR(VLOOKUP(S2750,Sort!E:F,2,0),"")</f>
        <v/>
      </c>
      <c r="U2750" s="115" t="str">
        <f t="shared" si="239"/>
        <v/>
      </c>
      <c r="V2750" s="202" t="s">
        <v>422</v>
      </c>
      <c r="W2750" s="202"/>
      <c r="X2750" s="202"/>
      <c r="Y2750" s="202"/>
      <c r="Z2750" s="193"/>
      <c r="AA2750" s="193" t="s">
        <v>362</v>
      </c>
      <c r="AB2750" s="203"/>
      <c r="AC2750" s="204" t="str">
        <f t="shared" si="240"/>
        <v>CLOSE</v>
      </c>
      <c r="AD2750" s="47" t="str">
        <f t="array" ref="AD2750">IF(D2750="","",INDEX(HM_Unit!$D$1:$AE$1,MATCH(C2750,HM_Unit!$D$2:$AE$2,0)))</f>
        <v/>
      </c>
      <c r="AE2750" s="46"/>
      <c r="AF2750" s="46"/>
      <c r="AG2750" s="46"/>
      <c r="AH2750" s="46"/>
      <c r="AI2750" s="46"/>
      <c r="AJ2750" s="46"/>
      <c r="AK2750" s="46"/>
    </row>
    <row r="2751" spans="1:37" ht="12" customHeight="1">
      <c r="A2751" s="46" t="str">
        <f>IFERROR(VLOOKUP(D2751,Sort!B:D,3,0),"")</f>
        <v/>
      </c>
      <c r="B2751" s="190" t="str">
        <f t="shared" si="234"/>
        <v>0CLOSE</v>
      </c>
      <c r="C2751" s="196"/>
      <c r="D2751" s="193"/>
      <c r="E2751" s="193" t="str">
        <f>IFERROR(VLOOKUP(D2751,Sort!B:C,2,0),"")</f>
        <v/>
      </c>
      <c r="F2751" s="194"/>
      <c r="G2751" s="195" t="str">
        <f t="shared" si="235"/>
        <v/>
      </c>
      <c r="H2751" s="243"/>
      <c r="I2751" s="197"/>
      <c r="J2751" s="243"/>
      <c r="K2751" s="197"/>
      <c r="L2751" s="198" t="str">
        <f t="shared" si="236"/>
        <v/>
      </c>
      <c r="M2751" s="199" t="str">
        <f t="shared" si="237"/>
        <v/>
      </c>
      <c r="N2751" s="200" t="str">
        <f t="shared" si="238"/>
        <v xml:space="preserve"> </v>
      </c>
      <c r="O2751" s="201"/>
      <c r="P2751" s="201"/>
      <c r="Q2751" s="202"/>
      <c r="R2751" s="202"/>
      <c r="S2751" s="202"/>
      <c r="T2751" s="193" t="str">
        <f>IFERROR(VLOOKUP(S2751,Sort!E:F,2,0),"")</f>
        <v/>
      </c>
      <c r="U2751" s="115" t="str">
        <f t="shared" si="239"/>
        <v/>
      </c>
      <c r="V2751" s="202" t="s">
        <v>422</v>
      </c>
      <c r="W2751" s="202"/>
      <c r="X2751" s="202"/>
      <c r="Y2751" s="202"/>
      <c r="Z2751" s="193"/>
      <c r="AA2751" s="193" t="s">
        <v>362</v>
      </c>
      <c r="AB2751" s="203"/>
      <c r="AC2751" s="204" t="str">
        <f t="shared" si="240"/>
        <v>CLOSE</v>
      </c>
      <c r="AD2751" s="47" t="str">
        <f t="array" ref="AD2751">IF(D2751="","",INDEX(HM_Unit!$D$1:$AE$1,MATCH(C2751,HM_Unit!$D$2:$AE$2,0)))</f>
        <v/>
      </c>
      <c r="AE2751" s="46"/>
      <c r="AF2751" s="46"/>
      <c r="AG2751" s="46"/>
      <c r="AH2751" s="46"/>
      <c r="AI2751" s="46"/>
      <c r="AJ2751" s="46"/>
      <c r="AK2751" s="46"/>
    </row>
    <row r="2752" spans="1:37" ht="12" customHeight="1">
      <c r="A2752" s="46" t="str">
        <f>IFERROR(VLOOKUP(D2752,Sort!B:D,3,0),"")</f>
        <v/>
      </c>
      <c r="B2752" s="190" t="str">
        <f t="shared" si="234"/>
        <v>0CLOSE</v>
      </c>
      <c r="C2752" s="196"/>
      <c r="D2752" s="193"/>
      <c r="E2752" s="193" t="str">
        <f>IFERROR(VLOOKUP(D2752,Sort!B:C,2,0),"")</f>
        <v/>
      </c>
      <c r="F2752" s="194"/>
      <c r="G2752" s="195" t="str">
        <f t="shared" si="235"/>
        <v/>
      </c>
      <c r="H2752" s="243"/>
      <c r="I2752" s="197"/>
      <c r="J2752" s="243"/>
      <c r="K2752" s="197"/>
      <c r="L2752" s="198" t="str">
        <f t="shared" si="236"/>
        <v/>
      </c>
      <c r="M2752" s="199" t="str">
        <f t="shared" si="237"/>
        <v/>
      </c>
      <c r="N2752" s="200" t="str">
        <f t="shared" si="238"/>
        <v xml:space="preserve"> </v>
      </c>
      <c r="O2752" s="201"/>
      <c r="P2752" s="201"/>
      <c r="Q2752" s="202"/>
      <c r="R2752" s="202"/>
      <c r="S2752" s="202"/>
      <c r="T2752" s="193" t="str">
        <f>IFERROR(VLOOKUP(S2752,Sort!E:F,2,0),"")</f>
        <v/>
      </c>
      <c r="U2752" s="115" t="str">
        <f t="shared" si="239"/>
        <v/>
      </c>
      <c r="V2752" s="202" t="s">
        <v>422</v>
      </c>
      <c r="W2752" s="202"/>
      <c r="X2752" s="202"/>
      <c r="Y2752" s="202"/>
      <c r="Z2752" s="193"/>
      <c r="AA2752" s="193" t="s">
        <v>362</v>
      </c>
      <c r="AB2752" s="203"/>
      <c r="AC2752" s="204" t="str">
        <f t="shared" si="240"/>
        <v>CLOSE</v>
      </c>
      <c r="AD2752" s="47" t="str">
        <f t="array" ref="AD2752">IF(D2752="","",INDEX(HM_Unit!$D$1:$AE$1,MATCH(C2752,HM_Unit!$D$2:$AE$2,0)))</f>
        <v/>
      </c>
      <c r="AE2752" s="46"/>
      <c r="AF2752" s="46"/>
      <c r="AG2752" s="46"/>
      <c r="AH2752" s="46"/>
      <c r="AI2752" s="46"/>
      <c r="AJ2752" s="46"/>
      <c r="AK2752" s="46"/>
    </row>
    <row r="2753" spans="1:37" ht="12" customHeight="1">
      <c r="A2753" s="46" t="str">
        <f>IFERROR(VLOOKUP(D2753,Sort!B:D,3,0),"")</f>
        <v/>
      </c>
      <c r="B2753" s="190" t="str">
        <f t="shared" si="234"/>
        <v>0CLOSE</v>
      </c>
      <c r="C2753" s="196"/>
      <c r="D2753" s="193"/>
      <c r="E2753" s="193" t="str">
        <f>IFERROR(VLOOKUP(D2753,Sort!B:C,2,0),"")</f>
        <v/>
      </c>
      <c r="F2753" s="194"/>
      <c r="G2753" s="195" t="str">
        <f t="shared" si="235"/>
        <v/>
      </c>
      <c r="H2753" s="243"/>
      <c r="I2753" s="197"/>
      <c r="J2753" s="243"/>
      <c r="K2753" s="197"/>
      <c r="L2753" s="198" t="str">
        <f t="shared" si="236"/>
        <v/>
      </c>
      <c r="M2753" s="199" t="str">
        <f t="shared" si="237"/>
        <v/>
      </c>
      <c r="N2753" s="200" t="str">
        <f t="shared" si="238"/>
        <v xml:space="preserve"> </v>
      </c>
      <c r="O2753" s="201"/>
      <c r="P2753" s="201"/>
      <c r="Q2753" s="202"/>
      <c r="R2753" s="202"/>
      <c r="S2753" s="202"/>
      <c r="T2753" s="193" t="str">
        <f>IFERROR(VLOOKUP(S2753,Sort!E:F,2,0),"")</f>
        <v/>
      </c>
      <c r="U2753" s="115" t="str">
        <f t="shared" si="239"/>
        <v/>
      </c>
      <c r="V2753" s="202" t="s">
        <v>422</v>
      </c>
      <c r="W2753" s="202"/>
      <c r="X2753" s="202"/>
      <c r="Y2753" s="202"/>
      <c r="Z2753" s="193"/>
      <c r="AA2753" s="193" t="s">
        <v>362</v>
      </c>
      <c r="AB2753" s="203"/>
      <c r="AC2753" s="204" t="str">
        <f t="shared" si="240"/>
        <v>CLOSE</v>
      </c>
      <c r="AD2753" s="47" t="str">
        <f t="array" ref="AD2753">IF(D2753="","",INDEX(HM_Unit!$D$1:$AE$1,MATCH(C2753,HM_Unit!$D$2:$AE$2,0)))</f>
        <v/>
      </c>
      <c r="AE2753" s="46"/>
      <c r="AF2753" s="46"/>
      <c r="AG2753" s="46"/>
      <c r="AH2753" s="46"/>
      <c r="AI2753" s="46"/>
      <c r="AJ2753" s="46"/>
      <c r="AK2753" s="46"/>
    </row>
    <row r="2754" spans="1:37" ht="12" customHeight="1">
      <c r="A2754" s="46" t="str">
        <f>IFERROR(VLOOKUP(D2754,Sort!B:D,3,0),"")</f>
        <v/>
      </c>
      <c r="B2754" s="190" t="str">
        <f t="shared" si="234"/>
        <v>0CLOSE</v>
      </c>
      <c r="C2754" s="196"/>
      <c r="D2754" s="193"/>
      <c r="E2754" s="193" t="str">
        <f>IFERROR(VLOOKUP(D2754,Sort!B:C,2,0),"")</f>
        <v/>
      </c>
      <c r="F2754" s="194"/>
      <c r="G2754" s="195" t="str">
        <f t="shared" si="235"/>
        <v/>
      </c>
      <c r="H2754" s="243"/>
      <c r="I2754" s="197"/>
      <c r="J2754" s="243"/>
      <c r="K2754" s="197"/>
      <c r="L2754" s="198" t="str">
        <f t="shared" si="236"/>
        <v/>
      </c>
      <c r="M2754" s="199" t="str">
        <f t="shared" si="237"/>
        <v/>
      </c>
      <c r="N2754" s="200" t="str">
        <f t="shared" si="238"/>
        <v xml:space="preserve"> </v>
      </c>
      <c r="O2754" s="201"/>
      <c r="P2754" s="201"/>
      <c r="Q2754" s="202"/>
      <c r="R2754" s="202"/>
      <c r="S2754" s="202"/>
      <c r="T2754" s="193" t="str">
        <f>IFERROR(VLOOKUP(S2754,Sort!E:F,2,0),"")</f>
        <v/>
      </c>
      <c r="U2754" s="115" t="str">
        <f t="shared" si="239"/>
        <v/>
      </c>
      <c r="V2754" s="202" t="s">
        <v>422</v>
      </c>
      <c r="W2754" s="202"/>
      <c r="X2754" s="202"/>
      <c r="Y2754" s="202"/>
      <c r="Z2754" s="193"/>
      <c r="AA2754" s="193" t="s">
        <v>362</v>
      </c>
      <c r="AB2754" s="203"/>
      <c r="AC2754" s="204" t="str">
        <f t="shared" si="240"/>
        <v>CLOSE</v>
      </c>
      <c r="AD2754" s="47" t="str">
        <f t="array" ref="AD2754">IF(D2754="","",INDEX(HM_Unit!$D$1:$AE$1,MATCH(C2754,HM_Unit!$D$2:$AE$2,0)))</f>
        <v/>
      </c>
      <c r="AE2754" s="46"/>
      <c r="AF2754" s="46"/>
      <c r="AG2754" s="46"/>
      <c r="AH2754" s="46"/>
      <c r="AI2754" s="46"/>
      <c r="AJ2754" s="46"/>
      <c r="AK2754" s="46"/>
    </row>
    <row r="2755" spans="1:37" ht="12" customHeight="1">
      <c r="A2755" s="46" t="str">
        <f>IFERROR(VLOOKUP(D2755,Sort!B:D,3,0),"")</f>
        <v/>
      </c>
      <c r="B2755" s="190" t="str">
        <f t="shared" si="234"/>
        <v>0CLOSE</v>
      </c>
      <c r="C2755" s="196"/>
      <c r="D2755" s="193"/>
      <c r="E2755" s="193" t="str">
        <f>IFERROR(VLOOKUP(D2755,Sort!B:C,2,0),"")</f>
        <v/>
      </c>
      <c r="F2755" s="194"/>
      <c r="G2755" s="195" t="str">
        <f t="shared" si="235"/>
        <v/>
      </c>
      <c r="H2755" s="243"/>
      <c r="I2755" s="197"/>
      <c r="J2755" s="243"/>
      <c r="K2755" s="197"/>
      <c r="L2755" s="198" t="str">
        <f t="shared" si="236"/>
        <v/>
      </c>
      <c r="M2755" s="199" t="str">
        <f t="shared" si="237"/>
        <v/>
      </c>
      <c r="N2755" s="200" t="str">
        <f t="shared" si="238"/>
        <v xml:space="preserve"> </v>
      </c>
      <c r="O2755" s="201"/>
      <c r="P2755" s="201"/>
      <c r="Q2755" s="202"/>
      <c r="R2755" s="202"/>
      <c r="S2755" s="202"/>
      <c r="T2755" s="193" t="str">
        <f>IFERROR(VLOOKUP(S2755,Sort!E:F,2,0),"")</f>
        <v/>
      </c>
      <c r="U2755" s="115" t="str">
        <f t="shared" si="239"/>
        <v/>
      </c>
      <c r="V2755" s="202" t="s">
        <v>422</v>
      </c>
      <c r="W2755" s="202"/>
      <c r="X2755" s="202"/>
      <c r="Y2755" s="202"/>
      <c r="Z2755" s="193"/>
      <c r="AA2755" s="193" t="s">
        <v>362</v>
      </c>
      <c r="AB2755" s="203"/>
      <c r="AC2755" s="204" t="str">
        <f t="shared" si="240"/>
        <v>CLOSE</v>
      </c>
      <c r="AD2755" s="47" t="str">
        <f t="array" ref="AD2755">IF(D2755="","",INDEX(HM_Unit!$D$1:$AE$1,MATCH(C2755,HM_Unit!$D$2:$AE$2,0)))</f>
        <v/>
      </c>
      <c r="AE2755" s="46"/>
      <c r="AF2755" s="46"/>
      <c r="AG2755" s="46"/>
      <c r="AH2755" s="46"/>
      <c r="AI2755" s="46"/>
      <c r="AJ2755" s="46"/>
      <c r="AK2755" s="46"/>
    </row>
    <row r="2756" spans="1:37" ht="12" customHeight="1">
      <c r="A2756" s="46" t="str">
        <f>IFERROR(VLOOKUP(D2756,Sort!B:D,3,0),"")</f>
        <v/>
      </c>
      <c r="B2756" s="190" t="str">
        <f t="shared" si="234"/>
        <v>0CLOSE</v>
      </c>
      <c r="C2756" s="196"/>
      <c r="D2756" s="193"/>
      <c r="E2756" s="193" t="str">
        <f>IFERROR(VLOOKUP(D2756,Sort!B:C,2,0),"")</f>
        <v/>
      </c>
      <c r="F2756" s="194"/>
      <c r="G2756" s="195" t="str">
        <f t="shared" si="235"/>
        <v/>
      </c>
      <c r="H2756" s="243"/>
      <c r="I2756" s="197"/>
      <c r="J2756" s="243"/>
      <c r="K2756" s="197"/>
      <c r="L2756" s="198" t="str">
        <f t="shared" si="236"/>
        <v/>
      </c>
      <c r="M2756" s="199" t="str">
        <f t="shared" si="237"/>
        <v/>
      </c>
      <c r="N2756" s="200" t="str">
        <f t="shared" si="238"/>
        <v xml:space="preserve"> </v>
      </c>
      <c r="O2756" s="201"/>
      <c r="P2756" s="201"/>
      <c r="Q2756" s="202"/>
      <c r="R2756" s="202"/>
      <c r="S2756" s="202"/>
      <c r="T2756" s="193" t="str">
        <f>IFERROR(VLOOKUP(S2756,Sort!E:F,2,0),"")</f>
        <v/>
      </c>
      <c r="U2756" s="115" t="str">
        <f t="shared" si="239"/>
        <v/>
      </c>
      <c r="V2756" s="202" t="s">
        <v>422</v>
      </c>
      <c r="W2756" s="202"/>
      <c r="X2756" s="202"/>
      <c r="Y2756" s="202"/>
      <c r="Z2756" s="193"/>
      <c r="AA2756" s="193" t="s">
        <v>362</v>
      </c>
      <c r="AB2756" s="203"/>
      <c r="AC2756" s="204" t="str">
        <f t="shared" si="240"/>
        <v>CLOSE</v>
      </c>
      <c r="AD2756" s="47" t="str">
        <f t="array" ref="AD2756">IF(D2756="","",INDEX(HM_Unit!$D$1:$AE$1,MATCH(C2756,HM_Unit!$D$2:$AE$2,0)))</f>
        <v/>
      </c>
      <c r="AE2756" s="46"/>
      <c r="AF2756" s="46"/>
      <c r="AG2756" s="46"/>
      <c r="AH2756" s="46"/>
      <c r="AI2756" s="46"/>
      <c r="AJ2756" s="46"/>
      <c r="AK2756" s="46"/>
    </row>
    <row r="2757" spans="1:37" ht="12" customHeight="1">
      <c r="A2757" s="46" t="str">
        <f>IFERROR(VLOOKUP(D2757,Sort!B:D,3,0),"")</f>
        <v/>
      </c>
      <c r="B2757" s="190" t="str">
        <f t="shared" si="234"/>
        <v>0CLOSE</v>
      </c>
      <c r="C2757" s="196"/>
      <c r="D2757" s="193"/>
      <c r="E2757" s="193" t="str">
        <f>IFERROR(VLOOKUP(D2757,Sort!B:C,2,0),"")</f>
        <v/>
      </c>
      <c r="F2757" s="194"/>
      <c r="G2757" s="195" t="str">
        <f t="shared" si="235"/>
        <v/>
      </c>
      <c r="H2757" s="243"/>
      <c r="I2757" s="197"/>
      <c r="J2757" s="243"/>
      <c r="K2757" s="197"/>
      <c r="L2757" s="198" t="str">
        <f t="shared" si="236"/>
        <v/>
      </c>
      <c r="M2757" s="199" t="str">
        <f t="shared" si="237"/>
        <v/>
      </c>
      <c r="N2757" s="200" t="str">
        <f t="shared" si="238"/>
        <v xml:space="preserve"> </v>
      </c>
      <c r="O2757" s="201"/>
      <c r="P2757" s="201"/>
      <c r="Q2757" s="202"/>
      <c r="R2757" s="202"/>
      <c r="S2757" s="202"/>
      <c r="T2757" s="193" t="str">
        <f>IFERROR(VLOOKUP(S2757,Sort!E:F,2,0),"")</f>
        <v/>
      </c>
      <c r="U2757" s="115" t="str">
        <f t="shared" si="239"/>
        <v/>
      </c>
      <c r="V2757" s="202" t="s">
        <v>422</v>
      </c>
      <c r="W2757" s="202"/>
      <c r="X2757" s="202"/>
      <c r="Y2757" s="202"/>
      <c r="Z2757" s="193"/>
      <c r="AA2757" s="193" t="s">
        <v>362</v>
      </c>
      <c r="AB2757" s="203"/>
      <c r="AC2757" s="204" t="str">
        <f t="shared" si="240"/>
        <v>CLOSE</v>
      </c>
      <c r="AD2757" s="47" t="str">
        <f t="array" ref="AD2757">IF(D2757="","",INDEX(HM_Unit!$D$1:$AE$1,MATCH(C2757,HM_Unit!$D$2:$AE$2,0)))</f>
        <v/>
      </c>
      <c r="AE2757" s="46"/>
      <c r="AF2757" s="46"/>
      <c r="AG2757" s="46"/>
      <c r="AH2757" s="46"/>
      <c r="AI2757" s="46"/>
      <c r="AJ2757" s="46"/>
      <c r="AK2757" s="46"/>
    </row>
    <row r="2758" spans="1:37" ht="12" customHeight="1">
      <c r="A2758" s="46" t="str">
        <f>IFERROR(VLOOKUP(D2758,Sort!B:D,3,0),"")</f>
        <v/>
      </c>
      <c r="B2758" s="190" t="str">
        <f t="shared" si="234"/>
        <v>0CLOSE</v>
      </c>
      <c r="C2758" s="196"/>
      <c r="D2758" s="193"/>
      <c r="E2758" s="193" t="str">
        <f>IFERROR(VLOOKUP(D2758,Sort!B:C,2,0),"")</f>
        <v/>
      </c>
      <c r="F2758" s="194"/>
      <c r="G2758" s="195" t="str">
        <f t="shared" si="235"/>
        <v/>
      </c>
      <c r="H2758" s="243"/>
      <c r="I2758" s="197"/>
      <c r="J2758" s="243"/>
      <c r="K2758" s="197"/>
      <c r="L2758" s="198" t="str">
        <f t="shared" si="236"/>
        <v/>
      </c>
      <c r="M2758" s="199" t="str">
        <f t="shared" si="237"/>
        <v/>
      </c>
      <c r="N2758" s="200" t="str">
        <f t="shared" si="238"/>
        <v xml:space="preserve"> </v>
      </c>
      <c r="O2758" s="201"/>
      <c r="P2758" s="201"/>
      <c r="Q2758" s="202"/>
      <c r="R2758" s="202"/>
      <c r="S2758" s="202"/>
      <c r="T2758" s="193" t="str">
        <f>IFERROR(VLOOKUP(S2758,Sort!E:F,2,0),"")</f>
        <v/>
      </c>
      <c r="U2758" s="115" t="str">
        <f t="shared" si="239"/>
        <v/>
      </c>
      <c r="V2758" s="202" t="s">
        <v>422</v>
      </c>
      <c r="W2758" s="202"/>
      <c r="X2758" s="202"/>
      <c r="Y2758" s="202"/>
      <c r="Z2758" s="193"/>
      <c r="AA2758" s="193" t="s">
        <v>362</v>
      </c>
      <c r="AB2758" s="203"/>
      <c r="AC2758" s="204" t="str">
        <f t="shared" si="240"/>
        <v>CLOSE</v>
      </c>
      <c r="AD2758" s="47" t="str">
        <f t="array" ref="AD2758">IF(D2758="","",INDEX(HM_Unit!$D$1:$AE$1,MATCH(C2758,HM_Unit!$D$2:$AE$2,0)))</f>
        <v/>
      </c>
      <c r="AE2758" s="46"/>
      <c r="AF2758" s="46"/>
      <c r="AG2758" s="46"/>
      <c r="AH2758" s="46"/>
      <c r="AI2758" s="46"/>
      <c r="AJ2758" s="46"/>
      <c r="AK2758" s="46"/>
    </row>
    <row r="2759" spans="1:37" ht="12" customHeight="1">
      <c r="A2759" s="46" t="str">
        <f>IFERROR(VLOOKUP(D2759,Sort!B:D,3,0),"")</f>
        <v/>
      </c>
      <c r="B2759" s="190" t="str">
        <f t="shared" si="234"/>
        <v>0CLOSE</v>
      </c>
      <c r="C2759" s="196"/>
      <c r="D2759" s="193"/>
      <c r="E2759" s="193" t="str">
        <f>IFERROR(VLOOKUP(D2759,Sort!B:C,2,0),"")</f>
        <v/>
      </c>
      <c r="F2759" s="194"/>
      <c r="G2759" s="195" t="str">
        <f t="shared" si="235"/>
        <v/>
      </c>
      <c r="H2759" s="243"/>
      <c r="I2759" s="197"/>
      <c r="J2759" s="243"/>
      <c r="K2759" s="197"/>
      <c r="L2759" s="198" t="str">
        <f t="shared" si="236"/>
        <v/>
      </c>
      <c r="M2759" s="199" t="str">
        <f t="shared" si="237"/>
        <v/>
      </c>
      <c r="N2759" s="200" t="str">
        <f t="shared" si="238"/>
        <v xml:space="preserve"> </v>
      </c>
      <c r="O2759" s="201"/>
      <c r="P2759" s="201"/>
      <c r="Q2759" s="202"/>
      <c r="R2759" s="202"/>
      <c r="S2759" s="202"/>
      <c r="T2759" s="193" t="str">
        <f>IFERROR(VLOOKUP(S2759,Sort!E:F,2,0),"")</f>
        <v/>
      </c>
      <c r="U2759" s="115" t="str">
        <f t="shared" si="239"/>
        <v/>
      </c>
      <c r="V2759" s="202" t="s">
        <v>422</v>
      </c>
      <c r="W2759" s="202"/>
      <c r="X2759" s="202"/>
      <c r="Y2759" s="202"/>
      <c r="Z2759" s="193"/>
      <c r="AA2759" s="193" t="s">
        <v>362</v>
      </c>
      <c r="AB2759" s="203"/>
      <c r="AC2759" s="204" t="str">
        <f t="shared" si="240"/>
        <v>CLOSE</v>
      </c>
      <c r="AD2759" s="47" t="str">
        <f t="array" ref="AD2759">IF(D2759="","",INDEX(HM_Unit!$D$1:$AE$1,MATCH(C2759,HM_Unit!$D$2:$AE$2,0)))</f>
        <v/>
      </c>
      <c r="AE2759" s="46"/>
      <c r="AF2759" s="46"/>
      <c r="AG2759" s="46"/>
      <c r="AH2759" s="46"/>
      <c r="AI2759" s="46"/>
      <c r="AJ2759" s="46"/>
      <c r="AK2759" s="46"/>
    </row>
    <row r="2760" spans="1:37" ht="12" customHeight="1">
      <c r="A2760" s="46" t="str">
        <f>IFERROR(VLOOKUP(D2760,Sort!B:D,3,0),"")</f>
        <v/>
      </c>
      <c r="B2760" s="190" t="str">
        <f t="shared" si="234"/>
        <v>0CLOSE</v>
      </c>
      <c r="C2760" s="196"/>
      <c r="D2760" s="193"/>
      <c r="E2760" s="193" t="str">
        <f>IFERROR(VLOOKUP(D2760,Sort!B:C,2,0),"")</f>
        <v/>
      </c>
      <c r="F2760" s="194"/>
      <c r="G2760" s="195" t="str">
        <f t="shared" si="235"/>
        <v/>
      </c>
      <c r="H2760" s="243"/>
      <c r="I2760" s="197"/>
      <c r="J2760" s="243"/>
      <c r="K2760" s="197"/>
      <c r="L2760" s="198" t="str">
        <f t="shared" si="236"/>
        <v/>
      </c>
      <c r="M2760" s="199" t="str">
        <f t="shared" si="237"/>
        <v/>
      </c>
      <c r="N2760" s="200" t="str">
        <f t="shared" si="238"/>
        <v xml:space="preserve"> </v>
      </c>
      <c r="O2760" s="201"/>
      <c r="P2760" s="201"/>
      <c r="Q2760" s="202"/>
      <c r="R2760" s="202"/>
      <c r="S2760" s="202"/>
      <c r="T2760" s="193" t="str">
        <f>IFERROR(VLOOKUP(S2760,Sort!E:F,2,0),"")</f>
        <v/>
      </c>
      <c r="U2760" s="115" t="str">
        <f t="shared" si="239"/>
        <v/>
      </c>
      <c r="V2760" s="202" t="s">
        <v>422</v>
      </c>
      <c r="W2760" s="202"/>
      <c r="X2760" s="202"/>
      <c r="Y2760" s="202"/>
      <c r="Z2760" s="193"/>
      <c r="AA2760" s="193" t="s">
        <v>362</v>
      </c>
      <c r="AB2760" s="203"/>
      <c r="AC2760" s="204" t="str">
        <f t="shared" si="240"/>
        <v>CLOSE</v>
      </c>
      <c r="AD2760" s="47" t="str">
        <f t="array" ref="AD2760">IF(D2760="","",INDEX(HM_Unit!$D$1:$AE$1,MATCH(C2760,HM_Unit!$D$2:$AE$2,0)))</f>
        <v/>
      </c>
      <c r="AE2760" s="46"/>
      <c r="AF2760" s="46"/>
      <c r="AG2760" s="46"/>
      <c r="AH2760" s="46"/>
      <c r="AI2760" s="46"/>
      <c r="AJ2760" s="46"/>
      <c r="AK2760" s="46"/>
    </row>
    <row r="2761" spans="1:37" ht="12" customHeight="1">
      <c r="A2761" s="46" t="str">
        <f>IFERROR(VLOOKUP(D2761,Sort!B:D,3,0),"")</f>
        <v/>
      </c>
      <c r="B2761" s="190" t="str">
        <f t="shared" si="234"/>
        <v>0CLOSE</v>
      </c>
      <c r="C2761" s="196"/>
      <c r="D2761" s="193"/>
      <c r="E2761" s="193" t="str">
        <f>IFERROR(VLOOKUP(D2761,Sort!B:C,2,0),"")</f>
        <v/>
      </c>
      <c r="F2761" s="194"/>
      <c r="G2761" s="195" t="str">
        <f t="shared" si="235"/>
        <v/>
      </c>
      <c r="H2761" s="243"/>
      <c r="I2761" s="197"/>
      <c r="J2761" s="243"/>
      <c r="K2761" s="197"/>
      <c r="L2761" s="198" t="str">
        <f t="shared" si="236"/>
        <v/>
      </c>
      <c r="M2761" s="199" t="str">
        <f t="shared" si="237"/>
        <v/>
      </c>
      <c r="N2761" s="200" t="str">
        <f t="shared" si="238"/>
        <v xml:space="preserve"> </v>
      </c>
      <c r="O2761" s="201"/>
      <c r="P2761" s="201"/>
      <c r="Q2761" s="202"/>
      <c r="R2761" s="202"/>
      <c r="S2761" s="202"/>
      <c r="T2761" s="193" t="str">
        <f>IFERROR(VLOOKUP(S2761,Sort!E:F,2,0),"")</f>
        <v/>
      </c>
      <c r="U2761" s="115" t="str">
        <f t="shared" si="239"/>
        <v/>
      </c>
      <c r="V2761" s="202" t="s">
        <v>422</v>
      </c>
      <c r="W2761" s="202"/>
      <c r="X2761" s="202"/>
      <c r="Y2761" s="202"/>
      <c r="Z2761" s="193"/>
      <c r="AA2761" s="193" t="s">
        <v>362</v>
      </c>
      <c r="AB2761" s="203"/>
      <c r="AC2761" s="204" t="str">
        <f t="shared" si="240"/>
        <v>CLOSE</v>
      </c>
      <c r="AD2761" s="47" t="str">
        <f t="array" ref="AD2761">IF(D2761="","",INDEX(HM_Unit!$D$1:$AE$1,MATCH(C2761,HM_Unit!$D$2:$AE$2,0)))</f>
        <v/>
      </c>
      <c r="AE2761" s="46"/>
      <c r="AF2761" s="46"/>
      <c r="AG2761" s="46"/>
      <c r="AH2761" s="46"/>
      <c r="AI2761" s="46"/>
      <c r="AJ2761" s="46"/>
      <c r="AK2761" s="46"/>
    </row>
    <row r="2762" spans="1:37" ht="12" customHeight="1">
      <c r="A2762" s="46" t="str">
        <f>IFERROR(VLOOKUP(D2762,Sort!B:D,3,0),"")</f>
        <v/>
      </c>
      <c r="B2762" s="190" t="str">
        <f t="shared" si="234"/>
        <v>0CLOSE</v>
      </c>
      <c r="C2762" s="196"/>
      <c r="D2762" s="193"/>
      <c r="E2762" s="193" t="str">
        <f>IFERROR(VLOOKUP(D2762,Sort!B:C,2,0),"")</f>
        <v/>
      </c>
      <c r="F2762" s="194"/>
      <c r="G2762" s="195" t="str">
        <f t="shared" si="235"/>
        <v/>
      </c>
      <c r="H2762" s="243"/>
      <c r="I2762" s="197"/>
      <c r="J2762" s="243"/>
      <c r="K2762" s="197"/>
      <c r="L2762" s="198" t="str">
        <f t="shared" si="236"/>
        <v/>
      </c>
      <c r="M2762" s="199" t="str">
        <f t="shared" si="237"/>
        <v/>
      </c>
      <c r="N2762" s="200" t="str">
        <f t="shared" si="238"/>
        <v xml:space="preserve"> </v>
      </c>
      <c r="O2762" s="201"/>
      <c r="P2762" s="201"/>
      <c r="Q2762" s="202"/>
      <c r="R2762" s="202"/>
      <c r="S2762" s="202"/>
      <c r="T2762" s="193" t="str">
        <f>IFERROR(VLOOKUP(S2762,Sort!E:F,2,0),"")</f>
        <v/>
      </c>
      <c r="U2762" s="115" t="str">
        <f t="shared" si="239"/>
        <v/>
      </c>
      <c r="V2762" s="202" t="s">
        <v>422</v>
      </c>
      <c r="W2762" s="202"/>
      <c r="X2762" s="202"/>
      <c r="Y2762" s="202"/>
      <c r="Z2762" s="193"/>
      <c r="AA2762" s="193" t="s">
        <v>362</v>
      </c>
      <c r="AB2762" s="203"/>
      <c r="AC2762" s="204" t="str">
        <f t="shared" si="240"/>
        <v>CLOSE</v>
      </c>
      <c r="AD2762" s="47" t="str">
        <f t="array" ref="AD2762">IF(D2762="","",INDEX(HM_Unit!$D$1:$AE$1,MATCH(C2762,HM_Unit!$D$2:$AE$2,0)))</f>
        <v/>
      </c>
      <c r="AE2762" s="46"/>
      <c r="AF2762" s="46"/>
      <c r="AG2762" s="46"/>
      <c r="AH2762" s="46"/>
      <c r="AI2762" s="46"/>
      <c r="AJ2762" s="46"/>
      <c r="AK2762" s="46"/>
    </row>
    <row r="2763" spans="1:37" ht="12" customHeight="1">
      <c r="A2763" s="46" t="str">
        <f>IFERROR(VLOOKUP(D2763,Sort!B:D,3,0),"")</f>
        <v/>
      </c>
      <c r="B2763" s="190" t="str">
        <f t="shared" si="234"/>
        <v>0CLOSE</v>
      </c>
      <c r="C2763" s="196"/>
      <c r="D2763" s="193"/>
      <c r="E2763" s="193" t="str">
        <f>IFERROR(VLOOKUP(D2763,Sort!B:C,2,0),"")</f>
        <v/>
      </c>
      <c r="F2763" s="194"/>
      <c r="G2763" s="195" t="str">
        <f t="shared" si="235"/>
        <v/>
      </c>
      <c r="H2763" s="243"/>
      <c r="I2763" s="197"/>
      <c r="J2763" s="243"/>
      <c r="K2763" s="197"/>
      <c r="L2763" s="198" t="str">
        <f t="shared" si="236"/>
        <v/>
      </c>
      <c r="M2763" s="199" t="str">
        <f t="shared" si="237"/>
        <v/>
      </c>
      <c r="N2763" s="200" t="str">
        <f t="shared" si="238"/>
        <v xml:space="preserve"> </v>
      </c>
      <c r="O2763" s="201"/>
      <c r="P2763" s="201"/>
      <c r="Q2763" s="202"/>
      <c r="R2763" s="202"/>
      <c r="S2763" s="202"/>
      <c r="T2763" s="193" t="str">
        <f>IFERROR(VLOOKUP(S2763,Sort!E:F,2,0),"")</f>
        <v/>
      </c>
      <c r="U2763" s="115" t="str">
        <f t="shared" si="239"/>
        <v/>
      </c>
      <c r="V2763" s="202" t="s">
        <v>422</v>
      </c>
      <c r="W2763" s="202"/>
      <c r="X2763" s="202"/>
      <c r="Y2763" s="202"/>
      <c r="Z2763" s="193"/>
      <c r="AA2763" s="193" t="s">
        <v>362</v>
      </c>
      <c r="AB2763" s="203"/>
      <c r="AC2763" s="204" t="str">
        <f t="shared" si="240"/>
        <v>CLOSE</v>
      </c>
      <c r="AD2763" s="47" t="str">
        <f t="array" ref="AD2763">IF(D2763="","",INDEX(HM_Unit!$D$1:$AE$1,MATCH(C2763,HM_Unit!$D$2:$AE$2,0)))</f>
        <v/>
      </c>
      <c r="AE2763" s="46"/>
      <c r="AF2763" s="46"/>
      <c r="AG2763" s="46"/>
      <c r="AH2763" s="46"/>
      <c r="AI2763" s="46"/>
      <c r="AJ2763" s="46"/>
      <c r="AK2763" s="46"/>
    </row>
    <row r="2764" spans="1:37" ht="12" customHeight="1">
      <c r="A2764" s="46" t="str">
        <f>IFERROR(VLOOKUP(D2764,Sort!B:D,3,0),"")</f>
        <v/>
      </c>
      <c r="B2764" s="190" t="str">
        <f t="shared" si="234"/>
        <v>0CLOSE</v>
      </c>
      <c r="C2764" s="196"/>
      <c r="D2764" s="193"/>
      <c r="E2764" s="193" t="str">
        <f>IFERROR(VLOOKUP(D2764,Sort!B:C,2,0),"")</f>
        <v/>
      </c>
      <c r="F2764" s="194"/>
      <c r="G2764" s="195" t="str">
        <f t="shared" si="235"/>
        <v/>
      </c>
      <c r="H2764" s="243"/>
      <c r="I2764" s="197"/>
      <c r="J2764" s="243"/>
      <c r="K2764" s="197"/>
      <c r="L2764" s="198" t="str">
        <f t="shared" si="236"/>
        <v/>
      </c>
      <c r="M2764" s="199" t="str">
        <f t="shared" si="237"/>
        <v/>
      </c>
      <c r="N2764" s="200" t="str">
        <f t="shared" si="238"/>
        <v xml:space="preserve"> </v>
      </c>
      <c r="O2764" s="201"/>
      <c r="P2764" s="201"/>
      <c r="Q2764" s="202"/>
      <c r="R2764" s="202"/>
      <c r="S2764" s="202"/>
      <c r="T2764" s="193" t="str">
        <f>IFERROR(VLOOKUP(S2764,Sort!E:F,2,0),"")</f>
        <v/>
      </c>
      <c r="U2764" s="115" t="str">
        <f t="shared" si="239"/>
        <v/>
      </c>
      <c r="V2764" s="202" t="s">
        <v>422</v>
      </c>
      <c r="W2764" s="202"/>
      <c r="X2764" s="202"/>
      <c r="Y2764" s="202"/>
      <c r="Z2764" s="193"/>
      <c r="AA2764" s="193" t="s">
        <v>362</v>
      </c>
      <c r="AB2764" s="203"/>
      <c r="AC2764" s="204" t="str">
        <f t="shared" si="240"/>
        <v>CLOSE</v>
      </c>
      <c r="AD2764" s="47" t="str">
        <f t="array" ref="AD2764">IF(D2764="","",INDEX(HM_Unit!$D$1:$AE$1,MATCH(C2764,HM_Unit!$D$2:$AE$2,0)))</f>
        <v/>
      </c>
      <c r="AE2764" s="46"/>
      <c r="AF2764" s="46"/>
      <c r="AG2764" s="46"/>
      <c r="AH2764" s="46"/>
      <c r="AI2764" s="46"/>
      <c r="AJ2764" s="46"/>
      <c r="AK2764" s="46"/>
    </row>
    <row r="2765" spans="1:37" ht="12" customHeight="1">
      <c r="A2765" s="46" t="str">
        <f>IFERROR(VLOOKUP(D2765,Sort!B:D,3,0),"")</f>
        <v/>
      </c>
      <c r="B2765" s="190" t="str">
        <f t="shared" si="234"/>
        <v>0CLOSE</v>
      </c>
      <c r="C2765" s="196"/>
      <c r="D2765" s="193"/>
      <c r="E2765" s="193" t="str">
        <f>IFERROR(VLOOKUP(D2765,Sort!B:C,2,0),"")</f>
        <v/>
      </c>
      <c r="F2765" s="194"/>
      <c r="G2765" s="195" t="str">
        <f t="shared" si="235"/>
        <v/>
      </c>
      <c r="H2765" s="243"/>
      <c r="I2765" s="197"/>
      <c r="J2765" s="243"/>
      <c r="K2765" s="197"/>
      <c r="L2765" s="198" t="str">
        <f t="shared" si="236"/>
        <v/>
      </c>
      <c r="M2765" s="199" t="str">
        <f t="shared" si="237"/>
        <v/>
      </c>
      <c r="N2765" s="200" t="str">
        <f t="shared" si="238"/>
        <v xml:space="preserve"> </v>
      </c>
      <c r="O2765" s="201"/>
      <c r="P2765" s="201"/>
      <c r="Q2765" s="202"/>
      <c r="R2765" s="202"/>
      <c r="S2765" s="202"/>
      <c r="T2765" s="193" t="str">
        <f>IFERROR(VLOOKUP(S2765,Sort!E:F,2,0),"")</f>
        <v/>
      </c>
      <c r="U2765" s="115" t="str">
        <f t="shared" si="239"/>
        <v/>
      </c>
      <c r="V2765" s="202" t="s">
        <v>422</v>
      </c>
      <c r="W2765" s="202"/>
      <c r="X2765" s="202"/>
      <c r="Y2765" s="202"/>
      <c r="Z2765" s="193"/>
      <c r="AA2765" s="193" t="s">
        <v>362</v>
      </c>
      <c r="AB2765" s="203"/>
      <c r="AC2765" s="204" t="str">
        <f t="shared" si="240"/>
        <v>CLOSE</v>
      </c>
      <c r="AD2765" s="47" t="str">
        <f t="array" ref="AD2765">IF(D2765="","",INDEX(HM_Unit!$D$1:$AE$1,MATCH(C2765,HM_Unit!$D$2:$AE$2,0)))</f>
        <v/>
      </c>
      <c r="AE2765" s="46"/>
      <c r="AF2765" s="46"/>
      <c r="AG2765" s="46"/>
      <c r="AH2765" s="46"/>
      <c r="AI2765" s="46"/>
      <c r="AJ2765" s="46"/>
      <c r="AK2765" s="46"/>
    </row>
    <row r="2766" spans="1:37" ht="12" customHeight="1">
      <c r="A2766" s="46" t="str">
        <f>IFERROR(VLOOKUP(D2766,Sort!B:D,3,0),"")</f>
        <v/>
      </c>
      <c r="B2766" s="190" t="str">
        <f t="shared" si="234"/>
        <v>0CLOSE</v>
      </c>
      <c r="C2766" s="196"/>
      <c r="D2766" s="193"/>
      <c r="E2766" s="193" t="str">
        <f>IFERROR(VLOOKUP(D2766,Sort!B:C,2,0),"")</f>
        <v/>
      </c>
      <c r="F2766" s="194"/>
      <c r="G2766" s="195" t="str">
        <f t="shared" si="235"/>
        <v/>
      </c>
      <c r="H2766" s="243"/>
      <c r="I2766" s="197"/>
      <c r="J2766" s="243"/>
      <c r="K2766" s="197"/>
      <c r="L2766" s="198" t="str">
        <f t="shared" si="236"/>
        <v/>
      </c>
      <c r="M2766" s="199" t="str">
        <f t="shared" si="237"/>
        <v/>
      </c>
      <c r="N2766" s="200" t="str">
        <f t="shared" si="238"/>
        <v xml:space="preserve"> </v>
      </c>
      <c r="O2766" s="201"/>
      <c r="P2766" s="201"/>
      <c r="Q2766" s="202"/>
      <c r="R2766" s="202"/>
      <c r="S2766" s="202"/>
      <c r="T2766" s="193" t="str">
        <f>IFERROR(VLOOKUP(S2766,Sort!E:F,2,0),"")</f>
        <v/>
      </c>
      <c r="U2766" s="115" t="str">
        <f t="shared" si="239"/>
        <v/>
      </c>
      <c r="V2766" s="202" t="s">
        <v>422</v>
      </c>
      <c r="W2766" s="202"/>
      <c r="X2766" s="202"/>
      <c r="Y2766" s="202"/>
      <c r="Z2766" s="193"/>
      <c r="AA2766" s="193" t="s">
        <v>362</v>
      </c>
      <c r="AB2766" s="203"/>
      <c r="AC2766" s="204" t="str">
        <f t="shared" si="240"/>
        <v>CLOSE</v>
      </c>
      <c r="AD2766" s="47" t="str">
        <f t="array" ref="AD2766">IF(D2766="","",INDEX(HM_Unit!$D$1:$AE$1,MATCH(C2766,HM_Unit!$D$2:$AE$2,0)))</f>
        <v/>
      </c>
      <c r="AE2766" s="46"/>
      <c r="AF2766" s="46"/>
      <c r="AG2766" s="46"/>
      <c r="AH2766" s="46"/>
      <c r="AI2766" s="46"/>
      <c r="AJ2766" s="46"/>
      <c r="AK2766" s="46"/>
    </row>
    <row r="2767" spans="1:37" ht="12" customHeight="1">
      <c r="A2767" s="46" t="str">
        <f>IFERROR(VLOOKUP(D2767,Sort!B:D,3,0),"")</f>
        <v/>
      </c>
      <c r="B2767" s="190" t="str">
        <f t="shared" si="234"/>
        <v>0CLOSE</v>
      </c>
      <c r="C2767" s="196"/>
      <c r="D2767" s="193"/>
      <c r="E2767" s="193" t="str">
        <f>IFERROR(VLOOKUP(D2767,Sort!B:C,2,0),"")</f>
        <v/>
      </c>
      <c r="F2767" s="194"/>
      <c r="G2767" s="195" t="str">
        <f t="shared" si="235"/>
        <v/>
      </c>
      <c r="H2767" s="243"/>
      <c r="I2767" s="197"/>
      <c r="J2767" s="243"/>
      <c r="K2767" s="197"/>
      <c r="L2767" s="198" t="str">
        <f t="shared" si="236"/>
        <v/>
      </c>
      <c r="M2767" s="199" t="str">
        <f t="shared" si="237"/>
        <v/>
      </c>
      <c r="N2767" s="200" t="str">
        <f t="shared" si="238"/>
        <v xml:space="preserve"> </v>
      </c>
      <c r="O2767" s="201"/>
      <c r="P2767" s="201"/>
      <c r="Q2767" s="202"/>
      <c r="R2767" s="202"/>
      <c r="S2767" s="202"/>
      <c r="T2767" s="193" t="str">
        <f>IFERROR(VLOOKUP(S2767,Sort!E:F,2,0),"")</f>
        <v/>
      </c>
      <c r="U2767" s="115" t="str">
        <f t="shared" si="239"/>
        <v/>
      </c>
      <c r="V2767" s="202" t="s">
        <v>422</v>
      </c>
      <c r="W2767" s="202"/>
      <c r="X2767" s="202"/>
      <c r="Y2767" s="202"/>
      <c r="Z2767" s="193"/>
      <c r="AA2767" s="193" t="s">
        <v>362</v>
      </c>
      <c r="AB2767" s="203"/>
      <c r="AC2767" s="204" t="str">
        <f t="shared" si="240"/>
        <v>CLOSE</v>
      </c>
      <c r="AD2767" s="47" t="str">
        <f t="array" ref="AD2767">IF(D2767="","",INDEX(HM_Unit!$D$1:$AE$1,MATCH(C2767,HM_Unit!$D$2:$AE$2,0)))</f>
        <v/>
      </c>
      <c r="AE2767" s="46"/>
      <c r="AF2767" s="46"/>
      <c r="AG2767" s="46"/>
      <c r="AH2767" s="46"/>
      <c r="AI2767" s="46"/>
      <c r="AJ2767" s="46"/>
      <c r="AK2767" s="46"/>
    </row>
    <row r="2768" spans="1:37" ht="12" customHeight="1">
      <c r="A2768" s="46" t="str">
        <f>IFERROR(VLOOKUP(D2768,Sort!B:D,3,0),"")</f>
        <v/>
      </c>
      <c r="B2768" s="190" t="str">
        <f t="shared" si="234"/>
        <v>0CLOSE</v>
      </c>
      <c r="C2768" s="196"/>
      <c r="D2768" s="193"/>
      <c r="E2768" s="193" t="str">
        <f>IFERROR(VLOOKUP(D2768,Sort!B:C,2,0),"")</f>
        <v/>
      </c>
      <c r="F2768" s="194"/>
      <c r="G2768" s="195" t="str">
        <f t="shared" si="235"/>
        <v/>
      </c>
      <c r="H2768" s="243"/>
      <c r="I2768" s="197"/>
      <c r="J2768" s="243"/>
      <c r="K2768" s="197"/>
      <c r="L2768" s="198" t="str">
        <f t="shared" si="236"/>
        <v/>
      </c>
      <c r="M2768" s="199" t="str">
        <f t="shared" si="237"/>
        <v/>
      </c>
      <c r="N2768" s="200" t="str">
        <f t="shared" si="238"/>
        <v xml:space="preserve"> </v>
      </c>
      <c r="O2768" s="201"/>
      <c r="P2768" s="201"/>
      <c r="Q2768" s="202"/>
      <c r="R2768" s="202"/>
      <c r="S2768" s="202"/>
      <c r="T2768" s="193" t="str">
        <f>IFERROR(VLOOKUP(S2768,Sort!E:F,2,0),"")</f>
        <v/>
      </c>
      <c r="U2768" s="115" t="str">
        <f t="shared" si="239"/>
        <v/>
      </c>
      <c r="V2768" s="202" t="s">
        <v>422</v>
      </c>
      <c r="W2768" s="202"/>
      <c r="X2768" s="202"/>
      <c r="Y2768" s="202"/>
      <c r="Z2768" s="193"/>
      <c r="AA2768" s="193" t="s">
        <v>362</v>
      </c>
      <c r="AB2768" s="203"/>
      <c r="AC2768" s="204" t="str">
        <f t="shared" si="240"/>
        <v>CLOSE</v>
      </c>
      <c r="AD2768" s="47" t="str">
        <f t="array" ref="AD2768">IF(D2768="","",INDEX(HM_Unit!$D$1:$AE$1,MATCH(C2768,HM_Unit!$D$2:$AE$2,0)))</f>
        <v/>
      </c>
      <c r="AE2768" s="46"/>
      <c r="AF2768" s="46"/>
      <c r="AG2768" s="46"/>
      <c r="AH2768" s="46"/>
      <c r="AI2768" s="46"/>
      <c r="AJ2768" s="46"/>
      <c r="AK2768" s="46"/>
    </row>
    <row r="2769" spans="1:37" ht="12" customHeight="1">
      <c r="A2769" s="46" t="str">
        <f>IFERROR(VLOOKUP(D2769,Sort!B:D,3,0),"")</f>
        <v/>
      </c>
      <c r="B2769" s="190" t="str">
        <f t="shared" si="234"/>
        <v>0CLOSE</v>
      </c>
      <c r="C2769" s="196"/>
      <c r="D2769" s="193"/>
      <c r="E2769" s="193" t="str">
        <f>IFERROR(VLOOKUP(D2769,Sort!B:C,2,0),"")</f>
        <v/>
      </c>
      <c r="F2769" s="194"/>
      <c r="G2769" s="195" t="str">
        <f t="shared" si="235"/>
        <v/>
      </c>
      <c r="H2769" s="243"/>
      <c r="I2769" s="197"/>
      <c r="J2769" s="243"/>
      <c r="K2769" s="197"/>
      <c r="L2769" s="198" t="str">
        <f t="shared" si="236"/>
        <v/>
      </c>
      <c r="M2769" s="199" t="str">
        <f t="shared" si="237"/>
        <v/>
      </c>
      <c r="N2769" s="200" t="str">
        <f t="shared" si="238"/>
        <v xml:space="preserve"> </v>
      </c>
      <c r="O2769" s="201"/>
      <c r="P2769" s="201"/>
      <c r="Q2769" s="202"/>
      <c r="R2769" s="202"/>
      <c r="S2769" s="202"/>
      <c r="T2769" s="193" t="str">
        <f>IFERROR(VLOOKUP(S2769,Sort!E:F,2,0),"")</f>
        <v/>
      </c>
      <c r="U2769" s="115" t="str">
        <f t="shared" si="239"/>
        <v/>
      </c>
      <c r="V2769" s="202" t="s">
        <v>422</v>
      </c>
      <c r="W2769" s="202"/>
      <c r="X2769" s="202"/>
      <c r="Y2769" s="202"/>
      <c r="Z2769" s="193"/>
      <c r="AA2769" s="193" t="s">
        <v>362</v>
      </c>
      <c r="AB2769" s="203"/>
      <c r="AC2769" s="204" t="str">
        <f t="shared" si="240"/>
        <v>CLOSE</v>
      </c>
      <c r="AD2769" s="47" t="str">
        <f t="array" ref="AD2769">IF(D2769="","",INDEX(HM_Unit!$D$1:$AE$1,MATCH(C2769,HM_Unit!$D$2:$AE$2,0)))</f>
        <v/>
      </c>
      <c r="AE2769" s="46"/>
      <c r="AF2769" s="46"/>
      <c r="AG2769" s="46"/>
      <c r="AH2769" s="46"/>
      <c r="AI2769" s="46"/>
      <c r="AJ2769" s="46"/>
      <c r="AK2769" s="46"/>
    </row>
    <row r="2770" spans="1:37" ht="12" customHeight="1">
      <c r="A2770" s="46" t="str">
        <f>IFERROR(VLOOKUP(D2770,Sort!B:D,3,0),"")</f>
        <v/>
      </c>
      <c r="B2770" s="190" t="str">
        <f t="shared" si="234"/>
        <v>0CLOSE</v>
      </c>
      <c r="C2770" s="196"/>
      <c r="D2770" s="193"/>
      <c r="E2770" s="193" t="str">
        <f>IFERROR(VLOOKUP(D2770,Sort!B:C,2,0),"")</f>
        <v/>
      </c>
      <c r="F2770" s="194"/>
      <c r="G2770" s="195" t="str">
        <f t="shared" si="235"/>
        <v/>
      </c>
      <c r="H2770" s="243"/>
      <c r="I2770" s="197"/>
      <c r="J2770" s="243"/>
      <c r="K2770" s="197"/>
      <c r="L2770" s="198" t="str">
        <f t="shared" si="236"/>
        <v/>
      </c>
      <c r="M2770" s="199" t="str">
        <f t="shared" si="237"/>
        <v/>
      </c>
      <c r="N2770" s="200" t="str">
        <f t="shared" si="238"/>
        <v xml:space="preserve"> </v>
      </c>
      <c r="O2770" s="201"/>
      <c r="P2770" s="201"/>
      <c r="Q2770" s="202"/>
      <c r="R2770" s="202"/>
      <c r="S2770" s="202"/>
      <c r="T2770" s="193" t="str">
        <f>IFERROR(VLOOKUP(S2770,Sort!E:F,2,0),"")</f>
        <v/>
      </c>
      <c r="U2770" s="115" t="str">
        <f t="shared" si="239"/>
        <v/>
      </c>
      <c r="V2770" s="202" t="s">
        <v>422</v>
      </c>
      <c r="W2770" s="202"/>
      <c r="X2770" s="202"/>
      <c r="Y2770" s="202"/>
      <c r="Z2770" s="193"/>
      <c r="AA2770" s="193" t="s">
        <v>362</v>
      </c>
      <c r="AB2770" s="203"/>
      <c r="AC2770" s="204" t="str">
        <f t="shared" si="240"/>
        <v>CLOSE</v>
      </c>
      <c r="AD2770" s="47" t="str">
        <f t="array" ref="AD2770">IF(D2770="","",INDEX(HM_Unit!$D$1:$AE$1,MATCH(C2770,HM_Unit!$D$2:$AE$2,0)))</f>
        <v/>
      </c>
      <c r="AE2770" s="46"/>
      <c r="AF2770" s="46"/>
      <c r="AG2770" s="46"/>
      <c r="AH2770" s="46"/>
      <c r="AI2770" s="46"/>
      <c r="AJ2770" s="46"/>
      <c r="AK2770" s="46"/>
    </row>
    <row r="2771" spans="1:37" ht="12" customHeight="1">
      <c r="A2771" s="46" t="str">
        <f>IFERROR(VLOOKUP(D2771,Sort!B:D,3,0),"")</f>
        <v/>
      </c>
      <c r="B2771" s="190" t="str">
        <f t="shared" si="234"/>
        <v>0CLOSE</v>
      </c>
      <c r="C2771" s="196"/>
      <c r="D2771" s="193"/>
      <c r="E2771" s="193" t="str">
        <f>IFERROR(VLOOKUP(D2771,Sort!B:C,2,0),"")</f>
        <v/>
      </c>
      <c r="F2771" s="194"/>
      <c r="G2771" s="195" t="str">
        <f t="shared" si="235"/>
        <v/>
      </c>
      <c r="H2771" s="243"/>
      <c r="I2771" s="197"/>
      <c r="J2771" s="243"/>
      <c r="K2771" s="197"/>
      <c r="L2771" s="198" t="str">
        <f t="shared" si="236"/>
        <v/>
      </c>
      <c r="M2771" s="199" t="str">
        <f t="shared" si="237"/>
        <v/>
      </c>
      <c r="N2771" s="200" t="str">
        <f t="shared" si="238"/>
        <v xml:space="preserve"> </v>
      </c>
      <c r="O2771" s="201"/>
      <c r="P2771" s="201"/>
      <c r="Q2771" s="202"/>
      <c r="R2771" s="202"/>
      <c r="S2771" s="202"/>
      <c r="T2771" s="193" t="str">
        <f>IFERROR(VLOOKUP(S2771,Sort!E:F,2,0),"")</f>
        <v/>
      </c>
      <c r="U2771" s="115" t="str">
        <f t="shared" si="239"/>
        <v/>
      </c>
      <c r="V2771" s="202" t="s">
        <v>422</v>
      </c>
      <c r="W2771" s="202"/>
      <c r="X2771" s="202"/>
      <c r="Y2771" s="202"/>
      <c r="Z2771" s="193"/>
      <c r="AA2771" s="193" t="s">
        <v>362</v>
      </c>
      <c r="AB2771" s="203"/>
      <c r="AC2771" s="204" t="str">
        <f t="shared" si="240"/>
        <v>CLOSE</v>
      </c>
      <c r="AD2771" s="47" t="str">
        <f t="array" ref="AD2771">IF(D2771="","",INDEX(HM_Unit!$D$1:$AE$1,MATCH(C2771,HM_Unit!$D$2:$AE$2,0)))</f>
        <v/>
      </c>
      <c r="AE2771" s="46"/>
      <c r="AF2771" s="46"/>
      <c r="AG2771" s="46"/>
      <c r="AH2771" s="46"/>
      <c r="AI2771" s="46"/>
      <c r="AJ2771" s="46"/>
      <c r="AK2771" s="46"/>
    </row>
    <row r="2772" spans="1:37" ht="12" customHeight="1">
      <c r="A2772" s="46" t="str">
        <f>IFERROR(VLOOKUP(D2772,Sort!B:D,3,0),"")</f>
        <v/>
      </c>
      <c r="B2772" s="190" t="str">
        <f t="shared" si="234"/>
        <v>0CLOSE</v>
      </c>
      <c r="C2772" s="196"/>
      <c r="D2772" s="193"/>
      <c r="E2772" s="193" t="str">
        <f>IFERROR(VLOOKUP(D2772,Sort!B:C,2,0),"")</f>
        <v/>
      </c>
      <c r="F2772" s="194"/>
      <c r="G2772" s="195" t="str">
        <f t="shared" si="235"/>
        <v/>
      </c>
      <c r="H2772" s="243"/>
      <c r="I2772" s="197"/>
      <c r="J2772" s="243"/>
      <c r="K2772" s="197"/>
      <c r="L2772" s="198" t="str">
        <f t="shared" si="236"/>
        <v/>
      </c>
      <c r="M2772" s="199" t="str">
        <f t="shared" si="237"/>
        <v/>
      </c>
      <c r="N2772" s="200" t="str">
        <f t="shared" si="238"/>
        <v xml:space="preserve"> </v>
      </c>
      <c r="O2772" s="201"/>
      <c r="P2772" s="201"/>
      <c r="Q2772" s="202"/>
      <c r="R2772" s="202"/>
      <c r="S2772" s="202"/>
      <c r="T2772" s="193" t="str">
        <f>IFERROR(VLOOKUP(S2772,Sort!E:F,2,0),"")</f>
        <v/>
      </c>
      <c r="U2772" s="115" t="str">
        <f t="shared" si="239"/>
        <v/>
      </c>
      <c r="V2772" s="202" t="s">
        <v>422</v>
      </c>
      <c r="W2772" s="202"/>
      <c r="X2772" s="202"/>
      <c r="Y2772" s="202"/>
      <c r="Z2772" s="193"/>
      <c r="AA2772" s="193" t="s">
        <v>362</v>
      </c>
      <c r="AB2772" s="203"/>
      <c r="AC2772" s="204" t="str">
        <f t="shared" si="240"/>
        <v>CLOSE</v>
      </c>
      <c r="AD2772" s="47" t="str">
        <f t="array" ref="AD2772">IF(D2772="","",INDEX(HM_Unit!$D$1:$AE$1,MATCH(C2772,HM_Unit!$D$2:$AE$2,0)))</f>
        <v/>
      </c>
      <c r="AE2772" s="46"/>
      <c r="AF2772" s="46"/>
      <c r="AG2772" s="46"/>
      <c r="AH2772" s="46"/>
      <c r="AI2772" s="46"/>
      <c r="AJ2772" s="46"/>
      <c r="AK2772" s="46"/>
    </row>
    <row r="2773" spans="1:37" ht="12" customHeight="1">
      <c r="A2773" s="46" t="str">
        <f>IFERROR(VLOOKUP(D2773,Sort!B:D,3,0),"")</f>
        <v/>
      </c>
      <c r="B2773" s="190" t="str">
        <f t="shared" si="234"/>
        <v>0CLOSE</v>
      </c>
      <c r="C2773" s="196"/>
      <c r="D2773" s="193"/>
      <c r="E2773" s="193" t="str">
        <f>IFERROR(VLOOKUP(D2773,Sort!B:C,2,0),"")</f>
        <v/>
      </c>
      <c r="F2773" s="194"/>
      <c r="G2773" s="195" t="str">
        <f t="shared" si="235"/>
        <v/>
      </c>
      <c r="H2773" s="243"/>
      <c r="I2773" s="197"/>
      <c r="J2773" s="243"/>
      <c r="K2773" s="197"/>
      <c r="L2773" s="198" t="str">
        <f t="shared" si="236"/>
        <v/>
      </c>
      <c r="M2773" s="199" t="str">
        <f t="shared" si="237"/>
        <v/>
      </c>
      <c r="N2773" s="200" t="str">
        <f t="shared" si="238"/>
        <v xml:space="preserve"> </v>
      </c>
      <c r="O2773" s="201"/>
      <c r="P2773" s="201"/>
      <c r="Q2773" s="202"/>
      <c r="R2773" s="202"/>
      <c r="S2773" s="202"/>
      <c r="T2773" s="193" t="str">
        <f>IFERROR(VLOOKUP(S2773,Sort!E:F,2,0),"")</f>
        <v/>
      </c>
      <c r="U2773" s="115" t="str">
        <f t="shared" si="239"/>
        <v/>
      </c>
      <c r="V2773" s="202" t="s">
        <v>422</v>
      </c>
      <c r="W2773" s="202"/>
      <c r="X2773" s="202"/>
      <c r="Y2773" s="202"/>
      <c r="Z2773" s="193"/>
      <c r="AA2773" s="193" t="s">
        <v>362</v>
      </c>
      <c r="AB2773" s="203"/>
      <c r="AC2773" s="204" t="str">
        <f t="shared" si="240"/>
        <v>CLOSE</v>
      </c>
      <c r="AD2773" s="47" t="str">
        <f t="array" ref="AD2773">IF(D2773="","",INDEX(HM_Unit!$D$1:$AE$1,MATCH(C2773,HM_Unit!$D$2:$AE$2,0)))</f>
        <v/>
      </c>
      <c r="AE2773" s="46"/>
      <c r="AF2773" s="46"/>
      <c r="AG2773" s="46"/>
      <c r="AH2773" s="46"/>
      <c r="AI2773" s="46"/>
      <c r="AJ2773" s="46"/>
      <c r="AK2773" s="46"/>
    </row>
    <row r="2774" spans="1:37" ht="12" customHeight="1">
      <c r="A2774" s="46" t="str">
        <f>IFERROR(VLOOKUP(D2774,Sort!B:D,3,0),"")</f>
        <v/>
      </c>
      <c r="B2774" s="190" t="str">
        <f t="shared" si="234"/>
        <v>0CLOSE</v>
      </c>
      <c r="C2774" s="196"/>
      <c r="D2774" s="193"/>
      <c r="E2774" s="193" t="str">
        <f>IFERROR(VLOOKUP(D2774,Sort!B:C,2,0),"")</f>
        <v/>
      </c>
      <c r="F2774" s="194"/>
      <c r="G2774" s="195" t="str">
        <f t="shared" si="235"/>
        <v/>
      </c>
      <c r="H2774" s="243"/>
      <c r="I2774" s="197"/>
      <c r="J2774" s="243"/>
      <c r="K2774" s="197"/>
      <c r="L2774" s="198" t="str">
        <f t="shared" si="236"/>
        <v/>
      </c>
      <c r="M2774" s="199" t="str">
        <f t="shared" si="237"/>
        <v/>
      </c>
      <c r="N2774" s="200" t="str">
        <f t="shared" si="238"/>
        <v xml:space="preserve"> </v>
      </c>
      <c r="O2774" s="201"/>
      <c r="P2774" s="201"/>
      <c r="Q2774" s="202"/>
      <c r="R2774" s="202"/>
      <c r="S2774" s="202"/>
      <c r="T2774" s="193" t="str">
        <f>IFERROR(VLOOKUP(S2774,Sort!E:F,2,0),"")</f>
        <v/>
      </c>
      <c r="U2774" s="115" t="str">
        <f t="shared" si="239"/>
        <v/>
      </c>
      <c r="V2774" s="202" t="s">
        <v>422</v>
      </c>
      <c r="W2774" s="202"/>
      <c r="X2774" s="202"/>
      <c r="Y2774" s="202"/>
      <c r="Z2774" s="193"/>
      <c r="AA2774" s="193" t="s">
        <v>362</v>
      </c>
      <c r="AB2774" s="203"/>
      <c r="AC2774" s="204" t="str">
        <f t="shared" si="240"/>
        <v>CLOSE</v>
      </c>
      <c r="AD2774" s="47" t="str">
        <f t="array" ref="AD2774">IF(D2774="","",INDEX(HM_Unit!$D$1:$AE$1,MATCH(C2774,HM_Unit!$D$2:$AE$2,0)))</f>
        <v/>
      </c>
      <c r="AE2774" s="46"/>
      <c r="AF2774" s="46"/>
      <c r="AG2774" s="46"/>
      <c r="AH2774" s="46"/>
      <c r="AI2774" s="46"/>
      <c r="AJ2774" s="46"/>
      <c r="AK2774" s="46"/>
    </row>
    <row r="2775" spans="1:37" ht="12" customHeight="1">
      <c r="A2775" s="46" t="str">
        <f>IFERROR(VLOOKUP(D2775,Sort!B:D,3,0),"")</f>
        <v/>
      </c>
      <c r="B2775" s="190" t="str">
        <f t="shared" si="234"/>
        <v>0CLOSE</v>
      </c>
      <c r="C2775" s="196"/>
      <c r="D2775" s="193"/>
      <c r="E2775" s="193" t="str">
        <f>IFERROR(VLOOKUP(D2775,Sort!B:C,2,0),"")</f>
        <v/>
      </c>
      <c r="F2775" s="194"/>
      <c r="G2775" s="195" t="str">
        <f t="shared" si="235"/>
        <v/>
      </c>
      <c r="H2775" s="243"/>
      <c r="I2775" s="197"/>
      <c r="J2775" s="243"/>
      <c r="K2775" s="197"/>
      <c r="L2775" s="198" t="str">
        <f t="shared" si="236"/>
        <v/>
      </c>
      <c r="M2775" s="199" t="str">
        <f t="shared" si="237"/>
        <v/>
      </c>
      <c r="N2775" s="200" t="str">
        <f t="shared" si="238"/>
        <v xml:space="preserve"> </v>
      </c>
      <c r="O2775" s="201"/>
      <c r="P2775" s="201"/>
      <c r="Q2775" s="202"/>
      <c r="R2775" s="202"/>
      <c r="S2775" s="202"/>
      <c r="T2775" s="193" t="str">
        <f>IFERROR(VLOOKUP(S2775,Sort!E:F,2,0),"")</f>
        <v/>
      </c>
      <c r="U2775" s="115" t="str">
        <f t="shared" si="239"/>
        <v/>
      </c>
      <c r="V2775" s="202" t="s">
        <v>422</v>
      </c>
      <c r="W2775" s="202"/>
      <c r="X2775" s="202"/>
      <c r="Y2775" s="202"/>
      <c r="Z2775" s="193"/>
      <c r="AA2775" s="193" t="s">
        <v>362</v>
      </c>
      <c r="AB2775" s="203"/>
      <c r="AC2775" s="204" t="str">
        <f t="shared" si="240"/>
        <v>CLOSE</v>
      </c>
      <c r="AD2775" s="47" t="str">
        <f t="array" ref="AD2775">IF(D2775="","",INDEX(HM_Unit!$D$1:$AE$1,MATCH(C2775,HM_Unit!$D$2:$AE$2,0)))</f>
        <v/>
      </c>
      <c r="AE2775" s="46"/>
      <c r="AF2775" s="46"/>
      <c r="AG2775" s="46"/>
      <c r="AH2775" s="46"/>
      <c r="AI2775" s="46"/>
      <c r="AJ2775" s="46"/>
      <c r="AK2775" s="46"/>
    </row>
    <row r="2776" spans="1:37" ht="12" customHeight="1">
      <c r="A2776" s="46" t="str">
        <f>IFERROR(VLOOKUP(D2776,Sort!B:D,3,0),"")</f>
        <v/>
      </c>
      <c r="B2776" s="190" t="str">
        <f t="shared" si="234"/>
        <v>0CLOSE</v>
      </c>
      <c r="C2776" s="196"/>
      <c r="D2776" s="193"/>
      <c r="E2776" s="193" t="str">
        <f>IFERROR(VLOOKUP(D2776,Sort!B:C,2,0),"")</f>
        <v/>
      </c>
      <c r="F2776" s="194"/>
      <c r="G2776" s="195" t="str">
        <f t="shared" si="235"/>
        <v/>
      </c>
      <c r="H2776" s="243"/>
      <c r="I2776" s="197"/>
      <c r="J2776" s="243"/>
      <c r="K2776" s="197"/>
      <c r="L2776" s="198" t="str">
        <f t="shared" si="236"/>
        <v/>
      </c>
      <c r="M2776" s="199" t="str">
        <f t="shared" si="237"/>
        <v/>
      </c>
      <c r="N2776" s="200" t="str">
        <f t="shared" si="238"/>
        <v xml:space="preserve"> </v>
      </c>
      <c r="O2776" s="201"/>
      <c r="P2776" s="201"/>
      <c r="Q2776" s="202"/>
      <c r="R2776" s="202"/>
      <c r="S2776" s="202"/>
      <c r="T2776" s="193" t="str">
        <f>IFERROR(VLOOKUP(S2776,Sort!E:F,2,0),"")</f>
        <v/>
      </c>
      <c r="U2776" s="115" t="str">
        <f t="shared" si="239"/>
        <v/>
      </c>
      <c r="V2776" s="202" t="s">
        <v>422</v>
      </c>
      <c r="W2776" s="202"/>
      <c r="X2776" s="202"/>
      <c r="Y2776" s="202"/>
      <c r="Z2776" s="193"/>
      <c r="AA2776" s="193" t="s">
        <v>362</v>
      </c>
      <c r="AB2776" s="203"/>
      <c r="AC2776" s="204" t="str">
        <f t="shared" si="240"/>
        <v>CLOSE</v>
      </c>
      <c r="AD2776" s="47" t="str">
        <f t="array" ref="AD2776">IF(D2776="","",INDEX(HM_Unit!$D$1:$AE$1,MATCH(C2776,HM_Unit!$D$2:$AE$2,0)))</f>
        <v/>
      </c>
      <c r="AE2776" s="46"/>
      <c r="AF2776" s="46"/>
      <c r="AG2776" s="46"/>
      <c r="AH2776" s="46"/>
      <c r="AI2776" s="46"/>
      <c r="AJ2776" s="46"/>
      <c r="AK2776" s="46"/>
    </row>
    <row r="2777" spans="1:37" ht="12" customHeight="1">
      <c r="A2777" s="46" t="str">
        <f>IFERROR(VLOOKUP(D2777,Sort!B:D,3,0),"")</f>
        <v/>
      </c>
      <c r="B2777" s="190" t="str">
        <f t="shared" si="234"/>
        <v>0CLOSE</v>
      </c>
      <c r="C2777" s="196"/>
      <c r="D2777" s="193"/>
      <c r="E2777" s="193" t="str">
        <f>IFERROR(VLOOKUP(D2777,Sort!B:C,2,0),"")</f>
        <v/>
      </c>
      <c r="F2777" s="194"/>
      <c r="G2777" s="195" t="str">
        <f t="shared" si="235"/>
        <v/>
      </c>
      <c r="H2777" s="243"/>
      <c r="I2777" s="197"/>
      <c r="J2777" s="243"/>
      <c r="K2777" s="197"/>
      <c r="L2777" s="198" t="str">
        <f t="shared" si="236"/>
        <v/>
      </c>
      <c r="M2777" s="199" t="str">
        <f t="shared" si="237"/>
        <v/>
      </c>
      <c r="N2777" s="200" t="str">
        <f t="shared" si="238"/>
        <v xml:space="preserve"> </v>
      </c>
      <c r="O2777" s="201"/>
      <c r="P2777" s="201"/>
      <c r="Q2777" s="202"/>
      <c r="R2777" s="202"/>
      <c r="S2777" s="202"/>
      <c r="T2777" s="193" t="str">
        <f>IFERROR(VLOOKUP(S2777,Sort!E:F,2,0),"")</f>
        <v/>
      </c>
      <c r="U2777" s="115" t="str">
        <f t="shared" si="239"/>
        <v/>
      </c>
      <c r="V2777" s="202" t="s">
        <v>422</v>
      </c>
      <c r="W2777" s="202"/>
      <c r="X2777" s="202"/>
      <c r="Y2777" s="202"/>
      <c r="Z2777" s="193"/>
      <c r="AA2777" s="193" t="s">
        <v>362</v>
      </c>
      <c r="AB2777" s="203"/>
      <c r="AC2777" s="204" t="str">
        <f t="shared" si="240"/>
        <v>CLOSE</v>
      </c>
      <c r="AD2777" s="47" t="str">
        <f t="array" ref="AD2777">IF(D2777="","",INDEX(HM_Unit!$D$1:$AE$1,MATCH(C2777,HM_Unit!$D$2:$AE$2,0)))</f>
        <v/>
      </c>
      <c r="AE2777" s="46"/>
      <c r="AF2777" s="46"/>
      <c r="AG2777" s="46"/>
      <c r="AH2777" s="46"/>
      <c r="AI2777" s="46"/>
      <c r="AJ2777" s="46"/>
      <c r="AK2777" s="46"/>
    </row>
    <row r="2778" spans="1:37" ht="12" customHeight="1">
      <c r="A2778" s="46" t="str">
        <f>IFERROR(VLOOKUP(D2778,Sort!B:D,3,0),"")</f>
        <v/>
      </c>
      <c r="B2778" s="190" t="str">
        <f t="shared" si="234"/>
        <v>0CLOSE</v>
      </c>
      <c r="C2778" s="196"/>
      <c r="D2778" s="193"/>
      <c r="E2778" s="193" t="str">
        <f>IFERROR(VLOOKUP(D2778,Sort!B:C,2,0),"")</f>
        <v/>
      </c>
      <c r="F2778" s="194"/>
      <c r="G2778" s="195" t="str">
        <f t="shared" si="235"/>
        <v/>
      </c>
      <c r="H2778" s="243"/>
      <c r="I2778" s="197"/>
      <c r="J2778" s="243"/>
      <c r="K2778" s="197"/>
      <c r="L2778" s="198" t="str">
        <f t="shared" si="236"/>
        <v/>
      </c>
      <c r="M2778" s="199" t="str">
        <f t="shared" si="237"/>
        <v/>
      </c>
      <c r="N2778" s="200" t="str">
        <f t="shared" si="238"/>
        <v xml:space="preserve"> </v>
      </c>
      <c r="O2778" s="201"/>
      <c r="P2778" s="201"/>
      <c r="Q2778" s="202"/>
      <c r="R2778" s="202"/>
      <c r="S2778" s="202"/>
      <c r="T2778" s="193" t="str">
        <f>IFERROR(VLOOKUP(S2778,Sort!E:F,2,0),"")</f>
        <v/>
      </c>
      <c r="U2778" s="115" t="str">
        <f t="shared" si="239"/>
        <v/>
      </c>
      <c r="V2778" s="202" t="s">
        <v>422</v>
      </c>
      <c r="W2778" s="202"/>
      <c r="X2778" s="202"/>
      <c r="Y2778" s="202"/>
      <c r="Z2778" s="193"/>
      <c r="AA2778" s="193" t="s">
        <v>362</v>
      </c>
      <c r="AB2778" s="203"/>
      <c r="AC2778" s="204" t="str">
        <f t="shared" si="240"/>
        <v>CLOSE</v>
      </c>
      <c r="AD2778" s="47" t="str">
        <f t="array" ref="AD2778">IF(D2778="","",INDEX(HM_Unit!$D$1:$AE$1,MATCH(C2778,HM_Unit!$D$2:$AE$2,0)))</f>
        <v/>
      </c>
      <c r="AE2778" s="46"/>
      <c r="AF2778" s="46"/>
      <c r="AG2778" s="46"/>
      <c r="AH2778" s="46"/>
      <c r="AI2778" s="46"/>
      <c r="AJ2778" s="46"/>
      <c r="AK2778" s="46"/>
    </row>
    <row r="2779" spans="1:37" ht="12" customHeight="1">
      <c r="A2779" s="46" t="str">
        <f>IFERROR(VLOOKUP(D2779,Sort!B:D,3,0),"")</f>
        <v/>
      </c>
      <c r="B2779" s="190" t="str">
        <f t="shared" si="234"/>
        <v>0CLOSE</v>
      </c>
      <c r="C2779" s="196"/>
      <c r="D2779" s="193"/>
      <c r="E2779" s="193" t="str">
        <f>IFERROR(VLOOKUP(D2779,Sort!B:C,2,0),"")</f>
        <v/>
      </c>
      <c r="F2779" s="194"/>
      <c r="G2779" s="195" t="str">
        <f t="shared" si="235"/>
        <v/>
      </c>
      <c r="H2779" s="243"/>
      <c r="I2779" s="197"/>
      <c r="J2779" s="243"/>
      <c r="K2779" s="197"/>
      <c r="L2779" s="198" t="str">
        <f t="shared" si="236"/>
        <v/>
      </c>
      <c r="M2779" s="199" t="str">
        <f t="shared" si="237"/>
        <v/>
      </c>
      <c r="N2779" s="200" t="str">
        <f t="shared" si="238"/>
        <v xml:space="preserve"> </v>
      </c>
      <c r="O2779" s="201"/>
      <c r="P2779" s="201"/>
      <c r="Q2779" s="202"/>
      <c r="R2779" s="202"/>
      <c r="S2779" s="202"/>
      <c r="T2779" s="193" t="str">
        <f>IFERROR(VLOOKUP(S2779,Sort!E:F,2,0),"")</f>
        <v/>
      </c>
      <c r="U2779" s="115" t="str">
        <f t="shared" si="239"/>
        <v/>
      </c>
      <c r="V2779" s="202" t="s">
        <v>422</v>
      </c>
      <c r="W2779" s="202"/>
      <c r="X2779" s="202"/>
      <c r="Y2779" s="202"/>
      <c r="Z2779" s="193"/>
      <c r="AA2779" s="193" t="s">
        <v>362</v>
      </c>
      <c r="AB2779" s="203"/>
      <c r="AC2779" s="204" t="str">
        <f t="shared" si="240"/>
        <v>CLOSE</v>
      </c>
      <c r="AD2779" s="47" t="str">
        <f t="array" ref="AD2779">IF(D2779="","",INDEX(HM_Unit!$D$1:$AE$1,MATCH(C2779,HM_Unit!$D$2:$AE$2,0)))</f>
        <v/>
      </c>
      <c r="AE2779" s="46"/>
      <c r="AF2779" s="46"/>
      <c r="AG2779" s="46"/>
      <c r="AH2779" s="46"/>
      <c r="AI2779" s="46"/>
      <c r="AJ2779" s="46"/>
      <c r="AK2779" s="46"/>
    </row>
    <row r="2780" spans="1:37" ht="12" customHeight="1">
      <c r="A2780" s="46" t="str">
        <f>IFERROR(VLOOKUP(D2780,Sort!B:D,3,0),"")</f>
        <v/>
      </c>
      <c r="B2780" s="190" t="str">
        <f t="shared" si="234"/>
        <v>0CLOSE</v>
      </c>
      <c r="C2780" s="196"/>
      <c r="D2780" s="193"/>
      <c r="E2780" s="193" t="str">
        <f>IFERROR(VLOOKUP(D2780,Sort!B:C,2,0),"")</f>
        <v/>
      </c>
      <c r="F2780" s="194"/>
      <c r="G2780" s="195" t="str">
        <f t="shared" si="235"/>
        <v/>
      </c>
      <c r="H2780" s="243"/>
      <c r="I2780" s="197"/>
      <c r="J2780" s="243"/>
      <c r="K2780" s="197"/>
      <c r="L2780" s="198" t="str">
        <f t="shared" si="236"/>
        <v/>
      </c>
      <c r="M2780" s="199" t="str">
        <f t="shared" si="237"/>
        <v/>
      </c>
      <c r="N2780" s="200" t="str">
        <f t="shared" si="238"/>
        <v xml:space="preserve"> </v>
      </c>
      <c r="O2780" s="201"/>
      <c r="P2780" s="201"/>
      <c r="Q2780" s="202"/>
      <c r="R2780" s="202"/>
      <c r="S2780" s="202"/>
      <c r="T2780" s="193" t="str">
        <f>IFERROR(VLOOKUP(S2780,Sort!E:F,2,0),"")</f>
        <v/>
      </c>
      <c r="U2780" s="115" t="str">
        <f t="shared" si="239"/>
        <v/>
      </c>
      <c r="V2780" s="202" t="s">
        <v>422</v>
      </c>
      <c r="W2780" s="202"/>
      <c r="X2780" s="202"/>
      <c r="Y2780" s="202"/>
      <c r="Z2780" s="193"/>
      <c r="AA2780" s="193" t="s">
        <v>362</v>
      </c>
      <c r="AB2780" s="203"/>
      <c r="AC2780" s="204" t="str">
        <f t="shared" si="240"/>
        <v>CLOSE</v>
      </c>
      <c r="AD2780" s="47" t="str">
        <f t="array" ref="AD2780">IF(D2780="","",INDEX(HM_Unit!$D$1:$AE$1,MATCH(C2780,HM_Unit!$D$2:$AE$2,0)))</f>
        <v/>
      </c>
      <c r="AE2780" s="46"/>
      <c r="AF2780" s="46"/>
      <c r="AG2780" s="46"/>
      <c r="AH2780" s="46"/>
      <c r="AI2780" s="46"/>
      <c r="AJ2780" s="46"/>
      <c r="AK2780" s="46"/>
    </row>
    <row r="2781" spans="1:37" ht="12" customHeight="1">
      <c r="A2781" s="46" t="str">
        <f>IFERROR(VLOOKUP(D2781,Sort!B:D,3,0),"")</f>
        <v/>
      </c>
      <c r="B2781" s="190" t="str">
        <f t="shared" si="234"/>
        <v>0CLOSE</v>
      </c>
      <c r="C2781" s="196"/>
      <c r="D2781" s="193"/>
      <c r="E2781" s="193" t="str">
        <f>IFERROR(VLOOKUP(D2781,Sort!B:C,2,0),"")</f>
        <v/>
      </c>
      <c r="F2781" s="194"/>
      <c r="G2781" s="195" t="str">
        <f t="shared" si="235"/>
        <v/>
      </c>
      <c r="H2781" s="243"/>
      <c r="I2781" s="197"/>
      <c r="J2781" s="243"/>
      <c r="K2781" s="197"/>
      <c r="L2781" s="198" t="str">
        <f t="shared" si="236"/>
        <v/>
      </c>
      <c r="M2781" s="199" t="str">
        <f t="shared" si="237"/>
        <v/>
      </c>
      <c r="N2781" s="200" t="str">
        <f t="shared" si="238"/>
        <v xml:space="preserve"> </v>
      </c>
      <c r="O2781" s="201"/>
      <c r="P2781" s="201"/>
      <c r="Q2781" s="202"/>
      <c r="R2781" s="202"/>
      <c r="S2781" s="202"/>
      <c r="T2781" s="193" t="str">
        <f>IFERROR(VLOOKUP(S2781,Sort!E:F,2,0),"")</f>
        <v/>
      </c>
      <c r="U2781" s="115" t="str">
        <f t="shared" si="239"/>
        <v/>
      </c>
      <c r="V2781" s="202" t="s">
        <v>422</v>
      </c>
      <c r="W2781" s="202"/>
      <c r="X2781" s="202"/>
      <c r="Y2781" s="202"/>
      <c r="Z2781" s="193"/>
      <c r="AA2781" s="193" t="s">
        <v>362</v>
      </c>
      <c r="AB2781" s="203"/>
      <c r="AC2781" s="204" t="str">
        <f t="shared" si="240"/>
        <v>CLOSE</v>
      </c>
      <c r="AD2781" s="47" t="str">
        <f t="array" ref="AD2781">IF(D2781="","",INDEX(HM_Unit!$D$1:$AE$1,MATCH(C2781,HM_Unit!$D$2:$AE$2,0)))</f>
        <v/>
      </c>
      <c r="AE2781" s="46"/>
      <c r="AF2781" s="46"/>
      <c r="AG2781" s="46"/>
      <c r="AH2781" s="46"/>
      <c r="AI2781" s="46"/>
      <c r="AJ2781" s="46"/>
      <c r="AK2781" s="46"/>
    </row>
    <row r="2782" spans="1:37" ht="12" customHeight="1">
      <c r="A2782" s="46" t="str">
        <f>IFERROR(VLOOKUP(D2782,Sort!B:D,3,0),"")</f>
        <v/>
      </c>
      <c r="B2782" s="190" t="str">
        <f t="shared" si="234"/>
        <v>0CLOSE</v>
      </c>
      <c r="C2782" s="196"/>
      <c r="D2782" s="193"/>
      <c r="E2782" s="193" t="str">
        <f>IFERROR(VLOOKUP(D2782,Sort!B:C,2,0),"")</f>
        <v/>
      </c>
      <c r="F2782" s="194"/>
      <c r="G2782" s="195" t="str">
        <f t="shared" si="235"/>
        <v/>
      </c>
      <c r="H2782" s="243"/>
      <c r="I2782" s="197"/>
      <c r="J2782" s="243"/>
      <c r="K2782" s="197"/>
      <c r="L2782" s="198" t="str">
        <f t="shared" si="236"/>
        <v/>
      </c>
      <c r="M2782" s="199" t="str">
        <f t="shared" si="237"/>
        <v/>
      </c>
      <c r="N2782" s="200" t="str">
        <f t="shared" si="238"/>
        <v xml:space="preserve"> </v>
      </c>
      <c r="O2782" s="201"/>
      <c r="P2782" s="201"/>
      <c r="Q2782" s="202"/>
      <c r="R2782" s="202"/>
      <c r="S2782" s="202"/>
      <c r="T2782" s="193" t="str">
        <f>IFERROR(VLOOKUP(S2782,Sort!E:F,2,0),"")</f>
        <v/>
      </c>
      <c r="U2782" s="115" t="str">
        <f t="shared" si="239"/>
        <v/>
      </c>
      <c r="V2782" s="202" t="s">
        <v>422</v>
      </c>
      <c r="W2782" s="202"/>
      <c r="X2782" s="202"/>
      <c r="Y2782" s="202"/>
      <c r="Z2782" s="193"/>
      <c r="AA2782" s="193" t="s">
        <v>362</v>
      </c>
      <c r="AB2782" s="203"/>
      <c r="AC2782" s="204" t="str">
        <f t="shared" si="240"/>
        <v>CLOSE</v>
      </c>
      <c r="AD2782" s="47" t="str">
        <f t="array" ref="AD2782">IF(D2782="","",INDEX(HM_Unit!$D$1:$AE$1,MATCH(C2782,HM_Unit!$D$2:$AE$2,0)))</f>
        <v/>
      </c>
      <c r="AE2782" s="46"/>
      <c r="AF2782" s="46"/>
      <c r="AG2782" s="46"/>
      <c r="AH2782" s="46"/>
      <c r="AI2782" s="46"/>
      <c r="AJ2782" s="46"/>
      <c r="AK2782" s="46"/>
    </row>
    <row r="2783" spans="1:37" ht="12" customHeight="1">
      <c r="A2783" s="46" t="str">
        <f>IFERROR(VLOOKUP(D2783,Sort!B:D,3,0),"")</f>
        <v/>
      </c>
      <c r="B2783" s="190" t="str">
        <f t="shared" si="234"/>
        <v>0CLOSE</v>
      </c>
      <c r="C2783" s="196"/>
      <c r="D2783" s="193"/>
      <c r="E2783" s="193" t="str">
        <f>IFERROR(VLOOKUP(D2783,Sort!B:C,2,0),"")</f>
        <v/>
      </c>
      <c r="F2783" s="194"/>
      <c r="G2783" s="195" t="str">
        <f t="shared" si="235"/>
        <v/>
      </c>
      <c r="H2783" s="243"/>
      <c r="I2783" s="197"/>
      <c r="J2783" s="243"/>
      <c r="K2783" s="197"/>
      <c r="L2783" s="198" t="str">
        <f t="shared" si="236"/>
        <v/>
      </c>
      <c r="M2783" s="199" t="str">
        <f t="shared" si="237"/>
        <v/>
      </c>
      <c r="N2783" s="200" t="str">
        <f t="shared" si="238"/>
        <v xml:space="preserve"> </v>
      </c>
      <c r="O2783" s="201"/>
      <c r="P2783" s="201"/>
      <c r="Q2783" s="202"/>
      <c r="R2783" s="202"/>
      <c r="S2783" s="202"/>
      <c r="T2783" s="193" t="str">
        <f>IFERROR(VLOOKUP(S2783,Sort!E:F,2,0),"")</f>
        <v/>
      </c>
      <c r="U2783" s="115" t="str">
        <f t="shared" si="239"/>
        <v/>
      </c>
      <c r="V2783" s="202" t="s">
        <v>422</v>
      </c>
      <c r="W2783" s="202"/>
      <c r="X2783" s="202"/>
      <c r="Y2783" s="202"/>
      <c r="Z2783" s="193"/>
      <c r="AA2783" s="193" t="s">
        <v>362</v>
      </c>
      <c r="AB2783" s="203"/>
      <c r="AC2783" s="204" t="str">
        <f t="shared" si="240"/>
        <v>CLOSE</v>
      </c>
      <c r="AD2783" s="47" t="str">
        <f t="array" ref="AD2783">IF(D2783="","",INDEX(HM_Unit!$D$1:$AE$1,MATCH(C2783,HM_Unit!$D$2:$AE$2,0)))</f>
        <v/>
      </c>
      <c r="AE2783" s="46"/>
      <c r="AF2783" s="46"/>
      <c r="AG2783" s="46"/>
      <c r="AH2783" s="46"/>
      <c r="AI2783" s="46"/>
      <c r="AJ2783" s="46"/>
      <c r="AK2783" s="46"/>
    </row>
    <row r="2784" spans="1:37" ht="12" customHeight="1">
      <c r="A2784" s="46" t="str">
        <f>IFERROR(VLOOKUP(D2784,Sort!B:D,3,0),"")</f>
        <v/>
      </c>
      <c r="B2784" s="190" t="str">
        <f t="shared" si="234"/>
        <v>0CLOSE</v>
      </c>
      <c r="C2784" s="196"/>
      <c r="D2784" s="193"/>
      <c r="E2784" s="193" t="str">
        <f>IFERROR(VLOOKUP(D2784,Sort!B:C,2,0),"")</f>
        <v/>
      </c>
      <c r="F2784" s="194"/>
      <c r="G2784" s="195" t="str">
        <f t="shared" si="235"/>
        <v/>
      </c>
      <c r="H2784" s="243"/>
      <c r="I2784" s="197"/>
      <c r="J2784" s="243"/>
      <c r="K2784" s="197"/>
      <c r="L2784" s="198" t="str">
        <f t="shared" si="236"/>
        <v/>
      </c>
      <c r="M2784" s="199" t="str">
        <f t="shared" si="237"/>
        <v/>
      </c>
      <c r="N2784" s="200" t="str">
        <f t="shared" si="238"/>
        <v xml:space="preserve"> </v>
      </c>
      <c r="O2784" s="201"/>
      <c r="P2784" s="201"/>
      <c r="Q2784" s="202"/>
      <c r="R2784" s="202"/>
      <c r="S2784" s="202"/>
      <c r="T2784" s="193" t="str">
        <f>IFERROR(VLOOKUP(S2784,Sort!E:F,2,0),"")</f>
        <v/>
      </c>
      <c r="U2784" s="115" t="str">
        <f t="shared" si="239"/>
        <v/>
      </c>
      <c r="V2784" s="202" t="s">
        <v>422</v>
      </c>
      <c r="W2784" s="202"/>
      <c r="X2784" s="202"/>
      <c r="Y2784" s="202"/>
      <c r="Z2784" s="193"/>
      <c r="AA2784" s="193" t="s">
        <v>362</v>
      </c>
      <c r="AB2784" s="203"/>
      <c r="AC2784" s="204" t="str">
        <f t="shared" si="240"/>
        <v>CLOSE</v>
      </c>
      <c r="AD2784" s="47" t="str">
        <f t="array" ref="AD2784">IF(D2784="","",INDEX(HM_Unit!$D$1:$AE$1,MATCH(C2784,HM_Unit!$D$2:$AE$2,0)))</f>
        <v/>
      </c>
      <c r="AE2784" s="46"/>
      <c r="AF2784" s="46"/>
      <c r="AG2784" s="46"/>
      <c r="AH2784" s="46"/>
      <c r="AI2784" s="46"/>
      <c r="AJ2784" s="46"/>
      <c r="AK2784" s="46"/>
    </row>
    <row r="2785" spans="1:37" ht="12" customHeight="1">
      <c r="A2785" s="46" t="str">
        <f>IFERROR(VLOOKUP(D2785,Sort!B:D,3,0),"")</f>
        <v/>
      </c>
      <c r="B2785" s="190" t="str">
        <f t="shared" si="234"/>
        <v>0CLOSE</v>
      </c>
      <c r="C2785" s="196"/>
      <c r="D2785" s="193"/>
      <c r="E2785" s="193" t="str">
        <f>IFERROR(VLOOKUP(D2785,Sort!B:C,2,0),"")</f>
        <v/>
      </c>
      <c r="F2785" s="194"/>
      <c r="G2785" s="195" t="str">
        <f t="shared" si="235"/>
        <v/>
      </c>
      <c r="H2785" s="243"/>
      <c r="I2785" s="197"/>
      <c r="J2785" s="243"/>
      <c r="K2785" s="197"/>
      <c r="L2785" s="198" t="str">
        <f t="shared" si="236"/>
        <v/>
      </c>
      <c r="M2785" s="199" t="str">
        <f t="shared" si="237"/>
        <v/>
      </c>
      <c r="N2785" s="200" t="str">
        <f t="shared" si="238"/>
        <v xml:space="preserve"> </v>
      </c>
      <c r="O2785" s="201"/>
      <c r="P2785" s="201"/>
      <c r="Q2785" s="202"/>
      <c r="R2785" s="202"/>
      <c r="S2785" s="202"/>
      <c r="T2785" s="193" t="str">
        <f>IFERROR(VLOOKUP(S2785,Sort!E:F,2,0),"")</f>
        <v/>
      </c>
      <c r="U2785" s="115" t="str">
        <f t="shared" si="239"/>
        <v/>
      </c>
      <c r="V2785" s="202" t="s">
        <v>422</v>
      </c>
      <c r="W2785" s="202"/>
      <c r="X2785" s="202"/>
      <c r="Y2785" s="202"/>
      <c r="Z2785" s="193"/>
      <c r="AA2785" s="193" t="s">
        <v>362</v>
      </c>
      <c r="AB2785" s="203"/>
      <c r="AC2785" s="204" t="str">
        <f t="shared" si="240"/>
        <v>CLOSE</v>
      </c>
      <c r="AD2785" s="47" t="str">
        <f t="array" ref="AD2785">IF(D2785="","",INDEX(HM_Unit!$D$1:$AE$1,MATCH(C2785,HM_Unit!$D$2:$AE$2,0)))</f>
        <v/>
      </c>
      <c r="AE2785" s="46"/>
      <c r="AF2785" s="46"/>
      <c r="AG2785" s="46"/>
      <c r="AH2785" s="46"/>
      <c r="AI2785" s="46"/>
      <c r="AJ2785" s="46"/>
      <c r="AK2785" s="46"/>
    </row>
    <row r="2786" spans="1:37" ht="12" customHeight="1">
      <c r="A2786" s="46" t="str">
        <f>IFERROR(VLOOKUP(D2786,Sort!B:D,3,0),"")</f>
        <v/>
      </c>
      <c r="B2786" s="190" t="str">
        <f t="shared" si="234"/>
        <v>0CLOSE</v>
      </c>
      <c r="C2786" s="196"/>
      <c r="D2786" s="193"/>
      <c r="E2786" s="193" t="str">
        <f>IFERROR(VLOOKUP(D2786,Sort!B:C,2,0),"")</f>
        <v/>
      </c>
      <c r="F2786" s="194"/>
      <c r="G2786" s="195" t="str">
        <f t="shared" si="235"/>
        <v/>
      </c>
      <c r="H2786" s="243"/>
      <c r="I2786" s="197"/>
      <c r="J2786" s="243"/>
      <c r="K2786" s="197"/>
      <c r="L2786" s="198" t="str">
        <f t="shared" si="236"/>
        <v/>
      </c>
      <c r="M2786" s="199" t="str">
        <f t="shared" si="237"/>
        <v/>
      </c>
      <c r="N2786" s="200" t="str">
        <f t="shared" si="238"/>
        <v xml:space="preserve"> </v>
      </c>
      <c r="O2786" s="201"/>
      <c r="P2786" s="201"/>
      <c r="Q2786" s="202"/>
      <c r="R2786" s="202"/>
      <c r="S2786" s="202"/>
      <c r="T2786" s="193" t="str">
        <f>IFERROR(VLOOKUP(S2786,Sort!E:F,2,0),"")</f>
        <v/>
      </c>
      <c r="U2786" s="115" t="str">
        <f t="shared" si="239"/>
        <v/>
      </c>
      <c r="V2786" s="202" t="s">
        <v>422</v>
      </c>
      <c r="W2786" s="202"/>
      <c r="X2786" s="202"/>
      <c r="Y2786" s="202"/>
      <c r="Z2786" s="193"/>
      <c r="AA2786" s="193" t="s">
        <v>362</v>
      </c>
      <c r="AB2786" s="203"/>
      <c r="AC2786" s="204" t="str">
        <f t="shared" si="240"/>
        <v>CLOSE</v>
      </c>
      <c r="AD2786" s="47" t="str">
        <f t="array" ref="AD2786">IF(D2786="","",INDEX(HM_Unit!$D$1:$AE$1,MATCH(C2786,HM_Unit!$D$2:$AE$2,0)))</f>
        <v/>
      </c>
      <c r="AE2786" s="46"/>
      <c r="AF2786" s="46"/>
      <c r="AG2786" s="46"/>
      <c r="AH2786" s="46"/>
      <c r="AI2786" s="46"/>
      <c r="AJ2786" s="46"/>
      <c r="AK2786" s="46"/>
    </row>
    <row r="2787" spans="1:37" ht="12" customHeight="1">
      <c r="A2787" s="46" t="str">
        <f>IFERROR(VLOOKUP(D2787,Sort!B:D,3,0),"")</f>
        <v/>
      </c>
      <c r="B2787" s="190" t="str">
        <f t="shared" si="234"/>
        <v>0CLOSE</v>
      </c>
      <c r="C2787" s="196"/>
      <c r="D2787" s="193"/>
      <c r="E2787" s="193" t="str">
        <f>IFERROR(VLOOKUP(D2787,Sort!B:C,2,0),"")</f>
        <v/>
      </c>
      <c r="F2787" s="194"/>
      <c r="G2787" s="195" t="str">
        <f t="shared" si="235"/>
        <v/>
      </c>
      <c r="H2787" s="243"/>
      <c r="I2787" s="197"/>
      <c r="J2787" s="243"/>
      <c r="K2787" s="197"/>
      <c r="L2787" s="198" t="str">
        <f t="shared" si="236"/>
        <v/>
      </c>
      <c r="M2787" s="199" t="str">
        <f t="shared" si="237"/>
        <v/>
      </c>
      <c r="N2787" s="200" t="str">
        <f t="shared" si="238"/>
        <v xml:space="preserve"> </v>
      </c>
      <c r="O2787" s="201"/>
      <c r="P2787" s="201"/>
      <c r="Q2787" s="202"/>
      <c r="R2787" s="202"/>
      <c r="S2787" s="202"/>
      <c r="T2787" s="193" t="str">
        <f>IFERROR(VLOOKUP(S2787,Sort!E:F,2,0),"")</f>
        <v/>
      </c>
      <c r="U2787" s="115" t="str">
        <f t="shared" si="239"/>
        <v/>
      </c>
      <c r="V2787" s="202" t="s">
        <v>422</v>
      </c>
      <c r="W2787" s="202"/>
      <c r="X2787" s="202"/>
      <c r="Y2787" s="202"/>
      <c r="Z2787" s="193"/>
      <c r="AA2787" s="193" t="s">
        <v>362</v>
      </c>
      <c r="AB2787" s="203"/>
      <c r="AC2787" s="204" t="str">
        <f t="shared" si="240"/>
        <v>CLOSE</v>
      </c>
      <c r="AD2787" s="47" t="str">
        <f t="array" ref="AD2787">IF(D2787="","",INDEX(HM_Unit!$D$1:$AE$1,MATCH(C2787,HM_Unit!$D$2:$AE$2,0)))</f>
        <v/>
      </c>
      <c r="AE2787" s="46"/>
      <c r="AF2787" s="46"/>
      <c r="AG2787" s="46"/>
      <c r="AH2787" s="46"/>
      <c r="AI2787" s="46"/>
      <c r="AJ2787" s="46"/>
      <c r="AK2787" s="46"/>
    </row>
    <row r="2788" spans="1:37" ht="12" customHeight="1">
      <c r="A2788" s="46" t="str">
        <f>IFERROR(VLOOKUP(D2788,Sort!B:D,3,0),"")</f>
        <v/>
      </c>
      <c r="B2788" s="190" t="str">
        <f t="shared" si="234"/>
        <v>0CLOSE</v>
      </c>
      <c r="C2788" s="196"/>
      <c r="D2788" s="193"/>
      <c r="E2788" s="193" t="str">
        <f>IFERROR(VLOOKUP(D2788,Sort!B:C,2,0),"")</f>
        <v/>
      </c>
      <c r="F2788" s="194"/>
      <c r="G2788" s="195" t="str">
        <f t="shared" si="235"/>
        <v/>
      </c>
      <c r="H2788" s="243"/>
      <c r="I2788" s="197"/>
      <c r="J2788" s="243"/>
      <c r="K2788" s="197"/>
      <c r="L2788" s="198" t="str">
        <f t="shared" si="236"/>
        <v/>
      </c>
      <c r="M2788" s="199" t="str">
        <f t="shared" si="237"/>
        <v/>
      </c>
      <c r="N2788" s="200" t="str">
        <f t="shared" si="238"/>
        <v xml:space="preserve"> </v>
      </c>
      <c r="O2788" s="201"/>
      <c r="P2788" s="201"/>
      <c r="Q2788" s="202"/>
      <c r="R2788" s="202"/>
      <c r="S2788" s="202"/>
      <c r="T2788" s="193" t="str">
        <f>IFERROR(VLOOKUP(S2788,Sort!E:F,2,0),"")</f>
        <v/>
      </c>
      <c r="U2788" s="115" t="str">
        <f t="shared" si="239"/>
        <v/>
      </c>
      <c r="V2788" s="202" t="s">
        <v>422</v>
      </c>
      <c r="W2788" s="202"/>
      <c r="X2788" s="202"/>
      <c r="Y2788" s="202"/>
      <c r="Z2788" s="193"/>
      <c r="AA2788" s="193" t="s">
        <v>362</v>
      </c>
      <c r="AB2788" s="203"/>
      <c r="AC2788" s="204" t="str">
        <f t="shared" si="240"/>
        <v>CLOSE</v>
      </c>
      <c r="AD2788" s="47" t="str">
        <f t="array" ref="AD2788">IF(D2788="","",INDEX(HM_Unit!$D$1:$AE$1,MATCH(C2788,HM_Unit!$D$2:$AE$2,0)))</f>
        <v/>
      </c>
      <c r="AE2788" s="46"/>
      <c r="AF2788" s="46"/>
      <c r="AG2788" s="46"/>
      <c r="AH2788" s="46"/>
      <c r="AI2788" s="46"/>
      <c r="AJ2788" s="46"/>
      <c r="AK2788" s="46"/>
    </row>
    <row r="2789" spans="1:37" ht="12" customHeight="1">
      <c r="A2789" s="46" t="str">
        <f>IFERROR(VLOOKUP(D2789,Sort!B:D,3,0),"")</f>
        <v/>
      </c>
      <c r="B2789" s="190" t="str">
        <f t="shared" si="234"/>
        <v>0CLOSE</v>
      </c>
      <c r="C2789" s="196"/>
      <c r="D2789" s="193"/>
      <c r="E2789" s="193" t="str">
        <f>IFERROR(VLOOKUP(D2789,Sort!B:C,2,0),"")</f>
        <v/>
      </c>
      <c r="F2789" s="194"/>
      <c r="G2789" s="195" t="str">
        <f t="shared" si="235"/>
        <v/>
      </c>
      <c r="H2789" s="243"/>
      <c r="I2789" s="197"/>
      <c r="J2789" s="243"/>
      <c r="K2789" s="197"/>
      <c r="L2789" s="198" t="str">
        <f t="shared" si="236"/>
        <v/>
      </c>
      <c r="M2789" s="199" t="str">
        <f t="shared" si="237"/>
        <v/>
      </c>
      <c r="N2789" s="200" t="str">
        <f t="shared" si="238"/>
        <v xml:space="preserve"> </v>
      </c>
      <c r="O2789" s="201"/>
      <c r="P2789" s="201"/>
      <c r="Q2789" s="202"/>
      <c r="R2789" s="202"/>
      <c r="S2789" s="202"/>
      <c r="T2789" s="193" t="str">
        <f>IFERROR(VLOOKUP(S2789,Sort!E:F,2,0),"")</f>
        <v/>
      </c>
      <c r="U2789" s="115" t="str">
        <f t="shared" si="239"/>
        <v/>
      </c>
      <c r="V2789" s="202" t="s">
        <v>422</v>
      </c>
      <c r="W2789" s="202"/>
      <c r="X2789" s="202"/>
      <c r="Y2789" s="202"/>
      <c r="Z2789" s="193"/>
      <c r="AA2789" s="193" t="s">
        <v>362</v>
      </c>
      <c r="AB2789" s="203"/>
      <c r="AC2789" s="204" t="str">
        <f t="shared" si="240"/>
        <v>CLOSE</v>
      </c>
      <c r="AD2789" s="47" t="str">
        <f t="array" ref="AD2789">IF(D2789="","",INDEX(HM_Unit!$D$1:$AE$1,MATCH(C2789,HM_Unit!$D$2:$AE$2,0)))</f>
        <v/>
      </c>
      <c r="AE2789" s="46"/>
      <c r="AF2789" s="46"/>
      <c r="AG2789" s="46"/>
      <c r="AH2789" s="46"/>
      <c r="AI2789" s="46"/>
      <c r="AJ2789" s="46"/>
      <c r="AK2789" s="46"/>
    </row>
    <row r="2790" spans="1:37" ht="12" customHeight="1">
      <c r="A2790" s="46" t="str">
        <f>IFERROR(VLOOKUP(D2790,Sort!B:D,3,0),"")</f>
        <v/>
      </c>
      <c r="B2790" s="190" t="str">
        <f t="shared" si="234"/>
        <v>0CLOSE</v>
      </c>
      <c r="C2790" s="196"/>
      <c r="D2790" s="193"/>
      <c r="E2790" s="193" t="str">
        <f>IFERROR(VLOOKUP(D2790,Sort!B:C,2,0),"")</f>
        <v/>
      </c>
      <c r="F2790" s="194"/>
      <c r="G2790" s="195" t="str">
        <f t="shared" si="235"/>
        <v/>
      </c>
      <c r="H2790" s="243"/>
      <c r="I2790" s="197"/>
      <c r="J2790" s="243"/>
      <c r="K2790" s="197"/>
      <c r="L2790" s="198" t="str">
        <f t="shared" si="236"/>
        <v/>
      </c>
      <c r="M2790" s="199" t="str">
        <f t="shared" si="237"/>
        <v/>
      </c>
      <c r="N2790" s="200" t="str">
        <f t="shared" si="238"/>
        <v xml:space="preserve"> </v>
      </c>
      <c r="O2790" s="201"/>
      <c r="P2790" s="201"/>
      <c r="Q2790" s="202"/>
      <c r="R2790" s="202"/>
      <c r="S2790" s="202"/>
      <c r="T2790" s="193" t="str">
        <f>IFERROR(VLOOKUP(S2790,Sort!E:F,2,0),"")</f>
        <v/>
      </c>
      <c r="U2790" s="115" t="str">
        <f t="shared" si="239"/>
        <v/>
      </c>
      <c r="V2790" s="202" t="s">
        <v>422</v>
      </c>
      <c r="W2790" s="202"/>
      <c r="X2790" s="202"/>
      <c r="Y2790" s="202"/>
      <c r="Z2790" s="193"/>
      <c r="AA2790" s="193" t="s">
        <v>362</v>
      </c>
      <c r="AB2790" s="203"/>
      <c r="AC2790" s="204" t="str">
        <f t="shared" si="240"/>
        <v>CLOSE</v>
      </c>
      <c r="AD2790" s="47" t="str">
        <f t="array" ref="AD2790">IF(D2790="","",INDEX(HM_Unit!$D$1:$AE$1,MATCH(C2790,HM_Unit!$D$2:$AE$2,0)))</f>
        <v/>
      </c>
      <c r="AE2790" s="46"/>
      <c r="AF2790" s="46"/>
      <c r="AG2790" s="46"/>
      <c r="AH2790" s="46"/>
      <c r="AI2790" s="46"/>
      <c r="AJ2790" s="46"/>
      <c r="AK2790" s="46"/>
    </row>
    <row r="2791" spans="1:37" ht="12" customHeight="1">
      <c r="A2791" s="46" t="str">
        <f>IFERROR(VLOOKUP(D2791,Sort!B:D,3,0),"")</f>
        <v/>
      </c>
      <c r="B2791" s="190" t="str">
        <f t="shared" si="234"/>
        <v>0CLOSE</v>
      </c>
      <c r="C2791" s="196"/>
      <c r="D2791" s="193"/>
      <c r="E2791" s="193" t="str">
        <f>IFERROR(VLOOKUP(D2791,Sort!B:C,2,0),"")</f>
        <v/>
      </c>
      <c r="F2791" s="194"/>
      <c r="G2791" s="195" t="str">
        <f t="shared" si="235"/>
        <v/>
      </c>
      <c r="H2791" s="243"/>
      <c r="I2791" s="197"/>
      <c r="J2791" s="243"/>
      <c r="K2791" s="197"/>
      <c r="L2791" s="198" t="str">
        <f t="shared" si="236"/>
        <v/>
      </c>
      <c r="M2791" s="199" t="str">
        <f t="shared" si="237"/>
        <v/>
      </c>
      <c r="N2791" s="200" t="str">
        <f t="shared" si="238"/>
        <v xml:space="preserve"> </v>
      </c>
      <c r="O2791" s="201"/>
      <c r="P2791" s="201"/>
      <c r="Q2791" s="202"/>
      <c r="R2791" s="202"/>
      <c r="S2791" s="202"/>
      <c r="T2791" s="193" t="str">
        <f>IFERROR(VLOOKUP(S2791,Sort!E:F,2,0),"")</f>
        <v/>
      </c>
      <c r="U2791" s="115" t="str">
        <f t="shared" si="239"/>
        <v/>
      </c>
      <c r="V2791" s="202" t="s">
        <v>422</v>
      </c>
      <c r="W2791" s="202"/>
      <c r="X2791" s="202"/>
      <c r="Y2791" s="202"/>
      <c r="Z2791" s="193"/>
      <c r="AA2791" s="193" t="s">
        <v>362</v>
      </c>
      <c r="AB2791" s="203"/>
      <c r="AC2791" s="204" t="str">
        <f t="shared" si="240"/>
        <v>CLOSE</v>
      </c>
      <c r="AD2791" s="47" t="str">
        <f t="array" ref="AD2791">IF(D2791="","",INDEX(HM_Unit!$D$1:$AE$1,MATCH(C2791,HM_Unit!$D$2:$AE$2,0)))</f>
        <v/>
      </c>
      <c r="AE2791" s="46"/>
      <c r="AF2791" s="46"/>
      <c r="AG2791" s="46"/>
      <c r="AH2791" s="46"/>
      <c r="AI2791" s="46"/>
      <c r="AJ2791" s="46"/>
      <c r="AK2791" s="46"/>
    </row>
    <row r="2792" spans="1:37" ht="12" customHeight="1">
      <c r="A2792" s="46" t="str">
        <f>IFERROR(VLOOKUP(D2792,Sort!B:D,3,0),"")</f>
        <v/>
      </c>
      <c r="B2792" s="190" t="str">
        <f t="shared" si="234"/>
        <v>0CLOSE</v>
      </c>
      <c r="C2792" s="196"/>
      <c r="D2792" s="193"/>
      <c r="E2792" s="193" t="str">
        <f>IFERROR(VLOOKUP(D2792,Sort!B:C,2,0),"")</f>
        <v/>
      </c>
      <c r="F2792" s="194"/>
      <c r="G2792" s="195" t="str">
        <f t="shared" si="235"/>
        <v/>
      </c>
      <c r="H2792" s="243"/>
      <c r="I2792" s="197"/>
      <c r="J2792" s="243"/>
      <c r="K2792" s="197"/>
      <c r="L2792" s="198" t="str">
        <f t="shared" si="236"/>
        <v/>
      </c>
      <c r="M2792" s="199" t="str">
        <f t="shared" si="237"/>
        <v/>
      </c>
      <c r="N2792" s="200" t="str">
        <f t="shared" si="238"/>
        <v xml:space="preserve"> </v>
      </c>
      <c r="O2792" s="201"/>
      <c r="P2792" s="201"/>
      <c r="Q2792" s="202"/>
      <c r="R2792" s="202"/>
      <c r="S2792" s="202"/>
      <c r="T2792" s="193" t="str">
        <f>IFERROR(VLOOKUP(S2792,Sort!E:F,2,0),"")</f>
        <v/>
      </c>
      <c r="U2792" s="115" t="str">
        <f t="shared" si="239"/>
        <v/>
      </c>
      <c r="V2792" s="202" t="s">
        <v>422</v>
      </c>
      <c r="W2792" s="202"/>
      <c r="X2792" s="202"/>
      <c r="Y2792" s="202"/>
      <c r="Z2792" s="193"/>
      <c r="AA2792" s="193" t="s">
        <v>362</v>
      </c>
      <c r="AB2792" s="203"/>
      <c r="AC2792" s="204" t="str">
        <f t="shared" si="240"/>
        <v>CLOSE</v>
      </c>
      <c r="AD2792" s="47" t="str">
        <f t="array" ref="AD2792">IF(D2792="","",INDEX(HM_Unit!$D$1:$AE$1,MATCH(C2792,HM_Unit!$D$2:$AE$2,0)))</f>
        <v/>
      </c>
      <c r="AE2792" s="46"/>
      <c r="AF2792" s="46"/>
      <c r="AG2792" s="46"/>
      <c r="AH2792" s="46"/>
      <c r="AI2792" s="46"/>
      <c r="AJ2792" s="46"/>
      <c r="AK2792" s="46"/>
    </row>
    <row r="2793" spans="1:37" ht="12" customHeight="1">
      <c r="A2793" s="46" t="str">
        <f>IFERROR(VLOOKUP(D2793,Sort!B:D,3,0),"")</f>
        <v/>
      </c>
      <c r="B2793" s="190" t="str">
        <f t="shared" si="234"/>
        <v>0CLOSE</v>
      </c>
      <c r="C2793" s="196"/>
      <c r="D2793" s="193"/>
      <c r="E2793" s="193" t="str">
        <f>IFERROR(VLOOKUP(D2793,Sort!B:C,2,0),"")</f>
        <v/>
      </c>
      <c r="F2793" s="194"/>
      <c r="G2793" s="195" t="str">
        <f t="shared" si="235"/>
        <v/>
      </c>
      <c r="H2793" s="243"/>
      <c r="I2793" s="197"/>
      <c r="J2793" s="243"/>
      <c r="K2793" s="197"/>
      <c r="L2793" s="198" t="str">
        <f t="shared" si="236"/>
        <v/>
      </c>
      <c r="M2793" s="199" t="str">
        <f t="shared" si="237"/>
        <v/>
      </c>
      <c r="N2793" s="200" t="str">
        <f t="shared" si="238"/>
        <v xml:space="preserve"> </v>
      </c>
      <c r="O2793" s="201"/>
      <c r="P2793" s="201"/>
      <c r="Q2793" s="202"/>
      <c r="R2793" s="202"/>
      <c r="S2793" s="202"/>
      <c r="T2793" s="193" t="str">
        <f>IFERROR(VLOOKUP(S2793,Sort!E:F,2,0),"")</f>
        <v/>
      </c>
      <c r="U2793" s="115" t="str">
        <f t="shared" si="239"/>
        <v/>
      </c>
      <c r="V2793" s="202" t="s">
        <v>422</v>
      </c>
      <c r="W2793" s="202"/>
      <c r="X2793" s="202"/>
      <c r="Y2793" s="202"/>
      <c r="Z2793" s="193"/>
      <c r="AA2793" s="193" t="s">
        <v>362</v>
      </c>
      <c r="AB2793" s="203"/>
      <c r="AC2793" s="204" t="str">
        <f t="shared" si="240"/>
        <v>CLOSE</v>
      </c>
      <c r="AD2793" s="47" t="str">
        <f t="array" ref="AD2793">IF(D2793="","",INDEX(HM_Unit!$D$1:$AE$1,MATCH(C2793,HM_Unit!$D$2:$AE$2,0)))</f>
        <v/>
      </c>
      <c r="AE2793" s="46"/>
      <c r="AF2793" s="46"/>
      <c r="AG2793" s="46"/>
      <c r="AH2793" s="46"/>
      <c r="AI2793" s="46"/>
      <c r="AJ2793" s="46"/>
      <c r="AK2793" s="46"/>
    </row>
    <row r="2794" spans="1:37" ht="12" customHeight="1">
      <c r="A2794" s="46" t="str">
        <f>IFERROR(VLOOKUP(D2794,Sort!B:D,3,0),"")</f>
        <v/>
      </c>
      <c r="B2794" s="190" t="str">
        <f t="shared" si="234"/>
        <v>0CLOSE</v>
      </c>
      <c r="C2794" s="196"/>
      <c r="D2794" s="193"/>
      <c r="E2794" s="193" t="str">
        <f>IFERROR(VLOOKUP(D2794,Sort!B:C,2,0),"")</f>
        <v/>
      </c>
      <c r="F2794" s="194"/>
      <c r="G2794" s="195" t="str">
        <f t="shared" si="235"/>
        <v/>
      </c>
      <c r="H2794" s="243"/>
      <c r="I2794" s="197"/>
      <c r="J2794" s="243"/>
      <c r="K2794" s="197"/>
      <c r="L2794" s="198" t="str">
        <f t="shared" si="236"/>
        <v/>
      </c>
      <c r="M2794" s="199" t="str">
        <f t="shared" si="237"/>
        <v/>
      </c>
      <c r="N2794" s="200" t="str">
        <f t="shared" si="238"/>
        <v xml:space="preserve"> </v>
      </c>
      <c r="O2794" s="201"/>
      <c r="P2794" s="201"/>
      <c r="Q2794" s="202"/>
      <c r="R2794" s="202"/>
      <c r="S2794" s="202"/>
      <c r="T2794" s="193" t="str">
        <f>IFERROR(VLOOKUP(S2794,Sort!E:F,2,0),"")</f>
        <v/>
      </c>
      <c r="U2794" s="115" t="str">
        <f t="shared" si="239"/>
        <v/>
      </c>
      <c r="V2794" s="202" t="s">
        <v>422</v>
      </c>
      <c r="W2794" s="202"/>
      <c r="X2794" s="202"/>
      <c r="Y2794" s="202"/>
      <c r="Z2794" s="193"/>
      <c r="AA2794" s="193" t="s">
        <v>362</v>
      </c>
      <c r="AB2794" s="203"/>
      <c r="AC2794" s="204" t="str">
        <f t="shared" si="240"/>
        <v>CLOSE</v>
      </c>
      <c r="AD2794" s="47" t="str">
        <f t="array" ref="AD2794">IF(D2794="","",INDEX(HM_Unit!$D$1:$AE$1,MATCH(C2794,HM_Unit!$D$2:$AE$2,0)))</f>
        <v/>
      </c>
      <c r="AE2794" s="46"/>
      <c r="AF2794" s="46"/>
      <c r="AG2794" s="46"/>
      <c r="AH2794" s="46"/>
      <c r="AI2794" s="46"/>
      <c r="AJ2794" s="46"/>
      <c r="AK2794" s="46"/>
    </row>
    <row r="2795" spans="1:37" ht="12" customHeight="1">
      <c r="A2795" s="46" t="str">
        <f>IFERROR(VLOOKUP(D2795,Sort!B:D,3,0),"")</f>
        <v/>
      </c>
      <c r="B2795" s="190" t="str">
        <f t="shared" si="234"/>
        <v>0CLOSE</v>
      </c>
      <c r="C2795" s="196"/>
      <c r="D2795" s="193"/>
      <c r="E2795" s="193" t="str">
        <f>IFERROR(VLOOKUP(D2795,Sort!B:C,2,0),"")</f>
        <v/>
      </c>
      <c r="F2795" s="194"/>
      <c r="G2795" s="195" t="str">
        <f t="shared" si="235"/>
        <v/>
      </c>
      <c r="H2795" s="243"/>
      <c r="I2795" s="197"/>
      <c r="J2795" s="243"/>
      <c r="K2795" s="197"/>
      <c r="L2795" s="198" t="str">
        <f t="shared" si="236"/>
        <v/>
      </c>
      <c r="M2795" s="199" t="str">
        <f t="shared" si="237"/>
        <v/>
      </c>
      <c r="N2795" s="200" t="str">
        <f t="shared" si="238"/>
        <v xml:space="preserve"> </v>
      </c>
      <c r="O2795" s="201"/>
      <c r="P2795" s="201"/>
      <c r="Q2795" s="202"/>
      <c r="R2795" s="202"/>
      <c r="S2795" s="202"/>
      <c r="T2795" s="193" t="str">
        <f>IFERROR(VLOOKUP(S2795,Sort!E:F,2,0),"")</f>
        <v/>
      </c>
      <c r="U2795" s="115" t="str">
        <f t="shared" si="239"/>
        <v/>
      </c>
      <c r="V2795" s="202" t="s">
        <v>422</v>
      </c>
      <c r="W2795" s="202"/>
      <c r="X2795" s="202"/>
      <c r="Y2795" s="202"/>
      <c r="Z2795" s="193"/>
      <c r="AA2795" s="193" t="s">
        <v>362</v>
      </c>
      <c r="AB2795" s="203"/>
      <c r="AC2795" s="204" t="str">
        <f t="shared" si="240"/>
        <v>CLOSE</v>
      </c>
      <c r="AD2795" s="47" t="str">
        <f t="array" ref="AD2795">IF(D2795="","",INDEX(HM_Unit!$D$1:$AE$1,MATCH(C2795,HM_Unit!$D$2:$AE$2,0)))</f>
        <v/>
      </c>
      <c r="AE2795" s="46"/>
      <c r="AF2795" s="46"/>
      <c r="AG2795" s="46"/>
      <c r="AH2795" s="46"/>
      <c r="AI2795" s="46"/>
      <c r="AJ2795" s="46"/>
      <c r="AK2795" s="46"/>
    </row>
    <row r="2796" spans="1:37" ht="12" customHeight="1">
      <c r="A2796" s="46" t="str">
        <f>IFERROR(VLOOKUP(D2796,Sort!B:D,3,0),"")</f>
        <v/>
      </c>
      <c r="B2796" s="190" t="str">
        <f t="shared" si="234"/>
        <v>0CLOSE</v>
      </c>
      <c r="C2796" s="196"/>
      <c r="D2796" s="193"/>
      <c r="E2796" s="193" t="str">
        <f>IFERROR(VLOOKUP(D2796,Sort!B:C,2,0),"")</f>
        <v/>
      </c>
      <c r="F2796" s="194"/>
      <c r="G2796" s="195" t="str">
        <f t="shared" si="235"/>
        <v/>
      </c>
      <c r="H2796" s="243"/>
      <c r="I2796" s="197"/>
      <c r="J2796" s="243"/>
      <c r="K2796" s="197"/>
      <c r="L2796" s="198" t="str">
        <f t="shared" si="236"/>
        <v/>
      </c>
      <c r="M2796" s="199" t="str">
        <f t="shared" si="237"/>
        <v/>
      </c>
      <c r="N2796" s="200" t="str">
        <f t="shared" si="238"/>
        <v xml:space="preserve"> </v>
      </c>
      <c r="O2796" s="201"/>
      <c r="P2796" s="201"/>
      <c r="Q2796" s="202"/>
      <c r="R2796" s="202"/>
      <c r="S2796" s="202"/>
      <c r="T2796" s="193" t="str">
        <f>IFERROR(VLOOKUP(S2796,Sort!E:F,2,0),"")</f>
        <v/>
      </c>
      <c r="U2796" s="115" t="str">
        <f t="shared" si="239"/>
        <v/>
      </c>
      <c r="V2796" s="202" t="s">
        <v>422</v>
      </c>
      <c r="W2796" s="202"/>
      <c r="X2796" s="202"/>
      <c r="Y2796" s="202"/>
      <c r="Z2796" s="193"/>
      <c r="AA2796" s="193" t="s">
        <v>362</v>
      </c>
      <c r="AB2796" s="203"/>
      <c r="AC2796" s="204" t="str">
        <f t="shared" si="240"/>
        <v>CLOSE</v>
      </c>
      <c r="AD2796" s="47" t="str">
        <f t="array" ref="AD2796">IF(D2796="","",INDEX(HM_Unit!$D$1:$AE$1,MATCH(C2796,HM_Unit!$D$2:$AE$2,0)))</f>
        <v/>
      </c>
      <c r="AE2796" s="46"/>
      <c r="AF2796" s="46"/>
      <c r="AG2796" s="46"/>
      <c r="AH2796" s="46"/>
      <c r="AI2796" s="46"/>
      <c r="AJ2796" s="46"/>
      <c r="AK2796" s="46"/>
    </row>
    <row r="2797" spans="1:37" ht="12" customHeight="1">
      <c r="A2797" s="46" t="str">
        <f>IFERROR(VLOOKUP(D2797,Sort!B:D,3,0),"")</f>
        <v/>
      </c>
      <c r="B2797" s="190" t="str">
        <f t="shared" si="234"/>
        <v>0CLOSE</v>
      </c>
      <c r="C2797" s="196"/>
      <c r="D2797" s="193"/>
      <c r="E2797" s="193" t="str">
        <f>IFERROR(VLOOKUP(D2797,Sort!B:C,2,0),"")</f>
        <v/>
      </c>
      <c r="F2797" s="194"/>
      <c r="G2797" s="195" t="str">
        <f t="shared" si="235"/>
        <v/>
      </c>
      <c r="H2797" s="243"/>
      <c r="I2797" s="197"/>
      <c r="J2797" s="243"/>
      <c r="K2797" s="197"/>
      <c r="L2797" s="198" t="str">
        <f t="shared" si="236"/>
        <v/>
      </c>
      <c r="M2797" s="199" t="str">
        <f t="shared" si="237"/>
        <v/>
      </c>
      <c r="N2797" s="200" t="str">
        <f t="shared" si="238"/>
        <v xml:space="preserve"> </v>
      </c>
      <c r="O2797" s="201"/>
      <c r="P2797" s="201"/>
      <c r="Q2797" s="202"/>
      <c r="R2797" s="202"/>
      <c r="S2797" s="202"/>
      <c r="T2797" s="193" t="str">
        <f>IFERROR(VLOOKUP(S2797,Sort!E:F,2,0),"")</f>
        <v/>
      </c>
      <c r="U2797" s="115" t="str">
        <f t="shared" si="239"/>
        <v/>
      </c>
      <c r="V2797" s="202" t="s">
        <v>422</v>
      </c>
      <c r="W2797" s="202"/>
      <c r="X2797" s="202"/>
      <c r="Y2797" s="202"/>
      <c r="Z2797" s="193"/>
      <c r="AA2797" s="193" t="s">
        <v>362</v>
      </c>
      <c r="AB2797" s="203"/>
      <c r="AC2797" s="204" t="str">
        <f t="shared" si="240"/>
        <v>CLOSE</v>
      </c>
      <c r="AD2797" s="47" t="str">
        <f t="array" ref="AD2797">IF(D2797="","",INDEX(HM_Unit!$D$1:$AE$1,MATCH(C2797,HM_Unit!$D$2:$AE$2,0)))</f>
        <v/>
      </c>
      <c r="AE2797" s="46"/>
      <c r="AF2797" s="46"/>
      <c r="AG2797" s="46"/>
      <c r="AH2797" s="46"/>
      <c r="AI2797" s="46"/>
      <c r="AJ2797" s="46"/>
      <c r="AK2797" s="46"/>
    </row>
    <row r="2798" spans="1:37" ht="12" customHeight="1">
      <c r="A2798" s="46" t="str">
        <f>IFERROR(VLOOKUP(D2798,Sort!B:D,3,0),"")</f>
        <v/>
      </c>
      <c r="B2798" s="190" t="str">
        <f t="shared" si="234"/>
        <v>0CLOSE</v>
      </c>
      <c r="C2798" s="196"/>
      <c r="D2798" s="193"/>
      <c r="E2798" s="193" t="str">
        <f>IFERROR(VLOOKUP(D2798,Sort!B:C,2,0),"")</f>
        <v/>
      </c>
      <c r="F2798" s="194"/>
      <c r="G2798" s="195" t="str">
        <f t="shared" si="235"/>
        <v/>
      </c>
      <c r="H2798" s="243"/>
      <c r="I2798" s="197"/>
      <c r="J2798" s="243"/>
      <c r="K2798" s="197"/>
      <c r="L2798" s="198" t="str">
        <f t="shared" si="236"/>
        <v/>
      </c>
      <c r="M2798" s="199" t="str">
        <f t="shared" si="237"/>
        <v/>
      </c>
      <c r="N2798" s="200" t="str">
        <f t="shared" si="238"/>
        <v xml:space="preserve"> </v>
      </c>
      <c r="O2798" s="201"/>
      <c r="P2798" s="201"/>
      <c r="Q2798" s="202"/>
      <c r="R2798" s="202"/>
      <c r="S2798" s="202"/>
      <c r="T2798" s="193" t="str">
        <f>IFERROR(VLOOKUP(S2798,Sort!E:F,2,0),"")</f>
        <v/>
      </c>
      <c r="U2798" s="115" t="str">
        <f t="shared" si="239"/>
        <v/>
      </c>
      <c r="V2798" s="202" t="s">
        <v>422</v>
      </c>
      <c r="W2798" s="202"/>
      <c r="X2798" s="202"/>
      <c r="Y2798" s="202"/>
      <c r="Z2798" s="193"/>
      <c r="AA2798" s="193" t="s">
        <v>362</v>
      </c>
      <c r="AB2798" s="203"/>
      <c r="AC2798" s="204" t="str">
        <f t="shared" si="240"/>
        <v>CLOSE</v>
      </c>
      <c r="AD2798" s="47" t="str">
        <f t="array" ref="AD2798">IF(D2798="","",INDEX(HM_Unit!$D$1:$AE$1,MATCH(C2798,HM_Unit!$D$2:$AE$2,0)))</f>
        <v/>
      </c>
      <c r="AE2798" s="46"/>
      <c r="AF2798" s="46"/>
      <c r="AG2798" s="46"/>
      <c r="AH2798" s="46"/>
      <c r="AI2798" s="46"/>
      <c r="AJ2798" s="46"/>
      <c r="AK2798" s="46"/>
    </row>
    <row r="2799" spans="1:37" ht="12" customHeight="1">
      <c r="A2799" s="46" t="str">
        <f>IFERROR(VLOOKUP(D2799,Sort!B:D,3,0),"")</f>
        <v/>
      </c>
      <c r="B2799" s="190" t="str">
        <f t="shared" si="234"/>
        <v>0CLOSE</v>
      </c>
      <c r="C2799" s="196"/>
      <c r="D2799" s="193"/>
      <c r="E2799" s="193" t="str">
        <f>IFERROR(VLOOKUP(D2799,Sort!B:C,2,0),"")</f>
        <v/>
      </c>
      <c r="F2799" s="194"/>
      <c r="G2799" s="195" t="str">
        <f t="shared" si="235"/>
        <v/>
      </c>
      <c r="H2799" s="243"/>
      <c r="I2799" s="197"/>
      <c r="J2799" s="243"/>
      <c r="K2799" s="197"/>
      <c r="L2799" s="198" t="str">
        <f t="shared" si="236"/>
        <v/>
      </c>
      <c r="M2799" s="199" t="str">
        <f t="shared" si="237"/>
        <v/>
      </c>
      <c r="N2799" s="200" t="str">
        <f t="shared" si="238"/>
        <v xml:space="preserve"> </v>
      </c>
      <c r="O2799" s="201"/>
      <c r="P2799" s="201"/>
      <c r="Q2799" s="202"/>
      <c r="R2799" s="202"/>
      <c r="S2799" s="202"/>
      <c r="T2799" s="193" t="str">
        <f>IFERROR(VLOOKUP(S2799,Sort!E:F,2,0),"")</f>
        <v/>
      </c>
      <c r="U2799" s="115" t="str">
        <f t="shared" si="239"/>
        <v/>
      </c>
      <c r="V2799" s="202" t="s">
        <v>422</v>
      </c>
      <c r="W2799" s="202"/>
      <c r="X2799" s="202"/>
      <c r="Y2799" s="202"/>
      <c r="Z2799" s="193"/>
      <c r="AA2799" s="193" t="s">
        <v>362</v>
      </c>
      <c r="AB2799" s="203"/>
      <c r="AC2799" s="204" t="str">
        <f t="shared" si="240"/>
        <v>CLOSE</v>
      </c>
      <c r="AD2799" s="47" t="str">
        <f t="array" ref="AD2799">IF(D2799="","",INDEX(HM_Unit!$D$1:$AE$1,MATCH(C2799,HM_Unit!$D$2:$AE$2,0)))</f>
        <v/>
      </c>
      <c r="AE2799" s="46"/>
      <c r="AF2799" s="46"/>
      <c r="AG2799" s="46"/>
      <c r="AH2799" s="46"/>
      <c r="AI2799" s="46"/>
      <c r="AJ2799" s="46"/>
      <c r="AK2799" s="46"/>
    </row>
    <row r="2800" spans="1:37" ht="12" customHeight="1">
      <c r="A2800" s="46" t="str">
        <f>IFERROR(VLOOKUP(D2800,Sort!B:D,3,0),"")</f>
        <v/>
      </c>
      <c r="B2800" s="190" t="str">
        <f t="shared" si="234"/>
        <v>0CLOSE</v>
      </c>
      <c r="C2800" s="196"/>
      <c r="D2800" s="193"/>
      <c r="E2800" s="193" t="str">
        <f>IFERROR(VLOOKUP(D2800,Sort!B:C,2,0),"")</f>
        <v/>
      </c>
      <c r="F2800" s="194"/>
      <c r="G2800" s="195" t="str">
        <f t="shared" si="235"/>
        <v/>
      </c>
      <c r="H2800" s="243"/>
      <c r="I2800" s="197"/>
      <c r="J2800" s="243"/>
      <c r="K2800" s="197"/>
      <c r="L2800" s="198" t="str">
        <f t="shared" si="236"/>
        <v/>
      </c>
      <c r="M2800" s="199" t="str">
        <f t="shared" si="237"/>
        <v/>
      </c>
      <c r="N2800" s="200" t="str">
        <f t="shared" si="238"/>
        <v xml:space="preserve"> </v>
      </c>
      <c r="O2800" s="201"/>
      <c r="P2800" s="201"/>
      <c r="Q2800" s="202"/>
      <c r="R2800" s="202"/>
      <c r="S2800" s="202"/>
      <c r="T2800" s="193" t="str">
        <f>IFERROR(VLOOKUP(S2800,Sort!E:F,2,0),"")</f>
        <v/>
      </c>
      <c r="U2800" s="115" t="str">
        <f t="shared" si="239"/>
        <v/>
      </c>
      <c r="V2800" s="202" t="s">
        <v>422</v>
      </c>
      <c r="W2800" s="202"/>
      <c r="X2800" s="202"/>
      <c r="Y2800" s="202"/>
      <c r="Z2800" s="193"/>
      <c r="AA2800" s="193" t="s">
        <v>362</v>
      </c>
      <c r="AB2800" s="203"/>
      <c r="AC2800" s="204" t="str">
        <f t="shared" si="240"/>
        <v>CLOSE</v>
      </c>
      <c r="AD2800" s="47" t="str">
        <f t="array" ref="AD2800">IF(D2800="","",INDEX(HM_Unit!$D$1:$AE$1,MATCH(C2800,HM_Unit!$D$2:$AE$2,0)))</f>
        <v/>
      </c>
      <c r="AE2800" s="46"/>
      <c r="AF2800" s="46"/>
      <c r="AG2800" s="46"/>
      <c r="AH2800" s="46"/>
      <c r="AI2800" s="46"/>
      <c r="AJ2800" s="46"/>
      <c r="AK2800" s="46"/>
    </row>
    <row r="2801" spans="1:37" ht="12" customHeight="1">
      <c r="A2801" s="46" t="str">
        <f>IFERROR(VLOOKUP(D2801,Sort!B:D,3,0),"")</f>
        <v/>
      </c>
      <c r="B2801" s="190" t="str">
        <f t="shared" si="234"/>
        <v>0CLOSE</v>
      </c>
      <c r="C2801" s="196"/>
      <c r="D2801" s="193"/>
      <c r="E2801" s="193" t="str">
        <f>IFERROR(VLOOKUP(D2801,Sort!B:C,2,0),"")</f>
        <v/>
      </c>
      <c r="F2801" s="194"/>
      <c r="G2801" s="195" t="str">
        <f t="shared" si="235"/>
        <v/>
      </c>
      <c r="H2801" s="243"/>
      <c r="I2801" s="197"/>
      <c r="J2801" s="243"/>
      <c r="K2801" s="197"/>
      <c r="L2801" s="198" t="str">
        <f t="shared" si="236"/>
        <v/>
      </c>
      <c r="M2801" s="199" t="str">
        <f t="shared" si="237"/>
        <v/>
      </c>
      <c r="N2801" s="200" t="str">
        <f t="shared" si="238"/>
        <v xml:space="preserve"> </v>
      </c>
      <c r="O2801" s="201"/>
      <c r="P2801" s="201"/>
      <c r="Q2801" s="202"/>
      <c r="R2801" s="202"/>
      <c r="S2801" s="202"/>
      <c r="T2801" s="193" t="str">
        <f>IFERROR(VLOOKUP(S2801,Sort!E:F,2,0),"")</f>
        <v/>
      </c>
      <c r="U2801" s="115" t="str">
        <f t="shared" si="239"/>
        <v/>
      </c>
      <c r="V2801" s="202" t="s">
        <v>422</v>
      </c>
      <c r="W2801" s="202"/>
      <c r="X2801" s="202"/>
      <c r="Y2801" s="202"/>
      <c r="Z2801" s="193"/>
      <c r="AA2801" s="193" t="s">
        <v>362</v>
      </c>
      <c r="AB2801" s="203"/>
      <c r="AC2801" s="204" t="str">
        <f t="shared" si="240"/>
        <v>CLOSE</v>
      </c>
      <c r="AD2801" s="47" t="str">
        <f t="array" ref="AD2801">IF(D2801="","",INDEX(HM_Unit!$D$1:$AE$1,MATCH(C2801,HM_Unit!$D$2:$AE$2,0)))</f>
        <v/>
      </c>
      <c r="AE2801" s="46"/>
      <c r="AF2801" s="46"/>
      <c r="AG2801" s="46"/>
      <c r="AH2801" s="46"/>
      <c r="AI2801" s="46"/>
      <c r="AJ2801" s="46"/>
      <c r="AK2801" s="46"/>
    </row>
    <row r="2802" spans="1:37" ht="12" customHeight="1">
      <c r="A2802" s="46" t="str">
        <f>IFERROR(VLOOKUP(D2802,Sort!B:D,3,0),"")</f>
        <v/>
      </c>
      <c r="B2802" s="190" t="str">
        <f t="shared" si="234"/>
        <v>0CLOSE</v>
      </c>
      <c r="C2802" s="196"/>
      <c r="D2802" s="193"/>
      <c r="E2802" s="193" t="str">
        <f>IFERROR(VLOOKUP(D2802,Sort!B:C,2,0),"")</f>
        <v/>
      </c>
      <c r="F2802" s="194"/>
      <c r="G2802" s="195" t="str">
        <f t="shared" si="235"/>
        <v/>
      </c>
      <c r="H2802" s="243"/>
      <c r="I2802" s="197"/>
      <c r="J2802" s="243"/>
      <c r="K2802" s="197"/>
      <c r="L2802" s="198" t="str">
        <f t="shared" si="236"/>
        <v/>
      </c>
      <c r="M2802" s="199" t="str">
        <f t="shared" si="237"/>
        <v/>
      </c>
      <c r="N2802" s="200" t="str">
        <f t="shared" si="238"/>
        <v xml:space="preserve"> </v>
      </c>
      <c r="O2802" s="201"/>
      <c r="P2802" s="201"/>
      <c r="Q2802" s="202"/>
      <c r="R2802" s="202"/>
      <c r="S2802" s="202"/>
      <c r="T2802" s="193" t="str">
        <f>IFERROR(VLOOKUP(S2802,Sort!E:F,2,0),"")</f>
        <v/>
      </c>
      <c r="U2802" s="115" t="str">
        <f t="shared" si="239"/>
        <v/>
      </c>
      <c r="V2802" s="202" t="s">
        <v>422</v>
      </c>
      <c r="W2802" s="202"/>
      <c r="X2802" s="202"/>
      <c r="Y2802" s="202"/>
      <c r="Z2802" s="193"/>
      <c r="AA2802" s="193" t="s">
        <v>362</v>
      </c>
      <c r="AB2802" s="203"/>
      <c r="AC2802" s="204" t="str">
        <f t="shared" si="240"/>
        <v>CLOSE</v>
      </c>
      <c r="AD2802" s="47" t="str">
        <f t="array" ref="AD2802">IF(D2802="","",INDEX(HM_Unit!$D$1:$AE$1,MATCH(C2802,HM_Unit!$D$2:$AE$2,0)))</f>
        <v/>
      </c>
      <c r="AE2802" s="46"/>
      <c r="AF2802" s="46"/>
      <c r="AG2802" s="46"/>
      <c r="AH2802" s="46"/>
      <c r="AI2802" s="46"/>
      <c r="AJ2802" s="46"/>
      <c r="AK2802" s="46"/>
    </row>
    <row r="2803" spans="1:37" ht="12" customHeight="1">
      <c r="A2803" s="46" t="str">
        <f>IFERROR(VLOOKUP(D2803,Sort!B:D,3,0),"")</f>
        <v/>
      </c>
      <c r="B2803" s="190" t="str">
        <f t="shared" si="234"/>
        <v>0CLOSE</v>
      </c>
      <c r="C2803" s="196"/>
      <c r="D2803" s="193"/>
      <c r="E2803" s="193" t="str">
        <f>IFERROR(VLOOKUP(D2803,Sort!B:C,2,0),"")</f>
        <v/>
      </c>
      <c r="F2803" s="194"/>
      <c r="G2803" s="195" t="str">
        <f t="shared" si="235"/>
        <v/>
      </c>
      <c r="H2803" s="243"/>
      <c r="I2803" s="197"/>
      <c r="J2803" s="243"/>
      <c r="K2803" s="197"/>
      <c r="L2803" s="198" t="str">
        <f t="shared" si="236"/>
        <v/>
      </c>
      <c r="M2803" s="199" t="str">
        <f t="shared" si="237"/>
        <v/>
      </c>
      <c r="N2803" s="200" t="str">
        <f t="shared" si="238"/>
        <v xml:space="preserve"> </v>
      </c>
      <c r="O2803" s="201"/>
      <c r="P2803" s="201"/>
      <c r="Q2803" s="202"/>
      <c r="R2803" s="202"/>
      <c r="S2803" s="202"/>
      <c r="T2803" s="193" t="str">
        <f>IFERROR(VLOOKUP(S2803,Sort!E:F,2,0),"")</f>
        <v/>
      </c>
      <c r="U2803" s="115" t="str">
        <f t="shared" si="239"/>
        <v/>
      </c>
      <c r="V2803" s="202" t="s">
        <v>422</v>
      </c>
      <c r="W2803" s="202"/>
      <c r="X2803" s="202"/>
      <c r="Y2803" s="202"/>
      <c r="Z2803" s="193"/>
      <c r="AA2803" s="193" t="s">
        <v>362</v>
      </c>
      <c r="AB2803" s="203"/>
      <c r="AC2803" s="204" t="str">
        <f t="shared" si="240"/>
        <v>CLOSE</v>
      </c>
      <c r="AD2803" s="47" t="str">
        <f t="array" ref="AD2803">IF(D2803="","",INDEX(HM_Unit!$D$1:$AE$1,MATCH(C2803,HM_Unit!$D$2:$AE$2,0)))</f>
        <v/>
      </c>
      <c r="AE2803" s="46"/>
      <c r="AF2803" s="46"/>
      <c r="AG2803" s="46"/>
      <c r="AH2803" s="46"/>
      <c r="AI2803" s="46"/>
      <c r="AJ2803" s="46"/>
      <c r="AK2803" s="46"/>
    </row>
    <row r="2804" spans="1:37" ht="12" customHeight="1">
      <c r="A2804" s="46" t="str">
        <f>IFERROR(VLOOKUP(D2804,Sort!B:D,3,0),"")</f>
        <v/>
      </c>
      <c r="B2804" s="190" t="str">
        <f t="shared" si="234"/>
        <v>0CLOSE</v>
      </c>
      <c r="C2804" s="196"/>
      <c r="D2804" s="193"/>
      <c r="E2804" s="193" t="str">
        <f>IFERROR(VLOOKUP(D2804,Sort!B:C,2,0),"")</f>
        <v/>
      </c>
      <c r="F2804" s="194"/>
      <c r="G2804" s="195" t="str">
        <f t="shared" si="235"/>
        <v/>
      </c>
      <c r="H2804" s="243"/>
      <c r="I2804" s="197"/>
      <c r="J2804" s="243"/>
      <c r="K2804" s="197"/>
      <c r="L2804" s="198" t="str">
        <f t="shared" si="236"/>
        <v/>
      </c>
      <c r="M2804" s="199" t="str">
        <f t="shared" si="237"/>
        <v/>
      </c>
      <c r="N2804" s="200" t="str">
        <f t="shared" si="238"/>
        <v xml:space="preserve"> </v>
      </c>
      <c r="O2804" s="201"/>
      <c r="P2804" s="201"/>
      <c r="Q2804" s="202"/>
      <c r="R2804" s="202"/>
      <c r="S2804" s="202"/>
      <c r="T2804" s="193" t="str">
        <f>IFERROR(VLOOKUP(S2804,Sort!E:F,2,0),"")</f>
        <v/>
      </c>
      <c r="U2804" s="115" t="str">
        <f t="shared" si="239"/>
        <v/>
      </c>
      <c r="V2804" s="202" t="s">
        <v>422</v>
      </c>
      <c r="W2804" s="202"/>
      <c r="X2804" s="202"/>
      <c r="Y2804" s="202"/>
      <c r="Z2804" s="193"/>
      <c r="AA2804" s="193" t="s">
        <v>362</v>
      </c>
      <c r="AB2804" s="203"/>
      <c r="AC2804" s="204" t="str">
        <f t="shared" si="240"/>
        <v>CLOSE</v>
      </c>
      <c r="AD2804" s="47" t="str">
        <f t="array" ref="AD2804">IF(D2804="","",INDEX(HM_Unit!$D$1:$AE$1,MATCH(C2804,HM_Unit!$D$2:$AE$2,0)))</f>
        <v/>
      </c>
      <c r="AE2804" s="46"/>
      <c r="AF2804" s="46"/>
      <c r="AG2804" s="46"/>
      <c r="AH2804" s="46"/>
      <c r="AI2804" s="46"/>
      <c r="AJ2804" s="46"/>
      <c r="AK2804" s="46"/>
    </row>
    <row r="2805" spans="1:37" ht="12" customHeight="1">
      <c r="A2805" s="46" t="str">
        <f>IFERROR(VLOOKUP(D2805,Sort!B:D,3,0),"")</f>
        <v/>
      </c>
      <c r="B2805" s="190" t="str">
        <f t="shared" si="234"/>
        <v>0CLOSE</v>
      </c>
      <c r="C2805" s="196"/>
      <c r="D2805" s="193"/>
      <c r="E2805" s="193" t="str">
        <f>IFERROR(VLOOKUP(D2805,Sort!B:C,2,0),"")</f>
        <v/>
      </c>
      <c r="F2805" s="194"/>
      <c r="G2805" s="195" t="str">
        <f t="shared" si="235"/>
        <v/>
      </c>
      <c r="H2805" s="243"/>
      <c r="I2805" s="197"/>
      <c r="J2805" s="243"/>
      <c r="K2805" s="197"/>
      <c r="L2805" s="198" t="str">
        <f t="shared" si="236"/>
        <v/>
      </c>
      <c r="M2805" s="199" t="str">
        <f t="shared" si="237"/>
        <v/>
      </c>
      <c r="N2805" s="200" t="str">
        <f t="shared" si="238"/>
        <v xml:space="preserve"> </v>
      </c>
      <c r="O2805" s="201"/>
      <c r="P2805" s="201"/>
      <c r="Q2805" s="202"/>
      <c r="R2805" s="202"/>
      <c r="S2805" s="202"/>
      <c r="T2805" s="193" t="str">
        <f>IFERROR(VLOOKUP(S2805,Sort!E:F,2,0),"")</f>
        <v/>
      </c>
      <c r="U2805" s="115" t="str">
        <f t="shared" si="239"/>
        <v/>
      </c>
      <c r="V2805" s="202" t="s">
        <v>422</v>
      </c>
      <c r="W2805" s="202"/>
      <c r="X2805" s="202"/>
      <c r="Y2805" s="202"/>
      <c r="Z2805" s="193"/>
      <c r="AA2805" s="193" t="s">
        <v>362</v>
      </c>
      <c r="AB2805" s="203"/>
      <c r="AC2805" s="204" t="str">
        <f t="shared" si="240"/>
        <v>CLOSE</v>
      </c>
      <c r="AD2805" s="47" t="str">
        <f t="array" ref="AD2805">IF(D2805="","",INDEX(HM_Unit!$D$1:$AE$1,MATCH(C2805,HM_Unit!$D$2:$AE$2,0)))</f>
        <v/>
      </c>
      <c r="AE2805" s="46"/>
      <c r="AF2805" s="46"/>
      <c r="AG2805" s="46"/>
      <c r="AH2805" s="46"/>
      <c r="AI2805" s="46"/>
      <c r="AJ2805" s="46"/>
      <c r="AK2805" s="46"/>
    </row>
    <row r="2806" spans="1:37" ht="12" customHeight="1">
      <c r="A2806" s="46" t="str">
        <f>IFERROR(VLOOKUP(D2806,Sort!B:D,3,0),"")</f>
        <v/>
      </c>
      <c r="B2806" s="190" t="str">
        <f t="shared" si="234"/>
        <v>0CLOSE</v>
      </c>
      <c r="C2806" s="196"/>
      <c r="D2806" s="193"/>
      <c r="E2806" s="193" t="str">
        <f>IFERROR(VLOOKUP(D2806,Sort!B:C,2,0),"")</f>
        <v/>
      </c>
      <c r="F2806" s="194"/>
      <c r="G2806" s="195" t="str">
        <f t="shared" si="235"/>
        <v/>
      </c>
      <c r="H2806" s="243"/>
      <c r="I2806" s="197"/>
      <c r="J2806" s="243"/>
      <c r="K2806" s="197"/>
      <c r="L2806" s="198" t="str">
        <f t="shared" si="236"/>
        <v/>
      </c>
      <c r="M2806" s="199" t="str">
        <f t="shared" si="237"/>
        <v/>
      </c>
      <c r="N2806" s="200" t="str">
        <f t="shared" si="238"/>
        <v xml:space="preserve"> </v>
      </c>
      <c r="O2806" s="201"/>
      <c r="P2806" s="201"/>
      <c r="Q2806" s="202"/>
      <c r="R2806" s="202"/>
      <c r="S2806" s="202"/>
      <c r="T2806" s="193" t="str">
        <f>IFERROR(VLOOKUP(S2806,Sort!E:F,2,0),"")</f>
        <v/>
      </c>
      <c r="U2806" s="115" t="str">
        <f t="shared" si="239"/>
        <v/>
      </c>
      <c r="V2806" s="202" t="s">
        <v>422</v>
      </c>
      <c r="W2806" s="202"/>
      <c r="X2806" s="202"/>
      <c r="Y2806" s="202"/>
      <c r="Z2806" s="193"/>
      <c r="AA2806" s="193" t="s">
        <v>362</v>
      </c>
      <c r="AB2806" s="203"/>
      <c r="AC2806" s="204" t="str">
        <f t="shared" si="240"/>
        <v>CLOSE</v>
      </c>
      <c r="AD2806" s="47" t="str">
        <f t="array" ref="AD2806">IF(D2806="","",INDEX(HM_Unit!$D$1:$AE$1,MATCH(C2806,HM_Unit!$D$2:$AE$2,0)))</f>
        <v/>
      </c>
      <c r="AE2806" s="46"/>
      <c r="AF2806" s="46"/>
      <c r="AG2806" s="46"/>
      <c r="AH2806" s="46"/>
      <c r="AI2806" s="46"/>
      <c r="AJ2806" s="46"/>
      <c r="AK2806" s="46"/>
    </row>
    <row r="2807" spans="1:37" ht="12" customHeight="1">
      <c r="A2807" s="46" t="str">
        <f>IFERROR(VLOOKUP(D2807,Sort!B:D,3,0),"")</f>
        <v/>
      </c>
      <c r="B2807" s="190" t="str">
        <f t="shared" si="234"/>
        <v>0CLOSE</v>
      </c>
      <c r="C2807" s="196"/>
      <c r="D2807" s="193"/>
      <c r="E2807" s="193" t="str">
        <f>IFERROR(VLOOKUP(D2807,Sort!B:C,2,0),"")</f>
        <v/>
      </c>
      <c r="F2807" s="194"/>
      <c r="G2807" s="195" t="str">
        <f t="shared" si="235"/>
        <v/>
      </c>
      <c r="H2807" s="243"/>
      <c r="I2807" s="197"/>
      <c r="J2807" s="243"/>
      <c r="K2807" s="197"/>
      <c r="L2807" s="198" t="str">
        <f t="shared" si="236"/>
        <v/>
      </c>
      <c r="M2807" s="199" t="str">
        <f t="shared" si="237"/>
        <v/>
      </c>
      <c r="N2807" s="200" t="str">
        <f t="shared" si="238"/>
        <v xml:space="preserve"> </v>
      </c>
      <c r="O2807" s="201"/>
      <c r="P2807" s="201"/>
      <c r="Q2807" s="202"/>
      <c r="R2807" s="202"/>
      <c r="S2807" s="202"/>
      <c r="T2807" s="193" t="str">
        <f>IFERROR(VLOOKUP(S2807,Sort!E:F,2,0),"")</f>
        <v/>
      </c>
      <c r="U2807" s="115" t="str">
        <f t="shared" si="239"/>
        <v/>
      </c>
      <c r="V2807" s="202" t="s">
        <v>422</v>
      </c>
      <c r="W2807" s="202"/>
      <c r="X2807" s="202"/>
      <c r="Y2807" s="202"/>
      <c r="Z2807" s="193"/>
      <c r="AA2807" s="193" t="s">
        <v>362</v>
      </c>
      <c r="AB2807" s="203"/>
      <c r="AC2807" s="204" t="str">
        <f t="shared" si="240"/>
        <v>CLOSE</v>
      </c>
      <c r="AD2807" s="47" t="str">
        <f t="array" ref="AD2807">IF(D2807="","",INDEX(HM_Unit!$D$1:$AE$1,MATCH(C2807,HM_Unit!$D$2:$AE$2,0)))</f>
        <v/>
      </c>
      <c r="AE2807" s="46"/>
      <c r="AF2807" s="46"/>
      <c r="AG2807" s="46"/>
      <c r="AH2807" s="46"/>
      <c r="AI2807" s="46"/>
      <c r="AJ2807" s="46"/>
      <c r="AK2807" s="46"/>
    </row>
    <row r="2808" spans="1:37" ht="12" customHeight="1">
      <c r="A2808" s="46" t="str">
        <f>IFERROR(VLOOKUP(D2808,Sort!B:D,3,0),"")</f>
        <v/>
      </c>
      <c r="B2808" s="190" t="str">
        <f t="shared" si="234"/>
        <v>0CLOSE</v>
      </c>
      <c r="C2808" s="196"/>
      <c r="D2808" s="193"/>
      <c r="E2808" s="193" t="str">
        <f>IFERROR(VLOOKUP(D2808,Sort!B:C,2,0),"")</f>
        <v/>
      </c>
      <c r="F2808" s="194"/>
      <c r="G2808" s="195" t="str">
        <f t="shared" si="235"/>
        <v/>
      </c>
      <c r="H2808" s="243"/>
      <c r="I2808" s="197"/>
      <c r="J2808" s="243"/>
      <c r="K2808" s="197"/>
      <c r="L2808" s="198" t="str">
        <f t="shared" si="236"/>
        <v/>
      </c>
      <c r="M2808" s="199" t="str">
        <f t="shared" si="237"/>
        <v/>
      </c>
      <c r="N2808" s="200" t="str">
        <f t="shared" si="238"/>
        <v xml:space="preserve"> </v>
      </c>
      <c r="O2808" s="201"/>
      <c r="P2808" s="201"/>
      <c r="Q2808" s="202"/>
      <c r="R2808" s="202"/>
      <c r="S2808" s="202"/>
      <c r="T2808" s="193" t="str">
        <f>IFERROR(VLOOKUP(S2808,Sort!E:F,2,0),"")</f>
        <v/>
      </c>
      <c r="U2808" s="115" t="str">
        <f t="shared" si="239"/>
        <v/>
      </c>
      <c r="V2808" s="202" t="s">
        <v>422</v>
      </c>
      <c r="W2808" s="202"/>
      <c r="X2808" s="202"/>
      <c r="Y2808" s="202"/>
      <c r="Z2808" s="193"/>
      <c r="AA2808" s="193" t="s">
        <v>362</v>
      </c>
      <c r="AB2808" s="203"/>
      <c r="AC2808" s="204" t="str">
        <f t="shared" si="240"/>
        <v>CLOSE</v>
      </c>
      <c r="AD2808" s="47" t="str">
        <f t="array" ref="AD2808">IF(D2808="","",INDEX(HM_Unit!$D$1:$AE$1,MATCH(C2808,HM_Unit!$D$2:$AE$2,0)))</f>
        <v/>
      </c>
      <c r="AE2808" s="46"/>
      <c r="AF2808" s="46"/>
      <c r="AG2808" s="46"/>
      <c r="AH2808" s="46"/>
      <c r="AI2808" s="46"/>
      <c r="AJ2808" s="46"/>
      <c r="AK2808" s="46"/>
    </row>
    <row r="2809" spans="1:37" ht="12" customHeight="1">
      <c r="A2809" s="46" t="str">
        <f>IFERROR(VLOOKUP(D2809,Sort!B:D,3,0),"")</f>
        <v/>
      </c>
      <c r="B2809" s="190" t="str">
        <f t="shared" si="234"/>
        <v>0CLOSE</v>
      </c>
      <c r="C2809" s="196"/>
      <c r="D2809" s="193"/>
      <c r="E2809" s="193" t="str">
        <f>IFERROR(VLOOKUP(D2809,Sort!B:C,2,0),"")</f>
        <v/>
      </c>
      <c r="F2809" s="194"/>
      <c r="G2809" s="195" t="str">
        <f t="shared" si="235"/>
        <v/>
      </c>
      <c r="H2809" s="243"/>
      <c r="I2809" s="197"/>
      <c r="J2809" s="243"/>
      <c r="K2809" s="197"/>
      <c r="L2809" s="198" t="str">
        <f t="shared" si="236"/>
        <v/>
      </c>
      <c r="M2809" s="199" t="str">
        <f t="shared" si="237"/>
        <v/>
      </c>
      <c r="N2809" s="200" t="str">
        <f t="shared" si="238"/>
        <v xml:space="preserve"> </v>
      </c>
      <c r="O2809" s="201"/>
      <c r="P2809" s="201"/>
      <c r="Q2809" s="202"/>
      <c r="R2809" s="202"/>
      <c r="S2809" s="202"/>
      <c r="T2809" s="193" t="str">
        <f>IFERROR(VLOOKUP(S2809,Sort!E:F,2,0),"")</f>
        <v/>
      </c>
      <c r="U2809" s="115" t="str">
        <f t="shared" si="239"/>
        <v/>
      </c>
      <c r="V2809" s="202" t="s">
        <v>422</v>
      </c>
      <c r="W2809" s="202"/>
      <c r="X2809" s="202"/>
      <c r="Y2809" s="202"/>
      <c r="Z2809" s="193"/>
      <c r="AA2809" s="193" t="s">
        <v>362</v>
      </c>
      <c r="AB2809" s="203"/>
      <c r="AC2809" s="204" t="str">
        <f t="shared" si="240"/>
        <v>CLOSE</v>
      </c>
      <c r="AD2809" s="47" t="str">
        <f t="array" ref="AD2809">IF(D2809="","",INDEX(HM_Unit!$D$1:$AE$1,MATCH(C2809,HM_Unit!$D$2:$AE$2,0)))</f>
        <v/>
      </c>
      <c r="AE2809" s="46"/>
      <c r="AF2809" s="46"/>
      <c r="AG2809" s="46"/>
      <c r="AH2809" s="46"/>
      <c r="AI2809" s="46"/>
      <c r="AJ2809" s="46"/>
      <c r="AK2809" s="46"/>
    </row>
    <row r="2810" spans="1:37" ht="12" customHeight="1">
      <c r="A2810" s="46" t="str">
        <f>IFERROR(VLOOKUP(D2810,Sort!B:D,3,0),"")</f>
        <v/>
      </c>
      <c r="B2810" s="190" t="str">
        <f t="shared" si="234"/>
        <v>0CLOSE</v>
      </c>
      <c r="C2810" s="196"/>
      <c r="D2810" s="193"/>
      <c r="E2810" s="193" t="str">
        <f>IFERROR(VLOOKUP(D2810,Sort!B:C,2,0),"")</f>
        <v/>
      </c>
      <c r="F2810" s="194"/>
      <c r="G2810" s="195" t="str">
        <f t="shared" si="235"/>
        <v/>
      </c>
      <c r="H2810" s="243"/>
      <c r="I2810" s="197"/>
      <c r="J2810" s="243"/>
      <c r="K2810" s="197"/>
      <c r="L2810" s="198" t="str">
        <f t="shared" si="236"/>
        <v/>
      </c>
      <c r="M2810" s="199" t="str">
        <f t="shared" si="237"/>
        <v/>
      </c>
      <c r="N2810" s="200" t="str">
        <f t="shared" si="238"/>
        <v xml:space="preserve"> </v>
      </c>
      <c r="O2810" s="201"/>
      <c r="P2810" s="201"/>
      <c r="Q2810" s="202"/>
      <c r="R2810" s="202"/>
      <c r="S2810" s="202"/>
      <c r="T2810" s="193" t="str">
        <f>IFERROR(VLOOKUP(S2810,Sort!E:F,2,0),"")</f>
        <v/>
      </c>
      <c r="U2810" s="115" t="str">
        <f t="shared" si="239"/>
        <v/>
      </c>
      <c r="V2810" s="202" t="s">
        <v>422</v>
      </c>
      <c r="W2810" s="202"/>
      <c r="X2810" s="202"/>
      <c r="Y2810" s="202"/>
      <c r="Z2810" s="193"/>
      <c r="AA2810" s="193" t="s">
        <v>362</v>
      </c>
      <c r="AB2810" s="203"/>
      <c r="AC2810" s="204" t="str">
        <f t="shared" si="240"/>
        <v>CLOSE</v>
      </c>
      <c r="AD2810" s="47" t="str">
        <f t="array" ref="AD2810">IF(D2810="","",INDEX(HM_Unit!$D$1:$AE$1,MATCH(C2810,HM_Unit!$D$2:$AE$2,0)))</f>
        <v/>
      </c>
      <c r="AE2810" s="46"/>
      <c r="AF2810" s="46"/>
      <c r="AG2810" s="46"/>
      <c r="AH2810" s="46"/>
      <c r="AI2810" s="46"/>
      <c r="AJ2810" s="46"/>
      <c r="AK2810" s="46"/>
    </row>
    <row r="2811" spans="1:37" ht="12" customHeight="1">
      <c r="A2811" s="46" t="str">
        <f>IFERROR(VLOOKUP(D2811,Sort!B:D,3,0),"")</f>
        <v/>
      </c>
      <c r="B2811" s="190" t="str">
        <f t="shared" si="234"/>
        <v>0CLOSE</v>
      </c>
      <c r="C2811" s="196"/>
      <c r="D2811" s="193"/>
      <c r="E2811" s="193" t="str">
        <f>IFERROR(VLOOKUP(D2811,Sort!B:C,2,0),"")</f>
        <v/>
      </c>
      <c r="F2811" s="194"/>
      <c r="G2811" s="195" t="str">
        <f t="shared" si="235"/>
        <v/>
      </c>
      <c r="H2811" s="243"/>
      <c r="I2811" s="197"/>
      <c r="J2811" s="243"/>
      <c r="K2811" s="197"/>
      <c r="L2811" s="198" t="str">
        <f t="shared" si="236"/>
        <v/>
      </c>
      <c r="M2811" s="199" t="str">
        <f t="shared" si="237"/>
        <v/>
      </c>
      <c r="N2811" s="200" t="str">
        <f t="shared" si="238"/>
        <v xml:space="preserve"> </v>
      </c>
      <c r="O2811" s="201"/>
      <c r="P2811" s="201"/>
      <c r="Q2811" s="202"/>
      <c r="R2811" s="202"/>
      <c r="S2811" s="202"/>
      <c r="T2811" s="193" t="str">
        <f>IFERROR(VLOOKUP(S2811,Sort!E:F,2,0),"")</f>
        <v/>
      </c>
      <c r="U2811" s="115" t="str">
        <f t="shared" si="239"/>
        <v/>
      </c>
      <c r="V2811" s="202" t="s">
        <v>422</v>
      </c>
      <c r="W2811" s="202"/>
      <c r="X2811" s="202"/>
      <c r="Y2811" s="202"/>
      <c r="Z2811" s="193"/>
      <c r="AA2811" s="193" t="s">
        <v>362</v>
      </c>
      <c r="AB2811" s="203"/>
      <c r="AC2811" s="204" t="str">
        <f t="shared" si="240"/>
        <v>CLOSE</v>
      </c>
      <c r="AD2811" s="47" t="str">
        <f t="array" ref="AD2811">IF(D2811="","",INDEX(HM_Unit!$D$1:$AE$1,MATCH(C2811,HM_Unit!$D$2:$AE$2,0)))</f>
        <v/>
      </c>
      <c r="AE2811" s="46"/>
      <c r="AF2811" s="46"/>
      <c r="AG2811" s="46"/>
      <c r="AH2811" s="46"/>
      <c r="AI2811" s="46"/>
      <c r="AJ2811" s="46"/>
      <c r="AK2811" s="46"/>
    </row>
    <row r="2812" spans="1:37" ht="12" customHeight="1">
      <c r="A2812" s="46" t="str">
        <f>IFERROR(VLOOKUP(D2812,Sort!B:D,3,0),"")</f>
        <v/>
      </c>
      <c r="B2812" s="190" t="str">
        <f t="shared" si="234"/>
        <v>0CLOSE</v>
      </c>
      <c r="C2812" s="196"/>
      <c r="D2812" s="193"/>
      <c r="E2812" s="193" t="str">
        <f>IFERROR(VLOOKUP(D2812,Sort!B:C,2,0),"")</f>
        <v/>
      </c>
      <c r="F2812" s="194"/>
      <c r="G2812" s="195" t="str">
        <f t="shared" si="235"/>
        <v/>
      </c>
      <c r="H2812" s="243"/>
      <c r="I2812" s="197"/>
      <c r="J2812" s="243"/>
      <c r="K2812" s="197"/>
      <c r="L2812" s="198" t="str">
        <f t="shared" si="236"/>
        <v/>
      </c>
      <c r="M2812" s="199" t="str">
        <f t="shared" si="237"/>
        <v/>
      </c>
      <c r="N2812" s="200" t="str">
        <f t="shared" si="238"/>
        <v xml:space="preserve"> </v>
      </c>
      <c r="O2812" s="201"/>
      <c r="P2812" s="201"/>
      <c r="Q2812" s="202"/>
      <c r="R2812" s="202"/>
      <c r="S2812" s="202"/>
      <c r="T2812" s="193" t="str">
        <f>IFERROR(VLOOKUP(S2812,Sort!E:F,2,0),"")</f>
        <v/>
      </c>
      <c r="U2812" s="115" t="str">
        <f t="shared" si="239"/>
        <v/>
      </c>
      <c r="V2812" s="202" t="s">
        <v>422</v>
      </c>
      <c r="W2812" s="202"/>
      <c r="X2812" s="202"/>
      <c r="Y2812" s="202"/>
      <c r="Z2812" s="193"/>
      <c r="AA2812" s="193" t="s">
        <v>362</v>
      </c>
      <c r="AB2812" s="203"/>
      <c r="AC2812" s="204" t="str">
        <f t="shared" si="240"/>
        <v>CLOSE</v>
      </c>
      <c r="AD2812" s="47" t="str">
        <f t="array" ref="AD2812">IF(D2812="","",INDEX(HM_Unit!$D$1:$AE$1,MATCH(C2812,HM_Unit!$D$2:$AE$2,0)))</f>
        <v/>
      </c>
      <c r="AE2812" s="46"/>
      <c r="AF2812" s="46"/>
      <c r="AG2812" s="46"/>
      <c r="AH2812" s="46"/>
      <c r="AI2812" s="46"/>
      <c r="AJ2812" s="46"/>
      <c r="AK2812" s="46"/>
    </row>
    <row r="2813" spans="1:37" ht="12" customHeight="1">
      <c r="A2813" s="46" t="str">
        <f>IFERROR(VLOOKUP(D2813,Sort!B:D,3,0),"")</f>
        <v/>
      </c>
      <c r="B2813" s="190" t="str">
        <f t="shared" si="234"/>
        <v>0CLOSE</v>
      </c>
      <c r="C2813" s="196"/>
      <c r="D2813" s="193"/>
      <c r="E2813" s="193" t="str">
        <f>IFERROR(VLOOKUP(D2813,Sort!B:C,2,0),"")</f>
        <v/>
      </c>
      <c r="F2813" s="194"/>
      <c r="G2813" s="195" t="str">
        <f t="shared" si="235"/>
        <v/>
      </c>
      <c r="H2813" s="243"/>
      <c r="I2813" s="197"/>
      <c r="J2813" s="243"/>
      <c r="K2813" s="197"/>
      <c r="L2813" s="198" t="str">
        <f t="shared" si="236"/>
        <v/>
      </c>
      <c r="M2813" s="199" t="str">
        <f t="shared" si="237"/>
        <v/>
      </c>
      <c r="N2813" s="200" t="str">
        <f t="shared" si="238"/>
        <v xml:space="preserve"> </v>
      </c>
      <c r="O2813" s="201"/>
      <c r="P2813" s="201"/>
      <c r="Q2813" s="202"/>
      <c r="R2813" s="202"/>
      <c r="S2813" s="202"/>
      <c r="T2813" s="193" t="str">
        <f>IFERROR(VLOOKUP(S2813,Sort!E:F,2,0),"")</f>
        <v/>
      </c>
      <c r="U2813" s="115" t="str">
        <f t="shared" si="239"/>
        <v/>
      </c>
      <c r="V2813" s="202" t="s">
        <v>422</v>
      </c>
      <c r="W2813" s="202"/>
      <c r="X2813" s="202"/>
      <c r="Y2813" s="202"/>
      <c r="Z2813" s="193"/>
      <c r="AA2813" s="193" t="s">
        <v>362</v>
      </c>
      <c r="AB2813" s="203"/>
      <c r="AC2813" s="204" t="str">
        <f t="shared" si="240"/>
        <v>CLOSE</v>
      </c>
      <c r="AD2813" s="47" t="str">
        <f t="array" ref="AD2813">IF(D2813="","",INDEX(HM_Unit!$D$1:$AE$1,MATCH(C2813,HM_Unit!$D$2:$AE$2,0)))</f>
        <v/>
      </c>
      <c r="AE2813" s="46"/>
      <c r="AF2813" s="46"/>
      <c r="AG2813" s="46"/>
      <c r="AH2813" s="46"/>
      <c r="AI2813" s="46"/>
      <c r="AJ2813" s="46"/>
      <c r="AK2813" s="46"/>
    </row>
    <row r="2814" spans="1:37" ht="12" customHeight="1">
      <c r="A2814" s="46" t="str">
        <f>IFERROR(VLOOKUP(D2814,Sort!B:D,3,0),"")</f>
        <v/>
      </c>
      <c r="B2814" s="190" t="str">
        <f t="shared" si="234"/>
        <v>0CLOSE</v>
      </c>
      <c r="C2814" s="196"/>
      <c r="D2814" s="193"/>
      <c r="E2814" s="193" t="str">
        <f>IFERROR(VLOOKUP(D2814,Sort!B:C,2,0),"")</f>
        <v/>
      </c>
      <c r="F2814" s="194"/>
      <c r="G2814" s="195" t="str">
        <f t="shared" si="235"/>
        <v/>
      </c>
      <c r="H2814" s="243"/>
      <c r="I2814" s="197"/>
      <c r="J2814" s="243"/>
      <c r="K2814" s="197"/>
      <c r="L2814" s="198" t="str">
        <f t="shared" si="236"/>
        <v/>
      </c>
      <c r="M2814" s="199" t="str">
        <f t="shared" si="237"/>
        <v/>
      </c>
      <c r="N2814" s="200" t="str">
        <f t="shared" si="238"/>
        <v xml:space="preserve"> </v>
      </c>
      <c r="O2814" s="201"/>
      <c r="P2814" s="201"/>
      <c r="Q2814" s="202"/>
      <c r="R2814" s="202"/>
      <c r="S2814" s="202"/>
      <c r="T2814" s="193" t="str">
        <f>IFERROR(VLOOKUP(S2814,Sort!E:F,2,0),"")</f>
        <v/>
      </c>
      <c r="U2814" s="115" t="str">
        <f t="shared" si="239"/>
        <v/>
      </c>
      <c r="V2814" s="202" t="s">
        <v>422</v>
      </c>
      <c r="W2814" s="202"/>
      <c r="X2814" s="202"/>
      <c r="Y2814" s="202"/>
      <c r="Z2814" s="193"/>
      <c r="AA2814" s="193" t="s">
        <v>362</v>
      </c>
      <c r="AB2814" s="203"/>
      <c r="AC2814" s="204" t="str">
        <f t="shared" si="240"/>
        <v>CLOSE</v>
      </c>
      <c r="AD2814" s="47" t="str">
        <f t="array" ref="AD2814">IF(D2814="","",INDEX(HM_Unit!$D$1:$AE$1,MATCH(C2814,HM_Unit!$D$2:$AE$2,0)))</f>
        <v/>
      </c>
      <c r="AE2814" s="46"/>
      <c r="AF2814" s="46"/>
      <c r="AG2814" s="46"/>
      <c r="AH2814" s="46"/>
      <c r="AI2814" s="46"/>
      <c r="AJ2814" s="46"/>
      <c r="AK2814" s="46"/>
    </row>
    <row r="2815" spans="1:37" ht="12" customHeight="1">
      <c r="A2815" s="46" t="str">
        <f>IFERROR(VLOOKUP(D2815,Sort!B:D,3,0),"")</f>
        <v/>
      </c>
      <c r="B2815" s="190" t="str">
        <f t="shared" si="234"/>
        <v>0CLOSE</v>
      </c>
      <c r="C2815" s="196"/>
      <c r="D2815" s="193"/>
      <c r="E2815" s="193" t="str">
        <f>IFERROR(VLOOKUP(D2815,Sort!B:C,2,0),"")</f>
        <v/>
      </c>
      <c r="F2815" s="194"/>
      <c r="G2815" s="195" t="str">
        <f t="shared" si="235"/>
        <v/>
      </c>
      <c r="H2815" s="243"/>
      <c r="I2815" s="197"/>
      <c r="J2815" s="243"/>
      <c r="K2815" s="197"/>
      <c r="L2815" s="198" t="str">
        <f t="shared" si="236"/>
        <v/>
      </c>
      <c r="M2815" s="199" t="str">
        <f t="shared" si="237"/>
        <v/>
      </c>
      <c r="N2815" s="200" t="str">
        <f t="shared" si="238"/>
        <v xml:space="preserve"> </v>
      </c>
      <c r="O2815" s="201"/>
      <c r="P2815" s="201"/>
      <c r="Q2815" s="202"/>
      <c r="R2815" s="202"/>
      <c r="S2815" s="202"/>
      <c r="T2815" s="193" t="str">
        <f>IFERROR(VLOOKUP(S2815,Sort!E:F,2,0),"")</f>
        <v/>
      </c>
      <c r="U2815" s="115" t="str">
        <f t="shared" si="239"/>
        <v/>
      </c>
      <c r="V2815" s="202" t="s">
        <v>422</v>
      </c>
      <c r="W2815" s="202"/>
      <c r="X2815" s="202"/>
      <c r="Y2815" s="202"/>
      <c r="Z2815" s="193"/>
      <c r="AA2815" s="193" t="s">
        <v>362</v>
      </c>
      <c r="AB2815" s="203"/>
      <c r="AC2815" s="204" t="str">
        <f t="shared" si="240"/>
        <v>CLOSE</v>
      </c>
      <c r="AD2815" s="47" t="str">
        <f t="array" ref="AD2815">IF(D2815="","",INDEX(HM_Unit!$D$1:$AE$1,MATCH(C2815,HM_Unit!$D$2:$AE$2,0)))</f>
        <v/>
      </c>
      <c r="AE2815" s="46"/>
      <c r="AF2815" s="46"/>
      <c r="AG2815" s="46"/>
      <c r="AH2815" s="46"/>
      <c r="AI2815" s="46"/>
      <c r="AJ2815" s="46"/>
      <c r="AK2815" s="46"/>
    </row>
    <row r="2816" spans="1:37" ht="12" customHeight="1">
      <c r="A2816" s="46" t="str">
        <f>IFERROR(VLOOKUP(D2816,Sort!B:D,3,0),"")</f>
        <v/>
      </c>
      <c r="B2816" s="190" t="str">
        <f t="shared" si="234"/>
        <v>0CLOSE</v>
      </c>
      <c r="C2816" s="196"/>
      <c r="D2816" s="193"/>
      <c r="E2816" s="193" t="str">
        <f>IFERROR(VLOOKUP(D2816,Sort!B:C,2,0),"")</f>
        <v/>
      </c>
      <c r="F2816" s="194"/>
      <c r="G2816" s="195" t="str">
        <f t="shared" si="235"/>
        <v/>
      </c>
      <c r="H2816" s="243"/>
      <c r="I2816" s="197"/>
      <c r="J2816" s="243"/>
      <c r="K2816" s="197"/>
      <c r="L2816" s="198" t="str">
        <f t="shared" si="236"/>
        <v/>
      </c>
      <c r="M2816" s="199" t="str">
        <f t="shared" si="237"/>
        <v/>
      </c>
      <c r="N2816" s="200" t="str">
        <f t="shared" si="238"/>
        <v xml:space="preserve"> </v>
      </c>
      <c r="O2816" s="201"/>
      <c r="P2816" s="201"/>
      <c r="Q2816" s="202"/>
      <c r="R2816" s="202"/>
      <c r="S2816" s="202"/>
      <c r="T2816" s="193" t="str">
        <f>IFERROR(VLOOKUP(S2816,Sort!E:F,2,0),"")</f>
        <v/>
      </c>
      <c r="U2816" s="115" t="str">
        <f t="shared" si="239"/>
        <v/>
      </c>
      <c r="V2816" s="202" t="s">
        <v>422</v>
      </c>
      <c r="W2816" s="202"/>
      <c r="X2816" s="202"/>
      <c r="Y2816" s="202"/>
      <c r="Z2816" s="193"/>
      <c r="AA2816" s="193" t="s">
        <v>362</v>
      </c>
      <c r="AB2816" s="203"/>
      <c r="AC2816" s="204" t="str">
        <f t="shared" si="240"/>
        <v>CLOSE</v>
      </c>
      <c r="AD2816" s="47" t="str">
        <f t="array" ref="AD2816">IF(D2816="","",INDEX(HM_Unit!$D$1:$AE$1,MATCH(C2816,HM_Unit!$D$2:$AE$2,0)))</f>
        <v/>
      </c>
      <c r="AE2816" s="46"/>
      <c r="AF2816" s="46"/>
      <c r="AG2816" s="46"/>
      <c r="AH2816" s="46"/>
      <c r="AI2816" s="46"/>
      <c r="AJ2816" s="46"/>
      <c r="AK2816" s="46"/>
    </row>
    <row r="2817" spans="1:37" ht="12" customHeight="1">
      <c r="A2817" s="46" t="str">
        <f>IFERROR(VLOOKUP(D2817,Sort!B:D,3,0),"")</f>
        <v/>
      </c>
      <c r="B2817" s="190" t="str">
        <f t="shared" si="234"/>
        <v>0CLOSE</v>
      </c>
      <c r="C2817" s="196"/>
      <c r="D2817" s="193"/>
      <c r="E2817" s="193" t="str">
        <f>IFERROR(VLOOKUP(D2817,Sort!B:C,2,0),"")</f>
        <v/>
      </c>
      <c r="F2817" s="194"/>
      <c r="G2817" s="195" t="str">
        <f t="shared" si="235"/>
        <v/>
      </c>
      <c r="H2817" s="243"/>
      <c r="I2817" s="197"/>
      <c r="J2817" s="243"/>
      <c r="K2817" s="197"/>
      <c r="L2817" s="198" t="str">
        <f t="shared" si="236"/>
        <v/>
      </c>
      <c r="M2817" s="199" t="str">
        <f t="shared" si="237"/>
        <v/>
      </c>
      <c r="N2817" s="200" t="str">
        <f t="shared" si="238"/>
        <v xml:space="preserve"> </v>
      </c>
      <c r="O2817" s="201"/>
      <c r="P2817" s="201"/>
      <c r="Q2817" s="202"/>
      <c r="R2817" s="202"/>
      <c r="S2817" s="202"/>
      <c r="T2817" s="193" t="str">
        <f>IFERROR(VLOOKUP(S2817,Sort!E:F,2,0),"")</f>
        <v/>
      </c>
      <c r="U2817" s="115" t="str">
        <f t="shared" si="239"/>
        <v/>
      </c>
      <c r="V2817" s="202" t="s">
        <v>422</v>
      </c>
      <c r="W2817" s="202"/>
      <c r="X2817" s="202"/>
      <c r="Y2817" s="202"/>
      <c r="Z2817" s="193"/>
      <c r="AA2817" s="193" t="s">
        <v>362</v>
      </c>
      <c r="AB2817" s="203"/>
      <c r="AC2817" s="204" t="str">
        <f t="shared" si="240"/>
        <v>CLOSE</v>
      </c>
      <c r="AD2817" s="47" t="str">
        <f t="array" ref="AD2817">IF(D2817="","",INDEX(HM_Unit!$D$1:$AE$1,MATCH(C2817,HM_Unit!$D$2:$AE$2,0)))</f>
        <v/>
      </c>
      <c r="AE2817" s="46"/>
      <c r="AF2817" s="46"/>
      <c r="AG2817" s="46"/>
      <c r="AH2817" s="46"/>
      <c r="AI2817" s="46"/>
      <c r="AJ2817" s="46"/>
      <c r="AK2817" s="46"/>
    </row>
    <row r="2818" spans="1:37" ht="12" customHeight="1">
      <c r="A2818" s="46" t="str">
        <f>IFERROR(VLOOKUP(D2818,Sort!B:D,3,0),"")</f>
        <v/>
      </c>
      <c r="B2818" s="190" t="str">
        <f t="shared" si="234"/>
        <v>0CLOSE</v>
      </c>
      <c r="C2818" s="196"/>
      <c r="D2818" s="193"/>
      <c r="E2818" s="193" t="str">
        <f>IFERROR(VLOOKUP(D2818,Sort!B:C,2,0),"")</f>
        <v/>
      </c>
      <c r="F2818" s="194"/>
      <c r="G2818" s="195" t="str">
        <f t="shared" si="235"/>
        <v/>
      </c>
      <c r="H2818" s="243"/>
      <c r="I2818" s="197"/>
      <c r="J2818" s="243"/>
      <c r="K2818" s="197"/>
      <c r="L2818" s="198" t="str">
        <f t="shared" si="236"/>
        <v/>
      </c>
      <c r="M2818" s="199" t="str">
        <f t="shared" si="237"/>
        <v/>
      </c>
      <c r="N2818" s="200" t="str">
        <f t="shared" si="238"/>
        <v xml:space="preserve"> </v>
      </c>
      <c r="O2818" s="201"/>
      <c r="P2818" s="201"/>
      <c r="Q2818" s="202"/>
      <c r="R2818" s="202"/>
      <c r="S2818" s="202"/>
      <c r="T2818" s="193" t="str">
        <f>IFERROR(VLOOKUP(S2818,Sort!E:F,2,0),"")</f>
        <v/>
      </c>
      <c r="U2818" s="115" t="str">
        <f t="shared" si="239"/>
        <v/>
      </c>
      <c r="V2818" s="202" t="s">
        <v>422</v>
      </c>
      <c r="W2818" s="202"/>
      <c r="X2818" s="202"/>
      <c r="Y2818" s="202"/>
      <c r="Z2818" s="193"/>
      <c r="AA2818" s="193" t="s">
        <v>362</v>
      </c>
      <c r="AB2818" s="203"/>
      <c r="AC2818" s="204" t="str">
        <f t="shared" si="240"/>
        <v>CLOSE</v>
      </c>
      <c r="AD2818" s="47" t="str">
        <f t="array" ref="AD2818">IF(D2818="","",INDEX(HM_Unit!$D$1:$AE$1,MATCH(C2818,HM_Unit!$D$2:$AE$2,0)))</f>
        <v/>
      </c>
      <c r="AE2818" s="46"/>
      <c r="AF2818" s="46"/>
      <c r="AG2818" s="46"/>
      <c r="AH2818" s="46"/>
      <c r="AI2818" s="46"/>
      <c r="AJ2818" s="46"/>
      <c r="AK2818" s="46"/>
    </row>
    <row r="2819" spans="1:37" ht="12" customHeight="1">
      <c r="A2819" s="46" t="str">
        <f>IFERROR(VLOOKUP(D2819,Sort!B:D,3,0),"")</f>
        <v/>
      </c>
      <c r="B2819" s="190" t="str">
        <f t="shared" si="234"/>
        <v>0CLOSE</v>
      </c>
      <c r="C2819" s="196"/>
      <c r="D2819" s="193"/>
      <c r="E2819" s="193" t="str">
        <f>IFERROR(VLOOKUP(D2819,Sort!B:C,2,0),"")</f>
        <v/>
      </c>
      <c r="F2819" s="194"/>
      <c r="G2819" s="195" t="str">
        <f t="shared" si="235"/>
        <v/>
      </c>
      <c r="H2819" s="243"/>
      <c r="I2819" s="197"/>
      <c r="J2819" s="243"/>
      <c r="K2819" s="197"/>
      <c r="L2819" s="198" t="str">
        <f t="shared" si="236"/>
        <v/>
      </c>
      <c r="M2819" s="199" t="str">
        <f t="shared" si="237"/>
        <v/>
      </c>
      <c r="N2819" s="200" t="str">
        <f t="shared" si="238"/>
        <v xml:space="preserve"> </v>
      </c>
      <c r="O2819" s="201"/>
      <c r="P2819" s="201"/>
      <c r="Q2819" s="202"/>
      <c r="R2819" s="202"/>
      <c r="S2819" s="202"/>
      <c r="T2819" s="193" t="str">
        <f>IFERROR(VLOOKUP(S2819,Sort!E:F,2,0),"")</f>
        <v/>
      </c>
      <c r="U2819" s="115" t="str">
        <f t="shared" si="239"/>
        <v/>
      </c>
      <c r="V2819" s="202" t="s">
        <v>422</v>
      </c>
      <c r="W2819" s="202"/>
      <c r="X2819" s="202"/>
      <c r="Y2819" s="202"/>
      <c r="Z2819" s="193"/>
      <c r="AA2819" s="193" t="s">
        <v>362</v>
      </c>
      <c r="AB2819" s="203"/>
      <c r="AC2819" s="204" t="str">
        <f t="shared" si="240"/>
        <v>CLOSE</v>
      </c>
      <c r="AD2819" s="47" t="str">
        <f t="array" ref="AD2819">IF(D2819="","",INDEX(HM_Unit!$D$1:$AE$1,MATCH(C2819,HM_Unit!$D$2:$AE$2,0)))</f>
        <v/>
      </c>
      <c r="AE2819" s="46"/>
      <c r="AF2819" s="46"/>
      <c r="AG2819" s="46"/>
      <c r="AH2819" s="46"/>
      <c r="AI2819" s="46"/>
      <c r="AJ2819" s="46"/>
      <c r="AK2819" s="46"/>
    </row>
    <row r="2820" spans="1:37" ht="12" customHeight="1">
      <c r="A2820" s="46" t="str">
        <f>IFERROR(VLOOKUP(D2820,Sort!B:D,3,0),"")</f>
        <v/>
      </c>
      <c r="B2820" s="190" t="str">
        <f t="shared" si="234"/>
        <v>0CLOSE</v>
      </c>
      <c r="C2820" s="196"/>
      <c r="D2820" s="193"/>
      <c r="E2820" s="193" t="str">
        <f>IFERROR(VLOOKUP(D2820,Sort!B:C,2,0),"")</f>
        <v/>
      </c>
      <c r="F2820" s="194"/>
      <c r="G2820" s="195" t="str">
        <f t="shared" si="235"/>
        <v/>
      </c>
      <c r="H2820" s="243"/>
      <c r="I2820" s="197"/>
      <c r="J2820" s="243"/>
      <c r="K2820" s="197"/>
      <c r="L2820" s="198" t="str">
        <f t="shared" si="236"/>
        <v/>
      </c>
      <c r="M2820" s="199" t="str">
        <f t="shared" si="237"/>
        <v/>
      </c>
      <c r="N2820" s="200" t="str">
        <f t="shared" si="238"/>
        <v xml:space="preserve"> </v>
      </c>
      <c r="O2820" s="201"/>
      <c r="P2820" s="201"/>
      <c r="Q2820" s="202"/>
      <c r="R2820" s="202"/>
      <c r="S2820" s="202"/>
      <c r="T2820" s="193" t="str">
        <f>IFERROR(VLOOKUP(S2820,Sort!E:F,2,0),"")</f>
        <v/>
      </c>
      <c r="U2820" s="115" t="str">
        <f t="shared" si="239"/>
        <v/>
      </c>
      <c r="V2820" s="202" t="s">
        <v>422</v>
      </c>
      <c r="W2820" s="202"/>
      <c r="X2820" s="202"/>
      <c r="Y2820" s="202"/>
      <c r="Z2820" s="193"/>
      <c r="AA2820" s="193" t="s">
        <v>362</v>
      </c>
      <c r="AB2820" s="203"/>
      <c r="AC2820" s="204" t="str">
        <f t="shared" si="240"/>
        <v>CLOSE</v>
      </c>
      <c r="AD2820" s="47" t="str">
        <f t="array" ref="AD2820">IF(D2820="","",INDEX(HM_Unit!$D$1:$AE$1,MATCH(C2820,HM_Unit!$D$2:$AE$2,0)))</f>
        <v/>
      </c>
      <c r="AE2820" s="46"/>
      <c r="AF2820" s="46"/>
      <c r="AG2820" s="46"/>
      <c r="AH2820" s="46"/>
      <c r="AI2820" s="46"/>
      <c r="AJ2820" s="46"/>
      <c r="AK2820" s="46"/>
    </row>
    <row r="2821" spans="1:37" ht="12" customHeight="1">
      <c r="A2821" s="46" t="str">
        <f>IFERROR(VLOOKUP(D2821,Sort!B:D,3,0),"")</f>
        <v/>
      </c>
      <c r="B2821" s="190" t="str">
        <f t="shared" si="234"/>
        <v>0CLOSE</v>
      </c>
      <c r="C2821" s="196"/>
      <c r="D2821" s="193"/>
      <c r="E2821" s="193" t="str">
        <f>IFERROR(VLOOKUP(D2821,Sort!B:C,2,0),"")</f>
        <v/>
      </c>
      <c r="F2821" s="194"/>
      <c r="G2821" s="195" t="str">
        <f t="shared" si="235"/>
        <v/>
      </c>
      <c r="H2821" s="243"/>
      <c r="I2821" s="197"/>
      <c r="J2821" s="243"/>
      <c r="K2821" s="197"/>
      <c r="L2821" s="198" t="str">
        <f t="shared" si="236"/>
        <v/>
      </c>
      <c r="M2821" s="199" t="str">
        <f t="shared" si="237"/>
        <v/>
      </c>
      <c r="N2821" s="200" t="str">
        <f t="shared" si="238"/>
        <v xml:space="preserve"> </v>
      </c>
      <c r="O2821" s="201"/>
      <c r="P2821" s="201"/>
      <c r="Q2821" s="202"/>
      <c r="R2821" s="202"/>
      <c r="S2821" s="202"/>
      <c r="T2821" s="193" t="str">
        <f>IFERROR(VLOOKUP(S2821,Sort!E:F,2,0),"")</f>
        <v/>
      </c>
      <c r="U2821" s="115" t="str">
        <f t="shared" si="239"/>
        <v/>
      </c>
      <c r="V2821" s="202" t="s">
        <v>422</v>
      </c>
      <c r="W2821" s="202"/>
      <c r="X2821" s="202"/>
      <c r="Y2821" s="202"/>
      <c r="Z2821" s="193"/>
      <c r="AA2821" s="193" t="s">
        <v>362</v>
      </c>
      <c r="AB2821" s="203"/>
      <c r="AC2821" s="204" t="str">
        <f t="shared" si="240"/>
        <v>CLOSE</v>
      </c>
      <c r="AD2821" s="47" t="str">
        <f t="array" ref="AD2821">IF(D2821="","",INDEX(HM_Unit!$D$1:$AE$1,MATCH(C2821,HM_Unit!$D$2:$AE$2,0)))</f>
        <v/>
      </c>
      <c r="AE2821" s="46"/>
      <c r="AF2821" s="46"/>
      <c r="AG2821" s="46"/>
      <c r="AH2821" s="46"/>
      <c r="AI2821" s="46"/>
      <c r="AJ2821" s="46"/>
      <c r="AK2821" s="46"/>
    </row>
    <row r="2822" spans="1:37" ht="12" customHeight="1">
      <c r="A2822" s="46" t="str">
        <f>IFERROR(VLOOKUP(D2822,Sort!B:D,3,0),"")</f>
        <v/>
      </c>
      <c r="B2822" s="190" t="str">
        <f t="shared" si="234"/>
        <v>0CLOSE</v>
      </c>
      <c r="C2822" s="196"/>
      <c r="D2822" s="193"/>
      <c r="E2822" s="193" t="str">
        <f>IFERROR(VLOOKUP(D2822,Sort!B:C,2,0),"")</f>
        <v/>
      </c>
      <c r="F2822" s="194"/>
      <c r="G2822" s="195" t="str">
        <f t="shared" si="235"/>
        <v/>
      </c>
      <c r="H2822" s="243"/>
      <c r="I2822" s="197"/>
      <c r="J2822" s="243"/>
      <c r="K2822" s="197"/>
      <c r="L2822" s="198" t="str">
        <f t="shared" si="236"/>
        <v/>
      </c>
      <c r="M2822" s="199" t="str">
        <f t="shared" si="237"/>
        <v/>
      </c>
      <c r="N2822" s="200" t="str">
        <f t="shared" si="238"/>
        <v xml:space="preserve"> </v>
      </c>
      <c r="O2822" s="201"/>
      <c r="P2822" s="201"/>
      <c r="Q2822" s="202"/>
      <c r="R2822" s="202"/>
      <c r="S2822" s="202"/>
      <c r="T2822" s="193" t="str">
        <f>IFERROR(VLOOKUP(S2822,Sort!E:F,2,0),"")</f>
        <v/>
      </c>
      <c r="U2822" s="115" t="str">
        <f t="shared" si="239"/>
        <v/>
      </c>
      <c r="V2822" s="202" t="s">
        <v>422</v>
      </c>
      <c r="W2822" s="202"/>
      <c r="X2822" s="202"/>
      <c r="Y2822" s="202"/>
      <c r="Z2822" s="193"/>
      <c r="AA2822" s="193" t="s">
        <v>362</v>
      </c>
      <c r="AB2822" s="203"/>
      <c r="AC2822" s="204" t="str">
        <f t="shared" si="240"/>
        <v>CLOSE</v>
      </c>
      <c r="AD2822" s="47" t="str">
        <f t="array" ref="AD2822">IF(D2822="","",INDEX(HM_Unit!$D$1:$AE$1,MATCH(C2822,HM_Unit!$D$2:$AE$2,0)))</f>
        <v/>
      </c>
      <c r="AE2822" s="46"/>
      <c r="AF2822" s="46"/>
      <c r="AG2822" s="46"/>
      <c r="AH2822" s="46"/>
      <c r="AI2822" s="46"/>
      <c r="AJ2822" s="46"/>
      <c r="AK2822" s="46"/>
    </row>
    <row r="2823" spans="1:37" ht="12" customHeight="1">
      <c r="A2823" s="46" t="str">
        <f>IFERROR(VLOOKUP(D2823,Sort!B:D,3,0),"")</f>
        <v/>
      </c>
      <c r="B2823" s="190" t="str">
        <f t="shared" si="234"/>
        <v>0CLOSE</v>
      </c>
      <c r="C2823" s="196"/>
      <c r="D2823" s="193"/>
      <c r="E2823" s="193" t="str">
        <f>IFERROR(VLOOKUP(D2823,Sort!B:C,2,0),"")</f>
        <v/>
      </c>
      <c r="F2823" s="194"/>
      <c r="G2823" s="195" t="str">
        <f t="shared" si="235"/>
        <v/>
      </c>
      <c r="H2823" s="243"/>
      <c r="I2823" s="197"/>
      <c r="J2823" s="243"/>
      <c r="K2823" s="197"/>
      <c r="L2823" s="198" t="str">
        <f t="shared" si="236"/>
        <v/>
      </c>
      <c r="M2823" s="199" t="str">
        <f t="shared" si="237"/>
        <v/>
      </c>
      <c r="N2823" s="200" t="str">
        <f t="shared" si="238"/>
        <v xml:space="preserve"> </v>
      </c>
      <c r="O2823" s="201"/>
      <c r="P2823" s="201"/>
      <c r="Q2823" s="202"/>
      <c r="R2823" s="202"/>
      <c r="S2823" s="202"/>
      <c r="T2823" s="193" t="str">
        <f>IFERROR(VLOOKUP(S2823,Sort!E:F,2,0),"")</f>
        <v/>
      </c>
      <c r="U2823" s="115" t="str">
        <f t="shared" si="239"/>
        <v/>
      </c>
      <c r="V2823" s="202" t="s">
        <v>422</v>
      </c>
      <c r="W2823" s="202"/>
      <c r="X2823" s="202"/>
      <c r="Y2823" s="202"/>
      <c r="Z2823" s="193"/>
      <c r="AA2823" s="193" t="s">
        <v>362</v>
      </c>
      <c r="AB2823" s="203"/>
      <c r="AC2823" s="204" t="str">
        <f t="shared" si="240"/>
        <v>CLOSE</v>
      </c>
      <c r="AD2823" s="47" t="str">
        <f t="array" ref="AD2823">IF(D2823="","",INDEX(HM_Unit!$D$1:$AE$1,MATCH(C2823,HM_Unit!$D$2:$AE$2,0)))</f>
        <v/>
      </c>
      <c r="AE2823" s="46"/>
      <c r="AF2823" s="46"/>
      <c r="AG2823" s="46"/>
      <c r="AH2823" s="46"/>
      <c r="AI2823" s="46"/>
      <c r="AJ2823" s="46"/>
      <c r="AK2823" s="46"/>
    </row>
    <row r="2824" spans="1:37" ht="12" customHeight="1">
      <c r="A2824" s="46" t="str">
        <f>IFERROR(VLOOKUP(D2824,Sort!B:D,3,0),"")</f>
        <v/>
      </c>
      <c r="B2824" s="190" t="str">
        <f t="shared" si="234"/>
        <v>0CLOSE</v>
      </c>
      <c r="C2824" s="196"/>
      <c r="D2824" s="193"/>
      <c r="E2824" s="193" t="str">
        <f>IFERROR(VLOOKUP(D2824,Sort!B:C,2,0),"")</f>
        <v/>
      </c>
      <c r="F2824" s="194"/>
      <c r="G2824" s="195" t="str">
        <f t="shared" si="235"/>
        <v/>
      </c>
      <c r="H2824" s="243"/>
      <c r="I2824" s="197"/>
      <c r="J2824" s="243"/>
      <c r="K2824" s="197"/>
      <c r="L2824" s="198" t="str">
        <f t="shared" si="236"/>
        <v/>
      </c>
      <c r="M2824" s="199" t="str">
        <f t="shared" si="237"/>
        <v/>
      </c>
      <c r="N2824" s="200" t="str">
        <f t="shared" si="238"/>
        <v xml:space="preserve"> </v>
      </c>
      <c r="O2824" s="201"/>
      <c r="P2824" s="201"/>
      <c r="Q2824" s="202"/>
      <c r="R2824" s="202"/>
      <c r="S2824" s="202"/>
      <c r="T2824" s="193" t="str">
        <f>IFERROR(VLOOKUP(S2824,Sort!E:F,2,0),"")</f>
        <v/>
      </c>
      <c r="U2824" s="115" t="str">
        <f t="shared" si="239"/>
        <v/>
      </c>
      <c r="V2824" s="202" t="s">
        <v>422</v>
      </c>
      <c r="W2824" s="202"/>
      <c r="X2824" s="202"/>
      <c r="Y2824" s="202"/>
      <c r="Z2824" s="193"/>
      <c r="AA2824" s="193" t="s">
        <v>362</v>
      </c>
      <c r="AB2824" s="203"/>
      <c r="AC2824" s="204" t="str">
        <f t="shared" si="240"/>
        <v>CLOSE</v>
      </c>
      <c r="AD2824" s="47" t="str">
        <f t="array" ref="AD2824">IF(D2824="","",INDEX(HM_Unit!$D$1:$AE$1,MATCH(C2824,HM_Unit!$D$2:$AE$2,0)))</f>
        <v/>
      </c>
      <c r="AE2824" s="46"/>
      <c r="AF2824" s="46"/>
      <c r="AG2824" s="46"/>
      <c r="AH2824" s="46"/>
      <c r="AI2824" s="46"/>
      <c r="AJ2824" s="46"/>
      <c r="AK2824" s="46"/>
    </row>
    <row r="2825" spans="1:37" ht="12" customHeight="1">
      <c r="A2825" s="46" t="str">
        <f>IFERROR(VLOOKUP(D2825,Sort!B:D,3,0),"")</f>
        <v/>
      </c>
      <c r="B2825" s="190" t="str">
        <f t="shared" si="234"/>
        <v>0CLOSE</v>
      </c>
      <c r="C2825" s="196"/>
      <c r="D2825" s="193"/>
      <c r="E2825" s="193" t="str">
        <f>IFERROR(VLOOKUP(D2825,Sort!B:C,2,0),"")</f>
        <v/>
      </c>
      <c r="F2825" s="194"/>
      <c r="G2825" s="195" t="str">
        <f t="shared" si="235"/>
        <v/>
      </c>
      <c r="H2825" s="243"/>
      <c r="I2825" s="197"/>
      <c r="J2825" s="243"/>
      <c r="K2825" s="197"/>
      <c r="L2825" s="198" t="str">
        <f t="shared" si="236"/>
        <v/>
      </c>
      <c r="M2825" s="199" t="str">
        <f t="shared" si="237"/>
        <v/>
      </c>
      <c r="N2825" s="200" t="str">
        <f t="shared" si="238"/>
        <v xml:space="preserve"> </v>
      </c>
      <c r="O2825" s="201"/>
      <c r="P2825" s="201"/>
      <c r="Q2825" s="202"/>
      <c r="R2825" s="202"/>
      <c r="S2825" s="202"/>
      <c r="T2825" s="193" t="str">
        <f>IFERROR(VLOOKUP(S2825,Sort!E:F,2,0),"")</f>
        <v/>
      </c>
      <c r="U2825" s="115" t="str">
        <f t="shared" si="239"/>
        <v/>
      </c>
      <c r="V2825" s="202" t="s">
        <v>422</v>
      </c>
      <c r="W2825" s="202"/>
      <c r="X2825" s="202"/>
      <c r="Y2825" s="202"/>
      <c r="Z2825" s="193"/>
      <c r="AA2825" s="193" t="s">
        <v>362</v>
      </c>
      <c r="AB2825" s="203"/>
      <c r="AC2825" s="204" t="str">
        <f t="shared" si="240"/>
        <v>CLOSE</v>
      </c>
      <c r="AD2825" s="47" t="str">
        <f t="array" ref="AD2825">IF(D2825="","",INDEX(HM_Unit!$D$1:$AE$1,MATCH(C2825,HM_Unit!$D$2:$AE$2,0)))</f>
        <v/>
      </c>
      <c r="AE2825" s="46"/>
      <c r="AF2825" s="46"/>
      <c r="AG2825" s="46"/>
      <c r="AH2825" s="46"/>
      <c r="AI2825" s="46"/>
      <c r="AJ2825" s="46"/>
      <c r="AK2825" s="46"/>
    </row>
    <row r="2826" spans="1:37" ht="12" customHeight="1">
      <c r="A2826" s="46" t="str">
        <f>IFERROR(VLOOKUP(D2826,Sort!B:D,3,0),"")</f>
        <v/>
      </c>
      <c r="B2826" s="190" t="str">
        <f t="shared" si="234"/>
        <v>0CLOSE</v>
      </c>
      <c r="C2826" s="196"/>
      <c r="D2826" s="193"/>
      <c r="E2826" s="193" t="str">
        <f>IFERROR(VLOOKUP(D2826,Sort!B:C,2,0),"")</f>
        <v/>
      </c>
      <c r="F2826" s="194"/>
      <c r="G2826" s="195" t="str">
        <f t="shared" si="235"/>
        <v/>
      </c>
      <c r="H2826" s="243"/>
      <c r="I2826" s="197"/>
      <c r="J2826" s="243"/>
      <c r="K2826" s="197"/>
      <c r="L2826" s="198" t="str">
        <f t="shared" si="236"/>
        <v/>
      </c>
      <c r="M2826" s="199" t="str">
        <f t="shared" si="237"/>
        <v/>
      </c>
      <c r="N2826" s="200" t="str">
        <f t="shared" si="238"/>
        <v xml:space="preserve"> </v>
      </c>
      <c r="O2826" s="201"/>
      <c r="P2826" s="201"/>
      <c r="Q2826" s="202"/>
      <c r="R2826" s="202"/>
      <c r="S2826" s="202"/>
      <c r="T2826" s="193" t="str">
        <f>IFERROR(VLOOKUP(S2826,Sort!E:F,2,0),"")</f>
        <v/>
      </c>
      <c r="U2826" s="115" t="str">
        <f t="shared" si="239"/>
        <v/>
      </c>
      <c r="V2826" s="202" t="s">
        <v>422</v>
      </c>
      <c r="W2826" s="202"/>
      <c r="X2826" s="202"/>
      <c r="Y2826" s="202"/>
      <c r="Z2826" s="193"/>
      <c r="AA2826" s="193" t="s">
        <v>362</v>
      </c>
      <c r="AB2826" s="203"/>
      <c r="AC2826" s="204" t="str">
        <f t="shared" si="240"/>
        <v>CLOSE</v>
      </c>
      <c r="AD2826" s="47" t="str">
        <f t="array" ref="AD2826">IF(D2826="","",INDEX(HM_Unit!$D$1:$AE$1,MATCH(C2826,HM_Unit!$D$2:$AE$2,0)))</f>
        <v/>
      </c>
      <c r="AE2826" s="46"/>
      <c r="AF2826" s="46"/>
      <c r="AG2826" s="46"/>
      <c r="AH2826" s="46"/>
      <c r="AI2826" s="46"/>
      <c r="AJ2826" s="46"/>
      <c r="AK2826" s="46"/>
    </row>
    <row r="2827" spans="1:37" ht="12" customHeight="1">
      <c r="A2827" s="46" t="str">
        <f>IFERROR(VLOOKUP(D2827,Sort!B:D,3,0),"")</f>
        <v/>
      </c>
      <c r="B2827" s="190" t="str">
        <f t="shared" si="234"/>
        <v>0CLOSE</v>
      </c>
      <c r="C2827" s="196"/>
      <c r="D2827" s="193"/>
      <c r="E2827" s="193" t="str">
        <f>IFERROR(VLOOKUP(D2827,Sort!B:C,2,0),"")</f>
        <v/>
      </c>
      <c r="F2827" s="194"/>
      <c r="G2827" s="195" t="str">
        <f t="shared" si="235"/>
        <v/>
      </c>
      <c r="H2827" s="243"/>
      <c r="I2827" s="197"/>
      <c r="J2827" s="243"/>
      <c r="K2827" s="197"/>
      <c r="L2827" s="198" t="str">
        <f t="shared" si="236"/>
        <v/>
      </c>
      <c r="M2827" s="199" t="str">
        <f t="shared" si="237"/>
        <v/>
      </c>
      <c r="N2827" s="200" t="str">
        <f t="shared" si="238"/>
        <v xml:space="preserve"> </v>
      </c>
      <c r="O2827" s="201"/>
      <c r="P2827" s="201"/>
      <c r="Q2827" s="202"/>
      <c r="R2827" s="202"/>
      <c r="S2827" s="202"/>
      <c r="T2827" s="193" t="str">
        <f>IFERROR(VLOOKUP(S2827,Sort!E:F,2,0),"")</f>
        <v/>
      </c>
      <c r="U2827" s="115" t="str">
        <f t="shared" si="239"/>
        <v/>
      </c>
      <c r="V2827" s="202" t="s">
        <v>422</v>
      </c>
      <c r="W2827" s="202"/>
      <c r="X2827" s="202"/>
      <c r="Y2827" s="202"/>
      <c r="Z2827" s="193"/>
      <c r="AA2827" s="193" t="s">
        <v>362</v>
      </c>
      <c r="AB2827" s="203"/>
      <c r="AC2827" s="204" t="str">
        <f t="shared" si="240"/>
        <v>CLOSE</v>
      </c>
      <c r="AD2827" s="47" t="str">
        <f t="array" ref="AD2827">IF(D2827="","",INDEX(HM_Unit!$D$1:$AE$1,MATCH(C2827,HM_Unit!$D$2:$AE$2,0)))</f>
        <v/>
      </c>
      <c r="AE2827" s="46"/>
      <c r="AF2827" s="46"/>
      <c r="AG2827" s="46"/>
      <c r="AH2827" s="46"/>
      <c r="AI2827" s="46"/>
      <c r="AJ2827" s="46"/>
      <c r="AK2827" s="46"/>
    </row>
    <row r="2828" spans="1:37" ht="12" customHeight="1">
      <c r="A2828" s="46" t="str">
        <f>IFERROR(VLOOKUP(D2828,Sort!B:D,3,0),"")</f>
        <v/>
      </c>
      <c r="B2828" s="190" t="str">
        <f t="shared" si="234"/>
        <v>0CLOSE</v>
      </c>
      <c r="C2828" s="196"/>
      <c r="D2828" s="193"/>
      <c r="E2828" s="193" t="str">
        <f>IFERROR(VLOOKUP(D2828,Sort!B:C,2,0),"")</f>
        <v/>
      </c>
      <c r="F2828" s="194"/>
      <c r="G2828" s="195" t="str">
        <f t="shared" si="235"/>
        <v/>
      </c>
      <c r="H2828" s="243"/>
      <c r="I2828" s="197"/>
      <c r="J2828" s="243"/>
      <c r="K2828" s="197"/>
      <c r="L2828" s="198" t="str">
        <f t="shared" si="236"/>
        <v/>
      </c>
      <c r="M2828" s="199" t="str">
        <f t="shared" si="237"/>
        <v/>
      </c>
      <c r="N2828" s="200" t="str">
        <f t="shared" si="238"/>
        <v xml:space="preserve"> </v>
      </c>
      <c r="O2828" s="201"/>
      <c r="P2828" s="201"/>
      <c r="Q2828" s="202"/>
      <c r="R2828" s="202"/>
      <c r="S2828" s="202"/>
      <c r="T2828" s="193" t="str">
        <f>IFERROR(VLOOKUP(S2828,Sort!E:F,2,0),"")</f>
        <v/>
      </c>
      <c r="U2828" s="115" t="str">
        <f t="shared" si="239"/>
        <v/>
      </c>
      <c r="V2828" s="202" t="s">
        <v>422</v>
      </c>
      <c r="W2828" s="202"/>
      <c r="X2828" s="202"/>
      <c r="Y2828" s="202"/>
      <c r="Z2828" s="193"/>
      <c r="AA2828" s="193" t="s">
        <v>362</v>
      </c>
      <c r="AB2828" s="203"/>
      <c r="AC2828" s="204" t="str">
        <f t="shared" si="240"/>
        <v>CLOSE</v>
      </c>
      <c r="AD2828" s="47" t="str">
        <f t="array" ref="AD2828">IF(D2828="","",INDEX(HM_Unit!$D$1:$AE$1,MATCH(C2828,HM_Unit!$D$2:$AE$2,0)))</f>
        <v/>
      </c>
      <c r="AE2828" s="46"/>
      <c r="AF2828" s="46"/>
      <c r="AG2828" s="46"/>
      <c r="AH2828" s="46"/>
      <c r="AI2828" s="46"/>
      <c r="AJ2828" s="46"/>
      <c r="AK2828" s="46"/>
    </row>
    <row r="2829" spans="1:37" ht="12" customHeight="1">
      <c r="A2829" s="46" t="str">
        <f>IFERROR(VLOOKUP(D2829,Sort!B:D,3,0),"")</f>
        <v/>
      </c>
      <c r="B2829" s="190" t="str">
        <f t="shared" si="234"/>
        <v>0CLOSE</v>
      </c>
      <c r="C2829" s="196"/>
      <c r="D2829" s="193"/>
      <c r="E2829" s="193" t="str">
        <f>IFERROR(VLOOKUP(D2829,Sort!B:C,2,0),"")</f>
        <v/>
      </c>
      <c r="F2829" s="194"/>
      <c r="G2829" s="195" t="str">
        <f t="shared" si="235"/>
        <v/>
      </c>
      <c r="H2829" s="243"/>
      <c r="I2829" s="197"/>
      <c r="J2829" s="243"/>
      <c r="K2829" s="197"/>
      <c r="L2829" s="198" t="str">
        <f t="shared" si="236"/>
        <v/>
      </c>
      <c r="M2829" s="199" t="str">
        <f t="shared" si="237"/>
        <v/>
      </c>
      <c r="N2829" s="200" t="str">
        <f t="shared" si="238"/>
        <v xml:space="preserve"> </v>
      </c>
      <c r="O2829" s="201"/>
      <c r="P2829" s="201"/>
      <c r="Q2829" s="202"/>
      <c r="R2829" s="202"/>
      <c r="S2829" s="202"/>
      <c r="T2829" s="193" t="str">
        <f>IFERROR(VLOOKUP(S2829,Sort!E:F,2,0),"")</f>
        <v/>
      </c>
      <c r="U2829" s="115" t="str">
        <f t="shared" si="239"/>
        <v/>
      </c>
      <c r="V2829" s="202" t="s">
        <v>422</v>
      </c>
      <c r="W2829" s="202"/>
      <c r="X2829" s="202"/>
      <c r="Y2829" s="202"/>
      <c r="Z2829" s="193"/>
      <c r="AA2829" s="193" t="s">
        <v>362</v>
      </c>
      <c r="AB2829" s="203"/>
      <c r="AC2829" s="204" t="str">
        <f t="shared" si="240"/>
        <v>CLOSE</v>
      </c>
      <c r="AD2829" s="47" t="str">
        <f t="array" ref="AD2829">IF(D2829="","",INDEX(HM_Unit!$D$1:$AE$1,MATCH(C2829,HM_Unit!$D$2:$AE$2,0)))</f>
        <v/>
      </c>
      <c r="AE2829" s="46"/>
      <c r="AF2829" s="46"/>
      <c r="AG2829" s="46"/>
      <c r="AH2829" s="46"/>
      <c r="AI2829" s="46"/>
      <c r="AJ2829" s="46"/>
      <c r="AK2829" s="46"/>
    </row>
    <row r="2830" spans="1:37" ht="12" customHeight="1">
      <c r="A2830" s="46" t="str">
        <f>IFERROR(VLOOKUP(D2830,Sort!B:D,3,0),"")</f>
        <v/>
      </c>
      <c r="B2830" s="190" t="str">
        <f t="shared" si="234"/>
        <v>0CLOSE</v>
      </c>
      <c r="C2830" s="196"/>
      <c r="D2830" s="193"/>
      <c r="E2830" s="193" t="str">
        <f>IFERROR(VLOOKUP(D2830,Sort!B:C,2,0),"")</f>
        <v/>
      </c>
      <c r="F2830" s="194"/>
      <c r="G2830" s="195" t="str">
        <f t="shared" si="235"/>
        <v/>
      </c>
      <c r="H2830" s="243"/>
      <c r="I2830" s="197"/>
      <c r="J2830" s="243"/>
      <c r="K2830" s="197"/>
      <c r="L2830" s="198" t="str">
        <f t="shared" si="236"/>
        <v/>
      </c>
      <c r="M2830" s="199" t="str">
        <f t="shared" si="237"/>
        <v/>
      </c>
      <c r="N2830" s="200" t="str">
        <f t="shared" si="238"/>
        <v xml:space="preserve"> </v>
      </c>
      <c r="O2830" s="201"/>
      <c r="P2830" s="201"/>
      <c r="Q2830" s="202"/>
      <c r="R2830" s="202"/>
      <c r="S2830" s="202"/>
      <c r="T2830" s="193" t="str">
        <f>IFERROR(VLOOKUP(S2830,Sort!E:F,2,0),"")</f>
        <v/>
      </c>
      <c r="U2830" s="115" t="str">
        <f t="shared" si="239"/>
        <v/>
      </c>
      <c r="V2830" s="202" t="s">
        <v>422</v>
      </c>
      <c r="W2830" s="202"/>
      <c r="X2830" s="202"/>
      <c r="Y2830" s="202"/>
      <c r="Z2830" s="193"/>
      <c r="AA2830" s="193" t="s">
        <v>362</v>
      </c>
      <c r="AB2830" s="203"/>
      <c r="AC2830" s="204" t="str">
        <f t="shared" si="240"/>
        <v>CLOSE</v>
      </c>
      <c r="AD2830" s="47" t="str">
        <f t="array" ref="AD2830">IF(D2830="","",INDEX(HM_Unit!$D$1:$AE$1,MATCH(C2830,HM_Unit!$D$2:$AE$2,0)))</f>
        <v/>
      </c>
      <c r="AE2830" s="46"/>
      <c r="AF2830" s="46"/>
      <c r="AG2830" s="46"/>
      <c r="AH2830" s="46"/>
      <c r="AI2830" s="46"/>
      <c r="AJ2830" s="46"/>
      <c r="AK2830" s="46"/>
    </row>
    <row r="2831" spans="1:37" ht="12" customHeight="1">
      <c r="A2831" s="46" t="str">
        <f>IFERROR(VLOOKUP(D2831,Sort!B:D,3,0),"")</f>
        <v/>
      </c>
      <c r="B2831" s="190" t="str">
        <f t="shared" si="234"/>
        <v>0CLOSE</v>
      </c>
      <c r="C2831" s="196"/>
      <c r="D2831" s="193"/>
      <c r="E2831" s="193" t="str">
        <f>IFERROR(VLOOKUP(D2831,Sort!B:C,2,0),"")</f>
        <v/>
      </c>
      <c r="F2831" s="194"/>
      <c r="G2831" s="195" t="str">
        <f t="shared" si="235"/>
        <v/>
      </c>
      <c r="H2831" s="243"/>
      <c r="I2831" s="197"/>
      <c r="J2831" s="243"/>
      <c r="K2831" s="197"/>
      <c r="L2831" s="198" t="str">
        <f t="shared" si="236"/>
        <v/>
      </c>
      <c r="M2831" s="199" t="str">
        <f t="shared" si="237"/>
        <v/>
      </c>
      <c r="N2831" s="200" t="str">
        <f t="shared" si="238"/>
        <v xml:space="preserve"> </v>
      </c>
      <c r="O2831" s="201"/>
      <c r="P2831" s="201"/>
      <c r="Q2831" s="202"/>
      <c r="R2831" s="202"/>
      <c r="S2831" s="202"/>
      <c r="T2831" s="193" t="str">
        <f>IFERROR(VLOOKUP(S2831,Sort!E:F,2,0),"")</f>
        <v/>
      </c>
      <c r="U2831" s="115" t="str">
        <f t="shared" si="239"/>
        <v/>
      </c>
      <c r="V2831" s="202" t="s">
        <v>422</v>
      </c>
      <c r="W2831" s="202"/>
      <c r="X2831" s="202"/>
      <c r="Y2831" s="202"/>
      <c r="Z2831" s="193"/>
      <c r="AA2831" s="193" t="s">
        <v>362</v>
      </c>
      <c r="AB2831" s="203"/>
      <c r="AC2831" s="204" t="str">
        <f t="shared" si="240"/>
        <v>CLOSE</v>
      </c>
      <c r="AD2831" s="47" t="str">
        <f t="array" ref="AD2831">IF(D2831="","",INDEX(HM_Unit!$D$1:$AE$1,MATCH(C2831,HM_Unit!$D$2:$AE$2,0)))</f>
        <v/>
      </c>
      <c r="AE2831" s="46"/>
      <c r="AF2831" s="46"/>
      <c r="AG2831" s="46"/>
      <c r="AH2831" s="46"/>
      <c r="AI2831" s="46"/>
      <c r="AJ2831" s="46"/>
      <c r="AK2831" s="46"/>
    </row>
    <row r="2832" spans="1:37" ht="12" customHeight="1">
      <c r="A2832" s="46" t="str">
        <f>IFERROR(VLOOKUP(D2832,Sort!B:D,3,0),"")</f>
        <v/>
      </c>
      <c r="B2832" s="190" t="str">
        <f t="shared" si="234"/>
        <v>0CLOSE</v>
      </c>
      <c r="C2832" s="196"/>
      <c r="D2832" s="193"/>
      <c r="E2832" s="193" t="str">
        <f>IFERROR(VLOOKUP(D2832,Sort!B:C,2,0),"")</f>
        <v/>
      </c>
      <c r="F2832" s="194"/>
      <c r="G2832" s="195" t="str">
        <f t="shared" si="235"/>
        <v/>
      </c>
      <c r="H2832" s="243"/>
      <c r="I2832" s="197"/>
      <c r="J2832" s="243"/>
      <c r="K2832" s="197"/>
      <c r="L2832" s="198" t="str">
        <f t="shared" si="236"/>
        <v/>
      </c>
      <c r="M2832" s="199" t="str">
        <f t="shared" si="237"/>
        <v/>
      </c>
      <c r="N2832" s="200" t="str">
        <f t="shared" si="238"/>
        <v xml:space="preserve"> </v>
      </c>
      <c r="O2832" s="201"/>
      <c r="P2832" s="201"/>
      <c r="Q2832" s="202"/>
      <c r="R2832" s="202"/>
      <c r="S2832" s="202"/>
      <c r="T2832" s="193" t="str">
        <f>IFERROR(VLOOKUP(S2832,Sort!E:F,2,0),"")</f>
        <v/>
      </c>
      <c r="U2832" s="115" t="str">
        <f t="shared" si="239"/>
        <v/>
      </c>
      <c r="V2832" s="202" t="s">
        <v>422</v>
      </c>
      <c r="W2832" s="202"/>
      <c r="X2832" s="202"/>
      <c r="Y2832" s="202"/>
      <c r="Z2832" s="193"/>
      <c r="AA2832" s="193" t="s">
        <v>362</v>
      </c>
      <c r="AB2832" s="203"/>
      <c r="AC2832" s="204" t="str">
        <f t="shared" si="240"/>
        <v>CLOSE</v>
      </c>
      <c r="AD2832" s="47" t="str">
        <f t="array" ref="AD2832">IF(D2832="","",INDEX(HM_Unit!$D$1:$AE$1,MATCH(C2832,HM_Unit!$D$2:$AE$2,0)))</f>
        <v/>
      </c>
      <c r="AE2832" s="46"/>
      <c r="AF2832" s="46"/>
      <c r="AG2832" s="46"/>
      <c r="AH2832" s="46"/>
      <c r="AI2832" s="46"/>
      <c r="AJ2832" s="46"/>
      <c r="AK2832" s="46"/>
    </row>
    <row r="2833" spans="1:37" ht="12" customHeight="1">
      <c r="A2833" s="46" t="str">
        <f>IFERROR(VLOOKUP(D2833,Sort!B:D,3,0),"")</f>
        <v/>
      </c>
      <c r="B2833" s="190" t="str">
        <f t="shared" si="234"/>
        <v>0CLOSE</v>
      </c>
      <c r="C2833" s="196"/>
      <c r="D2833" s="193"/>
      <c r="E2833" s="193" t="str">
        <f>IFERROR(VLOOKUP(D2833,Sort!B:C,2,0),"")</f>
        <v/>
      </c>
      <c r="F2833" s="194"/>
      <c r="G2833" s="195" t="str">
        <f t="shared" si="235"/>
        <v/>
      </c>
      <c r="H2833" s="243"/>
      <c r="I2833" s="197"/>
      <c r="J2833" s="243"/>
      <c r="K2833" s="197"/>
      <c r="L2833" s="198" t="str">
        <f t="shared" si="236"/>
        <v/>
      </c>
      <c r="M2833" s="199" t="str">
        <f t="shared" si="237"/>
        <v/>
      </c>
      <c r="N2833" s="200" t="str">
        <f t="shared" si="238"/>
        <v xml:space="preserve"> </v>
      </c>
      <c r="O2833" s="201"/>
      <c r="P2833" s="201"/>
      <c r="Q2833" s="202"/>
      <c r="R2833" s="202"/>
      <c r="S2833" s="202"/>
      <c r="T2833" s="193" t="str">
        <f>IFERROR(VLOOKUP(S2833,Sort!E:F,2,0),"")</f>
        <v/>
      </c>
      <c r="U2833" s="115" t="str">
        <f t="shared" si="239"/>
        <v/>
      </c>
      <c r="V2833" s="202" t="s">
        <v>422</v>
      </c>
      <c r="W2833" s="202"/>
      <c r="X2833" s="202"/>
      <c r="Y2833" s="202"/>
      <c r="Z2833" s="193"/>
      <c r="AA2833" s="193" t="s">
        <v>362</v>
      </c>
      <c r="AB2833" s="203"/>
      <c r="AC2833" s="204" t="str">
        <f t="shared" si="240"/>
        <v>CLOSE</v>
      </c>
      <c r="AD2833" s="47" t="str">
        <f t="array" ref="AD2833">IF(D2833="","",INDEX(HM_Unit!$D$1:$AE$1,MATCH(C2833,HM_Unit!$D$2:$AE$2,0)))</f>
        <v/>
      </c>
      <c r="AE2833" s="46"/>
      <c r="AF2833" s="46"/>
      <c r="AG2833" s="46"/>
      <c r="AH2833" s="46"/>
      <c r="AI2833" s="46"/>
      <c r="AJ2833" s="46"/>
      <c r="AK2833" s="46"/>
    </row>
    <row r="2834" spans="1:37" ht="12" customHeight="1">
      <c r="A2834" s="46" t="str">
        <f>IFERROR(VLOOKUP(D2834,Sort!B:D,3,0),"")</f>
        <v/>
      </c>
      <c r="B2834" s="190" t="str">
        <f t="shared" si="234"/>
        <v>0CLOSE</v>
      </c>
      <c r="C2834" s="196"/>
      <c r="D2834" s="193"/>
      <c r="E2834" s="193" t="str">
        <f>IFERROR(VLOOKUP(D2834,Sort!B:C,2,0),"")</f>
        <v/>
      </c>
      <c r="F2834" s="194"/>
      <c r="G2834" s="195" t="str">
        <f t="shared" si="235"/>
        <v/>
      </c>
      <c r="H2834" s="243"/>
      <c r="I2834" s="197"/>
      <c r="J2834" s="243"/>
      <c r="K2834" s="197"/>
      <c r="L2834" s="198" t="str">
        <f t="shared" si="236"/>
        <v/>
      </c>
      <c r="M2834" s="199" t="str">
        <f t="shared" si="237"/>
        <v/>
      </c>
      <c r="N2834" s="200" t="str">
        <f t="shared" si="238"/>
        <v xml:space="preserve"> </v>
      </c>
      <c r="O2834" s="201"/>
      <c r="P2834" s="201"/>
      <c r="Q2834" s="202"/>
      <c r="R2834" s="202"/>
      <c r="S2834" s="202"/>
      <c r="T2834" s="193" t="str">
        <f>IFERROR(VLOOKUP(S2834,Sort!E:F,2,0),"")</f>
        <v/>
      </c>
      <c r="U2834" s="115" t="str">
        <f t="shared" si="239"/>
        <v/>
      </c>
      <c r="V2834" s="202" t="s">
        <v>422</v>
      </c>
      <c r="W2834" s="202"/>
      <c r="X2834" s="202"/>
      <c r="Y2834" s="202"/>
      <c r="Z2834" s="193"/>
      <c r="AA2834" s="193" t="s">
        <v>362</v>
      </c>
      <c r="AB2834" s="203"/>
      <c r="AC2834" s="204" t="str">
        <f t="shared" si="240"/>
        <v>CLOSE</v>
      </c>
      <c r="AD2834" s="47" t="str">
        <f t="array" ref="AD2834">IF(D2834="","",INDEX(HM_Unit!$D$1:$AE$1,MATCH(C2834,HM_Unit!$D$2:$AE$2,0)))</f>
        <v/>
      </c>
      <c r="AE2834" s="46"/>
      <c r="AF2834" s="46"/>
      <c r="AG2834" s="46"/>
      <c r="AH2834" s="46"/>
      <c r="AI2834" s="46"/>
      <c r="AJ2834" s="46"/>
      <c r="AK2834" s="46"/>
    </row>
    <row r="2835" spans="1:37" ht="12" customHeight="1">
      <c r="A2835" s="46" t="str">
        <f>IFERROR(VLOOKUP(D2835,Sort!B:D,3,0),"")</f>
        <v/>
      </c>
      <c r="B2835" s="190" t="str">
        <f t="shared" si="234"/>
        <v>0CLOSE</v>
      </c>
      <c r="C2835" s="196"/>
      <c r="D2835" s="193"/>
      <c r="E2835" s="193" t="str">
        <f>IFERROR(VLOOKUP(D2835,Sort!B:C,2,0),"")</f>
        <v/>
      </c>
      <c r="F2835" s="194"/>
      <c r="G2835" s="195" t="str">
        <f t="shared" si="235"/>
        <v/>
      </c>
      <c r="H2835" s="243"/>
      <c r="I2835" s="197"/>
      <c r="J2835" s="243"/>
      <c r="K2835" s="197"/>
      <c r="L2835" s="198" t="str">
        <f t="shared" si="236"/>
        <v/>
      </c>
      <c r="M2835" s="199" t="str">
        <f t="shared" si="237"/>
        <v/>
      </c>
      <c r="N2835" s="200" t="str">
        <f t="shared" si="238"/>
        <v xml:space="preserve"> </v>
      </c>
      <c r="O2835" s="201"/>
      <c r="P2835" s="201"/>
      <c r="Q2835" s="202"/>
      <c r="R2835" s="202"/>
      <c r="S2835" s="202"/>
      <c r="T2835" s="193" t="str">
        <f>IFERROR(VLOOKUP(S2835,Sort!E:F,2,0),"")</f>
        <v/>
      </c>
      <c r="U2835" s="115" t="str">
        <f t="shared" si="239"/>
        <v/>
      </c>
      <c r="V2835" s="202" t="s">
        <v>422</v>
      </c>
      <c r="W2835" s="202"/>
      <c r="X2835" s="202"/>
      <c r="Y2835" s="202"/>
      <c r="Z2835" s="193"/>
      <c r="AA2835" s="193" t="s">
        <v>362</v>
      </c>
      <c r="AB2835" s="203"/>
      <c r="AC2835" s="204" t="str">
        <f t="shared" si="240"/>
        <v>CLOSE</v>
      </c>
      <c r="AD2835" s="47" t="str">
        <f t="array" ref="AD2835">IF(D2835="","",INDEX(HM_Unit!$D$1:$AE$1,MATCH(C2835,HM_Unit!$D$2:$AE$2,0)))</f>
        <v/>
      </c>
      <c r="AE2835" s="46"/>
      <c r="AF2835" s="46"/>
      <c r="AG2835" s="46"/>
      <c r="AH2835" s="46"/>
      <c r="AI2835" s="46"/>
      <c r="AJ2835" s="46"/>
      <c r="AK2835" s="46"/>
    </row>
    <row r="2836" spans="1:37" ht="12" customHeight="1">
      <c r="A2836" s="46" t="str">
        <f>IFERROR(VLOOKUP(D2836,Sort!B:D,3,0),"")</f>
        <v/>
      </c>
      <c r="B2836" s="190" t="str">
        <f t="shared" si="234"/>
        <v>0CLOSE</v>
      </c>
      <c r="C2836" s="196"/>
      <c r="D2836" s="193"/>
      <c r="E2836" s="193" t="str">
        <f>IFERROR(VLOOKUP(D2836,Sort!B:C,2,0),"")</f>
        <v/>
      </c>
      <c r="F2836" s="194"/>
      <c r="G2836" s="195" t="str">
        <f t="shared" si="235"/>
        <v/>
      </c>
      <c r="H2836" s="243"/>
      <c r="I2836" s="197"/>
      <c r="J2836" s="243"/>
      <c r="K2836" s="197"/>
      <c r="L2836" s="198" t="str">
        <f t="shared" si="236"/>
        <v/>
      </c>
      <c r="M2836" s="199" t="str">
        <f t="shared" si="237"/>
        <v/>
      </c>
      <c r="N2836" s="200" t="str">
        <f t="shared" si="238"/>
        <v xml:space="preserve"> </v>
      </c>
      <c r="O2836" s="201"/>
      <c r="P2836" s="201"/>
      <c r="Q2836" s="202"/>
      <c r="R2836" s="202"/>
      <c r="S2836" s="202"/>
      <c r="T2836" s="193" t="str">
        <f>IFERROR(VLOOKUP(S2836,Sort!E:F,2,0),"")</f>
        <v/>
      </c>
      <c r="U2836" s="115" t="str">
        <f t="shared" si="239"/>
        <v/>
      </c>
      <c r="V2836" s="202" t="s">
        <v>422</v>
      </c>
      <c r="W2836" s="202"/>
      <c r="X2836" s="202"/>
      <c r="Y2836" s="202"/>
      <c r="Z2836" s="193"/>
      <c r="AA2836" s="193" t="s">
        <v>362</v>
      </c>
      <c r="AB2836" s="203"/>
      <c r="AC2836" s="204" t="str">
        <f t="shared" si="240"/>
        <v>CLOSE</v>
      </c>
      <c r="AD2836" s="47" t="str">
        <f t="array" ref="AD2836">IF(D2836="","",INDEX(HM_Unit!$D$1:$AE$1,MATCH(C2836,HM_Unit!$D$2:$AE$2,0)))</f>
        <v/>
      </c>
      <c r="AE2836" s="46"/>
      <c r="AF2836" s="46"/>
      <c r="AG2836" s="46"/>
      <c r="AH2836" s="46"/>
      <c r="AI2836" s="46"/>
      <c r="AJ2836" s="46"/>
      <c r="AK2836" s="46"/>
    </row>
    <row r="2837" spans="1:37" ht="12" customHeight="1">
      <c r="A2837" s="46" t="str">
        <f>IFERROR(VLOOKUP(D2837,Sort!B:D,3,0),"")</f>
        <v/>
      </c>
      <c r="B2837" s="190" t="str">
        <f t="shared" si="234"/>
        <v>0CLOSE</v>
      </c>
      <c r="C2837" s="196"/>
      <c r="D2837" s="193"/>
      <c r="E2837" s="193" t="str">
        <f>IFERROR(VLOOKUP(D2837,Sort!B:C,2,0),"")</f>
        <v/>
      </c>
      <c r="F2837" s="194"/>
      <c r="G2837" s="195" t="str">
        <f t="shared" si="235"/>
        <v/>
      </c>
      <c r="H2837" s="243"/>
      <c r="I2837" s="197"/>
      <c r="J2837" s="243"/>
      <c r="K2837" s="197"/>
      <c r="L2837" s="198" t="str">
        <f t="shared" si="236"/>
        <v/>
      </c>
      <c r="M2837" s="199" t="str">
        <f t="shared" si="237"/>
        <v/>
      </c>
      <c r="N2837" s="200" t="str">
        <f t="shared" si="238"/>
        <v xml:space="preserve"> </v>
      </c>
      <c r="O2837" s="201"/>
      <c r="P2837" s="201"/>
      <c r="Q2837" s="202"/>
      <c r="R2837" s="202"/>
      <c r="S2837" s="202"/>
      <c r="T2837" s="193" t="str">
        <f>IFERROR(VLOOKUP(S2837,Sort!E:F,2,0),"")</f>
        <v/>
      </c>
      <c r="U2837" s="115" t="str">
        <f t="shared" si="239"/>
        <v/>
      </c>
      <c r="V2837" s="202" t="s">
        <v>422</v>
      </c>
      <c r="W2837" s="202"/>
      <c r="X2837" s="202"/>
      <c r="Y2837" s="202"/>
      <c r="Z2837" s="193"/>
      <c r="AA2837" s="193" t="s">
        <v>362</v>
      </c>
      <c r="AB2837" s="203"/>
      <c r="AC2837" s="204" t="str">
        <f t="shared" si="240"/>
        <v>CLOSE</v>
      </c>
      <c r="AD2837" s="47" t="str">
        <f t="array" ref="AD2837">IF(D2837="","",INDEX(HM_Unit!$D$1:$AE$1,MATCH(C2837,HM_Unit!$D$2:$AE$2,0)))</f>
        <v/>
      </c>
      <c r="AE2837" s="46"/>
      <c r="AF2837" s="46"/>
      <c r="AG2837" s="46"/>
      <c r="AH2837" s="46"/>
      <c r="AI2837" s="46"/>
      <c r="AJ2837" s="46"/>
      <c r="AK2837" s="46"/>
    </row>
    <row r="2838" spans="1:37" ht="12" customHeight="1">
      <c r="A2838" s="46" t="str">
        <f>IFERROR(VLOOKUP(D2838,Sort!B:D,3,0),"")</f>
        <v/>
      </c>
      <c r="B2838" s="190" t="str">
        <f t="shared" si="234"/>
        <v>0CLOSE</v>
      </c>
      <c r="C2838" s="196"/>
      <c r="D2838" s="193"/>
      <c r="E2838" s="193" t="str">
        <f>IFERROR(VLOOKUP(D2838,Sort!B:C,2,0),"")</f>
        <v/>
      </c>
      <c r="F2838" s="194"/>
      <c r="G2838" s="195" t="str">
        <f t="shared" si="235"/>
        <v/>
      </c>
      <c r="H2838" s="243"/>
      <c r="I2838" s="197"/>
      <c r="J2838" s="243"/>
      <c r="K2838" s="197"/>
      <c r="L2838" s="198" t="str">
        <f t="shared" si="236"/>
        <v/>
      </c>
      <c r="M2838" s="199" t="str">
        <f t="shared" si="237"/>
        <v/>
      </c>
      <c r="N2838" s="200" t="str">
        <f t="shared" si="238"/>
        <v xml:space="preserve"> </v>
      </c>
      <c r="O2838" s="201"/>
      <c r="P2838" s="201"/>
      <c r="Q2838" s="202"/>
      <c r="R2838" s="202"/>
      <c r="S2838" s="202"/>
      <c r="T2838" s="193" t="str">
        <f>IFERROR(VLOOKUP(S2838,Sort!E:F,2,0),"")</f>
        <v/>
      </c>
      <c r="U2838" s="115" t="str">
        <f t="shared" si="239"/>
        <v/>
      </c>
      <c r="V2838" s="202" t="s">
        <v>422</v>
      </c>
      <c r="W2838" s="202"/>
      <c r="X2838" s="202"/>
      <c r="Y2838" s="202"/>
      <c r="Z2838" s="193"/>
      <c r="AA2838" s="193" t="s">
        <v>362</v>
      </c>
      <c r="AB2838" s="203"/>
      <c r="AC2838" s="204" t="str">
        <f t="shared" si="240"/>
        <v>CLOSE</v>
      </c>
      <c r="AD2838" s="47" t="str">
        <f t="array" ref="AD2838">IF(D2838="","",INDEX(HM_Unit!$D$1:$AE$1,MATCH(C2838,HM_Unit!$D$2:$AE$2,0)))</f>
        <v/>
      </c>
      <c r="AE2838" s="46"/>
      <c r="AF2838" s="46"/>
      <c r="AG2838" s="46"/>
      <c r="AH2838" s="46"/>
      <c r="AI2838" s="46"/>
      <c r="AJ2838" s="46"/>
      <c r="AK2838" s="46"/>
    </row>
    <row r="2839" spans="1:37" ht="12" customHeight="1">
      <c r="A2839" s="46" t="str">
        <f>IFERROR(VLOOKUP(D2839,Sort!B:D,3,0),"")</f>
        <v/>
      </c>
      <c r="B2839" s="190" t="str">
        <f t="shared" si="234"/>
        <v>0CLOSE</v>
      </c>
      <c r="C2839" s="196"/>
      <c r="D2839" s="193"/>
      <c r="E2839" s="193" t="str">
        <f>IFERROR(VLOOKUP(D2839,Sort!B:C,2,0),"")</f>
        <v/>
      </c>
      <c r="F2839" s="194"/>
      <c r="G2839" s="195" t="str">
        <f t="shared" si="235"/>
        <v/>
      </c>
      <c r="H2839" s="243"/>
      <c r="I2839" s="197"/>
      <c r="J2839" s="243"/>
      <c r="K2839" s="197"/>
      <c r="L2839" s="198" t="str">
        <f t="shared" si="236"/>
        <v/>
      </c>
      <c r="M2839" s="199" t="str">
        <f t="shared" si="237"/>
        <v/>
      </c>
      <c r="N2839" s="200" t="str">
        <f t="shared" si="238"/>
        <v xml:space="preserve"> </v>
      </c>
      <c r="O2839" s="201"/>
      <c r="P2839" s="201"/>
      <c r="Q2839" s="202"/>
      <c r="R2839" s="202"/>
      <c r="S2839" s="202"/>
      <c r="T2839" s="193" t="str">
        <f>IFERROR(VLOOKUP(S2839,Sort!E:F,2,0),"")</f>
        <v/>
      </c>
      <c r="U2839" s="115" t="str">
        <f t="shared" si="239"/>
        <v/>
      </c>
      <c r="V2839" s="202" t="s">
        <v>422</v>
      </c>
      <c r="W2839" s="202"/>
      <c r="X2839" s="202"/>
      <c r="Y2839" s="202"/>
      <c r="Z2839" s="193"/>
      <c r="AA2839" s="193" t="s">
        <v>362</v>
      </c>
      <c r="AB2839" s="203"/>
      <c r="AC2839" s="204" t="str">
        <f t="shared" si="240"/>
        <v>CLOSE</v>
      </c>
      <c r="AD2839" s="47" t="str">
        <f t="array" ref="AD2839">IF(D2839="","",INDEX(HM_Unit!$D$1:$AE$1,MATCH(C2839,HM_Unit!$D$2:$AE$2,0)))</f>
        <v/>
      </c>
      <c r="AE2839" s="46"/>
      <c r="AF2839" s="46"/>
      <c r="AG2839" s="46"/>
      <c r="AH2839" s="46"/>
      <c r="AI2839" s="46"/>
      <c r="AJ2839" s="46"/>
      <c r="AK2839" s="46"/>
    </row>
    <row r="2840" spans="1:37" ht="12" customHeight="1">
      <c r="A2840" s="46" t="str">
        <f>IFERROR(VLOOKUP(D2840,Sort!B:D,3,0),"")</f>
        <v/>
      </c>
      <c r="B2840" s="190" t="str">
        <f t="shared" si="234"/>
        <v>0CLOSE</v>
      </c>
      <c r="C2840" s="196"/>
      <c r="D2840" s="193"/>
      <c r="E2840" s="193" t="str">
        <f>IFERROR(VLOOKUP(D2840,Sort!B:C,2,0),"")</f>
        <v/>
      </c>
      <c r="F2840" s="194"/>
      <c r="G2840" s="195" t="str">
        <f t="shared" si="235"/>
        <v/>
      </c>
      <c r="H2840" s="243"/>
      <c r="I2840" s="197"/>
      <c r="J2840" s="243"/>
      <c r="K2840" s="197"/>
      <c r="L2840" s="198" t="str">
        <f t="shared" si="236"/>
        <v/>
      </c>
      <c r="M2840" s="199" t="str">
        <f t="shared" si="237"/>
        <v/>
      </c>
      <c r="N2840" s="200" t="str">
        <f t="shared" si="238"/>
        <v xml:space="preserve"> </v>
      </c>
      <c r="O2840" s="201"/>
      <c r="P2840" s="201"/>
      <c r="Q2840" s="202"/>
      <c r="R2840" s="202"/>
      <c r="S2840" s="202"/>
      <c r="T2840" s="193" t="str">
        <f>IFERROR(VLOOKUP(S2840,Sort!E:F,2,0),"")</f>
        <v/>
      </c>
      <c r="U2840" s="115" t="str">
        <f t="shared" si="239"/>
        <v/>
      </c>
      <c r="V2840" s="202" t="s">
        <v>422</v>
      </c>
      <c r="W2840" s="202"/>
      <c r="X2840" s="202"/>
      <c r="Y2840" s="202"/>
      <c r="Z2840" s="193"/>
      <c r="AA2840" s="193" t="s">
        <v>362</v>
      </c>
      <c r="AB2840" s="203"/>
      <c r="AC2840" s="204" t="str">
        <f t="shared" si="240"/>
        <v>CLOSE</v>
      </c>
      <c r="AD2840" s="47" t="str">
        <f t="array" ref="AD2840">IF(D2840="","",INDEX(HM_Unit!$D$1:$AE$1,MATCH(C2840,HM_Unit!$D$2:$AE$2,0)))</f>
        <v/>
      </c>
      <c r="AE2840" s="46"/>
      <c r="AF2840" s="46"/>
      <c r="AG2840" s="46"/>
      <c r="AH2840" s="46"/>
      <c r="AI2840" s="46"/>
      <c r="AJ2840" s="46"/>
      <c r="AK2840" s="46"/>
    </row>
    <row r="2841" spans="1:37" ht="12" customHeight="1">
      <c r="A2841" s="46" t="str">
        <f>IFERROR(VLOOKUP(D2841,Sort!B:D,3,0),"")</f>
        <v/>
      </c>
      <c r="B2841" s="190" t="str">
        <f t="shared" si="234"/>
        <v>0CLOSE</v>
      </c>
      <c r="C2841" s="196"/>
      <c r="D2841" s="193"/>
      <c r="E2841" s="193" t="str">
        <f>IFERROR(VLOOKUP(D2841,Sort!B:C,2,0),"")</f>
        <v/>
      </c>
      <c r="F2841" s="194"/>
      <c r="G2841" s="195" t="str">
        <f t="shared" si="235"/>
        <v/>
      </c>
      <c r="H2841" s="243"/>
      <c r="I2841" s="197"/>
      <c r="J2841" s="243"/>
      <c r="K2841" s="197"/>
      <c r="L2841" s="198" t="str">
        <f t="shared" si="236"/>
        <v/>
      </c>
      <c r="M2841" s="199" t="str">
        <f t="shared" si="237"/>
        <v/>
      </c>
      <c r="N2841" s="200" t="str">
        <f t="shared" si="238"/>
        <v xml:space="preserve"> </v>
      </c>
      <c r="O2841" s="201"/>
      <c r="P2841" s="201"/>
      <c r="Q2841" s="202"/>
      <c r="R2841" s="202"/>
      <c r="S2841" s="202"/>
      <c r="T2841" s="193" t="str">
        <f>IFERROR(VLOOKUP(S2841,Sort!E:F,2,0),"")</f>
        <v/>
      </c>
      <c r="U2841" s="115" t="str">
        <f t="shared" si="239"/>
        <v/>
      </c>
      <c r="V2841" s="202" t="s">
        <v>422</v>
      </c>
      <c r="W2841" s="202"/>
      <c r="X2841" s="202"/>
      <c r="Y2841" s="202"/>
      <c r="Z2841" s="193"/>
      <c r="AA2841" s="193" t="s">
        <v>362</v>
      </c>
      <c r="AB2841" s="203"/>
      <c r="AC2841" s="204" t="str">
        <f t="shared" si="240"/>
        <v>CLOSE</v>
      </c>
      <c r="AD2841" s="47" t="str">
        <f t="array" ref="AD2841">IF(D2841="","",INDEX(HM_Unit!$D$1:$AE$1,MATCH(C2841,HM_Unit!$D$2:$AE$2,0)))</f>
        <v/>
      </c>
      <c r="AE2841" s="46"/>
      <c r="AF2841" s="46"/>
      <c r="AG2841" s="46"/>
      <c r="AH2841" s="46"/>
      <c r="AI2841" s="46"/>
      <c r="AJ2841" s="46"/>
      <c r="AK2841" s="46"/>
    </row>
    <row r="2842" spans="1:37" ht="12" customHeight="1">
      <c r="A2842" s="46" t="str">
        <f>IFERROR(VLOOKUP(D2842,Sort!B:D,3,0),"")</f>
        <v/>
      </c>
      <c r="B2842" s="190" t="str">
        <f t="shared" si="234"/>
        <v>0CLOSE</v>
      </c>
      <c r="C2842" s="196"/>
      <c r="D2842" s="193"/>
      <c r="E2842" s="193" t="str">
        <f>IFERROR(VLOOKUP(D2842,Sort!B:C,2,0),"")</f>
        <v/>
      </c>
      <c r="F2842" s="194"/>
      <c r="G2842" s="195" t="str">
        <f t="shared" si="235"/>
        <v/>
      </c>
      <c r="H2842" s="243"/>
      <c r="I2842" s="197"/>
      <c r="J2842" s="243"/>
      <c r="K2842" s="197"/>
      <c r="L2842" s="198" t="str">
        <f t="shared" si="236"/>
        <v/>
      </c>
      <c r="M2842" s="199" t="str">
        <f t="shared" si="237"/>
        <v/>
      </c>
      <c r="N2842" s="200" t="str">
        <f t="shared" si="238"/>
        <v xml:space="preserve"> </v>
      </c>
      <c r="O2842" s="201"/>
      <c r="P2842" s="201"/>
      <c r="Q2842" s="202"/>
      <c r="R2842" s="202"/>
      <c r="S2842" s="202"/>
      <c r="T2842" s="193" t="str">
        <f>IFERROR(VLOOKUP(S2842,Sort!E:F,2,0),"")</f>
        <v/>
      </c>
      <c r="U2842" s="115" t="str">
        <f t="shared" si="239"/>
        <v/>
      </c>
      <c r="V2842" s="202" t="s">
        <v>422</v>
      </c>
      <c r="W2842" s="202"/>
      <c r="X2842" s="202"/>
      <c r="Y2842" s="202"/>
      <c r="Z2842" s="193"/>
      <c r="AA2842" s="193" t="s">
        <v>362</v>
      </c>
      <c r="AB2842" s="203"/>
      <c r="AC2842" s="204" t="str">
        <f t="shared" si="240"/>
        <v>CLOSE</v>
      </c>
      <c r="AD2842" s="47" t="str">
        <f t="array" ref="AD2842">IF(D2842="","",INDEX(HM_Unit!$D$1:$AE$1,MATCH(C2842,HM_Unit!$D$2:$AE$2,0)))</f>
        <v/>
      </c>
      <c r="AE2842" s="46"/>
      <c r="AF2842" s="46"/>
      <c r="AG2842" s="46"/>
      <c r="AH2842" s="46"/>
      <c r="AI2842" s="46"/>
      <c r="AJ2842" s="46"/>
      <c r="AK2842" s="46"/>
    </row>
    <row r="2843" spans="1:37" ht="12" customHeight="1">
      <c r="A2843" s="46" t="str">
        <f>IFERROR(VLOOKUP(D2843,Sort!B:D,3,0),"")</f>
        <v/>
      </c>
      <c r="B2843" s="190" t="str">
        <f t="shared" si="234"/>
        <v>0CLOSE</v>
      </c>
      <c r="C2843" s="196"/>
      <c r="D2843" s="193"/>
      <c r="E2843" s="193" t="str">
        <f>IFERROR(VLOOKUP(D2843,Sort!B:C,2,0),"")</f>
        <v/>
      </c>
      <c r="F2843" s="194"/>
      <c r="G2843" s="195" t="str">
        <f t="shared" si="235"/>
        <v/>
      </c>
      <c r="H2843" s="243"/>
      <c r="I2843" s="197"/>
      <c r="J2843" s="243"/>
      <c r="K2843" s="197"/>
      <c r="L2843" s="198" t="str">
        <f t="shared" si="236"/>
        <v/>
      </c>
      <c r="M2843" s="199" t="str">
        <f t="shared" si="237"/>
        <v/>
      </c>
      <c r="N2843" s="200" t="str">
        <f t="shared" si="238"/>
        <v xml:space="preserve"> </v>
      </c>
      <c r="O2843" s="201"/>
      <c r="P2843" s="201"/>
      <c r="Q2843" s="202"/>
      <c r="R2843" s="202"/>
      <c r="S2843" s="202"/>
      <c r="T2843" s="193" t="str">
        <f>IFERROR(VLOOKUP(S2843,Sort!E:F,2,0),"")</f>
        <v/>
      </c>
      <c r="U2843" s="115" t="str">
        <f t="shared" si="239"/>
        <v/>
      </c>
      <c r="V2843" s="202" t="s">
        <v>422</v>
      </c>
      <c r="W2843" s="202"/>
      <c r="X2843" s="202"/>
      <c r="Y2843" s="202"/>
      <c r="Z2843" s="193"/>
      <c r="AA2843" s="193" t="s">
        <v>362</v>
      </c>
      <c r="AB2843" s="203"/>
      <c r="AC2843" s="204" t="str">
        <f t="shared" si="240"/>
        <v>CLOSE</v>
      </c>
      <c r="AD2843" s="47" t="str">
        <f t="array" ref="AD2843">IF(D2843="","",INDEX(HM_Unit!$D$1:$AE$1,MATCH(C2843,HM_Unit!$D$2:$AE$2,0)))</f>
        <v/>
      </c>
      <c r="AE2843" s="46"/>
      <c r="AF2843" s="46"/>
      <c r="AG2843" s="46"/>
      <c r="AH2843" s="46"/>
      <c r="AI2843" s="46"/>
      <c r="AJ2843" s="46"/>
      <c r="AK2843" s="46"/>
    </row>
    <row r="2844" spans="1:37" ht="12" customHeight="1">
      <c r="A2844" s="46" t="str">
        <f>IFERROR(VLOOKUP(D2844,Sort!B:D,3,0),"")</f>
        <v/>
      </c>
      <c r="B2844" s="190" t="str">
        <f t="shared" si="234"/>
        <v>0CLOSE</v>
      </c>
      <c r="C2844" s="196"/>
      <c r="D2844" s="193"/>
      <c r="E2844" s="193" t="str">
        <f>IFERROR(VLOOKUP(D2844,Sort!B:C,2,0),"")</f>
        <v/>
      </c>
      <c r="F2844" s="194"/>
      <c r="G2844" s="195" t="str">
        <f t="shared" si="235"/>
        <v/>
      </c>
      <c r="H2844" s="243"/>
      <c r="I2844" s="197"/>
      <c r="J2844" s="243"/>
      <c r="K2844" s="197"/>
      <c r="L2844" s="198" t="str">
        <f t="shared" si="236"/>
        <v/>
      </c>
      <c r="M2844" s="199" t="str">
        <f t="shared" si="237"/>
        <v/>
      </c>
      <c r="N2844" s="200" t="str">
        <f t="shared" si="238"/>
        <v xml:space="preserve"> </v>
      </c>
      <c r="O2844" s="201"/>
      <c r="P2844" s="201"/>
      <c r="Q2844" s="202"/>
      <c r="R2844" s="202"/>
      <c r="S2844" s="202"/>
      <c r="T2844" s="193" t="str">
        <f>IFERROR(VLOOKUP(S2844,Sort!E:F,2,0),"")</f>
        <v/>
      </c>
      <c r="U2844" s="115" t="str">
        <f t="shared" si="239"/>
        <v/>
      </c>
      <c r="V2844" s="202" t="s">
        <v>422</v>
      </c>
      <c r="W2844" s="202"/>
      <c r="X2844" s="202"/>
      <c r="Y2844" s="202"/>
      <c r="Z2844" s="193"/>
      <c r="AA2844" s="193" t="s">
        <v>362</v>
      </c>
      <c r="AB2844" s="203"/>
      <c r="AC2844" s="204" t="str">
        <f t="shared" si="240"/>
        <v>CLOSE</v>
      </c>
      <c r="AD2844" s="47" t="str">
        <f t="array" ref="AD2844">IF(D2844="","",INDEX(HM_Unit!$D$1:$AE$1,MATCH(C2844,HM_Unit!$D$2:$AE$2,0)))</f>
        <v/>
      </c>
      <c r="AE2844" s="46"/>
      <c r="AF2844" s="46"/>
      <c r="AG2844" s="46"/>
      <c r="AH2844" s="46"/>
      <c r="AI2844" s="46"/>
      <c r="AJ2844" s="46"/>
      <c r="AK2844" s="46"/>
    </row>
    <row r="2845" spans="1:37" ht="12" customHeight="1">
      <c r="A2845" s="46" t="str">
        <f>IFERROR(VLOOKUP(D2845,Sort!B:D,3,0),"")</f>
        <v/>
      </c>
      <c r="B2845" s="190" t="str">
        <f t="shared" si="234"/>
        <v>0CLOSE</v>
      </c>
      <c r="C2845" s="196"/>
      <c r="D2845" s="193"/>
      <c r="E2845" s="193" t="str">
        <f>IFERROR(VLOOKUP(D2845,Sort!B:C,2,0),"")</f>
        <v/>
      </c>
      <c r="F2845" s="194"/>
      <c r="G2845" s="195" t="str">
        <f t="shared" si="235"/>
        <v/>
      </c>
      <c r="H2845" s="243"/>
      <c r="I2845" s="197"/>
      <c r="J2845" s="243"/>
      <c r="K2845" s="197"/>
      <c r="L2845" s="198" t="str">
        <f t="shared" si="236"/>
        <v/>
      </c>
      <c r="M2845" s="199" t="str">
        <f t="shared" si="237"/>
        <v/>
      </c>
      <c r="N2845" s="200" t="str">
        <f t="shared" si="238"/>
        <v xml:space="preserve"> </v>
      </c>
      <c r="O2845" s="201"/>
      <c r="P2845" s="201"/>
      <c r="Q2845" s="202"/>
      <c r="R2845" s="202"/>
      <c r="S2845" s="202"/>
      <c r="T2845" s="193" t="str">
        <f>IFERROR(VLOOKUP(S2845,Sort!E:F,2,0),"")</f>
        <v/>
      </c>
      <c r="U2845" s="115" t="str">
        <f t="shared" si="239"/>
        <v/>
      </c>
      <c r="V2845" s="202" t="s">
        <v>422</v>
      </c>
      <c r="W2845" s="202"/>
      <c r="X2845" s="202"/>
      <c r="Y2845" s="202"/>
      <c r="Z2845" s="193"/>
      <c r="AA2845" s="193" t="s">
        <v>362</v>
      </c>
      <c r="AB2845" s="203"/>
      <c r="AC2845" s="204" t="str">
        <f t="shared" si="240"/>
        <v>CLOSE</v>
      </c>
      <c r="AD2845" s="47" t="str">
        <f t="array" ref="AD2845">IF(D2845="","",INDEX(HM_Unit!$D$1:$AE$1,MATCH(C2845,HM_Unit!$D$2:$AE$2,0)))</f>
        <v/>
      </c>
      <c r="AE2845" s="46"/>
      <c r="AF2845" s="46"/>
      <c r="AG2845" s="46"/>
      <c r="AH2845" s="46"/>
      <c r="AI2845" s="46"/>
      <c r="AJ2845" s="46"/>
      <c r="AK2845" s="46"/>
    </row>
    <row r="2846" spans="1:37" ht="12" customHeight="1">
      <c r="A2846" s="46" t="str">
        <f>IFERROR(VLOOKUP(D2846,Sort!B:D,3,0),"")</f>
        <v/>
      </c>
      <c r="B2846" s="190" t="str">
        <f t="shared" si="234"/>
        <v>0CLOSE</v>
      </c>
      <c r="C2846" s="196"/>
      <c r="D2846" s="193"/>
      <c r="E2846" s="193" t="str">
        <f>IFERROR(VLOOKUP(D2846,Sort!B:C,2,0),"")</f>
        <v/>
      </c>
      <c r="F2846" s="194"/>
      <c r="G2846" s="195" t="str">
        <f t="shared" si="235"/>
        <v/>
      </c>
      <c r="H2846" s="243"/>
      <c r="I2846" s="197"/>
      <c r="J2846" s="243"/>
      <c r="K2846" s="197"/>
      <c r="L2846" s="198" t="str">
        <f t="shared" si="236"/>
        <v/>
      </c>
      <c r="M2846" s="199" t="str">
        <f t="shared" si="237"/>
        <v/>
      </c>
      <c r="N2846" s="200" t="str">
        <f t="shared" si="238"/>
        <v xml:space="preserve"> </v>
      </c>
      <c r="O2846" s="201"/>
      <c r="P2846" s="201"/>
      <c r="Q2846" s="202"/>
      <c r="R2846" s="202"/>
      <c r="S2846" s="202"/>
      <c r="T2846" s="193" t="str">
        <f>IFERROR(VLOOKUP(S2846,Sort!E:F,2,0),"")</f>
        <v/>
      </c>
      <c r="U2846" s="115" t="str">
        <f t="shared" si="239"/>
        <v/>
      </c>
      <c r="V2846" s="202" t="s">
        <v>422</v>
      </c>
      <c r="W2846" s="202"/>
      <c r="X2846" s="202"/>
      <c r="Y2846" s="202"/>
      <c r="Z2846" s="193"/>
      <c r="AA2846" s="193" t="s">
        <v>362</v>
      </c>
      <c r="AB2846" s="203"/>
      <c r="AC2846" s="204" t="str">
        <f t="shared" si="240"/>
        <v>CLOSE</v>
      </c>
      <c r="AD2846" s="47" t="str">
        <f t="array" ref="AD2846">IF(D2846="","",INDEX(HM_Unit!$D$1:$AE$1,MATCH(C2846,HM_Unit!$D$2:$AE$2,0)))</f>
        <v/>
      </c>
      <c r="AE2846" s="46"/>
      <c r="AF2846" s="46"/>
      <c r="AG2846" s="46"/>
      <c r="AH2846" s="46"/>
      <c r="AI2846" s="46"/>
      <c r="AJ2846" s="46"/>
      <c r="AK2846" s="46"/>
    </row>
    <row r="2847" spans="1:37" ht="12" customHeight="1">
      <c r="A2847" s="46" t="str">
        <f>IFERROR(VLOOKUP(D2847,Sort!B:D,3,0),"")</f>
        <v/>
      </c>
      <c r="B2847" s="190" t="str">
        <f t="shared" si="234"/>
        <v>0CLOSE</v>
      </c>
      <c r="C2847" s="196"/>
      <c r="D2847" s="193"/>
      <c r="E2847" s="193" t="str">
        <f>IFERROR(VLOOKUP(D2847,Sort!B:C,2,0),"")</f>
        <v/>
      </c>
      <c r="F2847" s="194"/>
      <c r="G2847" s="195" t="str">
        <f t="shared" si="235"/>
        <v/>
      </c>
      <c r="H2847" s="243"/>
      <c r="I2847" s="197"/>
      <c r="J2847" s="243"/>
      <c r="K2847" s="197"/>
      <c r="L2847" s="198" t="str">
        <f t="shared" si="236"/>
        <v/>
      </c>
      <c r="M2847" s="199" t="str">
        <f t="shared" si="237"/>
        <v/>
      </c>
      <c r="N2847" s="200" t="str">
        <f t="shared" si="238"/>
        <v xml:space="preserve"> </v>
      </c>
      <c r="O2847" s="201"/>
      <c r="P2847" s="201"/>
      <c r="Q2847" s="202"/>
      <c r="R2847" s="202"/>
      <c r="S2847" s="202"/>
      <c r="T2847" s="193" t="str">
        <f>IFERROR(VLOOKUP(S2847,Sort!E:F,2,0),"")</f>
        <v/>
      </c>
      <c r="U2847" s="115" t="str">
        <f t="shared" si="239"/>
        <v/>
      </c>
      <c r="V2847" s="202" t="s">
        <v>422</v>
      </c>
      <c r="W2847" s="202"/>
      <c r="X2847" s="202"/>
      <c r="Y2847" s="202"/>
      <c r="Z2847" s="193"/>
      <c r="AA2847" s="193" t="s">
        <v>362</v>
      </c>
      <c r="AB2847" s="203"/>
      <c r="AC2847" s="204" t="str">
        <f t="shared" si="240"/>
        <v>CLOSE</v>
      </c>
      <c r="AD2847" s="47" t="str">
        <f t="array" ref="AD2847">IF(D2847="","",INDEX(HM_Unit!$D$1:$AE$1,MATCH(C2847,HM_Unit!$D$2:$AE$2,0)))</f>
        <v/>
      </c>
      <c r="AE2847" s="46"/>
      <c r="AF2847" s="46"/>
      <c r="AG2847" s="46"/>
      <c r="AH2847" s="46"/>
      <c r="AI2847" s="46"/>
      <c r="AJ2847" s="46"/>
      <c r="AK2847" s="46"/>
    </row>
    <row r="2848" spans="1:37" ht="12" customHeight="1">
      <c r="A2848" s="46" t="str">
        <f>IFERROR(VLOOKUP(D2848,Sort!B:D,3,0),"")</f>
        <v/>
      </c>
      <c r="B2848" s="190" t="str">
        <f t="shared" si="234"/>
        <v>0CLOSE</v>
      </c>
      <c r="C2848" s="196"/>
      <c r="D2848" s="193"/>
      <c r="E2848" s="193" t="str">
        <f>IFERROR(VLOOKUP(D2848,Sort!B:C,2,0),"")</f>
        <v/>
      </c>
      <c r="F2848" s="194"/>
      <c r="G2848" s="195" t="str">
        <f t="shared" si="235"/>
        <v/>
      </c>
      <c r="H2848" s="243"/>
      <c r="I2848" s="197"/>
      <c r="J2848" s="243"/>
      <c r="K2848" s="197"/>
      <c r="L2848" s="198" t="str">
        <f t="shared" si="236"/>
        <v/>
      </c>
      <c r="M2848" s="199" t="str">
        <f t="shared" si="237"/>
        <v/>
      </c>
      <c r="N2848" s="200" t="str">
        <f t="shared" si="238"/>
        <v xml:space="preserve"> </v>
      </c>
      <c r="O2848" s="201"/>
      <c r="P2848" s="201"/>
      <c r="Q2848" s="202"/>
      <c r="R2848" s="202"/>
      <c r="S2848" s="202"/>
      <c r="T2848" s="193" t="str">
        <f>IFERROR(VLOOKUP(S2848,Sort!E:F,2,0),"")</f>
        <v/>
      </c>
      <c r="U2848" s="115" t="str">
        <f t="shared" si="239"/>
        <v/>
      </c>
      <c r="V2848" s="202" t="s">
        <v>422</v>
      </c>
      <c r="W2848" s="202"/>
      <c r="X2848" s="202"/>
      <c r="Y2848" s="202"/>
      <c r="Z2848" s="193"/>
      <c r="AA2848" s="193" t="s">
        <v>362</v>
      </c>
      <c r="AB2848" s="203"/>
      <c r="AC2848" s="204" t="str">
        <f t="shared" si="240"/>
        <v>CLOSE</v>
      </c>
      <c r="AD2848" s="47" t="str">
        <f t="array" ref="AD2848">IF(D2848="","",INDEX(HM_Unit!$D$1:$AE$1,MATCH(C2848,HM_Unit!$D$2:$AE$2,0)))</f>
        <v/>
      </c>
      <c r="AE2848" s="46"/>
      <c r="AF2848" s="46"/>
      <c r="AG2848" s="46"/>
      <c r="AH2848" s="46"/>
      <c r="AI2848" s="46"/>
      <c r="AJ2848" s="46"/>
      <c r="AK2848" s="46"/>
    </row>
    <row r="2849" spans="1:37" ht="12" customHeight="1">
      <c r="A2849" s="46" t="str">
        <f>IFERROR(VLOOKUP(D2849,Sort!B:D,3,0),"")</f>
        <v/>
      </c>
      <c r="B2849" s="190" t="str">
        <f t="shared" si="234"/>
        <v>0CLOSE</v>
      </c>
      <c r="C2849" s="196"/>
      <c r="D2849" s="193"/>
      <c r="E2849" s="193" t="str">
        <f>IFERROR(VLOOKUP(D2849,Sort!B:C,2,0),"")</f>
        <v/>
      </c>
      <c r="F2849" s="194"/>
      <c r="G2849" s="195" t="str">
        <f t="shared" si="235"/>
        <v/>
      </c>
      <c r="H2849" s="243"/>
      <c r="I2849" s="197"/>
      <c r="J2849" s="243"/>
      <c r="K2849" s="197"/>
      <c r="L2849" s="198" t="str">
        <f t="shared" si="236"/>
        <v/>
      </c>
      <c r="M2849" s="199" t="str">
        <f t="shared" si="237"/>
        <v/>
      </c>
      <c r="N2849" s="200" t="str">
        <f t="shared" si="238"/>
        <v xml:space="preserve"> </v>
      </c>
      <c r="O2849" s="201"/>
      <c r="P2849" s="201"/>
      <c r="Q2849" s="202"/>
      <c r="R2849" s="202"/>
      <c r="S2849" s="202"/>
      <c r="T2849" s="193" t="str">
        <f>IFERROR(VLOOKUP(S2849,Sort!E:F,2,0),"")</f>
        <v/>
      </c>
      <c r="U2849" s="115" t="str">
        <f t="shared" si="239"/>
        <v/>
      </c>
      <c r="V2849" s="202" t="s">
        <v>422</v>
      </c>
      <c r="W2849" s="202"/>
      <c r="X2849" s="202"/>
      <c r="Y2849" s="202"/>
      <c r="Z2849" s="193"/>
      <c r="AA2849" s="193" t="s">
        <v>362</v>
      </c>
      <c r="AB2849" s="203"/>
      <c r="AC2849" s="204" t="str">
        <f t="shared" si="240"/>
        <v>CLOSE</v>
      </c>
      <c r="AD2849" s="47" t="str">
        <f t="array" ref="AD2849">IF(D2849="","",INDEX(HM_Unit!$D$1:$AE$1,MATCH(C2849,HM_Unit!$D$2:$AE$2,0)))</f>
        <v/>
      </c>
      <c r="AE2849" s="46"/>
      <c r="AF2849" s="46"/>
      <c r="AG2849" s="46"/>
      <c r="AH2849" s="46"/>
      <c r="AI2849" s="46"/>
      <c r="AJ2849" s="46"/>
      <c r="AK2849" s="46"/>
    </row>
    <row r="2850" spans="1:37" ht="12" customHeight="1">
      <c r="A2850" s="46" t="str">
        <f>IFERROR(VLOOKUP(D2850,Sort!B:D,3,0),"")</f>
        <v/>
      </c>
      <c r="B2850" s="190" t="str">
        <f t="shared" si="234"/>
        <v>0CLOSE</v>
      </c>
      <c r="C2850" s="196"/>
      <c r="D2850" s="193"/>
      <c r="E2850" s="193" t="str">
        <f>IFERROR(VLOOKUP(D2850,Sort!B:C,2,0),"")</f>
        <v/>
      </c>
      <c r="F2850" s="194"/>
      <c r="G2850" s="195" t="str">
        <f t="shared" si="235"/>
        <v/>
      </c>
      <c r="H2850" s="243"/>
      <c r="I2850" s="197"/>
      <c r="J2850" s="243"/>
      <c r="K2850" s="197"/>
      <c r="L2850" s="198" t="str">
        <f t="shared" si="236"/>
        <v/>
      </c>
      <c r="M2850" s="199" t="str">
        <f t="shared" si="237"/>
        <v/>
      </c>
      <c r="N2850" s="200" t="str">
        <f t="shared" si="238"/>
        <v xml:space="preserve"> </v>
      </c>
      <c r="O2850" s="201"/>
      <c r="P2850" s="201"/>
      <c r="Q2850" s="202"/>
      <c r="R2850" s="202"/>
      <c r="S2850" s="202"/>
      <c r="T2850" s="193" t="str">
        <f>IFERROR(VLOOKUP(S2850,Sort!E:F,2,0),"")</f>
        <v/>
      </c>
      <c r="U2850" s="115" t="str">
        <f t="shared" si="239"/>
        <v/>
      </c>
      <c r="V2850" s="202" t="s">
        <v>422</v>
      </c>
      <c r="W2850" s="202"/>
      <c r="X2850" s="202"/>
      <c r="Y2850" s="202"/>
      <c r="Z2850" s="193"/>
      <c r="AA2850" s="193" t="s">
        <v>362</v>
      </c>
      <c r="AB2850" s="203"/>
      <c r="AC2850" s="204" t="str">
        <f t="shared" si="240"/>
        <v>CLOSE</v>
      </c>
      <c r="AD2850" s="47" t="str">
        <f t="array" ref="AD2850">IF(D2850="","",INDEX(HM_Unit!$D$1:$AE$1,MATCH(C2850,HM_Unit!$D$2:$AE$2,0)))</f>
        <v/>
      </c>
      <c r="AE2850" s="46"/>
      <c r="AF2850" s="46"/>
      <c r="AG2850" s="46"/>
      <c r="AH2850" s="46"/>
      <c r="AI2850" s="46"/>
      <c r="AJ2850" s="46"/>
      <c r="AK2850" s="46"/>
    </row>
    <row r="2851" spans="1:37" ht="12" customHeight="1">
      <c r="A2851" s="46" t="str">
        <f>IFERROR(VLOOKUP(D2851,Sort!B:D,3,0),"")</f>
        <v/>
      </c>
      <c r="B2851" s="190" t="str">
        <f t="shared" si="234"/>
        <v>0CLOSE</v>
      </c>
      <c r="C2851" s="196"/>
      <c r="D2851" s="193"/>
      <c r="E2851" s="193" t="str">
        <f>IFERROR(VLOOKUP(D2851,Sort!B:C,2,0),"")</f>
        <v/>
      </c>
      <c r="F2851" s="194"/>
      <c r="G2851" s="195" t="str">
        <f t="shared" si="235"/>
        <v/>
      </c>
      <c r="H2851" s="243"/>
      <c r="I2851" s="197"/>
      <c r="J2851" s="243"/>
      <c r="K2851" s="197"/>
      <c r="L2851" s="198" t="str">
        <f t="shared" si="236"/>
        <v/>
      </c>
      <c r="M2851" s="199" t="str">
        <f t="shared" si="237"/>
        <v/>
      </c>
      <c r="N2851" s="200" t="str">
        <f t="shared" si="238"/>
        <v xml:space="preserve"> </v>
      </c>
      <c r="O2851" s="201"/>
      <c r="P2851" s="201"/>
      <c r="Q2851" s="202"/>
      <c r="R2851" s="202"/>
      <c r="S2851" s="202"/>
      <c r="T2851" s="193" t="str">
        <f>IFERROR(VLOOKUP(S2851,Sort!E:F,2,0),"")</f>
        <v/>
      </c>
      <c r="U2851" s="115" t="str">
        <f t="shared" si="239"/>
        <v/>
      </c>
      <c r="V2851" s="202" t="s">
        <v>422</v>
      </c>
      <c r="W2851" s="202"/>
      <c r="X2851" s="202"/>
      <c r="Y2851" s="202"/>
      <c r="Z2851" s="193"/>
      <c r="AA2851" s="193" t="s">
        <v>362</v>
      </c>
      <c r="AB2851" s="203"/>
      <c r="AC2851" s="204" t="str">
        <f t="shared" si="240"/>
        <v>CLOSE</v>
      </c>
      <c r="AD2851" s="47" t="str">
        <f t="array" ref="AD2851">IF(D2851="","",INDEX(HM_Unit!$D$1:$AE$1,MATCH(C2851,HM_Unit!$D$2:$AE$2,0)))</f>
        <v/>
      </c>
      <c r="AE2851" s="46"/>
      <c r="AF2851" s="46"/>
      <c r="AG2851" s="46"/>
      <c r="AH2851" s="46"/>
      <c r="AI2851" s="46"/>
      <c r="AJ2851" s="46"/>
      <c r="AK2851" s="46"/>
    </row>
    <row r="2852" spans="1:37" ht="12" customHeight="1">
      <c r="A2852" s="46" t="str">
        <f>IFERROR(VLOOKUP(D2852,Sort!B:D,3,0),"")</f>
        <v/>
      </c>
      <c r="B2852" s="190" t="str">
        <f t="shared" si="234"/>
        <v>0CLOSE</v>
      </c>
      <c r="C2852" s="196"/>
      <c r="D2852" s="193"/>
      <c r="E2852" s="193" t="str">
        <f>IFERROR(VLOOKUP(D2852,Sort!B:C,2,0),"")</f>
        <v/>
      </c>
      <c r="F2852" s="194"/>
      <c r="G2852" s="195" t="str">
        <f t="shared" si="235"/>
        <v/>
      </c>
      <c r="H2852" s="243"/>
      <c r="I2852" s="197"/>
      <c r="J2852" s="243"/>
      <c r="K2852" s="197"/>
      <c r="L2852" s="198" t="str">
        <f t="shared" si="236"/>
        <v/>
      </c>
      <c r="M2852" s="199" t="str">
        <f t="shared" si="237"/>
        <v/>
      </c>
      <c r="N2852" s="200" t="str">
        <f t="shared" si="238"/>
        <v xml:space="preserve"> </v>
      </c>
      <c r="O2852" s="201"/>
      <c r="P2852" s="201"/>
      <c r="Q2852" s="202"/>
      <c r="R2852" s="202"/>
      <c r="S2852" s="202"/>
      <c r="T2852" s="193" t="str">
        <f>IFERROR(VLOOKUP(S2852,Sort!E:F,2,0),"")</f>
        <v/>
      </c>
      <c r="U2852" s="115" t="str">
        <f t="shared" si="239"/>
        <v/>
      </c>
      <c r="V2852" s="202" t="s">
        <v>422</v>
      </c>
      <c r="W2852" s="202"/>
      <c r="X2852" s="202"/>
      <c r="Y2852" s="202"/>
      <c r="Z2852" s="193"/>
      <c r="AA2852" s="193" t="s">
        <v>362</v>
      </c>
      <c r="AB2852" s="203"/>
      <c r="AC2852" s="204" t="str">
        <f t="shared" si="240"/>
        <v>CLOSE</v>
      </c>
      <c r="AD2852" s="47" t="str">
        <f t="array" ref="AD2852">IF(D2852="","",INDEX(HM_Unit!$D$1:$AE$1,MATCH(C2852,HM_Unit!$D$2:$AE$2,0)))</f>
        <v/>
      </c>
      <c r="AE2852" s="46"/>
      <c r="AF2852" s="46"/>
      <c r="AG2852" s="46"/>
      <c r="AH2852" s="46"/>
      <c r="AI2852" s="46"/>
      <c r="AJ2852" s="46"/>
      <c r="AK2852" s="46"/>
    </row>
    <row r="2853" spans="1:37" ht="12" customHeight="1">
      <c r="A2853" s="46" t="str">
        <f>IFERROR(VLOOKUP(D2853,Sort!B:D,3,0),"")</f>
        <v/>
      </c>
      <c r="B2853" s="190" t="str">
        <f t="shared" si="234"/>
        <v>0CLOSE</v>
      </c>
      <c r="C2853" s="196"/>
      <c r="D2853" s="193"/>
      <c r="E2853" s="193" t="str">
        <f>IFERROR(VLOOKUP(D2853,Sort!B:C,2,0),"")</f>
        <v/>
      </c>
      <c r="F2853" s="194"/>
      <c r="G2853" s="195" t="str">
        <f t="shared" si="235"/>
        <v/>
      </c>
      <c r="H2853" s="243"/>
      <c r="I2853" s="197"/>
      <c r="J2853" s="243"/>
      <c r="K2853" s="197"/>
      <c r="L2853" s="198" t="str">
        <f t="shared" si="236"/>
        <v/>
      </c>
      <c r="M2853" s="199" t="str">
        <f t="shared" si="237"/>
        <v/>
      </c>
      <c r="N2853" s="200" t="str">
        <f t="shared" si="238"/>
        <v xml:space="preserve"> </v>
      </c>
      <c r="O2853" s="201"/>
      <c r="P2853" s="201"/>
      <c r="Q2853" s="202"/>
      <c r="R2853" s="202"/>
      <c r="S2853" s="202"/>
      <c r="T2853" s="193" t="str">
        <f>IFERROR(VLOOKUP(S2853,Sort!E:F,2,0),"")</f>
        <v/>
      </c>
      <c r="U2853" s="115" t="str">
        <f t="shared" si="239"/>
        <v/>
      </c>
      <c r="V2853" s="202" t="s">
        <v>422</v>
      </c>
      <c r="W2853" s="202"/>
      <c r="X2853" s="202"/>
      <c r="Y2853" s="202"/>
      <c r="Z2853" s="193"/>
      <c r="AA2853" s="193" t="s">
        <v>362</v>
      </c>
      <c r="AB2853" s="203"/>
      <c r="AC2853" s="204" t="str">
        <f t="shared" si="240"/>
        <v>CLOSE</v>
      </c>
      <c r="AD2853" s="47" t="str">
        <f t="array" ref="AD2853">IF(D2853="","",INDEX(HM_Unit!$D$1:$AE$1,MATCH(C2853,HM_Unit!$D$2:$AE$2,0)))</f>
        <v/>
      </c>
      <c r="AE2853" s="46"/>
      <c r="AF2853" s="46"/>
      <c r="AG2853" s="46"/>
      <c r="AH2853" s="46"/>
      <c r="AI2853" s="46"/>
      <c r="AJ2853" s="46"/>
      <c r="AK2853" s="46"/>
    </row>
    <row r="2854" spans="1:37" ht="12" customHeight="1">
      <c r="A2854" s="46" t="str">
        <f>IFERROR(VLOOKUP(D2854,Sort!B:D,3,0),"")</f>
        <v/>
      </c>
      <c r="B2854" s="190" t="str">
        <f t="shared" si="234"/>
        <v>0CLOSE</v>
      </c>
      <c r="C2854" s="196"/>
      <c r="D2854" s="193"/>
      <c r="E2854" s="193" t="str">
        <f>IFERROR(VLOOKUP(D2854,Sort!B:C,2,0),"")</f>
        <v/>
      </c>
      <c r="F2854" s="194"/>
      <c r="G2854" s="195" t="str">
        <f t="shared" si="235"/>
        <v/>
      </c>
      <c r="H2854" s="243"/>
      <c r="I2854" s="197"/>
      <c r="J2854" s="243"/>
      <c r="K2854" s="197"/>
      <c r="L2854" s="198" t="str">
        <f t="shared" si="236"/>
        <v/>
      </c>
      <c r="M2854" s="199" t="str">
        <f t="shared" si="237"/>
        <v/>
      </c>
      <c r="N2854" s="200" t="str">
        <f t="shared" si="238"/>
        <v xml:space="preserve"> </v>
      </c>
      <c r="O2854" s="201"/>
      <c r="P2854" s="201"/>
      <c r="Q2854" s="202"/>
      <c r="R2854" s="202"/>
      <c r="S2854" s="202"/>
      <c r="T2854" s="193" t="str">
        <f>IFERROR(VLOOKUP(S2854,Sort!E:F,2,0),"")</f>
        <v/>
      </c>
      <c r="U2854" s="115" t="str">
        <f t="shared" si="239"/>
        <v/>
      </c>
      <c r="V2854" s="202" t="s">
        <v>422</v>
      </c>
      <c r="W2854" s="202"/>
      <c r="X2854" s="202"/>
      <c r="Y2854" s="202"/>
      <c r="Z2854" s="193"/>
      <c r="AA2854" s="193" t="s">
        <v>362</v>
      </c>
      <c r="AB2854" s="203"/>
      <c r="AC2854" s="204" t="str">
        <f t="shared" si="240"/>
        <v>CLOSE</v>
      </c>
      <c r="AD2854" s="47" t="str">
        <f t="array" ref="AD2854">IF(D2854="","",INDEX(HM_Unit!$D$1:$AE$1,MATCH(C2854,HM_Unit!$D$2:$AE$2,0)))</f>
        <v/>
      </c>
      <c r="AE2854" s="46"/>
      <c r="AF2854" s="46"/>
      <c r="AG2854" s="46"/>
      <c r="AH2854" s="46"/>
      <c r="AI2854" s="46"/>
      <c r="AJ2854" s="46"/>
      <c r="AK2854" s="46"/>
    </row>
    <row r="2855" spans="1:37" ht="12" customHeight="1">
      <c r="A2855" s="46" t="str">
        <f>IFERROR(VLOOKUP(D2855,Sort!B:D,3,0),"")</f>
        <v/>
      </c>
      <c r="B2855" s="190" t="str">
        <f t="shared" si="234"/>
        <v>0CLOSE</v>
      </c>
      <c r="C2855" s="196"/>
      <c r="D2855" s="193"/>
      <c r="E2855" s="193" t="str">
        <f>IFERROR(VLOOKUP(D2855,Sort!B:C,2,0),"")</f>
        <v/>
      </c>
      <c r="F2855" s="194"/>
      <c r="G2855" s="195" t="str">
        <f t="shared" si="235"/>
        <v/>
      </c>
      <c r="H2855" s="243"/>
      <c r="I2855" s="197"/>
      <c r="J2855" s="243"/>
      <c r="K2855" s="197"/>
      <c r="L2855" s="198" t="str">
        <f t="shared" si="236"/>
        <v/>
      </c>
      <c r="M2855" s="199" t="str">
        <f t="shared" si="237"/>
        <v/>
      </c>
      <c r="N2855" s="200" t="str">
        <f t="shared" si="238"/>
        <v xml:space="preserve"> </v>
      </c>
      <c r="O2855" s="201"/>
      <c r="P2855" s="201"/>
      <c r="Q2855" s="202"/>
      <c r="R2855" s="202"/>
      <c r="S2855" s="202"/>
      <c r="T2855" s="193" t="str">
        <f>IFERROR(VLOOKUP(S2855,Sort!E:F,2,0),"")</f>
        <v/>
      </c>
      <c r="U2855" s="115" t="str">
        <f t="shared" si="239"/>
        <v/>
      </c>
      <c r="V2855" s="202" t="s">
        <v>422</v>
      </c>
      <c r="W2855" s="202"/>
      <c r="X2855" s="202"/>
      <c r="Y2855" s="202"/>
      <c r="Z2855" s="193"/>
      <c r="AA2855" s="193" t="s">
        <v>362</v>
      </c>
      <c r="AB2855" s="203"/>
      <c r="AC2855" s="204" t="str">
        <f t="shared" si="240"/>
        <v>CLOSE</v>
      </c>
      <c r="AD2855" s="47" t="str">
        <f t="array" ref="AD2855">IF(D2855="","",INDEX(HM_Unit!$D$1:$AE$1,MATCH(C2855,HM_Unit!$D$2:$AE$2,0)))</f>
        <v/>
      </c>
      <c r="AE2855" s="46"/>
      <c r="AF2855" s="46"/>
      <c r="AG2855" s="46"/>
      <c r="AH2855" s="46"/>
      <c r="AI2855" s="46"/>
      <c r="AJ2855" s="46"/>
      <c r="AK2855" s="46"/>
    </row>
    <row r="2856" spans="1:37" ht="12" customHeight="1">
      <c r="A2856" s="46" t="str">
        <f>IFERROR(VLOOKUP(D2856,Sort!B:D,3,0),"")</f>
        <v/>
      </c>
      <c r="B2856" s="190" t="str">
        <f t="shared" si="234"/>
        <v>0CLOSE</v>
      </c>
      <c r="C2856" s="196"/>
      <c r="D2856" s="193"/>
      <c r="E2856" s="193" t="str">
        <f>IFERROR(VLOOKUP(D2856,Sort!B:C,2,0),"")</f>
        <v/>
      </c>
      <c r="F2856" s="194"/>
      <c r="G2856" s="195" t="str">
        <f t="shared" si="235"/>
        <v/>
      </c>
      <c r="H2856" s="243"/>
      <c r="I2856" s="197"/>
      <c r="J2856" s="243"/>
      <c r="K2856" s="197"/>
      <c r="L2856" s="198" t="str">
        <f t="shared" si="236"/>
        <v/>
      </c>
      <c r="M2856" s="199" t="str">
        <f t="shared" si="237"/>
        <v/>
      </c>
      <c r="N2856" s="200" t="str">
        <f t="shared" si="238"/>
        <v xml:space="preserve"> </v>
      </c>
      <c r="O2856" s="201"/>
      <c r="P2856" s="201"/>
      <c r="Q2856" s="202"/>
      <c r="R2856" s="202"/>
      <c r="S2856" s="202"/>
      <c r="T2856" s="193" t="str">
        <f>IFERROR(VLOOKUP(S2856,Sort!E:F,2,0),"")</f>
        <v/>
      </c>
      <c r="U2856" s="115" t="str">
        <f t="shared" si="239"/>
        <v/>
      </c>
      <c r="V2856" s="202" t="s">
        <v>422</v>
      </c>
      <c r="W2856" s="202"/>
      <c r="X2856" s="202"/>
      <c r="Y2856" s="202"/>
      <c r="Z2856" s="193"/>
      <c r="AA2856" s="193" t="s">
        <v>362</v>
      </c>
      <c r="AB2856" s="203"/>
      <c r="AC2856" s="204" t="str">
        <f t="shared" si="240"/>
        <v>CLOSE</v>
      </c>
      <c r="AD2856" s="47" t="str">
        <f t="array" ref="AD2856">IF(D2856="","",INDEX(HM_Unit!$D$1:$AE$1,MATCH(C2856,HM_Unit!$D$2:$AE$2,0)))</f>
        <v/>
      </c>
      <c r="AE2856" s="46"/>
      <c r="AF2856" s="46"/>
      <c r="AG2856" s="46"/>
      <c r="AH2856" s="46"/>
      <c r="AI2856" s="46"/>
      <c r="AJ2856" s="46"/>
      <c r="AK2856" s="46"/>
    </row>
    <row r="2857" spans="1:37" ht="12" customHeight="1">
      <c r="A2857" s="46" t="str">
        <f>IFERROR(VLOOKUP(D2857,Sort!B:D,3,0),"")</f>
        <v/>
      </c>
      <c r="B2857" s="190" t="str">
        <f t="shared" si="234"/>
        <v>0CLOSE</v>
      </c>
      <c r="C2857" s="196"/>
      <c r="D2857" s="193"/>
      <c r="E2857" s="193" t="str">
        <f>IFERROR(VLOOKUP(D2857,Sort!B:C,2,0),"")</f>
        <v/>
      </c>
      <c r="F2857" s="194"/>
      <c r="G2857" s="195" t="str">
        <f t="shared" si="235"/>
        <v/>
      </c>
      <c r="H2857" s="243"/>
      <c r="I2857" s="197"/>
      <c r="J2857" s="243"/>
      <c r="K2857" s="197"/>
      <c r="L2857" s="198" t="str">
        <f t="shared" si="236"/>
        <v/>
      </c>
      <c r="M2857" s="199" t="str">
        <f t="shared" si="237"/>
        <v/>
      </c>
      <c r="N2857" s="200" t="str">
        <f t="shared" si="238"/>
        <v xml:space="preserve"> </v>
      </c>
      <c r="O2857" s="201"/>
      <c r="P2857" s="201"/>
      <c r="Q2857" s="202"/>
      <c r="R2857" s="202"/>
      <c r="S2857" s="202"/>
      <c r="T2857" s="193" t="str">
        <f>IFERROR(VLOOKUP(S2857,Sort!E:F,2,0),"")</f>
        <v/>
      </c>
      <c r="U2857" s="115" t="str">
        <f t="shared" si="239"/>
        <v/>
      </c>
      <c r="V2857" s="202" t="s">
        <v>422</v>
      </c>
      <c r="W2857" s="202"/>
      <c r="X2857" s="202"/>
      <c r="Y2857" s="202"/>
      <c r="Z2857" s="193"/>
      <c r="AA2857" s="193" t="s">
        <v>362</v>
      </c>
      <c r="AB2857" s="203"/>
      <c r="AC2857" s="204" t="str">
        <f t="shared" si="240"/>
        <v>CLOSE</v>
      </c>
      <c r="AD2857" s="47" t="str">
        <f t="array" ref="AD2857">IF(D2857="","",INDEX(HM_Unit!$D$1:$AE$1,MATCH(C2857,HM_Unit!$D$2:$AE$2,0)))</f>
        <v/>
      </c>
      <c r="AE2857" s="46"/>
      <c r="AF2857" s="46"/>
      <c r="AG2857" s="46"/>
      <c r="AH2857" s="46"/>
      <c r="AI2857" s="46"/>
      <c r="AJ2857" s="46"/>
      <c r="AK2857" s="46"/>
    </row>
    <row r="2858" spans="1:37" ht="12" customHeight="1">
      <c r="A2858" s="46" t="str">
        <f>IFERROR(VLOOKUP(D2858,Sort!B:D,3,0),"")</f>
        <v/>
      </c>
      <c r="B2858" s="190" t="str">
        <f t="shared" si="234"/>
        <v>0CLOSE</v>
      </c>
      <c r="C2858" s="196"/>
      <c r="D2858" s="193"/>
      <c r="E2858" s="193" t="str">
        <f>IFERROR(VLOOKUP(D2858,Sort!B:C,2,0),"")</f>
        <v/>
      </c>
      <c r="F2858" s="194"/>
      <c r="G2858" s="195" t="str">
        <f t="shared" si="235"/>
        <v/>
      </c>
      <c r="H2858" s="243"/>
      <c r="I2858" s="197"/>
      <c r="J2858" s="243"/>
      <c r="K2858" s="197"/>
      <c r="L2858" s="198" t="str">
        <f t="shared" si="236"/>
        <v/>
      </c>
      <c r="M2858" s="199" t="str">
        <f t="shared" si="237"/>
        <v/>
      </c>
      <c r="N2858" s="200" t="str">
        <f t="shared" si="238"/>
        <v xml:space="preserve"> </v>
      </c>
      <c r="O2858" s="201"/>
      <c r="P2858" s="201"/>
      <c r="Q2858" s="202"/>
      <c r="R2858" s="202"/>
      <c r="S2858" s="202"/>
      <c r="T2858" s="193" t="str">
        <f>IFERROR(VLOOKUP(S2858,Sort!E:F,2,0),"")</f>
        <v/>
      </c>
      <c r="U2858" s="115" t="str">
        <f t="shared" si="239"/>
        <v/>
      </c>
      <c r="V2858" s="202" t="s">
        <v>422</v>
      </c>
      <c r="W2858" s="202"/>
      <c r="X2858" s="202"/>
      <c r="Y2858" s="202"/>
      <c r="Z2858" s="193"/>
      <c r="AA2858" s="193" t="s">
        <v>362</v>
      </c>
      <c r="AB2858" s="203"/>
      <c r="AC2858" s="204" t="str">
        <f t="shared" si="240"/>
        <v>CLOSE</v>
      </c>
      <c r="AD2858" s="47" t="str">
        <f t="array" ref="AD2858">IF(D2858="","",INDEX(HM_Unit!$D$1:$AE$1,MATCH(C2858,HM_Unit!$D$2:$AE$2,0)))</f>
        <v/>
      </c>
      <c r="AE2858" s="46"/>
      <c r="AF2858" s="46"/>
      <c r="AG2858" s="46"/>
      <c r="AH2858" s="46"/>
      <c r="AI2858" s="46"/>
      <c r="AJ2858" s="46"/>
      <c r="AK2858" s="46"/>
    </row>
    <row r="2859" spans="1:37" ht="12" customHeight="1">
      <c r="A2859" s="46" t="str">
        <f>IFERROR(VLOOKUP(D2859,Sort!B:D,3,0),"")</f>
        <v/>
      </c>
      <c r="B2859" s="190" t="str">
        <f t="shared" si="234"/>
        <v>0CLOSE</v>
      </c>
      <c r="C2859" s="196"/>
      <c r="D2859" s="193"/>
      <c r="E2859" s="193" t="str">
        <f>IFERROR(VLOOKUP(D2859,Sort!B:C,2,0),"")</f>
        <v/>
      </c>
      <c r="F2859" s="194"/>
      <c r="G2859" s="195" t="str">
        <f t="shared" si="235"/>
        <v/>
      </c>
      <c r="H2859" s="243"/>
      <c r="I2859" s="197"/>
      <c r="J2859" s="243"/>
      <c r="K2859" s="197"/>
      <c r="L2859" s="198" t="str">
        <f t="shared" si="236"/>
        <v/>
      </c>
      <c r="M2859" s="199" t="str">
        <f t="shared" si="237"/>
        <v/>
      </c>
      <c r="N2859" s="200" t="str">
        <f t="shared" si="238"/>
        <v xml:space="preserve"> </v>
      </c>
      <c r="O2859" s="201"/>
      <c r="P2859" s="201"/>
      <c r="Q2859" s="202"/>
      <c r="R2859" s="202"/>
      <c r="S2859" s="202"/>
      <c r="T2859" s="193" t="str">
        <f>IFERROR(VLOOKUP(S2859,Sort!E:F,2,0),"")</f>
        <v/>
      </c>
      <c r="U2859" s="115" t="str">
        <f t="shared" si="239"/>
        <v/>
      </c>
      <c r="V2859" s="202" t="s">
        <v>422</v>
      </c>
      <c r="W2859" s="202"/>
      <c r="X2859" s="202"/>
      <c r="Y2859" s="202"/>
      <c r="Z2859" s="193"/>
      <c r="AA2859" s="193" t="s">
        <v>362</v>
      </c>
      <c r="AB2859" s="203"/>
      <c r="AC2859" s="204" t="str">
        <f t="shared" si="240"/>
        <v>CLOSE</v>
      </c>
      <c r="AD2859" s="47" t="str">
        <f t="array" ref="AD2859">IF(D2859="","",INDEX(HM_Unit!$D$1:$AE$1,MATCH(C2859,HM_Unit!$D$2:$AE$2,0)))</f>
        <v/>
      </c>
      <c r="AE2859" s="46"/>
      <c r="AF2859" s="46"/>
      <c r="AG2859" s="46"/>
      <c r="AH2859" s="46"/>
      <c r="AI2859" s="46"/>
      <c r="AJ2859" s="46"/>
      <c r="AK2859" s="46"/>
    </row>
    <row r="2860" spans="1:37" ht="12" customHeight="1">
      <c r="A2860" s="46" t="str">
        <f>IFERROR(VLOOKUP(D2860,Sort!B:D,3,0),"")</f>
        <v/>
      </c>
      <c r="B2860" s="190" t="str">
        <f t="shared" si="234"/>
        <v>0CLOSE</v>
      </c>
      <c r="C2860" s="196"/>
      <c r="D2860" s="193"/>
      <c r="E2860" s="193" t="str">
        <f>IFERROR(VLOOKUP(D2860,Sort!B:C,2,0),"")</f>
        <v/>
      </c>
      <c r="F2860" s="194"/>
      <c r="G2860" s="195" t="str">
        <f t="shared" si="235"/>
        <v/>
      </c>
      <c r="H2860" s="243"/>
      <c r="I2860" s="197"/>
      <c r="J2860" s="243"/>
      <c r="K2860" s="197"/>
      <c r="L2860" s="198" t="str">
        <f t="shared" si="236"/>
        <v/>
      </c>
      <c r="M2860" s="199" t="str">
        <f t="shared" si="237"/>
        <v/>
      </c>
      <c r="N2860" s="200" t="str">
        <f t="shared" si="238"/>
        <v xml:space="preserve"> </v>
      </c>
      <c r="O2860" s="201"/>
      <c r="P2860" s="201"/>
      <c r="Q2860" s="202"/>
      <c r="R2860" s="202"/>
      <c r="S2860" s="202"/>
      <c r="T2860" s="193" t="str">
        <f>IFERROR(VLOOKUP(S2860,Sort!E:F,2,0),"")</f>
        <v/>
      </c>
      <c r="U2860" s="115" t="str">
        <f t="shared" si="239"/>
        <v/>
      </c>
      <c r="V2860" s="202" t="s">
        <v>422</v>
      </c>
      <c r="W2860" s="202"/>
      <c r="X2860" s="202"/>
      <c r="Y2860" s="202"/>
      <c r="Z2860" s="193"/>
      <c r="AA2860" s="193" t="s">
        <v>362</v>
      </c>
      <c r="AB2860" s="203"/>
      <c r="AC2860" s="204" t="str">
        <f t="shared" si="240"/>
        <v>CLOSE</v>
      </c>
      <c r="AD2860" s="47" t="str">
        <f t="array" ref="AD2860">IF(D2860="","",INDEX(HM_Unit!$D$1:$AE$1,MATCH(C2860,HM_Unit!$D$2:$AE$2,0)))</f>
        <v/>
      </c>
      <c r="AE2860" s="46"/>
      <c r="AF2860" s="46"/>
      <c r="AG2860" s="46"/>
      <c r="AH2860" s="46"/>
      <c r="AI2860" s="46"/>
      <c r="AJ2860" s="46"/>
      <c r="AK2860" s="46"/>
    </row>
    <row r="2861" spans="1:37" ht="12" customHeight="1">
      <c r="A2861" s="46" t="str">
        <f>IFERROR(VLOOKUP(D2861,Sort!B:D,3,0),"")</f>
        <v/>
      </c>
      <c r="B2861" s="190" t="str">
        <f t="shared" si="234"/>
        <v>0CLOSE</v>
      </c>
      <c r="C2861" s="196"/>
      <c r="D2861" s="193"/>
      <c r="E2861" s="193" t="str">
        <f>IFERROR(VLOOKUP(D2861,Sort!B:C,2,0),"")</f>
        <v/>
      </c>
      <c r="F2861" s="194"/>
      <c r="G2861" s="195" t="str">
        <f t="shared" si="235"/>
        <v/>
      </c>
      <c r="H2861" s="243"/>
      <c r="I2861" s="197"/>
      <c r="J2861" s="243"/>
      <c r="K2861" s="197"/>
      <c r="L2861" s="198" t="str">
        <f t="shared" si="236"/>
        <v/>
      </c>
      <c r="M2861" s="199" t="str">
        <f t="shared" si="237"/>
        <v/>
      </c>
      <c r="N2861" s="200" t="str">
        <f t="shared" si="238"/>
        <v xml:space="preserve"> </v>
      </c>
      <c r="O2861" s="201"/>
      <c r="P2861" s="201"/>
      <c r="Q2861" s="202"/>
      <c r="R2861" s="202"/>
      <c r="S2861" s="202"/>
      <c r="T2861" s="193" t="str">
        <f>IFERROR(VLOOKUP(S2861,Sort!E:F,2,0),"")</f>
        <v/>
      </c>
      <c r="U2861" s="115" t="str">
        <f t="shared" si="239"/>
        <v/>
      </c>
      <c r="V2861" s="202" t="s">
        <v>422</v>
      </c>
      <c r="W2861" s="202"/>
      <c r="X2861" s="202"/>
      <c r="Y2861" s="202"/>
      <c r="Z2861" s="193"/>
      <c r="AA2861" s="193" t="s">
        <v>362</v>
      </c>
      <c r="AB2861" s="203"/>
      <c r="AC2861" s="204" t="str">
        <f t="shared" si="240"/>
        <v>CLOSE</v>
      </c>
      <c r="AD2861" s="47" t="str">
        <f t="array" ref="AD2861">IF(D2861="","",INDEX(HM_Unit!$D$1:$AE$1,MATCH(C2861,HM_Unit!$D$2:$AE$2,0)))</f>
        <v/>
      </c>
      <c r="AE2861" s="46"/>
      <c r="AF2861" s="46"/>
      <c r="AG2861" s="46"/>
      <c r="AH2861" s="46"/>
      <c r="AI2861" s="46"/>
      <c r="AJ2861" s="46"/>
      <c r="AK2861" s="46"/>
    </row>
    <row r="2862" spans="1:37" ht="12" customHeight="1">
      <c r="A2862" s="46" t="str">
        <f>IFERROR(VLOOKUP(D2862,Sort!B:D,3,0),"")</f>
        <v/>
      </c>
      <c r="B2862" s="190" t="str">
        <f t="shared" si="234"/>
        <v>0CLOSE</v>
      </c>
      <c r="C2862" s="196"/>
      <c r="D2862" s="193"/>
      <c r="E2862" s="193" t="str">
        <f>IFERROR(VLOOKUP(D2862,Sort!B:C,2,0),"")</f>
        <v/>
      </c>
      <c r="F2862" s="194"/>
      <c r="G2862" s="195" t="str">
        <f t="shared" si="235"/>
        <v/>
      </c>
      <c r="H2862" s="243"/>
      <c r="I2862" s="197"/>
      <c r="J2862" s="243"/>
      <c r="K2862" s="197"/>
      <c r="L2862" s="198" t="str">
        <f t="shared" si="236"/>
        <v/>
      </c>
      <c r="M2862" s="199" t="str">
        <f t="shared" si="237"/>
        <v/>
      </c>
      <c r="N2862" s="200" t="str">
        <f t="shared" si="238"/>
        <v xml:space="preserve"> </v>
      </c>
      <c r="O2862" s="201"/>
      <c r="P2862" s="201"/>
      <c r="Q2862" s="202"/>
      <c r="R2862" s="202"/>
      <c r="S2862" s="202"/>
      <c r="T2862" s="193" t="str">
        <f>IFERROR(VLOOKUP(S2862,Sort!E:F,2,0),"")</f>
        <v/>
      </c>
      <c r="U2862" s="115" t="str">
        <f t="shared" si="239"/>
        <v/>
      </c>
      <c r="V2862" s="202" t="s">
        <v>422</v>
      </c>
      <c r="W2862" s="202"/>
      <c r="X2862" s="202"/>
      <c r="Y2862" s="202"/>
      <c r="Z2862" s="193"/>
      <c r="AA2862" s="193" t="s">
        <v>362</v>
      </c>
      <c r="AB2862" s="203"/>
      <c r="AC2862" s="204" t="str">
        <f t="shared" si="240"/>
        <v>CLOSE</v>
      </c>
      <c r="AD2862" s="47" t="str">
        <f t="array" ref="AD2862">IF(D2862="","",INDEX(HM_Unit!$D$1:$AE$1,MATCH(C2862,HM_Unit!$D$2:$AE$2,0)))</f>
        <v/>
      </c>
      <c r="AE2862" s="46"/>
      <c r="AF2862" s="46"/>
      <c r="AG2862" s="46"/>
      <c r="AH2862" s="46"/>
      <c r="AI2862" s="46"/>
      <c r="AJ2862" s="46"/>
      <c r="AK2862" s="46"/>
    </row>
    <row r="2863" spans="1:37" ht="12" customHeight="1">
      <c r="A2863" s="46" t="str">
        <f>IFERROR(VLOOKUP(D2863,Sort!B:D,3,0),"")</f>
        <v/>
      </c>
      <c r="B2863" s="190" t="str">
        <f t="shared" si="234"/>
        <v>0CLOSE</v>
      </c>
      <c r="C2863" s="196"/>
      <c r="D2863" s="193"/>
      <c r="E2863" s="193" t="str">
        <f>IFERROR(VLOOKUP(D2863,Sort!B:C,2,0),"")</f>
        <v/>
      </c>
      <c r="F2863" s="194"/>
      <c r="G2863" s="195" t="str">
        <f t="shared" si="235"/>
        <v/>
      </c>
      <c r="H2863" s="243"/>
      <c r="I2863" s="197"/>
      <c r="J2863" s="243"/>
      <c r="K2863" s="197"/>
      <c r="L2863" s="198" t="str">
        <f t="shared" si="236"/>
        <v/>
      </c>
      <c r="M2863" s="199" t="str">
        <f t="shared" si="237"/>
        <v/>
      </c>
      <c r="N2863" s="200" t="str">
        <f t="shared" si="238"/>
        <v xml:space="preserve"> </v>
      </c>
      <c r="O2863" s="201"/>
      <c r="P2863" s="201"/>
      <c r="Q2863" s="202"/>
      <c r="R2863" s="202"/>
      <c r="S2863" s="202"/>
      <c r="T2863" s="193" t="str">
        <f>IFERROR(VLOOKUP(S2863,Sort!E:F,2,0),"")</f>
        <v/>
      </c>
      <c r="U2863" s="115" t="str">
        <f t="shared" si="239"/>
        <v/>
      </c>
      <c r="V2863" s="202" t="s">
        <v>422</v>
      </c>
      <c r="W2863" s="202"/>
      <c r="X2863" s="202"/>
      <c r="Y2863" s="202"/>
      <c r="Z2863" s="193"/>
      <c r="AA2863" s="193" t="s">
        <v>362</v>
      </c>
      <c r="AB2863" s="203"/>
      <c r="AC2863" s="204" t="str">
        <f t="shared" si="240"/>
        <v>CLOSE</v>
      </c>
      <c r="AD2863" s="47" t="str">
        <f t="array" ref="AD2863">IF(D2863="","",INDEX(HM_Unit!$D$1:$AE$1,MATCH(C2863,HM_Unit!$D$2:$AE$2,0)))</f>
        <v/>
      </c>
      <c r="AE2863" s="46"/>
      <c r="AF2863" s="46"/>
      <c r="AG2863" s="46"/>
      <c r="AH2863" s="46"/>
      <c r="AI2863" s="46"/>
      <c r="AJ2863" s="46"/>
      <c r="AK2863" s="46"/>
    </row>
    <row r="2864" spans="1:37" ht="12" customHeight="1">
      <c r="A2864" s="46" t="str">
        <f>IFERROR(VLOOKUP(D2864,Sort!B:D,3,0),"")</f>
        <v/>
      </c>
      <c r="B2864" s="190" t="str">
        <f t="shared" si="234"/>
        <v>0CLOSE</v>
      </c>
      <c r="C2864" s="196"/>
      <c r="D2864" s="193"/>
      <c r="E2864" s="193" t="str">
        <f>IFERROR(VLOOKUP(D2864,Sort!B:C,2,0),"")</f>
        <v/>
      </c>
      <c r="F2864" s="194"/>
      <c r="G2864" s="195" t="str">
        <f t="shared" si="235"/>
        <v/>
      </c>
      <c r="H2864" s="243"/>
      <c r="I2864" s="197"/>
      <c r="J2864" s="243"/>
      <c r="K2864" s="197"/>
      <c r="L2864" s="198" t="str">
        <f t="shared" si="236"/>
        <v/>
      </c>
      <c r="M2864" s="199" t="str">
        <f t="shared" si="237"/>
        <v/>
      </c>
      <c r="N2864" s="200" t="str">
        <f t="shared" si="238"/>
        <v xml:space="preserve"> </v>
      </c>
      <c r="O2864" s="201"/>
      <c r="P2864" s="201"/>
      <c r="Q2864" s="202"/>
      <c r="R2864" s="202"/>
      <c r="S2864" s="202"/>
      <c r="T2864" s="193" t="str">
        <f>IFERROR(VLOOKUP(S2864,Sort!E:F,2,0),"")</f>
        <v/>
      </c>
      <c r="U2864" s="115" t="str">
        <f t="shared" si="239"/>
        <v/>
      </c>
      <c r="V2864" s="202" t="s">
        <v>422</v>
      </c>
      <c r="W2864" s="202"/>
      <c r="X2864" s="202"/>
      <c r="Y2864" s="202"/>
      <c r="Z2864" s="193"/>
      <c r="AA2864" s="193" t="s">
        <v>362</v>
      </c>
      <c r="AB2864" s="203"/>
      <c r="AC2864" s="204" t="str">
        <f t="shared" si="240"/>
        <v>CLOSE</v>
      </c>
      <c r="AD2864" s="47" t="str">
        <f t="array" ref="AD2864">IF(D2864="","",INDEX(HM_Unit!$D$1:$AE$1,MATCH(C2864,HM_Unit!$D$2:$AE$2,0)))</f>
        <v/>
      </c>
      <c r="AE2864" s="46"/>
      <c r="AF2864" s="46"/>
      <c r="AG2864" s="46"/>
      <c r="AH2864" s="46"/>
      <c r="AI2864" s="46"/>
      <c r="AJ2864" s="46"/>
      <c r="AK2864" s="46"/>
    </row>
    <row r="2865" spans="1:37" ht="12" customHeight="1">
      <c r="A2865" s="46" t="str">
        <f>IFERROR(VLOOKUP(D2865,Sort!B:D,3,0),"")</f>
        <v/>
      </c>
      <c r="B2865" s="190" t="str">
        <f t="shared" si="234"/>
        <v>0CLOSE</v>
      </c>
      <c r="C2865" s="196"/>
      <c r="D2865" s="193"/>
      <c r="E2865" s="193" t="str">
        <f>IFERROR(VLOOKUP(D2865,Sort!B:C,2,0),"")</f>
        <v/>
      </c>
      <c r="F2865" s="194"/>
      <c r="G2865" s="195" t="str">
        <f t="shared" si="235"/>
        <v/>
      </c>
      <c r="H2865" s="243"/>
      <c r="I2865" s="197"/>
      <c r="J2865" s="243"/>
      <c r="K2865" s="197"/>
      <c r="L2865" s="198" t="str">
        <f t="shared" si="236"/>
        <v/>
      </c>
      <c r="M2865" s="199" t="str">
        <f t="shared" si="237"/>
        <v/>
      </c>
      <c r="N2865" s="200" t="str">
        <f t="shared" si="238"/>
        <v xml:space="preserve"> </v>
      </c>
      <c r="O2865" s="201"/>
      <c r="P2865" s="201"/>
      <c r="Q2865" s="202"/>
      <c r="R2865" s="202"/>
      <c r="S2865" s="202"/>
      <c r="T2865" s="193" t="str">
        <f>IFERROR(VLOOKUP(S2865,Sort!E:F,2,0),"")</f>
        <v/>
      </c>
      <c r="U2865" s="115" t="str">
        <f t="shared" si="239"/>
        <v/>
      </c>
      <c r="V2865" s="202" t="s">
        <v>422</v>
      </c>
      <c r="W2865" s="202"/>
      <c r="X2865" s="202"/>
      <c r="Y2865" s="202"/>
      <c r="Z2865" s="193"/>
      <c r="AA2865" s="193" t="s">
        <v>362</v>
      </c>
      <c r="AB2865" s="203"/>
      <c r="AC2865" s="204" t="str">
        <f t="shared" si="240"/>
        <v>CLOSE</v>
      </c>
      <c r="AD2865" s="47" t="str">
        <f t="array" ref="AD2865">IF(D2865="","",INDEX(HM_Unit!$D$1:$AE$1,MATCH(C2865,HM_Unit!$D$2:$AE$2,0)))</f>
        <v/>
      </c>
      <c r="AE2865" s="46"/>
      <c r="AF2865" s="46"/>
      <c r="AG2865" s="46"/>
      <c r="AH2865" s="46"/>
      <c r="AI2865" s="46"/>
      <c r="AJ2865" s="46"/>
      <c r="AK2865" s="46"/>
    </row>
    <row r="2866" spans="1:37" ht="12" customHeight="1">
      <c r="A2866" s="46" t="str">
        <f>IFERROR(VLOOKUP(D2866,Sort!B:D,3,0),"")</f>
        <v/>
      </c>
      <c r="B2866" s="190" t="str">
        <f t="shared" si="234"/>
        <v>0CLOSE</v>
      </c>
      <c r="C2866" s="196"/>
      <c r="D2866" s="193"/>
      <c r="E2866" s="193" t="str">
        <f>IFERROR(VLOOKUP(D2866,Sort!B:C,2,0),"")</f>
        <v/>
      </c>
      <c r="F2866" s="194"/>
      <c r="G2866" s="195" t="str">
        <f t="shared" si="235"/>
        <v/>
      </c>
      <c r="H2866" s="243"/>
      <c r="I2866" s="197"/>
      <c r="J2866" s="243"/>
      <c r="K2866" s="197"/>
      <c r="L2866" s="198" t="str">
        <f t="shared" si="236"/>
        <v/>
      </c>
      <c r="M2866" s="199" t="str">
        <f t="shared" si="237"/>
        <v/>
      </c>
      <c r="N2866" s="200" t="str">
        <f t="shared" si="238"/>
        <v xml:space="preserve"> </v>
      </c>
      <c r="O2866" s="201"/>
      <c r="P2866" s="201"/>
      <c r="Q2866" s="202"/>
      <c r="R2866" s="202"/>
      <c r="S2866" s="202"/>
      <c r="T2866" s="193" t="str">
        <f>IFERROR(VLOOKUP(S2866,Sort!E:F,2,0),"")</f>
        <v/>
      </c>
      <c r="U2866" s="115" t="str">
        <f t="shared" si="239"/>
        <v/>
      </c>
      <c r="V2866" s="202" t="s">
        <v>422</v>
      </c>
      <c r="W2866" s="202"/>
      <c r="X2866" s="202"/>
      <c r="Y2866" s="202"/>
      <c r="Z2866" s="193"/>
      <c r="AA2866" s="193" t="s">
        <v>362</v>
      </c>
      <c r="AB2866" s="203"/>
      <c r="AC2866" s="204" t="str">
        <f t="shared" si="240"/>
        <v>CLOSE</v>
      </c>
      <c r="AD2866" s="47" t="str">
        <f t="array" ref="AD2866">IF(D2866="","",INDEX(HM_Unit!$D$1:$AE$1,MATCH(C2866,HM_Unit!$D$2:$AE$2,0)))</f>
        <v/>
      </c>
      <c r="AE2866" s="46"/>
      <c r="AF2866" s="46"/>
      <c r="AG2866" s="46"/>
      <c r="AH2866" s="46"/>
      <c r="AI2866" s="46"/>
      <c r="AJ2866" s="46"/>
      <c r="AK2866" s="46"/>
    </row>
    <row r="2867" spans="1:37" ht="12" customHeight="1">
      <c r="A2867" s="46" t="str">
        <f>IFERROR(VLOOKUP(D2867,Sort!B:D,3,0),"")</f>
        <v/>
      </c>
      <c r="B2867" s="190" t="str">
        <f t="shared" si="234"/>
        <v>0CLOSE</v>
      </c>
      <c r="C2867" s="196"/>
      <c r="D2867" s="193"/>
      <c r="E2867" s="193" t="str">
        <f>IFERROR(VLOOKUP(D2867,Sort!B:C,2,0),"")</f>
        <v/>
      </c>
      <c r="F2867" s="194"/>
      <c r="G2867" s="195" t="str">
        <f t="shared" si="235"/>
        <v/>
      </c>
      <c r="H2867" s="243"/>
      <c r="I2867" s="197"/>
      <c r="J2867" s="243"/>
      <c r="K2867" s="197"/>
      <c r="L2867" s="198" t="str">
        <f t="shared" si="236"/>
        <v/>
      </c>
      <c r="M2867" s="199" t="str">
        <f t="shared" si="237"/>
        <v/>
      </c>
      <c r="N2867" s="200" t="str">
        <f t="shared" si="238"/>
        <v xml:space="preserve"> </v>
      </c>
      <c r="O2867" s="201"/>
      <c r="P2867" s="201"/>
      <c r="Q2867" s="202"/>
      <c r="R2867" s="202"/>
      <c r="S2867" s="202"/>
      <c r="T2867" s="193" t="str">
        <f>IFERROR(VLOOKUP(S2867,Sort!E:F,2,0),"")</f>
        <v/>
      </c>
      <c r="U2867" s="115" t="str">
        <f t="shared" si="239"/>
        <v/>
      </c>
      <c r="V2867" s="202" t="s">
        <v>422</v>
      </c>
      <c r="W2867" s="202"/>
      <c r="X2867" s="202"/>
      <c r="Y2867" s="202"/>
      <c r="Z2867" s="193"/>
      <c r="AA2867" s="193" t="s">
        <v>362</v>
      </c>
      <c r="AB2867" s="203"/>
      <c r="AC2867" s="204" t="str">
        <f t="shared" si="240"/>
        <v>CLOSE</v>
      </c>
      <c r="AD2867" s="47" t="str">
        <f t="array" ref="AD2867">IF(D2867="","",INDEX(HM_Unit!$D$1:$AE$1,MATCH(C2867,HM_Unit!$D$2:$AE$2,0)))</f>
        <v/>
      </c>
      <c r="AE2867" s="46"/>
      <c r="AF2867" s="46"/>
      <c r="AG2867" s="46"/>
      <c r="AH2867" s="46"/>
      <c r="AI2867" s="46"/>
      <c r="AJ2867" s="46"/>
      <c r="AK2867" s="46"/>
    </row>
    <row r="2868" spans="1:37" ht="12" customHeight="1">
      <c r="A2868" s="46" t="str">
        <f>IFERROR(VLOOKUP(D2868,Sort!B:D,3,0),"")</f>
        <v/>
      </c>
      <c r="B2868" s="190" t="str">
        <f t="shared" si="234"/>
        <v>0CLOSE</v>
      </c>
      <c r="C2868" s="196"/>
      <c r="D2868" s="193"/>
      <c r="E2868" s="193" t="str">
        <f>IFERROR(VLOOKUP(D2868,Sort!B:C,2,0),"")</f>
        <v/>
      </c>
      <c r="F2868" s="194"/>
      <c r="G2868" s="195" t="str">
        <f t="shared" si="235"/>
        <v/>
      </c>
      <c r="H2868" s="243"/>
      <c r="I2868" s="197"/>
      <c r="J2868" s="243"/>
      <c r="K2868" s="197"/>
      <c r="L2868" s="198" t="str">
        <f t="shared" si="236"/>
        <v/>
      </c>
      <c r="M2868" s="199" t="str">
        <f t="shared" si="237"/>
        <v/>
      </c>
      <c r="N2868" s="200" t="str">
        <f t="shared" si="238"/>
        <v xml:space="preserve"> </v>
      </c>
      <c r="O2868" s="201"/>
      <c r="P2868" s="201"/>
      <c r="Q2868" s="202"/>
      <c r="R2868" s="202"/>
      <c r="S2868" s="202"/>
      <c r="T2868" s="193" t="str">
        <f>IFERROR(VLOOKUP(S2868,Sort!E:F,2,0),"")</f>
        <v/>
      </c>
      <c r="U2868" s="115" t="str">
        <f t="shared" si="239"/>
        <v/>
      </c>
      <c r="V2868" s="202" t="s">
        <v>422</v>
      </c>
      <c r="W2868" s="202"/>
      <c r="X2868" s="202"/>
      <c r="Y2868" s="202"/>
      <c r="Z2868" s="193"/>
      <c r="AA2868" s="193" t="s">
        <v>362</v>
      </c>
      <c r="AB2868" s="203"/>
      <c r="AC2868" s="204" t="str">
        <f t="shared" si="240"/>
        <v>CLOSE</v>
      </c>
      <c r="AD2868" s="47" t="str">
        <f t="array" ref="AD2868">IF(D2868="","",INDEX(HM_Unit!$D$1:$AE$1,MATCH(C2868,HM_Unit!$D$2:$AE$2,0)))</f>
        <v/>
      </c>
      <c r="AE2868" s="46"/>
      <c r="AF2868" s="46"/>
      <c r="AG2868" s="46"/>
      <c r="AH2868" s="46"/>
      <c r="AI2868" s="46"/>
      <c r="AJ2868" s="46"/>
      <c r="AK2868" s="46"/>
    </row>
    <row r="2869" spans="1:37" ht="12" customHeight="1">
      <c r="A2869" s="46" t="str">
        <f>IFERROR(VLOOKUP(D2869,Sort!B:D,3,0),"")</f>
        <v/>
      </c>
      <c r="B2869" s="190" t="str">
        <f t="shared" si="234"/>
        <v>0CLOSE</v>
      </c>
      <c r="C2869" s="196"/>
      <c r="D2869" s="193"/>
      <c r="E2869" s="193" t="str">
        <f>IFERROR(VLOOKUP(D2869,Sort!B:C,2,0),"")</f>
        <v/>
      </c>
      <c r="F2869" s="194"/>
      <c r="G2869" s="195" t="str">
        <f t="shared" si="235"/>
        <v/>
      </c>
      <c r="H2869" s="243"/>
      <c r="I2869" s="197"/>
      <c r="J2869" s="243"/>
      <c r="K2869" s="197"/>
      <c r="L2869" s="198" t="str">
        <f t="shared" si="236"/>
        <v/>
      </c>
      <c r="M2869" s="199" t="str">
        <f t="shared" si="237"/>
        <v/>
      </c>
      <c r="N2869" s="200" t="str">
        <f t="shared" si="238"/>
        <v xml:space="preserve"> </v>
      </c>
      <c r="O2869" s="201"/>
      <c r="P2869" s="201"/>
      <c r="Q2869" s="202"/>
      <c r="R2869" s="202"/>
      <c r="S2869" s="202"/>
      <c r="T2869" s="193" t="str">
        <f>IFERROR(VLOOKUP(S2869,Sort!E:F,2,0),"")</f>
        <v/>
      </c>
      <c r="U2869" s="115" t="str">
        <f t="shared" si="239"/>
        <v/>
      </c>
      <c r="V2869" s="202" t="s">
        <v>422</v>
      </c>
      <c r="W2869" s="202"/>
      <c r="X2869" s="202"/>
      <c r="Y2869" s="202"/>
      <c r="Z2869" s="193"/>
      <c r="AA2869" s="193" t="s">
        <v>362</v>
      </c>
      <c r="AB2869" s="203"/>
      <c r="AC2869" s="204" t="str">
        <f t="shared" si="240"/>
        <v>CLOSE</v>
      </c>
      <c r="AD2869" s="47" t="str">
        <f t="array" ref="AD2869">IF(D2869="","",INDEX(HM_Unit!$D$1:$AE$1,MATCH(C2869,HM_Unit!$D$2:$AE$2,0)))</f>
        <v/>
      </c>
      <c r="AE2869" s="46"/>
      <c r="AF2869" s="46"/>
      <c r="AG2869" s="46"/>
      <c r="AH2869" s="46"/>
      <c r="AI2869" s="46"/>
      <c r="AJ2869" s="46"/>
      <c r="AK2869" s="46"/>
    </row>
    <row r="2870" spans="1:37" ht="12" customHeight="1">
      <c r="A2870" s="46" t="str">
        <f>IFERROR(VLOOKUP(D2870,Sort!B:D,3,0),"")</f>
        <v/>
      </c>
      <c r="B2870" s="190" t="str">
        <f t="shared" si="234"/>
        <v>0CLOSE</v>
      </c>
      <c r="C2870" s="196"/>
      <c r="D2870" s="193"/>
      <c r="E2870" s="193" t="str">
        <f>IFERROR(VLOOKUP(D2870,Sort!B:C,2,0),"")</f>
        <v/>
      </c>
      <c r="F2870" s="194"/>
      <c r="G2870" s="195" t="str">
        <f t="shared" si="235"/>
        <v/>
      </c>
      <c r="H2870" s="243"/>
      <c r="I2870" s="197"/>
      <c r="J2870" s="243"/>
      <c r="K2870" s="197"/>
      <c r="L2870" s="198" t="str">
        <f t="shared" si="236"/>
        <v/>
      </c>
      <c r="M2870" s="199" t="str">
        <f t="shared" si="237"/>
        <v/>
      </c>
      <c r="N2870" s="200" t="str">
        <f t="shared" si="238"/>
        <v xml:space="preserve"> </v>
      </c>
      <c r="O2870" s="201"/>
      <c r="P2870" s="201"/>
      <c r="Q2870" s="202"/>
      <c r="R2870" s="202"/>
      <c r="S2870" s="202"/>
      <c r="T2870" s="193" t="str">
        <f>IFERROR(VLOOKUP(S2870,Sort!E:F,2,0),"")</f>
        <v/>
      </c>
      <c r="U2870" s="115" t="str">
        <f t="shared" si="239"/>
        <v/>
      </c>
      <c r="V2870" s="202" t="s">
        <v>422</v>
      </c>
      <c r="W2870" s="202"/>
      <c r="X2870" s="202"/>
      <c r="Y2870" s="202"/>
      <c r="Z2870" s="193"/>
      <c r="AA2870" s="193" t="s">
        <v>362</v>
      </c>
      <c r="AB2870" s="203"/>
      <c r="AC2870" s="204" t="str">
        <f t="shared" si="240"/>
        <v>CLOSE</v>
      </c>
      <c r="AD2870" s="47" t="str">
        <f t="array" ref="AD2870">IF(D2870="","",INDEX(HM_Unit!$D$1:$AE$1,MATCH(C2870,HM_Unit!$D$2:$AE$2,0)))</f>
        <v/>
      </c>
      <c r="AE2870" s="46"/>
      <c r="AF2870" s="46"/>
      <c r="AG2870" s="46"/>
      <c r="AH2870" s="46"/>
      <c r="AI2870" s="46"/>
      <c r="AJ2870" s="46"/>
      <c r="AK2870" s="46"/>
    </row>
    <row r="2871" spans="1:37" ht="12" customHeight="1">
      <c r="A2871" s="46" t="str">
        <f>IFERROR(VLOOKUP(D2871,Sort!B:D,3,0),"")</f>
        <v/>
      </c>
      <c r="B2871" s="190" t="str">
        <f t="shared" si="234"/>
        <v>0CLOSE</v>
      </c>
      <c r="C2871" s="196"/>
      <c r="D2871" s="193"/>
      <c r="E2871" s="193" t="str">
        <f>IFERROR(VLOOKUP(D2871,Sort!B:C,2,0),"")</f>
        <v/>
      </c>
      <c r="F2871" s="194"/>
      <c r="G2871" s="195" t="str">
        <f t="shared" si="235"/>
        <v/>
      </c>
      <c r="H2871" s="243"/>
      <c r="I2871" s="197"/>
      <c r="J2871" s="243"/>
      <c r="K2871" s="197"/>
      <c r="L2871" s="198" t="str">
        <f t="shared" si="236"/>
        <v/>
      </c>
      <c r="M2871" s="199" t="str">
        <f t="shared" si="237"/>
        <v/>
      </c>
      <c r="N2871" s="200" t="str">
        <f t="shared" si="238"/>
        <v xml:space="preserve"> </v>
      </c>
      <c r="O2871" s="201"/>
      <c r="P2871" s="201"/>
      <c r="Q2871" s="202"/>
      <c r="R2871" s="202"/>
      <c r="S2871" s="202"/>
      <c r="T2871" s="193" t="str">
        <f>IFERROR(VLOOKUP(S2871,Sort!E:F,2,0),"")</f>
        <v/>
      </c>
      <c r="U2871" s="115" t="str">
        <f t="shared" si="239"/>
        <v/>
      </c>
      <c r="V2871" s="202" t="s">
        <v>422</v>
      </c>
      <c r="W2871" s="202"/>
      <c r="X2871" s="202"/>
      <c r="Y2871" s="202"/>
      <c r="Z2871" s="193"/>
      <c r="AA2871" s="193" t="s">
        <v>362</v>
      </c>
      <c r="AB2871" s="203"/>
      <c r="AC2871" s="204" t="str">
        <f t="shared" si="240"/>
        <v>CLOSE</v>
      </c>
      <c r="AD2871" s="47" t="str">
        <f t="array" ref="AD2871">IF(D2871="","",INDEX(HM_Unit!$D$1:$AE$1,MATCH(C2871,HM_Unit!$D$2:$AE$2,0)))</f>
        <v/>
      </c>
      <c r="AE2871" s="46"/>
      <c r="AF2871" s="46"/>
      <c r="AG2871" s="46"/>
      <c r="AH2871" s="46"/>
      <c r="AI2871" s="46"/>
      <c r="AJ2871" s="46"/>
      <c r="AK2871" s="46"/>
    </row>
    <row r="2872" spans="1:37" ht="12" customHeight="1">
      <c r="A2872" s="46" t="str">
        <f>IFERROR(VLOOKUP(D2872,Sort!B:D,3,0),"")</f>
        <v/>
      </c>
      <c r="B2872" s="190" t="str">
        <f t="shared" si="234"/>
        <v>0CLOSE</v>
      </c>
      <c r="C2872" s="196"/>
      <c r="D2872" s="193"/>
      <c r="E2872" s="193" t="str">
        <f>IFERROR(VLOOKUP(D2872,Sort!B:C,2,0),"")</f>
        <v/>
      </c>
      <c r="F2872" s="194"/>
      <c r="G2872" s="195" t="str">
        <f t="shared" si="235"/>
        <v/>
      </c>
      <c r="H2872" s="243"/>
      <c r="I2872" s="197"/>
      <c r="J2872" s="243"/>
      <c r="K2872" s="197"/>
      <c r="L2872" s="198" t="str">
        <f t="shared" si="236"/>
        <v/>
      </c>
      <c r="M2872" s="199" t="str">
        <f t="shared" si="237"/>
        <v/>
      </c>
      <c r="N2872" s="200" t="str">
        <f t="shared" si="238"/>
        <v xml:space="preserve"> </v>
      </c>
      <c r="O2872" s="201"/>
      <c r="P2872" s="201"/>
      <c r="Q2872" s="202"/>
      <c r="R2872" s="202"/>
      <c r="S2872" s="202"/>
      <c r="T2872" s="193" t="str">
        <f>IFERROR(VLOOKUP(S2872,Sort!E:F,2,0),"")</f>
        <v/>
      </c>
      <c r="U2872" s="115" t="str">
        <f t="shared" si="239"/>
        <v/>
      </c>
      <c r="V2872" s="202" t="s">
        <v>422</v>
      </c>
      <c r="W2872" s="202"/>
      <c r="X2872" s="202"/>
      <c r="Y2872" s="202"/>
      <c r="Z2872" s="193"/>
      <c r="AA2872" s="193" t="s">
        <v>362</v>
      </c>
      <c r="AB2872" s="203"/>
      <c r="AC2872" s="204" t="str">
        <f t="shared" si="240"/>
        <v>CLOSE</v>
      </c>
      <c r="AD2872" s="47" t="str">
        <f t="array" ref="AD2872">IF(D2872="","",INDEX(HM_Unit!$D$1:$AE$1,MATCH(C2872,HM_Unit!$D$2:$AE$2,0)))</f>
        <v/>
      </c>
      <c r="AE2872" s="46"/>
      <c r="AF2872" s="46"/>
      <c r="AG2872" s="46"/>
      <c r="AH2872" s="46"/>
      <c r="AI2872" s="46"/>
      <c r="AJ2872" s="46"/>
      <c r="AK2872" s="46"/>
    </row>
    <row r="2873" spans="1:37" ht="12" customHeight="1">
      <c r="A2873" s="46" t="str">
        <f>IFERROR(VLOOKUP(D2873,Sort!B:D,3,0),"")</f>
        <v/>
      </c>
      <c r="B2873" s="190" t="str">
        <f t="shared" si="234"/>
        <v>0CLOSE</v>
      </c>
      <c r="C2873" s="196"/>
      <c r="D2873" s="193"/>
      <c r="E2873" s="193" t="str">
        <f>IFERROR(VLOOKUP(D2873,Sort!B:C,2,0),"")</f>
        <v/>
      </c>
      <c r="F2873" s="194"/>
      <c r="G2873" s="195" t="str">
        <f t="shared" si="235"/>
        <v/>
      </c>
      <c r="H2873" s="243"/>
      <c r="I2873" s="197"/>
      <c r="J2873" s="243"/>
      <c r="K2873" s="197"/>
      <c r="L2873" s="198" t="str">
        <f t="shared" si="236"/>
        <v/>
      </c>
      <c r="M2873" s="199" t="str">
        <f t="shared" si="237"/>
        <v/>
      </c>
      <c r="N2873" s="200" t="str">
        <f t="shared" si="238"/>
        <v xml:space="preserve"> </v>
      </c>
      <c r="O2873" s="201"/>
      <c r="P2873" s="201"/>
      <c r="Q2873" s="202"/>
      <c r="R2873" s="202"/>
      <c r="S2873" s="202"/>
      <c r="T2873" s="193" t="str">
        <f>IFERROR(VLOOKUP(S2873,Sort!E:F,2,0),"")</f>
        <v/>
      </c>
      <c r="U2873" s="115" t="str">
        <f t="shared" si="239"/>
        <v/>
      </c>
      <c r="V2873" s="202" t="s">
        <v>422</v>
      </c>
      <c r="W2873" s="202"/>
      <c r="X2873" s="202"/>
      <c r="Y2873" s="202"/>
      <c r="Z2873" s="193"/>
      <c r="AA2873" s="193" t="s">
        <v>362</v>
      </c>
      <c r="AB2873" s="203"/>
      <c r="AC2873" s="204" t="str">
        <f t="shared" si="240"/>
        <v>CLOSE</v>
      </c>
      <c r="AD2873" s="47" t="str">
        <f t="array" ref="AD2873">IF(D2873="","",INDEX(HM_Unit!$D$1:$AE$1,MATCH(C2873,HM_Unit!$D$2:$AE$2,0)))</f>
        <v/>
      </c>
      <c r="AE2873" s="46"/>
      <c r="AF2873" s="46"/>
      <c r="AG2873" s="46"/>
      <c r="AH2873" s="46"/>
      <c r="AI2873" s="46"/>
      <c r="AJ2873" s="46"/>
      <c r="AK2873" s="46"/>
    </row>
    <row r="2874" spans="1:37" ht="12" customHeight="1">
      <c r="A2874" s="46" t="str">
        <f>IFERROR(VLOOKUP(D2874,Sort!B:D,3,0),"")</f>
        <v/>
      </c>
      <c r="B2874" s="190" t="str">
        <f t="shared" si="234"/>
        <v>0CLOSE</v>
      </c>
      <c r="C2874" s="196"/>
      <c r="D2874" s="193"/>
      <c r="E2874" s="193" t="str">
        <f>IFERROR(VLOOKUP(D2874,Sort!B:C,2,0),"")</f>
        <v/>
      </c>
      <c r="F2874" s="194"/>
      <c r="G2874" s="195" t="str">
        <f t="shared" si="235"/>
        <v/>
      </c>
      <c r="H2874" s="243"/>
      <c r="I2874" s="197"/>
      <c r="J2874" s="243"/>
      <c r="K2874" s="197"/>
      <c r="L2874" s="198" t="str">
        <f t="shared" si="236"/>
        <v/>
      </c>
      <c r="M2874" s="199" t="str">
        <f t="shared" si="237"/>
        <v/>
      </c>
      <c r="N2874" s="200" t="str">
        <f t="shared" si="238"/>
        <v xml:space="preserve"> </v>
      </c>
      <c r="O2874" s="201"/>
      <c r="P2874" s="201"/>
      <c r="Q2874" s="202"/>
      <c r="R2874" s="202"/>
      <c r="S2874" s="202"/>
      <c r="T2874" s="193" t="str">
        <f>IFERROR(VLOOKUP(S2874,Sort!E:F,2,0),"")</f>
        <v/>
      </c>
      <c r="U2874" s="115" t="str">
        <f t="shared" si="239"/>
        <v/>
      </c>
      <c r="V2874" s="202" t="s">
        <v>422</v>
      </c>
      <c r="W2874" s="202"/>
      <c r="X2874" s="202"/>
      <c r="Y2874" s="202"/>
      <c r="Z2874" s="193"/>
      <c r="AA2874" s="193" t="s">
        <v>362</v>
      </c>
      <c r="AB2874" s="203"/>
      <c r="AC2874" s="204" t="str">
        <f t="shared" si="240"/>
        <v>CLOSE</v>
      </c>
      <c r="AD2874" s="47" t="str">
        <f t="array" ref="AD2874">IF(D2874="","",INDEX(HM_Unit!$D$1:$AE$1,MATCH(C2874,HM_Unit!$D$2:$AE$2,0)))</f>
        <v/>
      </c>
      <c r="AE2874" s="46"/>
      <c r="AF2874" s="46"/>
      <c r="AG2874" s="46"/>
      <c r="AH2874" s="46"/>
      <c r="AI2874" s="46"/>
      <c r="AJ2874" s="46"/>
      <c r="AK2874" s="46"/>
    </row>
    <row r="2875" spans="1:37" ht="12" customHeight="1">
      <c r="A2875" s="46" t="str">
        <f>IFERROR(VLOOKUP(D2875,Sort!B:D,3,0),"")</f>
        <v/>
      </c>
      <c r="B2875" s="190" t="str">
        <f t="shared" si="234"/>
        <v>0CLOSE</v>
      </c>
      <c r="C2875" s="196"/>
      <c r="D2875" s="193"/>
      <c r="E2875" s="193" t="str">
        <f>IFERROR(VLOOKUP(D2875,Sort!B:C,2,0),"")</f>
        <v/>
      </c>
      <c r="F2875" s="194"/>
      <c r="G2875" s="195" t="str">
        <f t="shared" si="235"/>
        <v/>
      </c>
      <c r="H2875" s="243"/>
      <c r="I2875" s="197"/>
      <c r="J2875" s="243"/>
      <c r="K2875" s="197"/>
      <c r="L2875" s="198" t="str">
        <f t="shared" si="236"/>
        <v/>
      </c>
      <c r="M2875" s="199" t="str">
        <f t="shared" si="237"/>
        <v/>
      </c>
      <c r="N2875" s="200" t="str">
        <f t="shared" si="238"/>
        <v xml:space="preserve"> </v>
      </c>
      <c r="O2875" s="201"/>
      <c r="P2875" s="201"/>
      <c r="Q2875" s="202"/>
      <c r="R2875" s="202"/>
      <c r="S2875" s="202"/>
      <c r="T2875" s="193" t="str">
        <f>IFERROR(VLOOKUP(S2875,Sort!E:F,2,0),"")</f>
        <v/>
      </c>
      <c r="U2875" s="115" t="str">
        <f t="shared" si="239"/>
        <v/>
      </c>
      <c r="V2875" s="202" t="s">
        <v>422</v>
      </c>
      <c r="W2875" s="202"/>
      <c r="X2875" s="202"/>
      <c r="Y2875" s="202"/>
      <c r="Z2875" s="193"/>
      <c r="AA2875" s="193" t="s">
        <v>362</v>
      </c>
      <c r="AB2875" s="203"/>
      <c r="AC2875" s="204" t="str">
        <f t="shared" si="240"/>
        <v>CLOSE</v>
      </c>
      <c r="AD2875" s="47" t="str">
        <f t="array" ref="AD2875">IF(D2875="","",INDEX(HM_Unit!$D$1:$AE$1,MATCH(C2875,HM_Unit!$D$2:$AE$2,0)))</f>
        <v/>
      </c>
      <c r="AE2875" s="46"/>
      <c r="AF2875" s="46"/>
      <c r="AG2875" s="46"/>
      <c r="AH2875" s="46"/>
      <c r="AI2875" s="46"/>
      <c r="AJ2875" s="46"/>
      <c r="AK2875" s="46"/>
    </row>
    <row r="2876" spans="1:37" ht="12" customHeight="1">
      <c r="A2876" s="46" t="str">
        <f>IFERROR(VLOOKUP(D2876,Sort!B:D,3,0),"")</f>
        <v/>
      </c>
      <c r="B2876" s="190" t="str">
        <f t="shared" si="234"/>
        <v>0CLOSE</v>
      </c>
      <c r="C2876" s="196"/>
      <c r="D2876" s="193"/>
      <c r="E2876" s="193" t="str">
        <f>IFERROR(VLOOKUP(D2876,Sort!B:C,2,0),"")</f>
        <v/>
      </c>
      <c r="F2876" s="194"/>
      <c r="G2876" s="195" t="str">
        <f t="shared" si="235"/>
        <v/>
      </c>
      <c r="H2876" s="243"/>
      <c r="I2876" s="197"/>
      <c r="J2876" s="243"/>
      <c r="K2876" s="197"/>
      <c r="L2876" s="198" t="str">
        <f t="shared" si="236"/>
        <v/>
      </c>
      <c r="M2876" s="199" t="str">
        <f t="shared" si="237"/>
        <v/>
      </c>
      <c r="N2876" s="200" t="str">
        <f t="shared" si="238"/>
        <v xml:space="preserve"> </v>
      </c>
      <c r="O2876" s="201"/>
      <c r="P2876" s="201"/>
      <c r="Q2876" s="202"/>
      <c r="R2876" s="202"/>
      <c r="S2876" s="202"/>
      <c r="T2876" s="193" t="str">
        <f>IFERROR(VLOOKUP(S2876,Sort!E:F,2,0),"")</f>
        <v/>
      </c>
      <c r="U2876" s="115" t="str">
        <f t="shared" si="239"/>
        <v/>
      </c>
      <c r="V2876" s="202" t="s">
        <v>422</v>
      </c>
      <c r="W2876" s="202"/>
      <c r="X2876" s="202"/>
      <c r="Y2876" s="202"/>
      <c r="Z2876" s="193"/>
      <c r="AA2876" s="193" t="s">
        <v>362</v>
      </c>
      <c r="AB2876" s="203"/>
      <c r="AC2876" s="204" t="str">
        <f t="shared" si="240"/>
        <v>CLOSE</v>
      </c>
      <c r="AD2876" s="47" t="str">
        <f t="array" ref="AD2876">IF(D2876="","",INDEX(HM_Unit!$D$1:$AE$1,MATCH(C2876,HM_Unit!$D$2:$AE$2,0)))</f>
        <v/>
      </c>
      <c r="AE2876" s="46"/>
      <c r="AF2876" s="46"/>
      <c r="AG2876" s="46"/>
      <c r="AH2876" s="46"/>
      <c r="AI2876" s="46"/>
      <c r="AJ2876" s="46"/>
      <c r="AK2876" s="46"/>
    </row>
    <row r="2877" spans="1:37" ht="12" customHeight="1">
      <c r="A2877" s="46" t="str">
        <f>IFERROR(VLOOKUP(D2877,Sort!B:D,3,0),"")</f>
        <v/>
      </c>
      <c r="B2877" s="190" t="str">
        <f t="shared" si="234"/>
        <v>0CLOSE</v>
      </c>
      <c r="C2877" s="196"/>
      <c r="D2877" s="193"/>
      <c r="E2877" s="193" t="str">
        <f>IFERROR(VLOOKUP(D2877,Sort!B:C,2,0),"")</f>
        <v/>
      </c>
      <c r="F2877" s="194"/>
      <c r="G2877" s="195" t="str">
        <f t="shared" si="235"/>
        <v/>
      </c>
      <c r="H2877" s="243"/>
      <c r="I2877" s="197"/>
      <c r="J2877" s="243"/>
      <c r="K2877" s="197"/>
      <c r="L2877" s="198" t="str">
        <f t="shared" si="236"/>
        <v/>
      </c>
      <c r="M2877" s="199" t="str">
        <f t="shared" si="237"/>
        <v/>
      </c>
      <c r="N2877" s="200" t="str">
        <f t="shared" si="238"/>
        <v xml:space="preserve"> </v>
      </c>
      <c r="O2877" s="201"/>
      <c r="P2877" s="201"/>
      <c r="Q2877" s="202"/>
      <c r="R2877" s="202"/>
      <c r="S2877" s="202"/>
      <c r="T2877" s="193" t="str">
        <f>IFERROR(VLOOKUP(S2877,Sort!E:F,2,0),"")</f>
        <v/>
      </c>
      <c r="U2877" s="115" t="str">
        <f t="shared" si="239"/>
        <v/>
      </c>
      <c r="V2877" s="202" t="s">
        <v>422</v>
      </c>
      <c r="W2877" s="202"/>
      <c r="X2877" s="202"/>
      <c r="Y2877" s="202"/>
      <c r="Z2877" s="193"/>
      <c r="AA2877" s="193" t="s">
        <v>362</v>
      </c>
      <c r="AB2877" s="203"/>
      <c r="AC2877" s="204" t="str">
        <f t="shared" si="240"/>
        <v>CLOSE</v>
      </c>
      <c r="AD2877" s="47" t="str">
        <f t="array" ref="AD2877">IF(D2877="","",INDEX(HM_Unit!$D$1:$AE$1,MATCH(C2877,HM_Unit!$D$2:$AE$2,0)))</f>
        <v/>
      </c>
      <c r="AE2877" s="46"/>
      <c r="AF2877" s="46"/>
      <c r="AG2877" s="46"/>
      <c r="AH2877" s="46"/>
      <c r="AI2877" s="46"/>
      <c r="AJ2877" s="46"/>
      <c r="AK2877" s="46"/>
    </row>
    <row r="2878" spans="1:37" ht="12" customHeight="1">
      <c r="A2878" s="46" t="str">
        <f>IFERROR(VLOOKUP(D2878,Sort!B:D,3,0),"")</f>
        <v/>
      </c>
      <c r="B2878" s="190" t="str">
        <f t="shared" si="234"/>
        <v>0CLOSE</v>
      </c>
      <c r="C2878" s="196"/>
      <c r="D2878" s="193"/>
      <c r="E2878" s="193" t="str">
        <f>IFERROR(VLOOKUP(D2878,Sort!B:C,2,0),"")</f>
        <v/>
      </c>
      <c r="F2878" s="194"/>
      <c r="G2878" s="195" t="str">
        <f t="shared" si="235"/>
        <v/>
      </c>
      <c r="H2878" s="243"/>
      <c r="I2878" s="197"/>
      <c r="J2878" s="243"/>
      <c r="K2878" s="197"/>
      <c r="L2878" s="198" t="str">
        <f t="shared" si="236"/>
        <v/>
      </c>
      <c r="M2878" s="199" t="str">
        <f t="shared" si="237"/>
        <v/>
      </c>
      <c r="N2878" s="200" t="str">
        <f t="shared" si="238"/>
        <v xml:space="preserve"> </v>
      </c>
      <c r="O2878" s="201"/>
      <c r="P2878" s="201"/>
      <c r="Q2878" s="202"/>
      <c r="R2878" s="202"/>
      <c r="S2878" s="202"/>
      <c r="T2878" s="193" t="str">
        <f>IFERROR(VLOOKUP(S2878,Sort!E:F,2,0),"")</f>
        <v/>
      </c>
      <c r="U2878" s="115" t="str">
        <f t="shared" si="239"/>
        <v/>
      </c>
      <c r="V2878" s="202" t="s">
        <v>422</v>
      </c>
      <c r="W2878" s="202"/>
      <c r="X2878" s="202"/>
      <c r="Y2878" s="202"/>
      <c r="Z2878" s="193"/>
      <c r="AA2878" s="193" t="s">
        <v>362</v>
      </c>
      <c r="AB2878" s="203"/>
      <c r="AC2878" s="204" t="str">
        <f t="shared" si="240"/>
        <v>CLOSE</v>
      </c>
      <c r="AD2878" s="47" t="str">
        <f t="array" ref="AD2878">IF(D2878="","",INDEX(HM_Unit!$D$1:$AE$1,MATCH(C2878,HM_Unit!$D$2:$AE$2,0)))</f>
        <v/>
      </c>
      <c r="AE2878" s="46"/>
      <c r="AF2878" s="46"/>
      <c r="AG2878" s="46"/>
      <c r="AH2878" s="46"/>
      <c r="AI2878" s="46"/>
      <c r="AJ2878" s="46"/>
      <c r="AK2878" s="46"/>
    </row>
    <row r="2879" spans="1:37" ht="12" customHeight="1">
      <c r="A2879" s="46" t="str">
        <f>IFERROR(VLOOKUP(D2879,Sort!B:D,3,0),"")</f>
        <v/>
      </c>
      <c r="B2879" s="190" t="str">
        <f t="shared" si="234"/>
        <v>0CLOSE</v>
      </c>
      <c r="C2879" s="196"/>
      <c r="D2879" s="193"/>
      <c r="E2879" s="193" t="str">
        <f>IFERROR(VLOOKUP(D2879,Sort!B:C,2,0),"")</f>
        <v/>
      </c>
      <c r="F2879" s="194"/>
      <c r="G2879" s="195" t="str">
        <f t="shared" si="235"/>
        <v/>
      </c>
      <c r="H2879" s="243"/>
      <c r="I2879" s="197"/>
      <c r="J2879" s="243"/>
      <c r="K2879" s="197"/>
      <c r="L2879" s="198" t="str">
        <f t="shared" si="236"/>
        <v/>
      </c>
      <c r="M2879" s="199" t="str">
        <f t="shared" si="237"/>
        <v/>
      </c>
      <c r="N2879" s="200" t="str">
        <f t="shared" si="238"/>
        <v xml:space="preserve"> </v>
      </c>
      <c r="O2879" s="201"/>
      <c r="P2879" s="201"/>
      <c r="Q2879" s="202"/>
      <c r="R2879" s="202"/>
      <c r="S2879" s="202"/>
      <c r="T2879" s="193" t="str">
        <f>IFERROR(VLOOKUP(S2879,Sort!E:F,2,0),"")</f>
        <v/>
      </c>
      <c r="U2879" s="115" t="str">
        <f t="shared" si="239"/>
        <v/>
      </c>
      <c r="V2879" s="202" t="s">
        <v>422</v>
      </c>
      <c r="W2879" s="202"/>
      <c r="X2879" s="202"/>
      <c r="Y2879" s="202"/>
      <c r="Z2879" s="193"/>
      <c r="AA2879" s="193" t="s">
        <v>362</v>
      </c>
      <c r="AB2879" s="203"/>
      <c r="AC2879" s="204" t="str">
        <f t="shared" si="240"/>
        <v>CLOSE</v>
      </c>
      <c r="AD2879" s="47" t="str">
        <f t="array" ref="AD2879">IF(D2879="","",INDEX(HM_Unit!$D$1:$AE$1,MATCH(C2879,HM_Unit!$D$2:$AE$2,0)))</f>
        <v/>
      </c>
      <c r="AE2879" s="46"/>
      <c r="AF2879" s="46"/>
      <c r="AG2879" s="46"/>
      <c r="AH2879" s="46"/>
      <c r="AI2879" s="46"/>
      <c r="AJ2879" s="46"/>
      <c r="AK2879" s="46"/>
    </row>
    <row r="2880" spans="1:37" ht="12" customHeight="1">
      <c r="A2880" s="46" t="str">
        <f>IFERROR(VLOOKUP(D2880,Sort!B:D,3,0),"")</f>
        <v/>
      </c>
      <c r="B2880" s="190" t="str">
        <f t="shared" si="234"/>
        <v>0CLOSE</v>
      </c>
      <c r="C2880" s="196"/>
      <c r="D2880" s="193"/>
      <c r="E2880" s="193" t="str">
        <f>IFERROR(VLOOKUP(D2880,Sort!B:C,2,0),"")</f>
        <v/>
      </c>
      <c r="F2880" s="194"/>
      <c r="G2880" s="195" t="str">
        <f t="shared" si="235"/>
        <v/>
      </c>
      <c r="H2880" s="243"/>
      <c r="I2880" s="197"/>
      <c r="J2880" s="243"/>
      <c r="K2880" s="197"/>
      <c r="L2880" s="198" t="str">
        <f t="shared" si="236"/>
        <v/>
      </c>
      <c r="M2880" s="199" t="str">
        <f t="shared" si="237"/>
        <v/>
      </c>
      <c r="N2880" s="200" t="str">
        <f t="shared" si="238"/>
        <v xml:space="preserve"> </v>
      </c>
      <c r="O2880" s="201"/>
      <c r="P2880" s="201"/>
      <c r="Q2880" s="202"/>
      <c r="R2880" s="202"/>
      <c r="S2880" s="202"/>
      <c r="T2880" s="193" t="str">
        <f>IFERROR(VLOOKUP(S2880,Sort!E:F,2,0),"")</f>
        <v/>
      </c>
      <c r="U2880" s="115" t="str">
        <f t="shared" si="239"/>
        <v/>
      </c>
      <c r="V2880" s="202" t="s">
        <v>422</v>
      </c>
      <c r="W2880" s="202"/>
      <c r="X2880" s="202"/>
      <c r="Y2880" s="202"/>
      <c r="Z2880" s="193"/>
      <c r="AA2880" s="193" t="s">
        <v>362</v>
      </c>
      <c r="AB2880" s="203"/>
      <c r="AC2880" s="204" t="str">
        <f t="shared" si="240"/>
        <v>CLOSE</v>
      </c>
      <c r="AD2880" s="47" t="str">
        <f t="array" ref="AD2880">IF(D2880="","",INDEX(HM_Unit!$D$1:$AE$1,MATCH(C2880,HM_Unit!$D$2:$AE$2,0)))</f>
        <v/>
      </c>
      <c r="AE2880" s="46"/>
      <c r="AF2880" s="46"/>
      <c r="AG2880" s="46"/>
      <c r="AH2880" s="46"/>
      <c r="AI2880" s="46"/>
      <c r="AJ2880" s="46"/>
      <c r="AK2880" s="46"/>
    </row>
    <row r="2881" spans="1:37" ht="12" customHeight="1">
      <c r="A2881" s="46" t="str">
        <f>IFERROR(VLOOKUP(D2881,Sort!B:D,3,0),"")</f>
        <v/>
      </c>
      <c r="B2881" s="190" t="str">
        <f t="shared" si="234"/>
        <v>0CLOSE</v>
      </c>
      <c r="C2881" s="196"/>
      <c r="D2881" s="193"/>
      <c r="E2881" s="193" t="str">
        <f>IFERROR(VLOOKUP(D2881,Sort!B:C,2,0),"")</f>
        <v/>
      </c>
      <c r="F2881" s="194"/>
      <c r="G2881" s="195" t="str">
        <f t="shared" si="235"/>
        <v/>
      </c>
      <c r="H2881" s="243"/>
      <c r="I2881" s="197"/>
      <c r="J2881" s="243"/>
      <c r="K2881" s="197"/>
      <c r="L2881" s="198" t="str">
        <f t="shared" si="236"/>
        <v/>
      </c>
      <c r="M2881" s="199" t="str">
        <f t="shared" si="237"/>
        <v/>
      </c>
      <c r="N2881" s="200" t="str">
        <f t="shared" si="238"/>
        <v xml:space="preserve"> </v>
      </c>
      <c r="O2881" s="201"/>
      <c r="P2881" s="201"/>
      <c r="Q2881" s="202"/>
      <c r="R2881" s="202"/>
      <c r="S2881" s="202"/>
      <c r="T2881" s="193" t="str">
        <f>IFERROR(VLOOKUP(S2881,Sort!E:F,2,0),"")</f>
        <v/>
      </c>
      <c r="U2881" s="115" t="str">
        <f t="shared" si="239"/>
        <v/>
      </c>
      <c r="V2881" s="202" t="s">
        <v>422</v>
      </c>
      <c r="W2881" s="202"/>
      <c r="X2881" s="202"/>
      <c r="Y2881" s="202"/>
      <c r="Z2881" s="193"/>
      <c r="AA2881" s="193" t="s">
        <v>362</v>
      </c>
      <c r="AB2881" s="203"/>
      <c r="AC2881" s="204" t="str">
        <f t="shared" si="240"/>
        <v>CLOSE</v>
      </c>
      <c r="AD2881" s="47" t="str">
        <f t="array" ref="AD2881">IF(D2881="","",INDEX(HM_Unit!$D$1:$AE$1,MATCH(C2881,HM_Unit!$D$2:$AE$2,0)))</f>
        <v/>
      </c>
      <c r="AE2881" s="46"/>
      <c r="AF2881" s="46"/>
      <c r="AG2881" s="46"/>
      <c r="AH2881" s="46"/>
      <c r="AI2881" s="46"/>
      <c r="AJ2881" s="46"/>
      <c r="AK2881" s="46"/>
    </row>
    <row r="2882" spans="1:37" ht="12" customHeight="1">
      <c r="A2882" s="46" t="str">
        <f>IFERROR(VLOOKUP(D2882,Sort!B:D,3,0),"")</f>
        <v/>
      </c>
      <c r="B2882" s="190" t="str">
        <f t="shared" si="234"/>
        <v>0CLOSE</v>
      </c>
      <c r="C2882" s="196"/>
      <c r="D2882" s="193"/>
      <c r="E2882" s="193" t="str">
        <f>IFERROR(VLOOKUP(D2882,Sort!B:C,2,0),"")</f>
        <v/>
      </c>
      <c r="F2882" s="194"/>
      <c r="G2882" s="195" t="str">
        <f t="shared" si="235"/>
        <v/>
      </c>
      <c r="H2882" s="243"/>
      <c r="I2882" s="197"/>
      <c r="J2882" s="243"/>
      <c r="K2882" s="197"/>
      <c r="L2882" s="198" t="str">
        <f t="shared" si="236"/>
        <v/>
      </c>
      <c r="M2882" s="199" t="str">
        <f t="shared" si="237"/>
        <v/>
      </c>
      <c r="N2882" s="200" t="str">
        <f t="shared" si="238"/>
        <v xml:space="preserve"> </v>
      </c>
      <c r="O2882" s="201"/>
      <c r="P2882" s="201"/>
      <c r="Q2882" s="202"/>
      <c r="R2882" s="202"/>
      <c r="S2882" s="202"/>
      <c r="T2882" s="193" t="str">
        <f>IFERROR(VLOOKUP(S2882,Sort!E:F,2,0),"")</f>
        <v/>
      </c>
      <c r="U2882" s="115" t="str">
        <f t="shared" si="239"/>
        <v/>
      </c>
      <c r="V2882" s="202" t="s">
        <v>422</v>
      </c>
      <c r="W2882" s="202"/>
      <c r="X2882" s="202"/>
      <c r="Y2882" s="202"/>
      <c r="Z2882" s="193"/>
      <c r="AA2882" s="193" t="s">
        <v>362</v>
      </c>
      <c r="AB2882" s="203"/>
      <c r="AC2882" s="204" t="str">
        <f t="shared" si="240"/>
        <v>CLOSE</v>
      </c>
      <c r="AD2882" s="47" t="str">
        <f t="array" ref="AD2882">IF(D2882="","",INDEX(HM_Unit!$D$1:$AE$1,MATCH(C2882,HM_Unit!$D$2:$AE$2,0)))</f>
        <v/>
      </c>
      <c r="AE2882" s="46"/>
      <c r="AF2882" s="46"/>
      <c r="AG2882" s="46"/>
      <c r="AH2882" s="46"/>
      <c r="AI2882" s="46"/>
      <c r="AJ2882" s="46"/>
      <c r="AK2882" s="46"/>
    </row>
    <row r="2883" spans="1:37" ht="12" customHeight="1">
      <c r="A2883" s="46" t="str">
        <f>IFERROR(VLOOKUP(D2883,Sort!B:D,3,0),"")</f>
        <v/>
      </c>
      <c r="B2883" s="190" t="str">
        <f t="shared" si="234"/>
        <v>0CLOSE</v>
      </c>
      <c r="C2883" s="196"/>
      <c r="D2883" s="193"/>
      <c r="E2883" s="193" t="str">
        <f>IFERROR(VLOOKUP(D2883,Sort!B:C,2,0),"")</f>
        <v/>
      </c>
      <c r="F2883" s="194"/>
      <c r="G2883" s="195" t="str">
        <f t="shared" si="235"/>
        <v/>
      </c>
      <c r="H2883" s="243"/>
      <c r="I2883" s="197"/>
      <c r="J2883" s="243"/>
      <c r="K2883" s="197"/>
      <c r="L2883" s="198" t="str">
        <f t="shared" si="236"/>
        <v/>
      </c>
      <c r="M2883" s="199" t="str">
        <f t="shared" si="237"/>
        <v/>
      </c>
      <c r="N2883" s="200" t="str">
        <f t="shared" si="238"/>
        <v xml:space="preserve"> </v>
      </c>
      <c r="O2883" s="201"/>
      <c r="P2883" s="201"/>
      <c r="Q2883" s="202"/>
      <c r="R2883" s="202"/>
      <c r="S2883" s="202"/>
      <c r="T2883" s="193" t="str">
        <f>IFERROR(VLOOKUP(S2883,Sort!E:F,2,0),"")</f>
        <v/>
      </c>
      <c r="U2883" s="115" t="str">
        <f t="shared" si="239"/>
        <v/>
      </c>
      <c r="V2883" s="202" t="s">
        <v>422</v>
      </c>
      <c r="W2883" s="202"/>
      <c r="X2883" s="202"/>
      <c r="Y2883" s="202"/>
      <c r="Z2883" s="193"/>
      <c r="AA2883" s="193" t="s">
        <v>362</v>
      </c>
      <c r="AB2883" s="203"/>
      <c r="AC2883" s="204" t="str">
        <f t="shared" si="240"/>
        <v>CLOSE</v>
      </c>
      <c r="AD2883" s="47" t="str">
        <f t="array" ref="AD2883">IF(D2883="","",INDEX(HM_Unit!$D$1:$AE$1,MATCH(C2883,HM_Unit!$D$2:$AE$2,0)))</f>
        <v/>
      </c>
      <c r="AE2883" s="46"/>
      <c r="AF2883" s="46"/>
      <c r="AG2883" s="46"/>
      <c r="AH2883" s="46"/>
      <c r="AI2883" s="46"/>
      <c r="AJ2883" s="46"/>
      <c r="AK2883" s="46"/>
    </row>
    <row r="2884" spans="1:37" ht="12" customHeight="1">
      <c r="A2884" s="46" t="str">
        <f>IFERROR(VLOOKUP(D2884,Sort!B:D,3,0),"")</f>
        <v/>
      </c>
      <c r="B2884" s="190" t="str">
        <f t="shared" si="234"/>
        <v>0CLOSE</v>
      </c>
      <c r="C2884" s="196"/>
      <c r="D2884" s="193"/>
      <c r="E2884" s="193" t="str">
        <f>IFERROR(VLOOKUP(D2884,Sort!B:C,2,0),"")</f>
        <v/>
      </c>
      <c r="F2884" s="194"/>
      <c r="G2884" s="195" t="str">
        <f t="shared" si="235"/>
        <v/>
      </c>
      <c r="H2884" s="243"/>
      <c r="I2884" s="197"/>
      <c r="J2884" s="243"/>
      <c r="K2884" s="197"/>
      <c r="L2884" s="198" t="str">
        <f t="shared" si="236"/>
        <v/>
      </c>
      <c r="M2884" s="199" t="str">
        <f t="shared" si="237"/>
        <v/>
      </c>
      <c r="N2884" s="200" t="str">
        <f t="shared" si="238"/>
        <v xml:space="preserve"> </v>
      </c>
      <c r="O2884" s="201"/>
      <c r="P2884" s="201"/>
      <c r="Q2884" s="202"/>
      <c r="R2884" s="202"/>
      <c r="S2884" s="202"/>
      <c r="T2884" s="193" t="str">
        <f>IFERROR(VLOOKUP(S2884,Sort!E:F,2,0),"")</f>
        <v/>
      </c>
      <c r="U2884" s="115" t="str">
        <f t="shared" si="239"/>
        <v/>
      </c>
      <c r="V2884" s="202" t="s">
        <v>422</v>
      </c>
      <c r="W2884" s="202"/>
      <c r="X2884" s="202"/>
      <c r="Y2884" s="202"/>
      <c r="Z2884" s="193"/>
      <c r="AA2884" s="193" t="s">
        <v>362</v>
      </c>
      <c r="AB2884" s="203"/>
      <c r="AC2884" s="204" t="str">
        <f t="shared" si="240"/>
        <v>CLOSE</v>
      </c>
      <c r="AD2884" s="47" t="str">
        <f t="array" ref="AD2884">IF(D2884="","",INDEX(HM_Unit!$D$1:$AE$1,MATCH(C2884,HM_Unit!$D$2:$AE$2,0)))</f>
        <v/>
      </c>
      <c r="AE2884" s="46"/>
      <c r="AF2884" s="46"/>
      <c r="AG2884" s="46"/>
      <c r="AH2884" s="46"/>
      <c r="AI2884" s="46"/>
      <c r="AJ2884" s="46"/>
      <c r="AK2884" s="46"/>
    </row>
    <row r="2885" spans="1:37" ht="12" customHeight="1">
      <c r="A2885" s="46" t="str">
        <f>IFERROR(VLOOKUP(D2885,Sort!B:D,3,0),"")</f>
        <v/>
      </c>
      <c r="B2885" s="190" t="str">
        <f t="shared" si="234"/>
        <v>0CLOSE</v>
      </c>
      <c r="C2885" s="196"/>
      <c r="D2885" s="193"/>
      <c r="E2885" s="193" t="str">
        <f>IFERROR(VLOOKUP(D2885,Sort!B:C,2,0),"")</f>
        <v/>
      </c>
      <c r="F2885" s="194"/>
      <c r="G2885" s="195" t="str">
        <f t="shared" si="235"/>
        <v/>
      </c>
      <c r="H2885" s="243"/>
      <c r="I2885" s="197"/>
      <c r="J2885" s="243"/>
      <c r="K2885" s="197"/>
      <c r="L2885" s="198" t="str">
        <f t="shared" si="236"/>
        <v/>
      </c>
      <c r="M2885" s="199" t="str">
        <f t="shared" si="237"/>
        <v/>
      </c>
      <c r="N2885" s="200" t="str">
        <f t="shared" si="238"/>
        <v xml:space="preserve"> </v>
      </c>
      <c r="O2885" s="201"/>
      <c r="P2885" s="201"/>
      <c r="Q2885" s="202"/>
      <c r="R2885" s="202"/>
      <c r="S2885" s="202"/>
      <c r="T2885" s="193" t="str">
        <f>IFERROR(VLOOKUP(S2885,Sort!E:F,2,0),"")</f>
        <v/>
      </c>
      <c r="U2885" s="115" t="str">
        <f t="shared" si="239"/>
        <v/>
      </c>
      <c r="V2885" s="202" t="s">
        <v>422</v>
      </c>
      <c r="W2885" s="202"/>
      <c r="X2885" s="202"/>
      <c r="Y2885" s="202"/>
      <c r="Z2885" s="193"/>
      <c r="AA2885" s="193" t="s">
        <v>362</v>
      </c>
      <c r="AB2885" s="203"/>
      <c r="AC2885" s="204" t="str">
        <f t="shared" si="240"/>
        <v>CLOSE</v>
      </c>
      <c r="AD2885" s="47" t="str">
        <f t="array" ref="AD2885">IF(D2885="","",INDEX(HM_Unit!$D$1:$AE$1,MATCH(C2885,HM_Unit!$D$2:$AE$2,0)))</f>
        <v/>
      </c>
      <c r="AE2885" s="46"/>
      <c r="AF2885" s="46"/>
      <c r="AG2885" s="46"/>
      <c r="AH2885" s="46"/>
      <c r="AI2885" s="46"/>
      <c r="AJ2885" s="46"/>
      <c r="AK2885" s="46"/>
    </row>
    <row r="2886" spans="1:37" ht="12" customHeight="1">
      <c r="A2886" s="46" t="str">
        <f>IFERROR(VLOOKUP(D2886,Sort!B:D,3,0),"")</f>
        <v/>
      </c>
      <c r="B2886" s="190" t="str">
        <f t="shared" si="234"/>
        <v>0CLOSE</v>
      </c>
      <c r="C2886" s="196"/>
      <c r="D2886" s="193"/>
      <c r="E2886" s="193" t="str">
        <f>IFERROR(VLOOKUP(D2886,Sort!B:C,2,0),"")</f>
        <v/>
      </c>
      <c r="F2886" s="194"/>
      <c r="G2886" s="195" t="str">
        <f t="shared" si="235"/>
        <v/>
      </c>
      <c r="H2886" s="243"/>
      <c r="I2886" s="197"/>
      <c r="J2886" s="243"/>
      <c r="K2886" s="197"/>
      <c r="L2886" s="198" t="str">
        <f t="shared" si="236"/>
        <v/>
      </c>
      <c r="M2886" s="199" t="str">
        <f t="shared" si="237"/>
        <v/>
      </c>
      <c r="N2886" s="200" t="str">
        <f t="shared" si="238"/>
        <v xml:space="preserve"> </v>
      </c>
      <c r="O2886" s="201"/>
      <c r="P2886" s="201"/>
      <c r="Q2886" s="202"/>
      <c r="R2886" s="202"/>
      <c r="S2886" s="202"/>
      <c r="T2886" s="193" t="str">
        <f>IFERROR(VLOOKUP(S2886,Sort!E:F,2,0),"")</f>
        <v/>
      </c>
      <c r="U2886" s="115" t="str">
        <f t="shared" si="239"/>
        <v/>
      </c>
      <c r="V2886" s="202" t="s">
        <v>422</v>
      </c>
      <c r="W2886" s="202"/>
      <c r="X2886" s="202"/>
      <c r="Y2886" s="202"/>
      <c r="Z2886" s="193"/>
      <c r="AA2886" s="193" t="s">
        <v>362</v>
      </c>
      <c r="AB2886" s="203"/>
      <c r="AC2886" s="204" t="str">
        <f t="shared" si="240"/>
        <v>CLOSE</v>
      </c>
      <c r="AD2886" s="47" t="str">
        <f t="array" ref="AD2886">IF(D2886="","",INDEX(HM_Unit!$D$1:$AE$1,MATCH(C2886,HM_Unit!$D$2:$AE$2,0)))</f>
        <v/>
      </c>
      <c r="AE2886" s="46"/>
      <c r="AF2886" s="46"/>
      <c r="AG2886" s="46"/>
      <c r="AH2886" s="46"/>
      <c r="AI2886" s="46"/>
      <c r="AJ2886" s="46"/>
      <c r="AK2886" s="46"/>
    </row>
    <row r="2887" spans="1:37" ht="12" customHeight="1">
      <c r="A2887" s="46" t="str">
        <f>IFERROR(VLOOKUP(D2887,Sort!B:D,3,0),"")</f>
        <v/>
      </c>
      <c r="B2887" s="190" t="str">
        <f t="shared" si="234"/>
        <v>0CLOSE</v>
      </c>
      <c r="C2887" s="196"/>
      <c r="D2887" s="193"/>
      <c r="E2887" s="193" t="str">
        <f>IFERROR(VLOOKUP(D2887,Sort!B:C,2,0),"")</f>
        <v/>
      </c>
      <c r="F2887" s="194"/>
      <c r="G2887" s="195" t="str">
        <f t="shared" si="235"/>
        <v/>
      </c>
      <c r="H2887" s="243"/>
      <c r="I2887" s="197"/>
      <c r="J2887" s="243"/>
      <c r="K2887" s="197"/>
      <c r="L2887" s="198" t="str">
        <f t="shared" si="236"/>
        <v/>
      </c>
      <c r="M2887" s="199" t="str">
        <f t="shared" si="237"/>
        <v/>
      </c>
      <c r="N2887" s="200" t="str">
        <f t="shared" si="238"/>
        <v xml:space="preserve"> </v>
      </c>
      <c r="O2887" s="201"/>
      <c r="P2887" s="201"/>
      <c r="Q2887" s="202"/>
      <c r="R2887" s="202"/>
      <c r="S2887" s="202"/>
      <c r="T2887" s="193" t="str">
        <f>IFERROR(VLOOKUP(S2887,Sort!E:F,2,0),"")</f>
        <v/>
      </c>
      <c r="U2887" s="115" t="str">
        <f t="shared" si="239"/>
        <v/>
      </c>
      <c r="V2887" s="202" t="s">
        <v>422</v>
      </c>
      <c r="W2887" s="202"/>
      <c r="X2887" s="202"/>
      <c r="Y2887" s="202"/>
      <c r="Z2887" s="193"/>
      <c r="AA2887" s="193" t="s">
        <v>362</v>
      </c>
      <c r="AB2887" s="203"/>
      <c r="AC2887" s="204" t="str">
        <f t="shared" si="240"/>
        <v>CLOSE</v>
      </c>
      <c r="AD2887" s="47" t="str">
        <f t="array" ref="AD2887">IF(D2887="","",INDEX(HM_Unit!$D$1:$AE$1,MATCH(C2887,HM_Unit!$D$2:$AE$2,0)))</f>
        <v/>
      </c>
      <c r="AE2887" s="46"/>
      <c r="AF2887" s="46"/>
      <c r="AG2887" s="46"/>
      <c r="AH2887" s="46"/>
      <c r="AI2887" s="46"/>
      <c r="AJ2887" s="46"/>
      <c r="AK2887" s="46"/>
    </row>
    <row r="2888" spans="1:37" ht="12" customHeight="1">
      <c r="A2888" s="46" t="str">
        <f>IFERROR(VLOOKUP(D2888,Sort!B:D,3,0),"")</f>
        <v/>
      </c>
      <c r="B2888" s="190" t="str">
        <f t="shared" si="234"/>
        <v>0CLOSE</v>
      </c>
      <c r="C2888" s="196"/>
      <c r="D2888" s="193"/>
      <c r="E2888" s="193" t="str">
        <f>IFERROR(VLOOKUP(D2888,Sort!B:C,2,0),"")</f>
        <v/>
      </c>
      <c r="F2888" s="194"/>
      <c r="G2888" s="195" t="str">
        <f t="shared" si="235"/>
        <v/>
      </c>
      <c r="H2888" s="243"/>
      <c r="I2888" s="197"/>
      <c r="J2888" s="243"/>
      <c r="K2888" s="197"/>
      <c r="L2888" s="198" t="str">
        <f t="shared" si="236"/>
        <v/>
      </c>
      <c r="M2888" s="199" t="str">
        <f t="shared" si="237"/>
        <v/>
      </c>
      <c r="N2888" s="200" t="str">
        <f t="shared" si="238"/>
        <v xml:space="preserve"> </v>
      </c>
      <c r="O2888" s="201"/>
      <c r="P2888" s="201"/>
      <c r="Q2888" s="202"/>
      <c r="R2888" s="202"/>
      <c r="S2888" s="202"/>
      <c r="T2888" s="193" t="str">
        <f>IFERROR(VLOOKUP(S2888,Sort!E:F,2,0),"")</f>
        <v/>
      </c>
      <c r="U2888" s="115" t="str">
        <f t="shared" si="239"/>
        <v/>
      </c>
      <c r="V2888" s="202" t="s">
        <v>422</v>
      </c>
      <c r="W2888" s="202"/>
      <c r="X2888" s="202"/>
      <c r="Y2888" s="202"/>
      <c r="Z2888" s="193"/>
      <c r="AA2888" s="193" t="s">
        <v>362</v>
      </c>
      <c r="AB2888" s="203"/>
      <c r="AC2888" s="204" t="str">
        <f t="shared" si="240"/>
        <v>CLOSE</v>
      </c>
      <c r="AD2888" s="47" t="str">
        <f t="array" ref="AD2888">IF(D2888="","",INDEX(HM_Unit!$D$1:$AE$1,MATCH(C2888,HM_Unit!$D$2:$AE$2,0)))</f>
        <v/>
      </c>
      <c r="AE2888" s="46"/>
      <c r="AF2888" s="46"/>
      <c r="AG2888" s="46"/>
      <c r="AH2888" s="46"/>
      <c r="AI2888" s="46"/>
      <c r="AJ2888" s="46"/>
      <c r="AK2888" s="46"/>
    </row>
    <row r="2889" spans="1:37" ht="12" customHeight="1">
      <c r="A2889" s="46" t="str">
        <f>IFERROR(VLOOKUP(D2889,Sort!B:D,3,0),"")</f>
        <v/>
      </c>
      <c r="B2889" s="190" t="str">
        <f t="shared" si="234"/>
        <v>0CLOSE</v>
      </c>
      <c r="C2889" s="196"/>
      <c r="D2889" s="193"/>
      <c r="E2889" s="193" t="str">
        <f>IFERROR(VLOOKUP(D2889,Sort!B:C,2,0),"")</f>
        <v/>
      </c>
      <c r="F2889" s="194"/>
      <c r="G2889" s="195" t="str">
        <f t="shared" si="235"/>
        <v/>
      </c>
      <c r="H2889" s="243"/>
      <c r="I2889" s="197"/>
      <c r="J2889" s="243"/>
      <c r="K2889" s="197"/>
      <c r="L2889" s="198" t="str">
        <f t="shared" si="236"/>
        <v/>
      </c>
      <c r="M2889" s="199" t="str">
        <f t="shared" si="237"/>
        <v/>
      </c>
      <c r="N2889" s="200" t="str">
        <f t="shared" si="238"/>
        <v xml:space="preserve"> </v>
      </c>
      <c r="O2889" s="201"/>
      <c r="P2889" s="201"/>
      <c r="Q2889" s="202"/>
      <c r="R2889" s="202"/>
      <c r="S2889" s="202"/>
      <c r="T2889" s="193" t="str">
        <f>IFERROR(VLOOKUP(S2889,Sort!E:F,2,0),"")</f>
        <v/>
      </c>
      <c r="U2889" s="115" t="str">
        <f t="shared" si="239"/>
        <v/>
      </c>
      <c r="V2889" s="202" t="s">
        <v>422</v>
      </c>
      <c r="W2889" s="202"/>
      <c r="X2889" s="202"/>
      <c r="Y2889" s="202"/>
      <c r="Z2889" s="193"/>
      <c r="AA2889" s="193" t="s">
        <v>362</v>
      </c>
      <c r="AB2889" s="203"/>
      <c r="AC2889" s="204" t="str">
        <f t="shared" si="240"/>
        <v>CLOSE</v>
      </c>
      <c r="AD2889" s="47" t="str">
        <f t="array" ref="AD2889">IF(D2889="","",INDEX(HM_Unit!$D$1:$AE$1,MATCH(C2889,HM_Unit!$D$2:$AE$2,0)))</f>
        <v/>
      </c>
      <c r="AE2889" s="46"/>
      <c r="AF2889" s="46"/>
      <c r="AG2889" s="46"/>
      <c r="AH2889" s="46"/>
      <c r="AI2889" s="46"/>
      <c r="AJ2889" s="46"/>
      <c r="AK2889" s="46"/>
    </row>
    <row r="2890" spans="1:37" ht="12" customHeight="1">
      <c r="A2890" s="46" t="str">
        <f>IFERROR(VLOOKUP(D2890,Sort!B:D,3,0),"")</f>
        <v/>
      </c>
      <c r="B2890" s="190" t="str">
        <f t="shared" si="234"/>
        <v>0CLOSE</v>
      </c>
      <c r="C2890" s="196"/>
      <c r="D2890" s="193"/>
      <c r="E2890" s="193" t="str">
        <f>IFERROR(VLOOKUP(D2890,Sort!B:C,2,0),"")</f>
        <v/>
      </c>
      <c r="F2890" s="194"/>
      <c r="G2890" s="195" t="str">
        <f t="shared" si="235"/>
        <v/>
      </c>
      <c r="H2890" s="243"/>
      <c r="I2890" s="197"/>
      <c r="J2890" s="243"/>
      <c r="K2890" s="197"/>
      <c r="L2890" s="198" t="str">
        <f t="shared" si="236"/>
        <v/>
      </c>
      <c r="M2890" s="199" t="str">
        <f t="shared" si="237"/>
        <v/>
      </c>
      <c r="N2890" s="200" t="str">
        <f t="shared" si="238"/>
        <v xml:space="preserve"> </v>
      </c>
      <c r="O2890" s="201"/>
      <c r="P2890" s="201"/>
      <c r="Q2890" s="202"/>
      <c r="R2890" s="202"/>
      <c r="S2890" s="202"/>
      <c r="T2890" s="193" t="str">
        <f>IFERROR(VLOOKUP(S2890,Sort!E:F,2,0),"")</f>
        <v/>
      </c>
      <c r="U2890" s="115" t="str">
        <f t="shared" si="239"/>
        <v/>
      </c>
      <c r="V2890" s="202" t="s">
        <v>422</v>
      </c>
      <c r="W2890" s="202"/>
      <c r="X2890" s="202"/>
      <c r="Y2890" s="202"/>
      <c r="Z2890" s="193"/>
      <c r="AA2890" s="193" t="s">
        <v>362</v>
      </c>
      <c r="AB2890" s="203"/>
      <c r="AC2890" s="204" t="str">
        <f t="shared" si="240"/>
        <v>CLOSE</v>
      </c>
      <c r="AD2890" s="47" t="str">
        <f t="array" ref="AD2890">IF(D2890="","",INDEX(HM_Unit!$D$1:$AE$1,MATCH(C2890,HM_Unit!$D$2:$AE$2,0)))</f>
        <v/>
      </c>
      <c r="AE2890" s="46"/>
      <c r="AF2890" s="46"/>
      <c r="AG2890" s="46"/>
      <c r="AH2890" s="46"/>
      <c r="AI2890" s="46"/>
      <c r="AJ2890" s="46"/>
      <c r="AK2890" s="46"/>
    </row>
    <row r="2891" spans="1:37" ht="12" customHeight="1">
      <c r="A2891" s="46" t="str">
        <f>IFERROR(VLOOKUP(D2891,Sort!B:D,3,0),"")</f>
        <v/>
      </c>
      <c r="B2891" s="190" t="str">
        <f t="shared" si="234"/>
        <v>0CLOSE</v>
      </c>
      <c r="C2891" s="196"/>
      <c r="D2891" s="193"/>
      <c r="E2891" s="193" t="str">
        <f>IFERROR(VLOOKUP(D2891,Sort!B:C,2,0),"")</f>
        <v/>
      </c>
      <c r="F2891" s="194"/>
      <c r="G2891" s="195" t="str">
        <f t="shared" si="235"/>
        <v/>
      </c>
      <c r="H2891" s="243"/>
      <c r="I2891" s="197"/>
      <c r="J2891" s="243"/>
      <c r="K2891" s="197"/>
      <c r="L2891" s="198" t="str">
        <f t="shared" si="236"/>
        <v/>
      </c>
      <c r="M2891" s="199" t="str">
        <f t="shared" si="237"/>
        <v/>
      </c>
      <c r="N2891" s="200" t="str">
        <f t="shared" si="238"/>
        <v xml:space="preserve"> </v>
      </c>
      <c r="O2891" s="201"/>
      <c r="P2891" s="201"/>
      <c r="Q2891" s="202"/>
      <c r="R2891" s="202"/>
      <c r="S2891" s="202"/>
      <c r="T2891" s="193" t="str">
        <f>IFERROR(VLOOKUP(S2891,Sort!E:F,2,0),"")</f>
        <v/>
      </c>
      <c r="U2891" s="115" t="str">
        <f t="shared" si="239"/>
        <v/>
      </c>
      <c r="V2891" s="202" t="s">
        <v>422</v>
      </c>
      <c r="W2891" s="202"/>
      <c r="X2891" s="202"/>
      <c r="Y2891" s="202"/>
      <c r="Z2891" s="193"/>
      <c r="AA2891" s="193" t="s">
        <v>362</v>
      </c>
      <c r="AB2891" s="203"/>
      <c r="AC2891" s="204" t="str">
        <f t="shared" si="240"/>
        <v>CLOSE</v>
      </c>
      <c r="AD2891" s="47" t="str">
        <f t="array" ref="AD2891">IF(D2891="","",INDEX(HM_Unit!$D$1:$AE$1,MATCH(C2891,HM_Unit!$D$2:$AE$2,0)))</f>
        <v/>
      </c>
      <c r="AE2891" s="46"/>
      <c r="AF2891" s="46"/>
      <c r="AG2891" s="46"/>
      <c r="AH2891" s="46"/>
      <c r="AI2891" s="46"/>
      <c r="AJ2891" s="46"/>
      <c r="AK2891" s="46"/>
    </row>
    <row r="2892" spans="1:37" ht="12" customHeight="1">
      <c r="A2892" s="46" t="str">
        <f>IFERROR(VLOOKUP(D2892,Sort!B:D,3,0),"")</f>
        <v/>
      </c>
      <c r="B2892" s="190" t="str">
        <f t="shared" si="234"/>
        <v>0CLOSE</v>
      </c>
      <c r="C2892" s="196"/>
      <c r="D2892" s="193"/>
      <c r="E2892" s="193" t="str">
        <f>IFERROR(VLOOKUP(D2892,Sort!B:C,2,0),"")</f>
        <v/>
      </c>
      <c r="F2892" s="194"/>
      <c r="G2892" s="195" t="str">
        <f t="shared" si="235"/>
        <v/>
      </c>
      <c r="H2892" s="243"/>
      <c r="I2892" s="197"/>
      <c r="J2892" s="243"/>
      <c r="K2892" s="197"/>
      <c r="L2892" s="198" t="str">
        <f t="shared" si="236"/>
        <v/>
      </c>
      <c r="M2892" s="199" t="str">
        <f t="shared" si="237"/>
        <v/>
      </c>
      <c r="N2892" s="200" t="str">
        <f t="shared" si="238"/>
        <v xml:space="preserve"> </v>
      </c>
      <c r="O2892" s="201"/>
      <c r="P2892" s="201"/>
      <c r="Q2892" s="202"/>
      <c r="R2892" s="202"/>
      <c r="S2892" s="202"/>
      <c r="T2892" s="193" t="str">
        <f>IFERROR(VLOOKUP(S2892,Sort!E:F,2,0),"")</f>
        <v/>
      </c>
      <c r="U2892" s="115" t="str">
        <f t="shared" si="239"/>
        <v/>
      </c>
      <c r="V2892" s="202" t="s">
        <v>422</v>
      </c>
      <c r="W2892" s="202"/>
      <c r="X2892" s="202"/>
      <c r="Y2892" s="202"/>
      <c r="Z2892" s="193"/>
      <c r="AA2892" s="193" t="s">
        <v>362</v>
      </c>
      <c r="AB2892" s="203"/>
      <c r="AC2892" s="204" t="str">
        <f t="shared" si="240"/>
        <v>CLOSE</v>
      </c>
      <c r="AD2892" s="47" t="str">
        <f t="array" ref="AD2892">IF(D2892="","",INDEX(HM_Unit!$D$1:$AE$1,MATCH(C2892,HM_Unit!$D$2:$AE$2,0)))</f>
        <v/>
      </c>
      <c r="AE2892" s="46"/>
      <c r="AF2892" s="46"/>
      <c r="AG2892" s="46"/>
      <c r="AH2892" s="46"/>
      <c r="AI2892" s="46"/>
      <c r="AJ2892" s="46"/>
      <c r="AK2892" s="46"/>
    </row>
    <row r="2893" spans="1:37" ht="12" customHeight="1">
      <c r="A2893" s="46" t="str">
        <f>IFERROR(VLOOKUP(D2893,Sort!B:D,3,0),"")</f>
        <v/>
      </c>
      <c r="B2893" s="190" t="str">
        <f t="shared" si="234"/>
        <v>0CLOSE</v>
      </c>
      <c r="C2893" s="196"/>
      <c r="D2893" s="193"/>
      <c r="E2893" s="193" t="str">
        <f>IFERROR(VLOOKUP(D2893,Sort!B:C,2,0),"")</f>
        <v/>
      </c>
      <c r="F2893" s="194"/>
      <c r="G2893" s="195" t="str">
        <f t="shared" si="235"/>
        <v/>
      </c>
      <c r="H2893" s="243"/>
      <c r="I2893" s="197"/>
      <c r="J2893" s="243"/>
      <c r="K2893" s="197"/>
      <c r="L2893" s="198" t="str">
        <f t="shared" si="236"/>
        <v/>
      </c>
      <c r="M2893" s="199" t="str">
        <f t="shared" si="237"/>
        <v/>
      </c>
      <c r="N2893" s="200" t="str">
        <f t="shared" si="238"/>
        <v xml:space="preserve"> </v>
      </c>
      <c r="O2893" s="201"/>
      <c r="P2893" s="201"/>
      <c r="Q2893" s="202"/>
      <c r="R2893" s="202"/>
      <c r="S2893" s="202"/>
      <c r="T2893" s="193" t="str">
        <f>IFERROR(VLOOKUP(S2893,Sort!E:F,2,0),"")</f>
        <v/>
      </c>
      <c r="U2893" s="115" t="str">
        <f t="shared" si="239"/>
        <v/>
      </c>
      <c r="V2893" s="202" t="s">
        <v>422</v>
      </c>
      <c r="W2893" s="202"/>
      <c r="X2893" s="202"/>
      <c r="Y2893" s="202"/>
      <c r="Z2893" s="193"/>
      <c r="AA2893" s="193" t="s">
        <v>362</v>
      </c>
      <c r="AB2893" s="203"/>
      <c r="AC2893" s="204" t="str">
        <f t="shared" si="240"/>
        <v>CLOSE</v>
      </c>
      <c r="AD2893" s="47" t="str">
        <f t="array" ref="AD2893">IF(D2893="","",INDEX(HM_Unit!$D$1:$AE$1,MATCH(C2893,HM_Unit!$D$2:$AE$2,0)))</f>
        <v/>
      </c>
      <c r="AE2893" s="46"/>
      <c r="AF2893" s="46"/>
      <c r="AG2893" s="46"/>
      <c r="AH2893" s="46"/>
      <c r="AI2893" s="46"/>
      <c r="AJ2893" s="46"/>
      <c r="AK2893" s="46"/>
    </row>
    <row r="2894" spans="1:37" ht="12" customHeight="1">
      <c r="A2894" s="46" t="str">
        <f>IFERROR(VLOOKUP(D2894,Sort!B:D,3,0),"")</f>
        <v/>
      </c>
      <c r="B2894" s="190" t="str">
        <f t="shared" si="234"/>
        <v>0CLOSE</v>
      </c>
      <c r="C2894" s="196"/>
      <c r="D2894" s="193"/>
      <c r="E2894" s="193" t="str">
        <f>IFERROR(VLOOKUP(D2894,Sort!B:C,2,0),"")</f>
        <v/>
      </c>
      <c r="F2894" s="194"/>
      <c r="G2894" s="195" t="str">
        <f t="shared" si="235"/>
        <v/>
      </c>
      <c r="H2894" s="243"/>
      <c r="I2894" s="197"/>
      <c r="J2894" s="243"/>
      <c r="K2894" s="197"/>
      <c r="L2894" s="198" t="str">
        <f t="shared" si="236"/>
        <v/>
      </c>
      <c r="M2894" s="199" t="str">
        <f t="shared" si="237"/>
        <v/>
      </c>
      <c r="N2894" s="200" t="str">
        <f t="shared" si="238"/>
        <v xml:space="preserve"> </v>
      </c>
      <c r="O2894" s="201"/>
      <c r="P2894" s="201"/>
      <c r="Q2894" s="202"/>
      <c r="R2894" s="202"/>
      <c r="S2894" s="202"/>
      <c r="T2894" s="193" t="str">
        <f>IFERROR(VLOOKUP(S2894,Sort!E:F,2,0),"")</f>
        <v/>
      </c>
      <c r="U2894" s="115" t="str">
        <f t="shared" si="239"/>
        <v/>
      </c>
      <c r="V2894" s="202" t="s">
        <v>422</v>
      </c>
      <c r="W2894" s="202"/>
      <c r="X2894" s="202"/>
      <c r="Y2894" s="202"/>
      <c r="Z2894" s="193"/>
      <c r="AA2894" s="193" t="s">
        <v>362</v>
      </c>
      <c r="AB2894" s="203"/>
      <c r="AC2894" s="204" t="str">
        <f t="shared" si="240"/>
        <v>CLOSE</v>
      </c>
      <c r="AD2894" s="47" t="str">
        <f t="array" ref="AD2894">IF(D2894="","",INDEX(HM_Unit!$D$1:$AE$1,MATCH(C2894,HM_Unit!$D$2:$AE$2,0)))</f>
        <v/>
      </c>
      <c r="AE2894" s="46"/>
      <c r="AF2894" s="46"/>
      <c r="AG2894" s="46"/>
      <c r="AH2894" s="46"/>
      <c r="AI2894" s="46"/>
      <c r="AJ2894" s="46"/>
      <c r="AK2894" s="46"/>
    </row>
    <row r="2895" spans="1:37" ht="12" customHeight="1">
      <c r="A2895" s="46" t="str">
        <f>IFERROR(VLOOKUP(D2895,Sort!B:D,3,0),"")</f>
        <v/>
      </c>
      <c r="B2895" s="190" t="str">
        <f t="shared" si="234"/>
        <v>0CLOSE</v>
      </c>
      <c r="C2895" s="196"/>
      <c r="D2895" s="193"/>
      <c r="E2895" s="193" t="str">
        <f>IFERROR(VLOOKUP(D2895,Sort!B:C,2,0),"")</f>
        <v/>
      </c>
      <c r="F2895" s="194"/>
      <c r="G2895" s="195" t="str">
        <f t="shared" si="235"/>
        <v/>
      </c>
      <c r="H2895" s="243"/>
      <c r="I2895" s="197"/>
      <c r="J2895" s="243"/>
      <c r="K2895" s="197"/>
      <c r="L2895" s="198" t="str">
        <f t="shared" si="236"/>
        <v/>
      </c>
      <c r="M2895" s="199" t="str">
        <f t="shared" si="237"/>
        <v/>
      </c>
      <c r="N2895" s="200" t="str">
        <f t="shared" si="238"/>
        <v xml:space="preserve"> </v>
      </c>
      <c r="O2895" s="201"/>
      <c r="P2895" s="201"/>
      <c r="Q2895" s="202"/>
      <c r="R2895" s="202"/>
      <c r="S2895" s="202"/>
      <c r="T2895" s="193" t="str">
        <f>IFERROR(VLOOKUP(S2895,Sort!E:F,2,0),"")</f>
        <v/>
      </c>
      <c r="U2895" s="115" t="str">
        <f t="shared" si="239"/>
        <v/>
      </c>
      <c r="V2895" s="202" t="s">
        <v>422</v>
      </c>
      <c r="W2895" s="202"/>
      <c r="X2895" s="202"/>
      <c r="Y2895" s="202"/>
      <c r="Z2895" s="193"/>
      <c r="AA2895" s="193" t="s">
        <v>362</v>
      </c>
      <c r="AB2895" s="203"/>
      <c r="AC2895" s="204" t="str">
        <f t="shared" si="240"/>
        <v>CLOSE</v>
      </c>
      <c r="AD2895" s="47" t="str">
        <f t="array" ref="AD2895">IF(D2895="","",INDEX(HM_Unit!$D$1:$AE$1,MATCH(C2895,HM_Unit!$D$2:$AE$2,0)))</f>
        <v/>
      </c>
      <c r="AE2895" s="46"/>
      <c r="AF2895" s="46"/>
      <c r="AG2895" s="46"/>
      <c r="AH2895" s="46"/>
      <c r="AI2895" s="46"/>
      <c r="AJ2895" s="46"/>
      <c r="AK2895" s="46"/>
    </row>
    <row r="2896" spans="1:37" ht="12" customHeight="1">
      <c r="A2896" s="46" t="str">
        <f>IFERROR(VLOOKUP(D2896,Sort!B:D,3,0),"")</f>
        <v/>
      </c>
      <c r="B2896" s="190" t="str">
        <f t="shared" si="234"/>
        <v>0CLOSE</v>
      </c>
      <c r="C2896" s="196"/>
      <c r="D2896" s="193"/>
      <c r="E2896" s="193" t="str">
        <f>IFERROR(VLOOKUP(D2896,Sort!B:C,2,0),"")</f>
        <v/>
      </c>
      <c r="F2896" s="194"/>
      <c r="G2896" s="195" t="str">
        <f t="shared" si="235"/>
        <v/>
      </c>
      <c r="H2896" s="243"/>
      <c r="I2896" s="197"/>
      <c r="J2896" s="243"/>
      <c r="K2896" s="197"/>
      <c r="L2896" s="198" t="str">
        <f t="shared" si="236"/>
        <v/>
      </c>
      <c r="M2896" s="199" t="str">
        <f t="shared" si="237"/>
        <v/>
      </c>
      <c r="N2896" s="200" t="str">
        <f t="shared" si="238"/>
        <v xml:space="preserve"> </v>
      </c>
      <c r="O2896" s="201"/>
      <c r="P2896" s="201"/>
      <c r="Q2896" s="202"/>
      <c r="R2896" s="202"/>
      <c r="S2896" s="202"/>
      <c r="T2896" s="193" t="str">
        <f>IFERROR(VLOOKUP(S2896,Sort!E:F,2,0),"")</f>
        <v/>
      </c>
      <c r="U2896" s="115" t="str">
        <f t="shared" si="239"/>
        <v/>
      </c>
      <c r="V2896" s="202" t="s">
        <v>422</v>
      </c>
      <c r="W2896" s="202"/>
      <c r="X2896" s="202"/>
      <c r="Y2896" s="202"/>
      <c r="Z2896" s="193"/>
      <c r="AA2896" s="193" t="s">
        <v>362</v>
      </c>
      <c r="AB2896" s="203"/>
      <c r="AC2896" s="204" t="str">
        <f t="shared" si="240"/>
        <v>CLOSE</v>
      </c>
      <c r="AD2896" s="47" t="str">
        <f t="array" ref="AD2896">IF(D2896="","",INDEX(HM_Unit!$D$1:$AE$1,MATCH(C2896,HM_Unit!$D$2:$AE$2,0)))</f>
        <v/>
      </c>
      <c r="AE2896" s="46"/>
      <c r="AF2896" s="46"/>
      <c r="AG2896" s="46"/>
      <c r="AH2896" s="46"/>
      <c r="AI2896" s="46"/>
      <c r="AJ2896" s="46"/>
      <c r="AK2896" s="46"/>
    </row>
    <row r="2897" spans="1:37" ht="12" customHeight="1">
      <c r="A2897" s="46" t="str">
        <f>IFERROR(VLOOKUP(D2897,Sort!B:D,3,0),"")</f>
        <v/>
      </c>
      <c r="B2897" s="190" t="str">
        <f t="shared" si="234"/>
        <v>0CLOSE</v>
      </c>
      <c r="C2897" s="196"/>
      <c r="D2897" s="193"/>
      <c r="E2897" s="193" t="str">
        <f>IFERROR(VLOOKUP(D2897,Sort!B:C,2,0),"")</f>
        <v/>
      </c>
      <c r="F2897" s="194"/>
      <c r="G2897" s="195" t="str">
        <f t="shared" si="235"/>
        <v/>
      </c>
      <c r="H2897" s="243"/>
      <c r="I2897" s="197"/>
      <c r="J2897" s="243"/>
      <c r="K2897" s="197"/>
      <c r="L2897" s="198" t="str">
        <f t="shared" si="236"/>
        <v/>
      </c>
      <c r="M2897" s="199" t="str">
        <f t="shared" si="237"/>
        <v/>
      </c>
      <c r="N2897" s="200" t="str">
        <f t="shared" si="238"/>
        <v xml:space="preserve"> </v>
      </c>
      <c r="O2897" s="201"/>
      <c r="P2897" s="201"/>
      <c r="Q2897" s="202"/>
      <c r="R2897" s="202"/>
      <c r="S2897" s="202"/>
      <c r="T2897" s="193" t="str">
        <f>IFERROR(VLOOKUP(S2897,Sort!E:F,2,0),"")</f>
        <v/>
      </c>
      <c r="U2897" s="115" t="str">
        <f t="shared" si="239"/>
        <v/>
      </c>
      <c r="V2897" s="202" t="s">
        <v>422</v>
      </c>
      <c r="W2897" s="202"/>
      <c r="X2897" s="202"/>
      <c r="Y2897" s="202"/>
      <c r="Z2897" s="193"/>
      <c r="AA2897" s="193" t="s">
        <v>362</v>
      </c>
      <c r="AB2897" s="203"/>
      <c r="AC2897" s="204" t="str">
        <f t="shared" si="240"/>
        <v>CLOSE</v>
      </c>
      <c r="AD2897" s="47" t="str">
        <f t="array" ref="AD2897">IF(D2897="","",INDEX(HM_Unit!$D$1:$AE$1,MATCH(C2897,HM_Unit!$D$2:$AE$2,0)))</f>
        <v/>
      </c>
      <c r="AE2897" s="46"/>
      <c r="AF2897" s="46"/>
      <c r="AG2897" s="46"/>
      <c r="AH2897" s="46"/>
      <c r="AI2897" s="46"/>
      <c r="AJ2897" s="46"/>
      <c r="AK2897" s="46"/>
    </row>
    <row r="2898" spans="1:37" ht="12" customHeight="1">
      <c r="A2898" s="46" t="str">
        <f>IFERROR(VLOOKUP(D2898,Sort!B:D,3,0),"")</f>
        <v/>
      </c>
      <c r="B2898" s="190" t="str">
        <f t="shared" si="234"/>
        <v>0CLOSE</v>
      </c>
      <c r="C2898" s="196"/>
      <c r="D2898" s="193"/>
      <c r="E2898" s="193" t="str">
        <f>IFERROR(VLOOKUP(D2898,Sort!B:C,2,0),"")</f>
        <v/>
      </c>
      <c r="F2898" s="194"/>
      <c r="G2898" s="195" t="str">
        <f t="shared" si="235"/>
        <v/>
      </c>
      <c r="H2898" s="243"/>
      <c r="I2898" s="197"/>
      <c r="J2898" s="243"/>
      <c r="K2898" s="197"/>
      <c r="L2898" s="198" t="str">
        <f t="shared" si="236"/>
        <v/>
      </c>
      <c r="M2898" s="199" t="str">
        <f t="shared" si="237"/>
        <v/>
      </c>
      <c r="N2898" s="200" t="str">
        <f t="shared" si="238"/>
        <v xml:space="preserve"> </v>
      </c>
      <c r="O2898" s="201"/>
      <c r="P2898" s="201"/>
      <c r="Q2898" s="202"/>
      <c r="R2898" s="202"/>
      <c r="S2898" s="202"/>
      <c r="T2898" s="193" t="str">
        <f>IFERROR(VLOOKUP(S2898,Sort!E:F,2,0),"")</f>
        <v/>
      </c>
      <c r="U2898" s="115" t="str">
        <f t="shared" si="239"/>
        <v/>
      </c>
      <c r="V2898" s="202" t="s">
        <v>422</v>
      </c>
      <c r="W2898" s="202"/>
      <c r="X2898" s="202"/>
      <c r="Y2898" s="202"/>
      <c r="Z2898" s="193"/>
      <c r="AA2898" s="193" t="s">
        <v>362</v>
      </c>
      <c r="AB2898" s="203"/>
      <c r="AC2898" s="204" t="str">
        <f t="shared" si="240"/>
        <v>CLOSE</v>
      </c>
      <c r="AD2898" s="47" t="str">
        <f t="array" ref="AD2898">IF(D2898="","",INDEX(HM_Unit!$D$1:$AE$1,MATCH(C2898,HM_Unit!$D$2:$AE$2,0)))</f>
        <v/>
      </c>
      <c r="AE2898" s="46"/>
      <c r="AF2898" s="46"/>
      <c r="AG2898" s="46"/>
      <c r="AH2898" s="46"/>
      <c r="AI2898" s="46"/>
      <c r="AJ2898" s="46"/>
      <c r="AK2898" s="46"/>
    </row>
    <row r="2899" spans="1:37" ht="12" customHeight="1">
      <c r="A2899" s="46" t="str">
        <f>IFERROR(VLOOKUP(D2899,Sort!B:D,3,0),"")</f>
        <v/>
      </c>
      <c r="B2899" s="190" t="str">
        <f t="shared" si="234"/>
        <v>0CLOSE</v>
      </c>
      <c r="C2899" s="196"/>
      <c r="D2899" s="193"/>
      <c r="E2899" s="193" t="str">
        <f>IFERROR(VLOOKUP(D2899,Sort!B:C,2,0),"")</f>
        <v/>
      </c>
      <c r="F2899" s="194"/>
      <c r="G2899" s="195" t="str">
        <f t="shared" si="235"/>
        <v/>
      </c>
      <c r="H2899" s="243"/>
      <c r="I2899" s="197"/>
      <c r="J2899" s="243"/>
      <c r="K2899" s="197"/>
      <c r="L2899" s="198" t="str">
        <f t="shared" si="236"/>
        <v/>
      </c>
      <c r="M2899" s="199" t="str">
        <f t="shared" si="237"/>
        <v/>
      </c>
      <c r="N2899" s="200" t="str">
        <f t="shared" si="238"/>
        <v xml:space="preserve"> </v>
      </c>
      <c r="O2899" s="201"/>
      <c r="P2899" s="201"/>
      <c r="Q2899" s="202"/>
      <c r="R2899" s="202"/>
      <c r="S2899" s="202"/>
      <c r="T2899" s="193" t="str">
        <f>IFERROR(VLOOKUP(S2899,Sort!E:F,2,0),"")</f>
        <v/>
      </c>
      <c r="U2899" s="115" t="str">
        <f t="shared" si="239"/>
        <v/>
      </c>
      <c r="V2899" s="202" t="s">
        <v>422</v>
      </c>
      <c r="W2899" s="202"/>
      <c r="X2899" s="202"/>
      <c r="Y2899" s="202"/>
      <c r="Z2899" s="193"/>
      <c r="AA2899" s="193" t="s">
        <v>362</v>
      </c>
      <c r="AB2899" s="203"/>
      <c r="AC2899" s="204" t="str">
        <f t="shared" si="240"/>
        <v>CLOSE</v>
      </c>
      <c r="AD2899" s="47" t="str">
        <f t="array" ref="AD2899">IF(D2899="","",INDEX(HM_Unit!$D$1:$AE$1,MATCH(C2899,HM_Unit!$D$2:$AE$2,0)))</f>
        <v/>
      </c>
      <c r="AE2899" s="46"/>
      <c r="AF2899" s="46"/>
      <c r="AG2899" s="46"/>
      <c r="AH2899" s="46"/>
      <c r="AI2899" s="46"/>
      <c r="AJ2899" s="46"/>
      <c r="AK2899" s="46"/>
    </row>
    <row r="2900" spans="1:37" ht="12" customHeight="1">
      <c r="A2900" s="46" t="str">
        <f>IFERROR(VLOOKUP(D2900,Sort!B:D,3,0),"")</f>
        <v/>
      </c>
      <c r="B2900" s="190" t="str">
        <f t="shared" si="234"/>
        <v>0CLOSE</v>
      </c>
      <c r="C2900" s="196"/>
      <c r="D2900" s="193"/>
      <c r="E2900" s="193" t="str">
        <f>IFERROR(VLOOKUP(D2900,Sort!B:C,2,0),"")</f>
        <v/>
      </c>
      <c r="F2900" s="194"/>
      <c r="G2900" s="195" t="str">
        <f t="shared" si="235"/>
        <v/>
      </c>
      <c r="H2900" s="243"/>
      <c r="I2900" s="197"/>
      <c r="J2900" s="243"/>
      <c r="K2900" s="197"/>
      <c r="L2900" s="198" t="str">
        <f t="shared" si="236"/>
        <v/>
      </c>
      <c r="M2900" s="199" t="str">
        <f t="shared" si="237"/>
        <v/>
      </c>
      <c r="N2900" s="200" t="str">
        <f t="shared" si="238"/>
        <v xml:space="preserve"> </v>
      </c>
      <c r="O2900" s="201"/>
      <c r="P2900" s="201"/>
      <c r="Q2900" s="202"/>
      <c r="R2900" s="202"/>
      <c r="S2900" s="202"/>
      <c r="T2900" s="193" t="str">
        <f>IFERROR(VLOOKUP(S2900,Sort!E:F,2,0),"")</f>
        <v/>
      </c>
      <c r="U2900" s="115" t="str">
        <f t="shared" si="239"/>
        <v/>
      </c>
      <c r="V2900" s="202" t="s">
        <v>422</v>
      </c>
      <c r="W2900" s="202"/>
      <c r="X2900" s="202"/>
      <c r="Y2900" s="202"/>
      <c r="Z2900" s="193"/>
      <c r="AA2900" s="193" t="s">
        <v>362</v>
      </c>
      <c r="AB2900" s="203"/>
      <c r="AC2900" s="204" t="str">
        <f t="shared" si="240"/>
        <v>CLOSE</v>
      </c>
      <c r="AD2900" s="47" t="str">
        <f t="array" ref="AD2900">IF(D2900="","",INDEX(HM_Unit!$D$1:$AE$1,MATCH(C2900,HM_Unit!$D$2:$AE$2,0)))</f>
        <v/>
      </c>
      <c r="AE2900" s="46"/>
      <c r="AF2900" s="46"/>
      <c r="AG2900" s="46"/>
      <c r="AH2900" s="46"/>
      <c r="AI2900" s="46"/>
      <c r="AJ2900" s="46"/>
      <c r="AK2900" s="46"/>
    </row>
    <row r="2901" spans="1:37" ht="12" customHeight="1">
      <c r="A2901" s="46" t="str">
        <f>IFERROR(VLOOKUP(D2901,Sort!B:D,3,0),"")</f>
        <v/>
      </c>
      <c r="B2901" s="190" t="str">
        <f t="shared" si="234"/>
        <v>0CLOSE</v>
      </c>
      <c r="C2901" s="196"/>
      <c r="D2901" s="193"/>
      <c r="E2901" s="193" t="str">
        <f>IFERROR(VLOOKUP(D2901,Sort!B:C,2,0),"")</f>
        <v/>
      </c>
      <c r="F2901" s="194"/>
      <c r="G2901" s="195" t="str">
        <f t="shared" si="235"/>
        <v/>
      </c>
      <c r="H2901" s="243"/>
      <c r="I2901" s="197"/>
      <c r="J2901" s="243"/>
      <c r="K2901" s="197"/>
      <c r="L2901" s="198" t="str">
        <f t="shared" si="236"/>
        <v/>
      </c>
      <c r="M2901" s="199" t="str">
        <f t="shared" si="237"/>
        <v/>
      </c>
      <c r="N2901" s="200" t="str">
        <f t="shared" si="238"/>
        <v xml:space="preserve"> </v>
      </c>
      <c r="O2901" s="201"/>
      <c r="P2901" s="201"/>
      <c r="Q2901" s="202"/>
      <c r="R2901" s="202"/>
      <c r="S2901" s="202"/>
      <c r="T2901" s="193" t="str">
        <f>IFERROR(VLOOKUP(S2901,Sort!E:F,2,0),"")</f>
        <v/>
      </c>
      <c r="U2901" s="115" t="str">
        <f t="shared" si="239"/>
        <v/>
      </c>
      <c r="V2901" s="202" t="s">
        <v>422</v>
      </c>
      <c r="W2901" s="202"/>
      <c r="X2901" s="202"/>
      <c r="Y2901" s="202"/>
      <c r="Z2901" s="193"/>
      <c r="AA2901" s="193" t="s">
        <v>362</v>
      </c>
      <c r="AB2901" s="203"/>
      <c r="AC2901" s="204" t="str">
        <f t="shared" si="240"/>
        <v>CLOSE</v>
      </c>
      <c r="AD2901" s="47" t="str">
        <f t="array" ref="AD2901">IF(D2901="","",INDEX(HM_Unit!$D$1:$AE$1,MATCH(C2901,HM_Unit!$D$2:$AE$2,0)))</f>
        <v/>
      </c>
      <c r="AE2901" s="46"/>
      <c r="AF2901" s="46"/>
      <c r="AG2901" s="46"/>
      <c r="AH2901" s="46"/>
      <c r="AI2901" s="46"/>
      <c r="AJ2901" s="46"/>
      <c r="AK2901" s="46"/>
    </row>
    <row r="2902" spans="1:37" ht="12" customHeight="1">
      <c r="A2902" s="46" t="str">
        <f>IFERROR(VLOOKUP(D2902,Sort!B:D,3,0),"")</f>
        <v/>
      </c>
      <c r="B2902" s="190" t="str">
        <f t="shared" si="234"/>
        <v>0CLOSE</v>
      </c>
      <c r="C2902" s="196"/>
      <c r="D2902" s="193"/>
      <c r="E2902" s="193" t="str">
        <f>IFERROR(VLOOKUP(D2902,Sort!B:C,2,0),"")</f>
        <v/>
      </c>
      <c r="F2902" s="194"/>
      <c r="G2902" s="195" t="str">
        <f t="shared" si="235"/>
        <v/>
      </c>
      <c r="H2902" s="243"/>
      <c r="I2902" s="197"/>
      <c r="J2902" s="243"/>
      <c r="K2902" s="197"/>
      <c r="L2902" s="198" t="str">
        <f t="shared" si="236"/>
        <v/>
      </c>
      <c r="M2902" s="199" t="str">
        <f t="shared" si="237"/>
        <v/>
      </c>
      <c r="N2902" s="200" t="str">
        <f t="shared" si="238"/>
        <v xml:space="preserve"> </v>
      </c>
      <c r="O2902" s="201"/>
      <c r="P2902" s="201"/>
      <c r="Q2902" s="202"/>
      <c r="R2902" s="202"/>
      <c r="S2902" s="202"/>
      <c r="T2902" s="193" t="str">
        <f>IFERROR(VLOOKUP(S2902,Sort!E:F,2,0),"")</f>
        <v/>
      </c>
      <c r="U2902" s="115" t="str">
        <f t="shared" si="239"/>
        <v/>
      </c>
      <c r="V2902" s="202" t="s">
        <v>422</v>
      </c>
      <c r="W2902" s="202"/>
      <c r="X2902" s="202"/>
      <c r="Y2902" s="202"/>
      <c r="Z2902" s="193"/>
      <c r="AA2902" s="193" t="s">
        <v>362</v>
      </c>
      <c r="AB2902" s="203"/>
      <c r="AC2902" s="204" t="str">
        <f t="shared" si="240"/>
        <v>CLOSE</v>
      </c>
      <c r="AD2902" s="47" t="str">
        <f t="array" ref="AD2902">IF(D2902="","",INDEX(HM_Unit!$D$1:$AE$1,MATCH(C2902,HM_Unit!$D$2:$AE$2,0)))</f>
        <v/>
      </c>
      <c r="AE2902" s="46"/>
      <c r="AF2902" s="46"/>
      <c r="AG2902" s="46"/>
      <c r="AH2902" s="46"/>
      <c r="AI2902" s="46"/>
      <c r="AJ2902" s="46"/>
      <c r="AK2902" s="46"/>
    </row>
    <row r="2903" spans="1:37" ht="12" customHeight="1">
      <c r="A2903" s="46" t="str">
        <f>IFERROR(VLOOKUP(D2903,Sort!B:D,3,0),"")</f>
        <v/>
      </c>
      <c r="B2903" s="190" t="str">
        <f t="shared" si="234"/>
        <v>0CLOSE</v>
      </c>
      <c r="C2903" s="196"/>
      <c r="D2903" s="193"/>
      <c r="E2903" s="193" t="str">
        <f>IFERROR(VLOOKUP(D2903,Sort!B:C,2,0),"")</f>
        <v/>
      </c>
      <c r="F2903" s="194"/>
      <c r="G2903" s="195" t="str">
        <f t="shared" si="235"/>
        <v/>
      </c>
      <c r="H2903" s="243"/>
      <c r="I2903" s="197"/>
      <c r="J2903" s="243"/>
      <c r="K2903" s="197"/>
      <c r="L2903" s="198" t="str">
        <f t="shared" si="236"/>
        <v/>
      </c>
      <c r="M2903" s="199" t="str">
        <f t="shared" si="237"/>
        <v/>
      </c>
      <c r="N2903" s="200" t="str">
        <f t="shared" si="238"/>
        <v xml:space="preserve"> </v>
      </c>
      <c r="O2903" s="201"/>
      <c r="P2903" s="201"/>
      <c r="Q2903" s="202"/>
      <c r="R2903" s="202"/>
      <c r="S2903" s="202"/>
      <c r="T2903" s="193" t="str">
        <f>IFERROR(VLOOKUP(S2903,Sort!E:F,2,0),"")</f>
        <v/>
      </c>
      <c r="U2903" s="115" t="str">
        <f t="shared" si="239"/>
        <v/>
      </c>
      <c r="V2903" s="202" t="s">
        <v>422</v>
      </c>
      <c r="W2903" s="202"/>
      <c r="X2903" s="202"/>
      <c r="Y2903" s="202"/>
      <c r="Z2903" s="193"/>
      <c r="AA2903" s="193" t="s">
        <v>362</v>
      </c>
      <c r="AB2903" s="203"/>
      <c r="AC2903" s="204" t="str">
        <f t="shared" si="240"/>
        <v>CLOSE</v>
      </c>
      <c r="AD2903" s="47" t="str">
        <f t="array" ref="AD2903">IF(D2903="","",INDEX(HM_Unit!$D$1:$AE$1,MATCH(C2903,HM_Unit!$D$2:$AE$2,0)))</f>
        <v/>
      </c>
      <c r="AE2903" s="46"/>
      <c r="AF2903" s="46"/>
      <c r="AG2903" s="46"/>
      <c r="AH2903" s="46"/>
      <c r="AI2903" s="46"/>
      <c r="AJ2903" s="46"/>
      <c r="AK2903" s="46"/>
    </row>
    <row r="2904" spans="1:37" ht="12" customHeight="1">
      <c r="A2904" s="46"/>
      <c r="B2904" s="169"/>
      <c r="C2904" s="170"/>
      <c r="D2904" s="171"/>
      <c r="E2904" s="56"/>
      <c r="F2904" s="47"/>
      <c r="G2904" s="172"/>
      <c r="H2904" s="173"/>
      <c r="I2904" s="173"/>
      <c r="J2904" s="173"/>
      <c r="K2904" s="173"/>
      <c r="L2904" s="173"/>
      <c r="M2904" s="173"/>
      <c r="N2904" s="172"/>
      <c r="O2904" s="46"/>
      <c r="P2904" s="46"/>
      <c r="Q2904" s="56"/>
      <c r="R2904" s="56"/>
      <c r="S2904" s="56"/>
      <c r="T2904" s="69"/>
      <c r="U2904" s="70"/>
      <c r="V2904" s="56"/>
      <c r="W2904" s="56"/>
      <c r="X2904" s="56"/>
      <c r="Y2904" s="56"/>
      <c r="Z2904" s="261"/>
      <c r="AA2904" s="261"/>
      <c r="AB2904" s="262"/>
      <c r="AC2904" s="261"/>
      <c r="AD2904" s="47"/>
      <c r="AE2904" s="46"/>
      <c r="AF2904" s="46"/>
      <c r="AG2904" s="46"/>
      <c r="AH2904" s="46"/>
      <c r="AI2904" s="46"/>
      <c r="AJ2904" s="46"/>
      <c r="AK2904" s="46"/>
    </row>
    <row r="2905" spans="1:37" ht="12" customHeight="1">
      <c r="A2905" s="46"/>
      <c r="B2905" s="169"/>
      <c r="C2905" s="170"/>
      <c r="D2905" s="171"/>
      <c r="E2905" s="56"/>
      <c r="F2905" s="47"/>
      <c r="G2905" s="172"/>
      <c r="H2905" s="173"/>
      <c r="I2905" s="173"/>
      <c r="J2905" s="173"/>
      <c r="K2905" s="173"/>
      <c r="L2905" s="173"/>
      <c r="M2905" s="173"/>
      <c r="N2905" s="172"/>
      <c r="O2905" s="46"/>
      <c r="P2905" s="46"/>
      <c r="Q2905" s="56"/>
      <c r="R2905" s="56"/>
      <c r="S2905" s="56"/>
      <c r="T2905" s="69"/>
      <c r="U2905" s="70"/>
      <c r="V2905" s="56"/>
      <c r="W2905" s="56"/>
      <c r="X2905" s="56"/>
      <c r="Y2905" s="56"/>
      <c r="Z2905" s="261"/>
      <c r="AA2905" s="261"/>
      <c r="AB2905" s="262"/>
      <c r="AC2905" s="261"/>
      <c r="AD2905" s="47"/>
      <c r="AE2905" s="46"/>
      <c r="AF2905" s="46"/>
      <c r="AG2905" s="46"/>
      <c r="AH2905" s="46"/>
      <c r="AI2905" s="46"/>
      <c r="AJ2905" s="46"/>
      <c r="AK2905" s="46"/>
    </row>
    <row r="2906" spans="1:37" ht="12" customHeight="1">
      <c r="A2906" s="46"/>
      <c r="B2906" s="169"/>
      <c r="C2906" s="170"/>
      <c r="D2906" s="171"/>
      <c r="E2906" s="56"/>
      <c r="F2906" s="47"/>
      <c r="G2906" s="172"/>
      <c r="H2906" s="173"/>
      <c r="I2906" s="173"/>
      <c r="J2906" s="173"/>
      <c r="K2906" s="173"/>
      <c r="L2906" s="173"/>
      <c r="M2906" s="173"/>
      <c r="N2906" s="172"/>
      <c r="O2906" s="46"/>
      <c r="P2906" s="46"/>
      <c r="Q2906" s="56"/>
      <c r="R2906" s="56"/>
      <c r="S2906" s="56"/>
      <c r="T2906" s="69"/>
      <c r="U2906" s="70"/>
      <c r="V2906" s="56"/>
      <c r="W2906" s="56"/>
      <c r="X2906" s="56"/>
      <c r="Y2906" s="56"/>
      <c r="Z2906" s="261"/>
      <c r="AA2906" s="261"/>
      <c r="AB2906" s="262"/>
      <c r="AC2906" s="261"/>
      <c r="AD2906" s="47"/>
      <c r="AE2906" s="46"/>
      <c r="AF2906" s="46"/>
      <c r="AG2906" s="46"/>
      <c r="AH2906" s="46"/>
      <c r="AI2906" s="46"/>
      <c r="AJ2906" s="46"/>
      <c r="AK2906" s="46"/>
    </row>
    <row r="2907" spans="1:37" ht="12" customHeight="1">
      <c r="A2907" s="46"/>
      <c r="B2907" s="169"/>
      <c r="C2907" s="170"/>
      <c r="D2907" s="171"/>
      <c r="E2907" s="56"/>
      <c r="F2907" s="47"/>
      <c r="G2907" s="172"/>
      <c r="H2907" s="173"/>
      <c r="I2907" s="173"/>
      <c r="J2907" s="173"/>
      <c r="K2907" s="173"/>
      <c r="L2907" s="173"/>
      <c r="M2907" s="173"/>
      <c r="N2907" s="172"/>
      <c r="O2907" s="46"/>
      <c r="P2907" s="46"/>
      <c r="Q2907" s="56"/>
      <c r="R2907" s="56"/>
      <c r="S2907" s="56"/>
      <c r="T2907" s="69"/>
      <c r="U2907" s="70"/>
      <c r="V2907" s="56"/>
      <c r="W2907" s="56"/>
      <c r="X2907" s="56"/>
      <c r="Y2907" s="56"/>
      <c r="Z2907" s="261"/>
      <c r="AA2907" s="261"/>
      <c r="AB2907" s="262"/>
      <c r="AC2907" s="261"/>
      <c r="AD2907" s="47"/>
      <c r="AE2907" s="46"/>
      <c r="AF2907" s="46"/>
      <c r="AG2907" s="46"/>
      <c r="AH2907" s="46"/>
      <c r="AI2907" s="46"/>
      <c r="AJ2907" s="46"/>
      <c r="AK2907" s="46"/>
    </row>
    <row r="2908" spans="1:37" ht="12" customHeight="1">
      <c r="A2908" s="46"/>
      <c r="B2908" s="169"/>
      <c r="C2908" s="170"/>
      <c r="D2908" s="171"/>
      <c r="E2908" s="56"/>
      <c r="F2908" s="47"/>
      <c r="G2908" s="172"/>
      <c r="H2908" s="173"/>
      <c r="I2908" s="173"/>
      <c r="J2908" s="173"/>
      <c r="K2908" s="173"/>
      <c r="L2908" s="173"/>
      <c r="M2908" s="173"/>
      <c r="N2908" s="172"/>
      <c r="O2908" s="46"/>
      <c r="P2908" s="46"/>
      <c r="Q2908" s="56"/>
      <c r="R2908" s="56"/>
      <c r="S2908" s="56"/>
      <c r="T2908" s="69"/>
      <c r="U2908" s="70"/>
      <c r="V2908" s="56"/>
      <c r="W2908" s="56"/>
      <c r="X2908" s="56"/>
      <c r="Y2908" s="56"/>
      <c r="Z2908" s="261"/>
      <c r="AA2908" s="261"/>
      <c r="AB2908" s="262"/>
      <c r="AC2908" s="261"/>
      <c r="AD2908" s="47"/>
      <c r="AE2908" s="46"/>
      <c r="AF2908" s="46"/>
      <c r="AG2908" s="46"/>
      <c r="AH2908" s="46"/>
      <c r="AI2908" s="46"/>
      <c r="AJ2908" s="46"/>
      <c r="AK2908" s="46"/>
    </row>
    <row r="2909" spans="1:37" ht="12" customHeight="1">
      <c r="A2909" s="46"/>
      <c r="B2909" s="169"/>
      <c r="C2909" s="170"/>
      <c r="D2909" s="171"/>
      <c r="E2909" s="56"/>
      <c r="F2909" s="47"/>
      <c r="G2909" s="172"/>
      <c r="H2909" s="173"/>
      <c r="I2909" s="173"/>
      <c r="J2909" s="173"/>
      <c r="K2909" s="173"/>
      <c r="L2909" s="173"/>
      <c r="M2909" s="173"/>
      <c r="N2909" s="172"/>
      <c r="O2909" s="46"/>
      <c r="P2909" s="46"/>
      <c r="Q2909" s="56"/>
      <c r="R2909" s="56"/>
      <c r="S2909" s="56"/>
      <c r="T2909" s="69"/>
      <c r="U2909" s="70"/>
      <c r="V2909" s="56"/>
      <c r="W2909" s="56"/>
      <c r="X2909" s="56"/>
      <c r="Y2909" s="56"/>
      <c r="Z2909" s="261"/>
      <c r="AA2909" s="261"/>
      <c r="AB2909" s="262"/>
      <c r="AC2909" s="261"/>
      <c r="AD2909" s="47"/>
      <c r="AE2909" s="46"/>
      <c r="AF2909" s="46"/>
      <c r="AG2909" s="46"/>
      <c r="AH2909" s="46"/>
      <c r="AI2909" s="46"/>
      <c r="AJ2909" s="46"/>
      <c r="AK2909" s="46"/>
    </row>
    <row r="2910" spans="1:37" ht="12" customHeight="1">
      <c r="A2910" s="46"/>
      <c r="B2910" s="169"/>
      <c r="C2910" s="170"/>
      <c r="D2910" s="171"/>
      <c r="E2910" s="56"/>
      <c r="F2910" s="47"/>
      <c r="G2910" s="172"/>
      <c r="H2910" s="173"/>
      <c r="I2910" s="173"/>
      <c r="J2910" s="173"/>
      <c r="K2910" s="173"/>
      <c r="L2910" s="173"/>
      <c r="M2910" s="173"/>
      <c r="N2910" s="172"/>
      <c r="O2910" s="46"/>
      <c r="P2910" s="46"/>
      <c r="Q2910" s="56"/>
      <c r="R2910" s="56"/>
      <c r="S2910" s="56"/>
      <c r="T2910" s="69"/>
      <c r="U2910" s="70"/>
      <c r="V2910" s="56"/>
      <c r="W2910" s="56"/>
      <c r="X2910" s="56"/>
      <c r="Y2910" s="56"/>
      <c r="Z2910" s="261"/>
      <c r="AA2910" s="261"/>
      <c r="AB2910" s="262"/>
      <c r="AC2910" s="261"/>
      <c r="AD2910" s="47"/>
      <c r="AE2910" s="46"/>
      <c r="AF2910" s="46"/>
      <c r="AG2910" s="46"/>
      <c r="AH2910" s="46"/>
      <c r="AI2910" s="46"/>
      <c r="AJ2910" s="46"/>
      <c r="AK2910" s="46"/>
    </row>
    <row r="2911" spans="1:37" ht="12" customHeight="1">
      <c r="A2911" s="46"/>
      <c r="B2911" s="169"/>
      <c r="C2911" s="170"/>
      <c r="D2911" s="171"/>
      <c r="E2911" s="56"/>
      <c r="F2911" s="47"/>
      <c r="G2911" s="172"/>
      <c r="H2911" s="173"/>
      <c r="I2911" s="173"/>
      <c r="J2911" s="173"/>
      <c r="K2911" s="173"/>
      <c r="L2911" s="173"/>
      <c r="M2911" s="173"/>
      <c r="N2911" s="172"/>
      <c r="O2911" s="46"/>
      <c r="P2911" s="46"/>
      <c r="Q2911" s="56"/>
      <c r="R2911" s="56"/>
      <c r="S2911" s="56"/>
      <c r="T2911" s="69"/>
      <c r="U2911" s="70"/>
      <c r="V2911" s="56"/>
      <c r="W2911" s="56"/>
      <c r="X2911" s="56"/>
      <c r="Y2911" s="56"/>
      <c r="Z2911" s="261"/>
      <c r="AA2911" s="261"/>
      <c r="AB2911" s="262"/>
      <c r="AC2911" s="261"/>
      <c r="AD2911" s="47"/>
      <c r="AE2911" s="46"/>
      <c r="AF2911" s="46"/>
      <c r="AG2911" s="46"/>
      <c r="AH2911" s="46"/>
      <c r="AI2911" s="46"/>
      <c r="AJ2911" s="46"/>
      <c r="AK2911" s="46"/>
    </row>
    <row r="2912" spans="1:37" ht="12" customHeight="1">
      <c r="A2912" s="46"/>
      <c r="B2912" s="169"/>
      <c r="C2912" s="170"/>
      <c r="D2912" s="171"/>
      <c r="E2912" s="56"/>
      <c r="F2912" s="47"/>
      <c r="G2912" s="172"/>
      <c r="H2912" s="173"/>
      <c r="I2912" s="173"/>
      <c r="J2912" s="173"/>
      <c r="K2912" s="173"/>
      <c r="L2912" s="173"/>
      <c r="M2912" s="173"/>
      <c r="N2912" s="172"/>
      <c r="O2912" s="46"/>
      <c r="P2912" s="46"/>
      <c r="Q2912" s="56"/>
      <c r="R2912" s="56"/>
      <c r="S2912" s="56"/>
      <c r="T2912" s="69"/>
      <c r="U2912" s="70"/>
      <c r="V2912" s="56"/>
      <c r="W2912" s="56"/>
      <c r="X2912" s="56"/>
      <c r="Y2912" s="56"/>
      <c r="Z2912" s="261"/>
      <c r="AA2912" s="261"/>
      <c r="AB2912" s="262"/>
      <c r="AC2912" s="261"/>
      <c r="AD2912" s="47"/>
      <c r="AE2912" s="46"/>
      <c r="AF2912" s="46"/>
      <c r="AG2912" s="46"/>
      <c r="AH2912" s="46"/>
      <c r="AI2912" s="46"/>
      <c r="AJ2912" s="46"/>
      <c r="AK2912" s="46"/>
    </row>
    <row r="2913" spans="1:37" ht="12" customHeight="1">
      <c r="A2913" s="46"/>
      <c r="B2913" s="169"/>
      <c r="C2913" s="170"/>
      <c r="D2913" s="171"/>
      <c r="E2913" s="56"/>
      <c r="F2913" s="47"/>
      <c r="G2913" s="172"/>
      <c r="H2913" s="173"/>
      <c r="I2913" s="173"/>
      <c r="J2913" s="173"/>
      <c r="K2913" s="173"/>
      <c r="L2913" s="173"/>
      <c r="M2913" s="173"/>
      <c r="N2913" s="172"/>
      <c r="O2913" s="46"/>
      <c r="P2913" s="46"/>
      <c r="Q2913" s="56"/>
      <c r="R2913" s="56"/>
      <c r="S2913" s="56"/>
      <c r="T2913" s="69"/>
      <c r="U2913" s="70"/>
      <c r="V2913" s="56"/>
      <c r="W2913" s="56"/>
      <c r="X2913" s="56"/>
      <c r="Y2913" s="56"/>
      <c r="Z2913" s="261"/>
      <c r="AA2913" s="261"/>
      <c r="AB2913" s="262"/>
      <c r="AC2913" s="261"/>
      <c r="AD2913" s="47"/>
      <c r="AE2913" s="46"/>
      <c r="AF2913" s="46"/>
      <c r="AG2913" s="46"/>
      <c r="AH2913" s="46"/>
      <c r="AI2913" s="46"/>
      <c r="AJ2913" s="46"/>
      <c r="AK2913" s="46"/>
    </row>
    <row r="2914" spans="1:37" ht="12" customHeight="1">
      <c r="A2914" s="46"/>
      <c r="B2914" s="169"/>
      <c r="C2914" s="170"/>
      <c r="D2914" s="171"/>
      <c r="E2914" s="56"/>
      <c r="F2914" s="47"/>
      <c r="G2914" s="172"/>
      <c r="H2914" s="173"/>
      <c r="I2914" s="173"/>
      <c r="J2914" s="173"/>
      <c r="K2914" s="173"/>
      <c r="L2914" s="173"/>
      <c r="M2914" s="173"/>
      <c r="N2914" s="172"/>
      <c r="O2914" s="46"/>
      <c r="P2914" s="46"/>
      <c r="Q2914" s="56"/>
      <c r="R2914" s="56"/>
      <c r="S2914" s="56"/>
      <c r="T2914" s="69"/>
      <c r="U2914" s="70"/>
      <c r="V2914" s="56"/>
      <c r="W2914" s="56"/>
      <c r="X2914" s="56"/>
      <c r="Y2914" s="56"/>
      <c r="Z2914" s="261"/>
      <c r="AA2914" s="261"/>
      <c r="AB2914" s="262"/>
      <c r="AC2914" s="261"/>
      <c r="AD2914" s="47"/>
      <c r="AE2914" s="46"/>
      <c r="AF2914" s="46"/>
      <c r="AG2914" s="46"/>
      <c r="AH2914" s="46"/>
      <c r="AI2914" s="46"/>
      <c r="AJ2914" s="46"/>
      <c r="AK2914" s="46"/>
    </row>
    <row r="2915" spans="1:37" ht="12" customHeight="1">
      <c r="A2915" s="46"/>
      <c r="B2915" s="169"/>
      <c r="C2915" s="170"/>
      <c r="D2915" s="171"/>
      <c r="E2915" s="56"/>
      <c r="F2915" s="47"/>
      <c r="G2915" s="172"/>
      <c r="H2915" s="173"/>
      <c r="I2915" s="173"/>
      <c r="J2915" s="173"/>
      <c r="K2915" s="173"/>
      <c r="L2915" s="173"/>
      <c r="M2915" s="173"/>
      <c r="N2915" s="172"/>
      <c r="O2915" s="46"/>
      <c r="P2915" s="46"/>
      <c r="Q2915" s="56"/>
      <c r="R2915" s="56"/>
      <c r="S2915" s="56"/>
      <c r="T2915" s="69"/>
      <c r="U2915" s="70"/>
      <c r="V2915" s="56"/>
      <c r="W2915" s="56"/>
      <c r="X2915" s="56"/>
      <c r="Y2915" s="56"/>
      <c r="Z2915" s="261"/>
      <c r="AA2915" s="261"/>
      <c r="AB2915" s="262"/>
      <c r="AC2915" s="261"/>
      <c r="AD2915" s="47"/>
      <c r="AE2915" s="46"/>
      <c r="AF2915" s="46"/>
      <c r="AG2915" s="46"/>
      <c r="AH2915" s="46"/>
      <c r="AI2915" s="46"/>
      <c r="AJ2915" s="46"/>
      <c r="AK2915" s="46"/>
    </row>
    <row r="2916" spans="1:37" ht="12" customHeight="1">
      <c r="A2916" s="46"/>
      <c r="B2916" s="169"/>
      <c r="C2916" s="170"/>
      <c r="D2916" s="171"/>
      <c r="E2916" s="56"/>
      <c r="F2916" s="47"/>
      <c r="G2916" s="172"/>
      <c r="H2916" s="173"/>
      <c r="I2916" s="173"/>
      <c r="J2916" s="173"/>
      <c r="K2916" s="173"/>
      <c r="L2916" s="173"/>
      <c r="M2916" s="173"/>
      <c r="N2916" s="172"/>
      <c r="O2916" s="46"/>
      <c r="P2916" s="46"/>
      <c r="Q2916" s="56"/>
      <c r="R2916" s="56"/>
      <c r="S2916" s="56"/>
      <c r="T2916" s="69"/>
      <c r="U2916" s="70"/>
      <c r="V2916" s="56"/>
      <c r="W2916" s="56"/>
      <c r="X2916" s="56"/>
      <c r="Y2916" s="56"/>
      <c r="Z2916" s="261"/>
      <c r="AA2916" s="261"/>
      <c r="AB2916" s="262"/>
      <c r="AC2916" s="261"/>
      <c r="AD2916" s="47"/>
      <c r="AE2916" s="46"/>
      <c r="AF2916" s="46"/>
      <c r="AG2916" s="46"/>
      <c r="AH2916" s="46"/>
      <c r="AI2916" s="46"/>
      <c r="AJ2916" s="46"/>
      <c r="AK2916" s="46"/>
    </row>
    <row r="2917" spans="1:37" ht="12" customHeight="1">
      <c r="A2917" s="46"/>
      <c r="B2917" s="169"/>
      <c r="C2917" s="170"/>
      <c r="D2917" s="171"/>
      <c r="E2917" s="56"/>
      <c r="F2917" s="47"/>
      <c r="G2917" s="172"/>
      <c r="H2917" s="173"/>
      <c r="I2917" s="173"/>
      <c r="J2917" s="173"/>
      <c r="K2917" s="173"/>
      <c r="L2917" s="173"/>
      <c r="M2917" s="173"/>
      <c r="N2917" s="172"/>
      <c r="O2917" s="46"/>
      <c r="P2917" s="46"/>
      <c r="Q2917" s="56"/>
      <c r="R2917" s="56"/>
      <c r="S2917" s="56"/>
      <c r="T2917" s="69"/>
      <c r="U2917" s="70"/>
      <c r="V2917" s="56"/>
      <c r="W2917" s="56"/>
      <c r="X2917" s="56"/>
      <c r="Y2917" s="56"/>
      <c r="Z2917" s="261"/>
      <c r="AA2917" s="261"/>
      <c r="AB2917" s="262"/>
      <c r="AC2917" s="261"/>
      <c r="AD2917" s="47"/>
      <c r="AE2917" s="46"/>
      <c r="AF2917" s="46"/>
      <c r="AG2917" s="46"/>
      <c r="AH2917" s="46"/>
      <c r="AI2917" s="46"/>
      <c r="AJ2917" s="46"/>
      <c r="AK2917" s="46"/>
    </row>
    <row r="2918" spans="1:37" ht="12" customHeight="1">
      <c r="A2918" s="46"/>
      <c r="B2918" s="169"/>
      <c r="C2918" s="170"/>
      <c r="D2918" s="171"/>
      <c r="E2918" s="56"/>
      <c r="F2918" s="47"/>
      <c r="G2918" s="172"/>
      <c r="H2918" s="173"/>
      <c r="I2918" s="173"/>
      <c r="J2918" s="173"/>
      <c r="K2918" s="173"/>
      <c r="L2918" s="173"/>
      <c r="M2918" s="173"/>
      <c r="N2918" s="172"/>
      <c r="O2918" s="46"/>
      <c r="P2918" s="46"/>
      <c r="Q2918" s="56"/>
      <c r="R2918" s="56"/>
      <c r="S2918" s="56"/>
      <c r="T2918" s="69"/>
      <c r="U2918" s="70"/>
      <c r="V2918" s="56"/>
      <c r="W2918" s="56"/>
      <c r="X2918" s="56"/>
      <c r="Y2918" s="56"/>
      <c r="Z2918" s="261"/>
      <c r="AA2918" s="261"/>
      <c r="AB2918" s="262"/>
      <c r="AC2918" s="261"/>
      <c r="AD2918" s="47"/>
      <c r="AE2918" s="46"/>
      <c r="AF2918" s="46"/>
      <c r="AG2918" s="46"/>
      <c r="AH2918" s="46"/>
      <c r="AI2918" s="46"/>
      <c r="AJ2918" s="46"/>
      <c r="AK2918" s="46"/>
    </row>
    <row r="2919" spans="1:37" ht="12" customHeight="1">
      <c r="A2919" s="46"/>
      <c r="B2919" s="169"/>
      <c r="C2919" s="170"/>
      <c r="D2919" s="171"/>
      <c r="E2919" s="56"/>
      <c r="F2919" s="47"/>
      <c r="G2919" s="172"/>
      <c r="H2919" s="173"/>
      <c r="I2919" s="173"/>
      <c r="J2919" s="173"/>
      <c r="K2919" s="173"/>
      <c r="L2919" s="173"/>
      <c r="M2919" s="173"/>
      <c r="N2919" s="172"/>
      <c r="O2919" s="46"/>
      <c r="P2919" s="46"/>
      <c r="Q2919" s="56"/>
      <c r="R2919" s="56"/>
      <c r="S2919" s="56"/>
      <c r="T2919" s="69"/>
      <c r="U2919" s="70"/>
      <c r="V2919" s="56"/>
      <c r="W2919" s="56"/>
      <c r="X2919" s="56"/>
      <c r="Y2919" s="56"/>
      <c r="Z2919" s="261"/>
      <c r="AA2919" s="261"/>
      <c r="AB2919" s="262"/>
      <c r="AC2919" s="261"/>
      <c r="AD2919" s="47"/>
      <c r="AE2919" s="46"/>
      <c r="AF2919" s="46"/>
      <c r="AG2919" s="46"/>
      <c r="AH2919" s="46"/>
      <c r="AI2919" s="46"/>
      <c r="AJ2919" s="46"/>
      <c r="AK2919" s="46"/>
    </row>
    <row r="2920" spans="1:37" ht="12" customHeight="1">
      <c r="A2920" s="46"/>
      <c r="B2920" s="169"/>
      <c r="C2920" s="170"/>
      <c r="D2920" s="171"/>
      <c r="E2920" s="56"/>
      <c r="F2920" s="47"/>
      <c r="G2920" s="172"/>
      <c r="H2920" s="173"/>
      <c r="I2920" s="173"/>
      <c r="J2920" s="173"/>
      <c r="K2920" s="173"/>
      <c r="L2920" s="173"/>
      <c r="M2920" s="173"/>
      <c r="N2920" s="172"/>
      <c r="O2920" s="46"/>
      <c r="P2920" s="46"/>
      <c r="Q2920" s="56"/>
      <c r="R2920" s="56"/>
      <c r="S2920" s="56"/>
      <c r="T2920" s="69"/>
      <c r="U2920" s="70"/>
      <c r="V2920" s="56"/>
      <c r="W2920" s="56"/>
      <c r="X2920" s="56"/>
      <c r="Y2920" s="56"/>
      <c r="Z2920" s="261"/>
      <c r="AA2920" s="261"/>
      <c r="AB2920" s="262"/>
      <c r="AC2920" s="261"/>
      <c r="AD2920" s="47"/>
      <c r="AE2920" s="46"/>
      <c r="AF2920" s="46"/>
      <c r="AG2920" s="46"/>
      <c r="AH2920" s="46"/>
      <c r="AI2920" s="46"/>
      <c r="AJ2920" s="46"/>
      <c r="AK2920" s="46"/>
    </row>
    <row r="2921" spans="1:37" ht="12" customHeight="1">
      <c r="A2921" s="46"/>
      <c r="B2921" s="169"/>
      <c r="C2921" s="170"/>
      <c r="D2921" s="171"/>
      <c r="E2921" s="56"/>
      <c r="F2921" s="47"/>
      <c r="G2921" s="172"/>
      <c r="H2921" s="173"/>
      <c r="I2921" s="173"/>
      <c r="J2921" s="173"/>
      <c r="K2921" s="173"/>
      <c r="L2921" s="173"/>
      <c r="M2921" s="173"/>
      <c r="N2921" s="172"/>
      <c r="O2921" s="46"/>
      <c r="P2921" s="46"/>
      <c r="Q2921" s="56"/>
      <c r="R2921" s="56"/>
      <c r="S2921" s="56"/>
      <c r="T2921" s="69"/>
      <c r="U2921" s="70"/>
      <c r="V2921" s="56"/>
      <c r="W2921" s="56"/>
      <c r="X2921" s="56"/>
      <c r="Y2921" s="56"/>
      <c r="Z2921" s="261"/>
      <c r="AA2921" s="261"/>
      <c r="AB2921" s="262"/>
      <c r="AC2921" s="261"/>
      <c r="AD2921" s="47"/>
      <c r="AE2921" s="46"/>
      <c r="AF2921" s="46"/>
      <c r="AG2921" s="46"/>
      <c r="AH2921" s="46"/>
      <c r="AI2921" s="46"/>
      <c r="AJ2921" s="46"/>
      <c r="AK2921" s="46"/>
    </row>
    <row r="2922" spans="1:37" ht="12" customHeight="1">
      <c r="A2922" s="46"/>
      <c r="B2922" s="169"/>
      <c r="C2922" s="170"/>
      <c r="D2922" s="171"/>
      <c r="E2922" s="56"/>
      <c r="F2922" s="47"/>
      <c r="G2922" s="172"/>
      <c r="H2922" s="173"/>
      <c r="I2922" s="173"/>
      <c r="J2922" s="173"/>
      <c r="K2922" s="173"/>
      <c r="L2922" s="173"/>
      <c r="M2922" s="173"/>
      <c r="N2922" s="172"/>
      <c r="O2922" s="46"/>
      <c r="P2922" s="46"/>
      <c r="Q2922" s="56"/>
      <c r="R2922" s="56"/>
      <c r="S2922" s="56"/>
      <c r="T2922" s="69"/>
      <c r="U2922" s="70"/>
      <c r="V2922" s="56"/>
      <c r="W2922" s="56"/>
      <c r="X2922" s="56"/>
      <c r="Y2922" s="56"/>
      <c r="Z2922" s="261"/>
      <c r="AA2922" s="261"/>
      <c r="AB2922" s="262"/>
      <c r="AC2922" s="261"/>
      <c r="AD2922" s="47"/>
      <c r="AE2922" s="46"/>
      <c r="AF2922" s="46"/>
      <c r="AG2922" s="46"/>
      <c r="AH2922" s="46"/>
      <c r="AI2922" s="46"/>
      <c r="AJ2922" s="46"/>
      <c r="AK2922" s="46"/>
    </row>
    <row r="2923" spans="1:37" ht="12" customHeight="1">
      <c r="A2923" s="46"/>
      <c r="B2923" s="169"/>
      <c r="C2923" s="170"/>
      <c r="D2923" s="171"/>
      <c r="E2923" s="56"/>
      <c r="F2923" s="47"/>
      <c r="G2923" s="172"/>
      <c r="H2923" s="173"/>
      <c r="I2923" s="173"/>
      <c r="J2923" s="173"/>
      <c r="K2923" s="173"/>
      <c r="L2923" s="173"/>
      <c r="M2923" s="173"/>
      <c r="N2923" s="172"/>
      <c r="O2923" s="46"/>
      <c r="P2923" s="46"/>
      <c r="Q2923" s="56"/>
      <c r="R2923" s="56"/>
      <c r="S2923" s="56"/>
      <c r="T2923" s="69"/>
      <c r="U2923" s="70"/>
      <c r="V2923" s="56"/>
      <c r="W2923" s="56"/>
      <c r="X2923" s="56"/>
      <c r="Y2923" s="56"/>
      <c r="Z2923" s="261"/>
      <c r="AA2923" s="261"/>
      <c r="AB2923" s="262"/>
      <c r="AC2923" s="261"/>
      <c r="AD2923" s="47"/>
      <c r="AE2923" s="46"/>
      <c r="AF2923" s="46"/>
      <c r="AG2923" s="46"/>
      <c r="AH2923" s="46"/>
      <c r="AI2923" s="46"/>
      <c r="AJ2923" s="46"/>
      <c r="AK2923" s="46"/>
    </row>
    <row r="2924" spans="1:37" ht="12" customHeight="1">
      <c r="A2924" s="46"/>
      <c r="B2924" s="169"/>
      <c r="C2924" s="170"/>
      <c r="D2924" s="171"/>
      <c r="E2924" s="56"/>
      <c r="F2924" s="47"/>
      <c r="G2924" s="172"/>
      <c r="H2924" s="173"/>
      <c r="I2924" s="173"/>
      <c r="J2924" s="173"/>
      <c r="K2924" s="173"/>
      <c r="L2924" s="173"/>
      <c r="M2924" s="173"/>
      <c r="N2924" s="172"/>
      <c r="O2924" s="46"/>
      <c r="P2924" s="46"/>
      <c r="Q2924" s="56"/>
      <c r="R2924" s="56"/>
      <c r="S2924" s="56"/>
      <c r="T2924" s="69"/>
      <c r="U2924" s="70"/>
      <c r="V2924" s="56"/>
      <c r="W2924" s="56"/>
      <c r="X2924" s="56"/>
      <c r="Y2924" s="56"/>
      <c r="Z2924" s="261"/>
      <c r="AA2924" s="261"/>
      <c r="AB2924" s="262"/>
      <c r="AC2924" s="261"/>
      <c r="AD2924" s="47"/>
      <c r="AE2924" s="46"/>
      <c r="AF2924" s="46"/>
      <c r="AG2924" s="46"/>
      <c r="AH2924" s="46"/>
      <c r="AI2924" s="46"/>
      <c r="AJ2924" s="46"/>
      <c r="AK2924" s="46"/>
    </row>
    <row r="2925" spans="1:37" ht="12" customHeight="1">
      <c r="A2925" s="46"/>
      <c r="B2925" s="169"/>
      <c r="C2925" s="170"/>
      <c r="D2925" s="171"/>
      <c r="E2925" s="56"/>
      <c r="F2925" s="47"/>
      <c r="G2925" s="172"/>
      <c r="H2925" s="173"/>
      <c r="I2925" s="173"/>
      <c r="J2925" s="173"/>
      <c r="K2925" s="173"/>
      <c r="L2925" s="173"/>
      <c r="M2925" s="173"/>
      <c r="N2925" s="172"/>
      <c r="O2925" s="46"/>
      <c r="P2925" s="46"/>
      <c r="Q2925" s="56"/>
      <c r="R2925" s="56"/>
      <c r="S2925" s="56"/>
      <c r="T2925" s="69"/>
      <c r="U2925" s="70"/>
      <c r="V2925" s="56"/>
      <c r="W2925" s="56"/>
      <c r="X2925" s="56"/>
      <c r="Y2925" s="56"/>
      <c r="Z2925" s="261"/>
      <c r="AA2925" s="261"/>
      <c r="AB2925" s="262"/>
      <c r="AC2925" s="261"/>
      <c r="AD2925" s="47"/>
      <c r="AE2925" s="46"/>
      <c r="AF2925" s="46"/>
      <c r="AG2925" s="46"/>
      <c r="AH2925" s="46"/>
      <c r="AI2925" s="46"/>
      <c r="AJ2925" s="46"/>
      <c r="AK2925" s="46"/>
    </row>
    <row r="2926" spans="1:37" ht="12" customHeight="1">
      <c r="A2926" s="46"/>
      <c r="B2926" s="169"/>
      <c r="C2926" s="170"/>
      <c r="D2926" s="171"/>
      <c r="E2926" s="56"/>
      <c r="F2926" s="47"/>
      <c r="G2926" s="172"/>
      <c r="H2926" s="173"/>
      <c r="I2926" s="173"/>
      <c r="J2926" s="173"/>
      <c r="K2926" s="173"/>
      <c r="L2926" s="173"/>
      <c r="M2926" s="173"/>
      <c r="N2926" s="172"/>
      <c r="O2926" s="46"/>
      <c r="P2926" s="46"/>
      <c r="Q2926" s="56"/>
      <c r="R2926" s="56"/>
      <c r="S2926" s="56"/>
      <c r="T2926" s="69"/>
      <c r="U2926" s="70"/>
      <c r="V2926" s="56"/>
      <c r="W2926" s="56"/>
      <c r="X2926" s="56"/>
      <c r="Y2926" s="56"/>
      <c r="Z2926" s="261"/>
      <c r="AA2926" s="261"/>
      <c r="AB2926" s="262"/>
      <c r="AC2926" s="261"/>
      <c r="AD2926" s="47"/>
      <c r="AE2926" s="46"/>
      <c r="AF2926" s="46"/>
      <c r="AG2926" s="46"/>
      <c r="AH2926" s="46"/>
      <c r="AI2926" s="46"/>
      <c r="AJ2926" s="46"/>
      <c r="AK2926" s="46"/>
    </row>
    <row r="2927" spans="1:37" ht="12" customHeight="1">
      <c r="A2927" s="46"/>
      <c r="B2927" s="169"/>
      <c r="C2927" s="170"/>
      <c r="D2927" s="171"/>
      <c r="E2927" s="56"/>
      <c r="F2927" s="47"/>
      <c r="G2927" s="172"/>
      <c r="H2927" s="173"/>
      <c r="I2927" s="173"/>
      <c r="J2927" s="173"/>
      <c r="K2927" s="173"/>
      <c r="L2927" s="173"/>
      <c r="M2927" s="173"/>
      <c r="N2927" s="172"/>
      <c r="O2927" s="46"/>
      <c r="P2927" s="46"/>
      <c r="Q2927" s="56"/>
      <c r="R2927" s="56"/>
      <c r="S2927" s="56"/>
      <c r="T2927" s="69"/>
      <c r="U2927" s="70"/>
      <c r="V2927" s="56"/>
      <c r="W2927" s="56"/>
      <c r="X2927" s="56"/>
      <c r="Y2927" s="56"/>
      <c r="Z2927" s="261"/>
      <c r="AA2927" s="261"/>
      <c r="AB2927" s="262"/>
      <c r="AC2927" s="261"/>
      <c r="AD2927" s="47"/>
      <c r="AE2927" s="46"/>
      <c r="AF2927" s="46"/>
      <c r="AG2927" s="46"/>
      <c r="AH2927" s="46"/>
      <c r="AI2927" s="46"/>
      <c r="AJ2927" s="46"/>
      <c r="AK2927" s="46"/>
    </row>
    <row r="2928" spans="1:37" ht="12" customHeight="1">
      <c r="A2928" s="46"/>
      <c r="B2928" s="169"/>
      <c r="C2928" s="170"/>
      <c r="D2928" s="171"/>
      <c r="E2928" s="56"/>
      <c r="F2928" s="47"/>
      <c r="G2928" s="172"/>
      <c r="H2928" s="173"/>
      <c r="I2928" s="173"/>
      <c r="J2928" s="173"/>
      <c r="K2928" s="173"/>
      <c r="L2928" s="173"/>
      <c r="M2928" s="173"/>
      <c r="N2928" s="172"/>
      <c r="O2928" s="46"/>
      <c r="P2928" s="46"/>
      <c r="Q2928" s="56"/>
      <c r="R2928" s="56"/>
      <c r="S2928" s="56"/>
      <c r="T2928" s="69"/>
      <c r="U2928" s="70"/>
      <c r="V2928" s="56"/>
      <c r="W2928" s="56"/>
      <c r="X2928" s="56"/>
      <c r="Y2928" s="56"/>
      <c r="Z2928" s="261"/>
      <c r="AA2928" s="261"/>
      <c r="AB2928" s="262"/>
      <c r="AC2928" s="261"/>
      <c r="AD2928" s="47"/>
      <c r="AE2928" s="46"/>
      <c r="AF2928" s="46"/>
      <c r="AG2928" s="46"/>
      <c r="AH2928" s="46"/>
      <c r="AI2928" s="46"/>
      <c r="AJ2928" s="46"/>
      <c r="AK2928" s="46"/>
    </row>
    <row r="2929" spans="1:37" ht="12" customHeight="1">
      <c r="A2929" s="46"/>
      <c r="B2929" s="169"/>
      <c r="C2929" s="170"/>
      <c r="D2929" s="171"/>
      <c r="E2929" s="56"/>
      <c r="F2929" s="47"/>
      <c r="G2929" s="172"/>
      <c r="H2929" s="173"/>
      <c r="I2929" s="173"/>
      <c r="J2929" s="173"/>
      <c r="K2929" s="173"/>
      <c r="L2929" s="173"/>
      <c r="M2929" s="173"/>
      <c r="N2929" s="172"/>
      <c r="O2929" s="46"/>
      <c r="P2929" s="46"/>
      <c r="Q2929" s="56"/>
      <c r="R2929" s="56"/>
      <c r="S2929" s="56"/>
      <c r="T2929" s="69"/>
      <c r="U2929" s="70"/>
      <c r="V2929" s="56"/>
      <c r="W2929" s="56"/>
      <c r="X2929" s="56"/>
      <c r="Y2929" s="56"/>
      <c r="Z2929" s="261"/>
      <c r="AA2929" s="261"/>
      <c r="AB2929" s="262"/>
      <c r="AC2929" s="261"/>
      <c r="AD2929" s="47"/>
      <c r="AE2929" s="46"/>
      <c r="AF2929" s="46"/>
      <c r="AG2929" s="46"/>
      <c r="AH2929" s="46"/>
      <c r="AI2929" s="46"/>
      <c r="AJ2929" s="46"/>
      <c r="AK2929" s="46"/>
    </row>
    <row r="2930" spans="1:37" ht="12" customHeight="1">
      <c r="A2930" s="46"/>
      <c r="B2930" s="169"/>
      <c r="C2930" s="170"/>
      <c r="D2930" s="171"/>
      <c r="E2930" s="56"/>
      <c r="F2930" s="47"/>
      <c r="G2930" s="172"/>
      <c r="H2930" s="173"/>
      <c r="I2930" s="173"/>
      <c r="J2930" s="173"/>
      <c r="K2930" s="173"/>
      <c r="L2930" s="173"/>
      <c r="M2930" s="173"/>
      <c r="N2930" s="172"/>
      <c r="O2930" s="46"/>
      <c r="P2930" s="46"/>
      <c r="Q2930" s="56"/>
      <c r="R2930" s="56"/>
      <c r="S2930" s="56"/>
      <c r="T2930" s="69"/>
      <c r="U2930" s="70"/>
      <c r="V2930" s="56"/>
      <c r="W2930" s="56"/>
      <c r="X2930" s="56"/>
      <c r="Y2930" s="56"/>
      <c r="Z2930" s="261"/>
      <c r="AA2930" s="261"/>
      <c r="AB2930" s="262"/>
      <c r="AC2930" s="261"/>
      <c r="AD2930" s="47"/>
      <c r="AE2930" s="46"/>
      <c r="AF2930" s="46"/>
      <c r="AG2930" s="46"/>
      <c r="AH2930" s="46"/>
      <c r="AI2930" s="46"/>
      <c r="AJ2930" s="46"/>
      <c r="AK2930" s="46"/>
    </row>
    <row r="2931" spans="1:37" ht="12" customHeight="1">
      <c r="A2931" s="46"/>
      <c r="B2931" s="169"/>
      <c r="C2931" s="170"/>
      <c r="D2931" s="171"/>
      <c r="E2931" s="56"/>
      <c r="F2931" s="47"/>
      <c r="G2931" s="172"/>
      <c r="H2931" s="173"/>
      <c r="I2931" s="173"/>
      <c r="J2931" s="173"/>
      <c r="K2931" s="173"/>
      <c r="L2931" s="173"/>
      <c r="M2931" s="173"/>
      <c r="N2931" s="172"/>
      <c r="O2931" s="46"/>
      <c r="P2931" s="46"/>
      <c r="Q2931" s="56"/>
      <c r="R2931" s="56"/>
      <c r="S2931" s="56"/>
      <c r="T2931" s="69"/>
      <c r="U2931" s="70"/>
      <c r="V2931" s="56"/>
      <c r="W2931" s="56"/>
      <c r="X2931" s="56"/>
      <c r="Y2931" s="56"/>
      <c r="Z2931" s="261"/>
      <c r="AA2931" s="261"/>
      <c r="AB2931" s="262"/>
      <c r="AC2931" s="261"/>
      <c r="AD2931" s="47"/>
      <c r="AE2931" s="46"/>
      <c r="AF2931" s="46"/>
      <c r="AG2931" s="46"/>
      <c r="AH2931" s="46"/>
      <c r="AI2931" s="46"/>
      <c r="AJ2931" s="46"/>
      <c r="AK2931" s="46"/>
    </row>
    <row r="2932" spans="1:37" ht="12" customHeight="1">
      <c r="A2932" s="46"/>
      <c r="B2932" s="169"/>
      <c r="C2932" s="170"/>
      <c r="D2932" s="171"/>
      <c r="E2932" s="56"/>
      <c r="F2932" s="47"/>
      <c r="G2932" s="172"/>
      <c r="H2932" s="173"/>
      <c r="I2932" s="173"/>
      <c r="J2932" s="173"/>
      <c r="K2932" s="173"/>
      <c r="L2932" s="173"/>
      <c r="M2932" s="173"/>
      <c r="N2932" s="172"/>
      <c r="O2932" s="46"/>
      <c r="P2932" s="46"/>
      <c r="Q2932" s="56"/>
      <c r="R2932" s="56"/>
      <c r="S2932" s="56"/>
      <c r="T2932" s="69"/>
      <c r="U2932" s="70"/>
      <c r="V2932" s="56"/>
      <c r="W2932" s="56"/>
      <c r="X2932" s="56"/>
      <c r="Y2932" s="56"/>
      <c r="Z2932" s="261"/>
      <c r="AA2932" s="261"/>
      <c r="AB2932" s="262"/>
      <c r="AC2932" s="261"/>
      <c r="AD2932" s="47"/>
      <c r="AE2932" s="46"/>
      <c r="AF2932" s="46"/>
      <c r="AG2932" s="46"/>
      <c r="AH2932" s="46"/>
      <c r="AI2932" s="46"/>
      <c r="AJ2932" s="46"/>
      <c r="AK2932" s="46"/>
    </row>
    <row r="2933" spans="1:37" ht="12" customHeight="1">
      <c r="A2933" s="46"/>
      <c r="B2933" s="169"/>
      <c r="C2933" s="170"/>
      <c r="D2933" s="171"/>
      <c r="E2933" s="56"/>
      <c r="F2933" s="47"/>
      <c r="G2933" s="172"/>
      <c r="H2933" s="173"/>
      <c r="I2933" s="173"/>
      <c r="J2933" s="173"/>
      <c r="K2933" s="173"/>
      <c r="L2933" s="173"/>
      <c r="M2933" s="173"/>
      <c r="N2933" s="172"/>
      <c r="O2933" s="46"/>
      <c r="P2933" s="46"/>
      <c r="Q2933" s="56"/>
      <c r="R2933" s="56"/>
      <c r="S2933" s="56"/>
      <c r="T2933" s="69"/>
      <c r="U2933" s="70"/>
      <c r="V2933" s="56"/>
      <c r="W2933" s="56"/>
      <c r="X2933" s="56"/>
      <c r="Y2933" s="56"/>
      <c r="Z2933" s="261"/>
      <c r="AA2933" s="261"/>
      <c r="AB2933" s="262"/>
      <c r="AC2933" s="261"/>
      <c r="AD2933" s="47"/>
      <c r="AE2933" s="46"/>
      <c r="AF2933" s="46"/>
      <c r="AG2933" s="46"/>
      <c r="AH2933" s="46"/>
      <c r="AI2933" s="46"/>
      <c r="AJ2933" s="46"/>
      <c r="AK2933" s="46"/>
    </row>
    <row r="2934" spans="1:37" ht="12" customHeight="1">
      <c r="A2934" s="46"/>
      <c r="B2934" s="169"/>
      <c r="C2934" s="170"/>
      <c r="D2934" s="171"/>
      <c r="E2934" s="56"/>
      <c r="F2934" s="47"/>
      <c r="G2934" s="172"/>
      <c r="H2934" s="173"/>
      <c r="I2934" s="173"/>
      <c r="J2934" s="173"/>
      <c r="K2934" s="173"/>
      <c r="L2934" s="173"/>
      <c r="M2934" s="173"/>
      <c r="N2934" s="172"/>
      <c r="O2934" s="46"/>
      <c r="P2934" s="46"/>
      <c r="Q2934" s="56"/>
      <c r="R2934" s="56"/>
      <c r="S2934" s="56"/>
      <c r="T2934" s="69"/>
      <c r="U2934" s="70"/>
      <c r="V2934" s="56"/>
      <c r="W2934" s="56"/>
      <c r="X2934" s="56"/>
      <c r="Y2934" s="56"/>
      <c r="Z2934" s="261"/>
      <c r="AA2934" s="261"/>
      <c r="AB2934" s="262"/>
      <c r="AC2934" s="261"/>
      <c r="AD2934" s="47"/>
      <c r="AE2934" s="46"/>
      <c r="AF2934" s="46"/>
      <c r="AG2934" s="46"/>
      <c r="AH2934" s="46"/>
      <c r="AI2934" s="46"/>
      <c r="AJ2934" s="46"/>
      <c r="AK2934" s="46"/>
    </row>
    <row r="2935" spans="1:37" ht="12" customHeight="1">
      <c r="A2935" s="46"/>
      <c r="B2935" s="169"/>
      <c r="C2935" s="170"/>
      <c r="D2935" s="171"/>
      <c r="E2935" s="56"/>
      <c r="F2935" s="47"/>
      <c r="G2935" s="172"/>
      <c r="H2935" s="173"/>
      <c r="I2935" s="173"/>
      <c r="J2935" s="173"/>
      <c r="K2935" s="173"/>
      <c r="L2935" s="173"/>
      <c r="M2935" s="173"/>
      <c r="N2935" s="172"/>
      <c r="O2935" s="46"/>
      <c r="P2935" s="46"/>
      <c r="Q2935" s="56"/>
      <c r="R2935" s="56"/>
      <c r="S2935" s="56"/>
      <c r="T2935" s="69"/>
      <c r="U2935" s="70"/>
      <c r="V2935" s="56"/>
      <c r="W2935" s="56"/>
      <c r="X2935" s="56"/>
      <c r="Y2935" s="56"/>
      <c r="Z2935" s="261"/>
      <c r="AA2935" s="261"/>
      <c r="AB2935" s="262"/>
      <c r="AC2935" s="261"/>
      <c r="AD2935" s="47"/>
      <c r="AE2935" s="46"/>
      <c r="AF2935" s="46"/>
      <c r="AG2935" s="46"/>
      <c r="AH2935" s="46"/>
      <c r="AI2935" s="46"/>
      <c r="AJ2935" s="46"/>
      <c r="AK2935" s="46"/>
    </row>
    <row r="2936" spans="1:37" ht="12" customHeight="1">
      <c r="A2936" s="46"/>
      <c r="B2936" s="169"/>
      <c r="C2936" s="170"/>
      <c r="D2936" s="171"/>
      <c r="E2936" s="56"/>
      <c r="F2936" s="47"/>
      <c r="G2936" s="172"/>
      <c r="H2936" s="173"/>
      <c r="I2936" s="173"/>
      <c r="J2936" s="173"/>
      <c r="K2936" s="173"/>
      <c r="L2936" s="173"/>
      <c r="M2936" s="173"/>
      <c r="N2936" s="172"/>
      <c r="O2936" s="46"/>
      <c r="P2936" s="46"/>
      <c r="Q2936" s="56"/>
      <c r="R2936" s="56"/>
      <c r="S2936" s="56"/>
      <c r="T2936" s="69"/>
      <c r="U2936" s="70"/>
      <c r="V2936" s="56"/>
      <c r="W2936" s="56"/>
      <c r="X2936" s="56"/>
      <c r="Y2936" s="56"/>
      <c r="Z2936" s="261"/>
      <c r="AA2936" s="261"/>
      <c r="AB2936" s="262"/>
      <c r="AC2936" s="261"/>
      <c r="AD2936" s="47"/>
      <c r="AE2936" s="46"/>
      <c r="AF2936" s="46"/>
      <c r="AG2936" s="46"/>
      <c r="AH2936" s="46"/>
      <c r="AI2936" s="46"/>
      <c r="AJ2936" s="46"/>
      <c r="AK2936" s="46"/>
    </row>
    <row r="2937" spans="1:37" ht="12" customHeight="1">
      <c r="A2937" s="46"/>
      <c r="B2937" s="169"/>
      <c r="C2937" s="170"/>
      <c r="D2937" s="171"/>
      <c r="E2937" s="56"/>
      <c r="F2937" s="47"/>
      <c r="G2937" s="172"/>
      <c r="H2937" s="173"/>
      <c r="I2937" s="173"/>
      <c r="J2937" s="173"/>
      <c r="K2937" s="173"/>
      <c r="L2937" s="173"/>
      <c r="M2937" s="173"/>
      <c r="N2937" s="172"/>
      <c r="O2937" s="46"/>
      <c r="P2937" s="46"/>
      <c r="Q2937" s="56"/>
      <c r="R2937" s="56"/>
      <c r="S2937" s="56"/>
      <c r="T2937" s="69"/>
      <c r="U2937" s="70"/>
      <c r="V2937" s="56"/>
      <c r="W2937" s="56"/>
      <c r="X2937" s="56"/>
      <c r="Y2937" s="56"/>
      <c r="Z2937" s="261"/>
      <c r="AA2937" s="261"/>
      <c r="AB2937" s="262"/>
      <c r="AC2937" s="261"/>
      <c r="AD2937" s="47"/>
      <c r="AE2937" s="46"/>
      <c r="AF2937" s="46"/>
      <c r="AG2937" s="46"/>
      <c r="AH2937" s="46"/>
      <c r="AI2937" s="46"/>
      <c r="AJ2937" s="46"/>
      <c r="AK2937" s="46"/>
    </row>
    <row r="2938" spans="1:37" ht="12" customHeight="1">
      <c r="A2938" s="46"/>
      <c r="B2938" s="169"/>
      <c r="C2938" s="170"/>
      <c r="D2938" s="171"/>
      <c r="E2938" s="56"/>
      <c r="F2938" s="47"/>
      <c r="G2938" s="172"/>
      <c r="H2938" s="173"/>
      <c r="I2938" s="173"/>
      <c r="J2938" s="173"/>
      <c r="K2938" s="173"/>
      <c r="L2938" s="173"/>
      <c r="M2938" s="173"/>
      <c r="N2938" s="172"/>
      <c r="O2938" s="46"/>
      <c r="P2938" s="46"/>
      <c r="Q2938" s="56"/>
      <c r="R2938" s="56"/>
      <c r="S2938" s="56"/>
      <c r="T2938" s="69"/>
      <c r="U2938" s="70"/>
      <c r="V2938" s="56"/>
      <c r="W2938" s="56"/>
      <c r="X2938" s="56"/>
      <c r="Y2938" s="56"/>
      <c r="Z2938" s="261"/>
      <c r="AA2938" s="261"/>
      <c r="AB2938" s="262"/>
      <c r="AC2938" s="261"/>
      <c r="AD2938" s="47"/>
      <c r="AE2938" s="46"/>
      <c r="AF2938" s="46"/>
      <c r="AG2938" s="46"/>
      <c r="AH2938" s="46"/>
      <c r="AI2938" s="46"/>
      <c r="AJ2938" s="46"/>
      <c r="AK2938" s="46"/>
    </row>
    <row r="2939" spans="1:37" ht="12" customHeight="1">
      <c r="A2939" s="46"/>
      <c r="B2939" s="169"/>
      <c r="C2939" s="170"/>
      <c r="D2939" s="171"/>
      <c r="E2939" s="56"/>
      <c r="F2939" s="47"/>
      <c r="G2939" s="172"/>
      <c r="H2939" s="173"/>
      <c r="I2939" s="173"/>
      <c r="J2939" s="173"/>
      <c r="K2939" s="173"/>
      <c r="L2939" s="173"/>
      <c r="M2939" s="173"/>
      <c r="N2939" s="172"/>
      <c r="O2939" s="46"/>
      <c r="P2939" s="46"/>
      <c r="Q2939" s="56"/>
      <c r="R2939" s="56"/>
      <c r="S2939" s="56"/>
      <c r="T2939" s="69"/>
      <c r="U2939" s="70"/>
      <c r="V2939" s="56"/>
      <c r="W2939" s="56"/>
      <c r="X2939" s="56"/>
      <c r="Y2939" s="56"/>
      <c r="Z2939" s="261"/>
      <c r="AA2939" s="261"/>
      <c r="AB2939" s="262"/>
      <c r="AC2939" s="261"/>
      <c r="AD2939" s="47"/>
      <c r="AE2939" s="46"/>
      <c r="AF2939" s="46"/>
      <c r="AG2939" s="46"/>
      <c r="AH2939" s="46"/>
      <c r="AI2939" s="46"/>
      <c r="AJ2939" s="46"/>
      <c r="AK2939" s="46"/>
    </row>
    <row r="2940" spans="1:37" ht="12" customHeight="1">
      <c r="A2940" s="46"/>
      <c r="B2940" s="169"/>
      <c r="C2940" s="170"/>
      <c r="D2940" s="171"/>
      <c r="E2940" s="56"/>
      <c r="F2940" s="47"/>
      <c r="G2940" s="172"/>
      <c r="H2940" s="173"/>
      <c r="I2940" s="173"/>
      <c r="J2940" s="173"/>
      <c r="K2940" s="173"/>
      <c r="L2940" s="173"/>
      <c r="M2940" s="173"/>
      <c r="N2940" s="172"/>
      <c r="O2940" s="46"/>
      <c r="P2940" s="46"/>
      <c r="Q2940" s="56"/>
      <c r="R2940" s="56"/>
      <c r="S2940" s="56"/>
      <c r="T2940" s="69"/>
      <c r="U2940" s="70"/>
      <c r="V2940" s="56"/>
      <c r="W2940" s="56"/>
      <c r="X2940" s="56"/>
      <c r="Y2940" s="56"/>
      <c r="Z2940" s="261"/>
      <c r="AA2940" s="261"/>
      <c r="AB2940" s="262"/>
      <c r="AC2940" s="261"/>
      <c r="AD2940" s="47"/>
      <c r="AE2940" s="46"/>
      <c r="AF2940" s="46"/>
      <c r="AG2940" s="46"/>
      <c r="AH2940" s="46"/>
      <c r="AI2940" s="46"/>
      <c r="AJ2940" s="46"/>
      <c r="AK2940" s="46"/>
    </row>
    <row r="2941" spans="1:37" ht="12" customHeight="1">
      <c r="A2941" s="46"/>
      <c r="B2941" s="169"/>
      <c r="C2941" s="170"/>
      <c r="D2941" s="171"/>
      <c r="E2941" s="56"/>
      <c r="F2941" s="47"/>
      <c r="G2941" s="172"/>
      <c r="H2941" s="173"/>
      <c r="I2941" s="173"/>
      <c r="J2941" s="173"/>
      <c r="K2941" s="173"/>
      <c r="L2941" s="173"/>
      <c r="M2941" s="173"/>
      <c r="N2941" s="172"/>
      <c r="O2941" s="46"/>
      <c r="P2941" s="46"/>
      <c r="Q2941" s="56"/>
      <c r="R2941" s="56"/>
      <c r="S2941" s="56"/>
      <c r="T2941" s="69"/>
      <c r="U2941" s="70"/>
      <c r="V2941" s="56"/>
      <c r="W2941" s="56"/>
      <c r="X2941" s="56"/>
      <c r="Y2941" s="56"/>
      <c r="Z2941" s="261"/>
      <c r="AA2941" s="261"/>
      <c r="AB2941" s="262"/>
      <c r="AC2941" s="261"/>
      <c r="AD2941" s="47"/>
      <c r="AE2941" s="46"/>
      <c r="AF2941" s="46"/>
      <c r="AG2941" s="46"/>
      <c r="AH2941" s="46"/>
      <c r="AI2941" s="46"/>
      <c r="AJ2941" s="46"/>
      <c r="AK2941" s="46"/>
    </row>
    <row r="2942" spans="1:37" ht="12" customHeight="1">
      <c r="A2942" s="46"/>
      <c r="B2942" s="169"/>
      <c r="C2942" s="170"/>
      <c r="D2942" s="171"/>
      <c r="E2942" s="56"/>
      <c r="F2942" s="47"/>
      <c r="G2942" s="172"/>
      <c r="H2942" s="173"/>
      <c r="I2942" s="173"/>
      <c r="J2942" s="173"/>
      <c r="K2942" s="173"/>
      <c r="L2942" s="173"/>
      <c r="M2942" s="173"/>
      <c r="N2942" s="172"/>
      <c r="O2942" s="46"/>
      <c r="P2942" s="46"/>
      <c r="Q2942" s="56"/>
      <c r="R2942" s="56"/>
      <c r="S2942" s="56"/>
      <c r="T2942" s="69"/>
      <c r="U2942" s="70"/>
      <c r="V2942" s="56"/>
      <c r="W2942" s="56"/>
      <c r="X2942" s="56"/>
      <c r="Y2942" s="56"/>
      <c r="Z2942" s="261"/>
      <c r="AA2942" s="261"/>
      <c r="AB2942" s="262"/>
      <c r="AC2942" s="261"/>
      <c r="AD2942" s="47"/>
      <c r="AE2942" s="46"/>
      <c r="AF2942" s="46"/>
      <c r="AG2942" s="46"/>
      <c r="AH2942" s="46"/>
      <c r="AI2942" s="46"/>
      <c r="AJ2942" s="46"/>
      <c r="AK2942" s="46"/>
    </row>
    <row r="2943" spans="1:37" ht="12" customHeight="1">
      <c r="A2943" s="46"/>
      <c r="B2943" s="169"/>
      <c r="C2943" s="170"/>
      <c r="D2943" s="171"/>
      <c r="E2943" s="56"/>
      <c r="F2943" s="47"/>
      <c r="G2943" s="172"/>
      <c r="H2943" s="173"/>
      <c r="I2943" s="173"/>
      <c r="J2943" s="173"/>
      <c r="K2943" s="173"/>
      <c r="L2943" s="173"/>
      <c r="M2943" s="173"/>
      <c r="N2943" s="172"/>
      <c r="O2943" s="46"/>
      <c r="P2943" s="46"/>
      <c r="Q2943" s="56"/>
      <c r="R2943" s="56"/>
      <c r="S2943" s="56"/>
      <c r="T2943" s="69"/>
      <c r="U2943" s="70"/>
      <c r="V2943" s="56"/>
      <c r="W2943" s="56"/>
      <c r="X2943" s="56"/>
      <c r="Y2943" s="56"/>
      <c r="Z2943" s="261"/>
      <c r="AA2943" s="261"/>
      <c r="AB2943" s="262"/>
      <c r="AC2943" s="261"/>
      <c r="AD2943" s="47"/>
      <c r="AE2943" s="46"/>
      <c r="AF2943" s="46"/>
      <c r="AG2943" s="46"/>
      <c r="AH2943" s="46"/>
      <c r="AI2943" s="46"/>
      <c r="AJ2943" s="46"/>
      <c r="AK2943" s="46"/>
    </row>
    <row r="2944" spans="1:37" ht="12" customHeight="1">
      <c r="A2944" s="46"/>
      <c r="B2944" s="169"/>
      <c r="C2944" s="170"/>
      <c r="D2944" s="171"/>
      <c r="E2944" s="56"/>
      <c r="F2944" s="47"/>
      <c r="G2944" s="172"/>
      <c r="H2944" s="173"/>
      <c r="I2944" s="173"/>
      <c r="J2944" s="173"/>
      <c r="K2944" s="173"/>
      <c r="L2944" s="173"/>
      <c r="M2944" s="173"/>
      <c r="N2944" s="172"/>
      <c r="O2944" s="46"/>
      <c r="P2944" s="46"/>
      <c r="Q2944" s="56"/>
      <c r="R2944" s="56"/>
      <c r="S2944" s="56"/>
      <c r="T2944" s="69"/>
      <c r="U2944" s="70"/>
      <c r="V2944" s="56"/>
      <c r="W2944" s="56"/>
      <c r="X2944" s="56"/>
      <c r="Y2944" s="56"/>
      <c r="Z2944" s="261"/>
      <c r="AA2944" s="261"/>
      <c r="AB2944" s="262"/>
      <c r="AC2944" s="261"/>
      <c r="AD2944" s="47"/>
      <c r="AE2944" s="46"/>
      <c r="AF2944" s="46"/>
      <c r="AG2944" s="46"/>
      <c r="AH2944" s="46"/>
      <c r="AI2944" s="46"/>
      <c r="AJ2944" s="46"/>
      <c r="AK2944" s="46"/>
    </row>
    <row r="2945" spans="1:37" ht="12" customHeight="1">
      <c r="A2945" s="46"/>
      <c r="B2945" s="169"/>
      <c r="C2945" s="170"/>
      <c r="D2945" s="171"/>
      <c r="E2945" s="56"/>
      <c r="F2945" s="47"/>
      <c r="G2945" s="172"/>
      <c r="H2945" s="173"/>
      <c r="I2945" s="173"/>
      <c r="J2945" s="173"/>
      <c r="K2945" s="173"/>
      <c r="L2945" s="173"/>
      <c r="M2945" s="173"/>
      <c r="N2945" s="172"/>
      <c r="O2945" s="46"/>
      <c r="P2945" s="46"/>
      <c r="Q2945" s="56"/>
      <c r="R2945" s="56"/>
      <c r="S2945" s="56"/>
      <c r="T2945" s="69"/>
      <c r="U2945" s="70"/>
      <c r="V2945" s="56"/>
      <c r="W2945" s="56"/>
      <c r="X2945" s="56"/>
      <c r="Y2945" s="56"/>
      <c r="Z2945" s="261"/>
      <c r="AA2945" s="261"/>
      <c r="AB2945" s="262"/>
      <c r="AC2945" s="261"/>
      <c r="AD2945" s="47"/>
      <c r="AE2945" s="46"/>
      <c r="AF2945" s="46"/>
      <c r="AG2945" s="46"/>
      <c r="AH2945" s="46"/>
      <c r="AI2945" s="46"/>
      <c r="AJ2945" s="46"/>
      <c r="AK2945" s="46"/>
    </row>
    <row r="2946" spans="1:37" ht="12" customHeight="1">
      <c r="A2946" s="46"/>
      <c r="B2946" s="169"/>
      <c r="C2946" s="170"/>
      <c r="D2946" s="171"/>
      <c r="E2946" s="56"/>
      <c r="F2946" s="47"/>
      <c r="G2946" s="172"/>
      <c r="H2946" s="173"/>
      <c r="I2946" s="173"/>
      <c r="J2946" s="173"/>
      <c r="K2946" s="173"/>
      <c r="L2946" s="173"/>
      <c r="M2946" s="173"/>
      <c r="N2946" s="172"/>
      <c r="O2946" s="46"/>
      <c r="P2946" s="46"/>
      <c r="Q2946" s="56"/>
      <c r="R2946" s="56"/>
      <c r="S2946" s="56"/>
      <c r="T2946" s="69"/>
      <c r="U2946" s="70"/>
      <c r="V2946" s="56"/>
      <c r="W2946" s="56"/>
      <c r="X2946" s="56"/>
      <c r="Y2946" s="56"/>
      <c r="Z2946" s="261"/>
      <c r="AA2946" s="261"/>
      <c r="AB2946" s="262"/>
      <c r="AC2946" s="261"/>
      <c r="AD2946" s="47"/>
      <c r="AE2946" s="46"/>
      <c r="AF2946" s="46"/>
      <c r="AG2946" s="46"/>
      <c r="AH2946" s="46"/>
      <c r="AI2946" s="46"/>
      <c r="AJ2946" s="46"/>
      <c r="AK2946" s="46"/>
    </row>
    <row r="2947" spans="1:37" ht="12" customHeight="1">
      <c r="A2947" s="46"/>
      <c r="B2947" s="169"/>
      <c r="C2947" s="170"/>
      <c r="D2947" s="171"/>
      <c r="E2947" s="56"/>
      <c r="F2947" s="47"/>
      <c r="G2947" s="172"/>
      <c r="H2947" s="173"/>
      <c r="I2947" s="173"/>
      <c r="J2947" s="173"/>
      <c r="K2947" s="173"/>
      <c r="L2947" s="173"/>
      <c r="M2947" s="173"/>
      <c r="N2947" s="172"/>
      <c r="O2947" s="46"/>
      <c r="P2947" s="46"/>
      <c r="Q2947" s="56"/>
      <c r="R2947" s="56"/>
      <c r="S2947" s="56"/>
      <c r="T2947" s="69"/>
      <c r="U2947" s="70"/>
      <c r="V2947" s="56"/>
      <c r="W2947" s="56"/>
      <c r="X2947" s="56"/>
      <c r="Y2947" s="56"/>
      <c r="Z2947" s="261"/>
      <c r="AA2947" s="261"/>
      <c r="AB2947" s="262"/>
      <c r="AC2947" s="261"/>
      <c r="AD2947" s="47"/>
      <c r="AE2947" s="46"/>
      <c r="AF2947" s="46"/>
      <c r="AG2947" s="46"/>
      <c r="AH2947" s="46"/>
      <c r="AI2947" s="46"/>
      <c r="AJ2947" s="46"/>
      <c r="AK2947" s="46"/>
    </row>
    <row r="2948" spans="1:37" ht="12" customHeight="1">
      <c r="A2948" s="46"/>
      <c r="B2948" s="169"/>
      <c r="C2948" s="170"/>
      <c r="D2948" s="171"/>
      <c r="E2948" s="56"/>
      <c r="F2948" s="47"/>
      <c r="G2948" s="172"/>
      <c r="H2948" s="173"/>
      <c r="I2948" s="173"/>
      <c r="J2948" s="173"/>
      <c r="K2948" s="173"/>
      <c r="L2948" s="173"/>
      <c r="M2948" s="173"/>
      <c r="N2948" s="172"/>
      <c r="O2948" s="46"/>
      <c r="P2948" s="46"/>
      <c r="Q2948" s="56"/>
      <c r="R2948" s="56"/>
      <c r="S2948" s="56"/>
      <c r="T2948" s="69"/>
      <c r="U2948" s="70"/>
      <c r="V2948" s="56"/>
      <c r="W2948" s="56"/>
      <c r="X2948" s="56"/>
      <c r="Y2948" s="56"/>
      <c r="Z2948" s="261"/>
      <c r="AA2948" s="261"/>
      <c r="AB2948" s="262"/>
      <c r="AC2948" s="261"/>
      <c r="AD2948" s="47"/>
      <c r="AE2948" s="46"/>
      <c r="AF2948" s="46"/>
      <c r="AG2948" s="46"/>
      <c r="AH2948" s="46"/>
      <c r="AI2948" s="46"/>
      <c r="AJ2948" s="46"/>
      <c r="AK2948" s="46"/>
    </row>
    <row r="2949" spans="1:37" ht="12" customHeight="1">
      <c r="A2949" s="46"/>
      <c r="B2949" s="169"/>
      <c r="C2949" s="170"/>
      <c r="D2949" s="171"/>
      <c r="E2949" s="56"/>
      <c r="F2949" s="47"/>
      <c r="G2949" s="172"/>
      <c r="H2949" s="173"/>
      <c r="I2949" s="173"/>
      <c r="J2949" s="173"/>
      <c r="K2949" s="173"/>
      <c r="L2949" s="173"/>
      <c r="M2949" s="173"/>
      <c r="N2949" s="172"/>
      <c r="O2949" s="46"/>
      <c r="P2949" s="46"/>
      <c r="Q2949" s="56"/>
      <c r="R2949" s="56"/>
      <c r="S2949" s="56"/>
      <c r="T2949" s="69"/>
      <c r="U2949" s="70"/>
      <c r="V2949" s="56"/>
      <c r="W2949" s="56"/>
      <c r="X2949" s="56"/>
      <c r="Y2949" s="56"/>
      <c r="Z2949" s="261"/>
      <c r="AA2949" s="261"/>
      <c r="AB2949" s="262"/>
      <c r="AC2949" s="261"/>
      <c r="AD2949" s="47"/>
      <c r="AE2949" s="46"/>
      <c r="AF2949" s="46"/>
      <c r="AG2949" s="46"/>
      <c r="AH2949" s="46"/>
      <c r="AI2949" s="46"/>
      <c r="AJ2949" s="46"/>
      <c r="AK2949" s="46"/>
    </row>
    <row r="2950" spans="1:37" ht="12" customHeight="1">
      <c r="A2950" s="46"/>
      <c r="B2950" s="169"/>
      <c r="C2950" s="170"/>
      <c r="D2950" s="171"/>
      <c r="E2950" s="56"/>
      <c r="F2950" s="47"/>
      <c r="G2950" s="172"/>
      <c r="H2950" s="173"/>
      <c r="I2950" s="173"/>
      <c r="J2950" s="173"/>
      <c r="K2950" s="173"/>
      <c r="L2950" s="173"/>
      <c r="M2950" s="173"/>
      <c r="N2950" s="172"/>
      <c r="O2950" s="46"/>
      <c r="P2950" s="46"/>
      <c r="Q2950" s="56"/>
      <c r="R2950" s="56"/>
      <c r="S2950" s="56"/>
      <c r="T2950" s="69"/>
      <c r="U2950" s="70"/>
      <c r="V2950" s="56"/>
      <c r="W2950" s="56"/>
      <c r="X2950" s="56"/>
      <c r="Y2950" s="56"/>
      <c r="Z2950" s="261"/>
      <c r="AA2950" s="261"/>
      <c r="AB2950" s="262"/>
      <c r="AC2950" s="261"/>
      <c r="AD2950" s="47"/>
      <c r="AE2950" s="46"/>
      <c r="AF2950" s="46"/>
      <c r="AG2950" s="46"/>
      <c r="AH2950" s="46"/>
      <c r="AI2950" s="46"/>
      <c r="AJ2950" s="46"/>
      <c r="AK2950" s="46"/>
    </row>
    <row r="2951" spans="1:37" ht="12" customHeight="1">
      <c r="A2951" s="46"/>
      <c r="B2951" s="169"/>
      <c r="C2951" s="170"/>
      <c r="D2951" s="171"/>
      <c r="E2951" s="56"/>
      <c r="F2951" s="47"/>
      <c r="G2951" s="172"/>
      <c r="H2951" s="173"/>
      <c r="I2951" s="173"/>
      <c r="J2951" s="173"/>
      <c r="K2951" s="173"/>
      <c r="L2951" s="173"/>
      <c r="M2951" s="173"/>
      <c r="N2951" s="172"/>
      <c r="O2951" s="46"/>
      <c r="P2951" s="46"/>
      <c r="Q2951" s="56"/>
      <c r="R2951" s="56"/>
      <c r="S2951" s="56"/>
      <c r="T2951" s="69"/>
      <c r="U2951" s="70"/>
      <c r="V2951" s="56"/>
      <c r="W2951" s="56"/>
      <c r="X2951" s="56"/>
      <c r="Y2951" s="56"/>
      <c r="Z2951" s="261"/>
      <c r="AA2951" s="261"/>
      <c r="AB2951" s="262"/>
      <c r="AC2951" s="261"/>
      <c r="AD2951" s="47"/>
      <c r="AE2951" s="46"/>
      <c r="AF2951" s="46"/>
      <c r="AG2951" s="46"/>
      <c r="AH2951" s="46"/>
      <c r="AI2951" s="46"/>
      <c r="AJ2951" s="46"/>
      <c r="AK2951" s="46"/>
    </row>
    <row r="2952" spans="1:37" ht="12" customHeight="1">
      <c r="A2952" s="46"/>
      <c r="B2952" s="169"/>
      <c r="C2952" s="170"/>
      <c r="D2952" s="171"/>
      <c r="E2952" s="56"/>
      <c r="F2952" s="47"/>
      <c r="G2952" s="172"/>
      <c r="H2952" s="173"/>
      <c r="I2952" s="173"/>
      <c r="J2952" s="173"/>
      <c r="K2952" s="173"/>
      <c r="L2952" s="173"/>
      <c r="M2952" s="173"/>
      <c r="N2952" s="172"/>
      <c r="O2952" s="46"/>
      <c r="P2952" s="46"/>
      <c r="Q2952" s="56"/>
      <c r="R2952" s="56"/>
      <c r="S2952" s="56"/>
      <c r="T2952" s="69"/>
      <c r="U2952" s="70"/>
      <c r="V2952" s="56"/>
      <c r="W2952" s="56"/>
      <c r="X2952" s="56"/>
      <c r="Y2952" s="56"/>
      <c r="Z2952" s="261"/>
      <c r="AA2952" s="261"/>
      <c r="AB2952" s="262"/>
      <c r="AC2952" s="261"/>
      <c r="AD2952" s="47"/>
      <c r="AE2952" s="46"/>
      <c r="AF2952" s="46"/>
      <c r="AG2952" s="46"/>
      <c r="AH2952" s="46"/>
      <c r="AI2952" s="46"/>
      <c r="AJ2952" s="46"/>
      <c r="AK2952" s="46"/>
    </row>
    <row r="2953" spans="1:37" ht="12" customHeight="1">
      <c r="A2953" s="46"/>
      <c r="B2953" s="169"/>
      <c r="C2953" s="170"/>
      <c r="D2953" s="171"/>
      <c r="E2953" s="56"/>
      <c r="F2953" s="47"/>
      <c r="G2953" s="172"/>
      <c r="H2953" s="173"/>
      <c r="I2953" s="173"/>
      <c r="J2953" s="173"/>
      <c r="K2953" s="173"/>
      <c r="L2953" s="173"/>
      <c r="M2953" s="173"/>
      <c r="N2953" s="172"/>
      <c r="O2953" s="46"/>
      <c r="P2953" s="46"/>
      <c r="Q2953" s="56"/>
      <c r="R2953" s="56"/>
      <c r="S2953" s="56"/>
      <c r="T2953" s="69"/>
      <c r="U2953" s="70"/>
      <c r="V2953" s="56"/>
      <c r="W2953" s="56"/>
      <c r="X2953" s="56"/>
      <c r="Y2953" s="56"/>
      <c r="Z2953" s="261"/>
      <c r="AA2953" s="261"/>
      <c r="AB2953" s="262"/>
      <c r="AC2953" s="261"/>
      <c r="AD2953" s="47"/>
      <c r="AE2953" s="46"/>
      <c r="AF2953" s="46"/>
      <c r="AG2953" s="46"/>
      <c r="AH2953" s="46"/>
      <c r="AI2953" s="46"/>
      <c r="AJ2953" s="46"/>
      <c r="AK2953" s="46"/>
    </row>
    <row r="2954" spans="1:37" ht="12" customHeight="1">
      <c r="A2954" s="46"/>
      <c r="B2954" s="169"/>
      <c r="C2954" s="170"/>
      <c r="D2954" s="171"/>
      <c r="E2954" s="56"/>
      <c r="F2954" s="47"/>
      <c r="G2954" s="172"/>
      <c r="H2954" s="173"/>
      <c r="I2954" s="173"/>
      <c r="J2954" s="173"/>
      <c r="K2954" s="173"/>
      <c r="L2954" s="173"/>
      <c r="M2954" s="173"/>
      <c r="N2954" s="172"/>
      <c r="O2954" s="46"/>
      <c r="P2954" s="46"/>
      <c r="Q2954" s="56"/>
      <c r="R2954" s="56"/>
      <c r="S2954" s="56"/>
      <c r="T2954" s="69"/>
      <c r="U2954" s="70"/>
      <c r="V2954" s="56"/>
      <c r="W2954" s="56"/>
      <c r="X2954" s="56"/>
      <c r="Y2954" s="56"/>
      <c r="Z2954" s="261"/>
      <c r="AA2954" s="261"/>
      <c r="AB2954" s="262"/>
      <c r="AC2954" s="261"/>
      <c r="AD2954" s="47"/>
      <c r="AE2954" s="46"/>
      <c r="AF2954" s="46"/>
      <c r="AG2954" s="46"/>
      <c r="AH2954" s="46"/>
      <c r="AI2954" s="46"/>
      <c r="AJ2954" s="46"/>
      <c r="AK2954" s="46"/>
    </row>
    <row r="2955" spans="1:37" ht="12" customHeight="1">
      <c r="A2955" s="46"/>
      <c r="B2955" s="169"/>
      <c r="C2955" s="170"/>
      <c r="D2955" s="171"/>
      <c r="E2955" s="56"/>
      <c r="F2955" s="47"/>
      <c r="G2955" s="172"/>
      <c r="H2955" s="173"/>
      <c r="I2955" s="173"/>
      <c r="J2955" s="173"/>
      <c r="K2955" s="173"/>
      <c r="L2955" s="173"/>
      <c r="M2955" s="173"/>
      <c r="N2955" s="172"/>
      <c r="O2955" s="46"/>
      <c r="P2955" s="46"/>
      <c r="Q2955" s="56"/>
      <c r="R2955" s="56"/>
      <c r="S2955" s="56"/>
      <c r="T2955" s="69"/>
      <c r="U2955" s="70"/>
      <c r="V2955" s="56"/>
      <c r="W2955" s="56"/>
      <c r="X2955" s="56"/>
      <c r="Y2955" s="56"/>
      <c r="Z2955" s="261"/>
      <c r="AA2955" s="261"/>
      <c r="AB2955" s="262"/>
      <c r="AC2955" s="261"/>
      <c r="AD2955" s="47"/>
      <c r="AE2955" s="46"/>
      <c r="AF2955" s="46"/>
      <c r="AG2955" s="46"/>
      <c r="AH2955" s="46"/>
      <c r="AI2955" s="46"/>
      <c r="AJ2955" s="46"/>
      <c r="AK2955" s="46"/>
    </row>
    <row r="2956" spans="1:37" ht="12" customHeight="1">
      <c r="A2956" s="46"/>
      <c r="B2956" s="169"/>
      <c r="C2956" s="170"/>
      <c r="D2956" s="171"/>
      <c r="E2956" s="56"/>
      <c r="F2956" s="47"/>
      <c r="G2956" s="172"/>
      <c r="H2956" s="173"/>
      <c r="I2956" s="173"/>
      <c r="J2956" s="173"/>
      <c r="K2956" s="173"/>
      <c r="L2956" s="173"/>
      <c r="M2956" s="173"/>
      <c r="N2956" s="172"/>
      <c r="O2956" s="46"/>
      <c r="P2956" s="46"/>
      <c r="Q2956" s="56"/>
      <c r="R2956" s="56"/>
      <c r="S2956" s="56"/>
      <c r="T2956" s="69"/>
      <c r="U2956" s="70"/>
      <c r="V2956" s="56"/>
      <c r="W2956" s="56"/>
      <c r="X2956" s="56"/>
      <c r="Y2956" s="56"/>
      <c r="Z2956" s="261"/>
      <c r="AA2956" s="261"/>
      <c r="AB2956" s="262"/>
      <c r="AC2956" s="261"/>
      <c r="AD2956" s="47"/>
      <c r="AE2956" s="46"/>
      <c r="AF2956" s="46"/>
      <c r="AG2956" s="46"/>
      <c r="AH2956" s="46"/>
      <c r="AI2956" s="46"/>
      <c r="AJ2956" s="46"/>
      <c r="AK2956" s="46"/>
    </row>
    <row r="2957" spans="1:37" ht="12" customHeight="1">
      <c r="A2957" s="46"/>
      <c r="B2957" s="169"/>
      <c r="C2957" s="170"/>
      <c r="D2957" s="171"/>
      <c r="E2957" s="56"/>
      <c r="F2957" s="47"/>
      <c r="G2957" s="172"/>
      <c r="H2957" s="173"/>
      <c r="I2957" s="173"/>
      <c r="J2957" s="173"/>
      <c r="K2957" s="173"/>
      <c r="L2957" s="173"/>
      <c r="M2957" s="173"/>
      <c r="N2957" s="172"/>
      <c r="O2957" s="46"/>
      <c r="P2957" s="46"/>
      <c r="Q2957" s="56"/>
      <c r="R2957" s="56"/>
      <c r="S2957" s="56"/>
      <c r="T2957" s="69"/>
      <c r="U2957" s="70"/>
      <c r="V2957" s="56"/>
      <c r="W2957" s="56"/>
      <c r="X2957" s="56"/>
      <c r="Y2957" s="56"/>
      <c r="Z2957" s="261"/>
      <c r="AA2957" s="261"/>
      <c r="AB2957" s="262"/>
      <c r="AC2957" s="261"/>
      <c r="AD2957" s="47"/>
      <c r="AE2957" s="46"/>
      <c r="AF2957" s="46"/>
      <c r="AG2957" s="46"/>
      <c r="AH2957" s="46"/>
      <c r="AI2957" s="46"/>
      <c r="AJ2957" s="46"/>
      <c r="AK2957" s="46"/>
    </row>
    <row r="2958" spans="1:37" ht="12" customHeight="1">
      <c r="A2958" s="46"/>
      <c r="B2958" s="169"/>
      <c r="C2958" s="170"/>
      <c r="D2958" s="171"/>
      <c r="E2958" s="56"/>
      <c r="F2958" s="47"/>
      <c r="G2958" s="172"/>
      <c r="H2958" s="173"/>
      <c r="I2958" s="173"/>
      <c r="J2958" s="173"/>
      <c r="K2958" s="173"/>
      <c r="L2958" s="173"/>
      <c r="M2958" s="173"/>
      <c r="N2958" s="172"/>
      <c r="O2958" s="46"/>
      <c r="P2958" s="46"/>
      <c r="Q2958" s="56"/>
      <c r="R2958" s="56"/>
      <c r="S2958" s="56"/>
      <c r="T2958" s="69"/>
      <c r="U2958" s="70"/>
      <c r="V2958" s="56"/>
      <c r="W2958" s="56"/>
      <c r="X2958" s="56"/>
      <c r="Y2958" s="56"/>
      <c r="Z2958" s="261"/>
      <c r="AA2958" s="261"/>
      <c r="AB2958" s="262"/>
      <c r="AC2958" s="261"/>
      <c r="AD2958" s="47"/>
      <c r="AE2958" s="46"/>
      <c r="AF2958" s="46"/>
      <c r="AG2958" s="46"/>
      <c r="AH2958" s="46"/>
      <c r="AI2958" s="46"/>
      <c r="AJ2958" s="46"/>
      <c r="AK2958" s="46"/>
    </row>
    <row r="2959" spans="1:37" ht="12" customHeight="1">
      <c r="A2959" s="46"/>
      <c r="B2959" s="169"/>
      <c r="C2959" s="170"/>
      <c r="D2959" s="171"/>
      <c r="E2959" s="56"/>
      <c r="F2959" s="47"/>
      <c r="G2959" s="172"/>
      <c r="H2959" s="173"/>
      <c r="I2959" s="173"/>
      <c r="J2959" s="173"/>
      <c r="K2959" s="173"/>
      <c r="L2959" s="173"/>
      <c r="M2959" s="173"/>
      <c r="N2959" s="172"/>
      <c r="O2959" s="46"/>
      <c r="P2959" s="46"/>
      <c r="Q2959" s="56"/>
      <c r="R2959" s="56"/>
      <c r="S2959" s="56"/>
      <c r="T2959" s="69"/>
      <c r="U2959" s="70"/>
      <c r="V2959" s="56"/>
      <c r="W2959" s="56"/>
      <c r="X2959" s="56"/>
      <c r="Y2959" s="56"/>
      <c r="Z2959" s="261"/>
      <c r="AA2959" s="261"/>
      <c r="AB2959" s="262"/>
      <c r="AC2959" s="261"/>
      <c r="AD2959" s="47"/>
      <c r="AE2959" s="46"/>
      <c r="AF2959" s="46"/>
      <c r="AG2959" s="46"/>
      <c r="AH2959" s="46"/>
      <c r="AI2959" s="46"/>
      <c r="AJ2959" s="46"/>
      <c r="AK2959" s="46"/>
    </row>
    <row r="2960" spans="1:37" ht="12" customHeight="1">
      <c r="A2960" s="46"/>
      <c r="B2960" s="169"/>
      <c r="C2960" s="170"/>
      <c r="D2960" s="171"/>
      <c r="E2960" s="56"/>
      <c r="F2960" s="47"/>
      <c r="G2960" s="172"/>
      <c r="H2960" s="173"/>
      <c r="I2960" s="173"/>
      <c r="J2960" s="173"/>
      <c r="K2960" s="173"/>
      <c r="L2960" s="173"/>
      <c r="M2960" s="173"/>
      <c r="N2960" s="172"/>
      <c r="O2960" s="46"/>
      <c r="P2960" s="46"/>
      <c r="Q2960" s="56"/>
      <c r="R2960" s="56"/>
      <c r="S2960" s="56"/>
      <c r="T2960" s="69"/>
      <c r="U2960" s="70"/>
      <c r="V2960" s="56"/>
      <c r="W2960" s="56"/>
      <c r="X2960" s="56"/>
      <c r="Y2960" s="56"/>
      <c r="Z2960" s="261"/>
      <c r="AA2960" s="261"/>
      <c r="AB2960" s="262"/>
      <c r="AC2960" s="261"/>
      <c r="AD2960" s="47"/>
      <c r="AE2960" s="46"/>
      <c r="AF2960" s="46"/>
      <c r="AG2960" s="46"/>
      <c r="AH2960" s="46"/>
      <c r="AI2960" s="46"/>
      <c r="AJ2960" s="46"/>
      <c r="AK2960" s="46"/>
    </row>
    <row r="2961" spans="1:37" ht="12" customHeight="1">
      <c r="A2961" s="46"/>
      <c r="B2961" s="169"/>
      <c r="C2961" s="170"/>
      <c r="D2961" s="171"/>
      <c r="E2961" s="56"/>
      <c r="F2961" s="47"/>
      <c r="G2961" s="172"/>
      <c r="H2961" s="173"/>
      <c r="I2961" s="173"/>
      <c r="J2961" s="173"/>
      <c r="K2961" s="173"/>
      <c r="L2961" s="173"/>
      <c r="M2961" s="173"/>
      <c r="N2961" s="172"/>
      <c r="O2961" s="46"/>
      <c r="P2961" s="46"/>
      <c r="Q2961" s="56"/>
      <c r="R2961" s="56"/>
      <c r="S2961" s="56"/>
      <c r="T2961" s="69"/>
      <c r="U2961" s="70"/>
      <c r="V2961" s="56"/>
      <c r="W2961" s="56"/>
      <c r="X2961" s="56"/>
      <c r="Y2961" s="56"/>
      <c r="Z2961" s="261"/>
      <c r="AA2961" s="261"/>
      <c r="AB2961" s="262"/>
      <c r="AC2961" s="261"/>
      <c r="AD2961" s="47"/>
      <c r="AE2961" s="46"/>
      <c r="AF2961" s="46"/>
      <c r="AG2961" s="46"/>
      <c r="AH2961" s="46"/>
      <c r="AI2961" s="46"/>
      <c r="AJ2961" s="46"/>
      <c r="AK2961" s="46"/>
    </row>
    <row r="2962" spans="1:37" ht="12" customHeight="1">
      <c r="A2962" s="46"/>
      <c r="B2962" s="169"/>
      <c r="C2962" s="170"/>
      <c r="D2962" s="171"/>
      <c r="E2962" s="56"/>
      <c r="F2962" s="47"/>
      <c r="G2962" s="172"/>
      <c r="H2962" s="173"/>
      <c r="I2962" s="173"/>
      <c r="J2962" s="173"/>
      <c r="K2962" s="173"/>
      <c r="L2962" s="173"/>
      <c r="M2962" s="173"/>
      <c r="N2962" s="172"/>
      <c r="O2962" s="46"/>
      <c r="P2962" s="46"/>
      <c r="Q2962" s="56"/>
      <c r="R2962" s="56"/>
      <c r="S2962" s="56"/>
      <c r="T2962" s="69"/>
      <c r="U2962" s="70"/>
      <c r="V2962" s="56"/>
      <c r="W2962" s="56"/>
      <c r="X2962" s="56"/>
      <c r="Y2962" s="56"/>
      <c r="Z2962" s="261"/>
      <c r="AA2962" s="261"/>
      <c r="AB2962" s="262"/>
      <c r="AC2962" s="261"/>
      <c r="AD2962" s="47"/>
      <c r="AE2962" s="46"/>
      <c r="AF2962" s="46"/>
      <c r="AG2962" s="46"/>
      <c r="AH2962" s="46"/>
      <c r="AI2962" s="46"/>
      <c r="AJ2962" s="46"/>
      <c r="AK2962" s="46"/>
    </row>
    <row r="2963" spans="1:37" ht="12" customHeight="1">
      <c r="A2963" s="46"/>
      <c r="B2963" s="169"/>
      <c r="C2963" s="170"/>
      <c r="D2963" s="171"/>
      <c r="E2963" s="56"/>
      <c r="F2963" s="47"/>
      <c r="G2963" s="172"/>
      <c r="H2963" s="173"/>
      <c r="I2963" s="173"/>
      <c r="J2963" s="173"/>
      <c r="K2963" s="173"/>
      <c r="L2963" s="173"/>
      <c r="M2963" s="173"/>
      <c r="N2963" s="172"/>
      <c r="O2963" s="46"/>
      <c r="P2963" s="46"/>
      <c r="Q2963" s="56"/>
      <c r="R2963" s="56"/>
      <c r="S2963" s="56"/>
      <c r="T2963" s="69"/>
      <c r="U2963" s="70"/>
      <c r="V2963" s="56"/>
      <c r="W2963" s="56"/>
      <c r="X2963" s="56"/>
      <c r="Y2963" s="56"/>
      <c r="Z2963" s="261"/>
      <c r="AA2963" s="261"/>
      <c r="AB2963" s="262"/>
      <c r="AC2963" s="261"/>
      <c r="AD2963" s="47"/>
      <c r="AE2963" s="46"/>
      <c r="AF2963" s="46"/>
      <c r="AG2963" s="46"/>
      <c r="AH2963" s="46"/>
      <c r="AI2963" s="46"/>
      <c r="AJ2963" s="46"/>
      <c r="AK2963" s="46"/>
    </row>
    <row r="2964" spans="1:37" ht="12" customHeight="1">
      <c r="A2964" s="46"/>
      <c r="B2964" s="169"/>
      <c r="C2964" s="170"/>
      <c r="D2964" s="171"/>
      <c r="E2964" s="56"/>
      <c r="F2964" s="47"/>
      <c r="G2964" s="172"/>
      <c r="H2964" s="173"/>
      <c r="I2964" s="173"/>
      <c r="J2964" s="173"/>
      <c r="K2964" s="173"/>
      <c r="L2964" s="173"/>
      <c r="M2964" s="173"/>
      <c r="N2964" s="172"/>
      <c r="O2964" s="46"/>
      <c r="P2964" s="46"/>
      <c r="Q2964" s="56"/>
      <c r="R2964" s="56"/>
      <c r="S2964" s="56"/>
      <c r="T2964" s="69"/>
      <c r="U2964" s="70"/>
      <c r="V2964" s="56"/>
      <c r="W2964" s="56"/>
      <c r="X2964" s="56"/>
      <c r="Y2964" s="56"/>
      <c r="Z2964" s="261"/>
      <c r="AA2964" s="261"/>
      <c r="AB2964" s="262"/>
      <c r="AC2964" s="261"/>
      <c r="AD2964" s="47"/>
      <c r="AE2964" s="46"/>
      <c r="AF2964" s="46"/>
      <c r="AG2964" s="46"/>
      <c r="AH2964" s="46"/>
      <c r="AI2964" s="46"/>
      <c r="AJ2964" s="46"/>
      <c r="AK2964" s="46"/>
    </row>
    <row r="2965" spans="1:37" ht="12" customHeight="1">
      <c r="A2965" s="46"/>
      <c r="B2965" s="169"/>
      <c r="C2965" s="170"/>
      <c r="D2965" s="171"/>
      <c r="E2965" s="56"/>
      <c r="F2965" s="47"/>
      <c r="G2965" s="172"/>
      <c r="H2965" s="173"/>
      <c r="I2965" s="173"/>
      <c r="J2965" s="173"/>
      <c r="K2965" s="173"/>
      <c r="L2965" s="173"/>
      <c r="M2965" s="173"/>
      <c r="N2965" s="172"/>
      <c r="O2965" s="46"/>
      <c r="P2965" s="46"/>
      <c r="Q2965" s="56"/>
      <c r="R2965" s="56"/>
      <c r="S2965" s="56"/>
      <c r="T2965" s="69"/>
      <c r="U2965" s="70"/>
      <c r="V2965" s="56"/>
      <c r="W2965" s="56"/>
      <c r="X2965" s="56"/>
      <c r="Y2965" s="56"/>
      <c r="Z2965" s="261"/>
      <c r="AA2965" s="261"/>
      <c r="AB2965" s="262"/>
      <c r="AC2965" s="261"/>
      <c r="AD2965" s="47"/>
      <c r="AE2965" s="46"/>
      <c r="AF2965" s="46"/>
      <c r="AG2965" s="46"/>
      <c r="AH2965" s="46"/>
      <c r="AI2965" s="46"/>
      <c r="AJ2965" s="46"/>
      <c r="AK2965" s="46"/>
    </row>
    <row r="2966" spans="1:37" ht="12" customHeight="1">
      <c r="A2966" s="46"/>
      <c r="B2966" s="169"/>
      <c r="C2966" s="170"/>
      <c r="D2966" s="171"/>
      <c r="E2966" s="56"/>
      <c r="F2966" s="47"/>
      <c r="G2966" s="172"/>
      <c r="H2966" s="173"/>
      <c r="I2966" s="173"/>
      <c r="J2966" s="173"/>
      <c r="K2966" s="173"/>
      <c r="L2966" s="173"/>
      <c r="M2966" s="173"/>
      <c r="N2966" s="172"/>
      <c r="O2966" s="46"/>
      <c r="P2966" s="46"/>
      <c r="Q2966" s="56"/>
      <c r="R2966" s="56"/>
      <c r="S2966" s="56"/>
      <c r="T2966" s="69"/>
      <c r="U2966" s="70"/>
      <c r="V2966" s="56"/>
      <c r="W2966" s="56"/>
      <c r="X2966" s="56"/>
      <c r="Y2966" s="56"/>
      <c r="Z2966" s="261"/>
      <c r="AA2966" s="261"/>
      <c r="AB2966" s="262"/>
      <c r="AC2966" s="261"/>
      <c r="AD2966" s="47"/>
      <c r="AE2966" s="46"/>
      <c r="AF2966" s="46"/>
      <c r="AG2966" s="46"/>
      <c r="AH2966" s="46"/>
      <c r="AI2966" s="46"/>
      <c r="AJ2966" s="46"/>
      <c r="AK2966" s="46"/>
    </row>
    <row r="2967" spans="1:37" ht="12" customHeight="1">
      <c r="A2967" s="46"/>
      <c r="B2967" s="169"/>
      <c r="C2967" s="170"/>
      <c r="D2967" s="171"/>
      <c r="E2967" s="56"/>
      <c r="F2967" s="47"/>
      <c r="G2967" s="172"/>
      <c r="H2967" s="173"/>
      <c r="I2967" s="173"/>
      <c r="J2967" s="173"/>
      <c r="K2967" s="173"/>
      <c r="L2967" s="173"/>
      <c r="M2967" s="173"/>
      <c r="N2967" s="172"/>
      <c r="O2967" s="46"/>
      <c r="P2967" s="46"/>
      <c r="Q2967" s="56"/>
      <c r="R2967" s="56"/>
      <c r="S2967" s="56"/>
      <c r="T2967" s="69"/>
      <c r="U2967" s="70"/>
      <c r="V2967" s="56"/>
      <c r="W2967" s="56"/>
      <c r="X2967" s="56"/>
      <c r="Y2967" s="56"/>
      <c r="Z2967" s="261"/>
      <c r="AA2967" s="261"/>
      <c r="AB2967" s="262"/>
      <c r="AC2967" s="261"/>
      <c r="AD2967" s="47"/>
      <c r="AE2967" s="46"/>
      <c r="AF2967" s="46"/>
      <c r="AG2967" s="46"/>
      <c r="AH2967" s="46"/>
      <c r="AI2967" s="46"/>
      <c r="AJ2967" s="46"/>
      <c r="AK2967" s="46"/>
    </row>
    <row r="2968" spans="1:37" ht="12" customHeight="1">
      <c r="A2968" s="46"/>
      <c r="B2968" s="169"/>
      <c r="C2968" s="170"/>
      <c r="D2968" s="171"/>
      <c r="E2968" s="56"/>
      <c r="F2968" s="47"/>
      <c r="G2968" s="172"/>
      <c r="H2968" s="173"/>
      <c r="I2968" s="173"/>
      <c r="J2968" s="173"/>
      <c r="K2968" s="173"/>
      <c r="L2968" s="173"/>
      <c r="M2968" s="173"/>
      <c r="N2968" s="172"/>
      <c r="O2968" s="46"/>
      <c r="P2968" s="46"/>
      <c r="Q2968" s="56"/>
      <c r="R2968" s="56"/>
      <c r="S2968" s="56"/>
      <c r="T2968" s="69"/>
      <c r="U2968" s="70"/>
      <c r="V2968" s="56"/>
      <c r="W2968" s="56"/>
      <c r="X2968" s="56"/>
      <c r="Y2968" s="56"/>
      <c r="Z2968" s="261"/>
      <c r="AA2968" s="261"/>
      <c r="AB2968" s="262"/>
      <c r="AC2968" s="261"/>
      <c r="AD2968" s="47"/>
      <c r="AE2968" s="46"/>
      <c r="AF2968" s="46"/>
      <c r="AG2968" s="46"/>
      <c r="AH2968" s="46"/>
      <c r="AI2968" s="46"/>
      <c r="AJ2968" s="46"/>
      <c r="AK2968" s="46"/>
    </row>
    <row r="2969" spans="1:37" ht="12" customHeight="1">
      <c r="A2969" s="46"/>
      <c r="B2969" s="169"/>
      <c r="C2969" s="170"/>
      <c r="D2969" s="171"/>
      <c r="E2969" s="56"/>
      <c r="F2969" s="47"/>
      <c r="G2969" s="172"/>
      <c r="H2969" s="173"/>
      <c r="I2969" s="173"/>
      <c r="J2969" s="173"/>
      <c r="K2969" s="173"/>
      <c r="L2969" s="173"/>
      <c r="M2969" s="173"/>
      <c r="N2969" s="172"/>
      <c r="O2969" s="46"/>
      <c r="P2969" s="46"/>
      <c r="Q2969" s="56"/>
      <c r="R2969" s="56"/>
      <c r="S2969" s="56"/>
      <c r="T2969" s="69"/>
      <c r="U2969" s="70"/>
      <c r="V2969" s="56"/>
      <c r="W2969" s="56"/>
      <c r="X2969" s="56"/>
      <c r="Y2969" s="56"/>
      <c r="Z2969" s="261"/>
      <c r="AA2969" s="261"/>
      <c r="AB2969" s="262"/>
      <c r="AC2969" s="261"/>
      <c r="AD2969" s="47"/>
      <c r="AE2969" s="46"/>
      <c r="AF2969" s="46"/>
      <c r="AG2969" s="46"/>
      <c r="AH2969" s="46"/>
      <c r="AI2969" s="46"/>
      <c r="AJ2969" s="46"/>
      <c r="AK2969" s="46"/>
    </row>
    <row r="2970" spans="1:37" ht="12" customHeight="1">
      <c r="A2970" s="46"/>
      <c r="B2970" s="169"/>
      <c r="C2970" s="170"/>
      <c r="D2970" s="171"/>
      <c r="E2970" s="56"/>
      <c r="F2970" s="47"/>
      <c r="G2970" s="172"/>
      <c r="H2970" s="173"/>
      <c r="I2970" s="173"/>
      <c r="J2970" s="173"/>
      <c r="K2970" s="173"/>
      <c r="L2970" s="173"/>
      <c r="M2970" s="173"/>
      <c r="N2970" s="172"/>
      <c r="O2970" s="46"/>
      <c r="P2970" s="46"/>
      <c r="Q2970" s="56"/>
      <c r="R2970" s="56"/>
      <c r="S2970" s="56"/>
      <c r="T2970" s="69"/>
      <c r="U2970" s="70"/>
      <c r="V2970" s="56"/>
      <c r="W2970" s="56"/>
      <c r="X2970" s="56"/>
      <c r="Y2970" s="56"/>
      <c r="Z2970" s="261"/>
      <c r="AA2970" s="261"/>
      <c r="AB2970" s="262"/>
      <c r="AC2970" s="261"/>
      <c r="AD2970" s="47"/>
      <c r="AE2970" s="46"/>
      <c r="AF2970" s="46"/>
      <c r="AG2970" s="46"/>
      <c r="AH2970" s="46"/>
      <c r="AI2970" s="46"/>
      <c r="AJ2970" s="46"/>
      <c r="AK2970" s="46"/>
    </row>
    <row r="2971" spans="1:37" ht="15" customHeight="1">
      <c r="A2971" s="68"/>
      <c r="B2971" s="68"/>
      <c r="C2971" s="68"/>
      <c r="D2971" s="68"/>
      <c r="E2971" s="68"/>
      <c r="F2971" s="68"/>
      <c r="G2971" s="68"/>
      <c r="H2971" s="549">
        <v>1</v>
      </c>
      <c r="I2971" s="529"/>
      <c r="J2971" s="529"/>
      <c r="K2971" s="529"/>
      <c r="N2971" s="263">
        <f>SUM(N12:N2970)</f>
        <v>5351.6252292732979</v>
      </c>
      <c r="O2971" s="68"/>
      <c r="P2971" s="68"/>
      <c r="Q2971" s="68"/>
      <c r="R2971" s="68"/>
      <c r="S2971" s="68"/>
      <c r="T2971" s="68"/>
      <c r="U2971" s="68"/>
      <c r="V2971" s="68"/>
      <c r="Z2971" s="68"/>
      <c r="AA2971" s="68"/>
      <c r="AB2971" s="68"/>
      <c r="AC2971" s="68"/>
      <c r="AD2971" s="68"/>
      <c r="AE2971" s="68"/>
      <c r="AF2971" s="68"/>
      <c r="AG2971" s="68"/>
      <c r="AH2971" s="68"/>
      <c r="AI2971" s="68"/>
      <c r="AJ2971" s="68"/>
      <c r="AK2971" s="68"/>
    </row>
    <row r="2972" spans="1:37" ht="14.5">
      <c r="A2972" s="68"/>
      <c r="B2972" s="68"/>
      <c r="C2972" s="68"/>
      <c r="D2972" s="68"/>
      <c r="E2972" s="68"/>
      <c r="F2972" s="68"/>
      <c r="G2972" s="68"/>
      <c r="H2972" s="68"/>
      <c r="I2972" s="68"/>
      <c r="J2972" s="68"/>
      <c r="K2972" s="68"/>
      <c r="N2972" s="68"/>
      <c r="O2972" s="68"/>
      <c r="P2972" s="68"/>
      <c r="Q2972" s="68"/>
      <c r="R2972" s="68"/>
      <c r="S2972" s="68"/>
      <c r="T2972" s="68"/>
      <c r="U2972" s="68"/>
      <c r="V2972" s="68"/>
      <c r="Z2972" s="68"/>
      <c r="AA2972" s="68"/>
      <c r="AB2972" s="68"/>
      <c r="AC2972" s="68"/>
      <c r="AD2972" s="68"/>
      <c r="AE2972" s="68"/>
      <c r="AF2972" s="68"/>
      <c r="AG2972" s="68"/>
      <c r="AH2972" s="68"/>
      <c r="AI2972" s="68"/>
      <c r="AJ2972" s="68"/>
      <c r="AK2972" s="68"/>
    </row>
    <row r="2973" spans="1:37" ht="14.5">
      <c r="A2973" s="68"/>
      <c r="B2973" s="68"/>
      <c r="C2973" s="68"/>
      <c r="D2973" s="68"/>
      <c r="E2973" s="68"/>
      <c r="F2973" s="68"/>
      <c r="G2973" s="68"/>
      <c r="H2973" s="68"/>
      <c r="I2973" s="68"/>
      <c r="J2973" s="68"/>
      <c r="K2973" s="68"/>
      <c r="N2973" s="68"/>
      <c r="O2973" s="68"/>
      <c r="P2973" s="68"/>
      <c r="Q2973" s="68"/>
      <c r="R2973" s="68"/>
      <c r="S2973" s="68"/>
      <c r="T2973" s="68"/>
      <c r="U2973" s="68"/>
      <c r="V2973" s="68"/>
      <c r="Z2973" s="68"/>
      <c r="AA2973" s="68"/>
      <c r="AB2973" s="68"/>
      <c r="AC2973" s="68"/>
      <c r="AD2973" s="68"/>
      <c r="AE2973" s="68"/>
      <c r="AF2973" s="68"/>
      <c r="AG2973" s="68"/>
      <c r="AH2973" s="68"/>
      <c r="AI2973" s="68"/>
      <c r="AJ2973" s="68"/>
      <c r="AK2973" s="68"/>
    </row>
    <row r="2974" spans="1:37" ht="14.5">
      <c r="A2974" s="68"/>
      <c r="B2974" s="68"/>
      <c r="C2974" s="68"/>
      <c r="D2974" s="68"/>
      <c r="E2974" s="68"/>
      <c r="F2974" s="68"/>
      <c r="G2974" s="68"/>
      <c r="H2974" s="68"/>
      <c r="I2974" s="68"/>
      <c r="J2974" s="68"/>
      <c r="K2974" s="68"/>
      <c r="N2974" s="68"/>
      <c r="O2974" s="68"/>
      <c r="P2974" s="68"/>
      <c r="Q2974" s="68"/>
      <c r="R2974" s="68"/>
      <c r="S2974" s="68"/>
      <c r="T2974" s="68"/>
      <c r="U2974" s="68"/>
      <c r="V2974" s="68"/>
      <c r="Z2974" s="68"/>
      <c r="AA2974" s="68"/>
      <c r="AB2974" s="68"/>
      <c r="AC2974" s="68"/>
      <c r="AD2974" s="68"/>
      <c r="AE2974" s="68"/>
      <c r="AF2974" s="68"/>
      <c r="AG2974" s="68"/>
      <c r="AH2974" s="68"/>
      <c r="AI2974" s="68"/>
      <c r="AJ2974" s="68"/>
      <c r="AK2974" s="68"/>
    </row>
    <row r="2975" spans="1:37" ht="14.5">
      <c r="A2975" s="68"/>
      <c r="B2975" s="68"/>
      <c r="C2975" s="68"/>
      <c r="D2975" s="68"/>
      <c r="E2975" s="68"/>
      <c r="F2975" s="68"/>
      <c r="G2975" s="68"/>
      <c r="H2975" s="68"/>
      <c r="I2975" s="68"/>
      <c r="J2975" s="68"/>
      <c r="K2975" s="68"/>
      <c r="N2975" s="68"/>
      <c r="O2975" s="68"/>
      <c r="P2975" s="68"/>
      <c r="Q2975" s="68"/>
      <c r="R2975" s="68"/>
      <c r="S2975" s="68"/>
      <c r="T2975" s="68"/>
      <c r="U2975" s="68"/>
      <c r="V2975" s="68"/>
      <c r="Z2975" s="68"/>
      <c r="AA2975" s="68"/>
      <c r="AB2975" s="68"/>
      <c r="AC2975" s="68"/>
      <c r="AD2975" s="68"/>
      <c r="AE2975" s="68"/>
      <c r="AF2975" s="68"/>
      <c r="AG2975" s="68"/>
      <c r="AH2975" s="68"/>
      <c r="AI2975" s="68"/>
      <c r="AJ2975" s="68"/>
      <c r="AK2975" s="68"/>
    </row>
    <row r="2976" spans="1:37" ht="14.5">
      <c r="A2976" s="68"/>
      <c r="B2976" s="68"/>
      <c r="C2976" s="68"/>
      <c r="D2976" s="68"/>
      <c r="E2976" s="68"/>
      <c r="F2976" s="68"/>
      <c r="G2976" s="68"/>
      <c r="H2976" s="68"/>
      <c r="I2976" s="68"/>
      <c r="J2976" s="68"/>
      <c r="K2976" s="68"/>
      <c r="N2976" s="68"/>
      <c r="O2976" s="68"/>
      <c r="P2976" s="68"/>
      <c r="Q2976" s="68"/>
      <c r="R2976" s="68"/>
      <c r="S2976" s="68"/>
      <c r="T2976" s="68"/>
      <c r="U2976" s="68"/>
      <c r="V2976" s="68"/>
      <c r="Z2976" s="68"/>
      <c r="AA2976" s="68"/>
      <c r="AB2976" s="68"/>
      <c r="AC2976" s="68"/>
      <c r="AD2976" s="68"/>
      <c r="AE2976" s="68"/>
      <c r="AF2976" s="68"/>
      <c r="AG2976" s="68"/>
      <c r="AH2976" s="68"/>
      <c r="AI2976" s="68"/>
      <c r="AJ2976" s="68"/>
      <c r="AK2976" s="68"/>
    </row>
  </sheetData>
  <autoFilter ref="B11:AD2970" xr:uid="{00000000-0009-0000-0000-000004000000}">
    <sortState xmlns:xlrd2="http://schemas.microsoft.com/office/spreadsheetml/2017/richdata2" ref="B12:AD2970">
      <sortCondition descending="1" sortBy="cellColor" ref="D11:D2970" dxfId="106"/>
    </sortState>
  </autoFilter>
  <customSheetViews>
    <customSheetView guid="{D264F334-6C59-459E-9F4E-753482A3DC4E}" filter="1" showAutoFilter="1">
      <pageMargins left="0.7" right="0.7" top="0.75" bottom="0.75" header="0.3" footer="0.3"/>
      <autoFilter ref="B1:T1" xr:uid="{B44FF428-3DC6-4D2E-9CAE-8FA7A1E70344}"/>
      <extLst>
        <ext uri="GoogleSheetsCustomDataVersion1">
          <go:sheetsCustomData xmlns:go="http://customooxmlschemas.google.com/" filterViewId="135869754"/>
        </ext>
      </extLst>
    </customSheetView>
  </customSheetViews>
  <mergeCells count="27">
    <mergeCell ref="B9:B10"/>
    <mergeCell ref="C9:C10"/>
    <mergeCell ref="D9:D10"/>
    <mergeCell ref="E9:E10"/>
    <mergeCell ref="F9:F10"/>
    <mergeCell ref="G9:G10"/>
    <mergeCell ref="H9:I9"/>
    <mergeCell ref="J9:K9"/>
    <mergeCell ref="L9:L10"/>
    <mergeCell ref="M9:M10"/>
    <mergeCell ref="N9:N10"/>
    <mergeCell ref="O9:O10"/>
    <mergeCell ref="P9:P10"/>
    <mergeCell ref="Q9:Q10"/>
    <mergeCell ref="H2971:K2971"/>
    <mergeCell ref="Y9:Y10"/>
    <mergeCell ref="Z9:Z10"/>
    <mergeCell ref="AA9:AA10"/>
    <mergeCell ref="AB9:AB10"/>
    <mergeCell ref="AC9:AC10"/>
    <mergeCell ref="W9:W10"/>
    <mergeCell ref="X9:X10"/>
    <mergeCell ref="R9:R10"/>
    <mergeCell ref="S9:S10"/>
    <mergeCell ref="T9:T10"/>
    <mergeCell ref="U9:U10"/>
    <mergeCell ref="V9:V10"/>
  </mergeCells>
  <conditionalFormatting sqref="D12:D29 D31:D74 D76:D139 D145:D201 D203:D226 D228:D245 D247:D267 D272:D284 D288:D313 D318:D322 D326:D352 D357:D390 D393:D407 D412:D425 D430:D454 D460:D2970">
    <cfRule type="expression" dxfId="105" priority="1">
      <formula>$AC12="Breakdown"</formula>
    </cfRule>
  </conditionalFormatting>
  <conditionalFormatting sqref="B12:B2903 AC12:AC29 AC31:AC226 AC228:AC245 AC247:AC270 AC272:AC2903">
    <cfRule type="containsText" dxfId="104" priority="2" operator="containsText" text="OPEN">
      <formula>NOT(ISERROR(SEARCH(("OPEN"),(B12))))</formula>
    </cfRule>
  </conditionalFormatting>
  <conditionalFormatting sqref="AC12:AC29 AC31:AC226 AC228:AC245 AC247:AC270 AC272:AC2903">
    <cfRule type="containsText" dxfId="103" priority="3" operator="containsText" text="Close">
      <formula>NOT(ISERROR(SEARCH(("Close"),(AC12))))</formula>
    </cfRule>
  </conditionalFormatting>
  <conditionalFormatting sqref="AC12:AC29 AC31:AC226 AC228:AC245 AC247:AC270 AC272:AC2903">
    <cfRule type="containsText" dxfId="102" priority="4" operator="containsText" text="Open">
      <formula>NOT(ISERROR(SEARCH(("Open"),(AC12))))</formula>
    </cfRule>
  </conditionalFormatting>
  <conditionalFormatting sqref="AC12:AC29 AC31:AC226 AC228:AC245 AC247:AC270 AC272:AC2903">
    <cfRule type="containsText" dxfId="101" priority="5" operator="containsText" text="CLOSE">
      <formula>NOT(ISERROR(SEARCH(("CLOSE"),(AC12))))</formula>
    </cfRule>
  </conditionalFormatting>
  <conditionalFormatting sqref="AC12:AC29 AC31:AC226 AC228:AC245 AC247:AC270 AC272:AC2903">
    <cfRule type="containsText" dxfId="100" priority="6" operator="containsText" text="CLOSE">
      <formula>NOT(ISERROR(SEARCH(("CLOSE"),(AC12))))</formula>
    </cfRule>
  </conditionalFormatting>
  <conditionalFormatting sqref="AC12:AC29 AC31:AC226 AC228:AC245 AC247:AC270 AC272:AC2903">
    <cfRule type="cellIs" dxfId="99" priority="7" operator="equal">
      <formula>"OPEN"</formula>
    </cfRule>
  </conditionalFormatting>
  <conditionalFormatting sqref="AC12:AC29 AC31:AC226 AC228:AC245 AC247:AC270 AC272:AC2903">
    <cfRule type="cellIs" dxfId="98" priority="8" operator="equal">
      <formula>"CLOSE"</formula>
    </cfRule>
  </conditionalFormatting>
  <conditionalFormatting sqref="D144">
    <cfRule type="expression" dxfId="97" priority="9">
      <formula>$AC144="Breakdown"</formula>
    </cfRule>
  </conditionalFormatting>
  <conditionalFormatting sqref="D140:D143">
    <cfRule type="expression" dxfId="96" priority="10">
      <formula>$AC140="Breakdown"</formula>
    </cfRule>
  </conditionalFormatting>
  <conditionalFormatting sqref="D165 D205 D243 D289 D334 D373 D403 D431 D473 D511 D548 D576 D616 D653">
    <cfRule type="expression" dxfId="95" priority="11">
      <formula>$AC165="Breakdown"</formula>
    </cfRule>
  </conditionalFormatting>
  <conditionalFormatting sqref="D202">
    <cfRule type="expression" dxfId="94" priority="12">
      <formula>$AC202="Breakdown"</formula>
    </cfRule>
  </conditionalFormatting>
  <conditionalFormatting sqref="D203 D241 D288 D333 D372 D402 D430">
    <cfRule type="expression" dxfId="93" priority="13">
      <formula>$AC203="Breakdown"</formula>
    </cfRule>
  </conditionalFormatting>
  <conditionalFormatting sqref="D204 D242">
    <cfRule type="expression" dxfId="92" priority="14">
      <formula>$AC204="Breakdown"</formula>
    </cfRule>
  </conditionalFormatting>
  <conditionalFormatting sqref="D205 D243 D289 D334 D373 D403 D431 D473 D511 D548 D576 D616 D653">
    <cfRule type="expression" dxfId="91" priority="15">
      <formula>$AC205="Breakdown"</formula>
    </cfRule>
  </conditionalFormatting>
  <conditionalFormatting sqref="D206 D244 D290 D335 D374 D404 D432 D474 D512 D549 D577 D617 D654 D694 D729 D761 D800 D838 D864 D899 D927 D967 D1009 D1048">
    <cfRule type="expression" dxfId="90" priority="16">
      <formula>$AC206="Breakdown"</formula>
    </cfRule>
  </conditionalFormatting>
  <conditionalFormatting sqref="D245 D291 D336 D375 D405 D433 D475 D513 D550 D578 D618 D655 D695 D730 D762 D801 D839 D865 D900 D928 D968 D1010 D1049">
    <cfRule type="expression" dxfId="89" priority="17">
      <formula>$AC245="Breakdown"</formula>
    </cfRule>
  </conditionalFormatting>
  <conditionalFormatting sqref="D245 D291 D336 D375 D405 D433 D475 D513 D550 D578 D618 D655 D695 D730 D762 D801 D839 D865 D900 D928 D968 D1010 D1049">
    <cfRule type="expression" dxfId="88" priority="18">
      <formula>$AC245="Breakdown"</formula>
    </cfRule>
  </conditionalFormatting>
  <conditionalFormatting sqref="D268">
    <cfRule type="expression" dxfId="87" priority="19">
      <formula>$AC268="Breakdown"</formula>
    </cfRule>
  </conditionalFormatting>
  <conditionalFormatting sqref="D269:D270">
    <cfRule type="expression" dxfId="86" priority="20">
      <formula>$AC269="Breakdown"</formula>
    </cfRule>
  </conditionalFormatting>
  <conditionalFormatting sqref="D269">
    <cfRule type="expression" dxfId="85" priority="21">
      <formula>$AC269="Breakdown"</formula>
    </cfRule>
  </conditionalFormatting>
  <conditionalFormatting sqref="D270">
    <cfRule type="expression" dxfId="84" priority="22">
      <formula>$AC270="Breakdown"</formula>
    </cfRule>
  </conditionalFormatting>
  <conditionalFormatting sqref="D285">
    <cfRule type="expression" dxfId="83" priority="23">
      <formula>$AC285="Breakdown"</formula>
    </cfRule>
  </conditionalFormatting>
  <conditionalFormatting sqref="D286">
    <cfRule type="expression" dxfId="82" priority="24">
      <formula>$AC286="Breakdown"</formula>
    </cfRule>
  </conditionalFormatting>
  <conditionalFormatting sqref="D287:D288 D333 D372 D402 D430">
    <cfRule type="expression" dxfId="81" priority="25">
      <formula>$AC287="Breakdown"</formula>
    </cfRule>
  </conditionalFormatting>
  <conditionalFormatting sqref="D287">
    <cfRule type="expression" dxfId="80" priority="26">
      <formula>$AC287="Breakdown"</formula>
    </cfRule>
  </conditionalFormatting>
  <conditionalFormatting sqref="D288 D333 D372 D402 D430">
    <cfRule type="expression" dxfId="79" priority="27">
      <formula>$AC288="Breakdown"</formula>
    </cfRule>
  </conditionalFormatting>
  <conditionalFormatting sqref="D314">
    <cfRule type="expression" dxfId="78" priority="28">
      <formula>$AC314="Breakdown"</formula>
    </cfRule>
  </conditionalFormatting>
  <conditionalFormatting sqref="D315:D316">
    <cfRule type="expression" dxfId="77" priority="29">
      <formula>$AC315="Breakdown"</formula>
    </cfRule>
  </conditionalFormatting>
  <conditionalFormatting sqref="D315">
    <cfRule type="expression" dxfId="76" priority="30">
      <formula>$AC315="Breakdown"</formula>
    </cfRule>
  </conditionalFormatting>
  <conditionalFormatting sqref="D316">
    <cfRule type="expression" dxfId="75" priority="31">
      <formula>$AC316="Breakdown"</formula>
    </cfRule>
  </conditionalFormatting>
  <conditionalFormatting sqref="D317">
    <cfRule type="expression" dxfId="74" priority="32">
      <formula>$AC317="Breakdown"</formula>
    </cfRule>
  </conditionalFormatting>
  <conditionalFormatting sqref="D323:D324">
    <cfRule type="expression" dxfId="73" priority="33">
      <formula>$AC323="Breakdown"</formula>
    </cfRule>
  </conditionalFormatting>
  <conditionalFormatting sqref="D323">
    <cfRule type="expression" dxfId="72" priority="34">
      <formula>$AC323="Breakdown"</formula>
    </cfRule>
  </conditionalFormatting>
  <conditionalFormatting sqref="D324">
    <cfRule type="expression" dxfId="71" priority="35">
      <formula>$AC324="Breakdown"</formula>
    </cfRule>
  </conditionalFormatting>
  <conditionalFormatting sqref="D325">
    <cfRule type="expression" dxfId="70" priority="36">
      <formula>$AC325="Breakdown"</formula>
    </cfRule>
  </conditionalFormatting>
  <conditionalFormatting sqref="D353">
    <cfRule type="expression" dxfId="69" priority="37">
      <formula>$AC353="Breakdown"</formula>
    </cfRule>
  </conditionalFormatting>
  <conditionalFormatting sqref="D353">
    <cfRule type="expression" dxfId="68" priority="38">
      <formula>$AC353="Breakdown"</formula>
    </cfRule>
  </conditionalFormatting>
  <conditionalFormatting sqref="D354:D356">
    <cfRule type="expression" dxfId="67" priority="39">
      <formula>$AC354="Breakdown"</formula>
    </cfRule>
  </conditionalFormatting>
  <conditionalFormatting sqref="D372 D402 D430">
    <cfRule type="expression" dxfId="66" priority="40">
      <formula>$AC372="Breakdown"</formula>
    </cfRule>
  </conditionalFormatting>
  <conditionalFormatting sqref="D372 D402 D430">
    <cfRule type="expression" dxfId="65" priority="41">
      <formula>$AC372="Breakdown"</formula>
    </cfRule>
  </conditionalFormatting>
  <conditionalFormatting sqref="D373:D374 D403:D404 D431:D432 D473:D474 D511:D512 D548:D549 D576:D577 D616:D617 D653:D654">
    <cfRule type="expression" dxfId="64" priority="42">
      <formula>$AC373="Breakdown"</formula>
    </cfRule>
  </conditionalFormatting>
  <conditionalFormatting sqref="D391">
    <cfRule type="expression" dxfId="63" priority="43">
      <formula>$AC391="Breakdown"</formula>
    </cfRule>
  </conditionalFormatting>
  <conditionalFormatting sqref="D391">
    <cfRule type="expression" dxfId="62" priority="44">
      <formula>$AC391="Breakdown"</formula>
    </cfRule>
  </conditionalFormatting>
  <conditionalFormatting sqref="D392">
    <cfRule type="expression" dxfId="61" priority="45">
      <formula>$AC392="Breakdown"</formula>
    </cfRule>
  </conditionalFormatting>
  <conditionalFormatting sqref="B227 AC227">
    <cfRule type="containsText" dxfId="60" priority="46" operator="containsText" text="OPEN">
      <formula>NOT(ISERROR(SEARCH(("OPEN"),(B227))))</formula>
    </cfRule>
  </conditionalFormatting>
  <conditionalFormatting sqref="AC227">
    <cfRule type="containsText" dxfId="59" priority="47" operator="containsText" text="Close">
      <formula>NOT(ISERROR(SEARCH(("Close"),(AC227))))</formula>
    </cfRule>
  </conditionalFormatting>
  <conditionalFormatting sqref="AC227">
    <cfRule type="containsText" dxfId="58" priority="48" operator="containsText" text="Open">
      <formula>NOT(ISERROR(SEARCH(("Open"),(AC227))))</formula>
    </cfRule>
  </conditionalFormatting>
  <conditionalFormatting sqref="AC227">
    <cfRule type="containsText" dxfId="57" priority="49" operator="containsText" text="CLOSE">
      <formula>NOT(ISERROR(SEARCH(("CLOSE"),(AC227))))</formula>
    </cfRule>
  </conditionalFormatting>
  <conditionalFormatting sqref="AC227">
    <cfRule type="containsText" dxfId="56" priority="50" operator="containsText" text="CLOSE">
      <formula>NOT(ISERROR(SEARCH(("CLOSE"),(AC227))))</formula>
    </cfRule>
  </conditionalFormatting>
  <conditionalFormatting sqref="AC227">
    <cfRule type="cellIs" dxfId="55" priority="51" operator="equal">
      <formula>"OPEN"</formula>
    </cfRule>
  </conditionalFormatting>
  <conditionalFormatting sqref="AC227">
    <cfRule type="cellIs" dxfId="54" priority="52" operator="equal">
      <formula>"CLOSE"</formula>
    </cfRule>
  </conditionalFormatting>
  <conditionalFormatting sqref="D227">
    <cfRule type="expression" dxfId="53" priority="53">
      <formula>$AC227="Breakdown"</formula>
    </cfRule>
  </conditionalFormatting>
  <conditionalFormatting sqref="B246 AC246">
    <cfRule type="containsText" dxfId="52" priority="54" operator="containsText" text="OPEN">
      <formula>NOT(ISERROR(SEARCH(("OPEN"),(B246))))</formula>
    </cfRule>
  </conditionalFormatting>
  <conditionalFormatting sqref="AC246">
    <cfRule type="containsText" dxfId="51" priority="55" operator="containsText" text="Close">
      <formula>NOT(ISERROR(SEARCH(("Close"),(AC246))))</formula>
    </cfRule>
  </conditionalFormatting>
  <conditionalFormatting sqref="AC246">
    <cfRule type="containsText" dxfId="50" priority="56" operator="containsText" text="Open">
      <formula>NOT(ISERROR(SEARCH(("Open"),(AC246))))</formula>
    </cfRule>
  </conditionalFormatting>
  <conditionalFormatting sqref="AC246">
    <cfRule type="containsText" dxfId="49" priority="57" operator="containsText" text="CLOSE">
      <formula>NOT(ISERROR(SEARCH(("CLOSE"),(AC246))))</formula>
    </cfRule>
  </conditionalFormatting>
  <conditionalFormatting sqref="AC246">
    <cfRule type="containsText" dxfId="48" priority="58" operator="containsText" text="CLOSE">
      <formula>NOT(ISERROR(SEARCH(("CLOSE"),(AC246))))</formula>
    </cfRule>
  </conditionalFormatting>
  <conditionalFormatting sqref="AC246">
    <cfRule type="cellIs" dxfId="47" priority="59" operator="equal">
      <formula>"OPEN"</formula>
    </cfRule>
  </conditionalFormatting>
  <conditionalFormatting sqref="AC246">
    <cfRule type="cellIs" dxfId="46" priority="60" operator="equal">
      <formula>"CLOSE"</formula>
    </cfRule>
  </conditionalFormatting>
  <conditionalFormatting sqref="D246">
    <cfRule type="expression" dxfId="45" priority="61">
      <formula>$AC246="Breakdown"</formula>
    </cfRule>
  </conditionalFormatting>
  <conditionalFormatting sqref="B271 AC271">
    <cfRule type="containsText" dxfId="44" priority="62" operator="containsText" text="OPEN">
      <formula>NOT(ISERROR(SEARCH(("OPEN"),(B271))))</formula>
    </cfRule>
  </conditionalFormatting>
  <conditionalFormatting sqref="AC271">
    <cfRule type="containsText" dxfId="43" priority="63" operator="containsText" text="Close">
      <formula>NOT(ISERROR(SEARCH(("Close"),(AC271))))</formula>
    </cfRule>
  </conditionalFormatting>
  <conditionalFormatting sqref="AC271">
    <cfRule type="containsText" dxfId="42" priority="64" operator="containsText" text="Open">
      <formula>NOT(ISERROR(SEARCH(("Open"),(AC271))))</formula>
    </cfRule>
  </conditionalFormatting>
  <conditionalFormatting sqref="AC271">
    <cfRule type="containsText" dxfId="41" priority="65" operator="containsText" text="CLOSE">
      <formula>NOT(ISERROR(SEARCH(("CLOSE"),(AC271))))</formula>
    </cfRule>
  </conditionalFormatting>
  <conditionalFormatting sqref="AC271">
    <cfRule type="containsText" dxfId="40" priority="66" operator="containsText" text="CLOSE">
      <formula>NOT(ISERROR(SEARCH(("CLOSE"),(AC271))))</formula>
    </cfRule>
  </conditionalFormatting>
  <conditionalFormatting sqref="AC271">
    <cfRule type="cellIs" dxfId="39" priority="67" operator="equal">
      <formula>"OPEN"</formula>
    </cfRule>
  </conditionalFormatting>
  <conditionalFormatting sqref="AC271">
    <cfRule type="cellIs" dxfId="38" priority="68" operator="equal">
      <formula>"CLOSE"</formula>
    </cfRule>
  </conditionalFormatting>
  <conditionalFormatting sqref="D271">
    <cfRule type="expression" dxfId="37" priority="69">
      <formula>$AC271="Breakdown"</formula>
    </cfRule>
  </conditionalFormatting>
  <conditionalFormatting sqref="D408">
    <cfRule type="expression" dxfId="36" priority="70">
      <formula>$AC408="Breakdown"</formula>
    </cfRule>
  </conditionalFormatting>
  <conditionalFormatting sqref="D408">
    <cfRule type="expression" dxfId="35" priority="71">
      <formula>$AC408="Breakdown"</formula>
    </cfRule>
  </conditionalFormatting>
  <conditionalFormatting sqref="D409:D411">
    <cfRule type="expression" dxfId="34" priority="72">
      <formula>$AC409="Breakdown"</formula>
    </cfRule>
  </conditionalFormatting>
  <conditionalFormatting sqref="D426">
    <cfRule type="expression" dxfId="33" priority="73">
      <formula>$AC426="Breakdown"</formula>
    </cfRule>
  </conditionalFormatting>
  <conditionalFormatting sqref="D426">
    <cfRule type="expression" dxfId="32" priority="74">
      <formula>$AC426="Breakdown"</formula>
    </cfRule>
  </conditionalFormatting>
  <conditionalFormatting sqref="D427:D429">
    <cfRule type="expression" dxfId="31" priority="75">
      <formula>$AC427="Breakdown"</formula>
    </cfRule>
  </conditionalFormatting>
  <conditionalFormatting sqref="D455">
    <cfRule type="expression" dxfId="30" priority="76">
      <formula>$AC455="Breakdown"</formula>
    </cfRule>
  </conditionalFormatting>
  <conditionalFormatting sqref="D456">
    <cfRule type="expression" dxfId="29" priority="77">
      <formula>$AC456="Breakdown"</formula>
    </cfRule>
  </conditionalFormatting>
  <conditionalFormatting sqref="D456">
    <cfRule type="expression" dxfId="28" priority="78">
      <formula>$AC456="Breakdown"</formula>
    </cfRule>
  </conditionalFormatting>
  <conditionalFormatting sqref="D457:D459">
    <cfRule type="expression" dxfId="27" priority="79">
      <formula>$AC457="Breakdown"</formula>
    </cfRule>
  </conditionalFormatting>
  <conditionalFormatting sqref="B30 AC30">
    <cfRule type="containsText" dxfId="26" priority="80" operator="containsText" text="OPEN">
      <formula>NOT(ISERROR(SEARCH(("OPEN"),(B30))))</formula>
    </cfRule>
  </conditionalFormatting>
  <conditionalFormatting sqref="AC30">
    <cfRule type="containsText" dxfId="25" priority="81" operator="containsText" text="Close">
      <formula>NOT(ISERROR(SEARCH(("Close"),(AC30))))</formula>
    </cfRule>
  </conditionalFormatting>
  <conditionalFormatting sqref="AC30">
    <cfRule type="containsText" dxfId="24" priority="82" operator="containsText" text="Open">
      <formula>NOT(ISERROR(SEARCH(("Open"),(AC30))))</formula>
    </cfRule>
  </conditionalFormatting>
  <conditionalFormatting sqref="AC30">
    <cfRule type="containsText" dxfId="23" priority="83" operator="containsText" text="CLOSE">
      <formula>NOT(ISERROR(SEARCH(("CLOSE"),(AC30))))</formula>
    </cfRule>
  </conditionalFormatting>
  <conditionalFormatting sqref="AC30">
    <cfRule type="containsText" dxfId="22" priority="84" operator="containsText" text="CLOSE">
      <formula>NOT(ISERROR(SEARCH(("CLOSE"),(AC30))))</formula>
    </cfRule>
  </conditionalFormatting>
  <conditionalFormatting sqref="AC30">
    <cfRule type="cellIs" dxfId="21" priority="85" operator="equal">
      <formula>"OPEN"</formula>
    </cfRule>
  </conditionalFormatting>
  <conditionalFormatting sqref="AC30">
    <cfRule type="cellIs" dxfId="20" priority="86" operator="equal">
      <formula>"CLOSE"</formula>
    </cfRule>
  </conditionalFormatting>
  <conditionalFormatting sqref="D30">
    <cfRule type="expression" dxfId="19" priority="87">
      <formula>$AC30="Breakdown"</formula>
    </cfRule>
  </conditionalFormatting>
  <conditionalFormatting sqref="D75">
    <cfRule type="expression" dxfId="18" priority="88">
      <formula>$AC75="Breakdown"</formula>
    </cfRule>
  </conditionalFormatting>
  <conditionalFormatting sqref="D210:D213">
    <cfRule type="expression" dxfId="17" priority="89">
      <formula>$AC210="Breakdown"</formula>
    </cfRule>
  </conditionalFormatting>
  <pageMargins left="0.7" right="0.7" top="0.75" bottom="0.75" header="0" footer="0"/>
  <pageSetup paperSize="9" fitToHeight="0" orientation="portrait"/>
  <drawing r:id="rId1"/>
  <legacyDrawing r:id="rId2"/>
  <extLst>
    <ext xmlns:x14="http://schemas.microsoft.com/office/spreadsheetml/2009/9/main" uri="{CCE6A557-97BC-4b89-ADB6-D9C93CAAB3DF}">
      <x14:dataValidations xmlns:xm="http://schemas.microsoft.com/office/excel/2006/main" count="1">
        <x14:dataValidation type="list" allowBlank="1" showDropDown="1" showErrorMessage="1" xr:uid="{00000000-0002-0000-0400-000000000000}">
          <x14:formula1>
            <xm:f>Sort!$E$3:$E$38</xm:f>
          </x14:formula1>
          <xm:sqref>S12:S56 S61:S75 S80:S99 S101:S184 S191:S2903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AX1000"/>
  <sheetViews>
    <sheetView workbookViewId="0">
      <pane xSplit="5" ySplit="4" topLeftCell="F44" activePane="bottomRight" state="frozen"/>
      <selection pane="topRight" activeCell="F1" sqref="F1"/>
      <selection pane="bottomLeft" activeCell="A5" sqref="A5"/>
      <selection pane="bottomRight" activeCell="E55" sqref="E55"/>
    </sheetView>
  </sheetViews>
  <sheetFormatPr defaultColWidth="14.453125" defaultRowHeight="15" customHeight="1"/>
  <cols>
    <col min="1" max="1" width="2.26953125" customWidth="1"/>
    <col min="2" max="2" width="3.7265625" customWidth="1"/>
    <col min="3" max="3" width="13" customWidth="1"/>
    <col min="4" max="4" width="14.54296875" customWidth="1"/>
    <col min="5" max="5" width="9.81640625" customWidth="1"/>
    <col min="6" max="6" width="6.453125" customWidth="1"/>
    <col min="7" max="8" width="6.81640625" customWidth="1"/>
    <col min="9" max="11" width="6.453125" customWidth="1"/>
    <col min="12" max="12" width="6.81640625" customWidth="1"/>
    <col min="13" max="14" width="6.453125" customWidth="1"/>
    <col min="15" max="15" width="6.81640625" customWidth="1"/>
    <col min="16" max="16" width="7.81640625" customWidth="1"/>
    <col min="17" max="17" width="9.81640625" customWidth="1"/>
    <col min="18" max="18" width="7.81640625" customWidth="1"/>
    <col min="19" max="19" width="8.453125" customWidth="1"/>
    <col min="20" max="21" width="5.81640625" customWidth="1"/>
    <col min="22" max="22" width="5.453125" customWidth="1"/>
    <col min="23" max="23" width="6.81640625" customWidth="1"/>
    <col min="24" max="24" width="4.26953125" customWidth="1"/>
    <col min="25" max="25" width="6.81640625" customWidth="1"/>
    <col min="26" max="27" width="5.54296875" customWidth="1"/>
    <col min="28" max="28" width="2.453125" customWidth="1"/>
    <col min="29" max="30" width="6.453125" customWidth="1"/>
    <col min="31" max="31" width="6.81640625" customWidth="1"/>
    <col min="32" max="34" width="6.453125" customWidth="1"/>
    <col min="35" max="35" width="6.81640625" customWidth="1"/>
    <col min="36" max="37" width="6.453125" customWidth="1"/>
    <col min="38" max="38" width="6.81640625" customWidth="1"/>
    <col min="39" max="39" width="6.26953125" customWidth="1"/>
    <col min="40" max="40" width="7.26953125" customWidth="1"/>
    <col min="41" max="41" width="5" customWidth="1"/>
    <col min="42" max="42" width="8.453125" customWidth="1"/>
    <col min="43" max="44" width="5.81640625" customWidth="1"/>
    <col min="45" max="45" width="5.453125" customWidth="1"/>
    <col min="46" max="46" width="6.81640625" customWidth="1"/>
    <col min="47" max="47" width="4.26953125" customWidth="1"/>
    <col min="48" max="48" width="6.81640625" customWidth="1"/>
    <col min="49" max="50" width="5.54296875" customWidth="1"/>
  </cols>
  <sheetData>
    <row r="1" spans="1:50" ht="14.25" customHeight="1">
      <c r="F1" s="137"/>
      <c r="G1" s="137"/>
      <c r="H1" s="137"/>
      <c r="I1" s="137"/>
      <c r="J1" s="137"/>
      <c r="K1" s="137"/>
      <c r="L1" s="137"/>
      <c r="M1" s="137"/>
      <c r="N1" s="137"/>
      <c r="O1" s="137"/>
      <c r="Q1" s="137"/>
      <c r="Z1" s="137"/>
      <c r="AA1" s="137"/>
      <c r="AC1" s="137"/>
      <c r="AD1" s="137"/>
      <c r="AE1" s="137"/>
      <c r="AF1" s="137"/>
      <c r="AG1" s="137"/>
      <c r="AH1" s="137"/>
      <c r="AI1" s="137"/>
      <c r="AJ1" s="137"/>
      <c r="AK1" s="137"/>
      <c r="AL1" s="137"/>
      <c r="AM1" s="68"/>
      <c r="AN1" s="137"/>
      <c r="AO1" s="68"/>
      <c r="AP1" s="68"/>
      <c r="AQ1" s="137"/>
      <c r="AR1" s="137"/>
      <c r="AS1" s="137"/>
      <c r="AT1" s="137"/>
      <c r="AU1" s="137"/>
      <c r="AV1" s="137"/>
      <c r="AW1" s="137"/>
      <c r="AX1" s="137"/>
    </row>
    <row r="2" spans="1:50" ht="14.25" customHeight="1">
      <c r="F2" s="561" t="s">
        <v>261</v>
      </c>
      <c r="G2" s="519"/>
      <c r="H2" s="519"/>
      <c r="I2" s="519"/>
      <c r="J2" s="519"/>
      <c r="K2" s="519"/>
      <c r="L2" s="519"/>
      <c r="M2" s="519"/>
      <c r="N2" s="519"/>
      <c r="O2" s="519"/>
      <c r="P2" s="519"/>
      <c r="Q2" s="519"/>
      <c r="R2" s="519"/>
      <c r="S2" s="519"/>
      <c r="T2" s="519"/>
      <c r="U2" s="519"/>
      <c r="V2" s="519"/>
      <c r="W2" s="519"/>
      <c r="X2" s="519"/>
      <c r="Y2" s="519"/>
      <c r="Z2" s="519"/>
      <c r="AA2" s="519"/>
      <c r="AC2" s="562" t="s">
        <v>258</v>
      </c>
      <c r="AD2" s="519"/>
      <c r="AE2" s="519"/>
      <c r="AF2" s="519"/>
      <c r="AG2" s="519"/>
      <c r="AH2" s="519"/>
      <c r="AI2" s="519"/>
      <c r="AJ2" s="519"/>
      <c r="AK2" s="519"/>
      <c r="AL2" s="519"/>
      <c r="AM2" s="519"/>
      <c r="AN2" s="519"/>
      <c r="AO2" s="519"/>
      <c r="AP2" s="519"/>
      <c r="AQ2" s="519"/>
      <c r="AR2" s="519"/>
      <c r="AS2" s="519"/>
      <c r="AT2" s="519"/>
      <c r="AU2" s="519"/>
      <c r="AV2" s="519"/>
      <c r="AW2" s="519"/>
      <c r="AX2" s="519"/>
    </row>
    <row r="3" spans="1:50" ht="27.75" customHeight="1">
      <c r="A3" s="264"/>
      <c r="B3" s="556" t="s">
        <v>1580</v>
      </c>
      <c r="C3" s="556" t="s">
        <v>1581</v>
      </c>
      <c r="D3" s="556" t="s">
        <v>1582</v>
      </c>
      <c r="E3" s="557" t="s">
        <v>1583</v>
      </c>
      <c r="F3" s="558" t="s">
        <v>1584</v>
      </c>
      <c r="G3" s="522"/>
      <c r="H3" s="522"/>
      <c r="I3" s="522"/>
      <c r="J3" s="522"/>
      <c r="K3" s="522"/>
      <c r="L3" s="522"/>
      <c r="M3" s="522"/>
      <c r="N3" s="525"/>
      <c r="O3" s="556" t="s">
        <v>1585</v>
      </c>
      <c r="P3" s="556" t="s">
        <v>1586</v>
      </c>
      <c r="Q3" s="557" t="s">
        <v>1587</v>
      </c>
      <c r="R3" s="557" t="s">
        <v>1588</v>
      </c>
      <c r="S3" s="556" t="s">
        <v>1589</v>
      </c>
      <c r="T3" s="556" t="s">
        <v>127</v>
      </c>
      <c r="U3" s="556" t="s">
        <v>126</v>
      </c>
      <c r="V3" s="563" t="s">
        <v>1590</v>
      </c>
      <c r="W3" s="525"/>
      <c r="X3" s="560" t="s">
        <v>1591</v>
      </c>
      <c r="Y3" s="525"/>
      <c r="Z3" s="556" t="s">
        <v>142</v>
      </c>
      <c r="AA3" s="556" t="s">
        <v>144</v>
      </c>
      <c r="AB3" s="264"/>
      <c r="AC3" s="560" t="s">
        <v>1592</v>
      </c>
      <c r="AD3" s="522"/>
      <c r="AE3" s="522"/>
      <c r="AF3" s="522"/>
      <c r="AG3" s="522"/>
      <c r="AH3" s="522"/>
      <c r="AI3" s="522"/>
      <c r="AJ3" s="522"/>
      <c r="AK3" s="525"/>
      <c r="AL3" s="556" t="s">
        <v>1585</v>
      </c>
      <c r="AM3" s="556" t="s">
        <v>1586</v>
      </c>
      <c r="AN3" s="557" t="s">
        <v>1587</v>
      </c>
      <c r="AO3" s="557" t="s">
        <v>1588</v>
      </c>
      <c r="AP3" s="556" t="s">
        <v>1589</v>
      </c>
      <c r="AQ3" s="564" t="s">
        <v>127</v>
      </c>
      <c r="AR3" s="556" t="s">
        <v>126</v>
      </c>
      <c r="AS3" s="559" t="s">
        <v>1590</v>
      </c>
      <c r="AT3" s="525"/>
      <c r="AU3" s="560" t="s">
        <v>1591</v>
      </c>
      <c r="AV3" s="525"/>
      <c r="AW3" s="556" t="s">
        <v>142</v>
      </c>
      <c r="AX3" s="556" t="s">
        <v>144</v>
      </c>
    </row>
    <row r="4" spans="1:50" ht="14.25" customHeight="1">
      <c r="A4" s="264"/>
      <c r="B4" s="540"/>
      <c r="C4" s="540"/>
      <c r="D4" s="540"/>
      <c r="E4" s="540"/>
      <c r="F4" s="265" t="s">
        <v>134</v>
      </c>
      <c r="G4" s="265" t="s">
        <v>137</v>
      </c>
      <c r="H4" s="265" t="s">
        <v>133</v>
      </c>
      <c r="I4" s="265" t="s">
        <v>136</v>
      </c>
      <c r="J4" s="265" t="s">
        <v>135</v>
      </c>
      <c r="K4" s="265" t="s">
        <v>138</v>
      </c>
      <c r="L4" s="265" t="s">
        <v>139</v>
      </c>
      <c r="M4" s="265" t="s">
        <v>140</v>
      </c>
      <c r="N4" s="265" t="s">
        <v>141</v>
      </c>
      <c r="O4" s="540"/>
      <c r="P4" s="540"/>
      <c r="Q4" s="540"/>
      <c r="R4" s="540"/>
      <c r="S4" s="540"/>
      <c r="T4" s="540"/>
      <c r="U4" s="540"/>
      <c r="V4" s="266" t="s">
        <v>1593</v>
      </c>
      <c r="W4" s="266" t="s">
        <v>1594</v>
      </c>
      <c r="X4" s="266" t="s">
        <v>1593</v>
      </c>
      <c r="Y4" s="266" t="s">
        <v>1594</v>
      </c>
      <c r="Z4" s="540"/>
      <c r="AA4" s="540"/>
      <c r="AB4" s="264"/>
      <c r="AC4" s="266" t="s">
        <v>134</v>
      </c>
      <c r="AD4" s="266" t="s">
        <v>137</v>
      </c>
      <c r="AE4" s="266" t="s">
        <v>133</v>
      </c>
      <c r="AF4" s="266" t="s">
        <v>136</v>
      </c>
      <c r="AG4" s="266" t="s">
        <v>135</v>
      </c>
      <c r="AH4" s="266" t="s">
        <v>138</v>
      </c>
      <c r="AI4" s="266" t="s">
        <v>139</v>
      </c>
      <c r="AJ4" s="266" t="s">
        <v>140</v>
      </c>
      <c r="AK4" s="266" t="s">
        <v>141</v>
      </c>
      <c r="AL4" s="540"/>
      <c r="AM4" s="540"/>
      <c r="AN4" s="540"/>
      <c r="AO4" s="540"/>
      <c r="AP4" s="540"/>
      <c r="AQ4" s="540"/>
      <c r="AR4" s="540"/>
      <c r="AS4" s="266" t="s">
        <v>1593</v>
      </c>
      <c r="AT4" s="266" t="s">
        <v>1594</v>
      </c>
      <c r="AU4" s="266" t="s">
        <v>1593</v>
      </c>
      <c r="AV4" s="266" t="s">
        <v>1594</v>
      </c>
      <c r="AW4" s="540"/>
      <c r="AX4" s="540"/>
    </row>
    <row r="5" spans="1:50" ht="14.25" customHeight="1">
      <c r="A5" s="267"/>
      <c r="B5" s="268" t="s">
        <v>1595</v>
      </c>
      <c r="C5" s="269"/>
      <c r="D5" s="268"/>
      <c r="E5" s="268"/>
      <c r="F5" s="270" t="s">
        <v>134</v>
      </c>
      <c r="G5" s="270" t="s">
        <v>137</v>
      </c>
      <c r="H5" s="270" t="s">
        <v>133</v>
      </c>
      <c r="I5" s="270" t="s">
        <v>136</v>
      </c>
      <c r="J5" s="270" t="s">
        <v>135</v>
      </c>
      <c r="K5" s="270" t="s">
        <v>138</v>
      </c>
      <c r="L5" s="270" t="s">
        <v>139</v>
      </c>
      <c r="M5" s="270" t="s">
        <v>140</v>
      </c>
      <c r="N5" s="270" t="s">
        <v>141</v>
      </c>
      <c r="O5" s="271"/>
      <c r="P5" s="272"/>
      <c r="Q5" s="271"/>
      <c r="R5" s="272"/>
      <c r="S5" s="272"/>
      <c r="T5" s="272"/>
      <c r="U5" s="272"/>
      <c r="V5" s="273" t="s">
        <v>149</v>
      </c>
      <c r="W5" s="274" t="s">
        <v>150</v>
      </c>
      <c r="X5" s="273" t="s">
        <v>149</v>
      </c>
      <c r="Y5" s="274" t="s">
        <v>150</v>
      </c>
      <c r="Z5" s="271"/>
      <c r="AA5" s="271"/>
      <c r="AB5" s="267"/>
      <c r="AC5" s="271"/>
      <c r="AD5" s="271"/>
      <c r="AE5" s="271"/>
      <c r="AF5" s="271"/>
      <c r="AG5" s="271"/>
      <c r="AH5" s="271"/>
      <c r="AI5" s="271"/>
      <c r="AJ5" s="271"/>
      <c r="AK5" s="271"/>
      <c r="AL5" s="271"/>
      <c r="AM5" s="272"/>
      <c r="AN5" s="271"/>
      <c r="AO5" s="272"/>
      <c r="AP5" s="272"/>
      <c r="AQ5" s="271"/>
      <c r="AR5" s="271"/>
      <c r="AS5" s="270" t="s">
        <v>149</v>
      </c>
      <c r="AT5" s="270" t="s">
        <v>150</v>
      </c>
      <c r="AU5" s="270" t="s">
        <v>149</v>
      </c>
      <c r="AV5" s="270" t="s">
        <v>150</v>
      </c>
      <c r="AW5" s="271"/>
      <c r="AX5" s="271"/>
    </row>
    <row r="6" spans="1:50" ht="14.25" customHeight="1">
      <c r="B6" s="275">
        <v>1</v>
      </c>
      <c r="C6" s="205" t="s">
        <v>5</v>
      </c>
      <c r="D6" s="205" t="str">
        <f>VLOOKUP(C6,Sort!B:C,2,FALSE)</f>
        <v>Prima LX 2528</v>
      </c>
      <c r="E6" s="276" t="s">
        <v>1596</v>
      </c>
      <c r="F6" s="277">
        <f>SUMIFS('Data Down'!$N$1:$N$27030,'Data Down'!$AD$1:$AD$27030,$F$2,'Data Down'!$R$1:$R$27030,$F$4,'Data Down'!$D$1:$D$27030,C6)</f>
        <v>0</v>
      </c>
      <c r="G6" s="277">
        <f ca="1">SUMIFS('Data Down'!$N$1:$N$27030,'Data Down'!$AD$1:$AD$27030,$F$2,'Data Down'!$R$1:$R$27030,$G$4,'Data Down'!$D$1:$D$27030,C6)</f>
        <v>0</v>
      </c>
      <c r="H6" s="277">
        <f>SUMIFS('Data Down'!$N$1:$N$27030,'Data Down'!$AD$1:$AD$27030,$F$2,'Data Down'!$R$1:$R$27030,$H$4,'Data Down'!$D$1:$D$27030,C6)</f>
        <v>0</v>
      </c>
      <c r="I6" s="277">
        <f>SUMIFS('Data Down'!$N$1:$N$27030,'Data Down'!$AD$1:$AD$27030,$F$2,'Data Down'!$R$1:$R$27030,$I$4,'Data Down'!$D$1:$D$27030,C6)</f>
        <v>0</v>
      </c>
      <c r="J6" s="277">
        <f>SUMIFS('Data Down'!$N$1:$N$27030,'Data Down'!$AD$1:$AD$27030,$F$2,'Data Down'!$R$1:$R$27030,$J$4,'Data Down'!$D$1:$D$27030,C6)</f>
        <v>0</v>
      </c>
      <c r="K6" s="277">
        <f ca="1">SUMIFS('Data Down'!$N$1:$N$27030,'Data Down'!$AD$1:$AD$27030,$F$2,'Data Down'!$R$1:$R$27030,$K$4,'Data Down'!$D$1:$D$27030,C6)</f>
        <v>0</v>
      </c>
      <c r="L6" s="277">
        <f>SUMIFS('Data Down'!$N$1:$N$27030,'Data Down'!$AD$1:$AD$27030,$F$2,'Data Down'!$R$1:$R$27030,$L$4,'Data Down'!$D$1:$D$27030,C6)</f>
        <v>0</v>
      </c>
      <c r="M6" s="277">
        <f>SUMIFS('Data Down'!$N$1:$N$27030,'Data Down'!$AD$1:$AD$27030,$F$2,'Data Down'!$R$1:$R$27030,$M$4,'Data Down'!$D$1:$D$27030,C6)</f>
        <v>0</v>
      </c>
      <c r="N6" s="277">
        <f>SUMIFS('Data Down'!$N$1:$N$27030,'Data Down'!$AD$1:$AD$27030,$F$2,'Data Down'!$R$1:$R$27030,$N$4,'Data Down'!$D$1:$D$27030,C6)</f>
        <v>0</v>
      </c>
      <c r="O6" s="277">
        <f t="shared" ref="O6:O12" ca="1" si="0">SUM(F6:N6)</f>
        <v>0</v>
      </c>
      <c r="P6" s="275">
        <f ca="1">VLOOKUP($C6,HM_Unit!$A:$CQ,86,0)</f>
        <v>0</v>
      </c>
      <c r="Q6" s="278">
        <f t="shared" ref="Q6:Q12" ca="1" si="1">R6-P6-O6</f>
        <v>168</v>
      </c>
      <c r="R6" s="275">
        <f t="shared" ref="R6:R12" si="2">24*7</f>
        <v>168</v>
      </c>
      <c r="S6" s="279">
        <f ca="1">SUMIFS('Data Down'!$U$1:$U$27030,'Data Down'!$AD$1:$AD$27030,$F$2,'Data Down'!$D$1:$D$27030,C6)</f>
        <v>0</v>
      </c>
      <c r="T6" s="205" t="str">
        <f t="shared" ref="T6:T12" ca="1" si="3">IFERROR(O6/S6,"-")</f>
        <v>-</v>
      </c>
      <c r="U6" s="279">
        <f t="shared" ref="U6:U12" ca="1" si="4">IFERROR(IF(Y6=0,P6,P6/S6),"-")</f>
        <v>0</v>
      </c>
      <c r="V6" s="280">
        <f ca="1">SUMIFS('Data Down'!$N$1:$N$27030,'Data Down'!$AD$1:$AD$27030,$F$2,'Data Down'!$Q$1:$Q$27030,$V$5,'Data Down'!$D$1:$D$27030,C6)</f>
        <v>0</v>
      </c>
      <c r="W6" s="280">
        <f ca="1">SUMIFS('Data Down'!$N$1:$N$27030,'Data Down'!$AD$1:$AD$27030,$F$2,'Data Down'!$Q$1:$Q$27030,$W$5,'Data Down'!$D$1:$D$27030,C6)</f>
        <v>0</v>
      </c>
      <c r="X6" s="279">
        <f ca="1">SUMIFS('Data Down'!$U$1:$U$27030,'Data Down'!$AD$1:$AD$27030,$F$2,'Data Down'!$Q$1:$Q$27030,$X$5,'Data Down'!$D$1:$D$27030,C6)</f>
        <v>0</v>
      </c>
      <c r="Y6" s="279">
        <f ca="1">SUMIFS('Data Down'!$U$1:$U$27030,'Data Down'!$AD$1:$AD$27030,$F$2,'Data Down'!$Q$1:$Q$27030,$Y$5,'Data Down'!$D$1:$D$27030,C6)</f>
        <v>0</v>
      </c>
      <c r="Z6" s="281">
        <f t="shared" ref="Z6:Z12" ca="1" si="5">(R6-O6)/R6</f>
        <v>1</v>
      </c>
      <c r="AA6" s="281">
        <f t="shared" ref="AA6:AA12" ca="1" si="6">IF(Q6=R6,"0"%,P6/(P6+O6))</f>
        <v>0</v>
      </c>
      <c r="AC6" s="277">
        <f>SUMIFS('Data Down'!$N$1:$N$27030,'Data Down'!$AD$1:$AD$27030,$AC$2,'Data Down'!$R$1:$R$27030,$AC$4,'Data Down'!$D$1:$D$27030,C6)</f>
        <v>0</v>
      </c>
      <c r="AD6" s="277">
        <f ca="1">SUMIFS('Data Down'!$N$1:$N$27030,'Data Down'!$AD$1:$AD$27030,$AC$2,'Data Down'!$R$1:$R$27030,$AD$4,'Data Down'!$D$1:$D$27030,C6)</f>
        <v>0</v>
      </c>
      <c r="AE6" s="277">
        <f>SUMIFS('Data Down'!$N$1:$N$27030,'Data Down'!$AD$1:$AD$27030,$AC$2,'Data Down'!$R$1:$R$27030,$AE$4,'Data Down'!$D$1:$D$27030,C6)</f>
        <v>0</v>
      </c>
      <c r="AF6" s="277">
        <f>SUMIFS('Data Down'!$N$1:$N$27030,'Data Down'!$AD$1:$AD$27030,$AC$2,'Data Down'!$R$1:$R$27030,$AF$4,'Data Down'!$D$1:$D$27030,C6)</f>
        <v>0</v>
      </c>
      <c r="AG6" s="277">
        <f>SUMIFS('Data Down'!$N$1:$N$27030,'Data Down'!$AD$1:$AD$27030,$AC$2,'Data Down'!$R$1:$R$27030,$AG$4,'Data Down'!$D$1:$D$27030,C6)</f>
        <v>0</v>
      </c>
      <c r="AH6" s="277">
        <f ca="1">SUMIFS('Data Down'!$N$1:$N$27030,'Data Down'!$AD$1:$AD$27030,$AC$2,'Data Down'!$R$1:$R$27030,$AH$4,'Data Down'!$D$1:$D$27030,C6)</f>
        <v>0</v>
      </c>
      <c r="AI6" s="277">
        <f>SUMIFS('Data Down'!$N$1:$N$27030,'Data Down'!$AD$1:$AD$27030,$AC$2,'Data Down'!$R$1:$R$27030,$AI$4,'Data Down'!$D$1:$D$27030,C6)</f>
        <v>0</v>
      </c>
      <c r="AJ6" s="277">
        <f>SUMIFS('Data Down'!$N$1:$N$27030,'Data Down'!$AD$1:$AD$27030,$AC$2,'Data Down'!$R$1:$R$27030,$AJ$4,'Data Down'!$D$1:$D$27030,C6)</f>
        <v>0</v>
      </c>
      <c r="AK6" s="277">
        <f>SUMIFS('Data Down'!$N$1:$N$27030,'Data Down'!$AD$1:$AD$27030,$AC$2,'Data Down'!$R$1:$R$27030,$AK$4,'Data Down'!$D$1:$D$27030,C6)</f>
        <v>0</v>
      </c>
      <c r="AL6" s="277">
        <f t="shared" ref="AL6:AL12" ca="1" si="7">SUM(AC6:AK6)</f>
        <v>0</v>
      </c>
      <c r="AM6" s="275">
        <f ca="1">VLOOKUP($C6,HM_Unit!$A:$CQ,87,0)</f>
        <v>0</v>
      </c>
      <c r="AN6" s="278">
        <f t="shared" ref="AN6:AN12" ca="1" si="8">AO6-AM6-AL6</f>
        <v>168</v>
      </c>
      <c r="AO6" s="275">
        <f t="shared" ref="AO6:AO12" si="9">24*7</f>
        <v>168</v>
      </c>
      <c r="AP6" s="279">
        <f ca="1">SUMIFS('Data Down'!$U$1:$U$27030,'Data Down'!$AD$1:$AD$27030,$AC$2,'Data Down'!$D$1:$D$27030,C6)</f>
        <v>0</v>
      </c>
      <c r="AQ6" s="282" t="str">
        <f t="shared" ref="AQ6:AQ12" ca="1" si="10">IFERROR(AL6/AP6,"-")</f>
        <v>-</v>
      </c>
      <c r="AR6" s="282">
        <f t="shared" ref="AR6:AR12" ca="1" si="11">IFERROR(IF(AV6=0,AM6,AM6/AP6),"-")</f>
        <v>0</v>
      </c>
      <c r="AS6" s="282">
        <f ca="1">SUMIFS('Data Down'!$N$1:$N$27030,'Data Down'!$AD$1:$AD$27030,$AC$2,'Data Down'!$Q$1:$Q$27030,$AS$5,'Data Down'!$D$1:$D$27030,C6)</f>
        <v>0</v>
      </c>
      <c r="AT6" s="282">
        <f ca="1">SUMIFS('Data Down'!$N$1:$N$27030,'Data Down'!$AD$1:$AD$27030,$AC$2,'Data Down'!$Q$1:$Q$27030,$AT$5,'Data Down'!$D$1:$D$27030,C6)</f>
        <v>0</v>
      </c>
      <c r="AU6" s="275">
        <f ca="1">SUMIFS('Data Down'!$U$1:$U$27030,'Data Down'!$AD$1:$AD$27030,$AC$2,'Data Down'!$Q$1:$Q$27030,$AU$5,'Data Down'!$D$1:$D$27030,C6)</f>
        <v>0</v>
      </c>
      <c r="AV6" s="275">
        <f ca="1">SUMIFS('Data Down'!$U$1:$U$27030,'Data Down'!$AD$1:$AD$27030,$AC$2,'Data Down'!$Q$1:$Q$27030,$AV$5,'Data Down'!$D$1:$D$27030,C6)</f>
        <v>0</v>
      </c>
      <c r="AW6" s="281">
        <f t="shared" ref="AW6:AW12" ca="1" si="12">(AO6-AL6)/AO6</f>
        <v>1</v>
      </c>
      <c r="AX6" s="281">
        <f t="shared" ref="AX6:AX12" ca="1" si="13">IF(AN6=AO6,"0"%,AM6/(AM6+AL6))</f>
        <v>0</v>
      </c>
    </row>
    <row r="7" spans="1:50" ht="14.25" customHeight="1">
      <c r="B7" s="275">
        <f t="shared" ref="B7:B12" si="14">B6+1</f>
        <v>2</v>
      </c>
      <c r="C7" s="205" t="s">
        <v>6</v>
      </c>
      <c r="D7" s="205" t="str">
        <f>VLOOKUP(C7,Sort!B:C,2,FALSE)</f>
        <v>Prima LX 2528</v>
      </c>
      <c r="E7" s="276" t="s">
        <v>1596</v>
      </c>
      <c r="F7" s="277">
        <f>SUMIFS('Data Down'!$N$1:$N$27030,'Data Down'!$AD$1:$AD$27030,$F$2,'Data Down'!$R$1:$R$27030,$F$4,'Data Down'!$D$1:$D$27030,C7)</f>
        <v>0</v>
      </c>
      <c r="G7" s="277">
        <f ca="1">SUMIFS('Data Down'!$N$1:$N$27030,'Data Down'!$AD$1:$AD$27030,$F$2,'Data Down'!$R$1:$R$27030,$G$4,'Data Down'!$D$1:$D$27030,C7)</f>
        <v>0</v>
      </c>
      <c r="H7" s="277">
        <f>SUMIFS('Data Down'!$N$1:$N$27030,'Data Down'!$AD$1:$AD$27030,$F$2,'Data Down'!$R$1:$R$27030,$H$4,'Data Down'!$D$1:$D$27030,C7)</f>
        <v>0</v>
      </c>
      <c r="I7" s="277">
        <f>SUMIFS('Data Down'!$N$1:$N$27030,'Data Down'!$AD$1:$AD$27030,$F$2,'Data Down'!$R$1:$R$27030,$I$4,'Data Down'!$D$1:$D$27030,C7)</f>
        <v>0</v>
      </c>
      <c r="J7" s="277">
        <f>SUMIFS('Data Down'!$N$1:$N$27030,'Data Down'!$AD$1:$AD$27030,$F$2,'Data Down'!$R$1:$R$27030,$J$4,'Data Down'!$D$1:$D$27030,C7)</f>
        <v>0</v>
      </c>
      <c r="K7" s="277">
        <f ca="1">SUMIFS('Data Down'!$N$1:$N$27030,'Data Down'!$AD$1:$AD$27030,$F$2,'Data Down'!$R$1:$R$27030,$K$4,'Data Down'!$D$1:$D$27030,C7)</f>
        <v>0</v>
      </c>
      <c r="L7" s="277">
        <f>SUMIFS('Data Down'!$N$1:$N$27030,'Data Down'!$AD$1:$AD$27030,$F$2,'Data Down'!$R$1:$R$27030,$L$4,'Data Down'!$D$1:$D$27030,C7)</f>
        <v>0</v>
      </c>
      <c r="M7" s="277">
        <f>SUMIFS('Data Down'!$N$1:$N$27030,'Data Down'!$AD$1:$AD$27030,$F$2,'Data Down'!$R$1:$R$27030,$M$4,'Data Down'!$D$1:$D$27030,C7)</f>
        <v>0</v>
      </c>
      <c r="N7" s="277">
        <f>SUMIFS('Data Down'!$N$1:$N$27030,'Data Down'!$AD$1:$AD$27030,$F$2,'Data Down'!$R$1:$R$27030,$N$4,'Data Down'!$D$1:$D$27030,C7)</f>
        <v>0</v>
      </c>
      <c r="O7" s="277">
        <f t="shared" ca="1" si="0"/>
        <v>0</v>
      </c>
      <c r="P7" s="275">
        <f ca="1">VLOOKUP($C7,HM_Unit!$A:$CQ,86,0)</f>
        <v>0</v>
      </c>
      <c r="Q7" s="278">
        <f t="shared" ca="1" si="1"/>
        <v>168</v>
      </c>
      <c r="R7" s="275">
        <f t="shared" si="2"/>
        <v>168</v>
      </c>
      <c r="S7" s="279">
        <f ca="1">SUMIFS('Data Down'!$U$1:$U$27030,'Data Down'!$AD$1:$AD$27030,$F$2,'Data Down'!$D$1:$D$27030,C7)</f>
        <v>0</v>
      </c>
      <c r="T7" s="205" t="str">
        <f t="shared" ca="1" si="3"/>
        <v>-</v>
      </c>
      <c r="U7" s="279">
        <f t="shared" ca="1" si="4"/>
        <v>0</v>
      </c>
      <c r="V7" s="280">
        <f>SUMIFS('Data Down'!$N$1:$N$27030,'Data Down'!$AD$1:$AD$27030,$F$2,'Data Down'!$Q$1:$Q$27030,$V$5,'Data Down'!$D$1:$D$27030,C7)</f>
        <v>0</v>
      </c>
      <c r="W7" s="280">
        <f ca="1">SUMIFS('Data Down'!$N$1:$N$27030,'Data Down'!$AD$1:$AD$27030,$F$2,'Data Down'!$Q$1:$Q$27030,$W$5,'Data Down'!$D$1:$D$27030,C7)</f>
        <v>0</v>
      </c>
      <c r="X7" s="279">
        <f>SUMIFS('Data Down'!$U$1:$U$27030,'Data Down'!$AD$1:$AD$27030,$F$2,'Data Down'!$Q$1:$Q$27030,$X$5,'Data Down'!$D$1:$D$27030,C7)</f>
        <v>0</v>
      </c>
      <c r="Y7" s="279">
        <f ca="1">SUMIFS('Data Down'!$U$1:$U$27030,'Data Down'!$AD$1:$AD$27030,$F$2,'Data Down'!$Q$1:$Q$27030,$Y$5,'Data Down'!$D$1:$D$27030,C7)</f>
        <v>0</v>
      </c>
      <c r="Z7" s="281">
        <f t="shared" ca="1" si="5"/>
        <v>1</v>
      </c>
      <c r="AA7" s="281">
        <f t="shared" ca="1" si="6"/>
        <v>0</v>
      </c>
      <c r="AC7" s="277">
        <f>SUMIFS('Data Down'!$N$1:$N$27030,'Data Down'!$AD$1:$AD$27030,$AC$2,'Data Down'!$R$1:$R$27030,$AC$4,'Data Down'!$D$1:$D$27030,C7)</f>
        <v>0</v>
      </c>
      <c r="AD7" s="277">
        <f ca="1">SUMIFS('Data Down'!$N$1:$N$27030,'Data Down'!$AD$1:$AD$27030,$AC$2,'Data Down'!$R$1:$R$27030,$AD$4,'Data Down'!$D$1:$D$27030,C7)</f>
        <v>0</v>
      </c>
      <c r="AE7" s="277">
        <f>SUMIFS('Data Down'!$N$1:$N$27030,'Data Down'!$AD$1:$AD$27030,$AC$2,'Data Down'!$R$1:$R$27030,$AE$4,'Data Down'!$D$1:$D$27030,C7)</f>
        <v>0</v>
      </c>
      <c r="AF7" s="277">
        <f>SUMIFS('Data Down'!$N$1:$N$27030,'Data Down'!$AD$1:$AD$27030,$AC$2,'Data Down'!$R$1:$R$27030,$AF$4,'Data Down'!$D$1:$D$27030,C7)</f>
        <v>0</v>
      </c>
      <c r="AG7" s="277">
        <f>SUMIFS('Data Down'!$N$1:$N$27030,'Data Down'!$AD$1:$AD$27030,$AC$2,'Data Down'!$R$1:$R$27030,$AG$4,'Data Down'!$D$1:$D$27030,C7)</f>
        <v>0</v>
      </c>
      <c r="AH7" s="277">
        <f ca="1">SUMIFS('Data Down'!$N$1:$N$27030,'Data Down'!$AD$1:$AD$27030,$AC$2,'Data Down'!$R$1:$R$27030,$AH$4,'Data Down'!$D$1:$D$27030,C7)</f>
        <v>0</v>
      </c>
      <c r="AI7" s="277">
        <f>SUMIFS('Data Down'!$N$1:$N$27030,'Data Down'!$AD$1:$AD$27030,$AC$2,'Data Down'!$R$1:$R$27030,$AI$4,'Data Down'!$D$1:$D$27030,C7)</f>
        <v>0</v>
      </c>
      <c r="AJ7" s="277">
        <f>SUMIFS('Data Down'!$N$1:$N$27030,'Data Down'!$AD$1:$AD$27030,$AC$2,'Data Down'!$R$1:$R$27030,$AJ$4,'Data Down'!$D$1:$D$27030,C7)</f>
        <v>0</v>
      </c>
      <c r="AK7" s="277">
        <f>SUMIFS('Data Down'!$N$1:$N$27030,'Data Down'!$AD$1:$AD$27030,$AC$2,'Data Down'!$R$1:$R$27030,$AK$4,'Data Down'!$D$1:$D$27030,C7)</f>
        <v>0</v>
      </c>
      <c r="AL7" s="277">
        <f t="shared" ca="1" si="7"/>
        <v>0</v>
      </c>
      <c r="AM7" s="275">
        <f ca="1">VLOOKUP($C7,HM_Unit!$A:$CQ,87,0)</f>
        <v>0</v>
      </c>
      <c r="AN7" s="278">
        <f t="shared" ca="1" si="8"/>
        <v>168</v>
      </c>
      <c r="AO7" s="275">
        <f t="shared" si="9"/>
        <v>168</v>
      </c>
      <c r="AP7" s="279">
        <f ca="1">SUMIFS('Data Down'!$U$1:$U$27030,'Data Down'!$AD$1:$AD$27030,$AC$2,'Data Down'!$D$1:$D$27030,C7)</f>
        <v>0</v>
      </c>
      <c r="AQ7" s="282" t="str">
        <f t="shared" ca="1" si="10"/>
        <v>-</v>
      </c>
      <c r="AR7" s="282">
        <f t="shared" ca="1" si="11"/>
        <v>0</v>
      </c>
      <c r="AS7" s="282">
        <f>SUMIFS('Data Down'!$N$1:$N$27030,'Data Down'!$AD$1:$AD$27030,$AC$2,'Data Down'!$Q$1:$Q$27030,$AS$5,'Data Down'!$D$1:$D$27030,C7)</f>
        <v>0</v>
      </c>
      <c r="AT7" s="282">
        <f ca="1">SUMIFS('Data Down'!$N$1:$N$27030,'Data Down'!$AD$1:$AD$27030,$AC$2,'Data Down'!$Q$1:$Q$27030,$AT$5,'Data Down'!$D$1:$D$27030,C7)</f>
        <v>0</v>
      </c>
      <c r="AU7" s="275">
        <f>SUMIFS('Data Down'!$U$1:$U$27030,'Data Down'!$AD$1:$AD$27030,$AC$2,'Data Down'!$Q$1:$Q$27030,$AU$5,'Data Down'!$D$1:$D$27030,C7)</f>
        <v>0</v>
      </c>
      <c r="AV7" s="275">
        <f ca="1">SUMIFS('Data Down'!$U$1:$U$27030,'Data Down'!$AD$1:$AD$27030,$AC$2,'Data Down'!$Q$1:$Q$27030,$AV$5,'Data Down'!$D$1:$D$27030,C7)</f>
        <v>0</v>
      </c>
      <c r="AW7" s="281">
        <f t="shared" ca="1" si="12"/>
        <v>1</v>
      </c>
      <c r="AX7" s="281">
        <f t="shared" ca="1" si="13"/>
        <v>0</v>
      </c>
    </row>
    <row r="8" spans="1:50" ht="14.25" customHeight="1">
      <c r="B8" s="275">
        <f t="shared" si="14"/>
        <v>3</v>
      </c>
      <c r="C8" s="205" t="s">
        <v>7</v>
      </c>
      <c r="D8" s="205" t="str">
        <f>VLOOKUP(C8,Sort!B:C,2,FALSE)</f>
        <v>Prima LX 2528</v>
      </c>
      <c r="E8" s="276" t="s">
        <v>1596</v>
      </c>
      <c r="F8" s="277">
        <f>SUMIFS('Data Down'!$N$1:$N$27030,'Data Down'!$AD$1:$AD$27030,$F$2,'Data Down'!$R$1:$R$27030,$F$4,'Data Down'!$D$1:$D$27030,C8)</f>
        <v>0</v>
      </c>
      <c r="G8" s="277">
        <f ca="1">SUMIFS('Data Down'!$N$1:$N$27030,'Data Down'!$AD$1:$AD$27030,$F$2,'Data Down'!$R$1:$R$27030,$G$4,'Data Down'!$D$1:$D$27030,C8)</f>
        <v>0</v>
      </c>
      <c r="H8" s="277">
        <f>SUMIFS('Data Down'!$N$1:$N$27030,'Data Down'!$AD$1:$AD$27030,$F$2,'Data Down'!$R$1:$R$27030,$H$4,'Data Down'!$D$1:$D$27030,C8)</f>
        <v>0</v>
      </c>
      <c r="I8" s="277">
        <f>SUMIFS('Data Down'!$N$1:$N$27030,'Data Down'!$AD$1:$AD$27030,$F$2,'Data Down'!$R$1:$R$27030,$I$4,'Data Down'!$D$1:$D$27030,C8)</f>
        <v>0</v>
      </c>
      <c r="J8" s="277">
        <f>SUMIFS('Data Down'!$N$1:$N$27030,'Data Down'!$AD$1:$AD$27030,$F$2,'Data Down'!$R$1:$R$27030,$J$4,'Data Down'!$D$1:$D$27030,C8)</f>
        <v>0</v>
      </c>
      <c r="K8" s="277">
        <f ca="1">SUMIFS('Data Down'!$N$1:$N$27030,'Data Down'!$AD$1:$AD$27030,$F$2,'Data Down'!$R$1:$R$27030,$K$4,'Data Down'!$D$1:$D$27030,C8)</f>
        <v>0</v>
      </c>
      <c r="L8" s="277">
        <f>SUMIFS('Data Down'!$N$1:$N$27030,'Data Down'!$AD$1:$AD$27030,$F$2,'Data Down'!$R$1:$R$27030,$L$4,'Data Down'!$D$1:$D$27030,C8)</f>
        <v>0</v>
      </c>
      <c r="M8" s="277">
        <f>SUMIFS('Data Down'!$N$1:$N$27030,'Data Down'!$AD$1:$AD$27030,$F$2,'Data Down'!$R$1:$R$27030,$M$4,'Data Down'!$D$1:$D$27030,C8)</f>
        <v>0</v>
      </c>
      <c r="N8" s="277">
        <f>SUMIFS('Data Down'!$N$1:$N$27030,'Data Down'!$AD$1:$AD$27030,$F$2,'Data Down'!$R$1:$R$27030,$N$4,'Data Down'!$D$1:$D$27030,C8)</f>
        <v>0</v>
      </c>
      <c r="O8" s="277">
        <f t="shared" ca="1" si="0"/>
        <v>0</v>
      </c>
      <c r="P8" s="275">
        <f ca="1">VLOOKUP($C8,HM_Unit!$A:$CQ,86,0)</f>
        <v>0</v>
      </c>
      <c r="Q8" s="278">
        <f t="shared" ca="1" si="1"/>
        <v>168</v>
      </c>
      <c r="R8" s="275">
        <f t="shared" si="2"/>
        <v>168</v>
      </c>
      <c r="S8" s="279">
        <f ca="1">SUMIFS('Data Down'!$U$1:$U$27030,'Data Down'!$AD$1:$AD$27030,$F$2,'Data Down'!$D$1:$D$27030,C8)</f>
        <v>0</v>
      </c>
      <c r="T8" s="205" t="str">
        <f t="shared" ca="1" si="3"/>
        <v>-</v>
      </c>
      <c r="U8" s="279">
        <f t="shared" ca="1" si="4"/>
        <v>0</v>
      </c>
      <c r="V8" s="280">
        <f ca="1">SUMIFS('Data Down'!$N$1:$N$27030,'Data Down'!$AD$1:$AD$27030,$F$2,'Data Down'!$Q$1:$Q$27030,$V$5,'Data Down'!$D$1:$D$27030,C8)</f>
        <v>0</v>
      </c>
      <c r="W8" s="280">
        <f ca="1">SUMIFS('Data Down'!$N$1:$N$27030,'Data Down'!$AD$1:$AD$27030,$F$2,'Data Down'!$Q$1:$Q$27030,$W$5,'Data Down'!$D$1:$D$27030,C8)</f>
        <v>0</v>
      </c>
      <c r="X8" s="279">
        <f ca="1">SUMIFS('Data Down'!$U$1:$U$27030,'Data Down'!$AD$1:$AD$27030,$F$2,'Data Down'!$Q$1:$Q$27030,$X$5,'Data Down'!$D$1:$D$27030,C8)</f>
        <v>0</v>
      </c>
      <c r="Y8" s="279">
        <f ca="1">SUMIFS('Data Down'!$U$1:$U$27030,'Data Down'!$AD$1:$AD$27030,$F$2,'Data Down'!$Q$1:$Q$27030,$Y$5,'Data Down'!$D$1:$D$27030,C8)</f>
        <v>0</v>
      </c>
      <c r="Z8" s="281">
        <f t="shared" ca="1" si="5"/>
        <v>1</v>
      </c>
      <c r="AA8" s="281">
        <f t="shared" ca="1" si="6"/>
        <v>0</v>
      </c>
      <c r="AC8" s="277">
        <f>SUMIFS('Data Down'!$N$1:$N$27030,'Data Down'!$AD$1:$AD$27030,$AC$2,'Data Down'!$R$1:$R$27030,$AC$4,'Data Down'!$D$1:$D$27030,C8)</f>
        <v>0</v>
      </c>
      <c r="AD8" s="277">
        <f ca="1">SUMIFS('Data Down'!$N$1:$N$27030,'Data Down'!$AD$1:$AD$27030,$AC$2,'Data Down'!$R$1:$R$27030,$AD$4,'Data Down'!$D$1:$D$27030,C8)</f>
        <v>0</v>
      </c>
      <c r="AE8" s="277">
        <f>SUMIFS('Data Down'!$N$1:$N$27030,'Data Down'!$AD$1:$AD$27030,$AC$2,'Data Down'!$R$1:$R$27030,$AE$4,'Data Down'!$D$1:$D$27030,C8)</f>
        <v>0</v>
      </c>
      <c r="AF8" s="277">
        <f>SUMIFS('Data Down'!$N$1:$N$27030,'Data Down'!$AD$1:$AD$27030,$AC$2,'Data Down'!$R$1:$R$27030,$AF$4,'Data Down'!$D$1:$D$27030,C8)</f>
        <v>0</v>
      </c>
      <c r="AG8" s="277">
        <f>SUMIFS('Data Down'!$N$1:$N$27030,'Data Down'!$AD$1:$AD$27030,$AC$2,'Data Down'!$R$1:$R$27030,$AG$4,'Data Down'!$D$1:$D$27030,C8)</f>
        <v>0</v>
      </c>
      <c r="AH8" s="277">
        <f ca="1">SUMIFS('Data Down'!$N$1:$N$27030,'Data Down'!$AD$1:$AD$27030,$AC$2,'Data Down'!$R$1:$R$27030,$AH$4,'Data Down'!$D$1:$D$27030,C8)</f>
        <v>0</v>
      </c>
      <c r="AI8" s="277">
        <f>SUMIFS('Data Down'!$N$1:$N$27030,'Data Down'!$AD$1:$AD$27030,$AC$2,'Data Down'!$R$1:$R$27030,$AI$4,'Data Down'!$D$1:$D$27030,C8)</f>
        <v>0</v>
      </c>
      <c r="AJ8" s="277">
        <f>SUMIFS('Data Down'!$N$1:$N$27030,'Data Down'!$AD$1:$AD$27030,$AC$2,'Data Down'!$R$1:$R$27030,$AJ$4,'Data Down'!$D$1:$D$27030,C8)</f>
        <v>0</v>
      </c>
      <c r="AK8" s="277">
        <f>SUMIFS('Data Down'!$N$1:$N$27030,'Data Down'!$AD$1:$AD$27030,$AC$2,'Data Down'!$R$1:$R$27030,$AK$4,'Data Down'!$D$1:$D$27030,C8)</f>
        <v>0</v>
      </c>
      <c r="AL8" s="277">
        <f t="shared" ca="1" si="7"/>
        <v>0</v>
      </c>
      <c r="AM8" s="275">
        <f ca="1">VLOOKUP($C8,HM_Unit!$A:$CQ,87,0)</f>
        <v>0</v>
      </c>
      <c r="AN8" s="278">
        <f t="shared" ca="1" si="8"/>
        <v>168</v>
      </c>
      <c r="AO8" s="275">
        <f t="shared" si="9"/>
        <v>168</v>
      </c>
      <c r="AP8" s="279">
        <f ca="1">SUMIFS('Data Down'!$U$1:$U$27030,'Data Down'!$AD$1:$AD$27030,$AC$2,'Data Down'!$D$1:$D$27030,C8)</f>
        <v>0</v>
      </c>
      <c r="AQ8" s="282" t="str">
        <f t="shared" ca="1" si="10"/>
        <v>-</v>
      </c>
      <c r="AR8" s="282">
        <f t="shared" ca="1" si="11"/>
        <v>0</v>
      </c>
      <c r="AS8" s="282">
        <f ca="1">SUMIFS('Data Down'!$N$1:$N$27030,'Data Down'!$AD$1:$AD$27030,$AC$2,'Data Down'!$Q$1:$Q$27030,$AS$5,'Data Down'!$D$1:$D$27030,C8)</f>
        <v>0</v>
      </c>
      <c r="AT8" s="282">
        <f ca="1">SUMIFS('Data Down'!$N$1:$N$27030,'Data Down'!$AD$1:$AD$27030,$AC$2,'Data Down'!$Q$1:$Q$27030,$AT$5,'Data Down'!$D$1:$D$27030,C8)</f>
        <v>0</v>
      </c>
      <c r="AU8" s="275">
        <f ca="1">SUMIFS('Data Down'!$U$1:$U$27030,'Data Down'!$AD$1:$AD$27030,$AC$2,'Data Down'!$Q$1:$Q$27030,$AU$5,'Data Down'!$D$1:$D$27030,C8)</f>
        <v>0</v>
      </c>
      <c r="AV8" s="275">
        <f ca="1">SUMIFS('Data Down'!$U$1:$U$27030,'Data Down'!$AD$1:$AD$27030,$AC$2,'Data Down'!$Q$1:$Q$27030,$AV$5,'Data Down'!$D$1:$D$27030,C8)</f>
        <v>0</v>
      </c>
      <c r="AW8" s="281">
        <f t="shared" ca="1" si="12"/>
        <v>1</v>
      </c>
      <c r="AX8" s="281">
        <f t="shared" ca="1" si="13"/>
        <v>0</v>
      </c>
    </row>
    <row r="9" spans="1:50" ht="14.25" customHeight="1">
      <c r="B9" s="275">
        <f t="shared" si="14"/>
        <v>4</v>
      </c>
      <c r="C9" s="205" t="s">
        <v>8</v>
      </c>
      <c r="D9" s="205" t="str">
        <f>VLOOKUP(C9,Sort!B:C,2,FALSE)</f>
        <v>Prima LX 2528</v>
      </c>
      <c r="E9" s="276" t="s">
        <v>1596</v>
      </c>
      <c r="F9" s="277">
        <f>SUMIFS('Data Down'!$N$1:$N$27030,'Data Down'!$AD$1:$AD$27030,$F$2,'Data Down'!$R$1:$R$27030,$F$4,'Data Down'!$D$1:$D$27030,C9)</f>
        <v>0</v>
      </c>
      <c r="G9" s="277">
        <f ca="1">SUMIFS('Data Down'!$N$1:$N$27030,'Data Down'!$AD$1:$AD$27030,$F$2,'Data Down'!$R$1:$R$27030,$G$4,'Data Down'!$D$1:$D$27030,C9)</f>
        <v>0</v>
      </c>
      <c r="H9" s="277">
        <f>SUMIFS('Data Down'!$N$1:$N$27030,'Data Down'!$AD$1:$AD$27030,$F$2,'Data Down'!$R$1:$R$27030,$H$4,'Data Down'!$D$1:$D$27030,C9)</f>
        <v>0</v>
      </c>
      <c r="I9" s="277">
        <f>SUMIFS('Data Down'!$N$1:$N$27030,'Data Down'!$AD$1:$AD$27030,$F$2,'Data Down'!$R$1:$R$27030,$I$4,'Data Down'!$D$1:$D$27030,C9)</f>
        <v>0</v>
      </c>
      <c r="J9" s="277">
        <f>SUMIFS('Data Down'!$N$1:$N$27030,'Data Down'!$AD$1:$AD$27030,$F$2,'Data Down'!$R$1:$R$27030,$J$4,'Data Down'!$D$1:$D$27030,C9)</f>
        <v>0</v>
      </c>
      <c r="K9" s="277">
        <f ca="1">SUMIFS('Data Down'!$N$1:$N$27030,'Data Down'!$AD$1:$AD$27030,$F$2,'Data Down'!$R$1:$R$27030,$K$4,'Data Down'!$D$1:$D$27030,C9)</f>
        <v>0</v>
      </c>
      <c r="L9" s="277">
        <f>SUMIFS('Data Down'!$N$1:$N$27030,'Data Down'!$AD$1:$AD$27030,$F$2,'Data Down'!$R$1:$R$27030,$L$4,'Data Down'!$D$1:$D$27030,C9)</f>
        <v>0</v>
      </c>
      <c r="M9" s="277">
        <f>SUMIFS('Data Down'!$N$1:$N$27030,'Data Down'!$AD$1:$AD$27030,$F$2,'Data Down'!$R$1:$R$27030,$M$4,'Data Down'!$D$1:$D$27030,C9)</f>
        <v>0</v>
      </c>
      <c r="N9" s="277">
        <f>SUMIFS('Data Down'!$N$1:$N$27030,'Data Down'!$AD$1:$AD$27030,$F$2,'Data Down'!$R$1:$R$27030,$N$4,'Data Down'!$D$1:$D$27030,C9)</f>
        <v>0</v>
      </c>
      <c r="O9" s="277">
        <f t="shared" ca="1" si="0"/>
        <v>0</v>
      </c>
      <c r="P9" s="275">
        <f ca="1">VLOOKUP($C9,HM_Unit!$A:$CQ,86,0)</f>
        <v>0</v>
      </c>
      <c r="Q9" s="278">
        <f t="shared" ca="1" si="1"/>
        <v>168</v>
      </c>
      <c r="R9" s="275">
        <f t="shared" si="2"/>
        <v>168</v>
      </c>
      <c r="S9" s="279">
        <f ca="1">SUMIFS('Data Down'!$U$1:$U$27030,'Data Down'!$AD$1:$AD$27030,$F$2,'Data Down'!$D$1:$D$27030,C9)</f>
        <v>0</v>
      </c>
      <c r="T9" s="205" t="str">
        <f t="shared" ca="1" si="3"/>
        <v>-</v>
      </c>
      <c r="U9" s="279">
        <f t="shared" ca="1" si="4"/>
        <v>0</v>
      </c>
      <c r="V9" s="280">
        <f ca="1">SUMIFS('Data Down'!$N$1:$N$27030,'Data Down'!$AD$1:$AD$27030,$F$2,'Data Down'!$Q$1:$Q$27030,$V$5,'Data Down'!$D$1:$D$27030,C9)</f>
        <v>0</v>
      </c>
      <c r="W9" s="280">
        <f ca="1">SUMIFS('Data Down'!$N$1:$N$27030,'Data Down'!$AD$1:$AD$27030,$F$2,'Data Down'!$Q$1:$Q$27030,$W$5,'Data Down'!$D$1:$D$27030,C9)</f>
        <v>0</v>
      </c>
      <c r="X9" s="279">
        <f ca="1">SUMIFS('Data Down'!$U$1:$U$27030,'Data Down'!$AD$1:$AD$27030,$F$2,'Data Down'!$Q$1:$Q$27030,$X$5,'Data Down'!$D$1:$D$27030,C9)</f>
        <v>0</v>
      </c>
      <c r="Y9" s="279">
        <f ca="1">SUMIFS('Data Down'!$U$1:$U$27030,'Data Down'!$AD$1:$AD$27030,$F$2,'Data Down'!$Q$1:$Q$27030,$Y$5,'Data Down'!$D$1:$D$27030,C9)</f>
        <v>0</v>
      </c>
      <c r="Z9" s="281">
        <f t="shared" ca="1" si="5"/>
        <v>1</v>
      </c>
      <c r="AA9" s="281">
        <f t="shared" ca="1" si="6"/>
        <v>0</v>
      </c>
      <c r="AC9" s="277">
        <f>SUMIFS('Data Down'!$N$1:$N$27030,'Data Down'!$AD$1:$AD$27030,$AC$2,'Data Down'!$R$1:$R$27030,$AC$4,'Data Down'!$D$1:$D$27030,C9)</f>
        <v>0</v>
      </c>
      <c r="AD9" s="277">
        <f ca="1">SUMIFS('Data Down'!$N$1:$N$27030,'Data Down'!$AD$1:$AD$27030,$AC$2,'Data Down'!$R$1:$R$27030,$AD$4,'Data Down'!$D$1:$D$27030,C9)</f>
        <v>0</v>
      </c>
      <c r="AE9" s="277">
        <f>SUMIFS('Data Down'!$N$1:$N$27030,'Data Down'!$AD$1:$AD$27030,$AC$2,'Data Down'!$R$1:$R$27030,$AE$4,'Data Down'!$D$1:$D$27030,C9)</f>
        <v>0</v>
      </c>
      <c r="AF9" s="277">
        <f>SUMIFS('Data Down'!$N$1:$N$27030,'Data Down'!$AD$1:$AD$27030,$AC$2,'Data Down'!$R$1:$R$27030,$AF$4,'Data Down'!$D$1:$D$27030,C9)</f>
        <v>0</v>
      </c>
      <c r="AG9" s="277">
        <f>SUMIFS('Data Down'!$N$1:$N$27030,'Data Down'!$AD$1:$AD$27030,$AC$2,'Data Down'!$R$1:$R$27030,$AG$4,'Data Down'!$D$1:$D$27030,C9)</f>
        <v>0</v>
      </c>
      <c r="AH9" s="277">
        <f ca="1">SUMIFS('Data Down'!$N$1:$N$27030,'Data Down'!$AD$1:$AD$27030,$AC$2,'Data Down'!$R$1:$R$27030,$AH$4,'Data Down'!$D$1:$D$27030,C9)</f>
        <v>0</v>
      </c>
      <c r="AI9" s="277">
        <f>SUMIFS('Data Down'!$N$1:$N$27030,'Data Down'!$AD$1:$AD$27030,$AC$2,'Data Down'!$R$1:$R$27030,$AI$4,'Data Down'!$D$1:$D$27030,C9)</f>
        <v>0</v>
      </c>
      <c r="AJ9" s="277">
        <f>SUMIFS('Data Down'!$N$1:$N$27030,'Data Down'!$AD$1:$AD$27030,$AC$2,'Data Down'!$R$1:$R$27030,$AJ$4,'Data Down'!$D$1:$D$27030,C9)</f>
        <v>0</v>
      </c>
      <c r="AK9" s="277">
        <f>SUMIFS('Data Down'!$N$1:$N$27030,'Data Down'!$AD$1:$AD$27030,$AC$2,'Data Down'!$R$1:$R$27030,$AK$4,'Data Down'!$D$1:$D$27030,C9)</f>
        <v>0</v>
      </c>
      <c r="AL9" s="277">
        <f t="shared" ca="1" si="7"/>
        <v>0</v>
      </c>
      <c r="AM9" s="275">
        <f ca="1">VLOOKUP($C9,HM_Unit!$A:$CQ,87,0)</f>
        <v>0</v>
      </c>
      <c r="AN9" s="278">
        <f t="shared" ca="1" si="8"/>
        <v>168</v>
      </c>
      <c r="AO9" s="275">
        <f t="shared" si="9"/>
        <v>168</v>
      </c>
      <c r="AP9" s="279">
        <f ca="1">SUMIFS('Data Down'!$U$1:$U$27030,'Data Down'!$AD$1:$AD$27030,$AC$2,'Data Down'!$D$1:$D$27030,C9)</f>
        <v>0</v>
      </c>
      <c r="AQ9" s="282" t="str">
        <f t="shared" ca="1" si="10"/>
        <v>-</v>
      </c>
      <c r="AR9" s="282">
        <f t="shared" ca="1" si="11"/>
        <v>0</v>
      </c>
      <c r="AS9" s="282">
        <f ca="1">SUMIFS('Data Down'!$N$1:$N$27030,'Data Down'!$AD$1:$AD$27030,$AC$2,'Data Down'!$Q$1:$Q$27030,$AS$5,'Data Down'!$D$1:$D$27030,C9)</f>
        <v>0</v>
      </c>
      <c r="AT9" s="282">
        <f ca="1">SUMIFS('Data Down'!$N$1:$N$27030,'Data Down'!$AD$1:$AD$27030,$AC$2,'Data Down'!$Q$1:$Q$27030,$AT$5,'Data Down'!$D$1:$D$27030,C9)</f>
        <v>0</v>
      </c>
      <c r="AU9" s="275">
        <f ca="1">SUMIFS('Data Down'!$U$1:$U$27030,'Data Down'!$AD$1:$AD$27030,$AC$2,'Data Down'!$Q$1:$Q$27030,$AU$5,'Data Down'!$D$1:$D$27030,C9)</f>
        <v>0</v>
      </c>
      <c r="AV9" s="275">
        <f ca="1">SUMIFS('Data Down'!$U$1:$U$27030,'Data Down'!$AD$1:$AD$27030,$AC$2,'Data Down'!$Q$1:$Q$27030,$AV$5,'Data Down'!$D$1:$D$27030,C9)</f>
        <v>0</v>
      </c>
      <c r="AW9" s="281">
        <f t="shared" ca="1" si="12"/>
        <v>1</v>
      </c>
      <c r="AX9" s="281">
        <f t="shared" ca="1" si="13"/>
        <v>0</v>
      </c>
    </row>
    <row r="10" spans="1:50" ht="14.25" customHeight="1">
      <c r="B10" s="275">
        <f t="shared" si="14"/>
        <v>5</v>
      </c>
      <c r="C10" s="205" t="s">
        <v>9</v>
      </c>
      <c r="D10" s="205" t="str">
        <f>VLOOKUP(C10,Sort!B:C,2,FALSE)</f>
        <v>Prima LX 2528</v>
      </c>
      <c r="E10" s="276" t="s">
        <v>1596</v>
      </c>
      <c r="F10" s="277">
        <f>SUMIFS('Data Down'!$N$1:$N$27030,'Data Down'!$AD$1:$AD$27030,$F$2,'Data Down'!$R$1:$R$27030,$F$4,'Data Down'!$D$1:$D$27030,C10)</f>
        <v>0</v>
      </c>
      <c r="G10" s="277">
        <f ca="1">SUMIFS('Data Down'!$N$1:$N$27030,'Data Down'!$AD$1:$AD$27030,$F$2,'Data Down'!$R$1:$R$27030,$G$4,'Data Down'!$D$1:$D$27030,C10)</f>
        <v>0</v>
      </c>
      <c r="H10" s="277">
        <f>SUMIFS('Data Down'!$N$1:$N$27030,'Data Down'!$AD$1:$AD$27030,$F$2,'Data Down'!$R$1:$R$27030,$H$4,'Data Down'!$D$1:$D$27030,C10)</f>
        <v>0</v>
      </c>
      <c r="I10" s="277">
        <f>SUMIFS('Data Down'!$N$1:$N$27030,'Data Down'!$AD$1:$AD$27030,$F$2,'Data Down'!$R$1:$R$27030,$I$4,'Data Down'!$D$1:$D$27030,C10)</f>
        <v>0</v>
      </c>
      <c r="J10" s="277">
        <f>SUMIFS('Data Down'!$N$1:$N$27030,'Data Down'!$AD$1:$AD$27030,$F$2,'Data Down'!$R$1:$R$27030,$J$4,'Data Down'!$D$1:$D$27030,C10)</f>
        <v>0</v>
      </c>
      <c r="K10" s="277">
        <f ca="1">SUMIFS('Data Down'!$N$1:$N$27030,'Data Down'!$AD$1:$AD$27030,$F$2,'Data Down'!$R$1:$R$27030,$K$4,'Data Down'!$D$1:$D$27030,C10)</f>
        <v>0</v>
      </c>
      <c r="L10" s="277">
        <f>SUMIFS('Data Down'!$N$1:$N$27030,'Data Down'!$AD$1:$AD$27030,$F$2,'Data Down'!$R$1:$R$27030,$L$4,'Data Down'!$D$1:$D$27030,C10)</f>
        <v>0</v>
      </c>
      <c r="M10" s="277">
        <f>SUMIFS('Data Down'!$N$1:$N$27030,'Data Down'!$AD$1:$AD$27030,$F$2,'Data Down'!$R$1:$R$27030,$M$4,'Data Down'!$D$1:$D$27030,C10)</f>
        <v>0</v>
      </c>
      <c r="N10" s="277">
        <f>SUMIFS('Data Down'!$N$1:$N$27030,'Data Down'!$AD$1:$AD$27030,$F$2,'Data Down'!$R$1:$R$27030,$N$4,'Data Down'!$D$1:$D$27030,C10)</f>
        <v>0</v>
      </c>
      <c r="O10" s="277">
        <f t="shared" ca="1" si="0"/>
        <v>0</v>
      </c>
      <c r="P10" s="275">
        <f ca="1">VLOOKUP($C10,HM_Unit!$A:$CQ,86,0)</f>
        <v>0</v>
      </c>
      <c r="Q10" s="278">
        <f t="shared" ca="1" si="1"/>
        <v>168</v>
      </c>
      <c r="R10" s="275">
        <f t="shared" si="2"/>
        <v>168</v>
      </c>
      <c r="S10" s="279">
        <f ca="1">SUMIFS('Data Down'!$U$1:$U$27030,'Data Down'!$AD$1:$AD$27030,$F$2,'Data Down'!$D$1:$D$27030,C10)</f>
        <v>0</v>
      </c>
      <c r="T10" s="205" t="str">
        <f t="shared" ca="1" si="3"/>
        <v>-</v>
      </c>
      <c r="U10" s="279">
        <f t="shared" ca="1" si="4"/>
        <v>0</v>
      </c>
      <c r="V10" s="280">
        <f>SUMIFS('Data Down'!$N$1:$N$27030,'Data Down'!$AD$1:$AD$27030,$F$2,'Data Down'!$Q$1:$Q$27030,$V$5,'Data Down'!$D$1:$D$27030,C10)</f>
        <v>0</v>
      </c>
      <c r="W10" s="280">
        <f ca="1">SUMIFS('Data Down'!$N$1:$N$27030,'Data Down'!$AD$1:$AD$27030,$F$2,'Data Down'!$Q$1:$Q$27030,$W$5,'Data Down'!$D$1:$D$27030,C10)</f>
        <v>0</v>
      </c>
      <c r="X10" s="279">
        <f>SUMIFS('Data Down'!$U$1:$U$27030,'Data Down'!$AD$1:$AD$27030,$F$2,'Data Down'!$Q$1:$Q$27030,$X$5,'Data Down'!$D$1:$D$27030,C10)</f>
        <v>0</v>
      </c>
      <c r="Y10" s="279">
        <f ca="1">SUMIFS('Data Down'!$U$1:$U$27030,'Data Down'!$AD$1:$AD$27030,$F$2,'Data Down'!$Q$1:$Q$27030,$Y$5,'Data Down'!$D$1:$D$27030,C10)</f>
        <v>0</v>
      </c>
      <c r="Z10" s="281">
        <f t="shared" ca="1" si="5"/>
        <v>1</v>
      </c>
      <c r="AA10" s="281">
        <f t="shared" ca="1" si="6"/>
        <v>0</v>
      </c>
      <c r="AC10" s="277">
        <f>SUMIFS('Data Down'!$N$1:$N$27030,'Data Down'!$AD$1:$AD$27030,$AC$2,'Data Down'!$R$1:$R$27030,$AC$4,'Data Down'!$D$1:$D$27030,C10)</f>
        <v>0</v>
      </c>
      <c r="AD10" s="277">
        <f ca="1">SUMIFS('Data Down'!$N$1:$N$27030,'Data Down'!$AD$1:$AD$27030,$AC$2,'Data Down'!$R$1:$R$27030,$AD$4,'Data Down'!$D$1:$D$27030,C10)</f>
        <v>0</v>
      </c>
      <c r="AE10" s="277">
        <f>SUMIFS('Data Down'!$N$1:$N$27030,'Data Down'!$AD$1:$AD$27030,$AC$2,'Data Down'!$R$1:$R$27030,$AE$4,'Data Down'!$D$1:$D$27030,C10)</f>
        <v>0</v>
      </c>
      <c r="AF10" s="277">
        <f>SUMIFS('Data Down'!$N$1:$N$27030,'Data Down'!$AD$1:$AD$27030,$AC$2,'Data Down'!$R$1:$R$27030,$AF$4,'Data Down'!$D$1:$D$27030,C10)</f>
        <v>0</v>
      </c>
      <c r="AG10" s="277">
        <f>SUMIFS('Data Down'!$N$1:$N$27030,'Data Down'!$AD$1:$AD$27030,$AC$2,'Data Down'!$R$1:$R$27030,$AG$4,'Data Down'!$D$1:$D$27030,C10)</f>
        <v>0</v>
      </c>
      <c r="AH10" s="277">
        <f ca="1">SUMIFS('Data Down'!$N$1:$N$27030,'Data Down'!$AD$1:$AD$27030,$AC$2,'Data Down'!$R$1:$R$27030,$AH$4,'Data Down'!$D$1:$D$27030,C10)</f>
        <v>0</v>
      </c>
      <c r="AI10" s="277">
        <f>SUMIFS('Data Down'!$N$1:$N$27030,'Data Down'!$AD$1:$AD$27030,$AC$2,'Data Down'!$R$1:$R$27030,$AI$4,'Data Down'!$D$1:$D$27030,C10)</f>
        <v>0</v>
      </c>
      <c r="AJ10" s="277">
        <f>SUMIFS('Data Down'!$N$1:$N$27030,'Data Down'!$AD$1:$AD$27030,$AC$2,'Data Down'!$R$1:$R$27030,$AJ$4,'Data Down'!$D$1:$D$27030,C10)</f>
        <v>0</v>
      </c>
      <c r="AK10" s="277">
        <f>SUMIFS('Data Down'!$N$1:$N$27030,'Data Down'!$AD$1:$AD$27030,$AC$2,'Data Down'!$R$1:$R$27030,$AK$4,'Data Down'!$D$1:$D$27030,C10)</f>
        <v>0</v>
      </c>
      <c r="AL10" s="277">
        <f t="shared" ca="1" si="7"/>
        <v>0</v>
      </c>
      <c r="AM10" s="275">
        <f ca="1">VLOOKUP($C10,HM_Unit!$A:$CQ,87,0)</f>
        <v>0</v>
      </c>
      <c r="AN10" s="278">
        <f t="shared" ca="1" si="8"/>
        <v>168</v>
      </c>
      <c r="AO10" s="275">
        <f t="shared" si="9"/>
        <v>168</v>
      </c>
      <c r="AP10" s="279">
        <f ca="1">SUMIFS('Data Down'!$U$1:$U$27030,'Data Down'!$AD$1:$AD$27030,$AC$2,'Data Down'!$D$1:$D$27030,C10)</f>
        <v>0</v>
      </c>
      <c r="AQ10" s="282" t="str">
        <f t="shared" ca="1" si="10"/>
        <v>-</v>
      </c>
      <c r="AR10" s="282">
        <f t="shared" ca="1" si="11"/>
        <v>0</v>
      </c>
      <c r="AS10" s="282">
        <f>SUMIFS('Data Down'!$N$1:$N$27030,'Data Down'!$AD$1:$AD$27030,$AC$2,'Data Down'!$Q$1:$Q$27030,$AS$5,'Data Down'!$D$1:$D$27030,C10)</f>
        <v>0</v>
      </c>
      <c r="AT10" s="282">
        <f ca="1">SUMIFS('Data Down'!$N$1:$N$27030,'Data Down'!$AD$1:$AD$27030,$AC$2,'Data Down'!$Q$1:$Q$27030,$AT$5,'Data Down'!$D$1:$D$27030,C10)</f>
        <v>0</v>
      </c>
      <c r="AU10" s="275">
        <f>SUMIFS('Data Down'!$U$1:$U$27030,'Data Down'!$AD$1:$AD$27030,$AC$2,'Data Down'!$Q$1:$Q$27030,$AU$5,'Data Down'!$D$1:$D$27030,C10)</f>
        <v>0</v>
      </c>
      <c r="AV10" s="275">
        <f ca="1">SUMIFS('Data Down'!$U$1:$U$27030,'Data Down'!$AD$1:$AD$27030,$AC$2,'Data Down'!$Q$1:$Q$27030,$AV$5,'Data Down'!$D$1:$D$27030,C10)</f>
        <v>0</v>
      </c>
      <c r="AW10" s="281">
        <f t="shared" ca="1" si="12"/>
        <v>1</v>
      </c>
      <c r="AX10" s="281">
        <f t="shared" ca="1" si="13"/>
        <v>0</v>
      </c>
    </row>
    <row r="11" spans="1:50" ht="14.25" customHeight="1">
      <c r="B11" s="275">
        <f t="shared" si="14"/>
        <v>6</v>
      </c>
      <c r="C11" s="205" t="s">
        <v>10</v>
      </c>
      <c r="D11" s="205" t="str">
        <f>VLOOKUP(C11,Sort!B:C,2,FALSE)</f>
        <v>Prima LX 2528</v>
      </c>
      <c r="E11" s="276" t="s">
        <v>1596</v>
      </c>
      <c r="F11" s="277">
        <f>SUMIFS('Data Down'!$N$1:$N$27030,'Data Down'!$AD$1:$AD$27030,$F$2,'Data Down'!$R$1:$R$27030,$F$4,'Data Down'!$D$1:$D$27030,C11)</f>
        <v>0</v>
      </c>
      <c r="G11" s="277">
        <f ca="1">SUMIFS('Data Down'!$N$1:$N$27030,'Data Down'!$AD$1:$AD$27030,$F$2,'Data Down'!$R$1:$R$27030,$G$4,'Data Down'!$D$1:$D$27030,C11)</f>
        <v>0</v>
      </c>
      <c r="H11" s="277">
        <f>SUMIFS('Data Down'!$N$1:$N$27030,'Data Down'!$AD$1:$AD$27030,$F$2,'Data Down'!$R$1:$R$27030,$H$4,'Data Down'!$D$1:$D$27030,C11)</f>
        <v>0</v>
      </c>
      <c r="I11" s="277">
        <f>SUMIFS('Data Down'!$N$1:$N$27030,'Data Down'!$AD$1:$AD$27030,$F$2,'Data Down'!$R$1:$R$27030,$I$4,'Data Down'!$D$1:$D$27030,C11)</f>
        <v>0</v>
      </c>
      <c r="J11" s="277">
        <f>SUMIFS('Data Down'!$N$1:$N$27030,'Data Down'!$AD$1:$AD$27030,$F$2,'Data Down'!$R$1:$R$27030,$J$4,'Data Down'!$D$1:$D$27030,C11)</f>
        <v>0</v>
      </c>
      <c r="K11" s="277">
        <f ca="1">SUMIFS('Data Down'!$N$1:$N$27030,'Data Down'!$AD$1:$AD$27030,$F$2,'Data Down'!$R$1:$R$27030,$K$4,'Data Down'!$D$1:$D$27030,C11)</f>
        <v>0</v>
      </c>
      <c r="L11" s="277">
        <f>SUMIFS('Data Down'!$N$1:$N$27030,'Data Down'!$AD$1:$AD$27030,$F$2,'Data Down'!$R$1:$R$27030,$L$4,'Data Down'!$D$1:$D$27030,C11)</f>
        <v>0</v>
      </c>
      <c r="M11" s="277">
        <f>SUMIFS('Data Down'!$N$1:$N$27030,'Data Down'!$AD$1:$AD$27030,$F$2,'Data Down'!$R$1:$R$27030,$M$4,'Data Down'!$D$1:$D$27030,C11)</f>
        <v>0</v>
      </c>
      <c r="N11" s="277">
        <f>SUMIFS('Data Down'!$N$1:$N$27030,'Data Down'!$AD$1:$AD$27030,$F$2,'Data Down'!$R$1:$R$27030,$N$4,'Data Down'!$D$1:$D$27030,C11)</f>
        <v>0</v>
      </c>
      <c r="O11" s="277">
        <f t="shared" ca="1" si="0"/>
        <v>0</v>
      </c>
      <c r="P11" s="275">
        <f ca="1">VLOOKUP($C11,HM_Unit!$A:$CQ,86,0)</f>
        <v>0</v>
      </c>
      <c r="Q11" s="278">
        <f t="shared" ca="1" si="1"/>
        <v>168</v>
      </c>
      <c r="R11" s="275">
        <f t="shared" si="2"/>
        <v>168</v>
      </c>
      <c r="S11" s="279">
        <f ca="1">SUMIFS('Data Down'!$U$1:$U$27030,'Data Down'!$AD$1:$AD$27030,$F$2,'Data Down'!$D$1:$D$27030,C11)</f>
        <v>0</v>
      </c>
      <c r="T11" s="205" t="str">
        <f t="shared" ca="1" si="3"/>
        <v>-</v>
      </c>
      <c r="U11" s="279">
        <f t="shared" ca="1" si="4"/>
        <v>0</v>
      </c>
      <c r="V11" s="280">
        <f ca="1">SUMIFS('Data Down'!$N$1:$N$27030,'Data Down'!$AD$1:$AD$27030,$F$2,'Data Down'!$Q$1:$Q$27030,$V$5,'Data Down'!$D$1:$D$27030,C11)</f>
        <v>0</v>
      </c>
      <c r="W11" s="280">
        <f ca="1">SUMIFS('Data Down'!$N$1:$N$27030,'Data Down'!$AD$1:$AD$27030,$F$2,'Data Down'!$Q$1:$Q$27030,$W$5,'Data Down'!$D$1:$D$27030,C11)</f>
        <v>0</v>
      </c>
      <c r="X11" s="279">
        <f ca="1">SUMIFS('Data Down'!$U$1:$U$27030,'Data Down'!$AD$1:$AD$27030,$F$2,'Data Down'!$Q$1:$Q$27030,$X$5,'Data Down'!$D$1:$D$27030,C11)</f>
        <v>0</v>
      </c>
      <c r="Y11" s="279">
        <f ca="1">SUMIFS('Data Down'!$U$1:$U$27030,'Data Down'!$AD$1:$AD$27030,$F$2,'Data Down'!$Q$1:$Q$27030,$Y$5,'Data Down'!$D$1:$D$27030,C11)</f>
        <v>0</v>
      </c>
      <c r="Z11" s="281">
        <f t="shared" ca="1" si="5"/>
        <v>1</v>
      </c>
      <c r="AA11" s="281">
        <f t="shared" ca="1" si="6"/>
        <v>0</v>
      </c>
      <c r="AC11" s="277">
        <f>SUMIFS('Data Down'!$N$1:$N$27030,'Data Down'!$AD$1:$AD$27030,$AC$2,'Data Down'!$R$1:$R$27030,$AC$4,'Data Down'!$D$1:$D$27030,C11)</f>
        <v>0</v>
      </c>
      <c r="AD11" s="277">
        <f ca="1">SUMIFS('Data Down'!$N$1:$N$27030,'Data Down'!$AD$1:$AD$27030,$AC$2,'Data Down'!$R$1:$R$27030,$AD$4,'Data Down'!$D$1:$D$27030,C11)</f>
        <v>0</v>
      </c>
      <c r="AE11" s="277">
        <f>SUMIFS('Data Down'!$N$1:$N$27030,'Data Down'!$AD$1:$AD$27030,$AC$2,'Data Down'!$R$1:$R$27030,$AE$4,'Data Down'!$D$1:$D$27030,C11)</f>
        <v>0</v>
      </c>
      <c r="AF11" s="277">
        <f>SUMIFS('Data Down'!$N$1:$N$27030,'Data Down'!$AD$1:$AD$27030,$AC$2,'Data Down'!$R$1:$R$27030,$AF$4,'Data Down'!$D$1:$D$27030,C11)</f>
        <v>0</v>
      </c>
      <c r="AG11" s="277">
        <f>SUMIFS('Data Down'!$N$1:$N$27030,'Data Down'!$AD$1:$AD$27030,$AC$2,'Data Down'!$R$1:$R$27030,$AG$4,'Data Down'!$D$1:$D$27030,C11)</f>
        <v>0</v>
      </c>
      <c r="AH11" s="277">
        <f ca="1">SUMIFS('Data Down'!$N$1:$N$27030,'Data Down'!$AD$1:$AD$27030,$AC$2,'Data Down'!$R$1:$R$27030,$AH$4,'Data Down'!$D$1:$D$27030,C11)</f>
        <v>0</v>
      </c>
      <c r="AI11" s="277">
        <f>SUMIFS('Data Down'!$N$1:$N$27030,'Data Down'!$AD$1:$AD$27030,$AC$2,'Data Down'!$R$1:$R$27030,$AI$4,'Data Down'!$D$1:$D$27030,C11)</f>
        <v>0</v>
      </c>
      <c r="AJ11" s="277">
        <f>SUMIFS('Data Down'!$N$1:$N$27030,'Data Down'!$AD$1:$AD$27030,$AC$2,'Data Down'!$R$1:$R$27030,$AJ$4,'Data Down'!$D$1:$D$27030,C11)</f>
        <v>0</v>
      </c>
      <c r="AK11" s="277">
        <f>SUMIFS('Data Down'!$N$1:$N$27030,'Data Down'!$AD$1:$AD$27030,$AC$2,'Data Down'!$R$1:$R$27030,$AK$4,'Data Down'!$D$1:$D$27030,C11)</f>
        <v>0</v>
      </c>
      <c r="AL11" s="277">
        <f t="shared" ca="1" si="7"/>
        <v>0</v>
      </c>
      <c r="AM11" s="275">
        <f ca="1">VLOOKUP($C11,HM_Unit!$A:$CQ,87,0)</f>
        <v>0</v>
      </c>
      <c r="AN11" s="278">
        <f t="shared" ca="1" si="8"/>
        <v>168</v>
      </c>
      <c r="AO11" s="275">
        <f t="shared" si="9"/>
        <v>168</v>
      </c>
      <c r="AP11" s="279">
        <f ca="1">SUMIFS('Data Down'!$U$1:$U$27030,'Data Down'!$AD$1:$AD$27030,$AC$2,'Data Down'!$D$1:$D$27030,C11)</f>
        <v>0</v>
      </c>
      <c r="AQ11" s="282" t="str">
        <f t="shared" ca="1" si="10"/>
        <v>-</v>
      </c>
      <c r="AR11" s="282">
        <f t="shared" ca="1" si="11"/>
        <v>0</v>
      </c>
      <c r="AS11" s="282">
        <f ca="1">SUMIFS('Data Down'!$N$1:$N$27030,'Data Down'!$AD$1:$AD$27030,$AC$2,'Data Down'!$Q$1:$Q$27030,$AS$5,'Data Down'!$D$1:$D$27030,C11)</f>
        <v>0</v>
      </c>
      <c r="AT11" s="282">
        <f ca="1">SUMIFS('Data Down'!$N$1:$N$27030,'Data Down'!$AD$1:$AD$27030,$AC$2,'Data Down'!$Q$1:$Q$27030,$AT$5,'Data Down'!$D$1:$D$27030,C11)</f>
        <v>0</v>
      </c>
      <c r="AU11" s="275">
        <f ca="1">SUMIFS('Data Down'!$U$1:$U$27030,'Data Down'!$AD$1:$AD$27030,$AC$2,'Data Down'!$Q$1:$Q$27030,$AU$5,'Data Down'!$D$1:$D$27030,C11)</f>
        <v>0</v>
      </c>
      <c r="AV11" s="275">
        <f ca="1">SUMIFS('Data Down'!$U$1:$U$27030,'Data Down'!$AD$1:$AD$27030,$AC$2,'Data Down'!$Q$1:$Q$27030,$AV$5,'Data Down'!$D$1:$D$27030,C11)</f>
        <v>0</v>
      </c>
      <c r="AW11" s="281">
        <f t="shared" ca="1" si="12"/>
        <v>1</v>
      </c>
      <c r="AX11" s="281">
        <f t="shared" ca="1" si="13"/>
        <v>0</v>
      </c>
    </row>
    <row r="12" spans="1:50" ht="14.25" customHeight="1">
      <c r="B12" s="275">
        <f t="shared" si="14"/>
        <v>7</v>
      </c>
      <c r="C12" s="205" t="s">
        <v>11</v>
      </c>
      <c r="D12" s="205" t="str">
        <f>VLOOKUP(C12,Sort!B:C,2,FALSE)</f>
        <v>Prima LX 2528</v>
      </c>
      <c r="E12" s="276" t="s">
        <v>1596</v>
      </c>
      <c r="F12" s="277">
        <f>SUMIFS('Data Down'!$N$1:$N$27030,'Data Down'!$AD$1:$AD$27030,$F$2,'Data Down'!$R$1:$R$27030,$F$4,'Data Down'!$D$1:$D$27030,C12)</f>
        <v>0</v>
      </c>
      <c r="G12" s="277">
        <f ca="1">SUMIFS('Data Down'!$N$1:$N$27030,'Data Down'!$AD$1:$AD$27030,$F$2,'Data Down'!$R$1:$R$27030,$G$4,'Data Down'!$D$1:$D$27030,C12)</f>
        <v>0</v>
      </c>
      <c r="H12" s="277">
        <f>SUMIFS('Data Down'!$N$1:$N$27030,'Data Down'!$AD$1:$AD$27030,$F$2,'Data Down'!$R$1:$R$27030,$H$4,'Data Down'!$D$1:$D$27030,C12)</f>
        <v>0</v>
      </c>
      <c r="I12" s="277">
        <f>SUMIFS('Data Down'!$N$1:$N$27030,'Data Down'!$AD$1:$AD$27030,$F$2,'Data Down'!$R$1:$R$27030,$I$4,'Data Down'!$D$1:$D$27030,C12)</f>
        <v>0</v>
      </c>
      <c r="J12" s="277">
        <f>SUMIFS('Data Down'!$N$1:$N$27030,'Data Down'!$AD$1:$AD$27030,$F$2,'Data Down'!$R$1:$R$27030,$J$4,'Data Down'!$D$1:$D$27030,C12)</f>
        <v>0</v>
      </c>
      <c r="K12" s="277">
        <f ca="1">SUMIFS('Data Down'!$N$1:$N$27030,'Data Down'!$AD$1:$AD$27030,$F$2,'Data Down'!$R$1:$R$27030,$K$4,'Data Down'!$D$1:$D$27030,C12)</f>
        <v>0</v>
      </c>
      <c r="L12" s="277">
        <f>SUMIFS('Data Down'!$N$1:$N$27030,'Data Down'!$AD$1:$AD$27030,$F$2,'Data Down'!$R$1:$R$27030,$L$4,'Data Down'!$D$1:$D$27030,C12)</f>
        <v>0</v>
      </c>
      <c r="M12" s="277">
        <f>SUMIFS('Data Down'!$N$1:$N$27030,'Data Down'!$AD$1:$AD$27030,$F$2,'Data Down'!$R$1:$R$27030,$M$4,'Data Down'!$D$1:$D$27030,C12)</f>
        <v>0</v>
      </c>
      <c r="N12" s="277">
        <f>SUMIFS('Data Down'!$N$1:$N$27030,'Data Down'!$AD$1:$AD$27030,$F$2,'Data Down'!$R$1:$R$27030,$N$4,'Data Down'!$D$1:$D$27030,C12)</f>
        <v>0</v>
      </c>
      <c r="O12" s="277">
        <f t="shared" ca="1" si="0"/>
        <v>0</v>
      </c>
      <c r="P12" s="275">
        <f ca="1">VLOOKUP($C12,HM_Unit!$A:$CQ,86,0)</f>
        <v>0</v>
      </c>
      <c r="Q12" s="278">
        <f t="shared" ca="1" si="1"/>
        <v>168</v>
      </c>
      <c r="R12" s="275">
        <f t="shared" si="2"/>
        <v>168</v>
      </c>
      <c r="S12" s="279">
        <f ca="1">SUMIFS('Data Down'!$U$1:$U$27030,'Data Down'!$AD$1:$AD$27030,$F$2,'Data Down'!$D$1:$D$27030,C12)</f>
        <v>0</v>
      </c>
      <c r="T12" s="205" t="str">
        <f t="shared" ca="1" si="3"/>
        <v>-</v>
      </c>
      <c r="U12" s="279">
        <f t="shared" ca="1" si="4"/>
        <v>0</v>
      </c>
      <c r="V12" s="280">
        <f>SUMIFS('Data Down'!$N$1:$N$27030,'Data Down'!$AD$1:$AD$27030,$F$2,'Data Down'!$Q$1:$Q$27030,$V$5,'Data Down'!$D$1:$D$27030,C12)</f>
        <v>0</v>
      </c>
      <c r="W12" s="280">
        <f ca="1">SUMIFS('Data Down'!$N$1:$N$27030,'Data Down'!$AD$1:$AD$27030,$F$2,'Data Down'!$Q$1:$Q$27030,$W$5,'Data Down'!$D$1:$D$27030,C12)</f>
        <v>0</v>
      </c>
      <c r="X12" s="279">
        <f>SUMIFS('Data Down'!$U$1:$U$27030,'Data Down'!$AD$1:$AD$27030,$F$2,'Data Down'!$Q$1:$Q$27030,$X$5,'Data Down'!$D$1:$D$27030,C12)</f>
        <v>0</v>
      </c>
      <c r="Y12" s="279">
        <f ca="1">SUMIFS('Data Down'!$U$1:$U$27030,'Data Down'!$AD$1:$AD$27030,$F$2,'Data Down'!$Q$1:$Q$27030,$Y$5,'Data Down'!$D$1:$D$27030,C12)</f>
        <v>0</v>
      </c>
      <c r="Z12" s="281">
        <f t="shared" ca="1" si="5"/>
        <v>1</v>
      </c>
      <c r="AA12" s="281">
        <f t="shared" ca="1" si="6"/>
        <v>0</v>
      </c>
      <c r="AC12" s="277">
        <f>SUMIFS('Data Down'!$N$1:$N$27030,'Data Down'!$AD$1:$AD$27030,$AC$2,'Data Down'!$R$1:$R$27030,$AC$4,'Data Down'!$D$1:$D$27030,C12)</f>
        <v>0</v>
      </c>
      <c r="AD12" s="277">
        <f ca="1">SUMIFS('Data Down'!$N$1:$N$27030,'Data Down'!$AD$1:$AD$27030,$AC$2,'Data Down'!$R$1:$R$27030,$AD$4,'Data Down'!$D$1:$D$27030,C12)</f>
        <v>0</v>
      </c>
      <c r="AE12" s="277">
        <f>SUMIFS('Data Down'!$N$1:$N$27030,'Data Down'!$AD$1:$AD$27030,$AC$2,'Data Down'!$R$1:$R$27030,$AE$4,'Data Down'!$D$1:$D$27030,C12)</f>
        <v>0</v>
      </c>
      <c r="AF12" s="277">
        <f>SUMIFS('Data Down'!$N$1:$N$27030,'Data Down'!$AD$1:$AD$27030,$AC$2,'Data Down'!$R$1:$R$27030,$AF$4,'Data Down'!$D$1:$D$27030,C12)</f>
        <v>0</v>
      </c>
      <c r="AG12" s="277">
        <f>SUMIFS('Data Down'!$N$1:$N$27030,'Data Down'!$AD$1:$AD$27030,$AC$2,'Data Down'!$R$1:$R$27030,$AG$4,'Data Down'!$D$1:$D$27030,C12)</f>
        <v>0</v>
      </c>
      <c r="AH12" s="277">
        <f ca="1">SUMIFS('Data Down'!$N$1:$N$27030,'Data Down'!$AD$1:$AD$27030,$AC$2,'Data Down'!$R$1:$R$27030,$AH$4,'Data Down'!$D$1:$D$27030,C12)</f>
        <v>0</v>
      </c>
      <c r="AI12" s="277">
        <f>SUMIFS('Data Down'!$N$1:$N$27030,'Data Down'!$AD$1:$AD$27030,$AC$2,'Data Down'!$R$1:$R$27030,$AI$4,'Data Down'!$D$1:$D$27030,C12)</f>
        <v>0</v>
      </c>
      <c r="AJ12" s="277">
        <f>SUMIFS('Data Down'!$N$1:$N$27030,'Data Down'!$AD$1:$AD$27030,$AC$2,'Data Down'!$R$1:$R$27030,$AJ$4,'Data Down'!$D$1:$D$27030,C12)</f>
        <v>0</v>
      </c>
      <c r="AK12" s="277">
        <f>SUMIFS('Data Down'!$N$1:$N$27030,'Data Down'!$AD$1:$AD$27030,$AC$2,'Data Down'!$R$1:$R$27030,$AK$4,'Data Down'!$D$1:$D$27030,C12)</f>
        <v>0</v>
      </c>
      <c r="AL12" s="277">
        <f t="shared" ca="1" si="7"/>
        <v>0</v>
      </c>
      <c r="AM12" s="275">
        <f ca="1">VLOOKUP($C12,HM_Unit!$A:$CQ,87,0)</f>
        <v>0</v>
      </c>
      <c r="AN12" s="278">
        <f t="shared" ca="1" si="8"/>
        <v>168</v>
      </c>
      <c r="AO12" s="275">
        <f t="shared" si="9"/>
        <v>168</v>
      </c>
      <c r="AP12" s="279">
        <f ca="1">SUMIFS('Data Down'!$U$1:$U$27030,'Data Down'!$AD$1:$AD$27030,$AC$2,'Data Down'!$D$1:$D$27030,C12)</f>
        <v>0</v>
      </c>
      <c r="AQ12" s="282" t="str">
        <f t="shared" ca="1" si="10"/>
        <v>-</v>
      </c>
      <c r="AR12" s="282">
        <f t="shared" ca="1" si="11"/>
        <v>0</v>
      </c>
      <c r="AS12" s="282">
        <f>SUMIFS('Data Down'!$N$1:$N$27030,'Data Down'!$AD$1:$AD$27030,$AC$2,'Data Down'!$Q$1:$Q$27030,$AS$5,'Data Down'!$D$1:$D$27030,C12)</f>
        <v>0</v>
      </c>
      <c r="AT12" s="282">
        <f ca="1">SUMIFS('Data Down'!$N$1:$N$27030,'Data Down'!$AD$1:$AD$27030,$AC$2,'Data Down'!$Q$1:$Q$27030,$AT$5,'Data Down'!$D$1:$D$27030,C12)</f>
        <v>0</v>
      </c>
      <c r="AU12" s="275">
        <f>SUMIFS('Data Down'!$U$1:$U$27030,'Data Down'!$AD$1:$AD$27030,$AC$2,'Data Down'!$Q$1:$Q$27030,$AU$5,'Data Down'!$D$1:$D$27030,C12)</f>
        <v>0</v>
      </c>
      <c r="AV12" s="275">
        <f ca="1">SUMIFS('Data Down'!$U$1:$U$27030,'Data Down'!$AD$1:$AD$27030,$AC$2,'Data Down'!$Q$1:$Q$27030,$AV$5,'Data Down'!$D$1:$D$27030,C12)</f>
        <v>0</v>
      </c>
      <c r="AW12" s="281">
        <f t="shared" ca="1" si="12"/>
        <v>1</v>
      </c>
      <c r="AX12" s="281">
        <f t="shared" ca="1" si="13"/>
        <v>0</v>
      </c>
    </row>
    <row r="13" spans="1:50" ht="14.25" customHeight="1">
      <c r="A13" s="267"/>
      <c r="B13" s="283" t="s">
        <v>1597</v>
      </c>
      <c r="C13" s="269"/>
      <c r="D13" s="283"/>
      <c r="E13" s="283"/>
      <c r="F13" s="284"/>
      <c r="G13" s="284"/>
      <c r="H13" s="284"/>
      <c r="I13" s="284"/>
      <c r="J13" s="284"/>
      <c r="K13" s="284"/>
      <c r="L13" s="284"/>
      <c r="M13" s="284"/>
      <c r="N13" s="284"/>
      <c r="O13" s="284"/>
      <c r="P13" s="284"/>
      <c r="Q13" s="284"/>
      <c r="R13" s="284"/>
      <c r="S13" s="284"/>
      <c r="T13" s="284"/>
      <c r="U13" s="284"/>
      <c r="V13" s="284"/>
      <c r="W13" s="284"/>
      <c r="X13" s="284"/>
      <c r="Y13" s="284"/>
      <c r="Z13" s="285">
        <f t="shared" ref="Z13:AA13" ca="1" si="15">AVERAGE(Z6:Z12)</f>
        <v>1</v>
      </c>
      <c r="AA13" s="285">
        <f t="shared" ca="1" si="15"/>
        <v>0</v>
      </c>
      <c r="AB13" s="267"/>
      <c r="AC13" s="271"/>
      <c r="AD13" s="271"/>
      <c r="AE13" s="271"/>
      <c r="AF13" s="271"/>
      <c r="AG13" s="271"/>
      <c r="AH13" s="271"/>
      <c r="AI13" s="271"/>
      <c r="AJ13" s="271"/>
      <c r="AK13" s="271"/>
      <c r="AL13" s="271"/>
      <c r="AM13" s="272"/>
      <c r="AN13" s="271"/>
      <c r="AO13" s="272"/>
      <c r="AP13" s="272"/>
      <c r="AQ13" s="286"/>
      <c r="AR13" s="286"/>
      <c r="AS13" s="286"/>
      <c r="AT13" s="286"/>
      <c r="AU13" s="286"/>
      <c r="AV13" s="286"/>
      <c r="AW13" s="285">
        <f t="shared" ref="AW13:AX13" ca="1" si="16">AVERAGE(AW6:AW12)</f>
        <v>1</v>
      </c>
      <c r="AX13" s="285">
        <f t="shared" ca="1" si="16"/>
        <v>0</v>
      </c>
    </row>
    <row r="14" spans="1:50" ht="14.25" customHeight="1">
      <c r="B14" s="275">
        <v>1</v>
      </c>
      <c r="C14" s="205" t="s">
        <v>12</v>
      </c>
      <c r="D14" s="205" t="str">
        <f>VLOOKUP(C14,Sort!B:C,2,FALSE)</f>
        <v>AXOR 3336K</v>
      </c>
      <c r="E14" s="276" t="s">
        <v>1596</v>
      </c>
      <c r="F14" s="277">
        <f>SUMIFS('Data Down'!$N$1:$N$27030,'Data Down'!$AD$1:$AD$27030,$F$2,'Data Down'!$R$1:$R$27030,$F$4,'Data Down'!$D$1:$D$27030,C14)</f>
        <v>0</v>
      </c>
      <c r="G14" s="277">
        <f ca="1">SUMIFS('Data Down'!$N$1:$N$27030,'Data Down'!$AD$1:$AD$27030,$F$2,'Data Down'!$R$1:$R$27030,$G$4,'Data Down'!$D$1:$D$27030,C14)</f>
        <v>0</v>
      </c>
      <c r="H14" s="277">
        <f>SUMIFS('Data Down'!$N$1:$N$27030,'Data Down'!$AD$1:$AD$27030,$F$2,'Data Down'!$R$1:$R$27030,$H$4,'Data Down'!$D$1:$D$27030,C14)</f>
        <v>0</v>
      </c>
      <c r="I14" s="277">
        <f>SUMIFS('Data Down'!$N$1:$N$27030,'Data Down'!$AD$1:$AD$27030,$F$2,'Data Down'!$R$1:$R$27030,$I$4,'Data Down'!$D$1:$D$27030,C14)</f>
        <v>0</v>
      </c>
      <c r="J14" s="277">
        <f>SUMIFS('Data Down'!$N$1:$N$27030,'Data Down'!$AD$1:$AD$27030,$F$2,'Data Down'!$R$1:$R$27030,$J$4,'Data Down'!$D$1:$D$27030,C14)</f>
        <v>0</v>
      </c>
      <c r="K14" s="277">
        <f ca="1">SUMIFS('Data Down'!$N$1:$N$27030,'Data Down'!$AD$1:$AD$27030,$F$2,'Data Down'!$R$1:$R$27030,$K$4,'Data Down'!$D$1:$D$27030,C14)</f>
        <v>0</v>
      </c>
      <c r="L14" s="277">
        <f>SUMIFS('Data Down'!$N$1:$N$27030,'Data Down'!$AD$1:$AD$27030,$F$2,'Data Down'!$R$1:$R$27030,$L$4,'Data Down'!$D$1:$D$27030,C14)</f>
        <v>0</v>
      </c>
      <c r="M14" s="277">
        <f>SUMIFS('Data Down'!$N$1:$N$27030,'Data Down'!$AD$1:$AD$27030,$F$2,'Data Down'!$R$1:$R$27030,$M$4,'Data Down'!$D$1:$D$27030,C14)</f>
        <v>0</v>
      </c>
      <c r="N14" s="277">
        <f>SUMIFS('Data Down'!$N$1:$N$27030,'Data Down'!$AD$1:$AD$27030,$F$2,'Data Down'!$R$1:$R$27030,$N$4,'Data Down'!$D$1:$D$27030,C14)</f>
        <v>0</v>
      </c>
      <c r="O14" s="277">
        <f t="shared" ref="O14:O43" ca="1" si="17">SUM(F14:N14)</f>
        <v>0</v>
      </c>
      <c r="P14" s="275">
        <f ca="1">VLOOKUP($C14,HM_Unit!$A:$CQ,86,0)</f>
        <v>0</v>
      </c>
      <c r="Q14" s="278">
        <f t="shared" ref="Q14:Q43" ca="1" si="18">R14-P14-O14</f>
        <v>168</v>
      </c>
      <c r="R14" s="275">
        <f t="shared" ref="R14:R43" si="19">24*7</f>
        <v>168</v>
      </c>
      <c r="S14" s="279">
        <f ca="1">SUMIFS('Data Down'!$U$1:$U$27030,'Data Down'!$AD$1:$AD$27030,$F$2,'Data Down'!$D$1:$D$27030,C14)</f>
        <v>0</v>
      </c>
      <c r="T14" s="205" t="str">
        <f t="shared" ref="T14:T43" ca="1" si="20">IFERROR(O14/S14,"-")</f>
        <v>-</v>
      </c>
      <c r="U14" s="279">
        <f t="shared" ref="U14:U43" ca="1" si="21">IFERROR(IF(Y14=0,P14,P14/S14),"-")</f>
        <v>0</v>
      </c>
      <c r="V14" s="280">
        <f ca="1">SUMIFS('Data Down'!$N$1:$N$27030,'Data Down'!$AD$1:$AD$27030,$F$2,'Data Down'!$Q$1:$Q$27030,$V$5,'Data Down'!$D$1:$D$27030,C14)</f>
        <v>0</v>
      </c>
      <c r="W14" s="280">
        <f ca="1">SUMIFS('Data Down'!$N$1:$N$27030,'Data Down'!$AD$1:$AD$27030,$F$2,'Data Down'!$Q$1:$Q$27030,$W$5,'Data Down'!$D$1:$D$27030,C14)</f>
        <v>0</v>
      </c>
      <c r="X14" s="279">
        <f ca="1">SUMIFS('Data Down'!$U$1:$U$27030,'Data Down'!$AD$1:$AD$27030,$F$2,'Data Down'!$Q$1:$Q$27030,$X$5,'Data Down'!$D$1:$D$27030,C14)</f>
        <v>0</v>
      </c>
      <c r="Y14" s="279">
        <f ca="1">SUMIFS('Data Down'!$U$1:$U$27030,'Data Down'!$AD$1:$AD$27030,$F$2,'Data Down'!$Q$1:$Q$27030,$Y$5,'Data Down'!$D$1:$D$27030,C14)</f>
        <v>0</v>
      </c>
      <c r="Z14" s="281">
        <f t="shared" ref="Z14:Z43" ca="1" si="22">(R14-O14)/R14</f>
        <v>1</v>
      </c>
      <c r="AA14" s="281">
        <f t="shared" ref="AA14:AA43" ca="1" si="23">IF(Q14=R14,"0"%,P14/(P14+O14))</f>
        <v>0</v>
      </c>
      <c r="AC14" s="277">
        <f>SUMIFS('Data Down'!$N$1:$N$27030,'Data Down'!$AD$1:$AD$27030,$AC$2,'Data Down'!$R$1:$R$27030,$AC$4,'Data Down'!$D$1:$D$27030,C14)</f>
        <v>0</v>
      </c>
      <c r="AD14" s="277">
        <f ca="1">SUMIFS('Data Down'!$N$1:$N$27030,'Data Down'!$AD$1:$AD$27030,$AC$2,'Data Down'!$R$1:$R$27030,$AD$4,'Data Down'!$D$1:$D$27030,C14)</f>
        <v>0</v>
      </c>
      <c r="AE14" s="277">
        <f>SUMIFS('Data Down'!$N$1:$N$27030,'Data Down'!$AD$1:$AD$27030,$AC$2,'Data Down'!$R$1:$R$27030,$AE$4,'Data Down'!$D$1:$D$27030,C14)</f>
        <v>0</v>
      </c>
      <c r="AF14" s="277">
        <f>SUMIFS('Data Down'!$N$1:$N$27030,'Data Down'!$AD$1:$AD$27030,$AC$2,'Data Down'!$R$1:$R$27030,$AF$4,'Data Down'!$D$1:$D$27030,C14)</f>
        <v>0</v>
      </c>
      <c r="AG14" s="277">
        <f>SUMIFS('Data Down'!$N$1:$N$27030,'Data Down'!$AD$1:$AD$27030,$AC$2,'Data Down'!$R$1:$R$27030,$AG$4,'Data Down'!$D$1:$D$27030,C14)</f>
        <v>0</v>
      </c>
      <c r="AH14" s="277">
        <f ca="1">SUMIFS('Data Down'!$N$1:$N$27030,'Data Down'!$AD$1:$AD$27030,$AC$2,'Data Down'!$R$1:$R$27030,$AH$4,'Data Down'!$D$1:$D$27030,C14)</f>
        <v>0</v>
      </c>
      <c r="AI14" s="277">
        <f>SUMIFS('Data Down'!$N$1:$N$27030,'Data Down'!$AD$1:$AD$27030,$AC$2,'Data Down'!$R$1:$R$27030,$AI$4,'Data Down'!$D$1:$D$27030,C14)</f>
        <v>0</v>
      </c>
      <c r="AJ14" s="277">
        <f>SUMIFS('Data Down'!$N$1:$N$27030,'Data Down'!$AD$1:$AD$27030,$AC$2,'Data Down'!$R$1:$R$27030,$AJ$4,'Data Down'!$D$1:$D$27030,C14)</f>
        <v>0</v>
      </c>
      <c r="AK14" s="277">
        <f>SUMIFS('Data Down'!$N$1:$N$27030,'Data Down'!$AD$1:$AD$27030,$AC$2,'Data Down'!$R$1:$R$27030,$AK$4,'Data Down'!$D$1:$D$27030,C14)</f>
        <v>0</v>
      </c>
      <c r="AL14" s="277">
        <f t="shared" ref="AL14:AL43" ca="1" si="24">SUM(AC14:AK14)</f>
        <v>0</v>
      </c>
      <c r="AM14" s="275">
        <f ca="1">VLOOKUP($C14,HM_Unit!$A:$CQ,87,0)</f>
        <v>0</v>
      </c>
      <c r="AN14" s="278">
        <f t="shared" ref="AN14:AN43" ca="1" si="25">AO14-AM14-AL14</f>
        <v>168</v>
      </c>
      <c r="AO14" s="275">
        <f t="shared" ref="AO14:AO43" si="26">24*7</f>
        <v>168</v>
      </c>
      <c r="AP14" s="279">
        <f ca="1">SUMIFS('Data Down'!$U$1:$U$27030,'Data Down'!$AD$1:$AD$27030,$AC$2,'Data Down'!$D$1:$D$27030,C14)</f>
        <v>0</v>
      </c>
      <c r="AQ14" s="282" t="str">
        <f t="shared" ref="AQ14:AQ43" ca="1" si="27">IFERROR(AL14/AP14,"-")</f>
        <v>-</v>
      </c>
      <c r="AR14" s="282">
        <f t="shared" ref="AR14:AR43" ca="1" si="28">IFERROR(IF(AV14=0,AM14,AM14/AP14),"-")</f>
        <v>0</v>
      </c>
      <c r="AS14" s="282">
        <f ca="1">SUMIFS('Data Down'!$N$1:$N$27030,'Data Down'!$AD$1:$AD$27030,$AC$2,'Data Down'!$Q$1:$Q$27030,$AS$5,'Data Down'!$D$1:$D$27030,C14)</f>
        <v>0</v>
      </c>
      <c r="AT14" s="282">
        <f ca="1">SUMIFS('Data Down'!$N$1:$N$27030,'Data Down'!$AD$1:$AD$27030,$AC$2,'Data Down'!$Q$1:$Q$27030,$AT$5,'Data Down'!$D$1:$D$27030,C14)</f>
        <v>0</v>
      </c>
      <c r="AU14" s="275">
        <f ca="1">SUMIFS('Data Down'!$U$1:$U$27030,'Data Down'!$AD$1:$AD$27030,$AC$2,'Data Down'!$Q$1:$Q$27030,$AU$5,'Data Down'!$D$1:$D$27030,C14)</f>
        <v>0</v>
      </c>
      <c r="AV14" s="275">
        <f ca="1">SUMIFS('Data Down'!$U$1:$U$27030,'Data Down'!$AD$1:$AD$27030,$AC$2,'Data Down'!$Q$1:$Q$27030,$AV$5,'Data Down'!$D$1:$D$27030,C14)</f>
        <v>0</v>
      </c>
      <c r="AW14" s="281">
        <f t="shared" ref="AW14:AW43" ca="1" si="29">(AO14-AL14)/AO14</f>
        <v>1</v>
      </c>
      <c r="AX14" s="281">
        <f t="shared" ref="AX14:AX43" ca="1" si="30">IF(AN14=AO14,"0"%,AM14/(AM14+AL14))</f>
        <v>0</v>
      </c>
    </row>
    <row r="15" spans="1:50" ht="14.25" customHeight="1">
      <c r="B15" s="275">
        <f t="shared" ref="B15:B43" si="31">B14+1</f>
        <v>2</v>
      </c>
      <c r="C15" s="205" t="s">
        <v>13</v>
      </c>
      <c r="D15" s="205" t="str">
        <f>VLOOKUP(C15,Sort!B:C,2,FALSE)</f>
        <v>AXOR 3336K</v>
      </c>
      <c r="E15" s="276" t="s">
        <v>1596</v>
      </c>
      <c r="F15" s="277">
        <f>SUMIFS('Data Down'!$N$1:$N$27030,'Data Down'!$AD$1:$AD$27030,$F$2,'Data Down'!$R$1:$R$27030,$F$4,'Data Down'!$D$1:$D$27030,C15)</f>
        <v>0</v>
      </c>
      <c r="G15" s="277">
        <f ca="1">SUMIFS('Data Down'!$N$1:$N$27030,'Data Down'!$AD$1:$AD$27030,$F$2,'Data Down'!$R$1:$R$27030,$G$4,'Data Down'!$D$1:$D$27030,C15)</f>
        <v>0</v>
      </c>
      <c r="H15" s="277">
        <f>SUMIFS('Data Down'!$N$1:$N$27030,'Data Down'!$AD$1:$AD$27030,$F$2,'Data Down'!$R$1:$R$27030,$H$4,'Data Down'!$D$1:$D$27030,C15)</f>
        <v>0</v>
      </c>
      <c r="I15" s="277">
        <f>SUMIFS('Data Down'!$N$1:$N$27030,'Data Down'!$AD$1:$AD$27030,$F$2,'Data Down'!$R$1:$R$27030,$I$4,'Data Down'!$D$1:$D$27030,C15)</f>
        <v>0</v>
      </c>
      <c r="J15" s="277">
        <f>SUMIFS('Data Down'!$N$1:$N$27030,'Data Down'!$AD$1:$AD$27030,$F$2,'Data Down'!$R$1:$R$27030,$J$4,'Data Down'!$D$1:$D$27030,C15)</f>
        <v>0</v>
      </c>
      <c r="K15" s="277">
        <f ca="1">SUMIFS('Data Down'!$N$1:$N$27030,'Data Down'!$AD$1:$AD$27030,$F$2,'Data Down'!$R$1:$R$27030,$K$4,'Data Down'!$D$1:$D$27030,C15)</f>
        <v>0</v>
      </c>
      <c r="L15" s="277">
        <f>SUMIFS('Data Down'!$N$1:$N$27030,'Data Down'!$AD$1:$AD$27030,$F$2,'Data Down'!$R$1:$R$27030,$L$4,'Data Down'!$D$1:$D$27030,C15)</f>
        <v>0</v>
      </c>
      <c r="M15" s="277">
        <f>SUMIFS('Data Down'!$N$1:$N$27030,'Data Down'!$AD$1:$AD$27030,$F$2,'Data Down'!$R$1:$R$27030,$M$4,'Data Down'!$D$1:$D$27030,C15)</f>
        <v>0</v>
      </c>
      <c r="N15" s="277">
        <f>SUMIFS('Data Down'!$N$1:$N$27030,'Data Down'!$AD$1:$AD$27030,$F$2,'Data Down'!$R$1:$R$27030,$N$4,'Data Down'!$D$1:$D$27030,C15)</f>
        <v>0</v>
      </c>
      <c r="O15" s="277">
        <f t="shared" ca="1" si="17"/>
        <v>0</v>
      </c>
      <c r="P15" s="275">
        <f ca="1">VLOOKUP($C15,HM_Unit!$A:$CQ,86,0)</f>
        <v>0</v>
      </c>
      <c r="Q15" s="278">
        <f t="shared" ca="1" si="18"/>
        <v>168</v>
      </c>
      <c r="R15" s="275">
        <f t="shared" si="19"/>
        <v>168</v>
      </c>
      <c r="S15" s="279">
        <f ca="1">SUMIFS('Data Down'!$U$1:$U$27030,'Data Down'!$AD$1:$AD$27030,$F$2,'Data Down'!$D$1:$D$27030,C15)</f>
        <v>0</v>
      </c>
      <c r="T15" s="205" t="str">
        <f t="shared" ca="1" si="20"/>
        <v>-</v>
      </c>
      <c r="U15" s="279">
        <f t="shared" ca="1" si="21"/>
        <v>0</v>
      </c>
      <c r="V15" s="280">
        <f ca="1">SUMIFS('Data Down'!$N$1:$N$27030,'Data Down'!$AD$1:$AD$27030,$F$2,'Data Down'!$Q$1:$Q$27030,$V$5,'Data Down'!$D$1:$D$27030,C15)</f>
        <v>0</v>
      </c>
      <c r="W15" s="280">
        <f ca="1">SUMIFS('Data Down'!$N$1:$N$27030,'Data Down'!$AD$1:$AD$27030,$F$2,'Data Down'!$Q$1:$Q$27030,$W$5,'Data Down'!$D$1:$D$27030,C15)</f>
        <v>0</v>
      </c>
      <c r="X15" s="279">
        <f ca="1">SUMIFS('Data Down'!$U$1:$U$27030,'Data Down'!$AD$1:$AD$27030,$F$2,'Data Down'!$Q$1:$Q$27030,$X$5,'Data Down'!$D$1:$D$27030,C15)</f>
        <v>0</v>
      </c>
      <c r="Y15" s="279">
        <f ca="1">SUMIFS('Data Down'!$U$1:$U$27030,'Data Down'!$AD$1:$AD$27030,$F$2,'Data Down'!$Q$1:$Q$27030,$Y$5,'Data Down'!$D$1:$D$27030,C15)</f>
        <v>0</v>
      </c>
      <c r="Z15" s="281">
        <f t="shared" ca="1" si="22"/>
        <v>1</v>
      </c>
      <c r="AA15" s="281">
        <f t="shared" ca="1" si="23"/>
        <v>0</v>
      </c>
      <c r="AC15" s="277">
        <f>SUMIFS('Data Down'!$N$1:$N$27030,'Data Down'!$AD$1:$AD$27030,$AC$2,'Data Down'!$R$1:$R$27030,$AC$4,'Data Down'!$D$1:$D$27030,C15)</f>
        <v>0</v>
      </c>
      <c r="AD15" s="277">
        <f ca="1">SUMIFS('Data Down'!$N$1:$N$27030,'Data Down'!$AD$1:$AD$27030,$AC$2,'Data Down'!$R$1:$R$27030,$AD$4,'Data Down'!$D$1:$D$27030,C15)</f>
        <v>0</v>
      </c>
      <c r="AE15" s="277">
        <f>SUMIFS('Data Down'!$N$1:$N$27030,'Data Down'!$AD$1:$AD$27030,$AC$2,'Data Down'!$R$1:$R$27030,$AE$4,'Data Down'!$D$1:$D$27030,C15)</f>
        <v>0</v>
      </c>
      <c r="AF15" s="277">
        <f>SUMIFS('Data Down'!$N$1:$N$27030,'Data Down'!$AD$1:$AD$27030,$AC$2,'Data Down'!$R$1:$R$27030,$AF$4,'Data Down'!$D$1:$D$27030,C15)</f>
        <v>0</v>
      </c>
      <c r="AG15" s="277">
        <f>SUMIFS('Data Down'!$N$1:$N$27030,'Data Down'!$AD$1:$AD$27030,$AC$2,'Data Down'!$R$1:$R$27030,$AG$4,'Data Down'!$D$1:$D$27030,C15)</f>
        <v>0</v>
      </c>
      <c r="AH15" s="277">
        <f ca="1">SUMIFS('Data Down'!$N$1:$N$27030,'Data Down'!$AD$1:$AD$27030,$AC$2,'Data Down'!$R$1:$R$27030,$AH$4,'Data Down'!$D$1:$D$27030,C15)</f>
        <v>0</v>
      </c>
      <c r="AI15" s="277">
        <f>SUMIFS('Data Down'!$N$1:$N$27030,'Data Down'!$AD$1:$AD$27030,$AC$2,'Data Down'!$R$1:$R$27030,$AI$4,'Data Down'!$D$1:$D$27030,C15)</f>
        <v>0</v>
      </c>
      <c r="AJ15" s="277">
        <f>SUMIFS('Data Down'!$N$1:$N$27030,'Data Down'!$AD$1:$AD$27030,$AC$2,'Data Down'!$R$1:$R$27030,$AJ$4,'Data Down'!$D$1:$D$27030,C15)</f>
        <v>0</v>
      </c>
      <c r="AK15" s="277">
        <f>SUMIFS('Data Down'!$N$1:$N$27030,'Data Down'!$AD$1:$AD$27030,$AC$2,'Data Down'!$R$1:$R$27030,$AK$4,'Data Down'!$D$1:$D$27030,C15)</f>
        <v>0</v>
      </c>
      <c r="AL15" s="277">
        <f t="shared" ca="1" si="24"/>
        <v>0</v>
      </c>
      <c r="AM15" s="275">
        <f ca="1">VLOOKUP($C15,HM_Unit!$A:$CQ,87,0)</f>
        <v>0</v>
      </c>
      <c r="AN15" s="278">
        <f t="shared" ca="1" si="25"/>
        <v>168</v>
      </c>
      <c r="AO15" s="275">
        <f t="shared" si="26"/>
        <v>168</v>
      </c>
      <c r="AP15" s="279">
        <f ca="1">SUMIFS('Data Down'!$U$1:$U$27030,'Data Down'!$AD$1:$AD$27030,$AC$2,'Data Down'!$D$1:$D$27030,C15)</f>
        <v>0</v>
      </c>
      <c r="AQ15" s="282" t="str">
        <f t="shared" ca="1" si="27"/>
        <v>-</v>
      </c>
      <c r="AR15" s="282">
        <f t="shared" ca="1" si="28"/>
        <v>0</v>
      </c>
      <c r="AS15" s="282">
        <f ca="1">SUMIFS('Data Down'!$N$1:$N$27030,'Data Down'!$AD$1:$AD$27030,$AC$2,'Data Down'!$Q$1:$Q$27030,$AS$5,'Data Down'!$D$1:$D$27030,C15)</f>
        <v>0</v>
      </c>
      <c r="AT15" s="282">
        <f ca="1">SUMIFS('Data Down'!$N$1:$N$27030,'Data Down'!$AD$1:$AD$27030,$AC$2,'Data Down'!$Q$1:$Q$27030,$AT$5,'Data Down'!$D$1:$D$27030,C15)</f>
        <v>0</v>
      </c>
      <c r="AU15" s="275">
        <f ca="1">SUMIFS('Data Down'!$U$1:$U$27030,'Data Down'!$AD$1:$AD$27030,$AC$2,'Data Down'!$Q$1:$Q$27030,$AU$5,'Data Down'!$D$1:$D$27030,C15)</f>
        <v>0</v>
      </c>
      <c r="AV15" s="275">
        <f ca="1">SUMIFS('Data Down'!$U$1:$U$27030,'Data Down'!$AD$1:$AD$27030,$AC$2,'Data Down'!$Q$1:$Q$27030,$AV$5,'Data Down'!$D$1:$D$27030,C15)</f>
        <v>0</v>
      </c>
      <c r="AW15" s="281">
        <f t="shared" ca="1" si="29"/>
        <v>1</v>
      </c>
      <c r="AX15" s="281">
        <f t="shared" ca="1" si="30"/>
        <v>0</v>
      </c>
    </row>
    <row r="16" spans="1:50" ht="14.25" customHeight="1">
      <c r="B16" s="275">
        <f t="shared" si="31"/>
        <v>3</v>
      </c>
      <c r="C16" s="205" t="s">
        <v>14</v>
      </c>
      <c r="D16" s="205" t="str">
        <f>VLOOKUP(C16,Sort!B:C,2,FALSE)</f>
        <v>AXOR 3336K</v>
      </c>
      <c r="E16" s="276" t="s">
        <v>3</v>
      </c>
      <c r="F16" s="277">
        <f>SUMIFS('Data Down'!$N$1:$N$27030,'Data Down'!$AD$1:$AD$27030,$F$2,'Data Down'!$R$1:$R$27030,$F$4,'Data Down'!$D$1:$D$27030,C16)</f>
        <v>0</v>
      </c>
      <c r="G16" s="277">
        <f ca="1">SUMIFS('Data Down'!$N$1:$N$27030,'Data Down'!$AD$1:$AD$27030,$F$2,'Data Down'!$R$1:$R$27030,$G$4,'Data Down'!$D$1:$D$27030,C16)</f>
        <v>0</v>
      </c>
      <c r="H16" s="277">
        <f>SUMIFS('Data Down'!$N$1:$N$27030,'Data Down'!$AD$1:$AD$27030,$F$2,'Data Down'!$R$1:$R$27030,$H$4,'Data Down'!$D$1:$D$27030,C16)</f>
        <v>0</v>
      </c>
      <c r="I16" s="277">
        <f>SUMIFS('Data Down'!$N$1:$N$27030,'Data Down'!$AD$1:$AD$27030,$F$2,'Data Down'!$R$1:$R$27030,$I$4,'Data Down'!$D$1:$D$27030,C16)</f>
        <v>0</v>
      </c>
      <c r="J16" s="277">
        <f>SUMIFS('Data Down'!$N$1:$N$27030,'Data Down'!$AD$1:$AD$27030,$F$2,'Data Down'!$R$1:$R$27030,$J$4,'Data Down'!$D$1:$D$27030,C16)</f>
        <v>0</v>
      </c>
      <c r="K16" s="277">
        <f ca="1">SUMIFS('Data Down'!$N$1:$N$27030,'Data Down'!$AD$1:$AD$27030,$F$2,'Data Down'!$R$1:$R$27030,$K$4,'Data Down'!$D$1:$D$27030,C16)</f>
        <v>0</v>
      </c>
      <c r="L16" s="277">
        <f>SUMIFS('Data Down'!$N$1:$N$27030,'Data Down'!$AD$1:$AD$27030,$F$2,'Data Down'!$R$1:$R$27030,$L$4,'Data Down'!$D$1:$D$27030,C16)</f>
        <v>0</v>
      </c>
      <c r="M16" s="277">
        <f>SUMIFS('Data Down'!$N$1:$N$27030,'Data Down'!$AD$1:$AD$27030,$F$2,'Data Down'!$R$1:$R$27030,$M$4,'Data Down'!$D$1:$D$27030,C16)</f>
        <v>0</v>
      </c>
      <c r="N16" s="277">
        <f>SUMIFS('Data Down'!$N$1:$N$27030,'Data Down'!$AD$1:$AD$27030,$F$2,'Data Down'!$R$1:$R$27030,$N$4,'Data Down'!$D$1:$D$27030,C16)</f>
        <v>0</v>
      </c>
      <c r="O16" s="277">
        <f t="shared" ca="1" si="17"/>
        <v>0</v>
      </c>
      <c r="P16" s="275">
        <f ca="1">VLOOKUP($C16,HM_Unit!$A:$CQ,86,0)</f>
        <v>0</v>
      </c>
      <c r="Q16" s="278">
        <f t="shared" ca="1" si="18"/>
        <v>168</v>
      </c>
      <c r="R16" s="275">
        <f t="shared" si="19"/>
        <v>168</v>
      </c>
      <c r="S16" s="279">
        <f ca="1">SUMIFS('Data Down'!$U$1:$U$27030,'Data Down'!$AD$1:$AD$27030,$F$2,'Data Down'!$D$1:$D$27030,C16)</f>
        <v>0</v>
      </c>
      <c r="T16" s="205" t="str">
        <f t="shared" ca="1" si="20"/>
        <v>-</v>
      </c>
      <c r="U16" s="279">
        <f t="shared" ca="1" si="21"/>
        <v>0</v>
      </c>
      <c r="V16" s="280">
        <f ca="1">SUMIFS('Data Down'!$N$1:$N$27030,'Data Down'!$AD$1:$AD$27030,$F$2,'Data Down'!$Q$1:$Q$27030,$V$5,'Data Down'!$D$1:$D$27030,C16)</f>
        <v>0</v>
      </c>
      <c r="W16" s="280">
        <f ca="1">SUMIFS('Data Down'!$N$1:$N$27030,'Data Down'!$AD$1:$AD$27030,$F$2,'Data Down'!$Q$1:$Q$27030,$W$5,'Data Down'!$D$1:$D$27030,C16)</f>
        <v>0</v>
      </c>
      <c r="X16" s="279">
        <f ca="1">SUMIFS('Data Down'!$U$1:$U$27030,'Data Down'!$AD$1:$AD$27030,$F$2,'Data Down'!$Q$1:$Q$27030,$X$5,'Data Down'!$D$1:$D$27030,C16)</f>
        <v>0</v>
      </c>
      <c r="Y16" s="279">
        <f ca="1">SUMIFS('Data Down'!$U$1:$U$27030,'Data Down'!$AD$1:$AD$27030,$F$2,'Data Down'!$Q$1:$Q$27030,$Y$5,'Data Down'!$D$1:$D$27030,C16)</f>
        <v>0</v>
      </c>
      <c r="Z16" s="281">
        <f t="shared" ca="1" si="22"/>
        <v>1</v>
      </c>
      <c r="AA16" s="281">
        <f t="shared" ca="1" si="23"/>
        <v>0</v>
      </c>
      <c r="AC16" s="277">
        <f>SUMIFS('Data Down'!$N$1:$N$27030,'Data Down'!$AD$1:$AD$27030,$AC$2,'Data Down'!$R$1:$R$27030,$AC$4,'Data Down'!$D$1:$D$27030,C16)</f>
        <v>0</v>
      </c>
      <c r="AD16" s="277">
        <f ca="1">SUMIFS('Data Down'!$N$1:$N$27030,'Data Down'!$AD$1:$AD$27030,$AC$2,'Data Down'!$R$1:$R$27030,$AD$4,'Data Down'!$D$1:$D$27030,C16)</f>
        <v>0</v>
      </c>
      <c r="AE16" s="277">
        <f>SUMIFS('Data Down'!$N$1:$N$27030,'Data Down'!$AD$1:$AD$27030,$AC$2,'Data Down'!$R$1:$R$27030,$AE$4,'Data Down'!$D$1:$D$27030,C16)</f>
        <v>0</v>
      </c>
      <c r="AF16" s="277">
        <f>SUMIFS('Data Down'!$N$1:$N$27030,'Data Down'!$AD$1:$AD$27030,$AC$2,'Data Down'!$R$1:$R$27030,$AF$4,'Data Down'!$D$1:$D$27030,C16)</f>
        <v>0</v>
      </c>
      <c r="AG16" s="277">
        <f>SUMIFS('Data Down'!$N$1:$N$27030,'Data Down'!$AD$1:$AD$27030,$AC$2,'Data Down'!$R$1:$R$27030,$AG$4,'Data Down'!$D$1:$D$27030,C16)</f>
        <v>0</v>
      </c>
      <c r="AH16" s="277">
        <f ca="1">SUMIFS('Data Down'!$N$1:$N$27030,'Data Down'!$AD$1:$AD$27030,$AC$2,'Data Down'!$R$1:$R$27030,$AH$4,'Data Down'!$D$1:$D$27030,C16)</f>
        <v>0</v>
      </c>
      <c r="AI16" s="277">
        <f>SUMIFS('Data Down'!$N$1:$N$27030,'Data Down'!$AD$1:$AD$27030,$AC$2,'Data Down'!$R$1:$R$27030,$AI$4,'Data Down'!$D$1:$D$27030,C16)</f>
        <v>0</v>
      </c>
      <c r="AJ16" s="277">
        <f>SUMIFS('Data Down'!$N$1:$N$27030,'Data Down'!$AD$1:$AD$27030,$AC$2,'Data Down'!$R$1:$R$27030,$AJ$4,'Data Down'!$D$1:$D$27030,C16)</f>
        <v>0</v>
      </c>
      <c r="AK16" s="277">
        <f>SUMIFS('Data Down'!$N$1:$N$27030,'Data Down'!$AD$1:$AD$27030,$AC$2,'Data Down'!$R$1:$R$27030,$AK$4,'Data Down'!$D$1:$D$27030,C16)</f>
        <v>0</v>
      </c>
      <c r="AL16" s="277">
        <f t="shared" ca="1" si="24"/>
        <v>0</v>
      </c>
      <c r="AM16" s="275">
        <f ca="1">VLOOKUP($C16,HM_Unit!$A:$CQ,87,0)</f>
        <v>0</v>
      </c>
      <c r="AN16" s="278">
        <f t="shared" ca="1" si="25"/>
        <v>168</v>
      </c>
      <c r="AO16" s="275">
        <f t="shared" si="26"/>
        <v>168</v>
      </c>
      <c r="AP16" s="279">
        <f ca="1">SUMIFS('Data Down'!$U$1:$U$27030,'Data Down'!$AD$1:$AD$27030,$AC$2,'Data Down'!$D$1:$D$27030,C16)</f>
        <v>0</v>
      </c>
      <c r="AQ16" s="282" t="str">
        <f t="shared" ca="1" si="27"/>
        <v>-</v>
      </c>
      <c r="AR16" s="282">
        <f t="shared" ca="1" si="28"/>
        <v>0</v>
      </c>
      <c r="AS16" s="282">
        <f ca="1">SUMIFS('Data Down'!$N$1:$N$27030,'Data Down'!$AD$1:$AD$27030,$AC$2,'Data Down'!$Q$1:$Q$27030,$AS$5,'Data Down'!$D$1:$D$27030,C16)</f>
        <v>0</v>
      </c>
      <c r="AT16" s="282">
        <f ca="1">SUMIFS('Data Down'!$N$1:$N$27030,'Data Down'!$AD$1:$AD$27030,$AC$2,'Data Down'!$Q$1:$Q$27030,$AT$5,'Data Down'!$D$1:$D$27030,C16)</f>
        <v>0</v>
      </c>
      <c r="AU16" s="275">
        <f ca="1">SUMIFS('Data Down'!$U$1:$U$27030,'Data Down'!$AD$1:$AD$27030,$AC$2,'Data Down'!$Q$1:$Q$27030,$AU$5,'Data Down'!$D$1:$D$27030,C16)</f>
        <v>0</v>
      </c>
      <c r="AV16" s="275">
        <f ca="1">SUMIFS('Data Down'!$U$1:$U$27030,'Data Down'!$AD$1:$AD$27030,$AC$2,'Data Down'!$Q$1:$Q$27030,$AV$5,'Data Down'!$D$1:$D$27030,C16)</f>
        <v>0</v>
      </c>
      <c r="AW16" s="281">
        <f t="shared" ca="1" si="29"/>
        <v>1</v>
      </c>
      <c r="AX16" s="281">
        <f t="shared" ca="1" si="30"/>
        <v>0</v>
      </c>
    </row>
    <row r="17" spans="2:50" ht="14.25" customHeight="1">
      <c r="B17" s="275">
        <f t="shared" si="31"/>
        <v>4</v>
      </c>
      <c r="C17" s="205" t="s">
        <v>15</v>
      </c>
      <c r="D17" s="205" t="str">
        <f>VLOOKUP(C17,Sort!B:C,2,FALSE)</f>
        <v>AXOR 3336K</v>
      </c>
      <c r="E17" s="276" t="s">
        <v>1596</v>
      </c>
      <c r="F17" s="277">
        <f>SUMIFS('Data Down'!$N$1:$N$27030,'Data Down'!$AD$1:$AD$27030,$F$2,'Data Down'!$R$1:$R$27030,$F$4,'Data Down'!$D$1:$D$27030,C17)</f>
        <v>0</v>
      </c>
      <c r="G17" s="277">
        <f ca="1">SUMIFS('Data Down'!$N$1:$N$27030,'Data Down'!$AD$1:$AD$27030,$F$2,'Data Down'!$R$1:$R$27030,$G$4,'Data Down'!$D$1:$D$27030,C17)</f>
        <v>0</v>
      </c>
      <c r="H17" s="277">
        <f>SUMIFS('Data Down'!$N$1:$N$27030,'Data Down'!$AD$1:$AD$27030,$F$2,'Data Down'!$R$1:$R$27030,$H$4,'Data Down'!$D$1:$D$27030,C17)</f>
        <v>0</v>
      </c>
      <c r="I17" s="277">
        <f>SUMIFS('Data Down'!$N$1:$N$27030,'Data Down'!$AD$1:$AD$27030,$F$2,'Data Down'!$R$1:$R$27030,$I$4,'Data Down'!$D$1:$D$27030,C17)</f>
        <v>0</v>
      </c>
      <c r="J17" s="277">
        <f>SUMIFS('Data Down'!$N$1:$N$27030,'Data Down'!$AD$1:$AD$27030,$F$2,'Data Down'!$R$1:$R$27030,$J$4,'Data Down'!$D$1:$D$27030,C17)</f>
        <v>0</v>
      </c>
      <c r="K17" s="277">
        <f ca="1">SUMIFS('Data Down'!$N$1:$N$27030,'Data Down'!$AD$1:$AD$27030,$F$2,'Data Down'!$R$1:$R$27030,$K$4,'Data Down'!$D$1:$D$27030,C17)</f>
        <v>0</v>
      </c>
      <c r="L17" s="277">
        <f>SUMIFS('Data Down'!$N$1:$N$27030,'Data Down'!$AD$1:$AD$27030,$F$2,'Data Down'!$R$1:$R$27030,$L$4,'Data Down'!$D$1:$D$27030,C17)</f>
        <v>0</v>
      </c>
      <c r="M17" s="277">
        <f>SUMIFS('Data Down'!$N$1:$N$27030,'Data Down'!$AD$1:$AD$27030,$F$2,'Data Down'!$R$1:$R$27030,$M$4,'Data Down'!$D$1:$D$27030,C17)</f>
        <v>0</v>
      </c>
      <c r="N17" s="277">
        <f>SUMIFS('Data Down'!$N$1:$N$27030,'Data Down'!$AD$1:$AD$27030,$F$2,'Data Down'!$R$1:$R$27030,$N$4,'Data Down'!$D$1:$D$27030,C17)</f>
        <v>0</v>
      </c>
      <c r="O17" s="277">
        <f t="shared" ca="1" si="17"/>
        <v>0</v>
      </c>
      <c r="P17" s="275">
        <f ca="1">VLOOKUP($C17,HM_Unit!$A:$CQ,86,0)</f>
        <v>0</v>
      </c>
      <c r="Q17" s="278">
        <f t="shared" ca="1" si="18"/>
        <v>168</v>
      </c>
      <c r="R17" s="275">
        <f t="shared" si="19"/>
        <v>168</v>
      </c>
      <c r="S17" s="279">
        <f ca="1">SUMIFS('Data Down'!$U$1:$U$27030,'Data Down'!$AD$1:$AD$27030,$F$2,'Data Down'!$D$1:$D$27030,C17)</f>
        <v>0</v>
      </c>
      <c r="T17" s="205" t="str">
        <f t="shared" ca="1" si="20"/>
        <v>-</v>
      </c>
      <c r="U17" s="279">
        <f t="shared" ca="1" si="21"/>
        <v>0</v>
      </c>
      <c r="V17" s="280">
        <f ca="1">SUMIFS('Data Down'!$N$1:$N$27030,'Data Down'!$AD$1:$AD$27030,$F$2,'Data Down'!$Q$1:$Q$27030,$V$5,'Data Down'!$D$1:$D$27030,C17)</f>
        <v>0</v>
      </c>
      <c r="W17" s="280">
        <f ca="1">SUMIFS('Data Down'!$N$1:$N$27030,'Data Down'!$AD$1:$AD$27030,$F$2,'Data Down'!$Q$1:$Q$27030,$W$5,'Data Down'!$D$1:$D$27030,C17)</f>
        <v>0</v>
      </c>
      <c r="X17" s="279">
        <f ca="1">SUMIFS('Data Down'!$U$1:$U$27030,'Data Down'!$AD$1:$AD$27030,$F$2,'Data Down'!$Q$1:$Q$27030,$X$5,'Data Down'!$D$1:$D$27030,C17)</f>
        <v>0</v>
      </c>
      <c r="Y17" s="279">
        <f ca="1">SUMIFS('Data Down'!$U$1:$U$27030,'Data Down'!$AD$1:$AD$27030,$F$2,'Data Down'!$Q$1:$Q$27030,$Y$5,'Data Down'!$D$1:$D$27030,C17)</f>
        <v>0</v>
      </c>
      <c r="Z17" s="281">
        <f t="shared" ca="1" si="22"/>
        <v>1</v>
      </c>
      <c r="AA17" s="281">
        <f t="shared" ca="1" si="23"/>
        <v>0</v>
      </c>
      <c r="AC17" s="277">
        <f>SUMIFS('Data Down'!$N$1:$N$27030,'Data Down'!$AD$1:$AD$27030,$AC$2,'Data Down'!$R$1:$R$27030,$AC$4,'Data Down'!$D$1:$D$27030,C17)</f>
        <v>0</v>
      </c>
      <c r="AD17" s="277">
        <f ca="1">SUMIFS('Data Down'!$N$1:$N$27030,'Data Down'!$AD$1:$AD$27030,$AC$2,'Data Down'!$R$1:$R$27030,$AD$4,'Data Down'!$D$1:$D$27030,C17)</f>
        <v>0</v>
      </c>
      <c r="AE17" s="277">
        <f>SUMIFS('Data Down'!$N$1:$N$27030,'Data Down'!$AD$1:$AD$27030,$AC$2,'Data Down'!$R$1:$R$27030,$AE$4,'Data Down'!$D$1:$D$27030,C17)</f>
        <v>0</v>
      </c>
      <c r="AF17" s="277">
        <f>SUMIFS('Data Down'!$N$1:$N$27030,'Data Down'!$AD$1:$AD$27030,$AC$2,'Data Down'!$R$1:$R$27030,$AF$4,'Data Down'!$D$1:$D$27030,C17)</f>
        <v>0</v>
      </c>
      <c r="AG17" s="277">
        <f>SUMIFS('Data Down'!$N$1:$N$27030,'Data Down'!$AD$1:$AD$27030,$AC$2,'Data Down'!$R$1:$R$27030,$AG$4,'Data Down'!$D$1:$D$27030,C17)</f>
        <v>0</v>
      </c>
      <c r="AH17" s="277">
        <f ca="1">SUMIFS('Data Down'!$N$1:$N$27030,'Data Down'!$AD$1:$AD$27030,$AC$2,'Data Down'!$R$1:$R$27030,$AH$4,'Data Down'!$D$1:$D$27030,C17)</f>
        <v>0</v>
      </c>
      <c r="AI17" s="277">
        <f>SUMIFS('Data Down'!$N$1:$N$27030,'Data Down'!$AD$1:$AD$27030,$AC$2,'Data Down'!$R$1:$R$27030,$AI$4,'Data Down'!$D$1:$D$27030,C17)</f>
        <v>0</v>
      </c>
      <c r="AJ17" s="277">
        <f>SUMIFS('Data Down'!$N$1:$N$27030,'Data Down'!$AD$1:$AD$27030,$AC$2,'Data Down'!$R$1:$R$27030,$AJ$4,'Data Down'!$D$1:$D$27030,C17)</f>
        <v>0</v>
      </c>
      <c r="AK17" s="277">
        <f>SUMIFS('Data Down'!$N$1:$N$27030,'Data Down'!$AD$1:$AD$27030,$AC$2,'Data Down'!$R$1:$R$27030,$AK$4,'Data Down'!$D$1:$D$27030,C17)</f>
        <v>0</v>
      </c>
      <c r="AL17" s="277">
        <f t="shared" ca="1" si="24"/>
        <v>0</v>
      </c>
      <c r="AM17" s="275">
        <f ca="1">VLOOKUP($C17,HM_Unit!$A:$CQ,87,0)</f>
        <v>0</v>
      </c>
      <c r="AN17" s="278">
        <f t="shared" ca="1" si="25"/>
        <v>168</v>
      </c>
      <c r="AO17" s="275">
        <f t="shared" si="26"/>
        <v>168</v>
      </c>
      <c r="AP17" s="279">
        <f ca="1">SUMIFS('Data Down'!$U$1:$U$27030,'Data Down'!$AD$1:$AD$27030,$AC$2,'Data Down'!$D$1:$D$27030,C17)</f>
        <v>0</v>
      </c>
      <c r="AQ17" s="282" t="str">
        <f t="shared" ca="1" si="27"/>
        <v>-</v>
      </c>
      <c r="AR17" s="282">
        <f t="shared" ca="1" si="28"/>
        <v>0</v>
      </c>
      <c r="AS17" s="282">
        <f ca="1">SUMIFS('Data Down'!$N$1:$N$27030,'Data Down'!$AD$1:$AD$27030,$AC$2,'Data Down'!$Q$1:$Q$27030,$AS$5,'Data Down'!$D$1:$D$27030,C17)</f>
        <v>0</v>
      </c>
      <c r="AT17" s="282">
        <f ca="1">SUMIFS('Data Down'!$N$1:$N$27030,'Data Down'!$AD$1:$AD$27030,$AC$2,'Data Down'!$Q$1:$Q$27030,$AT$5,'Data Down'!$D$1:$D$27030,C17)</f>
        <v>0</v>
      </c>
      <c r="AU17" s="275">
        <f ca="1">SUMIFS('Data Down'!$U$1:$U$27030,'Data Down'!$AD$1:$AD$27030,$AC$2,'Data Down'!$Q$1:$Q$27030,$AU$5,'Data Down'!$D$1:$D$27030,C17)</f>
        <v>0</v>
      </c>
      <c r="AV17" s="275">
        <f ca="1">SUMIFS('Data Down'!$U$1:$U$27030,'Data Down'!$AD$1:$AD$27030,$AC$2,'Data Down'!$Q$1:$Q$27030,$AV$5,'Data Down'!$D$1:$D$27030,C17)</f>
        <v>0</v>
      </c>
      <c r="AW17" s="281">
        <f t="shared" ca="1" si="29"/>
        <v>1</v>
      </c>
      <c r="AX17" s="281">
        <f t="shared" ca="1" si="30"/>
        <v>0</v>
      </c>
    </row>
    <row r="18" spans="2:50" ht="14.25" customHeight="1">
      <c r="B18" s="275">
        <f t="shared" si="31"/>
        <v>5</v>
      </c>
      <c r="C18" s="205" t="s">
        <v>16</v>
      </c>
      <c r="D18" s="205" t="str">
        <f>VLOOKUP(C18,Sort!B:C,2,FALSE)</f>
        <v>AXOR 3336K</v>
      </c>
      <c r="E18" s="276" t="s">
        <v>1596</v>
      </c>
      <c r="F18" s="277">
        <f>SUMIFS('Data Down'!$N$1:$N$27030,'Data Down'!$AD$1:$AD$27030,$F$2,'Data Down'!$R$1:$R$27030,$F$4,'Data Down'!$D$1:$D$27030,C18)</f>
        <v>0</v>
      </c>
      <c r="G18" s="277">
        <f ca="1">SUMIFS('Data Down'!$N$1:$N$27030,'Data Down'!$AD$1:$AD$27030,$F$2,'Data Down'!$R$1:$R$27030,$G$4,'Data Down'!$D$1:$D$27030,C18)</f>
        <v>0</v>
      </c>
      <c r="H18" s="277">
        <f>SUMIFS('Data Down'!$N$1:$N$27030,'Data Down'!$AD$1:$AD$27030,$F$2,'Data Down'!$R$1:$R$27030,$H$4,'Data Down'!$D$1:$D$27030,C18)</f>
        <v>0</v>
      </c>
      <c r="I18" s="277">
        <f>SUMIFS('Data Down'!$N$1:$N$27030,'Data Down'!$AD$1:$AD$27030,$F$2,'Data Down'!$R$1:$R$27030,$I$4,'Data Down'!$D$1:$D$27030,C18)</f>
        <v>0</v>
      </c>
      <c r="J18" s="277">
        <f>SUMIFS('Data Down'!$N$1:$N$27030,'Data Down'!$AD$1:$AD$27030,$F$2,'Data Down'!$R$1:$R$27030,$J$4,'Data Down'!$D$1:$D$27030,C18)</f>
        <v>0</v>
      </c>
      <c r="K18" s="277">
        <f ca="1">SUMIFS('Data Down'!$N$1:$N$27030,'Data Down'!$AD$1:$AD$27030,$F$2,'Data Down'!$R$1:$R$27030,$K$4,'Data Down'!$D$1:$D$27030,C18)</f>
        <v>0</v>
      </c>
      <c r="L18" s="277">
        <f>SUMIFS('Data Down'!$N$1:$N$27030,'Data Down'!$AD$1:$AD$27030,$F$2,'Data Down'!$R$1:$R$27030,$L$4,'Data Down'!$D$1:$D$27030,C18)</f>
        <v>0</v>
      </c>
      <c r="M18" s="277">
        <f>SUMIFS('Data Down'!$N$1:$N$27030,'Data Down'!$AD$1:$AD$27030,$F$2,'Data Down'!$R$1:$R$27030,$M$4,'Data Down'!$D$1:$D$27030,C18)</f>
        <v>0</v>
      </c>
      <c r="N18" s="277">
        <f>SUMIFS('Data Down'!$N$1:$N$27030,'Data Down'!$AD$1:$AD$27030,$F$2,'Data Down'!$R$1:$R$27030,$N$4,'Data Down'!$D$1:$D$27030,C18)</f>
        <v>0</v>
      </c>
      <c r="O18" s="277">
        <f t="shared" ca="1" si="17"/>
        <v>0</v>
      </c>
      <c r="P18" s="275">
        <f ca="1">VLOOKUP($C18,HM_Unit!$A:$CQ,86,0)</f>
        <v>0</v>
      </c>
      <c r="Q18" s="278">
        <f t="shared" ca="1" si="18"/>
        <v>168</v>
      </c>
      <c r="R18" s="275">
        <f t="shared" si="19"/>
        <v>168</v>
      </c>
      <c r="S18" s="279">
        <f ca="1">SUMIFS('Data Down'!$U$1:$U$27030,'Data Down'!$AD$1:$AD$27030,$F$2,'Data Down'!$D$1:$D$27030,C18)</f>
        <v>0</v>
      </c>
      <c r="T18" s="205" t="str">
        <f t="shared" ca="1" si="20"/>
        <v>-</v>
      </c>
      <c r="U18" s="279">
        <f t="shared" ca="1" si="21"/>
        <v>0</v>
      </c>
      <c r="V18" s="280">
        <f ca="1">SUMIFS('Data Down'!$N$1:$N$27030,'Data Down'!$AD$1:$AD$27030,$F$2,'Data Down'!$Q$1:$Q$27030,$V$5,'Data Down'!$D$1:$D$27030,C18)</f>
        <v>0</v>
      </c>
      <c r="W18" s="280">
        <f ca="1">SUMIFS('Data Down'!$N$1:$N$27030,'Data Down'!$AD$1:$AD$27030,$F$2,'Data Down'!$Q$1:$Q$27030,$W$5,'Data Down'!$D$1:$D$27030,C18)</f>
        <v>0</v>
      </c>
      <c r="X18" s="279">
        <f ca="1">SUMIFS('Data Down'!$U$1:$U$27030,'Data Down'!$AD$1:$AD$27030,$F$2,'Data Down'!$Q$1:$Q$27030,$X$5,'Data Down'!$D$1:$D$27030,C18)</f>
        <v>0</v>
      </c>
      <c r="Y18" s="279">
        <f ca="1">SUMIFS('Data Down'!$U$1:$U$27030,'Data Down'!$AD$1:$AD$27030,$F$2,'Data Down'!$Q$1:$Q$27030,$Y$5,'Data Down'!$D$1:$D$27030,C18)</f>
        <v>0</v>
      </c>
      <c r="Z18" s="281">
        <f t="shared" ca="1" si="22"/>
        <v>1</v>
      </c>
      <c r="AA18" s="281">
        <f t="shared" ca="1" si="23"/>
        <v>0</v>
      </c>
      <c r="AC18" s="277">
        <f>SUMIFS('Data Down'!$N$1:$N$27030,'Data Down'!$AD$1:$AD$27030,$AC$2,'Data Down'!$R$1:$R$27030,$AC$4,'Data Down'!$D$1:$D$27030,C18)</f>
        <v>0</v>
      </c>
      <c r="AD18" s="277">
        <f ca="1">SUMIFS('Data Down'!$N$1:$N$27030,'Data Down'!$AD$1:$AD$27030,$AC$2,'Data Down'!$R$1:$R$27030,$AD$4,'Data Down'!$D$1:$D$27030,C18)</f>
        <v>0</v>
      </c>
      <c r="AE18" s="277">
        <f>SUMIFS('Data Down'!$N$1:$N$27030,'Data Down'!$AD$1:$AD$27030,$AC$2,'Data Down'!$R$1:$R$27030,$AE$4,'Data Down'!$D$1:$D$27030,C18)</f>
        <v>0</v>
      </c>
      <c r="AF18" s="277">
        <f>SUMIFS('Data Down'!$N$1:$N$27030,'Data Down'!$AD$1:$AD$27030,$AC$2,'Data Down'!$R$1:$R$27030,$AF$4,'Data Down'!$D$1:$D$27030,C18)</f>
        <v>0</v>
      </c>
      <c r="AG18" s="277">
        <f>SUMIFS('Data Down'!$N$1:$N$27030,'Data Down'!$AD$1:$AD$27030,$AC$2,'Data Down'!$R$1:$R$27030,$AG$4,'Data Down'!$D$1:$D$27030,C18)</f>
        <v>0</v>
      </c>
      <c r="AH18" s="277">
        <f ca="1">SUMIFS('Data Down'!$N$1:$N$27030,'Data Down'!$AD$1:$AD$27030,$AC$2,'Data Down'!$R$1:$R$27030,$AH$4,'Data Down'!$D$1:$D$27030,C18)</f>
        <v>0</v>
      </c>
      <c r="AI18" s="277">
        <f>SUMIFS('Data Down'!$N$1:$N$27030,'Data Down'!$AD$1:$AD$27030,$AC$2,'Data Down'!$R$1:$R$27030,$AI$4,'Data Down'!$D$1:$D$27030,C18)</f>
        <v>0</v>
      </c>
      <c r="AJ18" s="277">
        <f>SUMIFS('Data Down'!$N$1:$N$27030,'Data Down'!$AD$1:$AD$27030,$AC$2,'Data Down'!$R$1:$R$27030,$AJ$4,'Data Down'!$D$1:$D$27030,C18)</f>
        <v>0</v>
      </c>
      <c r="AK18" s="277">
        <f>SUMIFS('Data Down'!$N$1:$N$27030,'Data Down'!$AD$1:$AD$27030,$AC$2,'Data Down'!$R$1:$R$27030,$AK$4,'Data Down'!$D$1:$D$27030,C18)</f>
        <v>0</v>
      </c>
      <c r="AL18" s="277">
        <f t="shared" ca="1" si="24"/>
        <v>0</v>
      </c>
      <c r="AM18" s="275">
        <f ca="1">VLOOKUP($C18,HM_Unit!$A:$CQ,87,0)</f>
        <v>0</v>
      </c>
      <c r="AN18" s="278">
        <f t="shared" ca="1" si="25"/>
        <v>168</v>
      </c>
      <c r="AO18" s="275">
        <f t="shared" si="26"/>
        <v>168</v>
      </c>
      <c r="AP18" s="279">
        <f ca="1">SUMIFS('Data Down'!$U$1:$U$27030,'Data Down'!$AD$1:$AD$27030,$AC$2,'Data Down'!$D$1:$D$27030,C18)</f>
        <v>0</v>
      </c>
      <c r="AQ18" s="282" t="str">
        <f t="shared" ca="1" si="27"/>
        <v>-</v>
      </c>
      <c r="AR18" s="282">
        <f t="shared" ca="1" si="28"/>
        <v>0</v>
      </c>
      <c r="AS18" s="282">
        <f ca="1">SUMIFS('Data Down'!$N$1:$N$27030,'Data Down'!$AD$1:$AD$27030,$AC$2,'Data Down'!$Q$1:$Q$27030,$AS$5,'Data Down'!$D$1:$D$27030,C18)</f>
        <v>0</v>
      </c>
      <c r="AT18" s="282">
        <f ca="1">SUMIFS('Data Down'!$N$1:$N$27030,'Data Down'!$AD$1:$AD$27030,$AC$2,'Data Down'!$Q$1:$Q$27030,$AT$5,'Data Down'!$D$1:$D$27030,C18)</f>
        <v>0</v>
      </c>
      <c r="AU18" s="275">
        <f ca="1">SUMIFS('Data Down'!$U$1:$U$27030,'Data Down'!$AD$1:$AD$27030,$AC$2,'Data Down'!$Q$1:$Q$27030,$AU$5,'Data Down'!$D$1:$D$27030,C18)</f>
        <v>0</v>
      </c>
      <c r="AV18" s="275">
        <f ca="1">SUMIFS('Data Down'!$U$1:$U$27030,'Data Down'!$AD$1:$AD$27030,$AC$2,'Data Down'!$Q$1:$Q$27030,$AV$5,'Data Down'!$D$1:$D$27030,C18)</f>
        <v>0</v>
      </c>
      <c r="AW18" s="281">
        <f t="shared" ca="1" si="29"/>
        <v>1</v>
      </c>
      <c r="AX18" s="281">
        <f t="shared" ca="1" si="30"/>
        <v>0</v>
      </c>
    </row>
    <row r="19" spans="2:50" ht="14.25" customHeight="1">
      <c r="B19" s="275">
        <f t="shared" si="31"/>
        <v>6</v>
      </c>
      <c r="C19" s="205" t="s">
        <v>17</v>
      </c>
      <c r="D19" s="205" t="str">
        <f>VLOOKUP(C19,Sort!B:C,2,FALSE)</f>
        <v>AXOR 3336K</v>
      </c>
      <c r="E19" s="276" t="s">
        <v>1596</v>
      </c>
      <c r="F19" s="277">
        <f>SUMIFS('Data Down'!$N$1:$N$27030,'Data Down'!$AD$1:$AD$27030,$F$2,'Data Down'!$R$1:$R$27030,$F$4,'Data Down'!$D$1:$D$27030,C19)</f>
        <v>0</v>
      </c>
      <c r="G19" s="277">
        <f ca="1">SUMIFS('Data Down'!$N$1:$N$27030,'Data Down'!$AD$1:$AD$27030,$F$2,'Data Down'!$R$1:$R$27030,$G$4,'Data Down'!$D$1:$D$27030,C19)</f>
        <v>0</v>
      </c>
      <c r="H19" s="277">
        <f>SUMIFS('Data Down'!$N$1:$N$27030,'Data Down'!$AD$1:$AD$27030,$F$2,'Data Down'!$R$1:$R$27030,$H$4,'Data Down'!$D$1:$D$27030,C19)</f>
        <v>0</v>
      </c>
      <c r="I19" s="277">
        <f>SUMIFS('Data Down'!$N$1:$N$27030,'Data Down'!$AD$1:$AD$27030,$F$2,'Data Down'!$R$1:$R$27030,$I$4,'Data Down'!$D$1:$D$27030,C19)</f>
        <v>0</v>
      </c>
      <c r="J19" s="277">
        <f>SUMIFS('Data Down'!$N$1:$N$27030,'Data Down'!$AD$1:$AD$27030,$F$2,'Data Down'!$R$1:$R$27030,$J$4,'Data Down'!$D$1:$D$27030,C19)</f>
        <v>0</v>
      </c>
      <c r="K19" s="277">
        <f ca="1">SUMIFS('Data Down'!$N$1:$N$27030,'Data Down'!$AD$1:$AD$27030,$F$2,'Data Down'!$R$1:$R$27030,$K$4,'Data Down'!$D$1:$D$27030,C19)</f>
        <v>0</v>
      </c>
      <c r="L19" s="277">
        <f>SUMIFS('Data Down'!$N$1:$N$27030,'Data Down'!$AD$1:$AD$27030,$F$2,'Data Down'!$R$1:$R$27030,$L$4,'Data Down'!$D$1:$D$27030,C19)</f>
        <v>0</v>
      </c>
      <c r="M19" s="277">
        <f>SUMIFS('Data Down'!$N$1:$N$27030,'Data Down'!$AD$1:$AD$27030,$F$2,'Data Down'!$R$1:$R$27030,$M$4,'Data Down'!$D$1:$D$27030,C19)</f>
        <v>0</v>
      </c>
      <c r="N19" s="277">
        <f>SUMIFS('Data Down'!$N$1:$N$27030,'Data Down'!$AD$1:$AD$27030,$F$2,'Data Down'!$R$1:$R$27030,$N$4,'Data Down'!$D$1:$D$27030,C19)</f>
        <v>0</v>
      </c>
      <c r="O19" s="277">
        <f t="shared" ca="1" si="17"/>
        <v>0</v>
      </c>
      <c r="P19" s="275">
        <f ca="1">VLOOKUP($C19,HM_Unit!$A:$CQ,86,0)</f>
        <v>0</v>
      </c>
      <c r="Q19" s="278">
        <f t="shared" ca="1" si="18"/>
        <v>168</v>
      </c>
      <c r="R19" s="275">
        <f t="shared" si="19"/>
        <v>168</v>
      </c>
      <c r="S19" s="279">
        <f ca="1">SUMIFS('Data Down'!$U$1:$U$27030,'Data Down'!$AD$1:$AD$27030,$F$2,'Data Down'!$D$1:$D$27030,C19)</f>
        <v>0</v>
      </c>
      <c r="T19" s="205" t="str">
        <f t="shared" ca="1" si="20"/>
        <v>-</v>
      </c>
      <c r="U19" s="279">
        <f t="shared" ca="1" si="21"/>
        <v>0</v>
      </c>
      <c r="V19" s="280">
        <f ca="1">SUMIFS('Data Down'!$N$1:$N$27030,'Data Down'!$AD$1:$AD$27030,$F$2,'Data Down'!$Q$1:$Q$27030,$V$5,'Data Down'!$D$1:$D$27030,C19)</f>
        <v>0</v>
      </c>
      <c r="W19" s="280">
        <f ca="1">SUMIFS('Data Down'!$N$1:$N$27030,'Data Down'!$AD$1:$AD$27030,$F$2,'Data Down'!$Q$1:$Q$27030,$W$5,'Data Down'!$D$1:$D$27030,C19)</f>
        <v>0</v>
      </c>
      <c r="X19" s="279">
        <f ca="1">SUMIFS('Data Down'!$U$1:$U$27030,'Data Down'!$AD$1:$AD$27030,$F$2,'Data Down'!$Q$1:$Q$27030,$X$5,'Data Down'!$D$1:$D$27030,C19)</f>
        <v>0</v>
      </c>
      <c r="Y19" s="279">
        <f ca="1">SUMIFS('Data Down'!$U$1:$U$27030,'Data Down'!$AD$1:$AD$27030,$F$2,'Data Down'!$Q$1:$Q$27030,$Y$5,'Data Down'!$D$1:$D$27030,C19)</f>
        <v>0</v>
      </c>
      <c r="Z19" s="281">
        <f t="shared" ca="1" si="22"/>
        <v>1</v>
      </c>
      <c r="AA19" s="281">
        <f t="shared" ca="1" si="23"/>
        <v>0</v>
      </c>
      <c r="AC19" s="277">
        <f>SUMIFS('Data Down'!$N$1:$N$27030,'Data Down'!$AD$1:$AD$27030,$AC$2,'Data Down'!$R$1:$R$27030,$AC$4,'Data Down'!$D$1:$D$27030,C19)</f>
        <v>0</v>
      </c>
      <c r="AD19" s="277">
        <f ca="1">SUMIFS('Data Down'!$N$1:$N$27030,'Data Down'!$AD$1:$AD$27030,$AC$2,'Data Down'!$R$1:$R$27030,$AD$4,'Data Down'!$D$1:$D$27030,C19)</f>
        <v>0</v>
      </c>
      <c r="AE19" s="277">
        <f>SUMIFS('Data Down'!$N$1:$N$27030,'Data Down'!$AD$1:$AD$27030,$AC$2,'Data Down'!$R$1:$R$27030,$AE$4,'Data Down'!$D$1:$D$27030,C19)</f>
        <v>0</v>
      </c>
      <c r="AF19" s="277">
        <f>SUMIFS('Data Down'!$N$1:$N$27030,'Data Down'!$AD$1:$AD$27030,$AC$2,'Data Down'!$R$1:$R$27030,$AF$4,'Data Down'!$D$1:$D$27030,C19)</f>
        <v>0</v>
      </c>
      <c r="AG19" s="277">
        <f>SUMIFS('Data Down'!$N$1:$N$27030,'Data Down'!$AD$1:$AD$27030,$AC$2,'Data Down'!$R$1:$R$27030,$AG$4,'Data Down'!$D$1:$D$27030,C19)</f>
        <v>0</v>
      </c>
      <c r="AH19" s="277">
        <f ca="1">SUMIFS('Data Down'!$N$1:$N$27030,'Data Down'!$AD$1:$AD$27030,$AC$2,'Data Down'!$R$1:$R$27030,$AH$4,'Data Down'!$D$1:$D$27030,C19)</f>
        <v>0</v>
      </c>
      <c r="AI19" s="277">
        <f>SUMIFS('Data Down'!$N$1:$N$27030,'Data Down'!$AD$1:$AD$27030,$AC$2,'Data Down'!$R$1:$R$27030,$AI$4,'Data Down'!$D$1:$D$27030,C19)</f>
        <v>0</v>
      </c>
      <c r="AJ19" s="277">
        <f>SUMIFS('Data Down'!$N$1:$N$27030,'Data Down'!$AD$1:$AD$27030,$AC$2,'Data Down'!$R$1:$R$27030,$AJ$4,'Data Down'!$D$1:$D$27030,C19)</f>
        <v>0</v>
      </c>
      <c r="AK19" s="277">
        <f>SUMIFS('Data Down'!$N$1:$N$27030,'Data Down'!$AD$1:$AD$27030,$AC$2,'Data Down'!$R$1:$R$27030,$AK$4,'Data Down'!$D$1:$D$27030,C19)</f>
        <v>0</v>
      </c>
      <c r="AL19" s="277">
        <f t="shared" ca="1" si="24"/>
        <v>0</v>
      </c>
      <c r="AM19" s="275">
        <f ca="1">VLOOKUP($C19,HM_Unit!$A:$CQ,87,0)</f>
        <v>0</v>
      </c>
      <c r="AN19" s="278">
        <f t="shared" ca="1" si="25"/>
        <v>168</v>
      </c>
      <c r="AO19" s="275">
        <f t="shared" si="26"/>
        <v>168</v>
      </c>
      <c r="AP19" s="279">
        <f ca="1">SUMIFS('Data Down'!$U$1:$U$27030,'Data Down'!$AD$1:$AD$27030,$AC$2,'Data Down'!$D$1:$D$27030,C19)</f>
        <v>0</v>
      </c>
      <c r="AQ19" s="282" t="str">
        <f t="shared" ca="1" si="27"/>
        <v>-</v>
      </c>
      <c r="AR19" s="282">
        <f t="shared" ca="1" si="28"/>
        <v>0</v>
      </c>
      <c r="AS19" s="282">
        <f ca="1">SUMIFS('Data Down'!$N$1:$N$27030,'Data Down'!$AD$1:$AD$27030,$AC$2,'Data Down'!$Q$1:$Q$27030,$AS$5,'Data Down'!$D$1:$D$27030,C19)</f>
        <v>0</v>
      </c>
      <c r="AT19" s="282">
        <f ca="1">SUMIFS('Data Down'!$N$1:$N$27030,'Data Down'!$AD$1:$AD$27030,$AC$2,'Data Down'!$Q$1:$Q$27030,$AT$5,'Data Down'!$D$1:$D$27030,C19)</f>
        <v>0</v>
      </c>
      <c r="AU19" s="275">
        <f ca="1">SUMIFS('Data Down'!$U$1:$U$27030,'Data Down'!$AD$1:$AD$27030,$AC$2,'Data Down'!$Q$1:$Q$27030,$AU$5,'Data Down'!$D$1:$D$27030,C19)</f>
        <v>0</v>
      </c>
      <c r="AV19" s="275">
        <f ca="1">SUMIFS('Data Down'!$U$1:$U$27030,'Data Down'!$AD$1:$AD$27030,$AC$2,'Data Down'!$Q$1:$Q$27030,$AV$5,'Data Down'!$D$1:$D$27030,C19)</f>
        <v>0</v>
      </c>
      <c r="AW19" s="281">
        <f t="shared" ca="1" si="29"/>
        <v>1</v>
      </c>
      <c r="AX19" s="281">
        <f t="shared" ca="1" si="30"/>
        <v>0</v>
      </c>
    </row>
    <row r="20" spans="2:50" ht="14.25" customHeight="1">
      <c r="B20" s="275">
        <f t="shared" si="31"/>
        <v>7</v>
      </c>
      <c r="C20" s="205" t="s">
        <v>18</v>
      </c>
      <c r="D20" s="205" t="str">
        <f>VLOOKUP(C20,Sort!B:C,2,FALSE)</f>
        <v>AXOR 3336K</v>
      </c>
      <c r="E20" s="276" t="s">
        <v>1596</v>
      </c>
      <c r="F20" s="277">
        <f>SUMIFS('Data Down'!$N$1:$N$27030,'Data Down'!$AD$1:$AD$27030,$F$2,'Data Down'!$R$1:$R$27030,$F$4,'Data Down'!$D$1:$D$27030,C20)</f>
        <v>0</v>
      </c>
      <c r="G20" s="277">
        <f ca="1">SUMIFS('Data Down'!$N$1:$N$27030,'Data Down'!$AD$1:$AD$27030,$F$2,'Data Down'!$R$1:$R$27030,$G$4,'Data Down'!$D$1:$D$27030,C20)</f>
        <v>0</v>
      </c>
      <c r="H20" s="277">
        <f>SUMIFS('Data Down'!$N$1:$N$27030,'Data Down'!$AD$1:$AD$27030,$F$2,'Data Down'!$R$1:$R$27030,$H$4,'Data Down'!$D$1:$D$27030,C20)</f>
        <v>0</v>
      </c>
      <c r="I20" s="277">
        <f>SUMIFS('Data Down'!$N$1:$N$27030,'Data Down'!$AD$1:$AD$27030,$F$2,'Data Down'!$R$1:$R$27030,$I$4,'Data Down'!$D$1:$D$27030,C20)</f>
        <v>0</v>
      </c>
      <c r="J20" s="277">
        <f>SUMIFS('Data Down'!$N$1:$N$27030,'Data Down'!$AD$1:$AD$27030,$F$2,'Data Down'!$R$1:$R$27030,$J$4,'Data Down'!$D$1:$D$27030,C20)</f>
        <v>0</v>
      </c>
      <c r="K20" s="277">
        <f ca="1">SUMIFS('Data Down'!$N$1:$N$27030,'Data Down'!$AD$1:$AD$27030,$F$2,'Data Down'!$R$1:$R$27030,$K$4,'Data Down'!$D$1:$D$27030,C20)</f>
        <v>0</v>
      </c>
      <c r="L20" s="277">
        <f>SUMIFS('Data Down'!$N$1:$N$27030,'Data Down'!$AD$1:$AD$27030,$F$2,'Data Down'!$R$1:$R$27030,$L$4,'Data Down'!$D$1:$D$27030,C20)</f>
        <v>0</v>
      </c>
      <c r="M20" s="277">
        <f>SUMIFS('Data Down'!$N$1:$N$27030,'Data Down'!$AD$1:$AD$27030,$F$2,'Data Down'!$R$1:$R$27030,$M$4,'Data Down'!$D$1:$D$27030,C20)</f>
        <v>0</v>
      </c>
      <c r="N20" s="277">
        <f>SUMIFS('Data Down'!$N$1:$N$27030,'Data Down'!$AD$1:$AD$27030,$F$2,'Data Down'!$R$1:$R$27030,$N$4,'Data Down'!$D$1:$D$27030,C20)</f>
        <v>0</v>
      </c>
      <c r="O20" s="277">
        <f t="shared" ca="1" si="17"/>
        <v>0</v>
      </c>
      <c r="P20" s="275">
        <f ca="1">VLOOKUP($C20,HM_Unit!$A:$CQ,86,0)</f>
        <v>0</v>
      </c>
      <c r="Q20" s="278">
        <f t="shared" ca="1" si="18"/>
        <v>168</v>
      </c>
      <c r="R20" s="275">
        <f t="shared" si="19"/>
        <v>168</v>
      </c>
      <c r="S20" s="279">
        <f ca="1">SUMIFS('Data Down'!$U$1:$U$27030,'Data Down'!$AD$1:$AD$27030,$F$2,'Data Down'!$D$1:$D$27030,C20)</f>
        <v>0</v>
      </c>
      <c r="T20" s="205" t="str">
        <f t="shared" ca="1" si="20"/>
        <v>-</v>
      </c>
      <c r="U20" s="279">
        <f t="shared" ca="1" si="21"/>
        <v>0</v>
      </c>
      <c r="V20" s="280">
        <f ca="1">SUMIFS('Data Down'!$N$1:$N$27030,'Data Down'!$AD$1:$AD$27030,$F$2,'Data Down'!$Q$1:$Q$27030,$V$5,'Data Down'!$D$1:$D$27030,C20)</f>
        <v>0</v>
      </c>
      <c r="W20" s="280">
        <f ca="1">SUMIFS('Data Down'!$N$1:$N$27030,'Data Down'!$AD$1:$AD$27030,$F$2,'Data Down'!$Q$1:$Q$27030,$W$5,'Data Down'!$D$1:$D$27030,C20)</f>
        <v>0</v>
      </c>
      <c r="X20" s="279">
        <f ca="1">SUMIFS('Data Down'!$U$1:$U$27030,'Data Down'!$AD$1:$AD$27030,$F$2,'Data Down'!$Q$1:$Q$27030,$X$5,'Data Down'!$D$1:$D$27030,C20)</f>
        <v>0</v>
      </c>
      <c r="Y20" s="279">
        <f ca="1">SUMIFS('Data Down'!$U$1:$U$27030,'Data Down'!$AD$1:$AD$27030,$F$2,'Data Down'!$Q$1:$Q$27030,$Y$5,'Data Down'!$D$1:$D$27030,C20)</f>
        <v>0</v>
      </c>
      <c r="Z20" s="281">
        <f t="shared" ca="1" si="22"/>
        <v>1</v>
      </c>
      <c r="AA20" s="281">
        <f t="shared" ca="1" si="23"/>
        <v>0</v>
      </c>
      <c r="AC20" s="277">
        <f>SUMIFS('Data Down'!$N$1:$N$27030,'Data Down'!$AD$1:$AD$27030,$AC$2,'Data Down'!$R$1:$R$27030,$AC$4,'Data Down'!$D$1:$D$27030,C20)</f>
        <v>0</v>
      </c>
      <c r="AD20" s="277">
        <f ca="1">SUMIFS('Data Down'!$N$1:$N$27030,'Data Down'!$AD$1:$AD$27030,$AC$2,'Data Down'!$R$1:$R$27030,$AD$4,'Data Down'!$D$1:$D$27030,C20)</f>
        <v>0</v>
      </c>
      <c r="AE20" s="277">
        <f>SUMIFS('Data Down'!$N$1:$N$27030,'Data Down'!$AD$1:$AD$27030,$AC$2,'Data Down'!$R$1:$R$27030,$AE$4,'Data Down'!$D$1:$D$27030,C20)</f>
        <v>0</v>
      </c>
      <c r="AF20" s="277">
        <f>SUMIFS('Data Down'!$N$1:$N$27030,'Data Down'!$AD$1:$AD$27030,$AC$2,'Data Down'!$R$1:$R$27030,$AF$4,'Data Down'!$D$1:$D$27030,C20)</f>
        <v>0</v>
      </c>
      <c r="AG20" s="277">
        <f>SUMIFS('Data Down'!$N$1:$N$27030,'Data Down'!$AD$1:$AD$27030,$AC$2,'Data Down'!$R$1:$R$27030,$AG$4,'Data Down'!$D$1:$D$27030,C20)</f>
        <v>0</v>
      </c>
      <c r="AH20" s="277">
        <f ca="1">SUMIFS('Data Down'!$N$1:$N$27030,'Data Down'!$AD$1:$AD$27030,$AC$2,'Data Down'!$R$1:$R$27030,$AH$4,'Data Down'!$D$1:$D$27030,C20)</f>
        <v>0</v>
      </c>
      <c r="AI20" s="277">
        <f>SUMIFS('Data Down'!$N$1:$N$27030,'Data Down'!$AD$1:$AD$27030,$AC$2,'Data Down'!$R$1:$R$27030,$AI$4,'Data Down'!$D$1:$D$27030,C20)</f>
        <v>0</v>
      </c>
      <c r="AJ20" s="277">
        <f>SUMIFS('Data Down'!$N$1:$N$27030,'Data Down'!$AD$1:$AD$27030,$AC$2,'Data Down'!$R$1:$R$27030,$AJ$4,'Data Down'!$D$1:$D$27030,C20)</f>
        <v>0</v>
      </c>
      <c r="AK20" s="277">
        <f>SUMIFS('Data Down'!$N$1:$N$27030,'Data Down'!$AD$1:$AD$27030,$AC$2,'Data Down'!$R$1:$R$27030,$AK$4,'Data Down'!$D$1:$D$27030,C20)</f>
        <v>0</v>
      </c>
      <c r="AL20" s="277">
        <f t="shared" ca="1" si="24"/>
        <v>0</v>
      </c>
      <c r="AM20" s="275">
        <f ca="1">VLOOKUP($C20,HM_Unit!$A:$CQ,87,0)</f>
        <v>0</v>
      </c>
      <c r="AN20" s="278">
        <f t="shared" ca="1" si="25"/>
        <v>168</v>
      </c>
      <c r="AO20" s="275">
        <f t="shared" si="26"/>
        <v>168</v>
      </c>
      <c r="AP20" s="279">
        <f ca="1">SUMIFS('Data Down'!$U$1:$U$27030,'Data Down'!$AD$1:$AD$27030,$AC$2,'Data Down'!$D$1:$D$27030,C20)</f>
        <v>0</v>
      </c>
      <c r="AQ20" s="282" t="str">
        <f t="shared" ca="1" si="27"/>
        <v>-</v>
      </c>
      <c r="AR20" s="282">
        <f t="shared" ca="1" si="28"/>
        <v>0</v>
      </c>
      <c r="AS20" s="282">
        <f ca="1">SUMIFS('Data Down'!$N$1:$N$27030,'Data Down'!$AD$1:$AD$27030,$AC$2,'Data Down'!$Q$1:$Q$27030,$AS$5,'Data Down'!$D$1:$D$27030,C20)</f>
        <v>0</v>
      </c>
      <c r="AT20" s="282">
        <f ca="1">SUMIFS('Data Down'!$N$1:$N$27030,'Data Down'!$AD$1:$AD$27030,$AC$2,'Data Down'!$Q$1:$Q$27030,$AT$5,'Data Down'!$D$1:$D$27030,C20)</f>
        <v>0</v>
      </c>
      <c r="AU20" s="275">
        <f ca="1">SUMIFS('Data Down'!$U$1:$U$27030,'Data Down'!$AD$1:$AD$27030,$AC$2,'Data Down'!$Q$1:$Q$27030,$AU$5,'Data Down'!$D$1:$D$27030,C20)</f>
        <v>0</v>
      </c>
      <c r="AV20" s="275">
        <f ca="1">SUMIFS('Data Down'!$U$1:$U$27030,'Data Down'!$AD$1:$AD$27030,$AC$2,'Data Down'!$Q$1:$Q$27030,$AV$5,'Data Down'!$D$1:$D$27030,C20)</f>
        <v>0</v>
      </c>
      <c r="AW20" s="281">
        <f t="shared" ca="1" si="29"/>
        <v>1</v>
      </c>
      <c r="AX20" s="281">
        <f t="shared" ca="1" si="30"/>
        <v>0</v>
      </c>
    </row>
    <row r="21" spans="2:50" ht="14.25" customHeight="1">
      <c r="B21" s="275">
        <f t="shared" si="31"/>
        <v>8</v>
      </c>
      <c r="C21" s="205" t="s">
        <v>19</v>
      </c>
      <c r="D21" s="205" t="str">
        <f>VLOOKUP(C21,Sort!B:C,2,FALSE)</f>
        <v>AXOR 3336K</v>
      </c>
      <c r="E21" s="276" t="s">
        <v>1596</v>
      </c>
      <c r="F21" s="277">
        <f>SUMIFS('Data Down'!$N$1:$N$27030,'Data Down'!$AD$1:$AD$27030,$F$2,'Data Down'!$R$1:$R$27030,$F$4,'Data Down'!$D$1:$D$27030,C21)</f>
        <v>0</v>
      </c>
      <c r="G21" s="277">
        <f ca="1">SUMIFS('Data Down'!$N$1:$N$27030,'Data Down'!$AD$1:$AD$27030,$F$2,'Data Down'!$R$1:$R$27030,$G$4,'Data Down'!$D$1:$D$27030,C21)</f>
        <v>0</v>
      </c>
      <c r="H21" s="277">
        <f>SUMIFS('Data Down'!$N$1:$N$27030,'Data Down'!$AD$1:$AD$27030,$F$2,'Data Down'!$R$1:$R$27030,$H$4,'Data Down'!$D$1:$D$27030,C21)</f>
        <v>0</v>
      </c>
      <c r="I21" s="277">
        <f>SUMIFS('Data Down'!$N$1:$N$27030,'Data Down'!$AD$1:$AD$27030,$F$2,'Data Down'!$R$1:$R$27030,$I$4,'Data Down'!$D$1:$D$27030,C21)</f>
        <v>0</v>
      </c>
      <c r="J21" s="277">
        <f>SUMIFS('Data Down'!$N$1:$N$27030,'Data Down'!$AD$1:$AD$27030,$F$2,'Data Down'!$R$1:$R$27030,$J$4,'Data Down'!$D$1:$D$27030,C21)</f>
        <v>0</v>
      </c>
      <c r="K21" s="277">
        <f ca="1">SUMIFS('Data Down'!$N$1:$N$27030,'Data Down'!$AD$1:$AD$27030,$F$2,'Data Down'!$R$1:$R$27030,$K$4,'Data Down'!$D$1:$D$27030,C21)</f>
        <v>0</v>
      </c>
      <c r="L21" s="277">
        <f>SUMIFS('Data Down'!$N$1:$N$27030,'Data Down'!$AD$1:$AD$27030,$F$2,'Data Down'!$R$1:$R$27030,$L$4,'Data Down'!$D$1:$D$27030,C21)</f>
        <v>0</v>
      </c>
      <c r="M21" s="277">
        <f>SUMIFS('Data Down'!$N$1:$N$27030,'Data Down'!$AD$1:$AD$27030,$F$2,'Data Down'!$R$1:$R$27030,$M$4,'Data Down'!$D$1:$D$27030,C21)</f>
        <v>0</v>
      </c>
      <c r="N21" s="277">
        <f>SUMIFS('Data Down'!$N$1:$N$27030,'Data Down'!$AD$1:$AD$27030,$F$2,'Data Down'!$R$1:$R$27030,$N$4,'Data Down'!$D$1:$D$27030,C21)</f>
        <v>0</v>
      </c>
      <c r="O21" s="277">
        <f t="shared" ca="1" si="17"/>
        <v>0</v>
      </c>
      <c r="P21" s="275">
        <f ca="1">VLOOKUP($C21,HM_Unit!$A:$CQ,86,0)</f>
        <v>0</v>
      </c>
      <c r="Q21" s="278">
        <f t="shared" ca="1" si="18"/>
        <v>168</v>
      </c>
      <c r="R21" s="275">
        <f t="shared" si="19"/>
        <v>168</v>
      </c>
      <c r="S21" s="279">
        <f ca="1">SUMIFS('Data Down'!$U$1:$U$27030,'Data Down'!$AD$1:$AD$27030,$F$2,'Data Down'!$D$1:$D$27030,C21)</f>
        <v>0</v>
      </c>
      <c r="T21" s="205" t="str">
        <f t="shared" ca="1" si="20"/>
        <v>-</v>
      </c>
      <c r="U21" s="279">
        <f t="shared" ca="1" si="21"/>
        <v>0</v>
      </c>
      <c r="V21" s="280">
        <f ca="1">SUMIFS('Data Down'!$N$1:$N$27030,'Data Down'!$AD$1:$AD$27030,$F$2,'Data Down'!$Q$1:$Q$27030,$V$5,'Data Down'!$D$1:$D$27030,C21)</f>
        <v>0</v>
      </c>
      <c r="W21" s="280">
        <f ca="1">SUMIFS('Data Down'!$N$1:$N$27030,'Data Down'!$AD$1:$AD$27030,$F$2,'Data Down'!$Q$1:$Q$27030,$W$5,'Data Down'!$D$1:$D$27030,C21)</f>
        <v>0</v>
      </c>
      <c r="X21" s="279">
        <f ca="1">SUMIFS('Data Down'!$U$1:$U$27030,'Data Down'!$AD$1:$AD$27030,$F$2,'Data Down'!$Q$1:$Q$27030,$X$5,'Data Down'!$D$1:$D$27030,C21)</f>
        <v>0</v>
      </c>
      <c r="Y21" s="279">
        <f ca="1">SUMIFS('Data Down'!$U$1:$U$27030,'Data Down'!$AD$1:$AD$27030,$F$2,'Data Down'!$Q$1:$Q$27030,$Y$5,'Data Down'!$D$1:$D$27030,C21)</f>
        <v>0</v>
      </c>
      <c r="Z21" s="281">
        <f t="shared" ca="1" si="22"/>
        <v>1</v>
      </c>
      <c r="AA21" s="281">
        <f t="shared" ca="1" si="23"/>
        <v>0</v>
      </c>
      <c r="AC21" s="277">
        <f>SUMIFS('Data Down'!$N$1:$N$27030,'Data Down'!$AD$1:$AD$27030,$AC$2,'Data Down'!$R$1:$R$27030,$AC$4,'Data Down'!$D$1:$D$27030,C21)</f>
        <v>0</v>
      </c>
      <c r="AD21" s="277">
        <f ca="1">SUMIFS('Data Down'!$N$1:$N$27030,'Data Down'!$AD$1:$AD$27030,$AC$2,'Data Down'!$R$1:$R$27030,$AD$4,'Data Down'!$D$1:$D$27030,C21)</f>
        <v>0</v>
      </c>
      <c r="AE21" s="277">
        <f>SUMIFS('Data Down'!$N$1:$N$27030,'Data Down'!$AD$1:$AD$27030,$AC$2,'Data Down'!$R$1:$R$27030,$AE$4,'Data Down'!$D$1:$D$27030,C21)</f>
        <v>0</v>
      </c>
      <c r="AF21" s="277">
        <f>SUMIFS('Data Down'!$N$1:$N$27030,'Data Down'!$AD$1:$AD$27030,$AC$2,'Data Down'!$R$1:$R$27030,$AF$4,'Data Down'!$D$1:$D$27030,C21)</f>
        <v>0</v>
      </c>
      <c r="AG21" s="277">
        <f>SUMIFS('Data Down'!$N$1:$N$27030,'Data Down'!$AD$1:$AD$27030,$AC$2,'Data Down'!$R$1:$R$27030,$AG$4,'Data Down'!$D$1:$D$27030,C21)</f>
        <v>0</v>
      </c>
      <c r="AH21" s="277">
        <f ca="1">SUMIFS('Data Down'!$N$1:$N$27030,'Data Down'!$AD$1:$AD$27030,$AC$2,'Data Down'!$R$1:$R$27030,$AH$4,'Data Down'!$D$1:$D$27030,C21)</f>
        <v>0</v>
      </c>
      <c r="AI21" s="277">
        <f>SUMIFS('Data Down'!$N$1:$N$27030,'Data Down'!$AD$1:$AD$27030,$AC$2,'Data Down'!$R$1:$R$27030,$AI$4,'Data Down'!$D$1:$D$27030,C21)</f>
        <v>0</v>
      </c>
      <c r="AJ21" s="277">
        <f>SUMIFS('Data Down'!$N$1:$N$27030,'Data Down'!$AD$1:$AD$27030,$AC$2,'Data Down'!$R$1:$R$27030,$AJ$4,'Data Down'!$D$1:$D$27030,C21)</f>
        <v>0</v>
      </c>
      <c r="AK21" s="277">
        <f>SUMIFS('Data Down'!$N$1:$N$27030,'Data Down'!$AD$1:$AD$27030,$AC$2,'Data Down'!$R$1:$R$27030,$AK$4,'Data Down'!$D$1:$D$27030,C21)</f>
        <v>0</v>
      </c>
      <c r="AL21" s="277">
        <f t="shared" ca="1" si="24"/>
        <v>0</v>
      </c>
      <c r="AM21" s="275">
        <f ca="1">VLOOKUP($C21,HM_Unit!$A:$CQ,87,0)</f>
        <v>0</v>
      </c>
      <c r="AN21" s="278">
        <f t="shared" ca="1" si="25"/>
        <v>168</v>
      </c>
      <c r="AO21" s="275">
        <f t="shared" si="26"/>
        <v>168</v>
      </c>
      <c r="AP21" s="279">
        <f ca="1">SUMIFS('Data Down'!$U$1:$U$27030,'Data Down'!$AD$1:$AD$27030,$AC$2,'Data Down'!$D$1:$D$27030,C21)</f>
        <v>0</v>
      </c>
      <c r="AQ21" s="282" t="str">
        <f t="shared" ca="1" si="27"/>
        <v>-</v>
      </c>
      <c r="AR21" s="282">
        <f t="shared" ca="1" si="28"/>
        <v>0</v>
      </c>
      <c r="AS21" s="282">
        <f ca="1">SUMIFS('Data Down'!$N$1:$N$27030,'Data Down'!$AD$1:$AD$27030,$AC$2,'Data Down'!$Q$1:$Q$27030,$AS$5,'Data Down'!$D$1:$D$27030,C21)</f>
        <v>0</v>
      </c>
      <c r="AT21" s="282">
        <f ca="1">SUMIFS('Data Down'!$N$1:$N$27030,'Data Down'!$AD$1:$AD$27030,$AC$2,'Data Down'!$Q$1:$Q$27030,$AT$5,'Data Down'!$D$1:$D$27030,C21)</f>
        <v>0</v>
      </c>
      <c r="AU21" s="275">
        <f ca="1">SUMIFS('Data Down'!$U$1:$U$27030,'Data Down'!$AD$1:$AD$27030,$AC$2,'Data Down'!$Q$1:$Q$27030,$AU$5,'Data Down'!$D$1:$D$27030,C21)</f>
        <v>0</v>
      </c>
      <c r="AV21" s="275">
        <f ca="1">SUMIFS('Data Down'!$U$1:$U$27030,'Data Down'!$AD$1:$AD$27030,$AC$2,'Data Down'!$Q$1:$Q$27030,$AV$5,'Data Down'!$D$1:$D$27030,C21)</f>
        <v>0</v>
      </c>
      <c r="AW21" s="281">
        <f t="shared" ca="1" si="29"/>
        <v>1</v>
      </c>
      <c r="AX21" s="281">
        <f t="shared" ca="1" si="30"/>
        <v>0</v>
      </c>
    </row>
    <row r="22" spans="2:50" ht="14.25" customHeight="1">
      <c r="B22" s="275">
        <f t="shared" si="31"/>
        <v>9</v>
      </c>
      <c r="C22" s="205" t="s">
        <v>20</v>
      </c>
      <c r="D22" s="205" t="str">
        <f>VLOOKUP(C22,Sort!B:C,2,FALSE)</f>
        <v>AXOR 3336K</v>
      </c>
      <c r="E22" s="276" t="s">
        <v>1596</v>
      </c>
      <c r="F22" s="277">
        <f>SUMIFS('Data Down'!$N$1:$N$27030,'Data Down'!$AD$1:$AD$27030,$F$2,'Data Down'!$R$1:$R$27030,$F$4,'Data Down'!$D$1:$D$27030,C22)</f>
        <v>0</v>
      </c>
      <c r="G22" s="277">
        <f ca="1">SUMIFS('Data Down'!$N$1:$N$27030,'Data Down'!$AD$1:$AD$27030,$F$2,'Data Down'!$R$1:$R$27030,$G$4,'Data Down'!$D$1:$D$27030,C22)</f>
        <v>0</v>
      </c>
      <c r="H22" s="277">
        <f>SUMIFS('Data Down'!$N$1:$N$27030,'Data Down'!$AD$1:$AD$27030,$F$2,'Data Down'!$R$1:$R$27030,$H$4,'Data Down'!$D$1:$D$27030,C22)</f>
        <v>0</v>
      </c>
      <c r="I22" s="277">
        <f>SUMIFS('Data Down'!$N$1:$N$27030,'Data Down'!$AD$1:$AD$27030,$F$2,'Data Down'!$R$1:$R$27030,$I$4,'Data Down'!$D$1:$D$27030,C22)</f>
        <v>0</v>
      </c>
      <c r="J22" s="277">
        <f>SUMIFS('Data Down'!$N$1:$N$27030,'Data Down'!$AD$1:$AD$27030,$F$2,'Data Down'!$R$1:$R$27030,$J$4,'Data Down'!$D$1:$D$27030,C22)</f>
        <v>0</v>
      </c>
      <c r="K22" s="277">
        <f ca="1">SUMIFS('Data Down'!$N$1:$N$27030,'Data Down'!$AD$1:$AD$27030,$F$2,'Data Down'!$R$1:$R$27030,$K$4,'Data Down'!$D$1:$D$27030,C22)</f>
        <v>0</v>
      </c>
      <c r="L22" s="277">
        <f>SUMIFS('Data Down'!$N$1:$N$27030,'Data Down'!$AD$1:$AD$27030,$F$2,'Data Down'!$R$1:$R$27030,$L$4,'Data Down'!$D$1:$D$27030,C22)</f>
        <v>0</v>
      </c>
      <c r="M22" s="277">
        <f>SUMIFS('Data Down'!$N$1:$N$27030,'Data Down'!$AD$1:$AD$27030,$F$2,'Data Down'!$R$1:$R$27030,$M$4,'Data Down'!$D$1:$D$27030,C22)</f>
        <v>0</v>
      </c>
      <c r="N22" s="277">
        <f>SUMIFS('Data Down'!$N$1:$N$27030,'Data Down'!$AD$1:$AD$27030,$F$2,'Data Down'!$R$1:$R$27030,$N$4,'Data Down'!$D$1:$D$27030,C22)</f>
        <v>0</v>
      </c>
      <c r="O22" s="277">
        <f t="shared" ca="1" si="17"/>
        <v>0</v>
      </c>
      <c r="P22" s="275">
        <f ca="1">VLOOKUP($C22,HM_Unit!$A:$CQ,86,0)</f>
        <v>0</v>
      </c>
      <c r="Q22" s="278">
        <f t="shared" ca="1" si="18"/>
        <v>168</v>
      </c>
      <c r="R22" s="275">
        <f t="shared" si="19"/>
        <v>168</v>
      </c>
      <c r="S22" s="279">
        <f ca="1">SUMIFS('Data Down'!$U$1:$U$27030,'Data Down'!$AD$1:$AD$27030,$F$2,'Data Down'!$D$1:$D$27030,C22)</f>
        <v>0</v>
      </c>
      <c r="T22" s="205" t="str">
        <f t="shared" ca="1" si="20"/>
        <v>-</v>
      </c>
      <c r="U22" s="279">
        <f t="shared" ca="1" si="21"/>
        <v>0</v>
      </c>
      <c r="V22" s="280">
        <f ca="1">SUMIFS('Data Down'!$N$1:$N$27030,'Data Down'!$AD$1:$AD$27030,$F$2,'Data Down'!$Q$1:$Q$27030,$V$5,'Data Down'!$D$1:$D$27030,C22)</f>
        <v>0</v>
      </c>
      <c r="W22" s="280">
        <f ca="1">SUMIFS('Data Down'!$N$1:$N$27030,'Data Down'!$AD$1:$AD$27030,$F$2,'Data Down'!$Q$1:$Q$27030,$W$5,'Data Down'!$D$1:$D$27030,C22)</f>
        <v>0</v>
      </c>
      <c r="X22" s="279">
        <f ca="1">SUMIFS('Data Down'!$U$1:$U$27030,'Data Down'!$AD$1:$AD$27030,$F$2,'Data Down'!$Q$1:$Q$27030,$X$5,'Data Down'!$D$1:$D$27030,C22)</f>
        <v>0</v>
      </c>
      <c r="Y22" s="279">
        <f ca="1">SUMIFS('Data Down'!$U$1:$U$27030,'Data Down'!$AD$1:$AD$27030,$F$2,'Data Down'!$Q$1:$Q$27030,$Y$5,'Data Down'!$D$1:$D$27030,C22)</f>
        <v>0</v>
      </c>
      <c r="Z22" s="281">
        <f t="shared" ca="1" si="22"/>
        <v>1</v>
      </c>
      <c r="AA22" s="281">
        <f t="shared" ca="1" si="23"/>
        <v>0</v>
      </c>
      <c r="AC22" s="277">
        <f>SUMIFS('Data Down'!$N$1:$N$27030,'Data Down'!$AD$1:$AD$27030,$AC$2,'Data Down'!$R$1:$R$27030,$AC$4,'Data Down'!$D$1:$D$27030,C22)</f>
        <v>0</v>
      </c>
      <c r="AD22" s="277">
        <f ca="1">SUMIFS('Data Down'!$N$1:$N$27030,'Data Down'!$AD$1:$AD$27030,$AC$2,'Data Down'!$R$1:$R$27030,$AD$4,'Data Down'!$D$1:$D$27030,C22)</f>
        <v>0</v>
      </c>
      <c r="AE22" s="277">
        <f>SUMIFS('Data Down'!$N$1:$N$27030,'Data Down'!$AD$1:$AD$27030,$AC$2,'Data Down'!$R$1:$R$27030,$AE$4,'Data Down'!$D$1:$D$27030,C22)</f>
        <v>0</v>
      </c>
      <c r="AF22" s="277">
        <f>SUMIFS('Data Down'!$N$1:$N$27030,'Data Down'!$AD$1:$AD$27030,$AC$2,'Data Down'!$R$1:$R$27030,$AF$4,'Data Down'!$D$1:$D$27030,C22)</f>
        <v>0</v>
      </c>
      <c r="AG22" s="277">
        <f>SUMIFS('Data Down'!$N$1:$N$27030,'Data Down'!$AD$1:$AD$27030,$AC$2,'Data Down'!$R$1:$R$27030,$AG$4,'Data Down'!$D$1:$D$27030,C22)</f>
        <v>0</v>
      </c>
      <c r="AH22" s="277">
        <f ca="1">SUMIFS('Data Down'!$N$1:$N$27030,'Data Down'!$AD$1:$AD$27030,$AC$2,'Data Down'!$R$1:$R$27030,$AH$4,'Data Down'!$D$1:$D$27030,C22)</f>
        <v>0</v>
      </c>
      <c r="AI22" s="277">
        <f>SUMIFS('Data Down'!$N$1:$N$27030,'Data Down'!$AD$1:$AD$27030,$AC$2,'Data Down'!$R$1:$R$27030,$AI$4,'Data Down'!$D$1:$D$27030,C22)</f>
        <v>0</v>
      </c>
      <c r="AJ22" s="277">
        <f>SUMIFS('Data Down'!$N$1:$N$27030,'Data Down'!$AD$1:$AD$27030,$AC$2,'Data Down'!$R$1:$R$27030,$AJ$4,'Data Down'!$D$1:$D$27030,C22)</f>
        <v>0</v>
      </c>
      <c r="AK22" s="277">
        <f>SUMIFS('Data Down'!$N$1:$N$27030,'Data Down'!$AD$1:$AD$27030,$AC$2,'Data Down'!$R$1:$R$27030,$AK$4,'Data Down'!$D$1:$D$27030,C22)</f>
        <v>0</v>
      </c>
      <c r="AL22" s="277">
        <f t="shared" ca="1" si="24"/>
        <v>0</v>
      </c>
      <c r="AM22" s="275">
        <f ca="1">VLOOKUP($C22,HM_Unit!$A:$CQ,87,0)</f>
        <v>0</v>
      </c>
      <c r="AN22" s="278">
        <f t="shared" ca="1" si="25"/>
        <v>168</v>
      </c>
      <c r="AO22" s="275">
        <f t="shared" si="26"/>
        <v>168</v>
      </c>
      <c r="AP22" s="279">
        <f ca="1">SUMIFS('Data Down'!$U$1:$U$27030,'Data Down'!$AD$1:$AD$27030,$AC$2,'Data Down'!$D$1:$D$27030,C22)</f>
        <v>0</v>
      </c>
      <c r="AQ22" s="282" t="str">
        <f t="shared" ca="1" si="27"/>
        <v>-</v>
      </c>
      <c r="AR22" s="282">
        <f t="shared" ca="1" si="28"/>
        <v>0</v>
      </c>
      <c r="AS22" s="282">
        <f ca="1">SUMIFS('Data Down'!$N$1:$N$27030,'Data Down'!$AD$1:$AD$27030,$AC$2,'Data Down'!$Q$1:$Q$27030,$AS$5,'Data Down'!$D$1:$D$27030,C22)</f>
        <v>0</v>
      </c>
      <c r="AT22" s="282">
        <f ca="1">SUMIFS('Data Down'!$N$1:$N$27030,'Data Down'!$AD$1:$AD$27030,$AC$2,'Data Down'!$Q$1:$Q$27030,$AT$5,'Data Down'!$D$1:$D$27030,C22)</f>
        <v>0</v>
      </c>
      <c r="AU22" s="275">
        <f ca="1">SUMIFS('Data Down'!$U$1:$U$27030,'Data Down'!$AD$1:$AD$27030,$AC$2,'Data Down'!$Q$1:$Q$27030,$AU$5,'Data Down'!$D$1:$D$27030,C22)</f>
        <v>0</v>
      </c>
      <c r="AV22" s="275">
        <f ca="1">SUMIFS('Data Down'!$U$1:$U$27030,'Data Down'!$AD$1:$AD$27030,$AC$2,'Data Down'!$Q$1:$Q$27030,$AV$5,'Data Down'!$D$1:$D$27030,C22)</f>
        <v>0</v>
      </c>
      <c r="AW22" s="281">
        <f t="shared" ca="1" si="29"/>
        <v>1</v>
      </c>
      <c r="AX22" s="281">
        <f t="shared" ca="1" si="30"/>
        <v>0</v>
      </c>
    </row>
    <row r="23" spans="2:50" ht="14.25" customHeight="1">
      <c r="B23" s="275">
        <f t="shared" si="31"/>
        <v>10</v>
      </c>
      <c r="C23" s="205" t="s">
        <v>21</v>
      </c>
      <c r="D23" s="205" t="str">
        <f>VLOOKUP(C23,Sort!B:C,2,FALSE)</f>
        <v>AXOR 3336K</v>
      </c>
      <c r="E23" s="276" t="s">
        <v>1596</v>
      </c>
      <c r="F23" s="277">
        <f>SUMIFS('Data Down'!$N$1:$N$27030,'Data Down'!$AD$1:$AD$27030,$F$2,'Data Down'!$R$1:$R$27030,$F$4,'Data Down'!$D$1:$D$27030,C23)</f>
        <v>0</v>
      </c>
      <c r="G23" s="277">
        <f ca="1">SUMIFS('Data Down'!$N$1:$N$27030,'Data Down'!$AD$1:$AD$27030,$F$2,'Data Down'!$R$1:$R$27030,$G$4,'Data Down'!$D$1:$D$27030,C23)</f>
        <v>0</v>
      </c>
      <c r="H23" s="277">
        <f>SUMIFS('Data Down'!$N$1:$N$27030,'Data Down'!$AD$1:$AD$27030,$F$2,'Data Down'!$R$1:$R$27030,$H$4,'Data Down'!$D$1:$D$27030,C23)</f>
        <v>0</v>
      </c>
      <c r="I23" s="277">
        <f>SUMIFS('Data Down'!$N$1:$N$27030,'Data Down'!$AD$1:$AD$27030,$F$2,'Data Down'!$R$1:$R$27030,$I$4,'Data Down'!$D$1:$D$27030,C23)</f>
        <v>0</v>
      </c>
      <c r="J23" s="277">
        <f>SUMIFS('Data Down'!$N$1:$N$27030,'Data Down'!$AD$1:$AD$27030,$F$2,'Data Down'!$R$1:$R$27030,$J$4,'Data Down'!$D$1:$D$27030,C23)</f>
        <v>0</v>
      </c>
      <c r="K23" s="277">
        <f ca="1">SUMIFS('Data Down'!$N$1:$N$27030,'Data Down'!$AD$1:$AD$27030,$F$2,'Data Down'!$R$1:$R$27030,$K$4,'Data Down'!$D$1:$D$27030,C23)</f>
        <v>0</v>
      </c>
      <c r="L23" s="277">
        <f>SUMIFS('Data Down'!$N$1:$N$27030,'Data Down'!$AD$1:$AD$27030,$F$2,'Data Down'!$R$1:$R$27030,$L$4,'Data Down'!$D$1:$D$27030,C23)</f>
        <v>0</v>
      </c>
      <c r="M23" s="277">
        <f>SUMIFS('Data Down'!$N$1:$N$27030,'Data Down'!$AD$1:$AD$27030,$F$2,'Data Down'!$R$1:$R$27030,$M$4,'Data Down'!$D$1:$D$27030,C23)</f>
        <v>0</v>
      </c>
      <c r="N23" s="277">
        <f>SUMIFS('Data Down'!$N$1:$N$27030,'Data Down'!$AD$1:$AD$27030,$F$2,'Data Down'!$R$1:$R$27030,$N$4,'Data Down'!$D$1:$D$27030,C23)</f>
        <v>0</v>
      </c>
      <c r="O23" s="277">
        <f t="shared" ca="1" si="17"/>
        <v>0</v>
      </c>
      <c r="P23" s="275">
        <f ca="1">VLOOKUP($C23,HM_Unit!$A:$CQ,86,0)</f>
        <v>0</v>
      </c>
      <c r="Q23" s="278">
        <f t="shared" ca="1" si="18"/>
        <v>168</v>
      </c>
      <c r="R23" s="275">
        <f t="shared" si="19"/>
        <v>168</v>
      </c>
      <c r="S23" s="279">
        <f ca="1">SUMIFS('Data Down'!$U$1:$U$27030,'Data Down'!$AD$1:$AD$27030,$F$2,'Data Down'!$D$1:$D$27030,C23)</f>
        <v>0</v>
      </c>
      <c r="T23" s="205" t="str">
        <f t="shared" ca="1" si="20"/>
        <v>-</v>
      </c>
      <c r="U23" s="279">
        <f t="shared" ca="1" si="21"/>
        <v>0</v>
      </c>
      <c r="V23" s="280">
        <f ca="1">SUMIFS('Data Down'!$N$1:$N$27030,'Data Down'!$AD$1:$AD$27030,$F$2,'Data Down'!$Q$1:$Q$27030,$V$5,'Data Down'!$D$1:$D$27030,C23)</f>
        <v>0</v>
      </c>
      <c r="W23" s="280">
        <f ca="1">SUMIFS('Data Down'!$N$1:$N$27030,'Data Down'!$AD$1:$AD$27030,$F$2,'Data Down'!$Q$1:$Q$27030,$W$5,'Data Down'!$D$1:$D$27030,C23)</f>
        <v>0</v>
      </c>
      <c r="X23" s="279">
        <f ca="1">SUMIFS('Data Down'!$U$1:$U$27030,'Data Down'!$AD$1:$AD$27030,$F$2,'Data Down'!$Q$1:$Q$27030,$X$5,'Data Down'!$D$1:$D$27030,C23)</f>
        <v>0</v>
      </c>
      <c r="Y23" s="279">
        <f ca="1">SUMIFS('Data Down'!$U$1:$U$27030,'Data Down'!$AD$1:$AD$27030,$F$2,'Data Down'!$Q$1:$Q$27030,$Y$5,'Data Down'!$D$1:$D$27030,C23)</f>
        <v>0</v>
      </c>
      <c r="Z23" s="281">
        <f t="shared" ca="1" si="22"/>
        <v>1</v>
      </c>
      <c r="AA23" s="281">
        <f t="shared" ca="1" si="23"/>
        <v>0</v>
      </c>
      <c r="AC23" s="277">
        <f>SUMIFS('Data Down'!$N$1:$N$27030,'Data Down'!$AD$1:$AD$27030,$AC$2,'Data Down'!$R$1:$R$27030,$AC$4,'Data Down'!$D$1:$D$27030,C23)</f>
        <v>0</v>
      </c>
      <c r="AD23" s="277">
        <f ca="1">SUMIFS('Data Down'!$N$1:$N$27030,'Data Down'!$AD$1:$AD$27030,$AC$2,'Data Down'!$R$1:$R$27030,$AD$4,'Data Down'!$D$1:$D$27030,C23)</f>
        <v>0</v>
      </c>
      <c r="AE23" s="277">
        <f>SUMIFS('Data Down'!$N$1:$N$27030,'Data Down'!$AD$1:$AD$27030,$AC$2,'Data Down'!$R$1:$R$27030,$AE$4,'Data Down'!$D$1:$D$27030,C23)</f>
        <v>0</v>
      </c>
      <c r="AF23" s="277">
        <f>SUMIFS('Data Down'!$N$1:$N$27030,'Data Down'!$AD$1:$AD$27030,$AC$2,'Data Down'!$R$1:$R$27030,$AF$4,'Data Down'!$D$1:$D$27030,C23)</f>
        <v>0</v>
      </c>
      <c r="AG23" s="277">
        <f>SUMIFS('Data Down'!$N$1:$N$27030,'Data Down'!$AD$1:$AD$27030,$AC$2,'Data Down'!$R$1:$R$27030,$AG$4,'Data Down'!$D$1:$D$27030,C23)</f>
        <v>0</v>
      </c>
      <c r="AH23" s="277">
        <f ca="1">SUMIFS('Data Down'!$N$1:$N$27030,'Data Down'!$AD$1:$AD$27030,$AC$2,'Data Down'!$R$1:$R$27030,$AH$4,'Data Down'!$D$1:$D$27030,C23)</f>
        <v>0</v>
      </c>
      <c r="AI23" s="277">
        <f>SUMIFS('Data Down'!$N$1:$N$27030,'Data Down'!$AD$1:$AD$27030,$AC$2,'Data Down'!$R$1:$R$27030,$AI$4,'Data Down'!$D$1:$D$27030,C23)</f>
        <v>0</v>
      </c>
      <c r="AJ23" s="277">
        <f>SUMIFS('Data Down'!$N$1:$N$27030,'Data Down'!$AD$1:$AD$27030,$AC$2,'Data Down'!$R$1:$R$27030,$AJ$4,'Data Down'!$D$1:$D$27030,C23)</f>
        <v>0</v>
      </c>
      <c r="AK23" s="277">
        <f>SUMIFS('Data Down'!$N$1:$N$27030,'Data Down'!$AD$1:$AD$27030,$AC$2,'Data Down'!$R$1:$R$27030,$AK$4,'Data Down'!$D$1:$D$27030,C23)</f>
        <v>0</v>
      </c>
      <c r="AL23" s="277">
        <f t="shared" ca="1" si="24"/>
        <v>0</v>
      </c>
      <c r="AM23" s="275">
        <f ca="1">VLOOKUP($C23,HM_Unit!$A:$CQ,87,0)</f>
        <v>0</v>
      </c>
      <c r="AN23" s="278">
        <f t="shared" ca="1" si="25"/>
        <v>168</v>
      </c>
      <c r="AO23" s="275">
        <f t="shared" si="26"/>
        <v>168</v>
      </c>
      <c r="AP23" s="279">
        <f ca="1">SUMIFS('Data Down'!$U$1:$U$27030,'Data Down'!$AD$1:$AD$27030,$AC$2,'Data Down'!$D$1:$D$27030,C23)</f>
        <v>0</v>
      </c>
      <c r="AQ23" s="282" t="str">
        <f t="shared" ca="1" si="27"/>
        <v>-</v>
      </c>
      <c r="AR23" s="282">
        <f t="shared" ca="1" si="28"/>
        <v>0</v>
      </c>
      <c r="AS23" s="282">
        <f ca="1">SUMIFS('Data Down'!$N$1:$N$27030,'Data Down'!$AD$1:$AD$27030,$AC$2,'Data Down'!$Q$1:$Q$27030,$AS$5,'Data Down'!$D$1:$D$27030,C23)</f>
        <v>0</v>
      </c>
      <c r="AT23" s="282">
        <f ca="1">SUMIFS('Data Down'!$N$1:$N$27030,'Data Down'!$AD$1:$AD$27030,$AC$2,'Data Down'!$Q$1:$Q$27030,$AT$5,'Data Down'!$D$1:$D$27030,C23)</f>
        <v>0</v>
      </c>
      <c r="AU23" s="275">
        <f ca="1">SUMIFS('Data Down'!$U$1:$U$27030,'Data Down'!$AD$1:$AD$27030,$AC$2,'Data Down'!$Q$1:$Q$27030,$AU$5,'Data Down'!$D$1:$D$27030,C23)</f>
        <v>0</v>
      </c>
      <c r="AV23" s="275">
        <f ca="1">SUMIFS('Data Down'!$U$1:$U$27030,'Data Down'!$AD$1:$AD$27030,$AC$2,'Data Down'!$Q$1:$Q$27030,$AV$5,'Data Down'!$D$1:$D$27030,C23)</f>
        <v>0</v>
      </c>
      <c r="AW23" s="281">
        <f t="shared" ca="1" si="29"/>
        <v>1</v>
      </c>
      <c r="AX23" s="281">
        <f t="shared" ca="1" si="30"/>
        <v>0</v>
      </c>
    </row>
    <row r="24" spans="2:50" ht="14.25" customHeight="1">
      <c r="B24" s="275">
        <f t="shared" si="31"/>
        <v>11</v>
      </c>
      <c r="C24" s="205" t="s">
        <v>22</v>
      </c>
      <c r="D24" s="205" t="str">
        <f>VLOOKUP(C24,Sort!B:C,2,FALSE)</f>
        <v>AXOR 3336K</v>
      </c>
      <c r="E24" s="276" t="s">
        <v>1596</v>
      </c>
      <c r="F24" s="277">
        <f>SUMIFS('Data Down'!$N$1:$N$27030,'Data Down'!$AD$1:$AD$27030,$F$2,'Data Down'!$R$1:$R$27030,$F$4,'Data Down'!$D$1:$D$27030,C24)</f>
        <v>0</v>
      </c>
      <c r="G24" s="277">
        <f ca="1">SUMIFS('Data Down'!$N$1:$N$27030,'Data Down'!$AD$1:$AD$27030,$F$2,'Data Down'!$R$1:$R$27030,$G$4,'Data Down'!$D$1:$D$27030,C24)</f>
        <v>0</v>
      </c>
      <c r="H24" s="277">
        <f>SUMIFS('Data Down'!$N$1:$N$27030,'Data Down'!$AD$1:$AD$27030,$F$2,'Data Down'!$R$1:$R$27030,$H$4,'Data Down'!$D$1:$D$27030,C24)</f>
        <v>0</v>
      </c>
      <c r="I24" s="277">
        <f>SUMIFS('Data Down'!$N$1:$N$27030,'Data Down'!$AD$1:$AD$27030,$F$2,'Data Down'!$R$1:$R$27030,$I$4,'Data Down'!$D$1:$D$27030,C24)</f>
        <v>0</v>
      </c>
      <c r="J24" s="277">
        <f>SUMIFS('Data Down'!$N$1:$N$27030,'Data Down'!$AD$1:$AD$27030,$F$2,'Data Down'!$R$1:$R$27030,$J$4,'Data Down'!$D$1:$D$27030,C24)</f>
        <v>0</v>
      </c>
      <c r="K24" s="277">
        <f ca="1">SUMIFS('Data Down'!$N$1:$N$27030,'Data Down'!$AD$1:$AD$27030,$F$2,'Data Down'!$R$1:$R$27030,$K$4,'Data Down'!$D$1:$D$27030,C24)</f>
        <v>0</v>
      </c>
      <c r="L24" s="277">
        <f>SUMIFS('Data Down'!$N$1:$N$27030,'Data Down'!$AD$1:$AD$27030,$F$2,'Data Down'!$R$1:$R$27030,$L$4,'Data Down'!$D$1:$D$27030,C24)</f>
        <v>0</v>
      </c>
      <c r="M24" s="277">
        <f>SUMIFS('Data Down'!$N$1:$N$27030,'Data Down'!$AD$1:$AD$27030,$F$2,'Data Down'!$R$1:$R$27030,$M$4,'Data Down'!$D$1:$D$27030,C24)</f>
        <v>0</v>
      </c>
      <c r="N24" s="277">
        <f>SUMIFS('Data Down'!$N$1:$N$27030,'Data Down'!$AD$1:$AD$27030,$F$2,'Data Down'!$R$1:$R$27030,$N$4,'Data Down'!$D$1:$D$27030,C24)</f>
        <v>0</v>
      </c>
      <c r="O24" s="277">
        <f t="shared" ca="1" si="17"/>
        <v>0</v>
      </c>
      <c r="P24" s="275">
        <f ca="1">VLOOKUP($C24,HM_Unit!$A:$CQ,86,0)</f>
        <v>0</v>
      </c>
      <c r="Q24" s="278">
        <f t="shared" ca="1" si="18"/>
        <v>168</v>
      </c>
      <c r="R24" s="275">
        <f t="shared" si="19"/>
        <v>168</v>
      </c>
      <c r="S24" s="279">
        <f ca="1">SUMIFS('Data Down'!$U$1:$U$27030,'Data Down'!$AD$1:$AD$27030,$F$2,'Data Down'!$D$1:$D$27030,C24)</f>
        <v>0</v>
      </c>
      <c r="T24" s="205" t="str">
        <f t="shared" ca="1" si="20"/>
        <v>-</v>
      </c>
      <c r="U24" s="279">
        <f t="shared" ca="1" si="21"/>
        <v>0</v>
      </c>
      <c r="V24" s="280">
        <f ca="1">SUMIFS('Data Down'!$N$1:$N$27030,'Data Down'!$AD$1:$AD$27030,$F$2,'Data Down'!$Q$1:$Q$27030,$V$5,'Data Down'!$D$1:$D$27030,C24)</f>
        <v>0</v>
      </c>
      <c r="W24" s="280">
        <f ca="1">SUMIFS('Data Down'!$N$1:$N$27030,'Data Down'!$AD$1:$AD$27030,$F$2,'Data Down'!$Q$1:$Q$27030,$W$5,'Data Down'!$D$1:$D$27030,C24)</f>
        <v>0</v>
      </c>
      <c r="X24" s="279">
        <f ca="1">SUMIFS('Data Down'!$U$1:$U$27030,'Data Down'!$AD$1:$AD$27030,$F$2,'Data Down'!$Q$1:$Q$27030,$X$5,'Data Down'!$D$1:$D$27030,C24)</f>
        <v>0</v>
      </c>
      <c r="Y24" s="279">
        <f ca="1">SUMIFS('Data Down'!$U$1:$U$27030,'Data Down'!$AD$1:$AD$27030,$F$2,'Data Down'!$Q$1:$Q$27030,$Y$5,'Data Down'!$D$1:$D$27030,C24)</f>
        <v>0</v>
      </c>
      <c r="Z24" s="281">
        <f t="shared" ca="1" si="22"/>
        <v>1</v>
      </c>
      <c r="AA24" s="281">
        <f t="shared" ca="1" si="23"/>
        <v>0</v>
      </c>
      <c r="AC24" s="277">
        <f>SUMIFS('Data Down'!$N$1:$N$27030,'Data Down'!$AD$1:$AD$27030,$AC$2,'Data Down'!$R$1:$R$27030,$AC$4,'Data Down'!$D$1:$D$27030,C24)</f>
        <v>0</v>
      </c>
      <c r="AD24" s="277">
        <f ca="1">SUMIFS('Data Down'!$N$1:$N$27030,'Data Down'!$AD$1:$AD$27030,$AC$2,'Data Down'!$R$1:$R$27030,$AD$4,'Data Down'!$D$1:$D$27030,C24)</f>
        <v>0</v>
      </c>
      <c r="AE24" s="277">
        <f>SUMIFS('Data Down'!$N$1:$N$27030,'Data Down'!$AD$1:$AD$27030,$AC$2,'Data Down'!$R$1:$R$27030,$AE$4,'Data Down'!$D$1:$D$27030,C24)</f>
        <v>0</v>
      </c>
      <c r="AF24" s="277">
        <f>SUMIFS('Data Down'!$N$1:$N$27030,'Data Down'!$AD$1:$AD$27030,$AC$2,'Data Down'!$R$1:$R$27030,$AF$4,'Data Down'!$D$1:$D$27030,C24)</f>
        <v>0</v>
      </c>
      <c r="AG24" s="277">
        <f>SUMIFS('Data Down'!$N$1:$N$27030,'Data Down'!$AD$1:$AD$27030,$AC$2,'Data Down'!$R$1:$R$27030,$AG$4,'Data Down'!$D$1:$D$27030,C24)</f>
        <v>0</v>
      </c>
      <c r="AH24" s="277">
        <f ca="1">SUMIFS('Data Down'!$N$1:$N$27030,'Data Down'!$AD$1:$AD$27030,$AC$2,'Data Down'!$R$1:$R$27030,$AH$4,'Data Down'!$D$1:$D$27030,C24)</f>
        <v>0</v>
      </c>
      <c r="AI24" s="277">
        <f>SUMIFS('Data Down'!$N$1:$N$27030,'Data Down'!$AD$1:$AD$27030,$AC$2,'Data Down'!$R$1:$R$27030,$AI$4,'Data Down'!$D$1:$D$27030,C24)</f>
        <v>0</v>
      </c>
      <c r="AJ24" s="277">
        <f>SUMIFS('Data Down'!$N$1:$N$27030,'Data Down'!$AD$1:$AD$27030,$AC$2,'Data Down'!$R$1:$R$27030,$AJ$4,'Data Down'!$D$1:$D$27030,C24)</f>
        <v>0</v>
      </c>
      <c r="AK24" s="277">
        <f>SUMIFS('Data Down'!$N$1:$N$27030,'Data Down'!$AD$1:$AD$27030,$AC$2,'Data Down'!$R$1:$R$27030,$AK$4,'Data Down'!$D$1:$D$27030,C24)</f>
        <v>0</v>
      </c>
      <c r="AL24" s="277">
        <f t="shared" ca="1" si="24"/>
        <v>0</v>
      </c>
      <c r="AM24" s="275">
        <f ca="1">VLOOKUP($C24,HM_Unit!$A:$CQ,87,0)</f>
        <v>0</v>
      </c>
      <c r="AN24" s="278">
        <f t="shared" ca="1" si="25"/>
        <v>168</v>
      </c>
      <c r="AO24" s="275">
        <f t="shared" si="26"/>
        <v>168</v>
      </c>
      <c r="AP24" s="279">
        <f ca="1">SUMIFS('Data Down'!$U$1:$U$27030,'Data Down'!$AD$1:$AD$27030,$AC$2,'Data Down'!$D$1:$D$27030,C24)</f>
        <v>0</v>
      </c>
      <c r="AQ24" s="282" t="str">
        <f t="shared" ca="1" si="27"/>
        <v>-</v>
      </c>
      <c r="AR24" s="282">
        <f t="shared" ca="1" si="28"/>
        <v>0</v>
      </c>
      <c r="AS24" s="282">
        <f ca="1">SUMIFS('Data Down'!$N$1:$N$27030,'Data Down'!$AD$1:$AD$27030,$AC$2,'Data Down'!$Q$1:$Q$27030,$AS$5,'Data Down'!$D$1:$D$27030,C24)</f>
        <v>0</v>
      </c>
      <c r="AT24" s="282">
        <f ca="1">SUMIFS('Data Down'!$N$1:$N$27030,'Data Down'!$AD$1:$AD$27030,$AC$2,'Data Down'!$Q$1:$Q$27030,$AT$5,'Data Down'!$D$1:$D$27030,C24)</f>
        <v>0</v>
      </c>
      <c r="AU24" s="275">
        <f ca="1">SUMIFS('Data Down'!$U$1:$U$27030,'Data Down'!$AD$1:$AD$27030,$AC$2,'Data Down'!$Q$1:$Q$27030,$AU$5,'Data Down'!$D$1:$D$27030,C24)</f>
        <v>0</v>
      </c>
      <c r="AV24" s="275">
        <f ca="1">SUMIFS('Data Down'!$U$1:$U$27030,'Data Down'!$AD$1:$AD$27030,$AC$2,'Data Down'!$Q$1:$Q$27030,$AV$5,'Data Down'!$D$1:$D$27030,C24)</f>
        <v>0</v>
      </c>
      <c r="AW24" s="281">
        <f t="shared" ca="1" si="29"/>
        <v>1</v>
      </c>
      <c r="AX24" s="281">
        <f t="shared" ca="1" si="30"/>
        <v>0</v>
      </c>
    </row>
    <row r="25" spans="2:50" ht="14.25" customHeight="1">
      <c r="B25" s="275">
        <f t="shared" si="31"/>
        <v>12</v>
      </c>
      <c r="C25" s="205" t="s">
        <v>23</v>
      </c>
      <c r="D25" s="205" t="str">
        <f>VLOOKUP(C25,Sort!B:C,2,FALSE)</f>
        <v>AXOR 3336K</v>
      </c>
      <c r="E25" s="276" t="s">
        <v>1596</v>
      </c>
      <c r="F25" s="277">
        <f>SUMIFS('Data Down'!$N$1:$N$27030,'Data Down'!$AD$1:$AD$27030,$F$2,'Data Down'!$R$1:$R$27030,$F$4,'Data Down'!$D$1:$D$27030,C25)</f>
        <v>0</v>
      </c>
      <c r="G25" s="277">
        <f ca="1">SUMIFS('Data Down'!$N$1:$N$27030,'Data Down'!$AD$1:$AD$27030,$F$2,'Data Down'!$R$1:$R$27030,$G$4,'Data Down'!$D$1:$D$27030,C25)</f>
        <v>0</v>
      </c>
      <c r="H25" s="277">
        <f>SUMIFS('Data Down'!$N$1:$N$27030,'Data Down'!$AD$1:$AD$27030,$F$2,'Data Down'!$R$1:$R$27030,$H$4,'Data Down'!$D$1:$D$27030,C25)</f>
        <v>0</v>
      </c>
      <c r="I25" s="277">
        <f>SUMIFS('Data Down'!$N$1:$N$27030,'Data Down'!$AD$1:$AD$27030,$F$2,'Data Down'!$R$1:$R$27030,$I$4,'Data Down'!$D$1:$D$27030,C25)</f>
        <v>0</v>
      </c>
      <c r="J25" s="277">
        <f>SUMIFS('Data Down'!$N$1:$N$27030,'Data Down'!$AD$1:$AD$27030,$F$2,'Data Down'!$R$1:$R$27030,$J$4,'Data Down'!$D$1:$D$27030,C25)</f>
        <v>0</v>
      </c>
      <c r="K25" s="277">
        <f ca="1">SUMIFS('Data Down'!$N$1:$N$27030,'Data Down'!$AD$1:$AD$27030,$F$2,'Data Down'!$R$1:$R$27030,$K$4,'Data Down'!$D$1:$D$27030,C25)</f>
        <v>0</v>
      </c>
      <c r="L25" s="277">
        <f>SUMIFS('Data Down'!$N$1:$N$27030,'Data Down'!$AD$1:$AD$27030,$F$2,'Data Down'!$R$1:$R$27030,$L$4,'Data Down'!$D$1:$D$27030,C25)</f>
        <v>0</v>
      </c>
      <c r="M25" s="277">
        <f>SUMIFS('Data Down'!$N$1:$N$27030,'Data Down'!$AD$1:$AD$27030,$F$2,'Data Down'!$R$1:$R$27030,$M$4,'Data Down'!$D$1:$D$27030,C25)</f>
        <v>0</v>
      </c>
      <c r="N25" s="277">
        <f>SUMIFS('Data Down'!$N$1:$N$27030,'Data Down'!$AD$1:$AD$27030,$F$2,'Data Down'!$R$1:$R$27030,$N$4,'Data Down'!$D$1:$D$27030,C25)</f>
        <v>0</v>
      </c>
      <c r="O25" s="277">
        <f t="shared" ca="1" si="17"/>
        <v>0</v>
      </c>
      <c r="P25" s="275">
        <f ca="1">VLOOKUP($C25,HM_Unit!$A:$CQ,86,0)</f>
        <v>0</v>
      </c>
      <c r="Q25" s="278">
        <f t="shared" ca="1" si="18"/>
        <v>168</v>
      </c>
      <c r="R25" s="275">
        <f t="shared" si="19"/>
        <v>168</v>
      </c>
      <c r="S25" s="279">
        <f ca="1">SUMIFS('Data Down'!$U$1:$U$27030,'Data Down'!$AD$1:$AD$27030,$F$2,'Data Down'!$D$1:$D$27030,C25)</f>
        <v>0</v>
      </c>
      <c r="T25" s="205" t="str">
        <f t="shared" ca="1" si="20"/>
        <v>-</v>
      </c>
      <c r="U25" s="279">
        <f t="shared" ca="1" si="21"/>
        <v>0</v>
      </c>
      <c r="V25" s="280">
        <f ca="1">SUMIFS('Data Down'!$N$1:$N$27030,'Data Down'!$AD$1:$AD$27030,$F$2,'Data Down'!$Q$1:$Q$27030,$V$5,'Data Down'!$D$1:$D$27030,C25)</f>
        <v>0</v>
      </c>
      <c r="W25" s="280">
        <f ca="1">SUMIFS('Data Down'!$N$1:$N$27030,'Data Down'!$AD$1:$AD$27030,$F$2,'Data Down'!$Q$1:$Q$27030,$W$5,'Data Down'!$D$1:$D$27030,C25)</f>
        <v>0</v>
      </c>
      <c r="X25" s="279">
        <f ca="1">SUMIFS('Data Down'!$U$1:$U$27030,'Data Down'!$AD$1:$AD$27030,$F$2,'Data Down'!$Q$1:$Q$27030,$X$5,'Data Down'!$D$1:$D$27030,C25)</f>
        <v>0</v>
      </c>
      <c r="Y25" s="279">
        <f ca="1">SUMIFS('Data Down'!$U$1:$U$27030,'Data Down'!$AD$1:$AD$27030,$F$2,'Data Down'!$Q$1:$Q$27030,$Y$5,'Data Down'!$D$1:$D$27030,C25)</f>
        <v>0</v>
      </c>
      <c r="Z25" s="281">
        <f t="shared" ca="1" si="22"/>
        <v>1</v>
      </c>
      <c r="AA25" s="281">
        <f t="shared" ca="1" si="23"/>
        <v>0</v>
      </c>
      <c r="AC25" s="277">
        <f>SUMIFS('Data Down'!$N$1:$N$27030,'Data Down'!$AD$1:$AD$27030,$AC$2,'Data Down'!$R$1:$R$27030,$AC$4,'Data Down'!$D$1:$D$27030,C25)</f>
        <v>0</v>
      </c>
      <c r="AD25" s="277">
        <f ca="1">SUMIFS('Data Down'!$N$1:$N$27030,'Data Down'!$AD$1:$AD$27030,$AC$2,'Data Down'!$R$1:$R$27030,$AD$4,'Data Down'!$D$1:$D$27030,C25)</f>
        <v>0</v>
      </c>
      <c r="AE25" s="277">
        <f>SUMIFS('Data Down'!$N$1:$N$27030,'Data Down'!$AD$1:$AD$27030,$AC$2,'Data Down'!$R$1:$R$27030,$AE$4,'Data Down'!$D$1:$D$27030,C25)</f>
        <v>0</v>
      </c>
      <c r="AF25" s="277">
        <f>SUMIFS('Data Down'!$N$1:$N$27030,'Data Down'!$AD$1:$AD$27030,$AC$2,'Data Down'!$R$1:$R$27030,$AF$4,'Data Down'!$D$1:$D$27030,C25)</f>
        <v>0</v>
      </c>
      <c r="AG25" s="277">
        <f>SUMIFS('Data Down'!$N$1:$N$27030,'Data Down'!$AD$1:$AD$27030,$AC$2,'Data Down'!$R$1:$R$27030,$AG$4,'Data Down'!$D$1:$D$27030,C25)</f>
        <v>0</v>
      </c>
      <c r="AH25" s="277">
        <f ca="1">SUMIFS('Data Down'!$N$1:$N$27030,'Data Down'!$AD$1:$AD$27030,$AC$2,'Data Down'!$R$1:$R$27030,$AH$4,'Data Down'!$D$1:$D$27030,C25)</f>
        <v>0</v>
      </c>
      <c r="AI25" s="277">
        <f>SUMIFS('Data Down'!$N$1:$N$27030,'Data Down'!$AD$1:$AD$27030,$AC$2,'Data Down'!$R$1:$R$27030,$AI$4,'Data Down'!$D$1:$D$27030,C25)</f>
        <v>0</v>
      </c>
      <c r="AJ25" s="277">
        <f>SUMIFS('Data Down'!$N$1:$N$27030,'Data Down'!$AD$1:$AD$27030,$AC$2,'Data Down'!$R$1:$R$27030,$AJ$4,'Data Down'!$D$1:$D$27030,C25)</f>
        <v>0</v>
      </c>
      <c r="AK25" s="277">
        <f>SUMIFS('Data Down'!$N$1:$N$27030,'Data Down'!$AD$1:$AD$27030,$AC$2,'Data Down'!$R$1:$R$27030,$AK$4,'Data Down'!$D$1:$D$27030,C25)</f>
        <v>0</v>
      </c>
      <c r="AL25" s="277">
        <f t="shared" ca="1" si="24"/>
        <v>0</v>
      </c>
      <c r="AM25" s="275">
        <f ca="1">VLOOKUP($C25,HM_Unit!$A:$CQ,87,0)</f>
        <v>0</v>
      </c>
      <c r="AN25" s="278">
        <f t="shared" ca="1" si="25"/>
        <v>168</v>
      </c>
      <c r="AO25" s="275">
        <f t="shared" si="26"/>
        <v>168</v>
      </c>
      <c r="AP25" s="279">
        <f ca="1">SUMIFS('Data Down'!$U$1:$U$27030,'Data Down'!$AD$1:$AD$27030,$AC$2,'Data Down'!$D$1:$D$27030,C25)</f>
        <v>0</v>
      </c>
      <c r="AQ25" s="282" t="str">
        <f t="shared" ca="1" si="27"/>
        <v>-</v>
      </c>
      <c r="AR25" s="282">
        <f t="shared" ca="1" si="28"/>
        <v>0</v>
      </c>
      <c r="AS25" s="282">
        <f ca="1">SUMIFS('Data Down'!$N$1:$N$27030,'Data Down'!$AD$1:$AD$27030,$AC$2,'Data Down'!$Q$1:$Q$27030,$AS$5,'Data Down'!$D$1:$D$27030,C25)</f>
        <v>0</v>
      </c>
      <c r="AT25" s="282">
        <f ca="1">SUMIFS('Data Down'!$N$1:$N$27030,'Data Down'!$AD$1:$AD$27030,$AC$2,'Data Down'!$Q$1:$Q$27030,$AT$5,'Data Down'!$D$1:$D$27030,C25)</f>
        <v>0</v>
      </c>
      <c r="AU25" s="275">
        <f ca="1">SUMIFS('Data Down'!$U$1:$U$27030,'Data Down'!$AD$1:$AD$27030,$AC$2,'Data Down'!$Q$1:$Q$27030,$AU$5,'Data Down'!$D$1:$D$27030,C25)</f>
        <v>0</v>
      </c>
      <c r="AV25" s="275">
        <f ca="1">SUMIFS('Data Down'!$U$1:$U$27030,'Data Down'!$AD$1:$AD$27030,$AC$2,'Data Down'!$Q$1:$Q$27030,$AV$5,'Data Down'!$D$1:$D$27030,C25)</f>
        <v>0</v>
      </c>
      <c r="AW25" s="281">
        <f t="shared" ca="1" si="29"/>
        <v>1</v>
      </c>
      <c r="AX25" s="281">
        <f t="shared" ca="1" si="30"/>
        <v>0</v>
      </c>
    </row>
    <row r="26" spans="2:50" ht="14.25" customHeight="1">
      <c r="B26" s="275">
        <f t="shared" si="31"/>
        <v>13</v>
      </c>
      <c r="C26" s="205" t="s">
        <v>24</v>
      </c>
      <c r="D26" s="205" t="str">
        <f>VLOOKUP(C26,Sort!B:C,2,FALSE)</f>
        <v>AXOR 3336K</v>
      </c>
      <c r="E26" s="276" t="s">
        <v>1596</v>
      </c>
      <c r="F26" s="277">
        <f>SUMIFS('Data Down'!$N$1:$N$27030,'Data Down'!$AD$1:$AD$27030,$F$2,'Data Down'!$R$1:$R$27030,$F$4,'Data Down'!$D$1:$D$27030,C26)</f>
        <v>0</v>
      </c>
      <c r="G26" s="277">
        <f ca="1">SUMIFS('Data Down'!$N$1:$N$27030,'Data Down'!$AD$1:$AD$27030,$F$2,'Data Down'!$R$1:$R$27030,$G$4,'Data Down'!$D$1:$D$27030,C26)</f>
        <v>0</v>
      </c>
      <c r="H26" s="277">
        <f>SUMIFS('Data Down'!$N$1:$N$27030,'Data Down'!$AD$1:$AD$27030,$F$2,'Data Down'!$R$1:$R$27030,$H$4,'Data Down'!$D$1:$D$27030,C26)</f>
        <v>0</v>
      </c>
      <c r="I26" s="277">
        <f>SUMIFS('Data Down'!$N$1:$N$27030,'Data Down'!$AD$1:$AD$27030,$F$2,'Data Down'!$R$1:$R$27030,$I$4,'Data Down'!$D$1:$D$27030,C26)</f>
        <v>0</v>
      </c>
      <c r="J26" s="277">
        <f>SUMIFS('Data Down'!$N$1:$N$27030,'Data Down'!$AD$1:$AD$27030,$F$2,'Data Down'!$R$1:$R$27030,$J$4,'Data Down'!$D$1:$D$27030,C26)</f>
        <v>0</v>
      </c>
      <c r="K26" s="277">
        <f ca="1">SUMIFS('Data Down'!$N$1:$N$27030,'Data Down'!$AD$1:$AD$27030,$F$2,'Data Down'!$R$1:$R$27030,$K$4,'Data Down'!$D$1:$D$27030,C26)</f>
        <v>0</v>
      </c>
      <c r="L26" s="277">
        <f>SUMIFS('Data Down'!$N$1:$N$27030,'Data Down'!$AD$1:$AD$27030,$F$2,'Data Down'!$R$1:$R$27030,$L$4,'Data Down'!$D$1:$D$27030,C26)</f>
        <v>0</v>
      </c>
      <c r="M26" s="277">
        <f>SUMIFS('Data Down'!$N$1:$N$27030,'Data Down'!$AD$1:$AD$27030,$F$2,'Data Down'!$R$1:$R$27030,$M$4,'Data Down'!$D$1:$D$27030,C26)</f>
        <v>0</v>
      </c>
      <c r="N26" s="277">
        <f>SUMIFS('Data Down'!$N$1:$N$27030,'Data Down'!$AD$1:$AD$27030,$F$2,'Data Down'!$R$1:$R$27030,$N$4,'Data Down'!$D$1:$D$27030,C26)</f>
        <v>0</v>
      </c>
      <c r="O26" s="277">
        <f t="shared" ca="1" si="17"/>
        <v>0</v>
      </c>
      <c r="P26" s="275">
        <f ca="1">VLOOKUP($C26,HM_Unit!$A:$CQ,86,0)</f>
        <v>0</v>
      </c>
      <c r="Q26" s="278">
        <f t="shared" ca="1" si="18"/>
        <v>168</v>
      </c>
      <c r="R26" s="275">
        <f t="shared" si="19"/>
        <v>168</v>
      </c>
      <c r="S26" s="279">
        <f ca="1">SUMIFS('Data Down'!$U$1:$U$27030,'Data Down'!$AD$1:$AD$27030,$F$2,'Data Down'!$D$1:$D$27030,C26)</f>
        <v>0</v>
      </c>
      <c r="T26" s="205" t="str">
        <f t="shared" ca="1" si="20"/>
        <v>-</v>
      </c>
      <c r="U26" s="279">
        <f t="shared" ca="1" si="21"/>
        <v>0</v>
      </c>
      <c r="V26" s="280">
        <f ca="1">SUMIFS('Data Down'!$N$1:$N$27030,'Data Down'!$AD$1:$AD$27030,$F$2,'Data Down'!$Q$1:$Q$27030,$V$5,'Data Down'!$D$1:$D$27030,C26)</f>
        <v>0</v>
      </c>
      <c r="W26" s="280">
        <f ca="1">SUMIFS('Data Down'!$N$1:$N$27030,'Data Down'!$AD$1:$AD$27030,$F$2,'Data Down'!$Q$1:$Q$27030,$W$5,'Data Down'!$D$1:$D$27030,C26)</f>
        <v>0</v>
      </c>
      <c r="X26" s="279">
        <f ca="1">SUMIFS('Data Down'!$U$1:$U$27030,'Data Down'!$AD$1:$AD$27030,$F$2,'Data Down'!$Q$1:$Q$27030,$X$5,'Data Down'!$D$1:$D$27030,C26)</f>
        <v>0</v>
      </c>
      <c r="Y26" s="279">
        <f ca="1">SUMIFS('Data Down'!$U$1:$U$27030,'Data Down'!$AD$1:$AD$27030,$F$2,'Data Down'!$Q$1:$Q$27030,$Y$5,'Data Down'!$D$1:$D$27030,C26)</f>
        <v>0</v>
      </c>
      <c r="Z26" s="281">
        <f t="shared" ca="1" si="22"/>
        <v>1</v>
      </c>
      <c r="AA26" s="281">
        <f t="shared" ca="1" si="23"/>
        <v>0</v>
      </c>
      <c r="AC26" s="277">
        <f>SUMIFS('Data Down'!$N$1:$N$27030,'Data Down'!$AD$1:$AD$27030,$AC$2,'Data Down'!$R$1:$R$27030,$AC$4,'Data Down'!$D$1:$D$27030,C26)</f>
        <v>0</v>
      </c>
      <c r="AD26" s="277">
        <f ca="1">SUMIFS('Data Down'!$N$1:$N$27030,'Data Down'!$AD$1:$AD$27030,$AC$2,'Data Down'!$R$1:$R$27030,$AD$4,'Data Down'!$D$1:$D$27030,C26)</f>
        <v>0</v>
      </c>
      <c r="AE26" s="277">
        <f>SUMIFS('Data Down'!$N$1:$N$27030,'Data Down'!$AD$1:$AD$27030,$AC$2,'Data Down'!$R$1:$R$27030,$AE$4,'Data Down'!$D$1:$D$27030,C26)</f>
        <v>0</v>
      </c>
      <c r="AF26" s="277">
        <f>SUMIFS('Data Down'!$N$1:$N$27030,'Data Down'!$AD$1:$AD$27030,$AC$2,'Data Down'!$R$1:$R$27030,$AF$4,'Data Down'!$D$1:$D$27030,C26)</f>
        <v>0</v>
      </c>
      <c r="AG26" s="277">
        <f>SUMIFS('Data Down'!$N$1:$N$27030,'Data Down'!$AD$1:$AD$27030,$AC$2,'Data Down'!$R$1:$R$27030,$AG$4,'Data Down'!$D$1:$D$27030,C26)</f>
        <v>0</v>
      </c>
      <c r="AH26" s="277">
        <f ca="1">SUMIFS('Data Down'!$N$1:$N$27030,'Data Down'!$AD$1:$AD$27030,$AC$2,'Data Down'!$R$1:$R$27030,$AH$4,'Data Down'!$D$1:$D$27030,C26)</f>
        <v>0</v>
      </c>
      <c r="AI26" s="277">
        <f>SUMIFS('Data Down'!$N$1:$N$27030,'Data Down'!$AD$1:$AD$27030,$AC$2,'Data Down'!$R$1:$R$27030,$AI$4,'Data Down'!$D$1:$D$27030,C26)</f>
        <v>0</v>
      </c>
      <c r="AJ26" s="277">
        <f>SUMIFS('Data Down'!$N$1:$N$27030,'Data Down'!$AD$1:$AD$27030,$AC$2,'Data Down'!$R$1:$R$27030,$AJ$4,'Data Down'!$D$1:$D$27030,C26)</f>
        <v>0</v>
      </c>
      <c r="AK26" s="277">
        <f>SUMIFS('Data Down'!$N$1:$N$27030,'Data Down'!$AD$1:$AD$27030,$AC$2,'Data Down'!$R$1:$R$27030,$AK$4,'Data Down'!$D$1:$D$27030,C26)</f>
        <v>0</v>
      </c>
      <c r="AL26" s="277">
        <f t="shared" ca="1" si="24"/>
        <v>0</v>
      </c>
      <c r="AM26" s="275">
        <f ca="1">VLOOKUP($C26,HM_Unit!$A:$CQ,87,0)</f>
        <v>0</v>
      </c>
      <c r="AN26" s="278">
        <f t="shared" ca="1" si="25"/>
        <v>168</v>
      </c>
      <c r="AO26" s="275">
        <f t="shared" si="26"/>
        <v>168</v>
      </c>
      <c r="AP26" s="279">
        <f ca="1">SUMIFS('Data Down'!$U$1:$U$27030,'Data Down'!$AD$1:$AD$27030,$AC$2,'Data Down'!$D$1:$D$27030,C26)</f>
        <v>0</v>
      </c>
      <c r="AQ26" s="282" t="str">
        <f t="shared" ca="1" si="27"/>
        <v>-</v>
      </c>
      <c r="AR26" s="282">
        <f t="shared" ca="1" si="28"/>
        <v>0</v>
      </c>
      <c r="AS26" s="282">
        <f ca="1">SUMIFS('Data Down'!$N$1:$N$27030,'Data Down'!$AD$1:$AD$27030,$AC$2,'Data Down'!$Q$1:$Q$27030,$AS$5,'Data Down'!$D$1:$D$27030,C26)</f>
        <v>0</v>
      </c>
      <c r="AT26" s="282">
        <f ca="1">SUMIFS('Data Down'!$N$1:$N$27030,'Data Down'!$AD$1:$AD$27030,$AC$2,'Data Down'!$Q$1:$Q$27030,$AT$5,'Data Down'!$D$1:$D$27030,C26)</f>
        <v>0</v>
      </c>
      <c r="AU26" s="275">
        <f ca="1">SUMIFS('Data Down'!$U$1:$U$27030,'Data Down'!$AD$1:$AD$27030,$AC$2,'Data Down'!$Q$1:$Q$27030,$AU$5,'Data Down'!$D$1:$D$27030,C26)</f>
        <v>0</v>
      </c>
      <c r="AV26" s="275">
        <f ca="1">SUMIFS('Data Down'!$U$1:$U$27030,'Data Down'!$AD$1:$AD$27030,$AC$2,'Data Down'!$Q$1:$Q$27030,$AV$5,'Data Down'!$D$1:$D$27030,C26)</f>
        <v>0</v>
      </c>
      <c r="AW26" s="281">
        <f t="shared" ca="1" si="29"/>
        <v>1</v>
      </c>
      <c r="AX26" s="281">
        <f t="shared" ca="1" si="30"/>
        <v>0</v>
      </c>
    </row>
    <row r="27" spans="2:50" ht="14.25" customHeight="1">
      <c r="B27" s="275">
        <f t="shared" si="31"/>
        <v>14</v>
      </c>
      <c r="C27" s="205" t="s">
        <v>25</v>
      </c>
      <c r="D27" s="205" t="str">
        <f>VLOOKUP(C27,Sort!B:C,2,FALSE)</f>
        <v>AXOR 3336K</v>
      </c>
      <c r="E27" s="276" t="s">
        <v>1596</v>
      </c>
      <c r="F27" s="277">
        <f>SUMIFS('Data Down'!$N$1:$N$27030,'Data Down'!$AD$1:$AD$27030,$F$2,'Data Down'!$R$1:$R$27030,$F$4,'Data Down'!$D$1:$D$27030,C27)</f>
        <v>0</v>
      </c>
      <c r="G27" s="277">
        <f ca="1">SUMIFS('Data Down'!$N$1:$N$27030,'Data Down'!$AD$1:$AD$27030,$F$2,'Data Down'!$R$1:$R$27030,$G$4,'Data Down'!$D$1:$D$27030,C27)</f>
        <v>0</v>
      </c>
      <c r="H27" s="277">
        <f>SUMIFS('Data Down'!$N$1:$N$27030,'Data Down'!$AD$1:$AD$27030,$F$2,'Data Down'!$R$1:$R$27030,$H$4,'Data Down'!$D$1:$D$27030,C27)</f>
        <v>0</v>
      </c>
      <c r="I27" s="277">
        <f>SUMIFS('Data Down'!$N$1:$N$27030,'Data Down'!$AD$1:$AD$27030,$F$2,'Data Down'!$R$1:$R$27030,$I$4,'Data Down'!$D$1:$D$27030,C27)</f>
        <v>0</v>
      </c>
      <c r="J27" s="277">
        <f>SUMIFS('Data Down'!$N$1:$N$27030,'Data Down'!$AD$1:$AD$27030,$F$2,'Data Down'!$R$1:$R$27030,$J$4,'Data Down'!$D$1:$D$27030,C27)</f>
        <v>0</v>
      </c>
      <c r="K27" s="277">
        <f ca="1">SUMIFS('Data Down'!$N$1:$N$27030,'Data Down'!$AD$1:$AD$27030,$F$2,'Data Down'!$R$1:$R$27030,$K$4,'Data Down'!$D$1:$D$27030,C27)</f>
        <v>0</v>
      </c>
      <c r="L27" s="277">
        <f>SUMIFS('Data Down'!$N$1:$N$27030,'Data Down'!$AD$1:$AD$27030,$F$2,'Data Down'!$R$1:$R$27030,$L$4,'Data Down'!$D$1:$D$27030,C27)</f>
        <v>0</v>
      </c>
      <c r="M27" s="277">
        <f>SUMIFS('Data Down'!$N$1:$N$27030,'Data Down'!$AD$1:$AD$27030,$F$2,'Data Down'!$R$1:$R$27030,$M$4,'Data Down'!$D$1:$D$27030,C27)</f>
        <v>0</v>
      </c>
      <c r="N27" s="277">
        <f>SUMIFS('Data Down'!$N$1:$N$27030,'Data Down'!$AD$1:$AD$27030,$F$2,'Data Down'!$R$1:$R$27030,$N$4,'Data Down'!$D$1:$D$27030,C27)</f>
        <v>0</v>
      </c>
      <c r="O27" s="277">
        <f t="shared" ca="1" si="17"/>
        <v>0</v>
      </c>
      <c r="P27" s="275">
        <f ca="1">VLOOKUP($C27,HM_Unit!$A:$CQ,86,0)</f>
        <v>0</v>
      </c>
      <c r="Q27" s="278">
        <f t="shared" ca="1" si="18"/>
        <v>168</v>
      </c>
      <c r="R27" s="275">
        <f t="shared" si="19"/>
        <v>168</v>
      </c>
      <c r="S27" s="279">
        <f ca="1">SUMIFS('Data Down'!$U$1:$U$27030,'Data Down'!$AD$1:$AD$27030,$F$2,'Data Down'!$D$1:$D$27030,C27)</f>
        <v>0</v>
      </c>
      <c r="T27" s="205" t="str">
        <f t="shared" ca="1" si="20"/>
        <v>-</v>
      </c>
      <c r="U27" s="279">
        <f t="shared" ca="1" si="21"/>
        <v>0</v>
      </c>
      <c r="V27" s="280">
        <f ca="1">SUMIFS('Data Down'!$N$1:$N$27030,'Data Down'!$AD$1:$AD$27030,$F$2,'Data Down'!$Q$1:$Q$27030,$V$5,'Data Down'!$D$1:$D$27030,C27)</f>
        <v>0</v>
      </c>
      <c r="W27" s="280">
        <f ca="1">SUMIFS('Data Down'!$N$1:$N$27030,'Data Down'!$AD$1:$AD$27030,$F$2,'Data Down'!$Q$1:$Q$27030,$W$5,'Data Down'!$D$1:$D$27030,C27)</f>
        <v>0</v>
      </c>
      <c r="X27" s="279">
        <f ca="1">SUMIFS('Data Down'!$U$1:$U$27030,'Data Down'!$AD$1:$AD$27030,$F$2,'Data Down'!$Q$1:$Q$27030,$X$5,'Data Down'!$D$1:$D$27030,C27)</f>
        <v>0</v>
      </c>
      <c r="Y27" s="279">
        <f ca="1">SUMIFS('Data Down'!$U$1:$U$27030,'Data Down'!$AD$1:$AD$27030,$F$2,'Data Down'!$Q$1:$Q$27030,$Y$5,'Data Down'!$D$1:$D$27030,C27)</f>
        <v>0</v>
      </c>
      <c r="Z27" s="281">
        <f t="shared" ca="1" si="22"/>
        <v>1</v>
      </c>
      <c r="AA27" s="281">
        <f t="shared" ca="1" si="23"/>
        <v>0</v>
      </c>
      <c r="AC27" s="277">
        <f>SUMIFS('Data Down'!$N$1:$N$27030,'Data Down'!$AD$1:$AD$27030,$AC$2,'Data Down'!$R$1:$R$27030,$AC$4,'Data Down'!$D$1:$D$27030,C27)</f>
        <v>0</v>
      </c>
      <c r="AD27" s="277">
        <f ca="1">SUMIFS('Data Down'!$N$1:$N$27030,'Data Down'!$AD$1:$AD$27030,$AC$2,'Data Down'!$R$1:$R$27030,$AD$4,'Data Down'!$D$1:$D$27030,C27)</f>
        <v>0</v>
      </c>
      <c r="AE27" s="277">
        <f>SUMIFS('Data Down'!$N$1:$N$27030,'Data Down'!$AD$1:$AD$27030,$AC$2,'Data Down'!$R$1:$R$27030,$AE$4,'Data Down'!$D$1:$D$27030,C27)</f>
        <v>0</v>
      </c>
      <c r="AF27" s="277">
        <f>SUMIFS('Data Down'!$N$1:$N$27030,'Data Down'!$AD$1:$AD$27030,$AC$2,'Data Down'!$R$1:$R$27030,$AF$4,'Data Down'!$D$1:$D$27030,C27)</f>
        <v>0</v>
      </c>
      <c r="AG27" s="277">
        <f>SUMIFS('Data Down'!$N$1:$N$27030,'Data Down'!$AD$1:$AD$27030,$AC$2,'Data Down'!$R$1:$R$27030,$AG$4,'Data Down'!$D$1:$D$27030,C27)</f>
        <v>0</v>
      </c>
      <c r="AH27" s="277">
        <f ca="1">SUMIFS('Data Down'!$N$1:$N$27030,'Data Down'!$AD$1:$AD$27030,$AC$2,'Data Down'!$R$1:$R$27030,$AH$4,'Data Down'!$D$1:$D$27030,C27)</f>
        <v>0</v>
      </c>
      <c r="AI27" s="277">
        <f>SUMIFS('Data Down'!$N$1:$N$27030,'Data Down'!$AD$1:$AD$27030,$AC$2,'Data Down'!$R$1:$R$27030,$AI$4,'Data Down'!$D$1:$D$27030,C27)</f>
        <v>0</v>
      </c>
      <c r="AJ27" s="277">
        <f>SUMIFS('Data Down'!$N$1:$N$27030,'Data Down'!$AD$1:$AD$27030,$AC$2,'Data Down'!$R$1:$R$27030,$AJ$4,'Data Down'!$D$1:$D$27030,C27)</f>
        <v>0</v>
      </c>
      <c r="AK27" s="277">
        <f>SUMIFS('Data Down'!$N$1:$N$27030,'Data Down'!$AD$1:$AD$27030,$AC$2,'Data Down'!$R$1:$R$27030,$AK$4,'Data Down'!$D$1:$D$27030,C27)</f>
        <v>0</v>
      </c>
      <c r="AL27" s="277">
        <f t="shared" ca="1" si="24"/>
        <v>0</v>
      </c>
      <c r="AM27" s="275">
        <f ca="1">VLOOKUP($C27,HM_Unit!$A:$CQ,87,0)</f>
        <v>0</v>
      </c>
      <c r="AN27" s="278">
        <f t="shared" ca="1" si="25"/>
        <v>168</v>
      </c>
      <c r="AO27" s="275">
        <f t="shared" si="26"/>
        <v>168</v>
      </c>
      <c r="AP27" s="279">
        <f ca="1">SUMIFS('Data Down'!$U$1:$U$27030,'Data Down'!$AD$1:$AD$27030,$AC$2,'Data Down'!$D$1:$D$27030,C27)</f>
        <v>0</v>
      </c>
      <c r="AQ27" s="282" t="str">
        <f t="shared" ca="1" si="27"/>
        <v>-</v>
      </c>
      <c r="AR27" s="282">
        <f t="shared" ca="1" si="28"/>
        <v>0</v>
      </c>
      <c r="AS27" s="282">
        <f ca="1">SUMIFS('Data Down'!$N$1:$N$27030,'Data Down'!$AD$1:$AD$27030,$AC$2,'Data Down'!$Q$1:$Q$27030,$AS$5,'Data Down'!$D$1:$D$27030,C27)</f>
        <v>0</v>
      </c>
      <c r="AT27" s="282">
        <f ca="1">SUMIFS('Data Down'!$N$1:$N$27030,'Data Down'!$AD$1:$AD$27030,$AC$2,'Data Down'!$Q$1:$Q$27030,$AT$5,'Data Down'!$D$1:$D$27030,C27)</f>
        <v>0</v>
      </c>
      <c r="AU27" s="275">
        <f ca="1">SUMIFS('Data Down'!$U$1:$U$27030,'Data Down'!$AD$1:$AD$27030,$AC$2,'Data Down'!$Q$1:$Q$27030,$AU$5,'Data Down'!$D$1:$D$27030,C27)</f>
        <v>0</v>
      </c>
      <c r="AV27" s="275">
        <f ca="1">SUMIFS('Data Down'!$U$1:$U$27030,'Data Down'!$AD$1:$AD$27030,$AC$2,'Data Down'!$Q$1:$Q$27030,$AV$5,'Data Down'!$D$1:$D$27030,C27)</f>
        <v>0</v>
      </c>
      <c r="AW27" s="281">
        <f t="shared" ca="1" si="29"/>
        <v>1</v>
      </c>
      <c r="AX27" s="281">
        <f t="shared" ca="1" si="30"/>
        <v>0</v>
      </c>
    </row>
    <row r="28" spans="2:50" ht="14.25" customHeight="1">
      <c r="B28" s="275">
        <f t="shared" si="31"/>
        <v>15</v>
      </c>
      <c r="C28" s="205" t="s">
        <v>26</v>
      </c>
      <c r="D28" s="205" t="str">
        <f>VLOOKUP(C28,Sort!B:C,2,FALSE)</f>
        <v>AXOR 3336K</v>
      </c>
      <c r="E28" s="276" t="s">
        <v>1596</v>
      </c>
      <c r="F28" s="277">
        <f>SUMIFS('Data Down'!$N$1:$N$27030,'Data Down'!$AD$1:$AD$27030,$F$2,'Data Down'!$R$1:$R$27030,$F$4,'Data Down'!$D$1:$D$27030,C28)</f>
        <v>0</v>
      </c>
      <c r="G28" s="277">
        <f ca="1">SUMIFS('Data Down'!$N$1:$N$27030,'Data Down'!$AD$1:$AD$27030,$F$2,'Data Down'!$R$1:$R$27030,$G$4,'Data Down'!$D$1:$D$27030,C28)</f>
        <v>0</v>
      </c>
      <c r="H28" s="277">
        <f ca="1">SUMIFS('Data Down'!$N$1:$N$27030,'Data Down'!$AD$1:$AD$27030,$F$2,'Data Down'!$R$1:$R$27030,$H$4,'Data Down'!$D$1:$D$27030,C28)</f>
        <v>0</v>
      </c>
      <c r="I28" s="277">
        <f>SUMIFS('Data Down'!$N$1:$N$27030,'Data Down'!$AD$1:$AD$27030,$F$2,'Data Down'!$R$1:$R$27030,$I$4,'Data Down'!$D$1:$D$27030,C28)</f>
        <v>0</v>
      </c>
      <c r="J28" s="277">
        <f>SUMIFS('Data Down'!$N$1:$N$27030,'Data Down'!$AD$1:$AD$27030,$F$2,'Data Down'!$R$1:$R$27030,$J$4,'Data Down'!$D$1:$D$27030,C28)</f>
        <v>0</v>
      </c>
      <c r="K28" s="277">
        <f ca="1">SUMIFS('Data Down'!$N$1:$N$27030,'Data Down'!$AD$1:$AD$27030,$F$2,'Data Down'!$R$1:$R$27030,$K$4,'Data Down'!$D$1:$D$27030,C28)</f>
        <v>0</v>
      </c>
      <c r="L28" s="277">
        <f>SUMIFS('Data Down'!$N$1:$N$27030,'Data Down'!$AD$1:$AD$27030,$F$2,'Data Down'!$R$1:$R$27030,$L$4,'Data Down'!$D$1:$D$27030,C28)</f>
        <v>0</v>
      </c>
      <c r="M28" s="277">
        <f>SUMIFS('Data Down'!$N$1:$N$27030,'Data Down'!$AD$1:$AD$27030,$F$2,'Data Down'!$R$1:$R$27030,$M$4,'Data Down'!$D$1:$D$27030,C28)</f>
        <v>0</v>
      </c>
      <c r="N28" s="277">
        <f>SUMIFS('Data Down'!$N$1:$N$27030,'Data Down'!$AD$1:$AD$27030,$F$2,'Data Down'!$R$1:$R$27030,$N$4,'Data Down'!$D$1:$D$27030,C28)</f>
        <v>0</v>
      </c>
      <c r="O28" s="277">
        <f t="shared" ca="1" si="17"/>
        <v>0</v>
      </c>
      <c r="P28" s="275">
        <f ca="1">VLOOKUP($C28,HM_Unit!$A:$CQ,86,0)</f>
        <v>0</v>
      </c>
      <c r="Q28" s="278">
        <f t="shared" ca="1" si="18"/>
        <v>168</v>
      </c>
      <c r="R28" s="275">
        <f t="shared" si="19"/>
        <v>168</v>
      </c>
      <c r="S28" s="279">
        <f ca="1">SUMIFS('Data Down'!$U$1:$U$27030,'Data Down'!$AD$1:$AD$27030,$F$2,'Data Down'!$D$1:$D$27030,C28)</f>
        <v>0</v>
      </c>
      <c r="T28" s="205" t="str">
        <f t="shared" ca="1" si="20"/>
        <v>-</v>
      </c>
      <c r="U28" s="279">
        <f t="shared" ca="1" si="21"/>
        <v>0</v>
      </c>
      <c r="V28" s="280">
        <f ca="1">SUMIFS('Data Down'!$N$1:$N$27030,'Data Down'!$AD$1:$AD$27030,$F$2,'Data Down'!$Q$1:$Q$27030,$V$5,'Data Down'!$D$1:$D$27030,C28)</f>
        <v>0</v>
      </c>
      <c r="W28" s="280">
        <f ca="1">SUMIFS('Data Down'!$N$1:$N$27030,'Data Down'!$AD$1:$AD$27030,$F$2,'Data Down'!$Q$1:$Q$27030,$W$5,'Data Down'!$D$1:$D$27030,C28)</f>
        <v>0</v>
      </c>
      <c r="X28" s="279">
        <f ca="1">SUMIFS('Data Down'!$U$1:$U$27030,'Data Down'!$AD$1:$AD$27030,$F$2,'Data Down'!$Q$1:$Q$27030,$X$5,'Data Down'!$D$1:$D$27030,C28)</f>
        <v>0</v>
      </c>
      <c r="Y28" s="279">
        <f ca="1">SUMIFS('Data Down'!$U$1:$U$27030,'Data Down'!$AD$1:$AD$27030,$F$2,'Data Down'!$Q$1:$Q$27030,$Y$5,'Data Down'!$D$1:$D$27030,C28)</f>
        <v>0</v>
      </c>
      <c r="Z28" s="281">
        <f t="shared" ca="1" si="22"/>
        <v>1</v>
      </c>
      <c r="AA28" s="281">
        <f t="shared" ca="1" si="23"/>
        <v>0</v>
      </c>
      <c r="AC28" s="277">
        <f>SUMIFS('Data Down'!$N$1:$N$27030,'Data Down'!$AD$1:$AD$27030,$AC$2,'Data Down'!$R$1:$R$27030,$AC$4,'Data Down'!$D$1:$D$27030,C28)</f>
        <v>0</v>
      </c>
      <c r="AD28" s="277">
        <f ca="1">SUMIFS('Data Down'!$N$1:$N$27030,'Data Down'!$AD$1:$AD$27030,$AC$2,'Data Down'!$R$1:$R$27030,$AD$4,'Data Down'!$D$1:$D$27030,C28)</f>
        <v>0</v>
      </c>
      <c r="AE28" s="277">
        <f ca="1">SUMIFS('Data Down'!$N$1:$N$27030,'Data Down'!$AD$1:$AD$27030,$AC$2,'Data Down'!$R$1:$R$27030,$AE$4,'Data Down'!$D$1:$D$27030,C28)</f>
        <v>0</v>
      </c>
      <c r="AF28" s="277">
        <f>SUMIFS('Data Down'!$N$1:$N$27030,'Data Down'!$AD$1:$AD$27030,$AC$2,'Data Down'!$R$1:$R$27030,$AF$4,'Data Down'!$D$1:$D$27030,C28)</f>
        <v>0</v>
      </c>
      <c r="AG28" s="277">
        <f>SUMIFS('Data Down'!$N$1:$N$27030,'Data Down'!$AD$1:$AD$27030,$AC$2,'Data Down'!$R$1:$R$27030,$AG$4,'Data Down'!$D$1:$D$27030,C28)</f>
        <v>0</v>
      </c>
      <c r="AH28" s="277">
        <f ca="1">SUMIFS('Data Down'!$N$1:$N$27030,'Data Down'!$AD$1:$AD$27030,$AC$2,'Data Down'!$R$1:$R$27030,$AH$4,'Data Down'!$D$1:$D$27030,C28)</f>
        <v>0</v>
      </c>
      <c r="AI28" s="277">
        <f>SUMIFS('Data Down'!$N$1:$N$27030,'Data Down'!$AD$1:$AD$27030,$AC$2,'Data Down'!$R$1:$R$27030,$AI$4,'Data Down'!$D$1:$D$27030,C28)</f>
        <v>0</v>
      </c>
      <c r="AJ28" s="277">
        <f>SUMIFS('Data Down'!$N$1:$N$27030,'Data Down'!$AD$1:$AD$27030,$AC$2,'Data Down'!$R$1:$R$27030,$AJ$4,'Data Down'!$D$1:$D$27030,C28)</f>
        <v>0</v>
      </c>
      <c r="AK28" s="277">
        <f>SUMIFS('Data Down'!$N$1:$N$27030,'Data Down'!$AD$1:$AD$27030,$AC$2,'Data Down'!$R$1:$R$27030,$AK$4,'Data Down'!$D$1:$D$27030,C28)</f>
        <v>0</v>
      </c>
      <c r="AL28" s="277">
        <f t="shared" ca="1" si="24"/>
        <v>0</v>
      </c>
      <c r="AM28" s="275">
        <f ca="1">VLOOKUP($C28,HM_Unit!$A:$CQ,87,0)</f>
        <v>0</v>
      </c>
      <c r="AN28" s="278">
        <f t="shared" ca="1" si="25"/>
        <v>168</v>
      </c>
      <c r="AO28" s="275">
        <f t="shared" si="26"/>
        <v>168</v>
      </c>
      <c r="AP28" s="279">
        <f ca="1">SUMIFS('Data Down'!$U$1:$U$27030,'Data Down'!$AD$1:$AD$27030,$AC$2,'Data Down'!$D$1:$D$27030,C28)</f>
        <v>0</v>
      </c>
      <c r="AQ28" s="282" t="str">
        <f t="shared" ca="1" si="27"/>
        <v>-</v>
      </c>
      <c r="AR28" s="282">
        <f t="shared" ca="1" si="28"/>
        <v>0</v>
      </c>
      <c r="AS28" s="282">
        <f ca="1">SUMIFS('Data Down'!$N$1:$N$27030,'Data Down'!$AD$1:$AD$27030,$AC$2,'Data Down'!$Q$1:$Q$27030,$AS$5,'Data Down'!$D$1:$D$27030,C28)</f>
        <v>0</v>
      </c>
      <c r="AT28" s="282">
        <f ca="1">SUMIFS('Data Down'!$N$1:$N$27030,'Data Down'!$AD$1:$AD$27030,$AC$2,'Data Down'!$Q$1:$Q$27030,$AT$5,'Data Down'!$D$1:$D$27030,C28)</f>
        <v>0</v>
      </c>
      <c r="AU28" s="275">
        <f ca="1">SUMIFS('Data Down'!$U$1:$U$27030,'Data Down'!$AD$1:$AD$27030,$AC$2,'Data Down'!$Q$1:$Q$27030,$AU$5,'Data Down'!$D$1:$D$27030,C28)</f>
        <v>0</v>
      </c>
      <c r="AV28" s="275">
        <f ca="1">SUMIFS('Data Down'!$U$1:$U$27030,'Data Down'!$AD$1:$AD$27030,$AC$2,'Data Down'!$Q$1:$Q$27030,$AV$5,'Data Down'!$D$1:$D$27030,C28)</f>
        <v>0</v>
      </c>
      <c r="AW28" s="281">
        <f t="shared" ca="1" si="29"/>
        <v>1</v>
      </c>
      <c r="AX28" s="281">
        <f t="shared" ca="1" si="30"/>
        <v>0</v>
      </c>
    </row>
    <row r="29" spans="2:50" ht="14.25" customHeight="1">
      <c r="B29" s="275">
        <f t="shared" si="31"/>
        <v>16</v>
      </c>
      <c r="C29" s="205" t="s">
        <v>27</v>
      </c>
      <c r="D29" s="205" t="str">
        <f>VLOOKUP(C29,Sort!B:C,2,FALSE)</f>
        <v>AXOR 3336K</v>
      </c>
      <c r="E29" s="276" t="s">
        <v>1596</v>
      </c>
      <c r="F29" s="277">
        <f>SUMIFS('Data Down'!$N$1:$N$27030,'Data Down'!$AD$1:$AD$27030,$F$2,'Data Down'!$R$1:$R$27030,$F$4,'Data Down'!$D$1:$D$27030,C29)</f>
        <v>0</v>
      </c>
      <c r="G29" s="277">
        <f ca="1">SUMIFS('Data Down'!$N$1:$N$27030,'Data Down'!$AD$1:$AD$27030,$F$2,'Data Down'!$R$1:$R$27030,$G$4,'Data Down'!$D$1:$D$27030,C29)</f>
        <v>0</v>
      </c>
      <c r="H29" s="277">
        <f>SUMIFS('Data Down'!$N$1:$N$27030,'Data Down'!$AD$1:$AD$27030,$F$2,'Data Down'!$R$1:$R$27030,$H$4,'Data Down'!$D$1:$D$27030,C29)</f>
        <v>0</v>
      </c>
      <c r="I29" s="277">
        <f>SUMIFS('Data Down'!$N$1:$N$27030,'Data Down'!$AD$1:$AD$27030,$F$2,'Data Down'!$R$1:$R$27030,$I$4,'Data Down'!$D$1:$D$27030,C29)</f>
        <v>0</v>
      </c>
      <c r="J29" s="277">
        <f>SUMIFS('Data Down'!$N$1:$N$27030,'Data Down'!$AD$1:$AD$27030,$F$2,'Data Down'!$R$1:$R$27030,$J$4,'Data Down'!$D$1:$D$27030,C29)</f>
        <v>0</v>
      </c>
      <c r="K29" s="277">
        <f ca="1">SUMIFS('Data Down'!$N$1:$N$27030,'Data Down'!$AD$1:$AD$27030,$F$2,'Data Down'!$R$1:$R$27030,$K$4,'Data Down'!$D$1:$D$27030,C29)</f>
        <v>0</v>
      </c>
      <c r="L29" s="277">
        <f>SUMIFS('Data Down'!$N$1:$N$27030,'Data Down'!$AD$1:$AD$27030,$F$2,'Data Down'!$R$1:$R$27030,$L$4,'Data Down'!$D$1:$D$27030,C29)</f>
        <v>0</v>
      </c>
      <c r="M29" s="277">
        <f>SUMIFS('Data Down'!$N$1:$N$27030,'Data Down'!$AD$1:$AD$27030,$F$2,'Data Down'!$R$1:$R$27030,$M$4,'Data Down'!$D$1:$D$27030,C29)</f>
        <v>0</v>
      </c>
      <c r="N29" s="277">
        <f>SUMIFS('Data Down'!$N$1:$N$27030,'Data Down'!$AD$1:$AD$27030,$F$2,'Data Down'!$R$1:$R$27030,$N$4,'Data Down'!$D$1:$D$27030,C29)</f>
        <v>0</v>
      </c>
      <c r="O29" s="277">
        <f t="shared" ca="1" si="17"/>
        <v>0</v>
      </c>
      <c r="P29" s="275">
        <f ca="1">VLOOKUP($C29,HM_Unit!$A:$CQ,86,0)</f>
        <v>0</v>
      </c>
      <c r="Q29" s="278">
        <f t="shared" ca="1" si="18"/>
        <v>168</v>
      </c>
      <c r="R29" s="275">
        <f t="shared" si="19"/>
        <v>168</v>
      </c>
      <c r="S29" s="279">
        <f ca="1">SUMIFS('Data Down'!$U$1:$U$27030,'Data Down'!$AD$1:$AD$27030,$F$2,'Data Down'!$D$1:$D$27030,C29)</f>
        <v>0</v>
      </c>
      <c r="T29" s="205" t="str">
        <f t="shared" ca="1" si="20"/>
        <v>-</v>
      </c>
      <c r="U29" s="279">
        <f t="shared" ca="1" si="21"/>
        <v>0</v>
      </c>
      <c r="V29" s="280">
        <f ca="1">SUMIFS('Data Down'!$N$1:$N$27030,'Data Down'!$AD$1:$AD$27030,$F$2,'Data Down'!$Q$1:$Q$27030,$V$5,'Data Down'!$D$1:$D$27030,C29)</f>
        <v>0</v>
      </c>
      <c r="W29" s="280">
        <f ca="1">SUMIFS('Data Down'!$N$1:$N$27030,'Data Down'!$AD$1:$AD$27030,$F$2,'Data Down'!$Q$1:$Q$27030,$W$5,'Data Down'!$D$1:$D$27030,C29)</f>
        <v>0</v>
      </c>
      <c r="X29" s="279">
        <f ca="1">SUMIFS('Data Down'!$U$1:$U$27030,'Data Down'!$AD$1:$AD$27030,$F$2,'Data Down'!$Q$1:$Q$27030,$X$5,'Data Down'!$D$1:$D$27030,C29)</f>
        <v>0</v>
      </c>
      <c r="Y29" s="279">
        <f ca="1">SUMIFS('Data Down'!$U$1:$U$27030,'Data Down'!$AD$1:$AD$27030,$F$2,'Data Down'!$Q$1:$Q$27030,$Y$5,'Data Down'!$D$1:$D$27030,C29)</f>
        <v>0</v>
      </c>
      <c r="Z29" s="281">
        <f t="shared" ca="1" si="22"/>
        <v>1</v>
      </c>
      <c r="AA29" s="281">
        <f t="shared" ca="1" si="23"/>
        <v>0</v>
      </c>
      <c r="AC29" s="277">
        <f>SUMIFS('Data Down'!$N$1:$N$27030,'Data Down'!$AD$1:$AD$27030,$AC$2,'Data Down'!$R$1:$R$27030,$AC$4,'Data Down'!$D$1:$D$27030,C29)</f>
        <v>0</v>
      </c>
      <c r="AD29" s="277">
        <f ca="1">SUMIFS('Data Down'!$N$1:$N$27030,'Data Down'!$AD$1:$AD$27030,$AC$2,'Data Down'!$R$1:$R$27030,$AD$4,'Data Down'!$D$1:$D$27030,C29)</f>
        <v>0</v>
      </c>
      <c r="AE29" s="277">
        <f>SUMIFS('Data Down'!$N$1:$N$27030,'Data Down'!$AD$1:$AD$27030,$AC$2,'Data Down'!$R$1:$R$27030,$AE$4,'Data Down'!$D$1:$D$27030,C29)</f>
        <v>0</v>
      </c>
      <c r="AF29" s="277">
        <f>SUMIFS('Data Down'!$N$1:$N$27030,'Data Down'!$AD$1:$AD$27030,$AC$2,'Data Down'!$R$1:$R$27030,$AF$4,'Data Down'!$D$1:$D$27030,C29)</f>
        <v>0</v>
      </c>
      <c r="AG29" s="277">
        <f>SUMIFS('Data Down'!$N$1:$N$27030,'Data Down'!$AD$1:$AD$27030,$AC$2,'Data Down'!$R$1:$R$27030,$AG$4,'Data Down'!$D$1:$D$27030,C29)</f>
        <v>0</v>
      </c>
      <c r="AH29" s="277">
        <f ca="1">SUMIFS('Data Down'!$N$1:$N$27030,'Data Down'!$AD$1:$AD$27030,$AC$2,'Data Down'!$R$1:$R$27030,$AH$4,'Data Down'!$D$1:$D$27030,C29)</f>
        <v>0</v>
      </c>
      <c r="AI29" s="277">
        <f>SUMIFS('Data Down'!$N$1:$N$27030,'Data Down'!$AD$1:$AD$27030,$AC$2,'Data Down'!$R$1:$R$27030,$AI$4,'Data Down'!$D$1:$D$27030,C29)</f>
        <v>0</v>
      </c>
      <c r="AJ29" s="277">
        <f>SUMIFS('Data Down'!$N$1:$N$27030,'Data Down'!$AD$1:$AD$27030,$AC$2,'Data Down'!$R$1:$R$27030,$AJ$4,'Data Down'!$D$1:$D$27030,C29)</f>
        <v>0</v>
      </c>
      <c r="AK29" s="277">
        <f>SUMIFS('Data Down'!$N$1:$N$27030,'Data Down'!$AD$1:$AD$27030,$AC$2,'Data Down'!$R$1:$R$27030,$AK$4,'Data Down'!$D$1:$D$27030,C29)</f>
        <v>0</v>
      </c>
      <c r="AL29" s="277">
        <f t="shared" ca="1" si="24"/>
        <v>0</v>
      </c>
      <c r="AM29" s="275">
        <f ca="1">VLOOKUP($C29,HM_Unit!$A:$CQ,87,0)</f>
        <v>0</v>
      </c>
      <c r="AN29" s="278">
        <f t="shared" ca="1" si="25"/>
        <v>168</v>
      </c>
      <c r="AO29" s="275">
        <f t="shared" si="26"/>
        <v>168</v>
      </c>
      <c r="AP29" s="279">
        <f ca="1">SUMIFS('Data Down'!$U$1:$U$27030,'Data Down'!$AD$1:$AD$27030,$AC$2,'Data Down'!$D$1:$D$27030,C29)</f>
        <v>0</v>
      </c>
      <c r="AQ29" s="282" t="str">
        <f t="shared" ca="1" si="27"/>
        <v>-</v>
      </c>
      <c r="AR29" s="282">
        <f t="shared" ca="1" si="28"/>
        <v>0</v>
      </c>
      <c r="AS29" s="282">
        <f ca="1">SUMIFS('Data Down'!$N$1:$N$27030,'Data Down'!$AD$1:$AD$27030,$AC$2,'Data Down'!$Q$1:$Q$27030,$AS$5,'Data Down'!$D$1:$D$27030,C29)</f>
        <v>0</v>
      </c>
      <c r="AT29" s="282">
        <f ca="1">SUMIFS('Data Down'!$N$1:$N$27030,'Data Down'!$AD$1:$AD$27030,$AC$2,'Data Down'!$Q$1:$Q$27030,$AT$5,'Data Down'!$D$1:$D$27030,C29)</f>
        <v>0</v>
      </c>
      <c r="AU29" s="275">
        <f ca="1">SUMIFS('Data Down'!$U$1:$U$27030,'Data Down'!$AD$1:$AD$27030,$AC$2,'Data Down'!$Q$1:$Q$27030,$AU$5,'Data Down'!$D$1:$D$27030,C29)</f>
        <v>0</v>
      </c>
      <c r="AV29" s="275">
        <f ca="1">SUMIFS('Data Down'!$U$1:$U$27030,'Data Down'!$AD$1:$AD$27030,$AC$2,'Data Down'!$Q$1:$Q$27030,$AV$5,'Data Down'!$D$1:$D$27030,C29)</f>
        <v>0</v>
      </c>
      <c r="AW29" s="281">
        <f t="shared" ca="1" si="29"/>
        <v>1</v>
      </c>
      <c r="AX29" s="281">
        <f t="shared" ca="1" si="30"/>
        <v>0</v>
      </c>
    </row>
    <row r="30" spans="2:50" ht="14.25" customHeight="1">
      <c r="B30" s="275">
        <f t="shared" si="31"/>
        <v>17</v>
      </c>
      <c r="C30" s="205" t="s">
        <v>28</v>
      </c>
      <c r="D30" s="205" t="str">
        <f>VLOOKUP(C30,Sort!B:C,2,FALSE)</f>
        <v>AXOR 3336K</v>
      </c>
      <c r="E30" s="276" t="s">
        <v>1596</v>
      </c>
      <c r="F30" s="277">
        <f>SUMIFS('Data Down'!$N$1:$N$27030,'Data Down'!$AD$1:$AD$27030,$F$2,'Data Down'!$R$1:$R$27030,$F$4,'Data Down'!$D$1:$D$27030,C30)</f>
        <v>0</v>
      </c>
      <c r="G30" s="277">
        <f ca="1">SUMIFS('Data Down'!$N$1:$N$27030,'Data Down'!$AD$1:$AD$27030,$F$2,'Data Down'!$R$1:$R$27030,$G$4,'Data Down'!$D$1:$D$27030,C30)</f>
        <v>0</v>
      </c>
      <c r="H30" s="277">
        <f>SUMIFS('Data Down'!$N$1:$N$27030,'Data Down'!$AD$1:$AD$27030,$F$2,'Data Down'!$R$1:$R$27030,$H$4,'Data Down'!$D$1:$D$27030,C30)</f>
        <v>0</v>
      </c>
      <c r="I30" s="277">
        <f>SUMIFS('Data Down'!$N$1:$N$27030,'Data Down'!$AD$1:$AD$27030,$F$2,'Data Down'!$R$1:$R$27030,$I$4,'Data Down'!$D$1:$D$27030,C30)</f>
        <v>0</v>
      </c>
      <c r="J30" s="277">
        <f>SUMIFS('Data Down'!$N$1:$N$27030,'Data Down'!$AD$1:$AD$27030,$F$2,'Data Down'!$R$1:$R$27030,$J$4,'Data Down'!$D$1:$D$27030,C30)</f>
        <v>0</v>
      </c>
      <c r="K30" s="277">
        <f ca="1">SUMIFS('Data Down'!$N$1:$N$27030,'Data Down'!$AD$1:$AD$27030,$F$2,'Data Down'!$R$1:$R$27030,$K$4,'Data Down'!$D$1:$D$27030,C30)</f>
        <v>0</v>
      </c>
      <c r="L30" s="277">
        <f>SUMIFS('Data Down'!$N$1:$N$27030,'Data Down'!$AD$1:$AD$27030,$F$2,'Data Down'!$R$1:$R$27030,$L$4,'Data Down'!$D$1:$D$27030,C30)</f>
        <v>0</v>
      </c>
      <c r="M30" s="277">
        <f>SUMIFS('Data Down'!$N$1:$N$27030,'Data Down'!$AD$1:$AD$27030,$F$2,'Data Down'!$R$1:$R$27030,$M$4,'Data Down'!$D$1:$D$27030,C30)</f>
        <v>0</v>
      </c>
      <c r="N30" s="277">
        <f>SUMIFS('Data Down'!$N$1:$N$27030,'Data Down'!$AD$1:$AD$27030,$F$2,'Data Down'!$R$1:$R$27030,$N$4,'Data Down'!$D$1:$D$27030,C30)</f>
        <v>0</v>
      </c>
      <c r="O30" s="277">
        <f t="shared" ca="1" si="17"/>
        <v>0</v>
      </c>
      <c r="P30" s="275">
        <f ca="1">VLOOKUP($C30,HM_Unit!$A:$CQ,86,0)</f>
        <v>0</v>
      </c>
      <c r="Q30" s="278">
        <f t="shared" ca="1" si="18"/>
        <v>168</v>
      </c>
      <c r="R30" s="275">
        <f t="shared" si="19"/>
        <v>168</v>
      </c>
      <c r="S30" s="279">
        <f ca="1">SUMIFS('Data Down'!$U$1:$U$27030,'Data Down'!$AD$1:$AD$27030,$F$2,'Data Down'!$D$1:$D$27030,C30)</f>
        <v>0</v>
      </c>
      <c r="T30" s="205" t="str">
        <f t="shared" ca="1" si="20"/>
        <v>-</v>
      </c>
      <c r="U30" s="279">
        <f t="shared" ca="1" si="21"/>
        <v>0</v>
      </c>
      <c r="V30" s="280">
        <f ca="1">SUMIFS('Data Down'!$N$1:$N$27030,'Data Down'!$AD$1:$AD$27030,$F$2,'Data Down'!$Q$1:$Q$27030,$V$5,'Data Down'!$D$1:$D$27030,C30)</f>
        <v>0</v>
      </c>
      <c r="W30" s="280">
        <f ca="1">SUMIFS('Data Down'!$N$1:$N$27030,'Data Down'!$AD$1:$AD$27030,$F$2,'Data Down'!$Q$1:$Q$27030,$W$5,'Data Down'!$D$1:$D$27030,C30)</f>
        <v>0</v>
      </c>
      <c r="X30" s="279">
        <f ca="1">SUMIFS('Data Down'!$U$1:$U$27030,'Data Down'!$AD$1:$AD$27030,$F$2,'Data Down'!$Q$1:$Q$27030,$X$5,'Data Down'!$D$1:$D$27030,C30)</f>
        <v>0</v>
      </c>
      <c r="Y30" s="279">
        <f ca="1">SUMIFS('Data Down'!$U$1:$U$27030,'Data Down'!$AD$1:$AD$27030,$F$2,'Data Down'!$Q$1:$Q$27030,$Y$5,'Data Down'!$D$1:$D$27030,C30)</f>
        <v>0</v>
      </c>
      <c r="Z30" s="281">
        <f t="shared" ca="1" si="22"/>
        <v>1</v>
      </c>
      <c r="AA30" s="281">
        <f t="shared" ca="1" si="23"/>
        <v>0</v>
      </c>
      <c r="AC30" s="277">
        <f>SUMIFS('Data Down'!$N$1:$N$27030,'Data Down'!$AD$1:$AD$27030,$AC$2,'Data Down'!$R$1:$R$27030,$AC$4,'Data Down'!$D$1:$D$27030,C30)</f>
        <v>0</v>
      </c>
      <c r="AD30" s="277">
        <f ca="1">SUMIFS('Data Down'!$N$1:$N$27030,'Data Down'!$AD$1:$AD$27030,$AC$2,'Data Down'!$R$1:$R$27030,$AD$4,'Data Down'!$D$1:$D$27030,C30)</f>
        <v>0</v>
      </c>
      <c r="AE30" s="277">
        <f>SUMIFS('Data Down'!$N$1:$N$27030,'Data Down'!$AD$1:$AD$27030,$AC$2,'Data Down'!$R$1:$R$27030,$AE$4,'Data Down'!$D$1:$D$27030,C30)</f>
        <v>0</v>
      </c>
      <c r="AF30" s="277">
        <f>SUMIFS('Data Down'!$N$1:$N$27030,'Data Down'!$AD$1:$AD$27030,$AC$2,'Data Down'!$R$1:$R$27030,$AF$4,'Data Down'!$D$1:$D$27030,C30)</f>
        <v>0</v>
      </c>
      <c r="AG30" s="277">
        <f>SUMIFS('Data Down'!$N$1:$N$27030,'Data Down'!$AD$1:$AD$27030,$AC$2,'Data Down'!$R$1:$R$27030,$AG$4,'Data Down'!$D$1:$D$27030,C30)</f>
        <v>0</v>
      </c>
      <c r="AH30" s="277">
        <f ca="1">SUMIFS('Data Down'!$N$1:$N$27030,'Data Down'!$AD$1:$AD$27030,$AC$2,'Data Down'!$R$1:$R$27030,$AH$4,'Data Down'!$D$1:$D$27030,C30)</f>
        <v>0</v>
      </c>
      <c r="AI30" s="277">
        <f>SUMIFS('Data Down'!$N$1:$N$27030,'Data Down'!$AD$1:$AD$27030,$AC$2,'Data Down'!$R$1:$R$27030,$AI$4,'Data Down'!$D$1:$D$27030,C30)</f>
        <v>0</v>
      </c>
      <c r="AJ30" s="277">
        <f>SUMIFS('Data Down'!$N$1:$N$27030,'Data Down'!$AD$1:$AD$27030,$AC$2,'Data Down'!$R$1:$R$27030,$AJ$4,'Data Down'!$D$1:$D$27030,C30)</f>
        <v>0</v>
      </c>
      <c r="AK30" s="277">
        <f>SUMIFS('Data Down'!$N$1:$N$27030,'Data Down'!$AD$1:$AD$27030,$AC$2,'Data Down'!$R$1:$R$27030,$AK$4,'Data Down'!$D$1:$D$27030,C30)</f>
        <v>0</v>
      </c>
      <c r="AL30" s="277">
        <f t="shared" ca="1" si="24"/>
        <v>0</v>
      </c>
      <c r="AM30" s="275">
        <f ca="1">VLOOKUP($C30,HM_Unit!$A:$CQ,87,0)</f>
        <v>0</v>
      </c>
      <c r="AN30" s="278">
        <f t="shared" ca="1" si="25"/>
        <v>168</v>
      </c>
      <c r="AO30" s="275">
        <f t="shared" si="26"/>
        <v>168</v>
      </c>
      <c r="AP30" s="279">
        <f ca="1">SUMIFS('Data Down'!$U$1:$U$27030,'Data Down'!$AD$1:$AD$27030,$AC$2,'Data Down'!$D$1:$D$27030,C30)</f>
        <v>0</v>
      </c>
      <c r="AQ30" s="282" t="str">
        <f t="shared" ca="1" si="27"/>
        <v>-</v>
      </c>
      <c r="AR30" s="282">
        <f t="shared" ca="1" si="28"/>
        <v>0</v>
      </c>
      <c r="AS30" s="282">
        <f ca="1">SUMIFS('Data Down'!$N$1:$N$27030,'Data Down'!$AD$1:$AD$27030,$AC$2,'Data Down'!$Q$1:$Q$27030,$AS$5,'Data Down'!$D$1:$D$27030,C30)</f>
        <v>0</v>
      </c>
      <c r="AT30" s="282">
        <f ca="1">SUMIFS('Data Down'!$N$1:$N$27030,'Data Down'!$AD$1:$AD$27030,$AC$2,'Data Down'!$Q$1:$Q$27030,$AT$5,'Data Down'!$D$1:$D$27030,C30)</f>
        <v>0</v>
      </c>
      <c r="AU30" s="275">
        <f ca="1">SUMIFS('Data Down'!$U$1:$U$27030,'Data Down'!$AD$1:$AD$27030,$AC$2,'Data Down'!$Q$1:$Q$27030,$AU$5,'Data Down'!$D$1:$D$27030,C30)</f>
        <v>0</v>
      </c>
      <c r="AV30" s="275">
        <f ca="1">SUMIFS('Data Down'!$U$1:$U$27030,'Data Down'!$AD$1:$AD$27030,$AC$2,'Data Down'!$Q$1:$Q$27030,$AV$5,'Data Down'!$D$1:$D$27030,C30)</f>
        <v>0</v>
      </c>
      <c r="AW30" s="281">
        <f t="shared" ca="1" si="29"/>
        <v>1</v>
      </c>
      <c r="AX30" s="281">
        <f t="shared" ca="1" si="30"/>
        <v>0</v>
      </c>
    </row>
    <row r="31" spans="2:50" ht="14.25" customHeight="1">
      <c r="B31" s="275">
        <f t="shared" si="31"/>
        <v>18</v>
      </c>
      <c r="C31" s="205" t="s">
        <v>29</v>
      </c>
      <c r="D31" s="205" t="str">
        <f>VLOOKUP(C31,Sort!B:C,2,FALSE)</f>
        <v>AXOR 3336K</v>
      </c>
      <c r="E31" s="276" t="s">
        <v>1596</v>
      </c>
      <c r="F31" s="277">
        <f>SUMIFS('Data Down'!$N$1:$N$27030,'Data Down'!$AD$1:$AD$27030,$F$2,'Data Down'!$R$1:$R$27030,$F$4,'Data Down'!$D$1:$D$27030,C31)</f>
        <v>0</v>
      </c>
      <c r="G31" s="277">
        <f ca="1">SUMIFS('Data Down'!$N$1:$N$27030,'Data Down'!$AD$1:$AD$27030,$F$2,'Data Down'!$R$1:$R$27030,$G$4,'Data Down'!$D$1:$D$27030,C31)</f>
        <v>0</v>
      </c>
      <c r="H31" s="277">
        <f>SUMIFS('Data Down'!$N$1:$N$27030,'Data Down'!$AD$1:$AD$27030,$F$2,'Data Down'!$R$1:$R$27030,$H$4,'Data Down'!$D$1:$D$27030,C31)</f>
        <v>0</v>
      </c>
      <c r="I31" s="277">
        <f>SUMIFS('Data Down'!$N$1:$N$27030,'Data Down'!$AD$1:$AD$27030,$F$2,'Data Down'!$R$1:$R$27030,$I$4,'Data Down'!$D$1:$D$27030,C31)</f>
        <v>0</v>
      </c>
      <c r="J31" s="277">
        <f>SUMIFS('Data Down'!$N$1:$N$27030,'Data Down'!$AD$1:$AD$27030,$F$2,'Data Down'!$R$1:$R$27030,$J$4,'Data Down'!$D$1:$D$27030,C31)</f>
        <v>0</v>
      </c>
      <c r="K31" s="277">
        <f ca="1">SUMIFS('Data Down'!$N$1:$N$27030,'Data Down'!$AD$1:$AD$27030,$F$2,'Data Down'!$R$1:$R$27030,$K$4,'Data Down'!$D$1:$D$27030,C31)</f>
        <v>0</v>
      </c>
      <c r="L31" s="277">
        <f>SUMIFS('Data Down'!$N$1:$N$27030,'Data Down'!$AD$1:$AD$27030,$F$2,'Data Down'!$R$1:$R$27030,$L$4,'Data Down'!$D$1:$D$27030,C31)</f>
        <v>0</v>
      </c>
      <c r="M31" s="277">
        <f>SUMIFS('Data Down'!$N$1:$N$27030,'Data Down'!$AD$1:$AD$27030,$F$2,'Data Down'!$R$1:$R$27030,$M$4,'Data Down'!$D$1:$D$27030,C31)</f>
        <v>0</v>
      </c>
      <c r="N31" s="277">
        <f>SUMIFS('Data Down'!$N$1:$N$27030,'Data Down'!$AD$1:$AD$27030,$F$2,'Data Down'!$R$1:$R$27030,$N$4,'Data Down'!$D$1:$D$27030,C31)</f>
        <v>0</v>
      </c>
      <c r="O31" s="277">
        <f t="shared" ca="1" si="17"/>
        <v>0</v>
      </c>
      <c r="P31" s="275">
        <f ca="1">VLOOKUP($C31,HM_Unit!$A:$CQ,86,0)</f>
        <v>0</v>
      </c>
      <c r="Q31" s="278">
        <f t="shared" ca="1" si="18"/>
        <v>168</v>
      </c>
      <c r="R31" s="275">
        <f t="shared" si="19"/>
        <v>168</v>
      </c>
      <c r="S31" s="279">
        <f ca="1">SUMIFS('Data Down'!$U$1:$U$27030,'Data Down'!$AD$1:$AD$27030,$F$2,'Data Down'!$D$1:$D$27030,C31)</f>
        <v>0</v>
      </c>
      <c r="T31" s="205" t="str">
        <f t="shared" ca="1" si="20"/>
        <v>-</v>
      </c>
      <c r="U31" s="279">
        <f t="shared" ca="1" si="21"/>
        <v>0</v>
      </c>
      <c r="V31" s="280">
        <f ca="1">SUMIFS('Data Down'!$N$1:$N$27030,'Data Down'!$AD$1:$AD$27030,$F$2,'Data Down'!$Q$1:$Q$27030,$V$5,'Data Down'!$D$1:$D$27030,C31)</f>
        <v>0</v>
      </c>
      <c r="W31" s="280">
        <f ca="1">SUMIFS('Data Down'!$N$1:$N$27030,'Data Down'!$AD$1:$AD$27030,$F$2,'Data Down'!$Q$1:$Q$27030,$W$5,'Data Down'!$D$1:$D$27030,C31)</f>
        <v>0</v>
      </c>
      <c r="X31" s="279">
        <f ca="1">SUMIFS('Data Down'!$U$1:$U$27030,'Data Down'!$AD$1:$AD$27030,$F$2,'Data Down'!$Q$1:$Q$27030,$X$5,'Data Down'!$D$1:$D$27030,C31)</f>
        <v>0</v>
      </c>
      <c r="Y31" s="279">
        <f ca="1">SUMIFS('Data Down'!$U$1:$U$27030,'Data Down'!$AD$1:$AD$27030,$F$2,'Data Down'!$Q$1:$Q$27030,$Y$5,'Data Down'!$D$1:$D$27030,C31)</f>
        <v>0</v>
      </c>
      <c r="Z31" s="281">
        <f t="shared" ca="1" si="22"/>
        <v>1</v>
      </c>
      <c r="AA31" s="281">
        <f t="shared" ca="1" si="23"/>
        <v>0</v>
      </c>
      <c r="AC31" s="277">
        <f>SUMIFS('Data Down'!$N$1:$N$27030,'Data Down'!$AD$1:$AD$27030,$AC$2,'Data Down'!$R$1:$R$27030,$AC$4,'Data Down'!$D$1:$D$27030,C31)</f>
        <v>0</v>
      </c>
      <c r="AD31" s="277">
        <f ca="1">SUMIFS('Data Down'!$N$1:$N$27030,'Data Down'!$AD$1:$AD$27030,$AC$2,'Data Down'!$R$1:$R$27030,$AD$4,'Data Down'!$D$1:$D$27030,C31)</f>
        <v>0</v>
      </c>
      <c r="AE31" s="277">
        <f>SUMIFS('Data Down'!$N$1:$N$27030,'Data Down'!$AD$1:$AD$27030,$AC$2,'Data Down'!$R$1:$R$27030,$AE$4,'Data Down'!$D$1:$D$27030,C31)</f>
        <v>0</v>
      </c>
      <c r="AF31" s="277">
        <f>SUMIFS('Data Down'!$N$1:$N$27030,'Data Down'!$AD$1:$AD$27030,$AC$2,'Data Down'!$R$1:$R$27030,$AF$4,'Data Down'!$D$1:$D$27030,C31)</f>
        <v>0</v>
      </c>
      <c r="AG31" s="277">
        <f>SUMIFS('Data Down'!$N$1:$N$27030,'Data Down'!$AD$1:$AD$27030,$AC$2,'Data Down'!$R$1:$R$27030,$AG$4,'Data Down'!$D$1:$D$27030,C31)</f>
        <v>0</v>
      </c>
      <c r="AH31" s="277">
        <f ca="1">SUMIFS('Data Down'!$N$1:$N$27030,'Data Down'!$AD$1:$AD$27030,$AC$2,'Data Down'!$R$1:$R$27030,$AH$4,'Data Down'!$D$1:$D$27030,C31)</f>
        <v>0</v>
      </c>
      <c r="AI31" s="277">
        <f>SUMIFS('Data Down'!$N$1:$N$27030,'Data Down'!$AD$1:$AD$27030,$AC$2,'Data Down'!$R$1:$R$27030,$AI$4,'Data Down'!$D$1:$D$27030,C31)</f>
        <v>0</v>
      </c>
      <c r="AJ31" s="277">
        <f>SUMIFS('Data Down'!$N$1:$N$27030,'Data Down'!$AD$1:$AD$27030,$AC$2,'Data Down'!$R$1:$R$27030,$AJ$4,'Data Down'!$D$1:$D$27030,C31)</f>
        <v>0</v>
      </c>
      <c r="AK31" s="277">
        <f>SUMIFS('Data Down'!$N$1:$N$27030,'Data Down'!$AD$1:$AD$27030,$AC$2,'Data Down'!$R$1:$R$27030,$AK$4,'Data Down'!$D$1:$D$27030,C31)</f>
        <v>0</v>
      </c>
      <c r="AL31" s="277">
        <f t="shared" ca="1" si="24"/>
        <v>0</v>
      </c>
      <c r="AM31" s="275">
        <f ca="1">VLOOKUP($C31,HM_Unit!$A:$CQ,87,0)</f>
        <v>0</v>
      </c>
      <c r="AN31" s="278">
        <f t="shared" ca="1" si="25"/>
        <v>168</v>
      </c>
      <c r="AO31" s="275">
        <f t="shared" si="26"/>
        <v>168</v>
      </c>
      <c r="AP31" s="279">
        <f ca="1">SUMIFS('Data Down'!$U$1:$U$27030,'Data Down'!$AD$1:$AD$27030,$AC$2,'Data Down'!$D$1:$D$27030,C31)</f>
        <v>0</v>
      </c>
      <c r="AQ31" s="282" t="str">
        <f t="shared" ca="1" si="27"/>
        <v>-</v>
      </c>
      <c r="AR31" s="282">
        <f t="shared" ca="1" si="28"/>
        <v>0</v>
      </c>
      <c r="AS31" s="282">
        <f ca="1">SUMIFS('Data Down'!$N$1:$N$27030,'Data Down'!$AD$1:$AD$27030,$AC$2,'Data Down'!$Q$1:$Q$27030,$AS$5,'Data Down'!$D$1:$D$27030,C31)</f>
        <v>0</v>
      </c>
      <c r="AT31" s="282">
        <f ca="1">SUMIFS('Data Down'!$N$1:$N$27030,'Data Down'!$AD$1:$AD$27030,$AC$2,'Data Down'!$Q$1:$Q$27030,$AT$5,'Data Down'!$D$1:$D$27030,C31)</f>
        <v>0</v>
      </c>
      <c r="AU31" s="275">
        <f ca="1">SUMIFS('Data Down'!$U$1:$U$27030,'Data Down'!$AD$1:$AD$27030,$AC$2,'Data Down'!$Q$1:$Q$27030,$AU$5,'Data Down'!$D$1:$D$27030,C31)</f>
        <v>0</v>
      </c>
      <c r="AV31" s="275">
        <f ca="1">SUMIFS('Data Down'!$U$1:$U$27030,'Data Down'!$AD$1:$AD$27030,$AC$2,'Data Down'!$Q$1:$Q$27030,$AV$5,'Data Down'!$D$1:$D$27030,C31)</f>
        <v>0</v>
      </c>
      <c r="AW31" s="281">
        <f t="shared" ca="1" si="29"/>
        <v>1</v>
      </c>
      <c r="AX31" s="281">
        <f t="shared" ca="1" si="30"/>
        <v>0</v>
      </c>
    </row>
    <row r="32" spans="2:50" ht="14.25" customHeight="1">
      <c r="B32" s="275">
        <f t="shared" si="31"/>
        <v>19</v>
      </c>
      <c r="C32" s="205" t="s">
        <v>30</v>
      </c>
      <c r="D32" s="205" t="str">
        <f>VLOOKUP(C32,Sort!B:C,2,FALSE)</f>
        <v>AXOR 3336K</v>
      </c>
      <c r="E32" s="276" t="s">
        <v>1596</v>
      </c>
      <c r="F32" s="277">
        <f>SUMIFS('Data Down'!$N$1:$N$27030,'Data Down'!$AD$1:$AD$27030,$F$2,'Data Down'!$R$1:$R$27030,$F$4,'Data Down'!$D$1:$D$27030,C32)</f>
        <v>0</v>
      </c>
      <c r="G32" s="277">
        <f ca="1">SUMIFS('Data Down'!$N$1:$N$27030,'Data Down'!$AD$1:$AD$27030,$F$2,'Data Down'!$R$1:$R$27030,$G$4,'Data Down'!$D$1:$D$27030,C32)</f>
        <v>0</v>
      </c>
      <c r="H32" s="277">
        <f>SUMIFS('Data Down'!$N$1:$N$27030,'Data Down'!$AD$1:$AD$27030,$F$2,'Data Down'!$R$1:$R$27030,$H$4,'Data Down'!$D$1:$D$27030,C32)</f>
        <v>0</v>
      </c>
      <c r="I32" s="277">
        <f>SUMIFS('Data Down'!$N$1:$N$27030,'Data Down'!$AD$1:$AD$27030,$F$2,'Data Down'!$R$1:$R$27030,$I$4,'Data Down'!$D$1:$D$27030,C32)</f>
        <v>0</v>
      </c>
      <c r="J32" s="277">
        <f>SUMIFS('Data Down'!$N$1:$N$27030,'Data Down'!$AD$1:$AD$27030,$F$2,'Data Down'!$R$1:$R$27030,$J$4,'Data Down'!$D$1:$D$27030,C32)</f>
        <v>0</v>
      </c>
      <c r="K32" s="277">
        <f ca="1">SUMIFS('Data Down'!$N$1:$N$27030,'Data Down'!$AD$1:$AD$27030,$F$2,'Data Down'!$R$1:$R$27030,$K$4,'Data Down'!$D$1:$D$27030,C32)</f>
        <v>0</v>
      </c>
      <c r="L32" s="277">
        <f>SUMIFS('Data Down'!$N$1:$N$27030,'Data Down'!$AD$1:$AD$27030,$F$2,'Data Down'!$R$1:$R$27030,$L$4,'Data Down'!$D$1:$D$27030,C32)</f>
        <v>0</v>
      </c>
      <c r="M32" s="277">
        <f>SUMIFS('Data Down'!$N$1:$N$27030,'Data Down'!$AD$1:$AD$27030,$F$2,'Data Down'!$R$1:$R$27030,$M$4,'Data Down'!$D$1:$D$27030,C32)</f>
        <v>0</v>
      </c>
      <c r="N32" s="277">
        <f>SUMIFS('Data Down'!$N$1:$N$27030,'Data Down'!$AD$1:$AD$27030,$F$2,'Data Down'!$R$1:$R$27030,$N$4,'Data Down'!$D$1:$D$27030,C32)</f>
        <v>0</v>
      </c>
      <c r="O32" s="277">
        <f t="shared" ca="1" si="17"/>
        <v>0</v>
      </c>
      <c r="P32" s="275">
        <f ca="1">VLOOKUP($C32,HM_Unit!$A:$CQ,86,0)</f>
        <v>0</v>
      </c>
      <c r="Q32" s="278">
        <f t="shared" ca="1" si="18"/>
        <v>168</v>
      </c>
      <c r="R32" s="275">
        <f t="shared" si="19"/>
        <v>168</v>
      </c>
      <c r="S32" s="279">
        <f ca="1">SUMIFS('Data Down'!$U$1:$U$27030,'Data Down'!$AD$1:$AD$27030,$F$2,'Data Down'!$D$1:$D$27030,C32)</f>
        <v>0</v>
      </c>
      <c r="T32" s="205" t="str">
        <f t="shared" ca="1" si="20"/>
        <v>-</v>
      </c>
      <c r="U32" s="279">
        <f t="shared" ca="1" si="21"/>
        <v>0</v>
      </c>
      <c r="V32" s="280">
        <f ca="1">SUMIFS('Data Down'!$N$1:$N$27030,'Data Down'!$AD$1:$AD$27030,$F$2,'Data Down'!$Q$1:$Q$27030,$V$5,'Data Down'!$D$1:$D$27030,C32)</f>
        <v>0</v>
      </c>
      <c r="W32" s="280">
        <f ca="1">SUMIFS('Data Down'!$N$1:$N$27030,'Data Down'!$AD$1:$AD$27030,$F$2,'Data Down'!$Q$1:$Q$27030,$W$5,'Data Down'!$D$1:$D$27030,C32)</f>
        <v>0</v>
      </c>
      <c r="X32" s="279">
        <f ca="1">SUMIFS('Data Down'!$U$1:$U$27030,'Data Down'!$AD$1:$AD$27030,$F$2,'Data Down'!$Q$1:$Q$27030,$X$5,'Data Down'!$D$1:$D$27030,C32)</f>
        <v>0</v>
      </c>
      <c r="Y32" s="279">
        <f ca="1">SUMIFS('Data Down'!$U$1:$U$27030,'Data Down'!$AD$1:$AD$27030,$F$2,'Data Down'!$Q$1:$Q$27030,$Y$5,'Data Down'!$D$1:$D$27030,C32)</f>
        <v>0</v>
      </c>
      <c r="Z32" s="281">
        <f t="shared" ca="1" si="22"/>
        <v>1</v>
      </c>
      <c r="AA32" s="281">
        <f t="shared" ca="1" si="23"/>
        <v>0</v>
      </c>
      <c r="AC32" s="277">
        <f>SUMIFS('Data Down'!$N$1:$N$27030,'Data Down'!$AD$1:$AD$27030,$AC$2,'Data Down'!$R$1:$R$27030,$AC$4,'Data Down'!$D$1:$D$27030,C32)</f>
        <v>0</v>
      </c>
      <c r="AD32" s="277">
        <f ca="1">SUMIFS('Data Down'!$N$1:$N$27030,'Data Down'!$AD$1:$AD$27030,$AC$2,'Data Down'!$R$1:$R$27030,$AD$4,'Data Down'!$D$1:$D$27030,C32)</f>
        <v>0</v>
      </c>
      <c r="AE32" s="277">
        <f>SUMIFS('Data Down'!$N$1:$N$27030,'Data Down'!$AD$1:$AD$27030,$AC$2,'Data Down'!$R$1:$R$27030,$AE$4,'Data Down'!$D$1:$D$27030,C32)</f>
        <v>0</v>
      </c>
      <c r="AF32" s="277">
        <f>SUMIFS('Data Down'!$N$1:$N$27030,'Data Down'!$AD$1:$AD$27030,$AC$2,'Data Down'!$R$1:$R$27030,$AF$4,'Data Down'!$D$1:$D$27030,C32)</f>
        <v>0</v>
      </c>
      <c r="AG32" s="277">
        <f>SUMIFS('Data Down'!$N$1:$N$27030,'Data Down'!$AD$1:$AD$27030,$AC$2,'Data Down'!$R$1:$R$27030,$AG$4,'Data Down'!$D$1:$D$27030,C32)</f>
        <v>0</v>
      </c>
      <c r="AH32" s="277">
        <f ca="1">SUMIFS('Data Down'!$N$1:$N$27030,'Data Down'!$AD$1:$AD$27030,$AC$2,'Data Down'!$R$1:$R$27030,$AH$4,'Data Down'!$D$1:$D$27030,C32)</f>
        <v>0</v>
      </c>
      <c r="AI32" s="277">
        <f>SUMIFS('Data Down'!$N$1:$N$27030,'Data Down'!$AD$1:$AD$27030,$AC$2,'Data Down'!$R$1:$R$27030,$AI$4,'Data Down'!$D$1:$D$27030,C32)</f>
        <v>0</v>
      </c>
      <c r="AJ32" s="277">
        <f>SUMIFS('Data Down'!$N$1:$N$27030,'Data Down'!$AD$1:$AD$27030,$AC$2,'Data Down'!$R$1:$R$27030,$AJ$4,'Data Down'!$D$1:$D$27030,C32)</f>
        <v>0</v>
      </c>
      <c r="AK32" s="277">
        <f>SUMIFS('Data Down'!$N$1:$N$27030,'Data Down'!$AD$1:$AD$27030,$AC$2,'Data Down'!$R$1:$R$27030,$AK$4,'Data Down'!$D$1:$D$27030,C32)</f>
        <v>0</v>
      </c>
      <c r="AL32" s="277">
        <f t="shared" ca="1" si="24"/>
        <v>0</v>
      </c>
      <c r="AM32" s="275">
        <f ca="1">VLOOKUP($C32,HM_Unit!$A:$CQ,87,0)</f>
        <v>0</v>
      </c>
      <c r="AN32" s="278">
        <f t="shared" ca="1" si="25"/>
        <v>168</v>
      </c>
      <c r="AO32" s="275">
        <f t="shared" si="26"/>
        <v>168</v>
      </c>
      <c r="AP32" s="279">
        <f ca="1">SUMIFS('Data Down'!$U$1:$U$27030,'Data Down'!$AD$1:$AD$27030,$AC$2,'Data Down'!$D$1:$D$27030,C32)</f>
        <v>0</v>
      </c>
      <c r="AQ32" s="282" t="str">
        <f t="shared" ca="1" si="27"/>
        <v>-</v>
      </c>
      <c r="AR32" s="282">
        <f t="shared" ca="1" si="28"/>
        <v>0</v>
      </c>
      <c r="AS32" s="282">
        <f ca="1">SUMIFS('Data Down'!$N$1:$N$27030,'Data Down'!$AD$1:$AD$27030,$AC$2,'Data Down'!$Q$1:$Q$27030,$AS$5,'Data Down'!$D$1:$D$27030,C32)</f>
        <v>0</v>
      </c>
      <c r="AT32" s="282">
        <f ca="1">SUMIFS('Data Down'!$N$1:$N$27030,'Data Down'!$AD$1:$AD$27030,$AC$2,'Data Down'!$Q$1:$Q$27030,$AT$5,'Data Down'!$D$1:$D$27030,C32)</f>
        <v>0</v>
      </c>
      <c r="AU32" s="275">
        <f ca="1">SUMIFS('Data Down'!$U$1:$U$27030,'Data Down'!$AD$1:$AD$27030,$AC$2,'Data Down'!$Q$1:$Q$27030,$AU$5,'Data Down'!$D$1:$D$27030,C32)</f>
        <v>0</v>
      </c>
      <c r="AV32" s="275">
        <f ca="1">SUMIFS('Data Down'!$U$1:$U$27030,'Data Down'!$AD$1:$AD$27030,$AC$2,'Data Down'!$Q$1:$Q$27030,$AV$5,'Data Down'!$D$1:$D$27030,C32)</f>
        <v>0</v>
      </c>
      <c r="AW32" s="281">
        <f t="shared" ca="1" si="29"/>
        <v>1</v>
      </c>
      <c r="AX32" s="281">
        <f t="shared" ca="1" si="30"/>
        <v>0</v>
      </c>
    </row>
    <row r="33" spans="1:50" ht="14.25" customHeight="1">
      <c r="B33" s="275">
        <f t="shared" si="31"/>
        <v>20</v>
      </c>
      <c r="C33" s="205" t="s">
        <v>31</v>
      </c>
      <c r="D33" s="205" t="str">
        <f>VLOOKUP(C33,Sort!B:C,2,FALSE)</f>
        <v>AXOR 3336K</v>
      </c>
      <c r="E33" s="276" t="s">
        <v>1596</v>
      </c>
      <c r="F33" s="277">
        <f>SUMIFS('Data Down'!$N$1:$N$27030,'Data Down'!$AD$1:$AD$27030,$F$2,'Data Down'!$R$1:$R$27030,$F$4,'Data Down'!$D$1:$D$27030,C33)</f>
        <v>0</v>
      </c>
      <c r="G33" s="277">
        <f ca="1">SUMIFS('Data Down'!$N$1:$N$27030,'Data Down'!$AD$1:$AD$27030,$F$2,'Data Down'!$R$1:$R$27030,$G$4,'Data Down'!$D$1:$D$27030,C33)</f>
        <v>0</v>
      </c>
      <c r="H33" s="277">
        <f>SUMIFS('Data Down'!$N$1:$N$27030,'Data Down'!$AD$1:$AD$27030,$F$2,'Data Down'!$R$1:$R$27030,$H$4,'Data Down'!$D$1:$D$27030,C33)</f>
        <v>0</v>
      </c>
      <c r="I33" s="277">
        <f>SUMIFS('Data Down'!$N$1:$N$27030,'Data Down'!$AD$1:$AD$27030,$F$2,'Data Down'!$R$1:$R$27030,$I$4,'Data Down'!$D$1:$D$27030,C33)</f>
        <v>0</v>
      </c>
      <c r="J33" s="277">
        <f>SUMIFS('Data Down'!$N$1:$N$27030,'Data Down'!$AD$1:$AD$27030,$F$2,'Data Down'!$R$1:$R$27030,$J$4,'Data Down'!$D$1:$D$27030,C33)</f>
        <v>0</v>
      </c>
      <c r="K33" s="277">
        <f ca="1">SUMIFS('Data Down'!$N$1:$N$27030,'Data Down'!$AD$1:$AD$27030,$F$2,'Data Down'!$R$1:$R$27030,$K$4,'Data Down'!$D$1:$D$27030,C33)</f>
        <v>0</v>
      </c>
      <c r="L33" s="277">
        <f>SUMIFS('Data Down'!$N$1:$N$27030,'Data Down'!$AD$1:$AD$27030,$F$2,'Data Down'!$R$1:$R$27030,$L$4,'Data Down'!$D$1:$D$27030,C33)</f>
        <v>0</v>
      </c>
      <c r="M33" s="277">
        <f>SUMIFS('Data Down'!$N$1:$N$27030,'Data Down'!$AD$1:$AD$27030,$F$2,'Data Down'!$R$1:$R$27030,$M$4,'Data Down'!$D$1:$D$27030,C33)</f>
        <v>0</v>
      </c>
      <c r="N33" s="277">
        <f>SUMIFS('Data Down'!$N$1:$N$27030,'Data Down'!$AD$1:$AD$27030,$F$2,'Data Down'!$R$1:$R$27030,$N$4,'Data Down'!$D$1:$D$27030,C33)</f>
        <v>0</v>
      </c>
      <c r="O33" s="277">
        <f t="shared" ca="1" si="17"/>
        <v>0</v>
      </c>
      <c r="P33" s="275">
        <f ca="1">VLOOKUP($C33,HM_Unit!$A:$CQ,86,0)</f>
        <v>0</v>
      </c>
      <c r="Q33" s="278">
        <f t="shared" ca="1" si="18"/>
        <v>168</v>
      </c>
      <c r="R33" s="275">
        <f t="shared" si="19"/>
        <v>168</v>
      </c>
      <c r="S33" s="279">
        <f ca="1">SUMIFS('Data Down'!$U$1:$U$27030,'Data Down'!$AD$1:$AD$27030,$F$2,'Data Down'!$D$1:$D$27030,C33)</f>
        <v>0</v>
      </c>
      <c r="T33" s="205" t="str">
        <f t="shared" ca="1" si="20"/>
        <v>-</v>
      </c>
      <c r="U33" s="279">
        <f t="shared" ca="1" si="21"/>
        <v>0</v>
      </c>
      <c r="V33" s="280">
        <f ca="1">SUMIFS('Data Down'!$N$1:$N$27030,'Data Down'!$AD$1:$AD$27030,$F$2,'Data Down'!$Q$1:$Q$27030,$V$5,'Data Down'!$D$1:$D$27030,C33)</f>
        <v>0</v>
      </c>
      <c r="W33" s="280">
        <f ca="1">SUMIFS('Data Down'!$N$1:$N$27030,'Data Down'!$AD$1:$AD$27030,$F$2,'Data Down'!$Q$1:$Q$27030,$W$5,'Data Down'!$D$1:$D$27030,C33)</f>
        <v>0</v>
      </c>
      <c r="X33" s="279">
        <f ca="1">SUMIFS('Data Down'!$U$1:$U$27030,'Data Down'!$AD$1:$AD$27030,$F$2,'Data Down'!$Q$1:$Q$27030,$X$5,'Data Down'!$D$1:$D$27030,C33)</f>
        <v>0</v>
      </c>
      <c r="Y33" s="279">
        <f ca="1">SUMIFS('Data Down'!$U$1:$U$27030,'Data Down'!$AD$1:$AD$27030,$F$2,'Data Down'!$Q$1:$Q$27030,$Y$5,'Data Down'!$D$1:$D$27030,C33)</f>
        <v>0</v>
      </c>
      <c r="Z33" s="281">
        <f t="shared" ca="1" si="22"/>
        <v>1</v>
      </c>
      <c r="AA33" s="281">
        <f t="shared" ca="1" si="23"/>
        <v>0</v>
      </c>
      <c r="AC33" s="277">
        <f>SUMIFS('Data Down'!$N$1:$N$27030,'Data Down'!$AD$1:$AD$27030,$AC$2,'Data Down'!$R$1:$R$27030,$AC$4,'Data Down'!$D$1:$D$27030,C33)</f>
        <v>0</v>
      </c>
      <c r="AD33" s="277">
        <f ca="1">SUMIFS('Data Down'!$N$1:$N$27030,'Data Down'!$AD$1:$AD$27030,$AC$2,'Data Down'!$R$1:$R$27030,$AD$4,'Data Down'!$D$1:$D$27030,C33)</f>
        <v>0</v>
      </c>
      <c r="AE33" s="277">
        <f>SUMIFS('Data Down'!$N$1:$N$27030,'Data Down'!$AD$1:$AD$27030,$AC$2,'Data Down'!$R$1:$R$27030,$AE$4,'Data Down'!$D$1:$D$27030,C33)</f>
        <v>0</v>
      </c>
      <c r="AF33" s="277">
        <f>SUMIFS('Data Down'!$N$1:$N$27030,'Data Down'!$AD$1:$AD$27030,$AC$2,'Data Down'!$R$1:$R$27030,$AF$4,'Data Down'!$D$1:$D$27030,C33)</f>
        <v>0</v>
      </c>
      <c r="AG33" s="277">
        <f>SUMIFS('Data Down'!$N$1:$N$27030,'Data Down'!$AD$1:$AD$27030,$AC$2,'Data Down'!$R$1:$R$27030,$AG$4,'Data Down'!$D$1:$D$27030,C33)</f>
        <v>0</v>
      </c>
      <c r="AH33" s="277">
        <f ca="1">SUMIFS('Data Down'!$N$1:$N$27030,'Data Down'!$AD$1:$AD$27030,$AC$2,'Data Down'!$R$1:$R$27030,$AH$4,'Data Down'!$D$1:$D$27030,C33)</f>
        <v>0</v>
      </c>
      <c r="AI33" s="277">
        <f>SUMIFS('Data Down'!$N$1:$N$27030,'Data Down'!$AD$1:$AD$27030,$AC$2,'Data Down'!$R$1:$R$27030,$AI$4,'Data Down'!$D$1:$D$27030,C33)</f>
        <v>0</v>
      </c>
      <c r="AJ33" s="277">
        <f>SUMIFS('Data Down'!$N$1:$N$27030,'Data Down'!$AD$1:$AD$27030,$AC$2,'Data Down'!$R$1:$R$27030,$AJ$4,'Data Down'!$D$1:$D$27030,C33)</f>
        <v>0</v>
      </c>
      <c r="AK33" s="277">
        <f>SUMIFS('Data Down'!$N$1:$N$27030,'Data Down'!$AD$1:$AD$27030,$AC$2,'Data Down'!$R$1:$R$27030,$AK$4,'Data Down'!$D$1:$D$27030,C33)</f>
        <v>0</v>
      </c>
      <c r="AL33" s="277">
        <f t="shared" ca="1" si="24"/>
        <v>0</v>
      </c>
      <c r="AM33" s="275">
        <f ca="1">VLOOKUP($C33,HM_Unit!$A:$CQ,87,0)</f>
        <v>0</v>
      </c>
      <c r="AN33" s="278">
        <f t="shared" ca="1" si="25"/>
        <v>168</v>
      </c>
      <c r="AO33" s="275">
        <f t="shared" si="26"/>
        <v>168</v>
      </c>
      <c r="AP33" s="279">
        <f ca="1">SUMIFS('Data Down'!$U$1:$U$27030,'Data Down'!$AD$1:$AD$27030,$AC$2,'Data Down'!$D$1:$D$27030,C33)</f>
        <v>0</v>
      </c>
      <c r="AQ33" s="282" t="str">
        <f t="shared" ca="1" si="27"/>
        <v>-</v>
      </c>
      <c r="AR33" s="282">
        <f t="shared" ca="1" si="28"/>
        <v>0</v>
      </c>
      <c r="AS33" s="282">
        <f ca="1">SUMIFS('Data Down'!$N$1:$N$27030,'Data Down'!$AD$1:$AD$27030,$AC$2,'Data Down'!$Q$1:$Q$27030,$AS$5,'Data Down'!$D$1:$D$27030,C33)</f>
        <v>0</v>
      </c>
      <c r="AT33" s="282">
        <f ca="1">SUMIFS('Data Down'!$N$1:$N$27030,'Data Down'!$AD$1:$AD$27030,$AC$2,'Data Down'!$Q$1:$Q$27030,$AT$5,'Data Down'!$D$1:$D$27030,C33)</f>
        <v>0</v>
      </c>
      <c r="AU33" s="275">
        <f ca="1">SUMIFS('Data Down'!$U$1:$U$27030,'Data Down'!$AD$1:$AD$27030,$AC$2,'Data Down'!$Q$1:$Q$27030,$AU$5,'Data Down'!$D$1:$D$27030,C33)</f>
        <v>0</v>
      </c>
      <c r="AV33" s="275">
        <f ca="1">SUMIFS('Data Down'!$U$1:$U$27030,'Data Down'!$AD$1:$AD$27030,$AC$2,'Data Down'!$Q$1:$Q$27030,$AV$5,'Data Down'!$D$1:$D$27030,C33)</f>
        <v>0</v>
      </c>
      <c r="AW33" s="281">
        <f t="shared" ca="1" si="29"/>
        <v>1</v>
      </c>
      <c r="AX33" s="281">
        <f t="shared" ca="1" si="30"/>
        <v>0</v>
      </c>
    </row>
    <row r="34" spans="1:50" ht="14.25" customHeight="1">
      <c r="B34" s="275">
        <f t="shared" si="31"/>
        <v>21</v>
      </c>
      <c r="C34" s="205" t="s">
        <v>32</v>
      </c>
      <c r="D34" s="205" t="str">
        <f>VLOOKUP(C34,Sort!B:C,2,FALSE)</f>
        <v>AXOR 3336K</v>
      </c>
      <c r="E34" s="276" t="s">
        <v>1596</v>
      </c>
      <c r="F34" s="277">
        <f>SUMIFS('Data Down'!$N$1:$N$27030,'Data Down'!$AD$1:$AD$27030,$F$2,'Data Down'!$R$1:$R$27030,$F$4,'Data Down'!$D$1:$D$27030,C34)</f>
        <v>0</v>
      </c>
      <c r="G34" s="277">
        <f ca="1">SUMIFS('Data Down'!$N$1:$N$27030,'Data Down'!$AD$1:$AD$27030,$F$2,'Data Down'!$R$1:$R$27030,$G$4,'Data Down'!$D$1:$D$27030,C34)</f>
        <v>0</v>
      </c>
      <c r="H34" s="277">
        <f>SUMIFS('Data Down'!$N$1:$N$27030,'Data Down'!$AD$1:$AD$27030,$F$2,'Data Down'!$R$1:$R$27030,$H$4,'Data Down'!$D$1:$D$27030,C34)</f>
        <v>0</v>
      </c>
      <c r="I34" s="277">
        <f>SUMIFS('Data Down'!$N$1:$N$27030,'Data Down'!$AD$1:$AD$27030,$F$2,'Data Down'!$R$1:$R$27030,$I$4,'Data Down'!$D$1:$D$27030,C34)</f>
        <v>0</v>
      </c>
      <c r="J34" s="277">
        <f>SUMIFS('Data Down'!$N$1:$N$27030,'Data Down'!$AD$1:$AD$27030,$F$2,'Data Down'!$R$1:$R$27030,$J$4,'Data Down'!$D$1:$D$27030,C34)</f>
        <v>0</v>
      </c>
      <c r="K34" s="277">
        <f ca="1">SUMIFS('Data Down'!$N$1:$N$27030,'Data Down'!$AD$1:$AD$27030,$F$2,'Data Down'!$R$1:$R$27030,$K$4,'Data Down'!$D$1:$D$27030,C34)</f>
        <v>0</v>
      </c>
      <c r="L34" s="277">
        <f>SUMIFS('Data Down'!$N$1:$N$27030,'Data Down'!$AD$1:$AD$27030,$F$2,'Data Down'!$R$1:$R$27030,$L$4,'Data Down'!$D$1:$D$27030,C34)</f>
        <v>0</v>
      </c>
      <c r="M34" s="277">
        <f>SUMIFS('Data Down'!$N$1:$N$27030,'Data Down'!$AD$1:$AD$27030,$F$2,'Data Down'!$R$1:$R$27030,$M$4,'Data Down'!$D$1:$D$27030,C34)</f>
        <v>0</v>
      </c>
      <c r="N34" s="277">
        <f>SUMIFS('Data Down'!$N$1:$N$27030,'Data Down'!$AD$1:$AD$27030,$F$2,'Data Down'!$R$1:$R$27030,$N$4,'Data Down'!$D$1:$D$27030,C34)</f>
        <v>0</v>
      </c>
      <c r="O34" s="277">
        <f t="shared" ca="1" si="17"/>
        <v>0</v>
      </c>
      <c r="P34" s="275">
        <f ca="1">VLOOKUP($C34,HM_Unit!$A:$CQ,86,0)</f>
        <v>0</v>
      </c>
      <c r="Q34" s="278">
        <f t="shared" ca="1" si="18"/>
        <v>168</v>
      </c>
      <c r="R34" s="275">
        <f t="shared" si="19"/>
        <v>168</v>
      </c>
      <c r="S34" s="279">
        <f ca="1">SUMIFS('Data Down'!$U$1:$U$27030,'Data Down'!$AD$1:$AD$27030,$F$2,'Data Down'!$D$1:$D$27030,C34)</f>
        <v>0</v>
      </c>
      <c r="T34" s="205" t="str">
        <f t="shared" ca="1" si="20"/>
        <v>-</v>
      </c>
      <c r="U34" s="279">
        <f t="shared" ca="1" si="21"/>
        <v>0</v>
      </c>
      <c r="V34" s="280">
        <f ca="1">SUMIFS('Data Down'!$N$1:$N$27030,'Data Down'!$AD$1:$AD$27030,$F$2,'Data Down'!$Q$1:$Q$27030,$V$5,'Data Down'!$D$1:$D$27030,C34)</f>
        <v>0</v>
      </c>
      <c r="W34" s="280">
        <f ca="1">SUMIFS('Data Down'!$N$1:$N$27030,'Data Down'!$AD$1:$AD$27030,$F$2,'Data Down'!$Q$1:$Q$27030,$W$5,'Data Down'!$D$1:$D$27030,C34)</f>
        <v>0</v>
      </c>
      <c r="X34" s="279">
        <f ca="1">SUMIFS('Data Down'!$U$1:$U$27030,'Data Down'!$AD$1:$AD$27030,$F$2,'Data Down'!$Q$1:$Q$27030,$X$5,'Data Down'!$D$1:$D$27030,C34)</f>
        <v>0</v>
      </c>
      <c r="Y34" s="279">
        <f ca="1">SUMIFS('Data Down'!$U$1:$U$27030,'Data Down'!$AD$1:$AD$27030,$F$2,'Data Down'!$Q$1:$Q$27030,$Y$5,'Data Down'!$D$1:$D$27030,C34)</f>
        <v>0</v>
      </c>
      <c r="Z34" s="281">
        <f t="shared" ca="1" si="22"/>
        <v>1</v>
      </c>
      <c r="AA34" s="281">
        <f t="shared" ca="1" si="23"/>
        <v>0</v>
      </c>
      <c r="AC34" s="277">
        <f>SUMIFS('Data Down'!$N$1:$N$27030,'Data Down'!$AD$1:$AD$27030,$AC$2,'Data Down'!$R$1:$R$27030,$AC$4,'Data Down'!$D$1:$D$27030,C34)</f>
        <v>0</v>
      </c>
      <c r="AD34" s="277">
        <f ca="1">SUMIFS('Data Down'!$N$1:$N$27030,'Data Down'!$AD$1:$AD$27030,$AC$2,'Data Down'!$R$1:$R$27030,$AD$4,'Data Down'!$D$1:$D$27030,C34)</f>
        <v>0</v>
      </c>
      <c r="AE34" s="277">
        <f>SUMIFS('Data Down'!$N$1:$N$27030,'Data Down'!$AD$1:$AD$27030,$AC$2,'Data Down'!$R$1:$R$27030,$AE$4,'Data Down'!$D$1:$D$27030,C34)</f>
        <v>0</v>
      </c>
      <c r="AF34" s="277">
        <f>SUMIFS('Data Down'!$N$1:$N$27030,'Data Down'!$AD$1:$AD$27030,$AC$2,'Data Down'!$R$1:$R$27030,$AF$4,'Data Down'!$D$1:$D$27030,C34)</f>
        <v>0</v>
      </c>
      <c r="AG34" s="277">
        <f>SUMIFS('Data Down'!$N$1:$N$27030,'Data Down'!$AD$1:$AD$27030,$AC$2,'Data Down'!$R$1:$R$27030,$AG$4,'Data Down'!$D$1:$D$27030,C34)</f>
        <v>0</v>
      </c>
      <c r="AH34" s="277">
        <f ca="1">SUMIFS('Data Down'!$N$1:$N$27030,'Data Down'!$AD$1:$AD$27030,$AC$2,'Data Down'!$R$1:$R$27030,$AH$4,'Data Down'!$D$1:$D$27030,C34)</f>
        <v>0</v>
      </c>
      <c r="AI34" s="277">
        <f>SUMIFS('Data Down'!$N$1:$N$27030,'Data Down'!$AD$1:$AD$27030,$AC$2,'Data Down'!$R$1:$R$27030,$AI$4,'Data Down'!$D$1:$D$27030,C34)</f>
        <v>0</v>
      </c>
      <c r="AJ34" s="277">
        <f>SUMIFS('Data Down'!$N$1:$N$27030,'Data Down'!$AD$1:$AD$27030,$AC$2,'Data Down'!$R$1:$R$27030,$AJ$4,'Data Down'!$D$1:$D$27030,C34)</f>
        <v>0</v>
      </c>
      <c r="AK34" s="277">
        <f>SUMIFS('Data Down'!$N$1:$N$27030,'Data Down'!$AD$1:$AD$27030,$AC$2,'Data Down'!$R$1:$R$27030,$AK$4,'Data Down'!$D$1:$D$27030,C34)</f>
        <v>0</v>
      </c>
      <c r="AL34" s="277">
        <f t="shared" ca="1" si="24"/>
        <v>0</v>
      </c>
      <c r="AM34" s="275">
        <f ca="1">VLOOKUP($C34,HM_Unit!$A:$CQ,87,0)</f>
        <v>0</v>
      </c>
      <c r="AN34" s="278">
        <f t="shared" ca="1" si="25"/>
        <v>168</v>
      </c>
      <c r="AO34" s="275">
        <f t="shared" si="26"/>
        <v>168</v>
      </c>
      <c r="AP34" s="279">
        <f ca="1">SUMIFS('Data Down'!$U$1:$U$27030,'Data Down'!$AD$1:$AD$27030,$AC$2,'Data Down'!$D$1:$D$27030,C34)</f>
        <v>0</v>
      </c>
      <c r="AQ34" s="282" t="str">
        <f t="shared" ca="1" si="27"/>
        <v>-</v>
      </c>
      <c r="AR34" s="282">
        <f t="shared" ca="1" si="28"/>
        <v>0</v>
      </c>
      <c r="AS34" s="282">
        <f ca="1">SUMIFS('Data Down'!$N$1:$N$27030,'Data Down'!$AD$1:$AD$27030,$AC$2,'Data Down'!$Q$1:$Q$27030,$AS$5,'Data Down'!$D$1:$D$27030,C34)</f>
        <v>0</v>
      </c>
      <c r="AT34" s="282">
        <f ca="1">SUMIFS('Data Down'!$N$1:$N$27030,'Data Down'!$AD$1:$AD$27030,$AC$2,'Data Down'!$Q$1:$Q$27030,$AT$5,'Data Down'!$D$1:$D$27030,C34)</f>
        <v>0</v>
      </c>
      <c r="AU34" s="275">
        <f ca="1">SUMIFS('Data Down'!$U$1:$U$27030,'Data Down'!$AD$1:$AD$27030,$AC$2,'Data Down'!$Q$1:$Q$27030,$AU$5,'Data Down'!$D$1:$D$27030,C34)</f>
        <v>0</v>
      </c>
      <c r="AV34" s="275">
        <f ca="1">SUMIFS('Data Down'!$U$1:$U$27030,'Data Down'!$AD$1:$AD$27030,$AC$2,'Data Down'!$Q$1:$Q$27030,$AV$5,'Data Down'!$D$1:$D$27030,C34)</f>
        <v>0</v>
      </c>
      <c r="AW34" s="281">
        <f t="shared" ca="1" si="29"/>
        <v>1</v>
      </c>
      <c r="AX34" s="281">
        <f t="shared" ca="1" si="30"/>
        <v>0</v>
      </c>
    </row>
    <row r="35" spans="1:50" ht="14.25" customHeight="1">
      <c r="B35" s="275">
        <f t="shared" si="31"/>
        <v>22</v>
      </c>
      <c r="C35" s="205" t="s">
        <v>33</v>
      </c>
      <c r="D35" s="205" t="str">
        <f>VLOOKUP(C35,Sort!B:C,2,FALSE)</f>
        <v>AXOR 3336K</v>
      </c>
      <c r="E35" s="276" t="s">
        <v>1596</v>
      </c>
      <c r="F35" s="277">
        <f>SUMIFS('Data Down'!$N$1:$N$27030,'Data Down'!$AD$1:$AD$27030,$F$2,'Data Down'!$R$1:$R$27030,$F$4,'Data Down'!$D$1:$D$27030,C35)</f>
        <v>0</v>
      </c>
      <c r="G35" s="277">
        <f ca="1">SUMIFS('Data Down'!$N$1:$N$27030,'Data Down'!$AD$1:$AD$27030,$F$2,'Data Down'!$R$1:$R$27030,$G$4,'Data Down'!$D$1:$D$27030,C35)</f>
        <v>0</v>
      </c>
      <c r="H35" s="277">
        <f>SUMIFS('Data Down'!$N$1:$N$27030,'Data Down'!$AD$1:$AD$27030,$F$2,'Data Down'!$R$1:$R$27030,$H$4,'Data Down'!$D$1:$D$27030,C35)</f>
        <v>0</v>
      </c>
      <c r="I35" s="277">
        <f>SUMIFS('Data Down'!$N$1:$N$27030,'Data Down'!$AD$1:$AD$27030,$F$2,'Data Down'!$R$1:$R$27030,$I$4,'Data Down'!$D$1:$D$27030,C35)</f>
        <v>0</v>
      </c>
      <c r="J35" s="277">
        <f>SUMIFS('Data Down'!$N$1:$N$27030,'Data Down'!$AD$1:$AD$27030,$F$2,'Data Down'!$R$1:$R$27030,$J$4,'Data Down'!$D$1:$D$27030,C35)</f>
        <v>0</v>
      </c>
      <c r="K35" s="277">
        <f ca="1">SUMIFS('Data Down'!$N$1:$N$27030,'Data Down'!$AD$1:$AD$27030,$F$2,'Data Down'!$R$1:$R$27030,$K$4,'Data Down'!$D$1:$D$27030,C35)</f>
        <v>0</v>
      </c>
      <c r="L35" s="277">
        <f>SUMIFS('Data Down'!$N$1:$N$27030,'Data Down'!$AD$1:$AD$27030,$F$2,'Data Down'!$R$1:$R$27030,$L$4,'Data Down'!$D$1:$D$27030,C35)</f>
        <v>0</v>
      </c>
      <c r="M35" s="277">
        <f>SUMIFS('Data Down'!$N$1:$N$27030,'Data Down'!$AD$1:$AD$27030,$F$2,'Data Down'!$R$1:$R$27030,$M$4,'Data Down'!$D$1:$D$27030,C35)</f>
        <v>0</v>
      </c>
      <c r="N35" s="277">
        <f>SUMIFS('Data Down'!$N$1:$N$27030,'Data Down'!$AD$1:$AD$27030,$F$2,'Data Down'!$R$1:$R$27030,$N$4,'Data Down'!$D$1:$D$27030,C35)</f>
        <v>0</v>
      </c>
      <c r="O35" s="277">
        <f t="shared" ca="1" si="17"/>
        <v>0</v>
      </c>
      <c r="P35" s="275">
        <f ca="1">VLOOKUP($C35,HM_Unit!$A:$CQ,86,0)</f>
        <v>0</v>
      </c>
      <c r="Q35" s="278">
        <f t="shared" ca="1" si="18"/>
        <v>168</v>
      </c>
      <c r="R35" s="275">
        <f t="shared" si="19"/>
        <v>168</v>
      </c>
      <c r="S35" s="279">
        <f ca="1">SUMIFS('Data Down'!$U$1:$U$27030,'Data Down'!$AD$1:$AD$27030,$F$2,'Data Down'!$D$1:$D$27030,C35)</f>
        <v>0</v>
      </c>
      <c r="T35" s="205" t="str">
        <f t="shared" ca="1" si="20"/>
        <v>-</v>
      </c>
      <c r="U35" s="279">
        <f t="shared" ca="1" si="21"/>
        <v>0</v>
      </c>
      <c r="V35" s="280">
        <f ca="1">SUMIFS('Data Down'!$N$1:$N$27030,'Data Down'!$AD$1:$AD$27030,$F$2,'Data Down'!$Q$1:$Q$27030,$V$5,'Data Down'!$D$1:$D$27030,C35)</f>
        <v>0</v>
      </c>
      <c r="W35" s="280">
        <f ca="1">SUMIFS('Data Down'!$N$1:$N$27030,'Data Down'!$AD$1:$AD$27030,$F$2,'Data Down'!$Q$1:$Q$27030,$W$5,'Data Down'!$D$1:$D$27030,C35)</f>
        <v>0</v>
      </c>
      <c r="X35" s="279">
        <f ca="1">SUMIFS('Data Down'!$U$1:$U$27030,'Data Down'!$AD$1:$AD$27030,$F$2,'Data Down'!$Q$1:$Q$27030,$X$5,'Data Down'!$D$1:$D$27030,C35)</f>
        <v>0</v>
      </c>
      <c r="Y35" s="279">
        <f ca="1">SUMIFS('Data Down'!$U$1:$U$27030,'Data Down'!$AD$1:$AD$27030,$F$2,'Data Down'!$Q$1:$Q$27030,$Y$5,'Data Down'!$D$1:$D$27030,C35)</f>
        <v>0</v>
      </c>
      <c r="Z35" s="281">
        <f t="shared" ca="1" si="22"/>
        <v>1</v>
      </c>
      <c r="AA35" s="281">
        <f t="shared" ca="1" si="23"/>
        <v>0</v>
      </c>
      <c r="AC35" s="277">
        <f>SUMIFS('Data Down'!$N$1:$N$27030,'Data Down'!$AD$1:$AD$27030,$AC$2,'Data Down'!$R$1:$R$27030,$AC$4,'Data Down'!$D$1:$D$27030,C35)</f>
        <v>0</v>
      </c>
      <c r="AD35" s="277">
        <f ca="1">SUMIFS('Data Down'!$N$1:$N$27030,'Data Down'!$AD$1:$AD$27030,$AC$2,'Data Down'!$R$1:$R$27030,$AD$4,'Data Down'!$D$1:$D$27030,C35)</f>
        <v>0</v>
      </c>
      <c r="AE35" s="277">
        <f>SUMIFS('Data Down'!$N$1:$N$27030,'Data Down'!$AD$1:$AD$27030,$AC$2,'Data Down'!$R$1:$R$27030,$AE$4,'Data Down'!$D$1:$D$27030,C35)</f>
        <v>0</v>
      </c>
      <c r="AF35" s="277">
        <f>SUMIFS('Data Down'!$N$1:$N$27030,'Data Down'!$AD$1:$AD$27030,$AC$2,'Data Down'!$R$1:$R$27030,$AF$4,'Data Down'!$D$1:$D$27030,C35)</f>
        <v>0</v>
      </c>
      <c r="AG35" s="277">
        <f>SUMIFS('Data Down'!$N$1:$N$27030,'Data Down'!$AD$1:$AD$27030,$AC$2,'Data Down'!$R$1:$R$27030,$AG$4,'Data Down'!$D$1:$D$27030,C35)</f>
        <v>0</v>
      </c>
      <c r="AH35" s="277">
        <f ca="1">SUMIFS('Data Down'!$N$1:$N$27030,'Data Down'!$AD$1:$AD$27030,$AC$2,'Data Down'!$R$1:$R$27030,$AH$4,'Data Down'!$D$1:$D$27030,C35)</f>
        <v>0</v>
      </c>
      <c r="AI35" s="277">
        <f>SUMIFS('Data Down'!$N$1:$N$27030,'Data Down'!$AD$1:$AD$27030,$AC$2,'Data Down'!$R$1:$R$27030,$AI$4,'Data Down'!$D$1:$D$27030,C35)</f>
        <v>0</v>
      </c>
      <c r="AJ35" s="277">
        <f>SUMIFS('Data Down'!$N$1:$N$27030,'Data Down'!$AD$1:$AD$27030,$AC$2,'Data Down'!$R$1:$R$27030,$AJ$4,'Data Down'!$D$1:$D$27030,C35)</f>
        <v>0</v>
      </c>
      <c r="AK35" s="277">
        <f>SUMIFS('Data Down'!$N$1:$N$27030,'Data Down'!$AD$1:$AD$27030,$AC$2,'Data Down'!$R$1:$R$27030,$AK$4,'Data Down'!$D$1:$D$27030,C35)</f>
        <v>0</v>
      </c>
      <c r="AL35" s="277">
        <f t="shared" ca="1" si="24"/>
        <v>0</v>
      </c>
      <c r="AM35" s="275">
        <f ca="1">VLOOKUP($C35,HM_Unit!$A:$CQ,87,0)</f>
        <v>0</v>
      </c>
      <c r="AN35" s="278">
        <f t="shared" ca="1" si="25"/>
        <v>168</v>
      </c>
      <c r="AO35" s="275">
        <f t="shared" si="26"/>
        <v>168</v>
      </c>
      <c r="AP35" s="279">
        <f ca="1">SUMIFS('Data Down'!$U$1:$U$27030,'Data Down'!$AD$1:$AD$27030,$AC$2,'Data Down'!$D$1:$D$27030,C35)</f>
        <v>0</v>
      </c>
      <c r="AQ35" s="282" t="str">
        <f t="shared" ca="1" si="27"/>
        <v>-</v>
      </c>
      <c r="AR35" s="282">
        <f t="shared" ca="1" si="28"/>
        <v>0</v>
      </c>
      <c r="AS35" s="282">
        <f ca="1">SUMIFS('Data Down'!$N$1:$N$27030,'Data Down'!$AD$1:$AD$27030,$AC$2,'Data Down'!$Q$1:$Q$27030,$AS$5,'Data Down'!$D$1:$D$27030,C35)</f>
        <v>0</v>
      </c>
      <c r="AT35" s="282">
        <f ca="1">SUMIFS('Data Down'!$N$1:$N$27030,'Data Down'!$AD$1:$AD$27030,$AC$2,'Data Down'!$Q$1:$Q$27030,$AT$5,'Data Down'!$D$1:$D$27030,C35)</f>
        <v>0</v>
      </c>
      <c r="AU35" s="275">
        <f ca="1">SUMIFS('Data Down'!$U$1:$U$27030,'Data Down'!$AD$1:$AD$27030,$AC$2,'Data Down'!$Q$1:$Q$27030,$AU$5,'Data Down'!$D$1:$D$27030,C35)</f>
        <v>0</v>
      </c>
      <c r="AV35" s="275">
        <f ca="1">SUMIFS('Data Down'!$U$1:$U$27030,'Data Down'!$AD$1:$AD$27030,$AC$2,'Data Down'!$Q$1:$Q$27030,$AV$5,'Data Down'!$D$1:$D$27030,C35)</f>
        <v>0</v>
      </c>
      <c r="AW35" s="281">
        <f t="shared" ca="1" si="29"/>
        <v>1</v>
      </c>
      <c r="AX35" s="281">
        <f t="shared" ca="1" si="30"/>
        <v>0</v>
      </c>
    </row>
    <row r="36" spans="1:50" ht="14.25" customHeight="1">
      <c r="B36" s="275">
        <f t="shared" si="31"/>
        <v>23</v>
      </c>
      <c r="C36" s="205" t="s">
        <v>34</v>
      </c>
      <c r="D36" s="205" t="str">
        <f>VLOOKUP(C36,Sort!B:C,2,FALSE)</f>
        <v>AXOR 3336K</v>
      </c>
      <c r="E36" s="276" t="s">
        <v>3</v>
      </c>
      <c r="F36" s="277">
        <f>SUMIFS('Data Down'!$N$1:$N$27030,'Data Down'!$AD$1:$AD$27030,$F$2,'Data Down'!$R$1:$R$27030,$F$4,'Data Down'!$D$1:$D$27030,C36)</f>
        <v>0</v>
      </c>
      <c r="G36" s="277">
        <f ca="1">SUMIFS('Data Down'!$N$1:$N$27030,'Data Down'!$AD$1:$AD$27030,$F$2,'Data Down'!$R$1:$R$27030,$G$4,'Data Down'!$D$1:$D$27030,C36)</f>
        <v>0</v>
      </c>
      <c r="H36" s="277">
        <f>SUMIFS('Data Down'!$N$1:$N$27030,'Data Down'!$AD$1:$AD$27030,$F$2,'Data Down'!$R$1:$R$27030,$H$4,'Data Down'!$D$1:$D$27030,C36)</f>
        <v>0</v>
      </c>
      <c r="I36" s="277">
        <f>SUMIFS('Data Down'!$N$1:$N$27030,'Data Down'!$AD$1:$AD$27030,$F$2,'Data Down'!$R$1:$R$27030,$I$4,'Data Down'!$D$1:$D$27030,C36)</f>
        <v>0</v>
      </c>
      <c r="J36" s="277">
        <f>SUMIFS('Data Down'!$N$1:$N$27030,'Data Down'!$AD$1:$AD$27030,$F$2,'Data Down'!$R$1:$R$27030,$J$4,'Data Down'!$D$1:$D$27030,C36)</f>
        <v>0</v>
      </c>
      <c r="K36" s="277">
        <f ca="1">SUMIFS('Data Down'!$N$1:$N$27030,'Data Down'!$AD$1:$AD$27030,$F$2,'Data Down'!$R$1:$R$27030,$K$4,'Data Down'!$D$1:$D$27030,C36)</f>
        <v>0</v>
      </c>
      <c r="L36" s="277">
        <f>SUMIFS('Data Down'!$N$1:$N$27030,'Data Down'!$AD$1:$AD$27030,$F$2,'Data Down'!$R$1:$R$27030,$L$4,'Data Down'!$D$1:$D$27030,C36)</f>
        <v>0</v>
      </c>
      <c r="M36" s="277">
        <f>SUMIFS('Data Down'!$N$1:$N$27030,'Data Down'!$AD$1:$AD$27030,$F$2,'Data Down'!$R$1:$R$27030,$M$4,'Data Down'!$D$1:$D$27030,C36)</f>
        <v>0</v>
      </c>
      <c r="N36" s="277">
        <f>SUMIFS('Data Down'!$N$1:$N$27030,'Data Down'!$AD$1:$AD$27030,$F$2,'Data Down'!$R$1:$R$27030,$N$4,'Data Down'!$D$1:$D$27030,C36)</f>
        <v>0</v>
      </c>
      <c r="O36" s="277">
        <f t="shared" ca="1" si="17"/>
        <v>0</v>
      </c>
      <c r="P36" s="275">
        <f ca="1">VLOOKUP($C36,HM_Unit!$A:$CQ,86,0)</f>
        <v>0</v>
      </c>
      <c r="Q36" s="278">
        <f t="shared" ca="1" si="18"/>
        <v>168</v>
      </c>
      <c r="R36" s="275">
        <f t="shared" si="19"/>
        <v>168</v>
      </c>
      <c r="S36" s="279">
        <f ca="1">SUMIFS('Data Down'!$U$1:$U$27030,'Data Down'!$AD$1:$AD$27030,$F$2,'Data Down'!$D$1:$D$27030,C36)</f>
        <v>0</v>
      </c>
      <c r="T36" s="205" t="str">
        <f t="shared" ca="1" si="20"/>
        <v>-</v>
      </c>
      <c r="U36" s="279">
        <f t="shared" ca="1" si="21"/>
        <v>0</v>
      </c>
      <c r="V36" s="280">
        <f ca="1">SUMIFS('Data Down'!$N$1:$N$27030,'Data Down'!$AD$1:$AD$27030,$F$2,'Data Down'!$Q$1:$Q$27030,$V$5,'Data Down'!$D$1:$D$27030,C36)</f>
        <v>0</v>
      </c>
      <c r="W36" s="280">
        <f ca="1">SUMIFS('Data Down'!$N$1:$N$27030,'Data Down'!$AD$1:$AD$27030,$F$2,'Data Down'!$Q$1:$Q$27030,$W$5,'Data Down'!$D$1:$D$27030,C36)</f>
        <v>0</v>
      </c>
      <c r="X36" s="279">
        <f ca="1">SUMIFS('Data Down'!$U$1:$U$27030,'Data Down'!$AD$1:$AD$27030,$F$2,'Data Down'!$Q$1:$Q$27030,$X$5,'Data Down'!$D$1:$D$27030,C36)</f>
        <v>0</v>
      </c>
      <c r="Y36" s="279">
        <f ca="1">SUMIFS('Data Down'!$U$1:$U$27030,'Data Down'!$AD$1:$AD$27030,$F$2,'Data Down'!$Q$1:$Q$27030,$Y$5,'Data Down'!$D$1:$D$27030,C36)</f>
        <v>0</v>
      </c>
      <c r="Z36" s="281">
        <f t="shared" ca="1" si="22"/>
        <v>1</v>
      </c>
      <c r="AA36" s="281">
        <f t="shared" ca="1" si="23"/>
        <v>0</v>
      </c>
      <c r="AC36" s="277">
        <f>SUMIFS('Data Down'!$N$1:$N$27030,'Data Down'!$AD$1:$AD$27030,$AC$2,'Data Down'!$R$1:$R$27030,$AC$4,'Data Down'!$D$1:$D$27030,C36)</f>
        <v>0</v>
      </c>
      <c r="AD36" s="277">
        <f ca="1">SUMIFS('Data Down'!$N$1:$N$27030,'Data Down'!$AD$1:$AD$27030,$AC$2,'Data Down'!$R$1:$R$27030,$AD$4,'Data Down'!$D$1:$D$27030,C36)</f>
        <v>0</v>
      </c>
      <c r="AE36" s="277">
        <f>SUMIFS('Data Down'!$N$1:$N$27030,'Data Down'!$AD$1:$AD$27030,$AC$2,'Data Down'!$R$1:$R$27030,$AE$4,'Data Down'!$D$1:$D$27030,C36)</f>
        <v>0</v>
      </c>
      <c r="AF36" s="277">
        <f>SUMIFS('Data Down'!$N$1:$N$27030,'Data Down'!$AD$1:$AD$27030,$AC$2,'Data Down'!$R$1:$R$27030,$AF$4,'Data Down'!$D$1:$D$27030,C36)</f>
        <v>0</v>
      </c>
      <c r="AG36" s="277">
        <f>SUMIFS('Data Down'!$N$1:$N$27030,'Data Down'!$AD$1:$AD$27030,$AC$2,'Data Down'!$R$1:$R$27030,$AG$4,'Data Down'!$D$1:$D$27030,C36)</f>
        <v>0</v>
      </c>
      <c r="AH36" s="277">
        <f ca="1">SUMIFS('Data Down'!$N$1:$N$27030,'Data Down'!$AD$1:$AD$27030,$AC$2,'Data Down'!$R$1:$R$27030,$AH$4,'Data Down'!$D$1:$D$27030,C36)</f>
        <v>0</v>
      </c>
      <c r="AI36" s="277">
        <f>SUMIFS('Data Down'!$N$1:$N$27030,'Data Down'!$AD$1:$AD$27030,$AC$2,'Data Down'!$R$1:$R$27030,$AI$4,'Data Down'!$D$1:$D$27030,C36)</f>
        <v>0</v>
      </c>
      <c r="AJ36" s="277">
        <f>SUMIFS('Data Down'!$N$1:$N$27030,'Data Down'!$AD$1:$AD$27030,$AC$2,'Data Down'!$R$1:$R$27030,$AJ$4,'Data Down'!$D$1:$D$27030,C36)</f>
        <v>0</v>
      </c>
      <c r="AK36" s="277">
        <f>SUMIFS('Data Down'!$N$1:$N$27030,'Data Down'!$AD$1:$AD$27030,$AC$2,'Data Down'!$R$1:$R$27030,$AK$4,'Data Down'!$D$1:$D$27030,C36)</f>
        <v>0</v>
      </c>
      <c r="AL36" s="277">
        <f t="shared" ca="1" si="24"/>
        <v>0</v>
      </c>
      <c r="AM36" s="275">
        <f ca="1">VLOOKUP($C36,HM_Unit!$A:$CQ,87,0)</f>
        <v>0</v>
      </c>
      <c r="AN36" s="278">
        <f t="shared" ca="1" si="25"/>
        <v>168</v>
      </c>
      <c r="AO36" s="275">
        <f t="shared" si="26"/>
        <v>168</v>
      </c>
      <c r="AP36" s="279">
        <f ca="1">SUMIFS('Data Down'!$U$1:$U$27030,'Data Down'!$AD$1:$AD$27030,$AC$2,'Data Down'!$D$1:$D$27030,C36)</f>
        <v>0</v>
      </c>
      <c r="AQ36" s="282" t="str">
        <f t="shared" ca="1" si="27"/>
        <v>-</v>
      </c>
      <c r="AR36" s="282">
        <f t="shared" ca="1" si="28"/>
        <v>0</v>
      </c>
      <c r="AS36" s="282">
        <f ca="1">SUMIFS('Data Down'!$N$1:$N$27030,'Data Down'!$AD$1:$AD$27030,$AC$2,'Data Down'!$Q$1:$Q$27030,$AS$5,'Data Down'!$D$1:$D$27030,C36)</f>
        <v>0</v>
      </c>
      <c r="AT36" s="282">
        <f ca="1">SUMIFS('Data Down'!$N$1:$N$27030,'Data Down'!$AD$1:$AD$27030,$AC$2,'Data Down'!$Q$1:$Q$27030,$AT$5,'Data Down'!$D$1:$D$27030,C36)</f>
        <v>0</v>
      </c>
      <c r="AU36" s="275">
        <f ca="1">SUMIFS('Data Down'!$U$1:$U$27030,'Data Down'!$AD$1:$AD$27030,$AC$2,'Data Down'!$Q$1:$Q$27030,$AU$5,'Data Down'!$D$1:$D$27030,C36)</f>
        <v>0</v>
      </c>
      <c r="AV36" s="275">
        <f ca="1">SUMIFS('Data Down'!$U$1:$U$27030,'Data Down'!$AD$1:$AD$27030,$AC$2,'Data Down'!$Q$1:$Q$27030,$AV$5,'Data Down'!$D$1:$D$27030,C36)</f>
        <v>0</v>
      </c>
      <c r="AW36" s="287">
        <f t="shared" ca="1" si="29"/>
        <v>1</v>
      </c>
      <c r="AX36" s="287">
        <f t="shared" ca="1" si="30"/>
        <v>0</v>
      </c>
    </row>
    <row r="37" spans="1:50" ht="14.25" customHeight="1">
      <c r="B37" s="275">
        <f t="shared" si="31"/>
        <v>24</v>
      </c>
      <c r="C37" s="205" t="s">
        <v>35</v>
      </c>
      <c r="D37" s="205" t="str">
        <f>VLOOKUP(C37,Sort!B:C,2,FALSE)</f>
        <v>AXOR 3336K</v>
      </c>
      <c r="E37" s="276" t="s">
        <v>1596</v>
      </c>
      <c r="F37" s="277">
        <f>SUMIFS('Data Down'!$N$1:$N$27030,'Data Down'!$AD$1:$AD$27030,$F$2,'Data Down'!$R$1:$R$27030,$F$4,'Data Down'!$D$1:$D$27030,C37)</f>
        <v>0</v>
      </c>
      <c r="G37" s="277">
        <f ca="1">SUMIFS('Data Down'!$N$1:$N$27030,'Data Down'!$AD$1:$AD$27030,$F$2,'Data Down'!$R$1:$R$27030,$G$4,'Data Down'!$D$1:$D$27030,C37)</f>
        <v>0</v>
      </c>
      <c r="H37" s="277">
        <f>SUMIFS('Data Down'!$N$1:$N$27030,'Data Down'!$AD$1:$AD$27030,$F$2,'Data Down'!$R$1:$R$27030,$H$4,'Data Down'!$D$1:$D$27030,C37)</f>
        <v>0</v>
      </c>
      <c r="I37" s="277">
        <f>SUMIFS('Data Down'!$N$1:$N$27030,'Data Down'!$AD$1:$AD$27030,$F$2,'Data Down'!$R$1:$R$27030,$I$4,'Data Down'!$D$1:$D$27030,C37)</f>
        <v>0</v>
      </c>
      <c r="J37" s="277">
        <f>SUMIFS('Data Down'!$N$1:$N$27030,'Data Down'!$AD$1:$AD$27030,$F$2,'Data Down'!$R$1:$R$27030,$J$4,'Data Down'!$D$1:$D$27030,C37)</f>
        <v>0</v>
      </c>
      <c r="K37" s="277">
        <f ca="1">SUMIFS('Data Down'!$N$1:$N$27030,'Data Down'!$AD$1:$AD$27030,$F$2,'Data Down'!$R$1:$R$27030,$K$4,'Data Down'!$D$1:$D$27030,C37)</f>
        <v>0</v>
      </c>
      <c r="L37" s="277">
        <f>SUMIFS('Data Down'!$N$1:$N$27030,'Data Down'!$AD$1:$AD$27030,$F$2,'Data Down'!$R$1:$R$27030,$L$4,'Data Down'!$D$1:$D$27030,C37)</f>
        <v>0</v>
      </c>
      <c r="M37" s="277">
        <f>SUMIFS('Data Down'!$N$1:$N$27030,'Data Down'!$AD$1:$AD$27030,$F$2,'Data Down'!$R$1:$R$27030,$M$4,'Data Down'!$D$1:$D$27030,C37)</f>
        <v>0</v>
      </c>
      <c r="N37" s="277">
        <f>SUMIFS('Data Down'!$N$1:$N$27030,'Data Down'!$AD$1:$AD$27030,$F$2,'Data Down'!$R$1:$R$27030,$N$4,'Data Down'!$D$1:$D$27030,C37)</f>
        <v>0</v>
      </c>
      <c r="O37" s="277">
        <f t="shared" ca="1" si="17"/>
        <v>0</v>
      </c>
      <c r="P37" s="275">
        <f ca="1">VLOOKUP($C37,HM_Unit!$A:$CQ,86,0)</f>
        <v>0</v>
      </c>
      <c r="Q37" s="278">
        <f t="shared" ca="1" si="18"/>
        <v>168</v>
      </c>
      <c r="R37" s="275">
        <f t="shared" si="19"/>
        <v>168</v>
      </c>
      <c r="S37" s="279">
        <f ca="1">SUMIFS('Data Down'!$U$1:$U$27030,'Data Down'!$AD$1:$AD$27030,$F$2,'Data Down'!$D$1:$D$27030,C37)</f>
        <v>0</v>
      </c>
      <c r="T37" s="205" t="str">
        <f t="shared" ca="1" si="20"/>
        <v>-</v>
      </c>
      <c r="U37" s="279">
        <f t="shared" ca="1" si="21"/>
        <v>0</v>
      </c>
      <c r="V37" s="280">
        <f ca="1">SUMIFS('Data Down'!$N$1:$N$27030,'Data Down'!$AD$1:$AD$27030,$F$2,'Data Down'!$Q$1:$Q$27030,$V$5,'Data Down'!$D$1:$D$27030,C37)</f>
        <v>0</v>
      </c>
      <c r="W37" s="280">
        <f ca="1">SUMIFS('Data Down'!$N$1:$N$27030,'Data Down'!$AD$1:$AD$27030,$F$2,'Data Down'!$Q$1:$Q$27030,$W$5,'Data Down'!$D$1:$D$27030,C37)</f>
        <v>0</v>
      </c>
      <c r="X37" s="279">
        <f ca="1">SUMIFS('Data Down'!$U$1:$U$27030,'Data Down'!$AD$1:$AD$27030,$F$2,'Data Down'!$Q$1:$Q$27030,$X$5,'Data Down'!$D$1:$D$27030,C37)</f>
        <v>0</v>
      </c>
      <c r="Y37" s="279">
        <f ca="1">SUMIFS('Data Down'!$U$1:$U$27030,'Data Down'!$AD$1:$AD$27030,$F$2,'Data Down'!$Q$1:$Q$27030,$Y$5,'Data Down'!$D$1:$D$27030,C37)</f>
        <v>0</v>
      </c>
      <c r="Z37" s="281">
        <f t="shared" ca="1" si="22"/>
        <v>1</v>
      </c>
      <c r="AA37" s="281">
        <f t="shared" ca="1" si="23"/>
        <v>0</v>
      </c>
      <c r="AC37" s="277">
        <f>SUMIFS('Data Down'!$N$1:$N$27030,'Data Down'!$AD$1:$AD$27030,$AC$2,'Data Down'!$R$1:$R$27030,$AC$4,'Data Down'!$D$1:$D$27030,C37)</f>
        <v>0</v>
      </c>
      <c r="AD37" s="277">
        <f ca="1">SUMIFS('Data Down'!$N$1:$N$27030,'Data Down'!$AD$1:$AD$27030,$AC$2,'Data Down'!$R$1:$R$27030,$AD$4,'Data Down'!$D$1:$D$27030,C37)</f>
        <v>0</v>
      </c>
      <c r="AE37" s="277">
        <f>SUMIFS('Data Down'!$N$1:$N$27030,'Data Down'!$AD$1:$AD$27030,$AC$2,'Data Down'!$R$1:$R$27030,$AE$4,'Data Down'!$D$1:$D$27030,C37)</f>
        <v>0</v>
      </c>
      <c r="AF37" s="277">
        <f>SUMIFS('Data Down'!$N$1:$N$27030,'Data Down'!$AD$1:$AD$27030,$AC$2,'Data Down'!$R$1:$R$27030,$AF$4,'Data Down'!$D$1:$D$27030,C37)</f>
        <v>0</v>
      </c>
      <c r="AG37" s="277">
        <f>SUMIFS('Data Down'!$N$1:$N$27030,'Data Down'!$AD$1:$AD$27030,$AC$2,'Data Down'!$R$1:$R$27030,$AG$4,'Data Down'!$D$1:$D$27030,C37)</f>
        <v>0</v>
      </c>
      <c r="AH37" s="277">
        <f ca="1">SUMIFS('Data Down'!$N$1:$N$27030,'Data Down'!$AD$1:$AD$27030,$AC$2,'Data Down'!$R$1:$R$27030,$AH$4,'Data Down'!$D$1:$D$27030,C37)</f>
        <v>0</v>
      </c>
      <c r="AI37" s="277">
        <f>SUMIFS('Data Down'!$N$1:$N$27030,'Data Down'!$AD$1:$AD$27030,$AC$2,'Data Down'!$R$1:$R$27030,$AI$4,'Data Down'!$D$1:$D$27030,C37)</f>
        <v>0</v>
      </c>
      <c r="AJ37" s="277">
        <f>SUMIFS('Data Down'!$N$1:$N$27030,'Data Down'!$AD$1:$AD$27030,$AC$2,'Data Down'!$R$1:$R$27030,$AJ$4,'Data Down'!$D$1:$D$27030,C37)</f>
        <v>0</v>
      </c>
      <c r="AK37" s="277">
        <f>SUMIFS('Data Down'!$N$1:$N$27030,'Data Down'!$AD$1:$AD$27030,$AC$2,'Data Down'!$R$1:$R$27030,$AK$4,'Data Down'!$D$1:$D$27030,C37)</f>
        <v>0</v>
      </c>
      <c r="AL37" s="277">
        <f t="shared" ca="1" si="24"/>
        <v>0</v>
      </c>
      <c r="AM37" s="275">
        <f ca="1">VLOOKUP($C37,HM_Unit!$A:$CQ,87,0)</f>
        <v>0</v>
      </c>
      <c r="AN37" s="278">
        <f t="shared" ca="1" si="25"/>
        <v>168</v>
      </c>
      <c r="AO37" s="275">
        <f t="shared" si="26"/>
        <v>168</v>
      </c>
      <c r="AP37" s="279">
        <f ca="1">SUMIFS('Data Down'!$U$1:$U$27030,'Data Down'!$AD$1:$AD$27030,$AC$2,'Data Down'!$D$1:$D$27030,C37)</f>
        <v>0</v>
      </c>
      <c r="AQ37" s="282" t="str">
        <f t="shared" ca="1" si="27"/>
        <v>-</v>
      </c>
      <c r="AR37" s="282">
        <f t="shared" ca="1" si="28"/>
        <v>0</v>
      </c>
      <c r="AS37" s="282">
        <f ca="1">SUMIFS('Data Down'!$N$1:$N$27030,'Data Down'!$AD$1:$AD$27030,$AC$2,'Data Down'!$Q$1:$Q$27030,$AS$5,'Data Down'!$D$1:$D$27030,C37)</f>
        <v>0</v>
      </c>
      <c r="AT37" s="282">
        <f ca="1">SUMIFS('Data Down'!$N$1:$N$27030,'Data Down'!$AD$1:$AD$27030,$AC$2,'Data Down'!$Q$1:$Q$27030,$AT$5,'Data Down'!$D$1:$D$27030,C37)</f>
        <v>0</v>
      </c>
      <c r="AU37" s="275">
        <f ca="1">SUMIFS('Data Down'!$U$1:$U$27030,'Data Down'!$AD$1:$AD$27030,$AC$2,'Data Down'!$Q$1:$Q$27030,$AU$5,'Data Down'!$D$1:$D$27030,C37)</f>
        <v>0</v>
      </c>
      <c r="AV37" s="275">
        <f ca="1">SUMIFS('Data Down'!$U$1:$U$27030,'Data Down'!$AD$1:$AD$27030,$AC$2,'Data Down'!$Q$1:$Q$27030,$AV$5,'Data Down'!$D$1:$D$27030,C37)</f>
        <v>0</v>
      </c>
      <c r="AW37" s="281">
        <f t="shared" ca="1" si="29"/>
        <v>1</v>
      </c>
      <c r="AX37" s="281">
        <f t="shared" ca="1" si="30"/>
        <v>0</v>
      </c>
    </row>
    <row r="38" spans="1:50" ht="14.25" customHeight="1">
      <c r="B38" s="275">
        <f t="shared" si="31"/>
        <v>25</v>
      </c>
      <c r="C38" s="205" t="s">
        <v>36</v>
      </c>
      <c r="D38" s="205" t="str">
        <f>VLOOKUP(C38,Sort!B:C,2,FALSE)</f>
        <v>AXOR 3336K</v>
      </c>
      <c r="E38" s="276" t="s">
        <v>1596</v>
      </c>
      <c r="F38" s="277">
        <f>SUMIFS('Data Down'!$N$1:$N$27030,'Data Down'!$AD$1:$AD$27030,$F$2,'Data Down'!$R$1:$R$27030,$F$4,'Data Down'!$D$1:$D$27030,C38)</f>
        <v>0</v>
      </c>
      <c r="G38" s="277">
        <f ca="1">SUMIFS('Data Down'!$N$1:$N$27030,'Data Down'!$AD$1:$AD$27030,$F$2,'Data Down'!$R$1:$R$27030,$G$4,'Data Down'!$D$1:$D$27030,C38)</f>
        <v>0</v>
      </c>
      <c r="H38" s="277">
        <f>SUMIFS('Data Down'!$N$1:$N$27030,'Data Down'!$AD$1:$AD$27030,$F$2,'Data Down'!$R$1:$R$27030,$H$4,'Data Down'!$D$1:$D$27030,C38)</f>
        <v>0</v>
      </c>
      <c r="I38" s="277">
        <f>SUMIFS('Data Down'!$N$1:$N$27030,'Data Down'!$AD$1:$AD$27030,$F$2,'Data Down'!$R$1:$R$27030,$I$4,'Data Down'!$D$1:$D$27030,C38)</f>
        <v>0</v>
      </c>
      <c r="J38" s="277">
        <f>SUMIFS('Data Down'!$N$1:$N$27030,'Data Down'!$AD$1:$AD$27030,$F$2,'Data Down'!$R$1:$R$27030,$J$4,'Data Down'!$D$1:$D$27030,C38)</f>
        <v>0</v>
      </c>
      <c r="K38" s="277">
        <f ca="1">SUMIFS('Data Down'!$N$1:$N$27030,'Data Down'!$AD$1:$AD$27030,$F$2,'Data Down'!$R$1:$R$27030,$K$4,'Data Down'!$D$1:$D$27030,C38)</f>
        <v>0</v>
      </c>
      <c r="L38" s="277">
        <f>SUMIFS('Data Down'!$N$1:$N$27030,'Data Down'!$AD$1:$AD$27030,$F$2,'Data Down'!$R$1:$R$27030,$L$4,'Data Down'!$D$1:$D$27030,C38)</f>
        <v>0</v>
      </c>
      <c r="M38" s="277">
        <f>SUMIFS('Data Down'!$N$1:$N$27030,'Data Down'!$AD$1:$AD$27030,$F$2,'Data Down'!$R$1:$R$27030,$M$4,'Data Down'!$D$1:$D$27030,C38)</f>
        <v>0</v>
      </c>
      <c r="N38" s="277">
        <f>SUMIFS('Data Down'!$N$1:$N$27030,'Data Down'!$AD$1:$AD$27030,$F$2,'Data Down'!$R$1:$R$27030,$N$4,'Data Down'!$D$1:$D$27030,C38)</f>
        <v>0</v>
      </c>
      <c r="O38" s="277">
        <f t="shared" ca="1" si="17"/>
        <v>0</v>
      </c>
      <c r="P38" s="275">
        <f ca="1">VLOOKUP($C38,HM_Unit!$A:$CQ,86,0)</f>
        <v>0</v>
      </c>
      <c r="Q38" s="278">
        <f t="shared" ca="1" si="18"/>
        <v>168</v>
      </c>
      <c r="R38" s="275">
        <f t="shared" si="19"/>
        <v>168</v>
      </c>
      <c r="S38" s="279">
        <f ca="1">SUMIFS('Data Down'!$U$1:$U$27030,'Data Down'!$AD$1:$AD$27030,$F$2,'Data Down'!$D$1:$D$27030,C38)</f>
        <v>0</v>
      </c>
      <c r="T38" s="205" t="str">
        <f t="shared" ca="1" si="20"/>
        <v>-</v>
      </c>
      <c r="U38" s="279">
        <f t="shared" ca="1" si="21"/>
        <v>0</v>
      </c>
      <c r="V38" s="280">
        <f ca="1">SUMIFS('Data Down'!$N$1:$N$27030,'Data Down'!$AD$1:$AD$27030,$F$2,'Data Down'!$Q$1:$Q$27030,$V$5,'Data Down'!$D$1:$D$27030,C38)</f>
        <v>0</v>
      </c>
      <c r="W38" s="280">
        <f ca="1">SUMIFS('Data Down'!$N$1:$N$27030,'Data Down'!$AD$1:$AD$27030,$F$2,'Data Down'!$Q$1:$Q$27030,$W$5,'Data Down'!$D$1:$D$27030,C38)</f>
        <v>0</v>
      </c>
      <c r="X38" s="279">
        <f ca="1">SUMIFS('Data Down'!$U$1:$U$27030,'Data Down'!$AD$1:$AD$27030,$F$2,'Data Down'!$Q$1:$Q$27030,$X$5,'Data Down'!$D$1:$D$27030,C38)</f>
        <v>0</v>
      </c>
      <c r="Y38" s="279">
        <f ca="1">SUMIFS('Data Down'!$U$1:$U$27030,'Data Down'!$AD$1:$AD$27030,$F$2,'Data Down'!$Q$1:$Q$27030,$Y$5,'Data Down'!$D$1:$D$27030,C38)</f>
        <v>0</v>
      </c>
      <c r="Z38" s="281">
        <f t="shared" ca="1" si="22"/>
        <v>1</v>
      </c>
      <c r="AA38" s="281">
        <f t="shared" ca="1" si="23"/>
        <v>0</v>
      </c>
      <c r="AC38" s="277">
        <f>SUMIFS('Data Down'!$N$1:$N$27030,'Data Down'!$AD$1:$AD$27030,$AC$2,'Data Down'!$R$1:$R$27030,$AC$4,'Data Down'!$D$1:$D$27030,C38)</f>
        <v>0</v>
      </c>
      <c r="AD38" s="277">
        <f ca="1">SUMIFS('Data Down'!$N$1:$N$27030,'Data Down'!$AD$1:$AD$27030,$AC$2,'Data Down'!$R$1:$R$27030,$AD$4,'Data Down'!$D$1:$D$27030,C38)</f>
        <v>0</v>
      </c>
      <c r="AE38" s="277">
        <f>SUMIFS('Data Down'!$N$1:$N$27030,'Data Down'!$AD$1:$AD$27030,$AC$2,'Data Down'!$R$1:$R$27030,$AE$4,'Data Down'!$D$1:$D$27030,C38)</f>
        <v>0</v>
      </c>
      <c r="AF38" s="277">
        <f>SUMIFS('Data Down'!$N$1:$N$27030,'Data Down'!$AD$1:$AD$27030,$AC$2,'Data Down'!$R$1:$R$27030,$AF$4,'Data Down'!$D$1:$D$27030,C38)</f>
        <v>0</v>
      </c>
      <c r="AG38" s="277">
        <f>SUMIFS('Data Down'!$N$1:$N$27030,'Data Down'!$AD$1:$AD$27030,$AC$2,'Data Down'!$R$1:$R$27030,$AG$4,'Data Down'!$D$1:$D$27030,C38)</f>
        <v>0</v>
      </c>
      <c r="AH38" s="277">
        <f ca="1">SUMIFS('Data Down'!$N$1:$N$27030,'Data Down'!$AD$1:$AD$27030,$AC$2,'Data Down'!$R$1:$R$27030,$AH$4,'Data Down'!$D$1:$D$27030,C38)</f>
        <v>0</v>
      </c>
      <c r="AI38" s="277">
        <f>SUMIFS('Data Down'!$N$1:$N$27030,'Data Down'!$AD$1:$AD$27030,$AC$2,'Data Down'!$R$1:$R$27030,$AI$4,'Data Down'!$D$1:$D$27030,C38)</f>
        <v>0</v>
      </c>
      <c r="AJ38" s="277">
        <f>SUMIFS('Data Down'!$N$1:$N$27030,'Data Down'!$AD$1:$AD$27030,$AC$2,'Data Down'!$R$1:$R$27030,$AJ$4,'Data Down'!$D$1:$D$27030,C38)</f>
        <v>0</v>
      </c>
      <c r="AK38" s="277">
        <f>SUMIFS('Data Down'!$N$1:$N$27030,'Data Down'!$AD$1:$AD$27030,$AC$2,'Data Down'!$R$1:$R$27030,$AK$4,'Data Down'!$D$1:$D$27030,C38)</f>
        <v>0</v>
      </c>
      <c r="AL38" s="277">
        <f t="shared" ca="1" si="24"/>
        <v>0</v>
      </c>
      <c r="AM38" s="275">
        <f ca="1">VLOOKUP($C38,HM_Unit!$A:$CQ,87,0)</f>
        <v>0</v>
      </c>
      <c r="AN38" s="278">
        <f t="shared" ca="1" si="25"/>
        <v>168</v>
      </c>
      <c r="AO38" s="275">
        <f t="shared" si="26"/>
        <v>168</v>
      </c>
      <c r="AP38" s="279">
        <f ca="1">SUMIFS('Data Down'!$U$1:$U$27030,'Data Down'!$AD$1:$AD$27030,$AC$2,'Data Down'!$D$1:$D$27030,C38)</f>
        <v>0</v>
      </c>
      <c r="AQ38" s="282" t="str">
        <f t="shared" ca="1" si="27"/>
        <v>-</v>
      </c>
      <c r="AR38" s="282">
        <f t="shared" ca="1" si="28"/>
        <v>0</v>
      </c>
      <c r="AS38" s="282">
        <f ca="1">SUMIFS('Data Down'!$N$1:$N$27030,'Data Down'!$AD$1:$AD$27030,$AC$2,'Data Down'!$Q$1:$Q$27030,$AS$5,'Data Down'!$D$1:$D$27030,C38)</f>
        <v>0</v>
      </c>
      <c r="AT38" s="282">
        <f ca="1">SUMIFS('Data Down'!$N$1:$N$27030,'Data Down'!$AD$1:$AD$27030,$AC$2,'Data Down'!$Q$1:$Q$27030,$AT$5,'Data Down'!$D$1:$D$27030,C38)</f>
        <v>0</v>
      </c>
      <c r="AU38" s="275">
        <f ca="1">SUMIFS('Data Down'!$U$1:$U$27030,'Data Down'!$AD$1:$AD$27030,$AC$2,'Data Down'!$Q$1:$Q$27030,$AU$5,'Data Down'!$D$1:$D$27030,C38)</f>
        <v>0</v>
      </c>
      <c r="AV38" s="275">
        <f ca="1">SUMIFS('Data Down'!$U$1:$U$27030,'Data Down'!$AD$1:$AD$27030,$AC$2,'Data Down'!$Q$1:$Q$27030,$AV$5,'Data Down'!$D$1:$D$27030,C38)</f>
        <v>0</v>
      </c>
      <c r="AW38" s="281">
        <f t="shared" ca="1" si="29"/>
        <v>1</v>
      </c>
      <c r="AX38" s="281">
        <f t="shared" ca="1" si="30"/>
        <v>0</v>
      </c>
    </row>
    <row r="39" spans="1:50" ht="14.25" customHeight="1">
      <c r="B39" s="275">
        <f t="shared" si="31"/>
        <v>26</v>
      </c>
      <c r="C39" s="205" t="s">
        <v>37</v>
      </c>
      <c r="D39" s="205" t="str">
        <f>VLOOKUP(C39,Sort!B:C,2,FALSE)</f>
        <v>AXOR 3336K</v>
      </c>
      <c r="E39" s="276" t="s">
        <v>1596</v>
      </c>
      <c r="F39" s="277">
        <f>SUMIFS('Data Down'!$N$1:$N$27030,'Data Down'!$AD$1:$AD$27030,$F$2,'Data Down'!$R$1:$R$27030,$F$4,'Data Down'!$D$1:$D$27030,C39)</f>
        <v>0</v>
      </c>
      <c r="G39" s="277">
        <f ca="1">SUMIFS('Data Down'!$N$1:$N$27030,'Data Down'!$AD$1:$AD$27030,$F$2,'Data Down'!$R$1:$R$27030,$G$4,'Data Down'!$D$1:$D$27030,C39)</f>
        <v>0</v>
      </c>
      <c r="H39" s="277">
        <f>SUMIFS('Data Down'!$N$1:$N$27030,'Data Down'!$AD$1:$AD$27030,$F$2,'Data Down'!$R$1:$R$27030,$H$4,'Data Down'!$D$1:$D$27030,C39)</f>
        <v>0</v>
      </c>
      <c r="I39" s="277">
        <f>SUMIFS('Data Down'!$N$1:$N$27030,'Data Down'!$AD$1:$AD$27030,$F$2,'Data Down'!$R$1:$R$27030,$I$4,'Data Down'!$D$1:$D$27030,C39)</f>
        <v>0</v>
      </c>
      <c r="J39" s="277">
        <f ca="1">SUMIFS('Data Down'!$N$1:$N$27030,'Data Down'!$AD$1:$AD$27030,$F$2,'Data Down'!$R$1:$R$27030,$J$4,'Data Down'!$D$1:$D$27030,C39)</f>
        <v>0</v>
      </c>
      <c r="K39" s="277">
        <f ca="1">SUMIFS('Data Down'!$N$1:$N$27030,'Data Down'!$AD$1:$AD$27030,$F$2,'Data Down'!$R$1:$R$27030,$K$4,'Data Down'!$D$1:$D$27030,C39)</f>
        <v>0</v>
      </c>
      <c r="L39" s="277">
        <f>SUMIFS('Data Down'!$N$1:$N$27030,'Data Down'!$AD$1:$AD$27030,$F$2,'Data Down'!$R$1:$R$27030,$L$4,'Data Down'!$D$1:$D$27030,C39)</f>
        <v>0</v>
      </c>
      <c r="M39" s="277">
        <f>SUMIFS('Data Down'!$N$1:$N$27030,'Data Down'!$AD$1:$AD$27030,$F$2,'Data Down'!$R$1:$R$27030,$M$4,'Data Down'!$D$1:$D$27030,C39)</f>
        <v>0</v>
      </c>
      <c r="N39" s="277">
        <f>SUMIFS('Data Down'!$N$1:$N$27030,'Data Down'!$AD$1:$AD$27030,$F$2,'Data Down'!$R$1:$R$27030,$N$4,'Data Down'!$D$1:$D$27030,C39)</f>
        <v>0</v>
      </c>
      <c r="O39" s="277">
        <f t="shared" ca="1" si="17"/>
        <v>0</v>
      </c>
      <c r="P39" s="275">
        <f ca="1">VLOOKUP($C39,HM_Unit!$A:$CQ,86,0)</f>
        <v>0</v>
      </c>
      <c r="Q39" s="278">
        <f t="shared" ca="1" si="18"/>
        <v>168</v>
      </c>
      <c r="R39" s="275">
        <f t="shared" si="19"/>
        <v>168</v>
      </c>
      <c r="S39" s="279">
        <f ca="1">SUMIFS('Data Down'!$U$1:$U$27030,'Data Down'!$AD$1:$AD$27030,$F$2,'Data Down'!$D$1:$D$27030,C39)</f>
        <v>0</v>
      </c>
      <c r="T39" s="205" t="str">
        <f t="shared" ca="1" si="20"/>
        <v>-</v>
      </c>
      <c r="U39" s="279">
        <f t="shared" ca="1" si="21"/>
        <v>0</v>
      </c>
      <c r="V39" s="280">
        <f ca="1">SUMIFS('Data Down'!$N$1:$N$27030,'Data Down'!$AD$1:$AD$27030,$F$2,'Data Down'!$Q$1:$Q$27030,$V$5,'Data Down'!$D$1:$D$27030,C39)</f>
        <v>0</v>
      </c>
      <c r="W39" s="280">
        <f ca="1">SUMIFS('Data Down'!$N$1:$N$27030,'Data Down'!$AD$1:$AD$27030,$F$2,'Data Down'!$Q$1:$Q$27030,$W$5,'Data Down'!$D$1:$D$27030,C39)</f>
        <v>0</v>
      </c>
      <c r="X39" s="279">
        <f ca="1">SUMIFS('Data Down'!$U$1:$U$27030,'Data Down'!$AD$1:$AD$27030,$F$2,'Data Down'!$Q$1:$Q$27030,$X$5,'Data Down'!$D$1:$D$27030,C39)</f>
        <v>0</v>
      </c>
      <c r="Y39" s="279">
        <f ca="1">SUMIFS('Data Down'!$U$1:$U$27030,'Data Down'!$AD$1:$AD$27030,$F$2,'Data Down'!$Q$1:$Q$27030,$Y$5,'Data Down'!$D$1:$D$27030,C39)</f>
        <v>0</v>
      </c>
      <c r="Z39" s="281">
        <f t="shared" ca="1" si="22"/>
        <v>1</v>
      </c>
      <c r="AA39" s="281">
        <f t="shared" ca="1" si="23"/>
        <v>0</v>
      </c>
      <c r="AC39" s="277">
        <f>SUMIFS('Data Down'!$N$1:$N$27030,'Data Down'!$AD$1:$AD$27030,$AC$2,'Data Down'!$R$1:$R$27030,$AC$4,'Data Down'!$D$1:$D$27030,C39)</f>
        <v>0</v>
      </c>
      <c r="AD39" s="277">
        <f ca="1">SUMIFS('Data Down'!$N$1:$N$27030,'Data Down'!$AD$1:$AD$27030,$AC$2,'Data Down'!$R$1:$R$27030,$AD$4,'Data Down'!$D$1:$D$27030,C39)</f>
        <v>0</v>
      </c>
      <c r="AE39" s="277">
        <f>SUMIFS('Data Down'!$N$1:$N$27030,'Data Down'!$AD$1:$AD$27030,$AC$2,'Data Down'!$R$1:$R$27030,$AE$4,'Data Down'!$D$1:$D$27030,C39)</f>
        <v>0</v>
      </c>
      <c r="AF39" s="277">
        <f>SUMIFS('Data Down'!$N$1:$N$27030,'Data Down'!$AD$1:$AD$27030,$AC$2,'Data Down'!$R$1:$R$27030,$AF$4,'Data Down'!$D$1:$D$27030,C39)</f>
        <v>0</v>
      </c>
      <c r="AG39" s="277">
        <f ca="1">SUMIFS('Data Down'!$N$1:$N$27030,'Data Down'!$AD$1:$AD$27030,$AC$2,'Data Down'!$R$1:$R$27030,$AG$4,'Data Down'!$D$1:$D$27030,C39)</f>
        <v>0</v>
      </c>
      <c r="AH39" s="277">
        <f ca="1">SUMIFS('Data Down'!$N$1:$N$27030,'Data Down'!$AD$1:$AD$27030,$AC$2,'Data Down'!$R$1:$R$27030,$AH$4,'Data Down'!$D$1:$D$27030,C39)</f>
        <v>0</v>
      </c>
      <c r="AI39" s="277">
        <f>SUMIFS('Data Down'!$N$1:$N$27030,'Data Down'!$AD$1:$AD$27030,$AC$2,'Data Down'!$R$1:$R$27030,$AI$4,'Data Down'!$D$1:$D$27030,C39)</f>
        <v>0</v>
      </c>
      <c r="AJ39" s="277">
        <f>SUMIFS('Data Down'!$N$1:$N$27030,'Data Down'!$AD$1:$AD$27030,$AC$2,'Data Down'!$R$1:$R$27030,$AJ$4,'Data Down'!$D$1:$D$27030,C39)</f>
        <v>0</v>
      </c>
      <c r="AK39" s="277">
        <f>SUMIFS('Data Down'!$N$1:$N$27030,'Data Down'!$AD$1:$AD$27030,$AC$2,'Data Down'!$R$1:$R$27030,$AK$4,'Data Down'!$D$1:$D$27030,C39)</f>
        <v>0</v>
      </c>
      <c r="AL39" s="277">
        <f t="shared" ca="1" si="24"/>
        <v>0</v>
      </c>
      <c r="AM39" s="275">
        <f ca="1">VLOOKUP($C39,HM_Unit!$A:$CQ,87,0)</f>
        <v>0</v>
      </c>
      <c r="AN39" s="278">
        <f t="shared" ca="1" si="25"/>
        <v>168</v>
      </c>
      <c r="AO39" s="275">
        <f t="shared" si="26"/>
        <v>168</v>
      </c>
      <c r="AP39" s="279">
        <f ca="1">SUMIFS('Data Down'!$U$1:$U$27030,'Data Down'!$AD$1:$AD$27030,$AC$2,'Data Down'!$D$1:$D$27030,C39)</f>
        <v>0</v>
      </c>
      <c r="AQ39" s="282" t="str">
        <f t="shared" ca="1" si="27"/>
        <v>-</v>
      </c>
      <c r="AR39" s="282">
        <f t="shared" ca="1" si="28"/>
        <v>0</v>
      </c>
      <c r="AS39" s="282">
        <f ca="1">SUMIFS('Data Down'!$N$1:$N$27030,'Data Down'!$AD$1:$AD$27030,$AC$2,'Data Down'!$Q$1:$Q$27030,$AS$5,'Data Down'!$D$1:$D$27030,C39)</f>
        <v>0</v>
      </c>
      <c r="AT39" s="282">
        <f ca="1">SUMIFS('Data Down'!$N$1:$N$27030,'Data Down'!$AD$1:$AD$27030,$AC$2,'Data Down'!$Q$1:$Q$27030,$AT$5,'Data Down'!$D$1:$D$27030,C39)</f>
        <v>0</v>
      </c>
      <c r="AU39" s="275">
        <f ca="1">SUMIFS('Data Down'!$U$1:$U$27030,'Data Down'!$AD$1:$AD$27030,$AC$2,'Data Down'!$Q$1:$Q$27030,$AU$5,'Data Down'!$D$1:$D$27030,C39)</f>
        <v>0</v>
      </c>
      <c r="AV39" s="275">
        <f ca="1">SUMIFS('Data Down'!$U$1:$U$27030,'Data Down'!$AD$1:$AD$27030,$AC$2,'Data Down'!$Q$1:$Q$27030,$AV$5,'Data Down'!$D$1:$D$27030,C39)</f>
        <v>0</v>
      </c>
      <c r="AW39" s="281">
        <f t="shared" ca="1" si="29"/>
        <v>1</v>
      </c>
      <c r="AX39" s="281">
        <f t="shared" ca="1" si="30"/>
        <v>0</v>
      </c>
    </row>
    <row r="40" spans="1:50" ht="14.25" customHeight="1">
      <c r="B40" s="275">
        <f t="shared" si="31"/>
        <v>27</v>
      </c>
      <c r="C40" s="205" t="s">
        <v>38</v>
      </c>
      <c r="D40" s="205" t="str">
        <f>VLOOKUP(C40,Sort!B:C,2,FALSE)</f>
        <v>AXOR 3336K</v>
      </c>
      <c r="E40" s="276" t="s">
        <v>1596</v>
      </c>
      <c r="F40" s="277">
        <f>SUMIFS('Data Down'!$N$1:$N$27030,'Data Down'!$AD$1:$AD$27030,$F$2,'Data Down'!$R$1:$R$27030,$F$4,'Data Down'!$D$1:$D$27030,C40)</f>
        <v>0</v>
      </c>
      <c r="G40" s="277">
        <f ca="1">SUMIFS('Data Down'!$N$1:$N$27030,'Data Down'!$AD$1:$AD$27030,$F$2,'Data Down'!$R$1:$R$27030,$G$4,'Data Down'!$D$1:$D$27030,C40)</f>
        <v>0</v>
      </c>
      <c r="H40" s="277">
        <f>SUMIFS('Data Down'!$N$1:$N$27030,'Data Down'!$AD$1:$AD$27030,$F$2,'Data Down'!$R$1:$R$27030,$H$4,'Data Down'!$D$1:$D$27030,C40)</f>
        <v>0</v>
      </c>
      <c r="I40" s="277">
        <f>SUMIFS('Data Down'!$N$1:$N$27030,'Data Down'!$AD$1:$AD$27030,$F$2,'Data Down'!$R$1:$R$27030,$I$4,'Data Down'!$D$1:$D$27030,C40)</f>
        <v>0</v>
      </c>
      <c r="J40" s="277">
        <f>SUMIFS('Data Down'!$N$1:$N$27030,'Data Down'!$AD$1:$AD$27030,$F$2,'Data Down'!$R$1:$R$27030,$J$4,'Data Down'!$D$1:$D$27030,C40)</f>
        <v>0</v>
      </c>
      <c r="K40" s="277">
        <f ca="1">SUMIFS('Data Down'!$N$1:$N$27030,'Data Down'!$AD$1:$AD$27030,$F$2,'Data Down'!$R$1:$R$27030,$K$4,'Data Down'!$D$1:$D$27030,C40)</f>
        <v>0</v>
      </c>
      <c r="L40" s="277">
        <f>SUMIFS('Data Down'!$N$1:$N$27030,'Data Down'!$AD$1:$AD$27030,$F$2,'Data Down'!$R$1:$R$27030,$L$4,'Data Down'!$D$1:$D$27030,C40)</f>
        <v>0</v>
      </c>
      <c r="M40" s="277">
        <f>SUMIFS('Data Down'!$N$1:$N$27030,'Data Down'!$AD$1:$AD$27030,$F$2,'Data Down'!$R$1:$R$27030,$M$4,'Data Down'!$D$1:$D$27030,C40)</f>
        <v>0</v>
      </c>
      <c r="N40" s="277">
        <f>SUMIFS('Data Down'!$N$1:$N$27030,'Data Down'!$AD$1:$AD$27030,$F$2,'Data Down'!$R$1:$R$27030,$N$4,'Data Down'!$D$1:$D$27030,C40)</f>
        <v>0</v>
      </c>
      <c r="O40" s="277">
        <f t="shared" ca="1" si="17"/>
        <v>0</v>
      </c>
      <c r="P40" s="275">
        <f ca="1">VLOOKUP($C40,HM_Unit!$A:$CQ,86,0)</f>
        <v>0</v>
      </c>
      <c r="Q40" s="278">
        <f t="shared" ca="1" si="18"/>
        <v>168</v>
      </c>
      <c r="R40" s="275">
        <f t="shared" si="19"/>
        <v>168</v>
      </c>
      <c r="S40" s="279">
        <f ca="1">SUMIFS('Data Down'!$U$1:$U$27030,'Data Down'!$AD$1:$AD$27030,$F$2,'Data Down'!$D$1:$D$27030,C40)</f>
        <v>0</v>
      </c>
      <c r="T40" s="205" t="str">
        <f t="shared" ca="1" si="20"/>
        <v>-</v>
      </c>
      <c r="U40" s="279">
        <f t="shared" ca="1" si="21"/>
        <v>0</v>
      </c>
      <c r="V40" s="280">
        <f ca="1">SUMIFS('Data Down'!$N$1:$N$27030,'Data Down'!$AD$1:$AD$27030,$F$2,'Data Down'!$Q$1:$Q$27030,$V$5,'Data Down'!$D$1:$D$27030,C40)</f>
        <v>0</v>
      </c>
      <c r="W40" s="280">
        <f ca="1">SUMIFS('Data Down'!$N$1:$N$27030,'Data Down'!$AD$1:$AD$27030,$F$2,'Data Down'!$Q$1:$Q$27030,$W$5,'Data Down'!$D$1:$D$27030,C40)</f>
        <v>0</v>
      </c>
      <c r="X40" s="279">
        <f ca="1">SUMIFS('Data Down'!$U$1:$U$27030,'Data Down'!$AD$1:$AD$27030,$F$2,'Data Down'!$Q$1:$Q$27030,$X$5,'Data Down'!$D$1:$D$27030,C40)</f>
        <v>0</v>
      </c>
      <c r="Y40" s="279">
        <f ca="1">SUMIFS('Data Down'!$U$1:$U$27030,'Data Down'!$AD$1:$AD$27030,$F$2,'Data Down'!$Q$1:$Q$27030,$Y$5,'Data Down'!$D$1:$D$27030,C40)</f>
        <v>0</v>
      </c>
      <c r="Z40" s="281">
        <f t="shared" ca="1" si="22"/>
        <v>1</v>
      </c>
      <c r="AA40" s="281">
        <f t="shared" ca="1" si="23"/>
        <v>0</v>
      </c>
      <c r="AC40" s="277">
        <f>SUMIFS('Data Down'!$N$1:$N$27030,'Data Down'!$AD$1:$AD$27030,$AC$2,'Data Down'!$R$1:$R$27030,$AC$4,'Data Down'!$D$1:$D$27030,C40)</f>
        <v>0</v>
      </c>
      <c r="AD40" s="277">
        <f ca="1">SUMIFS('Data Down'!$N$1:$N$27030,'Data Down'!$AD$1:$AD$27030,$AC$2,'Data Down'!$R$1:$R$27030,$AD$4,'Data Down'!$D$1:$D$27030,C40)</f>
        <v>0</v>
      </c>
      <c r="AE40" s="277">
        <f>SUMIFS('Data Down'!$N$1:$N$27030,'Data Down'!$AD$1:$AD$27030,$AC$2,'Data Down'!$R$1:$R$27030,$AE$4,'Data Down'!$D$1:$D$27030,C40)</f>
        <v>0</v>
      </c>
      <c r="AF40" s="277">
        <f>SUMIFS('Data Down'!$N$1:$N$27030,'Data Down'!$AD$1:$AD$27030,$AC$2,'Data Down'!$R$1:$R$27030,$AF$4,'Data Down'!$D$1:$D$27030,C40)</f>
        <v>0</v>
      </c>
      <c r="AG40" s="277">
        <f>SUMIFS('Data Down'!$N$1:$N$27030,'Data Down'!$AD$1:$AD$27030,$AC$2,'Data Down'!$R$1:$R$27030,$AG$4,'Data Down'!$D$1:$D$27030,C40)</f>
        <v>0</v>
      </c>
      <c r="AH40" s="277">
        <f ca="1">SUMIFS('Data Down'!$N$1:$N$27030,'Data Down'!$AD$1:$AD$27030,$AC$2,'Data Down'!$R$1:$R$27030,$AH$4,'Data Down'!$D$1:$D$27030,C40)</f>
        <v>0</v>
      </c>
      <c r="AI40" s="277">
        <f>SUMIFS('Data Down'!$N$1:$N$27030,'Data Down'!$AD$1:$AD$27030,$AC$2,'Data Down'!$R$1:$R$27030,$AI$4,'Data Down'!$D$1:$D$27030,C40)</f>
        <v>0</v>
      </c>
      <c r="AJ40" s="277">
        <f>SUMIFS('Data Down'!$N$1:$N$27030,'Data Down'!$AD$1:$AD$27030,$AC$2,'Data Down'!$R$1:$R$27030,$AJ$4,'Data Down'!$D$1:$D$27030,C40)</f>
        <v>0</v>
      </c>
      <c r="AK40" s="277">
        <f>SUMIFS('Data Down'!$N$1:$N$27030,'Data Down'!$AD$1:$AD$27030,$AC$2,'Data Down'!$R$1:$R$27030,$AK$4,'Data Down'!$D$1:$D$27030,C40)</f>
        <v>0</v>
      </c>
      <c r="AL40" s="277">
        <f t="shared" ca="1" si="24"/>
        <v>0</v>
      </c>
      <c r="AM40" s="275">
        <f ca="1">VLOOKUP($C40,HM_Unit!$A:$CQ,87,0)</f>
        <v>0</v>
      </c>
      <c r="AN40" s="278">
        <f t="shared" ca="1" si="25"/>
        <v>168</v>
      </c>
      <c r="AO40" s="275">
        <f t="shared" si="26"/>
        <v>168</v>
      </c>
      <c r="AP40" s="279">
        <f ca="1">SUMIFS('Data Down'!$U$1:$U$27030,'Data Down'!$AD$1:$AD$27030,$AC$2,'Data Down'!$D$1:$D$27030,C40)</f>
        <v>0</v>
      </c>
      <c r="AQ40" s="282" t="str">
        <f t="shared" ca="1" si="27"/>
        <v>-</v>
      </c>
      <c r="AR40" s="282">
        <f t="shared" ca="1" si="28"/>
        <v>0</v>
      </c>
      <c r="AS40" s="282">
        <f ca="1">SUMIFS('Data Down'!$N$1:$N$27030,'Data Down'!$AD$1:$AD$27030,$AC$2,'Data Down'!$Q$1:$Q$27030,$AS$5,'Data Down'!$D$1:$D$27030,C40)</f>
        <v>0</v>
      </c>
      <c r="AT40" s="282">
        <f ca="1">SUMIFS('Data Down'!$N$1:$N$27030,'Data Down'!$AD$1:$AD$27030,$AC$2,'Data Down'!$Q$1:$Q$27030,$AT$5,'Data Down'!$D$1:$D$27030,C40)</f>
        <v>0</v>
      </c>
      <c r="AU40" s="275">
        <f ca="1">SUMIFS('Data Down'!$U$1:$U$27030,'Data Down'!$AD$1:$AD$27030,$AC$2,'Data Down'!$Q$1:$Q$27030,$AU$5,'Data Down'!$D$1:$D$27030,C40)</f>
        <v>0</v>
      </c>
      <c r="AV40" s="275">
        <f ca="1">SUMIFS('Data Down'!$U$1:$U$27030,'Data Down'!$AD$1:$AD$27030,$AC$2,'Data Down'!$Q$1:$Q$27030,$AV$5,'Data Down'!$D$1:$D$27030,C40)</f>
        <v>0</v>
      </c>
      <c r="AW40" s="281">
        <f t="shared" ca="1" si="29"/>
        <v>1</v>
      </c>
      <c r="AX40" s="281">
        <f t="shared" ca="1" si="30"/>
        <v>0</v>
      </c>
    </row>
    <row r="41" spans="1:50" ht="14.25" customHeight="1">
      <c r="B41" s="275">
        <f t="shared" si="31"/>
        <v>28</v>
      </c>
      <c r="C41" s="205" t="s">
        <v>39</v>
      </c>
      <c r="D41" s="205" t="str">
        <f>VLOOKUP(C41,Sort!B:C,2,FALSE)</f>
        <v>AXOR 3336K</v>
      </c>
      <c r="E41" s="276" t="s">
        <v>1596</v>
      </c>
      <c r="F41" s="277">
        <f>SUMIFS('Data Down'!$N$1:$N$27030,'Data Down'!$AD$1:$AD$27030,$F$2,'Data Down'!$R$1:$R$27030,$F$4,'Data Down'!$D$1:$D$27030,C41)</f>
        <v>0</v>
      </c>
      <c r="G41" s="277">
        <f ca="1">SUMIFS('Data Down'!$N$1:$N$27030,'Data Down'!$AD$1:$AD$27030,$F$2,'Data Down'!$R$1:$R$27030,$G$4,'Data Down'!$D$1:$D$27030,C41)</f>
        <v>0</v>
      </c>
      <c r="H41" s="277">
        <f>SUMIFS('Data Down'!$N$1:$N$27030,'Data Down'!$AD$1:$AD$27030,$F$2,'Data Down'!$R$1:$R$27030,$H$4,'Data Down'!$D$1:$D$27030,C41)</f>
        <v>0</v>
      </c>
      <c r="I41" s="277">
        <f>SUMIFS('Data Down'!$N$1:$N$27030,'Data Down'!$AD$1:$AD$27030,$F$2,'Data Down'!$R$1:$R$27030,$I$4,'Data Down'!$D$1:$D$27030,C41)</f>
        <v>0</v>
      </c>
      <c r="J41" s="277">
        <f>SUMIFS('Data Down'!$N$1:$N$27030,'Data Down'!$AD$1:$AD$27030,$F$2,'Data Down'!$R$1:$R$27030,$J$4,'Data Down'!$D$1:$D$27030,C41)</f>
        <v>0</v>
      </c>
      <c r="K41" s="277">
        <f ca="1">SUMIFS('Data Down'!$N$1:$N$27030,'Data Down'!$AD$1:$AD$27030,$F$2,'Data Down'!$R$1:$R$27030,$K$4,'Data Down'!$D$1:$D$27030,C41)</f>
        <v>0</v>
      </c>
      <c r="L41" s="277">
        <f>SUMIFS('Data Down'!$N$1:$N$27030,'Data Down'!$AD$1:$AD$27030,$F$2,'Data Down'!$R$1:$R$27030,$L$4,'Data Down'!$D$1:$D$27030,C41)</f>
        <v>0</v>
      </c>
      <c r="M41" s="277">
        <f>SUMIFS('Data Down'!$N$1:$N$27030,'Data Down'!$AD$1:$AD$27030,$F$2,'Data Down'!$R$1:$R$27030,$M$4,'Data Down'!$D$1:$D$27030,C41)</f>
        <v>0</v>
      </c>
      <c r="N41" s="277">
        <f>SUMIFS('Data Down'!$N$1:$N$27030,'Data Down'!$AD$1:$AD$27030,$F$2,'Data Down'!$R$1:$R$27030,$N$4,'Data Down'!$D$1:$D$27030,C41)</f>
        <v>0</v>
      </c>
      <c r="O41" s="277">
        <f t="shared" ca="1" si="17"/>
        <v>0</v>
      </c>
      <c r="P41" s="275">
        <f ca="1">VLOOKUP($C41,HM_Unit!$A:$CQ,86,0)</f>
        <v>0</v>
      </c>
      <c r="Q41" s="278">
        <f t="shared" ca="1" si="18"/>
        <v>168</v>
      </c>
      <c r="R41" s="275">
        <f t="shared" si="19"/>
        <v>168</v>
      </c>
      <c r="S41" s="279">
        <f ca="1">SUMIFS('Data Down'!$U$1:$U$27030,'Data Down'!$AD$1:$AD$27030,$F$2,'Data Down'!$D$1:$D$27030,C41)</f>
        <v>0</v>
      </c>
      <c r="T41" s="205" t="str">
        <f t="shared" ca="1" si="20"/>
        <v>-</v>
      </c>
      <c r="U41" s="279">
        <f t="shared" ca="1" si="21"/>
        <v>0</v>
      </c>
      <c r="V41" s="280">
        <f ca="1">SUMIFS('Data Down'!$N$1:$N$27030,'Data Down'!$AD$1:$AD$27030,$F$2,'Data Down'!$Q$1:$Q$27030,$V$5,'Data Down'!$D$1:$D$27030,C41)</f>
        <v>0</v>
      </c>
      <c r="W41" s="280">
        <f ca="1">SUMIFS('Data Down'!$N$1:$N$27030,'Data Down'!$AD$1:$AD$27030,$F$2,'Data Down'!$Q$1:$Q$27030,$W$5,'Data Down'!$D$1:$D$27030,C41)</f>
        <v>0</v>
      </c>
      <c r="X41" s="279">
        <f ca="1">SUMIFS('Data Down'!$U$1:$U$27030,'Data Down'!$AD$1:$AD$27030,$F$2,'Data Down'!$Q$1:$Q$27030,$X$5,'Data Down'!$D$1:$D$27030,C41)</f>
        <v>0</v>
      </c>
      <c r="Y41" s="279">
        <f ca="1">SUMIFS('Data Down'!$U$1:$U$27030,'Data Down'!$AD$1:$AD$27030,$F$2,'Data Down'!$Q$1:$Q$27030,$Y$5,'Data Down'!$D$1:$D$27030,C41)</f>
        <v>0</v>
      </c>
      <c r="Z41" s="281">
        <f t="shared" ca="1" si="22"/>
        <v>1</v>
      </c>
      <c r="AA41" s="281">
        <f t="shared" ca="1" si="23"/>
        <v>0</v>
      </c>
      <c r="AC41" s="277">
        <f>SUMIFS('Data Down'!$N$1:$N$27030,'Data Down'!$AD$1:$AD$27030,$AC$2,'Data Down'!$R$1:$R$27030,$AC$4,'Data Down'!$D$1:$D$27030,C41)</f>
        <v>0</v>
      </c>
      <c r="AD41" s="277">
        <f ca="1">SUMIFS('Data Down'!$N$1:$N$27030,'Data Down'!$AD$1:$AD$27030,$AC$2,'Data Down'!$R$1:$R$27030,$AD$4,'Data Down'!$D$1:$D$27030,C41)</f>
        <v>0</v>
      </c>
      <c r="AE41" s="277">
        <f>SUMIFS('Data Down'!$N$1:$N$27030,'Data Down'!$AD$1:$AD$27030,$AC$2,'Data Down'!$R$1:$R$27030,$AE$4,'Data Down'!$D$1:$D$27030,C41)</f>
        <v>0</v>
      </c>
      <c r="AF41" s="277">
        <f>SUMIFS('Data Down'!$N$1:$N$27030,'Data Down'!$AD$1:$AD$27030,$AC$2,'Data Down'!$R$1:$R$27030,$AF$4,'Data Down'!$D$1:$D$27030,C41)</f>
        <v>0</v>
      </c>
      <c r="AG41" s="277">
        <f>SUMIFS('Data Down'!$N$1:$N$27030,'Data Down'!$AD$1:$AD$27030,$AC$2,'Data Down'!$R$1:$R$27030,$AG$4,'Data Down'!$D$1:$D$27030,C41)</f>
        <v>0</v>
      </c>
      <c r="AH41" s="277">
        <f ca="1">SUMIFS('Data Down'!$N$1:$N$27030,'Data Down'!$AD$1:$AD$27030,$AC$2,'Data Down'!$R$1:$R$27030,$AH$4,'Data Down'!$D$1:$D$27030,C41)</f>
        <v>0</v>
      </c>
      <c r="AI41" s="277">
        <f>SUMIFS('Data Down'!$N$1:$N$27030,'Data Down'!$AD$1:$AD$27030,$AC$2,'Data Down'!$R$1:$R$27030,$AI$4,'Data Down'!$D$1:$D$27030,C41)</f>
        <v>0</v>
      </c>
      <c r="AJ41" s="277">
        <f>SUMIFS('Data Down'!$N$1:$N$27030,'Data Down'!$AD$1:$AD$27030,$AC$2,'Data Down'!$R$1:$R$27030,$AJ$4,'Data Down'!$D$1:$D$27030,C41)</f>
        <v>0</v>
      </c>
      <c r="AK41" s="277">
        <f>SUMIFS('Data Down'!$N$1:$N$27030,'Data Down'!$AD$1:$AD$27030,$AC$2,'Data Down'!$R$1:$R$27030,$AK$4,'Data Down'!$D$1:$D$27030,C41)</f>
        <v>0</v>
      </c>
      <c r="AL41" s="277">
        <f t="shared" ca="1" si="24"/>
        <v>0</v>
      </c>
      <c r="AM41" s="275">
        <f ca="1">VLOOKUP($C41,HM_Unit!$A:$CQ,87,0)</f>
        <v>0</v>
      </c>
      <c r="AN41" s="278">
        <f t="shared" ca="1" si="25"/>
        <v>168</v>
      </c>
      <c r="AO41" s="275">
        <f t="shared" si="26"/>
        <v>168</v>
      </c>
      <c r="AP41" s="279">
        <f ca="1">SUMIFS('Data Down'!$U$1:$U$27030,'Data Down'!$AD$1:$AD$27030,$AC$2,'Data Down'!$D$1:$D$27030,C41)</f>
        <v>0</v>
      </c>
      <c r="AQ41" s="282" t="str">
        <f t="shared" ca="1" si="27"/>
        <v>-</v>
      </c>
      <c r="AR41" s="282">
        <f t="shared" ca="1" si="28"/>
        <v>0</v>
      </c>
      <c r="AS41" s="282">
        <f ca="1">SUMIFS('Data Down'!$N$1:$N$27030,'Data Down'!$AD$1:$AD$27030,$AC$2,'Data Down'!$Q$1:$Q$27030,$AS$5,'Data Down'!$D$1:$D$27030,C41)</f>
        <v>0</v>
      </c>
      <c r="AT41" s="282">
        <f ca="1">SUMIFS('Data Down'!$N$1:$N$27030,'Data Down'!$AD$1:$AD$27030,$AC$2,'Data Down'!$Q$1:$Q$27030,$AT$5,'Data Down'!$D$1:$D$27030,C41)</f>
        <v>0</v>
      </c>
      <c r="AU41" s="275">
        <f ca="1">SUMIFS('Data Down'!$U$1:$U$27030,'Data Down'!$AD$1:$AD$27030,$AC$2,'Data Down'!$Q$1:$Q$27030,$AU$5,'Data Down'!$D$1:$D$27030,C41)</f>
        <v>0</v>
      </c>
      <c r="AV41" s="275">
        <f ca="1">SUMIFS('Data Down'!$U$1:$U$27030,'Data Down'!$AD$1:$AD$27030,$AC$2,'Data Down'!$Q$1:$Q$27030,$AV$5,'Data Down'!$D$1:$D$27030,C41)</f>
        <v>0</v>
      </c>
      <c r="AW41" s="281">
        <f t="shared" ca="1" si="29"/>
        <v>1</v>
      </c>
      <c r="AX41" s="281">
        <f t="shared" ca="1" si="30"/>
        <v>0</v>
      </c>
    </row>
    <row r="42" spans="1:50" ht="14.25" customHeight="1">
      <c r="B42" s="275">
        <f t="shared" si="31"/>
        <v>29</v>
      </c>
      <c r="C42" s="205" t="s">
        <v>40</v>
      </c>
      <c r="D42" s="205" t="str">
        <f>VLOOKUP(C42,Sort!B:C,2,FALSE)</f>
        <v>AXOR 3336K</v>
      </c>
      <c r="E42" s="276" t="s">
        <v>1596</v>
      </c>
      <c r="F42" s="277">
        <f>SUMIFS('Data Down'!$N$1:$N$27030,'Data Down'!$AD$1:$AD$27030,$F$2,'Data Down'!$R$1:$R$27030,$F$4,'Data Down'!$D$1:$D$27030,C42)</f>
        <v>0</v>
      </c>
      <c r="G42" s="277">
        <f ca="1">SUMIFS('Data Down'!$N$1:$N$27030,'Data Down'!$AD$1:$AD$27030,$F$2,'Data Down'!$R$1:$R$27030,$G$4,'Data Down'!$D$1:$D$27030,C42)</f>
        <v>0</v>
      </c>
      <c r="H42" s="277">
        <f>SUMIFS('Data Down'!$N$1:$N$27030,'Data Down'!$AD$1:$AD$27030,$F$2,'Data Down'!$R$1:$R$27030,$H$4,'Data Down'!$D$1:$D$27030,C42)</f>
        <v>0</v>
      </c>
      <c r="I42" s="277">
        <f>SUMIFS('Data Down'!$N$1:$N$27030,'Data Down'!$AD$1:$AD$27030,$F$2,'Data Down'!$R$1:$R$27030,$I$4,'Data Down'!$D$1:$D$27030,C42)</f>
        <v>0</v>
      </c>
      <c r="J42" s="277">
        <f>SUMIFS('Data Down'!$N$1:$N$27030,'Data Down'!$AD$1:$AD$27030,$F$2,'Data Down'!$R$1:$R$27030,$J$4,'Data Down'!$D$1:$D$27030,C42)</f>
        <v>0</v>
      </c>
      <c r="K42" s="277">
        <f ca="1">SUMIFS('Data Down'!$N$1:$N$27030,'Data Down'!$AD$1:$AD$27030,$F$2,'Data Down'!$R$1:$R$27030,$K$4,'Data Down'!$D$1:$D$27030,C42)</f>
        <v>0</v>
      </c>
      <c r="L42" s="277">
        <f>SUMIFS('Data Down'!$N$1:$N$27030,'Data Down'!$AD$1:$AD$27030,$F$2,'Data Down'!$R$1:$R$27030,$L$4,'Data Down'!$D$1:$D$27030,C42)</f>
        <v>0</v>
      </c>
      <c r="M42" s="277">
        <f>SUMIFS('Data Down'!$N$1:$N$27030,'Data Down'!$AD$1:$AD$27030,$F$2,'Data Down'!$R$1:$R$27030,$M$4,'Data Down'!$D$1:$D$27030,C42)</f>
        <v>0</v>
      </c>
      <c r="N42" s="277">
        <f>SUMIFS('Data Down'!$N$1:$N$27030,'Data Down'!$AD$1:$AD$27030,$F$2,'Data Down'!$R$1:$R$27030,$N$4,'Data Down'!$D$1:$D$27030,C42)</f>
        <v>0</v>
      </c>
      <c r="O42" s="277">
        <f t="shared" ca="1" si="17"/>
        <v>0</v>
      </c>
      <c r="P42" s="275">
        <f ca="1">VLOOKUP($C42,HM_Unit!$A:$CQ,86,0)</f>
        <v>0</v>
      </c>
      <c r="Q42" s="278">
        <f t="shared" ca="1" si="18"/>
        <v>168</v>
      </c>
      <c r="R42" s="275">
        <f t="shared" si="19"/>
        <v>168</v>
      </c>
      <c r="S42" s="279">
        <f ca="1">SUMIFS('Data Down'!$U$1:$U$27030,'Data Down'!$AD$1:$AD$27030,$F$2,'Data Down'!$D$1:$D$27030,C42)</f>
        <v>0</v>
      </c>
      <c r="T42" s="205" t="str">
        <f t="shared" ca="1" si="20"/>
        <v>-</v>
      </c>
      <c r="U42" s="279">
        <f t="shared" ca="1" si="21"/>
        <v>0</v>
      </c>
      <c r="V42" s="280">
        <f ca="1">SUMIFS('Data Down'!$N$1:$N$27030,'Data Down'!$AD$1:$AD$27030,$F$2,'Data Down'!$Q$1:$Q$27030,$V$5,'Data Down'!$D$1:$D$27030,C42)</f>
        <v>0</v>
      </c>
      <c r="W42" s="280">
        <f ca="1">SUMIFS('Data Down'!$N$1:$N$27030,'Data Down'!$AD$1:$AD$27030,$F$2,'Data Down'!$Q$1:$Q$27030,$W$5,'Data Down'!$D$1:$D$27030,C42)</f>
        <v>0</v>
      </c>
      <c r="X42" s="279">
        <f ca="1">SUMIFS('Data Down'!$U$1:$U$27030,'Data Down'!$AD$1:$AD$27030,$F$2,'Data Down'!$Q$1:$Q$27030,$X$5,'Data Down'!$D$1:$D$27030,C42)</f>
        <v>0</v>
      </c>
      <c r="Y42" s="279">
        <f ca="1">SUMIFS('Data Down'!$U$1:$U$27030,'Data Down'!$AD$1:$AD$27030,$F$2,'Data Down'!$Q$1:$Q$27030,$Y$5,'Data Down'!$D$1:$D$27030,C42)</f>
        <v>0</v>
      </c>
      <c r="Z42" s="281">
        <f t="shared" ca="1" si="22"/>
        <v>1</v>
      </c>
      <c r="AA42" s="281">
        <f t="shared" ca="1" si="23"/>
        <v>0</v>
      </c>
      <c r="AC42" s="277">
        <f>SUMIFS('Data Down'!$N$1:$N$27030,'Data Down'!$AD$1:$AD$27030,$AC$2,'Data Down'!$R$1:$R$27030,$AC$4,'Data Down'!$D$1:$D$27030,C42)</f>
        <v>0</v>
      </c>
      <c r="AD42" s="277">
        <f ca="1">SUMIFS('Data Down'!$N$1:$N$27030,'Data Down'!$AD$1:$AD$27030,$AC$2,'Data Down'!$R$1:$R$27030,$AD$4,'Data Down'!$D$1:$D$27030,C42)</f>
        <v>0</v>
      </c>
      <c r="AE42" s="277">
        <f>SUMIFS('Data Down'!$N$1:$N$27030,'Data Down'!$AD$1:$AD$27030,$AC$2,'Data Down'!$R$1:$R$27030,$AE$4,'Data Down'!$D$1:$D$27030,C42)</f>
        <v>0</v>
      </c>
      <c r="AF42" s="277">
        <f>SUMIFS('Data Down'!$N$1:$N$27030,'Data Down'!$AD$1:$AD$27030,$AC$2,'Data Down'!$R$1:$R$27030,$AF$4,'Data Down'!$D$1:$D$27030,C42)</f>
        <v>0</v>
      </c>
      <c r="AG42" s="277">
        <f>SUMIFS('Data Down'!$N$1:$N$27030,'Data Down'!$AD$1:$AD$27030,$AC$2,'Data Down'!$R$1:$R$27030,$AG$4,'Data Down'!$D$1:$D$27030,C42)</f>
        <v>0</v>
      </c>
      <c r="AH42" s="277">
        <f ca="1">SUMIFS('Data Down'!$N$1:$N$27030,'Data Down'!$AD$1:$AD$27030,$AC$2,'Data Down'!$R$1:$R$27030,$AH$4,'Data Down'!$D$1:$D$27030,C42)</f>
        <v>0</v>
      </c>
      <c r="AI42" s="277">
        <f>SUMIFS('Data Down'!$N$1:$N$27030,'Data Down'!$AD$1:$AD$27030,$AC$2,'Data Down'!$R$1:$R$27030,$AI$4,'Data Down'!$D$1:$D$27030,C42)</f>
        <v>0</v>
      </c>
      <c r="AJ42" s="277">
        <f>SUMIFS('Data Down'!$N$1:$N$27030,'Data Down'!$AD$1:$AD$27030,$AC$2,'Data Down'!$R$1:$R$27030,$AJ$4,'Data Down'!$D$1:$D$27030,C42)</f>
        <v>0</v>
      </c>
      <c r="AK42" s="277">
        <f>SUMIFS('Data Down'!$N$1:$N$27030,'Data Down'!$AD$1:$AD$27030,$AC$2,'Data Down'!$R$1:$R$27030,$AK$4,'Data Down'!$D$1:$D$27030,C42)</f>
        <v>0</v>
      </c>
      <c r="AL42" s="277">
        <f t="shared" ca="1" si="24"/>
        <v>0</v>
      </c>
      <c r="AM42" s="275">
        <f ca="1">VLOOKUP($C42,HM_Unit!$A:$CQ,87,0)</f>
        <v>0</v>
      </c>
      <c r="AN42" s="278">
        <f t="shared" ca="1" si="25"/>
        <v>168</v>
      </c>
      <c r="AO42" s="275">
        <f t="shared" si="26"/>
        <v>168</v>
      </c>
      <c r="AP42" s="279">
        <f ca="1">SUMIFS('Data Down'!$U$1:$U$27030,'Data Down'!$AD$1:$AD$27030,$AC$2,'Data Down'!$D$1:$D$27030,C42)</f>
        <v>0</v>
      </c>
      <c r="AQ42" s="282" t="str">
        <f t="shared" ca="1" si="27"/>
        <v>-</v>
      </c>
      <c r="AR42" s="282">
        <f t="shared" ca="1" si="28"/>
        <v>0</v>
      </c>
      <c r="AS42" s="282">
        <f ca="1">SUMIFS('Data Down'!$N$1:$N$27030,'Data Down'!$AD$1:$AD$27030,$AC$2,'Data Down'!$Q$1:$Q$27030,$AS$5,'Data Down'!$D$1:$D$27030,C42)</f>
        <v>0</v>
      </c>
      <c r="AT42" s="282">
        <f ca="1">SUMIFS('Data Down'!$N$1:$N$27030,'Data Down'!$AD$1:$AD$27030,$AC$2,'Data Down'!$Q$1:$Q$27030,$AT$5,'Data Down'!$D$1:$D$27030,C42)</f>
        <v>0</v>
      </c>
      <c r="AU42" s="275">
        <f ca="1">SUMIFS('Data Down'!$U$1:$U$27030,'Data Down'!$AD$1:$AD$27030,$AC$2,'Data Down'!$Q$1:$Q$27030,$AU$5,'Data Down'!$D$1:$D$27030,C42)</f>
        <v>0</v>
      </c>
      <c r="AV42" s="275">
        <f ca="1">SUMIFS('Data Down'!$U$1:$U$27030,'Data Down'!$AD$1:$AD$27030,$AC$2,'Data Down'!$Q$1:$Q$27030,$AV$5,'Data Down'!$D$1:$D$27030,C42)</f>
        <v>0</v>
      </c>
      <c r="AW42" s="281">
        <f t="shared" ca="1" si="29"/>
        <v>1</v>
      </c>
      <c r="AX42" s="281">
        <f t="shared" ca="1" si="30"/>
        <v>0</v>
      </c>
    </row>
    <row r="43" spans="1:50" ht="14.25" customHeight="1">
      <c r="B43" s="275">
        <f t="shared" si="31"/>
        <v>30</v>
      </c>
      <c r="C43" s="205" t="s">
        <v>41</v>
      </c>
      <c r="D43" s="205" t="str">
        <f>VLOOKUP(C43,Sort!B:C,2,FALSE)</f>
        <v>AXOR 3336K</v>
      </c>
      <c r="E43" s="276" t="s">
        <v>1596</v>
      </c>
      <c r="F43" s="277">
        <f>SUMIFS('Data Down'!$N$1:$N$27030,'Data Down'!$AD$1:$AD$27030,$F$2,'Data Down'!$R$1:$R$27030,$F$4,'Data Down'!$D$1:$D$27030,C43)</f>
        <v>0</v>
      </c>
      <c r="G43" s="277">
        <f ca="1">SUMIFS('Data Down'!$N$1:$N$27030,'Data Down'!$AD$1:$AD$27030,$F$2,'Data Down'!$R$1:$R$27030,$G$4,'Data Down'!$D$1:$D$27030,C43)</f>
        <v>0</v>
      </c>
      <c r="H43" s="277">
        <f>SUMIFS('Data Down'!$N$1:$N$27030,'Data Down'!$AD$1:$AD$27030,$F$2,'Data Down'!$R$1:$R$27030,$H$4,'Data Down'!$D$1:$D$27030,C43)</f>
        <v>0</v>
      </c>
      <c r="I43" s="277">
        <f>SUMIFS('Data Down'!$N$1:$N$27030,'Data Down'!$AD$1:$AD$27030,$F$2,'Data Down'!$R$1:$R$27030,$I$4,'Data Down'!$D$1:$D$27030,C43)</f>
        <v>0</v>
      </c>
      <c r="J43" s="277">
        <f>SUMIFS('Data Down'!$N$1:$N$27030,'Data Down'!$AD$1:$AD$27030,$F$2,'Data Down'!$R$1:$R$27030,$J$4,'Data Down'!$D$1:$D$27030,C43)</f>
        <v>0</v>
      </c>
      <c r="K43" s="277">
        <f ca="1">SUMIFS('Data Down'!$N$1:$N$27030,'Data Down'!$AD$1:$AD$27030,$F$2,'Data Down'!$R$1:$R$27030,$K$4,'Data Down'!$D$1:$D$27030,C43)</f>
        <v>0</v>
      </c>
      <c r="L43" s="277">
        <f>SUMIFS('Data Down'!$N$1:$N$27030,'Data Down'!$AD$1:$AD$27030,$F$2,'Data Down'!$R$1:$R$27030,$L$4,'Data Down'!$D$1:$D$27030,C43)</f>
        <v>0</v>
      </c>
      <c r="M43" s="277">
        <f>SUMIFS('Data Down'!$N$1:$N$27030,'Data Down'!$AD$1:$AD$27030,$F$2,'Data Down'!$R$1:$R$27030,$M$4,'Data Down'!$D$1:$D$27030,C43)</f>
        <v>0</v>
      </c>
      <c r="N43" s="277">
        <f>SUMIFS('Data Down'!$N$1:$N$27030,'Data Down'!$AD$1:$AD$27030,$F$2,'Data Down'!$R$1:$R$27030,$N$4,'Data Down'!$D$1:$D$27030,C43)</f>
        <v>0</v>
      </c>
      <c r="O43" s="277">
        <f t="shared" ca="1" si="17"/>
        <v>0</v>
      </c>
      <c r="P43" s="275">
        <f ca="1">VLOOKUP($C43,HM_Unit!$A:$CQ,86,0)</f>
        <v>0</v>
      </c>
      <c r="Q43" s="278">
        <f t="shared" ca="1" si="18"/>
        <v>168</v>
      </c>
      <c r="R43" s="275">
        <f t="shared" si="19"/>
        <v>168</v>
      </c>
      <c r="S43" s="279">
        <f ca="1">SUMIFS('Data Down'!$U$1:$U$27030,'Data Down'!$AD$1:$AD$27030,$F$2,'Data Down'!$D$1:$D$27030,C43)</f>
        <v>0</v>
      </c>
      <c r="T43" s="205" t="str">
        <f t="shared" ca="1" si="20"/>
        <v>-</v>
      </c>
      <c r="U43" s="279">
        <f t="shared" ca="1" si="21"/>
        <v>0</v>
      </c>
      <c r="V43" s="280">
        <f ca="1">SUMIFS('Data Down'!$N$1:$N$27030,'Data Down'!$AD$1:$AD$27030,$F$2,'Data Down'!$Q$1:$Q$27030,$V$5,'Data Down'!$D$1:$D$27030,C43)</f>
        <v>0</v>
      </c>
      <c r="W43" s="280">
        <f ca="1">SUMIFS('Data Down'!$N$1:$N$27030,'Data Down'!$AD$1:$AD$27030,$F$2,'Data Down'!$Q$1:$Q$27030,$W$5,'Data Down'!$D$1:$D$27030,C43)</f>
        <v>0</v>
      </c>
      <c r="X43" s="279">
        <f ca="1">SUMIFS('Data Down'!$U$1:$U$27030,'Data Down'!$AD$1:$AD$27030,$F$2,'Data Down'!$Q$1:$Q$27030,$X$5,'Data Down'!$D$1:$D$27030,C43)</f>
        <v>0</v>
      </c>
      <c r="Y43" s="279">
        <f ca="1">SUMIFS('Data Down'!$U$1:$U$27030,'Data Down'!$AD$1:$AD$27030,$F$2,'Data Down'!$Q$1:$Q$27030,$Y$5,'Data Down'!$D$1:$D$27030,C43)</f>
        <v>0</v>
      </c>
      <c r="Z43" s="281">
        <f t="shared" ca="1" si="22"/>
        <v>1</v>
      </c>
      <c r="AA43" s="281">
        <f t="shared" ca="1" si="23"/>
        <v>0</v>
      </c>
      <c r="AC43" s="277">
        <f>SUMIFS('Data Down'!$N$1:$N$27030,'Data Down'!$AD$1:$AD$27030,$AC$2,'Data Down'!$R$1:$R$27030,$AC$4,'Data Down'!$D$1:$D$27030,C43)</f>
        <v>0</v>
      </c>
      <c r="AD43" s="277">
        <f ca="1">SUMIFS('Data Down'!$N$1:$N$27030,'Data Down'!$AD$1:$AD$27030,$AC$2,'Data Down'!$R$1:$R$27030,$AD$4,'Data Down'!$D$1:$D$27030,C43)</f>
        <v>0</v>
      </c>
      <c r="AE43" s="277">
        <f>SUMIFS('Data Down'!$N$1:$N$27030,'Data Down'!$AD$1:$AD$27030,$AC$2,'Data Down'!$R$1:$R$27030,$AE$4,'Data Down'!$D$1:$D$27030,C43)</f>
        <v>0</v>
      </c>
      <c r="AF43" s="277">
        <f>SUMIFS('Data Down'!$N$1:$N$27030,'Data Down'!$AD$1:$AD$27030,$AC$2,'Data Down'!$R$1:$R$27030,$AF$4,'Data Down'!$D$1:$D$27030,C43)</f>
        <v>0</v>
      </c>
      <c r="AG43" s="277">
        <f>SUMIFS('Data Down'!$N$1:$N$27030,'Data Down'!$AD$1:$AD$27030,$AC$2,'Data Down'!$R$1:$R$27030,$AG$4,'Data Down'!$D$1:$D$27030,C43)</f>
        <v>0</v>
      </c>
      <c r="AH43" s="277">
        <f ca="1">SUMIFS('Data Down'!$N$1:$N$27030,'Data Down'!$AD$1:$AD$27030,$AC$2,'Data Down'!$R$1:$R$27030,$AH$4,'Data Down'!$D$1:$D$27030,C43)</f>
        <v>0</v>
      </c>
      <c r="AI43" s="277">
        <f>SUMIFS('Data Down'!$N$1:$N$27030,'Data Down'!$AD$1:$AD$27030,$AC$2,'Data Down'!$R$1:$R$27030,$AI$4,'Data Down'!$D$1:$D$27030,C43)</f>
        <v>0</v>
      </c>
      <c r="AJ43" s="277">
        <f>SUMIFS('Data Down'!$N$1:$N$27030,'Data Down'!$AD$1:$AD$27030,$AC$2,'Data Down'!$R$1:$R$27030,$AJ$4,'Data Down'!$D$1:$D$27030,C43)</f>
        <v>0</v>
      </c>
      <c r="AK43" s="277">
        <f>SUMIFS('Data Down'!$N$1:$N$27030,'Data Down'!$AD$1:$AD$27030,$AC$2,'Data Down'!$R$1:$R$27030,$AK$4,'Data Down'!$D$1:$D$27030,C43)</f>
        <v>0</v>
      </c>
      <c r="AL43" s="277">
        <f t="shared" ca="1" si="24"/>
        <v>0</v>
      </c>
      <c r="AM43" s="275">
        <f ca="1">VLOOKUP($C43,HM_Unit!$A:$CQ,87,0)</f>
        <v>0</v>
      </c>
      <c r="AN43" s="278">
        <f t="shared" ca="1" si="25"/>
        <v>168</v>
      </c>
      <c r="AO43" s="275">
        <f t="shared" si="26"/>
        <v>168</v>
      </c>
      <c r="AP43" s="279">
        <f ca="1">SUMIFS('Data Down'!$U$1:$U$27030,'Data Down'!$AD$1:$AD$27030,$AC$2,'Data Down'!$D$1:$D$27030,C43)</f>
        <v>0</v>
      </c>
      <c r="AQ43" s="282" t="str">
        <f t="shared" ca="1" si="27"/>
        <v>-</v>
      </c>
      <c r="AR43" s="282">
        <f t="shared" ca="1" si="28"/>
        <v>0</v>
      </c>
      <c r="AS43" s="282">
        <f ca="1">SUMIFS('Data Down'!$N$1:$N$27030,'Data Down'!$AD$1:$AD$27030,$AC$2,'Data Down'!$Q$1:$Q$27030,$AS$5,'Data Down'!$D$1:$D$27030,C43)</f>
        <v>0</v>
      </c>
      <c r="AT43" s="282">
        <f ca="1">SUMIFS('Data Down'!$N$1:$N$27030,'Data Down'!$AD$1:$AD$27030,$AC$2,'Data Down'!$Q$1:$Q$27030,$AT$5,'Data Down'!$D$1:$D$27030,C43)</f>
        <v>0</v>
      </c>
      <c r="AU43" s="275">
        <f ca="1">SUMIFS('Data Down'!$U$1:$U$27030,'Data Down'!$AD$1:$AD$27030,$AC$2,'Data Down'!$Q$1:$Q$27030,$AU$5,'Data Down'!$D$1:$D$27030,C43)</f>
        <v>0</v>
      </c>
      <c r="AV43" s="275">
        <f ca="1">SUMIFS('Data Down'!$U$1:$U$27030,'Data Down'!$AD$1:$AD$27030,$AC$2,'Data Down'!$Q$1:$Q$27030,$AV$5,'Data Down'!$D$1:$D$27030,C43)</f>
        <v>0</v>
      </c>
      <c r="AW43" s="281">
        <f t="shared" ca="1" si="29"/>
        <v>1</v>
      </c>
      <c r="AX43" s="281">
        <f t="shared" ca="1" si="30"/>
        <v>0</v>
      </c>
    </row>
    <row r="44" spans="1:50" ht="14.25" customHeight="1">
      <c r="A44" s="267"/>
      <c r="B44" s="272" t="s">
        <v>1598</v>
      </c>
      <c r="C44" s="272"/>
      <c r="D44" s="272"/>
      <c r="E44" s="272"/>
      <c r="F44" s="288"/>
      <c r="G44" s="288"/>
      <c r="H44" s="288"/>
      <c r="I44" s="288"/>
      <c r="J44" s="288"/>
      <c r="K44" s="288"/>
      <c r="L44" s="288"/>
      <c r="M44" s="288"/>
      <c r="N44" s="288"/>
      <c r="O44" s="288"/>
      <c r="P44" s="288"/>
      <c r="Q44" s="288"/>
      <c r="R44" s="288"/>
      <c r="S44" s="288"/>
      <c r="T44" s="272"/>
      <c r="U44" s="272"/>
      <c r="V44" s="272"/>
      <c r="W44" s="272"/>
      <c r="X44" s="272"/>
      <c r="Y44" s="272"/>
      <c r="Z44" s="285">
        <f t="shared" ref="Z44:AA44" ca="1" si="32">AVERAGE(Z14:Z43)</f>
        <v>1</v>
      </c>
      <c r="AA44" s="285">
        <f t="shared" ca="1" si="32"/>
        <v>0</v>
      </c>
      <c r="AB44" s="267"/>
      <c r="AC44" s="271"/>
      <c r="AD44" s="271"/>
      <c r="AE44" s="271"/>
      <c r="AF44" s="271"/>
      <c r="AG44" s="271"/>
      <c r="AH44" s="271"/>
      <c r="AI44" s="271"/>
      <c r="AJ44" s="271"/>
      <c r="AK44" s="271"/>
      <c r="AL44" s="271"/>
      <c r="AM44" s="272"/>
      <c r="AN44" s="271"/>
      <c r="AO44" s="272"/>
      <c r="AP44" s="272"/>
      <c r="AQ44" s="289"/>
      <c r="AR44" s="289"/>
      <c r="AS44" s="289"/>
      <c r="AT44" s="289"/>
      <c r="AU44" s="289"/>
      <c r="AV44" s="289"/>
      <c r="AW44" s="285">
        <f t="shared" ref="AW44:AX44" ca="1" si="33">AVERAGE(AW14:AW43)</f>
        <v>1</v>
      </c>
      <c r="AX44" s="285">
        <f t="shared" ca="1" si="33"/>
        <v>0</v>
      </c>
    </row>
    <row r="45" spans="1:50" ht="14.25" customHeight="1">
      <c r="B45" s="275">
        <v>1</v>
      </c>
      <c r="C45" s="205" t="s">
        <v>88</v>
      </c>
      <c r="D45" s="205" t="str">
        <f>VLOOKUP(C45,Sort!B:C,2,FALSE)</f>
        <v>Axor 3336 OB</v>
      </c>
      <c r="E45" s="276" t="s">
        <v>1596</v>
      </c>
      <c r="F45" s="277">
        <f>SUMIFS('Data Down'!$N$1:$N$27030,'Data Down'!$AD$1:$AD$27030,$F$2,'Data Down'!$R$1:$R$27030,$F$4,'Data Down'!$D$1:$D$27030,C45)</f>
        <v>0</v>
      </c>
      <c r="G45" s="277">
        <f ca="1">SUMIFS('Data Down'!$N$1:$N$27030,'Data Down'!$AD$1:$AD$27030,$F$2,'Data Down'!$R$1:$R$27030,$G$4,'Data Down'!$D$1:$D$27030,C45)</f>
        <v>0</v>
      </c>
      <c r="H45" s="277">
        <f>SUMIFS('Data Down'!$N$1:$N$27030,'Data Down'!$AD$1:$AD$27030,$F$2,'Data Down'!$R$1:$R$27030,$H$4,'Data Down'!$D$1:$D$27030,C45)</f>
        <v>0</v>
      </c>
      <c r="I45" s="277">
        <f>SUMIFS('Data Down'!$N$1:$N$27030,'Data Down'!$AD$1:$AD$27030,$F$2,'Data Down'!$R$1:$R$27030,$I$4,'Data Down'!$D$1:$D$27030,C45)</f>
        <v>0</v>
      </c>
      <c r="J45" s="277">
        <f>SUMIFS('Data Down'!$N$1:$N$27030,'Data Down'!$AD$1:$AD$27030,$F$2,'Data Down'!$R$1:$R$27030,$J$4,'Data Down'!$D$1:$D$27030,C45)</f>
        <v>0</v>
      </c>
      <c r="K45" s="277">
        <f ca="1">SUMIFS('Data Down'!$N$1:$N$27030,'Data Down'!$AD$1:$AD$27030,$F$2,'Data Down'!$R$1:$R$27030,$K$4,'Data Down'!$D$1:$D$27030,C45)</f>
        <v>0</v>
      </c>
      <c r="L45" s="277">
        <f>SUMIFS('Data Down'!$N$1:$N$27030,'Data Down'!$AD$1:$AD$27030,$F$2,'Data Down'!$R$1:$R$27030,$L$4,'Data Down'!$D$1:$D$27030,C45)</f>
        <v>0</v>
      </c>
      <c r="M45" s="277">
        <f>SUMIFS('Data Down'!$N$1:$N$27030,'Data Down'!$AD$1:$AD$27030,$F$2,'Data Down'!$R$1:$R$27030,$M$4,'Data Down'!$D$1:$D$27030,C45)</f>
        <v>0</v>
      </c>
      <c r="N45" s="277">
        <f>SUMIFS('Data Down'!$N$1:$N$27030,'Data Down'!$AD$1:$AD$27030,$F$2,'Data Down'!$R$1:$R$27030,$N$4,'Data Down'!$D$1:$D$27030,C45)</f>
        <v>0</v>
      </c>
      <c r="O45" s="277">
        <f t="shared" ref="O45:O64" ca="1" si="34">SUM(F45:N45)</f>
        <v>0</v>
      </c>
      <c r="P45" s="275">
        <f ca="1">VLOOKUP($C45,HM_Unit!$A:$CQ,86,0)</f>
        <v>0</v>
      </c>
      <c r="Q45" s="278">
        <f t="shared" ref="Q45:Q64" ca="1" si="35">R45-P45-O45</f>
        <v>168</v>
      </c>
      <c r="R45" s="275">
        <f t="shared" ref="R45:R64" si="36">24*7</f>
        <v>168</v>
      </c>
      <c r="S45" s="279">
        <f ca="1">SUMIFS('Data Down'!$U$1:$U$27030,'Data Down'!$AD$1:$AD$27030,$F$2,'Data Down'!$D$1:$D$27030,C45)</f>
        <v>0</v>
      </c>
      <c r="T45" s="205" t="str">
        <f t="shared" ref="T45:T64" ca="1" si="37">IFERROR(O45/S45,"-")</f>
        <v>-</v>
      </c>
      <c r="U45" s="279">
        <f t="shared" ref="U45:U64" ca="1" si="38">IFERROR(IF(Y45=0,P45,P45/S45),"-")</f>
        <v>0</v>
      </c>
      <c r="V45" s="280">
        <f ca="1">SUMIFS('Data Down'!$N$1:$N$27030,'Data Down'!$AD$1:$AD$27030,$F$2,'Data Down'!$Q$1:$Q$27030,$V$5,'Data Down'!$D$1:$D$27030,C45)</f>
        <v>0</v>
      </c>
      <c r="W45" s="280">
        <f ca="1">SUMIFS('Data Down'!$N$1:$N$27030,'Data Down'!$AD$1:$AD$27030,$F$2,'Data Down'!$Q$1:$Q$27030,$W$5,'Data Down'!$D$1:$D$27030,C45)</f>
        <v>0</v>
      </c>
      <c r="X45" s="279">
        <f ca="1">SUMIFS('Data Down'!$U$1:$U$27030,'Data Down'!$AD$1:$AD$27030,$F$2,'Data Down'!$Q$1:$Q$27030,$X$5,'Data Down'!$D$1:$D$27030,C45)</f>
        <v>0</v>
      </c>
      <c r="Y45" s="279">
        <f ca="1">SUMIFS('Data Down'!$U$1:$U$27030,'Data Down'!$AD$1:$AD$27030,$F$2,'Data Down'!$Q$1:$Q$27030,$Y$5,'Data Down'!$D$1:$D$27030,C45)</f>
        <v>0</v>
      </c>
      <c r="Z45" s="281">
        <f t="shared" ref="Z45:Z64" ca="1" si="39">(R45-O45)/R45</f>
        <v>1</v>
      </c>
      <c r="AA45" s="281">
        <f t="shared" ref="AA45:AA64" ca="1" si="40">IF(Q45=R45,"0"%,P45/(P45+O45))</f>
        <v>0</v>
      </c>
      <c r="AC45" s="277">
        <f>SUMIFS('Data Down'!$N$1:$N$27030,'Data Down'!$AD$1:$AD$27030,$AC$2,'Data Down'!$R$1:$R$27030,$AC$4,'Data Down'!$D$1:$D$27030,C45)</f>
        <v>0</v>
      </c>
      <c r="AD45" s="277">
        <f ca="1">SUMIFS('Data Down'!$N$1:$N$27030,'Data Down'!$AD$1:$AD$27030,$AC$2,'Data Down'!$R$1:$R$27030,$AD$4,'Data Down'!$D$1:$D$27030,C45)</f>
        <v>0</v>
      </c>
      <c r="AE45" s="277">
        <f>SUMIFS('Data Down'!$N$1:$N$27030,'Data Down'!$AD$1:$AD$27030,$AC$2,'Data Down'!$R$1:$R$27030,$AE$4,'Data Down'!$D$1:$D$27030,C45)</f>
        <v>0</v>
      </c>
      <c r="AF45" s="277">
        <f>SUMIFS('Data Down'!$N$1:$N$27030,'Data Down'!$AD$1:$AD$27030,$AC$2,'Data Down'!$R$1:$R$27030,$AF$4,'Data Down'!$D$1:$D$27030,C45)</f>
        <v>0</v>
      </c>
      <c r="AG45" s="277">
        <f>SUMIFS('Data Down'!$N$1:$N$27030,'Data Down'!$AD$1:$AD$27030,$AC$2,'Data Down'!$R$1:$R$27030,$AG$4,'Data Down'!$D$1:$D$27030,C45)</f>
        <v>0</v>
      </c>
      <c r="AH45" s="277">
        <f ca="1">SUMIFS('Data Down'!$N$1:$N$27030,'Data Down'!$AD$1:$AD$27030,$AC$2,'Data Down'!$R$1:$R$27030,$AH$4,'Data Down'!$D$1:$D$27030,C45)</f>
        <v>0</v>
      </c>
      <c r="AI45" s="277">
        <f>SUMIFS('Data Down'!$N$1:$N$27030,'Data Down'!$AD$1:$AD$27030,$AC$2,'Data Down'!$R$1:$R$27030,$AI$4,'Data Down'!$D$1:$D$27030,C45)</f>
        <v>0</v>
      </c>
      <c r="AJ45" s="277">
        <f>SUMIFS('Data Down'!$N$1:$N$27030,'Data Down'!$AD$1:$AD$27030,$AC$2,'Data Down'!$R$1:$R$27030,$AJ$4,'Data Down'!$D$1:$D$27030,C45)</f>
        <v>0</v>
      </c>
      <c r="AK45" s="277">
        <f>SUMIFS('Data Down'!$N$1:$N$27030,'Data Down'!$AD$1:$AD$27030,$AC$2,'Data Down'!$R$1:$R$27030,$AK$4,'Data Down'!$D$1:$D$27030,C45)</f>
        <v>0</v>
      </c>
      <c r="AL45" s="277">
        <f t="shared" ref="AL45:AL64" ca="1" si="41">SUM(AC45:AK45)</f>
        <v>0</v>
      </c>
      <c r="AM45" s="275">
        <f ca="1">VLOOKUP($C45,HM_Unit!$A:$CQ,87,0)</f>
        <v>0</v>
      </c>
      <c r="AN45" s="278">
        <f t="shared" ref="AN45:AN64" ca="1" si="42">AO45-AM45-AL45</f>
        <v>168</v>
      </c>
      <c r="AO45" s="275">
        <f t="shared" ref="AO45:AO64" si="43">24*7</f>
        <v>168</v>
      </c>
      <c r="AP45" s="279">
        <f ca="1">SUMIFS('Data Down'!$U$1:$U$27030,'Data Down'!$AD$1:$AD$27030,$AC$2,'Data Down'!$D$1:$D$27030,C45)</f>
        <v>0</v>
      </c>
      <c r="AQ45" s="282" t="str">
        <f t="shared" ref="AQ45:AQ64" ca="1" si="44">IFERROR(AL45/AP45,"-")</f>
        <v>-</v>
      </c>
      <c r="AR45" s="282">
        <f t="shared" ref="AR45:AR64" ca="1" si="45">IFERROR(IF(AV45=0,AM45,AM45/AP45),"-")</f>
        <v>0</v>
      </c>
      <c r="AS45" s="282">
        <f ca="1">SUMIFS('Data Down'!$N$1:$N$27030,'Data Down'!$AD$1:$AD$27030,$AC$2,'Data Down'!$Q$1:$Q$27030,$AS$5,'Data Down'!$D$1:$D$27030,C45)</f>
        <v>0</v>
      </c>
      <c r="AT45" s="282">
        <f ca="1">SUMIFS('Data Down'!$N$1:$N$27030,'Data Down'!$AD$1:$AD$27030,$AC$2,'Data Down'!$Q$1:$Q$27030,$AT$5,'Data Down'!$D$1:$D$27030,C45)</f>
        <v>0</v>
      </c>
      <c r="AU45" s="275">
        <f ca="1">SUMIFS('Data Down'!$U$1:$U$27030,'Data Down'!$AD$1:$AD$27030,$AC$2,'Data Down'!$Q$1:$Q$27030,$AU$5,'Data Down'!$D$1:$D$27030,C45)</f>
        <v>0</v>
      </c>
      <c r="AV45" s="275">
        <f ca="1">SUMIFS('Data Down'!$U$1:$U$27030,'Data Down'!$AD$1:$AD$27030,$AC$2,'Data Down'!$Q$1:$Q$27030,$AV$5,'Data Down'!$D$1:$D$27030,C45)</f>
        <v>0</v>
      </c>
      <c r="AW45" s="281">
        <f t="shared" ref="AW45:AW64" ca="1" si="46">(AO45-AL45)/AO45</f>
        <v>1</v>
      </c>
      <c r="AX45" s="281">
        <f t="shared" ref="AX45:AX64" ca="1" si="47">IF(AN45=AO45,"0"%,AM45/(AM45+AL45))</f>
        <v>0</v>
      </c>
    </row>
    <row r="46" spans="1:50" ht="14.25" customHeight="1">
      <c r="B46" s="275">
        <f t="shared" ref="B46:B64" si="48">B45+1</f>
        <v>2</v>
      </c>
      <c r="C46" s="205" t="s">
        <v>89</v>
      </c>
      <c r="D46" s="205" t="str">
        <f>VLOOKUP(C46,Sort!B:C,2,FALSE)</f>
        <v>Axor 3336 OB</v>
      </c>
      <c r="E46" s="276" t="s">
        <v>1596</v>
      </c>
      <c r="F46" s="277">
        <f>SUMIFS('Data Down'!$N$1:$N$27030,'Data Down'!$AD$1:$AD$27030,$F$2,'Data Down'!$R$1:$R$27030,$F$4,'Data Down'!$D$1:$D$27030,C46)</f>
        <v>0</v>
      </c>
      <c r="G46" s="277">
        <f ca="1">SUMIFS('Data Down'!$N$1:$N$27030,'Data Down'!$AD$1:$AD$27030,$F$2,'Data Down'!$R$1:$R$27030,$G$4,'Data Down'!$D$1:$D$27030,C46)</f>
        <v>0</v>
      </c>
      <c r="H46" s="277">
        <f>SUMIFS('Data Down'!$N$1:$N$27030,'Data Down'!$AD$1:$AD$27030,$F$2,'Data Down'!$R$1:$R$27030,$H$4,'Data Down'!$D$1:$D$27030,C46)</f>
        <v>0</v>
      </c>
      <c r="I46" s="277">
        <f>SUMIFS('Data Down'!$N$1:$N$27030,'Data Down'!$AD$1:$AD$27030,$F$2,'Data Down'!$R$1:$R$27030,$I$4,'Data Down'!$D$1:$D$27030,C46)</f>
        <v>0</v>
      </c>
      <c r="J46" s="277">
        <f>SUMIFS('Data Down'!$N$1:$N$27030,'Data Down'!$AD$1:$AD$27030,$F$2,'Data Down'!$R$1:$R$27030,$J$4,'Data Down'!$D$1:$D$27030,C46)</f>
        <v>0</v>
      </c>
      <c r="K46" s="277">
        <f ca="1">SUMIFS('Data Down'!$N$1:$N$27030,'Data Down'!$AD$1:$AD$27030,$F$2,'Data Down'!$R$1:$R$27030,$K$4,'Data Down'!$D$1:$D$27030,C46)</f>
        <v>0</v>
      </c>
      <c r="L46" s="277">
        <f>SUMIFS('Data Down'!$N$1:$N$27030,'Data Down'!$AD$1:$AD$27030,$F$2,'Data Down'!$R$1:$R$27030,$L$4,'Data Down'!$D$1:$D$27030,C46)</f>
        <v>0</v>
      </c>
      <c r="M46" s="277">
        <f>SUMIFS('Data Down'!$N$1:$N$27030,'Data Down'!$AD$1:$AD$27030,$F$2,'Data Down'!$R$1:$R$27030,$M$4,'Data Down'!$D$1:$D$27030,C46)</f>
        <v>0</v>
      </c>
      <c r="N46" s="277">
        <f>SUMIFS('Data Down'!$N$1:$N$27030,'Data Down'!$AD$1:$AD$27030,$F$2,'Data Down'!$R$1:$R$27030,$N$4,'Data Down'!$D$1:$D$27030,C46)</f>
        <v>0</v>
      </c>
      <c r="O46" s="277">
        <f t="shared" ca="1" si="34"/>
        <v>0</v>
      </c>
      <c r="P46" s="275">
        <f ca="1">VLOOKUP($C46,HM_Unit!$A:$CQ,86,0)</f>
        <v>0</v>
      </c>
      <c r="Q46" s="278">
        <f t="shared" ca="1" si="35"/>
        <v>168</v>
      </c>
      <c r="R46" s="275">
        <f t="shared" si="36"/>
        <v>168</v>
      </c>
      <c r="S46" s="279">
        <f ca="1">SUMIFS('Data Down'!$U$1:$U$27030,'Data Down'!$AD$1:$AD$27030,$F$2,'Data Down'!$D$1:$D$27030,C46)</f>
        <v>0</v>
      </c>
      <c r="T46" s="208" t="str">
        <f t="shared" ca="1" si="37"/>
        <v>-</v>
      </c>
      <c r="U46" s="279">
        <f t="shared" ca="1" si="38"/>
        <v>0</v>
      </c>
      <c r="V46" s="280">
        <f ca="1">SUMIFS('Data Down'!$N$1:$N$27030,'Data Down'!$AD$1:$AD$27030,$F$2,'Data Down'!$Q$1:$Q$27030,$V$5,'Data Down'!$D$1:$D$27030,C46)</f>
        <v>0</v>
      </c>
      <c r="W46" s="280">
        <f ca="1">SUMIFS('Data Down'!$N$1:$N$27030,'Data Down'!$AD$1:$AD$27030,$F$2,'Data Down'!$Q$1:$Q$27030,$W$5,'Data Down'!$D$1:$D$27030,C46)</f>
        <v>0</v>
      </c>
      <c r="X46" s="279">
        <f ca="1">SUMIFS('Data Down'!$U$1:$U$27030,'Data Down'!$AD$1:$AD$27030,$F$2,'Data Down'!$Q$1:$Q$27030,$X$5,'Data Down'!$D$1:$D$27030,C46)</f>
        <v>0</v>
      </c>
      <c r="Y46" s="279">
        <f ca="1">SUMIFS('Data Down'!$U$1:$U$27030,'Data Down'!$AD$1:$AD$27030,$F$2,'Data Down'!$Q$1:$Q$27030,$Y$5,'Data Down'!$D$1:$D$27030,C46)</f>
        <v>0</v>
      </c>
      <c r="Z46" s="281">
        <f t="shared" ca="1" si="39"/>
        <v>1</v>
      </c>
      <c r="AA46" s="281">
        <f t="shared" ca="1" si="40"/>
        <v>0</v>
      </c>
      <c r="AC46" s="277">
        <f>SUMIFS('Data Down'!$N$1:$N$27030,'Data Down'!$AD$1:$AD$27030,$AC$2,'Data Down'!$R$1:$R$27030,$AC$4,'Data Down'!$D$1:$D$27030,C46)</f>
        <v>0</v>
      </c>
      <c r="AD46" s="277">
        <f ca="1">SUMIFS('Data Down'!$N$1:$N$27030,'Data Down'!$AD$1:$AD$27030,$AC$2,'Data Down'!$R$1:$R$27030,$AD$4,'Data Down'!$D$1:$D$27030,C46)</f>
        <v>0</v>
      </c>
      <c r="AE46" s="277">
        <f>SUMIFS('Data Down'!$N$1:$N$27030,'Data Down'!$AD$1:$AD$27030,$AC$2,'Data Down'!$R$1:$R$27030,$AE$4,'Data Down'!$D$1:$D$27030,C46)</f>
        <v>0</v>
      </c>
      <c r="AF46" s="277">
        <f>SUMIFS('Data Down'!$N$1:$N$27030,'Data Down'!$AD$1:$AD$27030,$AC$2,'Data Down'!$R$1:$R$27030,$AF$4,'Data Down'!$D$1:$D$27030,C46)</f>
        <v>0</v>
      </c>
      <c r="AG46" s="277">
        <f>SUMIFS('Data Down'!$N$1:$N$27030,'Data Down'!$AD$1:$AD$27030,$AC$2,'Data Down'!$R$1:$R$27030,$AG$4,'Data Down'!$D$1:$D$27030,C46)</f>
        <v>0</v>
      </c>
      <c r="AH46" s="277">
        <f ca="1">SUMIFS('Data Down'!$N$1:$N$27030,'Data Down'!$AD$1:$AD$27030,$AC$2,'Data Down'!$R$1:$R$27030,$AH$4,'Data Down'!$D$1:$D$27030,C46)</f>
        <v>0</v>
      </c>
      <c r="AI46" s="277">
        <f>SUMIFS('Data Down'!$N$1:$N$27030,'Data Down'!$AD$1:$AD$27030,$AC$2,'Data Down'!$R$1:$R$27030,$AI$4,'Data Down'!$D$1:$D$27030,C46)</f>
        <v>0</v>
      </c>
      <c r="AJ46" s="277">
        <f>SUMIFS('Data Down'!$N$1:$N$27030,'Data Down'!$AD$1:$AD$27030,$AC$2,'Data Down'!$R$1:$R$27030,$AJ$4,'Data Down'!$D$1:$D$27030,C46)</f>
        <v>0</v>
      </c>
      <c r="AK46" s="277">
        <f>SUMIFS('Data Down'!$N$1:$N$27030,'Data Down'!$AD$1:$AD$27030,$AC$2,'Data Down'!$R$1:$R$27030,$AK$4,'Data Down'!$D$1:$D$27030,C46)</f>
        <v>0</v>
      </c>
      <c r="AL46" s="277">
        <f t="shared" ca="1" si="41"/>
        <v>0</v>
      </c>
      <c r="AM46" s="275">
        <f ca="1">VLOOKUP($C46,HM_Unit!$A:$CQ,87,0)</f>
        <v>0</v>
      </c>
      <c r="AN46" s="278">
        <f t="shared" ca="1" si="42"/>
        <v>168</v>
      </c>
      <c r="AO46" s="275">
        <f t="shared" si="43"/>
        <v>168</v>
      </c>
      <c r="AP46" s="279">
        <f ca="1">SUMIFS('Data Down'!$U$1:$U$27030,'Data Down'!$AD$1:$AD$27030,$AC$2,'Data Down'!$D$1:$D$27030,C46)</f>
        <v>0</v>
      </c>
      <c r="AQ46" s="282" t="str">
        <f t="shared" ca="1" si="44"/>
        <v>-</v>
      </c>
      <c r="AR46" s="282">
        <f t="shared" ca="1" si="45"/>
        <v>0</v>
      </c>
      <c r="AS46" s="282">
        <f ca="1">SUMIFS('Data Down'!$N$1:$N$27030,'Data Down'!$AD$1:$AD$27030,$AC$2,'Data Down'!$Q$1:$Q$27030,$AS$5,'Data Down'!$D$1:$D$27030,C46)</f>
        <v>0</v>
      </c>
      <c r="AT46" s="282">
        <f ca="1">SUMIFS('Data Down'!$N$1:$N$27030,'Data Down'!$AD$1:$AD$27030,$AC$2,'Data Down'!$Q$1:$Q$27030,$AT$5,'Data Down'!$D$1:$D$27030,C46)</f>
        <v>0</v>
      </c>
      <c r="AU46" s="275">
        <f ca="1">SUMIFS('Data Down'!$U$1:$U$27030,'Data Down'!$AD$1:$AD$27030,$AC$2,'Data Down'!$Q$1:$Q$27030,$AU$5,'Data Down'!$D$1:$D$27030,C46)</f>
        <v>0</v>
      </c>
      <c r="AV46" s="275">
        <f ca="1">SUMIFS('Data Down'!$U$1:$U$27030,'Data Down'!$AD$1:$AD$27030,$AC$2,'Data Down'!$Q$1:$Q$27030,$AV$5,'Data Down'!$D$1:$D$27030,C46)</f>
        <v>0</v>
      </c>
      <c r="AW46" s="281">
        <f t="shared" ca="1" si="46"/>
        <v>1</v>
      </c>
      <c r="AX46" s="281">
        <f t="shared" ca="1" si="47"/>
        <v>0</v>
      </c>
    </row>
    <row r="47" spans="1:50" ht="14.25" customHeight="1">
      <c r="B47" s="275">
        <f t="shared" si="48"/>
        <v>3</v>
      </c>
      <c r="C47" s="205" t="s">
        <v>90</v>
      </c>
      <c r="D47" s="205" t="str">
        <f>VLOOKUP(C47,Sort!B:C,2,FALSE)</f>
        <v>Axor 3336 OB</v>
      </c>
      <c r="E47" s="276" t="s">
        <v>3</v>
      </c>
      <c r="F47" s="277">
        <f>SUMIFS('Data Down'!$N$1:$N$27030,'Data Down'!$AD$1:$AD$27030,$F$2,'Data Down'!$R$1:$R$27030,$F$4,'Data Down'!$D$1:$D$27030,C47)</f>
        <v>0</v>
      </c>
      <c r="G47" s="277">
        <f ca="1">SUMIFS('Data Down'!$N$1:$N$27030,'Data Down'!$AD$1:$AD$27030,$F$2,'Data Down'!$R$1:$R$27030,$G$4,'Data Down'!$D$1:$D$27030,C47)</f>
        <v>0</v>
      </c>
      <c r="H47" s="277">
        <f>SUMIFS('Data Down'!$N$1:$N$27030,'Data Down'!$AD$1:$AD$27030,$F$2,'Data Down'!$R$1:$R$27030,$H$4,'Data Down'!$D$1:$D$27030,C47)</f>
        <v>0</v>
      </c>
      <c r="I47" s="277">
        <f>SUMIFS('Data Down'!$N$1:$N$27030,'Data Down'!$AD$1:$AD$27030,$F$2,'Data Down'!$R$1:$R$27030,$I$4,'Data Down'!$D$1:$D$27030,C47)</f>
        <v>0</v>
      </c>
      <c r="J47" s="277">
        <f>SUMIFS('Data Down'!$N$1:$N$27030,'Data Down'!$AD$1:$AD$27030,$F$2,'Data Down'!$R$1:$R$27030,$J$4,'Data Down'!$D$1:$D$27030,C47)</f>
        <v>0</v>
      </c>
      <c r="K47" s="277">
        <f ca="1">SUMIFS('Data Down'!$N$1:$N$27030,'Data Down'!$AD$1:$AD$27030,$F$2,'Data Down'!$R$1:$R$27030,$K$4,'Data Down'!$D$1:$D$27030,C47)</f>
        <v>0</v>
      </c>
      <c r="L47" s="277">
        <f>SUMIFS('Data Down'!$N$1:$N$27030,'Data Down'!$AD$1:$AD$27030,$F$2,'Data Down'!$R$1:$R$27030,$L$4,'Data Down'!$D$1:$D$27030,C47)</f>
        <v>0</v>
      </c>
      <c r="M47" s="277">
        <f>SUMIFS('Data Down'!$N$1:$N$27030,'Data Down'!$AD$1:$AD$27030,$F$2,'Data Down'!$R$1:$R$27030,$M$4,'Data Down'!$D$1:$D$27030,C47)</f>
        <v>0</v>
      </c>
      <c r="N47" s="277">
        <f>SUMIFS('Data Down'!$N$1:$N$27030,'Data Down'!$AD$1:$AD$27030,$F$2,'Data Down'!$R$1:$R$27030,$N$4,'Data Down'!$D$1:$D$27030,C47)</f>
        <v>0</v>
      </c>
      <c r="O47" s="277">
        <f t="shared" ca="1" si="34"/>
        <v>0</v>
      </c>
      <c r="P47" s="275">
        <f ca="1">VLOOKUP($C47,HM_Unit!$A:$CQ,86,0)</f>
        <v>0</v>
      </c>
      <c r="Q47" s="278">
        <f t="shared" ca="1" si="35"/>
        <v>168</v>
      </c>
      <c r="R47" s="275">
        <f t="shared" si="36"/>
        <v>168</v>
      </c>
      <c r="S47" s="279">
        <f ca="1">SUMIFS('Data Down'!$U$1:$U$27030,'Data Down'!$AD$1:$AD$27030,$F$2,'Data Down'!$D$1:$D$27030,C47)</f>
        <v>0</v>
      </c>
      <c r="T47" s="205" t="str">
        <f t="shared" ca="1" si="37"/>
        <v>-</v>
      </c>
      <c r="U47" s="279">
        <f t="shared" ca="1" si="38"/>
        <v>0</v>
      </c>
      <c r="V47" s="280">
        <f ca="1">SUMIFS('Data Down'!$N$1:$N$27030,'Data Down'!$AD$1:$AD$27030,$F$2,'Data Down'!$Q$1:$Q$27030,$V$5,'Data Down'!$D$1:$D$27030,C47)</f>
        <v>0</v>
      </c>
      <c r="W47" s="280">
        <f ca="1">SUMIFS('Data Down'!$N$1:$N$27030,'Data Down'!$AD$1:$AD$27030,$F$2,'Data Down'!$Q$1:$Q$27030,$W$5,'Data Down'!$D$1:$D$27030,C47)</f>
        <v>0</v>
      </c>
      <c r="X47" s="279">
        <f ca="1">SUMIFS('Data Down'!$U$1:$U$27030,'Data Down'!$AD$1:$AD$27030,$F$2,'Data Down'!$Q$1:$Q$27030,$X$5,'Data Down'!$D$1:$D$27030,C47)</f>
        <v>0</v>
      </c>
      <c r="Y47" s="279">
        <f ca="1">SUMIFS('Data Down'!$U$1:$U$27030,'Data Down'!$AD$1:$AD$27030,$F$2,'Data Down'!$Q$1:$Q$27030,$Y$5,'Data Down'!$D$1:$D$27030,C47)</f>
        <v>0</v>
      </c>
      <c r="Z47" s="281">
        <f t="shared" ca="1" si="39"/>
        <v>1</v>
      </c>
      <c r="AA47" s="281">
        <f t="shared" ca="1" si="40"/>
        <v>0</v>
      </c>
      <c r="AC47" s="277">
        <f>SUMIFS('Data Down'!$N$1:$N$27030,'Data Down'!$AD$1:$AD$27030,$AC$2,'Data Down'!$R$1:$R$27030,$AC$4,'Data Down'!$D$1:$D$27030,C47)</f>
        <v>0</v>
      </c>
      <c r="AD47" s="277">
        <f ca="1">SUMIFS('Data Down'!$N$1:$N$27030,'Data Down'!$AD$1:$AD$27030,$AC$2,'Data Down'!$R$1:$R$27030,$AD$4,'Data Down'!$D$1:$D$27030,C47)</f>
        <v>0</v>
      </c>
      <c r="AE47" s="277">
        <f>SUMIFS('Data Down'!$N$1:$N$27030,'Data Down'!$AD$1:$AD$27030,$AC$2,'Data Down'!$R$1:$R$27030,$AE$4,'Data Down'!$D$1:$D$27030,C47)</f>
        <v>0</v>
      </c>
      <c r="AF47" s="277">
        <f>SUMIFS('Data Down'!$N$1:$N$27030,'Data Down'!$AD$1:$AD$27030,$AC$2,'Data Down'!$R$1:$R$27030,$AF$4,'Data Down'!$D$1:$D$27030,C47)</f>
        <v>0</v>
      </c>
      <c r="AG47" s="277">
        <f>SUMIFS('Data Down'!$N$1:$N$27030,'Data Down'!$AD$1:$AD$27030,$AC$2,'Data Down'!$R$1:$R$27030,$AG$4,'Data Down'!$D$1:$D$27030,C47)</f>
        <v>0</v>
      </c>
      <c r="AH47" s="277">
        <f ca="1">SUMIFS('Data Down'!$N$1:$N$27030,'Data Down'!$AD$1:$AD$27030,$AC$2,'Data Down'!$R$1:$R$27030,$AH$4,'Data Down'!$D$1:$D$27030,C47)</f>
        <v>0</v>
      </c>
      <c r="AI47" s="277">
        <f>SUMIFS('Data Down'!$N$1:$N$27030,'Data Down'!$AD$1:$AD$27030,$AC$2,'Data Down'!$R$1:$R$27030,$AI$4,'Data Down'!$D$1:$D$27030,C47)</f>
        <v>0</v>
      </c>
      <c r="AJ47" s="277">
        <f>SUMIFS('Data Down'!$N$1:$N$27030,'Data Down'!$AD$1:$AD$27030,$AC$2,'Data Down'!$R$1:$R$27030,$AJ$4,'Data Down'!$D$1:$D$27030,C47)</f>
        <v>0</v>
      </c>
      <c r="AK47" s="277">
        <f>SUMIFS('Data Down'!$N$1:$N$27030,'Data Down'!$AD$1:$AD$27030,$AC$2,'Data Down'!$R$1:$R$27030,$AK$4,'Data Down'!$D$1:$D$27030,C47)</f>
        <v>0</v>
      </c>
      <c r="AL47" s="277">
        <f t="shared" ca="1" si="41"/>
        <v>0</v>
      </c>
      <c r="AM47" s="275">
        <f ca="1">VLOOKUP($C47,HM_Unit!$A:$CQ,87,0)</f>
        <v>0</v>
      </c>
      <c r="AN47" s="278">
        <f t="shared" ca="1" si="42"/>
        <v>168</v>
      </c>
      <c r="AO47" s="275">
        <f t="shared" si="43"/>
        <v>168</v>
      </c>
      <c r="AP47" s="279">
        <f ca="1">SUMIFS('Data Down'!$U$1:$U$27030,'Data Down'!$AD$1:$AD$27030,$AC$2,'Data Down'!$D$1:$D$27030,C47)</f>
        <v>0</v>
      </c>
      <c r="AQ47" s="282" t="str">
        <f t="shared" ca="1" si="44"/>
        <v>-</v>
      </c>
      <c r="AR47" s="282">
        <f t="shared" ca="1" si="45"/>
        <v>0</v>
      </c>
      <c r="AS47" s="282">
        <f ca="1">SUMIFS('Data Down'!$N$1:$N$27030,'Data Down'!$AD$1:$AD$27030,$AC$2,'Data Down'!$Q$1:$Q$27030,$AS$5,'Data Down'!$D$1:$D$27030,C47)</f>
        <v>0</v>
      </c>
      <c r="AT47" s="282">
        <f ca="1">SUMIFS('Data Down'!$N$1:$N$27030,'Data Down'!$AD$1:$AD$27030,$AC$2,'Data Down'!$Q$1:$Q$27030,$AT$5,'Data Down'!$D$1:$D$27030,C47)</f>
        <v>0</v>
      </c>
      <c r="AU47" s="275">
        <f ca="1">SUMIFS('Data Down'!$U$1:$U$27030,'Data Down'!$AD$1:$AD$27030,$AC$2,'Data Down'!$Q$1:$Q$27030,$AU$5,'Data Down'!$D$1:$D$27030,C47)</f>
        <v>0</v>
      </c>
      <c r="AV47" s="275">
        <f ca="1">SUMIFS('Data Down'!$U$1:$U$27030,'Data Down'!$AD$1:$AD$27030,$AC$2,'Data Down'!$Q$1:$Q$27030,$AV$5,'Data Down'!$D$1:$D$27030,C47)</f>
        <v>0</v>
      </c>
      <c r="AW47" s="287">
        <f t="shared" ca="1" si="46"/>
        <v>1</v>
      </c>
      <c r="AX47" s="287">
        <f t="shared" ca="1" si="47"/>
        <v>0</v>
      </c>
    </row>
    <row r="48" spans="1:50" ht="14.25" customHeight="1">
      <c r="B48" s="275">
        <f t="shared" si="48"/>
        <v>4</v>
      </c>
      <c r="C48" s="205" t="s">
        <v>91</v>
      </c>
      <c r="D48" s="205" t="str">
        <f>VLOOKUP(C48,Sort!B:C,2,FALSE)</f>
        <v>Axor 3336 OB</v>
      </c>
      <c r="E48" s="276" t="s">
        <v>1596</v>
      </c>
      <c r="F48" s="277">
        <f>SUMIFS('Data Down'!$N$1:$N$27030,'Data Down'!$AD$1:$AD$27030,$F$2,'Data Down'!$R$1:$R$27030,$F$4,'Data Down'!$D$1:$D$27030,C48)</f>
        <v>0</v>
      </c>
      <c r="G48" s="277">
        <f ca="1">SUMIFS('Data Down'!$N$1:$N$27030,'Data Down'!$AD$1:$AD$27030,$F$2,'Data Down'!$R$1:$R$27030,$G$4,'Data Down'!$D$1:$D$27030,C48)</f>
        <v>0</v>
      </c>
      <c r="H48" s="277">
        <f>SUMIFS('Data Down'!$N$1:$N$27030,'Data Down'!$AD$1:$AD$27030,$F$2,'Data Down'!$R$1:$R$27030,$H$4,'Data Down'!$D$1:$D$27030,C48)</f>
        <v>0</v>
      </c>
      <c r="I48" s="277">
        <f>SUMIFS('Data Down'!$N$1:$N$27030,'Data Down'!$AD$1:$AD$27030,$F$2,'Data Down'!$R$1:$R$27030,$I$4,'Data Down'!$D$1:$D$27030,C48)</f>
        <v>0</v>
      </c>
      <c r="J48" s="277">
        <f>SUMIFS('Data Down'!$N$1:$N$27030,'Data Down'!$AD$1:$AD$27030,$F$2,'Data Down'!$R$1:$R$27030,$J$4,'Data Down'!$D$1:$D$27030,C48)</f>
        <v>0</v>
      </c>
      <c r="K48" s="277">
        <f ca="1">SUMIFS('Data Down'!$N$1:$N$27030,'Data Down'!$AD$1:$AD$27030,$F$2,'Data Down'!$R$1:$R$27030,$K$4,'Data Down'!$D$1:$D$27030,C48)</f>
        <v>0</v>
      </c>
      <c r="L48" s="277">
        <f>SUMIFS('Data Down'!$N$1:$N$27030,'Data Down'!$AD$1:$AD$27030,$F$2,'Data Down'!$R$1:$R$27030,$L$4,'Data Down'!$D$1:$D$27030,C48)</f>
        <v>0</v>
      </c>
      <c r="M48" s="277">
        <f>SUMIFS('Data Down'!$N$1:$N$27030,'Data Down'!$AD$1:$AD$27030,$F$2,'Data Down'!$R$1:$R$27030,$M$4,'Data Down'!$D$1:$D$27030,C48)</f>
        <v>0</v>
      </c>
      <c r="N48" s="277">
        <f>SUMIFS('Data Down'!$N$1:$N$27030,'Data Down'!$AD$1:$AD$27030,$F$2,'Data Down'!$R$1:$R$27030,$N$4,'Data Down'!$D$1:$D$27030,C48)</f>
        <v>0</v>
      </c>
      <c r="O48" s="277">
        <f t="shared" ca="1" si="34"/>
        <v>0</v>
      </c>
      <c r="P48" s="275">
        <f ca="1">VLOOKUP($C48,HM_Unit!$A:$CQ,86,0)</f>
        <v>0</v>
      </c>
      <c r="Q48" s="278">
        <f t="shared" ca="1" si="35"/>
        <v>168</v>
      </c>
      <c r="R48" s="275">
        <f t="shared" si="36"/>
        <v>168</v>
      </c>
      <c r="S48" s="279">
        <f ca="1">SUMIFS('Data Down'!$U$1:$U$27030,'Data Down'!$AD$1:$AD$27030,$F$2,'Data Down'!$D$1:$D$27030,C48)</f>
        <v>0</v>
      </c>
      <c r="T48" s="205" t="str">
        <f t="shared" ca="1" si="37"/>
        <v>-</v>
      </c>
      <c r="U48" s="279">
        <f t="shared" ca="1" si="38"/>
        <v>0</v>
      </c>
      <c r="V48" s="280">
        <f ca="1">SUMIFS('Data Down'!$N$1:$N$27030,'Data Down'!$AD$1:$AD$27030,$F$2,'Data Down'!$Q$1:$Q$27030,$V$5,'Data Down'!$D$1:$D$27030,C48)</f>
        <v>0</v>
      </c>
      <c r="W48" s="280">
        <f ca="1">SUMIFS('Data Down'!$N$1:$N$27030,'Data Down'!$AD$1:$AD$27030,$F$2,'Data Down'!$Q$1:$Q$27030,$W$5,'Data Down'!$D$1:$D$27030,C48)</f>
        <v>0</v>
      </c>
      <c r="X48" s="279">
        <f ca="1">SUMIFS('Data Down'!$U$1:$U$27030,'Data Down'!$AD$1:$AD$27030,$F$2,'Data Down'!$Q$1:$Q$27030,$X$5,'Data Down'!$D$1:$D$27030,C48)</f>
        <v>0</v>
      </c>
      <c r="Y48" s="279">
        <f ca="1">SUMIFS('Data Down'!$U$1:$U$27030,'Data Down'!$AD$1:$AD$27030,$F$2,'Data Down'!$Q$1:$Q$27030,$Y$5,'Data Down'!$D$1:$D$27030,C48)</f>
        <v>0</v>
      </c>
      <c r="Z48" s="281">
        <f t="shared" ca="1" si="39"/>
        <v>1</v>
      </c>
      <c r="AA48" s="281">
        <f t="shared" ca="1" si="40"/>
        <v>0</v>
      </c>
      <c r="AC48" s="277">
        <f>SUMIFS('Data Down'!$N$1:$N$27030,'Data Down'!$AD$1:$AD$27030,$AC$2,'Data Down'!$R$1:$R$27030,$AC$4,'Data Down'!$D$1:$D$27030,C48)</f>
        <v>0</v>
      </c>
      <c r="AD48" s="277">
        <f ca="1">SUMIFS('Data Down'!$N$1:$N$27030,'Data Down'!$AD$1:$AD$27030,$AC$2,'Data Down'!$R$1:$R$27030,$AD$4,'Data Down'!$D$1:$D$27030,C48)</f>
        <v>0</v>
      </c>
      <c r="AE48" s="277">
        <f>SUMIFS('Data Down'!$N$1:$N$27030,'Data Down'!$AD$1:$AD$27030,$AC$2,'Data Down'!$R$1:$R$27030,$AE$4,'Data Down'!$D$1:$D$27030,C48)</f>
        <v>0</v>
      </c>
      <c r="AF48" s="277">
        <f>SUMIFS('Data Down'!$N$1:$N$27030,'Data Down'!$AD$1:$AD$27030,$AC$2,'Data Down'!$R$1:$R$27030,$AF$4,'Data Down'!$D$1:$D$27030,C48)</f>
        <v>0</v>
      </c>
      <c r="AG48" s="277">
        <f>SUMIFS('Data Down'!$N$1:$N$27030,'Data Down'!$AD$1:$AD$27030,$AC$2,'Data Down'!$R$1:$R$27030,$AG$4,'Data Down'!$D$1:$D$27030,C48)</f>
        <v>0</v>
      </c>
      <c r="AH48" s="277">
        <f ca="1">SUMIFS('Data Down'!$N$1:$N$27030,'Data Down'!$AD$1:$AD$27030,$AC$2,'Data Down'!$R$1:$R$27030,$AH$4,'Data Down'!$D$1:$D$27030,C48)</f>
        <v>0</v>
      </c>
      <c r="AI48" s="277">
        <f>SUMIFS('Data Down'!$N$1:$N$27030,'Data Down'!$AD$1:$AD$27030,$AC$2,'Data Down'!$R$1:$R$27030,$AI$4,'Data Down'!$D$1:$D$27030,C48)</f>
        <v>0</v>
      </c>
      <c r="AJ48" s="277">
        <f>SUMIFS('Data Down'!$N$1:$N$27030,'Data Down'!$AD$1:$AD$27030,$AC$2,'Data Down'!$R$1:$R$27030,$AJ$4,'Data Down'!$D$1:$D$27030,C48)</f>
        <v>0</v>
      </c>
      <c r="AK48" s="277">
        <f>SUMIFS('Data Down'!$N$1:$N$27030,'Data Down'!$AD$1:$AD$27030,$AC$2,'Data Down'!$R$1:$R$27030,$AK$4,'Data Down'!$D$1:$D$27030,C48)</f>
        <v>0</v>
      </c>
      <c r="AL48" s="277">
        <f t="shared" ca="1" si="41"/>
        <v>0</v>
      </c>
      <c r="AM48" s="275">
        <f ca="1">VLOOKUP($C48,HM_Unit!$A:$CQ,87,0)</f>
        <v>0</v>
      </c>
      <c r="AN48" s="278">
        <f t="shared" ca="1" si="42"/>
        <v>168</v>
      </c>
      <c r="AO48" s="275">
        <f t="shared" si="43"/>
        <v>168</v>
      </c>
      <c r="AP48" s="279">
        <f ca="1">SUMIFS('Data Down'!$U$1:$U$27030,'Data Down'!$AD$1:$AD$27030,$AC$2,'Data Down'!$D$1:$D$27030,C48)</f>
        <v>0</v>
      </c>
      <c r="AQ48" s="282" t="str">
        <f t="shared" ca="1" si="44"/>
        <v>-</v>
      </c>
      <c r="AR48" s="282">
        <f t="shared" ca="1" si="45"/>
        <v>0</v>
      </c>
      <c r="AS48" s="282">
        <f ca="1">SUMIFS('Data Down'!$N$1:$N$27030,'Data Down'!$AD$1:$AD$27030,$AC$2,'Data Down'!$Q$1:$Q$27030,$AS$5,'Data Down'!$D$1:$D$27030,C48)</f>
        <v>0</v>
      </c>
      <c r="AT48" s="282">
        <f ca="1">SUMIFS('Data Down'!$N$1:$N$27030,'Data Down'!$AD$1:$AD$27030,$AC$2,'Data Down'!$Q$1:$Q$27030,$AT$5,'Data Down'!$D$1:$D$27030,C48)</f>
        <v>0</v>
      </c>
      <c r="AU48" s="275">
        <f ca="1">SUMIFS('Data Down'!$U$1:$U$27030,'Data Down'!$AD$1:$AD$27030,$AC$2,'Data Down'!$Q$1:$Q$27030,$AU$5,'Data Down'!$D$1:$D$27030,C48)</f>
        <v>0</v>
      </c>
      <c r="AV48" s="275">
        <f ca="1">SUMIFS('Data Down'!$U$1:$U$27030,'Data Down'!$AD$1:$AD$27030,$AC$2,'Data Down'!$Q$1:$Q$27030,$AV$5,'Data Down'!$D$1:$D$27030,C48)</f>
        <v>0</v>
      </c>
      <c r="AW48" s="281">
        <f t="shared" ca="1" si="46"/>
        <v>1</v>
      </c>
      <c r="AX48" s="281">
        <f t="shared" ca="1" si="47"/>
        <v>0</v>
      </c>
    </row>
    <row r="49" spans="2:50" ht="14.25" customHeight="1">
      <c r="B49" s="275">
        <f t="shared" si="48"/>
        <v>5</v>
      </c>
      <c r="C49" s="205" t="s">
        <v>92</v>
      </c>
      <c r="D49" s="205" t="str">
        <f>VLOOKUP(C49,Sort!B:C,2,FALSE)</f>
        <v>Axor 3336 OB</v>
      </c>
      <c r="E49" s="276" t="s">
        <v>1596</v>
      </c>
      <c r="F49" s="277">
        <f>SUMIFS('Data Down'!$N$1:$N$27030,'Data Down'!$AD$1:$AD$27030,$F$2,'Data Down'!$R$1:$R$27030,$F$4,'Data Down'!$D$1:$D$27030,C49)</f>
        <v>0</v>
      </c>
      <c r="G49" s="277">
        <f ca="1">SUMIFS('Data Down'!$N$1:$N$27030,'Data Down'!$AD$1:$AD$27030,$F$2,'Data Down'!$R$1:$R$27030,$G$4,'Data Down'!$D$1:$D$27030,C49)</f>
        <v>0</v>
      </c>
      <c r="H49" s="277">
        <f>SUMIFS('Data Down'!$N$1:$N$27030,'Data Down'!$AD$1:$AD$27030,$F$2,'Data Down'!$R$1:$R$27030,$H$4,'Data Down'!$D$1:$D$27030,C49)</f>
        <v>0</v>
      </c>
      <c r="I49" s="277">
        <f>SUMIFS('Data Down'!$N$1:$N$27030,'Data Down'!$AD$1:$AD$27030,$F$2,'Data Down'!$R$1:$R$27030,$I$4,'Data Down'!$D$1:$D$27030,C49)</f>
        <v>0</v>
      </c>
      <c r="J49" s="277">
        <f>SUMIFS('Data Down'!$N$1:$N$27030,'Data Down'!$AD$1:$AD$27030,$F$2,'Data Down'!$R$1:$R$27030,$J$4,'Data Down'!$D$1:$D$27030,C49)</f>
        <v>0</v>
      </c>
      <c r="K49" s="277">
        <f ca="1">SUMIFS('Data Down'!$N$1:$N$27030,'Data Down'!$AD$1:$AD$27030,$F$2,'Data Down'!$R$1:$R$27030,$K$4,'Data Down'!$D$1:$D$27030,C49)</f>
        <v>0</v>
      </c>
      <c r="L49" s="277">
        <f>SUMIFS('Data Down'!$N$1:$N$27030,'Data Down'!$AD$1:$AD$27030,$F$2,'Data Down'!$R$1:$R$27030,$L$4,'Data Down'!$D$1:$D$27030,C49)</f>
        <v>0</v>
      </c>
      <c r="M49" s="277">
        <f>SUMIFS('Data Down'!$N$1:$N$27030,'Data Down'!$AD$1:$AD$27030,$F$2,'Data Down'!$R$1:$R$27030,$M$4,'Data Down'!$D$1:$D$27030,C49)</f>
        <v>0</v>
      </c>
      <c r="N49" s="277">
        <f>SUMIFS('Data Down'!$N$1:$N$27030,'Data Down'!$AD$1:$AD$27030,$F$2,'Data Down'!$R$1:$R$27030,$N$4,'Data Down'!$D$1:$D$27030,C49)</f>
        <v>0</v>
      </c>
      <c r="O49" s="277">
        <f t="shared" ca="1" si="34"/>
        <v>0</v>
      </c>
      <c r="P49" s="275">
        <f ca="1">VLOOKUP($C49,HM_Unit!$A:$CQ,86,0)</f>
        <v>0</v>
      </c>
      <c r="Q49" s="278">
        <f t="shared" ca="1" si="35"/>
        <v>168</v>
      </c>
      <c r="R49" s="275">
        <f t="shared" si="36"/>
        <v>168</v>
      </c>
      <c r="S49" s="279">
        <f ca="1">SUMIFS('Data Down'!$U$1:$U$27030,'Data Down'!$AD$1:$AD$27030,$F$2,'Data Down'!$D$1:$D$27030,C49)</f>
        <v>0</v>
      </c>
      <c r="T49" s="205" t="str">
        <f t="shared" ca="1" si="37"/>
        <v>-</v>
      </c>
      <c r="U49" s="279">
        <f t="shared" ca="1" si="38"/>
        <v>0</v>
      </c>
      <c r="V49" s="280">
        <f ca="1">SUMIFS('Data Down'!$N$1:$N$27030,'Data Down'!$AD$1:$AD$27030,$F$2,'Data Down'!$Q$1:$Q$27030,$V$5,'Data Down'!$D$1:$D$27030,C49)</f>
        <v>0</v>
      </c>
      <c r="W49" s="280">
        <f ca="1">SUMIFS('Data Down'!$N$1:$N$27030,'Data Down'!$AD$1:$AD$27030,$F$2,'Data Down'!$Q$1:$Q$27030,$W$5,'Data Down'!$D$1:$D$27030,C49)</f>
        <v>0</v>
      </c>
      <c r="X49" s="279">
        <f ca="1">SUMIFS('Data Down'!$U$1:$U$27030,'Data Down'!$AD$1:$AD$27030,$F$2,'Data Down'!$Q$1:$Q$27030,$X$5,'Data Down'!$D$1:$D$27030,C49)</f>
        <v>0</v>
      </c>
      <c r="Y49" s="279">
        <f ca="1">SUMIFS('Data Down'!$U$1:$U$27030,'Data Down'!$AD$1:$AD$27030,$F$2,'Data Down'!$Q$1:$Q$27030,$Y$5,'Data Down'!$D$1:$D$27030,C49)</f>
        <v>0</v>
      </c>
      <c r="Z49" s="281">
        <f t="shared" ca="1" si="39"/>
        <v>1</v>
      </c>
      <c r="AA49" s="281">
        <f t="shared" ca="1" si="40"/>
        <v>0</v>
      </c>
      <c r="AC49" s="277">
        <f>SUMIFS('Data Down'!$N$1:$N$27030,'Data Down'!$AD$1:$AD$27030,$AC$2,'Data Down'!$R$1:$R$27030,$AC$4,'Data Down'!$D$1:$D$27030,C49)</f>
        <v>0</v>
      </c>
      <c r="AD49" s="277">
        <f ca="1">SUMIFS('Data Down'!$N$1:$N$27030,'Data Down'!$AD$1:$AD$27030,$AC$2,'Data Down'!$R$1:$R$27030,$AD$4,'Data Down'!$D$1:$D$27030,C49)</f>
        <v>0</v>
      </c>
      <c r="AE49" s="277">
        <f>SUMIFS('Data Down'!$N$1:$N$27030,'Data Down'!$AD$1:$AD$27030,$AC$2,'Data Down'!$R$1:$R$27030,$AE$4,'Data Down'!$D$1:$D$27030,C49)</f>
        <v>0</v>
      </c>
      <c r="AF49" s="277">
        <f>SUMIFS('Data Down'!$N$1:$N$27030,'Data Down'!$AD$1:$AD$27030,$AC$2,'Data Down'!$R$1:$R$27030,$AF$4,'Data Down'!$D$1:$D$27030,C49)</f>
        <v>0</v>
      </c>
      <c r="AG49" s="277">
        <f>SUMIFS('Data Down'!$N$1:$N$27030,'Data Down'!$AD$1:$AD$27030,$AC$2,'Data Down'!$R$1:$R$27030,$AG$4,'Data Down'!$D$1:$D$27030,C49)</f>
        <v>0</v>
      </c>
      <c r="AH49" s="277">
        <f ca="1">SUMIFS('Data Down'!$N$1:$N$27030,'Data Down'!$AD$1:$AD$27030,$AC$2,'Data Down'!$R$1:$R$27030,$AH$4,'Data Down'!$D$1:$D$27030,C49)</f>
        <v>0</v>
      </c>
      <c r="AI49" s="277">
        <f>SUMIFS('Data Down'!$N$1:$N$27030,'Data Down'!$AD$1:$AD$27030,$AC$2,'Data Down'!$R$1:$R$27030,$AI$4,'Data Down'!$D$1:$D$27030,C49)</f>
        <v>0</v>
      </c>
      <c r="AJ49" s="277">
        <f>SUMIFS('Data Down'!$N$1:$N$27030,'Data Down'!$AD$1:$AD$27030,$AC$2,'Data Down'!$R$1:$R$27030,$AJ$4,'Data Down'!$D$1:$D$27030,C49)</f>
        <v>0</v>
      </c>
      <c r="AK49" s="277">
        <f>SUMIFS('Data Down'!$N$1:$N$27030,'Data Down'!$AD$1:$AD$27030,$AC$2,'Data Down'!$R$1:$R$27030,$AK$4,'Data Down'!$D$1:$D$27030,C49)</f>
        <v>0</v>
      </c>
      <c r="AL49" s="277">
        <f t="shared" ca="1" si="41"/>
        <v>0</v>
      </c>
      <c r="AM49" s="275">
        <f ca="1">VLOOKUP($C49,HM_Unit!$A:$CQ,87,0)</f>
        <v>0</v>
      </c>
      <c r="AN49" s="278">
        <f t="shared" ca="1" si="42"/>
        <v>168</v>
      </c>
      <c r="AO49" s="275">
        <f t="shared" si="43"/>
        <v>168</v>
      </c>
      <c r="AP49" s="279">
        <f ca="1">SUMIFS('Data Down'!$U$1:$U$27030,'Data Down'!$AD$1:$AD$27030,$AC$2,'Data Down'!$D$1:$D$27030,C49)</f>
        <v>0</v>
      </c>
      <c r="AQ49" s="282" t="str">
        <f t="shared" ca="1" si="44"/>
        <v>-</v>
      </c>
      <c r="AR49" s="282">
        <f t="shared" ca="1" si="45"/>
        <v>0</v>
      </c>
      <c r="AS49" s="282">
        <f ca="1">SUMIFS('Data Down'!$N$1:$N$27030,'Data Down'!$AD$1:$AD$27030,$AC$2,'Data Down'!$Q$1:$Q$27030,$AS$5,'Data Down'!$D$1:$D$27030,C49)</f>
        <v>0</v>
      </c>
      <c r="AT49" s="282">
        <f ca="1">SUMIFS('Data Down'!$N$1:$N$27030,'Data Down'!$AD$1:$AD$27030,$AC$2,'Data Down'!$Q$1:$Q$27030,$AT$5,'Data Down'!$D$1:$D$27030,C49)</f>
        <v>0</v>
      </c>
      <c r="AU49" s="275">
        <f ca="1">SUMIFS('Data Down'!$U$1:$U$27030,'Data Down'!$AD$1:$AD$27030,$AC$2,'Data Down'!$Q$1:$Q$27030,$AU$5,'Data Down'!$D$1:$D$27030,C49)</f>
        <v>0</v>
      </c>
      <c r="AV49" s="275">
        <f ca="1">SUMIFS('Data Down'!$U$1:$U$27030,'Data Down'!$AD$1:$AD$27030,$AC$2,'Data Down'!$Q$1:$Q$27030,$AV$5,'Data Down'!$D$1:$D$27030,C49)</f>
        <v>0</v>
      </c>
      <c r="AW49" s="281">
        <f t="shared" ca="1" si="46"/>
        <v>1</v>
      </c>
      <c r="AX49" s="281">
        <f t="shared" ca="1" si="47"/>
        <v>0</v>
      </c>
    </row>
    <row r="50" spans="2:50" ht="14.25" customHeight="1">
      <c r="B50" s="275">
        <f t="shared" si="48"/>
        <v>6</v>
      </c>
      <c r="C50" s="205" t="s">
        <v>93</v>
      </c>
      <c r="D50" s="205" t="str">
        <f>VLOOKUP(C50,Sort!B:C,2,FALSE)</f>
        <v>Axor 3336 OB</v>
      </c>
      <c r="E50" s="276" t="s">
        <v>1596</v>
      </c>
      <c r="F50" s="277">
        <f>SUMIFS('Data Down'!$N$1:$N$27030,'Data Down'!$AD$1:$AD$27030,$F$2,'Data Down'!$R$1:$R$27030,$F$4,'Data Down'!$D$1:$D$27030,C50)</f>
        <v>0</v>
      </c>
      <c r="G50" s="277">
        <f ca="1">SUMIFS('Data Down'!$N$1:$N$27030,'Data Down'!$AD$1:$AD$27030,$F$2,'Data Down'!$R$1:$R$27030,$G$4,'Data Down'!$D$1:$D$27030,C50)</f>
        <v>0</v>
      </c>
      <c r="H50" s="277">
        <f>SUMIFS('Data Down'!$N$1:$N$27030,'Data Down'!$AD$1:$AD$27030,$F$2,'Data Down'!$R$1:$R$27030,$H$4,'Data Down'!$D$1:$D$27030,C50)</f>
        <v>0</v>
      </c>
      <c r="I50" s="277">
        <f>SUMIFS('Data Down'!$N$1:$N$27030,'Data Down'!$AD$1:$AD$27030,$F$2,'Data Down'!$R$1:$R$27030,$I$4,'Data Down'!$D$1:$D$27030,C50)</f>
        <v>0</v>
      </c>
      <c r="J50" s="277">
        <f>SUMIFS('Data Down'!$N$1:$N$27030,'Data Down'!$AD$1:$AD$27030,$F$2,'Data Down'!$R$1:$R$27030,$J$4,'Data Down'!$D$1:$D$27030,C50)</f>
        <v>0</v>
      </c>
      <c r="K50" s="277">
        <f ca="1">SUMIFS('Data Down'!$N$1:$N$27030,'Data Down'!$AD$1:$AD$27030,$F$2,'Data Down'!$R$1:$R$27030,$K$4,'Data Down'!$D$1:$D$27030,C50)</f>
        <v>0</v>
      </c>
      <c r="L50" s="277">
        <f>SUMIFS('Data Down'!$N$1:$N$27030,'Data Down'!$AD$1:$AD$27030,$F$2,'Data Down'!$R$1:$R$27030,$L$4,'Data Down'!$D$1:$D$27030,C50)</f>
        <v>0</v>
      </c>
      <c r="M50" s="277">
        <f>SUMIFS('Data Down'!$N$1:$N$27030,'Data Down'!$AD$1:$AD$27030,$F$2,'Data Down'!$R$1:$R$27030,$M$4,'Data Down'!$D$1:$D$27030,C50)</f>
        <v>0</v>
      </c>
      <c r="N50" s="277">
        <f>SUMIFS('Data Down'!$N$1:$N$27030,'Data Down'!$AD$1:$AD$27030,$F$2,'Data Down'!$R$1:$R$27030,$N$4,'Data Down'!$D$1:$D$27030,C50)</f>
        <v>0</v>
      </c>
      <c r="O50" s="277">
        <f t="shared" ca="1" si="34"/>
        <v>0</v>
      </c>
      <c r="P50" s="275">
        <f ca="1">VLOOKUP($C50,HM_Unit!$A:$CQ,86,0)</f>
        <v>0</v>
      </c>
      <c r="Q50" s="278">
        <f t="shared" ca="1" si="35"/>
        <v>168</v>
      </c>
      <c r="R50" s="275">
        <f t="shared" si="36"/>
        <v>168</v>
      </c>
      <c r="S50" s="279">
        <f ca="1">SUMIFS('Data Down'!$U$1:$U$27030,'Data Down'!$AD$1:$AD$27030,$F$2,'Data Down'!$D$1:$D$27030,C50)</f>
        <v>0</v>
      </c>
      <c r="T50" s="205" t="str">
        <f t="shared" ca="1" si="37"/>
        <v>-</v>
      </c>
      <c r="U50" s="279">
        <f t="shared" ca="1" si="38"/>
        <v>0</v>
      </c>
      <c r="V50" s="280">
        <f ca="1">SUMIFS('Data Down'!$N$1:$N$27030,'Data Down'!$AD$1:$AD$27030,$F$2,'Data Down'!$Q$1:$Q$27030,$V$5,'Data Down'!$D$1:$D$27030,C50)</f>
        <v>0</v>
      </c>
      <c r="W50" s="280">
        <f ca="1">SUMIFS('Data Down'!$N$1:$N$27030,'Data Down'!$AD$1:$AD$27030,$F$2,'Data Down'!$Q$1:$Q$27030,$W$5,'Data Down'!$D$1:$D$27030,C50)</f>
        <v>0</v>
      </c>
      <c r="X50" s="279">
        <f ca="1">SUMIFS('Data Down'!$U$1:$U$27030,'Data Down'!$AD$1:$AD$27030,$F$2,'Data Down'!$Q$1:$Q$27030,$X$5,'Data Down'!$D$1:$D$27030,C50)</f>
        <v>0</v>
      </c>
      <c r="Y50" s="279">
        <f ca="1">SUMIFS('Data Down'!$U$1:$U$27030,'Data Down'!$AD$1:$AD$27030,$F$2,'Data Down'!$Q$1:$Q$27030,$Y$5,'Data Down'!$D$1:$D$27030,C50)</f>
        <v>0</v>
      </c>
      <c r="Z50" s="281">
        <f t="shared" ca="1" si="39"/>
        <v>1</v>
      </c>
      <c r="AA50" s="281">
        <f t="shared" ca="1" si="40"/>
        <v>0</v>
      </c>
      <c r="AC50" s="277">
        <f>SUMIFS('Data Down'!$N$1:$N$27030,'Data Down'!$AD$1:$AD$27030,$AC$2,'Data Down'!$R$1:$R$27030,$AC$4,'Data Down'!$D$1:$D$27030,C50)</f>
        <v>0</v>
      </c>
      <c r="AD50" s="277">
        <f ca="1">SUMIFS('Data Down'!$N$1:$N$27030,'Data Down'!$AD$1:$AD$27030,$AC$2,'Data Down'!$R$1:$R$27030,$AD$4,'Data Down'!$D$1:$D$27030,C50)</f>
        <v>0</v>
      </c>
      <c r="AE50" s="277">
        <f>SUMIFS('Data Down'!$N$1:$N$27030,'Data Down'!$AD$1:$AD$27030,$AC$2,'Data Down'!$R$1:$R$27030,$AE$4,'Data Down'!$D$1:$D$27030,C50)</f>
        <v>0</v>
      </c>
      <c r="AF50" s="277">
        <f>SUMIFS('Data Down'!$N$1:$N$27030,'Data Down'!$AD$1:$AD$27030,$AC$2,'Data Down'!$R$1:$R$27030,$AF$4,'Data Down'!$D$1:$D$27030,C50)</f>
        <v>0</v>
      </c>
      <c r="AG50" s="277">
        <f>SUMIFS('Data Down'!$N$1:$N$27030,'Data Down'!$AD$1:$AD$27030,$AC$2,'Data Down'!$R$1:$R$27030,$AG$4,'Data Down'!$D$1:$D$27030,C50)</f>
        <v>0</v>
      </c>
      <c r="AH50" s="277">
        <f ca="1">SUMIFS('Data Down'!$N$1:$N$27030,'Data Down'!$AD$1:$AD$27030,$AC$2,'Data Down'!$R$1:$R$27030,$AH$4,'Data Down'!$D$1:$D$27030,C50)</f>
        <v>0</v>
      </c>
      <c r="AI50" s="277">
        <f>SUMIFS('Data Down'!$N$1:$N$27030,'Data Down'!$AD$1:$AD$27030,$AC$2,'Data Down'!$R$1:$R$27030,$AI$4,'Data Down'!$D$1:$D$27030,C50)</f>
        <v>0</v>
      </c>
      <c r="AJ50" s="277">
        <f>SUMIFS('Data Down'!$N$1:$N$27030,'Data Down'!$AD$1:$AD$27030,$AC$2,'Data Down'!$R$1:$R$27030,$AJ$4,'Data Down'!$D$1:$D$27030,C50)</f>
        <v>0</v>
      </c>
      <c r="AK50" s="277">
        <f>SUMIFS('Data Down'!$N$1:$N$27030,'Data Down'!$AD$1:$AD$27030,$AC$2,'Data Down'!$R$1:$R$27030,$AK$4,'Data Down'!$D$1:$D$27030,C50)</f>
        <v>0</v>
      </c>
      <c r="AL50" s="277">
        <f t="shared" ca="1" si="41"/>
        <v>0</v>
      </c>
      <c r="AM50" s="275">
        <f ca="1">VLOOKUP($C50,HM_Unit!$A:$CQ,87,0)</f>
        <v>0</v>
      </c>
      <c r="AN50" s="278">
        <f t="shared" ca="1" si="42"/>
        <v>168</v>
      </c>
      <c r="AO50" s="275">
        <f t="shared" si="43"/>
        <v>168</v>
      </c>
      <c r="AP50" s="279">
        <f ca="1">SUMIFS('Data Down'!$U$1:$U$27030,'Data Down'!$AD$1:$AD$27030,$AC$2,'Data Down'!$D$1:$D$27030,C50)</f>
        <v>0</v>
      </c>
      <c r="AQ50" s="282" t="str">
        <f t="shared" ca="1" si="44"/>
        <v>-</v>
      </c>
      <c r="AR50" s="282">
        <f t="shared" ca="1" si="45"/>
        <v>0</v>
      </c>
      <c r="AS50" s="282">
        <f ca="1">SUMIFS('Data Down'!$N$1:$N$27030,'Data Down'!$AD$1:$AD$27030,$AC$2,'Data Down'!$Q$1:$Q$27030,$AS$5,'Data Down'!$D$1:$D$27030,C50)</f>
        <v>0</v>
      </c>
      <c r="AT50" s="282">
        <f ca="1">SUMIFS('Data Down'!$N$1:$N$27030,'Data Down'!$AD$1:$AD$27030,$AC$2,'Data Down'!$Q$1:$Q$27030,$AT$5,'Data Down'!$D$1:$D$27030,C50)</f>
        <v>0</v>
      </c>
      <c r="AU50" s="275">
        <f ca="1">SUMIFS('Data Down'!$U$1:$U$27030,'Data Down'!$AD$1:$AD$27030,$AC$2,'Data Down'!$Q$1:$Q$27030,$AU$5,'Data Down'!$D$1:$D$27030,C50)</f>
        <v>0</v>
      </c>
      <c r="AV50" s="275">
        <f ca="1">SUMIFS('Data Down'!$U$1:$U$27030,'Data Down'!$AD$1:$AD$27030,$AC$2,'Data Down'!$Q$1:$Q$27030,$AV$5,'Data Down'!$D$1:$D$27030,C50)</f>
        <v>0</v>
      </c>
      <c r="AW50" s="287">
        <f t="shared" ca="1" si="46"/>
        <v>1</v>
      </c>
      <c r="AX50" s="287">
        <f t="shared" ca="1" si="47"/>
        <v>0</v>
      </c>
    </row>
    <row r="51" spans="2:50" ht="14.25" customHeight="1">
      <c r="B51" s="275">
        <f t="shared" si="48"/>
        <v>7</v>
      </c>
      <c r="C51" s="205" t="s">
        <v>94</v>
      </c>
      <c r="D51" s="205" t="str">
        <f>VLOOKUP(C51,Sort!B:C,2,FALSE)</f>
        <v>Axor 3336 OB</v>
      </c>
      <c r="E51" s="276" t="s">
        <v>1596</v>
      </c>
      <c r="F51" s="277">
        <f>SUMIFS('Data Down'!$N$1:$N$27030,'Data Down'!$AD$1:$AD$27030,$F$2,'Data Down'!$R$1:$R$27030,$F$4,'Data Down'!$D$1:$D$27030,C51)</f>
        <v>0</v>
      </c>
      <c r="G51" s="277">
        <f ca="1">SUMIFS('Data Down'!$N$1:$N$27030,'Data Down'!$AD$1:$AD$27030,$F$2,'Data Down'!$R$1:$R$27030,$G$4,'Data Down'!$D$1:$D$27030,C51)</f>
        <v>0</v>
      </c>
      <c r="H51" s="277">
        <f>SUMIFS('Data Down'!$N$1:$N$27030,'Data Down'!$AD$1:$AD$27030,$F$2,'Data Down'!$R$1:$R$27030,$H$4,'Data Down'!$D$1:$D$27030,C51)</f>
        <v>0</v>
      </c>
      <c r="I51" s="277">
        <f>SUMIFS('Data Down'!$N$1:$N$27030,'Data Down'!$AD$1:$AD$27030,$F$2,'Data Down'!$R$1:$R$27030,$I$4,'Data Down'!$D$1:$D$27030,C51)</f>
        <v>0</v>
      </c>
      <c r="J51" s="277">
        <f>SUMIFS('Data Down'!$N$1:$N$27030,'Data Down'!$AD$1:$AD$27030,$F$2,'Data Down'!$R$1:$R$27030,$J$4,'Data Down'!$D$1:$D$27030,C51)</f>
        <v>0</v>
      </c>
      <c r="K51" s="277">
        <f ca="1">SUMIFS('Data Down'!$N$1:$N$27030,'Data Down'!$AD$1:$AD$27030,$F$2,'Data Down'!$R$1:$R$27030,$K$4,'Data Down'!$D$1:$D$27030,C51)</f>
        <v>0</v>
      </c>
      <c r="L51" s="277">
        <f>SUMIFS('Data Down'!$N$1:$N$27030,'Data Down'!$AD$1:$AD$27030,$F$2,'Data Down'!$R$1:$R$27030,$L$4,'Data Down'!$D$1:$D$27030,C51)</f>
        <v>0</v>
      </c>
      <c r="M51" s="277">
        <f>SUMIFS('Data Down'!$N$1:$N$27030,'Data Down'!$AD$1:$AD$27030,$F$2,'Data Down'!$R$1:$R$27030,$M$4,'Data Down'!$D$1:$D$27030,C51)</f>
        <v>0</v>
      </c>
      <c r="N51" s="277">
        <f>SUMIFS('Data Down'!$N$1:$N$27030,'Data Down'!$AD$1:$AD$27030,$F$2,'Data Down'!$R$1:$R$27030,$N$4,'Data Down'!$D$1:$D$27030,C51)</f>
        <v>0</v>
      </c>
      <c r="O51" s="277">
        <f t="shared" ca="1" si="34"/>
        <v>0</v>
      </c>
      <c r="P51" s="275">
        <f ca="1">VLOOKUP($C51,HM_Unit!$A:$CQ,86,0)</f>
        <v>0</v>
      </c>
      <c r="Q51" s="278">
        <f t="shared" ca="1" si="35"/>
        <v>168</v>
      </c>
      <c r="R51" s="275">
        <f t="shared" si="36"/>
        <v>168</v>
      </c>
      <c r="S51" s="279">
        <f ca="1">SUMIFS('Data Down'!$U$1:$U$27030,'Data Down'!$AD$1:$AD$27030,$F$2,'Data Down'!$D$1:$D$27030,C51)</f>
        <v>0</v>
      </c>
      <c r="T51" s="205" t="str">
        <f t="shared" ca="1" si="37"/>
        <v>-</v>
      </c>
      <c r="U51" s="279">
        <f t="shared" ca="1" si="38"/>
        <v>0</v>
      </c>
      <c r="V51" s="280">
        <f ca="1">SUMIFS('Data Down'!$N$1:$N$27030,'Data Down'!$AD$1:$AD$27030,$F$2,'Data Down'!$Q$1:$Q$27030,$V$5,'Data Down'!$D$1:$D$27030,C51)</f>
        <v>0</v>
      </c>
      <c r="W51" s="280">
        <f ca="1">SUMIFS('Data Down'!$N$1:$N$27030,'Data Down'!$AD$1:$AD$27030,$F$2,'Data Down'!$Q$1:$Q$27030,$W$5,'Data Down'!$D$1:$D$27030,C51)</f>
        <v>0</v>
      </c>
      <c r="X51" s="279">
        <f ca="1">SUMIFS('Data Down'!$U$1:$U$27030,'Data Down'!$AD$1:$AD$27030,$F$2,'Data Down'!$Q$1:$Q$27030,$X$5,'Data Down'!$D$1:$D$27030,C51)</f>
        <v>0</v>
      </c>
      <c r="Y51" s="279">
        <f ca="1">SUMIFS('Data Down'!$U$1:$U$27030,'Data Down'!$AD$1:$AD$27030,$F$2,'Data Down'!$Q$1:$Q$27030,$Y$5,'Data Down'!$D$1:$D$27030,C51)</f>
        <v>0</v>
      </c>
      <c r="Z51" s="281">
        <f t="shared" ca="1" si="39"/>
        <v>1</v>
      </c>
      <c r="AA51" s="281">
        <f t="shared" ca="1" si="40"/>
        <v>0</v>
      </c>
      <c r="AC51" s="277">
        <f>SUMIFS('Data Down'!$N$1:$N$27030,'Data Down'!$AD$1:$AD$27030,$AC$2,'Data Down'!$R$1:$R$27030,$AC$4,'Data Down'!$D$1:$D$27030,C51)</f>
        <v>0</v>
      </c>
      <c r="AD51" s="277">
        <f ca="1">SUMIFS('Data Down'!$N$1:$N$27030,'Data Down'!$AD$1:$AD$27030,$AC$2,'Data Down'!$R$1:$R$27030,$AD$4,'Data Down'!$D$1:$D$27030,C51)</f>
        <v>0</v>
      </c>
      <c r="AE51" s="277">
        <f>SUMIFS('Data Down'!$N$1:$N$27030,'Data Down'!$AD$1:$AD$27030,$AC$2,'Data Down'!$R$1:$R$27030,$AE$4,'Data Down'!$D$1:$D$27030,C51)</f>
        <v>0</v>
      </c>
      <c r="AF51" s="277">
        <f>SUMIFS('Data Down'!$N$1:$N$27030,'Data Down'!$AD$1:$AD$27030,$AC$2,'Data Down'!$R$1:$R$27030,$AF$4,'Data Down'!$D$1:$D$27030,C51)</f>
        <v>0</v>
      </c>
      <c r="AG51" s="277">
        <f>SUMIFS('Data Down'!$N$1:$N$27030,'Data Down'!$AD$1:$AD$27030,$AC$2,'Data Down'!$R$1:$R$27030,$AG$4,'Data Down'!$D$1:$D$27030,C51)</f>
        <v>0</v>
      </c>
      <c r="AH51" s="277">
        <f ca="1">SUMIFS('Data Down'!$N$1:$N$27030,'Data Down'!$AD$1:$AD$27030,$AC$2,'Data Down'!$R$1:$R$27030,$AH$4,'Data Down'!$D$1:$D$27030,C51)</f>
        <v>0</v>
      </c>
      <c r="AI51" s="277">
        <f>SUMIFS('Data Down'!$N$1:$N$27030,'Data Down'!$AD$1:$AD$27030,$AC$2,'Data Down'!$R$1:$R$27030,$AI$4,'Data Down'!$D$1:$D$27030,C51)</f>
        <v>0</v>
      </c>
      <c r="AJ51" s="277">
        <f>SUMIFS('Data Down'!$N$1:$N$27030,'Data Down'!$AD$1:$AD$27030,$AC$2,'Data Down'!$R$1:$R$27030,$AJ$4,'Data Down'!$D$1:$D$27030,C51)</f>
        <v>0</v>
      </c>
      <c r="AK51" s="277">
        <f>SUMIFS('Data Down'!$N$1:$N$27030,'Data Down'!$AD$1:$AD$27030,$AC$2,'Data Down'!$R$1:$R$27030,$AK$4,'Data Down'!$D$1:$D$27030,C51)</f>
        <v>0</v>
      </c>
      <c r="AL51" s="277">
        <f t="shared" ca="1" si="41"/>
        <v>0</v>
      </c>
      <c r="AM51" s="275">
        <f ca="1">VLOOKUP($C51,HM_Unit!$A:$CQ,87,0)</f>
        <v>0</v>
      </c>
      <c r="AN51" s="278">
        <f t="shared" ca="1" si="42"/>
        <v>168</v>
      </c>
      <c r="AO51" s="275">
        <f t="shared" si="43"/>
        <v>168</v>
      </c>
      <c r="AP51" s="279">
        <f ca="1">SUMIFS('Data Down'!$U$1:$U$27030,'Data Down'!$AD$1:$AD$27030,$AC$2,'Data Down'!$D$1:$D$27030,C51)</f>
        <v>0</v>
      </c>
      <c r="AQ51" s="282" t="str">
        <f t="shared" ca="1" si="44"/>
        <v>-</v>
      </c>
      <c r="AR51" s="282">
        <f t="shared" ca="1" si="45"/>
        <v>0</v>
      </c>
      <c r="AS51" s="282">
        <f ca="1">SUMIFS('Data Down'!$N$1:$N$27030,'Data Down'!$AD$1:$AD$27030,$AC$2,'Data Down'!$Q$1:$Q$27030,$AS$5,'Data Down'!$D$1:$D$27030,C51)</f>
        <v>0</v>
      </c>
      <c r="AT51" s="282">
        <f ca="1">SUMIFS('Data Down'!$N$1:$N$27030,'Data Down'!$AD$1:$AD$27030,$AC$2,'Data Down'!$Q$1:$Q$27030,$AT$5,'Data Down'!$D$1:$D$27030,C51)</f>
        <v>0</v>
      </c>
      <c r="AU51" s="275">
        <f ca="1">SUMIFS('Data Down'!$U$1:$U$27030,'Data Down'!$AD$1:$AD$27030,$AC$2,'Data Down'!$Q$1:$Q$27030,$AU$5,'Data Down'!$D$1:$D$27030,C51)</f>
        <v>0</v>
      </c>
      <c r="AV51" s="275">
        <f ca="1">SUMIFS('Data Down'!$U$1:$U$27030,'Data Down'!$AD$1:$AD$27030,$AC$2,'Data Down'!$Q$1:$Q$27030,$AV$5,'Data Down'!$D$1:$D$27030,C51)</f>
        <v>0</v>
      </c>
      <c r="AW51" s="281">
        <f t="shared" ca="1" si="46"/>
        <v>1</v>
      </c>
      <c r="AX51" s="281">
        <f t="shared" ca="1" si="47"/>
        <v>0</v>
      </c>
    </row>
    <row r="52" spans="2:50" ht="14.25" customHeight="1">
      <c r="B52" s="275">
        <f t="shared" si="48"/>
        <v>8</v>
      </c>
      <c r="C52" s="205" t="s">
        <v>95</v>
      </c>
      <c r="D52" s="205" t="str">
        <f>VLOOKUP(C52,Sort!B:C,2,FALSE)</f>
        <v>Axor 3336 OB</v>
      </c>
      <c r="E52" s="276" t="s">
        <v>1596</v>
      </c>
      <c r="F52" s="277">
        <f>SUMIFS('Data Down'!$N$1:$N$27030,'Data Down'!$AD$1:$AD$27030,$F$2,'Data Down'!$R$1:$R$27030,$F$4,'Data Down'!$D$1:$D$27030,C52)</f>
        <v>0</v>
      </c>
      <c r="G52" s="277">
        <f ca="1">SUMIFS('Data Down'!$N$1:$N$27030,'Data Down'!$AD$1:$AD$27030,$F$2,'Data Down'!$R$1:$R$27030,$G$4,'Data Down'!$D$1:$D$27030,C52)</f>
        <v>0</v>
      </c>
      <c r="H52" s="277">
        <f>SUMIFS('Data Down'!$N$1:$N$27030,'Data Down'!$AD$1:$AD$27030,$F$2,'Data Down'!$R$1:$R$27030,$H$4,'Data Down'!$D$1:$D$27030,C52)</f>
        <v>0</v>
      </c>
      <c r="I52" s="277">
        <f>SUMIFS('Data Down'!$N$1:$N$27030,'Data Down'!$AD$1:$AD$27030,$F$2,'Data Down'!$R$1:$R$27030,$I$4,'Data Down'!$D$1:$D$27030,C52)</f>
        <v>0</v>
      </c>
      <c r="J52" s="277">
        <f>SUMIFS('Data Down'!$N$1:$N$27030,'Data Down'!$AD$1:$AD$27030,$F$2,'Data Down'!$R$1:$R$27030,$J$4,'Data Down'!$D$1:$D$27030,C52)</f>
        <v>0</v>
      </c>
      <c r="K52" s="277">
        <f ca="1">SUMIFS('Data Down'!$N$1:$N$27030,'Data Down'!$AD$1:$AD$27030,$F$2,'Data Down'!$R$1:$R$27030,$K$4,'Data Down'!$D$1:$D$27030,C52)</f>
        <v>0</v>
      </c>
      <c r="L52" s="277">
        <f>SUMIFS('Data Down'!$N$1:$N$27030,'Data Down'!$AD$1:$AD$27030,$F$2,'Data Down'!$R$1:$R$27030,$L$4,'Data Down'!$D$1:$D$27030,C52)</f>
        <v>0</v>
      </c>
      <c r="M52" s="277">
        <f>SUMIFS('Data Down'!$N$1:$N$27030,'Data Down'!$AD$1:$AD$27030,$F$2,'Data Down'!$R$1:$R$27030,$M$4,'Data Down'!$D$1:$D$27030,C52)</f>
        <v>0</v>
      </c>
      <c r="N52" s="277">
        <f>SUMIFS('Data Down'!$N$1:$N$27030,'Data Down'!$AD$1:$AD$27030,$F$2,'Data Down'!$R$1:$R$27030,$N$4,'Data Down'!$D$1:$D$27030,C52)</f>
        <v>0</v>
      </c>
      <c r="O52" s="277">
        <f t="shared" ca="1" si="34"/>
        <v>0</v>
      </c>
      <c r="P52" s="275">
        <f ca="1">VLOOKUP($C52,HM_Unit!$A:$CQ,86,0)</f>
        <v>0</v>
      </c>
      <c r="Q52" s="278">
        <f t="shared" ca="1" si="35"/>
        <v>168</v>
      </c>
      <c r="R52" s="275">
        <f t="shared" si="36"/>
        <v>168</v>
      </c>
      <c r="S52" s="279">
        <f ca="1">SUMIFS('Data Down'!$U$1:$U$27030,'Data Down'!$AD$1:$AD$27030,$F$2,'Data Down'!$D$1:$D$27030,C52)</f>
        <v>0</v>
      </c>
      <c r="T52" s="205" t="str">
        <f t="shared" ca="1" si="37"/>
        <v>-</v>
      </c>
      <c r="U52" s="279">
        <f t="shared" ca="1" si="38"/>
        <v>0</v>
      </c>
      <c r="V52" s="280">
        <f ca="1">SUMIFS('Data Down'!$N$1:$N$27030,'Data Down'!$AD$1:$AD$27030,$F$2,'Data Down'!$Q$1:$Q$27030,$V$5,'Data Down'!$D$1:$D$27030,C52)</f>
        <v>0</v>
      </c>
      <c r="W52" s="280">
        <f ca="1">SUMIFS('Data Down'!$N$1:$N$27030,'Data Down'!$AD$1:$AD$27030,$F$2,'Data Down'!$Q$1:$Q$27030,$W$5,'Data Down'!$D$1:$D$27030,C52)</f>
        <v>0</v>
      </c>
      <c r="X52" s="279">
        <f ca="1">SUMIFS('Data Down'!$U$1:$U$27030,'Data Down'!$AD$1:$AD$27030,$F$2,'Data Down'!$Q$1:$Q$27030,$X$5,'Data Down'!$D$1:$D$27030,C52)</f>
        <v>0</v>
      </c>
      <c r="Y52" s="279">
        <f ca="1">SUMIFS('Data Down'!$U$1:$U$27030,'Data Down'!$AD$1:$AD$27030,$F$2,'Data Down'!$Q$1:$Q$27030,$Y$5,'Data Down'!$D$1:$D$27030,C52)</f>
        <v>0</v>
      </c>
      <c r="Z52" s="281">
        <f t="shared" ca="1" si="39"/>
        <v>1</v>
      </c>
      <c r="AA52" s="281">
        <f t="shared" ca="1" si="40"/>
        <v>0</v>
      </c>
      <c r="AC52" s="277">
        <f>SUMIFS('Data Down'!$N$1:$N$27030,'Data Down'!$AD$1:$AD$27030,$AC$2,'Data Down'!$R$1:$R$27030,$AC$4,'Data Down'!$D$1:$D$27030,C52)</f>
        <v>0</v>
      </c>
      <c r="AD52" s="277">
        <f ca="1">SUMIFS('Data Down'!$N$1:$N$27030,'Data Down'!$AD$1:$AD$27030,$AC$2,'Data Down'!$R$1:$R$27030,$AD$4,'Data Down'!$D$1:$D$27030,C52)</f>
        <v>0</v>
      </c>
      <c r="AE52" s="277">
        <f>SUMIFS('Data Down'!$N$1:$N$27030,'Data Down'!$AD$1:$AD$27030,$AC$2,'Data Down'!$R$1:$R$27030,$AE$4,'Data Down'!$D$1:$D$27030,C52)</f>
        <v>0</v>
      </c>
      <c r="AF52" s="277">
        <f>SUMIFS('Data Down'!$N$1:$N$27030,'Data Down'!$AD$1:$AD$27030,$AC$2,'Data Down'!$R$1:$R$27030,$AF$4,'Data Down'!$D$1:$D$27030,C52)</f>
        <v>0</v>
      </c>
      <c r="AG52" s="277">
        <f>SUMIFS('Data Down'!$N$1:$N$27030,'Data Down'!$AD$1:$AD$27030,$AC$2,'Data Down'!$R$1:$R$27030,$AG$4,'Data Down'!$D$1:$D$27030,C52)</f>
        <v>0</v>
      </c>
      <c r="AH52" s="277">
        <f ca="1">SUMIFS('Data Down'!$N$1:$N$27030,'Data Down'!$AD$1:$AD$27030,$AC$2,'Data Down'!$R$1:$R$27030,$AH$4,'Data Down'!$D$1:$D$27030,C52)</f>
        <v>0</v>
      </c>
      <c r="AI52" s="277">
        <f>SUMIFS('Data Down'!$N$1:$N$27030,'Data Down'!$AD$1:$AD$27030,$AC$2,'Data Down'!$R$1:$R$27030,$AI$4,'Data Down'!$D$1:$D$27030,C52)</f>
        <v>0</v>
      </c>
      <c r="AJ52" s="277">
        <f>SUMIFS('Data Down'!$N$1:$N$27030,'Data Down'!$AD$1:$AD$27030,$AC$2,'Data Down'!$R$1:$R$27030,$AJ$4,'Data Down'!$D$1:$D$27030,C52)</f>
        <v>0</v>
      </c>
      <c r="AK52" s="277">
        <f>SUMIFS('Data Down'!$N$1:$N$27030,'Data Down'!$AD$1:$AD$27030,$AC$2,'Data Down'!$R$1:$R$27030,$AK$4,'Data Down'!$D$1:$D$27030,C52)</f>
        <v>0</v>
      </c>
      <c r="AL52" s="277">
        <f t="shared" ca="1" si="41"/>
        <v>0</v>
      </c>
      <c r="AM52" s="275">
        <f ca="1">VLOOKUP($C52,HM_Unit!$A:$CQ,87,0)</f>
        <v>0</v>
      </c>
      <c r="AN52" s="278">
        <f t="shared" ca="1" si="42"/>
        <v>168</v>
      </c>
      <c r="AO52" s="275">
        <f t="shared" si="43"/>
        <v>168</v>
      </c>
      <c r="AP52" s="279">
        <f ca="1">SUMIFS('Data Down'!$U$1:$U$27030,'Data Down'!$AD$1:$AD$27030,$AC$2,'Data Down'!$D$1:$D$27030,C52)</f>
        <v>0</v>
      </c>
      <c r="AQ52" s="282" t="str">
        <f t="shared" ca="1" si="44"/>
        <v>-</v>
      </c>
      <c r="AR52" s="282">
        <f t="shared" ca="1" si="45"/>
        <v>0</v>
      </c>
      <c r="AS52" s="282">
        <f ca="1">SUMIFS('Data Down'!$N$1:$N$27030,'Data Down'!$AD$1:$AD$27030,$AC$2,'Data Down'!$Q$1:$Q$27030,$AS$5,'Data Down'!$D$1:$D$27030,C52)</f>
        <v>0</v>
      </c>
      <c r="AT52" s="282">
        <f ca="1">SUMIFS('Data Down'!$N$1:$N$27030,'Data Down'!$AD$1:$AD$27030,$AC$2,'Data Down'!$Q$1:$Q$27030,$AT$5,'Data Down'!$D$1:$D$27030,C52)</f>
        <v>0</v>
      </c>
      <c r="AU52" s="275">
        <f ca="1">SUMIFS('Data Down'!$U$1:$U$27030,'Data Down'!$AD$1:$AD$27030,$AC$2,'Data Down'!$Q$1:$Q$27030,$AU$5,'Data Down'!$D$1:$D$27030,C52)</f>
        <v>0</v>
      </c>
      <c r="AV52" s="275">
        <f ca="1">SUMIFS('Data Down'!$U$1:$U$27030,'Data Down'!$AD$1:$AD$27030,$AC$2,'Data Down'!$Q$1:$Q$27030,$AV$5,'Data Down'!$D$1:$D$27030,C52)</f>
        <v>0</v>
      </c>
      <c r="AW52" s="281">
        <f t="shared" ca="1" si="46"/>
        <v>1</v>
      </c>
      <c r="AX52" s="281">
        <f t="shared" ca="1" si="47"/>
        <v>0</v>
      </c>
    </row>
    <row r="53" spans="2:50" ht="14.25" customHeight="1">
      <c r="B53" s="275">
        <f t="shared" si="48"/>
        <v>9</v>
      </c>
      <c r="C53" s="205" t="s">
        <v>96</v>
      </c>
      <c r="D53" s="205" t="str">
        <f>VLOOKUP(C53,Sort!B:C,2,FALSE)</f>
        <v>Axor 3336 OB</v>
      </c>
      <c r="E53" s="276" t="s">
        <v>1596</v>
      </c>
      <c r="F53" s="277">
        <f>SUMIFS('Data Down'!$N$1:$N$27030,'Data Down'!$AD$1:$AD$27030,$F$2,'Data Down'!$R$1:$R$27030,$F$4,'Data Down'!$D$1:$D$27030,C53)</f>
        <v>0</v>
      </c>
      <c r="G53" s="277">
        <f ca="1">SUMIFS('Data Down'!$N$1:$N$27030,'Data Down'!$AD$1:$AD$27030,$F$2,'Data Down'!$R$1:$R$27030,$G$4,'Data Down'!$D$1:$D$27030,C53)</f>
        <v>0</v>
      </c>
      <c r="H53" s="277">
        <f>SUMIFS('Data Down'!$N$1:$N$27030,'Data Down'!$AD$1:$AD$27030,$F$2,'Data Down'!$R$1:$R$27030,$H$4,'Data Down'!$D$1:$D$27030,C53)</f>
        <v>0</v>
      </c>
      <c r="I53" s="277">
        <f>SUMIFS('Data Down'!$N$1:$N$27030,'Data Down'!$AD$1:$AD$27030,$F$2,'Data Down'!$R$1:$R$27030,$I$4,'Data Down'!$D$1:$D$27030,C53)</f>
        <v>0</v>
      </c>
      <c r="J53" s="277">
        <f>SUMIFS('Data Down'!$N$1:$N$27030,'Data Down'!$AD$1:$AD$27030,$F$2,'Data Down'!$R$1:$R$27030,$J$4,'Data Down'!$D$1:$D$27030,C53)</f>
        <v>0</v>
      </c>
      <c r="K53" s="277">
        <f ca="1">SUMIFS('Data Down'!$N$1:$N$27030,'Data Down'!$AD$1:$AD$27030,$F$2,'Data Down'!$R$1:$R$27030,$K$4,'Data Down'!$D$1:$D$27030,C53)</f>
        <v>0</v>
      </c>
      <c r="L53" s="277">
        <f>SUMIFS('Data Down'!$N$1:$N$27030,'Data Down'!$AD$1:$AD$27030,$F$2,'Data Down'!$R$1:$R$27030,$L$4,'Data Down'!$D$1:$D$27030,C53)</f>
        <v>0</v>
      </c>
      <c r="M53" s="277">
        <f>SUMIFS('Data Down'!$N$1:$N$27030,'Data Down'!$AD$1:$AD$27030,$F$2,'Data Down'!$R$1:$R$27030,$M$4,'Data Down'!$D$1:$D$27030,C53)</f>
        <v>0</v>
      </c>
      <c r="N53" s="277">
        <f>SUMIFS('Data Down'!$N$1:$N$27030,'Data Down'!$AD$1:$AD$27030,$F$2,'Data Down'!$R$1:$R$27030,$N$4,'Data Down'!$D$1:$D$27030,C53)</f>
        <v>0</v>
      </c>
      <c r="O53" s="277">
        <f t="shared" ca="1" si="34"/>
        <v>0</v>
      </c>
      <c r="P53" s="275">
        <f ca="1">VLOOKUP($C53,HM_Unit!$A:$CQ,86,0)</f>
        <v>0</v>
      </c>
      <c r="Q53" s="278">
        <f t="shared" ca="1" si="35"/>
        <v>168</v>
      </c>
      <c r="R53" s="275">
        <f t="shared" si="36"/>
        <v>168</v>
      </c>
      <c r="S53" s="279">
        <f ca="1">SUMIFS('Data Down'!$U$1:$U$27030,'Data Down'!$AD$1:$AD$27030,$F$2,'Data Down'!$D$1:$D$27030,C53)</f>
        <v>0</v>
      </c>
      <c r="T53" s="205" t="str">
        <f t="shared" ca="1" si="37"/>
        <v>-</v>
      </c>
      <c r="U53" s="279">
        <f t="shared" ca="1" si="38"/>
        <v>0</v>
      </c>
      <c r="V53" s="280">
        <f ca="1">SUMIFS('Data Down'!$N$1:$N$27030,'Data Down'!$AD$1:$AD$27030,$F$2,'Data Down'!$Q$1:$Q$27030,$V$5,'Data Down'!$D$1:$D$27030,C53)</f>
        <v>0</v>
      </c>
      <c r="W53" s="280">
        <f ca="1">SUMIFS('Data Down'!$N$1:$N$27030,'Data Down'!$AD$1:$AD$27030,$F$2,'Data Down'!$Q$1:$Q$27030,$W$5,'Data Down'!$D$1:$D$27030,C53)</f>
        <v>0</v>
      </c>
      <c r="X53" s="279">
        <f ca="1">SUMIFS('Data Down'!$U$1:$U$27030,'Data Down'!$AD$1:$AD$27030,$F$2,'Data Down'!$Q$1:$Q$27030,$X$5,'Data Down'!$D$1:$D$27030,C53)</f>
        <v>0</v>
      </c>
      <c r="Y53" s="279">
        <f ca="1">SUMIFS('Data Down'!$U$1:$U$27030,'Data Down'!$AD$1:$AD$27030,$F$2,'Data Down'!$Q$1:$Q$27030,$Y$5,'Data Down'!$D$1:$D$27030,C53)</f>
        <v>0</v>
      </c>
      <c r="Z53" s="281">
        <f t="shared" ca="1" si="39"/>
        <v>1</v>
      </c>
      <c r="AA53" s="281">
        <f t="shared" ca="1" si="40"/>
        <v>0</v>
      </c>
      <c r="AC53" s="277">
        <f>SUMIFS('Data Down'!$N$1:$N$27030,'Data Down'!$AD$1:$AD$27030,$AC$2,'Data Down'!$R$1:$R$27030,$AC$4,'Data Down'!$D$1:$D$27030,C53)</f>
        <v>0</v>
      </c>
      <c r="AD53" s="277">
        <f ca="1">SUMIFS('Data Down'!$N$1:$N$27030,'Data Down'!$AD$1:$AD$27030,$AC$2,'Data Down'!$R$1:$R$27030,$AD$4,'Data Down'!$D$1:$D$27030,C53)</f>
        <v>0</v>
      </c>
      <c r="AE53" s="277">
        <f>SUMIFS('Data Down'!$N$1:$N$27030,'Data Down'!$AD$1:$AD$27030,$AC$2,'Data Down'!$R$1:$R$27030,$AE$4,'Data Down'!$D$1:$D$27030,C53)</f>
        <v>0</v>
      </c>
      <c r="AF53" s="277">
        <f>SUMIFS('Data Down'!$N$1:$N$27030,'Data Down'!$AD$1:$AD$27030,$AC$2,'Data Down'!$R$1:$R$27030,$AF$4,'Data Down'!$D$1:$D$27030,C53)</f>
        <v>0</v>
      </c>
      <c r="AG53" s="277">
        <f>SUMIFS('Data Down'!$N$1:$N$27030,'Data Down'!$AD$1:$AD$27030,$AC$2,'Data Down'!$R$1:$R$27030,$AG$4,'Data Down'!$D$1:$D$27030,C53)</f>
        <v>0</v>
      </c>
      <c r="AH53" s="277">
        <f ca="1">SUMIFS('Data Down'!$N$1:$N$27030,'Data Down'!$AD$1:$AD$27030,$AC$2,'Data Down'!$R$1:$R$27030,$AH$4,'Data Down'!$D$1:$D$27030,C53)</f>
        <v>0</v>
      </c>
      <c r="AI53" s="277">
        <f>SUMIFS('Data Down'!$N$1:$N$27030,'Data Down'!$AD$1:$AD$27030,$AC$2,'Data Down'!$R$1:$R$27030,$AI$4,'Data Down'!$D$1:$D$27030,C53)</f>
        <v>0</v>
      </c>
      <c r="AJ53" s="277">
        <f>SUMIFS('Data Down'!$N$1:$N$27030,'Data Down'!$AD$1:$AD$27030,$AC$2,'Data Down'!$R$1:$R$27030,$AJ$4,'Data Down'!$D$1:$D$27030,C53)</f>
        <v>0</v>
      </c>
      <c r="AK53" s="277">
        <f>SUMIFS('Data Down'!$N$1:$N$27030,'Data Down'!$AD$1:$AD$27030,$AC$2,'Data Down'!$R$1:$R$27030,$AK$4,'Data Down'!$D$1:$D$27030,C53)</f>
        <v>0</v>
      </c>
      <c r="AL53" s="277">
        <f t="shared" ca="1" si="41"/>
        <v>0</v>
      </c>
      <c r="AM53" s="275">
        <f ca="1">VLOOKUP($C53,HM_Unit!$A:$CQ,87,0)</f>
        <v>0</v>
      </c>
      <c r="AN53" s="278">
        <f t="shared" ca="1" si="42"/>
        <v>168</v>
      </c>
      <c r="AO53" s="275">
        <f t="shared" si="43"/>
        <v>168</v>
      </c>
      <c r="AP53" s="279">
        <f ca="1">SUMIFS('Data Down'!$U$1:$U$27030,'Data Down'!$AD$1:$AD$27030,$AC$2,'Data Down'!$D$1:$D$27030,C53)</f>
        <v>0</v>
      </c>
      <c r="AQ53" s="282" t="str">
        <f t="shared" ca="1" si="44"/>
        <v>-</v>
      </c>
      <c r="AR53" s="282">
        <f t="shared" ca="1" si="45"/>
        <v>0</v>
      </c>
      <c r="AS53" s="282">
        <f ca="1">SUMIFS('Data Down'!$N$1:$N$27030,'Data Down'!$AD$1:$AD$27030,$AC$2,'Data Down'!$Q$1:$Q$27030,$AS$5,'Data Down'!$D$1:$D$27030,C53)</f>
        <v>0</v>
      </c>
      <c r="AT53" s="282">
        <f ca="1">SUMIFS('Data Down'!$N$1:$N$27030,'Data Down'!$AD$1:$AD$27030,$AC$2,'Data Down'!$Q$1:$Q$27030,$AT$5,'Data Down'!$D$1:$D$27030,C53)</f>
        <v>0</v>
      </c>
      <c r="AU53" s="275">
        <f ca="1">SUMIFS('Data Down'!$U$1:$U$27030,'Data Down'!$AD$1:$AD$27030,$AC$2,'Data Down'!$Q$1:$Q$27030,$AU$5,'Data Down'!$D$1:$D$27030,C53)</f>
        <v>0</v>
      </c>
      <c r="AV53" s="275">
        <f ca="1">SUMIFS('Data Down'!$U$1:$U$27030,'Data Down'!$AD$1:$AD$27030,$AC$2,'Data Down'!$Q$1:$Q$27030,$AV$5,'Data Down'!$D$1:$D$27030,C53)</f>
        <v>0</v>
      </c>
      <c r="AW53" s="281">
        <f t="shared" ca="1" si="46"/>
        <v>1</v>
      </c>
      <c r="AX53" s="281">
        <f t="shared" ca="1" si="47"/>
        <v>0</v>
      </c>
    </row>
    <row r="54" spans="2:50" ht="14.25" customHeight="1">
      <c r="B54" s="275">
        <f t="shared" si="48"/>
        <v>10</v>
      </c>
      <c r="C54" s="205" t="s">
        <v>97</v>
      </c>
      <c r="D54" s="205" t="str">
        <f>VLOOKUP(C54,Sort!B:C,2,FALSE)</f>
        <v>Axor 3336 OB</v>
      </c>
      <c r="E54" s="276" t="s">
        <v>1596</v>
      </c>
      <c r="F54" s="277">
        <f>SUMIFS('Data Down'!$N$1:$N$27030,'Data Down'!$AD$1:$AD$27030,$F$2,'Data Down'!$R$1:$R$27030,$F$4,'Data Down'!$D$1:$D$27030,C54)</f>
        <v>0</v>
      </c>
      <c r="G54" s="277">
        <f ca="1">SUMIFS('Data Down'!$N$1:$N$27030,'Data Down'!$AD$1:$AD$27030,$F$2,'Data Down'!$R$1:$R$27030,$G$4,'Data Down'!$D$1:$D$27030,C54)</f>
        <v>0</v>
      </c>
      <c r="H54" s="277">
        <f>SUMIFS('Data Down'!$N$1:$N$27030,'Data Down'!$AD$1:$AD$27030,$F$2,'Data Down'!$R$1:$R$27030,$H$4,'Data Down'!$D$1:$D$27030,C54)</f>
        <v>0</v>
      </c>
      <c r="I54" s="277">
        <f>SUMIFS('Data Down'!$N$1:$N$27030,'Data Down'!$AD$1:$AD$27030,$F$2,'Data Down'!$R$1:$R$27030,$I$4,'Data Down'!$D$1:$D$27030,C54)</f>
        <v>0</v>
      </c>
      <c r="J54" s="277">
        <f>SUMIFS('Data Down'!$N$1:$N$27030,'Data Down'!$AD$1:$AD$27030,$F$2,'Data Down'!$R$1:$R$27030,$J$4,'Data Down'!$D$1:$D$27030,C54)</f>
        <v>0</v>
      </c>
      <c r="K54" s="277">
        <f ca="1">SUMIFS('Data Down'!$N$1:$N$27030,'Data Down'!$AD$1:$AD$27030,$F$2,'Data Down'!$R$1:$R$27030,$K$4,'Data Down'!$D$1:$D$27030,C54)</f>
        <v>0</v>
      </c>
      <c r="L54" s="277">
        <f>SUMIFS('Data Down'!$N$1:$N$27030,'Data Down'!$AD$1:$AD$27030,$F$2,'Data Down'!$R$1:$R$27030,$L$4,'Data Down'!$D$1:$D$27030,C54)</f>
        <v>0</v>
      </c>
      <c r="M54" s="277">
        <f>SUMIFS('Data Down'!$N$1:$N$27030,'Data Down'!$AD$1:$AD$27030,$F$2,'Data Down'!$R$1:$R$27030,$M$4,'Data Down'!$D$1:$D$27030,C54)</f>
        <v>0</v>
      </c>
      <c r="N54" s="277">
        <f>SUMIFS('Data Down'!$N$1:$N$27030,'Data Down'!$AD$1:$AD$27030,$F$2,'Data Down'!$R$1:$R$27030,$N$4,'Data Down'!$D$1:$D$27030,C54)</f>
        <v>0</v>
      </c>
      <c r="O54" s="277">
        <f t="shared" ca="1" si="34"/>
        <v>0</v>
      </c>
      <c r="P54" s="275">
        <f ca="1">VLOOKUP($C54,HM_Unit!$A:$CQ,86,0)</f>
        <v>0</v>
      </c>
      <c r="Q54" s="278">
        <f t="shared" ca="1" si="35"/>
        <v>168</v>
      </c>
      <c r="R54" s="275">
        <f t="shared" si="36"/>
        <v>168</v>
      </c>
      <c r="S54" s="279">
        <f ca="1">SUMIFS('Data Down'!$U$1:$U$27030,'Data Down'!$AD$1:$AD$27030,$F$2,'Data Down'!$D$1:$D$27030,C54)</f>
        <v>0</v>
      </c>
      <c r="T54" s="205" t="str">
        <f t="shared" ca="1" si="37"/>
        <v>-</v>
      </c>
      <c r="U54" s="279">
        <f t="shared" ca="1" si="38"/>
        <v>0</v>
      </c>
      <c r="V54" s="280">
        <f ca="1">SUMIFS('Data Down'!$N$1:$N$27030,'Data Down'!$AD$1:$AD$27030,$F$2,'Data Down'!$Q$1:$Q$27030,$V$5,'Data Down'!$D$1:$D$27030,C54)</f>
        <v>0</v>
      </c>
      <c r="W54" s="280">
        <f ca="1">SUMIFS('Data Down'!$N$1:$N$27030,'Data Down'!$AD$1:$AD$27030,$F$2,'Data Down'!$Q$1:$Q$27030,$W$5,'Data Down'!$D$1:$D$27030,C54)</f>
        <v>0</v>
      </c>
      <c r="X54" s="279">
        <f ca="1">SUMIFS('Data Down'!$U$1:$U$27030,'Data Down'!$AD$1:$AD$27030,$F$2,'Data Down'!$Q$1:$Q$27030,$X$5,'Data Down'!$D$1:$D$27030,C54)</f>
        <v>0</v>
      </c>
      <c r="Y54" s="279">
        <f ca="1">SUMIFS('Data Down'!$U$1:$U$27030,'Data Down'!$AD$1:$AD$27030,$F$2,'Data Down'!$Q$1:$Q$27030,$Y$5,'Data Down'!$D$1:$D$27030,C54)</f>
        <v>0</v>
      </c>
      <c r="Z54" s="281">
        <f t="shared" ca="1" si="39"/>
        <v>1</v>
      </c>
      <c r="AA54" s="281">
        <f t="shared" ca="1" si="40"/>
        <v>0</v>
      </c>
      <c r="AC54" s="277">
        <f>SUMIFS('Data Down'!$N$1:$N$27030,'Data Down'!$AD$1:$AD$27030,$AC$2,'Data Down'!$R$1:$R$27030,$AC$4,'Data Down'!$D$1:$D$27030,C54)</f>
        <v>0</v>
      </c>
      <c r="AD54" s="277">
        <f ca="1">SUMIFS('Data Down'!$N$1:$N$27030,'Data Down'!$AD$1:$AD$27030,$AC$2,'Data Down'!$R$1:$R$27030,$AD$4,'Data Down'!$D$1:$D$27030,C54)</f>
        <v>0</v>
      </c>
      <c r="AE54" s="277">
        <f>SUMIFS('Data Down'!$N$1:$N$27030,'Data Down'!$AD$1:$AD$27030,$AC$2,'Data Down'!$R$1:$R$27030,$AE$4,'Data Down'!$D$1:$D$27030,C54)</f>
        <v>0</v>
      </c>
      <c r="AF54" s="277">
        <f>SUMIFS('Data Down'!$N$1:$N$27030,'Data Down'!$AD$1:$AD$27030,$AC$2,'Data Down'!$R$1:$R$27030,$AF$4,'Data Down'!$D$1:$D$27030,C54)</f>
        <v>0</v>
      </c>
      <c r="AG54" s="277">
        <f>SUMIFS('Data Down'!$N$1:$N$27030,'Data Down'!$AD$1:$AD$27030,$AC$2,'Data Down'!$R$1:$R$27030,$AG$4,'Data Down'!$D$1:$D$27030,C54)</f>
        <v>0</v>
      </c>
      <c r="AH54" s="277">
        <f ca="1">SUMIFS('Data Down'!$N$1:$N$27030,'Data Down'!$AD$1:$AD$27030,$AC$2,'Data Down'!$R$1:$R$27030,$AH$4,'Data Down'!$D$1:$D$27030,C54)</f>
        <v>0</v>
      </c>
      <c r="AI54" s="277">
        <f>SUMIFS('Data Down'!$N$1:$N$27030,'Data Down'!$AD$1:$AD$27030,$AC$2,'Data Down'!$R$1:$R$27030,$AI$4,'Data Down'!$D$1:$D$27030,C54)</f>
        <v>0</v>
      </c>
      <c r="AJ54" s="277">
        <f>SUMIFS('Data Down'!$N$1:$N$27030,'Data Down'!$AD$1:$AD$27030,$AC$2,'Data Down'!$R$1:$R$27030,$AJ$4,'Data Down'!$D$1:$D$27030,C54)</f>
        <v>0</v>
      </c>
      <c r="AK54" s="277">
        <f>SUMIFS('Data Down'!$N$1:$N$27030,'Data Down'!$AD$1:$AD$27030,$AC$2,'Data Down'!$R$1:$R$27030,$AK$4,'Data Down'!$D$1:$D$27030,C54)</f>
        <v>0</v>
      </c>
      <c r="AL54" s="277">
        <f t="shared" ca="1" si="41"/>
        <v>0</v>
      </c>
      <c r="AM54" s="275">
        <f ca="1">VLOOKUP($C54,HM_Unit!$A:$CQ,87,0)</f>
        <v>0</v>
      </c>
      <c r="AN54" s="278">
        <f t="shared" ca="1" si="42"/>
        <v>168</v>
      </c>
      <c r="AO54" s="275">
        <f t="shared" si="43"/>
        <v>168</v>
      </c>
      <c r="AP54" s="279">
        <f ca="1">SUMIFS('Data Down'!$U$1:$U$27030,'Data Down'!$AD$1:$AD$27030,$AC$2,'Data Down'!$D$1:$D$27030,C54)</f>
        <v>0</v>
      </c>
      <c r="AQ54" s="282" t="str">
        <f t="shared" ca="1" si="44"/>
        <v>-</v>
      </c>
      <c r="AR54" s="282">
        <f t="shared" ca="1" si="45"/>
        <v>0</v>
      </c>
      <c r="AS54" s="282">
        <f ca="1">SUMIFS('Data Down'!$N$1:$N$27030,'Data Down'!$AD$1:$AD$27030,$AC$2,'Data Down'!$Q$1:$Q$27030,$AS$5,'Data Down'!$D$1:$D$27030,C54)</f>
        <v>0</v>
      </c>
      <c r="AT54" s="282">
        <f ca="1">SUMIFS('Data Down'!$N$1:$N$27030,'Data Down'!$AD$1:$AD$27030,$AC$2,'Data Down'!$Q$1:$Q$27030,$AT$5,'Data Down'!$D$1:$D$27030,C54)</f>
        <v>0</v>
      </c>
      <c r="AU54" s="275">
        <f ca="1">SUMIFS('Data Down'!$U$1:$U$27030,'Data Down'!$AD$1:$AD$27030,$AC$2,'Data Down'!$Q$1:$Q$27030,$AU$5,'Data Down'!$D$1:$D$27030,C54)</f>
        <v>0</v>
      </c>
      <c r="AV54" s="275">
        <f ca="1">SUMIFS('Data Down'!$U$1:$U$27030,'Data Down'!$AD$1:$AD$27030,$AC$2,'Data Down'!$Q$1:$Q$27030,$AV$5,'Data Down'!$D$1:$D$27030,C54)</f>
        <v>0</v>
      </c>
      <c r="AW54" s="281">
        <f t="shared" ca="1" si="46"/>
        <v>1</v>
      </c>
      <c r="AX54" s="281">
        <f t="shared" ca="1" si="47"/>
        <v>0</v>
      </c>
    </row>
    <row r="55" spans="2:50" ht="14.25" customHeight="1">
      <c r="B55" s="275">
        <f t="shared" si="48"/>
        <v>11</v>
      </c>
      <c r="C55" s="205" t="s">
        <v>98</v>
      </c>
      <c r="D55" s="205" t="str">
        <f>VLOOKUP(C55,Sort!B:C,2,FALSE)</f>
        <v>Axor 3336 OB</v>
      </c>
      <c r="E55" s="276" t="s">
        <v>1596</v>
      </c>
      <c r="F55" s="277">
        <f>SUMIFS('Data Down'!$N$1:$N$27030,'Data Down'!$AD$1:$AD$27030,$F$2,'Data Down'!$R$1:$R$27030,$F$4,'Data Down'!$D$1:$D$27030,C55)</f>
        <v>0</v>
      </c>
      <c r="G55" s="277">
        <f ca="1">SUMIFS('Data Down'!$N$1:$N$27030,'Data Down'!$AD$1:$AD$27030,$F$2,'Data Down'!$R$1:$R$27030,$G$4,'Data Down'!$D$1:$D$27030,C55)</f>
        <v>0</v>
      </c>
      <c r="H55" s="277">
        <f>SUMIFS('Data Down'!$N$1:$N$27030,'Data Down'!$AD$1:$AD$27030,$F$2,'Data Down'!$R$1:$R$27030,$H$4,'Data Down'!$D$1:$D$27030,C55)</f>
        <v>0</v>
      </c>
      <c r="I55" s="277">
        <f>SUMIFS('Data Down'!$N$1:$N$27030,'Data Down'!$AD$1:$AD$27030,$F$2,'Data Down'!$R$1:$R$27030,$I$4,'Data Down'!$D$1:$D$27030,C55)</f>
        <v>0</v>
      </c>
      <c r="J55" s="277">
        <f>SUMIFS('Data Down'!$N$1:$N$27030,'Data Down'!$AD$1:$AD$27030,$F$2,'Data Down'!$R$1:$R$27030,$J$4,'Data Down'!$D$1:$D$27030,C55)</f>
        <v>0</v>
      </c>
      <c r="K55" s="277">
        <f ca="1">SUMIFS('Data Down'!$N$1:$N$27030,'Data Down'!$AD$1:$AD$27030,$F$2,'Data Down'!$R$1:$R$27030,$K$4,'Data Down'!$D$1:$D$27030,C55)</f>
        <v>0</v>
      </c>
      <c r="L55" s="277">
        <f>SUMIFS('Data Down'!$N$1:$N$27030,'Data Down'!$AD$1:$AD$27030,$F$2,'Data Down'!$R$1:$R$27030,$L$4,'Data Down'!$D$1:$D$27030,C55)</f>
        <v>0</v>
      </c>
      <c r="M55" s="277">
        <f>SUMIFS('Data Down'!$N$1:$N$27030,'Data Down'!$AD$1:$AD$27030,$F$2,'Data Down'!$R$1:$R$27030,$M$4,'Data Down'!$D$1:$D$27030,C55)</f>
        <v>0</v>
      </c>
      <c r="N55" s="277">
        <f>SUMIFS('Data Down'!$N$1:$N$27030,'Data Down'!$AD$1:$AD$27030,$F$2,'Data Down'!$R$1:$R$27030,$N$4,'Data Down'!$D$1:$D$27030,C55)</f>
        <v>0</v>
      </c>
      <c r="O55" s="277">
        <f t="shared" ca="1" si="34"/>
        <v>0</v>
      </c>
      <c r="P55" s="275">
        <f ca="1">VLOOKUP($C55,HM_Unit!$A:$CQ,86,0)</f>
        <v>0</v>
      </c>
      <c r="Q55" s="278">
        <f t="shared" ca="1" si="35"/>
        <v>168</v>
      </c>
      <c r="R55" s="275">
        <f t="shared" si="36"/>
        <v>168</v>
      </c>
      <c r="S55" s="279">
        <f ca="1">SUMIFS('Data Down'!$U$1:$U$27030,'Data Down'!$AD$1:$AD$27030,$F$2,'Data Down'!$D$1:$D$27030,C55)</f>
        <v>0</v>
      </c>
      <c r="T55" s="205" t="str">
        <f t="shared" ca="1" si="37"/>
        <v>-</v>
      </c>
      <c r="U55" s="279">
        <f t="shared" ca="1" si="38"/>
        <v>0</v>
      </c>
      <c r="V55" s="280">
        <f ca="1">SUMIFS('Data Down'!$N$1:$N$27030,'Data Down'!$AD$1:$AD$27030,$F$2,'Data Down'!$Q$1:$Q$27030,$V$5,'Data Down'!$D$1:$D$27030,C55)</f>
        <v>0</v>
      </c>
      <c r="W55" s="280">
        <f ca="1">SUMIFS('Data Down'!$N$1:$N$27030,'Data Down'!$AD$1:$AD$27030,$F$2,'Data Down'!$Q$1:$Q$27030,$W$5,'Data Down'!$D$1:$D$27030,C55)</f>
        <v>0</v>
      </c>
      <c r="X55" s="279">
        <f ca="1">SUMIFS('Data Down'!$U$1:$U$27030,'Data Down'!$AD$1:$AD$27030,$F$2,'Data Down'!$Q$1:$Q$27030,$X$5,'Data Down'!$D$1:$D$27030,C55)</f>
        <v>0</v>
      </c>
      <c r="Y55" s="279">
        <f ca="1">SUMIFS('Data Down'!$U$1:$U$27030,'Data Down'!$AD$1:$AD$27030,$F$2,'Data Down'!$Q$1:$Q$27030,$Y$5,'Data Down'!$D$1:$D$27030,C55)</f>
        <v>0</v>
      </c>
      <c r="Z55" s="281">
        <f t="shared" ca="1" si="39"/>
        <v>1</v>
      </c>
      <c r="AA55" s="281">
        <f t="shared" ca="1" si="40"/>
        <v>0</v>
      </c>
      <c r="AC55" s="277">
        <f>SUMIFS('Data Down'!$N$1:$N$27030,'Data Down'!$AD$1:$AD$27030,$AC$2,'Data Down'!$R$1:$R$27030,$AC$4,'Data Down'!$D$1:$D$27030,C55)</f>
        <v>0</v>
      </c>
      <c r="AD55" s="277">
        <f ca="1">SUMIFS('Data Down'!$N$1:$N$27030,'Data Down'!$AD$1:$AD$27030,$AC$2,'Data Down'!$R$1:$R$27030,$AD$4,'Data Down'!$D$1:$D$27030,C55)</f>
        <v>0</v>
      </c>
      <c r="AE55" s="277">
        <f>SUMIFS('Data Down'!$N$1:$N$27030,'Data Down'!$AD$1:$AD$27030,$AC$2,'Data Down'!$R$1:$R$27030,$AE$4,'Data Down'!$D$1:$D$27030,C55)</f>
        <v>0</v>
      </c>
      <c r="AF55" s="277">
        <f>SUMIFS('Data Down'!$N$1:$N$27030,'Data Down'!$AD$1:$AD$27030,$AC$2,'Data Down'!$R$1:$R$27030,$AF$4,'Data Down'!$D$1:$D$27030,C55)</f>
        <v>0</v>
      </c>
      <c r="AG55" s="277">
        <f>SUMIFS('Data Down'!$N$1:$N$27030,'Data Down'!$AD$1:$AD$27030,$AC$2,'Data Down'!$R$1:$R$27030,$AG$4,'Data Down'!$D$1:$D$27030,C55)</f>
        <v>0</v>
      </c>
      <c r="AH55" s="277">
        <f ca="1">SUMIFS('Data Down'!$N$1:$N$27030,'Data Down'!$AD$1:$AD$27030,$AC$2,'Data Down'!$R$1:$R$27030,$AH$4,'Data Down'!$D$1:$D$27030,C55)</f>
        <v>0</v>
      </c>
      <c r="AI55" s="277">
        <f>SUMIFS('Data Down'!$N$1:$N$27030,'Data Down'!$AD$1:$AD$27030,$AC$2,'Data Down'!$R$1:$R$27030,$AI$4,'Data Down'!$D$1:$D$27030,C55)</f>
        <v>0</v>
      </c>
      <c r="AJ55" s="277">
        <f>SUMIFS('Data Down'!$N$1:$N$27030,'Data Down'!$AD$1:$AD$27030,$AC$2,'Data Down'!$R$1:$R$27030,$AJ$4,'Data Down'!$D$1:$D$27030,C55)</f>
        <v>0</v>
      </c>
      <c r="AK55" s="277">
        <f>SUMIFS('Data Down'!$N$1:$N$27030,'Data Down'!$AD$1:$AD$27030,$AC$2,'Data Down'!$R$1:$R$27030,$AK$4,'Data Down'!$D$1:$D$27030,C55)</f>
        <v>0</v>
      </c>
      <c r="AL55" s="277">
        <f t="shared" ca="1" si="41"/>
        <v>0</v>
      </c>
      <c r="AM55" s="275">
        <f ca="1">VLOOKUP($C55,HM_Unit!$A:$CQ,87,0)</f>
        <v>0</v>
      </c>
      <c r="AN55" s="278">
        <f t="shared" ca="1" si="42"/>
        <v>168</v>
      </c>
      <c r="AO55" s="275">
        <f t="shared" si="43"/>
        <v>168</v>
      </c>
      <c r="AP55" s="279">
        <f ca="1">SUMIFS('Data Down'!$U$1:$U$27030,'Data Down'!$AD$1:$AD$27030,$AC$2,'Data Down'!$D$1:$D$27030,C55)</f>
        <v>0</v>
      </c>
      <c r="AQ55" s="282" t="str">
        <f t="shared" ca="1" si="44"/>
        <v>-</v>
      </c>
      <c r="AR55" s="282">
        <f t="shared" ca="1" si="45"/>
        <v>0</v>
      </c>
      <c r="AS55" s="282">
        <f ca="1">SUMIFS('Data Down'!$N$1:$N$27030,'Data Down'!$AD$1:$AD$27030,$AC$2,'Data Down'!$Q$1:$Q$27030,$AS$5,'Data Down'!$D$1:$D$27030,C55)</f>
        <v>0</v>
      </c>
      <c r="AT55" s="282">
        <f ca="1">SUMIFS('Data Down'!$N$1:$N$27030,'Data Down'!$AD$1:$AD$27030,$AC$2,'Data Down'!$Q$1:$Q$27030,$AT$5,'Data Down'!$D$1:$D$27030,C55)</f>
        <v>0</v>
      </c>
      <c r="AU55" s="275">
        <f ca="1">SUMIFS('Data Down'!$U$1:$U$27030,'Data Down'!$AD$1:$AD$27030,$AC$2,'Data Down'!$Q$1:$Q$27030,$AU$5,'Data Down'!$D$1:$D$27030,C55)</f>
        <v>0</v>
      </c>
      <c r="AV55" s="275">
        <f ca="1">SUMIFS('Data Down'!$U$1:$U$27030,'Data Down'!$AD$1:$AD$27030,$AC$2,'Data Down'!$Q$1:$Q$27030,$AV$5,'Data Down'!$D$1:$D$27030,C55)</f>
        <v>0</v>
      </c>
      <c r="AW55" s="281">
        <f t="shared" ca="1" si="46"/>
        <v>1</v>
      </c>
      <c r="AX55" s="281">
        <f t="shared" ca="1" si="47"/>
        <v>0</v>
      </c>
    </row>
    <row r="56" spans="2:50" ht="14.25" customHeight="1">
      <c r="B56" s="275">
        <f t="shared" si="48"/>
        <v>12</v>
      </c>
      <c r="C56" s="205" t="s">
        <v>99</v>
      </c>
      <c r="D56" s="205" t="str">
        <f>VLOOKUP(C56,Sort!B:C,2,FALSE)</f>
        <v>Axor 3336 OB</v>
      </c>
      <c r="E56" s="276" t="s">
        <v>1596</v>
      </c>
      <c r="F56" s="277">
        <f>SUMIFS('Data Down'!$N$1:$N$27030,'Data Down'!$AD$1:$AD$27030,$F$2,'Data Down'!$R$1:$R$27030,$F$4,'Data Down'!$D$1:$D$27030,C56)</f>
        <v>0</v>
      </c>
      <c r="G56" s="277">
        <f ca="1">SUMIFS('Data Down'!$N$1:$N$27030,'Data Down'!$AD$1:$AD$27030,$F$2,'Data Down'!$R$1:$R$27030,$G$4,'Data Down'!$D$1:$D$27030,C56)</f>
        <v>0</v>
      </c>
      <c r="H56" s="277">
        <f>SUMIFS('Data Down'!$N$1:$N$27030,'Data Down'!$AD$1:$AD$27030,$F$2,'Data Down'!$R$1:$R$27030,$H$4,'Data Down'!$D$1:$D$27030,C56)</f>
        <v>0</v>
      </c>
      <c r="I56" s="277">
        <f>SUMIFS('Data Down'!$N$1:$N$27030,'Data Down'!$AD$1:$AD$27030,$F$2,'Data Down'!$R$1:$R$27030,$I$4,'Data Down'!$D$1:$D$27030,C56)</f>
        <v>0</v>
      </c>
      <c r="J56" s="277">
        <f>SUMIFS('Data Down'!$N$1:$N$27030,'Data Down'!$AD$1:$AD$27030,$F$2,'Data Down'!$R$1:$R$27030,$J$4,'Data Down'!$D$1:$D$27030,C56)</f>
        <v>0</v>
      </c>
      <c r="K56" s="277">
        <f ca="1">SUMIFS('Data Down'!$N$1:$N$27030,'Data Down'!$AD$1:$AD$27030,$F$2,'Data Down'!$R$1:$R$27030,$K$4,'Data Down'!$D$1:$D$27030,C56)</f>
        <v>0</v>
      </c>
      <c r="L56" s="277">
        <f>SUMIFS('Data Down'!$N$1:$N$27030,'Data Down'!$AD$1:$AD$27030,$F$2,'Data Down'!$R$1:$R$27030,$L$4,'Data Down'!$D$1:$D$27030,C56)</f>
        <v>0</v>
      </c>
      <c r="M56" s="277">
        <f>SUMIFS('Data Down'!$N$1:$N$27030,'Data Down'!$AD$1:$AD$27030,$F$2,'Data Down'!$R$1:$R$27030,$M$4,'Data Down'!$D$1:$D$27030,C56)</f>
        <v>0</v>
      </c>
      <c r="N56" s="277">
        <f>SUMIFS('Data Down'!$N$1:$N$27030,'Data Down'!$AD$1:$AD$27030,$F$2,'Data Down'!$R$1:$R$27030,$N$4,'Data Down'!$D$1:$D$27030,C56)</f>
        <v>0</v>
      </c>
      <c r="O56" s="277">
        <f t="shared" ca="1" si="34"/>
        <v>0</v>
      </c>
      <c r="P56" s="275">
        <f ca="1">VLOOKUP($C56,HM_Unit!$A:$CQ,86,0)</f>
        <v>0</v>
      </c>
      <c r="Q56" s="278">
        <f t="shared" ca="1" si="35"/>
        <v>168</v>
      </c>
      <c r="R56" s="275">
        <f t="shared" si="36"/>
        <v>168</v>
      </c>
      <c r="S56" s="279">
        <f ca="1">SUMIFS('Data Down'!$U$1:$U$27030,'Data Down'!$AD$1:$AD$27030,$F$2,'Data Down'!$D$1:$D$27030,C56)</f>
        <v>0</v>
      </c>
      <c r="T56" s="205" t="str">
        <f t="shared" ca="1" si="37"/>
        <v>-</v>
      </c>
      <c r="U56" s="279">
        <f t="shared" ca="1" si="38"/>
        <v>0</v>
      </c>
      <c r="V56" s="280">
        <f ca="1">SUMIFS('Data Down'!$N$1:$N$27030,'Data Down'!$AD$1:$AD$27030,$F$2,'Data Down'!$Q$1:$Q$27030,$V$5,'Data Down'!$D$1:$D$27030,C56)</f>
        <v>0</v>
      </c>
      <c r="W56" s="280">
        <f ca="1">SUMIFS('Data Down'!$N$1:$N$27030,'Data Down'!$AD$1:$AD$27030,$F$2,'Data Down'!$Q$1:$Q$27030,$W$5,'Data Down'!$D$1:$D$27030,C56)</f>
        <v>0</v>
      </c>
      <c r="X56" s="279">
        <f ca="1">SUMIFS('Data Down'!$U$1:$U$27030,'Data Down'!$AD$1:$AD$27030,$F$2,'Data Down'!$Q$1:$Q$27030,$X$5,'Data Down'!$D$1:$D$27030,C56)</f>
        <v>0</v>
      </c>
      <c r="Y56" s="279">
        <f ca="1">SUMIFS('Data Down'!$U$1:$U$27030,'Data Down'!$AD$1:$AD$27030,$F$2,'Data Down'!$Q$1:$Q$27030,$Y$5,'Data Down'!$D$1:$D$27030,C56)</f>
        <v>0</v>
      </c>
      <c r="Z56" s="281">
        <f t="shared" ca="1" si="39"/>
        <v>1</v>
      </c>
      <c r="AA56" s="281">
        <f t="shared" ca="1" si="40"/>
        <v>0</v>
      </c>
      <c r="AC56" s="277">
        <f>SUMIFS('Data Down'!$N$1:$N$27030,'Data Down'!$AD$1:$AD$27030,$AC$2,'Data Down'!$R$1:$R$27030,$AC$4,'Data Down'!$D$1:$D$27030,C56)</f>
        <v>0</v>
      </c>
      <c r="AD56" s="277">
        <f ca="1">SUMIFS('Data Down'!$N$1:$N$27030,'Data Down'!$AD$1:$AD$27030,$AC$2,'Data Down'!$R$1:$R$27030,$AD$4,'Data Down'!$D$1:$D$27030,C56)</f>
        <v>0</v>
      </c>
      <c r="AE56" s="277">
        <f>SUMIFS('Data Down'!$N$1:$N$27030,'Data Down'!$AD$1:$AD$27030,$AC$2,'Data Down'!$R$1:$R$27030,$AE$4,'Data Down'!$D$1:$D$27030,C56)</f>
        <v>0</v>
      </c>
      <c r="AF56" s="277">
        <f>SUMIFS('Data Down'!$N$1:$N$27030,'Data Down'!$AD$1:$AD$27030,$AC$2,'Data Down'!$R$1:$R$27030,$AF$4,'Data Down'!$D$1:$D$27030,C56)</f>
        <v>0</v>
      </c>
      <c r="AG56" s="277">
        <f>SUMIFS('Data Down'!$N$1:$N$27030,'Data Down'!$AD$1:$AD$27030,$AC$2,'Data Down'!$R$1:$R$27030,$AG$4,'Data Down'!$D$1:$D$27030,C56)</f>
        <v>0</v>
      </c>
      <c r="AH56" s="277">
        <f ca="1">SUMIFS('Data Down'!$N$1:$N$27030,'Data Down'!$AD$1:$AD$27030,$AC$2,'Data Down'!$R$1:$R$27030,$AH$4,'Data Down'!$D$1:$D$27030,C56)</f>
        <v>0</v>
      </c>
      <c r="AI56" s="277">
        <f>SUMIFS('Data Down'!$N$1:$N$27030,'Data Down'!$AD$1:$AD$27030,$AC$2,'Data Down'!$R$1:$R$27030,$AI$4,'Data Down'!$D$1:$D$27030,C56)</f>
        <v>0</v>
      </c>
      <c r="AJ56" s="277">
        <f>SUMIFS('Data Down'!$N$1:$N$27030,'Data Down'!$AD$1:$AD$27030,$AC$2,'Data Down'!$R$1:$R$27030,$AJ$4,'Data Down'!$D$1:$D$27030,C56)</f>
        <v>0</v>
      </c>
      <c r="AK56" s="277">
        <f>SUMIFS('Data Down'!$N$1:$N$27030,'Data Down'!$AD$1:$AD$27030,$AC$2,'Data Down'!$R$1:$R$27030,$AK$4,'Data Down'!$D$1:$D$27030,C56)</f>
        <v>0</v>
      </c>
      <c r="AL56" s="277">
        <f t="shared" ca="1" si="41"/>
        <v>0</v>
      </c>
      <c r="AM56" s="275">
        <f ca="1">VLOOKUP($C56,HM_Unit!$A:$CQ,87,0)</f>
        <v>0</v>
      </c>
      <c r="AN56" s="278">
        <f t="shared" ca="1" si="42"/>
        <v>168</v>
      </c>
      <c r="AO56" s="275">
        <f t="shared" si="43"/>
        <v>168</v>
      </c>
      <c r="AP56" s="279">
        <f ca="1">SUMIFS('Data Down'!$U$1:$U$27030,'Data Down'!$AD$1:$AD$27030,$AC$2,'Data Down'!$D$1:$D$27030,C56)</f>
        <v>0</v>
      </c>
      <c r="AQ56" s="282" t="str">
        <f t="shared" ca="1" si="44"/>
        <v>-</v>
      </c>
      <c r="AR56" s="282">
        <f t="shared" ca="1" si="45"/>
        <v>0</v>
      </c>
      <c r="AS56" s="282">
        <f ca="1">SUMIFS('Data Down'!$N$1:$N$27030,'Data Down'!$AD$1:$AD$27030,$AC$2,'Data Down'!$Q$1:$Q$27030,$AS$5,'Data Down'!$D$1:$D$27030,C56)</f>
        <v>0</v>
      </c>
      <c r="AT56" s="282">
        <f ca="1">SUMIFS('Data Down'!$N$1:$N$27030,'Data Down'!$AD$1:$AD$27030,$AC$2,'Data Down'!$Q$1:$Q$27030,$AT$5,'Data Down'!$D$1:$D$27030,C56)</f>
        <v>0</v>
      </c>
      <c r="AU56" s="275">
        <f ca="1">SUMIFS('Data Down'!$U$1:$U$27030,'Data Down'!$AD$1:$AD$27030,$AC$2,'Data Down'!$Q$1:$Q$27030,$AU$5,'Data Down'!$D$1:$D$27030,C56)</f>
        <v>0</v>
      </c>
      <c r="AV56" s="275">
        <f ca="1">SUMIFS('Data Down'!$U$1:$U$27030,'Data Down'!$AD$1:$AD$27030,$AC$2,'Data Down'!$Q$1:$Q$27030,$AV$5,'Data Down'!$D$1:$D$27030,C56)</f>
        <v>0</v>
      </c>
      <c r="AW56" s="281">
        <f t="shared" ca="1" si="46"/>
        <v>1</v>
      </c>
      <c r="AX56" s="281">
        <f t="shared" ca="1" si="47"/>
        <v>0</v>
      </c>
    </row>
    <row r="57" spans="2:50" ht="14.25" customHeight="1">
      <c r="B57" s="275">
        <f t="shared" si="48"/>
        <v>13</v>
      </c>
      <c r="C57" s="205" t="s">
        <v>100</v>
      </c>
      <c r="D57" s="205" t="str">
        <f>VLOOKUP(C57,Sort!B:C,2,FALSE)</f>
        <v>Axor 3336 OB</v>
      </c>
      <c r="E57" s="276" t="s">
        <v>1596</v>
      </c>
      <c r="F57" s="277">
        <f>SUMIFS('Data Down'!$N$1:$N$27030,'Data Down'!$AD$1:$AD$27030,$F$2,'Data Down'!$R$1:$R$27030,$F$4,'Data Down'!$D$1:$D$27030,C57)</f>
        <v>0</v>
      </c>
      <c r="G57" s="277">
        <f ca="1">SUMIFS('Data Down'!$N$1:$N$27030,'Data Down'!$AD$1:$AD$27030,$F$2,'Data Down'!$R$1:$R$27030,$G$4,'Data Down'!$D$1:$D$27030,C57)</f>
        <v>0</v>
      </c>
      <c r="H57" s="277">
        <f>SUMIFS('Data Down'!$N$1:$N$27030,'Data Down'!$AD$1:$AD$27030,$F$2,'Data Down'!$R$1:$R$27030,$H$4,'Data Down'!$D$1:$D$27030,C57)</f>
        <v>0</v>
      </c>
      <c r="I57" s="277">
        <f>SUMIFS('Data Down'!$N$1:$N$27030,'Data Down'!$AD$1:$AD$27030,$F$2,'Data Down'!$R$1:$R$27030,$I$4,'Data Down'!$D$1:$D$27030,C57)</f>
        <v>0</v>
      </c>
      <c r="J57" s="277">
        <f>SUMIFS('Data Down'!$N$1:$N$27030,'Data Down'!$AD$1:$AD$27030,$F$2,'Data Down'!$R$1:$R$27030,$J$4,'Data Down'!$D$1:$D$27030,C57)</f>
        <v>0</v>
      </c>
      <c r="K57" s="277">
        <f ca="1">SUMIFS('Data Down'!$N$1:$N$27030,'Data Down'!$AD$1:$AD$27030,$F$2,'Data Down'!$R$1:$R$27030,$K$4,'Data Down'!$D$1:$D$27030,C57)</f>
        <v>0</v>
      </c>
      <c r="L57" s="277">
        <f>SUMIFS('Data Down'!$N$1:$N$27030,'Data Down'!$AD$1:$AD$27030,$F$2,'Data Down'!$R$1:$R$27030,$L$4,'Data Down'!$D$1:$D$27030,C57)</f>
        <v>0</v>
      </c>
      <c r="M57" s="277">
        <f>SUMIFS('Data Down'!$N$1:$N$27030,'Data Down'!$AD$1:$AD$27030,$F$2,'Data Down'!$R$1:$R$27030,$M$4,'Data Down'!$D$1:$D$27030,C57)</f>
        <v>0</v>
      </c>
      <c r="N57" s="277">
        <f>SUMIFS('Data Down'!$N$1:$N$27030,'Data Down'!$AD$1:$AD$27030,$F$2,'Data Down'!$R$1:$R$27030,$N$4,'Data Down'!$D$1:$D$27030,C57)</f>
        <v>0</v>
      </c>
      <c r="O57" s="277">
        <f t="shared" ca="1" si="34"/>
        <v>0</v>
      </c>
      <c r="P57" s="275">
        <f ca="1">VLOOKUP($C57,HM_Unit!$A:$CQ,86,0)</f>
        <v>0</v>
      </c>
      <c r="Q57" s="278">
        <f t="shared" ca="1" si="35"/>
        <v>168</v>
      </c>
      <c r="R57" s="275">
        <f t="shared" si="36"/>
        <v>168</v>
      </c>
      <c r="S57" s="279">
        <f ca="1">SUMIFS('Data Down'!$U$1:$U$27030,'Data Down'!$AD$1:$AD$27030,$F$2,'Data Down'!$D$1:$D$27030,C57)</f>
        <v>0</v>
      </c>
      <c r="T57" s="205" t="str">
        <f t="shared" ca="1" si="37"/>
        <v>-</v>
      </c>
      <c r="U57" s="279">
        <f t="shared" ca="1" si="38"/>
        <v>0</v>
      </c>
      <c r="V57" s="280">
        <f ca="1">SUMIFS('Data Down'!$N$1:$N$27030,'Data Down'!$AD$1:$AD$27030,$F$2,'Data Down'!$Q$1:$Q$27030,$V$5,'Data Down'!$D$1:$D$27030,C57)</f>
        <v>0</v>
      </c>
      <c r="W57" s="280">
        <f ca="1">SUMIFS('Data Down'!$N$1:$N$27030,'Data Down'!$AD$1:$AD$27030,$F$2,'Data Down'!$Q$1:$Q$27030,$W$5,'Data Down'!$D$1:$D$27030,C57)</f>
        <v>0</v>
      </c>
      <c r="X57" s="279">
        <f ca="1">SUMIFS('Data Down'!$U$1:$U$27030,'Data Down'!$AD$1:$AD$27030,$F$2,'Data Down'!$Q$1:$Q$27030,$X$5,'Data Down'!$D$1:$D$27030,C57)</f>
        <v>0</v>
      </c>
      <c r="Y57" s="279">
        <f ca="1">SUMIFS('Data Down'!$U$1:$U$27030,'Data Down'!$AD$1:$AD$27030,$F$2,'Data Down'!$Q$1:$Q$27030,$Y$5,'Data Down'!$D$1:$D$27030,C57)</f>
        <v>0</v>
      </c>
      <c r="Z57" s="281">
        <f t="shared" ca="1" si="39"/>
        <v>1</v>
      </c>
      <c r="AA57" s="281">
        <f t="shared" ca="1" si="40"/>
        <v>0</v>
      </c>
      <c r="AC57" s="277">
        <f>SUMIFS('Data Down'!$N$1:$N$27030,'Data Down'!$AD$1:$AD$27030,$AC$2,'Data Down'!$R$1:$R$27030,$AC$4,'Data Down'!$D$1:$D$27030,C57)</f>
        <v>0</v>
      </c>
      <c r="AD57" s="277">
        <f ca="1">SUMIFS('Data Down'!$N$1:$N$27030,'Data Down'!$AD$1:$AD$27030,$AC$2,'Data Down'!$R$1:$R$27030,$AD$4,'Data Down'!$D$1:$D$27030,C57)</f>
        <v>0</v>
      </c>
      <c r="AE57" s="277">
        <f>SUMIFS('Data Down'!$N$1:$N$27030,'Data Down'!$AD$1:$AD$27030,$AC$2,'Data Down'!$R$1:$R$27030,$AE$4,'Data Down'!$D$1:$D$27030,C57)</f>
        <v>0</v>
      </c>
      <c r="AF57" s="277">
        <f>SUMIFS('Data Down'!$N$1:$N$27030,'Data Down'!$AD$1:$AD$27030,$AC$2,'Data Down'!$R$1:$R$27030,$AF$4,'Data Down'!$D$1:$D$27030,C57)</f>
        <v>0</v>
      </c>
      <c r="AG57" s="277">
        <f>SUMIFS('Data Down'!$N$1:$N$27030,'Data Down'!$AD$1:$AD$27030,$AC$2,'Data Down'!$R$1:$R$27030,$AG$4,'Data Down'!$D$1:$D$27030,C57)</f>
        <v>0</v>
      </c>
      <c r="AH57" s="277">
        <f ca="1">SUMIFS('Data Down'!$N$1:$N$27030,'Data Down'!$AD$1:$AD$27030,$AC$2,'Data Down'!$R$1:$R$27030,$AH$4,'Data Down'!$D$1:$D$27030,C57)</f>
        <v>0</v>
      </c>
      <c r="AI57" s="277">
        <f>SUMIFS('Data Down'!$N$1:$N$27030,'Data Down'!$AD$1:$AD$27030,$AC$2,'Data Down'!$R$1:$R$27030,$AI$4,'Data Down'!$D$1:$D$27030,C57)</f>
        <v>0</v>
      </c>
      <c r="AJ57" s="277">
        <f>SUMIFS('Data Down'!$N$1:$N$27030,'Data Down'!$AD$1:$AD$27030,$AC$2,'Data Down'!$R$1:$R$27030,$AJ$4,'Data Down'!$D$1:$D$27030,C57)</f>
        <v>0</v>
      </c>
      <c r="AK57" s="277">
        <f>SUMIFS('Data Down'!$N$1:$N$27030,'Data Down'!$AD$1:$AD$27030,$AC$2,'Data Down'!$R$1:$R$27030,$AK$4,'Data Down'!$D$1:$D$27030,C57)</f>
        <v>0</v>
      </c>
      <c r="AL57" s="277">
        <f t="shared" ca="1" si="41"/>
        <v>0</v>
      </c>
      <c r="AM57" s="275">
        <f ca="1">VLOOKUP($C57,HM_Unit!$A:$CQ,87,0)</f>
        <v>0</v>
      </c>
      <c r="AN57" s="278">
        <f t="shared" ca="1" si="42"/>
        <v>168</v>
      </c>
      <c r="AO57" s="275">
        <f t="shared" si="43"/>
        <v>168</v>
      </c>
      <c r="AP57" s="279">
        <f ca="1">SUMIFS('Data Down'!$U$1:$U$27030,'Data Down'!$AD$1:$AD$27030,$AC$2,'Data Down'!$D$1:$D$27030,C57)</f>
        <v>0</v>
      </c>
      <c r="AQ57" s="282" t="str">
        <f t="shared" ca="1" si="44"/>
        <v>-</v>
      </c>
      <c r="AR57" s="282">
        <f t="shared" ca="1" si="45"/>
        <v>0</v>
      </c>
      <c r="AS57" s="282">
        <f ca="1">SUMIFS('Data Down'!$N$1:$N$27030,'Data Down'!$AD$1:$AD$27030,$AC$2,'Data Down'!$Q$1:$Q$27030,$AS$5,'Data Down'!$D$1:$D$27030,C57)</f>
        <v>0</v>
      </c>
      <c r="AT57" s="282">
        <f ca="1">SUMIFS('Data Down'!$N$1:$N$27030,'Data Down'!$AD$1:$AD$27030,$AC$2,'Data Down'!$Q$1:$Q$27030,$AT$5,'Data Down'!$D$1:$D$27030,C57)</f>
        <v>0</v>
      </c>
      <c r="AU57" s="275">
        <f ca="1">SUMIFS('Data Down'!$U$1:$U$27030,'Data Down'!$AD$1:$AD$27030,$AC$2,'Data Down'!$Q$1:$Q$27030,$AU$5,'Data Down'!$D$1:$D$27030,C57)</f>
        <v>0</v>
      </c>
      <c r="AV57" s="275">
        <f ca="1">SUMIFS('Data Down'!$U$1:$U$27030,'Data Down'!$AD$1:$AD$27030,$AC$2,'Data Down'!$Q$1:$Q$27030,$AV$5,'Data Down'!$D$1:$D$27030,C57)</f>
        <v>0</v>
      </c>
      <c r="AW57" s="281">
        <f t="shared" ca="1" si="46"/>
        <v>1</v>
      </c>
      <c r="AX57" s="281">
        <f t="shared" ca="1" si="47"/>
        <v>0</v>
      </c>
    </row>
    <row r="58" spans="2:50" ht="14.25" customHeight="1">
      <c r="B58" s="275">
        <f t="shared" si="48"/>
        <v>14</v>
      </c>
      <c r="C58" s="205" t="s">
        <v>101</v>
      </c>
      <c r="D58" s="205" t="str">
        <f>VLOOKUP(C58,Sort!B:C,2,FALSE)</f>
        <v>Axor 3336 OB</v>
      </c>
      <c r="E58" s="276" t="s">
        <v>1596</v>
      </c>
      <c r="F58" s="277">
        <f>SUMIFS('Data Down'!$N$1:$N$27030,'Data Down'!$AD$1:$AD$27030,$F$2,'Data Down'!$R$1:$R$27030,$F$4,'Data Down'!$D$1:$D$27030,C58)</f>
        <v>0</v>
      </c>
      <c r="G58" s="277">
        <f ca="1">SUMIFS('Data Down'!$N$1:$N$27030,'Data Down'!$AD$1:$AD$27030,$F$2,'Data Down'!$R$1:$R$27030,$G$4,'Data Down'!$D$1:$D$27030,C58)</f>
        <v>0</v>
      </c>
      <c r="H58" s="277">
        <f>SUMIFS('Data Down'!$N$1:$N$27030,'Data Down'!$AD$1:$AD$27030,$F$2,'Data Down'!$R$1:$R$27030,$H$4,'Data Down'!$D$1:$D$27030,C58)</f>
        <v>0</v>
      </c>
      <c r="I58" s="277">
        <f>SUMIFS('Data Down'!$N$1:$N$27030,'Data Down'!$AD$1:$AD$27030,$F$2,'Data Down'!$R$1:$R$27030,$I$4,'Data Down'!$D$1:$D$27030,C58)</f>
        <v>0</v>
      </c>
      <c r="J58" s="277">
        <f>SUMIFS('Data Down'!$N$1:$N$27030,'Data Down'!$AD$1:$AD$27030,$F$2,'Data Down'!$R$1:$R$27030,$J$4,'Data Down'!$D$1:$D$27030,C58)</f>
        <v>0</v>
      </c>
      <c r="K58" s="277">
        <f ca="1">SUMIFS('Data Down'!$N$1:$N$27030,'Data Down'!$AD$1:$AD$27030,$F$2,'Data Down'!$R$1:$R$27030,$K$4,'Data Down'!$D$1:$D$27030,C58)</f>
        <v>0</v>
      </c>
      <c r="L58" s="277">
        <f>SUMIFS('Data Down'!$N$1:$N$27030,'Data Down'!$AD$1:$AD$27030,$F$2,'Data Down'!$R$1:$R$27030,$L$4,'Data Down'!$D$1:$D$27030,C58)</f>
        <v>0</v>
      </c>
      <c r="M58" s="277">
        <f>SUMIFS('Data Down'!$N$1:$N$27030,'Data Down'!$AD$1:$AD$27030,$F$2,'Data Down'!$R$1:$R$27030,$M$4,'Data Down'!$D$1:$D$27030,C58)</f>
        <v>0</v>
      </c>
      <c r="N58" s="277">
        <f>SUMIFS('Data Down'!$N$1:$N$27030,'Data Down'!$AD$1:$AD$27030,$F$2,'Data Down'!$R$1:$R$27030,$N$4,'Data Down'!$D$1:$D$27030,C58)</f>
        <v>0</v>
      </c>
      <c r="O58" s="277">
        <f t="shared" ca="1" si="34"/>
        <v>0</v>
      </c>
      <c r="P58" s="275">
        <f ca="1">VLOOKUP($C58,HM_Unit!$A:$CQ,86,0)</f>
        <v>0</v>
      </c>
      <c r="Q58" s="278">
        <f t="shared" ca="1" si="35"/>
        <v>168</v>
      </c>
      <c r="R58" s="275">
        <f t="shared" si="36"/>
        <v>168</v>
      </c>
      <c r="S58" s="279">
        <f ca="1">SUMIFS('Data Down'!$U$1:$U$27030,'Data Down'!$AD$1:$AD$27030,$F$2,'Data Down'!$D$1:$D$27030,C58)</f>
        <v>0</v>
      </c>
      <c r="T58" s="205" t="str">
        <f t="shared" ca="1" si="37"/>
        <v>-</v>
      </c>
      <c r="U58" s="279">
        <f t="shared" ca="1" si="38"/>
        <v>0</v>
      </c>
      <c r="V58" s="280">
        <f ca="1">SUMIFS('Data Down'!$N$1:$N$27030,'Data Down'!$AD$1:$AD$27030,$F$2,'Data Down'!$Q$1:$Q$27030,$V$5,'Data Down'!$D$1:$D$27030,C58)</f>
        <v>0</v>
      </c>
      <c r="W58" s="280">
        <f ca="1">SUMIFS('Data Down'!$N$1:$N$27030,'Data Down'!$AD$1:$AD$27030,$F$2,'Data Down'!$Q$1:$Q$27030,$W$5,'Data Down'!$D$1:$D$27030,C58)</f>
        <v>0</v>
      </c>
      <c r="X58" s="279">
        <f ca="1">SUMIFS('Data Down'!$U$1:$U$27030,'Data Down'!$AD$1:$AD$27030,$F$2,'Data Down'!$Q$1:$Q$27030,$X$5,'Data Down'!$D$1:$D$27030,C58)</f>
        <v>0</v>
      </c>
      <c r="Y58" s="279">
        <f ca="1">SUMIFS('Data Down'!$U$1:$U$27030,'Data Down'!$AD$1:$AD$27030,$F$2,'Data Down'!$Q$1:$Q$27030,$Y$5,'Data Down'!$D$1:$D$27030,C58)</f>
        <v>0</v>
      </c>
      <c r="Z58" s="281">
        <f t="shared" ca="1" si="39"/>
        <v>1</v>
      </c>
      <c r="AA58" s="281">
        <f t="shared" ca="1" si="40"/>
        <v>0</v>
      </c>
      <c r="AC58" s="277">
        <f>SUMIFS('Data Down'!$N$1:$N$27030,'Data Down'!$AD$1:$AD$27030,$AC$2,'Data Down'!$R$1:$R$27030,$AC$4,'Data Down'!$D$1:$D$27030,C58)</f>
        <v>0</v>
      </c>
      <c r="AD58" s="277">
        <f ca="1">SUMIFS('Data Down'!$N$1:$N$27030,'Data Down'!$AD$1:$AD$27030,$AC$2,'Data Down'!$R$1:$R$27030,$AD$4,'Data Down'!$D$1:$D$27030,C58)</f>
        <v>0</v>
      </c>
      <c r="AE58" s="277">
        <f>SUMIFS('Data Down'!$N$1:$N$27030,'Data Down'!$AD$1:$AD$27030,$AC$2,'Data Down'!$R$1:$R$27030,$AE$4,'Data Down'!$D$1:$D$27030,C58)</f>
        <v>0</v>
      </c>
      <c r="AF58" s="277">
        <f>SUMIFS('Data Down'!$N$1:$N$27030,'Data Down'!$AD$1:$AD$27030,$AC$2,'Data Down'!$R$1:$R$27030,$AF$4,'Data Down'!$D$1:$D$27030,C58)</f>
        <v>0</v>
      </c>
      <c r="AG58" s="277">
        <f>SUMIFS('Data Down'!$N$1:$N$27030,'Data Down'!$AD$1:$AD$27030,$AC$2,'Data Down'!$R$1:$R$27030,$AG$4,'Data Down'!$D$1:$D$27030,C58)</f>
        <v>0</v>
      </c>
      <c r="AH58" s="277">
        <f ca="1">SUMIFS('Data Down'!$N$1:$N$27030,'Data Down'!$AD$1:$AD$27030,$AC$2,'Data Down'!$R$1:$R$27030,$AH$4,'Data Down'!$D$1:$D$27030,C58)</f>
        <v>0</v>
      </c>
      <c r="AI58" s="277">
        <f>SUMIFS('Data Down'!$N$1:$N$27030,'Data Down'!$AD$1:$AD$27030,$AC$2,'Data Down'!$R$1:$R$27030,$AI$4,'Data Down'!$D$1:$D$27030,C58)</f>
        <v>0</v>
      </c>
      <c r="AJ58" s="277">
        <f>SUMIFS('Data Down'!$N$1:$N$27030,'Data Down'!$AD$1:$AD$27030,$AC$2,'Data Down'!$R$1:$R$27030,$AJ$4,'Data Down'!$D$1:$D$27030,C58)</f>
        <v>0</v>
      </c>
      <c r="AK58" s="277">
        <f>SUMIFS('Data Down'!$N$1:$N$27030,'Data Down'!$AD$1:$AD$27030,$AC$2,'Data Down'!$R$1:$R$27030,$AK$4,'Data Down'!$D$1:$D$27030,C58)</f>
        <v>0</v>
      </c>
      <c r="AL58" s="277">
        <f t="shared" ca="1" si="41"/>
        <v>0</v>
      </c>
      <c r="AM58" s="275">
        <f ca="1">VLOOKUP($C58,HM_Unit!$A:$CQ,87,0)</f>
        <v>0</v>
      </c>
      <c r="AN58" s="278">
        <f t="shared" ca="1" si="42"/>
        <v>168</v>
      </c>
      <c r="AO58" s="275">
        <f t="shared" si="43"/>
        <v>168</v>
      </c>
      <c r="AP58" s="279">
        <f ca="1">SUMIFS('Data Down'!$U$1:$U$27030,'Data Down'!$AD$1:$AD$27030,$AC$2,'Data Down'!$D$1:$D$27030,C58)</f>
        <v>0</v>
      </c>
      <c r="AQ58" s="282" t="str">
        <f t="shared" ca="1" si="44"/>
        <v>-</v>
      </c>
      <c r="AR58" s="282">
        <f t="shared" ca="1" si="45"/>
        <v>0</v>
      </c>
      <c r="AS58" s="282">
        <f ca="1">SUMIFS('Data Down'!$N$1:$N$27030,'Data Down'!$AD$1:$AD$27030,$AC$2,'Data Down'!$Q$1:$Q$27030,$AS$5,'Data Down'!$D$1:$D$27030,C58)</f>
        <v>0</v>
      </c>
      <c r="AT58" s="282">
        <f ca="1">SUMIFS('Data Down'!$N$1:$N$27030,'Data Down'!$AD$1:$AD$27030,$AC$2,'Data Down'!$Q$1:$Q$27030,$AT$5,'Data Down'!$D$1:$D$27030,C58)</f>
        <v>0</v>
      </c>
      <c r="AU58" s="275">
        <f ca="1">SUMIFS('Data Down'!$U$1:$U$27030,'Data Down'!$AD$1:$AD$27030,$AC$2,'Data Down'!$Q$1:$Q$27030,$AU$5,'Data Down'!$D$1:$D$27030,C58)</f>
        <v>0</v>
      </c>
      <c r="AV58" s="275">
        <f ca="1">SUMIFS('Data Down'!$U$1:$U$27030,'Data Down'!$AD$1:$AD$27030,$AC$2,'Data Down'!$Q$1:$Q$27030,$AV$5,'Data Down'!$D$1:$D$27030,C58)</f>
        <v>0</v>
      </c>
      <c r="AW58" s="281">
        <f t="shared" ca="1" si="46"/>
        <v>1</v>
      </c>
      <c r="AX58" s="281">
        <f t="shared" ca="1" si="47"/>
        <v>0</v>
      </c>
    </row>
    <row r="59" spans="2:50" ht="14.25" customHeight="1">
      <c r="B59" s="275">
        <f t="shared" si="48"/>
        <v>15</v>
      </c>
      <c r="C59" s="205" t="s">
        <v>102</v>
      </c>
      <c r="D59" s="205" t="str">
        <f>VLOOKUP(C59,Sort!B:C,2,FALSE)</f>
        <v>Axor 3336 OB</v>
      </c>
      <c r="E59" s="276" t="s">
        <v>1596</v>
      </c>
      <c r="F59" s="277">
        <f>SUMIFS('Data Down'!$N$1:$N$27030,'Data Down'!$AD$1:$AD$27030,$F$2,'Data Down'!$R$1:$R$27030,$F$4,'Data Down'!$D$1:$D$27030,C59)</f>
        <v>0</v>
      </c>
      <c r="G59" s="277">
        <f ca="1">SUMIFS('Data Down'!$N$1:$N$27030,'Data Down'!$AD$1:$AD$27030,$F$2,'Data Down'!$R$1:$R$27030,$G$4,'Data Down'!$D$1:$D$27030,C59)</f>
        <v>0</v>
      </c>
      <c r="H59" s="277">
        <f>SUMIFS('Data Down'!$N$1:$N$27030,'Data Down'!$AD$1:$AD$27030,$F$2,'Data Down'!$R$1:$R$27030,$H$4,'Data Down'!$D$1:$D$27030,C59)</f>
        <v>0</v>
      </c>
      <c r="I59" s="277">
        <f>SUMIFS('Data Down'!$N$1:$N$27030,'Data Down'!$AD$1:$AD$27030,$F$2,'Data Down'!$R$1:$R$27030,$I$4,'Data Down'!$D$1:$D$27030,C59)</f>
        <v>0</v>
      </c>
      <c r="J59" s="277">
        <f>SUMIFS('Data Down'!$N$1:$N$27030,'Data Down'!$AD$1:$AD$27030,$F$2,'Data Down'!$R$1:$R$27030,$J$4,'Data Down'!$D$1:$D$27030,C59)</f>
        <v>0</v>
      </c>
      <c r="K59" s="277">
        <f ca="1">SUMIFS('Data Down'!$N$1:$N$27030,'Data Down'!$AD$1:$AD$27030,$F$2,'Data Down'!$R$1:$R$27030,$K$4,'Data Down'!$D$1:$D$27030,C59)</f>
        <v>0</v>
      </c>
      <c r="L59" s="277">
        <f>SUMIFS('Data Down'!$N$1:$N$27030,'Data Down'!$AD$1:$AD$27030,$F$2,'Data Down'!$R$1:$R$27030,$L$4,'Data Down'!$D$1:$D$27030,C59)</f>
        <v>0</v>
      </c>
      <c r="M59" s="277">
        <f>SUMIFS('Data Down'!$N$1:$N$27030,'Data Down'!$AD$1:$AD$27030,$F$2,'Data Down'!$R$1:$R$27030,$M$4,'Data Down'!$D$1:$D$27030,C59)</f>
        <v>0</v>
      </c>
      <c r="N59" s="277">
        <f>SUMIFS('Data Down'!$N$1:$N$27030,'Data Down'!$AD$1:$AD$27030,$F$2,'Data Down'!$R$1:$R$27030,$N$4,'Data Down'!$D$1:$D$27030,C59)</f>
        <v>0</v>
      </c>
      <c r="O59" s="277">
        <f t="shared" ca="1" si="34"/>
        <v>0</v>
      </c>
      <c r="P59" s="275">
        <f ca="1">VLOOKUP($C59,HM_Unit!$A:$CQ,86,0)</f>
        <v>0</v>
      </c>
      <c r="Q59" s="278">
        <f t="shared" ca="1" si="35"/>
        <v>168</v>
      </c>
      <c r="R59" s="275">
        <f t="shared" si="36"/>
        <v>168</v>
      </c>
      <c r="S59" s="279">
        <f ca="1">SUMIFS('Data Down'!$U$1:$U$27030,'Data Down'!$AD$1:$AD$27030,$F$2,'Data Down'!$D$1:$D$27030,C59)</f>
        <v>0</v>
      </c>
      <c r="T59" s="205" t="str">
        <f t="shared" ca="1" si="37"/>
        <v>-</v>
      </c>
      <c r="U59" s="279">
        <f t="shared" ca="1" si="38"/>
        <v>0</v>
      </c>
      <c r="V59" s="280">
        <f ca="1">SUMIFS('Data Down'!$N$1:$N$27030,'Data Down'!$AD$1:$AD$27030,$F$2,'Data Down'!$Q$1:$Q$27030,$V$5,'Data Down'!$D$1:$D$27030,C59)</f>
        <v>0</v>
      </c>
      <c r="W59" s="280">
        <f ca="1">SUMIFS('Data Down'!$N$1:$N$27030,'Data Down'!$AD$1:$AD$27030,$F$2,'Data Down'!$Q$1:$Q$27030,$W$5,'Data Down'!$D$1:$D$27030,C59)</f>
        <v>0</v>
      </c>
      <c r="X59" s="279">
        <f ca="1">SUMIFS('Data Down'!$U$1:$U$27030,'Data Down'!$AD$1:$AD$27030,$F$2,'Data Down'!$Q$1:$Q$27030,$X$5,'Data Down'!$D$1:$D$27030,C59)</f>
        <v>0</v>
      </c>
      <c r="Y59" s="279">
        <f ca="1">SUMIFS('Data Down'!$U$1:$U$27030,'Data Down'!$AD$1:$AD$27030,$F$2,'Data Down'!$Q$1:$Q$27030,$Y$5,'Data Down'!$D$1:$D$27030,C59)</f>
        <v>0</v>
      </c>
      <c r="Z59" s="281">
        <f t="shared" ca="1" si="39"/>
        <v>1</v>
      </c>
      <c r="AA59" s="281">
        <f t="shared" ca="1" si="40"/>
        <v>0</v>
      </c>
      <c r="AC59" s="277">
        <f>SUMIFS('Data Down'!$N$1:$N$27030,'Data Down'!$AD$1:$AD$27030,$AC$2,'Data Down'!$R$1:$R$27030,$AC$4,'Data Down'!$D$1:$D$27030,C59)</f>
        <v>0</v>
      </c>
      <c r="AD59" s="277">
        <f ca="1">SUMIFS('Data Down'!$N$1:$N$27030,'Data Down'!$AD$1:$AD$27030,$AC$2,'Data Down'!$R$1:$R$27030,$AD$4,'Data Down'!$D$1:$D$27030,C59)</f>
        <v>0</v>
      </c>
      <c r="AE59" s="277">
        <f>SUMIFS('Data Down'!$N$1:$N$27030,'Data Down'!$AD$1:$AD$27030,$AC$2,'Data Down'!$R$1:$R$27030,$AE$4,'Data Down'!$D$1:$D$27030,C59)</f>
        <v>0</v>
      </c>
      <c r="AF59" s="277">
        <f>SUMIFS('Data Down'!$N$1:$N$27030,'Data Down'!$AD$1:$AD$27030,$AC$2,'Data Down'!$R$1:$R$27030,$AF$4,'Data Down'!$D$1:$D$27030,C59)</f>
        <v>0</v>
      </c>
      <c r="AG59" s="277">
        <f>SUMIFS('Data Down'!$N$1:$N$27030,'Data Down'!$AD$1:$AD$27030,$AC$2,'Data Down'!$R$1:$R$27030,$AG$4,'Data Down'!$D$1:$D$27030,C59)</f>
        <v>0</v>
      </c>
      <c r="AH59" s="277">
        <f ca="1">SUMIFS('Data Down'!$N$1:$N$27030,'Data Down'!$AD$1:$AD$27030,$AC$2,'Data Down'!$R$1:$R$27030,$AH$4,'Data Down'!$D$1:$D$27030,C59)</f>
        <v>0</v>
      </c>
      <c r="AI59" s="277">
        <f>SUMIFS('Data Down'!$N$1:$N$27030,'Data Down'!$AD$1:$AD$27030,$AC$2,'Data Down'!$R$1:$R$27030,$AI$4,'Data Down'!$D$1:$D$27030,C59)</f>
        <v>0</v>
      </c>
      <c r="AJ59" s="277">
        <f>SUMIFS('Data Down'!$N$1:$N$27030,'Data Down'!$AD$1:$AD$27030,$AC$2,'Data Down'!$R$1:$R$27030,$AJ$4,'Data Down'!$D$1:$D$27030,C59)</f>
        <v>0</v>
      </c>
      <c r="AK59" s="277">
        <f>SUMIFS('Data Down'!$N$1:$N$27030,'Data Down'!$AD$1:$AD$27030,$AC$2,'Data Down'!$R$1:$R$27030,$AK$4,'Data Down'!$D$1:$D$27030,C59)</f>
        <v>0</v>
      </c>
      <c r="AL59" s="277">
        <f t="shared" ca="1" si="41"/>
        <v>0</v>
      </c>
      <c r="AM59" s="275">
        <f ca="1">VLOOKUP($C59,HM_Unit!$A:$CQ,87,0)</f>
        <v>0</v>
      </c>
      <c r="AN59" s="278">
        <f t="shared" ca="1" si="42"/>
        <v>168</v>
      </c>
      <c r="AO59" s="275">
        <f t="shared" si="43"/>
        <v>168</v>
      </c>
      <c r="AP59" s="279">
        <f ca="1">SUMIFS('Data Down'!$U$1:$U$27030,'Data Down'!$AD$1:$AD$27030,$AC$2,'Data Down'!$D$1:$D$27030,C59)</f>
        <v>0</v>
      </c>
      <c r="AQ59" s="282" t="str">
        <f t="shared" ca="1" si="44"/>
        <v>-</v>
      </c>
      <c r="AR59" s="282">
        <f t="shared" ca="1" si="45"/>
        <v>0</v>
      </c>
      <c r="AS59" s="282">
        <f ca="1">SUMIFS('Data Down'!$N$1:$N$27030,'Data Down'!$AD$1:$AD$27030,$AC$2,'Data Down'!$Q$1:$Q$27030,$AS$5,'Data Down'!$D$1:$D$27030,C59)</f>
        <v>0</v>
      </c>
      <c r="AT59" s="282">
        <f ca="1">SUMIFS('Data Down'!$N$1:$N$27030,'Data Down'!$AD$1:$AD$27030,$AC$2,'Data Down'!$Q$1:$Q$27030,$AT$5,'Data Down'!$D$1:$D$27030,C59)</f>
        <v>0</v>
      </c>
      <c r="AU59" s="275">
        <f ca="1">SUMIFS('Data Down'!$U$1:$U$27030,'Data Down'!$AD$1:$AD$27030,$AC$2,'Data Down'!$Q$1:$Q$27030,$AU$5,'Data Down'!$D$1:$D$27030,C59)</f>
        <v>0</v>
      </c>
      <c r="AV59" s="275">
        <f ca="1">SUMIFS('Data Down'!$U$1:$U$27030,'Data Down'!$AD$1:$AD$27030,$AC$2,'Data Down'!$Q$1:$Q$27030,$AV$5,'Data Down'!$D$1:$D$27030,C59)</f>
        <v>0</v>
      </c>
      <c r="AW59" s="281">
        <f t="shared" ca="1" si="46"/>
        <v>1</v>
      </c>
      <c r="AX59" s="281">
        <f t="shared" ca="1" si="47"/>
        <v>0</v>
      </c>
    </row>
    <row r="60" spans="2:50" ht="14.25" customHeight="1">
      <c r="B60" s="275">
        <f t="shared" si="48"/>
        <v>16</v>
      </c>
      <c r="C60" s="205" t="s">
        <v>103</v>
      </c>
      <c r="D60" s="205" t="str">
        <f>VLOOKUP(C60,Sort!B:C,2,FALSE)</f>
        <v>Axor 3336 OB</v>
      </c>
      <c r="E60" s="276" t="s">
        <v>1596</v>
      </c>
      <c r="F60" s="277">
        <f>SUMIFS('Data Down'!$N$1:$N$27030,'Data Down'!$AD$1:$AD$27030,$F$2,'Data Down'!$R$1:$R$27030,$F$4,'Data Down'!$D$1:$D$27030,C60)</f>
        <v>0</v>
      </c>
      <c r="G60" s="277">
        <f ca="1">SUMIFS('Data Down'!$N$1:$N$27030,'Data Down'!$AD$1:$AD$27030,$F$2,'Data Down'!$R$1:$R$27030,$G$4,'Data Down'!$D$1:$D$27030,C60)</f>
        <v>0</v>
      </c>
      <c r="H60" s="277">
        <f>SUMIFS('Data Down'!$N$1:$N$27030,'Data Down'!$AD$1:$AD$27030,$F$2,'Data Down'!$R$1:$R$27030,$H$4,'Data Down'!$D$1:$D$27030,C60)</f>
        <v>0</v>
      </c>
      <c r="I60" s="277">
        <f>SUMIFS('Data Down'!$N$1:$N$27030,'Data Down'!$AD$1:$AD$27030,$F$2,'Data Down'!$R$1:$R$27030,$I$4,'Data Down'!$D$1:$D$27030,C60)</f>
        <v>0</v>
      </c>
      <c r="J60" s="277">
        <f>SUMIFS('Data Down'!$N$1:$N$27030,'Data Down'!$AD$1:$AD$27030,$F$2,'Data Down'!$R$1:$R$27030,$J$4,'Data Down'!$D$1:$D$27030,C60)</f>
        <v>0</v>
      </c>
      <c r="K60" s="277">
        <f ca="1">SUMIFS('Data Down'!$N$1:$N$27030,'Data Down'!$AD$1:$AD$27030,$F$2,'Data Down'!$R$1:$R$27030,$K$4,'Data Down'!$D$1:$D$27030,C60)</f>
        <v>0</v>
      </c>
      <c r="L60" s="277">
        <f>SUMIFS('Data Down'!$N$1:$N$27030,'Data Down'!$AD$1:$AD$27030,$F$2,'Data Down'!$R$1:$R$27030,$L$4,'Data Down'!$D$1:$D$27030,C60)</f>
        <v>0</v>
      </c>
      <c r="M60" s="277">
        <f>SUMIFS('Data Down'!$N$1:$N$27030,'Data Down'!$AD$1:$AD$27030,$F$2,'Data Down'!$R$1:$R$27030,$M$4,'Data Down'!$D$1:$D$27030,C60)</f>
        <v>0</v>
      </c>
      <c r="N60" s="277">
        <f>SUMIFS('Data Down'!$N$1:$N$27030,'Data Down'!$AD$1:$AD$27030,$F$2,'Data Down'!$R$1:$R$27030,$N$4,'Data Down'!$D$1:$D$27030,C60)</f>
        <v>0</v>
      </c>
      <c r="O60" s="277">
        <f t="shared" ca="1" si="34"/>
        <v>0</v>
      </c>
      <c r="P60" s="275">
        <f ca="1">VLOOKUP($C60,HM_Unit!$A:$CQ,86,0)</f>
        <v>0</v>
      </c>
      <c r="Q60" s="278">
        <f t="shared" ca="1" si="35"/>
        <v>168</v>
      </c>
      <c r="R60" s="275">
        <f t="shared" si="36"/>
        <v>168</v>
      </c>
      <c r="S60" s="279">
        <f ca="1">SUMIFS('Data Down'!$U$1:$U$27030,'Data Down'!$AD$1:$AD$27030,$F$2,'Data Down'!$D$1:$D$27030,C60)</f>
        <v>0</v>
      </c>
      <c r="T60" s="205" t="str">
        <f t="shared" ca="1" si="37"/>
        <v>-</v>
      </c>
      <c r="U60" s="279">
        <f t="shared" ca="1" si="38"/>
        <v>0</v>
      </c>
      <c r="V60" s="280">
        <f ca="1">SUMIFS('Data Down'!$N$1:$N$27030,'Data Down'!$AD$1:$AD$27030,$F$2,'Data Down'!$Q$1:$Q$27030,$V$5,'Data Down'!$D$1:$D$27030,C60)</f>
        <v>0</v>
      </c>
      <c r="W60" s="280">
        <f ca="1">SUMIFS('Data Down'!$N$1:$N$27030,'Data Down'!$AD$1:$AD$27030,$F$2,'Data Down'!$Q$1:$Q$27030,$W$5,'Data Down'!$D$1:$D$27030,C60)</f>
        <v>0</v>
      </c>
      <c r="X60" s="279">
        <f ca="1">SUMIFS('Data Down'!$U$1:$U$27030,'Data Down'!$AD$1:$AD$27030,$F$2,'Data Down'!$Q$1:$Q$27030,$X$5,'Data Down'!$D$1:$D$27030,C60)</f>
        <v>0</v>
      </c>
      <c r="Y60" s="279">
        <f ca="1">SUMIFS('Data Down'!$U$1:$U$27030,'Data Down'!$AD$1:$AD$27030,$F$2,'Data Down'!$Q$1:$Q$27030,$Y$5,'Data Down'!$D$1:$D$27030,C60)</f>
        <v>0</v>
      </c>
      <c r="Z60" s="281">
        <f t="shared" ca="1" si="39"/>
        <v>1</v>
      </c>
      <c r="AA60" s="281">
        <f t="shared" ca="1" si="40"/>
        <v>0</v>
      </c>
      <c r="AC60" s="277">
        <f>SUMIFS('Data Down'!$N$1:$N$27030,'Data Down'!$AD$1:$AD$27030,$AC$2,'Data Down'!$R$1:$R$27030,$AC$4,'Data Down'!$D$1:$D$27030,C60)</f>
        <v>0</v>
      </c>
      <c r="AD60" s="277">
        <f ca="1">SUMIFS('Data Down'!$N$1:$N$27030,'Data Down'!$AD$1:$AD$27030,$AC$2,'Data Down'!$R$1:$R$27030,$AD$4,'Data Down'!$D$1:$D$27030,C60)</f>
        <v>0</v>
      </c>
      <c r="AE60" s="277">
        <f>SUMIFS('Data Down'!$N$1:$N$27030,'Data Down'!$AD$1:$AD$27030,$AC$2,'Data Down'!$R$1:$R$27030,$AE$4,'Data Down'!$D$1:$D$27030,C60)</f>
        <v>0</v>
      </c>
      <c r="AF60" s="277">
        <f>SUMIFS('Data Down'!$N$1:$N$27030,'Data Down'!$AD$1:$AD$27030,$AC$2,'Data Down'!$R$1:$R$27030,$AF$4,'Data Down'!$D$1:$D$27030,C60)</f>
        <v>0</v>
      </c>
      <c r="AG60" s="277">
        <f>SUMIFS('Data Down'!$N$1:$N$27030,'Data Down'!$AD$1:$AD$27030,$AC$2,'Data Down'!$R$1:$R$27030,$AG$4,'Data Down'!$D$1:$D$27030,C60)</f>
        <v>0</v>
      </c>
      <c r="AH60" s="277">
        <f ca="1">SUMIFS('Data Down'!$N$1:$N$27030,'Data Down'!$AD$1:$AD$27030,$AC$2,'Data Down'!$R$1:$R$27030,$AH$4,'Data Down'!$D$1:$D$27030,C60)</f>
        <v>0</v>
      </c>
      <c r="AI60" s="277">
        <f>SUMIFS('Data Down'!$N$1:$N$27030,'Data Down'!$AD$1:$AD$27030,$AC$2,'Data Down'!$R$1:$R$27030,$AI$4,'Data Down'!$D$1:$D$27030,C60)</f>
        <v>0</v>
      </c>
      <c r="AJ60" s="277">
        <f>SUMIFS('Data Down'!$N$1:$N$27030,'Data Down'!$AD$1:$AD$27030,$AC$2,'Data Down'!$R$1:$R$27030,$AJ$4,'Data Down'!$D$1:$D$27030,C60)</f>
        <v>0</v>
      </c>
      <c r="AK60" s="277">
        <f>SUMIFS('Data Down'!$N$1:$N$27030,'Data Down'!$AD$1:$AD$27030,$AC$2,'Data Down'!$R$1:$R$27030,$AK$4,'Data Down'!$D$1:$D$27030,C60)</f>
        <v>0</v>
      </c>
      <c r="AL60" s="277">
        <f t="shared" ca="1" si="41"/>
        <v>0</v>
      </c>
      <c r="AM60" s="275">
        <f ca="1">VLOOKUP($C60,HM_Unit!$A:$CQ,87,0)</f>
        <v>0</v>
      </c>
      <c r="AN60" s="278">
        <f t="shared" ca="1" si="42"/>
        <v>168</v>
      </c>
      <c r="AO60" s="275">
        <f t="shared" si="43"/>
        <v>168</v>
      </c>
      <c r="AP60" s="279">
        <f ca="1">SUMIFS('Data Down'!$U$1:$U$27030,'Data Down'!$AD$1:$AD$27030,$AC$2,'Data Down'!$D$1:$D$27030,C60)</f>
        <v>0</v>
      </c>
      <c r="AQ60" s="282" t="str">
        <f t="shared" ca="1" si="44"/>
        <v>-</v>
      </c>
      <c r="AR60" s="282">
        <f t="shared" ca="1" si="45"/>
        <v>0</v>
      </c>
      <c r="AS60" s="282">
        <f ca="1">SUMIFS('Data Down'!$N$1:$N$27030,'Data Down'!$AD$1:$AD$27030,$AC$2,'Data Down'!$Q$1:$Q$27030,$AS$5,'Data Down'!$D$1:$D$27030,C60)</f>
        <v>0</v>
      </c>
      <c r="AT60" s="282">
        <f ca="1">SUMIFS('Data Down'!$N$1:$N$27030,'Data Down'!$AD$1:$AD$27030,$AC$2,'Data Down'!$Q$1:$Q$27030,$AT$5,'Data Down'!$D$1:$D$27030,C60)</f>
        <v>0</v>
      </c>
      <c r="AU60" s="275">
        <f ca="1">SUMIFS('Data Down'!$U$1:$U$27030,'Data Down'!$AD$1:$AD$27030,$AC$2,'Data Down'!$Q$1:$Q$27030,$AU$5,'Data Down'!$D$1:$D$27030,C60)</f>
        <v>0</v>
      </c>
      <c r="AV60" s="275">
        <f ca="1">SUMIFS('Data Down'!$U$1:$U$27030,'Data Down'!$AD$1:$AD$27030,$AC$2,'Data Down'!$Q$1:$Q$27030,$AV$5,'Data Down'!$D$1:$D$27030,C60)</f>
        <v>0</v>
      </c>
      <c r="AW60" s="281">
        <f t="shared" ca="1" si="46"/>
        <v>1</v>
      </c>
      <c r="AX60" s="281">
        <f t="shared" ca="1" si="47"/>
        <v>0</v>
      </c>
    </row>
    <row r="61" spans="2:50" ht="14.25" customHeight="1">
      <c r="B61" s="275">
        <f t="shared" si="48"/>
        <v>17</v>
      </c>
      <c r="C61" s="205" t="s">
        <v>104</v>
      </c>
      <c r="D61" s="205" t="str">
        <f>VLOOKUP(C61,Sort!B:C,2,FALSE)</f>
        <v>Axor 3336 OB</v>
      </c>
      <c r="E61" s="276" t="s">
        <v>1596</v>
      </c>
      <c r="F61" s="277">
        <f>SUMIFS('Data Down'!$N$1:$N$27030,'Data Down'!$AD$1:$AD$27030,$F$2,'Data Down'!$R$1:$R$27030,$F$4,'Data Down'!$D$1:$D$27030,C61)</f>
        <v>0</v>
      </c>
      <c r="G61" s="277">
        <f ca="1">SUMIFS('Data Down'!$N$1:$N$27030,'Data Down'!$AD$1:$AD$27030,$F$2,'Data Down'!$R$1:$R$27030,$G$4,'Data Down'!$D$1:$D$27030,C61)</f>
        <v>0</v>
      </c>
      <c r="H61" s="277">
        <f>SUMIFS('Data Down'!$N$1:$N$27030,'Data Down'!$AD$1:$AD$27030,$F$2,'Data Down'!$R$1:$R$27030,$H$4,'Data Down'!$D$1:$D$27030,C61)</f>
        <v>0</v>
      </c>
      <c r="I61" s="277">
        <f>SUMIFS('Data Down'!$N$1:$N$27030,'Data Down'!$AD$1:$AD$27030,$F$2,'Data Down'!$R$1:$R$27030,$I$4,'Data Down'!$D$1:$D$27030,C61)</f>
        <v>0</v>
      </c>
      <c r="J61" s="277">
        <f>SUMIFS('Data Down'!$N$1:$N$27030,'Data Down'!$AD$1:$AD$27030,$F$2,'Data Down'!$R$1:$R$27030,$J$4,'Data Down'!$D$1:$D$27030,C61)</f>
        <v>0</v>
      </c>
      <c r="K61" s="277">
        <f ca="1">SUMIFS('Data Down'!$N$1:$N$27030,'Data Down'!$AD$1:$AD$27030,$F$2,'Data Down'!$R$1:$R$27030,$K$4,'Data Down'!$D$1:$D$27030,C61)</f>
        <v>0</v>
      </c>
      <c r="L61" s="277">
        <f>SUMIFS('Data Down'!$N$1:$N$27030,'Data Down'!$AD$1:$AD$27030,$F$2,'Data Down'!$R$1:$R$27030,$L$4,'Data Down'!$D$1:$D$27030,C61)</f>
        <v>0</v>
      </c>
      <c r="M61" s="277">
        <f>SUMIFS('Data Down'!$N$1:$N$27030,'Data Down'!$AD$1:$AD$27030,$F$2,'Data Down'!$R$1:$R$27030,$M$4,'Data Down'!$D$1:$D$27030,C61)</f>
        <v>0</v>
      </c>
      <c r="N61" s="277">
        <f>SUMIFS('Data Down'!$N$1:$N$27030,'Data Down'!$AD$1:$AD$27030,$F$2,'Data Down'!$R$1:$R$27030,$N$4,'Data Down'!$D$1:$D$27030,C61)</f>
        <v>0</v>
      </c>
      <c r="O61" s="277">
        <f t="shared" ca="1" si="34"/>
        <v>0</v>
      </c>
      <c r="P61" s="275">
        <f ca="1">VLOOKUP($C61,HM_Unit!$A:$CQ,86,0)</f>
        <v>0</v>
      </c>
      <c r="Q61" s="278">
        <f t="shared" ca="1" si="35"/>
        <v>168</v>
      </c>
      <c r="R61" s="275">
        <f t="shared" si="36"/>
        <v>168</v>
      </c>
      <c r="S61" s="279">
        <f ca="1">SUMIFS('Data Down'!$U$1:$U$27030,'Data Down'!$AD$1:$AD$27030,$F$2,'Data Down'!$D$1:$D$27030,C61)</f>
        <v>0</v>
      </c>
      <c r="T61" s="205" t="str">
        <f t="shared" ca="1" si="37"/>
        <v>-</v>
      </c>
      <c r="U61" s="279">
        <f t="shared" ca="1" si="38"/>
        <v>0</v>
      </c>
      <c r="V61" s="280">
        <f ca="1">SUMIFS('Data Down'!$N$1:$N$27030,'Data Down'!$AD$1:$AD$27030,$F$2,'Data Down'!$Q$1:$Q$27030,$V$5,'Data Down'!$D$1:$D$27030,C61)</f>
        <v>0</v>
      </c>
      <c r="W61" s="280">
        <f ca="1">SUMIFS('Data Down'!$N$1:$N$27030,'Data Down'!$AD$1:$AD$27030,$F$2,'Data Down'!$Q$1:$Q$27030,$W$5,'Data Down'!$D$1:$D$27030,C61)</f>
        <v>0</v>
      </c>
      <c r="X61" s="279">
        <f ca="1">SUMIFS('Data Down'!$U$1:$U$27030,'Data Down'!$AD$1:$AD$27030,$F$2,'Data Down'!$Q$1:$Q$27030,$X$5,'Data Down'!$D$1:$D$27030,C61)</f>
        <v>0</v>
      </c>
      <c r="Y61" s="279">
        <f ca="1">SUMIFS('Data Down'!$U$1:$U$27030,'Data Down'!$AD$1:$AD$27030,$F$2,'Data Down'!$Q$1:$Q$27030,$Y$5,'Data Down'!$D$1:$D$27030,C61)</f>
        <v>0</v>
      </c>
      <c r="Z61" s="281">
        <f t="shared" ca="1" si="39"/>
        <v>1</v>
      </c>
      <c r="AA61" s="281">
        <f t="shared" ca="1" si="40"/>
        <v>0</v>
      </c>
      <c r="AC61" s="277">
        <f>SUMIFS('Data Down'!$N$1:$N$27030,'Data Down'!$AD$1:$AD$27030,$AC$2,'Data Down'!$R$1:$R$27030,$AC$4,'Data Down'!$D$1:$D$27030,C61)</f>
        <v>0</v>
      </c>
      <c r="AD61" s="277">
        <f ca="1">SUMIFS('Data Down'!$N$1:$N$27030,'Data Down'!$AD$1:$AD$27030,$AC$2,'Data Down'!$R$1:$R$27030,$AD$4,'Data Down'!$D$1:$D$27030,C61)</f>
        <v>0</v>
      </c>
      <c r="AE61" s="277">
        <f>SUMIFS('Data Down'!$N$1:$N$27030,'Data Down'!$AD$1:$AD$27030,$AC$2,'Data Down'!$R$1:$R$27030,$AE$4,'Data Down'!$D$1:$D$27030,C61)</f>
        <v>0</v>
      </c>
      <c r="AF61" s="277">
        <f>SUMIFS('Data Down'!$N$1:$N$27030,'Data Down'!$AD$1:$AD$27030,$AC$2,'Data Down'!$R$1:$R$27030,$AF$4,'Data Down'!$D$1:$D$27030,C61)</f>
        <v>0</v>
      </c>
      <c r="AG61" s="277">
        <f>SUMIFS('Data Down'!$N$1:$N$27030,'Data Down'!$AD$1:$AD$27030,$AC$2,'Data Down'!$R$1:$R$27030,$AG$4,'Data Down'!$D$1:$D$27030,C61)</f>
        <v>0</v>
      </c>
      <c r="AH61" s="277">
        <f ca="1">SUMIFS('Data Down'!$N$1:$N$27030,'Data Down'!$AD$1:$AD$27030,$AC$2,'Data Down'!$R$1:$R$27030,$AH$4,'Data Down'!$D$1:$D$27030,C61)</f>
        <v>0</v>
      </c>
      <c r="AI61" s="277">
        <f>SUMIFS('Data Down'!$N$1:$N$27030,'Data Down'!$AD$1:$AD$27030,$AC$2,'Data Down'!$R$1:$R$27030,$AI$4,'Data Down'!$D$1:$D$27030,C61)</f>
        <v>0</v>
      </c>
      <c r="AJ61" s="277">
        <f>SUMIFS('Data Down'!$N$1:$N$27030,'Data Down'!$AD$1:$AD$27030,$AC$2,'Data Down'!$R$1:$R$27030,$AJ$4,'Data Down'!$D$1:$D$27030,C61)</f>
        <v>0</v>
      </c>
      <c r="AK61" s="277">
        <f>SUMIFS('Data Down'!$N$1:$N$27030,'Data Down'!$AD$1:$AD$27030,$AC$2,'Data Down'!$R$1:$R$27030,$AK$4,'Data Down'!$D$1:$D$27030,C61)</f>
        <v>0</v>
      </c>
      <c r="AL61" s="277">
        <f t="shared" ca="1" si="41"/>
        <v>0</v>
      </c>
      <c r="AM61" s="275">
        <f ca="1">VLOOKUP($C61,HM_Unit!$A:$CQ,87,0)</f>
        <v>0</v>
      </c>
      <c r="AN61" s="278">
        <f t="shared" ca="1" si="42"/>
        <v>168</v>
      </c>
      <c r="AO61" s="275">
        <f t="shared" si="43"/>
        <v>168</v>
      </c>
      <c r="AP61" s="279">
        <f ca="1">SUMIFS('Data Down'!$U$1:$U$27030,'Data Down'!$AD$1:$AD$27030,$AC$2,'Data Down'!$D$1:$D$27030,C61)</f>
        <v>0</v>
      </c>
      <c r="AQ61" s="282" t="str">
        <f t="shared" ca="1" si="44"/>
        <v>-</v>
      </c>
      <c r="AR61" s="282">
        <f t="shared" ca="1" si="45"/>
        <v>0</v>
      </c>
      <c r="AS61" s="282">
        <f ca="1">SUMIFS('Data Down'!$N$1:$N$27030,'Data Down'!$AD$1:$AD$27030,$AC$2,'Data Down'!$Q$1:$Q$27030,$AS$5,'Data Down'!$D$1:$D$27030,C61)</f>
        <v>0</v>
      </c>
      <c r="AT61" s="282">
        <f ca="1">SUMIFS('Data Down'!$N$1:$N$27030,'Data Down'!$AD$1:$AD$27030,$AC$2,'Data Down'!$Q$1:$Q$27030,$AT$5,'Data Down'!$D$1:$D$27030,C61)</f>
        <v>0</v>
      </c>
      <c r="AU61" s="275">
        <f ca="1">SUMIFS('Data Down'!$U$1:$U$27030,'Data Down'!$AD$1:$AD$27030,$AC$2,'Data Down'!$Q$1:$Q$27030,$AU$5,'Data Down'!$D$1:$D$27030,C61)</f>
        <v>0</v>
      </c>
      <c r="AV61" s="275">
        <f ca="1">SUMIFS('Data Down'!$U$1:$U$27030,'Data Down'!$AD$1:$AD$27030,$AC$2,'Data Down'!$Q$1:$Q$27030,$AV$5,'Data Down'!$D$1:$D$27030,C61)</f>
        <v>0</v>
      </c>
      <c r="AW61" s="281">
        <f t="shared" ca="1" si="46"/>
        <v>1</v>
      </c>
      <c r="AX61" s="281">
        <f t="shared" ca="1" si="47"/>
        <v>0</v>
      </c>
    </row>
    <row r="62" spans="2:50" ht="14.25" customHeight="1">
      <c r="B62" s="275">
        <f t="shared" si="48"/>
        <v>18</v>
      </c>
      <c r="C62" s="205" t="s">
        <v>105</v>
      </c>
      <c r="D62" s="205" t="str">
        <f>VLOOKUP(C62,Sort!B:C,2,FALSE)</f>
        <v>Axor 3336 OB</v>
      </c>
      <c r="E62" s="276" t="s">
        <v>1596</v>
      </c>
      <c r="F62" s="277">
        <f>SUMIFS('Data Down'!$N$1:$N$27030,'Data Down'!$AD$1:$AD$27030,$F$2,'Data Down'!$R$1:$R$27030,$F$4,'Data Down'!$D$1:$D$27030,C62)</f>
        <v>0</v>
      </c>
      <c r="G62" s="277">
        <f ca="1">SUMIFS('Data Down'!$N$1:$N$27030,'Data Down'!$AD$1:$AD$27030,$F$2,'Data Down'!$R$1:$R$27030,$G$4,'Data Down'!$D$1:$D$27030,C62)</f>
        <v>0</v>
      </c>
      <c r="H62" s="277">
        <f>SUMIFS('Data Down'!$N$1:$N$27030,'Data Down'!$AD$1:$AD$27030,$F$2,'Data Down'!$R$1:$R$27030,$H$4,'Data Down'!$D$1:$D$27030,C62)</f>
        <v>0</v>
      </c>
      <c r="I62" s="277">
        <f>SUMIFS('Data Down'!$N$1:$N$27030,'Data Down'!$AD$1:$AD$27030,$F$2,'Data Down'!$R$1:$R$27030,$I$4,'Data Down'!$D$1:$D$27030,C62)</f>
        <v>0</v>
      </c>
      <c r="J62" s="277">
        <f>SUMIFS('Data Down'!$N$1:$N$27030,'Data Down'!$AD$1:$AD$27030,$F$2,'Data Down'!$R$1:$R$27030,$J$4,'Data Down'!$D$1:$D$27030,C62)</f>
        <v>0</v>
      </c>
      <c r="K62" s="277">
        <f ca="1">SUMIFS('Data Down'!$N$1:$N$27030,'Data Down'!$AD$1:$AD$27030,$F$2,'Data Down'!$R$1:$R$27030,$K$4,'Data Down'!$D$1:$D$27030,C62)</f>
        <v>0</v>
      </c>
      <c r="L62" s="277">
        <f>SUMIFS('Data Down'!$N$1:$N$27030,'Data Down'!$AD$1:$AD$27030,$F$2,'Data Down'!$R$1:$R$27030,$L$4,'Data Down'!$D$1:$D$27030,C62)</f>
        <v>0</v>
      </c>
      <c r="M62" s="277">
        <f>SUMIFS('Data Down'!$N$1:$N$27030,'Data Down'!$AD$1:$AD$27030,$F$2,'Data Down'!$R$1:$R$27030,$M$4,'Data Down'!$D$1:$D$27030,C62)</f>
        <v>0</v>
      </c>
      <c r="N62" s="277">
        <f>SUMIFS('Data Down'!$N$1:$N$27030,'Data Down'!$AD$1:$AD$27030,$F$2,'Data Down'!$R$1:$R$27030,$N$4,'Data Down'!$D$1:$D$27030,C62)</f>
        <v>0</v>
      </c>
      <c r="O62" s="277">
        <f t="shared" ca="1" si="34"/>
        <v>0</v>
      </c>
      <c r="P62" s="275">
        <f ca="1">VLOOKUP($C62,HM_Unit!$A:$CQ,86,0)</f>
        <v>0</v>
      </c>
      <c r="Q62" s="278">
        <f t="shared" ca="1" si="35"/>
        <v>168</v>
      </c>
      <c r="R62" s="275">
        <f t="shared" si="36"/>
        <v>168</v>
      </c>
      <c r="S62" s="279">
        <f ca="1">SUMIFS('Data Down'!$U$1:$U$27030,'Data Down'!$AD$1:$AD$27030,$F$2,'Data Down'!$D$1:$D$27030,C62)</f>
        <v>0</v>
      </c>
      <c r="T62" s="205" t="str">
        <f t="shared" ca="1" si="37"/>
        <v>-</v>
      </c>
      <c r="U62" s="279">
        <f t="shared" ca="1" si="38"/>
        <v>0</v>
      </c>
      <c r="V62" s="280">
        <f ca="1">SUMIFS('Data Down'!$N$1:$N$27030,'Data Down'!$AD$1:$AD$27030,$F$2,'Data Down'!$Q$1:$Q$27030,$V$5,'Data Down'!$D$1:$D$27030,C62)</f>
        <v>0</v>
      </c>
      <c r="W62" s="280">
        <f ca="1">SUMIFS('Data Down'!$N$1:$N$27030,'Data Down'!$AD$1:$AD$27030,$F$2,'Data Down'!$Q$1:$Q$27030,$W$5,'Data Down'!$D$1:$D$27030,C62)</f>
        <v>0</v>
      </c>
      <c r="X62" s="279">
        <f ca="1">SUMIFS('Data Down'!$U$1:$U$27030,'Data Down'!$AD$1:$AD$27030,$F$2,'Data Down'!$Q$1:$Q$27030,$X$5,'Data Down'!$D$1:$D$27030,C62)</f>
        <v>0</v>
      </c>
      <c r="Y62" s="279">
        <f ca="1">SUMIFS('Data Down'!$U$1:$U$27030,'Data Down'!$AD$1:$AD$27030,$F$2,'Data Down'!$Q$1:$Q$27030,$Y$5,'Data Down'!$D$1:$D$27030,C62)</f>
        <v>0</v>
      </c>
      <c r="Z62" s="281">
        <f t="shared" ca="1" si="39"/>
        <v>1</v>
      </c>
      <c r="AA62" s="281">
        <f t="shared" ca="1" si="40"/>
        <v>0</v>
      </c>
      <c r="AC62" s="277">
        <f>SUMIFS('Data Down'!$N$1:$N$27030,'Data Down'!$AD$1:$AD$27030,$AC$2,'Data Down'!$R$1:$R$27030,$AC$4,'Data Down'!$D$1:$D$27030,C62)</f>
        <v>0</v>
      </c>
      <c r="AD62" s="277">
        <f ca="1">SUMIFS('Data Down'!$N$1:$N$27030,'Data Down'!$AD$1:$AD$27030,$AC$2,'Data Down'!$R$1:$R$27030,$AD$4,'Data Down'!$D$1:$D$27030,C62)</f>
        <v>0</v>
      </c>
      <c r="AE62" s="277">
        <f>SUMIFS('Data Down'!$N$1:$N$27030,'Data Down'!$AD$1:$AD$27030,$AC$2,'Data Down'!$R$1:$R$27030,$AE$4,'Data Down'!$D$1:$D$27030,C62)</f>
        <v>0</v>
      </c>
      <c r="AF62" s="277">
        <f>SUMIFS('Data Down'!$N$1:$N$27030,'Data Down'!$AD$1:$AD$27030,$AC$2,'Data Down'!$R$1:$R$27030,$AF$4,'Data Down'!$D$1:$D$27030,C62)</f>
        <v>0</v>
      </c>
      <c r="AG62" s="277">
        <f>SUMIFS('Data Down'!$N$1:$N$27030,'Data Down'!$AD$1:$AD$27030,$AC$2,'Data Down'!$R$1:$R$27030,$AG$4,'Data Down'!$D$1:$D$27030,C62)</f>
        <v>0</v>
      </c>
      <c r="AH62" s="277">
        <f ca="1">SUMIFS('Data Down'!$N$1:$N$27030,'Data Down'!$AD$1:$AD$27030,$AC$2,'Data Down'!$R$1:$R$27030,$AH$4,'Data Down'!$D$1:$D$27030,C62)</f>
        <v>0</v>
      </c>
      <c r="AI62" s="277">
        <f>SUMIFS('Data Down'!$N$1:$N$27030,'Data Down'!$AD$1:$AD$27030,$AC$2,'Data Down'!$R$1:$R$27030,$AI$4,'Data Down'!$D$1:$D$27030,C62)</f>
        <v>0</v>
      </c>
      <c r="AJ62" s="277">
        <f>SUMIFS('Data Down'!$N$1:$N$27030,'Data Down'!$AD$1:$AD$27030,$AC$2,'Data Down'!$R$1:$R$27030,$AJ$4,'Data Down'!$D$1:$D$27030,C62)</f>
        <v>0</v>
      </c>
      <c r="AK62" s="277">
        <f>SUMIFS('Data Down'!$N$1:$N$27030,'Data Down'!$AD$1:$AD$27030,$AC$2,'Data Down'!$R$1:$R$27030,$AK$4,'Data Down'!$D$1:$D$27030,C62)</f>
        <v>0</v>
      </c>
      <c r="AL62" s="277">
        <f t="shared" ca="1" si="41"/>
        <v>0</v>
      </c>
      <c r="AM62" s="275">
        <f ca="1">VLOOKUP($C62,HM_Unit!$A:$CQ,87,0)</f>
        <v>0</v>
      </c>
      <c r="AN62" s="278">
        <f t="shared" ca="1" si="42"/>
        <v>168</v>
      </c>
      <c r="AO62" s="275">
        <f t="shared" si="43"/>
        <v>168</v>
      </c>
      <c r="AP62" s="279">
        <f ca="1">SUMIFS('Data Down'!$U$1:$U$27030,'Data Down'!$AD$1:$AD$27030,$AC$2,'Data Down'!$D$1:$D$27030,C62)</f>
        <v>0</v>
      </c>
      <c r="AQ62" s="282" t="str">
        <f t="shared" ca="1" si="44"/>
        <v>-</v>
      </c>
      <c r="AR62" s="282">
        <f t="shared" ca="1" si="45"/>
        <v>0</v>
      </c>
      <c r="AS62" s="282">
        <f ca="1">SUMIFS('Data Down'!$N$1:$N$27030,'Data Down'!$AD$1:$AD$27030,$AC$2,'Data Down'!$Q$1:$Q$27030,$AS$5,'Data Down'!$D$1:$D$27030,C62)</f>
        <v>0</v>
      </c>
      <c r="AT62" s="282">
        <f ca="1">SUMIFS('Data Down'!$N$1:$N$27030,'Data Down'!$AD$1:$AD$27030,$AC$2,'Data Down'!$Q$1:$Q$27030,$AT$5,'Data Down'!$D$1:$D$27030,C62)</f>
        <v>0</v>
      </c>
      <c r="AU62" s="275">
        <f ca="1">SUMIFS('Data Down'!$U$1:$U$27030,'Data Down'!$AD$1:$AD$27030,$AC$2,'Data Down'!$Q$1:$Q$27030,$AU$5,'Data Down'!$D$1:$D$27030,C62)</f>
        <v>0</v>
      </c>
      <c r="AV62" s="275">
        <f ca="1">SUMIFS('Data Down'!$U$1:$U$27030,'Data Down'!$AD$1:$AD$27030,$AC$2,'Data Down'!$Q$1:$Q$27030,$AV$5,'Data Down'!$D$1:$D$27030,C62)</f>
        <v>0</v>
      </c>
      <c r="AW62" s="281">
        <f t="shared" ca="1" si="46"/>
        <v>1</v>
      </c>
      <c r="AX62" s="281">
        <f t="shared" ca="1" si="47"/>
        <v>0</v>
      </c>
    </row>
    <row r="63" spans="2:50" ht="14.25" customHeight="1">
      <c r="B63" s="275">
        <f t="shared" si="48"/>
        <v>19</v>
      </c>
      <c r="C63" s="205" t="s">
        <v>106</v>
      </c>
      <c r="D63" s="205" t="str">
        <f>VLOOKUP(C63,Sort!B:C,2,FALSE)</f>
        <v>Axor 3336 OB</v>
      </c>
      <c r="E63" s="276" t="s">
        <v>1596</v>
      </c>
      <c r="F63" s="277">
        <f>SUMIFS('Data Down'!$N$1:$N$27030,'Data Down'!$AD$1:$AD$27030,$F$2,'Data Down'!$R$1:$R$27030,$F$4,'Data Down'!$D$1:$D$27030,C63)</f>
        <v>0</v>
      </c>
      <c r="G63" s="277">
        <f ca="1">SUMIFS('Data Down'!$N$1:$N$27030,'Data Down'!$AD$1:$AD$27030,$F$2,'Data Down'!$R$1:$R$27030,$G$4,'Data Down'!$D$1:$D$27030,C63)</f>
        <v>0</v>
      </c>
      <c r="H63" s="277">
        <f>SUMIFS('Data Down'!$N$1:$N$27030,'Data Down'!$AD$1:$AD$27030,$F$2,'Data Down'!$R$1:$R$27030,$H$4,'Data Down'!$D$1:$D$27030,C63)</f>
        <v>0</v>
      </c>
      <c r="I63" s="277">
        <f>SUMIFS('Data Down'!$N$1:$N$27030,'Data Down'!$AD$1:$AD$27030,$F$2,'Data Down'!$R$1:$R$27030,$I$4,'Data Down'!$D$1:$D$27030,C63)</f>
        <v>0</v>
      </c>
      <c r="J63" s="277">
        <f>SUMIFS('Data Down'!$N$1:$N$27030,'Data Down'!$AD$1:$AD$27030,$F$2,'Data Down'!$R$1:$R$27030,$J$4,'Data Down'!$D$1:$D$27030,C63)</f>
        <v>0</v>
      </c>
      <c r="K63" s="277">
        <f ca="1">SUMIFS('Data Down'!$N$1:$N$27030,'Data Down'!$AD$1:$AD$27030,$F$2,'Data Down'!$R$1:$R$27030,$K$4,'Data Down'!$D$1:$D$27030,C63)</f>
        <v>0</v>
      </c>
      <c r="L63" s="277">
        <f>SUMIFS('Data Down'!$N$1:$N$27030,'Data Down'!$AD$1:$AD$27030,$F$2,'Data Down'!$R$1:$R$27030,$L$4,'Data Down'!$D$1:$D$27030,C63)</f>
        <v>0</v>
      </c>
      <c r="M63" s="277">
        <f>SUMIFS('Data Down'!$N$1:$N$27030,'Data Down'!$AD$1:$AD$27030,$F$2,'Data Down'!$R$1:$R$27030,$M$4,'Data Down'!$D$1:$D$27030,C63)</f>
        <v>0</v>
      </c>
      <c r="N63" s="277">
        <f>SUMIFS('Data Down'!$N$1:$N$27030,'Data Down'!$AD$1:$AD$27030,$F$2,'Data Down'!$R$1:$R$27030,$N$4,'Data Down'!$D$1:$D$27030,C63)</f>
        <v>0</v>
      </c>
      <c r="O63" s="277">
        <f t="shared" ca="1" si="34"/>
        <v>0</v>
      </c>
      <c r="P63" s="275">
        <f ca="1">VLOOKUP($C63,HM_Unit!$A:$CQ,86,0)</f>
        <v>0</v>
      </c>
      <c r="Q63" s="278">
        <f t="shared" ca="1" si="35"/>
        <v>168</v>
      </c>
      <c r="R63" s="275">
        <f t="shared" si="36"/>
        <v>168</v>
      </c>
      <c r="S63" s="279">
        <f ca="1">SUMIFS('Data Down'!$U$1:$U$27030,'Data Down'!$AD$1:$AD$27030,$F$2,'Data Down'!$D$1:$D$27030,C63)</f>
        <v>0</v>
      </c>
      <c r="T63" s="205" t="str">
        <f t="shared" ca="1" si="37"/>
        <v>-</v>
      </c>
      <c r="U63" s="279">
        <f t="shared" ca="1" si="38"/>
        <v>0</v>
      </c>
      <c r="V63" s="280">
        <f ca="1">SUMIFS('Data Down'!$N$1:$N$27030,'Data Down'!$AD$1:$AD$27030,$F$2,'Data Down'!$Q$1:$Q$27030,$V$5,'Data Down'!$D$1:$D$27030,C63)</f>
        <v>0</v>
      </c>
      <c r="W63" s="280">
        <f ca="1">SUMIFS('Data Down'!$N$1:$N$27030,'Data Down'!$AD$1:$AD$27030,$F$2,'Data Down'!$Q$1:$Q$27030,$W$5,'Data Down'!$D$1:$D$27030,C63)</f>
        <v>0</v>
      </c>
      <c r="X63" s="279">
        <f ca="1">SUMIFS('Data Down'!$U$1:$U$27030,'Data Down'!$AD$1:$AD$27030,$F$2,'Data Down'!$Q$1:$Q$27030,$X$5,'Data Down'!$D$1:$D$27030,C63)</f>
        <v>0</v>
      </c>
      <c r="Y63" s="279">
        <f ca="1">SUMIFS('Data Down'!$U$1:$U$27030,'Data Down'!$AD$1:$AD$27030,$F$2,'Data Down'!$Q$1:$Q$27030,$Y$5,'Data Down'!$D$1:$D$27030,C63)</f>
        <v>0</v>
      </c>
      <c r="Z63" s="281">
        <f t="shared" ca="1" si="39"/>
        <v>1</v>
      </c>
      <c r="AA63" s="281">
        <f t="shared" ca="1" si="40"/>
        <v>0</v>
      </c>
      <c r="AC63" s="277">
        <f>SUMIFS('Data Down'!$N$1:$N$27030,'Data Down'!$AD$1:$AD$27030,$AC$2,'Data Down'!$R$1:$R$27030,$AC$4,'Data Down'!$D$1:$D$27030,C63)</f>
        <v>0</v>
      </c>
      <c r="AD63" s="277">
        <f ca="1">SUMIFS('Data Down'!$N$1:$N$27030,'Data Down'!$AD$1:$AD$27030,$AC$2,'Data Down'!$R$1:$R$27030,$AD$4,'Data Down'!$D$1:$D$27030,C63)</f>
        <v>0</v>
      </c>
      <c r="AE63" s="277">
        <f>SUMIFS('Data Down'!$N$1:$N$27030,'Data Down'!$AD$1:$AD$27030,$AC$2,'Data Down'!$R$1:$R$27030,$AE$4,'Data Down'!$D$1:$D$27030,C63)</f>
        <v>0</v>
      </c>
      <c r="AF63" s="277">
        <f>SUMIFS('Data Down'!$N$1:$N$27030,'Data Down'!$AD$1:$AD$27030,$AC$2,'Data Down'!$R$1:$R$27030,$AF$4,'Data Down'!$D$1:$D$27030,C63)</f>
        <v>0</v>
      </c>
      <c r="AG63" s="277">
        <f>SUMIFS('Data Down'!$N$1:$N$27030,'Data Down'!$AD$1:$AD$27030,$AC$2,'Data Down'!$R$1:$R$27030,$AG$4,'Data Down'!$D$1:$D$27030,C63)</f>
        <v>0</v>
      </c>
      <c r="AH63" s="277">
        <f ca="1">SUMIFS('Data Down'!$N$1:$N$27030,'Data Down'!$AD$1:$AD$27030,$AC$2,'Data Down'!$R$1:$R$27030,$AH$4,'Data Down'!$D$1:$D$27030,C63)</f>
        <v>0</v>
      </c>
      <c r="AI63" s="277">
        <f>SUMIFS('Data Down'!$N$1:$N$27030,'Data Down'!$AD$1:$AD$27030,$AC$2,'Data Down'!$R$1:$R$27030,$AI$4,'Data Down'!$D$1:$D$27030,C63)</f>
        <v>0</v>
      </c>
      <c r="AJ63" s="277">
        <f>SUMIFS('Data Down'!$N$1:$N$27030,'Data Down'!$AD$1:$AD$27030,$AC$2,'Data Down'!$R$1:$R$27030,$AJ$4,'Data Down'!$D$1:$D$27030,C63)</f>
        <v>0</v>
      </c>
      <c r="AK63" s="277">
        <f>SUMIFS('Data Down'!$N$1:$N$27030,'Data Down'!$AD$1:$AD$27030,$AC$2,'Data Down'!$R$1:$R$27030,$AK$4,'Data Down'!$D$1:$D$27030,C63)</f>
        <v>0</v>
      </c>
      <c r="AL63" s="277">
        <f t="shared" ca="1" si="41"/>
        <v>0</v>
      </c>
      <c r="AM63" s="275">
        <f ca="1">VLOOKUP($C63,HM_Unit!$A:$CQ,87,0)</f>
        <v>0</v>
      </c>
      <c r="AN63" s="278">
        <f t="shared" ca="1" si="42"/>
        <v>168</v>
      </c>
      <c r="AO63" s="275">
        <f t="shared" si="43"/>
        <v>168</v>
      </c>
      <c r="AP63" s="279">
        <f ca="1">SUMIFS('Data Down'!$U$1:$U$27030,'Data Down'!$AD$1:$AD$27030,$AC$2,'Data Down'!$D$1:$D$27030,C63)</f>
        <v>0</v>
      </c>
      <c r="AQ63" s="282" t="str">
        <f t="shared" ca="1" si="44"/>
        <v>-</v>
      </c>
      <c r="AR63" s="282">
        <f t="shared" ca="1" si="45"/>
        <v>0</v>
      </c>
      <c r="AS63" s="282">
        <f ca="1">SUMIFS('Data Down'!$N$1:$N$27030,'Data Down'!$AD$1:$AD$27030,$AC$2,'Data Down'!$Q$1:$Q$27030,$AS$5,'Data Down'!$D$1:$D$27030,C63)</f>
        <v>0</v>
      </c>
      <c r="AT63" s="282">
        <f ca="1">SUMIFS('Data Down'!$N$1:$N$27030,'Data Down'!$AD$1:$AD$27030,$AC$2,'Data Down'!$Q$1:$Q$27030,$AT$5,'Data Down'!$D$1:$D$27030,C63)</f>
        <v>0</v>
      </c>
      <c r="AU63" s="275">
        <f ca="1">SUMIFS('Data Down'!$U$1:$U$27030,'Data Down'!$AD$1:$AD$27030,$AC$2,'Data Down'!$Q$1:$Q$27030,$AU$5,'Data Down'!$D$1:$D$27030,C63)</f>
        <v>0</v>
      </c>
      <c r="AV63" s="275">
        <f ca="1">SUMIFS('Data Down'!$U$1:$U$27030,'Data Down'!$AD$1:$AD$27030,$AC$2,'Data Down'!$Q$1:$Q$27030,$AV$5,'Data Down'!$D$1:$D$27030,C63)</f>
        <v>0</v>
      </c>
      <c r="AW63" s="281">
        <f t="shared" ca="1" si="46"/>
        <v>1</v>
      </c>
      <c r="AX63" s="281">
        <f t="shared" ca="1" si="47"/>
        <v>0</v>
      </c>
    </row>
    <row r="64" spans="2:50" ht="14.25" customHeight="1">
      <c r="B64" s="275">
        <f t="shared" si="48"/>
        <v>20</v>
      </c>
      <c r="C64" s="205" t="s">
        <v>107</v>
      </c>
      <c r="D64" s="205" t="str">
        <f>VLOOKUP(C64,Sort!B:C,2,FALSE)</f>
        <v>Axor 3336 OB</v>
      </c>
      <c r="E64" s="276" t="s">
        <v>1596</v>
      </c>
      <c r="F64" s="277">
        <f>SUMIFS('Data Down'!$N$1:$N$27030,'Data Down'!$AD$1:$AD$27030,$F$2,'Data Down'!$R$1:$R$27030,$F$4,'Data Down'!$D$1:$D$27030,C64)</f>
        <v>0</v>
      </c>
      <c r="G64" s="277">
        <f ca="1">SUMIFS('Data Down'!$N$1:$N$27030,'Data Down'!$AD$1:$AD$27030,$F$2,'Data Down'!$R$1:$R$27030,$G$4,'Data Down'!$D$1:$D$27030,C64)</f>
        <v>0</v>
      </c>
      <c r="H64" s="277">
        <f>SUMIFS('Data Down'!$N$1:$N$27030,'Data Down'!$AD$1:$AD$27030,$F$2,'Data Down'!$R$1:$R$27030,$H$4,'Data Down'!$D$1:$D$27030,C64)</f>
        <v>0</v>
      </c>
      <c r="I64" s="277">
        <f>SUMIFS('Data Down'!$N$1:$N$27030,'Data Down'!$AD$1:$AD$27030,$F$2,'Data Down'!$R$1:$R$27030,$I$4,'Data Down'!$D$1:$D$27030,C64)</f>
        <v>0</v>
      </c>
      <c r="J64" s="277">
        <f>SUMIFS('Data Down'!$N$1:$N$27030,'Data Down'!$AD$1:$AD$27030,$F$2,'Data Down'!$R$1:$R$27030,$J$4,'Data Down'!$D$1:$D$27030,C64)</f>
        <v>0</v>
      </c>
      <c r="K64" s="277">
        <f ca="1">SUMIFS('Data Down'!$N$1:$N$27030,'Data Down'!$AD$1:$AD$27030,$F$2,'Data Down'!$R$1:$R$27030,$K$4,'Data Down'!$D$1:$D$27030,C64)</f>
        <v>0</v>
      </c>
      <c r="L64" s="277">
        <f>SUMIFS('Data Down'!$N$1:$N$27030,'Data Down'!$AD$1:$AD$27030,$F$2,'Data Down'!$R$1:$R$27030,$L$4,'Data Down'!$D$1:$D$27030,C64)</f>
        <v>0</v>
      </c>
      <c r="M64" s="277">
        <f>SUMIFS('Data Down'!$N$1:$N$27030,'Data Down'!$AD$1:$AD$27030,$F$2,'Data Down'!$R$1:$R$27030,$M$4,'Data Down'!$D$1:$D$27030,C64)</f>
        <v>0</v>
      </c>
      <c r="N64" s="277">
        <f>SUMIFS('Data Down'!$N$1:$N$27030,'Data Down'!$AD$1:$AD$27030,$F$2,'Data Down'!$R$1:$R$27030,$N$4,'Data Down'!$D$1:$D$27030,C64)</f>
        <v>0</v>
      </c>
      <c r="O64" s="277">
        <f t="shared" ca="1" si="34"/>
        <v>0</v>
      </c>
      <c r="P64" s="275">
        <f ca="1">VLOOKUP($C64,HM_Unit!$A:$CQ,86,0)</f>
        <v>0</v>
      </c>
      <c r="Q64" s="278">
        <f t="shared" ca="1" si="35"/>
        <v>168</v>
      </c>
      <c r="R64" s="275">
        <f t="shared" si="36"/>
        <v>168</v>
      </c>
      <c r="S64" s="279">
        <f ca="1">SUMIFS('Data Down'!$U$1:$U$27030,'Data Down'!$AD$1:$AD$27030,$F$2,'Data Down'!$D$1:$D$27030,C64)</f>
        <v>0</v>
      </c>
      <c r="T64" s="205" t="str">
        <f t="shared" ca="1" si="37"/>
        <v>-</v>
      </c>
      <c r="U64" s="279">
        <f t="shared" ca="1" si="38"/>
        <v>0</v>
      </c>
      <c r="V64" s="280">
        <f ca="1">SUMIFS('Data Down'!$N$1:$N$27030,'Data Down'!$AD$1:$AD$27030,$F$2,'Data Down'!$Q$1:$Q$27030,$V$5,'Data Down'!$D$1:$D$27030,C64)</f>
        <v>0</v>
      </c>
      <c r="W64" s="280">
        <f ca="1">SUMIFS('Data Down'!$N$1:$N$27030,'Data Down'!$AD$1:$AD$27030,$F$2,'Data Down'!$Q$1:$Q$27030,$W$5,'Data Down'!$D$1:$D$27030,C64)</f>
        <v>0</v>
      </c>
      <c r="X64" s="279">
        <f ca="1">SUMIFS('Data Down'!$U$1:$U$27030,'Data Down'!$AD$1:$AD$27030,$F$2,'Data Down'!$Q$1:$Q$27030,$X$5,'Data Down'!$D$1:$D$27030,C64)</f>
        <v>0</v>
      </c>
      <c r="Y64" s="279">
        <f ca="1">SUMIFS('Data Down'!$U$1:$U$27030,'Data Down'!$AD$1:$AD$27030,$F$2,'Data Down'!$Q$1:$Q$27030,$Y$5,'Data Down'!$D$1:$D$27030,C64)</f>
        <v>0</v>
      </c>
      <c r="Z64" s="281">
        <f t="shared" ca="1" si="39"/>
        <v>1</v>
      </c>
      <c r="AA64" s="281">
        <f t="shared" ca="1" si="40"/>
        <v>0</v>
      </c>
      <c r="AC64" s="277">
        <f>SUMIFS('Data Down'!$N$1:$N$27030,'Data Down'!$AD$1:$AD$27030,$AC$2,'Data Down'!$R$1:$R$27030,$AC$4,'Data Down'!$D$1:$D$27030,C64)</f>
        <v>0</v>
      </c>
      <c r="AD64" s="277">
        <f ca="1">SUMIFS('Data Down'!$N$1:$N$27030,'Data Down'!$AD$1:$AD$27030,$AC$2,'Data Down'!$R$1:$R$27030,$AD$4,'Data Down'!$D$1:$D$27030,C64)</f>
        <v>0</v>
      </c>
      <c r="AE64" s="277">
        <f>SUMIFS('Data Down'!$N$1:$N$27030,'Data Down'!$AD$1:$AD$27030,$AC$2,'Data Down'!$R$1:$R$27030,$AE$4,'Data Down'!$D$1:$D$27030,C64)</f>
        <v>0</v>
      </c>
      <c r="AF64" s="277">
        <f>SUMIFS('Data Down'!$N$1:$N$27030,'Data Down'!$AD$1:$AD$27030,$AC$2,'Data Down'!$R$1:$R$27030,$AF$4,'Data Down'!$D$1:$D$27030,C64)</f>
        <v>0</v>
      </c>
      <c r="AG64" s="277">
        <f>SUMIFS('Data Down'!$N$1:$N$27030,'Data Down'!$AD$1:$AD$27030,$AC$2,'Data Down'!$R$1:$R$27030,$AG$4,'Data Down'!$D$1:$D$27030,C64)</f>
        <v>0</v>
      </c>
      <c r="AH64" s="277">
        <f ca="1">SUMIFS('Data Down'!$N$1:$N$27030,'Data Down'!$AD$1:$AD$27030,$AC$2,'Data Down'!$R$1:$R$27030,$AH$4,'Data Down'!$D$1:$D$27030,C64)</f>
        <v>0</v>
      </c>
      <c r="AI64" s="277">
        <f>SUMIFS('Data Down'!$N$1:$N$27030,'Data Down'!$AD$1:$AD$27030,$AC$2,'Data Down'!$R$1:$R$27030,$AI$4,'Data Down'!$D$1:$D$27030,C64)</f>
        <v>0</v>
      </c>
      <c r="AJ64" s="277">
        <f>SUMIFS('Data Down'!$N$1:$N$27030,'Data Down'!$AD$1:$AD$27030,$AC$2,'Data Down'!$R$1:$R$27030,$AJ$4,'Data Down'!$D$1:$D$27030,C64)</f>
        <v>0</v>
      </c>
      <c r="AK64" s="277">
        <f>SUMIFS('Data Down'!$N$1:$N$27030,'Data Down'!$AD$1:$AD$27030,$AC$2,'Data Down'!$R$1:$R$27030,$AK$4,'Data Down'!$D$1:$D$27030,C64)</f>
        <v>0</v>
      </c>
      <c r="AL64" s="277">
        <f t="shared" ca="1" si="41"/>
        <v>0</v>
      </c>
      <c r="AM64" s="275">
        <f ca="1">VLOOKUP($C64,HM_Unit!$A:$CQ,87,0)</f>
        <v>0</v>
      </c>
      <c r="AN64" s="278">
        <f t="shared" ca="1" si="42"/>
        <v>168</v>
      </c>
      <c r="AO64" s="275">
        <f t="shared" si="43"/>
        <v>168</v>
      </c>
      <c r="AP64" s="279">
        <f ca="1">SUMIFS('Data Down'!$U$1:$U$27030,'Data Down'!$AD$1:$AD$27030,$AC$2,'Data Down'!$D$1:$D$27030,C64)</f>
        <v>0</v>
      </c>
      <c r="AQ64" s="282" t="str">
        <f t="shared" ca="1" si="44"/>
        <v>-</v>
      </c>
      <c r="AR64" s="282">
        <f t="shared" ca="1" si="45"/>
        <v>0</v>
      </c>
      <c r="AS64" s="282">
        <f ca="1">SUMIFS('Data Down'!$N$1:$N$27030,'Data Down'!$AD$1:$AD$27030,$AC$2,'Data Down'!$Q$1:$Q$27030,$AS$5,'Data Down'!$D$1:$D$27030,C64)</f>
        <v>0</v>
      </c>
      <c r="AT64" s="282">
        <f ca="1">SUMIFS('Data Down'!$N$1:$N$27030,'Data Down'!$AD$1:$AD$27030,$AC$2,'Data Down'!$Q$1:$Q$27030,$AT$5,'Data Down'!$D$1:$D$27030,C64)</f>
        <v>0</v>
      </c>
      <c r="AU64" s="275">
        <f ca="1">SUMIFS('Data Down'!$U$1:$U$27030,'Data Down'!$AD$1:$AD$27030,$AC$2,'Data Down'!$Q$1:$Q$27030,$AU$5,'Data Down'!$D$1:$D$27030,C64)</f>
        <v>0</v>
      </c>
      <c r="AV64" s="275">
        <f ca="1">SUMIFS('Data Down'!$U$1:$U$27030,'Data Down'!$AD$1:$AD$27030,$AC$2,'Data Down'!$Q$1:$Q$27030,$AV$5,'Data Down'!$D$1:$D$27030,C64)</f>
        <v>0</v>
      </c>
      <c r="AW64" s="281">
        <f t="shared" ca="1" si="46"/>
        <v>1</v>
      </c>
      <c r="AX64" s="281">
        <f t="shared" ca="1" si="47"/>
        <v>0</v>
      </c>
    </row>
    <row r="65" spans="2:50" ht="14.25" customHeight="1">
      <c r="B65" s="290"/>
      <c r="C65" s="291"/>
      <c r="D65" s="291"/>
      <c r="E65" s="291"/>
      <c r="F65" s="290"/>
      <c r="G65" s="290"/>
      <c r="H65" s="290"/>
      <c r="I65" s="290"/>
      <c r="J65" s="290"/>
      <c r="K65" s="290"/>
      <c r="L65" s="290"/>
      <c r="M65" s="290"/>
      <c r="N65" s="290"/>
      <c r="O65" s="290"/>
      <c r="P65" s="291"/>
      <c r="Q65" s="290"/>
      <c r="R65" s="291"/>
      <c r="S65" s="291"/>
      <c r="T65" s="291"/>
      <c r="U65" s="291"/>
      <c r="V65" s="291"/>
      <c r="W65" s="291"/>
      <c r="X65" s="291"/>
      <c r="Y65" s="291"/>
      <c r="Z65" s="285">
        <f t="shared" ref="Z65:AA65" ca="1" si="49">AVERAGE(Z45:Z64)</f>
        <v>1</v>
      </c>
      <c r="AA65" s="285">
        <f t="shared" ca="1" si="49"/>
        <v>0</v>
      </c>
      <c r="AB65" s="291"/>
      <c r="AC65" s="290"/>
      <c r="AD65" s="290"/>
      <c r="AE65" s="290"/>
      <c r="AF65" s="290"/>
      <c r="AG65" s="290"/>
      <c r="AH65" s="290"/>
      <c r="AI65" s="290"/>
      <c r="AJ65" s="290"/>
      <c r="AK65" s="290"/>
      <c r="AL65" s="290"/>
      <c r="AM65" s="291"/>
      <c r="AN65" s="290"/>
      <c r="AO65" s="291"/>
      <c r="AP65" s="291"/>
      <c r="AQ65" s="290"/>
      <c r="AR65" s="290"/>
      <c r="AS65" s="290"/>
      <c r="AT65" s="290"/>
      <c r="AU65" s="290"/>
      <c r="AV65" s="290"/>
      <c r="AW65" s="285">
        <f t="shared" ref="AW65:AX65" ca="1" si="50">AVERAGE(AW45:AW64)</f>
        <v>1</v>
      </c>
      <c r="AX65" s="285">
        <f t="shared" ca="1" si="50"/>
        <v>0</v>
      </c>
    </row>
    <row r="66" spans="2:50" ht="14.25" customHeight="1">
      <c r="B66" s="137"/>
      <c r="F66" s="137"/>
      <c r="G66" s="137"/>
      <c r="H66" s="137"/>
      <c r="I66" s="137"/>
      <c r="J66" s="137"/>
      <c r="K66" s="137"/>
      <c r="L66" s="137"/>
      <c r="M66" s="137"/>
      <c r="N66" s="137"/>
      <c r="O66" s="137"/>
      <c r="Q66" s="137"/>
      <c r="Z66" s="137"/>
      <c r="AA66" s="137"/>
      <c r="AC66" s="137"/>
      <c r="AD66" s="137"/>
      <c r="AE66" s="137"/>
      <c r="AF66" s="137"/>
      <c r="AG66" s="137"/>
      <c r="AH66" s="137"/>
      <c r="AI66" s="137"/>
      <c r="AJ66" s="137"/>
      <c r="AK66" s="137"/>
      <c r="AL66" s="137"/>
      <c r="AM66" s="68"/>
      <c r="AN66" s="137"/>
      <c r="AO66" s="68"/>
      <c r="AP66" s="68"/>
      <c r="AQ66" s="137"/>
      <c r="AR66" s="137"/>
      <c r="AS66" s="137"/>
      <c r="AT66" s="137"/>
      <c r="AU66" s="137"/>
      <c r="AV66" s="137"/>
      <c r="AW66" s="137"/>
      <c r="AX66" s="137"/>
    </row>
    <row r="67" spans="2:50" ht="14.25" customHeight="1">
      <c r="B67" s="137"/>
      <c r="F67" s="137"/>
      <c r="G67" s="137"/>
      <c r="H67" s="137"/>
      <c r="I67" s="137"/>
      <c r="J67" s="137"/>
      <c r="K67" s="137"/>
      <c r="L67" s="137"/>
      <c r="M67" s="137"/>
      <c r="N67" s="137"/>
      <c r="O67" s="137"/>
      <c r="Q67" s="137"/>
      <c r="Z67" s="137"/>
      <c r="AA67" s="137"/>
      <c r="AC67" s="137"/>
      <c r="AD67" s="137"/>
      <c r="AE67" s="137"/>
      <c r="AF67" s="137"/>
      <c r="AG67" s="137"/>
      <c r="AH67" s="137"/>
      <c r="AI67" s="137"/>
      <c r="AJ67" s="137"/>
      <c r="AK67" s="137"/>
      <c r="AL67" s="137"/>
      <c r="AM67" s="68"/>
      <c r="AN67" s="137"/>
      <c r="AO67" s="68"/>
      <c r="AP67" s="68"/>
      <c r="AQ67" s="137"/>
      <c r="AR67" s="137"/>
      <c r="AS67" s="137"/>
      <c r="AT67" s="137"/>
      <c r="AU67" s="137"/>
      <c r="AV67" s="137"/>
      <c r="AW67" s="137"/>
      <c r="AX67" s="137"/>
    </row>
    <row r="68" spans="2:50" ht="14.25" customHeight="1">
      <c r="F68" s="137"/>
      <c r="G68" s="137"/>
      <c r="H68" s="137"/>
      <c r="I68" s="137"/>
      <c r="J68" s="137"/>
      <c r="K68" s="137"/>
      <c r="L68" s="137"/>
      <c r="M68" s="137"/>
      <c r="N68" s="137"/>
      <c r="O68" s="137"/>
      <c r="Q68" s="137"/>
      <c r="Z68" s="137"/>
      <c r="AA68" s="137"/>
      <c r="AC68" s="137"/>
      <c r="AD68" s="137"/>
      <c r="AE68" s="137"/>
      <c r="AF68" s="137"/>
      <c r="AG68" s="137"/>
      <c r="AH68" s="137"/>
      <c r="AI68" s="137"/>
      <c r="AJ68" s="137"/>
      <c r="AK68" s="137"/>
      <c r="AL68" s="137"/>
      <c r="AM68" s="68"/>
      <c r="AN68" s="137"/>
      <c r="AO68" s="68"/>
      <c r="AP68" s="68"/>
      <c r="AQ68" s="137"/>
      <c r="AR68" s="137"/>
      <c r="AS68" s="137"/>
      <c r="AT68" s="137"/>
      <c r="AU68" s="137"/>
      <c r="AV68" s="137"/>
      <c r="AW68" s="137"/>
      <c r="AX68" s="137"/>
    </row>
    <row r="69" spans="2:50" ht="14.25" customHeight="1">
      <c r="F69" s="137"/>
      <c r="G69" s="137"/>
      <c r="H69" s="137"/>
      <c r="I69" s="137"/>
      <c r="J69" s="137"/>
      <c r="K69" s="137"/>
      <c r="L69" s="137"/>
      <c r="M69" s="137"/>
      <c r="N69" s="137"/>
      <c r="O69" s="137"/>
      <c r="Q69" s="137"/>
      <c r="Z69" s="137"/>
      <c r="AA69" s="137"/>
      <c r="AC69" s="137"/>
      <c r="AD69" s="137"/>
      <c r="AE69" s="137"/>
      <c r="AF69" s="137"/>
      <c r="AG69" s="137"/>
      <c r="AH69" s="137"/>
      <c r="AI69" s="137"/>
      <c r="AJ69" s="137"/>
      <c r="AK69" s="137"/>
      <c r="AL69" s="137"/>
      <c r="AM69" s="68"/>
      <c r="AN69" s="137"/>
      <c r="AO69" s="68"/>
      <c r="AP69" s="68"/>
      <c r="AQ69" s="137"/>
      <c r="AR69" s="137"/>
      <c r="AS69" s="137"/>
      <c r="AT69" s="137"/>
      <c r="AU69" s="137"/>
      <c r="AV69" s="137"/>
      <c r="AW69" s="137"/>
      <c r="AX69" s="137"/>
    </row>
    <row r="70" spans="2:50" ht="14.25" customHeight="1">
      <c r="F70" s="137"/>
      <c r="G70" s="137"/>
      <c r="H70" s="137"/>
      <c r="I70" s="137"/>
      <c r="J70" s="137"/>
      <c r="K70" s="137"/>
      <c r="L70" s="137"/>
      <c r="M70" s="137"/>
      <c r="N70" s="137"/>
      <c r="O70" s="137"/>
      <c r="Q70" s="137"/>
      <c r="Z70" s="137"/>
      <c r="AA70" s="137"/>
      <c r="AC70" s="137"/>
      <c r="AD70" s="137"/>
      <c r="AE70" s="137"/>
      <c r="AF70" s="137"/>
      <c r="AG70" s="137"/>
      <c r="AH70" s="137"/>
      <c r="AI70" s="137"/>
      <c r="AJ70" s="137"/>
      <c r="AK70" s="137"/>
      <c r="AL70" s="137"/>
      <c r="AM70" s="68"/>
      <c r="AN70" s="137"/>
      <c r="AO70" s="68"/>
      <c r="AP70" s="68"/>
      <c r="AQ70" s="137"/>
      <c r="AR70" s="137"/>
      <c r="AS70" s="137"/>
      <c r="AT70" s="137"/>
      <c r="AU70" s="137"/>
      <c r="AV70" s="137"/>
      <c r="AW70" s="137"/>
      <c r="AX70" s="137"/>
    </row>
    <row r="71" spans="2:50" ht="14.25" customHeight="1">
      <c r="F71" s="137"/>
      <c r="G71" s="137"/>
      <c r="H71" s="137"/>
      <c r="I71" s="137"/>
      <c r="J71" s="137"/>
      <c r="K71" s="137"/>
      <c r="L71" s="137"/>
      <c r="M71" s="137"/>
      <c r="N71" s="137"/>
      <c r="O71" s="137"/>
      <c r="Q71" s="137"/>
      <c r="Z71" s="137"/>
      <c r="AA71" s="137"/>
      <c r="AC71" s="137"/>
      <c r="AD71" s="137"/>
      <c r="AE71" s="137"/>
      <c r="AF71" s="137"/>
      <c r="AG71" s="137"/>
      <c r="AH71" s="137"/>
      <c r="AI71" s="137"/>
      <c r="AJ71" s="137"/>
      <c r="AK71" s="137"/>
      <c r="AL71" s="137"/>
      <c r="AM71" s="68"/>
      <c r="AN71" s="137"/>
      <c r="AO71" s="68"/>
      <c r="AP71" s="68"/>
      <c r="AQ71" s="137"/>
      <c r="AR71" s="137"/>
      <c r="AS71" s="137"/>
      <c r="AT71" s="137"/>
      <c r="AU71" s="137"/>
      <c r="AV71" s="137"/>
      <c r="AW71" s="137"/>
      <c r="AX71" s="137"/>
    </row>
    <row r="72" spans="2:50" ht="14.25" customHeight="1">
      <c r="F72" s="137"/>
      <c r="G72" s="137"/>
      <c r="H72" s="137"/>
      <c r="I72" s="137"/>
      <c r="J72" s="137"/>
      <c r="K72" s="137"/>
      <c r="L72" s="137"/>
      <c r="M72" s="137"/>
      <c r="N72" s="137"/>
      <c r="O72" s="137"/>
      <c r="Q72" s="137"/>
      <c r="Z72" s="137"/>
      <c r="AA72" s="137"/>
      <c r="AC72" s="137"/>
      <c r="AD72" s="137"/>
      <c r="AE72" s="137"/>
      <c r="AF72" s="137"/>
      <c r="AG72" s="137"/>
      <c r="AH72" s="137"/>
      <c r="AI72" s="137"/>
      <c r="AJ72" s="137"/>
      <c r="AK72" s="137"/>
      <c r="AL72" s="137"/>
      <c r="AM72" s="68"/>
      <c r="AN72" s="137"/>
      <c r="AO72" s="68"/>
      <c r="AP72" s="68"/>
      <c r="AQ72" s="137"/>
      <c r="AR72" s="137"/>
      <c r="AS72" s="137"/>
      <c r="AT72" s="137"/>
      <c r="AU72" s="137"/>
      <c r="AV72" s="137"/>
      <c r="AW72" s="137"/>
      <c r="AX72" s="137"/>
    </row>
    <row r="73" spans="2:50" ht="14.25" customHeight="1">
      <c r="F73" s="137"/>
      <c r="G73" s="137"/>
      <c r="H73" s="137"/>
      <c r="I73" s="137"/>
      <c r="J73" s="137"/>
      <c r="K73" s="137"/>
      <c r="L73" s="137"/>
      <c r="M73" s="137"/>
      <c r="N73" s="137"/>
      <c r="O73" s="137"/>
      <c r="Q73" s="137"/>
      <c r="Z73" s="137"/>
      <c r="AA73" s="137"/>
      <c r="AC73" s="137"/>
      <c r="AD73" s="137"/>
      <c r="AE73" s="137"/>
      <c r="AF73" s="137"/>
      <c r="AG73" s="137"/>
      <c r="AH73" s="137"/>
      <c r="AI73" s="137"/>
      <c r="AJ73" s="137"/>
      <c r="AK73" s="137"/>
      <c r="AL73" s="137"/>
      <c r="AM73" s="68"/>
      <c r="AN73" s="137"/>
      <c r="AO73" s="68"/>
      <c r="AP73" s="68"/>
      <c r="AQ73" s="137"/>
      <c r="AR73" s="137"/>
      <c r="AS73" s="137"/>
      <c r="AT73" s="137"/>
      <c r="AU73" s="137"/>
      <c r="AV73" s="137"/>
      <c r="AW73" s="137"/>
      <c r="AX73" s="137"/>
    </row>
    <row r="74" spans="2:50" ht="14.25" customHeight="1">
      <c r="F74" s="137"/>
      <c r="G74" s="137"/>
      <c r="H74" s="137"/>
      <c r="I74" s="137"/>
      <c r="J74" s="137"/>
      <c r="K74" s="137"/>
      <c r="L74" s="137"/>
      <c r="M74" s="137"/>
      <c r="N74" s="137"/>
      <c r="O74" s="137"/>
      <c r="Q74" s="137"/>
      <c r="Z74" s="137"/>
      <c r="AA74" s="137"/>
      <c r="AC74" s="137"/>
      <c r="AD74" s="137"/>
      <c r="AE74" s="137"/>
      <c r="AF74" s="137"/>
      <c r="AG74" s="137"/>
      <c r="AH74" s="137"/>
      <c r="AI74" s="137"/>
      <c r="AJ74" s="137"/>
      <c r="AK74" s="137"/>
      <c r="AL74" s="137"/>
      <c r="AM74" s="68"/>
      <c r="AN74" s="137"/>
      <c r="AO74" s="68"/>
      <c r="AP74" s="68"/>
      <c r="AQ74" s="137"/>
      <c r="AR74" s="137"/>
      <c r="AS74" s="137"/>
      <c r="AT74" s="137"/>
      <c r="AU74" s="137"/>
      <c r="AV74" s="137"/>
      <c r="AW74" s="137"/>
      <c r="AX74" s="137"/>
    </row>
    <row r="75" spans="2:50" ht="14.25" customHeight="1">
      <c r="F75" s="137"/>
      <c r="G75" s="137"/>
      <c r="H75" s="137"/>
      <c r="I75" s="137"/>
      <c r="J75" s="137"/>
      <c r="K75" s="137"/>
      <c r="L75" s="137"/>
      <c r="M75" s="137"/>
      <c r="N75" s="137"/>
      <c r="O75" s="137"/>
      <c r="Q75" s="137"/>
      <c r="Z75" s="137"/>
      <c r="AA75" s="137"/>
      <c r="AC75" s="137"/>
      <c r="AD75" s="137"/>
      <c r="AE75" s="137"/>
      <c r="AF75" s="137"/>
      <c r="AG75" s="137"/>
      <c r="AH75" s="137"/>
      <c r="AI75" s="137"/>
      <c r="AJ75" s="137"/>
      <c r="AK75" s="137"/>
      <c r="AL75" s="137"/>
      <c r="AM75" s="68"/>
      <c r="AN75" s="137"/>
      <c r="AO75" s="68"/>
      <c r="AP75" s="68"/>
      <c r="AQ75" s="137"/>
      <c r="AR75" s="137"/>
      <c r="AS75" s="137"/>
      <c r="AT75" s="137"/>
      <c r="AU75" s="137"/>
      <c r="AV75" s="137"/>
      <c r="AW75" s="137"/>
      <c r="AX75" s="137"/>
    </row>
    <row r="76" spans="2:50" ht="14.25" customHeight="1">
      <c r="F76" s="137"/>
      <c r="G76" s="137"/>
      <c r="H76" s="137"/>
      <c r="I76" s="137"/>
      <c r="J76" s="137"/>
      <c r="K76" s="137"/>
      <c r="L76" s="137"/>
      <c r="M76" s="137"/>
      <c r="N76" s="137"/>
      <c r="O76" s="137"/>
      <c r="Q76" s="137"/>
      <c r="Z76" s="137"/>
      <c r="AA76" s="137"/>
      <c r="AC76" s="137"/>
      <c r="AD76" s="137"/>
      <c r="AE76" s="137"/>
      <c r="AF76" s="137"/>
      <c r="AG76" s="137"/>
      <c r="AH76" s="137"/>
      <c r="AI76" s="137"/>
      <c r="AJ76" s="137"/>
      <c r="AK76" s="137"/>
      <c r="AL76" s="137"/>
      <c r="AM76" s="68"/>
      <c r="AN76" s="137"/>
      <c r="AO76" s="68"/>
      <c r="AP76" s="68"/>
      <c r="AQ76" s="137"/>
      <c r="AR76" s="137"/>
      <c r="AS76" s="137"/>
      <c r="AT76" s="137"/>
      <c r="AU76" s="137"/>
      <c r="AV76" s="137"/>
      <c r="AW76" s="137"/>
      <c r="AX76" s="137"/>
    </row>
    <row r="77" spans="2:50" ht="14.25" customHeight="1">
      <c r="F77" s="137"/>
      <c r="G77" s="137"/>
      <c r="H77" s="137"/>
      <c r="I77" s="137"/>
      <c r="J77" s="137"/>
      <c r="K77" s="137"/>
      <c r="L77" s="137"/>
      <c r="M77" s="137"/>
      <c r="N77" s="137"/>
      <c r="O77" s="137"/>
      <c r="Q77" s="137"/>
      <c r="Z77" s="137"/>
      <c r="AA77" s="137"/>
      <c r="AC77" s="137"/>
      <c r="AD77" s="137"/>
      <c r="AE77" s="137"/>
      <c r="AF77" s="137"/>
      <c r="AG77" s="137"/>
      <c r="AH77" s="137"/>
      <c r="AI77" s="137"/>
      <c r="AJ77" s="137"/>
      <c r="AK77" s="137"/>
      <c r="AL77" s="137"/>
      <c r="AM77" s="68"/>
      <c r="AN77" s="137"/>
      <c r="AO77" s="68"/>
      <c r="AP77" s="68"/>
      <c r="AQ77" s="137"/>
      <c r="AR77" s="137"/>
      <c r="AS77" s="137"/>
      <c r="AT77" s="137"/>
      <c r="AU77" s="137"/>
      <c r="AV77" s="137"/>
      <c r="AW77" s="137"/>
      <c r="AX77" s="137"/>
    </row>
    <row r="78" spans="2:50" ht="14.25" customHeight="1">
      <c r="F78" s="137"/>
      <c r="G78" s="137"/>
      <c r="H78" s="137"/>
      <c r="I78" s="137"/>
      <c r="J78" s="137"/>
      <c r="K78" s="137"/>
      <c r="L78" s="137"/>
      <c r="M78" s="137"/>
      <c r="N78" s="137"/>
      <c r="O78" s="137"/>
      <c r="Q78" s="137"/>
      <c r="Z78" s="137"/>
      <c r="AA78" s="137"/>
      <c r="AC78" s="137"/>
      <c r="AD78" s="137"/>
      <c r="AE78" s="137"/>
      <c r="AF78" s="137"/>
      <c r="AG78" s="137"/>
      <c r="AH78" s="137"/>
      <c r="AI78" s="137"/>
      <c r="AJ78" s="137"/>
      <c r="AK78" s="137"/>
      <c r="AL78" s="137"/>
      <c r="AM78" s="68"/>
      <c r="AN78" s="137"/>
      <c r="AO78" s="68"/>
      <c r="AP78" s="68"/>
      <c r="AQ78" s="137"/>
      <c r="AR78" s="137"/>
      <c r="AS78" s="137"/>
      <c r="AT78" s="137"/>
      <c r="AU78" s="137"/>
      <c r="AV78" s="137"/>
      <c r="AW78" s="137"/>
      <c r="AX78" s="137"/>
    </row>
    <row r="79" spans="2:50" ht="14.25" customHeight="1">
      <c r="F79" s="137"/>
      <c r="G79" s="137"/>
      <c r="H79" s="137"/>
      <c r="I79" s="137"/>
      <c r="J79" s="137"/>
      <c r="K79" s="137"/>
      <c r="L79" s="137"/>
      <c r="M79" s="137"/>
      <c r="N79" s="137"/>
      <c r="O79" s="137"/>
      <c r="Q79" s="137"/>
      <c r="Z79" s="137"/>
      <c r="AA79" s="137"/>
      <c r="AC79" s="137"/>
      <c r="AD79" s="137"/>
      <c r="AE79" s="137"/>
      <c r="AF79" s="137"/>
      <c r="AG79" s="137"/>
      <c r="AH79" s="137"/>
      <c r="AI79" s="137"/>
      <c r="AJ79" s="137"/>
      <c r="AK79" s="137"/>
      <c r="AL79" s="137"/>
      <c r="AM79" s="68"/>
      <c r="AN79" s="137"/>
      <c r="AO79" s="68"/>
      <c r="AP79" s="68"/>
      <c r="AQ79" s="137"/>
      <c r="AR79" s="137"/>
      <c r="AS79" s="137"/>
      <c r="AT79" s="137"/>
      <c r="AU79" s="137"/>
      <c r="AV79" s="137"/>
      <c r="AW79" s="137"/>
      <c r="AX79" s="137"/>
    </row>
    <row r="80" spans="2:50" ht="14.25" customHeight="1">
      <c r="F80" s="137"/>
      <c r="G80" s="137"/>
      <c r="H80" s="137"/>
      <c r="I80" s="137"/>
      <c r="J80" s="137"/>
      <c r="K80" s="137"/>
      <c r="L80" s="137"/>
      <c r="M80" s="137"/>
      <c r="N80" s="137"/>
      <c r="O80" s="137"/>
      <c r="Q80" s="137"/>
      <c r="Z80" s="137"/>
      <c r="AA80" s="137"/>
      <c r="AC80" s="137"/>
      <c r="AD80" s="137"/>
      <c r="AE80" s="137"/>
      <c r="AF80" s="137"/>
      <c r="AG80" s="137"/>
      <c r="AH80" s="137"/>
      <c r="AI80" s="137"/>
      <c r="AJ80" s="137"/>
      <c r="AK80" s="137"/>
      <c r="AL80" s="137"/>
      <c r="AM80" s="68"/>
      <c r="AN80" s="137"/>
      <c r="AO80" s="68"/>
      <c r="AP80" s="68"/>
      <c r="AQ80" s="137"/>
      <c r="AR80" s="137"/>
      <c r="AS80" s="137"/>
      <c r="AT80" s="137"/>
      <c r="AU80" s="137"/>
      <c r="AV80" s="137"/>
      <c r="AW80" s="137"/>
      <c r="AX80" s="137"/>
    </row>
    <row r="81" spans="6:50" ht="14.25" customHeight="1">
      <c r="F81" s="137"/>
      <c r="G81" s="137"/>
      <c r="H81" s="137"/>
      <c r="I81" s="137"/>
      <c r="J81" s="137"/>
      <c r="K81" s="137"/>
      <c r="L81" s="137"/>
      <c r="M81" s="137"/>
      <c r="N81" s="137"/>
      <c r="O81" s="137"/>
      <c r="Q81" s="137"/>
      <c r="Z81" s="137"/>
      <c r="AA81" s="137"/>
      <c r="AC81" s="137"/>
      <c r="AD81" s="137"/>
      <c r="AE81" s="137"/>
      <c r="AF81" s="137"/>
      <c r="AG81" s="137"/>
      <c r="AH81" s="137"/>
      <c r="AI81" s="137"/>
      <c r="AJ81" s="137"/>
      <c r="AK81" s="137"/>
      <c r="AL81" s="137"/>
      <c r="AM81" s="68"/>
      <c r="AN81" s="137"/>
      <c r="AO81" s="68"/>
      <c r="AP81" s="68"/>
      <c r="AQ81" s="137"/>
      <c r="AR81" s="137"/>
      <c r="AS81" s="137"/>
      <c r="AT81" s="137"/>
      <c r="AU81" s="137"/>
      <c r="AV81" s="137"/>
      <c r="AW81" s="137"/>
      <c r="AX81" s="137"/>
    </row>
    <row r="82" spans="6:50" ht="14.25" customHeight="1">
      <c r="F82" s="137"/>
      <c r="G82" s="137"/>
      <c r="H82" s="137"/>
      <c r="I82" s="137"/>
      <c r="J82" s="137"/>
      <c r="K82" s="137"/>
      <c r="L82" s="137"/>
      <c r="M82" s="137"/>
      <c r="N82" s="137"/>
      <c r="O82" s="137"/>
      <c r="Q82" s="137"/>
      <c r="Z82" s="137"/>
      <c r="AA82" s="137"/>
      <c r="AC82" s="137"/>
      <c r="AD82" s="137"/>
      <c r="AE82" s="137"/>
      <c r="AF82" s="137"/>
      <c r="AG82" s="137"/>
      <c r="AH82" s="137"/>
      <c r="AI82" s="137"/>
      <c r="AJ82" s="137"/>
      <c r="AK82" s="137"/>
      <c r="AL82" s="137"/>
      <c r="AM82" s="68"/>
      <c r="AN82" s="137"/>
      <c r="AO82" s="68"/>
      <c r="AP82" s="68"/>
      <c r="AQ82" s="137"/>
      <c r="AR82" s="137"/>
      <c r="AS82" s="137"/>
      <c r="AT82" s="137"/>
      <c r="AU82" s="137"/>
      <c r="AV82" s="137"/>
      <c r="AW82" s="137"/>
      <c r="AX82" s="137"/>
    </row>
    <row r="83" spans="6:50" ht="14.25" customHeight="1">
      <c r="F83" s="137"/>
      <c r="G83" s="137"/>
      <c r="H83" s="137"/>
      <c r="I83" s="137"/>
      <c r="J83" s="137"/>
      <c r="K83" s="137"/>
      <c r="L83" s="137"/>
      <c r="M83" s="137"/>
      <c r="N83" s="137"/>
      <c r="O83" s="137"/>
      <c r="Q83" s="137"/>
      <c r="Z83" s="137"/>
      <c r="AA83" s="137"/>
      <c r="AC83" s="137"/>
      <c r="AD83" s="137"/>
      <c r="AE83" s="137"/>
      <c r="AF83" s="137"/>
      <c r="AG83" s="137"/>
      <c r="AH83" s="137"/>
      <c r="AI83" s="137"/>
      <c r="AJ83" s="137"/>
      <c r="AK83" s="137"/>
      <c r="AL83" s="137"/>
      <c r="AM83" s="68"/>
      <c r="AN83" s="137"/>
      <c r="AO83" s="68"/>
      <c r="AP83" s="68"/>
      <c r="AQ83" s="137"/>
      <c r="AR83" s="137"/>
      <c r="AS83" s="137"/>
      <c r="AT83" s="137"/>
      <c r="AU83" s="137"/>
      <c r="AV83" s="137"/>
      <c r="AW83" s="137"/>
      <c r="AX83" s="137"/>
    </row>
    <row r="84" spans="6:50" ht="14.25" customHeight="1">
      <c r="F84" s="137"/>
      <c r="G84" s="137"/>
      <c r="H84" s="137"/>
      <c r="I84" s="137"/>
      <c r="J84" s="137"/>
      <c r="K84" s="137"/>
      <c r="L84" s="137"/>
      <c r="M84" s="137"/>
      <c r="N84" s="137"/>
      <c r="O84" s="137"/>
      <c r="Q84" s="137"/>
      <c r="Z84" s="137"/>
      <c r="AA84" s="137"/>
      <c r="AC84" s="137"/>
      <c r="AD84" s="137"/>
      <c r="AE84" s="137"/>
      <c r="AF84" s="137"/>
      <c r="AG84" s="137"/>
      <c r="AH84" s="137"/>
      <c r="AI84" s="137"/>
      <c r="AJ84" s="137"/>
      <c r="AK84" s="137"/>
      <c r="AL84" s="137"/>
      <c r="AM84" s="68"/>
      <c r="AN84" s="137"/>
      <c r="AO84" s="68"/>
      <c r="AP84" s="68"/>
      <c r="AQ84" s="137"/>
      <c r="AR84" s="137"/>
      <c r="AS84" s="137"/>
      <c r="AT84" s="137"/>
      <c r="AU84" s="137"/>
      <c r="AV84" s="137"/>
      <c r="AW84" s="137"/>
      <c r="AX84" s="137"/>
    </row>
    <row r="85" spans="6:50" ht="14.25" customHeight="1">
      <c r="F85" s="137"/>
      <c r="G85" s="137"/>
      <c r="H85" s="137"/>
      <c r="I85" s="137"/>
      <c r="J85" s="137"/>
      <c r="K85" s="137"/>
      <c r="L85" s="137"/>
      <c r="M85" s="137"/>
      <c r="N85" s="137"/>
      <c r="O85" s="137"/>
      <c r="Q85" s="137"/>
      <c r="Z85" s="137"/>
      <c r="AA85" s="137"/>
      <c r="AC85" s="137"/>
      <c r="AD85" s="137"/>
      <c r="AE85" s="137"/>
      <c r="AF85" s="137"/>
      <c r="AG85" s="137"/>
      <c r="AH85" s="137"/>
      <c r="AI85" s="137"/>
      <c r="AJ85" s="137"/>
      <c r="AK85" s="137"/>
      <c r="AL85" s="137"/>
      <c r="AM85" s="68"/>
      <c r="AN85" s="137"/>
      <c r="AO85" s="68"/>
      <c r="AP85" s="68"/>
      <c r="AQ85" s="137"/>
      <c r="AR85" s="137"/>
      <c r="AS85" s="137"/>
      <c r="AT85" s="137"/>
      <c r="AU85" s="137"/>
      <c r="AV85" s="137"/>
      <c r="AW85" s="137"/>
      <c r="AX85" s="137"/>
    </row>
    <row r="86" spans="6:50" ht="14.25" customHeight="1">
      <c r="F86" s="137"/>
      <c r="G86" s="137"/>
      <c r="H86" s="137"/>
      <c r="I86" s="137"/>
      <c r="J86" s="137"/>
      <c r="K86" s="137"/>
      <c r="L86" s="137"/>
      <c r="M86" s="137"/>
      <c r="N86" s="137"/>
      <c r="O86" s="137"/>
      <c r="Q86" s="137"/>
      <c r="Z86" s="137"/>
      <c r="AA86" s="137"/>
      <c r="AC86" s="137"/>
      <c r="AD86" s="137"/>
      <c r="AE86" s="137"/>
      <c r="AF86" s="137"/>
      <c r="AG86" s="137"/>
      <c r="AH86" s="137"/>
      <c r="AI86" s="137"/>
      <c r="AJ86" s="137"/>
      <c r="AK86" s="137"/>
      <c r="AL86" s="137"/>
      <c r="AM86" s="68"/>
      <c r="AN86" s="137"/>
      <c r="AO86" s="68"/>
      <c r="AP86" s="68"/>
      <c r="AQ86" s="137"/>
      <c r="AR86" s="137"/>
      <c r="AS86" s="137"/>
      <c r="AT86" s="137"/>
      <c r="AU86" s="137"/>
      <c r="AV86" s="137"/>
      <c r="AW86" s="137"/>
      <c r="AX86" s="137"/>
    </row>
    <row r="87" spans="6:50" ht="14.25" customHeight="1">
      <c r="F87" s="137"/>
      <c r="G87" s="137"/>
      <c r="H87" s="137"/>
      <c r="I87" s="137"/>
      <c r="J87" s="137"/>
      <c r="K87" s="137"/>
      <c r="L87" s="137"/>
      <c r="M87" s="137"/>
      <c r="N87" s="137"/>
      <c r="O87" s="137"/>
      <c r="Q87" s="137"/>
      <c r="Z87" s="137"/>
      <c r="AA87" s="137"/>
      <c r="AC87" s="137"/>
      <c r="AD87" s="137"/>
      <c r="AE87" s="137"/>
      <c r="AF87" s="137"/>
      <c r="AG87" s="137"/>
      <c r="AH87" s="137"/>
      <c r="AI87" s="137"/>
      <c r="AJ87" s="137"/>
      <c r="AK87" s="137"/>
      <c r="AL87" s="137"/>
      <c r="AM87" s="68"/>
      <c r="AN87" s="137"/>
      <c r="AO87" s="68"/>
      <c r="AP87" s="68"/>
      <c r="AQ87" s="137"/>
      <c r="AR87" s="137"/>
      <c r="AS87" s="137"/>
      <c r="AT87" s="137"/>
      <c r="AU87" s="137"/>
      <c r="AV87" s="137"/>
      <c r="AW87" s="137"/>
      <c r="AX87" s="137"/>
    </row>
    <row r="88" spans="6:50" ht="14.25" customHeight="1">
      <c r="F88" s="137"/>
      <c r="G88" s="137"/>
      <c r="H88" s="137"/>
      <c r="I88" s="137"/>
      <c r="J88" s="137"/>
      <c r="K88" s="137"/>
      <c r="L88" s="137"/>
      <c r="M88" s="137"/>
      <c r="N88" s="137"/>
      <c r="O88" s="137"/>
      <c r="Q88" s="137"/>
      <c r="Z88" s="137"/>
      <c r="AA88" s="137"/>
      <c r="AC88" s="137"/>
      <c r="AD88" s="137"/>
      <c r="AE88" s="137"/>
      <c r="AF88" s="137"/>
      <c r="AG88" s="137"/>
      <c r="AH88" s="137"/>
      <c r="AI88" s="137"/>
      <c r="AJ88" s="137"/>
      <c r="AK88" s="137"/>
      <c r="AL88" s="137"/>
      <c r="AM88" s="68"/>
      <c r="AN88" s="137"/>
      <c r="AO88" s="68"/>
      <c r="AP88" s="68"/>
      <c r="AQ88" s="137"/>
      <c r="AR88" s="137"/>
      <c r="AS88" s="137"/>
      <c r="AT88" s="137"/>
      <c r="AU88" s="137"/>
      <c r="AV88" s="137"/>
      <c r="AW88" s="137"/>
      <c r="AX88" s="137"/>
    </row>
    <row r="89" spans="6:50" ht="14.25" customHeight="1">
      <c r="F89" s="137"/>
      <c r="G89" s="137"/>
      <c r="H89" s="137"/>
      <c r="I89" s="137"/>
      <c r="J89" s="137"/>
      <c r="K89" s="137"/>
      <c r="L89" s="137"/>
      <c r="M89" s="137"/>
      <c r="N89" s="137"/>
      <c r="O89" s="137"/>
      <c r="Q89" s="137"/>
      <c r="Z89" s="137"/>
      <c r="AA89" s="137"/>
      <c r="AC89" s="137"/>
      <c r="AD89" s="137"/>
      <c r="AE89" s="137"/>
      <c r="AF89" s="137"/>
      <c r="AG89" s="137"/>
      <c r="AH89" s="137"/>
      <c r="AI89" s="137"/>
      <c r="AJ89" s="137"/>
      <c r="AK89" s="137"/>
      <c r="AL89" s="137"/>
      <c r="AM89" s="68"/>
      <c r="AN89" s="137"/>
      <c r="AO89" s="68"/>
      <c r="AP89" s="68"/>
      <c r="AQ89" s="137"/>
      <c r="AR89" s="137"/>
      <c r="AS89" s="137"/>
      <c r="AT89" s="137"/>
      <c r="AU89" s="137"/>
      <c r="AV89" s="137"/>
      <c r="AW89" s="137"/>
      <c r="AX89" s="137"/>
    </row>
    <row r="90" spans="6:50" ht="14.25" customHeight="1">
      <c r="F90" s="137"/>
      <c r="G90" s="137"/>
      <c r="H90" s="137"/>
      <c r="I90" s="137"/>
      <c r="J90" s="137"/>
      <c r="K90" s="137"/>
      <c r="L90" s="137"/>
      <c r="M90" s="137"/>
      <c r="N90" s="137"/>
      <c r="O90" s="137"/>
      <c r="Q90" s="137"/>
      <c r="Z90" s="137"/>
      <c r="AA90" s="137"/>
      <c r="AC90" s="137"/>
      <c r="AD90" s="137"/>
      <c r="AE90" s="137"/>
      <c r="AF90" s="137"/>
      <c r="AG90" s="137"/>
      <c r="AH90" s="137"/>
      <c r="AI90" s="137"/>
      <c r="AJ90" s="137"/>
      <c r="AK90" s="137"/>
      <c r="AL90" s="137"/>
      <c r="AM90" s="68"/>
      <c r="AN90" s="137"/>
      <c r="AO90" s="68"/>
      <c r="AP90" s="68"/>
      <c r="AQ90" s="137"/>
      <c r="AR90" s="137"/>
      <c r="AS90" s="137"/>
      <c r="AT90" s="137"/>
      <c r="AU90" s="137"/>
      <c r="AV90" s="137"/>
      <c r="AW90" s="137"/>
      <c r="AX90" s="137"/>
    </row>
    <row r="91" spans="6:50" ht="14.25" customHeight="1">
      <c r="F91" s="137"/>
      <c r="G91" s="137"/>
      <c r="H91" s="137"/>
      <c r="I91" s="137"/>
      <c r="J91" s="137"/>
      <c r="K91" s="137"/>
      <c r="L91" s="137"/>
      <c r="M91" s="137"/>
      <c r="N91" s="137"/>
      <c r="O91" s="137"/>
      <c r="Q91" s="137"/>
      <c r="Z91" s="137"/>
      <c r="AA91" s="137"/>
      <c r="AC91" s="137"/>
      <c r="AD91" s="137"/>
      <c r="AE91" s="137"/>
      <c r="AF91" s="137"/>
      <c r="AG91" s="137"/>
      <c r="AH91" s="137"/>
      <c r="AI91" s="137"/>
      <c r="AJ91" s="137"/>
      <c r="AK91" s="137"/>
      <c r="AL91" s="137"/>
      <c r="AM91" s="68"/>
      <c r="AN91" s="137"/>
      <c r="AO91" s="68"/>
      <c r="AP91" s="68"/>
      <c r="AQ91" s="137"/>
      <c r="AR91" s="137"/>
      <c r="AS91" s="137"/>
      <c r="AT91" s="137"/>
      <c r="AU91" s="137"/>
      <c r="AV91" s="137"/>
      <c r="AW91" s="137"/>
      <c r="AX91" s="137"/>
    </row>
    <row r="92" spans="6:50" ht="14.25" customHeight="1">
      <c r="F92" s="137"/>
      <c r="G92" s="137"/>
      <c r="H92" s="137"/>
      <c r="I92" s="137"/>
      <c r="J92" s="137"/>
      <c r="K92" s="137"/>
      <c r="L92" s="137"/>
      <c r="M92" s="137"/>
      <c r="N92" s="137"/>
      <c r="O92" s="137"/>
      <c r="Q92" s="137"/>
      <c r="Z92" s="137"/>
      <c r="AA92" s="137"/>
      <c r="AC92" s="137"/>
      <c r="AD92" s="137"/>
      <c r="AE92" s="137"/>
      <c r="AF92" s="137"/>
      <c r="AG92" s="137"/>
      <c r="AH92" s="137"/>
      <c r="AI92" s="137"/>
      <c r="AJ92" s="137"/>
      <c r="AK92" s="137"/>
      <c r="AL92" s="137"/>
      <c r="AM92" s="68"/>
      <c r="AN92" s="137"/>
      <c r="AO92" s="68"/>
      <c r="AP92" s="68"/>
      <c r="AQ92" s="137"/>
      <c r="AR92" s="137"/>
      <c r="AS92" s="137"/>
      <c r="AT92" s="137"/>
      <c r="AU92" s="137"/>
      <c r="AV92" s="137"/>
      <c r="AW92" s="137"/>
      <c r="AX92" s="137"/>
    </row>
    <row r="93" spans="6:50" ht="14.25" customHeight="1">
      <c r="F93" s="137"/>
      <c r="G93" s="137"/>
      <c r="H93" s="137"/>
      <c r="I93" s="137"/>
      <c r="J93" s="137"/>
      <c r="K93" s="137"/>
      <c r="L93" s="137"/>
      <c r="M93" s="137"/>
      <c r="N93" s="137"/>
      <c r="O93" s="137"/>
      <c r="Q93" s="137"/>
      <c r="Z93" s="137"/>
      <c r="AA93" s="137"/>
      <c r="AC93" s="137"/>
      <c r="AD93" s="137"/>
      <c r="AE93" s="137"/>
      <c r="AF93" s="137"/>
      <c r="AG93" s="137"/>
      <c r="AH93" s="137"/>
      <c r="AI93" s="137"/>
      <c r="AJ93" s="137"/>
      <c r="AK93" s="137"/>
      <c r="AL93" s="137"/>
      <c r="AM93" s="68"/>
      <c r="AN93" s="137"/>
      <c r="AO93" s="68"/>
      <c r="AP93" s="68"/>
      <c r="AQ93" s="137"/>
      <c r="AR93" s="137"/>
      <c r="AS93" s="137"/>
      <c r="AT93" s="137"/>
      <c r="AU93" s="137"/>
      <c r="AV93" s="137"/>
      <c r="AW93" s="137"/>
      <c r="AX93" s="137"/>
    </row>
    <row r="94" spans="6:50" ht="14.25" customHeight="1">
      <c r="F94" s="137"/>
      <c r="G94" s="137"/>
      <c r="H94" s="137"/>
      <c r="I94" s="137"/>
      <c r="J94" s="137"/>
      <c r="K94" s="137"/>
      <c r="L94" s="137"/>
      <c r="M94" s="137"/>
      <c r="N94" s="137"/>
      <c r="O94" s="137"/>
      <c r="Q94" s="137"/>
      <c r="Z94" s="137"/>
      <c r="AA94" s="137"/>
      <c r="AC94" s="137"/>
      <c r="AD94" s="137"/>
      <c r="AE94" s="137"/>
      <c r="AF94" s="137"/>
      <c r="AG94" s="137"/>
      <c r="AH94" s="137"/>
      <c r="AI94" s="137"/>
      <c r="AJ94" s="137"/>
      <c r="AK94" s="137"/>
      <c r="AL94" s="137"/>
      <c r="AM94" s="68"/>
      <c r="AN94" s="137"/>
      <c r="AO94" s="68"/>
      <c r="AP94" s="68"/>
      <c r="AQ94" s="137"/>
      <c r="AR94" s="137"/>
      <c r="AS94" s="137"/>
      <c r="AT94" s="137"/>
      <c r="AU94" s="137"/>
      <c r="AV94" s="137"/>
      <c r="AW94" s="137"/>
      <c r="AX94" s="137"/>
    </row>
    <row r="95" spans="6:50" ht="14.25" customHeight="1">
      <c r="F95" s="137"/>
      <c r="G95" s="137"/>
      <c r="H95" s="137"/>
      <c r="I95" s="137"/>
      <c r="J95" s="137"/>
      <c r="K95" s="137"/>
      <c r="L95" s="137"/>
      <c r="M95" s="137"/>
      <c r="N95" s="137"/>
      <c r="O95" s="137"/>
      <c r="Q95" s="137"/>
      <c r="Z95" s="137"/>
      <c r="AA95" s="137"/>
      <c r="AC95" s="137"/>
      <c r="AD95" s="137"/>
      <c r="AE95" s="137"/>
      <c r="AF95" s="137"/>
      <c r="AG95" s="137"/>
      <c r="AH95" s="137"/>
      <c r="AI95" s="137"/>
      <c r="AJ95" s="137"/>
      <c r="AK95" s="137"/>
      <c r="AL95" s="137"/>
      <c r="AM95" s="68"/>
      <c r="AN95" s="137"/>
      <c r="AO95" s="68"/>
      <c r="AP95" s="68"/>
      <c r="AQ95" s="137"/>
      <c r="AR95" s="137"/>
      <c r="AS95" s="137"/>
      <c r="AT95" s="137"/>
      <c r="AU95" s="137"/>
      <c r="AV95" s="137"/>
      <c r="AW95" s="137"/>
      <c r="AX95" s="137"/>
    </row>
    <row r="96" spans="6:50" ht="14.25" customHeight="1">
      <c r="F96" s="137"/>
      <c r="G96" s="137"/>
      <c r="H96" s="137"/>
      <c r="I96" s="137"/>
      <c r="J96" s="137"/>
      <c r="K96" s="137"/>
      <c r="L96" s="137"/>
      <c r="M96" s="137"/>
      <c r="N96" s="137"/>
      <c r="O96" s="137"/>
      <c r="Q96" s="137"/>
      <c r="Z96" s="137"/>
      <c r="AA96" s="137"/>
      <c r="AC96" s="137"/>
      <c r="AD96" s="137"/>
      <c r="AE96" s="137"/>
      <c r="AF96" s="137"/>
      <c r="AG96" s="137"/>
      <c r="AH96" s="137"/>
      <c r="AI96" s="137"/>
      <c r="AJ96" s="137"/>
      <c r="AK96" s="137"/>
      <c r="AL96" s="137"/>
      <c r="AM96" s="68"/>
      <c r="AN96" s="137"/>
      <c r="AO96" s="68"/>
      <c r="AP96" s="68"/>
      <c r="AQ96" s="137"/>
      <c r="AR96" s="137"/>
      <c r="AS96" s="137"/>
      <c r="AT96" s="137"/>
      <c r="AU96" s="137"/>
      <c r="AV96" s="137"/>
      <c r="AW96" s="137"/>
      <c r="AX96" s="137"/>
    </row>
    <row r="97" spans="6:50" ht="14.25" customHeight="1">
      <c r="F97" s="137"/>
      <c r="G97" s="137"/>
      <c r="H97" s="137"/>
      <c r="I97" s="137"/>
      <c r="J97" s="137"/>
      <c r="K97" s="137"/>
      <c r="L97" s="137"/>
      <c r="M97" s="137"/>
      <c r="N97" s="137"/>
      <c r="O97" s="137"/>
      <c r="Q97" s="137"/>
      <c r="Z97" s="137"/>
      <c r="AA97" s="137"/>
      <c r="AC97" s="137"/>
      <c r="AD97" s="137"/>
      <c r="AE97" s="137"/>
      <c r="AF97" s="137"/>
      <c r="AG97" s="137"/>
      <c r="AH97" s="137"/>
      <c r="AI97" s="137"/>
      <c r="AJ97" s="137"/>
      <c r="AK97" s="137"/>
      <c r="AL97" s="137"/>
      <c r="AM97" s="68"/>
      <c r="AN97" s="137"/>
      <c r="AO97" s="68"/>
      <c r="AP97" s="68"/>
      <c r="AQ97" s="137"/>
      <c r="AR97" s="137"/>
      <c r="AS97" s="137"/>
      <c r="AT97" s="137"/>
      <c r="AU97" s="137"/>
      <c r="AV97" s="137"/>
      <c r="AW97" s="137"/>
      <c r="AX97" s="137"/>
    </row>
    <row r="98" spans="6:50" ht="14.25" customHeight="1">
      <c r="F98" s="137"/>
      <c r="G98" s="137"/>
      <c r="H98" s="137"/>
      <c r="I98" s="137"/>
      <c r="J98" s="137"/>
      <c r="K98" s="137"/>
      <c r="L98" s="137"/>
      <c r="M98" s="137"/>
      <c r="N98" s="137"/>
      <c r="O98" s="137"/>
      <c r="Q98" s="137"/>
      <c r="Z98" s="137"/>
      <c r="AA98" s="137"/>
      <c r="AC98" s="137"/>
      <c r="AD98" s="137"/>
      <c r="AE98" s="137"/>
      <c r="AF98" s="137"/>
      <c r="AG98" s="137"/>
      <c r="AH98" s="137"/>
      <c r="AI98" s="137"/>
      <c r="AJ98" s="137"/>
      <c r="AK98" s="137"/>
      <c r="AL98" s="137"/>
      <c r="AM98" s="68"/>
      <c r="AN98" s="137"/>
      <c r="AO98" s="68"/>
      <c r="AP98" s="68"/>
      <c r="AQ98" s="137"/>
      <c r="AR98" s="137"/>
      <c r="AS98" s="137"/>
      <c r="AT98" s="137"/>
      <c r="AU98" s="137"/>
      <c r="AV98" s="137"/>
      <c r="AW98" s="137"/>
      <c r="AX98" s="137"/>
    </row>
    <row r="99" spans="6:50" ht="14.25" customHeight="1">
      <c r="F99" s="137"/>
      <c r="G99" s="137"/>
      <c r="H99" s="137"/>
      <c r="I99" s="137"/>
      <c r="J99" s="137"/>
      <c r="K99" s="137"/>
      <c r="L99" s="137"/>
      <c r="M99" s="137"/>
      <c r="N99" s="137"/>
      <c r="O99" s="137"/>
      <c r="Q99" s="137"/>
      <c r="Z99" s="137"/>
      <c r="AA99" s="137"/>
      <c r="AC99" s="137"/>
      <c r="AD99" s="137"/>
      <c r="AE99" s="137"/>
      <c r="AF99" s="137"/>
      <c r="AG99" s="137"/>
      <c r="AH99" s="137"/>
      <c r="AI99" s="137"/>
      <c r="AJ99" s="137"/>
      <c r="AK99" s="137"/>
      <c r="AL99" s="137"/>
      <c r="AM99" s="68"/>
      <c r="AN99" s="137"/>
      <c r="AO99" s="68"/>
      <c r="AP99" s="68"/>
      <c r="AQ99" s="137"/>
      <c r="AR99" s="137"/>
      <c r="AS99" s="137"/>
      <c r="AT99" s="137"/>
      <c r="AU99" s="137"/>
      <c r="AV99" s="137"/>
      <c r="AW99" s="137"/>
      <c r="AX99" s="137"/>
    </row>
    <row r="100" spans="6:50" ht="14.25" customHeight="1">
      <c r="F100" s="137"/>
      <c r="G100" s="137"/>
      <c r="H100" s="137"/>
      <c r="I100" s="137"/>
      <c r="J100" s="137"/>
      <c r="K100" s="137"/>
      <c r="L100" s="137"/>
      <c r="M100" s="137"/>
      <c r="N100" s="137"/>
      <c r="O100" s="137"/>
      <c r="Q100" s="137"/>
      <c r="Z100" s="137"/>
      <c r="AA100" s="137"/>
      <c r="AC100" s="137"/>
      <c r="AD100" s="137"/>
      <c r="AE100" s="137"/>
      <c r="AF100" s="137"/>
      <c r="AG100" s="137"/>
      <c r="AH100" s="137"/>
      <c r="AI100" s="137"/>
      <c r="AJ100" s="137"/>
      <c r="AK100" s="137"/>
      <c r="AL100" s="137"/>
      <c r="AM100" s="68"/>
      <c r="AN100" s="137"/>
      <c r="AO100" s="68"/>
      <c r="AP100" s="68"/>
      <c r="AQ100" s="137"/>
      <c r="AR100" s="137"/>
      <c r="AS100" s="137"/>
      <c r="AT100" s="137"/>
      <c r="AU100" s="137"/>
      <c r="AV100" s="137"/>
      <c r="AW100" s="137"/>
      <c r="AX100" s="137"/>
    </row>
    <row r="101" spans="6:50" ht="14.25" customHeight="1">
      <c r="F101" s="137"/>
      <c r="G101" s="137"/>
      <c r="H101" s="137"/>
      <c r="I101" s="137"/>
      <c r="J101" s="137"/>
      <c r="K101" s="137"/>
      <c r="L101" s="137"/>
      <c r="M101" s="137"/>
      <c r="N101" s="137"/>
      <c r="O101" s="137"/>
      <c r="Q101" s="137"/>
      <c r="Z101" s="137"/>
      <c r="AA101" s="137"/>
      <c r="AC101" s="137"/>
      <c r="AD101" s="137"/>
      <c r="AE101" s="137"/>
      <c r="AF101" s="137"/>
      <c r="AG101" s="137"/>
      <c r="AH101" s="137"/>
      <c r="AI101" s="137"/>
      <c r="AJ101" s="137"/>
      <c r="AK101" s="137"/>
      <c r="AL101" s="137"/>
      <c r="AM101" s="68"/>
      <c r="AN101" s="137"/>
      <c r="AO101" s="68"/>
      <c r="AP101" s="68"/>
      <c r="AQ101" s="137"/>
      <c r="AR101" s="137"/>
      <c r="AS101" s="137"/>
      <c r="AT101" s="137"/>
      <c r="AU101" s="137"/>
      <c r="AV101" s="137"/>
      <c r="AW101" s="137"/>
      <c r="AX101" s="137"/>
    </row>
    <row r="102" spans="6:50" ht="14.25" customHeight="1">
      <c r="F102" s="137"/>
      <c r="G102" s="137"/>
      <c r="H102" s="137"/>
      <c r="I102" s="137"/>
      <c r="J102" s="137"/>
      <c r="K102" s="137"/>
      <c r="L102" s="137"/>
      <c r="M102" s="137"/>
      <c r="N102" s="137"/>
      <c r="O102" s="137"/>
      <c r="Q102" s="137"/>
      <c r="Z102" s="137"/>
      <c r="AA102" s="137"/>
      <c r="AC102" s="137"/>
      <c r="AD102" s="137"/>
      <c r="AE102" s="137"/>
      <c r="AF102" s="137"/>
      <c r="AG102" s="137"/>
      <c r="AH102" s="137"/>
      <c r="AI102" s="137"/>
      <c r="AJ102" s="137"/>
      <c r="AK102" s="137"/>
      <c r="AL102" s="137"/>
      <c r="AM102" s="68"/>
      <c r="AN102" s="137"/>
      <c r="AO102" s="68"/>
      <c r="AP102" s="68"/>
      <c r="AQ102" s="137"/>
      <c r="AR102" s="137"/>
      <c r="AS102" s="137"/>
      <c r="AT102" s="137"/>
      <c r="AU102" s="137"/>
      <c r="AV102" s="137"/>
      <c r="AW102" s="137"/>
      <c r="AX102" s="137"/>
    </row>
    <row r="103" spans="6:50" ht="14.25" customHeight="1">
      <c r="F103" s="137"/>
      <c r="G103" s="137"/>
      <c r="H103" s="137"/>
      <c r="I103" s="137"/>
      <c r="J103" s="137"/>
      <c r="K103" s="137"/>
      <c r="L103" s="137"/>
      <c r="M103" s="137"/>
      <c r="N103" s="137"/>
      <c r="O103" s="137"/>
      <c r="Q103" s="137"/>
      <c r="Z103" s="137"/>
      <c r="AA103" s="137"/>
      <c r="AC103" s="137"/>
      <c r="AD103" s="137"/>
      <c r="AE103" s="137"/>
      <c r="AF103" s="137"/>
      <c r="AG103" s="137"/>
      <c r="AH103" s="137"/>
      <c r="AI103" s="137"/>
      <c r="AJ103" s="137"/>
      <c r="AK103" s="137"/>
      <c r="AL103" s="137"/>
      <c r="AM103" s="68"/>
      <c r="AN103" s="137"/>
      <c r="AO103" s="68"/>
      <c r="AP103" s="68"/>
      <c r="AQ103" s="137"/>
      <c r="AR103" s="137"/>
      <c r="AS103" s="137"/>
      <c r="AT103" s="137"/>
      <c r="AU103" s="137"/>
      <c r="AV103" s="137"/>
      <c r="AW103" s="137"/>
      <c r="AX103" s="137"/>
    </row>
    <row r="104" spans="6:50" ht="14.25" customHeight="1">
      <c r="F104" s="137"/>
      <c r="G104" s="137"/>
      <c r="H104" s="137"/>
      <c r="I104" s="137"/>
      <c r="J104" s="137"/>
      <c r="K104" s="137"/>
      <c r="L104" s="137"/>
      <c r="M104" s="137"/>
      <c r="N104" s="137"/>
      <c r="O104" s="137"/>
      <c r="Q104" s="137"/>
      <c r="Z104" s="137"/>
      <c r="AA104" s="137"/>
      <c r="AC104" s="137"/>
      <c r="AD104" s="137"/>
      <c r="AE104" s="137"/>
      <c r="AF104" s="137"/>
      <c r="AG104" s="137"/>
      <c r="AH104" s="137"/>
      <c r="AI104" s="137"/>
      <c r="AJ104" s="137"/>
      <c r="AK104" s="137"/>
      <c r="AL104" s="137"/>
      <c r="AM104" s="68"/>
      <c r="AN104" s="137"/>
      <c r="AO104" s="68"/>
      <c r="AP104" s="68"/>
      <c r="AQ104" s="137"/>
      <c r="AR104" s="137"/>
      <c r="AS104" s="137"/>
      <c r="AT104" s="137"/>
      <c r="AU104" s="137"/>
      <c r="AV104" s="137"/>
      <c r="AW104" s="137"/>
      <c r="AX104" s="137"/>
    </row>
    <row r="105" spans="6:50" ht="14.25" customHeight="1">
      <c r="F105" s="137"/>
      <c r="G105" s="137"/>
      <c r="H105" s="137"/>
      <c r="I105" s="137"/>
      <c r="J105" s="137"/>
      <c r="K105" s="137"/>
      <c r="L105" s="137"/>
      <c r="M105" s="137"/>
      <c r="N105" s="137"/>
      <c r="O105" s="137"/>
      <c r="Q105" s="137"/>
      <c r="Z105" s="137"/>
      <c r="AA105" s="137"/>
      <c r="AC105" s="137"/>
      <c r="AD105" s="137"/>
      <c r="AE105" s="137"/>
      <c r="AF105" s="137"/>
      <c r="AG105" s="137"/>
      <c r="AH105" s="137"/>
      <c r="AI105" s="137"/>
      <c r="AJ105" s="137"/>
      <c r="AK105" s="137"/>
      <c r="AL105" s="137"/>
      <c r="AM105" s="68"/>
      <c r="AN105" s="137"/>
      <c r="AO105" s="68"/>
      <c r="AP105" s="68"/>
      <c r="AQ105" s="137"/>
      <c r="AR105" s="137"/>
      <c r="AS105" s="137"/>
      <c r="AT105" s="137"/>
      <c r="AU105" s="137"/>
      <c r="AV105" s="137"/>
      <c r="AW105" s="137"/>
      <c r="AX105" s="137"/>
    </row>
    <row r="106" spans="6:50" ht="14.25" customHeight="1">
      <c r="F106" s="137"/>
      <c r="G106" s="137"/>
      <c r="H106" s="137"/>
      <c r="I106" s="137"/>
      <c r="J106" s="137"/>
      <c r="K106" s="137"/>
      <c r="L106" s="137"/>
      <c r="M106" s="137"/>
      <c r="N106" s="137"/>
      <c r="O106" s="137"/>
      <c r="Q106" s="137"/>
      <c r="Z106" s="137"/>
      <c r="AA106" s="137"/>
      <c r="AC106" s="137"/>
      <c r="AD106" s="137"/>
      <c r="AE106" s="137"/>
      <c r="AF106" s="137"/>
      <c r="AG106" s="137"/>
      <c r="AH106" s="137"/>
      <c r="AI106" s="137"/>
      <c r="AJ106" s="137"/>
      <c r="AK106" s="137"/>
      <c r="AL106" s="137"/>
      <c r="AM106" s="68"/>
      <c r="AN106" s="137"/>
      <c r="AO106" s="68"/>
      <c r="AP106" s="68"/>
      <c r="AQ106" s="137"/>
      <c r="AR106" s="137"/>
      <c r="AS106" s="137"/>
      <c r="AT106" s="137"/>
      <c r="AU106" s="137"/>
      <c r="AV106" s="137"/>
      <c r="AW106" s="137"/>
      <c r="AX106" s="137"/>
    </row>
    <row r="107" spans="6:50" ht="14.25" customHeight="1">
      <c r="F107" s="137"/>
      <c r="G107" s="137"/>
      <c r="H107" s="137"/>
      <c r="I107" s="137"/>
      <c r="J107" s="137"/>
      <c r="K107" s="137"/>
      <c r="L107" s="137"/>
      <c r="M107" s="137"/>
      <c r="N107" s="137"/>
      <c r="O107" s="137"/>
      <c r="Q107" s="137"/>
      <c r="Z107" s="137"/>
      <c r="AA107" s="137"/>
      <c r="AC107" s="137"/>
      <c r="AD107" s="137"/>
      <c r="AE107" s="137"/>
      <c r="AF107" s="137"/>
      <c r="AG107" s="137"/>
      <c r="AH107" s="137"/>
      <c r="AI107" s="137"/>
      <c r="AJ107" s="137"/>
      <c r="AK107" s="137"/>
      <c r="AL107" s="137"/>
      <c r="AM107" s="68"/>
      <c r="AN107" s="137"/>
      <c r="AO107" s="68"/>
      <c r="AP107" s="68"/>
      <c r="AQ107" s="137"/>
      <c r="AR107" s="137"/>
      <c r="AS107" s="137"/>
      <c r="AT107" s="137"/>
      <c r="AU107" s="137"/>
      <c r="AV107" s="137"/>
      <c r="AW107" s="137"/>
      <c r="AX107" s="137"/>
    </row>
    <row r="108" spans="6:50" ht="14.25" customHeight="1">
      <c r="F108" s="137"/>
      <c r="G108" s="137"/>
      <c r="H108" s="137"/>
      <c r="I108" s="137"/>
      <c r="J108" s="137"/>
      <c r="K108" s="137"/>
      <c r="L108" s="137"/>
      <c r="M108" s="137"/>
      <c r="N108" s="137"/>
      <c r="O108" s="137"/>
      <c r="Q108" s="137"/>
      <c r="Z108" s="137"/>
      <c r="AA108" s="137"/>
      <c r="AC108" s="137"/>
      <c r="AD108" s="137"/>
      <c r="AE108" s="137"/>
      <c r="AF108" s="137"/>
      <c r="AG108" s="137"/>
      <c r="AH108" s="137"/>
      <c r="AI108" s="137"/>
      <c r="AJ108" s="137"/>
      <c r="AK108" s="137"/>
      <c r="AL108" s="137"/>
      <c r="AM108" s="68"/>
      <c r="AN108" s="137"/>
      <c r="AO108" s="68"/>
      <c r="AP108" s="68"/>
      <c r="AQ108" s="137"/>
      <c r="AR108" s="137"/>
      <c r="AS108" s="137"/>
      <c r="AT108" s="137"/>
      <c r="AU108" s="137"/>
      <c r="AV108" s="137"/>
      <c r="AW108" s="137"/>
      <c r="AX108" s="137"/>
    </row>
    <row r="109" spans="6:50" ht="14.25" customHeight="1">
      <c r="F109" s="137"/>
      <c r="G109" s="137"/>
      <c r="H109" s="137"/>
      <c r="I109" s="137"/>
      <c r="J109" s="137"/>
      <c r="K109" s="137"/>
      <c r="L109" s="137"/>
      <c r="M109" s="137"/>
      <c r="N109" s="137"/>
      <c r="O109" s="137"/>
      <c r="Q109" s="137"/>
      <c r="Z109" s="137"/>
      <c r="AA109" s="137"/>
      <c r="AC109" s="137"/>
      <c r="AD109" s="137"/>
      <c r="AE109" s="137"/>
      <c r="AF109" s="137"/>
      <c r="AG109" s="137"/>
      <c r="AH109" s="137"/>
      <c r="AI109" s="137"/>
      <c r="AJ109" s="137"/>
      <c r="AK109" s="137"/>
      <c r="AL109" s="137"/>
      <c r="AM109" s="68"/>
      <c r="AN109" s="137"/>
      <c r="AO109" s="68"/>
      <c r="AP109" s="68"/>
      <c r="AQ109" s="137"/>
      <c r="AR109" s="137"/>
      <c r="AS109" s="137"/>
      <c r="AT109" s="137"/>
      <c r="AU109" s="137"/>
      <c r="AV109" s="137"/>
      <c r="AW109" s="137"/>
      <c r="AX109" s="137"/>
    </row>
    <row r="110" spans="6:50" ht="14.25" customHeight="1">
      <c r="F110" s="137"/>
      <c r="G110" s="137"/>
      <c r="H110" s="137"/>
      <c r="I110" s="137"/>
      <c r="J110" s="137"/>
      <c r="K110" s="137"/>
      <c r="L110" s="137"/>
      <c r="M110" s="137"/>
      <c r="N110" s="137"/>
      <c r="O110" s="137"/>
      <c r="Q110" s="137"/>
      <c r="Z110" s="137"/>
      <c r="AA110" s="137"/>
      <c r="AC110" s="137"/>
      <c r="AD110" s="137"/>
      <c r="AE110" s="137"/>
      <c r="AF110" s="137"/>
      <c r="AG110" s="137"/>
      <c r="AH110" s="137"/>
      <c r="AI110" s="137"/>
      <c r="AJ110" s="137"/>
      <c r="AK110" s="137"/>
      <c r="AL110" s="137"/>
      <c r="AM110" s="68"/>
      <c r="AN110" s="137"/>
      <c r="AO110" s="68"/>
      <c r="AP110" s="68"/>
      <c r="AQ110" s="137"/>
      <c r="AR110" s="137"/>
      <c r="AS110" s="137"/>
      <c r="AT110" s="137"/>
      <c r="AU110" s="137"/>
      <c r="AV110" s="137"/>
      <c r="AW110" s="137"/>
      <c r="AX110" s="137"/>
    </row>
    <row r="111" spans="6:50" ht="14.25" customHeight="1">
      <c r="F111" s="137"/>
      <c r="G111" s="137"/>
      <c r="H111" s="137"/>
      <c r="I111" s="137"/>
      <c r="J111" s="137"/>
      <c r="K111" s="137"/>
      <c r="L111" s="137"/>
      <c r="M111" s="137"/>
      <c r="N111" s="137"/>
      <c r="O111" s="137"/>
      <c r="Q111" s="137"/>
      <c r="Z111" s="137"/>
      <c r="AA111" s="137"/>
      <c r="AC111" s="137"/>
      <c r="AD111" s="137"/>
      <c r="AE111" s="137"/>
      <c r="AF111" s="137"/>
      <c r="AG111" s="137"/>
      <c r="AH111" s="137"/>
      <c r="AI111" s="137"/>
      <c r="AJ111" s="137"/>
      <c r="AK111" s="137"/>
      <c r="AL111" s="137"/>
      <c r="AM111" s="68"/>
      <c r="AN111" s="137"/>
      <c r="AO111" s="68"/>
      <c r="AP111" s="68"/>
      <c r="AQ111" s="137"/>
      <c r="AR111" s="137"/>
      <c r="AS111" s="137"/>
      <c r="AT111" s="137"/>
      <c r="AU111" s="137"/>
      <c r="AV111" s="137"/>
      <c r="AW111" s="137"/>
      <c r="AX111" s="137"/>
    </row>
    <row r="112" spans="6:50" ht="14.25" customHeight="1">
      <c r="F112" s="137"/>
      <c r="G112" s="137"/>
      <c r="H112" s="137"/>
      <c r="I112" s="137"/>
      <c r="J112" s="137"/>
      <c r="K112" s="137"/>
      <c r="L112" s="137"/>
      <c r="M112" s="137"/>
      <c r="N112" s="137"/>
      <c r="O112" s="137"/>
      <c r="Q112" s="137"/>
      <c r="Z112" s="137"/>
      <c r="AA112" s="137"/>
      <c r="AC112" s="137"/>
      <c r="AD112" s="137"/>
      <c r="AE112" s="137"/>
      <c r="AF112" s="137"/>
      <c r="AG112" s="137"/>
      <c r="AH112" s="137"/>
      <c r="AI112" s="137"/>
      <c r="AJ112" s="137"/>
      <c r="AK112" s="137"/>
      <c r="AL112" s="137"/>
      <c r="AM112" s="68"/>
      <c r="AN112" s="137"/>
      <c r="AO112" s="68"/>
      <c r="AP112" s="68"/>
      <c r="AQ112" s="137"/>
      <c r="AR112" s="137"/>
      <c r="AS112" s="137"/>
      <c r="AT112" s="137"/>
      <c r="AU112" s="137"/>
      <c r="AV112" s="137"/>
      <c r="AW112" s="137"/>
      <c r="AX112" s="137"/>
    </row>
    <row r="113" spans="6:50" ht="14.25" customHeight="1">
      <c r="F113" s="137"/>
      <c r="G113" s="137"/>
      <c r="H113" s="137"/>
      <c r="I113" s="137"/>
      <c r="J113" s="137"/>
      <c r="K113" s="137"/>
      <c r="L113" s="137"/>
      <c r="M113" s="137"/>
      <c r="N113" s="137"/>
      <c r="O113" s="137"/>
      <c r="Q113" s="137"/>
      <c r="Z113" s="137"/>
      <c r="AA113" s="137"/>
      <c r="AC113" s="137"/>
      <c r="AD113" s="137"/>
      <c r="AE113" s="137"/>
      <c r="AF113" s="137"/>
      <c r="AG113" s="137"/>
      <c r="AH113" s="137"/>
      <c r="AI113" s="137"/>
      <c r="AJ113" s="137"/>
      <c r="AK113" s="137"/>
      <c r="AL113" s="137"/>
      <c r="AM113" s="68"/>
      <c r="AN113" s="137"/>
      <c r="AO113" s="68"/>
      <c r="AP113" s="68"/>
      <c r="AQ113" s="137"/>
      <c r="AR113" s="137"/>
      <c r="AS113" s="137"/>
      <c r="AT113" s="137"/>
      <c r="AU113" s="137"/>
      <c r="AV113" s="137"/>
      <c r="AW113" s="137"/>
      <c r="AX113" s="137"/>
    </row>
    <row r="114" spans="6:50" ht="14.25" customHeight="1">
      <c r="F114" s="137"/>
      <c r="G114" s="137"/>
      <c r="H114" s="137"/>
      <c r="I114" s="137"/>
      <c r="J114" s="137"/>
      <c r="K114" s="137"/>
      <c r="L114" s="137"/>
      <c r="M114" s="137"/>
      <c r="N114" s="137"/>
      <c r="O114" s="137"/>
      <c r="Q114" s="137"/>
      <c r="Z114" s="137"/>
      <c r="AA114" s="137"/>
      <c r="AC114" s="137"/>
      <c r="AD114" s="137"/>
      <c r="AE114" s="137"/>
      <c r="AF114" s="137"/>
      <c r="AG114" s="137"/>
      <c r="AH114" s="137"/>
      <c r="AI114" s="137"/>
      <c r="AJ114" s="137"/>
      <c r="AK114" s="137"/>
      <c r="AL114" s="137"/>
      <c r="AM114" s="68"/>
      <c r="AN114" s="137"/>
      <c r="AO114" s="68"/>
      <c r="AP114" s="68"/>
      <c r="AQ114" s="137"/>
      <c r="AR114" s="137"/>
      <c r="AS114" s="137"/>
      <c r="AT114" s="137"/>
      <c r="AU114" s="137"/>
      <c r="AV114" s="137"/>
      <c r="AW114" s="137"/>
      <c r="AX114" s="137"/>
    </row>
    <row r="115" spans="6:50" ht="14.25" customHeight="1">
      <c r="F115" s="137"/>
      <c r="G115" s="137"/>
      <c r="H115" s="137"/>
      <c r="I115" s="137"/>
      <c r="J115" s="137"/>
      <c r="K115" s="137"/>
      <c r="L115" s="137"/>
      <c r="M115" s="137"/>
      <c r="N115" s="137"/>
      <c r="O115" s="137"/>
      <c r="Q115" s="137"/>
      <c r="Z115" s="137"/>
      <c r="AA115" s="137"/>
      <c r="AC115" s="137"/>
      <c r="AD115" s="137"/>
      <c r="AE115" s="137"/>
      <c r="AF115" s="137"/>
      <c r="AG115" s="137"/>
      <c r="AH115" s="137"/>
      <c r="AI115" s="137"/>
      <c r="AJ115" s="137"/>
      <c r="AK115" s="137"/>
      <c r="AL115" s="137"/>
      <c r="AM115" s="68"/>
      <c r="AN115" s="137"/>
      <c r="AO115" s="68"/>
      <c r="AP115" s="68"/>
      <c r="AQ115" s="137"/>
      <c r="AR115" s="137"/>
      <c r="AS115" s="137"/>
      <c r="AT115" s="137"/>
      <c r="AU115" s="137"/>
      <c r="AV115" s="137"/>
      <c r="AW115" s="137"/>
      <c r="AX115" s="137"/>
    </row>
    <row r="116" spans="6:50" ht="14.25" customHeight="1">
      <c r="F116" s="137"/>
      <c r="G116" s="137"/>
      <c r="H116" s="137"/>
      <c r="I116" s="137"/>
      <c r="J116" s="137"/>
      <c r="K116" s="137"/>
      <c r="L116" s="137"/>
      <c r="M116" s="137"/>
      <c r="N116" s="137"/>
      <c r="O116" s="137"/>
      <c r="Q116" s="137"/>
      <c r="Z116" s="137"/>
      <c r="AA116" s="137"/>
      <c r="AC116" s="137"/>
      <c r="AD116" s="137"/>
      <c r="AE116" s="137"/>
      <c r="AF116" s="137"/>
      <c r="AG116" s="137"/>
      <c r="AH116" s="137"/>
      <c r="AI116" s="137"/>
      <c r="AJ116" s="137"/>
      <c r="AK116" s="137"/>
      <c r="AL116" s="137"/>
      <c r="AM116" s="68"/>
      <c r="AN116" s="137"/>
      <c r="AO116" s="68"/>
      <c r="AP116" s="68"/>
      <c r="AQ116" s="137"/>
      <c r="AR116" s="137"/>
      <c r="AS116" s="137"/>
      <c r="AT116" s="137"/>
      <c r="AU116" s="137"/>
      <c r="AV116" s="137"/>
      <c r="AW116" s="137"/>
      <c r="AX116" s="137"/>
    </row>
    <row r="117" spans="6:50" ht="14.25" customHeight="1">
      <c r="F117" s="137"/>
      <c r="G117" s="137"/>
      <c r="H117" s="137"/>
      <c r="I117" s="137"/>
      <c r="J117" s="137"/>
      <c r="K117" s="137"/>
      <c r="L117" s="137"/>
      <c r="M117" s="137"/>
      <c r="N117" s="137"/>
      <c r="O117" s="137"/>
      <c r="Q117" s="137"/>
      <c r="Z117" s="137"/>
      <c r="AA117" s="137"/>
      <c r="AC117" s="137"/>
      <c r="AD117" s="137"/>
      <c r="AE117" s="137"/>
      <c r="AF117" s="137"/>
      <c r="AG117" s="137"/>
      <c r="AH117" s="137"/>
      <c r="AI117" s="137"/>
      <c r="AJ117" s="137"/>
      <c r="AK117" s="137"/>
      <c r="AL117" s="137"/>
      <c r="AM117" s="68"/>
      <c r="AN117" s="137"/>
      <c r="AO117" s="68"/>
      <c r="AP117" s="68"/>
      <c r="AQ117" s="137"/>
      <c r="AR117" s="137"/>
      <c r="AS117" s="137"/>
      <c r="AT117" s="137"/>
      <c r="AU117" s="137"/>
      <c r="AV117" s="137"/>
      <c r="AW117" s="137"/>
      <c r="AX117" s="137"/>
    </row>
    <row r="118" spans="6:50" ht="14.25" customHeight="1">
      <c r="F118" s="137"/>
      <c r="G118" s="137"/>
      <c r="H118" s="137"/>
      <c r="I118" s="137"/>
      <c r="J118" s="137"/>
      <c r="K118" s="137"/>
      <c r="L118" s="137"/>
      <c r="M118" s="137"/>
      <c r="N118" s="137"/>
      <c r="O118" s="137"/>
      <c r="Q118" s="137"/>
      <c r="Z118" s="137"/>
      <c r="AA118" s="137"/>
      <c r="AC118" s="137"/>
      <c r="AD118" s="137"/>
      <c r="AE118" s="137"/>
      <c r="AF118" s="137"/>
      <c r="AG118" s="137"/>
      <c r="AH118" s="137"/>
      <c r="AI118" s="137"/>
      <c r="AJ118" s="137"/>
      <c r="AK118" s="137"/>
      <c r="AL118" s="137"/>
      <c r="AM118" s="68"/>
      <c r="AN118" s="137"/>
      <c r="AO118" s="68"/>
      <c r="AP118" s="68"/>
      <c r="AQ118" s="137"/>
      <c r="AR118" s="137"/>
      <c r="AS118" s="137"/>
      <c r="AT118" s="137"/>
      <c r="AU118" s="137"/>
      <c r="AV118" s="137"/>
      <c r="AW118" s="137"/>
      <c r="AX118" s="137"/>
    </row>
    <row r="119" spans="6:50" ht="14.25" customHeight="1">
      <c r="F119" s="137"/>
      <c r="G119" s="137"/>
      <c r="H119" s="137"/>
      <c r="I119" s="137"/>
      <c r="J119" s="137"/>
      <c r="K119" s="137"/>
      <c r="L119" s="137"/>
      <c r="M119" s="137"/>
      <c r="N119" s="137"/>
      <c r="O119" s="137"/>
      <c r="Q119" s="137"/>
      <c r="Z119" s="137"/>
      <c r="AA119" s="137"/>
      <c r="AC119" s="137"/>
      <c r="AD119" s="137"/>
      <c r="AE119" s="137"/>
      <c r="AF119" s="137"/>
      <c r="AG119" s="137"/>
      <c r="AH119" s="137"/>
      <c r="AI119" s="137"/>
      <c r="AJ119" s="137"/>
      <c r="AK119" s="137"/>
      <c r="AL119" s="137"/>
      <c r="AM119" s="68"/>
      <c r="AN119" s="137"/>
      <c r="AO119" s="68"/>
      <c r="AP119" s="68"/>
      <c r="AQ119" s="137"/>
      <c r="AR119" s="137"/>
      <c r="AS119" s="137"/>
      <c r="AT119" s="137"/>
      <c r="AU119" s="137"/>
      <c r="AV119" s="137"/>
      <c r="AW119" s="137"/>
      <c r="AX119" s="137"/>
    </row>
    <row r="120" spans="6:50" ht="14.25" customHeight="1">
      <c r="F120" s="137"/>
      <c r="G120" s="137"/>
      <c r="H120" s="137"/>
      <c r="I120" s="137"/>
      <c r="J120" s="137"/>
      <c r="K120" s="137"/>
      <c r="L120" s="137"/>
      <c r="M120" s="137"/>
      <c r="N120" s="137"/>
      <c r="O120" s="137"/>
      <c r="Q120" s="137"/>
      <c r="Z120" s="137"/>
      <c r="AA120" s="137"/>
      <c r="AC120" s="137"/>
      <c r="AD120" s="137"/>
      <c r="AE120" s="137"/>
      <c r="AF120" s="137"/>
      <c r="AG120" s="137"/>
      <c r="AH120" s="137"/>
      <c r="AI120" s="137"/>
      <c r="AJ120" s="137"/>
      <c r="AK120" s="137"/>
      <c r="AL120" s="137"/>
      <c r="AM120" s="68"/>
      <c r="AN120" s="137"/>
      <c r="AO120" s="68"/>
      <c r="AP120" s="68"/>
      <c r="AQ120" s="137"/>
      <c r="AR120" s="137"/>
      <c r="AS120" s="137"/>
      <c r="AT120" s="137"/>
      <c r="AU120" s="137"/>
      <c r="AV120" s="137"/>
      <c r="AW120" s="137"/>
      <c r="AX120" s="137"/>
    </row>
    <row r="121" spans="6:50" ht="14.25" customHeight="1">
      <c r="F121" s="137"/>
      <c r="G121" s="137"/>
      <c r="H121" s="137"/>
      <c r="I121" s="137"/>
      <c r="J121" s="137"/>
      <c r="K121" s="137"/>
      <c r="L121" s="137"/>
      <c r="M121" s="137"/>
      <c r="N121" s="137"/>
      <c r="O121" s="137"/>
      <c r="Q121" s="137"/>
      <c r="Z121" s="137"/>
      <c r="AA121" s="137"/>
      <c r="AC121" s="137"/>
      <c r="AD121" s="137"/>
      <c r="AE121" s="137"/>
      <c r="AF121" s="137"/>
      <c r="AG121" s="137"/>
      <c r="AH121" s="137"/>
      <c r="AI121" s="137"/>
      <c r="AJ121" s="137"/>
      <c r="AK121" s="137"/>
      <c r="AL121" s="137"/>
      <c r="AM121" s="68"/>
      <c r="AN121" s="137"/>
      <c r="AO121" s="68"/>
      <c r="AP121" s="68"/>
      <c r="AQ121" s="137"/>
      <c r="AR121" s="137"/>
      <c r="AS121" s="137"/>
      <c r="AT121" s="137"/>
      <c r="AU121" s="137"/>
      <c r="AV121" s="137"/>
      <c r="AW121" s="137"/>
      <c r="AX121" s="137"/>
    </row>
    <row r="122" spans="6:50" ht="14.25" customHeight="1">
      <c r="F122" s="137"/>
      <c r="G122" s="137"/>
      <c r="H122" s="137"/>
      <c r="I122" s="137"/>
      <c r="J122" s="137"/>
      <c r="K122" s="137"/>
      <c r="L122" s="137"/>
      <c r="M122" s="137"/>
      <c r="N122" s="137"/>
      <c r="O122" s="137"/>
      <c r="Q122" s="137"/>
      <c r="Z122" s="137"/>
      <c r="AA122" s="137"/>
      <c r="AC122" s="137"/>
      <c r="AD122" s="137"/>
      <c r="AE122" s="137"/>
      <c r="AF122" s="137"/>
      <c r="AG122" s="137"/>
      <c r="AH122" s="137"/>
      <c r="AI122" s="137"/>
      <c r="AJ122" s="137"/>
      <c r="AK122" s="137"/>
      <c r="AL122" s="137"/>
      <c r="AM122" s="68"/>
      <c r="AN122" s="137"/>
      <c r="AO122" s="68"/>
      <c r="AP122" s="68"/>
      <c r="AQ122" s="137"/>
      <c r="AR122" s="137"/>
      <c r="AS122" s="137"/>
      <c r="AT122" s="137"/>
      <c r="AU122" s="137"/>
      <c r="AV122" s="137"/>
      <c r="AW122" s="137"/>
      <c r="AX122" s="137"/>
    </row>
    <row r="123" spans="6:50" ht="14.25" customHeight="1">
      <c r="F123" s="137"/>
      <c r="G123" s="137"/>
      <c r="H123" s="137"/>
      <c r="I123" s="137"/>
      <c r="J123" s="137"/>
      <c r="K123" s="137"/>
      <c r="L123" s="137"/>
      <c r="M123" s="137"/>
      <c r="N123" s="137"/>
      <c r="O123" s="137"/>
      <c r="Q123" s="137"/>
      <c r="Z123" s="137"/>
      <c r="AA123" s="137"/>
      <c r="AC123" s="137"/>
      <c r="AD123" s="137"/>
      <c r="AE123" s="137"/>
      <c r="AF123" s="137"/>
      <c r="AG123" s="137"/>
      <c r="AH123" s="137"/>
      <c r="AI123" s="137"/>
      <c r="AJ123" s="137"/>
      <c r="AK123" s="137"/>
      <c r="AL123" s="137"/>
      <c r="AM123" s="68"/>
      <c r="AN123" s="137"/>
      <c r="AO123" s="68"/>
      <c r="AP123" s="68"/>
      <c r="AQ123" s="137"/>
      <c r="AR123" s="137"/>
      <c r="AS123" s="137"/>
      <c r="AT123" s="137"/>
      <c r="AU123" s="137"/>
      <c r="AV123" s="137"/>
      <c r="AW123" s="137"/>
      <c r="AX123" s="137"/>
    </row>
    <row r="124" spans="6:50" ht="14.25" customHeight="1">
      <c r="F124" s="137"/>
      <c r="G124" s="137"/>
      <c r="H124" s="137"/>
      <c r="I124" s="137"/>
      <c r="J124" s="137"/>
      <c r="K124" s="137"/>
      <c r="L124" s="137"/>
      <c r="M124" s="137"/>
      <c r="N124" s="137"/>
      <c r="O124" s="137"/>
      <c r="Q124" s="137"/>
      <c r="Z124" s="137"/>
      <c r="AA124" s="137"/>
      <c r="AC124" s="137"/>
      <c r="AD124" s="137"/>
      <c r="AE124" s="137"/>
      <c r="AF124" s="137"/>
      <c r="AG124" s="137"/>
      <c r="AH124" s="137"/>
      <c r="AI124" s="137"/>
      <c r="AJ124" s="137"/>
      <c r="AK124" s="137"/>
      <c r="AL124" s="137"/>
      <c r="AM124" s="68"/>
      <c r="AN124" s="137"/>
      <c r="AO124" s="68"/>
      <c r="AP124" s="68"/>
      <c r="AQ124" s="137"/>
      <c r="AR124" s="137"/>
      <c r="AS124" s="137"/>
      <c r="AT124" s="137"/>
      <c r="AU124" s="137"/>
      <c r="AV124" s="137"/>
      <c r="AW124" s="137"/>
      <c r="AX124" s="137"/>
    </row>
    <row r="125" spans="6:50" ht="14.25" customHeight="1">
      <c r="F125" s="137"/>
      <c r="G125" s="137"/>
      <c r="H125" s="137"/>
      <c r="I125" s="137"/>
      <c r="J125" s="137"/>
      <c r="K125" s="137"/>
      <c r="L125" s="137"/>
      <c r="M125" s="137"/>
      <c r="N125" s="137"/>
      <c r="O125" s="137"/>
      <c r="Q125" s="137"/>
      <c r="Z125" s="137"/>
      <c r="AA125" s="137"/>
      <c r="AC125" s="137"/>
      <c r="AD125" s="137"/>
      <c r="AE125" s="137"/>
      <c r="AF125" s="137"/>
      <c r="AG125" s="137"/>
      <c r="AH125" s="137"/>
      <c r="AI125" s="137"/>
      <c r="AJ125" s="137"/>
      <c r="AK125" s="137"/>
      <c r="AL125" s="137"/>
      <c r="AM125" s="68"/>
      <c r="AN125" s="137"/>
      <c r="AO125" s="68"/>
      <c r="AP125" s="68"/>
      <c r="AQ125" s="137"/>
      <c r="AR125" s="137"/>
      <c r="AS125" s="137"/>
      <c r="AT125" s="137"/>
      <c r="AU125" s="137"/>
      <c r="AV125" s="137"/>
      <c r="AW125" s="137"/>
      <c r="AX125" s="137"/>
    </row>
    <row r="126" spans="6:50" ht="14.25" customHeight="1">
      <c r="F126" s="137"/>
      <c r="G126" s="137"/>
      <c r="H126" s="137"/>
      <c r="I126" s="137"/>
      <c r="J126" s="137"/>
      <c r="K126" s="137"/>
      <c r="L126" s="137"/>
      <c r="M126" s="137"/>
      <c r="N126" s="137"/>
      <c r="O126" s="137"/>
      <c r="Q126" s="137"/>
      <c r="Z126" s="137"/>
      <c r="AA126" s="137"/>
      <c r="AC126" s="137"/>
      <c r="AD126" s="137"/>
      <c r="AE126" s="137"/>
      <c r="AF126" s="137"/>
      <c r="AG126" s="137"/>
      <c r="AH126" s="137"/>
      <c r="AI126" s="137"/>
      <c r="AJ126" s="137"/>
      <c r="AK126" s="137"/>
      <c r="AL126" s="137"/>
      <c r="AM126" s="68"/>
      <c r="AN126" s="137"/>
      <c r="AO126" s="68"/>
      <c r="AP126" s="68"/>
      <c r="AQ126" s="137"/>
      <c r="AR126" s="137"/>
      <c r="AS126" s="137"/>
      <c r="AT126" s="137"/>
      <c r="AU126" s="137"/>
      <c r="AV126" s="137"/>
      <c r="AW126" s="137"/>
      <c r="AX126" s="137"/>
    </row>
    <row r="127" spans="6:50" ht="14.25" customHeight="1">
      <c r="F127" s="137"/>
      <c r="G127" s="137"/>
      <c r="H127" s="137"/>
      <c r="I127" s="137"/>
      <c r="J127" s="137"/>
      <c r="K127" s="137"/>
      <c r="L127" s="137"/>
      <c r="M127" s="137"/>
      <c r="N127" s="137"/>
      <c r="O127" s="137"/>
      <c r="Q127" s="137"/>
      <c r="Z127" s="137"/>
      <c r="AA127" s="137"/>
      <c r="AC127" s="137"/>
      <c r="AD127" s="137"/>
      <c r="AE127" s="137"/>
      <c r="AF127" s="137"/>
      <c r="AG127" s="137"/>
      <c r="AH127" s="137"/>
      <c r="AI127" s="137"/>
      <c r="AJ127" s="137"/>
      <c r="AK127" s="137"/>
      <c r="AL127" s="137"/>
      <c r="AM127" s="68"/>
      <c r="AN127" s="137"/>
      <c r="AO127" s="68"/>
      <c r="AP127" s="68"/>
      <c r="AQ127" s="137"/>
      <c r="AR127" s="137"/>
      <c r="AS127" s="137"/>
      <c r="AT127" s="137"/>
      <c r="AU127" s="137"/>
      <c r="AV127" s="137"/>
      <c r="AW127" s="137"/>
      <c r="AX127" s="137"/>
    </row>
    <row r="128" spans="6:50" ht="14.25" customHeight="1">
      <c r="F128" s="137"/>
      <c r="G128" s="137"/>
      <c r="H128" s="137"/>
      <c r="I128" s="137"/>
      <c r="J128" s="137"/>
      <c r="K128" s="137"/>
      <c r="L128" s="137"/>
      <c r="M128" s="137"/>
      <c r="N128" s="137"/>
      <c r="O128" s="137"/>
      <c r="Q128" s="137"/>
      <c r="Z128" s="137"/>
      <c r="AA128" s="137"/>
      <c r="AC128" s="137"/>
      <c r="AD128" s="137"/>
      <c r="AE128" s="137"/>
      <c r="AF128" s="137"/>
      <c r="AG128" s="137"/>
      <c r="AH128" s="137"/>
      <c r="AI128" s="137"/>
      <c r="AJ128" s="137"/>
      <c r="AK128" s="137"/>
      <c r="AL128" s="137"/>
      <c r="AM128" s="68"/>
      <c r="AN128" s="137"/>
      <c r="AO128" s="68"/>
      <c r="AP128" s="68"/>
      <c r="AQ128" s="137"/>
      <c r="AR128" s="137"/>
      <c r="AS128" s="137"/>
      <c r="AT128" s="137"/>
      <c r="AU128" s="137"/>
      <c r="AV128" s="137"/>
      <c r="AW128" s="137"/>
      <c r="AX128" s="137"/>
    </row>
    <row r="129" spans="6:50" ht="14.25" customHeight="1">
      <c r="F129" s="137"/>
      <c r="G129" s="137"/>
      <c r="H129" s="137"/>
      <c r="I129" s="137"/>
      <c r="J129" s="137"/>
      <c r="K129" s="137"/>
      <c r="L129" s="137"/>
      <c r="M129" s="137"/>
      <c r="N129" s="137"/>
      <c r="O129" s="137"/>
      <c r="Q129" s="137"/>
      <c r="Z129" s="137"/>
      <c r="AA129" s="137"/>
      <c r="AC129" s="137"/>
      <c r="AD129" s="137"/>
      <c r="AE129" s="137"/>
      <c r="AF129" s="137"/>
      <c r="AG129" s="137"/>
      <c r="AH129" s="137"/>
      <c r="AI129" s="137"/>
      <c r="AJ129" s="137"/>
      <c r="AK129" s="137"/>
      <c r="AL129" s="137"/>
      <c r="AM129" s="68"/>
      <c r="AN129" s="137"/>
      <c r="AO129" s="68"/>
      <c r="AP129" s="68"/>
      <c r="AQ129" s="137"/>
      <c r="AR129" s="137"/>
      <c r="AS129" s="137"/>
      <c r="AT129" s="137"/>
      <c r="AU129" s="137"/>
      <c r="AV129" s="137"/>
      <c r="AW129" s="137"/>
      <c r="AX129" s="137"/>
    </row>
    <row r="130" spans="6:50" ht="14.25" customHeight="1">
      <c r="F130" s="137"/>
      <c r="G130" s="137"/>
      <c r="H130" s="137"/>
      <c r="I130" s="137"/>
      <c r="J130" s="137"/>
      <c r="K130" s="137"/>
      <c r="L130" s="137"/>
      <c r="M130" s="137"/>
      <c r="N130" s="137"/>
      <c r="O130" s="137"/>
      <c r="Q130" s="137"/>
      <c r="Z130" s="137"/>
      <c r="AA130" s="137"/>
      <c r="AC130" s="137"/>
      <c r="AD130" s="137"/>
      <c r="AE130" s="137"/>
      <c r="AF130" s="137"/>
      <c r="AG130" s="137"/>
      <c r="AH130" s="137"/>
      <c r="AI130" s="137"/>
      <c r="AJ130" s="137"/>
      <c r="AK130" s="137"/>
      <c r="AL130" s="137"/>
      <c r="AM130" s="68"/>
      <c r="AN130" s="137"/>
      <c r="AO130" s="68"/>
      <c r="AP130" s="68"/>
      <c r="AQ130" s="137"/>
      <c r="AR130" s="137"/>
      <c r="AS130" s="137"/>
      <c r="AT130" s="137"/>
      <c r="AU130" s="137"/>
      <c r="AV130" s="137"/>
      <c r="AW130" s="137"/>
      <c r="AX130" s="137"/>
    </row>
    <row r="131" spans="6:50" ht="14.25" customHeight="1">
      <c r="F131" s="137"/>
      <c r="G131" s="137"/>
      <c r="H131" s="137"/>
      <c r="I131" s="137"/>
      <c r="J131" s="137"/>
      <c r="K131" s="137"/>
      <c r="L131" s="137"/>
      <c r="M131" s="137"/>
      <c r="N131" s="137"/>
      <c r="O131" s="137"/>
      <c r="Q131" s="137"/>
      <c r="Z131" s="137"/>
      <c r="AA131" s="137"/>
      <c r="AC131" s="137"/>
      <c r="AD131" s="137"/>
      <c r="AE131" s="137"/>
      <c r="AF131" s="137"/>
      <c r="AG131" s="137"/>
      <c r="AH131" s="137"/>
      <c r="AI131" s="137"/>
      <c r="AJ131" s="137"/>
      <c r="AK131" s="137"/>
      <c r="AL131" s="137"/>
      <c r="AM131" s="68"/>
      <c r="AN131" s="137"/>
      <c r="AO131" s="68"/>
      <c r="AP131" s="68"/>
      <c r="AQ131" s="137"/>
      <c r="AR131" s="137"/>
      <c r="AS131" s="137"/>
      <c r="AT131" s="137"/>
      <c r="AU131" s="137"/>
      <c r="AV131" s="137"/>
      <c r="AW131" s="137"/>
      <c r="AX131" s="137"/>
    </row>
    <row r="132" spans="6:50" ht="14.25" customHeight="1">
      <c r="F132" s="137"/>
      <c r="G132" s="137"/>
      <c r="H132" s="137"/>
      <c r="I132" s="137"/>
      <c r="J132" s="137"/>
      <c r="K132" s="137"/>
      <c r="L132" s="137"/>
      <c r="M132" s="137"/>
      <c r="N132" s="137"/>
      <c r="O132" s="137"/>
      <c r="Q132" s="137"/>
      <c r="Z132" s="137"/>
      <c r="AA132" s="137"/>
      <c r="AC132" s="137"/>
      <c r="AD132" s="137"/>
      <c r="AE132" s="137"/>
      <c r="AF132" s="137"/>
      <c r="AG132" s="137"/>
      <c r="AH132" s="137"/>
      <c r="AI132" s="137"/>
      <c r="AJ132" s="137"/>
      <c r="AK132" s="137"/>
      <c r="AL132" s="137"/>
      <c r="AM132" s="68"/>
      <c r="AN132" s="137"/>
      <c r="AO132" s="68"/>
      <c r="AP132" s="68"/>
      <c r="AQ132" s="137"/>
      <c r="AR132" s="137"/>
      <c r="AS132" s="137"/>
      <c r="AT132" s="137"/>
      <c r="AU132" s="137"/>
      <c r="AV132" s="137"/>
      <c r="AW132" s="137"/>
      <c r="AX132" s="137"/>
    </row>
    <row r="133" spans="6:50" ht="14.25" customHeight="1">
      <c r="F133" s="137"/>
      <c r="G133" s="137"/>
      <c r="H133" s="137"/>
      <c r="I133" s="137"/>
      <c r="J133" s="137"/>
      <c r="K133" s="137"/>
      <c r="L133" s="137"/>
      <c r="M133" s="137"/>
      <c r="N133" s="137"/>
      <c r="O133" s="137"/>
      <c r="Q133" s="137"/>
      <c r="Z133" s="137"/>
      <c r="AA133" s="137"/>
      <c r="AC133" s="137"/>
      <c r="AD133" s="137"/>
      <c r="AE133" s="137"/>
      <c r="AF133" s="137"/>
      <c r="AG133" s="137"/>
      <c r="AH133" s="137"/>
      <c r="AI133" s="137"/>
      <c r="AJ133" s="137"/>
      <c r="AK133" s="137"/>
      <c r="AL133" s="137"/>
      <c r="AM133" s="68"/>
      <c r="AN133" s="137"/>
      <c r="AO133" s="68"/>
      <c r="AP133" s="68"/>
      <c r="AQ133" s="137"/>
      <c r="AR133" s="137"/>
      <c r="AS133" s="137"/>
      <c r="AT133" s="137"/>
      <c r="AU133" s="137"/>
      <c r="AV133" s="137"/>
      <c r="AW133" s="137"/>
      <c r="AX133" s="137"/>
    </row>
    <row r="134" spans="6:50" ht="14.25" customHeight="1">
      <c r="F134" s="137"/>
      <c r="G134" s="137"/>
      <c r="H134" s="137"/>
      <c r="I134" s="137"/>
      <c r="J134" s="137"/>
      <c r="K134" s="137"/>
      <c r="L134" s="137"/>
      <c r="M134" s="137"/>
      <c r="N134" s="137"/>
      <c r="O134" s="137"/>
      <c r="Q134" s="137"/>
      <c r="Z134" s="137"/>
      <c r="AA134" s="137"/>
      <c r="AC134" s="137"/>
      <c r="AD134" s="137"/>
      <c r="AE134" s="137"/>
      <c r="AF134" s="137"/>
      <c r="AG134" s="137"/>
      <c r="AH134" s="137"/>
      <c r="AI134" s="137"/>
      <c r="AJ134" s="137"/>
      <c r="AK134" s="137"/>
      <c r="AL134" s="137"/>
      <c r="AM134" s="68"/>
      <c r="AN134" s="137"/>
      <c r="AO134" s="68"/>
      <c r="AP134" s="68"/>
      <c r="AQ134" s="137"/>
      <c r="AR134" s="137"/>
      <c r="AS134" s="137"/>
      <c r="AT134" s="137"/>
      <c r="AU134" s="137"/>
      <c r="AV134" s="137"/>
      <c r="AW134" s="137"/>
      <c r="AX134" s="137"/>
    </row>
    <row r="135" spans="6:50" ht="14.25" customHeight="1">
      <c r="F135" s="137"/>
      <c r="G135" s="137"/>
      <c r="H135" s="137"/>
      <c r="I135" s="137"/>
      <c r="J135" s="137"/>
      <c r="K135" s="137"/>
      <c r="L135" s="137"/>
      <c r="M135" s="137"/>
      <c r="N135" s="137"/>
      <c r="O135" s="137"/>
      <c r="Q135" s="137"/>
      <c r="Z135" s="137"/>
      <c r="AA135" s="137"/>
      <c r="AC135" s="137"/>
      <c r="AD135" s="137"/>
      <c r="AE135" s="137"/>
      <c r="AF135" s="137"/>
      <c r="AG135" s="137"/>
      <c r="AH135" s="137"/>
      <c r="AI135" s="137"/>
      <c r="AJ135" s="137"/>
      <c r="AK135" s="137"/>
      <c r="AL135" s="137"/>
      <c r="AM135" s="68"/>
      <c r="AN135" s="137"/>
      <c r="AO135" s="68"/>
      <c r="AP135" s="68"/>
      <c r="AQ135" s="137"/>
      <c r="AR135" s="137"/>
      <c r="AS135" s="137"/>
      <c r="AT135" s="137"/>
      <c r="AU135" s="137"/>
      <c r="AV135" s="137"/>
      <c r="AW135" s="137"/>
      <c r="AX135" s="137"/>
    </row>
    <row r="136" spans="6:50" ht="14.25" customHeight="1">
      <c r="F136" s="137"/>
      <c r="G136" s="137"/>
      <c r="H136" s="137"/>
      <c r="I136" s="137"/>
      <c r="J136" s="137"/>
      <c r="K136" s="137"/>
      <c r="L136" s="137"/>
      <c r="M136" s="137"/>
      <c r="N136" s="137"/>
      <c r="O136" s="137"/>
      <c r="Q136" s="137"/>
      <c r="Z136" s="137"/>
      <c r="AA136" s="137"/>
      <c r="AC136" s="137"/>
      <c r="AD136" s="137"/>
      <c r="AE136" s="137"/>
      <c r="AF136" s="137"/>
      <c r="AG136" s="137"/>
      <c r="AH136" s="137"/>
      <c r="AI136" s="137"/>
      <c r="AJ136" s="137"/>
      <c r="AK136" s="137"/>
      <c r="AL136" s="137"/>
      <c r="AM136" s="68"/>
      <c r="AN136" s="137"/>
      <c r="AO136" s="68"/>
      <c r="AP136" s="68"/>
      <c r="AQ136" s="137"/>
      <c r="AR136" s="137"/>
      <c r="AS136" s="137"/>
      <c r="AT136" s="137"/>
      <c r="AU136" s="137"/>
      <c r="AV136" s="137"/>
      <c r="AW136" s="137"/>
      <c r="AX136" s="137"/>
    </row>
    <row r="137" spans="6:50" ht="14.25" customHeight="1">
      <c r="F137" s="137"/>
      <c r="G137" s="137"/>
      <c r="H137" s="137"/>
      <c r="I137" s="137"/>
      <c r="J137" s="137"/>
      <c r="K137" s="137"/>
      <c r="L137" s="137"/>
      <c r="M137" s="137"/>
      <c r="N137" s="137"/>
      <c r="O137" s="137"/>
      <c r="Q137" s="137"/>
      <c r="Z137" s="137"/>
      <c r="AA137" s="137"/>
      <c r="AC137" s="137"/>
      <c r="AD137" s="137"/>
      <c r="AE137" s="137"/>
      <c r="AF137" s="137"/>
      <c r="AG137" s="137"/>
      <c r="AH137" s="137"/>
      <c r="AI137" s="137"/>
      <c r="AJ137" s="137"/>
      <c r="AK137" s="137"/>
      <c r="AL137" s="137"/>
      <c r="AM137" s="68"/>
      <c r="AN137" s="137"/>
      <c r="AO137" s="68"/>
      <c r="AP137" s="68"/>
      <c r="AQ137" s="137"/>
      <c r="AR137" s="137"/>
      <c r="AS137" s="137"/>
      <c r="AT137" s="137"/>
      <c r="AU137" s="137"/>
      <c r="AV137" s="137"/>
      <c r="AW137" s="137"/>
      <c r="AX137" s="137"/>
    </row>
    <row r="138" spans="6:50" ht="14.25" customHeight="1">
      <c r="F138" s="137"/>
      <c r="G138" s="137"/>
      <c r="H138" s="137"/>
      <c r="I138" s="137"/>
      <c r="J138" s="137"/>
      <c r="K138" s="137"/>
      <c r="L138" s="137"/>
      <c r="M138" s="137"/>
      <c r="N138" s="137"/>
      <c r="O138" s="137"/>
      <c r="Q138" s="137"/>
      <c r="Z138" s="137"/>
      <c r="AA138" s="137"/>
      <c r="AC138" s="137"/>
      <c r="AD138" s="137"/>
      <c r="AE138" s="137"/>
      <c r="AF138" s="137"/>
      <c r="AG138" s="137"/>
      <c r="AH138" s="137"/>
      <c r="AI138" s="137"/>
      <c r="AJ138" s="137"/>
      <c r="AK138" s="137"/>
      <c r="AL138" s="137"/>
      <c r="AM138" s="68"/>
      <c r="AN138" s="137"/>
      <c r="AO138" s="68"/>
      <c r="AP138" s="68"/>
      <c r="AQ138" s="137"/>
      <c r="AR138" s="137"/>
      <c r="AS138" s="137"/>
      <c r="AT138" s="137"/>
      <c r="AU138" s="137"/>
      <c r="AV138" s="137"/>
      <c r="AW138" s="137"/>
      <c r="AX138" s="137"/>
    </row>
    <row r="139" spans="6:50" ht="14.25" customHeight="1">
      <c r="F139" s="137"/>
      <c r="G139" s="137"/>
      <c r="H139" s="137"/>
      <c r="I139" s="137"/>
      <c r="J139" s="137"/>
      <c r="K139" s="137"/>
      <c r="L139" s="137"/>
      <c r="M139" s="137"/>
      <c r="N139" s="137"/>
      <c r="O139" s="137"/>
      <c r="Q139" s="137"/>
      <c r="Z139" s="137"/>
      <c r="AA139" s="137"/>
      <c r="AC139" s="137"/>
      <c r="AD139" s="137"/>
      <c r="AE139" s="137"/>
      <c r="AF139" s="137"/>
      <c r="AG139" s="137"/>
      <c r="AH139" s="137"/>
      <c r="AI139" s="137"/>
      <c r="AJ139" s="137"/>
      <c r="AK139" s="137"/>
      <c r="AL139" s="137"/>
      <c r="AM139" s="68"/>
      <c r="AN139" s="137"/>
      <c r="AO139" s="68"/>
      <c r="AP139" s="68"/>
      <c r="AQ139" s="137"/>
      <c r="AR139" s="137"/>
      <c r="AS139" s="137"/>
      <c r="AT139" s="137"/>
      <c r="AU139" s="137"/>
      <c r="AV139" s="137"/>
      <c r="AW139" s="137"/>
      <c r="AX139" s="137"/>
    </row>
    <row r="140" spans="6:50" ht="14.25" customHeight="1">
      <c r="F140" s="137"/>
      <c r="G140" s="137"/>
      <c r="H140" s="137"/>
      <c r="I140" s="137"/>
      <c r="J140" s="137"/>
      <c r="K140" s="137"/>
      <c r="L140" s="137"/>
      <c r="M140" s="137"/>
      <c r="N140" s="137"/>
      <c r="O140" s="137"/>
      <c r="Q140" s="137"/>
      <c r="Z140" s="137"/>
      <c r="AA140" s="137"/>
      <c r="AC140" s="137"/>
      <c r="AD140" s="137"/>
      <c r="AE140" s="137"/>
      <c r="AF140" s="137"/>
      <c r="AG140" s="137"/>
      <c r="AH140" s="137"/>
      <c r="AI140" s="137"/>
      <c r="AJ140" s="137"/>
      <c r="AK140" s="137"/>
      <c r="AL140" s="137"/>
      <c r="AM140" s="68"/>
      <c r="AN140" s="137"/>
      <c r="AO140" s="68"/>
      <c r="AP140" s="68"/>
      <c r="AQ140" s="137"/>
      <c r="AR140" s="137"/>
      <c r="AS140" s="137"/>
      <c r="AT140" s="137"/>
      <c r="AU140" s="137"/>
      <c r="AV140" s="137"/>
      <c r="AW140" s="137"/>
      <c r="AX140" s="137"/>
    </row>
    <row r="141" spans="6:50" ht="14.25" customHeight="1">
      <c r="F141" s="137"/>
      <c r="G141" s="137"/>
      <c r="H141" s="137"/>
      <c r="I141" s="137"/>
      <c r="J141" s="137"/>
      <c r="K141" s="137"/>
      <c r="L141" s="137"/>
      <c r="M141" s="137"/>
      <c r="N141" s="137"/>
      <c r="O141" s="137"/>
      <c r="Q141" s="137"/>
      <c r="Z141" s="137"/>
      <c r="AA141" s="137"/>
      <c r="AC141" s="137"/>
      <c r="AD141" s="137"/>
      <c r="AE141" s="137"/>
      <c r="AF141" s="137"/>
      <c r="AG141" s="137"/>
      <c r="AH141" s="137"/>
      <c r="AI141" s="137"/>
      <c r="AJ141" s="137"/>
      <c r="AK141" s="137"/>
      <c r="AL141" s="137"/>
      <c r="AM141" s="68"/>
      <c r="AN141" s="137"/>
      <c r="AO141" s="68"/>
      <c r="AP141" s="68"/>
      <c r="AQ141" s="137"/>
      <c r="AR141" s="137"/>
      <c r="AS141" s="137"/>
      <c r="AT141" s="137"/>
      <c r="AU141" s="137"/>
      <c r="AV141" s="137"/>
      <c r="AW141" s="137"/>
      <c r="AX141" s="137"/>
    </row>
    <row r="142" spans="6:50" ht="14.25" customHeight="1">
      <c r="F142" s="137"/>
      <c r="G142" s="137"/>
      <c r="H142" s="137"/>
      <c r="I142" s="137"/>
      <c r="J142" s="137"/>
      <c r="K142" s="137"/>
      <c r="L142" s="137"/>
      <c r="M142" s="137"/>
      <c r="N142" s="137"/>
      <c r="O142" s="137"/>
      <c r="Q142" s="137"/>
      <c r="Z142" s="137"/>
      <c r="AA142" s="137"/>
      <c r="AC142" s="137"/>
      <c r="AD142" s="137"/>
      <c r="AE142" s="137"/>
      <c r="AF142" s="137"/>
      <c r="AG142" s="137"/>
      <c r="AH142" s="137"/>
      <c r="AI142" s="137"/>
      <c r="AJ142" s="137"/>
      <c r="AK142" s="137"/>
      <c r="AL142" s="137"/>
      <c r="AM142" s="68"/>
      <c r="AN142" s="137"/>
      <c r="AO142" s="68"/>
      <c r="AP142" s="68"/>
      <c r="AQ142" s="137"/>
      <c r="AR142" s="137"/>
      <c r="AS142" s="137"/>
      <c r="AT142" s="137"/>
      <c r="AU142" s="137"/>
      <c r="AV142" s="137"/>
      <c r="AW142" s="137"/>
      <c r="AX142" s="137"/>
    </row>
    <row r="143" spans="6:50" ht="14.25" customHeight="1">
      <c r="F143" s="137"/>
      <c r="G143" s="137"/>
      <c r="H143" s="137"/>
      <c r="I143" s="137"/>
      <c r="J143" s="137"/>
      <c r="K143" s="137"/>
      <c r="L143" s="137"/>
      <c r="M143" s="137"/>
      <c r="N143" s="137"/>
      <c r="O143" s="137"/>
      <c r="Q143" s="137"/>
      <c r="Z143" s="137"/>
      <c r="AA143" s="137"/>
      <c r="AC143" s="137"/>
      <c r="AD143" s="137"/>
      <c r="AE143" s="137"/>
      <c r="AF143" s="137"/>
      <c r="AG143" s="137"/>
      <c r="AH143" s="137"/>
      <c r="AI143" s="137"/>
      <c r="AJ143" s="137"/>
      <c r="AK143" s="137"/>
      <c r="AL143" s="137"/>
      <c r="AM143" s="68"/>
      <c r="AN143" s="137"/>
      <c r="AO143" s="68"/>
      <c r="AP143" s="68"/>
      <c r="AQ143" s="137"/>
      <c r="AR143" s="137"/>
      <c r="AS143" s="137"/>
      <c r="AT143" s="137"/>
      <c r="AU143" s="137"/>
      <c r="AV143" s="137"/>
      <c r="AW143" s="137"/>
      <c r="AX143" s="137"/>
    </row>
    <row r="144" spans="6:50" ht="14.25" customHeight="1">
      <c r="F144" s="137"/>
      <c r="G144" s="137"/>
      <c r="H144" s="137"/>
      <c r="I144" s="137"/>
      <c r="J144" s="137"/>
      <c r="K144" s="137"/>
      <c r="L144" s="137"/>
      <c r="M144" s="137"/>
      <c r="N144" s="137"/>
      <c r="O144" s="137"/>
      <c r="Q144" s="137"/>
      <c r="Z144" s="137"/>
      <c r="AA144" s="137"/>
      <c r="AC144" s="137"/>
      <c r="AD144" s="137"/>
      <c r="AE144" s="137"/>
      <c r="AF144" s="137"/>
      <c r="AG144" s="137"/>
      <c r="AH144" s="137"/>
      <c r="AI144" s="137"/>
      <c r="AJ144" s="137"/>
      <c r="AK144" s="137"/>
      <c r="AL144" s="137"/>
      <c r="AM144" s="68"/>
      <c r="AN144" s="137"/>
      <c r="AO144" s="68"/>
      <c r="AP144" s="68"/>
      <c r="AQ144" s="137"/>
      <c r="AR144" s="137"/>
      <c r="AS144" s="137"/>
      <c r="AT144" s="137"/>
      <c r="AU144" s="137"/>
      <c r="AV144" s="137"/>
      <c r="AW144" s="137"/>
      <c r="AX144" s="137"/>
    </row>
    <row r="145" spans="6:50" ht="14.25" customHeight="1">
      <c r="F145" s="137"/>
      <c r="G145" s="137"/>
      <c r="H145" s="137"/>
      <c r="I145" s="137"/>
      <c r="J145" s="137"/>
      <c r="K145" s="137"/>
      <c r="L145" s="137"/>
      <c r="M145" s="137"/>
      <c r="N145" s="137"/>
      <c r="O145" s="137"/>
      <c r="Q145" s="137"/>
      <c r="Z145" s="137"/>
      <c r="AA145" s="137"/>
      <c r="AC145" s="137"/>
      <c r="AD145" s="137"/>
      <c r="AE145" s="137"/>
      <c r="AF145" s="137"/>
      <c r="AG145" s="137"/>
      <c r="AH145" s="137"/>
      <c r="AI145" s="137"/>
      <c r="AJ145" s="137"/>
      <c r="AK145" s="137"/>
      <c r="AL145" s="137"/>
      <c r="AM145" s="68"/>
      <c r="AN145" s="137"/>
      <c r="AO145" s="68"/>
      <c r="AP145" s="68"/>
      <c r="AQ145" s="137"/>
      <c r="AR145" s="137"/>
      <c r="AS145" s="137"/>
      <c r="AT145" s="137"/>
      <c r="AU145" s="137"/>
      <c r="AV145" s="137"/>
      <c r="AW145" s="137"/>
      <c r="AX145" s="137"/>
    </row>
    <row r="146" spans="6:50" ht="14.25" customHeight="1">
      <c r="F146" s="137"/>
      <c r="G146" s="137"/>
      <c r="H146" s="137"/>
      <c r="I146" s="137"/>
      <c r="J146" s="137"/>
      <c r="K146" s="137"/>
      <c r="L146" s="137"/>
      <c r="M146" s="137"/>
      <c r="N146" s="137"/>
      <c r="O146" s="137"/>
      <c r="Q146" s="137"/>
      <c r="Z146" s="137"/>
      <c r="AA146" s="137"/>
      <c r="AC146" s="137"/>
      <c r="AD146" s="137"/>
      <c r="AE146" s="137"/>
      <c r="AF146" s="137"/>
      <c r="AG146" s="137"/>
      <c r="AH146" s="137"/>
      <c r="AI146" s="137"/>
      <c r="AJ146" s="137"/>
      <c r="AK146" s="137"/>
      <c r="AL146" s="137"/>
      <c r="AM146" s="68"/>
      <c r="AN146" s="137"/>
      <c r="AO146" s="68"/>
      <c r="AP146" s="68"/>
      <c r="AQ146" s="137"/>
      <c r="AR146" s="137"/>
      <c r="AS146" s="137"/>
      <c r="AT146" s="137"/>
      <c r="AU146" s="137"/>
      <c r="AV146" s="137"/>
      <c r="AW146" s="137"/>
      <c r="AX146" s="137"/>
    </row>
    <row r="147" spans="6:50" ht="14.25" customHeight="1">
      <c r="F147" s="137"/>
      <c r="G147" s="137"/>
      <c r="H147" s="137"/>
      <c r="I147" s="137"/>
      <c r="J147" s="137"/>
      <c r="K147" s="137"/>
      <c r="L147" s="137"/>
      <c r="M147" s="137"/>
      <c r="N147" s="137"/>
      <c r="O147" s="137"/>
      <c r="Q147" s="137"/>
      <c r="Z147" s="137"/>
      <c r="AA147" s="137"/>
      <c r="AC147" s="137"/>
      <c r="AD147" s="137"/>
      <c r="AE147" s="137"/>
      <c r="AF147" s="137"/>
      <c r="AG147" s="137"/>
      <c r="AH147" s="137"/>
      <c r="AI147" s="137"/>
      <c r="AJ147" s="137"/>
      <c r="AK147" s="137"/>
      <c r="AL147" s="137"/>
      <c r="AM147" s="68"/>
      <c r="AN147" s="137"/>
      <c r="AO147" s="68"/>
      <c r="AP147" s="68"/>
      <c r="AQ147" s="137"/>
      <c r="AR147" s="137"/>
      <c r="AS147" s="137"/>
      <c r="AT147" s="137"/>
      <c r="AU147" s="137"/>
      <c r="AV147" s="137"/>
      <c r="AW147" s="137"/>
      <c r="AX147" s="137"/>
    </row>
    <row r="148" spans="6:50" ht="14.25" customHeight="1">
      <c r="F148" s="137"/>
      <c r="G148" s="137"/>
      <c r="H148" s="137"/>
      <c r="I148" s="137"/>
      <c r="J148" s="137"/>
      <c r="K148" s="137"/>
      <c r="L148" s="137"/>
      <c r="M148" s="137"/>
      <c r="N148" s="137"/>
      <c r="O148" s="137"/>
      <c r="Q148" s="137"/>
      <c r="Z148" s="137"/>
      <c r="AA148" s="137"/>
      <c r="AC148" s="137"/>
      <c r="AD148" s="137"/>
      <c r="AE148" s="137"/>
      <c r="AF148" s="137"/>
      <c r="AG148" s="137"/>
      <c r="AH148" s="137"/>
      <c r="AI148" s="137"/>
      <c r="AJ148" s="137"/>
      <c r="AK148" s="137"/>
      <c r="AL148" s="137"/>
      <c r="AM148" s="68"/>
      <c r="AN148" s="137"/>
      <c r="AO148" s="68"/>
      <c r="AP148" s="68"/>
      <c r="AQ148" s="137"/>
      <c r="AR148" s="137"/>
      <c r="AS148" s="137"/>
      <c r="AT148" s="137"/>
      <c r="AU148" s="137"/>
      <c r="AV148" s="137"/>
      <c r="AW148" s="137"/>
      <c r="AX148" s="137"/>
    </row>
    <row r="149" spans="6:50" ht="14.25" customHeight="1">
      <c r="F149" s="137"/>
      <c r="G149" s="137"/>
      <c r="H149" s="137"/>
      <c r="I149" s="137"/>
      <c r="J149" s="137"/>
      <c r="K149" s="137"/>
      <c r="L149" s="137"/>
      <c r="M149" s="137"/>
      <c r="N149" s="137"/>
      <c r="O149" s="137"/>
      <c r="Q149" s="137"/>
      <c r="Z149" s="137"/>
      <c r="AA149" s="137"/>
      <c r="AC149" s="137"/>
      <c r="AD149" s="137"/>
      <c r="AE149" s="137"/>
      <c r="AF149" s="137"/>
      <c r="AG149" s="137"/>
      <c r="AH149" s="137"/>
      <c r="AI149" s="137"/>
      <c r="AJ149" s="137"/>
      <c r="AK149" s="137"/>
      <c r="AL149" s="137"/>
      <c r="AM149" s="68"/>
      <c r="AN149" s="137"/>
      <c r="AO149" s="68"/>
      <c r="AP149" s="68"/>
      <c r="AQ149" s="137"/>
      <c r="AR149" s="137"/>
      <c r="AS149" s="137"/>
      <c r="AT149" s="137"/>
      <c r="AU149" s="137"/>
      <c r="AV149" s="137"/>
      <c r="AW149" s="137"/>
      <c r="AX149" s="137"/>
    </row>
    <row r="150" spans="6:50" ht="14.25" customHeight="1">
      <c r="F150" s="137"/>
      <c r="G150" s="137"/>
      <c r="H150" s="137"/>
      <c r="I150" s="137"/>
      <c r="J150" s="137"/>
      <c r="K150" s="137"/>
      <c r="L150" s="137"/>
      <c r="M150" s="137"/>
      <c r="N150" s="137"/>
      <c r="O150" s="137"/>
      <c r="Q150" s="137"/>
      <c r="Z150" s="137"/>
      <c r="AA150" s="137"/>
      <c r="AC150" s="137"/>
      <c r="AD150" s="137"/>
      <c r="AE150" s="137"/>
      <c r="AF150" s="137"/>
      <c r="AG150" s="137"/>
      <c r="AH150" s="137"/>
      <c r="AI150" s="137"/>
      <c r="AJ150" s="137"/>
      <c r="AK150" s="137"/>
      <c r="AL150" s="137"/>
      <c r="AM150" s="68"/>
      <c r="AN150" s="137"/>
      <c r="AO150" s="68"/>
      <c r="AP150" s="68"/>
      <c r="AQ150" s="137"/>
      <c r="AR150" s="137"/>
      <c r="AS150" s="137"/>
      <c r="AT150" s="137"/>
      <c r="AU150" s="137"/>
      <c r="AV150" s="137"/>
      <c r="AW150" s="137"/>
      <c r="AX150" s="137"/>
    </row>
    <row r="151" spans="6:50" ht="14.25" customHeight="1">
      <c r="F151" s="137"/>
      <c r="G151" s="137"/>
      <c r="H151" s="137"/>
      <c r="I151" s="137"/>
      <c r="J151" s="137"/>
      <c r="K151" s="137"/>
      <c r="L151" s="137"/>
      <c r="M151" s="137"/>
      <c r="N151" s="137"/>
      <c r="O151" s="137"/>
      <c r="Q151" s="137"/>
      <c r="Z151" s="137"/>
      <c r="AA151" s="137"/>
      <c r="AC151" s="137"/>
      <c r="AD151" s="137"/>
      <c r="AE151" s="137"/>
      <c r="AF151" s="137"/>
      <c r="AG151" s="137"/>
      <c r="AH151" s="137"/>
      <c r="AI151" s="137"/>
      <c r="AJ151" s="137"/>
      <c r="AK151" s="137"/>
      <c r="AL151" s="137"/>
      <c r="AM151" s="68"/>
      <c r="AN151" s="137"/>
      <c r="AO151" s="68"/>
      <c r="AP151" s="68"/>
      <c r="AQ151" s="137"/>
      <c r="AR151" s="137"/>
      <c r="AS151" s="137"/>
      <c r="AT151" s="137"/>
      <c r="AU151" s="137"/>
      <c r="AV151" s="137"/>
      <c r="AW151" s="137"/>
      <c r="AX151" s="137"/>
    </row>
    <row r="152" spans="6:50" ht="14.25" customHeight="1">
      <c r="F152" s="137"/>
      <c r="G152" s="137"/>
      <c r="H152" s="137"/>
      <c r="I152" s="137"/>
      <c r="J152" s="137"/>
      <c r="K152" s="137"/>
      <c r="L152" s="137"/>
      <c r="M152" s="137"/>
      <c r="N152" s="137"/>
      <c r="O152" s="137"/>
      <c r="Q152" s="137"/>
      <c r="Z152" s="137"/>
      <c r="AA152" s="137"/>
      <c r="AC152" s="137"/>
      <c r="AD152" s="137"/>
      <c r="AE152" s="137"/>
      <c r="AF152" s="137"/>
      <c r="AG152" s="137"/>
      <c r="AH152" s="137"/>
      <c r="AI152" s="137"/>
      <c r="AJ152" s="137"/>
      <c r="AK152" s="137"/>
      <c r="AL152" s="137"/>
      <c r="AM152" s="68"/>
      <c r="AN152" s="137"/>
      <c r="AO152" s="68"/>
      <c r="AP152" s="68"/>
      <c r="AQ152" s="137"/>
      <c r="AR152" s="137"/>
      <c r="AS152" s="137"/>
      <c r="AT152" s="137"/>
      <c r="AU152" s="137"/>
      <c r="AV152" s="137"/>
      <c r="AW152" s="137"/>
      <c r="AX152" s="137"/>
    </row>
    <row r="153" spans="6:50" ht="14.25" customHeight="1">
      <c r="F153" s="137"/>
      <c r="G153" s="137"/>
      <c r="H153" s="137"/>
      <c r="I153" s="137"/>
      <c r="J153" s="137"/>
      <c r="K153" s="137"/>
      <c r="L153" s="137"/>
      <c r="M153" s="137"/>
      <c r="N153" s="137"/>
      <c r="O153" s="137"/>
      <c r="Q153" s="137"/>
      <c r="Z153" s="137"/>
      <c r="AA153" s="137"/>
      <c r="AC153" s="137"/>
      <c r="AD153" s="137"/>
      <c r="AE153" s="137"/>
      <c r="AF153" s="137"/>
      <c r="AG153" s="137"/>
      <c r="AH153" s="137"/>
      <c r="AI153" s="137"/>
      <c r="AJ153" s="137"/>
      <c r="AK153" s="137"/>
      <c r="AL153" s="137"/>
      <c r="AM153" s="68"/>
      <c r="AN153" s="137"/>
      <c r="AO153" s="68"/>
      <c r="AP153" s="68"/>
      <c r="AQ153" s="137"/>
      <c r="AR153" s="137"/>
      <c r="AS153" s="137"/>
      <c r="AT153" s="137"/>
      <c r="AU153" s="137"/>
      <c r="AV153" s="137"/>
      <c r="AW153" s="137"/>
      <c r="AX153" s="137"/>
    </row>
    <row r="154" spans="6:50" ht="14.25" customHeight="1">
      <c r="F154" s="137"/>
      <c r="G154" s="137"/>
      <c r="H154" s="137"/>
      <c r="I154" s="137"/>
      <c r="J154" s="137"/>
      <c r="K154" s="137"/>
      <c r="L154" s="137"/>
      <c r="M154" s="137"/>
      <c r="N154" s="137"/>
      <c r="O154" s="137"/>
      <c r="Q154" s="137"/>
      <c r="Z154" s="137"/>
      <c r="AA154" s="137"/>
      <c r="AC154" s="137"/>
      <c r="AD154" s="137"/>
      <c r="AE154" s="137"/>
      <c r="AF154" s="137"/>
      <c r="AG154" s="137"/>
      <c r="AH154" s="137"/>
      <c r="AI154" s="137"/>
      <c r="AJ154" s="137"/>
      <c r="AK154" s="137"/>
      <c r="AL154" s="137"/>
      <c r="AM154" s="68"/>
      <c r="AN154" s="137"/>
      <c r="AO154" s="68"/>
      <c r="AP154" s="68"/>
      <c r="AQ154" s="137"/>
      <c r="AR154" s="137"/>
      <c r="AS154" s="137"/>
      <c r="AT154" s="137"/>
      <c r="AU154" s="137"/>
      <c r="AV154" s="137"/>
      <c r="AW154" s="137"/>
      <c r="AX154" s="137"/>
    </row>
    <row r="155" spans="6:50" ht="14.25" customHeight="1">
      <c r="F155" s="137"/>
      <c r="G155" s="137"/>
      <c r="H155" s="137"/>
      <c r="I155" s="137"/>
      <c r="J155" s="137"/>
      <c r="K155" s="137"/>
      <c r="L155" s="137"/>
      <c r="M155" s="137"/>
      <c r="N155" s="137"/>
      <c r="O155" s="137"/>
      <c r="Q155" s="137"/>
      <c r="Z155" s="137"/>
      <c r="AA155" s="137"/>
      <c r="AC155" s="137"/>
      <c r="AD155" s="137"/>
      <c r="AE155" s="137"/>
      <c r="AF155" s="137"/>
      <c r="AG155" s="137"/>
      <c r="AH155" s="137"/>
      <c r="AI155" s="137"/>
      <c r="AJ155" s="137"/>
      <c r="AK155" s="137"/>
      <c r="AL155" s="137"/>
      <c r="AM155" s="68"/>
      <c r="AN155" s="137"/>
      <c r="AO155" s="68"/>
      <c r="AP155" s="68"/>
      <c r="AQ155" s="137"/>
      <c r="AR155" s="137"/>
      <c r="AS155" s="137"/>
      <c r="AT155" s="137"/>
      <c r="AU155" s="137"/>
      <c r="AV155" s="137"/>
      <c r="AW155" s="137"/>
      <c r="AX155" s="137"/>
    </row>
    <row r="156" spans="6:50" ht="14.25" customHeight="1">
      <c r="F156" s="137"/>
      <c r="G156" s="137"/>
      <c r="H156" s="137"/>
      <c r="I156" s="137"/>
      <c r="J156" s="137"/>
      <c r="K156" s="137"/>
      <c r="L156" s="137"/>
      <c r="M156" s="137"/>
      <c r="N156" s="137"/>
      <c r="O156" s="137"/>
      <c r="Q156" s="137"/>
      <c r="Z156" s="137"/>
      <c r="AA156" s="137"/>
      <c r="AC156" s="137"/>
      <c r="AD156" s="137"/>
      <c r="AE156" s="137"/>
      <c r="AF156" s="137"/>
      <c r="AG156" s="137"/>
      <c r="AH156" s="137"/>
      <c r="AI156" s="137"/>
      <c r="AJ156" s="137"/>
      <c r="AK156" s="137"/>
      <c r="AL156" s="137"/>
      <c r="AM156" s="68"/>
      <c r="AN156" s="137"/>
      <c r="AO156" s="68"/>
      <c r="AP156" s="68"/>
      <c r="AQ156" s="137"/>
      <c r="AR156" s="137"/>
      <c r="AS156" s="137"/>
      <c r="AT156" s="137"/>
      <c r="AU156" s="137"/>
      <c r="AV156" s="137"/>
      <c r="AW156" s="137"/>
      <c r="AX156" s="137"/>
    </row>
    <row r="157" spans="6:50" ht="14.25" customHeight="1">
      <c r="F157" s="137"/>
      <c r="G157" s="137"/>
      <c r="H157" s="137"/>
      <c r="I157" s="137"/>
      <c r="J157" s="137"/>
      <c r="K157" s="137"/>
      <c r="L157" s="137"/>
      <c r="M157" s="137"/>
      <c r="N157" s="137"/>
      <c r="O157" s="137"/>
      <c r="Q157" s="137"/>
      <c r="Z157" s="137"/>
      <c r="AA157" s="137"/>
      <c r="AC157" s="137"/>
      <c r="AD157" s="137"/>
      <c r="AE157" s="137"/>
      <c r="AF157" s="137"/>
      <c r="AG157" s="137"/>
      <c r="AH157" s="137"/>
      <c r="AI157" s="137"/>
      <c r="AJ157" s="137"/>
      <c r="AK157" s="137"/>
      <c r="AL157" s="137"/>
      <c r="AM157" s="68"/>
      <c r="AN157" s="137"/>
      <c r="AO157" s="68"/>
      <c r="AP157" s="68"/>
      <c r="AQ157" s="137"/>
      <c r="AR157" s="137"/>
      <c r="AS157" s="137"/>
      <c r="AT157" s="137"/>
      <c r="AU157" s="137"/>
      <c r="AV157" s="137"/>
      <c r="AW157" s="137"/>
      <c r="AX157" s="137"/>
    </row>
    <row r="158" spans="6:50" ht="14.25" customHeight="1">
      <c r="F158" s="137"/>
      <c r="G158" s="137"/>
      <c r="H158" s="137"/>
      <c r="I158" s="137"/>
      <c r="J158" s="137"/>
      <c r="K158" s="137"/>
      <c r="L158" s="137"/>
      <c r="M158" s="137"/>
      <c r="N158" s="137"/>
      <c r="O158" s="137"/>
      <c r="Q158" s="137"/>
      <c r="Z158" s="137"/>
      <c r="AA158" s="137"/>
      <c r="AC158" s="137"/>
      <c r="AD158" s="137"/>
      <c r="AE158" s="137"/>
      <c r="AF158" s="137"/>
      <c r="AG158" s="137"/>
      <c r="AH158" s="137"/>
      <c r="AI158" s="137"/>
      <c r="AJ158" s="137"/>
      <c r="AK158" s="137"/>
      <c r="AL158" s="137"/>
      <c r="AM158" s="68"/>
      <c r="AN158" s="137"/>
      <c r="AO158" s="68"/>
      <c r="AP158" s="68"/>
      <c r="AQ158" s="137"/>
      <c r="AR158" s="137"/>
      <c r="AS158" s="137"/>
      <c r="AT158" s="137"/>
      <c r="AU158" s="137"/>
      <c r="AV158" s="137"/>
      <c r="AW158" s="137"/>
      <c r="AX158" s="137"/>
    </row>
    <row r="159" spans="6:50" ht="14.25" customHeight="1">
      <c r="F159" s="137"/>
      <c r="G159" s="137"/>
      <c r="H159" s="137"/>
      <c r="I159" s="137"/>
      <c r="J159" s="137"/>
      <c r="K159" s="137"/>
      <c r="L159" s="137"/>
      <c r="M159" s="137"/>
      <c r="N159" s="137"/>
      <c r="O159" s="137"/>
      <c r="Q159" s="137"/>
      <c r="Z159" s="137"/>
      <c r="AA159" s="137"/>
      <c r="AC159" s="137"/>
      <c r="AD159" s="137"/>
      <c r="AE159" s="137"/>
      <c r="AF159" s="137"/>
      <c r="AG159" s="137"/>
      <c r="AH159" s="137"/>
      <c r="AI159" s="137"/>
      <c r="AJ159" s="137"/>
      <c r="AK159" s="137"/>
      <c r="AL159" s="137"/>
      <c r="AM159" s="68"/>
      <c r="AN159" s="137"/>
      <c r="AO159" s="68"/>
      <c r="AP159" s="68"/>
      <c r="AQ159" s="137"/>
      <c r="AR159" s="137"/>
      <c r="AS159" s="137"/>
      <c r="AT159" s="137"/>
      <c r="AU159" s="137"/>
      <c r="AV159" s="137"/>
      <c r="AW159" s="137"/>
      <c r="AX159" s="137"/>
    </row>
    <row r="160" spans="6:50" ht="14.25" customHeight="1">
      <c r="F160" s="137"/>
      <c r="G160" s="137"/>
      <c r="H160" s="137"/>
      <c r="I160" s="137"/>
      <c r="J160" s="137"/>
      <c r="K160" s="137"/>
      <c r="L160" s="137"/>
      <c r="M160" s="137"/>
      <c r="N160" s="137"/>
      <c r="O160" s="137"/>
      <c r="Q160" s="137"/>
      <c r="Z160" s="137"/>
      <c r="AA160" s="137"/>
      <c r="AC160" s="137"/>
      <c r="AD160" s="137"/>
      <c r="AE160" s="137"/>
      <c r="AF160" s="137"/>
      <c r="AG160" s="137"/>
      <c r="AH160" s="137"/>
      <c r="AI160" s="137"/>
      <c r="AJ160" s="137"/>
      <c r="AK160" s="137"/>
      <c r="AL160" s="137"/>
      <c r="AM160" s="68"/>
      <c r="AN160" s="137"/>
      <c r="AO160" s="68"/>
      <c r="AP160" s="68"/>
      <c r="AQ160" s="137"/>
      <c r="AR160" s="137"/>
      <c r="AS160" s="137"/>
      <c r="AT160" s="137"/>
      <c r="AU160" s="137"/>
      <c r="AV160" s="137"/>
      <c r="AW160" s="137"/>
      <c r="AX160" s="137"/>
    </row>
    <row r="161" spans="6:50" ht="14.25" customHeight="1">
      <c r="F161" s="137"/>
      <c r="G161" s="137"/>
      <c r="H161" s="137"/>
      <c r="I161" s="137"/>
      <c r="J161" s="137"/>
      <c r="K161" s="137"/>
      <c r="L161" s="137"/>
      <c r="M161" s="137"/>
      <c r="N161" s="137"/>
      <c r="O161" s="137"/>
      <c r="Q161" s="137"/>
      <c r="Z161" s="137"/>
      <c r="AA161" s="137"/>
      <c r="AC161" s="137"/>
      <c r="AD161" s="137"/>
      <c r="AE161" s="137"/>
      <c r="AF161" s="137"/>
      <c r="AG161" s="137"/>
      <c r="AH161" s="137"/>
      <c r="AI161" s="137"/>
      <c r="AJ161" s="137"/>
      <c r="AK161" s="137"/>
      <c r="AL161" s="137"/>
      <c r="AM161" s="68"/>
      <c r="AN161" s="137"/>
      <c r="AO161" s="68"/>
      <c r="AP161" s="68"/>
      <c r="AQ161" s="137"/>
      <c r="AR161" s="137"/>
      <c r="AS161" s="137"/>
      <c r="AT161" s="137"/>
      <c r="AU161" s="137"/>
      <c r="AV161" s="137"/>
      <c r="AW161" s="137"/>
      <c r="AX161" s="137"/>
    </row>
    <row r="162" spans="6:50" ht="14.25" customHeight="1">
      <c r="F162" s="137"/>
      <c r="G162" s="137"/>
      <c r="H162" s="137"/>
      <c r="I162" s="137"/>
      <c r="J162" s="137"/>
      <c r="K162" s="137"/>
      <c r="L162" s="137"/>
      <c r="M162" s="137"/>
      <c r="N162" s="137"/>
      <c r="O162" s="137"/>
      <c r="Q162" s="137"/>
      <c r="Z162" s="137"/>
      <c r="AA162" s="137"/>
      <c r="AC162" s="137"/>
      <c r="AD162" s="137"/>
      <c r="AE162" s="137"/>
      <c r="AF162" s="137"/>
      <c r="AG162" s="137"/>
      <c r="AH162" s="137"/>
      <c r="AI162" s="137"/>
      <c r="AJ162" s="137"/>
      <c r="AK162" s="137"/>
      <c r="AL162" s="137"/>
      <c r="AM162" s="68"/>
      <c r="AN162" s="137"/>
      <c r="AO162" s="68"/>
      <c r="AP162" s="68"/>
      <c r="AQ162" s="137"/>
      <c r="AR162" s="137"/>
      <c r="AS162" s="137"/>
      <c r="AT162" s="137"/>
      <c r="AU162" s="137"/>
      <c r="AV162" s="137"/>
      <c r="AW162" s="137"/>
      <c r="AX162" s="137"/>
    </row>
    <row r="163" spans="6:50" ht="14.25" customHeight="1">
      <c r="F163" s="137"/>
      <c r="G163" s="137"/>
      <c r="H163" s="137"/>
      <c r="I163" s="137"/>
      <c r="J163" s="137"/>
      <c r="K163" s="137"/>
      <c r="L163" s="137"/>
      <c r="M163" s="137"/>
      <c r="N163" s="137"/>
      <c r="O163" s="137"/>
      <c r="Q163" s="137"/>
      <c r="Z163" s="137"/>
      <c r="AA163" s="137"/>
      <c r="AC163" s="137"/>
      <c r="AD163" s="137"/>
      <c r="AE163" s="137"/>
      <c r="AF163" s="137"/>
      <c r="AG163" s="137"/>
      <c r="AH163" s="137"/>
      <c r="AI163" s="137"/>
      <c r="AJ163" s="137"/>
      <c r="AK163" s="137"/>
      <c r="AL163" s="137"/>
      <c r="AM163" s="68"/>
      <c r="AN163" s="137"/>
      <c r="AO163" s="68"/>
      <c r="AP163" s="68"/>
      <c r="AQ163" s="137"/>
      <c r="AR163" s="137"/>
      <c r="AS163" s="137"/>
      <c r="AT163" s="137"/>
      <c r="AU163" s="137"/>
      <c r="AV163" s="137"/>
      <c r="AW163" s="137"/>
      <c r="AX163" s="137"/>
    </row>
    <row r="164" spans="6:50" ht="14.25" customHeight="1">
      <c r="F164" s="137"/>
      <c r="G164" s="137"/>
      <c r="H164" s="137"/>
      <c r="I164" s="137"/>
      <c r="J164" s="137"/>
      <c r="K164" s="137"/>
      <c r="L164" s="137"/>
      <c r="M164" s="137"/>
      <c r="N164" s="137"/>
      <c r="O164" s="137"/>
      <c r="Q164" s="137"/>
      <c r="Z164" s="137"/>
      <c r="AA164" s="137"/>
      <c r="AC164" s="137"/>
      <c r="AD164" s="137"/>
      <c r="AE164" s="137"/>
      <c r="AF164" s="137"/>
      <c r="AG164" s="137"/>
      <c r="AH164" s="137"/>
      <c r="AI164" s="137"/>
      <c r="AJ164" s="137"/>
      <c r="AK164" s="137"/>
      <c r="AL164" s="137"/>
      <c r="AM164" s="68"/>
      <c r="AN164" s="137"/>
      <c r="AO164" s="68"/>
      <c r="AP164" s="68"/>
      <c r="AQ164" s="137"/>
      <c r="AR164" s="137"/>
      <c r="AS164" s="137"/>
      <c r="AT164" s="137"/>
      <c r="AU164" s="137"/>
      <c r="AV164" s="137"/>
      <c r="AW164" s="137"/>
      <c r="AX164" s="137"/>
    </row>
    <row r="165" spans="6:50" ht="14.25" customHeight="1">
      <c r="F165" s="137"/>
      <c r="G165" s="137"/>
      <c r="H165" s="137"/>
      <c r="I165" s="137"/>
      <c r="J165" s="137"/>
      <c r="K165" s="137"/>
      <c r="L165" s="137"/>
      <c r="M165" s="137"/>
      <c r="N165" s="137"/>
      <c r="O165" s="137"/>
      <c r="Q165" s="137"/>
      <c r="Z165" s="137"/>
      <c r="AA165" s="137"/>
      <c r="AC165" s="137"/>
      <c r="AD165" s="137"/>
      <c r="AE165" s="137"/>
      <c r="AF165" s="137"/>
      <c r="AG165" s="137"/>
      <c r="AH165" s="137"/>
      <c r="AI165" s="137"/>
      <c r="AJ165" s="137"/>
      <c r="AK165" s="137"/>
      <c r="AL165" s="137"/>
      <c r="AM165" s="68"/>
      <c r="AN165" s="137"/>
      <c r="AO165" s="68"/>
      <c r="AP165" s="68"/>
      <c r="AQ165" s="137"/>
      <c r="AR165" s="137"/>
      <c r="AS165" s="137"/>
      <c r="AT165" s="137"/>
      <c r="AU165" s="137"/>
      <c r="AV165" s="137"/>
      <c r="AW165" s="137"/>
      <c r="AX165" s="137"/>
    </row>
    <row r="166" spans="6:50" ht="14.25" customHeight="1">
      <c r="F166" s="137"/>
      <c r="G166" s="137"/>
      <c r="H166" s="137"/>
      <c r="I166" s="137"/>
      <c r="J166" s="137"/>
      <c r="K166" s="137"/>
      <c r="L166" s="137"/>
      <c r="M166" s="137"/>
      <c r="N166" s="137"/>
      <c r="O166" s="137"/>
      <c r="Q166" s="137"/>
      <c r="Z166" s="137"/>
      <c r="AA166" s="137"/>
      <c r="AC166" s="137"/>
      <c r="AD166" s="137"/>
      <c r="AE166" s="137"/>
      <c r="AF166" s="137"/>
      <c r="AG166" s="137"/>
      <c r="AH166" s="137"/>
      <c r="AI166" s="137"/>
      <c r="AJ166" s="137"/>
      <c r="AK166" s="137"/>
      <c r="AL166" s="137"/>
      <c r="AM166" s="68"/>
      <c r="AN166" s="137"/>
      <c r="AO166" s="68"/>
      <c r="AP166" s="68"/>
      <c r="AQ166" s="137"/>
      <c r="AR166" s="137"/>
      <c r="AS166" s="137"/>
      <c r="AT166" s="137"/>
      <c r="AU166" s="137"/>
      <c r="AV166" s="137"/>
      <c r="AW166" s="137"/>
      <c r="AX166" s="137"/>
    </row>
    <row r="167" spans="6:50" ht="14.25" customHeight="1">
      <c r="F167" s="137"/>
      <c r="G167" s="137"/>
      <c r="H167" s="137"/>
      <c r="I167" s="137"/>
      <c r="J167" s="137"/>
      <c r="K167" s="137"/>
      <c r="L167" s="137"/>
      <c r="M167" s="137"/>
      <c r="N167" s="137"/>
      <c r="O167" s="137"/>
      <c r="Q167" s="137"/>
      <c r="Z167" s="137"/>
      <c r="AA167" s="137"/>
      <c r="AC167" s="137"/>
      <c r="AD167" s="137"/>
      <c r="AE167" s="137"/>
      <c r="AF167" s="137"/>
      <c r="AG167" s="137"/>
      <c r="AH167" s="137"/>
      <c r="AI167" s="137"/>
      <c r="AJ167" s="137"/>
      <c r="AK167" s="137"/>
      <c r="AL167" s="137"/>
      <c r="AM167" s="68"/>
      <c r="AN167" s="137"/>
      <c r="AO167" s="68"/>
      <c r="AP167" s="68"/>
      <c r="AQ167" s="137"/>
      <c r="AR167" s="137"/>
      <c r="AS167" s="137"/>
      <c r="AT167" s="137"/>
      <c r="AU167" s="137"/>
      <c r="AV167" s="137"/>
      <c r="AW167" s="137"/>
      <c r="AX167" s="137"/>
    </row>
    <row r="168" spans="6:50" ht="14.25" customHeight="1">
      <c r="F168" s="137"/>
      <c r="G168" s="137"/>
      <c r="H168" s="137"/>
      <c r="I168" s="137"/>
      <c r="J168" s="137"/>
      <c r="K168" s="137"/>
      <c r="L168" s="137"/>
      <c r="M168" s="137"/>
      <c r="N168" s="137"/>
      <c r="O168" s="137"/>
      <c r="Q168" s="137"/>
      <c r="Z168" s="137"/>
      <c r="AA168" s="137"/>
      <c r="AC168" s="137"/>
      <c r="AD168" s="137"/>
      <c r="AE168" s="137"/>
      <c r="AF168" s="137"/>
      <c r="AG168" s="137"/>
      <c r="AH168" s="137"/>
      <c r="AI168" s="137"/>
      <c r="AJ168" s="137"/>
      <c r="AK168" s="137"/>
      <c r="AL168" s="137"/>
      <c r="AM168" s="68"/>
      <c r="AN168" s="137"/>
      <c r="AO168" s="68"/>
      <c r="AP168" s="68"/>
      <c r="AQ168" s="137"/>
      <c r="AR168" s="137"/>
      <c r="AS168" s="137"/>
      <c r="AT168" s="137"/>
      <c r="AU168" s="137"/>
      <c r="AV168" s="137"/>
      <c r="AW168" s="137"/>
      <c r="AX168" s="137"/>
    </row>
    <row r="169" spans="6:50" ht="14.25" customHeight="1">
      <c r="F169" s="137"/>
      <c r="G169" s="137"/>
      <c r="H169" s="137"/>
      <c r="I169" s="137"/>
      <c r="J169" s="137"/>
      <c r="K169" s="137"/>
      <c r="L169" s="137"/>
      <c r="M169" s="137"/>
      <c r="N169" s="137"/>
      <c r="O169" s="137"/>
      <c r="Q169" s="137"/>
      <c r="Z169" s="137"/>
      <c r="AA169" s="137"/>
      <c r="AC169" s="137"/>
      <c r="AD169" s="137"/>
      <c r="AE169" s="137"/>
      <c r="AF169" s="137"/>
      <c r="AG169" s="137"/>
      <c r="AH169" s="137"/>
      <c r="AI169" s="137"/>
      <c r="AJ169" s="137"/>
      <c r="AK169" s="137"/>
      <c r="AL169" s="137"/>
      <c r="AM169" s="68"/>
      <c r="AN169" s="137"/>
      <c r="AO169" s="68"/>
      <c r="AP169" s="68"/>
      <c r="AQ169" s="137"/>
      <c r="AR169" s="137"/>
      <c r="AS169" s="137"/>
      <c r="AT169" s="137"/>
      <c r="AU169" s="137"/>
      <c r="AV169" s="137"/>
      <c r="AW169" s="137"/>
      <c r="AX169" s="137"/>
    </row>
    <row r="170" spans="6:50" ht="14.25" customHeight="1">
      <c r="F170" s="137"/>
      <c r="G170" s="137"/>
      <c r="H170" s="137"/>
      <c r="I170" s="137"/>
      <c r="J170" s="137"/>
      <c r="K170" s="137"/>
      <c r="L170" s="137"/>
      <c r="M170" s="137"/>
      <c r="N170" s="137"/>
      <c r="O170" s="137"/>
      <c r="Q170" s="137"/>
      <c r="Z170" s="137"/>
      <c r="AA170" s="137"/>
      <c r="AC170" s="137"/>
      <c r="AD170" s="137"/>
      <c r="AE170" s="137"/>
      <c r="AF170" s="137"/>
      <c r="AG170" s="137"/>
      <c r="AH170" s="137"/>
      <c r="AI170" s="137"/>
      <c r="AJ170" s="137"/>
      <c r="AK170" s="137"/>
      <c r="AL170" s="137"/>
      <c r="AM170" s="68"/>
      <c r="AN170" s="137"/>
      <c r="AO170" s="68"/>
      <c r="AP170" s="68"/>
      <c r="AQ170" s="137"/>
      <c r="AR170" s="137"/>
      <c r="AS170" s="137"/>
      <c r="AT170" s="137"/>
      <c r="AU170" s="137"/>
      <c r="AV170" s="137"/>
      <c r="AW170" s="137"/>
      <c r="AX170" s="137"/>
    </row>
    <row r="171" spans="6:50" ht="14.25" customHeight="1">
      <c r="F171" s="137"/>
      <c r="G171" s="137"/>
      <c r="H171" s="137"/>
      <c r="I171" s="137"/>
      <c r="J171" s="137"/>
      <c r="K171" s="137"/>
      <c r="L171" s="137"/>
      <c r="M171" s="137"/>
      <c r="N171" s="137"/>
      <c r="O171" s="137"/>
      <c r="Q171" s="137"/>
      <c r="Z171" s="137"/>
      <c r="AA171" s="137"/>
      <c r="AC171" s="137"/>
      <c r="AD171" s="137"/>
      <c r="AE171" s="137"/>
      <c r="AF171" s="137"/>
      <c r="AG171" s="137"/>
      <c r="AH171" s="137"/>
      <c r="AI171" s="137"/>
      <c r="AJ171" s="137"/>
      <c r="AK171" s="137"/>
      <c r="AL171" s="137"/>
      <c r="AM171" s="68"/>
      <c r="AN171" s="137"/>
      <c r="AO171" s="68"/>
      <c r="AP171" s="68"/>
      <c r="AQ171" s="137"/>
      <c r="AR171" s="137"/>
      <c r="AS171" s="137"/>
      <c r="AT171" s="137"/>
      <c r="AU171" s="137"/>
      <c r="AV171" s="137"/>
      <c r="AW171" s="137"/>
      <c r="AX171" s="137"/>
    </row>
    <row r="172" spans="6:50" ht="14.25" customHeight="1">
      <c r="F172" s="137"/>
      <c r="G172" s="137"/>
      <c r="H172" s="137"/>
      <c r="I172" s="137"/>
      <c r="J172" s="137"/>
      <c r="K172" s="137"/>
      <c r="L172" s="137"/>
      <c r="M172" s="137"/>
      <c r="N172" s="137"/>
      <c r="O172" s="137"/>
      <c r="Q172" s="137"/>
      <c r="Z172" s="137"/>
      <c r="AA172" s="137"/>
      <c r="AC172" s="137"/>
      <c r="AD172" s="137"/>
      <c r="AE172" s="137"/>
      <c r="AF172" s="137"/>
      <c r="AG172" s="137"/>
      <c r="AH172" s="137"/>
      <c r="AI172" s="137"/>
      <c r="AJ172" s="137"/>
      <c r="AK172" s="137"/>
      <c r="AL172" s="137"/>
      <c r="AM172" s="68"/>
      <c r="AN172" s="137"/>
      <c r="AO172" s="68"/>
      <c r="AP172" s="68"/>
      <c r="AQ172" s="137"/>
      <c r="AR172" s="137"/>
      <c r="AS172" s="137"/>
      <c r="AT172" s="137"/>
      <c r="AU172" s="137"/>
      <c r="AV172" s="137"/>
      <c r="AW172" s="137"/>
      <c r="AX172" s="137"/>
    </row>
    <row r="173" spans="6:50" ht="14.25" customHeight="1">
      <c r="F173" s="137"/>
      <c r="G173" s="137"/>
      <c r="H173" s="137"/>
      <c r="I173" s="137"/>
      <c r="J173" s="137"/>
      <c r="K173" s="137"/>
      <c r="L173" s="137"/>
      <c r="M173" s="137"/>
      <c r="N173" s="137"/>
      <c r="O173" s="137"/>
      <c r="Q173" s="137"/>
      <c r="Z173" s="137"/>
      <c r="AA173" s="137"/>
      <c r="AC173" s="137"/>
      <c r="AD173" s="137"/>
      <c r="AE173" s="137"/>
      <c r="AF173" s="137"/>
      <c r="AG173" s="137"/>
      <c r="AH173" s="137"/>
      <c r="AI173" s="137"/>
      <c r="AJ173" s="137"/>
      <c r="AK173" s="137"/>
      <c r="AL173" s="137"/>
      <c r="AM173" s="68"/>
      <c r="AN173" s="137"/>
      <c r="AO173" s="68"/>
      <c r="AP173" s="68"/>
      <c r="AQ173" s="137"/>
      <c r="AR173" s="137"/>
      <c r="AS173" s="137"/>
      <c r="AT173" s="137"/>
      <c r="AU173" s="137"/>
      <c r="AV173" s="137"/>
      <c r="AW173" s="137"/>
      <c r="AX173" s="137"/>
    </row>
    <row r="174" spans="6:50" ht="14.25" customHeight="1">
      <c r="F174" s="137"/>
      <c r="G174" s="137"/>
      <c r="H174" s="137"/>
      <c r="I174" s="137"/>
      <c r="J174" s="137"/>
      <c r="K174" s="137"/>
      <c r="L174" s="137"/>
      <c r="M174" s="137"/>
      <c r="N174" s="137"/>
      <c r="O174" s="137"/>
      <c r="Q174" s="137"/>
      <c r="Z174" s="137"/>
      <c r="AA174" s="137"/>
      <c r="AC174" s="137"/>
      <c r="AD174" s="137"/>
      <c r="AE174" s="137"/>
      <c r="AF174" s="137"/>
      <c r="AG174" s="137"/>
      <c r="AH174" s="137"/>
      <c r="AI174" s="137"/>
      <c r="AJ174" s="137"/>
      <c r="AK174" s="137"/>
      <c r="AL174" s="137"/>
      <c r="AM174" s="68"/>
      <c r="AN174" s="137"/>
      <c r="AO174" s="68"/>
      <c r="AP174" s="68"/>
      <c r="AQ174" s="137"/>
      <c r="AR174" s="137"/>
      <c r="AS174" s="137"/>
      <c r="AT174" s="137"/>
      <c r="AU174" s="137"/>
      <c r="AV174" s="137"/>
      <c r="AW174" s="137"/>
      <c r="AX174" s="137"/>
    </row>
    <row r="175" spans="6:50" ht="14.25" customHeight="1">
      <c r="F175" s="137"/>
      <c r="G175" s="137"/>
      <c r="H175" s="137"/>
      <c r="I175" s="137"/>
      <c r="J175" s="137"/>
      <c r="K175" s="137"/>
      <c r="L175" s="137"/>
      <c r="M175" s="137"/>
      <c r="N175" s="137"/>
      <c r="O175" s="137"/>
      <c r="Q175" s="137"/>
      <c r="Z175" s="137"/>
      <c r="AA175" s="137"/>
      <c r="AC175" s="137"/>
      <c r="AD175" s="137"/>
      <c r="AE175" s="137"/>
      <c r="AF175" s="137"/>
      <c r="AG175" s="137"/>
      <c r="AH175" s="137"/>
      <c r="AI175" s="137"/>
      <c r="AJ175" s="137"/>
      <c r="AK175" s="137"/>
      <c r="AL175" s="137"/>
      <c r="AM175" s="68"/>
      <c r="AN175" s="137"/>
      <c r="AO175" s="68"/>
      <c r="AP175" s="68"/>
      <c r="AQ175" s="137"/>
      <c r="AR175" s="137"/>
      <c r="AS175" s="137"/>
      <c r="AT175" s="137"/>
      <c r="AU175" s="137"/>
      <c r="AV175" s="137"/>
      <c r="AW175" s="137"/>
      <c r="AX175" s="137"/>
    </row>
    <row r="176" spans="6:50" ht="14.25" customHeight="1">
      <c r="F176" s="137"/>
      <c r="G176" s="137"/>
      <c r="H176" s="137"/>
      <c r="I176" s="137"/>
      <c r="J176" s="137"/>
      <c r="K176" s="137"/>
      <c r="L176" s="137"/>
      <c r="M176" s="137"/>
      <c r="N176" s="137"/>
      <c r="O176" s="137"/>
      <c r="Q176" s="137"/>
      <c r="Z176" s="137"/>
      <c r="AA176" s="137"/>
      <c r="AC176" s="137"/>
      <c r="AD176" s="137"/>
      <c r="AE176" s="137"/>
      <c r="AF176" s="137"/>
      <c r="AG176" s="137"/>
      <c r="AH176" s="137"/>
      <c r="AI176" s="137"/>
      <c r="AJ176" s="137"/>
      <c r="AK176" s="137"/>
      <c r="AL176" s="137"/>
      <c r="AM176" s="68"/>
      <c r="AN176" s="137"/>
      <c r="AO176" s="68"/>
      <c r="AP176" s="68"/>
      <c r="AQ176" s="137"/>
      <c r="AR176" s="137"/>
      <c r="AS176" s="137"/>
      <c r="AT176" s="137"/>
      <c r="AU176" s="137"/>
      <c r="AV176" s="137"/>
      <c r="AW176" s="137"/>
      <c r="AX176" s="137"/>
    </row>
    <row r="177" spans="6:50" ht="14.25" customHeight="1">
      <c r="F177" s="137"/>
      <c r="G177" s="137"/>
      <c r="H177" s="137"/>
      <c r="I177" s="137"/>
      <c r="J177" s="137"/>
      <c r="K177" s="137"/>
      <c r="L177" s="137"/>
      <c r="M177" s="137"/>
      <c r="N177" s="137"/>
      <c r="O177" s="137"/>
      <c r="Q177" s="137"/>
      <c r="Z177" s="137"/>
      <c r="AA177" s="137"/>
      <c r="AC177" s="137"/>
      <c r="AD177" s="137"/>
      <c r="AE177" s="137"/>
      <c r="AF177" s="137"/>
      <c r="AG177" s="137"/>
      <c r="AH177" s="137"/>
      <c r="AI177" s="137"/>
      <c r="AJ177" s="137"/>
      <c r="AK177" s="137"/>
      <c r="AL177" s="137"/>
      <c r="AM177" s="68"/>
      <c r="AN177" s="137"/>
      <c r="AO177" s="68"/>
      <c r="AP177" s="68"/>
      <c r="AQ177" s="137"/>
      <c r="AR177" s="137"/>
      <c r="AS177" s="137"/>
      <c r="AT177" s="137"/>
      <c r="AU177" s="137"/>
      <c r="AV177" s="137"/>
      <c r="AW177" s="137"/>
      <c r="AX177" s="137"/>
    </row>
    <row r="178" spans="6:50" ht="14.25" customHeight="1">
      <c r="F178" s="137"/>
      <c r="G178" s="137"/>
      <c r="H178" s="137"/>
      <c r="I178" s="137"/>
      <c r="J178" s="137"/>
      <c r="K178" s="137"/>
      <c r="L178" s="137"/>
      <c r="M178" s="137"/>
      <c r="N178" s="137"/>
      <c r="O178" s="137"/>
      <c r="Q178" s="137"/>
      <c r="Z178" s="137"/>
      <c r="AA178" s="137"/>
      <c r="AC178" s="137"/>
      <c r="AD178" s="137"/>
      <c r="AE178" s="137"/>
      <c r="AF178" s="137"/>
      <c r="AG178" s="137"/>
      <c r="AH178" s="137"/>
      <c r="AI178" s="137"/>
      <c r="AJ178" s="137"/>
      <c r="AK178" s="137"/>
      <c r="AL178" s="137"/>
      <c r="AM178" s="68"/>
      <c r="AN178" s="137"/>
      <c r="AO178" s="68"/>
      <c r="AP178" s="68"/>
      <c r="AQ178" s="137"/>
      <c r="AR178" s="137"/>
      <c r="AS178" s="137"/>
      <c r="AT178" s="137"/>
      <c r="AU178" s="137"/>
      <c r="AV178" s="137"/>
      <c r="AW178" s="137"/>
      <c r="AX178" s="137"/>
    </row>
    <row r="179" spans="6:50" ht="14.25" customHeight="1">
      <c r="F179" s="137"/>
      <c r="G179" s="137"/>
      <c r="H179" s="137"/>
      <c r="I179" s="137"/>
      <c r="J179" s="137"/>
      <c r="K179" s="137"/>
      <c r="L179" s="137"/>
      <c r="M179" s="137"/>
      <c r="N179" s="137"/>
      <c r="O179" s="137"/>
      <c r="Q179" s="137"/>
      <c r="Z179" s="137"/>
      <c r="AA179" s="137"/>
      <c r="AC179" s="137"/>
      <c r="AD179" s="137"/>
      <c r="AE179" s="137"/>
      <c r="AF179" s="137"/>
      <c r="AG179" s="137"/>
      <c r="AH179" s="137"/>
      <c r="AI179" s="137"/>
      <c r="AJ179" s="137"/>
      <c r="AK179" s="137"/>
      <c r="AL179" s="137"/>
      <c r="AM179" s="68"/>
      <c r="AN179" s="137"/>
      <c r="AO179" s="68"/>
      <c r="AP179" s="68"/>
      <c r="AQ179" s="137"/>
      <c r="AR179" s="137"/>
      <c r="AS179" s="137"/>
      <c r="AT179" s="137"/>
      <c r="AU179" s="137"/>
      <c r="AV179" s="137"/>
      <c r="AW179" s="137"/>
      <c r="AX179" s="137"/>
    </row>
    <row r="180" spans="6:50" ht="14.25" customHeight="1">
      <c r="F180" s="137"/>
      <c r="G180" s="137"/>
      <c r="H180" s="137"/>
      <c r="I180" s="137"/>
      <c r="J180" s="137"/>
      <c r="K180" s="137"/>
      <c r="L180" s="137"/>
      <c r="M180" s="137"/>
      <c r="N180" s="137"/>
      <c r="O180" s="137"/>
      <c r="Q180" s="137"/>
      <c r="Z180" s="137"/>
      <c r="AA180" s="137"/>
      <c r="AC180" s="137"/>
      <c r="AD180" s="137"/>
      <c r="AE180" s="137"/>
      <c r="AF180" s="137"/>
      <c r="AG180" s="137"/>
      <c r="AH180" s="137"/>
      <c r="AI180" s="137"/>
      <c r="AJ180" s="137"/>
      <c r="AK180" s="137"/>
      <c r="AL180" s="137"/>
      <c r="AM180" s="68"/>
      <c r="AN180" s="137"/>
      <c r="AO180" s="68"/>
      <c r="AP180" s="68"/>
      <c r="AQ180" s="137"/>
      <c r="AR180" s="137"/>
      <c r="AS180" s="137"/>
      <c r="AT180" s="137"/>
      <c r="AU180" s="137"/>
      <c r="AV180" s="137"/>
      <c r="AW180" s="137"/>
      <c r="AX180" s="137"/>
    </row>
    <row r="181" spans="6:50" ht="14.25" customHeight="1">
      <c r="F181" s="137"/>
      <c r="G181" s="137"/>
      <c r="H181" s="137"/>
      <c r="I181" s="137"/>
      <c r="J181" s="137"/>
      <c r="K181" s="137"/>
      <c r="L181" s="137"/>
      <c r="M181" s="137"/>
      <c r="N181" s="137"/>
      <c r="O181" s="137"/>
      <c r="Q181" s="137"/>
      <c r="Z181" s="137"/>
      <c r="AA181" s="137"/>
      <c r="AC181" s="137"/>
      <c r="AD181" s="137"/>
      <c r="AE181" s="137"/>
      <c r="AF181" s="137"/>
      <c r="AG181" s="137"/>
      <c r="AH181" s="137"/>
      <c r="AI181" s="137"/>
      <c r="AJ181" s="137"/>
      <c r="AK181" s="137"/>
      <c r="AL181" s="137"/>
      <c r="AM181" s="68"/>
      <c r="AN181" s="137"/>
      <c r="AO181" s="68"/>
      <c r="AP181" s="68"/>
      <c r="AQ181" s="137"/>
      <c r="AR181" s="137"/>
      <c r="AS181" s="137"/>
      <c r="AT181" s="137"/>
      <c r="AU181" s="137"/>
      <c r="AV181" s="137"/>
      <c r="AW181" s="137"/>
      <c r="AX181" s="137"/>
    </row>
    <row r="182" spans="6:50" ht="14.25" customHeight="1">
      <c r="F182" s="137"/>
      <c r="G182" s="137"/>
      <c r="H182" s="137"/>
      <c r="I182" s="137"/>
      <c r="J182" s="137"/>
      <c r="K182" s="137"/>
      <c r="L182" s="137"/>
      <c r="M182" s="137"/>
      <c r="N182" s="137"/>
      <c r="O182" s="137"/>
      <c r="Q182" s="137"/>
      <c r="Z182" s="137"/>
      <c r="AA182" s="137"/>
      <c r="AC182" s="137"/>
      <c r="AD182" s="137"/>
      <c r="AE182" s="137"/>
      <c r="AF182" s="137"/>
      <c r="AG182" s="137"/>
      <c r="AH182" s="137"/>
      <c r="AI182" s="137"/>
      <c r="AJ182" s="137"/>
      <c r="AK182" s="137"/>
      <c r="AL182" s="137"/>
      <c r="AM182" s="68"/>
      <c r="AN182" s="137"/>
      <c r="AO182" s="68"/>
      <c r="AP182" s="68"/>
      <c r="AQ182" s="137"/>
      <c r="AR182" s="137"/>
      <c r="AS182" s="137"/>
      <c r="AT182" s="137"/>
      <c r="AU182" s="137"/>
      <c r="AV182" s="137"/>
      <c r="AW182" s="137"/>
      <c r="AX182" s="137"/>
    </row>
    <row r="183" spans="6:50" ht="14.25" customHeight="1">
      <c r="F183" s="137"/>
      <c r="G183" s="137"/>
      <c r="H183" s="137"/>
      <c r="I183" s="137"/>
      <c r="J183" s="137"/>
      <c r="K183" s="137"/>
      <c r="L183" s="137"/>
      <c r="M183" s="137"/>
      <c r="N183" s="137"/>
      <c r="O183" s="137"/>
      <c r="Q183" s="137"/>
      <c r="Z183" s="137"/>
      <c r="AA183" s="137"/>
      <c r="AC183" s="137"/>
      <c r="AD183" s="137"/>
      <c r="AE183" s="137"/>
      <c r="AF183" s="137"/>
      <c r="AG183" s="137"/>
      <c r="AH183" s="137"/>
      <c r="AI183" s="137"/>
      <c r="AJ183" s="137"/>
      <c r="AK183" s="137"/>
      <c r="AL183" s="137"/>
      <c r="AM183" s="68"/>
      <c r="AN183" s="137"/>
      <c r="AO183" s="68"/>
      <c r="AP183" s="68"/>
      <c r="AQ183" s="137"/>
      <c r="AR183" s="137"/>
      <c r="AS183" s="137"/>
      <c r="AT183" s="137"/>
      <c r="AU183" s="137"/>
      <c r="AV183" s="137"/>
      <c r="AW183" s="137"/>
      <c r="AX183" s="137"/>
    </row>
    <row r="184" spans="6:50" ht="14.25" customHeight="1">
      <c r="F184" s="137"/>
      <c r="G184" s="137"/>
      <c r="H184" s="137"/>
      <c r="I184" s="137"/>
      <c r="J184" s="137"/>
      <c r="K184" s="137"/>
      <c r="L184" s="137"/>
      <c r="M184" s="137"/>
      <c r="N184" s="137"/>
      <c r="O184" s="137"/>
      <c r="Q184" s="137"/>
      <c r="Z184" s="137"/>
      <c r="AA184" s="137"/>
      <c r="AC184" s="137"/>
      <c r="AD184" s="137"/>
      <c r="AE184" s="137"/>
      <c r="AF184" s="137"/>
      <c r="AG184" s="137"/>
      <c r="AH184" s="137"/>
      <c r="AI184" s="137"/>
      <c r="AJ184" s="137"/>
      <c r="AK184" s="137"/>
      <c r="AL184" s="137"/>
      <c r="AM184" s="68"/>
      <c r="AN184" s="137"/>
      <c r="AO184" s="68"/>
      <c r="AP184" s="68"/>
      <c r="AQ184" s="137"/>
      <c r="AR184" s="137"/>
      <c r="AS184" s="137"/>
      <c r="AT184" s="137"/>
      <c r="AU184" s="137"/>
      <c r="AV184" s="137"/>
      <c r="AW184" s="137"/>
      <c r="AX184" s="137"/>
    </row>
    <row r="185" spans="6:50" ht="14.25" customHeight="1">
      <c r="F185" s="137"/>
      <c r="G185" s="137"/>
      <c r="H185" s="137"/>
      <c r="I185" s="137"/>
      <c r="J185" s="137"/>
      <c r="K185" s="137"/>
      <c r="L185" s="137"/>
      <c r="M185" s="137"/>
      <c r="N185" s="137"/>
      <c r="O185" s="137"/>
      <c r="Q185" s="137"/>
      <c r="Z185" s="137"/>
      <c r="AA185" s="137"/>
      <c r="AC185" s="137"/>
      <c r="AD185" s="137"/>
      <c r="AE185" s="137"/>
      <c r="AF185" s="137"/>
      <c r="AG185" s="137"/>
      <c r="AH185" s="137"/>
      <c r="AI185" s="137"/>
      <c r="AJ185" s="137"/>
      <c r="AK185" s="137"/>
      <c r="AL185" s="137"/>
      <c r="AM185" s="68"/>
      <c r="AN185" s="137"/>
      <c r="AO185" s="68"/>
      <c r="AP185" s="68"/>
      <c r="AQ185" s="137"/>
      <c r="AR185" s="137"/>
      <c r="AS185" s="137"/>
      <c r="AT185" s="137"/>
      <c r="AU185" s="137"/>
      <c r="AV185" s="137"/>
      <c r="AW185" s="137"/>
      <c r="AX185" s="137"/>
    </row>
    <row r="186" spans="6:50" ht="14.25" customHeight="1">
      <c r="F186" s="137"/>
      <c r="G186" s="137"/>
      <c r="H186" s="137"/>
      <c r="I186" s="137"/>
      <c r="J186" s="137"/>
      <c r="K186" s="137"/>
      <c r="L186" s="137"/>
      <c r="M186" s="137"/>
      <c r="N186" s="137"/>
      <c r="O186" s="137"/>
      <c r="Q186" s="137"/>
      <c r="Z186" s="137"/>
      <c r="AA186" s="137"/>
      <c r="AC186" s="137"/>
      <c r="AD186" s="137"/>
      <c r="AE186" s="137"/>
      <c r="AF186" s="137"/>
      <c r="AG186" s="137"/>
      <c r="AH186" s="137"/>
      <c r="AI186" s="137"/>
      <c r="AJ186" s="137"/>
      <c r="AK186" s="137"/>
      <c r="AL186" s="137"/>
      <c r="AM186" s="68"/>
      <c r="AN186" s="137"/>
      <c r="AO186" s="68"/>
      <c r="AP186" s="68"/>
      <c r="AQ186" s="137"/>
      <c r="AR186" s="137"/>
      <c r="AS186" s="137"/>
      <c r="AT186" s="137"/>
      <c r="AU186" s="137"/>
      <c r="AV186" s="137"/>
      <c r="AW186" s="137"/>
      <c r="AX186" s="137"/>
    </row>
    <row r="187" spans="6:50" ht="14.25" customHeight="1">
      <c r="F187" s="137"/>
      <c r="G187" s="137"/>
      <c r="H187" s="137"/>
      <c r="I187" s="137"/>
      <c r="J187" s="137"/>
      <c r="K187" s="137"/>
      <c r="L187" s="137"/>
      <c r="M187" s="137"/>
      <c r="N187" s="137"/>
      <c r="O187" s="137"/>
      <c r="Q187" s="137"/>
      <c r="Z187" s="137"/>
      <c r="AA187" s="137"/>
      <c r="AC187" s="137"/>
      <c r="AD187" s="137"/>
      <c r="AE187" s="137"/>
      <c r="AF187" s="137"/>
      <c r="AG187" s="137"/>
      <c r="AH187" s="137"/>
      <c r="AI187" s="137"/>
      <c r="AJ187" s="137"/>
      <c r="AK187" s="137"/>
      <c r="AL187" s="137"/>
      <c r="AM187" s="68"/>
      <c r="AN187" s="137"/>
      <c r="AO187" s="68"/>
      <c r="AP187" s="68"/>
      <c r="AQ187" s="137"/>
      <c r="AR187" s="137"/>
      <c r="AS187" s="137"/>
      <c r="AT187" s="137"/>
      <c r="AU187" s="137"/>
      <c r="AV187" s="137"/>
      <c r="AW187" s="137"/>
      <c r="AX187" s="137"/>
    </row>
    <row r="188" spans="6:50" ht="14.25" customHeight="1">
      <c r="F188" s="137"/>
      <c r="G188" s="137"/>
      <c r="H188" s="137"/>
      <c r="I188" s="137"/>
      <c r="J188" s="137"/>
      <c r="K188" s="137"/>
      <c r="L188" s="137"/>
      <c r="M188" s="137"/>
      <c r="N188" s="137"/>
      <c r="O188" s="137"/>
      <c r="Q188" s="137"/>
      <c r="Z188" s="137"/>
      <c r="AA188" s="137"/>
      <c r="AC188" s="137"/>
      <c r="AD188" s="137"/>
      <c r="AE188" s="137"/>
      <c r="AF188" s="137"/>
      <c r="AG188" s="137"/>
      <c r="AH188" s="137"/>
      <c r="AI188" s="137"/>
      <c r="AJ188" s="137"/>
      <c r="AK188" s="137"/>
      <c r="AL188" s="137"/>
      <c r="AM188" s="68"/>
      <c r="AN188" s="137"/>
      <c r="AO188" s="68"/>
      <c r="AP188" s="68"/>
      <c r="AQ188" s="137"/>
      <c r="AR188" s="137"/>
      <c r="AS188" s="137"/>
      <c r="AT188" s="137"/>
      <c r="AU188" s="137"/>
      <c r="AV188" s="137"/>
      <c r="AW188" s="137"/>
      <c r="AX188" s="137"/>
    </row>
    <row r="189" spans="6:50" ht="14.25" customHeight="1">
      <c r="F189" s="137"/>
      <c r="G189" s="137"/>
      <c r="H189" s="137"/>
      <c r="I189" s="137"/>
      <c r="J189" s="137"/>
      <c r="K189" s="137"/>
      <c r="L189" s="137"/>
      <c r="M189" s="137"/>
      <c r="N189" s="137"/>
      <c r="O189" s="137"/>
      <c r="Q189" s="137"/>
      <c r="Z189" s="137"/>
      <c r="AA189" s="137"/>
      <c r="AC189" s="137"/>
      <c r="AD189" s="137"/>
      <c r="AE189" s="137"/>
      <c r="AF189" s="137"/>
      <c r="AG189" s="137"/>
      <c r="AH189" s="137"/>
      <c r="AI189" s="137"/>
      <c r="AJ189" s="137"/>
      <c r="AK189" s="137"/>
      <c r="AL189" s="137"/>
      <c r="AM189" s="68"/>
      <c r="AN189" s="137"/>
      <c r="AO189" s="68"/>
      <c r="AP189" s="68"/>
      <c r="AQ189" s="137"/>
      <c r="AR189" s="137"/>
      <c r="AS189" s="137"/>
      <c r="AT189" s="137"/>
      <c r="AU189" s="137"/>
      <c r="AV189" s="137"/>
      <c r="AW189" s="137"/>
      <c r="AX189" s="137"/>
    </row>
    <row r="190" spans="6:50" ht="14.25" customHeight="1">
      <c r="F190" s="137"/>
      <c r="G190" s="137"/>
      <c r="H190" s="137"/>
      <c r="I190" s="137"/>
      <c r="J190" s="137"/>
      <c r="K190" s="137"/>
      <c r="L190" s="137"/>
      <c r="M190" s="137"/>
      <c r="N190" s="137"/>
      <c r="O190" s="137"/>
      <c r="Q190" s="137"/>
      <c r="Z190" s="137"/>
      <c r="AA190" s="137"/>
      <c r="AC190" s="137"/>
      <c r="AD190" s="137"/>
      <c r="AE190" s="137"/>
      <c r="AF190" s="137"/>
      <c r="AG190" s="137"/>
      <c r="AH190" s="137"/>
      <c r="AI190" s="137"/>
      <c r="AJ190" s="137"/>
      <c r="AK190" s="137"/>
      <c r="AL190" s="137"/>
      <c r="AM190" s="68"/>
      <c r="AN190" s="137"/>
      <c r="AO190" s="68"/>
      <c r="AP190" s="68"/>
      <c r="AQ190" s="137"/>
      <c r="AR190" s="137"/>
      <c r="AS190" s="137"/>
      <c r="AT190" s="137"/>
      <c r="AU190" s="137"/>
      <c r="AV190" s="137"/>
      <c r="AW190" s="137"/>
      <c r="AX190" s="137"/>
    </row>
    <row r="191" spans="6:50" ht="14.25" customHeight="1">
      <c r="F191" s="137"/>
      <c r="G191" s="137"/>
      <c r="H191" s="137"/>
      <c r="I191" s="137"/>
      <c r="J191" s="137"/>
      <c r="K191" s="137"/>
      <c r="L191" s="137"/>
      <c r="M191" s="137"/>
      <c r="N191" s="137"/>
      <c r="O191" s="137"/>
      <c r="Q191" s="137"/>
      <c r="Z191" s="137"/>
      <c r="AA191" s="137"/>
      <c r="AC191" s="137"/>
      <c r="AD191" s="137"/>
      <c r="AE191" s="137"/>
      <c r="AF191" s="137"/>
      <c r="AG191" s="137"/>
      <c r="AH191" s="137"/>
      <c r="AI191" s="137"/>
      <c r="AJ191" s="137"/>
      <c r="AK191" s="137"/>
      <c r="AL191" s="137"/>
      <c r="AM191" s="68"/>
      <c r="AN191" s="137"/>
      <c r="AO191" s="68"/>
      <c r="AP191" s="68"/>
      <c r="AQ191" s="137"/>
      <c r="AR191" s="137"/>
      <c r="AS191" s="137"/>
      <c r="AT191" s="137"/>
      <c r="AU191" s="137"/>
      <c r="AV191" s="137"/>
      <c r="AW191" s="137"/>
      <c r="AX191" s="137"/>
    </row>
    <row r="192" spans="6:50" ht="14.25" customHeight="1">
      <c r="F192" s="137"/>
      <c r="G192" s="137"/>
      <c r="H192" s="137"/>
      <c r="I192" s="137"/>
      <c r="J192" s="137"/>
      <c r="K192" s="137"/>
      <c r="L192" s="137"/>
      <c r="M192" s="137"/>
      <c r="N192" s="137"/>
      <c r="O192" s="137"/>
      <c r="Q192" s="137"/>
      <c r="Z192" s="137"/>
      <c r="AA192" s="137"/>
      <c r="AC192" s="137"/>
      <c r="AD192" s="137"/>
      <c r="AE192" s="137"/>
      <c r="AF192" s="137"/>
      <c r="AG192" s="137"/>
      <c r="AH192" s="137"/>
      <c r="AI192" s="137"/>
      <c r="AJ192" s="137"/>
      <c r="AK192" s="137"/>
      <c r="AL192" s="137"/>
      <c r="AM192" s="68"/>
      <c r="AN192" s="137"/>
      <c r="AO192" s="68"/>
      <c r="AP192" s="68"/>
      <c r="AQ192" s="137"/>
      <c r="AR192" s="137"/>
      <c r="AS192" s="137"/>
      <c r="AT192" s="137"/>
      <c r="AU192" s="137"/>
      <c r="AV192" s="137"/>
      <c r="AW192" s="137"/>
      <c r="AX192" s="137"/>
    </row>
    <row r="193" spans="6:50" ht="14.25" customHeight="1">
      <c r="F193" s="137"/>
      <c r="G193" s="137"/>
      <c r="H193" s="137"/>
      <c r="I193" s="137"/>
      <c r="J193" s="137"/>
      <c r="K193" s="137"/>
      <c r="L193" s="137"/>
      <c r="M193" s="137"/>
      <c r="N193" s="137"/>
      <c r="O193" s="137"/>
      <c r="Q193" s="137"/>
      <c r="Z193" s="137"/>
      <c r="AA193" s="137"/>
      <c r="AC193" s="137"/>
      <c r="AD193" s="137"/>
      <c r="AE193" s="137"/>
      <c r="AF193" s="137"/>
      <c r="AG193" s="137"/>
      <c r="AH193" s="137"/>
      <c r="AI193" s="137"/>
      <c r="AJ193" s="137"/>
      <c r="AK193" s="137"/>
      <c r="AL193" s="137"/>
      <c r="AM193" s="68"/>
      <c r="AN193" s="137"/>
      <c r="AO193" s="68"/>
      <c r="AP193" s="68"/>
      <c r="AQ193" s="137"/>
      <c r="AR193" s="137"/>
      <c r="AS193" s="137"/>
      <c r="AT193" s="137"/>
      <c r="AU193" s="137"/>
      <c r="AV193" s="137"/>
      <c r="AW193" s="137"/>
      <c r="AX193" s="137"/>
    </row>
    <row r="194" spans="6:50" ht="14.25" customHeight="1">
      <c r="F194" s="137"/>
      <c r="G194" s="137"/>
      <c r="H194" s="137"/>
      <c r="I194" s="137"/>
      <c r="J194" s="137"/>
      <c r="K194" s="137"/>
      <c r="L194" s="137"/>
      <c r="M194" s="137"/>
      <c r="N194" s="137"/>
      <c r="O194" s="137"/>
      <c r="Q194" s="137"/>
      <c r="Z194" s="137"/>
      <c r="AA194" s="137"/>
      <c r="AC194" s="137"/>
      <c r="AD194" s="137"/>
      <c r="AE194" s="137"/>
      <c r="AF194" s="137"/>
      <c r="AG194" s="137"/>
      <c r="AH194" s="137"/>
      <c r="AI194" s="137"/>
      <c r="AJ194" s="137"/>
      <c r="AK194" s="137"/>
      <c r="AL194" s="137"/>
      <c r="AM194" s="68"/>
      <c r="AN194" s="137"/>
      <c r="AO194" s="68"/>
      <c r="AP194" s="68"/>
      <c r="AQ194" s="137"/>
      <c r="AR194" s="137"/>
      <c r="AS194" s="137"/>
      <c r="AT194" s="137"/>
      <c r="AU194" s="137"/>
      <c r="AV194" s="137"/>
      <c r="AW194" s="137"/>
      <c r="AX194" s="137"/>
    </row>
    <row r="195" spans="6:50" ht="14.25" customHeight="1">
      <c r="F195" s="137"/>
      <c r="G195" s="137"/>
      <c r="H195" s="137"/>
      <c r="I195" s="137"/>
      <c r="J195" s="137"/>
      <c r="K195" s="137"/>
      <c r="L195" s="137"/>
      <c r="M195" s="137"/>
      <c r="N195" s="137"/>
      <c r="O195" s="137"/>
      <c r="Q195" s="137"/>
      <c r="Z195" s="137"/>
      <c r="AA195" s="137"/>
      <c r="AC195" s="137"/>
      <c r="AD195" s="137"/>
      <c r="AE195" s="137"/>
      <c r="AF195" s="137"/>
      <c r="AG195" s="137"/>
      <c r="AH195" s="137"/>
      <c r="AI195" s="137"/>
      <c r="AJ195" s="137"/>
      <c r="AK195" s="137"/>
      <c r="AL195" s="137"/>
      <c r="AM195" s="68"/>
      <c r="AN195" s="137"/>
      <c r="AO195" s="68"/>
      <c r="AP195" s="68"/>
      <c r="AQ195" s="137"/>
      <c r="AR195" s="137"/>
      <c r="AS195" s="137"/>
      <c r="AT195" s="137"/>
      <c r="AU195" s="137"/>
      <c r="AV195" s="137"/>
      <c r="AW195" s="137"/>
      <c r="AX195" s="137"/>
    </row>
    <row r="196" spans="6:50" ht="14.25" customHeight="1">
      <c r="F196" s="137"/>
      <c r="G196" s="137"/>
      <c r="H196" s="137"/>
      <c r="I196" s="137"/>
      <c r="J196" s="137"/>
      <c r="K196" s="137"/>
      <c r="L196" s="137"/>
      <c r="M196" s="137"/>
      <c r="N196" s="137"/>
      <c r="O196" s="137"/>
      <c r="Q196" s="137"/>
      <c r="Z196" s="137"/>
      <c r="AA196" s="137"/>
      <c r="AC196" s="137"/>
      <c r="AD196" s="137"/>
      <c r="AE196" s="137"/>
      <c r="AF196" s="137"/>
      <c r="AG196" s="137"/>
      <c r="AH196" s="137"/>
      <c r="AI196" s="137"/>
      <c r="AJ196" s="137"/>
      <c r="AK196" s="137"/>
      <c r="AL196" s="137"/>
      <c r="AM196" s="68"/>
      <c r="AN196" s="137"/>
      <c r="AO196" s="68"/>
      <c r="AP196" s="68"/>
      <c r="AQ196" s="137"/>
      <c r="AR196" s="137"/>
      <c r="AS196" s="137"/>
      <c r="AT196" s="137"/>
      <c r="AU196" s="137"/>
      <c r="AV196" s="137"/>
      <c r="AW196" s="137"/>
      <c r="AX196" s="137"/>
    </row>
    <row r="197" spans="6:50" ht="14.25" customHeight="1">
      <c r="F197" s="137"/>
      <c r="G197" s="137"/>
      <c r="H197" s="137"/>
      <c r="I197" s="137"/>
      <c r="J197" s="137"/>
      <c r="K197" s="137"/>
      <c r="L197" s="137"/>
      <c r="M197" s="137"/>
      <c r="N197" s="137"/>
      <c r="O197" s="137"/>
      <c r="Q197" s="137"/>
      <c r="Z197" s="137"/>
      <c r="AA197" s="137"/>
      <c r="AC197" s="137"/>
      <c r="AD197" s="137"/>
      <c r="AE197" s="137"/>
      <c r="AF197" s="137"/>
      <c r="AG197" s="137"/>
      <c r="AH197" s="137"/>
      <c r="AI197" s="137"/>
      <c r="AJ197" s="137"/>
      <c r="AK197" s="137"/>
      <c r="AL197" s="137"/>
      <c r="AM197" s="68"/>
      <c r="AN197" s="137"/>
      <c r="AO197" s="68"/>
      <c r="AP197" s="68"/>
      <c r="AQ197" s="137"/>
      <c r="AR197" s="137"/>
      <c r="AS197" s="137"/>
      <c r="AT197" s="137"/>
      <c r="AU197" s="137"/>
      <c r="AV197" s="137"/>
      <c r="AW197" s="137"/>
      <c r="AX197" s="137"/>
    </row>
    <row r="198" spans="6:50" ht="14.25" customHeight="1">
      <c r="F198" s="137"/>
      <c r="G198" s="137"/>
      <c r="H198" s="137"/>
      <c r="I198" s="137"/>
      <c r="J198" s="137"/>
      <c r="K198" s="137"/>
      <c r="L198" s="137"/>
      <c r="M198" s="137"/>
      <c r="N198" s="137"/>
      <c r="O198" s="137"/>
      <c r="Q198" s="137"/>
      <c r="Z198" s="137"/>
      <c r="AA198" s="137"/>
      <c r="AC198" s="137"/>
      <c r="AD198" s="137"/>
      <c r="AE198" s="137"/>
      <c r="AF198" s="137"/>
      <c r="AG198" s="137"/>
      <c r="AH198" s="137"/>
      <c r="AI198" s="137"/>
      <c r="AJ198" s="137"/>
      <c r="AK198" s="137"/>
      <c r="AL198" s="137"/>
      <c r="AM198" s="68"/>
      <c r="AN198" s="137"/>
      <c r="AO198" s="68"/>
      <c r="AP198" s="68"/>
      <c r="AQ198" s="137"/>
      <c r="AR198" s="137"/>
      <c r="AS198" s="137"/>
      <c r="AT198" s="137"/>
      <c r="AU198" s="137"/>
      <c r="AV198" s="137"/>
      <c r="AW198" s="137"/>
      <c r="AX198" s="137"/>
    </row>
    <row r="199" spans="6:50" ht="14.25" customHeight="1">
      <c r="F199" s="137"/>
      <c r="G199" s="137"/>
      <c r="H199" s="137"/>
      <c r="I199" s="137"/>
      <c r="J199" s="137"/>
      <c r="K199" s="137"/>
      <c r="L199" s="137"/>
      <c r="M199" s="137"/>
      <c r="N199" s="137"/>
      <c r="O199" s="137"/>
      <c r="Q199" s="137"/>
      <c r="Z199" s="137"/>
      <c r="AA199" s="137"/>
      <c r="AC199" s="137"/>
      <c r="AD199" s="137"/>
      <c r="AE199" s="137"/>
      <c r="AF199" s="137"/>
      <c r="AG199" s="137"/>
      <c r="AH199" s="137"/>
      <c r="AI199" s="137"/>
      <c r="AJ199" s="137"/>
      <c r="AK199" s="137"/>
      <c r="AL199" s="137"/>
      <c r="AM199" s="68"/>
      <c r="AN199" s="137"/>
      <c r="AO199" s="68"/>
      <c r="AP199" s="68"/>
      <c r="AQ199" s="137"/>
      <c r="AR199" s="137"/>
      <c r="AS199" s="137"/>
      <c r="AT199" s="137"/>
      <c r="AU199" s="137"/>
      <c r="AV199" s="137"/>
      <c r="AW199" s="137"/>
      <c r="AX199" s="137"/>
    </row>
    <row r="200" spans="6:50" ht="14.25" customHeight="1">
      <c r="F200" s="137"/>
      <c r="G200" s="137"/>
      <c r="H200" s="137"/>
      <c r="I200" s="137"/>
      <c r="J200" s="137"/>
      <c r="K200" s="137"/>
      <c r="L200" s="137"/>
      <c r="M200" s="137"/>
      <c r="N200" s="137"/>
      <c r="O200" s="137"/>
      <c r="Q200" s="137"/>
      <c r="Z200" s="137"/>
      <c r="AA200" s="137"/>
      <c r="AC200" s="137"/>
      <c r="AD200" s="137"/>
      <c r="AE200" s="137"/>
      <c r="AF200" s="137"/>
      <c r="AG200" s="137"/>
      <c r="AH200" s="137"/>
      <c r="AI200" s="137"/>
      <c r="AJ200" s="137"/>
      <c r="AK200" s="137"/>
      <c r="AL200" s="137"/>
      <c r="AM200" s="68"/>
      <c r="AN200" s="137"/>
      <c r="AO200" s="68"/>
      <c r="AP200" s="68"/>
      <c r="AQ200" s="137"/>
      <c r="AR200" s="137"/>
      <c r="AS200" s="137"/>
      <c r="AT200" s="137"/>
      <c r="AU200" s="137"/>
      <c r="AV200" s="137"/>
      <c r="AW200" s="137"/>
      <c r="AX200" s="137"/>
    </row>
    <row r="201" spans="6:50" ht="14.25" customHeight="1">
      <c r="F201" s="137"/>
      <c r="G201" s="137"/>
      <c r="H201" s="137"/>
      <c r="I201" s="137"/>
      <c r="J201" s="137"/>
      <c r="K201" s="137"/>
      <c r="L201" s="137"/>
      <c r="M201" s="137"/>
      <c r="N201" s="137"/>
      <c r="O201" s="137"/>
      <c r="Q201" s="137"/>
      <c r="Z201" s="137"/>
      <c r="AA201" s="137"/>
      <c r="AC201" s="137"/>
      <c r="AD201" s="137"/>
      <c r="AE201" s="137"/>
      <c r="AF201" s="137"/>
      <c r="AG201" s="137"/>
      <c r="AH201" s="137"/>
      <c r="AI201" s="137"/>
      <c r="AJ201" s="137"/>
      <c r="AK201" s="137"/>
      <c r="AL201" s="137"/>
      <c r="AM201" s="68"/>
      <c r="AN201" s="137"/>
      <c r="AO201" s="68"/>
      <c r="AP201" s="68"/>
      <c r="AQ201" s="137"/>
      <c r="AR201" s="137"/>
      <c r="AS201" s="137"/>
      <c r="AT201" s="137"/>
      <c r="AU201" s="137"/>
      <c r="AV201" s="137"/>
      <c r="AW201" s="137"/>
      <c r="AX201" s="137"/>
    </row>
    <row r="202" spans="6:50" ht="14.25" customHeight="1">
      <c r="F202" s="137"/>
      <c r="G202" s="137"/>
      <c r="H202" s="137"/>
      <c r="I202" s="137"/>
      <c r="J202" s="137"/>
      <c r="K202" s="137"/>
      <c r="L202" s="137"/>
      <c r="M202" s="137"/>
      <c r="N202" s="137"/>
      <c r="O202" s="137"/>
      <c r="Q202" s="137"/>
      <c r="Z202" s="137"/>
      <c r="AA202" s="137"/>
      <c r="AC202" s="137"/>
      <c r="AD202" s="137"/>
      <c r="AE202" s="137"/>
      <c r="AF202" s="137"/>
      <c r="AG202" s="137"/>
      <c r="AH202" s="137"/>
      <c r="AI202" s="137"/>
      <c r="AJ202" s="137"/>
      <c r="AK202" s="137"/>
      <c r="AL202" s="137"/>
      <c r="AM202" s="68"/>
      <c r="AN202" s="137"/>
      <c r="AO202" s="68"/>
      <c r="AP202" s="68"/>
      <c r="AQ202" s="137"/>
      <c r="AR202" s="137"/>
      <c r="AS202" s="137"/>
      <c r="AT202" s="137"/>
      <c r="AU202" s="137"/>
      <c r="AV202" s="137"/>
      <c r="AW202" s="137"/>
      <c r="AX202" s="137"/>
    </row>
    <row r="203" spans="6:50" ht="14.25" customHeight="1">
      <c r="F203" s="137"/>
      <c r="G203" s="137"/>
      <c r="H203" s="137"/>
      <c r="I203" s="137"/>
      <c r="J203" s="137"/>
      <c r="K203" s="137"/>
      <c r="L203" s="137"/>
      <c r="M203" s="137"/>
      <c r="N203" s="137"/>
      <c r="O203" s="137"/>
      <c r="Q203" s="137"/>
      <c r="Z203" s="137"/>
      <c r="AA203" s="137"/>
      <c r="AC203" s="137"/>
      <c r="AD203" s="137"/>
      <c r="AE203" s="137"/>
      <c r="AF203" s="137"/>
      <c r="AG203" s="137"/>
      <c r="AH203" s="137"/>
      <c r="AI203" s="137"/>
      <c r="AJ203" s="137"/>
      <c r="AK203" s="137"/>
      <c r="AL203" s="137"/>
      <c r="AM203" s="68"/>
      <c r="AN203" s="137"/>
      <c r="AO203" s="68"/>
      <c r="AP203" s="68"/>
      <c r="AQ203" s="137"/>
      <c r="AR203" s="137"/>
      <c r="AS203" s="137"/>
      <c r="AT203" s="137"/>
      <c r="AU203" s="137"/>
      <c r="AV203" s="137"/>
      <c r="AW203" s="137"/>
      <c r="AX203" s="137"/>
    </row>
    <row r="204" spans="6:50" ht="14.25" customHeight="1">
      <c r="F204" s="137"/>
      <c r="G204" s="137"/>
      <c r="H204" s="137"/>
      <c r="I204" s="137"/>
      <c r="J204" s="137"/>
      <c r="K204" s="137"/>
      <c r="L204" s="137"/>
      <c r="M204" s="137"/>
      <c r="N204" s="137"/>
      <c r="O204" s="137"/>
      <c r="Q204" s="137"/>
      <c r="Z204" s="137"/>
      <c r="AA204" s="137"/>
      <c r="AC204" s="137"/>
      <c r="AD204" s="137"/>
      <c r="AE204" s="137"/>
      <c r="AF204" s="137"/>
      <c r="AG204" s="137"/>
      <c r="AH204" s="137"/>
      <c r="AI204" s="137"/>
      <c r="AJ204" s="137"/>
      <c r="AK204" s="137"/>
      <c r="AL204" s="137"/>
      <c r="AM204" s="68"/>
      <c r="AN204" s="137"/>
      <c r="AO204" s="68"/>
      <c r="AP204" s="68"/>
      <c r="AQ204" s="137"/>
      <c r="AR204" s="137"/>
      <c r="AS204" s="137"/>
      <c r="AT204" s="137"/>
      <c r="AU204" s="137"/>
      <c r="AV204" s="137"/>
      <c r="AW204" s="137"/>
      <c r="AX204" s="137"/>
    </row>
    <row r="205" spans="6:50" ht="14.25" customHeight="1">
      <c r="F205" s="137"/>
      <c r="G205" s="137"/>
      <c r="H205" s="137"/>
      <c r="I205" s="137"/>
      <c r="J205" s="137"/>
      <c r="K205" s="137"/>
      <c r="L205" s="137"/>
      <c r="M205" s="137"/>
      <c r="N205" s="137"/>
      <c r="O205" s="137"/>
      <c r="Q205" s="137"/>
      <c r="Z205" s="137"/>
      <c r="AA205" s="137"/>
      <c r="AC205" s="137"/>
      <c r="AD205" s="137"/>
      <c r="AE205" s="137"/>
      <c r="AF205" s="137"/>
      <c r="AG205" s="137"/>
      <c r="AH205" s="137"/>
      <c r="AI205" s="137"/>
      <c r="AJ205" s="137"/>
      <c r="AK205" s="137"/>
      <c r="AL205" s="137"/>
      <c r="AM205" s="68"/>
      <c r="AN205" s="137"/>
      <c r="AO205" s="68"/>
      <c r="AP205" s="68"/>
      <c r="AQ205" s="137"/>
      <c r="AR205" s="137"/>
      <c r="AS205" s="137"/>
      <c r="AT205" s="137"/>
      <c r="AU205" s="137"/>
      <c r="AV205" s="137"/>
      <c r="AW205" s="137"/>
      <c r="AX205" s="137"/>
    </row>
    <row r="206" spans="6:50" ht="14.25" customHeight="1">
      <c r="F206" s="137"/>
      <c r="G206" s="137"/>
      <c r="H206" s="137"/>
      <c r="I206" s="137"/>
      <c r="J206" s="137"/>
      <c r="K206" s="137"/>
      <c r="L206" s="137"/>
      <c r="M206" s="137"/>
      <c r="N206" s="137"/>
      <c r="O206" s="137"/>
      <c r="Q206" s="137"/>
      <c r="Z206" s="137"/>
      <c r="AA206" s="137"/>
      <c r="AC206" s="137"/>
      <c r="AD206" s="137"/>
      <c r="AE206" s="137"/>
      <c r="AF206" s="137"/>
      <c r="AG206" s="137"/>
      <c r="AH206" s="137"/>
      <c r="AI206" s="137"/>
      <c r="AJ206" s="137"/>
      <c r="AK206" s="137"/>
      <c r="AL206" s="137"/>
      <c r="AM206" s="68"/>
      <c r="AN206" s="137"/>
      <c r="AO206" s="68"/>
      <c r="AP206" s="68"/>
      <c r="AQ206" s="137"/>
      <c r="AR206" s="137"/>
      <c r="AS206" s="137"/>
      <c r="AT206" s="137"/>
      <c r="AU206" s="137"/>
      <c r="AV206" s="137"/>
      <c r="AW206" s="137"/>
      <c r="AX206" s="137"/>
    </row>
    <row r="207" spans="6:50" ht="14.25" customHeight="1">
      <c r="F207" s="137"/>
      <c r="G207" s="137"/>
      <c r="H207" s="137"/>
      <c r="I207" s="137"/>
      <c r="J207" s="137"/>
      <c r="K207" s="137"/>
      <c r="L207" s="137"/>
      <c r="M207" s="137"/>
      <c r="N207" s="137"/>
      <c r="O207" s="137"/>
      <c r="Q207" s="137"/>
      <c r="Z207" s="137"/>
      <c r="AA207" s="137"/>
      <c r="AC207" s="137"/>
      <c r="AD207" s="137"/>
      <c r="AE207" s="137"/>
      <c r="AF207" s="137"/>
      <c r="AG207" s="137"/>
      <c r="AH207" s="137"/>
      <c r="AI207" s="137"/>
      <c r="AJ207" s="137"/>
      <c r="AK207" s="137"/>
      <c r="AL207" s="137"/>
      <c r="AM207" s="68"/>
      <c r="AN207" s="137"/>
      <c r="AO207" s="68"/>
      <c r="AP207" s="68"/>
      <c r="AQ207" s="137"/>
      <c r="AR207" s="137"/>
      <c r="AS207" s="137"/>
      <c r="AT207" s="137"/>
      <c r="AU207" s="137"/>
      <c r="AV207" s="137"/>
      <c r="AW207" s="137"/>
      <c r="AX207" s="137"/>
    </row>
    <row r="208" spans="6:50" ht="14.25" customHeight="1">
      <c r="F208" s="137"/>
      <c r="G208" s="137"/>
      <c r="H208" s="137"/>
      <c r="I208" s="137"/>
      <c r="J208" s="137"/>
      <c r="K208" s="137"/>
      <c r="L208" s="137"/>
      <c r="M208" s="137"/>
      <c r="N208" s="137"/>
      <c r="O208" s="137"/>
      <c r="Q208" s="137"/>
      <c r="Z208" s="137"/>
      <c r="AA208" s="137"/>
      <c r="AC208" s="137"/>
      <c r="AD208" s="137"/>
      <c r="AE208" s="137"/>
      <c r="AF208" s="137"/>
      <c r="AG208" s="137"/>
      <c r="AH208" s="137"/>
      <c r="AI208" s="137"/>
      <c r="AJ208" s="137"/>
      <c r="AK208" s="137"/>
      <c r="AL208" s="137"/>
      <c r="AM208" s="68"/>
      <c r="AN208" s="137"/>
      <c r="AO208" s="68"/>
      <c r="AP208" s="68"/>
      <c r="AQ208" s="137"/>
      <c r="AR208" s="137"/>
      <c r="AS208" s="137"/>
      <c r="AT208" s="137"/>
      <c r="AU208" s="137"/>
      <c r="AV208" s="137"/>
      <c r="AW208" s="137"/>
      <c r="AX208" s="137"/>
    </row>
    <row r="209" spans="6:50" ht="14.25" customHeight="1">
      <c r="F209" s="137"/>
      <c r="G209" s="137"/>
      <c r="H209" s="137"/>
      <c r="I209" s="137"/>
      <c r="J209" s="137"/>
      <c r="K209" s="137"/>
      <c r="L209" s="137"/>
      <c r="M209" s="137"/>
      <c r="N209" s="137"/>
      <c r="O209" s="137"/>
      <c r="Q209" s="137"/>
      <c r="Z209" s="137"/>
      <c r="AA209" s="137"/>
      <c r="AC209" s="137"/>
      <c r="AD209" s="137"/>
      <c r="AE209" s="137"/>
      <c r="AF209" s="137"/>
      <c r="AG209" s="137"/>
      <c r="AH209" s="137"/>
      <c r="AI209" s="137"/>
      <c r="AJ209" s="137"/>
      <c r="AK209" s="137"/>
      <c r="AL209" s="137"/>
      <c r="AM209" s="68"/>
      <c r="AN209" s="137"/>
      <c r="AO209" s="68"/>
      <c r="AP209" s="68"/>
      <c r="AQ209" s="137"/>
      <c r="AR209" s="137"/>
      <c r="AS209" s="137"/>
      <c r="AT209" s="137"/>
      <c r="AU209" s="137"/>
      <c r="AV209" s="137"/>
      <c r="AW209" s="137"/>
      <c r="AX209" s="137"/>
    </row>
    <row r="210" spans="6:50" ht="14.25" customHeight="1">
      <c r="F210" s="137"/>
      <c r="G210" s="137"/>
      <c r="H210" s="137"/>
      <c r="I210" s="137"/>
      <c r="J210" s="137"/>
      <c r="K210" s="137"/>
      <c r="L210" s="137"/>
      <c r="M210" s="137"/>
      <c r="N210" s="137"/>
      <c r="O210" s="137"/>
      <c r="Q210" s="137"/>
      <c r="Z210" s="137"/>
      <c r="AA210" s="137"/>
      <c r="AC210" s="137"/>
      <c r="AD210" s="137"/>
      <c r="AE210" s="137"/>
      <c r="AF210" s="137"/>
      <c r="AG210" s="137"/>
      <c r="AH210" s="137"/>
      <c r="AI210" s="137"/>
      <c r="AJ210" s="137"/>
      <c r="AK210" s="137"/>
      <c r="AL210" s="137"/>
      <c r="AM210" s="68"/>
      <c r="AN210" s="137"/>
      <c r="AO210" s="68"/>
      <c r="AP210" s="68"/>
      <c r="AQ210" s="137"/>
      <c r="AR210" s="137"/>
      <c r="AS210" s="137"/>
      <c r="AT210" s="137"/>
      <c r="AU210" s="137"/>
      <c r="AV210" s="137"/>
      <c r="AW210" s="137"/>
      <c r="AX210" s="137"/>
    </row>
    <row r="211" spans="6:50" ht="14.25" customHeight="1">
      <c r="F211" s="137"/>
      <c r="G211" s="137"/>
      <c r="H211" s="137"/>
      <c r="I211" s="137"/>
      <c r="J211" s="137"/>
      <c r="K211" s="137"/>
      <c r="L211" s="137"/>
      <c r="M211" s="137"/>
      <c r="N211" s="137"/>
      <c r="O211" s="137"/>
      <c r="Q211" s="137"/>
      <c r="Z211" s="137"/>
      <c r="AA211" s="137"/>
      <c r="AC211" s="137"/>
      <c r="AD211" s="137"/>
      <c r="AE211" s="137"/>
      <c r="AF211" s="137"/>
      <c r="AG211" s="137"/>
      <c r="AH211" s="137"/>
      <c r="AI211" s="137"/>
      <c r="AJ211" s="137"/>
      <c r="AK211" s="137"/>
      <c r="AL211" s="137"/>
      <c r="AM211" s="68"/>
      <c r="AN211" s="137"/>
      <c r="AO211" s="68"/>
      <c r="AP211" s="68"/>
      <c r="AQ211" s="137"/>
      <c r="AR211" s="137"/>
      <c r="AS211" s="137"/>
      <c r="AT211" s="137"/>
      <c r="AU211" s="137"/>
      <c r="AV211" s="137"/>
      <c r="AW211" s="137"/>
      <c r="AX211" s="137"/>
    </row>
    <row r="212" spans="6:50" ht="14.25" customHeight="1">
      <c r="F212" s="137"/>
      <c r="G212" s="137"/>
      <c r="H212" s="137"/>
      <c r="I212" s="137"/>
      <c r="J212" s="137"/>
      <c r="K212" s="137"/>
      <c r="L212" s="137"/>
      <c r="M212" s="137"/>
      <c r="N212" s="137"/>
      <c r="O212" s="137"/>
      <c r="Q212" s="137"/>
      <c r="Z212" s="137"/>
      <c r="AA212" s="137"/>
      <c r="AC212" s="137"/>
      <c r="AD212" s="137"/>
      <c r="AE212" s="137"/>
      <c r="AF212" s="137"/>
      <c r="AG212" s="137"/>
      <c r="AH212" s="137"/>
      <c r="AI212" s="137"/>
      <c r="AJ212" s="137"/>
      <c r="AK212" s="137"/>
      <c r="AL212" s="137"/>
      <c r="AM212" s="68"/>
      <c r="AN212" s="137"/>
      <c r="AO212" s="68"/>
      <c r="AP212" s="68"/>
      <c r="AQ212" s="137"/>
      <c r="AR212" s="137"/>
      <c r="AS212" s="137"/>
      <c r="AT212" s="137"/>
      <c r="AU212" s="137"/>
      <c r="AV212" s="137"/>
      <c r="AW212" s="137"/>
      <c r="AX212" s="137"/>
    </row>
    <row r="213" spans="6:50" ht="14.25" customHeight="1">
      <c r="F213" s="137"/>
      <c r="G213" s="137"/>
      <c r="H213" s="137"/>
      <c r="I213" s="137"/>
      <c r="J213" s="137"/>
      <c r="K213" s="137"/>
      <c r="L213" s="137"/>
      <c r="M213" s="137"/>
      <c r="N213" s="137"/>
      <c r="O213" s="137"/>
      <c r="Q213" s="137"/>
      <c r="Z213" s="137"/>
      <c r="AA213" s="137"/>
      <c r="AC213" s="137"/>
      <c r="AD213" s="137"/>
      <c r="AE213" s="137"/>
      <c r="AF213" s="137"/>
      <c r="AG213" s="137"/>
      <c r="AH213" s="137"/>
      <c r="AI213" s="137"/>
      <c r="AJ213" s="137"/>
      <c r="AK213" s="137"/>
      <c r="AL213" s="137"/>
      <c r="AM213" s="68"/>
      <c r="AN213" s="137"/>
      <c r="AO213" s="68"/>
      <c r="AP213" s="68"/>
      <c r="AQ213" s="137"/>
      <c r="AR213" s="137"/>
      <c r="AS213" s="137"/>
      <c r="AT213" s="137"/>
      <c r="AU213" s="137"/>
      <c r="AV213" s="137"/>
      <c r="AW213" s="137"/>
      <c r="AX213" s="137"/>
    </row>
    <row r="214" spans="6:50" ht="14.25" customHeight="1">
      <c r="F214" s="137"/>
      <c r="G214" s="137"/>
      <c r="H214" s="137"/>
      <c r="I214" s="137"/>
      <c r="J214" s="137"/>
      <c r="K214" s="137"/>
      <c r="L214" s="137"/>
      <c r="M214" s="137"/>
      <c r="N214" s="137"/>
      <c r="O214" s="137"/>
      <c r="Q214" s="137"/>
      <c r="Z214" s="137"/>
      <c r="AA214" s="137"/>
      <c r="AC214" s="137"/>
      <c r="AD214" s="137"/>
      <c r="AE214" s="137"/>
      <c r="AF214" s="137"/>
      <c r="AG214" s="137"/>
      <c r="AH214" s="137"/>
      <c r="AI214" s="137"/>
      <c r="AJ214" s="137"/>
      <c r="AK214" s="137"/>
      <c r="AL214" s="137"/>
      <c r="AM214" s="68"/>
      <c r="AN214" s="137"/>
      <c r="AO214" s="68"/>
      <c r="AP214" s="68"/>
      <c r="AQ214" s="137"/>
      <c r="AR214" s="137"/>
      <c r="AS214" s="137"/>
      <c r="AT214" s="137"/>
      <c r="AU214" s="137"/>
      <c r="AV214" s="137"/>
      <c r="AW214" s="137"/>
      <c r="AX214" s="137"/>
    </row>
    <row r="215" spans="6:50" ht="14.25" customHeight="1">
      <c r="F215" s="137"/>
      <c r="G215" s="137"/>
      <c r="H215" s="137"/>
      <c r="I215" s="137"/>
      <c r="J215" s="137"/>
      <c r="K215" s="137"/>
      <c r="L215" s="137"/>
      <c r="M215" s="137"/>
      <c r="N215" s="137"/>
      <c r="O215" s="137"/>
      <c r="Q215" s="137"/>
      <c r="Z215" s="137"/>
      <c r="AA215" s="137"/>
      <c r="AC215" s="137"/>
      <c r="AD215" s="137"/>
      <c r="AE215" s="137"/>
      <c r="AF215" s="137"/>
      <c r="AG215" s="137"/>
      <c r="AH215" s="137"/>
      <c r="AI215" s="137"/>
      <c r="AJ215" s="137"/>
      <c r="AK215" s="137"/>
      <c r="AL215" s="137"/>
      <c r="AM215" s="68"/>
      <c r="AN215" s="137"/>
      <c r="AO215" s="68"/>
      <c r="AP215" s="68"/>
      <c r="AQ215" s="137"/>
      <c r="AR215" s="137"/>
      <c r="AS215" s="137"/>
      <c r="AT215" s="137"/>
      <c r="AU215" s="137"/>
      <c r="AV215" s="137"/>
      <c r="AW215" s="137"/>
      <c r="AX215" s="137"/>
    </row>
    <row r="216" spans="6:50" ht="14.25" customHeight="1">
      <c r="F216" s="137"/>
      <c r="G216" s="137"/>
      <c r="H216" s="137"/>
      <c r="I216" s="137"/>
      <c r="J216" s="137"/>
      <c r="K216" s="137"/>
      <c r="L216" s="137"/>
      <c r="M216" s="137"/>
      <c r="N216" s="137"/>
      <c r="O216" s="137"/>
      <c r="Q216" s="137"/>
      <c r="Z216" s="137"/>
      <c r="AA216" s="137"/>
      <c r="AC216" s="137"/>
      <c r="AD216" s="137"/>
      <c r="AE216" s="137"/>
      <c r="AF216" s="137"/>
      <c r="AG216" s="137"/>
      <c r="AH216" s="137"/>
      <c r="AI216" s="137"/>
      <c r="AJ216" s="137"/>
      <c r="AK216" s="137"/>
      <c r="AL216" s="137"/>
      <c r="AM216" s="68"/>
      <c r="AN216" s="137"/>
      <c r="AO216" s="68"/>
      <c r="AP216" s="68"/>
      <c r="AQ216" s="137"/>
      <c r="AR216" s="137"/>
      <c r="AS216" s="137"/>
      <c r="AT216" s="137"/>
      <c r="AU216" s="137"/>
      <c r="AV216" s="137"/>
      <c r="AW216" s="137"/>
      <c r="AX216" s="137"/>
    </row>
    <row r="217" spans="6:50" ht="14.25" customHeight="1">
      <c r="F217" s="137"/>
      <c r="G217" s="137"/>
      <c r="H217" s="137"/>
      <c r="I217" s="137"/>
      <c r="J217" s="137"/>
      <c r="K217" s="137"/>
      <c r="L217" s="137"/>
      <c r="M217" s="137"/>
      <c r="N217" s="137"/>
      <c r="O217" s="137"/>
      <c r="Q217" s="137"/>
      <c r="Z217" s="137"/>
      <c r="AA217" s="137"/>
      <c r="AC217" s="137"/>
      <c r="AD217" s="137"/>
      <c r="AE217" s="137"/>
      <c r="AF217" s="137"/>
      <c r="AG217" s="137"/>
      <c r="AH217" s="137"/>
      <c r="AI217" s="137"/>
      <c r="AJ217" s="137"/>
      <c r="AK217" s="137"/>
      <c r="AL217" s="137"/>
      <c r="AM217" s="68"/>
      <c r="AN217" s="137"/>
      <c r="AO217" s="68"/>
      <c r="AP217" s="68"/>
      <c r="AQ217" s="137"/>
      <c r="AR217" s="137"/>
      <c r="AS217" s="137"/>
      <c r="AT217" s="137"/>
      <c r="AU217" s="137"/>
      <c r="AV217" s="137"/>
      <c r="AW217" s="137"/>
      <c r="AX217" s="137"/>
    </row>
    <row r="218" spans="6:50" ht="14.25" customHeight="1">
      <c r="F218" s="137"/>
      <c r="G218" s="137"/>
      <c r="H218" s="137"/>
      <c r="I218" s="137"/>
      <c r="J218" s="137"/>
      <c r="K218" s="137"/>
      <c r="L218" s="137"/>
      <c r="M218" s="137"/>
      <c r="N218" s="137"/>
      <c r="O218" s="137"/>
      <c r="Q218" s="137"/>
      <c r="Z218" s="137"/>
      <c r="AA218" s="137"/>
      <c r="AC218" s="137"/>
      <c r="AD218" s="137"/>
      <c r="AE218" s="137"/>
      <c r="AF218" s="137"/>
      <c r="AG218" s="137"/>
      <c r="AH218" s="137"/>
      <c r="AI218" s="137"/>
      <c r="AJ218" s="137"/>
      <c r="AK218" s="137"/>
      <c r="AL218" s="137"/>
      <c r="AM218" s="68"/>
      <c r="AN218" s="137"/>
      <c r="AO218" s="68"/>
      <c r="AP218" s="68"/>
      <c r="AQ218" s="137"/>
      <c r="AR218" s="137"/>
      <c r="AS218" s="137"/>
      <c r="AT218" s="137"/>
      <c r="AU218" s="137"/>
      <c r="AV218" s="137"/>
      <c r="AW218" s="137"/>
      <c r="AX218" s="137"/>
    </row>
    <row r="219" spans="6:50" ht="14.25" customHeight="1">
      <c r="F219" s="137"/>
      <c r="G219" s="137"/>
      <c r="H219" s="137"/>
      <c r="I219" s="137"/>
      <c r="J219" s="137"/>
      <c r="K219" s="137"/>
      <c r="L219" s="137"/>
      <c r="M219" s="137"/>
      <c r="N219" s="137"/>
      <c r="O219" s="137"/>
      <c r="Q219" s="137"/>
      <c r="Z219" s="137"/>
      <c r="AA219" s="137"/>
      <c r="AC219" s="137"/>
      <c r="AD219" s="137"/>
      <c r="AE219" s="137"/>
      <c r="AF219" s="137"/>
      <c r="AG219" s="137"/>
      <c r="AH219" s="137"/>
      <c r="AI219" s="137"/>
      <c r="AJ219" s="137"/>
      <c r="AK219" s="137"/>
      <c r="AL219" s="137"/>
      <c r="AM219" s="68"/>
      <c r="AN219" s="137"/>
      <c r="AO219" s="68"/>
      <c r="AP219" s="68"/>
      <c r="AQ219" s="137"/>
      <c r="AR219" s="137"/>
      <c r="AS219" s="137"/>
      <c r="AT219" s="137"/>
      <c r="AU219" s="137"/>
      <c r="AV219" s="137"/>
      <c r="AW219" s="137"/>
      <c r="AX219" s="137"/>
    </row>
    <row r="220" spans="6:50" ht="14.25" customHeight="1">
      <c r="F220" s="137"/>
      <c r="G220" s="137"/>
      <c r="H220" s="137"/>
      <c r="I220" s="137"/>
      <c r="J220" s="137"/>
      <c r="K220" s="137"/>
      <c r="L220" s="137"/>
      <c r="M220" s="137"/>
      <c r="N220" s="137"/>
      <c r="O220" s="137"/>
      <c r="Q220" s="137"/>
      <c r="Z220" s="137"/>
      <c r="AA220" s="137"/>
      <c r="AC220" s="137"/>
      <c r="AD220" s="137"/>
      <c r="AE220" s="137"/>
      <c r="AF220" s="137"/>
      <c r="AG220" s="137"/>
      <c r="AH220" s="137"/>
      <c r="AI220" s="137"/>
      <c r="AJ220" s="137"/>
      <c r="AK220" s="137"/>
      <c r="AL220" s="137"/>
      <c r="AM220" s="68"/>
      <c r="AN220" s="137"/>
      <c r="AO220" s="68"/>
      <c r="AP220" s="68"/>
      <c r="AQ220" s="137"/>
      <c r="AR220" s="137"/>
      <c r="AS220" s="137"/>
      <c r="AT220" s="137"/>
      <c r="AU220" s="137"/>
      <c r="AV220" s="137"/>
      <c r="AW220" s="137"/>
      <c r="AX220" s="137"/>
    </row>
    <row r="221" spans="6:50" ht="14.25" customHeight="1">
      <c r="F221" s="137"/>
      <c r="G221" s="137"/>
      <c r="H221" s="137"/>
      <c r="I221" s="137"/>
      <c r="J221" s="137"/>
      <c r="K221" s="137"/>
      <c r="L221" s="137"/>
      <c r="M221" s="137"/>
      <c r="N221" s="137"/>
      <c r="O221" s="137"/>
      <c r="Q221" s="137"/>
      <c r="Z221" s="137"/>
      <c r="AA221" s="137"/>
      <c r="AC221" s="137"/>
      <c r="AD221" s="137"/>
      <c r="AE221" s="137"/>
      <c r="AF221" s="137"/>
      <c r="AG221" s="137"/>
      <c r="AH221" s="137"/>
      <c r="AI221" s="137"/>
      <c r="AJ221" s="137"/>
      <c r="AK221" s="137"/>
      <c r="AL221" s="137"/>
      <c r="AM221" s="68"/>
      <c r="AN221" s="137"/>
      <c r="AO221" s="68"/>
      <c r="AP221" s="68"/>
      <c r="AQ221" s="137"/>
      <c r="AR221" s="137"/>
      <c r="AS221" s="137"/>
      <c r="AT221" s="137"/>
      <c r="AU221" s="137"/>
      <c r="AV221" s="137"/>
      <c r="AW221" s="137"/>
      <c r="AX221" s="137"/>
    </row>
    <row r="222" spans="6:50" ht="14.25" customHeight="1">
      <c r="F222" s="137"/>
      <c r="G222" s="137"/>
      <c r="H222" s="137"/>
      <c r="I222" s="137"/>
      <c r="J222" s="137"/>
      <c r="K222" s="137"/>
      <c r="L222" s="137"/>
      <c r="M222" s="137"/>
      <c r="N222" s="137"/>
      <c r="O222" s="137"/>
      <c r="Q222" s="137"/>
      <c r="Z222" s="137"/>
      <c r="AA222" s="137"/>
      <c r="AC222" s="137"/>
      <c r="AD222" s="137"/>
      <c r="AE222" s="137"/>
      <c r="AF222" s="137"/>
      <c r="AG222" s="137"/>
      <c r="AH222" s="137"/>
      <c r="AI222" s="137"/>
      <c r="AJ222" s="137"/>
      <c r="AK222" s="137"/>
      <c r="AL222" s="137"/>
      <c r="AM222" s="68"/>
      <c r="AN222" s="137"/>
      <c r="AO222" s="68"/>
      <c r="AP222" s="68"/>
      <c r="AQ222" s="137"/>
      <c r="AR222" s="137"/>
      <c r="AS222" s="137"/>
      <c r="AT222" s="137"/>
      <c r="AU222" s="137"/>
      <c r="AV222" s="137"/>
      <c r="AW222" s="137"/>
      <c r="AX222" s="137"/>
    </row>
    <row r="223" spans="6:50" ht="14.25" customHeight="1">
      <c r="F223" s="137"/>
      <c r="G223" s="137"/>
      <c r="H223" s="137"/>
      <c r="I223" s="137"/>
      <c r="J223" s="137"/>
      <c r="K223" s="137"/>
      <c r="L223" s="137"/>
      <c r="M223" s="137"/>
      <c r="N223" s="137"/>
      <c r="O223" s="137"/>
      <c r="Q223" s="137"/>
      <c r="Z223" s="137"/>
      <c r="AA223" s="137"/>
      <c r="AC223" s="137"/>
      <c r="AD223" s="137"/>
      <c r="AE223" s="137"/>
      <c r="AF223" s="137"/>
      <c r="AG223" s="137"/>
      <c r="AH223" s="137"/>
      <c r="AI223" s="137"/>
      <c r="AJ223" s="137"/>
      <c r="AK223" s="137"/>
      <c r="AL223" s="137"/>
      <c r="AM223" s="68"/>
      <c r="AN223" s="137"/>
      <c r="AO223" s="68"/>
      <c r="AP223" s="68"/>
      <c r="AQ223" s="137"/>
      <c r="AR223" s="137"/>
      <c r="AS223" s="137"/>
      <c r="AT223" s="137"/>
      <c r="AU223" s="137"/>
      <c r="AV223" s="137"/>
      <c r="AW223" s="137"/>
      <c r="AX223" s="137"/>
    </row>
    <row r="224" spans="6:50" ht="14.25" customHeight="1">
      <c r="F224" s="137"/>
      <c r="G224" s="137"/>
      <c r="H224" s="137"/>
      <c r="I224" s="137"/>
      <c r="J224" s="137"/>
      <c r="K224" s="137"/>
      <c r="L224" s="137"/>
      <c r="M224" s="137"/>
      <c r="N224" s="137"/>
      <c r="O224" s="137"/>
      <c r="Q224" s="137"/>
      <c r="Z224" s="137"/>
      <c r="AA224" s="137"/>
      <c r="AC224" s="137"/>
      <c r="AD224" s="137"/>
      <c r="AE224" s="137"/>
      <c r="AF224" s="137"/>
      <c r="AG224" s="137"/>
      <c r="AH224" s="137"/>
      <c r="AI224" s="137"/>
      <c r="AJ224" s="137"/>
      <c r="AK224" s="137"/>
      <c r="AL224" s="137"/>
      <c r="AM224" s="68"/>
      <c r="AN224" s="137"/>
      <c r="AO224" s="68"/>
      <c r="AP224" s="68"/>
      <c r="AQ224" s="137"/>
      <c r="AR224" s="137"/>
      <c r="AS224" s="137"/>
      <c r="AT224" s="137"/>
      <c r="AU224" s="137"/>
      <c r="AV224" s="137"/>
      <c r="AW224" s="137"/>
      <c r="AX224" s="137"/>
    </row>
    <row r="225" spans="6:50" ht="14.25" customHeight="1">
      <c r="F225" s="137"/>
      <c r="G225" s="137"/>
      <c r="H225" s="137"/>
      <c r="I225" s="137"/>
      <c r="J225" s="137"/>
      <c r="K225" s="137"/>
      <c r="L225" s="137"/>
      <c r="M225" s="137"/>
      <c r="N225" s="137"/>
      <c r="O225" s="137"/>
      <c r="Q225" s="137"/>
      <c r="Z225" s="137"/>
      <c r="AA225" s="137"/>
      <c r="AC225" s="137"/>
      <c r="AD225" s="137"/>
      <c r="AE225" s="137"/>
      <c r="AF225" s="137"/>
      <c r="AG225" s="137"/>
      <c r="AH225" s="137"/>
      <c r="AI225" s="137"/>
      <c r="AJ225" s="137"/>
      <c r="AK225" s="137"/>
      <c r="AL225" s="137"/>
      <c r="AM225" s="68"/>
      <c r="AN225" s="137"/>
      <c r="AO225" s="68"/>
      <c r="AP225" s="68"/>
      <c r="AQ225" s="137"/>
      <c r="AR225" s="137"/>
      <c r="AS225" s="137"/>
      <c r="AT225" s="137"/>
      <c r="AU225" s="137"/>
      <c r="AV225" s="137"/>
      <c r="AW225" s="137"/>
      <c r="AX225" s="137"/>
    </row>
    <row r="226" spans="6:50" ht="14.25" customHeight="1">
      <c r="F226" s="137"/>
      <c r="G226" s="137"/>
      <c r="H226" s="137"/>
      <c r="I226" s="137"/>
      <c r="J226" s="137"/>
      <c r="K226" s="137"/>
      <c r="L226" s="137"/>
      <c r="M226" s="137"/>
      <c r="N226" s="137"/>
      <c r="O226" s="137"/>
      <c r="Q226" s="137"/>
      <c r="Z226" s="137"/>
      <c r="AA226" s="137"/>
      <c r="AC226" s="137"/>
      <c r="AD226" s="137"/>
      <c r="AE226" s="137"/>
      <c r="AF226" s="137"/>
      <c r="AG226" s="137"/>
      <c r="AH226" s="137"/>
      <c r="AI226" s="137"/>
      <c r="AJ226" s="137"/>
      <c r="AK226" s="137"/>
      <c r="AL226" s="137"/>
      <c r="AM226" s="68"/>
      <c r="AN226" s="137"/>
      <c r="AO226" s="68"/>
      <c r="AP226" s="68"/>
      <c r="AQ226" s="137"/>
      <c r="AR226" s="137"/>
      <c r="AS226" s="137"/>
      <c r="AT226" s="137"/>
      <c r="AU226" s="137"/>
      <c r="AV226" s="137"/>
      <c r="AW226" s="137"/>
      <c r="AX226" s="137"/>
    </row>
    <row r="227" spans="6:50" ht="14.25" customHeight="1">
      <c r="F227" s="137"/>
      <c r="G227" s="137"/>
      <c r="H227" s="137"/>
      <c r="I227" s="137"/>
      <c r="J227" s="137"/>
      <c r="K227" s="137"/>
      <c r="L227" s="137"/>
      <c r="M227" s="137"/>
      <c r="N227" s="137"/>
      <c r="O227" s="137"/>
      <c r="Q227" s="137"/>
      <c r="Z227" s="137"/>
      <c r="AA227" s="137"/>
      <c r="AC227" s="137"/>
      <c r="AD227" s="137"/>
      <c r="AE227" s="137"/>
      <c r="AF227" s="137"/>
      <c r="AG227" s="137"/>
      <c r="AH227" s="137"/>
      <c r="AI227" s="137"/>
      <c r="AJ227" s="137"/>
      <c r="AK227" s="137"/>
      <c r="AL227" s="137"/>
      <c r="AM227" s="68"/>
      <c r="AN227" s="137"/>
      <c r="AO227" s="68"/>
      <c r="AP227" s="68"/>
      <c r="AQ227" s="137"/>
      <c r="AR227" s="137"/>
      <c r="AS227" s="137"/>
      <c r="AT227" s="137"/>
      <c r="AU227" s="137"/>
      <c r="AV227" s="137"/>
      <c r="AW227" s="137"/>
      <c r="AX227" s="137"/>
    </row>
    <row r="228" spans="6:50" ht="14.25" customHeight="1">
      <c r="F228" s="137"/>
      <c r="G228" s="137"/>
      <c r="H228" s="137"/>
      <c r="I228" s="137"/>
      <c r="J228" s="137"/>
      <c r="K228" s="137"/>
      <c r="L228" s="137"/>
      <c r="M228" s="137"/>
      <c r="N228" s="137"/>
      <c r="O228" s="137"/>
      <c r="Q228" s="137"/>
      <c r="Z228" s="137"/>
      <c r="AA228" s="137"/>
      <c r="AC228" s="137"/>
      <c r="AD228" s="137"/>
      <c r="AE228" s="137"/>
      <c r="AF228" s="137"/>
      <c r="AG228" s="137"/>
      <c r="AH228" s="137"/>
      <c r="AI228" s="137"/>
      <c r="AJ228" s="137"/>
      <c r="AK228" s="137"/>
      <c r="AL228" s="137"/>
      <c r="AM228" s="68"/>
      <c r="AN228" s="137"/>
      <c r="AO228" s="68"/>
      <c r="AP228" s="68"/>
      <c r="AQ228" s="137"/>
      <c r="AR228" s="137"/>
      <c r="AS228" s="137"/>
      <c r="AT228" s="137"/>
      <c r="AU228" s="137"/>
      <c r="AV228" s="137"/>
      <c r="AW228" s="137"/>
      <c r="AX228" s="137"/>
    </row>
    <row r="229" spans="6:50" ht="14.25" customHeight="1">
      <c r="F229" s="137"/>
      <c r="G229" s="137"/>
      <c r="H229" s="137"/>
      <c r="I229" s="137"/>
      <c r="J229" s="137"/>
      <c r="K229" s="137"/>
      <c r="L229" s="137"/>
      <c r="M229" s="137"/>
      <c r="N229" s="137"/>
      <c r="O229" s="137"/>
      <c r="Q229" s="137"/>
      <c r="Z229" s="137"/>
      <c r="AA229" s="137"/>
      <c r="AC229" s="137"/>
      <c r="AD229" s="137"/>
      <c r="AE229" s="137"/>
      <c r="AF229" s="137"/>
      <c r="AG229" s="137"/>
      <c r="AH229" s="137"/>
      <c r="AI229" s="137"/>
      <c r="AJ229" s="137"/>
      <c r="AK229" s="137"/>
      <c r="AL229" s="137"/>
      <c r="AM229" s="68"/>
      <c r="AN229" s="137"/>
      <c r="AO229" s="68"/>
      <c r="AP229" s="68"/>
      <c r="AQ229" s="137"/>
      <c r="AR229" s="137"/>
      <c r="AS229" s="137"/>
      <c r="AT229" s="137"/>
      <c r="AU229" s="137"/>
      <c r="AV229" s="137"/>
      <c r="AW229" s="137"/>
      <c r="AX229" s="137"/>
    </row>
    <row r="230" spans="6:50" ht="14.25" customHeight="1">
      <c r="F230" s="137"/>
      <c r="G230" s="137"/>
      <c r="H230" s="137"/>
      <c r="I230" s="137"/>
      <c r="J230" s="137"/>
      <c r="K230" s="137"/>
      <c r="L230" s="137"/>
      <c r="M230" s="137"/>
      <c r="N230" s="137"/>
      <c r="O230" s="137"/>
      <c r="Q230" s="137"/>
      <c r="Z230" s="137"/>
      <c r="AA230" s="137"/>
      <c r="AC230" s="137"/>
      <c r="AD230" s="137"/>
      <c r="AE230" s="137"/>
      <c r="AF230" s="137"/>
      <c r="AG230" s="137"/>
      <c r="AH230" s="137"/>
      <c r="AI230" s="137"/>
      <c r="AJ230" s="137"/>
      <c r="AK230" s="137"/>
      <c r="AL230" s="137"/>
      <c r="AM230" s="68"/>
      <c r="AN230" s="137"/>
      <c r="AO230" s="68"/>
      <c r="AP230" s="68"/>
      <c r="AQ230" s="137"/>
      <c r="AR230" s="137"/>
      <c r="AS230" s="137"/>
      <c r="AT230" s="137"/>
      <c r="AU230" s="137"/>
      <c r="AV230" s="137"/>
      <c r="AW230" s="137"/>
      <c r="AX230" s="137"/>
    </row>
    <row r="231" spans="6:50" ht="14.25" customHeight="1">
      <c r="F231" s="137"/>
      <c r="G231" s="137"/>
      <c r="H231" s="137"/>
      <c r="I231" s="137"/>
      <c r="J231" s="137"/>
      <c r="K231" s="137"/>
      <c r="L231" s="137"/>
      <c r="M231" s="137"/>
      <c r="N231" s="137"/>
      <c r="O231" s="137"/>
      <c r="Q231" s="137"/>
      <c r="Z231" s="137"/>
      <c r="AA231" s="137"/>
      <c r="AC231" s="137"/>
      <c r="AD231" s="137"/>
      <c r="AE231" s="137"/>
      <c r="AF231" s="137"/>
      <c r="AG231" s="137"/>
      <c r="AH231" s="137"/>
      <c r="AI231" s="137"/>
      <c r="AJ231" s="137"/>
      <c r="AK231" s="137"/>
      <c r="AL231" s="137"/>
      <c r="AM231" s="68"/>
      <c r="AN231" s="137"/>
      <c r="AO231" s="68"/>
      <c r="AP231" s="68"/>
      <c r="AQ231" s="137"/>
      <c r="AR231" s="137"/>
      <c r="AS231" s="137"/>
      <c r="AT231" s="137"/>
      <c r="AU231" s="137"/>
      <c r="AV231" s="137"/>
      <c r="AW231" s="137"/>
      <c r="AX231" s="137"/>
    </row>
    <row r="232" spans="6:50" ht="14.25" customHeight="1">
      <c r="F232" s="137"/>
      <c r="G232" s="137"/>
      <c r="H232" s="137"/>
      <c r="I232" s="137"/>
      <c r="J232" s="137"/>
      <c r="K232" s="137"/>
      <c r="L232" s="137"/>
      <c r="M232" s="137"/>
      <c r="N232" s="137"/>
      <c r="O232" s="137"/>
      <c r="Q232" s="137"/>
      <c r="Z232" s="137"/>
      <c r="AA232" s="137"/>
      <c r="AC232" s="137"/>
      <c r="AD232" s="137"/>
      <c r="AE232" s="137"/>
      <c r="AF232" s="137"/>
      <c r="AG232" s="137"/>
      <c r="AH232" s="137"/>
      <c r="AI232" s="137"/>
      <c r="AJ232" s="137"/>
      <c r="AK232" s="137"/>
      <c r="AL232" s="137"/>
      <c r="AM232" s="68"/>
      <c r="AN232" s="137"/>
      <c r="AO232" s="68"/>
      <c r="AP232" s="68"/>
      <c r="AQ232" s="137"/>
      <c r="AR232" s="137"/>
      <c r="AS232" s="137"/>
      <c r="AT232" s="137"/>
      <c r="AU232" s="137"/>
      <c r="AV232" s="137"/>
      <c r="AW232" s="137"/>
      <c r="AX232" s="137"/>
    </row>
    <row r="233" spans="6:50" ht="14.25" customHeight="1">
      <c r="F233" s="137"/>
      <c r="G233" s="137"/>
      <c r="H233" s="137"/>
      <c r="I233" s="137"/>
      <c r="J233" s="137"/>
      <c r="K233" s="137"/>
      <c r="L233" s="137"/>
      <c r="M233" s="137"/>
      <c r="N233" s="137"/>
      <c r="O233" s="137"/>
      <c r="Q233" s="137"/>
      <c r="Z233" s="137"/>
      <c r="AA233" s="137"/>
      <c r="AC233" s="137"/>
      <c r="AD233" s="137"/>
      <c r="AE233" s="137"/>
      <c r="AF233" s="137"/>
      <c r="AG233" s="137"/>
      <c r="AH233" s="137"/>
      <c r="AI233" s="137"/>
      <c r="AJ233" s="137"/>
      <c r="AK233" s="137"/>
      <c r="AL233" s="137"/>
      <c r="AM233" s="68"/>
      <c r="AN233" s="137"/>
      <c r="AO233" s="68"/>
      <c r="AP233" s="68"/>
      <c r="AQ233" s="137"/>
      <c r="AR233" s="137"/>
      <c r="AS233" s="137"/>
      <c r="AT233" s="137"/>
      <c r="AU233" s="137"/>
      <c r="AV233" s="137"/>
      <c r="AW233" s="137"/>
      <c r="AX233" s="137"/>
    </row>
    <row r="234" spans="6:50" ht="14.25" customHeight="1">
      <c r="F234" s="137"/>
      <c r="G234" s="137"/>
      <c r="H234" s="137"/>
      <c r="I234" s="137"/>
      <c r="J234" s="137"/>
      <c r="K234" s="137"/>
      <c r="L234" s="137"/>
      <c r="M234" s="137"/>
      <c r="N234" s="137"/>
      <c r="O234" s="137"/>
      <c r="Q234" s="137"/>
      <c r="Z234" s="137"/>
      <c r="AA234" s="137"/>
      <c r="AC234" s="137"/>
      <c r="AD234" s="137"/>
      <c r="AE234" s="137"/>
      <c r="AF234" s="137"/>
      <c r="AG234" s="137"/>
      <c r="AH234" s="137"/>
      <c r="AI234" s="137"/>
      <c r="AJ234" s="137"/>
      <c r="AK234" s="137"/>
      <c r="AL234" s="137"/>
      <c r="AM234" s="68"/>
      <c r="AN234" s="137"/>
      <c r="AO234" s="68"/>
      <c r="AP234" s="68"/>
      <c r="AQ234" s="137"/>
      <c r="AR234" s="137"/>
      <c r="AS234" s="137"/>
      <c r="AT234" s="137"/>
      <c r="AU234" s="137"/>
      <c r="AV234" s="137"/>
      <c r="AW234" s="137"/>
      <c r="AX234" s="137"/>
    </row>
    <row r="235" spans="6:50" ht="14.25" customHeight="1">
      <c r="F235" s="137"/>
      <c r="G235" s="137"/>
      <c r="H235" s="137"/>
      <c r="I235" s="137"/>
      <c r="J235" s="137"/>
      <c r="K235" s="137"/>
      <c r="L235" s="137"/>
      <c r="M235" s="137"/>
      <c r="N235" s="137"/>
      <c r="O235" s="137"/>
      <c r="Q235" s="137"/>
      <c r="Z235" s="137"/>
      <c r="AA235" s="137"/>
      <c r="AC235" s="137"/>
      <c r="AD235" s="137"/>
      <c r="AE235" s="137"/>
      <c r="AF235" s="137"/>
      <c r="AG235" s="137"/>
      <c r="AH235" s="137"/>
      <c r="AI235" s="137"/>
      <c r="AJ235" s="137"/>
      <c r="AK235" s="137"/>
      <c r="AL235" s="137"/>
      <c r="AM235" s="68"/>
      <c r="AN235" s="137"/>
      <c r="AO235" s="68"/>
      <c r="AP235" s="68"/>
      <c r="AQ235" s="137"/>
      <c r="AR235" s="137"/>
      <c r="AS235" s="137"/>
      <c r="AT235" s="137"/>
      <c r="AU235" s="137"/>
      <c r="AV235" s="137"/>
      <c r="AW235" s="137"/>
      <c r="AX235" s="137"/>
    </row>
    <row r="236" spans="6:50" ht="14.25" customHeight="1">
      <c r="F236" s="137"/>
      <c r="G236" s="137"/>
      <c r="H236" s="137"/>
      <c r="I236" s="137"/>
      <c r="J236" s="137"/>
      <c r="K236" s="137"/>
      <c r="L236" s="137"/>
      <c r="M236" s="137"/>
      <c r="N236" s="137"/>
      <c r="O236" s="137"/>
      <c r="Q236" s="137"/>
      <c r="Z236" s="137"/>
      <c r="AA236" s="137"/>
      <c r="AC236" s="137"/>
      <c r="AD236" s="137"/>
      <c r="AE236" s="137"/>
      <c r="AF236" s="137"/>
      <c r="AG236" s="137"/>
      <c r="AH236" s="137"/>
      <c r="AI236" s="137"/>
      <c r="AJ236" s="137"/>
      <c r="AK236" s="137"/>
      <c r="AL236" s="137"/>
      <c r="AM236" s="68"/>
      <c r="AN236" s="137"/>
      <c r="AO236" s="68"/>
      <c r="AP236" s="68"/>
      <c r="AQ236" s="137"/>
      <c r="AR236" s="137"/>
      <c r="AS236" s="137"/>
      <c r="AT236" s="137"/>
      <c r="AU236" s="137"/>
      <c r="AV236" s="137"/>
      <c r="AW236" s="137"/>
      <c r="AX236" s="137"/>
    </row>
    <row r="237" spans="6:50" ht="14.25" customHeight="1">
      <c r="F237" s="137"/>
      <c r="G237" s="137"/>
      <c r="H237" s="137"/>
      <c r="I237" s="137"/>
      <c r="J237" s="137"/>
      <c r="K237" s="137"/>
      <c r="L237" s="137"/>
      <c r="M237" s="137"/>
      <c r="N237" s="137"/>
      <c r="O237" s="137"/>
      <c r="Q237" s="137"/>
      <c r="Z237" s="137"/>
      <c r="AA237" s="137"/>
      <c r="AC237" s="137"/>
      <c r="AD237" s="137"/>
      <c r="AE237" s="137"/>
      <c r="AF237" s="137"/>
      <c r="AG237" s="137"/>
      <c r="AH237" s="137"/>
      <c r="AI237" s="137"/>
      <c r="AJ237" s="137"/>
      <c r="AK237" s="137"/>
      <c r="AL237" s="137"/>
      <c r="AM237" s="68"/>
      <c r="AN237" s="137"/>
      <c r="AO237" s="68"/>
      <c r="AP237" s="68"/>
      <c r="AQ237" s="137"/>
      <c r="AR237" s="137"/>
      <c r="AS237" s="137"/>
      <c r="AT237" s="137"/>
      <c r="AU237" s="137"/>
      <c r="AV237" s="137"/>
      <c r="AW237" s="137"/>
      <c r="AX237" s="137"/>
    </row>
    <row r="238" spans="6:50" ht="14.25" customHeight="1">
      <c r="F238" s="137"/>
      <c r="G238" s="137"/>
      <c r="H238" s="137"/>
      <c r="I238" s="137"/>
      <c r="J238" s="137"/>
      <c r="K238" s="137"/>
      <c r="L238" s="137"/>
      <c r="M238" s="137"/>
      <c r="N238" s="137"/>
      <c r="O238" s="137"/>
      <c r="Q238" s="137"/>
      <c r="Z238" s="137"/>
      <c r="AA238" s="137"/>
      <c r="AC238" s="137"/>
      <c r="AD238" s="137"/>
      <c r="AE238" s="137"/>
      <c r="AF238" s="137"/>
      <c r="AG238" s="137"/>
      <c r="AH238" s="137"/>
      <c r="AI238" s="137"/>
      <c r="AJ238" s="137"/>
      <c r="AK238" s="137"/>
      <c r="AL238" s="137"/>
      <c r="AM238" s="68"/>
      <c r="AN238" s="137"/>
      <c r="AO238" s="68"/>
      <c r="AP238" s="68"/>
      <c r="AQ238" s="137"/>
      <c r="AR238" s="137"/>
      <c r="AS238" s="137"/>
      <c r="AT238" s="137"/>
      <c r="AU238" s="137"/>
      <c r="AV238" s="137"/>
      <c r="AW238" s="137"/>
      <c r="AX238" s="137"/>
    </row>
    <row r="239" spans="6:50" ht="14.25" customHeight="1">
      <c r="F239" s="137"/>
      <c r="G239" s="137"/>
      <c r="H239" s="137"/>
      <c r="I239" s="137"/>
      <c r="J239" s="137"/>
      <c r="K239" s="137"/>
      <c r="L239" s="137"/>
      <c r="M239" s="137"/>
      <c r="N239" s="137"/>
      <c r="O239" s="137"/>
      <c r="Q239" s="137"/>
      <c r="Z239" s="137"/>
      <c r="AA239" s="137"/>
      <c r="AC239" s="137"/>
      <c r="AD239" s="137"/>
      <c r="AE239" s="137"/>
      <c r="AF239" s="137"/>
      <c r="AG239" s="137"/>
      <c r="AH239" s="137"/>
      <c r="AI239" s="137"/>
      <c r="AJ239" s="137"/>
      <c r="AK239" s="137"/>
      <c r="AL239" s="137"/>
      <c r="AM239" s="68"/>
      <c r="AN239" s="137"/>
      <c r="AO239" s="68"/>
      <c r="AP239" s="68"/>
      <c r="AQ239" s="137"/>
      <c r="AR239" s="137"/>
      <c r="AS239" s="137"/>
      <c r="AT239" s="137"/>
      <c r="AU239" s="137"/>
      <c r="AV239" s="137"/>
      <c r="AW239" s="137"/>
      <c r="AX239" s="137"/>
    </row>
    <row r="240" spans="6:50" ht="14.25" customHeight="1">
      <c r="F240" s="137"/>
      <c r="G240" s="137"/>
      <c r="H240" s="137"/>
      <c r="I240" s="137"/>
      <c r="J240" s="137"/>
      <c r="K240" s="137"/>
      <c r="L240" s="137"/>
      <c r="M240" s="137"/>
      <c r="N240" s="137"/>
      <c r="O240" s="137"/>
      <c r="Q240" s="137"/>
      <c r="Z240" s="137"/>
      <c r="AA240" s="137"/>
      <c r="AC240" s="137"/>
      <c r="AD240" s="137"/>
      <c r="AE240" s="137"/>
      <c r="AF240" s="137"/>
      <c r="AG240" s="137"/>
      <c r="AH240" s="137"/>
      <c r="AI240" s="137"/>
      <c r="AJ240" s="137"/>
      <c r="AK240" s="137"/>
      <c r="AL240" s="137"/>
      <c r="AM240" s="68"/>
      <c r="AN240" s="137"/>
      <c r="AO240" s="68"/>
      <c r="AP240" s="68"/>
      <c r="AQ240" s="137"/>
      <c r="AR240" s="137"/>
      <c r="AS240" s="137"/>
      <c r="AT240" s="137"/>
      <c r="AU240" s="137"/>
      <c r="AV240" s="137"/>
      <c r="AW240" s="137"/>
      <c r="AX240" s="137"/>
    </row>
    <row r="241" spans="6:50" ht="14.25" customHeight="1">
      <c r="F241" s="137"/>
      <c r="G241" s="137"/>
      <c r="H241" s="137"/>
      <c r="I241" s="137"/>
      <c r="J241" s="137"/>
      <c r="K241" s="137"/>
      <c r="L241" s="137"/>
      <c r="M241" s="137"/>
      <c r="N241" s="137"/>
      <c r="O241" s="137"/>
      <c r="Q241" s="137"/>
      <c r="Z241" s="137"/>
      <c r="AA241" s="137"/>
      <c r="AC241" s="137"/>
      <c r="AD241" s="137"/>
      <c r="AE241" s="137"/>
      <c r="AF241" s="137"/>
      <c r="AG241" s="137"/>
      <c r="AH241" s="137"/>
      <c r="AI241" s="137"/>
      <c r="AJ241" s="137"/>
      <c r="AK241" s="137"/>
      <c r="AL241" s="137"/>
      <c r="AM241" s="68"/>
      <c r="AN241" s="137"/>
      <c r="AO241" s="68"/>
      <c r="AP241" s="68"/>
      <c r="AQ241" s="137"/>
      <c r="AR241" s="137"/>
      <c r="AS241" s="137"/>
      <c r="AT241" s="137"/>
      <c r="AU241" s="137"/>
      <c r="AV241" s="137"/>
      <c r="AW241" s="137"/>
      <c r="AX241" s="137"/>
    </row>
    <row r="242" spans="6:50" ht="14.25" customHeight="1">
      <c r="F242" s="137"/>
      <c r="G242" s="137"/>
      <c r="H242" s="137"/>
      <c r="I242" s="137"/>
      <c r="J242" s="137"/>
      <c r="K242" s="137"/>
      <c r="L242" s="137"/>
      <c r="M242" s="137"/>
      <c r="N242" s="137"/>
      <c r="O242" s="137"/>
      <c r="Q242" s="137"/>
      <c r="Z242" s="137"/>
      <c r="AA242" s="137"/>
      <c r="AC242" s="137"/>
      <c r="AD242" s="137"/>
      <c r="AE242" s="137"/>
      <c r="AF242" s="137"/>
      <c r="AG242" s="137"/>
      <c r="AH242" s="137"/>
      <c r="AI242" s="137"/>
      <c r="AJ242" s="137"/>
      <c r="AK242" s="137"/>
      <c r="AL242" s="137"/>
      <c r="AM242" s="68"/>
      <c r="AN242" s="137"/>
      <c r="AO242" s="68"/>
      <c r="AP242" s="68"/>
      <c r="AQ242" s="137"/>
      <c r="AR242" s="137"/>
      <c r="AS242" s="137"/>
      <c r="AT242" s="137"/>
      <c r="AU242" s="137"/>
      <c r="AV242" s="137"/>
      <c r="AW242" s="137"/>
      <c r="AX242" s="137"/>
    </row>
    <row r="243" spans="6:50" ht="14.25" customHeight="1">
      <c r="F243" s="137"/>
      <c r="G243" s="137"/>
      <c r="H243" s="137"/>
      <c r="I243" s="137"/>
      <c r="J243" s="137"/>
      <c r="K243" s="137"/>
      <c r="L243" s="137"/>
      <c r="M243" s="137"/>
      <c r="N243" s="137"/>
      <c r="O243" s="137"/>
      <c r="Q243" s="137"/>
      <c r="Z243" s="137"/>
      <c r="AA243" s="137"/>
      <c r="AC243" s="137"/>
      <c r="AD243" s="137"/>
      <c r="AE243" s="137"/>
      <c r="AF243" s="137"/>
      <c r="AG243" s="137"/>
      <c r="AH243" s="137"/>
      <c r="AI243" s="137"/>
      <c r="AJ243" s="137"/>
      <c r="AK243" s="137"/>
      <c r="AL243" s="137"/>
      <c r="AM243" s="68"/>
      <c r="AN243" s="137"/>
      <c r="AO243" s="68"/>
      <c r="AP243" s="68"/>
      <c r="AQ243" s="137"/>
      <c r="AR243" s="137"/>
      <c r="AS243" s="137"/>
      <c r="AT243" s="137"/>
      <c r="AU243" s="137"/>
      <c r="AV243" s="137"/>
      <c r="AW243" s="137"/>
      <c r="AX243" s="137"/>
    </row>
    <row r="244" spans="6:50" ht="14.25" customHeight="1">
      <c r="F244" s="137"/>
      <c r="G244" s="137"/>
      <c r="H244" s="137"/>
      <c r="I244" s="137"/>
      <c r="J244" s="137"/>
      <c r="K244" s="137"/>
      <c r="L244" s="137"/>
      <c r="M244" s="137"/>
      <c r="N244" s="137"/>
      <c r="O244" s="137"/>
      <c r="Q244" s="137"/>
      <c r="Z244" s="137"/>
      <c r="AA244" s="137"/>
      <c r="AC244" s="137"/>
      <c r="AD244" s="137"/>
      <c r="AE244" s="137"/>
      <c r="AF244" s="137"/>
      <c r="AG244" s="137"/>
      <c r="AH244" s="137"/>
      <c r="AI244" s="137"/>
      <c r="AJ244" s="137"/>
      <c r="AK244" s="137"/>
      <c r="AL244" s="137"/>
      <c r="AM244" s="68"/>
      <c r="AN244" s="137"/>
      <c r="AO244" s="68"/>
      <c r="AP244" s="68"/>
      <c r="AQ244" s="137"/>
      <c r="AR244" s="137"/>
      <c r="AS244" s="137"/>
      <c r="AT244" s="137"/>
      <c r="AU244" s="137"/>
      <c r="AV244" s="137"/>
      <c r="AW244" s="137"/>
      <c r="AX244" s="137"/>
    </row>
    <row r="245" spans="6:50" ht="14.25" customHeight="1">
      <c r="F245" s="137"/>
      <c r="G245" s="137"/>
      <c r="H245" s="137"/>
      <c r="I245" s="137"/>
      <c r="J245" s="137"/>
      <c r="K245" s="137"/>
      <c r="L245" s="137"/>
      <c r="M245" s="137"/>
      <c r="N245" s="137"/>
      <c r="O245" s="137"/>
      <c r="Q245" s="137"/>
      <c r="Z245" s="137"/>
      <c r="AA245" s="137"/>
      <c r="AC245" s="137"/>
      <c r="AD245" s="137"/>
      <c r="AE245" s="137"/>
      <c r="AF245" s="137"/>
      <c r="AG245" s="137"/>
      <c r="AH245" s="137"/>
      <c r="AI245" s="137"/>
      <c r="AJ245" s="137"/>
      <c r="AK245" s="137"/>
      <c r="AL245" s="137"/>
      <c r="AM245" s="68"/>
      <c r="AN245" s="137"/>
      <c r="AO245" s="68"/>
      <c r="AP245" s="68"/>
      <c r="AQ245" s="137"/>
      <c r="AR245" s="137"/>
      <c r="AS245" s="137"/>
      <c r="AT245" s="137"/>
      <c r="AU245" s="137"/>
      <c r="AV245" s="137"/>
      <c r="AW245" s="137"/>
      <c r="AX245" s="137"/>
    </row>
    <row r="246" spans="6:50" ht="14.25" customHeight="1">
      <c r="F246" s="137"/>
      <c r="G246" s="137"/>
      <c r="H246" s="137"/>
      <c r="I246" s="137"/>
      <c r="J246" s="137"/>
      <c r="K246" s="137"/>
      <c r="L246" s="137"/>
      <c r="M246" s="137"/>
      <c r="N246" s="137"/>
      <c r="O246" s="137"/>
      <c r="Q246" s="137"/>
      <c r="Z246" s="137"/>
      <c r="AA246" s="137"/>
      <c r="AC246" s="137"/>
      <c r="AD246" s="137"/>
      <c r="AE246" s="137"/>
      <c r="AF246" s="137"/>
      <c r="AG246" s="137"/>
      <c r="AH246" s="137"/>
      <c r="AI246" s="137"/>
      <c r="AJ246" s="137"/>
      <c r="AK246" s="137"/>
      <c r="AL246" s="137"/>
      <c r="AM246" s="68"/>
      <c r="AN246" s="137"/>
      <c r="AO246" s="68"/>
      <c r="AP246" s="68"/>
      <c r="AQ246" s="137"/>
      <c r="AR246" s="137"/>
      <c r="AS246" s="137"/>
      <c r="AT246" s="137"/>
      <c r="AU246" s="137"/>
      <c r="AV246" s="137"/>
      <c r="AW246" s="137"/>
      <c r="AX246" s="137"/>
    </row>
    <row r="247" spans="6:50" ht="14.25" customHeight="1">
      <c r="F247" s="137"/>
      <c r="G247" s="137"/>
      <c r="H247" s="137"/>
      <c r="I247" s="137"/>
      <c r="J247" s="137"/>
      <c r="K247" s="137"/>
      <c r="L247" s="137"/>
      <c r="M247" s="137"/>
      <c r="N247" s="137"/>
      <c r="O247" s="137"/>
      <c r="Q247" s="137"/>
      <c r="Z247" s="137"/>
      <c r="AA247" s="137"/>
      <c r="AC247" s="137"/>
      <c r="AD247" s="137"/>
      <c r="AE247" s="137"/>
      <c r="AF247" s="137"/>
      <c r="AG247" s="137"/>
      <c r="AH247" s="137"/>
      <c r="AI247" s="137"/>
      <c r="AJ247" s="137"/>
      <c r="AK247" s="137"/>
      <c r="AL247" s="137"/>
      <c r="AM247" s="68"/>
      <c r="AN247" s="137"/>
      <c r="AO247" s="68"/>
      <c r="AP247" s="68"/>
      <c r="AQ247" s="137"/>
      <c r="AR247" s="137"/>
      <c r="AS247" s="137"/>
      <c r="AT247" s="137"/>
      <c r="AU247" s="137"/>
      <c r="AV247" s="137"/>
      <c r="AW247" s="137"/>
      <c r="AX247" s="137"/>
    </row>
    <row r="248" spans="6:50" ht="14.25" customHeight="1">
      <c r="F248" s="137"/>
      <c r="G248" s="137"/>
      <c r="H248" s="137"/>
      <c r="I248" s="137"/>
      <c r="J248" s="137"/>
      <c r="K248" s="137"/>
      <c r="L248" s="137"/>
      <c r="M248" s="137"/>
      <c r="N248" s="137"/>
      <c r="O248" s="137"/>
      <c r="Q248" s="137"/>
      <c r="Z248" s="137"/>
      <c r="AA248" s="137"/>
      <c r="AC248" s="137"/>
      <c r="AD248" s="137"/>
      <c r="AE248" s="137"/>
      <c r="AF248" s="137"/>
      <c r="AG248" s="137"/>
      <c r="AH248" s="137"/>
      <c r="AI248" s="137"/>
      <c r="AJ248" s="137"/>
      <c r="AK248" s="137"/>
      <c r="AL248" s="137"/>
      <c r="AM248" s="68"/>
      <c r="AN248" s="137"/>
      <c r="AO248" s="68"/>
      <c r="AP248" s="68"/>
      <c r="AQ248" s="137"/>
      <c r="AR248" s="137"/>
      <c r="AS248" s="137"/>
      <c r="AT248" s="137"/>
      <c r="AU248" s="137"/>
      <c r="AV248" s="137"/>
      <c r="AW248" s="137"/>
      <c r="AX248" s="137"/>
    </row>
    <row r="249" spans="6:50" ht="14.25" customHeight="1">
      <c r="F249" s="137"/>
      <c r="G249" s="137"/>
      <c r="H249" s="137"/>
      <c r="I249" s="137"/>
      <c r="J249" s="137"/>
      <c r="K249" s="137"/>
      <c r="L249" s="137"/>
      <c r="M249" s="137"/>
      <c r="N249" s="137"/>
      <c r="O249" s="137"/>
      <c r="Q249" s="137"/>
      <c r="Z249" s="137"/>
      <c r="AA249" s="137"/>
      <c r="AC249" s="137"/>
      <c r="AD249" s="137"/>
      <c r="AE249" s="137"/>
      <c r="AF249" s="137"/>
      <c r="AG249" s="137"/>
      <c r="AH249" s="137"/>
      <c r="AI249" s="137"/>
      <c r="AJ249" s="137"/>
      <c r="AK249" s="137"/>
      <c r="AL249" s="137"/>
      <c r="AM249" s="68"/>
      <c r="AN249" s="137"/>
      <c r="AO249" s="68"/>
      <c r="AP249" s="68"/>
      <c r="AQ249" s="137"/>
      <c r="AR249" s="137"/>
      <c r="AS249" s="137"/>
      <c r="AT249" s="137"/>
      <c r="AU249" s="137"/>
      <c r="AV249" s="137"/>
      <c r="AW249" s="137"/>
      <c r="AX249" s="137"/>
    </row>
    <row r="250" spans="6:50" ht="14.25" customHeight="1">
      <c r="F250" s="137"/>
      <c r="G250" s="137"/>
      <c r="H250" s="137"/>
      <c r="I250" s="137"/>
      <c r="J250" s="137"/>
      <c r="K250" s="137"/>
      <c r="L250" s="137"/>
      <c r="M250" s="137"/>
      <c r="N250" s="137"/>
      <c r="O250" s="137"/>
      <c r="Q250" s="137"/>
      <c r="Z250" s="137"/>
      <c r="AA250" s="137"/>
      <c r="AC250" s="137"/>
      <c r="AD250" s="137"/>
      <c r="AE250" s="137"/>
      <c r="AF250" s="137"/>
      <c r="AG250" s="137"/>
      <c r="AH250" s="137"/>
      <c r="AI250" s="137"/>
      <c r="AJ250" s="137"/>
      <c r="AK250" s="137"/>
      <c r="AL250" s="137"/>
      <c r="AM250" s="68"/>
      <c r="AN250" s="137"/>
      <c r="AO250" s="68"/>
      <c r="AP250" s="68"/>
      <c r="AQ250" s="137"/>
      <c r="AR250" s="137"/>
      <c r="AS250" s="137"/>
      <c r="AT250" s="137"/>
      <c r="AU250" s="137"/>
      <c r="AV250" s="137"/>
      <c r="AW250" s="137"/>
      <c r="AX250" s="137"/>
    </row>
    <row r="251" spans="6:50" ht="14.25" customHeight="1">
      <c r="F251" s="137"/>
      <c r="G251" s="137"/>
      <c r="H251" s="137"/>
      <c r="I251" s="137"/>
      <c r="J251" s="137"/>
      <c r="K251" s="137"/>
      <c r="L251" s="137"/>
      <c r="M251" s="137"/>
      <c r="N251" s="137"/>
      <c r="O251" s="137"/>
      <c r="Q251" s="137"/>
      <c r="Z251" s="137"/>
      <c r="AA251" s="137"/>
      <c r="AC251" s="137"/>
      <c r="AD251" s="137"/>
      <c r="AE251" s="137"/>
      <c r="AF251" s="137"/>
      <c r="AG251" s="137"/>
      <c r="AH251" s="137"/>
      <c r="AI251" s="137"/>
      <c r="AJ251" s="137"/>
      <c r="AK251" s="137"/>
      <c r="AL251" s="137"/>
      <c r="AM251" s="68"/>
      <c r="AN251" s="137"/>
      <c r="AO251" s="68"/>
      <c r="AP251" s="68"/>
      <c r="AQ251" s="137"/>
      <c r="AR251" s="137"/>
      <c r="AS251" s="137"/>
      <c r="AT251" s="137"/>
      <c r="AU251" s="137"/>
      <c r="AV251" s="137"/>
      <c r="AW251" s="137"/>
      <c r="AX251" s="137"/>
    </row>
    <row r="252" spans="6:50" ht="14.25" customHeight="1">
      <c r="F252" s="137"/>
      <c r="G252" s="137"/>
      <c r="H252" s="137"/>
      <c r="I252" s="137"/>
      <c r="J252" s="137"/>
      <c r="K252" s="137"/>
      <c r="L252" s="137"/>
      <c r="M252" s="137"/>
      <c r="N252" s="137"/>
      <c r="O252" s="137"/>
      <c r="Q252" s="137"/>
      <c r="Z252" s="137"/>
      <c r="AA252" s="137"/>
      <c r="AC252" s="137"/>
      <c r="AD252" s="137"/>
      <c r="AE252" s="137"/>
      <c r="AF252" s="137"/>
      <c r="AG252" s="137"/>
      <c r="AH252" s="137"/>
      <c r="AI252" s="137"/>
      <c r="AJ252" s="137"/>
      <c r="AK252" s="137"/>
      <c r="AL252" s="137"/>
      <c r="AM252" s="68"/>
      <c r="AN252" s="137"/>
      <c r="AO252" s="68"/>
      <c r="AP252" s="68"/>
      <c r="AQ252" s="137"/>
      <c r="AR252" s="137"/>
      <c r="AS252" s="137"/>
      <c r="AT252" s="137"/>
      <c r="AU252" s="137"/>
      <c r="AV252" s="137"/>
      <c r="AW252" s="137"/>
      <c r="AX252" s="137"/>
    </row>
    <row r="253" spans="6:50" ht="14.25" customHeight="1">
      <c r="F253" s="137"/>
      <c r="G253" s="137"/>
      <c r="H253" s="137"/>
      <c r="I253" s="137"/>
      <c r="J253" s="137"/>
      <c r="K253" s="137"/>
      <c r="L253" s="137"/>
      <c r="M253" s="137"/>
      <c r="N253" s="137"/>
      <c r="O253" s="137"/>
      <c r="Q253" s="137"/>
      <c r="Z253" s="137"/>
      <c r="AA253" s="137"/>
      <c r="AC253" s="137"/>
      <c r="AD253" s="137"/>
      <c r="AE253" s="137"/>
      <c r="AF253" s="137"/>
      <c r="AG253" s="137"/>
      <c r="AH253" s="137"/>
      <c r="AI253" s="137"/>
      <c r="AJ253" s="137"/>
      <c r="AK253" s="137"/>
      <c r="AL253" s="137"/>
      <c r="AM253" s="68"/>
      <c r="AN253" s="137"/>
      <c r="AO253" s="68"/>
      <c r="AP253" s="68"/>
      <c r="AQ253" s="137"/>
      <c r="AR253" s="137"/>
      <c r="AS253" s="137"/>
      <c r="AT253" s="137"/>
      <c r="AU253" s="137"/>
      <c r="AV253" s="137"/>
      <c r="AW253" s="137"/>
      <c r="AX253" s="137"/>
    </row>
    <row r="254" spans="6:50" ht="14.25" customHeight="1">
      <c r="F254" s="137"/>
      <c r="G254" s="137"/>
      <c r="H254" s="137"/>
      <c r="I254" s="137"/>
      <c r="J254" s="137"/>
      <c r="K254" s="137"/>
      <c r="L254" s="137"/>
      <c r="M254" s="137"/>
      <c r="N254" s="137"/>
      <c r="O254" s="137"/>
      <c r="Q254" s="137"/>
      <c r="Z254" s="137"/>
      <c r="AA254" s="137"/>
      <c r="AC254" s="137"/>
      <c r="AD254" s="137"/>
      <c r="AE254" s="137"/>
      <c r="AF254" s="137"/>
      <c r="AG254" s="137"/>
      <c r="AH254" s="137"/>
      <c r="AI254" s="137"/>
      <c r="AJ254" s="137"/>
      <c r="AK254" s="137"/>
      <c r="AL254" s="137"/>
      <c r="AM254" s="68"/>
      <c r="AN254" s="137"/>
      <c r="AO254" s="68"/>
      <c r="AP254" s="68"/>
      <c r="AQ254" s="137"/>
      <c r="AR254" s="137"/>
      <c r="AS254" s="137"/>
      <c r="AT254" s="137"/>
      <c r="AU254" s="137"/>
      <c r="AV254" s="137"/>
      <c r="AW254" s="137"/>
      <c r="AX254" s="137"/>
    </row>
    <row r="255" spans="6:50" ht="14.25" customHeight="1">
      <c r="F255" s="137"/>
      <c r="G255" s="137"/>
      <c r="H255" s="137"/>
      <c r="I255" s="137"/>
      <c r="J255" s="137"/>
      <c r="K255" s="137"/>
      <c r="L255" s="137"/>
      <c r="M255" s="137"/>
      <c r="N255" s="137"/>
      <c r="O255" s="137"/>
      <c r="Q255" s="137"/>
      <c r="Z255" s="137"/>
      <c r="AA255" s="137"/>
      <c r="AC255" s="137"/>
      <c r="AD255" s="137"/>
      <c r="AE255" s="137"/>
      <c r="AF255" s="137"/>
      <c r="AG255" s="137"/>
      <c r="AH255" s="137"/>
      <c r="AI255" s="137"/>
      <c r="AJ255" s="137"/>
      <c r="AK255" s="137"/>
      <c r="AL255" s="137"/>
      <c r="AM255" s="68"/>
      <c r="AN255" s="137"/>
      <c r="AO255" s="68"/>
      <c r="AP255" s="68"/>
      <c r="AQ255" s="137"/>
      <c r="AR255" s="137"/>
      <c r="AS255" s="137"/>
      <c r="AT255" s="137"/>
      <c r="AU255" s="137"/>
      <c r="AV255" s="137"/>
      <c r="AW255" s="137"/>
      <c r="AX255" s="137"/>
    </row>
    <row r="256" spans="6:50" ht="14.25" customHeight="1">
      <c r="F256" s="137"/>
      <c r="G256" s="137"/>
      <c r="H256" s="137"/>
      <c r="I256" s="137"/>
      <c r="J256" s="137"/>
      <c r="K256" s="137"/>
      <c r="L256" s="137"/>
      <c r="M256" s="137"/>
      <c r="N256" s="137"/>
      <c r="O256" s="137"/>
      <c r="Q256" s="137"/>
      <c r="Z256" s="137"/>
      <c r="AA256" s="137"/>
      <c r="AC256" s="137"/>
      <c r="AD256" s="137"/>
      <c r="AE256" s="137"/>
      <c r="AF256" s="137"/>
      <c r="AG256" s="137"/>
      <c r="AH256" s="137"/>
      <c r="AI256" s="137"/>
      <c r="AJ256" s="137"/>
      <c r="AK256" s="137"/>
      <c r="AL256" s="137"/>
      <c r="AM256" s="68"/>
      <c r="AN256" s="137"/>
      <c r="AO256" s="68"/>
      <c r="AP256" s="68"/>
      <c r="AQ256" s="137"/>
      <c r="AR256" s="137"/>
      <c r="AS256" s="137"/>
      <c r="AT256" s="137"/>
      <c r="AU256" s="137"/>
      <c r="AV256" s="137"/>
      <c r="AW256" s="137"/>
      <c r="AX256" s="137"/>
    </row>
    <row r="257" spans="6:50" ht="14.25" customHeight="1">
      <c r="F257" s="137"/>
      <c r="G257" s="137"/>
      <c r="H257" s="137"/>
      <c r="I257" s="137"/>
      <c r="J257" s="137"/>
      <c r="K257" s="137"/>
      <c r="L257" s="137"/>
      <c r="M257" s="137"/>
      <c r="N257" s="137"/>
      <c r="O257" s="137"/>
      <c r="Q257" s="137"/>
      <c r="Z257" s="137"/>
      <c r="AA257" s="137"/>
      <c r="AC257" s="137"/>
      <c r="AD257" s="137"/>
      <c r="AE257" s="137"/>
      <c r="AF257" s="137"/>
      <c r="AG257" s="137"/>
      <c r="AH257" s="137"/>
      <c r="AI257" s="137"/>
      <c r="AJ257" s="137"/>
      <c r="AK257" s="137"/>
      <c r="AL257" s="137"/>
      <c r="AM257" s="68"/>
      <c r="AN257" s="137"/>
      <c r="AO257" s="68"/>
      <c r="AP257" s="68"/>
      <c r="AQ257" s="137"/>
      <c r="AR257" s="137"/>
      <c r="AS257" s="137"/>
      <c r="AT257" s="137"/>
      <c r="AU257" s="137"/>
      <c r="AV257" s="137"/>
      <c r="AW257" s="137"/>
      <c r="AX257" s="137"/>
    </row>
    <row r="258" spans="6:50" ht="14.25" customHeight="1">
      <c r="F258" s="137"/>
      <c r="G258" s="137"/>
      <c r="H258" s="137"/>
      <c r="I258" s="137"/>
      <c r="J258" s="137"/>
      <c r="K258" s="137"/>
      <c r="L258" s="137"/>
      <c r="M258" s="137"/>
      <c r="N258" s="137"/>
      <c r="O258" s="137"/>
      <c r="Q258" s="137"/>
      <c r="Z258" s="137"/>
      <c r="AA258" s="137"/>
      <c r="AC258" s="137"/>
      <c r="AD258" s="137"/>
      <c r="AE258" s="137"/>
      <c r="AF258" s="137"/>
      <c r="AG258" s="137"/>
      <c r="AH258" s="137"/>
      <c r="AI258" s="137"/>
      <c r="AJ258" s="137"/>
      <c r="AK258" s="137"/>
      <c r="AL258" s="137"/>
      <c r="AM258" s="68"/>
      <c r="AN258" s="137"/>
      <c r="AO258" s="68"/>
      <c r="AP258" s="68"/>
      <c r="AQ258" s="137"/>
      <c r="AR258" s="137"/>
      <c r="AS258" s="137"/>
      <c r="AT258" s="137"/>
      <c r="AU258" s="137"/>
      <c r="AV258" s="137"/>
      <c r="AW258" s="137"/>
      <c r="AX258" s="137"/>
    </row>
    <row r="259" spans="6:50" ht="14.25" customHeight="1">
      <c r="F259" s="137"/>
      <c r="G259" s="137"/>
      <c r="H259" s="137"/>
      <c r="I259" s="137"/>
      <c r="J259" s="137"/>
      <c r="K259" s="137"/>
      <c r="L259" s="137"/>
      <c r="M259" s="137"/>
      <c r="N259" s="137"/>
      <c r="O259" s="137"/>
      <c r="Q259" s="137"/>
      <c r="Z259" s="137"/>
      <c r="AA259" s="137"/>
      <c r="AC259" s="137"/>
      <c r="AD259" s="137"/>
      <c r="AE259" s="137"/>
      <c r="AF259" s="137"/>
      <c r="AG259" s="137"/>
      <c r="AH259" s="137"/>
      <c r="AI259" s="137"/>
      <c r="AJ259" s="137"/>
      <c r="AK259" s="137"/>
      <c r="AL259" s="137"/>
      <c r="AM259" s="68"/>
      <c r="AN259" s="137"/>
      <c r="AO259" s="68"/>
      <c r="AP259" s="68"/>
      <c r="AQ259" s="137"/>
      <c r="AR259" s="137"/>
      <c r="AS259" s="137"/>
      <c r="AT259" s="137"/>
      <c r="AU259" s="137"/>
      <c r="AV259" s="137"/>
      <c r="AW259" s="137"/>
      <c r="AX259" s="137"/>
    </row>
    <row r="260" spans="6:50" ht="14.25" customHeight="1">
      <c r="F260" s="137"/>
      <c r="G260" s="137"/>
      <c r="H260" s="137"/>
      <c r="I260" s="137"/>
      <c r="J260" s="137"/>
      <c r="K260" s="137"/>
      <c r="L260" s="137"/>
      <c r="M260" s="137"/>
      <c r="N260" s="137"/>
      <c r="O260" s="137"/>
      <c r="Q260" s="137"/>
      <c r="Z260" s="137"/>
      <c r="AA260" s="137"/>
      <c r="AC260" s="137"/>
      <c r="AD260" s="137"/>
      <c r="AE260" s="137"/>
      <c r="AF260" s="137"/>
      <c r="AG260" s="137"/>
      <c r="AH260" s="137"/>
      <c r="AI260" s="137"/>
      <c r="AJ260" s="137"/>
      <c r="AK260" s="137"/>
      <c r="AL260" s="137"/>
      <c r="AM260" s="68"/>
      <c r="AN260" s="137"/>
      <c r="AO260" s="68"/>
      <c r="AP260" s="68"/>
      <c r="AQ260" s="137"/>
      <c r="AR260" s="137"/>
      <c r="AS260" s="137"/>
      <c r="AT260" s="137"/>
      <c r="AU260" s="137"/>
      <c r="AV260" s="137"/>
      <c r="AW260" s="137"/>
      <c r="AX260" s="137"/>
    </row>
    <row r="261" spans="6:50" ht="14.25" customHeight="1">
      <c r="F261" s="137"/>
      <c r="G261" s="137"/>
      <c r="H261" s="137"/>
      <c r="I261" s="137"/>
      <c r="J261" s="137"/>
      <c r="K261" s="137"/>
      <c r="L261" s="137"/>
      <c r="M261" s="137"/>
      <c r="N261" s="137"/>
      <c r="O261" s="137"/>
      <c r="Q261" s="137"/>
      <c r="Z261" s="137"/>
      <c r="AA261" s="137"/>
      <c r="AC261" s="137"/>
      <c r="AD261" s="137"/>
      <c r="AE261" s="137"/>
      <c r="AF261" s="137"/>
      <c r="AG261" s="137"/>
      <c r="AH261" s="137"/>
      <c r="AI261" s="137"/>
      <c r="AJ261" s="137"/>
      <c r="AK261" s="137"/>
      <c r="AL261" s="137"/>
      <c r="AM261" s="68"/>
      <c r="AN261" s="137"/>
      <c r="AO261" s="68"/>
      <c r="AP261" s="68"/>
      <c r="AQ261" s="137"/>
      <c r="AR261" s="137"/>
      <c r="AS261" s="137"/>
      <c r="AT261" s="137"/>
      <c r="AU261" s="137"/>
      <c r="AV261" s="137"/>
      <c r="AW261" s="137"/>
      <c r="AX261" s="137"/>
    </row>
    <row r="262" spans="6:50" ht="14.25" customHeight="1">
      <c r="F262" s="137"/>
      <c r="G262" s="137"/>
      <c r="H262" s="137"/>
      <c r="I262" s="137"/>
      <c r="J262" s="137"/>
      <c r="K262" s="137"/>
      <c r="L262" s="137"/>
      <c r="M262" s="137"/>
      <c r="N262" s="137"/>
      <c r="O262" s="137"/>
      <c r="Q262" s="137"/>
      <c r="Z262" s="137"/>
      <c r="AA262" s="137"/>
      <c r="AC262" s="137"/>
      <c r="AD262" s="137"/>
      <c r="AE262" s="137"/>
      <c r="AF262" s="137"/>
      <c r="AG262" s="137"/>
      <c r="AH262" s="137"/>
      <c r="AI262" s="137"/>
      <c r="AJ262" s="137"/>
      <c r="AK262" s="137"/>
      <c r="AL262" s="137"/>
      <c r="AM262" s="68"/>
      <c r="AN262" s="137"/>
      <c r="AO262" s="68"/>
      <c r="AP262" s="68"/>
      <c r="AQ262" s="137"/>
      <c r="AR262" s="137"/>
      <c r="AS262" s="137"/>
      <c r="AT262" s="137"/>
      <c r="AU262" s="137"/>
      <c r="AV262" s="137"/>
      <c r="AW262" s="137"/>
      <c r="AX262" s="137"/>
    </row>
    <row r="263" spans="6:50" ht="14.25" customHeight="1">
      <c r="F263" s="137"/>
      <c r="G263" s="137"/>
      <c r="H263" s="137"/>
      <c r="I263" s="137"/>
      <c r="J263" s="137"/>
      <c r="K263" s="137"/>
      <c r="L263" s="137"/>
      <c r="M263" s="137"/>
      <c r="N263" s="137"/>
      <c r="O263" s="137"/>
      <c r="Q263" s="137"/>
      <c r="Z263" s="137"/>
      <c r="AA263" s="137"/>
      <c r="AC263" s="137"/>
      <c r="AD263" s="137"/>
      <c r="AE263" s="137"/>
      <c r="AF263" s="137"/>
      <c r="AG263" s="137"/>
      <c r="AH263" s="137"/>
      <c r="AI263" s="137"/>
      <c r="AJ263" s="137"/>
      <c r="AK263" s="137"/>
      <c r="AL263" s="137"/>
      <c r="AM263" s="68"/>
      <c r="AN263" s="137"/>
      <c r="AO263" s="68"/>
      <c r="AP263" s="68"/>
      <c r="AQ263" s="137"/>
      <c r="AR263" s="137"/>
      <c r="AS263" s="137"/>
      <c r="AT263" s="137"/>
      <c r="AU263" s="137"/>
      <c r="AV263" s="137"/>
      <c r="AW263" s="137"/>
      <c r="AX263" s="137"/>
    </row>
    <row r="264" spans="6:50" ht="14.25" customHeight="1">
      <c r="F264" s="137"/>
      <c r="G264" s="137"/>
      <c r="H264" s="137"/>
      <c r="I264" s="137"/>
      <c r="J264" s="137"/>
      <c r="K264" s="137"/>
      <c r="L264" s="137"/>
      <c r="M264" s="137"/>
      <c r="N264" s="137"/>
      <c r="O264" s="137"/>
      <c r="Q264" s="137"/>
      <c r="Z264" s="137"/>
      <c r="AA264" s="137"/>
      <c r="AC264" s="137"/>
      <c r="AD264" s="137"/>
      <c r="AE264" s="137"/>
      <c r="AF264" s="137"/>
      <c r="AG264" s="137"/>
      <c r="AH264" s="137"/>
      <c r="AI264" s="137"/>
      <c r="AJ264" s="137"/>
      <c r="AK264" s="137"/>
      <c r="AL264" s="137"/>
      <c r="AM264" s="68"/>
      <c r="AN264" s="137"/>
      <c r="AO264" s="68"/>
      <c r="AP264" s="68"/>
      <c r="AQ264" s="137"/>
      <c r="AR264" s="137"/>
      <c r="AS264" s="137"/>
      <c r="AT264" s="137"/>
      <c r="AU264" s="137"/>
      <c r="AV264" s="137"/>
      <c r="AW264" s="137"/>
      <c r="AX264" s="137"/>
    </row>
    <row r="265" spans="6:50" ht="14.25" customHeight="1">
      <c r="F265" s="137"/>
      <c r="G265" s="137"/>
      <c r="H265" s="137"/>
      <c r="I265" s="137"/>
      <c r="J265" s="137"/>
      <c r="K265" s="137"/>
      <c r="L265" s="137"/>
      <c r="M265" s="137"/>
      <c r="N265" s="137"/>
      <c r="O265" s="137"/>
      <c r="Q265" s="137"/>
      <c r="Z265" s="137"/>
      <c r="AA265" s="137"/>
      <c r="AC265" s="137"/>
      <c r="AD265" s="137"/>
      <c r="AE265" s="137"/>
      <c r="AF265" s="137"/>
      <c r="AG265" s="137"/>
      <c r="AH265" s="137"/>
      <c r="AI265" s="137"/>
      <c r="AJ265" s="137"/>
      <c r="AK265" s="137"/>
      <c r="AL265" s="137"/>
      <c r="AM265" s="68"/>
      <c r="AN265" s="137"/>
      <c r="AO265" s="68"/>
      <c r="AP265" s="68"/>
      <c r="AQ265" s="137"/>
      <c r="AR265" s="137"/>
      <c r="AS265" s="137"/>
      <c r="AT265" s="137"/>
      <c r="AU265" s="137"/>
      <c r="AV265" s="137"/>
      <c r="AW265" s="137"/>
      <c r="AX265" s="137"/>
    </row>
    <row r="266" spans="6:50" ht="14.25" customHeight="1">
      <c r="F266" s="137"/>
      <c r="G266" s="137"/>
      <c r="H266" s="137"/>
      <c r="I266" s="137"/>
      <c r="J266" s="137"/>
      <c r="K266" s="137"/>
      <c r="L266" s="137"/>
      <c r="M266" s="137"/>
      <c r="N266" s="137"/>
      <c r="O266" s="137"/>
      <c r="Q266" s="137"/>
      <c r="Z266" s="137"/>
      <c r="AA266" s="137"/>
      <c r="AC266" s="137"/>
      <c r="AD266" s="137"/>
      <c r="AE266" s="137"/>
      <c r="AF266" s="137"/>
      <c r="AG266" s="137"/>
      <c r="AH266" s="137"/>
      <c r="AI266" s="137"/>
      <c r="AJ266" s="137"/>
      <c r="AK266" s="137"/>
      <c r="AL266" s="137"/>
      <c r="AM266" s="68"/>
      <c r="AN266" s="137"/>
      <c r="AO266" s="68"/>
      <c r="AP266" s="68"/>
      <c r="AQ266" s="137"/>
      <c r="AR266" s="137"/>
      <c r="AS266" s="137"/>
      <c r="AT266" s="137"/>
      <c r="AU266" s="137"/>
      <c r="AV266" s="137"/>
      <c r="AW266" s="137"/>
      <c r="AX266" s="137"/>
    </row>
    <row r="267" spans="6:50" ht="14.25" customHeight="1">
      <c r="F267" s="137"/>
      <c r="G267" s="137"/>
      <c r="H267" s="137"/>
      <c r="I267" s="137"/>
      <c r="J267" s="137"/>
      <c r="K267" s="137"/>
      <c r="L267" s="137"/>
      <c r="M267" s="137"/>
      <c r="N267" s="137"/>
      <c r="O267" s="137"/>
      <c r="Q267" s="137"/>
      <c r="Z267" s="137"/>
      <c r="AA267" s="137"/>
      <c r="AC267" s="137"/>
      <c r="AD267" s="137"/>
      <c r="AE267" s="137"/>
      <c r="AF267" s="137"/>
      <c r="AG267" s="137"/>
      <c r="AH267" s="137"/>
      <c r="AI267" s="137"/>
      <c r="AJ267" s="137"/>
      <c r="AK267" s="137"/>
      <c r="AL267" s="137"/>
      <c r="AM267" s="68"/>
      <c r="AN267" s="137"/>
      <c r="AO267" s="68"/>
      <c r="AP267" s="68"/>
      <c r="AQ267" s="137"/>
      <c r="AR267" s="137"/>
      <c r="AS267" s="137"/>
      <c r="AT267" s="137"/>
      <c r="AU267" s="137"/>
      <c r="AV267" s="137"/>
      <c r="AW267" s="137"/>
      <c r="AX267" s="137"/>
    </row>
    <row r="268" spans="6:50" ht="14.25" customHeight="1">
      <c r="F268" s="137"/>
      <c r="G268" s="137"/>
      <c r="H268" s="137"/>
      <c r="I268" s="137"/>
      <c r="J268" s="137"/>
      <c r="K268" s="137"/>
      <c r="L268" s="137"/>
      <c r="M268" s="137"/>
      <c r="N268" s="137"/>
      <c r="O268" s="137"/>
      <c r="Q268" s="137"/>
      <c r="Z268" s="137"/>
      <c r="AA268" s="137"/>
      <c r="AC268" s="137"/>
      <c r="AD268" s="137"/>
      <c r="AE268" s="137"/>
      <c r="AF268" s="137"/>
      <c r="AG268" s="137"/>
      <c r="AH268" s="137"/>
      <c r="AI268" s="137"/>
      <c r="AJ268" s="137"/>
      <c r="AK268" s="137"/>
      <c r="AL268" s="137"/>
      <c r="AM268" s="68"/>
      <c r="AN268" s="137"/>
      <c r="AO268" s="68"/>
      <c r="AP268" s="68"/>
      <c r="AQ268" s="137"/>
      <c r="AR268" s="137"/>
      <c r="AS268" s="137"/>
      <c r="AT268" s="137"/>
      <c r="AU268" s="137"/>
      <c r="AV268" s="137"/>
      <c r="AW268" s="137"/>
      <c r="AX268" s="137"/>
    </row>
    <row r="269" spans="6:50" ht="14.25" customHeight="1">
      <c r="F269" s="137"/>
      <c r="G269" s="137"/>
      <c r="H269" s="137"/>
      <c r="I269" s="137"/>
      <c r="J269" s="137"/>
      <c r="K269" s="137"/>
      <c r="L269" s="137"/>
      <c r="M269" s="137"/>
      <c r="N269" s="137"/>
      <c r="O269" s="137"/>
      <c r="Q269" s="137"/>
      <c r="Z269" s="137"/>
      <c r="AA269" s="137"/>
      <c r="AC269" s="137"/>
      <c r="AD269" s="137"/>
      <c r="AE269" s="137"/>
      <c r="AF269" s="137"/>
      <c r="AG269" s="137"/>
      <c r="AH269" s="137"/>
      <c r="AI269" s="137"/>
      <c r="AJ269" s="137"/>
      <c r="AK269" s="137"/>
      <c r="AL269" s="137"/>
      <c r="AM269" s="68"/>
      <c r="AN269" s="137"/>
      <c r="AO269" s="68"/>
      <c r="AP269" s="68"/>
      <c r="AQ269" s="137"/>
      <c r="AR269" s="137"/>
      <c r="AS269" s="137"/>
      <c r="AT269" s="137"/>
      <c r="AU269" s="137"/>
      <c r="AV269" s="137"/>
      <c r="AW269" s="137"/>
      <c r="AX269" s="137"/>
    </row>
    <row r="270" spans="6:50" ht="14.25" customHeight="1">
      <c r="F270" s="137"/>
      <c r="G270" s="137"/>
      <c r="H270" s="137"/>
      <c r="I270" s="137"/>
      <c r="J270" s="137"/>
      <c r="K270" s="137"/>
      <c r="L270" s="137"/>
      <c r="M270" s="137"/>
      <c r="N270" s="137"/>
      <c r="O270" s="137"/>
      <c r="Q270" s="137"/>
      <c r="Z270" s="137"/>
      <c r="AA270" s="137"/>
      <c r="AC270" s="137"/>
      <c r="AD270" s="137"/>
      <c r="AE270" s="137"/>
      <c r="AF270" s="137"/>
      <c r="AG270" s="137"/>
      <c r="AH270" s="137"/>
      <c r="AI270" s="137"/>
      <c r="AJ270" s="137"/>
      <c r="AK270" s="137"/>
      <c r="AL270" s="137"/>
      <c r="AM270" s="68"/>
      <c r="AN270" s="137"/>
      <c r="AO270" s="68"/>
      <c r="AP270" s="68"/>
      <c r="AQ270" s="137"/>
      <c r="AR270" s="137"/>
      <c r="AS270" s="137"/>
      <c r="AT270" s="137"/>
      <c r="AU270" s="137"/>
      <c r="AV270" s="137"/>
      <c r="AW270" s="137"/>
      <c r="AX270" s="137"/>
    </row>
    <row r="271" spans="6:50" ht="14.25" customHeight="1">
      <c r="F271" s="137"/>
      <c r="G271" s="137"/>
      <c r="H271" s="137"/>
      <c r="I271" s="137"/>
      <c r="J271" s="137"/>
      <c r="K271" s="137"/>
      <c r="L271" s="137"/>
      <c r="M271" s="137"/>
      <c r="N271" s="137"/>
      <c r="O271" s="137"/>
      <c r="Q271" s="137"/>
      <c r="Z271" s="137"/>
      <c r="AA271" s="137"/>
      <c r="AC271" s="137"/>
      <c r="AD271" s="137"/>
      <c r="AE271" s="137"/>
      <c r="AF271" s="137"/>
      <c r="AG271" s="137"/>
      <c r="AH271" s="137"/>
      <c r="AI271" s="137"/>
      <c r="AJ271" s="137"/>
      <c r="AK271" s="137"/>
      <c r="AL271" s="137"/>
      <c r="AM271" s="68"/>
      <c r="AN271" s="137"/>
      <c r="AO271" s="68"/>
      <c r="AP271" s="68"/>
      <c r="AQ271" s="137"/>
      <c r="AR271" s="137"/>
      <c r="AS271" s="137"/>
      <c r="AT271" s="137"/>
      <c r="AU271" s="137"/>
      <c r="AV271" s="137"/>
      <c r="AW271" s="137"/>
      <c r="AX271" s="137"/>
    </row>
    <row r="272" spans="6:50" ht="14.25" customHeight="1">
      <c r="F272" s="137"/>
      <c r="G272" s="137"/>
      <c r="H272" s="137"/>
      <c r="I272" s="137"/>
      <c r="J272" s="137"/>
      <c r="K272" s="137"/>
      <c r="L272" s="137"/>
      <c r="M272" s="137"/>
      <c r="N272" s="137"/>
      <c r="O272" s="137"/>
      <c r="Q272" s="137"/>
      <c r="Z272" s="137"/>
      <c r="AA272" s="137"/>
      <c r="AC272" s="137"/>
      <c r="AD272" s="137"/>
      <c r="AE272" s="137"/>
      <c r="AF272" s="137"/>
      <c r="AG272" s="137"/>
      <c r="AH272" s="137"/>
      <c r="AI272" s="137"/>
      <c r="AJ272" s="137"/>
      <c r="AK272" s="137"/>
      <c r="AL272" s="137"/>
      <c r="AM272" s="68"/>
      <c r="AN272" s="137"/>
      <c r="AO272" s="68"/>
      <c r="AP272" s="68"/>
      <c r="AQ272" s="137"/>
      <c r="AR272" s="137"/>
      <c r="AS272" s="137"/>
      <c r="AT272" s="137"/>
      <c r="AU272" s="137"/>
      <c r="AV272" s="137"/>
      <c r="AW272" s="137"/>
      <c r="AX272" s="137"/>
    </row>
    <row r="273" spans="6:50" ht="14.25" customHeight="1">
      <c r="F273" s="137"/>
      <c r="G273" s="137"/>
      <c r="H273" s="137"/>
      <c r="I273" s="137"/>
      <c r="J273" s="137"/>
      <c r="K273" s="137"/>
      <c r="L273" s="137"/>
      <c r="M273" s="137"/>
      <c r="N273" s="137"/>
      <c r="O273" s="137"/>
      <c r="Q273" s="137"/>
      <c r="Z273" s="137"/>
      <c r="AA273" s="137"/>
      <c r="AC273" s="137"/>
      <c r="AD273" s="137"/>
      <c r="AE273" s="137"/>
      <c r="AF273" s="137"/>
      <c r="AG273" s="137"/>
      <c r="AH273" s="137"/>
      <c r="AI273" s="137"/>
      <c r="AJ273" s="137"/>
      <c r="AK273" s="137"/>
      <c r="AL273" s="137"/>
      <c r="AM273" s="68"/>
      <c r="AN273" s="137"/>
      <c r="AO273" s="68"/>
      <c r="AP273" s="68"/>
      <c r="AQ273" s="137"/>
      <c r="AR273" s="137"/>
      <c r="AS273" s="137"/>
      <c r="AT273" s="137"/>
      <c r="AU273" s="137"/>
      <c r="AV273" s="137"/>
      <c r="AW273" s="137"/>
      <c r="AX273" s="137"/>
    </row>
    <row r="274" spans="6:50" ht="14.25" customHeight="1">
      <c r="F274" s="137"/>
      <c r="G274" s="137"/>
      <c r="H274" s="137"/>
      <c r="I274" s="137"/>
      <c r="J274" s="137"/>
      <c r="K274" s="137"/>
      <c r="L274" s="137"/>
      <c r="M274" s="137"/>
      <c r="N274" s="137"/>
      <c r="O274" s="137"/>
      <c r="Q274" s="137"/>
      <c r="Z274" s="137"/>
      <c r="AA274" s="137"/>
      <c r="AC274" s="137"/>
      <c r="AD274" s="137"/>
      <c r="AE274" s="137"/>
      <c r="AF274" s="137"/>
      <c r="AG274" s="137"/>
      <c r="AH274" s="137"/>
      <c r="AI274" s="137"/>
      <c r="AJ274" s="137"/>
      <c r="AK274" s="137"/>
      <c r="AL274" s="137"/>
      <c r="AM274" s="68"/>
      <c r="AN274" s="137"/>
      <c r="AO274" s="68"/>
      <c r="AP274" s="68"/>
      <c r="AQ274" s="137"/>
      <c r="AR274" s="137"/>
      <c r="AS274" s="137"/>
      <c r="AT274" s="137"/>
      <c r="AU274" s="137"/>
      <c r="AV274" s="137"/>
      <c r="AW274" s="137"/>
      <c r="AX274" s="137"/>
    </row>
    <row r="275" spans="6:50" ht="14.25" customHeight="1">
      <c r="F275" s="137"/>
      <c r="G275" s="137"/>
      <c r="H275" s="137"/>
      <c r="I275" s="137"/>
      <c r="J275" s="137"/>
      <c r="K275" s="137"/>
      <c r="L275" s="137"/>
      <c r="M275" s="137"/>
      <c r="N275" s="137"/>
      <c r="O275" s="137"/>
      <c r="Q275" s="137"/>
      <c r="Z275" s="137"/>
      <c r="AA275" s="137"/>
      <c r="AC275" s="137"/>
      <c r="AD275" s="137"/>
      <c r="AE275" s="137"/>
      <c r="AF275" s="137"/>
      <c r="AG275" s="137"/>
      <c r="AH275" s="137"/>
      <c r="AI275" s="137"/>
      <c r="AJ275" s="137"/>
      <c r="AK275" s="137"/>
      <c r="AL275" s="137"/>
      <c r="AM275" s="68"/>
      <c r="AN275" s="137"/>
      <c r="AO275" s="68"/>
      <c r="AP275" s="68"/>
      <c r="AQ275" s="137"/>
      <c r="AR275" s="137"/>
      <c r="AS275" s="137"/>
      <c r="AT275" s="137"/>
      <c r="AU275" s="137"/>
      <c r="AV275" s="137"/>
      <c r="AW275" s="137"/>
      <c r="AX275" s="137"/>
    </row>
    <row r="276" spans="6:50" ht="14.25" customHeight="1">
      <c r="F276" s="137"/>
      <c r="G276" s="137"/>
      <c r="H276" s="137"/>
      <c r="I276" s="137"/>
      <c r="J276" s="137"/>
      <c r="K276" s="137"/>
      <c r="L276" s="137"/>
      <c r="M276" s="137"/>
      <c r="N276" s="137"/>
      <c r="O276" s="137"/>
      <c r="Q276" s="137"/>
      <c r="Z276" s="137"/>
      <c r="AA276" s="137"/>
      <c r="AC276" s="137"/>
      <c r="AD276" s="137"/>
      <c r="AE276" s="137"/>
      <c r="AF276" s="137"/>
      <c r="AG276" s="137"/>
      <c r="AH276" s="137"/>
      <c r="AI276" s="137"/>
      <c r="AJ276" s="137"/>
      <c r="AK276" s="137"/>
      <c r="AL276" s="137"/>
      <c r="AM276" s="68"/>
      <c r="AN276" s="137"/>
      <c r="AO276" s="68"/>
      <c r="AP276" s="68"/>
      <c r="AQ276" s="137"/>
      <c r="AR276" s="137"/>
      <c r="AS276" s="137"/>
      <c r="AT276" s="137"/>
      <c r="AU276" s="137"/>
      <c r="AV276" s="137"/>
      <c r="AW276" s="137"/>
      <c r="AX276" s="137"/>
    </row>
    <row r="277" spans="6:50" ht="14.25" customHeight="1">
      <c r="F277" s="137"/>
      <c r="G277" s="137"/>
      <c r="H277" s="137"/>
      <c r="I277" s="137"/>
      <c r="J277" s="137"/>
      <c r="K277" s="137"/>
      <c r="L277" s="137"/>
      <c r="M277" s="137"/>
      <c r="N277" s="137"/>
      <c r="O277" s="137"/>
      <c r="Q277" s="137"/>
      <c r="Z277" s="137"/>
      <c r="AA277" s="137"/>
      <c r="AC277" s="137"/>
      <c r="AD277" s="137"/>
      <c r="AE277" s="137"/>
      <c r="AF277" s="137"/>
      <c r="AG277" s="137"/>
      <c r="AH277" s="137"/>
      <c r="AI277" s="137"/>
      <c r="AJ277" s="137"/>
      <c r="AK277" s="137"/>
      <c r="AL277" s="137"/>
      <c r="AM277" s="68"/>
      <c r="AN277" s="137"/>
      <c r="AO277" s="68"/>
      <c r="AP277" s="68"/>
      <c r="AQ277" s="137"/>
      <c r="AR277" s="137"/>
      <c r="AS277" s="137"/>
      <c r="AT277" s="137"/>
      <c r="AU277" s="137"/>
      <c r="AV277" s="137"/>
      <c r="AW277" s="137"/>
      <c r="AX277" s="137"/>
    </row>
    <row r="278" spans="6:50" ht="14.25" customHeight="1">
      <c r="F278" s="137"/>
      <c r="G278" s="137"/>
      <c r="H278" s="137"/>
      <c r="I278" s="137"/>
      <c r="J278" s="137"/>
      <c r="K278" s="137"/>
      <c r="L278" s="137"/>
      <c r="M278" s="137"/>
      <c r="N278" s="137"/>
      <c r="O278" s="137"/>
      <c r="Q278" s="137"/>
      <c r="Z278" s="137"/>
      <c r="AA278" s="137"/>
      <c r="AC278" s="137"/>
      <c r="AD278" s="137"/>
      <c r="AE278" s="137"/>
      <c r="AF278" s="137"/>
      <c r="AG278" s="137"/>
      <c r="AH278" s="137"/>
      <c r="AI278" s="137"/>
      <c r="AJ278" s="137"/>
      <c r="AK278" s="137"/>
      <c r="AL278" s="137"/>
      <c r="AM278" s="68"/>
      <c r="AN278" s="137"/>
      <c r="AO278" s="68"/>
      <c r="AP278" s="68"/>
      <c r="AQ278" s="137"/>
      <c r="AR278" s="137"/>
      <c r="AS278" s="137"/>
      <c r="AT278" s="137"/>
      <c r="AU278" s="137"/>
      <c r="AV278" s="137"/>
      <c r="AW278" s="137"/>
      <c r="AX278" s="137"/>
    </row>
    <row r="279" spans="6:50" ht="14.25" customHeight="1">
      <c r="F279" s="137"/>
      <c r="G279" s="137"/>
      <c r="H279" s="137"/>
      <c r="I279" s="137"/>
      <c r="J279" s="137"/>
      <c r="K279" s="137"/>
      <c r="L279" s="137"/>
      <c r="M279" s="137"/>
      <c r="N279" s="137"/>
      <c r="O279" s="137"/>
      <c r="Q279" s="137"/>
      <c r="Z279" s="137"/>
      <c r="AA279" s="137"/>
      <c r="AC279" s="137"/>
      <c r="AD279" s="137"/>
      <c r="AE279" s="137"/>
      <c r="AF279" s="137"/>
      <c r="AG279" s="137"/>
      <c r="AH279" s="137"/>
      <c r="AI279" s="137"/>
      <c r="AJ279" s="137"/>
      <c r="AK279" s="137"/>
      <c r="AL279" s="137"/>
      <c r="AM279" s="68"/>
      <c r="AN279" s="137"/>
      <c r="AO279" s="68"/>
      <c r="AP279" s="68"/>
      <c r="AQ279" s="137"/>
      <c r="AR279" s="137"/>
      <c r="AS279" s="137"/>
      <c r="AT279" s="137"/>
      <c r="AU279" s="137"/>
      <c r="AV279" s="137"/>
      <c r="AW279" s="137"/>
      <c r="AX279" s="137"/>
    </row>
    <row r="280" spans="6:50" ht="14.25" customHeight="1">
      <c r="F280" s="137"/>
      <c r="G280" s="137"/>
      <c r="H280" s="137"/>
      <c r="I280" s="137"/>
      <c r="J280" s="137"/>
      <c r="K280" s="137"/>
      <c r="L280" s="137"/>
      <c r="M280" s="137"/>
      <c r="N280" s="137"/>
      <c r="O280" s="137"/>
      <c r="Q280" s="137"/>
      <c r="Z280" s="137"/>
      <c r="AA280" s="137"/>
      <c r="AC280" s="137"/>
      <c r="AD280" s="137"/>
      <c r="AE280" s="137"/>
      <c r="AF280" s="137"/>
      <c r="AG280" s="137"/>
      <c r="AH280" s="137"/>
      <c r="AI280" s="137"/>
      <c r="AJ280" s="137"/>
      <c r="AK280" s="137"/>
      <c r="AL280" s="137"/>
      <c r="AM280" s="68"/>
      <c r="AN280" s="137"/>
      <c r="AO280" s="68"/>
      <c r="AP280" s="68"/>
      <c r="AQ280" s="137"/>
      <c r="AR280" s="137"/>
      <c r="AS280" s="137"/>
      <c r="AT280" s="137"/>
      <c r="AU280" s="137"/>
      <c r="AV280" s="137"/>
      <c r="AW280" s="137"/>
      <c r="AX280" s="137"/>
    </row>
    <row r="281" spans="6:50" ht="14.25" customHeight="1">
      <c r="F281" s="137"/>
      <c r="G281" s="137"/>
      <c r="H281" s="137"/>
      <c r="I281" s="137"/>
      <c r="J281" s="137"/>
      <c r="K281" s="137"/>
      <c r="L281" s="137"/>
      <c r="M281" s="137"/>
      <c r="N281" s="137"/>
      <c r="O281" s="137"/>
      <c r="Q281" s="137"/>
      <c r="Z281" s="137"/>
      <c r="AA281" s="137"/>
      <c r="AC281" s="137"/>
      <c r="AD281" s="137"/>
      <c r="AE281" s="137"/>
      <c r="AF281" s="137"/>
      <c r="AG281" s="137"/>
      <c r="AH281" s="137"/>
      <c r="AI281" s="137"/>
      <c r="AJ281" s="137"/>
      <c r="AK281" s="137"/>
      <c r="AL281" s="137"/>
      <c r="AM281" s="68"/>
      <c r="AN281" s="137"/>
      <c r="AO281" s="68"/>
      <c r="AP281" s="68"/>
      <c r="AQ281" s="137"/>
      <c r="AR281" s="137"/>
      <c r="AS281" s="137"/>
      <c r="AT281" s="137"/>
      <c r="AU281" s="137"/>
      <c r="AV281" s="137"/>
      <c r="AW281" s="137"/>
      <c r="AX281" s="137"/>
    </row>
    <row r="282" spans="6:50" ht="14.25" customHeight="1">
      <c r="F282" s="137"/>
      <c r="G282" s="137"/>
      <c r="H282" s="137"/>
      <c r="I282" s="137"/>
      <c r="J282" s="137"/>
      <c r="K282" s="137"/>
      <c r="L282" s="137"/>
      <c r="M282" s="137"/>
      <c r="N282" s="137"/>
      <c r="O282" s="137"/>
      <c r="Q282" s="137"/>
      <c r="Z282" s="137"/>
      <c r="AA282" s="137"/>
      <c r="AC282" s="137"/>
      <c r="AD282" s="137"/>
      <c r="AE282" s="137"/>
      <c r="AF282" s="137"/>
      <c r="AG282" s="137"/>
      <c r="AH282" s="137"/>
      <c r="AI282" s="137"/>
      <c r="AJ282" s="137"/>
      <c r="AK282" s="137"/>
      <c r="AL282" s="137"/>
      <c r="AM282" s="68"/>
      <c r="AN282" s="137"/>
      <c r="AO282" s="68"/>
      <c r="AP282" s="68"/>
      <c r="AQ282" s="137"/>
      <c r="AR282" s="137"/>
      <c r="AS282" s="137"/>
      <c r="AT282" s="137"/>
      <c r="AU282" s="137"/>
      <c r="AV282" s="137"/>
      <c r="AW282" s="137"/>
      <c r="AX282" s="137"/>
    </row>
    <row r="283" spans="6:50" ht="14.25" customHeight="1">
      <c r="F283" s="137"/>
      <c r="G283" s="137"/>
      <c r="H283" s="137"/>
      <c r="I283" s="137"/>
      <c r="J283" s="137"/>
      <c r="K283" s="137"/>
      <c r="L283" s="137"/>
      <c r="M283" s="137"/>
      <c r="N283" s="137"/>
      <c r="O283" s="137"/>
      <c r="Q283" s="137"/>
      <c r="Z283" s="137"/>
      <c r="AA283" s="137"/>
      <c r="AC283" s="137"/>
      <c r="AD283" s="137"/>
      <c r="AE283" s="137"/>
      <c r="AF283" s="137"/>
      <c r="AG283" s="137"/>
      <c r="AH283" s="137"/>
      <c r="AI283" s="137"/>
      <c r="AJ283" s="137"/>
      <c r="AK283" s="137"/>
      <c r="AL283" s="137"/>
      <c r="AM283" s="68"/>
      <c r="AN283" s="137"/>
      <c r="AO283" s="68"/>
      <c r="AP283" s="68"/>
      <c r="AQ283" s="137"/>
      <c r="AR283" s="137"/>
      <c r="AS283" s="137"/>
      <c r="AT283" s="137"/>
      <c r="AU283" s="137"/>
      <c r="AV283" s="137"/>
      <c r="AW283" s="137"/>
      <c r="AX283" s="137"/>
    </row>
    <row r="284" spans="6:50" ht="14.25" customHeight="1">
      <c r="F284" s="137"/>
      <c r="G284" s="137"/>
      <c r="H284" s="137"/>
      <c r="I284" s="137"/>
      <c r="J284" s="137"/>
      <c r="K284" s="137"/>
      <c r="L284" s="137"/>
      <c r="M284" s="137"/>
      <c r="N284" s="137"/>
      <c r="O284" s="137"/>
      <c r="Q284" s="137"/>
      <c r="Z284" s="137"/>
      <c r="AA284" s="137"/>
      <c r="AC284" s="137"/>
      <c r="AD284" s="137"/>
      <c r="AE284" s="137"/>
      <c r="AF284" s="137"/>
      <c r="AG284" s="137"/>
      <c r="AH284" s="137"/>
      <c r="AI284" s="137"/>
      <c r="AJ284" s="137"/>
      <c r="AK284" s="137"/>
      <c r="AL284" s="137"/>
      <c r="AM284" s="68"/>
      <c r="AN284" s="137"/>
      <c r="AO284" s="68"/>
      <c r="AP284" s="68"/>
      <c r="AQ284" s="137"/>
      <c r="AR284" s="137"/>
      <c r="AS284" s="137"/>
      <c r="AT284" s="137"/>
      <c r="AU284" s="137"/>
      <c r="AV284" s="137"/>
      <c r="AW284" s="137"/>
      <c r="AX284" s="137"/>
    </row>
    <row r="285" spans="6:50" ht="14.25" customHeight="1">
      <c r="F285" s="137"/>
      <c r="G285" s="137"/>
      <c r="H285" s="137"/>
      <c r="I285" s="137"/>
      <c r="J285" s="137"/>
      <c r="K285" s="137"/>
      <c r="L285" s="137"/>
      <c r="M285" s="137"/>
      <c r="N285" s="137"/>
      <c r="O285" s="137"/>
      <c r="Q285" s="137"/>
      <c r="Z285" s="137"/>
      <c r="AA285" s="137"/>
      <c r="AC285" s="137"/>
      <c r="AD285" s="137"/>
      <c r="AE285" s="137"/>
      <c r="AF285" s="137"/>
      <c r="AG285" s="137"/>
      <c r="AH285" s="137"/>
      <c r="AI285" s="137"/>
      <c r="AJ285" s="137"/>
      <c r="AK285" s="137"/>
      <c r="AL285" s="137"/>
      <c r="AM285" s="68"/>
      <c r="AN285" s="137"/>
      <c r="AO285" s="68"/>
      <c r="AP285" s="68"/>
      <c r="AQ285" s="137"/>
      <c r="AR285" s="137"/>
      <c r="AS285" s="137"/>
      <c r="AT285" s="137"/>
      <c r="AU285" s="137"/>
      <c r="AV285" s="137"/>
      <c r="AW285" s="137"/>
      <c r="AX285" s="137"/>
    </row>
    <row r="286" spans="6:50" ht="14.25" customHeight="1">
      <c r="F286" s="137"/>
      <c r="G286" s="137"/>
      <c r="H286" s="137"/>
      <c r="I286" s="137"/>
      <c r="J286" s="137"/>
      <c r="K286" s="137"/>
      <c r="L286" s="137"/>
      <c r="M286" s="137"/>
      <c r="N286" s="137"/>
      <c r="O286" s="137"/>
      <c r="Q286" s="137"/>
      <c r="Z286" s="137"/>
      <c r="AA286" s="137"/>
      <c r="AC286" s="137"/>
      <c r="AD286" s="137"/>
      <c r="AE286" s="137"/>
      <c r="AF286" s="137"/>
      <c r="AG286" s="137"/>
      <c r="AH286" s="137"/>
      <c r="AI286" s="137"/>
      <c r="AJ286" s="137"/>
      <c r="AK286" s="137"/>
      <c r="AL286" s="137"/>
      <c r="AM286" s="68"/>
      <c r="AN286" s="137"/>
      <c r="AO286" s="68"/>
      <c r="AP286" s="68"/>
      <c r="AQ286" s="137"/>
      <c r="AR286" s="137"/>
      <c r="AS286" s="137"/>
      <c r="AT286" s="137"/>
      <c r="AU286" s="137"/>
      <c r="AV286" s="137"/>
      <c r="AW286" s="137"/>
      <c r="AX286" s="137"/>
    </row>
    <row r="287" spans="6:50" ht="14.25" customHeight="1">
      <c r="F287" s="137"/>
      <c r="G287" s="137"/>
      <c r="H287" s="137"/>
      <c r="I287" s="137"/>
      <c r="J287" s="137"/>
      <c r="K287" s="137"/>
      <c r="L287" s="137"/>
      <c r="M287" s="137"/>
      <c r="N287" s="137"/>
      <c r="O287" s="137"/>
      <c r="Q287" s="137"/>
      <c r="Z287" s="137"/>
      <c r="AA287" s="137"/>
      <c r="AC287" s="137"/>
      <c r="AD287" s="137"/>
      <c r="AE287" s="137"/>
      <c r="AF287" s="137"/>
      <c r="AG287" s="137"/>
      <c r="AH287" s="137"/>
      <c r="AI287" s="137"/>
      <c r="AJ287" s="137"/>
      <c r="AK287" s="137"/>
      <c r="AL287" s="137"/>
      <c r="AM287" s="68"/>
      <c r="AN287" s="137"/>
      <c r="AO287" s="68"/>
      <c r="AP287" s="68"/>
      <c r="AQ287" s="137"/>
      <c r="AR287" s="137"/>
      <c r="AS287" s="137"/>
      <c r="AT287" s="137"/>
      <c r="AU287" s="137"/>
      <c r="AV287" s="137"/>
      <c r="AW287" s="137"/>
      <c r="AX287" s="137"/>
    </row>
    <row r="288" spans="6:50" ht="14.25" customHeight="1">
      <c r="F288" s="137"/>
      <c r="G288" s="137"/>
      <c r="H288" s="137"/>
      <c r="I288" s="137"/>
      <c r="J288" s="137"/>
      <c r="K288" s="137"/>
      <c r="L288" s="137"/>
      <c r="M288" s="137"/>
      <c r="N288" s="137"/>
      <c r="O288" s="137"/>
      <c r="Q288" s="137"/>
      <c r="Z288" s="137"/>
      <c r="AA288" s="137"/>
      <c r="AC288" s="137"/>
      <c r="AD288" s="137"/>
      <c r="AE288" s="137"/>
      <c r="AF288" s="137"/>
      <c r="AG288" s="137"/>
      <c r="AH288" s="137"/>
      <c r="AI288" s="137"/>
      <c r="AJ288" s="137"/>
      <c r="AK288" s="137"/>
      <c r="AL288" s="137"/>
      <c r="AM288" s="68"/>
      <c r="AN288" s="137"/>
      <c r="AO288" s="68"/>
      <c r="AP288" s="68"/>
      <c r="AQ288" s="137"/>
      <c r="AR288" s="137"/>
      <c r="AS288" s="137"/>
      <c r="AT288" s="137"/>
      <c r="AU288" s="137"/>
      <c r="AV288" s="137"/>
      <c r="AW288" s="137"/>
      <c r="AX288" s="137"/>
    </row>
    <row r="289" spans="6:50" ht="14.25" customHeight="1">
      <c r="F289" s="137"/>
      <c r="G289" s="137"/>
      <c r="H289" s="137"/>
      <c r="I289" s="137"/>
      <c r="J289" s="137"/>
      <c r="K289" s="137"/>
      <c r="L289" s="137"/>
      <c r="M289" s="137"/>
      <c r="N289" s="137"/>
      <c r="O289" s="137"/>
      <c r="Q289" s="137"/>
      <c r="Z289" s="137"/>
      <c r="AA289" s="137"/>
      <c r="AC289" s="137"/>
      <c r="AD289" s="137"/>
      <c r="AE289" s="137"/>
      <c r="AF289" s="137"/>
      <c r="AG289" s="137"/>
      <c r="AH289" s="137"/>
      <c r="AI289" s="137"/>
      <c r="AJ289" s="137"/>
      <c r="AK289" s="137"/>
      <c r="AL289" s="137"/>
      <c r="AM289" s="68"/>
      <c r="AN289" s="137"/>
      <c r="AO289" s="68"/>
      <c r="AP289" s="68"/>
      <c r="AQ289" s="137"/>
      <c r="AR289" s="137"/>
      <c r="AS289" s="137"/>
      <c r="AT289" s="137"/>
      <c r="AU289" s="137"/>
      <c r="AV289" s="137"/>
      <c r="AW289" s="137"/>
      <c r="AX289" s="137"/>
    </row>
    <row r="290" spans="6:50" ht="14.25" customHeight="1">
      <c r="F290" s="137"/>
      <c r="G290" s="137"/>
      <c r="H290" s="137"/>
      <c r="I290" s="137"/>
      <c r="J290" s="137"/>
      <c r="K290" s="137"/>
      <c r="L290" s="137"/>
      <c r="M290" s="137"/>
      <c r="N290" s="137"/>
      <c r="O290" s="137"/>
      <c r="Q290" s="137"/>
      <c r="Z290" s="137"/>
      <c r="AA290" s="137"/>
      <c r="AC290" s="137"/>
      <c r="AD290" s="137"/>
      <c r="AE290" s="137"/>
      <c r="AF290" s="137"/>
      <c r="AG290" s="137"/>
      <c r="AH290" s="137"/>
      <c r="AI290" s="137"/>
      <c r="AJ290" s="137"/>
      <c r="AK290" s="137"/>
      <c r="AL290" s="137"/>
      <c r="AM290" s="68"/>
      <c r="AN290" s="137"/>
      <c r="AO290" s="68"/>
      <c r="AP290" s="68"/>
      <c r="AQ290" s="137"/>
      <c r="AR290" s="137"/>
      <c r="AS290" s="137"/>
      <c r="AT290" s="137"/>
      <c r="AU290" s="137"/>
      <c r="AV290" s="137"/>
      <c r="AW290" s="137"/>
      <c r="AX290" s="137"/>
    </row>
    <row r="291" spans="6:50" ht="14.25" customHeight="1">
      <c r="F291" s="137"/>
      <c r="G291" s="137"/>
      <c r="H291" s="137"/>
      <c r="I291" s="137"/>
      <c r="J291" s="137"/>
      <c r="K291" s="137"/>
      <c r="L291" s="137"/>
      <c r="M291" s="137"/>
      <c r="N291" s="137"/>
      <c r="O291" s="137"/>
      <c r="Q291" s="137"/>
      <c r="Z291" s="137"/>
      <c r="AA291" s="137"/>
      <c r="AC291" s="137"/>
      <c r="AD291" s="137"/>
      <c r="AE291" s="137"/>
      <c r="AF291" s="137"/>
      <c r="AG291" s="137"/>
      <c r="AH291" s="137"/>
      <c r="AI291" s="137"/>
      <c r="AJ291" s="137"/>
      <c r="AK291" s="137"/>
      <c r="AL291" s="137"/>
      <c r="AM291" s="68"/>
      <c r="AN291" s="137"/>
      <c r="AO291" s="68"/>
      <c r="AP291" s="68"/>
      <c r="AQ291" s="137"/>
      <c r="AR291" s="137"/>
      <c r="AS291" s="137"/>
      <c r="AT291" s="137"/>
      <c r="AU291" s="137"/>
      <c r="AV291" s="137"/>
      <c r="AW291" s="137"/>
      <c r="AX291" s="137"/>
    </row>
    <row r="292" spans="6:50" ht="14.25" customHeight="1">
      <c r="F292" s="137"/>
      <c r="G292" s="137"/>
      <c r="H292" s="137"/>
      <c r="I292" s="137"/>
      <c r="J292" s="137"/>
      <c r="K292" s="137"/>
      <c r="L292" s="137"/>
      <c r="M292" s="137"/>
      <c r="N292" s="137"/>
      <c r="O292" s="137"/>
      <c r="Q292" s="137"/>
      <c r="Z292" s="137"/>
      <c r="AA292" s="137"/>
      <c r="AC292" s="137"/>
      <c r="AD292" s="137"/>
      <c r="AE292" s="137"/>
      <c r="AF292" s="137"/>
      <c r="AG292" s="137"/>
      <c r="AH292" s="137"/>
      <c r="AI292" s="137"/>
      <c r="AJ292" s="137"/>
      <c r="AK292" s="137"/>
      <c r="AL292" s="137"/>
      <c r="AM292" s="68"/>
      <c r="AN292" s="137"/>
      <c r="AO292" s="68"/>
      <c r="AP292" s="68"/>
      <c r="AQ292" s="137"/>
      <c r="AR292" s="137"/>
      <c r="AS292" s="137"/>
      <c r="AT292" s="137"/>
      <c r="AU292" s="137"/>
      <c r="AV292" s="137"/>
      <c r="AW292" s="137"/>
      <c r="AX292" s="137"/>
    </row>
    <row r="293" spans="6:50" ht="14.25" customHeight="1">
      <c r="F293" s="137"/>
      <c r="G293" s="137"/>
      <c r="H293" s="137"/>
      <c r="I293" s="137"/>
      <c r="J293" s="137"/>
      <c r="K293" s="137"/>
      <c r="L293" s="137"/>
      <c r="M293" s="137"/>
      <c r="N293" s="137"/>
      <c r="O293" s="137"/>
      <c r="Q293" s="137"/>
      <c r="Z293" s="137"/>
      <c r="AA293" s="137"/>
      <c r="AC293" s="137"/>
      <c r="AD293" s="137"/>
      <c r="AE293" s="137"/>
      <c r="AF293" s="137"/>
      <c r="AG293" s="137"/>
      <c r="AH293" s="137"/>
      <c r="AI293" s="137"/>
      <c r="AJ293" s="137"/>
      <c r="AK293" s="137"/>
      <c r="AL293" s="137"/>
      <c r="AM293" s="68"/>
      <c r="AN293" s="137"/>
      <c r="AO293" s="68"/>
      <c r="AP293" s="68"/>
      <c r="AQ293" s="137"/>
      <c r="AR293" s="137"/>
      <c r="AS293" s="137"/>
      <c r="AT293" s="137"/>
      <c r="AU293" s="137"/>
      <c r="AV293" s="137"/>
      <c r="AW293" s="137"/>
      <c r="AX293" s="137"/>
    </row>
    <row r="294" spans="6:50" ht="14.25" customHeight="1">
      <c r="F294" s="137"/>
      <c r="G294" s="137"/>
      <c r="H294" s="137"/>
      <c r="I294" s="137"/>
      <c r="J294" s="137"/>
      <c r="K294" s="137"/>
      <c r="L294" s="137"/>
      <c r="M294" s="137"/>
      <c r="N294" s="137"/>
      <c r="O294" s="137"/>
      <c r="Q294" s="137"/>
      <c r="Z294" s="137"/>
      <c r="AA294" s="137"/>
      <c r="AC294" s="137"/>
      <c r="AD294" s="137"/>
      <c r="AE294" s="137"/>
      <c r="AF294" s="137"/>
      <c r="AG294" s="137"/>
      <c r="AH294" s="137"/>
      <c r="AI294" s="137"/>
      <c r="AJ294" s="137"/>
      <c r="AK294" s="137"/>
      <c r="AL294" s="137"/>
      <c r="AM294" s="68"/>
      <c r="AN294" s="137"/>
      <c r="AO294" s="68"/>
      <c r="AP294" s="68"/>
      <c r="AQ294" s="137"/>
      <c r="AR294" s="137"/>
      <c r="AS294" s="137"/>
      <c r="AT294" s="137"/>
      <c r="AU294" s="137"/>
      <c r="AV294" s="137"/>
      <c r="AW294" s="137"/>
      <c r="AX294" s="137"/>
    </row>
    <row r="295" spans="6:50" ht="14.25" customHeight="1">
      <c r="F295" s="137"/>
      <c r="G295" s="137"/>
      <c r="H295" s="137"/>
      <c r="I295" s="137"/>
      <c r="J295" s="137"/>
      <c r="K295" s="137"/>
      <c r="L295" s="137"/>
      <c r="M295" s="137"/>
      <c r="N295" s="137"/>
      <c r="O295" s="137"/>
      <c r="Q295" s="137"/>
      <c r="Z295" s="137"/>
      <c r="AA295" s="137"/>
      <c r="AC295" s="137"/>
      <c r="AD295" s="137"/>
      <c r="AE295" s="137"/>
      <c r="AF295" s="137"/>
      <c r="AG295" s="137"/>
      <c r="AH295" s="137"/>
      <c r="AI295" s="137"/>
      <c r="AJ295" s="137"/>
      <c r="AK295" s="137"/>
      <c r="AL295" s="137"/>
      <c r="AM295" s="68"/>
      <c r="AN295" s="137"/>
      <c r="AO295" s="68"/>
      <c r="AP295" s="68"/>
      <c r="AQ295" s="137"/>
      <c r="AR295" s="137"/>
      <c r="AS295" s="137"/>
      <c r="AT295" s="137"/>
      <c r="AU295" s="137"/>
      <c r="AV295" s="137"/>
      <c r="AW295" s="137"/>
      <c r="AX295" s="137"/>
    </row>
    <row r="296" spans="6:50" ht="14.25" customHeight="1">
      <c r="F296" s="137"/>
      <c r="G296" s="137"/>
      <c r="H296" s="137"/>
      <c r="I296" s="137"/>
      <c r="J296" s="137"/>
      <c r="K296" s="137"/>
      <c r="L296" s="137"/>
      <c r="M296" s="137"/>
      <c r="N296" s="137"/>
      <c r="O296" s="137"/>
      <c r="Q296" s="137"/>
      <c r="Z296" s="137"/>
      <c r="AA296" s="137"/>
      <c r="AC296" s="137"/>
      <c r="AD296" s="137"/>
      <c r="AE296" s="137"/>
      <c r="AF296" s="137"/>
      <c r="AG296" s="137"/>
      <c r="AH296" s="137"/>
      <c r="AI296" s="137"/>
      <c r="AJ296" s="137"/>
      <c r="AK296" s="137"/>
      <c r="AL296" s="137"/>
      <c r="AM296" s="68"/>
      <c r="AN296" s="137"/>
      <c r="AO296" s="68"/>
      <c r="AP296" s="68"/>
      <c r="AQ296" s="137"/>
      <c r="AR296" s="137"/>
      <c r="AS296" s="137"/>
      <c r="AT296" s="137"/>
      <c r="AU296" s="137"/>
      <c r="AV296" s="137"/>
      <c r="AW296" s="137"/>
      <c r="AX296" s="137"/>
    </row>
    <row r="297" spans="6:50" ht="14.25" customHeight="1">
      <c r="F297" s="137"/>
      <c r="G297" s="137"/>
      <c r="H297" s="137"/>
      <c r="I297" s="137"/>
      <c r="J297" s="137"/>
      <c r="K297" s="137"/>
      <c r="L297" s="137"/>
      <c r="M297" s="137"/>
      <c r="N297" s="137"/>
      <c r="O297" s="137"/>
      <c r="Q297" s="137"/>
      <c r="Z297" s="137"/>
      <c r="AA297" s="137"/>
      <c r="AC297" s="137"/>
      <c r="AD297" s="137"/>
      <c r="AE297" s="137"/>
      <c r="AF297" s="137"/>
      <c r="AG297" s="137"/>
      <c r="AH297" s="137"/>
      <c r="AI297" s="137"/>
      <c r="AJ297" s="137"/>
      <c r="AK297" s="137"/>
      <c r="AL297" s="137"/>
      <c r="AM297" s="68"/>
      <c r="AN297" s="137"/>
      <c r="AO297" s="68"/>
      <c r="AP297" s="68"/>
      <c r="AQ297" s="137"/>
      <c r="AR297" s="137"/>
      <c r="AS297" s="137"/>
      <c r="AT297" s="137"/>
      <c r="AU297" s="137"/>
      <c r="AV297" s="137"/>
      <c r="AW297" s="137"/>
      <c r="AX297" s="137"/>
    </row>
    <row r="298" spans="6:50" ht="14.25" customHeight="1">
      <c r="F298" s="137"/>
      <c r="G298" s="137"/>
      <c r="H298" s="137"/>
      <c r="I298" s="137"/>
      <c r="J298" s="137"/>
      <c r="K298" s="137"/>
      <c r="L298" s="137"/>
      <c r="M298" s="137"/>
      <c r="N298" s="137"/>
      <c r="O298" s="137"/>
      <c r="Q298" s="137"/>
      <c r="Z298" s="137"/>
      <c r="AA298" s="137"/>
      <c r="AC298" s="137"/>
      <c r="AD298" s="137"/>
      <c r="AE298" s="137"/>
      <c r="AF298" s="137"/>
      <c r="AG298" s="137"/>
      <c r="AH298" s="137"/>
      <c r="AI298" s="137"/>
      <c r="AJ298" s="137"/>
      <c r="AK298" s="137"/>
      <c r="AL298" s="137"/>
      <c r="AM298" s="68"/>
      <c r="AN298" s="137"/>
      <c r="AO298" s="68"/>
      <c r="AP298" s="68"/>
      <c r="AQ298" s="137"/>
      <c r="AR298" s="137"/>
      <c r="AS298" s="137"/>
      <c r="AT298" s="137"/>
      <c r="AU298" s="137"/>
      <c r="AV298" s="137"/>
      <c r="AW298" s="137"/>
      <c r="AX298" s="137"/>
    </row>
    <row r="299" spans="6:50" ht="14.25" customHeight="1">
      <c r="F299" s="137"/>
      <c r="G299" s="137"/>
      <c r="H299" s="137"/>
      <c r="I299" s="137"/>
      <c r="J299" s="137"/>
      <c r="K299" s="137"/>
      <c r="L299" s="137"/>
      <c r="M299" s="137"/>
      <c r="N299" s="137"/>
      <c r="O299" s="137"/>
      <c r="Q299" s="137"/>
      <c r="Z299" s="137"/>
      <c r="AA299" s="137"/>
      <c r="AC299" s="137"/>
      <c r="AD299" s="137"/>
      <c r="AE299" s="137"/>
      <c r="AF299" s="137"/>
      <c r="AG299" s="137"/>
      <c r="AH299" s="137"/>
      <c r="AI299" s="137"/>
      <c r="AJ299" s="137"/>
      <c r="AK299" s="137"/>
      <c r="AL299" s="137"/>
      <c r="AM299" s="68"/>
      <c r="AN299" s="137"/>
      <c r="AO299" s="68"/>
      <c r="AP299" s="68"/>
      <c r="AQ299" s="137"/>
      <c r="AR299" s="137"/>
      <c r="AS299" s="137"/>
      <c r="AT299" s="137"/>
      <c r="AU299" s="137"/>
      <c r="AV299" s="137"/>
      <c r="AW299" s="137"/>
      <c r="AX299" s="137"/>
    </row>
    <row r="300" spans="6:50" ht="14.25" customHeight="1">
      <c r="F300" s="137"/>
      <c r="G300" s="137"/>
      <c r="H300" s="137"/>
      <c r="I300" s="137"/>
      <c r="J300" s="137"/>
      <c r="K300" s="137"/>
      <c r="L300" s="137"/>
      <c r="M300" s="137"/>
      <c r="N300" s="137"/>
      <c r="O300" s="137"/>
      <c r="Q300" s="137"/>
      <c r="Z300" s="137"/>
      <c r="AA300" s="137"/>
      <c r="AC300" s="137"/>
      <c r="AD300" s="137"/>
      <c r="AE300" s="137"/>
      <c r="AF300" s="137"/>
      <c r="AG300" s="137"/>
      <c r="AH300" s="137"/>
      <c r="AI300" s="137"/>
      <c r="AJ300" s="137"/>
      <c r="AK300" s="137"/>
      <c r="AL300" s="137"/>
      <c r="AM300" s="68"/>
      <c r="AN300" s="137"/>
      <c r="AO300" s="68"/>
      <c r="AP300" s="68"/>
      <c r="AQ300" s="137"/>
      <c r="AR300" s="137"/>
      <c r="AS300" s="137"/>
      <c r="AT300" s="137"/>
      <c r="AU300" s="137"/>
      <c r="AV300" s="137"/>
      <c r="AW300" s="137"/>
      <c r="AX300" s="137"/>
    </row>
    <row r="301" spans="6:50" ht="14.25" customHeight="1">
      <c r="F301" s="137"/>
      <c r="G301" s="137"/>
      <c r="H301" s="137"/>
      <c r="I301" s="137"/>
      <c r="J301" s="137"/>
      <c r="K301" s="137"/>
      <c r="L301" s="137"/>
      <c r="M301" s="137"/>
      <c r="N301" s="137"/>
      <c r="O301" s="137"/>
      <c r="Q301" s="137"/>
      <c r="Z301" s="137"/>
      <c r="AA301" s="137"/>
      <c r="AC301" s="137"/>
      <c r="AD301" s="137"/>
      <c r="AE301" s="137"/>
      <c r="AF301" s="137"/>
      <c r="AG301" s="137"/>
      <c r="AH301" s="137"/>
      <c r="AI301" s="137"/>
      <c r="AJ301" s="137"/>
      <c r="AK301" s="137"/>
      <c r="AL301" s="137"/>
      <c r="AM301" s="68"/>
      <c r="AN301" s="137"/>
      <c r="AO301" s="68"/>
      <c r="AP301" s="68"/>
      <c r="AQ301" s="137"/>
      <c r="AR301" s="137"/>
      <c r="AS301" s="137"/>
      <c r="AT301" s="137"/>
      <c r="AU301" s="137"/>
      <c r="AV301" s="137"/>
      <c r="AW301" s="137"/>
      <c r="AX301" s="137"/>
    </row>
    <row r="302" spans="6:50" ht="14.25" customHeight="1">
      <c r="F302" s="137"/>
      <c r="G302" s="137"/>
      <c r="H302" s="137"/>
      <c r="I302" s="137"/>
      <c r="J302" s="137"/>
      <c r="K302" s="137"/>
      <c r="L302" s="137"/>
      <c r="M302" s="137"/>
      <c r="N302" s="137"/>
      <c r="O302" s="137"/>
      <c r="Q302" s="137"/>
      <c r="Z302" s="137"/>
      <c r="AA302" s="137"/>
      <c r="AC302" s="137"/>
      <c r="AD302" s="137"/>
      <c r="AE302" s="137"/>
      <c r="AF302" s="137"/>
      <c r="AG302" s="137"/>
      <c r="AH302" s="137"/>
      <c r="AI302" s="137"/>
      <c r="AJ302" s="137"/>
      <c r="AK302" s="137"/>
      <c r="AL302" s="137"/>
      <c r="AM302" s="68"/>
      <c r="AN302" s="137"/>
      <c r="AO302" s="68"/>
      <c r="AP302" s="68"/>
      <c r="AQ302" s="137"/>
      <c r="AR302" s="137"/>
      <c r="AS302" s="137"/>
      <c r="AT302" s="137"/>
      <c r="AU302" s="137"/>
      <c r="AV302" s="137"/>
      <c r="AW302" s="137"/>
      <c r="AX302" s="137"/>
    </row>
    <row r="303" spans="6:50" ht="14.25" customHeight="1">
      <c r="F303" s="137"/>
      <c r="G303" s="137"/>
      <c r="H303" s="137"/>
      <c r="I303" s="137"/>
      <c r="J303" s="137"/>
      <c r="K303" s="137"/>
      <c r="L303" s="137"/>
      <c r="M303" s="137"/>
      <c r="N303" s="137"/>
      <c r="O303" s="137"/>
      <c r="Q303" s="137"/>
      <c r="Z303" s="137"/>
      <c r="AA303" s="137"/>
      <c r="AC303" s="137"/>
      <c r="AD303" s="137"/>
      <c r="AE303" s="137"/>
      <c r="AF303" s="137"/>
      <c r="AG303" s="137"/>
      <c r="AH303" s="137"/>
      <c r="AI303" s="137"/>
      <c r="AJ303" s="137"/>
      <c r="AK303" s="137"/>
      <c r="AL303" s="137"/>
      <c r="AM303" s="68"/>
      <c r="AN303" s="137"/>
      <c r="AO303" s="68"/>
      <c r="AP303" s="68"/>
      <c r="AQ303" s="137"/>
      <c r="AR303" s="137"/>
      <c r="AS303" s="137"/>
      <c r="AT303" s="137"/>
      <c r="AU303" s="137"/>
      <c r="AV303" s="137"/>
      <c r="AW303" s="137"/>
      <c r="AX303" s="137"/>
    </row>
    <row r="304" spans="6:50" ht="14.25" customHeight="1">
      <c r="F304" s="137"/>
      <c r="G304" s="137"/>
      <c r="H304" s="137"/>
      <c r="I304" s="137"/>
      <c r="J304" s="137"/>
      <c r="K304" s="137"/>
      <c r="L304" s="137"/>
      <c r="M304" s="137"/>
      <c r="N304" s="137"/>
      <c r="O304" s="137"/>
      <c r="Q304" s="137"/>
      <c r="Z304" s="137"/>
      <c r="AA304" s="137"/>
      <c r="AC304" s="137"/>
      <c r="AD304" s="137"/>
      <c r="AE304" s="137"/>
      <c r="AF304" s="137"/>
      <c r="AG304" s="137"/>
      <c r="AH304" s="137"/>
      <c r="AI304" s="137"/>
      <c r="AJ304" s="137"/>
      <c r="AK304" s="137"/>
      <c r="AL304" s="137"/>
      <c r="AM304" s="68"/>
      <c r="AN304" s="137"/>
      <c r="AO304" s="68"/>
      <c r="AP304" s="68"/>
      <c r="AQ304" s="137"/>
      <c r="AR304" s="137"/>
      <c r="AS304" s="137"/>
      <c r="AT304" s="137"/>
      <c r="AU304" s="137"/>
      <c r="AV304" s="137"/>
      <c r="AW304" s="137"/>
      <c r="AX304" s="137"/>
    </row>
    <row r="305" spans="6:50" ht="14.25" customHeight="1">
      <c r="F305" s="137"/>
      <c r="G305" s="137"/>
      <c r="H305" s="137"/>
      <c r="I305" s="137"/>
      <c r="J305" s="137"/>
      <c r="K305" s="137"/>
      <c r="L305" s="137"/>
      <c r="M305" s="137"/>
      <c r="N305" s="137"/>
      <c r="O305" s="137"/>
      <c r="Q305" s="137"/>
      <c r="Z305" s="137"/>
      <c r="AA305" s="137"/>
      <c r="AC305" s="137"/>
      <c r="AD305" s="137"/>
      <c r="AE305" s="137"/>
      <c r="AF305" s="137"/>
      <c r="AG305" s="137"/>
      <c r="AH305" s="137"/>
      <c r="AI305" s="137"/>
      <c r="AJ305" s="137"/>
      <c r="AK305" s="137"/>
      <c r="AL305" s="137"/>
      <c r="AM305" s="68"/>
      <c r="AN305" s="137"/>
      <c r="AO305" s="68"/>
      <c r="AP305" s="68"/>
      <c r="AQ305" s="137"/>
      <c r="AR305" s="137"/>
      <c r="AS305" s="137"/>
      <c r="AT305" s="137"/>
      <c r="AU305" s="137"/>
      <c r="AV305" s="137"/>
      <c r="AW305" s="137"/>
      <c r="AX305" s="137"/>
    </row>
    <row r="306" spans="6:50" ht="14.25" customHeight="1">
      <c r="F306" s="137"/>
      <c r="G306" s="137"/>
      <c r="H306" s="137"/>
      <c r="I306" s="137"/>
      <c r="J306" s="137"/>
      <c r="K306" s="137"/>
      <c r="L306" s="137"/>
      <c r="M306" s="137"/>
      <c r="N306" s="137"/>
      <c r="O306" s="137"/>
      <c r="Q306" s="137"/>
      <c r="Z306" s="137"/>
      <c r="AA306" s="137"/>
      <c r="AC306" s="137"/>
      <c r="AD306" s="137"/>
      <c r="AE306" s="137"/>
      <c r="AF306" s="137"/>
      <c r="AG306" s="137"/>
      <c r="AH306" s="137"/>
      <c r="AI306" s="137"/>
      <c r="AJ306" s="137"/>
      <c r="AK306" s="137"/>
      <c r="AL306" s="137"/>
      <c r="AM306" s="68"/>
      <c r="AN306" s="137"/>
      <c r="AO306" s="68"/>
      <c r="AP306" s="68"/>
      <c r="AQ306" s="137"/>
      <c r="AR306" s="137"/>
      <c r="AS306" s="137"/>
      <c r="AT306" s="137"/>
      <c r="AU306" s="137"/>
      <c r="AV306" s="137"/>
      <c r="AW306" s="137"/>
      <c r="AX306" s="137"/>
    </row>
    <row r="307" spans="6:50" ht="14.25" customHeight="1">
      <c r="F307" s="137"/>
      <c r="G307" s="137"/>
      <c r="H307" s="137"/>
      <c r="I307" s="137"/>
      <c r="J307" s="137"/>
      <c r="K307" s="137"/>
      <c r="L307" s="137"/>
      <c r="M307" s="137"/>
      <c r="N307" s="137"/>
      <c r="O307" s="137"/>
      <c r="Q307" s="137"/>
      <c r="Z307" s="137"/>
      <c r="AA307" s="137"/>
      <c r="AC307" s="137"/>
      <c r="AD307" s="137"/>
      <c r="AE307" s="137"/>
      <c r="AF307" s="137"/>
      <c r="AG307" s="137"/>
      <c r="AH307" s="137"/>
      <c r="AI307" s="137"/>
      <c r="AJ307" s="137"/>
      <c r="AK307" s="137"/>
      <c r="AL307" s="137"/>
      <c r="AM307" s="68"/>
      <c r="AN307" s="137"/>
      <c r="AO307" s="68"/>
      <c r="AP307" s="68"/>
      <c r="AQ307" s="137"/>
      <c r="AR307" s="137"/>
      <c r="AS307" s="137"/>
      <c r="AT307" s="137"/>
      <c r="AU307" s="137"/>
      <c r="AV307" s="137"/>
      <c r="AW307" s="137"/>
      <c r="AX307" s="137"/>
    </row>
    <row r="308" spans="6:50" ht="14.25" customHeight="1">
      <c r="F308" s="137"/>
      <c r="G308" s="137"/>
      <c r="H308" s="137"/>
      <c r="I308" s="137"/>
      <c r="J308" s="137"/>
      <c r="K308" s="137"/>
      <c r="L308" s="137"/>
      <c r="M308" s="137"/>
      <c r="N308" s="137"/>
      <c r="O308" s="137"/>
      <c r="Q308" s="137"/>
      <c r="Z308" s="137"/>
      <c r="AA308" s="137"/>
      <c r="AC308" s="137"/>
      <c r="AD308" s="137"/>
      <c r="AE308" s="137"/>
      <c r="AF308" s="137"/>
      <c r="AG308" s="137"/>
      <c r="AH308" s="137"/>
      <c r="AI308" s="137"/>
      <c r="AJ308" s="137"/>
      <c r="AK308" s="137"/>
      <c r="AL308" s="137"/>
      <c r="AM308" s="68"/>
      <c r="AN308" s="137"/>
      <c r="AO308" s="68"/>
      <c r="AP308" s="68"/>
      <c r="AQ308" s="137"/>
      <c r="AR308" s="137"/>
      <c r="AS308" s="137"/>
      <c r="AT308" s="137"/>
      <c r="AU308" s="137"/>
      <c r="AV308" s="137"/>
      <c r="AW308" s="137"/>
      <c r="AX308" s="137"/>
    </row>
    <row r="309" spans="6:50" ht="14.25" customHeight="1">
      <c r="F309" s="137"/>
      <c r="G309" s="137"/>
      <c r="H309" s="137"/>
      <c r="I309" s="137"/>
      <c r="J309" s="137"/>
      <c r="K309" s="137"/>
      <c r="L309" s="137"/>
      <c r="M309" s="137"/>
      <c r="N309" s="137"/>
      <c r="O309" s="137"/>
      <c r="Q309" s="137"/>
      <c r="Z309" s="137"/>
      <c r="AA309" s="137"/>
      <c r="AC309" s="137"/>
      <c r="AD309" s="137"/>
      <c r="AE309" s="137"/>
      <c r="AF309" s="137"/>
      <c r="AG309" s="137"/>
      <c r="AH309" s="137"/>
      <c r="AI309" s="137"/>
      <c r="AJ309" s="137"/>
      <c r="AK309" s="137"/>
      <c r="AL309" s="137"/>
      <c r="AM309" s="68"/>
      <c r="AN309" s="137"/>
      <c r="AO309" s="68"/>
      <c r="AP309" s="68"/>
      <c r="AQ309" s="137"/>
      <c r="AR309" s="137"/>
      <c r="AS309" s="137"/>
      <c r="AT309" s="137"/>
      <c r="AU309" s="137"/>
      <c r="AV309" s="137"/>
      <c r="AW309" s="137"/>
      <c r="AX309" s="137"/>
    </row>
    <row r="310" spans="6:50" ht="14.25" customHeight="1">
      <c r="F310" s="137"/>
      <c r="G310" s="137"/>
      <c r="H310" s="137"/>
      <c r="I310" s="137"/>
      <c r="J310" s="137"/>
      <c r="K310" s="137"/>
      <c r="L310" s="137"/>
      <c r="M310" s="137"/>
      <c r="N310" s="137"/>
      <c r="O310" s="137"/>
      <c r="Q310" s="137"/>
      <c r="Z310" s="137"/>
      <c r="AA310" s="137"/>
      <c r="AC310" s="137"/>
      <c r="AD310" s="137"/>
      <c r="AE310" s="137"/>
      <c r="AF310" s="137"/>
      <c r="AG310" s="137"/>
      <c r="AH310" s="137"/>
      <c r="AI310" s="137"/>
      <c r="AJ310" s="137"/>
      <c r="AK310" s="137"/>
      <c r="AL310" s="137"/>
      <c r="AM310" s="68"/>
      <c r="AN310" s="137"/>
      <c r="AO310" s="68"/>
      <c r="AP310" s="68"/>
      <c r="AQ310" s="137"/>
      <c r="AR310" s="137"/>
      <c r="AS310" s="137"/>
      <c r="AT310" s="137"/>
      <c r="AU310" s="137"/>
      <c r="AV310" s="137"/>
      <c r="AW310" s="137"/>
      <c r="AX310" s="137"/>
    </row>
    <row r="311" spans="6:50" ht="14.25" customHeight="1">
      <c r="F311" s="137"/>
      <c r="G311" s="137"/>
      <c r="H311" s="137"/>
      <c r="I311" s="137"/>
      <c r="J311" s="137"/>
      <c r="K311" s="137"/>
      <c r="L311" s="137"/>
      <c r="M311" s="137"/>
      <c r="N311" s="137"/>
      <c r="O311" s="137"/>
      <c r="Q311" s="137"/>
      <c r="Z311" s="137"/>
      <c r="AA311" s="137"/>
      <c r="AC311" s="137"/>
      <c r="AD311" s="137"/>
      <c r="AE311" s="137"/>
      <c r="AF311" s="137"/>
      <c r="AG311" s="137"/>
      <c r="AH311" s="137"/>
      <c r="AI311" s="137"/>
      <c r="AJ311" s="137"/>
      <c r="AK311" s="137"/>
      <c r="AL311" s="137"/>
      <c r="AM311" s="68"/>
      <c r="AN311" s="137"/>
      <c r="AO311" s="68"/>
      <c r="AP311" s="68"/>
      <c r="AQ311" s="137"/>
      <c r="AR311" s="137"/>
      <c r="AS311" s="137"/>
      <c r="AT311" s="137"/>
      <c r="AU311" s="137"/>
      <c r="AV311" s="137"/>
      <c r="AW311" s="137"/>
      <c r="AX311" s="137"/>
    </row>
    <row r="312" spans="6:50" ht="14.25" customHeight="1">
      <c r="F312" s="137"/>
      <c r="G312" s="137"/>
      <c r="H312" s="137"/>
      <c r="I312" s="137"/>
      <c r="J312" s="137"/>
      <c r="K312" s="137"/>
      <c r="L312" s="137"/>
      <c r="M312" s="137"/>
      <c r="N312" s="137"/>
      <c r="O312" s="137"/>
      <c r="Q312" s="137"/>
      <c r="Z312" s="137"/>
      <c r="AA312" s="137"/>
      <c r="AC312" s="137"/>
      <c r="AD312" s="137"/>
      <c r="AE312" s="137"/>
      <c r="AF312" s="137"/>
      <c r="AG312" s="137"/>
      <c r="AH312" s="137"/>
      <c r="AI312" s="137"/>
      <c r="AJ312" s="137"/>
      <c r="AK312" s="137"/>
      <c r="AL312" s="137"/>
      <c r="AM312" s="68"/>
      <c r="AN312" s="137"/>
      <c r="AO312" s="68"/>
      <c r="AP312" s="68"/>
      <c r="AQ312" s="137"/>
      <c r="AR312" s="137"/>
      <c r="AS312" s="137"/>
      <c r="AT312" s="137"/>
      <c r="AU312" s="137"/>
      <c r="AV312" s="137"/>
      <c r="AW312" s="137"/>
      <c r="AX312" s="137"/>
    </row>
    <row r="313" spans="6:50" ht="14.25" customHeight="1">
      <c r="F313" s="137"/>
      <c r="G313" s="137"/>
      <c r="H313" s="137"/>
      <c r="I313" s="137"/>
      <c r="J313" s="137"/>
      <c r="K313" s="137"/>
      <c r="L313" s="137"/>
      <c r="M313" s="137"/>
      <c r="N313" s="137"/>
      <c r="O313" s="137"/>
      <c r="Q313" s="137"/>
      <c r="Z313" s="137"/>
      <c r="AA313" s="137"/>
      <c r="AC313" s="137"/>
      <c r="AD313" s="137"/>
      <c r="AE313" s="137"/>
      <c r="AF313" s="137"/>
      <c r="AG313" s="137"/>
      <c r="AH313" s="137"/>
      <c r="AI313" s="137"/>
      <c r="AJ313" s="137"/>
      <c r="AK313" s="137"/>
      <c r="AL313" s="137"/>
      <c r="AM313" s="68"/>
      <c r="AN313" s="137"/>
      <c r="AO313" s="68"/>
      <c r="AP313" s="68"/>
      <c r="AQ313" s="137"/>
      <c r="AR313" s="137"/>
      <c r="AS313" s="137"/>
      <c r="AT313" s="137"/>
      <c r="AU313" s="137"/>
      <c r="AV313" s="137"/>
      <c r="AW313" s="137"/>
      <c r="AX313" s="137"/>
    </row>
    <row r="314" spans="6:50" ht="14.25" customHeight="1">
      <c r="F314" s="137"/>
      <c r="G314" s="137"/>
      <c r="H314" s="137"/>
      <c r="I314" s="137"/>
      <c r="J314" s="137"/>
      <c r="K314" s="137"/>
      <c r="L314" s="137"/>
      <c r="M314" s="137"/>
      <c r="N314" s="137"/>
      <c r="O314" s="137"/>
      <c r="Q314" s="137"/>
      <c r="Z314" s="137"/>
      <c r="AA314" s="137"/>
      <c r="AC314" s="137"/>
      <c r="AD314" s="137"/>
      <c r="AE314" s="137"/>
      <c r="AF314" s="137"/>
      <c r="AG314" s="137"/>
      <c r="AH314" s="137"/>
      <c r="AI314" s="137"/>
      <c r="AJ314" s="137"/>
      <c r="AK314" s="137"/>
      <c r="AL314" s="137"/>
      <c r="AM314" s="68"/>
      <c r="AN314" s="137"/>
      <c r="AO314" s="68"/>
      <c r="AP314" s="68"/>
      <c r="AQ314" s="137"/>
      <c r="AR314" s="137"/>
      <c r="AS314" s="137"/>
      <c r="AT314" s="137"/>
      <c r="AU314" s="137"/>
      <c r="AV314" s="137"/>
      <c r="AW314" s="137"/>
      <c r="AX314" s="137"/>
    </row>
    <row r="315" spans="6:50" ht="14.25" customHeight="1">
      <c r="F315" s="137"/>
      <c r="G315" s="137"/>
      <c r="H315" s="137"/>
      <c r="I315" s="137"/>
      <c r="J315" s="137"/>
      <c r="K315" s="137"/>
      <c r="L315" s="137"/>
      <c r="M315" s="137"/>
      <c r="N315" s="137"/>
      <c r="O315" s="137"/>
      <c r="Q315" s="137"/>
      <c r="Z315" s="137"/>
      <c r="AA315" s="137"/>
      <c r="AC315" s="137"/>
      <c r="AD315" s="137"/>
      <c r="AE315" s="137"/>
      <c r="AF315" s="137"/>
      <c r="AG315" s="137"/>
      <c r="AH315" s="137"/>
      <c r="AI315" s="137"/>
      <c r="AJ315" s="137"/>
      <c r="AK315" s="137"/>
      <c r="AL315" s="137"/>
      <c r="AM315" s="68"/>
      <c r="AN315" s="137"/>
      <c r="AO315" s="68"/>
      <c r="AP315" s="68"/>
      <c r="AQ315" s="137"/>
      <c r="AR315" s="137"/>
      <c r="AS315" s="137"/>
      <c r="AT315" s="137"/>
      <c r="AU315" s="137"/>
      <c r="AV315" s="137"/>
      <c r="AW315" s="137"/>
      <c r="AX315" s="137"/>
    </row>
    <row r="316" spans="6:50" ht="14.25" customHeight="1">
      <c r="F316" s="137"/>
      <c r="G316" s="137"/>
      <c r="H316" s="137"/>
      <c r="I316" s="137"/>
      <c r="J316" s="137"/>
      <c r="K316" s="137"/>
      <c r="L316" s="137"/>
      <c r="M316" s="137"/>
      <c r="N316" s="137"/>
      <c r="O316" s="137"/>
      <c r="Q316" s="137"/>
      <c r="Z316" s="137"/>
      <c r="AA316" s="137"/>
      <c r="AC316" s="137"/>
      <c r="AD316" s="137"/>
      <c r="AE316" s="137"/>
      <c r="AF316" s="137"/>
      <c r="AG316" s="137"/>
      <c r="AH316" s="137"/>
      <c r="AI316" s="137"/>
      <c r="AJ316" s="137"/>
      <c r="AK316" s="137"/>
      <c r="AL316" s="137"/>
      <c r="AM316" s="68"/>
      <c r="AN316" s="137"/>
      <c r="AO316" s="68"/>
      <c r="AP316" s="68"/>
      <c r="AQ316" s="137"/>
      <c r="AR316" s="137"/>
      <c r="AS316" s="137"/>
      <c r="AT316" s="137"/>
      <c r="AU316" s="137"/>
      <c r="AV316" s="137"/>
      <c r="AW316" s="137"/>
      <c r="AX316" s="137"/>
    </row>
    <row r="317" spans="6:50" ht="14.25" customHeight="1">
      <c r="F317" s="137"/>
      <c r="G317" s="137"/>
      <c r="H317" s="137"/>
      <c r="I317" s="137"/>
      <c r="J317" s="137"/>
      <c r="K317" s="137"/>
      <c r="L317" s="137"/>
      <c r="M317" s="137"/>
      <c r="N317" s="137"/>
      <c r="O317" s="137"/>
      <c r="Q317" s="137"/>
      <c r="Z317" s="137"/>
      <c r="AA317" s="137"/>
      <c r="AC317" s="137"/>
      <c r="AD317" s="137"/>
      <c r="AE317" s="137"/>
      <c r="AF317" s="137"/>
      <c r="AG317" s="137"/>
      <c r="AH317" s="137"/>
      <c r="AI317" s="137"/>
      <c r="AJ317" s="137"/>
      <c r="AK317" s="137"/>
      <c r="AL317" s="137"/>
      <c r="AM317" s="68"/>
      <c r="AN317" s="137"/>
      <c r="AO317" s="68"/>
      <c r="AP317" s="68"/>
      <c r="AQ317" s="137"/>
      <c r="AR317" s="137"/>
      <c r="AS317" s="137"/>
      <c r="AT317" s="137"/>
      <c r="AU317" s="137"/>
      <c r="AV317" s="137"/>
      <c r="AW317" s="137"/>
      <c r="AX317" s="137"/>
    </row>
    <row r="318" spans="6:50" ht="14.25" customHeight="1">
      <c r="F318" s="137"/>
      <c r="G318" s="137"/>
      <c r="H318" s="137"/>
      <c r="I318" s="137"/>
      <c r="J318" s="137"/>
      <c r="K318" s="137"/>
      <c r="L318" s="137"/>
      <c r="M318" s="137"/>
      <c r="N318" s="137"/>
      <c r="O318" s="137"/>
      <c r="Q318" s="137"/>
      <c r="Z318" s="137"/>
      <c r="AA318" s="137"/>
      <c r="AC318" s="137"/>
      <c r="AD318" s="137"/>
      <c r="AE318" s="137"/>
      <c r="AF318" s="137"/>
      <c r="AG318" s="137"/>
      <c r="AH318" s="137"/>
      <c r="AI318" s="137"/>
      <c r="AJ318" s="137"/>
      <c r="AK318" s="137"/>
      <c r="AL318" s="137"/>
      <c r="AM318" s="68"/>
      <c r="AN318" s="137"/>
      <c r="AO318" s="68"/>
      <c r="AP318" s="68"/>
      <c r="AQ318" s="137"/>
      <c r="AR318" s="137"/>
      <c r="AS318" s="137"/>
      <c r="AT318" s="137"/>
      <c r="AU318" s="137"/>
      <c r="AV318" s="137"/>
      <c r="AW318" s="137"/>
      <c r="AX318" s="137"/>
    </row>
    <row r="319" spans="6:50" ht="14.25" customHeight="1">
      <c r="F319" s="137"/>
      <c r="G319" s="137"/>
      <c r="H319" s="137"/>
      <c r="I319" s="137"/>
      <c r="J319" s="137"/>
      <c r="K319" s="137"/>
      <c r="L319" s="137"/>
      <c r="M319" s="137"/>
      <c r="N319" s="137"/>
      <c r="O319" s="137"/>
      <c r="Q319" s="137"/>
      <c r="Z319" s="137"/>
      <c r="AA319" s="137"/>
      <c r="AC319" s="137"/>
      <c r="AD319" s="137"/>
      <c r="AE319" s="137"/>
      <c r="AF319" s="137"/>
      <c r="AG319" s="137"/>
      <c r="AH319" s="137"/>
      <c r="AI319" s="137"/>
      <c r="AJ319" s="137"/>
      <c r="AK319" s="137"/>
      <c r="AL319" s="137"/>
      <c r="AM319" s="68"/>
      <c r="AN319" s="137"/>
      <c r="AO319" s="68"/>
      <c r="AP319" s="68"/>
      <c r="AQ319" s="137"/>
      <c r="AR319" s="137"/>
      <c r="AS319" s="137"/>
      <c r="AT319" s="137"/>
      <c r="AU319" s="137"/>
      <c r="AV319" s="137"/>
      <c r="AW319" s="137"/>
      <c r="AX319" s="137"/>
    </row>
    <row r="320" spans="6:50" ht="14.25" customHeight="1">
      <c r="F320" s="137"/>
      <c r="G320" s="137"/>
      <c r="H320" s="137"/>
      <c r="I320" s="137"/>
      <c r="J320" s="137"/>
      <c r="K320" s="137"/>
      <c r="L320" s="137"/>
      <c r="M320" s="137"/>
      <c r="N320" s="137"/>
      <c r="O320" s="137"/>
      <c r="Q320" s="137"/>
      <c r="Z320" s="137"/>
      <c r="AA320" s="137"/>
      <c r="AC320" s="137"/>
      <c r="AD320" s="137"/>
      <c r="AE320" s="137"/>
      <c r="AF320" s="137"/>
      <c r="AG320" s="137"/>
      <c r="AH320" s="137"/>
      <c r="AI320" s="137"/>
      <c r="AJ320" s="137"/>
      <c r="AK320" s="137"/>
      <c r="AL320" s="137"/>
      <c r="AM320" s="68"/>
      <c r="AN320" s="137"/>
      <c r="AO320" s="68"/>
      <c r="AP320" s="68"/>
      <c r="AQ320" s="137"/>
      <c r="AR320" s="137"/>
      <c r="AS320" s="137"/>
      <c r="AT320" s="137"/>
      <c r="AU320" s="137"/>
      <c r="AV320" s="137"/>
      <c r="AW320" s="137"/>
      <c r="AX320" s="137"/>
    </row>
    <row r="321" spans="6:50" ht="14.25" customHeight="1">
      <c r="F321" s="137"/>
      <c r="G321" s="137"/>
      <c r="H321" s="137"/>
      <c r="I321" s="137"/>
      <c r="J321" s="137"/>
      <c r="K321" s="137"/>
      <c r="L321" s="137"/>
      <c r="M321" s="137"/>
      <c r="N321" s="137"/>
      <c r="O321" s="137"/>
      <c r="Q321" s="137"/>
      <c r="Z321" s="137"/>
      <c r="AA321" s="137"/>
      <c r="AC321" s="137"/>
      <c r="AD321" s="137"/>
      <c r="AE321" s="137"/>
      <c r="AF321" s="137"/>
      <c r="AG321" s="137"/>
      <c r="AH321" s="137"/>
      <c r="AI321" s="137"/>
      <c r="AJ321" s="137"/>
      <c r="AK321" s="137"/>
      <c r="AL321" s="137"/>
      <c r="AM321" s="68"/>
      <c r="AN321" s="137"/>
      <c r="AO321" s="68"/>
      <c r="AP321" s="68"/>
      <c r="AQ321" s="137"/>
      <c r="AR321" s="137"/>
      <c r="AS321" s="137"/>
      <c r="AT321" s="137"/>
      <c r="AU321" s="137"/>
      <c r="AV321" s="137"/>
      <c r="AW321" s="137"/>
      <c r="AX321" s="137"/>
    </row>
    <row r="322" spans="6:50" ht="14.25" customHeight="1">
      <c r="F322" s="137"/>
      <c r="G322" s="137"/>
      <c r="H322" s="137"/>
      <c r="I322" s="137"/>
      <c r="J322" s="137"/>
      <c r="K322" s="137"/>
      <c r="L322" s="137"/>
      <c r="M322" s="137"/>
      <c r="N322" s="137"/>
      <c r="O322" s="137"/>
      <c r="Q322" s="137"/>
      <c r="Z322" s="137"/>
      <c r="AA322" s="137"/>
      <c r="AC322" s="137"/>
      <c r="AD322" s="137"/>
      <c r="AE322" s="137"/>
      <c r="AF322" s="137"/>
      <c r="AG322" s="137"/>
      <c r="AH322" s="137"/>
      <c r="AI322" s="137"/>
      <c r="AJ322" s="137"/>
      <c r="AK322" s="137"/>
      <c r="AL322" s="137"/>
      <c r="AM322" s="68"/>
      <c r="AN322" s="137"/>
      <c r="AO322" s="68"/>
      <c r="AP322" s="68"/>
      <c r="AQ322" s="137"/>
      <c r="AR322" s="137"/>
      <c r="AS322" s="137"/>
      <c r="AT322" s="137"/>
      <c r="AU322" s="137"/>
      <c r="AV322" s="137"/>
      <c r="AW322" s="137"/>
      <c r="AX322" s="137"/>
    </row>
    <row r="323" spans="6:50" ht="14.25" customHeight="1">
      <c r="F323" s="137"/>
      <c r="G323" s="137"/>
      <c r="H323" s="137"/>
      <c r="I323" s="137"/>
      <c r="J323" s="137"/>
      <c r="K323" s="137"/>
      <c r="L323" s="137"/>
      <c r="M323" s="137"/>
      <c r="N323" s="137"/>
      <c r="O323" s="137"/>
      <c r="Q323" s="137"/>
      <c r="Z323" s="137"/>
      <c r="AA323" s="137"/>
      <c r="AC323" s="137"/>
      <c r="AD323" s="137"/>
      <c r="AE323" s="137"/>
      <c r="AF323" s="137"/>
      <c r="AG323" s="137"/>
      <c r="AH323" s="137"/>
      <c r="AI323" s="137"/>
      <c r="AJ323" s="137"/>
      <c r="AK323" s="137"/>
      <c r="AL323" s="137"/>
      <c r="AM323" s="68"/>
      <c r="AN323" s="137"/>
      <c r="AO323" s="68"/>
      <c r="AP323" s="68"/>
      <c r="AQ323" s="137"/>
      <c r="AR323" s="137"/>
      <c r="AS323" s="137"/>
      <c r="AT323" s="137"/>
      <c r="AU323" s="137"/>
      <c r="AV323" s="137"/>
      <c r="AW323" s="137"/>
      <c r="AX323" s="137"/>
    </row>
    <row r="324" spans="6:50" ht="14.25" customHeight="1">
      <c r="F324" s="137"/>
      <c r="G324" s="137"/>
      <c r="H324" s="137"/>
      <c r="I324" s="137"/>
      <c r="J324" s="137"/>
      <c r="K324" s="137"/>
      <c r="L324" s="137"/>
      <c r="M324" s="137"/>
      <c r="N324" s="137"/>
      <c r="O324" s="137"/>
      <c r="Q324" s="137"/>
      <c r="Z324" s="137"/>
      <c r="AA324" s="137"/>
      <c r="AC324" s="137"/>
      <c r="AD324" s="137"/>
      <c r="AE324" s="137"/>
      <c r="AF324" s="137"/>
      <c r="AG324" s="137"/>
      <c r="AH324" s="137"/>
      <c r="AI324" s="137"/>
      <c r="AJ324" s="137"/>
      <c r="AK324" s="137"/>
      <c r="AL324" s="137"/>
      <c r="AM324" s="68"/>
      <c r="AN324" s="137"/>
      <c r="AO324" s="68"/>
      <c r="AP324" s="68"/>
      <c r="AQ324" s="137"/>
      <c r="AR324" s="137"/>
      <c r="AS324" s="137"/>
      <c r="AT324" s="137"/>
      <c r="AU324" s="137"/>
      <c r="AV324" s="137"/>
      <c r="AW324" s="137"/>
      <c r="AX324" s="137"/>
    </row>
    <row r="325" spans="6:50" ht="14.25" customHeight="1">
      <c r="F325" s="137"/>
      <c r="G325" s="137"/>
      <c r="H325" s="137"/>
      <c r="I325" s="137"/>
      <c r="J325" s="137"/>
      <c r="K325" s="137"/>
      <c r="L325" s="137"/>
      <c r="M325" s="137"/>
      <c r="N325" s="137"/>
      <c r="O325" s="137"/>
      <c r="Q325" s="137"/>
      <c r="Z325" s="137"/>
      <c r="AA325" s="137"/>
      <c r="AC325" s="137"/>
      <c r="AD325" s="137"/>
      <c r="AE325" s="137"/>
      <c r="AF325" s="137"/>
      <c r="AG325" s="137"/>
      <c r="AH325" s="137"/>
      <c r="AI325" s="137"/>
      <c r="AJ325" s="137"/>
      <c r="AK325" s="137"/>
      <c r="AL325" s="137"/>
      <c r="AM325" s="68"/>
      <c r="AN325" s="137"/>
      <c r="AO325" s="68"/>
      <c r="AP325" s="68"/>
      <c r="AQ325" s="137"/>
      <c r="AR325" s="137"/>
      <c r="AS325" s="137"/>
      <c r="AT325" s="137"/>
      <c r="AU325" s="137"/>
      <c r="AV325" s="137"/>
      <c r="AW325" s="137"/>
      <c r="AX325" s="137"/>
    </row>
    <row r="326" spans="6:50" ht="14.25" customHeight="1">
      <c r="F326" s="137"/>
      <c r="G326" s="137"/>
      <c r="H326" s="137"/>
      <c r="I326" s="137"/>
      <c r="J326" s="137"/>
      <c r="K326" s="137"/>
      <c r="L326" s="137"/>
      <c r="M326" s="137"/>
      <c r="N326" s="137"/>
      <c r="O326" s="137"/>
      <c r="Q326" s="137"/>
      <c r="Z326" s="137"/>
      <c r="AA326" s="137"/>
      <c r="AC326" s="137"/>
      <c r="AD326" s="137"/>
      <c r="AE326" s="137"/>
      <c r="AF326" s="137"/>
      <c r="AG326" s="137"/>
      <c r="AH326" s="137"/>
      <c r="AI326" s="137"/>
      <c r="AJ326" s="137"/>
      <c r="AK326" s="137"/>
      <c r="AL326" s="137"/>
      <c r="AM326" s="68"/>
      <c r="AN326" s="137"/>
      <c r="AO326" s="68"/>
      <c r="AP326" s="68"/>
      <c r="AQ326" s="137"/>
      <c r="AR326" s="137"/>
      <c r="AS326" s="137"/>
      <c r="AT326" s="137"/>
      <c r="AU326" s="137"/>
      <c r="AV326" s="137"/>
      <c r="AW326" s="137"/>
      <c r="AX326" s="137"/>
    </row>
    <row r="327" spans="6:50" ht="14.25" customHeight="1">
      <c r="F327" s="137"/>
      <c r="G327" s="137"/>
      <c r="H327" s="137"/>
      <c r="I327" s="137"/>
      <c r="J327" s="137"/>
      <c r="K327" s="137"/>
      <c r="L327" s="137"/>
      <c r="M327" s="137"/>
      <c r="N327" s="137"/>
      <c r="O327" s="137"/>
      <c r="Q327" s="137"/>
      <c r="Z327" s="137"/>
      <c r="AA327" s="137"/>
      <c r="AC327" s="137"/>
      <c r="AD327" s="137"/>
      <c r="AE327" s="137"/>
      <c r="AF327" s="137"/>
      <c r="AG327" s="137"/>
      <c r="AH327" s="137"/>
      <c r="AI327" s="137"/>
      <c r="AJ327" s="137"/>
      <c r="AK327" s="137"/>
      <c r="AL327" s="137"/>
      <c r="AM327" s="68"/>
      <c r="AN327" s="137"/>
      <c r="AO327" s="68"/>
      <c r="AP327" s="68"/>
      <c r="AQ327" s="137"/>
      <c r="AR327" s="137"/>
      <c r="AS327" s="137"/>
      <c r="AT327" s="137"/>
      <c r="AU327" s="137"/>
      <c r="AV327" s="137"/>
      <c r="AW327" s="137"/>
      <c r="AX327" s="137"/>
    </row>
    <row r="328" spans="6:50" ht="14.25" customHeight="1">
      <c r="F328" s="137"/>
      <c r="G328" s="137"/>
      <c r="H328" s="137"/>
      <c r="I328" s="137"/>
      <c r="J328" s="137"/>
      <c r="K328" s="137"/>
      <c r="L328" s="137"/>
      <c r="M328" s="137"/>
      <c r="N328" s="137"/>
      <c r="O328" s="137"/>
      <c r="Q328" s="137"/>
      <c r="Z328" s="137"/>
      <c r="AA328" s="137"/>
      <c r="AC328" s="137"/>
      <c r="AD328" s="137"/>
      <c r="AE328" s="137"/>
      <c r="AF328" s="137"/>
      <c r="AG328" s="137"/>
      <c r="AH328" s="137"/>
      <c r="AI328" s="137"/>
      <c r="AJ328" s="137"/>
      <c r="AK328" s="137"/>
      <c r="AL328" s="137"/>
      <c r="AM328" s="68"/>
      <c r="AN328" s="137"/>
      <c r="AO328" s="68"/>
      <c r="AP328" s="68"/>
      <c r="AQ328" s="137"/>
      <c r="AR328" s="137"/>
      <c r="AS328" s="137"/>
      <c r="AT328" s="137"/>
      <c r="AU328" s="137"/>
      <c r="AV328" s="137"/>
      <c r="AW328" s="137"/>
      <c r="AX328" s="137"/>
    </row>
    <row r="329" spans="6:50" ht="14.25" customHeight="1">
      <c r="F329" s="137"/>
      <c r="G329" s="137"/>
      <c r="H329" s="137"/>
      <c r="I329" s="137"/>
      <c r="J329" s="137"/>
      <c r="K329" s="137"/>
      <c r="L329" s="137"/>
      <c r="M329" s="137"/>
      <c r="N329" s="137"/>
      <c r="O329" s="137"/>
      <c r="Q329" s="137"/>
      <c r="Z329" s="137"/>
      <c r="AA329" s="137"/>
      <c r="AC329" s="137"/>
      <c r="AD329" s="137"/>
      <c r="AE329" s="137"/>
      <c r="AF329" s="137"/>
      <c r="AG329" s="137"/>
      <c r="AH329" s="137"/>
      <c r="AI329" s="137"/>
      <c r="AJ329" s="137"/>
      <c r="AK329" s="137"/>
      <c r="AL329" s="137"/>
      <c r="AM329" s="68"/>
      <c r="AN329" s="137"/>
      <c r="AO329" s="68"/>
      <c r="AP329" s="68"/>
      <c r="AQ329" s="137"/>
      <c r="AR329" s="137"/>
      <c r="AS329" s="137"/>
      <c r="AT329" s="137"/>
      <c r="AU329" s="137"/>
      <c r="AV329" s="137"/>
      <c r="AW329" s="137"/>
      <c r="AX329" s="137"/>
    </row>
    <row r="330" spans="6:50" ht="14.25" customHeight="1">
      <c r="F330" s="137"/>
      <c r="G330" s="137"/>
      <c r="H330" s="137"/>
      <c r="I330" s="137"/>
      <c r="J330" s="137"/>
      <c r="K330" s="137"/>
      <c r="L330" s="137"/>
      <c r="M330" s="137"/>
      <c r="N330" s="137"/>
      <c r="O330" s="137"/>
      <c r="Q330" s="137"/>
      <c r="Z330" s="137"/>
      <c r="AA330" s="137"/>
      <c r="AC330" s="137"/>
      <c r="AD330" s="137"/>
      <c r="AE330" s="137"/>
      <c r="AF330" s="137"/>
      <c r="AG330" s="137"/>
      <c r="AH330" s="137"/>
      <c r="AI330" s="137"/>
      <c r="AJ330" s="137"/>
      <c r="AK330" s="137"/>
      <c r="AL330" s="137"/>
      <c r="AM330" s="68"/>
      <c r="AN330" s="137"/>
      <c r="AO330" s="68"/>
      <c r="AP330" s="68"/>
      <c r="AQ330" s="137"/>
      <c r="AR330" s="137"/>
      <c r="AS330" s="137"/>
      <c r="AT330" s="137"/>
      <c r="AU330" s="137"/>
      <c r="AV330" s="137"/>
      <c r="AW330" s="137"/>
      <c r="AX330" s="137"/>
    </row>
    <row r="331" spans="6:50" ht="14.25" customHeight="1">
      <c r="F331" s="137"/>
      <c r="G331" s="137"/>
      <c r="H331" s="137"/>
      <c r="I331" s="137"/>
      <c r="J331" s="137"/>
      <c r="K331" s="137"/>
      <c r="L331" s="137"/>
      <c r="M331" s="137"/>
      <c r="N331" s="137"/>
      <c r="O331" s="137"/>
      <c r="Q331" s="137"/>
      <c r="Z331" s="137"/>
      <c r="AA331" s="137"/>
      <c r="AC331" s="137"/>
      <c r="AD331" s="137"/>
      <c r="AE331" s="137"/>
      <c r="AF331" s="137"/>
      <c r="AG331" s="137"/>
      <c r="AH331" s="137"/>
      <c r="AI331" s="137"/>
      <c r="AJ331" s="137"/>
      <c r="AK331" s="137"/>
      <c r="AL331" s="137"/>
      <c r="AM331" s="68"/>
      <c r="AN331" s="137"/>
      <c r="AO331" s="68"/>
      <c r="AP331" s="68"/>
      <c r="AQ331" s="137"/>
      <c r="AR331" s="137"/>
      <c r="AS331" s="137"/>
      <c r="AT331" s="137"/>
      <c r="AU331" s="137"/>
      <c r="AV331" s="137"/>
      <c r="AW331" s="137"/>
      <c r="AX331" s="137"/>
    </row>
    <row r="332" spans="6:50" ht="14.25" customHeight="1">
      <c r="F332" s="137"/>
      <c r="G332" s="137"/>
      <c r="H332" s="137"/>
      <c r="I332" s="137"/>
      <c r="J332" s="137"/>
      <c r="K332" s="137"/>
      <c r="L332" s="137"/>
      <c r="M332" s="137"/>
      <c r="N332" s="137"/>
      <c r="O332" s="137"/>
      <c r="Q332" s="137"/>
      <c r="Z332" s="137"/>
      <c r="AA332" s="137"/>
      <c r="AC332" s="137"/>
      <c r="AD332" s="137"/>
      <c r="AE332" s="137"/>
      <c r="AF332" s="137"/>
      <c r="AG332" s="137"/>
      <c r="AH332" s="137"/>
      <c r="AI332" s="137"/>
      <c r="AJ332" s="137"/>
      <c r="AK332" s="137"/>
      <c r="AL332" s="137"/>
      <c r="AM332" s="68"/>
      <c r="AN332" s="137"/>
      <c r="AO332" s="68"/>
      <c r="AP332" s="68"/>
      <c r="AQ332" s="137"/>
      <c r="AR332" s="137"/>
      <c r="AS332" s="137"/>
      <c r="AT332" s="137"/>
      <c r="AU332" s="137"/>
      <c r="AV332" s="137"/>
      <c r="AW332" s="137"/>
      <c r="AX332" s="137"/>
    </row>
    <row r="333" spans="6:50" ht="14.25" customHeight="1">
      <c r="F333" s="137"/>
      <c r="G333" s="137"/>
      <c r="H333" s="137"/>
      <c r="I333" s="137"/>
      <c r="J333" s="137"/>
      <c r="K333" s="137"/>
      <c r="L333" s="137"/>
      <c r="M333" s="137"/>
      <c r="N333" s="137"/>
      <c r="O333" s="137"/>
      <c r="Q333" s="137"/>
      <c r="Z333" s="137"/>
      <c r="AA333" s="137"/>
      <c r="AC333" s="137"/>
      <c r="AD333" s="137"/>
      <c r="AE333" s="137"/>
      <c r="AF333" s="137"/>
      <c r="AG333" s="137"/>
      <c r="AH333" s="137"/>
      <c r="AI333" s="137"/>
      <c r="AJ333" s="137"/>
      <c r="AK333" s="137"/>
      <c r="AL333" s="137"/>
      <c r="AM333" s="68"/>
      <c r="AN333" s="137"/>
      <c r="AO333" s="68"/>
      <c r="AP333" s="68"/>
      <c r="AQ333" s="137"/>
      <c r="AR333" s="137"/>
      <c r="AS333" s="137"/>
      <c r="AT333" s="137"/>
      <c r="AU333" s="137"/>
      <c r="AV333" s="137"/>
      <c r="AW333" s="137"/>
      <c r="AX333" s="137"/>
    </row>
    <row r="334" spans="6:50" ht="14.25" customHeight="1">
      <c r="F334" s="137"/>
      <c r="G334" s="137"/>
      <c r="H334" s="137"/>
      <c r="I334" s="137"/>
      <c r="J334" s="137"/>
      <c r="K334" s="137"/>
      <c r="L334" s="137"/>
      <c r="M334" s="137"/>
      <c r="N334" s="137"/>
      <c r="O334" s="137"/>
      <c r="Q334" s="137"/>
      <c r="Z334" s="137"/>
      <c r="AA334" s="137"/>
      <c r="AC334" s="137"/>
      <c r="AD334" s="137"/>
      <c r="AE334" s="137"/>
      <c r="AF334" s="137"/>
      <c r="AG334" s="137"/>
      <c r="AH334" s="137"/>
      <c r="AI334" s="137"/>
      <c r="AJ334" s="137"/>
      <c r="AK334" s="137"/>
      <c r="AL334" s="137"/>
      <c r="AM334" s="68"/>
      <c r="AN334" s="137"/>
      <c r="AO334" s="68"/>
      <c r="AP334" s="68"/>
      <c r="AQ334" s="137"/>
      <c r="AR334" s="137"/>
      <c r="AS334" s="137"/>
      <c r="AT334" s="137"/>
      <c r="AU334" s="137"/>
      <c r="AV334" s="137"/>
      <c r="AW334" s="137"/>
      <c r="AX334" s="137"/>
    </row>
    <row r="335" spans="6:50" ht="14.25" customHeight="1">
      <c r="F335" s="137"/>
      <c r="G335" s="137"/>
      <c r="H335" s="137"/>
      <c r="I335" s="137"/>
      <c r="J335" s="137"/>
      <c r="K335" s="137"/>
      <c r="L335" s="137"/>
      <c r="M335" s="137"/>
      <c r="N335" s="137"/>
      <c r="O335" s="137"/>
      <c r="Q335" s="137"/>
      <c r="Z335" s="137"/>
      <c r="AA335" s="137"/>
      <c r="AC335" s="137"/>
      <c r="AD335" s="137"/>
      <c r="AE335" s="137"/>
      <c r="AF335" s="137"/>
      <c r="AG335" s="137"/>
      <c r="AH335" s="137"/>
      <c r="AI335" s="137"/>
      <c r="AJ335" s="137"/>
      <c r="AK335" s="137"/>
      <c r="AL335" s="137"/>
      <c r="AM335" s="68"/>
      <c r="AN335" s="137"/>
      <c r="AO335" s="68"/>
      <c r="AP335" s="68"/>
      <c r="AQ335" s="137"/>
      <c r="AR335" s="137"/>
      <c r="AS335" s="137"/>
      <c r="AT335" s="137"/>
      <c r="AU335" s="137"/>
      <c r="AV335" s="137"/>
      <c r="AW335" s="137"/>
      <c r="AX335" s="137"/>
    </row>
    <row r="336" spans="6:50" ht="14.25" customHeight="1">
      <c r="F336" s="137"/>
      <c r="G336" s="137"/>
      <c r="H336" s="137"/>
      <c r="I336" s="137"/>
      <c r="J336" s="137"/>
      <c r="K336" s="137"/>
      <c r="L336" s="137"/>
      <c r="M336" s="137"/>
      <c r="N336" s="137"/>
      <c r="O336" s="137"/>
      <c r="Q336" s="137"/>
      <c r="Z336" s="137"/>
      <c r="AA336" s="137"/>
      <c r="AC336" s="137"/>
      <c r="AD336" s="137"/>
      <c r="AE336" s="137"/>
      <c r="AF336" s="137"/>
      <c r="AG336" s="137"/>
      <c r="AH336" s="137"/>
      <c r="AI336" s="137"/>
      <c r="AJ336" s="137"/>
      <c r="AK336" s="137"/>
      <c r="AL336" s="137"/>
      <c r="AM336" s="68"/>
      <c r="AN336" s="137"/>
      <c r="AO336" s="68"/>
      <c r="AP336" s="68"/>
      <c r="AQ336" s="137"/>
      <c r="AR336" s="137"/>
      <c r="AS336" s="137"/>
      <c r="AT336" s="137"/>
      <c r="AU336" s="137"/>
      <c r="AV336" s="137"/>
      <c r="AW336" s="137"/>
      <c r="AX336" s="137"/>
    </row>
    <row r="337" spans="6:50" ht="14.25" customHeight="1">
      <c r="F337" s="137"/>
      <c r="G337" s="137"/>
      <c r="H337" s="137"/>
      <c r="I337" s="137"/>
      <c r="J337" s="137"/>
      <c r="K337" s="137"/>
      <c r="L337" s="137"/>
      <c r="M337" s="137"/>
      <c r="N337" s="137"/>
      <c r="O337" s="137"/>
      <c r="Q337" s="137"/>
      <c r="Z337" s="137"/>
      <c r="AA337" s="137"/>
      <c r="AC337" s="137"/>
      <c r="AD337" s="137"/>
      <c r="AE337" s="137"/>
      <c r="AF337" s="137"/>
      <c r="AG337" s="137"/>
      <c r="AH337" s="137"/>
      <c r="AI337" s="137"/>
      <c r="AJ337" s="137"/>
      <c r="AK337" s="137"/>
      <c r="AL337" s="137"/>
      <c r="AM337" s="68"/>
      <c r="AN337" s="137"/>
      <c r="AO337" s="68"/>
      <c r="AP337" s="68"/>
      <c r="AQ337" s="137"/>
      <c r="AR337" s="137"/>
      <c r="AS337" s="137"/>
      <c r="AT337" s="137"/>
      <c r="AU337" s="137"/>
      <c r="AV337" s="137"/>
      <c r="AW337" s="137"/>
      <c r="AX337" s="137"/>
    </row>
    <row r="338" spans="6:50" ht="14.25" customHeight="1">
      <c r="F338" s="137"/>
      <c r="G338" s="137"/>
      <c r="H338" s="137"/>
      <c r="I338" s="137"/>
      <c r="J338" s="137"/>
      <c r="K338" s="137"/>
      <c r="L338" s="137"/>
      <c r="M338" s="137"/>
      <c r="N338" s="137"/>
      <c r="O338" s="137"/>
      <c r="Q338" s="137"/>
      <c r="Z338" s="137"/>
      <c r="AA338" s="137"/>
      <c r="AC338" s="137"/>
      <c r="AD338" s="137"/>
      <c r="AE338" s="137"/>
      <c r="AF338" s="137"/>
      <c r="AG338" s="137"/>
      <c r="AH338" s="137"/>
      <c r="AI338" s="137"/>
      <c r="AJ338" s="137"/>
      <c r="AK338" s="137"/>
      <c r="AL338" s="137"/>
      <c r="AM338" s="68"/>
      <c r="AN338" s="137"/>
      <c r="AO338" s="68"/>
      <c r="AP338" s="68"/>
      <c r="AQ338" s="137"/>
      <c r="AR338" s="137"/>
      <c r="AS338" s="137"/>
      <c r="AT338" s="137"/>
      <c r="AU338" s="137"/>
      <c r="AV338" s="137"/>
      <c r="AW338" s="137"/>
      <c r="AX338" s="137"/>
    </row>
    <row r="339" spans="6:50" ht="14.25" customHeight="1">
      <c r="F339" s="137"/>
      <c r="G339" s="137"/>
      <c r="H339" s="137"/>
      <c r="I339" s="137"/>
      <c r="J339" s="137"/>
      <c r="K339" s="137"/>
      <c r="L339" s="137"/>
      <c r="M339" s="137"/>
      <c r="N339" s="137"/>
      <c r="O339" s="137"/>
      <c r="Q339" s="137"/>
      <c r="Z339" s="137"/>
      <c r="AA339" s="137"/>
      <c r="AC339" s="137"/>
      <c r="AD339" s="137"/>
      <c r="AE339" s="137"/>
      <c r="AF339" s="137"/>
      <c r="AG339" s="137"/>
      <c r="AH339" s="137"/>
      <c r="AI339" s="137"/>
      <c r="AJ339" s="137"/>
      <c r="AK339" s="137"/>
      <c r="AL339" s="137"/>
      <c r="AM339" s="68"/>
      <c r="AN339" s="137"/>
      <c r="AO339" s="68"/>
      <c r="AP339" s="68"/>
      <c r="AQ339" s="137"/>
      <c r="AR339" s="137"/>
      <c r="AS339" s="137"/>
      <c r="AT339" s="137"/>
      <c r="AU339" s="137"/>
      <c r="AV339" s="137"/>
      <c r="AW339" s="137"/>
      <c r="AX339" s="137"/>
    </row>
    <row r="340" spans="6:50" ht="14.25" customHeight="1">
      <c r="F340" s="137"/>
      <c r="G340" s="137"/>
      <c r="H340" s="137"/>
      <c r="I340" s="137"/>
      <c r="J340" s="137"/>
      <c r="K340" s="137"/>
      <c r="L340" s="137"/>
      <c r="M340" s="137"/>
      <c r="N340" s="137"/>
      <c r="O340" s="137"/>
      <c r="Q340" s="137"/>
      <c r="Z340" s="137"/>
      <c r="AA340" s="137"/>
      <c r="AC340" s="137"/>
      <c r="AD340" s="137"/>
      <c r="AE340" s="137"/>
      <c r="AF340" s="137"/>
      <c r="AG340" s="137"/>
      <c r="AH340" s="137"/>
      <c r="AI340" s="137"/>
      <c r="AJ340" s="137"/>
      <c r="AK340" s="137"/>
      <c r="AL340" s="137"/>
      <c r="AM340" s="68"/>
      <c r="AN340" s="137"/>
      <c r="AO340" s="68"/>
      <c r="AP340" s="68"/>
      <c r="AQ340" s="137"/>
      <c r="AR340" s="137"/>
      <c r="AS340" s="137"/>
      <c r="AT340" s="137"/>
      <c r="AU340" s="137"/>
      <c r="AV340" s="137"/>
      <c r="AW340" s="137"/>
      <c r="AX340" s="137"/>
    </row>
    <row r="341" spans="6:50" ht="14.25" customHeight="1">
      <c r="F341" s="137"/>
      <c r="G341" s="137"/>
      <c r="H341" s="137"/>
      <c r="I341" s="137"/>
      <c r="J341" s="137"/>
      <c r="K341" s="137"/>
      <c r="L341" s="137"/>
      <c r="M341" s="137"/>
      <c r="N341" s="137"/>
      <c r="O341" s="137"/>
      <c r="Q341" s="137"/>
      <c r="Z341" s="137"/>
      <c r="AA341" s="137"/>
      <c r="AC341" s="137"/>
      <c r="AD341" s="137"/>
      <c r="AE341" s="137"/>
      <c r="AF341" s="137"/>
      <c r="AG341" s="137"/>
      <c r="AH341" s="137"/>
      <c r="AI341" s="137"/>
      <c r="AJ341" s="137"/>
      <c r="AK341" s="137"/>
      <c r="AL341" s="137"/>
      <c r="AM341" s="68"/>
      <c r="AN341" s="137"/>
      <c r="AO341" s="68"/>
      <c r="AP341" s="68"/>
      <c r="AQ341" s="137"/>
      <c r="AR341" s="137"/>
      <c r="AS341" s="137"/>
      <c r="AT341" s="137"/>
      <c r="AU341" s="137"/>
      <c r="AV341" s="137"/>
      <c r="AW341" s="137"/>
      <c r="AX341" s="137"/>
    </row>
    <row r="342" spans="6:50" ht="14.25" customHeight="1">
      <c r="F342" s="137"/>
      <c r="G342" s="137"/>
      <c r="H342" s="137"/>
      <c r="I342" s="137"/>
      <c r="J342" s="137"/>
      <c r="K342" s="137"/>
      <c r="L342" s="137"/>
      <c r="M342" s="137"/>
      <c r="N342" s="137"/>
      <c r="O342" s="137"/>
      <c r="Q342" s="137"/>
      <c r="Z342" s="137"/>
      <c r="AA342" s="137"/>
      <c r="AC342" s="137"/>
      <c r="AD342" s="137"/>
      <c r="AE342" s="137"/>
      <c r="AF342" s="137"/>
      <c r="AG342" s="137"/>
      <c r="AH342" s="137"/>
      <c r="AI342" s="137"/>
      <c r="AJ342" s="137"/>
      <c r="AK342" s="137"/>
      <c r="AL342" s="137"/>
      <c r="AM342" s="68"/>
      <c r="AN342" s="137"/>
      <c r="AO342" s="68"/>
      <c r="AP342" s="68"/>
      <c r="AQ342" s="137"/>
      <c r="AR342" s="137"/>
      <c r="AS342" s="137"/>
      <c r="AT342" s="137"/>
      <c r="AU342" s="137"/>
      <c r="AV342" s="137"/>
      <c r="AW342" s="137"/>
      <c r="AX342" s="137"/>
    </row>
    <row r="343" spans="6:50" ht="14.25" customHeight="1">
      <c r="F343" s="137"/>
      <c r="G343" s="137"/>
      <c r="H343" s="137"/>
      <c r="I343" s="137"/>
      <c r="J343" s="137"/>
      <c r="K343" s="137"/>
      <c r="L343" s="137"/>
      <c r="M343" s="137"/>
      <c r="N343" s="137"/>
      <c r="O343" s="137"/>
      <c r="Q343" s="137"/>
      <c r="Z343" s="137"/>
      <c r="AA343" s="137"/>
      <c r="AC343" s="137"/>
      <c r="AD343" s="137"/>
      <c r="AE343" s="137"/>
      <c r="AF343" s="137"/>
      <c r="AG343" s="137"/>
      <c r="AH343" s="137"/>
      <c r="AI343" s="137"/>
      <c r="AJ343" s="137"/>
      <c r="AK343" s="137"/>
      <c r="AL343" s="137"/>
      <c r="AM343" s="68"/>
      <c r="AN343" s="137"/>
      <c r="AO343" s="68"/>
      <c r="AP343" s="68"/>
      <c r="AQ343" s="137"/>
      <c r="AR343" s="137"/>
      <c r="AS343" s="137"/>
      <c r="AT343" s="137"/>
      <c r="AU343" s="137"/>
      <c r="AV343" s="137"/>
      <c r="AW343" s="137"/>
      <c r="AX343" s="137"/>
    </row>
    <row r="344" spans="6:50" ht="14.25" customHeight="1">
      <c r="F344" s="137"/>
      <c r="G344" s="137"/>
      <c r="H344" s="137"/>
      <c r="I344" s="137"/>
      <c r="J344" s="137"/>
      <c r="K344" s="137"/>
      <c r="L344" s="137"/>
      <c r="M344" s="137"/>
      <c r="N344" s="137"/>
      <c r="O344" s="137"/>
      <c r="Q344" s="137"/>
      <c r="Z344" s="137"/>
      <c r="AA344" s="137"/>
      <c r="AC344" s="137"/>
      <c r="AD344" s="137"/>
      <c r="AE344" s="137"/>
      <c r="AF344" s="137"/>
      <c r="AG344" s="137"/>
      <c r="AH344" s="137"/>
      <c r="AI344" s="137"/>
      <c r="AJ344" s="137"/>
      <c r="AK344" s="137"/>
      <c r="AL344" s="137"/>
      <c r="AM344" s="68"/>
      <c r="AN344" s="137"/>
      <c r="AO344" s="68"/>
      <c r="AP344" s="68"/>
      <c r="AQ344" s="137"/>
      <c r="AR344" s="137"/>
      <c r="AS344" s="137"/>
      <c r="AT344" s="137"/>
      <c r="AU344" s="137"/>
      <c r="AV344" s="137"/>
      <c r="AW344" s="137"/>
      <c r="AX344" s="137"/>
    </row>
    <row r="345" spans="6:50" ht="14.25" customHeight="1">
      <c r="F345" s="137"/>
      <c r="G345" s="137"/>
      <c r="H345" s="137"/>
      <c r="I345" s="137"/>
      <c r="J345" s="137"/>
      <c r="K345" s="137"/>
      <c r="L345" s="137"/>
      <c r="M345" s="137"/>
      <c r="N345" s="137"/>
      <c r="O345" s="137"/>
      <c r="Q345" s="137"/>
      <c r="Z345" s="137"/>
      <c r="AA345" s="137"/>
      <c r="AC345" s="137"/>
      <c r="AD345" s="137"/>
      <c r="AE345" s="137"/>
      <c r="AF345" s="137"/>
      <c r="AG345" s="137"/>
      <c r="AH345" s="137"/>
      <c r="AI345" s="137"/>
      <c r="AJ345" s="137"/>
      <c r="AK345" s="137"/>
      <c r="AL345" s="137"/>
      <c r="AM345" s="68"/>
      <c r="AN345" s="137"/>
      <c r="AO345" s="68"/>
      <c r="AP345" s="68"/>
      <c r="AQ345" s="137"/>
      <c r="AR345" s="137"/>
      <c r="AS345" s="137"/>
      <c r="AT345" s="137"/>
      <c r="AU345" s="137"/>
      <c r="AV345" s="137"/>
      <c r="AW345" s="137"/>
      <c r="AX345" s="137"/>
    </row>
    <row r="346" spans="6:50" ht="14.25" customHeight="1">
      <c r="F346" s="137"/>
      <c r="G346" s="137"/>
      <c r="H346" s="137"/>
      <c r="I346" s="137"/>
      <c r="J346" s="137"/>
      <c r="K346" s="137"/>
      <c r="L346" s="137"/>
      <c r="M346" s="137"/>
      <c r="N346" s="137"/>
      <c r="O346" s="137"/>
      <c r="Q346" s="137"/>
      <c r="Z346" s="137"/>
      <c r="AA346" s="137"/>
      <c r="AC346" s="137"/>
      <c r="AD346" s="137"/>
      <c r="AE346" s="137"/>
      <c r="AF346" s="137"/>
      <c r="AG346" s="137"/>
      <c r="AH346" s="137"/>
      <c r="AI346" s="137"/>
      <c r="AJ346" s="137"/>
      <c r="AK346" s="137"/>
      <c r="AL346" s="137"/>
      <c r="AM346" s="68"/>
      <c r="AN346" s="137"/>
      <c r="AO346" s="68"/>
      <c r="AP346" s="68"/>
      <c r="AQ346" s="137"/>
      <c r="AR346" s="137"/>
      <c r="AS346" s="137"/>
      <c r="AT346" s="137"/>
      <c r="AU346" s="137"/>
      <c r="AV346" s="137"/>
      <c r="AW346" s="137"/>
      <c r="AX346" s="137"/>
    </row>
    <row r="347" spans="6:50" ht="14.25" customHeight="1">
      <c r="F347" s="137"/>
      <c r="G347" s="137"/>
      <c r="H347" s="137"/>
      <c r="I347" s="137"/>
      <c r="J347" s="137"/>
      <c r="K347" s="137"/>
      <c r="L347" s="137"/>
      <c r="M347" s="137"/>
      <c r="N347" s="137"/>
      <c r="O347" s="137"/>
      <c r="Q347" s="137"/>
      <c r="Z347" s="137"/>
      <c r="AA347" s="137"/>
      <c r="AC347" s="137"/>
      <c r="AD347" s="137"/>
      <c r="AE347" s="137"/>
      <c r="AF347" s="137"/>
      <c r="AG347" s="137"/>
      <c r="AH347" s="137"/>
      <c r="AI347" s="137"/>
      <c r="AJ347" s="137"/>
      <c r="AK347" s="137"/>
      <c r="AL347" s="137"/>
      <c r="AM347" s="68"/>
      <c r="AN347" s="137"/>
      <c r="AO347" s="68"/>
      <c r="AP347" s="68"/>
      <c r="AQ347" s="137"/>
      <c r="AR347" s="137"/>
      <c r="AS347" s="137"/>
      <c r="AT347" s="137"/>
      <c r="AU347" s="137"/>
      <c r="AV347" s="137"/>
      <c r="AW347" s="137"/>
      <c r="AX347" s="137"/>
    </row>
    <row r="348" spans="6:50" ht="14.25" customHeight="1">
      <c r="F348" s="137"/>
      <c r="G348" s="137"/>
      <c r="H348" s="137"/>
      <c r="I348" s="137"/>
      <c r="J348" s="137"/>
      <c r="K348" s="137"/>
      <c r="L348" s="137"/>
      <c r="M348" s="137"/>
      <c r="N348" s="137"/>
      <c r="O348" s="137"/>
      <c r="Q348" s="137"/>
      <c r="Z348" s="137"/>
      <c r="AA348" s="137"/>
      <c r="AC348" s="137"/>
      <c r="AD348" s="137"/>
      <c r="AE348" s="137"/>
      <c r="AF348" s="137"/>
      <c r="AG348" s="137"/>
      <c r="AH348" s="137"/>
      <c r="AI348" s="137"/>
      <c r="AJ348" s="137"/>
      <c r="AK348" s="137"/>
      <c r="AL348" s="137"/>
      <c r="AM348" s="68"/>
      <c r="AN348" s="137"/>
      <c r="AO348" s="68"/>
      <c r="AP348" s="68"/>
      <c r="AQ348" s="137"/>
      <c r="AR348" s="137"/>
      <c r="AS348" s="137"/>
      <c r="AT348" s="137"/>
      <c r="AU348" s="137"/>
      <c r="AV348" s="137"/>
      <c r="AW348" s="137"/>
      <c r="AX348" s="137"/>
    </row>
    <row r="349" spans="6:50" ht="14.25" customHeight="1">
      <c r="F349" s="137"/>
      <c r="G349" s="137"/>
      <c r="H349" s="137"/>
      <c r="I349" s="137"/>
      <c r="J349" s="137"/>
      <c r="K349" s="137"/>
      <c r="L349" s="137"/>
      <c r="M349" s="137"/>
      <c r="N349" s="137"/>
      <c r="O349" s="137"/>
      <c r="Q349" s="137"/>
      <c r="Z349" s="137"/>
      <c r="AA349" s="137"/>
      <c r="AC349" s="137"/>
      <c r="AD349" s="137"/>
      <c r="AE349" s="137"/>
      <c r="AF349" s="137"/>
      <c r="AG349" s="137"/>
      <c r="AH349" s="137"/>
      <c r="AI349" s="137"/>
      <c r="AJ349" s="137"/>
      <c r="AK349" s="137"/>
      <c r="AL349" s="137"/>
      <c r="AM349" s="68"/>
      <c r="AN349" s="137"/>
      <c r="AO349" s="68"/>
      <c r="AP349" s="68"/>
      <c r="AQ349" s="137"/>
      <c r="AR349" s="137"/>
      <c r="AS349" s="137"/>
      <c r="AT349" s="137"/>
      <c r="AU349" s="137"/>
      <c r="AV349" s="137"/>
      <c r="AW349" s="137"/>
      <c r="AX349" s="137"/>
    </row>
    <row r="350" spans="6:50" ht="14.25" customHeight="1">
      <c r="F350" s="137"/>
      <c r="G350" s="137"/>
      <c r="H350" s="137"/>
      <c r="I350" s="137"/>
      <c r="J350" s="137"/>
      <c r="K350" s="137"/>
      <c r="L350" s="137"/>
      <c r="M350" s="137"/>
      <c r="N350" s="137"/>
      <c r="O350" s="137"/>
      <c r="Q350" s="137"/>
      <c r="Z350" s="137"/>
      <c r="AA350" s="137"/>
      <c r="AC350" s="137"/>
      <c r="AD350" s="137"/>
      <c r="AE350" s="137"/>
      <c r="AF350" s="137"/>
      <c r="AG350" s="137"/>
      <c r="AH350" s="137"/>
      <c r="AI350" s="137"/>
      <c r="AJ350" s="137"/>
      <c r="AK350" s="137"/>
      <c r="AL350" s="137"/>
      <c r="AM350" s="68"/>
      <c r="AN350" s="137"/>
      <c r="AO350" s="68"/>
      <c r="AP350" s="68"/>
      <c r="AQ350" s="137"/>
      <c r="AR350" s="137"/>
      <c r="AS350" s="137"/>
      <c r="AT350" s="137"/>
      <c r="AU350" s="137"/>
      <c r="AV350" s="137"/>
      <c r="AW350" s="137"/>
      <c r="AX350" s="137"/>
    </row>
    <row r="351" spans="6:50" ht="14.25" customHeight="1">
      <c r="F351" s="137"/>
      <c r="G351" s="137"/>
      <c r="H351" s="137"/>
      <c r="I351" s="137"/>
      <c r="J351" s="137"/>
      <c r="K351" s="137"/>
      <c r="L351" s="137"/>
      <c r="M351" s="137"/>
      <c r="N351" s="137"/>
      <c r="O351" s="137"/>
      <c r="Q351" s="137"/>
      <c r="Z351" s="137"/>
      <c r="AA351" s="137"/>
      <c r="AC351" s="137"/>
      <c r="AD351" s="137"/>
      <c r="AE351" s="137"/>
      <c r="AF351" s="137"/>
      <c r="AG351" s="137"/>
      <c r="AH351" s="137"/>
      <c r="AI351" s="137"/>
      <c r="AJ351" s="137"/>
      <c r="AK351" s="137"/>
      <c r="AL351" s="137"/>
      <c r="AM351" s="68"/>
      <c r="AN351" s="137"/>
      <c r="AO351" s="68"/>
      <c r="AP351" s="68"/>
      <c r="AQ351" s="137"/>
      <c r="AR351" s="137"/>
      <c r="AS351" s="137"/>
      <c r="AT351" s="137"/>
      <c r="AU351" s="137"/>
      <c r="AV351" s="137"/>
      <c r="AW351" s="137"/>
      <c r="AX351" s="137"/>
    </row>
    <row r="352" spans="6:50" ht="14.25" customHeight="1">
      <c r="F352" s="137"/>
      <c r="G352" s="137"/>
      <c r="H352" s="137"/>
      <c r="I352" s="137"/>
      <c r="J352" s="137"/>
      <c r="K352" s="137"/>
      <c r="L352" s="137"/>
      <c r="M352" s="137"/>
      <c r="N352" s="137"/>
      <c r="O352" s="137"/>
      <c r="Q352" s="137"/>
      <c r="Z352" s="137"/>
      <c r="AA352" s="137"/>
      <c r="AC352" s="137"/>
      <c r="AD352" s="137"/>
      <c r="AE352" s="137"/>
      <c r="AF352" s="137"/>
      <c r="AG352" s="137"/>
      <c r="AH352" s="137"/>
      <c r="AI352" s="137"/>
      <c r="AJ352" s="137"/>
      <c r="AK352" s="137"/>
      <c r="AL352" s="137"/>
      <c r="AM352" s="68"/>
      <c r="AN352" s="137"/>
      <c r="AO352" s="68"/>
      <c r="AP352" s="68"/>
      <c r="AQ352" s="137"/>
      <c r="AR352" s="137"/>
      <c r="AS352" s="137"/>
      <c r="AT352" s="137"/>
      <c r="AU352" s="137"/>
      <c r="AV352" s="137"/>
      <c r="AW352" s="137"/>
      <c r="AX352" s="137"/>
    </row>
    <row r="353" spans="6:50" ht="14.25" customHeight="1">
      <c r="F353" s="137"/>
      <c r="G353" s="137"/>
      <c r="H353" s="137"/>
      <c r="I353" s="137"/>
      <c r="J353" s="137"/>
      <c r="K353" s="137"/>
      <c r="L353" s="137"/>
      <c r="M353" s="137"/>
      <c r="N353" s="137"/>
      <c r="O353" s="137"/>
      <c r="Q353" s="137"/>
      <c r="Z353" s="137"/>
      <c r="AA353" s="137"/>
      <c r="AC353" s="137"/>
      <c r="AD353" s="137"/>
      <c r="AE353" s="137"/>
      <c r="AF353" s="137"/>
      <c r="AG353" s="137"/>
      <c r="AH353" s="137"/>
      <c r="AI353" s="137"/>
      <c r="AJ353" s="137"/>
      <c r="AK353" s="137"/>
      <c r="AL353" s="137"/>
      <c r="AM353" s="68"/>
      <c r="AN353" s="137"/>
      <c r="AO353" s="68"/>
      <c r="AP353" s="68"/>
      <c r="AQ353" s="137"/>
      <c r="AR353" s="137"/>
      <c r="AS353" s="137"/>
      <c r="AT353" s="137"/>
      <c r="AU353" s="137"/>
      <c r="AV353" s="137"/>
      <c r="AW353" s="137"/>
      <c r="AX353" s="137"/>
    </row>
    <row r="354" spans="6:50" ht="14.25" customHeight="1">
      <c r="F354" s="137"/>
      <c r="G354" s="137"/>
      <c r="H354" s="137"/>
      <c r="I354" s="137"/>
      <c r="J354" s="137"/>
      <c r="K354" s="137"/>
      <c r="L354" s="137"/>
      <c r="M354" s="137"/>
      <c r="N354" s="137"/>
      <c r="O354" s="137"/>
      <c r="Q354" s="137"/>
      <c r="Z354" s="137"/>
      <c r="AA354" s="137"/>
      <c r="AC354" s="137"/>
      <c r="AD354" s="137"/>
      <c r="AE354" s="137"/>
      <c r="AF354" s="137"/>
      <c r="AG354" s="137"/>
      <c r="AH354" s="137"/>
      <c r="AI354" s="137"/>
      <c r="AJ354" s="137"/>
      <c r="AK354" s="137"/>
      <c r="AL354" s="137"/>
      <c r="AM354" s="68"/>
      <c r="AN354" s="137"/>
      <c r="AO354" s="68"/>
      <c r="AP354" s="68"/>
      <c r="AQ354" s="137"/>
      <c r="AR354" s="137"/>
      <c r="AS354" s="137"/>
      <c r="AT354" s="137"/>
      <c r="AU354" s="137"/>
      <c r="AV354" s="137"/>
      <c r="AW354" s="137"/>
      <c r="AX354" s="137"/>
    </row>
    <row r="355" spans="6:50" ht="14.25" customHeight="1">
      <c r="F355" s="137"/>
      <c r="G355" s="137"/>
      <c r="H355" s="137"/>
      <c r="I355" s="137"/>
      <c r="J355" s="137"/>
      <c r="K355" s="137"/>
      <c r="L355" s="137"/>
      <c r="M355" s="137"/>
      <c r="N355" s="137"/>
      <c r="O355" s="137"/>
      <c r="Q355" s="137"/>
      <c r="Z355" s="137"/>
      <c r="AA355" s="137"/>
      <c r="AC355" s="137"/>
      <c r="AD355" s="137"/>
      <c r="AE355" s="137"/>
      <c r="AF355" s="137"/>
      <c r="AG355" s="137"/>
      <c r="AH355" s="137"/>
      <c r="AI355" s="137"/>
      <c r="AJ355" s="137"/>
      <c r="AK355" s="137"/>
      <c r="AL355" s="137"/>
      <c r="AM355" s="68"/>
      <c r="AN355" s="137"/>
      <c r="AO355" s="68"/>
      <c r="AP355" s="68"/>
      <c r="AQ355" s="137"/>
      <c r="AR355" s="137"/>
      <c r="AS355" s="137"/>
      <c r="AT355" s="137"/>
      <c r="AU355" s="137"/>
      <c r="AV355" s="137"/>
      <c r="AW355" s="137"/>
      <c r="AX355" s="137"/>
    </row>
    <row r="356" spans="6:50" ht="14.25" customHeight="1">
      <c r="F356" s="137"/>
      <c r="G356" s="137"/>
      <c r="H356" s="137"/>
      <c r="I356" s="137"/>
      <c r="J356" s="137"/>
      <c r="K356" s="137"/>
      <c r="L356" s="137"/>
      <c r="M356" s="137"/>
      <c r="N356" s="137"/>
      <c r="O356" s="137"/>
      <c r="Q356" s="137"/>
      <c r="Z356" s="137"/>
      <c r="AA356" s="137"/>
      <c r="AC356" s="137"/>
      <c r="AD356" s="137"/>
      <c r="AE356" s="137"/>
      <c r="AF356" s="137"/>
      <c r="AG356" s="137"/>
      <c r="AH356" s="137"/>
      <c r="AI356" s="137"/>
      <c r="AJ356" s="137"/>
      <c r="AK356" s="137"/>
      <c r="AL356" s="137"/>
      <c r="AM356" s="68"/>
      <c r="AN356" s="137"/>
      <c r="AO356" s="68"/>
      <c r="AP356" s="68"/>
      <c r="AQ356" s="137"/>
      <c r="AR356" s="137"/>
      <c r="AS356" s="137"/>
      <c r="AT356" s="137"/>
      <c r="AU356" s="137"/>
      <c r="AV356" s="137"/>
      <c r="AW356" s="137"/>
      <c r="AX356" s="137"/>
    </row>
    <row r="357" spans="6:50" ht="14.25" customHeight="1">
      <c r="F357" s="137"/>
      <c r="G357" s="137"/>
      <c r="H357" s="137"/>
      <c r="I357" s="137"/>
      <c r="J357" s="137"/>
      <c r="K357" s="137"/>
      <c r="L357" s="137"/>
      <c r="M357" s="137"/>
      <c r="N357" s="137"/>
      <c r="O357" s="137"/>
      <c r="Q357" s="137"/>
      <c r="Z357" s="137"/>
      <c r="AA357" s="137"/>
      <c r="AC357" s="137"/>
      <c r="AD357" s="137"/>
      <c r="AE357" s="137"/>
      <c r="AF357" s="137"/>
      <c r="AG357" s="137"/>
      <c r="AH357" s="137"/>
      <c r="AI357" s="137"/>
      <c r="AJ357" s="137"/>
      <c r="AK357" s="137"/>
      <c r="AL357" s="137"/>
      <c r="AM357" s="68"/>
      <c r="AN357" s="137"/>
      <c r="AO357" s="68"/>
      <c r="AP357" s="68"/>
      <c r="AQ357" s="137"/>
      <c r="AR357" s="137"/>
      <c r="AS357" s="137"/>
      <c r="AT357" s="137"/>
      <c r="AU357" s="137"/>
      <c r="AV357" s="137"/>
      <c r="AW357" s="137"/>
      <c r="AX357" s="137"/>
    </row>
    <row r="358" spans="6:50" ht="14.25" customHeight="1">
      <c r="F358" s="137"/>
      <c r="G358" s="137"/>
      <c r="H358" s="137"/>
      <c r="I358" s="137"/>
      <c r="J358" s="137"/>
      <c r="K358" s="137"/>
      <c r="L358" s="137"/>
      <c r="M358" s="137"/>
      <c r="N358" s="137"/>
      <c r="O358" s="137"/>
      <c r="Q358" s="137"/>
      <c r="Z358" s="137"/>
      <c r="AA358" s="137"/>
      <c r="AC358" s="137"/>
      <c r="AD358" s="137"/>
      <c r="AE358" s="137"/>
      <c r="AF358" s="137"/>
      <c r="AG358" s="137"/>
      <c r="AH358" s="137"/>
      <c r="AI358" s="137"/>
      <c r="AJ358" s="137"/>
      <c r="AK358" s="137"/>
      <c r="AL358" s="137"/>
      <c r="AM358" s="68"/>
      <c r="AN358" s="137"/>
      <c r="AO358" s="68"/>
      <c r="AP358" s="68"/>
      <c r="AQ358" s="137"/>
      <c r="AR358" s="137"/>
      <c r="AS358" s="137"/>
      <c r="AT358" s="137"/>
      <c r="AU358" s="137"/>
      <c r="AV358" s="137"/>
      <c r="AW358" s="137"/>
      <c r="AX358" s="137"/>
    </row>
    <row r="359" spans="6:50" ht="14.25" customHeight="1">
      <c r="F359" s="137"/>
      <c r="G359" s="137"/>
      <c r="H359" s="137"/>
      <c r="I359" s="137"/>
      <c r="J359" s="137"/>
      <c r="K359" s="137"/>
      <c r="L359" s="137"/>
      <c r="M359" s="137"/>
      <c r="N359" s="137"/>
      <c r="O359" s="137"/>
      <c r="Q359" s="137"/>
      <c r="Z359" s="137"/>
      <c r="AA359" s="137"/>
      <c r="AC359" s="137"/>
      <c r="AD359" s="137"/>
      <c r="AE359" s="137"/>
      <c r="AF359" s="137"/>
      <c r="AG359" s="137"/>
      <c r="AH359" s="137"/>
      <c r="AI359" s="137"/>
      <c r="AJ359" s="137"/>
      <c r="AK359" s="137"/>
      <c r="AL359" s="137"/>
      <c r="AM359" s="68"/>
      <c r="AN359" s="137"/>
      <c r="AO359" s="68"/>
      <c r="AP359" s="68"/>
      <c r="AQ359" s="137"/>
      <c r="AR359" s="137"/>
      <c r="AS359" s="137"/>
      <c r="AT359" s="137"/>
      <c r="AU359" s="137"/>
      <c r="AV359" s="137"/>
      <c r="AW359" s="137"/>
      <c r="AX359" s="137"/>
    </row>
    <row r="360" spans="6:50" ht="14.25" customHeight="1">
      <c r="F360" s="137"/>
      <c r="G360" s="137"/>
      <c r="H360" s="137"/>
      <c r="I360" s="137"/>
      <c r="J360" s="137"/>
      <c r="K360" s="137"/>
      <c r="L360" s="137"/>
      <c r="M360" s="137"/>
      <c r="N360" s="137"/>
      <c r="O360" s="137"/>
      <c r="Q360" s="137"/>
      <c r="Z360" s="137"/>
      <c r="AA360" s="137"/>
      <c r="AC360" s="137"/>
      <c r="AD360" s="137"/>
      <c r="AE360" s="137"/>
      <c r="AF360" s="137"/>
      <c r="AG360" s="137"/>
      <c r="AH360" s="137"/>
      <c r="AI360" s="137"/>
      <c r="AJ360" s="137"/>
      <c r="AK360" s="137"/>
      <c r="AL360" s="137"/>
      <c r="AM360" s="68"/>
      <c r="AN360" s="137"/>
      <c r="AO360" s="68"/>
      <c r="AP360" s="68"/>
      <c r="AQ360" s="137"/>
      <c r="AR360" s="137"/>
      <c r="AS360" s="137"/>
      <c r="AT360" s="137"/>
      <c r="AU360" s="137"/>
      <c r="AV360" s="137"/>
      <c r="AW360" s="137"/>
      <c r="AX360" s="137"/>
    </row>
    <row r="361" spans="6:50" ht="14.25" customHeight="1">
      <c r="F361" s="137"/>
      <c r="G361" s="137"/>
      <c r="H361" s="137"/>
      <c r="I361" s="137"/>
      <c r="J361" s="137"/>
      <c r="K361" s="137"/>
      <c r="L361" s="137"/>
      <c r="M361" s="137"/>
      <c r="N361" s="137"/>
      <c r="O361" s="137"/>
      <c r="Q361" s="137"/>
      <c r="Z361" s="137"/>
      <c r="AA361" s="137"/>
      <c r="AC361" s="137"/>
      <c r="AD361" s="137"/>
      <c r="AE361" s="137"/>
      <c r="AF361" s="137"/>
      <c r="AG361" s="137"/>
      <c r="AH361" s="137"/>
      <c r="AI361" s="137"/>
      <c r="AJ361" s="137"/>
      <c r="AK361" s="137"/>
      <c r="AL361" s="137"/>
      <c r="AM361" s="68"/>
      <c r="AN361" s="137"/>
      <c r="AO361" s="68"/>
      <c r="AP361" s="68"/>
      <c r="AQ361" s="137"/>
      <c r="AR361" s="137"/>
      <c r="AS361" s="137"/>
      <c r="AT361" s="137"/>
      <c r="AU361" s="137"/>
      <c r="AV361" s="137"/>
      <c r="AW361" s="137"/>
      <c r="AX361" s="137"/>
    </row>
    <row r="362" spans="6:50" ht="14.25" customHeight="1">
      <c r="F362" s="137"/>
      <c r="G362" s="137"/>
      <c r="H362" s="137"/>
      <c r="I362" s="137"/>
      <c r="J362" s="137"/>
      <c r="K362" s="137"/>
      <c r="L362" s="137"/>
      <c r="M362" s="137"/>
      <c r="N362" s="137"/>
      <c r="O362" s="137"/>
      <c r="Q362" s="137"/>
      <c r="Z362" s="137"/>
      <c r="AA362" s="137"/>
      <c r="AC362" s="137"/>
      <c r="AD362" s="137"/>
      <c r="AE362" s="137"/>
      <c r="AF362" s="137"/>
      <c r="AG362" s="137"/>
      <c r="AH362" s="137"/>
      <c r="AI362" s="137"/>
      <c r="AJ362" s="137"/>
      <c r="AK362" s="137"/>
      <c r="AL362" s="137"/>
      <c r="AM362" s="68"/>
      <c r="AN362" s="137"/>
      <c r="AO362" s="68"/>
      <c r="AP362" s="68"/>
      <c r="AQ362" s="137"/>
      <c r="AR362" s="137"/>
      <c r="AS362" s="137"/>
      <c r="AT362" s="137"/>
      <c r="AU362" s="137"/>
      <c r="AV362" s="137"/>
      <c r="AW362" s="137"/>
      <c r="AX362" s="137"/>
    </row>
    <row r="363" spans="6:50" ht="14.25" customHeight="1">
      <c r="F363" s="137"/>
      <c r="G363" s="137"/>
      <c r="H363" s="137"/>
      <c r="I363" s="137"/>
      <c r="J363" s="137"/>
      <c r="K363" s="137"/>
      <c r="L363" s="137"/>
      <c r="M363" s="137"/>
      <c r="N363" s="137"/>
      <c r="O363" s="137"/>
      <c r="Q363" s="137"/>
      <c r="Z363" s="137"/>
      <c r="AA363" s="137"/>
      <c r="AC363" s="137"/>
      <c r="AD363" s="137"/>
      <c r="AE363" s="137"/>
      <c r="AF363" s="137"/>
      <c r="AG363" s="137"/>
      <c r="AH363" s="137"/>
      <c r="AI363" s="137"/>
      <c r="AJ363" s="137"/>
      <c r="AK363" s="137"/>
      <c r="AL363" s="137"/>
      <c r="AM363" s="68"/>
      <c r="AN363" s="137"/>
      <c r="AO363" s="68"/>
      <c r="AP363" s="68"/>
      <c r="AQ363" s="137"/>
      <c r="AR363" s="137"/>
      <c r="AS363" s="137"/>
      <c r="AT363" s="137"/>
      <c r="AU363" s="137"/>
      <c r="AV363" s="137"/>
      <c r="AW363" s="137"/>
      <c r="AX363" s="137"/>
    </row>
    <row r="364" spans="6:50" ht="14.25" customHeight="1">
      <c r="F364" s="137"/>
      <c r="G364" s="137"/>
      <c r="H364" s="137"/>
      <c r="I364" s="137"/>
      <c r="J364" s="137"/>
      <c r="K364" s="137"/>
      <c r="L364" s="137"/>
      <c r="M364" s="137"/>
      <c r="N364" s="137"/>
      <c r="O364" s="137"/>
      <c r="Q364" s="137"/>
      <c r="Z364" s="137"/>
      <c r="AA364" s="137"/>
      <c r="AC364" s="137"/>
      <c r="AD364" s="137"/>
      <c r="AE364" s="137"/>
      <c r="AF364" s="137"/>
      <c r="AG364" s="137"/>
      <c r="AH364" s="137"/>
      <c r="AI364" s="137"/>
      <c r="AJ364" s="137"/>
      <c r="AK364" s="137"/>
      <c r="AL364" s="137"/>
      <c r="AM364" s="68"/>
      <c r="AN364" s="137"/>
      <c r="AO364" s="68"/>
      <c r="AP364" s="68"/>
      <c r="AQ364" s="137"/>
      <c r="AR364" s="137"/>
      <c r="AS364" s="137"/>
      <c r="AT364" s="137"/>
      <c r="AU364" s="137"/>
      <c r="AV364" s="137"/>
      <c r="AW364" s="137"/>
      <c r="AX364" s="137"/>
    </row>
    <row r="365" spans="6:50" ht="14.25" customHeight="1">
      <c r="F365" s="137"/>
      <c r="G365" s="137"/>
      <c r="H365" s="137"/>
      <c r="I365" s="137"/>
      <c r="J365" s="137"/>
      <c r="K365" s="137"/>
      <c r="L365" s="137"/>
      <c r="M365" s="137"/>
      <c r="N365" s="137"/>
      <c r="O365" s="137"/>
      <c r="Q365" s="137"/>
      <c r="Z365" s="137"/>
      <c r="AA365" s="137"/>
      <c r="AC365" s="137"/>
      <c r="AD365" s="137"/>
      <c r="AE365" s="137"/>
      <c r="AF365" s="137"/>
      <c r="AG365" s="137"/>
      <c r="AH365" s="137"/>
      <c r="AI365" s="137"/>
      <c r="AJ365" s="137"/>
      <c r="AK365" s="137"/>
      <c r="AL365" s="137"/>
      <c r="AM365" s="68"/>
      <c r="AN365" s="137"/>
      <c r="AO365" s="68"/>
      <c r="AP365" s="68"/>
      <c r="AQ365" s="137"/>
      <c r="AR365" s="137"/>
      <c r="AS365" s="137"/>
      <c r="AT365" s="137"/>
      <c r="AU365" s="137"/>
      <c r="AV365" s="137"/>
      <c r="AW365" s="137"/>
      <c r="AX365" s="137"/>
    </row>
    <row r="366" spans="6:50" ht="14.25" customHeight="1">
      <c r="F366" s="137"/>
      <c r="G366" s="137"/>
      <c r="H366" s="137"/>
      <c r="I366" s="137"/>
      <c r="J366" s="137"/>
      <c r="K366" s="137"/>
      <c r="L366" s="137"/>
      <c r="M366" s="137"/>
      <c r="N366" s="137"/>
      <c r="O366" s="137"/>
      <c r="Q366" s="137"/>
      <c r="Z366" s="137"/>
      <c r="AA366" s="137"/>
      <c r="AC366" s="137"/>
      <c r="AD366" s="137"/>
      <c r="AE366" s="137"/>
      <c r="AF366" s="137"/>
      <c r="AG366" s="137"/>
      <c r="AH366" s="137"/>
      <c r="AI366" s="137"/>
      <c r="AJ366" s="137"/>
      <c r="AK366" s="137"/>
      <c r="AL366" s="137"/>
      <c r="AM366" s="68"/>
      <c r="AN366" s="137"/>
      <c r="AO366" s="68"/>
      <c r="AP366" s="68"/>
      <c r="AQ366" s="137"/>
      <c r="AR366" s="137"/>
      <c r="AS366" s="137"/>
      <c r="AT366" s="137"/>
      <c r="AU366" s="137"/>
      <c r="AV366" s="137"/>
      <c r="AW366" s="137"/>
      <c r="AX366" s="137"/>
    </row>
    <row r="367" spans="6:50" ht="14.25" customHeight="1">
      <c r="F367" s="137"/>
      <c r="G367" s="137"/>
      <c r="H367" s="137"/>
      <c r="I367" s="137"/>
      <c r="J367" s="137"/>
      <c r="K367" s="137"/>
      <c r="L367" s="137"/>
      <c r="M367" s="137"/>
      <c r="N367" s="137"/>
      <c r="O367" s="137"/>
      <c r="Q367" s="137"/>
      <c r="Z367" s="137"/>
      <c r="AA367" s="137"/>
      <c r="AC367" s="137"/>
      <c r="AD367" s="137"/>
      <c r="AE367" s="137"/>
      <c r="AF367" s="137"/>
      <c r="AG367" s="137"/>
      <c r="AH367" s="137"/>
      <c r="AI367" s="137"/>
      <c r="AJ367" s="137"/>
      <c r="AK367" s="137"/>
      <c r="AL367" s="137"/>
      <c r="AM367" s="68"/>
      <c r="AN367" s="137"/>
      <c r="AO367" s="68"/>
      <c r="AP367" s="68"/>
      <c r="AQ367" s="137"/>
      <c r="AR367" s="137"/>
      <c r="AS367" s="137"/>
      <c r="AT367" s="137"/>
      <c r="AU367" s="137"/>
      <c r="AV367" s="137"/>
      <c r="AW367" s="137"/>
      <c r="AX367" s="137"/>
    </row>
    <row r="368" spans="6:50" ht="14.25" customHeight="1">
      <c r="F368" s="137"/>
      <c r="G368" s="137"/>
      <c r="H368" s="137"/>
      <c r="I368" s="137"/>
      <c r="J368" s="137"/>
      <c r="K368" s="137"/>
      <c r="L368" s="137"/>
      <c r="M368" s="137"/>
      <c r="N368" s="137"/>
      <c r="O368" s="137"/>
      <c r="Q368" s="137"/>
      <c r="Z368" s="137"/>
      <c r="AA368" s="137"/>
      <c r="AC368" s="137"/>
      <c r="AD368" s="137"/>
      <c r="AE368" s="137"/>
      <c r="AF368" s="137"/>
      <c r="AG368" s="137"/>
      <c r="AH368" s="137"/>
      <c r="AI368" s="137"/>
      <c r="AJ368" s="137"/>
      <c r="AK368" s="137"/>
      <c r="AL368" s="137"/>
      <c r="AM368" s="68"/>
      <c r="AN368" s="137"/>
      <c r="AO368" s="68"/>
      <c r="AP368" s="68"/>
      <c r="AQ368" s="137"/>
      <c r="AR368" s="137"/>
      <c r="AS368" s="137"/>
      <c r="AT368" s="137"/>
      <c r="AU368" s="137"/>
      <c r="AV368" s="137"/>
      <c r="AW368" s="137"/>
      <c r="AX368" s="137"/>
    </row>
    <row r="369" spans="6:50" ht="14.25" customHeight="1">
      <c r="F369" s="137"/>
      <c r="G369" s="137"/>
      <c r="H369" s="137"/>
      <c r="I369" s="137"/>
      <c r="J369" s="137"/>
      <c r="K369" s="137"/>
      <c r="L369" s="137"/>
      <c r="M369" s="137"/>
      <c r="N369" s="137"/>
      <c r="O369" s="137"/>
      <c r="Q369" s="137"/>
      <c r="Z369" s="137"/>
      <c r="AA369" s="137"/>
      <c r="AC369" s="137"/>
      <c r="AD369" s="137"/>
      <c r="AE369" s="137"/>
      <c r="AF369" s="137"/>
      <c r="AG369" s="137"/>
      <c r="AH369" s="137"/>
      <c r="AI369" s="137"/>
      <c r="AJ369" s="137"/>
      <c r="AK369" s="137"/>
      <c r="AL369" s="137"/>
      <c r="AM369" s="68"/>
      <c r="AN369" s="137"/>
      <c r="AO369" s="68"/>
      <c r="AP369" s="68"/>
      <c r="AQ369" s="137"/>
      <c r="AR369" s="137"/>
      <c r="AS369" s="137"/>
      <c r="AT369" s="137"/>
      <c r="AU369" s="137"/>
      <c r="AV369" s="137"/>
      <c r="AW369" s="137"/>
      <c r="AX369" s="137"/>
    </row>
    <row r="370" spans="6:50" ht="14.25" customHeight="1">
      <c r="F370" s="137"/>
      <c r="G370" s="137"/>
      <c r="H370" s="137"/>
      <c r="I370" s="137"/>
      <c r="J370" s="137"/>
      <c r="K370" s="137"/>
      <c r="L370" s="137"/>
      <c r="M370" s="137"/>
      <c r="N370" s="137"/>
      <c r="O370" s="137"/>
      <c r="Q370" s="137"/>
      <c r="Z370" s="137"/>
      <c r="AA370" s="137"/>
      <c r="AC370" s="137"/>
      <c r="AD370" s="137"/>
      <c r="AE370" s="137"/>
      <c r="AF370" s="137"/>
      <c r="AG370" s="137"/>
      <c r="AH370" s="137"/>
      <c r="AI370" s="137"/>
      <c r="AJ370" s="137"/>
      <c r="AK370" s="137"/>
      <c r="AL370" s="137"/>
      <c r="AM370" s="68"/>
      <c r="AN370" s="137"/>
      <c r="AO370" s="68"/>
      <c r="AP370" s="68"/>
      <c r="AQ370" s="137"/>
      <c r="AR370" s="137"/>
      <c r="AS370" s="137"/>
      <c r="AT370" s="137"/>
      <c r="AU370" s="137"/>
      <c r="AV370" s="137"/>
      <c r="AW370" s="137"/>
      <c r="AX370" s="137"/>
    </row>
    <row r="371" spans="6:50" ht="14.25" customHeight="1">
      <c r="F371" s="137"/>
      <c r="G371" s="137"/>
      <c r="H371" s="137"/>
      <c r="I371" s="137"/>
      <c r="J371" s="137"/>
      <c r="K371" s="137"/>
      <c r="L371" s="137"/>
      <c r="M371" s="137"/>
      <c r="N371" s="137"/>
      <c r="O371" s="137"/>
      <c r="Q371" s="137"/>
      <c r="Z371" s="137"/>
      <c r="AA371" s="137"/>
      <c r="AC371" s="137"/>
      <c r="AD371" s="137"/>
      <c r="AE371" s="137"/>
      <c r="AF371" s="137"/>
      <c r="AG371" s="137"/>
      <c r="AH371" s="137"/>
      <c r="AI371" s="137"/>
      <c r="AJ371" s="137"/>
      <c r="AK371" s="137"/>
      <c r="AL371" s="137"/>
      <c r="AM371" s="68"/>
      <c r="AN371" s="137"/>
      <c r="AO371" s="68"/>
      <c r="AP371" s="68"/>
      <c r="AQ371" s="137"/>
      <c r="AR371" s="137"/>
      <c r="AS371" s="137"/>
      <c r="AT371" s="137"/>
      <c r="AU371" s="137"/>
      <c r="AV371" s="137"/>
      <c r="AW371" s="137"/>
      <c r="AX371" s="137"/>
    </row>
    <row r="372" spans="6:50" ht="14.25" customHeight="1">
      <c r="F372" s="137"/>
      <c r="G372" s="137"/>
      <c r="H372" s="137"/>
      <c r="I372" s="137"/>
      <c r="J372" s="137"/>
      <c r="K372" s="137"/>
      <c r="L372" s="137"/>
      <c r="M372" s="137"/>
      <c r="N372" s="137"/>
      <c r="O372" s="137"/>
      <c r="Q372" s="137"/>
      <c r="Z372" s="137"/>
      <c r="AA372" s="137"/>
      <c r="AC372" s="137"/>
      <c r="AD372" s="137"/>
      <c r="AE372" s="137"/>
      <c r="AF372" s="137"/>
      <c r="AG372" s="137"/>
      <c r="AH372" s="137"/>
      <c r="AI372" s="137"/>
      <c r="AJ372" s="137"/>
      <c r="AK372" s="137"/>
      <c r="AL372" s="137"/>
      <c r="AM372" s="68"/>
      <c r="AN372" s="137"/>
      <c r="AO372" s="68"/>
      <c r="AP372" s="68"/>
      <c r="AQ372" s="137"/>
      <c r="AR372" s="137"/>
      <c r="AS372" s="137"/>
      <c r="AT372" s="137"/>
      <c r="AU372" s="137"/>
      <c r="AV372" s="137"/>
      <c r="AW372" s="137"/>
      <c r="AX372" s="137"/>
    </row>
    <row r="373" spans="6:50" ht="14.25" customHeight="1">
      <c r="F373" s="137"/>
      <c r="G373" s="137"/>
      <c r="H373" s="137"/>
      <c r="I373" s="137"/>
      <c r="J373" s="137"/>
      <c r="K373" s="137"/>
      <c r="L373" s="137"/>
      <c r="M373" s="137"/>
      <c r="N373" s="137"/>
      <c r="O373" s="137"/>
      <c r="Q373" s="137"/>
      <c r="Z373" s="137"/>
      <c r="AA373" s="137"/>
      <c r="AC373" s="137"/>
      <c r="AD373" s="137"/>
      <c r="AE373" s="137"/>
      <c r="AF373" s="137"/>
      <c r="AG373" s="137"/>
      <c r="AH373" s="137"/>
      <c r="AI373" s="137"/>
      <c r="AJ373" s="137"/>
      <c r="AK373" s="137"/>
      <c r="AL373" s="137"/>
      <c r="AM373" s="68"/>
      <c r="AN373" s="137"/>
      <c r="AO373" s="68"/>
      <c r="AP373" s="68"/>
      <c r="AQ373" s="137"/>
      <c r="AR373" s="137"/>
      <c r="AS373" s="137"/>
      <c r="AT373" s="137"/>
      <c r="AU373" s="137"/>
      <c r="AV373" s="137"/>
      <c r="AW373" s="137"/>
      <c r="AX373" s="137"/>
    </row>
    <row r="374" spans="6:50" ht="14.25" customHeight="1">
      <c r="F374" s="137"/>
      <c r="G374" s="137"/>
      <c r="H374" s="137"/>
      <c r="I374" s="137"/>
      <c r="J374" s="137"/>
      <c r="K374" s="137"/>
      <c r="L374" s="137"/>
      <c r="M374" s="137"/>
      <c r="N374" s="137"/>
      <c r="O374" s="137"/>
      <c r="Q374" s="137"/>
      <c r="Z374" s="137"/>
      <c r="AA374" s="137"/>
      <c r="AC374" s="137"/>
      <c r="AD374" s="137"/>
      <c r="AE374" s="137"/>
      <c r="AF374" s="137"/>
      <c r="AG374" s="137"/>
      <c r="AH374" s="137"/>
      <c r="AI374" s="137"/>
      <c r="AJ374" s="137"/>
      <c r="AK374" s="137"/>
      <c r="AL374" s="137"/>
      <c r="AM374" s="68"/>
      <c r="AN374" s="137"/>
      <c r="AO374" s="68"/>
      <c r="AP374" s="68"/>
      <c r="AQ374" s="137"/>
      <c r="AR374" s="137"/>
      <c r="AS374" s="137"/>
      <c r="AT374" s="137"/>
      <c r="AU374" s="137"/>
      <c r="AV374" s="137"/>
      <c r="AW374" s="137"/>
      <c r="AX374" s="137"/>
    </row>
    <row r="375" spans="6:50" ht="14.25" customHeight="1">
      <c r="F375" s="137"/>
      <c r="G375" s="137"/>
      <c r="H375" s="137"/>
      <c r="I375" s="137"/>
      <c r="J375" s="137"/>
      <c r="K375" s="137"/>
      <c r="L375" s="137"/>
      <c r="M375" s="137"/>
      <c r="N375" s="137"/>
      <c r="O375" s="137"/>
      <c r="Q375" s="137"/>
      <c r="Z375" s="137"/>
      <c r="AA375" s="137"/>
      <c r="AC375" s="137"/>
      <c r="AD375" s="137"/>
      <c r="AE375" s="137"/>
      <c r="AF375" s="137"/>
      <c r="AG375" s="137"/>
      <c r="AH375" s="137"/>
      <c r="AI375" s="137"/>
      <c r="AJ375" s="137"/>
      <c r="AK375" s="137"/>
      <c r="AL375" s="137"/>
      <c r="AM375" s="68"/>
      <c r="AN375" s="137"/>
      <c r="AO375" s="68"/>
      <c r="AP375" s="68"/>
      <c r="AQ375" s="137"/>
      <c r="AR375" s="137"/>
      <c r="AS375" s="137"/>
      <c r="AT375" s="137"/>
      <c r="AU375" s="137"/>
      <c r="AV375" s="137"/>
      <c r="AW375" s="137"/>
      <c r="AX375" s="137"/>
    </row>
    <row r="376" spans="6:50" ht="14.25" customHeight="1">
      <c r="F376" s="137"/>
      <c r="G376" s="137"/>
      <c r="H376" s="137"/>
      <c r="I376" s="137"/>
      <c r="J376" s="137"/>
      <c r="K376" s="137"/>
      <c r="L376" s="137"/>
      <c r="M376" s="137"/>
      <c r="N376" s="137"/>
      <c r="O376" s="137"/>
      <c r="Q376" s="137"/>
      <c r="Z376" s="137"/>
      <c r="AA376" s="137"/>
      <c r="AC376" s="137"/>
      <c r="AD376" s="137"/>
      <c r="AE376" s="137"/>
      <c r="AF376" s="137"/>
      <c r="AG376" s="137"/>
      <c r="AH376" s="137"/>
      <c r="AI376" s="137"/>
      <c r="AJ376" s="137"/>
      <c r="AK376" s="137"/>
      <c r="AL376" s="137"/>
      <c r="AM376" s="68"/>
      <c r="AN376" s="137"/>
      <c r="AO376" s="68"/>
      <c r="AP376" s="68"/>
      <c r="AQ376" s="137"/>
      <c r="AR376" s="137"/>
      <c r="AS376" s="137"/>
      <c r="AT376" s="137"/>
      <c r="AU376" s="137"/>
      <c r="AV376" s="137"/>
      <c r="AW376" s="137"/>
      <c r="AX376" s="137"/>
    </row>
    <row r="377" spans="6:50" ht="14.25" customHeight="1">
      <c r="F377" s="137"/>
      <c r="G377" s="137"/>
      <c r="H377" s="137"/>
      <c r="I377" s="137"/>
      <c r="J377" s="137"/>
      <c r="K377" s="137"/>
      <c r="L377" s="137"/>
      <c r="M377" s="137"/>
      <c r="N377" s="137"/>
      <c r="O377" s="137"/>
      <c r="Q377" s="137"/>
      <c r="Z377" s="137"/>
      <c r="AA377" s="137"/>
      <c r="AC377" s="137"/>
      <c r="AD377" s="137"/>
      <c r="AE377" s="137"/>
      <c r="AF377" s="137"/>
      <c r="AG377" s="137"/>
      <c r="AH377" s="137"/>
      <c r="AI377" s="137"/>
      <c r="AJ377" s="137"/>
      <c r="AK377" s="137"/>
      <c r="AL377" s="137"/>
      <c r="AM377" s="68"/>
      <c r="AN377" s="137"/>
      <c r="AO377" s="68"/>
      <c r="AP377" s="68"/>
      <c r="AQ377" s="137"/>
      <c r="AR377" s="137"/>
      <c r="AS377" s="137"/>
      <c r="AT377" s="137"/>
      <c r="AU377" s="137"/>
      <c r="AV377" s="137"/>
      <c r="AW377" s="137"/>
      <c r="AX377" s="137"/>
    </row>
    <row r="378" spans="6:50" ht="14.25" customHeight="1">
      <c r="F378" s="137"/>
      <c r="G378" s="137"/>
      <c r="H378" s="137"/>
      <c r="I378" s="137"/>
      <c r="J378" s="137"/>
      <c r="K378" s="137"/>
      <c r="L378" s="137"/>
      <c r="M378" s="137"/>
      <c r="N378" s="137"/>
      <c r="O378" s="137"/>
      <c r="Q378" s="137"/>
      <c r="Z378" s="137"/>
      <c r="AA378" s="137"/>
      <c r="AC378" s="137"/>
      <c r="AD378" s="137"/>
      <c r="AE378" s="137"/>
      <c r="AF378" s="137"/>
      <c r="AG378" s="137"/>
      <c r="AH378" s="137"/>
      <c r="AI378" s="137"/>
      <c r="AJ378" s="137"/>
      <c r="AK378" s="137"/>
      <c r="AL378" s="137"/>
      <c r="AM378" s="68"/>
      <c r="AN378" s="137"/>
      <c r="AO378" s="68"/>
      <c r="AP378" s="68"/>
      <c r="AQ378" s="137"/>
      <c r="AR378" s="137"/>
      <c r="AS378" s="137"/>
      <c r="AT378" s="137"/>
      <c r="AU378" s="137"/>
      <c r="AV378" s="137"/>
      <c r="AW378" s="137"/>
      <c r="AX378" s="137"/>
    </row>
    <row r="379" spans="6:50" ht="14.25" customHeight="1">
      <c r="F379" s="137"/>
      <c r="G379" s="137"/>
      <c r="H379" s="137"/>
      <c r="I379" s="137"/>
      <c r="J379" s="137"/>
      <c r="K379" s="137"/>
      <c r="L379" s="137"/>
      <c r="M379" s="137"/>
      <c r="N379" s="137"/>
      <c r="O379" s="137"/>
      <c r="Q379" s="137"/>
      <c r="Z379" s="137"/>
      <c r="AA379" s="137"/>
      <c r="AC379" s="137"/>
      <c r="AD379" s="137"/>
      <c r="AE379" s="137"/>
      <c r="AF379" s="137"/>
      <c r="AG379" s="137"/>
      <c r="AH379" s="137"/>
      <c r="AI379" s="137"/>
      <c r="AJ379" s="137"/>
      <c r="AK379" s="137"/>
      <c r="AL379" s="137"/>
      <c r="AM379" s="68"/>
      <c r="AN379" s="137"/>
      <c r="AO379" s="68"/>
      <c r="AP379" s="68"/>
      <c r="AQ379" s="137"/>
      <c r="AR379" s="137"/>
      <c r="AS379" s="137"/>
      <c r="AT379" s="137"/>
      <c r="AU379" s="137"/>
      <c r="AV379" s="137"/>
      <c r="AW379" s="137"/>
      <c r="AX379" s="137"/>
    </row>
    <row r="380" spans="6:50" ht="14.25" customHeight="1">
      <c r="F380" s="137"/>
      <c r="G380" s="137"/>
      <c r="H380" s="137"/>
      <c r="I380" s="137"/>
      <c r="J380" s="137"/>
      <c r="K380" s="137"/>
      <c r="L380" s="137"/>
      <c r="M380" s="137"/>
      <c r="N380" s="137"/>
      <c r="O380" s="137"/>
      <c r="Q380" s="137"/>
      <c r="Z380" s="137"/>
      <c r="AA380" s="137"/>
      <c r="AC380" s="137"/>
      <c r="AD380" s="137"/>
      <c r="AE380" s="137"/>
      <c r="AF380" s="137"/>
      <c r="AG380" s="137"/>
      <c r="AH380" s="137"/>
      <c r="AI380" s="137"/>
      <c r="AJ380" s="137"/>
      <c r="AK380" s="137"/>
      <c r="AL380" s="137"/>
      <c r="AM380" s="68"/>
      <c r="AN380" s="137"/>
      <c r="AO380" s="68"/>
      <c r="AP380" s="68"/>
      <c r="AQ380" s="137"/>
      <c r="AR380" s="137"/>
      <c r="AS380" s="137"/>
      <c r="AT380" s="137"/>
      <c r="AU380" s="137"/>
      <c r="AV380" s="137"/>
      <c r="AW380" s="137"/>
      <c r="AX380" s="137"/>
    </row>
    <row r="381" spans="6:50" ht="14.25" customHeight="1">
      <c r="F381" s="137"/>
      <c r="G381" s="137"/>
      <c r="H381" s="137"/>
      <c r="I381" s="137"/>
      <c r="J381" s="137"/>
      <c r="K381" s="137"/>
      <c r="L381" s="137"/>
      <c r="M381" s="137"/>
      <c r="N381" s="137"/>
      <c r="O381" s="137"/>
      <c r="Q381" s="137"/>
      <c r="Z381" s="137"/>
      <c r="AA381" s="137"/>
      <c r="AC381" s="137"/>
      <c r="AD381" s="137"/>
      <c r="AE381" s="137"/>
      <c r="AF381" s="137"/>
      <c r="AG381" s="137"/>
      <c r="AH381" s="137"/>
      <c r="AI381" s="137"/>
      <c r="AJ381" s="137"/>
      <c r="AK381" s="137"/>
      <c r="AL381" s="137"/>
      <c r="AM381" s="68"/>
      <c r="AN381" s="137"/>
      <c r="AO381" s="68"/>
      <c r="AP381" s="68"/>
      <c r="AQ381" s="137"/>
      <c r="AR381" s="137"/>
      <c r="AS381" s="137"/>
      <c r="AT381" s="137"/>
      <c r="AU381" s="137"/>
      <c r="AV381" s="137"/>
      <c r="AW381" s="137"/>
      <c r="AX381" s="137"/>
    </row>
    <row r="382" spans="6:50" ht="14.25" customHeight="1">
      <c r="F382" s="137"/>
      <c r="G382" s="137"/>
      <c r="H382" s="137"/>
      <c r="I382" s="137"/>
      <c r="J382" s="137"/>
      <c r="K382" s="137"/>
      <c r="L382" s="137"/>
      <c r="M382" s="137"/>
      <c r="N382" s="137"/>
      <c r="O382" s="137"/>
      <c r="Q382" s="137"/>
      <c r="Z382" s="137"/>
      <c r="AA382" s="137"/>
      <c r="AC382" s="137"/>
      <c r="AD382" s="137"/>
      <c r="AE382" s="137"/>
      <c r="AF382" s="137"/>
      <c r="AG382" s="137"/>
      <c r="AH382" s="137"/>
      <c r="AI382" s="137"/>
      <c r="AJ382" s="137"/>
      <c r="AK382" s="137"/>
      <c r="AL382" s="137"/>
      <c r="AM382" s="68"/>
      <c r="AN382" s="137"/>
      <c r="AO382" s="68"/>
      <c r="AP382" s="68"/>
      <c r="AQ382" s="137"/>
      <c r="AR382" s="137"/>
      <c r="AS382" s="137"/>
      <c r="AT382" s="137"/>
      <c r="AU382" s="137"/>
      <c r="AV382" s="137"/>
      <c r="AW382" s="137"/>
      <c r="AX382" s="137"/>
    </row>
    <row r="383" spans="6:50" ht="14.25" customHeight="1">
      <c r="F383" s="137"/>
      <c r="G383" s="137"/>
      <c r="H383" s="137"/>
      <c r="I383" s="137"/>
      <c r="J383" s="137"/>
      <c r="K383" s="137"/>
      <c r="L383" s="137"/>
      <c r="M383" s="137"/>
      <c r="N383" s="137"/>
      <c r="O383" s="137"/>
      <c r="Q383" s="137"/>
      <c r="Z383" s="137"/>
      <c r="AA383" s="137"/>
      <c r="AC383" s="137"/>
      <c r="AD383" s="137"/>
      <c r="AE383" s="137"/>
      <c r="AF383" s="137"/>
      <c r="AG383" s="137"/>
      <c r="AH383" s="137"/>
      <c r="AI383" s="137"/>
      <c r="AJ383" s="137"/>
      <c r="AK383" s="137"/>
      <c r="AL383" s="137"/>
      <c r="AM383" s="68"/>
      <c r="AN383" s="137"/>
      <c r="AO383" s="68"/>
      <c r="AP383" s="68"/>
      <c r="AQ383" s="137"/>
      <c r="AR383" s="137"/>
      <c r="AS383" s="137"/>
      <c r="AT383" s="137"/>
      <c r="AU383" s="137"/>
      <c r="AV383" s="137"/>
      <c r="AW383" s="137"/>
      <c r="AX383" s="137"/>
    </row>
    <row r="384" spans="6:50" ht="14.25" customHeight="1">
      <c r="F384" s="137"/>
      <c r="G384" s="137"/>
      <c r="H384" s="137"/>
      <c r="I384" s="137"/>
      <c r="J384" s="137"/>
      <c r="K384" s="137"/>
      <c r="L384" s="137"/>
      <c r="M384" s="137"/>
      <c r="N384" s="137"/>
      <c r="O384" s="137"/>
      <c r="Q384" s="137"/>
      <c r="Z384" s="137"/>
      <c r="AA384" s="137"/>
      <c r="AC384" s="137"/>
      <c r="AD384" s="137"/>
      <c r="AE384" s="137"/>
      <c r="AF384" s="137"/>
      <c r="AG384" s="137"/>
      <c r="AH384" s="137"/>
      <c r="AI384" s="137"/>
      <c r="AJ384" s="137"/>
      <c r="AK384" s="137"/>
      <c r="AL384" s="137"/>
      <c r="AM384" s="68"/>
      <c r="AN384" s="137"/>
      <c r="AO384" s="68"/>
      <c r="AP384" s="68"/>
      <c r="AQ384" s="137"/>
      <c r="AR384" s="137"/>
      <c r="AS384" s="137"/>
      <c r="AT384" s="137"/>
      <c r="AU384" s="137"/>
      <c r="AV384" s="137"/>
      <c r="AW384" s="137"/>
      <c r="AX384" s="137"/>
    </row>
    <row r="385" spans="6:50" ht="14.25" customHeight="1">
      <c r="F385" s="137"/>
      <c r="G385" s="137"/>
      <c r="H385" s="137"/>
      <c r="I385" s="137"/>
      <c r="J385" s="137"/>
      <c r="K385" s="137"/>
      <c r="L385" s="137"/>
      <c r="M385" s="137"/>
      <c r="N385" s="137"/>
      <c r="O385" s="137"/>
      <c r="Q385" s="137"/>
      <c r="Z385" s="137"/>
      <c r="AA385" s="137"/>
      <c r="AC385" s="137"/>
      <c r="AD385" s="137"/>
      <c r="AE385" s="137"/>
      <c r="AF385" s="137"/>
      <c r="AG385" s="137"/>
      <c r="AH385" s="137"/>
      <c r="AI385" s="137"/>
      <c r="AJ385" s="137"/>
      <c r="AK385" s="137"/>
      <c r="AL385" s="137"/>
      <c r="AM385" s="68"/>
      <c r="AN385" s="137"/>
      <c r="AO385" s="68"/>
      <c r="AP385" s="68"/>
      <c r="AQ385" s="137"/>
      <c r="AR385" s="137"/>
      <c r="AS385" s="137"/>
      <c r="AT385" s="137"/>
      <c r="AU385" s="137"/>
      <c r="AV385" s="137"/>
      <c r="AW385" s="137"/>
      <c r="AX385" s="137"/>
    </row>
    <row r="386" spans="6:50" ht="14.25" customHeight="1">
      <c r="F386" s="137"/>
      <c r="G386" s="137"/>
      <c r="H386" s="137"/>
      <c r="I386" s="137"/>
      <c r="J386" s="137"/>
      <c r="K386" s="137"/>
      <c r="L386" s="137"/>
      <c r="M386" s="137"/>
      <c r="N386" s="137"/>
      <c r="O386" s="137"/>
      <c r="Q386" s="137"/>
      <c r="Z386" s="137"/>
      <c r="AA386" s="137"/>
      <c r="AC386" s="137"/>
      <c r="AD386" s="137"/>
      <c r="AE386" s="137"/>
      <c r="AF386" s="137"/>
      <c r="AG386" s="137"/>
      <c r="AH386" s="137"/>
      <c r="AI386" s="137"/>
      <c r="AJ386" s="137"/>
      <c r="AK386" s="137"/>
      <c r="AL386" s="137"/>
      <c r="AM386" s="68"/>
      <c r="AN386" s="137"/>
      <c r="AO386" s="68"/>
      <c r="AP386" s="68"/>
      <c r="AQ386" s="137"/>
      <c r="AR386" s="137"/>
      <c r="AS386" s="137"/>
      <c r="AT386" s="137"/>
      <c r="AU386" s="137"/>
      <c r="AV386" s="137"/>
      <c r="AW386" s="137"/>
      <c r="AX386" s="137"/>
    </row>
    <row r="387" spans="6:50" ht="14.25" customHeight="1">
      <c r="F387" s="137"/>
      <c r="G387" s="137"/>
      <c r="H387" s="137"/>
      <c r="I387" s="137"/>
      <c r="J387" s="137"/>
      <c r="K387" s="137"/>
      <c r="L387" s="137"/>
      <c r="M387" s="137"/>
      <c r="N387" s="137"/>
      <c r="O387" s="137"/>
      <c r="Q387" s="137"/>
      <c r="Z387" s="137"/>
      <c r="AA387" s="137"/>
      <c r="AC387" s="137"/>
      <c r="AD387" s="137"/>
      <c r="AE387" s="137"/>
      <c r="AF387" s="137"/>
      <c r="AG387" s="137"/>
      <c r="AH387" s="137"/>
      <c r="AI387" s="137"/>
      <c r="AJ387" s="137"/>
      <c r="AK387" s="137"/>
      <c r="AL387" s="137"/>
      <c r="AM387" s="68"/>
      <c r="AN387" s="137"/>
      <c r="AO387" s="68"/>
      <c r="AP387" s="68"/>
      <c r="AQ387" s="137"/>
      <c r="AR387" s="137"/>
      <c r="AS387" s="137"/>
      <c r="AT387" s="137"/>
      <c r="AU387" s="137"/>
      <c r="AV387" s="137"/>
      <c r="AW387" s="137"/>
      <c r="AX387" s="137"/>
    </row>
    <row r="388" spans="6:50" ht="14.25" customHeight="1">
      <c r="F388" s="137"/>
      <c r="G388" s="137"/>
      <c r="H388" s="137"/>
      <c r="I388" s="137"/>
      <c r="J388" s="137"/>
      <c r="K388" s="137"/>
      <c r="L388" s="137"/>
      <c r="M388" s="137"/>
      <c r="N388" s="137"/>
      <c r="O388" s="137"/>
      <c r="Q388" s="137"/>
      <c r="Z388" s="137"/>
      <c r="AA388" s="137"/>
      <c r="AC388" s="137"/>
      <c r="AD388" s="137"/>
      <c r="AE388" s="137"/>
      <c r="AF388" s="137"/>
      <c r="AG388" s="137"/>
      <c r="AH388" s="137"/>
      <c r="AI388" s="137"/>
      <c r="AJ388" s="137"/>
      <c r="AK388" s="137"/>
      <c r="AL388" s="137"/>
      <c r="AM388" s="68"/>
      <c r="AN388" s="137"/>
      <c r="AO388" s="68"/>
      <c r="AP388" s="68"/>
      <c r="AQ388" s="137"/>
      <c r="AR388" s="137"/>
      <c r="AS388" s="137"/>
      <c r="AT388" s="137"/>
      <c r="AU388" s="137"/>
      <c r="AV388" s="137"/>
      <c r="AW388" s="137"/>
      <c r="AX388" s="137"/>
    </row>
    <row r="389" spans="6:50" ht="14.25" customHeight="1">
      <c r="F389" s="137"/>
      <c r="G389" s="137"/>
      <c r="H389" s="137"/>
      <c r="I389" s="137"/>
      <c r="J389" s="137"/>
      <c r="K389" s="137"/>
      <c r="L389" s="137"/>
      <c r="M389" s="137"/>
      <c r="N389" s="137"/>
      <c r="O389" s="137"/>
      <c r="Q389" s="137"/>
      <c r="Z389" s="137"/>
      <c r="AA389" s="137"/>
      <c r="AC389" s="137"/>
      <c r="AD389" s="137"/>
      <c r="AE389" s="137"/>
      <c r="AF389" s="137"/>
      <c r="AG389" s="137"/>
      <c r="AH389" s="137"/>
      <c r="AI389" s="137"/>
      <c r="AJ389" s="137"/>
      <c r="AK389" s="137"/>
      <c r="AL389" s="137"/>
      <c r="AM389" s="68"/>
      <c r="AN389" s="137"/>
      <c r="AO389" s="68"/>
      <c r="AP389" s="68"/>
      <c r="AQ389" s="137"/>
      <c r="AR389" s="137"/>
      <c r="AS389" s="137"/>
      <c r="AT389" s="137"/>
      <c r="AU389" s="137"/>
      <c r="AV389" s="137"/>
      <c r="AW389" s="137"/>
      <c r="AX389" s="137"/>
    </row>
    <row r="390" spans="6:50" ht="14.25" customHeight="1">
      <c r="F390" s="137"/>
      <c r="G390" s="137"/>
      <c r="H390" s="137"/>
      <c r="I390" s="137"/>
      <c r="J390" s="137"/>
      <c r="K390" s="137"/>
      <c r="L390" s="137"/>
      <c r="M390" s="137"/>
      <c r="N390" s="137"/>
      <c r="O390" s="137"/>
      <c r="Q390" s="137"/>
      <c r="Z390" s="137"/>
      <c r="AA390" s="137"/>
      <c r="AC390" s="137"/>
      <c r="AD390" s="137"/>
      <c r="AE390" s="137"/>
      <c r="AF390" s="137"/>
      <c r="AG390" s="137"/>
      <c r="AH390" s="137"/>
      <c r="AI390" s="137"/>
      <c r="AJ390" s="137"/>
      <c r="AK390" s="137"/>
      <c r="AL390" s="137"/>
      <c r="AM390" s="68"/>
      <c r="AN390" s="137"/>
      <c r="AO390" s="68"/>
      <c r="AP390" s="68"/>
      <c r="AQ390" s="137"/>
      <c r="AR390" s="137"/>
      <c r="AS390" s="137"/>
      <c r="AT390" s="137"/>
      <c r="AU390" s="137"/>
      <c r="AV390" s="137"/>
      <c r="AW390" s="137"/>
      <c r="AX390" s="137"/>
    </row>
    <row r="391" spans="6:50" ht="14.25" customHeight="1">
      <c r="F391" s="137"/>
      <c r="G391" s="137"/>
      <c r="H391" s="137"/>
      <c r="I391" s="137"/>
      <c r="J391" s="137"/>
      <c r="K391" s="137"/>
      <c r="L391" s="137"/>
      <c r="M391" s="137"/>
      <c r="N391" s="137"/>
      <c r="O391" s="137"/>
      <c r="Q391" s="137"/>
      <c r="Z391" s="137"/>
      <c r="AA391" s="137"/>
      <c r="AC391" s="137"/>
      <c r="AD391" s="137"/>
      <c r="AE391" s="137"/>
      <c r="AF391" s="137"/>
      <c r="AG391" s="137"/>
      <c r="AH391" s="137"/>
      <c r="AI391" s="137"/>
      <c r="AJ391" s="137"/>
      <c r="AK391" s="137"/>
      <c r="AL391" s="137"/>
      <c r="AM391" s="68"/>
      <c r="AN391" s="137"/>
      <c r="AO391" s="68"/>
      <c r="AP391" s="68"/>
      <c r="AQ391" s="137"/>
      <c r="AR391" s="137"/>
      <c r="AS391" s="137"/>
      <c r="AT391" s="137"/>
      <c r="AU391" s="137"/>
      <c r="AV391" s="137"/>
      <c r="AW391" s="137"/>
      <c r="AX391" s="137"/>
    </row>
    <row r="392" spans="6:50" ht="14.25" customHeight="1">
      <c r="F392" s="137"/>
      <c r="G392" s="137"/>
      <c r="H392" s="137"/>
      <c r="I392" s="137"/>
      <c r="J392" s="137"/>
      <c r="K392" s="137"/>
      <c r="L392" s="137"/>
      <c r="M392" s="137"/>
      <c r="N392" s="137"/>
      <c r="O392" s="137"/>
      <c r="Q392" s="137"/>
      <c r="Z392" s="137"/>
      <c r="AA392" s="137"/>
      <c r="AC392" s="137"/>
      <c r="AD392" s="137"/>
      <c r="AE392" s="137"/>
      <c r="AF392" s="137"/>
      <c r="AG392" s="137"/>
      <c r="AH392" s="137"/>
      <c r="AI392" s="137"/>
      <c r="AJ392" s="137"/>
      <c r="AK392" s="137"/>
      <c r="AL392" s="137"/>
      <c r="AM392" s="68"/>
      <c r="AN392" s="137"/>
      <c r="AO392" s="68"/>
      <c r="AP392" s="68"/>
      <c r="AQ392" s="137"/>
      <c r="AR392" s="137"/>
      <c r="AS392" s="137"/>
      <c r="AT392" s="137"/>
      <c r="AU392" s="137"/>
      <c r="AV392" s="137"/>
      <c r="AW392" s="137"/>
      <c r="AX392" s="137"/>
    </row>
    <row r="393" spans="6:50" ht="14.25" customHeight="1">
      <c r="F393" s="137"/>
      <c r="G393" s="137"/>
      <c r="H393" s="137"/>
      <c r="I393" s="137"/>
      <c r="J393" s="137"/>
      <c r="K393" s="137"/>
      <c r="L393" s="137"/>
      <c r="M393" s="137"/>
      <c r="N393" s="137"/>
      <c r="O393" s="137"/>
      <c r="Q393" s="137"/>
      <c r="Z393" s="137"/>
      <c r="AA393" s="137"/>
      <c r="AC393" s="137"/>
      <c r="AD393" s="137"/>
      <c r="AE393" s="137"/>
      <c r="AF393" s="137"/>
      <c r="AG393" s="137"/>
      <c r="AH393" s="137"/>
      <c r="AI393" s="137"/>
      <c r="AJ393" s="137"/>
      <c r="AK393" s="137"/>
      <c r="AL393" s="137"/>
      <c r="AM393" s="68"/>
      <c r="AN393" s="137"/>
      <c r="AO393" s="68"/>
      <c r="AP393" s="68"/>
      <c r="AQ393" s="137"/>
      <c r="AR393" s="137"/>
      <c r="AS393" s="137"/>
      <c r="AT393" s="137"/>
      <c r="AU393" s="137"/>
      <c r="AV393" s="137"/>
      <c r="AW393" s="137"/>
      <c r="AX393" s="137"/>
    </row>
    <row r="394" spans="6:50" ht="14.25" customHeight="1">
      <c r="F394" s="137"/>
      <c r="G394" s="137"/>
      <c r="H394" s="137"/>
      <c r="I394" s="137"/>
      <c r="J394" s="137"/>
      <c r="K394" s="137"/>
      <c r="L394" s="137"/>
      <c r="M394" s="137"/>
      <c r="N394" s="137"/>
      <c r="O394" s="137"/>
      <c r="Q394" s="137"/>
      <c r="Z394" s="137"/>
      <c r="AA394" s="137"/>
      <c r="AC394" s="137"/>
      <c r="AD394" s="137"/>
      <c r="AE394" s="137"/>
      <c r="AF394" s="137"/>
      <c r="AG394" s="137"/>
      <c r="AH394" s="137"/>
      <c r="AI394" s="137"/>
      <c r="AJ394" s="137"/>
      <c r="AK394" s="137"/>
      <c r="AL394" s="137"/>
      <c r="AM394" s="68"/>
      <c r="AN394" s="137"/>
      <c r="AO394" s="68"/>
      <c r="AP394" s="68"/>
      <c r="AQ394" s="137"/>
      <c r="AR394" s="137"/>
      <c r="AS394" s="137"/>
      <c r="AT394" s="137"/>
      <c r="AU394" s="137"/>
      <c r="AV394" s="137"/>
      <c r="AW394" s="137"/>
      <c r="AX394" s="137"/>
    </row>
    <row r="395" spans="6:50" ht="14.25" customHeight="1">
      <c r="F395" s="137"/>
      <c r="G395" s="137"/>
      <c r="H395" s="137"/>
      <c r="I395" s="137"/>
      <c r="J395" s="137"/>
      <c r="K395" s="137"/>
      <c r="L395" s="137"/>
      <c r="M395" s="137"/>
      <c r="N395" s="137"/>
      <c r="O395" s="137"/>
      <c r="Q395" s="137"/>
      <c r="Z395" s="137"/>
      <c r="AA395" s="137"/>
      <c r="AC395" s="137"/>
      <c r="AD395" s="137"/>
      <c r="AE395" s="137"/>
      <c r="AF395" s="137"/>
      <c r="AG395" s="137"/>
      <c r="AH395" s="137"/>
      <c r="AI395" s="137"/>
      <c r="AJ395" s="137"/>
      <c r="AK395" s="137"/>
      <c r="AL395" s="137"/>
      <c r="AM395" s="68"/>
      <c r="AN395" s="137"/>
      <c r="AO395" s="68"/>
      <c r="AP395" s="68"/>
      <c r="AQ395" s="137"/>
      <c r="AR395" s="137"/>
      <c r="AS395" s="137"/>
      <c r="AT395" s="137"/>
      <c r="AU395" s="137"/>
      <c r="AV395" s="137"/>
      <c r="AW395" s="137"/>
      <c r="AX395" s="137"/>
    </row>
    <row r="396" spans="6:50" ht="14.25" customHeight="1">
      <c r="F396" s="137"/>
      <c r="G396" s="137"/>
      <c r="H396" s="137"/>
      <c r="I396" s="137"/>
      <c r="J396" s="137"/>
      <c r="K396" s="137"/>
      <c r="L396" s="137"/>
      <c r="M396" s="137"/>
      <c r="N396" s="137"/>
      <c r="O396" s="137"/>
      <c r="Q396" s="137"/>
      <c r="Z396" s="137"/>
      <c r="AA396" s="137"/>
      <c r="AC396" s="137"/>
      <c r="AD396" s="137"/>
      <c r="AE396" s="137"/>
      <c r="AF396" s="137"/>
      <c r="AG396" s="137"/>
      <c r="AH396" s="137"/>
      <c r="AI396" s="137"/>
      <c r="AJ396" s="137"/>
      <c r="AK396" s="137"/>
      <c r="AL396" s="137"/>
      <c r="AM396" s="68"/>
      <c r="AN396" s="137"/>
      <c r="AO396" s="68"/>
      <c r="AP396" s="68"/>
      <c r="AQ396" s="137"/>
      <c r="AR396" s="137"/>
      <c r="AS396" s="137"/>
      <c r="AT396" s="137"/>
      <c r="AU396" s="137"/>
      <c r="AV396" s="137"/>
      <c r="AW396" s="137"/>
      <c r="AX396" s="137"/>
    </row>
    <row r="397" spans="6:50" ht="14.25" customHeight="1">
      <c r="F397" s="137"/>
      <c r="G397" s="137"/>
      <c r="H397" s="137"/>
      <c r="I397" s="137"/>
      <c r="J397" s="137"/>
      <c r="K397" s="137"/>
      <c r="L397" s="137"/>
      <c r="M397" s="137"/>
      <c r="N397" s="137"/>
      <c r="O397" s="137"/>
      <c r="Q397" s="137"/>
      <c r="Z397" s="137"/>
      <c r="AA397" s="137"/>
      <c r="AC397" s="137"/>
      <c r="AD397" s="137"/>
      <c r="AE397" s="137"/>
      <c r="AF397" s="137"/>
      <c r="AG397" s="137"/>
      <c r="AH397" s="137"/>
      <c r="AI397" s="137"/>
      <c r="AJ397" s="137"/>
      <c r="AK397" s="137"/>
      <c r="AL397" s="137"/>
      <c r="AM397" s="68"/>
      <c r="AN397" s="137"/>
      <c r="AO397" s="68"/>
      <c r="AP397" s="68"/>
      <c r="AQ397" s="137"/>
      <c r="AR397" s="137"/>
      <c r="AS397" s="137"/>
      <c r="AT397" s="137"/>
      <c r="AU397" s="137"/>
      <c r="AV397" s="137"/>
      <c r="AW397" s="137"/>
      <c r="AX397" s="137"/>
    </row>
    <row r="398" spans="6:50" ht="14.25" customHeight="1">
      <c r="F398" s="137"/>
      <c r="G398" s="137"/>
      <c r="H398" s="137"/>
      <c r="I398" s="137"/>
      <c r="J398" s="137"/>
      <c r="K398" s="137"/>
      <c r="L398" s="137"/>
      <c r="M398" s="137"/>
      <c r="N398" s="137"/>
      <c r="O398" s="137"/>
      <c r="Q398" s="137"/>
      <c r="Z398" s="137"/>
      <c r="AA398" s="137"/>
      <c r="AC398" s="137"/>
      <c r="AD398" s="137"/>
      <c r="AE398" s="137"/>
      <c r="AF398" s="137"/>
      <c r="AG398" s="137"/>
      <c r="AH398" s="137"/>
      <c r="AI398" s="137"/>
      <c r="AJ398" s="137"/>
      <c r="AK398" s="137"/>
      <c r="AL398" s="137"/>
      <c r="AM398" s="68"/>
      <c r="AN398" s="137"/>
      <c r="AO398" s="68"/>
      <c r="AP398" s="68"/>
      <c r="AQ398" s="137"/>
      <c r="AR398" s="137"/>
      <c r="AS398" s="137"/>
      <c r="AT398" s="137"/>
      <c r="AU398" s="137"/>
      <c r="AV398" s="137"/>
      <c r="AW398" s="137"/>
      <c r="AX398" s="137"/>
    </row>
    <row r="399" spans="6:50" ht="14.25" customHeight="1">
      <c r="F399" s="137"/>
      <c r="G399" s="137"/>
      <c r="H399" s="137"/>
      <c r="I399" s="137"/>
      <c r="J399" s="137"/>
      <c r="K399" s="137"/>
      <c r="L399" s="137"/>
      <c r="M399" s="137"/>
      <c r="N399" s="137"/>
      <c r="O399" s="137"/>
      <c r="Q399" s="137"/>
      <c r="Z399" s="137"/>
      <c r="AA399" s="137"/>
      <c r="AC399" s="137"/>
      <c r="AD399" s="137"/>
      <c r="AE399" s="137"/>
      <c r="AF399" s="137"/>
      <c r="AG399" s="137"/>
      <c r="AH399" s="137"/>
      <c r="AI399" s="137"/>
      <c r="AJ399" s="137"/>
      <c r="AK399" s="137"/>
      <c r="AL399" s="137"/>
      <c r="AM399" s="68"/>
      <c r="AN399" s="137"/>
      <c r="AO399" s="68"/>
      <c r="AP399" s="68"/>
      <c r="AQ399" s="137"/>
      <c r="AR399" s="137"/>
      <c r="AS399" s="137"/>
      <c r="AT399" s="137"/>
      <c r="AU399" s="137"/>
      <c r="AV399" s="137"/>
      <c r="AW399" s="137"/>
      <c r="AX399" s="137"/>
    </row>
    <row r="400" spans="6:50" ht="14.25" customHeight="1">
      <c r="F400" s="137"/>
      <c r="G400" s="137"/>
      <c r="H400" s="137"/>
      <c r="I400" s="137"/>
      <c r="J400" s="137"/>
      <c r="K400" s="137"/>
      <c r="L400" s="137"/>
      <c r="M400" s="137"/>
      <c r="N400" s="137"/>
      <c r="O400" s="137"/>
      <c r="Q400" s="137"/>
      <c r="Z400" s="137"/>
      <c r="AA400" s="137"/>
      <c r="AC400" s="137"/>
      <c r="AD400" s="137"/>
      <c r="AE400" s="137"/>
      <c r="AF400" s="137"/>
      <c r="AG400" s="137"/>
      <c r="AH400" s="137"/>
      <c r="AI400" s="137"/>
      <c r="AJ400" s="137"/>
      <c r="AK400" s="137"/>
      <c r="AL400" s="137"/>
      <c r="AM400" s="68"/>
      <c r="AN400" s="137"/>
      <c r="AO400" s="68"/>
      <c r="AP400" s="68"/>
      <c r="AQ400" s="137"/>
      <c r="AR400" s="137"/>
      <c r="AS400" s="137"/>
      <c r="AT400" s="137"/>
      <c r="AU400" s="137"/>
      <c r="AV400" s="137"/>
      <c r="AW400" s="137"/>
      <c r="AX400" s="137"/>
    </row>
    <row r="401" spans="6:50" ht="14.25" customHeight="1">
      <c r="F401" s="137"/>
      <c r="G401" s="137"/>
      <c r="H401" s="137"/>
      <c r="I401" s="137"/>
      <c r="J401" s="137"/>
      <c r="K401" s="137"/>
      <c r="L401" s="137"/>
      <c r="M401" s="137"/>
      <c r="N401" s="137"/>
      <c r="O401" s="137"/>
      <c r="Q401" s="137"/>
      <c r="Z401" s="137"/>
      <c r="AA401" s="137"/>
      <c r="AC401" s="137"/>
      <c r="AD401" s="137"/>
      <c r="AE401" s="137"/>
      <c r="AF401" s="137"/>
      <c r="AG401" s="137"/>
      <c r="AH401" s="137"/>
      <c r="AI401" s="137"/>
      <c r="AJ401" s="137"/>
      <c r="AK401" s="137"/>
      <c r="AL401" s="137"/>
      <c r="AM401" s="68"/>
      <c r="AN401" s="137"/>
      <c r="AO401" s="68"/>
      <c r="AP401" s="68"/>
      <c r="AQ401" s="137"/>
      <c r="AR401" s="137"/>
      <c r="AS401" s="137"/>
      <c r="AT401" s="137"/>
      <c r="AU401" s="137"/>
      <c r="AV401" s="137"/>
      <c r="AW401" s="137"/>
      <c r="AX401" s="137"/>
    </row>
    <row r="402" spans="6:50" ht="14.25" customHeight="1">
      <c r="F402" s="137"/>
      <c r="G402" s="137"/>
      <c r="H402" s="137"/>
      <c r="I402" s="137"/>
      <c r="J402" s="137"/>
      <c r="K402" s="137"/>
      <c r="L402" s="137"/>
      <c r="M402" s="137"/>
      <c r="N402" s="137"/>
      <c r="O402" s="137"/>
      <c r="Q402" s="137"/>
      <c r="Z402" s="137"/>
      <c r="AA402" s="137"/>
      <c r="AC402" s="137"/>
      <c r="AD402" s="137"/>
      <c r="AE402" s="137"/>
      <c r="AF402" s="137"/>
      <c r="AG402" s="137"/>
      <c r="AH402" s="137"/>
      <c r="AI402" s="137"/>
      <c r="AJ402" s="137"/>
      <c r="AK402" s="137"/>
      <c r="AL402" s="137"/>
      <c r="AM402" s="68"/>
      <c r="AN402" s="137"/>
      <c r="AO402" s="68"/>
      <c r="AP402" s="68"/>
      <c r="AQ402" s="137"/>
      <c r="AR402" s="137"/>
      <c r="AS402" s="137"/>
      <c r="AT402" s="137"/>
      <c r="AU402" s="137"/>
      <c r="AV402" s="137"/>
      <c r="AW402" s="137"/>
      <c r="AX402" s="137"/>
    </row>
    <row r="403" spans="6:50" ht="14.25" customHeight="1">
      <c r="F403" s="137"/>
      <c r="G403" s="137"/>
      <c r="H403" s="137"/>
      <c r="I403" s="137"/>
      <c r="J403" s="137"/>
      <c r="K403" s="137"/>
      <c r="L403" s="137"/>
      <c r="M403" s="137"/>
      <c r="N403" s="137"/>
      <c r="O403" s="137"/>
      <c r="Q403" s="137"/>
      <c r="Z403" s="137"/>
      <c r="AA403" s="137"/>
      <c r="AC403" s="137"/>
      <c r="AD403" s="137"/>
      <c r="AE403" s="137"/>
      <c r="AF403" s="137"/>
      <c r="AG403" s="137"/>
      <c r="AH403" s="137"/>
      <c r="AI403" s="137"/>
      <c r="AJ403" s="137"/>
      <c r="AK403" s="137"/>
      <c r="AL403" s="137"/>
      <c r="AM403" s="68"/>
      <c r="AN403" s="137"/>
      <c r="AO403" s="68"/>
      <c r="AP403" s="68"/>
      <c r="AQ403" s="137"/>
      <c r="AR403" s="137"/>
      <c r="AS403" s="137"/>
      <c r="AT403" s="137"/>
      <c r="AU403" s="137"/>
      <c r="AV403" s="137"/>
      <c r="AW403" s="137"/>
      <c r="AX403" s="137"/>
    </row>
    <row r="404" spans="6:50" ht="14.25" customHeight="1">
      <c r="F404" s="137"/>
      <c r="G404" s="137"/>
      <c r="H404" s="137"/>
      <c r="I404" s="137"/>
      <c r="J404" s="137"/>
      <c r="K404" s="137"/>
      <c r="L404" s="137"/>
      <c r="M404" s="137"/>
      <c r="N404" s="137"/>
      <c r="O404" s="137"/>
      <c r="Q404" s="137"/>
      <c r="Z404" s="137"/>
      <c r="AA404" s="137"/>
      <c r="AC404" s="137"/>
      <c r="AD404" s="137"/>
      <c r="AE404" s="137"/>
      <c r="AF404" s="137"/>
      <c r="AG404" s="137"/>
      <c r="AH404" s="137"/>
      <c r="AI404" s="137"/>
      <c r="AJ404" s="137"/>
      <c r="AK404" s="137"/>
      <c r="AL404" s="137"/>
      <c r="AM404" s="68"/>
      <c r="AN404" s="137"/>
      <c r="AO404" s="68"/>
      <c r="AP404" s="68"/>
      <c r="AQ404" s="137"/>
      <c r="AR404" s="137"/>
      <c r="AS404" s="137"/>
      <c r="AT404" s="137"/>
      <c r="AU404" s="137"/>
      <c r="AV404" s="137"/>
      <c r="AW404" s="137"/>
      <c r="AX404" s="137"/>
    </row>
    <row r="405" spans="6:50" ht="14.25" customHeight="1">
      <c r="F405" s="137"/>
      <c r="G405" s="137"/>
      <c r="H405" s="137"/>
      <c r="I405" s="137"/>
      <c r="J405" s="137"/>
      <c r="K405" s="137"/>
      <c r="L405" s="137"/>
      <c r="M405" s="137"/>
      <c r="N405" s="137"/>
      <c r="O405" s="137"/>
      <c r="Q405" s="137"/>
      <c r="Z405" s="137"/>
      <c r="AA405" s="137"/>
      <c r="AC405" s="137"/>
      <c r="AD405" s="137"/>
      <c r="AE405" s="137"/>
      <c r="AF405" s="137"/>
      <c r="AG405" s="137"/>
      <c r="AH405" s="137"/>
      <c r="AI405" s="137"/>
      <c r="AJ405" s="137"/>
      <c r="AK405" s="137"/>
      <c r="AL405" s="137"/>
      <c r="AM405" s="68"/>
      <c r="AN405" s="137"/>
      <c r="AO405" s="68"/>
      <c r="AP405" s="68"/>
      <c r="AQ405" s="137"/>
      <c r="AR405" s="137"/>
      <c r="AS405" s="137"/>
      <c r="AT405" s="137"/>
      <c r="AU405" s="137"/>
      <c r="AV405" s="137"/>
      <c r="AW405" s="137"/>
      <c r="AX405" s="137"/>
    </row>
    <row r="406" spans="6:50" ht="14.25" customHeight="1">
      <c r="F406" s="137"/>
      <c r="G406" s="137"/>
      <c r="H406" s="137"/>
      <c r="I406" s="137"/>
      <c r="J406" s="137"/>
      <c r="K406" s="137"/>
      <c r="L406" s="137"/>
      <c r="M406" s="137"/>
      <c r="N406" s="137"/>
      <c r="O406" s="137"/>
      <c r="Q406" s="137"/>
      <c r="Z406" s="137"/>
      <c r="AA406" s="137"/>
      <c r="AC406" s="137"/>
      <c r="AD406" s="137"/>
      <c r="AE406" s="137"/>
      <c r="AF406" s="137"/>
      <c r="AG406" s="137"/>
      <c r="AH406" s="137"/>
      <c r="AI406" s="137"/>
      <c r="AJ406" s="137"/>
      <c r="AK406" s="137"/>
      <c r="AL406" s="137"/>
      <c r="AM406" s="68"/>
      <c r="AN406" s="137"/>
      <c r="AO406" s="68"/>
      <c r="AP406" s="68"/>
      <c r="AQ406" s="137"/>
      <c r="AR406" s="137"/>
      <c r="AS406" s="137"/>
      <c r="AT406" s="137"/>
      <c r="AU406" s="137"/>
      <c r="AV406" s="137"/>
      <c r="AW406" s="137"/>
      <c r="AX406" s="137"/>
    </row>
    <row r="407" spans="6:50" ht="14.25" customHeight="1">
      <c r="F407" s="137"/>
      <c r="G407" s="137"/>
      <c r="H407" s="137"/>
      <c r="I407" s="137"/>
      <c r="J407" s="137"/>
      <c r="K407" s="137"/>
      <c r="L407" s="137"/>
      <c r="M407" s="137"/>
      <c r="N407" s="137"/>
      <c r="O407" s="137"/>
      <c r="Q407" s="137"/>
      <c r="Z407" s="137"/>
      <c r="AA407" s="137"/>
      <c r="AC407" s="137"/>
      <c r="AD407" s="137"/>
      <c r="AE407" s="137"/>
      <c r="AF407" s="137"/>
      <c r="AG407" s="137"/>
      <c r="AH407" s="137"/>
      <c r="AI407" s="137"/>
      <c r="AJ407" s="137"/>
      <c r="AK407" s="137"/>
      <c r="AL407" s="137"/>
      <c r="AM407" s="68"/>
      <c r="AN407" s="137"/>
      <c r="AO407" s="68"/>
      <c r="AP407" s="68"/>
      <c r="AQ407" s="137"/>
      <c r="AR407" s="137"/>
      <c r="AS407" s="137"/>
      <c r="AT407" s="137"/>
      <c r="AU407" s="137"/>
      <c r="AV407" s="137"/>
      <c r="AW407" s="137"/>
      <c r="AX407" s="137"/>
    </row>
    <row r="408" spans="6:50" ht="14.25" customHeight="1">
      <c r="F408" s="137"/>
      <c r="G408" s="137"/>
      <c r="H408" s="137"/>
      <c r="I408" s="137"/>
      <c r="J408" s="137"/>
      <c r="K408" s="137"/>
      <c r="L408" s="137"/>
      <c r="M408" s="137"/>
      <c r="N408" s="137"/>
      <c r="O408" s="137"/>
      <c r="Q408" s="137"/>
      <c r="Z408" s="137"/>
      <c r="AA408" s="137"/>
      <c r="AC408" s="137"/>
      <c r="AD408" s="137"/>
      <c r="AE408" s="137"/>
      <c r="AF408" s="137"/>
      <c r="AG408" s="137"/>
      <c r="AH408" s="137"/>
      <c r="AI408" s="137"/>
      <c r="AJ408" s="137"/>
      <c r="AK408" s="137"/>
      <c r="AL408" s="137"/>
      <c r="AM408" s="68"/>
      <c r="AN408" s="137"/>
      <c r="AO408" s="68"/>
      <c r="AP408" s="68"/>
      <c r="AQ408" s="137"/>
      <c r="AR408" s="137"/>
      <c r="AS408" s="137"/>
      <c r="AT408" s="137"/>
      <c r="AU408" s="137"/>
      <c r="AV408" s="137"/>
      <c r="AW408" s="137"/>
      <c r="AX408" s="137"/>
    </row>
    <row r="409" spans="6:50" ht="14.25" customHeight="1">
      <c r="F409" s="137"/>
      <c r="G409" s="137"/>
      <c r="H409" s="137"/>
      <c r="I409" s="137"/>
      <c r="J409" s="137"/>
      <c r="K409" s="137"/>
      <c r="L409" s="137"/>
      <c r="M409" s="137"/>
      <c r="N409" s="137"/>
      <c r="O409" s="137"/>
      <c r="Q409" s="137"/>
      <c r="Z409" s="137"/>
      <c r="AA409" s="137"/>
      <c r="AC409" s="137"/>
      <c r="AD409" s="137"/>
      <c r="AE409" s="137"/>
      <c r="AF409" s="137"/>
      <c r="AG409" s="137"/>
      <c r="AH409" s="137"/>
      <c r="AI409" s="137"/>
      <c r="AJ409" s="137"/>
      <c r="AK409" s="137"/>
      <c r="AL409" s="137"/>
      <c r="AM409" s="68"/>
      <c r="AN409" s="137"/>
      <c r="AO409" s="68"/>
      <c r="AP409" s="68"/>
      <c r="AQ409" s="137"/>
      <c r="AR409" s="137"/>
      <c r="AS409" s="137"/>
      <c r="AT409" s="137"/>
      <c r="AU409" s="137"/>
      <c r="AV409" s="137"/>
      <c r="AW409" s="137"/>
      <c r="AX409" s="137"/>
    </row>
    <row r="410" spans="6:50" ht="14.25" customHeight="1">
      <c r="F410" s="137"/>
      <c r="G410" s="137"/>
      <c r="H410" s="137"/>
      <c r="I410" s="137"/>
      <c r="J410" s="137"/>
      <c r="K410" s="137"/>
      <c r="L410" s="137"/>
      <c r="M410" s="137"/>
      <c r="N410" s="137"/>
      <c r="O410" s="137"/>
      <c r="Q410" s="137"/>
      <c r="Z410" s="137"/>
      <c r="AA410" s="137"/>
      <c r="AC410" s="137"/>
      <c r="AD410" s="137"/>
      <c r="AE410" s="137"/>
      <c r="AF410" s="137"/>
      <c r="AG410" s="137"/>
      <c r="AH410" s="137"/>
      <c r="AI410" s="137"/>
      <c r="AJ410" s="137"/>
      <c r="AK410" s="137"/>
      <c r="AL410" s="137"/>
      <c r="AM410" s="68"/>
      <c r="AN410" s="137"/>
      <c r="AO410" s="68"/>
      <c r="AP410" s="68"/>
      <c r="AQ410" s="137"/>
      <c r="AR410" s="137"/>
      <c r="AS410" s="137"/>
      <c r="AT410" s="137"/>
      <c r="AU410" s="137"/>
      <c r="AV410" s="137"/>
      <c r="AW410" s="137"/>
      <c r="AX410" s="137"/>
    </row>
    <row r="411" spans="6:50" ht="14.25" customHeight="1">
      <c r="F411" s="137"/>
      <c r="G411" s="137"/>
      <c r="H411" s="137"/>
      <c r="I411" s="137"/>
      <c r="J411" s="137"/>
      <c r="K411" s="137"/>
      <c r="L411" s="137"/>
      <c r="M411" s="137"/>
      <c r="N411" s="137"/>
      <c r="O411" s="137"/>
      <c r="Q411" s="137"/>
      <c r="Z411" s="137"/>
      <c r="AA411" s="137"/>
      <c r="AC411" s="137"/>
      <c r="AD411" s="137"/>
      <c r="AE411" s="137"/>
      <c r="AF411" s="137"/>
      <c r="AG411" s="137"/>
      <c r="AH411" s="137"/>
      <c r="AI411" s="137"/>
      <c r="AJ411" s="137"/>
      <c r="AK411" s="137"/>
      <c r="AL411" s="137"/>
      <c r="AM411" s="68"/>
      <c r="AN411" s="137"/>
      <c r="AO411" s="68"/>
      <c r="AP411" s="68"/>
      <c r="AQ411" s="137"/>
      <c r="AR411" s="137"/>
      <c r="AS411" s="137"/>
      <c r="AT411" s="137"/>
      <c r="AU411" s="137"/>
      <c r="AV411" s="137"/>
      <c r="AW411" s="137"/>
      <c r="AX411" s="137"/>
    </row>
    <row r="412" spans="6:50" ht="14.25" customHeight="1">
      <c r="F412" s="137"/>
      <c r="G412" s="137"/>
      <c r="H412" s="137"/>
      <c r="I412" s="137"/>
      <c r="J412" s="137"/>
      <c r="K412" s="137"/>
      <c r="L412" s="137"/>
      <c r="M412" s="137"/>
      <c r="N412" s="137"/>
      <c r="O412" s="137"/>
      <c r="Q412" s="137"/>
      <c r="Z412" s="137"/>
      <c r="AA412" s="137"/>
      <c r="AC412" s="137"/>
      <c r="AD412" s="137"/>
      <c r="AE412" s="137"/>
      <c r="AF412" s="137"/>
      <c r="AG412" s="137"/>
      <c r="AH412" s="137"/>
      <c r="AI412" s="137"/>
      <c r="AJ412" s="137"/>
      <c r="AK412" s="137"/>
      <c r="AL412" s="137"/>
      <c r="AM412" s="68"/>
      <c r="AN412" s="137"/>
      <c r="AO412" s="68"/>
      <c r="AP412" s="68"/>
      <c r="AQ412" s="137"/>
      <c r="AR412" s="137"/>
      <c r="AS412" s="137"/>
      <c r="AT412" s="137"/>
      <c r="AU412" s="137"/>
      <c r="AV412" s="137"/>
      <c r="AW412" s="137"/>
      <c r="AX412" s="137"/>
    </row>
    <row r="413" spans="6:50" ht="14.25" customHeight="1">
      <c r="F413" s="137"/>
      <c r="G413" s="137"/>
      <c r="H413" s="137"/>
      <c r="I413" s="137"/>
      <c r="J413" s="137"/>
      <c r="K413" s="137"/>
      <c r="L413" s="137"/>
      <c r="M413" s="137"/>
      <c r="N413" s="137"/>
      <c r="O413" s="137"/>
      <c r="Q413" s="137"/>
      <c r="Z413" s="137"/>
      <c r="AA413" s="137"/>
      <c r="AC413" s="137"/>
      <c r="AD413" s="137"/>
      <c r="AE413" s="137"/>
      <c r="AF413" s="137"/>
      <c r="AG413" s="137"/>
      <c r="AH413" s="137"/>
      <c r="AI413" s="137"/>
      <c r="AJ413" s="137"/>
      <c r="AK413" s="137"/>
      <c r="AL413" s="137"/>
      <c r="AM413" s="68"/>
      <c r="AN413" s="137"/>
      <c r="AO413" s="68"/>
      <c r="AP413" s="68"/>
      <c r="AQ413" s="137"/>
      <c r="AR413" s="137"/>
      <c r="AS413" s="137"/>
      <c r="AT413" s="137"/>
      <c r="AU413" s="137"/>
      <c r="AV413" s="137"/>
      <c r="AW413" s="137"/>
      <c r="AX413" s="137"/>
    </row>
    <row r="414" spans="6:50" ht="14.25" customHeight="1">
      <c r="F414" s="137"/>
      <c r="G414" s="137"/>
      <c r="H414" s="137"/>
      <c r="I414" s="137"/>
      <c r="J414" s="137"/>
      <c r="K414" s="137"/>
      <c r="L414" s="137"/>
      <c r="M414" s="137"/>
      <c r="N414" s="137"/>
      <c r="O414" s="137"/>
      <c r="Q414" s="137"/>
      <c r="Z414" s="137"/>
      <c r="AA414" s="137"/>
      <c r="AC414" s="137"/>
      <c r="AD414" s="137"/>
      <c r="AE414" s="137"/>
      <c r="AF414" s="137"/>
      <c r="AG414" s="137"/>
      <c r="AH414" s="137"/>
      <c r="AI414" s="137"/>
      <c r="AJ414" s="137"/>
      <c r="AK414" s="137"/>
      <c r="AL414" s="137"/>
      <c r="AM414" s="68"/>
      <c r="AN414" s="137"/>
      <c r="AO414" s="68"/>
      <c r="AP414" s="68"/>
      <c r="AQ414" s="137"/>
      <c r="AR414" s="137"/>
      <c r="AS414" s="137"/>
      <c r="AT414" s="137"/>
      <c r="AU414" s="137"/>
      <c r="AV414" s="137"/>
      <c r="AW414" s="137"/>
      <c r="AX414" s="137"/>
    </row>
    <row r="415" spans="6:50" ht="14.25" customHeight="1">
      <c r="F415" s="137"/>
      <c r="G415" s="137"/>
      <c r="H415" s="137"/>
      <c r="I415" s="137"/>
      <c r="J415" s="137"/>
      <c r="K415" s="137"/>
      <c r="L415" s="137"/>
      <c r="M415" s="137"/>
      <c r="N415" s="137"/>
      <c r="O415" s="137"/>
      <c r="Q415" s="137"/>
      <c r="Z415" s="137"/>
      <c r="AA415" s="137"/>
      <c r="AC415" s="137"/>
      <c r="AD415" s="137"/>
      <c r="AE415" s="137"/>
      <c r="AF415" s="137"/>
      <c r="AG415" s="137"/>
      <c r="AH415" s="137"/>
      <c r="AI415" s="137"/>
      <c r="AJ415" s="137"/>
      <c r="AK415" s="137"/>
      <c r="AL415" s="137"/>
      <c r="AM415" s="68"/>
      <c r="AN415" s="137"/>
      <c r="AO415" s="68"/>
      <c r="AP415" s="68"/>
      <c r="AQ415" s="137"/>
      <c r="AR415" s="137"/>
      <c r="AS415" s="137"/>
      <c r="AT415" s="137"/>
      <c r="AU415" s="137"/>
      <c r="AV415" s="137"/>
      <c r="AW415" s="137"/>
      <c r="AX415" s="137"/>
    </row>
    <row r="416" spans="6:50" ht="14.25" customHeight="1">
      <c r="F416" s="137"/>
      <c r="G416" s="137"/>
      <c r="H416" s="137"/>
      <c r="I416" s="137"/>
      <c r="J416" s="137"/>
      <c r="K416" s="137"/>
      <c r="L416" s="137"/>
      <c r="M416" s="137"/>
      <c r="N416" s="137"/>
      <c r="O416" s="137"/>
      <c r="Q416" s="137"/>
      <c r="Z416" s="137"/>
      <c r="AA416" s="137"/>
      <c r="AC416" s="137"/>
      <c r="AD416" s="137"/>
      <c r="AE416" s="137"/>
      <c r="AF416" s="137"/>
      <c r="AG416" s="137"/>
      <c r="AH416" s="137"/>
      <c r="AI416" s="137"/>
      <c r="AJ416" s="137"/>
      <c r="AK416" s="137"/>
      <c r="AL416" s="137"/>
      <c r="AM416" s="68"/>
      <c r="AN416" s="137"/>
      <c r="AO416" s="68"/>
      <c r="AP416" s="68"/>
      <c r="AQ416" s="137"/>
      <c r="AR416" s="137"/>
      <c r="AS416" s="137"/>
      <c r="AT416" s="137"/>
      <c r="AU416" s="137"/>
      <c r="AV416" s="137"/>
      <c r="AW416" s="137"/>
      <c r="AX416" s="137"/>
    </row>
    <row r="417" spans="6:50" ht="14.25" customHeight="1">
      <c r="F417" s="137"/>
      <c r="G417" s="137"/>
      <c r="H417" s="137"/>
      <c r="I417" s="137"/>
      <c r="J417" s="137"/>
      <c r="K417" s="137"/>
      <c r="L417" s="137"/>
      <c r="M417" s="137"/>
      <c r="N417" s="137"/>
      <c r="O417" s="137"/>
      <c r="Q417" s="137"/>
      <c r="Z417" s="137"/>
      <c r="AA417" s="137"/>
      <c r="AC417" s="137"/>
      <c r="AD417" s="137"/>
      <c r="AE417" s="137"/>
      <c r="AF417" s="137"/>
      <c r="AG417" s="137"/>
      <c r="AH417" s="137"/>
      <c r="AI417" s="137"/>
      <c r="AJ417" s="137"/>
      <c r="AK417" s="137"/>
      <c r="AL417" s="137"/>
      <c r="AM417" s="68"/>
      <c r="AN417" s="137"/>
      <c r="AO417" s="68"/>
      <c r="AP417" s="68"/>
      <c r="AQ417" s="137"/>
      <c r="AR417" s="137"/>
      <c r="AS417" s="137"/>
      <c r="AT417" s="137"/>
      <c r="AU417" s="137"/>
      <c r="AV417" s="137"/>
      <c r="AW417" s="137"/>
      <c r="AX417" s="137"/>
    </row>
    <row r="418" spans="6:50" ht="14.25" customHeight="1">
      <c r="F418" s="137"/>
      <c r="G418" s="137"/>
      <c r="H418" s="137"/>
      <c r="I418" s="137"/>
      <c r="J418" s="137"/>
      <c r="K418" s="137"/>
      <c r="L418" s="137"/>
      <c r="M418" s="137"/>
      <c r="N418" s="137"/>
      <c r="O418" s="137"/>
      <c r="Q418" s="137"/>
      <c r="Z418" s="137"/>
      <c r="AA418" s="137"/>
      <c r="AC418" s="137"/>
      <c r="AD418" s="137"/>
      <c r="AE418" s="137"/>
      <c r="AF418" s="137"/>
      <c r="AG418" s="137"/>
      <c r="AH418" s="137"/>
      <c r="AI418" s="137"/>
      <c r="AJ418" s="137"/>
      <c r="AK418" s="137"/>
      <c r="AL418" s="137"/>
      <c r="AM418" s="68"/>
      <c r="AN418" s="137"/>
      <c r="AO418" s="68"/>
      <c r="AP418" s="68"/>
      <c r="AQ418" s="137"/>
      <c r="AR418" s="137"/>
      <c r="AS418" s="137"/>
      <c r="AT418" s="137"/>
      <c r="AU418" s="137"/>
      <c r="AV418" s="137"/>
      <c r="AW418" s="137"/>
      <c r="AX418" s="137"/>
    </row>
    <row r="419" spans="6:50" ht="14.25" customHeight="1">
      <c r="F419" s="137"/>
      <c r="G419" s="137"/>
      <c r="H419" s="137"/>
      <c r="I419" s="137"/>
      <c r="J419" s="137"/>
      <c r="K419" s="137"/>
      <c r="L419" s="137"/>
      <c r="M419" s="137"/>
      <c r="N419" s="137"/>
      <c r="O419" s="137"/>
      <c r="Q419" s="137"/>
      <c r="Z419" s="137"/>
      <c r="AA419" s="137"/>
      <c r="AC419" s="137"/>
      <c r="AD419" s="137"/>
      <c r="AE419" s="137"/>
      <c r="AF419" s="137"/>
      <c r="AG419" s="137"/>
      <c r="AH419" s="137"/>
      <c r="AI419" s="137"/>
      <c r="AJ419" s="137"/>
      <c r="AK419" s="137"/>
      <c r="AL419" s="137"/>
      <c r="AM419" s="68"/>
      <c r="AN419" s="137"/>
      <c r="AO419" s="68"/>
      <c r="AP419" s="68"/>
      <c r="AQ419" s="137"/>
      <c r="AR419" s="137"/>
      <c r="AS419" s="137"/>
      <c r="AT419" s="137"/>
      <c r="AU419" s="137"/>
      <c r="AV419" s="137"/>
      <c r="AW419" s="137"/>
      <c r="AX419" s="137"/>
    </row>
    <row r="420" spans="6:50" ht="14.25" customHeight="1">
      <c r="F420" s="137"/>
      <c r="G420" s="137"/>
      <c r="H420" s="137"/>
      <c r="I420" s="137"/>
      <c r="J420" s="137"/>
      <c r="K420" s="137"/>
      <c r="L420" s="137"/>
      <c r="M420" s="137"/>
      <c r="N420" s="137"/>
      <c r="O420" s="137"/>
      <c r="Q420" s="137"/>
      <c r="Z420" s="137"/>
      <c r="AA420" s="137"/>
      <c r="AC420" s="137"/>
      <c r="AD420" s="137"/>
      <c r="AE420" s="137"/>
      <c r="AF420" s="137"/>
      <c r="AG420" s="137"/>
      <c r="AH420" s="137"/>
      <c r="AI420" s="137"/>
      <c r="AJ420" s="137"/>
      <c r="AK420" s="137"/>
      <c r="AL420" s="137"/>
      <c r="AM420" s="68"/>
      <c r="AN420" s="137"/>
      <c r="AO420" s="68"/>
      <c r="AP420" s="68"/>
      <c r="AQ420" s="137"/>
      <c r="AR420" s="137"/>
      <c r="AS420" s="137"/>
      <c r="AT420" s="137"/>
      <c r="AU420" s="137"/>
      <c r="AV420" s="137"/>
      <c r="AW420" s="137"/>
      <c r="AX420" s="137"/>
    </row>
    <row r="421" spans="6:50" ht="14.25" customHeight="1">
      <c r="F421" s="137"/>
      <c r="G421" s="137"/>
      <c r="H421" s="137"/>
      <c r="I421" s="137"/>
      <c r="J421" s="137"/>
      <c r="K421" s="137"/>
      <c r="L421" s="137"/>
      <c r="M421" s="137"/>
      <c r="N421" s="137"/>
      <c r="O421" s="137"/>
      <c r="Q421" s="137"/>
      <c r="Z421" s="137"/>
      <c r="AA421" s="137"/>
      <c r="AC421" s="137"/>
      <c r="AD421" s="137"/>
      <c r="AE421" s="137"/>
      <c r="AF421" s="137"/>
      <c r="AG421" s="137"/>
      <c r="AH421" s="137"/>
      <c r="AI421" s="137"/>
      <c r="AJ421" s="137"/>
      <c r="AK421" s="137"/>
      <c r="AL421" s="137"/>
      <c r="AM421" s="68"/>
      <c r="AN421" s="137"/>
      <c r="AO421" s="68"/>
      <c r="AP421" s="68"/>
      <c r="AQ421" s="137"/>
      <c r="AR421" s="137"/>
      <c r="AS421" s="137"/>
      <c r="AT421" s="137"/>
      <c r="AU421" s="137"/>
      <c r="AV421" s="137"/>
      <c r="AW421" s="137"/>
      <c r="AX421" s="137"/>
    </row>
    <row r="422" spans="6:50" ht="14.25" customHeight="1">
      <c r="F422" s="137"/>
      <c r="G422" s="137"/>
      <c r="H422" s="137"/>
      <c r="I422" s="137"/>
      <c r="J422" s="137"/>
      <c r="K422" s="137"/>
      <c r="L422" s="137"/>
      <c r="M422" s="137"/>
      <c r="N422" s="137"/>
      <c r="O422" s="137"/>
      <c r="Q422" s="137"/>
      <c r="Z422" s="137"/>
      <c r="AA422" s="137"/>
      <c r="AC422" s="137"/>
      <c r="AD422" s="137"/>
      <c r="AE422" s="137"/>
      <c r="AF422" s="137"/>
      <c r="AG422" s="137"/>
      <c r="AH422" s="137"/>
      <c r="AI422" s="137"/>
      <c r="AJ422" s="137"/>
      <c r="AK422" s="137"/>
      <c r="AL422" s="137"/>
      <c r="AM422" s="68"/>
      <c r="AN422" s="137"/>
      <c r="AO422" s="68"/>
      <c r="AP422" s="68"/>
      <c r="AQ422" s="137"/>
      <c r="AR422" s="137"/>
      <c r="AS422" s="137"/>
      <c r="AT422" s="137"/>
      <c r="AU422" s="137"/>
      <c r="AV422" s="137"/>
      <c r="AW422" s="137"/>
      <c r="AX422" s="137"/>
    </row>
    <row r="423" spans="6:50" ht="14.25" customHeight="1">
      <c r="F423" s="137"/>
      <c r="G423" s="137"/>
      <c r="H423" s="137"/>
      <c r="I423" s="137"/>
      <c r="J423" s="137"/>
      <c r="K423" s="137"/>
      <c r="L423" s="137"/>
      <c r="M423" s="137"/>
      <c r="N423" s="137"/>
      <c r="O423" s="137"/>
      <c r="Q423" s="137"/>
      <c r="Z423" s="137"/>
      <c r="AA423" s="137"/>
      <c r="AC423" s="137"/>
      <c r="AD423" s="137"/>
      <c r="AE423" s="137"/>
      <c r="AF423" s="137"/>
      <c r="AG423" s="137"/>
      <c r="AH423" s="137"/>
      <c r="AI423" s="137"/>
      <c r="AJ423" s="137"/>
      <c r="AK423" s="137"/>
      <c r="AL423" s="137"/>
      <c r="AM423" s="68"/>
      <c r="AN423" s="137"/>
      <c r="AO423" s="68"/>
      <c r="AP423" s="68"/>
      <c r="AQ423" s="137"/>
      <c r="AR423" s="137"/>
      <c r="AS423" s="137"/>
      <c r="AT423" s="137"/>
      <c r="AU423" s="137"/>
      <c r="AV423" s="137"/>
      <c r="AW423" s="137"/>
      <c r="AX423" s="137"/>
    </row>
    <row r="424" spans="6:50" ht="14.25" customHeight="1">
      <c r="F424" s="137"/>
      <c r="G424" s="137"/>
      <c r="H424" s="137"/>
      <c r="I424" s="137"/>
      <c r="J424" s="137"/>
      <c r="K424" s="137"/>
      <c r="L424" s="137"/>
      <c r="M424" s="137"/>
      <c r="N424" s="137"/>
      <c r="O424" s="137"/>
      <c r="Q424" s="137"/>
      <c r="Z424" s="137"/>
      <c r="AA424" s="137"/>
      <c r="AC424" s="137"/>
      <c r="AD424" s="137"/>
      <c r="AE424" s="137"/>
      <c r="AF424" s="137"/>
      <c r="AG424" s="137"/>
      <c r="AH424" s="137"/>
      <c r="AI424" s="137"/>
      <c r="AJ424" s="137"/>
      <c r="AK424" s="137"/>
      <c r="AL424" s="137"/>
      <c r="AM424" s="68"/>
      <c r="AN424" s="137"/>
      <c r="AO424" s="68"/>
      <c r="AP424" s="68"/>
      <c r="AQ424" s="137"/>
      <c r="AR424" s="137"/>
      <c r="AS424" s="137"/>
      <c r="AT424" s="137"/>
      <c r="AU424" s="137"/>
      <c r="AV424" s="137"/>
      <c r="AW424" s="137"/>
      <c r="AX424" s="137"/>
    </row>
    <row r="425" spans="6:50" ht="14.25" customHeight="1">
      <c r="F425" s="137"/>
      <c r="G425" s="137"/>
      <c r="H425" s="137"/>
      <c r="I425" s="137"/>
      <c r="J425" s="137"/>
      <c r="K425" s="137"/>
      <c r="L425" s="137"/>
      <c r="M425" s="137"/>
      <c r="N425" s="137"/>
      <c r="O425" s="137"/>
      <c r="Q425" s="137"/>
      <c r="Z425" s="137"/>
      <c r="AA425" s="137"/>
      <c r="AC425" s="137"/>
      <c r="AD425" s="137"/>
      <c r="AE425" s="137"/>
      <c r="AF425" s="137"/>
      <c r="AG425" s="137"/>
      <c r="AH425" s="137"/>
      <c r="AI425" s="137"/>
      <c r="AJ425" s="137"/>
      <c r="AK425" s="137"/>
      <c r="AL425" s="137"/>
      <c r="AM425" s="68"/>
      <c r="AN425" s="137"/>
      <c r="AO425" s="68"/>
      <c r="AP425" s="68"/>
      <c r="AQ425" s="137"/>
      <c r="AR425" s="137"/>
      <c r="AS425" s="137"/>
      <c r="AT425" s="137"/>
      <c r="AU425" s="137"/>
      <c r="AV425" s="137"/>
      <c r="AW425" s="137"/>
      <c r="AX425" s="137"/>
    </row>
    <row r="426" spans="6:50" ht="14.25" customHeight="1">
      <c r="F426" s="137"/>
      <c r="G426" s="137"/>
      <c r="H426" s="137"/>
      <c r="I426" s="137"/>
      <c r="J426" s="137"/>
      <c r="K426" s="137"/>
      <c r="L426" s="137"/>
      <c r="M426" s="137"/>
      <c r="N426" s="137"/>
      <c r="O426" s="137"/>
      <c r="Q426" s="137"/>
      <c r="Z426" s="137"/>
      <c r="AA426" s="137"/>
      <c r="AC426" s="137"/>
      <c r="AD426" s="137"/>
      <c r="AE426" s="137"/>
      <c r="AF426" s="137"/>
      <c r="AG426" s="137"/>
      <c r="AH426" s="137"/>
      <c r="AI426" s="137"/>
      <c r="AJ426" s="137"/>
      <c r="AK426" s="137"/>
      <c r="AL426" s="137"/>
      <c r="AM426" s="68"/>
      <c r="AN426" s="137"/>
      <c r="AO426" s="68"/>
      <c r="AP426" s="68"/>
      <c r="AQ426" s="137"/>
      <c r="AR426" s="137"/>
      <c r="AS426" s="137"/>
      <c r="AT426" s="137"/>
      <c r="AU426" s="137"/>
      <c r="AV426" s="137"/>
      <c r="AW426" s="137"/>
      <c r="AX426" s="137"/>
    </row>
    <row r="427" spans="6:50" ht="14.25" customHeight="1">
      <c r="F427" s="137"/>
      <c r="G427" s="137"/>
      <c r="H427" s="137"/>
      <c r="I427" s="137"/>
      <c r="J427" s="137"/>
      <c r="K427" s="137"/>
      <c r="L427" s="137"/>
      <c r="M427" s="137"/>
      <c r="N427" s="137"/>
      <c r="O427" s="137"/>
      <c r="Q427" s="137"/>
      <c r="Z427" s="137"/>
      <c r="AA427" s="137"/>
      <c r="AC427" s="137"/>
      <c r="AD427" s="137"/>
      <c r="AE427" s="137"/>
      <c r="AF427" s="137"/>
      <c r="AG427" s="137"/>
      <c r="AH427" s="137"/>
      <c r="AI427" s="137"/>
      <c r="AJ427" s="137"/>
      <c r="AK427" s="137"/>
      <c r="AL427" s="137"/>
      <c r="AM427" s="68"/>
      <c r="AN427" s="137"/>
      <c r="AO427" s="68"/>
      <c r="AP427" s="68"/>
      <c r="AQ427" s="137"/>
      <c r="AR427" s="137"/>
      <c r="AS427" s="137"/>
      <c r="AT427" s="137"/>
      <c r="AU427" s="137"/>
      <c r="AV427" s="137"/>
      <c r="AW427" s="137"/>
      <c r="AX427" s="137"/>
    </row>
    <row r="428" spans="6:50" ht="14.25" customHeight="1">
      <c r="F428" s="137"/>
      <c r="G428" s="137"/>
      <c r="H428" s="137"/>
      <c r="I428" s="137"/>
      <c r="J428" s="137"/>
      <c r="K428" s="137"/>
      <c r="L428" s="137"/>
      <c r="M428" s="137"/>
      <c r="N428" s="137"/>
      <c r="O428" s="137"/>
      <c r="Q428" s="137"/>
      <c r="Z428" s="137"/>
      <c r="AA428" s="137"/>
      <c r="AC428" s="137"/>
      <c r="AD428" s="137"/>
      <c r="AE428" s="137"/>
      <c r="AF428" s="137"/>
      <c r="AG428" s="137"/>
      <c r="AH428" s="137"/>
      <c r="AI428" s="137"/>
      <c r="AJ428" s="137"/>
      <c r="AK428" s="137"/>
      <c r="AL428" s="137"/>
      <c r="AM428" s="68"/>
      <c r="AN428" s="137"/>
      <c r="AO428" s="68"/>
      <c r="AP428" s="68"/>
      <c r="AQ428" s="137"/>
      <c r="AR428" s="137"/>
      <c r="AS428" s="137"/>
      <c r="AT428" s="137"/>
      <c r="AU428" s="137"/>
      <c r="AV428" s="137"/>
      <c r="AW428" s="137"/>
      <c r="AX428" s="137"/>
    </row>
    <row r="429" spans="6:50" ht="14.25" customHeight="1">
      <c r="F429" s="137"/>
      <c r="G429" s="137"/>
      <c r="H429" s="137"/>
      <c r="I429" s="137"/>
      <c r="J429" s="137"/>
      <c r="K429" s="137"/>
      <c r="L429" s="137"/>
      <c r="M429" s="137"/>
      <c r="N429" s="137"/>
      <c r="O429" s="137"/>
      <c r="Q429" s="137"/>
      <c r="Z429" s="137"/>
      <c r="AA429" s="137"/>
      <c r="AC429" s="137"/>
      <c r="AD429" s="137"/>
      <c r="AE429" s="137"/>
      <c r="AF429" s="137"/>
      <c r="AG429" s="137"/>
      <c r="AH429" s="137"/>
      <c r="AI429" s="137"/>
      <c r="AJ429" s="137"/>
      <c r="AK429" s="137"/>
      <c r="AL429" s="137"/>
      <c r="AM429" s="68"/>
      <c r="AN429" s="137"/>
      <c r="AO429" s="68"/>
      <c r="AP429" s="68"/>
      <c r="AQ429" s="137"/>
      <c r="AR429" s="137"/>
      <c r="AS429" s="137"/>
      <c r="AT429" s="137"/>
      <c r="AU429" s="137"/>
      <c r="AV429" s="137"/>
      <c r="AW429" s="137"/>
      <c r="AX429" s="137"/>
    </row>
    <row r="430" spans="6:50" ht="14.25" customHeight="1">
      <c r="F430" s="137"/>
      <c r="G430" s="137"/>
      <c r="H430" s="137"/>
      <c r="I430" s="137"/>
      <c r="J430" s="137"/>
      <c r="K430" s="137"/>
      <c r="L430" s="137"/>
      <c r="M430" s="137"/>
      <c r="N430" s="137"/>
      <c r="O430" s="137"/>
      <c r="Q430" s="137"/>
      <c r="Z430" s="137"/>
      <c r="AA430" s="137"/>
      <c r="AC430" s="137"/>
      <c r="AD430" s="137"/>
      <c r="AE430" s="137"/>
      <c r="AF430" s="137"/>
      <c r="AG430" s="137"/>
      <c r="AH430" s="137"/>
      <c r="AI430" s="137"/>
      <c r="AJ430" s="137"/>
      <c r="AK430" s="137"/>
      <c r="AL430" s="137"/>
      <c r="AM430" s="68"/>
      <c r="AN430" s="137"/>
      <c r="AO430" s="68"/>
      <c r="AP430" s="68"/>
      <c r="AQ430" s="137"/>
      <c r="AR430" s="137"/>
      <c r="AS430" s="137"/>
      <c r="AT430" s="137"/>
      <c r="AU430" s="137"/>
      <c r="AV430" s="137"/>
      <c r="AW430" s="137"/>
      <c r="AX430" s="137"/>
    </row>
    <row r="431" spans="6:50" ht="14.25" customHeight="1">
      <c r="F431" s="137"/>
      <c r="G431" s="137"/>
      <c r="H431" s="137"/>
      <c r="I431" s="137"/>
      <c r="J431" s="137"/>
      <c r="K431" s="137"/>
      <c r="L431" s="137"/>
      <c r="M431" s="137"/>
      <c r="N431" s="137"/>
      <c r="O431" s="137"/>
      <c r="Q431" s="137"/>
      <c r="Z431" s="137"/>
      <c r="AA431" s="137"/>
      <c r="AC431" s="137"/>
      <c r="AD431" s="137"/>
      <c r="AE431" s="137"/>
      <c r="AF431" s="137"/>
      <c r="AG431" s="137"/>
      <c r="AH431" s="137"/>
      <c r="AI431" s="137"/>
      <c r="AJ431" s="137"/>
      <c r="AK431" s="137"/>
      <c r="AL431" s="137"/>
      <c r="AM431" s="68"/>
      <c r="AN431" s="137"/>
      <c r="AO431" s="68"/>
      <c r="AP431" s="68"/>
      <c r="AQ431" s="137"/>
      <c r="AR431" s="137"/>
      <c r="AS431" s="137"/>
      <c r="AT431" s="137"/>
      <c r="AU431" s="137"/>
      <c r="AV431" s="137"/>
      <c r="AW431" s="137"/>
      <c r="AX431" s="137"/>
    </row>
    <row r="432" spans="6:50" ht="14.25" customHeight="1">
      <c r="F432" s="137"/>
      <c r="G432" s="137"/>
      <c r="H432" s="137"/>
      <c r="I432" s="137"/>
      <c r="J432" s="137"/>
      <c r="K432" s="137"/>
      <c r="L432" s="137"/>
      <c r="M432" s="137"/>
      <c r="N432" s="137"/>
      <c r="O432" s="137"/>
      <c r="Q432" s="137"/>
      <c r="Z432" s="137"/>
      <c r="AA432" s="137"/>
      <c r="AC432" s="137"/>
      <c r="AD432" s="137"/>
      <c r="AE432" s="137"/>
      <c r="AF432" s="137"/>
      <c r="AG432" s="137"/>
      <c r="AH432" s="137"/>
      <c r="AI432" s="137"/>
      <c r="AJ432" s="137"/>
      <c r="AK432" s="137"/>
      <c r="AL432" s="137"/>
      <c r="AM432" s="68"/>
      <c r="AN432" s="137"/>
      <c r="AO432" s="68"/>
      <c r="AP432" s="68"/>
      <c r="AQ432" s="137"/>
      <c r="AR432" s="137"/>
      <c r="AS432" s="137"/>
      <c r="AT432" s="137"/>
      <c r="AU432" s="137"/>
      <c r="AV432" s="137"/>
      <c r="AW432" s="137"/>
      <c r="AX432" s="137"/>
    </row>
    <row r="433" spans="6:50" ht="14.25" customHeight="1">
      <c r="F433" s="137"/>
      <c r="G433" s="137"/>
      <c r="H433" s="137"/>
      <c r="I433" s="137"/>
      <c r="J433" s="137"/>
      <c r="K433" s="137"/>
      <c r="L433" s="137"/>
      <c r="M433" s="137"/>
      <c r="N433" s="137"/>
      <c r="O433" s="137"/>
      <c r="Q433" s="137"/>
      <c r="Z433" s="137"/>
      <c r="AA433" s="137"/>
      <c r="AC433" s="137"/>
      <c r="AD433" s="137"/>
      <c r="AE433" s="137"/>
      <c r="AF433" s="137"/>
      <c r="AG433" s="137"/>
      <c r="AH433" s="137"/>
      <c r="AI433" s="137"/>
      <c r="AJ433" s="137"/>
      <c r="AK433" s="137"/>
      <c r="AL433" s="137"/>
      <c r="AM433" s="68"/>
      <c r="AN433" s="137"/>
      <c r="AO433" s="68"/>
      <c r="AP433" s="68"/>
      <c r="AQ433" s="137"/>
      <c r="AR433" s="137"/>
      <c r="AS433" s="137"/>
      <c r="AT433" s="137"/>
      <c r="AU433" s="137"/>
      <c r="AV433" s="137"/>
      <c r="AW433" s="137"/>
      <c r="AX433" s="137"/>
    </row>
    <row r="434" spans="6:50" ht="14.25" customHeight="1">
      <c r="F434" s="137"/>
      <c r="G434" s="137"/>
      <c r="H434" s="137"/>
      <c r="I434" s="137"/>
      <c r="J434" s="137"/>
      <c r="K434" s="137"/>
      <c r="L434" s="137"/>
      <c r="M434" s="137"/>
      <c r="N434" s="137"/>
      <c r="O434" s="137"/>
      <c r="Q434" s="137"/>
      <c r="Z434" s="137"/>
      <c r="AA434" s="137"/>
      <c r="AC434" s="137"/>
      <c r="AD434" s="137"/>
      <c r="AE434" s="137"/>
      <c r="AF434" s="137"/>
      <c r="AG434" s="137"/>
      <c r="AH434" s="137"/>
      <c r="AI434" s="137"/>
      <c r="AJ434" s="137"/>
      <c r="AK434" s="137"/>
      <c r="AL434" s="137"/>
      <c r="AM434" s="68"/>
      <c r="AN434" s="137"/>
      <c r="AO434" s="68"/>
      <c r="AP434" s="68"/>
      <c r="AQ434" s="137"/>
      <c r="AR434" s="137"/>
      <c r="AS434" s="137"/>
      <c r="AT434" s="137"/>
      <c r="AU434" s="137"/>
      <c r="AV434" s="137"/>
      <c r="AW434" s="137"/>
      <c r="AX434" s="137"/>
    </row>
    <row r="435" spans="6:50" ht="14.25" customHeight="1">
      <c r="F435" s="137"/>
      <c r="G435" s="137"/>
      <c r="H435" s="137"/>
      <c r="I435" s="137"/>
      <c r="J435" s="137"/>
      <c r="K435" s="137"/>
      <c r="L435" s="137"/>
      <c r="M435" s="137"/>
      <c r="N435" s="137"/>
      <c r="O435" s="137"/>
      <c r="Q435" s="137"/>
      <c r="Z435" s="137"/>
      <c r="AA435" s="137"/>
      <c r="AC435" s="137"/>
      <c r="AD435" s="137"/>
      <c r="AE435" s="137"/>
      <c r="AF435" s="137"/>
      <c r="AG435" s="137"/>
      <c r="AH435" s="137"/>
      <c r="AI435" s="137"/>
      <c r="AJ435" s="137"/>
      <c r="AK435" s="137"/>
      <c r="AL435" s="137"/>
      <c r="AM435" s="68"/>
      <c r="AN435" s="137"/>
      <c r="AO435" s="68"/>
      <c r="AP435" s="68"/>
      <c r="AQ435" s="137"/>
      <c r="AR435" s="137"/>
      <c r="AS435" s="137"/>
      <c r="AT435" s="137"/>
      <c r="AU435" s="137"/>
      <c r="AV435" s="137"/>
      <c r="AW435" s="137"/>
      <c r="AX435" s="137"/>
    </row>
    <row r="436" spans="6:50" ht="14.25" customHeight="1">
      <c r="F436" s="137"/>
      <c r="G436" s="137"/>
      <c r="H436" s="137"/>
      <c r="I436" s="137"/>
      <c r="J436" s="137"/>
      <c r="K436" s="137"/>
      <c r="L436" s="137"/>
      <c r="M436" s="137"/>
      <c r="N436" s="137"/>
      <c r="O436" s="137"/>
      <c r="Q436" s="137"/>
      <c r="Z436" s="137"/>
      <c r="AA436" s="137"/>
      <c r="AC436" s="137"/>
      <c r="AD436" s="137"/>
      <c r="AE436" s="137"/>
      <c r="AF436" s="137"/>
      <c r="AG436" s="137"/>
      <c r="AH436" s="137"/>
      <c r="AI436" s="137"/>
      <c r="AJ436" s="137"/>
      <c r="AK436" s="137"/>
      <c r="AL436" s="137"/>
      <c r="AM436" s="68"/>
      <c r="AN436" s="137"/>
      <c r="AO436" s="68"/>
      <c r="AP436" s="68"/>
      <c r="AQ436" s="137"/>
      <c r="AR436" s="137"/>
      <c r="AS436" s="137"/>
      <c r="AT436" s="137"/>
      <c r="AU436" s="137"/>
      <c r="AV436" s="137"/>
      <c r="AW436" s="137"/>
      <c r="AX436" s="137"/>
    </row>
    <row r="437" spans="6:50" ht="14.25" customHeight="1">
      <c r="F437" s="137"/>
      <c r="G437" s="137"/>
      <c r="H437" s="137"/>
      <c r="I437" s="137"/>
      <c r="J437" s="137"/>
      <c r="K437" s="137"/>
      <c r="L437" s="137"/>
      <c r="M437" s="137"/>
      <c r="N437" s="137"/>
      <c r="O437" s="137"/>
      <c r="Q437" s="137"/>
      <c r="Z437" s="137"/>
      <c r="AA437" s="137"/>
      <c r="AC437" s="137"/>
      <c r="AD437" s="137"/>
      <c r="AE437" s="137"/>
      <c r="AF437" s="137"/>
      <c r="AG437" s="137"/>
      <c r="AH437" s="137"/>
      <c r="AI437" s="137"/>
      <c r="AJ437" s="137"/>
      <c r="AK437" s="137"/>
      <c r="AL437" s="137"/>
      <c r="AM437" s="68"/>
      <c r="AN437" s="137"/>
      <c r="AO437" s="68"/>
      <c r="AP437" s="68"/>
      <c r="AQ437" s="137"/>
      <c r="AR437" s="137"/>
      <c r="AS437" s="137"/>
      <c r="AT437" s="137"/>
      <c r="AU437" s="137"/>
      <c r="AV437" s="137"/>
      <c r="AW437" s="137"/>
      <c r="AX437" s="137"/>
    </row>
    <row r="438" spans="6:50" ht="14.25" customHeight="1">
      <c r="F438" s="137"/>
      <c r="G438" s="137"/>
      <c r="H438" s="137"/>
      <c r="I438" s="137"/>
      <c r="J438" s="137"/>
      <c r="K438" s="137"/>
      <c r="L438" s="137"/>
      <c r="M438" s="137"/>
      <c r="N438" s="137"/>
      <c r="O438" s="137"/>
      <c r="Q438" s="137"/>
      <c r="Z438" s="137"/>
      <c r="AA438" s="137"/>
      <c r="AC438" s="137"/>
      <c r="AD438" s="137"/>
      <c r="AE438" s="137"/>
      <c r="AF438" s="137"/>
      <c r="AG438" s="137"/>
      <c r="AH438" s="137"/>
      <c r="AI438" s="137"/>
      <c r="AJ438" s="137"/>
      <c r="AK438" s="137"/>
      <c r="AL438" s="137"/>
      <c r="AM438" s="68"/>
      <c r="AN438" s="137"/>
      <c r="AO438" s="68"/>
      <c r="AP438" s="68"/>
      <c r="AQ438" s="137"/>
      <c r="AR438" s="137"/>
      <c r="AS438" s="137"/>
      <c r="AT438" s="137"/>
      <c r="AU438" s="137"/>
      <c r="AV438" s="137"/>
      <c r="AW438" s="137"/>
      <c r="AX438" s="137"/>
    </row>
    <row r="439" spans="6:50" ht="14.25" customHeight="1">
      <c r="F439" s="137"/>
      <c r="G439" s="137"/>
      <c r="H439" s="137"/>
      <c r="I439" s="137"/>
      <c r="J439" s="137"/>
      <c r="K439" s="137"/>
      <c r="L439" s="137"/>
      <c r="M439" s="137"/>
      <c r="N439" s="137"/>
      <c r="O439" s="137"/>
      <c r="Q439" s="137"/>
      <c r="Z439" s="137"/>
      <c r="AA439" s="137"/>
      <c r="AC439" s="137"/>
      <c r="AD439" s="137"/>
      <c r="AE439" s="137"/>
      <c r="AF439" s="137"/>
      <c r="AG439" s="137"/>
      <c r="AH439" s="137"/>
      <c r="AI439" s="137"/>
      <c r="AJ439" s="137"/>
      <c r="AK439" s="137"/>
      <c r="AL439" s="137"/>
      <c r="AM439" s="68"/>
      <c r="AN439" s="137"/>
      <c r="AO439" s="68"/>
      <c r="AP439" s="68"/>
      <c r="AQ439" s="137"/>
      <c r="AR439" s="137"/>
      <c r="AS439" s="137"/>
      <c r="AT439" s="137"/>
      <c r="AU439" s="137"/>
      <c r="AV439" s="137"/>
      <c r="AW439" s="137"/>
      <c r="AX439" s="137"/>
    </row>
    <row r="440" spans="6:50" ht="14.25" customHeight="1">
      <c r="F440" s="137"/>
      <c r="G440" s="137"/>
      <c r="H440" s="137"/>
      <c r="I440" s="137"/>
      <c r="J440" s="137"/>
      <c r="K440" s="137"/>
      <c r="L440" s="137"/>
      <c r="M440" s="137"/>
      <c r="N440" s="137"/>
      <c r="O440" s="137"/>
      <c r="Q440" s="137"/>
      <c r="Z440" s="137"/>
      <c r="AA440" s="137"/>
      <c r="AC440" s="137"/>
      <c r="AD440" s="137"/>
      <c r="AE440" s="137"/>
      <c r="AF440" s="137"/>
      <c r="AG440" s="137"/>
      <c r="AH440" s="137"/>
      <c r="AI440" s="137"/>
      <c r="AJ440" s="137"/>
      <c r="AK440" s="137"/>
      <c r="AL440" s="137"/>
      <c r="AM440" s="68"/>
      <c r="AN440" s="137"/>
      <c r="AO440" s="68"/>
      <c r="AP440" s="68"/>
      <c r="AQ440" s="137"/>
      <c r="AR440" s="137"/>
      <c r="AS440" s="137"/>
      <c r="AT440" s="137"/>
      <c r="AU440" s="137"/>
      <c r="AV440" s="137"/>
      <c r="AW440" s="137"/>
      <c r="AX440" s="137"/>
    </row>
    <row r="441" spans="6:50" ht="14.25" customHeight="1">
      <c r="F441" s="137"/>
      <c r="G441" s="137"/>
      <c r="H441" s="137"/>
      <c r="I441" s="137"/>
      <c r="J441" s="137"/>
      <c r="K441" s="137"/>
      <c r="L441" s="137"/>
      <c r="M441" s="137"/>
      <c r="N441" s="137"/>
      <c r="O441" s="137"/>
      <c r="Q441" s="137"/>
      <c r="Z441" s="137"/>
      <c r="AA441" s="137"/>
      <c r="AC441" s="137"/>
      <c r="AD441" s="137"/>
      <c r="AE441" s="137"/>
      <c r="AF441" s="137"/>
      <c r="AG441" s="137"/>
      <c r="AH441" s="137"/>
      <c r="AI441" s="137"/>
      <c r="AJ441" s="137"/>
      <c r="AK441" s="137"/>
      <c r="AL441" s="137"/>
      <c r="AM441" s="68"/>
      <c r="AN441" s="137"/>
      <c r="AO441" s="68"/>
      <c r="AP441" s="68"/>
      <c r="AQ441" s="137"/>
      <c r="AR441" s="137"/>
      <c r="AS441" s="137"/>
      <c r="AT441" s="137"/>
      <c r="AU441" s="137"/>
      <c r="AV441" s="137"/>
      <c r="AW441" s="137"/>
      <c r="AX441" s="137"/>
    </row>
    <row r="442" spans="6:50" ht="14.25" customHeight="1">
      <c r="F442" s="137"/>
      <c r="G442" s="137"/>
      <c r="H442" s="137"/>
      <c r="I442" s="137"/>
      <c r="J442" s="137"/>
      <c r="K442" s="137"/>
      <c r="L442" s="137"/>
      <c r="M442" s="137"/>
      <c r="N442" s="137"/>
      <c r="O442" s="137"/>
      <c r="Q442" s="137"/>
      <c r="Z442" s="137"/>
      <c r="AA442" s="137"/>
      <c r="AC442" s="137"/>
      <c r="AD442" s="137"/>
      <c r="AE442" s="137"/>
      <c r="AF442" s="137"/>
      <c r="AG442" s="137"/>
      <c r="AH442" s="137"/>
      <c r="AI442" s="137"/>
      <c r="AJ442" s="137"/>
      <c r="AK442" s="137"/>
      <c r="AL442" s="137"/>
      <c r="AM442" s="68"/>
      <c r="AN442" s="137"/>
      <c r="AO442" s="68"/>
      <c r="AP442" s="68"/>
      <c r="AQ442" s="137"/>
      <c r="AR442" s="137"/>
      <c r="AS442" s="137"/>
      <c r="AT442" s="137"/>
      <c r="AU442" s="137"/>
      <c r="AV442" s="137"/>
      <c r="AW442" s="137"/>
      <c r="AX442" s="137"/>
    </row>
    <row r="443" spans="6:50" ht="14.25" customHeight="1">
      <c r="F443" s="137"/>
      <c r="G443" s="137"/>
      <c r="H443" s="137"/>
      <c r="I443" s="137"/>
      <c r="J443" s="137"/>
      <c r="K443" s="137"/>
      <c r="L443" s="137"/>
      <c r="M443" s="137"/>
      <c r="N443" s="137"/>
      <c r="O443" s="137"/>
      <c r="Q443" s="137"/>
      <c r="Z443" s="137"/>
      <c r="AA443" s="137"/>
      <c r="AC443" s="137"/>
      <c r="AD443" s="137"/>
      <c r="AE443" s="137"/>
      <c r="AF443" s="137"/>
      <c r="AG443" s="137"/>
      <c r="AH443" s="137"/>
      <c r="AI443" s="137"/>
      <c r="AJ443" s="137"/>
      <c r="AK443" s="137"/>
      <c r="AL443" s="137"/>
      <c r="AM443" s="68"/>
      <c r="AN443" s="137"/>
      <c r="AO443" s="68"/>
      <c r="AP443" s="68"/>
      <c r="AQ443" s="137"/>
      <c r="AR443" s="137"/>
      <c r="AS443" s="137"/>
      <c r="AT443" s="137"/>
      <c r="AU443" s="137"/>
      <c r="AV443" s="137"/>
      <c r="AW443" s="137"/>
      <c r="AX443" s="137"/>
    </row>
    <row r="444" spans="6:50" ht="14.25" customHeight="1">
      <c r="F444" s="137"/>
      <c r="G444" s="137"/>
      <c r="H444" s="137"/>
      <c r="I444" s="137"/>
      <c r="J444" s="137"/>
      <c r="K444" s="137"/>
      <c r="L444" s="137"/>
      <c r="M444" s="137"/>
      <c r="N444" s="137"/>
      <c r="O444" s="137"/>
      <c r="Q444" s="137"/>
      <c r="Z444" s="137"/>
      <c r="AA444" s="137"/>
      <c r="AC444" s="137"/>
      <c r="AD444" s="137"/>
      <c r="AE444" s="137"/>
      <c r="AF444" s="137"/>
      <c r="AG444" s="137"/>
      <c r="AH444" s="137"/>
      <c r="AI444" s="137"/>
      <c r="AJ444" s="137"/>
      <c r="AK444" s="137"/>
      <c r="AL444" s="137"/>
      <c r="AM444" s="68"/>
      <c r="AN444" s="137"/>
      <c r="AO444" s="68"/>
      <c r="AP444" s="68"/>
      <c r="AQ444" s="137"/>
      <c r="AR444" s="137"/>
      <c r="AS444" s="137"/>
      <c r="AT444" s="137"/>
      <c r="AU444" s="137"/>
      <c r="AV444" s="137"/>
      <c r="AW444" s="137"/>
      <c r="AX444" s="137"/>
    </row>
    <row r="445" spans="6:50" ht="14.25" customHeight="1">
      <c r="F445" s="137"/>
      <c r="G445" s="137"/>
      <c r="H445" s="137"/>
      <c r="I445" s="137"/>
      <c r="J445" s="137"/>
      <c r="K445" s="137"/>
      <c r="L445" s="137"/>
      <c r="M445" s="137"/>
      <c r="N445" s="137"/>
      <c r="O445" s="137"/>
      <c r="Q445" s="137"/>
      <c r="Z445" s="137"/>
      <c r="AA445" s="137"/>
      <c r="AC445" s="137"/>
      <c r="AD445" s="137"/>
      <c r="AE445" s="137"/>
      <c r="AF445" s="137"/>
      <c r="AG445" s="137"/>
      <c r="AH445" s="137"/>
      <c r="AI445" s="137"/>
      <c r="AJ445" s="137"/>
      <c r="AK445" s="137"/>
      <c r="AL445" s="137"/>
      <c r="AM445" s="68"/>
      <c r="AN445" s="137"/>
      <c r="AO445" s="68"/>
      <c r="AP445" s="68"/>
      <c r="AQ445" s="137"/>
      <c r="AR445" s="137"/>
      <c r="AS445" s="137"/>
      <c r="AT445" s="137"/>
      <c r="AU445" s="137"/>
      <c r="AV445" s="137"/>
      <c r="AW445" s="137"/>
      <c r="AX445" s="137"/>
    </row>
    <row r="446" spans="6:50" ht="14.25" customHeight="1">
      <c r="F446" s="137"/>
      <c r="G446" s="137"/>
      <c r="H446" s="137"/>
      <c r="I446" s="137"/>
      <c r="J446" s="137"/>
      <c r="K446" s="137"/>
      <c r="L446" s="137"/>
      <c r="M446" s="137"/>
      <c r="N446" s="137"/>
      <c r="O446" s="137"/>
      <c r="Q446" s="137"/>
      <c r="Z446" s="137"/>
      <c r="AA446" s="137"/>
      <c r="AC446" s="137"/>
      <c r="AD446" s="137"/>
      <c r="AE446" s="137"/>
      <c r="AF446" s="137"/>
      <c r="AG446" s="137"/>
      <c r="AH446" s="137"/>
      <c r="AI446" s="137"/>
      <c r="AJ446" s="137"/>
      <c r="AK446" s="137"/>
      <c r="AL446" s="137"/>
      <c r="AM446" s="68"/>
      <c r="AN446" s="137"/>
      <c r="AO446" s="68"/>
      <c r="AP446" s="68"/>
      <c r="AQ446" s="137"/>
      <c r="AR446" s="137"/>
      <c r="AS446" s="137"/>
      <c r="AT446" s="137"/>
      <c r="AU446" s="137"/>
      <c r="AV446" s="137"/>
      <c r="AW446" s="137"/>
      <c r="AX446" s="137"/>
    </row>
    <row r="447" spans="6:50" ht="14.25" customHeight="1">
      <c r="F447" s="137"/>
      <c r="G447" s="137"/>
      <c r="H447" s="137"/>
      <c r="I447" s="137"/>
      <c r="J447" s="137"/>
      <c r="K447" s="137"/>
      <c r="L447" s="137"/>
      <c r="M447" s="137"/>
      <c r="N447" s="137"/>
      <c r="O447" s="137"/>
      <c r="Q447" s="137"/>
      <c r="Z447" s="137"/>
      <c r="AA447" s="137"/>
      <c r="AC447" s="137"/>
      <c r="AD447" s="137"/>
      <c r="AE447" s="137"/>
      <c r="AF447" s="137"/>
      <c r="AG447" s="137"/>
      <c r="AH447" s="137"/>
      <c r="AI447" s="137"/>
      <c r="AJ447" s="137"/>
      <c r="AK447" s="137"/>
      <c r="AL447" s="137"/>
      <c r="AM447" s="68"/>
      <c r="AN447" s="137"/>
      <c r="AO447" s="68"/>
      <c r="AP447" s="68"/>
      <c r="AQ447" s="137"/>
      <c r="AR447" s="137"/>
      <c r="AS447" s="137"/>
      <c r="AT447" s="137"/>
      <c r="AU447" s="137"/>
      <c r="AV447" s="137"/>
      <c r="AW447" s="137"/>
      <c r="AX447" s="137"/>
    </row>
    <row r="448" spans="6:50" ht="14.25" customHeight="1">
      <c r="F448" s="137"/>
      <c r="G448" s="137"/>
      <c r="H448" s="137"/>
      <c r="I448" s="137"/>
      <c r="J448" s="137"/>
      <c r="K448" s="137"/>
      <c r="L448" s="137"/>
      <c r="M448" s="137"/>
      <c r="N448" s="137"/>
      <c r="O448" s="137"/>
      <c r="Q448" s="137"/>
      <c r="Z448" s="137"/>
      <c r="AA448" s="137"/>
      <c r="AC448" s="137"/>
      <c r="AD448" s="137"/>
      <c r="AE448" s="137"/>
      <c r="AF448" s="137"/>
      <c r="AG448" s="137"/>
      <c r="AH448" s="137"/>
      <c r="AI448" s="137"/>
      <c r="AJ448" s="137"/>
      <c r="AK448" s="137"/>
      <c r="AL448" s="137"/>
      <c r="AM448" s="68"/>
      <c r="AN448" s="137"/>
      <c r="AO448" s="68"/>
      <c r="AP448" s="68"/>
      <c r="AQ448" s="137"/>
      <c r="AR448" s="137"/>
      <c r="AS448" s="137"/>
      <c r="AT448" s="137"/>
      <c r="AU448" s="137"/>
      <c r="AV448" s="137"/>
      <c r="AW448" s="137"/>
      <c r="AX448" s="137"/>
    </row>
    <row r="449" spans="6:50" ht="14.25" customHeight="1">
      <c r="F449" s="137"/>
      <c r="G449" s="137"/>
      <c r="H449" s="137"/>
      <c r="I449" s="137"/>
      <c r="J449" s="137"/>
      <c r="K449" s="137"/>
      <c r="L449" s="137"/>
      <c r="M449" s="137"/>
      <c r="N449" s="137"/>
      <c r="O449" s="137"/>
      <c r="Q449" s="137"/>
      <c r="Z449" s="137"/>
      <c r="AA449" s="137"/>
      <c r="AC449" s="137"/>
      <c r="AD449" s="137"/>
      <c r="AE449" s="137"/>
      <c r="AF449" s="137"/>
      <c r="AG449" s="137"/>
      <c r="AH449" s="137"/>
      <c r="AI449" s="137"/>
      <c r="AJ449" s="137"/>
      <c r="AK449" s="137"/>
      <c r="AL449" s="137"/>
      <c r="AM449" s="68"/>
      <c r="AN449" s="137"/>
      <c r="AO449" s="68"/>
      <c r="AP449" s="68"/>
      <c r="AQ449" s="137"/>
      <c r="AR449" s="137"/>
      <c r="AS449" s="137"/>
      <c r="AT449" s="137"/>
      <c r="AU449" s="137"/>
      <c r="AV449" s="137"/>
      <c r="AW449" s="137"/>
      <c r="AX449" s="137"/>
    </row>
    <row r="450" spans="6:50" ht="14.25" customHeight="1">
      <c r="F450" s="137"/>
      <c r="G450" s="137"/>
      <c r="H450" s="137"/>
      <c r="I450" s="137"/>
      <c r="J450" s="137"/>
      <c r="K450" s="137"/>
      <c r="L450" s="137"/>
      <c r="M450" s="137"/>
      <c r="N450" s="137"/>
      <c r="O450" s="137"/>
      <c r="Q450" s="137"/>
      <c r="Z450" s="137"/>
      <c r="AA450" s="137"/>
      <c r="AC450" s="137"/>
      <c r="AD450" s="137"/>
      <c r="AE450" s="137"/>
      <c r="AF450" s="137"/>
      <c r="AG450" s="137"/>
      <c r="AH450" s="137"/>
      <c r="AI450" s="137"/>
      <c r="AJ450" s="137"/>
      <c r="AK450" s="137"/>
      <c r="AL450" s="137"/>
      <c r="AM450" s="68"/>
      <c r="AN450" s="137"/>
      <c r="AO450" s="68"/>
      <c r="AP450" s="68"/>
      <c r="AQ450" s="137"/>
      <c r="AR450" s="137"/>
      <c r="AS450" s="137"/>
      <c r="AT450" s="137"/>
      <c r="AU450" s="137"/>
      <c r="AV450" s="137"/>
      <c r="AW450" s="137"/>
      <c r="AX450" s="137"/>
    </row>
    <row r="451" spans="6:50" ht="14.25" customHeight="1">
      <c r="F451" s="137"/>
      <c r="G451" s="137"/>
      <c r="H451" s="137"/>
      <c r="I451" s="137"/>
      <c r="J451" s="137"/>
      <c r="K451" s="137"/>
      <c r="L451" s="137"/>
      <c r="M451" s="137"/>
      <c r="N451" s="137"/>
      <c r="O451" s="137"/>
      <c r="Q451" s="137"/>
      <c r="Z451" s="137"/>
      <c r="AA451" s="137"/>
      <c r="AC451" s="137"/>
      <c r="AD451" s="137"/>
      <c r="AE451" s="137"/>
      <c r="AF451" s="137"/>
      <c r="AG451" s="137"/>
      <c r="AH451" s="137"/>
      <c r="AI451" s="137"/>
      <c r="AJ451" s="137"/>
      <c r="AK451" s="137"/>
      <c r="AL451" s="137"/>
      <c r="AM451" s="68"/>
      <c r="AN451" s="137"/>
      <c r="AO451" s="68"/>
      <c r="AP451" s="68"/>
      <c r="AQ451" s="137"/>
      <c r="AR451" s="137"/>
      <c r="AS451" s="137"/>
      <c r="AT451" s="137"/>
      <c r="AU451" s="137"/>
      <c r="AV451" s="137"/>
      <c r="AW451" s="137"/>
      <c r="AX451" s="137"/>
    </row>
    <row r="452" spans="6:50" ht="14.25" customHeight="1">
      <c r="F452" s="137"/>
      <c r="G452" s="137"/>
      <c r="H452" s="137"/>
      <c r="I452" s="137"/>
      <c r="J452" s="137"/>
      <c r="K452" s="137"/>
      <c r="L452" s="137"/>
      <c r="M452" s="137"/>
      <c r="N452" s="137"/>
      <c r="O452" s="137"/>
      <c r="Q452" s="137"/>
      <c r="Z452" s="137"/>
      <c r="AA452" s="137"/>
      <c r="AC452" s="137"/>
      <c r="AD452" s="137"/>
      <c r="AE452" s="137"/>
      <c r="AF452" s="137"/>
      <c r="AG452" s="137"/>
      <c r="AH452" s="137"/>
      <c r="AI452" s="137"/>
      <c r="AJ452" s="137"/>
      <c r="AK452" s="137"/>
      <c r="AL452" s="137"/>
      <c r="AM452" s="68"/>
      <c r="AN452" s="137"/>
      <c r="AO452" s="68"/>
      <c r="AP452" s="68"/>
      <c r="AQ452" s="137"/>
      <c r="AR452" s="137"/>
      <c r="AS452" s="137"/>
      <c r="AT452" s="137"/>
      <c r="AU452" s="137"/>
      <c r="AV452" s="137"/>
      <c r="AW452" s="137"/>
      <c r="AX452" s="137"/>
    </row>
    <row r="453" spans="6:50" ht="14.25" customHeight="1">
      <c r="F453" s="137"/>
      <c r="G453" s="137"/>
      <c r="H453" s="137"/>
      <c r="I453" s="137"/>
      <c r="J453" s="137"/>
      <c r="K453" s="137"/>
      <c r="L453" s="137"/>
      <c r="M453" s="137"/>
      <c r="N453" s="137"/>
      <c r="O453" s="137"/>
      <c r="Q453" s="137"/>
      <c r="Z453" s="137"/>
      <c r="AA453" s="137"/>
      <c r="AC453" s="137"/>
      <c r="AD453" s="137"/>
      <c r="AE453" s="137"/>
      <c r="AF453" s="137"/>
      <c r="AG453" s="137"/>
      <c r="AH453" s="137"/>
      <c r="AI453" s="137"/>
      <c r="AJ453" s="137"/>
      <c r="AK453" s="137"/>
      <c r="AL453" s="137"/>
      <c r="AM453" s="68"/>
      <c r="AN453" s="137"/>
      <c r="AO453" s="68"/>
      <c r="AP453" s="68"/>
      <c r="AQ453" s="137"/>
      <c r="AR453" s="137"/>
      <c r="AS453" s="137"/>
      <c r="AT453" s="137"/>
      <c r="AU453" s="137"/>
      <c r="AV453" s="137"/>
      <c r="AW453" s="137"/>
      <c r="AX453" s="137"/>
    </row>
    <row r="454" spans="6:50" ht="14.25" customHeight="1">
      <c r="F454" s="137"/>
      <c r="G454" s="137"/>
      <c r="H454" s="137"/>
      <c r="I454" s="137"/>
      <c r="J454" s="137"/>
      <c r="K454" s="137"/>
      <c r="L454" s="137"/>
      <c r="M454" s="137"/>
      <c r="N454" s="137"/>
      <c r="O454" s="137"/>
      <c r="Q454" s="137"/>
      <c r="Z454" s="137"/>
      <c r="AA454" s="137"/>
      <c r="AC454" s="137"/>
      <c r="AD454" s="137"/>
      <c r="AE454" s="137"/>
      <c r="AF454" s="137"/>
      <c r="AG454" s="137"/>
      <c r="AH454" s="137"/>
      <c r="AI454" s="137"/>
      <c r="AJ454" s="137"/>
      <c r="AK454" s="137"/>
      <c r="AL454" s="137"/>
      <c r="AM454" s="68"/>
      <c r="AN454" s="137"/>
      <c r="AO454" s="68"/>
      <c r="AP454" s="68"/>
      <c r="AQ454" s="137"/>
      <c r="AR454" s="137"/>
      <c r="AS454" s="137"/>
      <c r="AT454" s="137"/>
      <c r="AU454" s="137"/>
      <c r="AV454" s="137"/>
      <c r="AW454" s="137"/>
      <c r="AX454" s="137"/>
    </row>
    <row r="455" spans="6:50" ht="14.25" customHeight="1">
      <c r="F455" s="137"/>
      <c r="G455" s="137"/>
      <c r="H455" s="137"/>
      <c r="I455" s="137"/>
      <c r="J455" s="137"/>
      <c r="K455" s="137"/>
      <c r="L455" s="137"/>
      <c r="M455" s="137"/>
      <c r="N455" s="137"/>
      <c r="O455" s="137"/>
      <c r="Q455" s="137"/>
      <c r="Z455" s="137"/>
      <c r="AA455" s="137"/>
      <c r="AC455" s="137"/>
      <c r="AD455" s="137"/>
      <c r="AE455" s="137"/>
      <c r="AF455" s="137"/>
      <c r="AG455" s="137"/>
      <c r="AH455" s="137"/>
      <c r="AI455" s="137"/>
      <c r="AJ455" s="137"/>
      <c r="AK455" s="137"/>
      <c r="AL455" s="137"/>
      <c r="AM455" s="68"/>
      <c r="AN455" s="137"/>
      <c r="AO455" s="68"/>
      <c r="AP455" s="68"/>
      <c r="AQ455" s="137"/>
      <c r="AR455" s="137"/>
      <c r="AS455" s="137"/>
      <c r="AT455" s="137"/>
      <c r="AU455" s="137"/>
      <c r="AV455" s="137"/>
      <c r="AW455" s="137"/>
      <c r="AX455" s="137"/>
    </row>
    <row r="456" spans="6:50" ht="14.25" customHeight="1">
      <c r="F456" s="137"/>
      <c r="G456" s="137"/>
      <c r="H456" s="137"/>
      <c r="I456" s="137"/>
      <c r="J456" s="137"/>
      <c r="K456" s="137"/>
      <c r="L456" s="137"/>
      <c r="M456" s="137"/>
      <c r="N456" s="137"/>
      <c r="O456" s="137"/>
      <c r="Q456" s="137"/>
      <c r="Z456" s="137"/>
      <c r="AA456" s="137"/>
      <c r="AC456" s="137"/>
      <c r="AD456" s="137"/>
      <c r="AE456" s="137"/>
      <c r="AF456" s="137"/>
      <c r="AG456" s="137"/>
      <c r="AH456" s="137"/>
      <c r="AI456" s="137"/>
      <c r="AJ456" s="137"/>
      <c r="AK456" s="137"/>
      <c r="AL456" s="137"/>
      <c r="AM456" s="68"/>
      <c r="AN456" s="137"/>
      <c r="AO456" s="68"/>
      <c r="AP456" s="68"/>
      <c r="AQ456" s="137"/>
      <c r="AR456" s="137"/>
      <c r="AS456" s="137"/>
      <c r="AT456" s="137"/>
      <c r="AU456" s="137"/>
      <c r="AV456" s="137"/>
      <c r="AW456" s="137"/>
      <c r="AX456" s="137"/>
    </row>
    <row r="457" spans="6:50" ht="14.25" customHeight="1">
      <c r="F457" s="137"/>
      <c r="G457" s="137"/>
      <c r="H457" s="137"/>
      <c r="I457" s="137"/>
      <c r="J457" s="137"/>
      <c r="K457" s="137"/>
      <c r="L457" s="137"/>
      <c r="M457" s="137"/>
      <c r="N457" s="137"/>
      <c r="O457" s="137"/>
      <c r="Q457" s="137"/>
      <c r="Z457" s="137"/>
      <c r="AA457" s="137"/>
      <c r="AC457" s="137"/>
      <c r="AD457" s="137"/>
      <c r="AE457" s="137"/>
      <c r="AF457" s="137"/>
      <c r="AG457" s="137"/>
      <c r="AH457" s="137"/>
      <c r="AI457" s="137"/>
      <c r="AJ457" s="137"/>
      <c r="AK457" s="137"/>
      <c r="AL457" s="137"/>
      <c r="AM457" s="68"/>
      <c r="AN457" s="137"/>
      <c r="AO457" s="68"/>
      <c r="AP457" s="68"/>
      <c r="AQ457" s="137"/>
      <c r="AR457" s="137"/>
      <c r="AS457" s="137"/>
      <c r="AT457" s="137"/>
      <c r="AU457" s="137"/>
      <c r="AV457" s="137"/>
      <c r="AW457" s="137"/>
      <c r="AX457" s="137"/>
    </row>
    <row r="458" spans="6:50" ht="14.25" customHeight="1">
      <c r="F458" s="137"/>
      <c r="G458" s="137"/>
      <c r="H458" s="137"/>
      <c r="I458" s="137"/>
      <c r="J458" s="137"/>
      <c r="K458" s="137"/>
      <c r="L458" s="137"/>
      <c r="M458" s="137"/>
      <c r="N458" s="137"/>
      <c r="O458" s="137"/>
      <c r="Q458" s="137"/>
      <c r="Z458" s="137"/>
      <c r="AA458" s="137"/>
      <c r="AC458" s="137"/>
      <c r="AD458" s="137"/>
      <c r="AE458" s="137"/>
      <c r="AF458" s="137"/>
      <c r="AG458" s="137"/>
      <c r="AH458" s="137"/>
      <c r="AI458" s="137"/>
      <c r="AJ458" s="137"/>
      <c r="AK458" s="137"/>
      <c r="AL458" s="137"/>
      <c r="AM458" s="68"/>
      <c r="AN458" s="137"/>
      <c r="AO458" s="68"/>
      <c r="AP458" s="68"/>
      <c r="AQ458" s="137"/>
      <c r="AR458" s="137"/>
      <c r="AS458" s="137"/>
      <c r="AT458" s="137"/>
      <c r="AU458" s="137"/>
      <c r="AV458" s="137"/>
      <c r="AW458" s="137"/>
      <c r="AX458" s="137"/>
    </row>
    <row r="459" spans="6:50" ht="14.25" customHeight="1">
      <c r="F459" s="137"/>
      <c r="G459" s="137"/>
      <c r="H459" s="137"/>
      <c r="I459" s="137"/>
      <c r="J459" s="137"/>
      <c r="K459" s="137"/>
      <c r="L459" s="137"/>
      <c r="M459" s="137"/>
      <c r="N459" s="137"/>
      <c r="O459" s="137"/>
      <c r="Q459" s="137"/>
      <c r="Z459" s="137"/>
      <c r="AA459" s="137"/>
      <c r="AC459" s="137"/>
      <c r="AD459" s="137"/>
      <c r="AE459" s="137"/>
      <c r="AF459" s="137"/>
      <c r="AG459" s="137"/>
      <c r="AH459" s="137"/>
      <c r="AI459" s="137"/>
      <c r="AJ459" s="137"/>
      <c r="AK459" s="137"/>
      <c r="AL459" s="137"/>
      <c r="AM459" s="68"/>
      <c r="AN459" s="137"/>
      <c r="AO459" s="68"/>
      <c r="AP459" s="68"/>
      <c r="AQ459" s="137"/>
      <c r="AR459" s="137"/>
      <c r="AS459" s="137"/>
      <c r="AT459" s="137"/>
      <c r="AU459" s="137"/>
      <c r="AV459" s="137"/>
      <c r="AW459" s="137"/>
      <c r="AX459" s="137"/>
    </row>
    <row r="460" spans="6:50" ht="14.25" customHeight="1">
      <c r="F460" s="137"/>
      <c r="G460" s="137"/>
      <c r="H460" s="137"/>
      <c r="I460" s="137"/>
      <c r="J460" s="137"/>
      <c r="K460" s="137"/>
      <c r="L460" s="137"/>
      <c r="M460" s="137"/>
      <c r="N460" s="137"/>
      <c r="O460" s="137"/>
      <c r="Q460" s="137"/>
      <c r="Z460" s="137"/>
      <c r="AA460" s="137"/>
      <c r="AC460" s="137"/>
      <c r="AD460" s="137"/>
      <c r="AE460" s="137"/>
      <c r="AF460" s="137"/>
      <c r="AG460" s="137"/>
      <c r="AH460" s="137"/>
      <c r="AI460" s="137"/>
      <c r="AJ460" s="137"/>
      <c r="AK460" s="137"/>
      <c r="AL460" s="137"/>
      <c r="AM460" s="68"/>
      <c r="AN460" s="137"/>
      <c r="AO460" s="68"/>
      <c r="AP460" s="68"/>
      <c r="AQ460" s="137"/>
      <c r="AR460" s="137"/>
      <c r="AS460" s="137"/>
      <c r="AT460" s="137"/>
      <c r="AU460" s="137"/>
      <c r="AV460" s="137"/>
      <c r="AW460" s="137"/>
      <c r="AX460" s="137"/>
    </row>
    <row r="461" spans="6:50" ht="14.25" customHeight="1">
      <c r="F461" s="137"/>
      <c r="G461" s="137"/>
      <c r="H461" s="137"/>
      <c r="I461" s="137"/>
      <c r="J461" s="137"/>
      <c r="K461" s="137"/>
      <c r="L461" s="137"/>
      <c r="M461" s="137"/>
      <c r="N461" s="137"/>
      <c r="O461" s="137"/>
      <c r="Q461" s="137"/>
      <c r="Z461" s="137"/>
      <c r="AA461" s="137"/>
      <c r="AC461" s="137"/>
      <c r="AD461" s="137"/>
      <c r="AE461" s="137"/>
      <c r="AF461" s="137"/>
      <c r="AG461" s="137"/>
      <c r="AH461" s="137"/>
      <c r="AI461" s="137"/>
      <c r="AJ461" s="137"/>
      <c r="AK461" s="137"/>
      <c r="AL461" s="137"/>
      <c r="AM461" s="68"/>
      <c r="AN461" s="137"/>
      <c r="AO461" s="68"/>
      <c r="AP461" s="68"/>
      <c r="AQ461" s="137"/>
      <c r="AR461" s="137"/>
      <c r="AS461" s="137"/>
      <c r="AT461" s="137"/>
      <c r="AU461" s="137"/>
      <c r="AV461" s="137"/>
      <c r="AW461" s="137"/>
      <c r="AX461" s="137"/>
    </row>
    <row r="462" spans="6:50" ht="14.25" customHeight="1">
      <c r="F462" s="137"/>
      <c r="G462" s="137"/>
      <c r="H462" s="137"/>
      <c r="I462" s="137"/>
      <c r="J462" s="137"/>
      <c r="K462" s="137"/>
      <c r="L462" s="137"/>
      <c r="M462" s="137"/>
      <c r="N462" s="137"/>
      <c r="O462" s="137"/>
      <c r="Q462" s="137"/>
      <c r="Z462" s="137"/>
      <c r="AA462" s="137"/>
      <c r="AC462" s="137"/>
      <c r="AD462" s="137"/>
      <c r="AE462" s="137"/>
      <c r="AF462" s="137"/>
      <c r="AG462" s="137"/>
      <c r="AH462" s="137"/>
      <c r="AI462" s="137"/>
      <c r="AJ462" s="137"/>
      <c r="AK462" s="137"/>
      <c r="AL462" s="137"/>
      <c r="AM462" s="68"/>
      <c r="AN462" s="137"/>
      <c r="AO462" s="68"/>
      <c r="AP462" s="68"/>
      <c r="AQ462" s="137"/>
      <c r="AR462" s="137"/>
      <c r="AS462" s="137"/>
      <c r="AT462" s="137"/>
      <c r="AU462" s="137"/>
      <c r="AV462" s="137"/>
      <c r="AW462" s="137"/>
      <c r="AX462" s="137"/>
    </row>
    <row r="463" spans="6:50" ht="14.25" customHeight="1">
      <c r="F463" s="137"/>
      <c r="G463" s="137"/>
      <c r="H463" s="137"/>
      <c r="I463" s="137"/>
      <c r="J463" s="137"/>
      <c r="K463" s="137"/>
      <c r="L463" s="137"/>
      <c r="M463" s="137"/>
      <c r="N463" s="137"/>
      <c r="O463" s="137"/>
      <c r="Q463" s="137"/>
      <c r="Z463" s="137"/>
      <c r="AA463" s="137"/>
      <c r="AC463" s="137"/>
      <c r="AD463" s="137"/>
      <c r="AE463" s="137"/>
      <c r="AF463" s="137"/>
      <c r="AG463" s="137"/>
      <c r="AH463" s="137"/>
      <c r="AI463" s="137"/>
      <c r="AJ463" s="137"/>
      <c r="AK463" s="137"/>
      <c r="AL463" s="137"/>
      <c r="AM463" s="68"/>
      <c r="AN463" s="137"/>
      <c r="AO463" s="68"/>
      <c r="AP463" s="68"/>
      <c r="AQ463" s="137"/>
      <c r="AR463" s="137"/>
      <c r="AS463" s="137"/>
      <c r="AT463" s="137"/>
      <c r="AU463" s="137"/>
      <c r="AV463" s="137"/>
      <c r="AW463" s="137"/>
      <c r="AX463" s="137"/>
    </row>
    <row r="464" spans="6:50" ht="14.25" customHeight="1">
      <c r="F464" s="137"/>
      <c r="G464" s="137"/>
      <c r="H464" s="137"/>
      <c r="I464" s="137"/>
      <c r="J464" s="137"/>
      <c r="K464" s="137"/>
      <c r="L464" s="137"/>
      <c r="M464" s="137"/>
      <c r="N464" s="137"/>
      <c r="O464" s="137"/>
      <c r="Q464" s="137"/>
      <c r="Z464" s="137"/>
      <c r="AA464" s="137"/>
      <c r="AC464" s="137"/>
      <c r="AD464" s="137"/>
      <c r="AE464" s="137"/>
      <c r="AF464" s="137"/>
      <c r="AG464" s="137"/>
      <c r="AH464" s="137"/>
      <c r="AI464" s="137"/>
      <c r="AJ464" s="137"/>
      <c r="AK464" s="137"/>
      <c r="AL464" s="137"/>
      <c r="AM464" s="68"/>
      <c r="AN464" s="137"/>
      <c r="AO464" s="68"/>
      <c r="AP464" s="68"/>
      <c r="AQ464" s="137"/>
      <c r="AR464" s="137"/>
      <c r="AS464" s="137"/>
      <c r="AT464" s="137"/>
      <c r="AU464" s="137"/>
      <c r="AV464" s="137"/>
      <c r="AW464" s="137"/>
      <c r="AX464" s="137"/>
    </row>
    <row r="465" spans="6:50" ht="14.25" customHeight="1">
      <c r="F465" s="137"/>
      <c r="G465" s="137"/>
      <c r="H465" s="137"/>
      <c r="I465" s="137"/>
      <c r="J465" s="137"/>
      <c r="K465" s="137"/>
      <c r="L465" s="137"/>
      <c r="M465" s="137"/>
      <c r="N465" s="137"/>
      <c r="O465" s="137"/>
      <c r="Q465" s="137"/>
      <c r="Z465" s="137"/>
      <c r="AA465" s="137"/>
      <c r="AC465" s="137"/>
      <c r="AD465" s="137"/>
      <c r="AE465" s="137"/>
      <c r="AF465" s="137"/>
      <c r="AG465" s="137"/>
      <c r="AH465" s="137"/>
      <c r="AI465" s="137"/>
      <c r="AJ465" s="137"/>
      <c r="AK465" s="137"/>
      <c r="AL465" s="137"/>
      <c r="AM465" s="68"/>
      <c r="AN465" s="137"/>
      <c r="AO465" s="68"/>
      <c r="AP465" s="68"/>
      <c r="AQ465" s="137"/>
      <c r="AR465" s="137"/>
      <c r="AS465" s="137"/>
      <c r="AT465" s="137"/>
      <c r="AU465" s="137"/>
      <c r="AV465" s="137"/>
      <c r="AW465" s="137"/>
      <c r="AX465" s="137"/>
    </row>
    <row r="466" spans="6:50" ht="14.25" customHeight="1">
      <c r="F466" s="137"/>
      <c r="G466" s="137"/>
      <c r="H466" s="137"/>
      <c r="I466" s="137"/>
      <c r="J466" s="137"/>
      <c r="K466" s="137"/>
      <c r="L466" s="137"/>
      <c r="M466" s="137"/>
      <c r="N466" s="137"/>
      <c r="O466" s="137"/>
      <c r="Q466" s="137"/>
      <c r="Z466" s="137"/>
      <c r="AA466" s="137"/>
      <c r="AC466" s="137"/>
      <c r="AD466" s="137"/>
      <c r="AE466" s="137"/>
      <c r="AF466" s="137"/>
      <c r="AG466" s="137"/>
      <c r="AH466" s="137"/>
      <c r="AI466" s="137"/>
      <c r="AJ466" s="137"/>
      <c r="AK466" s="137"/>
      <c r="AL466" s="137"/>
      <c r="AM466" s="68"/>
      <c r="AN466" s="137"/>
      <c r="AO466" s="68"/>
      <c r="AP466" s="68"/>
      <c r="AQ466" s="137"/>
      <c r="AR466" s="137"/>
      <c r="AS466" s="137"/>
      <c r="AT466" s="137"/>
      <c r="AU466" s="137"/>
      <c r="AV466" s="137"/>
      <c r="AW466" s="137"/>
      <c r="AX466" s="137"/>
    </row>
    <row r="467" spans="6:50" ht="14.25" customHeight="1">
      <c r="F467" s="137"/>
      <c r="G467" s="137"/>
      <c r="H467" s="137"/>
      <c r="I467" s="137"/>
      <c r="J467" s="137"/>
      <c r="K467" s="137"/>
      <c r="L467" s="137"/>
      <c r="M467" s="137"/>
      <c r="N467" s="137"/>
      <c r="O467" s="137"/>
      <c r="Q467" s="137"/>
      <c r="Z467" s="137"/>
      <c r="AA467" s="137"/>
      <c r="AC467" s="137"/>
      <c r="AD467" s="137"/>
      <c r="AE467" s="137"/>
      <c r="AF467" s="137"/>
      <c r="AG467" s="137"/>
      <c r="AH467" s="137"/>
      <c r="AI467" s="137"/>
      <c r="AJ467" s="137"/>
      <c r="AK467" s="137"/>
      <c r="AL467" s="137"/>
      <c r="AM467" s="68"/>
      <c r="AN467" s="137"/>
      <c r="AO467" s="68"/>
      <c r="AP467" s="68"/>
      <c r="AQ467" s="137"/>
      <c r="AR467" s="137"/>
      <c r="AS467" s="137"/>
      <c r="AT467" s="137"/>
      <c r="AU467" s="137"/>
      <c r="AV467" s="137"/>
      <c r="AW467" s="137"/>
      <c r="AX467" s="137"/>
    </row>
    <row r="468" spans="6:50" ht="14.25" customHeight="1">
      <c r="F468" s="137"/>
      <c r="G468" s="137"/>
      <c r="H468" s="137"/>
      <c r="I468" s="137"/>
      <c r="J468" s="137"/>
      <c r="K468" s="137"/>
      <c r="L468" s="137"/>
      <c r="M468" s="137"/>
      <c r="N468" s="137"/>
      <c r="O468" s="137"/>
      <c r="Q468" s="137"/>
      <c r="Z468" s="137"/>
      <c r="AA468" s="137"/>
      <c r="AC468" s="137"/>
      <c r="AD468" s="137"/>
      <c r="AE468" s="137"/>
      <c r="AF468" s="137"/>
      <c r="AG468" s="137"/>
      <c r="AH468" s="137"/>
      <c r="AI468" s="137"/>
      <c r="AJ468" s="137"/>
      <c r="AK468" s="137"/>
      <c r="AL468" s="137"/>
      <c r="AM468" s="68"/>
      <c r="AN468" s="137"/>
      <c r="AO468" s="68"/>
      <c r="AP468" s="68"/>
      <c r="AQ468" s="137"/>
      <c r="AR468" s="137"/>
      <c r="AS468" s="137"/>
      <c r="AT468" s="137"/>
      <c r="AU468" s="137"/>
      <c r="AV468" s="137"/>
      <c r="AW468" s="137"/>
      <c r="AX468" s="137"/>
    </row>
    <row r="469" spans="6:50" ht="14.25" customHeight="1">
      <c r="F469" s="137"/>
      <c r="G469" s="137"/>
      <c r="H469" s="137"/>
      <c r="I469" s="137"/>
      <c r="J469" s="137"/>
      <c r="K469" s="137"/>
      <c r="L469" s="137"/>
      <c r="M469" s="137"/>
      <c r="N469" s="137"/>
      <c r="O469" s="137"/>
      <c r="Q469" s="137"/>
      <c r="Z469" s="137"/>
      <c r="AA469" s="137"/>
      <c r="AC469" s="137"/>
      <c r="AD469" s="137"/>
      <c r="AE469" s="137"/>
      <c r="AF469" s="137"/>
      <c r="AG469" s="137"/>
      <c r="AH469" s="137"/>
      <c r="AI469" s="137"/>
      <c r="AJ469" s="137"/>
      <c r="AK469" s="137"/>
      <c r="AL469" s="137"/>
      <c r="AM469" s="68"/>
      <c r="AN469" s="137"/>
      <c r="AO469" s="68"/>
      <c r="AP469" s="68"/>
      <c r="AQ469" s="137"/>
      <c r="AR469" s="137"/>
      <c r="AS469" s="137"/>
      <c r="AT469" s="137"/>
      <c r="AU469" s="137"/>
      <c r="AV469" s="137"/>
      <c r="AW469" s="137"/>
      <c r="AX469" s="137"/>
    </row>
    <row r="470" spans="6:50" ht="14.25" customHeight="1">
      <c r="F470" s="137"/>
      <c r="G470" s="137"/>
      <c r="H470" s="137"/>
      <c r="I470" s="137"/>
      <c r="J470" s="137"/>
      <c r="K470" s="137"/>
      <c r="L470" s="137"/>
      <c r="M470" s="137"/>
      <c r="N470" s="137"/>
      <c r="O470" s="137"/>
      <c r="Q470" s="137"/>
      <c r="Z470" s="137"/>
      <c r="AA470" s="137"/>
      <c r="AC470" s="137"/>
      <c r="AD470" s="137"/>
      <c r="AE470" s="137"/>
      <c r="AF470" s="137"/>
      <c r="AG470" s="137"/>
      <c r="AH470" s="137"/>
      <c r="AI470" s="137"/>
      <c r="AJ470" s="137"/>
      <c r="AK470" s="137"/>
      <c r="AL470" s="137"/>
      <c r="AM470" s="68"/>
      <c r="AN470" s="137"/>
      <c r="AO470" s="68"/>
      <c r="AP470" s="68"/>
      <c r="AQ470" s="137"/>
      <c r="AR470" s="137"/>
      <c r="AS470" s="137"/>
      <c r="AT470" s="137"/>
      <c r="AU470" s="137"/>
      <c r="AV470" s="137"/>
      <c r="AW470" s="137"/>
      <c r="AX470" s="137"/>
    </row>
    <row r="471" spans="6:50" ht="14.25" customHeight="1">
      <c r="F471" s="137"/>
      <c r="G471" s="137"/>
      <c r="H471" s="137"/>
      <c r="I471" s="137"/>
      <c r="J471" s="137"/>
      <c r="K471" s="137"/>
      <c r="L471" s="137"/>
      <c r="M471" s="137"/>
      <c r="N471" s="137"/>
      <c r="O471" s="137"/>
      <c r="Q471" s="137"/>
      <c r="Z471" s="137"/>
      <c r="AA471" s="137"/>
      <c r="AC471" s="137"/>
      <c r="AD471" s="137"/>
      <c r="AE471" s="137"/>
      <c r="AF471" s="137"/>
      <c r="AG471" s="137"/>
      <c r="AH471" s="137"/>
      <c r="AI471" s="137"/>
      <c r="AJ471" s="137"/>
      <c r="AK471" s="137"/>
      <c r="AL471" s="137"/>
      <c r="AM471" s="68"/>
      <c r="AN471" s="137"/>
      <c r="AO471" s="68"/>
      <c r="AP471" s="68"/>
      <c r="AQ471" s="137"/>
      <c r="AR471" s="137"/>
      <c r="AS471" s="137"/>
      <c r="AT471" s="137"/>
      <c r="AU471" s="137"/>
      <c r="AV471" s="137"/>
      <c r="AW471" s="137"/>
      <c r="AX471" s="137"/>
    </row>
    <row r="472" spans="6:50" ht="14.25" customHeight="1">
      <c r="F472" s="137"/>
      <c r="G472" s="137"/>
      <c r="H472" s="137"/>
      <c r="I472" s="137"/>
      <c r="J472" s="137"/>
      <c r="K472" s="137"/>
      <c r="L472" s="137"/>
      <c r="M472" s="137"/>
      <c r="N472" s="137"/>
      <c r="O472" s="137"/>
      <c r="Q472" s="137"/>
      <c r="Z472" s="137"/>
      <c r="AA472" s="137"/>
      <c r="AC472" s="137"/>
      <c r="AD472" s="137"/>
      <c r="AE472" s="137"/>
      <c r="AF472" s="137"/>
      <c r="AG472" s="137"/>
      <c r="AH472" s="137"/>
      <c r="AI472" s="137"/>
      <c r="AJ472" s="137"/>
      <c r="AK472" s="137"/>
      <c r="AL472" s="137"/>
      <c r="AM472" s="68"/>
      <c r="AN472" s="137"/>
      <c r="AO472" s="68"/>
      <c r="AP472" s="68"/>
      <c r="AQ472" s="137"/>
      <c r="AR472" s="137"/>
      <c r="AS472" s="137"/>
      <c r="AT472" s="137"/>
      <c r="AU472" s="137"/>
      <c r="AV472" s="137"/>
      <c r="AW472" s="137"/>
      <c r="AX472" s="137"/>
    </row>
    <row r="473" spans="6:50" ht="14.25" customHeight="1">
      <c r="F473" s="137"/>
      <c r="G473" s="137"/>
      <c r="H473" s="137"/>
      <c r="I473" s="137"/>
      <c r="J473" s="137"/>
      <c r="K473" s="137"/>
      <c r="L473" s="137"/>
      <c r="M473" s="137"/>
      <c r="N473" s="137"/>
      <c r="O473" s="137"/>
      <c r="Q473" s="137"/>
      <c r="Z473" s="137"/>
      <c r="AA473" s="137"/>
      <c r="AC473" s="137"/>
      <c r="AD473" s="137"/>
      <c r="AE473" s="137"/>
      <c r="AF473" s="137"/>
      <c r="AG473" s="137"/>
      <c r="AH473" s="137"/>
      <c r="AI473" s="137"/>
      <c r="AJ473" s="137"/>
      <c r="AK473" s="137"/>
      <c r="AL473" s="137"/>
      <c r="AM473" s="68"/>
      <c r="AN473" s="137"/>
      <c r="AO473" s="68"/>
      <c r="AP473" s="68"/>
      <c r="AQ473" s="137"/>
      <c r="AR473" s="137"/>
      <c r="AS473" s="137"/>
      <c r="AT473" s="137"/>
      <c r="AU473" s="137"/>
      <c r="AV473" s="137"/>
      <c r="AW473" s="137"/>
      <c r="AX473" s="137"/>
    </row>
    <row r="474" spans="6:50" ht="14.25" customHeight="1">
      <c r="F474" s="137"/>
      <c r="G474" s="137"/>
      <c r="H474" s="137"/>
      <c r="I474" s="137"/>
      <c r="J474" s="137"/>
      <c r="K474" s="137"/>
      <c r="L474" s="137"/>
      <c r="M474" s="137"/>
      <c r="N474" s="137"/>
      <c r="O474" s="137"/>
      <c r="Q474" s="137"/>
      <c r="Z474" s="137"/>
      <c r="AA474" s="137"/>
      <c r="AC474" s="137"/>
      <c r="AD474" s="137"/>
      <c r="AE474" s="137"/>
      <c r="AF474" s="137"/>
      <c r="AG474" s="137"/>
      <c r="AH474" s="137"/>
      <c r="AI474" s="137"/>
      <c r="AJ474" s="137"/>
      <c r="AK474" s="137"/>
      <c r="AL474" s="137"/>
      <c r="AM474" s="68"/>
      <c r="AN474" s="137"/>
      <c r="AO474" s="68"/>
      <c r="AP474" s="68"/>
      <c r="AQ474" s="137"/>
      <c r="AR474" s="137"/>
      <c r="AS474" s="137"/>
      <c r="AT474" s="137"/>
      <c r="AU474" s="137"/>
      <c r="AV474" s="137"/>
      <c r="AW474" s="137"/>
      <c r="AX474" s="137"/>
    </row>
    <row r="475" spans="6:50" ht="14.25" customHeight="1">
      <c r="F475" s="137"/>
      <c r="G475" s="137"/>
      <c r="H475" s="137"/>
      <c r="I475" s="137"/>
      <c r="J475" s="137"/>
      <c r="K475" s="137"/>
      <c r="L475" s="137"/>
      <c r="M475" s="137"/>
      <c r="N475" s="137"/>
      <c r="O475" s="137"/>
      <c r="Q475" s="137"/>
      <c r="Z475" s="137"/>
      <c r="AA475" s="137"/>
      <c r="AC475" s="137"/>
      <c r="AD475" s="137"/>
      <c r="AE475" s="137"/>
      <c r="AF475" s="137"/>
      <c r="AG475" s="137"/>
      <c r="AH475" s="137"/>
      <c r="AI475" s="137"/>
      <c r="AJ475" s="137"/>
      <c r="AK475" s="137"/>
      <c r="AL475" s="137"/>
      <c r="AM475" s="68"/>
      <c r="AN475" s="137"/>
      <c r="AO475" s="68"/>
      <c r="AP475" s="68"/>
      <c r="AQ475" s="137"/>
      <c r="AR475" s="137"/>
      <c r="AS475" s="137"/>
      <c r="AT475" s="137"/>
      <c r="AU475" s="137"/>
      <c r="AV475" s="137"/>
      <c r="AW475" s="137"/>
      <c r="AX475" s="137"/>
    </row>
    <row r="476" spans="6:50" ht="14.25" customHeight="1">
      <c r="F476" s="137"/>
      <c r="G476" s="137"/>
      <c r="H476" s="137"/>
      <c r="I476" s="137"/>
      <c r="J476" s="137"/>
      <c r="K476" s="137"/>
      <c r="L476" s="137"/>
      <c r="M476" s="137"/>
      <c r="N476" s="137"/>
      <c r="O476" s="137"/>
      <c r="Q476" s="137"/>
      <c r="Z476" s="137"/>
      <c r="AA476" s="137"/>
      <c r="AC476" s="137"/>
      <c r="AD476" s="137"/>
      <c r="AE476" s="137"/>
      <c r="AF476" s="137"/>
      <c r="AG476" s="137"/>
      <c r="AH476" s="137"/>
      <c r="AI476" s="137"/>
      <c r="AJ476" s="137"/>
      <c r="AK476" s="137"/>
      <c r="AL476" s="137"/>
      <c r="AM476" s="68"/>
      <c r="AN476" s="137"/>
      <c r="AO476" s="68"/>
      <c r="AP476" s="68"/>
      <c r="AQ476" s="137"/>
      <c r="AR476" s="137"/>
      <c r="AS476" s="137"/>
      <c r="AT476" s="137"/>
      <c r="AU476" s="137"/>
      <c r="AV476" s="137"/>
      <c r="AW476" s="137"/>
      <c r="AX476" s="137"/>
    </row>
    <row r="477" spans="6:50" ht="14.25" customHeight="1">
      <c r="F477" s="137"/>
      <c r="G477" s="137"/>
      <c r="H477" s="137"/>
      <c r="I477" s="137"/>
      <c r="J477" s="137"/>
      <c r="K477" s="137"/>
      <c r="L477" s="137"/>
      <c r="M477" s="137"/>
      <c r="N477" s="137"/>
      <c r="O477" s="137"/>
      <c r="Q477" s="137"/>
      <c r="Z477" s="137"/>
      <c r="AA477" s="137"/>
      <c r="AC477" s="137"/>
      <c r="AD477" s="137"/>
      <c r="AE477" s="137"/>
      <c r="AF477" s="137"/>
      <c r="AG477" s="137"/>
      <c r="AH477" s="137"/>
      <c r="AI477" s="137"/>
      <c r="AJ477" s="137"/>
      <c r="AK477" s="137"/>
      <c r="AL477" s="137"/>
      <c r="AM477" s="68"/>
      <c r="AN477" s="137"/>
      <c r="AO477" s="68"/>
      <c r="AP477" s="68"/>
      <c r="AQ477" s="137"/>
      <c r="AR477" s="137"/>
      <c r="AS477" s="137"/>
      <c r="AT477" s="137"/>
      <c r="AU477" s="137"/>
      <c r="AV477" s="137"/>
      <c r="AW477" s="137"/>
      <c r="AX477" s="137"/>
    </row>
    <row r="478" spans="6:50" ht="14.25" customHeight="1">
      <c r="F478" s="137"/>
      <c r="G478" s="137"/>
      <c r="H478" s="137"/>
      <c r="I478" s="137"/>
      <c r="J478" s="137"/>
      <c r="K478" s="137"/>
      <c r="L478" s="137"/>
      <c r="M478" s="137"/>
      <c r="N478" s="137"/>
      <c r="O478" s="137"/>
      <c r="Q478" s="137"/>
      <c r="Z478" s="137"/>
      <c r="AA478" s="137"/>
      <c r="AC478" s="137"/>
      <c r="AD478" s="137"/>
      <c r="AE478" s="137"/>
      <c r="AF478" s="137"/>
      <c r="AG478" s="137"/>
      <c r="AH478" s="137"/>
      <c r="AI478" s="137"/>
      <c r="AJ478" s="137"/>
      <c r="AK478" s="137"/>
      <c r="AL478" s="137"/>
      <c r="AM478" s="68"/>
      <c r="AN478" s="137"/>
      <c r="AO478" s="68"/>
      <c r="AP478" s="68"/>
      <c r="AQ478" s="137"/>
      <c r="AR478" s="137"/>
      <c r="AS478" s="137"/>
      <c r="AT478" s="137"/>
      <c r="AU478" s="137"/>
      <c r="AV478" s="137"/>
      <c r="AW478" s="137"/>
      <c r="AX478" s="137"/>
    </row>
    <row r="479" spans="6:50" ht="14.25" customHeight="1">
      <c r="F479" s="137"/>
      <c r="G479" s="137"/>
      <c r="H479" s="137"/>
      <c r="I479" s="137"/>
      <c r="J479" s="137"/>
      <c r="K479" s="137"/>
      <c r="L479" s="137"/>
      <c r="M479" s="137"/>
      <c r="N479" s="137"/>
      <c r="O479" s="137"/>
      <c r="Q479" s="137"/>
      <c r="Z479" s="137"/>
      <c r="AA479" s="137"/>
      <c r="AC479" s="137"/>
      <c r="AD479" s="137"/>
      <c r="AE479" s="137"/>
      <c r="AF479" s="137"/>
      <c r="AG479" s="137"/>
      <c r="AH479" s="137"/>
      <c r="AI479" s="137"/>
      <c r="AJ479" s="137"/>
      <c r="AK479" s="137"/>
      <c r="AL479" s="137"/>
      <c r="AM479" s="68"/>
      <c r="AN479" s="137"/>
      <c r="AO479" s="68"/>
      <c r="AP479" s="68"/>
      <c r="AQ479" s="137"/>
      <c r="AR479" s="137"/>
      <c r="AS479" s="137"/>
      <c r="AT479" s="137"/>
      <c r="AU479" s="137"/>
      <c r="AV479" s="137"/>
      <c r="AW479" s="137"/>
      <c r="AX479" s="137"/>
    </row>
    <row r="480" spans="6:50" ht="14.25" customHeight="1">
      <c r="F480" s="137"/>
      <c r="G480" s="137"/>
      <c r="H480" s="137"/>
      <c r="I480" s="137"/>
      <c r="J480" s="137"/>
      <c r="K480" s="137"/>
      <c r="L480" s="137"/>
      <c r="M480" s="137"/>
      <c r="N480" s="137"/>
      <c r="O480" s="137"/>
      <c r="Q480" s="137"/>
      <c r="Z480" s="137"/>
      <c r="AA480" s="137"/>
      <c r="AC480" s="137"/>
      <c r="AD480" s="137"/>
      <c r="AE480" s="137"/>
      <c r="AF480" s="137"/>
      <c r="AG480" s="137"/>
      <c r="AH480" s="137"/>
      <c r="AI480" s="137"/>
      <c r="AJ480" s="137"/>
      <c r="AK480" s="137"/>
      <c r="AL480" s="137"/>
      <c r="AM480" s="68"/>
      <c r="AN480" s="137"/>
      <c r="AO480" s="68"/>
      <c r="AP480" s="68"/>
      <c r="AQ480" s="137"/>
      <c r="AR480" s="137"/>
      <c r="AS480" s="137"/>
      <c r="AT480" s="137"/>
      <c r="AU480" s="137"/>
      <c r="AV480" s="137"/>
      <c r="AW480" s="137"/>
      <c r="AX480" s="137"/>
    </row>
    <row r="481" spans="6:50" ht="14.25" customHeight="1">
      <c r="F481" s="137"/>
      <c r="G481" s="137"/>
      <c r="H481" s="137"/>
      <c r="I481" s="137"/>
      <c r="J481" s="137"/>
      <c r="K481" s="137"/>
      <c r="L481" s="137"/>
      <c r="M481" s="137"/>
      <c r="N481" s="137"/>
      <c r="O481" s="137"/>
      <c r="Q481" s="137"/>
      <c r="Z481" s="137"/>
      <c r="AA481" s="137"/>
      <c r="AC481" s="137"/>
      <c r="AD481" s="137"/>
      <c r="AE481" s="137"/>
      <c r="AF481" s="137"/>
      <c r="AG481" s="137"/>
      <c r="AH481" s="137"/>
      <c r="AI481" s="137"/>
      <c r="AJ481" s="137"/>
      <c r="AK481" s="137"/>
      <c r="AL481" s="137"/>
      <c r="AM481" s="68"/>
      <c r="AN481" s="137"/>
      <c r="AO481" s="68"/>
      <c r="AP481" s="68"/>
      <c r="AQ481" s="137"/>
      <c r="AR481" s="137"/>
      <c r="AS481" s="137"/>
      <c r="AT481" s="137"/>
      <c r="AU481" s="137"/>
      <c r="AV481" s="137"/>
      <c r="AW481" s="137"/>
      <c r="AX481" s="137"/>
    </row>
    <row r="482" spans="6:50" ht="14.25" customHeight="1">
      <c r="F482" s="137"/>
      <c r="G482" s="137"/>
      <c r="H482" s="137"/>
      <c r="I482" s="137"/>
      <c r="J482" s="137"/>
      <c r="K482" s="137"/>
      <c r="L482" s="137"/>
      <c r="M482" s="137"/>
      <c r="N482" s="137"/>
      <c r="O482" s="137"/>
      <c r="Q482" s="137"/>
      <c r="Z482" s="137"/>
      <c r="AA482" s="137"/>
      <c r="AC482" s="137"/>
      <c r="AD482" s="137"/>
      <c r="AE482" s="137"/>
      <c r="AF482" s="137"/>
      <c r="AG482" s="137"/>
      <c r="AH482" s="137"/>
      <c r="AI482" s="137"/>
      <c r="AJ482" s="137"/>
      <c r="AK482" s="137"/>
      <c r="AL482" s="137"/>
      <c r="AM482" s="68"/>
      <c r="AN482" s="137"/>
      <c r="AO482" s="68"/>
      <c r="AP482" s="68"/>
      <c r="AQ482" s="137"/>
      <c r="AR482" s="137"/>
      <c r="AS482" s="137"/>
      <c r="AT482" s="137"/>
      <c r="AU482" s="137"/>
      <c r="AV482" s="137"/>
      <c r="AW482" s="137"/>
      <c r="AX482" s="137"/>
    </row>
    <row r="483" spans="6:50" ht="14.25" customHeight="1">
      <c r="F483" s="137"/>
      <c r="G483" s="137"/>
      <c r="H483" s="137"/>
      <c r="I483" s="137"/>
      <c r="J483" s="137"/>
      <c r="K483" s="137"/>
      <c r="L483" s="137"/>
      <c r="M483" s="137"/>
      <c r="N483" s="137"/>
      <c r="O483" s="137"/>
      <c r="Q483" s="137"/>
      <c r="Z483" s="137"/>
      <c r="AA483" s="137"/>
      <c r="AC483" s="137"/>
      <c r="AD483" s="137"/>
      <c r="AE483" s="137"/>
      <c r="AF483" s="137"/>
      <c r="AG483" s="137"/>
      <c r="AH483" s="137"/>
      <c r="AI483" s="137"/>
      <c r="AJ483" s="137"/>
      <c r="AK483" s="137"/>
      <c r="AL483" s="137"/>
      <c r="AM483" s="68"/>
      <c r="AN483" s="137"/>
      <c r="AO483" s="68"/>
      <c r="AP483" s="68"/>
      <c r="AQ483" s="137"/>
      <c r="AR483" s="137"/>
      <c r="AS483" s="137"/>
      <c r="AT483" s="137"/>
      <c r="AU483" s="137"/>
      <c r="AV483" s="137"/>
      <c r="AW483" s="137"/>
      <c r="AX483" s="137"/>
    </row>
    <row r="484" spans="6:50" ht="14.25" customHeight="1">
      <c r="F484" s="137"/>
      <c r="G484" s="137"/>
      <c r="H484" s="137"/>
      <c r="I484" s="137"/>
      <c r="J484" s="137"/>
      <c r="K484" s="137"/>
      <c r="L484" s="137"/>
      <c r="M484" s="137"/>
      <c r="N484" s="137"/>
      <c r="O484" s="137"/>
      <c r="Q484" s="137"/>
      <c r="Z484" s="137"/>
      <c r="AA484" s="137"/>
      <c r="AC484" s="137"/>
      <c r="AD484" s="137"/>
      <c r="AE484" s="137"/>
      <c r="AF484" s="137"/>
      <c r="AG484" s="137"/>
      <c r="AH484" s="137"/>
      <c r="AI484" s="137"/>
      <c r="AJ484" s="137"/>
      <c r="AK484" s="137"/>
      <c r="AL484" s="137"/>
      <c r="AM484" s="68"/>
      <c r="AN484" s="137"/>
      <c r="AO484" s="68"/>
      <c r="AP484" s="68"/>
      <c r="AQ484" s="137"/>
      <c r="AR484" s="137"/>
      <c r="AS484" s="137"/>
      <c r="AT484" s="137"/>
      <c r="AU484" s="137"/>
      <c r="AV484" s="137"/>
      <c r="AW484" s="137"/>
      <c r="AX484" s="137"/>
    </row>
    <row r="485" spans="6:50" ht="14.25" customHeight="1">
      <c r="F485" s="137"/>
      <c r="G485" s="137"/>
      <c r="H485" s="137"/>
      <c r="I485" s="137"/>
      <c r="J485" s="137"/>
      <c r="K485" s="137"/>
      <c r="L485" s="137"/>
      <c r="M485" s="137"/>
      <c r="N485" s="137"/>
      <c r="O485" s="137"/>
      <c r="Q485" s="137"/>
      <c r="Z485" s="137"/>
      <c r="AA485" s="137"/>
      <c r="AC485" s="137"/>
      <c r="AD485" s="137"/>
      <c r="AE485" s="137"/>
      <c r="AF485" s="137"/>
      <c r="AG485" s="137"/>
      <c r="AH485" s="137"/>
      <c r="AI485" s="137"/>
      <c r="AJ485" s="137"/>
      <c r="AK485" s="137"/>
      <c r="AL485" s="137"/>
      <c r="AM485" s="68"/>
      <c r="AN485" s="137"/>
      <c r="AO485" s="68"/>
      <c r="AP485" s="68"/>
      <c r="AQ485" s="137"/>
      <c r="AR485" s="137"/>
      <c r="AS485" s="137"/>
      <c r="AT485" s="137"/>
      <c r="AU485" s="137"/>
      <c r="AV485" s="137"/>
      <c r="AW485" s="137"/>
      <c r="AX485" s="137"/>
    </row>
    <row r="486" spans="6:50" ht="14.25" customHeight="1">
      <c r="F486" s="137"/>
      <c r="G486" s="137"/>
      <c r="H486" s="137"/>
      <c r="I486" s="137"/>
      <c r="J486" s="137"/>
      <c r="K486" s="137"/>
      <c r="L486" s="137"/>
      <c r="M486" s="137"/>
      <c r="N486" s="137"/>
      <c r="O486" s="137"/>
      <c r="Q486" s="137"/>
      <c r="Z486" s="137"/>
      <c r="AA486" s="137"/>
      <c r="AC486" s="137"/>
      <c r="AD486" s="137"/>
      <c r="AE486" s="137"/>
      <c r="AF486" s="137"/>
      <c r="AG486" s="137"/>
      <c r="AH486" s="137"/>
      <c r="AI486" s="137"/>
      <c r="AJ486" s="137"/>
      <c r="AK486" s="137"/>
      <c r="AL486" s="137"/>
      <c r="AM486" s="68"/>
      <c r="AN486" s="137"/>
      <c r="AO486" s="68"/>
      <c r="AP486" s="68"/>
      <c r="AQ486" s="137"/>
      <c r="AR486" s="137"/>
      <c r="AS486" s="137"/>
      <c r="AT486" s="137"/>
      <c r="AU486" s="137"/>
      <c r="AV486" s="137"/>
      <c r="AW486" s="137"/>
      <c r="AX486" s="137"/>
    </row>
    <row r="487" spans="6:50" ht="14.25" customHeight="1">
      <c r="F487" s="137"/>
      <c r="G487" s="137"/>
      <c r="H487" s="137"/>
      <c r="I487" s="137"/>
      <c r="J487" s="137"/>
      <c r="K487" s="137"/>
      <c r="L487" s="137"/>
      <c r="M487" s="137"/>
      <c r="N487" s="137"/>
      <c r="O487" s="137"/>
      <c r="Q487" s="137"/>
      <c r="Z487" s="137"/>
      <c r="AA487" s="137"/>
      <c r="AC487" s="137"/>
      <c r="AD487" s="137"/>
      <c r="AE487" s="137"/>
      <c r="AF487" s="137"/>
      <c r="AG487" s="137"/>
      <c r="AH487" s="137"/>
      <c r="AI487" s="137"/>
      <c r="AJ487" s="137"/>
      <c r="AK487" s="137"/>
      <c r="AL487" s="137"/>
      <c r="AM487" s="68"/>
      <c r="AN487" s="137"/>
      <c r="AO487" s="68"/>
      <c r="AP487" s="68"/>
      <c r="AQ487" s="137"/>
      <c r="AR487" s="137"/>
      <c r="AS487" s="137"/>
      <c r="AT487" s="137"/>
      <c r="AU487" s="137"/>
      <c r="AV487" s="137"/>
      <c r="AW487" s="137"/>
      <c r="AX487" s="137"/>
    </row>
    <row r="488" spans="6:50" ht="14.25" customHeight="1">
      <c r="F488" s="137"/>
      <c r="G488" s="137"/>
      <c r="H488" s="137"/>
      <c r="I488" s="137"/>
      <c r="J488" s="137"/>
      <c r="K488" s="137"/>
      <c r="L488" s="137"/>
      <c r="M488" s="137"/>
      <c r="N488" s="137"/>
      <c r="O488" s="137"/>
      <c r="Q488" s="137"/>
      <c r="Z488" s="137"/>
      <c r="AA488" s="137"/>
      <c r="AC488" s="137"/>
      <c r="AD488" s="137"/>
      <c r="AE488" s="137"/>
      <c r="AF488" s="137"/>
      <c r="AG488" s="137"/>
      <c r="AH488" s="137"/>
      <c r="AI488" s="137"/>
      <c r="AJ488" s="137"/>
      <c r="AK488" s="137"/>
      <c r="AL488" s="137"/>
      <c r="AM488" s="68"/>
      <c r="AN488" s="137"/>
      <c r="AO488" s="68"/>
      <c r="AP488" s="68"/>
      <c r="AQ488" s="137"/>
      <c r="AR488" s="137"/>
      <c r="AS488" s="137"/>
      <c r="AT488" s="137"/>
      <c r="AU488" s="137"/>
      <c r="AV488" s="137"/>
      <c r="AW488" s="137"/>
      <c r="AX488" s="137"/>
    </row>
    <row r="489" spans="6:50" ht="14.25" customHeight="1">
      <c r="F489" s="137"/>
      <c r="G489" s="137"/>
      <c r="H489" s="137"/>
      <c r="I489" s="137"/>
      <c r="J489" s="137"/>
      <c r="K489" s="137"/>
      <c r="L489" s="137"/>
      <c r="M489" s="137"/>
      <c r="N489" s="137"/>
      <c r="O489" s="137"/>
      <c r="Q489" s="137"/>
      <c r="Z489" s="137"/>
      <c r="AA489" s="137"/>
      <c r="AC489" s="137"/>
      <c r="AD489" s="137"/>
      <c r="AE489" s="137"/>
      <c r="AF489" s="137"/>
      <c r="AG489" s="137"/>
      <c r="AH489" s="137"/>
      <c r="AI489" s="137"/>
      <c r="AJ489" s="137"/>
      <c r="AK489" s="137"/>
      <c r="AL489" s="137"/>
      <c r="AM489" s="68"/>
      <c r="AN489" s="137"/>
      <c r="AO489" s="68"/>
      <c r="AP489" s="68"/>
      <c r="AQ489" s="137"/>
      <c r="AR489" s="137"/>
      <c r="AS489" s="137"/>
      <c r="AT489" s="137"/>
      <c r="AU489" s="137"/>
      <c r="AV489" s="137"/>
      <c r="AW489" s="137"/>
      <c r="AX489" s="137"/>
    </row>
    <row r="490" spans="6:50" ht="14.25" customHeight="1">
      <c r="F490" s="137"/>
      <c r="G490" s="137"/>
      <c r="H490" s="137"/>
      <c r="I490" s="137"/>
      <c r="J490" s="137"/>
      <c r="K490" s="137"/>
      <c r="L490" s="137"/>
      <c r="M490" s="137"/>
      <c r="N490" s="137"/>
      <c r="O490" s="137"/>
      <c r="Q490" s="137"/>
      <c r="Z490" s="137"/>
      <c r="AA490" s="137"/>
      <c r="AC490" s="137"/>
      <c r="AD490" s="137"/>
      <c r="AE490" s="137"/>
      <c r="AF490" s="137"/>
      <c r="AG490" s="137"/>
      <c r="AH490" s="137"/>
      <c r="AI490" s="137"/>
      <c r="AJ490" s="137"/>
      <c r="AK490" s="137"/>
      <c r="AL490" s="137"/>
      <c r="AM490" s="68"/>
      <c r="AN490" s="137"/>
      <c r="AO490" s="68"/>
      <c r="AP490" s="68"/>
      <c r="AQ490" s="137"/>
      <c r="AR490" s="137"/>
      <c r="AS490" s="137"/>
      <c r="AT490" s="137"/>
      <c r="AU490" s="137"/>
      <c r="AV490" s="137"/>
      <c r="AW490" s="137"/>
      <c r="AX490" s="137"/>
    </row>
    <row r="491" spans="6:50" ht="14.25" customHeight="1">
      <c r="F491" s="137"/>
      <c r="G491" s="137"/>
      <c r="H491" s="137"/>
      <c r="I491" s="137"/>
      <c r="J491" s="137"/>
      <c r="K491" s="137"/>
      <c r="L491" s="137"/>
      <c r="M491" s="137"/>
      <c r="N491" s="137"/>
      <c r="O491" s="137"/>
      <c r="Q491" s="137"/>
      <c r="Z491" s="137"/>
      <c r="AA491" s="137"/>
      <c r="AC491" s="137"/>
      <c r="AD491" s="137"/>
      <c r="AE491" s="137"/>
      <c r="AF491" s="137"/>
      <c r="AG491" s="137"/>
      <c r="AH491" s="137"/>
      <c r="AI491" s="137"/>
      <c r="AJ491" s="137"/>
      <c r="AK491" s="137"/>
      <c r="AL491" s="137"/>
      <c r="AM491" s="68"/>
      <c r="AN491" s="137"/>
      <c r="AO491" s="68"/>
      <c r="AP491" s="68"/>
      <c r="AQ491" s="137"/>
      <c r="AR491" s="137"/>
      <c r="AS491" s="137"/>
      <c r="AT491" s="137"/>
      <c r="AU491" s="137"/>
      <c r="AV491" s="137"/>
      <c r="AW491" s="137"/>
      <c r="AX491" s="137"/>
    </row>
    <row r="492" spans="6:50" ht="14.25" customHeight="1">
      <c r="F492" s="137"/>
      <c r="G492" s="137"/>
      <c r="H492" s="137"/>
      <c r="I492" s="137"/>
      <c r="J492" s="137"/>
      <c r="K492" s="137"/>
      <c r="L492" s="137"/>
      <c r="M492" s="137"/>
      <c r="N492" s="137"/>
      <c r="O492" s="137"/>
      <c r="Q492" s="137"/>
      <c r="Z492" s="137"/>
      <c r="AA492" s="137"/>
      <c r="AC492" s="137"/>
      <c r="AD492" s="137"/>
      <c r="AE492" s="137"/>
      <c r="AF492" s="137"/>
      <c r="AG492" s="137"/>
      <c r="AH492" s="137"/>
      <c r="AI492" s="137"/>
      <c r="AJ492" s="137"/>
      <c r="AK492" s="137"/>
      <c r="AL492" s="137"/>
      <c r="AM492" s="68"/>
      <c r="AN492" s="137"/>
      <c r="AO492" s="68"/>
      <c r="AP492" s="68"/>
      <c r="AQ492" s="137"/>
      <c r="AR492" s="137"/>
      <c r="AS492" s="137"/>
      <c r="AT492" s="137"/>
      <c r="AU492" s="137"/>
      <c r="AV492" s="137"/>
      <c r="AW492" s="137"/>
      <c r="AX492" s="137"/>
    </row>
    <row r="493" spans="6:50" ht="14.25" customHeight="1">
      <c r="F493" s="137"/>
      <c r="G493" s="137"/>
      <c r="H493" s="137"/>
      <c r="I493" s="137"/>
      <c r="J493" s="137"/>
      <c r="K493" s="137"/>
      <c r="L493" s="137"/>
      <c r="M493" s="137"/>
      <c r="N493" s="137"/>
      <c r="O493" s="137"/>
      <c r="Q493" s="137"/>
      <c r="Z493" s="137"/>
      <c r="AA493" s="137"/>
      <c r="AC493" s="137"/>
      <c r="AD493" s="137"/>
      <c r="AE493" s="137"/>
      <c r="AF493" s="137"/>
      <c r="AG493" s="137"/>
      <c r="AH493" s="137"/>
      <c r="AI493" s="137"/>
      <c r="AJ493" s="137"/>
      <c r="AK493" s="137"/>
      <c r="AL493" s="137"/>
      <c r="AM493" s="68"/>
      <c r="AN493" s="137"/>
      <c r="AO493" s="68"/>
      <c r="AP493" s="68"/>
      <c r="AQ493" s="137"/>
      <c r="AR493" s="137"/>
      <c r="AS493" s="137"/>
      <c r="AT493" s="137"/>
      <c r="AU493" s="137"/>
      <c r="AV493" s="137"/>
      <c r="AW493" s="137"/>
      <c r="AX493" s="137"/>
    </row>
    <row r="494" spans="6:50" ht="14.25" customHeight="1">
      <c r="F494" s="137"/>
      <c r="G494" s="137"/>
      <c r="H494" s="137"/>
      <c r="I494" s="137"/>
      <c r="J494" s="137"/>
      <c r="K494" s="137"/>
      <c r="L494" s="137"/>
      <c r="M494" s="137"/>
      <c r="N494" s="137"/>
      <c r="O494" s="137"/>
      <c r="Q494" s="137"/>
      <c r="Z494" s="137"/>
      <c r="AA494" s="137"/>
      <c r="AC494" s="137"/>
      <c r="AD494" s="137"/>
      <c r="AE494" s="137"/>
      <c r="AF494" s="137"/>
      <c r="AG494" s="137"/>
      <c r="AH494" s="137"/>
      <c r="AI494" s="137"/>
      <c r="AJ494" s="137"/>
      <c r="AK494" s="137"/>
      <c r="AL494" s="137"/>
      <c r="AM494" s="68"/>
      <c r="AN494" s="137"/>
      <c r="AO494" s="68"/>
      <c r="AP494" s="68"/>
      <c r="AQ494" s="137"/>
      <c r="AR494" s="137"/>
      <c r="AS494" s="137"/>
      <c r="AT494" s="137"/>
      <c r="AU494" s="137"/>
      <c r="AV494" s="137"/>
      <c r="AW494" s="137"/>
      <c r="AX494" s="137"/>
    </row>
    <row r="495" spans="6:50" ht="14.25" customHeight="1">
      <c r="F495" s="137"/>
      <c r="G495" s="137"/>
      <c r="H495" s="137"/>
      <c r="I495" s="137"/>
      <c r="J495" s="137"/>
      <c r="K495" s="137"/>
      <c r="L495" s="137"/>
      <c r="M495" s="137"/>
      <c r="N495" s="137"/>
      <c r="O495" s="137"/>
      <c r="Q495" s="137"/>
      <c r="Z495" s="137"/>
      <c r="AA495" s="137"/>
      <c r="AC495" s="137"/>
      <c r="AD495" s="137"/>
      <c r="AE495" s="137"/>
      <c r="AF495" s="137"/>
      <c r="AG495" s="137"/>
      <c r="AH495" s="137"/>
      <c r="AI495" s="137"/>
      <c r="AJ495" s="137"/>
      <c r="AK495" s="137"/>
      <c r="AL495" s="137"/>
      <c r="AM495" s="68"/>
      <c r="AN495" s="137"/>
      <c r="AO495" s="68"/>
      <c r="AP495" s="68"/>
      <c r="AQ495" s="137"/>
      <c r="AR495" s="137"/>
      <c r="AS495" s="137"/>
      <c r="AT495" s="137"/>
      <c r="AU495" s="137"/>
      <c r="AV495" s="137"/>
      <c r="AW495" s="137"/>
      <c r="AX495" s="137"/>
    </row>
    <row r="496" spans="6:50" ht="14.25" customHeight="1">
      <c r="F496" s="137"/>
      <c r="G496" s="137"/>
      <c r="H496" s="137"/>
      <c r="I496" s="137"/>
      <c r="J496" s="137"/>
      <c r="K496" s="137"/>
      <c r="L496" s="137"/>
      <c r="M496" s="137"/>
      <c r="N496" s="137"/>
      <c r="O496" s="137"/>
      <c r="Q496" s="137"/>
      <c r="Z496" s="137"/>
      <c r="AA496" s="137"/>
      <c r="AC496" s="137"/>
      <c r="AD496" s="137"/>
      <c r="AE496" s="137"/>
      <c r="AF496" s="137"/>
      <c r="AG496" s="137"/>
      <c r="AH496" s="137"/>
      <c r="AI496" s="137"/>
      <c r="AJ496" s="137"/>
      <c r="AK496" s="137"/>
      <c r="AL496" s="137"/>
      <c r="AM496" s="68"/>
      <c r="AN496" s="137"/>
      <c r="AO496" s="68"/>
      <c r="AP496" s="68"/>
      <c r="AQ496" s="137"/>
      <c r="AR496" s="137"/>
      <c r="AS496" s="137"/>
      <c r="AT496" s="137"/>
      <c r="AU496" s="137"/>
      <c r="AV496" s="137"/>
      <c r="AW496" s="137"/>
      <c r="AX496" s="137"/>
    </row>
    <row r="497" spans="6:50" ht="14.25" customHeight="1">
      <c r="F497" s="137"/>
      <c r="G497" s="137"/>
      <c r="H497" s="137"/>
      <c r="I497" s="137"/>
      <c r="J497" s="137"/>
      <c r="K497" s="137"/>
      <c r="L497" s="137"/>
      <c r="M497" s="137"/>
      <c r="N497" s="137"/>
      <c r="O497" s="137"/>
      <c r="Q497" s="137"/>
      <c r="Z497" s="137"/>
      <c r="AA497" s="137"/>
      <c r="AC497" s="137"/>
      <c r="AD497" s="137"/>
      <c r="AE497" s="137"/>
      <c r="AF497" s="137"/>
      <c r="AG497" s="137"/>
      <c r="AH497" s="137"/>
      <c r="AI497" s="137"/>
      <c r="AJ497" s="137"/>
      <c r="AK497" s="137"/>
      <c r="AL497" s="137"/>
      <c r="AM497" s="68"/>
      <c r="AN497" s="137"/>
      <c r="AO497" s="68"/>
      <c r="AP497" s="68"/>
      <c r="AQ497" s="137"/>
      <c r="AR497" s="137"/>
      <c r="AS497" s="137"/>
      <c r="AT497" s="137"/>
      <c r="AU497" s="137"/>
      <c r="AV497" s="137"/>
      <c r="AW497" s="137"/>
      <c r="AX497" s="137"/>
    </row>
    <row r="498" spans="6:50" ht="14.25" customHeight="1">
      <c r="F498" s="137"/>
      <c r="G498" s="137"/>
      <c r="H498" s="137"/>
      <c r="I498" s="137"/>
      <c r="J498" s="137"/>
      <c r="K498" s="137"/>
      <c r="L498" s="137"/>
      <c r="M498" s="137"/>
      <c r="N498" s="137"/>
      <c r="O498" s="137"/>
      <c r="Q498" s="137"/>
      <c r="Z498" s="137"/>
      <c r="AA498" s="137"/>
      <c r="AC498" s="137"/>
      <c r="AD498" s="137"/>
      <c r="AE498" s="137"/>
      <c r="AF498" s="137"/>
      <c r="AG498" s="137"/>
      <c r="AH498" s="137"/>
      <c r="AI498" s="137"/>
      <c r="AJ498" s="137"/>
      <c r="AK498" s="137"/>
      <c r="AL498" s="137"/>
      <c r="AM498" s="68"/>
      <c r="AN498" s="137"/>
      <c r="AO498" s="68"/>
      <c r="AP498" s="68"/>
      <c r="AQ498" s="137"/>
      <c r="AR498" s="137"/>
      <c r="AS498" s="137"/>
      <c r="AT498" s="137"/>
      <c r="AU498" s="137"/>
      <c r="AV498" s="137"/>
      <c r="AW498" s="137"/>
      <c r="AX498" s="137"/>
    </row>
    <row r="499" spans="6:50" ht="14.25" customHeight="1">
      <c r="F499" s="137"/>
      <c r="G499" s="137"/>
      <c r="H499" s="137"/>
      <c r="I499" s="137"/>
      <c r="J499" s="137"/>
      <c r="K499" s="137"/>
      <c r="L499" s="137"/>
      <c r="M499" s="137"/>
      <c r="N499" s="137"/>
      <c r="O499" s="137"/>
      <c r="Q499" s="137"/>
      <c r="Z499" s="137"/>
      <c r="AA499" s="137"/>
      <c r="AC499" s="137"/>
      <c r="AD499" s="137"/>
      <c r="AE499" s="137"/>
      <c r="AF499" s="137"/>
      <c r="AG499" s="137"/>
      <c r="AH499" s="137"/>
      <c r="AI499" s="137"/>
      <c r="AJ499" s="137"/>
      <c r="AK499" s="137"/>
      <c r="AL499" s="137"/>
      <c r="AM499" s="68"/>
      <c r="AN499" s="137"/>
      <c r="AO499" s="68"/>
      <c r="AP499" s="68"/>
      <c r="AQ499" s="137"/>
      <c r="AR499" s="137"/>
      <c r="AS499" s="137"/>
      <c r="AT499" s="137"/>
      <c r="AU499" s="137"/>
      <c r="AV499" s="137"/>
      <c r="AW499" s="137"/>
      <c r="AX499" s="137"/>
    </row>
    <row r="500" spans="6:50" ht="14.25" customHeight="1">
      <c r="F500" s="137"/>
      <c r="G500" s="137"/>
      <c r="H500" s="137"/>
      <c r="I500" s="137"/>
      <c r="J500" s="137"/>
      <c r="K500" s="137"/>
      <c r="L500" s="137"/>
      <c r="M500" s="137"/>
      <c r="N500" s="137"/>
      <c r="O500" s="137"/>
      <c r="Q500" s="137"/>
      <c r="Z500" s="137"/>
      <c r="AA500" s="137"/>
      <c r="AC500" s="137"/>
      <c r="AD500" s="137"/>
      <c r="AE500" s="137"/>
      <c r="AF500" s="137"/>
      <c r="AG500" s="137"/>
      <c r="AH500" s="137"/>
      <c r="AI500" s="137"/>
      <c r="AJ500" s="137"/>
      <c r="AK500" s="137"/>
      <c r="AL500" s="137"/>
      <c r="AM500" s="68"/>
      <c r="AN500" s="137"/>
      <c r="AO500" s="68"/>
      <c r="AP500" s="68"/>
      <c r="AQ500" s="137"/>
      <c r="AR500" s="137"/>
      <c r="AS500" s="137"/>
      <c r="AT500" s="137"/>
      <c r="AU500" s="137"/>
      <c r="AV500" s="137"/>
      <c r="AW500" s="137"/>
      <c r="AX500" s="137"/>
    </row>
    <row r="501" spans="6:50" ht="14.25" customHeight="1">
      <c r="F501" s="137"/>
      <c r="G501" s="137"/>
      <c r="H501" s="137"/>
      <c r="I501" s="137"/>
      <c r="J501" s="137"/>
      <c r="K501" s="137"/>
      <c r="L501" s="137"/>
      <c r="M501" s="137"/>
      <c r="N501" s="137"/>
      <c r="O501" s="137"/>
      <c r="Q501" s="137"/>
      <c r="Z501" s="137"/>
      <c r="AA501" s="137"/>
      <c r="AC501" s="137"/>
      <c r="AD501" s="137"/>
      <c r="AE501" s="137"/>
      <c r="AF501" s="137"/>
      <c r="AG501" s="137"/>
      <c r="AH501" s="137"/>
      <c r="AI501" s="137"/>
      <c r="AJ501" s="137"/>
      <c r="AK501" s="137"/>
      <c r="AL501" s="137"/>
      <c r="AM501" s="68"/>
      <c r="AN501" s="137"/>
      <c r="AO501" s="68"/>
      <c r="AP501" s="68"/>
      <c r="AQ501" s="137"/>
      <c r="AR501" s="137"/>
      <c r="AS501" s="137"/>
      <c r="AT501" s="137"/>
      <c r="AU501" s="137"/>
      <c r="AV501" s="137"/>
      <c r="AW501" s="137"/>
      <c r="AX501" s="137"/>
    </row>
    <row r="502" spans="6:50" ht="14.25" customHeight="1">
      <c r="F502" s="137"/>
      <c r="G502" s="137"/>
      <c r="H502" s="137"/>
      <c r="I502" s="137"/>
      <c r="J502" s="137"/>
      <c r="K502" s="137"/>
      <c r="L502" s="137"/>
      <c r="M502" s="137"/>
      <c r="N502" s="137"/>
      <c r="O502" s="137"/>
      <c r="Q502" s="137"/>
      <c r="Z502" s="137"/>
      <c r="AA502" s="137"/>
      <c r="AC502" s="137"/>
      <c r="AD502" s="137"/>
      <c r="AE502" s="137"/>
      <c r="AF502" s="137"/>
      <c r="AG502" s="137"/>
      <c r="AH502" s="137"/>
      <c r="AI502" s="137"/>
      <c r="AJ502" s="137"/>
      <c r="AK502" s="137"/>
      <c r="AL502" s="137"/>
      <c r="AM502" s="68"/>
      <c r="AN502" s="137"/>
      <c r="AO502" s="68"/>
      <c r="AP502" s="68"/>
      <c r="AQ502" s="137"/>
      <c r="AR502" s="137"/>
      <c r="AS502" s="137"/>
      <c r="AT502" s="137"/>
      <c r="AU502" s="137"/>
      <c r="AV502" s="137"/>
      <c r="AW502" s="137"/>
      <c r="AX502" s="137"/>
    </row>
    <row r="503" spans="6:50" ht="14.25" customHeight="1">
      <c r="F503" s="137"/>
      <c r="G503" s="137"/>
      <c r="H503" s="137"/>
      <c r="I503" s="137"/>
      <c r="J503" s="137"/>
      <c r="K503" s="137"/>
      <c r="L503" s="137"/>
      <c r="M503" s="137"/>
      <c r="N503" s="137"/>
      <c r="O503" s="137"/>
      <c r="Q503" s="137"/>
      <c r="Z503" s="137"/>
      <c r="AA503" s="137"/>
      <c r="AC503" s="137"/>
      <c r="AD503" s="137"/>
      <c r="AE503" s="137"/>
      <c r="AF503" s="137"/>
      <c r="AG503" s="137"/>
      <c r="AH503" s="137"/>
      <c r="AI503" s="137"/>
      <c r="AJ503" s="137"/>
      <c r="AK503" s="137"/>
      <c r="AL503" s="137"/>
      <c r="AM503" s="68"/>
      <c r="AN503" s="137"/>
      <c r="AO503" s="68"/>
      <c r="AP503" s="68"/>
      <c r="AQ503" s="137"/>
      <c r="AR503" s="137"/>
      <c r="AS503" s="137"/>
      <c r="AT503" s="137"/>
      <c r="AU503" s="137"/>
      <c r="AV503" s="137"/>
      <c r="AW503" s="137"/>
      <c r="AX503" s="137"/>
    </row>
    <row r="504" spans="6:50" ht="14.25" customHeight="1">
      <c r="F504" s="137"/>
      <c r="G504" s="137"/>
      <c r="H504" s="137"/>
      <c r="I504" s="137"/>
      <c r="J504" s="137"/>
      <c r="K504" s="137"/>
      <c r="L504" s="137"/>
      <c r="M504" s="137"/>
      <c r="N504" s="137"/>
      <c r="O504" s="137"/>
      <c r="Q504" s="137"/>
      <c r="Z504" s="137"/>
      <c r="AA504" s="137"/>
      <c r="AC504" s="137"/>
      <c r="AD504" s="137"/>
      <c r="AE504" s="137"/>
      <c r="AF504" s="137"/>
      <c r="AG504" s="137"/>
      <c r="AH504" s="137"/>
      <c r="AI504" s="137"/>
      <c r="AJ504" s="137"/>
      <c r="AK504" s="137"/>
      <c r="AL504" s="137"/>
      <c r="AM504" s="68"/>
      <c r="AN504" s="137"/>
      <c r="AO504" s="68"/>
      <c r="AP504" s="68"/>
      <c r="AQ504" s="137"/>
      <c r="AR504" s="137"/>
      <c r="AS504" s="137"/>
      <c r="AT504" s="137"/>
      <c r="AU504" s="137"/>
      <c r="AV504" s="137"/>
      <c r="AW504" s="137"/>
      <c r="AX504" s="137"/>
    </row>
    <row r="505" spans="6:50" ht="14.25" customHeight="1">
      <c r="F505" s="137"/>
      <c r="G505" s="137"/>
      <c r="H505" s="137"/>
      <c r="I505" s="137"/>
      <c r="J505" s="137"/>
      <c r="K505" s="137"/>
      <c r="L505" s="137"/>
      <c r="M505" s="137"/>
      <c r="N505" s="137"/>
      <c r="O505" s="137"/>
      <c r="Q505" s="137"/>
      <c r="Z505" s="137"/>
      <c r="AA505" s="137"/>
      <c r="AC505" s="137"/>
      <c r="AD505" s="137"/>
      <c r="AE505" s="137"/>
      <c r="AF505" s="137"/>
      <c r="AG505" s="137"/>
      <c r="AH505" s="137"/>
      <c r="AI505" s="137"/>
      <c r="AJ505" s="137"/>
      <c r="AK505" s="137"/>
      <c r="AL505" s="137"/>
      <c r="AM505" s="68"/>
      <c r="AN505" s="137"/>
      <c r="AO505" s="68"/>
      <c r="AP505" s="68"/>
      <c r="AQ505" s="137"/>
      <c r="AR505" s="137"/>
      <c r="AS505" s="137"/>
      <c r="AT505" s="137"/>
      <c r="AU505" s="137"/>
      <c r="AV505" s="137"/>
      <c r="AW505" s="137"/>
      <c r="AX505" s="137"/>
    </row>
    <row r="506" spans="6:50" ht="14.25" customHeight="1">
      <c r="F506" s="137"/>
      <c r="G506" s="137"/>
      <c r="H506" s="137"/>
      <c r="I506" s="137"/>
      <c r="J506" s="137"/>
      <c r="K506" s="137"/>
      <c r="L506" s="137"/>
      <c r="M506" s="137"/>
      <c r="N506" s="137"/>
      <c r="O506" s="137"/>
      <c r="Q506" s="137"/>
      <c r="Z506" s="137"/>
      <c r="AA506" s="137"/>
      <c r="AC506" s="137"/>
      <c r="AD506" s="137"/>
      <c r="AE506" s="137"/>
      <c r="AF506" s="137"/>
      <c r="AG506" s="137"/>
      <c r="AH506" s="137"/>
      <c r="AI506" s="137"/>
      <c r="AJ506" s="137"/>
      <c r="AK506" s="137"/>
      <c r="AL506" s="137"/>
      <c r="AM506" s="68"/>
      <c r="AN506" s="137"/>
      <c r="AO506" s="68"/>
      <c r="AP506" s="68"/>
      <c r="AQ506" s="137"/>
      <c r="AR506" s="137"/>
      <c r="AS506" s="137"/>
      <c r="AT506" s="137"/>
      <c r="AU506" s="137"/>
      <c r="AV506" s="137"/>
      <c r="AW506" s="137"/>
      <c r="AX506" s="137"/>
    </row>
    <row r="507" spans="6:50" ht="14.25" customHeight="1">
      <c r="F507" s="137"/>
      <c r="G507" s="137"/>
      <c r="H507" s="137"/>
      <c r="I507" s="137"/>
      <c r="J507" s="137"/>
      <c r="K507" s="137"/>
      <c r="L507" s="137"/>
      <c r="M507" s="137"/>
      <c r="N507" s="137"/>
      <c r="O507" s="137"/>
      <c r="Q507" s="137"/>
      <c r="Z507" s="137"/>
      <c r="AA507" s="137"/>
      <c r="AC507" s="137"/>
      <c r="AD507" s="137"/>
      <c r="AE507" s="137"/>
      <c r="AF507" s="137"/>
      <c r="AG507" s="137"/>
      <c r="AH507" s="137"/>
      <c r="AI507" s="137"/>
      <c r="AJ507" s="137"/>
      <c r="AK507" s="137"/>
      <c r="AL507" s="137"/>
      <c r="AM507" s="68"/>
      <c r="AN507" s="137"/>
      <c r="AO507" s="68"/>
      <c r="AP507" s="68"/>
      <c r="AQ507" s="137"/>
      <c r="AR507" s="137"/>
      <c r="AS507" s="137"/>
      <c r="AT507" s="137"/>
      <c r="AU507" s="137"/>
      <c r="AV507" s="137"/>
      <c r="AW507" s="137"/>
      <c r="AX507" s="137"/>
    </row>
    <row r="508" spans="6:50" ht="14.25" customHeight="1">
      <c r="F508" s="137"/>
      <c r="G508" s="137"/>
      <c r="H508" s="137"/>
      <c r="I508" s="137"/>
      <c r="J508" s="137"/>
      <c r="K508" s="137"/>
      <c r="L508" s="137"/>
      <c r="M508" s="137"/>
      <c r="N508" s="137"/>
      <c r="O508" s="137"/>
      <c r="Q508" s="137"/>
      <c r="Z508" s="137"/>
      <c r="AA508" s="137"/>
      <c r="AC508" s="137"/>
      <c r="AD508" s="137"/>
      <c r="AE508" s="137"/>
      <c r="AF508" s="137"/>
      <c r="AG508" s="137"/>
      <c r="AH508" s="137"/>
      <c r="AI508" s="137"/>
      <c r="AJ508" s="137"/>
      <c r="AK508" s="137"/>
      <c r="AL508" s="137"/>
      <c r="AM508" s="68"/>
      <c r="AN508" s="137"/>
      <c r="AO508" s="68"/>
      <c r="AP508" s="68"/>
      <c r="AQ508" s="137"/>
      <c r="AR508" s="137"/>
      <c r="AS508" s="137"/>
      <c r="AT508" s="137"/>
      <c r="AU508" s="137"/>
      <c r="AV508" s="137"/>
      <c r="AW508" s="137"/>
      <c r="AX508" s="137"/>
    </row>
    <row r="509" spans="6:50" ht="14.25" customHeight="1">
      <c r="F509" s="137"/>
      <c r="G509" s="137"/>
      <c r="H509" s="137"/>
      <c r="I509" s="137"/>
      <c r="J509" s="137"/>
      <c r="K509" s="137"/>
      <c r="L509" s="137"/>
      <c r="M509" s="137"/>
      <c r="N509" s="137"/>
      <c r="O509" s="137"/>
      <c r="Q509" s="137"/>
      <c r="Z509" s="137"/>
      <c r="AA509" s="137"/>
      <c r="AC509" s="137"/>
      <c r="AD509" s="137"/>
      <c r="AE509" s="137"/>
      <c r="AF509" s="137"/>
      <c r="AG509" s="137"/>
      <c r="AH509" s="137"/>
      <c r="AI509" s="137"/>
      <c r="AJ509" s="137"/>
      <c r="AK509" s="137"/>
      <c r="AL509" s="137"/>
      <c r="AM509" s="68"/>
      <c r="AN509" s="137"/>
      <c r="AO509" s="68"/>
      <c r="AP509" s="68"/>
      <c r="AQ509" s="137"/>
      <c r="AR509" s="137"/>
      <c r="AS509" s="137"/>
      <c r="AT509" s="137"/>
      <c r="AU509" s="137"/>
      <c r="AV509" s="137"/>
      <c r="AW509" s="137"/>
      <c r="AX509" s="137"/>
    </row>
    <row r="510" spans="6:50" ht="14.25" customHeight="1">
      <c r="F510" s="137"/>
      <c r="G510" s="137"/>
      <c r="H510" s="137"/>
      <c r="I510" s="137"/>
      <c r="J510" s="137"/>
      <c r="K510" s="137"/>
      <c r="L510" s="137"/>
      <c r="M510" s="137"/>
      <c r="N510" s="137"/>
      <c r="O510" s="137"/>
      <c r="Q510" s="137"/>
      <c r="Z510" s="137"/>
      <c r="AA510" s="137"/>
      <c r="AC510" s="137"/>
      <c r="AD510" s="137"/>
      <c r="AE510" s="137"/>
      <c r="AF510" s="137"/>
      <c r="AG510" s="137"/>
      <c r="AH510" s="137"/>
      <c r="AI510" s="137"/>
      <c r="AJ510" s="137"/>
      <c r="AK510" s="137"/>
      <c r="AL510" s="137"/>
      <c r="AM510" s="68"/>
      <c r="AN510" s="137"/>
      <c r="AO510" s="68"/>
      <c r="AP510" s="68"/>
      <c r="AQ510" s="137"/>
      <c r="AR510" s="137"/>
      <c r="AS510" s="137"/>
      <c r="AT510" s="137"/>
      <c r="AU510" s="137"/>
      <c r="AV510" s="137"/>
      <c r="AW510" s="137"/>
      <c r="AX510" s="137"/>
    </row>
    <row r="511" spans="6:50" ht="14.25" customHeight="1">
      <c r="F511" s="137"/>
      <c r="G511" s="137"/>
      <c r="H511" s="137"/>
      <c r="I511" s="137"/>
      <c r="J511" s="137"/>
      <c r="K511" s="137"/>
      <c r="L511" s="137"/>
      <c r="M511" s="137"/>
      <c r="N511" s="137"/>
      <c r="O511" s="137"/>
      <c r="Q511" s="137"/>
      <c r="Z511" s="137"/>
      <c r="AA511" s="137"/>
      <c r="AC511" s="137"/>
      <c r="AD511" s="137"/>
      <c r="AE511" s="137"/>
      <c r="AF511" s="137"/>
      <c r="AG511" s="137"/>
      <c r="AH511" s="137"/>
      <c r="AI511" s="137"/>
      <c r="AJ511" s="137"/>
      <c r="AK511" s="137"/>
      <c r="AL511" s="137"/>
      <c r="AM511" s="68"/>
      <c r="AN511" s="137"/>
      <c r="AO511" s="68"/>
      <c r="AP511" s="68"/>
      <c r="AQ511" s="137"/>
      <c r="AR511" s="137"/>
      <c r="AS511" s="137"/>
      <c r="AT511" s="137"/>
      <c r="AU511" s="137"/>
      <c r="AV511" s="137"/>
      <c r="AW511" s="137"/>
      <c r="AX511" s="137"/>
    </row>
    <row r="512" spans="6:50" ht="14.25" customHeight="1">
      <c r="F512" s="137"/>
      <c r="G512" s="137"/>
      <c r="H512" s="137"/>
      <c r="I512" s="137"/>
      <c r="J512" s="137"/>
      <c r="K512" s="137"/>
      <c r="L512" s="137"/>
      <c r="M512" s="137"/>
      <c r="N512" s="137"/>
      <c r="O512" s="137"/>
      <c r="Q512" s="137"/>
      <c r="Z512" s="137"/>
      <c r="AA512" s="137"/>
      <c r="AC512" s="137"/>
      <c r="AD512" s="137"/>
      <c r="AE512" s="137"/>
      <c r="AF512" s="137"/>
      <c r="AG512" s="137"/>
      <c r="AH512" s="137"/>
      <c r="AI512" s="137"/>
      <c r="AJ512" s="137"/>
      <c r="AK512" s="137"/>
      <c r="AL512" s="137"/>
      <c r="AM512" s="68"/>
      <c r="AN512" s="137"/>
      <c r="AO512" s="68"/>
      <c r="AP512" s="68"/>
      <c r="AQ512" s="137"/>
      <c r="AR512" s="137"/>
      <c r="AS512" s="137"/>
      <c r="AT512" s="137"/>
      <c r="AU512" s="137"/>
      <c r="AV512" s="137"/>
      <c r="AW512" s="137"/>
      <c r="AX512" s="137"/>
    </row>
    <row r="513" spans="6:50" ht="14.25" customHeight="1">
      <c r="F513" s="137"/>
      <c r="G513" s="137"/>
      <c r="H513" s="137"/>
      <c r="I513" s="137"/>
      <c r="J513" s="137"/>
      <c r="K513" s="137"/>
      <c r="L513" s="137"/>
      <c r="M513" s="137"/>
      <c r="N513" s="137"/>
      <c r="O513" s="137"/>
      <c r="Q513" s="137"/>
      <c r="Z513" s="137"/>
      <c r="AA513" s="137"/>
      <c r="AC513" s="137"/>
      <c r="AD513" s="137"/>
      <c r="AE513" s="137"/>
      <c r="AF513" s="137"/>
      <c r="AG513" s="137"/>
      <c r="AH513" s="137"/>
      <c r="AI513" s="137"/>
      <c r="AJ513" s="137"/>
      <c r="AK513" s="137"/>
      <c r="AL513" s="137"/>
      <c r="AM513" s="68"/>
      <c r="AN513" s="137"/>
      <c r="AO513" s="68"/>
      <c r="AP513" s="68"/>
      <c r="AQ513" s="137"/>
      <c r="AR513" s="137"/>
      <c r="AS513" s="137"/>
      <c r="AT513" s="137"/>
      <c r="AU513" s="137"/>
      <c r="AV513" s="137"/>
      <c r="AW513" s="137"/>
      <c r="AX513" s="137"/>
    </row>
    <row r="514" spans="6:50" ht="14.25" customHeight="1">
      <c r="F514" s="137"/>
      <c r="G514" s="137"/>
      <c r="H514" s="137"/>
      <c r="I514" s="137"/>
      <c r="J514" s="137"/>
      <c r="K514" s="137"/>
      <c r="L514" s="137"/>
      <c r="M514" s="137"/>
      <c r="N514" s="137"/>
      <c r="O514" s="137"/>
      <c r="Q514" s="137"/>
      <c r="Z514" s="137"/>
      <c r="AA514" s="137"/>
      <c r="AC514" s="137"/>
      <c r="AD514" s="137"/>
      <c r="AE514" s="137"/>
      <c r="AF514" s="137"/>
      <c r="AG514" s="137"/>
      <c r="AH514" s="137"/>
      <c r="AI514" s="137"/>
      <c r="AJ514" s="137"/>
      <c r="AK514" s="137"/>
      <c r="AL514" s="137"/>
      <c r="AM514" s="68"/>
      <c r="AN514" s="137"/>
      <c r="AO514" s="68"/>
      <c r="AP514" s="68"/>
      <c r="AQ514" s="137"/>
      <c r="AR514" s="137"/>
      <c r="AS514" s="137"/>
      <c r="AT514" s="137"/>
      <c r="AU514" s="137"/>
      <c r="AV514" s="137"/>
      <c r="AW514" s="137"/>
      <c r="AX514" s="137"/>
    </row>
    <row r="515" spans="6:50" ht="14.25" customHeight="1">
      <c r="F515" s="137"/>
      <c r="G515" s="137"/>
      <c r="H515" s="137"/>
      <c r="I515" s="137"/>
      <c r="J515" s="137"/>
      <c r="K515" s="137"/>
      <c r="L515" s="137"/>
      <c r="M515" s="137"/>
      <c r="N515" s="137"/>
      <c r="O515" s="137"/>
      <c r="Q515" s="137"/>
      <c r="Z515" s="137"/>
      <c r="AA515" s="137"/>
      <c r="AC515" s="137"/>
      <c r="AD515" s="137"/>
      <c r="AE515" s="137"/>
      <c r="AF515" s="137"/>
      <c r="AG515" s="137"/>
      <c r="AH515" s="137"/>
      <c r="AI515" s="137"/>
      <c r="AJ515" s="137"/>
      <c r="AK515" s="137"/>
      <c r="AL515" s="137"/>
      <c r="AM515" s="68"/>
      <c r="AN515" s="137"/>
      <c r="AO515" s="68"/>
      <c r="AP515" s="68"/>
      <c r="AQ515" s="137"/>
      <c r="AR515" s="137"/>
      <c r="AS515" s="137"/>
      <c r="AT515" s="137"/>
      <c r="AU515" s="137"/>
      <c r="AV515" s="137"/>
      <c r="AW515" s="137"/>
      <c r="AX515" s="137"/>
    </row>
    <row r="516" spans="6:50" ht="14.25" customHeight="1">
      <c r="F516" s="137"/>
      <c r="G516" s="137"/>
      <c r="H516" s="137"/>
      <c r="I516" s="137"/>
      <c r="J516" s="137"/>
      <c r="K516" s="137"/>
      <c r="L516" s="137"/>
      <c r="M516" s="137"/>
      <c r="N516" s="137"/>
      <c r="O516" s="137"/>
      <c r="Q516" s="137"/>
      <c r="Z516" s="137"/>
      <c r="AA516" s="137"/>
      <c r="AC516" s="137"/>
      <c r="AD516" s="137"/>
      <c r="AE516" s="137"/>
      <c r="AF516" s="137"/>
      <c r="AG516" s="137"/>
      <c r="AH516" s="137"/>
      <c r="AI516" s="137"/>
      <c r="AJ516" s="137"/>
      <c r="AK516" s="137"/>
      <c r="AL516" s="137"/>
      <c r="AM516" s="68"/>
      <c r="AN516" s="137"/>
      <c r="AO516" s="68"/>
      <c r="AP516" s="68"/>
      <c r="AQ516" s="137"/>
      <c r="AR516" s="137"/>
      <c r="AS516" s="137"/>
      <c r="AT516" s="137"/>
      <c r="AU516" s="137"/>
      <c r="AV516" s="137"/>
      <c r="AW516" s="137"/>
      <c r="AX516" s="137"/>
    </row>
    <row r="517" spans="6:50" ht="14.25" customHeight="1">
      <c r="F517" s="137"/>
      <c r="G517" s="137"/>
      <c r="H517" s="137"/>
      <c r="I517" s="137"/>
      <c r="J517" s="137"/>
      <c r="K517" s="137"/>
      <c r="L517" s="137"/>
      <c r="M517" s="137"/>
      <c r="N517" s="137"/>
      <c r="O517" s="137"/>
      <c r="Q517" s="137"/>
      <c r="Z517" s="137"/>
      <c r="AA517" s="137"/>
      <c r="AC517" s="137"/>
      <c r="AD517" s="137"/>
      <c r="AE517" s="137"/>
      <c r="AF517" s="137"/>
      <c r="AG517" s="137"/>
      <c r="AH517" s="137"/>
      <c r="AI517" s="137"/>
      <c r="AJ517" s="137"/>
      <c r="AK517" s="137"/>
      <c r="AL517" s="137"/>
      <c r="AM517" s="68"/>
      <c r="AN517" s="137"/>
      <c r="AO517" s="68"/>
      <c r="AP517" s="68"/>
      <c r="AQ517" s="137"/>
      <c r="AR517" s="137"/>
      <c r="AS517" s="137"/>
      <c r="AT517" s="137"/>
      <c r="AU517" s="137"/>
      <c r="AV517" s="137"/>
      <c r="AW517" s="137"/>
      <c r="AX517" s="137"/>
    </row>
    <row r="518" spans="6:50" ht="14.25" customHeight="1">
      <c r="F518" s="137"/>
      <c r="G518" s="137"/>
      <c r="H518" s="137"/>
      <c r="I518" s="137"/>
      <c r="J518" s="137"/>
      <c r="K518" s="137"/>
      <c r="L518" s="137"/>
      <c r="M518" s="137"/>
      <c r="N518" s="137"/>
      <c r="O518" s="137"/>
      <c r="Q518" s="137"/>
      <c r="Z518" s="137"/>
      <c r="AA518" s="137"/>
      <c r="AC518" s="137"/>
      <c r="AD518" s="137"/>
      <c r="AE518" s="137"/>
      <c r="AF518" s="137"/>
      <c r="AG518" s="137"/>
      <c r="AH518" s="137"/>
      <c r="AI518" s="137"/>
      <c r="AJ518" s="137"/>
      <c r="AK518" s="137"/>
      <c r="AL518" s="137"/>
      <c r="AM518" s="68"/>
      <c r="AN518" s="137"/>
      <c r="AO518" s="68"/>
      <c r="AP518" s="68"/>
      <c r="AQ518" s="137"/>
      <c r="AR518" s="137"/>
      <c r="AS518" s="137"/>
      <c r="AT518" s="137"/>
      <c r="AU518" s="137"/>
      <c r="AV518" s="137"/>
      <c r="AW518" s="137"/>
      <c r="AX518" s="137"/>
    </row>
    <row r="519" spans="6:50" ht="14.25" customHeight="1">
      <c r="F519" s="137"/>
      <c r="G519" s="137"/>
      <c r="H519" s="137"/>
      <c r="I519" s="137"/>
      <c r="J519" s="137"/>
      <c r="K519" s="137"/>
      <c r="L519" s="137"/>
      <c r="M519" s="137"/>
      <c r="N519" s="137"/>
      <c r="O519" s="137"/>
      <c r="Q519" s="137"/>
      <c r="Z519" s="137"/>
      <c r="AA519" s="137"/>
      <c r="AC519" s="137"/>
      <c r="AD519" s="137"/>
      <c r="AE519" s="137"/>
      <c r="AF519" s="137"/>
      <c r="AG519" s="137"/>
      <c r="AH519" s="137"/>
      <c r="AI519" s="137"/>
      <c r="AJ519" s="137"/>
      <c r="AK519" s="137"/>
      <c r="AL519" s="137"/>
      <c r="AM519" s="68"/>
      <c r="AN519" s="137"/>
      <c r="AO519" s="68"/>
      <c r="AP519" s="68"/>
      <c r="AQ519" s="137"/>
      <c r="AR519" s="137"/>
      <c r="AS519" s="137"/>
      <c r="AT519" s="137"/>
      <c r="AU519" s="137"/>
      <c r="AV519" s="137"/>
      <c r="AW519" s="137"/>
      <c r="AX519" s="137"/>
    </row>
    <row r="520" spans="6:50" ht="14.25" customHeight="1">
      <c r="F520" s="137"/>
      <c r="G520" s="137"/>
      <c r="H520" s="137"/>
      <c r="I520" s="137"/>
      <c r="J520" s="137"/>
      <c r="K520" s="137"/>
      <c r="L520" s="137"/>
      <c r="M520" s="137"/>
      <c r="N520" s="137"/>
      <c r="O520" s="137"/>
      <c r="Q520" s="137"/>
      <c r="Z520" s="137"/>
      <c r="AA520" s="137"/>
      <c r="AC520" s="137"/>
      <c r="AD520" s="137"/>
      <c r="AE520" s="137"/>
      <c r="AF520" s="137"/>
      <c r="AG520" s="137"/>
      <c r="AH520" s="137"/>
      <c r="AI520" s="137"/>
      <c r="AJ520" s="137"/>
      <c r="AK520" s="137"/>
      <c r="AL520" s="137"/>
      <c r="AM520" s="68"/>
      <c r="AN520" s="137"/>
      <c r="AO520" s="68"/>
      <c r="AP520" s="68"/>
      <c r="AQ520" s="137"/>
      <c r="AR520" s="137"/>
      <c r="AS520" s="137"/>
      <c r="AT520" s="137"/>
      <c r="AU520" s="137"/>
      <c r="AV520" s="137"/>
      <c r="AW520" s="137"/>
      <c r="AX520" s="137"/>
    </row>
    <row r="521" spans="6:50" ht="14.25" customHeight="1">
      <c r="F521" s="137"/>
      <c r="G521" s="137"/>
      <c r="H521" s="137"/>
      <c r="I521" s="137"/>
      <c r="J521" s="137"/>
      <c r="K521" s="137"/>
      <c r="L521" s="137"/>
      <c r="M521" s="137"/>
      <c r="N521" s="137"/>
      <c r="O521" s="137"/>
      <c r="Q521" s="137"/>
      <c r="Z521" s="137"/>
      <c r="AA521" s="137"/>
      <c r="AC521" s="137"/>
      <c r="AD521" s="137"/>
      <c r="AE521" s="137"/>
      <c r="AF521" s="137"/>
      <c r="AG521" s="137"/>
      <c r="AH521" s="137"/>
      <c r="AI521" s="137"/>
      <c r="AJ521" s="137"/>
      <c r="AK521" s="137"/>
      <c r="AL521" s="137"/>
      <c r="AM521" s="68"/>
      <c r="AN521" s="137"/>
      <c r="AO521" s="68"/>
      <c r="AP521" s="68"/>
      <c r="AQ521" s="137"/>
      <c r="AR521" s="137"/>
      <c r="AS521" s="137"/>
      <c r="AT521" s="137"/>
      <c r="AU521" s="137"/>
      <c r="AV521" s="137"/>
      <c r="AW521" s="137"/>
      <c r="AX521" s="137"/>
    </row>
    <row r="522" spans="6:50" ht="14.25" customHeight="1">
      <c r="F522" s="137"/>
      <c r="G522" s="137"/>
      <c r="H522" s="137"/>
      <c r="I522" s="137"/>
      <c r="J522" s="137"/>
      <c r="K522" s="137"/>
      <c r="L522" s="137"/>
      <c r="M522" s="137"/>
      <c r="N522" s="137"/>
      <c r="O522" s="137"/>
      <c r="Q522" s="137"/>
      <c r="Z522" s="137"/>
      <c r="AA522" s="137"/>
      <c r="AC522" s="137"/>
      <c r="AD522" s="137"/>
      <c r="AE522" s="137"/>
      <c r="AF522" s="137"/>
      <c r="AG522" s="137"/>
      <c r="AH522" s="137"/>
      <c r="AI522" s="137"/>
      <c r="AJ522" s="137"/>
      <c r="AK522" s="137"/>
      <c r="AL522" s="137"/>
      <c r="AM522" s="68"/>
      <c r="AN522" s="137"/>
      <c r="AO522" s="68"/>
      <c r="AP522" s="68"/>
      <c r="AQ522" s="137"/>
      <c r="AR522" s="137"/>
      <c r="AS522" s="137"/>
      <c r="AT522" s="137"/>
      <c r="AU522" s="137"/>
      <c r="AV522" s="137"/>
      <c r="AW522" s="137"/>
      <c r="AX522" s="137"/>
    </row>
    <row r="523" spans="6:50" ht="14.25" customHeight="1">
      <c r="F523" s="137"/>
      <c r="G523" s="137"/>
      <c r="H523" s="137"/>
      <c r="I523" s="137"/>
      <c r="J523" s="137"/>
      <c r="K523" s="137"/>
      <c r="L523" s="137"/>
      <c r="M523" s="137"/>
      <c r="N523" s="137"/>
      <c r="O523" s="137"/>
      <c r="Q523" s="137"/>
      <c r="Z523" s="137"/>
      <c r="AA523" s="137"/>
      <c r="AC523" s="137"/>
      <c r="AD523" s="137"/>
      <c r="AE523" s="137"/>
      <c r="AF523" s="137"/>
      <c r="AG523" s="137"/>
      <c r="AH523" s="137"/>
      <c r="AI523" s="137"/>
      <c r="AJ523" s="137"/>
      <c r="AK523" s="137"/>
      <c r="AL523" s="137"/>
      <c r="AM523" s="68"/>
      <c r="AN523" s="137"/>
      <c r="AO523" s="68"/>
      <c r="AP523" s="68"/>
      <c r="AQ523" s="137"/>
      <c r="AR523" s="137"/>
      <c r="AS523" s="137"/>
      <c r="AT523" s="137"/>
      <c r="AU523" s="137"/>
      <c r="AV523" s="137"/>
      <c r="AW523" s="137"/>
      <c r="AX523" s="137"/>
    </row>
    <row r="524" spans="6:50" ht="14.25" customHeight="1">
      <c r="F524" s="137"/>
      <c r="G524" s="137"/>
      <c r="H524" s="137"/>
      <c r="I524" s="137"/>
      <c r="J524" s="137"/>
      <c r="K524" s="137"/>
      <c r="L524" s="137"/>
      <c r="M524" s="137"/>
      <c r="N524" s="137"/>
      <c r="O524" s="137"/>
      <c r="Q524" s="137"/>
      <c r="Z524" s="137"/>
      <c r="AA524" s="137"/>
      <c r="AC524" s="137"/>
      <c r="AD524" s="137"/>
      <c r="AE524" s="137"/>
      <c r="AF524" s="137"/>
      <c r="AG524" s="137"/>
      <c r="AH524" s="137"/>
      <c r="AI524" s="137"/>
      <c r="AJ524" s="137"/>
      <c r="AK524" s="137"/>
      <c r="AL524" s="137"/>
      <c r="AM524" s="68"/>
      <c r="AN524" s="137"/>
      <c r="AO524" s="68"/>
      <c r="AP524" s="68"/>
      <c r="AQ524" s="137"/>
      <c r="AR524" s="137"/>
      <c r="AS524" s="137"/>
      <c r="AT524" s="137"/>
      <c r="AU524" s="137"/>
      <c r="AV524" s="137"/>
      <c r="AW524" s="137"/>
      <c r="AX524" s="137"/>
    </row>
    <row r="525" spans="6:50" ht="14.25" customHeight="1">
      <c r="F525" s="137"/>
      <c r="G525" s="137"/>
      <c r="H525" s="137"/>
      <c r="I525" s="137"/>
      <c r="J525" s="137"/>
      <c r="K525" s="137"/>
      <c r="L525" s="137"/>
      <c r="M525" s="137"/>
      <c r="N525" s="137"/>
      <c r="O525" s="137"/>
      <c r="Q525" s="137"/>
      <c r="Z525" s="137"/>
      <c r="AA525" s="137"/>
      <c r="AC525" s="137"/>
      <c r="AD525" s="137"/>
      <c r="AE525" s="137"/>
      <c r="AF525" s="137"/>
      <c r="AG525" s="137"/>
      <c r="AH525" s="137"/>
      <c r="AI525" s="137"/>
      <c r="AJ525" s="137"/>
      <c r="AK525" s="137"/>
      <c r="AL525" s="137"/>
      <c r="AM525" s="68"/>
      <c r="AN525" s="137"/>
      <c r="AO525" s="68"/>
      <c r="AP525" s="68"/>
      <c r="AQ525" s="137"/>
      <c r="AR525" s="137"/>
      <c r="AS525" s="137"/>
      <c r="AT525" s="137"/>
      <c r="AU525" s="137"/>
      <c r="AV525" s="137"/>
      <c r="AW525" s="137"/>
      <c r="AX525" s="137"/>
    </row>
    <row r="526" spans="6:50" ht="14.25" customHeight="1">
      <c r="F526" s="137"/>
      <c r="G526" s="137"/>
      <c r="H526" s="137"/>
      <c r="I526" s="137"/>
      <c r="J526" s="137"/>
      <c r="K526" s="137"/>
      <c r="L526" s="137"/>
      <c r="M526" s="137"/>
      <c r="N526" s="137"/>
      <c r="O526" s="137"/>
      <c r="Q526" s="137"/>
      <c r="Z526" s="137"/>
      <c r="AA526" s="137"/>
      <c r="AC526" s="137"/>
      <c r="AD526" s="137"/>
      <c r="AE526" s="137"/>
      <c r="AF526" s="137"/>
      <c r="AG526" s="137"/>
      <c r="AH526" s="137"/>
      <c r="AI526" s="137"/>
      <c r="AJ526" s="137"/>
      <c r="AK526" s="137"/>
      <c r="AL526" s="137"/>
      <c r="AM526" s="68"/>
      <c r="AN526" s="137"/>
      <c r="AO526" s="68"/>
      <c r="AP526" s="68"/>
      <c r="AQ526" s="137"/>
      <c r="AR526" s="137"/>
      <c r="AS526" s="137"/>
      <c r="AT526" s="137"/>
      <c r="AU526" s="137"/>
      <c r="AV526" s="137"/>
      <c r="AW526" s="137"/>
      <c r="AX526" s="137"/>
    </row>
    <row r="527" spans="6:50" ht="14.25" customHeight="1">
      <c r="F527" s="137"/>
      <c r="G527" s="137"/>
      <c r="H527" s="137"/>
      <c r="I527" s="137"/>
      <c r="J527" s="137"/>
      <c r="K527" s="137"/>
      <c r="L527" s="137"/>
      <c r="M527" s="137"/>
      <c r="N527" s="137"/>
      <c r="O527" s="137"/>
      <c r="Q527" s="137"/>
      <c r="Z527" s="137"/>
      <c r="AA527" s="137"/>
      <c r="AC527" s="137"/>
      <c r="AD527" s="137"/>
      <c r="AE527" s="137"/>
      <c r="AF527" s="137"/>
      <c r="AG527" s="137"/>
      <c r="AH527" s="137"/>
      <c r="AI527" s="137"/>
      <c r="AJ527" s="137"/>
      <c r="AK527" s="137"/>
      <c r="AL527" s="137"/>
      <c r="AM527" s="68"/>
      <c r="AN527" s="137"/>
      <c r="AO527" s="68"/>
      <c r="AP527" s="68"/>
      <c r="AQ527" s="137"/>
      <c r="AR527" s="137"/>
      <c r="AS527" s="137"/>
      <c r="AT527" s="137"/>
      <c r="AU527" s="137"/>
      <c r="AV527" s="137"/>
      <c r="AW527" s="137"/>
      <c r="AX527" s="137"/>
    </row>
    <row r="528" spans="6:50" ht="14.25" customHeight="1">
      <c r="F528" s="137"/>
      <c r="G528" s="137"/>
      <c r="H528" s="137"/>
      <c r="I528" s="137"/>
      <c r="J528" s="137"/>
      <c r="K528" s="137"/>
      <c r="L528" s="137"/>
      <c r="M528" s="137"/>
      <c r="N528" s="137"/>
      <c r="O528" s="137"/>
      <c r="Q528" s="137"/>
      <c r="Z528" s="137"/>
      <c r="AA528" s="137"/>
      <c r="AC528" s="137"/>
      <c r="AD528" s="137"/>
      <c r="AE528" s="137"/>
      <c r="AF528" s="137"/>
      <c r="AG528" s="137"/>
      <c r="AH528" s="137"/>
      <c r="AI528" s="137"/>
      <c r="AJ528" s="137"/>
      <c r="AK528" s="137"/>
      <c r="AL528" s="137"/>
      <c r="AM528" s="68"/>
      <c r="AN528" s="137"/>
      <c r="AO528" s="68"/>
      <c r="AP528" s="68"/>
      <c r="AQ528" s="137"/>
      <c r="AR528" s="137"/>
      <c r="AS528" s="137"/>
      <c r="AT528" s="137"/>
      <c r="AU528" s="137"/>
      <c r="AV528" s="137"/>
      <c r="AW528" s="137"/>
      <c r="AX528" s="137"/>
    </row>
    <row r="529" spans="6:50" ht="14.25" customHeight="1">
      <c r="F529" s="137"/>
      <c r="G529" s="137"/>
      <c r="H529" s="137"/>
      <c r="I529" s="137"/>
      <c r="J529" s="137"/>
      <c r="K529" s="137"/>
      <c r="L529" s="137"/>
      <c r="M529" s="137"/>
      <c r="N529" s="137"/>
      <c r="O529" s="137"/>
      <c r="Q529" s="137"/>
      <c r="Z529" s="137"/>
      <c r="AA529" s="137"/>
      <c r="AC529" s="137"/>
      <c r="AD529" s="137"/>
      <c r="AE529" s="137"/>
      <c r="AF529" s="137"/>
      <c r="AG529" s="137"/>
      <c r="AH529" s="137"/>
      <c r="AI529" s="137"/>
      <c r="AJ529" s="137"/>
      <c r="AK529" s="137"/>
      <c r="AL529" s="137"/>
      <c r="AM529" s="68"/>
      <c r="AN529" s="137"/>
      <c r="AO529" s="68"/>
      <c r="AP529" s="68"/>
      <c r="AQ529" s="137"/>
      <c r="AR529" s="137"/>
      <c r="AS529" s="137"/>
      <c r="AT529" s="137"/>
      <c r="AU529" s="137"/>
      <c r="AV529" s="137"/>
      <c r="AW529" s="137"/>
      <c r="AX529" s="137"/>
    </row>
    <row r="530" spans="6:50" ht="14.25" customHeight="1">
      <c r="F530" s="137"/>
      <c r="G530" s="137"/>
      <c r="H530" s="137"/>
      <c r="I530" s="137"/>
      <c r="J530" s="137"/>
      <c r="K530" s="137"/>
      <c r="L530" s="137"/>
      <c r="M530" s="137"/>
      <c r="N530" s="137"/>
      <c r="O530" s="137"/>
      <c r="Q530" s="137"/>
      <c r="Z530" s="137"/>
      <c r="AA530" s="137"/>
      <c r="AC530" s="137"/>
      <c r="AD530" s="137"/>
      <c r="AE530" s="137"/>
      <c r="AF530" s="137"/>
      <c r="AG530" s="137"/>
      <c r="AH530" s="137"/>
      <c r="AI530" s="137"/>
      <c r="AJ530" s="137"/>
      <c r="AK530" s="137"/>
      <c r="AL530" s="137"/>
      <c r="AM530" s="68"/>
      <c r="AN530" s="137"/>
      <c r="AO530" s="68"/>
      <c r="AP530" s="68"/>
      <c r="AQ530" s="137"/>
      <c r="AR530" s="137"/>
      <c r="AS530" s="137"/>
      <c r="AT530" s="137"/>
      <c r="AU530" s="137"/>
      <c r="AV530" s="137"/>
      <c r="AW530" s="137"/>
      <c r="AX530" s="137"/>
    </row>
    <row r="531" spans="6:50" ht="14.25" customHeight="1">
      <c r="F531" s="137"/>
      <c r="G531" s="137"/>
      <c r="H531" s="137"/>
      <c r="I531" s="137"/>
      <c r="J531" s="137"/>
      <c r="K531" s="137"/>
      <c r="L531" s="137"/>
      <c r="M531" s="137"/>
      <c r="N531" s="137"/>
      <c r="O531" s="137"/>
      <c r="Q531" s="137"/>
      <c r="Z531" s="137"/>
      <c r="AA531" s="137"/>
      <c r="AC531" s="137"/>
      <c r="AD531" s="137"/>
      <c r="AE531" s="137"/>
      <c r="AF531" s="137"/>
      <c r="AG531" s="137"/>
      <c r="AH531" s="137"/>
      <c r="AI531" s="137"/>
      <c r="AJ531" s="137"/>
      <c r="AK531" s="137"/>
      <c r="AL531" s="137"/>
      <c r="AM531" s="68"/>
      <c r="AN531" s="137"/>
      <c r="AO531" s="68"/>
      <c r="AP531" s="68"/>
      <c r="AQ531" s="137"/>
      <c r="AR531" s="137"/>
      <c r="AS531" s="137"/>
      <c r="AT531" s="137"/>
      <c r="AU531" s="137"/>
      <c r="AV531" s="137"/>
      <c r="AW531" s="137"/>
      <c r="AX531" s="137"/>
    </row>
    <row r="532" spans="6:50" ht="14.25" customHeight="1">
      <c r="F532" s="137"/>
      <c r="G532" s="137"/>
      <c r="H532" s="137"/>
      <c r="I532" s="137"/>
      <c r="J532" s="137"/>
      <c r="K532" s="137"/>
      <c r="L532" s="137"/>
      <c r="M532" s="137"/>
      <c r="N532" s="137"/>
      <c r="O532" s="137"/>
      <c r="Q532" s="137"/>
      <c r="Z532" s="137"/>
      <c r="AA532" s="137"/>
      <c r="AC532" s="137"/>
      <c r="AD532" s="137"/>
      <c r="AE532" s="137"/>
      <c r="AF532" s="137"/>
      <c r="AG532" s="137"/>
      <c r="AH532" s="137"/>
      <c r="AI532" s="137"/>
      <c r="AJ532" s="137"/>
      <c r="AK532" s="137"/>
      <c r="AL532" s="137"/>
      <c r="AM532" s="68"/>
      <c r="AN532" s="137"/>
      <c r="AO532" s="68"/>
      <c r="AP532" s="68"/>
      <c r="AQ532" s="137"/>
      <c r="AR532" s="137"/>
      <c r="AS532" s="137"/>
      <c r="AT532" s="137"/>
      <c r="AU532" s="137"/>
      <c r="AV532" s="137"/>
      <c r="AW532" s="137"/>
      <c r="AX532" s="137"/>
    </row>
    <row r="533" spans="6:50" ht="14.25" customHeight="1">
      <c r="F533" s="137"/>
      <c r="G533" s="137"/>
      <c r="H533" s="137"/>
      <c r="I533" s="137"/>
      <c r="J533" s="137"/>
      <c r="K533" s="137"/>
      <c r="L533" s="137"/>
      <c r="M533" s="137"/>
      <c r="N533" s="137"/>
      <c r="O533" s="137"/>
      <c r="Q533" s="137"/>
      <c r="Z533" s="137"/>
      <c r="AA533" s="137"/>
      <c r="AC533" s="137"/>
      <c r="AD533" s="137"/>
      <c r="AE533" s="137"/>
      <c r="AF533" s="137"/>
      <c r="AG533" s="137"/>
      <c r="AH533" s="137"/>
      <c r="AI533" s="137"/>
      <c r="AJ533" s="137"/>
      <c r="AK533" s="137"/>
      <c r="AL533" s="137"/>
      <c r="AM533" s="68"/>
      <c r="AN533" s="137"/>
      <c r="AO533" s="68"/>
      <c r="AP533" s="68"/>
      <c r="AQ533" s="137"/>
      <c r="AR533" s="137"/>
      <c r="AS533" s="137"/>
      <c r="AT533" s="137"/>
      <c r="AU533" s="137"/>
      <c r="AV533" s="137"/>
      <c r="AW533" s="137"/>
      <c r="AX533" s="137"/>
    </row>
    <row r="534" spans="6:50" ht="14.25" customHeight="1">
      <c r="F534" s="137"/>
      <c r="G534" s="137"/>
      <c r="H534" s="137"/>
      <c r="I534" s="137"/>
      <c r="J534" s="137"/>
      <c r="K534" s="137"/>
      <c r="L534" s="137"/>
      <c r="M534" s="137"/>
      <c r="N534" s="137"/>
      <c r="O534" s="137"/>
      <c r="Q534" s="137"/>
      <c r="Z534" s="137"/>
      <c r="AA534" s="137"/>
      <c r="AC534" s="137"/>
      <c r="AD534" s="137"/>
      <c r="AE534" s="137"/>
      <c r="AF534" s="137"/>
      <c r="AG534" s="137"/>
      <c r="AH534" s="137"/>
      <c r="AI534" s="137"/>
      <c r="AJ534" s="137"/>
      <c r="AK534" s="137"/>
      <c r="AL534" s="137"/>
      <c r="AM534" s="68"/>
      <c r="AN534" s="137"/>
      <c r="AO534" s="68"/>
      <c r="AP534" s="68"/>
      <c r="AQ534" s="137"/>
      <c r="AR534" s="137"/>
      <c r="AS534" s="137"/>
      <c r="AT534" s="137"/>
      <c r="AU534" s="137"/>
      <c r="AV534" s="137"/>
      <c r="AW534" s="137"/>
      <c r="AX534" s="137"/>
    </row>
    <row r="535" spans="6:50" ht="14.25" customHeight="1">
      <c r="F535" s="137"/>
      <c r="G535" s="137"/>
      <c r="H535" s="137"/>
      <c r="I535" s="137"/>
      <c r="J535" s="137"/>
      <c r="K535" s="137"/>
      <c r="L535" s="137"/>
      <c r="M535" s="137"/>
      <c r="N535" s="137"/>
      <c r="O535" s="137"/>
      <c r="Q535" s="137"/>
      <c r="Z535" s="137"/>
      <c r="AA535" s="137"/>
      <c r="AC535" s="137"/>
      <c r="AD535" s="137"/>
      <c r="AE535" s="137"/>
      <c r="AF535" s="137"/>
      <c r="AG535" s="137"/>
      <c r="AH535" s="137"/>
      <c r="AI535" s="137"/>
      <c r="AJ535" s="137"/>
      <c r="AK535" s="137"/>
      <c r="AL535" s="137"/>
      <c r="AM535" s="68"/>
      <c r="AN535" s="137"/>
      <c r="AO535" s="68"/>
      <c r="AP535" s="68"/>
      <c r="AQ535" s="137"/>
      <c r="AR535" s="137"/>
      <c r="AS535" s="137"/>
      <c r="AT535" s="137"/>
      <c r="AU535" s="137"/>
      <c r="AV535" s="137"/>
      <c r="AW535" s="137"/>
      <c r="AX535" s="137"/>
    </row>
    <row r="536" spans="6:50" ht="14.25" customHeight="1">
      <c r="F536" s="137"/>
      <c r="G536" s="137"/>
      <c r="H536" s="137"/>
      <c r="I536" s="137"/>
      <c r="J536" s="137"/>
      <c r="K536" s="137"/>
      <c r="L536" s="137"/>
      <c r="M536" s="137"/>
      <c r="N536" s="137"/>
      <c r="O536" s="137"/>
      <c r="Q536" s="137"/>
      <c r="Z536" s="137"/>
      <c r="AA536" s="137"/>
      <c r="AC536" s="137"/>
      <c r="AD536" s="137"/>
      <c r="AE536" s="137"/>
      <c r="AF536" s="137"/>
      <c r="AG536" s="137"/>
      <c r="AH536" s="137"/>
      <c r="AI536" s="137"/>
      <c r="AJ536" s="137"/>
      <c r="AK536" s="137"/>
      <c r="AL536" s="137"/>
      <c r="AM536" s="68"/>
      <c r="AN536" s="137"/>
      <c r="AO536" s="68"/>
      <c r="AP536" s="68"/>
      <c r="AQ536" s="137"/>
      <c r="AR536" s="137"/>
      <c r="AS536" s="137"/>
      <c r="AT536" s="137"/>
      <c r="AU536" s="137"/>
      <c r="AV536" s="137"/>
      <c r="AW536" s="137"/>
      <c r="AX536" s="137"/>
    </row>
    <row r="537" spans="6:50" ht="14.25" customHeight="1">
      <c r="F537" s="137"/>
      <c r="G537" s="137"/>
      <c r="H537" s="137"/>
      <c r="I537" s="137"/>
      <c r="J537" s="137"/>
      <c r="K537" s="137"/>
      <c r="L537" s="137"/>
      <c r="M537" s="137"/>
      <c r="N537" s="137"/>
      <c r="O537" s="137"/>
      <c r="Q537" s="137"/>
      <c r="Z537" s="137"/>
      <c r="AA537" s="137"/>
      <c r="AC537" s="137"/>
      <c r="AD537" s="137"/>
      <c r="AE537" s="137"/>
      <c r="AF537" s="137"/>
      <c r="AG537" s="137"/>
      <c r="AH537" s="137"/>
      <c r="AI537" s="137"/>
      <c r="AJ537" s="137"/>
      <c r="AK537" s="137"/>
      <c r="AL537" s="137"/>
      <c r="AM537" s="68"/>
      <c r="AN537" s="137"/>
      <c r="AO537" s="68"/>
      <c r="AP537" s="68"/>
      <c r="AQ537" s="137"/>
      <c r="AR537" s="137"/>
      <c r="AS537" s="137"/>
      <c r="AT537" s="137"/>
      <c r="AU537" s="137"/>
      <c r="AV537" s="137"/>
      <c r="AW537" s="137"/>
      <c r="AX537" s="137"/>
    </row>
    <row r="538" spans="6:50" ht="14.25" customHeight="1">
      <c r="F538" s="137"/>
      <c r="G538" s="137"/>
      <c r="H538" s="137"/>
      <c r="I538" s="137"/>
      <c r="J538" s="137"/>
      <c r="K538" s="137"/>
      <c r="L538" s="137"/>
      <c r="M538" s="137"/>
      <c r="N538" s="137"/>
      <c r="O538" s="137"/>
      <c r="Q538" s="137"/>
      <c r="Z538" s="137"/>
      <c r="AA538" s="137"/>
      <c r="AC538" s="137"/>
      <c r="AD538" s="137"/>
      <c r="AE538" s="137"/>
      <c r="AF538" s="137"/>
      <c r="AG538" s="137"/>
      <c r="AH538" s="137"/>
      <c r="AI538" s="137"/>
      <c r="AJ538" s="137"/>
      <c r="AK538" s="137"/>
      <c r="AL538" s="137"/>
      <c r="AM538" s="68"/>
      <c r="AN538" s="137"/>
      <c r="AO538" s="68"/>
      <c r="AP538" s="68"/>
      <c r="AQ538" s="137"/>
      <c r="AR538" s="137"/>
      <c r="AS538" s="137"/>
      <c r="AT538" s="137"/>
      <c r="AU538" s="137"/>
      <c r="AV538" s="137"/>
      <c r="AW538" s="137"/>
      <c r="AX538" s="137"/>
    </row>
    <row r="539" spans="6:50" ht="14.25" customHeight="1">
      <c r="F539" s="137"/>
      <c r="G539" s="137"/>
      <c r="H539" s="137"/>
      <c r="I539" s="137"/>
      <c r="J539" s="137"/>
      <c r="K539" s="137"/>
      <c r="L539" s="137"/>
      <c r="M539" s="137"/>
      <c r="N539" s="137"/>
      <c r="O539" s="137"/>
      <c r="Q539" s="137"/>
      <c r="Z539" s="137"/>
      <c r="AA539" s="137"/>
      <c r="AC539" s="137"/>
      <c r="AD539" s="137"/>
      <c r="AE539" s="137"/>
      <c r="AF539" s="137"/>
      <c r="AG539" s="137"/>
      <c r="AH539" s="137"/>
      <c r="AI539" s="137"/>
      <c r="AJ539" s="137"/>
      <c r="AK539" s="137"/>
      <c r="AL539" s="137"/>
      <c r="AM539" s="68"/>
      <c r="AN539" s="137"/>
      <c r="AO539" s="68"/>
      <c r="AP539" s="68"/>
      <c r="AQ539" s="137"/>
      <c r="AR539" s="137"/>
      <c r="AS539" s="137"/>
      <c r="AT539" s="137"/>
      <c r="AU539" s="137"/>
      <c r="AV539" s="137"/>
      <c r="AW539" s="137"/>
      <c r="AX539" s="137"/>
    </row>
    <row r="540" spans="6:50" ht="14.25" customHeight="1">
      <c r="F540" s="137"/>
      <c r="G540" s="137"/>
      <c r="H540" s="137"/>
      <c r="I540" s="137"/>
      <c r="J540" s="137"/>
      <c r="K540" s="137"/>
      <c r="L540" s="137"/>
      <c r="M540" s="137"/>
      <c r="N540" s="137"/>
      <c r="O540" s="137"/>
      <c r="Q540" s="137"/>
      <c r="Z540" s="137"/>
      <c r="AA540" s="137"/>
      <c r="AC540" s="137"/>
      <c r="AD540" s="137"/>
      <c r="AE540" s="137"/>
      <c r="AF540" s="137"/>
      <c r="AG540" s="137"/>
      <c r="AH540" s="137"/>
      <c r="AI540" s="137"/>
      <c r="AJ540" s="137"/>
      <c r="AK540" s="137"/>
      <c r="AL540" s="137"/>
      <c r="AM540" s="68"/>
      <c r="AN540" s="137"/>
      <c r="AO540" s="68"/>
      <c r="AP540" s="68"/>
      <c r="AQ540" s="137"/>
      <c r="AR540" s="137"/>
      <c r="AS540" s="137"/>
      <c r="AT540" s="137"/>
      <c r="AU540" s="137"/>
      <c r="AV540" s="137"/>
      <c r="AW540" s="137"/>
      <c r="AX540" s="137"/>
    </row>
    <row r="541" spans="6:50" ht="14.25" customHeight="1">
      <c r="F541" s="137"/>
      <c r="G541" s="137"/>
      <c r="H541" s="137"/>
      <c r="I541" s="137"/>
      <c r="J541" s="137"/>
      <c r="K541" s="137"/>
      <c r="L541" s="137"/>
      <c r="M541" s="137"/>
      <c r="N541" s="137"/>
      <c r="O541" s="137"/>
      <c r="Q541" s="137"/>
      <c r="Z541" s="137"/>
      <c r="AA541" s="137"/>
      <c r="AC541" s="137"/>
      <c r="AD541" s="137"/>
      <c r="AE541" s="137"/>
      <c r="AF541" s="137"/>
      <c r="AG541" s="137"/>
      <c r="AH541" s="137"/>
      <c r="AI541" s="137"/>
      <c r="AJ541" s="137"/>
      <c r="AK541" s="137"/>
      <c r="AL541" s="137"/>
      <c r="AM541" s="68"/>
      <c r="AN541" s="137"/>
      <c r="AO541" s="68"/>
      <c r="AP541" s="68"/>
      <c r="AQ541" s="137"/>
      <c r="AR541" s="137"/>
      <c r="AS541" s="137"/>
      <c r="AT541" s="137"/>
      <c r="AU541" s="137"/>
      <c r="AV541" s="137"/>
      <c r="AW541" s="137"/>
      <c r="AX541" s="137"/>
    </row>
    <row r="542" spans="6:50" ht="14.25" customHeight="1">
      <c r="F542" s="137"/>
      <c r="G542" s="137"/>
      <c r="H542" s="137"/>
      <c r="I542" s="137"/>
      <c r="J542" s="137"/>
      <c r="K542" s="137"/>
      <c r="L542" s="137"/>
      <c r="M542" s="137"/>
      <c r="N542" s="137"/>
      <c r="O542" s="137"/>
      <c r="Q542" s="137"/>
      <c r="Z542" s="137"/>
      <c r="AA542" s="137"/>
      <c r="AC542" s="137"/>
      <c r="AD542" s="137"/>
      <c r="AE542" s="137"/>
      <c r="AF542" s="137"/>
      <c r="AG542" s="137"/>
      <c r="AH542" s="137"/>
      <c r="AI542" s="137"/>
      <c r="AJ542" s="137"/>
      <c r="AK542" s="137"/>
      <c r="AL542" s="137"/>
      <c r="AM542" s="68"/>
      <c r="AN542" s="137"/>
      <c r="AO542" s="68"/>
      <c r="AP542" s="68"/>
      <c r="AQ542" s="137"/>
      <c r="AR542" s="137"/>
      <c r="AS542" s="137"/>
      <c r="AT542" s="137"/>
      <c r="AU542" s="137"/>
      <c r="AV542" s="137"/>
      <c r="AW542" s="137"/>
      <c r="AX542" s="137"/>
    </row>
    <row r="543" spans="6:50" ht="14.25" customHeight="1">
      <c r="F543" s="137"/>
      <c r="G543" s="137"/>
      <c r="H543" s="137"/>
      <c r="I543" s="137"/>
      <c r="J543" s="137"/>
      <c r="K543" s="137"/>
      <c r="L543" s="137"/>
      <c r="M543" s="137"/>
      <c r="N543" s="137"/>
      <c r="O543" s="137"/>
      <c r="Q543" s="137"/>
      <c r="Z543" s="137"/>
      <c r="AA543" s="137"/>
      <c r="AC543" s="137"/>
      <c r="AD543" s="137"/>
      <c r="AE543" s="137"/>
      <c r="AF543" s="137"/>
      <c r="AG543" s="137"/>
      <c r="AH543" s="137"/>
      <c r="AI543" s="137"/>
      <c r="AJ543" s="137"/>
      <c r="AK543" s="137"/>
      <c r="AL543" s="137"/>
      <c r="AM543" s="68"/>
      <c r="AN543" s="137"/>
      <c r="AO543" s="68"/>
      <c r="AP543" s="68"/>
      <c r="AQ543" s="137"/>
      <c r="AR543" s="137"/>
      <c r="AS543" s="137"/>
      <c r="AT543" s="137"/>
      <c r="AU543" s="137"/>
      <c r="AV543" s="137"/>
      <c r="AW543" s="137"/>
      <c r="AX543" s="137"/>
    </row>
    <row r="544" spans="6:50" ht="14.25" customHeight="1">
      <c r="F544" s="137"/>
      <c r="G544" s="137"/>
      <c r="H544" s="137"/>
      <c r="I544" s="137"/>
      <c r="J544" s="137"/>
      <c r="K544" s="137"/>
      <c r="L544" s="137"/>
      <c r="M544" s="137"/>
      <c r="N544" s="137"/>
      <c r="O544" s="137"/>
      <c r="Q544" s="137"/>
      <c r="Z544" s="137"/>
      <c r="AA544" s="137"/>
      <c r="AC544" s="137"/>
      <c r="AD544" s="137"/>
      <c r="AE544" s="137"/>
      <c r="AF544" s="137"/>
      <c r="AG544" s="137"/>
      <c r="AH544" s="137"/>
      <c r="AI544" s="137"/>
      <c r="AJ544" s="137"/>
      <c r="AK544" s="137"/>
      <c r="AL544" s="137"/>
      <c r="AM544" s="68"/>
      <c r="AN544" s="137"/>
      <c r="AO544" s="68"/>
      <c r="AP544" s="68"/>
      <c r="AQ544" s="137"/>
      <c r="AR544" s="137"/>
      <c r="AS544" s="137"/>
      <c r="AT544" s="137"/>
      <c r="AU544" s="137"/>
      <c r="AV544" s="137"/>
      <c r="AW544" s="137"/>
      <c r="AX544" s="137"/>
    </row>
    <row r="545" spans="6:50" ht="14.25" customHeight="1">
      <c r="F545" s="137"/>
      <c r="G545" s="137"/>
      <c r="H545" s="137"/>
      <c r="I545" s="137"/>
      <c r="J545" s="137"/>
      <c r="K545" s="137"/>
      <c r="L545" s="137"/>
      <c r="M545" s="137"/>
      <c r="N545" s="137"/>
      <c r="O545" s="137"/>
      <c r="Q545" s="137"/>
      <c r="Z545" s="137"/>
      <c r="AA545" s="137"/>
      <c r="AC545" s="137"/>
      <c r="AD545" s="137"/>
      <c r="AE545" s="137"/>
      <c r="AF545" s="137"/>
      <c r="AG545" s="137"/>
      <c r="AH545" s="137"/>
      <c r="AI545" s="137"/>
      <c r="AJ545" s="137"/>
      <c r="AK545" s="137"/>
      <c r="AL545" s="137"/>
      <c r="AM545" s="68"/>
      <c r="AN545" s="137"/>
      <c r="AO545" s="68"/>
      <c r="AP545" s="68"/>
      <c r="AQ545" s="137"/>
      <c r="AR545" s="137"/>
      <c r="AS545" s="137"/>
      <c r="AT545" s="137"/>
      <c r="AU545" s="137"/>
      <c r="AV545" s="137"/>
      <c r="AW545" s="137"/>
      <c r="AX545" s="137"/>
    </row>
    <row r="546" spans="6:50" ht="14.25" customHeight="1">
      <c r="F546" s="137"/>
      <c r="G546" s="137"/>
      <c r="H546" s="137"/>
      <c r="I546" s="137"/>
      <c r="J546" s="137"/>
      <c r="K546" s="137"/>
      <c r="L546" s="137"/>
      <c r="M546" s="137"/>
      <c r="N546" s="137"/>
      <c r="O546" s="137"/>
      <c r="Q546" s="137"/>
      <c r="Z546" s="137"/>
      <c r="AA546" s="137"/>
      <c r="AC546" s="137"/>
      <c r="AD546" s="137"/>
      <c r="AE546" s="137"/>
      <c r="AF546" s="137"/>
      <c r="AG546" s="137"/>
      <c r="AH546" s="137"/>
      <c r="AI546" s="137"/>
      <c r="AJ546" s="137"/>
      <c r="AK546" s="137"/>
      <c r="AL546" s="137"/>
      <c r="AM546" s="68"/>
      <c r="AN546" s="137"/>
      <c r="AO546" s="68"/>
      <c r="AP546" s="68"/>
      <c r="AQ546" s="137"/>
      <c r="AR546" s="137"/>
      <c r="AS546" s="137"/>
      <c r="AT546" s="137"/>
      <c r="AU546" s="137"/>
      <c r="AV546" s="137"/>
      <c r="AW546" s="137"/>
      <c r="AX546" s="137"/>
    </row>
    <row r="547" spans="6:50" ht="14.25" customHeight="1">
      <c r="F547" s="137"/>
      <c r="G547" s="137"/>
      <c r="H547" s="137"/>
      <c r="I547" s="137"/>
      <c r="J547" s="137"/>
      <c r="K547" s="137"/>
      <c r="L547" s="137"/>
      <c r="M547" s="137"/>
      <c r="N547" s="137"/>
      <c r="O547" s="137"/>
      <c r="Q547" s="137"/>
      <c r="Z547" s="137"/>
      <c r="AA547" s="137"/>
      <c r="AC547" s="137"/>
      <c r="AD547" s="137"/>
      <c r="AE547" s="137"/>
      <c r="AF547" s="137"/>
      <c r="AG547" s="137"/>
      <c r="AH547" s="137"/>
      <c r="AI547" s="137"/>
      <c r="AJ547" s="137"/>
      <c r="AK547" s="137"/>
      <c r="AL547" s="137"/>
      <c r="AM547" s="68"/>
      <c r="AN547" s="137"/>
      <c r="AO547" s="68"/>
      <c r="AP547" s="68"/>
      <c r="AQ547" s="137"/>
      <c r="AR547" s="137"/>
      <c r="AS547" s="137"/>
      <c r="AT547" s="137"/>
      <c r="AU547" s="137"/>
      <c r="AV547" s="137"/>
      <c r="AW547" s="137"/>
      <c r="AX547" s="137"/>
    </row>
    <row r="548" spans="6:50" ht="14.25" customHeight="1">
      <c r="F548" s="137"/>
      <c r="G548" s="137"/>
      <c r="H548" s="137"/>
      <c r="I548" s="137"/>
      <c r="J548" s="137"/>
      <c r="K548" s="137"/>
      <c r="L548" s="137"/>
      <c r="M548" s="137"/>
      <c r="N548" s="137"/>
      <c r="O548" s="137"/>
      <c r="Q548" s="137"/>
      <c r="Z548" s="137"/>
      <c r="AA548" s="137"/>
      <c r="AC548" s="137"/>
      <c r="AD548" s="137"/>
      <c r="AE548" s="137"/>
      <c r="AF548" s="137"/>
      <c r="AG548" s="137"/>
      <c r="AH548" s="137"/>
      <c r="AI548" s="137"/>
      <c r="AJ548" s="137"/>
      <c r="AK548" s="137"/>
      <c r="AL548" s="137"/>
      <c r="AM548" s="68"/>
      <c r="AN548" s="137"/>
      <c r="AO548" s="68"/>
      <c r="AP548" s="68"/>
      <c r="AQ548" s="137"/>
      <c r="AR548" s="137"/>
      <c r="AS548" s="137"/>
      <c r="AT548" s="137"/>
      <c r="AU548" s="137"/>
      <c r="AV548" s="137"/>
      <c r="AW548" s="137"/>
      <c r="AX548" s="137"/>
    </row>
    <row r="549" spans="6:50" ht="14.25" customHeight="1">
      <c r="F549" s="137"/>
      <c r="G549" s="137"/>
      <c r="H549" s="137"/>
      <c r="I549" s="137"/>
      <c r="J549" s="137"/>
      <c r="K549" s="137"/>
      <c r="L549" s="137"/>
      <c r="M549" s="137"/>
      <c r="N549" s="137"/>
      <c r="O549" s="137"/>
      <c r="Q549" s="137"/>
      <c r="Z549" s="137"/>
      <c r="AA549" s="137"/>
      <c r="AC549" s="137"/>
      <c r="AD549" s="137"/>
      <c r="AE549" s="137"/>
      <c r="AF549" s="137"/>
      <c r="AG549" s="137"/>
      <c r="AH549" s="137"/>
      <c r="AI549" s="137"/>
      <c r="AJ549" s="137"/>
      <c r="AK549" s="137"/>
      <c r="AL549" s="137"/>
      <c r="AM549" s="68"/>
      <c r="AN549" s="137"/>
      <c r="AO549" s="68"/>
      <c r="AP549" s="68"/>
      <c r="AQ549" s="137"/>
      <c r="AR549" s="137"/>
      <c r="AS549" s="137"/>
      <c r="AT549" s="137"/>
      <c r="AU549" s="137"/>
      <c r="AV549" s="137"/>
      <c r="AW549" s="137"/>
      <c r="AX549" s="137"/>
    </row>
    <row r="550" spans="6:50" ht="14.25" customHeight="1">
      <c r="F550" s="137"/>
      <c r="G550" s="137"/>
      <c r="H550" s="137"/>
      <c r="I550" s="137"/>
      <c r="J550" s="137"/>
      <c r="K550" s="137"/>
      <c r="L550" s="137"/>
      <c r="M550" s="137"/>
      <c r="N550" s="137"/>
      <c r="O550" s="137"/>
      <c r="Q550" s="137"/>
      <c r="Z550" s="137"/>
      <c r="AA550" s="137"/>
      <c r="AC550" s="137"/>
      <c r="AD550" s="137"/>
      <c r="AE550" s="137"/>
      <c r="AF550" s="137"/>
      <c r="AG550" s="137"/>
      <c r="AH550" s="137"/>
      <c r="AI550" s="137"/>
      <c r="AJ550" s="137"/>
      <c r="AK550" s="137"/>
      <c r="AL550" s="137"/>
      <c r="AM550" s="68"/>
      <c r="AN550" s="137"/>
      <c r="AO550" s="68"/>
      <c r="AP550" s="68"/>
      <c r="AQ550" s="137"/>
      <c r="AR550" s="137"/>
      <c r="AS550" s="137"/>
      <c r="AT550" s="137"/>
      <c r="AU550" s="137"/>
      <c r="AV550" s="137"/>
      <c r="AW550" s="137"/>
      <c r="AX550" s="137"/>
    </row>
    <row r="551" spans="6:50" ht="14.25" customHeight="1">
      <c r="F551" s="137"/>
      <c r="G551" s="137"/>
      <c r="H551" s="137"/>
      <c r="I551" s="137"/>
      <c r="J551" s="137"/>
      <c r="K551" s="137"/>
      <c r="L551" s="137"/>
      <c r="M551" s="137"/>
      <c r="N551" s="137"/>
      <c r="O551" s="137"/>
      <c r="Q551" s="137"/>
      <c r="Z551" s="137"/>
      <c r="AA551" s="137"/>
      <c r="AC551" s="137"/>
      <c r="AD551" s="137"/>
      <c r="AE551" s="137"/>
      <c r="AF551" s="137"/>
      <c r="AG551" s="137"/>
      <c r="AH551" s="137"/>
      <c r="AI551" s="137"/>
      <c r="AJ551" s="137"/>
      <c r="AK551" s="137"/>
      <c r="AL551" s="137"/>
      <c r="AM551" s="68"/>
      <c r="AN551" s="137"/>
      <c r="AO551" s="68"/>
      <c r="AP551" s="68"/>
      <c r="AQ551" s="137"/>
      <c r="AR551" s="137"/>
      <c r="AS551" s="137"/>
      <c r="AT551" s="137"/>
      <c r="AU551" s="137"/>
      <c r="AV551" s="137"/>
      <c r="AW551" s="137"/>
      <c r="AX551" s="137"/>
    </row>
    <row r="552" spans="6:50" ht="14.25" customHeight="1">
      <c r="F552" s="137"/>
      <c r="G552" s="137"/>
      <c r="H552" s="137"/>
      <c r="I552" s="137"/>
      <c r="J552" s="137"/>
      <c r="K552" s="137"/>
      <c r="L552" s="137"/>
      <c r="M552" s="137"/>
      <c r="N552" s="137"/>
      <c r="O552" s="137"/>
      <c r="Q552" s="137"/>
      <c r="Z552" s="137"/>
      <c r="AA552" s="137"/>
      <c r="AC552" s="137"/>
      <c r="AD552" s="137"/>
      <c r="AE552" s="137"/>
      <c r="AF552" s="137"/>
      <c r="AG552" s="137"/>
      <c r="AH552" s="137"/>
      <c r="AI552" s="137"/>
      <c r="AJ552" s="137"/>
      <c r="AK552" s="137"/>
      <c r="AL552" s="137"/>
      <c r="AM552" s="68"/>
      <c r="AN552" s="137"/>
      <c r="AO552" s="68"/>
      <c r="AP552" s="68"/>
      <c r="AQ552" s="137"/>
      <c r="AR552" s="137"/>
      <c r="AS552" s="137"/>
      <c r="AT552" s="137"/>
      <c r="AU552" s="137"/>
      <c r="AV552" s="137"/>
      <c r="AW552" s="137"/>
      <c r="AX552" s="137"/>
    </row>
    <row r="553" spans="6:50" ht="14.25" customHeight="1">
      <c r="F553" s="137"/>
      <c r="G553" s="137"/>
      <c r="H553" s="137"/>
      <c r="I553" s="137"/>
      <c r="J553" s="137"/>
      <c r="K553" s="137"/>
      <c r="L553" s="137"/>
      <c r="M553" s="137"/>
      <c r="N553" s="137"/>
      <c r="O553" s="137"/>
      <c r="Q553" s="137"/>
      <c r="Z553" s="137"/>
      <c r="AA553" s="137"/>
      <c r="AC553" s="137"/>
      <c r="AD553" s="137"/>
      <c r="AE553" s="137"/>
      <c r="AF553" s="137"/>
      <c r="AG553" s="137"/>
      <c r="AH553" s="137"/>
      <c r="AI553" s="137"/>
      <c r="AJ553" s="137"/>
      <c r="AK553" s="137"/>
      <c r="AL553" s="137"/>
      <c r="AM553" s="68"/>
      <c r="AN553" s="137"/>
      <c r="AO553" s="68"/>
      <c r="AP553" s="68"/>
      <c r="AQ553" s="137"/>
      <c r="AR553" s="137"/>
      <c r="AS553" s="137"/>
      <c r="AT553" s="137"/>
      <c r="AU553" s="137"/>
      <c r="AV553" s="137"/>
      <c r="AW553" s="137"/>
      <c r="AX553" s="137"/>
    </row>
    <row r="554" spans="6:50" ht="14.25" customHeight="1">
      <c r="F554" s="137"/>
      <c r="G554" s="137"/>
      <c r="H554" s="137"/>
      <c r="I554" s="137"/>
      <c r="J554" s="137"/>
      <c r="K554" s="137"/>
      <c r="L554" s="137"/>
      <c r="M554" s="137"/>
      <c r="N554" s="137"/>
      <c r="O554" s="137"/>
      <c r="Q554" s="137"/>
      <c r="Z554" s="137"/>
      <c r="AA554" s="137"/>
      <c r="AC554" s="137"/>
      <c r="AD554" s="137"/>
      <c r="AE554" s="137"/>
      <c r="AF554" s="137"/>
      <c r="AG554" s="137"/>
      <c r="AH554" s="137"/>
      <c r="AI554" s="137"/>
      <c r="AJ554" s="137"/>
      <c r="AK554" s="137"/>
      <c r="AL554" s="137"/>
      <c r="AM554" s="68"/>
      <c r="AN554" s="137"/>
      <c r="AO554" s="68"/>
      <c r="AP554" s="68"/>
      <c r="AQ554" s="137"/>
      <c r="AR554" s="137"/>
      <c r="AS554" s="137"/>
      <c r="AT554" s="137"/>
      <c r="AU554" s="137"/>
      <c r="AV554" s="137"/>
      <c r="AW554" s="137"/>
      <c r="AX554" s="137"/>
    </row>
    <row r="555" spans="6:50" ht="14.25" customHeight="1">
      <c r="F555" s="137"/>
      <c r="G555" s="137"/>
      <c r="H555" s="137"/>
      <c r="I555" s="137"/>
      <c r="J555" s="137"/>
      <c r="K555" s="137"/>
      <c r="L555" s="137"/>
      <c r="M555" s="137"/>
      <c r="N555" s="137"/>
      <c r="O555" s="137"/>
      <c r="Q555" s="137"/>
      <c r="Z555" s="137"/>
      <c r="AA555" s="137"/>
      <c r="AC555" s="137"/>
      <c r="AD555" s="137"/>
      <c r="AE555" s="137"/>
      <c r="AF555" s="137"/>
      <c r="AG555" s="137"/>
      <c r="AH555" s="137"/>
      <c r="AI555" s="137"/>
      <c r="AJ555" s="137"/>
      <c r="AK555" s="137"/>
      <c r="AL555" s="137"/>
      <c r="AM555" s="68"/>
      <c r="AN555" s="137"/>
      <c r="AO555" s="68"/>
      <c r="AP555" s="68"/>
      <c r="AQ555" s="137"/>
      <c r="AR555" s="137"/>
      <c r="AS555" s="137"/>
      <c r="AT555" s="137"/>
      <c r="AU555" s="137"/>
      <c r="AV555" s="137"/>
      <c r="AW555" s="137"/>
      <c r="AX555" s="137"/>
    </row>
    <row r="556" spans="6:50" ht="14.25" customHeight="1">
      <c r="F556" s="137"/>
      <c r="G556" s="137"/>
      <c r="H556" s="137"/>
      <c r="I556" s="137"/>
      <c r="J556" s="137"/>
      <c r="K556" s="137"/>
      <c r="L556" s="137"/>
      <c r="M556" s="137"/>
      <c r="N556" s="137"/>
      <c r="O556" s="137"/>
      <c r="Q556" s="137"/>
      <c r="Z556" s="137"/>
      <c r="AA556" s="137"/>
      <c r="AC556" s="137"/>
      <c r="AD556" s="137"/>
      <c r="AE556" s="137"/>
      <c r="AF556" s="137"/>
      <c r="AG556" s="137"/>
      <c r="AH556" s="137"/>
      <c r="AI556" s="137"/>
      <c r="AJ556" s="137"/>
      <c r="AK556" s="137"/>
      <c r="AL556" s="137"/>
      <c r="AM556" s="68"/>
      <c r="AN556" s="137"/>
      <c r="AO556" s="68"/>
      <c r="AP556" s="68"/>
      <c r="AQ556" s="137"/>
      <c r="AR556" s="137"/>
      <c r="AS556" s="137"/>
      <c r="AT556" s="137"/>
      <c r="AU556" s="137"/>
      <c r="AV556" s="137"/>
      <c r="AW556" s="137"/>
      <c r="AX556" s="137"/>
    </row>
    <row r="557" spans="6:50" ht="14.25" customHeight="1">
      <c r="F557" s="137"/>
      <c r="G557" s="137"/>
      <c r="H557" s="137"/>
      <c r="I557" s="137"/>
      <c r="J557" s="137"/>
      <c r="K557" s="137"/>
      <c r="L557" s="137"/>
      <c r="M557" s="137"/>
      <c r="N557" s="137"/>
      <c r="O557" s="137"/>
      <c r="Q557" s="137"/>
      <c r="Z557" s="137"/>
      <c r="AA557" s="137"/>
      <c r="AC557" s="137"/>
      <c r="AD557" s="137"/>
      <c r="AE557" s="137"/>
      <c r="AF557" s="137"/>
      <c r="AG557" s="137"/>
      <c r="AH557" s="137"/>
      <c r="AI557" s="137"/>
      <c r="AJ557" s="137"/>
      <c r="AK557" s="137"/>
      <c r="AL557" s="137"/>
      <c r="AM557" s="68"/>
      <c r="AN557" s="137"/>
      <c r="AO557" s="68"/>
      <c r="AP557" s="68"/>
      <c r="AQ557" s="137"/>
      <c r="AR557" s="137"/>
      <c r="AS557" s="137"/>
      <c r="AT557" s="137"/>
      <c r="AU557" s="137"/>
      <c r="AV557" s="137"/>
      <c r="AW557" s="137"/>
      <c r="AX557" s="137"/>
    </row>
    <row r="558" spans="6:50" ht="14.25" customHeight="1">
      <c r="F558" s="137"/>
      <c r="G558" s="137"/>
      <c r="H558" s="137"/>
      <c r="I558" s="137"/>
      <c r="J558" s="137"/>
      <c r="K558" s="137"/>
      <c r="L558" s="137"/>
      <c r="M558" s="137"/>
      <c r="N558" s="137"/>
      <c r="O558" s="137"/>
      <c r="Q558" s="137"/>
      <c r="Z558" s="137"/>
      <c r="AA558" s="137"/>
      <c r="AC558" s="137"/>
      <c r="AD558" s="137"/>
      <c r="AE558" s="137"/>
      <c r="AF558" s="137"/>
      <c r="AG558" s="137"/>
      <c r="AH558" s="137"/>
      <c r="AI558" s="137"/>
      <c r="AJ558" s="137"/>
      <c r="AK558" s="137"/>
      <c r="AL558" s="137"/>
      <c r="AM558" s="68"/>
      <c r="AN558" s="137"/>
      <c r="AO558" s="68"/>
      <c r="AP558" s="68"/>
      <c r="AQ558" s="137"/>
      <c r="AR558" s="137"/>
      <c r="AS558" s="137"/>
      <c r="AT558" s="137"/>
      <c r="AU558" s="137"/>
      <c r="AV558" s="137"/>
      <c r="AW558" s="137"/>
      <c r="AX558" s="137"/>
    </row>
    <row r="559" spans="6:50" ht="14.25" customHeight="1">
      <c r="F559" s="137"/>
      <c r="G559" s="137"/>
      <c r="H559" s="137"/>
      <c r="I559" s="137"/>
      <c r="J559" s="137"/>
      <c r="K559" s="137"/>
      <c r="L559" s="137"/>
      <c r="M559" s="137"/>
      <c r="N559" s="137"/>
      <c r="O559" s="137"/>
      <c r="Q559" s="137"/>
      <c r="Z559" s="137"/>
      <c r="AA559" s="137"/>
      <c r="AC559" s="137"/>
      <c r="AD559" s="137"/>
      <c r="AE559" s="137"/>
      <c r="AF559" s="137"/>
      <c r="AG559" s="137"/>
      <c r="AH559" s="137"/>
      <c r="AI559" s="137"/>
      <c r="AJ559" s="137"/>
      <c r="AK559" s="137"/>
      <c r="AL559" s="137"/>
      <c r="AM559" s="68"/>
      <c r="AN559" s="137"/>
      <c r="AO559" s="68"/>
      <c r="AP559" s="68"/>
      <c r="AQ559" s="137"/>
      <c r="AR559" s="137"/>
      <c r="AS559" s="137"/>
      <c r="AT559" s="137"/>
      <c r="AU559" s="137"/>
      <c r="AV559" s="137"/>
      <c r="AW559" s="137"/>
      <c r="AX559" s="137"/>
    </row>
    <row r="560" spans="6:50" ht="14.25" customHeight="1">
      <c r="F560" s="137"/>
      <c r="G560" s="137"/>
      <c r="H560" s="137"/>
      <c r="I560" s="137"/>
      <c r="J560" s="137"/>
      <c r="K560" s="137"/>
      <c r="L560" s="137"/>
      <c r="M560" s="137"/>
      <c r="N560" s="137"/>
      <c r="O560" s="137"/>
      <c r="Q560" s="137"/>
      <c r="Z560" s="137"/>
      <c r="AA560" s="137"/>
      <c r="AC560" s="137"/>
      <c r="AD560" s="137"/>
      <c r="AE560" s="137"/>
      <c r="AF560" s="137"/>
      <c r="AG560" s="137"/>
      <c r="AH560" s="137"/>
      <c r="AI560" s="137"/>
      <c r="AJ560" s="137"/>
      <c r="AK560" s="137"/>
      <c r="AL560" s="137"/>
      <c r="AM560" s="68"/>
      <c r="AN560" s="137"/>
      <c r="AO560" s="68"/>
      <c r="AP560" s="68"/>
      <c r="AQ560" s="137"/>
      <c r="AR560" s="137"/>
      <c r="AS560" s="137"/>
      <c r="AT560" s="137"/>
      <c r="AU560" s="137"/>
      <c r="AV560" s="137"/>
      <c r="AW560" s="137"/>
      <c r="AX560" s="137"/>
    </row>
    <row r="561" spans="6:50" ht="14.25" customHeight="1">
      <c r="F561" s="137"/>
      <c r="G561" s="137"/>
      <c r="H561" s="137"/>
      <c r="I561" s="137"/>
      <c r="J561" s="137"/>
      <c r="K561" s="137"/>
      <c r="L561" s="137"/>
      <c r="M561" s="137"/>
      <c r="N561" s="137"/>
      <c r="O561" s="137"/>
      <c r="Q561" s="137"/>
      <c r="Z561" s="137"/>
      <c r="AA561" s="137"/>
      <c r="AC561" s="137"/>
      <c r="AD561" s="137"/>
      <c r="AE561" s="137"/>
      <c r="AF561" s="137"/>
      <c r="AG561" s="137"/>
      <c r="AH561" s="137"/>
      <c r="AI561" s="137"/>
      <c r="AJ561" s="137"/>
      <c r="AK561" s="137"/>
      <c r="AL561" s="137"/>
      <c r="AM561" s="68"/>
      <c r="AN561" s="137"/>
      <c r="AO561" s="68"/>
      <c r="AP561" s="68"/>
      <c r="AQ561" s="137"/>
      <c r="AR561" s="137"/>
      <c r="AS561" s="137"/>
      <c r="AT561" s="137"/>
      <c r="AU561" s="137"/>
      <c r="AV561" s="137"/>
      <c r="AW561" s="137"/>
      <c r="AX561" s="137"/>
    </row>
    <row r="562" spans="6:50" ht="14.25" customHeight="1">
      <c r="F562" s="137"/>
      <c r="G562" s="137"/>
      <c r="H562" s="137"/>
      <c r="I562" s="137"/>
      <c r="J562" s="137"/>
      <c r="K562" s="137"/>
      <c r="L562" s="137"/>
      <c r="M562" s="137"/>
      <c r="N562" s="137"/>
      <c r="O562" s="137"/>
      <c r="Q562" s="137"/>
      <c r="Z562" s="137"/>
      <c r="AA562" s="137"/>
      <c r="AC562" s="137"/>
      <c r="AD562" s="137"/>
      <c r="AE562" s="137"/>
      <c r="AF562" s="137"/>
      <c r="AG562" s="137"/>
      <c r="AH562" s="137"/>
      <c r="AI562" s="137"/>
      <c r="AJ562" s="137"/>
      <c r="AK562" s="137"/>
      <c r="AL562" s="137"/>
      <c r="AM562" s="68"/>
      <c r="AN562" s="137"/>
      <c r="AO562" s="68"/>
      <c r="AP562" s="68"/>
      <c r="AQ562" s="137"/>
      <c r="AR562" s="137"/>
      <c r="AS562" s="137"/>
      <c r="AT562" s="137"/>
      <c r="AU562" s="137"/>
      <c r="AV562" s="137"/>
      <c r="AW562" s="137"/>
      <c r="AX562" s="137"/>
    </row>
    <row r="563" spans="6:50" ht="14.25" customHeight="1">
      <c r="F563" s="137"/>
      <c r="G563" s="137"/>
      <c r="H563" s="137"/>
      <c r="I563" s="137"/>
      <c r="J563" s="137"/>
      <c r="K563" s="137"/>
      <c r="L563" s="137"/>
      <c r="M563" s="137"/>
      <c r="N563" s="137"/>
      <c r="O563" s="137"/>
      <c r="Q563" s="137"/>
      <c r="Z563" s="137"/>
      <c r="AA563" s="137"/>
      <c r="AC563" s="137"/>
      <c r="AD563" s="137"/>
      <c r="AE563" s="137"/>
      <c r="AF563" s="137"/>
      <c r="AG563" s="137"/>
      <c r="AH563" s="137"/>
      <c r="AI563" s="137"/>
      <c r="AJ563" s="137"/>
      <c r="AK563" s="137"/>
      <c r="AL563" s="137"/>
      <c r="AM563" s="68"/>
      <c r="AN563" s="137"/>
      <c r="AO563" s="68"/>
      <c r="AP563" s="68"/>
      <c r="AQ563" s="137"/>
      <c r="AR563" s="137"/>
      <c r="AS563" s="137"/>
      <c r="AT563" s="137"/>
      <c r="AU563" s="137"/>
      <c r="AV563" s="137"/>
      <c r="AW563" s="137"/>
      <c r="AX563" s="137"/>
    </row>
    <row r="564" spans="6:50" ht="14.25" customHeight="1">
      <c r="F564" s="137"/>
      <c r="G564" s="137"/>
      <c r="H564" s="137"/>
      <c r="I564" s="137"/>
      <c r="J564" s="137"/>
      <c r="K564" s="137"/>
      <c r="L564" s="137"/>
      <c r="M564" s="137"/>
      <c r="N564" s="137"/>
      <c r="O564" s="137"/>
      <c r="Q564" s="137"/>
      <c r="Z564" s="137"/>
      <c r="AA564" s="137"/>
      <c r="AC564" s="137"/>
      <c r="AD564" s="137"/>
      <c r="AE564" s="137"/>
      <c r="AF564" s="137"/>
      <c r="AG564" s="137"/>
      <c r="AH564" s="137"/>
      <c r="AI564" s="137"/>
      <c r="AJ564" s="137"/>
      <c r="AK564" s="137"/>
      <c r="AL564" s="137"/>
      <c r="AM564" s="68"/>
      <c r="AN564" s="137"/>
      <c r="AO564" s="68"/>
      <c r="AP564" s="68"/>
      <c r="AQ564" s="137"/>
      <c r="AR564" s="137"/>
      <c r="AS564" s="137"/>
      <c r="AT564" s="137"/>
      <c r="AU564" s="137"/>
      <c r="AV564" s="137"/>
      <c r="AW564" s="137"/>
      <c r="AX564" s="137"/>
    </row>
    <row r="565" spans="6:50" ht="14.25" customHeight="1">
      <c r="F565" s="137"/>
      <c r="G565" s="137"/>
      <c r="H565" s="137"/>
      <c r="I565" s="137"/>
      <c r="J565" s="137"/>
      <c r="K565" s="137"/>
      <c r="L565" s="137"/>
      <c r="M565" s="137"/>
      <c r="N565" s="137"/>
      <c r="O565" s="137"/>
      <c r="Q565" s="137"/>
      <c r="Z565" s="137"/>
      <c r="AA565" s="137"/>
      <c r="AC565" s="137"/>
      <c r="AD565" s="137"/>
      <c r="AE565" s="137"/>
      <c r="AF565" s="137"/>
      <c r="AG565" s="137"/>
      <c r="AH565" s="137"/>
      <c r="AI565" s="137"/>
      <c r="AJ565" s="137"/>
      <c r="AK565" s="137"/>
      <c r="AL565" s="137"/>
      <c r="AM565" s="68"/>
      <c r="AN565" s="137"/>
      <c r="AO565" s="68"/>
      <c r="AP565" s="68"/>
      <c r="AQ565" s="137"/>
      <c r="AR565" s="137"/>
      <c r="AS565" s="137"/>
      <c r="AT565" s="137"/>
      <c r="AU565" s="137"/>
      <c r="AV565" s="137"/>
      <c r="AW565" s="137"/>
      <c r="AX565" s="137"/>
    </row>
    <row r="566" spans="6:50" ht="14.25" customHeight="1">
      <c r="F566" s="137"/>
      <c r="G566" s="137"/>
      <c r="H566" s="137"/>
      <c r="I566" s="137"/>
      <c r="J566" s="137"/>
      <c r="K566" s="137"/>
      <c r="L566" s="137"/>
      <c r="M566" s="137"/>
      <c r="N566" s="137"/>
      <c r="O566" s="137"/>
      <c r="Q566" s="137"/>
      <c r="Z566" s="137"/>
      <c r="AA566" s="137"/>
      <c r="AC566" s="137"/>
      <c r="AD566" s="137"/>
      <c r="AE566" s="137"/>
      <c r="AF566" s="137"/>
      <c r="AG566" s="137"/>
      <c r="AH566" s="137"/>
      <c r="AI566" s="137"/>
      <c r="AJ566" s="137"/>
      <c r="AK566" s="137"/>
      <c r="AL566" s="137"/>
      <c r="AM566" s="68"/>
      <c r="AN566" s="137"/>
      <c r="AO566" s="68"/>
      <c r="AP566" s="68"/>
      <c r="AQ566" s="137"/>
      <c r="AR566" s="137"/>
      <c r="AS566" s="137"/>
      <c r="AT566" s="137"/>
      <c r="AU566" s="137"/>
      <c r="AV566" s="137"/>
      <c r="AW566" s="137"/>
      <c r="AX566" s="137"/>
    </row>
    <row r="567" spans="6:50" ht="14.25" customHeight="1">
      <c r="F567" s="137"/>
      <c r="G567" s="137"/>
      <c r="H567" s="137"/>
      <c r="I567" s="137"/>
      <c r="J567" s="137"/>
      <c r="K567" s="137"/>
      <c r="L567" s="137"/>
      <c r="M567" s="137"/>
      <c r="N567" s="137"/>
      <c r="O567" s="137"/>
      <c r="Q567" s="137"/>
      <c r="Z567" s="137"/>
      <c r="AA567" s="137"/>
      <c r="AC567" s="137"/>
      <c r="AD567" s="137"/>
      <c r="AE567" s="137"/>
      <c r="AF567" s="137"/>
      <c r="AG567" s="137"/>
      <c r="AH567" s="137"/>
      <c r="AI567" s="137"/>
      <c r="AJ567" s="137"/>
      <c r="AK567" s="137"/>
      <c r="AL567" s="137"/>
      <c r="AM567" s="68"/>
      <c r="AN567" s="137"/>
      <c r="AO567" s="68"/>
      <c r="AP567" s="68"/>
      <c r="AQ567" s="137"/>
      <c r="AR567" s="137"/>
      <c r="AS567" s="137"/>
      <c r="AT567" s="137"/>
      <c r="AU567" s="137"/>
      <c r="AV567" s="137"/>
      <c r="AW567" s="137"/>
      <c r="AX567" s="137"/>
    </row>
    <row r="568" spans="6:50" ht="14.25" customHeight="1">
      <c r="F568" s="137"/>
      <c r="G568" s="137"/>
      <c r="H568" s="137"/>
      <c r="I568" s="137"/>
      <c r="J568" s="137"/>
      <c r="K568" s="137"/>
      <c r="L568" s="137"/>
      <c r="M568" s="137"/>
      <c r="N568" s="137"/>
      <c r="O568" s="137"/>
      <c r="Q568" s="137"/>
      <c r="Z568" s="137"/>
      <c r="AA568" s="137"/>
      <c r="AC568" s="137"/>
      <c r="AD568" s="137"/>
      <c r="AE568" s="137"/>
      <c r="AF568" s="137"/>
      <c r="AG568" s="137"/>
      <c r="AH568" s="137"/>
      <c r="AI568" s="137"/>
      <c r="AJ568" s="137"/>
      <c r="AK568" s="137"/>
      <c r="AL568" s="137"/>
      <c r="AM568" s="68"/>
      <c r="AN568" s="137"/>
      <c r="AO568" s="68"/>
      <c r="AP568" s="68"/>
      <c r="AQ568" s="137"/>
      <c r="AR568" s="137"/>
      <c r="AS568" s="137"/>
      <c r="AT568" s="137"/>
      <c r="AU568" s="137"/>
      <c r="AV568" s="137"/>
      <c r="AW568" s="137"/>
      <c r="AX568" s="137"/>
    </row>
    <row r="569" spans="6:50" ht="14.25" customHeight="1">
      <c r="F569" s="137"/>
      <c r="G569" s="137"/>
      <c r="H569" s="137"/>
      <c r="I569" s="137"/>
      <c r="J569" s="137"/>
      <c r="K569" s="137"/>
      <c r="L569" s="137"/>
      <c r="M569" s="137"/>
      <c r="N569" s="137"/>
      <c r="O569" s="137"/>
      <c r="Q569" s="137"/>
      <c r="Z569" s="137"/>
      <c r="AA569" s="137"/>
      <c r="AC569" s="137"/>
      <c r="AD569" s="137"/>
      <c r="AE569" s="137"/>
      <c r="AF569" s="137"/>
      <c r="AG569" s="137"/>
      <c r="AH569" s="137"/>
      <c r="AI569" s="137"/>
      <c r="AJ569" s="137"/>
      <c r="AK569" s="137"/>
      <c r="AL569" s="137"/>
      <c r="AM569" s="68"/>
      <c r="AN569" s="137"/>
      <c r="AO569" s="68"/>
      <c r="AP569" s="68"/>
      <c r="AQ569" s="137"/>
      <c r="AR569" s="137"/>
      <c r="AS569" s="137"/>
      <c r="AT569" s="137"/>
      <c r="AU569" s="137"/>
      <c r="AV569" s="137"/>
      <c r="AW569" s="137"/>
      <c r="AX569" s="137"/>
    </row>
    <row r="570" spans="6:50" ht="14.25" customHeight="1">
      <c r="F570" s="137"/>
      <c r="G570" s="137"/>
      <c r="H570" s="137"/>
      <c r="I570" s="137"/>
      <c r="J570" s="137"/>
      <c r="K570" s="137"/>
      <c r="L570" s="137"/>
      <c r="M570" s="137"/>
      <c r="N570" s="137"/>
      <c r="O570" s="137"/>
      <c r="Q570" s="137"/>
      <c r="Z570" s="137"/>
      <c r="AA570" s="137"/>
      <c r="AC570" s="137"/>
      <c r="AD570" s="137"/>
      <c r="AE570" s="137"/>
      <c r="AF570" s="137"/>
      <c r="AG570" s="137"/>
      <c r="AH570" s="137"/>
      <c r="AI570" s="137"/>
      <c r="AJ570" s="137"/>
      <c r="AK570" s="137"/>
      <c r="AL570" s="137"/>
      <c r="AM570" s="68"/>
      <c r="AN570" s="137"/>
      <c r="AO570" s="68"/>
      <c r="AP570" s="68"/>
      <c r="AQ570" s="137"/>
      <c r="AR570" s="137"/>
      <c r="AS570" s="137"/>
      <c r="AT570" s="137"/>
      <c r="AU570" s="137"/>
      <c r="AV570" s="137"/>
      <c r="AW570" s="137"/>
      <c r="AX570" s="137"/>
    </row>
    <row r="571" spans="6:50" ht="14.25" customHeight="1">
      <c r="F571" s="137"/>
      <c r="G571" s="137"/>
      <c r="H571" s="137"/>
      <c r="I571" s="137"/>
      <c r="J571" s="137"/>
      <c r="K571" s="137"/>
      <c r="L571" s="137"/>
      <c r="M571" s="137"/>
      <c r="N571" s="137"/>
      <c r="O571" s="137"/>
      <c r="Q571" s="137"/>
      <c r="Z571" s="137"/>
      <c r="AA571" s="137"/>
      <c r="AC571" s="137"/>
      <c r="AD571" s="137"/>
      <c r="AE571" s="137"/>
      <c r="AF571" s="137"/>
      <c r="AG571" s="137"/>
      <c r="AH571" s="137"/>
      <c r="AI571" s="137"/>
      <c r="AJ571" s="137"/>
      <c r="AK571" s="137"/>
      <c r="AL571" s="137"/>
      <c r="AM571" s="68"/>
      <c r="AN571" s="137"/>
      <c r="AO571" s="68"/>
      <c r="AP571" s="68"/>
      <c r="AQ571" s="137"/>
      <c r="AR571" s="137"/>
      <c r="AS571" s="137"/>
      <c r="AT571" s="137"/>
      <c r="AU571" s="137"/>
      <c r="AV571" s="137"/>
      <c r="AW571" s="137"/>
      <c r="AX571" s="137"/>
    </row>
    <row r="572" spans="6:50" ht="14.25" customHeight="1">
      <c r="F572" s="137"/>
      <c r="G572" s="137"/>
      <c r="H572" s="137"/>
      <c r="I572" s="137"/>
      <c r="J572" s="137"/>
      <c r="K572" s="137"/>
      <c r="L572" s="137"/>
      <c r="M572" s="137"/>
      <c r="N572" s="137"/>
      <c r="O572" s="137"/>
      <c r="Q572" s="137"/>
      <c r="Z572" s="137"/>
      <c r="AA572" s="137"/>
      <c r="AC572" s="137"/>
      <c r="AD572" s="137"/>
      <c r="AE572" s="137"/>
      <c r="AF572" s="137"/>
      <c r="AG572" s="137"/>
      <c r="AH572" s="137"/>
      <c r="AI572" s="137"/>
      <c r="AJ572" s="137"/>
      <c r="AK572" s="137"/>
      <c r="AL572" s="137"/>
      <c r="AM572" s="68"/>
      <c r="AN572" s="137"/>
      <c r="AO572" s="68"/>
      <c r="AP572" s="68"/>
      <c r="AQ572" s="137"/>
      <c r="AR572" s="137"/>
      <c r="AS572" s="137"/>
      <c r="AT572" s="137"/>
      <c r="AU572" s="137"/>
      <c r="AV572" s="137"/>
      <c r="AW572" s="137"/>
      <c r="AX572" s="137"/>
    </row>
    <row r="573" spans="6:50" ht="14.25" customHeight="1">
      <c r="F573" s="137"/>
      <c r="G573" s="137"/>
      <c r="H573" s="137"/>
      <c r="I573" s="137"/>
      <c r="J573" s="137"/>
      <c r="K573" s="137"/>
      <c r="L573" s="137"/>
      <c r="M573" s="137"/>
      <c r="N573" s="137"/>
      <c r="O573" s="137"/>
      <c r="Q573" s="137"/>
      <c r="Z573" s="137"/>
      <c r="AA573" s="137"/>
      <c r="AC573" s="137"/>
      <c r="AD573" s="137"/>
      <c r="AE573" s="137"/>
      <c r="AF573" s="137"/>
      <c r="AG573" s="137"/>
      <c r="AH573" s="137"/>
      <c r="AI573" s="137"/>
      <c r="AJ573" s="137"/>
      <c r="AK573" s="137"/>
      <c r="AL573" s="137"/>
      <c r="AM573" s="68"/>
      <c r="AN573" s="137"/>
      <c r="AO573" s="68"/>
      <c r="AP573" s="68"/>
      <c r="AQ573" s="137"/>
      <c r="AR573" s="137"/>
      <c r="AS573" s="137"/>
      <c r="AT573" s="137"/>
      <c r="AU573" s="137"/>
      <c r="AV573" s="137"/>
      <c r="AW573" s="137"/>
      <c r="AX573" s="137"/>
    </row>
    <row r="574" spans="6:50" ht="14.25" customHeight="1">
      <c r="F574" s="137"/>
      <c r="G574" s="137"/>
      <c r="H574" s="137"/>
      <c r="I574" s="137"/>
      <c r="J574" s="137"/>
      <c r="K574" s="137"/>
      <c r="L574" s="137"/>
      <c r="M574" s="137"/>
      <c r="N574" s="137"/>
      <c r="O574" s="137"/>
      <c r="Q574" s="137"/>
      <c r="Z574" s="137"/>
      <c r="AA574" s="137"/>
      <c r="AC574" s="137"/>
      <c r="AD574" s="137"/>
      <c r="AE574" s="137"/>
      <c r="AF574" s="137"/>
      <c r="AG574" s="137"/>
      <c r="AH574" s="137"/>
      <c r="AI574" s="137"/>
      <c r="AJ574" s="137"/>
      <c r="AK574" s="137"/>
      <c r="AL574" s="137"/>
      <c r="AM574" s="68"/>
      <c r="AN574" s="137"/>
      <c r="AO574" s="68"/>
      <c r="AP574" s="68"/>
      <c r="AQ574" s="137"/>
      <c r="AR574" s="137"/>
      <c r="AS574" s="137"/>
      <c r="AT574" s="137"/>
      <c r="AU574" s="137"/>
      <c r="AV574" s="137"/>
      <c r="AW574" s="137"/>
      <c r="AX574" s="137"/>
    </row>
    <row r="575" spans="6:50" ht="14.25" customHeight="1">
      <c r="F575" s="137"/>
      <c r="G575" s="137"/>
      <c r="H575" s="137"/>
      <c r="I575" s="137"/>
      <c r="J575" s="137"/>
      <c r="K575" s="137"/>
      <c r="L575" s="137"/>
      <c r="M575" s="137"/>
      <c r="N575" s="137"/>
      <c r="O575" s="137"/>
      <c r="Q575" s="137"/>
      <c r="Z575" s="137"/>
      <c r="AA575" s="137"/>
      <c r="AC575" s="137"/>
      <c r="AD575" s="137"/>
      <c r="AE575" s="137"/>
      <c r="AF575" s="137"/>
      <c r="AG575" s="137"/>
      <c r="AH575" s="137"/>
      <c r="AI575" s="137"/>
      <c r="AJ575" s="137"/>
      <c r="AK575" s="137"/>
      <c r="AL575" s="137"/>
      <c r="AM575" s="68"/>
      <c r="AN575" s="137"/>
      <c r="AO575" s="68"/>
      <c r="AP575" s="68"/>
      <c r="AQ575" s="137"/>
      <c r="AR575" s="137"/>
      <c r="AS575" s="137"/>
      <c r="AT575" s="137"/>
      <c r="AU575" s="137"/>
      <c r="AV575" s="137"/>
      <c r="AW575" s="137"/>
      <c r="AX575" s="137"/>
    </row>
    <row r="576" spans="6:50" ht="14.25" customHeight="1">
      <c r="F576" s="137"/>
      <c r="G576" s="137"/>
      <c r="H576" s="137"/>
      <c r="I576" s="137"/>
      <c r="J576" s="137"/>
      <c r="K576" s="137"/>
      <c r="L576" s="137"/>
      <c r="M576" s="137"/>
      <c r="N576" s="137"/>
      <c r="O576" s="137"/>
      <c r="Q576" s="137"/>
      <c r="Z576" s="137"/>
      <c r="AA576" s="137"/>
      <c r="AC576" s="137"/>
      <c r="AD576" s="137"/>
      <c r="AE576" s="137"/>
      <c r="AF576" s="137"/>
      <c r="AG576" s="137"/>
      <c r="AH576" s="137"/>
      <c r="AI576" s="137"/>
      <c r="AJ576" s="137"/>
      <c r="AK576" s="137"/>
      <c r="AL576" s="137"/>
      <c r="AM576" s="68"/>
      <c r="AN576" s="137"/>
      <c r="AO576" s="68"/>
      <c r="AP576" s="68"/>
      <c r="AQ576" s="137"/>
      <c r="AR576" s="137"/>
      <c r="AS576" s="137"/>
      <c r="AT576" s="137"/>
      <c r="AU576" s="137"/>
      <c r="AV576" s="137"/>
      <c r="AW576" s="137"/>
      <c r="AX576" s="137"/>
    </row>
    <row r="577" spans="6:50" ht="14.25" customHeight="1">
      <c r="F577" s="137"/>
      <c r="G577" s="137"/>
      <c r="H577" s="137"/>
      <c r="I577" s="137"/>
      <c r="J577" s="137"/>
      <c r="K577" s="137"/>
      <c r="L577" s="137"/>
      <c r="M577" s="137"/>
      <c r="N577" s="137"/>
      <c r="O577" s="137"/>
      <c r="Q577" s="137"/>
      <c r="Z577" s="137"/>
      <c r="AA577" s="137"/>
      <c r="AC577" s="137"/>
      <c r="AD577" s="137"/>
      <c r="AE577" s="137"/>
      <c r="AF577" s="137"/>
      <c r="AG577" s="137"/>
      <c r="AH577" s="137"/>
      <c r="AI577" s="137"/>
      <c r="AJ577" s="137"/>
      <c r="AK577" s="137"/>
      <c r="AL577" s="137"/>
      <c r="AM577" s="68"/>
      <c r="AN577" s="137"/>
      <c r="AO577" s="68"/>
      <c r="AP577" s="68"/>
      <c r="AQ577" s="137"/>
      <c r="AR577" s="137"/>
      <c r="AS577" s="137"/>
      <c r="AT577" s="137"/>
      <c r="AU577" s="137"/>
      <c r="AV577" s="137"/>
      <c r="AW577" s="137"/>
      <c r="AX577" s="137"/>
    </row>
    <row r="578" spans="6:50" ht="14.25" customHeight="1">
      <c r="F578" s="137"/>
      <c r="G578" s="137"/>
      <c r="H578" s="137"/>
      <c r="I578" s="137"/>
      <c r="J578" s="137"/>
      <c r="K578" s="137"/>
      <c r="L578" s="137"/>
      <c r="M578" s="137"/>
      <c r="N578" s="137"/>
      <c r="O578" s="137"/>
      <c r="Q578" s="137"/>
      <c r="Z578" s="137"/>
      <c r="AA578" s="137"/>
      <c r="AC578" s="137"/>
      <c r="AD578" s="137"/>
      <c r="AE578" s="137"/>
      <c r="AF578" s="137"/>
      <c r="AG578" s="137"/>
      <c r="AH578" s="137"/>
      <c r="AI578" s="137"/>
      <c r="AJ578" s="137"/>
      <c r="AK578" s="137"/>
      <c r="AL578" s="137"/>
      <c r="AM578" s="68"/>
      <c r="AN578" s="137"/>
      <c r="AO578" s="68"/>
      <c r="AP578" s="68"/>
      <c r="AQ578" s="137"/>
      <c r="AR578" s="137"/>
      <c r="AS578" s="137"/>
      <c r="AT578" s="137"/>
      <c r="AU578" s="137"/>
      <c r="AV578" s="137"/>
      <c r="AW578" s="137"/>
      <c r="AX578" s="137"/>
    </row>
    <row r="579" spans="6:50" ht="14.25" customHeight="1">
      <c r="F579" s="137"/>
      <c r="G579" s="137"/>
      <c r="H579" s="137"/>
      <c r="I579" s="137"/>
      <c r="J579" s="137"/>
      <c r="K579" s="137"/>
      <c r="L579" s="137"/>
      <c r="M579" s="137"/>
      <c r="N579" s="137"/>
      <c r="O579" s="137"/>
      <c r="Q579" s="137"/>
      <c r="Z579" s="137"/>
      <c r="AA579" s="137"/>
      <c r="AC579" s="137"/>
      <c r="AD579" s="137"/>
      <c r="AE579" s="137"/>
      <c r="AF579" s="137"/>
      <c r="AG579" s="137"/>
      <c r="AH579" s="137"/>
      <c r="AI579" s="137"/>
      <c r="AJ579" s="137"/>
      <c r="AK579" s="137"/>
      <c r="AL579" s="137"/>
      <c r="AM579" s="68"/>
      <c r="AN579" s="137"/>
      <c r="AO579" s="68"/>
      <c r="AP579" s="68"/>
      <c r="AQ579" s="137"/>
      <c r="AR579" s="137"/>
      <c r="AS579" s="137"/>
      <c r="AT579" s="137"/>
      <c r="AU579" s="137"/>
      <c r="AV579" s="137"/>
      <c r="AW579" s="137"/>
      <c r="AX579" s="137"/>
    </row>
    <row r="580" spans="6:50" ht="14.25" customHeight="1">
      <c r="F580" s="137"/>
      <c r="G580" s="137"/>
      <c r="H580" s="137"/>
      <c r="I580" s="137"/>
      <c r="J580" s="137"/>
      <c r="K580" s="137"/>
      <c r="L580" s="137"/>
      <c r="M580" s="137"/>
      <c r="N580" s="137"/>
      <c r="O580" s="137"/>
      <c r="Q580" s="137"/>
      <c r="Z580" s="137"/>
      <c r="AA580" s="137"/>
      <c r="AC580" s="137"/>
      <c r="AD580" s="137"/>
      <c r="AE580" s="137"/>
      <c r="AF580" s="137"/>
      <c r="AG580" s="137"/>
      <c r="AH580" s="137"/>
      <c r="AI580" s="137"/>
      <c r="AJ580" s="137"/>
      <c r="AK580" s="137"/>
      <c r="AL580" s="137"/>
      <c r="AM580" s="68"/>
      <c r="AN580" s="137"/>
      <c r="AO580" s="68"/>
      <c r="AP580" s="68"/>
      <c r="AQ580" s="137"/>
      <c r="AR580" s="137"/>
      <c r="AS580" s="137"/>
      <c r="AT580" s="137"/>
      <c r="AU580" s="137"/>
      <c r="AV580" s="137"/>
      <c r="AW580" s="137"/>
      <c r="AX580" s="137"/>
    </row>
    <row r="581" spans="6:50" ht="14.25" customHeight="1">
      <c r="F581" s="137"/>
      <c r="G581" s="137"/>
      <c r="H581" s="137"/>
      <c r="I581" s="137"/>
      <c r="J581" s="137"/>
      <c r="K581" s="137"/>
      <c r="L581" s="137"/>
      <c r="M581" s="137"/>
      <c r="N581" s="137"/>
      <c r="O581" s="137"/>
      <c r="Q581" s="137"/>
      <c r="Z581" s="137"/>
      <c r="AA581" s="137"/>
      <c r="AC581" s="137"/>
      <c r="AD581" s="137"/>
      <c r="AE581" s="137"/>
      <c r="AF581" s="137"/>
      <c r="AG581" s="137"/>
      <c r="AH581" s="137"/>
      <c r="AI581" s="137"/>
      <c r="AJ581" s="137"/>
      <c r="AK581" s="137"/>
      <c r="AL581" s="137"/>
      <c r="AM581" s="68"/>
      <c r="AN581" s="137"/>
      <c r="AO581" s="68"/>
      <c r="AP581" s="68"/>
      <c r="AQ581" s="137"/>
      <c r="AR581" s="137"/>
      <c r="AS581" s="137"/>
      <c r="AT581" s="137"/>
      <c r="AU581" s="137"/>
      <c r="AV581" s="137"/>
      <c r="AW581" s="137"/>
      <c r="AX581" s="137"/>
    </row>
    <row r="582" spans="6:50" ht="14.25" customHeight="1">
      <c r="F582" s="137"/>
      <c r="G582" s="137"/>
      <c r="H582" s="137"/>
      <c r="I582" s="137"/>
      <c r="J582" s="137"/>
      <c r="K582" s="137"/>
      <c r="L582" s="137"/>
      <c r="M582" s="137"/>
      <c r="N582" s="137"/>
      <c r="O582" s="137"/>
      <c r="Q582" s="137"/>
      <c r="Z582" s="137"/>
      <c r="AA582" s="137"/>
      <c r="AC582" s="137"/>
      <c r="AD582" s="137"/>
      <c r="AE582" s="137"/>
      <c r="AF582" s="137"/>
      <c r="AG582" s="137"/>
      <c r="AH582" s="137"/>
      <c r="AI582" s="137"/>
      <c r="AJ582" s="137"/>
      <c r="AK582" s="137"/>
      <c r="AL582" s="137"/>
      <c r="AM582" s="68"/>
      <c r="AN582" s="137"/>
      <c r="AO582" s="68"/>
      <c r="AP582" s="68"/>
      <c r="AQ582" s="137"/>
      <c r="AR582" s="137"/>
      <c r="AS582" s="137"/>
      <c r="AT582" s="137"/>
      <c r="AU582" s="137"/>
      <c r="AV582" s="137"/>
      <c r="AW582" s="137"/>
      <c r="AX582" s="137"/>
    </row>
    <row r="583" spans="6:50" ht="14.25" customHeight="1">
      <c r="F583" s="137"/>
      <c r="G583" s="137"/>
      <c r="H583" s="137"/>
      <c r="I583" s="137"/>
      <c r="J583" s="137"/>
      <c r="K583" s="137"/>
      <c r="L583" s="137"/>
      <c r="M583" s="137"/>
      <c r="N583" s="137"/>
      <c r="O583" s="137"/>
      <c r="Q583" s="137"/>
      <c r="Z583" s="137"/>
      <c r="AA583" s="137"/>
      <c r="AC583" s="137"/>
      <c r="AD583" s="137"/>
      <c r="AE583" s="137"/>
      <c r="AF583" s="137"/>
      <c r="AG583" s="137"/>
      <c r="AH583" s="137"/>
      <c r="AI583" s="137"/>
      <c r="AJ583" s="137"/>
      <c r="AK583" s="137"/>
      <c r="AL583" s="137"/>
      <c r="AM583" s="68"/>
      <c r="AN583" s="137"/>
      <c r="AO583" s="68"/>
      <c r="AP583" s="68"/>
      <c r="AQ583" s="137"/>
      <c r="AR583" s="137"/>
      <c r="AS583" s="137"/>
      <c r="AT583" s="137"/>
      <c r="AU583" s="137"/>
      <c r="AV583" s="137"/>
      <c r="AW583" s="137"/>
      <c r="AX583" s="137"/>
    </row>
    <row r="584" spans="6:50" ht="14.25" customHeight="1">
      <c r="F584" s="137"/>
      <c r="G584" s="137"/>
      <c r="H584" s="137"/>
      <c r="I584" s="137"/>
      <c r="J584" s="137"/>
      <c r="K584" s="137"/>
      <c r="L584" s="137"/>
      <c r="M584" s="137"/>
      <c r="N584" s="137"/>
      <c r="O584" s="137"/>
      <c r="Q584" s="137"/>
      <c r="Z584" s="137"/>
      <c r="AA584" s="137"/>
      <c r="AC584" s="137"/>
      <c r="AD584" s="137"/>
      <c r="AE584" s="137"/>
      <c r="AF584" s="137"/>
      <c r="AG584" s="137"/>
      <c r="AH584" s="137"/>
      <c r="AI584" s="137"/>
      <c r="AJ584" s="137"/>
      <c r="AK584" s="137"/>
      <c r="AL584" s="137"/>
      <c r="AM584" s="68"/>
      <c r="AN584" s="137"/>
      <c r="AO584" s="68"/>
      <c r="AP584" s="68"/>
      <c r="AQ584" s="137"/>
      <c r="AR584" s="137"/>
      <c r="AS584" s="137"/>
      <c r="AT584" s="137"/>
      <c r="AU584" s="137"/>
      <c r="AV584" s="137"/>
      <c r="AW584" s="137"/>
      <c r="AX584" s="137"/>
    </row>
    <row r="585" spans="6:50" ht="14.25" customHeight="1">
      <c r="F585" s="137"/>
      <c r="G585" s="137"/>
      <c r="H585" s="137"/>
      <c r="I585" s="137"/>
      <c r="J585" s="137"/>
      <c r="K585" s="137"/>
      <c r="L585" s="137"/>
      <c r="M585" s="137"/>
      <c r="N585" s="137"/>
      <c r="O585" s="137"/>
      <c r="Q585" s="137"/>
      <c r="Z585" s="137"/>
      <c r="AA585" s="137"/>
      <c r="AC585" s="137"/>
      <c r="AD585" s="137"/>
      <c r="AE585" s="137"/>
      <c r="AF585" s="137"/>
      <c r="AG585" s="137"/>
      <c r="AH585" s="137"/>
      <c r="AI585" s="137"/>
      <c r="AJ585" s="137"/>
      <c r="AK585" s="137"/>
      <c r="AL585" s="137"/>
      <c r="AM585" s="68"/>
      <c r="AN585" s="137"/>
      <c r="AO585" s="68"/>
      <c r="AP585" s="68"/>
      <c r="AQ585" s="137"/>
      <c r="AR585" s="137"/>
      <c r="AS585" s="137"/>
      <c r="AT585" s="137"/>
      <c r="AU585" s="137"/>
      <c r="AV585" s="137"/>
      <c r="AW585" s="137"/>
      <c r="AX585" s="137"/>
    </row>
    <row r="586" spans="6:50" ht="14.25" customHeight="1">
      <c r="F586" s="137"/>
      <c r="G586" s="137"/>
      <c r="H586" s="137"/>
      <c r="I586" s="137"/>
      <c r="J586" s="137"/>
      <c r="K586" s="137"/>
      <c r="L586" s="137"/>
      <c r="M586" s="137"/>
      <c r="N586" s="137"/>
      <c r="O586" s="137"/>
      <c r="Q586" s="137"/>
      <c r="Z586" s="137"/>
      <c r="AA586" s="137"/>
      <c r="AC586" s="137"/>
      <c r="AD586" s="137"/>
      <c r="AE586" s="137"/>
      <c r="AF586" s="137"/>
      <c r="AG586" s="137"/>
      <c r="AH586" s="137"/>
      <c r="AI586" s="137"/>
      <c r="AJ586" s="137"/>
      <c r="AK586" s="137"/>
      <c r="AL586" s="137"/>
      <c r="AM586" s="68"/>
      <c r="AN586" s="137"/>
      <c r="AO586" s="68"/>
      <c r="AP586" s="68"/>
      <c r="AQ586" s="137"/>
      <c r="AR586" s="137"/>
      <c r="AS586" s="137"/>
      <c r="AT586" s="137"/>
      <c r="AU586" s="137"/>
      <c r="AV586" s="137"/>
      <c r="AW586" s="137"/>
      <c r="AX586" s="137"/>
    </row>
    <row r="587" spans="6:50" ht="14.25" customHeight="1">
      <c r="F587" s="137"/>
      <c r="G587" s="137"/>
      <c r="H587" s="137"/>
      <c r="I587" s="137"/>
      <c r="J587" s="137"/>
      <c r="K587" s="137"/>
      <c r="L587" s="137"/>
      <c r="M587" s="137"/>
      <c r="N587" s="137"/>
      <c r="O587" s="137"/>
      <c r="Q587" s="137"/>
      <c r="Z587" s="137"/>
      <c r="AA587" s="137"/>
      <c r="AC587" s="137"/>
      <c r="AD587" s="137"/>
      <c r="AE587" s="137"/>
      <c r="AF587" s="137"/>
      <c r="AG587" s="137"/>
      <c r="AH587" s="137"/>
      <c r="AI587" s="137"/>
      <c r="AJ587" s="137"/>
      <c r="AK587" s="137"/>
      <c r="AL587" s="137"/>
      <c r="AM587" s="68"/>
      <c r="AN587" s="137"/>
      <c r="AO587" s="68"/>
      <c r="AP587" s="68"/>
      <c r="AQ587" s="137"/>
      <c r="AR587" s="137"/>
      <c r="AS587" s="137"/>
      <c r="AT587" s="137"/>
      <c r="AU587" s="137"/>
      <c r="AV587" s="137"/>
      <c r="AW587" s="137"/>
      <c r="AX587" s="137"/>
    </row>
    <row r="588" spans="6:50" ht="14.25" customHeight="1">
      <c r="F588" s="137"/>
      <c r="G588" s="137"/>
      <c r="H588" s="137"/>
      <c r="I588" s="137"/>
      <c r="J588" s="137"/>
      <c r="K588" s="137"/>
      <c r="L588" s="137"/>
      <c r="M588" s="137"/>
      <c r="N588" s="137"/>
      <c r="O588" s="137"/>
      <c r="Q588" s="137"/>
      <c r="Z588" s="137"/>
      <c r="AA588" s="137"/>
      <c r="AC588" s="137"/>
      <c r="AD588" s="137"/>
      <c r="AE588" s="137"/>
      <c r="AF588" s="137"/>
      <c r="AG588" s="137"/>
      <c r="AH588" s="137"/>
      <c r="AI588" s="137"/>
      <c r="AJ588" s="137"/>
      <c r="AK588" s="137"/>
      <c r="AL588" s="137"/>
      <c r="AM588" s="68"/>
      <c r="AN588" s="137"/>
      <c r="AO588" s="68"/>
      <c r="AP588" s="68"/>
      <c r="AQ588" s="137"/>
      <c r="AR588" s="137"/>
      <c r="AS588" s="137"/>
      <c r="AT588" s="137"/>
      <c r="AU588" s="137"/>
      <c r="AV588" s="137"/>
      <c r="AW588" s="137"/>
      <c r="AX588" s="137"/>
    </row>
    <row r="589" spans="6:50" ht="14.25" customHeight="1">
      <c r="F589" s="137"/>
      <c r="G589" s="137"/>
      <c r="H589" s="137"/>
      <c r="I589" s="137"/>
      <c r="J589" s="137"/>
      <c r="K589" s="137"/>
      <c r="L589" s="137"/>
      <c r="M589" s="137"/>
      <c r="N589" s="137"/>
      <c r="O589" s="137"/>
      <c r="Q589" s="137"/>
      <c r="Z589" s="137"/>
      <c r="AA589" s="137"/>
      <c r="AC589" s="137"/>
      <c r="AD589" s="137"/>
      <c r="AE589" s="137"/>
      <c r="AF589" s="137"/>
      <c r="AG589" s="137"/>
      <c r="AH589" s="137"/>
      <c r="AI589" s="137"/>
      <c r="AJ589" s="137"/>
      <c r="AK589" s="137"/>
      <c r="AL589" s="137"/>
      <c r="AM589" s="68"/>
      <c r="AN589" s="137"/>
      <c r="AO589" s="68"/>
      <c r="AP589" s="68"/>
      <c r="AQ589" s="137"/>
      <c r="AR589" s="137"/>
      <c r="AS589" s="137"/>
      <c r="AT589" s="137"/>
      <c r="AU589" s="137"/>
      <c r="AV589" s="137"/>
      <c r="AW589" s="137"/>
      <c r="AX589" s="137"/>
    </row>
    <row r="590" spans="6:50" ht="14.25" customHeight="1">
      <c r="F590" s="137"/>
      <c r="G590" s="137"/>
      <c r="H590" s="137"/>
      <c r="I590" s="137"/>
      <c r="J590" s="137"/>
      <c r="K590" s="137"/>
      <c r="L590" s="137"/>
      <c r="M590" s="137"/>
      <c r="N590" s="137"/>
      <c r="O590" s="137"/>
      <c r="Q590" s="137"/>
      <c r="Z590" s="137"/>
      <c r="AA590" s="137"/>
      <c r="AC590" s="137"/>
      <c r="AD590" s="137"/>
      <c r="AE590" s="137"/>
      <c r="AF590" s="137"/>
      <c r="AG590" s="137"/>
      <c r="AH590" s="137"/>
      <c r="AI590" s="137"/>
      <c r="AJ590" s="137"/>
      <c r="AK590" s="137"/>
      <c r="AL590" s="137"/>
      <c r="AM590" s="68"/>
      <c r="AN590" s="137"/>
      <c r="AO590" s="68"/>
      <c r="AP590" s="68"/>
      <c r="AQ590" s="137"/>
      <c r="AR590" s="137"/>
      <c r="AS590" s="137"/>
      <c r="AT590" s="137"/>
      <c r="AU590" s="137"/>
      <c r="AV590" s="137"/>
      <c r="AW590" s="137"/>
      <c r="AX590" s="137"/>
    </row>
    <row r="591" spans="6:50" ht="14.25" customHeight="1">
      <c r="F591" s="137"/>
      <c r="G591" s="137"/>
      <c r="H591" s="137"/>
      <c r="I591" s="137"/>
      <c r="J591" s="137"/>
      <c r="K591" s="137"/>
      <c r="L591" s="137"/>
      <c r="M591" s="137"/>
      <c r="N591" s="137"/>
      <c r="O591" s="137"/>
      <c r="Q591" s="137"/>
      <c r="Z591" s="137"/>
      <c r="AA591" s="137"/>
      <c r="AC591" s="137"/>
      <c r="AD591" s="137"/>
      <c r="AE591" s="137"/>
      <c r="AF591" s="137"/>
      <c r="AG591" s="137"/>
      <c r="AH591" s="137"/>
      <c r="AI591" s="137"/>
      <c r="AJ591" s="137"/>
      <c r="AK591" s="137"/>
      <c r="AL591" s="137"/>
      <c r="AM591" s="68"/>
      <c r="AN591" s="137"/>
      <c r="AO591" s="68"/>
      <c r="AP591" s="68"/>
      <c r="AQ591" s="137"/>
      <c r="AR591" s="137"/>
      <c r="AS591" s="137"/>
      <c r="AT591" s="137"/>
      <c r="AU591" s="137"/>
      <c r="AV591" s="137"/>
      <c r="AW591" s="137"/>
      <c r="AX591" s="137"/>
    </row>
    <row r="592" spans="6:50" ht="14.25" customHeight="1">
      <c r="F592" s="137"/>
      <c r="G592" s="137"/>
      <c r="H592" s="137"/>
      <c r="I592" s="137"/>
      <c r="J592" s="137"/>
      <c r="K592" s="137"/>
      <c r="L592" s="137"/>
      <c r="M592" s="137"/>
      <c r="N592" s="137"/>
      <c r="O592" s="137"/>
      <c r="Q592" s="137"/>
      <c r="Z592" s="137"/>
      <c r="AA592" s="137"/>
      <c r="AC592" s="137"/>
      <c r="AD592" s="137"/>
      <c r="AE592" s="137"/>
      <c r="AF592" s="137"/>
      <c r="AG592" s="137"/>
      <c r="AH592" s="137"/>
      <c r="AI592" s="137"/>
      <c r="AJ592" s="137"/>
      <c r="AK592" s="137"/>
      <c r="AL592" s="137"/>
      <c r="AM592" s="68"/>
      <c r="AN592" s="137"/>
      <c r="AO592" s="68"/>
      <c r="AP592" s="68"/>
      <c r="AQ592" s="137"/>
      <c r="AR592" s="137"/>
      <c r="AS592" s="137"/>
      <c r="AT592" s="137"/>
      <c r="AU592" s="137"/>
      <c r="AV592" s="137"/>
      <c r="AW592" s="137"/>
      <c r="AX592" s="137"/>
    </row>
    <row r="593" spans="6:50" ht="14.25" customHeight="1">
      <c r="F593" s="137"/>
      <c r="G593" s="137"/>
      <c r="H593" s="137"/>
      <c r="I593" s="137"/>
      <c r="J593" s="137"/>
      <c r="K593" s="137"/>
      <c r="L593" s="137"/>
      <c r="M593" s="137"/>
      <c r="N593" s="137"/>
      <c r="O593" s="137"/>
      <c r="Q593" s="137"/>
      <c r="Z593" s="137"/>
      <c r="AA593" s="137"/>
      <c r="AC593" s="137"/>
      <c r="AD593" s="137"/>
      <c r="AE593" s="137"/>
      <c r="AF593" s="137"/>
      <c r="AG593" s="137"/>
      <c r="AH593" s="137"/>
      <c r="AI593" s="137"/>
      <c r="AJ593" s="137"/>
      <c r="AK593" s="137"/>
      <c r="AL593" s="137"/>
      <c r="AM593" s="68"/>
      <c r="AN593" s="137"/>
      <c r="AO593" s="68"/>
      <c r="AP593" s="68"/>
      <c r="AQ593" s="137"/>
      <c r="AR593" s="137"/>
      <c r="AS593" s="137"/>
      <c r="AT593" s="137"/>
      <c r="AU593" s="137"/>
      <c r="AV593" s="137"/>
      <c r="AW593" s="137"/>
      <c r="AX593" s="137"/>
    </row>
    <row r="594" spans="6:50" ht="14.25" customHeight="1">
      <c r="F594" s="137"/>
      <c r="G594" s="137"/>
      <c r="H594" s="137"/>
      <c r="I594" s="137"/>
      <c r="J594" s="137"/>
      <c r="K594" s="137"/>
      <c r="L594" s="137"/>
      <c r="M594" s="137"/>
      <c r="N594" s="137"/>
      <c r="O594" s="137"/>
      <c r="Q594" s="137"/>
      <c r="Z594" s="137"/>
      <c r="AA594" s="137"/>
      <c r="AC594" s="137"/>
      <c r="AD594" s="137"/>
      <c r="AE594" s="137"/>
      <c r="AF594" s="137"/>
      <c r="AG594" s="137"/>
      <c r="AH594" s="137"/>
      <c r="AI594" s="137"/>
      <c r="AJ594" s="137"/>
      <c r="AK594" s="137"/>
      <c r="AL594" s="137"/>
      <c r="AM594" s="68"/>
      <c r="AN594" s="137"/>
      <c r="AO594" s="68"/>
      <c r="AP594" s="68"/>
      <c r="AQ594" s="137"/>
      <c r="AR594" s="137"/>
      <c r="AS594" s="137"/>
      <c r="AT594" s="137"/>
      <c r="AU594" s="137"/>
      <c r="AV594" s="137"/>
      <c r="AW594" s="137"/>
      <c r="AX594" s="137"/>
    </row>
    <row r="595" spans="6:50" ht="14.25" customHeight="1">
      <c r="F595" s="137"/>
      <c r="G595" s="137"/>
      <c r="H595" s="137"/>
      <c r="I595" s="137"/>
      <c r="J595" s="137"/>
      <c r="K595" s="137"/>
      <c r="L595" s="137"/>
      <c r="M595" s="137"/>
      <c r="N595" s="137"/>
      <c r="O595" s="137"/>
      <c r="Q595" s="137"/>
      <c r="Z595" s="137"/>
      <c r="AA595" s="137"/>
      <c r="AC595" s="137"/>
      <c r="AD595" s="137"/>
      <c r="AE595" s="137"/>
      <c r="AF595" s="137"/>
      <c r="AG595" s="137"/>
      <c r="AH595" s="137"/>
      <c r="AI595" s="137"/>
      <c r="AJ595" s="137"/>
      <c r="AK595" s="137"/>
      <c r="AL595" s="137"/>
      <c r="AM595" s="68"/>
      <c r="AN595" s="137"/>
      <c r="AO595" s="68"/>
      <c r="AP595" s="68"/>
      <c r="AQ595" s="137"/>
      <c r="AR595" s="137"/>
      <c r="AS595" s="137"/>
      <c r="AT595" s="137"/>
      <c r="AU595" s="137"/>
      <c r="AV595" s="137"/>
      <c r="AW595" s="137"/>
      <c r="AX595" s="137"/>
    </row>
    <row r="596" spans="6:50" ht="14.25" customHeight="1">
      <c r="F596" s="137"/>
      <c r="G596" s="137"/>
      <c r="H596" s="137"/>
      <c r="I596" s="137"/>
      <c r="J596" s="137"/>
      <c r="K596" s="137"/>
      <c r="L596" s="137"/>
      <c r="M596" s="137"/>
      <c r="N596" s="137"/>
      <c r="O596" s="137"/>
      <c r="Q596" s="137"/>
      <c r="Z596" s="137"/>
      <c r="AA596" s="137"/>
      <c r="AC596" s="137"/>
      <c r="AD596" s="137"/>
      <c r="AE596" s="137"/>
      <c r="AF596" s="137"/>
      <c r="AG596" s="137"/>
      <c r="AH596" s="137"/>
      <c r="AI596" s="137"/>
      <c r="AJ596" s="137"/>
      <c r="AK596" s="137"/>
      <c r="AL596" s="137"/>
      <c r="AM596" s="68"/>
      <c r="AN596" s="137"/>
      <c r="AO596" s="68"/>
      <c r="AP596" s="68"/>
      <c r="AQ596" s="137"/>
      <c r="AR596" s="137"/>
      <c r="AS596" s="137"/>
      <c r="AT596" s="137"/>
      <c r="AU596" s="137"/>
      <c r="AV596" s="137"/>
      <c r="AW596" s="137"/>
      <c r="AX596" s="137"/>
    </row>
    <row r="597" spans="6:50" ht="14.25" customHeight="1">
      <c r="F597" s="137"/>
      <c r="G597" s="137"/>
      <c r="H597" s="137"/>
      <c r="I597" s="137"/>
      <c r="J597" s="137"/>
      <c r="K597" s="137"/>
      <c r="L597" s="137"/>
      <c r="M597" s="137"/>
      <c r="N597" s="137"/>
      <c r="O597" s="137"/>
      <c r="Q597" s="137"/>
      <c r="Z597" s="137"/>
      <c r="AA597" s="137"/>
      <c r="AC597" s="137"/>
      <c r="AD597" s="137"/>
      <c r="AE597" s="137"/>
      <c r="AF597" s="137"/>
      <c r="AG597" s="137"/>
      <c r="AH597" s="137"/>
      <c r="AI597" s="137"/>
      <c r="AJ597" s="137"/>
      <c r="AK597" s="137"/>
      <c r="AL597" s="137"/>
      <c r="AM597" s="68"/>
      <c r="AN597" s="137"/>
      <c r="AO597" s="68"/>
      <c r="AP597" s="68"/>
      <c r="AQ597" s="137"/>
      <c r="AR597" s="137"/>
      <c r="AS597" s="137"/>
      <c r="AT597" s="137"/>
      <c r="AU597" s="137"/>
      <c r="AV597" s="137"/>
      <c r="AW597" s="137"/>
      <c r="AX597" s="137"/>
    </row>
    <row r="598" spans="6:50" ht="14.25" customHeight="1">
      <c r="F598" s="137"/>
      <c r="G598" s="137"/>
      <c r="H598" s="137"/>
      <c r="I598" s="137"/>
      <c r="J598" s="137"/>
      <c r="K598" s="137"/>
      <c r="L598" s="137"/>
      <c r="M598" s="137"/>
      <c r="N598" s="137"/>
      <c r="O598" s="137"/>
      <c r="Q598" s="137"/>
      <c r="Z598" s="137"/>
      <c r="AA598" s="137"/>
      <c r="AC598" s="137"/>
      <c r="AD598" s="137"/>
      <c r="AE598" s="137"/>
      <c r="AF598" s="137"/>
      <c r="AG598" s="137"/>
      <c r="AH598" s="137"/>
      <c r="AI598" s="137"/>
      <c r="AJ598" s="137"/>
      <c r="AK598" s="137"/>
      <c r="AL598" s="137"/>
      <c r="AM598" s="68"/>
      <c r="AN598" s="137"/>
      <c r="AO598" s="68"/>
      <c r="AP598" s="68"/>
      <c r="AQ598" s="137"/>
      <c r="AR598" s="137"/>
      <c r="AS598" s="137"/>
      <c r="AT598" s="137"/>
      <c r="AU598" s="137"/>
      <c r="AV598" s="137"/>
      <c r="AW598" s="137"/>
      <c r="AX598" s="137"/>
    </row>
    <row r="599" spans="6:50" ht="14.25" customHeight="1">
      <c r="F599" s="137"/>
      <c r="G599" s="137"/>
      <c r="H599" s="137"/>
      <c r="I599" s="137"/>
      <c r="J599" s="137"/>
      <c r="K599" s="137"/>
      <c r="L599" s="137"/>
      <c r="M599" s="137"/>
      <c r="N599" s="137"/>
      <c r="O599" s="137"/>
      <c r="Q599" s="137"/>
      <c r="Z599" s="137"/>
      <c r="AA599" s="137"/>
      <c r="AC599" s="137"/>
      <c r="AD599" s="137"/>
      <c r="AE599" s="137"/>
      <c r="AF599" s="137"/>
      <c r="AG599" s="137"/>
      <c r="AH599" s="137"/>
      <c r="AI599" s="137"/>
      <c r="AJ599" s="137"/>
      <c r="AK599" s="137"/>
      <c r="AL599" s="137"/>
      <c r="AM599" s="68"/>
      <c r="AN599" s="137"/>
      <c r="AO599" s="68"/>
      <c r="AP599" s="68"/>
      <c r="AQ599" s="137"/>
      <c r="AR599" s="137"/>
      <c r="AS599" s="137"/>
      <c r="AT599" s="137"/>
      <c r="AU599" s="137"/>
      <c r="AV599" s="137"/>
      <c r="AW599" s="137"/>
      <c r="AX599" s="137"/>
    </row>
    <row r="600" spans="6:50" ht="14.25" customHeight="1">
      <c r="F600" s="137"/>
      <c r="G600" s="137"/>
      <c r="H600" s="137"/>
      <c r="I600" s="137"/>
      <c r="J600" s="137"/>
      <c r="K600" s="137"/>
      <c r="L600" s="137"/>
      <c r="M600" s="137"/>
      <c r="N600" s="137"/>
      <c r="O600" s="137"/>
      <c r="Q600" s="137"/>
      <c r="Z600" s="137"/>
      <c r="AA600" s="137"/>
      <c r="AC600" s="137"/>
      <c r="AD600" s="137"/>
      <c r="AE600" s="137"/>
      <c r="AF600" s="137"/>
      <c r="AG600" s="137"/>
      <c r="AH600" s="137"/>
      <c r="AI600" s="137"/>
      <c r="AJ600" s="137"/>
      <c r="AK600" s="137"/>
      <c r="AL600" s="137"/>
      <c r="AM600" s="68"/>
      <c r="AN600" s="137"/>
      <c r="AO600" s="68"/>
      <c r="AP600" s="68"/>
      <c r="AQ600" s="137"/>
      <c r="AR600" s="137"/>
      <c r="AS600" s="137"/>
      <c r="AT600" s="137"/>
      <c r="AU600" s="137"/>
      <c r="AV600" s="137"/>
      <c r="AW600" s="137"/>
      <c r="AX600" s="137"/>
    </row>
    <row r="601" spans="6:50" ht="14.25" customHeight="1">
      <c r="F601" s="137"/>
      <c r="G601" s="137"/>
      <c r="H601" s="137"/>
      <c r="I601" s="137"/>
      <c r="J601" s="137"/>
      <c r="K601" s="137"/>
      <c r="L601" s="137"/>
      <c r="M601" s="137"/>
      <c r="N601" s="137"/>
      <c r="O601" s="137"/>
      <c r="Q601" s="137"/>
      <c r="Z601" s="137"/>
      <c r="AA601" s="137"/>
      <c r="AC601" s="137"/>
      <c r="AD601" s="137"/>
      <c r="AE601" s="137"/>
      <c r="AF601" s="137"/>
      <c r="AG601" s="137"/>
      <c r="AH601" s="137"/>
      <c r="AI601" s="137"/>
      <c r="AJ601" s="137"/>
      <c r="AK601" s="137"/>
      <c r="AL601" s="137"/>
      <c r="AM601" s="68"/>
      <c r="AN601" s="137"/>
      <c r="AO601" s="68"/>
      <c r="AP601" s="68"/>
      <c r="AQ601" s="137"/>
      <c r="AR601" s="137"/>
      <c r="AS601" s="137"/>
      <c r="AT601" s="137"/>
      <c r="AU601" s="137"/>
      <c r="AV601" s="137"/>
      <c r="AW601" s="137"/>
      <c r="AX601" s="137"/>
    </row>
    <row r="602" spans="6:50" ht="14.25" customHeight="1">
      <c r="F602" s="137"/>
      <c r="G602" s="137"/>
      <c r="H602" s="137"/>
      <c r="I602" s="137"/>
      <c r="J602" s="137"/>
      <c r="K602" s="137"/>
      <c r="L602" s="137"/>
      <c r="M602" s="137"/>
      <c r="N602" s="137"/>
      <c r="O602" s="137"/>
      <c r="Q602" s="137"/>
      <c r="Z602" s="137"/>
      <c r="AA602" s="137"/>
      <c r="AC602" s="137"/>
      <c r="AD602" s="137"/>
      <c r="AE602" s="137"/>
      <c r="AF602" s="137"/>
      <c r="AG602" s="137"/>
      <c r="AH602" s="137"/>
      <c r="AI602" s="137"/>
      <c r="AJ602" s="137"/>
      <c r="AK602" s="137"/>
      <c r="AL602" s="137"/>
      <c r="AM602" s="68"/>
      <c r="AN602" s="137"/>
      <c r="AO602" s="68"/>
      <c r="AP602" s="68"/>
      <c r="AQ602" s="137"/>
      <c r="AR602" s="137"/>
      <c r="AS602" s="137"/>
      <c r="AT602" s="137"/>
      <c r="AU602" s="137"/>
      <c r="AV602" s="137"/>
      <c r="AW602" s="137"/>
      <c r="AX602" s="137"/>
    </row>
    <row r="603" spans="6:50" ht="14.25" customHeight="1">
      <c r="F603" s="137"/>
      <c r="G603" s="137"/>
      <c r="H603" s="137"/>
      <c r="I603" s="137"/>
      <c r="J603" s="137"/>
      <c r="K603" s="137"/>
      <c r="L603" s="137"/>
      <c r="M603" s="137"/>
      <c r="N603" s="137"/>
      <c r="O603" s="137"/>
      <c r="Q603" s="137"/>
      <c r="Z603" s="137"/>
      <c r="AA603" s="137"/>
      <c r="AC603" s="137"/>
      <c r="AD603" s="137"/>
      <c r="AE603" s="137"/>
      <c r="AF603" s="137"/>
      <c r="AG603" s="137"/>
      <c r="AH603" s="137"/>
      <c r="AI603" s="137"/>
      <c r="AJ603" s="137"/>
      <c r="AK603" s="137"/>
      <c r="AL603" s="137"/>
      <c r="AM603" s="68"/>
      <c r="AN603" s="137"/>
      <c r="AO603" s="68"/>
      <c r="AP603" s="68"/>
      <c r="AQ603" s="137"/>
      <c r="AR603" s="137"/>
      <c r="AS603" s="137"/>
      <c r="AT603" s="137"/>
      <c r="AU603" s="137"/>
      <c r="AV603" s="137"/>
      <c r="AW603" s="137"/>
      <c r="AX603" s="137"/>
    </row>
    <row r="604" spans="6:50" ht="14.25" customHeight="1">
      <c r="F604" s="137"/>
      <c r="G604" s="137"/>
      <c r="H604" s="137"/>
      <c r="I604" s="137"/>
      <c r="J604" s="137"/>
      <c r="K604" s="137"/>
      <c r="L604" s="137"/>
      <c r="M604" s="137"/>
      <c r="N604" s="137"/>
      <c r="O604" s="137"/>
      <c r="Q604" s="137"/>
      <c r="Z604" s="137"/>
      <c r="AA604" s="137"/>
      <c r="AC604" s="137"/>
      <c r="AD604" s="137"/>
      <c r="AE604" s="137"/>
      <c r="AF604" s="137"/>
      <c r="AG604" s="137"/>
      <c r="AH604" s="137"/>
      <c r="AI604" s="137"/>
      <c r="AJ604" s="137"/>
      <c r="AK604" s="137"/>
      <c r="AL604" s="137"/>
      <c r="AM604" s="68"/>
      <c r="AN604" s="137"/>
      <c r="AO604" s="68"/>
      <c r="AP604" s="68"/>
      <c r="AQ604" s="137"/>
      <c r="AR604" s="137"/>
      <c r="AS604" s="137"/>
      <c r="AT604" s="137"/>
      <c r="AU604" s="137"/>
      <c r="AV604" s="137"/>
      <c r="AW604" s="137"/>
      <c r="AX604" s="137"/>
    </row>
    <row r="605" spans="6:50" ht="14.25" customHeight="1">
      <c r="F605" s="137"/>
      <c r="G605" s="137"/>
      <c r="H605" s="137"/>
      <c r="I605" s="137"/>
      <c r="J605" s="137"/>
      <c r="K605" s="137"/>
      <c r="L605" s="137"/>
      <c r="M605" s="137"/>
      <c r="N605" s="137"/>
      <c r="O605" s="137"/>
      <c r="Q605" s="137"/>
      <c r="Z605" s="137"/>
      <c r="AA605" s="137"/>
      <c r="AC605" s="137"/>
      <c r="AD605" s="137"/>
      <c r="AE605" s="137"/>
      <c r="AF605" s="137"/>
      <c r="AG605" s="137"/>
      <c r="AH605" s="137"/>
      <c r="AI605" s="137"/>
      <c r="AJ605" s="137"/>
      <c r="AK605" s="137"/>
      <c r="AL605" s="137"/>
      <c r="AM605" s="68"/>
      <c r="AN605" s="137"/>
      <c r="AO605" s="68"/>
      <c r="AP605" s="68"/>
      <c r="AQ605" s="137"/>
      <c r="AR605" s="137"/>
      <c r="AS605" s="137"/>
      <c r="AT605" s="137"/>
      <c r="AU605" s="137"/>
      <c r="AV605" s="137"/>
      <c r="AW605" s="137"/>
      <c r="AX605" s="137"/>
    </row>
    <row r="606" spans="6:50" ht="14.25" customHeight="1">
      <c r="F606" s="137"/>
      <c r="G606" s="137"/>
      <c r="H606" s="137"/>
      <c r="I606" s="137"/>
      <c r="J606" s="137"/>
      <c r="K606" s="137"/>
      <c r="L606" s="137"/>
      <c r="M606" s="137"/>
      <c r="N606" s="137"/>
      <c r="O606" s="137"/>
      <c r="Q606" s="137"/>
      <c r="Z606" s="137"/>
      <c r="AA606" s="137"/>
      <c r="AC606" s="137"/>
      <c r="AD606" s="137"/>
      <c r="AE606" s="137"/>
      <c r="AF606" s="137"/>
      <c r="AG606" s="137"/>
      <c r="AH606" s="137"/>
      <c r="AI606" s="137"/>
      <c r="AJ606" s="137"/>
      <c r="AK606" s="137"/>
      <c r="AL606" s="137"/>
      <c r="AM606" s="68"/>
      <c r="AN606" s="137"/>
      <c r="AO606" s="68"/>
      <c r="AP606" s="68"/>
      <c r="AQ606" s="137"/>
      <c r="AR606" s="137"/>
      <c r="AS606" s="137"/>
      <c r="AT606" s="137"/>
      <c r="AU606" s="137"/>
      <c r="AV606" s="137"/>
      <c r="AW606" s="137"/>
      <c r="AX606" s="137"/>
    </row>
    <row r="607" spans="6:50" ht="14.25" customHeight="1">
      <c r="F607" s="137"/>
      <c r="G607" s="137"/>
      <c r="H607" s="137"/>
      <c r="I607" s="137"/>
      <c r="J607" s="137"/>
      <c r="K607" s="137"/>
      <c r="L607" s="137"/>
      <c r="M607" s="137"/>
      <c r="N607" s="137"/>
      <c r="O607" s="137"/>
      <c r="Q607" s="137"/>
      <c r="Z607" s="137"/>
      <c r="AA607" s="137"/>
      <c r="AC607" s="137"/>
      <c r="AD607" s="137"/>
      <c r="AE607" s="137"/>
      <c r="AF607" s="137"/>
      <c r="AG607" s="137"/>
      <c r="AH607" s="137"/>
      <c r="AI607" s="137"/>
      <c r="AJ607" s="137"/>
      <c r="AK607" s="137"/>
      <c r="AL607" s="137"/>
      <c r="AM607" s="68"/>
      <c r="AN607" s="137"/>
      <c r="AO607" s="68"/>
      <c r="AP607" s="68"/>
      <c r="AQ607" s="137"/>
      <c r="AR607" s="137"/>
      <c r="AS607" s="137"/>
      <c r="AT607" s="137"/>
      <c r="AU607" s="137"/>
      <c r="AV607" s="137"/>
      <c r="AW607" s="137"/>
      <c r="AX607" s="137"/>
    </row>
    <row r="608" spans="6:50" ht="14.25" customHeight="1">
      <c r="F608" s="137"/>
      <c r="G608" s="137"/>
      <c r="H608" s="137"/>
      <c r="I608" s="137"/>
      <c r="J608" s="137"/>
      <c r="K608" s="137"/>
      <c r="L608" s="137"/>
      <c r="M608" s="137"/>
      <c r="N608" s="137"/>
      <c r="O608" s="137"/>
      <c r="Q608" s="137"/>
      <c r="Z608" s="137"/>
      <c r="AA608" s="137"/>
      <c r="AC608" s="137"/>
      <c r="AD608" s="137"/>
      <c r="AE608" s="137"/>
      <c r="AF608" s="137"/>
      <c r="AG608" s="137"/>
      <c r="AH608" s="137"/>
      <c r="AI608" s="137"/>
      <c r="AJ608" s="137"/>
      <c r="AK608" s="137"/>
      <c r="AL608" s="137"/>
      <c r="AM608" s="68"/>
      <c r="AN608" s="137"/>
      <c r="AO608" s="68"/>
      <c r="AP608" s="68"/>
      <c r="AQ608" s="137"/>
      <c r="AR608" s="137"/>
      <c r="AS608" s="137"/>
      <c r="AT608" s="137"/>
      <c r="AU608" s="137"/>
      <c r="AV608" s="137"/>
      <c r="AW608" s="137"/>
      <c r="AX608" s="137"/>
    </row>
    <row r="609" spans="6:50" ht="14.25" customHeight="1">
      <c r="F609" s="137"/>
      <c r="G609" s="137"/>
      <c r="H609" s="137"/>
      <c r="I609" s="137"/>
      <c r="J609" s="137"/>
      <c r="K609" s="137"/>
      <c r="L609" s="137"/>
      <c r="M609" s="137"/>
      <c r="N609" s="137"/>
      <c r="O609" s="137"/>
      <c r="Q609" s="137"/>
      <c r="Z609" s="137"/>
      <c r="AA609" s="137"/>
      <c r="AC609" s="137"/>
      <c r="AD609" s="137"/>
      <c r="AE609" s="137"/>
      <c r="AF609" s="137"/>
      <c r="AG609" s="137"/>
      <c r="AH609" s="137"/>
      <c r="AI609" s="137"/>
      <c r="AJ609" s="137"/>
      <c r="AK609" s="137"/>
      <c r="AL609" s="137"/>
      <c r="AM609" s="68"/>
      <c r="AN609" s="137"/>
      <c r="AO609" s="68"/>
      <c r="AP609" s="68"/>
      <c r="AQ609" s="137"/>
      <c r="AR609" s="137"/>
      <c r="AS609" s="137"/>
      <c r="AT609" s="137"/>
      <c r="AU609" s="137"/>
      <c r="AV609" s="137"/>
      <c r="AW609" s="137"/>
      <c r="AX609" s="137"/>
    </row>
    <row r="610" spans="6:50" ht="14.25" customHeight="1">
      <c r="F610" s="137"/>
      <c r="G610" s="137"/>
      <c r="H610" s="137"/>
      <c r="I610" s="137"/>
      <c r="J610" s="137"/>
      <c r="K610" s="137"/>
      <c r="L610" s="137"/>
      <c r="M610" s="137"/>
      <c r="N610" s="137"/>
      <c r="O610" s="137"/>
      <c r="Q610" s="137"/>
      <c r="Z610" s="137"/>
      <c r="AA610" s="137"/>
      <c r="AC610" s="137"/>
      <c r="AD610" s="137"/>
      <c r="AE610" s="137"/>
      <c r="AF610" s="137"/>
      <c r="AG610" s="137"/>
      <c r="AH610" s="137"/>
      <c r="AI610" s="137"/>
      <c r="AJ610" s="137"/>
      <c r="AK610" s="137"/>
      <c r="AL610" s="137"/>
      <c r="AM610" s="68"/>
      <c r="AN610" s="137"/>
      <c r="AO610" s="68"/>
      <c r="AP610" s="68"/>
      <c r="AQ610" s="137"/>
      <c r="AR610" s="137"/>
      <c r="AS610" s="137"/>
      <c r="AT610" s="137"/>
      <c r="AU610" s="137"/>
      <c r="AV610" s="137"/>
      <c r="AW610" s="137"/>
      <c r="AX610" s="137"/>
    </row>
    <row r="611" spans="6:50" ht="14.25" customHeight="1">
      <c r="F611" s="137"/>
      <c r="G611" s="137"/>
      <c r="H611" s="137"/>
      <c r="I611" s="137"/>
      <c r="J611" s="137"/>
      <c r="K611" s="137"/>
      <c r="L611" s="137"/>
      <c r="M611" s="137"/>
      <c r="N611" s="137"/>
      <c r="O611" s="137"/>
      <c r="Q611" s="137"/>
      <c r="Z611" s="137"/>
      <c r="AA611" s="137"/>
      <c r="AC611" s="137"/>
      <c r="AD611" s="137"/>
      <c r="AE611" s="137"/>
      <c r="AF611" s="137"/>
      <c r="AG611" s="137"/>
      <c r="AH611" s="137"/>
      <c r="AI611" s="137"/>
      <c r="AJ611" s="137"/>
      <c r="AK611" s="137"/>
      <c r="AL611" s="137"/>
      <c r="AM611" s="68"/>
      <c r="AN611" s="137"/>
      <c r="AO611" s="68"/>
      <c r="AP611" s="68"/>
      <c r="AQ611" s="137"/>
      <c r="AR611" s="137"/>
      <c r="AS611" s="137"/>
      <c r="AT611" s="137"/>
      <c r="AU611" s="137"/>
      <c r="AV611" s="137"/>
      <c r="AW611" s="137"/>
      <c r="AX611" s="137"/>
    </row>
    <row r="612" spans="6:50" ht="14.25" customHeight="1">
      <c r="F612" s="137"/>
      <c r="G612" s="137"/>
      <c r="H612" s="137"/>
      <c r="I612" s="137"/>
      <c r="J612" s="137"/>
      <c r="K612" s="137"/>
      <c r="L612" s="137"/>
      <c r="M612" s="137"/>
      <c r="N612" s="137"/>
      <c r="O612" s="137"/>
      <c r="Q612" s="137"/>
      <c r="Z612" s="137"/>
      <c r="AA612" s="137"/>
      <c r="AC612" s="137"/>
      <c r="AD612" s="137"/>
      <c r="AE612" s="137"/>
      <c r="AF612" s="137"/>
      <c r="AG612" s="137"/>
      <c r="AH612" s="137"/>
      <c r="AI612" s="137"/>
      <c r="AJ612" s="137"/>
      <c r="AK612" s="137"/>
      <c r="AL612" s="137"/>
      <c r="AM612" s="68"/>
      <c r="AN612" s="137"/>
      <c r="AO612" s="68"/>
      <c r="AP612" s="68"/>
      <c r="AQ612" s="137"/>
      <c r="AR612" s="137"/>
      <c r="AS612" s="137"/>
      <c r="AT612" s="137"/>
      <c r="AU612" s="137"/>
      <c r="AV612" s="137"/>
      <c r="AW612" s="137"/>
      <c r="AX612" s="137"/>
    </row>
    <row r="613" spans="6:50" ht="14.25" customHeight="1">
      <c r="F613" s="137"/>
      <c r="G613" s="137"/>
      <c r="H613" s="137"/>
      <c r="I613" s="137"/>
      <c r="J613" s="137"/>
      <c r="K613" s="137"/>
      <c r="L613" s="137"/>
      <c r="M613" s="137"/>
      <c r="N613" s="137"/>
      <c r="O613" s="137"/>
      <c r="Q613" s="137"/>
      <c r="Z613" s="137"/>
      <c r="AA613" s="137"/>
      <c r="AC613" s="137"/>
      <c r="AD613" s="137"/>
      <c r="AE613" s="137"/>
      <c r="AF613" s="137"/>
      <c r="AG613" s="137"/>
      <c r="AH613" s="137"/>
      <c r="AI613" s="137"/>
      <c r="AJ613" s="137"/>
      <c r="AK613" s="137"/>
      <c r="AL613" s="137"/>
      <c r="AM613" s="68"/>
      <c r="AN613" s="137"/>
      <c r="AO613" s="68"/>
      <c r="AP613" s="68"/>
      <c r="AQ613" s="137"/>
      <c r="AR613" s="137"/>
      <c r="AS613" s="137"/>
      <c r="AT613" s="137"/>
      <c r="AU613" s="137"/>
      <c r="AV613" s="137"/>
      <c r="AW613" s="137"/>
      <c r="AX613" s="137"/>
    </row>
    <row r="614" spans="6:50" ht="14.25" customHeight="1">
      <c r="F614" s="137"/>
      <c r="G614" s="137"/>
      <c r="H614" s="137"/>
      <c r="I614" s="137"/>
      <c r="J614" s="137"/>
      <c r="K614" s="137"/>
      <c r="L614" s="137"/>
      <c r="M614" s="137"/>
      <c r="N614" s="137"/>
      <c r="O614" s="137"/>
      <c r="Q614" s="137"/>
      <c r="Z614" s="137"/>
      <c r="AA614" s="137"/>
      <c r="AC614" s="137"/>
      <c r="AD614" s="137"/>
      <c r="AE614" s="137"/>
      <c r="AF614" s="137"/>
      <c r="AG614" s="137"/>
      <c r="AH614" s="137"/>
      <c r="AI614" s="137"/>
      <c r="AJ614" s="137"/>
      <c r="AK614" s="137"/>
      <c r="AL614" s="137"/>
      <c r="AM614" s="68"/>
      <c r="AN614" s="137"/>
      <c r="AO614" s="68"/>
      <c r="AP614" s="68"/>
      <c r="AQ614" s="137"/>
      <c r="AR614" s="137"/>
      <c r="AS614" s="137"/>
      <c r="AT614" s="137"/>
      <c r="AU614" s="137"/>
      <c r="AV614" s="137"/>
      <c r="AW614" s="137"/>
      <c r="AX614" s="137"/>
    </row>
    <row r="615" spans="6:50" ht="14.25" customHeight="1">
      <c r="F615" s="137"/>
      <c r="G615" s="137"/>
      <c r="H615" s="137"/>
      <c r="I615" s="137"/>
      <c r="J615" s="137"/>
      <c r="K615" s="137"/>
      <c r="L615" s="137"/>
      <c r="M615" s="137"/>
      <c r="N615" s="137"/>
      <c r="O615" s="137"/>
      <c r="Q615" s="137"/>
      <c r="Z615" s="137"/>
      <c r="AA615" s="137"/>
      <c r="AC615" s="137"/>
      <c r="AD615" s="137"/>
      <c r="AE615" s="137"/>
      <c r="AF615" s="137"/>
      <c r="AG615" s="137"/>
      <c r="AH615" s="137"/>
      <c r="AI615" s="137"/>
      <c r="AJ615" s="137"/>
      <c r="AK615" s="137"/>
      <c r="AL615" s="137"/>
      <c r="AM615" s="68"/>
      <c r="AN615" s="137"/>
      <c r="AO615" s="68"/>
      <c r="AP615" s="68"/>
      <c r="AQ615" s="137"/>
      <c r="AR615" s="137"/>
      <c r="AS615" s="137"/>
      <c r="AT615" s="137"/>
      <c r="AU615" s="137"/>
      <c r="AV615" s="137"/>
      <c r="AW615" s="137"/>
      <c r="AX615" s="137"/>
    </row>
    <row r="616" spans="6:50" ht="14.25" customHeight="1">
      <c r="F616" s="137"/>
      <c r="G616" s="137"/>
      <c r="H616" s="137"/>
      <c r="I616" s="137"/>
      <c r="J616" s="137"/>
      <c r="K616" s="137"/>
      <c r="L616" s="137"/>
      <c r="M616" s="137"/>
      <c r="N616" s="137"/>
      <c r="O616" s="137"/>
      <c r="Q616" s="137"/>
      <c r="Z616" s="137"/>
      <c r="AA616" s="137"/>
      <c r="AC616" s="137"/>
      <c r="AD616" s="137"/>
      <c r="AE616" s="137"/>
      <c r="AF616" s="137"/>
      <c r="AG616" s="137"/>
      <c r="AH616" s="137"/>
      <c r="AI616" s="137"/>
      <c r="AJ616" s="137"/>
      <c r="AK616" s="137"/>
      <c r="AL616" s="137"/>
      <c r="AM616" s="68"/>
      <c r="AN616" s="137"/>
      <c r="AO616" s="68"/>
      <c r="AP616" s="68"/>
      <c r="AQ616" s="137"/>
      <c r="AR616" s="137"/>
      <c r="AS616" s="137"/>
      <c r="AT616" s="137"/>
      <c r="AU616" s="137"/>
      <c r="AV616" s="137"/>
      <c r="AW616" s="137"/>
      <c r="AX616" s="137"/>
    </row>
    <row r="617" spans="6:50" ht="14.25" customHeight="1">
      <c r="F617" s="137"/>
      <c r="G617" s="137"/>
      <c r="H617" s="137"/>
      <c r="I617" s="137"/>
      <c r="J617" s="137"/>
      <c r="K617" s="137"/>
      <c r="L617" s="137"/>
      <c r="M617" s="137"/>
      <c r="N617" s="137"/>
      <c r="O617" s="137"/>
      <c r="Q617" s="137"/>
      <c r="Z617" s="137"/>
      <c r="AA617" s="137"/>
      <c r="AC617" s="137"/>
      <c r="AD617" s="137"/>
      <c r="AE617" s="137"/>
      <c r="AF617" s="137"/>
      <c r="AG617" s="137"/>
      <c r="AH617" s="137"/>
      <c r="AI617" s="137"/>
      <c r="AJ617" s="137"/>
      <c r="AK617" s="137"/>
      <c r="AL617" s="137"/>
      <c r="AM617" s="68"/>
      <c r="AN617" s="137"/>
      <c r="AO617" s="68"/>
      <c r="AP617" s="68"/>
      <c r="AQ617" s="137"/>
      <c r="AR617" s="137"/>
      <c r="AS617" s="137"/>
      <c r="AT617" s="137"/>
      <c r="AU617" s="137"/>
      <c r="AV617" s="137"/>
      <c r="AW617" s="137"/>
      <c r="AX617" s="137"/>
    </row>
    <row r="618" spans="6:50" ht="14.25" customHeight="1">
      <c r="F618" s="137"/>
      <c r="G618" s="137"/>
      <c r="H618" s="137"/>
      <c r="I618" s="137"/>
      <c r="J618" s="137"/>
      <c r="K618" s="137"/>
      <c r="L618" s="137"/>
      <c r="M618" s="137"/>
      <c r="N618" s="137"/>
      <c r="O618" s="137"/>
      <c r="Q618" s="137"/>
      <c r="Z618" s="137"/>
      <c r="AA618" s="137"/>
      <c r="AC618" s="137"/>
      <c r="AD618" s="137"/>
      <c r="AE618" s="137"/>
      <c r="AF618" s="137"/>
      <c r="AG618" s="137"/>
      <c r="AH618" s="137"/>
      <c r="AI618" s="137"/>
      <c r="AJ618" s="137"/>
      <c r="AK618" s="137"/>
      <c r="AL618" s="137"/>
      <c r="AM618" s="68"/>
      <c r="AN618" s="137"/>
      <c r="AO618" s="68"/>
      <c r="AP618" s="68"/>
      <c r="AQ618" s="137"/>
      <c r="AR618" s="137"/>
      <c r="AS618" s="137"/>
      <c r="AT618" s="137"/>
      <c r="AU618" s="137"/>
      <c r="AV618" s="137"/>
      <c r="AW618" s="137"/>
      <c r="AX618" s="137"/>
    </row>
    <row r="619" spans="6:50" ht="14.25" customHeight="1">
      <c r="F619" s="137"/>
      <c r="G619" s="137"/>
      <c r="H619" s="137"/>
      <c r="I619" s="137"/>
      <c r="J619" s="137"/>
      <c r="K619" s="137"/>
      <c r="L619" s="137"/>
      <c r="M619" s="137"/>
      <c r="N619" s="137"/>
      <c r="O619" s="137"/>
      <c r="Q619" s="137"/>
      <c r="Z619" s="137"/>
      <c r="AA619" s="137"/>
      <c r="AC619" s="137"/>
      <c r="AD619" s="137"/>
      <c r="AE619" s="137"/>
      <c r="AF619" s="137"/>
      <c r="AG619" s="137"/>
      <c r="AH619" s="137"/>
      <c r="AI619" s="137"/>
      <c r="AJ619" s="137"/>
      <c r="AK619" s="137"/>
      <c r="AL619" s="137"/>
      <c r="AM619" s="68"/>
      <c r="AN619" s="137"/>
      <c r="AO619" s="68"/>
      <c r="AP619" s="68"/>
      <c r="AQ619" s="137"/>
      <c r="AR619" s="137"/>
      <c r="AS619" s="137"/>
      <c r="AT619" s="137"/>
      <c r="AU619" s="137"/>
      <c r="AV619" s="137"/>
      <c r="AW619" s="137"/>
      <c r="AX619" s="137"/>
    </row>
    <row r="620" spans="6:50" ht="14.25" customHeight="1">
      <c r="F620" s="137"/>
      <c r="G620" s="137"/>
      <c r="H620" s="137"/>
      <c r="I620" s="137"/>
      <c r="J620" s="137"/>
      <c r="K620" s="137"/>
      <c r="L620" s="137"/>
      <c r="M620" s="137"/>
      <c r="N620" s="137"/>
      <c r="O620" s="137"/>
      <c r="Q620" s="137"/>
      <c r="Z620" s="137"/>
      <c r="AA620" s="137"/>
      <c r="AC620" s="137"/>
      <c r="AD620" s="137"/>
      <c r="AE620" s="137"/>
      <c r="AF620" s="137"/>
      <c r="AG620" s="137"/>
      <c r="AH620" s="137"/>
      <c r="AI620" s="137"/>
      <c r="AJ620" s="137"/>
      <c r="AK620" s="137"/>
      <c r="AL620" s="137"/>
      <c r="AM620" s="68"/>
      <c r="AN620" s="137"/>
      <c r="AO620" s="68"/>
      <c r="AP620" s="68"/>
      <c r="AQ620" s="137"/>
      <c r="AR620" s="137"/>
      <c r="AS620" s="137"/>
      <c r="AT620" s="137"/>
      <c r="AU620" s="137"/>
      <c r="AV620" s="137"/>
      <c r="AW620" s="137"/>
      <c r="AX620" s="137"/>
    </row>
    <row r="621" spans="6:50" ht="14.25" customHeight="1">
      <c r="F621" s="137"/>
      <c r="G621" s="137"/>
      <c r="H621" s="137"/>
      <c r="I621" s="137"/>
      <c r="J621" s="137"/>
      <c r="K621" s="137"/>
      <c r="L621" s="137"/>
      <c r="M621" s="137"/>
      <c r="N621" s="137"/>
      <c r="O621" s="137"/>
      <c r="Q621" s="137"/>
      <c r="Z621" s="137"/>
      <c r="AA621" s="137"/>
      <c r="AC621" s="137"/>
      <c r="AD621" s="137"/>
      <c r="AE621" s="137"/>
      <c r="AF621" s="137"/>
      <c r="AG621" s="137"/>
      <c r="AH621" s="137"/>
      <c r="AI621" s="137"/>
      <c r="AJ621" s="137"/>
      <c r="AK621" s="137"/>
      <c r="AL621" s="137"/>
      <c r="AM621" s="68"/>
      <c r="AN621" s="137"/>
      <c r="AO621" s="68"/>
      <c r="AP621" s="68"/>
      <c r="AQ621" s="137"/>
      <c r="AR621" s="137"/>
      <c r="AS621" s="137"/>
      <c r="AT621" s="137"/>
      <c r="AU621" s="137"/>
      <c r="AV621" s="137"/>
      <c r="AW621" s="137"/>
      <c r="AX621" s="137"/>
    </row>
    <row r="622" spans="6:50" ht="14.25" customHeight="1">
      <c r="F622" s="137"/>
      <c r="G622" s="137"/>
      <c r="H622" s="137"/>
      <c r="I622" s="137"/>
      <c r="J622" s="137"/>
      <c r="K622" s="137"/>
      <c r="L622" s="137"/>
      <c r="M622" s="137"/>
      <c r="N622" s="137"/>
      <c r="O622" s="137"/>
      <c r="Q622" s="137"/>
      <c r="Z622" s="137"/>
      <c r="AA622" s="137"/>
      <c r="AC622" s="137"/>
      <c r="AD622" s="137"/>
      <c r="AE622" s="137"/>
      <c r="AF622" s="137"/>
      <c r="AG622" s="137"/>
      <c r="AH622" s="137"/>
      <c r="AI622" s="137"/>
      <c r="AJ622" s="137"/>
      <c r="AK622" s="137"/>
      <c r="AL622" s="137"/>
      <c r="AM622" s="68"/>
      <c r="AN622" s="137"/>
      <c r="AO622" s="68"/>
      <c r="AP622" s="68"/>
      <c r="AQ622" s="137"/>
      <c r="AR622" s="137"/>
      <c r="AS622" s="137"/>
      <c r="AT622" s="137"/>
      <c r="AU622" s="137"/>
      <c r="AV622" s="137"/>
      <c r="AW622" s="137"/>
      <c r="AX622" s="137"/>
    </row>
    <row r="623" spans="6:50" ht="14.25" customHeight="1">
      <c r="F623" s="137"/>
      <c r="G623" s="137"/>
      <c r="H623" s="137"/>
      <c r="I623" s="137"/>
      <c r="J623" s="137"/>
      <c r="K623" s="137"/>
      <c r="L623" s="137"/>
      <c r="M623" s="137"/>
      <c r="N623" s="137"/>
      <c r="O623" s="137"/>
      <c r="Q623" s="137"/>
      <c r="Z623" s="137"/>
      <c r="AA623" s="137"/>
      <c r="AC623" s="137"/>
      <c r="AD623" s="137"/>
      <c r="AE623" s="137"/>
      <c r="AF623" s="137"/>
      <c r="AG623" s="137"/>
      <c r="AH623" s="137"/>
      <c r="AI623" s="137"/>
      <c r="AJ623" s="137"/>
      <c r="AK623" s="137"/>
      <c r="AL623" s="137"/>
      <c r="AM623" s="68"/>
      <c r="AN623" s="137"/>
      <c r="AO623" s="68"/>
      <c r="AP623" s="68"/>
      <c r="AQ623" s="137"/>
      <c r="AR623" s="137"/>
      <c r="AS623" s="137"/>
      <c r="AT623" s="137"/>
      <c r="AU623" s="137"/>
      <c r="AV623" s="137"/>
      <c r="AW623" s="137"/>
      <c r="AX623" s="137"/>
    </row>
    <row r="624" spans="6:50" ht="14.25" customHeight="1">
      <c r="F624" s="137"/>
      <c r="G624" s="137"/>
      <c r="H624" s="137"/>
      <c r="I624" s="137"/>
      <c r="J624" s="137"/>
      <c r="K624" s="137"/>
      <c r="L624" s="137"/>
      <c r="M624" s="137"/>
      <c r="N624" s="137"/>
      <c r="O624" s="137"/>
      <c r="Q624" s="137"/>
      <c r="Z624" s="137"/>
      <c r="AA624" s="137"/>
      <c r="AC624" s="137"/>
      <c r="AD624" s="137"/>
      <c r="AE624" s="137"/>
      <c r="AF624" s="137"/>
      <c r="AG624" s="137"/>
      <c r="AH624" s="137"/>
      <c r="AI624" s="137"/>
      <c r="AJ624" s="137"/>
      <c r="AK624" s="137"/>
      <c r="AL624" s="137"/>
      <c r="AM624" s="68"/>
      <c r="AN624" s="137"/>
      <c r="AO624" s="68"/>
      <c r="AP624" s="68"/>
      <c r="AQ624" s="137"/>
      <c r="AR624" s="137"/>
      <c r="AS624" s="137"/>
      <c r="AT624" s="137"/>
      <c r="AU624" s="137"/>
      <c r="AV624" s="137"/>
      <c r="AW624" s="137"/>
      <c r="AX624" s="137"/>
    </row>
    <row r="625" spans="6:50" ht="14.25" customHeight="1">
      <c r="F625" s="137"/>
      <c r="G625" s="137"/>
      <c r="H625" s="137"/>
      <c r="I625" s="137"/>
      <c r="J625" s="137"/>
      <c r="K625" s="137"/>
      <c r="L625" s="137"/>
      <c r="M625" s="137"/>
      <c r="N625" s="137"/>
      <c r="O625" s="137"/>
      <c r="Q625" s="137"/>
      <c r="Z625" s="137"/>
      <c r="AA625" s="137"/>
      <c r="AC625" s="137"/>
      <c r="AD625" s="137"/>
      <c r="AE625" s="137"/>
      <c r="AF625" s="137"/>
      <c r="AG625" s="137"/>
      <c r="AH625" s="137"/>
      <c r="AI625" s="137"/>
      <c r="AJ625" s="137"/>
      <c r="AK625" s="137"/>
      <c r="AL625" s="137"/>
      <c r="AM625" s="68"/>
      <c r="AN625" s="137"/>
      <c r="AO625" s="68"/>
      <c r="AP625" s="68"/>
      <c r="AQ625" s="137"/>
      <c r="AR625" s="137"/>
      <c r="AS625" s="137"/>
      <c r="AT625" s="137"/>
      <c r="AU625" s="137"/>
      <c r="AV625" s="137"/>
      <c r="AW625" s="137"/>
      <c r="AX625" s="137"/>
    </row>
    <row r="626" spans="6:50" ht="14.25" customHeight="1">
      <c r="F626" s="137"/>
      <c r="G626" s="137"/>
      <c r="H626" s="137"/>
      <c r="I626" s="137"/>
      <c r="J626" s="137"/>
      <c r="K626" s="137"/>
      <c r="L626" s="137"/>
      <c r="M626" s="137"/>
      <c r="N626" s="137"/>
      <c r="O626" s="137"/>
      <c r="Q626" s="137"/>
      <c r="Z626" s="137"/>
      <c r="AA626" s="137"/>
      <c r="AC626" s="137"/>
      <c r="AD626" s="137"/>
      <c r="AE626" s="137"/>
      <c r="AF626" s="137"/>
      <c r="AG626" s="137"/>
      <c r="AH626" s="137"/>
      <c r="AI626" s="137"/>
      <c r="AJ626" s="137"/>
      <c r="AK626" s="137"/>
      <c r="AL626" s="137"/>
      <c r="AM626" s="68"/>
      <c r="AN626" s="137"/>
      <c r="AO626" s="68"/>
      <c r="AP626" s="68"/>
      <c r="AQ626" s="137"/>
      <c r="AR626" s="137"/>
      <c r="AS626" s="137"/>
      <c r="AT626" s="137"/>
      <c r="AU626" s="137"/>
      <c r="AV626" s="137"/>
      <c r="AW626" s="137"/>
      <c r="AX626" s="137"/>
    </row>
    <row r="627" spans="6:50" ht="14.25" customHeight="1">
      <c r="F627" s="137"/>
      <c r="G627" s="137"/>
      <c r="H627" s="137"/>
      <c r="I627" s="137"/>
      <c r="J627" s="137"/>
      <c r="K627" s="137"/>
      <c r="L627" s="137"/>
      <c r="M627" s="137"/>
      <c r="N627" s="137"/>
      <c r="O627" s="137"/>
      <c r="Q627" s="137"/>
      <c r="Z627" s="137"/>
      <c r="AA627" s="137"/>
      <c r="AC627" s="137"/>
      <c r="AD627" s="137"/>
      <c r="AE627" s="137"/>
      <c r="AF627" s="137"/>
      <c r="AG627" s="137"/>
      <c r="AH627" s="137"/>
      <c r="AI627" s="137"/>
      <c r="AJ627" s="137"/>
      <c r="AK627" s="137"/>
      <c r="AL627" s="137"/>
      <c r="AM627" s="68"/>
      <c r="AN627" s="137"/>
      <c r="AO627" s="68"/>
      <c r="AP627" s="68"/>
      <c r="AQ627" s="137"/>
      <c r="AR627" s="137"/>
      <c r="AS627" s="137"/>
      <c r="AT627" s="137"/>
      <c r="AU627" s="137"/>
      <c r="AV627" s="137"/>
      <c r="AW627" s="137"/>
      <c r="AX627" s="137"/>
    </row>
    <row r="628" spans="6:50" ht="14.25" customHeight="1">
      <c r="F628" s="137"/>
      <c r="G628" s="137"/>
      <c r="H628" s="137"/>
      <c r="I628" s="137"/>
      <c r="J628" s="137"/>
      <c r="K628" s="137"/>
      <c r="L628" s="137"/>
      <c r="M628" s="137"/>
      <c r="N628" s="137"/>
      <c r="O628" s="137"/>
      <c r="Q628" s="137"/>
      <c r="Z628" s="137"/>
      <c r="AA628" s="137"/>
      <c r="AC628" s="137"/>
      <c r="AD628" s="137"/>
      <c r="AE628" s="137"/>
      <c r="AF628" s="137"/>
      <c r="AG628" s="137"/>
      <c r="AH628" s="137"/>
      <c r="AI628" s="137"/>
      <c r="AJ628" s="137"/>
      <c r="AK628" s="137"/>
      <c r="AL628" s="137"/>
      <c r="AM628" s="68"/>
      <c r="AN628" s="137"/>
      <c r="AO628" s="68"/>
      <c r="AP628" s="68"/>
      <c r="AQ628" s="137"/>
      <c r="AR628" s="137"/>
      <c r="AS628" s="137"/>
      <c r="AT628" s="137"/>
      <c r="AU628" s="137"/>
      <c r="AV628" s="137"/>
      <c r="AW628" s="137"/>
      <c r="AX628" s="137"/>
    </row>
    <row r="629" spans="6:50" ht="14.25" customHeight="1">
      <c r="F629" s="137"/>
      <c r="G629" s="137"/>
      <c r="H629" s="137"/>
      <c r="I629" s="137"/>
      <c r="J629" s="137"/>
      <c r="K629" s="137"/>
      <c r="L629" s="137"/>
      <c r="M629" s="137"/>
      <c r="N629" s="137"/>
      <c r="O629" s="137"/>
      <c r="Q629" s="137"/>
      <c r="Z629" s="137"/>
      <c r="AA629" s="137"/>
      <c r="AC629" s="137"/>
      <c r="AD629" s="137"/>
      <c r="AE629" s="137"/>
      <c r="AF629" s="137"/>
      <c r="AG629" s="137"/>
      <c r="AH629" s="137"/>
      <c r="AI629" s="137"/>
      <c r="AJ629" s="137"/>
      <c r="AK629" s="137"/>
      <c r="AL629" s="137"/>
      <c r="AM629" s="68"/>
      <c r="AN629" s="137"/>
      <c r="AO629" s="68"/>
      <c r="AP629" s="68"/>
      <c r="AQ629" s="137"/>
      <c r="AR629" s="137"/>
      <c r="AS629" s="137"/>
      <c r="AT629" s="137"/>
      <c r="AU629" s="137"/>
      <c r="AV629" s="137"/>
      <c r="AW629" s="137"/>
      <c r="AX629" s="137"/>
    </row>
    <row r="630" spans="6:50" ht="14.25" customHeight="1">
      <c r="F630" s="137"/>
      <c r="G630" s="137"/>
      <c r="H630" s="137"/>
      <c r="I630" s="137"/>
      <c r="J630" s="137"/>
      <c r="K630" s="137"/>
      <c r="L630" s="137"/>
      <c r="M630" s="137"/>
      <c r="N630" s="137"/>
      <c r="O630" s="137"/>
      <c r="Q630" s="137"/>
      <c r="Z630" s="137"/>
      <c r="AA630" s="137"/>
      <c r="AC630" s="137"/>
      <c r="AD630" s="137"/>
      <c r="AE630" s="137"/>
      <c r="AF630" s="137"/>
      <c r="AG630" s="137"/>
      <c r="AH630" s="137"/>
      <c r="AI630" s="137"/>
      <c r="AJ630" s="137"/>
      <c r="AK630" s="137"/>
      <c r="AL630" s="137"/>
      <c r="AM630" s="68"/>
      <c r="AN630" s="137"/>
      <c r="AO630" s="68"/>
      <c r="AP630" s="68"/>
      <c r="AQ630" s="137"/>
      <c r="AR630" s="137"/>
      <c r="AS630" s="137"/>
      <c r="AT630" s="137"/>
      <c r="AU630" s="137"/>
      <c r="AV630" s="137"/>
      <c r="AW630" s="137"/>
      <c r="AX630" s="137"/>
    </row>
    <row r="631" spans="6:50" ht="14.25" customHeight="1">
      <c r="F631" s="137"/>
      <c r="G631" s="137"/>
      <c r="H631" s="137"/>
      <c r="I631" s="137"/>
      <c r="J631" s="137"/>
      <c r="K631" s="137"/>
      <c r="L631" s="137"/>
      <c r="M631" s="137"/>
      <c r="N631" s="137"/>
      <c r="O631" s="137"/>
      <c r="Q631" s="137"/>
      <c r="Z631" s="137"/>
      <c r="AA631" s="137"/>
      <c r="AC631" s="137"/>
      <c r="AD631" s="137"/>
      <c r="AE631" s="137"/>
      <c r="AF631" s="137"/>
      <c r="AG631" s="137"/>
      <c r="AH631" s="137"/>
      <c r="AI631" s="137"/>
      <c r="AJ631" s="137"/>
      <c r="AK631" s="137"/>
      <c r="AL631" s="137"/>
      <c r="AM631" s="68"/>
      <c r="AN631" s="137"/>
      <c r="AO631" s="68"/>
      <c r="AP631" s="68"/>
      <c r="AQ631" s="137"/>
      <c r="AR631" s="137"/>
      <c r="AS631" s="137"/>
      <c r="AT631" s="137"/>
      <c r="AU631" s="137"/>
      <c r="AV631" s="137"/>
      <c r="AW631" s="137"/>
      <c r="AX631" s="137"/>
    </row>
    <row r="632" spans="6:50" ht="14.25" customHeight="1">
      <c r="F632" s="137"/>
      <c r="G632" s="137"/>
      <c r="H632" s="137"/>
      <c r="I632" s="137"/>
      <c r="J632" s="137"/>
      <c r="K632" s="137"/>
      <c r="L632" s="137"/>
      <c r="M632" s="137"/>
      <c r="N632" s="137"/>
      <c r="O632" s="137"/>
      <c r="Q632" s="137"/>
      <c r="Z632" s="137"/>
      <c r="AA632" s="137"/>
      <c r="AC632" s="137"/>
      <c r="AD632" s="137"/>
      <c r="AE632" s="137"/>
      <c r="AF632" s="137"/>
      <c r="AG632" s="137"/>
      <c r="AH632" s="137"/>
      <c r="AI632" s="137"/>
      <c r="AJ632" s="137"/>
      <c r="AK632" s="137"/>
      <c r="AL632" s="137"/>
      <c r="AM632" s="68"/>
      <c r="AN632" s="137"/>
      <c r="AO632" s="68"/>
      <c r="AP632" s="68"/>
      <c r="AQ632" s="137"/>
      <c r="AR632" s="137"/>
      <c r="AS632" s="137"/>
      <c r="AT632" s="137"/>
      <c r="AU632" s="137"/>
      <c r="AV632" s="137"/>
      <c r="AW632" s="137"/>
      <c r="AX632" s="137"/>
    </row>
    <row r="633" spans="6:50" ht="14.25" customHeight="1">
      <c r="F633" s="137"/>
      <c r="G633" s="137"/>
      <c r="H633" s="137"/>
      <c r="I633" s="137"/>
      <c r="J633" s="137"/>
      <c r="K633" s="137"/>
      <c r="L633" s="137"/>
      <c r="M633" s="137"/>
      <c r="N633" s="137"/>
      <c r="O633" s="137"/>
      <c r="Q633" s="137"/>
      <c r="Z633" s="137"/>
      <c r="AA633" s="137"/>
      <c r="AC633" s="137"/>
      <c r="AD633" s="137"/>
      <c r="AE633" s="137"/>
      <c r="AF633" s="137"/>
      <c r="AG633" s="137"/>
      <c r="AH633" s="137"/>
      <c r="AI633" s="137"/>
      <c r="AJ633" s="137"/>
      <c r="AK633" s="137"/>
      <c r="AL633" s="137"/>
      <c r="AM633" s="68"/>
      <c r="AN633" s="137"/>
      <c r="AO633" s="68"/>
      <c r="AP633" s="68"/>
      <c r="AQ633" s="137"/>
      <c r="AR633" s="137"/>
      <c r="AS633" s="137"/>
      <c r="AT633" s="137"/>
      <c r="AU633" s="137"/>
      <c r="AV633" s="137"/>
      <c r="AW633" s="137"/>
      <c r="AX633" s="137"/>
    </row>
    <row r="634" spans="6:50" ht="14.25" customHeight="1">
      <c r="F634" s="137"/>
      <c r="G634" s="137"/>
      <c r="H634" s="137"/>
      <c r="I634" s="137"/>
      <c r="J634" s="137"/>
      <c r="K634" s="137"/>
      <c r="L634" s="137"/>
      <c r="M634" s="137"/>
      <c r="N634" s="137"/>
      <c r="O634" s="137"/>
      <c r="Q634" s="137"/>
      <c r="Z634" s="137"/>
      <c r="AA634" s="137"/>
      <c r="AC634" s="137"/>
      <c r="AD634" s="137"/>
      <c r="AE634" s="137"/>
      <c r="AF634" s="137"/>
      <c r="AG634" s="137"/>
      <c r="AH634" s="137"/>
      <c r="AI634" s="137"/>
      <c r="AJ634" s="137"/>
      <c r="AK634" s="137"/>
      <c r="AL634" s="137"/>
      <c r="AM634" s="68"/>
      <c r="AN634" s="137"/>
      <c r="AO634" s="68"/>
      <c r="AP634" s="68"/>
      <c r="AQ634" s="137"/>
      <c r="AR634" s="137"/>
      <c r="AS634" s="137"/>
      <c r="AT634" s="137"/>
      <c r="AU634" s="137"/>
      <c r="AV634" s="137"/>
      <c r="AW634" s="137"/>
      <c r="AX634" s="137"/>
    </row>
    <row r="635" spans="6:50" ht="14.25" customHeight="1">
      <c r="F635" s="137"/>
      <c r="G635" s="137"/>
      <c r="H635" s="137"/>
      <c r="I635" s="137"/>
      <c r="J635" s="137"/>
      <c r="K635" s="137"/>
      <c r="L635" s="137"/>
      <c r="M635" s="137"/>
      <c r="N635" s="137"/>
      <c r="O635" s="137"/>
      <c r="Q635" s="137"/>
      <c r="Z635" s="137"/>
      <c r="AA635" s="137"/>
      <c r="AC635" s="137"/>
      <c r="AD635" s="137"/>
      <c r="AE635" s="137"/>
      <c r="AF635" s="137"/>
      <c r="AG635" s="137"/>
      <c r="AH635" s="137"/>
      <c r="AI635" s="137"/>
      <c r="AJ635" s="137"/>
      <c r="AK635" s="137"/>
      <c r="AL635" s="137"/>
      <c r="AM635" s="68"/>
      <c r="AN635" s="137"/>
      <c r="AO635" s="68"/>
      <c r="AP635" s="68"/>
      <c r="AQ635" s="137"/>
      <c r="AR635" s="137"/>
      <c r="AS635" s="137"/>
      <c r="AT635" s="137"/>
      <c r="AU635" s="137"/>
      <c r="AV635" s="137"/>
      <c r="AW635" s="137"/>
      <c r="AX635" s="137"/>
    </row>
    <row r="636" spans="6:50" ht="14.25" customHeight="1">
      <c r="F636" s="137"/>
      <c r="G636" s="137"/>
      <c r="H636" s="137"/>
      <c r="I636" s="137"/>
      <c r="J636" s="137"/>
      <c r="K636" s="137"/>
      <c r="L636" s="137"/>
      <c r="M636" s="137"/>
      <c r="N636" s="137"/>
      <c r="O636" s="137"/>
      <c r="Q636" s="137"/>
      <c r="Z636" s="137"/>
      <c r="AA636" s="137"/>
      <c r="AC636" s="137"/>
      <c r="AD636" s="137"/>
      <c r="AE636" s="137"/>
      <c r="AF636" s="137"/>
      <c r="AG636" s="137"/>
      <c r="AH636" s="137"/>
      <c r="AI636" s="137"/>
      <c r="AJ636" s="137"/>
      <c r="AK636" s="137"/>
      <c r="AL636" s="137"/>
      <c r="AM636" s="68"/>
      <c r="AN636" s="137"/>
      <c r="AO636" s="68"/>
      <c r="AP636" s="68"/>
      <c r="AQ636" s="137"/>
      <c r="AR636" s="137"/>
      <c r="AS636" s="137"/>
      <c r="AT636" s="137"/>
      <c r="AU636" s="137"/>
      <c r="AV636" s="137"/>
      <c r="AW636" s="137"/>
      <c r="AX636" s="137"/>
    </row>
    <row r="637" spans="6:50" ht="14.25" customHeight="1">
      <c r="F637" s="137"/>
      <c r="G637" s="137"/>
      <c r="H637" s="137"/>
      <c r="I637" s="137"/>
      <c r="J637" s="137"/>
      <c r="K637" s="137"/>
      <c r="L637" s="137"/>
      <c r="M637" s="137"/>
      <c r="N637" s="137"/>
      <c r="O637" s="137"/>
      <c r="Q637" s="137"/>
      <c r="Z637" s="137"/>
      <c r="AA637" s="137"/>
      <c r="AC637" s="137"/>
      <c r="AD637" s="137"/>
      <c r="AE637" s="137"/>
      <c r="AF637" s="137"/>
      <c r="AG637" s="137"/>
      <c r="AH637" s="137"/>
      <c r="AI637" s="137"/>
      <c r="AJ637" s="137"/>
      <c r="AK637" s="137"/>
      <c r="AL637" s="137"/>
      <c r="AM637" s="68"/>
      <c r="AN637" s="137"/>
      <c r="AO637" s="68"/>
      <c r="AP637" s="68"/>
      <c r="AQ637" s="137"/>
      <c r="AR637" s="137"/>
      <c r="AS637" s="137"/>
      <c r="AT637" s="137"/>
      <c r="AU637" s="137"/>
      <c r="AV637" s="137"/>
      <c r="AW637" s="137"/>
      <c r="AX637" s="137"/>
    </row>
    <row r="638" spans="6:50" ht="14.25" customHeight="1">
      <c r="F638" s="137"/>
      <c r="G638" s="137"/>
      <c r="H638" s="137"/>
      <c r="I638" s="137"/>
      <c r="J638" s="137"/>
      <c r="K638" s="137"/>
      <c r="L638" s="137"/>
      <c r="M638" s="137"/>
      <c r="N638" s="137"/>
      <c r="O638" s="137"/>
      <c r="Q638" s="137"/>
      <c r="Z638" s="137"/>
      <c r="AA638" s="137"/>
      <c r="AC638" s="137"/>
      <c r="AD638" s="137"/>
      <c r="AE638" s="137"/>
      <c r="AF638" s="137"/>
      <c r="AG638" s="137"/>
      <c r="AH638" s="137"/>
      <c r="AI638" s="137"/>
      <c r="AJ638" s="137"/>
      <c r="AK638" s="137"/>
      <c r="AL638" s="137"/>
      <c r="AM638" s="68"/>
      <c r="AN638" s="137"/>
      <c r="AO638" s="68"/>
      <c r="AP638" s="68"/>
      <c r="AQ638" s="137"/>
      <c r="AR638" s="137"/>
      <c r="AS638" s="137"/>
      <c r="AT638" s="137"/>
      <c r="AU638" s="137"/>
      <c r="AV638" s="137"/>
      <c r="AW638" s="137"/>
      <c r="AX638" s="137"/>
    </row>
    <row r="639" spans="6:50" ht="14.25" customHeight="1">
      <c r="F639" s="137"/>
      <c r="G639" s="137"/>
      <c r="H639" s="137"/>
      <c r="I639" s="137"/>
      <c r="J639" s="137"/>
      <c r="K639" s="137"/>
      <c r="L639" s="137"/>
      <c r="M639" s="137"/>
      <c r="N639" s="137"/>
      <c r="O639" s="137"/>
      <c r="Q639" s="137"/>
      <c r="Z639" s="137"/>
      <c r="AA639" s="137"/>
      <c r="AC639" s="137"/>
      <c r="AD639" s="137"/>
      <c r="AE639" s="137"/>
      <c r="AF639" s="137"/>
      <c r="AG639" s="137"/>
      <c r="AH639" s="137"/>
      <c r="AI639" s="137"/>
      <c r="AJ639" s="137"/>
      <c r="AK639" s="137"/>
      <c r="AL639" s="137"/>
      <c r="AM639" s="68"/>
      <c r="AN639" s="137"/>
      <c r="AO639" s="68"/>
      <c r="AP639" s="68"/>
      <c r="AQ639" s="137"/>
      <c r="AR639" s="137"/>
      <c r="AS639" s="137"/>
      <c r="AT639" s="137"/>
      <c r="AU639" s="137"/>
      <c r="AV639" s="137"/>
      <c r="AW639" s="137"/>
      <c r="AX639" s="137"/>
    </row>
    <row r="640" spans="6:50" ht="14.25" customHeight="1">
      <c r="F640" s="137"/>
      <c r="G640" s="137"/>
      <c r="H640" s="137"/>
      <c r="I640" s="137"/>
      <c r="J640" s="137"/>
      <c r="K640" s="137"/>
      <c r="L640" s="137"/>
      <c r="M640" s="137"/>
      <c r="N640" s="137"/>
      <c r="O640" s="137"/>
      <c r="Q640" s="137"/>
      <c r="Z640" s="137"/>
      <c r="AA640" s="137"/>
      <c r="AC640" s="137"/>
      <c r="AD640" s="137"/>
      <c r="AE640" s="137"/>
      <c r="AF640" s="137"/>
      <c r="AG640" s="137"/>
      <c r="AH640" s="137"/>
      <c r="AI640" s="137"/>
      <c r="AJ640" s="137"/>
      <c r="AK640" s="137"/>
      <c r="AL640" s="137"/>
      <c r="AM640" s="68"/>
      <c r="AN640" s="137"/>
      <c r="AO640" s="68"/>
      <c r="AP640" s="68"/>
      <c r="AQ640" s="137"/>
      <c r="AR640" s="137"/>
      <c r="AS640" s="137"/>
      <c r="AT640" s="137"/>
      <c r="AU640" s="137"/>
      <c r="AV640" s="137"/>
      <c r="AW640" s="137"/>
      <c r="AX640" s="137"/>
    </row>
    <row r="641" spans="6:50" ht="14.25" customHeight="1">
      <c r="F641" s="137"/>
      <c r="G641" s="137"/>
      <c r="H641" s="137"/>
      <c r="I641" s="137"/>
      <c r="J641" s="137"/>
      <c r="K641" s="137"/>
      <c r="L641" s="137"/>
      <c r="M641" s="137"/>
      <c r="N641" s="137"/>
      <c r="O641" s="137"/>
      <c r="Q641" s="137"/>
      <c r="Z641" s="137"/>
      <c r="AA641" s="137"/>
      <c r="AC641" s="137"/>
      <c r="AD641" s="137"/>
      <c r="AE641" s="137"/>
      <c r="AF641" s="137"/>
      <c r="AG641" s="137"/>
      <c r="AH641" s="137"/>
      <c r="AI641" s="137"/>
      <c r="AJ641" s="137"/>
      <c r="AK641" s="137"/>
      <c r="AL641" s="137"/>
      <c r="AM641" s="68"/>
      <c r="AN641" s="137"/>
      <c r="AO641" s="68"/>
      <c r="AP641" s="68"/>
      <c r="AQ641" s="137"/>
      <c r="AR641" s="137"/>
      <c r="AS641" s="137"/>
      <c r="AT641" s="137"/>
      <c r="AU641" s="137"/>
      <c r="AV641" s="137"/>
      <c r="AW641" s="137"/>
      <c r="AX641" s="137"/>
    </row>
    <row r="642" spans="6:50" ht="14.25" customHeight="1">
      <c r="F642" s="137"/>
      <c r="G642" s="137"/>
      <c r="H642" s="137"/>
      <c r="I642" s="137"/>
      <c r="J642" s="137"/>
      <c r="K642" s="137"/>
      <c r="L642" s="137"/>
      <c r="M642" s="137"/>
      <c r="N642" s="137"/>
      <c r="O642" s="137"/>
      <c r="Q642" s="137"/>
      <c r="Z642" s="137"/>
      <c r="AA642" s="137"/>
      <c r="AC642" s="137"/>
      <c r="AD642" s="137"/>
      <c r="AE642" s="137"/>
      <c r="AF642" s="137"/>
      <c r="AG642" s="137"/>
      <c r="AH642" s="137"/>
      <c r="AI642" s="137"/>
      <c r="AJ642" s="137"/>
      <c r="AK642" s="137"/>
      <c r="AL642" s="137"/>
      <c r="AM642" s="68"/>
      <c r="AN642" s="137"/>
      <c r="AO642" s="68"/>
      <c r="AP642" s="68"/>
      <c r="AQ642" s="137"/>
      <c r="AR642" s="137"/>
      <c r="AS642" s="137"/>
      <c r="AT642" s="137"/>
      <c r="AU642" s="137"/>
      <c r="AV642" s="137"/>
      <c r="AW642" s="137"/>
      <c r="AX642" s="137"/>
    </row>
    <row r="643" spans="6:50" ht="14.25" customHeight="1">
      <c r="F643" s="137"/>
      <c r="G643" s="137"/>
      <c r="H643" s="137"/>
      <c r="I643" s="137"/>
      <c r="J643" s="137"/>
      <c r="K643" s="137"/>
      <c r="L643" s="137"/>
      <c r="M643" s="137"/>
      <c r="N643" s="137"/>
      <c r="O643" s="137"/>
      <c r="Q643" s="137"/>
      <c r="Z643" s="137"/>
      <c r="AA643" s="137"/>
      <c r="AC643" s="137"/>
      <c r="AD643" s="137"/>
      <c r="AE643" s="137"/>
      <c r="AF643" s="137"/>
      <c r="AG643" s="137"/>
      <c r="AH643" s="137"/>
      <c r="AI643" s="137"/>
      <c r="AJ643" s="137"/>
      <c r="AK643" s="137"/>
      <c r="AL643" s="137"/>
      <c r="AM643" s="68"/>
      <c r="AN643" s="137"/>
      <c r="AO643" s="68"/>
      <c r="AP643" s="68"/>
      <c r="AQ643" s="137"/>
      <c r="AR643" s="137"/>
      <c r="AS643" s="137"/>
      <c r="AT643" s="137"/>
      <c r="AU643" s="137"/>
      <c r="AV643" s="137"/>
      <c r="AW643" s="137"/>
      <c r="AX643" s="137"/>
    </row>
    <row r="644" spans="6:50" ht="14.25" customHeight="1">
      <c r="F644" s="137"/>
      <c r="G644" s="137"/>
      <c r="H644" s="137"/>
      <c r="I644" s="137"/>
      <c r="J644" s="137"/>
      <c r="K644" s="137"/>
      <c r="L644" s="137"/>
      <c r="M644" s="137"/>
      <c r="N644" s="137"/>
      <c r="O644" s="137"/>
      <c r="Q644" s="137"/>
      <c r="Z644" s="137"/>
      <c r="AA644" s="137"/>
      <c r="AC644" s="137"/>
      <c r="AD644" s="137"/>
      <c r="AE644" s="137"/>
      <c r="AF644" s="137"/>
      <c r="AG644" s="137"/>
      <c r="AH644" s="137"/>
      <c r="AI644" s="137"/>
      <c r="AJ644" s="137"/>
      <c r="AK644" s="137"/>
      <c r="AL644" s="137"/>
      <c r="AM644" s="68"/>
      <c r="AN644" s="137"/>
      <c r="AO644" s="68"/>
      <c r="AP644" s="68"/>
      <c r="AQ644" s="137"/>
      <c r="AR644" s="137"/>
      <c r="AS644" s="137"/>
      <c r="AT644" s="137"/>
      <c r="AU644" s="137"/>
      <c r="AV644" s="137"/>
      <c r="AW644" s="137"/>
      <c r="AX644" s="137"/>
    </row>
    <row r="645" spans="6:50" ht="14.25" customHeight="1">
      <c r="F645" s="137"/>
      <c r="G645" s="137"/>
      <c r="H645" s="137"/>
      <c r="I645" s="137"/>
      <c r="J645" s="137"/>
      <c r="K645" s="137"/>
      <c r="L645" s="137"/>
      <c r="M645" s="137"/>
      <c r="N645" s="137"/>
      <c r="O645" s="137"/>
      <c r="Q645" s="137"/>
      <c r="Z645" s="137"/>
      <c r="AA645" s="137"/>
      <c r="AC645" s="137"/>
      <c r="AD645" s="137"/>
      <c r="AE645" s="137"/>
      <c r="AF645" s="137"/>
      <c r="AG645" s="137"/>
      <c r="AH645" s="137"/>
      <c r="AI645" s="137"/>
      <c r="AJ645" s="137"/>
      <c r="AK645" s="137"/>
      <c r="AL645" s="137"/>
      <c r="AM645" s="68"/>
      <c r="AN645" s="137"/>
      <c r="AO645" s="68"/>
      <c r="AP645" s="68"/>
      <c r="AQ645" s="137"/>
      <c r="AR645" s="137"/>
      <c r="AS645" s="137"/>
      <c r="AT645" s="137"/>
      <c r="AU645" s="137"/>
      <c r="AV645" s="137"/>
      <c r="AW645" s="137"/>
      <c r="AX645" s="137"/>
    </row>
    <row r="646" spans="6:50" ht="14.25" customHeight="1">
      <c r="F646" s="137"/>
      <c r="G646" s="137"/>
      <c r="H646" s="137"/>
      <c r="I646" s="137"/>
      <c r="J646" s="137"/>
      <c r="K646" s="137"/>
      <c r="L646" s="137"/>
      <c r="M646" s="137"/>
      <c r="N646" s="137"/>
      <c r="O646" s="137"/>
      <c r="Q646" s="137"/>
      <c r="Z646" s="137"/>
      <c r="AA646" s="137"/>
      <c r="AC646" s="137"/>
      <c r="AD646" s="137"/>
      <c r="AE646" s="137"/>
      <c r="AF646" s="137"/>
      <c r="AG646" s="137"/>
      <c r="AH646" s="137"/>
      <c r="AI646" s="137"/>
      <c r="AJ646" s="137"/>
      <c r="AK646" s="137"/>
      <c r="AL646" s="137"/>
      <c r="AM646" s="68"/>
      <c r="AN646" s="137"/>
      <c r="AO646" s="68"/>
      <c r="AP646" s="68"/>
      <c r="AQ646" s="137"/>
      <c r="AR646" s="137"/>
      <c r="AS646" s="137"/>
      <c r="AT646" s="137"/>
      <c r="AU646" s="137"/>
      <c r="AV646" s="137"/>
      <c r="AW646" s="137"/>
      <c r="AX646" s="137"/>
    </row>
    <row r="647" spans="6:50" ht="14.25" customHeight="1">
      <c r="F647" s="137"/>
      <c r="G647" s="137"/>
      <c r="H647" s="137"/>
      <c r="I647" s="137"/>
      <c r="J647" s="137"/>
      <c r="K647" s="137"/>
      <c r="L647" s="137"/>
      <c r="M647" s="137"/>
      <c r="N647" s="137"/>
      <c r="O647" s="137"/>
      <c r="Q647" s="137"/>
      <c r="Z647" s="137"/>
      <c r="AA647" s="137"/>
      <c r="AC647" s="137"/>
      <c r="AD647" s="137"/>
      <c r="AE647" s="137"/>
      <c r="AF647" s="137"/>
      <c r="AG647" s="137"/>
      <c r="AH647" s="137"/>
      <c r="AI647" s="137"/>
      <c r="AJ647" s="137"/>
      <c r="AK647" s="137"/>
      <c r="AL647" s="137"/>
      <c r="AM647" s="68"/>
      <c r="AN647" s="137"/>
      <c r="AO647" s="68"/>
      <c r="AP647" s="68"/>
      <c r="AQ647" s="137"/>
      <c r="AR647" s="137"/>
      <c r="AS647" s="137"/>
      <c r="AT647" s="137"/>
      <c r="AU647" s="137"/>
      <c r="AV647" s="137"/>
      <c r="AW647" s="137"/>
      <c r="AX647" s="137"/>
    </row>
    <row r="648" spans="6:50" ht="14.25" customHeight="1">
      <c r="F648" s="137"/>
      <c r="G648" s="137"/>
      <c r="H648" s="137"/>
      <c r="I648" s="137"/>
      <c r="J648" s="137"/>
      <c r="K648" s="137"/>
      <c r="L648" s="137"/>
      <c r="M648" s="137"/>
      <c r="N648" s="137"/>
      <c r="O648" s="137"/>
      <c r="Q648" s="137"/>
      <c r="Z648" s="137"/>
      <c r="AA648" s="137"/>
      <c r="AC648" s="137"/>
      <c r="AD648" s="137"/>
      <c r="AE648" s="137"/>
      <c r="AF648" s="137"/>
      <c r="AG648" s="137"/>
      <c r="AH648" s="137"/>
      <c r="AI648" s="137"/>
      <c r="AJ648" s="137"/>
      <c r="AK648" s="137"/>
      <c r="AL648" s="137"/>
      <c r="AM648" s="68"/>
      <c r="AN648" s="137"/>
      <c r="AO648" s="68"/>
      <c r="AP648" s="68"/>
      <c r="AQ648" s="137"/>
      <c r="AR648" s="137"/>
      <c r="AS648" s="137"/>
      <c r="AT648" s="137"/>
      <c r="AU648" s="137"/>
      <c r="AV648" s="137"/>
      <c r="AW648" s="137"/>
      <c r="AX648" s="137"/>
    </row>
    <row r="649" spans="6:50" ht="14.25" customHeight="1">
      <c r="F649" s="137"/>
      <c r="G649" s="137"/>
      <c r="H649" s="137"/>
      <c r="I649" s="137"/>
      <c r="J649" s="137"/>
      <c r="K649" s="137"/>
      <c r="L649" s="137"/>
      <c r="M649" s="137"/>
      <c r="N649" s="137"/>
      <c r="O649" s="137"/>
      <c r="Q649" s="137"/>
      <c r="Z649" s="137"/>
      <c r="AA649" s="137"/>
      <c r="AC649" s="137"/>
      <c r="AD649" s="137"/>
      <c r="AE649" s="137"/>
      <c r="AF649" s="137"/>
      <c r="AG649" s="137"/>
      <c r="AH649" s="137"/>
      <c r="AI649" s="137"/>
      <c r="AJ649" s="137"/>
      <c r="AK649" s="137"/>
      <c r="AL649" s="137"/>
      <c r="AM649" s="68"/>
      <c r="AN649" s="137"/>
      <c r="AO649" s="68"/>
      <c r="AP649" s="68"/>
      <c r="AQ649" s="137"/>
      <c r="AR649" s="137"/>
      <c r="AS649" s="137"/>
      <c r="AT649" s="137"/>
      <c r="AU649" s="137"/>
      <c r="AV649" s="137"/>
      <c r="AW649" s="137"/>
      <c r="AX649" s="137"/>
    </row>
    <row r="650" spans="6:50" ht="14.25" customHeight="1">
      <c r="F650" s="137"/>
      <c r="G650" s="137"/>
      <c r="H650" s="137"/>
      <c r="I650" s="137"/>
      <c r="J650" s="137"/>
      <c r="K650" s="137"/>
      <c r="L650" s="137"/>
      <c r="M650" s="137"/>
      <c r="N650" s="137"/>
      <c r="O650" s="137"/>
      <c r="Q650" s="137"/>
      <c r="Z650" s="137"/>
      <c r="AA650" s="137"/>
      <c r="AC650" s="137"/>
      <c r="AD650" s="137"/>
      <c r="AE650" s="137"/>
      <c r="AF650" s="137"/>
      <c r="AG650" s="137"/>
      <c r="AH650" s="137"/>
      <c r="AI650" s="137"/>
      <c r="AJ650" s="137"/>
      <c r="AK650" s="137"/>
      <c r="AL650" s="137"/>
      <c r="AM650" s="68"/>
      <c r="AN650" s="137"/>
      <c r="AO650" s="68"/>
      <c r="AP650" s="68"/>
      <c r="AQ650" s="137"/>
      <c r="AR650" s="137"/>
      <c r="AS650" s="137"/>
      <c r="AT650" s="137"/>
      <c r="AU650" s="137"/>
      <c r="AV650" s="137"/>
      <c r="AW650" s="137"/>
      <c r="AX650" s="137"/>
    </row>
    <row r="651" spans="6:50" ht="14.25" customHeight="1">
      <c r="F651" s="137"/>
      <c r="G651" s="137"/>
      <c r="H651" s="137"/>
      <c r="I651" s="137"/>
      <c r="J651" s="137"/>
      <c r="K651" s="137"/>
      <c r="L651" s="137"/>
      <c r="M651" s="137"/>
      <c r="N651" s="137"/>
      <c r="O651" s="137"/>
      <c r="Q651" s="137"/>
      <c r="Z651" s="137"/>
      <c r="AA651" s="137"/>
      <c r="AC651" s="137"/>
      <c r="AD651" s="137"/>
      <c r="AE651" s="137"/>
      <c r="AF651" s="137"/>
      <c r="AG651" s="137"/>
      <c r="AH651" s="137"/>
      <c r="AI651" s="137"/>
      <c r="AJ651" s="137"/>
      <c r="AK651" s="137"/>
      <c r="AL651" s="137"/>
      <c r="AM651" s="68"/>
      <c r="AN651" s="137"/>
      <c r="AO651" s="68"/>
      <c r="AP651" s="68"/>
      <c r="AQ651" s="137"/>
      <c r="AR651" s="137"/>
      <c r="AS651" s="137"/>
      <c r="AT651" s="137"/>
      <c r="AU651" s="137"/>
      <c r="AV651" s="137"/>
      <c r="AW651" s="137"/>
      <c r="AX651" s="137"/>
    </row>
    <row r="652" spans="6:50" ht="14.25" customHeight="1">
      <c r="F652" s="137"/>
      <c r="G652" s="137"/>
      <c r="H652" s="137"/>
      <c r="I652" s="137"/>
      <c r="J652" s="137"/>
      <c r="K652" s="137"/>
      <c r="L652" s="137"/>
      <c r="M652" s="137"/>
      <c r="N652" s="137"/>
      <c r="O652" s="137"/>
      <c r="Q652" s="137"/>
      <c r="Z652" s="137"/>
      <c r="AA652" s="137"/>
      <c r="AC652" s="137"/>
      <c r="AD652" s="137"/>
      <c r="AE652" s="137"/>
      <c r="AF652" s="137"/>
      <c r="AG652" s="137"/>
      <c r="AH652" s="137"/>
      <c r="AI652" s="137"/>
      <c r="AJ652" s="137"/>
      <c r="AK652" s="137"/>
      <c r="AL652" s="137"/>
      <c r="AM652" s="68"/>
      <c r="AN652" s="137"/>
      <c r="AO652" s="68"/>
      <c r="AP652" s="68"/>
      <c r="AQ652" s="137"/>
      <c r="AR652" s="137"/>
      <c r="AS652" s="137"/>
      <c r="AT652" s="137"/>
      <c r="AU652" s="137"/>
      <c r="AV652" s="137"/>
      <c r="AW652" s="137"/>
      <c r="AX652" s="137"/>
    </row>
    <row r="653" spans="6:50" ht="14.25" customHeight="1">
      <c r="F653" s="137"/>
      <c r="G653" s="137"/>
      <c r="H653" s="137"/>
      <c r="I653" s="137"/>
      <c r="J653" s="137"/>
      <c r="K653" s="137"/>
      <c r="L653" s="137"/>
      <c r="M653" s="137"/>
      <c r="N653" s="137"/>
      <c r="O653" s="137"/>
      <c r="Q653" s="137"/>
      <c r="Z653" s="137"/>
      <c r="AA653" s="137"/>
      <c r="AC653" s="137"/>
      <c r="AD653" s="137"/>
      <c r="AE653" s="137"/>
      <c r="AF653" s="137"/>
      <c r="AG653" s="137"/>
      <c r="AH653" s="137"/>
      <c r="AI653" s="137"/>
      <c r="AJ653" s="137"/>
      <c r="AK653" s="137"/>
      <c r="AL653" s="137"/>
      <c r="AM653" s="68"/>
      <c r="AN653" s="137"/>
      <c r="AO653" s="68"/>
      <c r="AP653" s="68"/>
      <c r="AQ653" s="137"/>
      <c r="AR653" s="137"/>
      <c r="AS653" s="137"/>
      <c r="AT653" s="137"/>
      <c r="AU653" s="137"/>
      <c r="AV653" s="137"/>
      <c r="AW653" s="137"/>
      <c r="AX653" s="137"/>
    </row>
    <row r="654" spans="6:50" ht="14.25" customHeight="1">
      <c r="F654" s="137"/>
      <c r="G654" s="137"/>
      <c r="H654" s="137"/>
      <c r="I654" s="137"/>
      <c r="J654" s="137"/>
      <c r="K654" s="137"/>
      <c r="L654" s="137"/>
      <c r="M654" s="137"/>
      <c r="N654" s="137"/>
      <c r="O654" s="137"/>
      <c r="Q654" s="137"/>
      <c r="Z654" s="137"/>
      <c r="AA654" s="137"/>
      <c r="AC654" s="137"/>
      <c r="AD654" s="137"/>
      <c r="AE654" s="137"/>
      <c r="AF654" s="137"/>
      <c r="AG654" s="137"/>
      <c r="AH654" s="137"/>
      <c r="AI654" s="137"/>
      <c r="AJ654" s="137"/>
      <c r="AK654" s="137"/>
      <c r="AL654" s="137"/>
      <c r="AM654" s="68"/>
      <c r="AN654" s="137"/>
      <c r="AO654" s="68"/>
      <c r="AP654" s="68"/>
      <c r="AQ654" s="137"/>
      <c r="AR654" s="137"/>
      <c r="AS654" s="137"/>
      <c r="AT654" s="137"/>
      <c r="AU654" s="137"/>
      <c r="AV654" s="137"/>
      <c r="AW654" s="137"/>
      <c r="AX654" s="137"/>
    </row>
    <row r="655" spans="6:50" ht="14.25" customHeight="1">
      <c r="F655" s="137"/>
      <c r="G655" s="137"/>
      <c r="H655" s="137"/>
      <c r="I655" s="137"/>
      <c r="J655" s="137"/>
      <c r="K655" s="137"/>
      <c r="L655" s="137"/>
      <c r="M655" s="137"/>
      <c r="N655" s="137"/>
      <c r="O655" s="137"/>
      <c r="Q655" s="137"/>
      <c r="Z655" s="137"/>
      <c r="AA655" s="137"/>
      <c r="AC655" s="137"/>
      <c r="AD655" s="137"/>
      <c r="AE655" s="137"/>
      <c r="AF655" s="137"/>
      <c r="AG655" s="137"/>
      <c r="AH655" s="137"/>
      <c r="AI655" s="137"/>
      <c r="AJ655" s="137"/>
      <c r="AK655" s="137"/>
      <c r="AL655" s="137"/>
      <c r="AM655" s="68"/>
      <c r="AN655" s="137"/>
      <c r="AO655" s="68"/>
      <c r="AP655" s="68"/>
      <c r="AQ655" s="137"/>
      <c r="AR655" s="137"/>
      <c r="AS655" s="137"/>
      <c r="AT655" s="137"/>
      <c r="AU655" s="137"/>
      <c r="AV655" s="137"/>
      <c r="AW655" s="137"/>
      <c r="AX655" s="137"/>
    </row>
    <row r="656" spans="6:50" ht="14.25" customHeight="1">
      <c r="F656" s="137"/>
      <c r="G656" s="137"/>
      <c r="H656" s="137"/>
      <c r="I656" s="137"/>
      <c r="J656" s="137"/>
      <c r="K656" s="137"/>
      <c r="L656" s="137"/>
      <c r="M656" s="137"/>
      <c r="N656" s="137"/>
      <c r="O656" s="137"/>
      <c r="Q656" s="137"/>
      <c r="Z656" s="137"/>
      <c r="AA656" s="137"/>
      <c r="AC656" s="137"/>
      <c r="AD656" s="137"/>
      <c r="AE656" s="137"/>
      <c r="AF656" s="137"/>
      <c r="AG656" s="137"/>
      <c r="AH656" s="137"/>
      <c r="AI656" s="137"/>
      <c r="AJ656" s="137"/>
      <c r="AK656" s="137"/>
      <c r="AL656" s="137"/>
      <c r="AM656" s="68"/>
      <c r="AN656" s="137"/>
      <c r="AO656" s="68"/>
      <c r="AP656" s="68"/>
      <c r="AQ656" s="137"/>
      <c r="AR656" s="137"/>
      <c r="AS656" s="137"/>
      <c r="AT656" s="137"/>
      <c r="AU656" s="137"/>
      <c r="AV656" s="137"/>
      <c r="AW656" s="137"/>
      <c r="AX656" s="137"/>
    </row>
    <row r="657" spans="6:50" ht="14.25" customHeight="1">
      <c r="F657" s="137"/>
      <c r="G657" s="137"/>
      <c r="H657" s="137"/>
      <c r="I657" s="137"/>
      <c r="J657" s="137"/>
      <c r="K657" s="137"/>
      <c r="L657" s="137"/>
      <c r="M657" s="137"/>
      <c r="N657" s="137"/>
      <c r="O657" s="137"/>
      <c r="Q657" s="137"/>
      <c r="Z657" s="137"/>
      <c r="AA657" s="137"/>
      <c r="AC657" s="137"/>
      <c r="AD657" s="137"/>
      <c r="AE657" s="137"/>
      <c r="AF657" s="137"/>
      <c r="AG657" s="137"/>
      <c r="AH657" s="137"/>
      <c r="AI657" s="137"/>
      <c r="AJ657" s="137"/>
      <c r="AK657" s="137"/>
      <c r="AL657" s="137"/>
      <c r="AM657" s="68"/>
      <c r="AN657" s="137"/>
      <c r="AO657" s="68"/>
      <c r="AP657" s="68"/>
      <c r="AQ657" s="137"/>
      <c r="AR657" s="137"/>
      <c r="AS657" s="137"/>
      <c r="AT657" s="137"/>
      <c r="AU657" s="137"/>
      <c r="AV657" s="137"/>
      <c r="AW657" s="137"/>
      <c r="AX657" s="137"/>
    </row>
    <row r="658" spans="6:50" ht="14.25" customHeight="1">
      <c r="F658" s="137"/>
      <c r="G658" s="137"/>
      <c r="H658" s="137"/>
      <c r="I658" s="137"/>
      <c r="J658" s="137"/>
      <c r="K658" s="137"/>
      <c r="L658" s="137"/>
      <c r="M658" s="137"/>
      <c r="N658" s="137"/>
      <c r="O658" s="137"/>
      <c r="Q658" s="137"/>
      <c r="Z658" s="137"/>
      <c r="AA658" s="137"/>
      <c r="AC658" s="137"/>
      <c r="AD658" s="137"/>
      <c r="AE658" s="137"/>
      <c r="AF658" s="137"/>
      <c r="AG658" s="137"/>
      <c r="AH658" s="137"/>
      <c r="AI658" s="137"/>
      <c r="AJ658" s="137"/>
      <c r="AK658" s="137"/>
      <c r="AL658" s="137"/>
      <c r="AM658" s="68"/>
      <c r="AN658" s="137"/>
      <c r="AO658" s="68"/>
      <c r="AP658" s="68"/>
      <c r="AQ658" s="137"/>
      <c r="AR658" s="137"/>
      <c r="AS658" s="137"/>
      <c r="AT658" s="137"/>
      <c r="AU658" s="137"/>
      <c r="AV658" s="137"/>
      <c r="AW658" s="137"/>
      <c r="AX658" s="137"/>
    </row>
    <row r="659" spans="6:50" ht="14.25" customHeight="1">
      <c r="F659" s="137"/>
      <c r="G659" s="137"/>
      <c r="H659" s="137"/>
      <c r="I659" s="137"/>
      <c r="J659" s="137"/>
      <c r="K659" s="137"/>
      <c r="L659" s="137"/>
      <c r="M659" s="137"/>
      <c r="N659" s="137"/>
      <c r="O659" s="137"/>
      <c r="Q659" s="137"/>
      <c r="Z659" s="137"/>
      <c r="AA659" s="137"/>
      <c r="AC659" s="137"/>
      <c r="AD659" s="137"/>
      <c r="AE659" s="137"/>
      <c r="AF659" s="137"/>
      <c r="AG659" s="137"/>
      <c r="AH659" s="137"/>
      <c r="AI659" s="137"/>
      <c r="AJ659" s="137"/>
      <c r="AK659" s="137"/>
      <c r="AL659" s="137"/>
      <c r="AM659" s="68"/>
      <c r="AN659" s="137"/>
      <c r="AO659" s="68"/>
      <c r="AP659" s="68"/>
      <c r="AQ659" s="137"/>
      <c r="AR659" s="137"/>
      <c r="AS659" s="137"/>
      <c r="AT659" s="137"/>
      <c r="AU659" s="137"/>
      <c r="AV659" s="137"/>
      <c r="AW659" s="137"/>
      <c r="AX659" s="137"/>
    </row>
    <row r="660" spans="6:50" ht="14.25" customHeight="1">
      <c r="F660" s="137"/>
      <c r="G660" s="137"/>
      <c r="H660" s="137"/>
      <c r="I660" s="137"/>
      <c r="J660" s="137"/>
      <c r="K660" s="137"/>
      <c r="L660" s="137"/>
      <c r="M660" s="137"/>
      <c r="N660" s="137"/>
      <c r="O660" s="137"/>
      <c r="Q660" s="137"/>
      <c r="Z660" s="137"/>
      <c r="AA660" s="137"/>
      <c r="AC660" s="137"/>
      <c r="AD660" s="137"/>
      <c r="AE660" s="137"/>
      <c r="AF660" s="137"/>
      <c r="AG660" s="137"/>
      <c r="AH660" s="137"/>
      <c r="AI660" s="137"/>
      <c r="AJ660" s="137"/>
      <c r="AK660" s="137"/>
      <c r="AL660" s="137"/>
      <c r="AM660" s="68"/>
      <c r="AN660" s="137"/>
      <c r="AO660" s="68"/>
      <c r="AP660" s="68"/>
      <c r="AQ660" s="137"/>
      <c r="AR660" s="137"/>
      <c r="AS660" s="137"/>
      <c r="AT660" s="137"/>
      <c r="AU660" s="137"/>
      <c r="AV660" s="137"/>
      <c r="AW660" s="137"/>
      <c r="AX660" s="137"/>
    </row>
    <row r="661" spans="6:50" ht="14.25" customHeight="1">
      <c r="F661" s="137"/>
      <c r="G661" s="137"/>
      <c r="H661" s="137"/>
      <c r="I661" s="137"/>
      <c r="J661" s="137"/>
      <c r="K661" s="137"/>
      <c r="L661" s="137"/>
      <c r="M661" s="137"/>
      <c r="N661" s="137"/>
      <c r="O661" s="137"/>
      <c r="Q661" s="137"/>
      <c r="Z661" s="137"/>
      <c r="AA661" s="137"/>
      <c r="AC661" s="137"/>
      <c r="AD661" s="137"/>
      <c r="AE661" s="137"/>
      <c r="AF661" s="137"/>
      <c r="AG661" s="137"/>
      <c r="AH661" s="137"/>
      <c r="AI661" s="137"/>
      <c r="AJ661" s="137"/>
      <c r="AK661" s="137"/>
      <c r="AL661" s="137"/>
      <c r="AM661" s="68"/>
      <c r="AN661" s="137"/>
      <c r="AO661" s="68"/>
      <c r="AP661" s="68"/>
      <c r="AQ661" s="137"/>
      <c r="AR661" s="137"/>
      <c r="AS661" s="137"/>
      <c r="AT661" s="137"/>
      <c r="AU661" s="137"/>
      <c r="AV661" s="137"/>
      <c r="AW661" s="137"/>
      <c r="AX661" s="137"/>
    </row>
    <row r="662" spans="6:50" ht="14.25" customHeight="1">
      <c r="F662" s="137"/>
      <c r="G662" s="137"/>
      <c r="H662" s="137"/>
      <c r="I662" s="137"/>
      <c r="J662" s="137"/>
      <c r="K662" s="137"/>
      <c r="L662" s="137"/>
      <c r="M662" s="137"/>
      <c r="N662" s="137"/>
      <c r="O662" s="137"/>
      <c r="Q662" s="137"/>
      <c r="Z662" s="137"/>
      <c r="AA662" s="137"/>
      <c r="AC662" s="137"/>
      <c r="AD662" s="137"/>
      <c r="AE662" s="137"/>
      <c r="AF662" s="137"/>
      <c r="AG662" s="137"/>
      <c r="AH662" s="137"/>
      <c r="AI662" s="137"/>
      <c r="AJ662" s="137"/>
      <c r="AK662" s="137"/>
      <c r="AL662" s="137"/>
      <c r="AM662" s="68"/>
      <c r="AN662" s="137"/>
      <c r="AO662" s="68"/>
      <c r="AP662" s="68"/>
      <c r="AQ662" s="137"/>
      <c r="AR662" s="137"/>
      <c r="AS662" s="137"/>
      <c r="AT662" s="137"/>
      <c r="AU662" s="137"/>
      <c r="AV662" s="137"/>
      <c r="AW662" s="137"/>
      <c r="AX662" s="137"/>
    </row>
    <row r="663" spans="6:50" ht="14.25" customHeight="1">
      <c r="F663" s="137"/>
      <c r="G663" s="137"/>
      <c r="H663" s="137"/>
      <c r="I663" s="137"/>
      <c r="J663" s="137"/>
      <c r="K663" s="137"/>
      <c r="L663" s="137"/>
      <c r="M663" s="137"/>
      <c r="N663" s="137"/>
      <c r="O663" s="137"/>
      <c r="Q663" s="137"/>
      <c r="Z663" s="137"/>
      <c r="AA663" s="137"/>
      <c r="AC663" s="137"/>
      <c r="AD663" s="137"/>
      <c r="AE663" s="137"/>
      <c r="AF663" s="137"/>
      <c r="AG663" s="137"/>
      <c r="AH663" s="137"/>
      <c r="AI663" s="137"/>
      <c r="AJ663" s="137"/>
      <c r="AK663" s="137"/>
      <c r="AL663" s="137"/>
      <c r="AM663" s="68"/>
      <c r="AN663" s="137"/>
      <c r="AO663" s="68"/>
      <c r="AP663" s="68"/>
      <c r="AQ663" s="137"/>
      <c r="AR663" s="137"/>
      <c r="AS663" s="137"/>
      <c r="AT663" s="137"/>
      <c r="AU663" s="137"/>
      <c r="AV663" s="137"/>
      <c r="AW663" s="137"/>
      <c r="AX663" s="137"/>
    </row>
    <row r="664" spans="6:50" ht="14.25" customHeight="1">
      <c r="F664" s="137"/>
      <c r="G664" s="137"/>
      <c r="H664" s="137"/>
      <c r="I664" s="137"/>
      <c r="J664" s="137"/>
      <c r="K664" s="137"/>
      <c r="L664" s="137"/>
      <c r="M664" s="137"/>
      <c r="N664" s="137"/>
      <c r="O664" s="137"/>
      <c r="Q664" s="137"/>
      <c r="Z664" s="137"/>
      <c r="AA664" s="137"/>
      <c r="AC664" s="137"/>
      <c r="AD664" s="137"/>
      <c r="AE664" s="137"/>
      <c r="AF664" s="137"/>
      <c r="AG664" s="137"/>
      <c r="AH664" s="137"/>
      <c r="AI664" s="137"/>
      <c r="AJ664" s="137"/>
      <c r="AK664" s="137"/>
      <c r="AL664" s="137"/>
      <c r="AM664" s="68"/>
      <c r="AN664" s="137"/>
      <c r="AO664" s="68"/>
      <c r="AP664" s="68"/>
      <c r="AQ664" s="137"/>
      <c r="AR664" s="137"/>
      <c r="AS664" s="137"/>
      <c r="AT664" s="137"/>
      <c r="AU664" s="137"/>
      <c r="AV664" s="137"/>
      <c r="AW664" s="137"/>
      <c r="AX664" s="137"/>
    </row>
    <row r="665" spans="6:50" ht="14.25" customHeight="1">
      <c r="F665" s="137"/>
      <c r="G665" s="137"/>
      <c r="H665" s="137"/>
      <c r="I665" s="137"/>
      <c r="J665" s="137"/>
      <c r="K665" s="137"/>
      <c r="L665" s="137"/>
      <c r="M665" s="137"/>
      <c r="N665" s="137"/>
      <c r="O665" s="137"/>
      <c r="Q665" s="137"/>
      <c r="Z665" s="137"/>
      <c r="AA665" s="137"/>
      <c r="AC665" s="137"/>
      <c r="AD665" s="137"/>
      <c r="AE665" s="137"/>
      <c r="AF665" s="137"/>
      <c r="AG665" s="137"/>
      <c r="AH665" s="137"/>
      <c r="AI665" s="137"/>
      <c r="AJ665" s="137"/>
      <c r="AK665" s="137"/>
      <c r="AL665" s="137"/>
      <c r="AM665" s="68"/>
      <c r="AN665" s="137"/>
      <c r="AO665" s="68"/>
      <c r="AP665" s="68"/>
      <c r="AQ665" s="137"/>
      <c r="AR665" s="137"/>
      <c r="AS665" s="137"/>
      <c r="AT665" s="137"/>
      <c r="AU665" s="137"/>
      <c r="AV665" s="137"/>
      <c r="AW665" s="137"/>
      <c r="AX665" s="137"/>
    </row>
    <row r="666" spans="6:50" ht="14.25" customHeight="1">
      <c r="F666" s="137"/>
      <c r="G666" s="137"/>
      <c r="H666" s="137"/>
      <c r="I666" s="137"/>
      <c r="J666" s="137"/>
      <c r="K666" s="137"/>
      <c r="L666" s="137"/>
      <c r="M666" s="137"/>
      <c r="N666" s="137"/>
      <c r="O666" s="137"/>
      <c r="Q666" s="137"/>
      <c r="Z666" s="137"/>
      <c r="AA666" s="137"/>
      <c r="AC666" s="137"/>
      <c r="AD666" s="137"/>
      <c r="AE666" s="137"/>
      <c r="AF666" s="137"/>
      <c r="AG666" s="137"/>
      <c r="AH666" s="137"/>
      <c r="AI666" s="137"/>
      <c r="AJ666" s="137"/>
      <c r="AK666" s="137"/>
      <c r="AL666" s="137"/>
      <c r="AM666" s="68"/>
      <c r="AN666" s="137"/>
      <c r="AO666" s="68"/>
      <c r="AP666" s="68"/>
      <c r="AQ666" s="137"/>
      <c r="AR666" s="137"/>
      <c r="AS666" s="137"/>
      <c r="AT666" s="137"/>
      <c r="AU666" s="137"/>
      <c r="AV666" s="137"/>
      <c r="AW666" s="137"/>
      <c r="AX666" s="137"/>
    </row>
    <row r="667" spans="6:50" ht="14.25" customHeight="1">
      <c r="F667" s="137"/>
      <c r="G667" s="137"/>
      <c r="H667" s="137"/>
      <c r="I667" s="137"/>
      <c r="J667" s="137"/>
      <c r="K667" s="137"/>
      <c r="L667" s="137"/>
      <c r="M667" s="137"/>
      <c r="N667" s="137"/>
      <c r="O667" s="137"/>
      <c r="Q667" s="137"/>
      <c r="Z667" s="137"/>
      <c r="AA667" s="137"/>
      <c r="AC667" s="137"/>
      <c r="AD667" s="137"/>
      <c r="AE667" s="137"/>
      <c r="AF667" s="137"/>
      <c r="AG667" s="137"/>
      <c r="AH667" s="137"/>
      <c r="AI667" s="137"/>
      <c r="AJ667" s="137"/>
      <c r="AK667" s="137"/>
      <c r="AL667" s="137"/>
      <c r="AM667" s="68"/>
      <c r="AN667" s="137"/>
      <c r="AO667" s="68"/>
      <c r="AP667" s="68"/>
      <c r="AQ667" s="137"/>
      <c r="AR667" s="137"/>
      <c r="AS667" s="137"/>
      <c r="AT667" s="137"/>
      <c r="AU667" s="137"/>
      <c r="AV667" s="137"/>
      <c r="AW667" s="137"/>
      <c r="AX667" s="137"/>
    </row>
    <row r="668" spans="6:50" ht="14.25" customHeight="1">
      <c r="F668" s="137"/>
      <c r="G668" s="137"/>
      <c r="H668" s="137"/>
      <c r="I668" s="137"/>
      <c r="J668" s="137"/>
      <c r="K668" s="137"/>
      <c r="L668" s="137"/>
      <c r="M668" s="137"/>
      <c r="N668" s="137"/>
      <c r="O668" s="137"/>
      <c r="Q668" s="137"/>
      <c r="Z668" s="137"/>
      <c r="AA668" s="137"/>
      <c r="AC668" s="137"/>
      <c r="AD668" s="137"/>
      <c r="AE668" s="137"/>
      <c r="AF668" s="137"/>
      <c r="AG668" s="137"/>
      <c r="AH668" s="137"/>
      <c r="AI668" s="137"/>
      <c r="AJ668" s="137"/>
      <c r="AK668" s="137"/>
      <c r="AL668" s="137"/>
      <c r="AM668" s="68"/>
      <c r="AN668" s="137"/>
      <c r="AO668" s="68"/>
      <c r="AP668" s="68"/>
      <c r="AQ668" s="137"/>
      <c r="AR668" s="137"/>
      <c r="AS668" s="137"/>
      <c r="AT668" s="137"/>
      <c r="AU668" s="137"/>
      <c r="AV668" s="137"/>
      <c r="AW668" s="137"/>
      <c r="AX668" s="137"/>
    </row>
    <row r="669" spans="6:50" ht="14.25" customHeight="1">
      <c r="F669" s="137"/>
      <c r="G669" s="137"/>
      <c r="H669" s="137"/>
      <c r="I669" s="137"/>
      <c r="J669" s="137"/>
      <c r="K669" s="137"/>
      <c r="L669" s="137"/>
      <c r="M669" s="137"/>
      <c r="N669" s="137"/>
      <c r="O669" s="137"/>
      <c r="Q669" s="137"/>
      <c r="Z669" s="137"/>
      <c r="AA669" s="137"/>
      <c r="AC669" s="137"/>
      <c r="AD669" s="137"/>
      <c r="AE669" s="137"/>
      <c r="AF669" s="137"/>
      <c r="AG669" s="137"/>
      <c r="AH669" s="137"/>
      <c r="AI669" s="137"/>
      <c r="AJ669" s="137"/>
      <c r="AK669" s="137"/>
      <c r="AL669" s="137"/>
      <c r="AM669" s="68"/>
      <c r="AN669" s="137"/>
      <c r="AO669" s="68"/>
      <c r="AP669" s="68"/>
      <c r="AQ669" s="137"/>
      <c r="AR669" s="137"/>
      <c r="AS669" s="137"/>
      <c r="AT669" s="137"/>
      <c r="AU669" s="137"/>
      <c r="AV669" s="137"/>
      <c r="AW669" s="137"/>
      <c r="AX669" s="137"/>
    </row>
    <row r="670" spans="6:50" ht="14.25" customHeight="1">
      <c r="F670" s="137"/>
      <c r="G670" s="137"/>
      <c r="H670" s="137"/>
      <c r="I670" s="137"/>
      <c r="J670" s="137"/>
      <c r="K670" s="137"/>
      <c r="L670" s="137"/>
      <c r="M670" s="137"/>
      <c r="N670" s="137"/>
      <c r="O670" s="137"/>
      <c r="Q670" s="137"/>
      <c r="Z670" s="137"/>
      <c r="AA670" s="137"/>
      <c r="AC670" s="137"/>
      <c r="AD670" s="137"/>
      <c r="AE670" s="137"/>
      <c r="AF670" s="137"/>
      <c r="AG670" s="137"/>
      <c r="AH670" s="137"/>
      <c r="AI670" s="137"/>
      <c r="AJ670" s="137"/>
      <c r="AK670" s="137"/>
      <c r="AL670" s="137"/>
      <c r="AM670" s="68"/>
      <c r="AN670" s="137"/>
      <c r="AO670" s="68"/>
      <c r="AP670" s="68"/>
      <c r="AQ670" s="137"/>
      <c r="AR670" s="137"/>
      <c r="AS670" s="137"/>
      <c r="AT670" s="137"/>
      <c r="AU670" s="137"/>
      <c r="AV670" s="137"/>
      <c r="AW670" s="137"/>
      <c r="AX670" s="137"/>
    </row>
    <row r="671" spans="6:50" ht="14.25" customHeight="1">
      <c r="F671" s="137"/>
      <c r="G671" s="137"/>
      <c r="H671" s="137"/>
      <c r="I671" s="137"/>
      <c r="J671" s="137"/>
      <c r="K671" s="137"/>
      <c r="L671" s="137"/>
      <c r="M671" s="137"/>
      <c r="N671" s="137"/>
      <c r="O671" s="137"/>
      <c r="Q671" s="137"/>
      <c r="Z671" s="137"/>
      <c r="AA671" s="137"/>
      <c r="AC671" s="137"/>
      <c r="AD671" s="137"/>
      <c r="AE671" s="137"/>
      <c r="AF671" s="137"/>
      <c r="AG671" s="137"/>
      <c r="AH671" s="137"/>
      <c r="AI671" s="137"/>
      <c r="AJ671" s="137"/>
      <c r="AK671" s="137"/>
      <c r="AL671" s="137"/>
      <c r="AM671" s="68"/>
      <c r="AN671" s="137"/>
      <c r="AO671" s="68"/>
      <c r="AP671" s="68"/>
      <c r="AQ671" s="137"/>
      <c r="AR671" s="137"/>
      <c r="AS671" s="137"/>
      <c r="AT671" s="137"/>
      <c r="AU671" s="137"/>
      <c r="AV671" s="137"/>
      <c r="AW671" s="137"/>
      <c r="AX671" s="137"/>
    </row>
    <row r="672" spans="6:50" ht="14.25" customHeight="1">
      <c r="F672" s="137"/>
      <c r="G672" s="137"/>
      <c r="H672" s="137"/>
      <c r="I672" s="137"/>
      <c r="J672" s="137"/>
      <c r="K672" s="137"/>
      <c r="L672" s="137"/>
      <c r="M672" s="137"/>
      <c r="N672" s="137"/>
      <c r="O672" s="137"/>
      <c r="Q672" s="137"/>
      <c r="Z672" s="137"/>
      <c r="AA672" s="137"/>
      <c r="AC672" s="137"/>
      <c r="AD672" s="137"/>
      <c r="AE672" s="137"/>
      <c r="AF672" s="137"/>
      <c r="AG672" s="137"/>
      <c r="AH672" s="137"/>
      <c r="AI672" s="137"/>
      <c r="AJ672" s="137"/>
      <c r="AK672" s="137"/>
      <c r="AL672" s="137"/>
      <c r="AM672" s="68"/>
      <c r="AN672" s="137"/>
      <c r="AO672" s="68"/>
      <c r="AP672" s="68"/>
      <c r="AQ672" s="137"/>
      <c r="AR672" s="137"/>
      <c r="AS672" s="137"/>
      <c r="AT672" s="137"/>
      <c r="AU672" s="137"/>
      <c r="AV672" s="137"/>
      <c r="AW672" s="137"/>
      <c r="AX672" s="137"/>
    </row>
    <row r="673" spans="6:50" ht="14.25" customHeight="1">
      <c r="F673" s="137"/>
      <c r="G673" s="137"/>
      <c r="H673" s="137"/>
      <c r="I673" s="137"/>
      <c r="J673" s="137"/>
      <c r="K673" s="137"/>
      <c r="L673" s="137"/>
      <c r="M673" s="137"/>
      <c r="N673" s="137"/>
      <c r="O673" s="137"/>
      <c r="Q673" s="137"/>
      <c r="Z673" s="137"/>
      <c r="AA673" s="137"/>
      <c r="AC673" s="137"/>
      <c r="AD673" s="137"/>
      <c r="AE673" s="137"/>
      <c r="AF673" s="137"/>
      <c r="AG673" s="137"/>
      <c r="AH673" s="137"/>
      <c r="AI673" s="137"/>
      <c r="AJ673" s="137"/>
      <c r="AK673" s="137"/>
      <c r="AL673" s="137"/>
      <c r="AM673" s="68"/>
      <c r="AN673" s="137"/>
      <c r="AO673" s="68"/>
      <c r="AP673" s="68"/>
      <c r="AQ673" s="137"/>
      <c r="AR673" s="137"/>
      <c r="AS673" s="137"/>
      <c r="AT673" s="137"/>
      <c r="AU673" s="137"/>
      <c r="AV673" s="137"/>
      <c r="AW673" s="137"/>
      <c r="AX673" s="137"/>
    </row>
    <row r="674" spans="6:50" ht="14.25" customHeight="1">
      <c r="F674" s="137"/>
      <c r="G674" s="137"/>
      <c r="H674" s="137"/>
      <c r="I674" s="137"/>
      <c r="J674" s="137"/>
      <c r="K674" s="137"/>
      <c r="L674" s="137"/>
      <c r="M674" s="137"/>
      <c r="N674" s="137"/>
      <c r="O674" s="137"/>
      <c r="Q674" s="137"/>
      <c r="Z674" s="137"/>
      <c r="AA674" s="137"/>
      <c r="AC674" s="137"/>
      <c r="AD674" s="137"/>
      <c r="AE674" s="137"/>
      <c r="AF674" s="137"/>
      <c r="AG674" s="137"/>
      <c r="AH674" s="137"/>
      <c r="AI674" s="137"/>
      <c r="AJ674" s="137"/>
      <c r="AK674" s="137"/>
      <c r="AL674" s="137"/>
      <c r="AM674" s="68"/>
      <c r="AN674" s="137"/>
      <c r="AO674" s="68"/>
      <c r="AP674" s="68"/>
      <c r="AQ674" s="137"/>
      <c r="AR674" s="137"/>
      <c r="AS674" s="137"/>
      <c r="AT674" s="137"/>
      <c r="AU674" s="137"/>
      <c r="AV674" s="137"/>
      <c r="AW674" s="137"/>
      <c r="AX674" s="137"/>
    </row>
    <row r="675" spans="6:50" ht="14.25" customHeight="1">
      <c r="F675" s="137"/>
      <c r="G675" s="137"/>
      <c r="H675" s="137"/>
      <c r="I675" s="137"/>
      <c r="J675" s="137"/>
      <c r="K675" s="137"/>
      <c r="L675" s="137"/>
      <c r="M675" s="137"/>
      <c r="N675" s="137"/>
      <c r="O675" s="137"/>
      <c r="Q675" s="137"/>
      <c r="Z675" s="137"/>
      <c r="AA675" s="137"/>
      <c r="AC675" s="137"/>
      <c r="AD675" s="137"/>
      <c r="AE675" s="137"/>
      <c r="AF675" s="137"/>
      <c r="AG675" s="137"/>
      <c r="AH675" s="137"/>
      <c r="AI675" s="137"/>
      <c r="AJ675" s="137"/>
      <c r="AK675" s="137"/>
      <c r="AL675" s="137"/>
      <c r="AM675" s="68"/>
      <c r="AN675" s="137"/>
      <c r="AO675" s="68"/>
      <c r="AP675" s="68"/>
      <c r="AQ675" s="137"/>
      <c r="AR675" s="137"/>
      <c r="AS675" s="137"/>
      <c r="AT675" s="137"/>
      <c r="AU675" s="137"/>
      <c r="AV675" s="137"/>
      <c r="AW675" s="137"/>
      <c r="AX675" s="137"/>
    </row>
    <row r="676" spans="6:50" ht="14.25" customHeight="1">
      <c r="F676" s="137"/>
      <c r="G676" s="137"/>
      <c r="H676" s="137"/>
      <c r="I676" s="137"/>
      <c r="J676" s="137"/>
      <c r="K676" s="137"/>
      <c r="L676" s="137"/>
      <c r="M676" s="137"/>
      <c r="N676" s="137"/>
      <c r="O676" s="137"/>
      <c r="Q676" s="137"/>
      <c r="Z676" s="137"/>
      <c r="AA676" s="137"/>
      <c r="AC676" s="137"/>
      <c r="AD676" s="137"/>
      <c r="AE676" s="137"/>
      <c r="AF676" s="137"/>
      <c r="AG676" s="137"/>
      <c r="AH676" s="137"/>
      <c r="AI676" s="137"/>
      <c r="AJ676" s="137"/>
      <c r="AK676" s="137"/>
      <c r="AL676" s="137"/>
      <c r="AM676" s="68"/>
      <c r="AN676" s="137"/>
      <c r="AO676" s="68"/>
      <c r="AP676" s="68"/>
      <c r="AQ676" s="137"/>
      <c r="AR676" s="137"/>
      <c r="AS676" s="137"/>
      <c r="AT676" s="137"/>
      <c r="AU676" s="137"/>
      <c r="AV676" s="137"/>
      <c r="AW676" s="137"/>
      <c r="AX676" s="137"/>
    </row>
    <row r="677" spans="6:50" ht="14.25" customHeight="1">
      <c r="F677" s="137"/>
      <c r="G677" s="137"/>
      <c r="H677" s="137"/>
      <c r="I677" s="137"/>
      <c r="J677" s="137"/>
      <c r="K677" s="137"/>
      <c r="L677" s="137"/>
      <c r="M677" s="137"/>
      <c r="N677" s="137"/>
      <c r="O677" s="137"/>
      <c r="Q677" s="137"/>
      <c r="Z677" s="137"/>
      <c r="AA677" s="137"/>
      <c r="AC677" s="137"/>
      <c r="AD677" s="137"/>
      <c r="AE677" s="137"/>
      <c r="AF677" s="137"/>
      <c r="AG677" s="137"/>
      <c r="AH677" s="137"/>
      <c r="AI677" s="137"/>
      <c r="AJ677" s="137"/>
      <c r="AK677" s="137"/>
      <c r="AL677" s="137"/>
      <c r="AM677" s="68"/>
      <c r="AN677" s="137"/>
      <c r="AO677" s="68"/>
      <c r="AP677" s="68"/>
      <c r="AQ677" s="137"/>
      <c r="AR677" s="137"/>
      <c r="AS677" s="137"/>
      <c r="AT677" s="137"/>
      <c r="AU677" s="137"/>
      <c r="AV677" s="137"/>
      <c r="AW677" s="137"/>
      <c r="AX677" s="137"/>
    </row>
    <row r="678" spans="6:50" ht="14.25" customHeight="1">
      <c r="F678" s="137"/>
      <c r="G678" s="137"/>
      <c r="H678" s="137"/>
      <c r="I678" s="137"/>
      <c r="J678" s="137"/>
      <c r="K678" s="137"/>
      <c r="L678" s="137"/>
      <c r="M678" s="137"/>
      <c r="N678" s="137"/>
      <c r="O678" s="137"/>
      <c r="Q678" s="137"/>
      <c r="Z678" s="137"/>
      <c r="AA678" s="137"/>
      <c r="AC678" s="137"/>
      <c r="AD678" s="137"/>
      <c r="AE678" s="137"/>
      <c r="AF678" s="137"/>
      <c r="AG678" s="137"/>
      <c r="AH678" s="137"/>
      <c r="AI678" s="137"/>
      <c r="AJ678" s="137"/>
      <c r="AK678" s="137"/>
      <c r="AL678" s="137"/>
      <c r="AM678" s="68"/>
      <c r="AN678" s="137"/>
      <c r="AO678" s="68"/>
      <c r="AP678" s="68"/>
      <c r="AQ678" s="137"/>
      <c r="AR678" s="137"/>
      <c r="AS678" s="137"/>
      <c r="AT678" s="137"/>
      <c r="AU678" s="137"/>
      <c r="AV678" s="137"/>
      <c r="AW678" s="137"/>
      <c r="AX678" s="137"/>
    </row>
    <row r="679" spans="6:50" ht="14.25" customHeight="1">
      <c r="F679" s="137"/>
      <c r="G679" s="137"/>
      <c r="H679" s="137"/>
      <c r="I679" s="137"/>
      <c r="J679" s="137"/>
      <c r="K679" s="137"/>
      <c r="L679" s="137"/>
      <c r="M679" s="137"/>
      <c r="N679" s="137"/>
      <c r="O679" s="137"/>
      <c r="Q679" s="137"/>
      <c r="Z679" s="137"/>
      <c r="AA679" s="137"/>
      <c r="AC679" s="137"/>
      <c r="AD679" s="137"/>
      <c r="AE679" s="137"/>
      <c r="AF679" s="137"/>
      <c r="AG679" s="137"/>
      <c r="AH679" s="137"/>
      <c r="AI679" s="137"/>
      <c r="AJ679" s="137"/>
      <c r="AK679" s="137"/>
      <c r="AL679" s="137"/>
      <c r="AM679" s="68"/>
      <c r="AN679" s="137"/>
      <c r="AO679" s="68"/>
      <c r="AP679" s="68"/>
      <c r="AQ679" s="137"/>
      <c r="AR679" s="137"/>
      <c r="AS679" s="137"/>
      <c r="AT679" s="137"/>
      <c r="AU679" s="137"/>
      <c r="AV679" s="137"/>
      <c r="AW679" s="137"/>
      <c r="AX679" s="137"/>
    </row>
    <row r="680" spans="6:50" ht="14.25" customHeight="1">
      <c r="F680" s="137"/>
      <c r="G680" s="137"/>
      <c r="H680" s="137"/>
      <c r="I680" s="137"/>
      <c r="J680" s="137"/>
      <c r="K680" s="137"/>
      <c r="L680" s="137"/>
      <c r="M680" s="137"/>
      <c r="N680" s="137"/>
      <c r="O680" s="137"/>
      <c r="Q680" s="137"/>
      <c r="Z680" s="137"/>
      <c r="AA680" s="137"/>
      <c r="AC680" s="137"/>
      <c r="AD680" s="137"/>
      <c r="AE680" s="137"/>
      <c r="AF680" s="137"/>
      <c r="AG680" s="137"/>
      <c r="AH680" s="137"/>
      <c r="AI680" s="137"/>
      <c r="AJ680" s="137"/>
      <c r="AK680" s="137"/>
      <c r="AL680" s="137"/>
      <c r="AM680" s="68"/>
      <c r="AN680" s="137"/>
      <c r="AO680" s="68"/>
      <c r="AP680" s="68"/>
      <c r="AQ680" s="137"/>
      <c r="AR680" s="137"/>
      <c r="AS680" s="137"/>
      <c r="AT680" s="137"/>
      <c r="AU680" s="137"/>
      <c r="AV680" s="137"/>
      <c r="AW680" s="137"/>
      <c r="AX680" s="137"/>
    </row>
    <row r="681" spans="6:50" ht="14.25" customHeight="1">
      <c r="F681" s="137"/>
      <c r="G681" s="137"/>
      <c r="H681" s="137"/>
      <c r="I681" s="137"/>
      <c r="J681" s="137"/>
      <c r="K681" s="137"/>
      <c r="L681" s="137"/>
      <c r="M681" s="137"/>
      <c r="N681" s="137"/>
      <c r="O681" s="137"/>
      <c r="Q681" s="137"/>
      <c r="Z681" s="137"/>
      <c r="AA681" s="137"/>
      <c r="AC681" s="137"/>
      <c r="AD681" s="137"/>
      <c r="AE681" s="137"/>
      <c r="AF681" s="137"/>
      <c r="AG681" s="137"/>
      <c r="AH681" s="137"/>
      <c r="AI681" s="137"/>
      <c r="AJ681" s="137"/>
      <c r="AK681" s="137"/>
      <c r="AL681" s="137"/>
      <c r="AM681" s="68"/>
      <c r="AN681" s="137"/>
      <c r="AO681" s="68"/>
      <c r="AP681" s="68"/>
      <c r="AQ681" s="137"/>
      <c r="AR681" s="137"/>
      <c r="AS681" s="137"/>
      <c r="AT681" s="137"/>
      <c r="AU681" s="137"/>
      <c r="AV681" s="137"/>
      <c r="AW681" s="137"/>
      <c r="AX681" s="137"/>
    </row>
    <row r="682" spans="6:50" ht="14.25" customHeight="1">
      <c r="F682" s="137"/>
      <c r="G682" s="137"/>
      <c r="H682" s="137"/>
      <c r="I682" s="137"/>
      <c r="J682" s="137"/>
      <c r="K682" s="137"/>
      <c r="L682" s="137"/>
      <c r="M682" s="137"/>
      <c r="N682" s="137"/>
      <c r="O682" s="137"/>
      <c r="Q682" s="137"/>
      <c r="Z682" s="137"/>
      <c r="AA682" s="137"/>
      <c r="AC682" s="137"/>
      <c r="AD682" s="137"/>
      <c r="AE682" s="137"/>
      <c r="AF682" s="137"/>
      <c r="AG682" s="137"/>
      <c r="AH682" s="137"/>
      <c r="AI682" s="137"/>
      <c r="AJ682" s="137"/>
      <c r="AK682" s="137"/>
      <c r="AL682" s="137"/>
      <c r="AM682" s="68"/>
      <c r="AN682" s="137"/>
      <c r="AO682" s="68"/>
      <c r="AP682" s="68"/>
      <c r="AQ682" s="137"/>
      <c r="AR682" s="137"/>
      <c r="AS682" s="137"/>
      <c r="AT682" s="137"/>
      <c r="AU682" s="137"/>
      <c r="AV682" s="137"/>
      <c r="AW682" s="137"/>
      <c r="AX682" s="137"/>
    </row>
    <row r="683" spans="6:50" ht="14.25" customHeight="1">
      <c r="F683" s="137"/>
      <c r="G683" s="137"/>
      <c r="H683" s="137"/>
      <c r="I683" s="137"/>
      <c r="J683" s="137"/>
      <c r="K683" s="137"/>
      <c r="L683" s="137"/>
      <c r="M683" s="137"/>
      <c r="N683" s="137"/>
      <c r="O683" s="137"/>
      <c r="Q683" s="137"/>
      <c r="Z683" s="137"/>
      <c r="AA683" s="137"/>
      <c r="AC683" s="137"/>
      <c r="AD683" s="137"/>
      <c r="AE683" s="137"/>
      <c r="AF683" s="137"/>
      <c r="AG683" s="137"/>
      <c r="AH683" s="137"/>
      <c r="AI683" s="137"/>
      <c r="AJ683" s="137"/>
      <c r="AK683" s="137"/>
      <c r="AL683" s="137"/>
      <c r="AM683" s="68"/>
      <c r="AN683" s="137"/>
      <c r="AO683" s="68"/>
      <c r="AP683" s="68"/>
      <c r="AQ683" s="137"/>
      <c r="AR683" s="137"/>
      <c r="AS683" s="137"/>
      <c r="AT683" s="137"/>
      <c r="AU683" s="137"/>
      <c r="AV683" s="137"/>
      <c r="AW683" s="137"/>
      <c r="AX683" s="137"/>
    </row>
    <row r="684" spans="6:50" ht="14.25" customHeight="1">
      <c r="F684" s="137"/>
      <c r="G684" s="137"/>
      <c r="H684" s="137"/>
      <c r="I684" s="137"/>
      <c r="J684" s="137"/>
      <c r="K684" s="137"/>
      <c r="L684" s="137"/>
      <c r="M684" s="137"/>
      <c r="N684" s="137"/>
      <c r="O684" s="137"/>
      <c r="Q684" s="137"/>
      <c r="Z684" s="137"/>
      <c r="AA684" s="137"/>
      <c r="AC684" s="137"/>
      <c r="AD684" s="137"/>
      <c r="AE684" s="137"/>
      <c r="AF684" s="137"/>
      <c r="AG684" s="137"/>
      <c r="AH684" s="137"/>
      <c r="AI684" s="137"/>
      <c r="AJ684" s="137"/>
      <c r="AK684" s="137"/>
      <c r="AL684" s="137"/>
      <c r="AM684" s="68"/>
      <c r="AN684" s="137"/>
      <c r="AO684" s="68"/>
      <c r="AP684" s="68"/>
      <c r="AQ684" s="137"/>
      <c r="AR684" s="137"/>
      <c r="AS684" s="137"/>
      <c r="AT684" s="137"/>
      <c r="AU684" s="137"/>
      <c r="AV684" s="137"/>
      <c r="AW684" s="137"/>
      <c r="AX684" s="137"/>
    </row>
    <row r="685" spans="6:50" ht="14.25" customHeight="1">
      <c r="F685" s="137"/>
      <c r="G685" s="137"/>
      <c r="H685" s="137"/>
      <c r="I685" s="137"/>
      <c r="J685" s="137"/>
      <c r="K685" s="137"/>
      <c r="L685" s="137"/>
      <c r="M685" s="137"/>
      <c r="N685" s="137"/>
      <c r="O685" s="137"/>
      <c r="Q685" s="137"/>
      <c r="Z685" s="137"/>
      <c r="AA685" s="137"/>
      <c r="AC685" s="137"/>
      <c r="AD685" s="137"/>
      <c r="AE685" s="137"/>
      <c r="AF685" s="137"/>
      <c r="AG685" s="137"/>
      <c r="AH685" s="137"/>
      <c r="AI685" s="137"/>
      <c r="AJ685" s="137"/>
      <c r="AK685" s="137"/>
      <c r="AL685" s="137"/>
      <c r="AM685" s="68"/>
      <c r="AN685" s="137"/>
      <c r="AO685" s="68"/>
      <c r="AP685" s="68"/>
      <c r="AQ685" s="137"/>
      <c r="AR685" s="137"/>
      <c r="AS685" s="137"/>
      <c r="AT685" s="137"/>
      <c r="AU685" s="137"/>
      <c r="AV685" s="137"/>
      <c r="AW685" s="137"/>
      <c r="AX685" s="137"/>
    </row>
    <row r="686" spans="6:50" ht="14.25" customHeight="1">
      <c r="F686" s="137"/>
      <c r="G686" s="137"/>
      <c r="H686" s="137"/>
      <c r="I686" s="137"/>
      <c r="J686" s="137"/>
      <c r="K686" s="137"/>
      <c r="L686" s="137"/>
      <c r="M686" s="137"/>
      <c r="N686" s="137"/>
      <c r="O686" s="137"/>
      <c r="Q686" s="137"/>
      <c r="Z686" s="137"/>
      <c r="AA686" s="137"/>
      <c r="AC686" s="137"/>
      <c r="AD686" s="137"/>
      <c r="AE686" s="137"/>
      <c r="AF686" s="137"/>
      <c r="AG686" s="137"/>
      <c r="AH686" s="137"/>
      <c r="AI686" s="137"/>
      <c r="AJ686" s="137"/>
      <c r="AK686" s="137"/>
      <c r="AL686" s="137"/>
      <c r="AM686" s="68"/>
      <c r="AN686" s="137"/>
      <c r="AO686" s="68"/>
      <c r="AP686" s="68"/>
      <c r="AQ686" s="137"/>
      <c r="AR686" s="137"/>
      <c r="AS686" s="137"/>
      <c r="AT686" s="137"/>
      <c r="AU686" s="137"/>
      <c r="AV686" s="137"/>
      <c r="AW686" s="137"/>
      <c r="AX686" s="137"/>
    </row>
    <row r="687" spans="6:50" ht="14.25" customHeight="1">
      <c r="F687" s="137"/>
      <c r="G687" s="137"/>
      <c r="H687" s="137"/>
      <c r="I687" s="137"/>
      <c r="J687" s="137"/>
      <c r="K687" s="137"/>
      <c r="L687" s="137"/>
      <c r="M687" s="137"/>
      <c r="N687" s="137"/>
      <c r="O687" s="137"/>
      <c r="Q687" s="137"/>
      <c r="Z687" s="137"/>
      <c r="AA687" s="137"/>
      <c r="AC687" s="137"/>
      <c r="AD687" s="137"/>
      <c r="AE687" s="137"/>
      <c r="AF687" s="137"/>
      <c r="AG687" s="137"/>
      <c r="AH687" s="137"/>
      <c r="AI687" s="137"/>
      <c r="AJ687" s="137"/>
      <c r="AK687" s="137"/>
      <c r="AL687" s="137"/>
      <c r="AM687" s="68"/>
      <c r="AN687" s="137"/>
      <c r="AO687" s="68"/>
      <c r="AP687" s="68"/>
      <c r="AQ687" s="137"/>
      <c r="AR687" s="137"/>
      <c r="AS687" s="137"/>
      <c r="AT687" s="137"/>
      <c r="AU687" s="137"/>
      <c r="AV687" s="137"/>
      <c r="AW687" s="137"/>
      <c r="AX687" s="137"/>
    </row>
    <row r="688" spans="6:50" ht="14.25" customHeight="1">
      <c r="F688" s="137"/>
      <c r="G688" s="137"/>
      <c r="H688" s="137"/>
      <c r="I688" s="137"/>
      <c r="J688" s="137"/>
      <c r="K688" s="137"/>
      <c r="L688" s="137"/>
      <c r="M688" s="137"/>
      <c r="N688" s="137"/>
      <c r="O688" s="137"/>
      <c r="Q688" s="137"/>
      <c r="Z688" s="137"/>
      <c r="AA688" s="137"/>
      <c r="AC688" s="137"/>
      <c r="AD688" s="137"/>
      <c r="AE688" s="137"/>
      <c r="AF688" s="137"/>
      <c r="AG688" s="137"/>
      <c r="AH688" s="137"/>
      <c r="AI688" s="137"/>
      <c r="AJ688" s="137"/>
      <c r="AK688" s="137"/>
      <c r="AL688" s="137"/>
      <c r="AM688" s="68"/>
      <c r="AN688" s="137"/>
      <c r="AO688" s="68"/>
      <c r="AP688" s="68"/>
      <c r="AQ688" s="137"/>
      <c r="AR688" s="137"/>
      <c r="AS688" s="137"/>
      <c r="AT688" s="137"/>
      <c r="AU688" s="137"/>
      <c r="AV688" s="137"/>
      <c r="AW688" s="137"/>
      <c r="AX688" s="137"/>
    </row>
    <row r="689" spans="6:50" ht="14.25" customHeight="1">
      <c r="F689" s="137"/>
      <c r="G689" s="137"/>
      <c r="H689" s="137"/>
      <c r="I689" s="137"/>
      <c r="J689" s="137"/>
      <c r="K689" s="137"/>
      <c r="L689" s="137"/>
      <c r="M689" s="137"/>
      <c r="N689" s="137"/>
      <c r="O689" s="137"/>
      <c r="Q689" s="137"/>
      <c r="Z689" s="137"/>
      <c r="AA689" s="137"/>
      <c r="AC689" s="137"/>
      <c r="AD689" s="137"/>
      <c r="AE689" s="137"/>
      <c r="AF689" s="137"/>
      <c r="AG689" s="137"/>
      <c r="AH689" s="137"/>
      <c r="AI689" s="137"/>
      <c r="AJ689" s="137"/>
      <c r="AK689" s="137"/>
      <c r="AL689" s="137"/>
      <c r="AM689" s="68"/>
      <c r="AN689" s="137"/>
      <c r="AO689" s="68"/>
      <c r="AP689" s="68"/>
      <c r="AQ689" s="137"/>
      <c r="AR689" s="137"/>
      <c r="AS689" s="137"/>
      <c r="AT689" s="137"/>
      <c r="AU689" s="137"/>
      <c r="AV689" s="137"/>
      <c r="AW689" s="137"/>
      <c r="AX689" s="137"/>
    </row>
    <row r="690" spans="6:50" ht="14.25" customHeight="1">
      <c r="F690" s="137"/>
      <c r="G690" s="137"/>
      <c r="H690" s="137"/>
      <c r="I690" s="137"/>
      <c r="J690" s="137"/>
      <c r="K690" s="137"/>
      <c r="L690" s="137"/>
      <c r="M690" s="137"/>
      <c r="N690" s="137"/>
      <c r="O690" s="137"/>
      <c r="Q690" s="137"/>
      <c r="Z690" s="137"/>
      <c r="AA690" s="137"/>
      <c r="AC690" s="137"/>
      <c r="AD690" s="137"/>
      <c r="AE690" s="137"/>
      <c r="AF690" s="137"/>
      <c r="AG690" s="137"/>
      <c r="AH690" s="137"/>
      <c r="AI690" s="137"/>
      <c r="AJ690" s="137"/>
      <c r="AK690" s="137"/>
      <c r="AL690" s="137"/>
      <c r="AM690" s="68"/>
      <c r="AN690" s="137"/>
      <c r="AO690" s="68"/>
      <c r="AP690" s="68"/>
      <c r="AQ690" s="137"/>
      <c r="AR690" s="137"/>
      <c r="AS690" s="137"/>
      <c r="AT690" s="137"/>
      <c r="AU690" s="137"/>
      <c r="AV690" s="137"/>
      <c r="AW690" s="137"/>
      <c r="AX690" s="137"/>
    </row>
    <row r="691" spans="6:50" ht="14.25" customHeight="1">
      <c r="F691" s="137"/>
      <c r="G691" s="137"/>
      <c r="H691" s="137"/>
      <c r="I691" s="137"/>
      <c r="J691" s="137"/>
      <c r="K691" s="137"/>
      <c r="L691" s="137"/>
      <c r="M691" s="137"/>
      <c r="N691" s="137"/>
      <c r="O691" s="137"/>
      <c r="Q691" s="137"/>
      <c r="Z691" s="137"/>
      <c r="AA691" s="137"/>
      <c r="AC691" s="137"/>
      <c r="AD691" s="137"/>
      <c r="AE691" s="137"/>
      <c r="AF691" s="137"/>
      <c r="AG691" s="137"/>
      <c r="AH691" s="137"/>
      <c r="AI691" s="137"/>
      <c r="AJ691" s="137"/>
      <c r="AK691" s="137"/>
      <c r="AL691" s="137"/>
      <c r="AM691" s="68"/>
      <c r="AN691" s="137"/>
      <c r="AO691" s="68"/>
      <c r="AP691" s="68"/>
      <c r="AQ691" s="137"/>
      <c r="AR691" s="137"/>
      <c r="AS691" s="137"/>
      <c r="AT691" s="137"/>
      <c r="AU691" s="137"/>
      <c r="AV691" s="137"/>
      <c r="AW691" s="137"/>
      <c r="AX691" s="137"/>
    </row>
    <row r="692" spans="6:50" ht="14.25" customHeight="1">
      <c r="F692" s="137"/>
      <c r="G692" s="137"/>
      <c r="H692" s="137"/>
      <c r="I692" s="137"/>
      <c r="J692" s="137"/>
      <c r="K692" s="137"/>
      <c r="L692" s="137"/>
      <c r="M692" s="137"/>
      <c r="N692" s="137"/>
      <c r="O692" s="137"/>
      <c r="Q692" s="137"/>
      <c r="Z692" s="137"/>
      <c r="AA692" s="137"/>
      <c r="AC692" s="137"/>
      <c r="AD692" s="137"/>
      <c r="AE692" s="137"/>
      <c r="AF692" s="137"/>
      <c r="AG692" s="137"/>
      <c r="AH692" s="137"/>
      <c r="AI692" s="137"/>
      <c r="AJ692" s="137"/>
      <c r="AK692" s="137"/>
      <c r="AL692" s="137"/>
      <c r="AM692" s="68"/>
      <c r="AN692" s="137"/>
      <c r="AO692" s="68"/>
      <c r="AP692" s="68"/>
      <c r="AQ692" s="137"/>
      <c r="AR692" s="137"/>
      <c r="AS692" s="137"/>
      <c r="AT692" s="137"/>
      <c r="AU692" s="137"/>
      <c r="AV692" s="137"/>
      <c r="AW692" s="137"/>
      <c r="AX692" s="137"/>
    </row>
    <row r="693" spans="6:50" ht="14.25" customHeight="1">
      <c r="F693" s="137"/>
      <c r="G693" s="137"/>
      <c r="H693" s="137"/>
      <c r="I693" s="137"/>
      <c r="J693" s="137"/>
      <c r="K693" s="137"/>
      <c r="L693" s="137"/>
      <c r="M693" s="137"/>
      <c r="N693" s="137"/>
      <c r="O693" s="137"/>
      <c r="Q693" s="137"/>
      <c r="Z693" s="137"/>
      <c r="AA693" s="137"/>
      <c r="AC693" s="137"/>
      <c r="AD693" s="137"/>
      <c r="AE693" s="137"/>
      <c r="AF693" s="137"/>
      <c r="AG693" s="137"/>
      <c r="AH693" s="137"/>
      <c r="AI693" s="137"/>
      <c r="AJ693" s="137"/>
      <c r="AK693" s="137"/>
      <c r="AL693" s="137"/>
      <c r="AM693" s="68"/>
      <c r="AN693" s="137"/>
      <c r="AO693" s="68"/>
      <c r="AP693" s="68"/>
      <c r="AQ693" s="137"/>
      <c r="AR693" s="137"/>
      <c r="AS693" s="137"/>
      <c r="AT693" s="137"/>
      <c r="AU693" s="137"/>
      <c r="AV693" s="137"/>
      <c r="AW693" s="137"/>
      <c r="AX693" s="137"/>
    </row>
    <row r="694" spans="6:50" ht="14.25" customHeight="1">
      <c r="F694" s="137"/>
      <c r="G694" s="137"/>
      <c r="H694" s="137"/>
      <c r="I694" s="137"/>
      <c r="J694" s="137"/>
      <c r="K694" s="137"/>
      <c r="L694" s="137"/>
      <c r="M694" s="137"/>
      <c r="N694" s="137"/>
      <c r="O694" s="137"/>
      <c r="Q694" s="137"/>
      <c r="Z694" s="137"/>
      <c r="AA694" s="137"/>
      <c r="AC694" s="137"/>
      <c r="AD694" s="137"/>
      <c r="AE694" s="137"/>
      <c r="AF694" s="137"/>
      <c r="AG694" s="137"/>
      <c r="AH694" s="137"/>
      <c r="AI694" s="137"/>
      <c r="AJ694" s="137"/>
      <c r="AK694" s="137"/>
      <c r="AL694" s="137"/>
      <c r="AM694" s="68"/>
      <c r="AN694" s="137"/>
      <c r="AO694" s="68"/>
      <c r="AP694" s="68"/>
      <c r="AQ694" s="137"/>
      <c r="AR694" s="137"/>
      <c r="AS694" s="137"/>
      <c r="AT694" s="137"/>
      <c r="AU694" s="137"/>
      <c r="AV694" s="137"/>
      <c r="AW694" s="137"/>
      <c r="AX694" s="137"/>
    </row>
    <row r="695" spans="6:50" ht="14.25" customHeight="1">
      <c r="F695" s="137"/>
      <c r="G695" s="137"/>
      <c r="H695" s="137"/>
      <c r="I695" s="137"/>
      <c r="J695" s="137"/>
      <c r="K695" s="137"/>
      <c r="L695" s="137"/>
      <c r="M695" s="137"/>
      <c r="N695" s="137"/>
      <c r="O695" s="137"/>
      <c r="Q695" s="137"/>
      <c r="Z695" s="137"/>
      <c r="AA695" s="137"/>
      <c r="AC695" s="137"/>
      <c r="AD695" s="137"/>
      <c r="AE695" s="137"/>
      <c r="AF695" s="137"/>
      <c r="AG695" s="137"/>
      <c r="AH695" s="137"/>
      <c r="AI695" s="137"/>
      <c r="AJ695" s="137"/>
      <c r="AK695" s="137"/>
      <c r="AL695" s="137"/>
      <c r="AM695" s="68"/>
      <c r="AN695" s="137"/>
      <c r="AO695" s="68"/>
      <c r="AP695" s="68"/>
      <c r="AQ695" s="137"/>
      <c r="AR695" s="137"/>
      <c r="AS695" s="137"/>
      <c r="AT695" s="137"/>
      <c r="AU695" s="137"/>
      <c r="AV695" s="137"/>
      <c r="AW695" s="137"/>
      <c r="AX695" s="137"/>
    </row>
    <row r="696" spans="6:50" ht="14.25" customHeight="1">
      <c r="F696" s="137"/>
      <c r="G696" s="137"/>
      <c r="H696" s="137"/>
      <c r="I696" s="137"/>
      <c r="J696" s="137"/>
      <c r="K696" s="137"/>
      <c r="L696" s="137"/>
      <c r="M696" s="137"/>
      <c r="N696" s="137"/>
      <c r="O696" s="137"/>
      <c r="Q696" s="137"/>
      <c r="Z696" s="137"/>
      <c r="AA696" s="137"/>
      <c r="AC696" s="137"/>
      <c r="AD696" s="137"/>
      <c r="AE696" s="137"/>
      <c r="AF696" s="137"/>
      <c r="AG696" s="137"/>
      <c r="AH696" s="137"/>
      <c r="AI696" s="137"/>
      <c r="AJ696" s="137"/>
      <c r="AK696" s="137"/>
      <c r="AL696" s="137"/>
      <c r="AM696" s="68"/>
      <c r="AN696" s="137"/>
      <c r="AO696" s="68"/>
      <c r="AP696" s="68"/>
      <c r="AQ696" s="137"/>
      <c r="AR696" s="137"/>
      <c r="AS696" s="137"/>
      <c r="AT696" s="137"/>
      <c r="AU696" s="137"/>
      <c r="AV696" s="137"/>
      <c r="AW696" s="137"/>
      <c r="AX696" s="137"/>
    </row>
    <row r="697" spans="6:50" ht="14.25" customHeight="1">
      <c r="F697" s="137"/>
      <c r="G697" s="137"/>
      <c r="H697" s="137"/>
      <c r="I697" s="137"/>
      <c r="J697" s="137"/>
      <c r="K697" s="137"/>
      <c r="L697" s="137"/>
      <c r="M697" s="137"/>
      <c r="N697" s="137"/>
      <c r="O697" s="137"/>
      <c r="Q697" s="137"/>
      <c r="Z697" s="137"/>
      <c r="AA697" s="137"/>
      <c r="AC697" s="137"/>
      <c r="AD697" s="137"/>
      <c r="AE697" s="137"/>
      <c r="AF697" s="137"/>
      <c r="AG697" s="137"/>
      <c r="AH697" s="137"/>
      <c r="AI697" s="137"/>
      <c r="AJ697" s="137"/>
      <c r="AK697" s="137"/>
      <c r="AL697" s="137"/>
      <c r="AM697" s="68"/>
      <c r="AN697" s="137"/>
      <c r="AO697" s="68"/>
      <c r="AP697" s="68"/>
      <c r="AQ697" s="137"/>
      <c r="AR697" s="137"/>
      <c r="AS697" s="137"/>
      <c r="AT697" s="137"/>
      <c r="AU697" s="137"/>
      <c r="AV697" s="137"/>
      <c r="AW697" s="137"/>
      <c r="AX697" s="137"/>
    </row>
    <row r="698" spans="6:50" ht="14.25" customHeight="1">
      <c r="F698" s="137"/>
      <c r="G698" s="137"/>
      <c r="H698" s="137"/>
      <c r="I698" s="137"/>
      <c r="J698" s="137"/>
      <c r="K698" s="137"/>
      <c r="L698" s="137"/>
      <c r="M698" s="137"/>
      <c r="N698" s="137"/>
      <c r="O698" s="137"/>
      <c r="Q698" s="137"/>
      <c r="Z698" s="137"/>
      <c r="AA698" s="137"/>
      <c r="AC698" s="137"/>
      <c r="AD698" s="137"/>
      <c r="AE698" s="137"/>
      <c r="AF698" s="137"/>
      <c r="AG698" s="137"/>
      <c r="AH698" s="137"/>
      <c r="AI698" s="137"/>
      <c r="AJ698" s="137"/>
      <c r="AK698" s="137"/>
      <c r="AL698" s="137"/>
      <c r="AM698" s="68"/>
      <c r="AN698" s="137"/>
      <c r="AO698" s="68"/>
      <c r="AP698" s="68"/>
      <c r="AQ698" s="137"/>
      <c r="AR698" s="137"/>
      <c r="AS698" s="137"/>
      <c r="AT698" s="137"/>
      <c r="AU698" s="137"/>
      <c r="AV698" s="137"/>
      <c r="AW698" s="137"/>
      <c r="AX698" s="137"/>
    </row>
    <row r="699" spans="6:50" ht="14.25" customHeight="1">
      <c r="F699" s="137"/>
      <c r="G699" s="137"/>
      <c r="H699" s="137"/>
      <c r="I699" s="137"/>
      <c r="J699" s="137"/>
      <c r="K699" s="137"/>
      <c r="L699" s="137"/>
      <c r="M699" s="137"/>
      <c r="N699" s="137"/>
      <c r="O699" s="137"/>
      <c r="Q699" s="137"/>
      <c r="Z699" s="137"/>
      <c r="AA699" s="137"/>
      <c r="AC699" s="137"/>
      <c r="AD699" s="137"/>
      <c r="AE699" s="137"/>
      <c r="AF699" s="137"/>
      <c r="AG699" s="137"/>
      <c r="AH699" s="137"/>
      <c r="AI699" s="137"/>
      <c r="AJ699" s="137"/>
      <c r="AK699" s="137"/>
      <c r="AL699" s="137"/>
      <c r="AM699" s="68"/>
      <c r="AN699" s="137"/>
      <c r="AO699" s="68"/>
      <c r="AP699" s="68"/>
      <c r="AQ699" s="137"/>
      <c r="AR699" s="137"/>
      <c r="AS699" s="137"/>
      <c r="AT699" s="137"/>
      <c r="AU699" s="137"/>
      <c r="AV699" s="137"/>
      <c r="AW699" s="137"/>
      <c r="AX699" s="137"/>
    </row>
    <row r="700" spans="6:50" ht="14.25" customHeight="1">
      <c r="F700" s="137"/>
      <c r="G700" s="137"/>
      <c r="H700" s="137"/>
      <c r="I700" s="137"/>
      <c r="J700" s="137"/>
      <c r="K700" s="137"/>
      <c r="L700" s="137"/>
      <c r="M700" s="137"/>
      <c r="N700" s="137"/>
      <c r="O700" s="137"/>
      <c r="Q700" s="137"/>
      <c r="Z700" s="137"/>
      <c r="AA700" s="137"/>
      <c r="AC700" s="137"/>
      <c r="AD700" s="137"/>
      <c r="AE700" s="137"/>
      <c r="AF700" s="137"/>
      <c r="AG700" s="137"/>
      <c r="AH700" s="137"/>
      <c r="AI700" s="137"/>
      <c r="AJ700" s="137"/>
      <c r="AK700" s="137"/>
      <c r="AL700" s="137"/>
      <c r="AM700" s="68"/>
      <c r="AN700" s="137"/>
      <c r="AO700" s="68"/>
      <c r="AP700" s="68"/>
      <c r="AQ700" s="137"/>
      <c r="AR700" s="137"/>
      <c r="AS700" s="137"/>
      <c r="AT700" s="137"/>
      <c r="AU700" s="137"/>
      <c r="AV700" s="137"/>
      <c r="AW700" s="137"/>
      <c r="AX700" s="137"/>
    </row>
    <row r="701" spans="6:50" ht="14.25" customHeight="1">
      <c r="F701" s="137"/>
      <c r="G701" s="137"/>
      <c r="H701" s="137"/>
      <c r="I701" s="137"/>
      <c r="J701" s="137"/>
      <c r="K701" s="137"/>
      <c r="L701" s="137"/>
      <c r="M701" s="137"/>
      <c r="N701" s="137"/>
      <c r="O701" s="137"/>
      <c r="Q701" s="137"/>
      <c r="Z701" s="137"/>
      <c r="AA701" s="137"/>
      <c r="AC701" s="137"/>
      <c r="AD701" s="137"/>
      <c r="AE701" s="137"/>
      <c r="AF701" s="137"/>
      <c r="AG701" s="137"/>
      <c r="AH701" s="137"/>
      <c r="AI701" s="137"/>
      <c r="AJ701" s="137"/>
      <c r="AK701" s="137"/>
      <c r="AL701" s="137"/>
      <c r="AM701" s="68"/>
      <c r="AN701" s="137"/>
      <c r="AO701" s="68"/>
      <c r="AP701" s="68"/>
      <c r="AQ701" s="137"/>
      <c r="AR701" s="137"/>
      <c r="AS701" s="137"/>
      <c r="AT701" s="137"/>
      <c r="AU701" s="137"/>
      <c r="AV701" s="137"/>
      <c r="AW701" s="137"/>
      <c r="AX701" s="137"/>
    </row>
    <row r="702" spans="6:50" ht="14.25" customHeight="1">
      <c r="F702" s="137"/>
      <c r="G702" s="137"/>
      <c r="H702" s="137"/>
      <c r="I702" s="137"/>
      <c r="J702" s="137"/>
      <c r="K702" s="137"/>
      <c r="L702" s="137"/>
      <c r="M702" s="137"/>
      <c r="N702" s="137"/>
      <c r="O702" s="137"/>
      <c r="Q702" s="137"/>
      <c r="Z702" s="137"/>
      <c r="AA702" s="137"/>
      <c r="AC702" s="137"/>
      <c r="AD702" s="137"/>
      <c r="AE702" s="137"/>
      <c r="AF702" s="137"/>
      <c r="AG702" s="137"/>
      <c r="AH702" s="137"/>
      <c r="AI702" s="137"/>
      <c r="AJ702" s="137"/>
      <c r="AK702" s="137"/>
      <c r="AL702" s="137"/>
      <c r="AM702" s="68"/>
      <c r="AN702" s="137"/>
      <c r="AO702" s="68"/>
      <c r="AP702" s="68"/>
      <c r="AQ702" s="137"/>
      <c r="AR702" s="137"/>
      <c r="AS702" s="137"/>
      <c r="AT702" s="137"/>
      <c r="AU702" s="137"/>
      <c r="AV702" s="137"/>
      <c r="AW702" s="137"/>
      <c r="AX702" s="137"/>
    </row>
    <row r="703" spans="6:50" ht="14.25" customHeight="1">
      <c r="F703" s="137"/>
      <c r="G703" s="137"/>
      <c r="H703" s="137"/>
      <c r="I703" s="137"/>
      <c r="J703" s="137"/>
      <c r="K703" s="137"/>
      <c r="L703" s="137"/>
      <c r="M703" s="137"/>
      <c r="N703" s="137"/>
      <c r="O703" s="137"/>
      <c r="Q703" s="137"/>
      <c r="Z703" s="137"/>
      <c r="AA703" s="137"/>
      <c r="AC703" s="137"/>
      <c r="AD703" s="137"/>
      <c r="AE703" s="137"/>
      <c r="AF703" s="137"/>
      <c r="AG703" s="137"/>
      <c r="AH703" s="137"/>
      <c r="AI703" s="137"/>
      <c r="AJ703" s="137"/>
      <c r="AK703" s="137"/>
      <c r="AL703" s="137"/>
      <c r="AM703" s="68"/>
      <c r="AN703" s="137"/>
      <c r="AO703" s="68"/>
      <c r="AP703" s="68"/>
      <c r="AQ703" s="137"/>
      <c r="AR703" s="137"/>
      <c r="AS703" s="137"/>
      <c r="AT703" s="137"/>
      <c r="AU703" s="137"/>
      <c r="AV703" s="137"/>
      <c r="AW703" s="137"/>
      <c r="AX703" s="137"/>
    </row>
    <row r="704" spans="6:50" ht="14.25" customHeight="1">
      <c r="F704" s="137"/>
      <c r="G704" s="137"/>
      <c r="H704" s="137"/>
      <c r="I704" s="137"/>
      <c r="J704" s="137"/>
      <c r="K704" s="137"/>
      <c r="L704" s="137"/>
      <c r="M704" s="137"/>
      <c r="N704" s="137"/>
      <c r="O704" s="137"/>
      <c r="Q704" s="137"/>
      <c r="Z704" s="137"/>
      <c r="AA704" s="137"/>
      <c r="AC704" s="137"/>
      <c r="AD704" s="137"/>
      <c r="AE704" s="137"/>
      <c r="AF704" s="137"/>
      <c r="AG704" s="137"/>
      <c r="AH704" s="137"/>
      <c r="AI704" s="137"/>
      <c r="AJ704" s="137"/>
      <c r="AK704" s="137"/>
      <c r="AL704" s="137"/>
      <c r="AM704" s="68"/>
      <c r="AN704" s="137"/>
      <c r="AO704" s="68"/>
      <c r="AP704" s="68"/>
      <c r="AQ704" s="137"/>
      <c r="AR704" s="137"/>
      <c r="AS704" s="137"/>
      <c r="AT704" s="137"/>
      <c r="AU704" s="137"/>
      <c r="AV704" s="137"/>
      <c r="AW704" s="137"/>
      <c r="AX704" s="137"/>
    </row>
    <row r="705" spans="6:50" ht="14.25" customHeight="1">
      <c r="F705" s="137"/>
      <c r="G705" s="137"/>
      <c r="H705" s="137"/>
      <c r="I705" s="137"/>
      <c r="J705" s="137"/>
      <c r="K705" s="137"/>
      <c r="L705" s="137"/>
      <c r="M705" s="137"/>
      <c r="N705" s="137"/>
      <c r="O705" s="137"/>
      <c r="Q705" s="137"/>
      <c r="Z705" s="137"/>
      <c r="AA705" s="137"/>
      <c r="AC705" s="137"/>
      <c r="AD705" s="137"/>
      <c r="AE705" s="137"/>
      <c r="AF705" s="137"/>
      <c r="AG705" s="137"/>
      <c r="AH705" s="137"/>
      <c r="AI705" s="137"/>
      <c r="AJ705" s="137"/>
      <c r="AK705" s="137"/>
      <c r="AL705" s="137"/>
      <c r="AM705" s="68"/>
      <c r="AN705" s="137"/>
      <c r="AO705" s="68"/>
      <c r="AP705" s="68"/>
      <c r="AQ705" s="137"/>
      <c r="AR705" s="137"/>
      <c r="AS705" s="137"/>
      <c r="AT705" s="137"/>
      <c r="AU705" s="137"/>
      <c r="AV705" s="137"/>
      <c r="AW705" s="137"/>
      <c r="AX705" s="137"/>
    </row>
    <row r="706" spans="6:50" ht="14.25" customHeight="1">
      <c r="F706" s="137"/>
      <c r="G706" s="137"/>
      <c r="H706" s="137"/>
      <c r="I706" s="137"/>
      <c r="J706" s="137"/>
      <c r="K706" s="137"/>
      <c r="L706" s="137"/>
      <c r="M706" s="137"/>
      <c r="N706" s="137"/>
      <c r="O706" s="137"/>
      <c r="Q706" s="137"/>
      <c r="Z706" s="137"/>
      <c r="AA706" s="137"/>
      <c r="AC706" s="137"/>
      <c r="AD706" s="137"/>
      <c r="AE706" s="137"/>
      <c r="AF706" s="137"/>
      <c r="AG706" s="137"/>
      <c r="AH706" s="137"/>
      <c r="AI706" s="137"/>
      <c r="AJ706" s="137"/>
      <c r="AK706" s="137"/>
      <c r="AL706" s="137"/>
      <c r="AM706" s="68"/>
      <c r="AN706" s="137"/>
      <c r="AO706" s="68"/>
      <c r="AP706" s="68"/>
      <c r="AQ706" s="137"/>
      <c r="AR706" s="137"/>
      <c r="AS706" s="137"/>
      <c r="AT706" s="137"/>
      <c r="AU706" s="137"/>
      <c r="AV706" s="137"/>
      <c r="AW706" s="137"/>
      <c r="AX706" s="137"/>
    </row>
    <row r="707" spans="6:50" ht="14.25" customHeight="1">
      <c r="F707" s="137"/>
      <c r="G707" s="137"/>
      <c r="H707" s="137"/>
      <c r="I707" s="137"/>
      <c r="J707" s="137"/>
      <c r="K707" s="137"/>
      <c r="L707" s="137"/>
      <c r="M707" s="137"/>
      <c r="N707" s="137"/>
      <c r="O707" s="137"/>
      <c r="Q707" s="137"/>
      <c r="Z707" s="137"/>
      <c r="AA707" s="137"/>
      <c r="AC707" s="137"/>
      <c r="AD707" s="137"/>
      <c r="AE707" s="137"/>
      <c r="AF707" s="137"/>
      <c r="AG707" s="137"/>
      <c r="AH707" s="137"/>
      <c r="AI707" s="137"/>
      <c r="AJ707" s="137"/>
      <c r="AK707" s="137"/>
      <c r="AL707" s="137"/>
      <c r="AM707" s="68"/>
      <c r="AN707" s="137"/>
      <c r="AO707" s="68"/>
      <c r="AP707" s="68"/>
      <c r="AQ707" s="137"/>
      <c r="AR707" s="137"/>
      <c r="AS707" s="137"/>
      <c r="AT707" s="137"/>
      <c r="AU707" s="137"/>
      <c r="AV707" s="137"/>
      <c r="AW707" s="137"/>
      <c r="AX707" s="137"/>
    </row>
    <row r="708" spans="6:50" ht="14.25" customHeight="1">
      <c r="F708" s="137"/>
      <c r="G708" s="137"/>
      <c r="H708" s="137"/>
      <c r="I708" s="137"/>
      <c r="J708" s="137"/>
      <c r="K708" s="137"/>
      <c r="L708" s="137"/>
      <c r="M708" s="137"/>
      <c r="N708" s="137"/>
      <c r="O708" s="137"/>
      <c r="Q708" s="137"/>
      <c r="Z708" s="137"/>
      <c r="AA708" s="137"/>
      <c r="AC708" s="137"/>
      <c r="AD708" s="137"/>
      <c r="AE708" s="137"/>
      <c r="AF708" s="137"/>
      <c r="AG708" s="137"/>
      <c r="AH708" s="137"/>
      <c r="AI708" s="137"/>
      <c r="AJ708" s="137"/>
      <c r="AK708" s="137"/>
      <c r="AL708" s="137"/>
      <c r="AM708" s="68"/>
      <c r="AN708" s="137"/>
      <c r="AO708" s="68"/>
      <c r="AP708" s="68"/>
      <c r="AQ708" s="137"/>
      <c r="AR708" s="137"/>
      <c r="AS708" s="137"/>
      <c r="AT708" s="137"/>
      <c r="AU708" s="137"/>
      <c r="AV708" s="137"/>
      <c r="AW708" s="137"/>
      <c r="AX708" s="137"/>
    </row>
    <row r="709" spans="6:50" ht="14.25" customHeight="1">
      <c r="F709" s="137"/>
      <c r="G709" s="137"/>
      <c r="H709" s="137"/>
      <c r="I709" s="137"/>
      <c r="J709" s="137"/>
      <c r="K709" s="137"/>
      <c r="L709" s="137"/>
      <c r="M709" s="137"/>
      <c r="N709" s="137"/>
      <c r="O709" s="137"/>
      <c r="Q709" s="137"/>
      <c r="Z709" s="137"/>
      <c r="AA709" s="137"/>
      <c r="AC709" s="137"/>
      <c r="AD709" s="137"/>
      <c r="AE709" s="137"/>
      <c r="AF709" s="137"/>
      <c r="AG709" s="137"/>
      <c r="AH709" s="137"/>
      <c r="AI709" s="137"/>
      <c r="AJ709" s="137"/>
      <c r="AK709" s="137"/>
      <c r="AL709" s="137"/>
      <c r="AM709" s="68"/>
      <c r="AN709" s="137"/>
      <c r="AO709" s="68"/>
      <c r="AP709" s="68"/>
      <c r="AQ709" s="137"/>
      <c r="AR709" s="137"/>
      <c r="AS709" s="137"/>
      <c r="AT709" s="137"/>
      <c r="AU709" s="137"/>
      <c r="AV709" s="137"/>
      <c r="AW709" s="137"/>
      <c r="AX709" s="137"/>
    </row>
    <row r="710" spans="6:50" ht="14.25" customHeight="1">
      <c r="F710" s="137"/>
      <c r="G710" s="137"/>
      <c r="H710" s="137"/>
      <c r="I710" s="137"/>
      <c r="J710" s="137"/>
      <c r="K710" s="137"/>
      <c r="L710" s="137"/>
      <c r="M710" s="137"/>
      <c r="N710" s="137"/>
      <c r="O710" s="137"/>
      <c r="Q710" s="137"/>
      <c r="Z710" s="137"/>
      <c r="AA710" s="137"/>
      <c r="AC710" s="137"/>
      <c r="AD710" s="137"/>
      <c r="AE710" s="137"/>
      <c r="AF710" s="137"/>
      <c r="AG710" s="137"/>
      <c r="AH710" s="137"/>
      <c r="AI710" s="137"/>
      <c r="AJ710" s="137"/>
      <c r="AK710" s="137"/>
      <c r="AL710" s="137"/>
      <c r="AM710" s="68"/>
      <c r="AN710" s="137"/>
      <c r="AO710" s="68"/>
      <c r="AP710" s="68"/>
      <c r="AQ710" s="137"/>
      <c r="AR710" s="137"/>
      <c r="AS710" s="137"/>
      <c r="AT710" s="137"/>
      <c r="AU710" s="137"/>
      <c r="AV710" s="137"/>
      <c r="AW710" s="137"/>
      <c r="AX710" s="137"/>
    </row>
    <row r="711" spans="6:50" ht="14.25" customHeight="1">
      <c r="F711" s="137"/>
      <c r="G711" s="137"/>
      <c r="H711" s="137"/>
      <c r="I711" s="137"/>
      <c r="J711" s="137"/>
      <c r="K711" s="137"/>
      <c r="L711" s="137"/>
      <c r="M711" s="137"/>
      <c r="N711" s="137"/>
      <c r="O711" s="137"/>
      <c r="Q711" s="137"/>
      <c r="Z711" s="137"/>
      <c r="AA711" s="137"/>
      <c r="AC711" s="137"/>
      <c r="AD711" s="137"/>
      <c r="AE711" s="137"/>
      <c r="AF711" s="137"/>
      <c r="AG711" s="137"/>
      <c r="AH711" s="137"/>
      <c r="AI711" s="137"/>
      <c r="AJ711" s="137"/>
      <c r="AK711" s="137"/>
      <c r="AL711" s="137"/>
      <c r="AM711" s="68"/>
      <c r="AN711" s="137"/>
      <c r="AO711" s="68"/>
      <c r="AP711" s="68"/>
      <c r="AQ711" s="137"/>
      <c r="AR711" s="137"/>
      <c r="AS711" s="137"/>
      <c r="AT711" s="137"/>
      <c r="AU711" s="137"/>
      <c r="AV711" s="137"/>
      <c r="AW711" s="137"/>
      <c r="AX711" s="137"/>
    </row>
    <row r="712" spans="6:50" ht="14.25" customHeight="1">
      <c r="F712" s="137"/>
      <c r="G712" s="137"/>
      <c r="H712" s="137"/>
      <c r="I712" s="137"/>
      <c r="J712" s="137"/>
      <c r="K712" s="137"/>
      <c r="L712" s="137"/>
      <c r="M712" s="137"/>
      <c r="N712" s="137"/>
      <c r="O712" s="137"/>
      <c r="Q712" s="137"/>
      <c r="Z712" s="137"/>
      <c r="AA712" s="137"/>
      <c r="AC712" s="137"/>
      <c r="AD712" s="137"/>
      <c r="AE712" s="137"/>
      <c r="AF712" s="137"/>
      <c r="AG712" s="137"/>
      <c r="AH712" s="137"/>
      <c r="AI712" s="137"/>
      <c r="AJ712" s="137"/>
      <c r="AK712" s="137"/>
      <c r="AL712" s="137"/>
      <c r="AM712" s="68"/>
      <c r="AN712" s="137"/>
      <c r="AO712" s="68"/>
      <c r="AP712" s="68"/>
      <c r="AQ712" s="137"/>
      <c r="AR712" s="137"/>
      <c r="AS712" s="137"/>
      <c r="AT712" s="137"/>
      <c r="AU712" s="137"/>
      <c r="AV712" s="137"/>
      <c r="AW712" s="137"/>
      <c r="AX712" s="137"/>
    </row>
    <row r="713" spans="6:50" ht="14.25" customHeight="1">
      <c r="F713" s="137"/>
      <c r="G713" s="137"/>
      <c r="H713" s="137"/>
      <c r="I713" s="137"/>
      <c r="J713" s="137"/>
      <c r="K713" s="137"/>
      <c r="L713" s="137"/>
      <c r="M713" s="137"/>
      <c r="N713" s="137"/>
      <c r="O713" s="137"/>
      <c r="Q713" s="137"/>
      <c r="Z713" s="137"/>
      <c r="AA713" s="137"/>
      <c r="AC713" s="137"/>
      <c r="AD713" s="137"/>
      <c r="AE713" s="137"/>
      <c r="AF713" s="137"/>
      <c r="AG713" s="137"/>
      <c r="AH713" s="137"/>
      <c r="AI713" s="137"/>
      <c r="AJ713" s="137"/>
      <c r="AK713" s="137"/>
      <c r="AL713" s="137"/>
      <c r="AM713" s="68"/>
      <c r="AN713" s="137"/>
      <c r="AO713" s="68"/>
      <c r="AP713" s="68"/>
      <c r="AQ713" s="137"/>
      <c r="AR713" s="137"/>
      <c r="AS713" s="137"/>
      <c r="AT713" s="137"/>
      <c r="AU713" s="137"/>
      <c r="AV713" s="137"/>
      <c r="AW713" s="137"/>
      <c r="AX713" s="137"/>
    </row>
    <row r="714" spans="6:50" ht="14.25" customHeight="1">
      <c r="F714" s="137"/>
      <c r="G714" s="137"/>
      <c r="H714" s="137"/>
      <c r="I714" s="137"/>
      <c r="J714" s="137"/>
      <c r="K714" s="137"/>
      <c r="L714" s="137"/>
      <c r="M714" s="137"/>
      <c r="N714" s="137"/>
      <c r="O714" s="137"/>
      <c r="Q714" s="137"/>
      <c r="Z714" s="137"/>
      <c r="AA714" s="137"/>
      <c r="AC714" s="137"/>
      <c r="AD714" s="137"/>
      <c r="AE714" s="137"/>
      <c r="AF714" s="137"/>
      <c r="AG714" s="137"/>
      <c r="AH714" s="137"/>
      <c r="AI714" s="137"/>
      <c r="AJ714" s="137"/>
      <c r="AK714" s="137"/>
      <c r="AL714" s="137"/>
      <c r="AM714" s="68"/>
      <c r="AN714" s="137"/>
      <c r="AO714" s="68"/>
      <c r="AP714" s="68"/>
      <c r="AQ714" s="137"/>
      <c r="AR714" s="137"/>
      <c r="AS714" s="137"/>
      <c r="AT714" s="137"/>
      <c r="AU714" s="137"/>
      <c r="AV714" s="137"/>
      <c r="AW714" s="137"/>
      <c r="AX714" s="137"/>
    </row>
    <row r="715" spans="6:50" ht="14.25" customHeight="1">
      <c r="F715" s="137"/>
      <c r="G715" s="137"/>
      <c r="H715" s="137"/>
      <c r="I715" s="137"/>
      <c r="J715" s="137"/>
      <c r="K715" s="137"/>
      <c r="L715" s="137"/>
      <c r="M715" s="137"/>
      <c r="N715" s="137"/>
      <c r="O715" s="137"/>
      <c r="Q715" s="137"/>
      <c r="Z715" s="137"/>
      <c r="AA715" s="137"/>
      <c r="AC715" s="137"/>
      <c r="AD715" s="137"/>
      <c r="AE715" s="137"/>
      <c r="AF715" s="137"/>
      <c r="AG715" s="137"/>
      <c r="AH715" s="137"/>
      <c r="AI715" s="137"/>
      <c r="AJ715" s="137"/>
      <c r="AK715" s="137"/>
      <c r="AL715" s="137"/>
      <c r="AM715" s="68"/>
      <c r="AN715" s="137"/>
      <c r="AO715" s="68"/>
      <c r="AP715" s="68"/>
      <c r="AQ715" s="137"/>
      <c r="AR715" s="137"/>
      <c r="AS715" s="137"/>
      <c r="AT715" s="137"/>
      <c r="AU715" s="137"/>
      <c r="AV715" s="137"/>
      <c r="AW715" s="137"/>
      <c r="AX715" s="137"/>
    </row>
    <row r="716" spans="6:50" ht="14.25" customHeight="1">
      <c r="F716" s="137"/>
      <c r="G716" s="137"/>
      <c r="H716" s="137"/>
      <c r="I716" s="137"/>
      <c r="J716" s="137"/>
      <c r="K716" s="137"/>
      <c r="L716" s="137"/>
      <c r="M716" s="137"/>
      <c r="N716" s="137"/>
      <c r="O716" s="137"/>
      <c r="Q716" s="137"/>
      <c r="Z716" s="137"/>
      <c r="AA716" s="137"/>
      <c r="AC716" s="137"/>
      <c r="AD716" s="137"/>
      <c r="AE716" s="137"/>
      <c r="AF716" s="137"/>
      <c r="AG716" s="137"/>
      <c r="AH716" s="137"/>
      <c r="AI716" s="137"/>
      <c r="AJ716" s="137"/>
      <c r="AK716" s="137"/>
      <c r="AL716" s="137"/>
      <c r="AM716" s="68"/>
      <c r="AN716" s="137"/>
      <c r="AO716" s="68"/>
      <c r="AP716" s="68"/>
      <c r="AQ716" s="137"/>
      <c r="AR716" s="137"/>
      <c r="AS716" s="137"/>
      <c r="AT716" s="137"/>
      <c r="AU716" s="137"/>
      <c r="AV716" s="137"/>
      <c r="AW716" s="137"/>
      <c r="AX716" s="137"/>
    </row>
    <row r="717" spans="6:50" ht="14.25" customHeight="1">
      <c r="F717" s="137"/>
      <c r="G717" s="137"/>
      <c r="H717" s="137"/>
      <c r="I717" s="137"/>
      <c r="J717" s="137"/>
      <c r="K717" s="137"/>
      <c r="L717" s="137"/>
      <c r="M717" s="137"/>
      <c r="N717" s="137"/>
      <c r="O717" s="137"/>
      <c r="Q717" s="137"/>
      <c r="Z717" s="137"/>
      <c r="AA717" s="137"/>
      <c r="AC717" s="137"/>
      <c r="AD717" s="137"/>
      <c r="AE717" s="137"/>
      <c r="AF717" s="137"/>
      <c r="AG717" s="137"/>
      <c r="AH717" s="137"/>
      <c r="AI717" s="137"/>
      <c r="AJ717" s="137"/>
      <c r="AK717" s="137"/>
      <c r="AL717" s="137"/>
      <c r="AM717" s="68"/>
      <c r="AN717" s="137"/>
      <c r="AO717" s="68"/>
      <c r="AP717" s="68"/>
      <c r="AQ717" s="137"/>
      <c r="AR717" s="137"/>
      <c r="AS717" s="137"/>
      <c r="AT717" s="137"/>
      <c r="AU717" s="137"/>
      <c r="AV717" s="137"/>
      <c r="AW717" s="137"/>
      <c r="AX717" s="137"/>
    </row>
    <row r="718" spans="6:50" ht="14.25" customHeight="1">
      <c r="F718" s="137"/>
      <c r="G718" s="137"/>
      <c r="H718" s="137"/>
      <c r="I718" s="137"/>
      <c r="J718" s="137"/>
      <c r="K718" s="137"/>
      <c r="L718" s="137"/>
      <c r="M718" s="137"/>
      <c r="N718" s="137"/>
      <c r="O718" s="137"/>
      <c r="Q718" s="137"/>
      <c r="Z718" s="137"/>
      <c r="AA718" s="137"/>
      <c r="AC718" s="137"/>
      <c r="AD718" s="137"/>
      <c r="AE718" s="137"/>
      <c r="AF718" s="137"/>
      <c r="AG718" s="137"/>
      <c r="AH718" s="137"/>
      <c r="AI718" s="137"/>
      <c r="AJ718" s="137"/>
      <c r="AK718" s="137"/>
      <c r="AL718" s="137"/>
      <c r="AM718" s="68"/>
      <c r="AN718" s="137"/>
      <c r="AO718" s="68"/>
      <c r="AP718" s="68"/>
      <c r="AQ718" s="137"/>
      <c r="AR718" s="137"/>
      <c r="AS718" s="137"/>
      <c r="AT718" s="137"/>
      <c r="AU718" s="137"/>
      <c r="AV718" s="137"/>
      <c r="AW718" s="137"/>
      <c r="AX718" s="137"/>
    </row>
    <row r="719" spans="6:50" ht="14.25" customHeight="1">
      <c r="F719" s="137"/>
      <c r="G719" s="137"/>
      <c r="H719" s="137"/>
      <c r="I719" s="137"/>
      <c r="J719" s="137"/>
      <c r="K719" s="137"/>
      <c r="L719" s="137"/>
      <c r="M719" s="137"/>
      <c r="N719" s="137"/>
      <c r="O719" s="137"/>
      <c r="Q719" s="137"/>
      <c r="Z719" s="137"/>
      <c r="AA719" s="137"/>
      <c r="AC719" s="137"/>
      <c r="AD719" s="137"/>
      <c r="AE719" s="137"/>
      <c r="AF719" s="137"/>
      <c r="AG719" s="137"/>
      <c r="AH719" s="137"/>
      <c r="AI719" s="137"/>
      <c r="AJ719" s="137"/>
      <c r="AK719" s="137"/>
      <c r="AL719" s="137"/>
      <c r="AM719" s="68"/>
      <c r="AN719" s="137"/>
      <c r="AO719" s="68"/>
      <c r="AP719" s="68"/>
      <c r="AQ719" s="137"/>
      <c r="AR719" s="137"/>
      <c r="AS719" s="137"/>
      <c r="AT719" s="137"/>
      <c r="AU719" s="137"/>
      <c r="AV719" s="137"/>
      <c r="AW719" s="137"/>
      <c r="AX719" s="137"/>
    </row>
    <row r="720" spans="6:50" ht="14.25" customHeight="1">
      <c r="F720" s="137"/>
      <c r="G720" s="137"/>
      <c r="H720" s="137"/>
      <c r="I720" s="137"/>
      <c r="J720" s="137"/>
      <c r="K720" s="137"/>
      <c r="L720" s="137"/>
      <c r="M720" s="137"/>
      <c r="N720" s="137"/>
      <c r="O720" s="137"/>
      <c r="Q720" s="137"/>
      <c r="Z720" s="137"/>
      <c r="AA720" s="137"/>
      <c r="AC720" s="137"/>
      <c r="AD720" s="137"/>
      <c r="AE720" s="137"/>
      <c r="AF720" s="137"/>
      <c r="AG720" s="137"/>
      <c r="AH720" s="137"/>
      <c r="AI720" s="137"/>
      <c r="AJ720" s="137"/>
      <c r="AK720" s="137"/>
      <c r="AL720" s="137"/>
      <c r="AM720" s="68"/>
      <c r="AN720" s="137"/>
      <c r="AO720" s="68"/>
      <c r="AP720" s="68"/>
      <c r="AQ720" s="137"/>
      <c r="AR720" s="137"/>
      <c r="AS720" s="137"/>
      <c r="AT720" s="137"/>
      <c r="AU720" s="137"/>
      <c r="AV720" s="137"/>
      <c r="AW720" s="137"/>
      <c r="AX720" s="137"/>
    </row>
    <row r="721" spans="6:50" ht="14.25" customHeight="1">
      <c r="F721" s="137"/>
      <c r="G721" s="137"/>
      <c r="H721" s="137"/>
      <c r="I721" s="137"/>
      <c r="J721" s="137"/>
      <c r="K721" s="137"/>
      <c r="L721" s="137"/>
      <c r="M721" s="137"/>
      <c r="N721" s="137"/>
      <c r="O721" s="137"/>
      <c r="Q721" s="137"/>
      <c r="Z721" s="137"/>
      <c r="AA721" s="137"/>
      <c r="AC721" s="137"/>
      <c r="AD721" s="137"/>
      <c r="AE721" s="137"/>
      <c r="AF721" s="137"/>
      <c r="AG721" s="137"/>
      <c r="AH721" s="137"/>
      <c r="AI721" s="137"/>
      <c r="AJ721" s="137"/>
      <c r="AK721" s="137"/>
      <c r="AL721" s="137"/>
      <c r="AM721" s="68"/>
      <c r="AN721" s="137"/>
      <c r="AO721" s="68"/>
      <c r="AP721" s="68"/>
      <c r="AQ721" s="137"/>
      <c r="AR721" s="137"/>
      <c r="AS721" s="137"/>
      <c r="AT721" s="137"/>
      <c r="AU721" s="137"/>
      <c r="AV721" s="137"/>
      <c r="AW721" s="137"/>
      <c r="AX721" s="137"/>
    </row>
    <row r="722" spans="6:50" ht="14.25" customHeight="1">
      <c r="F722" s="137"/>
      <c r="G722" s="137"/>
      <c r="H722" s="137"/>
      <c r="I722" s="137"/>
      <c r="J722" s="137"/>
      <c r="K722" s="137"/>
      <c r="L722" s="137"/>
      <c r="M722" s="137"/>
      <c r="N722" s="137"/>
      <c r="O722" s="137"/>
      <c r="Q722" s="137"/>
      <c r="Z722" s="137"/>
      <c r="AA722" s="137"/>
      <c r="AC722" s="137"/>
      <c r="AD722" s="137"/>
      <c r="AE722" s="137"/>
      <c r="AF722" s="137"/>
      <c r="AG722" s="137"/>
      <c r="AH722" s="137"/>
      <c r="AI722" s="137"/>
      <c r="AJ722" s="137"/>
      <c r="AK722" s="137"/>
      <c r="AL722" s="137"/>
      <c r="AM722" s="68"/>
      <c r="AN722" s="137"/>
      <c r="AO722" s="68"/>
      <c r="AP722" s="68"/>
      <c r="AQ722" s="137"/>
      <c r="AR722" s="137"/>
      <c r="AS722" s="137"/>
      <c r="AT722" s="137"/>
      <c r="AU722" s="137"/>
      <c r="AV722" s="137"/>
      <c r="AW722" s="137"/>
      <c r="AX722" s="137"/>
    </row>
    <row r="723" spans="6:50" ht="14.25" customHeight="1">
      <c r="F723" s="137"/>
      <c r="G723" s="137"/>
      <c r="H723" s="137"/>
      <c r="I723" s="137"/>
      <c r="J723" s="137"/>
      <c r="K723" s="137"/>
      <c r="L723" s="137"/>
      <c r="M723" s="137"/>
      <c r="N723" s="137"/>
      <c r="O723" s="137"/>
      <c r="Q723" s="137"/>
      <c r="Z723" s="137"/>
      <c r="AA723" s="137"/>
      <c r="AC723" s="137"/>
      <c r="AD723" s="137"/>
      <c r="AE723" s="137"/>
      <c r="AF723" s="137"/>
      <c r="AG723" s="137"/>
      <c r="AH723" s="137"/>
      <c r="AI723" s="137"/>
      <c r="AJ723" s="137"/>
      <c r="AK723" s="137"/>
      <c r="AL723" s="137"/>
      <c r="AM723" s="68"/>
      <c r="AN723" s="137"/>
      <c r="AO723" s="68"/>
      <c r="AP723" s="68"/>
      <c r="AQ723" s="137"/>
      <c r="AR723" s="137"/>
      <c r="AS723" s="137"/>
      <c r="AT723" s="137"/>
      <c r="AU723" s="137"/>
      <c r="AV723" s="137"/>
      <c r="AW723" s="137"/>
      <c r="AX723" s="137"/>
    </row>
    <row r="724" spans="6:50" ht="14.25" customHeight="1">
      <c r="F724" s="137"/>
      <c r="G724" s="137"/>
      <c r="H724" s="137"/>
      <c r="I724" s="137"/>
      <c r="J724" s="137"/>
      <c r="K724" s="137"/>
      <c r="L724" s="137"/>
      <c r="M724" s="137"/>
      <c r="N724" s="137"/>
      <c r="O724" s="137"/>
      <c r="Q724" s="137"/>
      <c r="Z724" s="137"/>
      <c r="AA724" s="137"/>
      <c r="AC724" s="137"/>
      <c r="AD724" s="137"/>
      <c r="AE724" s="137"/>
      <c r="AF724" s="137"/>
      <c r="AG724" s="137"/>
      <c r="AH724" s="137"/>
      <c r="AI724" s="137"/>
      <c r="AJ724" s="137"/>
      <c r="AK724" s="137"/>
      <c r="AL724" s="137"/>
      <c r="AM724" s="68"/>
      <c r="AN724" s="137"/>
      <c r="AO724" s="68"/>
      <c r="AP724" s="68"/>
      <c r="AQ724" s="137"/>
      <c r="AR724" s="137"/>
      <c r="AS724" s="137"/>
      <c r="AT724" s="137"/>
      <c r="AU724" s="137"/>
      <c r="AV724" s="137"/>
      <c r="AW724" s="137"/>
      <c r="AX724" s="137"/>
    </row>
    <row r="725" spans="6:50" ht="14.25" customHeight="1">
      <c r="F725" s="137"/>
      <c r="G725" s="137"/>
      <c r="H725" s="137"/>
      <c r="I725" s="137"/>
      <c r="J725" s="137"/>
      <c r="K725" s="137"/>
      <c r="L725" s="137"/>
      <c r="M725" s="137"/>
      <c r="N725" s="137"/>
      <c r="O725" s="137"/>
      <c r="Q725" s="137"/>
      <c r="Z725" s="137"/>
      <c r="AA725" s="137"/>
      <c r="AC725" s="137"/>
      <c r="AD725" s="137"/>
      <c r="AE725" s="137"/>
      <c r="AF725" s="137"/>
      <c r="AG725" s="137"/>
      <c r="AH725" s="137"/>
      <c r="AI725" s="137"/>
      <c r="AJ725" s="137"/>
      <c r="AK725" s="137"/>
      <c r="AL725" s="137"/>
      <c r="AM725" s="68"/>
      <c r="AN725" s="137"/>
      <c r="AO725" s="68"/>
      <c r="AP725" s="68"/>
      <c r="AQ725" s="137"/>
      <c r="AR725" s="137"/>
      <c r="AS725" s="137"/>
      <c r="AT725" s="137"/>
      <c r="AU725" s="137"/>
      <c r="AV725" s="137"/>
      <c r="AW725" s="137"/>
      <c r="AX725" s="137"/>
    </row>
    <row r="726" spans="6:50" ht="14.25" customHeight="1">
      <c r="F726" s="137"/>
      <c r="G726" s="137"/>
      <c r="H726" s="137"/>
      <c r="I726" s="137"/>
      <c r="J726" s="137"/>
      <c r="K726" s="137"/>
      <c r="L726" s="137"/>
      <c r="M726" s="137"/>
      <c r="N726" s="137"/>
      <c r="O726" s="137"/>
      <c r="Q726" s="137"/>
      <c r="Z726" s="137"/>
      <c r="AA726" s="137"/>
      <c r="AC726" s="137"/>
      <c r="AD726" s="137"/>
      <c r="AE726" s="137"/>
      <c r="AF726" s="137"/>
      <c r="AG726" s="137"/>
      <c r="AH726" s="137"/>
      <c r="AI726" s="137"/>
      <c r="AJ726" s="137"/>
      <c r="AK726" s="137"/>
      <c r="AL726" s="137"/>
      <c r="AM726" s="68"/>
      <c r="AN726" s="137"/>
      <c r="AO726" s="68"/>
      <c r="AP726" s="68"/>
      <c r="AQ726" s="137"/>
      <c r="AR726" s="137"/>
      <c r="AS726" s="137"/>
      <c r="AT726" s="137"/>
      <c r="AU726" s="137"/>
      <c r="AV726" s="137"/>
      <c r="AW726" s="137"/>
      <c r="AX726" s="137"/>
    </row>
    <row r="727" spans="6:50" ht="14.25" customHeight="1">
      <c r="F727" s="137"/>
      <c r="G727" s="137"/>
      <c r="H727" s="137"/>
      <c r="I727" s="137"/>
      <c r="J727" s="137"/>
      <c r="K727" s="137"/>
      <c r="L727" s="137"/>
      <c r="M727" s="137"/>
      <c r="N727" s="137"/>
      <c r="O727" s="137"/>
      <c r="Q727" s="137"/>
      <c r="Z727" s="137"/>
      <c r="AA727" s="137"/>
      <c r="AC727" s="137"/>
      <c r="AD727" s="137"/>
      <c r="AE727" s="137"/>
      <c r="AF727" s="137"/>
      <c r="AG727" s="137"/>
      <c r="AH727" s="137"/>
      <c r="AI727" s="137"/>
      <c r="AJ727" s="137"/>
      <c r="AK727" s="137"/>
      <c r="AL727" s="137"/>
      <c r="AM727" s="68"/>
      <c r="AN727" s="137"/>
      <c r="AO727" s="68"/>
      <c r="AP727" s="68"/>
      <c r="AQ727" s="137"/>
      <c r="AR727" s="137"/>
      <c r="AS727" s="137"/>
      <c r="AT727" s="137"/>
      <c r="AU727" s="137"/>
      <c r="AV727" s="137"/>
      <c r="AW727" s="137"/>
      <c r="AX727" s="137"/>
    </row>
    <row r="728" spans="6:50" ht="14.25" customHeight="1">
      <c r="F728" s="137"/>
      <c r="G728" s="137"/>
      <c r="H728" s="137"/>
      <c r="I728" s="137"/>
      <c r="J728" s="137"/>
      <c r="K728" s="137"/>
      <c r="L728" s="137"/>
      <c r="M728" s="137"/>
      <c r="N728" s="137"/>
      <c r="O728" s="137"/>
      <c r="Q728" s="137"/>
      <c r="Z728" s="137"/>
      <c r="AA728" s="137"/>
      <c r="AC728" s="137"/>
      <c r="AD728" s="137"/>
      <c r="AE728" s="137"/>
      <c r="AF728" s="137"/>
      <c r="AG728" s="137"/>
      <c r="AH728" s="137"/>
      <c r="AI728" s="137"/>
      <c r="AJ728" s="137"/>
      <c r="AK728" s="137"/>
      <c r="AL728" s="137"/>
      <c r="AM728" s="68"/>
      <c r="AN728" s="137"/>
      <c r="AO728" s="68"/>
      <c r="AP728" s="68"/>
      <c r="AQ728" s="137"/>
      <c r="AR728" s="137"/>
      <c r="AS728" s="137"/>
      <c r="AT728" s="137"/>
      <c r="AU728" s="137"/>
      <c r="AV728" s="137"/>
      <c r="AW728" s="137"/>
      <c r="AX728" s="137"/>
    </row>
    <row r="729" spans="6:50" ht="14.25" customHeight="1">
      <c r="F729" s="137"/>
      <c r="G729" s="137"/>
      <c r="H729" s="137"/>
      <c r="I729" s="137"/>
      <c r="J729" s="137"/>
      <c r="K729" s="137"/>
      <c r="L729" s="137"/>
      <c r="M729" s="137"/>
      <c r="N729" s="137"/>
      <c r="O729" s="137"/>
      <c r="Q729" s="137"/>
      <c r="Z729" s="137"/>
      <c r="AA729" s="137"/>
      <c r="AC729" s="137"/>
      <c r="AD729" s="137"/>
      <c r="AE729" s="137"/>
      <c r="AF729" s="137"/>
      <c r="AG729" s="137"/>
      <c r="AH729" s="137"/>
      <c r="AI729" s="137"/>
      <c r="AJ729" s="137"/>
      <c r="AK729" s="137"/>
      <c r="AL729" s="137"/>
      <c r="AM729" s="68"/>
      <c r="AN729" s="137"/>
      <c r="AO729" s="68"/>
      <c r="AP729" s="68"/>
      <c r="AQ729" s="137"/>
      <c r="AR729" s="137"/>
      <c r="AS729" s="137"/>
      <c r="AT729" s="137"/>
      <c r="AU729" s="137"/>
      <c r="AV729" s="137"/>
      <c r="AW729" s="137"/>
      <c r="AX729" s="137"/>
    </row>
    <row r="730" spans="6:50" ht="14.25" customHeight="1">
      <c r="F730" s="137"/>
      <c r="G730" s="137"/>
      <c r="H730" s="137"/>
      <c r="I730" s="137"/>
      <c r="J730" s="137"/>
      <c r="K730" s="137"/>
      <c r="L730" s="137"/>
      <c r="M730" s="137"/>
      <c r="N730" s="137"/>
      <c r="O730" s="137"/>
      <c r="Q730" s="137"/>
      <c r="Z730" s="137"/>
      <c r="AA730" s="137"/>
      <c r="AC730" s="137"/>
      <c r="AD730" s="137"/>
      <c r="AE730" s="137"/>
      <c r="AF730" s="137"/>
      <c r="AG730" s="137"/>
      <c r="AH730" s="137"/>
      <c r="AI730" s="137"/>
      <c r="AJ730" s="137"/>
      <c r="AK730" s="137"/>
      <c r="AL730" s="137"/>
      <c r="AM730" s="68"/>
      <c r="AN730" s="137"/>
      <c r="AO730" s="68"/>
      <c r="AP730" s="68"/>
      <c r="AQ730" s="137"/>
      <c r="AR730" s="137"/>
      <c r="AS730" s="137"/>
      <c r="AT730" s="137"/>
      <c r="AU730" s="137"/>
      <c r="AV730" s="137"/>
      <c r="AW730" s="137"/>
      <c r="AX730" s="137"/>
    </row>
    <row r="731" spans="6:50" ht="14.25" customHeight="1">
      <c r="F731" s="137"/>
      <c r="G731" s="137"/>
      <c r="H731" s="137"/>
      <c r="I731" s="137"/>
      <c r="J731" s="137"/>
      <c r="K731" s="137"/>
      <c r="L731" s="137"/>
      <c r="M731" s="137"/>
      <c r="N731" s="137"/>
      <c r="O731" s="137"/>
      <c r="Q731" s="137"/>
      <c r="Z731" s="137"/>
      <c r="AA731" s="137"/>
      <c r="AC731" s="137"/>
      <c r="AD731" s="137"/>
      <c r="AE731" s="137"/>
      <c r="AF731" s="137"/>
      <c r="AG731" s="137"/>
      <c r="AH731" s="137"/>
      <c r="AI731" s="137"/>
      <c r="AJ731" s="137"/>
      <c r="AK731" s="137"/>
      <c r="AL731" s="137"/>
      <c r="AM731" s="68"/>
      <c r="AN731" s="137"/>
      <c r="AO731" s="68"/>
      <c r="AP731" s="68"/>
      <c r="AQ731" s="137"/>
      <c r="AR731" s="137"/>
      <c r="AS731" s="137"/>
      <c r="AT731" s="137"/>
      <c r="AU731" s="137"/>
      <c r="AV731" s="137"/>
      <c r="AW731" s="137"/>
      <c r="AX731" s="137"/>
    </row>
    <row r="732" spans="6:50" ht="14.25" customHeight="1">
      <c r="F732" s="137"/>
      <c r="G732" s="137"/>
      <c r="H732" s="137"/>
      <c r="I732" s="137"/>
      <c r="J732" s="137"/>
      <c r="K732" s="137"/>
      <c r="L732" s="137"/>
      <c r="M732" s="137"/>
      <c r="N732" s="137"/>
      <c r="O732" s="137"/>
      <c r="Q732" s="137"/>
      <c r="Z732" s="137"/>
      <c r="AA732" s="137"/>
      <c r="AC732" s="137"/>
      <c r="AD732" s="137"/>
      <c r="AE732" s="137"/>
      <c r="AF732" s="137"/>
      <c r="AG732" s="137"/>
      <c r="AH732" s="137"/>
      <c r="AI732" s="137"/>
      <c r="AJ732" s="137"/>
      <c r="AK732" s="137"/>
      <c r="AL732" s="137"/>
      <c r="AM732" s="68"/>
      <c r="AN732" s="137"/>
      <c r="AO732" s="68"/>
      <c r="AP732" s="68"/>
      <c r="AQ732" s="137"/>
      <c r="AR732" s="137"/>
      <c r="AS732" s="137"/>
      <c r="AT732" s="137"/>
      <c r="AU732" s="137"/>
      <c r="AV732" s="137"/>
      <c r="AW732" s="137"/>
      <c r="AX732" s="137"/>
    </row>
    <row r="733" spans="6:50" ht="14.25" customHeight="1">
      <c r="F733" s="137"/>
      <c r="G733" s="137"/>
      <c r="H733" s="137"/>
      <c r="I733" s="137"/>
      <c r="J733" s="137"/>
      <c r="K733" s="137"/>
      <c r="L733" s="137"/>
      <c r="M733" s="137"/>
      <c r="N733" s="137"/>
      <c r="O733" s="137"/>
      <c r="Q733" s="137"/>
      <c r="Z733" s="137"/>
      <c r="AA733" s="137"/>
      <c r="AC733" s="137"/>
      <c r="AD733" s="137"/>
      <c r="AE733" s="137"/>
      <c r="AF733" s="137"/>
      <c r="AG733" s="137"/>
      <c r="AH733" s="137"/>
      <c r="AI733" s="137"/>
      <c r="AJ733" s="137"/>
      <c r="AK733" s="137"/>
      <c r="AL733" s="137"/>
      <c r="AM733" s="68"/>
      <c r="AN733" s="137"/>
      <c r="AO733" s="68"/>
      <c r="AP733" s="68"/>
      <c r="AQ733" s="137"/>
      <c r="AR733" s="137"/>
      <c r="AS733" s="137"/>
      <c r="AT733" s="137"/>
      <c r="AU733" s="137"/>
      <c r="AV733" s="137"/>
      <c r="AW733" s="137"/>
      <c r="AX733" s="137"/>
    </row>
    <row r="734" spans="6:50" ht="14.25" customHeight="1">
      <c r="F734" s="137"/>
      <c r="G734" s="137"/>
      <c r="H734" s="137"/>
      <c r="I734" s="137"/>
      <c r="J734" s="137"/>
      <c r="K734" s="137"/>
      <c r="L734" s="137"/>
      <c r="M734" s="137"/>
      <c r="N734" s="137"/>
      <c r="O734" s="137"/>
      <c r="Q734" s="137"/>
      <c r="Z734" s="137"/>
      <c r="AA734" s="137"/>
      <c r="AC734" s="137"/>
      <c r="AD734" s="137"/>
      <c r="AE734" s="137"/>
      <c r="AF734" s="137"/>
      <c r="AG734" s="137"/>
      <c r="AH734" s="137"/>
      <c r="AI734" s="137"/>
      <c r="AJ734" s="137"/>
      <c r="AK734" s="137"/>
      <c r="AL734" s="137"/>
      <c r="AM734" s="68"/>
      <c r="AN734" s="137"/>
      <c r="AO734" s="68"/>
      <c r="AP734" s="68"/>
      <c r="AQ734" s="137"/>
      <c r="AR734" s="137"/>
      <c r="AS734" s="137"/>
      <c r="AT734" s="137"/>
      <c r="AU734" s="137"/>
      <c r="AV734" s="137"/>
      <c r="AW734" s="137"/>
      <c r="AX734" s="137"/>
    </row>
    <row r="735" spans="6:50" ht="14.25" customHeight="1">
      <c r="F735" s="137"/>
      <c r="G735" s="137"/>
      <c r="H735" s="137"/>
      <c r="I735" s="137"/>
      <c r="J735" s="137"/>
      <c r="K735" s="137"/>
      <c r="L735" s="137"/>
      <c r="M735" s="137"/>
      <c r="N735" s="137"/>
      <c r="O735" s="137"/>
      <c r="Q735" s="137"/>
      <c r="Z735" s="137"/>
      <c r="AA735" s="137"/>
      <c r="AC735" s="137"/>
      <c r="AD735" s="137"/>
      <c r="AE735" s="137"/>
      <c r="AF735" s="137"/>
      <c r="AG735" s="137"/>
      <c r="AH735" s="137"/>
      <c r="AI735" s="137"/>
      <c r="AJ735" s="137"/>
      <c r="AK735" s="137"/>
      <c r="AL735" s="137"/>
      <c r="AM735" s="68"/>
      <c r="AN735" s="137"/>
      <c r="AO735" s="68"/>
      <c r="AP735" s="68"/>
      <c r="AQ735" s="137"/>
      <c r="AR735" s="137"/>
      <c r="AS735" s="137"/>
      <c r="AT735" s="137"/>
      <c r="AU735" s="137"/>
      <c r="AV735" s="137"/>
      <c r="AW735" s="137"/>
      <c r="AX735" s="137"/>
    </row>
    <row r="736" spans="6:50" ht="14.25" customHeight="1">
      <c r="F736" s="137"/>
      <c r="G736" s="137"/>
      <c r="H736" s="137"/>
      <c r="I736" s="137"/>
      <c r="J736" s="137"/>
      <c r="K736" s="137"/>
      <c r="L736" s="137"/>
      <c r="M736" s="137"/>
      <c r="N736" s="137"/>
      <c r="O736" s="137"/>
      <c r="Q736" s="137"/>
      <c r="Z736" s="137"/>
      <c r="AA736" s="137"/>
      <c r="AC736" s="137"/>
      <c r="AD736" s="137"/>
      <c r="AE736" s="137"/>
      <c r="AF736" s="137"/>
      <c r="AG736" s="137"/>
      <c r="AH736" s="137"/>
      <c r="AI736" s="137"/>
      <c r="AJ736" s="137"/>
      <c r="AK736" s="137"/>
      <c r="AL736" s="137"/>
      <c r="AM736" s="68"/>
      <c r="AN736" s="137"/>
      <c r="AO736" s="68"/>
      <c r="AP736" s="68"/>
      <c r="AQ736" s="137"/>
      <c r="AR736" s="137"/>
      <c r="AS736" s="137"/>
      <c r="AT736" s="137"/>
      <c r="AU736" s="137"/>
      <c r="AV736" s="137"/>
      <c r="AW736" s="137"/>
      <c r="AX736" s="137"/>
    </row>
    <row r="737" spans="6:50" ht="14.25" customHeight="1">
      <c r="F737" s="137"/>
      <c r="G737" s="137"/>
      <c r="H737" s="137"/>
      <c r="I737" s="137"/>
      <c r="J737" s="137"/>
      <c r="K737" s="137"/>
      <c r="L737" s="137"/>
      <c r="M737" s="137"/>
      <c r="N737" s="137"/>
      <c r="O737" s="137"/>
      <c r="Q737" s="137"/>
      <c r="Z737" s="137"/>
      <c r="AA737" s="137"/>
      <c r="AC737" s="137"/>
      <c r="AD737" s="137"/>
      <c r="AE737" s="137"/>
      <c r="AF737" s="137"/>
      <c r="AG737" s="137"/>
      <c r="AH737" s="137"/>
      <c r="AI737" s="137"/>
      <c r="AJ737" s="137"/>
      <c r="AK737" s="137"/>
      <c r="AL737" s="137"/>
      <c r="AM737" s="68"/>
      <c r="AN737" s="137"/>
      <c r="AO737" s="68"/>
      <c r="AP737" s="68"/>
      <c r="AQ737" s="137"/>
      <c r="AR737" s="137"/>
      <c r="AS737" s="137"/>
      <c r="AT737" s="137"/>
      <c r="AU737" s="137"/>
      <c r="AV737" s="137"/>
      <c r="AW737" s="137"/>
      <c r="AX737" s="137"/>
    </row>
    <row r="738" spans="6:50" ht="14.25" customHeight="1">
      <c r="F738" s="137"/>
      <c r="G738" s="137"/>
      <c r="H738" s="137"/>
      <c r="I738" s="137"/>
      <c r="J738" s="137"/>
      <c r="K738" s="137"/>
      <c r="L738" s="137"/>
      <c r="M738" s="137"/>
      <c r="N738" s="137"/>
      <c r="O738" s="137"/>
      <c r="Q738" s="137"/>
      <c r="Z738" s="137"/>
      <c r="AA738" s="137"/>
      <c r="AC738" s="137"/>
      <c r="AD738" s="137"/>
      <c r="AE738" s="137"/>
      <c r="AF738" s="137"/>
      <c r="AG738" s="137"/>
      <c r="AH738" s="137"/>
      <c r="AI738" s="137"/>
      <c r="AJ738" s="137"/>
      <c r="AK738" s="137"/>
      <c r="AL738" s="137"/>
      <c r="AM738" s="68"/>
      <c r="AN738" s="137"/>
      <c r="AO738" s="68"/>
      <c r="AP738" s="68"/>
      <c r="AQ738" s="137"/>
      <c r="AR738" s="137"/>
      <c r="AS738" s="137"/>
      <c r="AT738" s="137"/>
      <c r="AU738" s="137"/>
      <c r="AV738" s="137"/>
      <c r="AW738" s="137"/>
      <c r="AX738" s="137"/>
    </row>
    <row r="739" spans="6:50" ht="14.25" customHeight="1">
      <c r="F739" s="137"/>
      <c r="G739" s="137"/>
      <c r="H739" s="137"/>
      <c r="I739" s="137"/>
      <c r="J739" s="137"/>
      <c r="K739" s="137"/>
      <c r="L739" s="137"/>
      <c r="M739" s="137"/>
      <c r="N739" s="137"/>
      <c r="O739" s="137"/>
      <c r="Q739" s="137"/>
      <c r="Z739" s="137"/>
      <c r="AA739" s="137"/>
      <c r="AC739" s="137"/>
      <c r="AD739" s="137"/>
      <c r="AE739" s="137"/>
      <c r="AF739" s="137"/>
      <c r="AG739" s="137"/>
      <c r="AH739" s="137"/>
      <c r="AI739" s="137"/>
      <c r="AJ739" s="137"/>
      <c r="AK739" s="137"/>
      <c r="AL739" s="137"/>
      <c r="AM739" s="68"/>
      <c r="AN739" s="137"/>
      <c r="AO739" s="68"/>
      <c r="AP739" s="68"/>
      <c r="AQ739" s="137"/>
      <c r="AR739" s="137"/>
      <c r="AS739" s="137"/>
      <c r="AT739" s="137"/>
      <c r="AU739" s="137"/>
      <c r="AV739" s="137"/>
      <c r="AW739" s="137"/>
      <c r="AX739" s="137"/>
    </row>
    <row r="740" spans="6:50" ht="14.25" customHeight="1">
      <c r="F740" s="137"/>
      <c r="G740" s="137"/>
      <c r="H740" s="137"/>
      <c r="I740" s="137"/>
      <c r="J740" s="137"/>
      <c r="K740" s="137"/>
      <c r="L740" s="137"/>
      <c r="M740" s="137"/>
      <c r="N740" s="137"/>
      <c r="O740" s="137"/>
      <c r="Q740" s="137"/>
      <c r="Z740" s="137"/>
      <c r="AA740" s="137"/>
      <c r="AC740" s="137"/>
      <c r="AD740" s="137"/>
      <c r="AE740" s="137"/>
      <c r="AF740" s="137"/>
      <c r="AG740" s="137"/>
      <c r="AH740" s="137"/>
      <c r="AI740" s="137"/>
      <c r="AJ740" s="137"/>
      <c r="AK740" s="137"/>
      <c r="AL740" s="137"/>
      <c r="AM740" s="68"/>
      <c r="AN740" s="137"/>
      <c r="AO740" s="68"/>
      <c r="AP740" s="68"/>
      <c r="AQ740" s="137"/>
      <c r="AR740" s="137"/>
      <c r="AS740" s="137"/>
      <c r="AT740" s="137"/>
      <c r="AU740" s="137"/>
      <c r="AV740" s="137"/>
      <c r="AW740" s="137"/>
      <c r="AX740" s="137"/>
    </row>
    <row r="741" spans="6:50" ht="14.25" customHeight="1">
      <c r="F741" s="137"/>
      <c r="G741" s="137"/>
      <c r="H741" s="137"/>
      <c r="I741" s="137"/>
      <c r="J741" s="137"/>
      <c r="K741" s="137"/>
      <c r="L741" s="137"/>
      <c r="M741" s="137"/>
      <c r="N741" s="137"/>
      <c r="O741" s="137"/>
      <c r="Q741" s="137"/>
      <c r="Z741" s="137"/>
      <c r="AA741" s="137"/>
      <c r="AC741" s="137"/>
      <c r="AD741" s="137"/>
      <c r="AE741" s="137"/>
      <c r="AF741" s="137"/>
      <c r="AG741" s="137"/>
      <c r="AH741" s="137"/>
      <c r="AI741" s="137"/>
      <c r="AJ741" s="137"/>
      <c r="AK741" s="137"/>
      <c r="AL741" s="137"/>
      <c r="AM741" s="68"/>
      <c r="AN741" s="137"/>
      <c r="AO741" s="68"/>
      <c r="AP741" s="68"/>
      <c r="AQ741" s="137"/>
      <c r="AR741" s="137"/>
      <c r="AS741" s="137"/>
      <c r="AT741" s="137"/>
      <c r="AU741" s="137"/>
      <c r="AV741" s="137"/>
      <c r="AW741" s="137"/>
      <c r="AX741" s="137"/>
    </row>
    <row r="742" spans="6:50" ht="14.25" customHeight="1">
      <c r="F742" s="137"/>
      <c r="G742" s="137"/>
      <c r="H742" s="137"/>
      <c r="I742" s="137"/>
      <c r="J742" s="137"/>
      <c r="K742" s="137"/>
      <c r="L742" s="137"/>
      <c r="M742" s="137"/>
      <c r="N742" s="137"/>
      <c r="O742" s="137"/>
      <c r="Q742" s="137"/>
      <c r="Z742" s="137"/>
      <c r="AA742" s="137"/>
      <c r="AC742" s="137"/>
      <c r="AD742" s="137"/>
      <c r="AE742" s="137"/>
      <c r="AF742" s="137"/>
      <c r="AG742" s="137"/>
      <c r="AH742" s="137"/>
      <c r="AI742" s="137"/>
      <c r="AJ742" s="137"/>
      <c r="AK742" s="137"/>
      <c r="AL742" s="137"/>
      <c r="AM742" s="68"/>
      <c r="AN742" s="137"/>
      <c r="AO742" s="68"/>
      <c r="AP742" s="68"/>
      <c r="AQ742" s="137"/>
      <c r="AR742" s="137"/>
      <c r="AS742" s="137"/>
      <c r="AT742" s="137"/>
      <c r="AU742" s="137"/>
      <c r="AV742" s="137"/>
      <c r="AW742" s="137"/>
      <c r="AX742" s="137"/>
    </row>
    <row r="743" spans="6:50" ht="14.25" customHeight="1">
      <c r="F743" s="137"/>
      <c r="G743" s="137"/>
      <c r="H743" s="137"/>
      <c r="I743" s="137"/>
      <c r="J743" s="137"/>
      <c r="K743" s="137"/>
      <c r="L743" s="137"/>
      <c r="M743" s="137"/>
      <c r="N743" s="137"/>
      <c r="O743" s="137"/>
      <c r="Q743" s="137"/>
      <c r="Z743" s="137"/>
      <c r="AA743" s="137"/>
      <c r="AC743" s="137"/>
      <c r="AD743" s="137"/>
      <c r="AE743" s="137"/>
      <c r="AF743" s="137"/>
      <c r="AG743" s="137"/>
      <c r="AH743" s="137"/>
      <c r="AI743" s="137"/>
      <c r="AJ743" s="137"/>
      <c r="AK743" s="137"/>
      <c r="AL743" s="137"/>
      <c r="AM743" s="68"/>
      <c r="AN743" s="137"/>
      <c r="AO743" s="68"/>
      <c r="AP743" s="68"/>
      <c r="AQ743" s="137"/>
      <c r="AR743" s="137"/>
      <c r="AS743" s="137"/>
      <c r="AT743" s="137"/>
      <c r="AU743" s="137"/>
      <c r="AV743" s="137"/>
      <c r="AW743" s="137"/>
      <c r="AX743" s="137"/>
    </row>
    <row r="744" spans="6:50" ht="14.25" customHeight="1">
      <c r="F744" s="137"/>
      <c r="G744" s="137"/>
      <c r="H744" s="137"/>
      <c r="I744" s="137"/>
      <c r="J744" s="137"/>
      <c r="K744" s="137"/>
      <c r="L744" s="137"/>
      <c r="M744" s="137"/>
      <c r="N744" s="137"/>
      <c r="O744" s="137"/>
      <c r="Q744" s="137"/>
      <c r="Z744" s="137"/>
      <c r="AA744" s="137"/>
      <c r="AC744" s="137"/>
      <c r="AD744" s="137"/>
      <c r="AE744" s="137"/>
      <c r="AF744" s="137"/>
      <c r="AG744" s="137"/>
      <c r="AH744" s="137"/>
      <c r="AI744" s="137"/>
      <c r="AJ744" s="137"/>
      <c r="AK744" s="137"/>
      <c r="AL744" s="137"/>
      <c r="AM744" s="68"/>
      <c r="AN744" s="137"/>
      <c r="AO744" s="68"/>
      <c r="AP744" s="68"/>
      <c r="AQ744" s="137"/>
      <c r="AR744" s="137"/>
      <c r="AS744" s="137"/>
      <c r="AT744" s="137"/>
      <c r="AU744" s="137"/>
      <c r="AV744" s="137"/>
      <c r="AW744" s="137"/>
      <c r="AX744" s="137"/>
    </row>
    <row r="745" spans="6:50" ht="14.25" customHeight="1">
      <c r="F745" s="137"/>
      <c r="G745" s="137"/>
      <c r="H745" s="137"/>
      <c r="I745" s="137"/>
      <c r="J745" s="137"/>
      <c r="K745" s="137"/>
      <c r="L745" s="137"/>
      <c r="M745" s="137"/>
      <c r="N745" s="137"/>
      <c r="O745" s="137"/>
      <c r="Q745" s="137"/>
      <c r="Z745" s="137"/>
      <c r="AA745" s="137"/>
      <c r="AC745" s="137"/>
      <c r="AD745" s="137"/>
      <c r="AE745" s="137"/>
      <c r="AF745" s="137"/>
      <c r="AG745" s="137"/>
      <c r="AH745" s="137"/>
      <c r="AI745" s="137"/>
      <c r="AJ745" s="137"/>
      <c r="AK745" s="137"/>
      <c r="AL745" s="137"/>
      <c r="AM745" s="68"/>
      <c r="AN745" s="137"/>
      <c r="AO745" s="68"/>
      <c r="AP745" s="68"/>
      <c r="AQ745" s="137"/>
      <c r="AR745" s="137"/>
      <c r="AS745" s="137"/>
      <c r="AT745" s="137"/>
      <c r="AU745" s="137"/>
      <c r="AV745" s="137"/>
      <c r="AW745" s="137"/>
      <c r="AX745" s="137"/>
    </row>
    <row r="746" spans="6:50" ht="14.25" customHeight="1">
      <c r="F746" s="137"/>
      <c r="G746" s="137"/>
      <c r="H746" s="137"/>
      <c r="I746" s="137"/>
      <c r="J746" s="137"/>
      <c r="K746" s="137"/>
      <c r="L746" s="137"/>
      <c r="M746" s="137"/>
      <c r="N746" s="137"/>
      <c r="O746" s="137"/>
      <c r="Q746" s="137"/>
      <c r="Z746" s="137"/>
      <c r="AA746" s="137"/>
      <c r="AC746" s="137"/>
      <c r="AD746" s="137"/>
      <c r="AE746" s="137"/>
      <c r="AF746" s="137"/>
      <c r="AG746" s="137"/>
      <c r="AH746" s="137"/>
      <c r="AI746" s="137"/>
      <c r="AJ746" s="137"/>
      <c r="AK746" s="137"/>
      <c r="AL746" s="137"/>
      <c r="AM746" s="68"/>
      <c r="AN746" s="137"/>
      <c r="AO746" s="68"/>
      <c r="AP746" s="68"/>
      <c r="AQ746" s="137"/>
      <c r="AR746" s="137"/>
      <c r="AS746" s="137"/>
      <c r="AT746" s="137"/>
      <c r="AU746" s="137"/>
      <c r="AV746" s="137"/>
      <c r="AW746" s="137"/>
      <c r="AX746" s="137"/>
    </row>
    <row r="747" spans="6:50" ht="14.25" customHeight="1">
      <c r="F747" s="137"/>
      <c r="G747" s="137"/>
      <c r="H747" s="137"/>
      <c r="I747" s="137"/>
      <c r="J747" s="137"/>
      <c r="K747" s="137"/>
      <c r="L747" s="137"/>
      <c r="M747" s="137"/>
      <c r="N747" s="137"/>
      <c r="O747" s="137"/>
      <c r="Q747" s="137"/>
      <c r="Z747" s="137"/>
      <c r="AA747" s="137"/>
      <c r="AC747" s="137"/>
      <c r="AD747" s="137"/>
      <c r="AE747" s="137"/>
      <c r="AF747" s="137"/>
      <c r="AG747" s="137"/>
      <c r="AH747" s="137"/>
      <c r="AI747" s="137"/>
      <c r="AJ747" s="137"/>
      <c r="AK747" s="137"/>
      <c r="AL747" s="137"/>
      <c r="AM747" s="68"/>
      <c r="AN747" s="137"/>
      <c r="AO747" s="68"/>
      <c r="AP747" s="68"/>
      <c r="AQ747" s="137"/>
      <c r="AR747" s="137"/>
      <c r="AS747" s="137"/>
      <c r="AT747" s="137"/>
      <c r="AU747" s="137"/>
      <c r="AV747" s="137"/>
      <c r="AW747" s="137"/>
      <c r="AX747" s="137"/>
    </row>
    <row r="748" spans="6:50" ht="14.25" customHeight="1">
      <c r="F748" s="137"/>
      <c r="G748" s="137"/>
      <c r="H748" s="137"/>
      <c r="I748" s="137"/>
      <c r="J748" s="137"/>
      <c r="K748" s="137"/>
      <c r="L748" s="137"/>
      <c r="M748" s="137"/>
      <c r="N748" s="137"/>
      <c r="O748" s="137"/>
      <c r="Q748" s="137"/>
      <c r="Z748" s="137"/>
      <c r="AA748" s="137"/>
      <c r="AC748" s="137"/>
      <c r="AD748" s="137"/>
      <c r="AE748" s="137"/>
      <c r="AF748" s="137"/>
      <c r="AG748" s="137"/>
      <c r="AH748" s="137"/>
      <c r="AI748" s="137"/>
      <c r="AJ748" s="137"/>
      <c r="AK748" s="137"/>
      <c r="AL748" s="137"/>
      <c r="AM748" s="68"/>
      <c r="AN748" s="137"/>
      <c r="AO748" s="68"/>
      <c r="AP748" s="68"/>
      <c r="AQ748" s="137"/>
      <c r="AR748" s="137"/>
      <c r="AS748" s="137"/>
      <c r="AT748" s="137"/>
      <c r="AU748" s="137"/>
      <c r="AV748" s="137"/>
      <c r="AW748" s="137"/>
      <c r="AX748" s="137"/>
    </row>
    <row r="749" spans="6:50" ht="14.25" customHeight="1">
      <c r="F749" s="137"/>
      <c r="G749" s="137"/>
      <c r="H749" s="137"/>
      <c r="I749" s="137"/>
      <c r="J749" s="137"/>
      <c r="K749" s="137"/>
      <c r="L749" s="137"/>
      <c r="M749" s="137"/>
      <c r="N749" s="137"/>
      <c r="O749" s="137"/>
      <c r="Q749" s="137"/>
      <c r="Z749" s="137"/>
      <c r="AA749" s="137"/>
      <c r="AC749" s="137"/>
      <c r="AD749" s="137"/>
      <c r="AE749" s="137"/>
      <c r="AF749" s="137"/>
      <c r="AG749" s="137"/>
      <c r="AH749" s="137"/>
      <c r="AI749" s="137"/>
      <c r="AJ749" s="137"/>
      <c r="AK749" s="137"/>
      <c r="AL749" s="137"/>
      <c r="AM749" s="68"/>
      <c r="AN749" s="137"/>
      <c r="AO749" s="68"/>
      <c r="AP749" s="68"/>
      <c r="AQ749" s="137"/>
      <c r="AR749" s="137"/>
      <c r="AS749" s="137"/>
      <c r="AT749" s="137"/>
      <c r="AU749" s="137"/>
      <c r="AV749" s="137"/>
      <c r="AW749" s="137"/>
      <c r="AX749" s="137"/>
    </row>
    <row r="750" spans="6:50" ht="14.25" customHeight="1">
      <c r="F750" s="137"/>
      <c r="G750" s="137"/>
      <c r="H750" s="137"/>
      <c r="I750" s="137"/>
      <c r="J750" s="137"/>
      <c r="K750" s="137"/>
      <c r="L750" s="137"/>
      <c r="M750" s="137"/>
      <c r="N750" s="137"/>
      <c r="O750" s="137"/>
      <c r="Q750" s="137"/>
      <c r="Z750" s="137"/>
      <c r="AA750" s="137"/>
      <c r="AC750" s="137"/>
      <c r="AD750" s="137"/>
      <c r="AE750" s="137"/>
      <c r="AF750" s="137"/>
      <c r="AG750" s="137"/>
      <c r="AH750" s="137"/>
      <c r="AI750" s="137"/>
      <c r="AJ750" s="137"/>
      <c r="AK750" s="137"/>
      <c r="AL750" s="137"/>
      <c r="AM750" s="68"/>
      <c r="AN750" s="137"/>
      <c r="AO750" s="68"/>
      <c r="AP750" s="68"/>
      <c r="AQ750" s="137"/>
      <c r="AR750" s="137"/>
      <c r="AS750" s="137"/>
      <c r="AT750" s="137"/>
      <c r="AU750" s="137"/>
      <c r="AV750" s="137"/>
      <c r="AW750" s="137"/>
      <c r="AX750" s="137"/>
    </row>
    <row r="751" spans="6:50" ht="14.25" customHeight="1">
      <c r="F751" s="137"/>
      <c r="G751" s="137"/>
      <c r="H751" s="137"/>
      <c r="I751" s="137"/>
      <c r="J751" s="137"/>
      <c r="K751" s="137"/>
      <c r="L751" s="137"/>
      <c r="M751" s="137"/>
      <c r="N751" s="137"/>
      <c r="O751" s="137"/>
      <c r="Q751" s="137"/>
      <c r="Z751" s="137"/>
      <c r="AA751" s="137"/>
      <c r="AC751" s="137"/>
      <c r="AD751" s="137"/>
      <c r="AE751" s="137"/>
      <c r="AF751" s="137"/>
      <c r="AG751" s="137"/>
      <c r="AH751" s="137"/>
      <c r="AI751" s="137"/>
      <c r="AJ751" s="137"/>
      <c r="AK751" s="137"/>
      <c r="AL751" s="137"/>
      <c r="AM751" s="68"/>
      <c r="AN751" s="137"/>
      <c r="AO751" s="68"/>
      <c r="AP751" s="68"/>
      <c r="AQ751" s="137"/>
      <c r="AR751" s="137"/>
      <c r="AS751" s="137"/>
      <c r="AT751" s="137"/>
      <c r="AU751" s="137"/>
      <c r="AV751" s="137"/>
      <c r="AW751" s="137"/>
      <c r="AX751" s="137"/>
    </row>
    <row r="752" spans="6:50" ht="14.25" customHeight="1">
      <c r="F752" s="137"/>
      <c r="G752" s="137"/>
      <c r="H752" s="137"/>
      <c r="I752" s="137"/>
      <c r="J752" s="137"/>
      <c r="K752" s="137"/>
      <c r="L752" s="137"/>
      <c r="M752" s="137"/>
      <c r="N752" s="137"/>
      <c r="O752" s="137"/>
      <c r="Q752" s="137"/>
      <c r="Z752" s="137"/>
      <c r="AA752" s="137"/>
      <c r="AC752" s="137"/>
      <c r="AD752" s="137"/>
      <c r="AE752" s="137"/>
      <c r="AF752" s="137"/>
      <c r="AG752" s="137"/>
      <c r="AH752" s="137"/>
      <c r="AI752" s="137"/>
      <c r="AJ752" s="137"/>
      <c r="AK752" s="137"/>
      <c r="AL752" s="137"/>
      <c r="AM752" s="68"/>
      <c r="AN752" s="137"/>
      <c r="AO752" s="68"/>
      <c r="AP752" s="68"/>
      <c r="AQ752" s="137"/>
      <c r="AR752" s="137"/>
      <c r="AS752" s="137"/>
      <c r="AT752" s="137"/>
      <c r="AU752" s="137"/>
      <c r="AV752" s="137"/>
      <c r="AW752" s="137"/>
      <c r="AX752" s="137"/>
    </row>
    <row r="753" spans="6:50" ht="14.25" customHeight="1">
      <c r="F753" s="137"/>
      <c r="G753" s="137"/>
      <c r="H753" s="137"/>
      <c r="I753" s="137"/>
      <c r="J753" s="137"/>
      <c r="K753" s="137"/>
      <c r="L753" s="137"/>
      <c r="M753" s="137"/>
      <c r="N753" s="137"/>
      <c r="O753" s="137"/>
      <c r="Q753" s="137"/>
      <c r="Z753" s="137"/>
      <c r="AA753" s="137"/>
      <c r="AC753" s="137"/>
      <c r="AD753" s="137"/>
      <c r="AE753" s="137"/>
      <c r="AF753" s="137"/>
      <c r="AG753" s="137"/>
      <c r="AH753" s="137"/>
      <c r="AI753" s="137"/>
      <c r="AJ753" s="137"/>
      <c r="AK753" s="137"/>
      <c r="AL753" s="137"/>
      <c r="AM753" s="68"/>
      <c r="AN753" s="137"/>
      <c r="AO753" s="68"/>
      <c r="AP753" s="68"/>
      <c r="AQ753" s="137"/>
      <c r="AR753" s="137"/>
      <c r="AS753" s="137"/>
      <c r="AT753" s="137"/>
      <c r="AU753" s="137"/>
      <c r="AV753" s="137"/>
      <c r="AW753" s="137"/>
      <c r="AX753" s="137"/>
    </row>
    <row r="754" spans="6:50" ht="14.25" customHeight="1">
      <c r="F754" s="137"/>
      <c r="G754" s="137"/>
      <c r="H754" s="137"/>
      <c r="I754" s="137"/>
      <c r="J754" s="137"/>
      <c r="K754" s="137"/>
      <c r="L754" s="137"/>
      <c r="M754" s="137"/>
      <c r="N754" s="137"/>
      <c r="O754" s="137"/>
      <c r="Q754" s="137"/>
      <c r="Z754" s="137"/>
      <c r="AA754" s="137"/>
      <c r="AC754" s="137"/>
      <c r="AD754" s="137"/>
      <c r="AE754" s="137"/>
      <c r="AF754" s="137"/>
      <c r="AG754" s="137"/>
      <c r="AH754" s="137"/>
      <c r="AI754" s="137"/>
      <c r="AJ754" s="137"/>
      <c r="AK754" s="137"/>
      <c r="AL754" s="137"/>
      <c r="AM754" s="68"/>
      <c r="AN754" s="137"/>
      <c r="AO754" s="68"/>
      <c r="AP754" s="68"/>
      <c r="AQ754" s="137"/>
      <c r="AR754" s="137"/>
      <c r="AS754" s="137"/>
      <c r="AT754" s="137"/>
      <c r="AU754" s="137"/>
      <c r="AV754" s="137"/>
      <c r="AW754" s="137"/>
      <c r="AX754" s="137"/>
    </row>
    <row r="755" spans="6:50" ht="14.25" customHeight="1">
      <c r="F755" s="137"/>
      <c r="G755" s="137"/>
      <c r="H755" s="137"/>
      <c r="I755" s="137"/>
      <c r="J755" s="137"/>
      <c r="K755" s="137"/>
      <c r="L755" s="137"/>
      <c r="M755" s="137"/>
      <c r="N755" s="137"/>
      <c r="O755" s="137"/>
      <c r="Q755" s="137"/>
      <c r="Z755" s="137"/>
      <c r="AA755" s="137"/>
      <c r="AC755" s="137"/>
      <c r="AD755" s="137"/>
      <c r="AE755" s="137"/>
      <c r="AF755" s="137"/>
      <c r="AG755" s="137"/>
      <c r="AH755" s="137"/>
      <c r="AI755" s="137"/>
      <c r="AJ755" s="137"/>
      <c r="AK755" s="137"/>
      <c r="AL755" s="137"/>
      <c r="AM755" s="68"/>
      <c r="AN755" s="137"/>
      <c r="AO755" s="68"/>
      <c r="AP755" s="68"/>
      <c r="AQ755" s="137"/>
      <c r="AR755" s="137"/>
      <c r="AS755" s="137"/>
      <c r="AT755" s="137"/>
      <c r="AU755" s="137"/>
      <c r="AV755" s="137"/>
      <c r="AW755" s="137"/>
      <c r="AX755" s="137"/>
    </row>
    <row r="756" spans="6:50" ht="14.25" customHeight="1">
      <c r="F756" s="137"/>
      <c r="G756" s="137"/>
      <c r="H756" s="137"/>
      <c r="I756" s="137"/>
      <c r="J756" s="137"/>
      <c r="K756" s="137"/>
      <c r="L756" s="137"/>
      <c r="M756" s="137"/>
      <c r="N756" s="137"/>
      <c r="O756" s="137"/>
      <c r="Q756" s="137"/>
      <c r="Z756" s="137"/>
      <c r="AA756" s="137"/>
      <c r="AC756" s="137"/>
      <c r="AD756" s="137"/>
      <c r="AE756" s="137"/>
      <c r="AF756" s="137"/>
      <c r="AG756" s="137"/>
      <c r="AH756" s="137"/>
      <c r="AI756" s="137"/>
      <c r="AJ756" s="137"/>
      <c r="AK756" s="137"/>
      <c r="AL756" s="137"/>
      <c r="AM756" s="68"/>
      <c r="AN756" s="137"/>
      <c r="AO756" s="68"/>
      <c r="AP756" s="68"/>
      <c r="AQ756" s="137"/>
      <c r="AR756" s="137"/>
      <c r="AS756" s="137"/>
      <c r="AT756" s="137"/>
      <c r="AU756" s="137"/>
      <c r="AV756" s="137"/>
      <c r="AW756" s="137"/>
      <c r="AX756" s="137"/>
    </row>
    <row r="757" spans="6:50" ht="14.25" customHeight="1">
      <c r="F757" s="137"/>
      <c r="G757" s="137"/>
      <c r="H757" s="137"/>
      <c r="I757" s="137"/>
      <c r="J757" s="137"/>
      <c r="K757" s="137"/>
      <c r="L757" s="137"/>
      <c r="M757" s="137"/>
      <c r="N757" s="137"/>
      <c r="O757" s="137"/>
      <c r="Q757" s="137"/>
      <c r="Z757" s="137"/>
      <c r="AA757" s="137"/>
      <c r="AC757" s="137"/>
      <c r="AD757" s="137"/>
      <c r="AE757" s="137"/>
      <c r="AF757" s="137"/>
      <c r="AG757" s="137"/>
      <c r="AH757" s="137"/>
      <c r="AI757" s="137"/>
      <c r="AJ757" s="137"/>
      <c r="AK757" s="137"/>
      <c r="AL757" s="137"/>
      <c r="AM757" s="68"/>
      <c r="AN757" s="137"/>
      <c r="AO757" s="68"/>
      <c r="AP757" s="68"/>
      <c r="AQ757" s="137"/>
      <c r="AR757" s="137"/>
      <c r="AS757" s="137"/>
      <c r="AT757" s="137"/>
      <c r="AU757" s="137"/>
      <c r="AV757" s="137"/>
      <c r="AW757" s="137"/>
      <c r="AX757" s="137"/>
    </row>
    <row r="758" spans="6:50" ht="14.25" customHeight="1">
      <c r="F758" s="137"/>
      <c r="G758" s="137"/>
      <c r="H758" s="137"/>
      <c r="I758" s="137"/>
      <c r="J758" s="137"/>
      <c r="K758" s="137"/>
      <c r="L758" s="137"/>
      <c r="M758" s="137"/>
      <c r="N758" s="137"/>
      <c r="O758" s="137"/>
      <c r="Q758" s="137"/>
      <c r="Z758" s="137"/>
      <c r="AA758" s="137"/>
      <c r="AC758" s="137"/>
      <c r="AD758" s="137"/>
      <c r="AE758" s="137"/>
      <c r="AF758" s="137"/>
      <c r="AG758" s="137"/>
      <c r="AH758" s="137"/>
      <c r="AI758" s="137"/>
      <c r="AJ758" s="137"/>
      <c r="AK758" s="137"/>
      <c r="AL758" s="137"/>
      <c r="AM758" s="68"/>
      <c r="AN758" s="137"/>
      <c r="AO758" s="68"/>
      <c r="AP758" s="68"/>
      <c r="AQ758" s="137"/>
      <c r="AR758" s="137"/>
      <c r="AS758" s="137"/>
      <c r="AT758" s="137"/>
      <c r="AU758" s="137"/>
      <c r="AV758" s="137"/>
      <c r="AW758" s="137"/>
      <c r="AX758" s="137"/>
    </row>
    <row r="759" spans="6:50" ht="14.25" customHeight="1">
      <c r="F759" s="137"/>
      <c r="G759" s="137"/>
      <c r="H759" s="137"/>
      <c r="I759" s="137"/>
      <c r="J759" s="137"/>
      <c r="K759" s="137"/>
      <c r="L759" s="137"/>
      <c r="M759" s="137"/>
      <c r="N759" s="137"/>
      <c r="O759" s="137"/>
      <c r="Q759" s="137"/>
      <c r="Z759" s="137"/>
      <c r="AA759" s="137"/>
      <c r="AC759" s="137"/>
      <c r="AD759" s="137"/>
      <c r="AE759" s="137"/>
      <c r="AF759" s="137"/>
      <c r="AG759" s="137"/>
      <c r="AH759" s="137"/>
      <c r="AI759" s="137"/>
      <c r="AJ759" s="137"/>
      <c r="AK759" s="137"/>
      <c r="AL759" s="137"/>
      <c r="AM759" s="68"/>
      <c r="AN759" s="137"/>
      <c r="AO759" s="68"/>
      <c r="AP759" s="68"/>
      <c r="AQ759" s="137"/>
      <c r="AR759" s="137"/>
      <c r="AS759" s="137"/>
      <c r="AT759" s="137"/>
      <c r="AU759" s="137"/>
      <c r="AV759" s="137"/>
      <c r="AW759" s="137"/>
      <c r="AX759" s="137"/>
    </row>
    <row r="760" spans="6:50" ht="14.25" customHeight="1">
      <c r="F760" s="137"/>
      <c r="G760" s="137"/>
      <c r="H760" s="137"/>
      <c r="I760" s="137"/>
      <c r="J760" s="137"/>
      <c r="K760" s="137"/>
      <c r="L760" s="137"/>
      <c r="M760" s="137"/>
      <c r="N760" s="137"/>
      <c r="O760" s="137"/>
      <c r="Q760" s="137"/>
      <c r="Z760" s="137"/>
      <c r="AA760" s="137"/>
      <c r="AC760" s="137"/>
      <c r="AD760" s="137"/>
      <c r="AE760" s="137"/>
      <c r="AF760" s="137"/>
      <c r="AG760" s="137"/>
      <c r="AH760" s="137"/>
      <c r="AI760" s="137"/>
      <c r="AJ760" s="137"/>
      <c r="AK760" s="137"/>
      <c r="AL760" s="137"/>
      <c r="AM760" s="68"/>
      <c r="AN760" s="137"/>
      <c r="AO760" s="68"/>
      <c r="AP760" s="68"/>
      <c r="AQ760" s="137"/>
      <c r="AR760" s="137"/>
      <c r="AS760" s="137"/>
      <c r="AT760" s="137"/>
      <c r="AU760" s="137"/>
      <c r="AV760" s="137"/>
      <c r="AW760" s="137"/>
      <c r="AX760" s="137"/>
    </row>
    <row r="761" spans="6:50" ht="14.25" customHeight="1">
      <c r="F761" s="137"/>
      <c r="G761" s="137"/>
      <c r="H761" s="137"/>
      <c r="I761" s="137"/>
      <c r="J761" s="137"/>
      <c r="K761" s="137"/>
      <c r="L761" s="137"/>
      <c r="M761" s="137"/>
      <c r="N761" s="137"/>
      <c r="O761" s="137"/>
      <c r="Q761" s="137"/>
      <c r="Z761" s="137"/>
      <c r="AA761" s="137"/>
      <c r="AC761" s="137"/>
      <c r="AD761" s="137"/>
      <c r="AE761" s="137"/>
      <c r="AF761" s="137"/>
      <c r="AG761" s="137"/>
      <c r="AH761" s="137"/>
      <c r="AI761" s="137"/>
      <c r="AJ761" s="137"/>
      <c r="AK761" s="137"/>
      <c r="AL761" s="137"/>
      <c r="AM761" s="68"/>
      <c r="AN761" s="137"/>
      <c r="AO761" s="68"/>
      <c r="AP761" s="68"/>
      <c r="AQ761" s="137"/>
      <c r="AR761" s="137"/>
      <c r="AS761" s="137"/>
      <c r="AT761" s="137"/>
      <c r="AU761" s="137"/>
      <c r="AV761" s="137"/>
      <c r="AW761" s="137"/>
      <c r="AX761" s="137"/>
    </row>
    <row r="762" spans="6:50" ht="14.25" customHeight="1">
      <c r="F762" s="137"/>
      <c r="G762" s="137"/>
      <c r="H762" s="137"/>
      <c r="I762" s="137"/>
      <c r="J762" s="137"/>
      <c r="K762" s="137"/>
      <c r="L762" s="137"/>
      <c r="M762" s="137"/>
      <c r="N762" s="137"/>
      <c r="O762" s="137"/>
      <c r="Q762" s="137"/>
      <c r="Z762" s="137"/>
      <c r="AA762" s="137"/>
      <c r="AC762" s="137"/>
      <c r="AD762" s="137"/>
      <c r="AE762" s="137"/>
      <c r="AF762" s="137"/>
      <c r="AG762" s="137"/>
      <c r="AH762" s="137"/>
      <c r="AI762" s="137"/>
      <c r="AJ762" s="137"/>
      <c r="AK762" s="137"/>
      <c r="AL762" s="137"/>
      <c r="AM762" s="68"/>
      <c r="AN762" s="137"/>
      <c r="AO762" s="68"/>
      <c r="AP762" s="68"/>
      <c r="AQ762" s="137"/>
      <c r="AR762" s="137"/>
      <c r="AS762" s="137"/>
      <c r="AT762" s="137"/>
      <c r="AU762" s="137"/>
      <c r="AV762" s="137"/>
      <c r="AW762" s="137"/>
      <c r="AX762" s="137"/>
    </row>
    <row r="763" spans="6:50" ht="14.25" customHeight="1">
      <c r="F763" s="137"/>
      <c r="G763" s="137"/>
      <c r="H763" s="137"/>
      <c r="I763" s="137"/>
      <c r="J763" s="137"/>
      <c r="K763" s="137"/>
      <c r="L763" s="137"/>
      <c r="M763" s="137"/>
      <c r="N763" s="137"/>
      <c r="O763" s="137"/>
      <c r="Q763" s="137"/>
      <c r="Z763" s="137"/>
      <c r="AA763" s="137"/>
      <c r="AC763" s="137"/>
      <c r="AD763" s="137"/>
      <c r="AE763" s="137"/>
      <c r="AF763" s="137"/>
      <c r="AG763" s="137"/>
      <c r="AH763" s="137"/>
      <c r="AI763" s="137"/>
      <c r="AJ763" s="137"/>
      <c r="AK763" s="137"/>
      <c r="AL763" s="137"/>
      <c r="AM763" s="68"/>
      <c r="AN763" s="137"/>
      <c r="AO763" s="68"/>
      <c r="AP763" s="68"/>
      <c r="AQ763" s="137"/>
      <c r="AR763" s="137"/>
      <c r="AS763" s="137"/>
      <c r="AT763" s="137"/>
      <c r="AU763" s="137"/>
      <c r="AV763" s="137"/>
      <c r="AW763" s="137"/>
      <c r="AX763" s="137"/>
    </row>
    <row r="764" spans="6:50" ht="14.25" customHeight="1">
      <c r="F764" s="137"/>
      <c r="G764" s="137"/>
      <c r="H764" s="137"/>
      <c r="I764" s="137"/>
      <c r="J764" s="137"/>
      <c r="K764" s="137"/>
      <c r="L764" s="137"/>
      <c r="M764" s="137"/>
      <c r="N764" s="137"/>
      <c r="O764" s="137"/>
      <c r="Q764" s="137"/>
      <c r="Z764" s="137"/>
      <c r="AA764" s="137"/>
      <c r="AC764" s="137"/>
      <c r="AD764" s="137"/>
      <c r="AE764" s="137"/>
      <c r="AF764" s="137"/>
      <c r="AG764" s="137"/>
      <c r="AH764" s="137"/>
      <c r="AI764" s="137"/>
      <c r="AJ764" s="137"/>
      <c r="AK764" s="137"/>
      <c r="AL764" s="137"/>
      <c r="AM764" s="68"/>
      <c r="AN764" s="137"/>
      <c r="AO764" s="68"/>
      <c r="AP764" s="68"/>
      <c r="AQ764" s="137"/>
      <c r="AR764" s="137"/>
      <c r="AS764" s="137"/>
      <c r="AT764" s="137"/>
      <c r="AU764" s="137"/>
      <c r="AV764" s="137"/>
      <c r="AW764" s="137"/>
      <c r="AX764" s="137"/>
    </row>
    <row r="765" spans="6:50" ht="14.25" customHeight="1">
      <c r="F765" s="137"/>
      <c r="G765" s="137"/>
      <c r="H765" s="137"/>
      <c r="I765" s="137"/>
      <c r="J765" s="137"/>
      <c r="K765" s="137"/>
      <c r="L765" s="137"/>
      <c r="M765" s="137"/>
      <c r="N765" s="137"/>
      <c r="O765" s="137"/>
      <c r="Q765" s="137"/>
      <c r="Z765" s="137"/>
      <c r="AA765" s="137"/>
      <c r="AC765" s="137"/>
      <c r="AD765" s="137"/>
      <c r="AE765" s="137"/>
      <c r="AF765" s="137"/>
      <c r="AG765" s="137"/>
      <c r="AH765" s="137"/>
      <c r="AI765" s="137"/>
      <c r="AJ765" s="137"/>
      <c r="AK765" s="137"/>
      <c r="AL765" s="137"/>
      <c r="AM765" s="68"/>
      <c r="AN765" s="137"/>
      <c r="AO765" s="68"/>
      <c r="AP765" s="68"/>
      <c r="AQ765" s="137"/>
      <c r="AR765" s="137"/>
      <c r="AS765" s="137"/>
      <c r="AT765" s="137"/>
      <c r="AU765" s="137"/>
      <c r="AV765" s="137"/>
      <c r="AW765" s="137"/>
      <c r="AX765" s="137"/>
    </row>
    <row r="766" spans="6:50" ht="14.25" customHeight="1">
      <c r="F766" s="137"/>
      <c r="G766" s="137"/>
      <c r="H766" s="137"/>
      <c r="I766" s="137"/>
      <c r="J766" s="137"/>
      <c r="K766" s="137"/>
      <c r="L766" s="137"/>
      <c r="M766" s="137"/>
      <c r="N766" s="137"/>
      <c r="O766" s="137"/>
      <c r="Q766" s="137"/>
      <c r="Z766" s="137"/>
      <c r="AA766" s="137"/>
      <c r="AC766" s="137"/>
      <c r="AD766" s="137"/>
      <c r="AE766" s="137"/>
      <c r="AF766" s="137"/>
      <c r="AG766" s="137"/>
      <c r="AH766" s="137"/>
      <c r="AI766" s="137"/>
      <c r="AJ766" s="137"/>
      <c r="AK766" s="137"/>
      <c r="AL766" s="137"/>
      <c r="AM766" s="68"/>
      <c r="AN766" s="137"/>
      <c r="AO766" s="68"/>
      <c r="AP766" s="68"/>
      <c r="AQ766" s="137"/>
      <c r="AR766" s="137"/>
      <c r="AS766" s="137"/>
      <c r="AT766" s="137"/>
      <c r="AU766" s="137"/>
      <c r="AV766" s="137"/>
      <c r="AW766" s="137"/>
      <c r="AX766" s="137"/>
    </row>
    <row r="767" spans="6:50" ht="14.25" customHeight="1">
      <c r="F767" s="137"/>
      <c r="G767" s="137"/>
      <c r="H767" s="137"/>
      <c r="I767" s="137"/>
      <c r="J767" s="137"/>
      <c r="K767" s="137"/>
      <c r="L767" s="137"/>
      <c r="M767" s="137"/>
      <c r="N767" s="137"/>
      <c r="O767" s="137"/>
      <c r="Q767" s="137"/>
      <c r="Z767" s="137"/>
      <c r="AA767" s="137"/>
      <c r="AC767" s="137"/>
      <c r="AD767" s="137"/>
      <c r="AE767" s="137"/>
      <c r="AF767" s="137"/>
      <c r="AG767" s="137"/>
      <c r="AH767" s="137"/>
      <c r="AI767" s="137"/>
      <c r="AJ767" s="137"/>
      <c r="AK767" s="137"/>
      <c r="AL767" s="137"/>
      <c r="AM767" s="68"/>
      <c r="AN767" s="137"/>
      <c r="AO767" s="68"/>
      <c r="AP767" s="68"/>
      <c r="AQ767" s="137"/>
      <c r="AR767" s="137"/>
      <c r="AS767" s="137"/>
      <c r="AT767" s="137"/>
      <c r="AU767" s="137"/>
      <c r="AV767" s="137"/>
      <c r="AW767" s="137"/>
      <c r="AX767" s="137"/>
    </row>
    <row r="768" spans="6:50" ht="14.25" customHeight="1">
      <c r="F768" s="137"/>
      <c r="G768" s="137"/>
      <c r="H768" s="137"/>
      <c r="I768" s="137"/>
      <c r="J768" s="137"/>
      <c r="K768" s="137"/>
      <c r="L768" s="137"/>
      <c r="M768" s="137"/>
      <c r="N768" s="137"/>
      <c r="O768" s="137"/>
      <c r="Q768" s="137"/>
      <c r="Z768" s="137"/>
      <c r="AA768" s="137"/>
      <c r="AC768" s="137"/>
      <c r="AD768" s="137"/>
      <c r="AE768" s="137"/>
      <c r="AF768" s="137"/>
      <c r="AG768" s="137"/>
      <c r="AH768" s="137"/>
      <c r="AI768" s="137"/>
      <c r="AJ768" s="137"/>
      <c r="AK768" s="137"/>
      <c r="AL768" s="137"/>
      <c r="AM768" s="68"/>
      <c r="AN768" s="137"/>
      <c r="AO768" s="68"/>
      <c r="AP768" s="68"/>
      <c r="AQ768" s="137"/>
      <c r="AR768" s="137"/>
      <c r="AS768" s="137"/>
      <c r="AT768" s="137"/>
      <c r="AU768" s="137"/>
      <c r="AV768" s="137"/>
      <c r="AW768" s="137"/>
      <c r="AX768" s="137"/>
    </row>
    <row r="769" spans="6:50" ht="14.25" customHeight="1">
      <c r="F769" s="137"/>
      <c r="G769" s="137"/>
      <c r="H769" s="137"/>
      <c r="I769" s="137"/>
      <c r="J769" s="137"/>
      <c r="K769" s="137"/>
      <c r="L769" s="137"/>
      <c r="M769" s="137"/>
      <c r="N769" s="137"/>
      <c r="O769" s="137"/>
      <c r="Q769" s="137"/>
      <c r="Z769" s="137"/>
      <c r="AA769" s="137"/>
      <c r="AC769" s="137"/>
      <c r="AD769" s="137"/>
      <c r="AE769" s="137"/>
      <c r="AF769" s="137"/>
      <c r="AG769" s="137"/>
      <c r="AH769" s="137"/>
      <c r="AI769" s="137"/>
      <c r="AJ769" s="137"/>
      <c r="AK769" s="137"/>
      <c r="AL769" s="137"/>
      <c r="AM769" s="68"/>
      <c r="AN769" s="137"/>
      <c r="AO769" s="68"/>
      <c r="AP769" s="68"/>
      <c r="AQ769" s="137"/>
      <c r="AR769" s="137"/>
      <c r="AS769" s="137"/>
      <c r="AT769" s="137"/>
      <c r="AU769" s="137"/>
      <c r="AV769" s="137"/>
      <c r="AW769" s="137"/>
      <c r="AX769" s="137"/>
    </row>
    <row r="770" spans="6:50" ht="14.25" customHeight="1">
      <c r="F770" s="137"/>
      <c r="G770" s="137"/>
      <c r="H770" s="137"/>
      <c r="I770" s="137"/>
      <c r="J770" s="137"/>
      <c r="K770" s="137"/>
      <c r="L770" s="137"/>
      <c r="M770" s="137"/>
      <c r="N770" s="137"/>
      <c r="O770" s="137"/>
      <c r="Q770" s="137"/>
      <c r="Z770" s="137"/>
      <c r="AA770" s="137"/>
      <c r="AC770" s="137"/>
      <c r="AD770" s="137"/>
      <c r="AE770" s="137"/>
      <c r="AF770" s="137"/>
      <c r="AG770" s="137"/>
      <c r="AH770" s="137"/>
      <c r="AI770" s="137"/>
      <c r="AJ770" s="137"/>
      <c r="AK770" s="137"/>
      <c r="AL770" s="137"/>
      <c r="AM770" s="68"/>
      <c r="AN770" s="137"/>
      <c r="AO770" s="68"/>
      <c r="AP770" s="68"/>
      <c r="AQ770" s="137"/>
      <c r="AR770" s="137"/>
      <c r="AS770" s="137"/>
      <c r="AT770" s="137"/>
      <c r="AU770" s="137"/>
      <c r="AV770" s="137"/>
      <c r="AW770" s="137"/>
      <c r="AX770" s="137"/>
    </row>
    <row r="771" spans="6:50" ht="14.25" customHeight="1">
      <c r="F771" s="137"/>
      <c r="G771" s="137"/>
      <c r="H771" s="137"/>
      <c r="I771" s="137"/>
      <c r="J771" s="137"/>
      <c r="K771" s="137"/>
      <c r="L771" s="137"/>
      <c r="M771" s="137"/>
      <c r="N771" s="137"/>
      <c r="O771" s="137"/>
      <c r="Q771" s="137"/>
      <c r="Z771" s="137"/>
      <c r="AA771" s="137"/>
      <c r="AC771" s="137"/>
      <c r="AD771" s="137"/>
      <c r="AE771" s="137"/>
      <c r="AF771" s="137"/>
      <c r="AG771" s="137"/>
      <c r="AH771" s="137"/>
      <c r="AI771" s="137"/>
      <c r="AJ771" s="137"/>
      <c r="AK771" s="137"/>
      <c r="AL771" s="137"/>
      <c r="AM771" s="68"/>
      <c r="AN771" s="137"/>
      <c r="AO771" s="68"/>
      <c r="AP771" s="68"/>
      <c r="AQ771" s="137"/>
      <c r="AR771" s="137"/>
      <c r="AS771" s="137"/>
      <c r="AT771" s="137"/>
      <c r="AU771" s="137"/>
      <c r="AV771" s="137"/>
      <c r="AW771" s="137"/>
      <c r="AX771" s="137"/>
    </row>
    <row r="772" spans="6:50" ht="14.25" customHeight="1">
      <c r="F772" s="137"/>
      <c r="G772" s="137"/>
      <c r="H772" s="137"/>
      <c r="I772" s="137"/>
      <c r="J772" s="137"/>
      <c r="K772" s="137"/>
      <c r="L772" s="137"/>
      <c r="M772" s="137"/>
      <c r="N772" s="137"/>
      <c r="O772" s="137"/>
      <c r="Q772" s="137"/>
      <c r="Z772" s="137"/>
      <c r="AA772" s="137"/>
      <c r="AC772" s="137"/>
      <c r="AD772" s="137"/>
      <c r="AE772" s="137"/>
      <c r="AF772" s="137"/>
      <c r="AG772" s="137"/>
      <c r="AH772" s="137"/>
      <c r="AI772" s="137"/>
      <c r="AJ772" s="137"/>
      <c r="AK772" s="137"/>
      <c r="AL772" s="137"/>
      <c r="AM772" s="68"/>
      <c r="AN772" s="137"/>
      <c r="AO772" s="68"/>
      <c r="AP772" s="68"/>
      <c r="AQ772" s="137"/>
      <c r="AR772" s="137"/>
      <c r="AS772" s="137"/>
      <c r="AT772" s="137"/>
      <c r="AU772" s="137"/>
      <c r="AV772" s="137"/>
      <c r="AW772" s="137"/>
      <c r="AX772" s="137"/>
    </row>
    <row r="773" spans="6:50" ht="14.25" customHeight="1">
      <c r="F773" s="137"/>
      <c r="G773" s="137"/>
      <c r="H773" s="137"/>
      <c r="I773" s="137"/>
      <c r="J773" s="137"/>
      <c r="K773" s="137"/>
      <c r="L773" s="137"/>
      <c r="M773" s="137"/>
      <c r="N773" s="137"/>
      <c r="O773" s="137"/>
      <c r="Q773" s="137"/>
      <c r="Z773" s="137"/>
      <c r="AA773" s="137"/>
      <c r="AC773" s="137"/>
      <c r="AD773" s="137"/>
      <c r="AE773" s="137"/>
      <c r="AF773" s="137"/>
      <c r="AG773" s="137"/>
      <c r="AH773" s="137"/>
      <c r="AI773" s="137"/>
      <c r="AJ773" s="137"/>
      <c r="AK773" s="137"/>
      <c r="AL773" s="137"/>
      <c r="AM773" s="68"/>
      <c r="AN773" s="137"/>
      <c r="AO773" s="68"/>
      <c r="AP773" s="68"/>
      <c r="AQ773" s="137"/>
      <c r="AR773" s="137"/>
      <c r="AS773" s="137"/>
      <c r="AT773" s="137"/>
      <c r="AU773" s="137"/>
      <c r="AV773" s="137"/>
      <c r="AW773" s="137"/>
      <c r="AX773" s="137"/>
    </row>
    <row r="774" spans="6:50" ht="14.25" customHeight="1">
      <c r="F774" s="137"/>
      <c r="G774" s="137"/>
      <c r="H774" s="137"/>
      <c r="I774" s="137"/>
      <c r="J774" s="137"/>
      <c r="K774" s="137"/>
      <c r="L774" s="137"/>
      <c r="M774" s="137"/>
      <c r="N774" s="137"/>
      <c r="O774" s="137"/>
      <c r="Q774" s="137"/>
      <c r="Z774" s="137"/>
      <c r="AA774" s="137"/>
      <c r="AC774" s="137"/>
      <c r="AD774" s="137"/>
      <c r="AE774" s="137"/>
      <c r="AF774" s="137"/>
      <c r="AG774" s="137"/>
      <c r="AH774" s="137"/>
      <c r="AI774" s="137"/>
      <c r="AJ774" s="137"/>
      <c r="AK774" s="137"/>
      <c r="AL774" s="137"/>
      <c r="AM774" s="68"/>
      <c r="AN774" s="137"/>
      <c r="AO774" s="68"/>
      <c r="AP774" s="68"/>
      <c r="AQ774" s="137"/>
      <c r="AR774" s="137"/>
      <c r="AS774" s="137"/>
      <c r="AT774" s="137"/>
      <c r="AU774" s="137"/>
      <c r="AV774" s="137"/>
      <c r="AW774" s="137"/>
      <c r="AX774" s="137"/>
    </row>
    <row r="775" spans="6:50" ht="14.25" customHeight="1">
      <c r="F775" s="137"/>
      <c r="G775" s="137"/>
      <c r="H775" s="137"/>
      <c r="I775" s="137"/>
      <c r="J775" s="137"/>
      <c r="K775" s="137"/>
      <c r="L775" s="137"/>
      <c r="M775" s="137"/>
      <c r="N775" s="137"/>
      <c r="O775" s="137"/>
      <c r="Q775" s="137"/>
      <c r="Z775" s="137"/>
      <c r="AA775" s="137"/>
      <c r="AC775" s="137"/>
      <c r="AD775" s="137"/>
      <c r="AE775" s="137"/>
      <c r="AF775" s="137"/>
      <c r="AG775" s="137"/>
      <c r="AH775" s="137"/>
      <c r="AI775" s="137"/>
      <c r="AJ775" s="137"/>
      <c r="AK775" s="137"/>
      <c r="AL775" s="137"/>
      <c r="AM775" s="68"/>
      <c r="AN775" s="137"/>
      <c r="AO775" s="68"/>
      <c r="AP775" s="68"/>
      <c r="AQ775" s="137"/>
      <c r="AR775" s="137"/>
      <c r="AS775" s="137"/>
      <c r="AT775" s="137"/>
      <c r="AU775" s="137"/>
      <c r="AV775" s="137"/>
      <c r="AW775" s="137"/>
      <c r="AX775" s="137"/>
    </row>
    <row r="776" spans="6:50" ht="14.25" customHeight="1">
      <c r="F776" s="137"/>
      <c r="G776" s="137"/>
      <c r="H776" s="137"/>
      <c r="I776" s="137"/>
      <c r="J776" s="137"/>
      <c r="K776" s="137"/>
      <c r="L776" s="137"/>
      <c r="M776" s="137"/>
      <c r="N776" s="137"/>
      <c r="O776" s="137"/>
      <c r="Q776" s="137"/>
      <c r="Z776" s="137"/>
      <c r="AA776" s="137"/>
      <c r="AC776" s="137"/>
      <c r="AD776" s="137"/>
      <c r="AE776" s="137"/>
      <c r="AF776" s="137"/>
      <c r="AG776" s="137"/>
      <c r="AH776" s="137"/>
      <c r="AI776" s="137"/>
      <c r="AJ776" s="137"/>
      <c r="AK776" s="137"/>
      <c r="AL776" s="137"/>
      <c r="AM776" s="68"/>
      <c r="AN776" s="137"/>
      <c r="AO776" s="68"/>
      <c r="AP776" s="68"/>
      <c r="AQ776" s="137"/>
      <c r="AR776" s="137"/>
      <c r="AS776" s="137"/>
      <c r="AT776" s="137"/>
      <c r="AU776" s="137"/>
      <c r="AV776" s="137"/>
      <c r="AW776" s="137"/>
      <c r="AX776" s="137"/>
    </row>
    <row r="777" spans="6:50" ht="14.25" customHeight="1">
      <c r="F777" s="137"/>
      <c r="G777" s="137"/>
      <c r="H777" s="137"/>
      <c r="I777" s="137"/>
      <c r="J777" s="137"/>
      <c r="K777" s="137"/>
      <c r="L777" s="137"/>
      <c r="M777" s="137"/>
      <c r="N777" s="137"/>
      <c r="O777" s="137"/>
      <c r="Q777" s="137"/>
      <c r="Z777" s="137"/>
      <c r="AA777" s="137"/>
      <c r="AC777" s="137"/>
      <c r="AD777" s="137"/>
      <c r="AE777" s="137"/>
      <c r="AF777" s="137"/>
      <c r="AG777" s="137"/>
      <c r="AH777" s="137"/>
      <c r="AI777" s="137"/>
      <c r="AJ777" s="137"/>
      <c r="AK777" s="137"/>
      <c r="AL777" s="137"/>
      <c r="AM777" s="68"/>
      <c r="AN777" s="137"/>
      <c r="AO777" s="68"/>
      <c r="AP777" s="68"/>
      <c r="AQ777" s="137"/>
      <c r="AR777" s="137"/>
      <c r="AS777" s="137"/>
      <c r="AT777" s="137"/>
      <c r="AU777" s="137"/>
      <c r="AV777" s="137"/>
      <c r="AW777" s="137"/>
      <c r="AX777" s="137"/>
    </row>
    <row r="778" spans="6:50" ht="14.25" customHeight="1">
      <c r="F778" s="137"/>
      <c r="G778" s="137"/>
      <c r="H778" s="137"/>
      <c r="I778" s="137"/>
      <c r="J778" s="137"/>
      <c r="K778" s="137"/>
      <c r="L778" s="137"/>
      <c r="M778" s="137"/>
      <c r="N778" s="137"/>
      <c r="O778" s="137"/>
      <c r="Q778" s="137"/>
      <c r="Z778" s="137"/>
      <c r="AA778" s="137"/>
      <c r="AC778" s="137"/>
      <c r="AD778" s="137"/>
      <c r="AE778" s="137"/>
      <c r="AF778" s="137"/>
      <c r="AG778" s="137"/>
      <c r="AH778" s="137"/>
      <c r="AI778" s="137"/>
      <c r="AJ778" s="137"/>
      <c r="AK778" s="137"/>
      <c r="AL778" s="137"/>
      <c r="AM778" s="68"/>
      <c r="AN778" s="137"/>
      <c r="AO778" s="68"/>
      <c r="AP778" s="68"/>
      <c r="AQ778" s="137"/>
      <c r="AR778" s="137"/>
      <c r="AS778" s="137"/>
      <c r="AT778" s="137"/>
      <c r="AU778" s="137"/>
      <c r="AV778" s="137"/>
      <c r="AW778" s="137"/>
      <c r="AX778" s="137"/>
    </row>
    <row r="779" spans="6:50" ht="14.25" customHeight="1">
      <c r="F779" s="137"/>
      <c r="G779" s="137"/>
      <c r="H779" s="137"/>
      <c r="I779" s="137"/>
      <c r="J779" s="137"/>
      <c r="K779" s="137"/>
      <c r="L779" s="137"/>
      <c r="M779" s="137"/>
      <c r="N779" s="137"/>
      <c r="O779" s="137"/>
      <c r="Q779" s="137"/>
      <c r="Z779" s="137"/>
      <c r="AA779" s="137"/>
      <c r="AC779" s="137"/>
      <c r="AD779" s="137"/>
      <c r="AE779" s="137"/>
      <c r="AF779" s="137"/>
      <c r="AG779" s="137"/>
      <c r="AH779" s="137"/>
      <c r="AI779" s="137"/>
      <c r="AJ779" s="137"/>
      <c r="AK779" s="137"/>
      <c r="AL779" s="137"/>
      <c r="AM779" s="68"/>
      <c r="AN779" s="137"/>
      <c r="AO779" s="68"/>
      <c r="AP779" s="68"/>
      <c r="AQ779" s="137"/>
      <c r="AR779" s="137"/>
      <c r="AS779" s="137"/>
      <c r="AT779" s="137"/>
      <c r="AU779" s="137"/>
      <c r="AV779" s="137"/>
      <c r="AW779" s="137"/>
      <c r="AX779" s="137"/>
    </row>
    <row r="780" spans="6:50" ht="14.25" customHeight="1">
      <c r="F780" s="137"/>
      <c r="G780" s="137"/>
      <c r="H780" s="137"/>
      <c r="I780" s="137"/>
      <c r="J780" s="137"/>
      <c r="K780" s="137"/>
      <c r="L780" s="137"/>
      <c r="M780" s="137"/>
      <c r="N780" s="137"/>
      <c r="O780" s="137"/>
      <c r="Q780" s="137"/>
      <c r="Z780" s="137"/>
      <c r="AA780" s="137"/>
      <c r="AC780" s="137"/>
      <c r="AD780" s="137"/>
      <c r="AE780" s="137"/>
      <c r="AF780" s="137"/>
      <c r="AG780" s="137"/>
      <c r="AH780" s="137"/>
      <c r="AI780" s="137"/>
      <c r="AJ780" s="137"/>
      <c r="AK780" s="137"/>
      <c r="AL780" s="137"/>
      <c r="AM780" s="68"/>
      <c r="AN780" s="137"/>
      <c r="AO780" s="68"/>
      <c r="AP780" s="68"/>
      <c r="AQ780" s="137"/>
      <c r="AR780" s="137"/>
      <c r="AS780" s="137"/>
      <c r="AT780" s="137"/>
      <c r="AU780" s="137"/>
      <c r="AV780" s="137"/>
      <c r="AW780" s="137"/>
      <c r="AX780" s="137"/>
    </row>
    <row r="781" spans="6:50" ht="14.25" customHeight="1">
      <c r="F781" s="137"/>
      <c r="G781" s="137"/>
      <c r="H781" s="137"/>
      <c r="I781" s="137"/>
      <c r="J781" s="137"/>
      <c r="K781" s="137"/>
      <c r="L781" s="137"/>
      <c r="M781" s="137"/>
      <c r="N781" s="137"/>
      <c r="O781" s="137"/>
      <c r="Q781" s="137"/>
      <c r="Z781" s="137"/>
      <c r="AA781" s="137"/>
      <c r="AC781" s="137"/>
      <c r="AD781" s="137"/>
      <c r="AE781" s="137"/>
      <c r="AF781" s="137"/>
      <c r="AG781" s="137"/>
      <c r="AH781" s="137"/>
      <c r="AI781" s="137"/>
      <c r="AJ781" s="137"/>
      <c r="AK781" s="137"/>
      <c r="AL781" s="137"/>
      <c r="AM781" s="68"/>
      <c r="AN781" s="137"/>
      <c r="AO781" s="68"/>
      <c r="AP781" s="68"/>
      <c r="AQ781" s="137"/>
      <c r="AR781" s="137"/>
      <c r="AS781" s="137"/>
      <c r="AT781" s="137"/>
      <c r="AU781" s="137"/>
      <c r="AV781" s="137"/>
      <c r="AW781" s="137"/>
      <c r="AX781" s="137"/>
    </row>
    <row r="782" spans="6:50" ht="14.25" customHeight="1">
      <c r="F782" s="137"/>
      <c r="G782" s="137"/>
      <c r="H782" s="137"/>
      <c r="I782" s="137"/>
      <c r="J782" s="137"/>
      <c r="K782" s="137"/>
      <c r="L782" s="137"/>
      <c r="M782" s="137"/>
      <c r="N782" s="137"/>
      <c r="O782" s="137"/>
      <c r="Q782" s="137"/>
      <c r="Z782" s="137"/>
      <c r="AA782" s="137"/>
      <c r="AC782" s="137"/>
      <c r="AD782" s="137"/>
      <c r="AE782" s="137"/>
      <c r="AF782" s="137"/>
      <c r="AG782" s="137"/>
      <c r="AH782" s="137"/>
      <c r="AI782" s="137"/>
      <c r="AJ782" s="137"/>
      <c r="AK782" s="137"/>
      <c r="AL782" s="137"/>
      <c r="AM782" s="68"/>
      <c r="AN782" s="137"/>
      <c r="AO782" s="68"/>
      <c r="AP782" s="68"/>
      <c r="AQ782" s="137"/>
      <c r="AR782" s="137"/>
      <c r="AS782" s="137"/>
      <c r="AT782" s="137"/>
      <c r="AU782" s="137"/>
      <c r="AV782" s="137"/>
      <c r="AW782" s="137"/>
      <c r="AX782" s="137"/>
    </row>
    <row r="783" spans="6:50" ht="14.25" customHeight="1">
      <c r="F783" s="137"/>
      <c r="G783" s="137"/>
      <c r="H783" s="137"/>
      <c r="I783" s="137"/>
      <c r="J783" s="137"/>
      <c r="K783" s="137"/>
      <c r="L783" s="137"/>
      <c r="M783" s="137"/>
      <c r="N783" s="137"/>
      <c r="O783" s="137"/>
      <c r="Q783" s="137"/>
      <c r="Z783" s="137"/>
      <c r="AA783" s="137"/>
      <c r="AC783" s="137"/>
      <c r="AD783" s="137"/>
      <c r="AE783" s="137"/>
      <c r="AF783" s="137"/>
      <c r="AG783" s="137"/>
      <c r="AH783" s="137"/>
      <c r="AI783" s="137"/>
      <c r="AJ783" s="137"/>
      <c r="AK783" s="137"/>
      <c r="AL783" s="137"/>
      <c r="AM783" s="68"/>
      <c r="AN783" s="137"/>
      <c r="AO783" s="68"/>
      <c r="AP783" s="68"/>
      <c r="AQ783" s="137"/>
      <c r="AR783" s="137"/>
      <c r="AS783" s="137"/>
      <c r="AT783" s="137"/>
      <c r="AU783" s="137"/>
      <c r="AV783" s="137"/>
      <c r="AW783" s="137"/>
      <c r="AX783" s="137"/>
    </row>
    <row r="784" spans="6:50" ht="14.25" customHeight="1">
      <c r="F784" s="137"/>
      <c r="G784" s="137"/>
      <c r="H784" s="137"/>
      <c r="I784" s="137"/>
      <c r="J784" s="137"/>
      <c r="K784" s="137"/>
      <c r="L784" s="137"/>
      <c r="M784" s="137"/>
      <c r="N784" s="137"/>
      <c r="O784" s="137"/>
      <c r="Q784" s="137"/>
      <c r="Z784" s="137"/>
      <c r="AA784" s="137"/>
      <c r="AC784" s="137"/>
      <c r="AD784" s="137"/>
      <c r="AE784" s="137"/>
      <c r="AF784" s="137"/>
      <c r="AG784" s="137"/>
      <c r="AH784" s="137"/>
      <c r="AI784" s="137"/>
      <c r="AJ784" s="137"/>
      <c r="AK784" s="137"/>
      <c r="AL784" s="137"/>
      <c r="AM784" s="68"/>
      <c r="AN784" s="137"/>
      <c r="AO784" s="68"/>
      <c r="AP784" s="68"/>
      <c r="AQ784" s="137"/>
      <c r="AR784" s="137"/>
      <c r="AS784" s="137"/>
      <c r="AT784" s="137"/>
      <c r="AU784" s="137"/>
      <c r="AV784" s="137"/>
      <c r="AW784" s="137"/>
      <c r="AX784" s="137"/>
    </row>
    <row r="785" spans="6:50" ht="14.25" customHeight="1">
      <c r="F785" s="137"/>
      <c r="G785" s="137"/>
      <c r="H785" s="137"/>
      <c r="I785" s="137"/>
      <c r="J785" s="137"/>
      <c r="K785" s="137"/>
      <c r="L785" s="137"/>
      <c r="M785" s="137"/>
      <c r="N785" s="137"/>
      <c r="O785" s="137"/>
      <c r="Q785" s="137"/>
      <c r="Z785" s="137"/>
      <c r="AA785" s="137"/>
      <c r="AC785" s="137"/>
      <c r="AD785" s="137"/>
      <c r="AE785" s="137"/>
      <c r="AF785" s="137"/>
      <c r="AG785" s="137"/>
      <c r="AH785" s="137"/>
      <c r="AI785" s="137"/>
      <c r="AJ785" s="137"/>
      <c r="AK785" s="137"/>
      <c r="AL785" s="137"/>
      <c r="AM785" s="68"/>
      <c r="AN785" s="137"/>
      <c r="AO785" s="68"/>
      <c r="AP785" s="68"/>
      <c r="AQ785" s="137"/>
      <c r="AR785" s="137"/>
      <c r="AS785" s="137"/>
      <c r="AT785" s="137"/>
      <c r="AU785" s="137"/>
      <c r="AV785" s="137"/>
      <c r="AW785" s="137"/>
      <c r="AX785" s="137"/>
    </row>
    <row r="786" spans="6:50" ht="14.25" customHeight="1">
      <c r="F786" s="137"/>
      <c r="G786" s="137"/>
      <c r="H786" s="137"/>
      <c r="I786" s="137"/>
      <c r="J786" s="137"/>
      <c r="K786" s="137"/>
      <c r="L786" s="137"/>
      <c r="M786" s="137"/>
      <c r="N786" s="137"/>
      <c r="O786" s="137"/>
      <c r="Q786" s="137"/>
      <c r="Z786" s="137"/>
      <c r="AA786" s="137"/>
      <c r="AC786" s="137"/>
      <c r="AD786" s="137"/>
      <c r="AE786" s="137"/>
      <c r="AF786" s="137"/>
      <c r="AG786" s="137"/>
      <c r="AH786" s="137"/>
      <c r="AI786" s="137"/>
      <c r="AJ786" s="137"/>
      <c r="AK786" s="137"/>
      <c r="AL786" s="137"/>
      <c r="AM786" s="68"/>
      <c r="AN786" s="137"/>
      <c r="AO786" s="68"/>
      <c r="AP786" s="68"/>
      <c r="AQ786" s="137"/>
      <c r="AR786" s="137"/>
      <c r="AS786" s="137"/>
      <c r="AT786" s="137"/>
      <c r="AU786" s="137"/>
      <c r="AV786" s="137"/>
      <c r="AW786" s="137"/>
      <c r="AX786" s="137"/>
    </row>
    <row r="787" spans="6:50" ht="14.25" customHeight="1">
      <c r="F787" s="137"/>
      <c r="G787" s="137"/>
      <c r="H787" s="137"/>
      <c r="I787" s="137"/>
      <c r="J787" s="137"/>
      <c r="K787" s="137"/>
      <c r="L787" s="137"/>
      <c r="M787" s="137"/>
      <c r="N787" s="137"/>
      <c r="O787" s="137"/>
      <c r="Q787" s="137"/>
      <c r="Z787" s="137"/>
      <c r="AA787" s="137"/>
      <c r="AC787" s="137"/>
      <c r="AD787" s="137"/>
      <c r="AE787" s="137"/>
      <c r="AF787" s="137"/>
      <c r="AG787" s="137"/>
      <c r="AH787" s="137"/>
      <c r="AI787" s="137"/>
      <c r="AJ787" s="137"/>
      <c r="AK787" s="137"/>
      <c r="AL787" s="137"/>
      <c r="AM787" s="68"/>
      <c r="AN787" s="137"/>
      <c r="AO787" s="68"/>
      <c r="AP787" s="68"/>
      <c r="AQ787" s="137"/>
      <c r="AR787" s="137"/>
      <c r="AS787" s="137"/>
      <c r="AT787" s="137"/>
      <c r="AU787" s="137"/>
      <c r="AV787" s="137"/>
      <c r="AW787" s="137"/>
      <c r="AX787" s="137"/>
    </row>
    <row r="788" spans="6:50" ht="14.25" customHeight="1">
      <c r="F788" s="137"/>
      <c r="G788" s="137"/>
      <c r="H788" s="137"/>
      <c r="I788" s="137"/>
      <c r="J788" s="137"/>
      <c r="K788" s="137"/>
      <c r="L788" s="137"/>
      <c r="M788" s="137"/>
      <c r="N788" s="137"/>
      <c r="O788" s="137"/>
      <c r="Q788" s="137"/>
      <c r="Z788" s="137"/>
      <c r="AA788" s="137"/>
      <c r="AC788" s="137"/>
      <c r="AD788" s="137"/>
      <c r="AE788" s="137"/>
      <c r="AF788" s="137"/>
      <c r="AG788" s="137"/>
      <c r="AH788" s="137"/>
      <c r="AI788" s="137"/>
      <c r="AJ788" s="137"/>
      <c r="AK788" s="137"/>
      <c r="AL788" s="137"/>
      <c r="AM788" s="68"/>
      <c r="AN788" s="137"/>
      <c r="AO788" s="68"/>
      <c r="AP788" s="68"/>
      <c r="AQ788" s="137"/>
      <c r="AR788" s="137"/>
      <c r="AS788" s="137"/>
      <c r="AT788" s="137"/>
      <c r="AU788" s="137"/>
      <c r="AV788" s="137"/>
      <c r="AW788" s="137"/>
      <c r="AX788" s="137"/>
    </row>
    <row r="789" spans="6:50" ht="14.25" customHeight="1">
      <c r="F789" s="137"/>
      <c r="G789" s="137"/>
      <c r="H789" s="137"/>
      <c r="I789" s="137"/>
      <c r="J789" s="137"/>
      <c r="K789" s="137"/>
      <c r="L789" s="137"/>
      <c r="M789" s="137"/>
      <c r="N789" s="137"/>
      <c r="O789" s="137"/>
      <c r="Q789" s="137"/>
      <c r="Z789" s="137"/>
      <c r="AA789" s="137"/>
      <c r="AC789" s="137"/>
      <c r="AD789" s="137"/>
      <c r="AE789" s="137"/>
      <c r="AF789" s="137"/>
      <c r="AG789" s="137"/>
      <c r="AH789" s="137"/>
      <c r="AI789" s="137"/>
      <c r="AJ789" s="137"/>
      <c r="AK789" s="137"/>
      <c r="AL789" s="137"/>
      <c r="AM789" s="68"/>
      <c r="AN789" s="137"/>
      <c r="AO789" s="68"/>
      <c r="AP789" s="68"/>
      <c r="AQ789" s="137"/>
      <c r="AR789" s="137"/>
      <c r="AS789" s="137"/>
      <c r="AT789" s="137"/>
      <c r="AU789" s="137"/>
      <c r="AV789" s="137"/>
      <c r="AW789" s="137"/>
      <c r="AX789" s="137"/>
    </row>
    <row r="790" spans="6:50" ht="14.25" customHeight="1">
      <c r="F790" s="137"/>
      <c r="G790" s="137"/>
      <c r="H790" s="137"/>
      <c r="I790" s="137"/>
      <c r="J790" s="137"/>
      <c r="K790" s="137"/>
      <c r="L790" s="137"/>
      <c r="M790" s="137"/>
      <c r="N790" s="137"/>
      <c r="O790" s="137"/>
      <c r="Q790" s="137"/>
      <c r="Z790" s="137"/>
      <c r="AA790" s="137"/>
      <c r="AC790" s="137"/>
      <c r="AD790" s="137"/>
      <c r="AE790" s="137"/>
      <c r="AF790" s="137"/>
      <c r="AG790" s="137"/>
      <c r="AH790" s="137"/>
      <c r="AI790" s="137"/>
      <c r="AJ790" s="137"/>
      <c r="AK790" s="137"/>
      <c r="AL790" s="137"/>
      <c r="AM790" s="68"/>
      <c r="AN790" s="137"/>
      <c r="AO790" s="68"/>
      <c r="AP790" s="68"/>
      <c r="AQ790" s="137"/>
      <c r="AR790" s="137"/>
      <c r="AS790" s="137"/>
      <c r="AT790" s="137"/>
      <c r="AU790" s="137"/>
      <c r="AV790" s="137"/>
      <c r="AW790" s="137"/>
      <c r="AX790" s="137"/>
    </row>
    <row r="791" spans="6:50" ht="14.25" customHeight="1">
      <c r="F791" s="137"/>
      <c r="G791" s="137"/>
      <c r="H791" s="137"/>
      <c r="I791" s="137"/>
      <c r="J791" s="137"/>
      <c r="K791" s="137"/>
      <c r="L791" s="137"/>
      <c r="M791" s="137"/>
      <c r="N791" s="137"/>
      <c r="O791" s="137"/>
      <c r="Q791" s="137"/>
      <c r="Z791" s="137"/>
      <c r="AA791" s="137"/>
      <c r="AC791" s="137"/>
      <c r="AD791" s="137"/>
      <c r="AE791" s="137"/>
      <c r="AF791" s="137"/>
      <c r="AG791" s="137"/>
      <c r="AH791" s="137"/>
      <c r="AI791" s="137"/>
      <c r="AJ791" s="137"/>
      <c r="AK791" s="137"/>
      <c r="AL791" s="137"/>
      <c r="AM791" s="68"/>
      <c r="AN791" s="137"/>
      <c r="AO791" s="68"/>
      <c r="AP791" s="68"/>
      <c r="AQ791" s="137"/>
      <c r="AR791" s="137"/>
      <c r="AS791" s="137"/>
      <c r="AT791" s="137"/>
      <c r="AU791" s="137"/>
      <c r="AV791" s="137"/>
      <c r="AW791" s="137"/>
      <c r="AX791" s="137"/>
    </row>
    <row r="792" spans="6:50" ht="14.25" customHeight="1">
      <c r="F792" s="137"/>
      <c r="G792" s="137"/>
      <c r="H792" s="137"/>
      <c r="I792" s="137"/>
      <c r="J792" s="137"/>
      <c r="K792" s="137"/>
      <c r="L792" s="137"/>
      <c r="M792" s="137"/>
      <c r="N792" s="137"/>
      <c r="O792" s="137"/>
      <c r="Q792" s="137"/>
      <c r="Z792" s="137"/>
      <c r="AA792" s="137"/>
      <c r="AC792" s="137"/>
      <c r="AD792" s="137"/>
      <c r="AE792" s="137"/>
      <c r="AF792" s="137"/>
      <c r="AG792" s="137"/>
      <c r="AH792" s="137"/>
      <c r="AI792" s="137"/>
      <c r="AJ792" s="137"/>
      <c r="AK792" s="137"/>
      <c r="AL792" s="137"/>
      <c r="AM792" s="68"/>
      <c r="AN792" s="137"/>
      <c r="AO792" s="68"/>
      <c r="AP792" s="68"/>
      <c r="AQ792" s="137"/>
      <c r="AR792" s="137"/>
      <c r="AS792" s="137"/>
      <c r="AT792" s="137"/>
      <c r="AU792" s="137"/>
      <c r="AV792" s="137"/>
      <c r="AW792" s="137"/>
      <c r="AX792" s="137"/>
    </row>
    <row r="793" spans="6:50" ht="14.25" customHeight="1">
      <c r="F793" s="137"/>
      <c r="G793" s="137"/>
      <c r="H793" s="137"/>
      <c r="I793" s="137"/>
      <c r="J793" s="137"/>
      <c r="K793" s="137"/>
      <c r="L793" s="137"/>
      <c r="M793" s="137"/>
      <c r="N793" s="137"/>
      <c r="O793" s="137"/>
      <c r="Q793" s="137"/>
      <c r="Z793" s="137"/>
      <c r="AA793" s="137"/>
      <c r="AC793" s="137"/>
      <c r="AD793" s="137"/>
      <c r="AE793" s="137"/>
      <c r="AF793" s="137"/>
      <c r="AG793" s="137"/>
      <c r="AH793" s="137"/>
      <c r="AI793" s="137"/>
      <c r="AJ793" s="137"/>
      <c r="AK793" s="137"/>
      <c r="AL793" s="137"/>
      <c r="AM793" s="68"/>
      <c r="AN793" s="137"/>
      <c r="AO793" s="68"/>
      <c r="AP793" s="68"/>
      <c r="AQ793" s="137"/>
      <c r="AR793" s="137"/>
      <c r="AS793" s="137"/>
      <c r="AT793" s="137"/>
      <c r="AU793" s="137"/>
      <c r="AV793" s="137"/>
      <c r="AW793" s="137"/>
      <c r="AX793" s="137"/>
    </row>
    <row r="794" spans="6:50" ht="14.25" customHeight="1">
      <c r="F794" s="137"/>
      <c r="G794" s="137"/>
      <c r="H794" s="137"/>
      <c r="I794" s="137"/>
      <c r="J794" s="137"/>
      <c r="K794" s="137"/>
      <c r="L794" s="137"/>
      <c r="M794" s="137"/>
      <c r="N794" s="137"/>
      <c r="O794" s="137"/>
      <c r="Q794" s="137"/>
      <c r="Z794" s="137"/>
      <c r="AA794" s="137"/>
      <c r="AC794" s="137"/>
      <c r="AD794" s="137"/>
      <c r="AE794" s="137"/>
      <c r="AF794" s="137"/>
      <c r="AG794" s="137"/>
      <c r="AH794" s="137"/>
      <c r="AI794" s="137"/>
      <c r="AJ794" s="137"/>
      <c r="AK794" s="137"/>
      <c r="AL794" s="137"/>
      <c r="AM794" s="68"/>
      <c r="AN794" s="137"/>
      <c r="AO794" s="68"/>
      <c r="AP794" s="68"/>
      <c r="AQ794" s="137"/>
      <c r="AR794" s="137"/>
      <c r="AS794" s="137"/>
      <c r="AT794" s="137"/>
      <c r="AU794" s="137"/>
      <c r="AV794" s="137"/>
      <c r="AW794" s="137"/>
      <c r="AX794" s="137"/>
    </row>
    <row r="795" spans="6:50" ht="14.25" customHeight="1">
      <c r="F795" s="137"/>
      <c r="G795" s="137"/>
      <c r="H795" s="137"/>
      <c r="I795" s="137"/>
      <c r="J795" s="137"/>
      <c r="K795" s="137"/>
      <c r="L795" s="137"/>
      <c r="M795" s="137"/>
      <c r="N795" s="137"/>
      <c r="O795" s="137"/>
      <c r="Q795" s="137"/>
      <c r="Z795" s="137"/>
      <c r="AA795" s="137"/>
      <c r="AC795" s="137"/>
      <c r="AD795" s="137"/>
      <c r="AE795" s="137"/>
      <c r="AF795" s="137"/>
      <c r="AG795" s="137"/>
      <c r="AH795" s="137"/>
      <c r="AI795" s="137"/>
      <c r="AJ795" s="137"/>
      <c r="AK795" s="137"/>
      <c r="AL795" s="137"/>
      <c r="AM795" s="68"/>
      <c r="AN795" s="137"/>
      <c r="AO795" s="68"/>
      <c r="AP795" s="68"/>
      <c r="AQ795" s="137"/>
      <c r="AR795" s="137"/>
      <c r="AS795" s="137"/>
      <c r="AT795" s="137"/>
      <c r="AU795" s="137"/>
      <c r="AV795" s="137"/>
      <c r="AW795" s="137"/>
      <c r="AX795" s="137"/>
    </row>
    <row r="796" spans="6:50" ht="14.25" customHeight="1">
      <c r="F796" s="137"/>
      <c r="G796" s="137"/>
      <c r="H796" s="137"/>
      <c r="I796" s="137"/>
      <c r="J796" s="137"/>
      <c r="K796" s="137"/>
      <c r="L796" s="137"/>
      <c r="M796" s="137"/>
      <c r="N796" s="137"/>
      <c r="O796" s="137"/>
      <c r="Q796" s="137"/>
      <c r="Z796" s="137"/>
      <c r="AA796" s="137"/>
      <c r="AC796" s="137"/>
      <c r="AD796" s="137"/>
      <c r="AE796" s="137"/>
      <c r="AF796" s="137"/>
      <c r="AG796" s="137"/>
      <c r="AH796" s="137"/>
      <c r="AI796" s="137"/>
      <c r="AJ796" s="137"/>
      <c r="AK796" s="137"/>
      <c r="AL796" s="137"/>
      <c r="AM796" s="68"/>
      <c r="AN796" s="137"/>
      <c r="AO796" s="68"/>
      <c r="AP796" s="68"/>
      <c r="AQ796" s="137"/>
      <c r="AR796" s="137"/>
      <c r="AS796" s="137"/>
      <c r="AT796" s="137"/>
      <c r="AU796" s="137"/>
      <c r="AV796" s="137"/>
      <c r="AW796" s="137"/>
      <c r="AX796" s="137"/>
    </row>
    <row r="797" spans="6:50" ht="14.25" customHeight="1">
      <c r="F797" s="137"/>
      <c r="G797" s="137"/>
      <c r="H797" s="137"/>
      <c r="I797" s="137"/>
      <c r="J797" s="137"/>
      <c r="K797" s="137"/>
      <c r="L797" s="137"/>
      <c r="M797" s="137"/>
      <c r="N797" s="137"/>
      <c r="O797" s="137"/>
      <c r="Q797" s="137"/>
      <c r="Z797" s="137"/>
      <c r="AA797" s="137"/>
      <c r="AC797" s="137"/>
      <c r="AD797" s="137"/>
      <c r="AE797" s="137"/>
      <c r="AF797" s="137"/>
      <c r="AG797" s="137"/>
      <c r="AH797" s="137"/>
      <c r="AI797" s="137"/>
      <c r="AJ797" s="137"/>
      <c r="AK797" s="137"/>
      <c r="AL797" s="137"/>
      <c r="AM797" s="68"/>
      <c r="AN797" s="137"/>
      <c r="AO797" s="68"/>
      <c r="AP797" s="68"/>
      <c r="AQ797" s="137"/>
      <c r="AR797" s="137"/>
      <c r="AS797" s="137"/>
      <c r="AT797" s="137"/>
      <c r="AU797" s="137"/>
      <c r="AV797" s="137"/>
      <c r="AW797" s="137"/>
      <c r="AX797" s="137"/>
    </row>
    <row r="798" spans="6:50" ht="14.25" customHeight="1">
      <c r="F798" s="137"/>
      <c r="G798" s="137"/>
      <c r="H798" s="137"/>
      <c r="I798" s="137"/>
      <c r="J798" s="137"/>
      <c r="K798" s="137"/>
      <c r="L798" s="137"/>
      <c r="M798" s="137"/>
      <c r="N798" s="137"/>
      <c r="O798" s="137"/>
      <c r="Q798" s="137"/>
      <c r="Z798" s="137"/>
      <c r="AA798" s="137"/>
      <c r="AC798" s="137"/>
      <c r="AD798" s="137"/>
      <c r="AE798" s="137"/>
      <c r="AF798" s="137"/>
      <c r="AG798" s="137"/>
      <c r="AH798" s="137"/>
      <c r="AI798" s="137"/>
      <c r="AJ798" s="137"/>
      <c r="AK798" s="137"/>
      <c r="AL798" s="137"/>
      <c r="AM798" s="68"/>
      <c r="AN798" s="137"/>
      <c r="AO798" s="68"/>
      <c r="AP798" s="68"/>
      <c r="AQ798" s="137"/>
      <c r="AR798" s="137"/>
      <c r="AS798" s="137"/>
      <c r="AT798" s="137"/>
      <c r="AU798" s="137"/>
      <c r="AV798" s="137"/>
      <c r="AW798" s="137"/>
      <c r="AX798" s="137"/>
    </row>
    <row r="799" spans="6:50" ht="14.25" customHeight="1">
      <c r="F799" s="137"/>
      <c r="G799" s="137"/>
      <c r="H799" s="137"/>
      <c r="I799" s="137"/>
      <c r="J799" s="137"/>
      <c r="K799" s="137"/>
      <c r="L799" s="137"/>
      <c r="M799" s="137"/>
      <c r="N799" s="137"/>
      <c r="O799" s="137"/>
      <c r="Q799" s="137"/>
      <c r="Z799" s="137"/>
      <c r="AA799" s="137"/>
      <c r="AC799" s="137"/>
      <c r="AD799" s="137"/>
      <c r="AE799" s="137"/>
      <c r="AF799" s="137"/>
      <c r="AG799" s="137"/>
      <c r="AH799" s="137"/>
      <c r="AI799" s="137"/>
      <c r="AJ799" s="137"/>
      <c r="AK799" s="137"/>
      <c r="AL799" s="137"/>
      <c r="AM799" s="68"/>
      <c r="AN799" s="137"/>
      <c r="AO799" s="68"/>
      <c r="AP799" s="68"/>
      <c r="AQ799" s="137"/>
      <c r="AR799" s="137"/>
      <c r="AS799" s="137"/>
      <c r="AT799" s="137"/>
      <c r="AU799" s="137"/>
      <c r="AV799" s="137"/>
      <c r="AW799" s="137"/>
      <c r="AX799" s="137"/>
    </row>
    <row r="800" spans="6:50" ht="14.25" customHeight="1">
      <c r="F800" s="137"/>
      <c r="G800" s="137"/>
      <c r="H800" s="137"/>
      <c r="I800" s="137"/>
      <c r="J800" s="137"/>
      <c r="K800" s="137"/>
      <c r="L800" s="137"/>
      <c r="M800" s="137"/>
      <c r="N800" s="137"/>
      <c r="O800" s="137"/>
      <c r="Q800" s="137"/>
      <c r="Z800" s="137"/>
      <c r="AA800" s="137"/>
      <c r="AC800" s="137"/>
      <c r="AD800" s="137"/>
      <c r="AE800" s="137"/>
      <c r="AF800" s="137"/>
      <c r="AG800" s="137"/>
      <c r="AH800" s="137"/>
      <c r="AI800" s="137"/>
      <c r="AJ800" s="137"/>
      <c r="AK800" s="137"/>
      <c r="AL800" s="137"/>
      <c r="AM800" s="68"/>
      <c r="AN800" s="137"/>
      <c r="AO800" s="68"/>
      <c r="AP800" s="68"/>
      <c r="AQ800" s="137"/>
      <c r="AR800" s="137"/>
      <c r="AS800" s="137"/>
      <c r="AT800" s="137"/>
      <c r="AU800" s="137"/>
      <c r="AV800" s="137"/>
      <c r="AW800" s="137"/>
      <c r="AX800" s="137"/>
    </row>
    <row r="801" spans="6:50" ht="14.25" customHeight="1">
      <c r="F801" s="137"/>
      <c r="G801" s="137"/>
      <c r="H801" s="137"/>
      <c r="I801" s="137"/>
      <c r="J801" s="137"/>
      <c r="K801" s="137"/>
      <c r="L801" s="137"/>
      <c r="M801" s="137"/>
      <c r="N801" s="137"/>
      <c r="O801" s="137"/>
      <c r="Q801" s="137"/>
      <c r="Z801" s="137"/>
      <c r="AA801" s="137"/>
      <c r="AC801" s="137"/>
      <c r="AD801" s="137"/>
      <c r="AE801" s="137"/>
      <c r="AF801" s="137"/>
      <c r="AG801" s="137"/>
      <c r="AH801" s="137"/>
      <c r="AI801" s="137"/>
      <c r="AJ801" s="137"/>
      <c r="AK801" s="137"/>
      <c r="AL801" s="137"/>
      <c r="AM801" s="68"/>
      <c r="AN801" s="137"/>
      <c r="AO801" s="68"/>
      <c r="AP801" s="68"/>
      <c r="AQ801" s="137"/>
      <c r="AR801" s="137"/>
      <c r="AS801" s="137"/>
      <c r="AT801" s="137"/>
      <c r="AU801" s="137"/>
      <c r="AV801" s="137"/>
      <c r="AW801" s="137"/>
      <c r="AX801" s="137"/>
    </row>
    <row r="802" spans="6:50" ht="14.25" customHeight="1">
      <c r="F802" s="137"/>
      <c r="G802" s="137"/>
      <c r="H802" s="137"/>
      <c r="I802" s="137"/>
      <c r="J802" s="137"/>
      <c r="K802" s="137"/>
      <c r="L802" s="137"/>
      <c r="M802" s="137"/>
      <c r="N802" s="137"/>
      <c r="O802" s="137"/>
      <c r="Q802" s="137"/>
      <c r="Z802" s="137"/>
      <c r="AA802" s="137"/>
      <c r="AC802" s="137"/>
      <c r="AD802" s="137"/>
      <c r="AE802" s="137"/>
      <c r="AF802" s="137"/>
      <c r="AG802" s="137"/>
      <c r="AH802" s="137"/>
      <c r="AI802" s="137"/>
      <c r="AJ802" s="137"/>
      <c r="AK802" s="137"/>
      <c r="AL802" s="137"/>
      <c r="AM802" s="68"/>
      <c r="AN802" s="137"/>
      <c r="AO802" s="68"/>
      <c r="AP802" s="68"/>
      <c r="AQ802" s="137"/>
      <c r="AR802" s="137"/>
      <c r="AS802" s="137"/>
      <c r="AT802" s="137"/>
      <c r="AU802" s="137"/>
      <c r="AV802" s="137"/>
      <c r="AW802" s="137"/>
      <c r="AX802" s="137"/>
    </row>
    <row r="803" spans="6:50" ht="14.25" customHeight="1">
      <c r="F803" s="137"/>
      <c r="G803" s="137"/>
      <c r="H803" s="137"/>
      <c r="I803" s="137"/>
      <c r="J803" s="137"/>
      <c r="K803" s="137"/>
      <c r="L803" s="137"/>
      <c r="M803" s="137"/>
      <c r="N803" s="137"/>
      <c r="O803" s="137"/>
      <c r="Q803" s="137"/>
      <c r="Z803" s="137"/>
      <c r="AA803" s="137"/>
      <c r="AC803" s="137"/>
      <c r="AD803" s="137"/>
      <c r="AE803" s="137"/>
      <c r="AF803" s="137"/>
      <c r="AG803" s="137"/>
      <c r="AH803" s="137"/>
      <c r="AI803" s="137"/>
      <c r="AJ803" s="137"/>
      <c r="AK803" s="137"/>
      <c r="AL803" s="137"/>
      <c r="AM803" s="68"/>
      <c r="AN803" s="137"/>
      <c r="AO803" s="68"/>
      <c r="AP803" s="68"/>
      <c r="AQ803" s="137"/>
      <c r="AR803" s="137"/>
      <c r="AS803" s="137"/>
      <c r="AT803" s="137"/>
      <c r="AU803" s="137"/>
      <c r="AV803" s="137"/>
      <c r="AW803" s="137"/>
      <c r="AX803" s="137"/>
    </row>
    <row r="804" spans="6:50" ht="14.25" customHeight="1">
      <c r="F804" s="137"/>
      <c r="G804" s="137"/>
      <c r="H804" s="137"/>
      <c r="I804" s="137"/>
      <c r="J804" s="137"/>
      <c r="K804" s="137"/>
      <c r="L804" s="137"/>
      <c r="M804" s="137"/>
      <c r="N804" s="137"/>
      <c r="O804" s="137"/>
      <c r="Q804" s="137"/>
      <c r="Z804" s="137"/>
      <c r="AA804" s="137"/>
      <c r="AC804" s="137"/>
      <c r="AD804" s="137"/>
      <c r="AE804" s="137"/>
      <c r="AF804" s="137"/>
      <c r="AG804" s="137"/>
      <c r="AH804" s="137"/>
      <c r="AI804" s="137"/>
      <c r="AJ804" s="137"/>
      <c r="AK804" s="137"/>
      <c r="AL804" s="137"/>
      <c r="AM804" s="68"/>
      <c r="AN804" s="137"/>
      <c r="AO804" s="68"/>
      <c r="AP804" s="68"/>
      <c r="AQ804" s="137"/>
      <c r="AR804" s="137"/>
      <c r="AS804" s="137"/>
      <c r="AT804" s="137"/>
      <c r="AU804" s="137"/>
      <c r="AV804" s="137"/>
      <c r="AW804" s="137"/>
      <c r="AX804" s="137"/>
    </row>
    <row r="805" spans="6:50" ht="14.25" customHeight="1">
      <c r="F805" s="137"/>
      <c r="G805" s="137"/>
      <c r="H805" s="137"/>
      <c r="I805" s="137"/>
      <c r="J805" s="137"/>
      <c r="K805" s="137"/>
      <c r="L805" s="137"/>
      <c r="M805" s="137"/>
      <c r="N805" s="137"/>
      <c r="O805" s="137"/>
      <c r="Q805" s="137"/>
      <c r="Z805" s="137"/>
      <c r="AA805" s="137"/>
      <c r="AC805" s="137"/>
      <c r="AD805" s="137"/>
      <c r="AE805" s="137"/>
      <c r="AF805" s="137"/>
      <c r="AG805" s="137"/>
      <c r="AH805" s="137"/>
      <c r="AI805" s="137"/>
      <c r="AJ805" s="137"/>
      <c r="AK805" s="137"/>
      <c r="AL805" s="137"/>
      <c r="AM805" s="68"/>
      <c r="AN805" s="137"/>
      <c r="AO805" s="68"/>
      <c r="AP805" s="68"/>
      <c r="AQ805" s="137"/>
      <c r="AR805" s="137"/>
      <c r="AS805" s="137"/>
      <c r="AT805" s="137"/>
      <c r="AU805" s="137"/>
      <c r="AV805" s="137"/>
      <c r="AW805" s="137"/>
      <c r="AX805" s="137"/>
    </row>
    <row r="806" spans="6:50" ht="14.25" customHeight="1">
      <c r="F806" s="137"/>
      <c r="G806" s="137"/>
      <c r="H806" s="137"/>
      <c r="I806" s="137"/>
      <c r="J806" s="137"/>
      <c r="K806" s="137"/>
      <c r="L806" s="137"/>
      <c r="M806" s="137"/>
      <c r="N806" s="137"/>
      <c r="O806" s="137"/>
      <c r="Q806" s="137"/>
      <c r="Z806" s="137"/>
      <c r="AA806" s="137"/>
      <c r="AC806" s="137"/>
      <c r="AD806" s="137"/>
      <c r="AE806" s="137"/>
      <c r="AF806" s="137"/>
      <c r="AG806" s="137"/>
      <c r="AH806" s="137"/>
      <c r="AI806" s="137"/>
      <c r="AJ806" s="137"/>
      <c r="AK806" s="137"/>
      <c r="AL806" s="137"/>
      <c r="AM806" s="68"/>
      <c r="AN806" s="137"/>
      <c r="AO806" s="68"/>
      <c r="AP806" s="68"/>
      <c r="AQ806" s="137"/>
      <c r="AR806" s="137"/>
      <c r="AS806" s="137"/>
      <c r="AT806" s="137"/>
      <c r="AU806" s="137"/>
      <c r="AV806" s="137"/>
      <c r="AW806" s="137"/>
      <c r="AX806" s="137"/>
    </row>
    <row r="807" spans="6:50" ht="14.25" customHeight="1">
      <c r="F807" s="137"/>
      <c r="G807" s="137"/>
      <c r="H807" s="137"/>
      <c r="I807" s="137"/>
      <c r="J807" s="137"/>
      <c r="K807" s="137"/>
      <c r="L807" s="137"/>
      <c r="M807" s="137"/>
      <c r="N807" s="137"/>
      <c r="O807" s="137"/>
      <c r="Q807" s="137"/>
      <c r="Z807" s="137"/>
      <c r="AA807" s="137"/>
      <c r="AC807" s="137"/>
      <c r="AD807" s="137"/>
      <c r="AE807" s="137"/>
      <c r="AF807" s="137"/>
      <c r="AG807" s="137"/>
      <c r="AH807" s="137"/>
      <c r="AI807" s="137"/>
      <c r="AJ807" s="137"/>
      <c r="AK807" s="137"/>
      <c r="AL807" s="137"/>
      <c r="AM807" s="68"/>
      <c r="AN807" s="137"/>
      <c r="AO807" s="68"/>
      <c r="AP807" s="68"/>
      <c r="AQ807" s="137"/>
      <c r="AR807" s="137"/>
      <c r="AS807" s="137"/>
      <c r="AT807" s="137"/>
      <c r="AU807" s="137"/>
      <c r="AV807" s="137"/>
      <c r="AW807" s="137"/>
      <c r="AX807" s="137"/>
    </row>
    <row r="808" spans="6:50" ht="14.25" customHeight="1">
      <c r="F808" s="137"/>
      <c r="G808" s="137"/>
      <c r="H808" s="137"/>
      <c r="I808" s="137"/>
      <c r="J808" s="137"/>
      <c r="K808" s="137"/>
      <c r="L808" s="137"/>
      <c r="M808" s="137"/>
      <c r="N808" s="137"/>
      <c r="O808" s="137"/>
      <c r="Q808" s="137"/>
      <c r="Z808" s="137"/>
      <c r="AA808" s="137"/>
      <c r="AC808" s="137"/>
      <c r="AD808" s="137"/>
      <c r="AE808" s="137"/>
      <c r="AF808" s="137"/>
      <c r="AG808" s="137"/>
      <c r="AH808" s="137"/>
      <c r="AI808" s="137"/>
      <c r="AJ808" s="137"/>
      <c r="AK808" s="137"/>
      <c r="AL808" s="137"/>
      <c r="AM808" s="68"/>
      <c r="AN808" s="137"/>
      <c r="AO808" s="68"/>
      <c r="AP808" s="68"/>
      <c r="AQ808" s="137"/>
      <c r="AR808" s="137"/>
      <c r="AS808" s="137"/>
      <c r="AT808" s="137"/>
      <c r="AU808" s="137"/>
      <c r="AV808" s="137"/>
      <c r="AW808" s="137"/>
      <c r="AX808" s="137"/>
    </row>
    <row r="809" spans="6:50" ht="14.25" customHeight="1">
      <c r="F809" s="137"/>
      <c r="G809" s="137"/>
      <c r="H809" s="137"/>
      <c r="I809" s="137"/>
      <c r="J809" s="137"/>
      <c r="K809" s="137"/>
      <c r="L809" s="137"/>
      <c r="M809" s="137"/>
      <c r="N809" s="137"/>
      <c r="O809" s="137"/>
      <c r="Q809" s="137"/>
      <c r="Z809" s="137"/>
      <c r="AA809" s="137"/>
      <c r="AC809" s="137"/>
      <c r="AD809" s="137"/>
      <c r="AE809" s="137"/>
      <c r="AF809" s="137"/>
      <c r="AG809" s="137"/>
      <c r="AH809" s="137"/>
      <c r="AI809" s="137"/>
      <c r="AJ809" s="137"/>
      <c r="AK809" s="137"/>
      <c r="AL809" s="137"/>
      <c r="AM809" s="68"/>
      <c r="AN809" s="137"/>
      <c r="AO809" s="68"/>
      <c r="AP809" s="68"/>
      <c r="AQ809" s="137"/>
      <c r="AR809" s="137"/>
      <c r="AS809" s="137"/>
      <c r="AT809" s="137"/>
      <c r="AU809" s="137"/>
      <c r="AV809" s="137"/>
      <c r="AW809" s="137"/>
      <c r="AX809" s="137"/>
    </row>
    <row r="810" spans="6:50" ht="14.25" customHeight="1">
      <c r="F810" s="137"/>
      <c r="G810" s="137"/>
      <c r="H810" s="137"/>
      <c r="I810" s="137"/>
      <c r="J810" s="137"/>
      <c r="K810" s="137"/>
      <c r="L810" s="137"/>
      <c r="M810" s="137"/>
      <c r="N810" s="137"/>
      <c r="O810" s="137"/>
      <c r="Q810" s="137"/>
      <c r="Z810" s="137"/>
      <c r="AA810" s="137"/>
      <c r="AC810" s="137"/>
      <c r="AD810" s="137"/>
      <c r="AE810" s="137"/>
      <c r="AF810" s="137"/>
      <c r="AG810" s="137"/>
      <c r="AH810" s="137"/>
      <c r="AI810" s="137"/>
      <c r="AJ810" s="137"/>
      <c r="AK810" s="137"/>
      <c r="AL810" s="137"/>
      <c r="AM810" s="68"/>
      <c r="AN810" s="137"/>
      <c r="AO810" s="68"/>
      <c r="AP810" s="68"/>
      <c r="AQ810" s="137"/>
      <c r="AR810" s="137"/>
      <c r="AS810" s="137"/>
      <c r="AT810" s="137"/>
      <c r="AU810" s="137"/>
      <c r="AV810" s="137"/>
      <c r="AW810" s="137"/>
      <c r="AX810" s="137"/>
    </row>
    <row r="811" spans="6:50" ht="14.25" customHeight="1">
      <c r="F811" s="137"/>
      <c r="G811" s="137"/>
      <c r="H811" s="137"/>
      <c r="I811" s="137"/>
      <c r="J811" s="137"/>
      <c r="K811" s="137"/>
      <c r="L811" s="137"/>
      <c r="M811" s="137"/>
      <c r="N811" s="137"/>
      <c r="O811" s="137"/>
      <c r="Q811" s="137"/>
      <c r="Z811" s="137"/>
      <c r="AA811" s="137"/>
      <c r="AC811" s="137"/>
      <c r="AD811" s="137"/>
      <c r="AE811" s="137"/>
      <c r="AF811" s="137"/>
      <c r="AG811" s="137"/>
      <c r="AH811" s="137"/>
      <c r="AI811" s="137"/>
      <c r="AJ811" s="137"/>
      <c r="AK811" s="137"/>
      <c r="AL811" s="137"/>
      <c r="AM811" s="68"/>
      <c r="AN811" s="137"/>
      <c r="AO811" s="68"/>
      <c r="AP811" s="68"/>
      <c r="AQ811" s="137"/>
      <c r="AR811" s="137"/>
      <c r="AS811" s="137"/>
      <c r="AT811" s="137"/>
      <c r="AU811" s="137"/>
      <c r="AV811" s="137"/>
      <c r="AW811" s="137"/>
      <c r="AX811" s="137"/>
    </row>
    <row r="812" spans="6:50" ht="14.25" customHeight="1">
      <c r="F812" s="137"/>
      <c r="G812" s="137"/>
      <c r="H812" s="137"/>
      <c r="I812" s="137"/>
      <c r="J812" s="137"/>
      <c r="K812" s="137"/>
      <c r="L812" s="137"/>
      <c r="M812" s="137"/>
      <c r="N812" s="137"/>
      <c r="O812" s="137"/>
      <c r="Q812" s="137"/>
      <c r="Z812" s="137"/>
      <c r="AA812" s="137"/>
      <c r="AC812" s="137"/>
      <c r="AD812" s="137"/>
      <c r="AE812" s="137"/>
      <c r="AF812" s="137"/>
      <c r="AG812" s="137"/>
      <c r="AH812" s="137"/>
      <c r="AI812" s="137"/>
      <c r="AJ812" s="137"/>
      <c r="AK812" s="137"/>
      <c r="AL812" s="137"/>
      <c r="AM812" s="68"/>
      <c r="AN812" s="137"/>
      <c r="AO812" s="68"/>
      <c r="AP812" s="68"/>
      <c r="AQ812" s="137"/>
      <c r="AR812" s="137"/>
      <c r="AS812" s="137"/>
      <c r="AT812" s="137"/>
      <c r="AU812" s="137"/>
      <c r="AV812" s="137"/>
      <c r="AW812" s="137"/>
      <c r="AX812" s="137"/>
    </row>
    <row r="813" spans="6:50" ht="14.25" customHeight="1">
      <c r="F813" s="137"/>
      <c r="G813" s="137"/>
      <c r="H813" s="137"/>
      <c r="I813" s="137"/>
      <c r="J813" s="137"/>
      <c r="K813" s="137"/>
      <c r="L813" s="137"/>
      <c r="M813" s="137"/>
      <c r="N813" s="137"/>
      <c r="O813" s="137"/>
      <c r="Q813" s="137"/>
      <c r="Z813" s="137"/>
      <c r="AA813" s="137"/>
      <c r="AC813" s="137"/>
      <c r="AD813" s="137"/>
      <c r="AE813" s="137"/>
      <c r="AF813" s="137"/>
      <c r="AG813" s="137"/>
      <c r="AH813" s="137"/>
      <c r="AI813" s="137"/>
      <c r="AJ813" s="137"/>
      <c r="AK813" s="137"/>
      <c r="AL813" s="137"/>
      <c r="AM813" s="68"/>
      <c r="AN813" s="137"/>
      <c r="AO813" s="68"/>
      <c r="AP813" s="68"/>
      <c r="AQ813" s="137"/>
      <c r="AR813" s="137"/>
      <c r="AS813" s="137"/>
      <c r="AT813" s="137"/>
      <c r="AU813" s="137"/>
      <c r="AV813" s="137"/>
      <c r="AW813" s="137"/>
      <c r="AX813" s="137"/>
    </row>
    <row r="814" spans="6:50" ht="14.25" customHeight="1">
      <c r="F814" s="137"/>
      <c r="G814" s="137"/>
      <c r="H814" s="137"/>
      <c r="I814" s="137"/>
      <c r="J814" s="137"/>
      <c r="K814" s="137"/>
      <c r="L814" s="137"/>
      <c r="M814" s="137"/>
      <c r="N814" s="137"/>
      <c r="O814" s="137"/>
      <c r="Q814" s="137"/>
      <c r="Z814" s="137"/>
      <c r="AA814" s="137"/>
      <c r="AC814" s="137"/>
      <c r="AD814" s="137"/>
      <c r="AE814" s="137"/>
      <c r="AF814" s="137"/>
      <c r="AG814" s="137"/>
      <c r="AH814" s="137"/>
      <c r="AI814" s="137"/>
      <c r="AJ814" s="137"/>
      <c r="AK814" s="137"/>
      <c r="AL814" s="137"/>
      <c r="AM814" s="68"/>
      <c r="AN814" s="137"/>
      <c r="AO814" s="68"/>
      <c r="AP814" s="68"/>
      <c r="AQ814" s="137"/>
      <c r="AR814" s="137"/>
      <c r="AS814" s="137"/>
      <c r="AT814" s="137"/>
      <c r="AU814" s="137"/>
      <c r="AV814" s="137"/>
      <c r="AW814" s="137"/>
      <c r="AX814" s="137"/>
    </row>
    <row r="815" spans="6:50" ht="14.25" customHeight="1">
      <c r="F815" s="137"/>
      <c r="G815" s="137"/>
      <c r="H815" s="137"/>
      <c r="I815" s="137"/>
      <c r="J815" s="137"/>
      <c r="K815" s="137"/>
      <c r="L815" s="137"/>
      <c r="M815" s="137"/>
      <c r="N815" s="137"/>
      <c r="O815" s="137"/>
      <c r="Q815" s="137"/>
      <c r="Z815" s="137"/>
      <c r="AA815" s="137"/>
      <c r="AC815" s="137"/>
      <c r="AD815" s="137"/>
      <c r="AE815" s="137"/>
      <c r="AF815" s="137"/>
      <c r="AG815" s="137"/>
      <c r="AH815" s="137"/>
      <c r="AI815" s="137"/>
      <c r="AJ815" s="137"/>
      <c r="AK815" s="137"/>
      <c r="AL815" s="137"/>
      <c r="AM815" s="68"/>
      <c r="AN815" s="137"/>
      <c r="AO815" s="68"/>
      <c r="AP815" s="68"/>
      <c r="AQ815" s="137"/>
      <c r="AR815" s="137"/>
      <c r="AS815" s="137"/>
      <c r="AT815" s="137"/>
      <c r="AU815" s="137"/>
      <c r="AV815" s="137"/>
      <c r="AW815" s="137"/>
      <c r="AX815" s="137"/>
    </row>
    <row r="816" spans="6:50" ht="14.25" customHeight="1">
      <c r="F816" s="137"/>
      <c r="G816" s="137"/>
      <c r="H816" s="137"/>
      <c r="I816" s="137"/>
      <c r="J816" s="137"/>
      <c r="K816" s="137"/>
      <c r="L816" s="137"/>
      <c r="M816" s="137"/>
      <c r="N816" s="137"/>
      <c r="O816" s="137"/>
      <c r="Q816" s="137"/>
      <c r="Z816" s="137"/>
      <c r="AA816" s="137"/>
      <c r="AC816" s="137"/>
      <c r="AD816" s="137"/>
      <c r="AE816" s="137"/>
      <c r="AF816" s="137"/>
      <c r="AG816" s="137"/>
      <c r="AH816" s="137"/>
      <c r="AI816" s="137"/>
      <c r="AJ816" s="137"/>
      <c r="AK816" s="137"/>
      <c r="AL816" s="137"/>
      <c r="AM816" s="68"/>
      <c r="AN816" s="137"/>
      <c r="AO816" s="68"/>
      <c r="AP816" s="68"/>
      <c r="AQ816" s="137"/>
      <c r="AR816" s="137"/>
      <c r="AS816" s="137"/>
      <c r="AT816" s="137"/>
      <c r="AU816" s="137"/>
      <c r="AV816" s="137"/>
      <c r="AW816" s="137"/>
      <c r="AX816" s="137"/>
    </row>
    <row r="817" spans="6:50" ht="14.25" customHeight="1">
      <c r="F817" s="137"/>
      <c r="G817" s="137"/>
      <c r="H817" s="137"/>
      <c r="I817" s="137"/>
      <c r="J817" s="137"/>
      <c r="K817" s="137"/>
      <c r="L817" s="137"/>
      <c r="M817" s="137"/>
      <c r="N817" s="137"/>
      <c r="O817" s="137"/>
      <c r="Q817" s="137"/>
      <c r="Z817" s="137"/>
      <c r="AA817" s="137"/>
      <c r="AC817" s="137"/>
      <c r="AD817" s="137"/>
      <c r="AE817" s="137"/>
      <c r="AF817" s="137"/>
      <c r="AG817" s="137"/>
      <c r="AH817" s="137"/>
      <c r="AI817" s="137"/>
      <c r="AJ817" s="137"/>
      <c r="AK817" s="137"/>
      <c r="AL817" s="137"/>
      <c r="AM817" s="68"/>
      <c r="AN817" s="137"/>
      <c r="AO817" s="68"/>
      <c r="AP817" s="68"/>
      <c r="AQ817" s="137"/>
      <c r="AR817" s="137"/>
      <c r="AS817" s="137"/>
      <c r="AT817" s="137"/>
      <c r="AU817" s="137"/>
      <c r="AV817" s="137"/>
      <c r="AW817" s="137"/>
      <c r="AX817" s="137"/>
    </row>
    <row r="818" spans="6:50" ht="14.25" customHeight="1">
      <c r="F818" s="137"/>
      <c r="G818" s="137"/>
      <c r="H818" s="137"/>
      <c r="I818" s="137"/>
      <c r="J818" s="137"/>
      <c r="K818" s="137"/>
      <c r="L818" s="137"/>
      <c r="M818" s="137"/>
      <c r="N818" s="137"/>
      <c r="O818" s="137"/>
      <c r="Q818" s="137"/>
      <c r="Z818" s="137"/>
      <c r="AA818" s="137"/>
      <c r="AC818" s="137"/>
      <c r="AD818" s="137"/>
      <c r="AE818" s="137"/>
      <c r="AF818" s="137"/>
      <c r="AG818" s="137"/>
      <c r="AH818" s="137"/>
      <c r="AI818" s="137"/>
      <c r="AJ818" s="137"/>
      <c r="AK818" s="137"/>
      <c r="AL818" s="137"/>
      <c r="AM818" s="68"/>
      <c r="AN818" s="137"/>
      <c r="AO818" s="68"/>
      <c r="AP818" s="68"/>
      <c r="AQ818" s="137"/>
      <c r="AR818" s="137"/>
      <c r="AS818" s="137"/>
      <c r="AT818" s="137"/>
      <c r="AU818" s="137"/>
      <c r="AV818" s="137"/>
      <c r="AW818" s="137"/>
      <c r="AX818" s="137"/>
    </row>
    <row r="819" spans="6:50" ht="14.25" customHeight="1">
      <c r="F819" s="137"/>
      <c r="G819" s="137"/>
      <c r="H819" s="137"/>
      <c r="I819" s="137"/>
      <c r="J819" s="137"/>
      <c r="K819" s="137"/>
      <c r="L819" s="137"/>
      <c r="M819" s="137"/>
      <c r="N819" s="137"/>
      <c r="O819" s="137"/>
      <c r="Q819" s="137"/>
      <c r="Z819" s="137"/>
      <c r="AA819" s="137"/>
      <c r="AC819" s="137"/>
      <c r="AD819" s="137"/>
      <c r="AE819" s="137"/>
      <c r="AF819" s="137"/>
      <c r="AG819" s="137"/>
      <c r="AH819" s="137"/>
      <c r="AI819" s="137"/>
      <c r="AJ819" s="137"/>
      <c r="AK819" s="137"/>
      <c r="AL819" s="137"/>
      <c r="AM819" s="68"/>
      <c r="AN819" s="137"/>
      <c r="AO819" s="68"/>
      <c r="AP819" s="68"/>
      <c r="AQ819" s="137"/>
      <c r="AR819" s="137"/>
      <c r="AS819" s="137"/>
      <c r="AT819" s="137"/>
      <c r="AU819" s="137"/>
      <c r="AV819" s="137"/>
      <c r="AW819" s="137"/>
      <c r="AX819" s="137"/>
    </row>
    <row r="820" spans="6:50" ht="14.25" customHeight="1">
      <c r="F820" s="137"/>
      <c r="G820" s="137"/>
      <c r="H820" s="137"/>
      <c r="I820" s="137"/>
      <c r="J820" s="137"/>
      <c r="K820" s="137"/>
      <c r="L820" s="137"/>
      <c r="M820" s="137"/>
      <c r="N820" s="137"/>
      <c r="O820" s="137"/>
      <c r="Q820" s="137"/>
      <c r="Z820" s="137"/>
      <c r="AA820" s="137"/>
      <c r="AC820" s="137"/>
      <c r="AD820" s="137"/>
      <c r="AE820" s="137"/>
      <c r="AF820" s="137"/>
      <c r="AG820" s="137"/>
      <c r="AH820" s="137"/>
      <c r="AI820" s="137"/>
      <c r="AJ820" s="137"/>
      <c r="AK820" s="137"/>
      <c r="AL820" s="137"/>
      <c r="AM820" s="68"/>
      <c r="AN820" s="137"/>
      <c r="AO820" s="68"/>
      <c r="AP820" s="68"/>
      <c r="AQ820" s="137"/>
      <c r="AR820" s="137"/>
      <c r="AS820" s="137"/>
      <c r="AT820" s="137"/>
      <c r="AU820" s="137"/>
      <c r="AV820" s="137"/>
      <c r="AW820" s="137"/>
      <c r="AX820" s="137"/>
    </row>
    <row r="821" spans="6:50" ht="14.25" customHeight="1">
      <c r="F821" s="137"/>
      <c r="G821" s="137"/>
      <c r="H821" s="137"/>
      <c r="I821" s="137"/>
      <c r="J821" s="137"/>
      <c r="K821" s="137"/>
      <c r="L821" s="137"/>
      <c r="M821" s="137"/>
      <c r="N821" s="137"/>
      <c r="O821" s="137"/>
      <c r="Q821" s="137"/>
      <c r="Z821" s="137"/>
      <c r="AA821" s="137"/>
      <c r="AC821" s="137"/>
      <c r="AD821" s="137"/>
      <c r="AE821" s="137"/>
      <c r="AF821" s="137"/>
      <c r="AG821" s="137"/>
      <c r="AH821" s="137"/>
      <c r="AI821" s="137"/>
      <c r="AJ821" s="137"/>
      <c r="AK821" s="137"/>
      <c r="AL821" s="137"/>
      <c r="AM821" s="68"/>
      <c r="AN821" s="137"/>
      <c r="AO821" s="68"/>
      <c r="AP821" s="68"/>
      <c r="AQ821" s="137"/>
      <c r="AR821" s="137"/>
      <c r="AS821" s="137"/>
      <c r="AT821" s="137"/>
      <c r="AU821" s="137"/>
      <c r="AV821" s="137"/>
      <c r="AW821" s="137"/>
      <c r="AX821" s="137"/>
    </row>
    <row r="822" spans="6:50" ht="14.25" customHeight="1">
      <c r="F822" s="137"/>
      <c r="G822" s="137"/>
      <c r="H822" s="137"/>
      <c r="I822" s="137"/>
      <c r="J822" s="137"/>
      <c r="K822" s="137"/>
      <c r="L822" s="137"/>
      <c r="M822" s="137"/>
      <c r="N822" s="137"/>
      <c r="O822" s="137"/>
      <c r="Q822" s="137"/>
      <c r="Z822" s="137"/>
      <c r="AA822" s="137"/>
      <c r="AC822" s="137"/>
      <c r="AD822" s="137"/>
      <c r="AE822" s="137"/>
      <c r="AF822" s="137"/>
      <c r="AG822" s="137"/>
      <c r="AH822" s="137"/>
      <c r="AI822" s="137"/>
      <c r="AJ822" s="137"/>
      <c r="AK822" s="137"/>
      <c r="AL822" s="137"/>
      <c r="AM822" s="68"/>
      <c r="AN822" s="137"/>
      <c r="AO822" s="68"/>
      <c r="AP822" s="68"/>
      <c r="AQ822" s="137"/>
      <c r="AR822" s="137"/>
      <c r="AS822" s="137"/>
      <c r="AT822" s="137"/>
      <c r="AU822" s="137"/>
      <c r="AV822" s="137"/>
      <c r="AW822" s="137"/>
      <c r="AX822" s="137"/>
    </row>
    <row r="823" spans="6:50" ht="14.25" customHeight="1">
      <c r="F823" s="137"/>
      <c r="G823" s="137"/>
      <c r="H823" s="137"/>
      <c r="I823" s="137"/>
      <c r="J823" s="137"/>
      <c r="K823" s="137"/>
      <c r="L823" s="137"/>
      <c r="M823" s="137"/>
      <c r="N823" s="137"/>
      <c r="O823" s="137"/>
      <c r="Q823" s="137"/>
      <c r="Z823" s="137"/>
      <c r="AA823" s="137"/>
      <c r="AC823" s="137"/>
      <c r="AD823" s="137"/>
      <c r="AE823" s="137"/>
      <c r="AF823" s="137"/>
      <c r="AG823" s="137"/>
      <c r="AH823" s="137"/>
      <c r="AI823" s="137"/>
      <c r="AJ823" s="137"/>
      <c r="AK823" s="137"/>
      <c r="AL823" s="137"/>
      <c r="AM823" s="68"/>
      <c r="AN823" s="137"/>
      <c r="AO823" s="68"/>
      <c r="AP823" s="68"/>
      <c r="AQ823" s="137"/>
      <c r="AR823" s="137"/>
      <c r="AS823" s="137"/>
      <c r="AT823" s="137"/>
      <c r="AU823" s="137"/>
      <c r="AV823" s="137"/>
      <c r="AW823" s="137"/>
      <c r="AX823" s="137"/>
    </row>
    <row r="824" spans="6:50" ht="14.25" customHeight="1">
      <c r="F824" s="137"/>
      <c r="G824" s="137"/>
      <c r="H824" s="137"/>
      <c r="I824" s="137"/>
      <c r="J824" s="137"/>
      <c r="K824" s="137"/>
      <c r="L824" s="137"/>
      <c r="M824" s="137"/>
      <c r="N824" s="137"/>
      <c r="O824" s="137"/>
      <c r="Q824" s="137"/>
      <c r="Z824" s="137"/>
      <c r="AA824" s="137"/>
      <c r="AC824" s="137"/>
      <c r="AD824" s="137"/>
      <c r="AE824" s="137"/>
      <c r="AF824" s="137"/>
      <c r="AG824" s="137"/>
      <c r="AH824" s="137"/>
      <c r="AI824" s="137"/>
      <c r="AJ824" s="137"/>
      <c r="AK824" s="137"/>
      <c r="AL824" s="137"/>
      <c r="AM824" s="68"/>
      <c r="AN824" s="137"/>
      <c r="AO824" s="68"/>
      <c r="AP824" s="68"/>
      <c r="AQ824" s="137"/>
      <c r="AR824" s="137"/>
      <c r="AS824" s="137"/>
      <c r="AT824" s="137"/>
      <c r="AU824" s="137"/>
      <c r="AV824" s="137"/>
      <c r="AW824" s="137"/>
      <c r="AX824" s="137"/>
    </row>
    <row r="825" spans="6:50" ht="14.25" customHeight="1">
      <c r="F825" s="137"/>
      <c r="G825" s="137"/>
      <c r="H825" s="137"/>
      <c r="I825" s="137"/>
      <c r="J825" s="137"/>
      <c r="K825" s="137"/>
      <c r="L825" s="137"/>
      <c r="M825" s="137"/>
      <c r="N825" s="137"/>
      <c r="O825" s="137"/>
      <c r="Q825" s="137"/>
      <c r="Z825" s="137"/>
      <c r="AA825" s="137"/>
      <c r="AC825" s="137"/>
      <c r="AD825" s="137"/>
      <c r="AE825" s="137"/>
      <c r="AF825" s="137"/>
      <c r="AG825" s="137"/>
      <c r="AH825" s="137"/>
      <c r="AI825" s="137"/>
      <c r="AJ825" s="137"/>
      <c r="AK825" s="137"/>
      <c r="AL825" s="137"/>
      <c r="AM825" s="68"/>
      <c r="AN825" s="137"/>
      <c r="AO825" s="68"/>
      <c r="AP825" s="68"/>
      <c r="AQ825" s="137"/>
      <c r="AR825" s="137"/>
      <c r="AS825" s="137"/>
      <c r="AT825" s="137"/>
      <c r="AU825" s="137"/>
      <c r="AV825" s="137"/>
      <c r="AW825" s="137"/>
      <c r="AX825" s="137"/>
    </row>
    <row r="826" spans="6:50" ht="14.25" customHeight="1">
      <c r="F826" s="137"/>
      <c r="G826" s="137"/>
      <c r="H826" s="137"/>
      <c r="I826" s="137"/>
      <c r="J826" s="137"/>
      <c r="K826" s="137"/>
      <c r="L826" s="137"/>
      <c r="M826" s="137"/>
      <c r="N826" s="137"/>
      <c r="O826" s="137"/>
      <c r="Q826" s="137"/>
      <c r="Z826" s="137"/>
      <c r="AA826" s="137"/>
      <c r="AC826" s="137"/>
      <c r="AD826" s="137"/>
      <c r="AE826" s="137"/>
      <c r="AF826" s="137"/>
      <c r="AG826" s="137"/>
      <c r="AH826" s="137"/>
      <c r="AI826" s="137"/>
      <c r="AJ826" s="137"/>
      <c r="AK826" s="137"/>
      <c r="AL826" s="137"/>
      <c r="AM826" s="68"/>
      <c r="AN826" s="137"/>
      <c r="AO826" s="68"/>
      <c r="AP826" s="68"/>
      <c r="AQ826" s="137"/>
      <c r="AR826" s="137"/>
      <c r="AS826" s="137"/>
      <c r="AT826" s="137"/>
      <c r="AU826" s="137"/>
      <c r="AV826" s="137"/>
      <c r="AW826" s="137"/>
      <c r="AX826" s="137"/>
    </row>
    <row r="827" spans="6:50" ht="14.25" customHeight="1">
      <c r="F827" s="137"/>
      <c r="G827" s="137"/>
      <c r="H827" s="137"/>
      <c r="I827" s="137"/>
      <c r="J827" s="137"/>
      <c r="K827" s="137"/>
      <c r="L827" s="137"/>
      <c r="M827" s="137"/>
      <c r="N827" s="137"/>
      <c r="O827" s="137"/>
      <c r="Q827" s="137"/>
      <c r="Z827" s="137"/>
      <c r="AA827" s="137"/>
      <c r="AC827" s="137"/>
      <c r="AD827" s="137"/>
      <c r="AE827" s="137"/>
      <c r="AF827" s="137"/>
      <c r="AG827" s="137"/>
      <c r="AH827" s="137"/>
      <c r="AI827" s="137"/>
      <c r="AJ827" s="137"/>
      <c r="AK827" s="137"/>
      <c r="AL827" s="137"/>
      <c r="AM827" s="68"/>
      <c r="AN827" s="137"/>
      <c r="AO827" s="68"/>
      <c r="AP827" s="68"/>
      <c r="AQ827" s="137"/>
      <c r="AR827" s="137"/>
      <c r="AS827" s="137"/>
      <c r="AT827" s="137"/>
      <c r="AU827" s="137"/>
      <c r="AV827" s="137"/>
      <c r="AW827" s="137"/>
      <c r="AX827" s="137"/>
    </row>
    <row r="828" spans="6:50" ht="14.25" customHeight="1">
      <c r="F828" s="137"/>
      <c r="G828" s="137"/>
      <c r="H828" s="137"/>
      <c r="I828" s="137"/>
      <c r="J828" s="137"/>
      <c r="K828" s="137"/>
      <c r="L828" s="137"/>
      <c r="M828" s="137"/>
      <c r="N828" s="137"/>
      <c r="O828" s="137"/>
      <c r="Q828" s="137"/>
      <c r="Z828" s="137"/>
      <c r="AA828" s="137"/>
      <c r="AC828" s="137"/>
      <c r="AD828" s="137"/>
      <c r="AE828" s="137"/>
      <c r="AF828" s="137"/>
      <c r="AG828" s="137"/>
      <c r="AH828" s="137"/>
      <c r="AI828" s="137"/>
      <c r="AJ828" s="137"/>
      <c r="AK828" s="137"/>
      <c r="AL828" s="137"/>
      <c r="AM828" s="68"/>
      <c r="AN828" s="137"/>
      <c r="AO828" s="68"/>
      <c r="AP828" s="68"/>
      <c r="AQ828" s="137"/>
      <c r="AR828" s="137"/>
      <c r="AS828" s="137"/>
      <c r="AT828" s="137"/>
      <c r="AU828" s="137"/>
      <c r="AV828" s="137"/>
      <c r="AW828" s="137"/>
      <c r="AX828" s="137"/>
    </row>
    <row r="829" spans="6:50" ht="14.25" customHeight="1">
      <c r="F829" s="137"/>
      <c r="G829" s="137"/>
      <c r="H829" s="137"/>
      <c r="I829" s="137"/>
      <c r="J829" s="137"/>
      <c r="K829" s="137"/>
      <c r="L829" s="137"/>
      <c r="M829" s="137"/>
      <c r="N829" s="137"/>
      <c r="O829" s="137"/>
      <c r="Q829" s="137"/>
      <c r="Z829" s="137"/>
      <c r="AA829" s="137"/>
      <c r="AC829" s="137"/>
      <c r="AD829" s="137"/>
      <c r="AE829" s="137"/>
      <c r="AF829" s="137"/>
      <c r="AG829" s="137"/>
      <c r="AH829" s="137"/>
      <c r="AI829" s="137"/>
      <c r="AJ829" s="137"/>
      <c r="AK829" s="137"/>
      <c r="AL829" s="137"/>
      <c r="AM829" s="68"/>
      <c r="AN829" s="137"/>
      <c r="AO829" s="68"/>
      <c r="AP829" s="68"/>
      <c r="AQ829" s="137"/>
      <c r="AR829" s="137"/>
      <c r="AS829" s="137"/>
      <c r="AT829" s="137"/>
      <c r="AU829" s="137"/>
      <c r="AV829" s="137"/>
      <c r="AW829" s="137"/>
      <c r="AX829" s="137"/>
    </row>
    <row r="830" spans="6:50" ht="14.25" customHeight="1">
      <c r="F830" s="137"/>
      <c r="G830" s="137"/>
      <c r="H830" s="137"/>
      <c r="I830" s="137"/>
      <c r="J830" s="137"/>
      <c r="K830" s="137"/>
      <c r="L830" s="137"/>
      <c r="M830" s="137"/>
      <c r="N830" s="137"/>
      <c r="O830" s="137"/>
      <c r="Q830" s="137"/>
      <c r="Z830" s="137"/>
      <c r="AA830" s="137"/>
      <c r="AC830" s="137"/>
      <c r="AD830" s="137"/>
      <c r="AE830" s="137"/>
      <c r="AF830" s="137"/>
      <c r="AG830" s="137"/>
      <c r="AH830" s="137"/>
      <c r="AI830" s="137"/>
      <c r="AJ830" s="137"/>
      <c r="AK830" s="137"/>
      <c r="AL830" s="137"/>
      <c r="AM830" s="68"/>
      <c r="AN830" s="137"/>
      <c r="AO830" s="68"/>
      <c r="AP830" s="68"/>
      <c r="AQ830" s="137"/>
      <c r="AR830" s="137"/>
      <c r="AS830" s="137"/>
      <c r="AT830" s="137"/>
      <c r="AU830" s="137"/>
      <c r="AV830" s="137"/>
      <c r="AW830" s="137"/>
      <c r="AX830" s="137"/>
    </row>
    <row r="831" spans="6:50" ht="14.25" customHeight="1">
      <c r="F831" s="137"/>
      <c r="G831" s="137"/>
      <c r="H831" s="137"/>
      <c r="I831" s="137"/>
      <c r="J831" s="137"/>
      <c r="K831" s="137"/>
      <c r="L831" s="137"/>
      <c r="M831" s="137"/>
      <c r="N831" s="137"/>
      <c r="O831" s="137"/>
      <c r="Q831" s="137"/>
      <c r="Z831" s="137"/>
      <c r="AA831" s="137"/>
      <c r="AC831" s="137"/>
      <c r="AD831" s="137"/>
      <c r="AE831" s="137"/>
      <c r="AF831" s="137"/>
      <c r="AG831" s="137"/>
      <c r="AH831" s="137"/>
      <c r="AI831" s="137"/>
      <c r="AJ831" s="137"/>
      <c r="AK831" s="137"/>
      <c r="AL831" s="137"/>
      <c r="AM831" s="68"/>
      <c r="AN831" s="137"/>
      <c r="AO831" s="68"/>
      <c r="AP831" s="68"/>
      <c r="AQ831" s="137"/>
      <c r="AR831" s="137"/>
      <c r="AS831" s="137"/>
      <c r="AT831" s="137"/>
      <c r="AU831" s="137"/>
      <c r="AV831" s="137"/>
      <c r="AW831" s="137"/>
      <c r="AX831" s="137"/>
    </row>
    <row r="832" spans="6:50" ht="14.25" customHeight="1">
      <c r="F832" s="137"/>
      <c r="G832" s="137"/>
      <c r="H832" s="137"/>
      <c r="I832" s="137"/>
      <c r="J832" s="137"/>
      <c r="K832" s="137"/>
      <c r="L832" s="137"/>
      <c r="M832" s="137"/>
      <c r="N832" s="137"/>
      <c r="O832" s="137"/>
      <c r="Q832" s="137"/>
      <c r="Z832" s="137"/>
      <c r="AA832" s="137"/>
      <c r="AC832" s="137"/>
      <c r="AD832" s="137"/>
      <c r="AE832" s="137"/>
      <c r="AF832" s="137"/>
      <c r="AG832" s="137"/>
      <c r="AH832" s="137"/>
      <c r="AI832" s="137"/>
      <c r="AJ832" s="137"/>
      <c r="AK832" s="137"/>
      <c r="AL832" s="137"/>
      <c r="AM832" s="68"/>
      <c r="AN832" s="137"/>
      <c r="AO832" s="68"/>
      <c r="AP832" s="68"/>
      <c r="AQ832" s="137"/>
      <c r="AR832" s="137"/>
      <c r="AS832" s="137"/>
      <c r="AT832" s="137"/>
      <c r="AU832" s="137"/>
      <c r="AV832" s="137"/>
      <c r="AW832" s="137"/>
      <c r="AX832" s="137"/>
    </row>
    <row r="833" spans="6:50" ht="14.25" customHeight="1">
      <c r="F833" s="137"/>
      <c r="G833" s="137"/>
      <c r="H833" s="137"/>
      <c r="I833" s="137"/>
      <c r="J833" s="137"/>
      <c r="K833" s="137"/>
      <c r="L833" s="137"/>
      <c r="M833" s="137"/>
      <c r="N833" s="137"/>
      <c r="O833" s="137"/>
      <c r="Q833" s="137"/>
      <c r="Z833" s="137"/>
      <c r="AA833" s="137"/>
      <c r="AC833" s="137"/>
      <c r="AD833" s="137"/>
      <c r="AE833" s="137"/>
      <c r="AF833" s="137"/>
      <c r="AG833" s="137"/>
      <c r="AH833" s="137"/>
      <c r="AI833" s="137"/>
      <c r="AJ833" s="137"/>
      <c r="AK833" s="137"/>
      <c r="AL833" s="137"/>
      <c r="AM833" s="68"/>
      <c r="AN833" s="137"/>
      <c r="AO833" s="68"/>
      <c r="AP833" s="68"/>
      <c r="AQ833" s="137"/>
      <c r="AR833" s="137"/>
      <c r="AS833" s="137"/>
      <c r="AT833" s="137"/>
      <c r="AU833" s="137"/>
      <c r="AV833" s="137"/>
      <c r="AW833" s="137"/>
      <c r="AX833" s="137"/>
    </row>
    <row r="834" spans="6:50" ht="14.25" customHeight="1">
      <c r="F834" s="137"/>
      <c r="G834" s="137"/>
      <c r="H834" s="137"/>
      <c r="I834" s="137"/>
      <c r="J834" s="137"/>
      <c r="K834" s="137"/>
      <c r="L834" s="137"/>
      <c r="M834" s="137"/>
      <c r="N834" s="137"/>
      <c r="O834" s="137"/>
      <c r="Q834" s="137"/>
      <c r="Z834" s="137"/>
      <c r="AA834" s="137"/>
      <c r="AC834" s="137"/>
      <c r="AD834" s="137"/>
      <c r="AE834" s="137"/>
      <c r="AF834" s="137"/>
      <c r="AG834" s="137"/>
      <c r="AH834" s="137"/>
      <c r="AI834" s="137"/>
      <c r="AJ834" s="137"/>
      <c r="AK834" s="137"/>
      <c r="AL834" s="137"/>
      <c r="AM834" s="68"/>
      <c r="AN834" s="137"/>
      <c r="AO834" s="68"/>
      <c r="AP834" s="68"/>
      <c r="AQ834" s="137"/>
      <c r="AR834" s="137"/>
      <c r="AS834" s="137"/>
      <c r="AT834" s="137"/>
      <c r="AU834" s="137"/>
      <c r="AV834" s="137"/>
      <c r="AW834" s="137"/>
      <c r="AX834" s="137"/>
    </row>
    <row r="835" spans="6:50" ht="14.25" customHeight="1">
      <c r="F835" s="137"/>
      <c r="G835" s="137"/>
      <c r="H835" s="137"/>
      <c r="I835" s="137"/>
      <c r="J835" s="137"/>
      <c r="K835" s="137"/>
      <c r="L835" s="137"/>
      <c r="M835" s="137"/>
      <c r="N835" s="137"/>
      <c r="O835" s="137"/>
      <c r="Q835" s="137"/>
      <c r="Z835" s="137"/>
      <c r="AA835" s="137"/>
      <c r="AC835" s="137"/>
      <c r="AD835" s="137"/>
      <c r="AE835" s="137"/>
      <c r="AF835" s="137"/>
      <c r="AG835" s="137"/>
      <c r="AH835" s="137"/>
      <c r="AI835" s="137"/>
      <c r="AJ835" s="137"/>
      <c r="AK835" s="137"/>
      <c r="AL835" s="137"/>
      <c r="AM835" s="68"/>
      <c r="AN835" s="137"/>
      <c r="AO835" s="68"/>
      <c r="AP835" s="68"/>
      <c r="AQ835" s="137"/>
      <c r="AR835" s="137"/>
      <c r="AS835" s="137"/>
      <c r="AT835" s="137"/>
      <c r="AU835" s="137"/>
      <c r="AV835" s="137"/>
      <c r="AW835" s="137"/>
      <c r="AX835" s="137"/>
    </row>
    <row r="836" spans="6:50" ht="14.25" customHeight="1">
      <c r="F836" s="137"/>
      <c r="G836" s="137"/>
      <c r="H836" s="137"/>
      <c r="I836" s="137"/>
      <c r="J836" s="137"/>
      <c r="K836" s="137"/>
      <c r="L836" s="137"/>
      <c r="M836" s="137"/>
      <c r="N836" s="137"/>
      <c r="O836" s="137"/>
      <c r="Q836" s="137"/>
      <c r="Z836" s="137"/>
      <c r="AA836" s="137"/>
      <c r="AC836" s="137"/>
      <c r="AD836" s="137"/>
      <c r="AE836" s="137"/>
      <c r="AF836" s="137"/>
      <c r="AG836" s="137"/>
      <c r="AH836" s="137"/>
      <c r="AI836" s="137"/>
      <c r="AJ836" s="137"/>
      <c r="AK836" s="137"/>
      <c r="AL836" s="137"/>
      <c r="AM836" s="68"/>
      <c r="AN836" s="137"/>
      <c r="AO836" s="68"/>
      <c r="AP836" s="68"/>
      <c r="AQ836" s="137"/>
      <c r="AR836" s="137"/>
      <c r="AS836" s="137"/>
      <c r="AT836" s="137"/>
      <c r="AU836" s="137"/>
      <c r="AV836" s="137"/>
      <c r="AW836" s="137"/>
      <c r="AX836" s="137"/>
    </row>
    <row r="837" spans="6:50" ht="14.25" customHeight="1">
      <c r="F837" s="137"/>
      <c r="G837" s="137"/>
      <c r="H837" s="137"/>
      <c r="I837" s="137"/>
      <c r="J837" s="137"/>
      <c r="K837" s="137"/>
      <c r="L837" s="137"/>
      <c r="M837" s="137"/>
      <c r="N837" s="137"/>
      <c r="O837" s="137"/>
      <c r="Q837" s="137"/>
      <c r="Z837" s="137"/>
      <c r="AA837" s="137"/>
      <c r="AC837" s="137"/>
      <c r="AD837" s="137"/>
      <c r="AE837" s="137"/>
      <c r="AF837" s="137"/>
      <c r="AG837" s="137"/>
      <c r="AH837" s="137"/>
      <c r="AI837" s="137"/>
      <c r="AJ837" s="137"/>
      <c r="AK837" s="137"/>
      <c r="AL837" s="137"/>
      <c r="AM837" s="68"/>
      <c r="AN837" s="137"/>
      <c r="AO837" s="68"/>
      <c r="AP837" s="68"/>
      <c r="AQ837" s="137"/>
      <c r="AR837" s="137"/>
      <c r="AS837" s="137"/>
      <c r="AT837" s="137"/>
      <c r="AU837" s="137"/>
      <c r="AV837" s="137"/>
      <c r="AW837" s="137"/>
      <c r="AX837" s="137"/>
    </row>
    <row r="838" spans="6:50" ht="14.25" customHeight="1">
      <c r="F838" s="137"/>
      <c r="G838" s="137"/>
      <c r="H838" s="137"/>
      <c r="I838" s="137"/>
      <c r="J838" s="137"/>
      <c r="K838" s="137"/>
      <c r="L838" s="137"/>
      <c r="M838" s="137"/>
      <c r="N838" s="137"/>
      <c r="O838" s="137"/>
      <c r="Q838" s="137"/>
      <c r="Z838" s="137"/>
      <c r="AA838" s="137"/>
      <c r="AC838" s="137"/>
      <c r="AD838" s="137"/>
      <c r="AE838" s="137"/>
      <c r="AF838" s="137"/>
      <c r="AG838" s="137"/>
      <c r="AH838" s="137"/>
      <c r="AI838" s="137"/>
      <c r="AJ838" s="137"/>
      <c r="AK838" s="137"/>
      <c r="AL838" s="137"/>
      <c r="AM838" s="68"/>
      <c r="AN838" s="137"/>
      <c r="AO838" s="68"/>
      <c r="AP838" s="68"/>
      <c r="AQ838" s="137"/>
      <c r="AR838" s="137"/>
      <c r="AS838" s="137"/>
      <c r="AT838" s="137"/>
      <c r="AU838" s="137"/>
      <c r="AV838" s="137"/>
      <c r="AW838" s="137"/>
      <c r="AX838" s="137"/>
    </row>
    <row r="839" spans="6:50" ht="14.25" customHeight="1">
      <c r="F839" s="137"/>
      <c r="G839" s="137"/>
      <c r="H839" s="137"/>
      <c r="I839" s="137"/>
      <c r="J839" s="137"/>
      <c r="K839" s="137"/>
      <c r="L839" s="137"/>
      <c r="M839" s="137"/>
      <c r="N839" s="137"/>
      <c r="O839" s="137"/>
      <c r="Q839" s="137"/>
      <c r="Z839" s="137"/>
      <c r="AA839" s="137"/>
      <c r="AC839" s="137"/>
      <c r="AD839" s="137"/>
      <c r="AE839" s="137"/>
      <c r="AF839" s="137"/>
      <c r="AG839" s="137"/>
      <c r="AH839" s="137"/>
      <c r="AI839" s="137"/>
      <c r="AJ839" s="137"/>
      <c r="AK839" s="137"/>
      <c r="AL839" s="137"/>
      <c r="AM839" s="68"/>
      <c r="AN839" s="137"/>
      <c r="AO839" s="68"/>
      <c r="AP839" s="68"/>
      <c r="AQ839" s="137"/>
      <c r="AR839" s="137"/>
      <c r="AS839" s="137"/>
      <c r="AT839" s="137"/>
      <c r="AU839" s="137"/>
      <c r="AV839" s="137"/>
      <c r="AW839" s="137"/>
      <c r="AX839" s="137"/>
    </row>
    <row r="840" spans="6:50" ht="14.25" customHeight="1">
      <c r="F840" s="137"/>
      <c r="G840" s="137"/>
      <c r="H840" s="137"/>
      <c r="I840" s="137"/>
      <c r="J840" s="137"/>
      <c r="K840" s="137"/>
      <c r="L840" s="137"/>
      <c r="M840" s="137"/>
      <c r="N840" s="137"/>
      <c r="O840" s="137"/>
      <c r="Q840" s="137"/>
      <c r="Z840" s="137"/>
      <c r="AA840" s="137"/>
      <c r="AC840" s="137"/>
      <c r="AD840" s="137"/>
      <c r="AE840" s="137"/>
      <c r="AF840" s="137"/>
      <c r="AG840" s="137"/>
      <c r="AH840" s="137"/>
      <c r="AI840" s="137"/>
      <c r="AJ840" s="137"/>
      <c r="AK840" s="137"/>
      <c r="AL840" s="137"/>
      <c r="AM840" s="68"/>
      <c r="AN840" s="137"/>
      <c r="AO840" s="68"/>
      <c r="AP840" s="68"/>
      <c r="AQ840" s="137"/>
      <c r="AR840" s="137"/>
      <c r="AS840" s="137"/>
      <c r="AT840" s="137"/>
      <c r="AU840" s="137"/>
      <c r="AV840" s="137"/>
      <c r="AW840" s="137"/>
      <c r="AX840" s="137"/>
    </row>
    <row r="841" spans="6:50" ht="14.25" customHeight="1">
      <c r="F841" s="137"/>
      <c r="G841" s="137"/>
      <c r="H841" s="137"/>
      <c r="I841" s="137"/>
      <c r="J841" s="137"/>
      <c r="K841" s="137"/>
      <c r="L841" s="137"/>
      <c r="M841" s="137"/>
      <c r="N841" s="137"/>
      <c r="O841" s="137"/>
      <c r="Q841" s="137"/>
      <c r="Z841" s="137"/>
      <c r="AA841" s="137"/>
      <c r="AC841" s="137"/>
      <c r="AD841" s="137"/>
      <c r="AE841" s="137"/>
      <c r="AF841" s="137"/>
      <c r="AG841" s="137"/>
      <c r="AH841" s="137"/>
      <c r="AI841" s="137"/>
      <c r="AJ841" s="137"/>
      <c r="AK841" s="137"/>
      <c r="AL841" s="137"/>
      <c r="AM841" s="68"/>
      <c r="AN841" s="137"/>
      <c r="AO841" s="68"/>
      <c r="AP841" s="68"/>
      <c r="AQ841" s="137"/>
      <c r="AR841" s="137"/>
      <c r="AS841" s="137"/>
      <c r="AT841" s="137"/>
      <c r="AU841" s="137"/>
      <c r="AV841" s="137"/>
      <c r="AW841" s="137"/>
      <c r="AX841" s="137"/>
    </row>
    <row r="842" spans="6:50" ht="14.25" customHeight="1">
      <c r="F842" s="137"/>
      <c r="G842" s="137"/>
      <c r="H842" s="137"/>
      <c r="I842" s="137"/>
      <c r="J842" s="137"/>
      <c r="K842" s="137"/>
      <c r="L842" s="137"/>
      <c r="M842" s="137"/>
      <c r="N842" s="137"/>
      <c r="O842" s="137"/>
      <c r="Q842" s="137"/>
      <c r="Z842" s="137"/>
      <c r="AA842" s="137"/>
      <c r="AC842" s="137"/>
      <c r="AD842" s="137"/>
      <c r="AE842" s="137"/>
      <c r="AF842" s="137"/>
      <c r="AG842" s="137"/>
      <c r="AH842" s="137"/>
      <c r="AI842" s="137"/>
      <c r="AJ842" s="137"/>
      <c r="AK842" s="137"/>
      <c r="AL842" s="137"/>
      <c r="AM842" s="68"/>
      <c r="AN842" s="137"/>
      <c r="AO842" s="68"/>
      <c r="AP842" s="68"/>
      <c r="AQ842" s="137"/>
      <c r="AR842" s="137"/>
      <c r="AS842" s="137"/>
      <c r="AT842" s="137"/>
      <c r="AU842" s="137"/>
      <c r="AV842" s="137"/>
      <c r="AW842" s="137"/>
      <c r="AX842" s="137"/>
    </row>
    <row r="843" spans="6:50" ht="14.25" customHeight="1">
      <c r="F843" s="137"/>
      <c r="G843" s="137"/>
      <c r="H843" s="137"/>
      <c r="I843" s="137"/>
      <c r="J843" s="137"/>
      <c r="K843" s="137"/>
      <c r="L843" s="137"/>
      <c r="M843" s="137"/>
      <c r="N843" s="137"/>
      <c r="O843" s="137"/>
      <c r="Q843" s="137"/>
      <c r="Z843" s="137"/>
      <c r="AA843" s="137"/>
      <c r="AC843" s="137"/>
      <c r="AD843" s="137"/>
      <c r="AE843" s="137"/>
      <c r="AF843" s="137"/>
      <c r="AG843" s="137"/>
      <c r="AH843" s="137"/>
      <c r="AI843" s="137"/>
      <c r="AJ843" s="137"/>
      <c r="AK843" s="137"/>
      <c r="AL843" s="137"/>
      <c r="AM843" s="68"/>
      <c r="AN843" s="137"/>
      <c r="AO843" s="68"/>
      <c r="AP843" s="68"/>
      <c r="AQ843" s="137"/>
      <c r="AR843" s="137"/>
      <c r="AS843" s="137"/>
      <c r="AT843" s="137"/>
      <c r="AU843" s="137"/>
      <c r="AV843" s="137"/>
      <c r="AW843" s="137"/>
      <c r="AX843" s="137"/>
    </row>
    <row r="844" spans="6:50" ht="14.25" customHeight="1">
      <c r="F844" s="137"/>
      <c r="G844" s="137"/>
      <c r="H844" s="137"/>
      <c r="I844" s="137"/>
      <c r="J844" s="137"/>
      <c r="K844" s="137"/>
      <c r="L844" s="137"/>
      <c r="M844" s="137"/>
      <c r="N844" s="137"/>
      <c r="O844" s="137"/>
      <c r="Q844" s="137"/>
      <c r="Z844" s="137"/>
      <c r="AA844" s="137"/>
      <c r="AC844" s="137"/>
      <c r="AD844" s="137"/>
      <c r="AE844" s="137"/>
      <c r="AF844" s="137"/>
      <c r="AG844" s="137"/>
      <c r="AH844" s="137"/>
      <c r="AI844" s="137"/>
      <c r="AJ844" s="137"/>
      <c r="AK844" s="137"/>
      <c r="AL844" s="137"/>
      <c r="AM844" s="68"/>
      <c r="AN844" s="137"/>
      <c r="AO844" s="68"/>
      <c r="AP844" s="68"/>
      <c r="AQ844" s="137"/>
      <c r="AR844" s="137"/>
      <c r="AS844" s="137"/>
      <c r="AT844" s="137"/>
      <c r="AU844" s="137"/>
      <c r="AV844" s="137"/>
      <c r="AW844" s="137"/>
      <c r="AX844" s="137"/>
    </row>
    <row r="845" spans="6:50" ht="14.25" customHeight="1">
      <c r="F845" s="137"/>
      <c r="G845" s="137"/>
      <c r="H845" s="137"/>
      <c r="I845" s="137"/>
      <c r="J845" s="137"/>
      <c r="K845" s="137"/>
      <c r="L845" s="137"/>
      <c r="M845" s="137"/>
      <c r="N845" s="137"/>
      <c r="O845" s="137"/>
      <c r="Q845" s="137"/>
      <c r="Z845" s="137"/>
      <c r="AA845" s="137"/>
      <c r="AC845" s="137"/>
      <c r="AD845" s="137"/>
      <c r="AE845" s="137"/>
      <c r="AF845" s="137"/>
      <c r="AG845" s="137"/>
      <c r="AH845" s="137"/>
      <c r="AI845" s="137"/>
      <c r="AJ845" s="137"/>
      <c r="AK845" s="137"/>
      <c r="AL845" s="137"/>
      <c r="AM845" s="68"/>
      <c r="AN845" s="137"/>
      <c r="AO845" s="68"/>
      <c r="AP845" s="68"/>
      <c r="AQ845" s="137"/>
      <c r="AR845" s="137"/>
      <c r="AS845" s="137"/>
      <c r="AT845" s="137"/>
      <c r="AU845" s="137"/>
      <c r="AV845" s="137"/>
      <c r="AW845" s="137"/>
      <c r="AX845" s="137"/>
    </row>
    <row r="846" spans="6:50" ht="14.25" customHeight="1">
      <c r="F846" s="137"/>
      <c r="G846" s="137"/>
      <c r="H846" s="137"/>
      <c r="I846" s="137"/>
      <c r="J846" s="137"/>
      <c r="K846" s="137"/>
      <c r="L846" s="137"/>
      <c r="M846" s="137"/>
      <c r="N846" s="137"/>
      <c r="O846" s="137"/>
      <c r="Q846" s="137"/>
      <c r="Z846" s="137"/>
      <c r="AA846" s="137"/>
      <c r="AC846" s="137"/>
      <c r="AD846" s="137"/>
      <c r="AE846" s="137"/>
      <c r="AF846" s="137"/>
      <c r="AG846" s="137"/>
      <c r="AH846" s="137"/>
      <c r="AI846" s="137"/>
      <c r="AJ846" s="137"/>
      <c r="AK846" s="137"/>
      <c r="AL846" s="137"/>
      <c r="AM846" s="68"/>
      <c r="AN846" s="137"/>
      <c r="AO846" s="68"/>
      <c r="AP846" s="68"/>
      <c r="AQ846" s="137"/>
      <c r="AR846" s="137"/>
      <c r="AS846" s="137"/>
      <c r="AT846" s="137"/>
      <c r="AU846" s="137"/>
      <c r="AV846" s="137"/>
      <c r="AW846" s="137"/>
      <c r="AX846" s="137"/>
    </row>
    <row r="847" spans="6:50" ht="14.25" customHeight="1">
      <c r="F847" s="137"/>
      <c r="G847" s="137"/>
      <c r="H847" s="137"/>
      <c r="I847" s="137"/>
      <c r="J847" s="137"/>
      <c r="K847" s="137"/>
      <c r="L847" s="137"/>
      <c r="M847" s="137"/>
      <c r="N847" s="137"/>
      <c r="O847" s="137"/>
      <c r="Q847" s="137"/>
      <c r="Z847" s="137"/>
      <c r="AA847" s="137"/>
      <c r="AC847" s="137"/>
      <c r="AD847" s="137"/>
      <c r="AE847" s="137"/>
      <c r="AF847" s="137"/>
      <c r="AG847" s="137"/>
      <c r="AH847" s="137"/>
      <c r="AI847" s="137"/>
      <c r="AJ847" s="137"/>
      <c r="AK847" s="137"/>
      <c r="AL847" s="137"/>
      <c r="AM847" s="68"/>
      <c r="AN847" s="137"/>
      <c r="AO847" s="68"/>
      <c r="AP847" s="68"/>
      <c r="AQ847" s="137"/>
      <c r="AR847" s="137"/>
      <c r="AS847" s="137"/>
      <c r="AT847" s="137"/>
      <c r="AU847" s="137"/>
      <c r="AV847" s="137"/>
      <c r="AW847" s="137"/>
      <c r="AX847" s="137"/>
    </row>
    <row r="848" spans="6:50" ht="14.25" customHeight="1">
      <c r="F848" s="137"/>
      <c r="G848" s="137"/>
      <c r="H848" s="137"/>
      <c r="I848" s="137"/>
      <c r="J848" s="137"/>
      <c r="K848" s="137"/>
      <c r="L848" s="137"/>
      <c r="M848" s="137"/>
      <c r="N848" s="137"/>
      <c r="O848" s="137"/>
      <c r="Q848" s="137"/>
      <c r="Z848" s="137"/>
      <c r="AA848" s="137"/>
      <c r="AC848" s="137"/>
      <c r="AD848" s="137"/>
      <c r="AE848" s="137"/>
      <c r="AF848" s="137"/>
      <c r="AG848" s="137"/>
      <c r="AH848" s="137"/>
      <c r="AI848" s="137"/>
      <c r="AJ848" s="137"/>
      <c r="AK848" s="137"/>
      <c r="AL848" s="137"/>
      <c r="AM848" s="68"/>
      <c r="AN848" s="137"/>
      <c r="AO848" s="68"/>
      <c r="AP848" s="68"/>
      <c r="AQ848" s="137"/>
      <c r="AR848" s="137"/>
      <c r="AS848" s="137"/>
      <c r="AT848" s="137"/>
      <c r="AU848" s="137"/>
      <c r="AV848" s="137"/>
      <c r="AW848" s="137"/>
      <c r="AX848" s="137"/>
    </row>
    <row r="849" spans="6:50" ht="14.25" customHeight="1">
      <c r="F849" s="137"/>
      <c r="G849" s="137"/>
      <c r="H849" s="137"/>
      <c r="I849" s="137"/>
      <c r="J849" s="137"/>
      <c r="K849" s="137"/>
      <c r="L849" s="137"/>
      <c r="M849" s="137"/>
      <c r="N849" s="137"/>
      <c r="O849" s="137"/>
      <c r="Q849" s="137"/>
      <c r="Z849" s="137"/>
      <c r="AA849" s="137"/>
      <c r="AC849" s="137"/>
      <c r="AD849" s="137"/>
      <c r="AE849" s="137"/>
      <c r="AF849" s="137"/>
      <c r="AG849" s="137"/>
      <c r="AH849" s="137"/>
      <c r="AI849" s="137"/>
      <c r="AJ849" s="137"/>
      <c r="AK849" s="137"/>
      <c r="AL849" s="137"/>
      <c r="AM849" s="68"/>
      <c r="AN849" s="137"/>
      <c r="AO849" s="68"/>
      <c r="AP849" s="68"/>
      <c r="AQ849" s="137"/>
      <c r="AR849" s="137"/>
      <c r="AS849" s="137"/>
      <c r="AT849" s="137"/>
      <c r="AU849" s="137"/>
      <c r="AV849" s="137"/>
      <c r="AW849" s="137"/>
      <c r="AX849" s="137"/>
    </row>
    <row r="850" spans="6:50" ht="14.25" customHeight="1">
      <c r="F850" s="137"/>
      <c r="G850" s="137"/>
      <c r="H850" s="137"/>
      <c r="I850" s="137"/>
      <c r="J850" s="137"/>
      <c r="K850" s="137"/>
      <c r="L850" s="137"/>
      <c r="M850" s="137"/>
      <c r="N850" s="137"/>
      <c r="O850" s="137"/>
      <c r="Q850" s="137"/>
      <c r="Z850" s="137"/>
      <c r="AA850" s="137"/>
      <c r="AC850" s="137"/>
      <c r="AD850" s="137"/>
      <c r="AE850" s="137"/>
      <c r="AF850" s="137"/>
      <c r="AG850" s="137"/>
      <c r="AH850" s="137"/>
      <c r="AI850" s="137"/>
      <c r="AJ850" s="137"/>
      <c r="AK850" s="137"/>
      <c r="AL850" s="137"/>
      <c r="AM850" s="68"/>
      <c r="AN850" s="137"/>
      <c r="AO850" s="68"/>
      <c r="AP850" s="68"/>
      <c r="AQ850" s="137"/>
      <c r="AR850" s="137"/>
      <c r="AS850" s="137"/>
      <c r="AT850" s="137"/>
      <c r="AU850" s="137"/>
      <c r="AV850" s="137"/>
      <c r="AW850" s="137"/>
      <c r="AX850" s="137"/>
    </row>
    <row r="851" spans="6:50" ht="14.25" customHeight="1">
      <c r="F851" s="137"/>
      <c r="G851" s="137"/>
      <c r="H851" s="137"/>
      <c r="I851" s="137"/>
      <c r="J851" s="137"/>
      <c r="K851" s="137"/>
      <c r="L851" s="137"/>
      <c r="M851" s="137"/>
      <c r="N851" s="137"/>
      <c r="O851" s="137"/>
      <c r="Q851" s="137"/>
      <c r="Z851" s="137"/>
      <c r="AA851" s="137"/>
      <c r="AC851" s="137"/>
      <c r="AD851" s="137"/>
      <c r="AE851" s="137"/>
      <c r="AF851" s="137"/>
      <c r="AG851" s="137"/>
      <c r="AH851" s="137"/>
      <c r="AI851" s="137"/>
      <c r="AJ851" s="137"/>
      <c r="AK851" s="137"/>
      <c r="AL851" s="137"/>
      <c r="AM851" s="68"/>
      <c r="AN851" s="137"/>
      <c r="AO851" s="68"/>
      <c r="AP851" s="68"/>
      <c r="AQ851" s="137"/>
      <c r="AR851" s="137"/>
      <c r="AS851" s="137"/>
      <c r="AT851" s="137"/>
      <c r="AU851" s="137"/>
      <c r="AV851" s="137"/>
      <c r="AW851" s="137"/>
      <c r="AX851" s="137"/>
    </row>
    <row r="852" spans="6:50" ht="14.25" customHeight="1">
      <c r="F852" s="137"/>
      <c r="G852" s="137"/>
      <c r="H852" s="137"/>
      <c r="I852" s="137"/>
      <c r="J852" s="137"/>
      <c r="K852" s="137"/>
      <c r="L852" s="137"/>
      <c r="M852" s="137"/>
      <c r="N852" s="137"/>
      <c r="O852" s="137"/>
      <c r="Q852" s="137"/>
      <c r="Z852" s="137"/>
      <c r="AA852" s="137"/>
      <c r="AC852" s="137"/>
      <c r="AD852" s="137"/>
      <c r="AE852" s="137"/>
      <c r="AF852" s="137"/>
      <c r="AG852" s="137"/>
      <c r="AH852" s="137"/>
      <c r="AI852" s="137"/>
      <c r="AJ852" s="137"/>
      <c r="AK852" s="137"/>
      <c r="AL852" s="137"/>
      <c r="AM852" s="68"/>
      <c r="AN852" s="137"/>
      <c r="AO852" s="68"/>
      <c r="AP852" s="68"/>
      <c r="AQ852" s="137"/>
      <c r="AR852" s="137"/>
      <c r="AS852" s="137"/>
      <c r="AT852" s="137"/>
      <c r="AU852" s="137"/>
      <c r="AV852" s="137"/>
      <c r="AW852" s="137"/>
      <c r="AX852" s="137"/>
    </row>
    <row r="853" spans="6:50" ht="14.25" customHeight="1">
      <c r="F853" s="137"/>
      <c r="G853" s="137"/>
      <c r="H853" s="137"/>
      <c r="I853" s="137"/>
      <c r="J853" s="137"/>
      <c r="K853" s="137"/>
      <c r="L853" s="137"/>
      <c r="M853" s="137"/>
      <c r="N853" s="137"/>
      <c r="O853" s="137"/>
      <c r="Q853" s="137"/>
      <c r="Z853" s="137"/>
      <c r="AA853" s="137"/>
      <c r="AC853" s="137"/>
      <c r="AD853" s="137"/>
      <c r="AE853" s="137"/>
      <c r="AF853" s="137"/>
      <c r="AG853" s="137"/>
      <c r="AH853" s="137"/>
      <c r="AI853" s="137"/>
      <c r="AJ853" s="137"/>
      <c r="AK853" s="137"/>
      <c r="AL853" s="137"/>
      <c r="AM853" s="68"/>
      <c r="AN853" s="137"/>
      <c r="AO853" s="68"/>
      <c r="AP853" s="68"/>
      <c r="AQ853" s="137"/>
      <c r="AR853" s="137"/>
      <c r="AS853" s="137"/>
      <c r="AT853" s="137"/>
      <c r="AU853" s="137"/>
      <c r="AV853" s="137"/>
      <c r="AW853" s="137"/>
      <c r="AX853" s="137"/>
    </row>
    <row r="854" spans="6:50" ht="14.25" customHeight="1">
      <c r="F854" s="137"/>
      <c r="G854" s="137"/>
      <c r="H854" s="137"/>
      <c r="I854" s="137"/>
      <c r="J854" s="137"/>
      <c r="K854" s="137"/>
      <c r="L854" s="137"/>
      <c r="M854" s="137"/>
      <c r="N854" s="137"/>
      <c r="O854" s="137"/>
      <c r="Q854" s="137"/>
      <c r="Z854" s="137"/>
      <c r="AA854" s="137"/>
      <c r="AC854" s="137"/>
      <c r="AD854" s="137"/>
      <c r="AE854" s="137"/>
      <c r="AF854" s="137"/>
      <c r="AG854" s="137"/>
      <c r="AH854" s="137"/>
      <c r="AI854" s="137"/>
      <c r="AJ854" s="137"/>
      <c r="AK854" s="137"/>
      <c r="AL854" s="137"/>
      <c r="AM854" s="68"/>
      <c r="AN854" s="137"/>
      <c r="AO854" s="68"/>
      <c r="AP854" s="68"/>
      <c r="AQ854" s="137"/>
      <c r="AR854" s="137"/>
      <c r="AS854" s="137"/>
      <c r="AT854" s="137"/>
      <c r="AU854" s="137"/>
      <c r="AV854" s="137"/>
      <c r="AW854" s="137"/>
      <c r="AX854" s="137"/>
    </row>
    <row r="855" spans="6:50" ht="14.25" customHeight="1">
      <c r="F855" s="137"/>
      <c r="G855" s="137"/>
      <c r="H855" s="137"/>
      <c r="I855" s="137"/>
      <c r="J855" s="137"/>
      <c r="K855" s="137"/>
      <c r="L855" s="137"/>
      <c r="M855" s="137"/>
      <c r="N855" s="137"/>
      <c r="O855" s="137"/>
      <c r="Q855" s="137"/>
      <c r="Z855" s="137"/>
      <c r="AA855" s="137"/>
      <c r="AC855" s="137"/>
      <c r="AD855" s="137"/>
      <c r="AE855" s="137"/>
      <c r="AF855" s="137"/>
      <c r="AG855" s="137"/>
      <c r="AH855" s="137"/>
      <c r="AI855" s="137"/>
      <c r="AJ855" s="137"/>
      <c r="AK855" s="137"/>
      <c r="AL855" s="137"/>
      <c r="AM855" s="68"/>
      <c r="AN855" s="137"/>
      <c r="AO855" s="68"/>
      <c r="AP855" s="68"/>
      <c r="AQ855" s="137"/>
      <c r="AR855" s="137"/>
      <c r="AS855" s="137"/>
      <c r="AT855" s="137"/>
      <c r="AU855" s="137"/>
      <c r="AV855" s="137"/>
      <c r="AW855" s="137"/>
      <c r="AX855" s="137"/>
    </row>
    <row r="856" spans="6:50" ht="14.25" customHeight="1">
      <c r="F856" s="137"/>
      <c r="G856" s="137"/>
      <c r="H856" s="137"/>
      <c r="I856" s="137"/>
      <c r="J856" s="137"/>
      <c r="K856" s="137"/>
      <c r="L856" s="137"/>
      <c r="M856" s="137"/>
      <c r="N856" s="137"/>
      <c r="O856" s="137"/>
      <c r="Q856" s="137"/>
      <c r="Z856" s="137"/>
      <c r="AA856" s="137"/>
      <c r="AC856" s="137"/>
      <c r="AD856" s="137"/>
      <c r="AE856" s="137"/>
      <c r="AF856" s="137"/>
      <c r="AG856" s="137"/>
      <c r="AH856" s="137"/>
      <c r="AI856" s="137"/>
      <c r="AJ856" s="137"/>
      <c r="AK856" s="137"/>
      <c r="AL856" s="137"/>
      <c r="AM856" s="68"/>
      <c r="AN856" s="137"/>
      <c r="AO856" s="68"/>
      <c r="AP856" s="68"/>
      <c r="AQ856" s="137"/>
      <c r="AR856" s="137"/>
      <c r="AS856" s="137"/>
      <c r="AT856" s="137"/>
      <c r="AU856" s="137"/>
      <c r="AV856" s="137"/>
      <c r="AW856" s="137"/>
      <c r="AX856" s="137"/>
    </row>
    <row r="857" spans="6:50" ht="14.25" customHeight="1">
      <c r="F857" s="137"/>
      <c r="G857" s="137"/>
      <c r="H857" s="137"/>
      <c r="I857" s="137"/>
      <c r="J857" s="137"/>
      <c r="K857" s="137"/>
      <c r="L857" s="137"/>
      <c r="M857" s="137"/>
      <c r="N857" s="137"/>
      <c r="O857" s="137"/>
      <c r="Q857" s="137"/>
      <c r="Z857" s="137"/>
      <c r="AA857" s="137"/>
      <c r="AC857" s="137"/>
      <c r="AD857" s="137"/>
      <c r="AE857" s="137"/>
      <c r="AF857" s="137"/>
      <c r="AG857" s="137"/>
      <c r="AH857" s="137"/>
      <c r="AI857" s="137"/>
      <c r="AJ857" s="137"/>
      <c r="AK857" s="137"/>
      <c r="AL857" s="137"/>
      <c r="AM857" s="68"/>
      <c r="AN857" s="137"/>
      <c r="AO857" s="68"/>
      <c r="AP857" s="68"/>
      <c r="AQ857" s="137"/>
      <c r="AR857" s="137"/>
      <c r="AS857" s="137"/>
      <c r="AT857" s="137"/>
      <c r="AU857" s="137"/>
      <c r="AV857" s="137"/>
      <c r="AW857" s="137"/>
      <c r="AX857" s="137"/>
    </row>
    <row r="858" spans="6:50" ht="14.25" customHeight="1">
      <c r="F858" s="137"/>
      <c r="G858" s="137"/>
      <c r="H858" s="137"/>
      <c r="I858" s="137"/>
      <c r="J858" s="137"/>
      <c r="K858" s="137"/>
      <c r="L858" s="137"/>
      <c r="M858" s="137"/>
      <c r="N858" s="137"/>
      <c r="O858" s="137"/>
      <c r="Q858" s="137"/>
      <c r="Z858" s="137"/>
      <c r="AA858" s="137"/>
      <c r="AC858" s="137"/>
      <c r="AD858" s="137"/>
      <c r="AE858" s="137"/>
      <c r="AF858" s="137"/>
      <c r="AG858" s="137"/>
      <c r="AH858" s="137"/>
      <c r="AI858" s="137"/>
      <c r="AJ858" s="137"/>
      <c r="AK858" s="137"/>
      <c r="AL858" s="137"/>
      <c r="AM858" s="68"/>
      <c r="AN858" s="137"/>
      <c r="AO858" s="68"/>
      <c r="AP858" s="68"/>
      <c r="AQ858" s="137"/>
      <c r="AR858" s="137"/>
      <c r="AS858" s="137"/>
      <c r="AT858" s="137"/>
      <c r="AU858" s="137"/>
      <c r="AV858" s="137"/>
      <c r="AW858" s="137"/>
      <c r="AX858" s="137"/>
    </row>
    <row r="859" spans="6:50" ht="14.25" customHeight="1">
      <c r="F859" s="137"/>
      <c r="G859" s="137"/>
      <c r="H859" s="137"/>
      <c r="I859" s="137"/>
      <c r="J859" s="137"/>
      <c r="K859" s="137"/>
      <c r="L859" s="137"/>
      <c r="M859" s="137"/>
      <c r="N859" s="137"/>
      <c r="O859" s="137"/>
      <c r="Q859" s="137"/>
      <c r="Z859" s="137"/>
      <c r="AA859" s="137"/>
      <c r="AC859" s="137"/>
      <c r="AD859" s="137"/>
      <c r="AE859" s="137"/>
      <c r="AF859" s="137"/>
      <c r="AG859" s="137"/>
      <c r="AH859" s="137"/>
      <c r="AI859" s="137"/>
      <c r="AJ859" s="137"/>
      <c r="AK859" s="137"/>
      <c r="AL859" s="137"/>
      <c r="AM859" s="68"/>
      <c r="AN859" s="137"/>
      <c r="AO859" s="68"/>
      <c r="AP859" s="68"/>
      <c r="AQ859" s="137"/>
      <c r="AR859" s="137"/>
      <c r="AS859" s="137"/>
      <c r="AT859" s="137"/>
      <c r="AU859" s="137"/>
      <c r="AV859" s="137"/>
      <c r="AW859" s="137"/>
      <c r="AX859" s="137"/>
    </row>
    <row r="860" spans="6:50" ht="14.25" customHeight="1">
      <c r="F860" s="137"/>
      <c r="G860" s="137"/>
      <c r="H860" s="137"/>
      <c r="I860" s="137"/>
      <c r="J860" s="137"/>
      <c r="K860" s="137"/>
      <c r="L860" s="137"/>
      <c r="M860" s="137"/>
      <c r="N860" s="137"/>
      <c r="O860" s="137"/>
      <c r="Q860" s="137"/>
      <c r="Z860" s="137"/>
      <c r="AA860" s="137"/>
      <c r="AC860" s="137"/>
      <c r="AD860" s="137"/>
      <c r="AE860" s="137"/>
      <c r="AF860" s="137"/>
      <c r="AG860" s="137"/>
      <c r="AH860" s="137"/>
      <c r="AI860" s="137"/>
      <c r="AJ860" s="137"/>
      <c r="AK860" s="137"/>
      <c r="AL860" s="137"/>
      <c r="AM860" s="68"/>
      <c r="AN860" s="137"/>
      <c r="AO860" s="68"/>
      <c r="AP860" s="68"/>
      <c r="AQ860" s="137"/>
      <c r="AR860" s="137"/>
      <c r="AS860" s="137"/>
      <c r="AT860" s="137"/>
      <c r="AU860" s="137"/>
      <c r="AV860" s="137"/>
      <c r="AW860" s="137"/>
      <c r="AX860" s="137"/>
    </row>
    <row r="861" spans="6:50" ht="14.25" customHeight="1">
      <c r="F861" s="137"/>
      <c r="G861" s="137"/>
      <c r="H861" s="137"/>
      <c r="I861" s="137"/>
      <c r="J861" s="137"/>
      <c r="K861" s="137"/>
      <c r="L861" s="137"/>
      <c r="M861" s="137"/>
      <c r="N861" s="137"/>
      <c r="O861" s="137"/>
      <c r="Q861" s="137"/>
      <c r="Z861" s="137"/>
      <c r="AA861" s="137"/>
      <c r="AC861" s="137"/>
      <c r="AD861" s="137"/>
      <c r="AE861" s="137"/>
      <c r="AF861" s="137"/>
      <c r="AG861" s="137"/>
      <c r="AH861" s="137"/>
      <c r="AI861" s="137"/>
      <c r="AJ861" s="137"/>
      <c r="AK861" s="137"/>
      <c r="AL861" s="137"/>
      <c r="AM861" s="68"/>
      <c r="AN861" s="137"/>
      <c r="AO861" s="68"/>
      <c r="AP861" s="68"/>
      <c r="AQ861" s="137"/>
      <c r="AR861" s="137"/>
      <c r="AS861" s="137"/>
      <c r="AT861" s="137"/>
      <c r="AU861" s="137"/>
      <c r="AV861" s="137"/>
      <c r="AW861" s="137"/>
      <c r="AX861" s="137"/>
    </row>
    <row r="862" spans="6:50" ht="14.25" customHeight="1">
      <c r="F862" s="137"/>
      <c r="G862" s="137"/>
      <c r="H862" s="137"/>
      <c r="I862" s="137"/>
      <c r="J862" s="137"/>
      <c r="K862" s="137"/>
      <c r="L862" s="137"/>
      <c r="M862" s="137"/>
      <c r="N862" s="137"/>
      <c r="O862" s="137"/>
      <c r="Q862" s="137"/>
      <c r="Z862" s="137"/>
      <c r="AA862" s="137"/>
      <c r="AC862" s="137"/>
      <c r="AD862" s="137"/>
      <c r="AE862" s="137"/>
      <c r="AF862" s="137"/>
      <c r="AG862" s="137"/>
      <c r="AH862" s="137"/>
      <c r="AI862" s="137"/>
      <c r="AJ862" s="137"/>
      <c r="AK862" s="137"/>
      <c r="AL862" s="137"/>
      <c r="AM862" s="68"/>
      <c r="AN862" s="137"/>
      <c r="AO862" s="68"/>
      <c r="AP862" s="68"/>
      <c r="AQ862" s="137"/>
      <c r="AR862" s="137"/>
      <c r="AS862" s="137"/>
      <c r="AT862" s="137"/>
      <c r="AU862" s="137"/>
      <c r="AV862" s="137"/>
      <c r="AW862" s="137"/>
      <c r="AX862" s="137"/>
    </row>
    <row r="863" spans="6:50" ht="14.25" customHeight="1">
      <c r="F863" s="137"/>
      <c r="G863" s="137"/>
      <c r="H863" s="137"/>
      <c r="I863" s="137"/>
      <c r="J863" s="137"/>
      <c r="K863" s="137"/>
      <c r="L863" s="137"/>
      <c r="M863" s="137"/>
      <c r="N863" s="137"/>
      <c r="O863" s="137"/>
      <c r="Q863" s="137"/>
      <c r="Z863" s="137"/>
      <c r="AA863" s="137"/>
      <c r="AC863" s="137"/>
      <c r="AD863" s="137"/>
      <c r="AE863" s="137"/>
      <c r="AF863" s="137"/>
      <c r="AG863" s="137"/>
      <c r="AH863" s="137"/>
      <c r="AI863" s="137"/>
      <c r="AJ863" s="137"/>
      <c r="AK863" s="137"/>
      <c r="AL863" s="137"/>
      <c r="AM863" s="68"/>
      <c r="AN863" s="137"/>
      <c r="AO863" s="68"/>
      <c r="AP863" s="68"/>
      <c r="AQ863" s="137"/>
      <c r="AR863" s="137"/>
      <c r="AS863" s="137"/>
      <c r="AT863" s="137"/>
      <c r="AU863" s="137"/>
      <c r="AV863" s="137"/>
      <c r="AW863" s="137"/>
      <c r="AX863" s="137"/>
    </row>
    <row r="864" spans="6:50" ht="14.25" customHeight="1">
      <c r="F864" s="137"/>
      <c r="G864" s="137"/>
      <c r="H864" s="137"/>
      <c r="I864" s="137"/>
      <c r="J864" s="137"/>
      <c r="K864" s="137"/>
      <c r="L864" s="137"/>
      <c r="M864" s="137"/>
      <c r="N864" s="137"/>
      <c r="O864" s="137"/>
      <c r="Q864" s="137"/>
      <c r="Z864" s="137"/>
      <c r="AA864" s="137"/>
      <c r="AC864" s="137"/>
      <c r="AD864" s="137"/>
      <c r="AE864" s="137"/>
      <c r="AF864" s="137"/>
      <c r="AG864" s="137"/>
      <c r="AH864" s="137"/>
      <c r="AI864" s="137"/>
      <c r="AJ864" s="137"/>
      <c r="AK864" s="137"/>
      <c r="AL864" s="137"/>
      <c r="AM864" s="68"/>
      <c r="AN864" s="137"/>
      <c r="AO864" s="68"/>
      <c r="AP864" s="68"/>
      <c r="AQ864" s="137"/>
      <c r="AR864" s="137"/>
      <c r="AS864" s="137"/>
      <c r="AT864" s="137"/>
      <c r="AU864" s="137"/>
      <c r="AV864" s="137"/>
      <c r="AW864" s="137"/>
      <c r="AX864" s="137"/>
    </row>
    <row r="865" spans="6:50" ht="14.25" customHeight="1">
      <c r="F865" s="137"/>
      <c r="G865" s="137"/>
      <c r="H865" s="137"/>
      <c r="I865" s="137"/>
      <c r="J865" s="137"/>
      <c r="K865" s="137"/>
      <c r="L865" s="137"/>
      <c r="M865" s="137"/>
      <c r="N865" s="137"/>
      <c r="O865" s="137"/>
      <c r="Q865" s="137"/>
      <c r="Z865" s="137"/>
      <c r="AA865" s="137"/>
      <c r="AC865" s="137"/>
      <c r="AD865" s="137"/>
      <c r="AE865" s="137"/>
      <c r="AF865" s="137"/>
      <c r="AG865" s="137"/>
      <c r="AH865" s="137"/>
      <c r="AI865" s="137"/>
      <c r="AJ865" s="137"/>
      <c r="AK865" s="137"/>
      <c r="AL865" s="137"/>
      <c r="AM865" s="68"/>
      <c r="AN865" s="137"/>
      <c r="AO865" s="68"/>
      <c r="AP865" s="68"/>
      <c r="AQ865" s="137"/>
      <c r="AR865" s="137"/>
      <c r="AS865" s="137"/>
      <c r="AT865" s="137"/>
      <c r="AU865" s="137"/>
      <c r="AV865" s="137"/>
      <c r="AW865" s="137"/>
      <c r="AX865" s="137"/>
    </row>
    <row r="866" spans="6:50" ht="14.25" customHeight="1">
      <c r="F866" s="137"/>
      <c r="G866" s="137"/>
      <c r="H866" s="137"/>
      <c r="I866" s="137"/>
      <c r="J866" s="137"/>
      <c r="K866" s="137"/>
      <c r="L866" s="137"/>
      <c r="M866" s="137"/>
      <c r="N866" s="137"/>
      <c r="O866" s="137"/>
      <c r="Q866" s="137"/>
      <c r="Z866" s="137"/>
      <c r="AA866" s="137"/>
      <c r="AC866" s="137"/>
      <c r="AD866" s="137"/>
      <c r="AE866" s="137"/>
      <c r="AF866" s="137"/>
      <c r="AG866" s="137"/>
      <c r="AH866" s="137"/>
      <c r="AI866" s="137"/>
      <c r="AJ866" s="137"/>
      <c r="AK866" s="137"/>
      <c r="AL866" s="137"/>
      <c r="AM866" s="68"/>
      <c r="AN866" s="137"/>
      <c r="AO866" s="68"/>
      <c r="AP866" s="68"/>
      <c r="AQ866" s="137"/>
      <c r="AR866" s="137"/>
      <c r="AS866" s="137"/>
      <c r="AT866" s="137"/>
      <c r="AU866" s="137"/>
      <c r="AV866" s="137"/>
      <c r="AW866" s="137"/>
      <c r="AX866" s="137"/>
    </row>
    <row r="867" spans="6:50" ht="14.25" customHeight="1">
      <c r="F867" s="137"/>
      <c r="G867" s="137"/>
      <c r="H867" s="137"/>
      <c r="I867" s="137"/>
      <c r="J867" s="137"/>
      <c r="K867" s="137"/>
      <c r="L867" s="137"/>
      <c r="M867" s="137"/>
      <c r="N867" s="137"/>
      <c r="O867" s="137"/>
      <c r="Q867" s="137"/>
      <c r="Z867" s="137"/>
      <c r="AA867" s="137"/>
      <c r="AC867" s="137"/>
      <c r="AD867" s="137"/>
      <c r="AE867" s="137"/>
      <c r="AF867" s="137"/>
      <c r="AG867" s="137"/>
      <c r="AH867" s="137"/>
      <c r="AI867" s="137"/>
      <c r="AJ867" s="137"/>
      <c r="AK867" s="137"/>
      <c r="AL867" s="137"/>
      <c r="AM867" s="68"/>
      <c r="AN867" s="137"/>
      <c r="AO867" s="68"/>
      <c r="AP867" s="68"/>
      <c r="AQ867" s="137"/>
      <c r="AR867" s="137"/>
      <c r="AS867" s="137"/>
      <c r="AT867" s="137"/>
      <c r="AU867" s="137"/>
      <c r="AV867" s="137"/>
      <c r="AW867" s="137"/>
      <c r="AX867" s="137"/>
    </row>
    <row r="868" spans="6:50" ht="14.25" customHeight="1">
      <c r="F868" s="137"/>
      <c r="G868" s="137"/>
      <c r="H868" s="137"/>
      <c r="I868" s="137"/>
      <c r="J868" s="137"/>
      <c r="K868" s="137"/>
      <c r="L868" s="137"/>
      <c r="M868" s="137"/>
      <c r="N868" s="137"/>
      <c r="O868" s="137"/>
      <c r="Q868" s="137"/>
      <c r="Z868" s="137"/>
      <c r="AA868" s="137"/>
      <c r="AC868" s="137"/>
      <c r="AD868" s="137"/>
      <c r="AE868" s="137"/>
      <c r="AF868" s="137"/>
      <c r="AG868" s="137"/>
      <c r="AH868" s="137"/>
      <c r="AI868" s="137"/>
      <c r="AJ868" s="137"/>
      <c r="AK868" s="137"/>
      <c r="AL868" s="137"/>
      <c r="AM868" s="68"/>
      <c r="AN868" s="137"/>
      <c r="AO868" s="68"/>
      <c r="AP868" s="68"/>
      <c r="AQ868" s="137"/>
      <c r="AR868" s="137"/>
      <c r="AS868" s="137"/>
      <c r="AT868" s="137"/>
      <c r="AU868" s="137"/>
      <c r="AV868" s="137"/>
      <c r="AW868" s="137"/>
      <c r="AX868" s="137"/>
    </row>
    <row r="869" spans="6:50" ht="14.25" customHeight="1">
      <c r="F869" s="137"/>
      <c r="G869" s="137"/>
      <c r="H869" s="137"/>
      <c r="I869" s="137"/>
      <c r="J869" s="137"/>
      <c r="K869" s="137"/>
      <c r="L869" s="137"/>
      <c r="M869" s="137"/>
      <c r="N869" s="137"/>
      <c r="O869" s="137"/>
      <c r="Q869" s="137"/>
      <c r="Z869" s="137"/>
      <c r="AA869" s="137"/>
      <c r="AC869" s="137"/>
      <c r="AD869" s="137"/>
      <c r="AE869" s="137"/>
      <c r="AF869" s="137"/>
      <c r="AG869" s="137"/>
      <c r="AH869" s="137"/>
      <c r="AI869" s="137"/>
      <c r="AJ869" s="137"/>
      <c r="AK869" s="137"/>
      <c r="AL869" s="137"/>
      <c r="AM869" s="68"/>
      <c r="AN869" s="137"/>
      <c r="AO869" s="68"/>
      <c r="AP869" s="68"/>
      <c r="AQ869" s="137"/>
      <c r="AR869" s="137"/>
      <c r="AS869" s="137"/>
      <c r="AT869" s="137"/>
      <c r="AU869" s="137"/>
      <c r="AV869" s="137"/>
      <c r="AW869" s="137"/>
      <c r="AX869" s="137"/>
    </row>
    <row r="870" spans="6:50" ht="14.25" customHeight="1">
      <c r="F870" s="137"/>
      <c r="G870" s="137"/>
      <c r="H870" s="137"/>
      <c r="I870" s="137"/>
      <c r="J870" s="137"/>
      <c r="K870" s="137"/>
      <c r="L870" s="137"/>
      <c r="M870" s="137"/>
      <c r="N870" s="137"/>
      <c r="O870" s="137"/>
      <c r="Q870" s="137"/>
      <c r="Z870" s="137"/>
      <c r="AA870" s="137"/>
      <c r="AC870" s="137"/>
      <c r="AD870" s="137"/>
      <c r="AE870" s="137"/>
      <c r="AF870" s="137"/>
      <c r="AG870" s="137"/>
      <c r="AH870" s="137"/>
      <c r="AI870" s="137"/>
      <c r="AJ870" s="137"/>
      <c r="AK870" s="137"/>
      <c r="AL870" s="137"/>
      <c r="AM870" s="68"/>
      <c r="AN870" s="137"/>
      <c r="AO870" s="68"/>
      <c r="AP870" s="68"/>
      <c r="AQ870" s="137"/>
      <c r="AR870" s="137"/>
      <c r="AS870" s="137"/>
      <c r="AT870" s="137"/>
      <c r="AU870" s="137"/>
      <c r="AV870" s="137"/>
      <c r="AW870" s="137"/>
      <c r="AX870" s="137"/>
    </row>
    <row r="871" spans="6:50" ht="14.25" customHeight="1">
      <c r="F871" s="137"/>
      <c r="G871" s="137"/>
      <c r="H871" s="137"/>
      <c r="I871" s="137"/>
      <c r="J871" s="137"/>
      <c r="K871" s="137"/>
      <c r="L871" s="137"/>
      <c r="M871" s="137"/>
      <c r="N871" s="137"/>
      <c r="O871" s="137"/>
      <c r="Q871" s="137"/>
      <c r="Z871" s="137"/>
      <c r="AA871" s="137"/>
      <c r="AC871" s="137"/>
      <c r="AD871" s="137"/>
      <c r="AE871" s="137"/>
      <c r="AF871" s="137"/>
      <c r="AG871" s="137"/>
      <c r="AH871" s="137"/>
      <c r="AI871" s="137"/>
      <c r="AJ871" s="137"/>
      <c r="AK871" s="137"/>
      <c r="AL871" s="137"/>
      <c r="AM871" s="68"/>
      <c r="AN871" s="137"/>
      <c r="AO871" s="68"/>
      <c r="AP871" s="68"/>
      <c r="AQ871" s="137"/>
      <c r="AR871" s="137"/>
      <c r="AS871" s="137"/>
      <c r="AT871" s="137"/>
      <c r="AU871" s="137"/>
      <c r="AV871" s="137"/>
      <c r="AW871" s="137"/>
      <c r="AX871" s="137"/>
    </row>
    <row r="872" spans="6:50" ht="14.25" customHeight="1">
      <c r="F872" s="137"/>
      <c r="G872" s="137"/>
      <c r="H872" s="137"/>
      <c r="I872" s="137"/>
      <c r="J872" s="137"/>
      <c r="K872" s="137"/>
      <c r="L872" s="137"/>
      <c r="M872" s="137"/>
      <c r="N872" s="137"/>
      <c r="O872" s="137"/>
      <c r="Q872" s="137"/>
      <c r="Z872" s="137"/>
      <c r="AA872" s="137"/>
      <c r="AC872" s="137"/>
      <c r="AD872" s="137"/>
      <c r="AE872" s="137"/>
      <c r="AF872" s="137"/>
      <c r="AG872" s="137"/>
      <c r="AH872" s="137"/>
      <c r="AI872" s="137"/>
      <c r="AJ872" s="137"/>
      <c r="AK872" s="137"/>
      <c r="AL872" s="137"/>
      <c r="AM872" s="68"/>
      <c r="AN872" s="137"/>
      <c r="AO872" s="68"/>
      <c r="AP872" s="68"/>
      <c r="AQ872" s="137"/>
      <c r="AR872" s="137"/>
      <c r="AS872" s="137"/>
      <c r="AT872" s="137"/>
      <c r="AU872" s="137"/>
      <c r="AV872" s="137"/>
      <c r="AW872" s="137"/>
      <c r="AX872" s="137"/>
    </row>
    <row r="873" spans="6:50" ht="14.25" customHeight="1">
      <c r="F873" s="137"/>
      <c r="G873" s="137"/>
      <c r="H873" s="137"/>
      <c r="I873" s="137"/>
      <c r="J873" s="137"/>
      <c r="K873" s="137"/>
      <c r="L873" s="137"/>
      <c r="M873" s="137"/>
      <c r="N873" s="137"/>
      <c r="O873" s="137"/>
      <c r="Q873" s="137"/>
      <c r="Z873" s="137"/>
      <c r="AA873" s="137"/>
      <c r="AC873" s="137"/>
      <c r="AD873" s="137"/>
      <c r="AE873" s="137"/>
      <c r="AF873" s="137"/>
      <c r="AG873" s="137"/>
      <c r="AH873" s="137"/>
      <c r="AI873" s="137"/>
      <c r="AJ873" s="137"/>
      <c r="AK873" s="137"/>
      <c r="AL873" s="137"/>
      <c r="AM873" s="68"/>
      <c r="AN873" s="137"/>
      <c r="AO873" s="68"/>
      <c r="AP873" s="68"/>
      <c r="AQ873" s="137"/>
      <c r="AR873" s="137"/>
      <c r="AS873" s="137"/>
      <c r="AT873" s="137"/>
      <c r="AU873" s="137"/>
      <c r="AV873" s="137"/>
      <c r="AW873" s="137"/>
      <c r="AX873" s="137"/>
    </row>
    <row r="874" spans="6:50" ht="14.25" customHeight="1">
      <c r="F874" s="137"/>
      <c r="G874" s="137"/>
      <c r="H874" s="137"/>
      <c r="I874" s="137"/>
      <c r="J874" s="137"/>
      <c r="K874" s="137"/>
      <c r="L874" s="137"/>
      <c r="M874" s="137"/>
      <c r="N874" s="137"/>
      <c r="O874" s="137"/>
      <c r="Q874" s="137"/>
      <c r="Z874" s="137"/>
      <c r="AA874" s="137"/>
      <c r="AC874" s="137"/>
      <c r="AD874" s="137"/>
      <c r="AE874" s="137"/>
      <c r="AF874" s="137"/>
      <c r="AG874" s="137"/>
      <c r="AH874" s="137"/>
      <c r="AI874" s="137"/>
      <c r="AJ874" s="137"/>
      <c r="AK874" s="137"/>
      <c r="AL874" s="137"/>
      <c r="AM874" s="68"/>
      <c r="AN874" s="137"/>
      <c r="AO874" s="68"/>
      <c r="AP874" s="68"/>
      <c r="AQ874" s="137"/>
      <c r="AR874" s="137"/>
      <c r="AS874" s="137"/>
      <c r="AT874" s="137"/>
      <c r="AU874" s="137"/>
      <c r="AV874" s="137"/>
      <c r="AW874" s="137"/>
      <c r="AX874" s="137"/>
    </row>
    <row r="875" spans="6:50" ht="14.25" customHeight="1">
      <c r="F875" s="137"/>
      <c r="G875" s="137"/>
      <c r="H875" s="137"/>
      <c r="I875" s="137"/>
      <c r="J875" s="137"/>
      <c r="K875" s="137"/>
      <c r="L875" s="137"/>
      <c r="M875" s="137"/>
      <c r="N875" s="137"/>
      <c r="O875" s="137"/>
      <c r="Q875" s="137"/>
      <c r="Z875" s="137"/>
      <c r="AA875" s="137"/>
      <c r="AC875" s="137"/>
      <c r="AD875" s="137"/>
      <c r="AE875" s="137"/>
      <c r="AF875" s="137"/>
      <c r="AG875" s="137"/>
      <c r="AH875" s="137"/>
      <c r="AI875" s="137"/>
      <c r="AJ875" s="137"/>
      <c r="AK875" s="137"/>
      <c r="AL875" s="137"/>
      <c r="AM875" s="68"/>
      <c r="AN875" s="137"/>
      <c r="AO875" s="68"/>
      <c r="AP875" s="68"/>
      <c r="AQ875" s="137"/>
      <c r="AR875" s="137"/>
      <c r="AS875" s="137"/>
      <c r="AT875" s="137"/>
      <c r="AU875" s="137"/>
      <c r="AV875" s="137"/>
      <c r="AW875" s="137"/>
      <c r="AX875" s="137"/>
    </row>
    <row r="876" spans="6:50" ht="14.25" customHeight="1">
      <c r="F876" s="137"/>
      <c r="G876" s="137"/>
      <c r="H876" s="137"/>
      <c r="I876" s="137"/>
      <c r="J876" s="137"/>
      <c r="K876" s="137"/>
      <c r="L876" s="137"/>
      <c r="M876" s="137"/>
      <c r="N876" s="137"/>
      <c r="O876" s="137"/>
      <c r="Q876" s="137"/>
      <c r="Z876" s="137"/>
      <c r="AA876" s="137"/>
      <c r="AC876" s="137"/>
      <c r="AD876" s="137"/>
      <c r="AE876" s="137"/>
      <c r="AF876" s="137"/>
      <c r="AG876" s="137"/>
      <c r="AH876" s="137"/>
      <c r="AI876" s="137"/>
      <c r="AJ876" s="137"/>
      <c r="AK876" s="137"/>
      <c r="AL876" s="137"/>
      <c r="AM876" s="68"/>
      <c r="AN876" s="137"/>
      <c r="AO876" s="68"/>
      <c r="AP876" s="68"/>
      <c r="AQ876" s="137"/>
      <c r="AR876" s="137"/>
      <c r="AS876" s="137"/>
      <c r="AT876" s="137"/>
      <c r="AU876" s="137"/>
      <c r="AV876" s="137"/>
      <c r="AW876" s="137"/>
      <c r="AX876" s="137"/>
    </row>
    <row r="877" spans="6:50" ht="14.25" customHeight="1">
      <c r="F877" s="137"/>
      <c r="G877" s="137"/>
      <c r="H877" s="137"/>
      <c r="I877" s="137"/>
      <c r="J877" s="137"/>
      <c r="K877" s="137"/>
      <c r="L877" s="137"/>
      <c r="M877" s="137"/>
      <c r="N877" s="137"/>
      <c r="O877" s="137"/>
      <c r="Q877" s="137"/>
      <c r="Z877" s="137"/>
      <c r="AA877" s="137"/>
      <c r="AC877" s="137"/>
      <c r="AD877" s="137"/>
      <c r="AE877" s="137"/>
      <c r="AF877" s="137"/>
      <c r="AG877" s="137"/>
      <c r="AH877" s="137"/>
      <c r="AI877" s="137"/>
      <c r="AJ877" s="137"/>
      <c r="AK877" s="137"/>
      <c r="AL877" s="137"/>
      <c r="AM877" s="68"/>
      <c r="AN877" s="137"/>
      <c r="AO877" s="68"/>
      <c r="AP877" s="68"/>
      <c r="AQ877" s="137"/>
      <c r="AR877" s="137"/>
      <c r="AS877" s="137"/>
      <c r="AT877" s="137"/>
      <c r="AU877" s="137"/>
      <c r="AV877" s="137"/>
      <c r="AW877" s="137"/>
      <c r="AX877" s="137"/>
    </row>
    <row r="878" spans="6:50" ht="14.25" customHeight="1">
      <c r="F878" s="137"/>
      <c r="G878" s="137"/>
      <c r="H878" s="137"/>
      <c r="I878" s="137"/>
      <c r="J878" s="137"/>
      <c r="K878" s="137"/>
      <c r="L878" s="137"/>
      <c r="M878" s="137"/>
      <c r="N878" s="137"/>
      <c r="O878" s="137"/>
      <c r="Q878" s="137"/>
      <c r="Z878" s="137"/>
      <c r="AA878" s="137"/>
      <c r="AC878" s="137"/>
      <c r="AD878" s="137"/>
      <c r="AE878" s="137"/>
      <c r="AF878" s="137"/>
      <c r="AG878" s="137"/>
      <c r="AH878" s="137"/>
      <c r="AI878" s="137"/>
      <c r="AJ878" s="137"/>
      <c r="AK878" s="137"/>
      <c r="AL878" s="137"/>
      <c r="AM878" s="68"/>
      <c r="AN878" s="137"/>
      <c r="AO878" s="68"/>
      <c r="AP878" s="68"/>
      <c r="AQ878" s="137"/>
      <c r="AR878" s="137"/>
      <c r="AS878" s="137"/>
      <c r="AT878" s="137"/>
      <c r="AU878" s="137"/>
      <c r="AV878" s="137"/>
      <c r="AW878" s="137"/>
      <c r="AX878" s="137"/>
    </row>
    <row r="879" spans="6:50" ht="14.25" customHeight="1">
      <c r="F879" s="137"/>
      <c r="G879" s="137"/>
      <c r="H879" s="137"/>
      <c r="I879" s="137"/>
      <c r="J879" s="137"/>
      <c r="K879" s="137"/>
      <c r="L879" s="137"/>
      <c r="M879" s="137"/>
      <c r="N879" s="137"/>
      <c r="O879" s="137"/>
      <c r="Q879" s="137"/>
      <c r="Z879" s="137"/>
      <c r="AA879" s="137"/>
      <c r="AC879" s="137"/>
      <c r="AD879" s="137"/>
      <c r="AE879" s="137"/>
      <c r="AF879" s="137"/>
      <c r="AG879" s="137"/>
      <c r="AH879" s="137"/>
      <c r="AI879" s="137"/>
      <c r="AJ879" s="137"/>
      <c r="AK879" s="137"/>
      <c r="AL879" s="137"/>
      <c r="AM879" s="68"/>
      <c r="AN879" s="137"/>
      <c r="AO879" s="68"/>
      <c r="AP879" s="68"/>
      <c r="AQ879" s="137"/>
      <c r="AR879" s="137"/>
      <c r="AS879" s="137"/>
      <c r="AT879" s="137"/>
      <c r="AU879" s="137"/>
      <c r="AV879" s="137"/>
      <c r="AW879" s="137"/>
      <c r="AX879" s="137"/>
    </row>
    <row r="880" spans="6:50" ht="14.25" customHeight="1">
      <c r="F880" s="137"/>
      <c r="G880" s="137"/>
      <c r="H880" s="137"/>
      <c r="I880" s="137"/>
      <c r="J880" s="137"/>
      <c r="K880" s="137"/>
      <c r="L880" s="137"/>
      <c r="M880" s="137"/>
      <c r="N880" s="137"/>
      <c r="O880" s="137"/>
      <c r="Q880" s="137"/>
      <c r="Z880" s="137"/>
      <c r="AA880" s="137"/>
      <c r="AC880" s="137"/>
      <c r="AD880" s="137"/>
      <c r="AE880" s="137"/>
      <c r="AF880" s="137"/>
      <c r="AG880" s="137"/>
      <c r="AH880" s="137"/>
      <c r="AI880" s="137"/>
      <c r="AJ880" s="137"/>
      <c r="AK880" s="137"/>
      <c r="AL880" s="137"/>
      <c r="AM880" s="68"/>
      <c r="AN880" s="137"/>
      <c r="AO880" s="68"/>
      <c r="AP880" s="68"/>
      <c r="AQ880" s="137"/>
      <c r="AR880" s="137"/>
      <c r="AS880" s="137"/>
      <c r="AT880" s="137"/>
      <c r="AU880" s="137"/>
      <c r="AV880" s="137"/>
      <c r="AW880" s="137"/>
      <c r="AX880" s="137"/>
    </row>
    <row r="881" spans="6:50" ht="14.25" customHeight="1">
      <c r="F881" s="137"/>
      <c r="G881" s="137"/>
      <c r="H881" s="137"/>
      <c r="I881" s="137"/>
      <c r="J881" s="137"/>
      <c r="K881" s="137"/>
      <c r="L881" s="137"/>
      <c r="M881" s="137"/>
      <c r="N881" s="137"/>
      <c r="O881" s="137"/>
      <c r="Q881" s="137"/>
      <c r="Z881" s="137"/>
      <c r="AA881" s="137"/>
      <c r="AC881" s="137"/>
      <c r="AD881" s="137"/>
      <c r="AE881" s="137"/>
      <c r="AF881" s="137"/>
      <c r="AG881" s="137"/>
      <c r="AH881" s="137"/>
      <c r="AI881" s="137"/>
      <c r="AJ881" s="137"/>
      <c r="AK881" s="137"/>
      <c r="AL881" s="137"/>
      <c r="AM881" s="68"/>
      <c r="AN881" s="137"/>
      <c r="AO881" s="68"/>
      <c r="AP881" s="68"/>
      <c r="AQ881" s="137"/>
      <c r="AR881" s="137"/>
      <c r="AS881" s="137"/>
      <c r="AT881" s="137"/>
      <c r="AU881" s="137"/>
      <c r="AV881" s="137"/>
      <c r="AW881" s="137"/>
      <c r="AX881" s="137"/>
    </row>
    <row r="882" spans="6:50" ht="14.25" customHeight="1">
      <c r="F882" s="137"/>
      <c r="G882" s="137"/>
      <c r="H882" s="137"/>
      <c r="I882" s="137"/>
      <c r="J882" s="137"/>
      <c r="K882" s="137"/>
      <c r="L882" s="137"/>
      <c r="M882" s="137"/>
      <c r="N882" s="137"/>
      <c r="O882" s="137"/>
      <c r="Q882" s="137"/>
      <c r="Z882" s="137"/>
      <c r="AA882" s="137"/>
      <c r="AC882" s="137"/>
      <c r="AD882" s="137"/>
      <c r="AE882" s="137"/>
      <c r="AF882" s="137"/>
      <c r="AG882" s="137"/>
      <c r="AH882" s="137"/>
      <c r="AI882" s="137"/>
      <c r="AJ882" s="137"/>
      <c r="AK882" s="137"/>
      <c r="AL882" s="137"/>
      <c r="AM882" s="68"/>
      <c r="AN882" s="137"/>
      <c r="AO882" s="68"/>
      <c r="AP882" s="68"/>
      <c r="AQ882" s="137"/>
      <c r="AR882" s="137"/>
      <c r="AS882" s="137"/>
      <c r="AT882" s="137"/>
      <c r="AU882" s="137"/>
      <c r="AV882" s="137"/>
      <c r="AW882" s="137"/>
      <c r="AX882" s="137"/>
    </row>
    <row r="883" spans="6:50" ht="14.25" customHeight="1">
      <c r="F883" s="137"/>
      <c r="G883" s="137"/>
      <c r="H883" s="137"/>
      <c r="I883" s="137"/>
      <c r="J883" s="137"/>
      <c r="K883" s="137"/>
      <c r="L883" s="137"/>
      <c r="M883" s="137"/>
      <c r="N883" s="137"/>
      <c r="O883" s="137"/>
      <c r="Q883" s="137"/>
      <c r="Z883" s="137"/>
      <c r="AA883" s="137"/>
      <c r="AC883" s="137"/>
      <c r="AD883" s="137"/>
      <c r="AE883" s="137"/>
      <c r="AF883" s="137"/>
      <c r="AG883" s="137"/>
      <c r="AH883" s="137"/>
      <c r="AI883" s="137"/>
      <c r="AJ883" s="137"/>
      <c r="AK883" s="137"/>
      <c r="AL883" s="137"/>
      <c r="AM883" s="68"/>
      <c r="AN883" s="137"/>
      <c r="AO883" s="68"/>
      <c r="AP883" s="68"/>
      <c r="AQ883" s="137"/>
      <c r="AR883" s="137"/>
      <c r="AS883" s="137"/>
      <c r="AT883" s="137"/>
      <c r="AU883" s="137"/>
      <c r="AV883" s="137"/>
      <c r="AW883" s="137"/>
      <c r="AX883" s="137"/>
    </row>
    <row r="884" spans="6:50" ht="14.25" customHeight="1">
      <c r="F884" s="137"/>
      <c r="G884" s="137"/>
      <c r="H884" s="137"/>
      <c r="I884" s="137"/>
      <c r="J884" s="137"/>
      <c r="K884" s="137"/>
      <c r="L884" s="137"/>
      <c r="M884" s="137"/>
      <c r="N884" s="137"/>
      <c r="O884" s="137"/>
      <c r="Q884" s="137"/>
      <c r="Z884" s="137"/>
      <c r="AA884" s="137"/>
      <c r="AC884" s="137"/>
      <c r="AD884" s="137"/>
      <c r="AE884" s="137"/>
      <c r="AF884" s="137"/>
      <c r="AG884" s="137"/>
      <c r="AH884" s="137"/>
      <c r="AI884" s="137"/>
      <c r="AJ884" s="137"/>
      <c r="AK884" s="137"/>
      <c r="AL884" s="137"/>
      <c r="AM884" s="68"/>
      <c r="AN884" s="137"/>
      <c r="AO884" s="68"/>
      <c r="AP884" s="68"/>
      <c r="AQ884" s="137"/>
      <c r="AR884" s="137"/>
      <c r="AS884" s="137"/>
      <c r="AT884" s="137"/>
      <c r="AU884" s="137"/>
      <c r="AV884" s="137"/>
      <c r="AW884" s="137"/>
      <c r="AX884" s="137"/>
    </row>
    <row r="885" spans="6:50" ht="14.25" customHeight="1">
      <c r="F885" s="137"/>
      <c r="G885" s="137"/>
      <c r="H885" s="137"/>
      <c r="I885" s="137"/>
      <c r="J885" s="137"/>
      <c r="K885" s="137"/>
      <c r="L885" s="137"/>
      <c r="M885" s="137"/>
      <c r="N885" s="137"/>
      <c r="O885" s="137"/>
      <c r="Q885" s="137"/>
      <c r="Z885" s="137"/>
      <c r="AA885" s="137"/>
      <c r="AC885" s="137"/>
      <c r="AD885" s="137"/>
      <c r="AE885" s="137"/>
      <c r="AF885" s="137"/>
      <c r="AG885" s="137"/>
      <c r="AH885" s="137"/>
      <c r="AI885" s="137"/>
      <c r="AJ885" s="137"/>
      <c r="AK885" s="137"/>
      <c r="AL885" s="137"/>
      <c r="AM885" s="68"/>
      <c r="AN885" s="137"/>
      <c r="AO885" s="68"/>
      <c r="AP885" s="68"/>
      <c r="AQ885" s="137"/>
      <c r="AR885" s="137"/>
      <c r="AS885" s="137"/>
      <c r="AT885" s="137"/>
      <c r="AU885" s="137"/>
      <c r="AV885" s="137"/>
      <c r="AW885" s="137"/>
      <c r="AX885" s="137"/>
    </row>
    <row r="886" spans="6:50" ht="14.25" customHeight="1">
      <c r="F886" s="137"/>
      <c r="G886" s="137"/>
      <c r="H886" s="137"/>
      <c r="I886" s="137"/>
      <c r="J886" s="137"/>
      <c r="K886" s="137"/>
      <c r="L886" s="137"/>
      <c r="M886" s="137"/>
      <c r="N886" s="137"/>
      <c r="O886" s="137"/>
      <c r="Q886" s="137"/>
      <c r="Z886" s="137"/>
      <c r="AA886" s="137"/>
      <c r="AC886" s="137"/>
      <c r="AD886" s="137"/>
      <c r="AE886" s="137"/>
      <c r="AF886" s="137"/>
      <c r="AG886" s="137"/>
      <c r="AH886" s="137"/>
      <c r="AI886" s="137"/>
      <c r="AJ886" s="137"/>
      <c r="AK886" s="137"/>
      <c r="AL886" s="137"/>
      <c r="AM886" s="68"/>
      <c r="AN886" s="137"/>
      <c r="AO886" s="68"/>
      <c r="AP886" s="68"/>
      <c r="AQ886" s="137"/>
      <c r="AR886" s="137"/>
      <c r="AS886" s="137"/>
      <c r="AT886" s="137"/>
      <c r="AU886" s="137"/>
      <c r="AV886" s="137"/>
      <c r="AW886" s="137"/>
      <c r="AX886" s="137"/>
    </row>
    <row r="887" spans="6:50" ht="14.25" customHeight="1">
      <c r="F887" s="137"/>
      <c r="G887" s="137"/>
      <c r="H887" s="137"/>
      <c r="I887" s="137"/>
      <c r="J887" s="137"/>
      <c r="K887" s="137"/>
      <c r="L887" s="137"/>
      <c r="M887" s="137"/>
      <c r="N887" s="137"/>
      <c r="O887" s="137"/>
      <c r="Q887" s="137"/>
      <c r="Z887" s="137"/>
      <c r="AA887" s="137"/>
      <c r="AC887" s="137"/>
      <c r="AD887" s="137"/>
      <c r="AE887" s="137"/>
      <c r="AF887" s="137"/>
      <c r="AG887" s="137"/>
      <c r="AH887" s="137"/>
      <c r="AI887" s="137"/>
      <c r="AJ887" s="137"/>
      <c r="AK887" s="137"/>
      <c r="AL887" s="137"/>
      <c r="AM887" s="68"/>
      <c r="AN887" s="137"/>
      <c r="AO887" s="68"/>
      <c r="AP887" s="68"/>
      <c r="AQ887" s="137"/>
      <c r="AR887" s="137"/>
      <c r="AS887" s="137"/>
      <c r="AT887" s="137"/>
      <c r="AU887" s="137"/>
      <c r="AV887" s="137"/>
      <c r="AW887" s="137"/>
      <c r="AX887" s="137"/>
    </row>
    <row r="888" spans="6:50" ht="14.25" customHeight="1">
      <c r="F888" s="137"/>
      <c r="G888" s="137"/>
      <c r="H888" s="137"/>
      <c r="I888" s="137"/>
      <c r="J888" s="137"/>
      <c r="K888" s="137"/>
      <c r="L888" s="137"/>
      <c r="M888" s="137"/>
      <c r="N888" s="137"/>
      <c r="O888" s="137"/>
      <c r="Q888" s="137"/>
      <c r="Z888" s="137"/>
      <c r="AA888" s="137"/>
      <c r="AC888" s="137"/>
      <c r="AD888" s="137"/>
      <c r="AE888" s="137"/>
      <c r="AF888" s="137"/>
      <c r="AG888" s="137"/>
      <c r="AH888" s="137"/>
      <c r="AI888" s="137"/>
      <c r="AJ888" s="137"/>
      <c r="AK888" s="137"/>
      <c r="AL888" s="137"/>
      <c r="AM888" s="68"/>
      <c r="AN888" s="137"/>
      <c r="AO888" s="68"/>
      <c r="AP888" s="68"/>
      <c r="AQ888" s="137"/>
      <c r="AR888" s="137"/>
      <c r="AS888" s="137"/>
      <c r="AT888" s="137"/>
      <c r="AU888" s="137"/>
      <c r="AV888" s="137"/>
      <c r="AW888" s="137"/>
      <c r="AX888" s="137"/>
    </row>
    <row r="889" spans="6:50" ht="14.25" customHeight="1">
      <c r="F889" s="137"/>
      <c r="G889" s="137"/>
      <c r="H889" s="137"/>
      <c r="I889" s="137"/>
      <c r="J889" s="137"/>
      <c r="K889" s="137"/>
      <c r="L889" s="137"/>
      <c r="M889" s="137"/>
      <c r="N889" s="137"/>
      <c r="O889" s="137"/>
      <c r="Q889" s="137"/>
      <c r="Z889" s="137"/>
      <c r="AA889" s="137"/>
      <c r="AC889" s="137"/>
      <c r="AD889" s="137"/>
      <c r="AE889" s="137"/>
      <c r="AF889" s="137"/>
      <c r="AG889" s="137"/>
      <c r="AH889" s="137"/>
      <c r="AI889" s="137"/>
      <c r="AJ889" s="137"/>
      <c r="AK889" s="137"/>
      <c r="AL889" s="137"/>
      <c r="AM889" s="68"/>
      <c r="AN889" s="137"/>
      <c r="AO889" s="68"/>
      <c r="AP889" s="68"/>
      <c r="AQ889" s="137"/>
      <c r="AR889" s="137"/>
      <c r="AS889" s="137"/>
      <c r="AT889" s="137"/>
      <c r="AU889" s="137"/>
      <c r="AV889" s="137"/>
      <c r="AW889" s="137"/>
      <c r="AX889" s="137"/>
    </row>
    <row r="890" spans="6:50" ht="14.25" customHeight="1">
      <c r="F890" s="137"/>
      <c r="G890" s="137"/>
      <c r="H890" s="137"/>
      <c r="I890" s="137"/>
      <c r="J890" s="137"/>
      <c r="K890" s="137"/>
      <c r="L890" s="137"/>
      <c r="M890" s="137"/>
      <c r="N890" s="137"/>
      <c r="O890" s="137"/>
      <c r="Q890" s="137"/>
      <c r="Z890" s="137"/>
      <c r="AA890" s="137"/>
      <c r="AC890" s="137"/>
      <c r="AD890" s="137"/>
      <c r="AE890" s="137"/>
      <c r="AF890" s="137"/>
      <c r="AG890" s="137"/>
      <c r="AH890" s="137"/>
      <c r="AI890" s="137"/>
      <c r="AJ890" s="137"/>
      <c r="AK890" s="137"/>
      <c r="AL890" s="137"/>
      <c r="AM890" s="68"/>
      <c r="AN890" s="137"/>
      <c r="AO890" s="68"/>
      <c r="AP890" s="68"/>
      <c r="AQ890" s="137"/>
      <c r="AR890" s="137"/>
      <c r="AS890" s="137"/>
      <c r="AT890" s="137"/>
      <c r="AU890" s="137"/>
      <c r="AV890" s="137"/>
      <c r="AW890" s="137"/>
      <c r="AX890" s="137"/>
    </row>
    <row r="891" spans="6:50" ht="14.25" customHeight="1">
      <c r="F891" s="137"/>
      <c r="G891" s="137"/>
      <c r="H891" s="137"/>
      <c r="I891" s="137"/>
      <c r="J891" s="137"/>
      <c r="K891" s="137"/>
      <c r="L891" s="137"/>
      <c r="M891" s="137"/>
      <c r="N891" s="137"/>
      <c r="O891" s="137"/>
      <c r="Q891" s="137"/>
      <c r="Z891" s="137"/>
      <c r="AA891" s="137"/>
      <c r="AC891" s="137"/>
      <c r="AD891" s="137"/>
      <c r="AE891" s="137"/>
      <c r="AF891" s="137"/>
      <c r="AG891" s="137"/>
      <c r="AH891" s="137"/>
      <c r="AI891" s="137"/>
      <c r="AJ891" s="137"/>
      <c r="AK891" s="137"/>
      <c r="AL891" s="137"/>
      <c r="AM891" s="68"/>
      <c r="AN891" s="137"/>
      <c r="AO891" s="68"/>
      <c r="AP891" s="68"/>
      <c r="AQ891" s="137"/>
      <c r="AR891" s="137"/>
      <c r="AS891" s="137"/>
      <c r="AT891" s="137"/>
      <c r="AU891" s="137"/>
      <c r="AV891" s="137"/>
      <c r="AW891" s="137"/>
      <c r="AX891" s="137"/>
    </row>
    <row r="892" spans="6:50" ht="14.25" customHeight="1">
      <c r="F892" s="137"/>
      <c r="G892" s="137"/>
      <c r="H892" s="137"/>
      <c r="I892" s="137"/>
      <c r="J892" s="137"/>
      <c r="K892" s="137"/>
      <c r="L892" s="137"/>
      <c r="M892" s="137"/>
      <c r="N892" s="137"/>
      <c r="O892" s="137"/>
      <c r="Q892" s="137"/>
      <c r="Z892" s="137"/>
      <c r="AA892" s="137"/>
      <c r="AC892" s="137"/>
      <c r="AD892" s="137"/>
      <c r="AE892" s="137"/>
      <c r="AF892" s="137"/>
      <c r="AG892" s="137"/>
      <c r="AH892" s="137"/>
      <c r="AI892" s="137"/>
      <c r="AJ892" s="137"/>
      <c r="AK892" s="137"/>
      <c r="AL892" s="137"/>
      <c r="AM892" s="68"/>
      <c r="AN892" s="137"/>
      <c r="AO892" s="68"/>
      <c r="AP892" s="68"/>
      <c r="AQ892" s="137"/>
      <c r="AR892" s="137"/>
      <c r="AS892" s="137"/>
      <c r="AT892" s="137"/>
      <c r="AU892" s="137"/>
      <c r="AV892" s="137"/>
      <c r="AW892" s="137"/>
      <c r="AX892" s="137"/>
    </row>
    <row r="893" spans="6:50" ht="14.25" customHeight="1">
      <c r="F893" s="137"/>
      <c r="G893" s="137"/>
      <c r="H893" s="137"/>
      <c r="I893" s="137"/>
      <c r="J893" s="137"/>
      <c r="K893" s="137"/>
      <c r="L893" s="137"/>
      <c r="M893" s="137"/>
      <c r="N893" s="137"/>
      <c r="O893" s="137"/>
      <c r="Q893" s="137"/>
      <c r="Z893" s="137"/>
      <c r="AA893" s="137"/>
      <c r="AC893" s="137"/>
      <c r="AD893" s="137"/>
      <c r="AE893" s="137"/>
      <c r="AF893" s="137"/>
      <c r="AG893" s="137"/>
      <c r="AH893" s="137"/>
      <c r="AI893" s="137"/>
      <c r="AJ893" s="137"/>
      <c r="AK893" s="137"/>
      <c r="AL893" s="137"/>
      <c r="AM893" s="68"/>
      <c r="AN893" s="137"/>
      <c r="AO893" s="68"/>
      <c r="AP893" s="68"/>
      <c r="AQ893" s="137"/>
      <c r="AR893" s="137"/>
      <c r="AS893" s="137"/>
      <c r="AT893" s="137"/>
      <c r="AU893" s="137"/>
      <c r="AV893" s="137"/>
      <c r="AW893" s="137"/>
      <c r="AX893" s="137"/>
    </row>
    <row r="894" spans="6:50" ht="14.25" customHeight="1">
      <c r="F894" s="137"/>
      <c r="G894" s="137"/>
      <c r="H894" s="137"/>
      <c r="I894" s="137"/>
      <c r="J894" s="137"/>
      <c r="K894" s="137"/>
      <c r="L894" s="137"/>
      <c r="M894" s="137"/>
      <c r="N894" s="137"/>
      <c r="O894" s="137"/>
      <c r="Q894" s="137"/>
      <c r="Z894" s="137"/>
      <c r="AA894" s="137"/>
      <c r="AC894" s="137"/>
      <c r="AD894" s="137"/>
      <c r="AE894" s="137"/>
      <c r="AF894" s="137"/>
      <c r="AG894" s="137"/>
      <c r="AH894" s="137"/>
      <c r="AI894" s="137"/>
      <c r="AJ894" s="137"/>
      <c r="AK894" s="137"/>
      <c r="AL894" s="137"/>
      <c r="AM894" s="68"/>
      <c r="AN894" s="137"/>
      <c r="AO894" s="68"/>
      <c r="AP894" s="68"/>
      <c r="AQ894" s="137"/>
      <c r="AR894" s="137"/>
      <c r="AS894" s="137"/>
      <c r="AT894" s="137"/>
      <c r="AU894" s="137"/>
      <c r="AV894" s="137"/>
      <c r="AW894" s="137"/>
      <c r="AX894" s="137"/>
    </row>
    <row r="895" spans="6:50" ht="14.25" customHeight="1">
      <c r="F895" s="137"/>
      <c r="G895" s="137"/>
      <c r="H895" s="137"/>
      <c r="I895" s="137"/>
      <c r="J895" s="137"/>
      <c r="K895" s="137"/>
      <c r="L895" s="137"/>
      <c r="M895" s="137"/>
      <c r="N895" s="137"/>
      <c r="O895" s="137"/>
      <c r="Q895" s="137"/>
      <c r="Z895" s="137"/>
      <c r="AA895" s="137"/>
      <c r="AC895" s="137"/>
      <c r="AD895" s="137"/>
      <c r="AE895" s="137"/>
      <c r="AF895" s="137"/>
      <c r="AG895" s="137"/>
      <c r="AH895" s="137"/>
      <c r="AI895" s="137"/>
      <c r="AJ895" s="137"/>
      <c r="AK895" s="137"/>
      <c r="AL895" s="137"/>
      <c r="AM895" s="68"/>
      <c r="AN895" s="137"/>
      <c r="AO895" s="68"/>
      <c r="AP895" s="68"/>
      <c r="AQ895" s="137"/>
      <c r="AR895" s="137"/>
      <c r="AS895" s="137"/>
      <c r="AT895" s="137"/>
      <c r="AU895" s="137"/>
      <c r="AV895" s="137"/>
      <c r="AW895" s="137"/>
      <c r="AX895" s="137"/>
    </row>
    <row r="896" spans="6:50" ht="14.25" customHeight="1">
      <c r="F896" s="137"/>
      <c r="G896" s="137"/>
      <c r="H896" s="137"/>
      <c r="I896" s="137"/>
      <c r="J896" s="137"/>
      <c r="K896" s="137"/>
      <c r="L896" s="137"/>
      <c r="M896" s="137"/>
      <c r="N896" s="137"/>
      <c r="O896" s="137"/>
      <c r="Q896" s="137"/>
      <c r="Z896" s="137"/>
      <c r="AA896" s="137"/>
      <c r="AC896" s="137"/>
      <c r="AD896" s="137"/>
      <c r="AE896" s="137"/>
      <c r="AF896" s="137"/>
      <c r="AG896" s="137"/>
      <c r="AH896" s="137"/>
      <c r="AI896" s="137"/>
      <c r="AJ896" s="137"/>
      <c r="AK896" s="137"/>
      <c r="AL896" s="137"/>
      <c r="AM896" s="68"/>
      <c r="AN896" s="137"/>
      <c r="AO896" s="68"/>
      <c r="AP896" s="68"/>
      <c r="AQ896" s="137"/>
      <c r="AR896" s="137"/>
      <c r="AS896" s="137"/>
      <c r="AT896" s="137"/>
      <c r="AU896" s="137"/>
      <c r="AV896" s="137"/>
      <c r="AW896" s="137"/>
      <c r="AX896" s="137"/>
    </row>
    <row r="897" spans="6:50" ht="14.25" customHeight="1">
      <c r="F897" s="137"/>
      <c r="G897" s="137"/>
      <c r="H897" s="137"/>
      <c r="I897" s="137"/>
      <c r="J897" s="137"/>
      <c r="K897" s="137"/>
      <c r="L897" s="137"/>
      <c r="M897" s="137"/>
      <c r="N897" s="137"/>
      <c r="O897" s="137"/>
      <c r="Q897" s="137"/>
      <c r="Z897" s="137"/>
      <c r="AA897" s="137"/>
      <c r="AC897" s="137"/>
      <c r="AD897" s="137"/>
      <c r="AE897" s="137"/>
      <c r="AF897" s="137"/>
      <c r="AG897" s="137"/>
      <c r="AH897" s="137"/>
      <c r="AI897" s="137"/>
      <c r="AJ897" s="137"/>
      <c r="AK897" s="137"/>
      <c r="AL897" s="137"/>
      <c r="AM897" s="68"/>
      <c r="AN897" s="137"/>
      <c r="AO897" s="68"/>
      <c r="AP897" s="68"/>
      <c r="AQ897" s="137"/>
      <c r="AR897" s="137"/>
      <c r="AS897" s="137"/>
      <c r="AT897" s="137"/>
      <c r="AU897" s="137"/>
      <c r="AV897" s="137"/>
      <c r="AW897" s="137"/>
      <c r="AX897" s="137"/>
    </row>
    <row r="898" spans="6:50" ht="14.25" customHeight="1">
      <c r="F898" s="137"/>
      <c r="G898" s="137"/>
      <c r="H898" s="137"/>
      <c r="I898" s="137"/>
      <c r="J898" s="137"/>
      <c r="K898" s="137"/>
      <c r="L898" s="137"/>
      <c r="M898" s="137"/>
      <c r="N898" s="137"/>
      <c r="O898" s="137"/>
      <c r="Q898" s="137"/>
      <c r="Z898" s="137"/>
      <c r="AA898" s="137"/>
      <c r="AC898" s="137"/>
      <c r="AD898" s="137"/>
      <c r="AE898" s="137"/>
      <c r="AF898" s="137"/>
      <c r="AG898" s="137"/>
      <c r="AH898" s="137"/>
      <c r="AI898" s="137"/>
      <c r="AJ898" s="137"/>
      <c r="AK898" s="137"/>
      <c r="AL898" s="137"/>
      <c r="AM898" s="68"/>
      <c r="AN898" s="137"/>
      <c r="AO898" s="68"/>
      <c r="AP898" s="68"/>
      <c r="AQ898" s="137"/>
      <c r="AR898" s="137"/>
      <c r="AS898" s="137"/>
      <c r="AT898" s="137"/>
      <c r="AU898" s="137"/>
      <c r="AV898" s="137"/>
      <c r="AW898" s="137"/>
      <c r="AX898" s="137"/>
    </row>
    <row r="899" spans="6:50" ht="14.25" customHeight="1">
      <c r="F899" s="137"/>
      <c r="G899" s="137"/>
      <c r="H899" s="137"/>
      <c r="I899" s="137"/>
      <c r="J899" s="137"/>
      <c r="K899" s="137"/>
      <c r="L899" s="137"/>
      <c r="M899" s="137"/>
      <c r="N899" s="137"/>
      <c r="O899" s="137"/>
      <c r="Q899" s="137"/>
      <c r="Z899" s="137"/>
      <c r="AA899" s="137"/>
      <c r="AC899" s="137"/>
      <c r="AD899" s="137"/>
      <c r="AE899" s="137"/>
      <c r="AF899" s="137"/>
      <c r="AG899" s="137"/>
      <c r="AH899" s="137"/>
      <c r="AI899" s="137"/>
      <c r="AJ899" s="137"/>
      <c r="AK899" s="137"/>
      <c r="AL899" s="137"/>
      <c r="AM899" s="68"/>
      <c r="AN899" s="137"/>
      <c r="AO899" s="68"/>
      <c r="AP899" s="68"/>
      <c r="AQ899" s="137"/>
      <c r="AR899" s="137"/>
      <c r="AS899" s="137"/>
      <c r="AT899" s="137"/>
      <c r="AU899" s="137"/>
      <c r="AV899" s="137"/>
      <c r="AW899" s="137"/>
      <c r="AX899" s="137"/>
    </row>
    <row r="900" spans="6:50" ht="14.25" customHeight="1">
      <c r="F900" s="137"/>
      <c r="G900" s="137"/>
      <c r="H900" s="137"/>
      <c r="I900" s="137"/>
      <c r="J900" s="137"/>
      <c r="K900" s="137"/>
      <c r="L900" s="137"/>
      <c r="M900" s="137"/>
      <c r="N900" s="137"/>
      <c r="O900" s="137"/>
      <c r="Q900" s="137"/>
      <c r="Z900" s="137"/>
      <c r="AA900" s="137"/>
      <c r="AC900" s="137"/>
      <c r="AD900" s="137"/>
      <c r="AE900" s="137"/>
      <c r="AF900" s="137"/>
      <c r="AG900" s="137"/>
      <c r="AH900" s="137"/>
      <c r="AI900" s="137"/>
      <c r="AJ900" s="137"/>
      <c r="AK900" s="137"/>
      <c r="AL900" s="137"/>
      <c r="AM900" s="68"/>
      <c r="AN900" s="137"/>
      <c r="AO900" s="68"/>
      <c r="AP900" s="68"/>
      <c r="AQ900" s="137"/>
      <c r="AR900" s="137"/>
      <c r="AS900" s="137"/>
      <c r="AT900" s="137"/>
      <c r="AU900" s="137"/>
      <c r="AV900" s="137"/>
      <c r="AW900" s="137"/>
      <c r="AX900" s="137"/>
    </row>
    <row r="901" spans="6:50" ht="14.25" customHeight="1">
      <c r="F901" s="137"/>
      <c r="G901" s="137"/>
      <c r="H901" s="137"/>
      <c r="I901" s="137"/>
      <c r="J901" s="137"/>
      <c r="K901" s="137"/>
      <c r="L901" s="137"/>
      <c r="M901" s="137"/>
      <c r="N901" s="137"/>
      <c r="O901" s="137"/>
      <c r="Q901" s="137"/>
      <c r="Z901" s="137"/>
      <c r="AA901" s="137"/>
      <c r="AC901" s="137"/>
      <c r="AD901" s="137"/>
      <c r="AE901" s="137"/>
      <c r="AF901" s="137"/>
      <c r="AG901" s="137"/>
      <c r="AH901" s="137"/>
      <c r="AI901" s="137"/>
      <c r="AJ901" s="137"/>
      <c r="AK901" s="137"/>
      <c r="AL901" s="137"/>
      <c r="AM901" s="68"/>
      <c r="AN901" s="137"/>
      <c r="AO901" s="68"/>
      <c r="AP901" s="68"/>
      <c r="AQ901" s="137"/>
      <c r="AR901" s="137"/>
      <c r="AS901" s="137"/>
      <c r="AT901" s="137"/>
      <c r="AU901" s="137"/>
      <c r="AV901" s="137"/>
      <c r="AW901" s="137"/>
      <c r="AX901" s="137"/>
    </row>
    <row r="902" spans="6:50" ht="14.25" customHeight="1">
      <c r="F902" s="137"/>
      <c r="G902" s="137"/>
      <c r="H902" s="137"/>
      <c r="I902" s="137"/>
      <c r="J902" s="137"/>
      <c r="K902" s="137"/>
      <c r="L902" s="137"/>
      <c r="M902" s="137"/>
      <c r="N902" s="137"/>
      <c r="O902" s="137"/>
      <c r="Q902" s="137"/>
      <c r="Z902" s="137"/>
      <c r="AA902" s="137"/>
      <c r="AC902" s="137"/>
      <c r="AD902" s="137"/>
      <c r="AE902" s="137"/>
      <c r="AF902" s="137"/>
      <c r="AG902" s="137"/>
      <c r="AH902" s="137"/>
      <c r="AI902" s="137"/>
      <c r="AJ902" s="137"/>
      <c r="AK902" s="137"/>
      <c r="AL902" s="137"/>
      <c r="AM902" s="68"/>
      <c r="AN902" s="137"/>
      <c r="AO902" s="68"/>
      <c r="AP902" s="68"/>
      <c r="AQ902" s="137"/>
      <c r="AR902" s="137"/>
      <c r="AS902" s="137"/>
      <c r="AT902" s="137"/>
      <c r="AU902" s="137"/>
      <c r="AV902" s="137"/>
      <c r="AW902" s="137"/>
      <c r="AX902" s="137"/>
    </row>
    <row r="903" spans="6:50" ht="14.25" customHeight="1">
      <c r="F903" s="137"/>
      <c r="G903" s="137"/>
      <c r="H903" s="137"/>
      <c r="I903" s="137"/>
      <c r="J903" s="137"/>
      <c r="K903" s="137"/>
      <c r="L903" s="137"/>
      <c r="M903" s="137"/>
      <c r="N903" s="137"/>
      <c r="O903" s="137"/>
      <c r="Q903" s="137"/>
      <c r="Z903" s="137"/>
      <c r="AA903" s="137"/>
      <c r="AC903" s="137"/>
      <c r="AD903" s="137"/>
      <c r="AE903" s="137"/>
      <c r="AF903" s="137"/>
      <c r="AG903" s="137"/>
      <c r="AH903" s="137"/>
      <c r="AI903" s="137"/>
      <c r="AJ903" s="137"/>
      <c r="AK903" s="137"/>
      <c r="AL903" s="137"/>
      <c r="AM903" s="68"/>
      <c r="AN903" s="137"/>
      <c r="AO903" s="68"/>
      <c r="AP903" s="68"/>
      <c r="AQ903" s="137"/>
      <c r="AR903" s="137"/>
      <c r="AS903" s="137"/>
      <c r="AT903" s="137"/>
      <c r="AU903" s="137"/>
      <c r="AV903" s="137"/>
      <c r="AW903" s="137"/>
      <c r="AX903" s="137"/>
    </row>
    <row r="904" spans="6:50" ht="14.25" customHeight="1">
      <c r="F904" s="137"/>
      <c r="G904" s="137"/>
      <c r="H904" s="137"/>
      <c r="I904" s="137"/>
      <c r="J904" s="137"/>
      <c r="K904" s="137"/>
      <c r="L904" s="137"/>
      <c r="M904" s="137"/>
      <c r="N904" s="137"/>
      <c r="O904" s="137"/>
      <c r="Q904" s="137"/>
      <c r="Z904" s="137"/>
      <c r="AA904" s="137"/>
      <c r="AC904" s="137"/>
      <c r="AD904" s="137"/>
      <c r="AE904" s="137"/>
      <c r="AF904" s="137"/>
      <c r="AG904" s="137"/>
      <c r="AH904" s="137"/>
      <c r="AI904" s="137"/>
      <c r="AJ904" s="137"/>
      <c r="AK904" s="137"/>
      <c r="AL904" s="137"/>
      <c r="AM904" s="68"/>
      <c r="AN904" s="137"/>
      <c r="AO904" s="68"/>
      <c r="AP904" s="68"/>
      <c r="AQ904" s="137"/>
      <c r="AR904" s="137"/>
      <c r="AS904" s="137"/>
      <c r="AT904" s="137"/>
      <c r="AU904" s="137"/>
      <c r="AV904" s="137"/>
      <c r="AW904" s="137"/>
      <c r="AX904" s="137"/>
    </row>
    <row r="905" spans="6:50" ht="14.25" customHeight="1">
      <c r="F905" s="137"/>
      <c r="G905" s="137"/>
      <c r="H905" s="137"/>
      <c r="I905" s="137"/>
      <c r="J905" s="137"/>
      <c r="K905" s="137"/>
      <c r="L905" s="137"/>
      <c r="M905" s="137"/>
      <c r="N905" s="137"/>
      <c r="O905" s="137"/>
      <c r="Q905" s="137"/>
      <c r="Z905" s="137"/>
      <c r="AA905" s="137"/>
      <c r="AC905" s="137"/>
      <c r="AD905" s="137"/>
      <c r="AE905" s="137"/>
      <c r="AF905" s="137"/>
      <c r="AG905" s="137"/>
      <c r="AH905" s="137"/>
      <c r="AI905" s="137"/>
      <c r="AJ905" s="137"/>
      <c r="AK905" s="137"/>
      <c r="AL905" s="137"/>
      <c r="AM905" s="68"/>
      <c r="AN905" s="137"/>
      <c r="AO905" s="68"/>
      <c r="AP905" s="68"/>
      <c r="AQ905" s="137"/>
      <c r="AR905" s="137"/>
      <c r="AS905" s="137"/>
      <c r="AT905" s="137"/>
      <c r="AU905" s="137"/>
      <c r="AV905" s="137"/>
      <c r="AW905" s="137"/>
      <c r="AX905" s="137"/>
    </row>
    <row r="906" spans="6:50" ht="14.25" customHeight="1">
      <c r="F906" s="137"/>
      <c r="G906" s="137"/>
      <c r="H906" s="137"/>
      <c r="I906" s="137"/>
      <c r="J906" s="137"/>
      <c r="K906" s="137"/>
      <c r="L906" s="137"/>
      <c r="M906" s="137"/>
      <c r="N906" s="137"/>
      <c r="O906" s="137"/>
      <c r="Q906" s="137"/>
      <c r="Z906" s="137"/>
      <c r="AA906" s="137"/>
      <c r="AC906" s="137"/>
      <c r="AD906" s="137"/>
      <c r="AE906" s="137"/>
      <c r="AF906" s="137"/>
      <c r="AG906" s="137"/>
      <c r="AH906" s="137"/>
      <c r="AI906" s="137"/>
      <c r="AJ906" s="137"/>
      <c r="AK906" s="137"/>
      <c r="AL906" s="137"/>
      <c r="AM906" s="68"/>
      <c r="AN906" s="137"/>
      <c r="AO906" s="68"/>
      <c r="AP906" s="68"/>
      <c r="AQ906" s="137"/>
      <c r="AR906" s="137"/>
      <c r="AS906" s="137"/>
      <c r="AT906" s="137"/>
      <c r="AU906" s="137"/>
      <c r="AV906" s="137"/>
      <c r="AW906" s="137"/>
      <c r="AX906" s="137"/>
    </row>
    <row r="907" spans="6:50" ht="14.25" customHeight="1">
      <c r="F907" s="137"/>
      <c r="G907" s="137"/>
      <c r="H907" s="137"/>
      <c r="I907" s="137"/>
      <c r="J907" s="137"/>
      <c r="K907" s="137"/>
      <c r="L907" s="137"/>
      <c r="M907" s="137"/>
      <c r="N907" s="137"/>
      <c r="O907" s="137"/>
      <c r="Q907" s="137"/>
      <c r="Z907" s="137"/>
      <c r="AA907" s="137"/>
      <c r="AC907" s="137"/>
      <c r="AD907" s="137"/>
      <c r="AE907" s="137"/>
      <c r="AF907" s="137"/>
      <c r="AG907" s="137"/>
      <c r="AH907" s="137"/>
      <c r="AI907" s="137"/>
      <c r="AJ907" s="137"/>
      <c r="AK907" s="137"/>
      <c r="AL907" s="137"/>
      <c r="AM907" s="68"/>
      <c r="AN907" s="137"/>
      <c r="AO907" s="68"/>
      <c r="AP907" s="68"/>
      <c r="AQ907" s="137"/>
      <c r="AR907" s="137"/>
      <c r="AS907" s="137"/>
      <c r="AT907" s="137"/>
      <c r="AU907" s="137"/>
      <c r="AV907" s="137"/>
      <c r="AW907" s="137"/>
      <c r="AX907" s="137"/>
    </row>
    <row r="908" spans="6:50" ht="14.25" customHeight="1">
      <c r="F908" s="137"/>
      <c r="G908" s="137"/>
      <c r="H908" s="137"/>
      <c r="I908" s="137"/>
      <c r="J908" s="137"/>
      <c r="K908" s="137"/>
      <c r="L908" s="137"/>
      <c r="M908" s="137"/>
      <c r="N908" s="137"/>
      <c r="O908" s="137"/>
      <c r="Q908" s="137"/>
      <c r="Z908" s="137"/>
      <c r="AA908" s="137"/>
      <c r="AC908" s="137"/>
      <c r="AD908" s="137"/>
      <c r="AE908" s="137"/>
      <c r="AF908" s="137"/>
      <c r="AG908" s="137"/>
      <c r="AH908" s="137"/>
      <c r="AI908" s="137"/>
      <c r="AJ908" s="137"/>
      <c r="AK908" s="137"/>
      <c r="AL908" s="137"/>
      <c r="AM908" s="68"/>
      <c r="AN908" s="137"/>
      <c r="AO908" s="68"/>
      <c r="AP908" s="68"/>
      <c r="AQ908" s="137"/>
      <c r="AR908" s="137"/>
      <c r="AS908" s="137"/>
      <c r="AT908" s="137"/>
      <c r="AU908" s="137"/>
      <c r="AV908" s="137"/>
      <c r="AW908" s="137"/>
      <c r="AX908" s="137"/>
    </row>
    <row r="909" spans="6:50" ht="14.25" customHeight="1">
      <c r="F909" s="137"/>
      <c r="G909" s="137"/>
      <c r="H909" s="137"/>
      <c r="I909" s="137"/>
      <c r="J909" s="137"/>
      <c r="K909" s="137"/>
      <c r="L909" s="137"/>
      <c r="M909" s="137"/>
      <c r="N909" s="137"/>
      <c r="O909" s="137"/>
      <c r="Q909" s="137"/>
      <c r="Z909" s="137"/>
      <c r="AA909" s="137"/>
      <c r="AC909" s="137"/>
      <c r="AD909" s="137"/>
      <c r="AE909" s="137"/>
      <c r="AF909" s="137"/>
      <c r="AG909" s="137"/>
      <c r="AH909" s="137"/>
      <c r="AI909" s="137"/>
      <c r="AJ909" s="137"/>
      <c r="AK909" s="137"/>
      <c r="AL909" s="137"/>
      <c r="AM909" s="68"/>
      <c r="AN909" s="137"/>
      <c r="AO909" s="68"/>
      <c r="AP909" s="68"/>
      <c r="AQ909" s="137"/>
      <c r="AR909" s="137"/>
      <c r="AS909" s="137"/>
      <c r="AT909" s="137"/>
      <c r="AU909" s="137"/>
      <c r="AV909" s="137"/>
      <c r="AW909" s="137"/>
      <c r="AX909" s="137"/>
    </row>
    <row r="910" spans="6:50" ht="14.25" customHeight="1">
      <c r="F910" s="137"/>
      <c r="G910" s="137"/>
      <c r="H910" s="137"/>
      <c r="I910" s="137"/>
      <c r="J910" s="137"/>
      <c r="K910" s="137"/>
      <c r="L910" s="137"/>
      <c r="M910" s="137"/>
      <c r="N910" s="137"/>
      <c r="O910" s="137"/>
      <c r="Q910" s="137"/>
      <c r="Z910" s="137"/>
      <c r="AA910" s="137"/>
      <c r="AC910" s="137"/>
      <c r="AD910" s="137"/>
      <c r="AE910" s="137"/>
      <c r="AF910" s="137"/>
      <c r="AG910" s="137"/>
      <c r="AH910" s="137"/>
      <c r="AI910" s="137"/>
      <c r="AJ910" s="137"/>
      <c r="AK910" s="137"/>
      <c r="AL910" s="137"/>
      <c r="AM910" s="68"/>
      <c r="AN910" s="137"/>
      <c r="AO910" s="68"/>
      <c r="AP910" s="68"/>
      <c r="AQ910" s="137"/>
      <c r="AR910" s="137"/>
      <c r="AS910" s="137"/>
      <c r="AT910" s="137"/>
      <c r="AU910" s="137"/>
      <c r="AV910" s="137"/>
      <c r="AW910" s="137"/>
      <c r="AX910" s="137"/>
    </row>
    <row r="911" spans="6:50" ht="14.25" customHeight="1">
      <c r="F911" s="137"/>
      <c r="G911" s="137"/>
      <c r="H911" s="137"/>
      <c r="I911" s="137"/>
      <c r="J911" s="137"/>
      <c r="K911" s="137"/>
      <c r="L911" s="137"/>
      <c r="M911" s="137"/>
      <c r="N911" s="137"/>
      <c r="O911" s="137"/>
      <c r="Q911" s="137"/>
      <c r="Z911" s="137"/>
      <c r="AA911" s="137"/>
      <c r="AC911" s="137"/>
      <c r="AD911" s="137"/>
      <c r="AE911" s="137"/>
      <c r="AF911" s="137"/>
      <c r="AG911" s="137"/>
      <c r="AH911" s="137"/>
      <c r="AI911" s="137"/>
      <c r="AJ911" s="137"/>
      <c r="AK911" s="137"/>
      <c r="AL911" s="137"/>
      <c r="AM911" s="68"/>
      <c r="AN911" s="137"/>
      <c r="AO911" s="68"/>
      <c r="AP911" s="68"/>
      <c r="AQ911" s="137"/>
      <c r="AR911" s="137"/>
      <c r="AS911" s="137"/>
      <c r="AT911" s="137"/>
      <c r="AU911" s="137"/>
      <c r="AV911" s="137"/>
      <c r="AW911" s="137"/>
      <c r="AX911" s="137"/>
    </row>
    <row r="912" spans="6:50" ht="14.25" customHeight="1">
      <c r="F912" s="137"/>
      <c r="G912" s="137"/>
      <c r="H912" s="137"/>
      <c r="I912" s="137"/>
      <c r="J912" s="137"/>
      <c r="K912" s="137"/>
      <c r="L912" s="137"/>
      <c r="M912" s="137"/>
      <c r="N912" s="137"/>
      <c r="O912" s="137"/>
      <c r="Q912" s="137"/>
      <c r="Z912" s="137"/>
      <c r="AA912" s="137"/>
      <c r="AC912" s="137"/>
      <c r="AD912" s="137"/>
      <c r="AE912" s="137"/>
      <c r="AF912" s="137"/>
      <c r="AG912" s="137"/>
      <c r="AH912" s="137"/>
      <c r="AI912" s="137"/>
      <c r="AJ912" s="137"/>
      <c r="AK912" s="137"/>
      <c r="AL912" s="137"/>
      <c r="AM912" s="68"/>
      <c r="AN912" s="137"/>
      <c r="AO912" s="68"/>
      <c r="AP912" s="68"/>
      <c r="AQ912" s="137"/>
      <c r="AR912" s="137"/>
      <c r="AS912" s="137"/>
      <c r="AT912" s="137"/>
      <c r="AU912" s="137"/>
      <c r="AV912" s="137"/>
      <c r="AW912" s="137"/>
      <c r="AX912" s="137"/>
    </row>
    <row r="913" spans="6:50" ht="14.25" customHeight="1">
      <c r="F913" s="137"/>
      <c r="G913" s="137"/>
      <c r="H913" s="137"/>
      <c r="I913" s="137"/>
      <c r="J913" s="137"/>
      <c r="K913" s="137"/>
      <c r="L913" s="137"/>
      <c r="M913" s="137"/>
      <c r="N913" s="137"/>
      <c r="O913" s="137"/>
      <c r="Q913" s="137"/>
      <c r="Z913" s="137"/>
      <c r="AA913" s="137"/>
      <c r="AC913" s="137"/>
      <c r="AD913" s="137"/>
      <c r="AE913" s="137"/>
      <c r="AF913" s="137"/>
      <c r="AG913" s="137"/>
      <c r="AH913" s="137"/>
      <c r="AI913" s="137"/>
      <c r="AJ913" s="137"/>
      <c r="AK913" s="137"/>
      <c r="AL913" s="137"/>
      <c r="AM913" s="68"/>
      <c r="AN913" s="137"/>
      <c r="AO913" s="68"/>
      <c r="AP913" s="68"/>
      <c r="AQ913" s="137"/>
      <c r="AR913" s="137"/>
      <c r="AS913" s="137"/>
      <c r="AT913" s="137"/>
      <c r="AU913" s="137"/>
      <c r="AV913" s="137"/>
      <c r="AW913" s="137"/>
      <c r="AX913" s="137"/>
    </row>
    <row r="914" spans="6:50" ht="14.25" customHeight="1">
      <c r="F914" s="137"/>
      <c r="G914" s="137"/>
      <c r="H914" s="137"/>
      <c r="I914" s="137"/>
      <c r="J914" s="137"/>
      <c r="K914" s="137"/>
      <c r="L914" s="137"/>
      <c r="M914" s="137"/>
      <c r="N914" s="137"/>
      <c r="O914" s="137"/>
      <c r="Q914" s="137"/>
      <c r="Z914" s="137"/>
      <c r="AA914" s="137"/>
      <c r="AC914" s="137"/>
      <c r="AD914" s="137"/>
      <c r="AE914" s="137"/>
      <c r="AF914" s="137"/>
      <c r="AG914" s="137"/>
      <c r="AH914" s="137"/>
      <c r="AI914" s="137"/>
      <c r="AJ914" s="137"/>
      <c r="AK914" s="137"/>
      <c r="AL914" s="137"/>
      <c r="AM914" s="68"/>
      <c r="AN914" s="137"/>
      <c r="AO914" s="68"/>
      <c r="AP914" s="68"/>
      <c r="AQ914" s="137"/>
      <c r="AR914" s="137"/>
      <c r="AS914" s="137"/>
      <c r="AT914" s="137"/>
      <c r="AU914" s="137"/>
      <c r="AV914" s="137"/>
      <c r="AW914" s="137"/>
      <c r="AX914" s="137"/>
    </row>
    <row r="915" spans="6:50" ht="14.25" customHeight="1">
      <c r="F915" s="137"/>
      <c r="G915" s="137"/>
      <c r="H915" s="137"/>
      <c r="I915" s="137"/>
      <c r="J915" s="137"/>
      <c r="K915" s="137"/>
      <c r="L915" s="137"/>
      <c r="M915" s="137"/>
      <c r="N915" s="137"/>
      <c r="O915" s="137"/>
      <c r="Q915" s="137"/>
      <c r="Z915" s="137"/>
      <c r="AA915" s="137"/>
      <c r="AC915" s="137"/>
      <c r="AD915" s="137"/>
      <c r="AE915" s="137"/>
      <c r="AF915" s="137"/>
      <c r="AG915" s="137"/>
      <c r="AH915" s="137"/>
      <c r="AI915" s="137"/>
      <c r="AJ915" s="137"/>
      <c r="AK915" s="137"/>
      <c r="AL915" s="137"/>
      <c r="AM915" s="68"/>
      <c r="AN915" s="137"/>
      <c r="AO915" s="68"/>
      <c r="AP915" s="68"/>
      <c r="AQ915" s="137"/>
      <c r="AR915" s="137"/>
      <c r="AS915" s="137"/>
      <c r="AT915" s="137"/>
      <c r="AU915" s="137"/>
      <c r="AV915" s="137"/>
      <c r="AW915" s="137"/>
      <c r="AX915" s="137"/>
    </row>
    <row r="916" spans="6:50" ht="14.25" customHeight="1">
      <c r="F916" s="137"/>
      <c r="G916" s="137"/>
      <c r="H916" s="137"/>
      <c r="I916" s="137"/>
      <c r="J916" s="137"/>
      <c r="K916" s="137"/>
      <c r="L916" s="137"/>
      <c r="M916" s="137"/>
      <c r="N916" s="137"/>
      <c r="O916" s="137"/>
      <c r="Q916" s="137"/>
      <c r="Z916" s="137"/>
      <c r="AA916" s="137"/>
      <c r="AC916" s="137"/>
      <c r="AD916" s="137"/>
      <c r="AE916" s="137"/>
      <c r="AF916" s="137"/>
      <c r="AG916" s="137"/>
      <c r="AH916" s="137"/>
      <c r="AI916" s="137"/>
      <c r="AJ916" s="137"/>
      <c r="AK916" s="137"/>
      <c r="AL916" s="137"/>
      <c r="AM916" s="68"/>
      <c r="AN916" s="137"/>
      <c r="AO916" s="68"/>
      <c r="AP916" s="68"/>
      <c r="AQ916" s="137"/>
      <c r="AR916" s="137"/>
      <c r="AS916" s="137"/>
      <c r="AT916" s="137"/>
      <c r="AU916" s="137"/>
      <c r="AV916" s="137"/>
      <c r="AW916" s="137"/>
      <c r="AX916" s="137"/>
    </row>
    <row r="917" spans="6:50" ht="14.25" customHeight="1">
      <c r="F917" s="137"/>
      <c r="G917" s="137"/>
      <c r="H917" s="137"/>
      <c r="I917" s="137"/>
      <c r="J917" s="137"/>
      <c r="K917" s="137"/>
      <c r="L917" s="137"/>
      <c r="M917" s="137"/>
      <c r="N917" s="137"/>
      <c r="O917" s="137"/>
      <c r="Q917" s="137"/>
      <c r="Z917" s="137"/>
      <c r="AA917" s="137"/>
      <c r="AC917" s="137"/>
      <c r="AD917" s="137"/>
      <c r="AE917" s="137"/>
      <c r="AF917" s="137"/>
      <c r="AG917" s="137"/>
      <c r="AH917" s="137"/>
      <c r="AI917" s="137"/>
      <c r="AJ917" s="137"/>
      <c r="AK917" s="137"/>
      <c r="AL917" s="137"/>
      <c r="AM917" s="68"/>
      <c r="AN917" s="137"/>
      <c r="AO917" s="68"/>
      <c r="AP917" s="68"/>
      <c r="AQ917" s="137"/>
      <c r="AR917" s="137"/>
      <c r="AS917" s="137"/>
      <c r="AT917" s="137"/>
      <c r="AU917" s="137"/>
      <c r="AV917" s="137"/>
      <c r="AW917" s="137"/>
      <c r="AX917" s="137"/>
    </row>
    <row r="918" spans="6:50" ht="14.25" customHeight="1">
      <c r="F918" s="137"/>
      <c r="G918" s="137"/>
      <c r="H918" s="137"/>
      <c r="I918" s="137"/>
      <c r="J918" s="137"/>
      <c r="K918" s="137"/>
      <c r="L918" s="137"/>
      <c r="M918" s="137"/>
      <c r="N918" s="137"/>
      <c r="O918" s="137"/>
      <c r="Q918" s="137"/>
      <c r="Z918" s="137"/>
      <c r="AA918" s="137"/>
      <c r="AC918" s="137"/>
      <c r="AD918" s="137"/>
      <c r="AE918" s="137"/>
      <c r="AF918" s="137"/>
      <c r="AG918" s="137"/>
      <c r="AH918" s="137"/>
      <c r="AI918" s="137"/>
      <c r="AJ918" s="137"/>
      <c r="AK918" s="137"/>
      <c r="AL918" s="137"/>
      <c r="AM918" s="68"/>
      <c r="AN918" s="137"/>
      <c r="AO918" s="68"/>
      <c r="AP918" s="68"/>
      <c r="AQ918" s="137"/>
      <c r="AR918" s="137"/>
      <c r="AS918" s="137"/>
      <c r="AT918" s="137"/>
      <c r="AU918" s="137"/>
      <c r="AV918" s="137"/>
      <c r="AW918" s="137"/>
      <c r="AX918" s="137"/>
    </row>
    <row r="919" spans="6:50" ht="14.25" customHeight="1">
      <c r="F919" s="137"/>
      <c r="G919" s="137"/>
      <c r="H919" s="137"/>
      <c r="I919" s="137"/>
      <c r="J919" s="137"/>
      <c r="K919" s="137"/>
      <c r="L919" s="137"/>
      <c r="M919" s="137"/>
      <c r="N919" s="137"/>
      <c r="O919" s="137"/>
      <c r="Q919" s="137"/>
      <c r="Z919" s="137"/>
      <c r="AA919" s="137"/>
      <c r="AC919" s="137"/>
      <c r="AD919" s="137"/>
      <c r="AE919" s="137"/>
      <c r="AF919" s="137"/>
      <c r="AG919" s="137"/>
      <c r="AH919" s="137"/>
      <c r="AI919" s="137"/>
      <c r="AJ919" s="137"/>
      <c r="AK919" s="137"/>
      <c r="AL919" s="137"/>
      <c r="AM919" s="68"/>
      <c r="AN919" s="137"/>
      <c r="AO919" s="68"/>
      <c r="AP919" s="68"/>
      <c r="AQ919" s="137"/>
      <c r="AR919" s="137"/>
      <c r="AS919" s="137"/>
      <c r="AT919" s="137"/>
      <c r="AU919" s="137"/>
      <c r="AV919" s="137"/>
      <c r="AW919" s="137"/>
      <c r="AX919" s="137"/>
    </row>
    <row r="920" spans="6:50" ht="14.25" customHeight="1">
      <c r="F920" s="137"/>
      <c r="G920" s="137"/>
      <c r="H920" s="137"/>
      <c r="I920" s="137"/>
      <c r="J920" s="137"/>
      <c r="K920" s="137"/>
      <c r="L920" s="137"/>
      <c r="M920" s="137"/>
      <c r="N920" s="137"/>
      <c r="O920" s="137"/>
      <c r="Q920" s="137"/>
      <c r="Z920" s="137"/>
      <c r="AA920" s="137"/>
      <c r="AC920" s="137"/>
      <c r="AD920" s="137"/>
      <c r="AE920" s="137"/>
      <c r="AF920" s="137"/>
      <c r="AG920" s="137"/>
      <c r="AH920" s="137"/>
      <c r="AI920" s="137"/>
      <c r="AJ920" s="137"/>
      <c r="AK920" s="137"/>
      <c r="AL920" s="137"/>
      <c r="AM920" s="68"/>
      <c r="AN920" s="137"/>
      <c r="AO920" s="68"/>
      <c r="AP920" s="68"/>
      <c r="AQ920" s="137"/>
      <c r="AR920" s="137"/>
      <c r="AS920" s="137"/>
      <c r="AT920" s="137"/>
      <c r="AU920" s="137"/>
      <c r="AV920" s="137"/>
      <c r="AW920" s="137"/>
      <c r="AX920" s="137"/>
    </row>
    <row r="921" spans="6:50" ht="14.25" customHeight="1">
      <c r="F921" s="137"/>
      <c r="G921" s="137"/>
      <c r="H921" s="137"/>
      <c r="I921" s="137"/>
      <c r="J921" s="137"/>
      <c r="K921" s="137"/>
      <c r="L921" s="137"/>
      <c r="M921" s="137"/>
      <c r="N921" s="137"/>
      <c r="O921" s="137"/>
      <c r="Q921" s="137"/>
      <c r="Z921" s="137"/>
      <c r="AA921" s="137"/>
      <c r="AC921" s="137"/>
      <c r="AD921" s="137"/>
      <c r="AE921" s="137"/>
      <c r="AF921" s="137"/>
      <c r="AG921" s="137"/>
      <c r="AH921" s="137"/>
      <c r="AI921" s="137"/>
      <c r="AJ921" s="137"/>
      <c r="AK921" s="137"/>
      <c r="AL921" s="137"/>
      <c r="AM921" s="68"/>
      <c r="AN921" s="137"/>
      <c r="AO921" s="68"/>
      <c r="AP921" s="68"/>
      <c r="AQ921" s="137"/>
      <c r="AR921" s="137"/>
      <c r="AS921" s="137"/>
      <c r="AT921" s="137"/>
      <c r="AU921" s="137"/>
      <c r="AV921" s="137"/>
      <c r="AW921" s="137"/>
      <c r="AX921" s="137"/>
    </row>
    <row r="922" spans="6:50" ht="14.25" customHeight="1">
      <c r="F922" s="137"/>
      <c r="G922" s="137"/>
      <c r="H922" s="137"/>
      <c r="I922" s="137"/>
      <c r="J922" s="137"/>
      <c r="K922" s="137"/>
      <c r="L922" s="137"/>
      <c r="M922" s="137"/>
      <c r="N922" s="137"/>
      <c r="O922" s="137"/>
      <c r="Q922" s="137"/>
      <c r="Z922" s="137"/>
      <c r="AA922" s="137"/>
      <c r="AC922" s="137"/>
      <c r="AD922" s="137"/>
      <c r="AE922" s="137"/>
      <c r="AF922" s="137"/>
      <c r="AG922" s="137"/>
      <c r="AH922" s="137"/>
      <c r="AI922" s="137"/>
      <c r="AJ922" s="137"/>
      <c r="AK922" s="137"/>
      <c r="AL922" s="137"/>
      <c r="AM922" s="68"/>
      <c r="AN922" s="137"/>
      <c r="AO922" s="68"/>
      <c r="AP922" s="68"/>
      <c r="AQ922" s="137"/>
      <c r="AR922" s="137"/>
      <c r="AS922" s="137"/>
      <c r="AT922" s="137"/>
      <c r="AU922" s="137"/>
      <c r="AV922" s="137"/>
      <c r="AW922" s="137"/>
      <c r="AX922" s="137"/>
    </row>
    <row r="923" spans="6:50" ht="14.25" customHeight="1">
      <c r="F923" s="137"/>
      <c r="G923" s="137"/>
      <c r="H923" s="137"/>
      <c r="I923" s="137"/>
      <c r="J923" s="137"/>
      <c r="K923" s="137"/>
      <c r="L923" s="137"/>
      <c r="M923" s="137"/>
      <c r="N923" s="137"/>
      <c r="O923" s="137"/>
      <c r="Q923" s="137"/>
      <c r="Z923" s="137"/>
      <c r="AA923" s="137"/>
      <c r="AC923" s="137"/>
      <c r="AD923" s="137"/>
      <c r="AE923" s="137"/>
      <c r="AF923" s="137"/>
      <c r="AG923" s="137"/>
      <c r="AH923" s="137"/>
      <c r="AI923" s="137"/>
      <c r="AJ923" s="137"/>
      <c r="AK923" s="137"/>
      <c r="AL923" s="137"/>
      <c r="AM923" s="68"/>
      <c r="AN923" s="137"/>
      <c r="AO923" s="68"/>
      <c r="AP923" s="68"/>
      <c r="AQ923" s="137"/>
      <c r="AR923" s="137"/>
      <c r="AS923" s="137"/>
      <c r="AT923" s="137"/>
      <c r="AU923" s="137"/>
      <c r="AV923" s="137"/>
      <c r="AW923" s="137"/>
      <c r="AX923" s="137"/>
    </row>
    <row r="924" spans="6:50" ht="14.25" customHeight="1">
      <c r="F924" s="137"/>
      <c r="G924" s="137"/>
      <c r="H924" s="137"/>
      <c r="I924" s="137"/>
      <c r="J924" s="137"/>
      <c r="K924" s="137"/>
      <c r="L924" s="137"/>
      <c r="M924" s="137"/>
      <c r="N924" s="137"/>
      <c r="O924" s="137"/>
      <c r="Q924" s="137"/>
      <c r="Z924" s="137"/>
      <c r="AA924" s="137"/>
      <c r="AC924" s="137"/>
      <c r="AD924" s="137"/>
      <c r="AE924" s="137"/>
      <c r="AF924" s="137"/>
      <c r="AG924" s="137"/>
      <c r="AH924" s="137"/>
      <c r="AI924" s="137"/>
      <c r="AJ924" s="137"/>
      <c r="AK924" s="137"/>
      <c r="AL924" s="137"/>
      <c r="AM924" s="68"/>
      <c r="AN924" s="137"/>
      <c r="AO924" s="68"/>
      <c r="AP924" s="68"/>
      <c r="AQ924" s="137"/>
      <c r="AR924" s="137"/>
      <c r="AS924" s="137"/>
      <c r="AT924" s="137"/>
      <c r="AU924" s="137"/>
      <c r="AV924" s="137"/>
      <c r="AW924" s="137"/>
      <c r="AX924" s="137"/>
    </row>
    <row r="925" spans="6:50" ht="14.25" customHeight="1">
      <c r="F925" s="137"/>
      <c r="G925" s="137"/>
      <c r="H925" s="137"/>
      <c r="I925" s="137"/>
      <c r="J925" s="137"/>
      <c r="K925" s="137"/>
      <c r="L925" s="137"/>
      <c r="M925" s="137"/>
      <c r="N925" s="137"/>
      <c r="O925" s="137"/>
      <c r="Q925" s="137"/>
      <c r="Z925" s="137"/>
      <c r="AA925" s="137"/>
      <c r="AC925" s="137"/>
      <c r="AD925" s="137"/>
      <c r="AE925" s="137"/>
      <c r="AF925" s="137"/>
      <c r="AG925" s="137"/>
      <c r="AH925" s="137"/>
      <c r="AI925" s="137"/>
      <c r="AJ925" s="137"/>
      <c r="AK925" s="137"/>
      <c r="AL925" s="137"/>
      <c r="AM925" s="68"/>
      <c r="AN925" s="137"/>
      <c r="AO925" s="68"/>
      <c r="AP925" s="68"/>
      <c r="AQ925" s="137"/>
      <c r="AR925" s="137"/>
      <c r="AS925" s="137"/>
      <c r="AT925" s="137"/>
      <c r="AU925" s="137"/>
      <c r="AV925" s="137"/>
      <c r="AW925" s="137"/>
      <c r="AX925" s="137"/>
    </row>
    <row r="926" spans="6:50" ht="14.25" customHeight="1">
      <c r="F926" s="137"/>
      <c r="G926" s="137"/>
      <c r="H926" s="137"/>
      <c r="I926" s="137"/>
      <c r="J926" s="137"/>
      <c r="K926" s="137"/>
      <c r="L926" s="137"/>
      <c r="M926" s="137"/>
      <c r="N926" s="137"/>
      <c r="O926" s="137"/>
      <c r="Q926" s="137"/>
      <c r="Z926" s="137"/>
      <c r="AA926" s="137"/>
      <c r="AC926" s="137"/>
      <c r="AD926" s="137"/>
      <c r="AE926" s="137"/>
      <c r="AF926" s="137"/>
      <c r="AG926" s="137"/>
      <c r="AH926" s="137"/>
      <c r="AI926" s="137"/>
      <c r="AJ926" s="137"/>
      <c r="AK926" s="137"/>
      <c r="AL926" s="137"/>
      <c r="AM926" s="68"/>
      <c r="AN926" s="137"/>
      <c r="AO926" s="68"/>
      <c r="AP926" s="68"/>
      <c r="AQ926" s="137"/>
      <c r="AR926" s="137"/>
      <c r="AS926" s="137"/>
      <c r="AT926" s="137"/>
      <c r="AU926" s="137"/>
      <c r="AV926" s="137"/>
      <c r="AW926" s="137"/>
      <c r="AX926" s="137"/>
    </row>
    <row r="927" spans="6:50" ht="14.25" customHeight="1">
      <c r="F927" s="137"/>
      <c r="G927" s="137"/>
      <c r="H927" s="137"/>
      <c r="I927" s="137"/>
      <c r="J927" s="137"/>
      <c r="K927" s="137"/>
      <c r="L927" s="137"/>
      <c r="M927" s="137"/>
      <c r="N927" s="137"/>
      <c r="O927" s="137"/>
      <c r="Q927" s="137"/>
      <c r="Z927" s="137"/>
      <c r="AA927" s="137"/>
      <c r="AC927" s="137"/>
      <c r="AD927" s="137"/>
      <c r="AE927" s="137"/>
      <c r="AF927" s="137"/>
      <c r="AG927" s="137"/>
      <c r="AH927" s="137"/>
      <c r="AI927" s="137"/>
      <c r="AJ927" s="137"/>
      <c r="AK927" s="137"/>
      <c r="AL927" s="137"/>
      <c r="AM927" s="68"/>
      <c r="AN927" s="137"/>
      <c r="AO927" s="68"/>
      <c r="AP927" s="68"/>
      <c r="AQ927" s="137"/>
      <c r="AR927" s="137"/>
      <c r="AS927" s="137"/>
      <c r="AT927" s="137"/>
      <c r="AU927" s="137"/>
      <c r="AV927" s="137"/>
      <c r="AW927" s="137"/>
      <c r="AX927" s="137"/>
    </row>
    <row r="928" spans="6:50" ht="14.25" customHeight="1">
      <c r="F928" s="137"/>
      <c r="G928" s="137"/>
      <c r="H928" s="137"/>
      <c r="I928" s="137"/>
      <c r="J928" s="137"/>
      <c r="K928" s="137"/>
      <c r="L928" s="137"/>
      <c r="M928" s="137"/>
      <c r="N928" s="137"/>
      <c r="O928" s="137"/>
      <c r="Q928" s="137"/>
      <c r="Z928" s="137"/>
      <c r="AA928" s="137"/>
      <c r="AC928" s="137"/>
      <c r="AD928" s="137"/>
      <c r="AE928" s="137"/>
      <c r="AF928" s="137"/>
      <c r="AG928" s="137"/>
      <c r="AH928" s="137"/>
      <c r="AI928" s="137"/>
      <c r="AJ928" s="137"/>
      <c r="AK928" s="137"/>
      <c r="AL928" s="137"/>
      <c r="AM928" s="68"/>
      <c r="AN928" s="137"/>
      <c r="AO928" s="68"/>
      <c r="AP928" s="68"/>
      <c r="AQ928" s="137"/>
      <c r="AR928" s="137"/>
      <c r="AS928" s="137"/>
      <c r="AT928" s="137"/>
      <c r="AU928" s="137"/>
      <c r="AV928" s="137"/>
      <c r="AW928" s="137"/>
      <c r="AX928" s="137"/>
    </row>
    <row r="929" spans="6:50" ht="14.25" customHeight="1">
      <c r="F929" s="137"/>
      <c r="G929" s="137"/>
      <c r="H929" s="137"/>
      <c r="I929" s="137"/>
      <c r="J929" s="137"/>
      <c r="K929" s="137"/>
      <c r="L929" s="137"/>
      <c r="M929" s="137"/>
      <c r="N929" s="137"/>
      <c r="O929" s="137"/>
      <c r="Q929" s="137"/>
      <c r="Z929" s="137"/>
      <c r="AA929" s="137"/>
      <c r="AC929" s="137"/>
      <c r="AD929" s="137"/>
      <c r="AE929" s="137"/>
      <c r="AF929" s="137"/>
      <c r="AG929" s="137"/>
      <c r="AH929" s="137"/>
      <c r="AI929" s="137"/>
      <c r="AJ929" s="137"/>
      <c r="AK929" s="137"/>
      <c r="AL929" s="137"/>
      <c r="AM929" s="68"/>
      <c r="AN929" s="137"/>
      <c r="AO929" s="68"/>
      <c r="AP929" s="68"/>
      <c r="AQ929" s="137"/>
      <c r="AR929" s="137"/>
      <c r="AS929" s="137"/>
      <c r="AT929" s="137"/>
      <c r="AU929" s="137"/>
      <c r="AV929" s="137"/>
      <c r="AW929" s="137"/>
      <c r="AX929" s="137"/>
    </row>
    <row r="930" spans="6:50" ht="14.25" customHeight="1">
      <c r="F930" s="137"/>
      <c r="G930" s="137"/>
      <c r="H930" s="137"/>
      <c r="I930" s="137"/>
      <c r="J930" s="137"/>
      <c r="K930" s="137"/>
      <c r="L930" s="137"/>
      <c r="M930" s="137"/>
      <c r="N930" s="137"/>
      <c r="O930" s="137"/>
      <c r="Q930" s="137"/>
      <c r="Z930" s="137"/>
      <c r="AA930" s="137"/>
      <c r="AC930" s="137"/>
      <c r="AD930" s="137"/>
      <c r="AE930" s="137"/>
      <c r="AF930" s="137"/>
      <c r="AG930" s="137"/>
      <c r="AH930" s="137"/>
      <c r="AI930" s="137"/>
      <c r="AJ930" s="137"/>
      <c r="AK930" s="137"/>
      <c r="AL930" s="137"/>
      <c r="AM930" s="68"/>
      <c r="AN930" s="137"/>
      <c r="AO930" s="68"/>
      <c r="AP930" s="68"/>
      <c r="AQ930" s="137"/>
      <c r="AR930" s="137"/>
      <c r="AS930" s="137"/>
      <c r="AT930" s="137"/>
      <c r="AU930" s="137"/>
      <c r="AV930" s="137"/>
      <c r="AW930" s="137"/>
      <c r="AX930" s="137"/>
    </row>
    <row r="931" spans="6:50" ht="14.25" customHeight="1">
      <c r="F931" s="137"/>
      <c r="G931" s="137"/>
      <c r="H931" s="137"/>
      <c r="I931" s="137"/>
      <c r="J931" s="137"/>
      <c r="K931" s="137"/>
      <c r="L931" s="137"/>
      <c r="M931" s="137"/>
      <c r="N931" s="137"/>
      <c r="O931" s="137"/>
      <c r="Q931" s="137"/>
      <c r="Z931" s="137"/>
      <c r="AA931" s="137"/>
      <c r="AC931" s="137"/>
      <c r="AD931" s="137"/>
      <c r="AE931" s="137"/>
      <c r="AF931" s="137"/>
      <c r="AG931" s="137"/>
      <c r="AH931" s="137"/>
      <c r="AI931" s="137"/>
      <c r="AJ931" s="137"/>
      <c r="AK931" s="137"/>
      <c r="AL931" s="137"/>
      <c r="AM931" s="68"/>
      <c r="AN931" s="137"/>
      <c r="AO931" s="68"/>
      <c r="AP931" s="68"/>
      <c r="AQ931" s="137"/>
      <c r="AR931" s="137"/>
      <c r="AS931" s="137"/>
      <c r="AT931" s="137"/>
      <c r="AU931" s="137"/>
      <c r="AV931" s="137"/>
      <c r="AW931" s="137"/>
      <c r="AX931" s="137"/>
    </row>
    <row r="932" spans="6:50" ht="14.25" customHeight="1">
      <c r="F932" s="137"/>
      <c r="G932" s="137"/>
      <c r="H932" s="137"/>
      <c r="I932" s="137"/>
      <c r="J932" s="137"/>
      <c r="K932" s="137"/>
      <c r="L932" s="137"/>
      <c r="M932" s="137"/>
      <c r="N932" s="137"/>
      <c r="O932" s="137"/>
      <c r="Q932" s="137"/>
      <c r="Z932" s="137"/>
      <c r="AA932" s="137"/>
      <c r="AC932" s="137"/>
      <c r="AD932" s="137"/>
      <c r="AE932" s="137"/>
      <c r="AF932" s="137"/>
      <c r="AG932" s="137"/>
      <c r="AH932" s="137"/>
      <c r="AI932" s="137"/>
      <c r="AJ932" s="137"/>
      <c r="AK932" s="137"/>
      <c r="AL932" s="137"/>
      <c r="AM932" s="68"/>
      <c r="AN932" s="137"/>
      <c r="AO932" s="68"/>
      <c r="AP932" s="68"/>
      <c r="AQ932" s="137"/>
      <c r="AR932" s="137"/>
      <c r="AS932" s="137"/>
      <c r="AT932" s="137"/>
      <c r="AU932" s="137"/>
      <c r="AV932" s="137"/>
      <c r="AW932" s="137"/>
      <c r="AX932" s="137"/>
    </row>
    <row r="933" spans="6:50" ht="14.25" customHeight="1">
      <c r="F933" s="137"/>
      <c r="G933" s="137"/>
      <c r="H933" s="137"/>
      <c r="I933" s="137"/>
      <c r="J933" s="137"/>
      <c r="K933" s="137"/>
      <c r="L933" s="137"/>
      <c r="M933" s="137"/>
      <c r="N933" s="137"/>
      <c r="O933" s="137"/>
      <c r="Q933" s="137"/>
      <c r="Z933" s="137"/>
      <c r="AA933" s="137"/>
      <c r="AC933" s="137"/>
      <c r="AD933" s="137"/>
      <c r="AE933" s="137"/>
      <c r="AF933" s="137"/>
      <c r="AG933" s="137"/>
      <c r="AH933" s="137"/>
      <c r="AI933" s="137"/>
      <c r="AJ933" s="137"/>
      <c r="AK933" s="137"/>
      <c r="AL933" s="137"/>
      <c r="AM933" s="68"/>
      <c r="AN933" s="137"/>
      <c r="AO933" s="68"/>
      <c r="AP933" s="68"/>
      <c r="AQ933" s="137"/>
      <c r="AR933" s="137"/>
      <c r="AS933" s="137"/>
      <c r="AT933" s="137"/>
      <c r="AU933" s="137"/>
      <c r="AV933" s="137"/>
      <c r="AW933" s="137"/>
      <c r="AX933" s="137"/>
    </row>
    <row r="934" spans="6:50" ht="14.25" customHeight="1">
      <c r="F934" s="137"/>
      <c r="G934" s="137"/>
      <c r="H934" s="137"/>
      <c r="I934" s="137"/>
      <c r="J934" s="137"/>
      <c r="K934" s="137"/>
      <c r="L934" s="137"/>
      <c r="M934" s="137"/>
      <c r="N934" s="137"/>
      <c r="O934" s="137"/>
      <c r="Q934" s="137"/>
      <c r="Z934" s="137"/>
      <c r="AA934" s="137"/>
      <c r="AC934" s="137"/>
      <c r="AD934" s="137"/>
      <c r="AE934" s="137"/>
      <c r="AF934" s="137"/>
      <c r="AG934" s="137"/>
      <c r="AH934" s="137"/>
      <c r="AI934" s="137"/>
      <c r="AJ934" s="137"/>
      <c r="AK934" s="137"/>
      <c r="AL934" s="137"/>
      <c r="AM934" s="68"/>
      <c r="AN934" s="137"/>
      <c r="AO934" s="68"/>
      <c r="AP934" s="68"/>
      <c r="AQ934" s="137"/>
      <c r="AR934" s="137"/>
      <c r="AS934" s="137"/>
      <c r="AT934" s="137"/>
      <c r="AU934" s="137"/>
      <c r="AV934" s="137"/>
      <c r="AW934" s="137"/>
      <c r="AX934" s="137"/>
    </row>
    <row r="935" spans="6:50" ht="14.25" customHeight="1">
      <c r="F935" s="137"/>
      <c r="G935" s="137"/>
      <c r="H935" s="137"/>
      <c r="I935" s="137"/>
      <c r="J935" s="137"/>
      <c r="K935" s="137"/>
      <c r="L935" s="137"/>
      <c r="M935" s="137"/>
      <c r="N935" s="137"/>
      <c r="O935" s="137"/>
      <c r="Q935" s="137"/>
      <c r="Z935" s="137"/>
      <c r="AA935" s="137"/>
      <c r="AC935" s="137"/>
      <c r="AD935" s="137"/>
      <c r="AE935" s="137"/>
      <c r="AF935" s="137"/>
      <c r="AG935" s="137"/>
      <c r="AH935" s="137"/>
      <c r="AI935" s="137"/>
      <c r="AJ935" s="137"/>
      <c r="AK935" s="137"/>
      <c r="AL935" s="137"/>
      <c r="AM935" s="68"/>
      <c r="AN935" s="137"/>
      <c r="AO935" s="68"/>
      <c r="AP935" s="68"/>
      <c r="AQ935" s="137"/>
      <c r="AR935" s="137"/>
      <c r="AS935" s="137"/>
      <c r="AT935" s="137"/>
      <c r="AU935" s="137"/>
      <c r="AV935" s="137"/>
      <c r="AW935" s="137"/>
      <c r="AX935" s="137"/>
    </row>
    <row r="936" spans="6:50" ht="14.25" customHeight="1">
      <c r="F936" s="137"/>
      <c r="G936" s="137"/>
      <c r="H936" s="137"/>
      <c r="I936" s="137"/>
      <c r="J936" s="137"/>
      <c r="K936" s="137"/>
      <c r="L936" s="137"/>
      <c r="M936" s="137"/>
      <c r="N936" s="137"/>
      <c r="O936" s="137"/>
      <c r="Q936" s="137"/>
      <c r="Z936" s="137"/>
      <c r="AA936" s="137"/>
      <c r="AC936" s="137"/>
      <c r="AD936" s="137"/>
      <c r="AE936" s="137"/>
      <c r="AF936" s="137"/>
      <c r="AG936" s="137"/>
      <c r="AH936" s="137"/>
      <c r="AI936" s="137"/>
      <c r="AJ936" s="137"/>
      <c r="AK936" s="137"/>
      <c r="AL936" s="137"/>
      <c r="AM936" s="68"/>
      <c r="AN936" s="137"/>
      <c r="AO936" s="68"/>
      <c r="AP936" s="68"/>
      <c r="AQ936" s="137"/>
      <c r="AR936" s="137"/>
      <c r="AS936" s="137"/>
      <c r="AT936" s="137"/>
      <c r="AU936" s="137"/>
      <c r="AV936" s="137"/>
      <c r="AW936" s="137"/>
      <c r="AX936" s="137"/>
    </row>
    <row r="937" spans="6:50" ht="14.25" customHeight="1">
      <c r="F937" s="137"/>
      <c r="G937" s="137"/>
      <c r="H937" s="137"/>
      <c r="I937" s="137"/>
      <c r="J937" s="137"/>
      <c r="K937" s="137"/>
      <c r="L937" s="137"/>
      <c r="M937" s="137"/>
      <c r="N937" s="137"/>
      <c r="O937" s="137"/>
      <c r="Q937" s="137"/>
      <c r="Z937" s="137"/>
      <c r="AA937" s="137"/>
      <c r="AC937" s="137"/>
      <c r="AD937" s="137"/>
      <c r="AE937" s="137"/>
      <c r="AF937" s="137"/>
      <c r="AG937" s="137"/>
      <c r="AH937" s="137"/>
      <c r="AI937" s="137"/>
      <c r="AJ937" s="137"/>
      <c r="AK937" s="137"/>
      <c r="AL937" s="137"/>
      <c r="AM937" s="68"/>
      <c r="AN937" s="137"/>
      <c r="AO937" s="68"/>
      <c r="AP937" s="68"/>
      <c r="AQ937" s="137"/>
      <c r="AR937" s="137"/>
      <c r="AS937" s="137"/>
      <c r="AT937" s="137"/>
      <c r="AU937" s="137"/>
      <c r="AV937" s="137"/>
      <c r="AW937" s="137"/>
      <c r="AX937" s="137"/>
    </row>
    <row r="938" spans="6:50" ht="14.25" customHeight="1">
      <c r="F938" s="137"/>
      <c r="G938" s="137"/>
      <c r="H938" s="137"/>
      <c r="I938" s="137"/>
      <c r="J938" s="137"/>
      <c r="K938" s="137"/>
      <c r="L938" s="137"/>
      <c r="M938" s="137"/>
      <c r="N938" s="137"/>
      <c r="O938" s="137"/>
      <c r="Q938" s="137"/>
      <c r="Z938" s="137"/>
      <c r="AA938" s="137"/>
      <c r="AC938" s="137"/>
      <c r="AD938" s="137"/>
      <c r="AE938" s="137"/>
      <c r="AF938" s="137"/>
      <c r="AG938" s="137"/>
      <c r="AH938" s="137"/>
      <c r="AI938" s="137"/>
      <c r="AJ938" s="137"/>
      <c r="AK938" s="137"/>
      <c r="AL938" s="137"/>
      <c r="AM938" s="68"/>
      <c r="AN938" s="137"/>
      <c r="AO938" s="68"/>
      <c r="AP938" s="68"/>
      <c r="AQ938" s="137"/>
      <c r="AR938" s="137"/>
      <c r="AS938" s="137"/>
      <c r="AT938" s="137"/>
      <c r="AU938" s="137"/>
      <c r="AV938" s="137"/>
      <c r="AW938" s="137"/>
      <c r="AX938" s="137"/>
    </row>
    <row r="939" spans="6:50" ht="14.25" customHeight="1">
      <c r="F939" s="137"/>
      <c r="G939" s="137"/>
      <c r="H939" s="137"/>
      <c r="I939" s="137"/>
      <c r="J939" s="137"/>
      <c r="K939" s="137"/>
      <c r="L939" s="137"/>
      <c r="M939" s="137"/>
      <c r="N939" s="137"/>
      <c r="O939" s="137"/>
      <c r="Q939" s="137"/>
      <c r="Z939" s="137"/>
      <c r="AA939" s="137"/>
      <c r="AC939" s="137"/>
      <c r="AD939" s="137"/>
      <c r="AE939" s="137"/>
      <c r="AF939" s="137"/>
      <c r="AG939" s="137"/>
      <c r="AH939" s="137"/>
      <c r="AI939" s="137"/>
      <c r="AJ939" s="137"/>
      <c r="AK939" s="137"/>
      <c r="AL939" s="137"/>
      <c r="AM939" s="68"/>
      <c r="AN939" s="137"/>
      <c r="AO939" s="68"/>
      <c r="AP939" s="68"/>
      <c r="AQ939" s="137"/>
      <c r="AR939" s="137"/>
      <c r="AS939" s="137"/>
      <c r="AT939" s="137"/>
      <c r="AU939" s="137"/>
      <c r="AV939" s="137"/>
      <c r="AW939" s="137"/>
      <c r="AX939" s="137"/>
    </row>
    <row r="940" spans="6:50" ht="14.25" customHeight="1">
      <c r="F940" s="137"/>
      <c r="G940" s="137"/>
      <c r="H940" s="137"/>
      <c r="I940" s="137"/>
      <c r="J940" s="137"/>
      <c r="K940" s="137"/>
      <c r="L940" s="137"/>
      <c r="M940" s="137"/>
      <c r="N940" s="137"/>
      <c r="O940" s="137"/>
      <c r="Q940" s="137"/>
      <c r="Z940" s="137"/>
      <c r="AA940" s="137"/>
      <c r="AC940" s="137"/>
      <c r="AD940" s="137"/>
      <c r="AE940" s="137"/>
      <c r="AF940" s="137"/>
      <c r="AG940" s="137"/>
      <c r="AH940" s="137"/>
      <c r="AI940" s="137"/>
      <c r="AJ940" s="137"/>
      <c r="AK940" s="137"/>
      <c r="AL940" s="137"/>
      <c r="AM940" s="68"/>
      <c r="AN940" s="137"/>
      <c r="AO940" s="68"/>
      <c r="AP940" s="68"/>
      <c r="AQ940" s="137"/>
      <c r="AR940" s="137"/>
      <c r="AS940" s="137"/>
      <c r="AT940" s="137"/>
      <c r="AU940" s="137"/>
      <c r="AV940" s="137"/>
      <c r="AW940" s="137"/>
      <c r="AX940" s="137"/>
    </row>
    <row r="941" spans="6:50" ht="14.25" customHeight="1">
      <c r="F941" s="137"/>
      <c r="G941" s="137"/>
      <c r="H941" s="137"/>
      <c r="I941" s="137"/>
      <c r="J941" s="137"/>
      <c r="K941" s="137"/>
      <c r="L941" s="137"/>
      <c r="M941" s="137"/>
      <c r="N941" s="137"/>
      <c r="O941" s="137"/>
      <c r="Q941" s="137"/>
      <c r="Z941" s="137"/>
      <c r="AA941" s="137"/>
      <c r="AC941" s="137"/>
      <c r="AD941" s="137"/>
      <c r="AE941" s="137"/>
      <c r="AF941" s="137"/>
      <c r="AG941" s="137"/>
      <c r="AH941" s="137"/>
      <c r="AI941" s="137"/>
      <c r="AJ941" s="137"/>
      <c r="AK941" s="137"/>
      <c r="AL941" s="137"/>
      <c r="AM941" s="68"/>
      <c r="AN941" s="137"/>
      <c r="AO941" s="68"/>
      <c r="AP941" s="68"/>
      <c r="AQ941" s="137"/>
      <c r="AR941" s="137"/>
      <c r="AS941" s="137"/>
      <c r="AT941" s="137"/>
      <c r="AU941" s="137"/>
      <c r="AV941" s="137"/>
      <c r="AW941" s="137"/>
      <c r="AX941" s="137"/>
    </row>
    <row r="942" spans="6:50" ht="14.25" customHeight="1">
      <c r="F942" s="137"/>
      <c r="G942" s="137"/>
      <c r="H942" s="137"/>
      <c r="I942" s="137"/>
      <c r="J942" s="137"/>
      <c r="K942" s="137"/>
      <c r="L942" s="137"/>
      <c r="M942" s="137"/>
      <c r="N942" s="137"/>
      <c r="O942" s="137"/>
      <c r="Q942" s="137"/>
      <c r="Z942" s="137"/>
      <c r="AA942" s="137"/>
      <c r="AC942" s="137"/>
      <c r="AD942" s="137"/>
      <c r="AE942" s="137"/>
      <c r="AF942" s="137"/>
      <c r="AG942" s="137"/>
      <c r="AH942" s="137"/>
      <c r="AI942" s="137"/>
      <c r="AJ942" s="137"/>
      <c r="AK942" s="137"/>
      <c r="AL942" s="137"/>
      <c r="AM942" s="68"/>
      <c r="AN942" s="137"/>
      <c r="AO942" s="68"/>
      <c r="AP942" s="68"/>
      <c r="AQ942" s="137"/>
      <c r="AR942" s="137"/>
      <c r="AS942" s="137"/>
      <c r="AT942" s="137"/>
      <c r="AU942" s="137"/>
      <c r="AV942" s="137"/>
      <c r="AW942" s="137"/>
      <c r="AX942" s="137"/>
    </row>
    <row r="943" spans="6:50" ht="14.25" customHeight="1">
      <c r="F943" s="137"/>
      <c r="G943" s="137"/>
      <c r="H943" s="137"/>
      <c r="I943" s="137"/>
      <c r="J943" s="137"/>
      <c r="K943" s="137"/>
      <c r="L943" s="137"/>
      <c r="M943" s="137"/>
      <c r="N943" s="137"/>
      <c r="O943" s="137"/>
      <c r="Q943" s="137"/>
      <c r="Z943" s="137"/>
      <c r="AA943" s="137"/>
      <c r="AC943" s="137"/>
      <c r="AD943" s="137"/>
      <c r="AE943" s="137"/>
      <c r="AF943" s="137"/>
      <c r="AG943" s="137"/>
      <c r="AH943" s="137"/>
      <c r="AI943" s="137"/>
      <c r="AJ943" s="137"/>
      <c r="AK943" s="137"/>
      <c r="AL943" s="137"/>
      <c r="AM943" s="68"/>
      <c r="AN943" s="137"/>
      <c r="AO943" s="68"/>
      <c r="AP943" s="68"/>
      <c r="AQ943" s="137"/>
      <c r="AR943" s="137"/>
      <c r="AS943" s="137"/>
      <c r="AT943" s="137"/>
      <c r="AU943" s="137"/>
      <c r="AV943" s="137"/>
      <c r="AW943" s="137"/>
      <c r="AX943" s="137"/>
    </row>
    <row r="944" spans="6:50" ht="14.25" customHeight="1">
      <c r="F944" s="137"/>
      <c r="G944" s="137"/>
      <c r="H944" s="137"/>
      <c r="I944" s="137"/>
      <c r="J944" s="137"/>
      <c r="K944" s="137"/>
      <c r="L944" s="137"/>
      <c r="M944" s="137"/>
      <c r="N944" s="137"/>
      <c r="O944" s="137"/>
      <c r="Q944" s="137"/>
      <c r="Z944" s="137"/>
      <c r="AA944" s="137"/>
      <c r="AC944" s="137"/>
      <c r="AD944" s="137"/>
      <c r="AE944" s="137"/>
      <c r="AF944" s="137"/>
      <c r="AG944" s="137"/>
      <c r="AH944" s="137"/>
      <c r="AI944" s="137"/>
      <c r="AJ944" s="137"/>
      <c r="AK944" s="137"/>
      <c r="AL944" s="137"/>
      <c r="AM944" s="68"/>
      <c r="AN944" s="137"/>
      <c r="AO944" s="68"/>
      <c r="AP944" s="68"/>
      <c r="AQ944" s="137"/>
      <c r="AR944" s="137"/>
      <c r="AS944" s="137"/>
      <c r="AT944" s="137"/>
      <c r="AU944" s="137"/>
      <c r="AV944" s="137"/>
      <c r="AW944" s="137"/>
      <c r="AX944" s="137"/>
    </row>
    <row r="945" spans="6:50" ht="14.25" customHeight="1">
      <c r="F945" s="137"/>
      <c r="G945" s="137"/>
      <c r="H945" s="137"/>
      <c r="I945" s="137"/>
      <c r="J945" s="137"/>
      <c r="K945" s="137"/>
      <c r="L945" s="137"/>
      <c r="M945" s="137"/>
      <c r="N945" s="137"/>
      <c r="O945" s="137"/>
      <c r="Q945" s="137"/>
      <c r="Z945" s="137"/>
      <c r="AA945" s="137"/>
      <c r="AC945" s="137"/>
      <c r="AD945" s="137"/>
      <c r="AE945" s="137"/>
      <c r="AF945" s="137"/>
      <c r="AG945" s="137"/>
      <c r="AH945" s="137"/>
      <c r="AI945" s="137"/>
      <c r="AJ945" s="137"/>
      <c r="AK945" s="137"/>
      <c r="AL945" s="137"/>
      <c r="AM945" s="68"/>
      <c r="AN945" s="137"/>
      <c r="AO945" s="68"/>
      <c r="AP945" s="68"/>
      <c r="AQ945" s="137"/>
      <c r="AR945" s="137"/>
      <c r="AS945" s="137"/>
      <c r="AT945" s="137"/>
      <c r="AU945" s="137"/>
      <c r="AV945" s="137"/>
      <c r="AW945" s="137"/>
      <c r="AX945" s="137"/>
    </row>
    <row r="946" spans="6:50" ht="14.25" customHeight="1">
      <c r="F946" s="137"/>
      <c r="G946" s="137"/>
      <c r="H946" s="137"/>
      <c r="I946" s="137"/>
      <c r="J946" s="137"/>
      <c r="K946" s="137"/>
      <c r="L946" s="137"/>
      <c r="M946" s="137"/>
      <c r="N946" s="137"/>
      <c r="O946" s="137"/>
      <c r="Q946" s="137"/>
      <c r="Z946" s="137"/>
      <c r="AA946" s="137"/>
      <c r="AC946" s="137"/>
      <c r="AD946" s="137"/>
      <c r="AE946" s="137"/>
      <c r="AF946" s="137"/>
      <c r="AG946" s="137"/>
      <c r="AH946" s="137"/>
      <c r="AI946" s="137"/>
      <c r="AJ946" s="137"/>
      <c r="AK946" s="137"/>
      <c r="AL946" s="137"/>
      <c r="AM946" s="68"/>
      <c r="AN946" s="137"/>
      <c r="AO946" s="68"/>
      <c r="AP946" s="68"/>
      <c r="AQ946" s="137"/>
      <c r="AR946" s="137"/>
      <c r="AS946" s="137"/>
      <c r="AT946" s="137"/>
      <c r="AU946" s="137"/>
      <c r="AV946" s="137"/>
      <c r="AW946" s="137"/>
      <c r="AX946" s="137"/>
    </row>
    <row r="947" spans="6:50" ht="14.25" customHeight="1">
      <c r="F947" s="137"/>
      <c r="G947" s="137"/>
      <c r="H947" s="137"/>
      <c r="I947" s="137"/>
      <c r="J947" s="137"/>
      <c r="K947" s="137"/>
      <c r="L947" s="137"/>
      <c r="M947" s="137"/>
      <c r="N947" s="137"/>
      <c r="O947" s="137"/>
      <c r="Q947" s="137"/>
      <c r="Z947" s="137"/>
      <c r="AA947" s="137"/>
      <c r="AC947" s="137"/>
      <c r="AD947" s="137"/>
      <c r="AE947" s="137"/>
      <c r="AF947" s="137"/>
      <c r="AG947" s="137"/>
      <c r="AH947" s="137"/>
      <c r="AI947" s="137"/>
      <c r="AJ947" s="137"/>
      <c r="AK947" s="137"/>
      <c r="AL947" s="137"/>
      <c r="AM947" s="68"/>
      <c r="AN947" s="137"/>
      <c r="AO947" s="68"/>
      <c r="AP947" s="68"/>
      <c r="AQ947" s="137"/>
      <c r="AR947" s="137"/>
      <c r="AS947" s="137"/>
      <c r="AT947" s="137"/>
      <c r="AU947" s="137"/>
      <c r="AV947" s="137"/>
      <c r="AW947" s="137"/>
      <c r="AX947" s="137"/>
    </row>
    <row r="948" spans="6:50" ht="14.25" customHeight="1">
      <c r="F948" s="137"/>
      <c r="G948" s="137"/>
      <c r="H948" s="137"/>
      <c r="I948" s="137"/>
      <c r="J948" s="137"/>
      <c r="K948" s="137"/>
      <c r="L948" s="137"/>
      <c r="M948" s="137"/>
      <c r="N948" s="137"/>
      <c r="O948" s="137"/>
      <c r="Q948" s="137"/>
      <c r="Z948" s="137"/>
      <c r="AA948" s="137"/>
      <c r="AC948" s="137"/>
      <c r="AD948" s="137"/>
      <c r="AE948" s="137"/>
      <c r="AF948" s="137"/>
      <c r="AG948" s="137"/>
      <c r="AH948" s="137"/>
      <c r="AI948" s="137"/>
      <c r="AJ948" s="137"/>
      <c r="AK948" s="137"/>
      <c r="AL948" s="137"/>
      <c r="AM948" s="68"/>
      <c r="AN948" s="137"/>
      <c r="AO948" s="68"/>
      <c r="AP948" s="68"/>
      <c r="AQ948" s="137"/>
      <c r="AR948" s="137"/>
      <c r="AS948" s="137"/>
      <c r="AT948" s="137"/>
      <c r="AU948" s="137"/>
      <c r="AV948" s="137"/>
      <c r="AW948" s="137"/>
      <c r="AX948" s="137"/>
    </row>
    <row r="949" spans="6:50" ht="14.25" customHeight="1">
      <c r="F949" s="137"/>
      <c r="G949" s="137"/>
      <c r="H949" s="137"/>
      <c r="I949" s="137"/>
      <c r="J949" s="137"/>
      <c r="K949" s="137"/>
      <c r="L949" s="137"/>
      <c r="M949" s="137"/>
      <c r="N949" s="137"/>
      <c r="O949" s="137"/>
      <c r="Q949" s="137"/>
      <c r="Z949" s="137"/>
      <c r="AA949" s="137"/>
      <c r="AC949" s="137"/>
      <c r="AD949" s="137"/>
      <c r="AE949" s="137"/>
      <c r="AF949" s="137"/>
      <c r="AG949" s="137"/>
      <c r="AH949" s="137"/>
      <c r="AI949" s="137"/>
      <c r="AJ949" s="137"/>
      <c r="AK949" s="137"/>
      <c r="AL949" s="137"/>
      <c r="AM949" s="68"/>
      <c r="AN949" s="137"/>
      <c r="AO949" s="68"/>
      <c r="AP949" s="68"/>
      <c r="AQ949" s="137"/>
      <c r="AR949" s="137"/>
      <c r="AS949" s="137"/>
      <c r="AT949" s="137"/>
      <c r="AU949" s="137"/>
      <c r="AV949" s="137"/>
      <c r="AW949" s="137"/>
      <c r="AX949" s="137"/>
    </row>
    <row r="950" spans="6:50" ht="14.25" customHeight="1">
      <c r="F950" s="137"/>
      <c r="G950" s="137"/>
      <c r="H950" s="137"/>
      <c r="I950" s="137"/>
      <c r="J950" s="137"/>
      <c r="K950" s="137"/>
      <c r="L950" s="137"/>
      <c r="M950" s="137"/>
      <c r="N950" s="137"/>
      <c r="O950" s="137"/>
      <c r="Q950" s="137"/>
      <c r="Z950" s="137"/>
      <c r="AA950" s="137"/>
      <c r="AC950" s="137"/>
      <c r="AD950" s="137"/>
      <c r="AE950" s="137"/>
      <c r="AF950" s="137"/>
      <c r="AG950" s="137"/>
      <c r="AH950" s="137"/>
      <c r="AI950" s="137"/>
      <c r="AJ950" s="137"/>
      <c r="AK950" s="137"/>
      <c r="AL950" s="137"/>
      <c r="AM950" s="68"/>
      <c r="AN950" s="137"/>
      <c r="AO950" s="68"/>
      <c r="AP950" s="68"/>
      <c r="AQ950" s="137"/>
      <c r="AR950" s="137"/>
      <c r="AS950" s="137"/>
      <c r="AT950" s="137"/>
      <c r="AU950" s="137"/>
      <c r="AV950" s="137"/>
      <c r="AW950" s="137"/>
      <c r="AX950" s="137"/>
    </row>
    <row r="951" spans="6:50" ht="14.25" customHeight="1">
      <c r="F951" s="137"/>
      <c r="G951" s="137"/>
      <c r="H951" s="137"/>
      <c r="I951" s="137"/>
      <c r="J951" s="137"/>
      <c r="K951" s="137"/>
      <c r="L951" s="137"/>
      <c r="M951" s="137"/>
      <c r="N951" s="137"/>
      <c r="O951" s="137"/>
      <c r="Q951" s="137"/>
      <c r="Z951" s="137"/>
      <c r="AA951" s="137"/>
      <c r="AC951" s="137"/>
      <c r="AD951" s="137"/>
      <c r="AE951" s="137"/>
      <c r="AF951" s="137"/>
      <c r="AG951" s="137"/>
      <c r="AH951" s="137"/>
      <c r="AI951" s="137"/>
      <c r="AJ951" s="137"/>
      <c r="AK951" s="137"/>
      <c r="AL951" s="137"/>
      <c r="AM951" s="68"/>
      <c r="AN951" s="137"/>
      <c r="AO951" s="68"/>
      <c r="AP951" s="68"/>
      <c r="AQ951" s="137"/>
      <c r="AR951" s="137"/>
      <c r="AS951" s="137"/>
      <c r="AT951" s="137"/>
      <c r="AU951" s="137"/>
      <c r="AV951" s="137"/>
      <c r="AW951" s="137"/>
      <c r="AX951" s="137"/>
    </row>
    <row r="952" spans="6:50" ht="14.25" customHeight="1">
      <c r="F952" s="137"/>
      <c r="G952" s="137"/>
      <c r="H952" s="137"/>
      <c r="I952" s="137"/>
      <c r="J952" s="137"/>
      <c r="K952" s="137"/>
      <c r="L952" s="137"/>
      <c r="M952" s="137"/>
      <c r="N952" s="137"/>
      <c r="O952" s="137"/>
      <c r="Q952" s="137"/>
      <c r="Z952" s="137"/>
      <c r="AA952" s="137"/>
      <c r="AC952" s="137"/>
      <c r="AD952" s="137"/>
      <c r="AE952" s="137"/>
      <c r="AF952" s="137"/>
      <c r="AG952" s="137"/>
      <c r="AH952" s="137"/>
      <c r="AI952" s="137"/>
      <c r="AJ952" s="137"/>
      <c r="AK952" s="137"/>
      <c r="AL952" s="137"/>
      <c r="AM952" s="68"/>
      <c r="AN952" s="137"/>
      <c r="AO952" s="68"/>
      <c r="AP952" s="68"/>
      <c r="AQ952" s="137"/>
      <c r="AR952" s="137"/>
      <c r="AS952" s="137"/>
      <c r="AT952" s="137"/>
      <c r="AU952" s="137"/>
      <c r="AV952" s="137"/>
      <c r="AW952" s="137"/>
      <c r="AX952" s="137"/>
    </row>
    <row r="953" spans="6:50" ht="14.25" customHeight="1">
      <c r="F953" s="137"/>
      <c r="G953" s="137"/>
      <c r="H953" s="137"/>
      <c r="I953" s="137"/>
      <c r="J953" s="137"/>
      <c r="K953" s="137"/>
      <c r="L953" s="137"/>
      <c r="M953" s="137"/>
      <c r="N953" s="137"/>
      <c r="O953" s="137"/>
      <c r="Q953" s="137"/>
      <c r="Z953" s="137"/>
      <c r="AA953" s="137"/>
      <c r="AC953" s="137"/>
      <c r="AD953" s="137"/>
      <c r="AE953" s="137"/>
      <c r="AF953" s="137"/>
      <c r="AG953" s="137"/>
      <c r="AH953" s="137"/>
      <c r="AI953" s="137"/>
      <c r="AJ953" s="137"/>
      <c r="AK953" s="137"/>
      <c r="AL953" s="137"/>
      <c r="AM953" s="68"/>
      <c r="AN953" s="137"/>
      <c r="AO953" s="68"/>
      <c r="AP953" s="68"/>
      <c r="AQ953" s="137"/>
      <c r="AR953" s="137"/>
      <c r="AS953" s="137"/>
      <c r="AT953" s="137"/>
      <c r="AU953" s="137"/>
      <c r="AV953" s="137"/>
      <c r="AW953" s="137"/>
      <c r="AX953" s="137"/>
    </row>
    <row r="954" spans="6:50" ht="14.25" customHeight="1">
      <c r="F954" s="137"/>
      <c r="G954" s="137"/>
      <c r="H954" s="137"/>
      <c r="I954" s="137"/>
      <c r="J954" s="137"/>
      <c r="K954" s="137"/>
      <c r="L954" s="137"/>
      <c r="M954" s="137"/>
      <c r="N954" s="137"/>
      <c r="O954" s="137"/>
      <c r="Q954" s="137"/>
      <c r="Z954" s="137"/>
      <c r="AA954" s="137"/>
      <c r="AC954" s="137"/>
      <c r="AD954" s="137"/>
      <c r="AE954" s="137"/>
      <c r="AF954" s="137"/>
      <c r="AG954" s="137"/>
      <c r="AH954" s="137"/>
      <c r="AI954" s="137"/>
      <c r="AJ954" s="137"/>
      <c r="AK954" s="137"/>
      <c r="AL954" s="137"/>
      <c r="AM954" s="68"/>
      <c r="AN954" s="137"/>
      <c r="AO954" s="68"/>
      <c r="AP954" s="68"/>
      <c r="AQ954" s="137"/>
      <c r="AR954" s="137"/>
      <c r="AS954" s="137"/>
      <c r="AT954" s="137"/>
      <c r="AU954" s="137"/>
      <c r="AV954" s="137"/>
      <c r="AW954" s="137"/>
      <c r="AX954" s="137"/>
    </row>
    <row r="955" spans="6:50" ht="14.25" customHeight="1">
      <c r="F955" s="137"/>
      <c r="G955" s="137"/>
      <c r="H955" s="137"/>
      <c r="I955" s="137"/>
      <c r="J955" s="137"/>
      <c r="K955" s="137"/>
      <c r="L955" s="137"/>
      <c r="M955" s="137"/>
      <c r="N955" s="137"/>
      <c r="O955" s="137"/>
      <c r="Q955" s="137"/>
      <c r="Z955" s="137"/>
      <c r="AA955" s="137"/>
      <c r="AC955" s="137"/>
      <c r="AD955" s="137"/>
      <c r="AE955" s="137"/>
      <c r="AF955" s="137"/>
      <c r="AG955" s="137"/>
      <c r="AH955" s="137"/>
      <c r="AI955" s="137"/>
      <c r="AJ955" s="137"/>
      <c r="AK955" s="137"/>
      <c r="AL955" s="137"/>
      <c r="AM955" s="68"/>
      <c r="AN955" s="137"/>
      <c r="AO955" s="68"/>
      <c r="AP955" s="68"/>
      <c r="AQ955" s="137"/>
      <c r="AR955" s="137"/>
      <c r="AS955" s="137"/>
      <c r="AT955" s="137"/>
      <c r="AU955" s="137"/>
      <c r="AV955" s="137"/>
      <c r="AW955" s="137"/>
      <c r="AX955" s="137"/>
    </row>
    <row r="956" spans="6:50" ht="14.25" customHeight="1">
      <c r="F956" s="137"/>
      <c r="G956" s="137"/>
      <c r="H956" s="137"/>
      <c r="I956" s="137"/>
      <c r="J956" s="137"/>
      <c r="K956" s="137"/>
      <c r="L956" s="137"/>
      <c r="M956" s="137"/>
      <c r="N956" s="137"/>
      <c r="O956" s="137"/>
      <c r="Q956" s="137"/>
      <c r="Z956" s="137"/>
      <c r="AA956" s="137"/>
      <c r="AC956" s="137"/>
      <c r="AD956" s="137"/>
      <c r="AE956" s="137"/>
      <c r="AF956" s="137"/>
      <c r="AG956" s="137"/>
      <c r="AH956" s="137"/>
      <c r="AI956" s="137"/>
      <c r="AJ956" s="137"/>
      <c r="AK956" s="137"/>
      <c r="AL956" s="137"/>
      <c r="AM956" s="68"/>
      <c r="AN956" s="137"/>
      <c r="AO956" s="68"/>
      <c r="AP956" s="68"/>
      <c r="AQ956" s="137"/>
      <c r="AR956" s="137"/>
      <c r="AS956" s="137"/>
      <c r="AT956" s="137"/>
      <c r="AU956" s="137"/>
      <c r="AV956" s="137"/>
      <c r="AW956" s="137"/>
      <c r="AX956" s="137"/>
    </row>
    <row r="957" spans="6:50" ht="14.25" customHeight="1">
      <c r="F957" s="137"/>
      <c r="G957" s="137"/>
      <c r="H957" s="137"/>
      <c r="I957" s="137"/>
      <c r="J957" s="137"/>
      <c r="K957" s="137"/>
      <c r="L957" s="137"/>
      <c r="M957" s="137"/>
      <c r="N957" s="137"/>
      <c r="O957" s="137"/>
      <c r="Q957" s="137"/>
      <c r="Z957" s="137"/>
      <c r="AA957" s="137"/>
      <c r="AC957" s="137"/>
      <c r="AD957" s="137"/>
      <c r="AE957" s="137"/>
      <c r="AF957" s="137"/>
      <c r="AG957" s="137"/>
      <c r="AH957" s="137"/>
      <c r="AI957" s="137"/>
      <c r="AJ957" s="137"/>
      <c r="AK957" s="137"/>
      <c r="AL957" s="137"/>
      <c r="AM957" s="68"/>
      <c r="AN957" s="137"/>
      <c r="AO957" s="68"/>
      <c r="AP957" s="68"/>
      <c r="AQ957" s="137"/>
      <c r="AR957" s="137"/>
      <c r="AS957" s="137"/>
      <c r="AT957" s="137"/>
      <c r="AU957" s="137"/>
      <c r="AV957" s="137"/>
      <c r="AW957" s="137"/>
      <c r="AX957" s="137"/>
    </row>
    <row r="958" spans="6:50" ht="14.25" customHeight="1">
      <c r="F958" s="137"/>
      <c r="G958" s="137"/>
      <c r="H958" s="137"/>
      <c r="I958" s="137"/>
      <c r="J958" s="137"/>
      <c r="K958" s="137"/>
      <c r="L958" s="137"/>
      <c r="M958" s="137"/>
      <c r="N958" s="137"/>
      <c r="O958" s="137"/>
      <c r="Q958" s="137"/>
      <c r="Z958" s="137"/>
      <c r="AA958" s="137"/>
      <c r="AC958" s="137"/>
      <c r="AD958" s="137"/>
      <c r="AE958" s="137"/>
      <c r="AF958" s="137"/>
      <c r="AG958" s="137"/>
      <c r="AH958" s="137"/>
      <c r="AI958" s="137"/>
      <c r="AJ958" s="137"/>
      <c r="AK958" s="137"/>
      <c r="AL958" s="137"/>
      <c r="AM958" s="68"/>
      <c r="AN958" s="137"/>
      <c r="AO958" s="68"/>
      <c r="AP958" s="68"/>
      <c r="AQ958" s="137"/>
      <c r="AR958" s="137"/>
      <c r="AS958" s="137"/>
      <c r="AT958" s="137"/>
      <c r="AU958" s="137"/>
      <c r="AV958" s="137"/>
      <c r="AW958" s="137"/>
      <c r="AX958" s="137"/>
    </row>
    <row r="959" spans="6:50" ht="14.25" customHeight="1">
      <c r="F959" s="137"/>
      <c r="G959" s="137"/>
      <c r="H959" s="137"/>
      <c r="I959" s="137"/>
      <c r="J959" s="137"/>
      <c r="K959" s="137"/>
      <c r="L959" s="137"/>
      <c r="M959" s="137"/>
      <c r="N959" s="137"/>
      <c r="O959" s="137"/>
      <c r="Q959" s="137"/>
      <c r="Z959" s="137"/>
      <c r="AA959" s="137"/>
      <c r="AC959" s="137"/>
      <c r="AD959" s="137"/>
      <c r="AE959" s="137"/>
      <c r="AF959" s="137"/>
      <c r="AG959" s="137"/>
      <c r="AH959" s="137"/>
      <c r="AI959" s="137"/>
      <c r="AJ959" s="137"/>
      <c r="AK959" s="137"/>
      <c r="AL959" s="137"/>
      <c r="AM959" s="68"/>
      <c r="AN959" s="137"/>
      <c r="AO959" s="68"/>
      <c r="AP959" s="68"/>
      <c r="AQ959" s="137"/>
      <c r="AR959" s="137"/>
      <c r="AS959" s="137"/>
      <c r="AT959" s="137"/>
      <c r="AU959" s="137"/>
      <c r="AV959" s="137"/>
      <c r="AW959" s="137"/>
      <c r="AX959" s="137"/>
    </row>
    <row r="960" spans="6:50" ht="14.25" customHeight="1">
      <c r="F960" s="137"/>
      <c r="G960" s="137"/>
      <c r="H960" s="137"/>
      <c r="I960" s="137"/>
      <c r="J960" s="137"/>
      <c r="K960" s="137"/>
      <c r="L960" s="137"/>
      <c r="M960" s="137"/>
      <c r="N960" s="137"/>
      <c r="O960" s="137"/>
      <c r="Q960" s="137"/>
      <c r="Z960" s="137"/>
      <c r="AA960" s="137"/>
      <c r="AC960" s="137"/>
      <c r="AD960" s="137"/>
      <c r="AE960" s="137"/>
      <c r="AF960" s="137"/>
      <c r="AG960" s="137"/>
      <c r="AH960" s="137"/>
      <c r="AI960" s="137"/>
      <c r="AJ960" s="137"/>
      <c r="AK960" s="137"/>
      <c r="AL960" s="137"/>
      <c r="AM960" s="68"/>
      <c r="AN960" s="137"/>
      <c r="AO960" s="68"/>
      <c r="AP960" s="68"/>
      <c r="AQ960" s="137"/>
      <c r="AR960" s="137"/>
      <c r="AS960" s="137"/>
      <c r="AT960" s="137"/>
      <c r="AU960" s="137"/>
      <c r="AV960" s="137"/>
      <c r="AW960" s="137"/>
      <c r="AX960" s="137"/>
    </row>
    <row r="961" spans="6:50" ht="14.25" customHeight="1">
      <c r="F961" s="137"/>
      <c r="G961" s="137"/>
      <c r="H961" s="137"/>
      <c r="I961" s="137"/>
      <c r="J961" s="137"/>
      <c r="K961" s="137"/>
      <c r="L961" s="137"/>
      <c r="M961" s="137"/>
      <c r="N961" s="137"/>
      <c r="O961" s="137"/>
      <c r="Q961" s="137"/>
      <c r="Z961" s="137"/>
      <c r="AA961" s="137"/>
      <c r="AC961" s="137"/>
      <c r="AD961" s="137"/>
      <c r="AE961" s="137"/>
      <c r="AF961" s="137"/>
      <c r="AG961" s="137"/>
      <c r="AH961" s="137"/>
      <c r="AI961" s="137"/>
      <c r="AJ961" s="137"/>
      <c r="AK961" s="137"/>
      <c r="AL961" s="137"/>
      <c r="AM961" s="68"/>
      <c r="AN961" s="137"/>
      <c r="AO961" s="68"/>
      <c r="AP961" s="68"/>
      <c r="AQ961" s="137"/>
      <c r="AR961" s="137"/>
      <c r="AS961" s="137"/>
      <c r="AT961" s="137"/>
      <c r="AU961" s="137"/>
      <c r="AV961" s="137"/>
      <c r="AW961" s="137"/>
      <c r="AX961" s="137"/>
    </row>
    <row r="962" spans="6:50" ht="14.25" customHeight="1">
      <c r="F962" s="137"/>
      <c r="G962" s="137"/>
      <c r="H962" s="137"/>
      <c r="I962" s="137"/>
      <c r="J962" s="137"/>
      <c r="K962" s="137"/>
      <c r="L962" s="137"/>
      <c r="M962" s="137"/>
      <c r="N962" s="137"/>
      <c r="O962" s="137"/>
      <c r="Q962" s="137"/>
      <c r="Z962" s="137"/>
      <c r="AA962" s="137"/>
      <c r="AC962" s="137"/>
      <c r="AD962" s="137"/>
      <c r="AE962" s="137"/>
      <c r="AF962" s="137"/>
      <c r="AG962" s="137"/>
      <c r="AH962" s="137"/>
      <c r="AI962" s="137"/>
      <c r="AJ962" s="137"/>
      <c r="AK962" s="137"/>
      <c r="AL962" s="137"/>
      <c r="AM962" s="68"/>
      <c r="AN962" s="137"/>
      <c r="AO962" s="68"/>
      <c r="AP962" s="68"/>
      <c r="AQ962" s="137"/>
      <c r="AR962" s="137"/>
      <c r="AS962" s="137"/>
      <c r="AT962" s="137"/>
      <c r="AU962" s="137"/>
      <c r="AV962" s="137"/>
      <c r="AW962" s="137"/>
      <c r="AX962" s="137"/>
    </row>
    <row r="963" spans="6:50" ht="14.25" customHeight="1">
      <c r="F963" s="137"/>
      <c r="G963" s="137"/>
      <c r="H963" s="137"/>
      <c r="I963" s="137"/>
      <c r="J963" s="137"/>
      <c r="K963" s="137"/>
      <c r="L963" s="137"/>
      <c r="M963" s="137"/>
      <c r="N963" s="137"/>
      <c r="O963" s="137"/>
      <c r="Q963" s="137"/>
      <c r="Z963" s="137"/>
      <c r="AA963" s="137"/>
      <c r="AC963" s="137"/>
      <c r="AD963" s="137"/>
      <c r="AE963" s="137"/>
      <c r="AF963" s="137"/>
      <c r="AG963" s="137"/>
      <c r="AH963" s="137"/>
      <c r="AI963" s="137"/>
      <c r="AJ963" s="137"/>
      <c r="AK963" s="137"/>
      <c r="AL963" s="137"/>
      <c r="AM963" s="68"/>
      <c r="AN963" s="137"/>
      <c r="AO963" s="68"/>
      <c r="AP963" s="68"/>
      <c r="AQ963" s="137"/>
      <c r="AR963" s="137"/>
      <c r="AS963" s="137"/>
      <c r="AT963" s="137"/>
      <c r="AU963" s="137"/>
      <c r="AV963" s="137"/>
      <c r="AW963" s="137"/>
      <c r="AX963" s="137"/>
    </row>
    <row r="964" spans="6:50" ht="14.25" customHeight="1">
      <c r="F964" s="137"/>
      <c r="G964" s="137"/>
      <c r="H964" s="137"/>
      <c r="I964" s="137"/>
      <c r="J964" s="137"/>
      <c r="K964" s="137"/>
      <c r="L964" s="137"/>
      <c r="M964" s="137"/>
      <c r="N964" s="137"/>
      <c r="O964" s="137"/>
      <c r="Q964" s="137"/>
      <c r="Z964" s="137"/>
      <c r="AA964" s="137"/>
      <c r="AC964" s="137"/>
      <c r="AD964" s="137"/>
      <c r="AE964" s="137"/>
      <c r="AF964" s="137"/>
      <c r="AG964" s="137"/>
      <c r="AH964" s="137"/>
      <c r="AI964" s="137"/>
      <c r="AJ964" s="137"/>
      <c r="AK964" s="137"/>
      <c r="AL964" s="137"/>
      <c r="AM964" s="68"/>
      <c r="AN964" s="137"/>
      <c r="AO964" s="68"/>
      <c r="AP964" s="68"/>
      <c r="AQ964" s="137"/>
      <c r="AR964" s="137"/>
      <c r="AS964" s="137"/>
      <c r="AT964" s="137"/>
      <c r="AU964" s="137"/>
      <c r="AV964" s="137"/>
      <c r="AW964" s="137"/>
      <c r="AX964" s="137"/>
    </row>
    <row r="965" spans="6:50" ht="14.25" customHeight="1">
      <c r="F965" s="137"/>
      <c r="G965" s="137"/>
      <c r="H965" s="137"/>
      <c r="I965" s="137"/>
      <c r="J965" s="137"/>
      <c r="K965" s="137"/>
      <c r="L965" s="137"/>
      <c r="M965" s="137"/>
      <c r="N965" s="137"/>
      <c r="O965" s="137"/>
      <c r="Q965" s="137"/>
      <c r="Z965" s="137"/>
      <c r="AA965" s="137"/>
      <c r="AC965" s="137"/>
      <c r="AD965" s="137"/>
      <c r="AE965" s="137"/>
      <c r="AF965" s="137"/>
      <c r="AG965" s="137"/>
      <c r="AH965" s="137"/>
      <c r="AI965" s="137"/>
      <c r="AJ965" s="137"/>
      <c r="AK965" s="137"/>
      <c r="AL965" s="137"/>
      <c r="AM965" s="68"/>
      <c r="AN965" s="137"/>
      <c r="AO965" s="68"/>
      <c r="AP965" s="68"/>
      <c r="AQ965" s="137"/>
      <c r="AR965" s="137"/>
      <c r="AS965" s="137"/>
      <c r="AT965" s="137"/>
      <c r="AU965" s="137"/>
      <c r="AV965" s="137"/>
      <c r="AW965" s="137"/>
      <c r="AX965" s="137"/>
    </row>
    <row r="966" spans="6:50" ht="14.25" customHeight="1">
      <c r="F966" s="137"/>
      <c r="G966" s="137"/>
      <c r="H966" s="137"/>
      <c r="I966" s="137"/>
      <c r="J966" s="137"/>
      <c r="K966" s="137"/>
      <c r="L966" s="137"/>
      <c r="M966" s="137"/>
      <c r="N966" s="137"/>
      <c r="O966" s="137"/>
      <c r="Q966" s="137"/>
      <c r="Z966" s="137"/>
      <c r="AA966" s="137"/>
      <c r="AC966" s="137"/>
      <c r="AD966" s="137"/>
      <c r="AE966" s="137"/>
      <c r="AF966" s="137"/>
      <c r="AG966" s="137"/>
      <c r="AH966" s="137"/>
      <c r="AI966" s="137"/>
      <c r="AJ966" s="137"/>
      <c r="AK966" s="137"/>
      <c r="AL966" s="137"/>
      <c r="AM966" s="68"/>
      <c r="AN966" s="137"/>
      <c r="AO966" s="68"/>
      <c r="AP966" s="68"/>
      <c r="AQ966" s="137"/>
      <c r="AR966" s="137"/>
      <c r="AS966" s="137"/>
      <c r="AT966" s="137"/>
      <c r="AU966" s="137"/>
      <c r="AV966" s="137"/>
      <c r="AW966" s="137"/>
      <c r="AX966" s="137"/>
    </row>
    <row r="967" spans="6:50" ht="14.25" customHeight="1">
      <c r="F967" s="137"/>
      <c r="G967" s="137"/>
      <c r="H967" s="137"/>
      <c r="I967" s="137"/>
      <c r="J967" s="137"/>
      <c r="K967" s="137"/>
      <c r="L967" s="137"/>
      <c r="M967" s="137"/>
      <c r="N967" s="137"/>
      <c r="O967" s="137"/>
      <c r="Q967" s="137"/>
      <c r="Z967" s="137"/>
      <c r="AA967" s="137"/>
      <c r="AC967" s="137"/>
      <c r="AD967" s="137"/>
      <c r="AE967" s="137"/>
      <c r="AF967" s="137"/>
      <c r="AG967" s="137"/>
      <c r="AH967" s="137"/>
      <c r="AI967" s="137"/>
      <c r="AJ967" s="137"/>
      <c r="AK967" s="137"/>
      <c r="AL967" s="137"/>
      <c r="AM967" s="68"/>
      <c r="AN967" s="137"/>
      <c r="AO967" s="68"/>
      <c r="AP967" s="68"/>
      <c r="AQ967" s="137"/>
      <c r="AR967" s="137"/>
      <c r="AS967" s="137"/>
      <c r="AT967" s="137"/>
      <c r="AU967" s="137"/>
      <c r="AV967" s="137"/>
      <c r="AW967" s="137"/>
      <c r="AX967" s="137"/>
    </row>
    <row r="968" spans="6:50" ht="14.25" customHeight="1">
      <c r="F968" s="137"/>
      <c r="G968" s="137"/>
      <c r="H968" s="137"/>
      <c r="I968" s="137"/>
      <c r="J968" s="137"/>
      <c r="K968" s="137"/>
      <c r="L968" s="137"/>
      <c r="M968" s="137"/>
      <c r="N968" s="137"/>
      <c r="O968" s="137"/>
      <c r="Q968" s="137"/>
      <c r="Z968" s="137"/>
      <c r="AA968" s="137"/>
      <c r="AC968" s="137"/>
      <c r="AD968" s="137"/>
      <c r="AE968" s="137"/>
      <c r="AF968" s="137"/>
      <c r="AG968" s="137"/>
      <c r="AH968" s="137"/>
      <c r="AI968" s="137"/>
      <c r="AJ968" s="137"/>
      <c r="AK968" s="137"/>
      <c r="AL968" s="137"/>
      <c r="AM968" s="68"/>
      <c r="AN968" s="137"/>
      <c r="AO968" s="68"/>
      <c r="AP968" s="68"/>
      <c r="AQ968" s="137"/>
      <c r="AR968" s="137"/>
      <c r="AS968" s="137"/>
      <c r="AT968" s="137"/>
      <c r="AU968" s="137"/>
      <c r="AV968" s="137"/>
      <c r="AW968" s="137"/>
      <c r="AX968" s="137"/>
    </row>
    <row r="969" spans="6:50" ht="14.25" customHeight="1">
      <c r="F969" s="137"/>
      <c r="G969" s="137"/>
      <c r="H969" s="137"/>
      <c r="I969" s="137"/>
      <c r="J969" s="137"/>
      <c r="K969" s="137"/>
      <c r="L969" s="137"/>
      <c r="M969" s="137"/>
      <c r="N969" s="137"/>
      <c r="O969" s="137"/>
      <c r="Q969" s="137"/>
      <c r="Z969" s="137"/>
      <c r="AA969" s="137"/>
      <c r="AC969" s="137"/>
      <c r="AD969" s="137"/>
      <c r="AE969" s="137"/>
      <c r="AF969" s="137"/>
      <c r="AG969" s="137"/>
      <c r="AH969" s="137"/>
      <c r="AI969" s="137"/>
      <c r="AJ969" s="137"/>
      <c r="AK969" s="137"/>
      <c r="AL969" s="137"/>
      <c r="AM969" s="68"/>
      <c r="AN969" s="137"/>
      <c r="AO969" s="68"/>
      <c r="AP969" s="68"/>
      <c r="AQ969" s="137"/>
      <c r="AR969" s="137"/>
      <c r="AS969" s="137"/>
      <c r="AT969" s="137"/>
      <c r="AU969" s="137"/>
      <c r="AV969" s="137"/>
      <c r="AW969" s="137"/>
      <c r="AX969" s="137"/>
    </row>
    <row r="970" spans="6:50" ht="14.25" customHeight="1">
      <c r="F970" s="137"/>
      <c r="G970" s="137"/>
      <c r="H970" s="137"/>
      <c r="I970" s="137"/>
      <c r="J970" s="137"/>
      <c r="K970" s="137"/>
      <c r="L970" s="137"/>
      <c r="M970" s="137"/>
      <c r="N970" s="137"/>
      <c r="O970" s="137"/>
      <c r="Q970" s="137"/>
      <c r="Z970" s="137"/>
      <c r="AA970" s="137"/>
      <c r="AC970" s="137"/>
      <c r="AD970" s="137"/>
      <c r="AE970" s="137"/>
      <c r="AF970" s="137"/>
      <c r="AG970" s="137"/>
      <c r="AH970" s="137"/>
      <c r="AI970" s="137"/>
      <c r="AJ970" s="137"/>
      <c r="AK970" s="137"/>
      <c r="AL970" s="137"/>
      <c r="AM970" s="68"/>
      <c r="AN970" s="137"/>
      <c r="AO970" s="68"/>
      <c r="AP970" s="68"/>
      <c r="AQ970" s="137"/>
      <c r="AR970" s="137"/>
      <c r="AS970" s="137"/>
      <c r="AT970" s="137"/>
      <c r="AU970" s="137"/>
      <c r="AV970" s="137"/>
      <c r="AW970" s="137"/>
      <c r="AX970" s="137"/>
    </row>
    <row r="971" spans="6:50" ht="14.25" customHeight="1">
      <c r="F971" s="137"/>
      <c r="G971" s="137"/>
      <c r="H971" s="137"/>
      <c r="I971" s="137"/>
      <c r="J971" s="137"/>
      <c r="K971" s="137"/>
      <c r="L971" s="137"/>
      <c r="M971" s="137"/>
      <c r="N971" s="137"/>
      <c r="O971" s="137"/>
      <c r="Q971" s="137"/>
      <c r="Z971" s="137"/>
      <c r="AA971" s="137"/>
      <c r="AC971" s="137"/>
      <c r="AD971" s="137"/>
      <c r="AE971" s="137"/>
      <c r="AF971" s="137"/>
      <c r="AG971" s="137"/>
      <c r="AH971" s="137"/>
      <c r="AI971" s="137"/>
      <c r="AJ971" s="137"/>
      <c r="AK971" s="137"/>
      <c r="AL971" s="137"/>
      <c r="AM971" s="68"/>
      <c r="AN971" s="137"/>
      <c r="AO971" s="68"/>
      <c r="AP971" s="68"/>
      <c r="AQ971" s="137"/>
      <c r="AR971" s="137"/>
      <c r="AS971" s="137"/>
      <c r="AT971" s="137"/>
      <c r="AU971" s="137"/>
      <c r="AV971" s="137"/>
      <c r="AW971" s="137"/>
      <c r="AX971" s="137"/>
    </row>
    <row r="972" spans="6:50" ht="14.25" customHeight="1">
      <c r="F972" s="137"/>
      <c r="G972" s="137"/>
      <c r="H972" s="137"/>
      <c r="I972" s="137"/>
      <c r="J972" s="137"/>
      <c r="K972" s="137"/>
      <c r="L972" s="137"/>
      <c r="M972" s="137"/>
      <c r="N972" s="137"/>
      <c r="O972" s="137"/>
      <c r="Q972" s="137"/>
      <c r="Z972" s="137"/>
      <c r="AA972" s="137"/>
      <c r="AC972" s="137"/>
      <c r="AD972" s="137"/>
      <c r="AE972" s="137"/>
      <c r="AF972" s="137"/>
      <c r="AG972" s="137"/>
      <c r="AH972" s="137"/>
      <c r="AI972" s="137"/>
      <c r="AJ972" s="137"/>
      <c r="AK972" s="137"/>
      <c r="AL972" s="137"/>
      <c r="AM972" s="68"/>
      <c r="AN972" s="137"/>
      <c r="AO972" s="68"/>
      <c r="AP972" s="68"/>
      <c r="AQ972" s="137"/>
      <c r="AR972" s="137"/>
      <c r="AS972" s="137"/>
      <c r="AT972" s="137"/>
      <c r="AU972" s="137"/>
      <c r="AV972" s="137"/>
      <c r="AW972" s="137"/>
      <c r="AX972" s="137"/>
    </row>
    <row r="973" spans="6:50" ht="14.25" customHeight="1">
      <c r="F973" s="137"/>
      <c r="G973" s="137"/>
      <c r="H973" s="137"/>
      <c r="I973" s="137"/>
      <c r="J973" s="137"/>
      <c r="K973" s="137"/>
      <c r="L973" s="137"/>
      <c r="M973" s="137"/>
      <c r="N973" s="137"/>
      <c r="O973" s="137"/>
      <c r="Q973" s="137"/>
      <c r="Z973" s="137"/>
      <c r="AA973" s="137"/>
      <c r="AC973" s="137"/>
      <c r="AD973" s="137"/>
      <c r="AE973" s="137"/>
      <c r="AF973" s="137"/>
      <c r="AG973" s="137"/>
      <c r="AH973" s="137"/>
      <c r="AI973" s="137"/>
      <c r="AJ973" s="137"/>
      <c r="AK973" s="137"/>
      <c r="AL973" s="137"/>
      <c r="AM973" s="68"/>
      <c r="AN973" s="137"/>
      <c r="AO973" s="68"/>
      <c r="AP973" s="68"/>
      <c r="AQ973" s="137"/>
      <c r="AR973" s="137"/>
      <c r="AS973" s="137"/>
      <c r="AT973" s="137"/>
      <c r="AU973" s="137"/>
      <c r="AV973" s="137"/>
      <c r="AW973" s="137"/>
      <c r="AX973" s="137"/>
    </row>
    <row r="974" spans="6:50" ht="14.25" customHeight="1">
      <c r="F974" s="137"/>
      <c r="G974" s="137"/>
      <c r="H974" s="137"/>
      <c r="I974" s="137"/>
      <c r="J974" s="137"/>
      <c r="K974" s="137"/>
      <c r="L974" s="137"/>
      <c r="M974" s="137"/>
      <c r="N974" s="137"/>
      <c r="O974" s="137"/>
      <c r="Q974" s="137"/>
      <c r="Z974" s="137"/>
      <c r="AA974" s="137"/>
      <c r="AC974" s="137"/>
      <c r="AD974" s="137"/>
      <c r="AE974" s="137"/>
      <c r="AF974" s="137"/>
      <c r="AG974" s="137"/>
      <c r="AH974" s="137"/>
      <c r="AI974" s="137"/>
      <c r="AJ974" s="137"/>
      <c r="AK974" s="137"/>
      <c r="AL974" s="137"/>
      <c r="AM974" s="68"/>
      <c r="AN974" s="137"/>
      <c r="AO974" s="68"/>
      <c r="AP974" s="68"/>
      <c r="AQ974" s="137"/>
      <c r="AR974" s="137"/>
      <c r="AS974" s="137"/>
      <c r="AT974" s="137"/>
      <c r="AU974" s="137"/>
      <c r="AV974" s="137"/>
      <c r="AW974" s="137"/>
      <c r="AX974" s="137"/>
    </row>
    <row r="975" spans="6:50" ht="14.25" customHeight="1">
      <c r="F975" s="137"/>
      <c r="G975" s="137"/>
      <c r="H975" s="137"/>
      <c r="I975" s="137"/>
      <c r="J975" s="137"/>
      <c r="K975" s="137"/>
      <c r="L975" s="137"/>
      <c r="M975" s="137"/>
      <c r="N975" s="137"/>
      <c r="O975" s="137"/>
      <c r="Q975" s="137"/>
      <c r="Z975" s="137"/>
      <c r="AA975" s="137"/>
      <c r="AC975" s="137"/>
      <c r="AD975" s="137"/>
      <c r="AE975" s="137"/>
      <c r="AF975" s="137"/>
      <c r="AG975" s="137"/>
      <c r="AH975" s="137"/>
      <c r="AI975" s="137"/>
      <c r="AJ975" s="137"/>
      <c r="AK975" s="137"/>
      <c r="AL975" s="137"/>
      <c r="AM975" s="68"/>
      <c r="AN975" s="137"/>
      <c r="AO975" s="68"/>
      <c r="AP975" s="68"/>
      <c r="AQ975" s="137"/>
      <c r="AR975" s="137"/>
      <c r="AS975" s="137"/>
      <c r="AT975" s="137"/>
      <c r="AU975" s="137"/>
      <c r="AV975" s="137"/>
      <c r="AW975" s="137"/>
      <c r="AX975" s="137"/>
    </row>
    <row r="976" spans="6:50" ht="14.25" customHeight="1">
      <c r="F976" s="137"/>
      <c r="G976" s="137"/>
      <c r="H976" s="137"/>
      <c r="I976" s="137"/>
      <c r="J976" s="137"/>
      <c r="K976" s="137"/>
      <c r="L976" s="137"/>
      <c r="M976" s="137"/>
      <c r="N976" s="137"/>
      <c r="O976" s="137"/>
      <c r="Q976" s="137"/>
      <c r="Z976" s="137"/>
      <c r="AA976" s="137"/>
      <c r="AC976" s="137"/>
      <c r="AD976" s="137"/>
      <c r="AE976" s="137"/>
      <c r="AF976" s="137"/>
      <c r="AG976" s="137"/>
      <c r="AH976" s="137"/>
      <c r="AI976" s="137"/>
      <c r="AJ976" s="137"/>
      <c r="AK976" s="137"/>
      <c r="AL976" s="137"/>
      <c r="AM976" s="68"/>
      <c r="AN976" s="137"/>
      <c r="AO976" s="68"/>
      <c r="AP976" s="68"/>
      <c r="AQ976" s="137"/>
      <c r="AR976" s="137"/>
      <c r="AS976" s="137"/>
      <c r="AT976" s="137"/>
      <c r="AU976" s="137"/>
      <c r="AV976" s="137"/>
      <c r="AW976" s="137"/>
      <c r="AX976" s="137"/>
    </row>
    <row r="977" spans="6:50" ht="14.25" customHeight="1">
      <c r="F977" s="137"/>
      <c r="G977" s="137"/>
      <c r="H977" s="137"/>
      <c r="I977" s="137"/>
      <c r="J977" s="137"/>
      <c r="K977" s="137"/>
      <c r="L977" s="137"/>
      <c r="M977" s="137"/>
      <c r="N977" s="137"/>
      <c r="O977" s="137"/>
      <c r="Q977" s="137"/>
      <c r="Z977" s="137"/>
      <c r="AA977" s="137"/>
      <c r="AC977" s="137"/>
      <c r="AD977" s="137"/>
      <c r="AE977" s="137"/>
      <c r="AF977" s="137"/>
      <c r="AG977" s="137"/>
      <c r="AH977" s="137"/>
      <c r="AI977" s="137"/>
      <c r="AJ977" s="137"/>
      <c r="AK977" s="137"/>
      <c r="AL977" s="137"/>
      <c r="AM977" s="68"/>
      <c r="AN977" s="137"/>
      <c r="AO977" s="68"/>
      <c r="AP977" s="68"/>
      <c r="AQ977" s="137"/>
      <c r="AR977" s="137"/>
      <c r="AS977" s="137"/>
      <c r="AT977" s="137"/>
      <c r="AU977" s="137"/>
      <c r="AV977" s="137"/>
      <c r="AW977" s="137"/>
      <c r="AX977" s="137"/>
    </row>
    <row r="978" spans="6:50" ht="14.25" customHeight="1">
      <c r="F978" s="137"/>
      <c r="G978" s="137"/>
      <c r="H978" s="137"/>
      <c r="I978" s="137"/>
      <c r="J978" s="137"/>
      <c r="K978" s="137"/>
      <c r="L978" s="137"/>
      <c r="M978" s="137"/>
      <c r="N978" s="137"/>
      <c r="O978" s="137"/>
      <c r="Q978" s="137"/>
      <c r="Z978" s="137"/>
      <c r="AA978" s="137"/>
      <c r="AC978" s="137"/>
      <c r="AD978" s="137"/>
      <c r="AE978" s="137"/>
      <c r="AF978" s="137"/>
      <c r="AG978" s="137"/>
      <c r="AH978" s="137"/>
      <c r="AI978" s="137"/>
      <c r="AJ978" s="137"/>
      <c r="AK978" s="137"/>
      <c r="AL978" s="137"/>
      <c r="AM978" s="68"/>
      <c r="AN978" s="137"/>
      <c r="AO978" s="68"/>
      <c r="AP978" s="68"/>
      <c r="AQ978" s="137"/>
      <c r="AR978" s="137"/>
      <c r="AS978" s="137"/>
      <c r="AT978" s="137"/>
      <c r="AU978" s="137"/>
      <c r="AV978" s="137"/>
      <c r="AW978" s="137"/>
      <c r="AX978" s="137"/>
    </row>
    <row r="979" spans="6:50" ht="14.25" customHeight="1">
      <c r="F979" s="137"/>
      <c r="G979" s="137"/>
      <c r="H979" s="137"/>
      <c r="I979" s="137"/>
      <c r="J979" s="137"/>
      <c r="K979" s="137"/>
      <c r="L979" s="137"/>
      <c r="M979" s="137"/>
      <c r="N979" s="137"/>
      <c r="O979" s="137"/>
      <c r="Q979" s="137"/>
      <c r="Z979" s="137"/>
      <c r="AA979" s="137"/>
      <c r="AC979" s="137"/>
      <c r="AD979" s="137"/>
      <c r="AE979" s="137"/>
      <c r="AF979" s="137"/>
      <c r="AG979" s="137"/>
      <c r="AH979" s="137"/>
      <c r="AI979" s="137"/>
      <c r="AJ979" s="137"/>
      <c r="AK979" s="137"/>
      <c r="AL979" s="137"/>
      <c r="AM979" s="68"/>
      <c r="AN979" s="137"/>
      <c r="AO979" s="68"/>
      <c r="AP979" s="68"/>
      <c r="AQ979" s="137"/>
      <c r="AR979" s="137"/>
      <c r="AS979" s="137"/>
      <c r="AT979" s="137"/>
      <c r="AU979" s="137"/>
      <c r="AV979" s="137"/>
      <c r="AW979" s="137"/>
      <c r="AX979" s="137"/>
    </row>
    <row r="980" spans="6:50" ht="14.25" customHeight="1">
      <c r="F980" s="137"/>
      <c r="G980" s="137"/>
      <c r="H980" s="137"/>
      <c r="I980" s="137"/>
      <c r="J980" s="137"/>
      <c r="K980" s="137"/>
      <c r="L980" s="137"/>
      <c r="M980" s="137"/>
      <c r="N980" s="137"/>
      <c r="O980" s="137"/>
      <c r="Q980" s="137"/>
      <c r="Z980" s="137"/>
      <c r="AA980" s="137"/>
      <c r="AC980" s="137"/>
      <c r="AD980" s="137"/>
      <c r="AE980" s="137"/>
      <c r="AF980" s="137"/>
      <c r="AG980" s="137"/>
      <c r="AH980" s="137"/>
      <c r="AI980" s="137"/>
      <c r="AJ980" s="137"/>
      <c r="AK980" s="137"/>
      <c r="AL980" s="137"/>
      <c r="AM980" s="68"/>
      <c r="AN980" s="137"/>
      <c r="AO980" s="68"/>
      <c r="AP980" s="68"/>
      <c r="AQ980" s="137"/>
      <c r="AR980" s="137"/>
      <c r="AS980" s="137"/>
      <c r="AT980" s="137"/>
      <c r="AU980" s="137"/>
      <c r="AV980" s="137"/>
      <c r="AW980" s="137"/>
      <c r="AX980" s="137"/>
    </row>
    <row r="981" spans="6:50" ht="14.25" customHeight="1">
      <c r="F981" s="137"/>
      <c r="G981" s="137"/>
      <c r="H981" s="137"/>
      <c r="I981" s="137"/>
      <c r="J981" s="137"/>
      <c r="K981" s="137"/>
      <c r="L981" s="137"/>
      <c r="M981" s="137"/>
      <c r="N981" s="137"/>
      <c r="O981" s="137"/>
      <c r="Q981" s="137"/>
      <c r="Z981" s="137"/>
      <c r="AA981" s="137"/>
      <c r="AC981" s="137"/>
      <c r="AD981" s="137"/>
      <c r="AE981" s="137"/>
      <c r="AF981" s="137"/>
      <c r="AG981" s="137"/>
      <c r="AH981" s="137"/>
      <c r="AI981" s="137"/>
      <c r="AJ981" s="137"/>
      <c r="AK981" s="137"/>
      <c r="AL981" s="137"/>
      <c r="AM981" s="68"/>
      <c r="AN981" s="137"/>
      <c r="AO981" s="68"/>
      <c r="AP981" s="68"/>
      <c r="AQ981" s="137"/>
      <c r="AR981" s="137"/>
      <c r="AS981" s="137"/>
      <c r="AT981" s="137"/>
      <c r="AU981" s="137"/>
      <c r="AV981" s="137"/>
      <c r="AW981" s="137"/>
      <c r="AX981" s="137"/>
    </row>
    <row r="982" spans="6:50" ht="14.25" customHeight="1">
      <c r="F982" s="137"/>
      <c r="G982" s="137"/>
      <c r="H982" s="137"/>
      <c r="I982" s="137"/>
      <c r="J982" s="137"/>
      <c r="K982" s="137"/>
      <c r="L982" s="137"/>
      <c r="M982" s="137"/>
      <c r="N982" s="137"/>
      <c r="O982" s="137"/>
      <c r="Q982" s="137"/>
      <c r="Z982" s="137"/>
      <c r="AA982" s="137"/>
      <c r="AC982" s="137"/>
      <c r="AD982" s="137"/>
      <c r="AE982" s="137"/>
      <c r="AF982" s="137"/>
      <c r="AG982" s="137"/>
      <c r="AH982" s="137"/>
      <c r="AI982" s="137"/>
      <c r="AJ982" s="137"/>
      <c r="AK982" s="137"/>
      <c r="AL982" s="137"/>
      <c r="AM982" s="68"/>
      <c r="AN982" s="137"/>
      <c r="AO982" s="68"/>
      <c r="AP982" s="68"/>
      <c r="AQ982" s="137"/>
      <c r="AR982" s="137"/>
      <c r="AS982" s="137"/>
      <c r="AT982" s="137"/>
      <c r="AU982" s="137"/>
      <c r="AV982" s="137"/>
      <c r="AW982" s="137"/>
      <c r="AX982" s="137"/>
    </row>
    <row r="983" spans="6:50" ht="14.25" customHeight="1">
      <c r="F983" s="137"/>
      <c r="G983" s="137"/>
      <c r="H983" s="137"/>
      <c r="I983" s="137"/>
      <c r="J983" s="137"/>
      <c r="K983" s="137"/>
      <c r="L983" s="137"/>
      <c r="M983" s="137"/>
      <c r="N983" s="137"/>
      <c r="O983" s="137"/>
      <c r="Q983" s="137"/>
      <c r="Z983" s="137"/>
      <c r="AA983" s="137"/>
      <c r="AC983" s="137"/>
      <c r="AD983" s="137"/>
      <c r="AE983" s="137"/>
      <c r="AF983" s="137"/>
      <c r="AG983" s="137"/>
      <c r="AH983" s="137"/>
      <c r="AI983" s="137"/>
      <c r="AJ983" s="137"/>
      <c r="AK983" s="137"/>
      <c r="AL983" s="137"/>
      <c r="AM983" s="68"/>
      <c r="AN983" s="137"/>
      <c r="AO983" s="68"/>
      <c r="AP983" s="68"/>
      <c r="AQ983" s="137"/>
      <c r="AR983" s="137"/>
      <c r="AS983" s="137"/>
      <c r="AT983" s="137"/>
      <c r="AU983" s="137"/>
      <c r="AV983" s="137"/>
      <c r="AW983" s="137"/>
      <c r="AX983" s="137"/>
    </row>
    <row r="984" spans="6:50" ht="14.25" customHeight="1">
      <c r="F984" s="137"/>
      <c r="G984" s="137"/>
      <c r="H984" s="137"/>
      <c r="I984" s="137"/>
      <c r="J984" s="137"/>
      <c r="K984" s="137"/>
      <c r="L984" s="137"/>
      <c r="M984" s="137"/>
      <c r="N984" s="137"/>
      <c r="O984" s="137"/>
      <c r="Q984" s="137"/>
      <c r="Z984" s="137"/>
      <c r="AA984" s="137"/>
      <c r="AC984" s="137"/>
      <c r="AD984" s="137"/>
      <c r="AE984" s="137"/>
      <c r="AF984" s="137"/>
      <c r="AG984" s="137"/>
      <c r="AH984" s="137"/>
      <c r="AI984" s="137"/>
      <c r="AJ984" s="137"/>
      <c r="AK984" s="137"/>
      <c r="AL984" s="137"/>
      <c r="AM984" s="68"/>
      <c r="AN984" s="137"/>
      <c r="AO984" s="68"/>
      <c r="AP984" s="68"/>
      <c r="AQ984" s="137"/>
      <c r="AR984" s="137"/>
      <c r="AS984" s="137"/>
      <c r="AT984" s="137"/>
      <c r="AU984" s="137"/>
      <c r="AV984" s="137"/>
      <c r="AW984" s="137"/>
      <c r="AX984" s="137"/>
    </row>
    <row r="985" spans="6:50" ht="14.25" customHeight="1">
      <c r="F985" s="137"/>
      <c r="G985" s="137"/>
      <c r="H985" s="137"/>
      <c r="I985" s="137"/>
      <c r="J985" s="137"/>
      <c r="K985" s="137"/>
      <c r="L985" s="137"/>
      <c r="M985" s="137"/>
      <c r="N985" s="137"/>
      <c r="O985" s="137"/>
      <c r="Q985" s="137"/>
      <c r="Z985" s="137"/>
      <c r="AA985" s="137"/>
      <c r="AC985" s="137"/>
      <c r="AD985" s="137"/>
      <c r="AE985" s="137"/>
      <c r="AF985" s="137"/>
      <c r="AG985" s="137"/>
      <c r="AH985" s="137"/>
      <c r="AI985" s="137"/>
      <c r="AJ985" s="137"/>
      <c r="AK985" s="137"/>
      <c r="AL985" s="137"/>
      <c r="AM985" s="68"/>
      <c r="AN985" s="137"/>
      <c r="AO985" s="68"/>
      <c r="AP985" s="68"/>
      <c r="AQ985" s="137"/>
      <c r="AR985" s="137"/>
      <c r="AS985" s="137"/>
      <c r="AT985" s="137"/>
      <c r="AU985" s="137"/>
      <c r="AV985" s="137"/>
      <c r="AW985" s="137"/>
      <c r="AX985" s="137"/>
    </row>
    <row r="986" spans="6:50" ht="14.25" customHeight="1">
      <c r="F986" s="137"/>
      <c r="G986" s="137"/>
      <c r="H986" s="137"/>
      <c r="I986" s="137"/>
      <c r="J986" s="137"/>
      <c r="K986" s="137"/>
      <c r="L986" s="137"/>
      <c r="M986" s="137"/>
      <c r="N986" s="137"/>
      <c r="O986" s="137"/>
      <c r="Q986" s="137"/>
      <c r="Z986" s="137"/>
      <c r="AA986" s="137"/>
      <c r="AC986" s="137"/>
      <c r="AD986" s="137"/>
      <c r="AE986" s="137"/>
      <c r="AF986" s="137"/>
      <c r="AG986" s="137"/>
      <c r="AH986" s="137"/>
      <c r="AI986" s="137"/>
      <c r="AJ986" s="137"/>
      <c r="AK986" s="137"/>
      <c r="AL986" s="137"/>
      <c r="AM986" s="68"/>
      <c r="AN986" s="137"/>
      <c r="AO986" s="68"/>
      <c r="AP986" s="68"/>
      <c r="AQ986" s="137"/>
      <c r="AR986" s="137"/>
      <c r="AS986" s="137"/>
      <c r="AT986" s="137"/>
      <c r="AU986" s="137"/>
      <c r="AV986" s="137"/>
      <c r="AW986" s="137"/>
      <c r="AX986" s="137"/>
    </row>
    <row r="987" spans="6:50" ht="14.25" customHeight="1">
      <c r="F987" s="137"/>
      <c r="G987" s="137"/>
      <c r="H987" s="137"/>
      <c r="I987" s="137"/>
      <c r="J987" s="137"/>
      <c r="K987" s="137"/>
      <c r="L987" s="137"/>
      <c r="M987" s="137"/>
      <c r="N987" s="137"/>
      <c r="O987" s="137"/>
      <c r="Q987" s="137"/>
      <c r="Z987" s="137"/>
      <c r="AA987" s="137"/>
      <c r="AC987" s="137"/>
      <c r="AD987" s="137"/>
      <c r="AE987" s="137"/>
      <c r="AF987" s="137"/>
      <c r="AG987" s="137"/>
      <c r="AH987" s="137"/>
      <c r="AI987" s="137"/>
      <c r="AJ987" s="137"/>
      <c r="AK987" s="137"/>
      <c r="AL987" s="137"/>
      <c r="AM987" s="68"/>
      <c r="AN987" s="137"/>
      <c r="AO987" s="68"/>
      <c r="AP987" s="68"/>
      <c r="AQ987" s="137"/>
      <c r="AR987" s="137"/>
      <c r="AS987" s="137"/>
      <c r="AT987" s="137"/>
      <c r="AU987" s="137"/>
      <c r="AV987" s="137"/>
      <c r="AW987" s="137"/>
      <c r="AX987" s="137"/>
    </row>
    <row r="988" spans="6:50" ht="14.25" customHeight="1">
      <c r="F988" s="137"/>
      <c r="G988" s="137"/>
      <c r="H988" s="137"/>
      <c r="I988" s="137"/>
      <c r="J988" s="137"/>
      <c r="K988" s="137"/>
      <c r="L988" s="137"/>
      <c r="M988" s="137"/>
      <c r="N988" s="137"/>
      <c r="O988" s="137"/>
      <c r="Q988" s="137"/>
      <c r="Z988" s="137"/>
      <c r="AA988" s="137"/>
      <c r="AC988" s="137"/>
      <c r="AD988" s="137"/>
      <c r="AE988" s="137"/>
      <c r="AF988" s="137"/>
      <c r="AG988" s="137"/>
      <c r="AH988" s="137"/>
      <c r="AI988" s="137"/>
      <c r="AJ988" s="137"/>
      <c r="AK988" s="137"/>
      <c r="AL988" s="137"/>
      <c r="AM988" s="68"/>
      <c r="AN988" s="137"/>
      <c r="AO988" s="68"/>
      <c r="AP988" s="68"/>
      <c r="AQ988" s="137"/>
      <c r="AR988" s="137"/>
      <c r="AS988" s="137"/>
      <c r="AT988" s="137"/>
      <c r="AU988" s="137"/>
      <c r="AV988" s="137"/>
      <c r="AW988" s="137"/>
      <c r="AX988" s="137"/>
    </row>
    <row r="989" spans="6:50" ht="14.25" customHeight="1">
      <c r="F989" s="137"/>
      <c r="G989" s="137"/>
      <c r="H989" s="137"/>
      <c r="I989" s="137"/>
      <c r="J989" s="137"/>
      <c r="K989" s="137"/>
      <c r="L989" s="137"/>
      <c r="M989" s="137"/>
      <c r="N989" s="137"/>
      <c r="O989" s="137"/>
      <c r="Q989" s="137"/>
      <c r="Z989" s="137"/>
      <c r="AA989" s="137"/>
      <c r="AC989" s="137"/>
      <c r="AD989" s="137"/>
      <c r="AE989" s="137"/>
      <c r="AF989" s="137"/>
      <c r="AG989" s="137"/>
      <c r="AH989" s="137"/>
      <c r="AI989" s="137"/>
      <c r="AJ989" s="137"/>
      <c r="AK989" s="137"/>
      <c r="AL989" s="137"/>
      <c r="AM989" s="68"/>
      <c r="AN989" s="137"/>
      <c r="AO989" s="68"/>
      <c r="AP989" s="68"/>
      <c r="AQ989" s="137"/>
      <c r="AR989" s="137"/>
      <c r="AS989" s="137"/>
      <c r="AT989" s="137"/>
      <c r="AU989" s="137"/>
      <c r="AV989" s="137"/>
      <c r="AW989" s="137"/>
      <c r="AX989" s="137"/>
    </row>
    <row r="990" spans="6:50" ht="14.25" customHeight="1">
      <c r="F990" s="137"/>
      <c r="G990" s="137"/>
      <c r="H990" s="137"/>
      <c r="I990" s="137"/>
      <c r="J990" s="137"/>
      <c r="K990" s="137"/>
      <c r="L990" s="137"/>
      <c r="M990" s="137"/>
      <c r="N990" s="137"/>
      <c r="O990" s="137"/>
      <c r="Q990" s="137"/>
      <c r="Z990" s="137"/>
      <c r="AA990" s="137"/>
      <c r="AC990" s="137"/>
      <c r="AD990" s="137"/>
      <c r="AE990" s="137"/>
      <c r="AF990" s="137"/>
      <c r="AG990" s="137"/>
      <c r="AH990" s="137"/>
      <c r="AI990" s="137"/>
      <c r="AJ990" s="137"/>
      <c r="AK990" s="137"/>
      <c r="AL990" s="137"/>
      <c r="AM990" s="68"/>
      <c r="AN990" s="137"/>
      <c r="AO990" s="68"/>
      <c r="AP990" s="68"/>
      <c r="AQ990" s="137"/>
      <c r="AR990" s="137"/>
      <c r="AS990" s="137"/>
      <c r="AT990" s="137"/>
      <c r="AU990" s="137"/>
      <c r="AV990" s="137"/>
      <c r="AW990" s="137"/>
      <c r="AX990" s="137"/>
    </row>
    <row r="991" spans="6:50" ht="14.25" customHeight="1">
      <c r="F991" s="137"/>
      <c r="G991" s="137"/>
      <c r="H991" s="137"/>
      <c r="I991" s="137"/>
      <c r="J991" s="137"/>
      <c r="K991" s="137"/>
      <c r="L991" s="137"/>
      <c r="M991" s="137"/>
      <c r="N991" s="137"/>
      <c r="O991" s="137"/>
      <c r="Q991" s="137"/>
      <c r="Z991" s="137"/>
      <c r="AA991" s="137"/>
      <c r="AC991" s="137"/>
      <c r="AD991" s="137"/>
      <c r="AE991" s="137"/>
      <c r="AF991" s="137"/>
      <c r="AG991" s="137"/>
      <c r="AH991" s="137"/>
      <c r="AI991" s="137"/>
      <c r="AJ991" s="137"/>
      <c r="AK991" s="137"/>
      <c r="AL991" s="137"/>
      <c r="AM991" s="68"/>
      <c r="AN991" s="137"/>
      <c r="AO991" s="68"/>
      <c r="AP991" s="68"/>
      <c r="AQ991" s="137"/>
      <c r="AR991" s="137"/>
      <c r="AS991" s="137"/>
      <c r="AT991" s="137"/>
      <c r="AU991" s="137"/>
      <c r="AV991" s="137"/>
      <c r="AW991" s="137"/>
      <c r="AX991" s="137"/>
    </row>
    <row r="992" spans="6:50" ht="14.25" customHeight="1">
      <c r="F992" s="137"/>
      <c r="G992" s="137"/>
      <c r="H992" s="137"/>
      <c r="I992" s="137"/>
      <c r="J992" s="137"/>
      <c r="K992" s="137"/>
      <c r="L992" s="137"/>
      <c r="M992" s="137"/>
      <c r="N992" s="137"/>
      <c r="O992" s="137"/>
      <c r="Q992" s="137"/>
      <c r="Z992" s="137"/>
      <c r="AA992" s="137"/>
      <c r="AC992" s="137"/>
      <c r="AD992" s="137"/>
      <c r="AE992" s="137"/>
      <c r="AF992" s="137"/>
      <c r="AG992" s="137"/>
      <c r="AH992" s="137"/>
      <c r="AI992" s="137"/>
      <c r="AJ992" s="137"/>
      <c r="AK992" s="137"/>
      <c r="AL992" s="137"/>
      <c r="AM992" s="68"/>
      <c r="AN992" s="137"/>
      <c r="AO992" s="68"/>
      <c r="AP992" s="68"/>
      <c r="AQ992" s="137"/>
      <c r="AR992" s="137"/>
      <c r="AS992" s="137"/>
      <c r="AT992" s="137"/>
      <c r="AU992" s="137"/>
      <c r="AV992" s="137"/>
      <c r="AW992" s="137"/>
      <c r="AX992" s="137"/>
    </row>
    <row r="993" spans="6:50" ht="14.25" customHeight="1">
      <c r="F993" s="137"/>
      <c r="G993" s="137"/>
      <c r="H993" s="137"/>
      <c r="I993" s="137"/>
      <c r="J993" s="137"/>
      <c r="K993" s="137"/>
      <c r="L993" s="137"/>
      <c r="M993" s="137"/>
      <c r="N993" s="137"/>
      <c r="O993" s="137"/>
      <c r="Q993" s="137"/>
      <c r="Z993" s="137"/>
      <c r="AA993" s="137"/>
      <c r="AC993" s="137"/>
      <c r="AD993" s="137"/>
      <c r="AE993" s="137"/>
      <c r="AF993" s="137"/>
      <c r="AG993" s="137"/>
      <c r="AH993" s="137"/>
      <c r="AI993" s="137"/>
      <c r="AJ993" s="137"/>
      <c r="AK993" s="137"/>
      <c r="AL993" s="137"/>
      <c r="AM993" s="68"/>
      <c r="AN993" s="137"/>
      <c r="AO993" s="68"/>
      <c r="AP993" s="68"/>
      <c r="AQ993" s="137"/>
      <c r="AR993" s="137"/>
      <c r="AS993" s="137"/>
      <c r="AT993" s="137"/>
      <c r="AU993" s="137"/>
      <c r="AV993" s="137"/>
      <c r="AW993" s="137"/>
      <c r="AX993" s="137"/>
    </row>
    <row r="994" spans="6:50" ht="14.25" customHeight="1">
      <c r="F994" s="137"/>
      <c r="G994" s="137"/>
      <c r="H994" s="137"/>
      <c r="I994" s="137"/>
      <c r="J994" s="137"/>
      <c r="K994" s="137"/>
      <c r="L994" s="137"/>
      <c r="M994" s="137"/>
      <c r="N994" s="137"/>
      <c r="O994" s="137"/>
      <c r="Q994" s="137"/>
      <c r="Z994" s="137"/>
      <c r="AA994" s="137"/>
      <c r="AC994" s="137"/>
      <c r="AD994" s="137"/>
      <c r="AE994" s="137"/>
      <c r="AF994" s="137"/>
      <c r="AG994" s="137"/>
      <c r="AH994" s="137"/>
      <c r="AI994" s="137"/>
      <c r="AJ994" s="137"/>
      <c r="AK994" s="137"/>
      <c r="AL994" s="137"/>
      <c r="AM994" s="68"/>
      <c r="AN994" s="137"/>
      <c r="AO994" s="68"/>
      <c r="AP994" s="68"/>
      <c r="AQ994" s="137"/>
      <c r="AR994" s="137"/>
      <c r="AS994" s="137"/>
      <c r="AT994" s="137"/>
      <c r="AU994" s="137"/>
      <c r="AV994" s="137"/>
      <c r="AW994" s="137"/>
      <c r="AX994" s="137"/>
    </row>
    <row r="995" spans="6:50" ht="14.25" customHeight="1">
      <c r="F995" s="137"/>
      <c r="G995" s="137"/>
      <c r="H995" s="137"/>
      <c r="I995" s="137"/>
      <c r="J995" s="137"/>
      <c r="K995" s="137"/>
      <c r="L995" s="137"/>
      <c r="M995" s="137"/>
      <c r="N995" s="137"/>
      <c r="O995" s="137"/>
      <c r="Q995" s="137"/>
      <c r="Z995" s="137"/>
      <c r="AA995" s="137"/>
      <c r="AC995" s="137"/>
      <c r="AD995" s="137"/>
      <c r="AE995" s="137"/>
      <c r="AF995" s="137"/>
      <c r="AG995" s="137"/>
      <c r="AH995" s="137"/>
      <c r="AI995" s="137"/>
      <c r="AJ995" s="137"/>
      <c r="AK995" s="137"/>
      <c r="AL995" s="137"/>
      <c r="AM995" s="68"/>
      <c r="AN995" s="137"/>
      <c r="AO995" s="68"/>
      <c r="AP995" s="68"/>
      <c r="AQ995" s="137"/>
      <c r="AR995" s="137"/>
      <c r="AS995" s="137"/>
      <c r="AT995" s="137"/>
      <c r="AU995" s="137"/>
      <c r="AV995" s="137"/>
      <c r="AW995" s="137"/>
      <c r="AX995" s="137"/>
    </row>
    <row r="996" spans="6:50" ht="14.25" customHeight="1">
      <c r="F996" s="137"/>
      <c r="G996" s="137"/>
      <c r="H996" s="137"/>
      <c r="I996" s="137"/>
      <c r="J996" s="137"/>
      <c r="K996" s="137"/>
      <c r="L996" s="137"/>
      <c r="M996" s="137"/>
      <c r="N996" s="137"/>
      <c r="O996" s="137"/>
      <c r="Q996" s="137"/>
      <c r="Z996" s="137"/>
      <c r="AA996" s="137"/>
      <c r="AC996" s="137"/>
      <c r="AD996" s="137"/>
      <c r="AE996" s="137"/>
      <c r="AF996" s="137"/>
      <c r="AG996" s="137"/>
      <c r="AH996" s="137"/>
      <c r="AI996" s="137"/>
      <c r="AJ996" s="137"/>
      <c r="AK996" s="137"/>
      <c r="AL996" s="137"/>
      <c r="AM996" s="68"/>
      <c r="AN996" s="137"/>
      <c r="AO996" s="68"/>
      <c r="AP996" s="68"/>
      <c r="AQ996" s="137"/>
      <c r="AR996" s="137"/>
      <c r="AS996" s="137"/>
      <c r="AT996" s="137"/>
      <c r="AU996" s="137"/>
      <c r="AV996" s="137"/>
      <c r="AW996" s="137"/>
      <c r="AX996" s="137"/>
    </row>
    <row r="997" spans="6:50" ht="14.25" customHeight="1">
      <c r="F997" s="137"/>
      <c r="G997" s="137"/>
      <c r="H997" s="137"/>
      <c r="I997" s="137"/>
      <c r="J997" s="137"/>
      <c r="K997" s="137"/>
      <c r="L997" s="137"/>
      <c r="M997" s="137"/>
      <c r="N997" s="137"/>
      <c r="O997" s="137"/>
      <c r="Q997" s="137"/>
      <c r="Z997" s="137"/>
      <c r="AA997" s="137"/>
      <c r="AC997" s="137"/>
      <c r="AD997" s="137"/>
      <c r="AE997" s="137"/>
      <c r="AF997" s="137"/>
      <c r="AG997" s="137"/>
      <c r="AH997" s="137"/>
      <c r="AI997" s="137"/>
      <c r="AJ997" s="137"/>
      <c r="AK997" s="137"/>
      <c r="AL997" s="137"/>
      <c r="AM997" s="68"/>
      <c r="AN997" s="137"/>
      <c r="AO997" s="68"/>
      <c r="AP997" s="68"/>
      <c r="AQ997" s="137"/>
      <c r="AR997" s="137"/>
      <c r="AS997" s="137"/>
      <c r="AT997" s="137"/>
      <c r="AU997" s="137"/>
      <c r="AV997" s="137"/>
      <c r="AW997" s="137"/>
      <c r="AX997" s="137"/>
    </row>
    <row r="998" spans="6:50" ht="14.25" customHeight="1">
      <c r="F998" s="137"/>
      <c r="G998" s="137"/>
      <c r="H998" s="137"/>
      <c r="I998" s="137"/>
      <c r="J998" s="137"/>
      <c r="K998" s="137"/>
      <c r="L998" s="137"/>
      <c r="M998" s="137"/>
      <c r="N998" s="137"/>
      <c r="O998" s="137"/>
      <c r="Q998" s="137"/>
      <c r="Z998" s="137"/>
      <c r="AA998" s="137"/>
      <c r="AC998" s="137"/>
      <c r="AD998" s="137"/>
      <c r="AE998" s="137"/>
      <c r="AF998" s="137"/>
      <c r="AG998" s="137"/>
      <c r="AH998" s="137"/>
      <c r="AI998" s="137"/>
      <c r="AJ998" s="137"/>
      <c r="AK998" s="137"/>
      <c r="AL998" s="137"/>
      <c r="AM998" s="68"/>
      <c r="AN998" s="137"/>
      <c r="AO998" s="68"/>
      <c r="AP998" s="68"/>
      <c r="AQ998" s="137"/>
      <c r="AR998" s="137"/>
      <c r="AS998" s="137"/>
      <c r="AT998" s="137"/>
      <c r="AU998" s="137"/>
      <c r="AV998" s="137"/>
      <c r="AW998" s="137"/>
      <c r="AX998" s="137"/>
    </row>
    <row r="999" spans="6:50" ht="14.25" customHeight="1">
      <c r="F999" s="137"/>
      <c r="G999" s="137"/>
      <c r="H999" s="137"/>
      <c r="I999" s="137"/>
      <c r="J999" s="137"/>
      <c r="K999" s="137"/>
      <c r="L999" s="137"/>
      <c r="M999" s="137"/>
      <c r="N999" s="137"/>
      <c r="O999" s="137"/>
      <c r="Q999" s="137"/>
      <c r="Z999" s="137"/>
      <c r="AA999" s="137"/>
      <c r="AC999" s="137"/>
      <c r="AD999" s="137"/>
      <c r="AE999" s="137"/>
      <c r="AF999" s="137"/>
      <c r="AG999" s="137"/>
      <c r="AH999" s="137"/>
      <c r="AI999" s="137"/>
      <c r="AJ999" s="137"/>
      <c r="AK999" s="137"/>
      <c r="AL999" s="137"/>
      <c r="AM999" s="68"/>
      <c r="AN999" s="137"/>
      <c r="AO999" s="68"/>
      <c r="AP999" s="68"/>
      <c r="AQ999" s="137"/>
      <c r="AR999" s="137"/>
      <c r="AS999" s="137"/>
      <c r="AT999" s="137"/>
      <c r="AU999" s="137"/>
      <c r="AV999" s="137"/>
      <c r="AW999" s="137"/>
      <c r="AX999" s="137"/>
    </row>
    <row r="1000" spans="6:50" ht="14.25" customHeight="1">
      <c r="F1000" s="137"/>
      <c r="G1000" s="137"/>
      <c r="H1000" s="137"/>
      <c r="I1000" s="137"/>
      <c r="J1000" s="137"/>
      <c r="K1000" s="137"/>
      <c r="L1000" s="137"/>
      <c r="M1000" s="137"/>
      <c r="N1000" s="137"/>
      <c r="O1000" s="137"/>
      <c r="Q1000" s="137"/>
      <c r="Z1000" s="137"/>
      <c r="AA1000" s="137"/>
      <c r="AC1000" s="137"/>
      <c r="AD1000" s="137"/>
      <c r="AE1000" s="137"/>
      <c r="AF1000" s="137"/>
      <c r="AG1000" s="137"/>
      <c r="AH1000" s="137"/>
      <c r="AI1000" s="137"/>
      <c r="AJ1000" s="137"/>
      <c r="AK1000" s="137"/>
      <c r="AL1000" s="137"/>
      <c r="AM1000" s="68"/>
      <c r="AN1000" s="137"/>
      <c r="AO1000" s="68"/>
      <c r="AP1000" s="68"/>
      <c r="AQ1000" s="137"/>
      <c r="AR1000" s="137"/>
      <c r="AS1000" s="137"/>
      <c r="AT1000" s="137"/>
      <c r="AU1000" s="137"/>
      <c r="AV1000" s="137"/>
      <c r="AW1000" s="137"/>
      <c r="AX1000" s="137"/>
    </row>
  </sheetData>
  <mergeCells count="30">
    <mergeCell ref="AA3:AA4"/>
    <mergeCell ref="AC3:AK3"/>
    <mergeCell ref="AP3:AP4"/>
    <mergeCell ref="AQ3:AQ4"/>
    <mergeCell ref="AR3:AR4"/>
    <mergeCell ref="AL3:AL4"/>
    <mergeCell ref="AM3:AM4"/>
    <mergeCell ref="AN3:AN4"/>
    <mergeCell ref="AO3:AO4"/>
    <mergeCell ref="AS3:AT3"/>
    <mergeCell ref="AU3:AV3"/>
    <mergeCell ref="AW3:AW4"/>
    <mergeCell ref="F2:AA2"/>
    <mergeCell ref="AC2:AX2"/>
    <mergeCell ref="AX3:AX4"/>
    <mergeCell ref="O3:O4"/>
    <mergeCell ref="P3:P4"/>
    <mergeCell ref="Q3:Q4"/>
    <mergeCell ref="R3:R4"/>
    <mergeCell ref="S3:S4"/>
    <mergeCell ref="T3:T4"/>
    <mergeCell ref="U3:U4"/>
    <mergeCell ref="V3:W3"/>
    <mergeCell ref="X3:Y3"/>
    <mergeCell ref="Z3:Z4"/>
    <mergeCell ref="B3:B4"/>
    <mergeCell ref="C3:C4"/>
    <mergeCell ref="D3:D4"/>
    <mergeCell ref="E3:E4"/>
    <mergeCell ref="F3:N3"/>
  </mergeCells>
  <conditionalFormatting sqref="E6:E12">
    <cfRule type="cellIs" dxfId="16" priority="1" operator="equal">
      <formula>"RFU"</formula>
    </cfRule>
  </conditionalFormatting>
  <conditionalFormatting sqref="E6:E12">
    <cfRule type="cellIs" dxfId="15" priority="2" operator="equal">
      <formula>"BD"</formula>
    </cfRule>
  </conditionalFormatting>
  <conditionalFormatting sqref="E14:E43">
    <cfRule type="cellIs" dxfId="14" priority="3" operator="equal">
      <formula>"RFU"</formula>
    </cfRule>
  </conditionalFormatting>
  <conditionalFormatting sqref="E14:E43">
    <cfRule type="cellIs" dxfId="13" priority="4" operator="equal">
      <formula>"BD"</formula>
    </cfRule>
  </conditionalFormatting>
  <conditionalFormatting sqref="E45:E64">
    <cfRule type="cellIs" dxfId="12" priority="5" operator="equal">
      <formula>"RFU"</formula>
    </cfRule>
  </conditionalFormatting>
  <conditionalFormatting sqref="E45:E64">
    <cfRule type="cellIs" dxfId="11" priority="6" operator="equal">
      <formula>"BD"</formula>
    </cfRule>
  </conditionalFormatting>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AU1000"/>
  <sheetViews>
    <sheetView workbookViewId="0">
      <pane xSplit="5" ySplit="4" topLeftCell="F5" activePane="bottomRight" state="frozen"/>
      <selection pane="topRight" activeCell="F1" sqref="F1"/>
      <selection pane="bottomLeft" activeCell="A5" sqref="A5"/>
      <selection pane="bottomRight" activeCell="F5" sqref="F5"/>
    </sheetView>
  </sheetViews>
  <sheetFormatPr defaultColWidth="14.453125" defaultRowHeight="15" customHeight="1"/>
  <cols>
    <col min="1" max="1" width="2.26953125" customWidth="1"/>
    <col min="2" max="2" width="3.7265625" customWidth="1"/>
    <col min="3" max="3" width="13" customWidth="1"/>
    <col min="4" max="4" width="14.54296875" customWidth="1"/>
    <col min="5" max="5" width="9.81640625" customWidth="1"/>
    <col min="6" max="6" width="4.08984375" customWidth="1"/>
    <col min="7" max="7" width="3.81640625" customWidth="1"/>
    <col min="8" max="8" width="3.7265625" customWidth="1"/>
    <col min="9" max="9" width="3.54296875" customWidth="1"/>
    <col min="10" max="11" width="3.7265625" customWidth="1"/>
    <col min="12" max="13" width="4.08984375" customWidth="1"/>
    <col min="14" max="14" width="3.81640625" customWidth="1"/>
    <col min="15" max="32" width="3.54296875" customWidth="1"/>
    <col min="33" max="33" width="3.81640625" customWidth="1"/>
    <col min="34" max="34" width="6.08984375" customWidth="1"/>
    <col min="35" max="35" width="3.81640625" customWidth="1"/>
    <col min="36" max="36" width="6.26953125" customWidth="1"/>
    <col min="37" max="37" width="4.81640625" customWidth="1"/>
    <col min="38" max="38" width="8.453125" hidden="1" customWidth="1"/>
    <col min="39" max="40" width="5.81640625" customWidth="1"/>
    <col min="41" max="41" width="5.453125" customWidth="1"/>
    <col min="42" max="42" width="6.81640625" customWidth="1"/>
    <col min="43" max="43" width="4.26953125" customWidth="1"/>
    <col min="44" max="44" width="6.81640625" customWidth="1"/>
    <col min="45" max="46" width="5.54296875" hidden="1" customWidth="1"/>
    <col min="47" max="47" width="2.453125" customWidth="1"/>
  </cols>
  <sheetData>
    <row r="1" spans="1:47" ht="14.25" customHeight="1">
      <c r="A1" s="68"/>
      <c r="B1" s="68"/>
      <c r="C1" s="68"/>
      <c r="D1" s="68"/>
      <c r="E1" s="68"/>
      <c r="F1" s="137"/>
      <c r="G1" s="137"/>
      <c r="H1" s="137"/>
      <c r="I1" s="137"/>
      <c r="J1" s="137"/>
      <c r="K1" s="137"/>
      <c r="L1" s="137"/>
      <c r="M1" s="137"/>
      <c r="N1" s="137"/>
      <c r="O1" s="137"/>
      <c r="P1" s="137"/>
      <c r="Q1" s="137"/>
      <c r="R1" s="137"/>
      <c r="S1" s="137"/>
      <c r="T1" s="137"/>
      <c r="U1" s="137"/>
      <c r="V1" s="137"/>
      <c r="W1" s="137"/>
      <c r="X1" s="137"/>
      <c r="Y1" s="137"/>
      <c r="Z1" s="137"/>
      <c r="AA1" s="137"/>
      <c r="AB1" s="137"/>
      <c r="AC1" s="137"/>
      <c r="AD1" s="137"/>
      <c r="AE1" s="137"/>
      <c r="AF1" s="137"/>
      <c r="AG1" s="137"/>
      <c r="AH1" s="137"/>
      <c r="AI1" s="68"/>
      <c r="AJ1" s="137"/>
      <c r="AK1" s="68"/>
      <c r="AL1" s="68"/>
      <c r="AM1" s="68"/>
      <c r="AN1" s="68"/>
      <c r="AO1" s="68"/>
      <c r="AP1" s="68"/>
      <c r="AQ1" s="68"/>
      <c r="AR1" s="68"/>
      <c r="AS1" s="137"/>
      <c r="AT1" s="137"/>
      <c r="AU1" s="68"/>
    </row>
    <row r="2" spans="1:47" ht="14.25" customHeight="1">
      <c r="A2" s="68"/>
      <c r="B2" s="292"/>
      <c r="C2" s="292"/>
      <c r="D2" s="292"/>
      <c r="E2" s="292"/>
      <c r="F2" s="565" t="s">
        <v>261</v>
      </c>
      <c r="G2" s="566"/>
      <c r="H2" s="566"/>
      <c r="I2" s="566"/>
      <c r="J2" s="566"/>
      <c r="K2" s="566"/>
      <c r="L2" s="566"/>
      <c r="M2" s="566"/>
      <c r="N2" s="566"/>
      <c r="O2" s="566"/>
      <c r="P2" s="566"/>
      <c r="Q2" s="566"/>
      <c r="R2" s="566"/>
      <c r="S2" s="566"/>
      <c r="T2" s="566"/>
      <c r="U2" s="566"/>
      <c r="V2" s="566"/>
      <c r="W2" s="566"/>
      <c r="X2" s="566"/>
      <c r="Y2" s="566"/>
      <c r="Z2" s="566"/>
      <c r="AA2" s="566"/>
      <c r="AB2" s="566"/>
      <c r="AC2" s="566"/>
      <c r="AD2" s="566"/>
      <c r="AE2" s="566"/>
      <c r="AF2" s="566"/>
      <c r="AG2" s="566"/>
      <c r="AH2" s="566"/>
      <c r="AI2" s="566"/>
      <c r="AJ2" s="566"/>
      <c r="AK2" s="566"/>
      <c r="AL2" s="566"/>
      <c r="AM2" s="566"/>
      <c r="AN2" s="566"/>
      <c r="AO2" s="566"/>
      <c r="AP2" s="566"/>
      <c r="AQ2" s="566"/>
      <c r="AR2" s="566"/>
      <c r="AS2" s="566"/>
      <c r="AT2" s="567"/>
      <c r="AU2" s="68"/>
    </row>
    <row r="3" spans="1:47" ht="27.75" customHeight="1">
      <c r="A3" s="264"/>
      <c r="B3" s="556" t="s">
        <v>1580</v>
      </c>
      <c r="C3" s="556" t="s">
        <v>1581</v>
      </c>
      <c r="D3" s="556" t="s">
        <v>1582</v>
      </c>
      <c r="E3" s="557" t="s">
        <v>1583</v>
      </c>
      <c r="F3" s="558" t="s">
        <v>1599</v>
      </c>
      <c r="G3" s="522"/>
      <c r="H3" s="522"/>
      <c r="I3" s="522"/>
      <c r="J3" s="522"/>
      <c r="K3" s="522"/>
      <c r="L3" s="522"/>
      <c r="M3" s="522"/>
      <c r="N3" s="522"/>
      <c r="O3" s="522"/>
      <c r="P3" s="522"/>
      <c r="Q3" s="522"/>
      <c r="R3" s="522"/>
      <c r="S3" s="522"/>
      <c r="T3" s="522"/>
      <c r="U3" s="522"/>
      <c r="V3" s="522"/>
      <c r="W3" s="522"/>
      <c r="X3" s="522"/>
      <c r="Y3" s="522"/>
      <c r="Z3" s="522"/>
      <c r="AA3" s="522"/>
      <c r="AB3" s="522"/>
      <c r="AC3" s="522"/>
      <c r="AD3" s="522"/>
      <c r="AE3" s="522"/>
      <c r="AF3" s="522"/>
      <c r="AG3" s="525"/>
      <c r="AH3" s="556" t="s">
        <v>1585</v>
      </c>
      <c r="AI3" s="556" t="s">
        <v>1586</v>
      </c>
      <c r="AJ3" s="557" t="s">
        <v>1587</v>
      </c>
      <c r="AK3" s="557" t="s">
        <v>1588</v>
      </c>
      <c r="AL3" s="556" t="s">
        <v>1589</v>
      </c>
      <c r="AM3" s="556" t="s">
        <v>127</v>
      </c>
      <c r="AN3" s="556" t="s">
        <v>126</v>
      </c>
      <c r="AO3" s="563" t="s">
        <v>1590</v>
      </c>
      <c r="AP3" s="525"/>
      <c r="AQ3" s="560" t="s">
        <v>1591</v>
      </c>
      <c r="AR3" s="525"/>
      <c r="AS3" s="556" t="s">
        <v>142</v>
      </c>
      <c r="AT3" s="556" t="s">
        <v>144</v>
      </c>
      <c r="AU3" s="264"/>
    </row>
    <row r="4" spans="1:47" ht="14.25" customHeight="1">
      <c r="A4" s="264"/>
      <c r="B4" s="540"/>
      <c r="C4" s="540"/>
      <c r="D4" s="540"/>
      <c r="E4" s="540"/>
      <c r="F4" s="293" t="s">
        <v>361</v>
      </c>
      <c r="G4" s="293" t="s">
        <v>491</v>
      </c>
      <c r="H4" s="293" t="s">
        <v>300</v>
      </c>
      <c r="I4" s="293" t="s">
        <v>406</v>
      </c>
      <c r="J4" s="293" t="s">
        <v>421</v>
      </c>
      <c r="K4" s="293" t="s">
        <v>337</v>
      </c>
      <c r="L4" s="293" t="s">
        <v>591</v>
      </c>
      <c r="M4" s="293" t="s">
        <v>353</v>
      </c>
      <c r="N4" s="293" t="s">
        <v>1600</v>
      </c>
      <c r="O4" s="293" t="s">
        <v>323</v>
      </c>
      <c r="P4" s="293" t="s">
        <v>1601</v>
      </c>
      <c r="Q4" s="293" t="s">
        <v>311</v>
      </c>
      <c r="R4" s="293" t="s">
        <v>297</v>
      </c>
      <c r="S4" s="293" t="s">
        <v>398</v>
      </c>
      <c r="T4" s="293" t="s">
        <v>303</v>
      </c>
      <c r="U4" s="293" t="s">
        <v>718</v>
      </c>
      <c r="V4" s="293" t="s">
        <v>649</v>
      </c>
      <c r="W4" s="293" t="s">
        <v>294</v>
      </c>
      <c r="X4" s="293" t="s">
        <v>308</v>
      </c>
      <c r="Y4" s="293" t="s">
        <v>291</v>
      </c>
      <c r="Z4" s="293" t="s">
        <v>411</v>
      </c>
      <c r="AA4" s="293" t="s">
        <v>555</v>
      </c>
      <c r="AB4" s="293" t="s">
        <v>395</v>
      </c>
      <c r="AC4" s="293" t="s">
        <v>1602</v>
      </c>
      <c r="AD4" s="293" t="s">
        <v>691</v>
      </c>
      <c r="AE4" s="293" t="s">
        <v>1603</v>
      </c>
      <c r="AF4" s="293" t="s">
        <v>448</v>
      </c>
      <c r="AG4" s="293" t="s">
        <v>140</v>
      </c>
      <c r="AH4" s="540"/>
      <c r="AI4" s="540"/>
      <c r="AJ4" s="540"/>
      <c r="AK4" s="540"/>
      <c r="AL4" s="540"/>
      <c r="AM4" s="540"/>
      <c r="AN4" s="540"/>
      <c r="AO4" s="266" t="s">
        <v>1593</v>
      </c>
      <c r="AP4" s="266" t="s">
        <v>1594</v>
      </c>
      <c r="AQ4" s="266" t="s">
        <v>1593</v>
      </c>
      <c r="AR4" s="266" t="s">
        <v>1594</v>
      </c>
      <c r="AS4" s="540"/>
      <c r="AT4" s="540"/>
      <c r="AU4" s="264"/>
    </row>
    <row r="5" spans="1:47" ht="6" customHeight="1">
      <c r="A5" s="267"/>
      <c r="B5" s="294"/>
      <c r="C5" s="294"/>
      <c r="D5" s="294"/>
      <c r="E5" s="294"/>
      <c r="F5" s="295" t="s">
        <v>134</v>
      </c>
      <c r="G5" s="295" t="s">
        <v>137</v>
      </c>
      <c r="H5" s="295" t="s">
        <v>133</v>
      </c>
      <c r="I5" s="295" t="s">
        <v>136</v>
      </c>
      <c r="J5" s="295" t="s">
        <v>135</v>
      </c>
      <c r="K5" s="295" t="s">
        <v>138</v>
      </c>
      <c r="L5" s="295" t="s">
        <v>139</v>
      </c>
      <c r="M5" s="295" t="s">
        <v>140</v>
      </c>
      <c r="N5" s="295" t="s">
        <v>141</v>
      </c>
      <c r="O5" s="295"/>
      <c r="P5" s="295"/>
      <c r="Q5" s="295"/>
      <c r="R5" s="295"/>
      <c r="S5" s="295"/>
      <c r="T5" s="295"/>
      <c r="U5" s="295"/>
      <c r="V5" s="295"/>
      <c r="W5" s="295"/>
      <c r="X5" s="295"/>
      <c r="Y5" s="295"/>
      <c r="Z5" s="295"/>
      <c r="AA5" s="295"/>
      <c r="AB5" s="295"/>
      <c r="AC5" s="295"/>
      <c r="AD5" s="295"/>
      <c r="AE5" s="295"/>
      <c r="AF5" s="295"/>
      <c r="AG5" s="295"/>
      <c r="AH5" s="295"/>
      <c r="AI5" s="296"/>
      <c r="AJ5" s="295"/>
      <c r="AK5" s="296"/>
      <c r="AL5" s="296"/>
      <c r="AM5" s="296"/>
      <c r="AN5" s="296"/>
      <c r="AO5" s="297" t="s">
        <v>149</v>
      </c>
      <c r="AP5" s="296" t="s">
        <v>150</v>
      </c>
      <c r="AQ5" s="297" t="s">
        <v>149</v>
      </c>
      <c r="AR5" s="296" t="s">
        <v>150</v>
      </c>
      <c r="AS5" s="271"/>
      <c r="AT5" s="271"/>
      <c r="AU5" s="267"/>
    </row>
    <row r="6" spans="1:47" ht="14.25" customHeight="1">
      <c r="A6" s="68"/>
      <c r="B6" s="275">
        <v>1</v>
      </c>
      <c r="C6" s="205" t="s">
        <v>5</v>
      </c>
      <c r="D6" s="205" t="str">
        <f>VLOOKUP(C6,Sort!B:C,2,FALSE)</f>
        <v>Prima LX 2528</v>
      </c>
      <c r="E6" s="276" t="s">
        <v>1596</v>
      </c>
      <c r="F6" s="278">
        <f>SUMIFS('Data Down'!$U$1:$U$27030,'Data Down'!$AD$1:$AD$27030,$F$2,'Data Down'!$S$1:$S$27030,$F$4,'Data Down'!$D$1:$D$27030,C6)</f>
        <v>0</v>
      </c>
      <c r="G6" s="278">
        <f ca="1">SUMIFS('Data Down'!$U$1:$U$27030,'Data Down'!$AD$1:$AD$27030,$F$2,'Data Down'!$S$1:$S$27030,$G$4,'Data Down'!$D$1:$D$27030,C6)</f>
        <v>0</v>
      </c>
      <c r="H6" s="278">
        <f>SUMIFS('Data Down'!$U$1:$U$27030,'Data Down'!$AD$1:$AD$27030,$F$2,'Data Down'!$S$1:$S$27030,$H$4,'Data Down'!$D$1:$D$27030,C6)</f>
        <v>0</v>
      </c>
      <c r="I6" s="278">
        <f>SUMIFS('Data Down'!$U$1:$U$27030,'Data Down'!$AD$1:$AD$27030,$F$2,'Data Down'!$S$1:$S$27030,$I$4,'Data Down'!$D$1:$D$27030,C6)</f>
        <v>0</v>
      </c>
      <c r="J6" s="278">
        <f ca="1">SUMIFS('Data Down'!$U$1:$U$27030,'Data Down'!$AD$1:$AD$27030,$F$2,'Data Down'!$S$1:$S$27030,$J$4,'Data Down'!$D$1:$D$27030,C6)</f>
        <v>0</v>
      </c>
      <c r="K6" s="278">
        <f>SUMIFS('Data Down'!$U$1:$U$27030,'Data Down'!$AD$1:$AD$27030,$F$2,'Data Down'!$S$1:$S$27030,$K$4,'Data Down'!$D$1:$D$27030,C6)</f>
        <v>0</v>
      </c>
      <c r="L6" s="278">
        <f>SUMIFS('Data Down'!$U$1:$U$27030,'Data Down'!$AD$1:$AD$27030,$F$2,'Data Down'!$S$1:$S$27030,$L$4,'Data Down'!$D$1:$D$27030,C6)</f>
        <v>0</v>
      </c>
      <c r="M6" s="278">
        <f ca="1">SUMIFS('Data Down'!$U$1:$U$27030,'Data Down'!$AD$1:$AD$27030,$F$2,'Data Down'!$S$1:$S$27030,$M$4,'Data Down'!$D$1:$D$27030,C6)</f>
        <v>0</v>
      </c>
      <c r="N6" s="278">
        <f>SUMIFS('Data Down'!$U$1:$U$27030,'Data Down'!$AD$1:$AD$27030,$F$2,'Data Down'!$S$1:$S$27030,$N$4,'Data Down'!$D$1:$D$27030,C6)</f>
        <v>0</v>
      </c>
      <c r="O6" s="278">
        <f ca="1">SUMIFS('Data Down'!$U$1:$U$27030,'Data Down'!$AD$1:$AD$27030,$F$2,'Data Down'!$S$1:$S$27030,$O$4,'Data Down'!$D$1:$D$27030,C6)</f>
        <v>0</v>
      </c>
      <c r="P6" s="278">
        <f>SUMIFS('Data Down'!$U$1:$U$27030,'Data Down'!$AD$1:$AD$27030,$F$2,'Data Down'!$S$1:$S$27030,$P$4,'Data Down'!$D$1:$D$27030,C6)</f>
        <v>0</v>
      </c>
      <c r="Q6" s="278">
        <f>SUMIFS('Data Down'!$U$1:$U$27030,'Data Down'!$AD$1:$AD$27030,$F$2,'Data Down'!$S$1:$S$27030,$Q$4,'Data Down'!$D$1:$D$27030,C6)</f>
        <v>0</v>
      </c>
      <c r="R6" s="278">
        <f>SUMIFS('Data Down'!$U$1:$U$27030,'Data Down'!$AD$1:$AD$27030,$F$2,'Data Down'!$S$1:$S$27030,$R$4,'Data Down'!$D$1:$D$27030,C6)</f>
        <v>0</v>
      </c>
      <c r="S6" s="278">
        <f ca="1">SUMIFS('Data Down'!$U$1:$U$27030,'Data Down'!$AD$1:$AD$27030,$F$2,'Data Down'!$S$1:$S$27030,$S$4,'Data Down'!$D$1:$D$27030,C6)</f>
        <v>0</v>
      </c>
      <c r="T6" s="278">
        <f>SUMIFS('Data Down'!$U$1:$U$27030,'Data Down'!$AD$1:$AD$27030,$F$2,'Data Down'!$S$1:$S$27030,$T$4,'Data Down'!$D$1:$D$27030,C6)</f>
        <v>0</v>
      </c>
      <c r="U6" s="278">
        <f ca="1">SUMIFS('Data Down'!$U$1:$U$27030,'Data Down'!$AD$1:$AD$27030,$F$2,'Data Down'!$S$1:$S$27030,$U$4,'Data Down'!$D$1:$D$27030,C6)</f>
        <v>0</v>
      </c>
      <c r="V6" s="278">
        <f ca="1">SUMIFS('Data Down'!$U$1:$U$27030,'Data Down'!$AD$1:$AD$27030,$F$2,'Data Down'!$S$1:$S$27030,$V$4,'Data Down'!$D$1:$D$27030,C6)</f>
        <v>0</v>
      </c>
      <c r="W6" s="278">
        <f>SUMIFS('Data Down'!$U$1:$U$27030,'Data Down'!$AD$1:$AD$27030,$F$2,'Data Down'!$S$1:$S$27030,$W$4,'Data Down'!$D$1:$D$27030,C6)</f>
        <v>0</v>
      </c>
      <c r="X6" s="278">
        <f>SUMIFS('Data Down'!$U$1:$U$27030,'Data Down'!$AD$1:$AD$27030,$F$2,'Data Down'!$S$1:$S$27030,$X$4,'Data Down'!$D$1:$D$27030,C6)</f>
        <v>0</v>
      </c>
      <c r="Y6" s="278">
        <f ca="1">SUMIFS('Data Down'!$U$1:$U$27030,'Data Down'!$AD$1:$AD$27030,$F$2,'Data Down'!$S$1:$S$27030,$Y$4,'Data Down'!$D$1:$D$27030,C6)</f>
        <v>0</v>
      </c>
      <c r="Z6" s="278">
        <f ca="1">SUMIFS('Data Down'!$U$1:$U$27030,'Data Down'!$AD$1:$AD$27030,$F$2,'Data Down'!$S$1:$S$27030,$Z$4,'Data Down'!$D$1:$D$27030,C6)</f>
        <v>0</v>
      </c>
      <c r="AA6" s="278">
        <f ca="1">SUMIFS('Data Down'!$U$1:$U$27030,'Data Down'!$AD$1:$AD$27030,$F$2,'Data Down'!$S$1:$S$27030,$AA$4,'Data Down'!$D$1:$D$27030,C6)</f>
        <v>0</v>
      </c>
      <c r="AB6" s="278">
        <f ca="1">SUMIFS('Data Down'!$U$1:$U$27030,'Data Down'!$AD$1:$AD$27030,$F$2,'Data Down'!$S$1:$S$27030,$AB$4,'Data Down'!$D$1:$D$27030,C6)</f>
        <v>0</v>
      </c>
      <c r="AC6" s="278">
        <f>SUMIFS('Data Down'!$U$1:$U$27030,'Data Down'!$AD$1:$AD$27030,$F$2,'Data Down'!$S$1:$S$27030,$AC$4,'Data Down'!$D$1:$D$27030,C6)</f>
        <v>0</v>
      </c>
      <c r="AD6" s="278">
        <f>SUMIFS('Data Down'!$U$1:$U$27030,'Data Down'!$AD$1:$AD$27030,$F$2,'Data Down'!$S$1:$S$27030,$AD$4,'Data Down'!$D$1:$D$27030,C6)</f>
        <v>0</v>
      </c>
      <c r="AE6" s="278">
        <f>SUMIFS('Data Down'!$U$1:$U$27030,'Data Down'!$AD$1:$AD$27030,$F$2,'Data Down'!$S$1:$S$27030,$AE$4,'Data Down'!$D$1:$D$27030,C6)</f>
        <v>0</v>
      </c>
      <c r="AF6" s="278">
        <f ca="1">SUMIFS('Data Down'!$U$1:$U$27030,'Data Down'!$AD$1:$AD$27030,$F$2,'Data Down'!$S$1:$S$27030,$AF$4,'Data Down'!$D$1:$D$27030,C6)</f>
        <v>0</v>
      </c>
      <c r="AG6" s="278">
        <f>SUMIFS('Data Down'!$U$1:$U$27030,'Data Down'!$AD$1:$AD$27030,$F$2,'Data Down'!$S$1:$S$27030,$AG$4,'Data Down'!$D$1:$D$27030,C6)</f>
        <v>0</v>
      </c>
      <c r="AH6" s="278">
        <f t="shared" ref="AH6:AH12" ca="1" si="0">SUM(F6:AG6)</f>
        <v>0</v>
      </c>
      <c r="AI6" s="275">
        <f ca="1">VLOOKUP($C6,HM_Unit!$A:$CQ,86,0)</f>
        <v>0</v>
      </c>
      <c r="AJ6" s="278">
        <f t="shared" ref="AJ6:AJ12" ca="1" si="1">AK6-AI6-AH6</f>
        <v>168</v>
      </c>
      <c r="AK6" s="275">
        <f t="shared" ref="AK6:AK12" si="2">24*7</f>
        <v>168</v>
      </c>
      <c r="AL6" s="279">
        <f ca="1">SUMIFS('Data Down'!$U$1:$U$27030,'Data Down'!$AD$1:$AD$27030,$F$2,'Data Down'!$D$1:$D$27030,C6)</f>
        <v>0</v>
      </c>
      <c r="AM6" s="205" t="str">
        <f t="shared" ref="AM6:AM12" ca="1" si="3">IFERROR(AH6/AL6,"-")</f>
        <v>-</v>
      </c>
      <c r="AN6" s="279">
        <f t="shared" ref="AN6:AN12" ca="1" si="4">IFERROR(IF(AR6=0,AI6,AI6/AL6),"-")</f>
        <v>0</v>
      </c>
      <c r="AO6" s="280">
        <f ca="1">SUMIFS('Data Down'!$N$1:$N$27030,'Data Down'!$AD$1:$AD$27030,$F$2,'Data Down'!$Q$1:$Q$27030,$AO$5,'Data Down'!$D$1:$D$27030,C6)</f>
        <v>0</v>
      </c>
      <c r="AP6" s="280">
        <f ca="1">SUMIFS('Data Down'!$N$1:$N$27030,'Data Down'!$AD$1:$AD$27030,$F$2,'Data Down'!$Q$1:$Q$27030,$AP$5,'Data Down'!$D$1:$D$27030,C6)</f>
        <v>0</v>
      </c>
      <c r="AQ6" s="279">
        <f ca="1">SUMIFS('Data Down'!$U$1:$U$27030,'Data Down'!$AD$1:$AD$27030,$F$2,'Data Down'!$Q$1:$Q$27030,$AQ$5,'Data Down'!$D$1:$D$27030,C6)</f>
        <v>0</v>
      </c>
      <c r="AR6" s="279">
        <f ca="1">SUMIFS('Data Down'!$U$1:$U$27030,'Data Down'!$AD$1:$AD$27030,$F$2,'Data Down'!$Q$1:$Q$27030,$AR$5,'Data Down'!$D$1:$D$27030,C6)</f>
        <v>0</v>
      </c>
      <c r="AS6" s="281">
        <f t="shared" ref="AS6:AS12" ca="1" si="5">(AK6-AH6)/AK6</f>
        <v>1</v>
      </c>
      <c r="AT6" s="281">
        <f t="shared" ref="AT6:AT12" ca="1" si="6">IF(AJ6=AK6,"0"%,AI6/(AI6+AH6))</f>
        <v>0</v>
      </c>
      <c r="AU6" s="68"/>
    </row>
    <row r="7" spans="1:47" ht="14.25" customHeight="1">
      <c r="A7" s="68"/>
      <c r="B7" s="275">
        <f t="shared" ref="B7:B12" si="7">B6+1</f>
        <v>2</v>
      </c>
      <c r="C7" s="205" t="s">
        <v>6</v>
      </c>
      <c r="D7" s="205" t="str">
        <f>VLOOKUP(C7,Sort!B:C,2,FALSE)</f>
        <v>Prima LX 2528</v>
      </c>
      <c r="E7" s="276" t="s">
        <v>1596</v>
      </c>
      <c r="F7" s="278">
        <f>SUMIFS('Data Down'!$U$1:$U$27030,'Data Down'!$AD$1:$AD$27030,$F$2,'Data Down'!$S$1:$S$27030,$F$4,'Data Down'!$D$1:$D$27030,C7)</f>
        <v>0</v>
      </c>
      <c r="G7" s="278">
        <f ca="1">SUMIFS('Data Down'!$U$1:$U$27030,'Data Down'!$AD$1:$AD$27030,$F$2,'Data Down'!$S$1:$S$27030,$G$4,'Data Down'!$D$1:$D$27030,C7)</f>
        <v>0</v>
      </c>
      <c r="H7" s="278">
        <f ca="1">SUMIFS('Data Down'!$U$1:$U$27030,'Data Down'!$AD$1:$AD$27030,$F$2,'Data Down'!$S$1:$S$27030,$H$4,'Data Down'!$D$1:$D$27030,C7)</f>
        <v>0</v>
      </c>
      <c r="I7" s="278">
        <f>SUMIFS('Data Down'!$U$1:$U$27030,'Data Down'!$AD$1:$AD$27030,$F$2,'Data Down'!$S$1:$S$27030,$I$4,'Data Down'!$D$1:$D$27030,C7)</f>
        <v>0</v>
      </c>
      <c r="J7" s="278">
        <f ca="1">SUMIFS('Data Down'!$U$1:$U$27030,'Data Down'!$AD$1:$AD$27030,$F$2,'Data Down'!$S$1:$S$27030,$J$4,'Data Down'!$D$1:$D$27030,C7)</f>
        <v>0</v>
      </c>
      <c r="K7" s="278">
        <f>SUMIFS('Data Down'!$U$1:$U$27030,'Data Down'!$AD$1:$AD$27030,$F$2,'Data Down'!$S$1:$S$27030,$K$4,'Data Down'!$D$1:$D$27030,C7)</f>
        <v>0</v>
      </c>
      <c r="L7" s="278">
        <f>SUMIFS('Data Down'!$U$1:$U$27030,'Data Down'!$AD$1:$AD$27030,$F$2,'Data Down'!$S$1:$S$27030,$L$4,'Data Down'!$D$1:$D$27030,C7)</f>
        <v>0</v>
      </c>
      <c r="M7" s="278">
        <f ca="1">SUMIFS('Data Down'!$U$1:$U$27030,'Data Down'!$AD$1:$AD$27030,$F$2,'Data Down'!$S$1:$S$27030,$M$4,'Data Down'!$D$1:$D$27030,C7)</f>
        <v>0</v>
      </c>
      <c r="N7" s="278">
        <f>SUMIFS('Data Down'!$U$1:$U$27030,'Data Down'!$AD$1:$AD$27030,$F$2,'Data Down'!$S$1:$S$27030,$N$4,'Data Down'!$D$1:$D$27030,C7)</f>
        <v>0</v>
      </c>
      <c r="O7" s="278">
        <f ca="1">SUMIFS('Data Down'!$U$1:$U$27030,'Data Down'!$AD$1:$AD$27030,$F$2,'Data Down'!$S$1:$S$27030,$O$4,'Data Down'!$D$1:$D$27030,C7)</f>
        <v>0</v>
      </c>
      <c r="P7" s="278">
        <f>SUMIFS('Data Down'!$U$1:$U$27030,'Data Down'!$AD$1:$AD$27030,$F$2,'Data Down'!$S$1:$S$27030,$P$4,'Data Down'!$D$1:$D$27030,C7)</f>
        <v>0</v>
      </c>
      <c r="Q7" s="278">
        <f>SUMIFS('Data Down'!$U$1:$U$27030,'Data Down'!$AD$1:$AD$27030,$F$2,'Data Down'!$S$1:$S$27030,$Q$4,'Data Down'!$D$1:$D$27030,C7)</f>
        <v>0</v>
      </c>
      <c r="R7" s="278">
        <f>SUMIFS('Data Down'!$U$1:$U$27030,'Data Down'!$AD$1:$AD$27030,$F$2,'Data Down'!$S$1:$S$27030,$R$4,'Data Down'!$D$1:$D$27030,C7)</f>
        <v>0</v>
      </c>
      <c r="S7" s="278">
        <f>SUMIFS('Data Down'!$U$1:$U$27030,'Data Down'!$AD$1:$AD$27030,$F$2,'Data Down'!$S$1:$S$27030,$S$4,'Data Down'!$D$1:$D$27030,C7)</f>
        <v>0</v>
      </c>
      <c r="T7" s="278">
        <f>SUMIFS('Data Down'!$U$1:$U$27030,'Data Down'!$AD$1:$AD$27030,$F$2,'Data Down'!$S$1:$S$27030,$T$4,'Data Down'!$D$1:$D$27030,C7)</f>
        <v>0</v>
      </c>
      <c r="U7" s="278">
        <f ca="1">SUMIFS('Data Down'!$U$1:$U$27030,'Data Down'!$AD$1:$AD$27030,$F$2,'Data Down'!$S$1:$S$27030,$U$4,'Data Down'!$D$1:$D$27030,C7)</f>
        <v>0</v>
      </c>
      <c r="V7" s="278">
        <f ca="1">SUMIFS('Data Down'!$U$1:$U$27030,'Data Down'!$AD$1:$AD$27030,$F$2,'Data Down'!$S$1:$S$27030,$V$4,'Data Down'!$D$1:$D$27030,C7)</f>
        <v>0</v>
      </c>
      <c r="W7" s="278">
        <f>SUMIFS('Data Down'!$U$1:$U$27030,'Data Down'!$AD$1:$AD$27030,$F$2,'Data Down'!$S$1:$S$27030,$W$4,'Data Down'!$D$1:$D$27030,C7)</f>
        <v>0</v>
      </c>
      <c r="X7" s="278">
        <f>SUMIFS('Data Down'!$U$1:$U$27030,'Data Down'!$AD$1:$AD$27030,$F$2,'Data Down'!$S$1:$S$27030,$X$4,'Data Down'!$D$1:$D$27030,C7)</f>
        <v>0</v>
      </c>
      <c r="Y7" s="278">
        <f>SUMIFS('Data Down'!$U$1:$U$27030,'Data Down'!$AD$1:$AD$27030,$F$2,'Data Down'!$S$1:$S$27030,$Y$4,'Data Down'!$D$1:$D$27030,C7)</f>
        <v>0</v>
      </c>
      <c r="Z7" s="278">
        <f ca="1">SUMIFS('Data Down'!$U$1:$U$27030,'Data Down'!$AD$1:$AD$27030,$F$2,'Data Down'!$S$1:$S$27030,$Z$4,'Data Down'!$D$1:$D$27030,C7)</f>
        <v>0</v>
      </c>
      <c r="AA7" s="278">
        <f ca="1">SUMIFS('Data Down'!$U$1:$U$27030,'Data Down'!$AD$1:$AD$27030,$F$2,'Data Down'!$S$1:$S$27030,$AA$4,'Data Down'!$D$1:$D$27030,C7)</f>
        <v>0</v>
      </c>
      <c r="AB7" s="278">
        <f ca="1">SUMIFS('Data Down'!$U$1:$U$27030,'Data Down'!$AD$1:$AD$27030,$F$2,'Data Down'!$S$1:$S$27030,$AB$4,'Data Down'!$D$1:$D$27030,C7)</f>
        <v>0</v>
      </c>
      <c r="AC7" s="278">
        <f>SUMIFS('Data Down'!$U$1:$U$27030,'Data Down'!$AD$1:$AD$27030,$F$2,'Data Down'!$S$1:$S$27030,$AC$4,'Data Down'!$D$1:$D$27030,C7)</f>
        <v>0</v>
      </c>
      <c r="AD7" s="278">
        <f>SUMIFS('Data Down'!$U$1:$U$27030,'Data Down'!$AD$1:$AD$27030,$F$2,'Data Down'!$S$1:$S$27030,$AD$4,'Data Down'!$D$1:$D$27030,C7)</f>
        <v>0</v>
      </c>
      <c r="AE7" s="278">
        <f>SUMIFS('Data Down'!$U$1:$U$27030,'Data Down'!$AD$1:$AD$27030,$F$2,'Data Down'!$S$1:$S$27030,$AE$4,'Data Down'!$D$1:$D$27030,C7)</f>
        <v>0</v>
      </c>
      <c r="AF7" s="278">
        <f ca="1">SUMIFS('Data Down'!$U$1:$U$27030,'Data Down'!$AD$1:$AD$27030,$F$2,'Data Down'!$S$1:$S$27030,$AF$4,'Data Down'!$D$1:$D$27030,C7)</f>
        <v>0</v>
      </c>
      <c r="AG7" s="278">
        <f>SUMIFS('Data Down'!$U$1:$U$27030,'Data Down'!$AD$1:$AD$27030,$F$2,'Data Down'!$S$1:$S$27030,$AG$4,'Data Down'!$D$1:$D$27030,C7)</f>
        <v>0</v>
      </c>
      <c r="AH7" s="278">
        <f t="shared" ca="1" si="0"/>
        <v>0</v>
      </c>
      <c r="AI7" s="275">
        <f ca="1">VLOOKUP($C7,HM_Unit!$A:$CQ,86,0)</f>
        <v>0</v>
      </c>
      <c r="AJ7" s="278">
        <f t="shared" ca="1" si="1"/>
        <v>168</v>
      </c>
      <c r="AK7" s="275">
        <f t="shared" si="2"/>
        <v>168</v>
      </c>
      <c r="AL7" s="279">
        <f ca="1">SUMIFS('Data Down'!$U$1:$U$27030,'Data Down'!$AD$1:$AD$27030,$F$2,'Data Down'!$D$1:$D$27030,C7)</f>
        <v>0</v>
      </c>
      <c r="AM7" s="205" t="str">
        <f t="shared" ca="1" si="3"/>
        <v>-</v>
      </c>
      <c r="AN7" s="279">
        <f t="shared" ca="1" si="4"/>
        <v>0</v>
      </c>
      <c r="AO7" s="280">
        <f>SUMIFS('Data Down'!$N$1:$N$27030,'Data Down'!$AD$1:$AD$27030,$F$2,'Data Down'!$Q$1:$Q$27030,$AO$5,'Data Down'!$D$1:$D$27030,C7)</f>
        <v>0</v>
      </c>
      <c r="AP7" s="280">
        <f ca="1">SUMIFS('Data Down'!$N$1:$N$27030,'Data Down'!$AD$1:$AD$27030,$F$2,'Data Down'!$Q$1:$Q$27030,$AP$5,'Data Down'!$D$1:$D$27030,C7)</f>
        <v>0</v>
      </c>
      <c r="AQ7" s="279">
        <f>SUMIFS('Data Down'!$U$1:$U$27030,'Data Down'!$AD$1:$AD$27030,$F$2,'Data Down'!$Q$1:$Q$27030,$AQ$5,'Data Down'!$D$1:$D$27030,C7)</f>
        <v>0</v>
      </c>
      <c r="AR7" s="279">
        <f ca="1">SUMIFS('Data Down'!$U$1:$U$27030,'Data Down'!$AD$1:$AD$27030,$F$2,'Data Down'!$Q$1:$Q$27030,$AR$5,'Data Down'!$D$1:$D$27030,C7)</f>
        <v>0</v>
      </c>
      <c r="AS7" s="281">
        <f t="shared" ca="1" si="5"/>
        <v>1</v>
      </c>
      <c r="AT7" s="281">
        <f t="shared" ca="1" si="6"/>
        <v>0</v>
      </c>
      <c r="AU7" s="68"/>
    </row>
    <row r="8" spans="1:47" ht="14.25" customHeight="1">
      <c r="A8" s="68"/>
      <c r="B8" s="275">
        <f t="shared" si="7"/>
        <v>3</v>
      </c>
      <c r="C8" s="205" t="s">
        <v>7</v>
      </c>
      <c r="D8" s="205" t="str">
        <f>VLOOKUP(C8,Sort!B:C,2,FALSE)</f>
        <v>Prima LX 2528</v>
      </c>
      <c r="E8" s="276" t="s">
        <v>1596</v>
      </c>
      <c r="F8" s="278">
        <f>SUMIFS('Data Down'!$U$1:$U$27030,'Data Down'!$AD$1:$AD$27030,$F$2,'Data Down'!$S$1:$S$27030,$F$4,'Data Down'!$D$1:$D$27030,C8)</f>
        <v>0</v>
      </c>
      <c r="G8" s="278">
        <f ca="1">SUMIFS('Data Down'!$U$1:$U$27030,'Data Down'!$AD$1:$AD$27030,$F$2,'Data Down'!$S$1:$S$27030,$G$4,'Data Down'!$D$1:$D$27030,C8)</f>
        <v>0</v>
      </c>
      <c r="H8" s="278">
        <f ca="1">SUMIFS('Data Down'!$U$1:$U$27030,'Data Down'!$AD$1:$AD$27030,$F$2,'Data Down'!$S$1:$S$27030,$H$4,'Data Down'!$D$1:$D$27030,C8)</f>
        <v>0</v>
      </c>
      <c r="I8" s="278">
        <f>SUMIFS('Data Down'!$U$1:$U$27030,'Data Down'!$AD$1:$AD$27030,$F$2,'Data Down'!$S$1:$S$27030,$I$4,'Data Down'!$D$1:$D$27030,C8)</f>
        <v>0</v>
      </c>
      <c r="J8" s="278">
        <f ca="1">SUMIFS('Data Down'!$U$1:$U$27030,'Data Down'!$AD$1:$AD$27030,$F$2,'Data Down'!$S$1:$S$27030,$J$4,'Data Down'!$D$1:$D$27030,C8)</f>
        <v>0</v>
      </c>
      <c r="K8" s="278">
        <f>SUMIFS('Data Down'!$U$1:$U$27030,'Data Down'!$AD$1:$AD$27030,$F$2,'Data Down'!$S$1:$S$27030,$K$4,'Data Down'!$D$1:$D$27030,C8)</f>
        <v>0</v>
      </c>
      <c r="L8" s="278">
        <f>SUMIFS('Data Down'!$U$1:$U$27030,'Data Down'!$AD$1:$AD$27030,$F$2,'Data Down'!$S$1:$S$27030,$L$4,'Data Down'!$D$1:$D$27030,C8)</f>
        <v>0</v>
      </c>
      <c r="M8" s="278">
        <f ca="1">SUMIFS('Data Down'!$U$1:$U$27030,'Data Down'!$AD$1:$AD$27030,$F$2,'Data Down'!$S$1:$S$27030,$M$4,'Data Down'!$D$1:$D$27030,C8)</f>
        <v>0</v>
      </c>
      <c r="N8" s="278">
        <f>SUMIFS('Data Down'!$U$1:$U$27030,'Data Down'!$AD$1:$AD$27030,$F$2,'Data Down'!$S$1:$S$27030,$N$4,'Data Down'!$D$1:$D$27030,C8)</f>
        <v>0</v>
      </c>
      <c r="O8" s="278">
        <f ca="1">SUMIFS('Data Down'!$U$1:$U$27030,'Data Down'!$AD$1:$AD$27030,$F$2,'Data Down'!$S$1:$S$27030,$O$4,'Data Down'!$D$1:$D$27030,C8)</f>
        <v>0</v>
      </c>
      <c r="P8" s="278">
        <f>SUMIFS('Data Down'!$U$1:$U$27030,'Data Down'!$AD$1:$AD$27030,$F$2,'Data Down'!$S$1:$S$27030,$P$4,'Data Down'!$D$1:$D$27030,C8)</f>
        <v>0</v>
      </c>
      <c r="Q8" s="278">
        <f>SUMIFS('Data Down'!$U$1:$U$27030,'Data Down'!$AD$1:$AD$27030,$F$2,'Data Down'!$S$1:$S$27030,$Q$4,'Data Down'!$D$1:$D$27030,C8)</f>
        <v>0</v>
      </c>
      <c r="R8" s="278">
        <f>SUMIFS('Data Down'!$U$1:$U$27030,'Data Down'!$AD$1:$AD$27030,$F$2,'Data Down'!$S$1:$S$27030,$R$4,'Data Down'!$D$1:$D$27030,C8)</f>
        <v>0</v>
      </c>
      <c r="S8" s="278">
        <f>SUMIFS('Data Down'!$U$1:$U$27030,'Data Down'!$AD$1:$AD$27030,$F$2,'Data Down'!$S$1:$S$27030,$S$4,'Data Down'!$D$1:$D$27030,C8)</f>
        <v>0</v>
      </c>
      <c r="T8" s="278">
        <f ca="1">SUMIFS('Data Down'!$U$1:$U$27030,'Data Down'!$AD$1:$AD$27030,$F$2,'Data Down'!$S$1:$S$27030,$T$4,'Data Down'!$D$1:$D$27030,C8)</f>
        <v>0</v>
      </c>
      <c r="U8" s="278">
        <f ca="1">SUMIFS('Data Down'!$U$1:$U$27030,'Data Down'!$AD$1:$AD$27030,$F$2,'Data Down'!$S$1:$S$27030,$U$4,'Data Down'!$D$1:$D$27030,C8)</f>
        <v>0</v>
      </c>
      <c r="V8" s="278">
        <f ca="1">SUMIFS('Data Down'!$U$1:$U$27030,'Data Down'!$AD$1:$AD$27030,$F$2,'Data Down'!$S$1:$S$27030,$V$4,'Data Down'!$D$1:$D$27030,C8)</f>
        <v>0</v>
      </c>
      <c r="W8" s="278">
        <f>SUMIFS('Data Down'!$U$1:$U$27030,'Data Down'!$AD$1:$AD$27030,$F$2,'Data Down'!$S$1:$S$27030,$W$4,'Data Down'!$D$1:$D$27030,C8)</f>
        <v>0</v>
      </c>
      <c r="X8" s="278">
        <f>SUMIFS('Data Down'!$U$1:$U$27030,'Data Down'!$AD$1:$AD$27030,$F$2,'Data Down'!$S$1:$S$27030,$X$4,'Data Down'!$D$1:$D$27030,C8)</f>
        <v>0</v>
      </c>
      <c r="Y8" s="278">
        <f>SUMIFS('Data Down'!$U$1:$U$27030,'Data Down'!$AD$1:$AD$27030,$F$2,'Data Down'!$S$1:$S$27030,$Y$4,'Data Down'!$D$1:$D$27030,C8)</f>
        <v>0</v>
      </c>
      <c r="Z8" s="278">
        <f ca="1">SUMIFS('Data Down'!$U$1:$U$27030,'Data Down'!$AD$1:$AD$27030,$F$2,'Data Down'!$S$1:$S$27030,$Z$4,'Data Down'!$D$1:$D$27030,C8)</f>
        <v>0</v>
      </c>
      <c r="AA8" s="278">
        <f ca="1">SUMIFS('Data Down'!$U$1:$U$27030,'Data Down'!$AD$1:$AD$27030,$F$2,'Data Down'!$S$1:$S$27030,$AA$4,'Data Down'!$D$1:$D$27030,C8)</f>
        <v>0</v>
      </c>
      <c r="AB8" s="278">
        <f ca="1">SUMIFS('Data Down'!$U$1:$U$27030,'Data Down'!$AD$1:$AD$27030,$F$2,'Data Down'!$S$1:$S$27030,$AB$4,'Data Down'!$D$1:$D$27030,C8)</f>
        <v>0</v>
      </c>
      <c r="AC8" s="278">
        <f>SUMIFS('Data Down'!$U$1:$U$27030,'Data Down'!$AD$1:$AD$27030,$F$2,'Data Down'!$S$1:$S$27030,$AC$4,'Data Down'!$D$1:$D$27030,C8)</f>
        <v>0</v>
      </c>
      <c r="AD8" s="278">
        <f>SUMIFS('Data Down'!$U$1:$U$27030,'Data Down'!$AD$1:$AD$27030,$F$2,'Data Down'!$S$1:$S$27030,$AD$4,'Data Down'!$D$1:$D$27030,C8)</f>
        <v>0</v>
      </c>
      <c r="AE8" s="278">
        <f>SUMIFS('Data Down'!$U$1:$U$27030,'Data Down'!$AD$1:$AD$27030,$F$2,'Data Down'!$S$1:$S$27030,$AE$4,'Data Down'!$D$1:$D$27030,C8)</f>
        <v>0</v>
      </c>
      <c r="AF8" s="278">
        <f ca="1">SUMIFS('Data Down'!$U$1:$U$27030,'Data Down'!$AD$1:$AD$27030,$F$2,'Data Down'!$S$1:$S$27030,$AF$4,'Data Down'!$D$1:$D$27030,C8)</f>
        <v>0</v>
      </c>
      <c r="AG8" s="278">
        <f>SUMIFS('Data Down'!$U$1:$U$27030,'Data Down'!$AD$1:$AD$27030,$F$2,'Data Down'!$S$1:$S$27030,$AG$4,'Data Down'!$D$1:$D$27030,C8)</f>
        <v>0</v>
      </c>
      <c r="AH8" s="278">
        <f t="shared" ca="1" si="0"/>
        <v>0</v>
      </c>
      <c r="AI8" s="275">
        <f ca="1">VLOOKUP($C8,HM_Unit!$A:$CQ,86,0)</f>
        <v>0</v>
      </c>
      <c r="AJ8" s="278">
        <f t="shared" ca="1" si="1"/>
        <v>168</v>
      </c>
      <c r="AK8" s="275">
        <f t="shared" si="2"/>
        <v>168</v>
      </c>
      <c r="AL8" s="279">
        <f ca="1">SUMIFS('Data Down'!$U$1:$U$27030,'Data Down'!$AD$1:$AD$27030,$F$2,'Data Down'!$D$1:$D$27030,C8)</f>
        <v>0</v>
      </c>
      <c r="AM8" s="205" t="str">
        <f t="shared" ca="1" si="3"/>
        <v>-</v>
      </c>
      <c r="AN8" s="279">
        <f t="shared" ca="1" si="4"/>
        <v>0</v>
      </c>
      <c r="AO8" s="280">
        <f ca="1">SUMIFS('Data Down'!$N$1:$N$27030,'Data Down'!$AD$1:$AD$27030,$F$2,'Data Down'!$Q$1:$Q$27030,$AO$5,'Data Down'!$D$1:$D$27030,C8)</f>
        <v>0</v>
      </c>
      <c r="AP8" s="280">
        <f ca="1">SUMIFS('Data Down'!$N$1:$N$27030,'Data Down'!$AD$1:$AD$27030,$F$2,'Data Down'!$Q$1:$Q$27030,$AP$5,'Data Down'!$D$1:$D$27030,C8)</f>
        <v>0</v>
      </c>
      <c r="AQ8" s="279">
        <f ca="1">SUMIFS('Data Down'!$U$1:$U$27030,'Data Down'!$AD$1:$AD$27030,$F$2,'Data Down'!$Q$1:$Q$27030,$AQ$5,'Data Down'!$D$1:$D$27030,C8)</f>
        <v>0</v>
      </c>
      <c r="AR8" s="279">
        <f ca="1">SUMIFS('Data Down'!$U$1:$U$27030,'Data Down'!$AD$1:$AD$27030,$F$2,'Data Down'!$Q$1:$Q$27030,$AR$5,'Data Down'!$D$1:$D$27030,C8)</f>
        <v>0</v>
      </c>
      <c r="AS8" s="281">
        <f t="shared" ca="1" si="5"/>
        <v>1</v>
      </c>
      <c r="AT8" s="281">
        <f t="shared" ca="1" si="6"/>
        <v>0</v>
      </c>
      <c r="AU8" s="68"/>
    </row>
    <row r="9" spans="1:47" ht="14.25" customHeight="1">
      <c r="A9" s="68"/>
      <c r="B9" s="275">
        <f t="shared" si="7"/>
        <v>4</v>
      </c>
      <c r="C9" s="205" t="s">
        <v>8</v>
      </c>
      <c r="D9" s="205" t="str">
        <f>VLOOKUP(C9,Sort!B:C,2,FALSE)</f>
        <v>Prima LX 2528</v>
      </c>
      <c r="E9" s="276" t="s">
        <v>1596</v>
      </c>
      <c r="F9" s="278">
        <f>SUMIFS('Data Down'!$U$1:$U$27030,'Data Down'!$AD$1:$AD$27030,$F$2,'Data Down'!$S$1:$S$27030,$F$4,'Data Down'!$D$1:$D$27030,C9)</f>
        <v>0</v>
      </c>
      <c r="G9" s="278">
        <f ca="1">SUMIFS('Data Down'!$U$1:$U$27030,'Data Down'!$AD$1:$AD$27030,$F$2,'Data Down'!$S$1:$S$27030,$G$4,'Data Down'!$D$1:$D$27030,C9)</f>
        <v>0</v>
      </c>
      <c r="H9" s="278">
        <f ca="1">SUMIFS('Data Down'!$U$1:$U$27030,'Data Down'!$AD$1:$AD$27030,$F$2,'Data Down'!$S$1:$S$27030,$H$4,'Data Down'!$D$1:$D$27030,C9)</f>
        <v>0</v>
      </c>
      <c r="I9" s="278">
        <f>SUMIFS('Data Down'!$U$1:$U$27030,'Data Down'!$AD$1:$AD$27030,$F$2,'Data Down'!$S$1:$S$27030,$I$4,'Data Down'!$D$1:$D$27030,C9)</f>
        <v>0</v>
      </c>
      <c r="J9" s="278">
        <f ca="1">SUMIFS('Data Down'!$U$1:$U$27030,'Data Down'!$AD$1:$AD$27030,$F$2,'Data Down'!$S$1:$S$27030,$J$4,'Data Down'!$D$1:$D$27030,C9)</f>
        <v>0</v>
      </c>
      <c r="K9" s="278">
        <f ca="1">SUMIFS('Data Down'!$U$1:$U$27030,'Data Down'!$AD$1:$AD$27030,$F$2,'Data Down'!$S$1:$S$27030,$K$4,'Data Down'!$D$1:$D$27030,C9)</f>
        <v>0</v>
      </c>
      <c r="L9" s="278">
        <f>SUMIFS('Data Down'!$U$1:$U$27030,'Data Down'!$AD$1:$AD$27030,$F$2,'Data Down'!$S$1:$S$27030,$L$4,'Data Down'!$D$1:$D$27030,C9)</f>
        <v>0</v>
      </c>
      <c r="M9" s="278">
        <f ca="1">SUMIFS('Data Down'!$U$1:$U$27030,'Data Down'!$AD$1:$AD$27030,$F$2,'Data Down'!$S$1:$S$27030,$M$4,'Data Down'!$D$1:$D$27030,C9)</f>
        <v>0</v>
      </c>
      <c r="N9" s="278">
        <f>SUMIFS('Data Down'!$U$1:$U$27030,'Data Down'!$AD$1:$AD$27030,$F$2,'Data Down'!$S$1:$S$27030,$N$4,'Data Down'!$D$1:$D$27030,C9)</f>
        <v>0</v>
      </c>
      <c r="O9" s="278">
        <f ca="1">SUMIFS('Data Down'!$U$1:$U$27030,'Data Down'!$AD$1:$AD$27030,$F$2,'Data Down'!$S$1:$S$27030,$O$4,'Data Down'!$D$1:$D$27030,C9)</f>
        <v>0</v>
      </c>
      <c r="P9" s="278">
        <f>SUMIFS('Data Down'!$U$1:$U$27030,'Data Down'!$AD$1:$AD$27030,$F$2,'Data Down'!$S$1:$S$27030,$P$4,'Data Down'!$D$1:$D$27030,C9)</f>
        <v>0</v>
      </c>
      <c r="Q9" s="278">
        <f>SUMIFS('Data Down'!$U$1:$U$27030,'Data Down'!$AD$1:$AD$27030,$F$2,'Data Down'!$S$1:$S$27030,$Q$4,'Data Down'!$D$1:$D$27030,C9)</f>
        <v>0</v>
      </c>
      <c r="R9" s="278">
        <f>SUMIFS('Data Down'!$U$1:$U$27030,'Data Down'!$AD$1:$AD$27030,$F$2,'Data Down'!$S$1:$S$27030,$R$4,'Data Down'!$D$1:$D$27030,C9)</f>
        <v>0</v>
      </c>
      <c r="S9" s="278">
        <f>SUMIFS('Data Down'!$U$1:$U$27030,'Data Down'!$AD$1:$AD$27030,$F$2,'Data Down'!$S$1:$S$27030,$S$4,'Data Down'!$D$1:$D$27030,C9)</f>
        <v>0</v>
      </c>
      <c r="T9" s="278">
        <f>SUMIFS('Data Down'!$U$1:$U$27030,'Data Down'!$AD$1:$AD$27030,$F$2,'Data Down'!$S$1:$S$27030,$T$4,'Data Down'!$D$1:$D$27030,C9)</f>
        <v>0</v>
      </c>
      <c r="U9" s="278">
        <f ca="1">SUMIFS('Data Down'!$U$1:$U$27030,'Data Down'!$AD$1:$AD$27030,$F$2,'Data Down'!$S$1:$S$27030,$U$4,'Data Down'!$D$1:$D$27030,C9)</f>
        <v>0</v>
      </c>
      <c r="V9" s="278">
        <f ca="1">SUMIFS('Data Down'!$U$1:$U$27030,'Data Down'!$AD$1:$AD$27030,$F$2,'Data Down'!$S$1:$S$27030,$V$4,'Data Down'!$D$1:$D$27030,C9)</f>
        <v>0</v>
      </c>
      <c r="W9" s="278">
        <f>SUMIFS('Data Down'!$U$1:$U$27030,'Data Down'!$AD$1:$AD$27030,$F$2,'Data Down'!$S$1:$S$27030,$W$4,'Data Down'!$D$1:$D$27030,C9)</f>
        <v>0</v>
      </c>
      <c r="X9" s="278">
        <f>SUMIFS('Data Down'!$U$1:$U$27030,'Data Down'!$AD$1:$AD$27030,$F$2,'Data Down'!$S$1:$S$27030,$X$4,'Data Down'!$D$1:$D$27030,C9)</f>
        <v>0</v>
      </c>
      <c r="Y9" s="278">
        <f>SUMIFS('Data Down'!$U$1:$U$27030,'Data Down'!$AD$1:$AD$27030,$F$2,'Data Down'!$S$1:$S$27030,$Y$4,'Data Down'!$D$1:$D$27030,C9)</f>
        <v>0</v>
      </c>
      <c r="Z9" s="278">
        <f ca="1">SUMIFS('Data Down'!$U$1:$U$27030,'Data Down'!$AD$1:$AD$27030,$F$2,'Data Down'!$S$1:$S$27030,$Z$4,'Data Down'!$D$1:$D$27030,C9)</f>
        <v>0</v>
      </c>
      <c r="AA9" s="278">
        <f ca="1">SUMIFS('Data Down'!$U$1:$U$27030,'Data Down'!$AD$1:$AD$27030,$F$2,'Data Down'!$S$1:$S$27030,$AA$4,'Data Down'!$D$1:$D$27030,C9)</f>
        <v>0</v>
      </c>
      <c r="AB9" s="278">
        <f ca="1">SUMIFS('Data Down'!$U$1:$U$27030,'Data Down'!$AD$1:$AD$27030,$F$2,'Data Down'!$S$1:$S$27030,$AB$4,'Data Down'!$D$1:$D$27030,C9)</f>
        <v>0</v>
      </c>
      <c r="AC9" s="278">
        <f>SUMIFS('Data Down'!$U$1:$U$27030,'Data Down'!$AD$1:$AD$27030,$F$2,'Data Down'!$S$1:$S$27030,$AC$4,'Data Down'!$D$1:$D$27030,C9)</f>
        <v>0</v>
      </c>
      <c r="AD9" s="278">
        <f>SUMIFS('Data Down'!$U$1:$U$27030,'Data Down'!$AD$1:$AD$27030,$F$2,'Data Down'!$S$1:$S$27030,$AD$4,'Data Down'!$D$1:$D$27030,C9)</f>
        <v>0</v>
      </c>
      <c r="AE9" s="278">
        <f>SUMIFS('Data Down'!$U$1:$U$27030,'Data Down'!$AD$1:$AD$27030,$F$2,'Data Down'!$S$1:$S$27030,$AE$4,'Data Down'!$D$1:$D$27030,C9)</f>
        <v>0</v>
      </c>
      <c r="AF9" s="278">
        <f ca="1">SUMIFS('Data Down'!$U$1:$U$27030,'Data Down'!$AD$1:$AD$27030,$F$2,'Data Down'!$S$1:$S$27030,$AF$4,'Data Down'!$D$1:$D$27030,C9)</f>
        <v>0</v>
      </c>
      <c r="AG9" s="278">
        <f>SUMIFS('Data Down'!$U$1:$U$27030,'Data Down'!$AD$1:$AD$27030,$F$2,'Data Down'!$S$1:$S$27030,$AG$4,'Data Down'!$D$1:$D$27030,C9)</f>
        <v>0</v>
      </c>
      <c r="AH9" s="278">
        <f t="shared" ca="1" si="0"/>
        <v>0</v>
      </c>
      <c r="AI9" s="275">
        <f ca="1">VLOOKUP($C9,HM_Unit!$A:$CQ,86,0)</f>
        <v>0</v>
      </c>
      <c r="AJ9" s="278">
        <f t="shared" ca="1" si="1"/>
        <v>168</v>
      </c>
      <c r="AK9" s="275">
        <f t="shared" si="2"/>
        <v>168</v>
      </c>
      <c r="AL9" s="279">
        <f ca="1">SUMIFS('Data Down'!$U$1:$U$27030,'Data Down'!$AD$1:$AD$27030,$F$2,'Data Down'!$D$1:$D$27030,C9)</f>
        <v>0</v>
      </c>
      <c r="AM9" s="205" t="str">
        <f t="shared" ca="1" si="3"/>
        <v>-</v>
      </c>
      <c r="AN9" s="279">
        <f t="shared" ca="1" si="4"/>
        <v>0</v>
      </c>
      <c r="AO9" s="280">
        <f ca="1">SUMIFS('Data Down'!$N$1:$N$27030,'Data Down'!$AD$1:$AD$27030,$F$2,'Data Down'!$Q$1:$Q$27030,$AO$5,'Data Down'!$D$1:$D$27030,C9)</f>
        <v>0</v>
      </c>
      <c r="AP9" s="280">
        <f ca="1">SUMIFS('Data Down'!$N$1:$N$27030,'Data Down'!$AD$1:$AD$27030,$F$2,'Data Down'!$Q$1:$Q$27030,$AP$5,'Data Down'!$D$1:$D$27030,C9)</f>
        <v>0</v>
      </c>
      <c r="AQ9" s="279">
        <f ca="1">SUMIFS('Data Down'!$U$1:$U$27030,'Data Down'!$AD$1:$AD$27030,$F$2,'Data Down'!$Q$1:$Q$27030,$AQ$5,'Data Down'!$D$1:$D$27030,C9)</f>
        <v>0</v>
      </c>
      <c r="AR9" s="279">
        <f ca="1">SUMIFS('Data Down'!$U$1:$U$27030,'Data Down'!$AD$1:$AD$27030,$F$2,'Data Down'!$Q$1:$Q$27030,$AR$5,'Data Down'!$D$1:$D$27030,C9)</f>
        <v>0</v>
      </c>
      <c r="AS9" s="281">
        <f t="shared" ca="1" si="5"/>
        <v>1</v>
      </c>
      <c r="AT9" s="281">
        <f t="shared" ca="1" si="6"/>
        <v>0</v>
      </c>
      <c r="AU9" s="68"/>
    </row>
    <row r="10" spans="1:47" ht="14.25" customHeight="1">
      <c r="A10" s="68"/>
      <c r="B10" s="275">
        <f t="shared" si="7"/>
        <v>5</v>
      </c>
      <c r="C10" s="205" t="s">
        <v>9</v>
      </c>
      <c r="D10" s="205" t="str">
        <f>VLOOKUP(C10,Sort!B:C,2,FALSE)</f>
        <v>Prima LX 2528</v>
      </c>
      <c r="E10" s="276" t="s">
        <v>1596</v>
      </c>
      <c r="F10" s="278">
        <f>SUMIFS('Data Down'!$U$1:$U$27030,'Data Down'!$AD$1:$AD$27030,$F$2,'Data Down'!$S$1:$S$27030,$F$4,'Data Down'!$D$1:$D$27030,C10)</f>
        <v>0</v>
      </c>
      <c r="G10" s="278">
        <f ca="1">SUMIFS('Data Down'!$U$1:$U$27030,'Data Down'!$AD$1:$AD$27030,$F$2,'Data Down'!$S$1:$S$27030,$G$4,'Data Down'!$D$1:$D$27030,C10)</f>
        <v>0</v>
      </c>
      <c r="H10" s="278">
        <f ca="1">SUMIFS('Data Down'!$U$1:$U$27030,'Data Down'!$AD$1:$AD$27030,$F$2,'Data Down'!$S$1:$S$27030,$H$4,'Data Down'!$D$1:$D$27030,C10)</f>
        <v>0</v>
      </c>
      <c r="I10" s="278">
        <f>SUMIFS('Data Down'!$U$1:$U$27030,'Data Down'!$AD$1:$AD$27030,$F$2,'Data Down'!$S$1:$S$27030,$I$4,'Data Down'!$D$1:$D$27030,C10)</f>
        <v>0</v>
      </c>
      <c r="J10" s="278">
        <f ca="1">SUMIFS('Data Down'!$U$1:$U$27030,'Data Down'!$AD$1:$AD$27030,$F$2,'Data Down'!$S$1:$S$27030,$J$4,'Data Down'!$D$1:$D$27030,C10)</f>
        <v>0</v>
      </c>
      <c r="K10" s="278">
        <f>SUMIFS('Data Down'!$U$1:$U$27030,'Data Down'!$AD$1:$AD$27030,$F$2,'Data Down'!$S$1:$S$27030,$K$4,'Data Down'!$D$1:$D$27030,C10)</f>
        <v>0</v>
      </c>
      <c r="L10" s="278">
        <f>SUMIFS('Data Down'!$U$1:$U$27030,'Data Down'!$AD$1:$AD$27030,$F$2,'Data Down'!$S$1:$S$27030,$L$4,'Data Down'!$D$1:$D$27030,C10)</f>
        <v>0</v>
      </c>
      <c r="M10" s="278">
        <f ca="1">SUMIFS('Data Down'!$U$1:$U$27030,'Data Down'!$AD$1:$AD$27030,$F$2,'Data Down'!$S$1:$S$27030,$M$4,'Data Down'!$D$1:$D$27030,C10)</f>
        <v>0</v>
      </c>
      <c r="N10" s="278">
        <f>SUMIFS('Data Down'!$U$1:$U$27030,'Data Down'!$AD$1:$AD$27030,$F$2,'Data Down'!$S$1:$S$27030,$N$4,'Data Down'!$D$1:$D$27030,C10)</f>
        <v>0</v>
      </c>
      <c r="O10" s="278">
        <f ca="1">SUMIFS('Data Down'!$U$1:$U$27030,'Data Down'!$AD$1:$AD$27030,$F$2,'Data Down'!$S$1:$S$27030,$O$4,'Data Down'!$D$1:$D$27030,C10)</f>
        <v>0</v>
      </c>
      <c r="P10" s="278">
        <f>SUMIFS('Data Down'!$U$1:$U$27030,'Data Down'!$AD$1:$AD$27030,$F$2,'Data Down'!$S$1:$S$27030,$P$4,'Data Down'!$D$1:$D$27030,C10)</f>
        <v>0</v>
      </c>
      <c r="Q10" s="278">
        <f>SUMIFS('Data Down'!$U$1:$U$27030,'Data Down'!$AD$1:$AD$27030,$F$2,'Data Down'!$S$1:$S$27030,$Q$4,'Data Down'!$D$1:$D$27030,C10)</f>
        <v>0</v>
      </c>
      <c r="R10" s="278">
        <f>SUMIFS('Data Down'!$U$1:$U$27030,'Data Down'!$AD$1:$AD$27030,$F$2,'Data Down'!$S$1:$S$27030,$R$4,'Data Down'!$D$1:$D$27030,C10)</f>
        <v>0</v>
      </c>
      <c r="S10" s="278">
        <f>SUMIFS('Data Down'!$U$1:$U$27030,'Data Down'!$AD$1:$AD$27030,$F$2,'Data Down'!$S$1:$S$27030,$S$4,'Data Down'!$D$1:$D$27030,C10)</f>
        <v>0</v>
      </c>
      <c r="T10" s="278">
        <f>SUMIFS('Data Down'!$U$1:$U$27030,'Data Down'!$AD$1:$AD$27030,$F$2,'Data Down'!$S$1:$S$27030,$T$4,'Data Down'!$D$1:$D$27030,C10)</f>
        <v>0</v>
      </c>
      <c r="U10" s="278">
        <f ca="1">SUMIFS('Data Down'!$U$1:$U$27030,'Data Down'!$AD$1:$AD$27030,$F$2,'Data Down'!$S$1:$S$27030,$U$4,'Data Down'!$D$1:$D$27030,C10)</f>
        <v>0</v>
      </c>
      <c r="V10" s="278">
        <f ca="1">SUMIFS('Data Down'!$U$1:$U$27030,'Data Down'!$AD$1:$AD$27030,$F$2,'Data Down'!$S$1:$S$27030,$V$4,'Data Down'!$D$1:$D$27030,C10)</f>
        <v>0</v>
      </c>
      <c r="W10" s="278">
        <f>SUMIFS('Data Down'!$U$1:$U$27030,'Data Down'!$AD$1:$AD$27030,$F$2,'Data Down'!$S$1:$S$27030,$W$4,'Data Down'!$D$1:$D$27030,C10)</f>
        <v>0</v>
      </c>
      <c r="X10" s="278">
        <f ca="1">SUMIFS('Data Down'!$U$1:$U$27030,'Data Down'!$AD$1:$AD$27030,$F$2,'Data Down'!$S$1:$S$27030,$X$4,'Data Down'!$D$1:$D$27030,C10)</f>
        <v>0</v>
      </c>
      <c r="Y10" s="278">
        <f>SUMIFS('Data Down'!$U$1:$U$27030,'Data Down'!$AD$1:$AD$27030,$F$2,'Data Down'!$S$1:$S$27030,$Y$4,'Data Down'!$D$1:$D$27030,C10)</f>
        <v>0</v>
      </c>
      <c r="Z10" s="278">
        <f ca="1">SUMIFS('Data Down'!$U$1:$U$27030,'Data Down'!$AD$1:$AD$27030,$F$2,'Data Down'!$S$1:$S$27030,$Z$4,'Data Down'!$D$1:$D$27030,C10)</f>
        <v>0</v>
      </c>
      <c r="AA10" s="278">
        <f ca="1">SUMIFS('Data Down'!$U$1:$U$27030,'Data Down'!$AD$1:$AD$27030,$F$2,'Data Down'!$S$1:$S$27030,$AA$4,'Data Down'!$D$1:$D$27030,C10)</f>
        <v>0</v>
      </c>
      <c r="AB10" s="278">
        <f ca="1">SUMIFS('Data Down'!$U$1:$U$27030,'Data Down'!$AD$1:$AD$27030,$F$2,'Data Down'!$S$1:$S$27030,$AB$4,'Data Down'!$D$1:$D$27030,C10)</f>
        <v>0</v>
      </c>
      <c r="AC10" s="278">
        <f>SUMIFS('Data Down'!$U$1:$U$27030,'Data Down'!$AD$1:$AD$27030,$F$2,'Data Down'!$S$1:$S$27030,$AC$4,'Data Down'!$D$1:$D$27030,C10)</f>
        <v>0</v>
      </c>
      <c r="AD10" s="278">
        <f>SUMIFS('Data Down'!$U$1:$U$27030,'Data Down'!$AD$1:$AD$27030,$F$2,'Data Down'!$S$1:$S$27030,$AD$4,'Data Down'!$D$1:$D$27030,C10)</f>
        <v>0</v>
      </c>
      <c r="AE10" s="278">
        <f>SUMIFS('Data Down'!$U$1:$U$27030,'Data Down'!$AD$1:$AD$27030,$F$2,'Data Down'!$S$1:$S$27030,$AE$4,'Data Down'!$D$1:$D$27030,C10)</f>
        <v>0</v>
      </c>
      <c r="AF10" s="278">
        <f ca="1">SUMIFS('Data Down'!$U$1:$U$27030,'Data Down'!$AD$1:$AD$27030,$F$2,'Data Down'!$S$1:$S$27030,$AF$4,'Data Down'!$D$1:$D$27030,C10)</f>
        <v>0</v>
      </c>
      <c r="AG10" s="278">
        <f>SUMIFS('Data Down'!$U$1:$U$27030,'Data Down'!$AD$1:$AD$27030,$F$2,'Data Down'!$S$1:$S$27030,$AG$4,'Data Down'!$D$1:$D$27030,C10)</f>
        <v>0</v>
      </c>
      <c r="AH10" s="278">
        <f t="shared" ca="1" si="0"/>
        <v>0</v>
      </c>
      <c r="AI10" s="275">
        <f ca="1">VLOOKUP($C10,HM_Unit!$A:$CQ,86,0)</f>
        <v>0</v>
      </c>
      <c r="AJ10" s="278">
        <f t="shared" ca="1" si="1"/>
        <v>168</v>
      </c>
      <c r="AK10" s="275">
        <f t="shared" si="2"/>
        <v>168</v>
      </c>
      <c r="AL10" s="279">
        <f ca="1">SUMIFS('Data Down'!$U$1:$U$27030,'Data Down'!$AD$1:$AD$27030,$F$2,'Data Down'!$D$1:$D$27030,C10)</f>
        <v>0</v>
      </c>
      <c r="AM10" s="205" t="str">
        <f t="shared" ca="1" si="3"/>
        <v>-</v>
      </c>
      <c r="AN10" s="279">
        <f t="shared" ca="1" si="4"/>
        <v>0</v>
      </c>
      <c r="AO10" s="280">
        <f>SUMIFS('Data Down'!$N$1:$N$27030,'Data Down'!$AD$1:$AD$27030,$F$2,'Data Down'!$Q$1:$Q$27030,$AO$5,'Data Down'!$D$1:$D$27030,C10)</f>
        <v>0</v>
      </c>
      <c r="AP10" s="280">
        <f ca="1">SUMIFS('Data Down'!$N$1:$N$27030,'Data Down'!$AD$1:$AD$27030,$F$2,'Data Down'!$Q$1:$Q$27030,$AP$5,'Data Down'!$D$1:$D$27030,C10)</f>
        <v>0</v>
      </c>
      <c r="AQ10" s="279">
        <f>SUMIFS('Data Down'!$U$1:$U$27030,'Data Down'!$AD$1:$AD$27030,$F$2,'Data Down'!$Q$1:$Q$27030,$AQ$5,'Data Down'!$D$1:$D$27030,C10)</f>
        <v>0</v>
      </c>
      <c r="AR10" s="279">
        <f ca="1">SUMIFS('Data Down'!$U$1:$U$27030,'Data Down'!$AD$1:$AD$27030,$F$2,'Data Down'!$Q$1:$Q$27030,$AR$5,'Data Down'!$D$1:$D$27030,C10)</f>
        <v>0</v>
      </c>
      <c r="AS10" s="281">
        <f t="shared" ca="1" si="5"/>
        <v>1</v>
      </c>
      <c r="AT10" s="281">
        <f t="shared" ca="1" si="6"/>
        <v>0</v>
      </c>
      <c r="AU10" s="68"/>
    </row>
    <row r="11" spans="1:47" ht="14.25" customHeight="1">
      <c r="A11" s="68"/>
      <c r="B11" s="275">
        <f t="shared" si="7"/>
        <v>6</v>
      </c>
      <c r="C11" s="205" t="s">
        <v>10</v>
      </c>
      <c r="D11" s="205" t="str">
        <f>VLOOKUP(C11,Sort!B:C,2,FALSE)</f>
        <v>Prima LX 2528</v>
      </c>
      <c r="E11" s="276" t="s">
        <v>1596</v>
      </c>
      <c r="F11" s="278">
        <f>SUMIFS('Data Down'!$U$1:$U$27030,'Data Down'!$AD$1:$AD$27030,$F$2,'Data Down'!$S$1:$S$27030,$F$4,'Data Down'!$D$1:$D$27030,C11)</f>
        <v>0</v>
      </c>
      <c r="G11" s="278">
        <f ca="1">SUMIFS('Data Down'!$U$1:$U$27030,'Data Down'!$AD$1:$AD$27030,$F$2,'Data Down'!$S$1:$S$27030,$G$4,'Data Down'!$D$1:$D$27030,C11)</f>
        <v>0</v>
      </c>
      <c r="H11" s="278">
        <f ca="1">SUMIFS('Data Down'!$U$1:$U$27030,'Data Down'!$AD$1:$AD$27030,$F$2,'Data Down'!$S$1:$S$27030,$H$4,'Data Down'!$D$1:$D$27030,C11)</f>
        <v>0</v>
      </c>
      <c r="I11" s="278">
        <f>SUMIFS('Data Down'!$U$1:$U$27030,'Data Down'!$AD$1:$AD$27030,$F$2,'Data Down'!$S$1:$S$27030,$I$4,'Data Down'!$D$1:$D$27030,C11)</f>
        <v>0</v>
      </c>
      <c r="J11" s="278">
        <f ca="1">SUMIFS('Data Down'!$U$1:$U$27030,'Data Down'!$AD$1:$AD$27030,$F$2,'Data Down'!$S$1:$S$27030,$J$4,'Data Down'!$D$1:$D$27030,C11)</f>
        <v>0</v>
      </c>
      <c r="K11" s="278">
        <f>SUMIFS('Data Down'!$U$1:$U$27030,'Data Down'!$AD$1:$AD$27030,$F$2,'Data Down'!$S$1:$S$27030,$K$4,'Data Down'!$D$1:$D$27030,C11)</f>
        <v>0</v>
      </c>
      <c r="L11" s="278">
        <f>SUMIFS('Data Down'!$U$1:$U$27030,'Data Down'!$AD$1:$AD$27030,$F$2,'Data Down'!$S$1:$S$27030,$L$4,'Data Down'!$D$1:$D$27030,C11)</f>
        <v>0</v>
      </c>
      <c r="M11" s="278">
        <f ca="1">SUMIFS('Data Down'!$U$1:$U$27030,'Data Down'!$AD$1:$AD$27030,$F$2,'Data Down'!$S$1:$S$27030,$M$4,'Data Down'!$D$1:$D$27030,C11)</f>
        <v>0</v>
      </c>
      <c r="N11" s="278">
        <f>SUMIFS('Data Down'!$U$1:$U$27030,'Data Down'!$AD$1:$AD$27030,$F$2,'Data Down'!$S$1:$S$27030,$N$4,'Data Down'!$D$1:$D$27030,C11)</f>
        <v>0</v>
      </c>
      <c r="O11" s="278">
        <f ca="1">SUMIFS('Data Down'!$U$1:$U$27030,'Data Down'!$AD$1:$AD$27030,$F$2,'Data Down'!$S$1:$S$27030,$O$4,'Data Down'!$D$1:$D$27030,C11)</f>
        <v>0</v>
      </c>
      <c r="P11" s="278">
        <f>SUMIFS('Data Down'!$U$1:$U$27030,'Data Down'!$AD$1:$AD$27030,$F$2,'Data Down'!$S$1:$S$27030,$P$4,'Data Down'!$D$1:$D$27030,C11)</f>
        <v>0</v>
      </c>
      <c r="Q11" s="278">
        <f>SUMIFS('Data Down'!$U$1:$U$27030,'Data Down'!$AD$1:$AD$27030,$F$2,'Data Down'!$S$1:$S$27030,$Q$4,'Data Down'!$D$1:$D$27030,C11)</f>
        <v>0</v>
      </c>
      <c r="R11" s="278">
        <f>SUMIFS('Data Down'!$U$1:$U$27030,'Data Down'!$AD$1:$AD$27030,$F$2,'Data Down'!$S$1:$S$27030,$R$4,'Data Down'!$D$1:$D$27030,C11)</f>
        <v>0</v>
      </c>
      <c r="S11" s="278">
        <f>SUMIFS('Data Down'!$U$1:$U$27030,'Data Down'!$AD$1:$AD$27030,$F$2,'Data Down'!$S$1:$S$27030,$S$4,'Data Down'!$D$1:$D$27030,C11)</f>
        <v>0</v>
      </c>
      <c r="T11" s="278">
        <f>SUMIFS('Data Down'!$U$1:$U$27030,'Data Down'!$AD$1:$AD$27030,$F$2,'Data Down'!$S$1:$S$27030,$T$4,'Data Down'!$D$1:$D$27030,C11)</f>
        <v>0</v>
      </c>
      <c r="U11" s="278">
        <f ca="1">SUMIFS('Data Down'!$U$1:$U$27030,'Data Down'!$AD$1:$AD$27030,$F$2,'Data Down'!$S$1:$S$27030,$U$4,'Data Down'!$D$1:$D$27030,C11)</f>
        <v>0</v>
      </c>
      <c r="V11" s="278">
        <f ca="1">SUMIFS('Data Down'!$U$1:$U$27030,'Data Down'!$AD$1:$AD$27030,$F$2,'Data Down'!$S$1:$S$27030,$V$4,'Data Down'!$D$1:$D$27030,C11)</f>
        <v>0</v>
      </c>
      <c r="W11" s="278">
        <f>SUMIFS('Data Down'!$U$1:$U$27030,'Data Down'!$AD$1:$AD$27030,$F$2,'Data Down'!$S$1:$S$27030,$W$4,'Data Down'!$D$1:$D$27030,C11)</f>
        <v>0</v>
      </c>
      <c r="X11" s="278">
        <f ca="1">SUMIFS('Data Down'!$U$1:$U$27030,'Data Down'!$AD$1:$AD$27030,$F$2,'Data Down'!$S$1:$S$27030,$X$4,'Data Down'!$D$1:$D$27030,C11)</f>
        <v>0</v>
      </c>
      <c r="Y11" s="278">
        <f ca="1">SUMIFS('Data Down'!$U$1:$U$27030,'Data Down'!$AD$1:$AD$27030,$F$2,'Data Down'!$S$1:$S$27030,$Y$4,'Data Down'!$D$1:$D$27030,C11)</f>
        <v>0</v>
      </c>
      <c r="Z11" s="278">
        <f ca="1">SUMIFS('Data Down'!$U$1:$U$27030,'Data Down'!$AD$1:$AD$27030,$F$2,'Data Down'!$S$1:$S$27030,$Z$4,'Data Down'!$D$1:$D$27030,C11)</f>
        <v>0</v>
      </c>
      <c r="AA11" s="278">
        <f ca="1">SUMIFS('Data Down'!$U$1:$U$27030,'Data Down'!$AD$1:$AD$27030,$F$2,'Data Down'!$S$1:$S$27030,$AA$4,'Data Down'!$D$1:$D$27030,C11)</f>
        <v>0</v>
      </c>
      <c r="AB11" s="278">
        <f ca="1">SUMIFS('Data Down'!$U$1:$U$27030,'Data Down'!$AD$1:$AD$27030,$F$2,'Data Down'!$S$1:$S$27030,$AB$4,'Data Down'!$D$1:$D$27030,C11)</f>
        <v>0</v>
      </c>
      <c r="AC11" s="278">
        <f>SUMIFS('Data Down'!$U$1:$U$27030,'Data Down'!$AD$1:$AD$27030,$F$2,'Data Down'!$S$1:$S$27030,$AC$4,'Data Down'!$D$1:$D$27030,C11)</f>
        <v>0</v>
      </c>
      <c r="AD11" s="278">
        <f>SUMIFS('Data Down'!$U$1:$U$27030,'Data Down'!$AD$1:$AD$27030,$F$2,'Data Down'!$S$1:$S$27030,$AD$4,'Data Down'!$D$1:$D$27030,C11)</f>
        <v>0</v>
      </c>
      <c r="AE11" s="278">
        <f>SUMIFS('Data Down'!$U$1:$U$27030,'Data Down'!$AD$1:$AD$27030,$F$2,'Data Down'!$S$1:$S$27030,$AE$4,'Data Down'!$D$1:$D$27030,C11)</f>
        <v>0</v>
      </c>
      <c r="AF11" s="278">
        <f ca="1">SUMIFS('Data Down'!$U$1:$U$27030,'Data Down'!$AD$1:$AD$27030,$F$2,'Data Down'!$S$1:$S$27030,$AF$4,'Data Down'!$D$1:$D$27030,C11)</f>
        <v>0</v>
      </c>
      <c r="AG11" s="278">
        <f>SUMIFS('Data Down'!$U$1:$U$27030,'Data Down'!$AD$1:$AD$27030,$F$2,'Data Down'!$S$1:$S$27030,$AG$4,'Data Down'!$D$1:$D$27030,C11)</f>
        <v>0</v>
      </c>
      <c r="AH11" s="278">
        <f t="shared" ca="1" si="0"/>
        <v>0</v>
      </c>
      <c r="AI11" s="275">
        <f ca="1">VLOOKUP($C11,HM_Unit!$A:$CQ,86,0)</f>
        <v>0</v>
      </c>
      <c r="AJ11" s="278">
        <f t="shared" ca="1" si="1"/>
        <v>168</v>
      </c>
      <c r="AK11" s="275">
        <f t="shared" si="2"/>
        <v>168</v>
      </c>
      <c r="AL11" s="279">
        <f ca="1">SUMIFS('Data Down'!$U$1:$U$27030,'Data Down'!$AD$1:$AD$27030,$F$2,'Data Down'!$D$1:$D$27030,C11)</f>
        <v>0</v>
      </c>
      <c r="AM11" s="205" t="str">
        <f t="shared" ca="1" si="3"/>
        <v>-</v>
      </c>
      <c r="AN11" s="279">
        <f t="shared" ca="1" si="4"/>
        <v>0</v>
      </c>
      <c r="AO11" s="280">
        <f ca="1">SUMIFS('Data Down'!$N$1:$N$27030,'Data Down'!$AD$1:$AD$27030,$F$2,'Data Down'!$Q$1:$Q$27030,$AO$5,'Data Down'!$D$1:$D$27030,C11)</f>
        <v>0</v>
      </c>
      <c r="AP11" s="280">
        <f ca="1">SUMIFS('Data Down'!$N$1:$N$27030,'Data Down'!$AD$1:$AD$27030,$F$2,'Data Down'!$Q$1:$Q$27030,$AP$5,'Data Down'!$D$1:$D$27030,C11)</f>
        <v>0</v>
      </c>
      <c r="AQ11" s="279">
        <f ca="1">SUMIFS('Data Down'!$U$1:$U$27030,'Data Down'!$AD$1:$AD$27030,$F$2,'Data Down'!$Q$1:$Q$27030,$AQ$5,'Data Down'!$D$1:$D$27030,C11)</f>
        <v>0</v>
      </c>
      <c r="AR11" s="279">
        <f ca="1">SUMIFS('Data Down'!$U$1:$U$27030,'Data Down'!$AD$1:$AD$27030,$F$2,'Data Down'!$Q$1:$Q$27030,$AR$5,'Data Down'!$D$1:$D$27030,C11)</f>
        <v>0</v>
      </c>
      <c r="AS11" s="281">
        <f t="shared" ca="1" si="5"/>
        <v>1</v>
      </c>
      <c r="AT11" s="281">
        <f t="shared" ca="1" si="6"/>
        <v>0</v>
      </c>
      <c r="AU11" s="68"/>
    </row>
    <row r="12" spans="1:47" ht="14.25" customHeight="1">
      <c r="A12" s="68"/>
      <c r="B12" s="275">
        <f t="shared" si="7"/>
        <v>7</v>
      </c>
      <c r="C12" s="205" t="s">
        <v>11</v>
      </c>
      <c r="D12" s="205" t="str">
        <f>VLOOKUP(C12,Sort!B:C,2,FALSE)</f>
        <v>Prima LX 2528</v>
      </c>
      <c r="E12" s="276" t="s">
        <v>1596</v>
      </c>
      <c r="F12" s="278">
        <f>SUMIFS('Data Down'!$U$1:$U$27030,'Data Down'!$AD$1:$AD$27030,$F$2,'Data Down'!$S$1:$S$27030,$F$4,'Data Down'!$D$1:$D$27030,C12)</f>
        <v>0</v>
      </c>
      <c r="G12" s="278">
        <f ca="1">SUMIFS('Data Down'!$U$1:$U$27030,'Data Down'!$AD$1:$AD$27030,$F$2,'Data Down'!$S$1:$S$27030,$G$4,'Data Down'!$D$1:$D$27030,C12)</f>
        <v>0</v>
      </c>
      <c r="H12" s="278">
        <f>SUMIFS('Data Down'!$U$1:$U$27030,'Data Down'!$AD$1:$AD$27030,$F$2,'Data Down'!$S$1:$S$27030,$H$4,'Data Down'!$D$1:$D$27030,C12)</f>
        <v>0</v>
      </c>
      <c r="I12" s="278">
        <f>SUMIFS('Data Down'!$U$1:$U$27030,'Data Down'!$AD$1:$AD$27030,$F$2,'Data Down'!$S$1:$S$27030,$I$4,'Data Down'!$D$1:$D$27030,C12)</f>
        <v>0</v>
      </c>
      <c r="J12" s="278">
        <f ca="1">SUMIFS('Data Down'!$U$1:$U$27030,'Data Down'!$AD$1:$AD$27030,$F$2,'Data Down'!$S$1:$S$27030,$J$4,'Data Down'!$D$1:$D$27030,C12)</f>
        <v>0</v>
      </c>
      <c r="K12" s="278">
        <f>SUMIFS('Data Down'!$U$1:$U$27030,'Data Down'!$AD$1:$AD$27030,$F$2,'Data Down'!$S$1:$S$27030,$K$4,'Data Down'!$D$1:$D$27030,C12)</f>
        <v>0</v>
      </c>
      <c r="L12" s="278">
        <f>SUMIFS('Data Down'!$U$1:$U$27030,'Data Down'!$AD$1:$AD$27030,$F$2,'Data Down'!$S$1:$S$27030,$L$4,'Data Down'!$D$1:$D$27030,C12)</f>
        <v>0</v>
      </c>
      <c r="M12" s="278">
        <f ca="1">SUMIFS('Data Down'!$U$1:$U$27030,'Data Down'!$AD$1:$AD$27030,$F$2,'Data Down'!$S$1:$S$27030,$M$4,'Data Down'!$D$1:$D$27030,C12)</f>
        <v>0</v>
      </c>
      <c r="N12" s="278">
        <f>SUMIFS('Data Down'!$U$1:$U$27030,'Data Down'!$AD$1:$AD$27030,$F$2,'Data Down'!$S$1:$S$27030,$N$4,'Data Down'!$D$1:$D$27030,C12)</f>
        <v>0</v>
      </c>
      <c r="O12" s="278">
        <f ca="1">SUMIFS('Data Down'!$U$1:$U$27030,'Data Down'!$AD$1:$AD$27030,$F$2,'Data Down'!$S$1:$S$27030,$O$4,'Data Down'!$D$1:$D$27030,C12)</f>
        <v>0</v>
      </c>
      <c r="P12" s="278">
        <f>SUMIFS('Data Down'!$U$1:$U$27030,'Data Down'!$AD$1:$AD$27030,$F$2,'Data Down'!$S$1:$S$27030,$P$4,'Data Down'!$D$1:$D$27030,C12)</f>
        <v>0</v>
      </c>
      <c r="Q12" s="278">
        <f>SUMIFS('Data Down'!$U$1:$U$27030,'Data Down'!$AD$1:$AD$27030,$F$2,'Data Down'!$S$1:$S$27030,$Q$4,'Data Down'!$D$1:$D$27030,C12)</f>
        <v>0</v>
      </c>
      <c r="R12" s="278">
        <f>SUMIFS('Data Down'!$U$1:$U$27030,'Data Down'!$AD$1:$AD$27030,$F$2,'Data Down'!$S$1:$S$27030,$R$4,'Data Down'!$D$1:$D$27030,C12)</f>
        <v>0</v>
      </c>
      <c r="S12" s="278">
        <f>SUMIFS('Data Down'!$U$1:$U$27030,'Data Down'!$AD$1:$AD$27030,$F$2,'Data Down'!$S$1:$S$27030,$S$4,'Data Down'!$D$1:$D$27030,C12)</f>
        <v>0</v>
      </c>
      <c r="T12" s="278">
        <f>SUMIFS('Data Down'!$U$1:$U$27030,'Data Down'!$AD$1:$AD$27030,$F$2,'Data Down'!$S$1:$S$27030,$T$4,'Data Down'!$D$1:$D$27030,C12)</f>
        <v>0</v>
      </c>
      <c r="U12" s="278">
        <f ca="1">SUMIFS('Data Down'!$U$1:$U$27030,'Data Down'!$AD$1:$AD$27030,$F$2,'Data Down'!$S$1:$S$27030,$U$4,'Data Down'!$D$1:$D$27030,C12)</f>
        <v>0</v>
      </c>
      <c r="V12" s="278">
        <f ca="1">SUMIFS('Data Down'!$U$1:$U$27030,'Data Down'!$AD$1:$AD$27030,$F$2,'Data Down'!$S$1:$S$27030,$V$4,'Data Down'!$D$1:$D$27030,C12)</f>
        <v>0</v>
      </c>
      <c r="W12" s="278">
        <f>SUMIFS('Data Down'!$U$1:$U$27030,'Data Down'!$AD$1:$AD$27030,$F$2,'Data Down'!$S$1:$S$27030,$W$4,'Data Down'!$D$1:$D$27030,C12)</f>
        <v>0</v>
      </c>
      <c r="X12" s="278">
        <f>SUMIFS('Data Down'!$U$1:$U$27030,'Data Down'!$AD$1:$AD$27030,$F$2,'Data Down'!$S$1:$S$27030,$X$4,'Data Down'!$D$1:$D$27030,C12)</f>
        <v>0</v>
      </c>
      <c r="Y12" s="278">
        <f>SUMIFS('Data Down'!$U$1:$U$27030,'Data Down'!$AD$1:$AD$27030,$F$2,'Data Down'!$S$1:$S$27030,$Y$4,'Data Down'!$D$1:$D$27030,C12)</f>
        <v>0</v>
      </c>
      <c r="Z12" s="278">
        <f ca="1">SUMIFS('Data Down'!$U$1:$U$27030,'Data Down'!$AD$1:$AD$27030,$F$2,'Data Down'!$S$1:$S$27030,$Z$4,'Data Down'!$D$1:$D$27030,C12)</f>
        <v>0</v>
      </c>
      <c r="AA12" s="278">
        <f ca="1">SUMIFS('Data Down'!$U$1:$U$27030,'Data Down'!$AD$1:$AD$27030,$F$2,'Data Down'!$S$1:$S$27030,$AA$4,'Data Down'!$D$1:$D$27030,C12)</f>
        <v>0</v>
      </c>
      <c r="AB12" s="278">
        <f ca="1">SUMIFS('Data Down'!$U$1:$U$27030,'Data Down'!$AD$1:$AD$27030,$F$2,'Data Down'!$S$1:$S$27030,$AB$4,'Data Down'!$D$1:$D$27030,C12)</f>
        <v>0</v>
      </c>
      <c r="AC12" s="278">
        <f>SUMIFS('Data Down'!$U$1:$U$27030,'Data Down'!$AD$1:$AD$27030,$F$2,'Data Down'!$S$1:$S$27030,$AC$4,'Data Down'!$D$1:$D$27030,C12)</f>
        <v>0</v>
      </c>
      <c r="AD12" s="278">
        <f>SUMIFS('Data Down'!$U$1:$U$27030,'Data Down'!$AD$1:$AD$27030,$F$2,'Data Down'!$S$1:$S$27030,$AD$4,'Data Down'!$D$1:$D$27030,C12)</f>
        <v>0</v>
      </c>
      <c r="AE12" s="278">
        <f>SUMIFS('Data Down'!$U$1:$U$27030,'Data Down'!$AD$1:$AD$27030,$F$2,'Data Down'!$S$1:$S$27030,$AE$4,'Data Down'!$D$1:$D$27030,C12)</f>
        <v>0</v>
      </c>
      <c r="AF12" s="278">
        <f ca="1">SUMIFS('Data Down'!$U$1:$U$27030,'Data Down'!$AD$1:$AD$27030,$F$2,'Data Down'!$S$1:$S$27030,$AF$4,'Data Down'!$D$1:$D$27030,C12)</f>
        <v>0</v>
      </c>
      <c r="AG12" s="278">
        <f>SUMIFS('Data Down'!$U$1:$U$27030,'Data Down'!$AD$1:$AD$27030,$F$2,'Data Down'!$S$1:$S$27030,$AG$4,'Data Down'!$D$1:$D$27030,C12)</f>
        <v>0</v>
      </c>
      <c r="AH12" s="278">
        <f t="shared" ca="1" si="0"/>
        <v>0</v>
      </c>
      <c r="AI12" s="275">
        <f ca="1">VLOOKUP($C12,HM_Unit!$A:$CQ,86,0)</f>
        <v>0</v>
      </c>
      <c r="AJ12" s="278">
        <f t="shared" ca="1" si="1"/>
        <v>168</v>
      </c>
      <c r="AK12" s="275">
        <f t="shared" si="2"/>
        <v>168</v>
      </c>
      <c r="AL12" s="279">
        <f ca="1">SUMIFS('Data Down'!$U$1:$U$27030,'Data Down'!$AD$1:$AD$27030,$F$2,'Data Down'!$D$1:$D$27030,C12)</f>
        <v>0</v>
      </c>
      <c r="AM12" s="205" t="str">
        <f t="shared" ca="1" si="3"/>
        <v>-</v>
      </c>
      <c r="AN12" s="279">
        <f t="shared" ca="1" si="4"/>
        <v>0</v>
      </c>
      <c r="AO12" s="280">
        <f>SUMIFS('Data Down'!$N$1:$N$27030,'Data Down'!$AD$1:$AD$27030,$F$2,'Data Down'!$Q$1:$Q$27030,$AO$5,'Data Down'!$D$1:$D$27030,C12)</f>
        <v>0</v>
      </c>
      <c r="AP12" s="280">
        <f ca="1">SUMIFS('Data Down'!$N$1:$N$27030,'Data Down'!$AD$1:$AD$27030,$F$2,'Data Down'!$Q$1:$Q$27030,$AP$5,'Data Down'!$D$1:$D$27030,C12)</f>
        <v>0</v>
      </c>
      <c r="AQ12" s="279">
        <f>SUMIFS('Data Down'!$U$1:$U$27030,'Data Down'!$AD$1:$AD$27030,$F$2,'Data Down'!$Q$1:$Q$27030,$AQ$5,'Data Down'!$D$1:$D$27030,C12)</f>
        <v>0</v>
      </c>
      <c r="AR12" s="279">
        <f ca="1">SUMIFS('Data Down'!$U$1:$U$27030,'Data Down'!$AD$1:$AD$27030,$F$2,'Data Down'!$Q$1:$Q$27030,$AR$5,'Data Down'!$D$1:$D$27030,C12)</f>
        <v>0</v>
      </c>
      <c r="AS12" s="281">
        <f t="shared" ca="1" si="5"/>
        <v>1</v>
      </c>
      <c r="AT12" s="281">
        <f t="shared" ca="1" si="6"/>
        <v>0</v>
      </c>
      <c r="AU12" s="68"/>
    </row>
    <row r="13" spans="1:47" ht="14.25" customHeight="1">
      <c r="A13" s="267"/>
      <c r="B13" s="268" t="s">
        <v>1595</v>
      </c>
      <c r="C13" s="269"/>
      <c r="D13" s="283"/>
      <c r="E13" s="283"/>
      <c r="F13" s="298">
        <f t="shared" ref="F13:AG13" si="8">SUM(F6:F12)</f>
        <v>0</v>
      </c>
      <c r="G13" s="298">
        <f t="shared" ca="1" si="8"/>
        <v>0</v>
      </c>
      <c r="H13" s="298">
        <f t="shared" ca="1" si="8"/>
        <v>0</v>
      </c>
      <c r="I13" s="298">
        <f t="shared" si="8"/>
        <v>0</v>
      </c>
      <c r="J13" s="298">
        <f t="shared" ca="1" si="8"/>
        <v>0</v>
      </c>
      <c r="K13" s="298">
        <f t="shared" ca="1" si="8"/>
        <v>0</v>
      </c>
      <c r="L13" s="298">
        <f t="shared" si="8"/>
        <v>0</v>
      </c>
      <c r="M13" s="298">
        <f t="shared" ca="1" si="8"/>
        <v>0</v>
      </c>
      <c r="N13" s="298">
        <f t="shared" si="8"/>
        <v>0</v>
      </c>
      <c r="O13" s="298">
        <f t="shared" ca="1" si="8"/>
        <v>0</v>
      </c>
      <c r="P13" s="298">
        <f t="shared" si="8"/>
        <v>0</v>
      </c>
      <c r="Q13" s="298">
        <f t="shared" si="8"/>
        <v>0</v>
      </c>
      <c r="R13" s="298">
        <f t="shared" si="8"/>
        <v>0</v>
      </c>
      <c r="S13" s="298">
        <f t="shared" ca="1" si="8"/>
        <v>0</v>
      </c>
      <c r="T13" s="298">
        <f t="shared" ca="1" si="8"/>
        <v>0</v>
      </c>
      <c r="U13" s="298">
        <f t="shared" ca="1" si="8"/>
        <v>0</v>
      </c>
      <c r="V13" s="298">
        <f t="shared" ca="1" si="8"/>
        <v>0</v>
      </c>
      <c r="W13" s="298">
        <f t="shared" si="8"/>
        <v>0</v>
      </c>
      <c r="X13" s="298">
        <f t="shared" ca="1" si="8"/>
        <v>0</v>
      </c>
      <c r="Y13" s="298">
        <f t="shared" ca="1" si="8"/>
        <v>0</v>
      </c>
      <c r="Z13" s="298">
        <f t="shared" ca="1" si="8"/>
        <v>0</v>
      </c>
      <c r="AA13" s="298">
        <f t="shared" ca="1" si="8"/>
        <v>0</v>
      </c>
      <c r="AB13" s="298">
        <f t="shared" ca="1" si="8"/>
        <v>0</v>
      </c>
      <c r="AC13" s="298">
        <f t="shared" si="8"/>
        <v>0</v>
      </c>
      <c r="AD13" s="298">
        <f t="shared" si="8"/>
        <v>0</v>
      </c>
      <c r="AE13" s="298">
        <f t="shared" si="8"/>
        <v>0</v>
      </c>
      <c r="AF13" s="298">
        <f t="shared" ca="1" si="8"/>
        <v>0</v>
      </c>
      <c r="AG13" s="298">
        <f t="shared" si="8"/>
        <v>0</v>
      </c>
      <c r="AH13" s="298"/>
      <c r="AI13" s="284"/>
      <c r="AJ13" s="284"/>
      <c r="AK13" s="284"/>
      <c r="AL13" s="284"/>
      <c r="AM13" s="284"/>
      <c r="AN13" s="284"/>
      <c r="AO13" s="284"/>
      <c r="AP13" s="284"/>
      <c r="AQ13" s="284"/>
      <c r="AR13" s="284"/>
      <c r="AS13" s="285">
        <f t="shared" ref="AS13:AT13" ca="1" si="9">AVERAGE(AS6:AS12)</f>
        <v>1</v>
      </c>
      <c r="AT13" s="285">
        <f t="shared" ca="1" si="9"/>
        <v>0</v>
      </c>
      <c r="AU13" s="267"/>
    </row>
    <row r="14" spans="1:47" ht="14.25" customHeight="1">
      <c r="A14" s="68"/>
      <c r="B14" s="275">
        <v>1</v>
      </c>
      <c r="C14" s="205" t="s">
        <v>12</v>
      </c>
      <c r="D14" s="205" t="str">
        <f>VLOOKUP(C14,Sort!B:C,2,FALSE)</f>
        <v>AXOR 3336K</v>
      </c>
      <c r="E14" s="276" t="s">
        <v>1596</v>
      </c>
      <c r="F14" s="278">
        <f ca="1">SUMIFS('Data Down'!$U$1:$U$27030,'Data Down'!$AD$1:$AD$27030,$F$2,'Data Down'!$S$1:$S$27030,$F$4,'Data Down'!$D$1:$D$27030,C14)</f>
        <v>0</v>
      </c>
      <c r="G14" s="278">
        <f ca="1">SUMIFS('Data Down'!$U$1:$U$27030,'Data Down'!$AD$1:$AD$27030,$F$2,'Data Down'!$S$1:$S$27030,$G$4,'Data Down'!$D$1:$D$27030,C14)</f>
        <v>0</v>
      </c>
      <c r="H14" s="278">
        <f>SUMIFS('Data Down'!$U$1:$U$27030,'Data Down'!$AD$1:$AD$27030,$F$2,'Data Down'!$S$1:$S$27030,$H$4,'Data Down'!$D$1:$D$27030,C14)</f>
        <v>0</v>
      </c>
      <c r="I14" s="278">
        <f>SUMIFS('Data Down'!$U$1:$U$27030,'Data Down'!$AD$1:$AD$27030,$F$2,'Data Down'!$S$1:$S$27030,$I$4,'Data Down'!$D$1:$D$27030,C14)</f>
        <v>0</v>
      </c>
      <c r="J14" s="278">
        <f ca="1">SUMIFS('Data Down'!$U$1:$U$27030,'Data Down'!$AD$1:$AD$27030,$F$2,'Data Down'!$S$1:$S$27030,$J$4,'Data Down'!$D$1:$D$27030,C14)</f>
        <v>0</v>
      </c>
      <c r="K14" s="278">
        <f ca="1">SUMIFS('Data Down'!$U$1:$U$27030,'Data Down'!$AD$1:$AD$27030,$F$2,'Data Down'!$S$1:$S$27030,$K$4,'Data Down'!$D$1:$D$27030,C14)</f>
        <v>0</v>
      </c>
      <c r="L14" s="278">
        <f ca="1">SUMIFS('Data Down'!$U$1:$U$27030,'Data Down'!$AD$1:$AD$27030,$F$2,'Data Down'!$S$1:$S$27030,$L$4,'Data Down'!$D$1:$D$27030,C14)</f>
        <v>0</v>
      </c>
      <c r="M14" s="278">
        <f ca="1">SUMIFS('Data Down'!$U$1:$U$27030,'Data Down'!$AD$1:$AD$27030,$F$2,'Data Down'!$S$1:$S$27030,$M$4,'Data Down'!$D$1:$D$27030,C14)</f>
        <v>0</v>
      </c>
      <c r="N14" s="278">
        <f>SUMIFS('Data Down'!$U$1:$U$27030,'Data Down'!$AD$1:$AD$27030,$F$2,'Data Down'!$S$1:$S$27030,$N$4,'Data Down'!$D$1:$D$27030,C14)</f>
        <v>0</v>
      </c>
      <c r="O14" s="278">
        <f ca="1">SUMIFS('Data Down'!$U$1:$U$27030,'Data Down'!$AD$1:$AD$27030,$F$2,'Data Down'!$S$1:$S$27030,$O$4,'Data Down'!$D$1:$D$27030,C14)</f>
        <v>0</v>
      </c>
      <c r="P14" s="278">
        <f>SUMIFS('Data Down'!$U$1:$U$27030,'Data Down'!$AD$1:$AD$27030,$F$2,'Data Down'!$S$1:$S$27030,$P$4,'Data Down'!$D$1:$D$27030,C14)</f>
        <v>0</v>
      </c>
      <c r="Q14" s="278">
        <f>SUMIFS('Data Down'!$U$1:$U$27030,'Data Down'!$AD$1:$AD$27030,$F$2,'Data Down'!$S$1:$S$27030,$Q$4,'Data Down'!$D$1:$D$27030,C14)</f>
        <v>0</v>
      </c>
      <c r="R14" s="278">
        <f>SUMIFS('Data Down'!$U$1:$U$27030,'Data Down'!$AD$1:$AD$27030,$F$2,'Data Down'!$S$1:$S$27030,$R$4,'Data Down'!$D$1:$D$27030,C14)</f>
        <v>0</v>
      </c>
      <c r="S14" s="278">
        <f ca="1">SUMIFS('Data Down'!$U$1:$U$27030,'Data Down'!$AD$1:$AD$27030,$F$2,'Data Down'!$S$1:$S$27030,$S$4,'Data Down'!$D$1:$D$27030,C14)</f>
        <v>0</v>
      </c>
      <c r="T14" s="278">
        <f ca="1">SUMIFS('Data Down'!$U$1:$U$27030,'Data Down'!$AD$1:$AD$27030,$F$2,'Data Down'!$S$1:$S$27030,$T$4,'Data Down'!$D$1:$D$27030,C14)</f>
        <v>0</v>
      </c>
      <c r="U14" s="278">
        <f ca="1">SUMIFS('Data Down'!$U$1:$U$27030,'Data Down'!$AD$1:$AD$27030,$F$2,'Data Down'!$S$1:$S$27030,$U$4,'Data Down'!$D$1:$D$27030,C14)</f>
        <v>0</v>
      </c>
      <c r="V14" s="278">
        <f ca="1">SUMIFS('Data Down'!$U$1:$U$27030,'Data Down'!$AD$1:$AD$27030,$F$2,'Data Down'!$S$1:$S$27030,$V$4,'Data Down'!$D$1:$D$27030,C14)</f>
        <v>0</v>
      </c>
      <c r="W14" s="278">
        <f>SUMIFS('Data Down'!$U$1:$U$27030,'Data Down'!$AD$1:$AD$27030,$F$2,'Data Down'!$S$1:$S$27030,$W$4,'Data Down'!$D$1:$D$27030,C14)</f>
        <v>0</v>
      </c>
      <c r="X14" s="278">
        <f ca="1">SUMIFS('Data Down'!$U$1:$U$27030,'Data Down'!$AD$1:$AD$27030,$F$2,'Data Down'!$S$1:$S$27030,$X$4,'Data Down'!$D$1:$D$27030,C14)</f>
        <v>0</v>
      </c>
      <c r="Y14" s="278">
        <f>SUMIFS('Data Down'!$U$1:$U$27030,'Data Down'!$AD$1:$AD$27030,$F$2,'Data Down'!$S$1:$S$27030,$Y$4,'Data Down'!$D$1:$D$27030,C14)</f>
        <v>0</v>
      </c>
      <c r="Z14" s="278">
        <f ca="1">SUMIFS('Data Down'!$U$1:$U$27030,'Data Down'!$AD$1:$AD$27030,$F$2,'Data Down'!$S$1:$S$27030,$Z$4,'Data Down'!$D$1:$D$27030,C14)</f>
        <v>0</v>
      </c>
      <c r="AA14" s="278">
        <f ca="1">SUMIFS('Data Down'!$U$1:$U$27030,'Data Down'!$AD$1:$AD$27030,$F$2,'Data Down'!$S$1:$S$27030,$AA$4,'Data Down'!$D$1:$D$27030,C14)</f>
        <v>0</v>
      </c>
      <c r="AB14" s="278">
        <f ca="1">SUMIFS('Data Down'!$U$1:$U$27030,'Data Down'!$AD$1:$AD$27030,$F$2,'Data Down'!$S$1:$S$27030,$AB$4,'Data Down'!$D$1:$D$27030,C14)</f>
        <v>0</v>
      </c>
      <c r="AC14" s="278">
        <f>SUMIFS('Data Down'!$U$1:$U$27030,'Data Down'!$AD$1:$AD$27030,$F$2,'Data Down'!$S$1:$S$27030,$AC$4,'Data Down'!$D$1:$D$27030,C14)</f>
        <v>0</v>
      </c>
      <c r="AD14" s="278">
        <f>SUMIFS('Data Down'!$U$1:$U$27030,'Data Down'!$AD$1:$AD$27030,$F$2,'Data Down'!$S$1:$S$27030,$AD$4,'Data Down'!$D$1:$D$27030,C14)</f>
        <v>0</v>
      </c>
      <c r="AE14" s="278">
        <f>SUMIFS('Data Down'!$U$1:$U$27030,'Data Down'!$AD$1:$AD$27030,$F$2,'Data Down'!$S$1:$S$27030,$AE$4,'Data Down'!$D$1:$D$27030,C14)</f>
        <v>0</v>
      </c>
      <c r="AF14" s="278">
        <f ca="1">SUMIFS('Data Down'!$U$1:$U$27030,'Data Down'!$AD$1:$AD$27030,$F$2,'Data Down'!$S$1:$S$27030,$AF$4,'Data Down'!$D$1:$D$27030,C14)</f>
        <v>0</v>
      </c>
      <c r="AG14" s="278">
        <f>SUMIFS('Data Down'!$U$1:$U$27030,'Data Down'!$AD$1:$AD$27030,$F$2,'Data Down'!$S$1:$S$27030,$AG$4,'Data Down'!$D$1:$D$27030,C14)</f>
        <v>0</v>
      </c>
      <c r="AH14" s="278">
        <f t="shared" ref="AH14:AH43" ca="1" si="10">SUM(F14:AG14)</f>
        <v>0</v>
      </c>
      <c r="AI14" s="275">
        <f ca="1">VLOOKUP($C14,HM_Unit!$A:$CQ,86,0)</f>
        <v>0</v>
      </c>
      <c r="AJ14" s="278">
        <f t="shared" ref="AJ14:AJ43" ca="1" si="11">AK14-AI14-AH14</f>
        <v>168</v>
      </c>
      <c r="AK14" s="275">
        <f t="shared" ref="AK14:AK43" si="12">24*7</f>
        <v>168</v>
      </c>
      <c r="AL14" s="279">
        <f ca="1">SUMIFS('Data Down'!$U$1:$U$27030,'Data Down'!$AD$1:$AD$27030,$F$2,'Data Down'!$D$1:$D$27030,C14)</f>
        <v>0</v>
      </c>
      <c r="AM14" s="299" t="str">
        <f t="shared" ref="AM14:AM43" ca="1" si="13">IFERROR(AH14/AL14,"-")</f>
        <v>-</v>
      </c>
      <c r="AN14" s="300">
        <f t="shared" ref="AN14:AN43" ca="1" si="14">IFERROR(IF(AR14=0,AI14,AI14/AL14),"-")</f>
        <v>0</v>
      </c>
      <c r="AO14" s="300">
        <f ca="1">SUMIFS('Data Down'!$N$1:$N$27030,'Data Down'!$AD$1:$AD$27030,$F$2,'Data Down'!$Q$1:$Q$27030,$AO$5,'Data Down'!$D$1:$D$27030,C14)</f>
        <v>0</v>
      </c>
      <c r="AP14" s="300">
        <f ca="1">SUMIFS('Data Down'!$N$1:$N$27030,'Data Down'!$AD$1:$AD$27030,$F$2,'Data Down'!$Q$1:$Q$27030,$AP$5,'Data Down'!$D$1:$D$27030,C14)</f>
        <v>0</v>
      </c>
      <c r="AQ14" s="279">
        <f ca="1">SUMIFS('Data Down'!$U$1:$U$27030,'Data Down'!$AD$1:$AD$27030,$F$2,'Data Down'!$Q$1:$Q$27030,$AQ$5,'Data Down'!$D$1:$D$27030,C14)</f>
        <v>0</v>
      </c>
      <c r="AR14" s="279">
        <f ca="1">SUMIFS('Data Down'!$U$1:$U$27030,'Data Down'!$AD$1:$AD$27030,$F$2,'Data Down'!$Q$1:$Q$27030,$AR$5,'Data Down'!$D$1:$D$27030,C14)</f>
        <v>0</v>
      </c>
      <c r="AS14" s="281">
        <f t="shared" ref="AS14:AS43" ca="1" si="15">(AK14-AH14)/AK14</f>
        <v>1</v>
      </c>
      <c r="AT14" s="281">
        <f t="shared" ref="AT14:AT43" ca="1" si="16">IF(AJ14=AK14,"0"%,AI14/(AI14+AH14))</f>
        <v>0</v>
      </c>
      <c r="AU14" s="68"/>
    </row>
    <row r="15" spans="1:47" ht="14.25" customHeight="1">
      <c r="A15" s="68"/>
      <c r="B15" s="275">
        <f t="shared" ref="B15:B43" si="17">B14+1</f>
        <v>2</v>
      </c>
      <c r="C15" s="205" t="s">
        <v>13</v>
      </c>
      <c r="D15" s="205" t="str">
        <f>VLOOKUP(C15,Sort!B:C,2,FALSE)</f>
        <v>AXOR 3336K</v>
      </c>
      <c r="E15" s="276" t="s">
        <v>1596</v>
      </c>
      <c r="F15" s="278">
        <f>SUMIFS('Data Down'!$U$1:$U$27030,'Data Down'!$AD$1:$AD$27030,$F$2,'Data Down'!$S$1:$S$27030,$F$4,'Data Down'!$D$1:$D$27030,C15)</f>
        <v>0</v>
      </c>
      <c r="G15" s="278">
        <f ca="1">SUMIFS('Data Down'!$U$1:$U$27030,'Data Down'!$AD$1:$AD$27030,$F$2,'Data Down'!$S$1:$S$27030,$G$4,'Data Down'!$D$1:$D$27030,C15)</f>
        <v>0</v>
      </c>
      <c r="H15" s="278">
        <f ca="1">SUMIFS('Data Down'!$U$1:$U$27030,'Data Down'!$AD$1:$AD$27030,$F$2,'Data Down'!$S$1:$S$27030,$H$4,'Data Down'!$D$1:$D$27030,C15)</f>
        <v>0</v>
      </c>
      <c r="I15" s="278">
        <f ca="1">SUMIFS('Data Down'!$U$1:$U$27030,'Data Down'!$AD$1:$AD$27030,$F$2,'Data Down'!$S$1:$S$27030,$I$4,'Data Down'!$D$1:$D$27030,C15)</f>
        <v>0</v>
      </c>
      <c r="J15" s="278">
        <f ca="1">SUMIFS('Data Down'!$U$1:$U$27030,'Data Down'!$AD$1:$AD$27030,$F$2,'Data Down'!$S$1:$S$27030,$J$4,'Data Down'!$D$1:$D$27030,C15)</f>
        <v>0</v>
      </c>
      <c r="K15" s="278">
        <f>SUMIFS('Data Down'!$U$1:$U$27030,'Data Down'!$AD$1:$AD$27030,$F$2,'Data Down'!$S$1:$S$27030,$K$4,'Data Down'!$D$1:$D$27030,C15)</f>
        <v>0</v>
      </c>
      <c r="L15" s="278">
        <f>SUMIFS('Data Down'!$U$1:$U$27030,'Data Down'!$AD$1:$AD$27030,$F$2,'Data Down'!$S$1:$S$27030,$L$4,'Data Down'!$D$1:$D$27030,C15)</f>
        <v>0</v>
      </c>
      <c r="M15" s="278">
        <f ca="1">SUMIFS('Data Down'!$U$1:$U$27030,'Data Down'!$AD$1:$AD$27030,$F$2,'Data Down'!$S$1:$S$27030,$M$4,'Data Down'!$D$1:$D$27030,C15)</f>
        <v>0</v>
      </c>
      <c r="N15" s="278">
        <f>SUMIFS('Data Down'!$U$1:$U$27030,'Data Down'!$AD$1:$AD$27030,$F$2,'Data Down'!$S$1:$S$27030,$N$4,'Data Down'!$D$1:$D$27030,C15)</f>
        <v>0</v>
      </c>
      <c r="O15" s="278">
        <f ca="1">SUMIFS('Data Down'!$U$1:$U$27030,'Data Down'!$AD$1:$AD$27030,$F$2,'Data Down'!$S$1:$S$27030,$O$4,'Data Down'!$D$1:$D$27030,C15)</f>
        <v>0</v>
      </c>
      <c r="P15" s="278">
        <f>SUMIFS('Data Down'!$U$1:$U$27030,'Data Down'!$AD$1:$AD$27030,$F$2,'Data Down'!$S$1:$S$27030,$P$4,'Data Down'!$D$1:$D$27030,C15)</f>
        <v>0</v>
      </c>
      <c r="Q15" s="278">
        <f ca="1">SUMIFS('Data Down'!$U$1:$U$27030,'Data Down'!$AD$1:$AD$27030,$F$2,'Data Down'!$S$1:$S$27030,$Q$4,'Data Down'!$D$1:$D$27030,C15)</f>
        <v>0</v>
      </c>
      <c r="R15" s="278">
        <f ca="1">SUMIFS('Data Down'!$U$1:$U$27030,'Data Down'!$AD$1:$AD$27030,$F$2,'Data Down'!$S$1:$S$27030,$R$4,'Data Down'!$D$1:$D$27030,C15)</f>
        <v>0</v>
      </c>
      <c r="S15" s="278">
        <f>SUMIFS('Data Down'!$U$1:$U$27030,'Data Down'!$AD$1:$AD$27030,$F$2,'Data Down'!$S$1:$S$27030,$S$4,'Data Down'!$D$1:$D$27030,C15)</f>
        <v>0</v>
      </c>
      <c r="T15" s="278">
        <f>SUMIFS('Data Down'!$U$1:$U$27030,'Data Down'!$AD$1:$AD$27030,$F$2,'Data Down'!$S$1:$S$27030,$T$4,'Data Down'!$D$1:$D$27030,C15)</f>
        <v>0</v>
      </c>
      <c r="U15" s="278">
        <f ca="1">SUMIFS('Data Down'!$U$1:$U$27030,'Data Down'!$AD$1:$AD$27030,$F$2,'Data Down'!$S$1:$S$27030,$U$4,'Data Down'!$D$1:$D$27030,C15)</f>
        <v>0</v>
      </c>
      <c r="V15" s="278">
        <f ca="1">SUMIFS('Data Down'!$U$1:$U$27030,'Data Down'!$AD$1:$AD$27030,$F$2,'Data Down'!$S$1:$S$27030,$V$4,'Data Down'!$D$1:$D$27030,C15)</f>
        <v>0</v>
      </c>
      <c r="W15" s="278">
        <f>SUMIFS('Data Down'!$U$1:$U$27030,'Data Down'!$AD$1:$AD$27030,$F$2,'Data Down'!$S$1:$S$27030,$W$4,'Data Down'!$D$1:$D$27030,C15)</f>
        <v>0</v>
      </c>
      <c r="X15" s="278">
        <f ca="1">SUMIFS('Data Down'!$U$1:$U$27030,'Data Down'!$AD$1:$AD$27030,$F$2,'Data Down'!$S$1:$S$27030,$X$4,'Data Down'!$D$1:$D$27030,C15)</f>
        <v>0</v>
      </c>
      <c r="Y15" s="278">
        <f ca="1">SUMIFS('Data Down'!$U$1:$U$27030,'Data Down'!$AD$1:$AD$27030,$F$2,'Data Down'!$S$1:$S$27030,$Y$4,'Data Down'!$D$1:$D$27030,C15)</f>
        <v>0</v>
      </c>
      <c r="Z15" s="278">
        <f ca="1">SUMIFS('Data Down'!$U$1:$U$27030,'Data Down'!$AD$1:$AD$27030,$F$2,'Data Down'!$S$1:$S$27030,$Z$4,'Data Down'!$D$1:$D$27030,C15)</f>
        <v>0</v>
      </c>
      <c r="AA15" s="278">
        <f ca="1">SUMIFS('Data Down'!$U$1:$U$27030,'Data Down'!$AD$1:$AD$27030,$F$2,'Data Down'!$S$1:$S$27030,$AA$4,'Data Down'!$D$1:$D$27030,C15)</f>
        <v>0</v>
      </c>
      <c r="AB15" s="278">
        <f ca="1">SUMIFS('Data Down'!$U$1:$U$27030,'Data Down'!$AD$1:$AD$27030,$F$2,'Data Down'!$S$1:$S$27030,$AB$4,'Data Down'!$D$1:$D$27030,C15)</f>
        <v>0</v>
      </c>
      <c r="AC15" s="278">
        <f>SUMIFS('Data Down'!$U$1:$U$27030,'Data Down'!$AD$1:$AD$27030,$F$2,'Data Down'!$S$1:$S$27030,$AC$4,'Data Down'!$D$1:$D$27030,C15)</f>
        <v>0</v>
      </c>
      <c r="AD15" s="278">
        <f>SUMIFS('Data Down'!$U$1:$U$27030,'Data Down'!$AD$1:$AD$27030,$F$2,'Data Down'!$S$1:$S$27030,$AD$4,'Data Down'!$D$1:$D$27030,C15)</f>
        <v>0</v>
      </c>
      <c r="AE15" s="278">
        <f>SUMIFS('Data Down'!$U$1:$U$27030,'Data Down'!$AD$1:$AD$27030,$F$2,'Data Down'!$S$1:$S$27030,$AE$4,'Data Down'!$D$1:$D$27030,C15)</f>
        <v>0</v>
      </c>
      <c r="AF15" s="278">
        <f ca="1">SUMIFS('Data Down'!$U$1:$U$27030,'Data Down'!$AD$1:$AD$27030,$F$2,'Data Down'!$S$1:$S$27030,$AF$4,'Data Down'!$D$1:$D$27030,C15)</f>
        <v>0</v>
      </c>
      <c r="AG15" s="278">
        <f>SUMIFS('Data Down'!$U$1:$U$27030,'Data Down'!$AD$1:$AD$27030,$F$2,'Data Down'!$S$1:$S$27030,$AG$4,'Data Down'!$D$1:$D$27030,C15)</f>
        <v>0</v>
      </c>
      <c r="AH15" s="278">
        <f t="shared" ca="1" si="10"/>
        <v>0</v>
      </c>
      <c r="AI15" s="275">
        <f ca="1">VLOOKUP($C15,HM_Unit!$A:$CQ,86,0)</f>
        <v>0</v>
      </c>
      <c r="AJ15" s="278">
        <f t="shared" ca="1" si="11"/>
        <v>168</v>
      </c>
      <c r="AK15" s="275">
        <f t="shared" si="12"/>
        <v>168</v>
      </c>
      <c r="AL15" s="279">
        <f ca="1">SUMIFS('Data Down'!$U$1:$U$27030,'Data Down'!$AD$1:$AD$27030,$F$2,'Data Down'!$D$1:$D$27030,C15)</f>
        <v>0</v>
      </c>
      <c r="AM15" s="299" t="str">
        <f t="shared" ca="1" si="13"/>
        <v>-</v>
      </c>
      <c r="AN15" s="300">
        <f t="shared" ca="1" si="14"/>
        <v>0</v>
      </c>
      <c r="AO15" s="300">
        <f ca="1">SUMIFS('Data Down'!$N$1:$N$27030,'Data Down'!$AD$1:$AD$27030,$F$2,'Data Down'!$Q$1:$Q$27030,$AO$5,'Data Down'!$D$1:$D$27030,C15)</f>
        <v>0</v>
      </c>
      <c r="AP15" s="300">
        <f ca="1">SUMIFS('Data Down'!$N$1:$N$27030,'Data Down'!$AD$1:$AD$27030,$F$2,'Data Down'!$Q$1:$Q$27030,$AP$5,'Data Down'!$D$1:$D$27030,C15)</f>
        <v>0</v>
      </c>
      <c r="AQ15" s="279">
        <f ca="1">SUMIFS('Data Down'!$U$1:$U$27030,'Data Down'!$AD$1:$AD$27030,$F$2,'Data Down'!$Q$1:$Q$27030,$AQ$5,'Data Down'!$D$1:$D$27030,C15)</f>
        <v>0</v>
      </c>
      <c r="AR15" s="279">
        <f ca="1">SUMIFS('Data Down'!$U$1:$U$27030,'Data Down'!$AD$1:$AD$27030,$F$2,'Data Down'!$Q$1:$Q$27030,$AR$5,'Data Down'!$D$1:$D$27030,C15)</f>
        <v>0</v>
      </c>
      <c r="AS15" s="281">
        <f t="shared" ca="1" si="15"/>
        <v>1</v>
      </c>
      <c r="AT15" s="281">
        <f t="shared" ca="1" si="16"/>
        <v>0</v>
      </c>
      <c r="AU15" s="68"/>
    </row>
    <row r="16" spans="1:47" ht="14.25" customHeight="1">
      <c r="A16" s="68"/>
      <c r="B16" s="275">
        <f t="shared" si="17"/>
        <v>3</v>
      </c>
      <c r="C16" s="205" t="s">
        <v>14</v>
      </c>
      <c r="D16" s="205" t="str">
        <f>VLOOKUP(C16,Sort!B:C,2,FALSE)</f>
        <v>AXOR 3336K</v>
      </c>
      <c r="E16" s="276" t="s">
        <v>1596</v>
      </c>
      <c r="F16" s="278">
        <f ca="1">SUMIFS('Data Down'!$U$1:$U$27030,'Data Down'!$AD$1:$AD$27030,$F$2,'Data Down'!$S$1:$S$27030,$F$4,'Data Down'!$D$1:$D$27030,C16)</f>
        <v>0</v>
      </c>
      <c r="G16" s="278">
        <f ca="1">SUMIFS('Data Down'!$U$1:$U$27030,'Data Down'!$AD$1:$AD$27030,$F$2,'Data Down'!$S$1:$S$27030,$G$4,'Data Down'!$D$1:$D$27030,C16)</f>
        <v>0</v>
      </c>
      <c r="H16" s="278">
        <f ca="1">SUMIFS('Data Down'!$U$1:$U$27030,'Data Down'!$AD$1:$AD$27030,$F$2,'Data Down'!$S$1:$S$27030,$H$4,'Data Down'!$D$1:$D$27030,C16)</f>
        <v>0</v>
      </c>
      <c r="I16" s="278">
        <f>SUMIFS('Data Down'!$U$1:$U$27030,'Data Down'!$AD$1:$AD$27030,$F$2,'Data Down'!$S$1:$S$27030,$I$4,'Data Down'!$D$1:$D$27030,C16)</f>
        <v>0</v>
      </c>
      <c r="J16" s="278">
        <f ca="1">SUMIFS('Data Down'!$U$1:$U$27030,'Data Down'!$AD$1:$AD$27030,$F$2,'Data Down'!$S$1:$S$27030,$J$4,'Data Down'!$D$1:$D$27030,C16)</f>
        <v>0</v>
      </c>
      <c r="K16" s="278">
        <f ca="1">SUMIFS('Data Down'!$U$1:$U$27030,'Data Down'!$AD$1:$AD$27030,$F$2,'Data Down'!$S$1:$S$27030,$K$4,'Data Down'!$D$1:$D$27030,C16)</f>
        <v>0</v>
      </c>
      <c r="L16" s="278">
        <f>SUMIFS('Data Down'!$U$1:$U$27030,'Data Down'!$AD$1:$AD$27030,$F$2,'Data Down'!$S$1:$S$27030,$L$4,'Data Down'!$D$1:$D$27030,C16)</f>
        <v>0</v>
      </c>
      <c r="M16" s="278">
        <f ca="1">SUMIFS('Data Down'!$U$1:$U$27030,'Data Down'!$AD$1:$AD$27030,$F$2,'Data Down'!$S$1:$S$27030,$M$4,'Data Down'!$D$1:$D$27030,C16)</f>
        <v>0</v>
      </c>
      <c r="N16" s="278">
        <f>SUMIFS('Data Down'!$U$1:$U$27030,'Data Down'!$AD$1:$AD$27030,$F$2,'Data Down'!$S$1:$S$27030,$N$4,'Data Down'!$D$1:$D$27030,C16)</f>
        <v>0</v>
      </c>
      <c r="O16" s="278">
        <f ca="1">SUMIFS('Data Down'!$U$1:$U$27030,'Data Down'!$AD$1:$AD$27030,$F$2,'Data Down'!$S$1:$S$27030,$O$4,'Data Down'!$D$1:$D$27030,C16)</f>
        <v>0</v>
      </c>
      <c r="P16" s="278">
        <f>SUMIFS('Data Down'!$U$1:$U$27030,'Data Down'!$AD$1:$AD$27030,$F$2,'Data Down'!$S$1:$S$27030,$P$4,'Data Down'!$D$1:$D$27030,C16)</f>
        <v>0</v>
      </c>
      <c r="Q16" s="278">
        <f>SUMIFS('Data Down'!$U$1:$U$27030,'Data Down'!$AD$1:$AD$27030,$F$2,'Data Down'!$S$1:$S$27030,$Q$4,'Data Down'!$D$1:$D$27030,C16)</f>
        <v>0</v>
      </c>
      <c r="R16" s="278">
        <f ca="1">SUMIFS('Data Down'!$U$1:$U$27030,'Data Down'!$AD$1:$AD$27030,$F$2,'Data Down'!$S$1:$S$27030,$R$4,'Data Down'!$D$1:$D$27030,C16)</f>
        <v>0</v>
      </c>
      <c r="S16" s="278">
        <f>SUMIFS('Data Down'!$U$1:$U$27030,'Data Down'!$AD$1:$AD$27030,$F$2,'Data Down'!$S$1:$S$27030,$S$4,'Data Down'!$D$1:$D$27030,C16)</f>
        <v>0</v>
      </c>
      <c r="T16" s="278">
        <f>SUMIFS('Data Down'!$U$1:$U$27030,'Data Down'!$AD$1:$AD$27030,$F$2,'Data Down'!$S$1:$S$27030,$T$4,'Data Down'!$D$1:$D$27030,C16)</f>
        <v>0</v>
      </c>
      <c r="U16" s="278">
        <f ca="1">SUMIFS('Data Down'!$U$1:$U$27030,'Data Down'!$AD$1:$AD$27030,$F$2,'Data Down'!$S$1:$S$27030,$U$4,'Data Down'!$D$1:$D$27030,C16)</f>
        <v>0</v>
      </c>
      <c r="V16" s="278">
        <f ca="1">SUMIFS('Data Down'!$U$1:$U$27030,'Data Down'!$AD$1:$AD$27030,$F$2,'Data Down'!$S$1:$S$27030,$V$4,'Data Down'!$D$1:$D$27030,C16)</f>
        <v>0</v>
      </c>
      <c r="W16" s="278">
        <f>SUMIFS('Data Down'!$U$1:$U$27030,'Data Down'!$AD$1:$AD$27030,$F$2,'Data Down'!$S$1:$S$27030,$W$4,'Data Down'!$D$1:$D$27030,C16)</f>
        <v>0</v>
      </c>
      <c r="X16" s="278">
        <f>SUMIFS('Data Down'!$U$1:$U$27030,'Data Down'!$AD$1:$AD$27030,$F$2,'Data Down'!$S$1:$S$27030,$X$4,'Data Down'!$D$1:$D$27030,C16)</f>
        <v>0</v>
      </c>
      <c r="Y16" s="278">
        <f ca="1">SUMIFS('Data Down'!$U$1:$U$27030,'Data Down'!$AD$1:$AD$27030,$F$2,'Data Down'!$S$1:$S$27030,$Y$4,'Data Down'!$D$1:$D$27030,C16)</f>
        <v>0</v>
      </c>
      <c r="Z16" s="278">
        <f ca="1">SUMIFS('Data Down'!$U$1:$U$27030,'Data Down'!$AD$1:$AD$27030,$F$2,'Data Down'!$S$1:$S$27030,$Z$4,'Data Down'!$D$1:$D$27030,C16)</f>
        <v>0</v>
      </c>
      <c r="AA16" s="278">
        <f ca="1">SUMIFS('Data Down'!$U$1:$U$27030,'Data Down'!$AD$1:$AD$27030,$F$2,'Data Down'!$S$1:$S$27030,$AA$4,'Data Down'!$D$1:$D$27030,C16)</f>
        <v>0</v>
      </c>
      <c r="AB16" s="278">
        <f ca="1">SUMIFS('Data Down'!$U$1:$U$27030,'Data Down'!$AD$1:$AD$27030,$F$2,'Data Down'!$S$1:$S$27030,$AB$4,'Data Down'!$D$1:$D$27030,C16)</f>
        <v>0</v>
      </c>
      <c r="AC16" s="278">
        <f>SUMIFS('Data Down'!$U$1:$U$27030,'Data Down'!$AD$1:$AD$27030,$F$2,'Data Down'!$S$1:$S$27030,$AC$4,'Data Down'!$D$1:$D$27030,C16)</f>
        <v>0</v>
      </c>
      <c r="AD16" s="278">
        <f>SUMIFS('Data Down'!$U$1:$U$27030,'Data Down'!$AD$1:$AD$27030,$F$2,'Data Down'!$S$1:$S$27030,$AD$4,'Data Down'!$D$1:$D$27030,C16)</f>
        <v>0</v>
      </c>
      <c r="AE16" s="278">
        <f>SUMIFS('Data Down'!$U$1:$U$27030,'Data Down'!$AD$1:$AD$27030,$F$2,'Data Down'!$S$1:$S$27030,$AE$4,'Data Down'!$D$1:$D$27030,C16)</f>
        <v>0</v>
      </c>
      <c r="AF16" s="278">
        <f ca="1">SUMIFS('Data Down'!$U$1:$U$27030,'Data Down'!$AD$1:$AD$27030,$F$2,'Data Down'!$S$1:$S$27030,$AF$4,'Data Down'!$D$1:$D$27030,C16)</f>
        <v>0</v>
      </c>
      <c r="AG16" s="278">
        <f>SUMIFS('Data Down'!$U$1:$U$27030,'Data Down'!$AD$1:$AD$27030,$F$2,'Data Down'!$S$1:$S$27030,$AG$4,'Data Down'!$D$1:$D$27030,C16)</f>
        <v>0</v>
      </c>
      <c r="AH16" s="278">
        <f t="shared" ca="1" si="10"/>
        <v>0</v>
      </c>
      <c r="AI16" s="275">
        <f ca="1">VLOOKUP($C16,HM_Unit!$A:$CQ,86,0)</f>
        <v>0</v>
      </c>
      <c r="AJ16" s="278">
        <f t="shared" ca="1" si="11"/>
        <v>168</v>
      </c>
      <c r="AK16" s="275">
        <f t="shared" si="12"/>
        <v>168</v>
      </c>
      <c r="AL16" s="279">
        <f ca="1">SUMIFS('Data Down'!$U$1:$U$27030,'Data Down'!$AD$1:$AD$27030,$F$2,'Data Down'!$D$1:$D$27030,C16)</f>
        <v>0</v>
      </c>
      <c r="AM16" s="299" t="str">
        <f t="shared" ca="1" si="13"/>
        <v>-</v>
      </c>
      <c r="AN16" s="300">
        <f t="shared" ca="1" si="14"/>
        <v>0</v>
      </c>
      <c r="AO16" s="300">
        <f ca="1">SUMIFS('Data Down'!$N$1:$N$27030,'Data Down'!$AD$1:$AD$27030,$F$2,'Data Down'!$Q$1:$Q$27030,$AO$5,'Data Down'!$D$1:$D$27030,C16)</f>
        <v>0</v>
      </c>
      <c r="AP16" s="300">
        <f ca="1">SUMIFS('Data Down'!$N$1:$N$27030,'Data Down'!$AD$1:$AD$27030,$F$2,'Data Down'!$Q$1:$Q$27030,$AP$5,'Data Down'!$D$1:$D$27030,C16)</f>
        <v>0</v>
      </c>
      <c r="AQ16" s="279">
        <f ca="1">SUMIFS('Data Down'!$U$1:$U$27030,'Data Down'!$AD$1:$AD$27030,$F$2,'Data Down'!$Q$1:$Q$27030,$AQ$5,'Data Down'!$D$1:$D$27030,C16)</f>
        <v>0</v>
      </c>
      <c r="AR16" s="279">
        <f ca="1">SUMIFS('Data Down'!$U$1:$U$27030,'Data Down'!$AD$1:$AD$27030,$F$2,'Data Down'!$Q$1:$Q$27030,$AR$5,'Data Down'!$D$1:$D$27030,C16)</f>
        <v>0</v>
      </c>
      <c r="AS16" s="281">
        <f t="shared" ca="1" si="15"/>
        <v>1</v>
      </c>
      <c r="AT16" s="281">
        <f t="shared" ca="1" si="16"/>
        <v>0</v>
      </c>
      <c r="AU16" s="68"/>
    </row>
    <row r="17" spans="1:47" ht="14.25" customHeight="1">
      <c r="A17" s="68"/>
      <c r="B17" s="275">
        <f t="shared" si="17"/>
        <v>4</v>
      </c>
      <c r="C17" s="205" t="s">
        <v>15</v>
      </c>
      <c r="D17" s="205" t="str">
        <f>VLOOKUP(C17,Sort!B:C,2,FALSE)</f>
        <v>AXOR 3336K</v>
      </c>
      <c r="E17" s="276" t="s">
        <v>1596</v>
      </c>
      <c r="F17" s="278">
        <f>SUMIFS('Data Down'!$U$1:$U$27030,'Data Down'!$AD$1:$AD$27030,$F$2,'Data Down'!$S$1:$S$27030,$F$4,'Data Down'!$D$1:$D$27030,C17)</f>
        <v>0</v>
      </c>
      <c r="G17" s="278">
        <f ca="1">SUMIFS('Data Down'!$U$1:$U$27030,'Data Down'!$AD$1:$AD$27030,$F$2,'Data Down'!$S$1:$S$27030,$G$4,'Data Down'!$D$1:$D$27030,C17)</f>
        <v>0</v>
      </c>
      <c r="H17" s="278">
        <f ca="1">SUMIFS('Data Down'!$U$1:$U$27030,'Data Down'!$AD$1:$AD$27030,$F$2,'Data Down'!$S$1:$S$27030,$H$4,'Data Down'!$D$1:$D$27030,C17)</f>
        <v>0</v>
      </c>
      <c r="I17" s="278">
        <f>SUMIFS('Data Down'!$U$1:$U$27030,'Data Down'!$AD$1:$AD$27030,$F$2,'Data Down'!$S$1:$S$27030,$I$4,'Data Down'!$D$1:$D$27030,C17)</f>
        <v>0</v>
      </c>
      <c r="J17" s="278">
        <f ca="1">SUMIFS('Data Down'!$U$1:$U$27030,'Data Down'!$AD$1:$AD$27030,$F$2,'Data Down'!$S$1:$S$27030,$J$4,'Data Down'!$D$1:$D$27030,C17)</f>
        <v>0</v>
      </c>
      <c r="K17" s="278">
        <f ca="1">SUMIFS('Data Down'!$U$1:$U$27030,'Data Down'!$AD$1:$AD$27030,$F$2,'Data Down'!$S$1:$S$27030,$K$4,'Data Down'!$D$1:$D$27030,C17)</f>
        <v>0</v>
      </c>
      <c r="L17" s="278">
        <f ca="1">SUMIFS('Data Down'!$U$1:$U$27030,'Data Down'!$AD$1:$AD$27030,$F$2,'Data Down'!$S$1:$S$27030,$L$4,'Data Down'!$D$1:$D$27030,C17)</f>
        <v>0</v>
      </c>
      <c r="M17" s="278">
        <f ca="1">SUMIFS('Data Down'!$U$1:$U$27030,'Data Down'!$AD$1:$AD$27030,$F$2,'Data Down'!$S$1:$S$27030,$M$4,'Data Down'!$D$1:$D$27030,C17)</f>
        <v>0</v>
      </c>
      <c r="N17" s="278">
        <f>SUMIFS('Data Down'!$U$1:$U$27030,'Data Down'!$AD$1:$AD$27030,$F$2,'Data Down'!$S$1:$S$27030,$N$4,'Data Down'!$D$1:$D$27030,C17)</f>
        <v>0</v>
      </c>
      <c r="O17" s="278">
        <f ca="1">SUMIFS('Data Down'!$U$1:$U$27030,'Data Down'!$AD$1:$AD$27030,$F$2,'Data Down'!$S$1:$S$27030,$O$4,'Data Down'!$D$1:$D$27030,C17)</f>
        <v>0</v>
      </c>
      <c r="P17" s="278">
        <f>SUMIFS('Data Down'!$U$1:$U$27030,'Data Down'!$AD$1:$AD$27030,$F$2,'Data Down'!$S$1:$S$27030,$P$4,'Data Down'!$D$1:$D$27030,C17)</f>
        <v>0</v>
      </c>
      <c r="Q17" s="278">
        <f ca="1">SUMIFS('Data Down'!$U$1:$U$27030,'Data Down'!$AD$1:$AD$27030,$F$2,'Data Down'!$S$1:$S$27030,$Q$4,'Data Down'!$D$1:$D$27030,C17)</f>
        <v>0</v>
      </c>
      <c r="R17" s="278">
        <f>SUMIFS('Data Down'!$U$1:$U$27030,'Data Down'!$AD$1:$AD$27030,$F$2,'Data Down'!$S$1:$S$27030,$R$4,'Data Down'!$D$1:$D$27030,C17)</f>
        <v>0</v>
      </c>
      <c r="S17" s="278">
        <f>SUMIFS('Data Down'!$U$1:$U$27030,'Data Down'!$AD$1:$AD$27030,$F$2,'Data Down'!$S$1:$S$27030,$S$4,'Data Down'!$D$1:$D$27030,C17)</f>
        <v>0</v>
      </c>
      <c r="T17" s="278">
        <f ca="1">SUMIFS('Data Down'!$U$1:$U$27030,'Data Down'!$AD$1:$AD$27030,$F$2,'Data Down'!$S$1:$S$27030,$T$4,'Data Down'!$D$1:$D$27030,C17)</f>
        <v>0</v>
      </c>
      <c r="U17" s="278">
        <f ca="1">SUMIFS('Data Down'!$U$1:$U$27030,'Data Down'!$AD$1:$AD$27030,$F$2,'Data Down'!$S$1:$S$27030,$U$4,'Data Down'!$D$1:$D$27030,C17)</f>
        <v>0</v>
      </c>
      <c r="V17" s="278">
        <f ca="1">SUMIFS('Data Down'!$U$1:$U$27030,'Data Down'!$AD$1:$AD$27030,$F$2,'Data Down'!$S$1:$S$27030,$V$4,'Data Down'!$D$1:$D$27030,C17)</f>
        <v>0</v>
      </c>
      <c r="W17" s="278">
        <f>SUMIFS('Data Down'!$U$1:$U$27030,'Data Down'!$AD$1:$AD$27030,$F$2,'Data Down'!$S$1:$S$27030,$W$4,'Data Down'!$D$1:$D$27030,C17)</f>
        <v>0</v>
      </c>
      <c r="X17" s="278">
        <f ca="1">SUMIFS('Data Down'!$U$1:$U$27030,'Data Down'!$AD$1:$AD$27030,$F$2,'Data Down'!$S$1:$S$27030,$X$4,'Data Down'!$D$1:$D$27030,C17)</f>
        <v>0</v>
      </c>
      <c r="Y17" s="278">
        <f ca="1">SUMIFS('Data Down'!$U$1:$U$27030,'Data Down'!$AD$1:$AD$27030,$F$2,'Data Down'!$S$1:$S$27030,$Y$4,'Data Down'!$D$1:$D$27030,C17)</f>
        <v>0</v>
      </c>
      <c r="Z17" s="278">
        <f ca="1">SUMIFS('Data Down'!$U$1:$U$27030,'Data Down'!$AD$1:$AD$27030,$F$2,'Data Down'!$S$1:$S$27030,$Z$4,'Data Down'!$D$1:$D$27030,C17)</f>
        <v>0</v>
      </c>
      <c r="AA17" s="278">
        <f ca="1">SUMIFS('Data Down'!$U$1:$U$27030,'Data Down'!$AD$1:$AD$27030,$F$2,'Data Down'!$S$1:$S$27030,$AA$4,'Data Down'!$D$1:$D$27030,C17)</f>
        <v>0</v>
      </c>
      <c r="AB17" s="278">
        <f ca="1">SUMIFS('Data Down'!$U$1:$U$27030,'Data Down'!$AD$1:$AD$27030,$F$2,'Data Down'!$S$1:$S$27030,$AB$4,'Data Down'!$D$1:$D$27030,C17)</f>
        <v>0</v>
      </c>
      <c r="AC17" s="278">
        <f>SUMIFS('Data Down'!$U$1:$U$27030,'Data Down'!$AD$1:$AD$27030,$F$2,'Data Down'!$S$1:$S$27030,$AC$4,'Data Down'!$D$1:$D$27030,C17)</f>
        <v>0</v>
      </c>
      <c r="AD17" s="278">
        <f>SUMIFS('Data Down'!$U$1:$U$27030,'Data Down'!$AD$1:$AD$27030,$F$2,'Data Down'!$S$1:$S$27030,$AD$4,'Data Down'!$D$1:$D$27030,C17)</f>
        <v>0</v>
      </c>
      <c r="AE17" s="278">
        <f>SUMIFS('Data Down'!$U$1:$U$27030,'Data Down'!$AD$1:$AD$27030,$F$2,'Data Down'!$S$1:$S$27030,$AE$4,'Data Down'!$D$1:$D$27030,C17)</f>
        <v>0</v>
      </c>
      <c r="AF17" s="278">
        <f ca="1">SUMIFS('Data Down'!$U$1:$U$27030,'Data Down'!$AD$1:$AD$27030,$F$2,'Data Down'!$S$1:$S$27030,$AF$4,'Data Down'!$D$1:$D$27030,C17)</f>
        <v>0</v>
      </c>
      <c r="AG17" s="278">
        <f>SUMIFS('Data Down'!$U$1:$U$27030,'Data Down'!$AD$1:$AD$27030,$F$2,'Data Down'!$S$1:$S$27030,$AG$4,'Data Down'!$D$1:$D$27030,C17)</f>
        <v>0</v>
      </c>
      <c r="AH17" s="278">
        <f t="shared" ca="1" si="10"/>
        <v>0</v>
      </c>
      <c r="AI17" s="275">
        <f ca="1">VLOOKUP($C17,HM_Unit!$A:$CQ,86,0)</f>
        <v>0</v>
      </c>
      <c r="AJ17" s="278">
        <f t="shared" ca="1" si="11"/>
        <v>168</v>
      </c>
      <c r="AK17" s="275">
        <f t="shared" si="12"/>
        <v>168</v>
      </c>
      <c r="AL17" s="279">
        <f ca="1">SUMIFS('Data Down'!$U$1:$U$27030,'Data Down'!$AD$1:$AD$27030,$F$2,'Data Down'!$D$1:$D$27030,C17)</f>
        <v>0</v>
      </c>
      <c r="AM17" s="299" t="str">
        <f t="shared" ca="1" si="13"/>
        <v>-</v>
      </c>
      <c r="AN17" s="300">
        <f t="shared" ca="1" si="14"/>
        <v>0</v>
      </c>
      <c r="AO17" s="300">
        <f ca="1">SUMIFS('Data Down'!$N$1:$N$27030,'Data Down'!$AD$1:$AD$27030,$F$2,'Data Down'!$Q$1:$Q$27030,$AO$5,'Data Down'!$D$1:$D$27030,C17)</f>
        <v>0</v>
      </c>
      <c r="AP17" s="300">
        <f ca="1">SUMIFS('Data Down'!$N$1:$N$27030,'Data Down'!$AD$1:$AD$27030,$F$2,'Data Down'!$Q$1:$Q$27030,$AP$5,'Data Down'!$D$1:$D$27030,C17)</f>
        <v>0</v>
      </c>
      <c r="AQ17" s="279">
        <f ca="1">SUMIFS('Data Down'!$U$1:$U$27030,'Data Down'!$AD$1:$AD$27030,$F$2,'Data Down'!$Q$1:$Q$27030,$AQ$5,'Data Down'!$D$1:$D$27030,C17)</f>
        <v>0</v>
      </c>
      <c r="AR17" s="279">
        <f ca="1">SUMIFS('Data Down'!$U$1:$U$27030,'Data Down'!$AD$1:$AD$27030,$F$2,'Data Down'!$Q$1:$Q$27030,$AR$5,'Data Down'!$D$1:$D$27030,C17)</f>
        <v>0</v>
      </c>
      <c r="AS17" s="281">
        <f t="shared" ca="1" si="15"/>
        <v>1</v>
      </c>
      <c r="AT17" s="281">
        <f t="shared" ca="1" si="16"/>
        <v>0</v>
      </c>
      <c r="AU17" s="68"/>
    </row>
    <row r="18" spans="1:47" ht="14.25" customHeight="1">
      <c r="A18" s="68"/>
      <c r="B18" s="275">
        <f t="shared" si="17"/>
        <v>5</v>
      </c>
      <c r="C18" s="205" t="s">
        <v>16</v>
      </c>
      <c r="D18" s="205" t="str">
        <f>VLOOKUP(C18,Sort!B:C,2,FALSE)</f>
        <v>AXOR 3336K</v>
      </c>
      <c r="E18" s="276" t="s">
        <v>1596</v>
      </c>
      <c r="F18" s="278">
        <f>SUMIFS('Data Down'!$U$1:$U$27030,'Data Down'!$AD$1:$AD$27030,$F$2,'Data Down'!$S$1:$S$27030,$F$4,'Data Down'!$D$1:$D$27030,C18)</f>
        <v>0</v>
      </c>
      <c r="G18" s="278">
        <f ca="1">SUMIFS('Data Down'!$U$1:$U$27030,'Data Down'!$AD$1:$AD$27030,$F$2,'Data Down'!$S$1:$S$27030,$G$4,'Data Down'!$D$1:$D$27030,C18)</f>
        <v>0</v>
      </c>
      <c r="H18" s="278">
        <f ca="1">SUMIFS('Data Down'!$U$1:$U$27030,'Data Down'!$AD$1:$AD$27030,$F$2,'Data Down'!$S$1:$S$27030,$H$4,'Data Down'!$D$1:$D$27030,C18)</f>
        <v>0</v>
      </c>
      <c r="I18" s="278">
        <f ca="1">SUMIFS('Data Down'!$U$1:$U$27030,'Data Down'!$AD$1:$AD$27030,$F$2,'Data Down'!$S$1:$S$27030,$I$4,'Data Down'!$D$1:$D$27030,C18)</f>
        <v>0</v>
      </c>
      <c r="J18" s="278">
        <f ca="1">SUMIFS('Data Down'!$U$1:$U$27030,'Data Down'!$AD$1:$AD$27030,$F$2,'Data Down'!$S$1:$S$27030,$J$4,'Data Down'!$D$1:$D$27030,C18)</f>
        <v>0</v>
      </c>
      <c r="K18" s="278">
        <f ca="1">SUMIFS('Data Down'!$U$1:$U$27030,'Data Down'!$AD$1:$AD$27030,$F$2,'Data Down'!$S$1:$S$27030,$K$4,'Data Down'!$D$1:$D$27030,C18)</f>
        <v>0</v>
      </c>
      <c r="L18" s="278">
        <f>SUMIFS('Data Down'!$U$1:$U$27030,'Data Down'!$AD$1:$AD$27030,$F$2,'Data Down'!$S$1:$S$27030,$L$4,'Data Down'!$D$1:$D$27030,C18)</f>
        <v>0</v>
      </c>
      <c r="M18" s="278">
        <f ca="1">SUMIFS('Data Down'!$U$1:$U$27030,'Data Down'!$AD$1:$AD$27030,$F$2,'Data Down'!$S$1:$S$27030,$M$4,'Data Down'!$D$1:$D$27030,C18)</f>
        <v>0</v>
      </c>
      <c r="N18" s="278">
        <f>SUMIFS('Data Down'!$U$1:$U$27030,'Data Down'!$AD$1:$AD$27030,$F$2,'Data Down'!$S$1:$S$27030,$N$4,'Data Down'!$D$1:$D$27030,C18)</f>
        <v>0</v>
      </c>
      <c r="O18" s="278">
        <f ca="1">SUMIFS('Data Down'!$U$1:$U$27030,'Data Down'!$AD$1:$AD$27030,$F$2,'Data Down'!$S$1:$S$27030,$O$4,'Data Down'!$D$1:$D$27030,C18)</f>
        <v>0</v>
      </c>
      <c r="P18" s="278">
        <f>SUMIFS('Data Down'!$U$1:$U$27030,'Data Down'!$AD$1:$AD$27030,$F$2,'Data Down'!$S$1:$S$27030,$P$4,'Data Down'!$D$1:$D$27030,C18)</f>
        <v>0</v>
      </c>
      <c r="Q18" s="278">
        <f>SUMIFS('Data Down'!$U$1:$U$27030,'Data Down'!$AD$1:$AD$27030,$F$2,'Data Down'!$S$1:$S$27030,$Q$4,'Data Down'!$D$1:$D$27030,C18)</f>
        <v>0</v>
      </c>
      <c r="R18" s="278">
        <f ca="1">SUMIFS('Data Down'!$U$1:$U$27030,'Data Down'!$AD$1:$AD$27030,$F$2,'Data Down'!$S$1:$S$27030,$R$4,'Data Down'!$D$1:$D$27030,C18)</f>
        <v>0</v>
      </c>
      <c r="S18" s="278">
        <f>SUMIFS('Data Down'!$U$1:$U$27030,'Data Down'!$AD$1:$AD$27030,$F$2,'Data Down'!$S$1:$S$27030,$S$4,'Data Down'!$D$1:$D$27030,C18)</f>
        <v>0</v>
      </c>
      <c r="T18" s="278">
        <f ca="1">SUMIFS('Data Down'!$U$1:$U$27030,'Data Down'!$AD$1:$AD$27030,$F$2,'Data Down'!$S$1:$S$27030,$T$4,'Data Down'!$D$1:$D$27030,C18)</f>
        <v>0</v>
      </c>
      <c r="U18" s="278">
        <f ca="1">SUMIFS('Data Down'!$U$1:$U$27030,'Data Down'!$AD$1:$AD$27030,$F$2,'Data Down'!$S$1:$S$27030,$U$4,'Data Down'!$D$1:$D$27030,C18)</f>
        <v>0</v>
      </c>
      <c r="V18" s="278">
        <f ca="1">SUMIFS('Data Down'!$U$1:$U$27030,'Data Down'!$AD$1:$AD$27030,$F$2,'Data Down'!$S$1:$S$27030,$V$4,'Data Down'!$D$1:$D$27030,C18)</f>
        <v>0</v>
      </c>
      <c r="W18" s="278">
        <f>SUMIFS('Data Down'!$U$1:$U$27030,'Data Down'!$AD$1:$AD$27030,$F$2,'Data Down'!$S$1:$S$27030,$W$4,'Data Down'!$D$1:$D$27030,C18)</f>
        <v>0</v>
      </c>
      <c r="X18" s="278">
        <f>SUMIFS('Data Down'!$U$1:$U$27030,'Data Down'!$AD$1:$AD$27030,$F$2,'Data Down'!$S$1:$S$27030,$X$4,'Data Down'!$D$1:$D$27030,C18)</f>
        <v>0</v>
      </c>
      <c r="Y18" s="278">
        <f ca="1">SUMIFS('Data Down'!$U$1:$U$27030,'Data Down'!$AD$1:$AD$27030,$F$2,'Data Down'!$S$1:$S$27030,$Y$4,'Data Down'!$D$1:$D$27030,C18)</f>
        <v>0</v>
      </c>
      <c r="Z18" s="278">
        <f ca="1">SUMIFS('Data Down'!$U$1:$U$27030,'Data Down'!$AD$1:$AD$27030,$F$2,'Data Down'!$S$1:$S$27030,$Z$4,'Data Down'!$D$1:$D$27030,C18)</f>
        <v>0</v>
      </c>
      <c r="AA18" s="278">
        <f ca="1">SUMIFS('Data Down'!$U$1:$U$27030,'Data Down'!$AD$1:$AD$27030,$F$2,'Data Down'!$S$1:$S$27030,$AA$4,'Data Down'!$D$1:$D$27030,C18)</f>
        <v>0</v>
      </c>
      <c r="AB18" s="278">
        <f ca="1">SUMIFS('Data Down'!$U$1:$U$27030,'Data Down'!$AD$1:$AD$27030,$F$2,'Data Down'!$S$1:$S$27030,$AB$4,'Data Down'!$D$1:$D$27030,C18)</f>
        <v>0</v>
      </c>
      <c r="AC18" s="278">
        <f>SUMIFS('Data Down'!$U$1:$U$27030,'Data Down'!$AD$1:$AD$27030,$F$2,'Data Down'!$S$1:$S$27030,$AC$4,'Data Down'!$D$1:$D$27030,C18)</f>
        <v>0</v>
      </c>
      <c r="AD18" s="278">
        <f>SUMIFS('Data Down'!$U$1:$U$27030,'Data Down'!$AD$1:$AD$27030,$F$2,'Data Down'!$S$1:$S$27030,$AD$4,'Data Down'!$D$1:$D$27030,C18)</f>
        <v>0</v>
      </c>
      <c r="AE18" s="278">
        <f>SUMIFS('Data Down'!$U$1:$U$27030,'Data Down'!$AD$1:$AD$27030,$F$2,'Data Down'!$S$1:$S$27030,$AE$4,'Data Down'!$D$1:$D$27030,C18)</f>
        <v>0</v>
      </c>
      <c r="AF18" s="278">
        <f ca="1">SUMIFS('Data Down'!$U$1:$U$27030,'Data Down'!$AD$1:$AD$27030,$F$2,'Data Down'!$S$1:$S$27030,$AF$4,'Data Down'!$D$1:$D$27030,C18)</f>
        <v>0</v>
      </c>
      <c r="AG18" s="278">
        <f>SUMIFS('Data Down'!$U$1:$U$27030,'Data Down'!$AD$1:$AD$27030,$F$2,'Data Down'!$S$1:$S$27030,$AG$4,'Data Down'!$D$1:$D$27030,C18)</f>
        <v>0</v>
      </c>
      <c r="AH18" s="278">
        <f t="shared" ca="1" si="10"/>
        <v>0</v>
      </c>
      <c r="AI18" s="275">
        <f ca="1">VLOOKUP($C18,HM_Unit!$A:$CQ,86,0)</f>
        <v>0</v>
      </c>
      <c r="AJ18" s="278">
        <f t="shared" ca="1" si="11"/>
        <v>168</v>
      </c>
      <c r="AK18" s="275">
        <f t="shared" si="12"/>
        <v>168</v>
      </c>
      <c r="AL18" s="279">
        <f ca="1">SUMIFS('Data Down'!$U$1:$U$27030,'Data Down'!$AD$1:$AD$27030,$F$2,'Data Down'!$D$1:$D$27030,C18)</f>
        <v>0</v>
      </c>
      <c r="AM18" s="299" t="str">
        <f t="shared" ca="1" si="13"/>
        <v>-</v>
      </c>
      <c r="AN18" s="300">
        <f t="shared" ca="1" si="14"/>
        <v>0</v>
      </c>
      <c r="AO18" s="300">
        <f ca="1">SUMIFS('Data Down'!$N$1:$N$27030,'Data Down'!$AD$1:$AD$27030,$F$2,'Data Down'!$Q$1:$Q$27030,$AO$5,'Data Down'!$D$1:$D$27030,C18)</f>
        <v>0</v>
      </c>
      <c r="AP18" s="300">
        <f ca="1">SUMIFS('Data Down'!$N$1:$N$27030,'Data Down'!$AD$1:$AD$27030,$F$2,'Data Down'!$Q$1:$Q$27030,$AP$5,'Data Down'!$D$1:$D$27030,C18)</f>
        <v>0</v>
      </c>
      <c r="AQ18" s="279">
        <f ca="1">SUMIFS('Data Down'!$U$1:$U$27030,'Data Down'!$AD$1:$AD$27030,$F$2,'Data Down'!$Q$1:$Q$27030,$AQ$5,'Data Down'!$D$1:$D$27030,C18)</f>
        <v>0</v>
      </c>
      <c r="AR18" s="279">
        <f ca="1">SUMIFS('Data Down'!$U$1:$U$27030,'Data Down'!$AD$1:$AD$27030,$F$2,'Data Down'!$Q$1:$Q$27030,$AR$5,'Data Down'!$D$1:$D$27030,C18)</f>
        <v>0</v>
      </c>
      <c r="AS18" s="281">
        <f t="shared" ca="1" si="15"/>
        <v>1</v>
      </c>
      <c r="AT18" s="281">
        <f t="shared" ca="1" si="16"/>
        <v>0</v>
      </c>
      <c r="AU18" s="68"/>
    </row>
    <row r="19" spans="1:47" ht="14.25" customHeight="1">
      <c r="A19" s="68"/>
      <c r="B19" s="275">
        <f t="shared" si="17"/>
        <v>6</v>
      </c>
      <c r="C19" s="205" t="s">
        <v>17</v>
      </c>
      <c r="D19" s="205" t="str">
        <f>VLOOKUP(C19,Sort!B:C,2,FALSE)</f>
        <v>AXOR 3336K</v>
      </c>
      <c r="E19" s="276" t="s">
        <v>1596</v>
      </c>
      <c r="F19" s="278">
        <f>SUMIFS('Data Down'!$U$1:$U$27030,'Data Down'!$AD$1:$AD$27030,$F$2,'Data Down'!$S$1:$S$27030,$F$4,'Data Down'!$D$1:$D$27030,C19)</f>
        <v>0</v>
      </c>
      <c r="G19" s="278">
        <f ca="1">SUMIFS('Data Down'!$U$1:$U$27030,'Data Down'!$AD$1:$AD$27030,$F$2,'Data Down'!$S$1:$S$27030,$G$4,'Data Down'!$D$1:$D$27030,C19)</f>
        <v>0</v>
      </c>
      <c r="H19" s="278">
        <f ca="1">SUMIFS('Data Down'!$U$1:$U$27030,'Data Down'!$AD$1:$AD$27030,$F$2,'Data Down'!$S$1:$S$27030,$H$4,'Data Down'!$D$1:$D$27030,C19)</f>
        <v>0</v>
      </c>
      <c r="I19" s="278">
        <f ca="1">SUMIFS('Data Down'!$U$1:$U$27030,'Data Down'!$AD$1:$AD$27030,$F$2,'Data Down'!$S$1:$S$27030,$I$4,'Data Down'!$D$1:$D$27030,C19)</f>
        <v>0</v>
      </c>
      <c r="J19" s="278">
        <f ca="1">SUMIFS('Data Down'!$U$1:$U$27030,'Data Down'!$AD$1:$AD$27030,$F$2,'Data Down'!$S$1:$S$27030,$J$4,'Data Down'!$D$1:$D$27030,C19)</f>
        <v>0</v>
      </c>
      <c r="K19" s="278">
        <f ca="1">SUMIFS('Data Down'!$U$1:$U$27030,'Data Down'!$AD$1:$AD$27030,$F$2,'Data Down'!$S$1:$S$27030,$K$4,'Data Down'!$D$1:$D$27030,C19)</f>
        <v>0</v>
      </c>
      <c r="L19" s="278">
        <f ca="1">SUMIFS('Data Down'!$U$1:$U$27030,'Data Down'!$AD$1:$AD$27030,$F$2,'Data Down'!$S$1:$S$27030,$L$4,'Data Down'!$D$1:$D$27030,C19)</f>
        <v>0</v>
      </c>
      <c r="M19" s="278">
        <f ca="1">SUMIFS('Data Down'!$U$1:$U$27030,'Data Down'!$AD$1:$AD$27030,$F$2,'Data Down'!$S$1:$S$27030,$M$4,'Data Down'!$D$1:$D$27030,C19)</f>
        <v>0</v>
      </c>
      <c r="N19" s="278">
        <f>SUMIFS('Data Down'!$U$1:$U$27030,'Data Down'!$AD$1:$AD$27030,$F$2,'Data Down'!$S$1:$S$27030,$N$4,'Data Down'!$D$1:$D$27030,C19)</f>
        <v>0</v>
      </c>
      <c r="O19" s="278">
        <f ca="1">SUMIFS('Data Down'!$U$1:$U$27030,'Data Down'!$AD$1:$AD$27030,$F$2,'Data Down'!$S$1:$S$27030,$O$4,'Data Down'!$D$1:$D$27030,C19)</f>
        <v>0</v>
      </c>
      <c r="P19" s="278">
        <f>SUMIFS('Data Down'!$U$1:$U$27030,'Data Down'!$AD$1:$AD$27030,$F$2,'Data Down'!$S$1:$S$27030,$P$4,'Data Down'!$D$1:$D$27030,C19)</f>
        <v>0</v>
      </c>
      <c r="Q19" s="278">
        <f>SUMIFS('Data Down'!$U$1:$U$27030,'Data Down'!$AD$1:$AD$27030,$F$2,'Data Down'!$S$1:$S$27030,$Q$4,'Data Down'!$D$1:$D$27030,C19)</f>
        <v>0</v>
      </c>
      <c r="R19" s="278">
        <f>SUMIFS('Data Down'!$U$1:$U$27030,'Data Down'!$AD$1:$AD$27030,$F$2,'Data Down'!$S$1:$S$27030,$R$4,'Data Down'!$D$1:$D$27030,C19)</f>
        <v>0</v>
      </c>
      <c r="S19" s="278">
        <f>SUMIFS('Data Down'!$U$1:$U$27030,'Data Down'!$AD$1:$AD$27030,$F$2,'Data Down'!$S$1:$S$27030,$S$4,'Data Down'!$D$1:$D$27030,C19)</f>
        <v>0</v>
      </c>
      <c r="T19" s="278">
        <f ca="1">SUMIFS('Data Down'!$U$1:$U$27030,'Data Down'!$AD$1:$AD$27030,$F$2,'Data Down'!$S$1:$S$27030,$T$4,'Data Down'!$D$1:$D$27030,C19)</f>
        <v>0</v>
      </c>
      <c r="U19" s="278">
        <f ca="1">SUMIFS('Data Down'!$U$1:$U$27030,'Data Down'!$AD$1:$AD$27030,$F$2,'Data Down'!$S$1:$S$27030,$U$4,'Data Down'!$D$1:$D$27030,C19)</f>
        <v>0</v>
      </c>
      <c r="V19" s="278">
        <f ca="1">SUMIFS('Data Down'!$U$1:$U$27030,'Data Down'!$AD$1:$AD$27030,$F$2,'Data Down'!$S$1:$S$27030,$V$4,'Data Down'!$D$1:$D$27030,C19)</f>
        <v>0</v>
      </c>
      <c r="W19" s="278">
        <f>SUMIFS('Data Down'!$U$1:$U$27030,'Data Down'!$AD$1:$AD$27030,$F$2,'Data Down'!$S$1:$S$27030,$W$4,'Data Down'!$D$1:$D$27030,C19)</f>
        <v>0</v>
      </c>
      <c r="X19" s="278">
        <f ca="1">SUMIFS('Data Down'!$U$1:$U$27030,'Data Down'!$AD$1:$AD$27030,$F$2,'Data Down'!$S$1:$S$27030,$X$4,'Data Down'!$D$1:$D$27030,C19)</f>
        <v>0</v>
      </c>
      <c r="Y19" s="278">
        <f>SUMIFS('Data Down'!$U$1:$U$27030,'Data Down'!$AD$1:$AD$27030,$F$2,'Data Down'!$S$1:$S$27030,$Y$4,'Data Down'!$D$1:$D$27030,C19)</f>
        <v>0</v>
      </c>
      <c r="Z19" s="278">
        <f ca="1">SUMIFS('Data Down'!$U$1:$U$27030,'Data Down'!$AD$1:$AD$27030,$F$2,'Data Down'!$S$1:$S$27030,$Z$4,'Data Down'!$D$1:$D$27030,C19)</f>
        <v>0</v>
      </c>
      <c r="AA19" s="278">
        <f ca="1">SUMIFS('Data Down'!$U$1:$U$27030,'Data Down'!$AD$1:$AD$27030,$F$2,'Data Down'!$S$1:$S$27030,$AA$4,'Data Down'!$D$1:$D$27030,C19)</f>
        <v>0</v>
      </c>
      <c r="AB19" s="278">
        <f ca="1">SUMIFS('Data Down'!$U$1:$U$27030,'Data Down'!$AD$1:$AD$27030,$F$2,'Data Down'!$S$1:$S$27030,$AB$4,'Data Down'!$D$1:$D$27030,C19)</f>
        <v>0</v>
      </c>
      <c r="AC19" s="278">
        <f>SUMIFS('Data Down'!$U$1:$U$27030,'Data Down'!$AD$1:$AD$27030,$F$2,'Data Down'!$S$1:$S$27030,$AC$4,'Data Down'!$D$1:$D$27030,C19)</f>
        <v>0</v>
      </c>
      <c r="AD19" s="278">
        <f>SUMIFS('Data Down'!$U$1:$U$27030,'Data Down'!$AD$1:$AD$27030,$F$2,'Data Down'!$S$1:$S$27030,$AD$4,'Data Down'!$D$1:$D$27030,C19)</f>
        <v>0</v>
      </c>
      <c r="AE19" s="278">
        <f>SUMIFS('Data Down'!$U$1:$U$27030,'Data Down'!$AD$1:$AD$27030,$F$2,'Data Down'!$S$1:$S$27030,$AE$4,'Data Down'!$D$1:$D$27030,C19)</f>
        <v>0</v>
      </c>
      <c r="AF19" s="278">
        <f ca="1">SUMIFS('Data Down'!$U$1:$U$27030,'Data Down'!$AD$1:$AD$27030,$F$2,'Data Down'!$S$1:$S$27030,$AF$4,'Data Down'!$D$1:$D$27030,C19)</f>
        <v>0</v>
      </c>
      <c r="AG19" s="278">
        <f>SUMIFS('Data Down'!$U$1:$U$27030,'Data Down'!$AD$1:$AD$27030,$F$2,'Data Down'!$S$1:$S$27030,$AG$4,'Data Down'!$D$1:$D$27030,C19)</f>
        <v>0</v>
      </c>
      <c r="AH19" s="278">
        <f t="shared" ca="1" si="10"/>
        <v>0</v>
      </c>
      <c r="AI19" s="275">
        <f ca="1">VLOOKUP($C19,HM_Unit!$A:$CQ,86,0)</f>
        <v>0</v>
      </c>
      <c r="AJ19" s="278">
        <f t="shared" ca="1" si="11"/>
        <v>168</v>
      </c>
      <c r="AK19" s="275">
        <f t="shared" si="12"/>
        <v>168</v>
      </c>
      <c r="AL19" s="279">
        <f ca="1">SUMIFS('Data Down'!$U$1:$U$27030,'Data Down'!$AD$1:$AD$27030,$F$2,'Data Down'!$D$1:$D$27030,C19)</f>
        <v>0</v>
      </c>
      <c r="AM19" s="299" t="str">
        <f t="shared" ca="1" si="13"/>
        <v>-</v>
      </c>
      <c r="AN19" s="300">
        <f t="shared" ca="1" si="14"/>
        <v>0</v>
      </c>
      <c r="AO19" s="300">
        <f ca="1">SUMIFS('Data Down'!$N$1:$N$27030,'Data Down'!$AD$1:$AD$27030,$F$2,'Data Down'!$Q$1:$Q$27030,$AO$5,'Data Down'!$D$1:$D$27030,C19)</f>
        <v>0</v>
      </c>
      <c r="AP19" s="300">
        <f ca="1">SUMIFS('Data Down'!$N$1:$N$27030,'Data Down'!$AD$1:$AD$27030,$F$2,'Data Down'!$Q$1:$Q$27030,$AP$5,'Data Down'!$D$1:$D$27030,C19)</f>
        <v>0</v>
      </c>
      <c r="AQ19" s="279">
        <f ca="1">SUMIFS('Data Down'!$U$1:$U$27030,'Data Down'!$AD$1:$AD$27030,$F$2,'Data Down'!$Q$1:$Q$27030,$AQ$5,'Data Down'!$D$1:$D$27030,C19)</f>
        <v>0</v>
      </c>
      <c r="AR19" s="279">
        <f ca="1">SUMIFS('Data Down'!$U$1:$U$27030,'Data Down'!$AD$1:$AD$27030,$F$2,'Data Down'!$Q$1:$Q$27030,$AR$5,'Data Down'!$D$1:$D$27030,C19)</f>
        <v>0</v>
      </c>
      <c r="AS19" s="281">
        <f t="shared" ca="1" si="15"/>
        <v>1</v>
      </c>
      <c r="AT19" s="281">
        <f t="shared" ca="1" si="16"/>
        <v>0</v>
      </c>
      <c r="AU19" s="68"/>
    </row>
    <row r="20" spans="1:47" ht="14.25" customHeight="1">
      <c r="A20" s="68"/>
      <c r="B20" s="275">
        <f t="shared" si="17"/>
        <v>7</v>
      </c>
      <c r="C20" s="205" t="s">
        <v>18</v>
      </c>
      <c r="D20" s="205" t="str">
        <f>VLOOKUP(C20,Sort!B:C,2,FALSE)</f>
        <v>AXOR 3336K</v>
      </c>
      <c r="E20" s="276" t="s">
        <v>1596</v>
      </c>
      <c r="F20" s="278">
        <f>SUMIFS('Data Down'!$U$1:$U$27030,'Data Down'!$AD$1:$AD$27030,$F$2,'Data Down'!$S$1:$S$27030,$F$4,'Data Down'!$D$1:$D$27030,C20)</f>
        <v>0</v>
      </c>
      <c r="G20" s="278">
        <f ca="1">SUMIFS('Data Down'!$U$1:$U$27030,'Data Down'!$AD$1:$AD$27030,$F$2,'Data Down'!$S$1:$S$27030,$G$4,'Data Down'!$D$1:$D$27030,C20)</f>
        <v>0</v>
      </c>
      <c r="H20" s="278">
        <f ca="1">SUMIFS('Data Down'!$U$1:$U$27030,'Data Down'!$AD$1:$AD$27030,$F$2,'Data Down'!$S$1:$S$27030,$H$4,'Data Down'!$D$1:$D$27030,C20)</f>
        <v>0</v>
      </c>
      <c r="I20" s="278">
        <f>SUMIFS('Data Down'!$U$1:$U$27030,'Data Down'!$AD$1:$AD$27030,$F$2,'Data Down'!$S$1:$S$27030,$I$4,'Data Down'!$D$1:$D$27030,C20)</f>
        <v>0</v>
      </c>
      <c r="J20" s="278">
        <f ca="1">SUMIFS('Data Down'!$U$1:$U$27030,'Data Down'!$AD$1:$AD$27030,$F$2,'Data Down'!$S$1:$S$27030,$J$4,'Data Down'!$D$1:$D$27030,C20)</f>
        <v>0</v>
      </c>
      <c r="K20" s="278">
        <f>SUMIFS('Data Down'!$U$1:$U$27030,'Data Down'!$AD$1:$AD$27030,$F$2,'Data Down'!$S$1:$S$27030,$K$4,'Data Down'!$D$1:$D$27030,C20)</f>
        <v>0</v>
      </c>
      <c r="L20" s="278">
        <f>SUMIFS('Data Down'!$U$1:$U$27030,'Data Down'!$AD$1:$AD$27030,$F$2,'Data Down'!$S$1:$S$27030,$L$4,'Data Down'!$D$1:$D$27030,C20)</f>
        <v>0</v>
      </c>
      <c r="M20" s="278">
        <f ca="1">SUMIFS('Data Down'!$U$1:$U$27030,'Data Down'!$AD$1:$AD$27030,$F$2,'Data Down'!$S$1:$S$27030,$M$4,'Data Down'!$D$1:$D$27030,C20)</f>
        <v>0</v>
      </c>
      <c r="N20" s="278">
        <f>SUMIFS('Data Down'!$U$1:$U$27030,'Data Down'!$AD$1:$AD$27030,$F$2,'Data Down'!$S$1:$S$27030,$N$4,'Data Down'!$D$1:$D$27030,C20)</f>
        <v>0</v>
      </c>
      <c r="O20" s="278">
        <f ca="1">SUMIFS('Data Down'!$U$1:$U$27030,'Data Down'!$AD$1:$AD$27030,$F$2,'Data Down'!$S$1:$S$27030,$O$4,'Data Down'!$D$1:$D$27030,C20)</f>
        <v>0</v>
      </c>
      <c r="P20" s="278">
        <f>SUMIFS('Data Down'!$U$1:$U$27030,'Data Down'!$AD$1:$AD$27030,$F$2,'Data Down'!$S$1:$S$27030,$P$4,'Data Down'!$D$1:$D$27030,C20)</f>
        <v>0</v>
      </c>
      <c r="Q20" s="278">
        <f>SUMIFS('Data Down'!$U$1:$U$27030,'Data Down'!$AD$1:$AD$27030,$F$2,'Data Down'!$S$1:$S$27030,$Q$4,'Data Down'!$D$1:$D$27030,C20)</f>
        <v>0</v>
      </c>
      <c r="R20" s="278">
        <f ca="1">SUMIFS('Data Down'!$U$1:$U$27030,'Data Down'!$AD$1:$AD$27030,$F$2,'Data Down'!$S$1:$S$27030,$R$4,'Data Down'!$D$1:$D$27030,C20)</f>
        <v>0</v>
      </c>
      <c r="S20" s="278">
        <f>SUMIFS('Data Down'!$U$1:$U$27030,'Data Down'!$AD$1:$AD$27030,$F$2,'Data Down'!$S$1:$S$27030,$S$4,'Data Down'!$D$1:$D$27030,C20)</f>
        <v>0</v>
      </c>
      <c r="T20" s="278">
        <f ca="1">SUMIFS('Data Down'!$U$1:$U$27030,'Data Down'!$AD$1:$AD$27030,$F$2,'Data Down'!$S$1:$S$27030,$T$4,'Data Down'!$D$1:$D$27030,C20)</f>
        <v>0</v>
      </c>
      <c r="U20" s="278">
        <f ca="1">SUMIFS('Data Down'!$U$1:$U$27030,'Data Down'!$AD$1:$AD$27030,$F$2,'Data Down'!$S$1:$S$27030,$U$4,'Data Down'!$D$1:$D$27030,C20)</f>
        <v>0</v>
      </c>
      <c r="V20" s="278">
        <f ca="1">SUMIFS('Data Down'!$U$1:$U$27030,'Data Down'!$AD$1:$AD$27030,$F$2,'Data Down'!$S$1:$S$27030,$V$4,'Data Down'!$D$1:$D$27030,C20)</f>
        <v>0</v>
      </c>
      <c r="W20" s="278">
        <f ca="1">SUMIFS('Data Down'!$U$1:$U$27030,'Data Down'!$AD$1:$AD$27030,$F$2,'Data Down'!$S$1:$S$27030,$W$4,'Data Down'!$D$1:$D$27030,C20)</f>
        <v>0</v>
      </c>
      <c r="X20" s="278">
        <f>SUMIFS('Data Down'!$U$1:$U$27030,'Data Down'!$AD$1:$AD$27030,$F$2,'Data Down'!$S$1:$S$27030,$X$4,'Data Down'!$D$1:$D$27030,C20)</f>
        <v>0</v>
      </c>
      <c r="Y20" s="278">
        <f ca="1">SUMIFS('Data Down'!$U$1:$U$27030,'Data Down'!$AD$1:$AD$27030,$F$2,'Data Down'!$S$1:$S$27030,$Y$4,'Data Down'!$D$1:$D$27030,C20)</f>
        <v>0</v>
      </c>
      <c r="Z20" s="278">
        <f ca="1">SUMIFS('Data Down'!$U$1:$U$27030,'Data Down'!$AD$1:$AD$27030,$F$2,'Data Down'!$S$1:$S$27030,$Z$4,'Data Down'!$D$1:$D$27030,C20)</f>
        <v>0</v>
      </c>
      <c r="AA20" s="278">
        <f ca="1">SUMIFS('Data Down'!$U$1:$U$27030,'Data Down'!$AD$1:$AD$27030,$F$2,'Data Down'!$S$1:$S$27030,$AA$4,'Data Down'!$D$1:$D$27030,C20)</f>
        <v>0</v>
      </c>
      <c r="AB20" s="278">
        <f ca="1">SUMIFS('Data Down'!$U$1:$U$27030,'Data Down'!$AD$1:$AD$27030,$F$2,'Data Down'!$S$1:$S$27030,$AB$4,'Data Down'!$D$1:$D$27030,C20)</f>
        <v>0</v>
      </c>
      <c r="AC20" s="278">
        <f>SUMIFS('Data Down'!$U$1:$U$27030,'Data Down'!$AD$1:$AD$27030,$F$2,'Data Down'!$S$1:$S$27030,$AC$4,'Data Down'!$D$1:$D$27030,C20)</f>
        <v>0</v>
      </c>
      <c r="AD20" s="278">
        <f>SUMIFS('Data Down'!$U$1:$U$27030,'Data Down'!$AD$1:$AD$27030,$F$2,'Data Down'!$S$1:$S$27030,$AD$4,'Data Down'!$D$1:$D$27030,C20)</f>
        <v>0</v>
      </c>
      <c r="AE20" s="278">
        <f>SUMIFS('Data Down'!$U$1:$U$27030,'Data Down'!$AD$1:$AD$27030,$F$2,'Data Down'!$S$1:$S$27030,$AE$4,'Data Down'!$D$1:$D$27030,C20)</f>
        <v>0</v>
      </c>
      <c r="AF20" s="278">
        <f ca="1">SUMIFS('Data Down'!$U$1:$U$27030,'Data Down'!$AD$1:$AD$27030,$F$2,'Data Down'!$S$1:$S$27030,$AF$4,'Data Down'!$D$1:$D$27030,C20)</f>
        <v>0</v>
      </c>
      <c r="AG20" s="278">
        <f>SUMIFS('Data Down'!$U$1:$U$27030,'Data Down'!$AD$1:$AD$27030,$F$2,'Data Down'!$S$1:$S$27030,$AG$4,'Data Down'!$D$1:$D$27030,C20)</f>
        <v>0</v>
      </c>
      <c r="AH20" s="278">
        <f t="shared" ca="1" si="10"/>
        <v>0</v>
      </c>
      <c r="AI20" s="275">
        <f ca="1">VLOOKUP($C20,HM_Unit!$A:$CQ,86,0)</f>
        <v>0</v>
      </c>
      <c r="AJ20" s="278">
        <f t="shared" ca="1" si="11"/>
        <v>168</v>
      </c>
      <c r="AK20" s="275">
        <f t="shared" si="12"/>
        <v>168</v>
      </c>
      <c r="AL20" s="279">
        <f ca="1">SUMIFS('Data Down'!$U$1:$U$27030,'Data Down'!$AD$1:$AD$27030,$F$2,'Data Down'!$D$1:$D$27030,C20)</f>
        <v>0</v>
      </c>
      <c r="AM20" s="299" t="str">
        <f t="shared" ca="1" si="13"/>
        <v>-</v>
      </c>
      <c r="AN20" s="300">
        <f t="shared" ca="1" si="14"/>
        <v>0</v>
      </c>
      <c r="AO20" s="300">
        <f ca="1">SUMIFS('Data Down'!$N$1:$N$27030,'Data Down'!$AD$1:$AD$27030,$F$2,'Data Down'!$Q$1:$Q$27030,$AO$5,'Data Down'!$D$1:$D$27030,C20)</f>
        <v>0</v>
      </c>
      <c r="AP20" s="300">
        <f ca="1">SUMIFS('Data Down'!$N$1:$N$27030,'Data Down'!$AD$1:$AD$27030,$F$2,'Data Down'!$Q$1:$Q$27030,$AP$5,'Data Down'!$D$1:$D$27030,C20)</f>
        <v>0</v>
      </c>
      <c r="AQ20" s="279">
        <f ca="1">SUMIFS('Data Down'!$U$1:$U$27030,'Data Down'!$AD$1:$AD$27030,$F$2,'Data Down'!$Q$1:$Q$27030,$AQ$5,'Data Down'!$D$1:$D$27030,C20)</f>
        <v>0</v>
      </c>
      <c r="AR20" s="279">
        <f ca="1">SUMIFS('Data Down'!$U$1:$U$27030,'Data Down'!$AD$1:$AD$27030,$F$2,'Data Down'!$Q$1:$Q$27030,$AR$5,'Data Down'!$D$1:$D$27030,C20)</f>
        <v>0</v>
      </c>
      <c r="AS20" s="281">
        <f t="shared" ca="1" si="15"/>
        <v>1</v>
      </c>
      <c r="AT20" s="281">
        <f t="shared" ca="1" si="16"/>
        <v>0</v>
      </c>
      <c r="AU20" s="68"/>
    </row>
    <row r="21" spans="1:47" ht="14.25" customHeight="1">
      <c r="A21" s="68"/>
      <c r="B21" s="275">
        <f t="shared" si="17"/>
        <v>8</v>
      </c>
      <c r="C21" s="205" t="s">
        <v>19</v>
      </c>
      <c r="D21" s="205" t="str">
        <f>VLOOKUP(C21,Sort!B:C,2,FALSE)</f>
        <v>AXOR 3336K</v>
      </c>
      <c r="E21" s="276" t="s">
        <v>1596</v>
      </c>
      <c r="F21" s="278">
        <f>SUMIFS('Data Down'!$U$1:$U$27030,'Data Down'!$AD$1:$AD$27030,$F$2,'Data Down'!$S$1:$S$27030,$F$4,'Data Down'!$D$1:$D$27030,C21)</f>
        <v>0</v>
      </c>
      <c r="G21" s="278">
        <f ca="1">SUMIFS('Data Down'!$U$1:$U$27030,'Data Down'!$AD$1:$AD$27030,$F$2,'Data Down'!$S$1:$S$27030,$G$4,'Data Down'!$D$1:$D$27030,C21)</f>
        <v>0</v>
      </c>
      <c r="H21" s="278">
        <f ca="1">SUMIFS('Data Down'!$U$1:$U$27030,'Data Down'!$AD$1:$AD$27030,$F$2,'Data Down'!$S$1:$S$27030,$H$4,'Data Down'!$D$1:$D$27030,C21)</f>
        <v>0</v>
      </c>
      <c r="I21" s="278">
        <f>SUMIFS('Data Down'!$U$1:$U$27030,'Data Down'!$AD$1:$AD$27030,$F$2,'Data Down'!$S$1:$S$27030,$I$4,'Data Down'!$D$1:$D$27030,C21)</f>
        <v>0</v>
      </c>
      <c r="J21" s="278">
        <f ca="1">SUMIFS('Data Down'!$U$1:$U$27030,'Data Down'!$AD$1:$AD$27030,$F$2,'Data Down'!$S$1:$S$27030,$J$4,'Data Down'!$D$1:$D$27030,C21)</f>
        <v>0</v>
      </c>
      <c r="K21" s="278">
        <f ca="1">SUMIFS('Data Down'!$U$1:$U$27030,'Data Down'!$AD$1:$AD$27030,$F$2,'Data Down'!$S$1:$S$27030,$K$4,'Data Down'!$D$1:$D$27030,C21)</f>
        <v>0</v>
      </c>
      <c r="L21" s="278">
        <f>SUMIFS('Data Down'!$U$1:$U$27030,'Data Down'!$AD$1:$AD$27030,$F$2,'Data Down'!$S$1:$S$27030,$L$4,'Data Down'!$D$1:$D$27030,C21)</f>
        <v>0</v>
      </c>
      <c r="M21" s="278">
        <f ca="1">SUMIFS('Data Down'!$U$1:$U$27030,'Data Down'!$AD$1:$AD$27030,$F$2,'Data Down'!$S$1:$S$27030,$M$4,'Data Down'!$D$1:$D$27030,C21)</f>
        <v>0</v>
      </c>
      <c r="N21" s="278">
        <f>SUMIFS('Data Down'!$U$1:$U$27030,'Data Down'!$AD$1:$AD$27030,$F$2,'Data Down'!$S$1:$S$27030,$N$4,'Data Down'!$D$1:$D$27030,C21)</f>
        <v>0</v>
      </c>
      <c r="O21" s="278">
        <f ca="1">SUMIFS('Data Down'!$U$1:$U$27030,'Data Down'!$AD$1:$AD$27030,$F$2,'Data Down'!$S$1:$S$27030,$O$4,'Data Down'!$D$1:$D$27030,C21)</f>
        <v>0</v>
      </c>
      <c r="P21" s="278">
        <f>SUMIFS('Data Down'!$U$1:$U$27030,'Data Down'!$AD$1:$AD$27030,$F$2,'Data Down'!$S$1:$S$27030,$P$4,'Data Down'!$D$1:$D$27030,C21)</f>
        <v>0</v>
      </c>
      <c r="Q21" s="278">
        <f>SUMIFS('Data Down'!$U$1:$U$27030,'Data Down'!$AD$1:$AD$27030,$F$2,'Data Down'!$S$1:$S$27030,$Q$4,'Data Down'!$D$1:$D$27030,C21)</f>
        <v>0</v>
      </c>
      <c r="R21" s="278">
        <f ca="1">SUMIFS('Data Down'!$U$1:$U$27030,'Data Down'!$AD$1:$AD$27030,$F$2,'Data Down'!$S$1:$S$27030,$R$4,'Data Down'!$D$1:$D$27030,C21)</f>
        <v>0</v>
      </c>
      <c r="S21" s="278">
        <f>SUMIFS('Data Down'!$U$1:$U$27030,'Data Down'!$AD$1:$AD$27030,$F$2,'Data Down'!$S$1:$S$27030,$S$4,'Data Down'!$D$1:$D$27030,C21)</f>
        <v>0</v>
      </c>
      <c r="T21" s="278">
        <f ca="1">SUMIFS('Data Down'!$U$1:$U$27030,'Data Down'!$AD$1:$AD$27030,$F$2,'Data Down'!$S$1:$S$27030,$T$4,'Data Down'!$D$1:$D$27030,C21)</f>
        <v>0</v>
      </c>
      <c r="U21" s="278">
        <f ca="1">SUMIFS('Data Down'!$U$1:$U$27030,'Data Down'!$AD$1:$AD$27030,$F$2,'Data Down'!$S$1:$S$27030,$U$4,'Data Down'!$D$1:$D$27030,C21)</f>
        <v>0</v>
      </c>
      <c r="V21" s="278">
        <f ca="1">SUMIFS('Data Down'!$U$1:$U$27030,'Data Down'!$AD$1:$AD$27030,$F$2,'Data Down'!$S$1:$S$27030,$V$4,'Data Down'!$D$1:$D$27030,C21)</f>
        <v>0</v>
      </c>
      <c r="W21" s="278">
        <f>SUMIFS('Data Down'!$U$1:$U$27030,'Data Down'!$AD$1:$AD$27030,$F$2,'Data Down'!$S$1:$S$27030,$W$4,'Data Down'!$D$1:$D$27030,C21)</f>
        <v>0</v>
      </c>
      <c r="X21" s="278">
        <f>SUMIFS('Data Down'!$U$1:$U$27030,'Data Down'!$AD$1:$AD$27030,$F$2,'Data Down'!$S$1:$S$27030,$X$4,'Data Down'!$D$1:$D$27030,C21)</f>
        <v>0</v>
      </c>
      <c r="Y21" s="278">
        <f ca="1">SUMIFS('Data Down'!$U$1:$U$27030,'Data Down'!$AD$1:$AD$27030,$F$2,'Data Down'!$S$1:$S$27030,$Y$4,'Data Down'!$D$1:$D$27030,C21)</f>
        <v>0</v>
      </c>
      <c r="Z21" s="278">
        <f ca="1">SUMIFS('Data Down'!$U$1:$U$27030,'Data Down'!$AD$1:$AD$27030,$F$2,'Data Down'!$S$1:$S$27030,$Z$4,'Data Down'!$D$1:$D$27030,C21)</f>
        <v>0</v>
      </c>
      <c r="AA21" s="278">
        <f ca="1">SUMIFS('Data Down'!$U$1:$U$27030,'Data Down'!$AD$1:$AD$27030,$F$2,'Data Down'!$S$1:$S$27030,$AA$4,'Data Down'!$D$1:$D$27030,C21)</f>
        <v>0</v>
      </c>
      <c r="AB21" s="278">
        <f ca="1">SUMIFS('Data Down'!$U$1:$U$27030,'Data Down'!$AD$1:$AD$27030,$F$2,'Data Down'!$S$1:$S$27030,$AB$4,'Data Down'!$D$1:$D$27030,C21)</f>
        <v>0</v>
      </c>
      <c r="AC21" s="278">
        <f>SUMIFS('Data Down'!$U$1:$U$27030,'Data Down'!$AD$1:$AD$27030,$F$2,'Data Down'!$S$1:$S$27030,$AC$4,'Data Down'!$D$1:$D$27030,C21)</f>
        <v>0</v>
      </c>
      <c r="AD21" s="278">
        <f>SUMIFS('Data Down'!$U$1:$U$27030,'Data Down'!$AD$1:$AD$27030,$F$2,'Data Down'!$S$1:$S$27030,$AD$4,'Data Down'!$D$1:$D$27030,C21)</f>
        <v>0</v>
      </c>
      <c r="AE21" s="278">
        <f>SUMIFS('Data Down'!$U$1:$U$27030,'Data Down'!$AD$1:$AD$27030,$F$2,'Data Down'!$S$1:$S$27030,$AE$4,'Data Down'!$D$1:$D$27030,C21)</f>
        <v>0</v>
      </c>
      <c r="AF21" s="278">
        <f ca="1">SUMIFS('Data Down'!$U$1:$U$27030,'Data Down'!$AD$1:$AD$27030,$F$2,'Data Down'!$S$1:$S$27030,$AF$4,'Data Down'!$D$1:$D$27030,C21)</f>
        <v>0</v>
      </c>
      <c r="AG21" s="278">
        <f>SUMIFS('Data Down'!$U$1:$U$27030,'Data Down'!$AD$1:$AD$27030,$F$2,'Data Down'!$S$1:$S$27030,$AG$4,'Data Down'!$D$1:$D$27030,C21)</f>
        <v>0</v>
      </c>
      <c r="AH21" s="278">
        <f t="shared" ca="1" si="10"/>
        <v>0</v>
      </c>
      <c r="AI21" s="275">
        <f ca="1">VLOOKUP($C21,HM_Unit!$A:$CQ,86,0)</f>
        <v>0</v>
      </c>
      <c r="AJ21" s="278">
        <f t="shared" ca="1" si="11"/>
        <v>168</v>
      </c>
      <c r="AK21" s="275">
        <f t="shared" si="12"/>
        <v>168</v>
      </c>
      <c r="AL21" s="279">
        <f ca="1">SUMIFS('Data Down'!$U$1:$U$27030,'Data Down'!$AD$1:$AD$27030,$F$2,'Data Down'!$D$1:$D$27030,C21)</f>
        <v>0</v>
      </c>
      <c r="AM21" s="299" t="str">
        <f t="shared" ca="1" si="13"/>
        <v>-</v>
      </c>
      <c r="AN21" s="300">
        <f t="shared" ca="1" si="14"/>
        <v>0</v>
      </c>
      <c r="AO21" s="300">
        <f ca="1">SUMIFS('Data Down'!$N$1:$N$27030,'Data Down'!$AD$1:$AD$27030,$F$2,'Data Down'!$Q$1:$Q$27030,$AO$5,'Data Down'!$D$1:$D$27030,C21)</f>
        <v>0</v>
      </c>
      <c r="AP21" s="300">
        <f ca="1">SUMIFS('Data Down'!$N$1:$N$27030,'Data Down'!$AD$1:$AD$27030,$F$2,'Data Down'!$Q$1:$Q$27030,$AP$5,'Data Down'!$D$1:$D$27030,C21)</f>
        <v>0</v>
      </c>
      <c r="AQ21" s="279">
        <f ca="1">SUMIFS('Data Down'!$U$1:$U$27030,'Data Down'!$AD$1:$AD$27030,$F$2,'Data Down'!$Q$1:$Q$27030,$AQ$5,'Data Down'!$D$1:$D$27030,C21)</f>
        <v>0</v>
      </c>
      <c r="AR21" s="279">
        <f ca="1">SUMIFS('Data Down'!$U$1:$U$27030,'Data Down'!$AD$1:$AD$27030,$F$2,'Data Down'!$Q$1:$Q$27030,$AR$5,'Data Down'!$D$1:$D$27030,C21)</f>
        <v>0</v>
      </c>
      <c r="AS21" s="281">
        <f t="shared" ca="1" si="15"/>
        <v>1</v>
      </c>
      <c r="AT21" s="281">
        <f t="shared" ca="1" si="16"/>
        <v>0</v>
      </c>
      <c r="AU21" s="68"/>
    </row>
    <row r="22" spans="1:47" ht="14.25" customHeight="1">
      <c r="A22" s="68"/>
      <c r="B22" s="275">
        <f t="shared" si="17"/>
        <v>9</v>
      </c>
      <c r="C22" s="205" t="s">
        <v>20</v>
      </c>
      <c r="D22" s="205" t="str">
        <f>VLOOKUP(C22,Sort!B:C,2,FALSE)</f>
        <v>AXOR 3336K</v>
      </c>
      <c r="E22" s="276" t="s">
        <v>1596</v>
      </c>
      <c r="F22" s="278">
        <f>SUMIFS('Data Down'!$U$1:$U$27030,'Data Down'!$AD$1:$AD$27030,$F$2,'Data Down'!$S$1:$S$27030,$F$4,'Data Down'!$D$1:$D$27030,C22)</f>
        <v>0</v>
      </c>
      <c r="G22" s="278">
        <f ca="1">SUMIFS('Data Down'!$U$1:$U$27030,'Data Down'!$AD$1:$AD$27030,$F$2,'Data Down'!$S$1:$S$27030,$G$4,'Data Down'!$D$1:$D$27030,C22)</f>
        <v>0</v>
      </c>
      <c r="H22" s="278">
        <f ca="1">SUMIFS('Data Down'!$U$1:$U$27030,'Data Down'!$AD$1:$AD$27030,$F$2,'Data Down'!$S$1:$S$27030,$H$4,'Data Down'!$D$1:$D$27030,C22)</f>
        <v>0</v>
      </c>
      <c r="I22" s="278">
        <f>SUMIFS('Data Down'!$U$1:$U$27030,'Data Down'!$AD$1:$AD$27030,$F$2,'Data Down'!$S$1:$S$27030,$I$4,'Data Down'!$D$1:$D$27030,C22)</f>
        <v>0</v>
      </c>
      <c r="J22" s="278">
        <f ca="1">SUMIFS('Data Down'!$U$1:$U$27030,'Data Down'!$AD$1:$AD$27030,$F$2,'Data Down'!$S$1:$S$27030,$J$4,'Data Down'!$D$1:$D$27030,C22)</f>
        <v>0</v>
      </c>
      <c r="K22" s="278">
        <f>SUMIFS('Data Down'!$U$1:$U$27030,'Data Down'!$AD$1:$AD$27030,$F$2,'Data Down'!$S$1:$S$27030,$K$4,'Data Down'!$D$1:$D$27030,C22)</f>
        <v>0</v>
      </c>
      <c r="L22" s="278">
        <f>SUMIFS('Data Down'!$U$1:$U$27030,'Data Down'!$AD$1:$AD$27030,$F$2,'Data Down'!$S$1:$S$27030,$L$4,'Data Down'!$D$1:$D$27030,C22)</f>
        <v>0</v>
      </c>
      <c r="M22" s="278">
        <f ca="1">SUMIFS('Data Down'!$U$1:$U$27030,'Data Down'!$AD$1:$AD$27030,$F$2,'Data Down'!$S$1:$S$27030,$M$4,'Data Down'!$D$1:$D$27030,C22)</f>
        <v>0</v>
      </c>
      <c r="N22" s="278">
        <f>SUMIFS('Data Down'!$U$1:$U$27030,'Data Down'!$AD$1:$AD$27030,$F$2,'Data Down'!$S$1:$S$27030,$N$4,'Data Down'!$D$1:$D$27030,C22)</f>
        <v>0</v>
      </c>
      <c r="O22" s="278">
        <f ca="1">SUMIFS('Data Down'!$U$1:$U$27030,'Data Down'!$AD$1:$AD$27030,$F$2,'Data Down'!$S$1:$S$27030,$O$4,'Data Down'!$D$1:$D$27030,C22)</f>
        <v>0</v>
      </c>
      <c r="P22" s="278">
        <f>SUMIFS('Data Down'!$U$1:$U$27030,'Data Down'!$AD$1:$AD$27030,$F$2,'Data Down'!$S$1:$S$27030,$P$4,'Data Down'!$D$1:$D$27030,C22)</f>
        <v>0</v>
      </c>
      <c r="Q22" s="278">
        <f>SUMIFS('Data Down'!$U$1:$U$27030,'Data Down'!$AD$1:$AD$27030,$F$2,'Data Down'!$S$1:$S$27030,$Q$4,'Data Down'!$D$1:$D$27030,C22)</f>
        <v>0</v>
      </c>
      <c r="R22" s="278">
        <f>SUMIFS('Data Down'!$U$1:$U$27030,'Data Down'!$AD$1:$AD$27030,$F$2,'Data Down'!$S$1:$S$27030,$R$4,'Data Down'!$D$1:$D$27030,C22)</f>
        <v>0</v>
      </c>
      <c r="S22" s="278">
        <f>SUMIFS('Data Down'!$U$1:$U$27030,'Data Down'!$AD$1:$AD$27030,$F$2,'Data Down'!$S$1:$S$27030,$S$4,'Data Down'!$D$1:$D$27030,C22)</f>
        <v>0</v>
      </c>
      <c r="T22" s="278">
        <f>SUMIFS('Data Down'!$U$1:$U$27030,'Data Down'!$AD$1:$AD$27030,$F$2,'Data Down'!$S$1:$S$27030,$T$4,'Data Down'!$D$1:$D$27030,C22)</f>
        <v>0</v>
      </c>
      <c r="U22" s="278">
        <f ca="1">SUMIFS('Data Down'!$U$1:$U$27030,'Data Down'!$AD$1:$AD$27030,$F$2,'Data Down'!$S$1:$S$27030,$U$4,'Data Down'!$D$1:$D$27030,C22)</f>
        <v>0</v>
      </c>
      <c r="V22" s="278">
        <f ca="1">SUMIFS('Data Down'!$U$1:$U$27030,'Data Down'!$AD$1:$AD$27030,$F$2,'Data Down'!$S$1:$S$27030,$V$4,'Data Down'!$D$1:$D$27030,C22)</f>
        <v>0</v>
      </c>
      <c r="W22" s="278">
        <f>SUMIFS('Data Down'!$U$1:$U$27030,'Data Down'!$AD$1:$AD$27030,$F$2,'Data Down'!$S$1:$S$27030,$W$4,'Data Down'!$D$1:$D$27030,C22)</f>
        <v>0</v>
      </c>
      <c r="X22" s="278">
        <f>SUMIFS('Data Down'!$U$1:$U$27030,'Data Down'!$AD$1:$AD$27030,$F$2,'Data Down'!$S$1:$S$27030,$X$4,'Data Down'!$D$1:$D$27030,C22)</f>
        <v>0</v>
      </c>
      <c r="Y22" s="278">
        <f ca="1">SUMIFS('Data Down'!$U$1:$U$27030,'Data Down'!$AD$1:$AD$27030,$F$2,'Data Down'!$S$1:$S$27030,$Y$4,'Data Down'!$D$1:$D$27030,C22)</f>
        <v>0</v>
      </c>
      <c r="Z22" s="278">
        <f ca="1">SUMIFS('Data Down'!$U$1:$U$27030,'Data Down'!$AD$1:$AD$27030,$F$2,'Data Down'!$S$1:$S$27030,$Z$4,'Data Down'!$D$1:$D$27030,C22)</f>
        <v>0</v>
      </c>
      <c r="AA22" s="278">
        <f ca="1">SUMIFS('Data Down'!$U$1:$U$27030,'Data Down'!$AD$1:$AD$27030,$F$2,'Data Down'!$S$1:$S$27030,$AA$4,'Data Down'!$D$1:$D$27030,C22)</f>
        <v>0</v>
      </c>
      <c r="AB22" s="278">
        <f ca="1">SUMIFS('Data Down'!$U$1:$U$27030,'Data Down'!$AD$1:$AD$27030,$F$2,'Data Down'!$S$1:$S$27030,$AB$4,'Data Down'!$D$1:$D$27030,C22)</f>
        <v>0</v>
      </c>
      <c r="AC22" s="278">
        <f>SUMIFS('Data Down'!$U$1:$U$27030,'Data Down'!$AD$1:$AD$27030,$F$2,'Data Down'!$S$1:$S$27030,$AC$4,'Data Down'!$D$1:$D$27030,C22)</f>
        <v>0</v>
      </c>
      <c r="AD22" s="278">
        <f>SUMIFS('Data Down'!$U$1:$U$27030,'Data Down'!$AD$1:$AD$27030,$F$2,'Data Down'!$S$1:$S$27030,$AD$4,'Data Down'!$D$1:$D$27030,C22)</f>
        <v>0</v>
      </c>
      <c r="AE22" s="278">
        <f>SUMIFS('Data Down'!$U$1:$U$27030,'Data Down'!$AD$1:$AD$27030,$F$2,'Data Down'!$S$1:$S$27030,$AE$4,'Data Down'!$D$1:$D$27030,C22)</f>
        <v>0</v>
      </c>
      <c r="AF22" s="278">
        <f ca="1">SUMIFS('Data Down'!$U$1:$U$27030,'Data Down'!$AD$1:$AD$27030,$F$2,'Data Down'!$S$1:$S$27030,$AF$4,'Data Down'!$D$1:$D$27030,C22)</f>
        <v>0</v>
      </c>
      <c r="AG22" s="278">
        <f>SUMIFS('Data Down'!$U$1:$U$27030,'Data Down'!$AD$1:$AD$27030,$F$2,'Data Down'!$S$1:$S$27030,$AG$4,'Data Down'!$D$1:$D$27030,C22)</f>
        <v>0</v>
      </c>
      <c r="AH22" s="278">
        <f t="shared" ca="1" si="10"/>
        <v>0</v>
      </c>
      <c r="AI22" s="275">
        <f ca="1">VLOOKUP($C22,HM_Unit!$A:$CQ,86,0)</f>
        <v>0</v>
      </c>
      <c r="AJ22" s="278">
        <f t="shared" ca="1" si="11"/>
        <v>168</v>
      </c>
      <c r="AK22" s="275">
        <f t="shared" si="12"/>
        <v>168</v>
      </c>
      <c r="AL22" s="279">
        <f ca="1">SUMIFS('Data Down'!$U$1:$U$27030,'Data Down'!$AD$1:$AD$27030,$F$2,'Data Down'!$D$1:$D$27030,C22)</f>
        <v>0</v>
      </c>
      <c r="AM22" s="299" t="str">
        <f t="shared" ca="1" si="13"/>
        <v>-</v>
      </c>
      <c r="AN22" s="300">
        <f t="shared" ca="1" si="14"/>
        <v>0</v>
      </c>
      <c r="AO22" s="300">
        <f ca="1">SUMIFS('Data Down'!$N$1:$N$27030,'Data Down'!$AD$1:$AD$27030,$F$2,'Data Down'!$Q$1:$Q$27030,$AO$5,'Data Down'!$D$1:$D$27030,C22)</f>
        <v>0</v>
      </c>
      <c r="AP22" s="300">
        <f ca="1">SUMIFS('Data Down'!$N$1:$N$27030,'Data Down'!$AD$1:$AD$27030,$F$2,'Data Down'!$Q$1:$Q$27030,$AP$5,'Data Down'!$D$1:$D$27030,C22)</f>
        <v>0</v>
      </c>
      <c r="AQ22" s="279">
        <f ca="1">SUMIFS('Data Down'!$U$1:$U$27030,'Data Down'!$AD$1:$AD$27030,$F$2,'Data Down'!$Q$1:$Q$27030,$AQ$5,'Data Down'!$D$1:$D$27030,C22)</f>
        <v>0</v>
      </c>
      <c r="AR22" s="279">
        <f ca="1">SUMIFS('Data Down'!$U$1:$U$27030,'Data Down'!$AD$1:$AD$27030,$F$2,'Data Down'!$Q$1:$Q$27030,$AR$5,'Data Down'!$D$1:$D$27030,C22)</f>
        <v>0</v>
      </c>
      <c r="AS22" s="281">
        <f t="shared" ca="1" si="15"/>
        <v>1</v>
      </c>
      <c r="AT22" s="281">
        <f t="shared" ca="1" si="16"/>
        <v>0</v>
      </c>
      <c r="AU22" s="68"/>
    </row>
    <row r="23" spans="1:47" ht="14.25" customHeight="1">
      <c r="A23" s="68"/>
      <c r="B23" s="275">
        <f t="shared" si="17"/>
        <v>10</v>
      </c>
      <c r="C23" s="205" t="s">
        <v>21</v>
      </c>
      <c r="D23" s="205" t="str">
        <f>VLOOKUP(C23,Sort!B:C,2,FALSE)</f>
        <v>AXOR 3336K</v>
      </c>
      <c r="E23" s="276" t="s">
        <v>1596</v>
      </c>
      <c r="F23" s="278">
        <f>SUMIFS('Data Down'!$U$1:$U$27030,'Data Down'!$AD$1:$AD$27030,$F$2,'Data Down'!$S$1:$S$27030,$F$4,'Data Down'!$D$1:$D$27030,C23)</f>
        <v>0</v>
      </c>
      <c r="G23" s="278">
        <f ca="1">SUMIFS('Data Down'!$U$1:$U$27030,'Data Down'!$AD$1:$AD$27030,$F$2,'Data Down'!$S$1:$S$27030,$G$4,'Data Down'!$D$1:$D$27030,C23)</f>
        <v>0</v>
      </c>
      <c r="H23" s="278">
        <f ca="1">SUMIFS('Data Down'!$U$1:$U$27030,'Data Down'!$AD$1:$AD$27030,$F$2,'Data Down'!$S$1:$S$27030,$H$4,'Data Down'!$D$1:$D$27030,C23)</f>
        <v>0</v>
      </c>
      <c r="I23" s="278">
        <f>SUMIFS('Data Down'!$U$1:$U$27030,'Data Down'!$AD$1:$AD$27030,$F$2,'Data Down'!$S$1:$S$27030,$I$4,'Data Down'!$D$1:$D$27030,C23)</f>
        <v>0</v>
      </c>
      <c r="J23" s="278">
        <f ca="1">SUMIFS('Data Down'!$U$1:$U$27030,'Data Down'!$AD$1:$AD$27030,$F$2,'Data Down'!$S$1:$S$27030,$J$4,'Data Down'!$D$1:$D$27030,C23)</f>
        <v>0</v>
      </c>
      <c r="K23" s="278">
        <f>SUMIFS('Data Down'!$U$1:$U$27030,'Data Down'!$AD$1:$AD$27030,$F$2,'Data Down'!$S$1:$S$27030,$K$4,'Data Down'!$D$1:$D$27030,C23)</f>
        <v>0</v>
      </c>
      <c r="L23" s="278">
        <f>SUMIFS('Data Down'!$U$1:$U$27030,'Data Down'!$AD$1:$AD$27030,$F$2,'Data Down'!$S$1:$S$27030,$L$4,'Data Down'!$D$1:$D$27030,C23)</f>
        <v>0</v>
      </c>
      <c r="M23" s="278">
        <f ca="1">SUMIFS('Data Down'!$U$1:$U$27030,'Data Down'!$AD$1:$AD$27030,$F$2,'Data Down'!$S$1:$S$27030,$M$4,'Data Down'!$D$1:$D$27030,C23)</f>
        <v>0</v>
      </c>
      <c r="N23" s="278">
        <f>SUMIFS('Data Down'!$U$1:$U$27030,'Data Down'!$AD$1:$AD$27030,$F$2,'Data Down'!$S$1:$S$27030,$N$4,'Data Down'!$D$1:$D$27030,C23)</f>
        <v>0</v>
      </c>
      <c r="O23" s="278">
        <f ca="1">SUMIFS('Data Down'!$U$1:$U$27030,'Data Down'!$AD$1:$AD$27030,$F$2,'Data Down'!$S$1:$S$27030,$O$4,'Data Down'!$D$1:$D$27030,C23)</f>
        <v>0</v>
      </c>
      <c r="P23" s="278">
        <f>SUMIFS('Data Down'!$U$1:$U$27030,'Data Down'!$AD$1:$AD$27030,$F$2,'Data Down'!$S$1:$S$27030,$P$4,'Data Down'!$D$1:$D$27030,C23)</f>
        <v>0</v>
      </c>
      <c r="Q23" s="278">
        <f ca="1">SUMIFS('Data Down'!$U$1:$U$27030,'Data Down'!$AD$1:$AD$27030,$F$2,'Data Down'!$S$1:$S$27030,$Q$4,'Data Down'!$D$1:$D$27030,C23)</f>
        <v>0</v>
      </c>
      <c r="R23" s="278">
        <f>SUMIFS('Data Down'!$U$1:$U$27030,'Data Down'!$AD$1:$AD$27030,$F$2,'Data Down'!$S$1:$S$27030,$R$4,'Data Down'!$D$1:$D$27030,C23)</f>
        <v>0</v>
      </c>
      <c r="S23" s="278">
        <f>SUMIFS('Data Down'!$U$1:$U$27030,'Data Down'!$AD$1:$AD$27030,$F$2,'Data Down'!$S$1:$S$27030,$S$4,'Data Down'!$D$1:$D$27030,C23)</f>
        <v>0</v>
      </c>
      <c r="T23" s="278">
        <f>SUMIFS('Data Down'!$U$1:$U$27030,'Data Down'!$AD$1:$AD$27030,$F$2,'Data Down'!$S$1:$S$27030,$T$4,'Data Down'!$D$1:$D$27030,C23)</f>
        <v>0</v>
      </c>
      <c r="U23" s="278">
        <f ca="1">SUMIFS('Data Down'!$U$1:$U$27030,'Data Down'!$AD$1:$AD$27030,$F$2,'Data Down'!$S$1:$S$27030,$U$4,'Data Down'!$D$1:$D$27030,C23)</f>
        <v>0</v>
      </c>
      <c r="V23" s="278">
        <f ca="1">SUMIFS('Data Down'!$U$1:$U$27030,'Data Down'!$AD$1:$AD$27030,$F$2,'Data Down'!$S$1:$S$27030,$V$4,'Data Down'!$D$1:$D$27030,C23)</f>
        <v>0</v>
      </c>
      <c r="W23" s="278">
        <f ca="1">SUMIFS('Data Down'!$U$1:$U$27030,'Data Down'!$AD$1:$AD$27030,$F$2,'Data Down'!$S$1:$S$27030,$W$4,'Data Down'!$D$1:$D$27030,C23)</f>
        <v>0</v>
      </c>
      <c r="X23" s="278">
        <f ca="1">SUMIFS('Data Down'!$U$1:$U$27030,'Data Down'!$AD$1:$AD$27030,$F$2,'Data Down'!$S$1:$S$27030,$X$4,'Data Down'!$D$1:$D$27030,C23)</f>
        <v>0</v>
      </c>
      <c r="Y23" s="278">
        <f>SUMIFS('Data Down'!$U$1:$U$27030,'Data Down'!$AD$1:$AD$27030,$F$2,'Data Down'!$S$1:$S$27030,$Y$4,'Data Down'!$D$1:$D$27030,C23)</f>
        <v>0</v>
      </c>
      <c r="Z23" s="278">
        <f ca="1">SUMIFS('Data Down'!$U$1:$U$27030,'Data Down'!$AD$1:$AD$27030,$F$2,'Data Down'!$S$1:$S$27030,$Z$4,'Data Down'!$D$1:$D$27030,C23)</f>
        <v>0</v>
      </c>
      <c r="AA23" s="278">
        <f ca="1">SUMIFS('Data Down'!$U$1:$U$27030,'Data Down'!$AD$1:$AD$27030,$F$2,'Data Down'!$S$1:$S$27030,$AA$4,'Data Down'!$D$1:$D$27030,C23)</f>
        <v>0</v>
      </c>
      <c r="AB23" s="278">
        <f ca="1">SUMIFS('Data Down'!$U$1:$U$27030,'Data Down'!$AD$1:$AD$27030,$F$2,'Data Down'!$S$1:$S$27030,$AB$4,'Data Down'!$D$1:$D$27030,C23)</f>
        <v>0</v>
      </c>
      <c r="AC23" s="278">
        <f>SUMIFS('Data Down'!$U$1:$U$27030,'Data Down'!$AD$1:$AD$27030,$F$2,'Data Down'!$S$1:$S$27030,$AC$4,'Data Down'!$D$1:$D$27030,C23)</f>
        <v>0</v>
      </c>
      <c r="AD23" s="278">
        <f>SUMIFS('Data Down'!$U$1:$U$27030,'Data Down'!$AD$1:$AD$27030,$F$2,'Data Down'!$S$1:$S$27030,$AD$4,'Data Down'!$D$1:$D$27030,C23)</f>
        <v>0</v>
      </c>
      <c r="AE23" s="278">
        <f>SUMIFS('Data Down'!$U$1:$U$27030,'Data Down'!$AD$1:$AD$27030,$F$2,'Data Down'!$S$1:$S$27030,$AE$4,'Data Down'!$D$1:$D$27030,C23)</f>
        <v>0</v>
      </c>
      <c r="AF23" s="278">
        <f ca="1">SUMIFS('Data Down'!$U$1:$U$27030,'Data Down'!$AD$1:$AD$27030,$F$2,'Data Down'!$S$1:$S$27030,$AF$4,'Data Down'!$D$1:$D$27030,C23)</f>
        <v>0</v>
      </c>
      <c r="AG23" s="278">
        <f>SUMIFS('Data Down'!$U$1:$U$27030,'Data Down'!$AD$1:$AD$27030,$F$2,'Data Down'!$S$1:$S$27030,$AG$4,'Data Down'!$D$1:$D$27030,C23)</f>
        <v>0</v>
      </c>
      <c r="AH23" s="278">
        <f t="shared" ca="1" si="10"/>
        <v>0</v>
      </c>
      <c r="AI23" s="275">
        <f ca="1">VLOOKUP($C23,HM_Unit!$A:$CQ,86,0)</f>
        <v>0</v>
      </c>
      <c r="AJ23" s="278">
        <f t="shared" ca="1" si="11"/>
        <v>168</v>
      </c>
      <c r="AK23" s="275">
        <f t="shared" si="12"/>
        <v>168</v>
      </c>
      <c r="AL23" s="279">
        <f ca="1">SUMIFS('Data Down'!$U$1:$U$27030,'Data Down'!$AD$1:$AD$27030,$F$2,'Data Down'!$D$1:$D$27030,C23)</f>
        <v>0</v>
      </c>
      <c r="AM23" s="299" t="str">
        <f t="shared" ca="1" si="13"/>
        <v>-</v>
      </c>
      <c r="AN23" s="300">
        <f t="shared" ca="1" si="14"/>
        <v>0</v>
      </c>
      <c r="AO23" s="300">
        <f ca="1">SUMIFS('Data Down'!$N$1:$N$27030,'Data Down'!$AD$1:$AD$27030,$F$2,'Data Down'!$Q$1:$Q$27030,$AO$5,'Data Down'!$D$1:$D$27030,C23)</f>
        <v>0</v>
      </c>
      <c r="AP23" s="300">
        <f ca="1">SUMIFS('Data Down'!$N$1:$N$27030,'Data Down'!$AD$1:$AD$27030,$F$2,'Data Down'!$Q$1:$Q$27030,$AP$5,'Data Down'!$D$1:$D$27030,C23)</f>
        <v>0</v>
      </c>
      <c r="AQ23" s="279">
        <f ca="1">SUMIFS('Data Down'!$U$1:$U$27030,'Data Down'!$AD$1:$AD$27030,$F$2,'Data Down'!$Q$1:$Q$27030,$AQ$5,'Data Down'!$D$1:$D$27030,C23)</f>
        <v>0</v>
      </c>
      <c r="AR23" s="279">
        <f ca="1">SUMIFS('Data Down'!$U$1:$U$27030,'Data Down'!$AD$1:$AD$27030,$F$2,'Data Down'!$Q$1:$Q$27030,$AR$5,'Data Down'!$D$1:$D$27030,C23)</f>
        <v>0</v>
      </c>
      <c r="AS23" s="281">
        <f t="shared" ca="1" si="15"/>
        <v>1</v>
      </c>
      <c r="AT23" s="281">
        <f t="shared" ca="1" si="16"/>
        <v>0</v>
      </c>
      <c r="AU23" s="68"/>
    </row>
    <row r="24" spans="1:47" ht="14.25" customHeight="1">
      <c r="A24" s="68"/>
      <c r="B24" s="275">
        <f t="shared" si="17"/>
        <v>11</v>
      </c>
      <c r="C24" s="205" t="s">
        <v>22</v>
      </c>
      <c r="D24" s="205" t="str">
        <f>VLOOKUP(C24,Sort!B:C,2,FALSE)</f>
        <v>AXOR 3336K</v>
      </c>
      <c r="E24" s="276" t="s">
        <v>1596</v>
      </c>
      <c r="F24" s="278">
        <f>SUMIFS('Data Down'!$U$1:$U$27030,'Data Down'!$AD$1:$AD$27030,$F$2,'Data Down'!$S$1:$S$27030,$F$4,'Data Down'!$D$1:$D$27030,C24)</f>
        <v>0</v>
      </c>
      <c r="G24" s="278">
        <f ca="1">SUMIFS('Data Down'!$U$1:$U$27030,'Data Down'!$AD$1:$AD$27030,$F$2,'Data Down'!$S$1:$S$27030,$G$4,'Data Down'!$D$1:$D$27030,C24)</f>
        <v>0</v>
      </c>
      <c r="H24" s="278">
        <f ca="1">SUMIFS('Data Down'!$U$1:$U$27030,'Data Down'!$AD$1:$AD$27030,$F$2,'Data Down'!$S$1:$S$27030,$H$4,'Data Down'!$D$1:$D$27030,C24)</f>
        <v>0</v>
      </c>
      <c r="I24" s="278">
        <f>SUMIFS('Data Down'!$U$1:$U$27030,'Data Down'!$AD$1:$AD$27030,$F$2,'Data Down'!$S$1:$S$27030,$I$4,'Data Down'!$D$1:$D$27030,C24)</f>
        <v>0</v>
      </c>
      <c r="J24" s="278">
        <f ca="1">SUMIFS('Data Down'!$U$1:$U$27030,'Data Down'!$AD$1:$AD$27030,$F$2,'Data Down'!$S$1:$S$27030,$J$4,'Data Down'!$D$1:$D$27030,C24)</f>
        <v>0</v>
      </c>
      <c r="K24" s="278">
        <f>SUMIFS('Data Down'!$U$1:$U$27030,'Data Down'!$AD$1:$AD$27030,$F$2,'Data Down'!$S$1:$S$27030,$K$4,'Data Down'!$D$1:$D$27030,C24)</f>
        <v>0</v>
      </c>
      <c r="L24" s="278">
        <f ca="1">SUMIFS('Data Down'!$U$1:$U$27030,'Data Down'!$AD$1:$AD$27030,$F$2,'Data Down'!$S$1:$S$27030,$L$4,'Data Down'!$D$1:$D$27030,C24)</f>
        <v>0</v>
      </c>
      <c r="M24" s="278">
        <f ca="1">SUMIFS('Data Down'!$U$1:$U$27030,'Data Down'!$AD$1:$AD$27030,$F$2,'Data Down'!$S$1:$S$27030,$M$4,'Data Down'!$D$1:$D$27030,C24)</f>
        <v>0</v>
      </c>
      <c r="N24" s="278">
        <f>SUMIFS('Data Down'!$U$1:$U$27030,'Data Down'!$AD$1:$AD$27030,$F$2,'Data Down'!$S$1:$S$27030,$N$4,'Data Down'!$D$1:$D$27030,C24)</f>
        <v>0</v>
      </c>
      <c r="O24" s="278">
        <f ca="1">SUMIFS('Data Down'!$U$1:$U$27030,'Data Down'!$AD$1:$AD$27030,$F$2,'Data Down'!$S$1:$S$27030,$O$4,'Data Down'!$D$1:$D$27030,C24)</f>
        <v>0</v>
      </c>
      <c r="P24" s="278">
        <f>SUMIFS('Data Down'!$U$1:$U$27030,'Data Down'!$AD$1:$AD$27030,$F$2,'Data Down'!$S$1:$S$27030,$P$4,'Data Down'!$D$1:$D$27030,C24)</f>
        <v>0</v>
      </c>
      <c r="Q24" s="278">
        <f ca="1">SUMIFS('Data Down'!$U$1:$U$27030,'Data Down'!$AD$1:$AD$27030,$F$2,'Data Down'!$S$1:$S$27030,$Q$4,'Data Down'!$D$1:$D$27030,C24)</f>
        <v>0</v>
      </c>
      <c r="R24" s="278">
        <f ca="1">SUMIFS('Data Down'!$U$1:$U$27030,'Data Down'!$AD$1:$AD$27030,$F$2,'Data Down'!$S$1:$S$27030,$R$4,'Data Down'!$D$1:$D$27030,C24)</f>
        <v>0</v>
      </c>
      <c r="S24" s="278">
        <f ca="1">SUMIFS('Data Down'!$U$1:$U$27030,'Data Down'!$AD$1:$AD$27030,$F$2,'Data Down'!$S$1:$S$27030,$S$4,'Data Down'!$D$1:$D$27030,C24)</f>
        <v>0</v>
      </c>
      <c r="T24" s="278">
        <f ca="1">SUMIFS('Data Down'!$U$1:$U$27030,'Data Down'!$AD$1:$AD$27030,$F$2,'Data Down'!$S$1:$S$27030,$T$4,'Data Down'!$D$1:$D$27030,C24)</f>
        <v>0</v>
      </c>
      <c r="U24" s="278">
        <f ca="1">SUMIFS('Data Down'!$U$1:$U$27030,'Data Down'!$AD$1:$AD$27030,$F$2,'Data Down'!$S$1:$S$27030,$U$4,'Data Down'!$D$1:$D$27030,C24)</f>
        <v>0</v>
      </c>
      <c r="V24" s="278">
        <f ca="1">SUMIFS('Data Down'!$U$1:$U$27030,'Data Down'!$AD$1:$AD$27030,$F$2,'Data Down'!$S$1:$S$27030,$V$4,'Data Down'!$D$1:$D$27030,C24)</f>
        <v>0</v>
      </c>
      <c r="W24" s="278">
        <f ca="1">SUMIFS('Data Down'!$U$1:$U$27030,'Data Down'!$AD$1:$AD$27030,$F$2,'Data Down'!$S$1:$S$27030,$W$4,'Data Down'!$D$1:$D$27030,C24)</f>
        <v>0</v>
      </c>
      <c r="X24" s="278">
        <f>SUMIFS('Data Down'!$U$1:$U$27030,'Data Down'!$AD$1:$AD$27030,$F$2,'Data Down'!$S$1:$S$27030,$X$4,'Data Down'!$D$1:$D$27030,C24)</f>
        <v>0</v>
      </c>
      <c r="Y24" s="278">
        <f ca="1">SUMIFS('Data Down'!$U$1:$U$27030,'Data Down'!$AD$1:$AD$27030,$F$2,'Data Down'!$S$1:$S$27030,$Y$4,'Data Down'!$D$1:$D$27030,C24)</f>
        <v>0</v>
      </c>
      <c r="Z24" s="278">
        <f ca="1">SUMIFS('Data Down'!$U$1:$U$27030,'Data Down'!$AD$1:$AD$27030,$F$2,'Data Down'!$S$1:$S$27030,$Z$4,'Data Down'!$D$1:$D$27030,C24)</f>
        <v>0</v>
      </c>
      <c r="AA24" s="278">
        <f ca="1">SUMIFS('Data Down'!$U$1:$U$27030,'Data Down'!$AD$1:$AD$27030,$F$2,'Data Down'!$S$1:$S$27030,$AA$4,'Data Down'!$D$1:$D$27030,C24)</f>
        <v>0</v>
      </c>
      <c r="AB24" s="278">
        <f ca="1">SUMIFS('Data Down'!$U$1:$U$27030,'Data Down'!$AD$1:$AD$27030,$F$2,'Data Down'!$S$1:$S$27030,$AB$4,'Data Down'!$D$1:$D$27030,C24)</f>
        <v>0</v>
      </c>
      <c r="AC24" s="278">
        <f>SUMIFS('Data Down'!$U$1:$U$27030,'Data Down'!$AD$1:$AD$27030,$F$2,'Data Down'!$S$1:$S$27030,$AC$4,'Data Down'!$D$1:$D$27030,C24)</f>
        <v>0</v>
      </c>
      <c r="AD24" s="278">
        <f>SUMIFS('Data Down'!$U$1:$U$27030,'Data Down'!$AD$1:$AD$27030,$F$2,'Data Down'!$S$1:$S$27030,$AD$4,'Data Down'!$D$1:$D$27030,C24)</f>
        <v>0</v>
      </c>
      <c r="AE24" s="278">
        <f>SUMIFS('Data Down'!$U$1:$U$27030,'Data Down'!$AD$1:$AD$27030,$F$2,'Data Down'!$S$1:$S$27030,$AE$4,'Data Down'!$D$1:$D$27030,C24)</f>
        <v>0</v>
      </c>
      <c r="AF24" s="278">
        <f ca="1">SUMIFS('Data Down'!$U$1:$U$27030,'Data Down'!$AD$1:$AD$27030,$F$2,'Data Down'!$S$1:$S$27030,$AF$4,'Data Down'!$D$1:$D$27030,C24)</f>
        <v>0</v>
      </c>
      <c r="AG24" s="278">
        <f>SUMIFS('Data Down'!$U$1:$U$27030,'Data Down'!$AD$1:$AD$27030,$F$2,'Data Down'!$S$1:$S$27030,$AG$4,'Data Down'!$D$1:$D$27030,C24)</f>
        <v>0</v>
      </c>
      <c r="AH24" s="278">
        <f t="shared" ca="1" si="10"/>
        <v>0</v>
      </c>
      <c r="AI24" s="275">
        <f ca="1">VLOOKUP($C24,HM_Unit!$A:$CQ,86,0)</f>
        <v>0</v>
      </c>
      <c r="AJ24" s="278">
        <f t="shared" ca="1" si="11"/>
        <v>168</v>
      </c>
      <c r="AK24" s="275">
        <f t="shared" si="12"/>
        <v>168</v>
      </c>
      <c r="AL24" s="279">
        <f ca="1">SUMIFS('Data Down'!$U$1:$U$27030,'Data Down'!$AD$1:$AD$27030,$F$2,'Data Down'!$D$1:$D$27030,C24)</f>
        <v>0</v>
      </c>
      <c r="AM24" s="299" t="str">
        <f t="shared" ca="1" si="13"/>
        <v>-</v>
      </c>
      <c r="AN24" s="300">
        <f t="shared" ca="1" si="14"/>
        <v>0</v>
      </c>
      <c r="AO24" s="300">
        <f ca="1">SUMIFS('Data Down'!$N$1:$N$27030,'Data Down'!$AD$1:$AD$27030,$F$2,'Data Down'!$Q$1:$Q$27030,$AO$5,'Data Down'!$D$1:$D$27030,C24)</f>
        <v>0</v>
      </c>
      <c r="AP24" s="300">
        <f ca="1">SUMIFS('Data Down'!$N$1:$N$27030,'Data Down'!$AD$1:$AD$27030,$F$2,'Data Down'!$Q$1:$Q$27030,$AP$5,'Data Down'!$D$1:$D$27030,C24)</f>
        <v>0</v>
      </c>
      <c r="AQ24" s="279">
        <f ca="1">SUMIFS('Data Down'!$U$1:$U$27030,'Data Down'!$AD$1:$AD$27030,$F$2,'Data Down'!$Q$1:$Q$27030,$AQ$5,'Data Down'!$D$1:$D$27030,C24)</f>
        <v>0</v>
      </c>
      <c r="AR24" s="279">
        <f ca="1">SUMIFS('Data Down'!$U$1:$U$27030,'Data Down'!$AD$1:$AD$27030,$F$2,'Data Down'!$Q$1:$Q$27030,$AR$5,'Data Down'!$D$1:$D$27030,C24)</f>
        <v>0</v>
      </c>
      <c r="AS24" s="281">
        <f t="shared" ca="1" si="15"/>
        <v>1</v>
      </c>
      <c r="AT24" s="281">
        <f t="shared" ca="1" si="16"/>
        <v>0</v>
      </c>
      <c r="AU24" s="68"/>
    </row>
    <row r="25" spans="1:47" ht="14.25" customHeight="1">
      <c r="A25" s="68"/>
      <c r="B25" s="275">
        <f t="shared" si="17"/>
        <v>12</v>
      </c>
      <c r="C25" s="205" t="s">
        <v>23</v>
      </c>
      <c r="D25" s="205" t="str">
        <f>VLOOKUP(C25,Sort!B:C,2,FALSE)</f>
        <v>AXOR 3336K</v>
      </c>
      <c r="E25" s="276" t="s">
        <v>1596</v>
      </c>
      <c r="F25" s="278">
        <f ca="1">SUMIFS('Data Down'!$U$1:$U$27030,'Data Down'!$AD$1:$AD$27030,$F$2,'Data Down'!$S$1:$S$27030,$F$4,'Data Down'!$D$1:$D$27030,C25)</f>
        <v>0</v>
      </c>
      <c r="G25" s="278">
        <f ca="1">SUMIFS('Data Down'!$U$1:$U$27030,'Data Down'!$AD$1:$AD$27030,$F$2,'Data Down'!$S$1:$S$27030,$G$4,'Data Down'!$D$1:$D$27030,C25)</f>
        <v>0</v>
      </c>
      <c r="H25" s="278">
        <f>SUMIFS('Data Down'!$U$1:$U$27030,'Data Down'!$AD$1:$AD$27030,$F$2,'Data Down'!$S$1:$S$27030,$H$4,'Data Down'!$D$1:$D$27030,C25)</f>
        <v>0</v>
      </c>
      <c r="I25" s="278">
        <f ca="1">SUMIFS('Data Down'!$U$1:$U$27030,'Data Down'!$AD$1:$AD$27030,$F$2,'Data Down'!$S$1:$S$27030,$I$4,'Data Down'!$D$1:$D$27030,C25)</f>
        <v>0</v>
      </c>
      <c r="J25" s="278">
        <f ca="1">SUMIFS('Data Down'!$U$1:$U$27030,'Data Down'!$AD$1:$AD$27030,$F$2,'Data Down'!$S$1:$S$27030,$J$4,'Data Down'!$D$1:$D$27030,C25)</f>
        <v>0</v>
      </c>
      <c r="K25" s="278">
        <f>SUMIFS('Data Down'!$U$1:$U$27030,'Data Down'!$AD$1:$AD$27030,$F$2,'Data Down'!$S$1:$S$27030,$K$4,'Data Down'!$D$1:$D$27030,C25)</f>
        <v>0</v>
      </c>
      <c r="L25" s="278">
        <f>SUMIFS('Data Down'!$U$1:$U$27030,'Data Down'!$AD$1:$AD$27030,$F$2,'Data Down'!$S$1:$S$27030,$L$4,'Data Down'!$D$1:$D$27030,C25)</f>
        <v>0</v>
      </c>
      <c r="M25" s="278">
        <f ca="1">SUMIFS('Data Down'!$U$1:$U$27030,'Data Down'!$AD$1:$AD$27030,$F$2,'Data Down'!$S$1:$S$27030,$M$4,'Data Down'!$D$1:$D$27030,C25)</f>
        <v>0</v>
      </c>
      <c r="N25" s="278">
        <f>SUMIFS('Data Down'!$U$1:$U$27030,'Data Down'!$AD$1:$AD$27030,$F$2,'Data Down'!$S$1:$S$27030,$N$4,'Data Down'!$D$1:$D$27030,C25)</f>
        <v>0</v>
      </c>
      <c r="O25" s="278">
        <f ca="1">SUMIFS('Data Down'!$U$1:$U$27030,'Data Down'!$AD$1:$AD$27030,$F$2,'Data Down'!$S$1:$S$27030,$O$4,'Data Down'!$D$1:$D$27030,C25)</f>
        <v>0</v>
      </c>
      <c r="P25" s="278">
        <f>SUMIFS('Data Down'!$U$1:$U$27030,'Data Down'!$AD$1:$AD$27030,$F$2,'Data Down'!$S$1:$S$27030,$P$4,'Data Down'!$D$1:$D$27030,C25)</f>
        <v>0</v>
      </c>
      <c r="Q25" s="278">
        <f>SUMIFS('Data Down'!$U$1:$U$27030,'Data Down'!$AD$1:$AD$27030,$F$2,'Data Down'!$S$1:$S$27030,$Q$4,'Data Down'!$D$1:$D$27030,C25)</f>
        <v>0</v>
      </c>
      <c r="R25" s="278">
        <f ca="1">SUMIFS('Data Down'!$U$1:$U$27030,'Data Down'!$AD$1:$AD$27030,$F$2,'Data Down'!$S$1:$S$27030,$R$4,'Data Down'!$D$1:$D$27030,C25)</f>
        <v>0</v>
      </c>
      <c r="S25" s="278">
        <f ca="1">SUMIFS('Data Down'!$U$1:$U$27030,'Data Down'!$AD$1:$AD$27030,$F$2,'Data Down'!$S$1:$S$27030,$S$4,'Data Down'!$D$1:$D$27030,C25)</f>
        <v>0</v>
      </c>
      <c r="T25" s="278">
        <f ca="1">SUMIFS('Data Down'!$U$1:$U$27030,'Data Down'!$AD$1:$AD$27030,$F$2,'Data Down'!$S$1:$S$27030,$T$4,'Data Down'!$D$1:$D$27030,C25)</f>
        <v>0</v>
      </c>
      <c r="U25" s="278">
        <f ca="1">SUMIFS('Data Down'!$U$1:$U$27030,'Data Down'!$AD$1:$AD$27030,$F$2,'Data Down'!$S$1:$S$27030,$U$4,'Data Down'!$D$1:$D$27030,C25)</f>
        <v>0</v>
      </c>
      <c r="V25" s="278">
        <f ca="1">SUMIFS('Data Down'!$U$1:$U$27030,'Data Down'!$AD$1:$AD$27030,$F$2,'Data Down'!$S$1:$S$27030,$V$4,'Data Down'!$D$1:$D$27030,C25)</f>
        <v>0</v>
      </c>
      <c r="W25" s="278">
        <f>SUMIFS('Data Down'!$U$1:$U$27030,'Data Down'!$AD$1:$AD$27030,$F$2,'Data Down'!$S$1:$S$27030,$W$4,'Data Down'!$D$1:$D$27030,C25)</f>
        <v>0</v>
      </c>
      <c r="X25" s="278">
        <f>SUMIFS('Data Down'!$U$1:$U$27030,'Data Down'!$AD$1:$AD$27030,$F$2,'Data Down'!$S$1:$S$27030,$X$4,'Data Down'!$D$1:$D$27030,C25)</f>
        <v>0</v>
      </c>
      <c r="Y25" s="278">
        <f ca="1">SUMIFS('Data Down'!$U$1:$U$27030,'Data Down'!$AD$1:$AD$27030,$F$2,'Data Down'!$S$1:$S$27030,$Y$4,'Data Down'!$D$1:$D$27030,C25)</f>
        <v>0</v>
      </c>
      <c r="Z25" s="278">
        <f ca="1">SUMIFS('Data Down'!$U$1:$U$27030,'Data Down'!$AD$1:$AD$27030,$F$2,'Data Down'!$S$1:$S$27030,$Z$4,'Data Down'!$D$1:$D$27030,C25)</f>
        <v>0</v>
      </c>
      <c r="AA25" s="278">
        <f ca="1">SUMIFS('Data Down'!$U$1:$U$27030,'Data Down'!$AD$1:$AD$27030,$F$2,'Data Down'!$S$1:$S$27030,$AA$4,'Data Down'!$D$1:$D$27030,C25)</f>
        <v>0</v>
      </c>
      <c r="AB25" s="278">
        <f ca="1">SUMIFS('Data Down'!$U$1:$U$27030,'Data Down'!$AD$1:$AD$27030,$F$2,'Data Down'!$S$1:$S$27030,$AB$4,'Data Down'!$D$1:$D$27030,C25)</f>
        <v>0</v>
      </c>
      <c r="AC25" s="278">
        <f>SUMIFS('Data Down'!$U$1:$U$27030,'Data Down'!$AD$1:$AD$27030,$F$2,'Data Down'!$S$1:$S$27030,$AC$4,'Data Down'!$D$1:$D$27030,C25)</f>
        <v>0</v>
      </c>
      <c r="AD25" s="278">
        <f>SUMIFS('Data Down'!$U$1:$U$27030,'Data Down'!$AD$1:$AD$27030,$F$2,'Data Down'!$S$1:$S$27030,$AD$4,'Data Down'!$D$1:$D$27030,C25)</f>
        <v>0</v>
      </c>
      <c r="AE25" s="278">
        <f>SUMIFS('Data Down'!$U$1:$U$27030,'Data Down'!$AD$1:$AD$27030,$F$2,'Data Down'!$S$1:$S$27030,$AE$4,'Data Down'!$D$1:$D$27030,C25)</f>
        <v>0</v>
      </c>
      <c r="AF25" s="278">
        <f ca="1">SUMIFS('Data Down'!$U$1:$U$27030,'Data Down'!$AD$1:$AD$27030,$F$2,'Data Down'!$S$1:$S$27030,$AF$4,'Data Down'!$D$1:$D$27030,C25)</f>
        <v>0</v>
      </c>
      <c r="AG25" s="278">
        <f>SUMIFS('Data Down'!$U$1:$U$27030,'Data Down'!$AD$1:$AD$27030,$F$2,'Data Down'!$S$1:$S$27030,$AG$4,'Data Down'!$D$1:$D$27030,C25)</f>
        <v>0</v>
      </c>
      <c r="AH25" s="278">
        <f t="shared" ca="1" si="10"/>
        <v>0</v>
      </c>
      <c r="AI25" s="275">
        <f ca="1">VLOOKUP($C25,HM_Unit!$A:$CQ,86,0)</f>
        <v>0</v>
      </c>
      <c r="AJ25" s="278">
        <f t="shared" ca="1" si="11"/>
        <v>168</v>
      </c>
      <c r="AK25" s="275">
        <f t="shared" si="12"/>
        <v>168</v>
      </c>
      <c r="AL25" s="279">
        <f ca="1">SUMIFS('Data Down'!$U$1:$U$27030,'Data Down'!$AD$1:$AD$27030,$F$2,'Data Down'!$D$1:$D$27030,C25)</f>
        <v>0</v>
      </c>
      <c r="AM25" s="299" t="str">
        <f t="shared" ca="1" si="13"/>
        <v>-</v>
      </c>
      <c r="AN25" s="300">
        <f t="shared" ca="1" si="14"/>
        <v>0</v>
      </c>
      <c r="AO25" s="300">
        <f ca="1">SUMIFS('Data Down'!$N$1:$N$27030,'Data Down'!$AD$1:$AD$27030,$F$2,'Data Down'!$Q$1:$Q$27030,$AO$5,'Data Down'!$D$1:$D$27030,C25)</f>
        <v>0</v>
      </c>
      <c r="AP25" s="300">
        <f ca="1">SUMIFS('Data Down'!$N$1:$N$27030,'Data Down'!$AD$1:$AD$27030,$F$2,'Data Down'!$Q$1:$Q$27030,$AP$5,'Data Down'!$D$1:$D$27030,C25)</f>
        <v>0</v>
      </c>
      <c r="AQ25" s="279">
        <f ca="1">SUMIFS('Data Down'!$U$1:$U$27030,'Data Down'!$AD$1:$AD$27030,$F$2,'Data Down'!$Q$1:$Q$27030,$AQ$5,'Data Down'!$D$1:$D$27030,C25)</f>
        <v>0</v>
      </c>
      <c r="AR25" s="279">
        <f ca="1">SUMIFS('Data Down'!$U$1:$U$27030,'Data Down'!$AD$1:$AD$27030,$F$2,'Data Down'!$Q$1:$Q$27030,$AR$5,'Data Down'!$D$1:$D$27030,C25)</f>
        <v>0</v>
      </c>
      <c r="AS25" s="281">
        <f t="shared" ca="1" si="15"/>
        <v>1</v>
      </c>
      <c r="AT25" s="281">
        <f t="shared" ca="1" si="16"/>
        <v>0</v>
      </c>
      <c r="AU25" s="68"/>
    </row>
    <row r="26" spans="1:47" ht="14.25" customHeight="1">
      <c r="A26" s="68"/>
      <c r="B26" s="275">
        <f t="shared" si="17"/>
        <v>13</v>
      </c>
      <c r="C26" s="205" t="s">
        <v>24</v>
      </c>
      <c r="D26" s="205" t="str">
        <f>VLOOKUP(C26,Sort!B:C,2,FALSE)</f>
        <v>AXOR 3336K</v>
      </c>
      <c r="E26" s="276" t="s">
        <v>1596</v>
      </c>
      <c r="F26" s="278">
        <f>SUMIFS('Data Down'!$U$1:$U$27030,'Data Down'!$AD$1:$AD$27030,$F$2,'Data Down'!$S$1:$S$27030,$F$4,'Data Down'!$D$1:$D$27030,C26)</f>
        <v>0</v>
      </c>
      <c r="G26" s="278">
        <f ca="1">SUMIFS('Data Down'!$U$1:$U$27030,'Data Down'!$AD$1:$AD$27030,$F$2,'Data Down'!$S$1:$S$27030,$G$4,'Data Down'!$D$1:$D$27030,C26)</f>
        <v>0</v>
      </c>
      <c r="H26" s="278">
        <f ca="1">SUMIFS('Data Down'!$U$1:$U$27030,'Data Down'!$AD$1:$AD$27030,$F$2,'Data Down'!$S$1:$S$27030,$H$4,'Data Down'!$D$1:$D$27030,C26)</f>
        <v>0</v>
      </c>
      <c r="I26" s="278">
        <f>SUMIFS('Data Down'!$U$1:$U$27030,'Data Down'!$AD$1:$AD$27030,$F$2,'Data Down'!$S$1:$S$27030,$I$4,'Data Down'!$D$1:$D$27030,C26)</f>
        <v>0</v>
      </c>
      <c r="J26" s="278">
        <f ca="1">SUMIFS('Data Down'!$U$1:$U$27030,'Data Down'!$AD$1:$AD$27030,$F$2,'Data Down'!$S$1:$S$27030,$J$4,'Data Down'!$D$1:$D$27030,C26)</f>
        <v>0</v>
      </c>
      <c r="K26" s="278">
        <f>SUMIFS('Data Down'!$U$1:$U$27030,'Data Down'!$AD$1:$AD$27030,$F$2,'Data Down'!$S$1:$S$27030,$K$4,'Data Down'!$D$1:$D$27030,C26)</f>
        <v>0</v>
      </c>
      <c r="L26" s="278">
        <f>SUMIFS('Data Down'!$U$1:$U$27030,'Data Down'!$AD$1:$AD$27030,$F$2,'Data Down'!$S$1:$S$27030,$L$4,'Data Down'!$D$1:$D$27030,C26)</f>
        <v>0</v>
      </c>
      <c r="M26" s="278">
        <f ca="1">SUMIFS('Data Down'!$U$1:$U$27030,'Data Down'!$AD$1:$AD$27030,$F$2,'Data Down'!$S$1:$S$27030,$M$4,'Data Down'!$D$1:$D$27030,C26)</f>
        <v>0</v>
      </c>
      <c r="N26" s="278">
        <f>SUMIFS('Data Down'!$U$1:$U$27030,'Data Down'!$AD$1:$AD$27030,$F$2,'Data Down'!$S$1:$S$27030,$N$4,'Data Down'!$D$1:$D$27030,C26)</f>
        <v>0</v>
      </c>
      <c r="O26" s="278">
        <f ca="1">SUMIFS('Data Down'!$U$1:$U$27030,'Data Down'!$AD$1:$AD$27030,$F$2,'Data Down'!$S$1:$S$27030,$O$4,'Data Down'!$D$1:$D$27030,C26)</f>
        <v>0</v>
      </c>
      <c r="P26" s="278">
        <f>SUMIFS('Data Down'!$U$1:$U$27030,'Data Down'!$AD$1:$AD$27030,$F$2,'Data Down'!$S$1:$S$27030,$P$4,'Data Down'!$D$1:$D$27030,C26)</f>
        <v>0</v>
      </c>
      <c r="Q26" s="278">
        <f>SUMIFS('Data Down'!$U$1:$U$27030,'Data Down'!$AD$1:$AD$27030,$F$2,'Data Down'!$S$1:$S$27030,$Q$4,'Data Down'!$D$1:$D$27030,C26)</f>
        <v>0</v>
      </c>
      <c r="R26" s="278">
        <f ca="1">SUMIFS('Data Down'!$U$1:$U$27030,'Data Down'!$AD$1:$AD$27030,$F$2,'Data Down'!$S$1:$S$27030,$R$4,'Data Down'!$D$1:$D$27030,C26)</f>
        <v>0</v>
      </c>
      <c r="S26" s="278">
        <f>SUMIFS('Data Down'!$U$1:$U$27030,'Data Down'!$AD$1:$AD$27030,$F$2,'Data Down'!$S$1:$S$27030,$S$4,'Data Down'!$D$1:$D$27030,C26)</f>
        <v>0</v>
      </c>
      <c r="T26" s="278">
        <f>SUMIFS('Data Down'!$U$1:$U$27030,'Data Down'!$AD$1:$AD$27030,$F$2,'Data Down'!$S$1:$S$27030,$T$4,'Data Down'!$D$1:$D$27030,C26)</f>
        <v>0</v>
      </c>
      <c r="U26" s="278">
        <f ca="1">SUMIFS('Data Down'!$U$1:$U$27030,'Data Down'!$AD$1:$AD$27030,$F$2,'Data Down'!$S$1:$S$27030,$U$4,'Data Down'!$D$1:$D$27030,C26)</f>
        <v>0</v>
      </c>
      <c r="V26" s="278">
        <f ca="1">SUMIFS('Data Down'!$U$1:$U$27030,'Data Down'!$AD$1:$AD$27030,$F$2,'Data Down'!$S$1:$S$27030,$V$4,'Data Down'!$D$1:$D$27030,C26)</f>
        <v>0</v>
      </c>
      <c r="W26" s="278">
        <f ca="1">SUMIFS('Data Down'!$U$1:$U$27030,'Data Down'!$AD$1:$AD$27030,$F$2,'Data Down'!$S$1:$S$27030,$W$4,'Data Down'!$D$1:$D$27030,C26)</f>
        <v>0</v>
      </c>
      <c r="X26" s="278">
        <f>SUMIFS('Data Down'!$U$1:$U$27030,'Data Down'!$AD$1:$AD$27030,$F$2,'Data Down'!$S$1:$S$27030,$X$4,'Data Down'!$D$1:$D$27030,C26)</f>
        <v>0</v>
      </c>
      <c r="Y26" s="278">
        <f ca="1">SUMIFS('Data Down'!$U$1:$U$27030,'Data Down'!$AD$1:$AD$27030,$F$2,'Data Down'!$S$1:$S$27030,$Y$4,'Data Down'!$D$1:$D$27030,C26)</f>
        <v>0</v>
      </c>
      <c r="Z26" s="278">
        <f ca="1">SUMIFS('Data Down'!$U$1:$U$27030,'Data Down'!$AD$1:$AD$27030,$F$2,'Data Down'!$S$1:$S$27030,$Z$4,'Data Down'!$D$1:$D$27030,C26)</f>
        <v>0</v>
      </c>
      <c r="AA26" s="278">
        <f ca="1">SUMIFS('Data Down'!$U$1:$U$27030,'Data Down'!$AD$1:$AD$27030,$F$2,'Data Down'!$S$1:$S$27030,$AA$4,'Data Down'!$D$1:$D$27030,C26)</f>
        <v>0</v>
      </c>
      <c r="AB26" s="278">
        <f ca="1">SUMIFS('Data Down'!$U$1:$U$27030,'Data Down'!$AD$1:$AD$27030,$F$2,'Data Down'!$S$1:$S$27030,$AB$4,'Data Down'!$D$1:$D$27030,C26)</f>
        <v>0</v>
      </c>
      <c r="AC26" s="278">
        <f>SUMIFS('Data Down'!$U$1:$U$27030,'Data Down'!$AD$1:$AD$27030,$F$2,'Data Down'!$S$1:$S$27030,$AC$4,'Data Down'!$D$1:$D$27030,C26)</f>
        <v>0</v>
      </c>
      <c r="AD26" s="278">
        <f>SUMIFS('Data Down'!$U$1:$U$27030,'Data Down'!$AD$1:$AD$27030,$F$2,'Data Down'!$S$1:$S$27030,$AD$4,'Data Down'!$D$1:$D$27030,C26)</f>
        <v>0</v>
      </c>
      <c r="AE26" s="278">
        <f>SUMIFS('Data Down'!$U$1:$U$27030,'Data Down'!$AD$1:$AD$27030,$F$2,'Data Down'!$S$1:$S$27030,$AE$4,'Data Down'!$D$1:$D$27030,C26)</f>
        <v>0</v>
      </c>
      <c r="AF26" s="278">
        <f ca="1">SUMIFS('Data Down'!$U$1:$U$27030,'Data Down'!$AD$1:$AD$27030,$F$2,'Data Down'!$S$1:$S$27030,$AF$4,'Data Down'!$D$1:$D$27030,C26)</f>
        <v>0</v>
      </c>
      <c r="AG26" s="278">
        <f>SUMIFS('Data Down'!$U$1:$U$27030,'Data Down'!$AD$1:$AD$27030,$F$2,'Data Down'!$S$1:$S$27030,$AG$4,'Data Down'!$D$1:$D$27030,C26)</f>
        <v>0</v>
      </c>
      <c r="AH26" s="278">
        <f t="shared" ca="1" si="10"/>
        <v>0</v>
      </c>
      <c r="AI26" s="275">
        <f ca="1">VLOOKUP($C26,HM_Unit!$A:$CQ,86,0)</f>
        <v>0</v>
      </c>
      <c r="AJ26" s="278">
        <f t="shared" ca="1" si="11"/>
        <v>168</v>
      </c>
      <c r="AK26" s="275">
        <f t="shared" si="12"/>
        <v>168</v>
      </c>
      <c r="AL26" s="279">
        <f ca="1">SUMIFS('Data Down'!$U$1:$U$27030,'Data Down'!$AD$1:$AD$27030,$F$2,'Data Down'!$D$1:$D$27030,C26)</f>
        <v>0</v>
      </c>
      <c r="AM26" s="299" t="str">
        <f t="shared" ca="1" si="13"/>
        <v>-</v>
      </c>
      <c r="AN26" s="300">
        <f t="shared" ca="1" si="14"/>
        <v>0</v>
      </c>
      <c r="AO26" s="300">
        <f ca="1">SUMIFS('Data Down'!$N$1:$N$27030,'Data Down'!$AD$1:$AD$27030,$F$2,'Data Down'!$Q$1:$Q$27030,$AO$5,'Data Down'!$D$1:$D$27030,C26)</f>
        <v>0</v>
      </c>
      <c r="AP26" s="300">
        <f ca="1">SUMIFS('Data Down'!$N$1:$N$27030,'Data Down'!$AD$1:$AD$27030,$F$2,'Data Down'!$Q$1:$Q$27030,$AP$5,'Data Down'!$D$1:$D$27030,C26)</f>
        <v>0</v>
      </c>
      <c r="AQ26" s="279">
        <f ca="1">SUMIFS('Data Down'!$U$1:$U$27030,'Data Down'!$AD$1:$AD$27030,$F$2,'Data Down'!$Q$1:$Q$27030,$AQ$5,'Data Down'!$D$1:$D$27030,C26)</f>
        <v>0</v>
      </c>
      <c r="AR26" s="279">
        <f ca="1">SUMIFS('Data Down'!$U$1:$U$27030,'Data Down'!$AD$1:$AD$27030,$F$2,'Data Down'!$Q$1:$Q$27030,$AR$5,'Data Down'!$D$1:$D$27030,C26)</f>
        <v>0</v>
      </c>
      <c r="AS26" s="281">
        <f t="shared" ca="1" si="15"/>
        <v>1</v>
      </c>
      <c r="AT26" s="281">
        <f t="shared" ca="1" si="16"/>
        <v>0</v>
      </c>
      <c r="AU26" s="68"/>
    </row>
    <row r="27" spans="1:47" ht="14.25" customHeight="1">
      <c r="A27" s="68"/>
      <c r="B27" s="275">
        <f t="shared" si="17"/>
        <v>14</v>
      </c>
      <c r="C27" s="205" t="s">
        <v>25</v>
      </c>
      <c r="D27" s="205" t="str">
        <f>VLOOKUP(C27,Sort!B:C,2,FALSE)</f>
        <v>AXOR 3336K</v>
      </c>
      <c r="E27" s="276" t="s">
        <v>1596</v>
      </c>
      <c r="F27" s="278">
        <f>SUMIFS('Data Down'!$U$1:$U$27030,'Data Down'!$AD$1:$AD$27030,$F$2,'Data Down'!$S$1:$S$27030,$F$4,'Data Down'!$D$1:$D$27030,C27)</f>
        <v>0</v>
      </c>
      <c r="G27" s="278">
        <f ca="1">SUMIFS('Data Down'!$U$1:$U$27030,'Data Down'!$AD$1:$AD$27030,$F$2,'Data Down'!$S$1:$S$27030,$G$4,'Data Down'!$D$1:$D$27030,C27)</f>
        <v>0</v>
      </c>
      <c r="H27" s="278">
        <f ca="1">SUMIFS('Data Down'!$U$1:$U$27030,'Data Down'!$AD$1:$AD$27030,$F$2,'Data Down'!$S$1:$S$27030,$H$4,'Data Down'!$D$1:$D$27030,C27)</f>
        <v>0</v>
      </c>
      <c r="I27" s="278">
        <f>SUMIFS('Data Down'!$U$1:$U$27030,'Data Down'!$AD$1:$AD$27030,$F$2,'Data Down'!$S$1:$S$27030,$I$4,'Data Down'!$D$1:$D$27030,C27)</f>
        <v>0</v>
      </c>
      <c r="J27" s="278">
        <f ca="1">SUMIFS('Data Down'!$U$1:$U$27030,'Data Down'!$AD$1:$AD$27030,$F$2,'Data Down'!$S$1:$S$27030,$J$4,'Data Down'!$D$1:$D$27030,C27)</f>
        <v>0</v>
      </c>
      <c r="K27" s="278">
        <f ca="1">SUMIFS('Data Down'!$U$1:$U$27030,'Data Down'!$AD$1:$AD$27030,$F$2,'Data Down'!$S$1:$S$27030,$K$4,'Data Down'!$D$1:$D$27030,C27)</f>
        <v>0</v>
      </c>
      <c r="L27" s="278">
        <f>SUMIFS('Data Down'!$U$1:$U$27030,'Data Down'!$AD$1:$AD$27030,$F$2,'Data Down'!$S$1:$S$27030,$L$4,'Data Down'!$D$1:$D$27030,C27)</f>
        <v>0</v>
      </c>
      <c r="M27" s="278">
        <f ca="1">SUMIFS('Data Down'!$U$1:$U$27030,'Data Down'!$AD$1:$AD$27030,$F$2,'Data Down'!$S$1:$S$27030,$M$4,'Data Down'!$D$1:$D$27030,C27)</f>
        <v>0</v>
      </c>
      <c r="N27" s="278">
        <f>SUMIFS('Data Down'!$U$1:$U$27030,'Data Down'!$AD$1:$AD$27030,$F$2,'Data Down'!$S$1:$S$27030,$N$4,'Data Down'!$D$1:$D$27030,C27)</f>
        <v>0</v>
      </c>
      <c r="O27" s="278">
        <f ca="1">SUMIFS('Data Down'!$U$1:$U$27030,'Data Down'!$AD$1:$AD$27030,$F$2,'Data Down'!$S$1:$S$27030,$O$4,'Data Down'!$D$1:$D$27030,C27)</f>
        <v>0</v>
      </c>
      <c r="P27" s="278">
        <f>SUMIFS('Data Down'!$U$1:$U$27030,'Data Down'!$AD$1:$AD$27030,$F$2,'Data Down'!$S$1:$S$27030,$P$4,'Data Down'!$D$1:$D$27030,C27)</f>
        <v>0</v>
      </c>
      <c r="Q27" s="278">
        <f>SUMIFS('Data Down'!$U$1:$U$27030,'Data Down'!$AD$1:$AD$27030,$F$2,'Data Down'!$S$1:$S$27030,$Q$4,'Data Down'!$D$1:$D$27030,C27)</f>
        <v>0</v>
      </c>
      <c r="R27" s="278">
        <f ca="1">SUMIFS('Data Down'!$U$1:$U$27030,'Data Down'!$AD$1:$AD$27030,$F$2,'Data Down'!$S$1:$S$27030,$R$4,'Data Down'!$D$1:$D$27030,C27)</f>
        <v>0</v>
      </c>
      <c r="S27" s="278">
        <f>SUMIFS('Data Down'!$U$1:$U$27030,'Data Down'!$AD$1:$AD$27030,$F$2,'Data Down'!$S$1:$S$27030,$S$4,'Data Down'!$D$1:$D$27030,C27)</f>
        <v>0</v>
      </c>
      <c r="T27" s="278">
        <f ca="1">SUMIFS('Data Down'!$U$1:$U$27030,'Data Down'!$AD$1:$AD$27030,$F$2,'Data Down'!$S$1:$S$27030,$T$4,'Data Down'!$D$1:$D$27030,C27)</f>
        <v>0</v>
      </c>
      <c r="U27" s="278">
        <f ca="1">SUMIFS('Data Down'!$U$1:$U$27030,'Data Down'!$AD$1:$AD$27030,$F$2,'Data Down'!$S$1:$S$27030,$U$4,'Data Down'!$D$1:$D$27030,C27)</f>
        <v>0</v>
      </c>
      <c r="V27" s="278">
        <f ca="1">SUMIFS('Data Down'!$U$1:$U$27030,'Data Down'!$AD$1:$AD$27030,$F$2,'Data Down'!$S$1:$S$27030,$V$4,'Data Down'!$D$1:$D$27030,C27)</f>
        <v>0</v>
      </c>
      <c r="W27" s="278">
        <f>SUMIFS('Data Down'!$U$1:$U$27030,'Data Down'!$AD$1:$AD$27030,$F$2,'Data Down'!$S$1:$S$27030,$W$4,'Data Down'!$D$1:$D$27030,C27)</f>
        <v>0</v>
      </c>
      <c r="X27" s="278">
        <f>SUMIFS('Data Down'!$U$1:$U$27030,'Data Down'!$AD$1:$AD$27030,$F$2,'Data Down'!$S$1:$S$27030,$X$4,'Data Down'!$D$1:$D$27030,C27)</f>
        <v>0</v>
      </c>
      <c r="Y27" s="278">
        <f ca="1">SUMIFS('Data Down'!$U$1:$U$27030,'Data Down'!$AD$1:$AD$27030,$F$2,'Data Down'!$S$1:$S$27030,$Y$4,'Data Down'!$D$1:$D$27030,C27)</f>
        <v>0</v>
      </c>
      <c r="Z27" s="278">
        <f ca="1">SUMIFS('Data Down'!$U$1:$U$27030,'Data Down'!$AD$1:$AD$27030,$F$2,'Data Down'!$S$1:$S$27030,$Z$4,'Data Down'!$D$1:$D$27030,C27)</f>
        <v>0</v>
      </c>
      <c r="AA27" s="278">
        <f ca="1">SUMIFS('Data Down'!$U$1:$U$27030,'Data Down'!$AD$1:$AD$27030,$F$2,'Data Down'!$S$1:$S$27030,$AA$4,'Data Down'!$D$1:$D$27030,C27)</f>
        <v>0</v>
      </c>
      <c r="AB27" s="278">
        <f ca="1">SUMIFS('Data Down'!$U$1:$U$27030,'Data Down'!$AD$1:$AD$27030,$F$2,'Data Down'!$S$1:$S$27030,$AB$4,'Data Down'!$D$1:$D$27030,C27)</f>
        <v>0</v>
      </c>
      <c r="AC27" s="278">
        <f>SUMIFS('Data Down'!$U$1:$U$27030,'Data Down'!$AD$1:$AD$27030,$F$2,'Data Down'!$S$1:$S$27030,$AC$4,'Data Down'!$D$1:$D$27030,C27)</f>
        <v>0</v>
      </c>
      <c r="AD27" s="278">
        <f>SUMIFS('Data Down'!$U$1:$U$27030,'Data Down'!$AD$1:$AD$27030,$F$2,'Data Down'!$S$1:$S$27030,$AD$4,'Data Down'!$D$1:$D$27030,C27)</f>
        <v>0</v>
      </c>
      <c r="AE27" s="278">
        <f>SUMIFS('Data Down'!$U$1:$U$27030,'Data Down'!$AD$1:$AD$27030,$F$2,'Data Down'!$S$1:$S$27030,$AE$4,'Data Down'!$D$1:$D$27030,C27)</f>
        <v>0</v>
      </c>
      <c r="AF27" s="278">
        <f ca="1">SUMIFS('Data Down'!$U$1:$U$27030,'Data Down'!$AD$1:$AD$27030,$F$2,'Data Down'!$S$1:$S$27030,$AF$4,'Data Down'!$D$1:$D$27030,C27)</f>
        <v>0</v>
      </c>
      <c r="AG27" s="278">
        <f>SUMIFS('Data Down'!$U$1:$U$27030,'Data Down'!$AD$1:$AD$27030,$F$2,'Data Down'!$S$1:$S$27030,$AG$4,'Data Down'!$D$1:$D$27030,C27)</f>
        <v>0</v>
      </c>
      <c r="AH27" s="278">
        <f t="shared" ca="1" si="10"/>
        <v>0</v>
      </c>
      <c r="AI27" s="275">
        <f ca="1">VLOOKUP($C27,HM_Unit!$A:$CQ,86,0)</f>
        <v>0</v>
      </c>
      <c r="AJ27" s="278">
        <f t="shared" ca="1" si="11"/>
        <v>168</v>
      </c>
      <c r="AK27" s="275">
        <f t="shared" si="12"/>
        <v>168</v>
      </c>
      <c r="AL27" s="279">
        <f ca="1">SUMIFS('Data Down'!$U$1:$U$27030,'Data Down'!$AD$1:$AD$27030,$F$2,'Data Down'!$D$1:$D$27030,C27)</f>
        <v>0</v>
      </c>
      <c r="AM27" s="299" t="str">
        <f t="shared" ca="1" si="13"/>
        <v>-</v>
      </c>
      <c r="AN27" s="300">
        <f t="shared" ca="1" si="14"/>
        <v>0</v>
      </c>
      <c r="AO27" s="300">
        <f ca="1">SUMIFS('Data Down'!$N$1:$N$27030,'Data Down'!$AD$1:$AD$27030,$F$2,'Data Down'!$Q$1:$Q$27030,$AO$5,'Data Down'!$D$1:$D$27030,C27)</f>
        <v>0</v>
      </c>
      <c r="AP27" s="300">
        <f ca="1">SUMIFS('Data Down'!$N$1:$N$27030,'Data Down'!$AD$1:$AD$27030,$F$2,'Data Down'!$Q$1:$Q$27030,$AP$5,'Data Down'!$D$1:$D$27030,C27)</f>
        <v>0</v>
      </c>
      <c r="AQ27" s="279">
        <f ca="1">SUMIFS('Data Down'!$U$1:$U$27030,'Data Down'!$AD$1:$AD$27030,$F$2,'Data Down'!$Q$1:$Q$27030,$AQ$5,'Data Down'!$D$1:$D$27030,C27)</f>
        <v>0</v>
      </c>
      <c r="AR27" s="279">
        <f ca="1">SUMIFS('Data Down'!$U$1:$U$27030,'Data Down'!$AD$1:$AD$27030,$F$2,'Data Down'!$Q$1:$Q$27030,$AR$5,'Data Down'!$D$1:$D$27030,C27)</f>
        <v>0</v>
      </c>
      <c r="AS27" s="281">
        <f t="shared" ca="1" si="15"/>
        <v>1</v>
      </c>
      <c r="AT27" s="281">
        <f t="shared" ca="1" si="16"/>
        <v>0</v>
      </c>
      <c r="AU27" s="68"/>
    </row>
    <row r="28" spans="1:47" ht="14.25" customHeight="1">
      <c r="A28" s="68"/>
      <c r="B28" s="275">
        <f t="shared" si="17"/>
        <v>15</v>
      </c>
      <c r="C28" s="205" t="s">
        <v>26</v>
      </c>
      <c r="D28" s="205" t="str">
        <f>VLOOKUP(C28,Sort!B:C,2,FALSE)</f>
        <v>AXOR 3336K</v>
      </c>
      <c r="E28" s="276" t="s">
        <v>1596</v>
      </c>
      <c r="F28" s="278">
        <f>SUMIFS('Data Down'!$U$1:$U$27030,'Data Down'!$AD$1:$AD$27030,$F$2,'Data Down'!$S$1:$S$27030,$F$4,'Data Down'!$D$1:$D$27030,C28)</f>
        <v>0</v>
      </c>
      <c r="G28" s="278">
        <f ca="1">SUMIFS('Data Down'!$U$1:$U$27030,'Data Down'!$AD$1:$AD$27030,$F$2,'Data Down'!$S$1:$S$27030,$G$4,'Data Down'!$D$1:$D$27030,C28)</f>
        <v>0</v>
      </c>
      <c r="H28" s="278">
        <f>SUMIFS('Data Down'!$U$1:$U$27030,'Data Down'!$AD$1:$AD$27030,$F$2,'Data Down'!$S$1:$S$27030,$H$4,'Data Down'!$D$1:$D$27030,C28)</f>
        <v>0</v>
      </c>
      <c r="I28" s="278">
        <f>SUMIFS('Data Down'!$U$1:$U$27030,'Data Down'!$AD$1:$AD$27030,$F$2,'Data Down'!$S$1:$S$27030,$I$4,'Data Down'!$D$1:$D$27030,C28)</f>
        <v>0</v>
      </c>
      <c r="J28" s="278">
        <f ca="1">SUMIFS('Data Down'!$U$1:$U$27030,'Data Down'!$AD$1:$AD$27030,$F$2,'Data Down'!$S$1:$S$27030,$J$4,'Data Down'!$D$1:$D$27030,C28)</f>
        <v>0</v>
      </c>
      <c r="K28" s="278">
        <f>SUMIFS('Data Down'!$U$1:$U$27030,'Data Down'!$AD$1:$AD$27030,$F$2,'Data Down'!$S$1:$S$27030,$K$4,'Data Down'!$D$1:$D$27030,C28)</f>
        <v>0</v>
      </c>
      <c r="L28" s="278">
        <f>SUMIFS('Data Down'!$U$1:$U$27030,'Data Down'!$AD$1:$AD$27030,$F$2,'Data Down'!$S$1:$S$27030,$L$4,'Data Down'!$D$1:$D$27030,C28)</f>
        <v>0</v>
      </c>
      <c r="M28" s="278">
        <f ca="1">SUMIFS('Data Down'!$U$1:$U$27030,'Data Down'!$AD$1:$AD$27030,$F$2,'Data Down'!$S$1:$S$27030,$M$4,'Data Down'!$D$1:$D$27030,C28)</f>
        <v>0</v>
      </c>
      <c r="N28" s="278">
        <f>SUMIFS('Data Down'!$U$1:$U$27030,'Data Down'!$AD$1:$AD$27030,$F$2,'Data Down'!$S$1:$S$27030,$N$4,'Data Down'!$D$1:$D$27030,C28)</f>
        <v>0</v>
      </c>
      <c r="O28" s="278">
        <f ca="1">SUMIFS('Data Down'!$U$1:$U$27030,'Data Down'!$AD$1:$AD$27030,$F$2,'Data Down'!$S$1:$S$27030,$O$4,'Data Down'!$D$1:$D$27030,C28)</f>
        <v>0</v>
      </c>
      <c r="P28" s="278">
        <f>SUMIFS('Data Down'!$U$1:$U$27030,'Data Down'!$AD$1:$AD$27030,$F$2,'Data Down'!$S$1:$S$27030,$P$4,'Data Down'!$D$1:$D$27030,C28)</f>
        <v>0</v>
      </c>
      <c r="Q28" s="278">
        <f ca="1">SUMIFS('Data Down'!$U$1:$U$27030,'Data Down'!$AD$1:$AD$27030,$F$2,'Data Down'!$S$1:$S$27030,$Q$4,'Data Down'!$D$1:$D$27030,C28)</f>
        <v>0</v>
      </c>
      <c r="R28" s="278">
        <f ca="1">SUMIFS('Data Down'!$U$1:$U$27030,'Data Down'!$AD$1:$AD$27030,$F$2,'Data Down'!$S$1:$S$27030,$R$4,'Data Down'!$D$1:$D$27030,C28)</f>
        <v>0</v>
      </c>
      <c r="S28" s="278">
        <f ca="1">SUMIFS('Data Down'!$U$1:$U$27030,'Data Down'!$AD$1:$AD$27030,$F$2,'Data Down'!$S$1:$S$27030,$S$4,'Data Down'!$D$1:$D$27030,C28)</f>
        <v>0</v>
      </c>
      <c r="T28" s="278">
        <f ca="1">SUMIFS('Data Down'!$U$1:$U$27030,'Data Down'!$AD$1:$AD$27030,$F$2,'Data Down'!$S$1:$S$27030,$T$4,'Data Down'!$D$1:$D$27030,C28)</f>
        <v>0</v>
      </c>
      <c r="U28" s="278">
        <f ca="1">SUMIFS('Data Down'!$U$1:$U$27030,'Data Down'!$AD$1:$AD$27030,$F$2,'Data Down'!$S$1:$S$27030,$U$4,'Data Down'!$D$1:$D$27030,C28)</f>
        <v>0</v>
      </c>
      <c r="V28" s="278">
        <f ca="1">SUMIFS('Data Down'!$U$1:$U$27030,'Data Down'!$AD$1:$AD$27030,$F$2,'Data Down'!$S$1:$S$27030,$V$4,'Data Down'!$D$1:$D$27030,C28)</f>
        <v>0</v>
      </c>
      <c r="W28" s="278">
        <f>SUMIFS('Data Down'!$U$1:$U$27030,'Data Down'!$AD$1:$AD$27030,$F$2,'Data Down'!$S$1:$S$27030,$W$4,'Data Down'!$D$1:$D$27030,C28)</f>
        <v>0</v>
      </c>
      <c r="X28" s="278">
        <f>SUMIFS('Data Down'!$U$1:$U$27030,'Data Down'!$AD$1:$AD$27030,$F$2,'Data Down'!$S$1:$S$27030,$X$4,'Data Down'!$D$1:$D$27030,C28)</f>
        <v>0</v>
      </c>
      <c r="Y28" s="278">
        <f ca="1">SUMIFS('Data Down'!$U$1:$U$27030,'Data Down'!$AD$1:$AD$27030,$F$2,'Data Down'!$S$1:$S$27030,$Y$4,'Data Down'!$D$1:$D$27030,C28)</f>
        <v>0</v>
      </c>
      <c r="Z28" s="278">
        <f ca="1">SUMIFS('Data Down'!$U$1:$U$27030,'Data Down'!$AD$1:$AD$27030,$F$2,'Data Down'!$S$1:$S$27030,$Z$4,'Data Down'!$D$1:$D$27030,C28)</f>
        <v>0</v>
      </c>
      <c r="AA28" s="278">
        <f ca="1">SUMIFS('Data Down'!$U$1:$U$27030,'Data Down'!$AD$1:$AD$27030,$F$2,'Data Down'!$S$1:$S$27030,$AA$4,'Data Down'!$D$1:$D$27030,C28)</f>
        <v>0</v>
      </c>
      <c r="AB28" s="278">
        <f ca="1">SUMIFS('Data Down'!$U$1:$U$27030,'Data Down'!$AD$1:$AD$27030,$F$2,'Data Down'!$S$1:$S$27030,$AB$4,'Data Down'!$D$1:$D$27030,C28)</f>
        <v>0</v>
      </c>
      <c r="AC28" s="278">
        <f>SUMIFS('Data Down'!$U$1:$U$27030,'Data Down'!$AD$1:$AD$27030,$F$2,'Data Down'!$S$1:$S$27030,$AC$4,'Data Down'!$D$1:$D$27030,C28)</f>
        <v>0</v>
      </c>
      <c r="AD28" s="278">
        <f>SUMIFS('Data Down'!$U$1:$U$27030,'Data Down'!$AD$1:$AD$27030,$F$2,'Data Down'!$S$1:$S$27030,$AD$4,'Data Down'!$D$1:$D$27030,C28)</f>
        <v>0</v>
      </c>
      <c r="AE28" s="278">
        <f>SUMIFS('Data Down'!$U$1:$U$27030,'Data Down'!$AD$1:$AD$27030,$F$2,'Data Down'!$S$1:$S$27030,$AE$4,'Data Down'!$D$1:$D$27030,C28)</f>
        <v>0</v>
      </c>
      <c r="AF28" s="278">
        <f ca="1">SUMIFS('Data Down'!$U$1:$U$27030,'Data Down'!$AD$1:$AD$27030,$F$2,'Data Down'!$S$1:$S$27030,$AF$4,'Data Down'!$D$1:$D$27030,C28)</f>
        <v>0</v>
      </c>
      <c r="AG28" s="278">
        <f>SUMIFS('Data Down'!$U$1:$U$27030,'Data Down'!$AD$1:$AD$27030,$F$2,'Data Down'!$S$1:$S$27030,$AG$4,'Data Down'!$D$1:$D$27030,C28)</f>
        <v>0</v>
      </c>
      <c r="AH28" s="278">
        <f t="shared" ca="1" si="10"/>
        <v>0</v>
      </c>
      <c r="AI28" s="275">
        <f ca="1">VLOOKUP($C28,HM_Unit!$A:$CQ,86,0)</f>
        <v>0</v>
      </c>
      <c r="AJ28" s="278">
        <f t="shared" ca="1" si="11"/>
        <v>168</v>
      </c>
      <c r="AK28" s="275">
        <f t="shared" si="12"/>
        <v>168</v>
      </c>
      <c r="AL28" s="279">
        <f ca="1">SUMIFS('Data Down'!$U$1:$U$27030,'Data Down'!$AD$1:$AD$27030,$F$2,'Data Down'!$D$1:$D$27030,C28)</f>
        <v>0</v>
      </c>
      <c r="AM28" s="299" t="str">
        <f t="shared" ca="1" si="13"/>
        <v>-</v>
      </c>
      <c r="AN28" s="300">
        <f t="shared" ca="1" si="14"/>
        <v>0</v>
      </c>
      <c r="AO28" s="300">
        <f ca="1">SUMIFS('Data Down'!$N$1:$N$27030,'Data Down'!$AD$1:$AD$27030,$F$2,'Data Down'!$Q$1:$Q$27030,$AO$5,'Data Down'!$D$1:$D$27030,C28)</f>
        <v>0</v>
      </c>
      <c r="AP28" s="300">
        <f ca="1">SUMIFS('Data Down'!$N$1:$N$27030,'Data Down'!$AD$1:$AD$27030,$F$2,'Data Down'!$Q$1:$Q$27030,$AP$5,'Data Down'!$D$1:$D$27030,C28)</f>
        <v>0</v>
      </c>
      <c r="AQ28" s="279">
        <f ca="1">SUMIFS('Data Down'!$U$1:$U$27030,'Data Down'!$AD$1:$AD$27030,$F$2,'Data Down'!$Q$1:$Q$27030,$AQ$5,'Data Down'!$D$1:$D$27030,C28)</f>
        <v>0</v>
      </c>
      <c r="AR28" s="279">
        <f ca="1">SUMIFS('Data Down'!$U$1:$U$27030,'Data Down'!$AD$1:$AD$27030,$F$2,'Data Down'!$Q$1:$Q$27030,$AR$5,'Data Down'!$D$1:$D$27030,C28)</f>
        <v>0</v>
      </c>
      <c r="AS28" s="281">
        <f t="shared" ca="1" si="15"/>
        <v>1</v>
      </c>
      <c r="AT28" s="281">
        <f t="shared" ca="1" si="16"/>
        <v>0</v>
      </c>
      <c r="AU28" s="68"/>
    </row>
    <row r="29" spans="1:47" ht="14.25" customHeight="1">
      <c r="A29" s="68"/>
      <c r="B29" s="275">
        <f t="shared" si="17"/>
        <v>16</v>
      </c>
      <c r="C29" s="205" t="s">
        <v>27</v>
      </c>
      <c r="D29" s="205" t="str">
        <f>VLOOKUP(C29,Sort!B:C,2,FALSE)</f>
        <v>AXOR 3336K</v>
      </c>
      <c r="E29" s="276" t="s">
        <v>1596</v>
      </c>
      <c r="F29" s="278">
        <f ca="1">SUMIFS('Data Down'!$U$1:$U$27030,'Data Down'!$AD$1:$AD$27030,$F$2,'Data Down'!$S$1:$S$27030,$F$4,'Data Down'!$D$1:$D$27030,C29)</f>
        <v>0</v>
      </c>
      <c r="G29" s="278">
        <f ca="1">SUMIFS('Data Down'!$U$1:$U$27030,'Data Down'!$AD$1:$AD$27030,$F$2,'Data Down'!$S$1:$S$27030,$G$4,'Data Down'!$D$1:$D$27030,C29)</f>
        <v>0</v>
      </c>
      <c r="H29" s="278">
        <f ca="1">SUMIFS('Data Down'!$U$1:$U$27030,'Data Down'!$AD$1:$AD$27030,$F$2,'Data Down'!$S$1:$S$27030,$H$4,'Data Down'!$D$1:$D$27030,C29)</f>
        <v>0</v>
      </c>
      <c r="I29" s="278">
        <f>SUMIFS('Data Down'!$U$1:$U$27030,'Data Down'!$AD$1:$AD$27030,$F$2,'Data Down'!$S$1:$S$27030,$I$4,'Data Down'!$D$1:$D$27030,C29)</f>
        <v>0</v>
      </c>
      <c r="J29" s="278">
        <f ca="1">SUMIFS('Data Down'!$U$1:$U$27030,'Data Down'!$AD$1:$AD$27030,$F$2,'Data Down'!$S$1:$S$27030,$J$4,'Data Down'!$D$1:$D$27030,C29)</f>
        <v>0</v>
      </c>
      <c r="K29" s="278">
        <f>SUMIFS('Data Down'!$U$1:$U$27030,'Data Down'!$AD$1:$AD$27030,$F$2,'Data Down'!$S$1:$S$27030,$K$4,'Data Down'!$D$1:$D$27030,C29)</f>
        <v>0</v>
      </c>
      <c r="L29" s="278">
        <f>SUMIFS('Data Down'!$U$1:$U$27030,'Data Down'!$AD$1:$AD$27030,$F$2,'Data Down'!$S$1:$S$27030,$L$4,'Data Down'!$D$1:$D$27030,C29)</f>
        <v>0</v>
      </c>
      <c r="M29" s="278">
        <f ca="1">SUMIFS('Data Down'!$U$1:$U$27030,'Data Down'!$AD$1:$AD$27030,$F$2,'Data Down'!$S$1:$S$27030,$M$4,'Data Down'!$D$1:$D$27030,C29)</f>
        <v>0</v>
      </c>
      <c r="N29" s="278">
        <f>SUMIFS('Data Down'!$U$1:$U$27030,'Data Down'!$AD$1:$AD$27030,$F$2,'Data Down'!$S$1:$S$27030,$N$4,'Data Down'!$D$1:$D$27030,C29)</f>
        <v>0</v>
      </c>
      <c r="O29" s="278">
        <f ca="1">SUMIFS('Data Down'!$U$1:$U$27030,'Data Down'!$AD$1:$AD$27030,$F$2,'Data Down'!$S$1:$S$27030,$O$4,'Data Down'!$D$1:$D$27030,C29)</f>
        <v>0</v>
      </c>
      <c r="P29" s="278">
        <f>SUMIFS('Data Down'!$U$1:$U$27030,'Data Down'!$AD$1:$AD$27030,$F$2,'Data Down'!$S$1:$S$27030,$P$4,'Data Down'!$D$1:$D$27030,C29)</f>
        <v>0</v>
      </c>
      <c r="Q29" s="278">
        <f ca="1">SUMIFS('Data Down'!$U$1:$U$27030,'Data Down'!$AD$1:$AD$27030,$F$2,'Data Down'!$S$1:$S$27030,$Q$4,'Data Down'!$D$1:$D$27030,C29)</f>
        <v>0</v>
      </c>
      <c r="R29" s="278">
        <f ca="1">SUMIFS('Data Down'!$U$1:$U$27030,'Data Down'!$AD$1:$AD$27030,$F$2,'Data Down'!$S$1:$S$27030,$R$4,'Data Down'!$D$1:$D$27030,C29)</f>
        <v>0</v>
      </c>
      <c r="S29" s="278">
        <f>SUMIFS('Data Down'!$U$1:$U$27030,'Data Down'!$AD$1:$AD$27030,$F$2,'Data Down'!$S$1:$S$27030,$S$4,'Data Down'!$D$1:$D$27030,C29)</f>
        <v>0</v>
      </c>
      <c r="T29" s="278">
        <f ca="1">SUMIFS('Data Down'!$U$1:$U$27030,'Data Down'!$AD$1:$AD$27030,$F$2,'Data Down'!$S$1:$S$27030,$T$4,'Data Down'!$D$1:$D$27030,C29)</f>
        <v>0</v>
      </c>
      <c r="U29" s="278">
        <f ca="1">SUMIFS('Data Down'!$U$1:$U$27030,'Data Down'!$AD$1:$AD$27030,$F$2,'Data Down'!$S$1:$S$27030,$U$4,'Data Down'!$D$1:$D$27030,C29)</f>
        <v>0</v>
      </c>
      <c r="V29" s="278">
        <f ca="1">SUMIFS('Data Down'!$U$1:$U$27030,'Data Down'!$AD$1:$AD$27030,$F$2,'Data Down'!$S$1:$S$27030,$V$4,'Data Down'!$D$1:$D$27030,C29)</f>
        <v>0</v>
      </c>
      <c r="W29" s="278">
        <f>SUMIFS('Data Down'!$U$1:$U$27030,'Data Down'!$AD$1:$AD$27030,$F$2,'Data Down'!$S$1:$S$27030,$W$4,'Data Down'!$D$1:$D$27030,C29)</f>
        <v>0</v>
      </c>
      <c r="X29" s="278">
        <f>SUMIFS('Data Down'!$U$1:$U$27030,'Data Down'!$AD$1:$AD$27030,$F$2,'Data Down'!$S$1:$S$27030,$X$4,'Data Down'!$D$1:$D$27030,C29)</f>
        <v>0</v>
      </c>
      <c r="Y29" s="278">
        <f ca="1">SUMIFS('Data Down'!$U$1:$U$27030,'Data Down'!$AD$1:$AD$27030,$F$2,'Data Down'!$S$1:$S$27030,$Y$4,'Data Down'!$D$1:$D$27030,C29)</f>
        <v>0</v>
      </c>
      <c r="Z29" s="278">
        <f ca="1">SUMIFS('Data Down'!$U$1:$U$27030,'Data Down'!$AD$1:$AD$27030,$F$2,'Data Down'!$S$1:$S$27030,$Z$4,'Data Down'!$D$1:$D$27030,C29)</f>
        <v>0</v>
      </c>
      <c r="AA29" s="278">
        <f ca="1">SUMIFS('Data Down'!$U$1:$U$27030,'Data Down'!$AD$1:$AD$27030,$F$2,'Data Down'!$S$1:$S$27030,$AA$4,'Data Down'!$D$1:$D$27030,C29)</f>
        <v>0</v>
      </c>
      <c r="AB29" s="278">
        <f ca="1">SUMIFS('Data Down'!$U$1:$U$27030,'Data Down'!$AD$1:$AD$27030,$F$2,'Data Down'!$S$1:$S$27030,$AB$4,'Data Down'!$D$1:$D$27030,C29)</f>
        <v>0</v>
      </c>
      <c r="AC29" s="278">
        <f>SUMIFS('Data Down'!$U$1:$U$27030,'Data Down'!$AD$1:$AD$27030,$F$2,'Data Down'!$S$1:$S$27030,$AC$4,'Data Down'!$D$1:$D$27030,C29)</f>
        <v>0</v>
      </c>
      <c r="AD29" s="278">
        <f>SUMIFS('Data Down'!$U$1:$U$27030,'Data Down'!$AD$1:$AD$27030,$F$2,'Data Down'!$S$1:$S$27030,$AD$4,'Data Down'!$D$1:$D$27030,C29)</f>
        <v>0</v>
      </c>
      <c r="AE29" s="278">
        <f>SUMIFS('Data Down'!$U$1:$U$27030,'Data Down'!$AD$1:$AD$27030,$F$2,'Data Down'!$S$1:$S$27030,$AE$4,'Data Down'!$D$1:$D$27030,C29)</f>
        <v>0</v>
      </c>
      <c r="AF29" s="278">
        <f ca="1">SUMIFS('Data Down'!$U$1:$U$27030,'Data Down'!$AD$1:$AD$27030,$F$2,'Data Down'!$S$1:$S$27030,$AF$4,'Data Down'!$D$1:$D$27030,C29)</f>
        <v>0</v>
      </c>
      <c r="AG29" s="278">
        <f>SUMIFS('Data Down'!$U$1:$U$27030,'Data Down'!$AD$1:$AD$27030,$F$2,'Data Down'!$S$1:$S$27030,$AG$4,'Data Down'!$D$1:$D$27030,C29)</f>
        <v>0</v>
      </c>
      <c r="AH29" s="278">
        <f t="shared" ca="1" si="10"/>
        <v>0</v>
      </c>
      <c r="AI29" s="275">
        <f ca="1">VLOOKUP($C29,HM_Unit!$A:$CQ,86,0)</f>
        <v>0</v>
      </c>
      <c r="AJ29" s="278">
        <f t="shared" ca="1" si="11"/>
        <v>168</v>
      </c>
      <c r="AK29" s="275">
        <f t="shared" si="12"/>
        <v>168</v>
      </c>
      <c r="AL29" s="279">
        <f ca="1">SUMIFS('Data Down'!$U$1:$U$27030,'Data Down'!$AD$1:$AD$27030,$F$2,'Data Down'!$D$1:$D$27030,C29)</f>
        <v>0</v>
      </c>
      <c r="AM29" s="299" t="str">
        <f t="shared" ca="1" si="13"/>
        <v>-</v>
      </c>
      <c r="AN29" s="300">
        <f t="shared" ca="1" si="14"/>
        <v>0</v>
      </c>
      <c r="AO29" s="300">
        <f ca="1">SUMIFS('Data Down'!$N$1:$N$27030,'Data Down'!$AD$1:$AD$27030,$F$2,'Data Down'!$Q$1:$Q$27030,$AO$5,'Data Down'!$D$1:$D$27030,C29)</f>
        <v>0</v>
      </c>
      <c r="AP29" s="300">
        <f ca="1">SUMIFS('Data Down'!$N$1:$N$27030,'Data Down'!$AD$1:$AD$27030,$F$2,'Data Down'!$Q$1:$Q$27030,$AP$5,'Data Down'!$D$1:$D$27030,C29)</f>
        <v>0</v>
      </c>
      <c r="AQ29" s="279">
        <f ca="1">SUMIFS('Data Down'!$U$1:$U$27030,'Data Down'!$AD$1:$AD$27030,$F$2,'Data Down'!$Q$1:$Q$27030,$AQ$5,'Data Down'!$D$1:$D$27030,C29)</f>
        <v>0</v>
      </c>
      <c r="AR29" s="279">
        <f ca="1">SUMIFS('Data Down'!$U$1:$U$27030,'Data Down'!$AD$1:$AD$27030,$F$2,'Data Down'!$Q$1:$Q$27030,$AR$5,'Data Down'!$D$1:$D$27030,C29)</f>
        <v>0</v>
      </c>
      <c r="AS29" s="281">
        <f t="shared" ca="1" si="15"/>
        <v>1</v>
      </c>
      <c r="AT29" s="281">
        <f t="shared" ca="1" si="16"/>
        <v>0</v>
      </c>
      <c r="AU29" s="68"/>
    </row>
    <row r="30" spans="1:47" ht="14.25" customHeight="1">
      <c r="A30" s="68"/>
      <c r="B30" s="275">
        <f t="shared" si="17"/>
        <v>17</v>
      </c>
      <c r="C30" s="205" t="s">
        <v>28</v>
      </c>
      <c r="D30" s="205" t="str">
        <f>VLOOKUP(C30,Sort!B:C,2,FALSE)</f>
        <v>AXOR 3336K</v>
      </c>
      <c r="E30" s="276" t="s">
        <v>1596</v>
      </c>
      <c r="F30" s="278">
        <f>SUMIFS('Data Down'!$U$1:$U$27030,'Data Down'!$AD$1:$AD$27030,$F$2,'Data Down'!$S$1:$S$27030,$F$4,'Data Down'!$D$1:$D$27030,C30)</f>
        <v>0</v>
      </c>
      <c r="G30" s="278">
        <f ca="1">SUMIFS('Data Down'!$U$1:$U$27030,'Data Down'!$AD$1:$AD$27030,$F$2,'Data Down'!$S$1:$S$27030,$G$4,'Data Down'!$D$1:$D$27030,C30)</f>
        <v>0</v>
      </c>
      <c r="H30" s="278">
        <f ca="1">SUMIFS('Data Down'!$U$1:$U$27030,'Data Down'!$AD$1:$AD$27030,$F$2,'Data Down'!$S$1:$S$27030,$H$4,'Data Down'!$D$1:$D$27030,C30)</f>
        <v>0</v>
      </c>
      <c r="I30" s="278">
        <f>SUMIFS('Data Down'!$U$1:$U$27030,'Data Down'!$AD$1:$AD$27030,$F$2,'Data Down'!$S$1:$S$27030,$I$4,'Data Down'!$D$1:$D$27030,C30)</f>
        <v>0</v>
      </c>
      <c r="J30" s="278">
        <f ca="1">SUMIFS('Data Down'!$U$1:$U$27030,'Data Down'!$AD$1:$AD$27030,$F$2,'Data Down'!$S$1:$S$27030,$J$4,'Data Down'!$D$1:$D$27030,C30)</f>
        <v>0</v>
      </c>
      <c r="K30" s="278">
        <f ca="1">SUMIFS('Data Down'!$U$1:$U$27030,'Data Down'!$AD$1:$AD$27030,$F$2,'Data Down'!$S$1:$S$27030,$K$4,'Data Down'!$D$1:$D$27030,C30)</f>
        <v>0</v>
      </c>
      <c r="L30" s="278">
        <f ca="1">SUMIFS('Data Down'!$U$1:$U$27030,'Data Down'!$AD$1:$AD$27030,$F$2,'Data Down'!$S$1:$S$27030,$L$4,'Data Down'!$D$1:$D$27030,C30)</f>
        <v>0</v>
      </c>
      <c r="M30" s="278">
        <f ca="1">SUMIFS('Data Down'!$U$1:$U$27030,'Data Down'!$AD$1:$AD$27030,$F$2,'Data Down'!$S$1:$S$27030,$M$4,'Data Down'!$D$1:$D$27030,C30)</f>
        <v>0</v>
      </c>
      <c r="N30" s="278">
        <f>SUMIFS('Data Down'!$U$1:$U$27030,'Data Down'!$AD$1:$AD$27030,$F$2,'Data Down'!$S$1:$S$27030,$N$4,'Data Down'!$D$1:$D$27030,C30)</f>
        <v>0</v>
      </c>
      <c r="O30" s="278">
        <f ca="1">SUMIFS('Data Down'!$U$1:$U$27030,'Data Down'!$AD$1:$AD$27030,$F$2,'Data Down'!$S$1:$S$27030,$O$4,'Data Down'!$D$1:$D$27030,C30)</f>
        <v>0</v>
      </c>
      <c r="P30" s="278">
        <f>SUMIFS('Data Down'!$U$1:$U$27030,'Data Down'!$AD$1:$AD$27030,$F$2,'Data Down'!$S$1:$S$27030,$P$4,'Data Down'!$D$1:$D$27030,C30)</f>
        <v>0</v>
      </c>
      <c r="Q30" s="278">
        <f>SUMIFS('Data Down'!$U$1:$U$27030,'Data Down'!$AD$1:$AD$27030,$F$2,'Data Down'!$S$1:$S$27030,$Q$4,'Data Down'!$D$1:$D$27030,C30)</f>
        <v>0</v>
      </c>
      <c r="R30" s="278">
        <f>SUMIFS('Data Down'!$U$1:$U$27030,'Data Down'!$AD$1:$AD$27030,$F$2,'Data Down'!$S$1:$S$27030,$R$4,'Data Down'!$D$1:$D$27030,C30)</f>
        <v>0</v>
      </c>
      <c r="S30" s="278">
        <f>SUMIFS('Data Down'!$U$1:$U$27030,'Data Down'!$AD$1:$AD$27030,$F$2,'Data Down'!$S$1:$S$27030,$S$4,'Data Down'!$D$1:$D$27030,C30)</f>
        <v>0</v>
      </c>
      <c r="T30" s="278">
        <f ca="1">SUMIFS('Data Down'!$U$1:$U$27030,'Data Down'!$AD$1:$AD$27030,$F$2,'Data Down'!$S$1:$S$27030,$T$4,'Data Down'!$D$1:$D$27030,C30)</f>
        <v>0</v>
      </c>
      <c r="U30" s="278">
        <f ca="1">SUMIFS('Data Down'!$U$1:$U$27030,'Data Down'!$AD$1:$AD$27030,$F$2,'Data Down'!$S$1:$S$27030,$U$4,'Data Down'!$D$1:$D$27030,C30)</f>
        <v>0</v>
      </c>
      <c r="V30" s="278">
        <f ca="1">SUMIFS('Data Down'!$U$1:$U$27030,'Data Down'!$AD$1:$AD$27030,$F$2,'Data Down'!$S$1:$S$27030,$V$4,'Data Down'!$D$1:$D$27030,C30)</f>
        <v>0</v>
      </c>
      <c r="W30" s="278">
        <f>SUMIFS('Data Down'!$U$1:$U$27030,'Data Down'!$AD$1:$AD$27030,$F$2,'Data Down'!$S$1:$S$27030,$W$4,'Data Down'!$D$1:$D$27030,C30)</f>
        <v>0</v>
      </c>
      <c r="X30" s="278">
        <f>SUMIFS('Data Down'!$U$1:$U$27030,'Data Down'!$AD$1:$AD$27030,$F$2,'Data Down'!$S$1:$S$27030,$X$4,'Data Down'!$D$1:$D$27030,C30)</f>
        <v>0</v>
      </c>
      <c r="Y30" s="278">
        <f ca="1">SUMIFS('Data Down'!$U$1:$U$27030,'Data Down'!$AD$1:$AD$27030,$F$2,'Data Down'!$S$1:$S$27030,$Y$4,'Data Down'!$D$1:$D$27030,C30)</f>
        <v>0</v>
      </c>
      <c r="Z30" s="278">
        <f ca="1">SUMIFS('Data Down'!$U$1:$U$27030,'Data Down'!$AD$1:$AD$27030,$F$2,'Data Down'!$S$1:$S$27030,$Z$4,'Data Down'!$D$1:$D$27030,C30)</f>
        <v>0</v>
      </c>
      <c r="AA30" s="278">
        <f ca="1">SUMIFS('Data Down'!$U$1:$U$27030,'Data Down'!$AD$1:$AD$27030,$F$2,'Data Down'!$S$1:$S$27030,$AA$4,'Data Down'!$D$1:$D$27030,C30)</f>
        <v>0</v>
      </c>
      <c r="AB30" s="278">
        <f ca="1">SUMIFS('Data Down'!$U$1:$U$27030,'Data Down'!$AD$1:$AD$27030,$F$2,'Data Down'!$S$1:$S$27030,$AB$4,'Data Down'!$D$1:$D$27030,C30)</f>
        <v>0</v>
      </c>
      <c r="AC30" s="278">
        <f>SUMIFS('Data Down'!$U$1:$U$27030,'Data Down'!$AD$1:$AD$27030,$F$2,'Data Down'!$S$1:$S$27030,$AC$4,'Data Down'!$D$1:$D$27030,C30)</f>
        <v>0</v>
      </c>
      <c r="AD30" s="278">
        <f>SUMIFS('Data Down'!$U$1:$U$27030,'Data Down'!$AD$1:$AD$27030,$F$2,'Data Down'!$S$1:$S$27030,$AD$4,'Data Down'!$D$1:$D$27030,C30)</f>
        <v>0</v>
      </c>
      <c r="AE30" s="278">
        <f>SUMIFS('Data Down'!$U$1:$U$27030,'Data Down'!$AD$1:$AD$27030,$F$2,'Data Down'!$S$1:$S$27030,$AE$4,'Data Down'!$D$1:$D$27030,C30)</f>
        <v>0</v>
      </c>
      <c r="AF30" s="278">
        <f ca="1">SUMIFS('Data Down'!$U$1:$U$27030,'Data Down'!$AD$1:$AD$27030,$F$2,'Data Down'!$S$1:$S$27030,$AF$4,'Data Down'!$D$1:$D$27030,C30)</f>
        <v>0</v>
      </c>
      <c r="AG30" s="278">
        <f>SUMIFS('Data Down'!$U$1:$U$27030,'Data Down'!$AD$1:$AD$27030,$F$2,'Data Down'!$S$1:$S$27030,$AG$4,'Data Down'!$D$1:$D$27030,C30)</f>
        <v>0</v>
      </c>
      <c r="AH30" s="278">
        <f t="shared" ca="1" si="10"/>
        <v>0</v>
      </c>
      <c r="AI30" s="275">
        <f ca="1">VLOOKUP($C30,HM_Unit!$A:$CQ,86,0)</f>
        <v>0</v>
      </c>
      <c r="AJ30" s="278">
        <f t="shared" ca="1" si="11"/>
        <v>168</v>
      </c>
      <c r="AK30" s="275">
        <f t="shared" si="12"/>
        <v>168</v>
      </c>
      <c r="AL30" s="279">
        <f ca="1">SUMIFS('Data Down'!$U$1:$U$27030,'Data Down'!$AD$1:$AD$27030,$F$2,'Data Down'!$D$1:$D$27030,C30)</f>
        <v>0</v>
      </c>
      <c r="AM30" s="299" t="str">
        <f t="shared" ca="1" si="13"/>
        <v>-</v>
      </c>
      <c r="AN30" s="300">
        <f t="shared" ca="1" si="14"/>
        <v>0</v>
      </c>
      <c r="AO30" s="300">
        <f ca="1">SUMIFS('Data Down'!$N$1:$N$27030,'Data Down'!$AD$1:$AD$27030,$F$2,'Data Down'!$Q$1:$Q$27030,$AO$5,'Data Down'!$D$1:$D$27030,C30)</f>
        <v>0</v>
      </c>
      <c r="AP30" s="300">
        <f ca="1">SUMIFS('Data Down'!$N$1:$N$27030,'Data Down'!$AD$1:$AD$27030,$F$2,'Data Down'!$Q$1:$Q$27030,$AP$5,'Data Down'!$D$1:$D$27030,C30)</f>
        <v>0</v>
      </c>
      <c r="AQ30" s="279">
        <f ca="1">SUMIFS('Data Down'!$U$1:$U$27030,'Data Down'!$AD$1:$AD$27030,$F$2,'Data Down'!$Q$1:$Q$27030,$AQ$5,'Data Down'!$D$1:$D$27030,C30)</f>
        <v>0</v>
      </c>
      <c r="AR30" s="279">
        <f ca="1">SUMIFS('Data Down'!$U$1:$U$27030,'Data Down'!$AD$1:$AD$27030,$F$2,'Data Down'!$Q$1:$Q$27030,$AR$5,'Data Down'!$D$1:$D$27030,C30)</f>
        <v>0</v>
      </c>
      <c r="AS30" s="281">
        <f t="shared" ca="1" si="15"/>
        <v>1</v>
      </c>
      <c r="AT30" s="281">
        <f t="shared" ca="1" si="16"/>
        <v>0</v>
      </c>
      <c r="AU30" s="68"/>
    </row>
    <row r="31" spans="1:47" ht="14.25" customHeight="1">
      <c r="A31" s="68"/>
      <c r="B31" s="275">
        <f t="shared" si="17"/>
        <v>18</v>
      </c>
      <c r="C31" s="205" t="s">
        <v>29</v>
      </c>
      <c r="D31" s="205" t="str">
        <f>VLOOKUP(C31,Sort!B:C,2,FALSE)</f>
        <v>AXOR 3336K</v>
      </c>
      <c r="E31" s="276" t="s">
        <v>1596</v>
      </c>
      <c r="F31" s="278">
        <f>SUMIFS('Data Down'!$U$1:$U$27030,'Data Down'!$AD$1:$AD$27030,$F$2,'Data Down'!$S$1:$S$27030,$F$4,'Data Down'!$D$1:$D$27030,C31)</f>
        <v>0</v>
      </c>
      <c r="G31" s="278">
        <f ca="1">SUMIFS('Data Down'!$U$1:$U$27030,'Data Down'!$AD$1:$AD$27030,$F$2,'Data Down'!$S$1:$S$27030,$G$4,'Data Down'!$D$1:$D$27030,C31)</f>
        <v>0</v>
      </c>
      <c r="H31" s="278">
        <f ca="1">SUMIFS('Data Down'!$U$1:$U$27030,'Data Down'!$AD$1:$AD$27030,$F$2,'Data Down'!$S$1:$S$27030,$H$4,'Data Down'!$D$1:$D$27030,C31)</f>
        <v>0</v>
      </c>
      <c r="I31" s="278">
        <f>SUMIFS('Data Down'!$U$1:$U$27030,'Data Down'!$AD$1:$AD$27030,$F$2,'Data Down'!$S$1:$S$27030,$I$4,'Data Down'!$D$1:$D$27030,C31)</f>
        <v>0</v>
      </c>
      <c r="J31" s="278">
        <f ca="1">SUMIFS('Data Down'!$U$1:$U$27030,'Data Down'!$AD$1:$AD$27030,$F$2,'Data Down'!$S$1:$S$27030,$J$4,'Data Down'!$D$1:$D$27030,C31)</f>
        <v>0</v>
      </c>
      <c r="K31" s="278">
        <f>SUMIFS('Data Down'!$U$1:$U$27030,'Data Down'!$AD$1:$AD$27030,$F$2,'Data Down'!$S$1:$S$27030,$K$4,'Data Down'!$D$1:$D$27030,C31)</f>
        <v>0</v>
      </c>
      <c r="L31" s="278">
        <f>SUMIFS('Data Down'!$U$1:$U$27030,'Data Down'!$AD$1:$AD$27030,$F$2,'Data Down'!$S$1:$S$27030,$L$4,'Data Down'!$D$1:$D$27030,C31)</f>
        <v>0</v>
      </c>
      <c r="M31" s="278">
        <f ca="1">SUMIFS('Data Down'!$U$1:$U$27030,'Data Down'!$AD$1:$AD$27030,$F$2,'Data Down'!$S$1:$S$27030,$M$4,'Data Down'!$D$1:$D$27030,C31)</f>
        <v>0</v>
      </c>
      <c r="N31" s="278">
        <f>SUMIFS('Data Down'!$U$1:$U$27030,'Data Down'!$AD$1:$AD$27030,$F$2,'Data Down'!$S$1:$S$27030,$N$4,'Data Down'!$D$1:$D$27030,C31)</f>
        <v>0</v>
      </c>
      <c r="O31" s="278">
        <f ca="1">SUMIFS('Data Down'!$U$1:$U$27030,'Data Down'!$AD$1:$AD$27030,$F$2,'Data Down'!$S$1:$S$27030,$O$4,'Data Down'!$D$1:$D$27030,C31)</f>
        <v>0</v>
      </c>
      <c r="P31" s="278">
        <f>SUMIFS('Data Down'!$U$1:$U$27030,'Data Down'!$AD$1:$AD$27030,$F$2,'Data Down'!$S$1:$S$27030,$P$4,'Data Down'!$D$1:$D$27030,C31)</f>
        <v>0</v>
      </c>
      <c r="Q31" s="278">
        <f ca="1">SUMIFS('Data Down'!$U$1:$U$27030,'Data Down'!$AD$1:$AD$27030,$F$2,'Data Down'!$S$1:$S$27030,$Q$4,'Data Down'!$D$1:$D$27030,C31)</f>
        <v>0</v>
      </c>
      <c r="R31" s="278">
        <f ca="1">SUMIFS('Data Down'!$U$1:$U$27030,'Data Down'!$AD$1:$AD$27030,$F$2,'Data Down'!$S$1:$S$27030,$R$4,'Data Down'!$D$1:$D$27030,C31)</f>
        <v>0</v>
      </c>
      <c r="S31" s="278">
        <f ca="1">SUMIFS('Data Down'!$U$1:$U$27030,'Data Down'!$AD$1:$AD$27030,$F$2,'Data Down'!$S$1:$S$27030,$S$4,'Data Down'!$D$1:$D$27030,C31)</f>
        <v>0</v>
      </c>
      <c r="T31" s="278">
        <f ca="1">SUMIFS('Data Down'!$U$1:$U$27030,'Data Down'!$AD$1:$AD$27030,$F$2,'Data Down'!$S$1:$S$27030,$T$4,'Data Down'!$D$1:$D$27030,C31)</f>
        <v>0</v>
      </c>
      <c r="U31" s="278">
        <f ca="1">SUMIFS('Data Down'!$U$1:$U$27030,'Data Down'!$AD$1:$AD$27030,$F$2,'Data Down'!$S$1:$S$27030,$U$4,'Data Down'!$D$1:$D$27030,C31)</f>
        <v>0</v>
      </c>
      <c r="V31" s="278">
        <f ca="1">SUMIFS('Data Down'!$U$1:$U$27030,'Data Down'!$AD$1:$AD$27030,$F$2,'Data Down'!$S$1:$S$27030,$V$4,'Data Down'!$D$1:$D$27030,C31)</f>
        <v>0</v>
      </c>
      <c r="W31" s="278">
        <f ca="1">SUMIFS('Data Down'!$U$1:$U$27030,'Data Down'!$AD$1:$AD$27030,$F$2,'Data Down'!$S$1:$S$27030,$W$4,'Data Down'!$D$1:$D$27030,C31)</f>
        <v>0</v>
      </c>
      <c r="X31" s="278">
        <f>SUMIFS('Data Down'!$U$1:$U$27030,'Data Down'!$AD$1:$AD$27030,$F$2,'Data Down'!$S$1:$S$27030,$X$4,'Data Down'!$D$1:$D$27030,C31)</f>
        <v>0</v>
      </c>
      <c r="Y31" s="278">
        <f ca="1">SUMIFS('Data Down'!$U$1:$U$27030,'Data Down'!$AD$1:$AD$27030,$F$2,'Data Down'!$S$1:$S$27030,$Y$4,'Data Down'!$D$1:$D$27030,C31)</f>
        <v>0</v>
      </c>
      <c r="Z31" s="278">
        <f ca="1">SUMIFS('Data Down'!$U$1:$U$27030,'Data Down'!$AD$1:$AD$27030,$F$2,'Data Down'!$S$1:$S$27030,$Z$4,'Data Down'!$D$1:$D$27030,C31)</f>
        <v>0</v>
      </c>
      <c r="AA31" s="278">
        <f ca="1">SUMIFS('Data Down'!$U$1:$U$27030,'Data Down'!$AD$1:$AD$27030,$F$2,'Data Down'!$S$1:$S$27030,$AA$4,'Data Down'!$D$1:$D$27030,C31)</f>
        <v>0</v>
      </c>
      <c r="AB31" s="278">
        <f ca="1">SUMIFS('Data Down'!$U$1:$U$27030,'Data Down'!$AD$1:$AD$27030,$F$2,'Data Down'!$S$1:$S$27030,$AB$4,'Data Down'!$D$1:$D$27030,C31)</f>
        <v>0</v>
      </c>
      <c r="AC31" s="278">
        <f>SUMIFS('Data Down'!$U$1:$U$27030,'Data Down'!$AD$1:$AD$27030,$F$2,'Data Down'!$S$1:$S$27030,$AC$4,'Data Down'!$D$1:$D$27030,C31)</f>
        <v>0</v>
      </c>
      <c r="AD31" s="278">
        <f>SUMIFS('Data Down'!$U$1:$U$27030,'Data Down'!$AD$1:$AD$27030,$F$2,'Data Down'!$S$1:$S$27030,$AD$4,'Data Down'!$D$1:$D$27030,C31)</f>
        <v>0</v>
      </c>
      <c r="AE31" s="278">
        <f>SUMIFS('Data Down'!$U$1:$U$27030,'Data Down'!$AD$1:$AD$27030,$F$2,'Data Down'!$S$1:$S$27030,$AE$4,'Data Down'!$D$1:$D$27030,C31)</f>
        <v>0</v>
      </c>
      <c r="AF31" s="278">
        <f ca="1">SUMIFS('Data Down'!$U$1:$U$27030,'Data Down'!$AD$1:$AD$27030,$F$2,'Data Down'!$S$1:$S$27030,$AF$4,'Data Down'!$D$1:$D$27030,C31)</f>
        <v>0</v>
      </c>
      <c r="AG31" s="278">
        <f>SUMIFS('Data Down'!$U$1:$U$27030,'Data Down'!$AD$1:$AD$27030,$F$2,'Data Down'!$S$1:$S$27030,$AG$4,'Data Down'!$D$1:$D$27030,C31)</f>
        <v>0</v>
      </c>
      <c r="AH31" s="278">
        <f t="shared" ca="1" si="10"/>
        <v>0</v>
      </c>
      <c r="AI31" s="275">
        <f ca="1">VLOOKUP($C31,HM_Unit!$A:$CQ,86,0)</f>
        <v>0</v>
      </c>
      <c r="AJ31" s="278">
        <f t="shared" ca="1" si="11"/>
        <v>168</v>
      </c>
      <c r="AK31" s="275">
        <f t="shared" si="12"/>
        <v>168</v>
      </c>
      <c r="AL31" s="279">
        <f ca="1">SUMIFS('Data Down'!$U$1:$U$27030,'Data Down'!$AD$1:$AD$27030,$F$2,'Data Down'!$D$1:$D$27030,C31)</f>
        <v>0</v>
      </c>
      <c r="AM31" s="299" t="str">
        <f t="shared" ca="1" si="13"/>
        <v>-</v>
      </c>
      <c r="AN31" s="300">
        <f t="shared" ca="1" si="14"/>
        <v>0</v>
      </c>
      <c r="AO31" s="300">
        <f ca="1">SUMIFS('Data Down'!$N$1:$N$27030,'Data Down'!$AD$1:$AD$27030,$F$2,'Data Down'!$Q$1:$Q$27030,$AO$5,'Data Down'!$D$1:$D$27030,C31)</f>
        <v>0</v>
      </c>
      <c r="AP31" s="300">
        <f ca="1">SUMIFS('Data Down'!$N$1:$N$27030,'Data Down'!$AD$1:$AD$27030,$F$2,'Data Down'!$Q$1:$Q$27030,$AP$5,'Data Down'!$D$1:$D$27030,C31)</f>
        <v>0</v>
      </c>
      <c r="AQ31" s="279">
        <f ca="1">SUMIFS('Data Down'!$U$1:$U$27030,'Data Down'!$AD$1:$AD$27030,$F$2,'Data Down'!$Q$1:$Q$27030,$AQ$5,'Data Down'!$D$1:$D$27030,C31)</f>
        <v>0</v>
      </c>
      <c r="AR31" s="279">
        <f ca="1">SUMIFS('Data Down'!$U$1:$U$27030,'Data Down'!$AD$1:$AD$27030,$F$2,'Data Down'!$Q$1:$Q$27030,$AR$5,'Data Down'!$D$1:$D$27030,C31)</f>
        <v>0</v>
      </c>
      <c r="AS31" s="281">
        <f t="shared" ca="1" si="15"/>
        <v>1</v>
      </c>
      <c r="AT31" s="281">
        <f t="shared" ca="1" si="16"/>
        <v>0</v>
      </c>
      <c r="AU31" s="68"/>
    </row>
    <row r="32" spans="1:47" ht="14.25" customHeight="1">
      <c r="A32" s="68"/>
      <c r="B32" s="275">
        <f t="shared" si="17"/>
        <v>19</v>
      </c>
      <c r="C32" s="205" t="s">
        <v>30</v>
      </c>
      <c r="D32" s="205" t="str">
        <f>VLOOKUP(C32,Sort!B:C,2,FALSE)</f>
        <v>AXOR 3336K</v>
      </c>
      <c r="E32" s="276" t="s">
        <v>1596</v>
      </c>
      <c r="F32" s="278">
        <f>SUMIFS('Data Down'!$U$1:$U$27030,'Data Down'!$AD$1:$AD$27030,$F$2,'Data Down'!$S$1:$S$27030,$F$4,'Data Down'!$D$1:$D$27030,C32)</f>
        <v>0</v>
      </c>
      <c r="G32" s="278">
        <f ca="1">SUMIFS('Data Down'!$U$1:$U$27030,'Data Down'!$AD$1:$AD$27030,$F$2,'Data Down'!$S$1:$S$27030,$G$4,'Data Down'!$D$1:$D$27030,C32)</f>
        <v>0</v>
      </c>
      <c r="H32" s="278">
        <f ca="1">SUMIFS('Data Down'!$U$1:$U$27030,'Data Down'!$AD$1:$AD$27030,$F$2,'Data Down'!$S$1:$S$27030,$H$4,'Data Down'!$D$1:$D$27030,C32)</f>
        <v>0</v>
      </c>
      <c r="I32" s="278">
        <f>SUMIFS('Data Down'!$U$1:$U$27030,'Data Down'!$AD$1:$AD$27030,$F$2,'Data Down'!$S$1:$S$27030,$I$4,'Data Down'!$D$1:$D$27030,C32)</f>
        <v>0</v>
      </c>
      <c r="J32" s="278">
        <f ca="1">SUMIFS('Data Down'!$U$1:$U$27030,'Data Down'!$AD$1:$AD$27030,$F$2,'Data Down'!$S$1:$S$27030,$J$4,'Data Down'!$D$1:$D$27030,C32)</f>
        <v>0</v>
      </c>
      <c r="K32" s="278">
        <f>SUMIFS('Data Down'!$U$1:$U$27030,'Data Down'!$AD$1:$AD$27030,$F$2,'Data Down'!$S$1:$S$27030,$K$4,'Data Down'!$D$1:$D$27030,C32)</f>
        <v>0</v>
      </c>
      <c r="L32" s="278">
        <f>SUMIFS('Data Down'!$U$1:$U$27030,'Data Down'!$AD$1:$AD$27030,$F$2,'Data Down'!$S$1:$S$27030,$L$4,'Data Down'!$D$1:$D$27030,C32)</f>
        <v>0</v>
      </c>
      <c r="M32" s="278">
        <f ca="1">SUMIFS('Data Down'!$U$1:$U$27030,'Data Down'!$AD$1:$AD$27030,$F$2,'Data Down'!$S$1:$S$27030,$M$4,'Data Down'!$D$1:$D$27030,C32)</f>
        <v>0</v>
      </c>
      <c r="N32" s="278">
        <f>SUMIFS('Data Down'!$U$1:$U$27030,'Data Down'!$AD$1:$AD$27030,$F$2,'Data Down'!$S$1:$S$27030,$N$4,'Data Down'!$D$1:$D$27030,C32)</f>
        <v>0</v>
      </c>
      <c r="O32" s="278">
        <f ca="1">SUMIFS('Data Down'!$U$1:$U$27030,'Data Down'!$AD$1:$AD$27030,$F$2,'Data Down'!$S$1:$S$27030,$O$4,'Data Down'!$D$1:$D$27030,C32)</f>
        <v>0</v>
      </c>
      <c r="P32" s="278">
        <f>SUMIFS('Data Down'!$U$1:$U$27030,'Data Down'!$AD$1:$AD$27030,$F$2,'Data Down'!$S$1:$S$27030,$P$4,'Data Down'!$D$1:$D$27030,C32)</f>
        <v>0</v>
      </c>
      <c r="Q32" s="278">
        <f>SUMIFS('Data Down'!$U$1:$U$27030,'Data Down'!$AD$1:$AD$27030,$F$2,'Data Down'!$S$1:$S$27030,$Q$4,'Data Down'!$D$1:$D$27030,C32)</f>
        <v>0</v>
      </c>
      <c r="R32" s="278">
        <f ca="1">SUMIFS('Data Down'!$U$1:$U$27030,'Data Down'!$AD$1:$AD$27030,$F$2,'Data Down'!$S$1:$S$27030,$R$4,'Data Down'!$D$1:$D$27030,C32)</f>
        <v>0</v>
      </c>
      <c r="S32" s="278">
        <f>SUMIFS('Data Down'!$U$1:$U$27030,'Data Down'!$AD$1:$AD$27030,$F$2,'Data Down'!$S$1:$S$27030,$S$4,'Data Down'!$D$1:$D$27030,C32)</f>
        <v>0</v>
      </c>
      <c r="T32" s="278">
        <f ca="1">SUMIFS('Data Down'!$U$1:$U$27030,'Data Down'!$AD$1:$AD$27030,$F$2,'Data Down'!$S$1:$S$27030,$T$4,'Data Down'!$D$1:$D$27030,C32)</f>
        <v>0</v>
      </c>
      <c r="U32" s="278">
        <f ca="1">SUMIFS('Data Down'!$U$1:$U$27030,'Data Down'!$AD$1:$AD$27030,$F$2,'Data Down'!$S$1:$S$27030,$U$4,'Data Down'!$D$1:$D$27030,C32)</f>
        <v>0</v>
      </c>
      <c r="V32" s="278">
        <f ca="1">SUMIFS('Data Down'!$U$1:$U$27030,'Data Down'!$AD$1:$AD$27030,$F$2,'Data Down'!$S$1:$S$27030,$V$4,'Data Down'!$D$1:$D$27030,C32)</f>
        <v>0</v>
      </c>
      <c r="W32" s="278">
        <f>SUMIFS('Data Down'!$U$1:$U$27030,'Data Down'!$AD$1:$AD$27030,$F$2,'Data Down'!$S$1:$S$27030,$W$4,'Data Down'!$D$1:$D$27030,C32)</f>
        <v>0</v>
      </c>
      <c r="X32" s="278">
        <f ca="1">SUMIFS('Data Down'!$U$1:$U$27030,'Data Down'!$AD$1:$AD$27030,$F$2,'Data Down'!$S$1:$S$27030,$X$4,'Data Down'!$D$1:$D$27030,C32)</f>
        <v>0</v>
      </c>
      <c r="Y32" s="278">
        <f>SUMIFS('Data Down'!$U$1:$U$27030,'Data Down'!$AD$1:$AD$27030,$F$2,'Data Down'!$S$1:$S$27030,$Y$4,'Data Down'!$D$1:$D$27030,C32)</f>
        <v>0</v>
      </c>
      <c r="Z32" s="278">
        <f ca="1">SUMIFS('Data Down'!$U$1:$U$27030,'Data Down'!$AD$1:$AD$27030,$F$2,'Data Down'!$S$1:$S$27030,$Z$4,'Data Down'!$D$1:$D$27030,C32)</f>
        <v>0</v>
      </c>
      <c r="AA32" s="278">
        <f ca="1">SUMIFS('Data Down'!$U$1:$U$27030,'Data Down'!$AD$1:$AD$27030,$F$2,'Data Down'!$S$1:$S$27030,$AA$4,'Data Down'!$D$1:$D$27030,C32)</f>
        <v>0</v>
      </c>
      <c r="AB32" s="278">
        <f ca="1">SUMIFS('Data Down'!$U$1:$U$27030,'Data Down'!$AD$1:$AD$27030,$F$2,'Data Down'!$S$1:$S$27030,$AB$4,'Data Down'!$D$1:$D$27030,C32)</f>
        <v>0</v>
      </c>
      <c r="AC32" s="278">
        <f>SUMIFS('Data Down'!$U$1:$U$27030,'Data Down'!$AD$1:$AD$27030,$F$2,'Data Down'!$S$1:$S$27030,$AC$4,'Data Down'!$D$1:$D$27030,C32)</f>
        <v>0</v>
      </c>
      <c r="AD32" s="278">
        <f>SUMIFS('Data Down'!$U$1:$U$27030,'Data Down'!$AD$1:$AD$27030,$F$2,'Data Down'!$S$1:$S$27030,$AD$4,'Data Down'!$D$1:$D$27030,C32)</f>
        <v>0</v>
      </c>
      <c r="AE32" s="278">
        <f>SUMIFS('Data Down'!$U$1:$U$27030,'Data Down'!$AD$1:$AD$27030,$F$2,'Data Down'!$S$1:$S$27030,$AE$4,'Data Down'!$D$1:$D$27030,C32)</f>
        <v>0</v>
      </c>
      <c r="AF32" s="278">
        <f ca="1">SUMIFS('Data Down'!$U$1:$U$27030,'Data Down'!$AD$1:$AD$27030,$F$2,'Data Down'!$S$1:$S$27030,$AF$4,'Data Down'!$D$1:$D$27030,C32)</f>
        <v>0</v>
      </c>
      <c r="AG32" s="278">
        <f>SUMIFS('Data Down'!$U$1:$U$27030,'Data Down'!$AD$1:$AD$27030,$F$2,'Data Down'!$S$1:$S$27030,$AG$4,'Data Down'!$D$1:$D$27030,C32)</f>
        <v>0</v>
      </c>
      <c r="AH32" s="278">
        <f t="shared" ca="1" si="10"/>
        <v>0</v>
      </c>
      <c r="AI32" s="275">
        <f ca="1">VLOOKUP($C32,HM_Unit!$A:$CQ,86,0)</f>
        <v>0</v>
      </c>
      <c r="AJ32" s="278">
        <f t="shared" ca="1" si="11"/>
        <v>168</v>
      </c>
      <c r="AK32" s="275">
        <f t="shared" si="12"/>
        <v>168</v>
      </c>
      <c r="AL32" s="279">
        <f ca="1">SUMIFS('Data Down'!$U$1:$U$27030,'Data Down'!$AD$1:$AD$27030,$F$2,'Data Down'!$D$1:$D$27030,C32)</f>
        <v>0</v>
      </c>
      <c r="AM32" s="299" t="str">
        <f t="shared" ca="1" si="13"/>
        <v>-</v>
      </c>
      <c r="AN32" s="300">
        <f t="shared" ca="1" si="14"/>
        <v>0</v>
      </c>
      <c r="AO32" s="300">
        <f ca="1">SUMIFS('Data Down'!$N$1:$N$27030,'Data Down'!$AD$1:$AD$27030,$F$2,'Data Down'!$Q$1:$Q$27030,$AO$5,'Data Down'!$D$1:$D$27030,C32)</f>
        <v>0</v>
      </c>
      <c r="AP32" s="300">
        <f ca="1">SUMIFS('Data Down'!$N$1:$N$27030,'Data Down'!$AD$1:$AD$27030,$F$2,'Data Down'!$Q$1:$Q$27030,$AP$5,'Data Down'!$D$1:$D$27030,C32)</f>
        <v>0</v>
      </c>
      <c r="AQ32" s="279">
        <f ca="1">SUMIFS('Data Down'!$U$1:$U$27030,'Data Down'!$AD$1:$AD$27030,$F$2,'Data Down'!$Q$1:$Q$27030,$AQ$5,'Data Down'!$D$1:$D$27030,C32)</f>
        <v>0</v>
      </c>
      <c r="AR32" s="279">
        <f ca="1">SUMIFS('Data Down'!$U$1:$U$27030,'Data Down'!$AD$1:$AD$27030,$F$2,'Data Down'!$Q$1:$Q$27030,$AR$5,'Data Down'!$D$1:$D$27030,C32)</f>
        <v>0</v>
      </c>
      <c r="AS32" s="281">
        <f t="shared" ca="1" si="15"/>
        <v>1</v>
      </c>
      <c r="AT32" s="281">
        <f t="shared" ca="1" si="16"/>
        <v>0</v>
      </c>
      <c r="AU32" s="68"/>
    </row>
    <row r="33" spans="1:47" ht="14.25" customHeight="1">
      <c r="A33" s="68"/>
      <c r="B33" s="275">
        <f t="shared" si="17"/>
        <v>20</v>
      </c>
      <c r="C33" s="205" t="s">
        <v>31</v>
      </c>
      <c r="D33" s="205" t="str">
        <f>VLOOKUP(C33,Sort!B:C,2,FALSE)</f>
        <v>AXOR 3336K</v>
      </c>
      <c r="E33" s="276" t="s">
        <v>1596</v>
      </c>
      <c r="F33" s="278">
        <f>SUMIFS('Data Down'!$U$1:$U$27030,'Data Down'!$AD$1:$AD$27030,$F$2,'Data Down'!$S$1:$S$27030,$F$4,'Data Down'!$D$1:$D$27030,C33)</f>
        <v>0</v>
      </c>
      <c r="G33" s="278">
        <f ca="1">SUMIFS('Data Down'!$U$1:$U$27030,'Data Down'!$AD$1:$AD$27030,$F$2,'Data Down'!$S$1:$S$27030,$G$4,'Data Down'!$D$1:$D$27030,C33)</f>
        <v>0</v>
      </c>
      <c r="H33" s="278">
        <f ca="1">SUMIFS('Data Down'!$U$1:$U$27030,'Data Down'!$AD$1:$AD$27030,$F$2,'Data Down'!$S$1:$S$27030,$H$4,'Data Down'!$D$1:$D$27030,C33)</f>
        <v>0</v>
      </c>
      <c r="I33" s="278">
        <f>SUMIFS('Data Down'!$U$1:$U$27030,'Data Down'!$AD$1:$AD$27030,$F$2,'Data Down'!$S$1:$S$27030,$I$4,'Data Down'!$D$1:$D$27030,C33)</f>
        <v>0</v>
      </c>
      <c r="J33" s="278">
        <f ca="1">SUMIFS('Data Down'!$U$1:$U$27030,'Data Down'!$AD$1:$AD$27030,$F$2,'Data Down'!$S$1:$S$27030,$J$4,'Data Down'!$D$1:$D$27030,C33)</f>
        <v>0</v>
      </c>
      <c r="K33" s="278">
        <f ca="1">SUMIFS('Data Down'!$U$1:$U$27030,'Data Down'!$AD$1:$AD$27030,$F$2,'Data Down'!$S$1:$S$27030,$K$4,'Data Down'!$D$1:$D$27030,C33)</f>
        <v>0</v>
      </c>
      <c r="L33" s="278">
        <f>SUMIFS('Data Down'!$U$1:$U$27030,'Data Down'!$AD$1:$AD$27030,$F$2,'Data Down'!$S$1:$S$27030,$L$4,'Data Down'!$D$1:$D$27030,C33)</f>
        <v>0</v>
      </c>
      <c r="M33" s="278">
        <f ca="1">SUMIFS('Data Down'!$U$1:$U$27030,'Data Down'!$AD$1:$AD$27030,$F$2,'Data Down'!$S$1:$S$27030,$M$4,'Data Down'!$D$1:$D$27030,C33)</f>
        <v>0</v>
      </c>
      <c r="N33" s="278">
        <f>SUMIFS('Data Down'!$U$1:$U$27030,'Data Down'!$AD$1:$AD$27030,$F$2,'Data Down'!$S$1:$S$27030,$N$4,'Data Down'!$D$1:$D$27030,C33)</f>
        <v>0</v>
      </c>
      <c r="O33" s="278">
        <f ca="1">SUMIFS('Data Down'!$U$1:$U$27030,'Data Down'!$AD$1:$AD$27030,$F$2,'Data Down'!$S$1:$S$27030,$O$4,'Data Down'!$D$1:$D$27030,C33)</f>
        <v>0</v>
      </c>
      <c r="P33" s="278">
        <f>SUMIFS('Data Down'!$U$1:$U$27030,'Data Down'!$AD$1:$AD$27030,$F$2,'Data Down'!$S$1:$S$27030,$P$4,'Data Down'!$D$1:$D$27030,C33)</f>
        <v>0</v>
      </c>
      <c r="Q33" s="278">
        <f ca="1">SUMIFS('Data Down'!$U$1:$U$27030,'Data Down'!$AD$1:$AD$27030,$F$2,'Data Down'!$S$1:$S$27030,$Q$4,'Data Down'!$D$1:$D$27030,C33)</f>
        <v>0</v>
      </c>
      <c r="R33" s="278">
        <f ca="1">SUMIFS('Data Down'!$U$1:$U$27030,'Data Down'!$AD$1:$AD$27030,$F$2,'Data Down'!$S$1:$S$27030,$R$4,'Data Down'!$D$1:$D$27030,C33)</f>
        <v>0</v>
      </c>
      <c r="S33" s="278">
        <f>SUMIFS('Data Down'!$U$1:$U$27030,'Data Down'!$AD$1:$AD$27030,$F$2,'Data Down'!$S$1:$S$27030,$S$4,'Data Down'!$D$1:$D$27030,C33)</f>
        <v>0</v>
      </c>
      <c r="T33" s="278">
        <f ca="1">SUMIFS('Data Down'!$U$1:$U$27030,'Data Down'!$AD$1:$AD$27030,$F$2,'Data Down'!$S$1:$S$27030,$T$4,'Data Down'!$D$1:$D$27030,C33)</f>
        <v>0</v>
      </c>
      <c r="U33" s="278">
        <f ca="1">SUMIFS('Data Down'!$U$1:$U$27030,'Data Down'!$AD$1:$AD$27030,$F$2,'Data Down'!$S$1:$S$27030,$U$4,'Data Down'!$D$1:$D$27030,C33)</f>
        <v>0</v>
      </c>
      <c r="V33" s="278">
        <f ca="1">SUMIFS('Data Down'!$U$1:$U$27030,'Data Down'!$AD$1:$AD$27030,$F$2,'Data Down'!$S$1:$S$27030,$V$4,'Data Down'!$D$1:$D$27030,C33)</f>
        <v>0</v>
      </c>
      <c r="W33" s="278">
        <f ca="1">SUMIFS('Data Down'!$U$1:$U$27030,'Data Down'!$AD$1:$AD$27030,$F$2,'Data Down'!$S$1:$S$27030,$W$4,'Data Down'!$D$1:$D$27030,C33)</f>
        <v>0</v>
      </c>
      <c r="X33" s="278">
        <f>SUMIFS('Data Down'!$U$1:$U$27030,'Data Down'!$AD$1:$AD$27030,$F$2,'Data Down'!$S$1:$S$27030,$X$4,'Data Down'!$D$1:$D$27030,C33)</f>
        <v>0</v>
      </c>
      <c r="Y33" s="278">
        <f ca="1">SUMIFS('Data Down'!$U$1:$U$27030,'Data Down'!$AD$1:$AD$27030,$F$2,'Data Down'!$S$1:$S$27030,$Y$4,'Data Down'!$D$1:$D$27030,C33)</f>
        <v>0</v>
      </c>
      <c r="Z33" s="278">
        <f ca="1">SUMIFS('Data Down'!$U$1:$U$27030,'Data Down'!$AD$1:$AD$27030,$F$2,'Data Down'!$S$1:$S$27030,$Z$4,'Data Down'!$D$1:$D$27030,C33)</f>
        <v>0</v>
      </c>
      <c r="AA33" s="278">
        <f ca="1">SUMIFS('Data Down'!$U$1:$U$27030,'Data Down'!$AD$1:$AD$27030,$F$2,'Data Down'!$S$1:$S$27030,$AA$4,'Data Down'!$D$1:$D$27030,C33)</f>
        <v>0</v>
      </c>
      <c r="AB33" s="278">
        <f ca="1">SUMIFS('Data Down'!$U$1:$U$27030,'Data Down'!$AD$1:$AD$27030,$F$2,'Data Down'!$S$1:$S$27030,$AB$4,'Data Down'!$D$1:$D$27030,C33)</f>
        <v>0</v>
      </c>
      <c r="AC33" s="278">
        <f>SUMIFS('Data Down'!$U$1:$U$27030,'Data Down'!$AD$1:$AD$27030,$F$2,'Data Down'!$S$1:$S$27030,$AC$4,'Data Down'!$D$1:$D$27030,C33)</f>
        <v>0</v>
      </c>
      <c r="AD33" s="278">
        <f>SUMIFS('Data Down'!$U$1:$U$27030,'Data Down'!$AD$1:$AD$27030,$F$2,'Data Down'!$S$1:$S$27030,$AD$4,'Data Down'!$D$1:$D$27030,C33)</f>
        <v>0</v>
      </c>
      <c r="AE33" s="278">
        <f>SUMIFS('Data Down'!$U$1:$U$27030,'Data Down'!$AD$1:$AD$27030,$F$2,'Data Down'!$S$1:$S$27030,$AE$4,'Data Down'!$D$1:$D$27030,C33)</f>
        <v>0</v>
      </c>
      <c r="AF33" s="278">
        <f ca="1">SUMIFS('Data Down'!$U$1:$U$27030,'Data Down'!$AD$1:$AD$27030,$F$2,'Data Down'!$S$1:$S$27030,$AF$4,'Data Down'!$D$1:$D$27030,C33)</f>
        <v>0</v>
      </c>
      <c r="AG33" s="278">
        <f>SUMIFS('Data Down'!$U$1:$U$27030,'Data Down'!$AD$1:$AD$27030,$F$2,'Data Down'!$S$1:$S$27030,$AG$4,'Data Down'!$D$1:$D$27030,C33)</f>
        <v>0</v>
      </c>
      <c r="AH33" s="278">
        <f t="shared" ca="1" si="10"/>
        <v>0</v>
      </c>
      <c r="AI33" s="275">
        <f ca="1">VLOOKUP($C33,HM_Unit!$A:$CQ,86,0)</f>
        <v>0</v>
      </c>
      <c r="AJ33" s="278">
        <f t="shared" ca="1" si="11"/>
        <v>168</v>
      </c>
      <c r="AK33" s="275">
        <f t="shared" si="12"/>
        <v>168</v>
      </c>
      <c r="AL33" s="279">
        <f ca="1">SUMIFS('Data Down'!$U$1:$U$27030,'Data Down'!$AD$1:$AD$27030,$F$2,'Data Down'!$D$1:$D$27030,C33)</f>
        <v>0</v>
      </c>
      <c r="AM33" s="299" t="str">
        <f t="shared" ca="1" si="13"/>
        <v>-</v>
      </c>
      <c r="AN33" s="300">
        <f t="shared" ca="1" si="14"/>
        <v>0</v>
      </c>
      <c r="AO33" s="300">
        <f ca="1">SUMIFS('Data Down'!$N$1:$N$27030,'Data Down'!$AD$1:$AD$27030,$F$2,'Data Down'!$Q$1:$Q$27030,$AO$5,'Data Down'!$D$1:$D$27030,C33)</f>
        <v>0</v>
      </c>
      <c r="AP33" s="300">
        <f ca="1">SUMIFS('Data Down'!$N$1:$N$27030,'Data Down'!$AD$1:$AD$27030,$F$2,'Data Down'!$Q$1:$Q$27030,$AP$5,'Data Down'!$D$1:$D$27030,C33)</f>
        <v>0</v>
      </c>
      <c r="AQ33" s="279">
        <f ca="1">SUMIFS('Data Down'!$U$1:$U$27030,'Data Down'!$AD$1:$AD$27030,$F$2,'Data Down'!$Q$1:$Q$27030,$AQ$5,'Data Down'!$D$1:$D$27030,C33)</f>
        <v>0</v>
      </c>
      <c r="AR33" s="279">
        <f ca="1">SUMIFS('Data Down'!$U$1:$U$27030,'Data Down'!$AD$1:$AD$27030,$F$2,'Data Down'!$Q$1:$Q$27030,$AR$5,'Data Down'!$D$1:$D$27030,C33)</f>
        <v>0</v>
      </c>
      <c r="AS33" s="281">
        <f t="shared" ca="1" si="15"/>
        <v>1</v>
      </c>
      <c r="AT33" s="281">
        <f t="shared" ca="1" si="16"/>
        <v>0</v>
      </c>
      <c r="AU33" s="68"/>
    </row>
    <row r="34" spans="1:47" ht="14.25" customHeight="1">
      <c r="A34" s="68"/>
      <c r="B34" s="275">
        <f t="shared" si="17"/>
        <v>21</v>
      </c>
      <c r="C34" s="205" t="s">
        <v>32</v>
      </c>
      <c r="D34" s="205" t="str">
        <f>VLOOKUP(C34,Sort!B:C,2,FALSE)</f>
        <v>AXOR 3336K</v>
      </c>
      <c r="E34" s="276" t="s">
        <v>1596</v>
      </c>
      <c r="F34" s="278">
        <f>SUMIFS('Data Down'!$U$1:$U$27030,'Data Down'!$AD$1:$AD$27030,$F$2,'Data Down'!$S$1:$S$27030,$F$4,'Data Down'!$D$1:$D$27030,C34)</f>
        <v>0</v>
      </c>
      <c r="G34" s="278">
        <f ca="1">SUMIFS('Data Down'!$U$1:$U$27030,'Data Down'!$AD$1:$AD$27030,$F$2,'Data Down'!$S$1:$S$27030,$G$4,'Data Down'!$D$1:$D$27030,C34)</f>
        <v>0</v>
      </c>
      <c r="H34" s="278">
        <f ca="1">SUMIFS('Data Down'!$U$1:$U$27030,'Data Down'!$AD$1:$AD$27030,$F$2,'Data Down'!$S$1:$S$27030,$H$4,'Data Down'!$D$1:$D$27030,C34)</f>
        <v>0</v>
      </c>
      <c r="I34" s="278">
        <f ca="1">SUMIFS('Data Down'!$U$1:$U$27030,'Data Down'!$AD$1:$AD$27030,$F$2,'Data Down'!$S$1:$S$27030,$I$4,'Data Down'!$D$1:$D$27030,C34)</f>
        <v>0</v>
      </c>
      <c r="J34" s="278">
        <f ca="1">SUMIFS('Data Down'!$U$1:$U$27030,'Data Down'!$AD$1:$AD$27030,$F$2,'Data Down'!$S$1:$S$27030,$J$4,'Data Down'!$D$1:$D$27030,C34)</f>
        <v>0</v>
      </c>
      <c r="K34" s="278">
        <f ca="1">SUMIFS('Data Down'!$U$1:$U$27030,'Data Down'!$AD$1:$AD$27030,$F$2,'Data Down'!$S$1:$S$27030,$K$4,'Data Down'!$D$1:$D$27030,C34)</f>
        <v>0</v>
      </c>
      <c r="L34" s="278">
        <f>SUMIFS('Data Down'!$U$1:$U$27030,'Data Down'!$AD$1:$AD$27030,$F$2,'Data Down'!$S$1:$S$27030,$L$4,'Data Down'!$D$1:$D$27030,C34)</f>
        <v>0</v>
      </c>
      <c r="M34" s="278">
        <f ca="1">SUMIFS('Data Down'!$U$1:$U$27030,'Data Down'!$AD$1:$AD$27030,$F$2,'Data Down'!$S$1:$S$27030,$M$4,'Data Down'!$D$1:$D$27030,C34)</f>
        <v>0</v>
      </c>
      <c r="N34" s="278">
        <f>SUMIFS('Data Down'!$U$1:$U$27030,'Data Down'!$AD$1:$AD$27030,$F$2,'Data Down'!$S$1:$S$27030,$N$4,'Data Down'!$D$1:$D$27030,C34)</f>
        <v>0</v>
      </c>
      <c r="O34" s="278">
        <f ca="1">SUMIFS('Data Down'!$U$1:$U$27030,'Data Down'!$AD$1:$AD$27030,$F$2,'Data Down'!$S$1:$S$27030,$O$4,'Data Down'!$D$1:$D$27030,C34)</f>
        <v>0</v>
      </c>
      <c r="P34" s="278">
        <f>SUMIFS('Data Down'!$U$1:$U$27030,'Data Down'!$AD$1:$AD$27030,$F$2,'Data Down'!$S$1:$S$27030,$P$4,'Data Down'!$D$1:$D$27030,C34)</f>
        <v>0</v>
      </c>
      <c r="Q34" s="278">
        <f>SUMIFS('Data Down'!$U$1:$U$27030,'Data Down'!$AD$1:$AD$27030,$F$2,'Data Down'!$S$1:$S$27030,$Q$4,'Data Down'!$D$1:$D$27030,C34)</f>
        <v>0</v>
      </c>
      <c r="R34" s="278">
        <f ca="1">SUMIFS('Data Down'!$U$1:$U$27030,'Data Down'!$AD$1:$AD$27030,$F$2,'Data Down'!$S$1:$S$27030,$R$4,'Data Down'!$D$1:$D$27030,C34)</f>
        <v>0</v>
      </c>
      <c r="S34" s="278">
        <f>SUMIFS('Data Down'!$U$1:$U$27030,'Data Down'!$AD$1:$AD$27030,$F$2,'Data Down'!$S$1:$S$27030,$S$4,'Data Down'!$D$1:$D$27030,C34)</f>
        <v>0</v>
      </c>
      <c r="T34" s="278">
        <f ca="1">SUMIFS('Data Down'!$U$1:$U$27030,'Data Down'!$AD$1:$AD$27030,$F$2,'Data Down'!$S$1:$S$27030,$T$4,'Data Down'!$D$1:$D$27030,C34)</f>
        <v>0</v>
      </c>
      <c r="U34" s="278">
        <f ca="1">SUMIFS('Data Down'!$U$1:$U$27030,'Data Down'!$AD$1:$AD$27030,$F$2,'Data Down'!$S$1:$S$27030,$U$4,'Data Down'!$D$1:$D$27030,C34)</f>
        <v>0</v>
      </c>
      <c r="V34" s="278">
        <f ca="1">SUMIFS('Data Down'!$U$1:$U$27030,'Data Down'!$AD$1:$AD$27030,$F$2,'Data Down'!$S$1:$S$27030,$V$4,'Data Down'!$D$1:$D$27030,C34)</f>
        <v>0</v>
      </c>
      <c r="W34" s="278">
        <f>SUMIFS('Data Down'!$U$1:$U$27030,'Data Down'!$AD$1:$AD$27030,$F$2,'Data Down'!$S$1:$S$27030,$W$4,'Data Down'!$D$1:$D$27030,C34)</f>
        <v>0</v>
      </c>
      <c r="X34" s="278">
        <f>SUMIFS('Data Down'!$U$1:$U$27030,'Data Down'!$AD$1:$AD$27030,$F$2,'Data Down'!$S$1:$S$27030,$X$4,'Data Down'!$D$1:$D$27030,C34)</f>
        <v>0</v>
      </c>
      <c r="Y34" s="278">
        <f>SUMIFS('Data Down'!$U$1:$U$27030,'Data Down'!$AD$1:$AD$27030,$F$2,'Data Down'!$S$1:$S$27030,$Y$4,'Data Down'!$D$1:$D$27030,C34)</f>
        <v>0</v>
      </c>
      <c r="Z34" s="278">
        <f ca="1">SUMIFS('Data Down'!$U$1:$U$27030,'Data Down'!$AD$1:$AD$27030,$F$2,'Data Down'!$S$1:$S$27030,$Z$4,'Data Down'!$D$1:$D$27030,C34)</f>
        <v>0</v>
      </c>
      <c r="AA34" s="278">
        <f ca="1">SUMIFS('Data Down'!$U$1:$U$27030,'Data Down'!$AD$1:$AD$27030,$F$2,'Data Down'!$S$1:$S$27030,$AA$4,'Data Down'!$D$1:$D$27030,C34)</f>
        <v>0</v>
      </c>
      <c r="AB34" s="278">
        <f ca="1">SUMIFS('Data Down'!$U$1:$U$27030,'Data Down'!$AD$1:$AD$27030,$F$2,'Data Down'!$S$1:$S$27030,$AB$4,'Data Down'!$D$1:$D$27030,C34)</f>
        <v>0</v>
      </c>
      <c r="AC34" s="278">
        <f>SUMIFS('Data Down'!$U$1:$U$27030,'Data Down'!$AD$1:$AD$27030,$F$2,'Data Down'!$S$1:$S$27030,$AC$4,'Data Down'!$D$1:$D$27030,C34)</f>
        <v>0</v>
      </c>
      <c r="AD34" s="278">
        <f>SUMIFS('Data Down'!$U$1:$U$27030,'Data Down'!$AD$1:$AD$27030,$F$2,'Data Down'!$S$1:$S$27030,$AD$4,'Data Down'!$D$1:$D$27030,C34)</f>
        <v>0</v>
      </c>
      <c r="AE34" s="278">
        <f>SUMIFS('Data Down'!$U$1:$U$27030,'Data Down'!$AD$1:$AD$27030,$F$2,'Data Down'!$S$1:$S$27030,$AE$4,'Data Down'!$D$1:$D$27030,C34)</f>
        <v>0</v>
      </c>
      <c r="AF34" s="278">
        <f ca="1">SUMIFS('Data Down'!$U$1:$U$27030,'Data Down'!$AD$1:$AD$27030,$F$2,'Data Down'!$S$1:$S$27030,$AF$4,'Data Down'!$D$1:$D$27030,C34)</f>
        <v>0</v>
      </c>
      <c r="AG34" s="278">
        <f>SUMIFS('Data Down'!$U$1:$U$27030,'Data Down'!$AD$1:$AD$27030,$F$2,'Data Down'!$S$1:$S$27030,$AG$4,'Data Down'!$D$1:$D$27030,C34)</f>
        <v>0</v>
      </c>
      <c r="AH34" s="278">
        <f t="shared" ca="1" si="10"/>
        <v>0</v>
      </c>
      <c r="AI34" s="275">
        <f ca="1">VLOOKUP($C34,HM_Unit!$A:$CQ,86,0)</f>
        <v>0</v>
      </c>
      <c r="AJ34" s="278">
        <f t="shared" ca="1" si="11"/>
        <v>168</v>
      </c>
      <c r="AK34" s="275">
        <f t="shared" si="12"/>
        <v>168</v>
      </c>
      <c r="AL34" s="279">
        <f ca="1">SUMIFS('Data Down'!$U$1:$U$27030,'Data Down'!$AD$1:$AD$27030,$F$2,'Data Down'!$D$1:$D$27030,C34)</f>
        <v>0</v>
      </c>
      <c r="AM34" s="299" t="str">
        <f t="shared" ca="1" si="13"/>
        <v>-</v>
      </c>
      <c r="AN34" s="300">
        <f t="shared" ca="1" si="14"/>
        <v>0</v>
      </c>
      <c r="AO34" s="300">
        <f ca="1">SUMIFS('Data Down'!$N$1:$N$27030,'Data Down'!$AD$1:$AD$27030,$F$2,'Data Down'!$Q$1:$Q$27030,$AO$5,'Data Down'!$D$1:$D$27030,C34)</f>
        <v>0</v>
      </c>
      <c r="AP34" s="300">
        <f ca="1">SUMIFS('Data Down'!$N$1:$N$27030,'Data Down'!$AD$1:$AD$27030,$F$2,'Data Down'!$Q$1:$Q$27030,$AP$5,'Data Down'!$D$1:$D$27030,C34)</f>
        <v>0</v>
      </c>
      <c r="AQ34" s="279">
        <f ca="1">SUMIFS('Data Down'!$U$1:$U$27030,'Data Down'!$AD$1:$AD$27030,$F$2,'Data Down'!$Q$1:$Q$27030,$AQ$5,'Data Down'!$D$1:$D$27030,C34)</f>
        <v>0</v>
      </c>
      <c r="AR34" s="279">
        <f ca="1">SUMIFS('Data Down'!$U$1:$U$27030,'Data Down'!$AD$1:$AD$27030,$F$2,'Data Down'!$Q$1:$Q$27030,$AR$5,'Data Down'!$D$1:$D$27030,C34)</f>
        <v>0</v>
      </c>
      <c r="AS34" s="281">
        <f t="shared" ca="1" si="15"/>
        <v>1</v>
      </c>
      <c r="AT34" s="281">
        <f t="shared" ca="1" si="16"/>
        <v>0</v>
      </c>
      <c r="AU34" s="68"/>
    </row>
    <row r="35" spans="1:47" ht="14.25" customHeight="1">
      <c r="A35" s="68"/>
      <c r="B35" s="275">
        <f t="shared" si="17"/>
        <v>22</v>
      </c>
      <c r="C35" s="205" t="s">
        <v>33</v>
      </c>
      <c r="D35" s="205" t="str">
        <f>VLOOKUP(C35,Sort!B:C,2,FALSE)</f>
        <v>AXOR 3336K</v>
      </c>
      <c r="E35" s="276" t="s">
        <v>1596</v>
      </c>
      <c r="F35" s="278">
        <f>SUMIFS('Data Down'!$U$1:$U$27030,'Data Down'!$AD$1:$AD$27030,$F$2,'Data Down'!$S$1:$S$27030,$F$4,'Data Down'!$D$1:$D$27030,C35)</f>
        <v>0</v>
      </c>
      <c r="G35" s="278">
        <f ca="1">SUMIFS('Data Down'!$U$1:$U$27030,'Data Down'!$AD$1:$AD$27030,$F$2,'Data Down'!$S$1:$S$27030,$G$4,'Data Down'!$D$1:$D$27030,C35)</f>
        <v>0</v>
      </c>
      <c r="H35" s="278">
        <f ca="1">SUMIFS('Data Down'!$U$1:$U$27030,'Data Down'!$AD$1:$AD$27030,$F$2,'Data Down'!$S$1:$S$27030,$H$4,'Data Down'!$D$1:$D$27030,C35)</f>
        <v>0</v>
      </c>
      <c r="I35" s="278">
        <f>SUMIFS('Data Down'!$U$1:$U$27030,'Data Down'!$AD$1:$AD$27030,$F$2,'Data Down'!$S$1:$S$27030,$I$4,'Data Down'!$D$1:$D$27030,C35)</f>
        <v>0</v>
      </c>
      <c r="J35" s="278">
        <f ca="1">SUMIFS('Data Down'!$U$1:$U$27030,'Data Down'!$AD$1:$AD$27030,$F$2,'Data Down'!$S$1:$S$27030,$J$4,'Data Down'!$D$1:$D$27030,C35)</f>
        <v>0</v>
      </c>
      <c r="K35" s="278">
        <f>SUMIFS('Data Down'!$U$1:$U$27030,'Data Down'!$AD$1:$AD$27030,$F$2,'Data Down'!$S$1:$S$27030,$K$4,'Data Down'!$D$1:$D$27030,C35)</f>
        <v>0</v>
      </c>
      <c r="L35" s="278">
        <f ca="1">SUMIFS('Data Down'!$U$1:$U$27030,'Data Down'!$AD$1:$AD$27030,$F$2,'Data Down'!$S$1:$S$27030,$L$4,'Data Down'!$D$1:$D$27030,C35)</f>
        <v>0</v>
      </c>
      <c r="M35" s="278">
        <f ca="1">SUMIFS('Data Down'!$U$1:$U$27030,'Data Down'!$AD$1:$AD$27030,$F$2,'Data Down'!$S$1:$S$27030,$M$4,'Data Down'!$D$1:$D$27030,C35)</f>
        <v>0</v>
      </c>
      <c r="N35" s="278">
        <f>SUMIFS('Data Down'!$U$1:$U$27030,'Data Down'!$AD$1:$AD$27030,$F$2,'Data Down'!$S$1:$S$27030,$N$4,'Data Down'!$D$1:$D$27030,C35)</f>
        <v>0</v>
      </c>
      <c r="O35" s="278">
        <f ca="1">SUMIFS('Data Down'!$U$1:$U$27030,'Data Down'!$AD$1:$AD$27030,$F$2,'Data Down'!$S$1:$S$27030,$O$4,'Data Down'!$D$1:$D$27030,C35)</f>
        <v>0</v>
      </c>
      <c r="P35" s="278">
        <f>SUMIFS('Data Down'!$U$1:$U$27030,'Data Down'!$AD$1:$AD$27030,$F$2,'Data Down'!$S$1:$S$27030,$P$4,'Data Down'!$D$1:$D$27030,C35)</f>
        <v>0</v>
      </c>
      <c r="Q35" s="278">
        <f ca="1">SUMIFS('Data Down'!$U$1:$U$27030,'Data Down'!$AD$1:$AD$27030,$F$2,'Data Down'!$S$1:$S$27030,$Q$4,'Data Down'!$D$1:$D$27030,C35)</f>
        <v>0</v>
      </c>
      <c r="R35" s="278">
        <f ca="1">SUMIFS('Data Down'!$U$1:$U$27030,'Data Down'!$AD$1:$AD$27030,$F$2,'Data Down'!$S$1:$S$27030,$R$4,'Data Down'!$D$1:$D$27030,C35)</f>
        <v>0</v>
      </c>
      <c r="S35" s="278">
        <f>SUMIFS('Data Down'!$U$1:$U$27030,'Data Down'!$AD$1:$AD$27030,$F$2,'Data Down'!$S$1:$S$27030,$S$4,'Data Down'!$D$1:$D$27030,C35)</f>
        <v>0</v>
      </c>
      <c r="T35" s="278">
        <f ca="1">SUMIFS('Data Down'!$U$1:$U$27030,'Data Down'!$AD$1:$AD$27030,$F$2,'Data Down'!$S$1:$S$27030,$T$4,'Data Down'!$D$1:$D$27030,C35)</f>
        <v>0</v>
      </c>
      <c r="U35" s="278">
        <f ca="1">SUMIFS('Data Down'!$U$1:$U$27030,'Data Down'!$AD$1:$AD$27030,$F$2,'Data Down'!$S$1:$S$27030,$U$4,'Data Down'!$D$1:$D$27030,C35)</f>
        <v>0</v>
      </c>
      <c r="V35" s="278">
        <f ca="1">SUMIFS('Data Down'!$U$1:$U$27030,'Data Down'!$AD$1:$AD$27030,$F$2,'Data Down'!$S$1:$S$27030,$V$4,'Data Down'!$D$1:$D$27030,C35)</f>
        <v>0</v>
      </c>
      <c r="W35" s="278">
        <f ca="1">SUMIFS('Data Down'!$U$1:$U$27030,'Data Down'!$AD$1:$AD$27030,$F$2,'Data Down'!$S$1:$S$27030,$W$4,'Data Down'!$D$1:$D$27030,C35)</f>
        <v>0</v>
      </c>
      <c r="X35" s="278">
        <f>SUMIFS('Data Down'!$U$1:$U$27030,'Data Down'!$AD$1:$AD$27030,$F$2,'Data Down'!$S$1:$S$27030,$X$4,'Data Down'!$D$1:$D$27030,C35)</f>
        <v>0</v>
      </c>
      <c r="Y35" s="278">
        <f>SUMIFS('Data Down'!$U$1:$U$27030,'Data Down'!$AD$1:$AD$27030,$F$2,'Data Down'!$S$1:$S$27030,$Y$4,'Data Down'!$D$1:$D$27030,C35)</f>
        <v>0</v>
      </c>
      <c r="Z35" s="278">
        <f ca="1">SUMIFS('Data Down'!$U$1:$U$27030,'Data Down'!$AD$1:$AD$27030,$F$2,'Data Down'!$S$1:$S$27030,$Z$4,'Data Down'!$D$1:$D$27030,C35)</f>
        <v>0</v>
      </c>
      <c r="AA35" s="278">
        <f ca="1">SUMIFS('Data Down'!$U$1:$U$27030,'Data Down'!$AD$1:$AD$27030,$F$2,'Data Down'!$S$1:$S$27030,$AA$4,'Data Down'!$D$1:$D$27030,C35)</f>
        <v>0</v>
      </c>
      <c r="AB35" s="278">
        <f ca="1">SUMIFS('Data Down'!$U$1:$U$27030,'Data Down'!$AD$1:$AD$27030,$F$2,'Data Down'!$S$1:$S$27030,$AB$4,'Data Down'!$D$1:$D$27030,C35)</f>
        <v>0</v>
      </c>
      <c r="AC35" s="278">
        <f>SUMIFS('Data Down'!$U$1:$U$27030,'Data Down'!$AD$1:$AD$27030,$F$2,'Data Down'!$S$1:$S$27030,$AC$4,'Data Down'!$D$1:$D$27030,C35)</f>
        <v>0</v>
      </c>
      <c r="AD35" s="278">
        <f>SUMIFS('Data Down'!$U$1:$U$27030,'Data Down'!$AD$1:$AD$27030,$F$2,'Data Down'!$S$1:$S$27030,$AD$4,'Data Down'!$D$1:$D$27030,C35)</f>
        <v>0</v>
      </c>
      <c r="AE35" s="278">
        <f>SUMIFS('Data Down'!$U$1:$U$27030,'Data Down'!$AD$1:$AD$27030,$F$2,'Data Down'!$S$1:$S$27030,$AE$4,'Data Down'!$D$1:$D$27030,C35)</f>
        <v>0</v>
      </c>
      <c r="AF35" s="278">
        <f ca="1">SUMIFS('Data Down'!$U$1:$U$27030,'Data Down'!$AD$1:$AD$27030,$F$2,'Data Down'!$S$1:$S$27030,$AF$4,'Data Down'!$D$1:$D$27030,C35)</f>
        <v>0</v>
      </c>
      <c r="AG35" s="278">
        <f>SUMIFS('Data Down'!$U$1:$U$27030,'Data Down'!$AD$1:$AD$27030,$F$2,'Data Down'!$S$1:$S$27030,$AG$4,'Data Down'!$D$1:$D$27030,C35)</f>
        <v>0</v>
      </c>
      <c r="AH35" s="278">
        <f t="shared" ca="1" si="10"/>
        <v>0</v>
      </c>
      <c r="AI35" s="275">
        <f ca="1">VLOOKUP($C35,HM_Unit!$A:$CQ,86,0)</f>
        <v>0</v>
      </c>
      <c r="AJ35" s="278">
        <f t="shared" ca="1" si="11"/>
        <v>168</v>
      </c>
      <c r="AK35" s="275">
        <f t="shared" si="12"/>
        <v>168</v>
      </c>
      <c r="AL35" s="279">
        <f ca="1">SUMIFS('Data Down'!$U$1:$U$27030,'Data Down'!$AD$1:$AD$27030,$F$2,'Data Down'!$D$1:$D$27030,C35)</f>
        <v>0</v>
      </c>
      <c r="AM35" s="299" t="str">
        <f t="shared" ca="1" si="13"/>
        <v>-</v>
      </c>
      <c r="AN35" s="300">
        <f t="shared" ca="1" si="14"/>
        <v>0</v>
      </c>
      <c r="AO35" s="300">
        <f ca="1">SUMIFS('Data Down'!$N$1:$N$27030,'Data Down'!$AD$1:$AD$27030,$F$2,'Data Down'!$Q$1:$Q$27030,$AO$5,'Data Down'!$D$1:$D$27030,C35)</f>
        <v>0</v>
      </c>
      <c r="AP35" s="300">
        <f ca="1">SUMIFS('Data Down'!$N$1:$N$27030,'Data Down'!$AD$1:$AD$27030,$F$2,'Data Down'!$Q$1:$Q$27030,$AP$5,'Data Down'!$D$1:$D$27030,C35)</f>
        <v>0</v>
      </c>
      <c r="AQ35" s="279">
        <f ca="1">SUMIFS('Data Down'!$U$1:$U$27030,'Data Down'!$AD$1:$AD$27030,$F$2,'Data Down'!$Q$1:$Q$27030,$AQ$5,'Data Down'!$D$1:$D$27030,C35)</f>
        <v>0</v>
      </c>
      <c r="AR35" s="279">
        <f ca="1">SUMIFS('Data Down'!$U$1:$U$27030,'Data Down'!$AD$1:$AD$27030,$F$2,'Data Down'!$Q$1:$Q$27030,$AR$5,'Data Down'!$D$1:$D$27030,C35)</f>
        <v>0</v>
      </c>
      <c r="AS35" s="281">
        <f t="shared" ca="1" si="15"/>
        <v>1</v>
      </c>
      <c r="AT35" s="281">
        <f t="shared" ca="1" si="16"/>
        <v>0</v>
      </c>
      <c r="AU35" s="68"/>
    </row>
    <row r="36" spans="1:47" ht="14.25" customHeight="1">
      <c r="A36" s="68"/>
      <c r="B36" s="275">
        <f t="shared" si="17"/>
        <v>23</v>
      </c>
      <c r="C36" s="205" t="s">
        <v>34</v>
      </c>
      <c r="D36" s="205" t="str">
        <f>VLOOKUP(C36,Sort!B:C,2,FALSE)</f>
        <v>AXOR 3336K</v>
      </c>
      <c r="E36" s="276" t="s">
        <v>1596</v>
      </c>
      <c r="F36" s="278">
        <f>SUMIFS('Data Down'!$U$1:$U$27030,'Data Down'!$AD$1:$AD$27030,$F$2,'Data Down'!$S$1:$S$27030,$F$4,'Data Down'!$D$1:$D$27030,C36)</f>
        <v>0</v>
      </c>
      <c r="G36" s="278">
        <f ca="1">SUMIFS('Data Down'!$U$1:$U$27030,'Data Down'!$AD$1:$AD$27030,$F$2,'Data Down'!$S$1:$S$27030,$G$4,'Data Down'!$D$1:$D$27030,C36)</f>
        <v>0</v>
      </c>
      <c r="H36" s="278">
        <f ca="1">SUMIFS('Data Down'!$U$1:$U$27030,'Data Down'!$AD$1:$AD$27030,$F$2,'Data Down'!$S$1:$S$27030,$H$4,'Data Down'!$D$1:$D$27030,C36)</f>
        <v>0</v>
      </c>
      <c r="I36" s="278">
        <f>SUMIFS('Data Down'!$U$1:$U$27030,'Data Down'!$AD$1:$AD$27030,$F$2,'Data Down'!$S$1:$S$27030,$I$4,'Data Down'!$D$1:$D$27030,C36)</f>
        <v>0</v>
      </c>
      <c r="J36" s="278">
        <f ca="1">SUMIFS('Data Down'!$U$1:$U$27030,'Data Down'!$AD$1:$AD$27030,$F$2,'Data Down'!$S$1:$S$27030,$J$4,'Data Down'!$D$1:$D$27030,C36)</f>
        <v>0</v>
      </c>
      <c r="K36" s="278">
        <f ca="1">SUMIFS('Data Down'!$U$1:$U$27030,'Data Down'!$AD$1:$AD$27030,$F$2,'Data Down'!$S$1:$S$27030,$K$4,'Data Down'!$D$1:$D$27030,C36)</f>
        <v>0</v>
      </c>
      <c r="L36" s="278">
        <f ca="1">SUMIFS('Data Down'!$U$1:$U$27030,'Data Down'!$AD$1:$AD$27030,$F$2,'Data Down'!$S$1:$S$27030,$L$4,'Data Down'!$D$1:$D$27030,C36)</f>
        <v>0</v>
      </c>
      <c r="M36" s="278">
        <f ca="1">SUMIFS('Data Down'!$U$1:$U$27030,'Data Down'!$AD$1:$AD$27030,$F$2,'Data Down'!$S$1:$S$27030,$M$4,'Data Down'!$D$1:$D$27030,C36)</f>
        <v>0</v>
      </c>
      <c r="N36" s="278">
        <f>SUMIFS('Data Down'!$U$1:$U$27030,'Data Down'!$AD$1:$AD$27030,$F$2,'Data Down'!$S$1:$S$27030,$N$4,'Data Down'!$D$1:$D$27030,C36)</f>
        <v>0</v>
      </c>
      <c r="O36" s="278">
        <f ca="1">SUMIFS('Data Down'!$U$1:$U$27030,'Data Down'!$AD$1:$AD$27030,$F$2,'Data Down'!$S$1:$S$27030,$O$4,'Data Down'!$D$1:$D$27030,C36)</f>
        <v>0</v>
      </c>
      <c r="P36" s="278">
        <f>SUMIFS('Data Down'!$U$1:$U$27030,'Data Down'!$AD$1:$AD$27030,$F$2,'Data Down'!$S$1:$S$27030,$P$4,'Data Down'!$D$1:$D$27030,C36)</f>
        <v>0</v>
      </c>
      <c r="Q36" s="278">
        <f>SUMIFS('Data Down'!$U$1:$U$27030,'Data Down'!$AD$1:$AD$27030,$F$2,'Data Down'!$S$1:$S$27030,$Q$4,'Data Down'!$D$1:$D$27030,C36)</f>
        <v>0</v>
      </c>
      <c r="R36" s="278">
        <f>SUMIFS('Data Down'!$U$1:$U$27030,'Data Down'!$AD$1:$AD$27030,$F$2,'Data Down'!$S$1:$S$27030,$R$4,'Data Down'!$D$1:$D$27030,C36)</f>
        <v>0</v>
      </c>
      <c r="S36" s="278">
        <f>SUMIFS('Data Down'!$U$1:$U$27030,'Data Down'!$AD$1:$AD$27030,$F$2,'Data Down'!$S$1:$S$27030,$S$4,'Data Down'!$D$1:$D$27030,C36)</f>
        <v>0</v>
      </c>
      <c r="T36" s="278">
        <f ca="1">SUMIFS('Data Down'!$U$1:$U$27030,'Data Down'!$AD$1:$AD$27030,$F$2,'Data Down'!$S$1:$S$27030,$T$4,'Data Down'!$D$1:$D$27030,C36)</f>
        <v>0</v>
      </c>
      <c r="U36" s="278">
        <f ca="1">SUMIFS('Data Down'!$U$1:$U$27030,'Data Down'!$AD$1:$AD$27030,$F$2,'Data Down'!$S$1:$S$27030,$U$4,'Data Down'!$D$1:$D$27030,C36)</f>
        <v>0</v>
      </c>
      <c r="V36" s="278">
        <f ca="1">SUMIFS('Data Down'!$U$1:$U$27030,'Data Down'!$AD$1:$AD$27030,$F$2,'Data Down'!$S$1:$S$27030,$V$4,'Data Down'!$D$1:$D$27030,C36)</f>
        <v>0</v>
      </c>
      <c r="W36" s="278">
        <f ca="1">SUMIFS('Data Down'!$U$1:$U$27030,'Data Down'!$AD$1:$AD$27030,$F$2,'Data Down'!$S$1:$S$27030,$W$4,'Data Down'!$D$1:$D$27030,C36)</f>
        <v>0</v>
      </c>
      <c r="X36" s="278">
        <f ca="1">SUMIFS('Data Down'!$U$1:$U$27030,'Data Down'!$AD$1:$AD$27030,$F$2,'Data Down'!$S$1:$S$27030,$X$4,'Data Down'!$D$1:$D$27030,C36)</f>
        <v>0</v>
      </c>
      <c r="Y36" s="278">
        <f ca="1">SUMIFS('Data Down'!$U$1:$U$27030,'Data Down'!$AD$1:$AD$27030,$F$2,'Data Down'!$S$1:$S$27030,$Y$4,'Data Down'!$D$1:$D$27030,C36)</f>
        <v>0</v>
      </c>
      <c r="Z36" s="278">
        <f ca="1">SUMIFS('Data Down'!$U$1:$U$27030,'Data Down'!$AD$1:$AD$27030,$F$2,'Data Down'!$S$1:$S$27030,$Z$4,'Data Down'!$D$1:$D$27030,C36)</f>
        <v>0</v>
      </c>
      <c r="AA36" s="278">
        <f ca="1">SUMIFS('Data Down'!$U$1:$U$27030,'Data Down'!$AD$1:$AD$27030,$F$2,'Data Down'!$S$1:$S$27030,$AA$4,'Data Down'!$D$1:$D$27030,C36)</f>
        <v>0</v>
      </c>
      <c r="AB36" s="278">
        <f ca="1">SUMIFS('Data Down'!$U$1:$U$27030,'Data Down'!$AD$1:$AD$27030,$F$2,'Data Down'!$S$1:$S$27030,$AB$4,'Data Down'!$D$1:$D$27030,C36)</f>
        <v>0</v>
      </c>
      <c r="AC36" s="278">
        <f>SUMIFS('Data Down'!$U$1:$U$27030,'Data Down'!$AD$1:$AD$27030,$F$2,'Data Down'!$S$1:$S$27030,$AC$4,'Data Down'!$D$1:$D$27030,C36)</f>
        <v>0</v>
      </c>
      <c r="AD36" s="278">
        <f>SUMIFS('Data Down'!$U$1:$U$27030,'Data Down'!$AD$1:$AD$27030,$F$2,'Data Down'!$S$1:$S$27030,$AD$4,'Data Down'!$D$1:$D$27030,C36)</f>
        <v>0</v>
      </c>
      <c r="AE36" s="278">
        <f>SUMIFS('Data Down'!$U$1:$U$27030,'Data Down'!$AD$1:$AD$27030,$F$2,'Data Down'!$S$1:$S$27030,$AE$4,'Data Down'!$D$1:$D$27030,C36)</f>
        <v>0</v>
      </c>
      <c r="AF36" s="278">
        <f ca="1">SUMIFS('Data Down'!$U$1:$U$27030,'Data Down'!$AD$1:$AD$27030,$F$2,'Data Down'!$S$1:$S$27030,$AF$4,'Data Down'!$D$1:$D$27030,C36)</f>
        <v>0</v>
      </c>
      <c r="AG36" s="278">
        <f>SUMIFS('Data Down'!$U$1:$U$27030,'Data Down'!$AD$1:$AD$27030,$F$2,'Data Down'!$S$1:$S$27030,$AG$4,'Data Down'!$D$1:$D$27030,C36)</f>
        <v>0</v>
      </c>
      <c r="AH36" s="278">
        <f t="shared" ca="1" si="10"/>
        <v>0</v>
      </c>
      <c r="AI36" s="275">
        <f ca="1">VLOOKUP($C36,HM_Unit!$A:$CQ,86,0)</f>
        <v>0</v>
      </c>
      <c r="AJ36" s="278">
        <f t="shared" ca="1" si="11"/>
        <v>168</v>
      </c>
      <c r="AK36" s="275">
        <f t="shared" si="12"/>
        <v>168</v>
      </c>
      <c r="AL36" s="279">
        <f ca="1">SUMIFS('Data Down'!$U$1:$U$27030,'Data Down'!$AD$1:$AD$27030,$F$2,'Data Down'!$D$1:$D$27030,C36)</f>
        <v>0</v>
      </c>
      <c r="AM36" s="299" t="str">
        <f t="shared" ca="1" si="13"/>
        <v>-</v>
      </c>
      <c r="AN36" s="300">
        <f t="shared" ca="1" si="14"/>
        <v>0</v>
      </c>
      <c r="AO36" s="300">
        <f ca="1">SUMIFS('Data Down'!$N$1:$N$27030,'Data Down'!$AD$1:$AD$27030,$F$2,'Data Down'!$Q$1:$Q$27030,$AO$5,'Data Down'!$D$1:$D$27030,C36)</f>
        <v>0</v>
      </c>
      <c r="AP36" s="300">
        <f ca="1">SUMIFS('Data Down'!$N$1:$N$27030,'Data Down'!$AD$1:$AD$27030,$F$2,'Data Down'!$Q$1:$Q$27030,$AP$5,'Data Down'!$D$1:$D$27030,C36)</f>
        <v>0</v>
      </c>
      <c r="AQ36" s="279">
        <f ca="1">SUMIFS('Data Down'!$U$1:$U$27030,'Data Down'!$AD$1:$AD$27030,$F$2,'Data Down'!$Q$1:$Q$27030,$AQ$5,'Data Down'!$D$1:$D$27030,C36)</f>
        <v>0</v>
      </c>
      <c r="AR36" s="279">
        <f ca="1">SUMIFS('Data Down'!$U$1:$U$27030,'Data Down'!$AD$1:$AD$27030,$F$2,'Data Down'!$Q$1:$Q$27030,$AR$5,'Data Down'!$D$1:$D$27030,C36)</f>
        <v>0</v>
      </c>
      <c r="AS36" s="281">
        <f t="shared" ca="1" si="15"/>
        <v>1</v>
      </c>
      <c r="AT36" s="281">
        <f t="shared" ca="1" si="16"/>
        <v>0</v>
      </c>
      <c r="AU36" s="68"/>
    </row>
    <row r="37" spans="1:47" ht="14.25" customHeight="1">
      <c r="A37" s="68"/>
      <c r="B37" s="275">
        <f t="shared" si="17"/>
        <v>24</v>
      </c>
      <c r="C37" s="205" t="s">
        <v>35</v>
      </c>
      <c r="D37" s="205" t="str">
        <f>VLOOKUP(C37,Sort!B:C,2,FALSE)</f>
        <v>AXOR 3336K</v>
      </c>
      <c r="E37" s="68" t="s">
        <v>1596</v>
      </c>
      <c r="F37" s="278">
        <f>SUMIFS('Data Down'!$U$1:$U$27030,'Data Down'!$AD$1:$AD$27030,$F$2,'Data Down'!$S$1:$S$27030,$F$4,'Data Down'!$D$1:$D$27030,C37)</f>
        <v>0</v>
      </c>
      <c r="G37" s="278">
        <f ca="1">SUMIFS('Data Down'!$U$1:$U$27030,'Data Down'!$AD$1:$AD$27030,$F$2,'Data Down'!$S$1:$S$27030,$G$4,'Data Down'!$D$1:$D$27030,C37)</f>
        <v>0</v>
      </c>
      <c r="H37" s="278">
        <f ca="1">SUMIFS('Data Down'!$U$1:$U$27030,'Data Down'!$AD$1:$AD$27030,$F$2,'Data Down'!$S$1:$S$27030,$H$4,'Data Down'!$D$1:$D$27030,C37)</f>
        <v>0</v>
      </c>
      <c r="I37" s="278">
        <f>SUMIFS('Data Down'!$U$1:$U$27030,'Data Down'!$AD$1:$AD$27030,$F$2,'Data Down'!$S$1:$S$27030,$I$4,'Data Down'!$D$1:$D$27030,C37)</f>
        <v>0</v>
      </c>
      <c r="J37" s="278">
        <f ca="1">SUMIFS('Data Down'!$U$1:$U$27030,'Data Down'!$AD$1:$AD$27030,$F$2,'Data Down'!$S$1:$S$27030,$J$4,'Data Down'!$D$1:$D$27030,C37)</f>
        <v>0</v>
      </c>
      <c r="K37" s="278">
        <f ca="1">SUMIFS('Data Down'!$U$1:$U$27030,'Data Down'!$AD$1:$AD$27030,$F$2,'Data Down'!$S$1:$S$27030,$K$4,'Data Down'!$D$1:$D$27030,C37)</f>
        <v>0</v>
      </c>
      <c r="L37" s="278">
        <f ca="1">SUMIFS('Data Down'!$U$1:$U$27030,'Data Down'!$AD$1:$AD$27030,$F$2,'Data Down'!$S$1:$S$27030,$L$4,'Data Down'!$D$1:$D$27030,C37)</f>
        <v>0</v>
      </c>
      <c r="M37" s="278">
        <f ca="1">SUMIFS('Data Down'!$U$1:$U$27030,'Data Down'!$AD$1:$AD$27030,$F$2,'Data Down'!$S$1:$S$27030,$M$4,'Data Down'!$D$1:$D$27030,C37)</f>
        <v>0</v>
      </c>
      <c r="N37" s="278">
        <f>SUMIFS('Data Down'!$U$1:$U$27030,'Data Down'!$AD$1:$AD$27030,$F$2,'Data Down'!$S$1:$S$27030,$N$4,'Data Down'!$D$1:$D$27030,C37)</f>
        <v>0</v>
      </c>
      <c r="O37" s="278">
        <f ca="1">SUMIFS('Data Down'!$U$1:$U$27030,'Data Down'!$AD$1:$AD$27030,$F$2,'Data Down'!$S$1:$S$27030,$O$4,'Data Down'!$D$1:$D$27030,C37)</f>
        <v>0</v>
      </c>
      <c r="P37" s="278">
        <f>SUMIFS('Data Down'!$U$1:$U$27030,'Data Down'!$AD$1:$AD$27030,$F$2,'Data Down'!$S$1:$S$27030,$P$4,'Data Down'!$D$1:$D$27030,C37)</f>
        <v>0</v>
      </c>
      <c r="Q37" s="278">
        <f ca="1">SUMIFS('Data Down'!$U$1:$U$27030,'Data Down'!$AD$1:$AD$27030,$F$2,'Data Down'!$S$1:$S$27030,$Q$4,'Data Down'!$D$1:$D$27030,C37)</f>
        <v>0</v>
      </c>
      <c r="R37" s="278">
        <f ca="1">SUMIFS('Data Down'!$U$1:$U$27030,'Data Down'!$AD$1:$AD$27030,$F$2,'Data Down'!$S$1:$S$27030,$R$4,'Data Down'!$D$1:$D$27030,C37)</f>
        <v>0</v>
      </c>
      <c r="S37" s="278">
        <f>SUMIFS('Data Down'!$U$1:$U$27030,'Data Down'!$AD$1:$AD$27030,$F$2,'Data Down'!$S$1:$S$27030,$S$4,'Data Down'!$D$1:$D$27030,C37)</f>
        <v>0</v>
      </c>
      <c r="T37" s="278">
        <f ca="1">SUMIFS('Data Down'!$U$1:$U$27030,'Data Down'!$AD$1:$AD$27030,$F$2,'Data Down'!$S$1:$S$27030,$T$4,'Data Down'!$D$1:$D$27030,C37)</f>
        <v>0</v>
      </c>
      <c r="U37" s="278">
        <f ca="1">SUMIFS('Data Down'!$U$1:$U$27030,'Data Down'!$AD$1:$AD$27030,$F$2,'Data Down'!$S$1:$S$27030,$U$4,'Data Down'!$D$1:$D$27030,C37)</f>
        <v>0</v>
      </c>
      <c r="V37" s="278">
        <f ca="1">SUMIFS('Data Down'!$U$1:$U$27030,'Data Down'!$AD$1:$AD$27030,$F$2,'Data Down'!$S$1:$S$27030,$V$4,'Data Down'!$D$1:$D$27030,C37)</f>
        <v>0</v>
      </c>
      <c r="W37" s="278">
        <f>SUMIFS('Data Down'!$U$1:$U$27030,'Data Down'!$AD$1:$AD$27030,$F$2,'Data Down'!$S$1:$S$27030,$W$4,'Data Down'!$D$1:$D$27030,C37)</f>
        <v>0</v>
      </c>
      <c r="X37" s="278">
        <f>SUMIFS('Data Down'!$U$1:$U$27030,'Data Down'!$AD$1:$AD$27030,$F$2,'Data Down'!$S$1:$S$27030,$X$4,'Data Down'!$D$1:$D$27030,C37)</f>
        <v>0</v>
      </c>
      <c r="Y37" s="278">
        <f>SUMIFS('Data Down'!$U$1:$U$27030,'Data Down'!$AD$1:$AD$27030,$F$2,'Data Down'!$S$1:$S$27030,$Y$4,'Data Down'!$D$1:$D$27030,C37)</f>
        <v>0</v>
      </c>
      <c r="Z37" s="278">
        <f ca="1">SUMIFS('Data Down'!$U$1:$U$27030,'Data Down'!$AD$1:$AD$27030,$F$2,'Data Down'!$S$1:$S$27030,$Z$4,'Data Down'!$D$1:$D$27030,C37)</f>
        <v>0</v>
      </c>
      <c r="AA37" s="278">
        <f ca="1">SUMIFS('Data Down'!$U$1:$U$27030,'Data Down'!$AD$1:$AD$27030,$F$2,'Data Down'!$S$1:$S$27030,$AA$4,'Data Down'!$D$1:$D$27030,C37)</f>
        <v>0</v>
      </c>
      <c r="AB37" s="278">
        <f ca="1">SUMIFS('Data Down'!$U$1:$U$27030,'Data Down'!$AD$1:$AD$27030,$F$2,'Data Down'!$S$1:$S$27030,$AB$4,'Data Down'!$D$1:$D$27030,C37)</f>
        <v>0</v>
      </c>
      <c r="AC37" s="278">
        <f>SUMIFS('Data Down'!$U$1:$U$27030,'Data Down'!$AD$1:$AD$27030,$F$2,'Data Down'!$S$1:$S$27030,$AC$4,'Data Down'!$D$1:$D$27030,C37)</f>
        <v>0</v>
      </c>
      <c r="AD37" s="278">
        <f>SUMIFS('Data Down'!$U$1:$U$27030,'Data Down'!$AD$1:$AD$27030,$F$2,'Data Down'!$S$1:$S$27030,$AD$4,'Data Down'!$D$1:$D$27030,C37)</f>
        <v>0</v>
      </c>
      <c r="AE37" s="278">
        <f>SUMIFS('Data Down'!$U$1:$U$27030,'Data Down'!$AD$1:$AD$27030,$F$2,'Data Down'!$S$1:$S$27030,$AE$4,'Data Down'!$D$1:$D$27030,C37)</f>
        <v>0</v>
      </c>
      <c r="AF37" s="278">
        <f ca="1">SUMIFS('Data Down'!$U$1:$U$27030,'Data Down'!$AD$1:$AD$27030,$F$2,'Data Down'!$S$1:$S$27030,$AF$4,'Data Down'!$D$1:$D$27030,C37)</f>
        <v>0</v>
      </c>
      <c r="AG37" s="278">
        <f>SUMIFS('Data Down'!$U$1:$U$27030,'Data Down'!$AD$1:$AD$27030,$F$2,'Data Down'!$S$1:$S$27030,$AG$4,'Data Down'!$D$1:$D$27030,C37)</f>
        <v>0</v>
      </c>
      <c r="AH37" s="278">
        <f t="shared" ca="1" si="10"/>
        <v>0</v>
      </c>
      <c r="AI37" s="275">
        <f ca="1">VLOOKUP($C37,HM_Unit!$A:$CQ,86,0)</f>
        <v>0</v>
      </c>
      <c r="AJ37" s="278">
        <f t="shared" ca="1" si="11"/>
        <v>168</v>
      </c>
      <c r="AK37" s="275">
        <f t="shared" si="12"/>
        <v>168</v>
      </c>
      <c r="AL37" s="279">
        <f ca="1">SUMIFS('Data Down'!$U$1:$U$27030,'Data Down'!$AD$1:$AD$27030,$F$2,'Data Down'!$D$1:$D$27030,C37)</f>
        <v>0</v>
      </c>
      <c r="AM37" s="299" t="str">
        <f t="shared" ca="1" si="13"/>
        <v>-</v>
      </c>
      <c r="AN37" s="300">
        <f t="shared" ca="1" si="14"/>
        <v>0</v>
      </c>
      <c r="AO37" s="300">
        <f ca="1">SUMIFS('Data Down'!$N$1:$N$27030,'Data Down'!$AD$1:$AD$27030,$F$2,'Data Down'!$Q$1:$Q$27030,$AO$5,'Data Down'!$D$1:$D$27030,C37)</f>
        <v>0</v>
      </c>
      <c r="AP37" s="300">
        <f ca="1">SUMIFS('Data Down'!$N$1:$N$27030,'Data Down'!$AD$1:$AD$27030,$F$2,'Data Down'!$Q$1:$Q$27030,$AP$5,'Data Down'!$D$1:$D$27030,C37)</f>
        <v>0</v>
      </c>
      <c r="AQ37" s="279">
        <f ca="1">SUMIFS('Data Down'!$U$1:$U$27030,'Data Down'!$AD$1:$AD$27030,$F$2,'Data Down'!$Q$1:$Q$27030,$AQ$5,'Data Down'!$D$1:$D$27030,C37)</f>
        <v>0</v>
      </c>
      <c r="AR37" s="279">
        <f ca="1">SUMIFS('Data Down'!$U$1:$U$27030,'Data Down'!$AD$1:$AD$27030,$F$2,'Data Down'!$Q$1:$Q$27030,$AR$5,'Data Down'!$D$1:$D$27030,C37)</f>
        <v>0</v>
      </c>
      <c r="AS37" s="281">
        <f t="shared" ca="1" si="15"/>
        <v>1</v>
      </c>
      <c r="AT37" s="281">
        <f t="shared" ca="1" si="16"/>
        <v>0</v>
      </c>
      <c r="AU37" s="68"/>
    </row>
    <row r="38" spans="1:47" ht="14.25" customHeight="1">
      <c r="A38" s="68"/>
      <c r="B38" s="275">
        <f t="shared" si="17"/>
        <v>25</v>
      </c>
      <c r="C38" s="205" t="s">
        <v>36</v>
      </c>
      <c r="D38" s="205" t="str">
        <f>VLOOKUP(C38,Sort!B:C,2,FALSE)</f>
        <v>AXOR 3336K</v>
      </c>
      <c r="E38" s="276" t="s">
        <v>1596</v>
      </c>
      <c r="F38" s="278">
        <f>SUMIFS('Data Down'!$U$1:$U$27030,'Data Down'!$AD$1:$AD$27030,$F$2,'Data Down'!$S$1:$S$27030,$F$4,'Data Down'!$D$1:$D$27030,C38)</f>
        <v>0</v>
      </c>
      <c r="G38" s="278">
        <f ca="1">SUMIFS('Data Down'!$U$1:$U$27030,'Data Down'!$AD$1:$AD$27030,$F$2,'Data Down'!$S$1:$S$27030,$G$4,'Data Down'!$D$1:$D$27030,C38)</f>
        <v>0</v>
      </c>
      <c r="H38" s="278">
        <f ca="1">SUMIFS('Data Down'!$U$1:$U$27030,'Data Down'!$AD$1:$AD$27030,$F$2,'Data Down'!$S$1:$S$27030,$H$4,'Data Down'!$D$1:$D$27030,C38)</f>
        <v>0</v>
      </c>
      <c r="I38" s="278">
        <f>SUMIFS('Data Down'!$U$1:$U$27030,'Data Down'!$AD$1:$AD$27030,$F$2,'Data Down'!$S$1:$S$27030,$I$4,'Data Down'!$D$1:$D$27030,C38)</f>
        <v>0</v>
      </c>
      <c r="J38" s="278">
        <f ca="1">SUMIFS('Data Down'!$U$1:$U$27030,'Data Down'!$AD$1:$AD$27030,$F$2,'Data Down'!$S$1:$S$27030,$J$4,'Data Down'!$D$1:$D$27030,C38)</f>
        <v>0</v>
      </c>
      <c r="K38" s="278">
        <f>SUMIFS('Data Down'!$U$1:$U$27030,'Data Down'!$AD$1:$AD$27030,$F$2,'Data Down'!$S$1:$S$27030,$K$4,'Data Down'!$D$1:$D$27030,C38)</f>
        <v>0</v>
      </c>
      <c r="L38" s="278">
        <f>SUMIFS('Data Down'!$U$1:$U$27030,'Data Down'!$AD$1:$AD$27030,$F$2,'Data Down'!$S$1:$S$27030,$L$4,'Data Down'!$D$1:$D$27030,C38)</f>
        <v>0</v>
      </c>
      <c r="M38" s="278">
        <f ca="1">SUMIFS('Data Down'!$U$1:$U$27030,'Data Down'!$AD$1:$AD$27030,$F$2,'Data Down'!$S$1:$S$27030,$M$4,'Data Down'!$D$1:$D$27030,C38)</f>
        <v>0</v>
      </c>
      <c r="N38" s="278">
        <f>SUMIFS('Data Down'!$U$1:$U$27030,'Data Down'!$AD$1:$AD$27030,$F$2,'Data Down'!$S$1:$S$27030,$N$4,'Data Down'!$D$1:$D$27030,C38)</f>
        <v>0</v>
      </c>
      <c r="O38" s="278">
        <f ca="1">SUMIFS('Data Down'!$U$1:$U$27030,'Data Down'!$AD$1:$AD$27030,$F$2,'Data Down'!$S$1:$S$27030,$O$4,'Data Down'!$D$1:$D$27030,C38)</f>
        <v>0</v>
      </c>
      <c r="P38" s="278">
        <f>SUMIFS('Data Down'!$U$1:$U$27030,'Data Down'!$AD$1:$AD$27030,$F$2,'Data Down'!$S$1:$S$27030,$P$4,'Data Down'!$D$1:$D$27030,C38)</f>
        <v>0</v>
      </c>
      <c r="Q38" s="278">
        <f ca="1">SUMIFS('Data Down'!$U$1:$U$27030,'Data Down'!$AD$1:$AD$27030,$F$2,'Data Down'!$S$1:$S$27030,$Q$4,'Data Down'!$D$1:$D$27030,C38)</f>
        <v>0</v>
      </c>
      <c r="R38" s="278">
        <f>SUMIFS('Data Down'!$U$1:$U$27030,'Data Down'!$AD$1:$AD$27030,$F$2,'Data Down'!$S$1:$S$27030,$R$4,'Data Down'!$D$1:$D$27030,C38)</f>
        <v>0</v>
      </c>
      <c r="S38" s="278">
        <f>SUMIFS('Data Down'!$U$1:$U$27030,'Data Down'!$AD$1:$AD$27030,$F$2,'Data Down'!$S$1:$S$27030,$S$4,'Data Down'!$D$1:$D$27030,C38)</f>
        <v>0</v>
      </c>
      <c r="T38" s="278">
        <f>SUMIFS('Data Down'!$U$1:$U$27030,'Data Down'!$AD$1:$AD$27030,$F$2,'Data Down'!$S$1:$S$27030,$T$4,'Data Down'!$D$1:$D$27030,C38)</f>
        <v>0</v>
      </c>
      <c r="U38" s="278">
        <f ca="1">SUMIFS('Data Down'!$U$1:$U$27030,'Data Down'!$AD$1:$AD$27030,$F$2,'Data Down'!$S$1:$S$27030,$U$4,'Data Down'!$D$1:$D$27030,C38)</f>
        <v>0</v>
      </c>
      <c r="V38" s="278">
        <f ca="1">SUMIFS('Data Down'!$U$1:$U$27030,'Data Down'!$AD$1:$AD$27030,$F$2,'Data Down'!$S$1:$S$27030,$V$4,'Data Down'!$D$1:$D$27030,C38)</f>
        <v>0</v>
      </c>
      <c r="W38" s="278">
        <f>SUMIFS('Data Down'!$U$1:$U$27030,'Data Down'!$AD$1:$AD$27030,$F$2,'Data Down'!$S$1:$S$27030,$W$4,'Data Down'!$D$1:$D$27030,C38)</f>
        <v>0</v>
      </c>
      <c r="X38" s="278">
        <f>SUMIFS('Data Down'!$U$1:$U$27030,'Data Down'!$AD$1:$AD$27030,$F$2,'Data Down'!$S$1:$S$27030,$X$4,'Data Down'!$D$1:$D$27030,C38)</f>
        <v>0</v>
      </c>
      <c r="Y38" s="278">
        <f ca="1">SUMIFS('Data Down'!$U$1:$U$27030,'Data Down'!$AD$1:$AD$27030,$F$2,'Data Down'!$S$1:$S$27030,$Y$4,'Data Down'!$D$1:$D$27030,C38)</f>
        <v>0</v>
      </c>
      <c r="Z38" s="278">
        <f ca="1">SUMIFS('Data Down'!$U$1:$U$27030,'Data Down'!$AD$1:$AD$27030,$F$2,'Data Down'!$S$1:$S$27030,$Z$4,'Data Down'!$D$1:$D$27030,C38)</f>
        <v>0</v>
      </c>
      <c r="AA38" s="278">
        <f ca="1">SUMIFS('Data Down'!$U$1:$U$27030,'Data Down'!$AD$1:$AD$27030,$F$2,'Data Down'!$S$1:$S$27030,$AA$4,'Data Down'!$D$1:$D$27030,C38)</f>
        <v>0</v>
      </c>
      <c r="AB38" s="278">
        <f ca="1">SUMIFS('Data Down'!$U$1:$U$27030,'Data Down'!$AD$1:$AD$27030,$F$2,'Data Down'!$S$1:$S$27030,$AB$4,'Data Down'!$D$1:$D$27030,C38)</f>
        <v>0</v>
      </c>
      <c r="AC38" s="278">
        <f>SUMIFS('Data Down'!$U$1:$U$27030,'Data Down'!$AD$1:$AD$27030,$F$2,'Data Down'!$S$1:$S$27030,$AC$4,'Data Down'!$D$1:$D$27030,C38)</f>
        <v>0</v>
      </c>
      <c r="AD38" s="278">
        <f>SUMIFS('Data Down'!$U$1:$U$27030,'Data Down'!$AD$1:$AD$27030,$F$2,'Data Down'!$S$1:$S$27030,$AD$4,'Data Down'!$D$1:$D$27030,C38)</f>
        <v>0</v>
      </c>
      <c r="AE38" s="278">
        <f>SUMIFS('Data Down'!$U$1:$U$27030,'Data Down'!$AD$1:$AD$27030,$F$2,'Data Down'!$S$1:$S$27030,$AE$4,'Data Down'!$D$1:$D$27030,C38)</f>
        <v>0</v>
      </c>
      <c r="AF38" s="278">
        <f ca="1">SUMIFS('Data Down'!$U$1:$U$27030,'Data Down'!$AD$1:$AD$27030,$F$2,'Data Down'!$S$1:$S$27030,$AF$4,'Data Down'!$D$1:$D$27030,C38)</f>
        <v>0</v>
      </c>
      <c r="AG38" s="278">
        <f>SUMIFS('Data Down'!$U$1:$U$27030,'Data Down'!$AD$1:$AD$27030,$F$2,'Data Down'!$S$1:$S$27030,$AG$4,'Data Down'!$D$1:$D$27030,C38)</f>
        <v>0</v>
      </c>
      <c r="AH38" s="278">
        <f t="shared" ca="1" si="10"/>
        <v>0</v>
      </c>
      <c r="AI38" s="275">
        <f ca="1">VLOOKUP($C38,HM_Unit!$A:$CQ,86,0)</f>
        <v>0</v>
      </c>
      <c r="AJ38" s="278">
        <f t="shared" ca="1" si="11"/>
        <v>168</v>
      </c>
      <c r="AK38" s="275">
        <f t="shared" si="12"/>
        <v>168</v>
      </c>
      <c r="AL38" s="279">
        <f ca="1">SUMIFS('Data Down'!$U$1:$U$27030,'Data Down'!$AD$1:$AD$27030,$F$2,'Data Down'!$D$1:$D$27030,C38)</f>
        <v>0</v>
      </c>
      <c r="AM38" s="299" t="str">
        <f t="shared" ca="1" si="13"/>
        <v>-</v>
      </c>
      <c r="AN38" s="300">
        <f t="shared" ca="1" si="14"/>
        <v>0</v>
      </c>
      <c r="AO38" s="300">
        <f ca="1">SUMIFS('Data Down'!$N$1:$N$27030,'Data Down'!$AD$1:$AD$27030,$F$2,'Data Down'!$Q$1:$Q$27030,$AO$5,'Data Down'!$D$1:$D$27030,C38)</f>
        <v>0</v>
      </c>
      <c r="AP38" s="300">
        <f ca="1">SUMIFS('Data Down'!$N$1:$N$27030,'Data Down'!$AD$1:$AD$27030,$F$2,'Data Down'!$Q$1:$Q$27030,$AP$5,'Data Down'!$D$1:$D$27030,C38)</f>
        <v>0</v>
      </c>
      <c r="AQ38" s="279">
        <f ca="1">SUMIFS('Data Down'!$U$1:$U$27030,'Data Down'!$AD$1:$AD$27030,$F$2,'Data Down'!$Q$1:$Q$27030,$AQ$5,'Data Down'!$D$1:$D$27030,C38)</f>
        <v>0</v>
      </c>
      <c r="AR38" s="279">
        <f ca="1">SUMIFS('Data Down'!$U$1:$U$27030,'Data Down'!$AD$1:$AD$27030,$F$2,'Data Down'!$Q$1:$Q$27030,$AR$5,'Data Down'!$D$1:$D$27030,C38)</f>
        <v>0</v>
      </c>
      <c r="AS38" s="281">
        <f t="shared" ca="1" si="15"/>
        <v>1</v>
      </c>
      <c r="AT38" s="281">
        <f t="shared" ca="1" si="16"/>
        <v>0</v>
      </c>
      <c r="AU38" s="68"/>
    </row>
    <row r="39" spans="1:47" ht="14.25" customHeight="1">
      <c r="A39" s="68"/>
      <c r="B39" s="275">
        <f t="shared" si="17"/>
        <v>26</v>
      </c>
      <c r="C39" s="205" t="s">
        <v>37</v>
      </c>
      <c r="D39" s="205" t="str">
        <f>VLOOKUP(C39,Sort!B:C,2,FALSE)</f>
        <v>AXOR 3336K</v>
      </c>
      <c r="E39" s="276" t="s">
        <v>1596</v>
      </c>
      <c r="F39" s="278">
        <f>SUMIFS('Data Down'!$U$1:$U$27030,'Data Down'!$AD$1:$AD$27030,$F$2,'Data Down'!$S$1:$S$27030,$F$4,'Data Down'!$D$1:$D$27030,C39)</f>
        <v>0</v>
      </c>
      <c r="G39" s="278">
        <f ca="1">SUMIFS('Data Down'!$U$1:$U$27030,'Data Down'!$AD$1:$AD$27030,$F$2,'Data Down'!$S$1:$S$27030,$G$4,'Data Down'!$D$1:$D$27030,C39)</f>
        <v>0</v>
      </c>
      <c r="H39" s="278">
        <f ca="1">SUMIFS('Data Down'!$U$1:$U$27030,'Data Down'!$AD$1:$AD$27030,$F$2,'Data Down'!$S$1:$S$27030,$H$4,'Data Down'!$D$1:$D$27030,C39)</f>
        <v>0</v>
      </c>
      <c r="I39" s="278">
        <f>SUMIFS('Data Down'!$U$1:$U$27030,'Data Down'!$AD$1:$AD$27030,$F$2,'Data Down'!$S$1:$S$27030,$I$4,'Data Down'!$D$1:$D$27030,C39)</f>
        <v>0</v>
      </c>
      <c r="J39" s="278">
        <f ca="1">SUMIFS('Data Down'!$U$1:$U$27030,'Data Down'!$AD$1:$AD$27030,$F$2,'Data Down'!$S$1:$S$27030,$J$4,'Data Down'!$D$1:$D$27030,C39)</f>
        <v>0</v>
      </c>
      <c r="K39" s="278">
        <f ca="1">SUMIFS('Data Down'!$U$1:$U$27030,'Data Down'!$AD$1:$AD$27030,$F$2,'Data Down'!$S$1:$S$27030,$K$4,'Data Down'!$D$1:$D$27030,C39)</f>
        <v>0</v>
      </c>
      <c r="L39" s="278">
        <f ca="1">SUMIFS('Data Down'!$U$1:$U$27030,'Data Down'!$AD$1:$AD$27030,$F$2,'Data Down'!$S$1:$S$27030,$L$4,'Data Down'!$D$1:$D$27030,C39)</f>
        <v>0</v>
      </c>
      <c r="M39" s="278">
        <f ca="1">SUMIFS('Data Down'!$U$1:$U$27030,'Data Down'!$AD$1:$AD$27030,$F$2,'Data Down'!$S$1:$S$27030,$M$4,'Data Down'!$D$1:$D$27030,C39)</f>
        <v>0</v>
      </c>
      <c r="N39" s="278">
        <f>SUMIFS('Data Down'!$U$1:$U$27030,'Data Down'!$AD$1:$AD$27030,$F$2,'Data Down'!$S$1:$S$27030,$N$4,'Data Down'!$D$1:$D$27030,C39)</f>
        <v>0</v>
      </c>
      <c r="O39" s="278">
        <f ca="1">SUMIFS('Data Down'!$U$1:$U$27030,'Data Down'!$AD$1:$AD$27030,$F$2,'Data Down'!$S$1:$S$27030,$O$4,'Data Down'!$D$1:$D$27030,C39)</f>
        <v>0</v>
      </c>
      <c r="P39" s="278">
        <f>SUMIFS('Data Down'!$U$1:$U$27030,'Data Down'!$AD$1:$AD$27030,$F$2,'Data Down'!$S$1:$S$27030,$P$4,'Data Down'!$D$1:$D$27030,C39)</f>
        <v>0</v>
      </c>
      <c r="Q39" s="278">
        <f ca="1">SUMIFS('Data Down'!$U$1:$U$27030,'Data Down'!$AD$1:$AD$27030,$F$2,'Data Down'!$S$1:$S$27030,$Q$4,'Data Down'!$D$1:$D$27030,C39)</f>
        <v>0</v>
      </c>
      <c r="R39" s="278">
        <f ca="1">SUMIFS('Data Down'!$U$1:$U$27030,'Data Down'!$AD$1:$AD$27030,$F$2,'Data Down'!$S$1:$S$27030,$R$4,'Data Down'!$D$1:$D$27030,C39)</f>
        <v>0</v>
      </c>
      <c r="S39" s="278">
        <f>SUMIFS('Data Down'!$U$1:$U$27030,'Data Down'!$AD$1:$AD$27030,$F$2,'Data Down'!$S$1:$S$27030,$S$4,'Data Down'!$D$1:$D$27030,C39)</f>
        <v>0</v>
      </c>
      <c r="T39" s="278">
        <f ca="1">SUMIFS('Data Down'!$U$1:$U$27030,'Data Down'!$AD$1:$AD$27030,$F$2,'Data Down'!$S$1:$S$27030,$T$4,'Data Down'!$D$1:$D$27030,C39)</f>
        <v>0</v>
      </c>
      <c r="U39" s="278">
        <f ca="1">SUMIFS('Data Down'!$U$1:$U$27030,'Data Down'!$AD$1:$AD$27030,$F$2,'Data Down'!$S$1:$S$27030,$U$4,'Data Down'!$D$1:$D$27030,C39)</f>
        <v>0</v>
      </c>
      <c r="V39" s="278">
        <f ca="1">SUMIFS('Data Down'!$U$1:$U$27030,'Data Down'!$AD$1:$AD$27030,$F$2,'Data Down'!$S$1:$S$27030,$V$4,'Data Down'!$D$1:$D$27030,C39)</f>
        <v>0</v>
      </c>
      <c r="W39" s="278">
        <f ca="1">SUMIFS('Data Down'!$U$1:$U$27030,'Data Down'!$AD$1:$AD$27030,$F$2,'Data Down'!$S$1:$S$27030,$W$4,'Data Down'!$D$1:$D$27030,C39)</f>
        <v>0</v>
      </c>
      <c r="X39" s="278">
        <f>SUMIFS('Data Down'!$U$1:$U$27030,'Data Down'!$AD$1:$AD$27030,$F$2,'Data Down'!$S$1:$S$27030,$X$4,'Data Down'!$D$1:$D$27030,C39)</f>
        <v>0</v>
      </c>
      <c r="Y39" s="278">
        <f ca="1">SUMIFS('Data Down'!$U$1:$U$27030,'Data Down'!$AD$1:$AD$27030,$F$2,'Data Down'!$S$1:$S$27030,$Y$4,'Data Down'!$D$1:$D$27030,C39)</f>
        <v>0</v>
      </c>
      <c r="Z39" s="278">
        <f ca="1">SUMIFS('Data Down'!$U$1:$U$27030,'Data Down'!$AD$1:$AD$27030,$F$2,'Data Down'!$S$1:$S$27030,$Z$4,'Data Down'!$D$1:$D$27030,C39)</f>
        <v>0</v>
      </c>
      <c r="AA39" s="278">
        <f ca="1">SUMIFS('Data Down'!$U$1:$U$27030,'Data Down'!$AD$1:$AD$27030,$F$2,'Data Down'!$S$1:$S$27030,$AA$4,'Data Down'!$D$1:$D$27030,C39)</f>
        <v>0</v>
      </c>
      <c r="AB39" s="278">
        <f ca="1">SUMIFS('Data Down'!$U$1:$U$27030,'Data Down'!$AD$1:$AD$27030,$F$2,'Data Down'!$S$1:$S$27030,$AB$4,'Data Down'!$D$1:$D$27030,C39)</f>
        <v>0</v>
      </c>
      <c r="AC39" s="278">
        <f>SUMIFS('Data Down'!$U$1:$U$27030,'Data Down'!$AD$1:$AD$27030,$F$2,'Data Down'!$S$1:$S$27030,$AC$4,'Data Down'!$D$1:$D$27030,C39)</f>
        <v>0</v>
      </c>
      <c r="AD39" s="278">
        <f>SUMIFS('Data Down'!$U$1:$U$27030,'Data Down'!$AD$1:$AD$27030,$F$2,'Data Down'!$S$1:$S$27030,$AD$4,'Data Down'!$D$1:$D$27030,C39)</f>
        <v>0</v>
      </c>
      <c r="AE39" s="278">
        <f>SUMIFS('Data Down'!$U$1:$U$27030,'Data Down'!$AD$1:$AD$27030,$F$2,'Data Down'!$S$1:$S$27030,$AE$4,'Data Down'!$D$1:$D$27030,C39)</f>
        <v>0</v>
      </c>
      <c r="AF39" s="278">
        <f ca="1">SUMIFS('Data Down'!$U$1:$U$27030,'Data Down'!$AD$1:$AD$27030,$F$2,'Data Down'!$S$1:$S$27030,$AF$4,'Data Down'!$D$1:$D$27030,C39)</f>
        <v>0</v>
      </c>
      <c r="AG39" s="278">
        <f>SUMIFS('Data Down'!$U$1:$U$27030,'Data Down'!$AD$1:$AD$27030,$F$2,'Data Down'!$S$1:$S$27030,$AG$4,'Data Down'!$D$1:$D$27030,C39)</f>
        <v>0</v>
      </c>
      <c r="AH39" s="278">
        <f t="shared" ca="1" si="10"/>
        <v>0</v>
      </c>
      <c r="AI39" s="275">
        <f ca="1">VLOOKUP($C39,HM_Unit!$A:$CQ,86,0)</f>
        <v>0</v>
      </c>
      <c r="AJ39" s="278">
        <f t="shared" ca="1" si="11"/>
        <v>168</v>
      </c>
      <c r="AK39" s="275">
        <f t="shared" si="12"/>
        <v>168</v>
      </c>
      <c r="AL39" s="279">
        <f ca="1">SUMIFS('Data Down'!$U$1:$U$27030,'Data Down'!$AD$1:$AD$27030,$F$2,'Data Down'!$D$1:$D$27030,C39)</f>
        <v>0</v>
      </c>
      <c r="AM39" s="299" t="str">
        <f t="shared" ca="1" si="13"/>
        <v>-</v>
      </c>
      <c r="AN39" s="300">
        <f t="shared" ca="1" si="14"/>
        <v>0</v>
      </c>
      <c r="AO39" s="300">
        <f ca="1">SUMIFS('Data Down'!$N$1:$N$27030,'Data Down'!$AD$1:$AD$27030,$F$2,'Data Down'!$Q$1:$Q$27030,$AO$5,'Data Down'!$D$1:$D$27030,C39)</f>
        <v>0</v>
      </c>
      <c r="AP39" s="300">
        <f ca="1">SUMIFS('Data Down'!$N$1:$N$27030,'Data Down'!$AD$1:$AD$27030,$F$2,'Data Down'!$Q$1:$Q$27030,$AP$5,'Data Down'!$D$1:$D$27030,C39)</f>
        <v>0</v>
      </c>
      <c r="AQ39" s="279">
        <f ca="1">SUMIFS('Data Down'!$U$1:$U$27030,'Data Down'!$AD$1:$AD$27030,$F$2,'Data Down'!$Q$1:$Q$27030,$AQ$5,'Data Down'!$D$1:$D$27030,C39)</f>
        <v>0</v>
      </c>
      <c r="AR39" s="279">
        <f ca="1">SUMIFS('Data Down'!$U$1:$U$27030,'Data Down'!$AD$1:$AD$27030,$F$2,'Data Down'!$Q$1:$Q$27030,$AR$5,'Data Down'!$D$1:$D$27030,C39)</f>
        <v>0</v>
      </c>
      <c r="AS39" s="281">
        <f t="shared" ca="1" si="15"/>
        <v>1</v>
      </c>
      <c r="AT39" s="281">
        <f t="shared" ca="1" si="16"/>
        <v>0</v>
      </c>
      <c r="AU39" s="68"/>
    </row>
    <row r="40" spans="1:47" ht="14.25" customHeight="1">
      <c r="A40" s="68"/>
      <c r="B40" s="275">
        <f t="shared" si="17"/>
        <v>27</v>
      </c>
      <c r="C40" s="205" t="s">
        <v>38</v>
      </c>
      <c r="D40" s="205" t="str">
        <f>VLOOKUP(C40,Sort!B:C,2,FALSE)</f>
        <v>AXOR 3336K</v>
      </c>
      <c r="E40" s="276" t="s">
        <v>1596</v>
      </c>
      <c r="F40" s="278">
        <f>SUMIFS('Data Down'!$U$1:$U$27030,'Data Down'!$AD$1:$AD$27030,$F$2,'Data Down'!$S$1:$S$27030,$F$4,'Data Down'!$D$1:$D$27030,C40)</f>
        <v>0</v>
      </c>
      <c r="G40" s="278">
        <f ca="1">SUMIFS('Data Down'!$U$1:$U$27030,'Data Down'!$AD$1:$AD$27030,$F$2,'Data Down'!$S$1:$S$27030,$G$4,'Data Down'!$D$1:$D$27030,C40)</f>
        <v>0</v>
      </c>
      <c r="H40" s="278">
        <f ca="1">SUMIFS('Data Down'!$U$1:$U$27030,'Data Down'!$AD$1:$AD$27030,$F$2,'Data Down'!$S$1:$S$27030,$H$4,'Data Down'!$D$1:$D$27030,C40)</f>
        <v>0</v>
      </c>
      <c r="I40" s="278">
        <f>SUMIFS('Data Down'!$U$1:$U$27030,'Data Down'!$AD$1:$AD$27030,$F$2,'Data Down'!$S$1:$S$27030,$I$4,'Data Down'!$D$1:$D$27030,C40)</f>
        <v>0</v>
      </c>
      <c r="J40" s="278">
        <f ca="1">SUMIFS('Data Down'!$U$1:$U$27030,'Data Down'!$AD$1:$AD$27030,$F$2,'Data Down'!$S$1:$S$27030,$J$4,'Data Down'!$D$1:$D$27030,C40)</f>
        <v>0</v>
      </c>
      <c r="K40" s="278">
        <f ca="1">SUMIFS('Data Down'!$U$1:$U$27030,'Data Down'!$AD$1:$AD$27030,$F$2,'Data Down'!$S$1:$S$27030,$K$4,'Data Down'!$D$1:$D$27030,C40)</f>
        <v>0</v>
      </c>
      <c r="L40" s="278">
        <f>SUMIFS('Data Down'!$U$1:$U$27030,'Data Down'!$AD$1:$AD$27030,$F$2,'Data Down'!$S$1:$S$27030,$L$4,'Data Down'!$D$1:$D$27030,C40)</f>
        <v>0</v>
      </c>
      <c r="M40" s="278">
        <f ca="1">SUMIFS('Data Down'!$U$1:$U$27030,'Data Down'!$AD$1:$AD$27030,$F$2,'Data Down'!$S$1:$S$27030,$M$4,'Data Down'!$D$1:$D$27030,C40)</f>
        <v>0</v>
      </c>
      <c r="N40" s="278">
        <f>SUMIFS('Data Down'!$U$1:$U$27030,'Data Down'!$AD$1:$AD$27030,$F$2,'Data Down'!$S$1:$S$27030,$N$4,'Data Down'!$D$1:$D$27030,C40)</f>
        <v>0</v>
      </c>
      <c r="O40" s="278">
        <f ca="1">SUMIFS('Data Down'!$U$1:$U$27030,'Data Down'!$AD$1:$AD$27030,$F$2,'Data Down'!$S$1:$S$27030,$O$4,'Data Down'!$D$1:$D$27030,C40)</f>
        <v>0</v>
      </c>
      <c r="P40" s="278">
        <f>SUMIFS('Data Down'!$U$1:$U$27030,'Data Down'!$AD$1:$AD$27030,$F$2,'Data Down'!$S$1:$S$27030,$P$4,'Data Down'!$D$1:$D$27030,C40)</f>
        <v>0</v>
      </c>
      <c r="Q40" s="278">
        <f>SUMIFS('Data Down'!$U$1:$U$27030,'Data Down'!$AD$1:$AD$27030,$F$2,'Data Down'!$S$1:$S$27030,$Q$4,'Data Down'!$D$1:$D$27030,C40)</f>
        <v>0</v>
      </c>
      <c r="R40" s="278">
        <f ca="1">SUMIFS('Data Down'!$U$1:$U$27030,'Data Down'!$AD$1:$AD$27030,$F$2,'Data Down'!$S$1:$S$27030,$R$4,'Data Down'!$D$1:$D$27030,C40)</f>
        <v>0</v>
      </c>
      <c r="S40" s="278">
        <f>SUMIFS('Data Down'!$U$1:$U$27030,'Data Down'!$AD$1:$AD$27030,$F$2,'Data Down'!$S$1:$S$27030,$S$4,'Data Down'!$D$1:$D$27030,C40)</f>
        <v>0</v>
      </c>
      <c r="T40" s="278">
        <f>SUMIFS('Data Down'!$U$1:$U$27030,'Data Down'!$AD$1:$AD$27030,$F$2,'Data Down'!$S$1:$S$27030,$T$4,'Data Down'!$D$1:$D$27030,C40)</f>
        <v>0</v>
      </c>
      <c r="U40" s="278">
        <f ca="1">SUMIFS('Data Down'!$U$1:$U$27030,'Data Down'!$AD$1:$AD$27030,$F$2,'Data Down'!$S$1:$S$27030,$U$4,'Data Down'!$D$1:$D$27030,C40)</f>
        <v>0</v>
      </c>
      <c r="V40" s="278">
        <f ca="1">SUMIFS('Data Down'!$U$1:$U$27030,'Data Down'!$AD$1:$AD$27030,$F$2,'Data Down'!$S$1:$S$27030,$V$4,'Data Down'!$D$1:$D$27030,C40)</f>
        <v>0</v>
      </c>
      <c r="W40" s="278">
        <f ca="1">SUMIFS('Data Down'!$U$1:$U$27030,'Data Down'!$AD$1:$AD$27030,$F$2,'Data Down'!$S$1:$S$27030,$W$4,'Data Down'!$D$1:$D$27030,C40)</f>
        <v>0</v>
      </c>
      <c r="X40" s="278">
        <f>SUMIFS('Data Down'!$U$1:$U$27030,'Data Down'!$AD$1:$AD$27030,$F$2,'Data Down'!$S$1:$S$27030,$X$4,'Data Down'!$D$1:$D$27030,C40)</f>
        <v>0</v>
      </c>
      <c r="Y40" s="278">
        <f ca="1">SUMIFS('Data Down'!$U$1:$U$27030,'Data Down'!$AD$1:$AD$27030,$F$2,'Data Down'!$S$1:$S$27030,$Y$4,'Data Down'!$D$1:$D$27030,C40)</f>
        <v>0</v>
      </c>
      <c r="Z40" s="278">
        <f ca="1">SUMIFS('Data Down'!$U$1:$U$27030,'Data Down'!$AD$1:$AD$27030,$F$2,'Data Down'!$S$1:$S$27030,$Z$4,'Data Down'!$D$1:$D$27030,C40)</f>
        <v>0</v>
      </c>
      <c r="AA40" s="278">
        <f ca="1">SUMIFS('Data Down'!$U$1:$U$27030,'Data Down'!$AD$1:$AD$27030,$F$2,'Data Down'!$S$1:$S$27030,$AA$4,'Data Down'!$D$1:$D$27030,C40)</f>
        <v>0</v>
      </c>
      <c r="AB40" s="278">
        <f ca="1">SUMIFS('Data Down'!$U$1:$U$27030,'Data Down'!$AD$1:$AD$27030,$F$2,'Data Down'!$S$1:$S$27030,$AB$4,'Data Down'!$D$1:$D$27030,C40)</f>
        <v>0</v>
      </c>
      <c r="AC40" s="278">
        <f>SUMIFS('Data Down'!$U$1:$U$27030,'Data Down'!$AD$1:$AD$27030,$F$2,'Data Down'!$S$1:$S$27030,$AC$4,'Data Down'!$D$1:$D$27030,C40)</f>
        <v>0</v>
      </c>
      <c r="AD40" s="278">
        <f>SUMIFS('Data Down'!$U$1:$U$27030,'Data Down'!$AD$1:$AD$27030,$F$2,'Data Down'!$S$1:$S$27030,$AD$4,'Data Down'!$D$1:$D$27030,C40)</f>
        <v>0</v>
      </c>
      <c r="AE40" s="278">
        <f>SUMIFS('Data Down'!$U$1:$U$27030,'Data Down'!$AD$1:$AD$27030,$F$2,'Data Down'!$S$1:$S$27030,$AE$4,'Data Down'!$D$1:$D$27030,C40)</f>
        <v>0</v>
      </c>
      <c r="AF40" s="278">
        <f ca="1">SUMIFS('Data Down'!$U$1:$U$27030,'Data Down'!$AD$1:$AD$27030,$F$2,'Data Down'!$S$1:$S$27030,$AF$4,'Data Down'!$D$1:$D$27030,C40)</f>
        <v>0</v>
      </c>
      <c r="AG40" s="278">
        <f>SUMIFS('Data Down'!$U$1:$U$27030,'Data Down'!$AD$1:$AD$27030,$F$2,'Data Down'!$S$1:$S$27030,$AG$4,'Data Down'!$D$1:$D$27030,C40)</f>
        <v>0</v>
      </c>
      <c r="AH40" s="278">
        <f t="shared" ca="1" si="10"/>
        <v>0</v>
      </c>
      <c r="AI40" s="275">
        <f ca="1">VLOOKUP($C40,HM_Unit!$A:$CQ,86,0)</f>
        <v>0</v>
      </c>
      <c r="AJ40" s="278">
        <f t="shared" ca="1" si="11"/>
        <v>168</v>
      </c>
      <c r="AK40" s="275">
        <f t="shared" si="12"/>
        <v>168</v>
      </c>
      <c r="AL40" s="279">
        <f ca="1">SUMIFS('Data Down'!$U$1:$U$27030,'Data Down'!$AD$1:$AD$27030,$F$2,'Data Down'!$D$1:$D$27030,C40)</f>
        <v>0</v>
      </c>
      <c r="AM40" s="299" t="str">
        <f t="shared" ca="1" si="13"/>
        <v>-</v>
      </c>
      <c r="AN40" s="300">
        <f t="shared" ca="1" si="14"/>
        <v>0</v>
      </c>
      <c r="AO40" s="300">
        <f ca="1">SUMIFS('Data Down'!$N$1:$N$27030,'Data Down'!$AD$1:$AD$27030,$F$2,'Data Down'!$Q$1:$Q$27030,$AO$5,'Data Down'!$D$1:$D$27030,C40)</f>
        <v>0</v>
      </c>
      <c r="AP40" s="300">
        <f ca="1">SUMIFS('Data Down'!$N$1:$N$27030,'Data Down'!$AD$1:$AD$27030,$F$2,'Data Down'!$Q$1:$Q$27030,$AP$5,'Data Down'!$D$1:$D$27030,C40)</f>
        <v>0</v>
      </c>
      <c r="AQ40" s="279">
        <f ca="1">SUMIFS('Data Down'!$U$1:$U$27030,'Data Down'!$AD$1:$AD$27030,$F$2,'Data Down'!$Q$1:$Q$27030,$AQ$5,'Data Down'!$D$1:$D$27030,C40)</f>
        <v>0</v>
      </c>
      <c r="AR40" s="279">
        <f ca="1">SUMIFS('Data Down'!$U$1:$U$27030,'Data Down'!$AD$1:$AD$27030,$F$2,'Data Down'!$Q$1:$Q$27030,$AR$5,'Data Down'!$D$1:$D$27030,C40)</f>
        <v>0</v>
      </c>
      <c r="AS40" s="281">
        <f t="shared" ca="1" si="15"/>
        <v>1</v>
      </c>
      <c r="AT40" s="281">
        <f t="shared" ca="1" si="16"/>
        <v>0</v>
      </c>
      <c r="AU40" s="68"/>
    </row>
    <row r="41" spans="1:47" ht="14.25" customHeight="1">
      <c r="A41" s="68"/>
      <c r="B41" s="275">
        <f t="shared" si="17"/>
        <v>28</v>
      </c>
      <c r="C41" s="205" t="s">
        <v>39</v>
      </c>
      <c r="D41" s="205" t="str">
        <f>VLOOKUP(C41,Sort!B:C,2,FALSE)</f>
        <v>AXOR 3336K</v>
      </c>
      <c r="E41" s="276" t="s">
        <v>1596</v>
      </c>
      <c r="F41" s="278">
        <f>SUMIFS('Data Down'!$U$1:$U$27030,'Data Down'!$AD$1:$AD$27030,$F$2,'Data Down'!$S$1:$S$27030,$F$4,'Data Down'!$D$1:$D$27030,C41)</f>
        <v>0</v>
      </c>
      <c r="G41" s="278">
        <f ca="1">SUMIFS('Data Down'!$U$1:$U$27030,'Data Down'!$AD$1:$AD$27030,$F$2,'Data Down'!$S$1:$S$27030,$G$4,'Data Down'!$D$1:$D$27030,C41)</f>
        <v>0</v>
      </c>
      <c r="H41" s="278">
        <f ca="1">SUMIFS('Data Down'!$U$1:$U$27030,'Data Down'!$AD$1:$AD$27030,$F$2,'Data Down'!$S$1:$S$27030,$H$4,'Data Down'!$D$1:$D$27030,C41)</f>
        <v>0</v>
      </c>
      <c r="I41" s="278">
        <f ca="1">SUMIFS('Data Down'!$U$1:$U$27030,'Data Down'!$AD$1:$AD$27030,$F$2,'Data Down'!$S$1:$S$27030,$I$4,'Data Down'!$D$1:$D$27030,C41)</f>
        <v>0</v>
      </c>
      <c r="J41" s="278">
        <f ca="1">SUMIFS('Data Down'!$U$1:$U$27030,'Data Down'!$AD$1:$AD$27030,$F$2,'Data Down'!$S$1:$S$27030,$J$4,'Data Down'!$D$1:$D$27030,C41)</f>
        <v>0</v>
      </c>
      <c r="K41" s="278">
        <f ca="1">SUMIFS('Data Down'!$U$1:$U$27030,'Data Down'!$AD$1:$AD$27030,$F$2,'Data Down'!$S$1:$S$27030,$K$4,'Data Down'!$D$1:$D$27030,C41)</f>
        <v>0</v>
      </c>
      <c r="L41" s="278">
        <f ca="1">SUMIFS('Data Down'!$U$1:$U$27030,'Data Down'!$AD$1:$AD$27030,$F$2,'Data Down'!$S$1:$S$27030,$L$4,'Data Down'!$D$1:$D$27030,C41)</f>
        <v>0</v>
      </c>
      <c r="M41" s="278">
        <f ca="1">SUMIFS('Data Down'!$U$1:$U$27030,'Data Down'!$AD$1:$AD$27030,$F$2,'Data Down'!$S$1:$S$27030,$M$4,'Data Down'!$D$1:$D$27030,C41)</f>
        <v>0</v>
      </c>
      <c r="N41" s="278">
        <f>SUMIFS('Data Down'!$U$1:$U$27030,'Data Down'!$AD$1:$AD$27030,$F$2,'Data Down'!$S$1:$S$27030,$N$4,'Data Down'!$D$1:$D$27030,C41)</f>
        <v>0</v>
      </c>
      <c r="O41" s="278">
        <f ca="1">SUMIFS('Data Down'!$U$1:$U$27030,'Data Down'!$AD$1:$AD$27030,$F$2,'Data Down'!$S$1:$S$27030,$O$4,'Data Down'!$D$1:$D$27030,C41)</f>
        <v>0</v>
      </c>
      <c r="P41" s="278">
        <f>SUMIFS('Data Down'!$U$1:$U$27030,'Data Down'!$AD$1:$AD$27030,$F$2,'Data Down'!$S$1:$S$27030,$P$4,'Data Down'!$D$1:$D$27030,C41)</f>
        <v>0</v>
      </c>
      <c r="Q41" s="278">
        <f ca="1">SUMIFS('Data Down'!$U$1:$U$27030,'Data Down'!$AD$1:$AD$27030,$F$2,'Data Down'!$S$1:$S$27030,$Q$4,'Data Down'!$D$1:$D$27030,C41)</f>
        <v>0</v>
      </c>
      <c r="R41" s="278">
        <f ca="1">SUMIFS('Data Down'!$U$1:$U$27030,'Data Down'!$AD$1:$AD$27030,$F$2,'Data Down'!$S$1:$S$27030,$R$4,'Data Down'!$D$1:$D$27030,C41)</f>
        <v>0</v>
      </c>
      <c r="S41" s="278">
        <f>SUMIFS('Data Down'!$U$1:$U$27030,'Data Down'!$AD$1:$AD$27030,$F$2,'Data Down'!$S$1:$S$27030,$S$4,'Data Down'!$D$1:$D$27030,C41)</f>
        <v>0</v>
      </c>
      <c r="T41" s="278">
        <f ca="1">SUMIFS('Data Down'!$U$1:$U$27030,'Data Down'!$AD$1:$AD$27030,$F$2,'Data Down'!$S$1:$S$27030,$T$4,'Data Down'!$D$1:$D$27030,C41)</f>
        <v>0</v>
      </c>
      <c r="U41" s="278">
        <f ca="1">SUMIFS('Data Down'!$U$1:$U$27030,'Data Down'!$AD$1:$AD$27030,$F$2,'Data Down'!$S$1:$S$27030,$U$4,'Data Down'!$D$1:$D$27030,C41)</f>
        <v>0</v>
      </c>
      <c r="V41" s="278">
        <f ca="1">SUMIFS('Data Down'!$U$1:$U$27030,'Data Down'!$AD$1:$AD$27030,$F$2,'Data Down'!$S$1:$S$27030,$V$4,'Data Down'!$D$1:$D$27030,C41)</f>
        <v>0</v>
      </c>
      <c r="W41" s="278">
        <f>SUMIFS('Data Down'!$U$1:$U$27030,'Data Down'!$AD$1:$AD$27030,$F$2,'Data Down'!$S$1:$S$27030,$W$4,'Data Down'!$D$1:$D$27030,C41)</f>
        <v>0</v>
      </c>
      <c r="X41" s="278">
        <f>SUMIFS('Data Down'!$U$1:$U$27030,'Data Down'!$AD$1:$AD$27030,$F$2,'Data Down'!$S$1:$S$27030,$X$4,'Data Down'!$D$1:$D$27030,C41)</f>
        <v>0</v>
      </c>
      <c r="Y41" s="278">
        <f>SUMIFS('Data Down'!$U$1:$U$27030,'Data Down'!$AD$1:$AD$27030,$F$2,'Data Down'!$S$1:$S$27030,$Y$4,'Data Down'!$D$1:$D$27030,C41)</f>
        <v>0</v>
      </c>
      <c r="Z41" s="278">
        <f ca="1">SUMIFS('Data Down'!$U$1:$U$27030,'Data Down'!$AD$1:$AD$27030,$F$2,'Data Down'!$S$1:$S$27030,$Z$4,'Data Down'!$D$1:$D$27030,C41)</f>
        <v>0</v>
      </c>
      <c r="AA41" s="278">
        <f ca="1">SUMIFS('Data Down'!$U$1:$U$27030,'Data Down'!$AD$1:$AD$27030,$F$2,'Data Down'!$S$1:$S$27030,$AA$4,'Data Down'!$D$1:$D$27030,C41)</f>
        <v>0</v>
      </c>
      <c r="AB41" s="278">
        <f ca="1">SUMIFS('Data Down'!$U$1:$U$27030,'Data Down'!$AD$1:$AD$27030,$F$2,'Data Down'!$S$1:$S$27030,$AB$4,'Data Down'!$D$1:$D$27030,C41)</f>
        <v>0</v>
      </c>
      <c r="AC41" s="278">
        <f>SUMIFS('Data Down'!$U$1:$U$27030,'Data Down'!$AD$1:$AD$27030,$F$2,'Data Down'!$S$1:$S$27030,$AC$4,'Data Down'!$D$1:$D$27030,C41)</f>
        <v>0</v>
      </c>
      <c r="AD41" s="278">
        <f>SUMIFS('Data Down'!$U$1:$U$27030,'Data Down'!$AD$1:$AD$27030,$F$2,'Data Down'!$S$1:$S$27030,$AD$4,'Data Down'!$D$1:$D$27030,C41)</f>
        <v>0</v>
      </c>
      <c r="AE41" s="278">
        <f>SUMIFS('Data Down'!$U$1:$U$27030,'Data Down'!$AD$1:$AD$27030,$F$2,'Data Down'!$S$1:$S$27030,$AE$4,'Data Down'!$D$1:$D$27030,C41)</f>
        <v>0</v>
      </c>
      <c r="AF41" s="278">
        <f ca="1">SUMIFS('Data Down'!$U$1:$U$27030,'Data Down'!$AD$1:$AD$27030,$F$2,'Data Down'!$S$1:$S$27030,$AF$4,'Data Down'!$D$1:$D$27030,C41)</f>
        <v>0</v>
      </c>
      <c r="AG41" s="278">
        <f>SUMIFS('Data Down'!$U$1:$U$27030,'Data Down'!$AD$1:$AD$27030,$F$2,'Data Down'!$S$1:$S$27030,$AG$4,'Data Down'!$D$1:$D$27030,C41)</f>
        <v>0</v>
      </c>
      <c r="AH41" s="278">
        <f t="shared" ca="1" si="10"/>
        <v>0</v>
      </c>
      <c r="AI41" s="275">
        <f ca="1">VLOOKUP($C41,HM_Unit!$A:$CQ,86,0)</f>
        <v>0</v>
      </c>
      <c r="AJ41" s="278">
        <f t="shared" ca="1" si="11"/>
        <v>168</v>
      </c>
      <c r="AK41" s="275">
        <f t="shared" si="12"/>
        <v>168</v>
      </c>
      <c r="AL41" s="279">
        <f ca="1">SUMIFS('Data Down'!$U$1:$U$27030,'Data Down'!$AD$1:$AD$27030,$F$2,'Data Down'!$D$1:$D$27030,C41)</f>
        <v>0</v>
      </c>
      <c r="AM41" s="299" t="str">
        <f t="shared" ca="1" si="13"/>
        <v>-</v>
      </c>
      <c r="AN41" s="300">
        <f t="shared" ca="1" si="14"/>
        <v>0</v>
      </c>
      <c r="AO41" s="300">
        <f ca="1">SUMIFS('Data Down'!$N$1:$N$27030,'Data Down'!$AD$1:$AD$27030,$F$2,'Data Down'!$Q$1:$Q$27030,$AO$5,'Data Down'!$D$1:$D$27030,C41)</f>
        <v>0</v>
      </c>
      <c r="AP41" s="300">
        <f ca="1">SUMIFS('Data Down'!$N$1:$N$27030,'Data Down'!$AD$1:$AD$27030,$F$2,'Data Down'!$Q$1:$Q$27030,$AP$5,'Data Down'!$D$1:$D$27030,C41)</f>
        <v>0</v>
      </c>
      <c r="AQ41" s="279">
        <f ca="1">SUMIFS('Data Down'!$U$1:$U$27030,'Data Down'!$AD$1:$AD$27030,$F$2,'Data Down'!$Q$1:$Q$27030,$AQ$5,'Data Down'!$D$1:$D$27030,C41)</f>
        <v>0</v>
      </c>
      <c r="AR41" s="279">
        <f ca="1">SUMIFS('Data Down'!$U$1:$U$27030,'Data Down'!$AD$1:$AD$27030,$F$2,'Data Down'!$Q$1:$Q$27030,$AR$5,'Data Down'!$D$1:$D$27030,C41)</f>
        <v>0</v>
      </c>
      <c r="AS41" s="281">
        <f t="shared" ca="1" si="15"/>
        <v>1</v>
      </c>
      <c r="AT41" s="281">
        <f t="shared" ca="1" si="16"/>
        <v>0</v>
      </c>
      <c r="AU41" s="68"/>
    </row>
    <row r="42" spans="1:47" ht="14.25" customHeight="1">
      <c r="A42" s="68"/>
      <c r="B42" s="275">
        <f t="shared" si="17"/>
        <v>29</v>
      </c>
      <c r="C42" s="205" t="s">
        <v>40</v>
      </c>
      <c r="D42" s="205" t="str">
        <f>VLOOKUP(C42,Sort!B:C,2,FALSE)</f>
        <v>AXOR 3336K</v>
      </c>
      <c r="E42" s="276" t="s">
        <v>1596</v>
      </c>
      <c r="F42" s="278">
        <f>SUMIFS('Data Down'!$U$1:$U$27030,'Data Down'!$AD$1:$AD$27030,$F$2,'Data Down'!$S$1:$S$27030,$F$4,'Data Down'!$D$1:$D$27030,C42)</f>
        <v>0</v>
      </c>
      <c r="G42" s="278">
        <f ca="1">SUMIFS('Data Down'!$U$1:$U$27030,'Data Down'!$AD$1:$AD$27030,$F$2,'Data Down'!$S$1:$S$27030,$G$4,'Data Down'!$D$1:$D$27030,C42)</f>
        <v>0</v>
      </c>
      <c r="H42" s="278">
        <f ca="1">SUMIFS('Data Down'!$U$1:$U$27030,'Data Down'!$AD$1:$AD$27030,$F$2,'Data Down'!$S$1:$S$27030,$H$4,'Data Down'!$D$1:$D$27030,C42)</f>
        <v>0</v>
      </c>
      <c r="I42" s="278">
        <f>SUMIFS('Data Down'!$U$1:$U$27030,'Data Down'!$AD$1:$AD$27030,$F$2,'Data Down'!$S$1:$S$27030,$I$4,'Data Down'!$D$1:$D$27030,C42)</f>
        <v>0</v>
      </c>
      <c r="J42" s="278">
        <f ca="1">SUMIFS('Data Down'!$U$1:$U$27030,'Data Down'!$AD$1:$AD$27030,$F$2,'Data Down'!$S$1:$S$27030,$J$4,'Data Down'!$D$1:$D$27030,C42)</f>
        <v>0</v>
      </c>
      <c r="K42" s="278">
        <f>SUMIFS('Data Down'!$U$1:$U$27030,'Data Down'!$AD$1:$AD$27030,$F$2,'Data Down'!$S$1:$S$27030,$K$4,'Data Down'!$D$1:$D$27030,C42)</f>
        <v>0</v>
      </c>
      <c r="L42" s="278">
        <f>SUMIFS('Data Down'!$U$1:$U$27030,'Data Down'!$AD$1:$AD$27030,$F$2,'Data Down'!$S$1:$S$27030,$L$4,'Data Down'!$D$1:$D$27030,C42)</f>
        <v>0</v>
      </c>
      <c r="M42" s="278">
        <f ca="1">SUMIFS('Data Down'!$U$1:$U$27030,'Data Down'!$AD$1:$AD$27030,$F$2,'Data Down'!$S$1:$S$27030,$M$4,'Data Down'!$D$1:$D$27030,C42)</f>
        <v>0</v>
      </c>
      <c r="N42" s="278">
        <f>SUMIFS('Data Down'!$U$1:$U$27030,'Data Down'!$AD$1:$AD$27030,$F$2,'Data Down'!$S$1:$S$27030,$N$4,'Data Down'!$D$1:$D$27030,C42)</f>
        <v>0</v>
      </c>
      <c r="O42" s="278">
        <f ca="1">SUMIFS('Data Down'!$U$1:$U$27030,'Data Down'!$AD$1:$AD$27030,$F$2,'Data Down'!$S$1:$S$27030,$O$4,'Data Down'!$D$1:$D$27030,C42)</f>
        <v>0</v>
      </c>
      <c r="P42" s="278">
        <f>SUMIFS('Data Down'!$U$1:$U$27030,'Data Down'!$AD$1:$AD$27030,$F$2,'Data Down'!$S$1:$S$27030,$P$4,'Data Down'!$D$1:$D$27030,C42)</f>
        <v>0</v>
      </c>
      <c r="Q42" s="278">
        <f ca="1">SUMIFS('Data Down'!$U$1:$U$27030,'Data Down'!$AD$1:$AD$27030,$F$2,'Data Down'!$S$1:$S$27030,$Q$4,'Data Down'!$D$1:$D$27030,C42)</f>
        <v>0</v>
      </c>
      <c r="R42" s="278">
        <f ca="1">SUMIFS('Data Down'!$U$1:$U$27030,'Data Down'!$AD$1:$AD$27030,$F$2,'Data Down'!$S$1:$S$27030,$R$4,'Data Down'!$D$1:$D$27030,C42)</f>
        <v>0</v>
      </c>
      <c r="S42" s="278">
        <f>SUMIFS('Data Down'!$U$1:$U$27030,'Data Down'!$AD$1:$AD$27030,$F$2,'Data Down'!$S$1:$S$27030,$S$4,'Data Down'!$D$1:$D$27030,C42)</f>
        <v>0</v>
      </c>
      <c r="T42" s="278">
        <f ca="1">SUMIFS('Data Down'!$U$1:$U$27030,'Data Down'!$AD$1:$AD$27030,$F$2,'Data Down'!$S$1:$S$27030,$T$4,'Data Down'!$D$1:$D$27030,C42)</f>
        <v>0</v>
      </c>
      <c r="U42" s="278">
        <f ca="1">SUMIFS('Data Down'!$U$1:$U$27030,'Data Down'!$AD$1:$AD$27030,$F$2,'Data Down'!$S$1:$S$27030,$U$4,'Data Down'!$D$1:$D$27030,C42)</f>
        <v>0</v>
      </c>
      <c r="V42" s="278">
        <f ca="1">SUMIFS('Data Down'!$U$1:$U$27030,'Data Down'!$AD$1:$AD$27030,$F$2,'Data Down'!$S$1:$S$27030,$V$4,'Data Down'!$D$1:$D$27030,C42)</f>
        <v>0</v>
      </c>
      <c r="W42" s="278">
        <f>SUMIFS('Data Down'!$U$1:$U$27030,'Data Down'!$AD$1:$AD$27030,$F$2,'Data Down'!$S$1:$S$27030,$W$4,'Data Down'!$D$1:$D$27030,C42)</f>
        <v>0</v>
      </c>
      <c r="X42" s="278">
        <f ca="1">SUMIFS('Data Down'!$U$1:$U$27030,'Data Down'!$AD$1:$AD$27030,$F$2,'Data Down'!$S$1:$S$27030,$X$4,'Data Down'!$D$1:$D$27030,C42)</f>
        <v>0</v>
      </c>
      <c r="Y42" s="278">
        <f ca="1">SUMIFS('Data Down'!$U$1:$U$27030,'Data Down'!$AD$1:$AD$27030,$F$2,'Data Down'!$S$1:$S$27030,$Y$4,'Data Down'!$D$1:$D$27030,C42)</f>
        <v>0</v>
      </c>
      <c r="Z42" s="278">
        <f ca="1">SUMIFS('Data Down'!$U$1:$U$27030,'Data Down'!$AD$1:$AD$27030,$F$2,'Data Down'!$S$1:$S$27030,$Z$4,'Data Down'!$D$1:$D$27030,C42)</f>
        <v>0</v>
      </c>
      <c r="AA42" s="278">
        <f ca="1">SUMIFS('Data Down'!$U$1:$U$27030,'Data Down'!$AD$1:$AD$27030,$F$2,'Data Down'!$S$1:$S$27030,$AA$4,'Data Down'!$D$1:$D$27030,C42)</f>
        <v>0</v>
      </c>
      <c r="AB42" s="278">
        <f ca="1">SUMIFS('Data Down'!$U$1:$U$27030,'Data Down'!$AD$1:$AD$27030,$F$2,'Data Down'!$S$1:$S$27030,$AB$4,'Data Down'!$D$1:$D$27030,C42)</f>
        <v>0</v>
      </c>
      <c r="AC42" s="278">
        <f>SUMIFS('Data Down'!$U$1:$U$27030,'Data Down'!$AD$1:$AD$27030,$F$2,'Data Down'!$S$1:$S$27030,$AC$4,'Data Down'!$D$1:$D$27030,C42)</f>
        <v>0</v>
      </c>
      <c r="AD42" s="278">
        <f>SUMIFS('Data Down'!$U$1:$U$27030,'Data Down'!$AD$1:$AD$27030,$F$2,'Data Down'!$S$1:$S$27030,$AD$4,'Data Down'!$D$1:$D$27030,C42)</f>
        <v>0</v>
      </c>
      <c r="AE42" s="278">
        <f>SUMIFS('Data Down'!$U$1:$U$27030,'Data Down'!$AD$1:$AD$27030,$F$2,'Data Down'!$S$1:$S$27030,$AE$4,'Data Down'!$D$1:$D$27030,C42)</f>
        <v>0</v>
      </c>
      <c r="AF42" s="278">
        <f ca="1">SUMIFS('Data Down'!$U$1:$U$27030,'Data Down'!$AD$1:$AD$27030,$F$2,'Data Down'!$S$1:$S$27030,$AF$4,'Data Down'!$D$1:$D$27030,C42)</f>
        <v>0</v>
      </c>
      <c r="AG42" s="278">
        <f>SUMIFS('Data Down'!$U$1:$U$27030,'Data Down'!$AD$1:$AD$27030,$F$2,'Data Down'!$S$1:$S$27030,$AG$4,'Data Down'!$D$1:$D$27030,C42)</f>
        <v>0</v>
      </c>
      <c r="AH42" s="278">
        <f t="shared" ca="1" si="10"/>
        <v>0</v>
      </c>
      <c r="AI42" s="275">
        <f ca="1">VLOOKUP($C42,HM_Unit!$A:$CQ,86,0)</f>
        <v>0</v>
      </c>
      <c r="AJ42" s="278">
        <f t="shared" ca="1" si="11"/>
        <v>168</v>
      </c>
      <c r="AK42" s="275">
        <f t="shared" si="12"/>
        <v>168</v>
      </c>
      <c r="AL42" s="279">
        <f ca="1">SUMIFS('Data Down'!$U$1:$U$27030,'Data Down'!$AD$1:$AD$27030,$F$2,'Data Down'!$D$1:$D$27030,C42)</f>
        <v>0</v>
      </c>
      <c r="AM42" s="299" t="str">
        <f t="shared" ca="1" si="13"/>
        <v>-</v>
      </c>
      <c r="AN42" s="300">
        <f t="shared" ca="1" si="14"/>
        <v>0</v>
      </c>
      <c r="AO42" s="300">
        <f ca="1">SUMIFS('Data Down'!$N$1:$N$27030,'Data Down'!$AD$1:$AD$27030,$F$2,'Data Down'!$Q$1:$Q$27030,$AO$5,'Data Down'!$D$1:$D$27030,C42)</f>
        <v>0</v>
      </c>
      <c r="AP42" s="300">
        <f ca="1">SUMIFS('Data Down'!$N$1:$N$27030,'Data Down'!$AD$1:$AD$27030,$F$2,'Data Down'!$Q$1:$Q$27030,$AP$5,'Data Down'!$D$1:$D$27030,C42)</f>
        <v>0</v>
      </c>
      <c r="AQ42" s="279">
        <f ca="1">SUMIFS('Data Down'!$U$1:$U$27030,'Data Down'!$AD$1:$AD$27030,$F$2,'Data Down'!$Q$1:$Q$27030,$AQ$5,'Data Down'!$D$1:$D$27030,C42)</f>
        <v>0</v>
      </c>
      <c r="AR42" s="279">
        <f ca="1">SUMIFS('Data Down'!$U$1:$U$27030,'Data Down'!$AD$1:$AD$27030,$F$2,'Data Down'!$Q$1:$Q$27030,$AR$5,'Data Down'!$D$1:$D$27030,C42)</f>
        <v>0</v>
      </c>
      <c r="AS42" s="281">
        <f t="shared" ca="1" si="15"/>
        <v>1</v>
      </c>
      <c r="AT42" s="281">
        <f t="shared" ca="1" si="16"/>
        <v>0</v>
      </c>
      <c r="AU42" s="68"/>
    </row>
    <row r="43" spans="1:47" ht="14.25" customHeight="1">
      <c r="A43" s="68"/>
      <c r="B43" s="275">
        <f t="shared" si="17"/>
        <v>30</v>
      </c>
      <c r="C43" s="205" t="s">
        <v>41</v>
      </c>
      <c r="D43" s="205" t="str">
        <f>VLOOKUP(C43,Sort!B:C,2,FALSE)</f>
        <v>AXOR 3336K</v>
      </c>
      <c r="E43" s="276" t="s">
        <v>1596</v>
      </c>
      <c r="F43" s="301">
        <f>SUMIFS('Data Down'!$U$1:$U$27030,'Data Down'!$AD$1:$AD$27030,$F$2,'Data Down'!$S$1:$S$27030,$F$4,'Data Down'!$D$1:$D$27030,C43)</f>
        <v>0</v>
      </c>
      <c r="G43" s="301">
        <f ca="1">SUMIFS('Data Down'!$U$1:$U$27030,'Data Down'!$AD$1:$AD$27030,$F$2,'Data Down'!$S$1:$S$27030,$G$4,'Data Down'!$D$1:$D$27030,C43)</f>
        <v>0</v>
      </c>
      <c r="H43" s="301">
        <f ca="1">SUMIFS('Data Down'!$U$1:$U$27030,'Data Down'!$AD$1:$AD$27030,$F$2,'Data Down'!$S$1:$S$27030,$H$4,'Data Down'!$D$1:$D$27030,C43)</f>
        <v>0</v>
      </c>
      <c r="I43" s="301">
        <f>SUMIFS('Data Down'!$U$1:$U$27030,'Data Down'!$AD$1:$AD$27030,$F$2,'Data Down'!$S$1:$S$27030,$I$4,'Data Down'!$D$1:$D$27030,C43)</f>
        <v>0</v>
      </c>
      <c r="J43" s="301">
        <f ca="1">SUMIFS('Data Down'!$U$1:$U$27030,'Data Down'!$AD$1:$AD$27030,$F$2,'Data Down'!$S$1:$S$27030,$J$4,'Data Down'!$D$1:$D$27030,C43)</f>
        <v>0</v>
      </c>
      <c r="K43" s="301">
        <f ca="1">SUMIFS('Data Down'!$U$1:$U$27030,'Data Down'!$AD$1:$AD$27030,$F$2,'Data Down'!$S$1:$S$27030,$K$4,'Data Down'!$D$1:$D$27030,C43)</f>
        <v>0</v>
      </c>
      <c r="L43" s="301">
        <f ca="1">SUMIFS('Data Down'!$U$1:$U$27030,'Data Down'!$AD$1:$AD$27030,$F$2,'Data Down'!$S$1:$S$27030,$L$4,'Data Down'!$D$1:$D$27030,C43)</f>
        <v>0</v>
      </c>
      <c r="M43" s="301">
        <f ca="1">SUMIFS('Data Down'!$U$1:$U$27030,'Data Down'!$AD$1:$AD$27030,$F$2,'Data Down'!$S$1:$S$27030,$M$4,'Data Down'!$D$1:$D$27030,C43)</f>
        <v>0</v>
      </c>
      <c r="N43" s="301">
        <f>SUMIFS('Data Down'!$U$1:$U$27030,'Data Down'!$AD$1:$AD$27030,$F$2,'Data Down'!$S$1:$S$27030,$N$4,'Data Down'!$D$1:$D$27030,C43)</f>
        <v>0</v>
      </c>
      <c r="O43" s="301">
        <f ca="1">SUMIFS('Data Down'!$U$1:$U$27030,'Data Down'!$AD$1:$AD$27030,$F$2,'Data Down'!$S$1:$S$27030,$O$4,'Data Down'!$D$1:$D$27030,C43)</f>
        <v>0</v>
      </c>
      <c r="P43" s="301">
        <f>SUMIFS('Data Down'!$U$1:$U$27030,'Data Down'!$AD$1:$AD$27030,$F$2,'Data Down'!$S$1:$S$27030,$P$4,'Data Down'!$D$1:$D$27030,C43)</f>
        <v>0</v>
      </c>
      <c r="Q43" s="301">
        <f>SUMIFS('Data Down'!$U$1:$U$27030,'Data Down'!$AD$1:$AD$27030,$F$2,'Data Down'!$S$1:$S$27030,$Q$4,'Data Down'!$D$1:$D$27030,C43)</f>
        <v>0</v>
      </c>
      <c r="R43" s="301">
        <f ca="1">SUMIFS('Data Down'!$U$1:$U$27030,'Data Down'!$AD$1:$AD$27030,$F$2,'Data Down'!$S$1:$S$27030,$R$4,'Data Down'!$D$1:$D$27030,C43)</f>
        <v>0</v>
      </c>
      <c r="S43" s="301">
        <f>SUMIFS('Data Down'!$U$1:$U$27030,'Data Down'!$AD$1:$AD$27030,$F$2,'Data Down'!$S$1:$S$27030,$S$4,'Data Down'!$D$1:$D$27030,C43)</f>
        <v>0</v>
      </c>
      <c r="T43" s="301">
        <f ca="1">SUMIFS('Data Down'!$U$1:$U$27030,'Data Down'!$AD$1:$AD$27030,$F$2,'Data Down'!$S$1:$S$27030,$T$4,'Data Down'!$D$1:$D$27030,C43)</f>
        <v>0</v>
      </c>
      <c r="U43" s="301">
        <f ca="1">SUMIFS('Data Down'!$U$1:$U$27030,'Data Down'!$AD$1:$AD$27030,$F$2,'Data Down'!$S$1:$S$27030,$U$4,'Data Down'!$D$1:$D$27030,C43)</f>
        <v>0</v>
      </c>
      <c r="V43" s="301">
        <f ca="1">SUMIFS('Data Down'!$U$1:$U$27030,'Data Down'!$AD$1:$AD$27030,$F$2,'Data Down'!$S$1:$S$27030,$V$4,'Data Down'!$D$1:$D$27030,C43)</f>
        <v>0</v>
      </c>
      <c r="W43" s="301">
        <f ca="1">SUMIFS('Data Down'!$U$1:$U$27030,'Data Down'!$AD$1:$AD$27030,$F$2,'Data Down'!$S$1:$S$27030,$W$4,'Data Down'!$D$1:$D$27030,C43)</f>
        <v>0</v>
      </c>
      <c r="X43" s="301">
        <f>SUMIFS('Data Down'!$U$1:$U$27030,'Data Down'!$AD$1:$AD$27030,$F$2,'Data Down'!$S$1:$S$27030,$X$4,'Data Down'!$D$1:$D$27030,C43)</f>
        <v>0</v>
      </c>
      <c r="Y43" s="301">
        <f ca="1">SUMIFS('Data Down'!$U$1:$U$27030,'Data Down'!$AD$1:$AD$27030,$F$2,'Data Down'!$S$1:$S$27030,$Y$4,'Data Down'!$D$1:$D$27030,C43)</f>
        <v>0</v>
      </c>
      <c r="Z43" s="301">
        <f ca="1">SUMIFS('Data Down'!$U$1:$U$27030,'Data Down'!$AD$1:$AD$27030,$F$2,'Data Down'!$S$1:$S$27030,$Z$4,'Data Down'!$D$1:$D$27030,C43)</f>
        <v>0</v>
      </c>
      <c r="AA43" s="301">
        <f ca="1">SUMIFS('Data Down'!$U$1:$U$27030,'Data Down'!$AD$1:$AD$27030,$F$2,'Data Down'!$S$1:$S$27030,$AA$4,'Data Down'!$D$1:$D$27030,C43)</f>
        <v>0</v>
      </c>
      <c r="AB43" s="301">
        <f ca="1">SUMIFS('Data Down'!$U$1:$U$27030,'Data Down'!$AD$1:$AD$27030,$F$2,'Data Down'!$S$1:$S$27030,$AB$4,'Data Down'!$D$1:$D$27030,C43)</f>
        <v>0</v>
      </c>
      <c r="AC43" s="301">
        <f>SUMIFS('Data Down'!$U$1:$U$27030,'Data Down'!$AD$1:$AD$27030,$F$2,'Data Down'!$S$1:$S$27030,$AC$4,'Data Down'!$D$1:$D$27030,C43)</f>
        <v>0</v>
      </c>
      <c r="AD43" s="301">
        <f>SUMIFS('Data Down'!$U$1:$U$27030,'Data Down'!$AD$1:$AD$27030,$F$2,'Data Down'!$S$1:$S$27030,$AD$4,'Data Down'!$D$1:$D$27030,C43)</f>
        <v>0</v>
      </c>
      <c r="AE43" s="301">
        <f>SUMIFS('Data Down'!$U$1:$U$27030,'Data Down'!$AD$1:$AD$27030,$F$2,'Data Down'!$S$1:$S$27030,$AE$4,'Data Down'!$D$1:$D$27030,C43)</f>
        <v>0</v>
      </c>
      <c r="AF43" s="301">
        <f ca="1">SUMIFS('Data Down'!$U$1:$U$27030,'Data Down'!$AD$1:$AD$27030,$F$2,'Data Down'!$S$1:$S$27030,$AF$4,'Data Down'!$D$1:$D$27030,C43)</f>
        <v>0</v>
      </c>
      <c r="AG43" s="301">
        <f>SUMIFS('Data Down'!$U$1:$U$27030,'Data Down'!$AD$1:$AD$27030,$F$2,'Data Down'!$S$1:$S$27030,$AG$4,'Data Down'!$D$1:$D$27030,C43)</f>
        <v>0</v>
      </c>
      <c r="AH43" s="278">
        <f t="shared" ca="1" si="10"/>
        <v>0</v>
      </c>
      <c r="AI43" s="275">
        <f ca="1">VLOOKUP($C43,HM_Unit!$A:$CQ,86,0)</f>
        <v>0</v>
      </c>
      <c r="AJ43" s="278">
        <f t="shared" ca="1" si="11"/>
        <v>168</v>
      </c>
      <c r="AK43" s="275">
        <f t="shared" si="12"/>
        <v>168</v>
      </c>
      <c r="AL43" s="279">
        <f ca="1">SUMIFS('Data Down'!$U$1:$U$27030,'Data Down'!$AD$1:$AD$27030,$F$2,'Data Down'!$D$1:$D$27030,C43)</f>
        <v>0</v>
      </c>
      <c r="AM43" s="299" t="str">
        <f t="shared" ca="1" si="13"/>
        <v>-</v>
      </c>
      <c r="AN43" s="300">
        <f t="shared" ca="1" si="14"/>
        <v>0</v>
      </c>
      <c r="AO43" s="300">
        <f ca="1">SUMIFS('Data Down'!$N$1:$N$27030,'Data Down'!$AD$1:$AD$27030,$F$2,'Data Down'!$Q$1:$Q$27030,$AO$5,'Data Down'!$D$1:$D$27030,C43)</f>
        <v>0</v>
      </c>
      <c r="AP43" s="300">
        <f ca="1">SUMIFS('Data Down'!$N$1:$N$27030,'Data Down'!$AD$1:$AD$27030,$F$2,'Data Down'!$Q$1:$Q$27030,$AP$5,'Data Down'!$D$1:$D$27030,C43)</f>
        <v>0</v>
      </c>
      <c r="AQ43" s="279">
        <f ca="1">SUMIFS('Data Down'!$U$1:$U$27030,'Data Down'!$AD$1:$AD$27030,$F$2,'Data Down'!$Q$1:$Q$27030,$AQ$5,'Data Down'!$D$1:$D$27030,C43)</f>
        <v>0</v>
      </c>
      <c r="AR43" s="279">
        <f ca="1">SUMIFS('Data Down'!$U$1:$U$27030,'Data Down'!$AD$1:$AD$27030,$F$2,'Data Down'!$Q$1:$Q$27030,$AR$5,'Data Down'!$D$1:$D$27030,C43)</f>
        <v>0</v>
      </c>
      <c r="AS43" s="281">
        <f t="shared" ca="1" si="15"/>
        <v>1</v>
      </c>
      <c r="AT43" s="281">
        <f t="shared" ca="1" si="16"/>
        <v>0</v>
      </c>
      <c r="AU43" s="68"/>
    </row>
    <row r="44" spans="1:47" ht="14.25" customHeight="1">
      <c r="A44" s="267"/>
      <c r="B44" s="283" t="s">
        <v>1597</v>
      </c>
      <c r="C44" s="272"/>
      <c r="D44" s="272"/>
      <c r="E44" s="272"/>
      <c r="F44" s="302">
        <f t="shared" ref="F44:AG44" ca="1" si="18">SUM(F14:F43)</f>
        <v>0</v>
      </c>
      <c r="G44" s="302">
        <f t="shared" ca="1" si="18"/>
        <v>0</v>
      </c>
      <c r="H44" s="302">
        <f t="shared" ca="1" si="18"/>
        <v>0</v>
      </c>
      <c r="I44" s="302">
        <f t="shared" ca="1" si="18"/>
        <v>0</v>
      </c>
      <c r="J44" s="302">
        <f t="shared" ca="1" si="18"/>
        <v>0</v>
      </c>
      <c r="K44" s="302">
        <f t="shared" ca="1" si="18"/>
        <v>0</v>
      </c>
      <c r="L44" s="302">
        <f t="shared" ca="1" si="18"/>
        <v>0</v>
      </c>
      <c r="M44" s="302">
        <f t="shared" ca="1" si="18"/>
        <v>0</v>
      </c>
      <c r="N44" s="302">
        <f t="shared" si="18"/>
        <v>0</v>
      </c>
      <c r="O44" s="302">
        <f t="shared" ca="1" si="18"/>
        <v>0</v>
      </c>
      <c r="P44" s="302">
        <f t="shared" si="18"/>
        <v>0</v>
      </c>
      <c r="Q44" s="302">
        <f t="shared" ca="1" si="18"/>
        <v>0</v>
      </c>
      <c r="R44" s="302">
        <f t="shared" ca="1" si="18"/>
        <v>0</v>
      </c>
      <c r="S44" s="302">
        <f t="shared" ca="1" si="18"/>
        <v>0</v>
      </c>
      <c r="T44" s="302">
        <f t="shared" ca="1" si="18"/>
        <v>0</v>
      </c>
      <c r="U44" s="302">
        <f t="shared" ca="1" si="18"/>
        <v>0</v>
      </c>
      <c r="V44" s="302">
        <f t="shared" ca="1" si="18"/>
        <v>0</v>
      </c>
      <c r="W44" s="302">
        <f t="shared" ca="1" si="18"/>
        <v>0</v>
      </c>
      <c r="X44" s="302">
        <f t="shared" ca="1" si="18"/>
        <v>0</v>
      </c>
      <c r="Y44" s="302">
        <f t="shared" ca="1" si="18"/>
        <v>0</v>
      </c>
      <c r="Z44" s="302">
        <f t="shared" ca="1" si="18"/>
        <v>0</v>
      </c>
      <c r="AA44" s="302">
        <f t="shared" ca="1" si="18"/>
        <v>0</v>
      </c>
      <c r="AB44" s="302">
        <f t="shared" ca="1" si="18"/>
        <v>0</v>
      </c>
      <c r="AC44" s="302">
        <f t="shared" si="18"/>
        <v>0</v>
      </c>
      <c r="AD44" s="302">
        <f t="shared" si="18"/>
        <v>0</v>
      </c>
      <c r="AE44" s="302">
        <f t="shared" si="18"/>
        <v>0</v>
      </c>
      <c r="AF44" s="302">
        <f t="shared" ca="1" si="18"/>
        <v>0</v>
      </c>
      <c r="AG44" s="302">
        <f t="shared" si="18"/>
        <v>0</v>
      </c>
      <c r="AH44" s="289"/>
      <c r="AI44" s="288"/>
      <c r="AJ44" s="288"/>
      <c r="AK44" s="288"/>
      <c r="AL44" s="288"/>
      <c r="AM44" s="303"/>
      <c r="AN44" s="303"/>
      <c r="AO44" s="303"/>
      <c r="AP44" s="303"/>
      <c r="AQ44" s="272"/>
      <c r="AR44" s="272"/>
      <c r="AS44" s="285">
        <f t="shared" ref="AS44:AT44" ca="1" si="19">AVERAGE(AS14:AS43)</f>
        <v>1</v>
      </c>
      <c r="AT44" s="285">
        <f t="shared" ca="1" si="19"/>
        <v>0</v>
      </c>
      <c r="AU44" s="267"/>
    </row>
    <row r="45" spans="1:47" ht="14.25" customHeight="1">
      <c r="A45" s="68"/>
      <c r="B45" s="275">
        <v>1</v>
      </c>
      <c r="C45" s="205" t="s">
        <v>88</v>
      </c>
      <c r="D45" s="205" t="str">
        <f>VLOOKUP(C45,Sort!B:C,2,FALSE)</f>
        <v>Axor 3336 OB</v>
      </c>
      <c r="E45" s="276" t="s">
        <v>1596</v>
      </c>
      <c r="F45" s="304">
        <f>SUMIFS('Data Down'!$U$1:$U$27030,'Data Down'!$AD$1:$AD$27030,$F$2,'Data Down'!$S$1:$S$27030,$F$4,'Data Down'!$D$1:$D$27030,C45)</f>
        <v>0</v>
      </c>
      <c r="G45" s="304">
        <f ca="1">SUMIFS('Data Down'!$U$1:$U$27030,'Data Down'!$AD$1:$AD$27030,$F$2,'Data Down'!$S$1:$S$27030,$G$4,'Data Down'!$D$1:$D$27030,C45)</f>
        <v>0</v>
      </c>
      <c r="H45" s="304">
        <f ca="1">SUMIFS('Data Down'!$U$1:$U$27030,'Data Down'!$AD$1:$AD$27030,$F$2,'Data Down'!$S$1:$S$27030,$H$4,'Data Down'!$D$1:$D$27030,C45)</f>
        <v>0</v>
      </c>
      <c r="I45" s="304">
        <f>SUMIFS('Data Down'!$U$1:$U$27030,'Data Down'!$AD$1:$AD$27030,$F$2,'Data Down'!$S$1:$S$27030,$I$4,'Data Down'!$D$1:$D$27030,C45)</f>
        <v>0</v>
      </c>
      <c r="J45" s="304">
        <f ca="1">SUMIFS('Data Down'!$U$1:$U$27030,'Data Down'!$AD$1:$AD$27030,$F$2,'Data Down'!$S$1:$S$27030,$J$4,'Data Down'!$D$1:$D$27030,C45)</f>
        <v>0</v>
      </c>
      <c r="K45" s="304">
        <f>SUMIFS('Data Down'!$U$1:$U$27030,'Data Down'!$AD$1:$AD$27030,$F$2,'Data Down'!$S$1:$S$27030,$K$4,'Data Down'!$D$1:$D$27030,C45)</f>
        <v>0</v>
      </c>
      <c r="L45" s="304">
        <f>SUMIFS('Data Down'!$U$1:$U$27030,'Data Down'!$AD$1:$AD$27030,$F$2,'Data Down'!$S$1:$S$27030,$L$4,'Data Down'!$D$1:$D$27030,C45)</f>
        <v>0</v>
      </c>
      <c r="M45" s="304">
        <f ca="1">SUMIFS('Data Down'!$U$1:$U$27030,'Data Down'!$AD$1:$AD$27030,$F$2,'Data Down'!$S$1:$S$27030,$M$4,'Data Down'!$D$1:$D$27030,C45)</f>
        <v>0</v>
      </c>
      <c r="N45" s="304">
        <f>SUMIFS('Data Down'!$U$1:$U$27030,'Data Down'!$AD$1:$AD$27030,$F$2,'Data Down'!$S$1:$S$27030,$N$4,'Data Down'!$D$1:$D$27030,C45)</f>
        <v>0</v>
      </c>
      <c r="O45" s="304">
        <f ca="1">SUMIFS('Data Down'!$U$1:$U$27030,'Data Down'!$AD$1:$AD$27030,$F$2,'Data Down'!$S$1:$S$27030,$O$4,'Data Down'!$D$1:$D$27030,C45)</f>
        <v>0</v>
      </c>
      <c r="P45" s="304">
        <f>SUMIFS('Data Down'!$U$1:$U$27030,'Data Down'!$AD$1:$AD$27030,$F$2,'Data Down'!$S$1:$S$27030,$P$4,'Data Down'!$D$1:$D$27030,C45)</f>
        <v>0</v>
      </c>
      <c r="Q45" s="304">
        <f ca="1">SUMIFS('Data Down'!$U$1:$U$27030,'Data Down'!$AD$1:$AD$27030,$F$2,'Data Down'!$S$1:$S$27030,$Q$4,'Data Down'!$D$1:$D$27030,C45)</f>
        <v>0</v>
      </c>
      <c r="R45" s="304">
        <f ca="1">SUMIFS('Data Down'!$U$1:$U$27030,'Data Down'!$AD$1:$AD$27030,$F$2,'Data Down'!$S$1:$S$27030,$R$4,'Data Down'!$D$1:$D$27030,C45)</f>
        <v>0</v>
      </c>
      <c r="S45" s="304">
        <f ca="1">SUMIFS('Data Down'!$U$1:$U$27030,'Data Down'!$AD$1:$AD$27030,$F$2,'Data Down'!$S$1:$S$27030,$S$4,'Data Down'!$D$1:$D$27030,C45)</f>
        <v>0</v>
      </c>
      <c r="T45" s="304">
        <f ca="1">SUMIFS('Data Down'!$U$1:$U$27030,'Data Down'!$AD$1:$AD$27030,$F$2,'Data Down'!$S$1:$S$27030,$T$4,'Data Down'!$D$1:$D$27030,C45)</f>
        <v>0</v>
      </c>
      <c r="U45" s="304">
        <f ca="1">SUMIFS('Data Down'!$U$1:$U$27030,'Data Down'!$AD$1:$AD$27030,$F$2,'Data Down'!$S$1:$S$27030,$U$4,'Data Down'!$D$1:$D$27030,C45)</f>
        <v>0</v>
      </c>
      <c r="V45" s="304">
        <f ca="1">SUMIFS('Data Down'!$U$1:$U$27030,'Data Down'!$AD$1:$AD$27030,$F$2,'Data Down'!$S$1:$S$27030,$V$4,'Data Down'!$D$1:$D$27030,C45)</f>
        <v>0</v>
      </c>
      <c r="W45" s="304">
        <f>SUMIFS('Data Down'!$U$1:$U$27030,'Data Down'!$AD$1:$AD$27030,$F$2,'Data Down'!$S$1:$S$27030,$W$4,'Data Down'!$D$1:$D$27030,C45)</f>
        <v>0</v>
      </c>
      <c r="X45" s="304">
        <f>SUMIFS('Data Down'!$U$1:$U$27030,'Data Down'!$AD$1:$AD$27030,$F$2,'Data Down'!$S$1:$S$27030,$X$4,'Data Down'!$D$1:$D$27030,C45)</f>
        <v>0</v>
      </c>
      <c r="Y45" s="304">
        <f ca="1">SUMIFS('Data Down'!$U$1:$U$27030,'Data Down'!$AD$1:$AD$27030,$F$2,'Data Down'!$S$1:$S$27030,$Y$4,'Data Down'!$D$1:$D$27030,C45)</f>
        <v>0</v>
      </c>
      <c r="Z45" s="304">
        <f ca="1">SUMIFS('Data Down'!$U$1:$U$27030,'Data Down'!$AD$1:$AD$27030,$F$2,'Data Down'!$S$1:$S$27030,$Z$4,'Data Down'!$D$1:$D$27030,C45)</f>
        <v>0</v>
      </c>
      <c r="AA45" s="304">
        <f ca="1">SUMIFS('Data Down'!$U$1:$U$27030,'Data Down'!$AD$1:$AD$27030,$F$2,'Data Down'!$S$1:$S$27030,$AA$4,'Data Down'!$D$1:$D$27030,C45)</f>
        <v>0</v>
      </c>
      <c r="AB45" s="304">
        <f ca="1">SUMIFS('Data Down'!$U$1:$U$27030,'Data Down'!$AD$1:$AD$27030,$F$2,'Data Down'!$S$1:$S$27030,$AB$4,'Data Down'!$D$1:$D$27030,C45)</f>
        <v>0</v>
      </c>
      <c r="AC45" s="304">
        <f>SUMIFS('Data Down'!$U$1:$U$27030,'Data Down'!$AD$1:$AD$27030,$F$2,'Data Down'!$S$1:$S$27030,$AC$4,'Data Down'!$D$1:$D$27030,C45)</f>
        <v>0</v>
      </c>
      <c r="AD45" s="304">
        <f>SUMIFS('Data Down'!$U$1:$U$27030,'Data Down'!$AD$1:$AD$27030,$F$2,'Data Down'!$S$1:$S$27030,$AD$4,'Data Down'!$D$1:$D$27030,C45)</f>
        <v>0</v>
      </c>
      <c r="AE45" s="304">
        <f>SUMIFS('Data Down'!$U$1:$U$27030,'Data Down'!$AD$1:$AD$27030,$F$2,'Data Down'!$S$1:$S$27030,$AE$4,'Data Down'!$D$1:$D$27030,C45)</f>
        <v>0</v>
      </c>
      <c r="AF45" s="304">
        <f ca="1">SUMIFS('Data Down'!$U$1:$U$27030,'Data Down'!$AD$1:$AD$27030,$F$2,'Data Down'!$S$1:$S$27030,$AF$4,'Data Down'!$D$1:$D$27030,C45)</f>
        <v>0</v>
      </c>
      <c r="AG45" s="304">
        <f>SUMIFS('Data Down'!$U$1:$U$27030,'Data Down'!$AD$1:$AD$27030,$F$2,'Data Down'!$S$1:$S$27030,$AG$4,'Data Down'!$D$1:$D$27030,C45)</f>
        <v>0</v>
      </c>
      <c r="AH45" s="278">
        <f t="shared" ref="AH45:AH64" ca="1" si="20">SUM(F45:AG45)</f>
        <v>0</v>
      </c>
      <c r="AI45" s="275">
        <f ca="1">VLOOKUP($C45,HM_Unit!$A:$CQ,86,0)</f>
        <v>0</v>
      </c>
      <c r="AJ45" s="278">
        <f t="shared" ref="AJ45:AJ64" ca="1" si="21">AK45-AI45-AH45</f>
        <v>168</v>
      </c>
      <c r="AK45" s="275">
        <f t="shared" ref="AK45:AK64" si="22">24*7</f>
        <v>168</v>
      </c>
      <c r="AL45" s="279">
        <f ca="1">SUMIFS('Data Down'!$U$1:$U$27030,'Data Down'!$AD$1:$AD$27030,$F$2,'Data Down'!$D$1:$D$27030,C45)</f>
        <v>0</v>
      </c>
      <c r="AM45" s="299" t="str">
        <f t="shared" ref="AM45:AM64" ca="1" si="23">IFERROR(AH45/AL45,"-")</f>
        <v>-</v>
      </c>
      <c r="AN45" s="300">
        <f t="shared" ref="AN45:AN64" ca="1" si="24">IFERROR(IF(AR45=0,AI45,AI45/AL45),"-")</f>
        <v>0</v>
      </c>
      <c r="AO45" s="300">
        <f ca="1">SUMIFS('Data Down'!$N$1:$N$27030,'Data Down'!$AD$1:$AD$27030,$F$2,'Data Down'!$Q$1:$Q$27030,$AO$5,'Data Down'!$D$1:$D$27030,C45)</f>
        <v>0</v>
      </c>
      <c r="AP45" s="300">
        <f ca="1">SUMIFS('Data Down'!$N$1:$N$27030,'Data Down'!$AD$1:$AD$27030,$F$2,'Data Down'!$Q$1:$Q$27030,$AP$5,'Data Down'!$D$1:$D$27030,C45)</f>
        <v>0</v>
      </c>
      <c r="AQ45" s="279">
        <f ca="1">SUMIFS('Data Down'!$U$1:$U$27030,'Data Down'!$AD$1:$AD$27030,$F$2,'Data Down'!$Q$1:$Q$27030,$AQ$5,'Data Down'!$D$1:$D$27030,C45)</f>
        <v>0</v>
      </c>
      <c r="AR45" s="279">
        <f ca="1">SUMIFS('Data Down'!$U$1:$U$27030,'Data Down'!$AD$1:$AD$27030,$F$2,'Data Down'!$Q$1:$Q$27030,$AR$5,'Data Down'!$D$1:$D$27030,C45)</f>
        <v>0</v>
      </c>
      <c r="AS45" s="281">
        <f t="shared" ref="AS45:AS64" ca="1" si="25">(AK45-AH45)/AK45</f>
        <v>1</v>
      </c>
      <c r="AT45" s="281">
        <f t="shared" ref="AT45:AT64" ca="1" si="26">IF(AJ45=AK45,"0"%,AI45/(AI45+AH45))</f>
        <v>0</v>
      </c>
      <c r="AU45" s="68"/>
    </row>
    <row r="46" spans="1:47" ht="14.25" customHeight="1">
      <c r="A46" s="68"/>
      <c r="B46" s="275">
        <f t="shared" ref="B46:B64" si="27">B45+1</f>
        <v>2</v>
      </c>
      <c r="C46" s="205" t="s">
        <v>89</v>
      </c>
      <c r="D46" s="205" t="str">
        <f>VLOOKUP(C46,Sort!B:C,2,FALSE)</f>
        <v>Axor 3336 OB</v>
      </c>
      <c r="E46" s="276" t="s">
        <v>1596</v>
      </c>
      <c r="F46" s="278">
        <f ca="1">SUMIFS('Data Down'!$U$1:$U$27030,'Data Down'!$AD$1:$AD$27030,$F$2,'Data Down'!$S$1:$S$27030,$F$4,'Data Down'!$D$1:$D$27030,C46)</f>
        <v>0</v>
      </c>
      <c r="G46" s="278">
        <f ca="1">SUMIFS('Data Down'!$U$1:$U$27030,'Data Down'!$AD$1:$AD$27030,$F$2,'Data Down'!$S$1:$S$27030,$G$4,'Data Down'!$D$1:$D$27030,C46)</f>
        <v>0</v>
      </c>
      <c r="H46" s="278">
        <f ca="1">SUMIFS('Data Down'!$U$1:$U$27030,'Data Down'!$AD$1:$AD$27030,$F$2,'Data Down'!$S$1:$S$27030,$H$4,'Data Down'!$D$1:$D$27030,C46)</f>
        <v>0</v>
      </c>
      <c r="I46" s="278">
        <f ca="1">SUMIFS('Data Down'!$U$1:$U$27030,'Data Down'!$AD$1:$AD$27030,$F$2,'Data Down'!$S$1:$S$27030,$I$4,'Data Down'!$D$1:$D$27030,C46)</f>
        <v>0</v>
      </c>
      <c r="J46" s="278">
        <f ca="1">SUMIFS('Data Down'!$U$1:$U$27030,'Data Down'!$AD$1:$AD$27030,$F$2,'Data Down'!$S$1:$S$27030,$J$4,'Data Down'!$D$1:$D$27030,C46)</f>
        <v>0</v>
      </c>
      <c r="K46" s="278">
        <f>SUMIFS('Data Down'!$U$1:$U$27030,'Data Down'!$AD$1:$AD$27030,$F$2,'Data Down'!$S$1:$S$27030,$K$4,'Data Down'!$D$1:$D$27030,C46)</f>
        <v>0</v>
      </c>
      <c r="L46" s="278">
        <f>SUMIFS('Data Down'!$U$1:$U$27030,'Data Down'!$AD$1:$AD$27030,$F$2,'Data Down'!$S$1:$S$27030,$L$4,'Data Down'!$D$1:$D$27030,C46)</f>
        <v>0</v>
      </c>
      <c r="M46" s="278">
        <f ca="1">SUMIFS('Data Down'!$U$1:$U$27030,'Data Down'!$AD$1:$AD$27030,$F$2,'Data Down'!$S$1:$S$27030,$M$4,'Data Down'!$D$1:$D$27030,C46)</f>
        <v>0</v>
      </c>
      <c r="N46" s="278">
        <f>SUMIFS('Data Down'!$U$1:$U$27030,'Data Down'!$AD$1:$AD$27030,$F$2,'Data Down'!$S$1:$S$27030,$N$4,'Data Down'!$D$1:$D$27030,C46)</f>
        <v>0</v>
      </c>
      <c r="O46" s="278">
        <f ca="1">SUMIFS('Data Down'!$U$1:$U$27030,'Data Down'!$AD$1:$AD$27030,$F$2,'Data Down'!$S$1:$S$27030,$O$4,'Data Down'!$D$1:$D$27030,C46)</f>
        <v>0</v>
      </c>
      <c r="P46" s="278">
        <f>SUMIFS('Data Down'!$U$1:$U$27030,'Data Down'!$AD$1:$AD$27030,$F$2,'Data Down'!$S$1:$S$27030,$P$4,'Data Down'!$D$1:$D$27030,C46)</f>
        <v>0</v>
      </c>
      <c r="Q46" s="278">
        <f ca="1">SUMIFS('Data Down'!$U$1:$U$27030,'Data Down'!$AD$1:$AD$27030,$F$2,'Data Down'!$S$1:$S$27030,$Q$4,'Data Down'!$D$1:$D$27030,C46)</f>
        <v>0</v>
      </c>
      <c r="R46" s="278">
        <f ca="1">SUMIFS('Data Down'!$U$1:$U$27030,'Data Down'!$AD$1:$AD$27030,$F$2,'Data Down'!$S$1:$S$27030,$R$4,'Data Down'!$D$1:$D$27030,C46)</f>
        <v>0</v>
      </c>
      <c r="S46" s="278">
        <f ca="1">SUMIFS('Data Down'!$U$1:$U$27030,'Data Down'!$AD$1:$AD$27030,$F$2,'Data Down'!$S$1:$S$27030,$S$4,'Data Down'!$D$1:$D$27030,C46)</f>
        <v>0</v>
      </c>
      <c r="T46" s="278">
        <f>SUMIFS('Data Down'!$U$1:$U$27030,'Data Down'!$AD$1:$AD$27030,$F$2,'Data Down'!$S$1:$S$27030,$T$4,'Data Down'!$D$1:$D$27030,C46)</f>
        <v>0</v>
      </c>
      <c r="U46" s="278">
        <f ca="1">SUMIFS('Data Down'!$U$1:$U$27030,'Data Down'!$AD$1:$AD$27030,$F$2,'Data Down'!$S$1:$S$27030,$U$4,'Data Down'!$D$1:$D$27030,C46)</f>
        <v>0</v>
      </c>
      <c r="V46" s="278">
        <f ca="1">SUMIFS('Data Down'!$U$1:$U$27030,'Data Down'!$AD$1:$AD$27030,$F$2,'Data Down'!$S$1:$S$27030,$V$4,'Data Down'!$D$1:$D$27030,C46)</f>
        <v>0</v>
      </c>
      <c r="W46" s="278">
        <f>SUMIFS('Data Down'!$U$1:$U$27030,'Data Down'!$AD$1:$AD$27030,$F$2,'Data Down'!$S$1:$S$27030,$W$4,'Data Down'!$D$1:$D$27030,C46)</f>
        <v>0</v>
      </c>
      <c r="X46" s="278">
        <f ca="1">SUMIFS('Data Down'!$U$1:$U$27030,'Data Down'!$AD$1:$AD$27030,$F$2,'Data Down'!$S$1:$S$27030,$X$4,'Data Down'!$D$1:$D$27030,C46)</f>
        <v>0</v>
      </c>
      <c r="Y46" s="278">
        <f>SUMIFS('Data Down'!$U$1:$U$27030,'Data Down'!$AD$1:$AD$27030,$F$2,'Data Down'!$S$1:$S$27030,$Y$4,'Data Down'!$D$1:$D$27030,C46)</f>
        <v>0</v>
      </c>
      <c r="Z46" s="278">
        <f ca="1">SUMIFS('Data Down'!$U$1:$U$27030,'Data Down'!$AD$1:$AD$27030,$F$2,'Data Down'!$S$1:$S$27030,$Z$4,'Data Down'!$D$1:$D$27030,C46)</f>
        <v>0</v>
      </c>
      <c r="AA46" s="278">
        <f ca="1">SUMIFS('Data Down'!$U$1:$U$27030,'Data Down'!$AD$1:$AD$27030,$F$2,'Data Down'!$S$1:$S$27030,$AA$4,'Data Down'!$D$1:$D$27030,C46)</f>
        <v>0</v>
      </c>
      <c r="AB46" s="278">
        <f ca="1">SUMIFS('Data Down'!$U$1:$U$27030,'Data Down'!$AD$1:$AD$27030,$F$2,'Data Down'!$S$1:$S$27030,$AB$4,'Data Down'!$D$1:$D$27030,C46)</f>
        <v>0</v>
      </c>
      <c r="AC46" s="278">
        <f>SUMIFS('Data Down'!$U$1:$U$27030,'Data Down'!$AD$1:$AD$27030,$F$2,'Data Down'!$S$1:$S$27030,$AC$4,'Data Down'!$D$1:$D$27030,C46)</f>
        <v>0</v>
      </c>
      <c r="AD46" s="278">
        <f>SUMIFS('Data Down'!$U$1:$U$27030,'Data Down'!$AD$1:$AD$27030,$F$2,'Data Down'!$S$1:$S$27030,$AD$4,'Data Down'!$D$1:$D$27030,C46)</f>
        <v>0</v>
      </c>
      <c r="AE46" s="278">
        <f>SUMIFS('Data Down'!$U$1:$U$27030,'Data Down'!$AD$1:$AD$27030,$F$2,'Data Down'!$S$1:$S$27030,$AE$4,'Data Down'!$D$1:$D$27030,C46)</f>
        <v>0</v>
      </c>
      <c r="AF46" s="278">
        <f ca="1">SUMIFS('Data Down'!$U$1:$U$27030,'Data Down'!$AD$1:$AD$27030,$F$2,'Data Down'!$S$1:$S$27030,$AF$4,'Data Down'!$D$1:$D$27030,C46)</f>
        <v>0</v>
      </c>
      <c r="AG46" s="278">
        <f>SUMIFS('Data Down'!$U$1:$U$27030,'Data Down'!$AD$1:$AD$27030,$F$2,'Data Down'!$S$1:$S$27030,$AG$4,'Data Down'!$D$1:$D$27030,C46)</f>
        <v>0</v>
      </c>
      <c r="AH46" s="278">
        <f t="shared" ca="1" si="20"/>
        <v>0</v>
      </c>
      <c r="AI46" s="275">
        <f ca="1">VLOOKUP($C46,HM_Unit!$A:$CQ,86,0)</f>
        <v>0</v>
      </c>
      <c r="AJ46" s="278">
        <f t="shared" ca="1" si="21"/>
        <v>168</v>
      </c>
      <c r="AK46" s="275">
        <f t="shared" si="22"/>
        <v>168</v>
      </c>
      <c r="AL46" s="279">
        <f ca="1">SUMIFS('Data Down'!$U$1:$U$27030,'Data Down'!$AD$1:$AD$27030,$F$2,'Data Down'!$D$1:$D$27030,C46)</f>
        <v>0</v>
      </c>
      <c r="AM46" s="299" t="str">
        <f t="shared" ca="1" si="23"/>
        <v>-</v>
      </c>
      <c r="AN46" s="300">
        <f t="shared" ca="1" si="24"/>
        <v>0</v>
      </c>
      <c r="AO46" s="300">
        <f ca="1">SUMIFS('Data Down'!$N$1:$N$27030,'Data Down'!$AD$1:$AD$27030,$F$2,'Data Down'!$Q$1:$Q$27030,$AO$5,'Data Down'!$D$1:$D$27030,C46)</f>
        <v>0</v>
      </c>
      <c r="AP46" s="300">
        <f ca="1">SUMIFS('Data Down'!$N$1:$N$27030,'Data Down'!$AD$1:$AD$27030,$F$2,'Data Down'!$Q$1:$Q$27030,$AP$5,'Data Down'!$D$1:$D$27030,C46)</f>
        <v>0</v>
      </c>
      <c r="AQ46" s="279">
        <f ca="1">SUMIFS('Data Down'!$U$1:$U$27030,'Data Down'!$AD$1:$AD$27030,$F$2,'Data Down'!$Q$1:$Q$27030,$AQ$5,'Data Down'!$D$1:$D$27030,C46)</f>
        <v>0</v>
      </c>
      <c r="AR46" s="279">
        <f ca="1">SUMIFS('Data Down'!$U$1:$U$27030,'Data Down'!$AD$1:$AD$27030,$F$2,'Data Down'!$Q$1:$Q$27030,$AR$5,'Data Down'!$D$1:$D$27030,C46)</f>
        <v>0</v>
      </c>
      <c r="AS46" s="281">
        <f t="shared" ca="1" si="25"/>
        <v>1</v>
      </c>
      <c r="AT46" s="281">
        <f t="shared" ca="1" si="26"/>
        <v>0</v>
      </c>
      <c r="AU46" s="68"/>
    </row>
    <row r="47" spans="1:47" ht="14.25" customHeight="1">
      <c r="A47" s="68"/>
      <c r="B47" s="275">
        <f t="shared" si="27"/>
        <v>3</v>
      </c>
      <c r="C47" s="205" t="s">
        <v>90</v>
      </c>
      <c r="D47" s="205" t="str">
        <f>VLOOKUP(C47,Sort!B:C,2,FALSE)</f>
        <v>Axor 3336 OB</v>
      </c>
      <c r="E47" s="276" t="s">
        <v>1596</v>
      </c>
      <c r="F47" s="278">
        <f>SUMIFS('Data Down'!$U$1:$U$27030,'Data Down'!$AD$1:$AD$27030,$F$2,'Data Down'!$S$1:$S$27030,$F$4,'Data Down'!$D$1:$D$27030,C47)</f>
        <v>0</v>
      </c>
      <c r="G47" s="278">
        <f ca="1">SUMIFS('Data Down'!$U$1:$U$27030,'Data Down'!$AD$1:$AD$27030,$F$2,'Data Down'!$S$1:$S$27030,$G$4,'Data Down'!$D$1:$D$27030,C47)</f>
        <v>0</v>
      </c>
      <c r="H47" s="278">
        <f ca="1">SUMIFS('Data Down'!$U$1:$U$27030,'Data Down'!$AD$1:$AD$27030,$F$2,'Data Down'!$S$1:$S$27030,$H$4,'Data Down'!$D$1:$D$27030,C47)</f>
        <v>0</v>
      </c>
      <c r="I47" s="278">
        <f ca="1">SUMIFS('Data Down'!$U$1:$U$27030,'Data Down'!$AD$1:$AD$27030,$F$2,'Data Down'!$S$1:$S$27030,$I$4,'Data Down'!$D$1:$D$27030,C47)</f>
        <v>0</v>
      </c>
      <c r="J47" s="278">
        <f ca="1">SUMIFS('Data Down'!$U$1:$U$27030,'Data Down'!$AD$1:$AD$27030,$F$2,'Data Down'!$S$1:$S$27030,$J$4,'Data Down'!$D$1:$D$27030,C47)</f>
        <v>0</v>
      </c>
      <c r="K47" s="278">
        <f ca="1">SUMIFS('Data Down'!$U$1:$U$27030,'Data Down'!$AD$1:$AD$27030,$F$2,'Data Down'!$S$1:$S$27030,$K$4,'Data Down'!$D$1:$D$27030,C47)</f>
        <v>0</v>
      </c>
      <c r="L47" s="278">
        <f>SUMIFS('Data Down'!$U$1:$U$27030,'Data Down'!$AD$1:$AD$27030,$F$2,'Data Down'!$S$1:$S$27030,$L$4,'Data Down'!$D$1:$D$27030,C47)</f>
        <v>0</v>
      </c>
      <c r="M47" s="278">
        <f ca="1">SUMIFS('Data Down'!$U$1:$U$27030,'Data Down'!$AD$1:$AD$27030,$F$2,'Data Down'!$S$1:$S$27030,$M$4,'Data Down'!$D$1:$D$27030,C47)</f>
        <v>0</v>
      </c>
      <c r="N47" s="278">
        <f>SUMIFS('Data Down'!$U$1:$U$27030,'Data Down'!$AD$1:$AD$27030,$F$2,'Data Down'!$S$1:$S$27030,$N$4,'Data Down'!$D$1:$D$27030,C47)</f>
        <v>0</v>
      </c>
      <c r="O47" s="278">
        <f ca="1">SUMIFS('Data Down'!$U$1:$U$27030,'Data Down'!$AD$1:$AD$27030,$F$2,'Data Down'!$S$1:$S$27030,$O$4,'Data Down'!$D$1:$D$27030,C47)</f>
        <v>0</v>
      </c>
      <c r="P47" s="278">
        <f>SUMIFS('Data Down'!$U$1:$U$27030,'Data Down'!$AD$1:$AD$27030,$F$2,'Data Down'!$S$1:$S$27030,$P$4,'Data Down'!$D$1:$D$27030,C47)</f>
        <v>0</v>
      </c>
      <c r="Q47" s="278">
        <f ca="1">SUMIFS('Data Down'!$U$1:$U$27030,'Data Down'!$AD$1:$AD$27030,$F$2,'Data Down'!$S$1:$S$27030,$Q$4,'Data Down'!$D$1:$D$27030,C47)</f>
        <v>0</v>
      </c>
      <c r="R47" s="278">
        <f ca="1">SUMIFS('Data Down'!$U$1:$U$27030,'Data Down'!$AD$1:$AD$27030,$F$2,'Data Down'!$S$1:$S$27030,$R$4,'Data Down'!$D$1:$D$27030,C47)</f>
        <v>0</v>
      </c>
      <c r="S47" s="278">
        <f>SUMIFS('Data Down'!$U$1:$U$27030,'Data Down'!$AD$1:$AD$27030,$F$2,'Data Down'!$S$1:$S$27030,$S$4,'Data Down'!$D$1:$D$27030,C47)</f>
        <v>0</v>
      </c>
      <c r="T47" s="278">
        <f ca="1">SUMIFS('Data Down'!$U$1:$U$27030,'Data Down'!$AD$1:$AD$27030,$F$2,'Data Down'!$S$1:$S$27030,$T$4,'Data Down'!$D$1:$D$27030,C47)</f>
        <v>0</v>
      </c>
      <c r="U47" s="278">
        <f ca="1">SUMIFS('Data Down'!$U$1:$U$27030,'Data Down'!$AD$1:$AD$27030,$F$2,'Data Down'!$S$1:$S$27030,$U$4,'Data Down'!$D$1:$D$27030,C47)</f>
        <v>0</v>
      </c>
      <c r="V47" s="278">
        <f ca="1">SUMIFS('Data Down'!$U$1:$U$27030,'Data Down'!$AD$1:$AD$27030,$F$2,'Data Down'!$S$1:$S$27030,$V$4,'Data Down'!$D$1:$D$27030,C47)</f>
        <v>0</v>
      </c>
      <c r="W47" s="278">
        <f ca="1">SUMIFS('Data Down'!$U$1:$U$27030,'Data Down'!$AD$1:$AD$27030,$F$2,'Data Down'!$S$1:$S$27030,$W$4,'Data Down'!$D$1:$D$27030,C47)</f>
        <v>0</v>
      </c>
      <c r="X47" s="278">
        <f>SUMIFS('Data Down'!$U$1:$U$27030,'Data Down'!$AD$1:$AD$27030,$F$2,'Data Down'!$S$1:$S$27030,$X$4,'Data Down'!$D$1:$D$27030,C47)</f>
        <v>0</v>
      </c>
      <c r="Y47" s="278">
        <f ca="1">SUMIFS('Data Down'!$U$1:$U$27030,'Data Down'!$AD$1:$AD$27030,$F$2,'Data Down'!$S$1:$S$27030,$Y$4,'Data Down'!$D$1:$D$27030,C47)</f>
        <v>0</v>
      </c>
      <c r="Z47" s="278">
        <f ca="1">SUMIFS('Data Down'!$U$1:$U$27030,'Data Down'!$AD$1:$AD$27030,$F$2,'Data Down'!$S$1:$S$27030,$Z$4,'Data Down'!$D$1:$D$27030,C47)</f>
        <v>0</v>
      </c>
      <c r="AA47" s="278">
        <f ca="1">SUMIFS('Data Down'!$U$1:$U$27030,'Data Down'!$AD$1:$AD$27030,$F$2,'Data Down'!$S$1:$S$27030,$AA$4,'Data Down'!$D$1:$D$27030,C47)</f>
        <v>0</v>
      </c>
      <c r="AB47" s="278">
        <f ca="1">SUMIFS('Data Down'!$U$1:$U$27030,'Data Down'!$AD$1:$AD$27030,$F$2,'Data Down'!$S$1:$S$27030,$AB$4,'Data Down'!$D$1:$D$27030,C47)</f>
        <v>0</v>
      </c>
      <c r="AC47" s="278">
        <f>SUMIFS('Data Down'!$U$1:$U$27030,'Data Down'!$AD$1:$AD$27030,$F$2,'Data Down'!$S$1:$S$27030,$AC$4,'Data Down'!$D$1:$D$27030,C47)</f>
        <v>0</v>
      </c>
      <c r="AD47" s="278">
        <f>SUMIFS('Data Down'!$U$1:$U$27030,'Data Down'!$AD$1:$AD$27030,$F$2,'Data Down'!$S$1:$S$27030,$AD$4,'Data Down'!$D$1:$D$27030,C47)</f>
        <v>0</v>
      </c>
      <c r="AE47" s="278">
        <f>SUMIFS('Data Down'!$U$1:$U$27030,'Data Down'!$AD$1:$AD$27030,$F$2,'Data Down'!$S$1:$S$27030,$AE$4,'Data Down'!$D$1:$D$27030,C47)</f>
        <v>0</v>
      </c>
      <c r="AF47" s="278">
        <f ca="1">SUMIFS('Data Down'!$U$1:$U$27030,'Data Down'!$AD$1:$AD$27030,$F$2,'Data Down'!$S$1:$S$27030,$AF$4,'Data Down'!$D$1:$D$27030,C47)</f>
        <v>0</v>
      </c>
      <c r="AG47" s="278">
        <f>SUMIFS('Data Down'!$U$1:$U$27030,'Data Down'!$AD$1:$AD$27030,$F$2,'Data Down'!$S$1:$S$27030,$AG$4,'Data Down'!$D$1:$D$27030,C47)</f>
        <v>0</v>
      </c>
      <c r="AH47" s="278">
        <f t="shared" ca="1" si="20"/>
        <v>0</v>
      </c>
      <c r="AI47" s="275">
        <f ca="1">VLOOKUP($C47,HM_Unit!$A:$CQ,86,0)</f>
        <v>0</v>
      </c>
      <c r="AJ47" s="278">
        <f t="shared" ca="1" si="21"/>
        <v>168</v>
      </c>
      <c r="AK47" s="275">
        <f t="shared" si="22"/>
        <v>168</v>
      </c>
      <c r="AL47" s="279">
        <f ca="1">SUMIFS('Data Down'!$U$1:$U$27030,'Data Down'!$AD$1:$AD$27030,$F$2,'Data Down'!$D$1:$D$27030,C47)</f>
        <v>0</v>
      </c>
      <c r="AM47" s="299" t="str">
        <f t="shared" ca="1" si="23"/>
        <v>-</v>
      </c>
      <c r="AN47" s="300">
        <f t="shared" ca="1" si="24"/>
        <v>0</v>
      </c>
      <c r="AO47" s="300">
        <f ca="1">SUMIFS('Data Down'!$N$1:$N$27030,'Data Down'!$AD$1:$AD$27030,$F$2,'Data Down'!$Q$1:$Q$27030,$AO$5,'Data Down'!$D$1:$D$27030,C47)</f>
        <v>0</v>
      </c>
      <c r="AP47" s="300">
        <f ca="1">SUMIFS('Data Down'!$N$1:$N$27030,'Data Down'!$AD$1:$AD$27030,$F$2,'Data Down'!$Q$1:$Q$27030,$AP$5,'Data Down'!$D$1:$D$27030,C47)</f>
        <v>0</v>
      </c>
      <c r="AQ47" s="279">
        <f ca="1">SUMIFS('Data Down'!$U$1:$U$27030,'Data Down'!$AD$1:$AD$27030,$F$2,'Data Down'!$Q$1:$Q$27030,$AQ$5,'Data Down'!$D$1:$D$27030,C47)</f>
        <v>0</v>
      </c>
      <c r="AR47" s="279">
        <f ca="1">SUMIFS('Data Down'!$U$1:$U$27030,'Data Down'!$AD$1:$AD$27030,$F$2,'Data Down'!$Q$1:$Q$27030,$AR$5,'Data Down'!$D$1:$D$27030,C47)</f>
        <v>0</v>
      </c>
      <c r="AS47" s="281">
        <f t="shared" ca="1" si="25"/>
        <v>1</v>
      </c>
      <c r="AT47" s="281">
        <f t="shared" ca="1" si="26"/>
        <v>0</v>
      </c>
      <c r="AU47" s="68"/>
    </row>
    <row r="48" spans="1:47" ht="14.25" customHeight="1">
      <c r="A48" s="68"/>
      <c r="B48" s="275">
        <f t="shared" si="27"/>
        <v>4</v>
      </c>
      <c r="C48" s="205" t="s">
        <v>91</v>
      </c>
      <c r="D48" s="205" t="str">
        <f>VLOOKUP(C48,Sort!B:C,2,FALSE)</f>
        <v>Axor 3336 OB</v>
      </c>
      <c r="E48" s="276" t="s">
        <v>1596</v>
      </c>
      <c r="F48" s="278">
        <f>SUMIFS('Data Down'!$U$1:$U$27030,'Data Down'!$AD$1:$AD$27030,$F$2,'Data Down'!$S$1:$S$27030,$F$4,'Data Down'!$D$1:$D$27030,C48)</f>
        <v>0</v>
      </c>
      <c r="G48" s="278">
        <f ca="1">SUMIFS('Data Down'!$U$1:$U$27030,'Data Down'!$AD$1:$AD$27030,$F$2,'Data Down'!$S$1:$S$27030,$G$4,'Data Down'!$D$1:$D$27030,C48)</f>
        <v>0</v>
      </c>
      <c r="H48" s="278">
        <f>SUMIFS('Data Down'!$U$1:$U$27030,'Data Down'!$AD$1:$AD$27030,$F$2,'Data Down'!$S$1:$S$27030,$H$4,'Data Down'!$D$1:$D$27030,C48)</f>
        <v>0</v>
      </c>
      <c r="I48" s="278">
        <f>SUMIFS('Data Down'!$U$1:$U$27030,'Data Down'!$AD$1:$AD$27030,$F$2,'Data Down'!$S$1:$S$27030,$I$4,'Data Down'!$D$1:$D$27030,C48)</f>
        <v>0</v>
      </c>
      <c r="J48" s="278">
        <f ca="1">SUMIFS('Data Down'!$U$1:$U$27030,'Data Down'!$AD$1:$AD$27030,$F$2,'Data Down'!$S$1:$S$27030,$J$4,'Data Down'!$D$1:$D$27030,C48)</f>
        <v>0</v>
      </c>
      <c r="K48" s="278">
        <f>SUMIFS('Data Down'!$U$1:$U$27030,'Data Down'!$AD$1:$AD$27030,$F$2,'Data Down'!$S$1:$S$27030,$K$4,'Data Down'!$D$1:$D$27030,C48)</f>
        <v>0</v>
      </c>
      <c r="L48" s="278">
        <f>SUMIFS('Data Down'!$U$1:$U$27030,'Data Down'!$AD$1:$AD$27030,$F$2,'Data Down'!$S$1:$S$27030,$L$4,'Data Down'!$D$1:$D$27030,C48)</f>
        <v>0</v>
      </c>
      <c r="M48" s="278">
        <f ca="1">SUMIFS('Data Down'!$U$1:$U$27030,'Data Down'!$AD$1:$AD$27030,$F$2,'Data Down'!$S$1:$S$27030,$M$4,'Data Down'!$D$1:$D$27030,C48)</f>
        <v>0</v>
      </c>
      <c r="N48" s="278">
        <f>SUMIFS('Data Down'!$U$1:$U$27030,'Data Down'!$AD$1:$AD$27030,$F$2,'Data Down'!$S$1:$S$27030,$N$4,'Data Down'!$D$1:$D$27030,C48)</f>
        <v>0</v>
      </c>
      <c r="O48" s="278">
        <f ca="1">SUMIFS('Data Down'!$U$1:$U$27030,'Data Down'!$AD$1:$AD$27030,$F$2,'Data Down'!$S$1:$S$27030,$O$4,'Data Down'!$D$1:$D$27030,C48)</f>
        <v>0</v>
      </c>
      <c r="P48" s="278">
        <f>SUMIFS('Data Down'!$U$1:$U$27030,'Data Down'!$AD$1:$AD$27030,$F$2,'Data Down'!$S$1:$S$27030,$P$4,'Data Down'!$D$1:$D$27030,C48)</f>
        <v>0</v>
      </c>
      <c r="Q48" s="278">
        <f>SUMIFS('Data Down'!$U$1:$U$27030,'Data Down'!$AD$1:$AD$27030,$F$2,'Data Down'!$S$1:$S$27030,$Q$4,'Data Down'!$D$1:$D$27030,C48)</f>
        <v>0</v>
      </c>
      <c r="R48" s="278">
        <f ca="1">SUMIFS('Data Down'!$U$1:$U$27030,'Data Down'!$AD$1:$AD$27030,$F$2,'Data Down'!$S$1:$S$27030,$R$4,'Data Down'!$D$1:$D$27030,C48)</f>
        <v>0</v>
      </c>
      <c r="S48" s="278">
        <f>SUMIFS('Data Down'!$U$1:$U$27030,'Data Down'!$AD$1:$AD$27030,$F$2,'Data Down'!$S$1:$S$27030,$S$4,'Data Down'!$D$1:$D$27030,C48)</f>
        <v>0</v>
      </c>
      <c r="T48" s="278">
        <f ca="1">SUMIFS('Data Down'!$U$1:$U$27030,'Data Down'!$AD$1:$AD$27030,$F$2,'Data Down'!$S$1:$S$27030,$T$4,'Data Down'!$D$1:$D$27030,C48)</f>
        <v>0</v>
      </c>
      <c r="U48" s="278">
        <f ca="1">SUMIFS('Data Down'!$U$1:$U$27030,'Data Down'!$AD$1:$AD$27030,$F$2,'Data Down'!$S$1:$S$27030,$U$4,'Data Down'!$D$1:$D$27030,C48)</f>
        <v>0</v>
      </c>
      <c r="V48" s="278">
        <f ca="1">SUMIFS('Data Down'!$U$1:$U$27030,'Data Down'!$AD$1:$AD$27030,$F$2,'Data Down'!$S$1:$S$27030,$V$4,'Data Down'!$D$1:$D$27030,C48)</f>
        <v>0</v>
      </c>
      <c r="W48" s="278">
        <f>SUMIFS('Data Down'!$U$1:$U$27030,'Data Down'!$AD$1:$AD$27030,$F$2,'Data Down'!$S$1:$S$27030,$W$4,'Data Down'!$D$1:$D$27030,C48)</f>
        <v>0</v>
      </c>
      <c r="X48" s="278">
        <f>SUMIFS('Data Down'!$U$1:$U$27030,'Data Down'!$AD$1:$AD$27030,$F$2,'Data Down'!$S$1:$S$27030,$X$4,'Data Down'!$D$1:$D$27030,C48)</f>
        <v>0</v>
      </c>
      <c r="Y48" s="278">
        <f ca="1">SUMIFS('Data Down'!$U$1:$U$27030,'Data Down'!$AD$1:$AD$27030,$F$2,'Data Down'!$S$1:$S$27030,$Y$4,'Data Down'!$D$1:$D$27030,C48)</f>
        <v>0</v>
      </c>
      <c r="Z48" s="278">
        <f ca="1">SUMIFS('Data Down'!$U$1:$U$27030,'Data Down'!$AD$1:$AD$27030,$F$2,'Data Down'!$S$1:$S$27030,$Z$4,'Data Down'!$D$1:$D$27030,C48)</f>
        <v>0</v>
      </c>
      <c r="AA48" s="278">
        <f ca="1">SUMIFS('Data Down'!$U$1:$U$27030,'Data Down'!$AD$1:$AD$27030,$F$2,'Data Down'!$S$1:$S$27030,$AA$4,'Data Down'!$D$1:$D$27030,C48)</f>
        <v>0</v>
      </c>
      <c r="AB48" s="278">
        <f ca="1">SUMIFS('Data Down'!$U$1:$U$27030,'Data Down'!$AD$1:$AD$27030,$F$2,'Data Down'!$S$1:$S$27030,$AB$4,'Data Down'!$D$1:$D$27030,C48)</f>
        <v>0</v>
      </c>
      <c r="AC48" s="278">
        <f>SUMIFS('Data Down'!$U$1:$U$27030,'Data Down'!$AD$1:$AD$27030,$F$2,'Data Down'!$S$1:$S$27030,$AC$4,'Data Down'!$D$1:$D$27030,C48)</f>
        <v>0</v>
      </c>
      <c r="AD48" s="278">
        <f>SUMIFS('Data Down'!$U$1:$U$27030,'Data Down'!$AD$1:$AD$27030,$F$2,'Data Down'!$S$1:$S$27030,$AD$4,'Data Down'!$D$1:$D$27030,C48)</f>
        <v>0</v>
      </c>
      <c r="AE48" s="278">
        <f>SUMIFS('Data Down'!$U$1:$U$27030,'Data Down'!$AD$1:$AD$27030,$F$2,'Data Down'!$S$1:$S$27030,$AE$4,'Data Down'!$D$1:$D$27030,C48)</f>
        <v>0</v>
      </c>
      <c r="AF48" s="278">
        <f ca="1">SUMIFS('Data Down'!$U$1:$U$27030,'Data Down'!$AD$1:$AD$27030,$F$2,'Data Down'!$S$1:$S$27030,$AF$4,'Data Down'!$D$1:$D$27030,C48)</f>
        <v>0</v>
      </c>
      <c r="AG48" s="278">
        <f>SUMIFS('Data Down'!$U$1:$U$27030,'Data Down'!$AD$1:$AD$27030,$F$2,'Data Down'!$S$1:$S$27030,$AG$4,'Data Down'!$D$1:$D$27030,C48)</f>
        <v>0</v>
      </c>
      <c r="AH48" s="278">
        <f t="shared" ca="1" si="20"/>
        <v>0</v>
      </c>
      <c r="AI48" s="275">
        <f ca="1">VLOOKUP($C48,HM_Unit!$A:$CQ,86,0)</f>
        <v>0</v>
      </c>
      <c r="AJ48" s="278">
        <f t="shared" ca="1" si="21"/>
        <v>168</v>
      </c>
      <c r="AK48" s="275">
        <f t="shared" si="22"/>
        <v>168</v>
      </c>
      <c r="AL48" s="279">
        <f ca="1">SUMIFS('Data Down'!$U$1:$U$27030,'Data Down'!$AD$1:$AD$27030,$F$2,'Data Down'!$D$1:$D$27030,C48)</f>
        <v>0</v>
      </c>
      <c r="AM48" s="299" t="str">
        <f t="shared" ca="1" si="23"/>
        <v>-</v>
      </c>
      <c r="AN48" s="300">
        <f t="shared" ca="1" si="24"/>
        <v>0</v>
      </c>
      <c r="AO48" s="300">
        <f ca="1">SUMIFS('Data Down'!$N$1:$N$27030,'Data Down'!$AD$1:$AD$27030,$F$2,'Data Down'!$Q$1:$Q$27030,$AO$5,'Data Down'!$D$1:$D$27030,C48)</f>
        <v>0</v>
      </c>
      <c r="AP48" s="300">
        <f ca="1">SUMIFS('Data Down'!$N$1:$N$27030,'Data Down'!$AD$1:$AD$27030,$F$2,'Data Down'!$Q$1:$Q$27030,$AP$5,'Data Down'!$D$1:$D$27030,C48)</f>
        <v>0</v>
      </c>
      <c r="AQ48" s="279">
        <f ca="1">SUMIFS('Data Down'!$U$1:$U$27030,'Data Down'!$AD$1:$AD$27030,$F$2,'Data Down'!$Q$1:$Q$27030,$AQ$5,'Data Down'!$D$1:$D$27030,C48)</f>
        <v>0</v>
      </c>
      <c r="AR48" s="279">
        <f ca="1">SUMIFS('Data Down'!$U$1:$U$27030,'Data Down'!$AD$1:$AD$27030,$F$2,'Data Down'!$Q$1:$Q$27030,$AR$5,'Data Down'!$D$1:$D$27030,C48)</f>
        <v>0</v>
      </c>
      <c r="AS48" s="281">
        <f t="shared" ca="1" si="25"/>
        <v>1</v>
      </c>
      <c r="AT48" s="281">
        <f t="shared" ca="1" si="26"/>
        <v>0</v>
      </c>
      <c r="AU48" s="68"/>
    </row>
    <row r="49" spans="1:47" ht="14.25" customHeight="1">
      <c r="A49" s="68"/>
      <c r="B49" s="275">
        <f t="shared" si="27"/>
        <v>5</v>
      </c>
      <c r="C49" s="205" t="s">
        <v>92</v>
      </c>
      <c r="D49" s="205" t="str">
        <f>VLOOKUP(C49,Sort!B:C,2,FALSE)</f>
        <v>Axor 3336 OB</v>
      </c>
      <c r="E49" s="276" t="s">
        <v>1596</v>
      </c>
      <c r="F49" s="278">
        <f>SUMIFS('Data Down'!$U$1:$U$27030,'Data Down'!$AD$1:$AD$27030,$F$2,'Data Down'!$S$1:$S$27030,$F$4,'Data Down'!$D$1:$D$27030,C49)</f>
        <v>0</v>
      </c>
      <c r="G49" s="278">
        <f ca="1">SUMIFS('Data Down'!$U$1:$U$27030,'Data Down'!$AD$1:$AD$27030,$F$2,'Data Down'!$S$1:$S$27030,$G$4,'Data Down'!$D$1:$D$27030,C49)</f>
        <v>0</v>
      </c>
      <c r="H49" s="278">
        <f ca="1">SUMIFS('Data Down'!$U$1:$U$27030,'Data Down'!$AD$1:$AD$27030,$F$2,'Data Down'!$S$1:$S$27030,$H$4,'Data Down'!$D$1:$D$27030,C49)</f>
        <v>0</v>
      </c>
      <c r="I49" s="278">
        <f>SUMIFS('Data Down'!$U$1:$U$27030,'Data Down'!$AD$1:$AD$27030,$F$2,'Data Down'!$S$1:$S$27030,$I$4,'Data Down'!$D$1:$D$27030,C49)</f>
        <v>0</v>
      </c>
      <c r="J49" s="278">
        <f ca="1">SUMIFS('Data Down'!$U$1:$U$27030,'Data Down'!$AD$1:$AD$27030,$F$2,'Data Down'!$S$1:$S$27030,$J$4,'Data Down'!$D$1:$D$27030,C49)</f>
        <v>0</v>
      </c>
      <c r="K49" s="278">
        <f>SUMIFS('Data Down'!$U$1:$U$27030,'Data Down'!$AD$1:$AD$27030,$F$2,'Data Down'!$S$1:$S$27030,$K$4,'Data Down'!$D$1:$D$27030,C49)</f>
        <v>0</v>
      </c>
      <c r="L49" s="278">
        <f>SUMIFS('Data Down'!$U$1:$U$27030,'Data Down'!$AD$1:$AD$27030,$F$2,'Data Down'!$S$1:$S$27030,$L$4,'Data Down'!$D$1:$D$27030,C49)</f>
        <v>0</v>
      </c>
      <c r="M49" s="278">
        <f ca="1">SUMIFS('Data Down'!$U$1:$U$27030,'Data Down'!$AD$1:$AD$27030,$F$2,'Data Down'!$S$1:$S$27030,$M$4,'Data Down'!$D$1:$D$27030,C49)</f>
        <v>0</v>
      </c>
      <c r="N49" s="278">
        <f>SUMIFS('Data Down'!$U$1:$U$27030,'Data Down'!$AD$1:$AD$27030,$F$2,'Data Down'!$S$1:$S$27030,$N$4,'Data Down'!$D$1:$D$27030,C49)</f>
        <v>0</v>
      </c>
      <c r="O49" s="278">
        <f ca="1">SUMIFS('Data Down'!$U$1:$U$27030,'Data Down'!$AD$1:$AD$27030,$F$2,'Data Down'!$S$1:$S$27030,$O$4,'Data Down'!$D$1:$D$27030,C49)</f>
        <v>0</v>
      </c>
      <c r="P49" s="278">
        <f>SUMIFS('Data Down'!$U$1:$U$27030,'Data Down'!$AD$1:$AD$27030,$F$2,'Data Down'!$S$1:$S$27030,$P$4,'Data Down'!$D$1:$D$27030,C49)</f>
        <v>0</v>
      </c>
      <c r="Q49" s="278">
        <f ca="1">SUMIFS('Data Down'!$U$1:$U$27030,'Data Down'!$AD$1:$AD$27030,$F$2,'Data Down'!$S$1:$S$27030,$Q$4,'Data Down'!$D$1:$D$27030,C49)</f>
        <v>0</v>
      </c>
      <c r="R49" s="278">
        <f ca="1">SUMIFS('Data Down'!$U$1:$U$27030,'Data Down'!$AD$1:$AD$27030,$F$2,'Data Down'!$S$1:$S$27030,$R$4,'Data Down'!$D$1:$D$27030,C49)</f>
        <v>0</v>
      </c>
      <c r="S49" s="278">
        <f>SUMIFS('Data Down'!$U$1:$U$27030,'Data Down'!$AD$1:$AD$27030,$F$2,'Data Down'!$S$1:$S$27030,$S$4,'Data Down'!$D$1:$D$27030,C49)</f>
        <v>0</v>
      </c>
      <c r="T49" s="278">
        <f ca="1">SUMIFS('Data Down'!$U$1:$U$27030,'Data Down'!$AD$1:$AD$27030,$F$2,'Data Down'!$S$1:$S$27030,$T$4,'Data Down'!$D$1:$D$27030,C49)</f>
        <v>0</v>
      </c>
      <c r="U49" s="278">
        <f ca="1">SUMIFS('Data Down'!$U$1:$U$27030,'Data Down'!$AD$1:$AD$27030,$F$2,'Data Down'!$S$1:$S$27030,$U$4,'Data Down'!$D$1:$D$27030,C49)</f>
        <v>0</v>
      </c>
      <c r="V49" s="278">
        <f ca="1">SUMIFS('Data Down'!$U$1:$U$27030,'Data Down'!$AD$1:$AD$27030,$F$2,'Data Down'!$S$1:$S$27030,$V$4,'Data Down'!$D$1:$D$27030,C49)</f>
        <v>0</v>
      </c>
      <c r="W49" s="278">
        <f>SUMIFS('Data Down'!$U$1:$U$27030,'Data Down'!$AD$1:$AD$27030,$F$2,'Data Down'!$S$1:$S$27030,$W$4,'Data Down'!$D$1:$D$27030,C49)</f>
        <v>0</v>
      </c>
      <c r="X49" s="278">
        <f>SUMIFS('Data Down'!$U$1:$U$27030,'Data Down'!$AD$1:$AD$27030,$F$2,'Data Down'!$S$1:$S$27030,$X$4,'Data Down'!$D$1:$D$27030,C49)</f>
        <v>0</v>
      </c>
      <c r="Y49" s="278">
        <f ca="1">SUMIFS('Data Down'!$U$1:$U$27030,'Data Down'!$AD$1:$AD$27030,$F$2,'Data Down'!$S$1:$S$27030,$Y$4,'Data Down'!$D$1:$D$27030,C49)</f>
        <v>0</v>
      </c>
      <c r="Z49" s="278">
        <f ca="1">SUMIFS('Data Down'!$U$1:$U$27030,'Data Down'!$AD$1:$AD$27030,$F$2,'Data Down'!$S$1:$S$27030,$Z$4,'Data Down'!$D$1:$D$27030,C49)</f>
        <v>0</v>
      </c>
      <c r="AA49" s="278">
        <f ca="1">SUMIFS('Data Down'!$U$1:$U$27030,'Data Down'!$AD$1:$AD$27030,$F$2,'Data Down'!$S$1:$S$27030,$AA$4,'Data Down'!$D$1:$D$27030,C49)</f>
        <v>0</v>
      </c>
      <c r="AB49" s="278">
        <f ca="1">SUMIFS('Data Down'!$U$1:$U$27030,'Data Down'!$AD$1:$AD$27030,$F$2,'Data Down'!$S$1:$S$27030,$AB$4,'Data Down'!$D$1:$D$27030,C49)</f>
        <v>0</v>
      </c>
      <c r="AC49" s="278">
        <f>SUMIFS('Data Down'!$U$1:$U$27030,'Data Down'!$AD$1:$AD$27030,$F$2,'Data Down'!$S$1:$S$27030,$AC$4,'Data Down'!$D$1:$D$27030,C49)</f>
        <v>0</v>
      </c>
      <c r="AD49" s="278">
        <f>SUMIFS('Data Down'!$U$1:$U$27030,'Data Down'!$AD$1:$AD$27030,$F$2,'Data Down'!$S$1:$S$27030,$AD$4,'Data Down'!$D$1:$D$27030,C49)</f>
        <v>0</v>
      </c>
      <c r="AE49" s="278">
        <f>SUMIFS('Data Down'!$U$1:$U$27030,'Data Down'!$AD$1:$AD$27030,$F$2,'Data Down'!$S$1:$S$27030,$AE$4,'Data Down'!$D$1:$D$27030,C49)</f>
        <v>0</v>
      </c>
      <c r="AF49" s="278">
        <f ca="1">SUMIFS('Data Down'!$U$1:$U$27030,'Data Down'!$AD$1:$AD$27030,$F$2,'Data Down'!$S$1:$S$27030,$AF$4,'Data Down'!$D$1:$D$27030,C49)</f>
        <v>0</v>
      </c>
      <c r="AG49" s="278">
        <f>SUMIFS('Data Down'!$U$1:$U$27030,'Data Down'!$AD$1:$AD$27030,$F$2,'Data Down'!$S$1:$S$27030,$AG$4,'Data Down'!$D$1:$D$27030,C49)</f>
        <v>0</v>
      </c>
      <c r="AH49" s="278">
        <f t="shared" ca="1" si="20"/>
        <v>0</v>
      </c>
      <c r="AI49" s="275">
        <f ca="1">VLOOKUP($C49,HM_Unit!$A:$CQ,86,0)</f>
        <v>0</v>
      </c>
      <c r="AJ49" s="278">
        <f t="shared" ca="1" si="21"/>
        <v>168</v>
      </c>
      <c r="AK49" s="275">
        <f t="shared" si="22"/>
        <v>168</v>
      </c>
      <c r="AL49" s="279">
        <f ca="1">SUMIFS('Data Down'!$U$1:$U$27030,'Data Down'!$AD$1:$AD$27030,$F$2,'Data Down'!$D$1:$D$27030,C49)</f>
        <v>0</v>
      </c>
      <c r="AM49" s="299" t="str">
        <f t="shared" ca="1" si="23"/>
        <v>-</v>
      </c>
      <c r="AN49" s="300">
        <f t="shared" ca="1" si="24"/>
        <v>0</v>
      </c>
      <c r="AO49" s="300">
        <f ca="1">SUMIFS('Data Down'!$N$1:$N$27030,'Data Down'!$AD$1:$AD$27030,$F$2,'Data Down'!$Q$1:$Q$27030,$AO$5,'Data Down'!$D$1:$D$27030,C49)</f>
        <v>0</v>
      </c>
      <c r="AP49" s="300">
        <f ca="1">SUMIFS('Data Down'!$N$1:$N$27030,'Data Down'!$AD$1:$AD$27030,$F$2,'Data Down'!$Q$1:$Q$27030,$AP$5,'Data Down'!$D$1:$D$27030,C49)</f>
        <v>0</v>
      </c>
      <c r="AQ49" s="279">
        <f ca="1">SUMIFS('Data Down'!$U$1:$U$27030,'Data Down'!$AD$1:$AD$27030,$F$2,'Data Down'!$Q$1:$Q$27030,$AQ$5,'Data Down'!$D$1:$D$27030,C49)</f>
        <v>0</v>
      </c>
      <c r="AR49" s="279">
        <f ca="1">SUMIFS('Data Down'!$U$1:$U$27030,'Data Down'!$AD$1:$AD$27030,$F$2,'Data Down'!$Q$1:$Q$27030,$AR$5,'Data Down'!$D$1:$D$27030,C49)</f>
        <v>0</v>
      </c>
      <c r="AS49" s="281">
        <f t="shared" ca="1" si="25"/>
        <v>1</v>
      </c>
      <c r="AT49" s="281">
        <f t="shared" ca="1" si="26"/>
        <v>0</v>
      </c>
      <c r="AU49" s="68"/>
    </row>
    <row r="50" spans="1:47" ht="14.25" customHeight="1">
      <c r="A50" s="68"/>
      <c r="B50" s="275">
        <f t="shared" si="27"/>
        <v>6</v>
      </c>
      <c r="C50" s="205" t="s">
        <v>93</v>
      </c>
      <c r="D50" s="205" t="str">
        <f>VLOOKUP(C50,Sort!B:C,2,FALSE)</f>
        <v>Axor 3336 OB</v>
      </c>
      <c r="E50" s="276" t="s">
        <v>1596</v>
      </c>
      <c r="F50" s="278">
        <f>SUMIFS('Data Down'!$U$1:$U$27030,'Data Down'!$AD$1:$AD$27030,$F$2,'Data Down'!$S$1:$S$27030,$F$4,'Data Down'!$D$1:$D$27030,C50)</f>
        <v>0</v>
      </c>
      <c r="G50" s="278">
        <f ca="1">SUMIFS('Data Down'!$U$1:$U$27030,'Data Down'!$AD$1:$AD$27030,$F$2,'Data Down'!$S$1:$S$27030,$G$4,'Data Down'!$D$1:$D$27030,C50)</f>
        <v>0</v>
      </c>
      <c r="H50" s="278">
        <f ca="1">SUMIFS('Data Down'!$U$1:$U$27030,'Data Down'!$AD$1:$AD$27030,$F$2,'Data Down'!$S$1:$S$27030,$H$4,'Data Down'!$D$1:$D$27030,C50)</f>
        <v>0</v>
      </c>
      <c r="I50" s="278">
        <f ca="1">SUMIFS('Data Down'!$U$1:$U$27030,'Data Down'!$AD$1:$AD$27030,$F$2,'Data Down'!$S$1:$S$27030,$I$4,'Data Down'!$D$1:$D$27030,C50)</f>
        <v>0</v>
      </c>
      <c r="J50" s="278">
        <f ca="1">SUMIFS('Data Down'!$U$1:$U$27030,'Data Down'!$AD$1:$AD$27030,$F$2,'Data Down'!$S$1:$S$27030,$J$4,'Data Down'!$D$1:$D$27030,C50)</f>
        <v>0</v>
      </c>
      <c r="K50" s="278">
        <f>SUMIFS('Data Down'!$U$1:$U$27030,'Data Down'!$AD$1:$AD$27030,$F$2,'Data Down'!$S$1:$S$27030,$K$4,'Data Down'!$D$1:$D$27030,C50)</f>
        <v>0</v>
      </c>
      <c r="L50" s="278">
        <f>SUMIFS('Data Down'!$U$1:$U$27030,'Data Down'!$AD$1:$AD$27030,$F$2,'Data Down'!$S$1:$S$27030,$L$4,'Data Down'!$D$1:$D$27030,C50)</f>
        <v>0</v>
      </c>
      <c r="M50" s="278">
        <f ca="1">SUMIFS('Data Down'!$U$1:$U$27030,'Data Down'!$AD$1:$AD$27030,$F$2,'Data Down'!$S$1:$S$27030,$M$4,'Data Down'!$D$1:$D$27030,C50)</f>
        <v>0</v>
      </c>
      <c r="N50" s="278">
        <f>SUMIFS('Data Down'!$U$1:$U$27030,'Data Down'!$AD$1:$AD$27030,$F$2,'Data Down'!$S$1:$S$27030,$N$4,'Data Down'!$D$1:$D$27030,C50)</f>
        <v>0</v>
      </c>
      <c r="O50" s="278">
        <f ca="1">SUMIFS('Data Down'!$U$1:$U$27030,'Data Down'!$AD$1:$AD$27030,$F$2,'Data Down'!$S$1:$S$27030,$O$4,'Data Down'!$D$1:$D$27030,C50)</f>
        <v>0</v>
      </c>
      <c r="P50" s="278">
        <f>SUMIFS('Data Down'!$U$1:$U$27030,'Data Down'!$AD$1:$AD$27030,$F$2,'Data Down'!$S$1:$S$27030,$P$4,'Data Down'!$D$1:$D$27030,C50)</f>
        <v>0</v>
      </c>
      <c r="Q50" s="278">
        <f ca="1">SUMIFS('Data Down'!$U$1:$U$27030,'Data Down'!$AD$1:$AD$27030,$F$2,'Data Down'!$S$1:$S$27030,$Q$4,'Data Down'!$D$1:$D$27030,C50)</f>
        <v>0</v>
      </c>
      <c r="R50" s="278">
        <f ca="1">SUMIFS('Data Down'!$U$1:$U$27030,'Data Down'!$AD$1:$AD$27030,$F$2,'Data Down'!$S$1:$S$27030,$R$4,'Data Down'!$D$1:$D$27030,C50)</f>
        <v>0</v>
      </c>
      <c r="S50" s="278">
        <f ca="1">SUMIFS('Data Down'!$U$1:$U$27030,'Data Down'!$AD$1:$AD$27030,$F$2,'Data Down'!$S$1:$S$27030,$S$4,'Data Down'!$D$1:$D$27030,C50)</f>
        <v>0</v>
      </c>
      <c r="T50" s="278">
        <f ca="1">SUMIFS('Data Down'!$U$1:$U$27030,'Data Down'!$AD$1:$AD$27030,$F$2,'Data Down'!$S$1:$S$27030,$T$4,'Data Down'!$D$1:$D$27030,C50)</f>
        <v>0</v>
      </c>
      <c r="U50" s="278">
        <f ca="1">SUMIFS('Data Down'!$U$1:$U$27030,'Data Down'!$AD$1:$AD$27030,$F$2,'Data Down'!$S$1:$S$27030,$U$4,'Data Down'!$D$1:$D$27030,C50)</f>
        <v>0</v>
      </c>
      <c r="V50" s="278">
        <f ca="1">SUMIFS('Data Down'!$U$1:$U$27030,'Data Down'!$AD$1:$AD$27030,$F$2,'Data Down'!$S$1:$S$27030,$V$4,'Data Down'!$D$1:$D$27030,C50)</f>
        <v>0</v>
      </c>
      <c r="W50" s="278">
        <f ca="1">SUMIFS('Data Down'!$U$1:$U$27030,'Data Down'!$AD$1:$AD$27030,$F$2,'Data Down'!$S$1:$S$27030,$W$4,'Data Down'!$D$1:$D$27030,C50)</f>
        <v>0</v>
      </c>
      <c r="X50" s="278">
        <f>SUMIFS('Data Down'!$U$1:$U$27030,'Data Down'!$AD$1:$AD$27030,$F$2,'Data Down'!$S$1:$S$27030,$X$4,'Data Down'!$D$1:$D$27030,C50)</f>
        <v>0</v>
      </c>
      <c r="Y50" s="278">
        <f ca="1">SUMIFS('Data Down'!$U$1:$U$27030,'Data Down'!$AD$1:$AD$27030,$F$2,'Data Down'!$S$1:$S$27030,$Y$4,'Data Down'!$D$1:$D$27030,C50)</f>
        <v>0</v>
      </c>
      <c r="Z50" s="278">
        <f ca="1">SUMIFS('Data Down'!$U$1:$U$27030,'Data Down'!$AD$1:$AD$27030,$F$2,'Data Down'!$S$1:$S$27030,$Z$4,'Data Down'!$D$1:$D$27030,C50)</f>
        <v>0</v>
      </c>
      <c r="AA50" s="278">
        <f ca="1">SUMIFS('Data Down'!$U$1:$U$27030,'Data Down'!$AD$1:$AD$27030,$F$2,'Data Down'!$S$1:$S$27030,$AA$4,'Data Down'!$D$1:$D$27030,C50)</f>
        <v>0</v>
      </c>
      <c r="AB50" s="278">
        <f ca="1">SUMIFS('Data Down'!$U$1:$U$27030,'Data Down'!$AD$1:$AD$27030,$F$2,'Data Down'!$S$1:$S$27030,$AB$4,'Data Down'!$D$1:$D$27030,C50)</f>
        <v>0</v>
      </c>
      <c r="AC50" s="278">
        <f>SUMIFS('Data Down'!$U$1:$U$27030,'Data Down'!$AD$1:$AD$27030,$F$2,'Data Down'!$S$1:$S$27030,$AC$4,'Data Down'!$D$1:$D$27030,C50)</f>
        <v>0</v>
      </c>
      <c r="AD50" s="278">
        <f>SUMIFS('Data Down'!$U$1:$U$27030,'Data Down'!$AD$1:$AD$27030,$F$2,'Data Down'!$S$1:$S$27030,$AD$4,'Data Down'!$D$1:$D$27030,C50)</f>
        <v>0</v>
      </c>
      <c r="AE50" s="278">
        <f>SUMIFS('Data Down'!$U$1:$U$27030,'Data Down'!$AD$1:$AD$27030,$F$2,'Data Down'!$S$1:$S$27030,$AE$4,'Data Down'!$D$1:$D$27030,C50)</f>
        <v>0</v>
      </c>
      <c r="AF50" s="278">
        <f ca="1">SUMIFS('Data Down'!$U$1:$U$27030,'Data Down'!$AD$1:$AD$27030,$F$2,'Data Down'!$S$1:$S$27030,$AF$4,'Data Down'!$D$1:$D$27030,C50)</f>
        <v>0</v>
      </c>
      <c r="AG50" s="278">
        <f>SUMIFS('Data Down'!$U$1:$U$27030,'Data Down'!$AD$1:$AD$27030,$F$2,'Data Down'!$S$1:$S$27030,$AG$4,'Data Down'!$D$1:$D$27030,C50)</f>
        <v>0</v>
      </c>
      <c r="AH50" s="278">
        <f t="shared" ca="1" si="20"/>
        <v>0</v>
      </c>
      <c r="AI50" s="275">
        <f ca="1">VLOOKUP($C50,HM_Unit!$A:$CQ,86,0)</f>
        <v>0</v>
      </c>
      <c r="AJ50" s="278">
        <f t="shared" ca="1" si="21"/>
        <v>168</v>
      </c>
      <c r="AK50" s="275">
        <f t="shared" si="22"/>
        <v>168</v>
      </c>
      <c r="AL50" s="279">
        <f ca="1">SUMIFS('Data Down'!$U$1:$U$27030,'Data Down'!$AD$1:$AD$27030,$F$2,'Data Down'!$D$1:$D$27030,C50)</f>
        <v>0</v>
      </c>
      <c r="AM50" s="299" t="str">
        <f t="shared" ca="1" si="23"/>
        <v>-</v>
      </c>
      <c r="AN50" s="300">
        <f t="shared" ca="1" si="24"/>
        <v>0</v>
      </c>
      <c r="AO50" s="300">
        <f ca="1">SUMIFS('Data Down'!$N$1:$N$27030,'Data Down'!$AD$1:$AD$27030,$F$2,'Data Down'!$Q$1:$Q$27030,$AO$5,'Data Down'!$D$1:$D$27030,C50)</f>
        <v>0</v>
      </c>
      <c r="AP50" s="300">
        <f ca="1">SUMIFS('Data Down'!$N$1:$N$27030,'Data Down'!$AD$1:$AD$27030,$F$2,'Data Down'!$Q$1:$Q$27030,$AP$5,'Data Down'!$D$1:$D$27030,C50)</f>
        <v>0</v>
      </c>
      <c r="AQ50" s="279">
        <f ca="1">SUMIFS('Data Down'!$U$1:$U$27030,'Data Down'!$AD$1:$AD$27030,$F$2,'Data Down'!$Q$1:$Q$27030,$AQ$5,'Data Down'!$D$1:$D$27030,C50)</f>
        <v>0</v>
      </c>
      <c r="AR50" s="279">
        <f ca="1">SUMIFS('Data Down'!$U$1:$U$27030,'Data Down'!$AD$1:$AD$27030,$F$2,'Data Down'!$Q$1:$Q$27030,$AR$5,'Data Down'!$D$1:$D$27030,C50)</f>
        <v>0</v>
      </c>
      <c r="AS50" s="281">
        <f t="shared" ca="1" si="25"/>
        <v>1</v>
      </c>
      <c r="AT50" s="281">
        <f t="shared" ca="1" si="26"/>
        <v>0</v>
      </c>
      <c r="AU50" s="68"/>
    </row>
    <row r="51" spans="1:47" ht="14.25" customHeight="1">
      <c r="A51" s="68"/>
      <c r="B51" s="275">
        <f t="shared" si="27"/>
        <v>7</v>
      </c>
      <c r="C51" s="205" t="s">
        <v>94</v>
      </c>
      <c r="D51" s="205" t="str">
        <f>VLOOKUP(C51,Sort!B:C,2,FALSE)</f>
        <v>Axor 3336 OB</v>
      </c>
      <c r="E51" s="276" t="s">
        <v>1596</v>
      </c>
      <c r="F51" s="278">
        <f>SUMIFS('Data Down'!$U$1:$U$27030,'Data Down'!$AD$1:$AD$27030,$F$2,'Data Down'!$S$1:$S$27030,$F$4,'Data Down'!$D$1:$D$27030,C51)</f>
        <v>0</v>
      </c>
      <c r="G51" s="278">
        <f ca="1">SUMIFS('Data Down'!$U$1:$U$27030,'Data Down'!$AD$1:$AD$27030,$F$2,'Data Down'!$S$1:$S$27030,$G$4,'Data Down'!$D$1:$D$27030,C51)</f>
        <v>0</v>
      </c>
      <c r="H51" s="278">
        <f>SUMIFS('Data Down'!$U$1:$U$27030,'Data Down'!$AD$1:$AD$27030,$F$2,'Data Down'!$S$1:$S$27030,$H$4,'Data Down'!$D$1:$D$27030,C51)</f>
        <v>0</v>
      </c>
      <c r="I51" s="278">
        <f>SUMIFS('Data Down'!$U$1:$U$27030,'Data Down'!$AD$1:$AD$27030,$F$2,'Data Down'!$S$1:$S$27030,$I$4,'Data Down'!$D$1:$D$27030,C51)</f>
        <v>0</v>
      </c>
      <c r="J51" s="278">
        <f ca="1">SUMIFS('Data Down'!$U$1:$U$27030,'Data Down'!$AD$1:$AD$27030,$F$2,'Data Down'!$S$1:$S$27030,$J$4,'Data Down'!$D$1:$D$27030,C51)</f>
        <v>0</v>
      </c>
      <c r="K51" s="278">
        <f>SUMIFS('Data Down'!$U$1:$U$27030,'Data Down'!$AD$1:$AD$27030,$F$2,'Data Down'!$S$1:$S$27030,$K$4,'Data Down'!$D$1:$D$27030,C51)</f>
        <v>0</v>
      </c>
      <c r="L51" s="278">
        <f>SUMIFS('Data Down'!$U$1:$U$27030,'Data Down'!$AD$1:$AD$27030,$F$2,'Data Down'!$S$1:$S$27030,$L$4,'Data Down'!$D$1:$D$27030,C51)</f>
        <v>0</v>
      </c>
      <c r="M51" s="278">
        <f ca="1">SUMIFS('Data Down'!$U$1:$U$27030,'Data Down'!$AD$1:$AD$27030,$F$2,'Data Down'!$S$1:$S$27030,$M$4,'Data Down'!$D$1:$D$27030,C51)</f>
        <v>0</v>
      </c>
      <c r="N51" s="278">
        <f>SUMIFS('Data Down'!$U$1:$U$27030,'Data Down'!$AD$1:$AD$27030,$F$2,'Data Down'!$S$1:$S$27030,$N$4,'Data Down'!$D$1:$D$27030,C51)</f>
        <v>0</v>
      </c>
      <c r="O51" s="278">
        <f ca="1">SUMIFS('Data Down'!$U$1:$U$27030,'Data Down'!$AD$1:$AD$27030,$F$2,'Data Down'!$S$1:$S$27030,$O$4,'Data Down'!$D$1:$D$27030,C51)</f>
        <v>0</v>
      </c>
      <c r="P51" s="278">
        <f>SUMIFS('Data Down'!$U$1:$U$27030,'Data Down'!$AD$1:$AD$27030,$F$2,'Data Down'!$S$1:$S$27030,$P$4,'Data Down'!$D$1:$D$27030,C51)</f>
        <v>0</v>
      </c>
      <c r="Q51" s="278">
        <f ca="1">SUMIFS('Data Down'!$U$1:$U$27030,'Data Down'!$AD$1:$AD$27030,$F$2,'Data Down'!$S$1:$S$27030,$Q$4,'Data Down'!$D$1:$D$27030,C51)</f>
        <v>0</v>
      </c>
      <c r="R51" s="278">
        <f>SUMIFS('Data Down'!$U$1:$U$27030,'Data Down'!$AD$1:$AD$27030,$F$2,'Data Down'!$S$1:$S$27030,$R$4,'Data Down'!$D$1:$D$27030,C51)</f>
        <v>0</v>
      </c>
      <c r="S51" s="278">
        <f>SUMIFS('Data Down'!$U$1:$U$27030,'Data Down'!$AD$1:$AD$27030,$F$2,'Data Down'!$S$1:$S$27030,$S$4,'Data Down'!$D$1:$D$27030,C51)</f>
        <v>0</v>
      </c>
      <c r="T51" s="278">
        <f>SUMIFS('Data Down'!$U$1:$U$27030,'Data Down'!$AD$1:$AD$27030,$F$2,'Data Down'!$S$1:$S$27030,$T$4,'Data Down'!$D$1:$D$27030,C51)</f>
        <v>0</v>
      </c>
      <c r="U51" s="278">
        <f ca="1">SUMIFS('Data Down'!$U$1:$U$27030,'Data Down'!$AD$1:$AD$27030,$F$2,'Data Down'!$S$1:$S$27030,$U$4,'Data Down'!$D$1:$D$27030,C51)</f>
        <v>0</v>
      </c>
      <c r="V51" s="278">
        <f ca="1">SUMIFS('Data Down'!$U$1:$U$27030,'Data Down'!$AD$1:$AD$27030,$F$2,'Data Down'!$S$1:$S$27030,$V$4,'Data Down'!$D$1:$D$27030,C51)</f>
        <v>0</v>
      </c>
      <c r="W51" s="278">
        <f>SUMIFS('Data Down'!$U$1:$U$27030,'Data Down'!$AD$1:$AD$27030,$F$2,'Data Down'!$S$1:$S$27030,$W$4,'Data Down'!$D$1:$D$27030,C51)</f>
        <v>0</v>
      </c>
      <c r="X51" s="278">
        <f>SUMIFS('Data Down'!$U$1:$U$27030,'Data Down'!$AD$1:$AD$27030,$F$2,'Data Down'!$S$1:$S$27030,$X$4,'Data Down'!$D$1:$D$27030,C51)</f>
        <v>0</v>
      </c>
      <c r="Y51" s="278">
        <f>SUMIFS('Data Down'!$U$1:$U$27030,'Data Down'!$AD$1:$AD$27030,$F$2,'Data Down'!$S$1:$S$27030,$Y$4,'Data Down'!$D$1:$D$27030,C51)</f>
        <v>0</v>
      </c>
      <c r="Z51" s="278">
        <f ca="1">SUMIFS('Data Down'!$U$1:$U$27030,'Data Down'!$AD$1:$AD$27030,$F$2,'Data Down'!$S$1:$S$27030,$Z$4,'Data Down'!$D$1:$D$27030,C51)</f>
        <v>0</v>
      </c>
      <c r="AA51" s="278">
        <f ca="1">SUMIFS('Data Down'!$U$1:$U$27030,'Data Down'!$AD$1:$AD$27030,$F$2,'Data Down'!$S$1:$S$27030,$AA$4,'Data Down'!$D$1:$D$27030,C51)</f>
        <v>0</v>
      </c>
      <c r="AB51" s="278">
        <f ca="1">SUMIFS('Data Down'!$U$1:$U$27030,'Data Down'!$AD$1:$AD$27030,$F$2,'Data Down'!$S$1:$S$27030,$AB$4,'Data Down'!$D$1:$D$27030,C51)</f>
        <v>0</v>
      </c>
      <c r="AC51" s="278">
        <f>SUMIFS('Data Down'!$U$1:$U$27030,'Data Down'!$AD$1:$AD$27030,$F$2,'Data Down'!$S$1:$S$27030,$AC$4,'Data Down'!$D$1:$D$27030,C51)</f>
        <v>0</v>
      </c>
      <c r="AD51" s="278">
        <f>SUMIFS('Data Down'!$U$1:$U$27030,'Data Down'!$AD$1:$AD$27030,$F$2,'Data Down'!$S$1:$S$27030,$AD$4,'Data Down'!$D$1:$D$27030,C51)</f>
        <v>0</v>
      </c>
      <c r="AE51" s="278">
        <f>SUMIFS('Data Down'!$U$1:$U$27030,'Data Down'!$AD$1:$AD$27030,$F$2,'Data Down'!$S$1:$S$27030,$AE$4,'Data Down'!$D$1:$D$27030,C51)</f>
        <v>0</v>
      </c>
      <c r="AF51" s="278">
        <f ca="1">SUMIFS('Data Down'!$U$1:$U$27030,'Data Down'!$AD$1:$AD$27030,$F$2,'Data Down'!$S$1:$S$27030,$AF$4,'Data Down'!$D$1:$D$27030,C51)</f>
        <v>0</v>
      </c>
      <c r="AG51" s="278">
        <f>SUMIFS('Data Down'!$U$1:$U$27030,'Data Down'!$AD$1:$AD$27030,$F$2,'Data Down'!$S$1:$S$27030,$AG$4,'Data Down'!$D$1:$D$27030,C51)</f>
        <v>0</v>
      </c>
      <c r="AH51" s="278">
        <f t="shared" ca="1" si="20"/>
        <v>0</v>
      </c>
      <c r="AI51" s="275">
        <f ca="1">VLOOKUP($C51,HM_Unit!$A:$CQ,86,0)</f>
        <v>0</v>
      </c>
      <c r="AJ51" s="278">
        <f t="shared" ca="1" si="21"/>
        <v>168</v>
      </c>
      <c r="AK51" s="275">
        <f t="shared" si="22"/>
        <v>168</v>
      </c>
      <c r="AL51" s="279">
        <f ca="1">SUMIFS('Data Down'!$U$1:$U$27030,'Data Down'!$AD$1:$AD$27030,$F$2,'Data Down'!$D$1:$D$27030,C51)</f>
        <v>0</v>
      </c>
      <c r="AM51" s="299" t="str">
        <f t="shared" ca="1" si="23"/>
        <v>-</v>
      </c>
      <c r="AN51" s="300">
        <f t="shared" ca="1" si="24"/>
        <v>0</v>
      </c>
      <c r="AO51" s="300">
        <f ca="1">SUMIFS('Data Down'!$N$1:$N$27030,'Data Down'!$AD$1:$AD$27030,$F$2,'Data Down'!$Q$1:$Q$27030,$AO$5,'Data Down'!$D$1:$D$27030,C51)</f>
        <v>0</v>
      </c>
      <c r="AP51" s="300">
        <f ca="1">SUMIFS('Data Down'!$N$1:$N$27030,'Data Down'!$AD$1:$AD$27030,$F$2,'Data Down'!$Q$1:$Q$27030,$AP$5,'Data Down'!$D$1:$D$27030,C51)</f>
        <v>0</v>
      </c>
      <c r="AQ51" s="279">
        <f ca="1">SUMIFS('Data Down'!$U$1:$U$27030,'Data Down'!$AD$1:$AD$27030,$F$2,'Data Down'!$Q$1:$Q$27030,$AQ$5,'Data Down'!$D$1:$D$27030,C51)</f>
        <v>0</v>
      </c>
      <c r="AR51" s="279">
        <f ca="1">SUMIFS('Data Down'!$U$1:$U$27030,'Data Down'!$AD$1:$AD$27030,$F$2,'Data Down'!$Q$1:$Q$27030,$AR$5,'Data Down'!$D$1:$D$27030,C51)</f>
        <v>0</v>
      </c>
      <c r="AS51" s="281">
        <f t="shared" ca="1" si="25"/>
        <v>1</v>
      </c>
      <c r="AT51" s="281">
        <f t="shared" ca="1" si="26"/>
        <v>0</v>
      </c>
      <c r="AU51" s="68"/>
    </row>
    <row r="52" spans="1:47" ht="14.25" customHeight="1">
      <c r="A52" s="68"/>
      <c r="B52" s="275">
        <f t="shared" si="27"/>
        <v>8</v>
      </c>
      <c r="C52" s="205" t="s">
        <v>95</v>
      </c>
      <c r="D52" s="205" t="str">
        <f>VLOOKUP(C52,Sort!B:C,2,FALSE)</f>
        <v>Axor 3336 OB</v>
      </c>
      <c r="E52" s="276" t="s">
        <v>1596</v>
      </c>
      <c r="F52" s="278">
        <f>SUMIFS('Data Down'!$U$1:$U$27030,'Data Down'!$AD$1:$AD$27030,$F$2,'Data Down'!$S$1:$S$27030,$F$4,'Data Down'!$D$1:$D$27030,C52)</f>
        <v>0</v>
      </c>
      <c r="G52" s="278">
        <f ca="1">SUMIFS('Data Down'!$U$1:$U$27030,'Data Down'!$AD$1:$AD$27030,$F$2,'Data Down'!$S$1:$S$27030,$G$4,'Data Down'!$D$1:$D$27030,C52)</f>
        <v>0</v>
      </c>
      <c r="H52" s="278">
        <f>SUMIFS('Data Down'!$U$1:$U$27030,'Data Down'!$AD$1:$AD$27030,$F$2,'Data Down'!$S$1:$S$27030,$H$4,'Data Down'!$D$1:$D$27030,C52)</f>
        <v>0</v>
      </c>
      <c r="I52" s="278">
        <f>SUMIFS('Data Down'!$U$1:$U$27030,'Data Down'!$AD$1:$AD$27030,$F$2,'Data Down'!$S$1:$S$27030,$I$4,'Data Down'!$D$1:$D$27030,C52)</f>
        <v>0</v>
      </c>
      <c r="J52" s="278">
        <f ca="1">SUMIFS('Data Down'!$U$1:$U$27030,'Data Down'!$AD$1:$AD$27030,$F$2,'Data Down'!$S$1:$S$27030,$J$4,'Data Down'!$D$1:$D$27030,C52)</f>
        <v>0</v>
      </c>
      <c r="K52" s="278">
        <f>SUMIFS('Data Down'!$U$1:$U$27030,'Data Down'!$AD$1:$AD$27030,$F$2,'Data Down'!$S$1:$S$27030,$K$4,'Data Down'!$D$1:$D$27030,C52)</f>
        <v>0</v>
      </c>
      <c r="L52" s="278">
        <f>SUMIFS('Data Down'!$U$1:$U$27030,'Data Down'!$AD$1:$AD$27030,$F$2,'Data Down'!$S$1:$S$27030,$L$4,'Data Down'!$D$1:$D$27030,C52)</f>
        <v>0</v>
      </c>
      <c r="M52" s="278">
        <f ca="1">SUMIFS('Data Down'!$U$1:$U$27030,'Data Down'!$AD$1:$AD$27030,$F$2,'Data Down'!$S$1:$S$27030,$M$4,'Data Down'!$D$1:$D$27030,C52)</f>
        <v>0</v>
      </c>
      <c r="N52" s="278">
        <f>SUMIFS('Data Down'!$U$1:$U$27030,'Data Down'!$AD$1:$AD$27030,$F$2,'Data Down'!$S$1:$S$27030,$N$4,'Data Down'!$D$1:$D$27030,C52)</f>
        <v>0</v>
      </c>
      <c r="O52" s="278">
        <f ca="1">SUMIFS('Data Down'!$U$1:$U$27030,'Data Down'!$AD$1:$AD$27030,$F$2,'Data Down'!$S$1:$S$27030,$O$4,'Data Down'!$D$1:$D$27030,C52)</f>
        <v>0</v>
      </c>
      <c r="P52" s="278">
        <f>SUMIFS('Data Down'!$U$1:$U$27030,'Data Down'!$AD$1:$AD$27030,$F$2,'Data Down'!$S$1:$S$27030,$P$4,'Data Down'!$D$1:$D$27030,C52)</f>
        <v>0</v>
      </c>
      <c r="Q52" s="278">
        <f ca="1">SUMIFS('Data Down'!$U$1:$U$27030,'Data Down'!$AD$1:$AD$27030,$F$2,'Data Down'!$S$1:$S$27030,$Q$4,'Data Down'!$D$1:$D$27030,C52)</f>
        <v>0</v>
      </c>
      <c r="R52" s="278">
        <f ca="1">SUMIFS('Data Down'!$U$1:$U$27030,'Data Down'!$AD$1:$AD$27030,$F$2,'Data Down'!$S$1:$S$27030,$R$4,'Data Down'!$D$1:$D$27030,C52)</f>
        <v>0</v>
      </c>
      <c r="S52" s="278">
        <f>SUMIFS('Data Down'!$U$1:$U$27030,'Data Down'!$AD$1:$AD$27030,$F$2,'Data Down'!$S$1:$S$27030,$S$4,'Data Down'!$D$1:$D$27030,C52)</f>
        <v>0</v>
      </c>
      <c r="T52" s="278">
        <f>SUMIFS('Data Down'!$U$1:$U$27030,'Data Down'!$AD$1:$AD$27030,$F$2,'Data Down'!$S$1:$S$27030,$T$4,'Data Down'!$D$1:$D$27030,C52)</f>
        <v>0</v>
      </c>
      <c r="U52" s="278">
        <f ca="1">SUMIFS('Data Down'!$U$1:$U$27030,'Data Down'!$AD$1:$AD$27030,$F$2,'Data Down'!$S$1:$S$27030,$U$4,'Data Down'!$D$1:$D$27030,C52)</f>
        <v>0</v>
      </c>
      <c r="V52" s="278">
        <f ca="1">SUMIFS('Data Down'!$U$1:$U$27030,'Data Down'!$AD$1:$AD$27030,$F$2,'Data Down'!$S$1:$S$27030,$V$4,'Data Down'!$D$1:$D$27030,C52)</f>
        <v>0</v>
      </c>
      <c r="W52" s="278">
        <f ca="1">SUMIFS('Data Down'!$U$1:$U$27030,'Data Down'!$AD$1:$AD$27030,$F$2,'Data Down'!$S$1:$S$27030,$W$4,'Data Down'!$D$1:$D$27030,C52)</f>
        <v>0</v>
      </c>
      <c r="X52" s="278">
        <f ca="1">SUMIFS('Data Down'!$U$1:$U$27030,'Data Down'!$AD$1:$AD$27030,$F$2,'Data Down'!$S$1:$S$27030,$X$4,'Data Down'!$D$1:$D$27030,C52)</f>
        <v>0</v>
      </c>
      <c r="Y52" s="278">
        <f ca="1">SUMIFS('Data Down'!$U$1:$U$27030,'Data Down'!$AD$1:$AD$27030,$F$2,'Data Down'!$S$1:$S$27030,$Y$4,'Data Down'!$D$1:$D$27030,C52)</f>
        <v>0</v>
      </c>
      <c r="Z52" s="278">
        <f ca="1">SUMIFS('Data Down'!$U$1:$U$27030,'Data Down'!$AD$1:$AD$27030,$F$2,'Data Down'!$S$1:$S$27030,$Z$4,'Data Down'!$D$1:$D$27030,C52)</f>
        <v>0</v>
      </c>
      <c r="AA52" s="278">
        <f ca="1">SUMIFS('Data Down'!$U$1:$U$27030,'Data Down'!$AD$1:$AD$27030,$F$2,'Data Down'!$S$1:$S$27030,$AA$4,'Data Down'!$D$1:$D$27030,C52)</f>
        <v>0</v>
      </c>
      <c r="AB52" s="278">
        <f ca="1">SUMIFS('Data Down'!$U$1:$U$27030,'Data Down'!$AD$1:$AD$27030,$F$2,'Data Down'!$S$1:$S$27030,$AB$4,'Data Down'!$D$1:$D$27030,C52)</f>
        <v>0</v>
      </c>
      <c r="AC52" s="278">
        <f>SUMIFS('Data Down'!$U$1:$U$27030,'Data Down'!$AD$1:$AD$27030,$F$2,'Data Down'!$S$1:$S$27030,$AC$4,'Data Down'!$D$1:$D$27030,C52)</f>
        <v>0</v>
      </c>
      <c r="AD52" s="278">
        <f>SUMIFS('Data Down'!$U$1:$U$27030,'Data Down'!$AD$1:$AD$27030,$F$2,'Data Down'!$S$1:$S$27030,$AD$4,'Data Down'!$D$1:$D$27030,C52)</f>
        <v>0</v>
      </c>
      <c r="AE52" s="278">
        <f>SUMIFS('Data Down'!$U$1:$U$27030,'Data Down'!$AD$1:$AD$27030,$F$2,'Data Down'!$S$1:$S$27030,$AE$4,'Data Down'!$D$1:$D$27030,C52)</f>
        <v>0</v>
      </c>
      <c r="AF52" s="278">
        <f ca="1">SUMIFS('Data Down'!$U$1:$U$27030,'Data Down'!$AD$1:$AD$27030,$F$2,'Data Down'!$S$1:$S$27030,$AF$4,'Data Down'!$D$1:$D$27030,C52)</f>
        <v>0</v>
      </c>
      <c r="AG52" s="278">
        <f>SUMIFS('Data Down'!$U$1:$U$27030,'Data Down'!$AD$1:$AD$27030,$F$2,'Data Down'!$S$1:$S$27030,$AG$4,'Data Down'!$D$1:$D$27030,C52)</f>
        <v>0</v>
      </c>
      <c r="AH52" s="278">
        <f t="shared" ca="1" si="20"/>
        <v>0</v>
      </c>
      <c r="AI52" s="275">
        <f ca="1">VLOOKUP($C52,HM_Unit!$A:$CQ,86,0)</f>
        <v>0</v>
      </c>
      <c r="AJ52" s="278">
        <f t="shared" ca="1" si="21"/>
        <v>168</v>
      </c>
      <c r="AK52" s="275">
        <f t="shared" si="22"/>
        <v>168</v>
      </c>
      <c r="AL52" s="279">
        <f ca="1">SUMIFS('Data Down'!$U$1:$U$27030,'Data Down'!$AD$1:$AD$27030,$F$2,'Data Down'!$D$1:$D$27030,C52)</f>
        <v>0</v>
      </c>
      <c r="AM52" s="299" t="str">
        <f t="shared" ca="1" si="23"/>
        <v>-</v>
      </c>
      <c r="AN52" s="300">
        <f t="shared" ca="1" si="24"/>
        <v>0</v>
      </c>
      <c r="AO52" s="300">
        <f ca="1">SUMIFS('Data Down'!$N$1:$N$27030,'Data Down'!$AD$1:$AD$27030,$F$2,'Data Down'!$Q$1:$Q$27030,$AO$5,'Data Down'!$D$1:$D$27030,C52)</f>
        <v>0</v>
      </c>
      <c r="AP52" s="300">
        <f ca="1">SUMIFS('Data Down'!$N$1:$N$27030,'Data Down'!$AD$1:$AD$27030,$F$2,'Data Down'!$Q$1:$Q$27030,$AP$5,'Data Down'!$D$1:$D$27030,C52)</f>
        <v>0</v>
      </c>
      <c r="AQ52" s="279">
        <f ca="1">SUMIFS('Data Down'!$U$1:$U$27030,'Data Down'!$AD$1:$AD$27030,$F$2,'Data Down'!$Q$1:$Q$27030,$AQ$5,'Data Down'!$D$1:$D$27030,C52)</f>
        <v>0</v>
      </c>
      <c r="AR52" s="279">
        <f ca="1">SUMIFS('Data Down'!$U$1:$U$27030,'Data Down'!$AD$1:$AD$27030,$F$2,'Data Down'!$Q$1:$Q$27030,$AR$5,'Data Down'!$D$1:$D$27030,C52)</f>
        <v>0</v>
      </c>
      <c r="AS52" s="281">
        <f t="shared" ca="1" si="25"/>
        <v>1</v>
      </c>
      <c r="AT52" s="281">
        <f t="shared" ca="1" si="26"/>
        <v>0</v>
      </c>
      <c r="AU52" s="68"/>
    </row>
    <row r="53" spans="1:47" ht="14.25" customHeight="1">
      <c r="A53" s="68"/>
      <c r="B53" s="275">
        <f t="shared" si="27"/>
        <v>9</v>
      </c>
      <c r="C53" s="205" t="s">
        <v>96</v>
      </c>
      <c r="D53" s="205" t="str">
        <f>VLOOKUP(C53,Sort!B:C,2,FALSE)</f>
        <v>Axor 3336 OB</v>
      </c>
      <c r="E53" s="276" t="s">
        <v>1596</v>
      </c>
      <c r="F53" s="278">
        <f>SUMIFS('Data Down'!$U$1:$U$27030,'Data Down'!$AD$1:$AD$27030,$F$2,'Data Down'!$S$1:$S$27030,$F$4,'Data Down'!$D$1:$D$27030,C53)</f>
        <v>0</v>
      </c>
      <c r="G53" s="278">
        <f ca="1">SUMIFS('Data Down'!$U$1:$U$27030,'Data Down'!$AD$1:$AD$27030,$F$2,'Data Down'!$S$1:$S$27030,$G$4,'Data Down'!$D$1:$D$27030,C53)</f>
        <v>0</v>
      </c>
      <c r="H53" s="278">
        <f>SUMIFS('Data Down'!$U$1:$U$27030,'Data Down'!$AD$1:$AD$27030,$F$2,'Data Down'!$S$1:$S$27030,$H$4,'Data Down'!$D$1:$D$27030,C53)</f>
        <v>0</v>
      </c>
      <c r="I53" s="278">
        <f ca="1">SUMIFS('Data Down'!$U$1:$U$27030,'Data Down'!$AD$1:$AD$27030,$F$2,'Data Down'!$S$1:$S$27030,$I$4,'Data Down'!$D$1:$D$27030,C53)</f>
        <v>0</v>
      </c>
      <c r="J53" s="278">
        <f ca="1">SUMIFS('Data Down'!$U$1:$U$27030,'Data Down'!$AD$1:$AD$27030,$F$2,'Data Down'!$S$1:$S$27030,$J$4,'Data Down'!$D$1:$D$27030,C53)</f>
        <v>0</v>
      </c>
      <c r="K53" s="278">
        <f>SUMIFS('Data Down'!$U$1:$U$27030,'Data Down'!$AD$1:$AD$27030,$F$2,'Data Down'!$S$1:$S$27030,$K$4,'Data Down'!$D$1:$D$27030,C53)</f>
        <v>0</v>
      </c>
      <c r="L53" s="278">
        <f>SUMIFS('Data Down'!$U$1:$U$27030,'Data Down'!$AD$1:$AD$27030,$F$2,'Data Down'!$S$1:$S$27030,$L$4,'Data Down'!$D$1:$D$27030,C53)</f>
        <v>0</v>
      </c>
      <c r="M53" s="278">
        <f ca="1">SUMIFS('Data Down'!$U$1:$U$27030,'Data Down'!$AD$1:$AD$27030,$F$2,'Data Down'!$S$1:$S$27030,$M$4,'Data Down'!$D$1:$D$27030,C53)</f>
        <v>0</v>
      </c>
      <c r="N53" s="278">
        <f>SUMIFS('Data Down'!$U$1:$U$27030,'Data Down'!$AD$1:$AD$27030,$F$2,'Data Down'!$S$1:$S$27030,$N$4,'Data Down'!$D$1:$D$27030,C53)</f>
        <v>0</v>
      </c>
      <c r="O53" s="278">
        <f ca="1">SUMIFS('Data Down'!$U$1:$U$27030,'Data Down'!$AD$1:$AD$27030,$F$2,'Data Down'!$S$1:$S$27030,$O$4,'Data Down'!$D$1:$D$27030,C53)</f>
        <v>0</v>
      </c>
      <c r="P53" s="278">
        <f>SUMIFS('Data Down'!$U$1:$U$27030,'Data Down'!$AD$1:$AD$27030,$F$2,'Data Down'!$S$1:$S$27030,$P$4,'Data Down'!$D$1:$D$27030,C53)</f>
        <v>0</v>
      </c>
      <c r="Q53" s="278">
        <f ca="1">SUMIFS('Data Down'!$U$1:$U$27030,'Data Down'!$AD$1:$AD$27030,$F$2,'Data Down'!$S$1:$S$27030,$Q$4,'Data Down'!$D$1:$D$27030,C53)</f>
        <v>0</v>
      </c>
      <c r="R53" s="278">
        <f ca="1">SUMIFS('Data Down'!$U$1:$U$27030,'Data Down'!$AD$1:$AD$27030,$F$2,'Data Down'!$S$1:$S$27030,$R$4,'Data Down'!$D$1:$D$27030,C53)</f>
        <v>0</v>
      </c>
      <c r="S53" s="278">
        <f>SUMIFS('Data Down'!$U$1:$U$27030,'Data Down'!$AD$1:$AD$27030,$F$2,'Data Down'!$S$1:$S$27030,$S$4,'Data Down'!$D$1:$D$27030,C53)</f>
        <v>0</v>
      </c>
      <c r="T53" s="278">
        <f ca="1">SUMIFS('Data Down'!$U$1:$U$27030,'Data Down'!$AD$1:$AD$27030,$F$2,'Data Down'!$S$1:$S$27030,$T$4,'Data Down'!$D$1:$D$27030,C53)</f>
        <v>0</v>
      </c>
      <c r="U53" s="278">
        <f ca="1">SUMIFS('Data Down'!$U$1:$U$27030,'Data Down'!$AD$1:$AD$27030,$F$2,'Data Down'!$S$1:$S$27030,$U$4,'Data Down'!$D$1:$D$27030,C53)</f>
        <v>0</v>
      </c>
      <c r="V53" s="278">
        <f ca="1">SUMIFS('Data Down'!$U$1:$U$27030,'Data Down'!$AD$1:$AD$27030,$F$2,'Data Down'!$S$1:$S$27030,$V$4,'Data Down'!$D$1:$D$27030,C53)</f>
        <v>0</v>
      </c>
      <c r="W53" s="278">
        <f>SUMIFS('Data Down'!$U$1:$U$27030,'Data Down'!$AD$1:$AD$27030,$F$2,'Data Down'!$S$1:$S$27030,$W$4,'Data Down'!$D$1:$D$27030,C53)</f>
        <v>0</v>
      </c>
      <c r="X53" s="278">
        <f>SUMIFS('Data Down'!$U$1:$U$27030,'Data Down'!$AD$1:$AD$27030,$F$2,'Data Down'!$S$1:$S$27030,$X$4,'Data Down'!$D$1:$D$27030,C53)</f>
        <v>0</v>
      </c>
      <c r="Y53" s="278">
        <f ca="1">SUMIFS('Data Down'!$U$1:$U$27030,'Data Down'!$AD$1:$AD$27030,$F$2,'Data Down'!$S$1:$S$27030,$Y$4,'Data Down'!$D$1:$D$27030,C53)</f>
        <v>0</v>
      </c>
      <c r="Z53" s="278">
        <f ca="1">SUMIFS('Data Down'!$U$1:$U$27030,'Data Down'!$AD$1:$AD$27030,$F$2,'Data Down'!$S$1:$S$27030,$Z$4,'Data Down'!$D$1:$D$27030,C53)</f>
        <v>0</v>
      </c>
      <c r="AA53" s="278">
        <f ca="1">SUMIFS('Data Down'!$U$1:$U$27030,'Data Down'!$AD$1:$AD$27030,$F$2,'Data Down'!$S$1:$S$27030,$AA$4,'Data Down'!$D$1:$D$27030,C53)</f>
        <v>0</v>
      </c>
      <c r="AB53" s="278">
        <f ca="1">SUMIFS('Data Down'!$U$1:$U$27030,'Data Down'!$AD$1:$AD$27030,$F$2,'Data Down'!$S$1:$S$27030,$AB$4,'Data Down'!$D$1:$D$27030,C53)</f>
        <v>0</v>
      </c>
      <c r="AC53" s="278">
        <f>SUMIFS('Data Down'!$U$1:$U$27030,'Data Down'!$AD$1:$AD$27030,$F$2,'Data Down'!$S$1:$S$27030,$AC$4,'Data Down'!$D$1:$D$27030,C53)</f>
        <v>0</v>
      </c>
      <c r="AD53" s="278">
        <f>SUMIFS('Data Down'!$U$1:$U$27030,'Data Down'!$AD$1:$AD$27030,$F$2,'Data Down'!$S$1:$S$27030,$AD$4,'Data Down'!$D$1:$D$27030,C53)</f>
        <v>0</v>
      </c>
      <c r="AE53" s="278">
        <f>SUMIFS('Data Down'!$U$1:$U$27030,'Data Down'!$AD$1:$AD$27030,$F$2,'Data Down'!$S$1:$S$27030,$AE$4,'Data Down'!$D$1:$D$27030,C53)</f>
        <v>0</v>
      </c>
      <c r="AF53" s="278">
        <f ca="1">SUMIFS('Data Down'!$U$1:$U$27030,'Data Down'!$AD$1:$AD$27030,$F$2,'Data Down'!$S$1:$S$27030,$AF$4,'Data Down'!$D$1:$D$27030,C53)</f>
        <v>0</v>
      </c>
      <c r="AG53" s="278">
        <f>SUMIFS('Data Down'!$U$1:$U$27030,'Data Down'!$AD$1:$AD$27030,$F$2,'Data Down'!$S$1:$S$27030,$AG$4,'Data Down'!$D$1:$D$27030,C53)</f>
        <v>0</v>
      </c>
      <c r="AH53" s="278">
        <f t="shared" ca="1" si="20"/>
        <v>0</v>
      </c>
      <c r="AI53" s="275">
        <f ca="1">VLOOKUP($C53,HM_Unit!$A:$CQ,86,0)</f>
        <v>0</v>
      </c>
      <c r="AJ53" s="278">
        <f t="shared" ca="1" si="21"/>
        <v>168</v>
      </c>
      <c r="AK53" s="275">
        <f t="shared" si="22"/>
        <v>168</v>
      </c>
      <c r="AL53" s="279">
        <f ca="1">SUMIFS('Data Down'!$U$1:$U$27030,'Data Down'!$AD$1:$AD$27030,$F$2,'Data Down'!$D$1:$D$27030,C53)</f>
        <v>0</v>
      </c>
      <c r="AM53" s="299" t="str">
        <f t="shared" ca="1" si="23"/>
        <v>-</v>
      </c>
      <c r="AN53" s="300">
        <f t="shared" ca="1" si="24"/>
        <v>0</v>
      </c>
      <c r="AO53" s="300">
        <f ca="1">SUMIFS('Data Down'!$N$1:$N$27030,'Data Down'!$AD$1:$AD$27030,$F$2,'Data Down'!$Q$1:$Q$27030,$AO$5,'Data Down'!$D$1:$D$27030,C53)</f>
        <v>0</v>
      </c>
      <c r="AP53" s="300">
        <f ca="1">SUMIFS('Data Down'!$N$1:$N$27030,'Data Down'!$AD$1:$AD$27030,$F$2,'Data Down'!$Q$1:$Q$27030,$AP$5,'Data Down'!$D$1:$D$27030,C53)</f>
        <v>0</v>
      </c>
      <c r="AQ53" s="279">
        <f ca="1">SUMIFS('Data Down'!$U$1:$U$27030,'Data Down'!$AD$1:$AD$27030,$F$2,'Data Down'!$Q$1:$Q$27030,$AQ$5,'Data Down'!$D$1:$D$27030,C53)</f>
        <v>0</v>
      </c>
      <c r="AR53" s="279">
        <f ca="1">SUMIFS('Data Down'!$U$1:$U$27030,'Data Down'!$AD$1:$AD$27030,$F$2,'Data Down'!$Q$1:$Q$27030,$AR$5,'Data Down'!$D$1:$D$27030,C53)</f>
        <v>0</v>
      </c>
      <c r="AS53" s="281">
        <f t="shared" ca="1" si="25"/>
        <v>1</v>
      </c>
      <c r="AT53" s="281">
        <f t="shared" ca="1" si="26"/>
        <v>0</v>
      </c>
      <c r="AU53" s="68"/>
    </row>
    <row r="54" spans="1:47" ht="14.25" customHeight="1">
      <c r="A54" s="68"/>
      <c r="B54" s="275">
        <f t="shared" si="27"/>
        <v>10</v>
      </c>
      <c r="C54" s="205" t="s">
        <v>97</v>
      </c>
      <c r="D54" s="205" t="str">
        <f>VLOOKUP(C54,Sort!B:C,2,FALSE)</f>
        <v>Axor 3336 OB</v>
      </c>
      <c r="E54" s="276" t="s">
        <v>1596</v>
      </c>
      <c r="F54" s="278">
        <f ca="1">SUMIFS('Data Down'!$U$1:$U$27030,'Data Down'!$AD$1:$AD$27030,$F$2,'Data Down'!$S$1:$S$27030,$F$4,'Data Down'!$D$1:$D$27030,C54)</f>
        <v>0</v>
      </c>
      <c r="G54" s="278">
        <f ca="1">SUMIFS('Data Down'!$U$1:$U$27030,'Data Down'!$AD$1:$AD$27030,$F$2,'Data Down'!$S$1:$S$27030,$G$4,'Data Down'!$D$1:$D$27030,C54)</f>
        <v>0</v>
      </c>
      <c r="H54" s="278">
        <f>SUMIFS('Data Down'!$U$1:$U$27030,'Data Down'!$AD$1:$AD$27030,$F$2,'Data Down'!$S$1:$S$27030,$H$4,'Data Down'!$D$1:$D$27030,C54)</f>
        <v>0</v>
      </c>
      <c r="I54" s="278">
        <f>SUMIFS('Data Down'!$U$1:$U$27030,'Data Down'!$AD$1:$AD$27030,$F$2,'Data Down'!$S$1:$S$27030,$I$4,'Data Down'!$D$1:$D$27030,C54)</f>
        <v>0</v>
      </c>
      <c r="J54" s="278">
        <f ca="1">SUMIFS('Data Down'!$U$1:$U$27030,'Data Down'!$AD$1:$AD$27030,$F$2,'Data Down'!$S$1:$S$27030,$J$4,'Data Down'!$D$1:$D$27030,C54)</f>
        <v>0</v>
      </c>
      <c r="K54" s="278">
        <f>SUMIFS('Data Down'!$U$1:$U$27030,'Data Down'!$AD$1:$AD$27030,$F$2,'Data Down'!$S$1:$S$27030,$K$4,'Data Down'!$D$1:$D$27030,C54)</f>
        <v>0</v>
      </c>
      <c r="L54" s="278">
        <f>SUMIFS('Data Down'!$U$1:$U$27030,'Data Down'!$AD$1:$AD$27030,$F$2,'Data Down'!$S$1:$S$27030,$L$4,'Data Down'!$D$1:$D$27030,C54)</f>
        <v>0</v>
      </c>
      <c r="M54" s="278">
        <f ca="1">SUMIFS('Data Down'!$U$1:$U$27030,'Data Down'!$AD$1:$AD$27030,$F$2,'Data Down'!$S$1:$S$27030,$M$4,'Data Down'!$D$1:$D$27030,C54)</f>
        <v>0</v>
      </c>
      <c r="N54" s="278">
        <f>SUMIFS('Data Down'!$U$1:$U$27030,'Data Down'!$AD$1:$AD$27030,$F$2,'Data Down'!$S$1:$S$27030,$N$4,'Data Down'!$D$1:$D$27030,C54)</f>
        <v>0</v>
      </c>
      <c r="O54" s="278">
        <f ca="1">SUMIFS('Data Down'!$U$1:$U$27030,'Data Down'!$AD$1:$AD$27030,$F$2,'Data Down'!$S$1:$S$27030,$O$4,'Data Down'!$D$1:$D$27030,C54)</f>
        <v>0</v>
      </c>
      <c r="P54" s="278">
        <f>SUMIFS('Data Down'!$U$1:$U$27030,'Data Down'!$AD$1:$AD$27030,$F$2,'Data Down'!$S$1:$S$27030,$P$4,'Data Down'!$D$1:$D$27030,C54)</f>
        <v>0</v>
      </c>
      <c r="Q54" s="278">
        <f>SUMIFS('Data Down'!$U$1:$U$27030,'Data Down'!$AD$1:$AD$27030,$F$2,'Data Down'!$S$1:$S$27030,$Q$4,'Data Down'!$D$1:$D$27030,C54)</f>
        <v>0</v>
      </c>
      <c r="R54" s="278">
        <f ca="1">SUMIFS('Data Down'!$U$1:$U$27030,'Data Down'!$AD$1:$AD$27030,$F$2,'Data Down'!$S$1:$S$27030,$R$4,'Data Down'!$D$1:$D$27030,C54)</f>
        <v>0</v>
      </c>
      <c r="S54" s="278">
        <f>SUMIFS('Data Down'!$U$1:$U$27030,'Data Down'!$AD$1:$AD$27030,$F$2,'Data Down'!$S$1:$S$27030,$S$4,'Data Down'!$D$1:$D$27030,C54)</f>
        <v>0</v>
      </c>
      <c r="T54" s="278">
        <f>SUMIFS('Data Down'!$U$1:$U$27030,'Data Down'!$AD$1:$AD$27030,$F$2,'Data Down'!$S$1:$S$27030,$T$4,'Data Down'!$D$1:$D$27030,C54)</f>
        <v>0</v>
      </c>
      <c r="U54" s="278">
        <f ca="1">SUMIFS('Data Down'!$U$1:$U$27030,'Data Down'!$AD$1:$AD$27030,$F$2,'Data Down'!$S$1:$S$27030,$U$4,'Data Down'!$D$1:$D$27030,C54)</f>
        <v>0</v>
      </c>
      <c r="V54" s="278">
        <f ca="1">SUMIFS('Data Down'!$U$1:$U$27030,'Data Down'!$AD$1:$AD$27030,$F$2,'Data Down'!$S$1:$S$27030,$V$4,'Data Down'!$D$1:$D$27030,C54)</f>
        <v>0</v>
      </c>
      <c r="W54" s="278">
        <f>SUMIFS('Data Down'!$U$1:$U$27030,'Data Down'!$AD$1:$AD$27030,$F$2,'Data Down'!$S$1:$S$27030,$W$4,'Data Down'!$D$1:$D$27030,C54)</f>
        <v>0</v>
      </c>
      <c r="X54" s="278">
        <f>SUMIFS('Data Down'!$U$1:$U$27030,'Data Down'!$AD$1:$AD$27030,$F$2,'Data Down'!$S$1:$S$27030,$X$4,'Data Down'!$D$1:$D$27030,C54)</f>
        <v>0</v>
      </c>
      <c r="Y54" s="278">
        <f ca="1">SUMIFS('Data Down'!$U$1:$U$27030,'Data Down'!$AD$1:$AD$27030,$F$2,'Data Down'!$S$1:$S$27030,$Y$4,'Data Down'!$D$1:$D$27030,C54)</f>
        <v>0</v>
      </c>
      <c r="Z54" s="278">
        <f ca="1">SUMIFS('Data Down'!$U$1:$U$27030,'Data Down'!$AD$1:$AD$27030,$F$2,'Data Down'!$S$1:$S$27030,$Z$4,'Data Down'!$D$1:$D$27030,C54)</f>
        <v>0</v>
      </c>
      <c r="AA54" s="278">
        <f ca="1">SUMIFS('Data Down'!$U$1:$U$27030,'Data Down'!$AD$1:$AD$27030,$F$2,'Data Down'!$S$1:$S$27030,$AA$4,'Data Down'!$D$1:$D$27030,C54)</f>
        <v>0</v>
      </c>
      <c r="AB54" s="278">
        <f ca="1">SUMIFS('Data Down'!$U$1:$U$27030,'Data Down'!$AD$1:$AD$27030,$F$2,'Data Down'!$S$1:$S$27030,$AB$4,'Data Down'!$D$1:$D$27030,C54)</f>
        <v>0</v>
      </c>
      <c r="AC54" s="278">
        <f>SUMIFS('Data Down'!$U$1:$U$27030,'Data Down'!$AD$1:$AD$27030,$F$2,'Data Down'!$S$1:$S$27030,$AC$4,'Data Down'!$D$1:$D$27030,C54)</f>
        <v>0</v>
      </c>
      <c r="AD54" s="278">
        <f>SUMIFS('Data Down'!$U$1:$U$27030,'Data Down'!$AD$1:$AD$27030,$F$2,'Data Down'!$S$1:$S$27030,$AD$4,'Data Down'!$D$1:$D$27030,C54)</f>
        <v>0</v>
      </c>
      <c r="AE54" s="278">
        <f>SUMIFS('Data Down'!$U$1:$U$27030,'Data Down'!$AD$1:$AD$27030,$F$2,'Data Down'!$S$1:$S$27030,$AE$4,'Data Down'!$D$1:$D$27030,C54)</f>
        <v>0</v>
      </c>
      <c r="AF54" s="278">
        <f ca="1">SUMIFS('Data Down'!$U$1:$U$27030,'Data Down'!$AD$1:$AD$27030,$F$2,'Data Down'!$S$1:$S$27030,$AF$4,'Data Down'!$D$1:$D$27030,C54)</f>
        <v>0</v>
      </c>
      <c r="AG54" s="278">
        <f>SUMIFS('Data Down'!$U$1:$U$27030,'Data Down'!$AD$1:$AD$27030,$F$2,'Data Down'!$S$1:$S$27030,$AG$4,'Data Down'!$D$1:$D$27030,C54)</f>
        <v>0</v>
      </c>
      <c r="AH54" s="278">
        <f t="shared" ca="1" si="20"/>
        <v>0</v>
      </c>
      <c r="AI54" s="275">
        <f ca="1">VLOOKUP($C54,HM_Unit!$A:$CQ,86,0)</f>
        <v>0</v>
      </c>
      <c r="AJ54" s="278">
        <f t="shared" ca="1" si="21"/>
        <v>168</v>
      </c>
      <c r="AK54" s="275">
        <f t="shared" si="22"/>
        <v>168</v>
      </c>
      <c r="AL54" s="279">
        <f ca="1">SUMIFS('Data Down'!$U$1:$U$27030,'Data Down'!$AD$1:$AD$27030,$F$2,'Data Down'!$D$1:$D$27030,C54)</f>
        <v>0</v>
      </c>
      <c r="AM54" s="299" t="str">
        <f t="shared" ca="1" si="23"/>
        <v>-</v>
      </c>
      <c r="AN54" s="300">
        <f t="shared" ca="1" si="24"/>
        <v>0</v>
      </c>
      <c r="AO54" s="300">
        <f ca="1">SUMIFS('Data Down'!$N$1:$N$27030,'Data Down'!$AD$1:$AD$27030,$F$2,'Data Down'!$Q$1:$Q$27030,$AO$5,'Data Down'!$D$1:$D$27030,C54)</f>
        <v>0</v>
      </c>
      <c r="AP54" s="300">
        <f ca="1">SUMIFS('Data Down'!$N$1:$N$27030,'Data Down'!$AD$1:$AD$27030,$F$2,'Data Down'!$Q$1:$Q$27030,$AP$5,'Data Down'!$D$1:$D$27030,C54)</f>
        <v>0</v>
      </c>
      <c r="AQ54" s="279">
        <f ca="1">SUMIFS('Data Down'!$U$1:$U$27030,'Data Down'!$AD$1:$AD$27030,$F$2,'Data Down'!$Q$1:$Q$27030,$AQ$5,'Data Down'!$D$1:$D$27030,C54)</f>
        <v>0</v>
      </c>
      <c r="AR54" s="279">
        <f ca="1">SUMIFS('Data Down'!$U$1:$U$27030,'Data Down'!$AD$1:$AD$27030,$F$2,'Data Down'!$Q$1:$Q$27030,$AR$5,'Data Down'!$D$1:$D$27030,C54)</f>
        <v>0</v>
      </c>
      <c r="AS54" s="281">
        <f t="shared" ca="1" si="25"/>
        <v>1</v>
      </c>
      <c r="AT54" s="281">
        <f t="shared" ca="1" si="26"/>
        <v>0</v>
      </c>
      <c r="AU54" s="68"/>
    </row>
    <row r="55" spans="1:47" ht="14.25" customHeight="1">
      <c r="A55" s="68"/>
      <c r="B55" s="275">
        <f t="shared" si="27"/>
        <v>11</v>
      </c>
      <c r="C55" s="205" t="s">
        <v>98</v>
      </c>
      <c r="D55" s="205" t="str">
        <f>VLOOKUP(C55,Sort!B:C,2,FALSE)</f>
        <v>Axor 3336 OB</v>
      </c>
      <c r="E55" s="276" t="s">
        <v>1596</v>
      </c>
      <c r="F55" s="278">
        <f>SUMIFS('Data Down'!$U$1:$U$27030,'Data Down'!$AD$1:$AD$27030,$F$2,'Data Down'!$S$1:$S$27030,$F$4,'Data Down'!$D$1:$D$27030,C55)</f>
        <v>0</v>
      </c>
      <c r="G55" s="278">
        <f ca="1">SUMIFS('Data Down'!$U$1:$U$27030,'Data Down'!$AD$1:$AD$27030,$F$2,'Data Down'!$S$1:$S$27030,$G$4,'Data Down'!$D$1:$D$27030,C55)</f>
        <v>0</v>
      </c>
      <c r="H55" s="278">
        <f ca="1">SUMIFS('Data Down'!$U$1:$U$27030,'Data Down'!$AD$1:$AD$27030,$F$2,'Data Down'!$S$1:$S$27030,$H$4,'Data Down'!$D$1:$D$27030,C55)</f>
        <v>0</v>
      </c>
      <c r="I55" s="278">
        <f>SUMIFS('Data Down'!$U$1:$U$27030,'Data Down'!$AD$1:$AD$27030,$F$2,'Data Down'!$S$1:$S$27030,$I$4,'Data Down'!$D$1:$D$27030,C55)</f>
        <v>0</v>
      </c>
      <c r="J55" s="278">
        <f ca="1">SUMIFS('Data Down'!$U$1:$U$27030,'Data Down'!$AD$1:$AD$27030,$F$2,'Data Down'!$S$1:$S$27030,$J$4,'Data Down'!$D$1:$D$27030,C55)</f>
        <v>0</v>
      </c>
      <c r="K55" s="278">
        <f ca="1">SUMIFS('Data Down'!$U$1:$U$27030,'Data Down'!$AD$1:$AD$27030,$F$2,'Data Down'!$S$1:$S$27030,$K$4,'Data Down'!$D$1:$D$27030,C55)</f>
        <v>0</v>
      </c>
      <c r="L55" s="278">
        <f>SUMIFS('Data Down'!$U$1:$U$27030,'Data Down'!$AD$1:$AD$27030,$F$2,'Data Down'!$S$1:$S$27030,$L$4,'Data Down'!$D$1:$D$27030,C55)</f>
        <v>0</v>
      </c>
      <c r="M55" s="278">
        <f ca="1">SUMIFS('Data Down'!$U$1:$U$27030,'Data Down'!$AD$1:$AD$27030,$F$2,'Data Down'!$S$1:$S$27030,$M$4,'Data Down'!$D$1:$D$27030,C55)</f>
        <v>0</v>
      </c>
      <c r="N55" s="278">
        <f>SUMIFS('Data Down'!$U$1:$U$27030,'Data Down'!$AD$1:$AD$27030,$F$2,'Data Down'!$S$1:$S$27030,$N$4,'Data Down'!$D$1:$D$27030,C55)</f>
        <v>0</v>
      </c>
      <c r="O55" s="278">
        <f ca="1">SUMIFS('Data Down'!$U$1:$U$27030,'Data Down'!$AD$1:$AD$27030,$F$2,'Data Down'!$S$1:$S$27030,$O$4,'Data Down'!$D$1:$D$27030,C55)</f>
        <v>0</v>
      </c>
      <c r="P55" s="278">
        <f>SUMIFS('Data Down'!$U$1:$U$27030,'Data Down'!$AD$1:$AD$27030,$F$2,'Data Down'!$S$1:$S$27030,$P$4,'Data Down'!$D$1:$D$27030,C55)</f>
        <v>0</v>
      </c>
      <c r="Q55" s="278">
        <f>SUMIFS('Data Down'!$U$1:$U$27030,'Data Down'!$AD$1:$AD$27030,$F$2,'Data Down'!$S$1:$S$27030,$Q$4,'Data Down'!$D$1:$D$27030,C55)</f>
        <v>0</v>
      </c>
      <c r="R55" s="278">
        <f ca="1">SUMIFS('Data Down'!$U$1:$U$27030,'Data Down'!$AD$1:$AD$27030,$F$2,'Data Down'!$S$1:$S$27030,$R$4,'Data Down'!$D$1:$D$27030,C55)</f>
        <v>0</v>
      </c>
      <c r="S55" s="278">
        <f>SUMIFS('Data Down'!$U$1:$U$27030,'Data Down'!$AD$1:$AD$27030,$F$2,'Data Down'!$S$1:$S$27030,$S$4,'Data Down'!$D$1:$D$27030,C55)</f>
        <v>0</v>
      </c>
      <c r="T55" s="278">
        <f>SUMIFS('Data Down'!$U$1:$U$27030,'Data Down'!$AD$1:$AD$27030,$F$2,'Data Down'!$S$1:$S$27030,$T$4,'Data Down'!$D$1:$D$27030,C55)</f>
        <v>0</v>
      </c>
      <c r="U55" s="278">
        <f ca="1">SUMIFS('Data Down'!$U$1:$U$27030,'Data Down'!$AD$1:$AD$27030,$F$2,'Data Down'!$S$1:$S$27030,$U$4,'Data Down'!$D$1:$D$27030,C55)</f>
        <v>0</v>
      </c>
      <c r="V55" s="278">
        <f ca="1">SUMIFS('Data Down'!$U$1:$U$27030,'Data Down'!$AD$1:$AD$27030,$F$2,'Data Down'!$S$1:$S$27030,$V$4,'Data Down'!$D$1:$D$27030,C55)</f>
        <v>0</v>
      </c>
      <c r="W55" s="278">
        <f>SUMIFS('Data Down'!$U$1:$U$27030,'Data Down'!$AD$1:$AD$27030,$F$2,'Data Down'!$S$1:$S$27030,$W$4,'Data Down'!$D$1:$D$27030,C55)</f>
        <v>0</v>
      </c>
      <c r="X55" s="278">
        <f ca="1">SUMIFS('Data Down'!$U$1:$U$27030,'Data Down'!$AD$1:$AD$27030,$F$2,'Data Down'!$S$1:$S$27030,$X$4,'Data Down'!$D$1:$D$27030,C55)</f>
        <v>0</v>
      </c>
      <c r="Y55" s="278">
        <f ca="1">SUMIFS('Data Down'!$U$1:$U$27030,'Data Down'!$AD$1:$AD$27030,$F$2,'Data Down'!$S$1:$S$27030,$Y$4,'Data Down'!$D$1:$D$27030,C55)</f>
        <v>0</v>
      </c>
      <c r="Z55" s="278">
        <f ca="1">SUMIFS('Data Down'!$U$1:$U$27030,'Data Down'!$AD$1:$AD$27030,$F$2,'Data Down'!$S$1:$S$27030,$Z$4,'Data Down'!$D$1:$D$27030,C55)</f>
        <v>0</v>
      </c>
      <c r="AA55" s="278">
        <f ca="1">SUMIFS('Data Down'!$U$1:$U$27030,'Data Down'!$AD$1:$AD$27030,$F$2,'Data Down'!$S$1:$S$27030,$AA$4,'Data Down'!$D$1:$D$27030,C55)</f>
        <v>0</v>
      </c>
      <c r="AB55" s="278">
        <f ca="1">SUMIFS('Data Down'!$U$1:$U$27030,'Data Down'!$AD$1:$AD$27030,$F$2,'Data Down'!$S$1:$S$27030,$AB$4,'Data Down'!$D$1:$D$27030,C55)</f>
        <v>0</v>
      </c>
      <c r="AC55" s="278">
        <f>SUMIFS('Data Down'!$U$1:$U$27030,'Data Down'!$AD$1:$AD$27030,$F$2,'Data Down'!$S$1:$S$27030,$AC$4,'Data Down'!$D$1:$D$27030,C55)</f>
        <v>0</v>
      </c>
      <c r="AD55" s="278">
        <f>SUMIFS('Data Down'!$U$1:$U$27030,'Data Down'!$AD$1:$AD$27030,$F$2,'Data Down'!$S$1:$S$27030,$AD$4,'Data Down'!$D$1:$D$27030,C55)</f>
        <v>0</v>
      </c>
      <c r="AE55" s="278">
        <f>SUMIFS('Data Down'!$U$1:$U$27030,'Data Down'!$AD$1:$AD$27030,$F$2,'Data Down'!$S$1:$S$27030,$AE$4,'Data Down'!$D$1:$D$27030,C55)</f>
        <v>0</v>
      </c>
      <c r="AF55" s="278">
        <f ca="1">SUMIFS('Data Down'!$U$1:$U$27030,'Data Down'!$AD$1:$AD$27030,$F$2,'Data Down'!$S$1:$S$27030,$AF$4,'Data Down'!$D$1:$D$27030,C55)</f>
        <v>0</v>
      </c>
      <c r="AG55" s="278">
        <f>SUMIFS('Data Down'!$U$1:$U$27030,'Data Down'!$AD$1:$AD$27030,$F$2,'Data Down'!$S$1:$S$27030,$AG$4,'Data Down'!$D$1:$D$27030,C55)</f>
        <v>0</v>
      </c>
      <c r="AH55" s="278">
        <f t="shared" ca="1" si="20"/>
        <v>0</v>
      </c>
      <c r="AI55" s="275">
        <f ca="1">VLOOKUP($C55,HM_Unit!$A:$CQ,86,0)</f>
        <v>0</v>
      </c>
      <c r="AJ55" s="278">
        <f t="shared" ca="1" si="21"/>
        <v>168</v>
      </c>
      <c r="AK55" s="275">
        <f t="shared" si="22"/>
        <v>168</v>
      </c>
      <c r="AL55" s="279">
        <f ca="1">SUMIFS('Data Down'!$U$1:$U$27030,'Data Down'!$AD$1:$AD$27030,$F$2,'Data Down'!$D$1:$D$27030,C55)</f>
        <v>0</v>
      </c>
      <c r="AM55" s="299" t="str">
        <f t="shared" ca="1" si="23"/>
        <v>-</v>
      </c>
      <c r="AN55" s="300">
        <f t="shared" ca="1" si="24"/>
        <v>0</v>
      </c>
      <c r="AO55" s="300">
        <f ca="1">SUMIFS('Data Down'!$N$1:$N$27030,'Data Down'!$AD$1:$AD$27030,$F$2,'Data Down'!$Q$1:$Q$27030,$AO$5,'Data Down'!$D$1:$D$27030,C55)</f>
        <v>0</v>
      </c>
      <c r="AP55" s="300">
        <f ca="1">SUMIFS('Data Down'!$N$1:$N$27030,'Data Down'!$AD$1:$AD$27030,$F$2,'Data Down'!$Q$1:$Q$27030,$AP$5,'Data Down'!$D$1:$D$27030,C55)</f>
        <v>0</v>
      </c>
      <c r="AQ55" s="279">
        <f ca="1">SUMIFS('Data Down'!$U$1:$U$27030,'Data Down'!$AD$1:$AD$27030,$F$2,'Data Down'!$Q$1:$Q$27030,$AQ$5,'Data Down'!$D$1:$D$27030,C55)</f>
        <v>0</v>
      </c>
      <c r="AR55" s="279">
        <f ca="1">SUMIFS('Data Down'!$U$1:$U$27030,'Data Down'!$AD$1:$AD$27030,$F$2,'Data Down'!$Q$1:$Q$27030,$AR$5,'Data Down'!$D$1:$D$27030,C55)</f>
        <v>0</v>
      </c>
      <c r="AS55" s="281">
        <f t="shared" ca="1" si="25"/>
        <v>1</v>
      </c>
      <c r="AT55" s="281">
        <f t="shared" ca="1" si="26"/>
        <v>0</v>
      </c>
      <c r="AU55" s="68"/>
    </row>
    <row r="56" spans="1:47" ht="14.25" customHeight="1">
      <c r="A56" s="68"/>
      <c r="B56" s="275">
        <f t="shared" si="27"/>
        <v>12</v>
      </c>
      <c r="C56" s="205" t="s">
        <v>99</v>
      </c>
      <c r="D56" s="205" t="str">
        <f>VLOOKUP(C56,Sort!B:C,2,FALSE)</f>
        <v>Axor 3336 OB</v>
      </c>
      <c r="E56" s="276" t="s">
        <v>1596</v>
      </c>
      <c r="F56" s="278">
        <f>SUMIFS('Data Down'!$U$1:$U$27030,'Data Down'!$AD$1:$AD$27030,$F$2,'Data Down'!$S$1:$S$27030,$F$4,'Data Down'!$D$1:$D$27030,C56)</f>
        <v>0</v>
      </c>
      <c r="G56" s="278">
        <f ca="1">SUMIFS('Data Down'!$U$1:$U$27030,'Data Down'!$AD$1:$AD$27030,$F$2,'Data Down'!$S$1:$S$27030,$G$4,'Data Down'!$D$1:$D$27030,C56)</f>
        <v>0</v>
      </c>
      <c r="H56" s="278">
        <f ca="1">SUMIFS('Data Down'!$U$1:$U$27030,'Data Down'!$AD$1:$AD$27030,$F$2,'Data Down'!$S$1:$S$27030,$H$4,'Data Down'!$D$1:$D$27030,C56)</f>
        <v>0</v>
      </c>
      <c r="I56" s="278">
        <f>SUMIFS('Data Down'!$U$1:$U$27030,'Data Down'!$AD$1:$AD$27030,$F$2,'Data Down'!$S$1:$S$27030,$I$4,'Data Down'!$D$1:$D$27030,C56)</f>
        <v>0</v>
      </c>
      <c r="J56" s="278">
        <f ca="1">SUMIFS('Data Down'!$U$1:$U$27030,'Data Down'!$AD$1:$AD$27030,$F$2,'Data Down'!$S$1:$S$27030,$J$4,'Data Down'!$D$1:$D$27030,C56)</f>
        <v>0</v>
      </c>
      <c r="K56" s="278">
        <f>SUMIFS('Data Down'!$U$1:$U$27030,'Data Down'!$AD$1:$AD$27030,$F$2,'Data Down'!$S$1:$S$27030,$K$4,'Data Down'!$D$1:$D$27030,C56)</f>
        <v>0</v>
      </c>
      <c r="L56" s="278">
        <f>SUMIFS('Data Down'!$U$1:$U$27030,'Data Down'!$AD$1:$AD$27030,$F$2,'Data Down'!$S$1:$S$27030,$L$4,'Data Down'!$D$1:$D$27030,C56)</f>
        <v>0</v>
      </c>
      <c r="M56" s="278">
        <f ca="1">SUMIFS('Data Down'!$U$1:$U$27030,'Data Down'!$AD$1:$AD$27030,$F$2,'Data Down'!$S$1:$S$27030,$M$4,'Data Down'!$D$1:$D$27030,C56)</f>
        <v>0</v>
      </c>
      <c r="N56" s="278">
        <f>SUMIFS('Data Down'!$U$1:$U$27030,'Data Down'!$AD$1:$AD$27030,$F$2,'Data Down'!$S$1:$S$27030,$N$4,'Data Down'!$D$1:$D$27030,C56)</f>
        <v>0</v>
      </c>
      <c r="O56" s="278">
        <f ca="1">SUMIFS('Data Down'!$U$1:$U$27030,'Data Down'!$AD$1:$AD$27030,$F$2,'Data Down'!$S$1:$S$27030,$O$4,'Data Down'!$D$1:$D$27030,C56)</f>
        <v>0</v>
      </c>
      <c r="P56" s="278">
        <f>SUMIFS('Data Down'!$U$1:$U$27030,'Data Down'!$AD$1:$AD$27030,$F$2,'Data Down'!$S$1:$S$27030,$P$4,'Data Down'!$D$1:$D$27030,C56)</f>
        <v>0</v>
      </c>
      <c r="Q56" s="278">
        <f ca="1">SUMIFS('Data Down'!$U$1:$U$27030,'Data Down'!$AD$1:$AD$27030,$F$2,'Data Down'!$S$1:$S$27030,$Q$4,'Data Down'!$D$1:$D$27030,C56)</f>
        <v>0</v>
      </c>
      <c r="R56" s="278">
        <f ca="1">SUMIFS('Data Down'!$U$1:$U$27030,'Data Down'!$AD$1:$AD$27030,$F$2,'Data Down'!$S$1:$S$27030,$R$4,'Data Down'!$D$1:$D$27030,C56)</f>
        <v>0</v>
      </c>
      <c r="S56" s="278">
        <f>SUMIFS('Data Down'!$U$1:$U$27030,'Data Down'!$AD$1:$AD$27030,$F$2,'Data Down'!$S$1:$S$27030,$S$4,'Data Down'!$D$1:$D$27030,C56)</f>
        <v>0</v>
      </c>
      <c r="T56" s="278">
        <f ca="1">SUMIFS('Data Down'!$U$1:$U$27030,'Data Down'!$AD$1:$AD$27030,$F$2,'Data Down'!$S$1:$S$27030,$T$4,'Data Down'!$D$1:$D$27030,C56)</f>
        <v>0</v>
      </c>
      <c r="U56" s="278">
        <f ca="1">SUMIFS('Data Down'!$U$1:$U$27030,'Data Down'!$AD$1:$AD$27030,$F$2,'Data Down'!$S$1:$S$27030,$U$4,'Data Down'!$D$1:$D$27030,C56)</f>
        <v>0</v>
      </c>
      <c r="V56" s="278">
        <f ca="1">SUMIFS('Data Down'!$U$1:$U$27030,'Data Down'!$AD$1:$AD$27030,$F$2,'Data Down'!$S$1:$S$27030,$V$4,'Data Down'!$D$1:$D$27030,C56)</f>
        <v>0</v>
      </c>
      <c r="W56" s="278">
        <f>SUMIFS('Data Down'!$U$1:$U$27030,'Data Down'!$AD$1:$AD$27030,$F$2,'Data Down'!$S$1:$S$27030,$W$4,'Data Down'!$D$1:$D$27030,C56)</f>
        <v>0</v>
      </c>
      <c r="X56" s="278">
        <f>SUMIFS('Data Down'!$U$1:$U$27030,'Data Down'!$AD$1:$AD$27030,$F$2,'Data Down'!$S$1:$S$27030,$X$4,'Data Down'!$D$1:$D$27030,C56)</f>
        <v>0</v>
      </c>
      <c r="Y56" s="278">
        <f>SUMIFS('Data Down'!$U$1:$U$27030,'Data Down'!$AD$1:$AD$27030,$F$2,'Data Down'!$S$1:$S$27030,$Y$4,'Data Down'!$D$1:$D$27030,C56)</f>
        <v>0</v>
      </c>
      <c r="Z56" s="278">
        <f ca="1">SUMIFS('Data Down'!$U$1:$U$27030,'Data Down'!$AD$1:$AD$27030,$F$2,'Data Down'!$S$1:$S$27030,$Z$4,'Data Down'!$D$1:$D$27030,C56)</f>
        <v>0</v>
      </c>
      <c r="AA56" s="278">
        <f ca="1">SUMIFS('Data Down'!$U$1:$U$27030,'Data Down'!$AD$1:$AD$27030,$F$2,'Data Down'!$S$1:$S$27030,$AA$4,'Data Down'!$D$1:$D$27030,C56)</f>
        <v>0</v>
      </c>
      <c r="AB56" s="278">
        <f ca="1">SUMIFS('Data Down'!$U$1:$U$27030,'Data Down'!$AD$1:$AD$27030,$F$2,'Data Down'!$S$1:$S$27030,$AB$4,'Data Down'!$D$1:$D$27030,C56)</f>
        <v>0</v>
      </c>
      <c r="AC56" s="278">
        <f>SUMIFS('Data Down'!$U$1:$U$27030,'Data Down'!$AD$1:$AD$27030,$F$2,'Data Down'!$S$1:$S$27030,$AC$4,'Data Down'!$D$1:$D$27030,C56)</f>
        <v>0</v>
      </c>
      <c r="AD56" s="278">
        <f>SUMIFS('Data Down'!$U$1:$U$27030,'Data Down'!$AD$1:$AD$27030,$F$2,'Data Down'!$S$1:$S$27030,$AD$4,'Data Down'!$D$1:$D$27030,C56)</f>
        <v>0</v>
      </c>
      <c r="AE56" s="278">
        <f>SUMIFS('Data Down'!$U$1:$U$27030,'Data Down'!$AD$1:$AD$27030,$F$2,'Data Down'!$S$1:$S$27030,$AE$4,'Data Down'!$D$1:$D$27030,C56)</f>
        <v>0</v>
      </c>
      <c r="AF56" s="278">
        <f ca="1">SUMIFS('Data Down'!$U$1:$U$27030,'Data Down'!$AD$1:$AD$27030,$F$2,'Data Down'!$S$1:$S$27030,$AF$4,'Data Down'!$D$1:$D$27030,C56)</f>
        <v>0</v>
      </c>
      <c r="AG56" s="278">
        <f>SUMIFS('Data Down'!$U$1:$U$27030,'Data Down'!$AD$1:$AD$27030,$F$2,'Data Down'!$S$1:$S$27030,$AG$4,'Data Down'!$D$1:$D$27030,C56)</f>
        <v>0</v>
      </c>
      <c r="AH56" s="278">
        <f t="shared" ca="1" si="20"/>
        <v>0</v>
      </c>
      <c r="AI56" s="275">
        <f ca="1">VLOOKUP($C56,HM_Unit!$A:$CQ,86,0)</f>
        <v>0</v>
      </c>
      <c r="AJ56" s="278">
        <f t="shared" ca="1" si="21"/>
        <v>168</v>
      </c>
      <c r="AK56" s="275">
        <f t="shared" si="22"/>
        <v>168</v>
      </c>
      <c r="AL56" s="279">
        <f ca="1">SUMIFS('Data Down'!$U$1:$U$27030,'Data Down'!$AD$1:$AD$27030,$F$2,'Data Down'!$D$1:$D$27030,C56)</f>
        <v>0</v>
      </c>
      <c r="AM56" s="299" t="str">
        <f t="shared" ca="1" si="23"/>
        <v>-</v>
      </c>
      <c r="AN56" s="300">
        <f t="shared" ca="1" si="24"/>
        <v>0</v>
      </c>
      <c r="AO56" s="300">
        <f ca="1">SUMIFS('Data Down'!$N$1:$N$27030,'Data Down'!$AD$1:$AD$27030,$F$2,'Data Down'!$Q$1:$Q$27030,$AO$5,'Data Down'!$D$1:$D$27030,C56)</f>
        <v>0</v>
      </c>
      <c r="AP56" s="300">
        <f ca="1">SUMIFS('Data Down'!$N$1:$N$27030,'Data Down'!$AD$1:$AD$27030,$F$2,'Data Down'!$Q$1:$Q$27030,$AP$5,'Data Down'!$D$1:$D$27030,C56)</f>
        <v>0</v>
      </c>
      <c r="AQ56" s="279">
        <f ca="1">SUMIFS('Data Down'!$U$1:$U$27030,'Data Down'!$AD$1:$AD$27030,$F$2,'Data Down'!$Q$1:$Q$27030,$AQ$5,'Data Down'!$D$1:$D$27030,C56)</f>
        <v>0</v>
      </c>
      <c r="AR56" s="279">
        <f ca="1">SUMIFS('Data Down'!$U$1:$U$27030,'Data Down'!$AD$1:$AD$27030,$F$2,'Data Down'!$Q$1:$Q$27030,$AR$5,'Data Down'!$D$1:$D$27030,C56)</f>
        <v>0</v>
      </c>
      <c r="AS56" s="281">
        <f t="shared" ca="1" si="25"/>
        <v>1</v>
      </c>
      <c r="AT56" s="281">
        <f t="shared" ca="1" si="26"/>
        <v>0</v>
      </c>
      <c r="AU56" s="68"/>
    </row>
    <row r="57" spans="1:47" ht="14.25" customHeight="1">
      <c r="A57" s="68"/>
      <c r="B57" s="275">
        <f t="shared" si="27"/>
        <v>13</v>
      </c>
      <c r="C57" s="205" t="s">
        <v>100</v>
      </c>
      <c r="D57" s="205" t="str">
        <f>VLOOKUP(C57,Sort!B:C,2,FALSE)</f>
        <v>Axor 3336 OB</v>
      </c>
      <c r="E57" s="276" t="s">
        <v>1596</v>
      </c>
      <c r="F57" s="278">
        <f>SUMIFS('Data Down'!$U$1:$U$27030,'Data Down'!$AD$1:$AD$27030,$F$2,'Data Down'!$S$1:$S$27030,$F$4,'Data Down'!$D$1:$D$27030,C57)</f>
        <v>0</v>
      </c>
      <c r="G57" s="278">
        <f ca="1">SUMIFS('Data Down'!$U$1:$U$27030,'Data Down'!$AD$1:$AD$27030,$F$2,'Data Down'!$S$1:$S$27030,$G$4,'Data Down'!$D$1:$D$27030,C57)</f>
        <v>0</v>
      </c>
      <c r="H57" s="278">
        <f ca="1">SUMIFS('Data Down'!$U$1:$U$27030,'Data Down'!$AD$1:$AD$27030,$F$2,'Data Down'!$S$1:$S$27030,$H$4,'Data Down'!$D$1:$D$27030,C57)</f>
        <v>0</v>
      </c>
      <c r="I57" s="278">
        <f>SUMIFS('Data Down'!$U$1:$U$27030,'Data Down'!$AD$1:$AD$27030,$F$2,'Data Down'!$S$1:$S$27030,$I$4,'Data Down'!$D$1:$D$27030,C57)</f>
        <v>0</v>
      </c>
      <c r="J57" s="278">
        <f ca="1">SUMIFS('Data Down'!$U$1:$U$27030,'Data Down'!$AD$1:$AD$27030,$F$2,'Data Down'!$S$1:$S$27030,$J$4,'Data Down'!$D$1:$D$27030,C57)</f>
        <v>0</v>
      </c>
      <c r="K57" s="278">
        <f ca="1">SUMIFS('Data Down'!$U$1:$U$27030,'Data Down'!$AD$1:$AD$27030,$F$2,'Data Down'!$S$1:$S$27030,$K$4,'Data Down'!$D$1:$D$27030,C57)</f>
        <v>0</v>
      </c>
      <c r="L57" s="278">
        <f ca="1">SUMIFS('Data Down'!$U$1:$U$27030,'Data Down'!$AD$1:$AD$27030,$F$2,'Data Down'!$S$1:$S$27030,$L$4,'Data Down'!$D$1:$D$27030,C57)</f>
        <v>0</v>
      </c>
      <c r="M57" s="278">
        <f ca="1">SUMIFS('Data Down'!$U$1:$U$27030,'Data Down'!$AD$1:$AD$27030,$F$2,'Data Down'!$S$1:$S$27030,$M$4,'Data Down'!$D$1:$D$27030,C57)</f>
        <v>0</v>
      </c>
      <c r="N57" s="278">
        <f>SUMIFS('Data Down'!$U$1:$U$27030,'Data Down'!$AD$1:$AD$27030,$F$2,'Data Down'!$S$1:$S$27030,$N$4,'Data Down'!$D$1:$D$27030,C57)</f>
        <v>0</v>
      </c>
      <c r="O57" s="278">
        <f ca="1">SUMIFS('Data Down'!$U$1:$U$27030,'Data Down'!$AD$1:$AD$27030,$F$2,'Data Down'!$S$1:$S$27030,$O$4,'Data Down'!$D$1:$D$27030,C57)</f>
        <v>0</v>
      </c>
      <c r="P57" s="278">
        <f>SUMIFS('Data Down'!$U$1:$U$27030,'Data Down'!$AD$1:$AD$27030,$F$2,'Data Down'!$S$1:$S$27030,$P$4,'Data Down'!$D$1:$D$27030,C57)</f>
        <v>0</v>
      </c>
      <c r="Q57" s="278">
        <f>SUMIFS('Data Down'!$U$1:$U$27030,'Data Down'!$AD$1:$AD$27030,$F$2,'Data Down'!$S$1:$S$27030,$Q$4,'Data Down'!$D$1:$D$27030,C57)</f>
        <v>0</v>
      </c>
      <c r="R57" s="278">
        <f>SUMIFS('Data Down'!$U$1:$U$27030,'Data Down'!$AD$1:$AD$27030,$F$2,'Data Down'!$S$1:$S$27030,$R$4,'Data Down'!$D$1:$D$27030,C57)</f>
        <v>0</v>
      </c>
      <c r="S57" s="278">
        <f>SUMIFS('Data Down'!$U$1:$U$27030,'Data Down'!$AD$1:$AD$27030,$F$2,'Data Down'!$S$1:$S$27030,$S$4,'Data Down'!$D$1:$D$27030,C57)</f>
        <v>0</v>
      </c>
      <c r="T57" s="278">
        <f>SUMIFS('Data Down'!$U$1:$U$27030,'Data Down'!$AD$1:$AD$27030,$F$2,'Data Down'!$S$1:$S$27030,$T$4,'Data Down'!$D$1:$D$27030,C57)</f>
        <v>0</v>
      </c>
      <c r="U57" s="278">
        <f ca="1">SUMIFS('Data Down'!$U$1:$U$27030,'Data Down'!$AD$1:$AD$27030,$F$2,'Data Down'!$S$1:$S$27030,$U$4,'Data Down'!$D$1:$D$27030,C57)</f>
        <v>0</v>
      </c>
      <c r="V57" s="278">
        <f ca="1">SUMIFS('Data Down'!$U$1:$U$27030,'Data Down'!$AD$1:$AD$27030,$F$2,'Data Down'!$S$1:$S$27030,$V$4,'Data Down'!$D$1:$D$27030,C57)</f>
        <v>0</v>
      </c>
      <c r="W57" s="278">
        <f ca="1">SUMIFS('Data Down'!$U$1:$U$27030,'Data Down'!$AD$1:$AD$27030,$F$2,'Data Down'!$S$1:$S$27030,$W$4,'Data Down'!$D$1:$D$27030,C57)</f>
        <v>0</v>
      </c>
      <c r="X57" s="278">
        <f>SUMIFS('Data Down'!$U$1:$U$27030,'Data Down'!$AD$1:$AD$27030,$F$2,'Data Down'!$S$1:$S$27030,$X$4,'Data Down'!$D$1:$D$27030,C57)</f>
        <v>0</v>
      </c>
      <c r="Y57" s="278">
        <f ca="1">SUMIFS('Data Down'!$U$1:$U$27030,'Data Down'!$AD$1:$AD$27030,$F$2,'Data Down'!$S$1:$S$27030,$Y$4,'Data Down'!$D$1:$D$27030,C57)</f>
        <v>0</v>
      </c>
      <c r="Z57" s="278">
        <f ca="1">SUMIFS('Data Down'!$U$1:$U$27030,'Data Down'!$AD$1:$AD$27030,$F$2,'Data Down'!$S$1:$S$27030,$Z$4,'Data Down'!$D$1:$D$27030,C57)</f>
        <v>0</v>
      </c>
      <c r="AA57" s="278">
        <f ca="1">SUMIFS('Data Down'!$U$1:$U$27030,'Data Down'!$AD$1:$AD$27030,$F$2,'Data Down'!$S$1:$S$27030,$AA$4,'Data Down'!$D$1:$D$27030,C57)</f>
        <v>0</v>
      </c>
      <c r="AB57" s="278">
        <f ca="1">SUMIFS('Data Down'!$U$1:$U$27030,'Data Down'!$AD$1:$AD$27030,$F$2,'Data Down'!$S$1:$S$27030,$AB$4,'Data Down'!$D$1:$D$27030,C57)</f>
        <v>0</v>
      </c>
      <c r="AC57" s="278">
        <f>SUMIFS('Data Down'!$U$1:$U$27030,'Data Down'!$AD$1:$AD$27030,$F$2,'Data Down'!$S$1:$S$27030,$AC$4,'Data Down'!$D$1:$D$27030,C57)</f>
        <v>0</v>
      </c>
      <c r="AD57" s="278">
        <f>SUMIFS('Data Down'!$U$1:$U$27030,'Data Down'!$AD$1:$AD$27030,$F$2,'Data Down'!$S$1:$S$27030,$AD$4,'Data Down'!$D$1:$D$27030,C57)</f>
        <v>0</v>
      </c>
      <c r="AE57" s="278">
        <f>SUMIFS('Data Down'!$U$1:$U$27030,'Data Down'!$AD$1:$AD$27030,$F$2,'Data Down'!$S$1:$S$27030,$AE$4,'Data Down'!$D$1:$D$27030,C57)</f>
        <v>0</v>
      </c>
      <c r="AF57" s="278">
        <f ca="1">SUMIFS('Data Down'!$U$1:$U$27030,'Data Down'!$AD$1:$AD$27030,$F$2,'Data Down'!$S$1:$S$27030,$AF$4,'Data Down'!$D$1:$D$27030,C57)</f>
        <v>0</v>
      </c>
      <c r="AG57" s="278">
        <f>SUMIFS('Data Down'!$U$1:$U$27030,'Data Down'!$AD$1:$AD$27030,$F$2,'Data Down'!$S$1:$S$27030,$AG$4,'Data Down'!$D$1:$D$27030,C57)</f>
        <v>0</v>
      </c>
      <c r="AH57" s="278">
        <f t="shared" ca="1" si="20"/>
        <v>0</v>
      </c>
      <c r="AI57" s="275">
        <f ca="1">VLOOKUP($C57,HM_Unit!$A:$CQ,86,0)</f>
        <v>0</v>
      </c>
      <c r="AJ57" s="278">
        <f t="shared" ca="1" si="21"/>
        <v>168</v>
      </c>
      <c r="AK57" s="275">
        <f t="shared" si="22"/>
        <v>168</v>
      </c>
      <c r="AL57" s="279">
        <f ca="1">SUMIFS('Data Down'!$U$1:$U$27030,'Data Down'!$AD$1:$AD$27030,$F$2,'Data Down'!$D$1:$D$27030,C57)</f>
        <v>0</v>
      </c>
      <c r="AM57" s="299" t="str">
        <f t="shared" ca="1" si="23"/>
        <v>-</v>
      </c>
      <c r="AN57" s="300">
        <f t="shared" ca="1" si="24"/>
        <v>0</v>
      </c>
      <c r="AO57" s="300">
        <f ca="1">SUMIFS('Data Down'!$N$1:$N$27030,'Data Down'!$AD$1:$AD$27030,$F$2,'Data Down'!$Q$1:$Q$27030,$AO$5,'Data Down'!$D$1:$D$27030,C57)</f>
        <v>0</v>
      </c>
      <c r="AP57" s="300">
        <f ca="1">SUMIFS('Data Down'!$N$1:$N$27030,'Data Down'!$AD$1:$AD$27030,$F$2,'Data Down'!$Q$1:$Q$27030,$AP$5,'Data Down'!$D$1:$D$27030,C57)</f>
        <v>0</v>
      </c>
      <c r="AQ57" s="279">
        <f ca="1">SUMIFS('Data Down'!$U$1:$U$27030,'Data Down'!$AD$1:$AD$27030,$F$2,'Data Down'!$Q$1:$Q$27030,$AQ$5,'Data Down'!$D$1:$D$27030,C57)</f>
        <v>0</v>
      </c>
      <c r="AR57" s="279">
        <f ca="1">SUMIFS('Data Down'!$U$1:$U$27030,'Data Down'!$AD$1:$AD$27030,$F$2,'Data Down'!$Q$1:$Q$27030,$AR$5,'Data Down'!$D$1:$D$27030,C57)</f>
        <v>0</v>
      </c>
      <c r="AS57" s="281">
        <f t="shared" ca="1" si="25"/>
        <v>1</v>
      </c>
      <c r="AT57" s="281">
        <f t="shared" ca="1" si="26"/>
        <v>0</v>
      </c>
      <c r="AU57" s="68"/>
    </row>
    <row r="58" spans="1:47" ht="14.25" customHeight="1">
      <c r="A58" s="68"/>
      <c r="B58" s="275">
        <f t="shared" si="27"/>
        <v>14</v>
      </c>
      <c r="C58" s="205" t="s">
        <v>101</v>
      </c>
      <c r="D58" s="205" t="str">
        <f>VLOOKUP(C58,Sort!B:C,2,FALSE)</f>
        <v>Axor 3336 OB</v>
      </c>
      <c r="E58" s="276" t="s">
        <v>1596</v>
      </c>
      <c r="F58" s="278">
        <f>SUMIFS('Data Down'!$U$1:$U$27030,'Data Down'!$AD$1:$AD$27030,$F$2,'Data Down'!$S$1:$S$27030,$F$4,'Data Down'!$D$1:$D$27030,C58)</f>
        <v>0</v>
      </c>
      <c r="G58" s="278">
        <f ca="1">SUMIFS('Data Down'!$U$1:$U$27030,'Data Down'!$AD$1:$AD$27030,$F$2,'Data Down'!$S$1:$S$27030,$G$4,'Data Down'!$D$1:$D$27030,C58)</f>
        <v>0</v>
      </c>
      <c r="H58" s="278">
        <f ca="1">SUMIFS('Data Down'!$U$1:$U$27030,'Data Down'!$AD$1:$AD$27030,$F$2,'Data Down'!$S$1:$S$27030,$H$4,'Data Down'!$D$1:$D$27030,C58)</f>
        <v>0</v>
      </c>
      <c r="I58" s="278">
        <f>SUMIFS('Data Down'!$U$1:$U$27030,'Data Down'!$AD$1:$AD$27030,$F$2,'Data Down'!$S$1:$S$27030,$I$4,'Data Down'!$D$1:$D$27030,C58)</f>
        <v>0</v>
      </c>
      <c r="J58" s="278">
        <f ca="1">SUMIFS('Data Down'!$U$1:$U$27030,'Data Down'!$AD$1:$AD$27030,$F$2,'Data Down'!$S$1:$S$27030,$J$4,'Data Down'!$D$1:$D$27030,C58)</f>
        <v>0</v>
      </c>
      <c r="K58" s="278">
        <f>SUMIFS('Data Down'!$U$1:$U$27030,'Data Down'!$AD$1:$AD$27030,$F$2,'Data Down'!$S$1:$S$27030,$K$4,'Data Down'!$D$1:$D$27030,C58)</f>
        <v>0</v>
      </c>
      <c r="L58" s="278">
        <f>SUMIFS('Data Down'!$U$1:$U$27030,'Data Down'!$AD$1:$AD$27030,$F$2,'Data Down'!$S$1:$S$27030,$L$4,'Data Down'!$D$1:$D$27030,C58)</f>
        <v>0</v>
      </c>
      <c r="M58" s="278">
        <f ca="1">SUMIFS('Data Down'!$U$1:$U$27030,'Data Down'!$AD$1:$AD$27030,$F$2,'Data Down'!$S$1:$S$27030,$M$4,'Data Down'!$D$1:$D$27030,C58)</f>
        <v>0</v>
      </c>
      <c r="N58" s="278">
        <f>SUMIFS('Data Down'!$U$1:$U$27030,'Data Down'!$AD$1:$AD$27030,$F$2,'Data Down'!$S$1:$S$27030,$N$4,'Data Down'!$D$1:$D$27030,C58)</f>
        <v>0</v>
      </c>
      <c r="O58" s="278">
        <f ca="1">SUMIFS('Data Down'!$U$1:$U$27030,'Data Down'!$AD$1:$AD$27030,$F$2,'Data Down'!$S$1:$S$27030,$O$4,'Data Down'!$D$1:$D$27030,C58)</f>
        <v>0</v>
      </c>
      <c r="P58" s="278">
        <f>SUMIFS('Data Down'!$U$1:$U$27030,'Data Down'!$AD$1:$AD$27030,$F$2,'Data Down'!$S$1:$S$27030,$P$4,'Data Down'!$D$1:$D$27030,C58)</f>
        <v>0</v>
      </c>
      <c r="Q58" s="278">
        <f>SUMIFS('Data Down'!$U$1:$U$27030,'Data Down'!$AD$1:$AD$27030,$F$2,'Data Down'!$S$1:$S$27030,$Q$4,'Data Down'!$D$1:$D$27030,C58)</f>
        <v>0</v>
      </c>
      <c r="R58" s="278">
        <f ca="1">SUMIFS('Data Down'!$U$1:$U$27030,'Data Down'!$AD$1:$AD$27030,$F$2,'Data Down'!$S$1:$S$27030,$R$4,'Data Down'!$D$1:$D$27030,C58)</f>
        <v>0</v>
      </c>
      <c r="S58" s="278">
        <f>SUMIFS('Data Down'!$U$1:$U$27030,'Data Down'!$AD$1:$AD$27030,$F$2,'Data Down'!$S$1:$S$27030,$S$4,'Data Down'!$D$1:$D$27030,C58)</f>
        <v>0</v>
      </c>
      <c r="T58" s="278">
        <f ca="1">SUMIFS('Data Down'!$U$1:$U$27030,'Data Down'!$AD$1:$AD$27030,$F$2,'Data Down'!$S$1:$S$27030,$T$4,'Data Down'!$D$1:$D$27030,C58)</f>
        <v>0</v>
      </c>
      <c r="U58" s="278">
        <f ca="1">SUMIFS('Data Down'!$U$1:$U$27030,'Data Down'!$AD$1:$AD$27030,$F$2,'Data Down'!$S$1:$S$27030,$U$4,'Data Down'!$D$1:$D$27030,C58)</f>
        <v>0</v>
      </c>
      <c r="V58" s="278">
        <f ca="1">SUMIFS('Data Down'!$U$1:$U$27030,'Data Down'!$AD$1:$AD$27030,$F$2,'Data Down'!$S$1:$S$27030,$V$4,'Data Down'!$D$1:$D$27030,C58)</f>
        <v>0</v>
      </c>
      <c r="W58" s="278">
        <f>SUMIFS('Data Down'!$U$1:$U$27030,'Data Down'!$AD$1:$AD$27030,$F$2,'Data Down'!$S$1:$S$27030,$W$4,'Data Down'!$D$1:$D$27030,C58)</f>
        <v>0</v>
      </c>
      <c r="X58" s="278">
        <f ca="1">SUMIFS('Data Down'!$U$1:$U$27030,'Data Down'!$AD$1:$AD$27030,$F$2,'Data Down'!$S$1:$S$27030,$X$4,'Data Down'!$D$1:$D$27030,C58)</f>
        <v>0</v>
      </c>
      <c r="Y58" s="278">
        <f ca="1">SUMIFS('Data Down'!$U$1:$U$27030,'Data Down'!$AD$1:$AD$27030,$F$2,'Data Down'!$S$1:$S$27030,$Y$4,'Data Down'!$D$1:$D$27030,C58)</f>
        <v>0</v>
      </c>
      <c r="Z58" s="278">
        <f ca="1">SUMIFS('Data Down'!$U$1:$U$27030,'Data Down'!$AD$1:$AD$27030,$F$2,'Data Down'!$S$1:$S$27030,$Z$4,'Data Down'!$D$1:$D$27030,C58)</f>
        <v>0</v>
      </c>
      <c r="AA58" s="278">
        <f ca="1">SUMIFS('Data Down'!$U$1:$U$27030,'Data Down'!$AD$1:$AD$27030,$F$2,'Data Down'!$S$1:$S$27030,$AA$4,'Data Down'!$D$1:$D$27030,C58)</f>
        <v>0</v>
      </c>
      <c r="AB58" s="278">
        <f ca="1">SUMIFS('Data Down'!$U$1:$U$27030,'Data Down'!$AD$1:$AD$27030,$F$2,'Data Down'!$S$1:$S$27030,$AB$4,'Data Down'!$D$1:$D$27030,C58)</f>
        <v>0</v>
      </c>
      <c r="AC58" s="278">
        <f>SUMIFS('Data Down'!$U$1:$U$27030,'Data Down'!$AD$1:$AD$27030,$F$2,'Data Down'!$S$1:$S$27030,$AC$4,'Data Down'!$D$1:$D$27030,C58)</f>
        <v>0</v>
      </c>
      <c r="AD58" s="278">
        <f>SUMIFS('Data Down'!$U$1:$U$27030,'Data Down'!$AD$1:$AD$27030,$F$2,'Data Down'!$S$1:$S$27030,$AD$4,'Data Down'!$D$1:$D$27030,C58)</f>
        <v>0</v>
      </c>
      <c r="AE58" s="278">
        <f>SUMIFS('Data Down'!$U$1:$U$27030,'Data Down'!$AD$1:$AD$27030,$F$2,'Data Down'!$S$1:$S$27030,$AE$4,'Data Down'!$D$1:$D$27030,C58)</f>
        <v>0</v>
      </c>
      <c r="AF58" s="278">
        <f ca="1">SUMIFS('Data Down'!$U$1:$U$27030,'Data Down'!$AD$1:$AD$27030,$F$2,'Data Down'!$S$1:$S$27030,$AF$4,'Data Down'!$D$1:$D$27030,C58)</f>
        <v>0</v>
      </c>
      <c r="AG58" s="278">
        <f>SUMIFS('Data Down'!$U$1:$U$27030,'Data Down'!$AD$1:$AD$27030,$F$2,'Data Down'!$S$1:$S$27030,$AG$4,'Data Down'!$D$1:$D$27030,C58)</f>
        <v>0</v>
      </c>
      <c r="AH58" s="278">
        <f t="shared" ca="1" si="20"/>
        <v>0</v>
      </c>
      <c r="AI58" s="275">
        <f ca="1">VLOOKUP($C58,HM_Unit!$A:$CQ,86,0)</f>
        <v>0</v>
      </c>
      <c r="AJ58" s="278">
        <f t="shared" ca="1" si="21"/>
        <v>168</v>
      </c>
      <c r="AK58" s="275">
        <f t="shared" si="22"/>
        <v>168</v>
      </c>
      <c r="AL58" s="279">
        <f ca="1">SUMIFS('Data Down'!$U$1:$U$27030,'Data Down'!$AD$1:$AD$27030,$F$2,'Data Down'!$D$1:$D$27030,C58)</f>
        <v>0</v>
      </c>
      <c r="AM58" s="299" t="str">
        <f t="shared" ca="1" si="23"/>
        <v>-</v>
      </c>
      <c r="AN58" s="300">
        <f t="shared" ca="1" si="24"/>
        <v>0</v>
      </c>
      <c r="AO58" s="300">
        <f ca="1">SUMIFS('Data Down'!$N$1:$N$27030,'Data Down'!$AD$1:$AD$27030,$F$2,'Data Down'!$Q$1:$Q$27030,$AO$5,'Data Down'!$D$1:$D$27030,C58)</f>
        <v>0</v>
      </c>
      <c r="AP58" s="300">
        <f ca="1">SUMIFS('Data Down'!$N$1:$N$27030,'Data Down'!$AD$1:$AD$27030,$F$2,'Data Down'!$Q$1:$Q$27030,$AP$5,'Data Down'!$D$1:$D$27030,C58)</f>
        <v>0</v>
      </c>
      <c r="AQ58" s="279">
        <f ca="1">SUMIFS('Data Down'!$U$1:$U$27030,'Data Down'!$AD$1:$AD$27030,$F$2,'Data Down'!$Q$1:$Q$27030,$AQ$5,'Data Down'!$D$1:$D$27030,C58)</f>
        <v>0</v>
      </c>
      <c r="AR58" s="279">
        <f ca="1">SUMIFS('Data Down'!$U$1:$U$27030,'Data Down'!$AD$1:$AD$27030,$F$2,'Data Down'!$Q$1:$Q$27030,$AR$5,'Data Down'!$D$1:$D$27030,C58)</f>
        <v>0</v>
      </c>
      <c r="AS58" s="281">
        <f t="shared" ca="1" si="25"/>
        <v>1</v>
      </c>
      <c r="AT58" s="281">
        <f t="shared" ca="1" si="26"/>
        <v>0</v>
      </c>
      <c r="AU58" s="68"/>
    </row>
    <row r="59" spans="1:47" ht="14.25" customHeight="1">
      <c r="A59" s="68"/>
      <c r="B59" s="275">
        <f t="shared" si="27"/>
        <v>15</v>
      </c>
      <c r="C59" s="205" t="s">
        <v>102</v>
      </c>
      <c r="D59" s="205" t="str">
        <f>VLOOKUP(C59,Sort!B:C,2,FALSE)</f>
        <v>Axor 3336 OB</v>
      </c>
      <c r="E59" s="276" t="s">
        <v>1596</v>
      </c>
      <c r="F59" s="278">
        <f>SUMIFS('Data Down'!$U$1:$U$27030,'Data Down'!$AD$1:$AD$27030,$F$2,'Data Down'!$S$1:$S$27030,$F$4,'Data Down'!$D$1:$D$27030,C59)</f>
        <v>0</v>
      </c>
      <c r="G59" s="278">
        <f ca="1">SUMIFS('Data Down'!$U$1:$U$27030,'Data Down'!$AD$1:$AD$27030,$F$2,'Data Down'!$S$1:$S$27030,$G$4,'Data Down'!$D$1:$D$27030,C59)</f>
        <v>0</v>
      </c>
      <c r="H59" s="278">
        <f ca="1">SUMIFS('Data Down'!$U$1:$U$27030,'Data Down'!$AD$1:$AD$27030,$F$2,'Data Down'!$S$1:$S$27030,$H$4,'Data Down'!$D$1:$D$27030,C59)</f>
        <v>0</v>
      </c>
      <c r="I59" s="278">
        <f>SUMIFS('Data Down'!$U$1:$U$27030,'Data Down'!$AD$1:$AD$27030,$F$2,'Data Down'!$S$1:$S$27030,$I$4,'Data Down'!$D$1:$D$27030,C59)</f>
        <v>0</v>
      </c>
      <c r="J59" s="278">
        <f ca="1">SUMIFS('Data Down'!$U$1:$U$27030,'Data Down'!$AD$1:$AD$27030,$F$2,'Data Down'!$S$1:$S$27030,$J$4,'Data Down'!$D$1:$D$27030,C59)</f>
        <v>0</v>
      </c>
      <c r="K59" s="278">
        <f>SUMIFS('Data Down'!$U$1:$U$27030,'Data Down'!$AD$1:$AD$27030,$F$2,'Data Down'!$S$1:$S$27030,$K$4,'Data Down'!$D$1:$D$27030,C59)</f>
        <v>0</v>
      </c>
      <c r="L59" s="278">
        <f>SUMIFS('Data Down'!$U$1:$U$27030,'Data Down'!$AD$1:$AD$27030,$F$2,'Data Down'!$S$1:$S$27030,$L$4,'Data Down'!$D$1:$D$27030,C59)</f>
        <v>0</v>
      </c>
      <c r="M59" s="278">
        <f ca="1">SUMIFS('Data Down'!$U$1:$U$27030,'Data Down'!$AD$1:$AD$27030,$F$2,'Data Down'!$S$1:$S$27030,$M$4,'Data Down'!$D$1:$D$27030,C59)</f>
        <v>0</v>
      </c>
      <c r="N59" s="278">
        <f>SUMIFS('Data Down'!$U$1:$U$27030,'Data Down'!$AD$1:$AD$27030,$F$2,'Data Down'!$S$1:$S$27030,$N$4,'Data Down'!$D$1:$D$27030,C59)</f>
        <v>0</v>
      </c>
      <c r="O59" s="278">
        <f ca="1">SUMIFS('Data Down'!$U$1:$U$27030,'Data Down'!$AD$1:$AD$27030,$F$2,'Data Down'!$S$1:$S$27030,$O$4,'Data Down'!$D$1:$D$27030,C59)</f>
        <v>0</v>
      </c>
      <c r="P59" s="278">
        <f>SUMIFS('Data Down'!$U$1:$U$27030,'Data Down'!$AD$1:$AD$27030,$F$2,'Data Down'!$S$1:$S$27030,$P$4,'Data Down'!$D$1:$D$27030,C59)</f>
        <v>0</v>
      </c>
      <c r="Q59" s="278">
        <f ca="1">SUMIFS('Data Down'!$U$1:$U$27030,'Data Down'!$AD$1:$AD$27030,$F$2,'Data Down'!$S$1:$S$27030,$Q$4,'Data Down'!$D$1:$D$27030,C59)</f>
        <v>0</v>
      </c>
      <c r="R59" s="278">
        <f ca="1">SUMIFS('Data Down'!$U$1:$U$27030,'Data Down'!$AD$1:$AD$27030,$F$2,'Data Down'!$S$1:$S$27030,$R$4,'Data Down'!$D$1:$D$27030,C59)</f>
        <v>0</v>
      </c>
      <c r="S59" s="278">
        <f>SUMIFS('Data Down'!$U$1:$U$27030,'Data Down'!$AD$1:$AD$27030,$F$2,'Data Down'!$S$1:$S$27030,$S$4,'Data Down'!$D$1:$D$27030,C59)</f>
        <v>0</v>
      </c>
      <c r="T59" s="278">
        <f ca="1">SUMIFS('Data Down'!$U$1:$U$27030,'Data Down'!$AD$1:$AD$27030,$F$2,'Data Down'!$S$1:$S$27030,$T$4,'Data Down'!$D$1:$D$27030,C59)</f>
        <v>0</v>
      </c>
      <c r="U59" s="278">
        <f ca="1">SUMIFS('Data Down'!$U$1:$U$27030,'Data Down'!$AD$1:$AD$27030,$F$2,'Data Down'!$S$1:$S$27030,$U$4,'Data Down'!$D$1:$D$27030,C59)</f>
        <v>0</v>
      </c>
      <c r="V59" s="278">
        <f ca="1">SUMIFS('Data Down'!$U$1:$U$27030,'Data Down'!$AD$1:$AD$27030,$F$2,'Data Down'!$S$1:$S$27030,$V$4,'Data Down'!$D$1:$D$27030,C59)</f>
        <v>0</v>
      </c>
      <c r="W59" s="278">
        <f ca="1">SUMIFS('Data Down'!$U$1:$U$27030,'Data Down'!$AD$1:$AD$27030,$F$2,'Data Down'!$S$1:$S$27030,$W$4,'Data Down'!$D$1:$D$27030,C59)</f>
        <v>0</v>
      </c>
      <c r="X59" s="278">
        <f ca="1">SUMIFS('Data Down'!$U$1:$U$27030,'Data Down'!$AD$1:$AD$27030,$F$2,'Data Down'!$S$1:$S$27030,$X$4,'Data Down'!$D$1:$D$27030,C59)</f>
        <v>0</v>
      </c>
      <c r="Y59" s="278">
        <f ca="1">SUMIFS('Data Down'!$U$1:$U$27030,'Data Down'!$AD$1:$AD$27030,$F$2,'Data Down'!$S$1:$S$27030,$Y$4,'Data Down'!$D$1:$D$27030,C59)</f>
        <v>0</v>
      </c>
      <c r="Z59" s="278">
        <f ca="1">SUMIFS('Data Down'!$U$1:$U$27030,'Data Down'!$AD$1:$AD$27030,$F$2,'Data Down'!$S$1:$S$27030,$Z$4,'Data Down'!$D$1:$D$27030,C59)</f>
        <v>0</v>
      </c>
      <c r="AA59" s="278">
        <f ca="1">SUMIFS('Data Down'!$U$1:$U$27030,'Data Down'!$AD$1:$AD$27030,$F$2,'Data Down'!$S$1:$S$27030,$AA$4,'Data Down'!$D$1:$D$27030,C59)</f>
        <v>0</v>
      </c>
      <c r="AB59" s="278">
        <f ca="1">SUMIFS('Data Down'!$U$1:$U$27030,'Data Down'!$AD$1:$AD$27030,$F$2,'Data Down'!$S$1:$S$27030,$AB$4,'Data Down'!$D$1:$D$27030,C59)</f>
        <v>0</v>
      </c>
      <c r="AC59" s="278">
        <f>SUMIFS('Data Down'!$U$1:$U$27030,'Data Down'!$AD$1:$AD$27030,$F$2,'Data Down'!$S$1:$S$27030,$AC$4,'Data Down'!$D$1:$D$27030,C59)</f>
        <v>0</v>
      </c>
      <c r="AD59" s="278">
        <f>SUMIFS('Data Down'!$U$1:$U$27030,'Data Down'!$AD$1:$AD$27030,$F$2,'Data Down'!$S$1:$S$27030,$AD$4,'Data Down'!$D$1:$D$27030,C59)</f>
        <v>0</v>
      </c>
      <c r="AE59" s="278">
        <f>SUMIFS('Data Down'!$U$1:$U$27030,'Data Down'!$AD$1:$AD$27030,$F$2,'Data Down'!$S$1:$S$27030,$AE$4,'Data Down'!$D$1:$D$27030,C59)</f>
        <v>0</v>
      </c>
      <c r="AF59" s="278">
        <f ca="1">SUMIFS('Data Down'!$U$1:$U$27030,'Data Down'!$AD$1:$AD$27030,$F$2,'Data Down'!$S$1:$S$27030,$AF$4,'Data Down'!$D$1:$D$27030,C59)</f>
        <v>0</v>
      </c>
      <c r="AG59" s="278">
        <f>SUMIFS('Data Down'!$U$1:$U$27030,'Data Down'!$AD$1:$AD$27030,$F$2,'Data Down'!$S$1:$S$27030,$AG$4,'Data Down'!$D$1:$D$27030,C59)</f>
        <v>0</v>
      </c>
      <c r="AH59" s="278">
        <f t="shared" ca="1" si="20"/>
        <v>0</v>
      </c>
      <c r="AI59" s="275">
        <f ca="1">VLOOKUP($C59,HM_Unit!$A:$CQ,86,0)</f>
        <v>0</v>
      </c>
      <c r="AJ59" s="278">
        <f t="shared" ca="1" si="21"/>
        <v>168</v>
      </c>
      <c r="AK59" s="275">
        <f t="shared" si="22"/>
        <v>168</v>
      </c>
      <c r="AL59" s="279">
        <f ca="1">SUMIFS('Data Down'!$U$1:$U$27030,'Data Down'!$AD$1:$AD$27030,$F$2,'Data Down'!$D$1:$D$27030,C59)</f>
        <v>0</v>
      </c>
      <c r="AM59" s="299" t="str">
        <f t="shared" ca="1" si="23"/>
        <v>-</v>
      </c>
      <c r="AN59" s="300">
        <f t="shared" ca="1" si="24"/>
        <v>0</v>
      </c>
      <c r="AO59" s="300">
        <f ca="1">SUMIFS('Data Down'!$N$1:$N$27030,'Data Down'!$AD$1:$AD$27030,$F$2,'Data Down'!$Q$1:$Q$27030,$AO$5,'Data Down'!$D$1:$D$27030,C59)</f>
        <v>0</v>
      </c>
      <c r="AP59" s="300">
        <f ca="1">SUMIFS('Data Down'!$N$1:$N$27030,'Data Down'!$AD$1:$AD$27030,$F$2,'Data Down'!$Q$1:$Q$27030,$AP$5,'Data Down'!$D$1:$D$27030,C59)</f>
        <v>0</v>
      </c>
      <c r="AQ59" s="279">
        <f ca="1">SUMIFS('Data Down'!$U$1:$U$27030,'Data Down'!$AD$1:$AD$27030,$F$2,'Data Down'!$Q$1:$Q$27030,$AQ$5,'Data Down'!$D$1:$D$27030,C59)</f>
        <v>0</v>
      </c>
      <c r="AR59" s="279">
        <f ca="1">SUMIFS('Data Down'!$U$1:$U$27030,'Data Down'!$AD$1:$AD$27030,$F$2,'Data Down'!$Q$1:$Q$27030,$AR$5,'Data Down'!$D$1:$D$27030,C59)</f>
        <v>0</v>
      </c>
      <c r="AS59" s="281">
        <f t="shared" ca="1" si="25"/>
        <v>1</v>
      </c>
      <c r="AT59" s="281">
        <f t="shared" ca="1" si="26"/>
        <v>0</v>
      </c>
      <c r="AU59" s="68"/>
    </row>
    <row r="60" spans="1:47" ht="14.25" customHeight="1">
      <c r="A60" s="68"/>
      <c r="B60" s="275">
        <f t="shared" si="27"/>
        <v>16</v>
      </c>
      <c r="C60" s="205" t="s">
        <v>103</v>
      </c>
      <c r="D60" s="205" t="str">
        <f>VLOOKUP(C60,Sort!B:C,2,FALSE)</f>
        <v>Axor 3336 OB</v>
      </c>
      <c r="E60" s="276" t="s">
        <v>1596</v>
      </c>
      <c r="F60" s="278">
        <f>SUMIFS('Data Down'!$U$1:$U$27030,'Data Down'!$AD$1:$AD$27030,$F$2,'Data Down'!$S$1:$S$27030,$F$4,'Data Down'!$D$1:$D$27030,C60)</f>
        <v>0</v>
      </c>
      <c r="G60" s="278">
        <f ca="1">SUMIFS('Data Down'!$U$1:$U$27030,'Data Down'!$AD$1:$AD$27030,$F$2,'Data Down'!$S$1:$S$27030,$G$4,'Data Down'!$D$1:$D$27030,C60)</f>
        <v>0</v>
      </c>
      <c r="H60" s="278">
        <f ca="1">SUMIFS('Data Down'!$U$1:$U$27030,'Data Down'!$AD$1:$AD$27030,$F$2,'Data Down'!$S$1:$S$27030,$H$4,'Data Down'!$D$1:$D$27030,C60)</f>
        <v>0</v>
      </c>
      <c r="I60" s="278">
        <f>SUMIFS('Data Down'!$U$1:$U$27030,'Data Down'!$AD$1:$AD$27030,$F$2,'Data Down'!$S$1:$S$27030,$I$4,'Data Down'!$D$1:$D$27030,C60)</f>
        <v>0</v>
      </c>
      <c r="J60" s="278">
        <f ca="1">SUMIFS('Data Down'!$U$1:$U$27030,'Data Down'!$AD$1:$AD$27030,$F$2,'Data Down'!$S$1:$S$27030,$J$4,'Data Down'!$D$1:$D$27030,C60)</f>
        <v>0</v>
      </c>
      <c r="K60" s="278">
        <f>SUMIFS('Data Down'!$U$1:$U$27030,'Data Down'!$AD$1:$AD$27030,$F$2,'Data Down'!$S$1:$S$27030,$K$4,'Data Down'!$D$1:$D$27030,C60)</f>
        <v>0</v>
      </c>
      <c r="L60" s="278">
        <f>SUMIFS('Data Down'!$U$1:$U$27030,'Data Down'!$AD$1:$AD$27030,$F$2,'Data Down'!$S$1:$S$27030,$L$4,'Data Down'!$D$1:$D$27030,C60)</f>
        <v>0</v>
      </c>
      <c r="M60" s="278">
        <f ca="1">SUMIFS('Data Down'!$U$1:$U$27030,'Data Down'!$AD$1:$AD$27030,$F$2,'Data Down'!$S$1:$S$27030,$M$4,'Data Down'!$D$1:$D$27030,C60)</f>
        <v>0</v>
      </c>
      <c r="N60" s="278">
        <f>SUMIFS('Data Down'!$U$1:$U$27030,'Data Down'!$AD$1:$AD$27030,$F$2,'Data Down'!$S$1:$S$27030,$N$4,'Data Down'!$D$1:$D$27030,C60)</f>
        <v>0</v>
      </c>
      <c r="O60" s="278">
        <f ca="1">SUMIFS('Data Down'!$U$1:$U$27030,'Data Down'!$AD$1:$AD$27030,$F$2,'Data Down'!$S$1:$S$27030,$O$4,'Data Down'!$D$1:$D$27030,C60)</f>
        <v>0</v>
      </c>
      <c r="P60" s="278">
        <f>SUMIFS('Data Down'!$U$1:$U$27030,'Data Down'!$AD$1:$AD$27030,$F$2,'Data Down'!$S$1:$S$27030,$P$4,'Data Down'!$D$1:$D$27030,C60)</f>
        <v>0</v>
      </c>
      <c r="Q60" s="278">
        <f>SUMIFS('Data Down'!$U$1:$U$27030,'Data Down'!$AD$1:$AD$27030,$F$2,'Data Down'!$S$1:$S$27030,$Q$4,'Data Down'!$D$1:$D$27030,C60)</f>
        <v>0</v>
      </c>
      <c r="R60" s="278">
        <f>SUMIFS('Data Down'!$U$1:$U$27030,'Data Down'!$AD$1:$AD$27030,$F$2,'Data Down'!$S$1:$S$27030,$R$4,'Data Down'!$D$1:$D$27030,C60)</f>
        <v>0</v>
      </c>
      <c r="S60" s="278">
        <f>SUMIFS('Data Down'!$U$1:$U$27030,'Data Down'!$AD$1:$AD$27030,$F$2,'Data Down'!$S$1:$S$27030,$S$4,'Data Down'!$D$1:$D$27030,C60)</f>
        <v>0</v>
      </c>
      <c r="T60" s="278">
        <f ca="1">SUMIFS('Data Down'!$U$1:$U$27030,'Data Down'!$AD$1:$AD$27030,$F$2,'Data Down'!$S$1:$S$27030,$T$4,'Data Down'!$D$1:$D$27030,C60)</f>
        <v>0</v>
      </c>
      <c r="U60" s="278">
        <f ca="1">SUMIFS('Data Down'!$U$1:$U$27030,'Data Down'!$AD$1:$AD$27030,$F$2,'Data Down'!$S$1:$S$27030,$U$4,'Data Down'!$D$1:$D$27030,C60)</f>
        <v>0</v>
      </c>
      <c r="V60" s="278">
        <f ca="1">SUMIFS('Data Down'!$U$1:$U$27030,'Data Down'!$AD$1:$AD$27030,$F$2,'Data Down'!$S$1:$S$27030,$V$4,'Data Down'!$D$1:$D$27030,C60)</f>
        <v>0</v>
      </c>
      <c r="W60" s="278">
        <f>SUMIFS('Data Down'!$U$1:$U$27030,'Data Down'!$AD$1:$AD$27030,$F$2,'Data Down'!$S$1:$S$27030,$W$4,'Data Down'!$D$1:$D$27030,C60)</f>
        <v>0</v>
      </c>
      <c r="X60" s="278">
        <f>SUMIFS('Data Down'!$U$1:$U$27030,'Data Down'!$AD$1:$AD$27030,$F$2,'Data Down'!$S$1:$S$27030,$X$4,'Data Down'!$D$1:$D$27030,C60)</f>
        <v>0</v>
      </c>
      <c r="Y60" s="278">
        <f>SUMIFS('Data Down'!$U$1:$U$27030,'Data Down'!$AD$1:$AD$27030,$F$2,'Data Down'!$S$1:$S$27030,$Y$4,'Data Down'!$D$1:$D$27030,C60)</f>
        <v>0</v>
      </c>
      <c r="Z60" s="278">
        <f ca="1">SUMIFS('Data Down'!$U$1:$U$27030,'Data Down'!$AD$1:$AD$27030,$F$2,'Data Down'!$S$1:$S$27030,$Z$4,'Data Down'!$D$1:$D$27030,C60)</f>
        <v>0</v>
      </c>
      <c r="AA60" s="278">
        <f ca="1">SUMIFS('Data Down'!$U$1:$U$27030,'Data Down'!$AD$1:$AD$27030,$F$2,'Data Down'!$S$1:$S$27030,$AA$4,'Data Down'!$D$1:$D$27030,C60)</f>
        <v>0</v>
      </c>
      <c r="AB60" s="278">
        <f ca="1">SUMIFS('Data Down'!$U$1:$U$27030,'Data Down'!$AD$1:$AD$27030,$F$2,'Data Down'!$S$1:$S$27030,$AB$4,'Data Down'!$D$1:$D$27030,C60)</f>
        <v>0</v>
      </c>
      <c r="AC60" s="278">
        <f>SUMIFS('Data Down'!$U$1:$U$27030,'Data Down'!$AD$1:$AD$27030,$F$2,'Data Down'!$S$1:$S$27030,$AC$4,'Data Down'!$D$1:$D$27030,C60)</f>
        <v>0</v>
      </c>
      <c r="AD60" s="278">
        <f>SUMIFS('Data Down'!$U$1:$U$27030,'Data Down'!$AD$1:$AD$27030,$F$2,'Data Down'!$S$1:$S$27030,$AD$4,'Data Down'!$D$1:$D$27030,C60)</f>
        <v>0</v>
      </c>
      <c r="AE60" s="278">
        <f>SUMIFS('Data Down'!$U$1:$U$27030,'Data Down'!$AD$1:$AD$27030,$F$2,'Data Down'!$S$1:$S$27030,$AE$4,'Data Down'!$D$1:$D$27030,C60)</f>
        <v>0</v>
      </c>
      <c r="AF60" s="278">
        <f ca="1">SUMIFS('Data Down'!$U$1:$U$27030,'Data Down'!$AD$1:$AD$27030,$F$2,'Data Down'!$S$1:$S$27030,$AF$4,'Data Down'!$D$1:$D$27030,C60)</f>
        <v>0</v>
      </c>
      <c r="AG60" s="278">
        <f>SUMIFS('Data Down'!$U$1:$U$27030,'Data Down'!$AD$1:$AD$27030,$F$2,'Data Down'!$S$1:$S$27030,$AG$4,'Data Down'!$D$1:$D$27030,C60)</f>
        <v>0</v>
      </c>
      <c r="AH60" s="278">
        <f t="shared" ca="1" si="20"/>
        <v>0</v>
      </c>
      <c r="AI60" s="275">
        <f ca="1">VLOOKUP($C60,HM_Unit!$A:$CQ,86,0)</f>
        <v>0</v>
      </c>
      <c r="AJ60" s="278">
        <f t="shared" ca="1" si="21"/>
        <v>168</v>
      </c>
      <c r="AK60" s="275">
        <f t="shared" si="22"/>
        <v>168</v>
      </c>
      <c r="AL60" s="279">
        <f ca="1">SUMIFS('Data Down'!$U$1:$U$27030,'Data Down'!$AD$1:$AD$27030,$F$2,'Data Down'!$D$1:$D$27030,C60)</f>
        <v>0</v>
      </c>
      <c r="AM60" s="299" t="str">
        <f t="shared" ca="1" si="23"/>
        <v>-</v>
      </c>
      <c r="AN60" s="300">
        <f t="shared" ca="1" si="24"/>
        <v>0</v>
      </c>
      <c r="AO60" s="300">
        <f ca="1">SUMIFS('Data Down'!$N$1:$N$27030,'Data Down'!$AD$1:$AD$27030,$F$2,'Data Down'!$Q$1:$Q$27030,$AO$5,'Data Down'!$D$1:$D$27030,C60)</f>
        <v>0</v>
      </c>
      <c r="AP60" s="300">
        <f ca="1">SUMIFS('Data Down'!$N$1:$N$27030,'Data Down'!$AD$1:$AD$27030,$F$2,'Data Down'!$Q$1:$Q$27030,$AP$5,'Data Down'!$D$1:$D$27030,C60)</f>
        <v>0</v>
      </c>
      <c r="AQ60" s="279">
        <f ca="1">SUMIFS('Data Down'!$U$1:$U$27030,'Data Down'!$AD$1:$AD$27030,$F$2,'Data Down'!$Q$1:$Q$27030,$AQ$5,'Data Down'!$D$1:$D$27030,C60)</f>
        <v>0</v>
      </c>
      <c r="AR60" s="279">
        <f ca="1">SUMIFS('Data Down'!$U$1:$U$27030,'Data Down'!$AD$1:$AD$27030,$F$2,'Data Down'!$Q$1:$Q$27030,$AR$5,'Data Down'!$D$1:$D$27030,C60)</f>
        <v>0</v>
      </c>
      <c r="AS60" s="281">
        <f t="shared" ca="1" si="25"/>
        <v>1</v>
      </c>
      <c r="AT60" s="281">
        <f t="shared" ca="1" si="26"/>
        <v>0</v>
      </c>
      <c r="AU60" s="68"/>
    </row>
    <row r="61" spans="1:47" ht="14.25" customHeight="1">
      <c r="A61" s="68"/>
      <c r="B61" s="275">
        <f t="shared" si="27"/>
        <v>17</v>
      </c>
      <c r="C61" s="205" t="s">
        <v>104</v>
      </c>
      <c r="D61" s="205" t="str">
        <f>VLOOKUP(C61,Sort!B:C,2,FALSE)</f>
        <v>Axor 3336 OB</v>
      </c>
      <c r="E61" s="276" t="s">
        <v>1596</v>
      </c>
      <c r="F61" s="278">
        <f>SUMIFS('Data Down'!$U$1:$U$27030,'Data Down'!$AD$1:$AD$27030,$F$2,'Data Down'!$S$1:$S$27030,$F$4,'Data Down'!$D$1:$D$27030,C61)</f>
        <v>0</v>
      </c>
      <c r="G61" s="278">
        <f ca="1">SUMIFS('Data Down'!$U$1:$U$27030,'Data Down'!$AD$1:$AD$27030,$F$2,'Data Down'!$S$1:$S$27030,$G$4,'Data Down'!$D$1:$D$27030,C61)</f>
        <v>0</v>
      </c>
      <c r="H61" s="278">
        <f ca="1">SUMIFS('Data Down'!$U$1:$U$27030,'Data Down'!$AD$1:$AD$27030,$F$2,'Data Down'!$S$1:$S$27030,$H$4,'Data Down'!$D$1:$D$27030,C61)</f>
        <v>0</v>
      </c>
      <c r="I61" s="278">
        <f>SUMIFS('Data Down'!$U$1:$U$27030,'Data Down'!$AD$1:$AD$27030,$F$2,'Data Down'!$S$1:$S$27030,$I$4,'Data Down'!$D$1:$D$27030,C61)</f>
        <v>0</v>
      </c>
      <c r="J61" s="278">
        <f ca="1">SUMIFS('Data Down'!$U$1:$U$27030,'Data Down'!$AD$1:$AD$27030,$F$2,'Data Down'!$S$1:$S$27030,$J$4,'Data Down'!$D$1:$D$27030,C61)</f>
        <v>0</v>
      </c>
      <c r="K61" s="278">
        <f ca="1">SUMIFS('Data Down'!$U$1:$U$27030,'Data Down'!$AD$1:$AD$27030,$F$2,'Data Down'!$S$1:$S$27030,$K$4,'Data Down'!$D$1:$D$27030,C61)</f>
        <v>0</v>
      </c>
      <c r="L61" s="278">
        <f>SUMIFS('Data Down'!$U$1:$U$27030,'Data Down'!$AD$1:$AD$27030,$F$2,'Data Down'!$S$1:$S$27030,$L$4,'Data Down'!$D$1:$D$27030,C61)</f>
        <v>0</v>
      </c>
      <c r="M61" s="278">
        <f ca="1">SUMIFS('Data Down'!$U$1:$U$27030,'Data Down'!$AD$1:$AD$27030,$F$2,'Data Down'!$S$1:$S$27030,$M$4,'Data Down'!$D$1:$D$27030,C61)</f>
        <v>0</v>
      </c>
      <c r="N61" s="278">
        <f>SUMIFS('Data Down'!$U$1:$U$27030,'Data Down'!$AD$1:$AD$27030,$F$2,'Data Down'!$S$1:$S$27030,$N$4,'Data Down'!$D$1:$D$27030,C61)</f>
        <v>0</v>
      </c>
      <c r="O61" s="278">
        <f ca="1">SUMIFS('Data Down'!$U$1:$U$27030,'Data Down'!$AD$1:$AD$27030,$F$2,'Data Down'!$S$1:$S$27030,$O$4,'Data Down'!$D$1:$D$27030,C61)</f>
        <v>0</v>
      </c>
      <c r="P61" s="278">
        <f>SUMIFS('Data Down'!$U$1:$U$27030,'Data Down'!$AD$1:$AD$27030,$F$2,'Data Down'!$S$1:$S$27030,$P$4,'Data Down'!$D$1:$D$27030,C61)</f>
        <v>0</v>
      </c>
      <c r="Q61" s="278">
        <f ca="1">SUMIFS('Data Down'!$U$1:$U$27030,'Data Down'!$AD$1:$AD$27030,$F$2,'Data Down'!$S$1:$S$27030,$Q$4,'Data Down'!$D$1:$D$27030,C61)</f>
        <v>0</v>
      </c>
      <c r="R61" s="278">
        <f ca="1">SUMIFS('Data Down'!$U$1:$U$27030,'Data Down'!$AD$1:$AD$27030,$F$2,'Data Down'!$S$1:$S$27030,$R$4,'Data Down'!$D$1:$D$27030,C61)</f>
        <v>0</v>
      </c>
      <c r="S61" s="278">
        <f>SUMIFS('Data Down'!$U$1:$U$27030,'Data Down'!$AD$1:$AD$27030,$F$2,'Data Down'!$S$1:$S$27030,$S$4,'Data Down'!$D$1:$D$27030,C61)</f>
        <v>0</v>
      </c>
      <c r="T61" s="278">
        <f>SUMIFS('Data Down'!$U$1:$U$27030,'Data Down'!$AD$1:$AD$27030,$F$2,'Data Down'!$S$1:$S$27030,$T$4,'Data Down'!$D$1:$D$27030,C61)</f>
        <v>0</v>
      </c>
      <c r="U61" s="278">
        <f ca="1">SUMIFS('Data Down'!$U$1:$U$27030,'Data Down'!$AD$1:$AD$27030,$F$2,'Data Down'!$S$1:$S$27030,$U$4,'Data Down'!$D$1:$D$27030,C61)</f>
        <v>0</v>
      </c>
      <c r="V61" s="278">
        <f ca="1">SUMIFS('Data Down'!$U$1:$U$27030,'Data Down'!$AD$1:$AD$27030,$F$2,'Data Down'!$S$1:$S$27030,$V$4,'Data Down'!$D$1:$D$27030,C61)</f>
        <v>0</v>
      </c>
      <c r="W61" s="278">
        <f>SUMIFS('Data Down'!$U$1:$U$27030,'Data Down'!$AD$1:$AD$27030,$F$2,'Data Down'!$S$1:$S$27030,$W$4,'Data Down'!$D$1:$D$27030,C61)</f>
        <v>0</v>
      </c>
      <c r="X61" s="278">
        <f>SUMIFS('Data Down'!$U$1:$U$27030,'Data Down'!$AD$1:$AD$27030,$F$2,'Data Down'!$S$1:$S$27030,$X$4,'Data Down'!$D$1:$D$27030,C61)</f>
        <v>0</v>
      </c>
      <c r="Y61" s="278">
        <f ca="1">SUMIFS('Data Down'!$U$1:$U$27030,'Data Down'!$AD$1:$AD$27030,$F$2,'Data Down'!$S$1:$S$27030,$Y$4,'Data Down'!$D$1:$D$27030,C61)</f>
        <v>0</v>
      </c>
      <c r="Z61" s="278">
        <f ca="1">SUMIFS('Data Down'!$U$1:$U$27030,'Data Down'!$AD$1:$AD$27030,$F$2,'Data Down'!$S$1:$S$27030,$Z$4,'Data Down'!$D$1:$D$27030,C61)</f>
        <v>0</v>
      </c>
      <c r="AA61" s="278">
        <f ca="1">SUMIFS('Data Down'!$U$1:$U$27030,'Data Down'!$AD$1:$AD$27030,$F$2,'Data Down'!$S$1:$S$27030,$AA$4,'Data Down'!$D$1:$D$27030,C61)</f>
        <v>0</v>
      </c>
      <c r="AB61" s="278">
        <f ca="1">SUMIFS('Data Down'!$U$1:$U$27030,'Data Down'!$AD$1:$AD$27030,$F$2,'Data Down'!$S$1:$S$27030,$AB$4,'Data Down'!$D$1:$D$27030,C61)</f>
        <v>0</v>
      </c>
      <c r="AC61" s="278">
        <f>SUMIFS('Data Down'!$U$1:$U$27030,'Data Down'!$AD$1:$AD$27030,$F$2,'Data Down'!$S$1:$S$27030,$AC$4,'Data Down'!$D$1:$D$27030,C61)</f>
        <v>0</v>
      </c>
      <c r="AD61" s="278">
        <f>SUMIFS('Data Down'!$U$1:$U$27030,'Data Down'!$AD$1:$AD$27030,$F$2,'Data Down'!$S$1:$S$27030,$AD$4,'Data Down'!$D$1:$D$27030,C61)</f>
        <v>0</v>
      </c>
      <c r="AE61" s="278">
        <f>SUMIFS('Data Down'!$U$1:$U$27030,'Data Down'!$AD$1:$AD$27030,$F$2,'Data Down'!$S$1:$S$27030,$AE$4,'Data Down'!$D$1:$D$27030,C61)</f>
        <v>0</v>
      </c>
      <c r="AF61" s="278">
        <f ca="1">SUMIFS('Data Down'!$U$1:$U$27030,'Data Down'!$AD$1:$AD$27030,$F$2,'Data Down'!$S$1:$S$27030,$AF$4,'Data Down'!$D$1:$D$27030,C61)</f>
        <v>0</v>
      </c>
      <c r="AG61" s="278">
        <f>SUMIFS('Data Down'!$U$1:$U$27030,'Data Down'!$AD$1:$AD$27030,$F$2,'Data Down'!$S$1:$S$27030,$AG$4,'Data Down'!$D$1:$D$27030,C61)</f>
        <v>0</v>
      </c>
      <c r="AH61" s="278">
        <f t="shared" ca="1" si="20"/>
        <v>0</v>
      </c>
      <c r="AI61" s="275">
        <f ca="1">VLOOKUP($C61,HM_Unit!$A:$CQ,86,0)</f>
        <v>0</v>
      </c>
      <c r="AJ61" s="278">
        <f t="shared" ca="1" si="21"/>
        <v>168</v>
      </c>
      <c r="AK61" s="275">
        <f t="shared" si="22"/>
        <v>168</v>
      </c>
      <c r="AL61" s="279">
        <f ca="1">SUMIFS('Data Down'!$U$1:$U$27030,'Data Down'!$AD$1:$AD$27030,$F$2,'Data Down'!$D$1:$D$27030,C61)</f>
        <v>0</v>
      </c>
      <c r="AM61" s="299" t="str">
        <f t="shared" ca="1" si="23"/>
        <v>-</v>
      </c>
      <c r="AN61" s="300">
        <f t="shared" ca="1" si="24"/>
        <v>0</v>
      </c>
      <c r="AO61" s="300">
        <f ca="1">SUMIFS('Data Down'!$N$1:$N$27030,'Data Down'!$AD$1:$AD$27030,$F$2,'Data Down'!$Q$1:$Q$27030,$AO$5,'Data Down'!$D$1:$D$27030,C61)</f>
        <v>0</v>
      </c>
      <c r="AP61" s="300">
        <f ca="1">SUMIFS('Data Down'!$N$1:$N$27030,'Data Down'!$AD$1:$AD$27030,$F$2,'Data Down'!$Q$1:$Q$27030,$AP$5,'Data Down'!$D$1:$D$27030,C61)</f>
        <v>0</v>
      </c>
      <c r="AQ61" s="279">
        <f ca="1">SUMIFS('Data Down'!$U$1:$U$27030,'Data Down'!$AD$1:$AD$27030,$F$2,'Data Down'!$Q$1:$Q$27030,$AQ$5,'Data Down'!$D$1:$D$27030,C61)</f>
        <v>0</v>
      </c>
      <c r="AR61" s="279">
        <f ca="1">SUMIFS('Data Down'!$U$1:$U$27030,'Data Down'!$AD$1:$AD$27030,$F$2,'Data Down'!$Q$1:$Q$27030,$AR$5,'Data Down'!$D$1:$D$27030,C61)</f>
        <v>0</v>
      </c>
      <c r="AS61" s="281">
        <f t="shared" ca="1" si="25"/>
        <v>1</v>
      </c>
      <c r="AT61" s="281">
        <f t="shared" ca="1" si="26"/>
        <v>0</v>
      </c>
      <c r="AU61" s="68"/>
    </row>
    <row r="62" spans="1:47" ht="14.25" customHeight="1">
      <c r="A62" s="68"/>
      <c r="B62" s="275">
        <f t="shared" si="27"/>
        <v>18</v>
      </c>
      <c r="C62" s="205" t="s">
        <v>105</v>
      </c>
      <c r="D62" s="205" t="str">
        <f>VLOOKUP(C62,Sort!B:C,2,FALSE)</f>
        <v>Axor 3336 OB</v>
      </c>
      <c r="E62" s="276" t="s">
        <v>1596</v>
      </c>
      <c r="F62" s="278">
        <f>SUMIFS('Data Down'!$U$1:$U$27030,'Data Down'!$AD$1:$AD$27030,$F$2,'Data Down'!$S$1:$S$27030,$F$4,'Data Down'!$D$1:$D$27030,C62)</f>
        <v>0</v>
      </c>
      <c r="G62" s="278">
        <f ca="1">SUMIFS('Data Down'!$U$1:$U$27030,'Data Down'!$AD$1:$AD$27030,$F$2,'Data Down'!$S$1:$S$27030,$G$4,'Data Down'!$D$1:$D$27030,C62)</f>
        <v>0</v>
      </c>
      <c r="H62" s="278">
        <f ca="1">SUMIFS('Data Down'!$U$1:$U$27030,'Data Down'!$AD$1:$AD$27030,$F$2,'Data Down'!$S$1:$S$27030,$H$4,'Data Down'!$D$1:$D$27030,C62)</f>
        <v>0</v>
      </c>
      <c r="I62" s="278">
        <f ca="1">SUMIFS('Data Down'!$U$1:$U$27030,'Data Down'!$AD$1:$AD$27030,$F$2,'Data Down'!$S$1:$S$27030,$I$4,'Data Down'!$D$1:$D$27030,C62)</f>
        <v>0</v>
      </c>
      <c r="J62" s="278">
        <f ca="1">SUMIFS('Data Down'!$U$1:$U$27030,'Data Down'!$AD$1:$AD$27030,$F$2,'Data Down'!$S$1:$S$27030,$J$4,'Data Down'!$D$1:$D$27030,C62)</f>
        <v>0</v>
      </c>
      <c r="K62" s="278">
        <f>SUMIFS('Data Down'!$U$1:$U$27030,'Data Down'!$AD$1:$AD$27030,$F$2,'Data Down'!$S$1:$S$27030,$K$4,'Data Down'!$D$1:$D$27030,C62)</f>
        <v>0</v>
      </c>
      <c r="L62" s="278">
        <f>SUMIFS('Data Down'!$U$1:$U$27030,'Data Down'!$AD$1:$AD$27030,$F$2,'Data Down'!$S$1:$S$27030,$L$4,'Data Down'!$D$1:$D$27030,C62)</f>
        <v>0</v>
      </c>
      <c r="M62" s="278">
        <f ca="1">SUMIFS('Data Down'!$U$1:$U$27030,'Data Down'!$AD$1:$AD$27030,$F$2,'Data Down'!$S$1:$S$27030,$M$4,'Data Down'!$D$1:$D$27030,C62)</f>
        <v>0</v>
      </c>
      <c r="N62" s="278">
        <f>SUMIFS('Data Down'!$U$1:$U$27030,'Data Down'!$AD$1:$AD$27030,$F$2,'Data Down'!$S$1:$S$27030,$N$4,'Data Down'!$D$1:$D$27030,C62)</f>
        <v>0</v>
      </c>
      <c r="O62" s="278">
        <f ca="1">SUMIFS('Data Down'!$U$1:$U$27030,'Data Down'!$AD$1:$AD$27030,$F$2,'Data Down'!$S$1:$S$27030,$O$4,'Data Down'!$D$1:$D$27030,C62)</f>
        <v>0</v>
      </c>
      <c r="P62" s="278">
        <f>SUMIFS('Data Down'!$U$1:$U$27030,'Data Down'!$AD$1:$AD$27030,$F$2,'Data Down'!$S$1:$S$27030,$P$4,'Data Down'!$D$1:$D$27030,C62)</f>
        <v>0</v>
      </c>
      <c r="Q62" s="278">
        <f>SUMIFS('Data Down'!$U$1:$U$27030,'Data Down'!$AD$1:$AD$27030,$F$2,'Data Down'!$S$1:$S$27030,$Q$4,'Data Down'!$D$1:$D$27030,C62)</f>
        <v>0</v>
      </c>
      <c r="R62" s="278">
        <f>SUMIFS('Data Down'!$U$1:$U$27030,'Data Down'!$AD$1:$AD$27030,$F$2,'Data Down'!$S$1:$S$27030,$R$4,'Data Down'!$D$1:$D$27030,C62)</f>
        <v>0</v>
      </c>
      <c r="S62" s="278">
        <f>SUMIFS('Data Down'!$U$1:$U$27030,'Data Down'!$AD$1:$AD$27030,$F$2,'Data Down'!$S$1:$S$27030,$S$4,'Data Down'!$D$1:$D$27030,C62)</f>
        <v>0</v>
      </c>
      <c r="T62" s="278">
        <f ca="1">SUMIFS('Data Down'!$U$1:$U$27030,'Data Down'!$AD$1:$AD$27030,$F$2,'Data Down'!$S$1:$S$27030,$T$4,'Data Down'!$D$1:$D$27030,C62)</f>
        <v>0</v>
      </c>
      <c r="U62" s="278">
        <f ca="1">SUMIFS('Data Down'!$U$1:$U$27030,'Data Down'!$AD$1:$AD$27030,$F$2,'Data Down'!$S$1:$S$27030,$U$4,'Data Down'!$D$1:$D$27030,C62)</f>
        <v>0</v>
      </c>
      <c r="V62" s="278">
        <f ca="1">SUMIFS('Data Down'!$U$1:$U$27030,'Data Down'!$AD$1:$AD$27030,$F$2,'Data Down'!$S$1:$S$27030,$V$4,'Data Down'!$D$1:$D$27030,C62)</f>
        <v>0</v>
      </c>
      <c r="W62" s="278">
        <f>SUMIFS('Data Down'!$U$1:$U$27030,'Data Down'!$AD$1:$AD$27030,$F$2,'Data Down'!$S$1:$S$27030,$W$4,'Data Down'!$D$1:$D$27030,C62)</f>
        <v>0</v>
      </c>
      <c r="X62" s="278">
        <f ca="1">SUMIFS('Data Down'!$U$1:$U$27030,'Data Down'!$AD$1:$AD$27030,$F$2,'Data Down'!$S$1:$S$27030,$X$4,'Data Down'!$D$1:$D$27030,C62)</f>
        <v>0</v>
      </c>
      <c r="Y62" s="278">
        <f>SUMIFS('Data Down'!$U$1:$U$27030,'Data Down'!$AD$1:$AD$27030,$F$2,'Data Down'!$S$1:$S$27030,$Y$4,'Data Down'!$D$1:$D$27030,C62)</f>
        <v>0</v>
      </c>
      <c r="Z62" s="278">
        <f ca="1">SUMIFS('Data Down'!$U$1:$U$27030,'Data Down'!$AD$1:$AD$27030,$F$2,'Data Down'!$S$1:$S$27030,$Z$4,'Data Down'!$D$1:$D$27030,C62)</f>
        <v>0</v>
      </c>
      <c r="AA62" s="278">
        <f ca="1">SUMIFS('Data Down'!$U$1:$U$27030,'Data Down'!$AD$1:$AD$27030,$F$2,'Data Down'!$S$1:$S$27030,$AA$4,'Data Down'!$D$1:$D$27030,C62)</f>
        <v>0</v>
      </c>
      <c r="AB62" s="278">
        <f ca="1">SUMIFS('Data Down'!$U$1:$U$27030,'Data Down'!$AD$1:$AD$27030,$F$2,'Data Down'!$S$1:$S$27030,$AB$4,'Data Down'!$D$1:$D$27030,C62)</f>
        <v>0</v>
      </c>
      <c r="AC62" s="278">
        <f>SUMIFS('Data Down'!$U$1:$U$27030,'Data Down'!$AD$1:$AD$27030,$F$2,'Data Down'!$S$1:$S$27030,$AC$4,'Data Down'!$D$1:$D$27030,C62)</f>
        <v>0</v>
      </c>
      <c r="AD62" s="278">
        <f>SUMIFS('Data Down'!$U$1:$U$27030,'Data Down'!$AD$1:$AD$27030,$F$2,'Data Down'!$S$1:$S$27030,$AD$4,'Data Down'!$D$1:$D$27030,C62)</f>
        <v>0</v>
      </c>
      <c r="AE62" s="278">
        <f>SUMIFS('Data Down'!$U$1:$U$27030,'Data Down'!$AD$1:$AD$27030,$F$2,'Data Down'!$S$1:$S$27030,$AE$4,'Data Down'!$D$1:$D$27030,C62)</f>
        <v>0</v>
      </c>
      <c r="AF62" s="278">
        <f ca="1">SUMIFS('Data Down'!$U$1:$U$27030,'Data Down'!$AD$1:$AD$27030,$F$2,'Data Down'!$S$1:$S$27030,$AF$4,'Data Down'!$D$1:$D$27030,C62)</f>
        <v>0</v>
      </c>
      <c r="AG62" s="278">
        <f>SUMIFS('Data Down'!$U$1:$U$27030,'Data Down'!$AD$1:$AD$27030,$F$2,'Data Down'!$S$1:$S$27030,$AG$4,'Data Down'!$D$1:$D$27030,C62)</f>
        <v>0</v>
      </c>
      <c r="AH62" s="278">
        <f t="shared" ca="1" si="20"/>
        <v>0</v>
      </c>
      <c r="AI62" s="275">
        <f ca="1">VLOOKUP($C62,HM_Unit!$A:$CQ,86,0)</f>
        <v>0</v>
      </c>
      <c r="AJ62" s="278">
        <f t="shared" ca="1" si="21"/>
        <v>168</v>
      </c>
      <c r="AK62" s="275">
        <f t="shared" si="22"/>
        <v>168</v>
      </c>
      <c r="AL62" s="279">
        <f ca="1">SUMIFS('Data Down'!$U$1:$U$27030,'Data Down'!$AD$1:$AD$27030,$F$2,'Data Down'!$D$1:$D$27030,C62)</f>
        <v>0</v>
      </c>
      <c r="AM62" s="299" t="str">
        <f t="shared" ca="1" si="23"/>
        <v>-</v>
      </c>
      <c r="AN62" s="300">
        <f t="shared" ca="1" si="24"/>
        <v>0</v>
      </c>
      <c r="AO62" s="300">
        <f ca="1">SUMIFS('Data Down'!$N$1:$N$27030,'Data Down'!$AD$1:$AD$27030,$F$2,'Data Down'!$Q$1:$Q$27030,$AO$5,'Data Down'!$D$1:$D$27030,C62)</f>
        <v>0</v>
      </c>
      <c r="AP62" s="300">
        <f ca="1">SUMIFS('Data Down'!$N$1:$N$27030,'Data Down'!$AD$1:$AD$27030,$F$2,'Data Down'!$Q$1:$Q$27030,$AP$5,'Data Down'!$D$1:$D$27030,C62)</f>
        <v>0</v>
      </c>
      <c r="AQ62" s="279">
        <f ca="1">SUMIFS('Data Down'!$U$1:$U$27030,'Data Down'!$AD$1:$AD$27030,$F$2,'Data Down'!$Q$1:$Q$27030,$AQ$5,'Data Down'!$D$1:$D$27030,C62)</f>
        <v>0</v>
      </c>
      <c r="AR62" s="279">
        <f ca="1">SUMIFS('Data Down'!$U$1:$U$27030,'Data Down'!$AD$1:$AD$27030,$F$2,'Data Down'!$Q$1:$Q$27030,$AR$5,'Data Down'!$D$1:$D$27030,C62)</f>
        <v>0</v>
      </c>
      <c r="AS62" s="281">
        <f t="shared" ca="1" si="25"/>
        <v>1</v>
      </c>
      <c r="AT62" s="281">
        <f t="shared" ca="1" si="26"/>
        <v>0</v>
      </c>
      <c r="AU62" s="68"/>
    </row>
    <row r="63" spans="1:47" ht="14.25" customHeight="1">
      <c r="A63" s="68"/>
      <c r="B63" s="275">
        <f t="shared" si="27"/>
        <v>19</v>
      </c>
      <c r="C63" s="205" t="s">
        <v>106</v>
      </c>
      <c r="D63" s="205" t="str">
        <f>VLOOKUP(C63,Sort!B:C,2,FALSE)</f>
        <v>Axor 3336 OB</v>
      </c>
      <c r="E63" s="276" t="s">
        <v>1596</v>
      </c>
      <c r="F63" s="278">
        <f>SUMIFS('Data Down'!$U$1:$U$27030,'Data Down'!$AD$1:$AD$27030,$F$2,'Data Down'!$S$1:$S$27030,$F$4,'Data Down'!$D$1:$D$27030,C63)</f>
        <v>0</v>
      </c>
      <c r="G63" s="278">
        <f ca="1">SUMIFS('Data Down'!$U$1:$U$27030,'Data Down'!$AD$1:$AD$27030,$F$2,'Data Down'!$S$1:$S$27030,$G$4,'Data Down'!$D$1:$D$27030,C63)</f>
        <v>0</v>
      </c>
      <c r="H63" s="278">
        <f ca="1">SUMIFS('Data Down'!$U$1:$U$27030,'Data Down'!$AD$1:$AD$27030,$F$2,'Data Down'!$S$1:$S$27030,$H$4,'Data Down'!$D$1:$D$27030,C63)</f>
        <v>0</v>
      </c>
      <c r="I63" s="278">
        <f>SUMIFS('Data Down'!$U$1:$U$27030,'Data Down'!$AD$1:$AD$27030,$F$2,'Data Down'!$S$1:$S$27030,$I$4,'Data Down'!$D$1:$D$27030,C63)</f>
        <v>0</v>
      </c>
      <c r="J63" s="278">
        <f ca="1">SUMIFS('Data Down'!$U$1:$U$27030,'Data Down'!$AD$1:$AD$27030,$F$2,'Data Down'!$S$1:$S$27030,$J$4,'Data Down'!$D$1:$D$27030,C63)</f>
        <v>0</v>
      </c>
      <c r="K63" s="278">
        <f>SUMIFS('Data Down'!$U$1:$U$27030,'Data Down'!$AD$1:$AD$27030,$F$2,'Data Down'!$S$1:$S$27030,$K$4,'Data Down'!$D$1:$D$27030,C63)</f>
        <v>0</v>
      </c>
      <c r="L63" s="278">
        <f>SUMIFS('Data Down'!$U$1:$U$27030,'Data Down'!$AD$1:$AD$27030,$F$2,'Data Down'!$S$1:$S$27030,$L$4,'Data Down'!$D$1:$D$27030,C63)</f>
        <v>0</v>
      </c>
      <c r="M63" s="278">
        <f ca="1">SUMIFS('Data Down'!$U$1:$U$27030,'Data Down'!$AD$1:$AD$27030,$F$2,'Data Down'!$S$1:$S$27030,$M$4,'Data Down'!$D$1:$D$27030,C63)</f>
        <v>0</v>
      </c>
      <c r="N63" s="278">
        <f>SUMIFS('Data Down'!$U$1:$U$27030,'Data Down'!$AD$1:$AD$27030,$F$2,'Data Down'!$S$1:$S$27030,$N$4,'Data Down'!$D$1:$D$27030,C63)</f>
        <v>0</v>
      </c>
      <c r="O63" s="278">
        <f ca="1">SUMIFS('Data Down'!$U$1:$U$27030,'Data Down'!$AD$1:$AD$27030,$F$2,'Data Down'!$S$1:$S$27030,$O$4,'Data Down'!$D$1:$D$27030,C63)</f>
        <v>0</v>
      </c>
      <c r="P63" s="278">
        <f>SUMIFS('Data Down'!$U$1:$U$27030,'Data Down'!$AD$1:$AD$27030,$F$2,'Data Down'!$S$1:$S$27030,$P$4,'Data Down'!$D$1:$D$27030,C63)</f>
        <v>0</v>
      </c>
      <c r="Q63" s="278">
        <f ca="1">SUMIFS('Data Down'!$U$1:$U$27030,'Data Down'!$AD$1:$AD$27030,$F$2,'Data Down'!$S$1:$S$27030,$Q$4,'Data Down'!$D$1:$D$27030,C63)</f>
        <v>0</v>
      </c>
      <c r="R63" s="278">
        <f>SUMIFS('Data Down'!$U$1:$U$27030,'Data Down'!$AD$1:$AD$27030,$F$2,'Data Down'!$S$1:$S$27030,$R$4,'Data Down'!$D$1:$D$27030,C63)</f>
        <v>0</v>
      </c>
      <c r="S63" s="278">
        <f>SUMIFS('Data Down'!$U$1:$U$27030,'Data Down'!$AD$1:$AD$27030,$F$2,'Data Down'!$S$1:$S$27030,$S$4,'Data Down'!$D$1:$D$27030,C63)</f>
        <v>0</v>
      </c>
      <c r="T63" s="278">
        <f>SUMIFS('Data Down'!$U$1:$U$27030,'Data Down'!$AD$1:$AD$27030,$F$2,'Data Down'!$S$1:$S$27030,$T$4,'Data Down'!$D$1:$D$27030,C63)</f>
        <v>0</v>
      </c>
      <c r="U63" s="278">
        <f ca="1">SUMIFS('Data Down'!$U$1:$U$27030,'Data Down'!$AD$1:$AD$27030,$F$2,'Data Down'!$S$1:$S$27030,$U$4,'Data Down'!$D$1:$D$27030,C63)</f>
        <v>0</v>
      </c>
      <c r="V63" s="278">
        <f ca="1">SUMIFS('Data Down'!$U$1:$U$27030,'Data Down'!$AD$1:$AD$27030,$F$2,'Data Down'!$S$1:$S$27030,$V$4,'Data Down'!$D$1:$D$27030,C63)</f>
        <v>0</v>
      </c>
      <c r="W63" s="278">
        <f>SUMIFS('Data Down'!$U$1:$U$27030,'Data Down'!$AD$1:$AD$27030,$F$2,'Data Down'!$S$1:$S$27030,$W$4,'Data Down'!$D$1:$D$27030,C63)</f>
        <v>0</v>
      </c>
      <c r="X63" s="278">
        <f>SUMIFS('Data Down'!$U$1:$U$27030,'Data Down'!$AD$1:$AD$27030,$F$2,'Data Down'!$S$1:$S$27030,$X$4,'Data Down'!$D$1:$D$27030,C63)</f>
        <v>0</v>
      </c>
      <c r="Y63" s="278">
        <f>SUMIFS('Data Down'!$U$1:$U$27030,'Data Down'!$AD$1:$AD$27030,$F$2,'Data Down'!$S$1:$S$27030,$Y$4,'Data Down'!$D$1:$D$27030,C63)</f>
        <v>0</v>
      </c>
      <c r="Z63" s="278">
        <f ca="1">SUMIFS('Data Down'!$U$1:$U$27030,'Data Down'!$AD$1:$AD$27030,$F$2,'Data Down'!$S$1:$S$27030,$Z$4,'Data Down'!$D$1:$D$27030,C63)</f>
        <v>0</v>
      </c>
      <c r="AA63" s="278">
        <f ca="1">SUMIFS('Data Down'!$U$1:$U$27030,'Data Down'!$AD$1:$AD$27030,$F$2,'Data Down'!$S$1:$S$27030,$AA$4,'Data Down'!$D$1:$D$27030,C63)</f>
        <v>0</v>
      </c>
      <c r="AB63" s="278">
        <f ca="1">SUMIFS('Data Down'!$U$1:$U$27030,'Data Down'!$AD$1:$AD$27030,$F$2,'Data Down'!$S$1:$S$27030,$AB$4,'Data Down'!$D$1:$D$27030,C63)</f>
        <v>0</v>
      </c>
      <c r="AC63" s="278">
        <f>SUMIFS('Data Down'!$U$1:$U$27030,'Data Down'!$AD$1:$AD$27030,$F$2,'Data Down'!$S$1:$S$27030,$AC$4,'Data Down'!$D$1:$D$27030,C63)</f>
        <v>0</v>
      </c>
      <c r="AD63" s="278">
        <f>SUMIFS('Data Down'!$U$1:$U$27030,'Data Down'!$AD$1:$AD$27030,$F$2,'Data Down'!$S$1:$S$27030,$AD$4,'Data Down'!$D$1:$D$27030,C63)</f>
        <v>0</v>
      </c>
      <c r="AE63" s="278">
        <f>SUMIFS('Data Down'!$U$1:$U$27030,'Data Down'!$AD$1:$AD$27030,$F$2,'Data Down'!$S$1:$S$27030,$AE$4,'Data Down'!$D$1:$D$27030,C63)</f>
        <v>0</v>
      </c>
      <c r="AF63" s="278">
        <f ca="1">SUMIFS('Data Down'!$U$1:$U$27030,'Data Down'!$AD$1:$AD$27030,$F$2,'Data Down'!$S$1:$S$27030,$AF$4,'Data Down'!$D$1:$D$27030,C63)</f>
        <v>0</v>
      </c>
      <c r="AG63" s="278">
        <f>SUMIFS('Data Down'!$U$1:$U$27030,'Data Down'!$AD$1:$AD$27030,$F$2,'Data Down'!$S$1:$S$27030,$AG$4,'Data Down'!$D$1:$D$27030,C63)</f>
        <v>0</v>
      </c>
      <c r="AH63" s="278">
        <f t="shared" ca="1" si="20"/>
        <v>0</v>
      </c>
      <c r="AI63" s="275">
        <f ca="1">VLOOKUP($C63,HM_Unit!$A:$CQ,86,0)</f>
        <v>0</v>
      </c>
      <c r="AJ63" s="278">
        <f t="shared" ca="1" si="21"/>
        <v>168</v>
      </c>
      <c r="AK63" s="275">
        <f t="shared" si="22"/>
        <v>168</v>
      </c>
      <c r="AL63" s="279">
        <f ca="1">SUMIFS('Data Down'!$U$1:$U$27030,'Data Down'!$AD$1:$AD$27030,$F$2,'Data Down'!$D$1:$D$27030,C63)</f>
        <v>0</v>
      </c>
      <c r="AM63" s="299" t="str">
        <f t="shared" ca="1" si="23"/>
        <v>-</v>
      </c>
      <c r="AN63" s="300">
        <f t="shared" ca="1" si="24"/>
        <v>0</v>
      </c>
      <c r="AO63" s="300">
        <f ca="1">SUMIFS('Data Down'!$N$1:$N$27030,'Data Down'!$AD$1:$AD$27030,$F$2,'Data Down'!$Q$1:$Q$27030,$AO$5,'Data Down'!$D$1:$D$27030,C63)</f>
        <v>0</v>
      </c>
      <c r="AP63" s="300">
        <f ca="1">SUMIFS('Data Down'!$N$1:$N$27030,'Data Down'!$AD$1:$AD$27030,$F$2,'Data Down'!$Q$1:$Q$27030,$AP$5,'Data Down'!$D$1:$D$27030,C63)</f>
        <v>0</v>
      </c>
      <c r="AQ63" s="279">
        <f ca="1">SUMIFS('Data Down'!$U$1:$U$27030,'Data Down'!$AD$1:$AD$27030,$F$2,'Data Down'!$Q$1:$Q$27030,$AQ$5,'Data Down'!$D$1:$D$27030,C63)</f>
        <v>0</v>
      </c>
      <c r="AR63" s="279">
        <f ca="1">SUMIFS('Data Down'!$U$1:$U$27030,'Data Down'!$AD$1:$AD$27030,$F$2,'Data Down'!$Q$1:$Q$27030,$AR$5,'Data Down'!$D$1:$D$27030,C63)</f>
        <v>0</v>
      </c>
      <c r="AS63" s="281">
        <f t="shared" ca="1" si="25"/>
        <v>1</v>
      </c>
      <c r="AT63" s="281">
        <f t="shared" ca="1" si="26"/>
        <v>0</v>
      </c>
      <c r="AU63" s="68"/>
    </row>
    <row r="64" spans="1:47" ht="14.25" customHeight="1">
      <c r="A64" s="68"/>
      <c r="B64" s="275">
        <f t="shared" si="27"/>
        <v>20</v>
      </c>
      <c r="C64" s="205" t="s">
        <v>107</v>
      </c>
      <c r="D64" s="205" t="str">
        <f>VLOOKUP(C64,Sort!B:C,2,FALSE)</f>
        <v>Axor 3336 OB</v>
      </c>
      <c r="E64" s="276" t="s">
        <v>1596</v>
      </c>
      <c r="F64" s="301">
        <f>SUMIFS('Data Down'!$U$1:$U$27030,'Data Down'!$AD$1:$AD$27030,$F$2,'Data Down'!$S$1:$S$27030,$F$4,'Data Down'!$D$1:$D$27030,C64)</f>
        <v>0</v>
      </c>
      <c r="G64" s="301">
        <f ca="1">SUMIFS('Data Down'!$U$1:$U$27030,'Data Down'!$AD$1:$AD$27030,$F$2,'Data Down'!$S$1:$S$27030,$G$4,'Data Down'!$D$1:$D$27030,C64)</f>
        <v>0</v>
      </c>
      <c r="H64" s="301">
        <f>SUMIFS('Data Down'!$U$1:$U$27030,'Data Down'!$AD$1:$AD$27030,$F$2,'Data Down'!$S$1:$S$27030,$H$4,'Data Down'!$D$1:$D$27030,C64)</f>
        <v>0</v>
      </c>
      <c r="I64" s="301">
        <f>SUMIFS('Data Down'!$U$1:$U$27030,'Data Down'!$AD$1:$AD$27030,$F$2,'Data Down'!$S$1:$S$27030,$I$4,'Data Down'!$D$1:$D$27030,C64)</f>
        <v>0</v>
      </c>
      <c r="J64" s="301">
        <f ca="1">SUMIFS('Data Down'!$U$1:$U$27030,'Data Down'!$AD$1:$AD$27030,$F$2,'Data Down'!$S$1:$S$27030,$J$4,'Data Down'!$D$1:$D$27030,C64)</f>
        <v>0</v>
      </c>
      <c r="K64" s="301">
        <f>SUMIFS('Data Down'!$U$1:$U$27030,'Data Down'!$AD$1:$AD$27030,$F$2,'Data Down'!$S$1:$S$27030,$K$4,'Data Down'!$D$1:$D$27030,C64)</f>
        <v>0</v>
      </c>
      <c r="L64" s="301">
        <f ca="1">SUMIFS('Data Down'!$U$1:$U$27030,'Data Down'!$AD$1:$AD$27030,$F$2,'Data Down'!$S$1:$S$27030,$L$4,'Data Down'!$D$1:$D$27030,C64)</f>
        <v>0</v>
      </c>
      <c r="M64" s="301">
        <f ca="1">SUMIFS('Data Down'!$U$1:$U$27030,'Data Down'!$AD$1:$AD$27030,$F$2,'Data Down'!$S$1:$S$27030,$M$4,'Data Down'!$D$1:$D$27030,C64)</f>
        <v>0</v>
      </c>
      <c r="N64" s="301">
        <f>SUMIFS('Data Down'!$U$1:$U$27030,'Data Down'!$AD$1:$AD$27030,$F$2,'Data Down'!$S$1:$S$27030,$N$4,'Data Down'!$D$1:$D$27030,C64)</f>
        <v>0</v>
      </c>
      <c r="O64" s="301">
        <f ca="1">SUMIFS('Data Down'!$U$1:$U$27030,'Data Down'!$AD$1:$AD$27030,$F$2,'Data Down'!$S$1:$S$27030,$O$4,'Data Down'!$D$1:$D$27030,C64)</f>
        <v>0</v>
      </c>
      <c r="P64" s="301">
        <f>SUMIFS('Data Down'!$U$1:$U$27030,'Data Down'!$AD$1:$AD$27030,$F$2,'Data Down'!$S$1:$S$27030,$P$4,'Data Down'!$D$1:$D$27030,C64)</f>
        <v>0</v>
      </c>
      <c r="Q64" s="301">
        <f>SUMIFS('Data Down'!$U$1:$U$27030,'Data Down'!$AD$1:$AD$27030,$F$2,'Data Down'!$S$1:$S$27030,$Q$4,'Data Down'!$D$1:$D$27030,C64)</f>
        <v>0</v>
      </c>
      <c r="R64" s="301">
        <f>SUMIFS('Data Down'!$U$1:$U$27030,'Data Down'!$AD$1:$AD$27030,$F$2,'Data Down'!$S$1:$S$27030,$R$4,'Data Down'!$D$1:$D$27030,C64)</f>
        <v>0</v>
      </c>
      <c r="S64" s="301">
        <f>SUMIFS('Data Down'!$U$1:$U$27030,'Data Down'!$AD$1:$AD$27030,$F$2,'Data Down'!$S$1:$S$27030,$S$4,'Data Down'!$D$1:$D$27030,C64)</f>
        <v>0</v>
      </c>
      <c r="T64" s="301">
        <f ca="1">SUMIFS('Data Down'!$U$1:$U$27030,'Data Down'!$AD$1:$AD$27030,$F$2,'Data Down'!$S$1:$S$27030,$T$4,'Data Down'!$D$1:$D$27030,C64)</f>
        <v>0</v>
      </c>
      <c r="U64" s="301">
        <f ca="1">SUMIFS('Data Down'!$U$1:$U$27030,'Data Down'!$AD$1:$AD$27030,$F$2,'Data Down'!$S$1:$S$27030,$U$4,'Data Down'!$D$1:$D$27030,C64)</f>
        <v>0</v>
      </c>
      <c r="V64" s="301">
        <f ca="1">SUMIFS('Data Down'!$U$1:$U$27030,'Data Down'!$AD$1:$AD$27030,$F$2,'Data Down'!$S$1:$S$27030,$V$4,'Data Down'!$D$1:$D$27030,C64)</f>
        <v>0</v>
      </c>
      <c r="W64" s="301">
        <f>SUMIFS('Data Down'!$U$1:$U$27030,'Data Down'!$AD$1:$AD$27030,$F$2,'Data Down'!$S$1:$S$27030,$W$4,'Data Down'!$D$1:$D$27030,C64)</f>
        <v>0</v>
      </c>
      <c r="X64" s="301">
        <f>SUMIFS('Data Down'!$U$1:$U$27030,'Data Down'!$AD$1:$AD$27030,$F$2,'Data Down'!$S$1:$S$27030,$X$4,'Data Down'!$D$1:$D$27030,C64)</f>
        <v>0</v>
      </c>
      <c r="Y64" s="301">
        <f>SUMIFS('Data Down'!$U$1:$U$27030,'Data Down'!$AD$1:$AD$27030,$F$2,'Data Down'!$S$1:$S$27030,$Y$4,'Data Down'!$D$1:$D$27030,C64)</f>
        <v>0</v>
      </c>
      <c r="Z64" s="301">
        <f ca="1">SUMIFS('Data Down'!$U$1:$U$27030,'Data Down'!$AD$1:$AD$27030,$F$2,'Data Down'!$S$1:$S$27030,$Z$4,'Data Down'!$D$1:$D$27030,C64)</f>
        <v>0</v>
      </c>
      <c r="AA64" s="301">
        <f ca="1">SUMIFS('Data Down'!$U$1:$U$27030,'Data Down'!$AD$1:$AD$27030,$F$2,'Data Down'!$S$1:$S$27030,$AA$4,'Data Down'!$D$1:$D$27030,C64)</f>
        <v>0</v>
      </c>
      <c r="AB64" s="301">
        <f ca="1">SUMIFS('Data Down'!$U$1:$U$27030,'Data Down'!$AD$1:$AD$27030,$F$2,'Data Down'!$S$1:$S$27030,$AB$4,'Data Down'!$D$1:$D$27030,C64)</f>
        <v>0</v>
      </c>
      <c r="AC64" s="301">
        <f>SUMIFS('Data Down'!$U$1:$U$27030,'Data Down'!$AD$1:$AD$27030,$F$2,'Data Down'!$S$1:$S$27030,$AC$4,'Data Down'!$D$1:$D$27030,C64)</f>
        <v>0</v>
      </c>
      <c r="AD64" s="301">
        <f>SUMIFS('Data Down'!$U$1:$U$27030,'Data Down'!$AD$1:$AD$27030,$F$2,'Data Down'!$S$1:$S$27030,$AD$4,'Data Down'!$D$1:$D$27030,C64)</f>
        <v>0</v>
      </c>
      <c r="AE64" s="301">
        <f>SUMIFS('Data Down'!$U$1:$U$27030,'Data Down'!$AD$1:$AD$27030,$F$2,'Data Down'!$S$1:$S$27030,$AE$4,'Data Down'!$D$1:$D$27030,C64)</f>
        <v>0</v>
      </c>
      <c r="AF64" s="301">
        <f ca="1">SUMIFS('Data Down'!$U$1:$U$27030,'Data Down'!$AD$1:$AD$27030,$F$2,'Data Down'!$S$1:$S$27030,$AF$4,'Data Down'!$D$1:$D$27030,C64)</f>
        <v>0</v>
      </c>
      <c r="AG64" s="301">
        <f>SUMIFS('Data Down'!$U$1:$U$27030,'Data Down'!$AD$1:$AD$27030,$F$2,'Data Down'!$S$1:$S$27030,$AG$4,'Data Down'!$D$1:$D$27030,C64)</f>
        <v>0</v>
      </c>
      <c r="AH64" s="278">
        <f t="shared" ca="1" si="20"/>
        <v>0</v>
      </c>
      <c r="AI64" s="275">
        <f ca="1">VLOOKUP($C64,HM_Unit!$A:$CQ,86,0)</f>
        <v>0</v>
      </c>
      <c r="AJ64" s="278">
        <f t="shared" ca="1" si="21"/>
        <v>168</v>
      </c>
      <c r="AK64" s="275">
        <f t="shared" si="22"/>
        <v>168</v>
      </c>
      <c r="AL64" s="279">
        <f ca="1">SUMIFS('Data Down'!$U$1:$U$27030,'Data Down'!$AD$1:$AD$27030,$F$2,'Data Down'!$D$1:$D$27030,C64)</f>
        <v>0</v>
      </c>
      <c r="AM64" s="299" t="str">
        <f t="shared" ca="1" si="23"/>
        <v>-</v>
      </c>
      <c r="AN64" s="300">
        <f t="shared" ca="1" si="24"/>
        <v>0</v>
      </c>
      <c r="AO64" s="300">
        <f ca="1">SUMIFS('Data Down'!$N$1:$N$27030,'Data Down'!$AD$1:$AD$27030,$F$2,'Data Down'!$Q$1:$Q$27030,$AO$5,'Data Down'!$D$1:$D$27030,C64)</f>
        <v>0</v>
      </c>
      <c r="AP64" s="300">
        <f ca="1">SUMIFS('Data Down'!$N$1:$N$27030,'Data Down'!$AD$1:$AD$27030,$F$2,'Data Down'!$Q$1:$Q$27030,$AP$5,'Data Down'!$D$1:$D$27030,C64)</f>
        <v>0</v>
      </c>
      <c r="AQ64" s="279">
        <f ca="1">SUMIFS('Data Down'!$U$1:$U$27030,'Data Down'!$AD$1:$AD$27030,$F$2,'Data Down'!$Q$1:$Q$27030,$AQ$5,'Data Down'!$D$1:$D$27030,C64)</f>
        <v>0</v>
      </c>
      <c r="AR64" s="279">
        <f ca="1">SUMIFS('Data Down'!$U$1:$U$27030,'Data Down'!$AD$1:$AD$27030,$F$2,'Data Down'!$Q$1:$Q$27030,$AR$5,'Data Down'!$D$1:$D$27030,C64)</f>
        <v>0</v>
      </c>
      <c r="AS64" s="281">
        <f t="shared" ca="1" si="25"/>
        <v>1</v>
      </c>
      <c r="AT64" s="281">
        <f t="shared" ca="1" si="26"/>
        <v>0</v>
      </c>
      <c r="AU64" s="68"/>
    </row>
    <row r="65" spans="1:47" ht="14.25" customHeight="1">
      <c r="A65" s="68"/>
      <c r="B65" s="272" t="s">
        <v>1598</v>
      </c>
      <c r="C65" s="291"/>
      <c r="D65" s="291"/>
      <c r="E65" s="291"/>
      <c r="F65" s="305">
        <f t="shared" ref="F65:AG65" ca="1" si="28">SUM(F45:F64)</f>
        <v>0</v>
      </c>
      <c r="G65" s="305">
        <f t="shared" ca="1" si="28"/>
        <v>0</v>
      </c>
      <c r="H65" s="305">
        <f t="shared" ca="1" si="28"/>
        <v>0</v>
      </c>
      <c r="I65" s="305">
        <f t="shared" ca="1" si="28"/>
        <v>0</v>
      </c>
      <c r="J65" s="305">
        <f t="shared" ca="1" si="28"/>
        <v>0</v>
      </c>
      <c r="K65" s="305">
        <f t="shared" ca="1" si="28"/>
        <v>0</v>
      </c>
      <c r="L65" s="305">
        <f t="shared" ca="1" si="28"/>
        <v>0</v>
      </c>
      <c r="M65" s="305">
        <f t="shared" ca="1" si="28"/>
        <v>0</v>
      </c>
      <c r="N65" s="305">
        <f t="shared" si="28"/>
        <v>0</v>
      </c>
      <c r="O65" s="305">
        <f t="shared" ca="1" si="28"/>
        <v>0</v>
      </c>
      <c r="P65" s="305">
        <f t="shared" si="28"/>
        <v>0</v>
      </c>
      <c r="Q65" s="305">
        <f t="shared" ca="1" si="28"/>
        <v>0</v>
      </c>
      <c r="R65" s="305">
        <f t="shared" ca="1" si="28"/>
        <v>0</v>
      </c>
      <c r="S65" s="305">
        <f t="shared" ca="1" si="28"/>
        <v>0</v>
      </c>
      <c r="T65" s="305">
        <f t="shared" ca="1" si="28"/>
        <v>0</v>
      </c>
      <c r="U65" s="305">
        <f t="shared" ca="1" si="28"/>
        <v>0</v>
      </c>
      <c r="V65" s="305">
        <f t="shared" ca="1" si="28"/>
        <v>0</v>
      </c>
      <c r="W65" s="305">
        <f t="shared" ca="1" si="28"/>
        <v>0</v>
      </c>
      <c r="X65" s="305">
        <f t="shared" ca="1" si="28"/>
        <v>0</v>
      </c>
      <c r="Y65" s="305">
        <f t="shared" ca="1" si="28"/>
        <v>0</v>
      </c>
      <c r="Z65" s="305">
        <f t="shared" ca="1" si="28"/>
        <v>0</v>
      </c>
      <c r="AA65" s="305">
        <f t="shared" ca="1" si="28"/>
        <v>0</v>
      </c>
      <c r="AB65" s="305">
        <f t="shared" ca="1" si="28"/>
        <v>0</v>
      </c>
      <c r="AC65" s="305">
        <f t="shared" si="28"/>
        <v>0</v>
      </c>
      <c r="AD65" s="305">
        <f t="shared" si="28"/>
        <v>0</v>
      </c>
      <c r="AE65" s="305">
        <f t="shared" si="28"/>
        <v>0</v>
      </c>
      <c r="AF65" s="305">
        <f t="shared" ca="1" si="28"/>
        <v>0</v>
      </c>
      <c r="AG65" s="305">
        <f t="shared" si="28"/>
        <v>0</v>
      </c>
      <c r="AH65" s="290"/>
      <c r="AI65" s="291"/>
      <c r="AJ65" s="290"/>
      <c r="AK65" s="291"/>
      <c r="AL65" s="291"/>
      <c r="AM65" s="291"/>
      <c r="AN65" s="291"/>
      <c r="AO65" s="291"/>
      <c r="AP65" s="291"/>
      <c r="AQ65" s="291"/>
      <c r="AR65" s="291"/>
      <c r="AS65" s="285">
        <f t="shared" ref="AS65:AT65" ca="1" si="29">AVERAGE(AS45:AS64)</f>
        <v>1</v>
      </c>
      <c r="AT65" s="285">
        <f t="shared" ca="1" si="29"/>
        <v>0</v>
      </c>
      <c r="AU65" s="291"/>
    </row>
    <row r="66" spans="1:47" ht="14.25" customHeight="1">
      <c r="A66" s="68"/>
      <c r="B66" s="137"/>
      <c r="C66" s="68"/>
      <c r="D66" s="68"/>
      <c r="E66" s="68"/>
      <c r="F66" s="137"/>
      <c r="G66" s="137"/>
      <c r="H66" s="137"/>
      <c r="I66" s="137"/>
      <c r="J66" s="137"/>
      <c r="K66" s="137"/>
      <c r="L66" s="137"/>
      <c r="M66" s="137"/>
      <c r="N66" s="137"/>
      <c r="O66" s="137"/>
      <c r="P66" s="137"/>
      <c r="Q66" s="137"/>
      <c r="R66" s="137"/>
      <c r="S66" s="137"/>
      <c r="T66" s="137"/>
      <c r="U66" s="137"/>
      <c r="V66" s="137"/>
      <c r="W66" s="137"/>
      <c r="X66" s="137"/>
      <c r="Y66" s="137"/>
      <c r="Z66" s="137"/>
      <c r="AA66" s="137"/>
      <c r="AB66" s="137"/>
      <c r="AC66" s="137"/>
      <c r="AD66" s="137"/>
      <c r="AE66" s="137"/>
      <c r="AF66" s="137"/>
      <c r="AG66" s="137"/>
      <c r="AH66" s="137"/>
      <c r="AI66" s="68"/>
      <c r="AJ66" s="137"/>
      <c r="AK66" s="68"/>
      <c r="AL66" s="68"/>
      <c r="AM66" s="68"/>
      <c r="AN66" s="68"/>
      <c r="AO66" s="68"/>
      <c r="AP66" s="68"/>
      <c r="AQ66" s="68"/>
      <c r="AR66" s="68"/>
      <c r="AS66" s="137"/>
      <c r="AT66" s="137"/>
      <c r="AU66" s="68"/>
    </row>
    <row r="67" spans="1:47" ht="14.25" customHeight="1">
      <c r="A67" s="68"/>
      <c r="B67" s="137"/>
      <c r="C67" s="68"/>
      <c r="D67" s="68"/>
      <c r="E67" s="68"/>
      <c r="F67" s="137"/>
      <c r="G67" s="137"/>
      <c r="H67" s="137"/>
      <c r="I67" s="137"/>
      <c r="J67" s="137"/>
      <c r="K67" s="137"/>
      <c r="L67" s="137"/>
      <c r="M67" s="137"/>
      <c r="N67" s="137"/>
      <c r="O67" s="137"/>
      <c r="P67" s="137"/>
      <c r="Q67" s="137"/>
      <c r="R67" s="137"/>
      <c r="S67" s="137"/>
      <c r="T67" s="137"/>
      <c r="U67" s="137"/>
      <c r="V67" s="137"/>
      <c r="W67" s="137"/>
      <c r="X67" s="137"/>
      <c r="Y67" s="137"/>
      <c r="Z67" s="137"/>
      <c r="AA67" s="137"/>
      <c r="AB67" s="137"/>
      <c r="AC67" s="137"/>
      <c r="AD67" s="137"/>
      <c r="AE67" s="137"/>
      <c r="AF67" s="137"/>
      <c r="AG67" s="137"/>
      <c r="AH67" s="137"/>
      <c r="AI67" s="68"/>
      <c r="AJ67" s="137"/>
      <c r="AK67" s="68"/>
      <c r="AL67" s="68"/>
      <c r="AM67" s="68"/>
      <c r="AN67" s="68"/>
      <c r="AO67" s="68"/>
      <c r="AP67" s="68"/>
      <c r="AQ67" s="68"/>
      <c r="AR67" s="68"/>
      <c r="AS67" s="137"/>
      <c r="AT67" s="137"/>
      <c r="AU67" s="68"/>
    </row>
    <row r="68" spans="1:47" ht="14.25" customHeight="1">
      <c r="A68" s="68"/>
      <c r="B68" s="68"/>
      <c r="C68" s="68"/>
      <c r="D68" s="68"/>
      <c r="E68" s="68"/>
      <c r="F68" s="137"/>
      <c r="G68" s="137"/>
      <c r="H68" s="137"/>
      <c r="I68" s="137"/>
      <c r="J68" s="137"/>
      <c r="K68" s="137"/>
      <c r="L68" s="137"/>
      <c r="M68" s="137"/>
      <c r="N68" s="137"/>
      <c r="O68" s="137"/>
      <c r="P68" s="137"/>
      <c r="Q68" s="137"/>
      <c r="R68" s="137"/>
      <c r="S68" s="137"/>
      <c r="T68" s="137"/>
      <c r="U68" s="137"/>
      <c r="V68" s="137"/>
      <c r="W68" s="137"/>
      <c r="X68" s="137"/>
      <c r="Y68" s="137"/>
      <c r="Z68" s="137"/>
      <c r="AA68" s="137"/>
      <c r="AB68" s="137"/>
      <c r="AC68" s="137"/>
      <c r="AD68" s="137"/>
      <c r="AE68" s="137"/>
      <c r="AF68" s="137"/>
      <c r="AG68" s="137"/>
      <c r="AH68" s="137"/>
      <c r="AI68" s="68"/>
      <c r="AJ68" s="137"/>
      <c r="AK68" s="68"/>
      <c r="AL68" s="68"/>
      <c r="AM68" s="68"/>
      <c r="AN68" s="68"/>
      <c r="AO68" s="68"/>
      <c r="AP68" s="68"/>
      <c r="AQ68" s="68"/>
      <c r="AR68" s="68"/>
      <c r="AS68" s="137"/>
      <c r="AT68" s="137"/>
      <c r="AU68" s="68"/>
    </row>
    <row r="69" spans="1:47" ht="14.25" customHeight="1">
      <c r="A69" s="68"/>
      <c r="B69" s="68"/>
      <c r="C69" s="68"/>
      <c r="D69" s="68"/>
      <c r="E69" s="68"/>
      <c r="F69" s="137"/>
      <c r="G69" s="137"/>
      <c r="H69" s="137"/>
      <c r="I69" s="137"/>
      <c r="J69" s="137"/>
      <c r="K69" s="137"/>
      <c r="L69" s="137"/>
      <c r="M69" s="137"/>
      <c r="N69" s="137"/>
      <c r="O69" s="137"/>
      <c r="P69" s="137"/>
      <c r="Q69" s="137"/>
      <c r="R69" s="137"/>
      <c r="S69" s="137"/>
      <c r="T69" s="137"/>
      <c r="U69" s="137"/>
      <c r="V69" s="137"/>
      <c r="W69" s="137"/>
      <c r="X69" s="137"/>
      <c r="Y69" s="137"/>
      <c r="Z69" s="137"/>
      <c r="AA69" s="137"/>
      <c r="AB69" s="137"/>
      <c r="AC69" s="137"/>
      <c r="AD69" s="137"/>
      <c r="AE69" s="137"/>
      <c r="AF69" s="137"/>
      <c r="AG69" s="137"/>
      <c r="AH69" s="137"/>
      <c r="AI69" s="68"/>
      <c r="AJ69" s="137"/>
      <c r="AK69" s="68"/>
      <c r="AL69" s="68"/>
      <c r="AM69" s="68"/>
      <c r="AN69" s="68"/>
      <c r="AO69" s="68"/>
      <c r="AP69" s="68"/>
      <c r="AQ69" s="68"/>
      <c r="AR69" s="68"/>
      <c r="AS69" s="137"/>
      <c r="AT69" s="137"/>
      <c r="AU69" s="68"/>
    </row>
    <row r="70" spans="1:47" ht="14.25" customHeight="1">
      <c r="A70" s="68"/>
      <c r="B70" s="68"/>
      <c r="C70" s="68"/>
      <c r="D70" s="68"/>
      <c r="E70" s="68"/>
      <c r="F70" s="137"/>
      <c r="G70" s="137"/>
      <c r="H70" s="137"/>
      <c r="I70" s="137"/>
      <c r="J70" s="137"/>
      <c r="K70" s="137"/>
      <c r="L70" s="137"/>
      <c r="M70" s="137"/>
      <c r="N70" s="137"/>
      <c r="O70" s="137"/>
      <c r="P70" s="137"/>
      <c r="Q70" s="137"/>
      <c r="R70" s="137"/>
      <c r="S70" s="137"/>
      <c r="T70" s="137"/>
      <c r="U70" s="137"/>
      <c r="V70" s="137"/>
      <c r="W70" s="137"/>
      <c r="X70" s="137"/>
      <c r="Y70" s="137"/>
      <c r="Z70" s="137"/>
      <c r="AA70" s="137"/>
      <c r="AB70" s="137"/>
      <c r="AC70" s="137"/>
      <c r="AD70" s="137"/>
      <c r="AE70" s="137"/>
      <c r="AF70" s="137"/>
      <c r="AG70" s="137"/>
      <c r="AH70" s="137"/>
      <c r="AI70" s="68"/>
      <c r="AJ70" s="137"/>
      <c r="AK70" s="68"/>
      <c r="AL70" s="68"/>
      <c r="AM70" s="68"/>
      <c r="AN70" s="68"/>
      <c r="AO70" s="68"/>
      <c r="AP70" s="68"/>
      <c r="AQ70" s="68"/>
      <c r="AR70" s="68"/>
      <c r="AS70" s="137"/>
      <c r="AT70" s="137"/>
      <c r="AU70" s="68"/>
    </row>
    <row r="71" spans="1:47" ht="14.25" customHeight="1">
      <c r="A71" s="68"/>
      <c r="B71" s="68"/>
      <c r="C71" s="68"/>
      <c r="D71" s="68"/>
      <c r="E71" s="68"/>
      <c r="F71" s="137"/>
      <c r="G71" s="137"/>
      <c r="H71" s="137"/>
      <c r="I71" s="137"/>
      <c r="J71" s="137"/>
      <c r="K71" s="137"/>
      <c r="L71" s="137"/>
      <c r="M71" s="137"/>
      <c r="N71" s="137"/>
      <c r="O71" s="137"/>
      <c r="P71" s="137"/>
      <c r="Q71" s="137"/>
      <c r="R71" s="137"/>
      <c r="S71" s="137"/>
      <c r="T71" s="137"/>
      <c r="U71" s="137"/>
      <c r="V71" s="137"/>
      <c r="W71" s="137"/>
      <c r="X71" s="137"/>
      <c r="Y71" s="137"/>
      <c r="Z71" s="137"/>
      <c r="AA71" s="137"/>
      <c r="AB71" s="137"/>
      <c r="AC71" s="137"/>
      <c r="AD71" s="137"/>
      <c r="AE71" s="137"/>
      <c r="AF71" s="137"/>
      <c r="AG71" s="137"/>
      <c r="AH71" s="137"/>
      <c r="AI71" s="68"/>
      <c r="AJ71" s="137"/>
      <c r="AK71" s="68"/>
      <c r="AL71" s="68"/>
      <c r="AM71" s="68"/>
      <c r="AN71" s="68"/>
      <c r="AO71" s="68"/>
      <c r="AP71" s="68"/>
      <c r="AQ71" s="68"/>
      <c r="AR71" s="68"/>
      <c r="AS71" s="137"/>
      <c r="AT71" s="137"/>
      <c r="AU71" s="68"/>
    </row>
    <row r="72" spans="1:47" ht="14.25" customHeight="1">
      <c r="A72" s="68"/>
      <c r="B72" s="68"/>
      <c r="C72" s="68"/>
      <c r="D72" s="68"/>
      <c r="E72" s="68"/>
      <c r="F72" s="137"/>
      <c r="G72" s="137"/>
      <c r="H72" s="137"/>
      <c r="I72" s="137"/>
      <c r="J72" s="137"/>
      <c r="K72" s="137"/>
      <c r="L72" s="137"/>
      <c r="M72" s="137"/>
      <c r="N72" s="137"/>
      <c r="O72" s="137"/>
      <c r="P72" s="137"/>
      <c r="Q72" s="137"/>
      <c r="R72" s="137"/>
      <c r="S72" s="137"/>
      <c r="T72" s="137"/>
      <c r="U72" s="137"/>
      <c r="V72" s="137"/>
      <c r="W72" s="137"/>
      <c r="X72" s="137"/>
      <c r="Y72" s="137"/>
      <c r="Z72" s="137"/>
      <c r="AA72" s="137"/>
      <c r="AB72" s="137"/>
      <c r="AC72" s="137"/>
      <c r="AD72" s="137"/>
      <c r="AE72" s="137"/>
      <c r="AF72" s="137"/>
      <c r="AG72" s="137"/>
      <c r="AH72" s="137"/>
      <c r="AI72" s="68"/>
      <c r="AJ72" s="137"/>
      <c r="AK72" s="68"/>
      <c r="AL72" s="68"/>
      <c r="AM72" s="68"/>
      <c r="AN72" s="68"/>
      <c r="AO72" s="68"/>
      <c r="AP72" s="68"/>
      <c r="AQ72" s="68"/>
      <c r="AR72" s="68"/>
      <c r="AS72" s="137"/>
      <c r="AT72" s="137"/>
      <c r="AU72" s="68"/>
    </row>
    <row r="73" spans="1:47" ht="14.25" customHeight="1">
      <c r="A73" s="68"/>
      <c r="B73" s="68"/>
      <c r="C73" s="68"/>
      <c r="D73" s="68"/>
      <c r="E73" s="68"/>
      <c r="F73" s="137"/>
      <c r="G73" s="137"/>
      <c r="H73" s="137"/>
      <c r="I73" s="137"/>
      <c r="J73" s="137"/>
      <c r="K73" s="137"/>
      <c r="L73" s="137"/>
      <c r="M73" s="137"/>
      <c r="N73" s="137"/>
      <c r="O73" s="137"/>
      <c r="P73" s="137"/>
      <c r="Q73" s="137"/>
      <c r="R73" s="137"/>
      <c r="S73" s="137"/>
      <c r="T73" s="137"/>
      <c r="U73" s="137"/>
      <c r="V73" s="137"/>
      <c r="W73" s="137"/>
      <c r="X73" s="137"/>
      <c r="Y73" s="137"/>
      <c r="Z73" s="137"/>
      <c r="AA73" s="137"/>
      <c r="AB73" s="137"/>
      <c r="AC73" s="137"/>
      <c r="AD73" s="137"/>
      <c r="AE73" s="137"/>
      <c r="AF73" s="137"/>
      <c r="AG73" s="137"/>
      <c r="AH73" s="137"/>
      <c r="AI73" s="68"/>
      <c r="AJ73" s="137"/>
      <c r="AK73" s="68"/>
      <c r="AL73" s="68"/>
      <c r="AM73" s="68"/>
      <c r="AN73" s="68"/>
      <c r="AO73" s="68"/>
      <c r="AP73" s="68"/>
      <c r="AQ73" s="68"/>
      <c r="AR73" s="68"/>
      <c r="AS73" s="137"/>
      <c r="AT73" s="137"/>
      <c r="AU73" s="68"/>
    </row>
    <row r="74" spans="1:47" ht="14.25" customHeight="1">
      <c r="A74" s="68"/>
      <c r="B74" s="68"/>
      <c r="C74" s="68"/>
      <c r="D74" s="68"/>
      <c r="E74" s="68"/>
      <c r="F74" s="137"/>
      <c r="G74" s="137"/>
      <c r="H74" s="137"/>
      <c r="I74" s="137"/>
      <c r="J74" s="137"/>
      <c r="K74" s="137"/>
      <c r="L74" s="137"/>
      <c r="M74" s="137"/>
      <c r="N74" s="137"/>
      <c r="O74" s="137"/>
      <c r="P74" s="137"/>
      <c r="Q74" s="137"/>
      <c r="R74" s="137"/>
      <c r="S74" s="137"/>
      <c r="T74" s="137"/>
      <c r="U74" s="137"/>
      <c r="V74" s="137"/>
      <c r="W74" s="137"/>
      <c r="X74" s="137"/>
      <c r="Y74" s="137"/>
      <c r="Z74" s="137"/>
      <c r="AA74" s="137"/>
      <c r="AB74" s="137"/>
      <c r="AC74" s="137"/>
      <c r="AD74" s="137"/>
      <c r="AE74" s="137"/>
      <c r="AF74" s="137"/>
      <c r="AG74" s="137"/>
      <c r="AH74" s="137"/>
      <c r="AI74" s="68"/>
      <c r="AJ74" s="137"/>
      <c r="AK74" s="68"/>
      <c r="AL74" s="68"/>
      <c r="AM74" s="68"/>
      <c r="AN74" s="68"/>
      <c r="AO74" s="68"/>
      <c r="AP74" s="68"/>
      <c r="AQ74" s="68"/>
      <c r="AR74" s="68"/>
      <c r="AS74" s="137"/>
      <c r="AT74" s="137"/>
      <c r="AU74" s="68"/>
    </row>
    <row r="75" spans="1:47" ht="14.25" customHeight="1">
      <c r="A75" s="68"/>
      <c r="B75" s="68"/>
      <c r="C75" s="68"/>
      <c r="D75" s="68"/>
      <c r="E75" s="68"/>
      <c r="F75" s="137"/>
      <c r="G75" s="137"/>
      <c r="H75" s="137"/>
      <c r="I75" s="137"/>
      <c r="J75" s="137"/>
      <c r="K75" s="137"/>
      <c r="L75" s="137"/>
      <c r="M75" s="137"/>
      <c r="N75" s="137"/>
      <c r="O75" s="137"/>
      <c r="P75" s="137"/>
      <c r="Q75" s="137"/>
      <c r="R75" s="137"/>
      <c r="S75" s="137"/>
      <c r="T75" s="137"/>
      <c r="U75" s="137"/>
      <c r="V75" s="137"/>
      <c r="W75" s="137"/>
      <c r="X75" s="137"/>
      <c r="Y75" s="137"/>
      <c r="Z75" s="137"/>
      <c r="AA75" s="137"/>
      <c r="AB75" s="137"/>
      <c r="AC75" s="137"/>
      <c r="AD75" s="137"/>
      <c r="AE75" s="137"/>
      <c r="AF75" s="137"/>
      <c r="AG75" s="137"/>
      <c r="AH75" s="137"/>
      <c r="AI75" s="68"/>
      <c r="AJ75" s="137"/>
      <c r="AK75" s="68"/>
      <c r="AL75" s="68"/>
      <c r="AM75" s="68"/>
      <c r="AN75" s="68"/>
      <c r="AO75" s="68"/>
      <c r="AP75" s="68"/>
      <c r="AQ75" s="68"/>
      <c r="AR75" s="68"/>
      <c r="AS75" s="137"/>
      <c r="AT75" s="137"/>
      <c r="AU75" s="68"/>
    </row>
    <row r="76" spans="1:47" ht="14.25" customHeight="1">
      <c r="A76" s="68"/>
      <c r="B76" s="68"/>
      <c r="C76" s="68"/>
      <c r="D76" s="68"/>
      <c r="E76" s="68"/>
      <c r="F76" s="137"/>
      <c r="G76" s="137"/>
      <c r="H76" s="137"/>
      <c r="I76" s="137"/>
      <c r="J76" s="137"/>
      <c r="K76" s="137"/>
      <c r="L76" s="137"/>
      <c r="M76" s="137"/>
      <c r="N76" s="137"/>
      <c r="O76" s="137"/>
      <c r="P76" s="137"/>
      <c r="Q76" s="137"/>
      <c r="R76" s="137"/>
      <c r="S76" s="137"/>
      <c r="T76" s="137"/>
      <c r="U76" s="137"/>
      <c r="V76" s="137"/>
      <c r="W76" s="137"/>
      <c r="X76" s="137"/>
      <c r="Y76" s="137"/>
      <c r="Z76" s="137"/>
      <c r="AA76" s="137"/>
      <c r="AB76" s="137"/>
      <c r="AC76" s="137"/>
      <c r="AD76" s="137"/>
      <c r="AE76" s="137"/>
      <c r="AF76" s="137"/>
      <c r="AG76" s="137"/>
      <c r="AH76" s="137"/>
      <c r="AI76" s="68"/>
      <c r="AJ76" s="137"/>
      <c r="AK76" s="68"/>
      <c r="AL76" s="68"/>
      <c r="AM76" s="68"/>
      <c r="AN76" s="68"/>
      <c r="AO76" s="68"/>
      <c r="AP76" s="68"/>
      <c r="AQ76" s="68"/>
      <c r="AR76" s="68"/>
      <c r="AS76" s="137"/>
      <c r="AT76" s="137"/>
      <c r="AU76" s="68"/>
    </row>
    <row r="77" spans="1:47" ht="14.25" customHeight="1">
      <c r="A77" s="68"/>
      <c r="B77" s="68"/>
      <c r="C77" s="68"/>
      <c r="D77" s="68"/>
      <c r="E77" s="68"/>
      <c r="F77" s="137"/>
      <c r="G77" s="137"/>
      <c r="H77" s="137"/>
      <c r="I77" s="137"/>
      <c r="J77" s="137"/>
      <c r="K77" s="137"/>
      <c r="L77" s="137"/>
      <c r="M77" s="137"/>
      <c r="N77" s="137"/>
      <c r="O77" s="137"/>
      <c r="P77" s="137"/>
      <c r="Q77" s="137"/>
      <c r="R77" s="137"/>
      <c r="S77" s="137"/>
      <c r="T77" s="137"/>
      <c r="U77" s="137"/>
      <c r="V77" s="137"/>
      <c r="W77" s="137"/>
      <c r="X77" s="137"/>
      <c r="Y77" s="137"/>
      <c r="Z77" s="137"/>
      <c r="AA77" s="137"/>
      <c r="AB77" s="137"/>
      <c r="AC77" s="137"/>
      <c r="AD77" s="137"/>
      <c r="AE77" s="137"/>
      <c r="AF77" s="137"/>
      <c r="AG77" s="137"/>
      <c r="AH77" s="137"/>
      <c r="AI77" s="68"/>
      <c r="AJ77" s="137"/>
      <c r="AK77" s="68"/>
      <c r="AL77" s="68"/>
      <c r="AM77" s="68"/>
      <c r="AN77" s="68"/>
      <c r="AO77" s="68"/>
      <c r="AP77" s="68"/>
      <c r="AQ77" s="68"/>
      <c r="AR77" s="68"/>
      <c r="AS77" s="137"/>
      <c r="AT77" s="137"/>
      <c r="AU77" s="68"/>
    </row>
    <row r="78" spans="1:47" ht="14.25" customHeight="1">
      <c r="A78" s="68"/>
      <c r="B78" s="68"/>
      <c r="C78" s="68"/>
      <c r="D78" s="68"/>
      <c r="E78" s="68"/>
      <c r="F78" s="137"/>
      <c r="G78" s="137"/>
      <c r="H78" s="137"/>
      <c r="I78" s="137"/>
      <c r="J78" s="137"/>
      <c r="K78" s="137"/>
      <c r="L78" s="137"/>
      <c r="M78" s="137"/>
      <c r="N78" s="137"/>
      <c r="O78" s="137"/>
      <c r="P78" s="137"/>
      <c r="Q78" s="137"/>
      <c r="R78" s="137"/>
      <c r="S78" s="137"/>
      <c r="T78" s="137"/>
      <c r="U78" s="137"/>
      <c r="V78" s="137"/>
      <c r="W78" s="137"/>
      <c r="X78" s="137"/>
      <c r="Y78" s="137"/>
      <c r="Z78" s="137"/>
      <c r="AA78" s="137"/>
      <c r="AB78" s="137"/>
      <c r="AC78" s="137"/>
      <c r="AD78" s="137"/>
      <c r="AE78" s="137"/>
      <c r="AF78" s="137"/>
      <c r="AG78" s="137"/>
      <c r="AH78" s="137"/>
      <c r="AI78" s="68"/>
      <c r="AJ78" s="137"/>
      <c r="AK78" s="68"/>
      <c r="AL78" s="68"/>
      <c r="AM78" s="68"/>
      <c r="AN78" s="68"/>
      <c r="AO78" s="68"/>
      <c r="AP78" s="68"/>
      <c r="AQ78" s="68"/>
      <c r="AR78" s="68"/>
      <c r="AS78" s="137"/>
      <c r="AT78" s="137"/>
      <c r="AU78" s="68"/>
    </row>
    <row r="79" spans="1:47" ht="14.25" customHeight="1">
      <c r="A79" s="68"/>
      <c r="B79" s="68"/>
      <c r="C79" s="68"/>
      <c r="D79" s="68"/>
      <c r="E79" s="68"/>
      <c r="F79" s="137"/>
      <c r="G79" s="137"/>
      <c r="H79" s="137"/>
      <c r="I79" s="137"/>
      <c r="J79" s="137"/>
      <c r="K79" s="137"/>
      <c r="L79" s="137"/>
      <c r="M79" s="137"/>
      <c r="N79" s="137"/>
      <c r="O79" s="137"/>
      <c r="P79" s="137"/>
      <c r="Q79" s="137"/>
      <c r="R79" s="137"/>
      <c r="S79" s="137"/>
      <c r="T79" s="137"/>
      <c r="U79" s="137"/>
      <c r="V79" s="137"/>
      <c r="W79" s="137"/>
      <c r="X79" s="137"/>
      <c r="Y79" s="137"/>
      <c r="Z79" s="137"/>
      <c r="AA79" s="137"/>
      <c r="AB79" s="137"/>
      <c r="AC79" s="137"/>
      <c r="AD79" s="137"/>
      <c r="AE79" s="137"/>
      <c r="AF79" s="137"/>
      <c r="AG79" s="137"/>
      <c r="AH79" s="137"/>
      <c r="AI79" s="68"/>
      <c r="AJ79" s="137"/>
      <c r="AK79" s="68"/>
      <c r="AL79" s="68"/>
      <c r="AM79" s="68"/>
      <c r="AN79" s="68"/>
      <c r="AO79" s="68"/>
      <c r="AP79" s="68"/>
      <c r="AQ79" s="68"/>
      <c r="AR79" s="68"/>
      <c r="AS79" s="137"/>
      <c r="AT79" s="137"/>
      <c r="AU79" s="68"/>
    </row>
    <row r="80" spans="1:47" ht="14.25" customHeight="1">
      <c r="A80" s="68"/>
      <c r="B80" s="68"/>
      <c r="C80" s="68"/>
      <c r="D80" s="68"/>
      <c r="E80" s="68"/>
      <c r="F80" s="137"/>
      <c r="G80" s="137"/>
      <c r="H80" s="137"/>
      <c r="I80" s="137"/>
      <c r="J80" s="137"/>
      <c r="K80" s="137"/>
      <c r="L80" s="137"/>
      <c r="M80" s="137"/>
      <c r="N80" s="137"/>
      <c r="O80" s="137"/>
      <c r="P80" s="137"/>
      <c r="Q80" s="137"/>
      <c r="R80" s="137"/>
      <c r="S80" s="137"/>
      <c r="T80" s="137"/>
      <c r="U80" s="137"/>
      <c r="V80" s="137"/>
      <c r="W80" s="137"/>
      <c r="X80" s="137"/>
      <c r="Y80" s="137"/>
      <c r="Z80" s="137"/>
      <c r="AA80" s="137"/>
      <c r="AB80" s="137"/>
      <c r="AC80" s="137"/>
      <c r="AD80" s="137"/>
      <c r="AE80" s="137"/>
      <c r="AF80" s="137"/>
      <c r="AG80" s="137"/>
      <c r="AH80" s="137"/>
      <c r="AI80" s="68"/>
      <c r="AJ80" s="137"/>
      <c r="AK80" s="68"/>
      <c r="AL80" s="68"/>
      <c r="AM80" s="68"/>
      <c r="AN80" s="68"/>
      <c r="AO80" s="68"/>
      <c r="AP80" s="68"/>
      <c r="AQ80" s="68"/>
      <c r="AR80" s="68"/>
      <c r="AS80" s="137"/>
      <c r="AT80" s="137"/>
      <c r="AU80" s="68"/>
    </row>
    <row r="81" spans="1:47" ht="14.25" customHeight="1">
      <c r="A81" s="68"/>
      <c r="B81" s="68"/>
      <c r="C81" s="68"/>
      <c r="D81" s="68"/>
      <c r="E81" s="68"/>
      <c r="F81" s="137"/>
      <c r="G81" s="137"/>
      <c r="H81" s="137"/>
      <c r="I81" s="137"/>
      <c r="J81" s="137"/>
      <c r="K81" s="137"/>
      <c r="L81" s="137"/>
      <c r="M81" s="137"/>
      <c r="N81" s="137"/>
      <c r="O81" s="137"/>
      <c r="P81" s="137"/>
      <c r="Q81" s="137"/>
      <c r="R81" s="137"/>
      <c r="S81" s="137"/>
      <c r="T81" s="137"/>
      <c r="U81" s="137"/>
      <c r="V81" s="137"/>
      <c r="W81" s="137"/>
      <c r="X81" s="137"/>
      <c r="Y81" s="137"/>
      <c r="Z81" s="137"/>
      <c r="AA81" s="137"/>
      <c r="AB81" s="137"/>
      <c r="AC81" s="137"/>
      <c r="AD81" s="137"/>
      <c r="AE81" s="137"/>
      <c r="AF81" s="137"/>
      <c r="AG81" s="137"/>
      <c r="AH81" s="137"/>
      <c r="AI81" s="68"/>
      <c r="AJ81" s="137"/>
      <c r="AK81" s="68"/>
      <c r="AL81" s="68"/>
      <c r="AM81" s="68"/>
      <c r="AN81" s="68"/>
      <c r="AO81" s="68"/>
      <c r="AP81" s="68"/>
      <c r="AQ81" s="68"/>
      <c r="AR81" s="68"/>
      <c r="AS81" s="137"/>
      <c r="AT81" s="137"/>
      <c r="AU81" s="68"/>
    </row>
    <row r="82" spans="1:47" ht="14.25" customHeight="1">
      <c r="A82" s="68"/>
      <c r="B82" s="68"/>
      <c r="C82" s="68"/>
      <c r="D82" s="68"/>
      <c r="E82" s="68"/>
      <c r="F82" s="137"/>
      <c r="G82" s="137"/>
      <c r="H82" s="137"/>
      <c r="I82" s="137"/>
      <c r="J82" s="137"/>
      <c r="K82" s="137"/>
      <c r="L82" s="137"/>
      <c r="M82" s="137"/>
      <c r="N82" s="137"/>
      <c r="O82" s="137"/>
      <c r="P82" s="137"/>
      <c r="Q82" s="137"/>
      <c r="R82" s="137"/>
      <c r="S82" s="137"/>
      <c r="T82" s="137"/>
      <c r="U82" s="137"/>
      <c r="V82" s="137"/>
      <c r="W82" s="137"/>
      <c r="X82" s="137"/>
      <c r="Y82" s="137"/>
      <c r="Z82" s="137"/>
      <c r="AA82" s="137"/>
      <c r="AB82" s="137"/>
      <c r="AC82" s="137"/>
      <c r="AD82" s="137"/>
      <c r="AE82" s="137"/>
      <c r="AF82" s="137"/>
      <c r="AG82" s="137"/>
      <c r="AH82" s="137"/>
      <c r="AI82" s="68"/>
      <c r="AJ82" s="137"/>
      <c r="AK82" s="68"/>
      <c r="AL82" s="68"/>
      <c r="AM82" s="68"/>
      <c r="AN82" s="68"/>
      <c r="AO82" s="68"/>
      <c r="AP82" s="68"/>
      <c r="AQ82" s="68"/>
      <c r="AR82" s="68"/>
      <c r="AS82" s="137"/>
      <c r="AT82" s="137"/>
      <c r="AU82" s="68"/>
    </row>
    <row r="83" spans="1:47" ht="14.25" customHeight="1">
      <c r="A83" s="68"/>
      <c r="B83" s="68"/>
      <c r="C83" s="68"/>
      <c r="D83" s="68"/>
      <c r="E83" s="68"/>
      <c r="F83" s="137"/>
      <c r="G83" s="137"/>
      <c r="H83" s="137"/>
      <c r="I83" s="137"/>
      <c r="J83" s="137"/>
      <c r="K83" s="137"/>
      <c r="L83" s="137"/>
      <c r="M83" s="137"/>
      <c r="N83" s="137"/>
      <c r="O83" s="137"/>
      <c r="P83" s="137"/>
      <c r="Q83" s="137"/>
      <c r="R83" s="137"/>
      <c r="S83" s="137"/>
      <c r="T83" s="137"/>
      <c r="U83" s="137"/>
      <c r="V83" s="137"/>
      <c r="W83" s="137"/>
      <c r="X83" s="137"/>
      <c r="Y83" s="137"/>
      <c r="Z83" s="137"/>
      <c r="AA83" s="137"/>
      <c r="AB83" s="137"/>
      <c r="AC83" s="137"/>
      <c r="AD83" s="137"/>
      <c r="AE83" s="137"/>
      <c r="AF83" s="137"/>
      <c r="AG83" s="137"/>
      <c r="AH83" s="137"/>
      <c r="AI83" s="68"/>
      <c r="AJ83" s="137"/>
      <c r="AK83" s="68"/>
      <c r="AL83" s="68"/>
      <c r="AM83" s="68"/>
      <c r="AN83" s="68"/>
      <c r="AO83" s="68"/>
      <c r="AP83" s="68"/>
      <c r="AQ83" s="68"/>
      <c r="AR83" s="68"/>
      <c r="AS83" s="137"/>
      <c r="AT83" s="137"/>
      <c r="AU83" s="68"/>
    </row>
    <row r="84" spans="1:47" ht="14.25" customHeight="1">
      <c r="A84" s="68"/>
      <c r="B84" s="68"/>
      <c r="C84" s="68"/>
      <c r="D84" s="68"/>
      <c r="E84" s="68"/>
      <c r="F84" s="137"/>
      <c r="G84" s="137"/>
      <c r="H84" s="137"/>
      <c r="I84" s="137"/>
      <c r="J84" s="137"/>
      <c r="K84" s="137"/>
      <c r="L84" s="137"/>
      <c r="M84" s="137"/>
      <c r="N84" s="137"/>
      <c r="O84" s="137"/>
      <c r="P84" s="137"/>
      <c r="Q84" s="137"/>
      <c r="R84" s="137"/>
      <c r="S84" s="137"/>
      <c r="T84" s="137"/>
      <c r="U84" s="137"/>
      <c r="V84" s="137"/>
      <c r="W84" s="137"/>
      <c r="X84" s="137"/>
      <c r="Y84" s="137"/>
      <c r="Z84" s="137"/>
      <c r="AA84" s="137"/>
      <c r="AB84" s="137"/>
      <c r="AC84" s="137"/>
      <c r="AD84" s="137"/>
      <c r="AE84" s="137"/>
      <c r="AF84" s="137"/>
      <c r="AG84" s="137"/>
      <c r="AH84" s="137"/>
      <c r="AI84" s="68"/>
      <c r="AJ84" s="137"/>
      <c r="AK84" s="68"/>
      <c r="AL84" s="68"/>
      <c r="AM84" s="68"/>
      <c r="AN84" s="68"/>
      <c r="AO84" s="68"/>
      <c r="AP84" s="68"/>
      <c r="AQ84" s="68"/>
      <c r="AR84" s="68"/>
      <c r="AS84" s="137"/>
      <c r="AT84" s="137"/>
      <c r="AU84" s="68"/>
    </row>
    <row r="85" spans="1:47" ht="14.25" customHeight="1">
      <c r="A85" s="68"/>
      <c r="B85" s="68"/>
      <c r="C85" s="68"/>
      <c r="D85" s="68"/>
      <c r="E85" s="68"/>
      <c r="F85" s="137"/>
      <c r="G85" s="137"/>
      <c r="H85" s="137"/>
      <c r="I85" s="137"/>
      <c r="J85" s="137"/>
      <c r="K85" s="137"/>
      <c r="L85" s="137"/>
      <c r="M85" s="137"/>
      <c r="N85" s="137"/>
      <c r="O85" s="137"/>
      <c r="P85" s="137"/>
      <c r="Q85" s="137"/>
      <c r="R85" s="137"/>
      <c r="S85" s="137"/>
      <c r="T85" s="137"/>
      <c r="U85" s="137"/>
      <c r="V85" s="137"/>
      <c r="W85" s="137"/>
      <c r="X85" s="137"/>
      <c r="Y85" s="137"/>
      <c r="Z85" s="137"/>
      <c r="AA85" s="137"/>
      <c r="AB85" s="137"/>
      <c r="AC85" s="137"/>
      <c r="AD85" s="137"/>
      <c r="AE85" s="137"/>
      <c r="AF85" s="137"/>
      <c r="AG85" s="137"/>
      <c r="AH85" s="137"/>
      <c r="AI85" s="68"/>
      <c r="AJ85" s="137"/>
      <c r="AK85" s="68"/>
      <c r="AL85" s="68"/>
      <c r="AM85" s="68"/>
      <c r="AN85" s="68"/>
      <c r="AO85" s="68"/>
      <c r="AP85" s="68"/>
      <c r="AQ85" s="68"/>
      <c r="AR85" s="68"/>
      <c r="AS85" s="137"/>
      <c r="AT85" s="137"/>
      <c r="AU85" s="68"/>
    </row>
    <row r="86" spans="1:47" ht="14.25" customHeight="1">
      <c r="A86" s="68"/>
      <c r="B86" s="68"/>
      <c r="C86" s="68"/>
      <c r="D86" s="68"/>
      <c r="E86" s="68"/>
      <c r="F86" s="137"/>
      <c r="G86" s="137"/>
      <c r="H86" s="137"/>
      <c r="I86" s="137"/>
      <c r="J86" s="137"/>
      <c r="K86" s="137"/>
      <c r="L86" s="137"/>
      <c r="M86" s="137"/>
      <c r="N86" s="137"/>
      <c r="O86" s="137"/>
      <c r="P86" s="137"/>
      <c r="Q86" s="137"/>
      <c r="R86" s="137"/>
      <c r="S86" s="137"/>
      <c r="T86" s="137"/>
      <c r="U86" s="137"/>
      <c r="V86" s="137"/>
      <c r="W86" s="137"/>
      <c r="X86" s="137"/>
      <c r="Y86" s="137"/>
      <c r="Z86" s="137"/>
      <c r="AA86" s="137"/>
      <c r="AB86" s="137"/>
      <c r="AC86" s="137"/>
      <c r="AD86" s="137"/>
      <c r="AE86" s="137"/>
      <c r="AF86" s="137"/>
      <c r="AG86" s="137"/>
      <c r="AH86" s="137"/>
      <c r="AI86" s="68"/>
      <c r="AJ86" s="137"/>
      <c r="AK86" s="68"/>
      <c r="AL86" s="68"/>
      <c r="AM86" s="68"/>
      <c r="AN86" s="68"/>
      <c r="AO86" s="68"/>
      <c r="AP86" s="68"/>
      <c r="AQ86" s="68"/>
      <c r="AR86" s="68"/>
      <c r="AS86" s="137"/>
      <c r="AT86" s="137"/>
      <c r="AU86" s="68"/>
    </row>
    <row r="87" spans="1:47" ht="14.25" customHeight="1">
      <c r="A87" s="68"/>
      <c r="B87" s="68"/>
      <c r="C87" s="68"/>
      <c r="D87" s="68"/>
      <c r="E87" s="68"/>
      <c r="F87" s="137"/>
      <c r="G87" s="137"/>
      <c r="H87" s="137"/>
      <c r="I87" s="137"/>
      <c r="J87" s="137"/>
      <c r="K87" s="137"/>
      <c r="L87" s="137"/>
      <c r="M87" s="137"/>
      <c r="N87" s="137"/>
      <c r="O87" s="137"/>
      <c r="P87" s="137"/>
      <c r="Q87" s="137"/>
      <c r="R87" s="137"/>
      <c r="S87" s="137"/>
      <c r="T87" s="137"/>
      <c r="U87" s="137"/>
      <c r="V87" s="137"/>
      <c r="W87" s="137"/>
      <c r="X87" s="137"/>
      <c r="Y87" s="137"/>
      <c r="Z87" s="137"/>
      <c r="AA87" s="137"/>
      <c r="AB87" s="137"/>
      <c r="AC87" s="137"/>
      <c r="AD87" s="137"/>
      <c r="AE87" s="137"/>
      <c r="AF87" s="137"/>
      <c r="AG87" s="137"/>
      <c r="AH87" s="137"/>
      <c r="AI87" s="68"/>
      <c r="AJ87" s="137"/>
      <c r="AK87" s="68"/>
      <c r="AL87" s="68"/>
      <c r="AM87" s="68"/>
      <c r="AN87" s="68"/>
      <c r="AO87" s="68"/>
      <c r="AP87" s="68"/>
      <c r="AQ87" s="68"/>
      <c r="AR87" s="68"/>
      <c r="AS87" s="137"/>
      <c r="AT87" s="137"/>
      <c r="AU87" s="68"/>
    </row>
    <row r="88" spans="1:47" ht="14.25" customHeight="1">
      <c r="A88" s="68"/>
      <c r="B88" s="68"/>
      <c r="C88" s="68"/>
      <c r="D88" s="68"/>
      <c r="E88" s="68"/>
      <c r="F88" s="137"/>
      <c r="G88" s="137"/>
      <c r="H88" s="137"/>
      <c r="I88" s="137"/>
      <c r="J88" s="137"/>
      <c r="K88" s="137"/>
      <c r="L88" s="137"/>
      <c r="M88" s="137"/>
      <c r="N88" s="137"/>
      <c r="O88" s="137"/>
      <c r="P88" s="137"/>
      <c r="Q88" s="137"/>
      <c r="R88" s="137"/>
      <c r="S88" s="137"/>
      <c r="T88" s="137"/>
      <c r="U88" s="137"/>
      <c r="V88" s="137"/>
      <c r="W88" s="137"/>
      <c r="X88" s="137"/>
      <c r="Y88" s="137"/>
      <c r="Z88" s="137"/>
      <c r="AA88" s="137"/>
      <c r="AB88" s="137"/>
      <c r="AC88" s="137"/>
      <c r="AD88" s="137"/>
      <c r="AE88" s="137"/>
      <c r="AF88" s="137"/>
      <c r="AG88" s="137"/>
      <c r="AH88" s="137"/>
      <c r="AI88" s="68"/>
      <c r="AJ88" s="137"/>
      <c r="AK88" s="68"/>
      <c r="AL88" s="68"/>
      <c r="AM88" s="68"/>
      <c r="AN88" s="68"/>
      <c r="AO88" s="68"/>
      <c r="AP88" s="68"/>
      <c r="AQ88" s="68"/>
      <c r="AR88" s="68"/>
      <c r="AS88" s="137"/>
      <c r="AT88" s="137"/>
      <c r="AU88" s="68"/>
    </row>
    <row r="89" spans="1:47" ht="14.25" customHeight="1">
      <c r="A89" s="68"/>
      <c r="B89" s="68"/>
      <c r="C89" s="68"/>
      <c r="D89" s="68"/>
      <c r="E89" s="68"/>
      <c r="F89" s="137"/>
      <c r="G89" s="137"/>
      <c r="H89" s="137"/>
      <c r="I89" s="137"/>
      <c r="J89" s="137"/>
      <c r="K89" s="137"/>
      <c r="L89" s="137"/>
      <c r="M89" s="137"/>
      <c r="N89" s="137"/>
      <c r="O89" s="137"/>
      <c r="P89" s="137"/>
      <c r="Q89" s="137"/>
      <c r="R89" s="137"/>
      <c r="S89" s="137"/>
      <c r="T89" s="137"/>
      <c r="U89" s="137"/>
      <c r="V89" s="137"/>
      <c r="W89" s="137"/>
      <c r="X89" s="137"/>
      <c r="Y89" s="137"/>
      <c r="Z89" s="137"/>
      <c r="AA89" s="137"/>
      <c r="AB89" s="137"/>
      <c r="AC89" s="137"/>
      <c r="AD89" s="137"/>
      <c r="AE89" s="137"/>
      <c r="AF89" s="137"/>
      <c r="AG89" s="137"/>
      <c r="AH89" s="137"/>
      <c r="AI89" s="68"/>
      <c r="AJ89" s="137"/>
      <c r="AK89" s="68"/>
      <c r="AL89" s="68"/>
      <c r="AM89" s="68"/>
      <c r="AN89" s="68"/>
      <c r="AO89" s="68"/>
      <c r="AP89" s="68"/>
      <c r="AQ89" s="68"/>
      <c r="AR89" s="68"/>
      <c r="AS89" s="137"/>
      <c r="AT89" s="137"/>
      <c r="AU89" s="68"/>
    </row>
    <row r="90" spans="1:47" ht="14.25" customHeight="1">
      <c r="A90" s="68"/>
      <c r="B90" s="68"/>
      <c r="C90" s="68"/>
      <c r="D90" s="68"/>
      <c r="E90" s="68"/>
      <c r="F90" s="137"/>
      <c r="G90" s="137"/>
      <c r="H90" s="137"/>
      <c r="I90" s="137"/>
      <c r="J90" s="137"/>
      <c r="K90" s="137"/>
      <c r="L90" s="137"/>
      <c r="M90" s="137"/>
      <c r="N90" s="137"/>
      <c r="O90" s="137"/>
      <c r="P90" s="137"/>
      <c r="Q90" s="137"/>
      <c r="R90" s="137"/>
      <c r="S90" s="137"/>
      <c r="T90" s="137"/>
      <c r="U90" s="137"/>
      <c r="V90" s="137"/>
      <c r="W90" s="137"/>
      <c r="X90" s="137"/>
      <c r="Y90" s="137"/>
      <c r="Z90" s="137"/>
      <c r="AA90" s="137"/>
      <c r="AB90" s="137"/>
      <c r="AC90" s="137"/>
      <c r="AD90" s="137"/>
      <c r="AE90" s="137"/>
      <c r="AF90" s="137"/>
      <c r="AG90" s="137"/>
      <c r="AH90" s="137"/>
      <c r="AI90" s="68"/>
      <c r="AJ90" s="137"/>
      <c r="AK90" s="68"/>
      <c r="AL90" s="68"/>
      <c r="AM90" s="68"/>
      <c r="AN90" s="68"/>
      <c r="AO90" s="68"/>
      <c r="AP90" s="68"/>
      <c r="AQ90" s="68"/>
      <c r="AR90" s="68"/>
      <c r="AS90" s="137"/>
      <c r="AT90" s="137"/>
      <c r="AU90" s="68"/>
    </row>
    <row r="91" spans="1:47" ht="14.25" customHeight="1">
      <c r="A91" s="68"/>
      <c r="B91" s="68"/>
      <c r="C91" s="68"/>
      <c r="D91" s="68"/>
      <c r="E91" s="68"/>
      <c r="F91" s="137"/>
      <c r="G91" s="137"/>
      <c r="H91" s="137"/>
      <c r="I91" s="137"/>
      <c r="J91" s="137"/>
      <c r="K91" s="137"/>
      <c r="L91" s="137"/>
      <c r="M91" s="137"/>
      <c r="N91" s="137"/>
      <c r="O91" s="137"/>
      <c r="P91" s="137"/>
      <c r="Q91" s="137"/>
      <c r="R91" s="137"/>
      <c r="S91" s="137"/>
      <c r="T91" s="137"/>
      <c r="U91" s="137"/>
      <c r="V91" s="137"/>
      <c r="W91" s="137"/>
      <c r="X91" s="137"/>
      <c r="Y91" s="137"/>
      <c r="Z91" s="137"/>
      <c r="AA91" s="137"/>
      <c r="AB91" s="137"/>
      <c r="AC91" s="137"/>
      <c r="AD91" s="137"/>
      <c r="AE91" s="137"/>
      <c r="AF91" s="137"/>
      <c r="AG91" s="137"/>
      <c r="AH91" s="137"/>
      <c r="AI91" s="68"/>
      <c r="AJ91" s="137"/>
      <c r="AK91" s="68"/>
      <c r="AL91" s="68"/>
      <c r="AM91" s="68"/>
      <c r="AN91" s="68"/>
      <c r="AO91" s="68"/>
      <c r="AP91" s="68"/>
      <c r="AQ91" s="68"/>
      <c r="AR91" s="68"/>
      <c r="AS91" s="137"/>
      <c r="AT91" s="137"/>
      <c r="AU91" s="68"/>
    </row>
    <row r="92" spans="1:47" ht="14.25" customHeight="1">
      <c r="A92" s="68"/>
      <c r="B92" s="68"/>
      <c r="C92" s="68"/>
      <c r="D92" s="68"/>
      <c r="E92" s="68"/>
      <c r="F92" s="137"/>
      <c r="G92" s="137"/>
      <c r="H92" s="137"/>
      <c r="I92" s="137"/>
      <c r="J92" s="137"/>
      <c r="K92" s="137"/>
      <c r="L92" s="137"/>
      <c r="M92" s="137"/>
      <c r="N92" s="137"/>
      <c r="O92" s="137"/>
      <c r="P92" s="137"/>
      <c r="Q92" s="137"/>
      <c r="R92" s="137"/>
      <c r="S92" s="137"/>
      <c r="T92" s="137"/>
      <c r="U92" s="137"/>
      <c r="V92" s="137"/>
      <c r="W92" s="137"/>
      <c r="X92" s="137"/>
      <c r="Y92" s="137"/>
      <c r="Z92" s="137"/>
      <c r="AA92" s="137"/>
      <c r="AB92" s="137"/>
      <c r="AC92" s="137"/>
      <c r="AD92" s="137"/>
      <c r="AE92" s="137"/>
      <c r="AF92" s="137"/>
      <c r="AG92" s="137"/>
      <c r="AH92" s="137"/>
      <c r="AI92" s="68"/>
      <c r="AJ92" s="137"/>
      <c r="AK92" s="68"/>
      <c r="AL92" s="68"/>
      <c r="AM92" s="68"/>
      <c r="AN92" s="68"/>
      <c r="AO92" s="68"/>
      <c r="AP92" s="68"/>
      <c r="AQ92" s="68"/>
      <c r="AR92" s="68"/>
      <c r="AS92" s="137"/>
      <c r="AT92" s="137"/>
      <c r="AU92" s="68"/>
    </row>
    <row r="93" spans="1:47" ht="14.25" customHeight="1">
      <c r="A93" s="68"/>
      <c r="B93" s="68"/>
      <c r="C93" s="68"/>
      <c r="D93" s="68"/>
      <c r="E93" s="68"/>
      <c r="F93" s="137"/>
      <c r="G93" s="137"/>
      <c r="H93" s="137"/>
      <c r="I93" s="137"/>
      <c r="J93" s="137"/>
      <c r="K93" s="137"/>
      <c r="L93" s="137"/>
      <c r="M93" s="137"/>
      <c r="N93" s="137"/>
      <c r="O93" s="137"/>
      <c r="P93" s="137"/>
      <c r="Q93" s="137"/>
      <c r="R93" s="137"/>
      <c r="S93" s="137"/>
      <c r="T93" s="137"/>
      <c r="U93" s="137"/>
      <c r="V93" s="137"/>
      <c r="W93" s="137"/>
      <c r="X93" s="137"/>
      <c r="Y93" s="137"/>
      <c r="Z93" s="137"/>
      <c r="AA93" s="137"/>
      <c r="AB93" s="137"/>
      <c r="AC93" s="137"/>
      <c r="AD93" s="137"/>
      <c r="AE93" s="137"/>
      <c r="AF93" s="137"/>
      <c r="AG93" s="137"/>
      <c r="AH93" s="137"/>
      <c r="AI93" s="68"/>
      <c r="AJ93" s="137"/>
      <c r="AK93" s="68"/>
      <c r="AL93" s="68"/>
      <c r="AM93" s="68"/>
      <c r="AN93" s="68"/>
      <c r="AO93" s="68"/>
      <c r="AP93" s="68"/>
      <c r="AQ93" s="68"/>
      <c r="AR93" s="68"/>
      <c r="AS93" s="137"/>
      <c r="AT93" s="137"/>
      <c r="AU93" s="68"/>
    </row>
    <row r="94" spans="1:47" ht="14.25" customHeight="1">
      <c r="A94" s="68"/>
      <c r="B94" s="68"/>
      <c r="C94" s="68"/>
      <c r="D94" s="68"/>
      <c r="E94" s="68"/>
      <c r="F94" s="137"/>
      <c r="G94" s="137"/>
      <c r="H94" s="137"/>
      <c r="I94" s="137"/>
      <c r="J94" s="137"/>
      <c r="K94" s="137"/>
      <c r="L94" s="137"/>
      <c r="M94" s="137"/>
      <c r="N94" s="137"/>
      <c r="O94" s="137"/>
      <c r="P94" s="137"/>
      <c r="Q94" s="137"/>
      <c r="R94" s="137"/>
      <c r="S94" s="137"/>
      <c r="T94" s="137"/>
      <c r="U94" s="137"/>
      <c r="V94" s="137"/>
      <c r="W94" s="137"/>
      <c r="X94" s="137"/>
      <c r="Y94" s="137"/>
      <c r="Z94" s="137"/>
      <c r="AA94" s="137"/>
      <c r="AB94" s="137"/>
      <c r="AC94" s="137"/>
      <c r="AD94" s="137"/>
      <c r="AE94" s="137"/>
      <c r="AF94" s="137"/>
      <c r="AG94" s="137"/>
      <c r="AH94" s="137"/>
      <c r="AI94" s="68"/>
      <c r="AJ94" s="137"/>
      <c r="AK94" s="68"/>
      <c r="AL94" s="68"/>
      <c r="AM94" s="68"/>
      <c r="AN94" s="68"/>
      <c r="AO94" s="68"/>
      <c r="AP94" s="68"/>
      <c r="AQ94" s="68"/>
      <c r="AR94" s="68"/>
      <c r="AS94" s="137"/>
      <c r="AT94" s="137"/>
      <c r="AU94" s="68"/>
    </row>
    <row r="95" spans="1:47" ht="14.25" customHeight="1">
      <c r="A95" s="68"/>
      <c r="B95" s="68"/>
      <c r="C95" s="68"/>
      <c r="D95" s="68"/>
      <c r="E95" s="68"/>
      <c r="F95" s="137"/>
      <c r="G95" s="137"/>
      <c r="H95" s="137"/>
      <c r="I95" s="137"/>
      <c r="J95" s="137"/>
      <c r="K95" s="137"/>
      <c r="L95" s="137"/>
      <c r="M95" s="137"/>
      <c r="N95" s="137"/>
      <c r="O95" s="137"/>
      <c r="P95" s="137"/>
      <c r="Q95" s="137"/>
      <c r="R95" s="137"/>
      <c r="S95" s="137"/>
      <c r="T95" s="137"/>
      <c r="U95" s="137"/>
      <c r="V95" s="137"/>
      <c r="W95" s="137"/>
      <c r="X95" s="137"/>
      <c r="Y95" s="137"/>
      <c r="Z95" s="137"/>
      <c r="AA95" s="137"/>
      <c r="AB95" s="137"/>
      <c r="AC95" s="137"/>
      <c r="AD95" s="137"/>
      <c r="AE95" s="137"/>
      <c r="AF95" s="137"/>
      <c r="AG95" s="137"/>
      <c r="AH95" s="137"/>
      <c r="AI95" s="68"/>
      <c r="AJ95" s="137"/>
      <c r="AK95" s="68"/>
      <c r="AL95" s="68"/>
      <c r="AM95" s="68"/>
      <c r="AN95" s="68"/>
      <c r="AO95" s="68"/>
      <c r="AP95" s="68"/>
      <c r="AQ95" s="68"/>
      <c r="AR95" s="68"/>
      <c r="AS95" s="137"/>
      <c r="AT95" s="137"/>
      <c r="AU95" s="68"/>
    </row>
    <row r="96" spans="1:47" ht="14.25" customHeight="1">
      <c r="A96" s="68"/>
      <c r="B96" s="68"/>
      <c r="C96" s="68"/>
      <c r="D96" s="68"/>
      <c r="E96" s="68"/>
      <c r="F96" s="137"/>
      <c r="G96" s="137"/>
      <c r="H96" s="137"/>
      <c r="I96" s="137"/>
      <c r="J96" s="137"/>
      <c r="K96" s="137"/>
      <c r="L96" s="137"/>
      <c r="M96" s="137"/>
      <c r="N96" s="137"/>
      <c r="O96" s="137"/>
      <c r="P96" s="137"/>
      <c r="Q96" s="137"/>
      <c r="R96" s="137"/>
      <c r="S96" s="137"/>
      <c r="T96" s="137"/>
      <c r="U96" s="137"/>
      <c r="V96" s="137"/>
      <c r="W96" s="137"/>
      <c r="X96" s="137"/>
      <c r="Y96" s="137"/>
      <c r="Z96" s="137"/>
      <c r="AA96" s="137"/>
      <c r="AB96" s="137"/>
      <c r="AC96" s="137"/>
      <c r="AD96" s="137"/>
      <c r="AE96" s="137"/>
      <c r="AF96" s="137"/>
      <c r="AG96" s="137"/>
      <c r="AH96" s="137"/>
      <c r="AI96" s="68"/>
      <c r="AJ96" s="137"/>
      <c r="AK96" s="68"/>
      <c r="AL96" s="68"/>
      <c r="AM96" s="68"/>
      <c r="AN96" s="68"/>
      <c r="AO96" s="68"/>
      <c r="AP96" s="68"/>
      <c r="AQ96" s="68"/>
      <c r="AR96" s="68"/>
      <c r="AS96" s="137"/>
      <c r="AT96" s="137"/>
      <c r="AU96" s="68"/>
    </row>
    <row r="97" spans="1:47" ht="14.25" customHeight="1">
      <c r="A97" s="68"/>
      <c r="B97" s="68"/>
      <c r="C97" s="68"/>
      <c r="D97" s="68"/>
      <c r="E97" s="68"/>
      <c r="F97" s="137"/>
      <c r="G97" s="137"/>
      <c r="H97" s="137"/>
      <c r="I97" s="137"/>
      <c r="J97" s="137"/>
      <c r="K97" s="137"/>
      <c r="L97" s="137"/>
      <c r="M97" s="137"/>
      <c r="N97" s="137"/>
      <c r="O97" s="137"/>
      <c r="P97" s="137"/>
      <c r="Q97" s="137"/>
      <c r="R97" s="137"/>
      <c r="S97" s="137"/>
      <c r="T97" s="137"/>
      <c r="U97" s="137"/>
      <c r="V97" s="137"/>
      <c r="W97" s="137"/>
      <c r="X97" s="137"/>
      <c r="Y97" s="137"/>
      <c r="Z97" s="137"/>
      <c r="AA97" s="137"/>
      <c r="AB97" s="137"/>
      <c r="AC97" s="137"/>
      <c r="AD97" s="137"/>
      <c r="AE97" s="137"/>
      <c r="AF97" s="137"/>
      <c r="AG97" s="137"/>
      <c r="AH97" s="137"/>
      <c r="AI97" s="68"/>
      <c r="AJ97" s="137"/>
      <c r="AK97" s="68"/>
      <c r="AL97" s="68"/>
      <c r="AM97" s="68"/>
      <c r="AN97" s="68"/>
      <c r="AO97" s="68"/>
      <c r="AP97" s="68"/>
      <c r="AQ97" s="68"/>
      <c r="AR97" s="68"/>
      <c r="AS97" s="137"/>
      <c r="AT97" s="137"/>
      <c r="AU97" s="68"/>
    </row>
    <row r="98" spans="1:47" ht="14.25" customHeight="1">
      <c r="A98" s="68"/>
      <c r="B98" s="68"/>
      <c r="C98" s="68"/>
      <c r="D98" s="68"/>
      <c r="E98" s="68"/>
      <c r="F98" s="137"/>
      <c r="G98" s="137"/>
      <c r="H98" s="137"/>
      <c r="I98" s="137"/>
      <c r="J98" s="137"/>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c r="AH98" s="137"/>
      <c r="AI98" s="68"/>
      <c r="AJ98" s="137"/>
      <c r="AK98" s="68"/>
      <c r="AL98" s="68"/>
      <c r="AM98" s="68"/>
      <c r="AN98" s="68"/>
      <c r="AO98" s="68"/>
      <c r="AP98" s="68"/>
      <c r="AQ98" s="68"/>
      <c r="AR98" s="68"/>
      <c r="AS98" s="137"/>
      <c r="AT98" s="137"/>
      <c r="AU98" s="68"/>
    </row>
    <row r="99" spans="1:47" ht="14.25" customHeight="1">
      <c r="A99" s="68"/>
      <c r="B99" s="68"/>
      <c r="C99" s="68"/>
      <c r="D99" s="68"/>
      <c r="E99" s="68"/>
      <c r="F99" s="137"/>
      <c r="G99" s="137"/>
      <c r="H99" s="137"/>
      <c r="I99" s="137"/>
      <c r="J99" s="137"/>
      <c r="K99" s="137"/>
      <c r="L99" s="137"/>
      <c r="M99" s="137"/>
      <c r="N99" s="137"/>
      <c r="O99" s="137"/>
      <c r="P99" s="137"/>
      <c r="Q99" s="137"/>
      <c r="R99" s="137"/>
      <c r="S99" s="137"/>
      <c r="T99" s="137"/>
      <c r="U99" s="137"/>
      <c r="V99" s="137"/>
      <c r="W99" s="137"/>
      <c r="X99" s="137"/>
      <c r="Y99" s="137"/>
      <c r="Z99" s="137"/>
      <c r="AA99" s="137"/>
      <c r="AB99" s="137"/>
      <c r="AC99" s="137"/>
      <c r="AD99" s="137"/>
      <c r="AE99" s="137"/>
      <c r="AF99" s="137"/>
      <c r="AG99" s="137"/>
      <c r="AH99" s="137"/>
      <c r="AI99" s="68"/>
      <c r="AJ99" s="137"/>
      <c r="AK99" s="68"/>
      <c r="AL99" s="68"/>
      <c r="AM99" s="68"/>
      <c r="AN99" s="68"/>
      <c r="AO99" s="68"/>
      <c r="AP99" s="68"/>
      <c r="AQ99" s="68"/>
      <c r="AR99" s="68"/>
      <c r="AS99" s="137"/>
      <c r="AT99" s="137"/>
      <c r="AU99" s="68"/>
    </row>
    <row r="100" spans="1:47" ht="14.25" customHeight="1">
      <c r="A100" s="68"/>
      <c r="B100" s="68"/>
      <c r="C100" s="68"/>
      <c r="D100" s="68"/>
      <c r="E100" s="68"/>
      <c r="F100" s="137"/>
      <c r="G100" s="137"/>
      <c r="H100" s="137"/>
      <c r="I100" s="137"/>
      <c r="J100" s="137"/>
      <c r="K100" s="137"/>
      <c r="L100" s="137"/>
      <c r="M100" s="137"/>
      <c r="N100" s="137"/>
      <c r="O100" s="137"/>
      <c r="P100" s="137"/>
      <c r="Q100" s="137"/>
      <c r="R100" s="137"/>
      <c r="S100" s="137"/>
      <c r="T100" s="137"/>
      <c r="U100" s="137"/>
      <c r="V100" s="137"/>
      <c r="W100" s="137"/>
      <c r="X100" s="137"/>
      <c r="Y100" s="137"/>
      <c r="Z100" s="137"/>
      <c r="AA100" s="137"/>
      <c r="AB100" s="137"/>
      <c r="AC100" s="137"/>
      <c r="AD100" s="137"/>
      <c r="AE100" s="137"/>
      <c r="AF100" s="137"/>
      <c r="AG100" s="137"/>
      <c r="AH100" s="137"/>
      <c r="AI100" s="68"/>
      <c r="AJ100" s="137"/>
      <c r="AK100" s="68"/>
      <c r="AL100" s="68"/>
      <c r="AM100" s="68"/>
      <c r="AN100" s="68"/>
      <c r="AO100" s="68"/>
      <c r="AP100" s="68"/>
      <c r="AQ100" s="68"/>
      <c r="AR100" s="68"/>
      <c r="AS100" s="137"/>
      <c r="AT100" s="137"/>
      <c r="AU100" s="68"/>
    </row>
    <row r="101" spans="1:47" ht="14.25" customHeight="1">
      <c r="A101" s="68"/>
      <c r="B101" s="68"/>
      <c r="C101" s="68"/>
      <c r="D101" s="68"/>
      <c r="E101" s="68"/>
      <c r="F101" s="137"/>
      <c r="G101" s="137"/>
      <c r="H101" s="137"/>
      <c r="I101" s="137"/>
      <c r="J101" s="137"/>
      <c r="K101" s="137"/>
      <c r="L101" s="137"/>
      <c r="M101" s="137"/>
      <c r="N101" s="137"/>
      <c r="O101" s="137"/>
      <c r="P101" s="137"/>
      <c r="Q101" s="137"/>
      <c r="R101" s="137"/>
      <c r="S101" s="137"/>
      <c r="T101" s="137"/>
      <c r="U101" s="137"/>
      <c r="V101" s="137"/>
      <c r="W101" s="137"/>
      <c r="X101" s="137"/>
      <c r="Y101" s="137"/>
      <c r="Z101" s="137"/>
      <c r="AA101" s="137"/>
      <c r="AB101" s="137"/>
      <c r="AC101" s="137"/>
      <c r="AD101" s="137"/>
      <c r="AE101" s="137"/>
      <c r="AF101" s="137"/>
      <c r="AG101" s="137"/>
      <c r="AH101" s="137"/>
      <c r="AI101" s="68"/>
      <c r="AJ101" s="137"/>
      <c r="AK101" s="68"/>
      <c r="AL101" s="68"/>
      <c r="AM101" s="68"/>
      <c r="AN101" s="68"/>
      <c r="AO101" s="68"/>
      <c r="AP101" s="68"/>
      <c r="AQ101" s="68"/>
      <c r="AR101" s="68"/>
      <c r="AS101" s="137"/>
      <c r="AT101" s="137"/>
      <c r="AU101" s="68"/>
    </row>
    <row r="102" spans="1:47" ht="14.25" customHeight="1">
      <c r="A102" s="68"/>
      <c r="B102" s="68"/>
      <c r="C102" s="68"/>
      <c r="D102" s="68"/>
      <c r="E102" s="68"/>
      <c r="F102" s="137"/>
      <c r="G102" s="137"/>
      <c r="H102" s="137"/>
      <c r="I102" s="137"/>
      <c r="J102" s="137"/>
      <c r="K102" s="137"/>
      <c r="L102" s="137"/>
      <c r="M102" s="137"/>
      <c r="N102" s="137"/>
      <c r="O102" s="137"/>
      <c r="P102" s="137"/>
      <c r="Q102" s="137"/>
      <c r="R102" s="137"/>
      <c r="S102" s="137"/>
      <c r="T102" s="137"/>
      <c r="U102" s="137"/>
      <c r="V102" s="137"/>
      <c r="W102" s="137"/>
      <c r="X102" s="137"/>
      <c r="Y102" s="137"/>
      <c r="Z102" s="137"/>
      <c r="AA102" s="137"/>
      <c r="AB102" s="137"/>
      <c r="AC102" s="137"/>
      <c r="AD102" s="137"/>
      <c r="AE102" s="137"/>
      <c r="AF102" s="137"/>
      <c r="AG102" s="137"/>
      <c r="AH102" s="137"/>
      <c r="AI102" s="68"/>
      <c r="AJ102" s="137"/>
      <c r="AK102" s="68"/>
      <c r="AL102" s="68"/>
      <c r="AM102" s="68"/>
      <c r="AN102" s="68"/>
      <c r="AO102" s="68"/>
      <c r="AP102" s="68"/>
      <c r="AQ102" s="68"/>
      <c r="AR102" s="68"/>
      <c r="AS102" s="137"/>
      <c r="AT102" s="137"/>
      <c r="AU102" s="68"/>
    </row>
    <row r="103" spans="1:47" ht="14.25" customHeight="1">
      <c r="A103" s="68"/>
      <c r="B103" s="68"/>
      <c r="C103" s="68"/>
      <c r="D103" s="68"/>
      <c r="E103" s="68"/>
      <c r="F103" s="137"/>
      <c r="G103" s="137"/>
      <c r="H103" s="137"/>
      <c r="I103" s="137"/>
      <c r="J103" s="137"/>
      <c r="K103" s="137"/>
      <c r="L103" s="137"/>
      <c r="M103" s="137"/>
      <c r="N103" s="137"/>
      <c r="O103" s="137"/>
      <c r="P103" s="137"/>
      <c r="Q103" s="137"/>
      <c r="R103" s="137"/>
      <c r="S103" s="137"/>
      <c r="T103" s="137"/>
      <c r="U103" s="137"/>
      <c r="V103" s="137"/>
      <c r="W103" s="137"/>
      <c r="X103" s="137"/>
      <c r="Y103" s="137"/>
      <c r="Z103" s="137"/>
      <c r="AA103" s="137"/>
      <c r="AB103" s="137"/>
      <c r="AC103" s="137"/>
      <c r="AD103" s="137"/>
      <c r="AE103" s="137"/>
      <c r="AF103" s="137"/>
      <c r="AG103" s="137"/>
      <c r="AH103" s="137"/>
      <c r="AI103" s="68"/>
      <c r="AJ103" s="137"/>
      <c r="AK103" s="68"/>
      <c r="AL103" s="68"/>
      <c r="AM103" s="68"/>
      <c r="AN103" s="68"/>
      <c r="AO103" s="68"/>
      <c r="AP103" s="68"/>
      <c r="AQ103" s="68"/>
      <c r="AR103" s="68"/>
      <c r="AS103" s="137"/>
      <c r="AT103" s="137"/>
      <c r="AU103" s="68"/>
    </row>
    <row r="104" spans="1:47" ht="14.25" customHeight="1">
      <c r="A104" s="68"/>
      <c r="B104" s="68"/>
      <c r="C104" s="68"/>
      <c r="D104" s="68"/>
      <c r="E104" s="68"/>
      <c r="F104" s="137"/>
      <c r="G104" s="137"/>
      <c r="H104" s="137"/>
      <c r="I104" s="137"/>
      <c r="J104" s="137"/>
      <c r="K104" s="137"/>
      <c r="L104" s="137"/>
      <c r="M104" s="137"/>
      <c r="N104" s="137"/>
      <c r="O104" s="137"/>
      <c r="P104" s="137"/>
      <c r="Q104" s="137"/>
      <c r="R104" s="137"/>
      <c r="S104" s="137"/>
      <c r="T104" s="137"/>
      <c r="U104" s="137"/>
      <c r="V104" s="137"/>
      <c r="W104" s="137"/>
      <c r="X104" s="137"/>
      <c r="Y104" s="137"/>
      <c r="Z104" s="137"/>
      <c r="AA104" s="137"/>
      <c r="AB104" s="137"/>
      <c r="AC104" s="137"/>
      <c r="AD104" s="137"/>
      <c r="AE104" s="137"/>
      <c r="AF104" s="137"/>
      <c r="AG104" s="137"/>
      <c r="AH104" s="137"/>
      <c r="AI104" s="68"/>
      <c r="AJ104" s="137"/>
      <c r="AK104" s="68"/>
      <c r="AL104" s="68"/>
      <c r="AM104" s="68"/>
      <c r="AN104" s="68"/>
      <c r="AO104" s="68"/>
      <c r="AP104" s="68"/>
      <c r="AQ104" s="68"/>
      <c r="AR104" s="68"/>
      <c r="AS104" s="137"/>
      <c r="AT104" s="137"/>
      <c r="AU104" s="68"/>
    </row>
    <row r="105" spans="1:47" ht="14.25" customHeight="1">
      <c r="A105" s="68"/>
      <c r="B105" s="68"/>
      <c r="C105" s="68"/>
      <c r="D105" s="68"/>
      <c r="E105" s="68"/>
      <c r="F105" s="137"/>
      <c r="G105" s="137"/>
      <c r="H105" s="137"/>
      <c r="I105" s="137"/>
      <c r="J105" s="137"/>
      <c r="K105" s="137"/>
      <c r="L105" s="137"/>
      <c r="M105" s="137"/>
      <c r="N105" s="137"/>
      <c r="O105" s="137"/>
      <c r="P105" s="137"/>
      <c r="Q105" s="137"/>
      <c r="R105" s="137"/>
      <c r="S105" s="137"/>
      <c r="T105" s="137"/>
      <c r="U105" s="137"/>
      <c r="V105" s="137"/>
      <c r="W105" s="137"/>
      <c r="X105" s="137"/>
      <c r="Y105" s="137"/>
      <c r="Z105" s="137"/>
      <c r="AA105" s="137"/>
      <c r="AB105" s="137"/>
      <c r="AC105" s="137"/>
      <c r="AD105" s="137"/>
      <c r="AE105" s="137"/>
      <c r="AF105" s="137"/>
      <c r="AG105" s="137"/>
      <c r="AH105" s="137"/>
      <c r="AI105" s="68"/>
      <c r="AJ105" s="137"/>
      <c r="AK105" s="68"/>
      <c r="AL105" s="68"/>
      <c r="AM105" s="68"/>
      <c r="AN105" s="68"/>
      <c r="AO105" s="68"/>
      <c r="AP105" s="68"/>
      <c r="AQ105" s="68"/>
      <c r="AR105" s="68"/>
      <c r="AS105" s="137"/>
      <c r="AT105" s="137"/>
      <c r="AU105" s="68"/>
    </row>
    <row r="106" spans="1:47" ht="14.25" customHeight="1">
      <c r="A106" s="68"/>
      <c r="B106" s="68"/>
      <c r="C106" s="68"/>
      <c r="D106" s="68"/>
      <c r="E106" s="68"/>
      <c r="F106" s="137"/>
      <c r="G106" s="137"/>
      <c r="H106" s="137"/>
      <c r="I106" s="137"/>
      <c r="J106" s="137"/>
      <c r="K106" s="137"/>
      <c r="L106" s="137"/>
      <c r="M106" s="137"/>
      <c r="N106" s="137"/>
      <c r="O106" s="137"/>
      <c r="P106" s="137"/>
      <c r="Q106" s="137"/>
      <c r="R106" s="137"/>
      <c r="S106" s="137"/>
      <c r="T106" s="137"/>
      <c r="U106" s="137"/>
      <c r="V106" s="137"/>
      <c r="W106" s="137"/>
      <c r="X106" s="137"/>
      <c r="Y106" s="137"/>
      <c r="Z106" s="137"/>
      <c r="AA106" s="137"/>
      <c r="AB106" s="137"/>
      <c r="AC106" s="137"/>
      <c r="AD106" s="137"/>
      <c r="AE106" s="137"/>
      <c r="AF106" s="137"/>
      <c r="AG106" s="137"/>
      <c r="AH106" s="137"/>
      <c r="AI106" s="68"/>
      <c r="AJ106" s="137"/>
      <c r="AK106" s="68"/>
      <c r="AL106" s="68"/>
      <c r="AM106" s="68"/>
      <c r="AN106" s="68"/>
      <c r="AO106" s="68"/>
      <c r="AP106" s="68"/>
      <c r="AQ106" s="68"/>
      <c r="AR106" s="68"/>
      <c r="AS106" s="137"/>
      <c r="AT106" s="137"/>
      <c r="AU106" s="68"/>
    </row>
    <row r="107" spans="1:47" ht="14.25" customHeight="1">
      <c r="A107" s="68"/>
      <c r="B107" s="68"/>
      <c r="C107" s="68"/>
      <c r="D107" s="68"/>
      <c r="E107" s="68"/>
      <c r="F107" s="137"/>
      <c r="G107" s="137"/>
      <c r="H107" s="137"/>
      <c r="I107" s="137"/>
      <c r="J107" s="137"/>
      <c r="K107" s="137"/>
      <c r="L107" s="137"/>
      <c r="M107" s="137"/>
      <c r="N107" s="137"/>
      <c r="O107" s="137"/>
      <c r="P107" s="137"/>
      <c r="Q107" s="137"/>
      <c r="R107" s="137"/>
      <c r="S107" s="137"/>
      <c r="T107" s="137"/>
      <c r="U107" s="137"/>
      <c r="V107" s="137"/>
      <c r="W107" s="137"/>
      <c r="X107" s="137"/>
      <c r="Y107" s="137"/>
      <c r="Z107" s="137"/>
      <c r="AA107" s="137"/>
      <c r="AB107" s="137"/>
      <c r="AC107" s="137"/>
      <c r="AD107" s="137"/>
      <c r="AE107" s="137"/>
      <c r="AF107" s="137"/>
      <c r="AG107" s="137"/>
      <c r="AH107" s="137"/>
      <c r="AI107" s="68"/>
      <c r="AJ107" s="137"/>
      <c r="AK107" s="68"/>
      <c r="AL107" s="68"/>
      <c r="AM107" s="68"/>
      <c r="AN107" s="68"/>
      <c r="AO107" s="68"/>
      <c r="AP107" s="68"/>
      <c r="AQ107" s="68"/>
      <c r="AR107" s="68"/>
      <c r="AS107" s="137"/>
      <c r="AT107" s="137"/>
      <c r="AU107" s="68"/>
    </row>
    <row r="108" spans="1:47" ht="14.25" customHeight="1">
      <c r="A108" s="68"/>
      <c r="B108" s="68"/>
      <c r="C108" s="68"/>
      <c r="D108" s="68"/>
      <c r="E108" s="68"/>
      <c r="F108" s="137"/>
      <c r="G108" s="137"/>
      <c r="H108" s="137"/>
      <c r="I108" s="137"/>
      <c r="J108" s="137"/>
      <c r="K108" s="137"/>
      <c r="L108" s="137"/>
      <c r="M108" s="137"/>
      <c r="N108" s="137"/>
      <c r="O108" s="137"/>
      <c r="P108" s="137"/>
      <c r="Q108" s="137"/>
      <c r="R108" s="137"/>
      <c r="S108" s="137"/>
      <c r="T108" s="137"/>
      <c r="U108" s="137"/>
      <c r="V108" s="137"/>
      <c r="W108" s="137"/>
      <c r="X108" s="137"/>
      <c r="Y108" s="137"/>
      <c r="Z108" s="137"/>
      <c r="AA108" s="137"/>
      <c r="AB108" s="137"/>
      <c r="AC108" s="137"/>
      <c r="AD108" s="137"/>
      <c r="AE108" s="137"/>
      <c r="AF108" s="137"/>
      <c r="AG108" s="137"/>
      <c r="AH108" s="137"/>
      <c r="AI108" s="68"/>
      <c r="AJ108" s="137"/>
      <c r="AK108" s="68"/>
      <c r="AL108" s="68"/>
      <c r="AM108" s="68"/>
      <c r="AN108" s="68"/>
      <c r="AO108" s="68"/>
      <c r="AP108" s="68"/>
      <c r="AQ108" s="68"/>
      <c r="AR108" s="68"/>
      <c r="AS108" s="137"/>
      <c r="AT108" s="137"/>
      <c r="AU108" s="68"/>
    </row>
    <row r="109" spans="1:47" ht="14.25" customHeight="1">
      <c r="A109" s="68"/>
      <c r="B109" s="68"/>
      <c r="C109" s="68"/>
      <c r="D109" s="68"/>
      <c r="E109" s="68"/>
      <c r="F109" s="137"/>
      <c r="G109" s="137"/>
      <c r="H109" s="137"/>
      <c r="I109" s="137"/>
      <c r="J109" s="137"/>
      <c r="K109" s="137"/>
      <c r="L109" s="137"/>
      <c r="M109" s="137"/>
      <c r="N109" s="137"/>
      <c r="O109" s="137"/>
      <c r="P109" s="137"/>
      <c r="Q109" s="137"/>
      <c r="R109" s="137"/>
      <c r="S109" s="137"/>
      <c r="T109" s="137"/>
      <c r="U109" s="137"/>
      <c r="V109" s="137"/>
      <c r="W109" s="137"/>
      <c r="X109" s="137"/>
      <c r="Y109" s="137"/>
      <c r="Z109" s="137"/>
      <c r="AA109" s="137"/>
      <c r="AB109" s="137"/>
      <c r="AC109" s="137"/>
      <c r="AD109" s="137"/>
      <c r="AE109" s="137"/>
      <c r="AF109" s="137"/>
      <c r="AG109" s="137"/>
      <c r="AH109" s="137"/>
      <c r="AI109" s="68"/>
      <c r="AJ109" s="137"/>
      <c r="AK109" s="68"/>
      <c r="AL109" s="68"/>
      <c r="AM109" s="68"/>
      <c r="AN109" s="68"/>
      <c r="AO109" s="68"/>
      <c r="AP109" s="68"/>
      <c r="AQ109" s="68"/>
      <c r="AR109" s="68"/>
      <c r="AS109" s="137"/>
      <c r="AT109" s="137"/>
      <c r="AU109" s="68"/>
    </row>
    <row r="110" spans="1:47" ht="14.25" customHeight="1">
      <c r="A110" s="68"/>
      <c r="B110" s="68"/>
      <c r="C110" s="68"/>
      <c r="D110" s="68"/>
      <c r="E110" s="68"/>
      <c r="F110" s="137"/>
      <c r="G110" s="137"/>
      <c r="H110" s="137"/>
      <c r="I110" s="137"/>
      <c r="J110" s="137"/>
      <c r="K110" s="137"/>
      <c r="L110" s="137"/>
      <c r="M110" s="137"/>
      <c r="N110" s="137"/>
      <c r="O110" s="137"/>
      <c r="P110" s="137"/>
      <c r="Q110" s="137"/>
      <c r="R110" s="137"/>
      <c r="S110" s="137"/>
      <c r="T110" s="137"/>
      <c r="U110" s="137"/>
      <c r="V110" s="137"/>
      <c r="W110" s="137"/>
      <c r="X110" s="137"/>
      <c r="Y110" s="137"/>
      <c r="Z110" s="137"/>
      <c r="AA110" s="137"/>
      <c r="AB110" s="137"/>
      <c r="AC110" s="137"/>
      <c r="AD110" s="137"/>
      <c r="AE110" s="137"/>
      <c r="AF110" s="137"/>
      <c r="AG110" s="137"/>
      <c r="AH110" s="137"/>
      <c r="AI110" s="68"/>
      <c r="AJ110" s="137"/>
      <c r="AK110" s="68"/>
      <c r="AL110" s="68"/>
      <c r="AM110" s="68"/>
      <c r="AN110" s="68"/>
      <c r="AO110" s="68"/>
      <c r="AP110" s="68"/>
      <c r="AQ110" s="68"/>
      <c r="AR110" s="68"/>
      <c r="AS110" s="137"/>
      <c r="AT110" s="137"/>
      <c r="AU110" s="68"/>
    </row>
    <row r="111" spans="1:47" ht="14.25" customHeight="1">
      <c r="A111" s="68"/>
      <c r="B111" s="68"/>
      <c r="C111" s="68"/>
      <c r="D111" s="68"/>
      <c r="E111" s="68"/>
      <c r="F111" s="137"/>
      <c r="G111" s="137"/>
      <c r="H111" s="137"/>
      <c r="I111" s="137"/>
      <c r="J111" s="137"/>
      <c r="K111" s="137"/>
      <c r="L111" s="137"/>
      <c r="M111" s="137"/>
      <c r="N111" s="137"/>
      <c r="O111" s="137"/>
      <c r="P111" s="137"/>
      <c r="Q111" s="137"/>
      <c r="R111" s="137"/>
      <c r="S111" s="137"/>
      <c r="T111" s="137"/>
      <c r="U111" s="137"/>
      <c r="V111" s="137"/>
      <c r="W111" s="137"/>
      <c r="X111" s="137"/>
      <c r="Y111" s="137"/>
      <c r="Z111" s="137"/>
      <c r="AA111" s="137"/>
      <c r="AB111" s="137"/>
      <c r="AC111" s="137"/>
      <c r="AD111" s="137"/>
      <c r="AE111" s="137"/>
      <c r="AF111" s="137"/>
      <c r="AG111" s="137"/>
      <c r="AH111" s="137"/>
      <c r="AI111" s="68"/>
      <c r="AJ111" s="137"/>
      <c r="AK111" s="68"/>
      <c r="AL111" s="68"/>
      <c r="AM111" s="68"/>
      <c r="AN111" s="68"/>
      <c r="AO111" s="68"/>
      <c r="AP111" s="68"/>
      <c r="AQ111" s="68"/>
      <c r="AR111" s="68"/>
      <c r="AS111" s="137"/>
      <c r="AT111" s="137"/>
      <c r="AU111" s="68"/>
    </row>
    <row r="112" spans="1:47" ht="14.25" customHeight="1">
      <c r="A112" s="68"/>
      <c r="B112" s="68"/>
      <c r="C112" s="68"/>
      <c r="D112" s="68"/>
      <c r="E112" s="68"/>
      <c r="F112" s="137"/>
      <c r="G112" s="137"/>
      <c r="H112" s="137"/>
      <c r="I112" s="137"/>
      <c r="J112" s="137"/>
      <c r="K112" s="137"/>
      <c r="L112" s="137"/>
      <c r="M112" s="137"/>
      <c r="N112" s="137"/>
      <c r="O112" s="137"/>
      <c r="P112" s="137"/>
      <c r="Q112" s="137"/>
      <c r="R112" s="137"/>
      <c r="S112" s="137"/>
      <c r="T112" s="137"/>
      <c r="U112" s="137"/>
      <c r="V112" s="137"/>
      <c r="W112" s="137"/>
      <c r="X112" s="137"/>
      <c r="Y112" s="137"/>
      <c r="Z112" s="137"/>
      <c r="AA112" s="137"/>
      <c r="AB112" s="137"/>
      <c r="AC112" s="137"/>
      <c r="AD112" s="137"/>
      <c r="AE112" s="137"/>
      <c r="AF112" s="137"/>
      <c r="AG112" s="137"/>
      <c r="AH112" s="137"/>
      <c r="AI112" s="68"/>
      <c r="AJ112" s="137"/>
      <c r="AK112" s="68"/>
      <c r="AL112" s="68"/>
      <c r="AM112" s="68"/>
      <c r="AN112" s="68"/>
      <c r="AO112" s="68"/>
      <c r="AP112" s="68"/>
      <c r="AQ112" s="68"/>
      <c r="AR112" s="68"/>
      <c r="AS112" s="137"/>
      <c r="AT112" s="137"/>
      <c r="AU112" s="68"/>
    </row>
    <row r="113" spans="1:47" ht="14.25" customHeight="1">
      <c r="A113" s="68"/>
      <c r="B113" s="68"/>
      <c r="C113" s="68"/>
      <c r="D113" s="68"/>
      <c r="E113" s="68"/>
      <c r="F113" s="137"/>
      <c r="G113" s="137"/>
      <c r="H113" s="137"/>
      <c r="I113" s="137"/>
      <c r="J113" s="137"/>
      <c r="K113" s="137"/>
      <c r="L113" s="137"/>
      <c r="M113" s="137"/>
      <c r="N113" s="137"/>
      <c r="O113" s="137"/>
      <c r="P113" s="137"/>
      <c r="Q113" s="137"/>
      <c r="R113" s="137"/>
      <c r="S113" s="137"/>
      <c r="T113" s="137"/>
      <c r="U113" s="137"/>
      <c r="V113" s="137"/>
      <c r="W113" s="137"/>
      <c r="X113" s="137"/>
      <c r="Y113" s="137"/>
      <c r="Z113" s="137"/>
      <c r="AA113" s="137"/>
      <c r="AB113" s="137"/>
      <c r="AC113" s="137"/>
      <c r="AD113" s="137"/>
      <c r="AE113" s="137"/>
      <c r="AF113" s="137"/>
      <c r="AG113" s="137"/>
      <c r="AH113" s="137"/>
      <c r="AI113" s="68"/>
      <c r="AJ113" s="137"/>
      <c r="AK113" s="68"/>
      <c r="AL113" s="68"/>
      <c r="AM113" s="68"/>
      <c r="AN113" s="68"/>
      <c r="AO113" s="68"/>
      <c r="AP113" s="68"/>
      <c r="AQ113" s="68"/>
      <c r="AR113" s="68"/>
      <c r="AS113" s="137"/>
      <c r="AT113" s="137"/>
      <c r="AU113" s="68"/>
    </row>
    <row r="114" spans="1:47" ht="14.25" customHeight="1">
      <c r="A114" s="68"/>
      <c r="B114" s="68"/>
      <c r="C114" s="68"/>
      <c r="D114" s="68"/>
      <c r="E114" s="68"/>
      <c r="F114" s="137"/>
      <c r="G114" s="137"/>
      <c r="H114" s="137"/>
      <c r="I114" s="137"/>
      <c r="J114" s="137"/>
      <c r="K114" s="137"/>
      <c r="L114" s="137"/>
      <c r="M114" s="137"/>
      <c r="N114" s="137"/>
      <c r="O114" s="137"/>
      <c r="P114" s="137"/>
      <c r="Q114" s="137"/>
      <c r="R114" s="137"/>
      <c r="S114" s="137"/>
      <c r="T114" s="137"/>
      <c r="U114" s="137"/>
      <c r="V114" s="137"/>
      <c r="W114" s="137"/>
      <c r="X114" s="137"/>
      <c r="Y114" s="137"/>
      <c r="Z114" s="137"/>
      <c r="AA114" s="137"/>
      <c r="AB114" s="137"/>
      <c r="AC114" s="137"/>
      <c r="AD114" s="137"/>
      <c r="AE114" s="137"/>
      <c r="AF114" s="137"/>
      <c r="AG114" s="137"/>
      <c r="AH114" s="137"/>
      <c r="AI114" s="68"/>
      <c r="AJ114" s="137"/>
      <c r="AK114" s="68"/>
      <c r="AL114" s="68"/>
      <c r="AM114" s="68"/>
      <c r="AN114" s="68"/>
      <c r="AO114" s="68"/>
      <c r="AP114" s="68"/>
      <c r="AQ114" s="68"/>
      <c r="AR114" s="68"/>
      <c r="AS114" s="137"/>
      <c r="AT114" s="137"/>
      <c r="AU114" s="68"/>
    </row>
    <row r="115" spans="1:47" ht="14.25" customHeight="1">
      <c r="A115" s="68"/>
      <c r="B115" s="68"/>
      <c r="C115" s="68"/>
      <c r="D115" s="68"/>
      <c r="E115" s="68"/>
      <c r="F115" s="137"/>
      <c r="G115" s="137"/>
      <c r="H115" s="137"/>
      <c r="I115" s="137"/>
      <c r="J115" s="137"/>
      <c r="K115" s="137"/>
      <c r="L115" s="137"/>
      <c r="M115" s="137"/>
      <c r="N115" s="137"/>
      <c r="O115" s="137"/>
      <c r="P115" s="137"/>
      <c r="Q115" s="137"/>
      <c r="R115" s="137"/>
      <c r="S115" s="137"/>
      <c r="T115" s="137"/>
      <c r="U115" s="137"/>
      <c r="V115" s="137"/>
      <c r="W115" s="137"/>
      <c r="X115" s="137"/>
      <c r="Y115" s="137"/>
      <c r="Z115" s="137"/>
      <c r="AA115" s="137"/>
      <c r="AB115" s="137"/>
      <c r="AC115" s="137"/>
      <c r="AD115" s="137"/>
      <c r="AE115" s="137"/>
      <c r="AF115" s="137"/>
      <c r="AG115" s="137"/>
      <c r="AH115" s="137"/>
      <c r="AI115" s="68"/>
      <c r="AJ115" s="137"/>
      <c r="AK115" s="68"/>
      <c r="AL115" s="68"/>
      <c r="AM115" s="68"/>
      <c r="AN115" s="68"/>
      <c r="AO115" s="68"/>
      <c r="AP115" s="68"/>
      <c r="AQ115" s="68"/>
      <c r="AR115" s="68"/>
      <c r="AS115" s="137"/>
      <c r="AT115" s="137"/>
      <c r="AU115" s="68"/>
    </row>
    <row r="116" spans="1:47" ht="14.25" customHeight="1">
      <c r="A116" s="68"/>
      <c r="B116" s="68"/>
      <c r="C116" s="68"/>
      <c r="D116" s="68"/>
      <c r="E116" s="68"/>
      <c r="F116" s="137"/>
      <c r="G116" s="137"/>
      <c r="H116" s="137"/>
      <c r="I116" s="137"/>
      <c r="J116" s="137"/>
      <c r="K116" s="137"/>
      <c r="L116" s="137"/>
      <c r="M116" s="137"/>
      <c r="N116" s="137"/>
      <c r="O116" s="137"/>
      <c r="P116" s="137"/>
      <c r="Q116" s="137"/>
      <c r="R116" s="137"/>
      <c r="S116" s="137"/>
      <c r="T116" s="137"/>
      <c r="U116" s="137"/>
      <c r="V116" s="137"/>
      <c r="W116" s="137"/>
      <c r="X116" s="137"/>
      <c r="Y116" s="137"/>
      <c r="Z116" s="137"/>
      <c r="AA116" s="137"/>
      <c r="AB116" s="137"/>
      <c r="AC116" s="137"/>
      <c r="AD116" s="137"/>
      <c r="AE116" s="137"/>
      <c r="AF116" s="137"/>
      <c r="AG116" s="137"/>
      <c r="AH116" s="137"/>
      <c r="AI116" s="68"/>
      <c r="AJ116" s="137"/>
      <c r="AK116" s="68"/>
      <c r="AL116" s="68"/>
      <c r="AM116" s="68"/>
      <c r="AN116" s="68"/>
      <c r="AO116" s="68"/>
      <c r="AP116" s="68"/>
      <c r="AQ116" s="68"/>
      <c r="AR116" s="68"/>
      <c r="AS116" s="137"/>
      <c r="AT116" s="137"/>
      <c r="AU116" s="68"/>
    </row>
    <row r="117" spans="1:47" ht="14.25" customHeight="1">
      <c r="A117" s="68"/>
      <c r="B117" s="68"/>
      <c r="C117" s="68"/>
      <c r="D117" s="68"/>
      <c r="E117" s="68"/>
      <c r="F117" s="137"/>
      <c r="G117" s="137"/>
      <c r="H117" s="137"/>
      <c r="I117" s="137"/>
      <c r="J117" s="137"/>
      <c r="K117" s="137"/>
      <c r="L117" s="137"/>
      <c r="M117" s="137"/>
      <c r="N117" s="137"/>
      <c r="O117" s="137"/>
      <c r="P117" s="137"/>
      <c r="Q117" s="137"/>
      <c r="R117" s="137"/>
      <c r="S117" s="137"/>
      <c r="T117" s="137"/>
      <c r="U117" s="137"/>
      <c r="V117" s="137"/>
      <c r="W117" s="137"/>
      <c r="X117" s="137"/>
      <c r="Y117" s="137"/>
      <c r="Z117" s="137"/>
      <c r="AA117" s="137"/>
      <c r="AB117" s="137"/>
      <c r="AC117" s="137"/>
      <c r="AD117" s="137"/>
      <c r="AE117" s="137"/>
      <c r="AF117" s="137"/>
      <c r="AG117" s="137"/>
      <c r="AH117" s="137"/>
      <c r="AI117" s="68"/>
      <c r="AJ117" s="137"/>
      <c r="AK117" s="68"/>
      <c r="AL117" s="68"/>
      <c r="AM117" s="68"/>
      <c r="AN117" s="68"/>
      <c r="AO117" s="68"/>
      <c r="AP117" s="68"/>
      <c r="AQ117" s="68"/>
      <c r="AR117" s="68"/>
      <c r="AS117" s="137"/>
      <c r="AT117" s="137"/>
      <c r="AU117" s="68"/>
    </row>
    <row r="118" spans="1:47" ht="14.25" customHeight="1">
      <c r="A118" s="68"/>
      <c r="B118" s="68"/>
      <c r="C118" s="68"/>
      <c r="D118" s="68"/>
      <c r="E118" s="68"/>
      <c r="F118" s="137"/>
      <c r="G118" s="137"/>
      <c r="H118" s="137"/>
      <c r="I118" s="137"/>
      <c r="J118" s="137"/>
      <c r="K118" s="137"/>
      <c r="L118" s="137"/>
      <c r="M118" s="137"/>
      <c r="N118" s="137"/>
      <c r="O118" s="137"/>
      <c r="P118" s="137"/>
      <c r="Q118" s="137"/>
      <c r="R118" s="137"/>
      <c r="S118" s="137"/>
      <c r="T118" s="137"/>
      <c r="U118" s="137"/>
      <c r="V118" s="137"/>
      <c r="W118" s="137"/>
      <c r="X118" s="137"/>
      <c r="Y118" s="137"/>
      <c r="Z118" s="137"/>
      <c r="AA118" s="137"/>
      <c r="AB118" s="137"/>
      <c r="AC118" s="137"/>
      <c r="AD118" s="137"/>
      <c r="AE118" s="137"/>
      <c r="AF118" s="137"/>
      <c r="AG118" s="137"/>
      <c r="AH118" s="137"/>
      <c r="AI118" s="68"/>
      <c r="AJ118" s="137"/>
      <c r="AK118" s="68"/>
      <c r="AL118" s="68"/>
      <c r="AM118" s="68"/>
      <c r="AN118" s="68"/>
      <c r="AO118" s="68"/>
      <c r="AP118" s="68"/>
      <c r="AQ118" s="68"/>
      <c r="AR118" s="68"/>
      <c r="AS118" s="137"/>
      <c r="AT118" s="137"/>
      <c r="AU118" s="68"/>
    </row>
    <row r="119" spans="1:47" ht="14.25" customHeight="1">
      <c r="A119" s="68"/>
      <c r="B119" s="68"/>
      <c r="C119" s="68"/>
      <c r="D119" s="68"/>
      <c r="E119" s="68"/>
      <c r="F119" s="137"/>
      <c r="G119" s="137"/>
      <c r="H119" s="137"/>
      <c r="I119" s="137"/>
      <c r="J119" s="137"/>
      <c r="K119" s="137"/>
      <c r="L119" s="137"/>
      <c r="M119" s="137"/>
      <c r="N119" s="137"/>
      <c r="O119" s="137"/>
      <c r="P119" s="137"/>
      <c r="Q119" s="137"/>
      <c r="R119" s="137"/>
      <c r="S119" s="137"/>
      <c r="T119" s="137"/>
      <c r="U119" s="137"/>
      <c r="V119" s="137"/>
      <c r="W119" s="137"/>
      <c r="X119" s="137"/>
      <c r="Y119" s="137"/>
      <c r="Z119" s="137"/>
      <c r="AA119" s="137"/>
      <c r="AB119" s="137"/>
      <c r="AC119" s="137"/>
      <c r="AD119" s="137"/>
      <c r="AE119" s="137"/>
      <c r="AF119" s="137"/>
      <c r="AG119" s="137"/>
      <c r="AH119" s="137"/>
      <c r="AI119" s="68"/>
      <c r="AJ119" s="137"/>
      <c r="AK119" s="68"/>
      <c r="AL119" s="68"/>
      <c r="AM119" s="68"/>
      <c r="AN119" s="68"/>
      <c r="AO119" s="68"/>
      <c r="AP119" s="68"/>
      <c r="AQ119" s="68"/>
      <c r="AR119" s="68"/>
      <c r="AS119" s="137"/>
      <c r="AT119" s="137"/>
      <c r="AU119" s="68"/>
    </row>
    <row r="120" spans="1:47" ht="14.25" customHeight="1">
      <c r="A120" s="68"/>
      <c r="B120" s="68"/>
      <c r="C120" s="68"/>
      <c r="D120" s="68"/>
      <c r="E120" s="68"/>
      <c r="F120" s="137"/>
      <c r="G120" s="137"/>
      <c r="H120" s="137"/>
      <c r="I120" s="137"/>
      <c r="J120" s="137"/>
      <c r="K120" s="137"/>
      <c r="L120" s="137"/>
      <c r="M120" s="137"/>
      <c r="N120" s="137"/>
      <c r="O120" s="137"/>
      <c r="P120" s="137"/>
      <c r="Q120" s="137"/>
      <c r="R120" s="137"/>
      <c r="S120" s="137"/>
      <c r="T120" s="137"/>
      <c r="U120" s="137"/>
      <c r="V120" s="137"/>
      <c r="W120" s="137"/>
      <c r="X120" s="137"/>
      <c r="Y120" s="137"/>
      <c r="Z120" s="137"/>
      <c r="AA120" s="137"/>
      <c r="AB120" s="137"/>
      <c r="AC120" s="137"/>
      <c r="AD120" s="137"/>
      <c r="AE120" s="137"/>
      <c r="AF120" s="137"/>
      <c r="AG120" s="137"/>
      <c r="AH120" s="137"/>
      <c r="AI120" s="68"/>
      <c r="AJ120" s="137"/>
      <c r="AK120" s="68"/>
      <c r="AL120" s="68"/>
      <c r="AM120" s="68"/>
      <c r="AN120" s="68"/>
      <c r="AO120" s="68"/>
      <c r="AP120" s="68"/>
      <c r="AQ120" s="68"/>
      <c r="AR120" s="68"/>
      <c r="AS120" s="137"/>
      <c r="AT120" s="137"/>
      <c r="AU120" s="68"/>
    </row>
    <row r="121" spans="1:47" ht="14.25" customHeight="1">
      <c r="A121" s="68"/>
      <c r="B121" s="68"/>
      <c r="C121" s="68"/>
      <c r="D121" s="68"/>
      <c r="E121" s="68"/>
      <c r="F121" s="137"/>
      <c r="G121" s="137"/>
      <c r="H121" s="137"/>
      <c r="I121" s="137"/>
      <c r="J121" s="137"/>
      <c r="K121" s="137"/>
      <c r="L121" s="137"/>
      <c r="M121" s="137"/>
      <c r="N121" s="137"/>
      <c r="O121" s="137"/>
      <c r="P121" s="137"/>
      <c r="Q121" s="137"/>
      <c r="R121" s="137"/>
      <c r="S121" s="137"/>
      <c r="T121" s="137"/>
      <c r="U121" s="137"/>
      <c r="V121" s="137"/>
      <c r="W121" s="137"/>
      <c r="X121" s="137"/>
      <c r="Y121" s="137"/>
      <c r="Z121" s="137"/>
      <c r="AA121" s="137"/>
      <c r="AB121" s="137"/>
      <c r="AC121" s="137"/>
      <c r="AD121" s="137"/>
      <c r="AE121" s="137"/>
      <c r="AF121" s="137"/>
      <c r="AG121" s="137"/>
      <c r="AH121" s="137"/>
      <c r="AI121" s="68"/>
      <c r="AJ121" s="137"/>
      <c r="AK121" s="68"/>
      <c r="AL121" s="68"/>
      <c r="AM121" s="68"/>
      <c r="AN121" s="68"/>
      <c r="AO121" s="68"/>
      <c r="AP121" s="68"/>
      <c r="AQ121" s="68"/>
      <c r="AR121" s="68"/>
      <c r="AS121" s="137"/>
      <c r="AT121" s="137"/>
      <c r="AU121" s="68"/>
    </row>
    <row r="122" spans="1:47" ht="14.25" customHeight="1">
      <c r="A122" s="68"/>
      <c r="B122" s="68"/>
      <c r="C122" s="68"/>
      <c r="D122" s="68"/>
      <c r="E122" s="68"/>
      <c r="F122" s="137"/>
      <c r="G122" s="137"/>
      <c r="H122" s="137"/>
      <c r="I122" s="137"/>
      <c r="J122" s="137"/>
      <c r="K122" s="137"/>
      <c r="L122" s="137"/>
      <c r="M122" s="137"/>
      <c r="N122" s="137"/>
      <c r="O122" s="137"/>
      <c r="P122" s="137"/>
      <c r="Q122" s="137"/>
      <c r="R122" s="137"/>
      <c r="S122" s="137"/>
      <c r="T122" s="137"/>
      <c r="U122" s="137"/>
      <c r="V122" s="137"/>
      <c r="W122" s="137"/>
      <c r="X122" s="137"/>
      <c r="Y122" s="137"/>
      <c r="Z122" s="137"/>
      <c r="AA122" s="137"/>
      <c r="AB122" s="137"/>
      <c r="AC122" s="137"/>
      <c r="AD122" s="137"/>
      <c r="AE122" s="137"/>
      <c r="AF122" s="137"/>
      <c r="AG122" s="137"/>
      <c r="AH122" s="137"/>
      <c r="AI122" s="68"/>
      <c r="AJ122" s="137"/>
      <c r="AK122" s="68"/>
      <c r="AL122" s="68"/>
      <c r="AM122" s="68"/>
      <c r="AN122" s="68"/>
      <c r="AO122" s="68"/>
      <c r="AP122" s="68"/>
      <c r="AQ122" s="68"/>
      <c r="AR122" s="68"/>
      <c r="AS122" s="137"/>
      <c r="AT122" s="137"/>
      <c r="AU122" s="68"/>
    </row>
    <row r="123" spans="1:47" ht="14.25" customHeight="1">
      <c r="A123" s="68"/>
      <c r="B123" s="68"/>
      <c r="C123" s="68"/>
      <c r="D123" s="68"/>
      <c r="E123" s="68"/>
      <c r="F123" s="137"/>
      <c r="G123" s="137"/>
      <c r="H123" s="137"/>
      <c r="I123" s="137"/>
      <c r="J123" s="137"/>
      <c r="K123" s="137"/>
      <c r="L123" s="137"/>
      <c r="M123" s="137"/>
      <c r="N123" s="137"/>
      <c r="O123" s="137"/>
      <c r="P123" s="137"/>
      <c r="Q123" s="137"/>
      <c r="R123" s="137"/>
      <c r="S123" s="137"/>
      <c r="T123" s="137"/>
      <c r="U123" s="137"/>
      <c r="V123" s="137"/>
      <c r="W123" s="137"/>
      <c r="X123" s="137"/>
      <c r="Y123" s="137"/>
      <c r="Z123" s="137"/>
      <c r="AA123" s="137"/>
      <c r="AB123" s="137"/>
      <c r="AC123" s="137"/>
      <c r="AD123" s="137"/>
      <c r="AE123" s="137"/>
      <c r="AF123" s="137"/>
      <c r="AG123" s="137"/>
      <c r="AH123" s="137"/>
      <c r="AI123" s="68"/>
      <c r="AJ123" s="137"/>
      <c r="AK123" s="68"/>
      <c r="AL123" s="68"/>
      <c r="AM123" s="68"/>
      <c r="AN123" s="68"/>
      <c r="AO123" s="68"/>
      <c r="AP123" s="68"/>
      <c r="AQ123" s="68"/>
      <c r="AR123" s="68"/>
      <c r="AS123" s="137"/>
      <c r="AT123" s="137"/>
      <c r="AU123" s="68"/>
    </row>
    <row r="124" spans="1:47" ht="14.25" customHeight="1">
      <c r="A124" s="68"/>
      <c r="B124" s="68"/>
      <c r="C124" s="68"/>
      <c r="D124" s="68"/>
      <c r="E124" s="68"/>
      <c r="F124" s="137"/>
      <c r="G124" s="137"/>
      <c r="H124" s="137"/>
      <c r="I124" s="137"/>
      <c r="J124" s="137"/>
      <c r="K124" s="137"/>
      <c r="L124" s="137"/>
      <c r="M124" s="137"/>
      <c r="N124" s="137"/>
      <c r="O124" s="137"/>
      <c r="P124" s="137"/>
      <c r="Q124" s="137"/>
      <c r="R124" s="137"/>
      <c r="S124" s="137"/>
      <c r="T124" s="137"/>
      <c r="U124" s="137"/>
      <c r="V124" s="137"/>
      <c r="W124" s="137"/>
      <c r="X124" s="137"/>
      <c r="Y124" s="137"/>
      <c r="Z124" s="137"/>
      <c r="AA124" s="137"/>
      <c r="AB124" s="137"/>
      <c r="AC124" s="137"/>
      <c r="AD124" s="137"/>
      <c r="AE124" s="137"/>
      <c r="AF124" s="137"/>
      <c r="AG124" s="137"/>
      <c r="AH124" s="137"/>
      <c r="AI124" s="68"/>
      <c r="AJ124" s="137"/>
      <c r="AK124" s="68"/>
      <c r="AL124" s="68"/>
      <c r="AM124" s="68"/>
      <c r="AN124" s="68"/>
      <c r="AO124" s="68"/>
      <c r="AP124" s="68"/>
      <c r="AQ124" s="68"/>
      <c r="AR124" s="68"/>
      <c r="AS124" s="137"/>
      <c r="AT124" s="137"/>
      <c r="AU124" s="68"/>
    </row>
    <row r="125" spans="1:47" ht="14.25" customHeight="1">
      <c r="A125" s="68"/>
      <c r="B125" s="68"/>
      <c r="C125" s="68"/>
      <c r="D125" s="68"/>
      <c r="E125" s="68"/>
      <c r="F125" s="137"/>
      <c r="G125" s="137"/>
      <c r="H125" s="137"/>
      <c r="I125" s="137"/>
      <c r="J125" s="137"/>
      <c r="K125" s="137"/>
      <c r="L125" s="137"/>
      <c r="M125" s="137"/>
      <c r="N125" s="137"/>
      <c r="O125" s="137"/>
      <c r="P125" s="137"/>
      <c r="Q125" s="137"/>
      <c r="R125" s="137"/>
      <c r="S125" s="137"/>
      <c r="T125" s="137"/>
      <c r="U125" s="137"/>
      <c r="V125" s="137"/>
      <c r="W125" s="137"/>
      <c r="X125" s="137"/>
      <c r="Y125" s="137"/>
      <c r="Z125" s="137"/>
      <c r="AA125" s="137"/>
      <c r="AB125" s="137"/>
      <c r="AC125" s="137"/>
      <c r="AD125" s="137"/>
      <c r="AE125" s="137"/>
      <c r="AF125" s="137"/>
      <c r="AG125" s="137"/>
      <c r="AH125" s="137"/>
      <c r="AI125" s="68"/>
      <c r="AJ125" s="137"/>
      <c r="AK125" s="68"/>
      <c r="AL125" s="68"/>
      <c r="AM125" s="68"/>
      <c r="AN125" s="68"/>
      <c r="AO125" s="68"/>
      <c r="AP125" s="68"/>
      <c r="AQ125" s="68"/>
      <c r="AR125" s="68"/>
      <c r="AS125" s="137"/>
      <c r="AT125" s="137"/>
      <c r="AU125" s="68"/>
    </row>
    <row r="126" spans="1:47" ht="14.25" customHeight="1">
      <c r="A126" s="68"/>
      <c r="B126" s="68"/>
      <c r="C126" s="68"/>
      <c r="D126" s="68"/>
      <c r="E126" s="68"/>
      <c r="F126" s="137"/>
      <c r="G126" s="137"/>
      <c r="H126" s="137"/>
      <c r="I126" s="137"/>
      <c r="J126" s="137"/>
      <c r="K126" s="137"/>
      <c r="L126" s="137"/>
      <c r="M126" s="137"/>
      <c r="N126" s="137"/>
      <c r="O126" s="137"/>
      <c r="P126" s="137"/>
      <c r="Q126" s="137"/>
      <c r="R126" s="137"/>
      <c r="S126" s="137"/>
      <c r="T126" s="137"/>
      <c r="U126" s="137"/>
      <c r="V126" s="137"/>
      <c r="W126" s="137"/>
      <c r="X126" s="137"/>
      <c r="Y126" s="137"/>
      <c r="Z126" s="137"/>
      <c r="AA126" s="137"/>
      <c r="AB126" s="137"/>
      <c r="AC126" s="137"/>
      <c r="AD126" s="137"/>
      <c r="AE126" s="137"/>
      <c r="AF126" s="137"/>
      <c r="AG126" s="137"/>
      <c r="AH126" s="137"/>
      <c r="AI126" s="68"/>
      <c r="AJ126" s="137"/>
      <c r="AK126" s="68"/>
      <c r="AL126" s="68"/>
      <c r="AM126" s="68"/>
      <c r="AN126" s="68"/>
      <c r="AO126" s="68"/>
      <c r="AP126" s="68"/>
      <c r="AQ126" s="68"/>
      <c r="AR126" s="68"/>
      <c r="AS126" s="137"/>
      <c r="AT126" s="137"/>
      <c r="AU126" s="68"/>
    </row>
    <row r="127" spans="1:47" ht="14.25" customHeight="1">
      <c r="A127" s="68"/>
      <c r="B127" s="68"/>
      <c r="C127" s="68"/>
      <c r="D127" s="68"/>
      <c r="E127" s="68"/>
      <c r="F127" s="137"/>
      <c r="G127" s="137"/>
      <c r="H127" s="137"/>
      <c r="I127" s="137"/>
      <c r="J127" s="137"/>
      <c r="K127" s="137"/>
      <c r="L127" s="137"/>
      <c r="M127" s="137"/>
      <c r="N127" s="137"/>
      <c r="O127" s="137"/>
      <c r="P127" s="137"/>
      <c r="Q127" s="137"/>
      <c r="R127" s="137"/>
      <c r="S127" s="137"/>
      <c r="T127" s="137"/>
      <c r="U127" s="137"/>
      <c r="V127" s="137"/>
      <c r="W127" s="137"/>
      <c r="X127" s="137"/>
      <c r="Y127" s="137"/>
      <c r="Z127" s="137"/>
      <c r="AA127" s="137"/>
      <c r="AB127" s="137"/>
      <c r="AC127" s="137"/>
      <c r="AD127" s="137"/>
      <c r="AE127" s="137"/>
      <c r="AF127" s="137"/>
      <c r="AG127" s="137"/>
      <c r="AH127" s="137"/>
      <c r="AI127" s="68"/>
      <c r="AJ127" s="137"/>
      <c r="AK127" s="68"/>
      <c r="AL127" s="68"/>
      <c r="AM127" s="68"/>
      <c r="AN127" s="68"/>
      <c r="AO127" s="68"/>
      <c r="AP127" s="68"/>
      <c r="AQ127" s="68"/>
      <c r="AR127" s="68"/>
      <c r="AS127" s="137"/>
      <c r="AT127" s="137"/>
      <c r="AU127" s="68"/>
    </row>
    <row r="128" spans="1:47" ht="14.25" customHeight="1">
      <c r="A128" s="68"/>
      <c r="B128" s="68"/>
      <c r="C128" s="68"/>
      <c r="D128" s="68"/>
      <c r="E128" s="68"/>
      <c r="F128" s="137"/>
      <c r="G128" s="137"/>
      <c r="H128" s="137"/>
      <c r="I128" s="137"/>
      <c r="J128" s="137"/>
      <c r="K128" s="137"/>
      <c r="L128" s="137"/>
      <c r="M128" s="137"/>
      <c r="N128" s="137"/>
      <c r="O128" s="137"/>
      <c r="P128" s="137"/>
      <c r="Q128" s="137"/>
      <c r="R128" s="137"/>
      <c r="S128" s="137"/>
      <c r="T128" s="137"/>
      <c r="U128" s="137"/>
      <c r="V128" s="137"/>
      <c r="W128" s="137"/>
      <c r="X128" s="137"/>
      <c r="Y128" s="137"/>
      <c r="Z128" s="137"/>
      <c r="AA128" s="137"/>
      <c r="AB128" s="137"/>
      <c r="AC128" s="137"/>
      <c r="AD128" s="137"/>
      <c r="AE128" s="137"/>
      <c r="AF128" s="137"/>
      <c r="AG128" s="137"/>
      <c r="AH128" s="137"/>
      <c r="AI128" s="68"/>
      <c r="AJ128" s="137"/>
      <c r="AK128" s="68"/>
      <c r="AL128" s="68"/>
      <c r="AM128" s="68"/>
      <c r="AN128" s="68"/>
      <c r="AO128" s="68"/>
      <c r="AP128" s="68"/>
      <c r="AQ128" s="68"/>
      <c r="AR128" s="68"/>
      <c r="AS128" s="137"/>
      <c r="AT128" s="137"/>
      <c r="AU128" s="68"/>
    </row>
    <row r="129" spans="1:47" ht="14.25" customHeight="1">
      <c r="A129" s="68"/>
      <c r="B129" s="68"/>
      <c r="C129" s="68"/>
      <c r="D129" s="68"/>
      <c r="E129" s="68"/>
      <c r="F129" s="137"/>
      <c r="G129" s="137"/>
      <c r="H129" s="137"/>
      <c r="I129" s="137"/>
      <c r="J129" s="137"/>
      <c r="K129" s="137"/>
      <c r="L129" s="137"/>
      <c r="M129" s="137"/>
      <c r="N129" s="137"/>
      <c r="O129" s="137"/>
      <c r="P129" s="137"/>
      <c r="Q129" s="137"/>
      <c r="R129" s="137"/>
      <c r="S129" s="137"/>
      <c r="T129" s="137"/>
      <c r="U129" s="137"/>
      <c r="V129" s="137"/>
      <c r="W129" s="137"/>
      <c r="X129" s="137"/>
      <c r="Y129" s="137"/>
      <c r="Z129" s="137"/>
      <c r="AA129" s="137"/>
      <c r="AB129" s="137"/>
      <c r="AC129" s="137"/>
      <c r="AD129" s="137"/>
      <c r="AE129" s="137"/>
      <c r="AF129" s="137"/>
      <c r="AG129" s="137"/>
      <c r="AH129" s="137"/>
      <c r="AI129" s="68"/>
      <c r="AJ129" s="137"/>
      <c r="AK129" s="68"/>
      <c r="AL129" s="68"/>
      <c r="AM129" s="68"/>
      <c r="AN129" s="68"/>
      <c r="AO129" s="68"/>
      <c r="AP129" s="68"/>
      <c r="AQ129" s="68"/>
      <c r="AR129" s="68"/>
      <c r="AS129" s="137"/>
      <c r="AT129" s="137"/>
      <c r="AU129" s="68"/>
    </row>
    <row r="130" spans="1:47" ht="14.25" customHeight="1">
      <c r="A130" s="68"/>
      <c r="B130" s="68"/>
      <c r="C130" s="68"/>
      <c r="D130" s="68"/>
      <c r="E130" s="68"/>
      <c r="F130" s="137"/>
      <c r="G130" s="137"/>
      <c r="H130" s="137"/>
      <c r="I130" s="137"/>
      <c r="J130" s="137"/>
      <c r="K130" s="137"/>
      <c r="L130" s="137"/>
      <c r="M130" s="137"/>
      <c r="N130" s="137"/>
      <c r="O130" s="137"/>
      <c r="P130" s="137"/>
      <c r="Q130" s="137"/>
      <c r="R130" s="137"/>
      <c r="S130" s="137"/>
      <c r="T130" s="137"/>
      <c r="U130" s="137"/>
      <c r="V130" s="137"/>
      <c r="W130" s="137"/>
      <c r="X130" s="137"/>
      <c r="Y130" s="137"/>
      <c r="Z130" s="137"/>
      <c r="AA130" s="137"/>
      <c r="AB130" s="137"/>
      <c r="AC130" s="137"/>
      <c r="AD130" s="137"/>
      <c r="AE130" s="137"/>
      <c r="AF130" s="137"/>
      <c r="AG130" s="137"/>
      <c r="AH130" s="137"/>
      <c r="AI130" s="68"/>
      <c r="AJ130" s="137"/>
      <c r="AK130" s="68"/>
      <c r="AL130" s="68"/>
      <c r="AM130" s="68"/>
      <c r="AN130" s="68"/>
      <c r="AO130" s="68"/>
      <c r="AP130" s="68"/>
      <c r="AQ130" s="68"/>
      <c r="AR130" s="68"/>
      <c r="AS130" s="137"/>
      <c r="AT130" s="137"/>
      <c r="AU130" s="68"/>
    </row>
    <row r="131" spans="1:47" ht="14.25" customHeight="1">
      <c r="A131" s="68"/>
      <c r="B131" s="68"/>
      <c r="C131" s="68"/>
      <c r="D131" s="68"/>
      <c r="E131" s="68"/>
      <c r="F131" s="137"/>
      <c r="G131" s="137"/>
      <c r="H131" s="137"/>
      <c r="I131" s="137"/>
      <c r="J131" s="137"/>
      <c r="K131" s="137"/>
      <c r="L131" s="137"/>
      <c r="M131" s="137"/>
      <c r="N131" s="137"/>
      <c r="O131" s="137"/>
      <c r="P131" s="137"/>
      <c r="Q131" s="137"/>
      <c r="R131" s="137"/>
      <c r="S131" s="137"/>
      <c r="T131" s="137"/>
      <c r="U131" s="137"/>
      <c r="V131" s="137"/>
      <c r="W131" s="137"/>
      <c r="X131" s="137"/>
      <c r="Y131" s="137"/>
      <c r="Z131" s="137"/>
      <c r="AA131" s="137"/>
      <c r="AB131" s="137"/>
      <c r="AC131" s="137"/>
      <c r="AD131" s="137"/>
      <c r="AE131" s="137"/>
      <c r="AF131" s="137"/>
      <c r="AG131" s="137"/>
      <c r="AH131" s="137"/>
      <c r="AI131" s="68"/>
      <c r="AJ131" s="137"/>
      <c r="AK131" s="68"/>
      <c r="AL131" s="68"/>
      <c r="AM131" s="68"/>
      <c r="AN131" s="68"/>
      <c r="AO131" s="68"/>
      <c r="AP131" s="68"/>
      <c r="AQ131" s="68"/>
      <c r="AR131" s="68"/>
      <c r="AS131" s="137"/>
      <c r="AT131" s="137"/>
      <c r="AU131" s="68"/>
    </row>
    <row r="132" spans="1:47" ht="14.25" customHeight="1">
      <c r="A132" s="68"/>
      <c r="B132" s="68"/>
      <c r="C132" s="68"/>
      <c r="D132" s="68"/>
      <c r="E132" s="68"/>
      <c r="F132" s="137"/>
      <c r="G132" s="137"/>
      <c r="H132" s="137"/>
      <c r="I132" s="137"/>
      <c r="J132" s="137"/>
      <c r="K132" s="137"/>
      <c r="L132" s="137"/>
      <c r="M132" s="137"/>
      <c r="N132" s="137"/>
      <c r="O132" s="137"/>
      <c r="P132" s="137"/>
      <c r="Q132" s="137"/>
      <c r="R132" s="137"/>
      <c r="S132" s="137"/>
      <c r="T132" s="137"/>
      <c r="U132" s="137"/>
      <c r="V132" s="137"/>
      <c r="W132" s="137"/>
      <c r="X132" s="137"/>
      <c r="Y132" s="137"/>
      <c r="Z132" s="137"/>
      <c r="AA132" s="137"/>
      <c r="AB132" s="137"/>
      <c r="AC132" s="137"/>
      <c r="AD132" s="137"/>
      <c r="AE132" s="137"/>
      <c r="AF132" s="137"/>
      <c r="AG132" s="137"/>
      <c r="AH132" s="137"/>
      <c r="AI132" s="68"/>
      <c r="AJ132" s="137"/>
      <c r="AK132" s="68"/>
      <c r="AL132" s="68"/>
      <c r="AM132" s="68"/>
      <c r="AN132" s="68"/>
      <c r="AO132" s="68"/>
      <c r="AP132" s="68"/>
      <c r="AQ132" s="68"/>
      <c r="AR132" s="68"/>
      <c r="AS132" s="137"/>
      <c r="AT132" s="137"/>
      <c r="AU132" s="68"/>
    </row>
    <row r="133" spans="1:47" ht="14.25" customHeight="1">
      <c r="A133" s="68"/>
      <c r="B133" s="68"/>
      <c r="C133" s="68"/>
      <c r="D133" s="68"/>
      <c r="E133" s="68"/>
      <c r="F133" s="137"/>
      <c r="G133" s="137"/>
      <c r="H133" s="137"/>
      <c r="I133" s="137"/>
      <c r="J133" s="137"/>
      <c r="K133" s="137"/>
      <c r="L133" s="137"/>
      <c r="M133" s="137"/>
      <c r="N133" s="137"/>
      <c r="O133" s="137"/>
      <c r="P133" s="137"/>
      <c r="Q133" s="137"/>
      <c r="R133" s="137"/>
      <c r="S133" s="137"/>
      <c r="T133" s="137"/>
      <c r="U133" s="137"/>
      <c r="V133" s="137"/>
      <c r="W133" s="137"/>
      <c r="X133" s="137"/>
      <c r="Y133" s="137"/>
      <c r="Z133" s="137"/>
      <c r="AA133" s="137"/>
      <c r="AB133" s="137"/>
      <c r="AC133" s="137"/>
      <c r="AD133" s="137"/>
      <c r="AE133" s="137"/>
      <c r="AF133" s="137"/>
      <c r="AG133" s="137"/>
      <c r="AH133" s="137"/>
      <c r="AI133" s="68"/>
      <c r="AJ133" s="137"/>
      <c r="AK133" s="68"/>
      <c r="AL133" s="68"/>
      <c r="AM133" s="68"/>
      <c r="AN133" s="68"/>
      <c r="AO133" s="68"/>
      <c r="AP133" s="68"/>
      <c r="AQ133" s="68"/>
      <c r="AR133" s="68"/>
      <c r="AS133" s="137"/>
      <c r="AT133" s="137"/>
      <c r="AU133" s="68"/>
    </row>
    <row r="134" spans="1:47" ht="14.25" customHeight="1">
      <c r="A134" s="68"/>
      <c r="B134" s="68"/>
      <c r="C134" s="68"/>
      <c r="D134" s="68"/>
      <c r="E134" s="68"/>
      <c r="F134" s="137"/>
      <c r="G134" s="137"/>
      <c r="H134" s="137"/>
      <c r="I134" s="137"/>
      <c r="J134" s="137"/>
      <c r="K134" s="137"/>
      <c r="L134" s="137"/>
      <c r="M134" s="137"/>
      <c r="N134" s="137"/>
      <c r="O134" s="137"/>
      <c r="P134" s="137"/>
      <c r="Q134" s="137"/>
      <c r="R134" s="137"/>
      <c r="S134" s="137"/>
      <c r="T134" s="137"/>
      <c r="U134" s="137"/>
      <c r="V134" s="137"/>
      <c r="W134" s="137"/>
      <c r="X134" s="137"/>
      <c r="Y134" s="137"/>
      <c r="Z134" s="137"/>
      <c r="AA134" s="137"/>
      <c r="AB134" s="137"/>
      <c r="AC134" s="137"/>
      <c r="AD134" s="137"/>
      <c r="AE134" s="137"/>
      <c r="AF134" s="137"/>
      <c r="AG134" s="137"/>
      <c r="AH134" s="137"/>
      <c r="AI134" s="68"/>
      <c r="AJ134" s="137"/>
      <c r="AK134" s="68"/>
      <c r="AL134" s="68"/>
      <c r="AM134" s="68"/>
      <c r="AN134" s="68"/>
      <c r="AO134" s="68"/>
      <c r="AP134" s="68"/>
      <c r="AQ134" s="68"/>
      <c r="AR134" s="68"/>
      <c r="AS134" s="137"/>
      <c r="AT134" s="137"/>
      <c r="AU134" s="68"/>
    </row>
    <row r="135" spans="1:47" ht="14.25" customHeight="1">
      <c r="A135" s="68"/>
      <c r="B135" s="68"/>
      <c r="C135" s="68"/>
      <c r="D135" s="68"/>
      <c r="E135" s="68"/>
      <c r="F135" s="137"/>
      <c r="G135" s="137"/>
      <c r="H135" s="137"/>
      <c r="I135" s="137"/>
      <c r="J135" s="137"/>
      <c r="K135" s="137"/>
      <c r="L135" s="137"/>
      <c r="M135" s="137"/>
      <c r="N135" s="137"/>
      <c r="O135" s="137"/>
      <c r="P135" s="137"/>
      <c r="Q135" s="137"/>
      <c r="R135" s="137"/>
      <c r="S135" s="137"/>
      <c r="T135" s="137"/>
      <c r="U135" s="137"/>
      <c r="V135" s="137"/>
      <c r="W135" s="137"/>
      <c r="X135" s="137"/>
      <c r="Y135" s="137"/>
      <c r="Z135" s="137"/>
      <c r="AA135" s="137"/>
      <c r="AB135" s="137"/>
      <c r="AC135" s="137"/>
      <c r="AD135" s="137"/>
      <c r="AE135" s="137"/>
      <c r="AF135" s="137"/>
      <c r="AG135" s="137"/>
      <c r="AH135" s="137"/>
      <c r="AI135" s="68"/>
      <c r="AJ135" s="137"/>
      <c r="AK135" s="68"/>
      <c r="AL135" s="68"/>
      <c r="AM135" s="68"/>
      <c r="AN135" s="68"/>
      <c r="AO135" s="68"/>
      <c r="AP135" s="68"/>
      <c r="AQ135" s="68"/>
      <c r="AR135" s="68"/>
      <c r="AS135" s="137"/>
      <c r="AT135" s="137"/>
      <c r="AU135" s="68"/>
    </row>
    <row r="136" spans="1:47" ht="14.25" customHeight="1">
      <c r="A136" s="68"/>
      <c r="B136" s="68"/>
      <c r="C136" s="68"/>
      <c r="D136" s="68"/>
      <c r="E136" s="68"/>
      <c r="F136" s="137"/>
      <c r="G136" s="137"/>
      <c r="H136" s="137"/>
      <c r="I136" s="137"/>
      <c r="J136" s="137"/>
      <c r="K136" s="137"/>
      <c r="L136" s="137"/>
      <c r="M136" s="137"/>
      <c r="N136" s="137"/>
      <c r="O136" s="137"/>
      <c r="P136" s="137"/>
      <c r="Q136" s="137"/>
      <c r="R136" s="137"/>
      <c r="S136" s="137"/>
      <c r="T136" s="137"/>
      <c r="U136" s="137"/>
      <c r="V136" s="137"/>
      <c r="W136" s="137"/>
      <c r="X136" s="137"/>
      <c r="Y136" s="137"/>
      <c r="Z136" s="137"/>
      <c r="AA136" s="137"/>
      <c r="AB136" s="137"/>
      <c r="AC136" s="137"/>
      <c r="AD136" s="137"/>
      <c r="AE136" s="137"/>
      <c r="AF136" s="137"/>
      <c r="AG136" s="137"/>
      <c r="AH136" s="137"/>
      <c r="AI136" s="68"/>
      <c r="AJ136" s="137"/>
      <c r="AK136" s="68"/>
      <c r="AL136" s="68"/>
      <c r="AM136" s="68"/>
      <c r="AN136" s="68"/>
      <c r="AO136" s="68"/>
      <c r="AP136" s="68"/>
      <c r="AQ136" s="68"/>
      <c r="AR136" s="68"/>
      <c r="AS136" s="137"/>
      <c r="AT136" s="137"/>
      <c r="AU136" s="68"/>
    </row>
    <row r="137" spans="1:47" ht="14.25" customHeight="1">
      <c r="A137" s="68"/>
      <c r="B137" s="68"/>
      <c r="C137" s="68"/>
      <c r="D137" s="68"/>
      <c r="E137" s="68"/>
      <c r="F137" s="137"/>
      <c r="G137" s="137"/>
      <c r="H137" s="137"/>
      <c r="I137" s="137"/>
      <c r="J137" s="137"/>
      <c r="K137" s="137"/>
      <c r="L137" s="137"/>
      <c r="M137" s="137"/>
      <c r="N137" s="137"/>
      <c r="O137" s="137"/>
      <c r="P137" s="137"/>
      <c r="Q137" s="137"/>
      <c r="R137" s="137"/>
      <c r="S137" s="137"/>
      <c r="T137" s="137"/>
      <c r="U137" s="137"/>
      <c r="V137" s="137"/>
      <c r="W137" s="137"/>
      <c r="X137" s="137"/>
      <c r="Y137" s="137"/>
      <c r="Z137" s="137"/>
      <c r="AA137" s="137"/>
      <c r="AB137" s="137"/>
      <c r="AC137" s="137"/>
      <c r="AD137" s="137"/>
      <c r="AE137" s="137"/>
      <c r="AF137" s="137"/>
      <c r="AG137" s="137"/>
      <c r="AH137" s="137"/>
      <c r="AI137" s="68"/>
      <c r="AJ137" s="137"/>
      <c r="AK137" s="68"/>
      <c r="AL137" s="68"/>
      <c r="AM137" s="68"/>
      <c r="AN137" s="68"/>
      <c r="AO137" s="68"/>
      <c r="AP137" s="68"/>
      <c r="AQ137" s="68"/>
      <c r="AR137" s="68"/>
      <c r="AS137" s="137"/>
      <c r="AT137" s="137"/>
      <c r="AU137" s="68"/>
    </row>
    <row r="138" spans="1:47" ht="14.25" customHeight="1">
      <c r="A138" s="68"/>
      <c r="B138" s="68"/>
      <c r="C138" s="68"/>
      <c r="D138" s="68"/>
      <c r="E138" s="68"/>
      <c r="F138" s="137"/>
      <c r="G138" s="137"/>
      <c r="H138" s="137"/>
      <c r="I138" s="137"/>
      <c r="J138" s="137"/>
      <c r="K138" s="137"/>
      <c r="L138" s="137"/>
      <c r="M138" s="137"/>
      <c r="N138" s="137"/>
      <c r="O138" s="137"/>
      <c r="P138" s="137"/>
      <c r="Q138" s="137"/>
      <c r="R138" s="137"/>
      <c r="S138" s="137"/>
      <c r="T138" s="137"/>
      <c r="U138" s="137"/>
      <c r="V138" s="137"/>
      <c r="W138" s="137"/>
      <c r="X138" s="137"/>
      <c r="Y138" s="137"/>
      <c r="Z138" s="137"/>
      <c r="AA138" s="137"/>
      <c r="AB138" s="137"/>
      <c r="AC138" s="137"/>
      <c r="AD138" s="137"/>
      <c r="AE138" s="137"/>
      <c r="AF138" s="137"/>
      <c r="AG138" s="137"/>
      <c r="AH138" s="137"/>
      <c r="AI138" s="68"/>
      <c r="AJ138" s="137"/>
      <c r="AK138" s="68"/>
      <c r="AL138" s="68"/>
      <c r="AM138" s="68"/>
      <c r="AN138" s="68"/>
      <c r="AO138" s="68"/>
      <c r="AP138" s="68"/>
      <c r="AQ138" s="68"/>
      <c r="AR138" s="68"/>
      <c r="AS138" s="137"/>
      <c r="AT138" s="137"/>
      <c r="AU138" s="68"/>
    </row>
    <row r="139" spans="1:47" ht="14.25" customHeight="1">
      <c r="A139" s="68"/>
      <c r="B139" s="68"/>
      <c r="C139" s="68"/>
      <c r="D139" s="68"/>
      <c r="E139" s="68"/>
      <c r="F139" s="137"/>
      <c r="G139" s="137"/>
      <c r="H139" s="137"/>
      <c r="I139" s="137"/>
      <c r="J139" s="137"/>
      <c r="K139" s="137"/>
      <c r="L139" s="137"/>
      <c r="M139" s="137"/>
      <c r="N139" s="137"/>
      <c r="O139" s="137"/>
      <c r="P139" s="137"/>
      <c r="Q139" s="137"/>
      <c r="R139" s="137"/>
      <c r="S139" s="137"/>
      <c r="T139" s="137"/>
      <c r="U139" s="137"/>
      <c r="V139" s="137"/>
      <c r="W139" s="137"/>
      <c r="X139" s="137"/>
      <c r="Y139" s="137"/>
      <c r="Z139" s="137"/>
      <c r="AA139" s="137"/>
      <c r="AB139" s="137"/>
      <c r="AC139" s="137"/>
      <c r="AD139" s="137"/>
      <c r="AE139" s="137"/>
      <c r="AF139" s="137"/>
      <c r="AG139" s="137"/>
      <c r="AH139" s="137"/>
      <c r="AI139" s="68"/>
      <c r="AJ139" s="137"/>
      <c r="AK139" s="68"/>
      <c r="AL139" s="68"/>
      <c r="AM139" s="68"/>
      <c r="AN139" s="68"/>
      <c r="AO139" s="68"/>
      <c r="AP139" s="68"/>
      <c r="AQ139" s="68"/>
      <c r="AR139" s="68"/>
      <c r="AS139" s="137"/>
      <c r="AT139" s="137"/>
      <c r="AU139" s="68"/>
    </row>
    <row r="140" spans="1:47" ht="14.25" customHeight="1">
      <c r="A140" s="68"/>
      <c r="B140" s="68"/>
      <c r="C140" s="68"/>
      <c r="D140" s="68"/>
      <c r="E140" s="68"/>
      <c r="F140" s="137"/>
      <c r="G140" s="137"/>
      <c r="H140" s="137"/>
      <c r="I140" s="137"/>
      <c r="J140" s="137"/>
      <c r="K140" s="137"/>
      <c r="L140" s="137"/>
      <c r="M140" s="137"/>
      <c r="N140" s="137"/>
      <c r="O140" s="137"/>
      <c r="P140" s="137"/>
      <c r="Q140" s="137"/>
      <c r="R140" s="137"/>
      <c r="S140" s="137"/>
      <c r="T140" s="137"/>
      <c r="U140" s="137"/>
      <c r="V140" s="137"/>
      <c r="W140" s="137"/>
      <c r="X140" s="137"/>
      <c r="Y140" s="137"/>
      <c r="Z140" s="137"/>
      <c r="AA140" s="137"/>
      <c r="AB140" s="137"/>
      <c r="AC140" s="137"/>
      <c r="AD140" s="137"/>
      <c r="AE140" s="137"/>
      <c r="AF140" s="137"/>
      <c r="AG140" s="137"/>
      <c r="AH140" s="137"/>
      <c r="AI140" s="68"/>
      <c r="AJ140" s="137"/>
      <c r="AK140" s="68"/>
      <c r="AL140" s="68"/>
      <c r="AM140" s="68"/>
      <c r="AN140" s="68"/>
      <c r="AO140" s="68"/>
      <c r="AP140" s="68"/>
      <c r="AQ140" s="68"/>
      <c r="AR140" s="68"/>
      <c r="AS140" s="137"/>
      <c r="AT140" s="137"/>
      <c r="AU140" s="68"/>
    </row>
    <row r="141" spans="1:47" ht="14.25" customHeight="1">
      <c r="A141" s="68"/>
      <c r="B141" s="68"/>
      <c r="C141" s="68"/>
      <c r="D141" s="68"/>
      <c r="E141" s="68"/>
      <c r="F141" s="137"/>
      <c r="G141" s="137"/>
      <c r="H141" s="137"/>
      <c r="I141" s="137"/>
      <c r="J141" s="137"/>
      <c r="K141" s="137"/>
      <c r="L141" s="137"/>
      <c r="M141" s="137"/>
      <c r="N141" s="137"/>
      <c r="O141" s="137"/>
      <c r="P141" s="137"/>
      <c r="Q141" s="137"/>
      <c r="R141" s="137"/>
      <c r="S141" s="137"/>
      <c r="T141" s="137"/>
      <c r="U141" s="137"/>
      <c r="V141" s="137"/>
      <c r="W141" s="137"/>
      <c r="X141" s="137"/>
      <c r="Y141" s="137"/>
      <c r="Z141" s="137"/>
      <c r="AA141" s="137"/>
      <c r="AB141" s="137"/>
      <c r="AC141" s="137"/>
      <c r="AD141" s="137"/>
      <c r="AE141" s="137"/>
      <c r="AF141" s="137"/>
      <c r="AG141" s="137"/>
      <c r="AH141" s="137"/>
      <c r="AI141" s="68"/>
      <c r="AJ141" s="137"/>
      <c r="AK141" s="68"/>
      <c r="AL141" s="68"/>
      <c r="AM141" s="68"/>
      <c r="AN141" s="68"/>
      <c r="AO141" s="68"/>
      <c r="AP141" s="68"/>
      <c r="AQ141" s="68"/>
      <c r="AR141" s="68"/>
      <c r="AS141" s="137"/>
      <c r="AT141" s="137"/>
      <c r="AU141" s="68"/>
    </row>
    <row r="142" spans="1:47" ht="14.25" customHeight="1">
      <c r="A142" s="68"/>
      <c r="B142" s="68"/>
      <c r="C142" s="68"/>
      <c r="D142" s="68"/>
      <c r="E142" s="68"/>
      <c r="F142" s="137"/>
      <c r="G142" s="137"/>
      <c r="H142" s="137"/>
      <c r="I142" s="137"/>
      <c r="J142" s="137"/>
      <c r="K142" s="137"/>
      <c r="L142" s="137"/>
      <c r="M142" s="137"/>
      <c r="N142" s="137"/>
      <c r="O142" s="137"/>
      <c r="P142" s="137"/>
      <c r="Q142" s="137"/>
      <c r="R142" s="137"/>
      <c r="S142" s="137"/>
      <c r="T142" s="137"/>
      <c r="U142" s="137"/>
      <c r="V142" s="137"/>
      <c r="W142" s="137"/>
      <c r="X142" s="137"/>
      <c r="Y142" s="137"/>
      <c r="Z142" s="137"/>
      <c r="AA142" s="137"/>
      <c r="AB142" s="137"/>
      <c r="AC142" s="137"/>
      <c r="AD142" s="137"/>
      <c r="AE142" s="137"/>
      <c r="AF142" s="137"/>
      <c r="AG142" s="137"/>
      <c r="AH142" s="137"/>
      <c r="AI142" s="68"/>
      <c r="AJ142" s="137"/>
      <c r="AK142" s="68"/>
      <c r="AL142" s="68"/>
      <c r="AM142" s="68"/>
      <c r="AN142" s="68"/>
      <c r="AO142" s="68"/>
      <c r="AP142" s="68"/>
      <c r="AQ142" s="68"/>
      <c r="AR142" s="68"/>
      <c r="AS142" s="137"/>
      <c r="AT142" s="137"/>
      <c r="AU142" s="68"/>
    </row>
    <row r="143" spans="1:47" ht="14.25" customHeight="1">
      <c r="A143" s="68"/>
      <c r="B143" s="68"/>
      <c r="C143" s="68"/>
      <c r="D143" s="68"/>
      <c r="E143" s="68"/>
      <c r="F143" s="137"/>
      <c r="G143" s="137"/>
      <c r="H143" s="137"/>
      <c r="I143" s="137"/>
      <c r="J143" s="137"/>
      <c r="K143" s="137"/>
      <c r="L143" s="137"/>
      <c r="M143" s="137"/>
      <c r="N143" s="137"/>
      <c r="O143" s="137"/>
      <c r="P143" s="137"/>
      <c r="Q143" s="137"/>
      <c r="R143" s="137"/>
      <c r="S143" s="137"/>
      <c r="T143" s="137"/>
      <c r="U143" s="137"/>
      <c r="V143" s="137"/>
      <c r="W143" s="137"/>
      <c r="X143" s="137"/>
      <c r="Y143" s="137"/>
      <c r="Z143" s="137"/>
      <c r="AA143" s="137"/>
      <c r="AB143" s="137"/>
      <c r="AC143" s="137"/>
      <c r="AD143" s="137"/>
      <c r="AE143" s="137"/>
      <c r="AF143" s="137"/>
      <c r="AG143" s="137"/>
      <c r="AH143" s="137"/>
      <c r="AI143" s="68"/>
      <c r="AJ143" s="137"/>
      <c r="AK143" s="68"/>
      <c r="AL143" s="68"/>
      <c r="AM143" s="68"/>
      <c r="AN143" s="68"/>
      <c r="AO143" s="68"/>
      <c r="AP143" s="68"/>
      <c r="AQ143" s="68"/>
      <c r="AR143" s="68"/>
      <c r="AS143" s="137"/>
      <c r="AT143" s="137"/>
      <c r="AU143" s="68"/>
    </row>
    <row r="144" spans="1:47" ht="14.25" customHeight="1">
      <c r="A144" s="68"/>
      <c r="B144" s="68"/>
      <c r="C144" s="68"/>
      <c r="D144" s="68"/>
      <c r="E144" s="68"/>
      <c r="F144" s="137"/>
      <c r="G144" s="137"/>
      <c r="H144" s="137"/>
      <c r="I144" s="137"/>
      <c r="J144" s="137"/>
      <c r="K144" s="137"/>
      <c r="L144" s="137"/>
      <c r="M144" s="137"/>
      <c r="N144" s="137"/>
      <c r="O144" s="137"/>
      <c r="P144" s="137"/>
      <c r="Q144" s="137"/>
      <c r="R144" s="137"/>
      <c r="S144" s="137"/>
      <c r="T144" s="137"/>
      <c r="U144" s="137"/>
      <c r="V144" s="137"/>
      <c r="W144" s="137"/>
      <c r="X144" s="137"/>
      <c r="Y144" s="137"/>
      <c r="Z144" s="137"/>
      <c r="AA144" s="137"/>
      <c r="AB144" s="137"/>
      <c r="AC144" s="137"/>
      <c r="AD144" s="137"/>
      <c r="AE144" s="137"/>
      <c r="AF144" s="137"/>
      <c r="AG144" s="137"/>
      <c r="AH144" s="137"/>
      <c r="AI144" s="68"/>
      <c r="AJ144" s="137"/>
      <c r="AK144" s="68"/>
      <c r="AL144" s="68"/>
      <c r="AM144" s="68"/>
      <c r="AN144" s="68"/>
      <c r="AO144" s="68"/>
      <c r="AP144" s="68"/>
      <c r="AQ144" s="68"/>
      <c r="AR144" s="68"/>
      <c r="AS144" s="137"/>
      <c r="AT144" s="137"/>
      <c r="AU144" s="68"/>
    </row>
    <row r="145" spans="1:47" ht="14.25" customHeight="1">
      <c r="A145" s="68"/>
      <c r="B145" s="68"/>
      <c r="C145" s="68"/>
      <c r="D145" s="68"/>
      <c r="E145" s="68"/>
      <c r="F145" s="137"/>
      <c r="G145" s="137"/>
      <c r="H145" s="137"/>
      <c r="I145" s="137"/>
      <c r="J145" s="137"/>
      <c r="K145" s="137"/>
      <c r="L145" s="137"/>
      <c r="M145" s="137"/>
      <c r="N145" s="137"/>
      <c r="O145" s="137"/>
      <c r="P145" s="137"/>
      <c r="Q145" s="137"/>
      <c r="R145" s="137"/>
      <c r="S145" s="137"/>
      <c r="T145" s="137"/>
      <c r="U145" s="137"/>
      <c r="V145" s="137"/>
      <c r="W145" s="137"/>
      <c r="X145" s="137"/>
      <c r="Y145" s="137"/>
      <c r="Z145" s="137"/>
      <c r="AA145" s="137"/>
      <c r="AB145" s="137"/>
      <c r="AC145" s="137"/>
      <c r="AD145" s="137"/>
      <c r="AE145" s="137"/>
      <c r="AF145" s="137"/>
      <c r="AG145" s="137"/>
      <c r="AH145" s="137"/>
      <c r="AI145" s="68"/>
      <c r="AJ145" s="137"/>
      <c r="AK145" s="68"/>
      <c r="AL145" s="68"/>
      <c r="AM145" s="68"/>
      <c r="AN145" s="68"/>
      <c r="AO145" s="68"/>
      <c r="AP145" s="68"/>
      <c r="AQ145" s="68"/>
      <c r="AR145" s="68"/>
      <c r="AS145" s="137"/>
      <c r="AT145" s="137"/>
      <c r="AU145" s="68"/>
    </row>
    <row r="146" spans="1:47" ht="14.25" customHeight="1">
      <c r="A146" s="68"/>
      <c r="B146" s="68"/>
      <c r="C146" s="68"/>
      <c r="D146" s="68"/>
      <c r="E146" s="68"/>
      <c r="F146" s="137"/>
      <c r="G146" s="137"/>
      <c r="H146" s="137"/>
      <c r="I146" s="137"/>
      <c r="J146" s="137"/>
      <c r="K146" s="137"/>
      <c r="L146" s="137"/>
      <c r="M146" s="137"/>
      <c r="N146" s="137"/>
      <c r="O146" s="137"/>
      <c r="P146" s="137"/>
      <c r="Q146" s="137"/>
      <c r="R146" s="137"/>
      <c r="S146" s="137"/>
      <c r="T146" s="137"/>
      <c r="U146" s="137"/>
      <c r="V146" s="137"/>
      <c r="W146" s="137"/>
      <c r="X146" s="137"/>
      <c r="Y146" s="137"/>
      <c r="Z146" s="137"/>
      <c r="AA146" s="137"/>
      <c r="AB146" s="137"/>
      <c r="AC146" s="137"/>
      <c r="AD146" s="137"/>
      <c r="AE146" s="137"/>
      <c r="AF146" s="137"/>
      <c r="AG146" s="137"/>
      <c r="AH146" s="137"/>
      <c r="AI146" s="68"/>
      <c r="AJ146" s="137"/>
      <c r="AK146" s="68"/>
      <c r="AL146" s="68"/>
      <c r="AM146" s="68"/>
      <c r="AN146" s="68"/>
      <c r="AO146" s="68"/>
      <c r="AP146" s="68"/>
      <c r="AQ146" s="68"/>
      <c r="AR146" s="68"/>
      <c r="AS146" s="137"/>
      <c r="AT146" s="137"/>
      <c r="AU146" s="68"/>
    </row>
    <row r="147" spans="1:47" ht="14.25" customHeight="1">
      <c r="A147" s="68"/>
      <c r="B147" s="68"/>
      <c r="C147" s="68"/>
      <c r="D147" s="68"/>
      <c r="E147" s="68"/>
      <c r="F147" s="137"/>
      <c r="G147" s="137"/>
      <c r="H147" s="137"/>
      <c r="I147" s="137"/>
      <c r="J147" s="137"/>
      <c r="K147" s="137"/>
      <c r="L147" s="137"/>
      <c r="M147" s="137"/>
      <c r="N147" s="137"/>
      <c r="O147" s="137"/>
      <c r="P147" s="137"/>
      <c r="Q147" s="137"/>
      <c r="R147" s="137"/>
      <c r="S147" s="137"/>
      <c r="T147" s="137"/>
      <c r="U147" s="137"/>
      <c r="V147" s="137"/>
      <c r="W147" s="137"/>
      <c r="X147" s="137"/>
      <c r="Y147" s="137"/>
      <c r="Z147" s="137"/>
      <c r="AA147" s="137"/>
      <c r="AB147" s="137"/>
      <c r="AC147" s="137"/>
      <c r="AD147" s="137"/>
      <c r="AE147" s="137"/>
      <c r="AF147" s="137"/>
      <c r="AG147" s="137"/>
      <c r="AH147" s="137"/>
      <c r="AI147" s="68"/>
      <c r="AJ147" s="137"/>
      <c r="AK147" s="68"/>
      <c r="AL147" s="68"/>
      <c r="AM147" s="68"/>
      <c r="AN147" s="68"/>
      <c r="AO147" s="68"/>
      <c r="AP147" s="68"/>
      <c r="AQ147" s="68"/>
      <c r="AR147" s="68"/>
      <c r="AS147" s="137"/>
      <c r="AT147" s="137"/>
      <c r="AU147" s="68"/>
    </row>
    <row r="148" spans="1:47" ht="14.25" customHeight="1">
      <c r="A148" s="68"/>
      <c r="B148" s="68"/>
      <c r="C148" s="68"/>
      <c r="D148" s="68"/>
      <c r="E148" s="68"/>
      <c r="F148" s="137"/>
      <c r="G148" s="137"/>
      <c r="H148" s="137"/>
      <c r="I148" s="137"/>
      <c r="J148" s="137"/>
      <c r="K148" s="137"/>
      <c r="L148" s="137"/>
      <c r="M148" s="137"/>
      <c r="N148" s="137"/>
      <c r="O148" s="137"/>
      <c r="P148" s="137"/>
      <c r="Q148" s="137"/>
      <c r="R148" s="137"/>
      <c r="S148" s="137"/>
      <c r="T148" s="137"/>
      <c r="U148" s="137"/>
      <c r="V148" s="137"/>
      <c r="W148" s="137"/>
      <c r="X148" s="137"/>
      <c r="Y148" s="137"/>
      <c r="Z148" s="137"/>
      <c r="AA148" s="137"/>
      <c r="AB148" s="137"/>
      <c r="AC148" s="137"/>
      <c r="AD148" s="137"/>
      <c r="AE148" s="137"/>
      <c r="AF148" s="137"/>
      <c r="AG148" s="137"/>
      <c r="AH148" s="137"/>
      <c r="AI148" s="68"/>
      <c r="AJ148" s="137"/>
      <c r="AK148" s="68"/>
      <c r="AL148" s="68"/>
      <c r="AM148" s="68"/>
      <c r="AN148" s="68"/>
      <c r="AO148" s="68"/>
      <c r="AP148" s="68"/>
      <c r="AQ148" s="68"/>
      <c r="AR148" s="68"/>
      <c r="AS148" s="137"/>
      <c r="AT148" s="137"/>
      <c r="AU148" s="68"/>
    </row>
    <row r="149" spans="1:47" ht="14.25" customHeight="1">
      <c r="A149" s="68"/>
      <c r="B149" s="68"/>
      <c r="C149" s="68"/>
      <c r="D149" s="68"/>
      <c r="E149" s="68"/>
      <c r="F149" s="137"/>
      <c r="G149" s="137"/>
      <c r="H149" s="137"/>
      <c r="I149" s="137"/>
      <c r="J149" s="137"/>
      <c r="K149" s="137"/>
      <c r="L149" s="137"/>
      <c r="M149" s="137"/>
      <c r="N149" s="137"/>
      <c r="O149" s="137"/>
      <c r="P149" s="137"/>
      <c r="Q149" s="137"/>
      <c r="R149" s="137"/>
      <c r="S149" s="137"/>
      <c r="T149" s="137"/>
      <c r="U149" s="137"/>
      <c r="V149" s="137"/>
      <c r="W149" s="137"/>
      <c r="X149" s="137"/>
      <c r="Y149" s="137"/>
      <c r="Z149" s="137"/>
      <c r="AA149" s="137"/>
      <c r="AB149" s="137"/>
      <c r="AC149" s="137"/>
      <c r="AD149" s="137"/>
      <c r="AE149" s="137"/>
      <c r="AF149" s="137"/>
      <c r="AG149" s="137"/>
      <c r="AH149" s="137"/>
      <c r="AI149" s="68"/>
      <c r="AJ149" s="137"/>
      <c r="AK149" s="68"/>
      <c r="AL149" s="68"/>
      <c r="AM149" s="68"/>
      <c r="AN149" s="68"/>
      <c r="AO149" s="68"/>
      <c r="AP149" s="68"/>
      <c r="AQ149" s="68"/>
      <c r="AR149" s="68"/>
      <c r="AS149" s="137"/>
      <c r="AT149" s="137"/>
      <c r="AU149" s="68"/>
    </row>
    <row r="150" spans="1:47" ht="14.25" customHeight="1">
      <c r="A150" s="68"/>
      <c r="B150" s="68"/>
      <c r="C150" s="68"/>
      <c r="D150" s="68"/>
      <c r="E150" s="68"/>
      <c r="F150" s="137"/>
      <c r="G150" s="137"/>
      <c r="H150" s="137"/>
      <c r="I150" s="137"/>
      <c r="J150" s="137"/>
      <c r="K150" s="137"/>
      <c r="L150" s="137"/>
      <c r="M150" s="137"/>
      <c r="N150" s="137"/>
      <c r="O150" s="137"/>
      <c r="P150" s="137"/>
      <c r="Q150" s="137"/>
      <c r="R150" s="137"/>
      <c r="S150" s="137"/>
      <c r="T150" s="137"/>
      <c r="U150" s="137"/>
      <c r="V150" s="137"/>
      <c r="W150" s="137"/>
      <c r="X150" s="137"/>
      <c r="Y150" s="137"/>
      <c r="Z150" s="137"/>
      <c r="AA150" s="137"/>
      <c r="AB150" s="137"/>
      <c r="AC150" s="137"/>
      <c r="AD150" s="137"/>
      <c r="AE150" s="137"/>
      <c r="AF150" s="137"/>
      <c r="AG150" s="137"/>
      <c r="AH150" s="137"/>
      <c r="AI150" s="68"/>
      <c r="AJ150" s="137"/>
      <c r="AK150" s="68"/>
      <c r="AL150" s="68"/>
      <c r="AM150" s="68"/>
      <c r="AN150" s="68"/>
      <c r="AO150" s="68"/>
      <c r="AP150" s="68"/>
      <c r="AQ150" s="68"/>
      <c r="AR150" s="68"/>
      <c r="AS150" s="137"/>
      <c r="AT150" s="137"/>
      <c r="AU150" s="68"/>
    </row>
    <row r="151" spans="1:47" ht="14.25" customHeight="1">
      <c r="A151" s="68"/>
      <c r="B151" s="68"/>
      <c r="C151" s="68"/>
      <c r="D151" s="68"/>
      <c r="E151" s="68"/>
      <c r="F151" s="137"/>
      <c r="G151" s="137"/>
      <c r="H151" s="137"/>
      <c r="I151" s="137"/>
      <c r="J151" s="137"/>
      <c r="K151" s="137"/>
      <c r="L151" s="137"/>
      <c r="M151" s="137"/>
      <c r="N151" s="137"/>
      <c r="O151" s="137"/>
      <c r="P151" s="137"/>
      <c r="Q151" s="137"/>
      <c r="R151" s="137"/>
      <c r="S151" s="137"/>
      <c r="T151" s="137"/>
      <c r="U151" s="137"/>
      <c r="V151" s="137"/>
      <c r="W151" s="137"/>
      <c r="X151" s="137"/>
      <c r="Y151" s="137"/>
      <c r="Z151" s="137"/>
      <c r="AA151" s="137"/>
      <c r="AB151" s="137"/>
      <c r="AC151" s="137"/>
      <c r="AD151" s="137"/>
      <c r="AE151" s="137"/>
      <c r="AF151" s="137"/>
      <c r="AG151" s="137"/>
      <c r="AH151" s="137"/>
      <c r="AI151" s="68"/>
      <c r="AJ151" s="137"/>
      <c r="AK151" s="68"/>
      <c r="AL151" s="68"/>
      <c r="AM151" s="68"/>
      <c r="AN151" s="68"/>
      <c r="AO151" s="68"/>
      <c r="AP151" s="68"/>
      <c r="AQ151" s="68"/>
      <c r="AR151" s="68"/>
      <c r="AS151" s="137"/>
      <c r="AT151" s="137"/>
      <c r="AU151" s="68"/>
    </row>
    <row r="152" spans="1:47" ht="14.25" customHeight="1">
      <c r="A152" s="68"/>
      <c r="B152" s="68"/>
      <c r="C152" s="68"/>
      <c r="D152" s="68"/>
      <c r="E152" s="68"/>
      <c r="F152" s="137"/>
      <c r="G152" s="137"/>
      <c r="H152" s="137"/>
      <c r="I152" s="137"/>
      <c r="J152" s="137"/>
      <c r="K152" s="137"/>
      <c r="L152" s="137"/>
      <c r="M152" s="137"/>
      <c r="N152" s="137"/>
      <c r="O152" s="137"/>
      <c r="P152" s="137"/>
      <c r="Q152" s="137"/>
      <c r="R152" s="137"/>
      <c r="S152" s="137"/>
      <c r="T152" s="137"/>
      <c r="U152" s="137"/>
      <c r="V152" s="137"/>
      <c r="W152" s="137"/>
      <c r="X152" s="137"/>
      <c r="Y152" s="137"/>
      <c r="Z152" s="137"/>
      <c r="AA152" s="137"/>
      <c r="AB152" s="137"/>
      <c r="AC152" s="137"/>
      <c r="AD152" s="137"/>
      <c r="AE152" s="137"/>
      <c r="AF152" s="137"/>
      <c r="AG152" s="137"/>
      <c r="AH152" s="137"/>
      <c r="AI152" s="68"/>
      <c r="AJ152" s="137"/>
      <c r="AK152" s="68"/>
      <c r="AL152" s="68"/>
      <c r="AM152" s="68"/>
      <c r="AN152" s="68"/>
      <c r="AO152" s="68"/>
      <c r="AP152" s="68"/>
      <c r="AQ152" s="68"/>
      <c r="AR152" s="68"/>
      <c r="AS152" s="137"/>
      <c r="AT152" s="137"/>
      <c r="AU152" s="68"/>
    </row>
    <row r="153" spans="1:47" ht="14.25" customHeight="1">
      <c r="A153" s="68"/>
      <c r="B153" s="68"/>
      <c r="C153" s="68"/>
      <c r="D153" s="68"/>
      <c r="E153" s="68"/>
      <c r="F153" s="137"/>
      <c r="G153" s="137"/>
      <c r="H153" s="137"/>
      <c r="I153" s="137"/>
      <c r="J153" s="137"/>
      <c r="K153" s="137"/>
      <c r="L153" s="137"/>
      <c r="M153" s="137"/>
      <c r="N153" s="137"/>
      <c r="O153" s="137"/>
      <c r="P153" s="137"/>
      <c r="Q153" s="137"/>
      <c r="R153" s="137"/>
      <c r="S153" s="137"/>
      <c r="T153" s="137"/>
      <c r="U153" s="137"/>
      <c r="V153" s="137"/>
      <c r="W153" s="137"/>
      <c r="X153" s="137"/>
      <c r="Y153" s="137"/>
      <c r="Z153" s="137"/>
      <c r="AA153" s="137"/>
      <c r="AB153" s="137"/>
      <c r="AC153" s="137"/>
      <c r="AD153" s="137"/>
      <c r="AE153" s="137"/>
      <c r="AF153" s="137"/>
      <c r="AG153" s="137"/>
      <c r="AH153" s="137"/>
      <c r="AI153" s="68"/>
      <c r="AJ153" s="137"/>
      <c r="AK153" s="68"/>
      <c r="AL153" s="68"/>
      <c r="AM153" s="68"/>
      <c r="AN153" s="68"/>
      <c r="AO153" s="68"/>
      <c r="AP153" s="68"/>
      <c r="AQ153" s="68"/>
      <c r="AR153" s="68"/>
      <c r="AS153" s="137"/>
      <c r="AT153" s="137"/>
      <c r="AU153" s="68"/>
    </row>
    <row r="154" spans="1:47" ht="14.25" customHeight="1">
      <c r="A154" s="68"/>
      <c r="B154" s="68"/>
      <c r="C154" s="68"/>
      <c r="D154" s="68"/>
      <c r="E154" s="68"/>
      <c r="F154" s="137"/>
      <c r="G154" s="137"/>
      <c r="H154" s="137"/>
      <c r="I154" s="137"/>
      <c r="J154" s="137"/>
      <c r="K154" s="137"/>
      <c r="L154" s="137"/>
      <c r="M154" s="137"/>
      <c r="N154" s="137"/>
      <c r="O154" s="137"/>
      <c r="P154" s="137"/>
      <c r="Q154" s="137"/>
      <c r="R154" s="137"/>
      <c r="S154" s="137"/>
      <c r="T154" s="137"/>
      <c r="U154" s="137"/>
      <c r="V154" s="137"/>
      <c r="W154" s="137"/>
      <c r="X154" s="137"/>
      <c r="Y154" s="137"/>
      <c r="Z154" s="137"/>
      <c r="AA154" s="137"/>
      <c r="AB154" s="137"/>
      <c r="AC154" s="137"/>
      <c r="AD154" s="137"/>
      <c r="AE154" s="137"/>
      <c r="AF154" s="137"/>
      <c r="AG154" s="137"/>
      <c r="AH154" s="137"/>
      <c r="AI154" s="68"/>
      <c r="AJ154" s="137"/>
      <c r="AK154" s="68"/>
      <c r="AL154" s="68"/>
      <c r="AM154" s="68"/>
      <c r="AN154" s="68"/>
      <c r="AO154" s="68"/>
      <c r="AP154" s="68"/>
      <c r="AQ154" s="68"/>
      <c r="AR154" s="68"/>
      <c r="AS154" s="137"/>
      <c r="AT154" s="137"/>
      <c r="AU154" s="68"/>
    </row>
    <row r="155" spans="1:47" ht="14.25" customHeight="1">
      <c r="A155" s="68"/>
      <c r="B155" s="68"/>
      <c r="C155" s="68"/>
      <c r="D155" s="68"/>
      <c r="E155" s="68"/>
      <c r="F155" s="137"/>
      <c r="G155" s="137"/>
      <c r="H155" s="137"/>
      <c r="I155" s="137"/>
      <c r="J155" s="137"/>
      <c r="K155" s="137"/>
      <c r="L155" s="137"/>
      <c r="M155" s="137"/>
      <c r="N155" s="137"/>
      <c r="O155" s="137"/>
      <c r="P155" s="137"/>
      <c r="Q155" s="137"/>
      <c r="R155" s="137"/>
      <c r="S155" s="137"/>
      <c r="T155" s="137"/>
      <c r="U155" s="137"/>
      <c r="V155" s="137"/>
      <c r="W155" s="137"/>
      <c r="X155" s="137"/>
      <c r="Y155" s="137"/>
      <c r="Z155" s="137"/>
      <c r="AA155" s="137"/>
      <c r="AB155" s="137"/>
      <c r="AC155" s="137"/>
      <c r="AD155" s="137"/>
      <c r="AE155" s="137"/>
      <c r="AF155" s="137"/>
      <c r="AG155" s="137"/>
      <c r="AH155" s="137"/>
      <c r="AI155" s="68"/>
      <c r="AJ155" s="137"/>
      <c r="AK155" s="68"/>
      <c r="AL155" s="68"/>
      <c r="AM155" s="68"/>
      <c r="AN155" s="68"/>
      <c r="AO155" s="68"/>
      <c r="AP155" s="68"/>
      <c r="AQ155" s="68"/>
      <c r="AR155" s="68"/>
      <c r="AS155" s="137"/>
      <c r="AT155" s="137"/>
      <c r="AU155" s="68"/>
    </row>
    <row r="156" spans="1:47" ht="14.25" customHeight="1">
      <c r="A156" s="68"/>
      <c r="B156" s="68"/>
      <c r="C156" s="68"/>
      <c r="D156" s="68"/>
      <c r="E156" s="68"/>
      <c r="F156" s="137"/>
      <c r="G156" s="137"/>
      <c r="H156" s="137"/>
      <c r="I156" s="137"/>
      <c r="J156" s="137"/>
      <c r="K156" s="137"/>
      <c r="L156" s="137"/>
      <c r="M156" s="137"/>
      <c r="N156" s="137"/>
      <c r="O156" s="137"/>
      <c r="P156" s="137"/>
      <c r="Q156" s="137"/>
      <c r="R156" s="137"/>
      <c r="S156" s="137"/>
      <c r="T156" s="137"/>
      <c r="U156" s="137"/>
      <c r="V156" s="137"/>
      <c r="W156" s="137"/>
      <c r="X156" s="137"/>
      <c r="Y156" s="137"/>
      <c r="Z156" s="137"/>
      <c r="AA156" s="137"/>
      <c r="AB156" s="137"/>
      <c r="AC156" s="137"/>
      <c r="AD156" s="137"/>
      <c r="AE156" s="137"/>
      <c r="AF156" s="137"/>
      <c r="AG156" s="137"/>
      <c r="AH156" s="137"/>
      <c r="AI156" s="68"/>
      <c r="AJ156" s="137"/>
      <c r="AK156" s="68"/>
      <c r="AL156" s="68"/>
      <c r="AM156" s="68"/>
      <c r="AN156" s="68"/>
      <c r="AO156" s="68"/>
      <c r="AP156" s="68"/>
      <c r="AQ156" s="68"/>
      <c r="AR156" s="68"/>
      <c r="AS156" s="137"/>
      <c r="AT156" s="137"/>
      <c r="AU156" s="68"/>
    </row>
    <row r="157" spans="1:47" ht="14.25" customHeight="1">
      <c r="A157" s="68"/>
      <c r="B157" s="68"/>
      <c r="C157" s="68"/>
      <c r="D157" s="68"/>
      <c r="E157" s="68"/>
      <c r="F157" s="137"/>
      <c r="G157" s="137"/>
      <c r="H157" s="137"/>
      <c r="I157" s="137"/>
      <c r="J157" s="137"/>
      <c r="K157" s="137"/>
      <c r="L157" s="137"/>
      <c r="M157" s="137"/>
      <c r="N157" s="137"/>
      <c r="O157" s="137"/>
      <c r="P157" s="137"/>
      <c r="Q157" s="137"/>
      <c r="R157" s="137"/>
      <c r="S157" s="137"/>
      <c r="T157" s="137"/>
      <c r="U157" s="137"/>
      <c r="V157" s="137"/>
      <c r="W157" s="137"/>
      <c r="X157" s="137"/>
      <c r="Y157" s="137"/>
      <c r="Z157" s="137"/>
      <c r="AA157" s="137"/>
      <c r="AB157" s="137"/>
      <c r="AC157" s="137"/>
      <c r="AD157" s="137"/>
      <c r="AE157" s="137"/>
      <c r="AF157" s="137"/>
      <c r="AG157" s="137"/>
      <c r="AH157" s="137"/>
      <c r="AI157" s="68"/>
      <c r="AJ157" s="137"/>
      <c r="AK157" s="68"/>
      <c r="AL157" s="68"/>
      <c r="AM157" s="68"/>
      <c r="AN157" s="68"/>
      <c r="AO157" s="68"/>
      <c r="AP157" s="68"/>
      <c r="AQ157" s="68"/>
      <c r="AR157" s="68"/>
      <c r="AS157" s="137"/>
      <c r="AT157" s="137"/>
      <c r="AU157" s="68"/>
    </row>
    <row r="158" spans="1:47" ht="14.25" customHeight="1">
      <c r="A158" s="68"/>
      <c r="B158" s="68"/>
      <c r="C158" s="68"/>
      <c r="D158" s="68"/>
      <c r="E158" s="68"/>
      <c r="F158" s="137"/>
      <c r="G158" s="137"/>
      <c r="H158" s="137"/>
      <c r="I158" s="137"/>
      <c r="J158" s="137"/>
      <c r="K158" s="137"/>
      <c r="L158" s="137"/>
      <c r="M158" s="137"/>
      <c r="N158" s="137"/>
      <c r="O158" s="137"/>
      <c r="P158" s="137"/>
      <c r="Q158" s="137"/>
      <c r="R158" s="137"/>
      <c r="S158" s="137"/>
      <c r="T158" s="137"/>
      <c r="U158" s="137"/>
      <c r="V158" s="137"/>
      <c r="W158" s="137"/>
      <c r="X158" s="137"/>
      <c r="Y158" s="137"/>
      <c r="Z158" s="137"/>
      <c r="AA158" s="137"/>
      <c r="AB158" s="137"/>
      <c r="AC158" s="137"/>
      <c r="AD158" s="137"/>
      <c r="AE158" s="137"/>
      <c r="AF158" s="137"/>
      <c r="AG158" s="137"/>
      <c r="AH158" s="137"/>
      <c r="AI158" s="68"/>
      <c r="AJ158" s="137"/>
      <c r="AK158" s="68"/>
      <c r="AL158" s="68"/>
      <c r="AM158" s="68"/>
      <c r="AN158" s="68"/>
      <c r="AO158" s="68"/>
      <c r="AP158" s="68"/>
      <c r="AQ158" s="68"/>
      <c r="AR158" s="68"/>
      <c r="AS158" s="137"/>
      <c r="AT158" s="137"/>
      <c r="AU158" s="68"/>
    </row>
    <row r="159" spans="1:47" ht="14.25" customHeight="1">
      <c r="A159" s="68"/>
      <c r="B159" s="68"/>
      <c r="C159" s="68"/>
      <c r="D159" s="68"/>
      <c r="E159" s="68"/>
      <c r="F159" s="137"/>
      <c r="G159" s="137"/>
      <c r="H159" s="137"/>
      <c r="I159" s="137"/>
      <c r="J159" s="137"/>
      <c r="K159" s="137"/>
      <c r="L159" s="137"/>
      <c r="M159" s="137"/>
      <c r="N159" s="137"/>
      <c r="O159" s="137"/>
      <c r="P159" s="137"/>
      <c r="Q159" s="137"/>
      <c r="R159" s="137"/>
      <c r="S159" s="137"/>
      <c r="T159" s="137"/>
      <c r="U159" s="137"/>
      <c r="V159" s="137"/>
      <c r="W159" s="137"/>
      <c r="X159" s="137"/>
      <c r="Y159" s="137"/>
      <c r="Z159" s="137"/>
      <c r="AA159" s="137"/>
      <c r="AB159" s="137"/>
      <c r="AC159" s="137"/>
      <c r="AD159" s="137"/>
      <c r="AE159" s="137"/>
      <c r="AF159" s="137"/>
      <c r="AG159" s="137"/>
      <c r="AH159" s="137"/>
      <c r="AI159" s="68"/>
      <c r="AJ159" s="137"/>
      <c r="AK159" s="68"/>
      <c r="AL159" s="68"/>
      <c r="AM159" s="68"/>
      <c r="AN159" s="68"/>
      <c r="AO159" s="68"/>
      <c r="AP159" s="68"/>
      <c r="AQ159" s="68"/>
      <c r="AR159" s="68"/>
      <c r="AS159" s="137"/>
      <c r="AT159" s="137"/>
      <c r="AU159" s="68"/>
    </row>
    <row r="160" spans="1:47" ht="14.25" customHeight="1">
      <c r="A160" s="68"/>
      <c r="B160" s="68"/>
      <c r="C160" s="68"/>
      <c r="D160" s="68"/>
      <c r="E160" s="68"/>
      <c r="F160" s="137"/>
      <c r="G160" s="137"/>
      <c r="H160" s="137"/>
      <c r="I160" s="137"/>
      <c r="J160" s="137"/>
      <c r="K160" s="137"/>
      <c r="L160" s="137"/>
      <c r="M160" s="137"/>
      <c r="N160" s="137"/>
      <c r="O160" s="137"/>
      <c r="P160" s="137"/>
      <c r="Q160" s="137"/>
      <c r="R160" s="137"/>
      <c r="S160" s="137"/>
      <c r="T160" s="137"/>
      <c r="U160" s="137"/>
      <c r="V160" s="137"/>
      <c r="W160" s="137"/>
      <c r="X160" s="137"/>
      <c r="Y160" s="137"/>
      <c r="Z160" s="137"/>
      <c r="AA160" s="137"/>
      <c r="AB160" s="137"/>
      <c r="AC160" s="137"/>
      <c r="AD160" s="137"/>
      <c r="AE160" s="137"/>
      <c r="AF160" s="137"/>
      <c r="AG160" s="137"/>
      <c r="AH160" s="137"/>
      <c r="AI160" s="68"/>
      <c r="AJ160" s="137"/>
      <c r="AK160" s="68"/>
      <c r="AL160" s="68"/>
      <c r="AM160" s="68"/>
      <c r="AN160" s="68"/>
      <c r="AO160" s="68"/>
      <c r="AP160" s="68"/>
      <c r="AQ160" s="68"/>
      <c r="AR160" s="68"/>
      <c r="AS160" s="137"/>
      <c r="AT160" s="137"/>
      <c r="AU160" s="68"/>
    </row>
    <row r="161" spans="1:47" ht="14.25" customHeight="1">
      <c r="A161" s="68"/>
      <c r="B161" s="68"/>
      <c r="C161" s="68"/>
      <c r="D161" s="68"/>
      <c r="E161" s="68"/>
      <c r="F161" s="137"/>
      <c r="G161" s="137"/>
      <c r="H161" s="137"/>
      <c r="I161" s="137"/>
      <c r="J161" s="137"/>
      <c r="K161" s="137"/>
      <c r="L161" s="137"/>
      <c r="M161" s="137"/>
      <c r="N161" s="137"/>
      <c r="O161" s="137"/>
      <c r="P161" s="137"/>
      <c r="Q161" s="137"/>
      <c r="R161" s="137"/>
      <c r="S161" s="137"/>
      <c r="T161" s="137"/>
      <c r="U161" s="137"/>
      <c r="V161" s="137"/>
      <c r="W161" s="137"/>
      <c r="X161" s="137"/>
      <c r="Y161" s="137"/>
      <c r="Z161" s="137"/>
      <c r="AA161" s="137"/>
      <c r="AB161" s="137"/>
      <c r="AC161" s="137"/>
      <c r="AD161" s="137"/>
      <c r="AE161" s="137"/>
      <c r="AF161" s="137"/>
      <c r="AG161" s="137"/>
      <c r="AH161" s="137"/>
      <c r="AI161" s="68"/>
      <c r="AJ161" s="137"/>
      <c r="AK161" s="68"/>
      <c r="AL161" s="68"/>
      <c r="AM161" s="68"/>
      <c r="AN161" s="68"/>
      <c r="AO161" s="68"/>
      <c r="AP161" s="68"/>
      <c r="AQ161" s="68"/>
      <c r="AR161" s="68"/>
      <c r="AS161" s="137"/>
      <c r="AT161" s="137"/>
      <c r="AU161" s="68"/>
    </row>
    <row r="162" spans="1:47" ht="14.25" customHeight="1">
      <c r="A162" s="68"/>
      <c r="B162" s="68"/>
      <c r="C162" s="68"/>
      <c r="D162" s="68"/>
      <c r="E162" s="68"/>
      <c r="F162" s="137"/>
      <c r="G162" s="137"/>
      <c r="H162" s="137"/>
      <c r="I162" s="137"/>
      <c r="J162" s="137"/>
      <c r="K162" s="137"/>
      <c r="L162" s="137"/>
      <c r="M162" s="137"/>
      <c r="N162" s="137"/>
      <c r="O162" s="137"/>
      <c r="P162" s="137"/>
      <c r="Q162" s="137"/>
      <c r="R162" s="137"/>
      <c r="S162" s="137"/>
      <c r="T162" s="137"/>
      <c r="U162" s="137"/>
      <c r="V162" s="137"/>
      <c r="W162" s="137"/>
      <c r="X162" s="137"/>
      <c r="Y162" s="137"/>
      <c r="Z162" s="137"/>
      <c r="AA162" s="137"/>
      <c r="AB162" s="137"/>
      <c r="AC162" s="137"/>
      <c r="AD162" s="137"/>
      <c r="AE162" s="137"/>
      <c r="AF162" s="137"/>
      <c r="AG162" s="137"/>
      <c r="AH162" s="137"/>
      <c r="AI162" s="68"/>
      <c r="AJ162" s="137"/>
      <c r="AK162" s="68"/>
      <c r="AL162" s="68"/>
      <c r="AM162" s="68"/>
      <c r="AN162" s="68"/>
      <c r="AO162" s="68"/>
      <c r="AP162" s="68"/>
      <c r="AQ162" s="68"/>
      <c r="AR162" s="68"/>
      <c r="AS162" s="137"/>
      <c r="AT162" s="137"/>
      <c r="AU162" s="68"/>
    </row>
    <row r="163" spans="1:47" ht="14.25" customHeight="1">
      <c r="A163" s="68"/>
      <c r="B163" s="68"/>
      <c r="C163" s="68"/>
      <c r="D163" s="68"/>
      <c r="E163" s="68"/>
      <c r="F163" s="137"/>
      <c r="G163" s="137"/>
      <c r="H163" s="137"/>
      <c r="I163" s="137"/>
      <c r="J163" s="137"/>
      <c r="K163" s="137"/>
      <c r="L163" s="137"/>
      <c r="M163" s="137"/>
      <c r="N163" s="137"/>
      <c r="O163" s="137"/>
      <c r="P163" s="137"/>
      <c r="Q163" s="137"/>
      <c r="R163" s="137"/>
      <c r="S163" s="137"/>
      <c r="T163" s="137"/>
      <c r="U163" s="137"/>
      <c r="V163" s="137"/>
      <c r="W163" s="137"/>
      <c r="X163" s="137"/>
      <c r="Y163" s="137"/>
      <c r="Z163" s="137"/>
      <c r="AA163" s="137"/>
      <c r="AB163" s="137"/>
      <c r="AC163" s="137"/>
      <c r="AD163" s="137"/>
      <c r="AE163" s="137"/>
      <c r="AF163" s="137"/>
      <c r="AG163" s="137"/>
      <c r="AH163" s="137"/>
      <c r="AI163" s="68"/>
      <c r="AJ163" s="137"/>
      <c r="AK163" s="68"/>
      <c r="AL163" s="68"/>
      <c r="AM163" s="68"/>
      <c r="AN163" s="68"/>
      <c r="AO163" s="68"/>
      <c r="AP163" s="68"/>
      <c r="AQ163" s="68"/>
      <c r="AR163" s="68"/>
      <c r="AS163" s="137"/>
      <c r="AT163" s="137"/>
      <c r="AU163" s="68"/>
    </row>
    <row r="164" spans="1:47" ht="14.25" customHeight="1">
      <c r="A164" s="68"/>
      <c r="B164" s="68"/>
      <c r="C164" s="68"/>
      <c r="D164" s="68"/>
      <c r="E164" s="68"/>
      <c r="F164" s="137"/>
      <c r="G164" s="137"/>
      <c r="H164" s="137"/>
      <c r="I164" s="137"/>
      <c r="J164" s="137"/>
      <c r="K164" s="137"/>
      <c r="L164" s="137"/>
      <c r="M164" s="137"/>
      <c r="N164" s="137"/>
      <c r="O164" s="137"/>
      <c r="P164" s="137"/>
      <c r="Q164" s="137"/>
      <c r="R164" s="137"/>
      <c r="S164" s="137"/>
      <c r="T164" s="137"/>
      <c r="U164" s="137"/>
      <c r="V164" s="137"/>
      <c r="W164" s="137"/>
      <c r="X164" s="137"/>
      <c r="Y164" s="137"/>
      <c r="Z164" s="137"/>
      <c r="AA164" s="137"/>
      <c r="AB164" s="137"/>
      <c r="AC164" s="137"/>
      <c r="AD164" s="137"/>
      <c r="AE164" s="137"/>
      <c r="AF164" s="137"/>
      <c r="AG164" s="137"/>
      <c r="AH164" s="137"/>
      <c r="AI164" s="68"/>
      <c r="AJ164" s="137"/>
      <c r="AK164" s="68"/>
      <c r="AL164" s="68"/>
      <c r="AM164" s="68"/>
      <c r="AN164" s="68"/>
      <c r="AO164" s="68"/>
      <c r="AP164" s="68"/>
      <c r="AQ164" s="68"/>
      <c r="AR164" s="68"/>
      <c r="AS164" s="137"/>
      <c r="AT164" s="137"/>
      <c r="AU164" s="68"/>
    </row>
    <row r="165" spans="1:47" ht="14.25" customHeight="1">
      <c r="A165" s="68"/>
      <c r="B165" s="68"/>
      <c r="C165" s="68"/>
      <c r="D165" s="68"/>
      <c r="E165" s="68"/>
      <c r="F165" s="137"/>
      <c r="G165" s="137"/>
      <c r="H165" s="137"/>
      <c r="I165" s="137"/>
      <c r="J165" s="137"/>
      <c r="K165" s="137"/>
      <c r="L165" s="137"/>
      <c r="M165" s="137"/>
      <c r="N165" s="137"/>
      <c r="O165" s="137"/>
      <c r="P165" s="137"/>
      <c r="Q165" s="137"/>
      <c r="R165" s="137"/>
      <c r="S165" s="137"/>
      <c r="T165" s="137"/>
      <c r="U165" s="137"/>
      <c r="V165" s="137"/>
      <c r="W165" s="137"/>
      <c r="X165" s="137"/>
      <c r="Y165" s="137"/>
      <c r="Z165" s="137"/>
      <c r="AA165" s="137"/>
      <c r="AB165" s="137"/>
      <c r="AC165" s="137"/>
      <c r="AD165" s="137"/>
      <c r="AE165" s="137"/>
      <c r="AF165" s="137"/>
      <c r="AG165" s="137"/>
      <c r="AH165" s="137"/>
      <c r="AI165" s="68"/>
      <c r="AJ165" s="137"/>
      <c r="AK165" s="68"/>
      <c r="AL165" s="68"/>
      <c r="AM165" s="68"/>
      <c r="AN165" s="68"/>
      <c r="AO165" s="68"/>
      <c r="AP165" s="68"/>
      <c r="AQ165" s="68"/>
      <c r="AR165" s="68"/>
      <c r="AS165" s="137"/>
      <c r="AT165" s="137"/>
      <c r="AU165" s="68"/>
    </row>
    <row r="166" spans="1:47" ht="14.25" customHeight="1">
      <c r="A166" s="68"/>
      <c r="B166" s="68"/>
      <c r="C166" s="68"/>
      <c r="D166" s="68"/>
      <c r="E166" s="68"/>
      <c r="F166" s="137"/>
      <c r="G166" s="137"/>
      <c r="H166" s="137"/>
      <c r="I166" s="137"/>
      <c r="J166" s="137"/>
      <c r="K166" s="137"/>
      <c r="L166" s="137"/>
      <c r="M166" s="137"/>
      <c r="N166" s="137"/>
      <c r="O166" s="137"/>
      <c r="P166" s="137"/>
      <c r="Q166" s="137"/>
      <c r="R166" s="137"/>
      <c r="S166" s="137"/>
      <c r="T166" s="137"/>
      <c r="U166" s="137"/>
      <c r="V166" s="137"/>
      <c r="W166" s="137"/>
      <c r="X166" s="137"/>
      <c r="Y166" s="137"/>
      <c r="Z166" s="137"/>
      <c r="AA166" s="137"/>
      <c r="AB166" s="137"/>
      <c r="AC166" s="137"/>
      <c r="AD166" s="137"/>
      <c r="AE166" s="137"/>
      <c r="AF166" s="137"/>
      <c r="AG166" s="137"/>
      <c r="AH166" s="137"/>
      <c r="AI166" s="68"/>
      <c r="AJ166" s="137"/>
      <c r="AK166" s="68"/>
      <c r="AL166" s="68"/>
      <c r="AM166" s="68"/>
      <c r="AN166" s="68"/>
      <c r="AO166" s="68"/>
      <c r="AP166" s="68"/>
      <c r="AQ166" s="68"/>
      <c r="AR166" s="68"/>
      <c r="AS166" s="137"/>
      <c r="AT166" s="137"/>
      <c r="AU166" s="68"/>
    </row>
    <row r="167" spans="1:47" ht="14.25" customHeight="1">
      <c r="A167" s="68"/>
      <c r="B167" s="68"/>
      <c r="C167" s="68"/>
      <c r="D167" s="68"/>
      <c r="E167" s="68"/>
      <c r="F167" s="137"/>
      <c r="G167" s="137"/>
      <c r="H167" s="137"/>
      <c r="I167" s="137"/>
      <c r="J167" s="137"/>
      <c r="K167" s="137"/>
      <c r="L167" s="137"/>
      <c r="M167" s="137"/>
      <c r="N167" s="137"/>
      <c r="O167" s="137"/>
      <c r="P167" s="137"/>
      <c r="Q167" s="137"/>
      <c r="R167" s="137"/>
      <c r="S167" s="137"/>
      <c r="T167" s="137"/>
      <c r="U167" s="137"/>
      <c r="V167" s="137"/>
      <c r="W167" s="137"/>
      <c r="X167" s="137"/>
      <c r="Y167" s="137"/>
      <c r="Z167" s="137"/>
      <c r="AA167" s="137"/>
      <c r="AB167" s="137"/>
      <c r="AC167" s="137"/>
      <c r="AD167" s="137"/>
      <c r="AE167" s="137"/>
      <c r="AF167" s="137"/>
      <c r="AG167" s="137"/>
      <c r="AH167" s="137"/>
      <c r="AI167" s="68"/>
      <c r="AJ167" s="137"/>
      <c r="AK167" s="68"/>
      <c r="AL167" s="68"/>
      <c r="AM167" s="68"/>
      <c r="AN167" s="68"/>
      <c r="AO167" s="68"/>
      <c r="AP167" s="68"/>
      <c r="AQ167" s="68"/>
      <c r="AR167" s="68"/>
      <c r="AS167" s="137"/>
      <c r="AT167" s="137"/>
      <c r="AU167" s="68"/>
    </row>
    <row r="168" spans="1:47" ht="14.25" customHeight="1">
      <c r="A168" s="68"/>
      <c r="B168" s="68"/>
      <c r="C168" s="68"/>
      <c r="D168" s="68"/>
      <c r="E168" s="68"/>
      <c r="F168" s="137"/>
      <c r="G168" s="137"/>
      <c r="H168" s="137"/>
      <c r="I168" s="137"/>
      <c r="J168" s="137"/>
      <c r="K168" s="137"/>
      <c r="L168" s="137"/>
      <c r="M168" s="137"/>
      <c r="N168" s="137"/>
      <c r="O168" s="137"/>
      <c r="P168" s="137"/>
      <c r="Q168" s="137"/>
      <c r="R168" s="137"/>
      <c r="S168" s="137"/>
      <c r="T168" s="137"/>
      <c r="U168" s="137"/>
      <c r="V168" s="137"/>
      <c r="W168" s="137"/>
      <c r="X168" s="137"/>
      <c r="Y168" s="137"/>
      <c r="Z168" s="137"/>
      <c r="AA168" s="137"/>
      <c r="AB168" s="137"/>
      <c r="AC168" s="137"/>
      <c r="AD168" s="137"/>
      <c r="AE168" s="137"/>
      <c r="AF168" s="137"/>
      <c r="AG168" s="137"/>
      <c r="AH168" s="137"/>
      <c r="AI168" s="68"/>
      <c r="AJ168" s="137"/>
      <c r="AK168" s="68"/>
      <c r="AL168" s="68"/>
      <c r="AM168" s="68"/>
      <c r="AN168" s="68"/>
      <c r="AO168" s="68"/>
      <c r="AP168" s="68"/>
      <c r="AQ168" s="68"/>
      <c r="AR168" s="68"/>
      <c r="AS168" s="137"/>
      <c r="AT168" s="137"/>
      <c r="AU168" s="68"/>
    </row>
    <row r="169" spans="1:47" ht="14.25" customHeight="1">
      <c r="A169" s="68"/>
      <c r="B169" s="68"/>
      <c r="C169" s="68"/>
      <c r="D169" s="68"/>
      <c r="E169" s="68"/>
      <c r="F169" s="137"/>
      <c r="G169" s="137"/>
      <c r="H169" s="137"/>
      <c r="I169" s="137"/>
      <c r="J169" s="137"/>
      <c r="K169" s="137"/>
      <c r="L169" s="137"/>
      <c r="M169" s="137"/>
      <c r="N169" s="137"/>
      <c r="O169" s="137"/>
      <c r="P169" s="137"/>
      <c r="Q169" s="137"/>
      <c r="R169" s="137"/>
      <c r="S169" s="137"/>
      <c r="T169" s="137"/>
      <c r="U169" s="137"/>
      <c r="V169" s="137"/>
      <c r="W169" s="137"/>
      <c r="X169" s="137"/>
      <c r="Y169" s="137"/>
      <c r="Z169" s="137"/>
      <c r="AA169" s="137"/>
      <c r="AB169" s="137"/>
      <c r="AC169" s="137"/>
      <c r="AD169" s="137"/>
      <c r="AE169" s="137"/>
      <c r="AF169" s="137"/>
      <c r="AG169" s="137"/>
      <c r="AH169" s="137"/>
      <c r="AI169" s="68"/>
      <c r="AJ169" s="137"/>
      <c r="AK169" s="68"/>
      <c r="AL169" s="68"/>
      <c r="AM169" s="68"/>
      <c r="AN169" s="68"/>
      <c r="AO169" s="68"/>
      <c r="AP169" s="68"/>
      <c r="AQ169" s="68"/>
      <c r="AR169" s="68"/>
      <c r="AS169" s="137"/>
      <c r="AT169" s="137"/>
      <c r="AU169" s="68"/>
    </row>
    <row r="170" spans="1:47" ht="14.25" customHeight="1">
      <c r="A170" s="68"/>
      <c r="B170" s="68"/>
      <c r="C170" s="68"/>
      <c r="D170" s="68"/>
      <c r="E170" s="68"/>
      <c r="F170" s="137"/>
      <c r="G170" s="137"/>
      <c r="H170" s="137"/>
      <c r="I170" s="137"/>
      <c r="J170" s="137"/>
      <c r="K170" s="137"/>
      <c r="L170" s="137"/>
      <c r="M170" s="137"/>
      <c r="N170" s="137"/>
      <c r="O170" s="137"/>
      <c r="P170" s="137"/>
      <c r="Q170" s="137"/>
      <c r="R170" s="137"/>
      <c r="S170" s="137"/>
      <c r="T170" s="137"/>
      <c r="U170" s="137"/>
      <c r="V170" s="137"/>
      <c r="W170" s="137"/>
      <c r="X170" s="137"/>
      <c r="Y170" s="137"/>
      <c r="Z170" s="137"/>
      <c r="AA170" s="137"/>
      <c r="AB170" s="137"/>
      <c r="AC170" s="137"/>
      <c r="AD170" s="137"/>
      <c r="AE170" s="137"/>
      <c r="AF170" s="137"/>
      <c r="AG170" s="137"/>
      <c r="AH170" s="137"/>
      <c r="AI170" s="68"/>
      <c r="AJ170" s="137"/>
      <c r="AK170" s="68"/>
      <c r="AL170" s="68"/>
      <c r="AM170" s="68"/>
      <c r="AN170" s="68"/>
      <c r="AO170" s="68"/>
      <c r="AP170" s="68"/>
      <c r="AQ170" s="68"/>
      <c r="AR170" s="68"/>
      <c r="AS170" s="137"/>
      <c r="AT170" s="137"/>
      <c r="AU170" s="68"/>
    </row>
    <row r="171" spans="1:47" ht="14.25" customHeight="1">
      <c r="A171" s="68"/>
      <c r="B171" s="68"/>
      <c r="C171" s="68"/>
      <c r="D171" s="68"/>
      <c r="E171" s="68"/>
      <c r="F171" s="137"/>
      <c r="G171" s="137"/>
      <c r="H171" s="137"/>
      <c r="I171" s="137"/>
      <c r="J171" s="137"/>
      <c r="K171" s="137"/>
      <c r="L171" s="137"/>
      <c r="M171" s="137"/>
      <c r="N171" s="137"/>
      <c r="O171" s="137"/>
      <c r="P171" s="137"/>
      <c r="Q171" s="137"/>
      <c r="R171" s="137"/>
      <c r="S171" s="137"/>
      <c r="T171" s="137"/>
      <c r="U171" s="137"/>
      <c r="V171" s="137"/>
      <c r="W171" s="137"/>
      <c r="X171" s="137"/>
      <c r="Y171" s="137"/>
      <c r="Z171" s="137"/>
      <c r="AA171" s="137"/>
      <c r="AB171" s="137"/>
      <c r="AC171" s="137"/>
      <c r="AD171" s="137"/>
      <c r="AE171" s="137"/>
      <c r="AF171" s="137"/>
      <c r="AG171" s="137"/>
      <c r="AH171" s="137"/>
      <c r="AI171" s="68"/>
      <c r="AJ171" s="137"/>
      <c r="AK171" s="68"/>
      <c r="AL171" s="68"/>
      <c r="AM171" s="68"/>
      <c r="AN171" s="68"/>
      <c r="AO171" s="68"/>
      <c r="AP171" s="68"/>
      <c r="AQ171" s="68"/>
      <c r="AR171" s="68"/>
      <c r="AS171" s="137"/>
      <c r="AT171" s="137"/>
      <c r="AU171" s="68"/>
    </row>
    <row r="172" spans="1:47" ht="14.25" customHeight="1">
      <c r="A172" s="68"/>
      <c r="B172" s="68"/>
      <c r="C172" s="68"/>
      <c r="D172" s="68"/>
      <c r="E172" s="68"/>
      <c r="F172" s="137"/>
      <c r="G172" s="137"/>
      <c r="H172" s="137"/>
      <c r="I172" s="137"/>
      <c r="J172" s="137"/>
      <c r="K172" s="137"/>
      <c r="L172" s="137"/>
      <c r="M172" s="137"/>
      <c r="N172" s="137"/>
      <c r="O172" s="137"/>
      <c r="P172" s="137"/>
      <c r="Q172" s="137"/>
      <c r="R172" s="137"/>
      <c r="S172" s="137"/>
      <c r="T172" s="137"/>
      <c r="U172" s="137"/>
      <c r="V172" s="137"/>
      <c r="W172" s="137"/>
      <c r="X172" s="137"/>
      <c r="Y172" s="137"/>
      <c r="Z172" s="137"/>
      <c r="AA172" s="137"/>
      <c r="AB172" s="137"/>
      <c r="AC172" s="137"/>
      <c r="AD172" s="137"/>
      <c r="AE172" s="137"/>
      <c r="AF172" s="137"/>
      <c r="AG172" s="137"/>
      <c r="AH172" s="137"/>
      <c r="AI172" s="68"/>
      <c r="AJ172" s="137"/>
      <c r="AK172" s="68"/>
      <c r="AL172" s="68"/>
      <c r="AM172" s="68"/>
      <c r="AN172" s="68"/>
      <c r="AO172" s="68"/>
      <c r="AP172" s="68"/>
      <c r="AQ172" s="68"/>
      <c r="AR172" s="68"/>
      <c r="AS172" s="137"/>
      <c r="AT172" s="137"/>
      <c r="AU172" s="68"/>
    </row>
    <row r="173" spans="1:47" ht="14.25" customHeight="1">
      <c r="A173" s="68"/>
      <c r="B173" s="68"/>
      <c r="C173" s="68"/>
      <c r="D173" s="68"/>
      <c r="E173" s="68"/>
      <c r="F173" s="137"/>
      <c r="G173" s="137"/>
      <c r="H173" s="137"/>
      <c r="I173" s="137"/>
      <c r="J173" s="137"/>
      <c r="K173" s="137"/>
      <c r="L173" s="137"/>
      <c r="M173" s="137"/>
      <c r="N173" s="137"/>
      <c r="O173" s="137"/>
      <c r="P173" s="137"/>
      <c r="Q173" s="137"/>
      <c r="R173" s="137"/>
      <c r="S173" s="137"/>
      <c r="T173" s="137"/>
      <c r="U173" s="137"/>
      <c r="V173" s="137"/>
      <c r="W173" s="137"/>
      <c r="X173" s="137"/>
      <c r="Y173" s="137"/>
      <c r="Z173" s="137"/>
      <c r="AA173" s="137"/>
      <c r="AB173" s="137"/>
      <c r="AC173" s="137"/>
      <c r="AD173" s="137"/>
      <c r="AE173" s="137"/>
      <c r="AF173" s="137"/>
      <c r="AG173" s="137"/>
      <c r="AH173" s="137"/>
      <c r="AI173" s="68"/>
      <c r="AJ173" s="137"/>
      <c r="AK173" s="68"/>
      <c r="AL173" s="68"/>
      <c r="AM173" s="68"/>
      <c r="AN173" s="68"/>
      <c r="AO173" s="68"/>
      <c r="AP173" s="68"/>
      <c r="AQ173" s="68"/>
      <c r="AR173" s="68"/>
      <c r="AS173" s="137"/>
      <c r="AT173" s="137"/>
      <c r="AU173" s="68"/>
    </row>
    <row r="174" spans="1:47" ht="14.25" customHeight="1">
      <c r="A174" s="68"/>
      <c r="B174" s="68"/>
      <c r="C174" s="68"/>
      <c r="D174" s="68"/>
      <c r="E174" s="68"/>
      <c r="F174" s="137"/>
      <c r="G174" s="137"/>
      <c r="H174" s="137"/>
      <c r="I174" s="137"/>
      <c r="J174" s="137"/>
      <c r="K174" s="137"/>
      <c r="L174" s="137"/>
      <c r="M174" s="137"/>
      <c r="N174" s="137"/>
      <c r="O174" s="137"/>
      <c r="P174" s="137"/>
      <c r="Q174" s="137"/>
      <c r="R174" s="137"/>
      <c r="S174" s="137"/>
      <c r="T174" s="137"/>
      <c r="U174" s="137"/>
      <c r="V174" s="137"/>
      <c r="W174" s="137"/>
      <c r="X174" s="137"/>
      <c r="Y174" s="137"/>
      <c r="Z174" s="137"/>
      <c r="AA174" s="137"/>
      <c r="AB174" s="137"/>
      <c r="AC174" s="137"/>
      <c r="AD174" s="137"/>
      <c r="AE174" s="137"/>
      <c r="AF174" s="137"/>
      <c r="AG174" s="137"/>
      <c r="AH174" s="137"/>
      <c r="AI174" s="68"/>
      <c r="AJ174" s="137"/>
      <c r="AK174" s="68"/>
      <c r="AL174" s="68"/>
      <c r="AM174" s="68"/>
      <c r="AN174" s="68"/>
      <c r="AO174" s="68"/>
      <c r="AP174" s="68"/>
      <c r="AQ174" s="68"/>
      <c r="AR174" s="68"/>
      <c r="AS174" s="137"/>
      <c r="AT174" s="137"/>
      <c r="AU174" s="68"/>
    </row>
    <row r="175" spans="1:47" ht="14.25" customHeight="1">
      <c r="A175" s="68"/>
      <c r="B175" s="68"/>
      <c r="C175" s="68"/>
      <c r="D175" s="68"/>
      <c r="E175" s="68"/>
      <c r="F175" s="137"/>
      <c r="G175" s="137"/>
      <c r="H175" s="137"/>
      <c r="I175" s="137"/>
      <c r="J175" s="137"/>
      <c r="K175" s="137"/>
      <c r="L175" s="137"/>
      <c r="M175" s="137"/>
      <c r="N175" s="137"/>
      <c r="O175" s="137"/>
      <c r="P175" s="137"/>
      <c r="Q175" s="137"/>
      <c r="R175" s="137"/>
      <c r="S175" s="137"/>
      <c r="T175" s="137"/>
      <c r="U175" s="137"/>
      <c r="V175" s="137"/>
      <c r="W175" s="137"/>
      <c r="X175" s="137"/>
      <c r="Y175" s="137"/>
      <c r="Z175" s="137"/>
      <c r="AA175" s="137"/>
      <c r="AB175" s="137"/>
      <c r="AC175" s="137"/>
      <c r="AD175" s="137"/>
      <c r="AE175" s="137"/>
      <c r="AF175" s="137"/>
      <c r="AG175" s="137"/>
      <c r="AH175" s="137"/>
      <c r="AI175" s="68"/>
      <c r="AJ175" s="137"/>
      <c r="AK175" s="68"/>
      <c r="AL175" s="68"/>
      <c r="AM175" s="68"/>
      <c r="AN175" s="68"/>
      <c r="AO175" s="68"/>
      <c r="AP175" s="68"/>
      <c r="AQ175" s="68"/>
      <c r="AR175" s="68"/>
      <c r="AS175" s="137"/>
      <c r="AT175" s="137"/>
      <c r="AU175" s="68"/>
    </row>
    <row r="176" spans="1:47" ht="14.25" customHeight="1">
      <c r="A176" s="68"/>
      <c r="B176" s="68"/>
      <c r="C176" s="68"/>
      <c r="D176" s="68"/>
      <c r="E176" s="68"/>
      <c r="F176" s="137"/>
      <c r="G176" s="137"/>
      <c r="H176" s="137"/>
      <c r="I176" s="137"/>
      <c r="J176" s="137"/>
      <c r="K176" s="137"/>
      <c r="L176" s="137"/>
      <c r="M176" s="137"/>
      <c r="N176" s="137"/>
      <c r="O176" s="137"/>
      <c r="P176" s="137"/>
      <c r="Q176" s="137"/>
      <c r="R176" s="137"/>
      <c r="S176" s="137"/>
      <c r="T176" s="137"/>
      <c r="U176" s="137"/>
      <c r="V176" s="137"/>
      <c r="W176" s="137"/>
      <c r="X176" s="137"/>
      <c r="Y176" s="137"/>
      <c r="Z176" s="137"/>
      <c r="AA176" s="137"/>
      <c r="AB176" s="137"/>
      <c r="AC176" s="137"/>
      <c r="AD176" s="137"/>
      <c r="AE176" s="137"/>
      <c r="AF176" s="137"/>
      <c r="AG176" s="137"/>
      <c r="AH176" s="137"/>
      <c r="AI176" s="68"/>
      <c r="AJ176" s="137"/>
      <c r="AK176" s="68"/>
      <c r="AL176" s="68"/>
      <c r="AM176" s="68"/>
      <c r="AN176" s="68"/>
      <c r="AO176" s="68"/>
      <c r="AP176" s="68"/>
      <c r="AQ176" s="68"/>
      <c r="AR176" s="68"/>
      <c r="AS176" s="137"/>
      <c r="AT176" s="137"/>
      <c r="AU176" s="68"/>
    </row>
    <row r="177" spans="1:47" ht="14.25" customHeight="1">
      <c r="A177" s="68"/>
      <c r="B177" s="68"/>
      <c r="C177" s="68"/>
      <c r="D177" s="68"/>
      <c r="E177" s="68"/>
      <c r="F177" s="137"/>
      <c r="G177" s="137"/>
      <c r="H177" s="137"/>
      <c r="I177" s="137"/>
      <c r="J177" s="137"/>
      <c r="K177" s="137"/>
      <c r="L177" s="137"/>
      <c r="M177" s="137"/>
      <c r="N177" s="137"/>
      <c r="O177" s="137"/>
      <c r="P177" s="137"/>
      <c r="Q177" s="137"/>
      <c r="R177" s="137"/>
      <c r="S177" s="137"/>
      <c r="T177" s="137"/>
      <c r="U177" s="137"/>
      <c r="V177" s="137"/>
      <c r="W177" s="137"/>
      <c r="X177" s="137"/>
      <c r="Y177" s="137"/>
      <c r="Z177" s="137"/>
      <c r="AA177" s="137"/>
      <c r="AB177" s="137"/>
      <c r="AC177" s="137"/>
      <c r="AD177" s="137"/>
      <c r="AE177" s="137"/>
      <c r="AF177" s="137"/>
      <c r="AG177" s="137"/>
      <c r="AH177" s="137"/>
      <c r="AI177" s="68"/>
      <c r="AJ177" s="137"/>
      <c r="AK177" s="68"/>
      <c r="AL177" s="68"/>
      <c r="AM177" s="68"/>
      <c r="AN177" s="68"/>
      <c r="AO177" s="68"/>
      <c r="AP177" s="68"/>
      <c r="AQ177" s="68"/>
      <c r="AR177" s="68"/>
      <c r="AS177" s="137"/>
      <c r="AT177" s="137"/>
      <c r="AU177" s="68"/>
    </row>
    <row r="178" spans="1:47" ht="14.25" customHeight="1">
      <c r="A178" s="68"/>
      <c r="B178" s="68"/>
      <c r="C178" s="68"/>
      <c r="D178" s="68"/>
      <c r="E178" s="68"/>
      <c r="F178" s="137"/>
      <c r="G178" s="137"/>
      <c r="H178" s="137"/>
      <c r="I178" s="137"/>
      <c r="J178" s="137"/>
      <c r="K178" s="137"/>
      <c r="L178" s="137"/>
      <c r="M178" s="137"/>
      <c r="N178" s="137"/>
      <c r="O178" s="137"/>
      <c r="P178" s="137"/>
      <c r="Q178" s="137"/>
      <c r="R178" s="137"/>
      <c r="S178" s="137"/>
      <c r="T178" s="137"/>
      <c r="U178" s="137"/>
      <c r="V178" s="137"/>
      <c r="W178" s="137"/>
      <c r="X178" s="137"/>
      <c r="Y178" s="137"/>
      <c r="Z178" s="137"/>
      <c r="AA178" s="137"/>
      <c r="AB178" s="137"/>
      <c r="AC178" s="137"/>
      <c r="AD178" s="137"/>
      <c r="AE178" s="137"/>
      <c r="AF178" s="137"/>
      <c r="AG178" s="137"/>
      <c r="AH178" s="137"/>
      <c r="AI178" s="68"/>
      <c r="AJ178" s="137"/>
      <c r="AK178" s="68"/>
      <c r="AL178" s="68"/>
      <c r="AM178" s="68"/>
      <c r="AN178" s="68"/>
      <c r="AO178" s="68"/>
      <c r="AP178" s="68"/>
      <c r="AQ178" s="68"/>
      <c r="AR178" s="68"/>
      <c r="AS178" s="137"/>
      <c r="AT178" s="137"/>
      <c r="AU178" s="68"/>
    </row>
    <row r="179" spans="1:47" ht="14.25" customHeight="1">
      <c r="A179" s="68"/>
      <c r="B179" s="68"/>
      <c r="C179" s="68"/>
      <c r="D179" s="68"/>
      <c r="E179" s="68"/>
      <c r="F179" s="137"/>
      <c r="G179" s="137"/>
      <c r="H179" s="137"/>
      <c r="I179" s="137"/>
      <c r="J179" s="137"/>
      <c r="K179" s="137"/>
      <c r="L179" s="137"/>
      <c r="M179" s="137"/>
      <c r="N179" s="137"/>
      <c r="O179" s="137"/>
      <c r="P179" s="137"/>
      <c r="Q179" s="137"/>
      <c r="R179" s="137"/>
      <c r="S179" s="137"/>
      <c r="T179" s="137"/>
      <c r="U179" s="137"/>
      <c r="V179" s="137"/>
      <c r="W179" s="137"/>
      <c r="X179" s="137"/>
      <c r="Y179" s="137"/>
      <c r="Z179" s="137"/>
      <c r="AA179" s="137"/>
      <c r="AB179" s="137"/>
      <c r="AC179" s="137"/>
      <c r="AD179" s="137"/>
      <c r="AE179" s="137"/>
      <c r="AF179" s="137"/>
      <c r="AG179" s="137"/>
      <c r="AH179" s="137"/>
      <c r="AI179" s="68"/>
      <c r="AJ179" s="137"/>
      <c r="AK179" s="68"/>
      <c r="AL179" s="68"/>
      <c r="AM179" s="68"/>
      <c r="AN179" s="68"/>
      <c r="AO179" s="68"/>
      <c r="AP179" s="68"/>
      <c r="AQ179" s="68"/>
      <c r="AR179" s="68"/>
      <c r="AS179" s="137"/>
      <c r="AT179" s="137"/>
      <c r="AU179" s="68"/>
    </row>
    <row r="180" spans="1:47" ht="14.25" customHeight="1">
      <c r="A180" s="68"/>
      <c r="B180" s="68"/>
      <c r="C180" s="68"/>
      <c r="D180" s="68"/>
      <c r="E180" s="68"/>
      <c r="F180" s="137"/>
      <c r="G180" s="137"/>
      <c r="H180" s="137"/>
      <c r="I180" s="137"/>
      <c r="J180" s="137"/>
      <c r="K180" s="137"/>
      <c r="L180" s="137"/>
      <c r="M180" s="137"/>
      <c r="N180" s="137"/>
      <c r="O180" s="137"/>
      <c r="P180" s="137"/>
      <c r="Q180" s="137"/>
      <c r="R180" s="137"/>
      <c r="S180" s="137"/>
      <c r="T180" s="137"/>
      <c r="U180" s="137"/>
      <c r="V180" s="137"/>
      <c r="W180" s="137"/>
      <c r="X180" s="137"/>
      <c r="Y180" s="137"/>
      <c r="Z180" s="137"/>
      <c r="AA180" s="137"/>
      <c r="AB180" s="137"/>
      <c r="AC180" s="137"/>
      <c r="AD180" s="137"/>
      <c r="AE180" s="137"/>
      <c r="AF180" s="137"/>
      <c r="AG180" s="137"/>
      <c r="AH180" s="137"/>
      <c r="AI180" s="68"/>
      <c r="AJ180" s="137"/>
      <c r="AK180" s="68"/>
      <c r="AL180" s="68"/>
      <c r="AM180" s="68"/>
      <c r="AN180" s="68"/>
      <c r="AO180" s="68"/>
      <c r="AP180" s="68"/>
      <c r="AQ180" s="68"/>
      <c r="AR180" s="68"/>
      <c r="AS180" s="137"/>
      <c r="AT180" s="137"/>
      <c r="AU180" s="68"/>
    </row>
    <row r="181" spans="1:47" ht="14.25" customHeight="1">
      <c r="A181" s="68"/>
      <c r="B181" s="68"/>
      <c r="C181" s="68"/>
      <c r="D181" s="68"/>
      <c r="E181" s="68"/>
      <c r="F181" s="137"/>
      <c r="G181" s="137"/>
      <c r="H181" s="137"/>
      <c r="I181" s="137"/>
      <c r="J181" s="137"/>
      <c r="K181" s="137"/>
      <c r="L181" s="137"/>
      <c r="M181" s="137"/>
      <c r="N181" s="137"/>
      <c r="O181" s="137"/>
      <c r="P181" s="137"/>
      <c r="Q181" s="137"/>
      <c r="R181" s="137"/>
      <c r="S181" s="137"/>
      <c r="T181" s="137"/>
      <c r="U181" s="137"/>
      <c r="V181" s="137"/>
      <c r="W181" s="137"/>
      <c r="X181" s="137"/>
      <c r="Y181" s="137"/>
      <c r="Z181" s="137"/>
      <c r="AA181" s="137"/>
      <c r="AB181" s="137"/>
      <c r="AC181" s="137"/>
      <c r="AD181" s="137"/>
      <c r="AE181" s="137"/>
      <c r="AF181" s="137"/>
      <c r="AG181" s="137"/>
      <c r="AH181" s="137"/>
      <c r="AI181" s="68"/>
      <c r="AJ181" s="137"/>
      <c r="AK181" s="68"/>
      <c r="AL181" s="68"/>
      <c r="AM181" s="68"/>
      <c r="AN181" s="68"/>
      <c r="AO181" s="68"/>
      <c r="AP181" s="68"/>
      <c r="AQ181" s="68"/>
      <c r="AR181" s="68"/>
      <c r="AS181" s="137"/>
      <c r="AT181" s="137"/>
      <c r="AU181" s="68"/>
    </row>
    <row r="182" spans="1:47" ht="14.25" customHeight="1">
      <c r="A182" s="68"/>
      <c r="B182" s="68"/>
      <c r="C182" s="68"/>
      <c r="D182" s="68"/>
      <c r="E182" s="68"/>
      <c r="F182" s="137"/>
      <c r="G182" s="137"/>
      <c r="H182" s="137"/>
      <c r="I182" s="137"/>
      <c r="J182" s="137"/>
      <c r="K182" s="137"/>
      <c r="L182" s="137"/>
      <c r="M182" s="137"/>
      <c r="N182" s="137"/>
      <c r="O182" s="137"/>
      <c r="P182" s="137"/>
      <c r="Q182" s="137"/>
      <c r="R182" s="137"/>
      <c r="S182" s="137"/>
      <c r="T182" s="137"/>
      <c r="U182" s="137"/>
      <c r="V182" s="137"/>
      <c r="W182" s="137"/>
      <c r="X182" s="137"/>
      <c r="Y182" s="137"/>
      <c r="Z182" s="137"/>
      <c r="AA182" s="137"/>
      <c r="AB182" s="137"/>
      <c r="AC182" s="137"/>
      <c r="AD182" s="137"/>
      <c r="AE182" s="137"/>
      <c r="AF182" s="137"/>
      <c r="AG182" s="137"/>
      <c r="AH182" s="137"/>
      <c r="AI182" s="68"/>
      <c r="AJ182" s="137"/>
      <c r="AK182" s="68"/>
      <c r="AL182" s="68"/>
      <c r="AM182" s="68"/>
      <c r="AN182" s="68"/>
      <c r="AO182" s="68"/>
      <c r="AP182" s="68"/>
      <c r="AQ182" s="68"/>
      <c r="AR182" s="68"/>
      <c r="AS182" s="137"/>
      <c r="AT182" s="137"/>
      <c r="AU182" s="68"/>
    </row>
    <row r="183" spans="1:47" ht="14.25" customHeight="1">
      <c r="A183" s="68"/>
      <c r="B183" s="68"/>
      <c r="C183" s="68"/>
      <c r="D183" s="68"/>
      <c r="E183" s="68"/>
      <c r="F183" s="137"/>
      <c r="G183" s="137"/>
      <c r="H183" s="137"/>
      <c r="I183" s="137"/>
      <c r="J183" s="137"/>
      <c r="K183" s="137"/>
      <c r="L183" s="137"/>
      <c r="M183" s="137"/>
      <c r="N183" s="137"/>
      <c r="O183" s="137"/>
      <c r="P183" s="137"/>
      <c r="Q183" s="137"/>
      <c r="R183" s="137"/>
      <c r="S183" s="137"/>
      <c r="T183" s="137"/>
      <c r="U183" s="137"/>
      <c r="V183" s="137"/>
      <c r="W183" s="137"/>
      <c r="X183" s="137"/>
      <c r="Y183" s="137"/>
      <c r="Z183" s="137"/>
      <c r="AA183" s="137"/>
      <c r="AB183" s="137"/>
      <c r="AC183" s="137"/>
      <c r="AD183" s="137"/>
      <c r="AE183" s="137"/>
      <c r="AF183" s="137"/>
      <c r="AG183" s="137"/>
      <c r="AH183" s="137"/>
      <c r="AI183" s="68"/>
      <c r="AJ183" s="137"/>
      <c r="AK183" s="68"/>
      <c r="AL183" s="68"/>
      <c r="AM183" s="68"/>
      <c r="AN183" s="68"/>
      <c r="AO183" s="68"/>
      <c r="AP183" s="68"/>
      <c r="AQ183" s="68"/>
      <c r="AR183" s="68"/>
      <c r="AS183" s="137"/>
      <c r="AT183" s="137"/>
      <c r="AU183" s="68"/>
    </row>
    <row r="184" spans="1:47" ht="14.25" customHeight="1">
      <c r="A184" s="68"/>
      <c r="B184" s="68"/>
      <c r="C184" s="68"/>
      <c r="D184" s="68"/>
      <c r="E184" s="68"/>
      <c r="F184" s="137"/>
      <c r="G184" s="137"/>
      <c r="H184" s="137"/>
      <c r="I184" s="137"/>
      <c r="J184" s="137"/>
      <c r="K184" s="137"/>
      <c r="L184" s="137"/>
      <c r="M184" s="137"/>
      <c r="N184" s="137"/>
      <c r="O184" s="137"/>
      <c r="P184" s="137"/>
      <c r="Q184" s="137"/>
      <c r="R184" s="137"/>
      <c r="S184" s="137"/>
      <c r="T184" s="137"/>
      <c r="U184" s="137"/>
      <c r="V184" s="137"/>
      <c r="W184" s="137"/>
      <c r="X184" s="137"/>
      <c r="Y184" s="137"/>
      <c r="Z184" s="137"/>
      <c r="AA184" s="137"/>
      <c r="AB184" s="137"/>
      <c r="AC184" s="137"/>
      <c r="AD184" s="137"/>
      <c r="AE184" s="137"/>
      <c r="AF184" s="137"/>
      <c r="AG184" s="137"/>
      <c r="AH184" s="137"/>
      <c r="AI184" s="68"/>
      <c r="AJ184" s="137"/>
      <c r="AK184" s="68"/>
      <c r="AL184" s="68"/>
      <c r="AM184" s="68"/>
      <c r="AN184" s="68"/>
      <c r="AO184" s="68"/>
      <c r="AP184" s="68"/>
      <c r="AQ184" s="68"/>
      <c r="AR184" s="68"/>
      <c r="AS184" s="137"/>
      <c r="AT184" s="137"/>
      <c r="AU184" s="68"/>
    </row>
    <row r="185" spans="1:47" ht="14.25" customHeight="1">
      <c r="A185" s="68"/>
      <c r="B185" s="68"/>
      <c r="C185" s="68"/>
      <c r="D185" s="68"/>
      <c r="E185" s="68"/>
      <c r="F185" s="137"/>
      <c r="G185" s="137"/>
      <c r="H185" s="137"/>
      <c r="I185" s="137"/>
      <c r="J185" s="137"/>
      <c r="K185" s="137"/>
      <c r="L185" s="137"/>
      <c r="M185" s="137"/>
      <c r="N185" s="137"/>
      <c r="O185" s="137"/>
      <c r="P185" s="137"/>
      <c r="Q185" s="137"/>
      <c r="R185" s="137"/>
      <c r="S185" s="137"/>
      <c r="T185" s="137"/>
      <c r="U185" s="137"/>
      <c r="V185" s="137"/>
      <c r="W185" s="137"/>
      <c r="X185" s="137"/>
      <c r="Y185" s="137"/>
      <c r="Z185" s="137"/>
      <c r="AA185" s="137"/>
      <c r="AB185" s="137"/>
      <c r="AC185" s="137"/>
      <c r="AD185" s="137"/>
      <c r="AE185" s="137"/>
      <c r="AF185" s="137"/>
      <c r="AG185" s="137"/>
      <c r="AH185" s="137"/>
      <c r="AI185" s="68"/>
      <c r="AJ185" s="137"/>
      <c r="AK185" s="68"/>
      <c r="AL185" s="68"/>
      <c r="AM185" s="68"/>
      <c r="AN185" s="68"/>
      <c r="AO185" s="68"/>
      <c r="AP185" s="68"/>
      <c r="AQ185" s="68"/>
      <c r="AR185" s="68"/>
      <c r="AS185" s="137"/>
      <c r="AT185" s="137"/>
      <c r="AU185" s="68"/>
    </row>
    <row r="186" spans="1:47" ht="14.25" customHeight="1">
      <c r="A186" s="68"/>
      <c r="B186" s="68"/>
      <c r="C186" s="68"/>
      <c r="D186" s="68"/>
      <c r="E186" s="68"/>
      <c r="F186" s="137"/>
      <c r="G186" s="137"/>
      <c r="H186" s="137"/>
      <c r="I186" s="137"/>
      <c r="J186" s="137"/>
      <c r="K186" s="137"/>
      <c r="L186" s="137"/>
      <c r="M186" s="137"/>
      <c r="N186" s="137"/>
      <c r="O186" s="137"/>
      <c r="P186" s="137"/>
      <c r="Q186" s="137"/>
      <c r="R186" s="137"/>
      <c r="S186" s="137"/>
      <c r="T186" s="137"/>
      <c r="U186" s="137"/>
      <c r="V186" s="137"/>
      <c r="W186" s="137"/>
      <c r="X186" s="137"/>
      <c r="Y186" s="137"/>
      <c r="Z186" s="137"/>
      <c r="AA186" s="137"/>
      <c r="AB186" s="137"/>
      <c r="AC186" s="137"/>
      <c r="AD186" s="137"/>
      <c r="AE186" s="137"/>
      <c r="AF186" s="137"/>
      <c r="AG186" s="137"/>
      <c r="AH186" s="137"/>
      <c r="AI186" s="68"/>
      <c r="AJ186" s="137"/>
      <c r="AK186" s="68"/>
      <c r="AL186" s="68"/>
      <c r="AM186" s="68"/>
      <c r="AN186" s="68"/>
      <c r="AO186" s="68"/>
      <c r="AP186" s="68"/>
      <c r="AQ186" s="68"/>
      <c r="AR186" s="68"/>
      <c r="AS186" s="137"/>
      <c r="AT186" s="137"/>
      <c r="AU186" s="68"/>
    </row>
    <row r="187" spans="1:47" ht="14.25" customHeight="1">
      <c r="A187" s="68"/>
      <c r="B187" s="68"/>
      <c r="C187" s="68"/>
      <c r="D187" s="68"/>
      <c r="E187" s="68"/>
      <c r="F187" s="137"/>
      <c r="G187" s="137"/>
      <c r="H187" s="137"/>
      <c r="I187" s="137"/>
      <c r="J187" s="137"/>
      <c r="K187" s="137"/>
      <c r="L187" s="137"/>
      <c r="M187" s="137"/>
      <c r="N187" s="137"/>
      <c r="O187" s="137"/>
      <c r="P187" s="137"/>
      <c r="Q187" s="137"/>
      <c r="R187" s="137"/>
      <c r="S187" s="137"/>
      <c r="T187" s="137"/>
      <c r="U187" s="137"/>
      <c r="V187" s="137"/>
      <c r="W187" s="137"/>
      <c r="X187" s="137"/>
      <c r="Y187" s="137"/>
      <c r="Z187" s="137"/>
      <c r="AA187" s="137"/>
      <c r="AB187" s="137"/>
      <c r="AC187" s="137"/>
      <c r="AD187" s="137"/>
      <c r="AE187" s="137"/>
      <c r="AF187" s="137"/>
      <c r="AG187" s="137"/>
      <c r="AH187" s="137"/>
      <c r="AI187" s="68"/>
      <c r="AJ187" s="137"/>
      <c r="AK187" s="68"/>
      <c r="AL187" s="68"/>
      <c r="AM187" s="68"/>
      <c r="AN187" s="68"/>
      <c r="AO187" s="68"/>
      <c r="AP187" s="68"/>
      <c r="AQ187" s="68"/>
      <c r="AR187" s="68"/>
      <c r="AS187" s="137"/>
      <c r="AT187" s="137"/>
      <c r="AU187" s="68"/>
    </row>
    <row r="188" spans="1:47" ht="14.25" customHeight="1">
      <c r="A188" s="68"/>
      <c r="B188" s="68"/>
      <c r="C188" s="68"/>
      <c r="D188" s="68"/>
      <c r="E188" s="68"/>
      <c r="F188" s="137"/>
      <c r="G188" s="137"/>
      <c r="H188" s="137"/>
      <c r="I188" s="137"/>
      <c r="J188" s="137"/>
      <c r="K188" s="137"/>
      <c r="L188" s="137"/>
      <c r="M188" s="137"/>
      <c r="N188" s="137"/>
      <c r="O188" s="137"/>
      <c r="P188" s="137"/>
      <c r="Q188" s="137"/>
      <c r="R188" s="137"/>
      <c r="S188" s="137"/>
      <c r="T188" s="137"/>
      <c r="U188" s="137"/>
      <c r="V188" s="137"/>
      <c r="W188" s="137"/>
      <c r="X188" s="137"/>
      <c r="Y188" s="137"/>
      <c r="Z188" s="137"/>
      <c r="AA188" s="137"/>
      <c r="AB188" s="137"/>
      <c r="AC188" s="137"/>
      <c r="AD188" s="137"/>
      <c r="AE188" s="137"/>
      <c r="AF188" s="137"/>
      <c r="AG188" s="137"/>
      <c r="AH188" s="137"/>
      <c r="AI188" s="68"/>
      <c r="AJ188" s="137"/>
      <c r="AK188" s="68"/>
      <c r="AL188" s="68"/>
      <c r="AM188" s="68"/>
      <c r="AN188" s="68"/>
      <c r="AO188" s="68"/>
      <c r="AP188" s="68"/>
      <c r="AQ188" s="68"/>
      <c r="AR188" s="68"/>
      <c r="AS188" s="137"/>
      <c r="AT188" s="137"/>
      <c r="AU188" s="68"/>
    </row>
    <row r="189" spans="1:47" ht="14.25" customHeight="1">
      <c r="A189" s="68"/>
      <c r="B189" s="68"/>
      <c r="C189" s="68"/>
      <c r="D189" s="68"/>
      <c r="E189" s="68"/>
      <c r="F189" s="137"/>
      <c r="G189" s="137"/>
      <c r="H189" s="137"/>
      <c r="I189" s="137"/>
      <c r="J189" s="137"/>
      <c r="K189" s="137"/>
      <c r="L189" s="137"/>
      <c r="M189" s="137"/>
      <c r="N189" s="137"/>
      <c r="O189" s="137"/>
      <c r="P189" s="137"/>
      <c r="Q189" s="137"/>
      <c r="R189" s="137"/>
      <c r="S189" s="137"/>
      <c r="T189" s="137"/>
      <c r="U189" s="137"/>
      <c r="V189" s="137"/>
      <c r="W189" s="137"/>
      <c r="X189" s="137"/>
      <c r="Y189" s="137"/>
      <c r="Z189" s="137"/>
      <c r="AA189" s="137"/>
      <c r="AB189" s="137"/>
      <c r="AC189" s="137"/>
      <c r="AD189" s="137"/>
      <c r="AE189" s="137"/>
      <c r="AF189" s="137"/>
      <c r="AG189" s="137"/>
      <c r="AH189" s="137"/>
      <c r="AI189" s="68"/>
      <c r="AJ189" s="137"/>
      <c r="AK189" s="68"/>
      <c r="AL189" s="68"/>
      <c r="AM189" s="68"/>
      <c r="AN189" s="68"/>
      <c r="AO189" s="68"/>
      <c r="AP189" s="68"/>
      <c r="AQ189" s="68"/>
      <c r="AR189" s="68"/>
      <c r="AS189" s="137"/>
      <c r="AT189" s="137"/>
      <c r="AU189" s="68"/>
    </row>
    <row r="190" spans="1:47" ht="14.25" customHeight="1">
      <c r="A190" s="68"/>
      <c r="B190" s="68"/>
      <c r="C190" s="68"/>
      <c r="D190" s="68"/>
      <c r="E190" s="68"/>
      <c r="F190" s="137"/>
      <c r="G190" s="137"/>
      <c r="H190" s="137"/>
      <c r="I190" s="137"/>
      <c r="J190" s="137"/>
      <c r="K190" s="137"/>
      <c r="L190" s="137"/>
      <c r="M190" s="137"/>
      <c r="N190" s="137"/>
      <c r="O190" s="137"/>
      <c r="P190" s="137"/>
      <c r="Q190" s="137"/>
      <c r="R190" s="137"/>
      <c r="S190" s="137"/>
      <c r="T190" s="137"/>
      <c r="U190" s="137"/>
      <c r="V190" s="137"/>
      <c r="W190" s="137"/>
      <c r="X190" s="137"/>
      <c r="Y190" s="137"/>
      <c r="Z190" s="137"/>
      <c r="AA190" s="137"/>
      <c r="AB190" s="137"/>
      <c r="AC190" s="137"/>
      <c r="AD190" s="137"/>
      <c r="AE190" s="137"/>
      <c r="AF190" s="137"/>
      <c r="AG190" s="137"/>
      <c r="AH190" s="137"/>
      <c r="AI190" s="68"/>
      <c r="AJ190" s="137"/>
      <c r="AK190" s="68"/>
      <c r="AL190" s="68"/>
      <c r="AM190" s="68"/>
      <c r="AN190" s="68"/>
      <c r="AO190" s="68"/>
      <c r="AP190" s="68"/>
      <c r="AQ190" s="68"/>
      <c r="AR190" s="68"/>
      <c r="AS190" s="137"/>
      <c r="AT190" s="137"/>
      <c r="AU190" s="68"/>
    </row>
    <row r="191" spans="1:47" ht="14.25" customHeight="1">
      <c r="A191" s="68"/>
      <c r="B191" s="68"/>
      <c r="C191" s="68"/>
      <c r="D191" s="68"/>
      <c r="E191" s="68"/>
      <c r="F191" s="137"/>
      <c r="G191" s="137"/>
      <c r="H191" s="137"/>
      <c r="I191" s="137"/>
      <c r="J191" s="137"/>
      <c r="K191" s="137"/>
      <c r="L191" s="137"/>
      <c r="M191" s="137"/>
      <c r="N191" s="137"/>
      <c r="O191" s="137"/>
      <c r="P191" s="137"/>
      <c r="Q191" s="137"/>
      <c r="R191" s="137"/>
      <c r="S191" s="137"/>
      <c r="T191" s="137"/>
      <c r="U191" s="137"/>
      <c r="V191" s="137"/>
      <c r="W191" s="137"/>
      <c r="X191" s="137"/>
      <c r="Y191" s="137"/>
      <c r="Z191" s="137"/>
      <c r="AA191" s="137"/>
      <c r="AB191" s="137"/>
      <c r="AC191" s="137"/>
      <c r="AD191" s="137"/>
      <c r="AE191" s="137"/>
      <c r="AF191" s="137"/>
      <c r="AG191" s="137"/>
      <c r="AH191" s="137"/>
      <c r="AI191" s="68"/>
      <c r="AJ191" s="137"/>
      <c r="AK191" s="68"/>
      <c r="AL191" s="68"/>
      <c r="AM191" s="68"/>
      <c r="AN191" s="68"/>
      <c r="AO191" s="68"/>
      <c r="AP191" s="68"/>
      <c r="AQ191" s="68"/>
      <c r="AR191" s="68"/>
      <c r="AS191" s="137"/>
      <c r="AT191" s="137"/>
      <c r="AU191" s="68"/>
    </row>
    <row r="192" spans="1:47" ht="14.25" customHeight="1">
      <c r="A192" s="68"/>
      <c r="B192" s="68"/>
      <c r="C192" s="68"/>
      <c r="D192" s="68"/>
      <c r="E192" s="68"/>
      <c r="F192" s="137"/>
      <c r="G192" s="137"/>
      <c r="H192" s="137"/>
      <c r="I192" s="137"/>
      <c r="J192" s="137"/>
      <c r="K192" s="137"/>
      <c r="L192" s="137"/>
      <c r="M192" s="137"/>
      <c r="N192" s="137"/>
      <c r="O192" s="137"/>
      <c r="P192" s="137"/>
      <c r="Q192" s="137"/>
      <c r="R192" s="137"/>
      <c r="S192" s="137"/>
      <c r="T192" s="137"/>
      <c r="U192" s="137"/>
      <c r="V192" s="137"/>
      <c r="W192" s="137"/>
      <c r="X192" s="137"/>
      <c r="Y192" s="137"/>
      <c r="Z192" s="137"/>
      <c r="AA192" s="137"/>
      <c r="AB192" s="137"/>
      <c r="AC192" s="137"/>
      <c r="AD192" s="137"/>
      <c r="AE192" s="137"/>
      <c r="AF192" s="137"/>
      <c r="AG192" s="137"/>
      <c r="AH192" s="137"/>
      <c r="AI192" s="68"/>
      <c r="AJ192" s="137"/>
      <c r="AK192" s="68"/>
      <c r="AL192" s="68"/>
      <c r="AM192" s="68"/>
      <c r="AN192" s="68"/>
      <c r="AO192" s="68"/>
      <c r="AP192" s="68"/>
      <c r="AQ192" s="68"/>
      <c r="AR192" s="68"/>
      <c r="AS192" s="137"/>
      <c r="AT192" s="137"/>
      <c r="AU192" s="68"/>
    </row>
    <row r="193" spans="1:47" ht="14.25" customHeight="1">
      <c r="A193" s="68"/>
      <c r="B193" s="68"/>
      <c r="C193" s="68"/>
      <c r="D193" s="68"/>
      <c r="E193" s="68"/>
      <c r="F193" s="137"/>
      <c r="G193" s="137"/>
      <c r="H193" s="137"/>
      <c r="I193" s="137"/>
      <c r="J193" s="137"/>
      <c r="K193" s="137"/>
      <c r="L193" s="137"/>
      <c r="M193" s="137"/>
      <c r="N193" s="137"/>
      <c r="O193" s="137"/>
      <c r="P193" s="137"/>
      <c r="Q193" s="137"/>
      <c r="R193" s="137"/>
      <c r="S193" s="137"/>
      <c r="T193" s="137"/>
      <c r="U193" s="137"/>
      <c r="V193" s="137"/>
      <c r="W193" s="137"/>
      <c r="X193" s="137"/>
      <c r="Y193" s="137"/>
      <c r="Z193" s="137"/>
      <c r="AA193" s="137"/>
      <c r="AB193" s="137"/>
      <c r="AC193" s="137"/>
      <c r="AD193" s="137"/>
      <c r="AE193" s="137"/>
      <c r="AF193" s="137"/>
      <c r="AG193" s="137"/>
      <c r="AH193" s="137"/>
      <c r="AI193" s="68"/>
      <c r="AJ193" s="137"/>
      <c r="AK193" s="68"/>
      <c r="AL193" s="68"/>
      <c r="AM193" s="68"/>
      <c r="AN193" s="68"/>
      <c r="AO193" s="68"/>
      <c r="AP193" s="68"/>
      <c r="AQ193" s="68"/>
      <c r="AR193" s="68"/>
      <c r="AS193" s="137"/>
      <c r="AT193" s="137"/>
      <c r="AU193" s="68"/>
    </row>
    <row r="194" spans="1:47" ht="14.25" customHeight="1">
      <c r="A194" s="68"/>
      <c r="B194" s="68"/>
      <c r="C194" s="68"/>
      <c r="D194" s="68"/>
      <c r="E194" s="68"/>
      <c r="F194" s="137"/>
      <c r="G194" s="137"/>
      <c r="H194" s="137"/>
      <c r="I194" s="137"/>
      <c r="J194" s="137"/>
      <c r="K194" s="137"/>
      <c r="L194" s="137"/>
      <c r="M194" s="137"/>
      <c r="N194" s="137"/>
      <c r="O194" s="137"/>
      <c r="P194" s="137"/>
      <c r="Q194" s="137"/>
      <c r="R194" s="137"/>
      <c r="S194" s="137"/>
      <c r="T194" s="137"/>
      <c r="U194" s="137"/>
      <c r="V194" s="137"/>
      <c r="W194" s="137"/>
      <c r="X194" s="137"/>
      <c r="Y194" s="137"/>
      <c r="Z194" s="137"/>
      <c r="AA194" s="137"/>
      <c r="AB194" s="137"/>
      <c r="AC194" s="137"/>
      <c r="AD194" s="137"/>
      <c r="AE194" s="137"/>
      <c r="AF194" s="137"/>
      <c r="AG194" s="137"/>
      <c r="AH194" s="137"/>
      <c r="AI194" s="68"/>
      <c r="AJ194" s="137"/>
      <c r="AK194" s="68"/>
      <c r="AL194" s="68"/>
      <c r="AM194" s="68"/>
      <c r="AN194" s="68"/>
      <c r="AO194" s="68"/>
      <c r="AP194" s="68"/>
      <c r="AQ194" s="68"/>
      <c r="AR194" s="68"/>
      <c r="AS194" s="137"/>
      <c r="AT194" s="137"/>
      <c r="AU194" s="68"/>
    </row>
    <row r="195" spans="1:47" ht="14.25" customHeight="1">
      <c r="A195" s="68"/>
      <c r="B195" s="68"/>
      <c r="C195" s="68"/>
      <c r="D195" s="68"/>
      <c r="E195" s="68"/>
      <c r="F195" s="137"/>
      <c r="G195" s="137"/>
      <c r="H195" s="137"/>
      <c r="I195" s="137"/>
      <c r="J195" s="137"/>
      <c r="K195" s="137"/>
      <c r="L195" s="137"/>
      <c r="M195" s="137"/>
      <c r="N195" s="137"/>
      <c r="O195" s="137"/>
      <c r="P195" s="137"/>
      <c r="Q195" s="137"/>
      <c r="R195" s="137"/>
      <c r="S195" s="137"/>
      <c r="T195" s="137"/>
      <c r="U195" s="137"/>
      <c r="V195" s="137"/>
      <c r="W195" s="137"/>
      <c r="X195" s="137"/>
      <c r="Y195" s="137"/>
      <c r="Z195" s="137"/>
      <c r="AA195" s="137"/>
      <c r="AB195" s="137"/>
      <c r="AC195" s="137"/>
      <c r="AD195" s="137"/>
      <c r="AE195" s="137"/>
      <c r="AF195" s="137"/>
      <c r="AG195" s="137"/>
      <c r="AH195" s="137"/>
      <c r="AI195" s="68"/>
      <c r="AJ195" s="137"/>
      <c r="AK195" s="68"/>
      <c r="AL195" s="68"/>
      <c r="AM195" s="68"/>
      <c r="AN195" s="68"/>
      <c r="AO195" s="68"/>
      <c r="AP195" s="68"/>
      <c r="AQ195" s="68"/>
      <c r="AR195" s="68"/>
      <c r="AS195" s="137"/>
      <c r="AT195" s="137"/>
      <c r="AU195" s="68"/>
    </row>
    <row r="196" spans="1:47" ht="14.25" customHeight="1">
      <c r="A196" s="68"/>
      <c r="B196" s="68"/>
      <c r="C196" s="68"/>
      <c r="D196" s="68"/>
      <c r="E196" s="68"/>
      <c r="F196" s="137"/>
      <c r="G196" s="137"/>
      <c r="H196" s="137"/>
      <c r="I196" s="137"/>
      <c r="J196" s="137"/>
      <c r="K196" s="137"/>
      <c r="L196" s="137"/>
      <c r="M196" s="137"/>
      <c r="N196" s="137"/>
      <c r="O196" s="137"/>
      <c r="P196" s="137"/>
      <c r="Q196" s="137"/>
      <c r="R196" s="137"/>
      <c r="S196" s="137"/>
      <c r="T196" s="137"/>
      <c r="U196" s="137"/>
      <c r="V196" s="137"/>
      <c r="W196" s="137"/>
      <c r="X196" s="137"/>
      <c r="Y196" s="137"/>
      <c r="Z196" s="137"/>
      <c r="AA196" s="137"/>
      <c r="AB196" s="137"/>
      <c r="AC196" s="137"/>
      <c r="AD196" s="137"/>
      <c r="AE196" s="137"/>
      <c r="AF196" s="137"/>
      <c r="AG196" s="137"/>
      <c r="AH196" s="137"/>
      <c r="AI196" s="68"/>
      <c r="AJ196" s="137"/>
      <c r="AK196" s="68"/>
      <c r="AL196" s="68"/>
      <c r="AM196" s="68"/>
      <c r="AN196" s="68"/>
      <c r="AO196" s="68"/>
      <c r="AP196" s="68"/>
      <c r="AQ196" s="68"/>
      <c r="AR196" s="68"/>
      <c r="AS196" s="137"/>
      <c r="AT196" s="137"/>
      <c r="AU196" s="68"/>
    </row>
    <row r="197" spans="1:47" ht="14.25" customHeight="1">
      <c r="A197" s="68"/>
      <c r="B197" s="68"/>
      <c r="C197" s="68"/>
      <c r="D197" s="68"/>
      <c r="E197" s="68"/>
      <c r="F197" s="137"/>
      <c r="G197" s="137"/>
      <c r="H197" s="137"/>
      <c r="I197" s="137"/>
      <c r="J197" s="137"/>
      <c r="K197" s="137"/>
      <c r="L197" s="137"/>
      <c r="M197" s="137"/>
      <c r="N197" s="137"/>
      <c r="O197" s="137"/>
      <c r="P197" s="137"/>
      <c r="Q197" s="137"/>
      <c r="R197" s="137"/>
      <c r="S197" s="137"/>
      <c r="T197" s="137"/>
      <c r="U197" s="137"/>
      <c r="V197" s="137"/>
      <c r="W197" s="137"/>
      <c r="X197" s="137"/>
      <c r="Y197" s="137"/>
      <c r="Z197" s="137"/>
      <c r="AA197" s="137"/>
      <c r="AB197" s="137"/>
      <c r="AC197" s="137"/>
      <c r="AD197" s="137"/>
      <c r="AE197" s="137"/>
      <c r="AF197" s="137"/>
      <c r="AG197" s="137"/>
      <c r="AH197" s="137"/>
      <c r="AI197" s="68"/>
      <c r="AJ197" s="137"/>
      <c r="AK197" s="68"/>
      <c r="AL197" s="68"/>
      <c r="AM197" s="68"/>
      <c r="AN197" s="68"/>
      <c r="AO197" s="68"/>
      <c r="AP197" s="68"/>
      <c r="AQ197" s="68"/>
      <c r="AR197" s="68"/>
      <c r="AS197" s="137"/>
      <c r="AT197" s="137"/>
      <c r="AU197" s="68"/>
    </row>
    <row r="198" spans="1:47" ht="14.25" customHeight="1">
      <c r="A198" s="68"/>
      <c r="B198" s="68"/>
      <c r="C198" s="68"/>
      <c r="D198" s="68"/>
      <c r="E198" s="68"/>
      <c r="F198" s="137"/>
      <c r="G198" s="137"/>
      <c r="H198" s="137"/>
      <c r="I198" s="137"/>
      <c r="J198" s="137"/>
      <c r="K198" s="137"/>
      <c r="L198" s="137"/>
      <c r="M198" s="137"/>
      <c r="N198" s="137"/>
      <c r="O198" s="137"/>
      <c r="P198" s="137"/>
      <c r="Q198" s="137"/>
      <c r="R198" s="137"/>
      <c r="S198" s="137"/>
      <c r="T198" s="137"/>
      <c r="U198" s="137"/>
      <c r="V198" s="137"/>
      <c r="W198" s="137"/>
      <c r="X198" s="137"/>
      <c r="Y198" s="137"/>
      <c r="Z198" s="137"/>
      <c r="AA198" s="137"/>
      <c r="AB198" s="137"/>
      <c r="AC198" s="137"/>
      <c r="AD198" s="137"/>
      <c r="AE198" s="137"/>
      <c r="AF198" s="137"/>
      <c r="AG198" s="137"/>
      <c r="AH198" s="137"/>
      <c r="AI198" s="68"/>
      <c r="AJ198" s="137"/>
      <c r="AK198" s="68"/>
      <c r="AL198" s="68"/>
      <c r="AM198" s="68"/>
      <c r="AN198" s="68"/>
      <c r="AO198" s="68"/>
      <c r="AP198" s="68"/>
      <c r="AQ198" s="68"/>
      <c r="AR198" s="68"/>
      <c r="AS198" s="137"/>
      <c r="AT198" s="137"/>
      <c r="AU198" s="68"/>
    </row>
    <row r="199" spans="1:47" ht="14.25" customHeight="1">
      <c r="A199" s="68"/>
      <c r="B199" s="68"/>
      <c r="C199" s="68"/>
      <c r="D199" s="68"/>
      <c r="E199" s="68"/>
      <c r="F199" s="137"/>
      <c r="G199" s="137"/>
      <c r="H199" s="137"/>
      <c r="I199" s="137"/>
      <c r="J199" s="137"/>
      <c r="K199" s="137"/>
      <c r="L199" s="137"/>
      <c r="M199" s="137"/>
      <c r="N199" s="137"/>
      <c r="O199" s="137"/>
      <c r="P199" s="137"/>
      <c r="Q199" s="137"/>
      <c r="R199" s="137"/>
      <c r="S199" s="137"/>
      <c r="T199" s="137"/>
      <c r="U199" s="137"/>
      <c r="V199" s="137"/>
      <c r="W199" s="137"/>
      <c r="X199" s="137"/>
      <c r="Y199" s="137"/>
      <c r="Z199" s="137"/>
      <c r="AA199" s="137"/>
      <c r="AB199" s="137"/>
      <c r="AC199" s="137"/>
      <c r="AD199" s="137"/>
      <c r="AE199" s="137"/>
      <c r="AF199" s="137"/>
      <c r="AG199" s="137"/>
      <c r="AH199" s="137"/>
      <c r="AI199" s="68"/>
      <c r="AJ199" s="137"/>
      <c r="AK199" s="68"/>
      <c r="AL199" s="68"/>
      <c r="AM199" s="68"/>
      <c r="AN199" s="68"/>
      <c r="AO199" s="68"/>
      <c r="AP199" s="68"/>
      <c r="AQ199" s="68"/>
      <c r="AR199" s="68"/>
      <c r="AS199" s="137"/>
      <c r="AT199" s="137"/>
      <c r="AU199" s="68"/>
    </row>
    <row r="200" spans="1:47" ht="14.25" customHeight="1">
      <c r="A200" s="68"/>
      <c r="B200" s="68"/>
      <c r="C200" s="68"/>
      <c r="D200" s="68"/>
      <c r="E200" s="68"/>
      <c r="F200" s="137"/>
      <c r="G200" s="137"/>
      <c r="H200" s="137"/>
      <c r="I200" s="137"/>
      <c r="J200" s="137"/>
      <c r="K200" s="137"/>
      <c r="L200" s="137"/>
      <c r="M200" s="137"/>
      <c r="N200" s="137"/>
      <c r="O200" s="137"/>
      <c r="P200" s="137"/>
      <c r="Q200" s="137"/>
      <c r="R200" s="137"/>
      <c r="S200" s="137"/>
      <c r="T200" s="137"/>
      <c r="U200" s="137"/>
      <c r="V200" s="137"/>
      <c r="W200" s="137"/>
      <c r="X200" s="137"/>
      <c r="Y200" s="137"/>
      <c r="Z200" s="137"/>
      <c r="AA200" s="137"/>
      <c r="AB200" s="137"/>
      <c r="AC200" s="137"/>
      <c r="AD200" s="137"/>
      <c r="AE200" s="137"/>
      <c r="AF200" s="137"/>
      <c r="AG200" s="137"/>
      <c r="AH200" s="137"/>
      <c r="AI200" s="68"/>
      <c r="AJ200" s="137"/>
      <c r="AK200" s="68"/>
      <c r="AL200" s="68"/>
      <c r="AM200" s="68"/>
      <c r="AN200" s="68"/>
      <c r="AO200" s="68"/>
      <c r="AP200" s="68"/>
      <c r="AQ200" s="68"/>
      <c r="AR200" s="68"/>
      <c r="AS200" s="137"/>
      <c r="AT200" s="137"/>
      <c r="AU200" s="68"/>
    </row>
    <row r="201" spans="1:47" ht="14.25" customHeight="1">
      <c r="A201" s="68"/>
      <c r="B201" s="68"/>
      <c r="C201" s="68"/>
      <c r="D201" s="68"/>
      <c r="E201" s="68"/>
      <c r="F201" s="137"/>
      <c r="G201" s="137"/>
      <c r="H201" s="137"/>
      <c r="I201" s="137"/>
      <c r="J201" s="137"/>
      <c r="K201" s="137"/>
      <c r="L201" s="137"/>
      <c r="M201" s="137"/>
      <c r="N201" s="137"/>
      <c r="O201" s="137"/>
      <c r="P201" s="137"/>
      <c r="Q201" s="137"/>
      <c r="R201" s="137"/>
      <c r="S201" s="137"/>
      <c r="T201" s="137"/>
      <c r="U201" s="137"/>
      <c r="V201" s="137"/>
      <c r="W201" s="137"/>
      <c r="X201" s="137"/>
      <c r="Y201" s="137"/>
      <c r="Z201" s="137"/>
      <c r="AA201" s="137"/>
      <c r="AB201" s="137"/>
      <c r="AC201" s="137"/>
      <c r="AD201" s="137"/>
      <c r="AE201" s="137"/>
      <c r="AF201" s="137"/>
      <c r="AG201" s="137"/>
      <c r="AH201" s="137"/>
      <c r="AI201" s="68"/>
      <c r="AJ201" s="137"/>
      <c r="AK201" s="68"/>
      <c r="AL201" s="68"/>
      <c r="AM201" s="68"/>
      <c r="AN201" s="68"/>
      <c r="AO201" s="68"/>
      <c r="AP201" s="68"/>
      <c r="AQ201" s="68"/>
      <c r="AR201" s="68"/>
      <c r="AS201" s="137"/>
      <c r="AT201" s="137"/>
      <c r="AU201" s="68"/>
    </row>
    <row r="202" spans="1:47" ht="14.25" customHeight="1">
      <c r="A202" s="68"/>
      <c r="B202" s="68"/>
      <c r="C202" s="68"/>
      <c r="D202" s="68"/>
      <c r="E202" s="68"/>
      <c r="F202" s="137"/>
      <c r="G202" s="137"/>
      <c r="H202" s="137"/>
      <c r="I202" s="137"/>
      <c r="J202" s="137"/>
      <c r="K202" s="137"/>
      <c r="L202" s="137"/>
      <c r="M202" s="137"/>
      <c r="N202" s="137"/>
      <c r="O202" s="137"/>
      <c r="P202" s="137"/>
      <c r="Q202" s="137"/>
      <c r="R202" s="137"/>
      <c r="S202" s="137"/>
      <c r="T202" s="137"/>
      <c r="U202" s="137"/>
      <c r="V202" s="137"/>
      <c r="W202" s="137"/>
      <c r="X202" s="137"/>
      <c r="Y202" s="137"/>
      <c r="Z202" s="137"/>
      <c r="AA202" s="137"/>
      <c r="AB202" s="137"/>
      <c r="AC202" s="137"/>
      <c r="AD202" s="137"/>
      <c r="AE202" s="137"/>
      <c r="AF202" s="137"/>
      <c r="AG202" s="137"/>
      <c r="AH202" s="137"/>
      <c r="AI202" s="68"/>
      <c r="AJ202" s="137"/>
      <c r="AK202" s="68"/>
      <c r="AL202" s="68"/>
      <c r="AM202" s="68"/>
      <c r="AN202" s="68"/>
      <c r="AO202" s="68"/>
      <c r="AP202" s="68"/>
      <c r="AQ202" s="68"/>
      <c r="AR202" s="68"/>
      <c r="AS202" s="137"/>
      <c r="AT202" s="137"/>
      <c r="AU202" s="68"/>
    </row>
    <row r="203" spans="1:47" ht="14.25" customHeight="1">
      <c r="A203" s="68"/>
      <c r="B203" s="68"/>
      <c r="C203" s="68"/>
      <c r="D203" s="68"/>
      <c r="E203" s="68"/>
      <c r="F203" s="137"/>
      <c r="G203" s="137"/>
      <c r="H203" s="137"/>
      <c r="I203" s="137"/>
      <c r="J203" s="137"/>
      <c r="K203" s="137"/>
      <c r="L203" s="137"/>
      <c r="M203" s="137"/>
      <c r="N203" s="137"/>
      <c r="O203" s="137"/>
      <c r="P203" s="137"/>
      <c r="Q203" s="137"/>
      <c r="R203" s="137"/>
      <c r="S203" s="137"/>
      <c r="T203" s="137"/>
      <c r="U203" s="137"/>
      <c r="V203" s="137"/>
      <c r="W203" s="137"/>
      <c r="X203" s="137"/>
      <c r="Y203" s="137"/>
      <c r="Z203" s="137"/>
      <c r="AA203" s="137"/>
      <c r="AB203" s="137"/>
      <c r="AC203" s="137"/>
      <c r="AD203" s="137"/>
      <c r="AE203" s="137"/>
      <c r="AF203" s="137"/>
      <c r="AG203" s="137"/>
      <c r="AH203" s="137"/>
      <c r="AI203" s="68"/>
      <c r="AJ203" s="137"/>
      <c r="AK203" s="68"/>
      <c r="AL203" s="68"/>
      <c r="AM203" s="68"/>
      <c r="AN203" s="68"/>
      <c r="AO203" s="68"/>
      <c r="AP203" s="68"/>
      <c r="AQ203" s="68"/>
      <c r="AR203" s="68"/>
      <c r="AS203" s="137"/>
      <c r="AT203" s="137"/>
      <c r="AU203" s="68"/>
    </row>
    <row r="204" spans="1:47" ht="14.25" customHeight="1">
      <c r="A204" s="68"/>
      <c r="B204" s="68"/>
      <c r="C204" s="68"/>
      <c r="D204" s="68"/>
      <c r="E204" s="68"/>
      <c r="F204" s="137"/>
      <c r="G204" s="137"/>
      <c r="H204" s="137"/>
      <c r="I204" s="137"/>
      <c r="J204" s="137"/>
      <c r="K204" s="137"/>
      <c r="L204" s="137"/>
      <c r="M204" s="137"/>
      <c r="N204" s="137"/>
      <c r="O204" s="137"/>
      <c r="P204" s="137"/>
      <c r="Q204" s="137"/>
      <c r="R204" s="137"/>
      <c r="S204" s="137"/>
      <c r="T204" s="137"/>
      <c r="U204" s="137"/>
      <c r="V204" s="137"/>
      <c r="W204" s="137"/>
      <c r="X204" s="137"/>
      <c r="Y204" s="137"/>
      <c r="Z204" s="137"/>
      <c r="AA204" s="137"/>
      <c r="AB204" s="137"/>
      <c r="AC204" s="137"/>
      <c r="AD204" s="137"/>
      <c r="AE204" s="137"/>
      <c r="AF204" s="137"/>
      <c r="AG204" s="137"/>
      <c r="AH204" s="137"/>
      <c r="AI204" s="68"/>
      <c r="AJ204" s="137"/>
      <c r="AK204" s="68"/>
      <c r="AL204" s="68"/>
      <c r="AM204" s="68"/>
      <c r="AN204" s="68"/>
      <c r="AO204" s="68"/>
      <c r="AP204" s="68"/>
      <c r="AQ204" s="68"/>
      <c r="AR204" s="68"/>
      <c r="AS204" s="137"/>
      <c r="AT204" s="137"/>
      <c r="AU204" s="68"/>
    </row>
    <row r="205" spans="1:47" ht="14.25" customHeight="1">
      <c r="A205" s="68"/>
      <c r="B205" s="68"/>
      <c r="C205" s="68"/>
      <c r="D205" s="68"/>
      <c r="E205" s="68"/>
      <c r="F205" s="137"/>
      <c r="G205" s="137"/>
      <c r="H205" s="137"/>
      <c r="I205" s="137"/>
      <c r="J205" s="137"/>
      <c r="K205" s="137"/>
      <c r="L205" s="137"/>
      <c r="M205" s="137"/>
      <c r="N205" s="137"/>
      <c r="O205" s="137"/>
      <c r="P205" s="137"/>
      <c r="Q205" s="137"/>
      <c r="R205" s="137"/>
      <c r="S205" s="137"/>
      <c r="T205" s="137"/>
      <c r="U205" s="137"/>
      <c r="V205" s="137"/>
      <c r="W205" s="137"/>
      <c r="X205" s="137"/>
      <c r="Y205" s="137"/>
      <c r="Z205" s="137"/>
      <c r="AA205" s="137"/>
      <c r="AB205" s="137"/>
      <c r="AC205" s="137"/>
      <c r="AD205" s="137"/>
      <c r="AE205" s="137"/>
      <c r="AF205" s="137"/>
      <c r="AG205" s="137"/>
      <c r="AH205" s="137"/>
      <c r="AI205" s="68"/>
      <c r="AJ205" s="137"/>
      <c r="AK205" s="68"/>
      <c r="AL205" s="68"/>
      <c r="AM205" s="68"/>
      <c r="AN205" s="68"/>
      <c r="AO205" s="68"/>
      <c r="AP205" s="68"/>
      <c r="AQ205" s="68"/>
      <c r="AR205" s="68"/>
      <c r="AS205" s="137"/>
      <c r="AT205" s="137"/>
      <c r="AU205" s="68"/>
    </row>
    <row r="206" spans="1:47" ht="14.25" customHeight="1">
      <c r="A206" s="68"/>
      <c r="B206" s="68"/>
      <c r="C206" s="68"/>
      <c r="D206" s="68"/>
      <c r="E206" s="68"/>
      <c r="F206" s="137"/>
      <c r="G206" s="137"/>
      <c r="H206" s="137"/>
      <c r="I206" s="137"/>
      <c r="J206" s="137"/>
      <c r="K206" s="137"/>
      <c r="L206" s="137"/>
      <c r="M206" s="137"/>
      <c r="N206" s="137"/>
      <c r="O206" s="137"/>
      <c r="P206" s="137"/>
      <c r="Q206" s="137"/>
      <c r="R206" s="137"/>
      <c r="S206" s="137"/>
      <c r="T206" s="137"/>
      <c r="U206" s="137"/>
      <c r="V206" s="137"/>
      <c r="W206" s="137"/>
      <c r="X206" s="137"/>
      <c r="Y206" s="137"/>
      <c r="Z206" s="137"/>
      <c r="AA206" s="137"/>
      <c r="AB206" s="137"/>
      <c r="AC206" s="137"/>
      <c r="AD206" s="137"/>
      <c r="AE206" s="137"/>
      <c r="AF206" s="137"/>
      <c r="AG206" s="137"/>
      <c r="AH206" s="137"/>
      <c r="AI206" s="68"/>
      <c r="AJ206" s="137"/>
      <c r="AK206" s="68"/>
      <c r="AL206" s="68"/>
      <c r="AM206" s="68"/>
      <c r="AN206" s="68"/>
      <c r="AO206" s="68"/>
      <c r="AP206" s="68"/>
      <c r="AQ206" s="68"/>
      <c r="AR206" s="68"/>
      <c r="AS206" s="137"/>
      <c r="AT206" s="137"/>
      <c r="AU206" s="68"/>
    </row>
    <row r="207" spans="1:47" ht="14.25" customHeight="1">
      <c r="A207" s="68"/>
      <c r="B207" s="68"/>
      <c r="C207" s="68"/>
      <c r="D207" s="68"/>
      <c r="E207" s="68"/>
      <c r="F207" s="137"/>
      <c r="G207" s="137"/>
      <c r="H207" s="137"/>
      <c r="I207" s="137"/>
      <c r="J207" s="137"/>
      <c r="K207" s="137"/>
      <c r="L207" s="137"/>
      <c r="M207" s="137"/>
      <c r="N207" s="137"/>
      <c r="O207" s="137"/>
      <c r="P207" s="137"/>
      <c r="Q207" s="137"/>
      <c r="R207" s="137"/>
      <c r="S207" s="137"/>
      <c r="T207" s="137"/>
      <c r="U207" s="137"/>
      <c r="V207" s="137"/>
      <c r="W207" s="137"/>
      <c r="X207" s="137"/>
      <c r="Y207" s="137"/>
      <c r="Z207" s="137"/>
      <c r="AA207" s="137"/>
      <c r="AB207" s="137"/>
      <c r="AC207" s="137"/>
      <c r="AD207" s="137"/>
      <c r="AE207" s="137"/>
      <c r="AF207" s="137"/>
      <c r="AG207" s="137"/>
      <c r="AH207" s="137"/>
      <c r="AI207" s="68"/>
      <c r="AJ207" s="137"/>
      <c r="AK207" s="68"/>
      <c r="AL207" s="68"/>
      <c r="AM207" s="68"/>
      <c r="AN207" s="68"/>
      <c r="AO207" s="68"/>
      <c r="AP207" s="68"/>
      <c r="AQ207" s="68"/>
      <c r="AR207" s="68"/>
      <c r="AS207" s="137"/>
      <c r="AT207" s="137"/>
      <c r="AU207" s="68"/>
    </row>
    <row r="208" spans="1:47" ht="14.25" customHeight="1">
      <c r="A208" s="68"/>
      <c r="B208" s="68"/>
      <c r="C208" s="68"/>
      <c r="D208" s="68"/>
      <c r="E208" s="68"/>
      <c r="F208" s="137"/>
      <c r="G208" s="137"/>
      <c r="H208" s="137"/>
      <c r="I208" s="137"/>
      <c r="J208" s="137"/>
      <c r="K208" s="137"/>
      <c r="L208" s="137"/>
      <c r="M208" s="137"/>
      <c r="N208" s="137"/>
      <c r="O208" s="137"/>
      <c r="P208" s="137"/>
      <c r="Q208" s="137"/>
      <c r="R208" s="137"/>
      <c r="S208" s="137"/>
      <c r="T208" s="137"/>
      <c r="U208" s="137"/>
      <c r="V208" s="137"/>
      <c r="W208" s="137"/>
      <c r="X208" s="137"/>
      <c r="Y208" s="137"/>
      <c r="Z208" s="137"/>
      <c r="AA208" s="137"/>
      <c r="AB208" s="137"/>
      <c r="AC208" s="137"/>
      <c r="AD208" s="137"/>
      <c r="AE208" s="137"/>
      <c r="AF208" s="137"/>
      <c r="AG208" s="137"/>
      <c r="AH208" s="137"/>
      <c r="AI208" s="68"/>
      <c r="AJ208" s="137"/>
      <c r="AK208" s="68"/>
      <c r="AL208" s="68"/>
      <c r="AM208" s="68"/>
      <c r="AN208" s="68"/>
      <c r="AO208" s="68"/>
      <c r="AP208" s="68"/>
      <c r="AQ208" s="68"/>
      <c r="AR208" s="68"/>
      <c r="AS208" s="137"/>
      <c r="AT208" s="137"/>
      <c r="AU208" s="68"/>
    </row>
    <row r="209" spans="1:47" ht="14.25" customHeight="1">
      <c r="A209" s="68"/>
      <c r="B209" s="68"/>
      <c r="C209" s="68"/>
      <c r="D209" s="68"/>
      <c r="E209" s="68"/>
      <c r="F209" s="137"/>
      <c r="G209" s="137"/>
      <c r="H209" s="137"/>
      <c r="I209" s="137"/>
      <c r="J209" s="137"/>
      <c r="K209" s="137"/>
      <c r="L209" s="137"/>
      <c r="M209" s="137"/>
      <c r="N209" s="137"/>
      <c r="O209" s="137"/>
      <c r="P209" s="137"/>
      <c r="Q209" s="137"/>
      <c r="R209" s="137"/>
      <c r="S209" s="137"/>
      <c r="T209" s="137"/>
      <c r="U209" s="137"/>
      <c r="V209" s="137"/>
      <c r="W209" s="137"/>
      <c r="X209" s="137"/>
      <c r="Y209" s="137"/>
      <c r="Z209" s="137"/>
      <c r="AA209" s="137"/>
      <c r="AB209" s="137"/>
      <c r="AC209" s="137"/>
      <c r="AD209" s="137"/>
      <c r="AE209" s="137"/>
      <c r="AF209" s="137"/>
      <c r="AG209" s="137"/>
      <c r="AH209" s="137"/>
      <c r="AI209" s="68"/>
      <c r="AJ209" s="137"/>
      <c r="AK209" s="68"/>
      <c r="AL209" s="68"/>
      <c r="AM209" s="68"/>
      <c r="AN209" s="68"/>
      <c r="AO209" s="68"/>
      <c r="AP209" s="68"/>
      <c r="AQ209" s="68"/>
      <c r="AR209" s="68"/>
      <c r="AS209" s="137"/>
      <c r="AT209" s="137"/>
      <c r="AU209" s="68"/>
    </row>
    <row r="210" spans="1:47" ht="14.25" customHeight="1">
      <c r="A210" s="68"/>
      <c r="B210" s="68"/>
      <c r="C210" s="68"/>
      <c r="D210" s="68"/>
      <c r="E210" s="68"/>
      <c r="F210" s="137"/>
      <c r="G210" s="137"/>
      <c r="H210" s="137"/>
      <c r="I210" s="137"/>
      <c r="J210" s="137"/>
      <c r="K210" s="137"/>
      <c r="L210" s="137"/>
      <c r="M210" s="137"/>
      <c r="N210" s="137"/>
      <c r="O210" s="137"/>
      <c r="P210" s="137"/>
      <c r="Q210" s="137"/>
      <c r="R210" s="137"/>
      <c r="S210" s="137"/>
      <c r="T210" s="137"/>
      <c r="U210" s="137"/>
      <c r="V210" s="137"/>
      <c r="W210" s="137"/>
      <c r="X210" s="137"/>
      <c r="Y210" s="137"/>
      <c r="Z210" s="137"/>
      <c r="AA210" s="137"/>
      <c r="AB210" s="137"/>
      <c r="AC210" s="137"/>
      <c r="AD210" s="137"/>
      <c r="AE210" s="137"/>
      <c r="AF210" s="137"/>
      <c r="AG210" s="137"/>
      <c r="AH210" s="137"/>
      <c r="AI210" s="68"/>
      <c r="AJ210" s="137"/>
      <c r="AK210" s="68"/>
      <c r="AL210" s="68"/>
      <c r="AM210" s="68"/>
      <c r="AN210" s="68"/>
      <c r="AO210" s="68"/>
      <c r="AP210" s="68"/>
      <c r="AQ210" s="68"/>
      <c r="AR210" s="68"/>
      <c r="AS210" s="137"/>
      <c r="AT210" s="137"/>
      <c r="AU210" s="68"/>
    </row>
    <row r="211" spans="1:47" ht="14.25" customHeight="1">
      <c r="A211" s="68"/>
      <c r="B211" s="68"/>
      <c r="C211" s="68"/>
      <c r="D211" s="68"/>
      <c r="E211" s="68"/>
      <c r="F211" s="137"/>
      <c r="G211" s="137"/>
      <c r="H211" s="137"/>
      <c r="I211" s="137"/>
      <c r="J211" s="137"/>
      <c r="K211" s="137"/>
      <c r="L211" s="137"/>
      <c r="M211" s="137"/>
      <c r="N211" s="137"/>
      <c r="O211" s="137"/>
      <c r="P211" s="137"/>
      <c r="Q211" s="137"/>
      <c r="R211" s="137"/>
      <c r="S211" s="137"/>
      <c r="T211" s="137"/>
      <c r="U211" s="137"/>
      <c r="V211" s="137"/>
      <c r="W211" s="137"/>
      <c r="X211" s="137"/>
      <c r="Y211" s="137"/>
      <c r="Z211" s="137"/>
      <c r="AA211" s="137"/>
      <c r="AB211" s="137"/>
      <c r="AC211" s="137"/>
      <c r="AD211" s="137"/>
      <c r="AE211" s="137"/>
      <c r="AF211" s="137"/>
      <c r="AG211" s="137"/>
      <c r="AH211" s="137"/>
      <c r="AI211" s="68"/>
      <c r="AJ211" s="137"/>
      <c r="AK211" s="68"/>
      <c r="AL211" s="68"/>
      <c r="AM211" s="68"/>
      <c r="AN211" s="68"/>
      <c r="AO211" s="68"/>
      <c r="AP211" s="68"/>
      <c r="AQ211" s="68"/>
      <c r="AR211" s="68"/>
      <c r="AS211" s="137"/>
      <c r="AT211" s="137"/>
      <c r="AU211" s="68"/>
    </row>
    <row r="212" spans="1:47" ht="14.25" customHeight="1">
      <c r="A212" s="68"/>
      <c r="B212" s="68"/>
      <c r="C212" s="68"/>
      <c r="D212" s="68"/>
      <c r="E212" s="68"/>
      <c r="F212" s="137"/>
      <c r="G212" s="137"/>
      <c r="H212" s="137"/>
      <c r="I212" s="137"/>
      <c r="J212" s="137"/>
      <c r="K212" s="137"/>
      <c r="L212" s="137"/>
      <c r="M212" s="137"/>
      <c r="N212" s="137"/>
      <c r="O212" s="137"/>
      <c r="P212" s="137"/>
      <c r="Q212" s="137"/>
      <c r="R212" s="137"/>
      <c r="S212" s="137"/>
      <c r="T212" s="137"/>
      <c r="U212" s="137"/>
      <c r="V212" s="137"/>
      <c r="W212" s="137"/>
      <c r="X212" s="137"/>
      <c r="Y212" s="137"/>
      <c r="Z212" s="137"/>
      <c r="AA212" s="137"/>
      <c r="AB212" s="137"/>
      <c r="AC212" s="137"/>
      <c r="AD212" s="137"/>
      <c r="AE212" s="137"/>
      <c r="AF212" s="137"/>
      <c r="AG212" s="137"/>
      <c r="AH212" s="137"/>
      <c r="AI212" s="68"/>
      <c r="AJ212" s="137"/>
      <c r="AK212" s="68"/>
      <c r="AL212" s="68"/>
      <c r="AM212" s="68"/>
      <c r="AN212" s="68"/>
      <c r="AO212" s="68"/>
      <c r="AP212" s="68"/>
      <c r="AQ212" s="68"/>
      <c r="AR212" s="68"/>
      <c r="AS212" s="137"/>
      <c r="AT212" s="137"/>
      <c r="AU212" s="68"/>
    </row>
    <row r="213" spans="1:47" ht="14.25" customHeight="1">
      <c r="A213" s="68"/>
      <c r="B213" s="68"/>
      <c r="C213" s="68"/>
      <c r="D213" s="68"/>
      <c r="E213" s="68"/>
      <c r="F213" s="137"/>
      <c r="G213" s="137"/>
      <c r="H213" s="137"/>
      <c r="I213" s="137"/>
      <c r="J213" s="137"/>
      <c r="K213" s="137"/>
      <c r="L213" s="137"/>
      <c r="M213" s="137"/>
      <c r="N213" s="137"/>
      <c r="O213" s="137"/>
      <c r="P213" s="137"/>
      <c r="Q213" s="137"/>
      <c r="R213" s="137"/>
      <c r="S213" s="137"/>
      <c r="T213" s="137"/>
      <c r="U213" s="137"/>
      <c r="V213" s="137"/>
      <c r="W213" s="137"/>
      <c r="X213" s="137"/>
      <c r="Y213" s="137"/>
      <c r="Z213" s="137"/>
      <c r="AA213" s="137"/>
      <c r="AB213" s="137"/>
      <c r="AC213" s="137"/>
      <c r="AD213" s="137"/>
      <c r="AE213" s="137"/>
      <c r="AF213" s="137"/>
      <c r="AG213" s="137"/>
      <c r="AH213" s="137"/>
      <c r="AI213" s="68"/>
      <c r="AJ213" s="137"/>
      <c r="AK213" s="68"/>
      <c r="AL213" s="68"/>
      <c r="AM213" s="68"/>
      <c r="AN213" s="68"/>
      <c r="AO213" s="68"/>
      <c r="AP213" s="68"/>
      <c r="AQ213" s="68"/>
      <c r="AR213" s="68"/>
      <c r="AS213" s="137"/>
      <c r="AT213" s="137"/>
      <c r="AU213" s="68"/>
    </row>
    <row r="214" spans="1:47" ht="14.25" customHeight="1">
      <c r="A214" s="68"/>
      <c r="B214" s="68"/>
      <c r="C214" s="68"/>
      <c r="D214" s="68"/>
      <c r="E214" s="68"/>
      <c r="F214" s="137"/>
      <c r="G214" s="137"/>
      <c r="H214" s="137"/>
      <c r="I214" s="137"/>
      <c r="J214" s="137"/>
      <c r="K214" s="137"/>
      <c r="L214" s="137"/>
      <c r="M214" s="137"/>
      <c r="N214" s="137"/>
      <c r="O214" s="137"/>
      <c r="P214" s="137"/>
      <c r="Q214" s="137"/>
      <c r="R214" s="137"/>
      <c r="S214" s="137"/>
      <c r="T214" s="137"/>
      <c r="U214" s="137"/>
      <c r="V214" s="137"/>
      <c r="W214" s="137"/>
      <c r="X214" s="137"/>
      <c r="Y214" s="137"/>
      <c r="Z214" s="137"/>
      <c r="AA214" s="137"/>
      <c r="AB214" s="137"/>
      <c r="AC214" s="137"/>
      <c r="AD214" s="137"/>
      <c r="AE214" s="137"/>
      <c r="AF214" s="137"/>
      <c r="AG214" s="137"/>
      <c r="AH214" s="137"/>
      <c r="AI214" s="68"/>
      <c r="AJ214" s="137"/>
      <c r="AK214" s="68"/>
      <c r="AL214" s="68"/>
      <c r="AM214" s="68"/>
      <c r="AN214" s="68"/>
      <c r="AO214" s="68"/>
      <c r="AP214" s="68"/>
      <c r="AQ214" s="68"/>
      <c r="AR214" s="68"/>
      <c r="AS214" s="137"/>
      <c r="AT214" s="137"/>
      <c r="AU214" s="68"/>
    </row>
    <row r="215" spans="1:47" ht="14.25" customHeight="1">
      <c r="A215" s="68"/>
      <c r="B215" s="68"/>
      <c r="C215" s="68"/>
      <c r="D215" s="68"/>
      <c r="E215" s="68"/>
      <c r="F215" s="137"/>
      <c r="G215" s="137"/>
      <c r="H215" s="137"/>
      <c r="I215" s="137"/>
      <c r="J215" s="137"/>
      <c r="K215" s="137"/>
      <c r="L215" s="137"/>
      <c r="M215" s="137"/>
      <c r="N215" s="137"/>
      <c r="O215" s="137"/>
      <c r="P215" s="137"/>
      <c r="Q215" s="137"/>
      <c r="R215" s="137"/>
      <c r="S215" s="137"/>
      <c r="T215" s="137"/>
      <c r="U215" s="137"/>
      <c r="V215" s="137"/>
      <c r="W215" s="137"/>
      <c r="X215" s="137"/>
      <c r="Y215" s="137"/>
      <c r="Z215" s="137"/>
      <c r="AA215" s="137"/>
      <c r="AB215" s="137"/>
      <c r="AC215" s="137"/>
      <c r="AD215" s="137"/>
      <c r="AE215" s="137"/>
      <c r="AF215" s="137"/>
      <c r="AG215" s="137"/>
      <c r="AH215" s="137"/>
      <c r="AI215" s="68"/>
      <c r="AJ215" s="137"/>
      <c r="AK215" s="68"/>
      <c r="AL215" s="68"/>
      <c r="AM215" s="68"/>
      <c r="AN215" s="68"/>
      <c r="AO215" s="68"/>
      <c r="AP215" s="68"/>
      <c r="AQ215" s="68"/>
      <c r="AR215" s="68"/>
      <c r="AS215" s="137"/>
      <c r="AT215" s="137"/>
      <c r="AU215" s="68"/>
    </row>
    <row r="216" spans="1:47" ht="14.25" customHeight="1">
      <c r="A216" s="68"/>
      <c r="B216" s="68"/>
      <c r="C216" s="68"/>
      <c r="D216" s="68"/>
      <c r="E216" s="68"/>
      <c r="F216" s="137"/>
      <c r="G216" s="137"/>
      <c r="H216" s="137"/>
      <c r="I216" s="137"/>
      <c r="J216" s="137"/>
      <c r="K216" s="137"/>
      <c r="L216" s="137"/>
      <c r="M216" s="137"/>
      <c r="N216" s="137"/>
      <c r="O216" s="137"/>
      <c r="P216" s="137"/>
      <c r="Q216" s="137"/>
      <c r="R216" s="137"/>
      <c r="S216" s="137"/>
      <c r="T216" s="137"/>
      <c r="U216" s="137"/>
      <c r="V216" s="137"/>
      <c r="W216" s="137"/>
      <c r="X216" s="137"/>
      <c r="Y216" s="137"/>
      <c r="Z216" s="137"/>
      <c r="AA216" s="137"/>
      <c r="AB216" s="137"/>
      <c r="AC216" s="137"/>
      <c r="AD216" s="137"/>
      <c r="AE216" s="137"/>
      <c r="AF216" s="137"/>
      <c r="AG216" s="137"/>
      <c r="AH216" s="137"/>
      <c r="AI216" s="68"/>
      <c r="AJ216" s="137"/>
      <c r="AK216" s="68"/>
      <c r="AL216" s="68"/>
      <c r="AM216" s="68"/>
      <c r="AN216" s="68"/>
      <c r="AO216" s="68"/>
      <c r="AP216" s="68"/>
      <c r="AQ216" s="68"/>
      <c r="AR216" s="68"/>
      <c r="AS216" s="137"/>
      <c r="AT216" s="137"/>
      <c r="AU216" s="68"/>
    </row>
    <row r="217" spans="1:47" ht="14.25" customHeight="1">
      <c r="A217" s="68"/>
      <c r="B217" s="68"/>
      <c r="C217" s="68"/>
      <c r="D217" s="68"/>
      <c r="E217" s="68"/>
      <c r="F217" s="137"/>
      <c r="G217" s="137"/>
      <c r="H217" s="137"/>
      <c r="I217" s="137"/>
      <c r="J217" s="137"/>
      <c r="K217" s="137"/>
      <c r="L217" s="137"/>
      <c r="M217" s="137"/>
      <c r="N217" s="137"/>
      <c r="O217" s="137"/>
      <c r="P217" s="137"/>
      <c r="Q217" s="137"/>
      <c r="R217" s="137"/>
      <c r="S217" s="137"/>
      <c r="T217" s="137"/>
      <c r="U217" s="137"/>
      <c r="V217" s="137"/>
      <c r="W217" s="137"/>
      <c r="X217" s="137"/>
      <c r="Y217" s="137"/>
      <c r="Z217" s="137"/>
      <c r="AA217" s="137"/>
      <c r="AB217" s="137"/>
      <c r="AC217" s="137"/>
      <c r="AD217" s="137"/>
      <c r="AE217" s="137"/>
      <c r="AF217" s="137"/>
      <c r="AG217" s="137"/>
      <c r="AH217" s="137"/>
      <c r="AI217" s="68"/>
      <c r="AJ217" s="137"/>
      <c r="AK217" s="68"/>
      <c r="AL217" s="68"/>
      <c r="AM217" s="68"/>
      <c r="AN217" s="68"/>
      <c r="AO217" s="68"/>
      <c r="AP217" s="68"/>
      <c r="AQ217" s="68"/>
      <c r="AR217" s="68"/>
      <c r="AS217" s="137"/>
      <c r="AT217" s="137"/>
      <c r="AU217" s="68"/>
    </row>
    <row r="218" spans="1:47" ht="14.25" customHeight="1">
      <c r="A218" s="68"/>
      <c r="B218" s="68"/>
      <c r="C218" s="68"/>
      <c r="D218" s="68"/>
      <c r="E218" s="68"/>
      <c r="F218" s="137"/>
      <c r="G218" s="137"/>
      <c r="H218" s="137"/>
      <c r="I218" s="137"/>
      <c r="J218" s="137"/>
      <c r="K218" s="137"/>
      <c r="L218" s="137"/>
      <c r="M218" s="137"/>
      <c r="N218" s="137"/>
      <c r="O218" s="137"/>
      <c r="P218" s="137"/>
      <c r="Q218" s="137"/>
      <c r="R218" s="137"/>
      <c r="S218" s="137"/>
      <c r="T218" s="137"/>
      <c r="U218" s="137"/>
      <c r="V218" s="137"/>
      <c r="W218" s="137"/>
      <c r="X218" s="137"/>
      <c r="Y218" s="137"/>
      <c r="Z218" s="137"/>
      <c r="AA218" s="137"/>
      <c r="AB218" s="137"/>
      <c r="AC218" s="137"/>
      <c r="AD218" s="137"/>
      <c r="AE218" s="137"/>
      <c r="AF218" s="137"/>
      <c r="AG218" s="137"/>
      <c r="AH218" s="137"/>
      <c r="AI218" s="68"/>
      <c r="AJ218" s="137"/>
      <c r="AK218" s="68"/>
      <c r="AL218" s="68"/>
      <c r="AM218" s="68"/>
      <c r="AN218" s="68"/>
      <c r="AO218" s="68"/>
      <c r="AP218" s="68"/>
      <c r="AQ218" s="68"/>
      <c r="AR218" s="68"/>
      <c r="AS218" s="137"/>
      <c r="AT218" s="137"/>
      <c r="AU218" s="68"/>
    </row>
    <row r="219" spans="1:47" ht="14.25" customHeight="1">
      <c r="A219" s="68"/>
      <c r="B219" s="68"/>
      <c r="C219" s="68"/>
      <c r="D219" s="68"/>
      <c r="E219" s="68"/>
      <c r="F219" s="137"/>
      <c r="G219" s="137"/>
      <c r="H219" s="137"/>
      <c r="I219" s="137"/>
      <c r="J219" s="137"/>
      <c r="K219" s="137"/>
      <c r="L219" s="137"/>
      <c r="M219" s="137"/>
      <c r="N219" s="137"/>
      <c r="O219" s="137"/>
      <c r="P219" s="137"/>
      <c r="Q219" s="137"/>
      <c r="R219" s="137"/>
      <c r="S219" s="137"/>
      <c r="T219" s="137"/>
      <c r="U219" s="137"/>
      <c r="V219" s="137"/>
      <c r="W219" s="137"/>
      <c r="X219" s="137"/>
      <c r="Y219" s="137"/>
      <c r="Z219" s="137"/>
      <c r="AA219" s="137"/>
      <c r="AB219" s="137"/>
      <c r="AC219" s="137"/>
      <c r="AD219" s="137"/>
      <c r="AE219" s="137"/>
      <c r="AF219" s="137"/>
      <c r="AG219" s="137"/>
      <c r="AH219" s="137"/>
      <c r="AI219" s="68"/>
      <c r="AJ219" s="137"/>
      <c r="AK219" s="68"/>
      <c r="AL219" s="68"/>
      <c r="AM219" s="68"/>
      <c r="AN219" s="68"/>
      <c r="AO219" s="68"/>
      <c r="AP219" s="68"/>
      <c r="AQ219" s="68"/>
      <c r="AR219" s="68"/>
      <c r="AS219" s="137"/>
      <c r="AT219" s="137"/>
      <c r="AU219" s="68"/>
    </row>
    <row r="220" spans="1:47" ht="14.25" customHeight="1">
      <c r="A220" s="68"/>
      <c r="B220" s="68"/>
      <c r="C220" s="68"/>
      <c r="D220" s="68"/>
      <c r="E220" s="68"/>
      <c r="F220" s="137"/>
      <c r="G220" s="137"/>
      <c r="H220" s="137"/>
      <c r="I220" s="137"/>
      <c r="J220" s="137"/>
      <c r="K220" s="137"/>
      <c r="L220" s="137"/>
      <c r="M220" s="137"/>
      <c r="N220" s="137"/>
      <c r="O220" s="137"/>
      <c r="P220" s="137"/>
      <c r="Q220" s="137"/>
      <c r="R220" s="137"/>
      <c r="S220" s="137"/>
      <c r="T220" s="137"/>
      <c r="U220" s="137"/>
      <c r="V220" s="137"/>
      <c r="W220" s="137"/>
      <c r="X220" s="137"/>
      <c r="Y220" s="137"/>
      <c r="Z220" s="137"/>
      <c r="AA220" s="137"/>
      <c r="AB220" s="137"/>
      <c r="AC220" s="137"/>
      <c r="AD220" s="137"/>
      <c r="AE220" s="137"/>
      <c r="AF220" s="137"/>
      <c r="AG220" s="137"/>
      <c r="AH220" s="137"/>
      <c r="AI220" s="68"/>
      <c r="AJ220" s="137"/>
      <c r="AK220" s="68"/>
      <c r="AL220" s="68"/>
      <c r="AM220" s="68"/>
      <c r="AN220" s="68"/>
      <c r="AO220" s="68"/>
      <c r="AP220" s="68"/>
      <c r="AQ220" s="68"/>
      <c r="AR220" s="68"/>
      <c r="AS220" s="137"/>
      <c r="AT220" s="137"/>
      <c r="AU220" s="68"/>
    </row>
    <row r="221" spans="1:47" ht="14.25" customHeight="1">
      <c r="A221" s="68"/>
      <c r="B221" s="68"/>
      <c r="C221" s="68"/>
      <c r="D221" s="68"/>
      <c r="E221" s="68"/>
      <c r="F221" s="137"/>
      <c r="G221" s="137"/>
      <c r="H221" s="137"/>
      <c r="I221" s="137"/>
      <c r="J221" s="137"/>
      <c r="K221" s="137"/>
      <c r="L221" s="137"/>
      <c r="M221" s="137"/>
      <c r="N221" s="137"/>
      <c r="O221" s="137"/>
      <c r="P221" s="137"/>
      <c r="Q221" s="137"/>
      <c r="R221" s="137"/>
      <c r="S221" s="137"/>
      <c r="T221" s="137"/>
      <c r="U221" s="137"/>
      <c r="V221" s="137"/>
      <c r="W221" s="137"/>
      <c r="X221" s="137"/>
      <c r="Y221" s="137"/>
      <c r="Z221" s="137"/>
      <c r="AA221" s="137"/>
      <c r="AB221" s="137"/>
      <c r="AC221" s="137"/>
      <c r="AD221" s="137"/>
      <c r="AE221" s="137"/>
      <c r="AF221" s="137"/>
      <c r="AG221" s="137"/>
      <c r="AH221" s="137"/>
      <c r="AI221" s="68"/>
      <c r="AJ221" s="137"/>
      <c r="AK221" s="68"/>
      <c r="AL221" s="68"/>
      <c r="AM221" s="68"/>
      <c r="AN221" s="68"/>
      <c r="AO221" s="68"/>
      <c r="AP221" s="68"/>
      <c r="AQ221" s="68"/>
      <c r="AR221" s="68"/>
      <c r="AS221" s="137"/>
      <c r="AT221" s="137"/>
      <c r="AU221" s="68"/>
    </row>
    <row r="222" spans="1:47" ht="14.25" customHeight="1">
      <c r="A222" s="68"/>
      <c r="B222" s="68"/>
      <c r="C222" s="68"/>
      <c r="D222" s="68"/>
      <c r="E222" s="68"/>
      <c r="F222" s="137"/>
      <c r="G222" s="137"/>
      <c r="H222" s="137"/>
      <c r="I222" s="137"/>
      <c r="J222" s="137"/>
      <c r="K222" s="137"/>
      <c r="L222" s="137"/>
      <c r="M222" s="137"/>
      <c r="N222" s="137"/>
      <c r="O222" s="137"/>
      <c r="P222" s="137"/>
      <c r="Q222" s="137"/>
      <c r="R222" s="137"/>
      <c r="S222" s="137"/>
      <c r="T222" s="137"/>
      <c r="U222" s="137"/>
      <c r="V222" s="137"/>
      <c r="W222" s="137"/>
      <c r="X222" s="137"/>
      <c r="Y222" s="137"/>
      <c r="Z222" s="137"/>
      <c r="AA222" s="137"/>
      <c r="AB222" s="137"/>
      <c r="AC222" s="137"/>
      <c r="AD222" s="137"/>
      <c r="AE222" s="137"/>
      <c r="AF222" s="137"/>
      <c r="AG222" s="137"/>
      <c r="AH222" s="137"/>
      <c r="AI222" s="68"/>
      <c r="AJ222" s="137"/>
      <c r="AK222" s="68"/>
      <c r="AL222" s="68"/>
      <c r="AM222" s="68"/>
      <c r="AN222" s="68"/>
      <c r="AO222" s="68"/>
      <c r="AP222" s="68"/>
      <c r="AQ222" s="68"/>
      <c r="AR222" s="68"/>
      <c r="AS222" s="137"/>
      <c r="AT222" s="137"/>
      <c r="AU222" s="68"/>
    </row>
    <row r="223" spans="1:47" ht="14.25" customHeight="1">
      <c r="A223" s="68"/>
      <c r="B223" s="68"/>
      <c r="C223" s="68"/>
      <c r="D223" s="68"/>
      <c r="E223" s="68"/>
      <c r="F223" s="137"/>
      <c r="G223" s="137"/>
      <c r="H223" s="137"/>
      <c r="I223" s="137"/>
      <c r="J223" s="137"/>
      <c r="K223" s="137"/>
      <c r="L223" s="137"/>
      <c r="M223" s="137"/>
      <c r="N223" s="137"/>
      <c r="O223" s="137"/>
      <c r="P223" s="137"/>
      <c r="Q223" s="137"/>
      <c r="R223" s="137"/>
      <c r="S223" s="137"/>
      <c r="T223" s="137"/>
      <c r="U223" s="137"/>
      <c r="V223" s="137"/>
      <c r="W223" s="137"/>
      <c r="X223" s="137"/>
      <c r="Y223" s="137"/>
      <c r="Z223" s="137"/>
      <c r="AA223" s="137"/>
      <c r="AB223" s="137"/>
      <c r="AC223" s="137"/>
      <c r="AD223" s="137"/>
      <c r="AE223" s="137"/>
      <c r="AF223" s="137"/>
      <c r="AG223" s="137"/>
      <c r="AH223" s="137"/>
      <c r="AI223" s="68"/>
      <c r="AJ223" s="137"/>
      <c r="AK223" s="68"/>
      <c r="AL223" s="68"/>
      <c r="AM223" s="68"/>
      <c r="AN223" s="68"/>
      <c r="AO223" s="68"/>
      <c r="AP223" s="68"/>
      <c r="AQ223" s="68"/>
      <c r="AR223" s="68"/>
      <c r="AS223" s="137"/>
      <c r="AT223" s="137"/>
      <c r="AU223" s="68"/>
    </row>
    <row r="224" spans="1:47" ht="14.25" customHeight="1">
      <c r="A224" s="68"/>
      <c r="B224" s="68"/>
      <c r="C224" s="68"/>
      <c r="D224" s="68"/>
      <c r="E224" s="68"/>
      <c r="F224" s="137"/>
      <c r="G224" s="137"/>
      <c r="H224" s="137"/>
      <c r="I224" s="137"/>
      <c r="J224" s="137"/>
      <c r="K224" s="137"/>
      <c r="L224" s="137"/>
      <c r="M224" s="137"/>
      <c r="N224" s="137"/>
      <c r="O224" s="137"/>
      <c r="P224" s="137"/>
      <c r="Q224" s="137"/>
      <c r="R224" s="137"/>
      <c r="S224" s="137"/>
      <c r="T224" s="137"/>
      <c r="U224" s="137"/>
      <c r="V224" s="137"/>
      <c r="W224" s="137"/>
      <c r="X224" s="137"/>
      <c r="Y224" s="137"/>
      <c r="Z224" s="137"/>
      <c r="AA224" s="137"/>
      <c r="AB224" s="137"/>
      <c r="AC224" s="137"/>
      <c r="AD224" s="137"/>
      <c r="AE224" s="137"/>
      <c r="AF224" s="137"/>
      <c r="AG224" s="137"/>
      <c r="AH224" s="137"/>
      <c r="AI224" s="68"/>
      <c r="AJ224" s="137"/>
      <c r="AK224" s="68"/>
      <c r="AL224" s="68"/>
      <c r="AM224" s="68"/>
      <c r="AN224" s="68"/>
      <c r="AO224" s="68"/>
      <c r="AP224" s="68"/>
      <c r="AQ224" s="68"/>
      <c r="AR224" s="68"/>
      <c r="AS224" s="137"/>
      <c r="AT224" s="137"/>
      <c r="AU224" s="68"/>
    </row>
    <row r="225" spans="1:47" ht="14.25" customHeight="1">
      <c r="A225" s="68"/>
      <c r="B225" s="68"/>
      <c r="C225" s="68"/>
      <c r="D225" s="68"/>
      <c r="E225" s="68"/>
      <c r="F225" s="137"/>
      <c r="G225" s="137"/>
      <c r="H225" s="137"/>
      <c r="I225" s="137"/>
      <c r="J225" s="137"/>
      <c r="K225" s="137"/>
      <c r="L225" s="137"/>
      <c r="M225" s="137"/>
      <c r="N225" s="137"/>
      <c r="O225" s="137"/>
      <c r="P225" s="137"/>
      <c r="Q225" s="137"/>
      <c r="R225" s="137"/>
      <c r="S225" s="137"/>
      <c r="T225" s="137"/>
      <c r="U225" s="137"/>
      <c r="V225" s="137"/>
      <c r="W225" s="137"/>
      <c r="X225" s="137"/>
      <c r="Y225" s="137"/>
      <c r="Z225" s="137"/>
      <c r="AA225" s="137"/>
      <c r="AB225" s="137"/>
      <c r="AC225" s="137"/>
      <c r="AD225" s="137"/>
      <c r="AE225" s="137"/>
      <c r="AF225" s="137"/>
      <c r="AG225" s="137"/>
      <c r="AH225" s="137"/>
      <c r="AI225" s="68"/>
      <c r="AJ225" s="137"/>
      <c r="AK225" s="68"/>
      <c r="AL225" s="68"/>
      <c r="AM225" s="68"/>
      <c r="AN225" s="68"/>
      <c r="AO225" s="68"/>
      <c r="AP225" s="68"/>
      <c r="AQ225" s="68"/>
      <c r="AR225" s="68"/>
      <c r="AS225" s="137"/>
      <c r="AT225" s="137"/>
      <c r="AU225" s="68"/>
    </row>
    <row r="226" spans="1:47" ht="14.25" customHeight="1">
      <c r="A226" s="68"/>
      <c r="B226" s="68"/>
      <c r="C226" s="68"/>
      <c r="D226" s="68"/>
      <c r="E226" s="68"/>
      <c r="F226" s="137"/>
      <c r="G226" s="137"/>
      <c r="H226" s="137"/>
      <c r="I226" s="137"/>
      <c r="J226" s="137"/>
      <c r="K226" s="137"/>
      <c r="L226" s="137"/>
      <c r="M226" s="137"/>
      <c r="N226" s="137"/>
      <c r="O226" s="137"/>
      <c r="P226" s="137"/>
      <c r="Q226" s="137"/>
      <c r="R226" s="137"/>
      <c r="S226" s="137"/>
      <c r="T226" s="137"/>
      <c r="U226" s="137"/>
      <c r="V226" s="137"/>
      <c r="W226" s="137"/>
      <c r="X226" s="137"/>
      <c r="Y226" s="137"/>
      <c r="Z226" s="137"/>
      <c r="AA226" s="137"/>
      <c r="AB226" s="137"/>
      <c r="AC226" s="137"/>
      <c r="AD226" s="137"/>
      <c r="AE226" s="137"/>
      <c r="AF226" s="137"/>
      <c r="AG226" s="137"/>
      <c r="AH226" s="137"/>
      <c r="AI226" s="68"/>
      <c r="AJ226" s="137"/>
      <c r="AK226" s="68"/>
      <c r="AL226" s="68"/>
      <c r="AM226" s="68"/>
      <c r="AN226" s="68"/>
      <c r="AO226" s="68"/>
      <c r="AP226" s="68"/>
      <c r="AQ226" s="68"/>
      <c r="AR226" s="68"/>
      <c r="AS226" s="137"/>
      <c r="AT226" s="137"/>
      <c r="AU226" s="68"/>
    </row>
    <row r="227" spans="1:47" ht="14.25" customHeight="1">
      <c r="A227" s="68"/>
      <c r="B227" s="68"/>
      <c r="C227" s="68"/>
      <c r="D227" s="68"/>
      <c r="E227" s="68"/>
      <c r="F227" s="137"/>
      <c r="G227" s="137"/>
      <c r="H227" s="137"/>
      <c r="I227" s="137"/>
      <c r="J227" s="137"/>
      <c r="K227" s="137"/>
      <c r="L227" s="137"/>
      <c r="M227" s="137"/>
      <c r="N227" s="137"/>
      <c r="O227" s="137"/>
      <c r="P227" s="137"/>
      <c r="Q227" s="137"/>
      <c r="R227" s="137"/>
      <c r="S227" s="137"/>
      <c r="T227" s="137"/>
      <c r="U227" s="137"/>
      <c r="V227" s="137"/>
      <c r="W227" s="137"/>
      <c r="X227" s="137"/>
      <c r="Y227" s="137"/>
      <c r="Z227" s="137"/>
      <c r="AA227" s="137"/>
      <c r="AB227" s="137"/>
      <c r="AC227" s="137"/>
      <c r="AD227" s="137"/>
      <c r="AE227" s="137"/>
      <c r="AF227" s="137"/>
      <c r="AG227" s="137"/>
      <c r="AH227" s="137"/>
      <c r="AI227" s="68"/>
      <c r="AJ227" s="137"/>
      <c r="AK227" s="68"/>
      <c r="AL227" s="68"/>
      <c r="AM227" s="68"/>
      <c r="AN227" s="68"/>
      <c r="AO227" s="68"/>
      <c r="AP227" s="68"/>
      <c r="AQ227" s="68"/>
      <c r="AR227" s="68"/>
      <c r="AS227" s="137"/>
      <c r="AT227" s="137"/>
      <c r="AU227" s="68"/>
    </row>
    <row r="228" spans="1:47" ht="14.25" customHeight="1">
      <c r="A228" s="68"/>
      <c r="B228" s="68"/>
      <c r="C228" s="68"/>
      <c r="D228" s="68"/>
      <c r="E228" s="68"/>
      <c r="F228" s="137"/>
      <c r="G228" s="137"/>
      <c r="H228" s="137"/>
      <c r="I228" s="137"/>
      <c r="J228" s="137"/>
      <c r="K228" s="137"/>
      <c r="L228" s="137"/>
      <c r="M228" s="137"/>
      <c r="N228" s="137"/>
      <c r="O228" s="137"/>
      <c r="P228" s="137"/>
      <c r="Q228" s="137"/>
      <c r="R228" s="137"/>
      <c r="S228" s="137"/>
      <c r="T228" s="137"/>
      <c r="U228" s="137"/>
      <c r="V228" s="137"/>
      <c r="W228" s="137"/>
      <c r="X228" s="137"/>
      <c r="Y228" s="137"/>
      <c r="Z228" s="137"/>
      <c r="AA228" s="137"/>
      <c r="AB228" s="137"/>
      <c r="AC228" s="137"/>
      <c r="AD228" s="137"/>
      <c r="AE228" s="137"/>
      <c r="AF228" s="137"/>
      <c r="AG228" s="137"/>
      <c r="AH228" s="137"/>
      <c r="AI228" s="68"/>
      <c r="AJ228" s="137"/>
      <c r="AK228" s="68"/>
      <c r="AL228" s="68"/>
      <c r="AM228" s="68"/>
      <c r="AN228" s="68"/>
      <c r="AO228" s="68"/>
      <c r="AP228" s="68"/>
      <c r="AQ228" s="68"/>
      <c r="AR228" s="68"/>
      <c r="AS228" s="137"/>
      <c r="AT228" s="137"/>
      <c r="AU228" s="68"/>
    </row>
    <row r="229" spans="1:47" ht="14.25" customHeight="1">
      <c r="A229" s="68"/>
      <c r="B229" s="68"/>
      <c r="C229" s="68"/>
      <c r="D229" s="68"/>
      <c r="E229" s="68"/>
      <c r="F229" s="137"/>
      <c r="G229" s="137"/>
      <c r="H229" s="137"/>
      <c r="I229" s="137"/>
      <c r="J229" s="137"/>
      <c r="K229" s="137"/>
      <c r="L229" s="137"/>
      <c r="M229" s="137"/>
      <c r="N229" s="137"/>
      <c r="O229" s="137"/>
      <c r="P229" s="137"/>
      <c r="Q229" s="137"/>
      <c r="R229" s="137"/>
      <c r="S229" s="137"/>
      <c r="T229" s="137"/>
      <c r="U229" s="137"/>
      <c r="V229" s="137"/>
      <c r="W229" s="137"/>
      <c r="X229" s="137"/>
      <c r="Y229" s="137"/>
      <c r="Z229" s="137"/>
      <c r="AA229" s="137"/>
      <c r="AB229" s="137"/>
      <c r="AC229" s="137"/>
      <c r="AD229" s="137"/>
      <c r="AE229" s="137"/>
      <c r="AF229" s="137"/>
      <c r="AG229" s="137"/>
      <c r="AH229" s="137"/>
      <c r="AI229" s="68"/>
      <c r="AJ229" s="137"/>
      <c r="AK229" s="68"/>
      <c r="AL229" s="68"/>
      <c r="AM229" s="68"/>
      <c r="AN229" s="68"/>
      <c r="AO229" s="68"/>
      <c r="AP229" s="68"/>
      <c r="AQ229" s="68"/>
      <c r="AR229" s="68"/>
      <c r="AS229" s="137"/>
      <c r="AT229" s="137"/>
      <c r="AU229" s="68"/>
    </row>
    <row r="230" spans="1:47" ht="14.25" customHeight="1">
      <c r="A230" s="68"/>
      <c r="B230" s="68"/>
      <c r="C230" s="68"/>
      <c r="D230" s="68"/>
      <c r="E230" s="68"/>
      <c r="F230" s="137"/>
      <c r="G230" s="137"/>
      <c r="H230" s="137"/>
      <c r="I230" s="137"/>
      <c r="J230" s="137"/>
      <c r="K230" s="137"/>
      <c r="L230" s="137"/>
      <c r="M230" s="137"/>
      <c r="N230" s="137"/>
      <c r="O230" s="137"/>
      <c r="P230" s="137"/>
      <c r="Q230" s="137"/>
      <c r="R230" s="137"/>
      <c r="S230" s="137"/>
      <c r="T230" s="137"/>
      <c r="U230" s="137"/>
      <c r="V230" s="137"/>
      <c r="W230" s="137"/>
      <c r="X230" s="137"/>
      <c r="Y230" s="137"/>
      <c r="Z230" s="137"/>
      <c r="AA230" s="137"/>
      <c r="AB230" s="137"/>
      <c r="AC230" s="137"/>
      <c r="AD230" s="137"/>
      <c r="AE230" s="137"/>
      <c r="AF230" s="137"/>
      <c r="AG230" s="137"/>
      <c r="AH230" s="137"/>
      <c r="AI230" s="68"/>
      <c r="AJ230" s="137"/>
      <c r="AK230" s="68"/>
      <c r="AL230" s="68"/>
      <c r="AM230" s="68"/>
      <c r="AN230" s="68"/>
      <c r="AO230" s="68"/>
      <c r="AP230" s="68"/>
      <c r="AQ230" s="68"/>
      <c r="AR230" s="68"/>
      <c r="AS230" s="137"/>
      <c r="AT230" s="137"/>
      <c r="AU230" s="68"/>
    </row>
    <row r="231" spans="1:47" ht="14.25" customHeight="1">
      <c r="A231" s="68"/>
      <c r="B231" s="68"/>
      <c r="C231" s="68"/>
      <c r="D231" s="68"/>
      <c r="E231" s="68"/>
      <c r="F231" s="137"/>
      <c r="G231" s="137"/>
      <c r="H231" s="137"/>
      <c r="I231" s="137"/>
      <c r="J231" s="137"/>
      <c r="K231" s="137"/>
      <c r="L231" s="137"/>
      <c r="M231" s="137"/>
      <c r="N231" s="137"/>
      <c r="O231" s="137"/>
      <c r="P231" s="137"/>
      <c r="Q231" s="137"/>
      <c r="R231" s="137"/>
      <c r="S231" s="137"/>
      <c r="T231" s="137"/>
      <c r="U231" s="137"/>
      <c r="V231" s="137"/>
      <c r="W231" s="137"/>
      <c r="X231" s="137"/>
      <c r="Y231" s="137"/>
      <c r="Z231" s="137"/>
      <c r="AA231" s="137"/>
      <c r="AB231" s="137"/>
      <c r="AC231" s="137"/>
      <c r="AD231" s="137"/>
      <c r="AE231" s="137"/>
      <c r="AF231" s="137"/>
      <c r="AG231" s="137"/>
      <c r="AH231" s="137"/>
      <c r="AI231" s="68"/>
      <c r="AJ231" s="137"/>
      <c r="AK231" s="68"/>
      <c r="AL231" s="68"/>
      <c r="AM231" s="68"/>
      <c r="AN231" s="68"/>
      <c r="AO231" s="68"/>
      <c r="AP231" s="68"/>
      <c r="AQ231" s="68"/>
      <c r="AR231" s="68"/>
      <c r="AS231" s="137"/>
      <c r="AT231" s="137"/>
      <c r="AU231" s="68"/>
    </row>
    <row r="232" spans="1:47" ht="14.25" customHeight="1">
      <c r="A232" s="68"/>
      <c r="B232" s="68"/>
      <c r="C232" s="68"/>
      <c r="D232" s="68"/>
      <c r="E232" s="68"/>
      <c r="F232" s="137"/>
      <c r="G232" s="137"/>
      <c r="H232" s="137"/>
      <c r="I232" s="137"/>
      <c r="J232" s="137"/>
      <c r="K232" s="137"/>
      <c r="L232" s="137"/>
      <c r="M232" s="137"/>
      <c r="N232" s="137"/>
      <c r="O232" s="137"/>
      <c r="P232" s="137"/>
      <c r="Q232" s="137"/>
      <c r="R232" s="137"/>
      <c r="S232" s="137"/>
      <c r="T232" s="137"/>
      <c r="U232" s="137"/>
      <c r="V232" s="137"/>
      <c r="W232" s="137"/>
      <c r="X232" s="137"/>
      <c r="Y232" s="137"/>
      <c r="Z232" s="137"/>
      <c r="AA232" s="137"/>
      <c r="AB232" s="137"/>
      <c r="AC232" s="137"/>
      <c r="AD232" s="137"/>
      <c r="AE232" s="137"/>
      <c r="AF232" s="137"/>
      <c r="AG232" s="137"/>
      <c r="AH232" s="137"/>
      <c r="AI232" s="68"/>
      <c r="AJ232" s="137"/>
      <c r="AK232" s="68"/>
      <c r="AL232" s="68"/>
      <c r="AM232" s="68"/>
      <c r="AN232" s="68"/>
      <c r="AO232" s="68"/>
      <c r="AP232" s="68"/>
      <c r="AQ232" s="68"/>
      <c r="AR232" s="68"/>
      <c r="AS232" s="137"/>
      <c r="AT232" s="137"/>
      <c r="AU232" s="68"/>
    </row>
    <row r="233" spans="1:47" ht="14.25" customHeight="1">
      <c r="A233" s="68"/>
      <c r="B233" s="68"/>
      <c r="C233" s="68"/>
      <c r="D233" s="68"/>
      <c r="E233" s="68"/>
      <c r="F233" s="137"/>
      <c r="G233" s="137"/>
      <c r="H233" s="137"/>
      <c r="I233" s="137"/>
      <c r="J233" s="137"/>
      <c r="K233" s="137"/>
      <c r="L233" s="137"/>
      <c r="M233" s="137"/>
      <c r="N233" s="137"/>
      <c r="O233" s="137"/>
      <c r="P233" s="137"/>
      <c r="Q233" s="137"/>
      <c r="R233" s="137"/>
      <c r="S233" s="137"/>
      <c r="T233" s="137"/>
      <c r="U233" s="137"/>
      <c r="V233" s="137"/>
      <c r="W233" s="137"/>
      <c r="X233" s="137"/>
      <c r="Y233" s="137"/>
      <c r="Z233" s="137"/>
      <c r="AA233" s="137"/>
      <c r="AB233" s="137"/>
      <c r="AC233" s="137"/>
      <c r="AD233" s="137"/>
      <c r="AE233" s="137"/>
      <c r="AF233" s="137"/>
      <c r="AG233" s="137"/>
      <c r="AH233" s="137"/>
      <c r="AI233" s="68"/>
      <c r="AJ233" s="137"/>
      <c r="AK233" s="68"/>
      <c r="AL233" s="68"/>
      <c r="AM233" s="68"/>
      <c r="AN233" s="68"/>
      <c r="AO233" s="68"/>
      <c r="AP233" s="68"/>
      <c r="AQ233" s="68"/>
      <c r="AR233" s="68"/>
      <c r="AS233" s="137"/>
      <c r="AT233" s="137"/>
      <c r="AU233" s="68"/>
    </row>
    <row r="234" spans="1:47" ht="14.25" customHeight="1">
      <c r="A234" s="68"/>
      <c r="B234" s="68"/>
      <c r="C234" s="68"/>
      <c r="D234" s="68"/>
      <c r="E234" s="68"/>
      <c r="F234" s="137"/>
      <c r="G234" s="137"/>
      <c r="H234" s="137"/>
      <c r="I234" s="137"/>
      <c r="J234" s="137"/>
      <c r="K234" s="137"/>
      <c r="L234" s="137"/>
      <c r="M234" s="137"/>
      <c r="N234" s="137"/>
      <c r="O234" s="137"/>
      <c r="P234" s="137"/>
      <c r="Q234" s="137"/>
      <c r="R234" s="137"/>
      <c r="S234" s="137"/>
      <c r="T234" s="137"/>
      <c r="U234" s="137"/>
      <c r="V234" s="137"/>
      <c r="W234" s="137"/>
      <c r="X234" s="137"/>
      <c r="Y234" s="137"/>
      <c r="Z234" s="137"/>
      <c r="AA234" s="137"/>
      <c r="AB234" s="137"/>
      <c r="AC234" s="137"/>
      <c r="AD234" s="137"/>
      <c r="AE234" s="137"/>
      <c r="AF234" s="137"/>
      <c r="AG234" s="137"/>
      <c r="AH234" s="137"/>
      <c r="AI234" s="68"/>
      <c r="AJ234" s="137"/>
      <c r="AK234" s="68"/>
      <c r="AL234" s="68"/>
      <c r="AM234" s="68"/>
      <c r="AN234" s="68"/>
      <c r="AO234" s="68"/>
      <c r="AP234" s="68"/>
      <c r="AQ234" s="68"/>
      <c r="AR234" s="68"/>
      <c r="AS234" s="137"/>
      <c r="AT234" s="137"/>
      <c r="AU234" s="68"/>
    </row>
    <row r="235" spans="1:47" ht="14.25" customHeight="1">
      <c r="A235" s="68"/>
      <c r="B235" s="68"/>
      <c r="C235" s="68"/>
      <c r="D235" s="68"/>
      <c r="E235" s="68"/>
      <c r="F235" s="137"/>
      <c r="G235" s="137"/>
      <c r="H235" s="137"/>
      <c r="I235" s="137"/>
      <c r="J235" s="137"/>
      <c r="K235" s="137"/>
      <c r="L235" s="137"/>
      <c r="M235" s="137"/>
      <c r="N235" s="137"/>
      <c r="O235" s="137"/>
      <c r="P235" s="137"/>
      <c r="Q235" s="137"/>
      <c r="R235" s="137"/>
      <c r="S235" s="137"/>
      <c r="T235" s="137"/>
      <c r="U235" s="137"/>
      <c r="V235" s="137"/>
      <c r="W235" s="137"/>
      <c r="X235" s="137"/>
      <c r="Y235" s="137"/>
      <c r="Z235" s="137"/>
      <c r="AA235" s="137"/>
      <c r="AB235" s="137"/>
      <c r="AC235" s="137"/>
      <c r="AD235" s="137"/>
      <c r="AE235" s="137"/>
      <c r="AF235" s="137"/>
      <c r="AG235" s="137"/>
      <c r="AH235" s="137"/>
      <c r="AI235" s="68"/>
      <c r="AJ235" s="137"/>
      <c r="AK235" s="68"/>
      <c r="AL235" s="68"/>
      <c r="AM235" s="68"/>
      <c r="AN235" s="68"/>
      <c r="AO235" s="68"/>
      <c r="AP235" s="68"/>
      <c r="AQ235" s="68"/>
      <c r="AR235" s="68"/>
      <c r="AS235" s="137"/>
      <c r="AT235" s="137"/>
      <c r="AU235" s="68"/>
    </row>
    <row r="236" spans="1:47" ht="14.25" customHeight="1">
      <c r="A236" s="68"/>
      <c r="B236" s="68"/>
      <c r="C236" s="68"/>
      <c r="D236" s="68"/>
      <c r="E236" s="68"/>
      <c r="F236" s="137"/>
      <c r="G236" s="137"/>
      <c r="H236" s="137"/>
      <c r="I236" s="137"/>
      <c r="J236" s="137"/>
      <c r="K236" s="137"/>
      <c r="L236" s="137"/>
      <c r="M236" s="137"/>
      <c r="N236" s="137"/>
      <c r="O236" s="137"/>
      <c r="P236" s="137"/>
      <c r="Q236" s="137"/>
      <c r="R236" s="137"/>
      <c r="S236" s="137"/>
      <c r="T236" s="137"/>
      <c r="U236" s="137"/>
      <c r="V236" s="137"/>
      <c r="W236" s="137"/>
      <c r="X236" s="137"/>
      <c r="Y236" s="137"/>
      <c r="Z236" s="137"/>
      <c r="AA236" s="137"/>
      <c r="AB236" s="137"/>
      <c r="AC236" s="137"/>
      <c r="AD236" s="137"/>
      <c r="AE236" s="137"/>
      <c r="AF236" s="137"/>
      <c r="AG236" s="137"/>
      <c r="AH236" s="137"/>
      <c r="AI236" s="68"/>
      <c r="AJ236" s="137"/>
      <c r="AK236" s="68"/>
      <c r="AL236" s="68"/>
      <c r="AM236" s="68"/>
      <c r="AN236" s="68"/>
      <c r="AO236" s="68"/>
      <c r="AP236" s="68"/>
      <c r="AQ236" s="68"/>
      <c r="AR236" s="68"/>
      <c r="AS236" s="137"/>
      <c r="AT236" s="137"/>
      <c r="AU236" s="68"/>
    </row>
    <row r="237" spans="1:47" ht="14.25" customHeight="1">
      <c r="A237" s="68"/>
      <c r="B237" s="68"/>
      <c r="C237" s="68"/>
      <c r="D237" s="68"/>
      <c r="E237" s="68"/>
      <c r="F237" s="137"/>
      <c r="G237" s="137"/>
      <c r="H237" s="137"/>
      <c r="I237" s="137"/>
      <c r="J237" s="137"/>
      <c r="K237" s="137"/>
      <c r="L237" s="137"/>
      <c r="M237" s="137"/>
      <c r="N237" s="137"/>
      <c r="O237" s="137"/>
      <c r="P237" s="137"/>
      <c r="Q237" s="137"/>
      <c r="R237" s="137"/>
      <c r="S237" s="137"/>
      <c r="T237" s="137"/>
      <c r="U237" s="137"/>
      <c r="V237" s="137"/>
      <c r="W237" s="137"/>
      <c r="X237" s="137"/>
      <c r="Y237" s="137"/>
      <c r="Z237" s="137"/>
      <c r="AA237" s="137"/>
      <c r="AB237" s="137"/>
      <c r="AC237" s="137"/>
      <c r="AD237" s="137"/>
      <c r="AE237" s="137"/>
      <c r="AF237" s="137"/>
      <c r="AG237" s="137"/>
      <c r="AH237" s="137"/>
      <c r="AI237" s="68"/>
      <c r="AJ237" s="137"/>
      <c r="AK237" s="68"/>
      <c r="AL237" s="68"/>
      <c r="AM237" s="68"/>
      <c r="AN237" s="68"/>
      <c r="AO237" s="68"/>
      <c r="AP237" s="68"/>
      <c r="AQ237" s="68"/>
      <c r="AR237" s="68"/>
      <c r="AS237" s="137"/>
      <c r="AT237" s="137"/>
      <c r="AU237" s="68"/>
    </row>
    <row r="238" spans="1:47" ht="14.25" customHeight="1">
      <c r="A238" s="68"/>
      <c r="B238" s="68"/>
      <c r="C238" s="68"/>
      <c r="D238" s="68"/>
      <c r="E238" s="68"/>
      <c r="F238" s="137"/>
      <c r="G238" s="137"/>
      <c r="H238" s="137"/>
      <c r="I238" s="137"/>
      <c r="J238" s="137"/>
      <c r="K238" s="137"/>
      <c r="L238" s="137"/>
      <c r="M238" s="137"/>
      <c r="N238" s="137"/>
      <c r="O238" s="137"/>
      <c r="P238" s="137"/>
      <c r="Q238" s="137"/>
      <c r="R238" s="137"/>
      <c r="S238" s="137"/>
      <c r="T238" s="137"/>
      <c r="U238" s="137"/>
      <c r="V238" s="137"/>
      <c r="W238" s="137"/>
      <c r="X238" s="137"/>
      <c r="Y238" s="137"/>
      <c r="Z238" s="137"/>
      <c r="AA238" s="137"/>
      <c r="AB238" s="137"/>
      <c r="AC238" s="137"/>
      <c r="AD238" s="137"/>
      <c r="AE238" s="137"/>
      <c r="AF238" s="137"/>
      <c r="AG238" s="137"/>
      <c r="AH238" s="137"/>
      <c r="AI238" s="68"/>
      <c r="AJ238" s="137"/>
      <c r="AK238" s="68"/>
      <c r="AL238" s="68"/>
      <c r="AM238" s="68"/>
      <c r="AN238" s="68"/>
      <c r="AO238" s="68"/>
      <c r="AP238" s="68"/>
      <c r="AQ238" s="68"/>
      <c r="AR238" s="68"/>
      <c r="AS238" s="137"/>
      <c r="AT238" s="137"/>
      <c r="AU238" s="68"/>
    </row>
    <row r="239" spans="1:47" ht="14.25" customHeight="1">
      <c r="A239" s="68"/>
      <c r="B239" s="68"/>
      <c r="C239" s="68"/>
      <c r="D239" s="68"/>
      <c r="E239" s="68"/>
      <c r="F239" s="137"/>
      <c r="G239" s="137"/>
      <c r="H239" s="137"/>
      <c r="I239" s="137"/>
      <c r="J239" s="137"/>
      <c r="K239" s="137"/>
      <c r="L239" s="137"/>
      <c r="M239" s="137"/>
      <c r="N239" s="137"/>
      <c r="O239" s="137"/>
      <c r="P239" s="137"/>
      <c r="Q239" s="137"/>
      <c r="R239" s="137"/>
      <c r="S239" s="137"/>
      <c r="T239" s="137"/>
      <c r="U239" s="137"/>
      <c r="V239" s="137"/>
      <c r="W239" s="137"/>
      <c r="X239" s="137"/>
      <c r="Y239" s="137"/>
      <c r="Z239" s="137"/>
      <c r="AA239" s="137"/>
      <c r="AB239" s="137"/>
      <c r="AC239" s="137"/>
      <c r="AD239" s="137"/>
      <c r="AE239" s="137"/>
      <c r="AF239" s="137"/>
      <c r="AG239" s="137"/>
      <c r="AH239" s="137"/>
      <c r="AI239" s="68"/>
      <c r="AJ239" s="137"/>
      <c r="AK239" s="68"/>
      <c r="AL239" s="68"/>
      <c r="AM239" s="68"/>
      <c r="AN239" s="68"/>
      <c r="AO239" s="68"/>
      <c r="AP239" s="68"/>
      <c r="AQ239" s="68"/>
      <c r="AR239" s="68"/>
      <c r="AS239" s="137"/>
      <c r="AT239" s="137"/>
      <c r="AU239" s="68"/>
    </row>
    <row r="240" spans="1:47" ht="14.25" customHeight="1">
      <c r="A240" s="68"/>
      <c r="B240" s="68"/>
      <c r="C240" s="68"/>
      <c r="D240" s="68"/>
      <c r="E240" s="68"/>
      <c r="F240" s="137"/>
      <c r="G240" s="137"/>
      <c r="H240" s="137"/>
      <c r="I240" s="137"/>
      <c r="J240" s="137"/>
      <c r="K240" s="137"/>
      <c r="L240" s="137"/>
      <c r="M240" s="137"/>
      <c r="N240" s="137"/>
      <c r="O240" s="137"/>
      <c r="P240" s="137"/>
      <c r="Q240" s="137"/>
      <c r="R240" s="137"/>
      <c r="S240" s="137"/>
      <c r="T240" s="137"/>
      <c r="U240" s="137"/>
      <c r="V240" s="137"/>
      <c r="W240" s="137"/>
      <c r="X240" s="137"/>
      <c r="Y240" s="137"/>
      <c r="Z240" s="137"/>
      <c r="AA240" s="137"/>
      <c r="AB240" s="137"/>
      <c r="AC240" s="137"/>
      <c r="AD240" s="137"/>
      <c r="AE240" s="137"/>
      <c r="AF240" s="137"/>
      <c r="AG240" s="137"/>
      <c r="AH240" s="137"/>
      <c r="AI240" s="68"/>
      <c r="AJ240" s="137"/>
      <c r="AK240" s="68"/>
      <c r="AL240" s="68"/>
      <c r="AM240" s="68"/>
      <c r="AN240" s="68"/>
      <c r="AO240" s="68"/>
      <c r="AP240" s="68"/>
      <c r="AQ240" s="68"/>
      <c r="AR240" s="68"/>
      <c r="AS240" s="137"/>
      <c r="AT240" s="137"/>
      <c r="AU240" s="68"/>
    </row>
    <row r="241" spans="1:47" ht="14.25" customHeight="1">
      <c r="A241" s="68"/>
      <c r="B241" s="68"/>
      <c r="C241" s="68"/>
      <c r="D241" s="68"/>
      <c r="E241" s="68"/>
      <c r="F241" s="137"/>
      <c r="G241" s="137"/>
      <c r="H241" s="137"/>
      <c r="I241" s="137"/>
      <c r="J241" s="137"/>
      <c r="K241" s="137"/>
      <c r="L241" s="137"/>
      <c r="M241" s="137"/>
      <c r="N241" s="137"/>
      <c r="O241" s="137"/>
      <c r="P241" s="137"/>
      <c r="Q241" s="137"/>
      <c r="R241" s="137"/>
      <c r="S241" s="137"/>
      <c r="T241" s="137"/>
      <c r="U241" s="137"/>
      <c r="V241" s="137"/>
      <c r="W241" s="137"/>
      <c r="X241" s="137"/>
      <c r="Y241" s="137"/>
      <c r="Z241" s="137"/>
      <c r="AA241" s="137"/>
      <c r="AB241" s="137"/>
      <c r="AC241" s="137"/>
      <c r="AD241" s="137"/>
      <c r="AE241" s="137"/>
      <c r="AF241" s="137"/>
      <c r="AG241" s="137"/>
      <c r="AH241" s="137"/>
      <c r="AI241" s="68"/>
      <c r="AJ241" s="137"/>
      <c r="AK241" s="68"/>
      <c r="AL241" s="68"/>
      <c r="AM241" s="68"/>
      <c r="AN241" s="68"/>
      <c r="AO241" s="68"/>
      <c r="AP241" s="68"/>
      <c r="AQ241" s="68"/>
      <c r="AR241" s="68"/>
      <c r="AS241" s="137"/>
      <c r="AT241" s="137"/>
      <c r="AU241" s="68"/>
    </row>
    <row r="242" spans="1:47" ht="14.25" customHeight="1">
      <c r="A242" s="68"/>
      <c r="B242" s="68"/>
      <c r="C242" s="68"/>
      <c r="D242" s="68"/>
      <c r="E242" s="68"/>
      <c r="F242" s="137"/>
      <c r="G242" s="137"/>
      <c r="H242" s="137"/>
      <c r="I242" s="137"/>
      <c r="J242" s="137"/>
      <c r="K242" s="137"/>
      <c r="L242" s="137"/>
      <c r="M242" s="137"/>
      <c r="N242" s="137"/>
      <c r="O242" s="137"/>
      <c r="P242" s="137"/>
      <c r="Q242" s="137"/>
      <c r="R242" s="137"/>
      <c r="S242" s="137"/>
      <c r="T242" s="137"/>
      <c r="U242" s="137"/>
      <c r="V242" s="137"/>
      <c r="W242" s="137"/>
      <c r="X242" s="137"/>
      <c r="Y242" s="137"/>
      <c r="Z242" s="137"/>
      <c r="AA242" s="137"/>
      <c r="AB242" s="137"/>
      <c r="AC242" s="137"/>
      <c r="AD242" s="137"/>
      <c r="AE242" s="137"/>
      <c r="AF242" s="137"/>
      <c r="AG242" s="137"/>
      <c r="AH242" s="137"/>
      <c r="AI242" s="68"/>
      <c r="AJ242" s="137"/>
      <c r="AK242" s="68"/>
      <c r="AL242" s="68"/>
      <c r="AM242" s="68"/>
      <c r="AN242" s="68"/>
      <c r="AO242" s="68"/>
      <c r="AP242" s="68"/>
      <c r="AQ242" s="68"/>
      <c r="AR242" s="68"/>
      <c r="AS242" s="137"/>
      <c r="AT242" s="137"/>
      <c r="AU242" s="68"/>
    </row>
    <row r="243" spans="1:47" ht="14.25" customHeight="1">
      <c r="A243" s="68"/>
      <c r="B243" s="68"/>
      <c r="C243" s="68"/>
      <c r="D243" s="68"/>
      <c r="E243" s="68"/>
      <c r="F243" s="137"/>
      <c r="G243" s="137"/>
      <c r="H243" s="137"/>
      <c r="I243" s="137"/>
      <c r="J243" s="137"/>
      <c r="K243" s="137"/>
      <c r="L243" s="137"/>
      <c r="M243" s="137"/>
      <c r="N243" s="137"/>
      <c r="O243" s="137"/>
      <c r="P243" s="137"/>
      <c r="Q243" s="137"/>
      <c r="R243" s="137"/>
      <c r="S243" s="137"/>
      <c r="T243" s="137"/>
      <c r="U243" s="137"/>
      <c r="V243" s="137"/>
      <c r="W243" s="137"/>
      <c r="X243" s="137"/>
      <c r="Y243" s="137"/>
      <c r="Z243" s="137"/>
      <c r="AA243" s="137"/>
      <c r="AB243" s="137"/>
      <c r="AC243" s="137"/>
      <c r="AD243" s="137"/>
      <c r="AE243" s="137"/>
      <c r="AF243" s="137"/>
      <c r="AG243" s="137"/>
      <c r="AH243" s="137"/>
      <c r="AI243" s="68"/>
      <c r="AJ243" s="137"/>
      <c r="AK243" s="68"/>
      <c r="AL243" s="68"/>
      <c r="AM243" s="68"/>
      <c r="AN243" s="68"/>
      <c r="AO243" s="68"/>
      <c r="AP243" s="68"/>
      <c r="AQ243" s="68"/>
      <c r="AR243" s="68"/>
      <c r="AS243" s="137"/>
      <c r="AT243" s="137"/>
      <c r="AU243" s="68"/>
    </row>
    <row r="244" spans="1:47" ht="14.25" customHeight="1">
      <c r="A244" s="68"/>
      <c r="B244" s="68"/>
      <c r="C244" s="68"/>
      <c r="D244" s="68"/>
      <c r="E244" s="68"/>
      <c r="F244" s="137"/>
      <c r="G244" s="137"/>
      <c r="H244" s="137"/>
      <c r="I244" s="137"/>
      <c r="J244" s="137"/>
      <c r="K244" s="137"/>
      <c r="L244" s="137"/>
      <c r="M244" s="137"/>
      <c r="N244" s="137"/>
      <c r="O244" s="137"/>
      <c r="P244" s="137"/>
      <c r="Q244" s="137"/>
      <c r="R244" s="137"/>
      <c r="S244" s="137"/>
      <c r="T244" s="137"/>
      <c r="U244" s="137"/>
      <c r="V244" s="137"/>
      <c r="W244" s="137"/>
      <c r="X244" s="137"/>
      <c r="Y244" s="137"/>
      <c r="Z244" s="137"/>
      <c r="AA244" s="137"/>
      <c r="AB244" s="137"/>
      <c r="AC244" s="137"/>
      <c r="AD244" s="137"/>
      <c r="AE244" s="137"/>
      <c r="AF244" s="137"/>
      <c r="AG244" s="137"/>
      <c r="AH244" s="137"/>
      <c r="AI244" s="68"/>
      <c r="AJ244" s="137"/>
      <c r="AK244" s="68"/>
      <c r="AL244" s="68"/>
      <c r="AM244" s="68"/>
      <c r="AN244" s="68"/>
      <c r="AO244" s="68"/>
      <c r="AP244" s="68"/>
      <c r="AQ244" s="68"/>
      <c r="AR244" s="68"/>
      <c r="AS244" s="137"/>
      <c r="AT244" s="137"/>
      <c r="AU244" s="68"/>
    </row>
    <row r="245" spans="1:47" ht="14.25" customHeight="1">
      <c r="A245" s="68"/>
      <c r="B245" s="68"/>
      <c r="C245" s="68"/>
      <c r="D245" s="68"/>
      <c r="E245" s="68"/>
      <c r="F245" s="137"/>
      <c r="G245" s="137"/>
      <c r="H245" s="137"/>
      <c r="I245" s="137"/>
      <c r="J245" s="137"/>
      <c r="K245" s="137"/>
      <c r="L245" s="137"/>
      <c r="M245" s="137"/>
      <c r="N245" s="137"/>
      <c r="O245" s="137"/>
      <c r="P245" s="137"/>
      <c r="Q245" s="137"/>
      <c r="R245" s="137"/>
      <c r="S245" s="137"/>
      <c r="T245" s="137"/>
      <c r="U245" s="137"/>
      <c r="V245" s="137"/>
      <c r="W245" s="137"/>
      <c r="X245" s="137"/>
      <c r="Y245" s="137"/>
      <c r="Z245" s="137"/>
      <c r="AA245" s="137"/>
      <c r="AB245" s="137"/>
      <c r="AC245" s="137"/>
      <c r="AD245" s="137"/>
      <c r="AE245" s="137"/>
      <c r="AF245" s="137"/>
      <c r="AG245" s="137"/>
      <c r="AH245" s="137"/>
      <c r="AI245" s="68"/>
      <c r="AJ245" s="137"/>
      <c r="AK245" s="68"/>
      <c r="AL245" s="68"/>
      <c r="AM245" s="68"/>
      <c r="AN245" s="68"/>
      <c r="AO245" s="68"/>
      <c r="AP245" s="68"/>
      <c r="AQ245" s="68"/>
      <c r="AR245" s="68"/>
      <c r="AS245" s="137"/>
      <c r="AT245" s="137"/>
      <c r="AU245" s="68"/>
    </row>
    <row r="246" spans="1:47" ht="14.25" customHeight="1">
      <c r="A246" s="68"/>
      <c r="B246" s="68"/>
      <c r="C246" s="68"/>
      <c r="D246" s="68"/>
      <c r="E246" s="68"/>
      <c r="F246" s="137"/>
      <c r="G246" s="137"/>
      <c r="H246" s="137"/>
      <c r="I246" s="137"/>
      <c r="J246" s="137"/>
      <c r="K246" s="137"/>
      <c r="L246" s="137"/>
      <c r="M246" s="137"/>
      <c r="N246" s="137"/>
      <c r="O246" s="137"/>
      <c r="P246" s="137"/>
      <c r="Q246" s="137"/>
      <c r="R246" s="137"/>
      <c r="S246" s="137"/>
      <c r="T246" s="137"/>
      <c r="U246" s="137"/>
      <c r="V246" s="137"/>
      <c r="W246" s="137"/>
      <c r="X246" s="137"/>
      <c r="Y246" s="137"/>
      <c r="Z246" s="137"/>
      <c r="AA246" s="137"/>
      <c r="AB246" s="137"/>
      <c r="AC246" s="137"/>
      <c r="AD246" s="137"/>
      <c r="AE246" s="137"/>
      <c r="AF246" s="137"/>
      <c r="AG246" s="137"/>
      <c r="AH246" s="137"/>
      <c r="AI246" s="68"/>
      <c r="AJ246" s="137"/>
      <c r="AK246" s="68"/>
      <c r="AL246" s="68"/>
      <c r="AM246" s="68"/>
      <c r="AN246" s="68"/>
      <c r="AO246" s="68"/>
      <c r="AP246" s="68"/>
      <c r="AQ246" s="68"/>
      <c r="AR246" s="68"/>
      <c r="AS246" s="137"/>
      <c r="AT246" s="137"/>
      <c r="AU246" s="68"/>
    </row>
    <row r="247" spans="1:47" ht="14.25" customHeight="1">
      <c r="A247" s="68"/>
      <c r="B247" s="68"/>
      <c r="C247" s="68"/>
      <c r="D247" s="68"/>
      <c r="E247" s="68"/>
      <c r="F247" s="137"/>
      <c r="G247" s="137"/>
      <c r="H247" s="137"/>
      <c r="I247" s="137"/>
      <c r="J247" s="137"/>
      <c r="K247" s="137"/>
      <c r="L247" s="137"/>
      <c r="M247" s="137"/>
      <c r="N247" s="137"/>
      <c r="O247" s="137"/>
      <c r="P247" s="137"/>
      <c r="Q247" s="137"/>
      <c r="R247" s="137"/>
      <c r="S247" s="137"/>
      <c r="T247" s="137"/>
      <c r="U247" s="137"/>
      <c r="V247" s="137"/>
      <c r="W247" s="137"/>
      <c r="X247" s="137"/>
      <c r="Y247" s="137"/>
      <c r="Z247" s="137"/>
      <c r="AA247" s="137"/>
      <c r="AB247" s="137"/>
      <c r="AC247" s="137"/>
      <c r="AD247" s="137"/>
      <c r="AE247" s="137"/>
      <c r="AF247" s="137"/>
      <c r="AG247" s="137"/>
      <c r="AH247" s="137"/>
      <c r="AI247" s="68"/>
      <c r="AJ247" s="137"/>
      <c r="AK247" s="68"/>
      <c r="AL247" s="68"/>
      <c r="AM247" s="68"/>
      <c r="AN247" s="68"/>
      <c r="AO247" s="68"/>
      <c r="AP247" s="68"/>
      <c r="AQ247" s="68"/>
      <c r="AR247" s="68"/>
      <c r="AS247" s="137"/>
      <c r="AT247" s="137"/>
      <c r="AU247" s="68"/>
    </row>
    <row r="248" spans="1:47" ht="14.25" customHeight="1">
      <c r="A248" s="68"/>
      <c r="B248" s="68"/>
      <c r="C248" s="68"/>
      <c r="D248" s="68"/>
      <c r="E248" s="68"/>
      <c r="F248" s="137"/>
      <c r="G248" s="137"/>
      <c r="H248" s="137"/>
      <c r="I248" s="137"/>
      <c r="J248" s="137"/>
      <c r="K248" s="137"/>
      <c r="L248" s="137"/>
      <c r="M248" s="137"/>
      <c r="N248" s="137"/>
      <c r="O248" s="137"/>
      <c r="P248" s="137"/>
      <c r="Q248" s="137"/>
      <c r="R248" s="137"/>
      <c r="S248" s="137"/>
      <c r="T248" s="137"/>
      <c r="U248" s="137"/>
      <c r="V248" s="137"/>
      <c r="W248" s="137"/>
      <c r="X248" s="137"/>
      <c r="Y248" s="137"/>
      <c r="Z248" s="137"/>
      <c r="AA248" s="137"/>
      <c r="AB248" s="137"/>
      <c r="AC248" s="137"/>
      <c r="AD248" s="137"/>
      <c r="AE248" s="137"/>
      <c r="AF248" s="137"/>
      <c r="AG248" s="137"/>
      <c r="AH248" s="137"/>
      <c r="AI248" s="68"/>
      <c r="AJ248" s="137"/>
      <c r="AK248" s="68"/>
      <c r="AL248" s="68"/>
      <c r="AM248" s="68"/>
      <c r="AN248" s="68"/>
      <c r="AO248" s="68"/>
      <c r="AP248" s="68"/>
      <c r="AQ248" s="68"/>
      <c r="AR248" s="68"/>
      <c r="AS248" s="137"/>
      <c r="AT248" s="137"/>
      <c r="AU248" s="68"/>
    </row>
    <row r="249" spans="1:47" ht="14.25" customHeight="1">
      <c r="A249" s="68"/>
      <c r="B249" s="68"/>
      <c r="C249" s="68"/>
      <c r="D249" s="68"/>
      <c r="E249" s="68"/>
      <c r="F249" s="137"/>
      <c r="G249" s="137"/>
      <c r="H249" s="137"/>
      <c r="I249" s="137"/>
      <c r="J249" s="137"/>
      <c r="K249" s="137"/>
      <c r="L249" s="137"/>
      <c r="M249" s="137"/>
      <c r="N249" s="137"/>
      <c r="O249" s="137"/>
      <c r="P249" s="137"/>
      <c r="Q249" s="137"/>
      <c r="R249" s="137"/>
      <c r="S249" s="137"/>
      <c r="T249" s="137"/>
      <c r="U249" s="137"/>
      <c r="V249" s="137"/>
      <c r="W249" s="137"/>
      <c r="X249" s="137"/>
      <c r="Y249" s="137"/>
      <c r="Z249" s="137"/>
      <c r="AA249" s="137"/>
      <c r="AB249" s="137"/>
      <c r="AC249" s="137"/>
      <c r="AD249" s="137"/>
      <c r="AE249" s="137"/>
      <c r="AF249" s="137"/>
      <c r="AG249" s="137"/>
      <c r="AH249" s="137"/>
      <c r="AI249" s="68"/>
      <c r="AJ249" s="137"/>
      <c r="AK249" s="68"/>
      <c r="AL249" s="68"/>
      <c r="AM249" s="68"/>
      <c r="AN249" s="68"/>
      <c r="AO249" s="68"/>
      <c r="AP249" s="68"/>
      <c r="AQ249" s="68"/>
      <c r="AR249" s="68"/>
      <c r="AS249" s="137"/>
      <c r="AT249" s="137"/>
      <c r="AU249" s="68"/>
    </row>
    <row r="250" spans="1:47" ht="14.25" customHeight="1">
      <c r="A250" s="68"/>
      <c r="B250" s="68"/>
      <c r="C250" s="68"/>
      <c r="D250" s="68"/>
      <c r="E250" s="68"/>
      <c r="F250" s="137"/>
      <c r="G250" s="137"/>
      <c r="H250" s="137"/>
      <c r="I250" s="137"/>
      <c r="J250" s="137"/>
      <c r="K250" s="137"/>
      <c r="L250" s="137"/>
      <c r="M250" s="137"/>
      <c r="N250" s="137"/>
      <c r="O250" s="137"/>
      <c r="P250" s="137"/>
      <c r="Q250" s="137"/>
      <c r="R250" s="137"/>
      <c r="S250" s="137"/>
      <c r="T250" s="137"/>
      <c r="U250" s="137"/>
      <c r="V250" s="137"/>
      <c r="W250" s="137"/>
      <c r="X250" s="137"/>
      <c r="Y250" s="137"/>
      <c r="Z250" s="137"/>
      <c r="AA250" s="137"/>
      <c r="AB250" s="137"/>
      <c r="AC250" s="137"/>
      <c r="AD250" s="137"/>
      <c r="AE250" s="137"/>
      <c r="AF250" s="137"/>
      <c r="AG250" s="137"/>
      <c r="AH250" s="137"/>
      <c r="AI250" s="68"/>
      <c r="AJ250" s="137"/>
      <c r="AK250" s="68"/>
      <c r="AL250" s="68"/>
      <c r="AM250" s="68"/>
      <c r="AN250" s="68"/>
      <c r="AO250" s="68"/>
      <c r="AP250" s="68"/>
      <c r="AQ250" s="68"/>
      <c r="AR250" s="68"/>
      <c r="AS250" s="137"/>
      <c r="AT250" s="137"/>
      <c r="AU250" s="68"/>
    </row>
    <row r="251" spans="1:47" ht="14.25" customHeight="1">
      <c r="A251" s="68"/>
      <c r="B251" s="68"/>
      <c r="C251" s="68"/>
      <c r="D251" s="68"/>
      <c r="E251" s="68"/>
      <c r="F251" s="137"/>
      <c r="G251" s="137"/>
      <c r="H251" s="137"/>
      <c r="I251" s="137"/>
      <c r="J251" s="137"/>
      <c r="K251" s="137"/>
      <c r="L251" s="137"/>
      <c r="M251" s="137"/>
      <c r="N251" s="137"/>
      <c r="O251" s="137"/>
      <c r="P251" s="137"/>
      <c r="Q251" s="137"/>
      <c r="R251" s="137"/>
      <c r="S251" s="137"/>
      <c r="T251" s="137"/>
      <c r="U251" s="137"/>
      <c r="V251" s="137"/>
      <c r="W251" s="137"/>
      <c r="X251" s="137"/>
      <c r="Y251" s="137"/>
      <c r="Z251" s="137"/>
      <c r="AA251" s="137"/>
      <c r="AB251" s="137"/>
      <c r="AC251" s="137"/>
      <c r="AD251" s="137"/>
      <c r="AE251" s="137"/>
      <c r="AF251" s="137"/>
      <c r="AG251" s="137"/>
      <c r="AH251" s="137"/>
      <c r="AI251" s="68"/>
      <c r="AJ251" s="137"/>
      <c r="AK251" s="68"/>
      <c r="AL251" s="68"/>
      <c r="AM251" s="68"/>
      <c r="AN251" s="68"/>
      <c r="AO251" s="68"/>
      <c r="AP251" s="68"/>
      <c r="AQ251" s="68"/>
      <c r="AR251" s="68"/>
      <c r="AS251" s="137"/>
      <c r="AT251" s="137"/>
      <c r="AU251" s="68"/>
    </row>
    <row r="252" spans="1:47" ht="14.25" customHeight="1">
      <c r="A252" s="68"/>
      <c r="B252" s="68"/>
      <c r="C252" s="68"/>
      <c r="D252" s="68"/>
      <c r="E252" s="68"/>
      <c r="F252" s="137"/>
      <c r="G252" s="137"/>
      <c r="H252" s="137"/>
      <c r="I252" s="137"/>
      <c r="J252" s="137"/>
      <c r="K252" s="137"/>
      <c r="L252" s="137"/>
      <c r="M252" s="137"/>
      <c r="N252" s="137"/>
      <c r="O252" s="137"/>
      <c r="P252" s="137"/>
      <c r="Q252" s="137"/>
      <c r="R252" s="137"/>
      <c r="S252" s="137"/>
      <c r="T252" s="137"/>
      <c r="U252" s="137"/>
      <c r="V252" s="137"/>
      <c r="W252" s="137"/>
      <c r="X252" s="137"/>
      <c r="Y252" s="137"/>
      <c r="Z252" s="137"/>
      <c r="AA252" s="137"/>
      <c r="AB252" s="137"/>
      <c r="AC252" s="137"/>
      <c r="AD252" s="137"/>
      <c r="AE252" s="137"/>
      <c r="AF252" s="137"/>
      <c r="AG252" s="137"/>
      <c r="AH252" s="137"/>
      <c r="AI252" s="68"/>
      <c r="AJ252" s="137"/>
      <c r="AK252" s="68"/>
      <c r="AL252" s="68"/>
      <c r="AM252" s="68"/>
      <c r="AN252" s="68"/>
      <c r="AO252" s="68"/>
      <c r="AP252" s="68"/>
      <c r="AQ252" s="68"/>
      <c r="AR252" s="68"/>
      <c r="AS252" s="137"/>
      <c r="AT252" s="137"/>
      <c r="AU252" s="68"/>
    </row>
    <row r="253" spans="1:47" ht="14.25" customHeight="1">
      <c r="A253" s="68"/>
      <c r="B253" s="68"/>
      <c r="C253" s="68"/>
      <c r="D253" s="68"/>
      <c r="E253" s="68"/>
      <c r="F253" s="137"/>
      <c r="G253" s="137"/>
      <c r="H253" s="137"/>
      <c r="I253" s="137"/>
      <c r="J253" s="137"/>
      <c r="K253" s="137"/>
      <c r="L253" s="137"/>
      <c r="M253" s="137"/>
      <c r="N253" s="137"/>
      <c r="O253" s="137"/>
      <c r="P253" s="137"/>
      <c r="Q253" s="137"/>
      <c r="R253" s="137"/>
      <c r="S253" s="137"/>
      <c r="T253" s="137"/>
      <c r="U253" s="137"/>
      <c r="V253" s="137"/>
      <c r="W253" s="137"/>
      <c r="X253" s="137"/>
      <c r="Y253" s="137"/>
      <c r="Z253" s="137"/>
      <c r="AA253" s="137"/>
      <c r="AB253" s="137"/>
      <c r="AC253" s="137"/>
      <c r="AD253" s="137"/>
      <c r="AE253" s="137"/>
      <c r="AF253" s="137"/>
      <c r="AG253" s="137"/>
      <c r="AH253" s="137"/>
      <c r="AI253" s="68"/>
      <c r="AJ253" s="137"/>
      <c r="AK253" s="68"/>
      <c r="AL253" s="68"/>
      <c r="AM253" s="68"/>
      <c r="AN253" s="68"/>
      <c r="AO253" s="68"/>
      <c r="AP253" s="68"/>
      <c r="AQ253" s="68"/>
      <c r="AR253" s="68"/>
      <c r="AS253" s="137"/>
      <c r="AT253" s="137"/>
      <c r="AU253" s="68"/>
    </row>
    <row r="254" spans="1:47" ht="14.25" customHeight="1">
      <c r="A254" s="68"/>
      <c r="B254" s="68"/>
      <c r="C254" s="68"/>
      <c r="D254" s="68"/>
      <c r="E254" s="68"/>
      <c r="F254" s="137"/>
      <c r="G254" s="137"/>
      <c r="H254" s="137"/>
      <c r="I254" s="137"/>
      <c r="J254" s="137"/>
      <c r="K254" s="137"/>
      <c r="L254" s="137"/>
      <c r="M254" s="137"/>
      <c r="N254" s="137"/>
      <c r="O254" s="137"/>
      <c r="P254" s="137"/>
      <c r="Q254" s="137"/>
      <c r="R254" s="137"/>
      <c r="S254" s="137"/>
      <c r="T254" s="137"/>
      <c r="U254" s="137"/>
      <c r="V254" s="137"/>
      <c r="W254" s="137"/>
      <c r="X254" s="137"/>
      <c r="Y254" s="137"/>
      <c r="Z254" s="137"/>
      <c r="AA254" s="137"/>
      <c r="AB254" s="137"/>
      <c r="AC254" s="137"/>
      <c r="AD254" s="137"/>
      <c r="AE254" s="137"/>
      <c r="AF254" s="137"/>
      <c r="AG254" s="137"/>
      <c r="AH254" s="137"/>
      <c r="AI254" s="68"/>
      <c r="AJ254" s="137"/>
      <c r="AK254" s="68"/>
      <c r="AL254" s="68"/>
      <c r="AM254" s="68"/>
      <c r="AN254" s="68"/>
      <c r="AO254" s="68"/>
      <c r="AP254" s="68"/>
      <c r="AQ254" s="68"/>
      <c r="AR254" s="68"/>
      <c r="AS254" s="137"/>
      <c r="AT254" s="137"/>
      <c r="AU254" s="68"/>
    </row>
    <row r="255" spans="1:47" ht="14.25" customHeight="1">
      <c r="A255" s="68"/>
      <c r="B255" s="68"/>
      <c r="C255" s="68"/>
      <c r="D255" s="68"/>
      <c r="E255" s="68"/>
      <c r="F255" s="137"/>
      <c r="G255" s="137"/>
      <c r="H255" s="137"/>
      <c r="I255" s="137"/>
      <c r="J255" s="137"/>
      <c r="K255" s="137"/>
      <c r="L255" s="137"/>
      <c r="M255" s="137"/>
      <c r="N255" s="137"/>
      <c r="O255" s="137"/>
      <c r="P255" s="137"/>
      <c r="Q255" s="137"/>
      <c r="R255" s="137"/>
      <c r="S255" s="137"/>
      <c r="T255" s="137"/>
      <c r="U255" s="137"/>
      <c r="V255" s="137"/>
      <c r="W255" s="137"/>
      <c r="X255" s="137"/>
      <c r="Y255" s="137"/>
      <c r="Z255" s="137"/>
      <c r="AA255" s="137"/>
      <c r="AB255" s="137"/>
      <c r="AC255" s="137"/>
      <c r="AD255" s="137"/>
      <c r="AE255" s="137"/>
      <c r="AF255" s="137"/>
      <c r="AG255" s="137"/>
      <c r="AH255" s="137"/>
      <c r="AI255" s="68"/>
      <c r="AJ255" s="137"/>
      <c r="AK255" s="68"/>
      <c r="AL255" s="68"/>
      <c r="AM255" s="68"/>
      <c r="AN255" s="68"/>
      <c r="AO255" s="68"/>
      <c r="AP255" s="68"/>
      <c r="AQ255" s="68"/>
      <c r="AR255" s="68"/>
      <c r="AS255" s="137"/>
      <c r="AT255" s="137"/>
      <c r="AU255" s="68"/>
    </row>
    <row r="256" spans="1:47" ht="14.25" customHeight="1">
      <c r="A256" s="68"/>
      <c r="B256" s="68"/>
      <c r="C256" s="68"/>
      <c r="D256" s="68"/>
      <c r="E256" s="68"/>
      <c r="F256" s="137"/>
      <c r="G256" s="137"/>
      <c r="H256" s="137"/>
      <c r="I256" s="137"/>
      <c r="J256" s="137"/>
      <c r="K256" s="137"/>
      <c r="L256" s="137"/>
      <c r="M256" s="137"/>
      <c r="N256" s="137"/>
      <c r="O256" s="137"/>
      <c r="P256" s="137"/>
      <c r="Q256" s="137"/>
      <c r="R256" s="137"/>
      <c r="S256" s="137"/>
      <c r="T256" s="137"/>
      <c r="U256" s="137"/>
      <c r="V256" s="137"/>
      <c r="W256" s="137"/>
      <c r="X256" s="137"/>
      <c r="Y256" s="137"/>
      <c r="Z256" s="137"/>
      <c r="AA256" s="137"/>
      <c r="AB256" s="137"/>
      <c r="AC256" s="137"/>
      <c r="AD256" s="137"/>
      <c r="AE256" s="137"/>
      <c r="AF256" s="137"/>
      <c r="AG256" s="137"/>
      <c r="AH256" s="137"/>
      <c r="AI256" s="68"/>
      <c r="AJ256" s="137"/>
      <c r="AK256" s="68"/>
      <c r="AL256" s="68"/>
      <c r="AM256" s="68"/>
      <c r="AN256" s="68"/>
      <c r="AO256" s="68"/>
      <c r="AP256" s="68"/>
      <c r="AQ256" s="68"/>
      <c r="AR256" s="68"/>
      <c r="AS256" s="137"/>
      <c r="AT256" s="137"/>
      <c r="AU256" s="68"/>
    </row>
    <row r="257" spans="1:47" ht="14.25" customHeight="1">
      <c r="A257" s="68"/>
      <c r="B257" s="68"/>
      <c r="C257" s="68"/>
      <c r="D257" s="68"/>
      <c r="E257" s="68"/>
      <c r="F257" s="137"/>
      <c r="G257" s="137"/>
      <c r="H257" s="137"/>
      <c r="I257" s="137"/>
      <c r="J257" s="137"/>
      <c r="K257" s="137"/>
      <c r="L257" s="137"/>
      <c r="M257" s="137"/>
      <c r="N257" s="137"/>
      <c r="O257" s="137"/>
      <c r="P257" s="137"/>
      <c r="Q257" s="137"/>
      <c r="R257" s="137"/>
      <c r="S257" s="137"/>
      <c r="T257" s="137"/>
      <c r="U257" s="137"/>
      <c r="V257" s="137"/>
      <c r="W257" s="137"/>
      <c r="X257" s="137"/>
      <c r="Y257" s="137"/>
      <c r="Z257" s="137"/>
      <c r="AA257" s="137"/>
      <c r="AB257" s="137"/>
      <c r="AC257" s="137"/>
      <c r="AD257" s="137"/>
      <c r="AE257" s="137"/>
      <c r="AF257" s="137"/>
      <c r="AG257" s="137"/>
      <c r="AH257" s="137"/>
      <c r="AI257" s="68"/>
      <c r="AJ257" s="137"/>
      <c r="AK257" s="68"/>
      <c r="AL257" s="68"/>
      <c r="AM257" s="68"/>
      <c r="AN257" s="68"/>
      <c r="AO257" s="68"/>
      <c r="AP257" s="68"/>
      <c r="AQ257" s="68"/>
      <c r="AR257" s="68"/>
      <c r="AS257" s="137"/>
      <c r="AT257" s="137"/>
      <c r="AU257" s="68"/>
    </row>
    <row r="258" spans="1:47" ht="14.25" customHeight="1">
      <c r="A258" s="68"/>
      <c r="B258" s="68"/>
      <c r="C258" s="68"/>
      <c r="D258" s="68"/>
      <c r="E258" s="68"/>
      <c r="F258" s="137"/>
      <c r="G258" s="137"/>
      <c r="H258" s="137"/>
      <c r="I258" s="137"/>
      <c r="J258" s="137"/>
      <c r="K258" s="137"/>
      <c r="L258" s="137"/>
      <c r="M258" s="137"/>
      <c r="N258" s="137"/>
      <c r="O258" s="137"/>
      <c r="P258" s="137"/>
      <c r="Q258" s="137"/>
      <c r="R258" s="137"/>
      <c r="S258" s="137"/>
      <c r="T258" s="137"/>
      <c r="U258" s="137"/>
      <c r="V258" s="137"/>
      <c r="W258" s="137"/>
      <c r="X258" s="137"/>
      <c r="Y258" s="137"/>
      <c r="Z258" s="137"/>
      <c r="AA258" s="137"/>
      <c r="AB258" s="137"/>
      <c r="AC258" s="137"/>
      <c r="AD258" s="137"/>
      <c r="AE258" s="137"/>
      <c r="AF258" s="137"/>
      <c r="AG258" s="137"/>
      <c r="AH258" s="137"/>
      <c r="AI258" s="68"/>
      <c r="AJ258" s="137"/>
      <c r="AK258" s="68"/>
      <c r="AL258" s="68"/>
      <c r="AM258" s="68"/>
      <c r="AN258" s="68"/>
      <c r="AO258" s="68"/>
      <c r="AP258" s="68"/>
      <c r="AQ258" s="68"/>
      <c r="AR258" s="68"/>
      <c r="AS258" s="137"/>
      <c r="AT258" s="137"/>
      <c r="AU258" s="68"/>
    </row>
    <row r="259" spans="1:47" ht="14.25" customHeight="1">
      <c r="A259" s="68"/>
      <c r="B259" s="68"/>
      <c r="C259" s="68"/>
      <c r="D259" s="68"/>
      <c r="E259" s="68"/>
      <c r="F259" s="137"/>
      <c r="G259" s="137"/>
      <c r="H259" s="137"/>
      <c r="I259" s="137"/>
      <c r="J259" s="137"/>
      <c r="K259" s="137"/>
      <c r="L259" s="137"/>
      <c r="M259" s="137"/>
      <c r="N259" s="137"/>
      <c r="O259" s="137"/>
      <c r="P259" s="137"/>
      <c r="Q259" s="137"/>
      <c r="R259" s="137"/>
      <c r="S259" s="137"/>
      <c r="T259" s="137"/>
      <c r="U259" s="137"/>
      <c r="V259" s="137"/>
      <c r="W259" s="137"/>
      <c r="X259" s="137"/>
      <c r="Y259" s="137"/>
      <c r="Z259" s="137"/>
      <c r="AA259" s="137"/>
      <c r="AB259" s="137"/>
      <c r="AC259" s="137"/>
      <c r="AD259" s="137"/>
      <c r="AE259" s="137"/>
      <c r="AF259" s="137"/>
      <c r="AG259" s="137"/>
      <c r="AH259" s="137"/>
      <c r="AI259" s="68"/>
      <c r="AJ259" s="137"/>
      <c r="AK259" s="68"/>
      <c r="AL259" s="68"/>
      <c r="AM259" s="68"/>
      <c r="AN259" s="68"/>
      <c r="AO259" s="68"/>
      <c r="AP259" s="68"/>
      <c r="AQ259" s="68"/>
      <c r="AR259" s="68"/>
      <c r="AS259" s="137"/>
      <c r="AT259" s="137"/>
      <c r="AU259" s="68"/>
    </row>
    <row r="260" spans="1:47" ht="14.25" customHeight="1">
      <c r="A260" s="68"/>
      <c r="B260" s="68"/>
      <c r="C260" s="68"/>
      <c r="D260" s="68"/>
      <c r="E260" s="68"/>
      <c r="F260" s="137"/>
      <c r="G260" s="137"/>
      <c r="H260" s="137"/>
      <c r="I260" s="137"/>
      <c r="J260" s="137"/>
      <c r="K260" s="137"/>
      <c r="L260" s="137"/>
      <c r="M260" s="137"/>
      <c r="N260" s="137"/>
      <c r="O260" s="137"/>
      <c r="P260" s="137"/>
      <c r="Q260" s="137"/>
      <c r="R260" s="137"/>
      <c r="S260" s="137"/>
      <c r="T260" s="137"/>
      <c r="U260" s="137"/>
      <c r="V260" s="137"/>
      <c r="W260" s="137"/>
      <c r="X260" s="137"/>
      <c r="Y260" s="137"/>
      <c r="Z260" s="137"/>
      <c r="AA260" s="137"/>
      <c r="AB260" s="137"/>
      <c r="AC260" s="137"/>
      <c r="AD260" s="137"/>
      <c r="AE260" s="137"/>
      <c r="AF260" s="137"/>
      <c r="AG260" s="137"/>
      <c r="AH260" s="137"/>
      <c r="AI260" s="68"/>
      <c r="AJ260" s="137"/>
      <c r="AK260" s="68"/>
      <c r="AL260" s="68"/>
      <c r="AM260" s="68"/>
      <c r="AN260" s="68"/>
      <c r="AO260" s="68"/>
      <c r="AP260" s="68"/>
      <c r="AQ260" s="68"/>
      <c r="AR260" s="68"/>
      <c r="AS260" s="137"/>
      <c r="AT260" s="137"/>
      <c r="AU260" s="68"/>
    </row>
    <row r="261" spans="1:47" ht="14.25" customHeight="1">
      <c r="A261" s="68"/>
      <c r="B261" s="68"/>
      <c r="C261" s="68"/>
      <c r="D261" s="68"/>
      <c r="E261" s="68"/>
      <c r="F261" s="137"/>
      <c r="G261" s="137"/>
      <c r="H261" s="137"/>
      <c r="I261" s="137"/>
      <c r="J261" s="137"/>
      <c r="K261" s="137"/>
      <c r="L261" s="137"/>
      <c r="M261" s="137"/>
      <c r="N261" s="137"/>
      <c r="O261" s="137"/>
      <c r="P261" s="137"/>
      <c r="Q261" s="137"/>
      <c r="R261" s="137"/>
      <c r="S261" s="137"/>
      <c r="T261" s="137"/>
      <c r="U261" s="137"/>
      <c r="V261" s="137"/>
      <c r="W261" s="137"/>
      <c r="X261" s="137"/>
      <c r="Y261" s="137"/>
      <c r="Z261" s="137"/>
      <c r="AA261" s="137"/>
      <c r="AB261" s="137"/>
      <c r="AC261" s="137"/>
      <c r="AD261" s="137"/>
      <c r="AE261" s="137"/>
      <c r="AF261" s="137"/>
      <c r="AG261" s="137"/>
      <c r="AH261" s="137"/>
      <c r="AI261" s="68"/>
      <c r="AJ261" s="137"/>
      <c r="AK261" s="68"/>
      <c r="AL261" s="68"/>
      <c r="AM261" s="68"/>
      <c r="AN261" s="68"/>
      <c r="AO261" s="68"/>
      <c r="AP261" s="68"/>
      <c r="AQ261" s="68"/>
      <c r="AR261" s="68"/>
      <c r="AS261" s="137"/>
      <c r="AT261" s="137"/>
      <c r="AU261" s="68"/>
    </row>
    <row r="262" spans="1:47" ht="14.25" customHeight="1">
      <c r="A262" s="68"/>
      <c r="B262" s="68"/>
      <c r="C262" s="68"/>
      <c r="D262" s="68"/>
      <c r="E262" s="68"/>
      <c r="F262" s="137"/>
      <c r="G262" s="137"/>
      <c r="H262" s="137"/>
      <c r="I262" s="137"/>
      <c r="J262" s="137"/>
      <c r="K262" s="137"/>
      <c r="L262" s="137"/>
      <c r="M262" s="137"/>
      <c r="N262" s="137"/>
      <c r="O262" s="137"/>
      <c r="P262" s="137"/>
      <c r="Q262" s="137"/>
      <c r="R262" s="137"/>
      <c r="S262" s="137"/>
      <c r="T262" s="137"/>
      <c r="U262" s="137"/>
      <c r="V262" s="137"/>
      <c r="W262" s="137"/>
      <c r="X262" s="137"/>
      <c r="Y262" s="137"/>
      <c r="Z262" s="137"/>
      <c r="AA262" s="137"/>
      <c r="AB262" s="137"/>
      <c r="AC262" s="137"/>
      <c r="AD262" s="137"/>
      <c r="AE262" s="137"/>
      <c r="AF262" s="137"/>
      <c r="AG262" s="137"/>
      <c r="AH262" s="137"/>
      <c r="AI262" s="68"/>
      <c r="AJ262" s="137"/>
      <c r="AK262" s="68"/>
      <c r="AL262" s="68"/>
      <c r="AM262" s="68"/>
      <c r="AN262" s="68"/>
      <c r="AO262" s="68"/>
      <c r="AP262" s="68"/>
      <c r="AQ262" s="68"/>
      <c r="AR262" s="68"/>
      <c r="AS262" s="137"/>
      <c r="AT262" s="137"/>
      <c r="AU262" s="68"/>
    </row>
    <row r="263" spans="1:47" ht="14.25" customHeight="1">
      <c r="A263" s="68"/>
      <c r="B263" s="68"/>
      <c r="C263" s="68"/>
      <c r="D263" s="68"/>
      <c r="E263" s="68"/>
      <c r="F263" s="137"/>
      <c r="G263" s="137"/>
      <c r="H263" s="137"/>
      <c r="I263" s="137"/>
      <c r="J263" s="137"/>
      <c r="K263" s="137"/>
      <c r="L263" s="137"/>
      <c r="M263" s="137"/>
      <c r="N263" s="137"/>
      <c r="O263" s="137"/>
      <c r="P263" s="137"/>
      <c r="Q263" s="137"/>
      <c r="R263" s="137"/>
      <c r="S263" s="137"/>
      <c r="T263" s="137"/>
      <c r="U263" s="137"/>
      <c r="V263" s="137"/>
      <c r="W263" s="137"/>
      <c r="X263" s="137"/>
      <c r="Y263" s="137"/>
      <c r="Z263" s="137"/>
      <c r="AA263" s="137"/>
      <c r="AB263" s="137"/>
      <c r="AC263" s="137"/>
      <c r="AD263" s="137"/>
      <c r="AE263" s="137"/>
      <c r="AF263" s="137"/>
      <c r="AG263" s="137"/>
      <c r="AH263" s="137"/>
      <c r="AI263" s="68"/>
      <c r="AJ263" s="137"/>
      <c r="AK263" s="68"/>
      <c r="AL263" s="68"/>
      <c r="AM263" s="68"/>
      <c r="AN263" s="68"/>
      <c r="AO263" s="68"/>
      <c r="AP263" s="68"/>
      <c r="AQ263" s="68"/>
      <c r="AR263" s="68"/>
      <c r="AS263" s="137"/>
      <c r="AT263" s="137"/>
      <c r="AU263" s="68"/>
    </row>
    <row r="264" spans="1:47" ht="14.25" customHeight="1">
      <c r="A264" s="68"/>
      <c r="B264" s="68"/>
      <c r="C264" s="68"/>
      <c r="D264" s="68"/>
      <c r="E264" s="68"/>
      <c r="F264" s="137"/>
      <c r="G264" s="137"/>
      <c r="H264" s="137"/>
      <c r="I264" s="137"/>
      <c r="J264" s="137"/>
      <c r="K264" s="137"/>
      <c r="L264" s="137"/>
      <c r="M264" s="137"/>
      <c r="N264" s="137"/>
      <c r="O264" s="137"/>
      <c r="P264" s="137"/>
      <c r="Q264" s="137"/>
      <c r="R264" s="137"/>
      <c r="S264" s="137"/>
      <c r="T264" s="137"/>
      <c r="U264" s="137"/>
      <c r="V264" s="137"/>
      <c r="W264" s="137"/>
      <c r="X264" s="137"/>
      <c r="Y264" s="137"/>
      <c r="Z264" s="137"/>
      <c r="AA264" s="137"/>
      <c r="AB264" s="137"/>
      <c r="AC264" s="137"/>
      <c r="AD264" s="137"/>
      <c r="AE264" s="137"/>
      <c r="AF264" s="137"/>
      <c r="AG264" s="137"/>
      <c r="AH264" s="137"/>
      <c r="AI264" s="68"/>
      <c r="AJ264" s="137"/>
      <c r="AK264" s="68"/>
      <c r="AL264" s="68"/>
      <c r="AM264" s="68"/>
      <c r="AN264" s="68"/>
      <c r="AO264" s="68"/>
      <c r="AP264" s="68"/>
      <c r="AQ264" s="68"/>
      <c r="AR264" s="68"/>
      <c r="AS264" s="137"/>
      <c r="AT264" s="137"/>
      <c r="AU264" s="68"/>
    </row>
    <row r="265" spans="1:47" ht="14.25" customHeight="1">
      <c r="A265" s="68"/>
      <c r="B265" s="68"/>
      <c r="C265" s="68"/>
      <c r="D265" s="68"/>
      <c r="E265" s="68"/>
      <c r="F265" s="137"/>
      <c r="G265" s="137"/>
      <c r="H265" s="137"/>
      <c r="I265" s="137"/>
      <c r="J265" s="137"/>
      <c r="K265" s="137"/>
      <c r="L265" s="137"/>
      <c r="M265" s="137"/>
      <c r="N265" s="137"/>
      <c r="O265" s="137"/>
      <c r="P265" s="137"/>
      <c r="Q265" s="137"/>
      <c r="R265" s="137"/>
      <c r="S265" s="137"/>
      <c r="T265" s="137"/>
      <c r="U265" s="137"/>
      <c r="V265" s="137"/>
      <c r="W265" s="137"/>
      <c r="X265" s="137"/>
      <c r="Y265" s="137"/>
      <c r="Z265" s="137"/>
      <c r="AA265" s="137"/>
      <c r="AB265" s="137"/>
      <c r="AC265" s="137"/>
      <c r="AD265" s="137"/>
      <c r="AE265" s="137"/>
      <c r="AF265" s="137"/>
      <c r="AG265" s="137"/>
      <c r="AH265" s="137"/>
      <c r="AI265" s="68"/>
      <c r="AJ265" s="137"/>
      <c r="AK265" s="68"/>
      <c r="AL265" s="68"/>
      <c r="AM265" s="68"/>
      <c r="AN265" s="68"/>
      <c r="AO265" s="68"/>
      <c r="AP265" s="68"/>
      <c r="AQ265" s="68"/>
      <c r="AR265" s="68"/>
      <c r="AS265" s="137"/>
      <c r="AT265" s="137"/>
      <c r="AU265" s="68"/>
    </row>
    <row r="266" spans="1:47" ht="15.75" customHeight="1">
      <c r="A266" s="68"/>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c r="AA266" s="68"/>
      <c r="AB266" s="68"/>
      <c r="AC266" s="68"/>
      <c r="AD266" s="68"/>
      <c r="AE266" s="68"/>
      <c r="AF266" s="68"/>
      <c r="AG266" s="68"/>
      <c r="AH266" s="68"/>
      <c r="AI266" s="68"/>
      <c r="AJ266" s="68"/>
      <c r="AK266" s="68"/>
      <c r="AL266" s="68"/>
      <c r="AM266" s="68"/>
      <c r="AN266" s="68"/>
      <c r="AO266" s="68"/>
      <c r="AP266" s="68"/>
      <c r="AQ266" s="68"/>
      <c r="AR266" s="68"/>
      <c r="AS266" s="68"/>
      <c r="AT266" s="68"/>
      <c r="AU266" s="68"/>
    </row>
    <row r="267" spans="1:47" ht="15.75" customHeight="1">
      <c r="A267" s="68"/>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c r="AA267" s="68"/>
      <c r="AB267" s="68"/>
      <c r="AC267" s="68"/>
      <c r="AD267" s="68"/>
      <c r="AE267" s="68"/>
      <c r="AF267" s="68"/>
      <c r="AG267" s="68"/>
      <c r="AH267" s="68"/>
      <c r="AI267" s="68"/>
      <c r="AJ267" s="68"/>
      <c r="AK267" s="68"/>
      <c r="AL267" s="68"/>
      <c r="AM267" s="68"/>
      <c r="AN267" s="68"/>
      <c r="AO267" s="68"/>
      <c r="AP267" s="68"/>
      <c r="AQ267" s="68"/>
      <c r="AR267" s="68"/>
      <c r="AS267" s="68"/>
      <c r="AT267" s="68"/>
      <c r="AU267" s="68"/>
    </row>
    <row r="268" spans="1:47" ht="15.75" customHeight="1">
      <c r="A268" s="68"/>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c r="AA268" s="68"/>
      <c r="AB268" s="68"/>
      <c r="AC268" s="68"/>
      <c r="AD268" s="68"/>
      <c r="AE268" s="68"/>
      <c r="AF268" s="68"/>
      <c r="AG268" s="68"/>
      <c r="AH268" s="68"/>
      <c r="AI268" s="68"/>
      <c r="AJ268" s="68"/>
      <c r="AK268" s="68"/>
      <c r="AL268" s="68"/>
      <c r="AM268" s="68"/>
      <c r="AN268" s="68"/>
      <c r="AO268" s="68"/>
      <c r="AP268" s="68"/>
      <c r="AQ268" s="68"/>
      <c r="AR268" s="68"/>
      <c r="AS268" s="68"/>
      <c r="AT268" s="68"/>
      <c r="AU268" s="68"/>
    </row>
    <row r="269" spans="1:47" ht="15.75" customHeight="1">
      <c r="A269" s="68"/>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c r="AA269" s="68"/>
      <c r="AB269" s="68"/>
      <c r="AC269" s="68"/>
      <c r="AD269" s="68"/>
      <c r="AE269" s="68"/>
      <c r="AF269" s="68"/>
      <c r="AG269" s="68"/>
      <c r="AH269" s="68"/>
      <c r="AI269" s="68"/>
      <c r="AJ269" s="68"/>
      <c r="AK269" s="68"/>
      <c r="AL269" s="68"/>
      <c r="AM269" s="68"/>
      <c r="AN269" s="68"/>
      <c r="AO269" s="68"/>
      <c r="AP269" s="68"/>
      <c r="AQ269" s="68"/>
      <c r="AR269" s="68"/>
      <c r="AS269" s="68"/>
      <c r="AT269" s="68"/>
      <c r="AU269" s="68"/>
    </row>
    <row r="270" spans="1:47" ht="15.75" customHeight="1">
      <c r="A270" s="68"/>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c r="AA270" s="68"/>
      <c r="AB270" s="68"/>
      <c r="AC270" s="68"/>
      <c r="AD270" s="68"/>
      <c r="AE270" s="68"/>
      <c r="AF270" s="68"/>
      <c r="AG270" s="68"/>
      <c r="AH270" s="68"/>
      <c r="AI270" s="68"/>
      <c r="AJ270" s="68"/>
      <c r="AK270" s="68"/>
      <c r="AL270" s="68"/>
      <c r="AM270" s="68"/>
      <c r="AN270" s="68"/>
      <c r="AO270" s="68"/>
      <c r="AP270" s="68"/>
      <c r="AQ270" s="68"/>
      <c r="AR270" s="68"/>
      <c r="AS270" s="68"/>
      <c r="AT270" s="68"/>
      <c r="AU270" s="68"/>
    </row>
    <row r="271" spans="1:47" ht="15.75" customHeight="1">
      <c r="A271" s="68"/>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c r="AA271" s="68"/>
      <c r="AB271" s="68"/>
      <c r="AC271" s="68"/>
      <c r="AD271" s="68"/>
      <c r="AE271" s="68"/>
      <c r="AF271" s="68"/>
      <c r="AG271" s="68"/>
      <c r="AH271" s="68"/>
      <c r="AI271" s="68"/>
      <c r="AJ271" s="68"/>
      <c r="AK271" s="68"/>
      <c r="AL271" s="68"/>
      <c r="AM271" s="68"/>
      <c r="AN271" s="68"/>
      <c r="AO271" s="68"/>
      <c r="AP271" s="68"/>
      <c r="AQ271" s="68"/>
      <c r="AR271" s="68"/>
      <c r="AS271" s="68"/>
      <c r="AT271" s="68"/>
      <c r="AU271" s="68"/>
    </row>
    <row r="272" spans="1:47" ht="15.75" customHeight="1">
      <c r="A272" s="68"/>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c r="AA272" s="68"/>
      <c r="AB272" s="68"/>
      <c r="AC272" s="68"/>
      <c r="AD272" s="68"/>
      <c r="AE272" s="68"/>
      <c r="AF272" s="68"/>
      <c r="AG272" s="68"/>
      <c r="AH272" s="68"/>
      <c r="AI272" s="68"/>
      <c r="AJ272" s="68"/>
      <c r="AK272" s="68"/>
      <c r="AL272" s="68"/>
      <c r="AM272" s="68"/>
      <c r="AN272" s="68"/>
      <c r="AO272" s="68"/>
      <c r="AP272" s="68"/>
      <c r="AQ272" s="68"/>
      <c r="AR272" s="68"/>
      <c r="AS272" s="68"/>
      <c r="AT272" s="68"/>
      <c r="AU272" s="68"/>
    </row>
    <row r="273" spans="1:47" ht="15.75" customHeight="1">
      <c r="A273" s="68"/>
      <c r="B273" s="68"/>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c r="AA273" s="68"/>
      <c r="AB273" s="68"/>
      <c r="AC273" s="68"/>
      <c r="AD273" s="68"/>
      <c r="AE273" s="68"/>
      <c r="AF273" s="68"/>
      <c r="AG273" s="68"/>
      <c r="AH273" s="68"/>
      <c r="AI273" s="68"/>
      <c r="AJ273" s="68"/>
      <c r="AK273" s="68"/>
      <c r="AL273" s="68"/>
      <c r="AM273" s="68"/>
      <c r="AN273" s="68"/>
      <c r="AO273" s="68"/>
      <c r="AP273" s="68"/>
      <c r="AQ273" s="68"/>
      <c r="AR273" s="68"/>
      <c r="AS273" s="68"/>
      <c r="AT273" s="68"/>
      <c r="AU273" s="68"/>
    </row>
    <row r="274" spans="1:47" ht="15.75" customHeight="1">
      <c r="A274" s="68"/>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c r="AA274" s="68"/>
      <c r="AB274" s="68"/>
      <c r="AC274" s="68"/>
      <c r="AD274" s="68"/>
      <c r="AE274" s="68"/>
      <c r="AF274" s="68"/>
      <c r="AG274" s="68"/>
      <c r="AH274" s="68"/>
      <c r="AI274" s="68"/>
      <c r="AJ274" s="68"/>
      <c r="AK274" s="68"/>
      <c r="AL274" s="68"/>
      <c r="AM274" s="68"/>
      <c r="AN274" s="68"/>
      <c r="AO274" s="68"/>
      <c r="AP274" s="68"/>
      <c r="AQ274" s="68"/>
      <c r="AR274" s="68"/>
      <c r="AS274" s="68"/>
      <c r="AT274" s="68"/>
      <c r="AU274" s="68"/>
    </row>
    <row r="275" spans="1:47" ht="15.75" customHeight="1">
      <c r="A275" s="68"/>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c r="AA275" s="68"/>
      <c r="AB275" s="68"/>
      <c r="AC275" s="68"/>
      <c r="AD275" s="68"/>
      <c r="AE275" s="68"/>
      <c r="AF275" s="68"/>
      <c r="AG275" s="68"/>
      <c r="AH275" s="68"/>
      <c r="AI275" s="68"/>
      <c r="AJ275" s="68"/>
      <c r="AK275" s="68"/>
      <c r="AL275" s="68"/>
      <c r="AM275" s="68"/>
      <c r="AN275" s="68"/>
      <c r="AO275" s="68"/>
      <c r="AP275" s="68"/>
      <c r="AQ275" s="68"/>
      <c r="AR275" s="68"/>
      <c r="AS275" s="68"/>
      <c r="AT275" s="68"/>
      <c r="AU275" s="68"/>
    </row>
    <row r="276" spans="1:47" ht="15.75" customHeight="1">
      <c r="A276" s="68"/>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c r="AA276" s="68"/>
      <c r="AB276" s="68"/>
      <c r="AC276" s="68"/>
      <c r="AD276" s="68"/>
      <c r="AE276" s="68"/>
      <c r="AF276" s="68"/>
      <c r="AG276" s="68"/>
      <c r="AH276" s="68"/>
      <c r="AI276" s="68"/>
      <c r="AJ276" s="68"/>
      <c r="AK276" s="68"/>
      <c r="AL276" s="68"/>
      <c r="AM276" s="68"/>
      <c r="AN276" s="68"/>
      <c r="AO276" s="68"/>
      <c r="AP276" s="68"/>
      <c r="AQ276" s="68"/>
      <c r="AR276" s="68"/>
      <c r="AS276" s="68"/>
      <c r="AT276" s="68"/>
      <c r="AU276" s="68"/>
    </row>
    <row r="277" spans="1:47" ht="15.75" customHeight="1">
      <c r="A277" s="68"/>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c r="AA277" s="68"/>
      <c r="AB277" s="68"/>
      <c r="AC277" s="68"/>
      <c r="AD277" s="68"/>
      <c r="AE277" s="68"/>
      <c r="AF277" s="68"/>
      <c r="AG277" s="68"/>
      <c r="AH277" s="68"/>
      <c r="AI277" s="68"/>
      <c r="AJ277" s="68"/>
      <c r="AK277" s="68"/>
      <c r="AL277" s="68"/>
      <c r="AM277" s="68"/>
      <c r="AN277" s="68"/>
      <c r="AO277" s="68"/>
      <c r="AP277" s="68"/>
      <c r="AQ277" s="68"/>
      <c r="AR277" s="68"/>
      <c r="AS277" s="68"/>
      <c r="AT277" s="68"/>
      <c r="AU277" s="68"/>
    </row>
    <row r="278" spans="1:47" ht="15.75" customHeight="1">
      <c r="A278" s="68"/>
      <c r="B278" s="68"/>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c r="AA278" s="68"/>
      <c r="AB278" s="68"/>
      <c r="AC278" s="68"/>
      <c r="AD278" s="68"/>
      <c r="AE278" s="68"/>
      <c r="AF278" s="68"/>
      <c r="AG278" s="68"/>
      <c r="AH278" s="68"/>
      <c r="AI278" s="68"/>
      <c r="AJ278" s="68"/>
      <c r="AK278" s="68"/>
      <c r="AL278" s="68"/>
      <c r="AM278" s="68"/>
      <c r="AN278" s="68"/>
      <c r="AO278" s="68"/>
      <c r="AP278" s="68"/>
      <c r="AQ278" s="68"/>
      <c r="AR278" s="68"/>
      <c r="AS278" s="68"/>
      <c r="AT278" s="68"/>
      <c r="AU278" s="68"/>
    </row>
    <row r="279" spans="1:47" ht="15.75" customHeight="1">
      <c r="A279" s="68"/>
      <c r="B279" s="68"/>
      <c r="C279" s="68"/>
      <c r="D279" s="68"/>
      <c r="E279" s="68"/>
      <c r="F279" s="68"/>
      <c r="G279" s="68"/>
      <c r="H279" s="68"/>
      <c r="I279" s="68"/>
      <c r="J279" s="68"/>
      <c r="K279" s="68"/>
      <c r="L279" s="68"/>
      <c r="M279" s="68"/>
      <c r="N279" s="68"/>
      <c r="O279" s="68"/>
      <c r="P279" s="68"/>
      <c r="Q279" s="68"/>
      <c r="R279" s="68"/>
      <c r="S279" s="68"/>
      <c r="T279" s="68"/>
      <c r="U279" s="68"/>
      <c r="V279" s="68"/>
      <c r="W279" s="68"/>
      <c r="X279" s="68"/>
      <c r="Y279" s="68"/>
      <c r="Z279" s="68"/>
      <c r="AA279" s="68"/>
      <c r="AB279" s="68"/>
      <c r="AC279" s="68"/>
      <c r="AD279" s="68"/>
      <c r="AE279" s="68"/>
      <c r="AF279" s="68"/>
      <c r="AG279" s="68"/>
      <c r="AH279" s="68"/>
      <c r="AI279" s="68"/>
      <c r="AJ279" s="68"/>
      <c r="AK279" s="68"/>
      <c r="AL279" s="68"/>
      <c r="AM279" s="68"/>
      <c r="AN279" s="68"/>
      <c r="AO279" s="68"/>
      <c r="AP279" s="68"/>
      <c r="AQ279" s="68"/>
      <c r="AR279" s="68"/>
      <c r="AS279" s="68"/>
      <c r="AT279" s="68"/>
      <c r="AU279" s="68"/>
    </row>
    <row r="280" spans="1:47" ht="15.75" customHeight="1">
      <c r="A280" s="68"/>
      <c r="B280" s="68"/>
      <c r="C280" s="68"/>
      <c r="D280" s="68"/>
      <c r="E280" s="68"/>
      <c r="F280" s="68"/>
      <c r="G280" s="68"/>
      <c r="H280" s="68"/>
      <c r="I280" s="68"/>
      <c r="J280" s="68"/>
      <c r="K280" s="68"/>
      <c r="L280" s="68"/>
      <c r="M280" s="68"/>
      <c r="N280" s="68"/>
      <c r="O280" s="68"/>
      <c r="P280" s="68"/>
      <c r="Q280" s="68"/>
      <c r="R280" s="68"/>
      <c r="S280" s="68"/>
      <c r="T280" s="68"/>
      <c r="U280" s="68"/>
      <c r="V280" s="68"/>
      <c r="W280" s="68"/>
      <c r="X280" s="68"/>
      <c r="Y280" s="68"/>
      <c r="Z280" s="68"/>
      <c r="AA280" s="68"/>
      <c r="AB280" s="68"/>
      <c r="AC280" s="68"/>
      <c r="AD280" s="68"/>
      <c r="AE280" s="68"/>
      <c r="AF280" s="68"/>
      <c r="AG280" s="68"/>
      <c r="AH280" s="68"/>
      <c r="AI280" s="68"/>
      <c r="AJ280" s="68"/>
      <c r="AK280" s="68"/>
      <c r="AL280" s="68"/>
      <c r="AM280" s="68"/>
      <c r="AN280" s="68"/>
      <c r="AO280" s="68"/>
      <c r="AP280" s="68"/>
      <c r="AQ280" s="68"/>
      <c r="AR280" s="68"/>
      <c r="AS280" s="68"/>
      <c r="AT280" s="68"/>
      <c r="AU280" s="68"/>
    </row>
    <row r="281" spans="1:47" ht="15.75" customHeight="1">
      <c r="A281" s="68"/>
      <c r="B281" s="68"/>
      <c r="C281" s="68"/>
      <c r="D281" s="68"/>
      <c r="E281" s="68"/>
      <c r="F281" s="68"/>
      <c r="G281" s="68"/>
      <c r="H281" s="68"/>
      <c r="I281" s="68"/>
      <c r="J281" s="68"/>
      <c r="K281" s="68"/>
      <c r="L281" s="68"/>
      <c r="M281" s="68"/>
      <c r="N281" s="68"/>
      <c r="O281" s="68"/>
      <c r="P281" s="68"/>
      <c r="Q281" s="68"/>
      <c r="R281" s="68"/>
      <c r="S281" s="68"/>
      <c r="T281" s="68"/>
      <c r="U281" s="68"/>
      <c r="V281" s="68"/>
      <c r="W281" s="68"/>
      <c r="X281" s="68"/>
      <c r="Y281" s="68"/>
      <c r="Z281" s="68"/>
      <c r="AA281" s="68"/>
      <c r="AB281" s="68"/>
      <c r="AC281" s="68"/>
      <c r="AD281" s="68"/>
      <c r="AE281" s="68"/>
      <c r="AF281" s="68"/>
      <c r="AG281" s="68"/>
      <c r="AH281" s="68"/>
      <c r="AI281" s="68"/>
      <c r="AJ281" s="68"/>
      <c r="AK281" s="68"/>
      <c r="AL281" s="68"/>
      <c r="AM281" s="68"/>
      <c r="AN281" s="68"/>
      <c r="AO281" s="68"/>
      <c r="AP281" s="68"/>
      <c r="AQ281" s="68"/>
      <c r="AR281" s="68"/>
      <c r="AS281" s="68"/>
      <c r="AT281" s="68"/>
      <c r="AU281" s="68"/>
    </row>
    <row r="282" spans="1:47" ht="15.75" customHeight="1">
      <c r="A282" s="68"/>
      <c r="B282" s="68"/>
      <c r="C282" s="68"/>
      <c r="D282" s="68"/>
      <c r="E282" s="68"/>
      <c r="F282" s="68"/>
      <c r="G282" s="68"/>
      <c r="H282" s="68"/>
      <c r="I282" s="68"/>
      <c r="J282" s="68"/>
      <c r="K282" s="68"/>
      <c r="L282" s="68"/>
      <c r="M282" s="68"/>
      <c r="N282" s="68"/>
      <c r="O282" s="68"/>
      <c r="P282" s="68"/>
      <c r="Q282" s="68"/>
      <c r="R282" s="68"/>
      <c r="S282" s="68"/>
      <c r="T282" s="68"/>
      <c r="U282" s="68"/>
      <c r="V282" s="68"/>
      <c r="W282" s="68"/>
      <c r="X282" s="68"/>
      <c r="Y282" s="68"/>
      <c r="Z282" s="68"/>
      <c r="AA282" s="68"/>
      <c r="AB282" s="68"/>
      <c r="AC282" s="68"/>
      <c r="AD282" s="68"/>
      <c r="AE282" s="68"/>
      <c r="AF282" s="68"/>
      <c r="AG282" s="68"/>
      <c r="AH282" s="68"/>
      <c r="AI282" s="68"/>
      <c r="AJ282" s="68"/>
      <c r="AK282" s="68"/>
      <c r="AL282" s="68"/>
      <c r="AM282" s="68"/>
      <c r="AN282" s="68"/>
      <c r="AO282" s="68"/>
      <c r="AP282" s="68"/>
      <c r="AQ282" s="68"/>
      <c r="AR282" s="68"/>
      <c r="AS282" s="68"/>
      <c r="AT282" s="68"/>
      <c r="AU282" s="68"/>
    </row>
    <row r="283" spans="1:47" ht="15.75" customHeight="1">
      <c r="A283" s="68"/>
      <c r="B283" s="68"/>
      <c r="C283" s="68"/>
      <c r="D283" s="68"/>
      <c r="E283" s="68"/>
      <c r="F283" s="68"/>
      <c r="G283" s="68"/>
      <c r="H283" s="68"/>
      <c r="I283" s="68"/>
      <c r="J283" s="68"/>
      <c r="K283" s="68"/>
      <c r="L283" s="68"/>
      <c r="M283" s="68"/>
      <c r="N283" s="68"/>
      <c r="O283" s="68"/>
      <c r="P283" s="68"/>
      <c r="Q283" s="68"/>
      <c r="R283" s="68"/>
      <c r="S283" s="68"/>
      <c r="T283" s="68"/>
      <c r="U283" s="68"/>
      <c r="V283" s="68"/>
      <c r="W283" s="68"/>
      <c r="X283" s="68"/>
      <c r="Y283" s="68"/>
      <c r="Z283" s="68"/>
      <c r="AA283" s="68"/>
      <c r="AB283" s="68"/>
      <c r="AC283" s="68"/>
      <c r="AD283" s="68"/>
      <c r="AE283" s="68"/>
      <c r="AF283" s="68"/>
      <c r="AG283" s="68"/>
      <c r="AH283" s="68"/>
      <c r="AI283" s="68"/>
      <c r="AJ283" s="68"/>
      <c r="AK283" s="68"/>
      <c r="AL283" s="68"/>
      <c r="AM283" s="68"/>
      <c r="AN283" s="68"/>
      <c r="AO283" s="68"/>
      <c r="AP283" s="68"/>
      <c r="AQ283" s="68"/>
      <c r="AR283" s="68"/>
      <c r="AS283" s="68"/>
      <c r="AT283" s="68"/>
      <c r="AU283" s="68"/>
    </row>
    <row r="284" spans="1:47" ht="15.75" customHeight="1">
      <c r="A284" s="68"/>
      <c r="B284" s="68"/>
      <c r="C284" s="68"/>
      <c r="D284" s="68"/>
      <c r="E284" s="68"/>
      <c r="F284" s="68"/>
      <c r="G284" s="68"/>
      <c r="H284" s="68"/>
      <c r="I284" s="68"/>
      <c r="J284" s="68"/>
      <c r="K284" s="68"/>
      <c r="L284" s="68"/>
      <c r="M284" s="68"/>
      <c r="N284" s="68"/>
      <c r="O284" s="68"/>
      <c r="P284" s="68"/>
      <c r="Q284" s="68"/>
      <c r="R284" s="68"/>
      <c r="S284" s="68"/>
      <c r="T284" s="68"/>
      <c r="U284" s="68"/>
      <c r="V284" s="68"/>
      <c r="W284" s="68"/>
      <c r="X284" s="68"/>
      <c r="Y284" s="68"/>
      <c r="Z284" s="68"/>
      <c r="AA284" s="68"/>
      <c r="AB284" s="68"/>
      <c r="AC284" s="68"/>
      <c r="AD284" s="68"/>
      <c r="AE284" s="68"/>
      <c r="AF284" s="68"/>
      <c r="AG284" s="68"/>
      <c r="AH284" s="68"/>
      <c r="AI284" s="68"/>
      <c r="AJ284" s="68"/>
      <c r="AK284" s="68"/>
      <c r="AL284" s="68"/>
      <c r="AM284" s="68"/>
      <c r="AN284" s="68"/>
      <c r="AO284" s="68"/>
      <c r="AP284" s="68"/>
      <c r="AQ284" s="68"/>
      <c r="AR284" s="68"/>
      <c r="AS284" s="68"/>
      <c r="AT284" s="68"/>
      <c r="AU284" s="68"/>
    </row>
    <row r="285" spans="1:47" ht="15.75" customHeight="1">
      <c r="A285" s="68"/>
      <c r="B285" s="68"/>
      <c r="C285" s="68"/>
      <c r="D285" s="68"/>
      <c r="E285" s="68"/>
      <c r="F285" s="68"/>
      <c r="G285" s="68"/>
      <c r="H285" s="68"/>
      <c r="I285" s="68"/>
      <c r="J285" s="68"/>
      <c r="K285" s="68"/>
      <c r="L285" s="68"/>
      <c r="M285" s="68"/>
      <c r="N285" s="68"/>
      <c r="O285" s="68"/>
      <c r="P285" s="68"/>
      <c r="Q285" s="68"/>
      <c r="R285" s="68"/>
      <c r="S285" s="68"/>
      <c r="T285" s="68"/>
      <c r="U285" s="68"/>
      <c r="V285" s="68"/>
      <c r="W285" s="68"/>
      <c r="X285" s="68"/>
      <c r="Y285" s="68"/>
      <c r="Z285" s="68"/>
      <c r="AA285" s="68"/>
      <c r="AB285" s="68"/>
      <c r="AC285" s="68"/>
      <c r="AD285" s="68"/>
      <c r="AE285" s="68"/>
      <c r="AF285" s="68"/>
      <c r="AG285" s="68"/>
      <c r="AH285" s="68"/>
      <c r="AI285" s="68"/>
      <c r="AJ285" s="68"/>
      <c r="AK285" s="68"/>
      <c r="AL285" s="68"/>
      <c r="AM285" s="68"/>
      <c r="AN285" s="68"/>
      <c r="AO285" s="68"/>
      <c r="AP285" s="68"/>
      <c r="AQ285" s="68"/>
      <c r="AR285" s="68"/>
      <c r="AS285" s="68"/>
      <c r="AT285" s="68"/>
      <c r="AU285" s="68"/>
    </row>
    <row r="286" spans="1:47" ht="15.75" customHeight="1">
      <c r="A286" s="68"/>
      <c r="B286" s="68"/>
      <c r="C286" s="68"/>
      <c r="D286" s="68"/>
      <c r="E286" s="68"/>
      <c r="F286" s="68"/>
      <c r="G286" s="68"/>
      <c r="H286" s="68"/>
      <c r="I286" s="68"/>
      <c r="J286" s="68"/>
      <c r="K286" s="68"/>
      <c r="L286" s="68"/>
      <c r="M286" s="68"/>
      <c r="N286" s="68"/>
      <c r="O286" s="68"/>
      <c r="P286" s="68"/>
      <c r="Q286" s="68"/>
      <c r="R286" s="68"/>
      <c r="S286" s="68"/>
      <c r="T286" s="68"/>
      <c r="U286" s="68"/>
      <c r="V286" s="68"/>
      <c r="W286" s="68"/>
      <c r="X286" s="68"/>
      <c r="Y286" s="68"/>
      <c r="Z286" s="68"/>
      <c r="AA286" s="68"/>
      <c r="AB286" s="68"/>
      <c r="AC286" s="68"/>
      <c r="AD286" s="68"/>
      <c r="AE286" s="68"/>
      <c r="AF286" s="68"/>
      <c r="AG286" s="68"/>
      <c r="AH286" s="68"/>
      <c r="AI286" s="68"/>
      <c r="AJ286" s="68"/>
      <c r="AK286" s="68"/>
      <c r="AL286" s="68"/>
      <c r="AM286" s="68"/>
      <c r="AN286" s="68"/>
      <c r="AO286" s="68"/>
      <c r="AP286" s="68"/>
      <c r="AQ286" s="68"/>
      <c r="AR286" s="68"/>
      <c r="AS286" s="68"/>
      <c r="AT286" s="68"/>
      <c r="AU286" s="68"/>
    </row>
    <row r="287" spans="1:47" ht="15.75" customHeight="1">
      <c r="A287" s="68"/>
      <c r="B287" s="68"/>
      <c r="C287" s="68"/>
      <c r="D287" s="68"/>
      <c r="E287" s="68"/>
      <c r="F287" s="68"/>
      <c r="G287" s="68"/>
      <c r="H287" s="68"/>
      <c r="I287" s="68"/>
      <c r="J287" s="68"/>
      <c r="K287" s="68"/>
      <c r="L287" s="68"/>
      <c r="M287" s="68"/>
      <c r="N287" s="68"/>
      <c r="O287" s="68"/>
      <c r="P287" s="68"/>
      <c r="Q287" s="68"/>
      <c r="R287" s="68"/>
      <c r="S287" s="68"/>
      <c r="T287" s="68"/>
      <c r="U287" s="68"/>
      <c r="V287" s="68"/>
      <c r="W287" s="68"/>
      <c r="X287" s="68"/>
      <c r="Y287" s="68"/>
      <c r="Z287" s="68"/>
      <c r="AA287" s="68"/>
      <c r="AB287" s="68"/>
      <c r="AC287" s="68"/>
      <c r="AD287" s="68"/>
      <c r="AE287" s="68"/>
      <c r="AF287" s="68"/>
      <c r="AG287" s="68"/>
      <c r="AH287" s="68"/>
      <c r="AI287" s="68"/>
      <c r="AJ287" s="68"/>
      <c r="AK287" s="68"/>
      <c r="AL287" s="68"/>
      <c r="AM287" s="68"/>
      <c r="AN287" s="68"/>
      <c r="AO287" s="68"/>
      <c r="AP287" s="68"/>
      <c r="AQ287" s="68"/>
      <c r="AR287" s="68"/>
      <c r="AS287" s="68"/>
      <c r="AT287" s="68"/>
      <c r="AU287" s="68"/>
    </row>
    <row r="288" spans="1:47" ht="15.75" customHeight="1">
      <c r="A288" s="68"/>
      <c r="B288" s="68"/>
      <c r="C288" s="68"/>
      <c r="D288" s="68"/>
      <c r="E288" s="68"/>
      <c r="F288" s="68"/>
      <c r="G288" s="68"/>
      <c r="H288" s="68"/>
      <c r="I288" s="68"/>
      <c r="J288" s="68"/>
      <c r="K288" s="68"/>
      <c r="L288" s="68"/>
      <c r="M288" s="68"/>
      <c r="N288" s="68"/>
      <c r="O288" s="68"/>
      <c r="P288" s="68"/>
      <c r="Q288" s="68"/>
      <c r="R288" s="68"/>
      <c r="S288" s="68"/>
      <c r="T288" s="68"/>
      <c r="U288" s="68"/>
      <c r="V288" s="68"/>
      <c r="W288" s="68"/>
      <c r="X288" s="68"/>
      <c r="Y288" s="68"/>
      <c r="Z288" s="68"/>
      <c r="AA288" s="68"/>
      <c r="AB288" s="68"/>
      <c r="AC288" s="68"/>
      <c r="AD288" s="68"/>
      <c r="AE288" s="68"/>
      <c r="AF288" s="68"/>
      <c r="AG288" s="68"/>
      <c r="AH288" s="68"/>
      <c r="AI288" s="68"/>
      <c r="AJ288" s="68"/>
      <c r="AK288" s="68"/>
      <c r="AL288" s="68"/>
      <c r="AM288" s="68"/>
      <c r="AN288" s="68"/>
      <c r="AO288" s="68"/>
      <c r="AP288" s="68"/>
      <c r="AQ288" s="68"/>
      <c r="AR288" s="68"/>
      <c r="AS288" s="68"/>
      <c r="AT288" s="68"/>
      <c r="AU288" s="68"/>
    </row>
    <row r="289" spans="1:47" ht="15.75" customHeight="1">
      <c r="A289" s="68"/>
      <c r="B289" s="68"/>
      <c r="C289" s="68"/>
      <c r="D289" s="68"/>
      <c r="E289" s="68"/>
      <c r="F289" s="68"/>
      <c r="G289" s="68"/>
      <c r="H289" s="68"/>
      <c r="I289" s="68"/>
      <c r="J289" s="68"/>
      <c r="K289" s="68"/>
      <c r="L289" s="68"/>
      <c r="M289" s="68"/>
      <c r="N289" s="68"/>
      <c r="O289" s="68"/>
      <c r="P289" s="68"/>
      <c r="Q289" s="68"/>
      <c r="R289" s="68"/>
      <c r="S289" s="68"/>
      <c r="T289" s="68"/>
      <c r="U289" s="68"/>
      <c r="V289" s="68"/>
      <c r="W289" s="68"/>
      <c r="X289" s="68"/>
      <c r="Y289" s="68"/>
      <c r="Z289" s="68"/>
      <c r="AA289" s="68"/>
      <c r="AB289" s="68"/>
      <c r="AC289" s="68"/>
      <c r="AD289" s="68"/>
      <c r="AE289" s="68"/>
      <c r="AF289" s="68"/>
      <c r="AG289" s="68"/>
      <c r="AH289" s="68"/>
      <c r="AI289" s="68"/>
      <c r="AJ289" s="68"/>
      <c r="AK289" s="68"/>
      <c r="AL289" s="68"/>
      <c r="AM289" s="68"/>
      <c r="AN289" s="68"/>
      <c r="AO289" s="68"/>
      <c r="AP289" s="68"/>
      <c r="AQ289" s="68"/>
      <c r="AR289" s="68"/>
      <c r="AS289" s="68"/>
      <c r="AT289" s="68"/>
      <c r="AU289" s="68"/>
    </row>
    <row r="290" spans="1:47" ht="15.75" customHeight="1">
      <c r="A290" s="68"/>
      <c r="B290" s="68"/>
      <c r="C290" s="68"/>
      <c r="D290" s="68"/>
      <c r="E290" s="68"/>
      <c r="F290" s="68"/>
      <c r="G290" s="68"/>
      <c r="H290" s="68"/>
      <c r="I290" s="68"/>
      <c r="J290" s="68"/>
      <c r="K290" s="68"/>
      <c r="L290" s="68"/>
      <c r="M290" s="68"/>
      <c r="N290" s="68"/>
      <c r="O290" s="68"/>
      <c r="P290" s="68"/>
      <c r="Q290" s="68"/>
      <c r="R290" s="68"/>
      <c r="S290" s="68"/>
      <c r="T290" s="68"/>
      <c r="U290" s="68"/>
      <c r="V290" s="68"/>
      <c r="W290" s="68"/>
      <c r="X290" s="68"/>
      <c r="Y290" s="68"/>
      <c r="Z290" s="68"/>
      <c r="AA290" s="68"/>
      <c r="AB290" s="68"/>
      <c r="AC290" s="68"/>
      <c r="AD290" s="68"/>
      <c r="AE290" s="68"/>
      <c r="AF290" s="68"/>
      <c r="AG290" s="68"/>
      <c r="AH290" s="68"/>
      <c r="AI290" s="68"/>
      <c r="AJ290" s="68"/>
      <c r="AK290" s="68"/>
      <c r="AL290" s="68"/>
      <c r="AM290" s="68"/>
      <c r="AN290" s="68"/>
      <c r="AO290" s="68"/>
      <c r="AP290" s="68"/>
      <c r="AQ290" s="68"/>
      <c r="AR290" s="68"/>
      <c r="AS290" s="68"/>
      <c r="AT290" s="68"/>
      <c r="AU290" s="68"/>
    </row>
    <row r="291" spans="1:47" ht="15.75" customHeight="1">
      <c r="A291" s="68"/>
      <c r="B291" s="68"/>
      <c r="C291" s="68"/>
      <c r="D291" s="68"/>
      <c r="E291" s="68"/>
      <c r="F291" s="68"/>
      <c r="G291" s="68"/>
      <c r="H291" s="68"/>
      <c r="I291" s="68"/>
      <c r="J291" s="68"/>
      <c r="K291" s="68"/>
      <c r="L291" s="68"/>
      <c r="M291" s="68"/>
      <c r="N291" s="68"/>
      <c r="O291" s="68"/>
      <c r="P291" s="68"/>
      <c r="Q291" s="68"/>
      <c r="R291" s="68"/>
      <c r="S291" s="68"/>
      <c r="T291" s="68"/>
      <c r="U291" s="68"/>
      <c r="V291" s="68"/>
      <c r="W291" s="68"/>
      <c r="X291" s="68"/>
      <c r="Y291" s="68"/>
      <c r="Z291" s="68"/>
      <c r="AA291" s="68"/>
      <c r="AB291" s="68"/>
      <c r="AC291" s="68"/>
      <c r="AD291" s="68"/>
      <c r="AE291" s="68"/>
      <c r="AF291" s="68"/>
      <c r="AG291" s="68"/>
      <c r="AH291" s="68"/>
      <c r="AI291" s="68"/>
      <c r="AJ291" s="68"/>
      <c r="AK291" s="68"/>
      <c r="AL291" s="68"/>
      <c r="AM291" s="68"/>
      <c r="AN291" s="68"/>
      <c r="AO291" s="68"/>
      <c r="AP291" s="68"/>
      <c r="AQ291" s="68"/>
      <c r="AR291" s="68"/>
      <c r="AS291" s="68"/>
      <c r="AT291" s="68"/>
      <c r="AU291" s="68"/>
    </row>
    <row r="292" spans="1:47" ht="15.75" customHeight="1">
      <c r="A292" s="68"/>
      <c r="B292" s="68"/>
      <c r="C292" s="68"/>
      <c r="D292" s="68"/>
      <c r="E292" s="68"/>
      <c r="F292" s="68"/>
      <c r="G292" s="68"/>
      <c r="H292" s="68"/>
      <c r="I292" s="68"/>
      <c r="J292" s="68"/>
      <c r="K292" s="68"/>
      <c r="L292" s="68"/>
      <c r="M292" s="68"/>
      <c r="N292" s="68"/>
      <c r="O292" s="68"/>
      <c r="P292" s="68"/>
      <c r="Q292" s="68"/>
      <c r="R292" s="68"/>
      <c r="S292" s="68"/>
      <c r="T292" s="68"/>
      <c r="U292" s="68"/>
      <c r="V292" s="68"/>
      <c r="W292" s="68"/>
      <c r="X292" s="68"/>
      <c r="Y292" s="68"/>
      <c r="Z292" s="68"/>
      <c r="AA292" s="68"/>
      <c r="AB292" s="68"/>
      <c r="AC292" s="68"/>
      <c r="AD292" s="68"/>
      <c r="AE292" s="68"/>
      <c r="AF292" s="68"/>
      <c r="AG292" s="68"/>
      <c r="AH292" s="68"/>
      <c r="AI292" s="68"/>
      <c r="AJ292" s="68"/>
      <c r="AK292" s="68"/>
      <c r="AL292" s="68"/>
      <c r="AM292" s="68"/>
      <c r="AN292" s="68"/>
      <c r="AO292" s="68"/>
      <c r="AP292" s="68"/>
      <c r="AQ292" s="68"/>
      <c r="AR292" s="68"/>
      <c r="AS292" s="68"/>
      <c r="AT292" s="68"/>
      <c r="AU292" s="68"/>
    </row>
    <row r="293" spans="1:47" ht="15.75" customHeight="1">
      <c r="A293" s="68"/>
      <c r="B293" s="68"/>
      <c r="C293" s="68"/>
      <c r="D293" s="68"/>
      <c r="E293" s="68"/>
      <c r="F293" s="68"/>
      <c r="G293" s="68"/>
      <c r="H293" s="68"/>
      <c r="I293" s="68"/>
      <c r="J293" s="68"/>
      <c r="K293" s="68"/>
      <c r="L293" s="68"/>
      <c r="M293" s="68"/>
      <c r="N293" s="68"/>
      <c r="O293" s="68"/>
      <c r="P293" s="68"/>
      <c r="Q293" s="68"/>
      <c r="R293" s="68"/>
      <c r="S293" s="68"/>
      <c r="T293" s="68"/>
      <c r="U293" s="68"/>
      <c r="V293" s="68"/>
      <c r="W293" s="68"/>
      <c r="X293" s="68"/>
      <c r="Y293" s="68"/>
      <c r="Z293" s="68"/>
      <c r="AA293" s="68"/>
      <c r="AB293" s="68"/>
      <c r="AC293" s="68"/>
      <c r="AD293" s="68"/>
      <c r="AE293" s="68"/>
      <c r="AF293" s="68"/>
      <c r="AG293" s="68"/>
      <c r="AH293" s="68"/>
      <c r="AI293" s="68"/>
      <c r="AJ293" s="68"/>
      <c r="AK293" s="68"/>
      <c r="AL293" s="68"/>
      <c r="AM293" s="68"/>
      <c r="AN293" s="68"/>
      <c r="AO293" s="68"/>
      <c r="AP293" s="68"/>
      <c r="AQ293" s="68"/>
      <c r="AR293" s="68"/>
      <c r="AS293" s="68"/>
      <c r="AT293" s="68"/>
      <c r="AU293" s="68"/>
    </row>
    <row r="294" spans="1:47" ht="15.75" customHeight="1">
      <c r="A294" s="68"/>
      <c r="B294" s="68"/>
      <c r="C294" s="68"/>
      <c r="D294" s="68"/>
      <c r="E294" s="68"/>
      <c r="F294" s="68"/>
      <c r="G294" s="68"/>
      <c r="H294" s="68"/>
      <c r="I294" s="68"/>
      <c r="J294" s="68"/>
      <c r="K294" s="68"/>
      <c r="L294" s="68"/>
      <c r="M294" s="68"/>
      <c r="N294" s="68"/>
      <c r="O294" s="68"/>
      <c r="P294" s="68"/>
      <c r="Q294" s="68"/>
      <c r="R294" s="68"/>
      <c r="S294" s="68"/>
      <c r="T294" s="68"/>
      <c r="U294" s="68"/>
      <c r="V294" s="68"/>
      <c r="W294" s="68"/>
      <c r="X294" s="68"/>
      <c r="Y294" s="68"/>
      <c r="Z294" s="68"/>
      <c r="AA294" s="68"/>
      <c r="AB294" s="68"/>
      <c r="AC294" s="68"/>
      <c r="AD294" s="68"/>
      <c r="AE294" s="68"/>
      <c r="AF294" s="68"/>
      <c r="AG294" s="68"/>
      <c r="AH294" s="68"/>
      <c r="AI294" s="68"/>
      <c r="AJ294" s="68"/>
      <c r="AK294" s="68"/>
      <c r="AL294" s="68"/>
      <c r="AM294" s="68"/>
      <c r="AN294" s="68"/>
      <c r="AO294" s="68"/>
      <c r="AP294" s="68"/>
      <c r="AQ294" s="68"/>
      <c r="AR294" s="68"/>
      <c r="AS294" s="68"/>
      <c r="AT294" s="68"/>
      <c r="AU294" s="68"/>
    </row>
    <row r="295" spans="1:47" ht="15.75" customHeight="1">
      <c r="A295" s="68"/>
      <c r="B295" s="68"/>
      <c r="C295" s="68"/>
      <c r="D295" s="68"/>
      <c r="E295" s="68"/>
      <c r="F295" s="68"/>
      <c r="G295" s="68"/>
      <c r="H295" s="68"/>
      <c r="I295" s="68"/>
      <c r="J295" s="68"/>
      <c r="K295" s="68"/>
      <c r="L295" s="68"/>
      <c r="M295" s="68"/>
      <c r="N295" s="68"/>
      <c r="O295" s="68"/>
      <c r="P295" s="68"/>
      <c r="Q295" s="68"/>
      <c r="R295" s="68"/>
      <c r="S295" s="68"/>
      <c r="T295" s="68"/>
      <c r="U295" s="68"/>
      <c r="V295" s="68"/>
      <c r="W295" s="68"/>
      <c r="X295" s="68"/>
      <c r="Y295" s="68"/>
      <c r="Z295" s="68"/>
      <c r="AA295" s="68"/>
      <c r="AB295" s="68"/>
      <c r="AC295" s="68"/>
      <c r="AD295" s="68"/>
      <c r="AE295" s="68"/>
      <c r="AF295" s="68"/>
      <c r="AG295" s="68"/>
      <c r="AH295" s="68"/>
      <c r="AI295" s="68"/>
      <c r="AJ295" s="68"/>
      <c r="AK295" s="68"/>
      <c r="AL295" s="68"/>
      <c r="AM295" s="68"/>
      <c r="AN295" s="68"/>
      <c r="AO295" s="68"/>
      <c r="AP295" s="68"/>
      <c r="AQ295" s="68"/>
      <c r="AR295" s="68"/>
      <c r="AS295" s="68"/>
      <c r="AT295" s="68"/>
      <c r="AU295" s="68"/>
    </row>
    <row r="296" spans="1:47" ht="15.75" customHeight="1">
      <c r="A296" s="68"/>
      <c r="B296" s="68"/>
      <c r="C296" s="68"/>
      <c r="D296" s="68"/>
      <c r="E296" s="68"/>
      <c r="F296" s="68"/>
      <c r="G296" s="68"/>
      <c r="H296" s="68"/>
      <c r="I296" s="68"/>
      <c r="J296" s="68"/>
      <c r="K296" s="68"/>
      <c r="L296" s="68"/>
      <c r="M296" s="68"/>
      <c r="N296" s="68"/>
      <c r="O296" s="68"/>
      <c r="P296" s="68"/>
      <c r="Q296" s="68"/>
      <c r="R296" s="68"/>
      <c r="S296" s="68"/>
      <c r="T296" s="68"/>
      <c r="U296" s="68"/>
      <c r="V296" s="68"/>
      <c r="W296" s="68"/>
      <c r="X296" s="68"/>
      <c r="Y296" s="68"/>
      <c r="Z296" s="68"/>
      <c r="AA296" s="68"/>
      <c r="AB296" s="68"/>
      <c r="AC296" s="68"/>
      <c r="AD296" s="68"/>
      <c r="AE296" s="68"/>
      <c r="AF296" s="68"/>
      <c r="AG296" s="68"/>
      <c r="AH296" s="68"/>
      <c r="AI296" s="68"/>
      <c r="AJ296" s="68"/>
      <c r="AK296" s="68"/>
      <c r="AL296" s="68"/>
      <c r="AM296" s="68"/>
      <c r="AN296" s="68"/>
      <c r="AO296" s="68"/>
      <c r="AP296" s="68"/>
      <c r="AQ296" s="68"/>
      <c r="AR296" s="68"/>
      <c r="AS296" s="68"/>
      <c r="AT296" s="68"/>
      <c r="AU296" s="68"/>
    </row>
    <row r="297" spans="1:47" ht="15.75" customHeight="1">
      <c r="A297" s="68"/>
      <c r="B297" s="68"/>
      <c r="C297" s="68"/>
      <c r="D297" s="68"/>
      <c r="E297" s="68"/>
      <c r="F297" s="68"/>
      <c r="G297" s="68"/>
      <c r="H297" s="68"/>
      <c r="I297" s="68"/>
      <c r="J297" s="68"/>
      <c r="K297" s="68"/>
      <c r="L297" s="68"/>
      <c r="M297" s="68"/>
      <c r="N297" s="68"/>
      <c r="O297" s="68"/>
      <c r="P297" s="68"/>
      <c r="Q297" s="68"/>
      <c r="R297" s="68"/>
      <c r="S297" s="68"/>
      <c r="T297" s="68"/>
      <c r="U297" s="68"/>
      <c r="V297" s="68"/>
      <c r="W297" s="68"/>
      <c r="X297" s="68"/>
      <c r="Y297" s="68"/>
      <c r="Z297" s="68"/>
      <c r="AA297" s="68"/>
      <c r="AB297" s="68"/>
      <c r="AC297" s="68"/>
      <c r="AD297" s="68"/>
      <c r="AE297" s="68"/>
      <c r="AF297" s="68"/>
      <c r="AG297" s="68"/>
      <c r="AH297" s="68"/>
      <c r="AI297" s="68"/>
      <c r="AJ297" s="68"/>
      <c r="AK297" s="68"/>
      <c r="AL297" s="68"/>
      <c r="AM297" s="68"/>
      <c r="AN297" s="68"/>
      <c r="AO297" s="68"/>
      <c r="AP297" s="68"/>
      <c r="AQ297" s="68"/>
      <c r="AR297" s="68"/>
      <c r="AS297" s="68"/>
      <c r="AT297" s="68"/>
      <c r="AU297" s="68"/>
    </row>
    <row r="298" spans="1:47" ht="15.75" customHeight="1">
      <c r="A298" s="68"/>
      <c r="B298" s="68"/>
      <c r="C298" s="68"/>
      <c r="D298" s="68"/>
      <c r="E298" s="68"/>
      <c r="F298" s="68"/>
      <c r="G298" s="68"/>
      <c r="H298" s="68"/>
      <c r="I298" s="68"/>
      <c r="J298" s="68"/>
      <c r="K298" s="68"/>
      <c r="L298" s="68"/>
      <c r="M298" s="68"/>
      <c r="N298" s="68"/>
      <c r="O298" s="68"/>
      <c r="P298" s="68"/>
      <c r="Q298" s="68"/>
      <c r="R298" s="68"/>
      <c r="S298" s="68"/>
      <c r="T298" s="68"/>
      <c r="U298" s="68"/>
      <c r="V298" s="68"/>
      <c r="W298" s="68"/>
      <c r="X298" s="68"/>
      <c r="Y298" s="68"/>
      <c r="Z298" s="68"/>
      <c r="AA298" s="68"/>
      <c r="AB298" s="68"/>
      <c r="AC298" s="68"/>
      <c r="AD298" s="68"/>
      <c r="AE298" s="68"/>
      <c r="AF298" s="68"/>
      <c r="AG298" s="68"/>
      <c r="AH298" s="68"/>
      <c r="AI298" s="68"/>
      <c r="AJ298" s="68"/>
      <c r="AK298" s="68"/>
      <c r="AL298" s="68"/>
      <c r="AM298" s="68"/>
      <c r="AN298" s="68"/>
      <c r="AO298" s="68"/>
      <c r="AP298" s="68"/>
      <c r="AQ298" s="68"/>
      <c r="AR298" s="68"/>
      <c r="AS298" s="68"/>
      <c r="AT298" s="68"/>
      <c r="AU298" s="68"/>
    </row>
    <row r="299" spans="1:47" ht="15.75" customHeight="1">
      <c r="A299" s="68"/>
      <c r="B299" s="68"/>
      <c r="C299" s="68"/>
      <c r="D299" s="68"/>
      <c r="E299" s="68"/>
      <c r="F299" s="68"/>
      <c r="G299" s="68"/>
      <c r="H299" s="68"/>
      <c r="I299" s="68"/>
      <c r="J299" s="68"/>
      <c r="K299" s="68"/>
      <c r="L299" s="68"/>
      <c r="M299" s="68"/>
      <c r="N299" s="68"/>
      <c r="O299" s="68"/>
      <c r="P299" s="68"/>
      <c r="Q299" s="68"/>
      <c r="R299" s="68"/>
      <c r="S299" s="68"/>
      <c r="T299" s="68"/>
      <c r="U299" s="68"/>
      <c r="V299" s="68"/>
      <c r="W299" s="68"/>
      <c r="X299" s="68"/>
      <c r="Y299" s="68"/>
      <c r="Z299" s="68"/>
      <c r="AA299" s="68"/>
      <c r="AB299" s="68"/>
      <c r="AC299" s="68"/>
      <c r="AD299" s="68"/>
      <c r="AE299" s="68"/>
      <c r="AF299" s="68"/>
      <c r="AG299" s="68"/>
      <c r="AH299" s="68"/>
      <c r="AI299" s="68"/>
      <c r="AJ299" s="68"/>
      <c r="AK299" s="68"/>
      <c r="AL299" s="68"/>
      <c r="AM299" s="68"/>
      <c r="AN299" s="68"/>
      <c r="AO299" s="68"/>
      <c r="AP299" s="68"/>
      <c r="AQ299" s="68"/>
      <c r="AR299" s="68"/>
      <c r="AS299" s="68"/>
      <c r="AT299" s="68"/>
      <c r="AU299" s="68"/>
    </row>
    <row r="300" spans="1:47" ht="15.75" customHeight="1">
      <c r="A300" s="68"/>
      <c r="B300" s="68"/>
      <c r="C300" s="68"/>
      <c r="D300" s="68"/>
      <c r="E300" s="68"/>
      <c r="F300" s="68"/>
      <c r="G300" s="68"/>
      <c r="H300" s="68"/>
      <c r="I300" s="68"/>
      <c r="J300" s="68"/>
      <c r="K300" s="68"/>
      <c r="L300" s="68"/>
      <c r="M300" s="68"/>
      <c r="N300" s="68"/>
      <c r="O300" s="68"/>
      <c r="P300" s="68"/>
      <c r="Q300" s="68"/>
      <c r="R300" s="68"/>
      <c r="S300" s="68"/>
      <c r="T300" s="68"/>
      <c r="U300" s="68"/>
      <c r="V300" s="68"/>
      <c r="W300" s="68"/>
      <c r="X300" s="68"/>
      <c r="Y300" s="68"/>
      <c r="Z300" s="68"/>
      <c r="AA300" s="68"/>
      <c r="AB300" s="68"/>
      <c r="AC300" s="68"/>
      <c r="AD300" s="68"/>
      <c r="AE300" s="68"/>
      <c r="AF300" s="68"/>
      <c r="AG300" s="68"/>
      <c r="AH300" s="68"/>
      <c r="AI300" s="68"/>
      <c r="AJ300" s="68"/>
      <c r="AK300" s="68"/>
      <c r="AL300" s="68"/>
      <c r="AM300" s="68"/>
      <c r="AN300" s="68"/>
      <c r="AO300" s="68"/>
      <c r="AP300" s="68"/>
      <c r="AQ300" s="68"/>
      <c r="AR300" s="68"/>
      <c r="AS300" s="68"/>
      <c r="AT300" s="68"/>
      <c r="AU300" s="68"/>
    </row>
    <row r="301" spans="1:47" ht="15.75" customHeight="1">
      <c r="A301" s="68"/>
      <c r="B301" s="68"/>
      <c r="C301" s="68"/>
      <c r="D301" s="68"/>
      <c r="E301" s="68"/>
      <c r="F301" s="68"/>
      <c r="G301" s="68"/>
      <c r="H301" s="68"/>
      <c r="I301" s="68"/>
      <c r="J301" s="68"/>
      <c r="K301" s="68"/>
      <c r="L301" s="68"/>
      <c r="M301" s="68"/>
      <c r="N301" s="68"/>
      <c r="O301" s="68"/>
      <c r="P301" s="68"/>
      <c r="Q301" s="68"/>
      <c r="R301" s="68"/>
      <c r="S301" s="68"/>
      <c r="T301" s="68"/>
      <c r="U301" s="68"/>
      <c r="V301" s="68"/>
      <c r="W301" s="68"/>
      <c r="X301" s="68"/>
      <c r="Y301" s="68"/>
      <c r="Z301" s="68"/>
      <c r="AA301" s="68"/>
      <c r="AB301" s="68"/>
      <c r="AC301" s="68"/>
      <c r="AD301" s="68"/>
      <c r="AE301" s="68"/>
      <c r="AF301" s="68"/>
      <c r="AG301" s="68"/>
      <c r="AH301" s="68"/>
      <c r="AI301" s="68"/>
      <c r="AJ301" s="68"/>
      <c r="AK301" s="68"/>
      <c r="AL301" s="68"/>
      <c r="AM301" s="68"/>
      <c r="AN301" s="68"/>
      <c r="AO301" s="68"/>
      <c r="AP301" s="68"/>
      <c r="AQ301" s="68"/>
      <c r="AR301" s="68"/>
      <c r="AS301" s="68"/>
      <c r="AT301" s="68"/>
      <c r="AU301" s="68"/>
    </row>
    <row r="302" spans="1:47" ht="15.75" customHeight="1">
      <c r="A302" s="68"/>
      <c r="B302" s="68"/>
      <c r="C302" s="68"/>
      <c r="D302" s="68"/>
      <c r="E302" s="68"/>
      <c r="F302" s="68"/>
      <c r="G302" s="68"/>
      <c r="H302" s="68"/>
      <c r="I302" s="68"/>
      <c r="J302" s="68"/>
      <c r="K302" s="68"/>
      <c r="L302" s="68"/>
      <c r="M302" s="68"/>
      <c r="N302" s="68"/>
      <c r="O302" s="68"/>
      <c r="P302" s="68"/>
      <c r="Q302" s="68"/>
      <c r="R302" s="68"/>
      <c r="S302" s="68"/>
      <c r="T302" s="68"/>
      <c r="U302" s="68"/>
      <c r="V302" s="68"/>
      <c r="W302" s="68"/>
      <c r="X302" s="68"/>
      <c r="Y302" s="68"/>
      <c r="Z302" s="68"/>
      <c r="AA302" s="68"/>
      <c r="AB302" s="68"/>
      <c r="AC302" s="68"/>
      <c r="AD302" s="68"/>
      <c r="AE302" s="68"/>
      <c r="AF302" s="68"/>
      <c r="AG302" s="68"/>
      <c r="AH302" s="68"/>
      <c r="AI302" s="68"/>
      <c r="AJ302" s="68"/>
      <c r="AK302" s="68"/>
      <c r="AL302" s="68"/>
      <c r="AM302" s="68"/>
      <c r="AN302" s="68"/>
      <c r="AO302" s="68"/>
      <c r="AP302" s="68"/>
      <c r="AQ302" s="68"/>
      <c r="AR302" s="68"/>
      <c r="AS302" s="68"/>
      <c r="AT302" s="68"/>
      <c r="AU302" s="68"/>
    </row>
    <row r="303" spans="1:47" ht="15.75" customHeight="1">
      <c r="A303" s="68"/>
      <c r="B303" s="68"/>
      <c r="C303" s="68"/>
      <c r="D303" s="68"/>
      <c r="E303" s="68"/>
      <c r="F303" s="68"/>
      <c r="G303" s="68"/>
      <c r="H303" s="68"/>
      <c r="I303" s="68"/>
      <c r="J303" s="68"/>
      <c r="K303" s="68"/>
      <c r="L303" s="68"/>
      <c r="M303" s="68"/>
      <c r="N303" s="68"/>
      <c r="O303" s="68"/>
      <c r="P303" s="68"/>
      <c r="Q303" s="68"/>
      <c r="R303" s="68"/>
      <c r="S303" s="68"/>
      <c r="T303" s="68"/>
      <c r="U303" s="68"/>
      <c r="V303" s="68"/>
      <c r="W303" s="68"/>
      <c r="X303" s="68"/>
      <c r="Y303" s="68"/>
      <c r="Z303" s="68"/>
      <c r="AA303" s="68"/>
      <c r="AB303" s="68"/>
      <c r="AC303" s="68"/>
      <c r="AD303" s="68"/>
      <c r="AE303" s="68"/>
      <c r="AF303" s="68"/>
      <c r="AG303" s="68"/>
      <c r="AH303" s="68"/>
      <c r="AI303" s="68"/>
      <c r="AJ303" s="68"/>
      <c r="AK303" s="68"/>
      <c r="AL303" s="68"/>
      <c r="AM303" s="68"/>
      <c r="AN303" s="68"/>
      <c r="AO303" s="68"/>
      <c r="AP303" s="68"/>
      <c r="AQ303" s="68"/>
      <c r="AR303" s="68"/>
      <c r="AS303" s="68"/>
      <c r="AT303" s="68"/>
      <c r="AU303" s="68"/>
    </row>
    <row r="304" spans="1:47" ht="15.75" customHeight="1">
      <c r="A304" s="68"/>
      <c r="B304" s="68"/>
      <c r="C304" s="68"/>
      <c r="D304" s="68"/>
      <c r="E304" s="68"/>
      <c r="F304" s="68"/>
      <c r="G304" s="68"/>
      <c r="H304" s="68"/>
      <c r="I304" s="68"/>
      <c r="J304" s="68"/>
      <c r="K304" s="68"/>
      <c r="L304" s="68"/>
      <c r="M304" s="68"/>
      <c r="N304" s="68"/>
      <c r="O304" s="68"/>
      <c r="P304" s="68"/>
      <c r="Q304" s="68"/>
      <c r="R304" s="68"/>
      <c r="S304" s="68"/>
      <c r="T304" s="68"/>
      <c r="U304" s="68"/>
      <c r="V304" s="68"/>
      <c r="W304" s="68"/>
      <c r="X304" s="68"/>
      <c r="Y304" s="68"/>
      <c r="Z304" s="68"/>
      <c r="AA304" s="68"/>
      <c r="AB304" s="68"/>
      <c r="AC304" s="68"/>
      <c r="AD304" s="68"/>
      <c r="AE304" s="68"/>
      <c r="AF304" s="68"/>
      <c r="AG304" s="68"/>
      <c r="AH304" s="68"/>
      <c r="AI304" s="68"/>
      <c r="AJ304" s="68"/>
      <c r="AK304" s="68"/>
      <c r="AL304" s="68"/>
      <c r="AM304" s="68"/>
      <c r="AN304" s="68"/>
      <c r="AO304" s="68"/>
      <c r="AP304" s="68"/>
      <c r="AQ304" s="68"/>
      <c r="AR304" s="68"/>
      <c r="AS304" s="68"/>
      <c r="AT304" s="68"/>
      <c r="AU304" s="68"/>
    </row>
    <row r="305" spans="1:47" ht="15.75" customHeight="1">
      <c r="A305" s="68"/>
      <c r="B305" s="68"/>
      <c r="C305" s="68"/>
      <c r="D305" s="68"/>
      <c r="E305" s="68"/>
      <c r="F305" s="68"/>
      <c r="G305" s="68"/>
      <c r="H305" s="68"/>
      <c r="I305" s="68"/>
      <c r="J305" s="68"/>
      <c r="K305" s="68"/>
      <c r="L305" s="68"/>
      <c r="M305" s="68"/>
      <c r="N305" s="68"/>
      <c r="O305" s="68"/>
      <c r="P305" s="68"/>
      <c r="Q305" s="68"/>
      <c r="R305" s="68"/>
      <c r="S305" s="68"/>
      <c r="T305" s="68"/>
      <c r="U305" s="68"/>
      <c r="V305" s="68"/>
      <c r="W305" s="68"/>
      <c r="X305" s="68"/>
      <c r="Y305" s="68"/>
      <c r="Z305" s="68"/>
      <c r="AA305" s="68"/>
      <c r="AB305" s="68"/>
      <c r="AC305" s="68"/>
      <c r="AD305" s="68"/>
      <c r="AE305" s="68"/>
      <c r="AF305" s="68"/>
      <c r="AG305" s="68"/>
      <c r="AH305" s="68"/>
      <c r="AI305" s="68"/>
      <c r="AJ305" s="68"/>
      <c r="AK305" s="68"/>
      <c r="AL305" s="68"/>
      <c r="AM305" s="68"/>
      <c r="AN305" s="68"/>
      <c r="AO305" s="68"/>
      <c r="AP305" s="68"/>
      <c r="AQ305" s="68"/>
      <c r="AR305" s="68"/>
      <c r="AS305" s="68"/>
      <c r="AT305" s="68"/>
      <c r="AU305" s="68"/>
    </row>
    <row r="306" spans="1:47" ht="15.75" customHeight="1">
      <c r="A306" s="68"/>
      <c r="B306" s="68"/>
      <c r="C306" s="68"/>
      <c r="D306" s="68"/>
      <c r="E306" s="68"/>
      <c r="F306" s="68"/>
      <c r="G306" s="68"/>
      <c r="H306" s="68"/>
      <c r="I306" s="68"/>
      <c r="J306" s="68"/>
      <c r="K306" s="68"/>
      <c r="L306" s="68"/>
      <c r="M306" s="68"/>
      <c r="N306" s="68"/>
      <c r="O306" s="68"/>
      <c r="P306" s="68"/>
      <c r="Q306" s="68"/>
      <c r="R306" s="68"/>
      <c r="S306" s="68"/>
      <c r="T306" s="68"/>
      <c r="U306" s="68"/>
      <c r="V306" s="68"/>
      <c r="W306" s="68"/>
      <c r="X306" s="68"/>
      <c r="Y306" s="68"/>
      <c r="Z306" s="68"/>
      <c r="AA306" s="68"/>
      <c r="AB306" s="68"/>
      <c r="AC306" s="68"/>
      <c r="AD306" s="68"/>
      <c r="AE306" s="68"/>
      <c r="AF306" s="68"/>
      <c r="AG306" s="68"/>
      <c r="AH306" s="68"/>
      <c r="AI306" s="68"/>
      <c r="AJ306" s="68"/>
      <c r="AK306" s="68"/>
      <c r="AL306" s="68"/>
      <c r="AM306" s="68"/>
      <c r="AN306" s="68"/>
      <c r="AO306" s="68"/>
      <c r="AP306" s="68"/>
      <c r="AQ306" s="68"/>
      <c r="AR306" s="68"/>
      <c r="AS306" s="68"/>
      <c r="AT306" s="68"/>
      <c r="AU306" s="68"/>
    </row>
    <row r="307" spans="1:47" ht="15.75" customHeight="1">
      <c r="A307" s="68"/>
      <c r="B307" s="68"/>
      <c r="C307" s="68"/>
      <c r="D307" s="68"/>
      <c r="E307" s="68"/>
      <c r="F307" s="68"/>
      <c r="G307" s="68"/>
      <c r="H307" s="68"/>
      <c r="I307" s="68"/>
      <c r="J307" s="68"/>
      <c r="K307" s="68"/>
      <c r="L307" s="68"/>
      <c r="M307" s="68"/>
      <c r="N307" s="68"/>
      <c r="O307" s="68"/>
      <c r="P307" s="68"/>
      <c r="Q307" s="68"/>
      <c r="R307" s="68"/>
      <c r="S307" s="68"/>
      <c r="T307" s="68"/>
      <c r="U307" s="68"/>
      <c r="V307" s="68"/>
      <c r="W307" s="68"/>
      <c r="X307" s="68"/>
      <c r="Y307" s="68"/>
      <c r="Z307" s="68"/>
      <c r="AA307" s="68"/>
      <c r="AB307" s="68"/>
      <c r="AC307" s="68"/>
      <c r="AD307" s="68"/>
      <c r="AE307" s="68"/>
      <c r="AF307" s="68"/>
      <c r="AG307" s="68"/>
      <c r="AH307" s="68"/>
      <c r="AI307" s="68"/>
      <c r="AJ307" s="68"/>
      <c r="AK307" s="68"/>
      <c r="AL307" s="68"/>
      <c r="AM307" s="68"/>
      <c r="AN307" s="68"/>
      <c r="AO307" s="68"/>
      <c r="AP307" s="68"/>
      <c r="AQ307" s="68"/>
      <c r="AR307" s="68"/>
      <c r="AS307" s="68"/>
      <c r="AT307" s="68"/>
      <c r="AU307" s="68"/>
    </row>
    <row r="308" spans="1:47" ht="15.75" customHeight="1">
      <c r="A308" s="68"/>
      <c r="B308" s="68"/>
      <c r="C308" s="68"/>
      <c r="D308" s="68"/>
      <c r="E308" s="68"/>
      <c r="F308" s="68"/>
      <c r="G308" s="68"/>
      <c r="H308" s="68"/>
      <c r="I308" s="68"/>
      <c r="J308" s="68"/>
      <c r="K308" s="68"/>
      <c r="L308" s="68"/>
      <c r="M308" s="68"/>
      <c r="N308" s="68"/>
      <c r="O308" s="68"/>
      <c r="P308" s="68"/>
      <c r="Q308" s="68"/>
      <c r="R308" s="68"/>
      <c r="S308" s="68"/>
      <c r="T308" s="68"/>
      <c r="U308" s="68"/>
      <c r="V308" s="68"/>
      <c r="W308" s="68"/>
      <c r="X308" s="68"/>
      <c r="Y308" s="68"/>
      <c r="Z308" s="68"/>
      <c r="AA308" s="68"/>
      <c r="AB308" s="68"/>
      <c r="AC308" s="68"/>
      <c r="AD308" s="68"/>
      <c r="AE308" s="68"/>
      <c r="AF308" s="68"/>
      <c r="AG308" s="68"/>
      <c r="AH308" s="68"/>
      <c r="AI308" s="68"/>
      <c r="AJ308" s="68"/>
      <c r="AK308" s="68"/>
      <c r="AL308" s="68"/>
      <c r="AM308" s="68"/>
      <c r="AN308" s="68"/>
      <c r="AO308" s="68"/>
      <c r="AP308" s="68"/>
      <c r="AQ308" s="68"/>
      <c r="AR308" s="68"/>
      <c r="AS308" s="68"/>
      <c r="AT308" s="68"/>
      <c r="AU308" s="68"/>
    </row>
    <row r="309" spans="1:47" ht="15.75" customHeight="1">
      <c r="A309" s="68"/>
      <c r="B309" s="68"/>
      <c r="C309" s="68"/>
      <c r="D309" s="68"/>
      <c r="E309" s="68"/>
      <c r="F309" s="68"/>
      <c r="G309" s="68"/>
      <c r="H309" s="68"/>
      <c r="I309" s="68"/>
      <c r="J309" s="68"/>
      <c r="K309" s="68"/>
      <c r="L309" s="68"/>
      <c r="M309" s="68"/>
      <c r="N309" s="68"/>
      <c r="O309" s="68"/>
      <c r="P309" s="68"/>
      <c r="Q309" s="68"/>
      <c r="R309" s="68"/>
      <c r="S309" s="68"/>
      <c r="T309" s="68"/>
      <c r="U309" s="68"/>
      <c r="V309" s="68"/>
      <c r="W309" s="68"/>
      <c r="X309" s="68"/>
      <c r="Y309" s="68"/>
      <c r="Z309" s="68"/>
      <c r="AA309" s="68"/>
      <c r="AB309" s="68"/>
      <c r="AC309" s="68"/>
      <c r="AD309" s="68"/>
      <c r="AE309" s="68"/>
      <c r="AF309" s="68"/>
      <c r="AG309" s="68"/>
      <c r="AH309" s="68"/>
      <c r="AI309" s="68"/>
      <c r="AJ309" s="68"/>
      <c r="AK309" s="68"/>
      <c r="AL309" s="68"/>
      <c r="AM309" s="68"/>
      <c r="AN309" s="68"/>
      <c r="AO309" s="68"/>
      <c r="AP309" s="68"/>
      <c r="AQ309" s="68"/>
      <c r="AR309" s="68"/>
      <c r="AS309" s="68"/>
      <c r="AT309" s="68"/>
      <c r="AU309" s="68"/>
    </row>
    <row r="310" spans="1:47" ht="15.75" customHeight="1">
      <c r="A310" s="68"/>
      <c r="B310" s="68"/>
      <c r="C310" s="68"/>
      <c r="D310" s="68"/>
      <c r="E310" s="68"/>
      <c r="F310" s="68"/>
      <c r="G310" s="68"/>
      <c r="H310" s="68"/>
      <c r="I310" s="68"/>
      <c r="J310" s="68"/>
      <c r="K310" s="68"/>
      <c r="L310" s="68"/>
      <c r="M310" s="68"/>
      <c r="N310" s="68"/>
      <c r="O310" s="68"/>
      <c r="P310" s="68"/>
      <c r="Q310" s="68"/>
      <c r="R310" s="68"/>
      <c r="S310" s="68"/>
      <c r="T310" s="68"/>
      <c r="U310" s="68"/>
      <c r="V310" s="68"/>
      <c r="W310" s="68"/>
      <c r="X310" s="68"/>
      <c r="Y310" s="68"/>
      <c r="Z310" s="68"/>
      <c r="AA310" s="68"/>
      <c r="AB310" s="68"/>
      <c r="AC310" s="68"/>
      <c r="AD310" s="68"/>
      <c r="AE310" s="68"/>
      <c r="AF310" s="68"/>
      <c r="AG310" s="68"/>
      <c r="AH310" s="68"/>
      <c r="AI310" s="68"/>
      <c r="AJ310" s="68"/>
      <c r="AK310" s="68"/>
      <c r="AL310" s="68"/>
      <c r="AM310" s="68"/>
      <c r="AN310" s="68"/>
      <c r="AO310" s="68"/>
      <c r="AP310" s="68"/>
      <c r="AQ310" s="68"/>
      <c r="AR310" s="68"/>
      <c r="AS310" s="68"/>
      <c r="AT310" s="68"/>
      <c r="AU310" s="68"/>
    </row>
    <row r="311" spans="1:47" ht="15.75" customHeight="1">
      <c r="A311" s="68"/>
      <c r="B311" s="68"/>
      <c r="C311" s="68"/>
      <c r="D311" s="68"/>
      <c r="E311" s="68"/>
      <c r="F311" s="68"/>
      <c r="G311" s="68"/>
      <c r="H311" s="68"/>
      <c r="I311" s="68"/>
      <c r="J311" s="68"/>
      <c r="K311" s="68"/>
      <c r="L311" s="68"/>
      <c r="M311" s="68"/>
      <c r="N311" s="68"/>
      <c r="O311" s="68"/>
      <c r="P311" s="68"/>
      <c r="Q311" s="68"/>
      <c r="R311" s="68"/>
      <c r="S311" s="68"/>
      <c r="T311" s="68"/>
      <c r="U311" s="68"/>
      <c r="V311" s="68"/>
      <c r="W311" s="68"/>
      <c r="X311" s="68"/>
      <c r="Y311" s="68"/>
      <c r="Z311" s="68"/>
      <c r="AA311" s="68"/>
      <c r="AB311" s="68"/>
      <c r="AC311" s="68"/>
      <c r="AD311" s="68"/>
      <c r="AE311" s="68"/>
      <c r="AF311" s="68"/>
      <c r="AG311" s="68"/>
      <c r="AH311" s="68"/>
      <c r="AI311" s="68"/>
      <c r="AJ311" s="68"/>
      <c r="AK311" s="68"/>
      <c r="AL311" s="68"/>
      <c r="AM311" s="68"/>
      <c r="AN311" s="68"/>
      <c r="AO311" s="68"/>
      <c r="AP311" s="68"/>
      <c r="AQ311" s="68"/>
      <c r="AR311" s="68"/>
      <c r="AS311" s="68"/>
      <c r="AT311" s="68"/>
      <c r="AU311" s="68"/>
    </row>
    <row r="312" spans="1:47" ht="15.75" customHeight="1">
      <c r="A312" s="68"/>
      <c r="B312" s="68"/>
      <c r="C312" s="68"/>
      <c r="D312" s="68"/>
      <c r="E312" s="68"/>
      <c r="F312" s="68"/>
      <c r="G312" s="68"/>
      <c r="H312" s="68"/>
      <c r="I312" s="68"/>
      <c r="J312" s="68"/>
      <c r="K312" s="68"/>
      <c r="L312" s="68"/>
      <c r="M312" s="68"/>
      <c r="N312" s="68"/>
      <c r="O312" s="68"/>
      <c r="P312" s="68"/>
      <c r="Q312" s="68"/>
      <c r="R312" s="68"/>
      <c r="S312" s="68"/>
      <c r="T312" s="68"/>
      <c r="U312" s="68"/>
      <c r="V312" s="68"/>
      <c r="W312" s="68"/>
      <c r="X312" s="68"/>
      <c r="Y312" s="68"/>
      <c r="Z312" s="68"/>
      <c r="AA312" s="68"/>
      <c r="AB312" s="68"/>
      <c r="AC312" s="68"/>
      <c r="AD312" s="68"/>
      <c r="AE312" s="68"/>
      <c r="AF312" s="68"/>
      <c r="AG312" s="68"/>
      <c r="AH312" s="68"/>
      <c r="AI312" s="68"/>
      <c r="AJ312" s="68"/>
      <c r="AK312" s="68"/>
      <c r="AL312" s="68"/>
      <c r="AM312" s="68"/>
      <c r="AN312" s="68"/>
      <c r="AO312" s="68"/>
      <c r="AP312" s="68"/>
      <c r="AQ312" s="68"/>
      <c r="AR312" s="68"/>
      <c r="AS312" s="68"/>
      <c r="AT312" s="68"/>
      <c r="AU312" s="68"/>
    </row>
    <row r="313" spans="1:47" ht="15.75" customHeight="1">
      <c r="A313" s="68"/>
      <c r="B313" s="68"/>
      <c r="C313" s="68"/>
      <c r="D313" s="68"/>
      <c r="E313" s="68"/>
      <c r="F313" s="68"/>
      <c r="G313" s="68"/>
      <c r="H313" s="68"/>
      <c r="I313" s="68"/>
      <c r="J313" s="68"/>
      <c r="K313" s="68"/>
      <c r="L313" s="68"/>
      <c r="M313" s="68"/>
      <c r="N313" s="68"/>
      <c r="O313" s="68"/>
      <c r="P313" s="68"/>
      <c r="Q313" s="68"/>
      <c r="R313" s="68"/>
      <c r="S313" s="68"/>
      <c r="T313" s="68"/>
      <c r="U313" s="68"/>
      <c r="V313" s="68"/>
      <c r="W313" s="68"/>
      <c r="X313" s="68"/>
      <c r="Y313" s="68"/>
      <c r="Z313" s="68"/>
      <c r="AA313" s="68"/>
      <c r="AB313" s="68"/>
      <c r="AC313" s="68"/>
      <c r="AD313" s="68"/>
      <c r="AE313" s="68"/>
      <c r="AF313" s="68"/>
      <c r="AG313" s="68"/>
      <c r="AH313" s="68"/>
      <c r="AI313" s="68"/>
      <c r="AJ313" s="68"/>
      <c r="AK313" s="68"/>
      <c r="AL313" s="68"/>
      <c r="AM313" s="68"/>
      <c r="AN313" s="68"/>
      <c r="AO313" s="68"/>
      <c r="AP313" s="68"/>
      <c r="AQ313" s="68"/>
      <c r="AR313" s="68"/>
      <c r="AS313" s="68"/>
      <c r="AT313" s="68"/>
      <c r="AU313" s="68"/>
    </row>
    <row r="314" spans="1:47" ht="15.75" customHeight="1">
      <c r="A314" s="68"/>
      <c r="B314" s="68"/>
      <c r="C314" s="68"/>
      <c r="D314" s="68"/>
      <c r="E314" s="68"/>
      <c r="F314" s="68"/>
      <c r="G314" s="68"/>
      <c r="H314" s="68"/>
      <c r="I314" s="68"/>
      <c r="J314" s="68"/>
      <c r="K314" s="68"/>
      <c r="L314" s="68"/>
      <c r="M314" s="68"/>
      <c r="N314" s="68"/>
      <c r="O314" s="68"/>
      <c r="P314" s="68"/>
      <c r="Q314" s="68"/>
      <c r="R314" s="68"/>
      <c r="S314" s="68"/>
      <c r="T314" s="68"/>
      <c r="U314" s="68"/>
      <c r="V314" s="68"/>
      <c r="W314" s="68"/>
      <c r="X314" s="68"/>
      <c r="Y314" s="68"/>
      <c r="Z314" s="68"/>
      <c r="AA314" s="68"/>
      <c r="AB314" s="68"/>
      <c r="AC314" s="68"/>
      <c r="AD314" s="68"/>
      <c r="AE314" s="68"/>
      <c r="AF314" s="68"/>
      <c r="AG314" s="68"/>
      <c r="AH314" s="68"/>
      <c r="AI314" s="68"/>
      <c r="AJ314" s="68"/>
      <c r="AK314" s="68"/>
      <c r="AL314" s="68"/>
      <c r="AM314" s="68"/>
      <c r="AN314" s="68"/>
      <c r="AO314" s="68"/>
      <c r="AP314" s="68"/>
      <c r="AQ314" s="68"/>
      <c r="AR314" s="68"/>
      <c r="AS314" s="68"/>
      <c r="AT314" s="68"/>
      <c r="AU314" s="68"/>
    </row>
    <row r="315" spans="1:47" ht="15.75" customHeight="1">
      <c r="A315" s="68"/>
      <c r="B315" s="68"/>
      <c r="C315" s="68"/>
      <c r="D315" s="68"/>
      <c r="E315" s="68"/>
      <c r="F315" s="68"/>
      <c r="G315" s="68"/>
      <c r="H315" s="68"/>
      <c r="I315" s="68"/>
      <c r="J315" s="68"/>
      <c r="K315" s="68"/>
      <c r="L315" s="68"/>
      <c r="M315" s="68"/>
      <c r="N315" s="68"/>
      <c r="O315" s="68"/>
      <c r="P315" s="68"/>
      <c r="Q315" s="68"/>
      <c r="R315" s="68"/>
      <c r="S315" s="68"/>
      <c r="T315" s="68"/>
      <c r="U315" s="68"/>
      <c r="V315" s="68"/>
      <c r="W315" s="68"/>
      <c r="X315" s="68"/>
      <c r="Y315" s="68"/>
      <c r="Z315" s="68"/>
      <c r="AA315" s="68"/>
      <c r="AB315" s="68"/>
      <c r="AC315" s="68"/>
      <c r="AD315" s="68"/>
      <c r="AE315" s="68"/>
      <c r="AF315" s="68"/>
      <c r="AG315" s="68"/>
      <c r="AH315" s="68"/>
      <c r="AI315" s="68"/>
      <c r="AJ315" s="68"/>
      <c r="AK315" s="68"/>
      <c r="AL315" s="68"/>
      <c r="AM315" s="68"/>
      <c r="AN315" s="68"/>
      <c r="AO315" s="68"/>
      <c r="AP315" s="68"/>
      <c r="AQ315" s="68"/>
      <c r="AR315" s="68"/>
      <c r="AS315" s="68"/>
      <c r="AT315" s="68"/>
      <c r="AU315" s="68"/>
    </row>
    <row r="316" spans="1:47" ht="15.75" customHeight="1">
      <c r="A316" s="68"/>
      <c r="B316" s="68"/>
      <c r="C316" s="68"/>
      <c r="D316" s="68"/>
      <c r="E316" s="68"/>
      <c r="F316" s="68"/>
      <c r="G316" s="68"/>
      <c r="H316" s="68"/>
      <c r="I316" s="68"/>
      <c r="J316" s="68"/>
      <c r="K316" s="68"/>
      <c r="L316" s="68"/>
      <c r="M316" s="68"/>
      <c r="N316" s="68"/>
      <c r="O316" s="68"/>
      <c r="P316" s="68"/>
      <c r="Q316" s="68"/>
      <c r="R316" s="68"/>
      <c r="S316" s="68"/>
      <c r="T316" s="68"/>
      <c r="U316" s="68"/>
      <c r="V316" s="68"/>
      <c r="W316" s="68"/>
      <c r="X316" s="68"/>
      <c r="Y316" s="68"/>
      <c r="Z316" s="68"/>
      <c r="AA316" s="68"/>
      <c r="AB316" s="68"/>
      <c r="AC316" s="68"/>
      <c r="AD316" s="68"/>
      <c r="AE316" s="68"/>
      <c r="AF316" s="68"/>
      <c r="AG316" s="68"/>
      <c r="AH316" s="68"/>
      <c r="AI316" s="68"/>
      <c r="AJ316" s="68"/>
      <c r="AK316" s="68"/>
      <c r="AL316" s="68"/>
      <c r="AM316" s="68"/>
      <c r="AN316" s="68"/>
      <c r="AO316" s="68"/>
      <c r="AP316" s="68"/>
      <c r="AQ316" s="68"/>
      <c r="AR316" s="68"/>
      <c r="AS316" s="68"/>
      <c r="AT316" s="68"/>
      <c r="AU316" s="68"/>
    </row>
    <row r="317" spans="1:47" ht="15.75" customHeight="1">
      <c r="A317" s="68"/>
      <c r="B317" s="68"/>
      <c r="C317" s="68"/>
      <c r="D317" s="68"/>
      <c r="E317" s="68"/>
      <c r="F317" s="68"/>
      <c r="G317" s="68"/>
      <c r="H317" s="68"/>
      <c r="I317" s="68"/>
      <c r="J317" s="68"/>
      <c r="K317" s="68"/>
      <c r="L317" s="68"/>
      <c r="M317" s="68"/>
      <c r="N317" s="68"/>
      <c r="O317" s="68"/>
      <c r="P317" s="68"/>
      <c r="Q317" s="68"/>
      <c r="R317" s="68"/>
      <c r="S317" s="68"/>
      <c r="T317" s="68"/>
      <c r="U317" s="68"/>
      <c r="V317" s="68"/>
      <c r="W317" s="68"/>
      <c r="X317" s="68"/>
      <c r="Y317" s="68"/>
      <c r="Z317" s="68"/>
      <c r="AA317" s="68"/>
      <c r="AB317" s="68"/>
      <c r="AC317" s="68"/>
      <c r="AD317" s="68"/>
      <c r="AE317" s="68"/>
      <c r="AF317" s="68"/>
      <c r="AG317" s="68"/>
      <c r="AH317" s="68"/>
      <c r="AI317" s="68"/>
      <c r="AJ317" s="68"/>
      <c r="AK317" s="68"/>
      <c r="AL317" s="68"/>
      <c r="AM317" s="68"/>
      <c r="AN317" s="68"/>
      <c r="AO317" s="68"/>
      <c r="AP317" s="68"/>
      <c r="AQ317" s="68"/>
      <c r="AR317" s="68"/>
      <c r="AS317" s="68"/>
      <c r="AT317" s="68"/>
      <c r="AU317" s="68"/>
    </row>
    <row r="318" spans="1:47" ht="15.75" customHeight="1">
      <c r="A318" s="68"/>
      <c r="B318" s="68"/>
      <c r="C318" s="68"/>
      <c r="D318" s="68"/>
      <c r="E318" s="68"/>
      <c r="F318" s="68"/>
      <c r="G318" s="68"/>
      <c r="H318" s="68"/>
      <c r="I318" s="68"/>
      <c r="J318" s="68"/>
      <c r="K318" s="68"/>
      <c r="L318" s="68"/>
      <c r="M318" s="68"/>
      <c r="N318" s="68"/>
      <c r="O318" s="68"/>
      <c r="P318" s="68"/>
      <c r="Q318" s="68"/>
      <c r="R318" s="68"/>
      <c r="S318" s="68"/>
      <c r="T318" s="68"/>
      <c r="U318" s="68"/>
      <c r="V318" s="68"/>
      <c r="W318" s="68"/>
      <c r="X318" s="68"/>
      <c r="Y318" s="68"/>
      <c r="Z318" s="68"/>
      <c r="AA318" s="68"/>
      <c r="AB318" s="68"/>
      <c r="AC318" s="68"/>
      <c r="AD318" s="68"/>
      <c r="AE318" s="68"/>
      <c r="AF318" s="68"/>
      <c r="AG318" s="68"/>
      <c r="AH318" s="68"/>
      <c r="AI318" s="68"/>
      <c r="AJ318" s="68"/>
      <c r="AK318" s="68"/>
      <c r="AL318" s="68"/>
      <c r="AM318" s="68"/>
      <c r="AN318" s="68"/>
      <c r="AO318" s="68"/>
      <c r="AP318" s="68"/>
      <c r="AQ318" s="68"/>
      <c r="AR318" s="68"/>
      <c r="AS318" s="68"/>
      <c r="AT318" s="68"/>
      <c r="AU318" s="68"/>
    </row>
    <row r="319" spans="1:47" ht="15.75" customHeight="1">
      <c r="A319" s="68"/>
      <c r="B319" s="68"/>
      <c r="C319" s="68"/>
      <c r="D319" s="68"/>
      <c r="E319" s="68"/>
      <c r="F319" s="68"/>
      <c r="G319" s="68"/>
      <c r="H319" s="68"/>
      <c r="I319" s="68"/>
      <c r="J319" s="68"/>
      <c r="K319" s="68"/>
      <c r="L319" s="68"/>
      <c r="M319" s="68"/>
      <c r="N319" s="68"/>
      <c r="O319" s="68"/>
      <c r="P319" s="68"/>
      <c r="Q319" s="68"/>
      <c r="R319" s="68"/>
      <c r="S319" s="68"/>
      <c r="T319" s="68"/>
      <c r="U319" s="68"/>
      <c r="V319" s="68"/>
      <c r="W319" s="68"/>
      <c r="X319" s="68"/>
      <c r="Y319" s="68"/>
      <c r="Z319" s="68"/>
      <c r="AA319" s="68"/>
      <c r="AB319" s="68"/>
      <c r="AC319" s="68"/>
      <c r="AD319" s="68"/>
      <c r="AE319" s="68"/>
      <c r="AF319" s="68"/>
      <c r="AG319" s="68"/>
      <c r="AH319" s="68"/>
      <c r="AI319" s="68"/>
      <c r="AJ319" s="68"/>
      <c r="AK319" s="68"/>
      <c r="AL319" s="68"/>
      <c r="AM319" s="68"/>
      <c r="AN319" s="68"/>
      <c r="AO319" s="68"/>
      <c r="AP319" s="68"/>
      <c r="AQ319" s="68"/>
      <c r="AR319" s="68"/>
      <c r="AS319" s="68"/>
      <c r="AT319" s="68"/>
      <c r="AU319" s="68"/>
    </row>
    <row r="320" spans="1:47" ht="15.75" customHeight="1">
      <c r="A320" s="68"/>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c r="AA320" s="68"/>
      <c r="AB320" s="68"/>
      <c r="AC320" s="68"/>
      <c r="AD320" s="68"/>
      <c r="AE320" s="68"/>
      <c r="AF320" s="68"/>
      <c r="AG320" s="68"/>
      <c r="AH320" s="68"/>
      <c r="AI320" s="68"/>
      <c r="AJ320" s="68"/>
      <c r="AK320" s="68"/>
      <c r="AL320" s="68"/>
      <c r="AM320" s="68"/>
      <c r="AN320" s="68"/>
      <c r="AO320" s="68"/>
      <c r="AP320" s="68"/>
      <c r="AQ320" s="68"/>
      <c r="AR320" s="68"/>
      <c r="AS320" s="68"/>
      <c r="AT320" s="68"/>
      <c r="AU320" s="68"/>
    </row>
    <row r="321" spans="1:47" ht="15.75" customHeight="1">
      <c r="A321" s="68"/>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c r="AA321" s="68"/>
      <c r="AB321" s="68"/>
      <c r="AC321" s="68"/>
      <c r="AD321" s="68"/>
      <c r="AE321" s="68"/>
      <c r="AF321" s="68"/>
      <c r="AG321" s="68"/>
      <c r="AH321" s="68"/>
      <c r="AI321" s="68"/>
      <c r="AJ321" s="68"/>
      <c r="AK321" s="68"/>
      <c r="AL321" s="68"/>
      <c r="AM321" s="68"/>
      <c r="AN321" s="68"/>
      <c r="AO321" s="68"/>
      <c r="AP321" s="68"/>
      <c r="AQ321" s="68"/>
      <c r="AR321" s="68"/>
      <c r="AS321" s="68"/>
      <c r="AT321" s="68"/>
      <c r="AU321" s="68"/>
    </row>
    <row r="322" spans="1:47" ht="15.75" customHeight="1">
      <c r="A322" s="68"/>
      <c r="B322" s="68"/>
      <c r="C322" s="68"/>
      <c r="D322" s="68"/>
      <c r="E322" s="68"/>
      <c r="F322" s="68"/>
      <c r="G322" s="68"/>
      <c r="H322" s="68"/>
      <c r="I322" s="68"/>
      <c r="J322" s="68"/>
      <c r="K322" s="68"/>
      <c r="L322" s="68"/>
      <c r="M322" s="68"/>
      <c r="N322" s="68"/>
      <c r="O322" s="68"/>
      <c r="P322" s="68"/>
      <c r="Q322" s="68"/>
      <c r="R322" s="68"/>
      <c r="S322" s="68"/>
      <c r="T322" s="68"/>
      <c r="U322" s="68"/>
      <c r="V322" s="68"/>
      <c r="W322" s="68"/>
      <c r="X322" s="68"/>
      <c r="Y322" s="68"/>
      <c r="Z322" s="68"/>
      <c r="AA322" s="68"/>
      <c r="AB322" s="68"/>
      <c r="AC322" s="68"/>
      <c r="AD322" s="68"/>
      <c r="AE322" s="68"/>
      <c r="AF322" s="68"/>
      <c r="AG322" s="68"/>
      <c r="AH322" s="68"/>
      <c r="AI322" s="68"/>
      <c r="AJ322" s="68"/>
      <c r="AK322" s="68"/>
      <c r="AL322" s="68"/>
      <c r="AM322" s="68"/>
      <c r="AN322" s="68"/>
      <c r="AO322" s="68"/>
      <c r="AP322" s="68"/>
      <c r="AQ322" s="68"/>
      <c r="AR322" s="68"/>
      <c r="AS322" s="68"/>
      <c r="AT322" s="68"/>
      <c r="AU322" s="68"/>
    </row>
    <row r="323" spans="1:47" ht="15.75" customHeight="1">
      <c r="A323" s="68"/>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c r="AA323" s="68"/>
      <c r="AB323" s="68"/>
      <c r="AC323" s="68"/>
      <c r="AD323" s="68"/>
      <c r="AE323" s="68"/>
      <c r="AF323" s="68"/>
      <c r="AG323" s="68"/>
      <c r="AH323" s="68"/>
      <c r="AI323" s="68"/>
      <c r="AJ323" s="68"/>
      <c r="AK323" s="68"/>
      <c r="AL323" s="68"/>
      <c r="AM323" s="68"/>
      <c r="AN323" s="68"/>
      <c r="AO323" s="68"/>
      <c r="AP323" s="68"/>
      <c r="AQ323" s="68"/>
      <c r="AR323" s="68"/>
      <c r="AS323" s="68"/>
      <c r="AT323" s="68"/>
      <c r="AU323" s="68"/>
    </row>
    <row r="324" spans="1:47" ht="15.75" customHeight="1">
      <c r="A324" s="68"/>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c r="AA324" s="68"/>
      <c r="AB324" s="68"/>
      <c r="AC324" s="68"/>
      <c r="AD324" s="68"/>
      <c r="AE324" s="68"/>
      <c r="AF324" s="68"/>
      <c r="AG324" s="68"/>
      <c r="AH324" s="68"/>
      <c r="AI324" s="68"/>
      <c r="AJ324" s="68"/>
      <c r="AK324" s="68"/>
      <c r="AL324" s="68"/>
      <c r="AM324" s="68"/>
      <c r="AN324" s="68"/>
      <c r="AO324" s="68"/>
      <c r="AP324" s="68"/>
      <c r="AQ324" s="68"/>
      <c r="AR324" s="68"/>
      <c r="AS324" s="68"/>
      <c r="AT324" s="68"/>
      <c r="AU324" s="68"/>
    </row>
    <row r="325" spans="1:47" ht="15.75" customHeight="1">
      <c r="A325" s="68"/>
      <c r="B325" s="68"/>
      <c r="C325" s="68"/>
      <c r="D325" s="68"/>
      <c r="E325" s="68"/>
      <c r="F325" s="68"/>
      <c r="G325" s="68"/>
      <c r="H325" s="68"/>
      <c r="I325" s="68"/>
      <c r="J325" s="68"/>
      <c r="K325" s="68"/>
      <c r="L325" s="68"/>
      <c r="M325" s="68"/>
      <c r="N325" s="68"/>
      <c r="O325" s="68"/>
      <c r="P325" s="68"/>
      <c r="Q325" s="68"/>
      <c r="R325" s="68"/>
      <c r="S325" s="68"/>
      <c r="T325" s="68"/>
      <c r="U325" s="68"/>
      <c r="V325" s="68"/>
      <c r="W325" s="68"/>
      <c r="X325" s="68"/>
      <c r="Y325" s="68"/>
      <c r="Z325" s="68"/>
      <c r="AA325" s="68"/>
      <c r="AB325" s="68"/>
      <c r="AC325" s="68"/>
      <c r="AD325" s="68"/>
      <c r="AE325" s="68"/>
      <c r="AF325" s="68"/>
      <c r="AG325" s="68"/>
      <c r="AH325" s="68"/>
      <c r="AI325" s="68"/>
      <c r="AJ325" s="68"/>
      <c r="AK325" s="68"/>
      <c r="AL325" s="68"/>
      <c r="AM325" s="68"/>
      <c r="AN325" s="68"/>
      <c r="AO325" s="68"/>
      <c r="AP325" s="68"/>
      <c r="AQ325" s="68"/>
      <c r="AR325" s="68"/>
      <c r="AS325" s="68"/>
      <c r="AT325" s="68"/>
      <c r="AU325" s="68"/>
    </row>
    <row r="326" spans="1:47" ht="15.75" customHeight="1">
      <c r="A326" s="68"/>
      <c r="B326" s="68"/>
      <c r="C326" s="68"/>
      <c r="D326" s="68"/>
      <c r="E326" s="68"/>
      <c r="F326" s="68"/>
      <c r="G326" s="68"/>
      <c r="H326" s="68"/>
      <c r="I326" s="68"/>
      <c r="J326" s="68"/>
      <c r="K326" s="68"/>
      <c r="L326" s="68"/>
      <c r="M326" s="68"/>
      <c r="N326" s="68"/>
      <c r="O326" s="68"/>
      <c r="P326" s="68"/>
      <c r="Q326" s="68"/>
      <c r="R326" s="68"/>
      <c r="S326" s="68"/>
      <c r="T326" s="68"/>
      <c r="U326" s="68"/>
      <c r="V326" s="68"/>
      <c r="W326" s="68"/>
      <c r="X326" s="68"/>
      <c r="Y326" s="68"/>
      <c r="Z326" s="68"/>
      <c r="AA326" s="68"/>
      <c r="AB326" s="68"/>
      <c r="AC326" s="68"/>
      <c r="AD326" s="68"/>
      <c r="AE326" s="68"/>
      <c r="AF326" s="68"/>
      <c r="AG326" s="68"/>
      <c r="AH326" s="68"/>
      <c r="AI326" s="68"/>
      <c r="AJ326" s="68"/>
      <c r="AK326" s="68"/>
      <c r="AL326" s="68"/>
      <c r="AM326" s="68"/>
      <c r="AN326" s="68"/>
      <c r="AO326" s="68"/>
      <c r="AP326" s="68"/>
      <c r="AQ326" s="68"/>
      <c r="AR326" s="68"/>
      <c r="AS326" s="68"/>
      <c r="AT326" s="68"/>
      <c r="AU326" s="68"/>
    </row>
    <row r="327" spans="1:47" ht="15.75" customHeight="1">
      <c r="A327" s="68"/>
      <c r="B327" s="68"/>
      <c r="C327" s="68"/>
      <c r="D327" s="68"/>
      <c r="E327" s="68"/>
      <c r="F327" s="68"/>
      <c r="G327" s="68"/>
      <c r="H327" s="68"/>
      <c r="I327" s="68"/>
      <c r="J327" s="68"/>
      <c r="K327" s="68"/>
      <c r="L327" s="68"/>
      <c r="M327" s="68"/>
      <c r="N327" s="68"/>
      <c r="O327" s="68"/>
      <c r="P327" s="68"/>
      <c r="Q327" s="68"/>
      <c r="R327" s="68"/>
      <c r="S327" s="68"/>
      <c r="T327" s="68"/>
      <c r="U327" s="68"/>
      <c r="V327" s="68"/>
      <c r="W327" s="68"/>
      <c r="X327" s="68"/>
      <c r="Y327" s="68"/>
      <c r="Z327" s="68"/>
      <c r="AA327" s="68"/>
      <c r="AB327" s="68"/>
      <c r="AC327" s="68"/>
      <c r="AD327" s="68"/>
      <c r="AE327" s="68"/>
      <c r="AF327" s="68"/>
      <c r="AG327" s="68"/>
      <c r="AH327" s="68"/>
      <c r="AI327" s="68"/>
      <c r="AJ327" s="68"/>
      <c r="AK327" s="68"/>
      <c r="AL327" s="68"/>
      <c r="AM327" s="68"/>
      <c r="AN327" s="68"/>
      <c r="AO327" s="68"/>
      <c r="AP327" s="68"/>
      <c r="AQ327" s="68"/>
      <c r="AR327" s="68"/>
      <c r="AS327" s="68"/>
      <c r="AT327" s="68"/>
      <c r="AU327" s="68"/>
    </row>
    <row r="328" spans="1:47" ht="15.75" customHeight="1">
      <c r="A328" s="68"/>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c r="AA328" s="68"/>
      <c r="AB328" s="68"/>
      <c r="AC328" s="68"/>
      <c r="AD328" s="68"/>
      <c r="AE328" s="68"/>
      <c r="AF328" s="68"/>
      <c r="AG328" s="68"/>
      <c r="AH328" s="68"/>
      <c r="AI328" s="68"/>
      <c r="AJ328" s="68"/>
      <c r="AK328" s="68"/>
      <c r="AL328" s="68"/>
      <c r="AM328" s="68"/>
      <c r="AN328" s="68"/>
      <c r="AO328" s="68"/>
      <c r="AP328" s="68"/>
      <c r="AQ328" s="68"/>
      <c r="AR328" s="68"/>
      <c r="AS328" s="68"/>
      <c r="AT328" s="68"/>
      <c r="AU328" s="68"/>
    </row>
    <row r="329" spans="1:47" ht="15.75" customHeight="1">
      <c r="A329" s="68"/>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c r="AA329" s="68"/>
      <c r="AB329" s="68"/>
      <c r="AC329" s="68"/>
      <c r="AD329" s="68"/>
      <c r="AE329" s="68"/>
      <c r="AF329" s="68"/>
      <c r="AG329" s="68"/>
      <c r="AH329" s="68"/>
      <c r="AI329" s="68"/>
      <c r="AJ329" s="68"/>
      <c r="AK329" s="68"/>
      <c r="AL329" s="68"/>
      <c r="AM329" s="68"/>
      <c r="AN329" s="68"/>
      <c r="AO329" s="68"/>
      <c r="AP329" s="68"/>
      <c r="AQ329" s="68"/>
      <c r="AR329" s="68"/>
      <c r="AS329" s="68"/>
      <c r="AT329" s="68"/>
      <c r="AU329" s="68"/>
    </row>
    <row r="330" spans="1:47" ht="15.75" customHeight="1">
      <c r="A330" s="68"/>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c r="AA330" s="68"/>
      <c r="AB330" s="68"/>
      <c r="AC330" s="68"/>
      <c r="AD330" s="68"/>
      <c r="AE330" s="68"/>
      <c r="AF330" s="68"/>
      <c r="AG330" s="68"/>
      <c r="AH330" s="68"/>
      <c r="AI330" s="68"/>
      <c r="AJ330" s="68"/>
      <c r="AK330" s="68"/>
      <c r="AL330" s="68"/>
      <c r="AM330" s="68"/>
      <c r="AN330" s="68"/>
      <c r="AO330" s="68"/>
      <c r="AP330" s="68"/>
      <c r="AQ330" s="68"/>
      <c r="AR330" s="68"/>
      <c r="AS330" s="68"/>
      <c r="AT330" s="68"/>
      <c r="AU330" s="68"/>
    </row>
    <row r="331" spans="1:47" ht="15.75" customHeight="1">
      <c r="A331" s="68"/>
      <c r="B331" s="68"/>
      <c r="C331" s="68"/>
      <c r="D331" s="68"/>
      <c r="E331" s="68"/>
      <c r="F331" s="68"/>
      <c r="G331" s="68"/>
      <c r="H331" s="68"/>
      <c r="I331" s="68"/>
      <c r="J331" s="68"/>
      <c r="K331" s="68"/>
      <c r="L331" s="68"/>
      <c r="M331" s="68"/>
      <c r="N331" s="68"/>
      <c r="O331" s="68"/>
      <c r="P331" s="68"/>
      <c r="Q331" s="68"/>
      <c r="R331" s="68"/>
      <c r="S331" s="68"/>
      <c r="T331" s="68"/>
      <c r="U331" s="68"/>
      <c r="V331" s="68"/>
      <c r="W331" s="68"/>
      <c r="X331" s="68"/>
      <c r="Y331" s="68"/>
      <c r="Z331" s="68"/>
      <c r="AA331" s="68"/>
      <c r="AB331" s="68"/>
      <c r="AC331" s="68"/>
      <c r="AD331" s="68"/>
      <c r="AE331" s="68"/>
      <c r="AF331" s="68"/>
      <c r="AG331" s="68"/>
      <c r="AH331" s="68"/>
      <c r="AI331" s="68"/>
      <c r="AJ331" s="68"/>
      <c r="AK331" s="68"/>
      <c r="AL331" s="68"/>
      <c r="AM331" s="68"/>
      <c r="AN331" s="68"/>
      <c r="AO331" s="68"/>
      <c r="AP331" s="68"/>
      <c r="AQ331" s="68"/>
      <c r="AR331" s="68"/>
      <c r="AS331" s="68"/>
      <c r="AT331" s="68"/>
      <c r="AU331" s="68"/>
    </row>
    <row r="332" spans="1:47" ht="15.75" customHeight="1">
      <c r="A332" s="68"/>
      <c r="B332" s="68"/>
      <c r="C332" s="68"/>
      <c r="D332" s="68"/>
      <c r="E332" s="68"/>
      <c r="F332" s="68"/>
      <c r="G332" s="68"/>
      <c r="H332" s="68"/>
      <c r="I332" s="68"/>
      <c r="J332" s="68"/>
      <c r="K332" s="68"/>
      <c r="L332" s="68"/>
      <c r="M332" s="68"/>
      <c r="N332" s="68"/>
      <c r="O332" s="68"/>
      <c r="P332" s="68"/>
      <c r="Q332" s="68"/>
      <c r="R332" s="68"/>
      <c r="S332" s="68"/>
      <c r="T332" s="68"/>
      <c r="U332" s="68"/>
      <c r="V332" s="68"/>
      <c r="W332" s="68"/>
      <c r="X332" s="68"/>
      <c r="Y332" s="68"/>
      <c r="Z332" s="68"/>
      <c r="AA332" s="68"/>
      <c r="AB332" s="68"/>
      <c r="AC332" s="68"/>
      <c r="AD332" s="68"/>
      <c r="AE332" s="68"/>
      <c r="AF332" s="68"/>
      <c r="AG332" s="68"/>
      <c r="AH332" s="68"/>
      <c r="AI332" s="68"/>
      <c r="AJ332" s="68"/>
      <c r="AK332" s="68"/>
      <c r="AL332" s="68"/>
      <c r="AM332" s="68"/>
      <c r="AN332" s="68"/>
      <c r="AO332" s="68"/>
      <c r="AP332" s="68"/>
      <c r="AQ332" s="68"/>
      <c r="AR332" s="68"/>
      <c r="AS332" s="68"/>
      <c r="AT332" s="68"/>
      <c r="AU332" s="68"/>
    </row>
    <row r="333" spans="1:47" ht="15.75" customHeight="1">
      <c r="A333" s="68"/>
      <c r="B333" s="68"/>
      <c r="C333" s="68"/>
      <c r="D333" s="68"/>
      <c r="E333" s="68"/>
      <c r="F333" s="68"/>
      <c r="G333" s="68"/>
      <c r="H333" s="68"/>
      <c r="I333" s="68"/>
      <c r="J333" s="68"/>
      <c r="K333" s="68"/>
      <c r="L333" s="68"/>
      <c r="M333" s="68"/>
      <c r="N333" s="68"/>
      <c r="O333" s="68"/>
      <c r="P333" s="68"/>
      <c r="Q333" s="68"/>
      <c r="R333" s="68"/>
      <c r="S333" s="68"/>
      <c r="T333" s="68"/>
      <c r="U333" s="68"/>
      <c r="V333" s="68"/>
      <c r="W333" s="68"/>
      <c r="X333" s="68"/>
      <c r="Y333" s="68"/>
      <c r="Z333" s="68"/>
      <c r="AA333" s="68"/>
      <c r="AB333" s="68"/>
      <c r="AC333" s="68"/>
      <c r="AD333" s="68"/>
      <c r="AE333" s="68"/>
      <c r="AF333" s="68"/>
      <c r="AG333" s="68"/>
      <c r="AH333" s="68"/>
      <c r="AI333" s="68"/>
      <c r="AJ333" s="68"/>
      <c r="AK333" s="68"/>
      <c r="AL333" s="68"/>
      <c r="AM333" s="68"/>
      <c r="AN333" s="68"/>
      <c r="AO333" s="68"/>
      <c r="AP333" s="68"/>
      <c r="AQ333" s="68"/>
      <c r="AR333" s="68"/>
      <c r="AS333" s="68"/>
      <c r="AT333" s="68"/>
      <c r="AU333" s="68"/>
    </row>
    <row r="334" spans="1:47" ht="15.75" customHeight="1">
      <c r="A334" s="68"/>
      <c r="B334" s="68"/>
      <c r="C334" s="68"/>
      <c r="D334" s="68"/>
      <c r="E334" s="68"/>
      <c r="F334" s="68"/>
      <c r="G334" s="68"/>
      <c r="H334" s="68"/>
      <c r="I334" s="68"/>
      <c r="J334" s="68"/>
      <c r="K334" s="68"/>
      <c r="L334" s="68"/>
      <c r="M334" s="68"/>
      <c r="N334" s="68"/>
      <c r="O334" s="68"/>
      <c r="P334" s="68"/>
      <c r="Q334" s="68"/>
      <c r="R334" s="68"/>
      <c r="S334" s="68"/>
      <c r="T334" s="68"/>
      <c r="U334" s="68"/>
      <c r="V334" s="68"/>
      <c r="W334" s="68"/>
      <c r="X334" s="68"/>
      <c r="Y334" s="68"/>
      <c r="Z334" s="68"/>
      <c r="AA334" s="68"/>
      <c r="AB334" s="68"/>
      <c r="AC334" s="68"/>
      <c r="AD334" s="68"/>
      <c r="AE334" s="68"/>
      <c r="AF334" s="68"/>
      <c r="AG334" s="68"/>
      <c r="AH334" s="68"/>
      <c r="AI334" s="68"/>
      <c r="AJ334" s="68"/>
      <c r="AK334" s="68"/>
      <c r="AL334" s="68"/>
      <c r="AM334" s="68"/>
      <c r="AN334" s="68"/>
      <c r="AO334" s="68"/>
      <c r="AP334" s="68"/>
      <c r="AQ334" s="68"/>
      <c r="AR334" s="68"/>
      <c r="AS334" s="68"/>
      <c r="AT334" s="68"/>
      <c r="AU334" s="68"/>
    </row>
    <row r="335" spans="1:47" ht="15.75" customHeight="1">
      <c r="A335" s="68"/>
      <c r="B335" s="68"/>
      <c r="C335" s="68"/>
      <c r="D335" s="68"/>
      <c r="E335" s="68"/>
      <c r="F335" s="68"/>
      <c r="G335" s="68"/>
      <c r="H335" s="68"/>
      <c r="I335" s="68"/>
      <c r="J335" s="68"/>
      <c r="K335" s="68"/>
      <c r="L335" s="68"/>
      <c r="M335" s="68"/>
      <c r="N335" s="68"/>
      <c r="O335" s="68"/>
      <c r="P335" s="68"/>
      <c r="Q335" s="68"/>
      <c r="R335" s="68"/>
      <c r="S335" s="68"/>
      <c r="T335" s="68"/>
      <c r="U335" s="68"/>
      <c r="V335" s="68"/>
      <c r="W335" s="68"/>
      <c r="X335" s="68"/>
      <c r="Y335" s="68"/>
      <c r="Z335" s="68"/>
      <c r="AA335" s="68"/>
      <c r="AB335" s="68"/>
      <c r="AC335" s="68"/>
      <c r="AD335" s="68"/>
      <c r="AE335" s="68"/>
      <c r="AF335" s="68"/>
      <c r="AG335" s="68"/>
      <c r="AH335" s="68"/>
      <c r="AI335" s="68"/>
      <c r="AJ335" s="68"/>
      <c r="AK335" s="68"/>
      <c r="AL335" s="68"/>
      <c r="AM335" s="68"/>
      <c r="AN335" s="68"/>
      <c r="AO335" s="68"/>
      <c r="AP335" s="68"/>
      <c r="AQ335" s="68"/>
      <c r="AR335" s="68"/>
      <c r="AS335" s="68"/>
      <c r="AT335" s="68"/>
      <c r="AU335" s="68"/>
    </row>
    <row r="336" spans="1:47" ht="15.75" customHeight="1">
      <c r="A336" s="68"/>
      <c r="B336" s="68"/>
      <c r="C336" s="68"/>
      <c r="D336" s="68"/>
      <c r="E336" s="68"/>
      <c r="F336" s="68"/>
      <c r="G336" s="68"/>
      <c r="H336" s="68"/>
      <c r="I336" s="68"/>
      <c r="J336" s="68"/>
      <c r="K336" s="68"/>
      <c r="L336" s="68"/>
      <c r="M336" s="68"/>
      <c r="N336" s="68"/>
      <c r="O336" s="68"/>
      <c r="P336" s="68"/>
      <c r="Q336" s="68"/>
      <c r="R336" s="68"/>
      <c r="S336" s="68"/>
      <c r="T336" s="68"/>
      <c r="U336" s="68"/>
      <c r="V336" s="68"/>
      <c r="W336" s="68"/>
      <c r="X336" s="68"/>
      <c r="Y336" s="68"/>
      <c r="Z336" s="68"/>
      <c r="AA336" s="68"/>
      <c r="AB336" s="68"/>
      <c r="AC336" s="68"/>
      <c r="AD336" s="68"/>
      <c r="AE336" s="68"/>
      <c r="AF336" s="68"/>
      <c r="AG336" s="68"/>
      <c r="AH336" s="68"/>
      <c r="AI336" s="68"/>
      <c r="AJ336" s="68"/>
      <c r="AK336" s="68"/>
      <c r="AL336" s="68"/>
      <c r="AM336" s="68"/>
      <c r="AN336" s="68"/>
      <c r="AO336" s="68"/>
      <c r="AP336" s="68"/>
      <c r="AQ336" s="68"/>
      <c r="AR336" s="68"/>
      <c r="AS336" s="68"/>
      <c r="AT336" s="68"/>
      <c r="AU336" s="68"/>
    </row>
    <row r="337" spans="1:47" ht="15.75" customHeight="1">
      <c r="A337" s="68"/>
      <c r="B337" s="68"/>
      <c r="C337" s="68"/>
      <c r="D337" s="68"/>
      <c r="E337" s="68"/>
      <c r="F337" s="68"/>
      <c r="G337" s="68"/>
      <c r="H337" s="68"/>
      <c r="I337" s="68"/>
      <c r="J337" s="68"/>
      <c r="K337" s="68"/>
      <c r="L337" s="68"/>
      <c r="M337" s="68"/>
      <c r="N337" s="68"/>
      <c r="O337" s="68"/>
      <c r="P337" s="68"/>
      <c r="Q337" s="68"/>
      <c r="R337" s="68"/>
      <c r="S337" s="68"/>
      <c r="T337" s="68"/>
      <c r="U337" s="68"/>
      <c r="V337" s="68"/>
      <c r="W337" s="68"/>
      <c r="X337" s="68"/>
      <c r="Y337" s="68"/>
      <c r="Z337" s="68"/>
      <c r="AA337" s="68"/>
      <c r="AB337" s="68"/>
      <c r="AC337" s="68"/>
      <c r="AD337" s="68"/>
      <c r="AE337" s="68"/>
      <c r="AF337" s="68"/>
      <c r="AG337" s="68"/>
      <c r="AH337" s="68"/>
      <c r="AI337" s="68"/>
      <c r="AJ337" s="68"/>
      <c r="AK337" s="68"/>
      <c r="AL337" s="68"/>
      <c r="AM337" s="68"/>
      <c r="AN337" s="68"/>
      <c r="AO337" s="68"/>
      <c r="AP337" s="68"/>
      <c r="AQ337" s="68"/>
      <c r="AR337" s="68"/>
      <c r="AS337" s="68"/>
      <c r="AT337" s="68"/>
      <c r="AU337" s="68"/>
    </row>
    <row r="338" spans="1:47" ht="15.75" customHeight="1">
      <c r="A338" s="68"/>
      <c r="B338" s="68"/>
      <c r="C338" s="68"/>
      <c r="D338" s="68"/>
      <c r="E338" s="68"/>
      <c r="F338" s="68"/>
      <c r="G338" s="68"/>
      <c r="H338" s="68"/>
      <c r="I338" s="68"/>
      <c r="J338" s="68"/>
      <c r="K338" s="68"/>
      <c r="L338" s="68"/>
      <c r="M338" s="68"/>
      <c r="N338" s="68"/>
      <c r="O338" s="68"/>
      <c r="P338" s="68"/>
      <c r="Q338" s="68"/>
      <c r="R338" s="68"/>
      <c r="S338" s="68"/>
      <c r="T338" s="68"/>
      <c r="U338" s="68"/>
      <c r="V338" s="68"/>
      <c r="W338" s="68"/>
      <c r="X338" s="68"/>
      <c r="Y338" s="68"/>
      <c r="Z338" s="68"/>
      <c r="AA338" s="68"/>
      <c r="AB338" s="68"/>
      <c r="AC338" s="68"/>
      <c r="AD338" s="68"/>
      <c r="AE338" s="68"/>
      <c r="AF338" s="68"/>
      <c r="AG338" s="68"/>
      <c r="AH338" s="68"/>
      <c r="AI338" s="68"/>
      <c r="AJ338" s="68"/>
      <c r="AK338" s="68"/>
      <c r="AL338" s="68"/>
      <c r="AM338" s="68"/>
      <c r="AN338" s="68"/>
      <c r="AO338" s="68"/>
      <c r="AP338" s="68"/>
      <c r="AQ338" s="68"/>
      <c r="AR338" s="68"/>
      <c r="AS338" s="68"/>
      <c r="AT338" s="68"/>
      <c r="AU338" s="68"/>
    </row>
    <row r="339" spans="1:47" ht="15.75" customHeight="1">
      <c r="A339" s="68"/>
      <c r="B339" s="68"/>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c r="AA339" s="68"/>
      <c r="AB339" s="68"/>
      <c r="AC339" s="68"/>
      <c r="AD339" s="68"/>
      <c r="AE339" s="68"/>
      <c r="AF339" s="68"/>
      <c r="AG339" s="68"/>
      <c r="AH339" s="68"/>
      <c r="AI339" s="68"/>
      <c r="AJ339" s="68"/>
      <c r="AK339" s="68"/>
      <c r="AL339" s="68"/>
      <c r="AM339" s="68"/>
      <c r="AN339" s="68"/>
      <c r="AO339" s="68"/>
      <c r="AP339" s="68"/>
      <c r="AQ339" s="68"/>
      <c r="AR339" s="68"/>
      <c r="AS339" s="68"/>
      <c r="AT339" s="68"/>
      <c r="AU339" s="68"/>
    </row>
    <row r="340" spans="1:47" ht="15.75" customHeight="1">
      <c r="A340" s="68"/>
      <c r="B340" s="68"/>
      <c r="C340" s="68"/>
      <c r="D340" s="68"/>
      <c r="E340" s="68"/>
      <c r="F340" s="68"/>
      <c r="G340" s="68"/>
      <c r="H340" s="68"/>
      <c r="I340" s="68"/>
      <c r="J340" s="68"/>
      <c r="K340" s="68"/>
      <c r="L340" s="68"/>
      <c r="M340" s="68"/>
      <c r="N340" s="68"/>
      <c r="O340" s="68"/>
      <c r="P340" s="68"/>
      <c r="Q340" s="68"/>
      <c r="R340" s="68"/>
      <c r="S340" s="68"/>
      <c r="T340" s="68"/>
      <c r="U340" s="68"/>
      <c r="V340" s="68"/>
      <c r="W340" s="68"/>
      <c r="X340" s="68"/>
      <c r="Y340" s="68"/>
      <c r="Z340" s="68"/>
      <c r="AA340" s="68"/>
      <c r="AB340" s="68"/>
      <c r="AC340" s="68"/>
      <c r="AD340" s="68"/>
      <c r="AE340" s="68"/>
      <c r="AF340" s="68"/>
      <c r="AG340" s="68"/>
      <c r="AH340" s="68"/>
      <c r="AI340" s="68"/>
      <c r="AJ340" s="68"/>
      <c r="AK340" s="68"/>
      <c r="AL340" s="68"/>
      <c r="AM340" s="68"/>
      <c r="AN340" s="68"/>
      <c r="AO340" s="68"/>
      <c r="AP340" s="68"/>
      <c r="AQ340" s="68"/>
      <c r="AR340" s="68"/>
      <c r="AS340" s="68"/>
      <c r="AT340" s="68"/>
      <c r="AU340" s="68"/>
    </row>
    <row r="341" spans="1:47" ht="15.75" customHeight="1">
      <c r="A341" s="68"/>
      <c r="B341" s="68"/>
      <c r="C341" s="68"/>
      <c r="D341" s="68"/>
      <c r="E341" s="68"/>
      <c r="F341" s="68"/>
      <c r="G341" s="68"/>
      <c r="H341" s="68"/>
      <c r="I341" s="68"/>
      <c r="J341" s="68"/>
      <c r="K341" s="68"/>
      <c r="L341" s="68"/>
      <c r="M341" s="68"/>
      <c r="N341" s="68"/>
      <c r="O341" s="68"/>
      <c r="P341" s="68"/>
      <c r="Q341" s="68"/>
      <c r="R341" s="68"/>
      <c r="S341" s="68"/>
      <c r="T341" s="68"/>
      <c r="U341" s="68"/>
      <c r="V341" s="68"/>
      <c r="W341" s="68"/>
      <c r="X341" s="68"/>
      <c r="Y341" s="68"/>
      <c r="Z341" s="68"/>
      <c r="AA341" s="68"/>
      <c r="AB341" s="68"/>
      <c r="AC341" s="68"/>
      <c r="AD341" s="68"/>
      <c r="AE341" s="68"/>
      <c r="AF341" s="68"/>
      <c r="AG341" s="68"/>
      <c r="AH341" s="68"/>
      <c r="AI341" s="68"/>
      <c r="AJ341" s="68"/>
      <c r="AK341" s="68"/>
      <c r="AL341" s="68"/>
      <c r="AM341" s="68"/>
      <c r="AN341" s="68"/>
      <c r="AO341" s="68"/>
      <c r="AP341" s="68"/>
      <c r="AQ341" s="68"/>
      <c r="AR341" s="68"/>
      <c r="AS341" s="68"/>
      <c r="AT341" s="68"/>
      <c r="AU341" s="68"/>
    </row>
    <row r="342" spans="1:47" ht="15.75" customHeight="1">
      <c r="A342" s="68"/>
      <c r="B342" s="68"/>
      <c r="C342" s="68"/>
      <c r="D342" s="68"/>
      <c r="E342" s="68"/>
      <c r="F342" s="68"/>
      <c r="G342" s="68"/>
      <c r="H342" s="68"/>
      <c r="I342" s="68"/>
      <c r="J342" s="68"/>
      <c r="K342" s="68"/>
      <c r="L342" s="68"/>
      <c r="M342" s="68"/>
      <c r="N342" s="68"/>
      <c r="O342" s="68"/>
      <c r="P342" s="68"/>
      <c r="Q342" s="68"/>
      <c r="R342" s="68"/>
      <c r="S342" s="68"/>
      <c r="T342" s="68"/>
      <c r="U342" s="68"/>
      <c r="V342" s="68"/>
      <c r="W342" s="68"/>
      <c r="X342" s="68"/>
      <c r="Y342" s="68"/>
      <c r="Z342" s="68"/>
      <c r="AA342" s="68"/>
      <c r="AB342" s="68"/>
      <c r="AC342" s="68"/>
      <c r="AD342" s="68"/>
      <c r="AE342" s="68"/>
      <c r="AF342" s="68"/>
      <c r="AG342" s="68"/>
      <c r="AH342" s="68"/>
      <c r="AI342" s="68"/>
      <c r="AJ342" s="68"/>
      <c r="AK342" s="68"/>
      <c r="AL342" s="68"/>
      <c r="AM342" s="68"/>
      <c r="AN342" s="68"/>
      <c r="AO342" s="68"/>
      <c r="AP342" s="68"/>
      <c r="AQ342" s="68"/>
      <c r="AR342" s="68"/>
      <c r="AS342" s="68"/>
      <c r="AT342" s="68"/>
      <c r="AU342" s="68"/>
    </row>
    <row r="343" spans="1:47" ht="15.75" customHeight="1">
      <c r="A343" s="68"/>
      <c r="B343" s="68"/>
      <c r="C343" s="68"/>
      <c r="D343" s="68"/>
      <c r="E343" s="68"/>
      <c r="F343" s="68"/>
      <c r="G343" s="68"/>
      <c r="H343" s="68"/>
      <c r="I343" s="68"/>
      <c r="J343" s="68"/>
      <c r="K343" s="68"/>
      <c r="L343" s="68"/>
      <c r="M343" s="68"/>
      <c r="N343" s="68"/>
      <c r="O343" s="68"/>
      <c r="P343" s="68"/>
      <c r="Q343" s="68"/>
      <c r="R343" s="68"/>
      <c r="S343" s="68"/>
      <c r="T343" s="68"/>
      <c r="U343" s="68"/>
      <c r="V343" s="68"/>
      <c r="W343" s="68"/>
      <c r="X343" s="68"/>
      <c r="Y343" s="68"/>
      <c r="Z343" s="68"/>
      <c r="AA343" s="68"/>
      <c r="AB343" s="68"/>
      <c r="AC343" s="68"/>
      <c r="AD343" s="68"/>
      <c r="AE343" s="68"/>
      <c r="AF343" s="68"/>
      <c r="AG343" s="68"/>
      <c r="AH343" s="68"/>
      <c r="AI343" s="68"/>
      <c r="AJ343" s="68"/>
      <c r="AK343" s="68"/>
      <c r="AL343" s="68"/>
      <c r="AM343" s="68"/>
      <c r="AN343" s="68"/>
      <c r="AO343" s="68"/>
      <c r="AP343" s="68"/>
      <c r="AQ343" s="68"/>
      <c r="AR343" s="68"/>
      <c r="AS343" s="68"/>
      <c r="AT343" s="68"/>
      <c r="AU343" s="68"/>
    </row>
    <row r="344" spans="1:47" ht="15.75" customHeight="1">
      <c r="A344" s="68"/>
      <c r="B344" s="68"/>
      <c r="C344" s="68"/>
      <c r="D344" s="68"/>
      <c r="E344" s="68"/>
      <c r="F344" s="68"/>
      <c r="G344" s="68"/>
      <c r="H344" s="68"/>
      <c r="I344" s="68"/>
      <c r="J344" s="68"/>
      <c r="K344" s="68"/>
      <c r="L344" s="68"/>
      <c r="M344" s="68"/>
      <c r="N344" s="68"/>
      <c r="O344" s="68"/>
      <c r="P344" s="68"/>
      <c r="Q344" s="68"/>
      <c r="R344" s="68"/>
      <c r="S344" s="68"/>
      <c r="T344" s="68"/>
      <c r="U344" s="68"/>
      <c r="V344" s="68"/>
      <c r="W344" s="68"/>
      <c r="X344" s="68"/>
      <c r="Y344" s="68"/>
      <c r="Z344" s="68"/>
      <c r="AA344" s="68"/>
      <c r="AB344" s="68"/>
      <c r="AC344" s="68"/>
      <c r="AD344" s="68"/>
      <c r="AE344" s="68"/>
      <c r="AF344" s="68"/>
      <c r="AG344" s="68"/>
      <c r="AH344" s="68"/>
      <c r="AI344" s="68"/>
      <c r="AJ344" s="68"/>
      <c r="AK344" s="68"/>
      <c r="AL344" s="68"/>
      <c r="AM344" s="68"/>
      <c r="AN344" s="68"/>
      <c r="AO344" s="68"/>
      <c r="AP344" s="68"/>
      <c r="AQ344" s="68"/>
      <c r="AR344" s="68"/>
      <c r="AS344" s="68"/>
      <c r="AT344" s="68"/>
      <c r="AU344" s="68"/>
    </row>
    <row r="345" spans="1:47" ht="15.75" customHeight="1">
      <c r="A345" s="68"/>
      <c r="B345" s="68"/>
      <c r="C345" s="68"/>
      <c r="D345" s="68"/>
      <c r="E345" s="68"/>
      <c r="F345" s="68"/>
      <c r="G345" s="68"/>
      <c r="H345" s="68"/>
      <c r="I345" s="68"/>
      <c r="J345" s="68"/>
      <c r="K345" s="68"/>
      <c r="L345" s="68"/>
      <c r="M345" s="68"/>
      <c r="N345" s="68"/>
      <c r="O345" s="68"/>
      <c r="P345" s="68"/>
      <c r="Q345" s="68"/>
      <c r="R345" s="68"/>
      <c r="S345" s="68"/>
      <c r="T345" s="68"/>
      <c r="U345" s="68"/>
      <c r="V345" s="68"/>
      <c r="W345" s="68"/>
      <c r="X345" s="68"/>
      <c r="Y345" s="68"/>
      <c r="Z345" s="68"/>
      <c r="AA345" s="68"/>
      <c r="AB345" s="68"/>
      <c r="AC345" s="68"/>
      <c r="AD345" s="68"/>
      <c r="AE345" s="68"/>
      <c r="AF345" s="68"/>
      <c r="AG345" s="68"/>
      <c r="AH345" s="68"/>
      <c r="AI345" s="68"/>
      <c r="AJ345" s="68"/>
      <c r="AK345" s="68"/>
      <c r="AL345" s="68"/>
      <c r="AM345" s="68"/>
      <c r="AN345" s="68"/>
      <c r="AO345" s="68"/>
      <c r="AP345" s="68"/>
      <c r="AQ345" s="68"/>
      <c r="AR345" s="68"/>
      <c r="AS345" s="68"/>
      <c r="AT345" s="68"/>
      <c r="AU345" s="68"/>
    </row>
    <row r="346" spans="1:47" ht="15.75" customHeight="1">
      <c r="A346" s="68"/>
      <c r="B346" s="68"/>
      <c r="C346" s="68"/>
      <c r="D346" s="68"/>
      <c r="E346" s="68"/>
      <c r="F346" s="68"/>
      <c r="G346" s="68"/>
      <c r="H346" s="68"/>
      <c r="I346" s="68"/>
      <c r="J346" s="68"/>
      <c r="K346" s="68"/>
      <c r="L346" s="68"/>
      <c r="M346" s="68"/>
      <c r="N346" s="68"/>
      <c r="O346" s="68"/>
      <c r="P346" s="68"/>
      <c r="Q346" s="68"/>
      <c r="R346" s="68"/>
      <c r="S346" s="68"/>
      <c r="T346" s="68"/>
      <c r="U346" s="68"/>
      <c r="V346" s="68"/>
      <c r="W346" s="68"/>
      <c r="X346" s="68"/>
      <c r="Y346" s="68"/>
      <c r="Z346" s="68"/>
      <c r="AA346" s="68"/>
      <c r="AB346" s="68"/>
      <c r="AC346" s="68"/>
      <c r="AD346" s="68"/>
      <c r="AE346" s="68"/>
      <c r="AF346" s="68"/>
      <c r="AG346" s="68"/>
      <c r="AH346" s="68"/>
      <c r="AI346" s="68"/>
      <c r="AJ346" s="68"/>
      <c r="AK346" s="68"/>
      <c r="AL346" s="68"/>
      <c r="AM346" s="68"/>
      <c r="AN346" s="68"/>
      <c r="AO346" s="68"/>
      <c r="AP346" s="68"/>
      <c r="AQ346" s="68"/>
      <c r="AR346" s="68"/>
      <c r="AS346" s="68"/>
      <c r="AT346" s="68"/>
      <c r="AU346" s="68"/>
    </row>
    <row r="347" spans="1:47" ht="15.75" customHeight="1">
      <c r="A347" s="68"/>
      <c r="B347" s="68"/>
      <c r="C347" s="68"/>
      <c r="D347" s="68"/>
      <c r="E347" s="68"/>
      <c r="F347" s="68"/>
      <c r="G347" s="68"/>
      <c r="H347" s="68"/>
      <c r="I347" s="68"/>
      <c r="J347" s="68"/>
      <c r="K347" s="68"/>
      <c r="L347" s="68"/>
      <c r="M347" s="68"/>
      <c r="N347" s="68"/>
      <c r="O347" s="68"/>
      <c r="P347" s="68"/>
      <c r="Q347" s="68"/>
      <c r="R347" s="68"/>
      <c r="S347" s="68"/>
      <c r="T347" s="68"/>
      <c r="U347" s="68"/>
      <c r="V347" s="68"/>
      <c r="W347" s="68"/>
      <c r="X347" s="68"/>
      <c r="Y347" s="68"/>
      <c r="Z347" s="68"/>
      <c r="AA347" s="68"/>
      <c r="AB347" s="68"/>
      <c r="AC347" s="68"/>
      <c r="AD347" s="68"/>
      <c r="AE347" s="68"/>
      <c r="AF347" s="68"/>
      <c r="AG347" s="68"/>
      <c r="AH347" s="68"/>
      <c r="AI347" s="68"/>
      <c r="AJ347" s="68"/>
      <c r="AK347" s="68"/>
      <c r="AL347" s="68"/>
      <c r="AM347" s="68"/>
      <c r="AN347" s="68"/>
      <c r="AO347" s="68"/>
      <c r="AP347" s="68"/>
      <c r="AQ347" s="68"/>
      <c r="AR347" s="68"/>
      <c r="AS347" s="68"/>
      <c r="AT347" s="68"/>
      <c r="AU347" s="68"/>
    </row>
    <row r="348" spans="1:47" ht="15.75" customHeight="1">
      <c r="A348" s="68"/>
      <c r="B348" s="68"/>
      <c r="C348" s="68"/>
      <c r="D348" s="68"/>
      <c r="E348" s="68"/>
      <c r="F348" s="68"/>
      <c r="G348" s="68"/>
      <c r="H348" s="68"/>
      <c r="I348" s="68"/>
      <c r="J348" s="68"/>
      <c r="K348" s="68"/>
      <c r="L348" s="68"/>
      <c r="M348" s="68"/>
      <c r="N348" s="68"/>
      <c r="O348" s="68"/>
      <c r="P348" s="68"/>
      <c r="Q348" s="68"/>
      <c r="R348" s="68"/>
      <c r="S348" s="68"/>
      <c r="T348" s="68"/>
      <c r="U348" s="68"/>
      <c r="V348" s="68"/>
      <c r="W348" s="68"/>
      <c r="X348" s="68"/>
      <c r="Y348" s="68"/>
      <c r="Z348" s="68"/>
      <c r="AA348" s="68"/>
      <c r="AB348" s="68"/>
      <c r="AC348" s="68"/>
      <c r="AD348" s="68"/>
      <c r="AE348" s="68"/>
      <c r="AF348" s="68"/>
      <c r="AG348" s="68"/>
      <c r="AH348" s="68"/>
      <c r="AI348" s="68"/>
      <c r="AJ348" s="68"/>
      <c r="AK348" s="68"/>
      <c r="AL348" s="68"/>
      <c r="AM348" s="68"/>
      <c r="AN348" s="68"/>
      <c r="AO348" s="68"/>
      <c r="AP348" s="68"/>
      <c r="AQ348" s="68"/>
      <c r="AR348" s="68"/>
      <c r="AS348" s="68"/>
      <c r="AT348" s="68"/>
      <c r="AU348" s="68"/>
    </row>
    <row r="349" spans="1:47" ht="15.75" customHeight="1">
      <c r="A349" s="68"/>
      <c r="B349" s="68"/>
      <c r="C349" s="68"/>
      <c r="D349" s="68"/>
      <c r="E349" s="68"/>
      <c r="F349" s="68"/>
      <c r="G349" s="68"/>
      <c r="H349" s="68"/>
      <c r="I349" s="68"/>
      <c r="J349" s="68"/>
      <c r="K349" s="68"/>
      <c r="L349" s="68"/>
      <c r="M349" s="68"/>
      <c r="N349" s="68"/>
      <c r="O349" s="68"/>
      <c r="P349" s="68"/>
      <c r="Q349" s="68"/>
      <c r="R349" s="68"/>
      <c r="S349" s="68"/>
      <c r="T349" s="68"/>
      <c r="U349" s="68"/>
      <c r="V349" s="68"/>
      <c r="W349" s="68"/>
      <c r="X349" s="68"/>
      <c r="Y349" s="68"/>
      <c r="Z349" s="68"/>
      <c r="AA349" s="68"/>
      <c r="AB349" s="68"/>
      <c r="AC349" s="68"/>
      <c r="AD349" s="68"/>
      <c r="AE349" s="68"/>
      <c r="AF349" s="68"/>
      <c r="AG349" s="68"/>
      <c r="AH349" s="68"/>
      <c r="AI349" s="68"/>
      <c r="AJ349" s="68"/>
      <c r="AK349" s="68"/>
      <c r="AL349" s="68"/>
      <c r="AM349" s="68"/>
      <c r="AN349" s="68"/>
      <c r="AO349" s="68"/>
      <c r="AP349" s="68"/>
      <c r="AQ349" s="68"/>
      <c r="AR349" s="68"/>
      <c r="AS349" s="68"/>
      <c r="AT349" s="68"/>
      <c r="AU349" s="68"/>
    </row>
    <row r="350" spans="1:47" ht="15.75" customHeight="1">
      <c r="A350" s="68"/>
      <c r="B350" s="68"/>
      <c r="C350" s="68"/>
      <c r="D350" s="68"/>
      <c r="E350" s="68"/>
      <c r="F350" s="68"/>
      <c r="G350" s="68"/>
      <c r="H350" s="68"/>
      <c r="I350" s="68"/>
      <c r="J350" s="68"/>
      <c r="K350" s="68"/>
      <c r="L350" s="68"/>
      <c r="M350" s="68"/>
      <c r="N350" s="68"/>
      <c r="O350" s="68"/>
      <c r="P350" s="68"/>
      <c r="Q350" s="68"/>
      <c r="R350" s="68"/>
      <c r="S350" s="68"/>
      <c r="T350" s="68"/>
      <c r="U350" s="68"/>
      <c r="V350" s="68"/>
      <c r="W350" s="68"/>
      <c r="X350" s="68"/>
      <c r="Y350" s="68"/>
      <c r="Z350" s="68"/>
      <c r="AA350" s="68"/>
      <c r="AB350" s="68"/>
      <c r="AC350" s="68"/>
      <c r="AD350" s="68"/>
      <c r="AE350" s="68"/>
      <c r="AF350" s="68"/>
      <c r="AG350" s="68"/>
      <c r="AH350" s="68"/>
      <c r="AI350" s="68"/>
      <c r="AJ350" s="68"/>
      <c r="AK350" s="68"/>
      <c r="AL350" s="68"/>
      <c r="AM350" s="68"/>
      <c r="AN350" s="68"/>
      <c r="AO350" s="68"/>
      <c r="AP350" s="68"/>
      <c r="AQ350" s="68"/>
      <c r="AR350" s="68"/>
      <c r="AS350" s="68"/>
      <c r="AT350" s="68"/>
      <c r="AU350" s="68"/>
    </row>
    <row r="351" spans="1:47" ht="15.75" customHeight="1">
      <c r="A351" s="68"/>
      <c r="B351" s="68"/>
      <c r="C351" s="68"/>
      <c r="D351" s="68"/>
      <c r="E351" s="68"/>
      <c r="F351" s="68"/>
      <c r="G351" s="68"/>
      <c r="H351" s="68"/>
      <c r="I351" s="68"/>
      <c r="J351" s="68"/>
      <c r="K351" s="68"/>
      <c r="L351" s="68"/>
      <c r="M351" s="68"/>
      <c r="N351" s="68"/>
      <c r="O351" s="68"/>
      <c r="P351" s="68"/>
      <c r="Q351" s="68"/>
      <c r="R351" s="68"/>
      <c r="S351" s="68"/>
      <c r="T351" s="68"/>
      <c r="U351" s="68"/>
      <c r="V351" s="68"/>
      <c r="W351" s="68"/>
      <c r="X351" s="68"/>
      <c r="Y351" s="68"/>
      <c r="Z351" s="68"/>
      <c r="AA351" s="68"/>
      <c r="AB351" s="68"/>
      <c r="AC351" s="68"/>
      <c r="AD351" s="68"/>
      <c r="AE351" s="68"/>
      <c r="AF351" s="68"/>
      <c r="AG351" s="68"/>
      <c r="AH351" s="68"/>
      <c r="AI351" s="68"/>
      <c r="AJ351" s="68"/>
      <c r="AK351" s="68"/>
      <c r="AL351" s="68"/>
      <c r="AM351" s="68"/>
      <c r="AN351" s="68"/>
      <c r="AO351" s="68"/>
      <c r="AP351" s="68"/>
      <c r="AQ351" s="68"/>
      <c r="AR351" s="68"/>
      <c r="AS351" s="68"/>
      <c r="AT351" s="68"/>
      <c r="AU351" s="68"/>
    </row>
    <row r="352" spans="1:47" ht="15.75" customHeight="1">
      <c r="A352" s="68"/>
      <c r="B352" s="68"/>
      <c r="C352" s="68"/>
      <c r="D352" s="68"/>
      <c r="E352" s="68"/>
      <c r="F352" s="68"/>
      <c r="G352" s="68"/>
      <c r="H352" s="68"/>
      <c r="I352" s="68"/>
      <c r="J352" s="68"/>
      <c r="K352" s="68"/>
      <c r="L352" s="68"/>
      <c r="M352" s="68"/>
      <c r="N352" s="68"/>
      <c r="O352" s="68"/>
      <c r="P352" s="68"/>
      <c r="Q352" s="68"/>
      <c r="R352" s="68"/>
      <c r="S352" s="68"/>
      <c r="T352" s="68"/>
      <c r="U352" s="68"/>
      <c r="V352" s="68"/>
      <c r="W352" s="68"/>
      <c r="X352" s="68"/>
      <c r="Y352" s="68"/>
      <c r="Z352" s="68"/>
      <c r="AA352" s="68"/>
      <c r="AB352" s="68"/>
      <c r="AC352" s="68"/>
      <c r="AD352" s="68"/>
      <c r="AE352" s="68"/>
      <c r="AF352" s="68"/>
      <c r="AG352" s="68"/>
      <c r="AH352" s="68"/>
      <c r="AI352" s="68"/>
      <c r="AJ352" s="68"/>
      <c r="AK352" s="68"/>
      <c r="AL352" s="68"/>
      <c r="AM352" s="68"/>
      <c r="AN352" s="68"/>
      <c r="AO352" s="68"/>
      <c r="AP352" s="68"/>
      <c r="AQ352" s="68"/>
      <c r="AR352" s="68"/>
      <c r="AS352" s="68"/>
      <c r="AT352" s="68"/>
      <c r="AU352" s="68"/>
    </row>
    <row r="353" spans="1:47" ht="15.75" customHeight="1">
      <c r="A353" s="68"/>
      <c r="B353" s="68"/>
      <c r="C353" s="68"/>
      <c r="D353" s="68"/>
      <c r="E353" s="68"/>
      <c r="F353" s="68"/>
      <c r="G353" s="68"/>
      <c r="H353" s="68"/>
      <c r="I353" s="68"/>
      <c r="J353" s="68"/>
      <c r="K353" s="68"/>
      <c r="L353" s="68"/>
      <c r="M353" s="68"/>
      <c r="N353" s="68"/>
      <c r="O353" s="68"/>
      <c r="P353" s="68"/>
      <c r="Q353" s="68"/>
      <c r="R353" s="68"/>
      <c r="S353" s="68"/>
      <c r="T353" s="68"/>
      <c r="U353" s="68"/>
      <c r="V353" s="68"/>
      <c r="W353" s="68"/>
      <c r="X353" s="68"/>
      <c r="Y353" s="68"/>
      <c r="Z353" s="68"/>
      <c r="AA353" s="68"/>
      <c r="AB353" s="68"/>
      <c r="AC353" s="68"/>
      <c r="AD353" s="68"/>
      <c r="AE353" s="68"/>
      <c r="AF353" s="68"/>
      <c r="AG353" s="68"/>
      <c r="AH353" s="68"/>
      <c r="AI353" s="68"/>
      <c r="AJ353" s="68"/>
      <c r="AK353" s="68"/>
      <c r="AL353" s="68"/>
      <c r="AM353" s="68"/>
      <c r="AN353" s="68"/>
      <c r="AO353" s="68"/>
      <c r="AP353" s="68"/>
      <c r="AQ353" s="68"/>
      <c r="AR353" s="68"/>
      <c r="AS353" s="68"/>
      <c r="AT353" s="68"/>
      <c r="AU353" s="68"/>
    </row>
    <row r="354" spans="1:47" ht="15.75" customHeight="1">
      <c r="A354" s="68"/>
      <c r="B354" s="68"/>
      <c r="C354" s="68"/>
      <c r="D354" s="68"/>
      <c r="E354" s="68"/>
      <c r="F354" s="68"/>
      <c r="G354" s="68"/>
      <c r="H354" s="68"/>
      <c r="I354" s="68"/>
      <c r="J354" s="68"/>
      <c r="K354" s="68"/>
      <c r="L354" s="68"/>
      <c r="M354" s="68"/>
      <c r="N354" s="68"/>
      <c r="O354" s="68"/>
      <c r="P354" s="68"/>
      <c r="Q354" s="68"/>
      <c r="R354" s="68"/>
      <c r="S354" s="68"/>
      <c r="T354" s="68"/>
      <c r="U354" s="68"/>
      <c r="V354" s="68"/>
      <c r="W354" s="68"/>
      <c r="X354" s="68"/>
      <c r="Y354" s="68"/>
      <c r="Z354" s="68"/>
      <c r="AA354" s="68"/>
      <c r="AB354" s="68"/>
      <c r="AC354" s="68"/>
      <c r="AD354" s="68"/>
      <c r="AE354" s="68"/>
      <c r="AF354" s="68"/>
      <c r="AG354" s="68"/>
      <c r="AH354" s="68"/>
      <c r="AI354" s="68"/>
      <c r="AJ354" s="68"/>
      <c r="AK354" s="68"/>
      <c r="AL354" s="68"/>
      <c r="AM354" s="68"/>
      <c r="AN354" s="68"/>
      <c r="AO354" s="68"/>
      <c r="AP354" s="68"/>
      <c r="AQ354" s="68"/>
      <c r="AR354" s="68"/>
      <c r="AS354" s="68"/>
      <c r="AT354" s="68"/>
      <c r="AU354" s="68"/>
    </row>
    <row r="355" spans="1:47" ht="15.75" customHeight="1">
      <c r="A355" s="68"/>
      <c r="B355" s="68"/>
      <c r="C355" s="68"/>
      <c r="D355" s="68"/>
      <c r="E355" s="68"/>
      <c r="F355" s="68"/>
      <c r="G355" s="68"/>
      <c r="H355" s="68"/>
      <c r="I355" s="68"/>
      <c r="J355" s="68"/>
      <c r="K355" s="68"/>
      <c r="L355" s="68"/>
      <c r="M355" s="68"/>
      <c r="N355" s="68"/>
      <c r="O355" s="68"/>
      <c r="P355" s="68"/>
      <c r="Q355" s="68"/>
      <c r="R355" s="68"/>
      <c r="S355" s="68"/>
      <c r="T355" s="68"/>
      <c r="U355" s="68"/>
      <c r="V355" s="68"/>
      <c r="W355" s="68"/>
      <c r="X355" s="68"/>
      <c r="Y355" s="68"/>
      <c r="Z355" s="68"/>
      <c r="AA355" s="68"/>
      <c r="AB355" s="68"/>
      <c r="AC355" s="68"/>
      <c r="AD355" s="68"/>
      <c r="AE355" s="68"/>
      <c r="AF355" s="68"/>
      <c r="AG355" s="68"/>
      <c r="AH355" s="68"/>
      <c r="AI355" s="68"/>
      <c r="AJ355" s="68"/>
      <c r="AK355" s="68"/>
      <c r="AL355" s="68"/>
      <c r="AM355" s="68"/>
      <c r="AN355" s="68"/>
      <c r="AO355" s="68"/>
      <c r="AP355" s="68"/>
      <c r="AQ355" s="68"/>
      <c r="AR355" s="68"/>
      <c r="AS355" s="68"/>
      <c r="AT355" s="68"/>
      <c r="AU355" s="68"/>
    </row>
    <row r="356" spans="1:47" ht="15.75" customHeight="1">
      <c r="A356" s="68"/>
      <c r="B356" s="68"/>
      <c r="C356" s="68"/>
      <c r="D356" s="68"/>
      <c r="E356" s="68"/>
      <c r="F356" s="68"/>
      <c r="G356" s="68"/>
      <c r="H356" s="68"/>
      <c r="I356" s="68"/>
      <c r="J356" s="68"/>
      <c r="K356" s="68"/>
      <c r="L356" s="68"/>
      <c r="M356" s="68"/>
      <c r="N356" s="68"/>
      <c r="O356" s="68"/>
      <c r="P356" s="68"/>
      <c r="Q356" s="68"/>
      <c r="R356" s="68"/>
      <c r="S356" s="68"/>
      <c r="T356" s="68"/>
      <c r="U356" s="68"/>
      <c r="V356" s="68"/>
      <c r="W356" s="68"/>
      <c r="X356" s="68"/>
      <c r="Y356" s="68"/>
      <c r="Z356" s="68"/>
      <c r="AA356" s="68"/>
      <c r="AB356" s="68"/>
      <c r="AC356" s="68"/>
      <c r="AD356" s="68"/>
      <c r="AE356" s="68"/>
      <c r="AF356" s="68"/>
      <c r="AG356" s="68"/>
      <c r="AH356" s="68"/>
      <c r="AI356" s="68"/>
      <c r="AJ356" s="68"/>
      <c r="AK356" s="68"/>
      <c r="AL356" s="68"/>
      <c r="AM356" s="68"/>
      <c r="AN356" s="68"/>
      <c r="AO356" s="68"/>
      <c r="AP356" s="68"/>
      <c r="AQ356" s="68"/>
      <c r="AR356" s="68"/>
      <c r="AS356" s="68"/>
      <c r="AT356" s="68"/>
      <c r="AU356" s="68"/>
    </row>
    <row r="357" spans="1:47" ht="15.75" customHeight="1">
      <c r="A357" s="68"/>
      <c r="B357" s="68"/>
      <c r="C357" s="68"/>
      <c r="D357" s="68"/>
      <c r="E357" s="68"/>
      <c r="F357" s="68"/>
      <c r="G357" s="68"/>
      <c r="H357" s="68"/>
      <c r="I357" s="68"/>
      <c r="J357" s="68"/>
      <c r="K357" s="68"/>
      <c r="L357" s="68"/>
      <c r="M357" s="68"/>
      <c r="N357" s="68"/>
      <c r="O357" s="68"/>
      <c r="P357" s="68"/>
      <c r="Q357" s="68"/>
      <c r="R357" s="68"/>
      <c r="S357" s="68"/>
      <c r="T357" s="68"/>
      <c r="U357" s="68"/>
      <c r="V357" s="68"/>
      <c r="W357" s="68"/>
      <c r="X357" s="68"/>
      <c r="Y357" s="68"/>
      <c r="Z357" s="68"/>
      <c r="AA357" s="68"/>
      <c r="AB357" s="68"/>
      <c r="AC357" s="68"/>
      <c r="AD357" s="68"/>
      <c r="AE357" s="68"/>
      <c r="AF357" s="68"/>
      <c r="AG357" s="68"/>
      <c r="AH357" s="68"/>
      <c r="AI357" s="68"/>
      <c r="AJ357" s="68"/>
      <c r="AK357" s="68"/>
      <c r="AL357" s="68"/>
      <c r="AM357" s="68"/>
      <c r="AN357" s="68"/>
      <c r="AO357" s="68"/>
      <c r="AP357" s="68"/>
      <c r="AQ357" s="68"/>
      <c r="AR357" s="68"/>
      <c r="AS357" s="68"/>
      <c r="AT357" s="68"/>
      <c r="AU357" s="68"/>
    </row>
    <row r="358" spans="1:47" ht="15.75" customHeight="1">
      <c r="A358" s="68"/>
      <c r="B358" s="68"/>
      <c r="C358" s="68"/>
      <c r="D358" s="68"/>
      <c r="E358" s="68"/>
      <c r="F358" s="68"/>
      <c r="G358" s="68"/>
      <c r="H358" s="68"/>
      <c r="I358" s="68"/>
      <c r="J358" s="68"/>
      <c r="K358" s="68"/>
      <c r="L358" s="68"/>
      <c r="M358" s="68"/>
      <c r="N358" s="68"/>
      <c r="O358" s="68"/>
      <c r="P358" s="68"/>
      <c r="Q358" s="68"/>
      <c r="R358" s="68"/>
      <c r="S358" s="68"/>
      <c r="T358" s="68"/>
      <c r="U358" s="68"/>
      <c r="V358" s="68"/>
      <c r="W358" s="68"/>
      <c r="X358" s="68"/>
      <c r="Y358" s="68"/>
      <c r="Z358" s="68"/>
      <c r="AA358" s="68"/>
      <c r="AB358" s="68"/>
      <c r="AC358" s="68"/>
      <c r="AD358" s="68"/>
      <c r="AE358" s="68"/>
      <c r="AF358" s="68"/>
      <c r="AG358" s="68"/>
      <c r="AH358" s="68"/>
      <c r="AI358" s="68"/>
      <c r="AJ358" s="68"/>
      <c r="AK358" s="68"/>
      <c r="AL358" s="68"/>
      <c r="AM358" s="68"/>
      <c r="AN358" s="68"/>
      <c r="AO358" s="68"/>
      <c r="AP358" s="68"/>
      <c r="AQ358" s="68"/>
      <c r="AR358" s="68"/>
      <c r="AS358" s="68"/>
      <c r="AT358" s="68"/>
      <c r="AU358" s="68"/>
    </row>
    <row r="359" spans="1:47" ht="15.75" customHeight="1">
      <c r="A359" s="68"/>
      <c r="B359" s="68"/>
      <c r="C359" s="68"/>
      <c r="D359" s="68"/>
      <c r="E359" s="68"/>
      <c r="F359" s="68"/>
      <c r="G359" s="68"/>
      <c r="H359" s="68"/>
      <c r="I359" s="68"/>
      <c r="J359" s="68"/>
      <c r="K359" s="68"/>
      <c r="L359" s="68"/>
      <c r="M359" s="68"/>
      <c r="N359" s="68"/>
      <c r="O359" s="68"/>
      <c r="P359" s="68"/>
      <c r="Q359" s="68"/>
      <c r="R359" s="68"/>
      <c r="S359" s="68"/>
      <c r="T359" s="68"/>
      <c r="U359" s="68"/>
      <c r="V359" s="68"/>
      <c r="W359" s="68"/>
      <c r="X359" s="68"/>
      <c r="Y359" s="68"/>
      <c r="Z359" s="68"/>
      <c r="AA359" s="68"/>
      <c r="AB359" s="68"/>
      <c r="AC359" s="68"/>
      <c r="AD359" s="68"/>
      <c r="AE359" s="68"/>
      <c r="AF359" s="68"/>
      <c r="AG359" s="68"/>
      <c r="AH359" s="68"/>
      <c r="AI359" s="68"/>
      <c r="AJ359" s="68"/>
      <c r="AK359" s="68"/>
      <c r="AL359" s="68"/>
      <c r="AM359" s="68"/>
      <c r="AN359" s="68"/>
      <c r="AO359" s="68"/>
      <c r="AP359" s="68"/>
      <c r="AQ359" s="68"/>
      <c r="AR359" s="68"/>
      <c r="AS359" s="68"/>
      <c r="AT359" s="68"/>
      <c r="AU359" s="68"/>
    </row>
    <row r="360" spans="1:47" ht="15.75" customHeight="1">
      <c r="A360" s="68"/>
      <c r="B360" s="68"/>
      <c r="C360" s="68"/>
      <c r="D360" s="68"/>
      <c r="E360" s="68"/>
      <c r="F360" s="68"/>
      <c r="G360" s="68"/>
      <c r="H360" s="68"/>
      <c r="I360" s="68"/>
      <c r="J360" s="68"/>
      <c r="K360" s="68"/>
      <c r="L360" s="68"/>
      <c r="M360" s="68"/>
      <c r="N360" s="68"/>
      <c r="O360" s="68"/>
      <c r="P360" s="68"/>
      <c r="Q360" s="68"/>
      <c r="R360" s="68"/>
      <c r="S360" s="68"/>
      <c r="T360" s="68"/>
      <c r="U360" s="68"/>
      <c r="V360" s="68"/>
      <c r="W360" s="68"/>
      <c r="X360" s="68"/>
      <c r="Y360" s="68"/>
      <c r="Z360" s="68"/>
      <c r="AA360" s="68"/>
      <c r="AB360" s="68"/>
      <c r="AC360" s="68"/>
      <c r="AD360" s="68"/>
      <c r="AE360" s="68"/>
      <c r="AF360" s="68"/>
      <c r="AG360" s="68"/>
      <c r="AH360" s="68"/>
      <c r="AI360" s="68"/>
      <c r="AJ360" s="68"/>
      <c r="AK360" s="68"/>
      <c r="AL360" s="68"/>
      <c r="AM360" s="68"/>
      <c r="AN360" s="68"/>
      <c r="AO360" s="68"/>
      <c r="AP360" s="68"/>
      <c r="AQ360" s="68"/>
      <c r="AR360" s="68"/>
      <c r="AS360" s="68"/>
      <c r="AT360" s="68"/>
      <c r="AU360" s="68"/>
    </row>
    <row r="361" spans="1:47" ht="15.75" customHeight="1">
      <c r="A361" s="68"/>
      <c r="B361" s="68"/>
      <c r="C361" s="68"/>
      <c r="D361" s="68"/>
      <c r="E361" s="68"/>
      <c r="F361" s="68"/>
      <c r="G361" s="68"/>
      <c r="H361" s="68"/>
      <c r="I361" s="68"/>
      <c r="J361" s="68"/>
      <c r="K361" s="68"/>
      <c r="L361" s="68"/>
      <c r="M361" s="68"/>
      <c r="N361" s="68"/>
      <c r="O361" s="68"/>
      <c r="P361" s="68"/>
      <c r="Q361" s="68"/>
      <c r="R361" s="68"/>
      <c r="S361" s="68"/>
      <c r="T361" s="68"/>
      <c r="U361" s="68"/>
      <c r="V361" s="68"/>
      <c r="W361" s="68"/>
      <c r="X361" s="68"/>
      <c r="Y361" s="68"/>
      <c r="Z361" s="68"/>
      <c r="AA361" s="68"/>
      <c r="AB361" s="68"/>
      <c r="AC361" s="68"/>
      <c r="AD361" s="68"/>
      <c r="AE361" s="68"/>
      <c r="AF361" s="68"/>
      <c r="AG361" s="68"/>
      <c r="AH361" s="68"/>
      <c r="AI361" s="68"/>
      <c r="AJ361" s="68"/>
      <c r="AK361" s="68"/>
      <c r="AL361" s="68"/>
      <c r="AM361" s="68"/>
      <c r="AN361" s="68"/>
      <c r="AO361" s="68"/>
      <c r="AP361" s="68"/>
      <c r="AQ361" s="68"/>
      <c r="AR361" s="68"/>
      <c r="AS361" s="68"/>
      <c r="AT361" s="68"/>
      <c r="AU361" s="68"/>
    </row>
    <row r="362" spans="1:47" ht="15.75" customHeight="1">
      <c r="A362" s="68"/>
      <c r="B362" s="68"/>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c r="AA362" s="68"/>
      <c r="AB362" s="68"/>
      <c r="AC362" s="68"/>
      <c r="AD362" s="68"/>
      <c r="AE362" s="68"/>
      <c r="AF362" s="68"/>
      <c r="AG362" s="68"/>
      <c r="AH362" s="68"/>
      <c r="AI362" s="68"/>
      <c r="AJ362" s="68"/>
      <c r="AK362" s="68"/>
      <c r="AL362" s="68"/>
      <c r="AM362" s="68"/>
      <c r="AN362" s="68"/>
      <c r="AO362" s="68"/>
      <c r="AP362" s="68"/>
      <c r="AQ362" s="68"/>
      <c r="AR362" s="68"/>
      <c r="AS362" s="68"/>
      <c r="AT362" s="68"/>
      <c r="AU362" s="68"/>
    </row>
    <row r="363" spans="1:47" ht="15.75" customHeight="1">
      <c r="A363" s="68"/>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c r="AA363" s="68"/>
      <c r="AB363" s="68"/>
      <c r="AC363" s="68"/>
      <c r="AD363" s="68"/>
      <c r="AE363" s="68"/>
      <c r="AF363" s="68"/>
      <c r="AG363" s="68"/>
      <c r="AH363" s="68"/>
      <c r="AI363" s="68"/>
      <c r="AJ363" s="68"/>
      <c r="AK363" s="68"/>
      <c r="AL363" s="68"/>
      <c r="AM363" s="68"/>
      <c r="AN363" s="68"/>
      <c r="AO363" s="68"/>
      <c r="AP363" s="68"/>
      <c r="AQ363" s="68"/>
      <c r="AR363" s="68"/>
      <c r="AS363" s="68"/>
      <c r="AT363" s="68"/>
      <c r="AU363" s="68"/>
    </row>
    <row r="364" spans="1:47" ht="15.75" customHeight="1">
      <c r="A364" s="68"/>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c r="AA364" s="68"/>
      <c r="AB364" s="68"/>
      <c r="AC364" s="68"/>
      <c r="AD364" s="68"/>
      <c r="AE364" s="68"/>
      <c r="AF364" s="68"/>
      <c r="AG364" s="68"/>
      <c r="AH364" s="68"/>
      <c r="AI364" s="68"/>
      <c r="AJ364" s="68"/>
      <c r="AK364" s="68"/>
      <c r="AL364" s="68"/>
      <c r="AM364" s="68"/>
      <c r="AN364" s="68"/>
      <c r="AO364" s="68"/>
      <c r="AP364" s="68"/>
      <c r="AQ364" s="68"/>
      <c r="AR364" s="68"/>
      <c r="AS364" s="68"/>
      <c r="AT364" s="68"/>
      <c r="AU364" s="68"/>
    </row>
    <row r="365" spans="1:47" ht="15.75" customHeight="1">
      <c r="A365" s="68"/>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c r="AA365" s="68"/>
      <c r="AB365" s="68"/>
      <c r="AC365" s="68"/>
      <c r="AD365" s="68"/>
      <c r="AE365" s="68"/>
      <c r="AF365" s="68"/>
      <c r="AG365" s="68"/>
      <c r="AH365" s="68"/>
      <c r="AI365" s="68"/>
      <c r="AJ365" s="68"/>
      <c r="AK365" s="68"/>
      <c r="AL365" s="68"/>
      <c r="AM365" s="68"/>
      <c r="AN365" s="68"/>
      <c r="AO365" s="68"/>
      <c r="AP365" s="68"/>
      <c r="AQ365" s="68"/>
      <c r="AR365" s="68"/>
      <c r="AS365" s="68"/>
      <c r="AT365" s="68"/>
      <c r="AU365" s="68"/>
    </row>
    <row r="366" spans="1:47" ht="15.75" customHeight="1">
      <c r="A366" s="68"/>
      <c r="B366" s="68"/>
      <c r="C366" s="68"/>
      <c r="D366" s="68"/>
      <c r="E366" s="68"/>
      <c r="F366" s="68"/>
      <c r="G366" s="68"/>
      <c r="H366" s="68"/>
      <c r="I366" s="68"/>
      <c r="J366" s="68"/>
      <c r="K366" s="68"/>
      <c r="L366" s="68"/>
      <c r="M366" s="68"/>
      <c r="N366" s="68"/>
      <c r="O366" s="68"/>
      <c r="P366" s="68"/>
      <c r="Q366" s="68"/>
      <c r="R366" s="68"/>
      <c r="S366" s="68"/>
      <c r="T366" s="68"/>
      <c r="U366" s="68"/>
      <c r="V366" s="68"/>
      <c r="W366" s="68"/>
      <c r="X366" s="68"/>
      <c r="Y366" s="68"/>
      <c r="Z366" s="68"/>
      <c r="AA366" s="68"/>
      <c r="AB366" s="68"/>
      <c r="AC366" s="68"/>
      <c r="AD366" s="68"/>
      <c r="AE366" s="68"/>
      <c r="AF366" s="68"/>
      <c r="AG366" s="68"/>
      <c r="AH366" s="68"/>
      <c r="AI366" s="68"/>
      <c r="AJ366" s="68"/>
      <c r="AK366" s="68"/>
      <c r="AL366" s="68"/>
      <c r="AM366" s="68"/>
      <c r="AN366" s="68"/>
      <c r="AO366" s="68"/>
      <c r="AP366" s="68"/>
      <c r="AQ366" s="68"/>
      <c r="AR366" s="68"/>
      <c r="AS366" s="68"/>
      <c r="AT366" s="68"/>
      <c r="AU366" s="68"/>
    </row>
    <row r="367" spans="1:47" ht="15.75" customHeight="1">
      <c r="A367" s="68"/>
      <c r="B367" s="68"/>
      <c r="C367" s="68"/>
      <c r="D367" s="68"/>
      <c r="E367" s="68"/>
      <c r="F367" s="68"/>
      <c r="G367" s="68"/>
      <c r="H367" s="68"/>
      <c r="I367" s="68"/>
      <c r="J367" s="68"/>
      <c r="K367" s="68"/>
      <c r="L367" s="68"/>
      <c r="M367" s="68"/>
      <c r="N367" s="68"/>
      <c r="O367" s="68"/>
      <c r="P367" s="68"/>
      <c r="Q367" s="68"/>
      <c r="R367" s="68"/>
      <c r="S367" s="68"/>
      <c r="T367" s="68"/>
      <c r="U367" s="68"/>
      <c r="V367" s="68"/>
      <c r="W367" s="68"/>
      <c r="X367" s="68"/>
      <c r="Y367" s="68"/>
      <c r="Z367" s="68"/>
      <c r="AA367" s="68"/>
      <c r="AB367" s="68"/>
      <c r="AC367" s="68"/>
      <c r="AD367" s="68"/>
      <c r="AE367" s="68"/>
      <c r="AF367" s="68"/>
      <c r="AG367" s="68"/>
      <c r="AH367" s="68"/>
      <c r="AI367" s="68"/>
      <c r="AJ367" s="68"/>
      <c r="AK367" s="68"/>
      <c r="AL367" s="68"/>
      <c r="AM367" s="68"/>
      <c r="AN367" s="68"/>
      <c r="AO367" s="68"/>
      <c r="AP367" s="68"/>
      <c r="AQ367" s="68"/>
      <c r="AR367" s="68"/>
      <c r="AS367" s="68"/>
      <c r="AT367" s="68"/>
      <c r="AU367" s="68"/>
    </row>
    <row r="368" spans="1:47" ht="15.75" customHeight="1">
      <c r="A368" s="68"/>
      <c r="B368" s="68"/>
      <c r="C368" s="68"/>
      <c r="D368" s="68"/>
      <c r="E368" s="68"/>
      <c r="F368" s="68"/>
      <c r="G368" s="68"/>
      <c r="H368" s="68"/>
      <c r="I368" s="68"/>
      <c r="J368" s="68"/>
      <c r="K368" s="68"/>
      <c r="L368" s="68"/>
      <c r="M368" s="68"/>
      <c r="N368" s="68"/>
      <c r="O368" s="68"/>
      <c r="P368" s="68"/>
      <c r="Q368" s="68"/>
      <c r="R368" s="68"/>
      <c r="S368" s="68"/>
      <c r="T368" s="68"/>
      <c r="U368" s="68"/>
      <c r="V368" s="68"/>
      <c r="W368" s="68"/>
      <c r="X368" s="68"/>
      <c r="Y368" s="68"/>
      <c r="Z368" s="68"/>
      <c r="AA368" s="68"/>
      <c r="AB368" s="68"/>
      <c r="AC368" s="68"/>
      <c r="AD368" s="68"/>
      <c r="AE368" s="68"/>
      <c r="AF368" s="68"/>
      <c r="AG368" s="68"/>
      <c r="AH368" s="68"/>
      <c r="AI368" s="68"/>
      <c r="AJ368" s="68"/>
      <c r="AK368" s="68"/>
      <c r="AL368" s="68"/>
      <c r="AM368" s="68"/>
      <c r="AN368" s="68"/>
      <c r="AO368" s="68"/>
      <c r="AP368" s="68"/>
      <c r="AQ368" s="68"/>
      <c r="AR368" s="68"/>
      <c r="AS368" s="68"/>
      <c r="AT368" s="68"/>
      <c r="AU368" s="68"/>
    </row>
    <row r="369" spans="1:47" ht="15.75" customHeight="1">
      <c r="A369" s="68"/>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c r="AA369" s="68"/>
      <c r="AB369" s="68"/>
      <c r="AC369" s="68"/>
      <c r="AD369" s="68"/>
      <c r="AE369" s="68"/>
      <c r="AF369" s="68"/>
      <c r="AG369" s="68"/>
      <c r="AH369" s="68"/>
      <c r="AI369" s="68"/>
      <c r="AJ369" s="68"/>
      <c r="AK369" s="68"/>
      <c r="AL369" s="68"/>
      <c r="AM369" s="68"/>
      <c r="AN369" s="68"/>
      <c r="AO369" s="68"/>
      <c r="AP369" s="68"/>
      <c r="AQ369" s="68"/>
      <c r="AR369" s="68"/>
      <c r="AS369" s="68"/>
      <c r="AT369" s="68"/>
      <c r="AU369" s="68"/>
    </row>
    <row r="370" spans="1:47" ht="15.75" customHeight="1">
      <c r="A370" s="68"/>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c r="AA370" s="68"/>
      <c r="AB370" s="68"/>
      <c r="AC370" s="68"/>
      <c r="AD370" s="68"/>
      <c r="AE370" s="68"/>
      <c r="AF370" s="68"/>
      <c r="AG370" s="68"/>
      <c r="AH370" s="68"/>
      <c r="AI370" s="68"/>
      <c r="AJ370" s="68"/>
      <c r="AK370" s="68"/>
      <c r="AL370" s="68"/>
      <c r="AM370" s="68"/>
      <c r="AN370" s="68"/>
      <c r="AO370" s="68"/>
      <c r="AP370" s="68"/>
      <c r="AQ370" s="68"/>
      <c r="AR370" s="68"/>
      <c r="AS370" s="68"/>
      <c r="AT370" s="68"/>
      <c r="AU370" s="68"/>
    </row>
    <row r="371" spans="1:47" ht="15.75" customHeight="1">
      <c r="A371" s="68"/>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c r="AA371" s="68"/>
      <c r="AB371" s="68"/>
      <c r="AC371" s="68"/>
      <c r="AD371" s="68"/>
      <c r="AE371" s="68"/>
      <c r="AF371" s="68"/>
      <c r="AG371" s="68"/>
      <c r="AH371" s="68"/>
      <c r="AI371" s="68"/>
      <c r="AJ371" s="68"/>
      <c r="AK371" s="68"/>
      <c r="AL371" s="68"/>
      <c r="AM371" s="68"/>
      <c r="AN371" s="68"/>
      <c r="AO371" s="68"/>
      <c r="AP371" s="68"/>
      <c r="AQ371" s="68"/>
      <c r="AR371" s="68"/>
      <c r="AS371" s="68"/>
      <c r="AT371" s="68"/>
      <c r="AU371" s="68"/>
    </row>
    <row r="372" spans="1:47" ht="15.75" customHeight="1">
      <c r="A372" s="68"/>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c r="AA372" s="68"/>
      <c r="AB372" s="68"/>
      <c r="AC372" s="68"/>
      <c r="AD372" s="68"/>
      <c r="AE372" s="68"/>
      <c r="AF372" s="68"/>
      <c r="AG372" s="68"/>
      <c r="AH372" s="68"/>
      <c r="AI372" s="68"/>
      <c r="AJ372" s="68"/>
      <c r="AK372" s="68"/>
      <c r="AL372" s="68"/>
      <c r="AM372" s="68"/>
      <c r="AN372" s="68"/>
      <c r="AO372" s="68"/>
      <c r="AP372" s="68"/>
      <c r="AQ372" s="68"/>
      <c r="AR372" s="68"/>
      <c r="AS372" s="68"/>
      <c r="AT372" s="68"/>
      <c r="AU372" s="68"/>
    </row>
    <row r="373" spans="1:47" ht="15.75" customHeight="1">
      <c r="A373" s="68"/>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c r="AA373" s="68"/>
      <c r="AB373" s="68"/>
      <c r="AC373" s="68"/>
      <c r="AD373" s="68"/>
      <c r="AE373" s="68"/>
      <c r="AF373" s="68"/>
      <c r="AG373" s="68"/>
      <c r="AH373" s="68"/>
      <c r="AI373" s="68"/>
      <c r="AJ373" s="68"/>
      <c r="AK373" s="68"/>
      <c r="AL373" s="68"/>
      <c r="AM373" s="68"/>
      <c r="AN373" s="68"/>
      <c r="AO373" s="68"/>
      <c r="AP373" s="68"/>
      <c r="AQ373" s="68"/>
      <c r="AR373" s="68"/>
      <c r="AS373" s="68"/>
      <c r="AT373" s="68"/>
      <c r="AU373" s="68"/>
    </row>
    <row r="374" spans="1:47" ht="15.75" customHeight="1">
      <c r="A374" s="68"/>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c r="AA374" s="68"/>
      <c r="AB374" s="68"/>
      <c r="AC374" s="68"/>
      <c r="AD374" s="68"/>
      <c r="AE374" s="68"/>
      <c r="AF374" s="68"/>
      <c r="AG374" s="68"/>
      <c r="AH374" s="68"/>
      <c r="AI374" s="68"/>
      <c r="AJ374" s="68"/>
      <c r="AK374" s="68"/>
      <c r="AL374" s="68"/>
      <c r="AM374" s="68"/>
      <c r="AN374" s="68"/>
      <c r="AO374" s="68"/>
      <c r="AP374" s="68"/>
      <c r="AQ374" s="68"/>
      <c r="AR374" s="68"/>
      <c r="AS374" s="68"/>
      <c r="AT374" s="68"/>
      <c r="AU374" s="68"/>
    </row>
    <row r="375" spans="1:47" ht="15.75" customHeight="1">
      <c r="A375" s="68"/>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c r="AA375" s="68"/>
      <c r="AB375" s="68"/>
      <c r="AC375" s="68"/>
      <c r="AD375" s="68"/>
      <c r="AE375" s="68"/>
      <c r="AF375" s="68"/>
      <c r="AG375" s="68"/>
      <c r="AH375" s="68"/>
      <c r="AI375" s="68"/>
      <c r="AJ375" s="68"/>
      <c r="AK375" s="68"/>
      <c r="AL375" s="68"/>
      <c r="AM375" s="68"/>
      <c r="AN375" s="68"/>
      <c r="AO375" s="68"/>
      <c r="AP375" s="68"/>
      <c r="AQ375" s="68"/>
      <c r="AR375" s="68"/>
      <c r="AS375" s="68"/>
      <c r="AT375" s="68"/>
      <c r="AU375" s="68"/>
    </row>
    <row r="376" spans="1:47" ht="15.75" customHeight="1">
      <c r="A376" s="68"/>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c r="AA376" s="68"/>
      <c r="AB376" s="68"/>
      <c r="AC376" s="68"/>
      <c r="AD376" s="68"/>
      <c r="AE376" s="68"/>
      <c r="AF376" s="68"/>
      <c r="AG376" s="68"/>
      <c r="AH376" s="68"/>
      <c r="AI376" s="68"/>
      <c r="AJ376" s="68"/>
      <c r="AK376" s="68"/>
      <c r="AL376" s="68"/>
      <c r="AM376" s="68"/>
      <c r="AN376" s="68"/>
      <c r="AO376" s="68"/>
      <c r="AP376" s="68"/>
      <c r="AQ376" s="68"/>
      <c r="AR376" s="68"/>
      <c r="AS376" s="68"/>
      <c r="AT376" s="68"/>
      <c r="AU376" s="68"/>
    </row>
    <row r="377" spans="1:47" ht="15.75" customHeight="1">
      <c r="A377" s="68"/>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c r="AA377" s="68"/>
      <c r="AB377" s="68"/>
      <c r="AC377" s="68"/>
      <c r="AD377" s="68"/>
      <c r="AE377" s="68"/>
      <c r="AF377" s="68"/>
      <c r="AG377" s="68"/>
      <c r="AH377" s="68"/>
      <c r="AI377" s="68"/>
      <c r="AJ377" s="68"/>
      <c r="AK377" s="68"/>
      <c r="AL377" s="68"/>
      <c r="AM377" s="68"/>
      <c r="AN377" s="68"/>
      <c r="AO377" s="68"/>
      <c r="AP377" s="68"/>
      <c r="AQ377" s="68"/>
      <c r="AR377" s="68"/>
      <c r="AS377" s="68"/>
      <c r="AT377" s="68"/>
      <c r="AU377" s="68"/>
    </row>
    <row r="378" spans="1:47" ht="15.75" customHeight="1">
      <c r="A378" s="68"/>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c r="AA378" s="68"/>
      <c r="AB378" s="68"/>
      <c r="AC378" s="68"/>
      <c r="AD378" s="68"/>
      <c r="AE378" s="68"/>
      <c r="AF378" s="68"/>
      <c r="AG378" s="68"/>
      <c r="AH378" s="68"/>
      <c r="AI378" s="68"/>
      <c r="AJ378" s="68"/>
      <c r="AK378" s="68"/>
      <c r="AL378" s="68"/>
      <c r="AM378" s="68"/>
      <c r="AN378" s="68"/>
      <c r="AO378" s="68"/>
      <c r="AP378" s="68"/>
      <c r="AQ378" s="68"/>
      <c r="AR378" s="68"/>
      <c r="AS378" s="68"/>
      <c r="AT378" s="68"/>
      <c r="AU378" s="68"/>
    </row>
    <row r="379" spans="1:47" ht="15.75" customHeight="1">
      <c r="A379" s="68"/>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c r="AA379" s="68"/>
      <c r="AB379" s="68"/>
      <c r="AC379" s="68"/>
      <c r="AD379" s="68"/>
      <c r="AE379" s="68"/>
      <c r="AF379" s="68"/>
      <c r="AG379" s="68"/>
      <c r="AH379" s="68"/>
      <c r="AI379" s="68"/>
      <c r="AJ379" s="68"/>
      <c r="AK379" s="68"/>
      <c r="AL379" s="68"/>
      <c r="AM379" s="68"/>
      <c r="AN379" s="68"/>
      <c r="AO379" s="68"/>
      <c r="AP379" s="68"/>
      <c r="AQ379" s="68"/>
      <c r="AR379" s="68"/>
      <c r="AS379" s="68"/>
      <c r="AT379" s="68"/>
      <c r="AU379" s="68"/>
    </row>
    <row r="380" spans="1:47" ht="15.75" customHeight="1">
      <c r="A380" s="68"/>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c r="AA380" s="68"/>
      <c r="AB380" s="68"/>
      <c r="AC380" s="68"/>
      <c r="AD380" s="68"/>
      <c r="AE380" s="68"/>
      <c r="AF380" s="68"/>
      <c r="AG380" s="68"/>
      <c r="AH380" s="68"/>
      <c r="AI380" s="68"/>
      <c r="AJ380" s="68"/>
      <c r="AK380" s="68"/>
      <c r="AL380" s="68"/>
      <c r="AM380" s="68"/>
      <c r="AN380" s="68"/>
      <c r="AO380" s="68"/>
      <c r="AP380" s="68"/>
      <c r="AQ380" s="68"/>
      <c r="AR380" s="68"/>
      <c r="AS380" s="68"/>
      <c r="AT380" s="68"/>
      <c r="AU380" s="68"/>
    </row>
    <row r="381" spans="1:47" ht="15.75" customHeight="1">
      <c r="A381" s="68"/>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c r="AA381" s="68"/>
      <c r="AB381" s="68"/>
      <c r="AC381" s="68"/>
      <c r="AD381" s="68"/>
      <c r="AE381" s="68"/>
      <c r="AF381" s="68"/>
      <c r="AG381" s="68"/>
      <c r="AH381" s="68"/>
      <c r="AI381" s="68"/>
      <c r="AJ381" s="68"/>
      <c r="AK381" s="68"/>
      <c r="AL381" s="68"/>
      <c r="AM381" s="68"/>
      <c r="AN381" s="68"/>
      <c r="AO381" s="68"/>
      <c r="AP381" s="68"/>
      <c r="AQ381" s="68"/>
      <c r="AR381" s="68"/>
      <c r="AS381" s="68"/>
      <c r="AT381" s="68"/>
      <c r="AU381" s="68"/>
    </row>
    <row r="382" spans="1:47" ht="15.75" customHeight="1">
      <c r="A382" s="68"/>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c r="AA382" s="68"/>
      <c r="AB382" s="68"/>
      <c r="AC382" s="68"/>
      <c r="AD382" s="68"/>
      <c r="AE382" s="68"/>
      <c r="AF382" s="68"/>
      <c r="AG382" s="68"/>
      <c r="AH382" s="68"/>
      <c r="AI382" s="68"/>
      <c r="AJ382" s="68"/>
      <c r="AK382" s="68"/>
      <c r="AL382" s="68"/>
      <c r="AM382" s="68"/>
      <c r="AN382" s="68"/>
      <c r="AO382" s="68"/>
      <c r="AP382" s="68"/>
      <c r="AQ382" s="68"/>
      <c r="AR382" s="68"/>
      <c r="AS382" s="68"/>
      <c r="AT382" s="68"/>
      <c r="AU382" s="68"/>
    </row>
    <row r="383" spans="1:47" ht="15.75" customHeight="1">
      <c r="A383" s="68"/>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c r="AA383" s="68"/>
      <c r="AB383" s="68"/>
      <c r="AC383" s="68"/>
      <c r="AD383" s="68"/>
      <c r="AE383" s="68"/>
      <c r="AF383" s="68"/>
      <c r="AG383" s="68"/>
      <c r="AH383" s="68"/>
      <c r="AI383" s="68"/>
      <c r="AJ383" s="68"/>
      <c r="AK383" s="68"/>
      <c r="AL383" s="68"/>
      <c r="AM383" s="68"/>
      <c r="AN383" s="68"/>
      <c r="AO383" s="68"/>
      <c r="AP383" s="68"/>
      <c r="AQ383" s="68"/>
      <c r="AR383" s="68"/>
      <c r="AS383" s="68"/>
      <c r="AT383" s="68"/>
      <c r="AU383" s="68"/>
    </row>
    <row r="384" spans="1:47" ht="15.75" customHeight="1">
      <c r="A384" s="68"/>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c r="AA384" s="68"/>
      <c r="AB384" s="68"/>
      <c r="AC384" s="68"/>
      <c r="AD384" s="68"/>
      <c r="AE384" s="68"/>
      <c r="AF384" s="68"/>
      <c r="AG384" s="68"/>
      <c r="AH384" s="68"/>
      <c r="AI384" s="68"/>
      <c r="AJ384" s="68"/>
      <c r="AK384" s="68"/>
      <c r="AL384" s="68"/>
      <c r="AM384" s="68"/>
      <c r="AN384" s="68"/>
      <c r="AO384" s="68"/>
      <c r="AP384" s="68"/>
      <c r="AQ384" s="68"/>
      <c r="AR384" s="68"/>
      <c r="AS384" s="68"/>
      <c r="AT384" s="68"/>
      <c r="AU384" s="68"/>
    </row>
    <row r="385" spans="1:47" ht="15.75" customHeight="1">
      <c r="A385" s="68"/>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c r="AA385" s="68"/>
      <c r="AB385" s="68"/>
      <c r="AC385" s="68"/>
      <c r="AD385" s="68"/>
      <c r="AE385" s="68"/>
      <c r="AF385" s="68"/>
      <c r="AG385" s="68"/>
      <c r="AH385" s="68"/>
      <c r="AI385" s="68"/>
      <c r="AJ385" s="68"/>
      <c r="AK385" s="68"/>
      <c r="AL385" s="68"/>
      <c r="AM385" s="68"/>
      <c r="AN385" s="68"/>
      <c r="AO385" s="68"/>
      <c r="AP385" s="68"/>
      <c r="AQ385" s="68"/>
      <c r="AR385" s="68"/>
      <c r="AS385" s="68"/>
      <c r="AT385" s="68"/>
      <c r="AU385" s="68"/>
    </row>
    <row r="386" spans="1:47" ht="15.75" customHeight="1">
      <c r="A386" s="68"/>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c r="AA386" s="68"/>
      <c r="AB386" s="68"/>
      <c r="AC386" s="68"/>
      <c r="AD386" s="68"/>
      <c r="AE386" s="68"/>
      <c r="AF386" s="68"/>
      <c r="AG386" s="68"/>
      <c r="AH386" s="68"/>
      <c r="AI386" s="68"/>
      <c r="AJ386" s="68"/>
      <c r="AK386" s="68"/>
      <c r="AL386" s="68"/>
      <c r="AM386" s="68"/>
      <c r="AN386" s="68"/>
      <c r="AO386" s="68"/>
      <c r="AP386" s="68"/>
      <c r="AQ386" s="68"/>
      <c r="AR386" s="68"/>
      <c r="AS386" s="68"/>
      <c r="AT386" s="68"/>
      <c r="AU386" s="68"/>
    </row>
    <row r="387" spans="1:47" ht="15.75" customHeight="1">
      <c r="A387" s="68"/>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c r="AA387" s="68"/>
      <c r="AB387" s="68"/>
      <c r="AC387" s="68"/>
      <c r="AD387" s="68"/>
      <c r="AE387" s="68"/>
      <c r="AF387" s="68"/>
      <c r="AG387" s="68"/>
      <c r="AH387" s="68"/>
      <c r="AI387" s="68"/>
      <c r="AJ387" s="68"/>
      <c r="AK387" s="68"/>
      <c r="AL387" s="68"/>
      <c r="AM387" s="68"/>
      <c r="AN387" s="68"/>
      <c r="AO387" s="68"/>
      <c r="AP387" s="68"/>
      <c r="AQ387" s="68"/>
      <c r="AR387" s="68"/>
      <c r="AS387" s="68"/>
      <c r="AT387" s="68"/>
      <c r="AU387" s="68"/>
    </row>
    <row r="388" spans="1:47" ht="15.75" customHeight="1">
      <c r="A388" s="68"/>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c r="AA388" s="68"/>
      <c r="AB388" s="68"/>
      <c r="AC388" s="68"/>
      <c r="AD388" s="68"/>
      <c r="AE388" s="68"/>
      <c r="AF388" s="68"/>
      <c r="AG388" s="68"/>
      <c r="AH388" s="68"/>
      <c r="AI388" s="68"/>
      <c r="AJ388" s="68"/>
      <c r="AK388" s="68"/>
      <c r="AL388" s="68"/>
      <c r="AM388" s="68"/>
      <c r="AN388" s="68"/>
      <c r="AO388" s="68"/>
      <c r="AP388" s="68"/>
      <c r="AQ388" s="68"/>
      <c r="AR388" s="68"/>
      <c r="AS388" s="68"/>
      <c r="AT388" s="68"/>
      <c r="AU388" s="68"/>
    </row>
    <row r="389" spans="1:47" ht="15.75" customHeight="1">
      <c r="A389" s="68"/>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c r="AA389" s="68"/>
      <c r="AB389" s="68"/>
      <c r="AC389" s="68"/>
      <c r="AD389" s="68"/>
      <c r="AE389" s="68"/>
      <c r="AF389" s="68"/>
      <c r="AG389" s="68"/>
      <c r="AH389" s="68"/>
      <c r="AI389" s="68"/>
      <c r="AJ389" s="68"/>
      <c r="AK389" s="68"/>
      <c r="AL389" s="68"/>
      <c r="AM389" s="68"/>
      <c r="AN389" s="68"/>
      <c r="AO389" s="68"/>
      <c r="AP389" s="68"/>
      <c r="AQ389" s="68"/>
      <c r="AR389" s="68"/>
      <c r="AS389" s="68"/>
      <c r="AT389" s="68"/>
      <c r="AU389" s="68"/>
    </row>
    <row r="390" spans="1:47" ht="15.75" customHeight="1">
      <c r="A390" s="68"/>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c r="AA390" s="68"/>
      <c r="AB390" s="68"/>
      <c r="AC390" s="68"/>
      <c r="AD390" s="68"/>
      <c r="AE390" s="68"/>
      <c r="AF390" s="68"/>
      <c r="AG390" s="68"/>
      <c r="AH390" s="68"/>
      <c r="AI390" s="68"/>
      <c r="AJ390" s="68"/>
      <c r="AK390" s="68"/>
      <c r="AL390" s="68"/>
      <c r="AM390" s="68"/>
      <c r="AN390" s="68"/>
      <c r="AO390" s="68"/>
      <c r="AP390" s="68"/>
      <c r="AQ390" s="68"/>
      <c r="AR390" s="68"/>
      <c r="AS390" s="68"/>
      <c r="AT390" s="68"/>
      <c r="AU390" s="68"/>
    </row>
    <row r="391" spans="1:47" ht="15.75" customHeight="1">
      <c r="A391" s="68"/>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c r="AA391" s="68"/>
      <c r="AB391" s="68"/>
      <c r="AC391" s="68"/>
      <c r="AD391" s="68"/>
      <c r="AE391" s="68"/>
      <c r="AF391" s="68"/>
      <c r="AG391" s="68"/>
      <c r="AH391" s="68"/>
      <c r="AI391" s="68"/>
      <c r="AJ391" s="68"/>
      <c r="AK391" s="68"/>
      <c r="AL391" s="68"/>
      <c r="AM391" s="68"/>
      <c r="AN391" s="68"/>
      <c r="AO391" s="68"/>
      <c r="AP391" s="68"/>
      <c r="AQ391" s="68"/>
      <c r="AR391" s="68"/>
      <c r="AS391" s="68"/>
      <c r="AT391" s="68"/>
      <c r="AU391" s="68"/>
    </row>
    <row r="392" spans="1:47" ht="15.75" customHeight="1">
      <c r="A392" s="68"/>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c r="AA392" s="68"/>
      <c r="AB392" s="68"/>
      <c r="AC392" s="68"/>
      <c r="AD392" s="68"/>
      <c r="AE392" s="68"/>
      <c r="AF392" s="68"/>
      <c r="AG392" s="68"/>
      <c r="AH392" s="68"/>
      <c r="AI392" s="68"/>
      <c r="AJ392" s="68"/>
      <c r="AK392" s="68"/>
      <c r="AL392" s="68"/>
      <c r="AM392" s="68"/>
      <c r="AN392" s="68"/>
      <c r="AO392" s="68"/>
      <c r="AP392" s="68"/>
      <c r="AQ392" s="68"/>
      <c r="AR392" s="68"/>
      <c r="AS392" s="68"/>
      <c r="AT392" s="68"/>
      <c r="AU392" s="68"/>
    </row>
    <row r="393" spans="1:47" ht="15.75" customHeight="1">
      <c r="A393" s="68"/>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c r="AA393" s="68"/>
      <c r="AB393" s="68"/>
      <c r="AC393" s="68"/>
      <c r="AD393" s="68"/>
      <c r="AE393" s="68"/>
      <c r="AF393" s="68"/>
      <c r="AG393" s="68"/>
      <c r="AH393" s="68"/>
      <c r="AI393" s="68"/>
      <c r="AJ393" s="68"/>
      <c r="AK393" s="68"/>
      <c r="AL393" s="68"/>
      <c r="AM393" s="68"/>
      <c r="AN393" s="68"/>
      <c r="AO393" s="68"/>
      <c r="AP393" s="68"/>
      <c r="AQ393" s="68"/>
      <c r="AR393" s="68"/>
      <c r="AS393" s="68"/>
      <c r="AT393" s="68"/>
      <c r="AU393" s="68"/>
    </row>
    <row r="394" spans="1:47" ht="15.75" customHeight="1">
      <c r="A394" s="68"/>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c r="AA394" s="68"/>
      <c r="AB394" s="68"/>
      <c r="AC394" s="68"/>
      <c r="AD394" s="68"/>
      <c r="AE394" s="68"/>
      <c r="AF394" s="68"/>
      <c r="AG394" s="68"/>
      <c r="AH394" s="68"/>
      <c r="AI394" s="68"/>
      <c r="AJ394" s="68"/>
      <c r="AK394" s="68"/>
      <c r="AL394" s="68"/>
      <c r="AM394" s="68"/>
      <c r="AN394" s="68"/>
      <c r="AO394" s="68"/>
      <c r="AP394" s="68"/>
      <c r="AQ394" s="68"/>
      <c r="AR394" s="68"/>
      <c r="AS394" s="68"/>
      <c r="AT394" s="68"/>
      <c r="AU394" s="68"/>
    </row>
    <row r="395" spans="1:47" ht="15.75" customHeight="1">
      <c r="A395" s="68"/>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c r="AA395" s="68"/>
      <c r="AB395" s="68"/>
      <c r="AC395" s="68"/>
      <c r="AD395" s="68"/>
      <c r="AE395" s="68"/>
      <c r="AF395" s="68"/>
      <c r="AG395" s="68"/>
      <c r="AH395" s="68"/>
      <c r="AI395" s="68"/>
      <c r="AJ395" s="68"/>
      <c r="AK395" s="68"/>
      <c r="AL395" s="68"/>
      <c r="AM395" s="68"/>
      <c r="AN395" s="68"/>
      <c r="AO395" s="68"/>
      <c r="AP395" s="68"/>
      <c r="AQ395" s="68"/>
      <c r="AR395" s="68"/>
      <c r="AS395" s="68"/>
      <c r="AT395" s="68"/>
      <c r="AU395" s="68"/>
    </row>
    <row r="396" spans="1:47" ht="15.75" customHeight="1">
      <c r="A396" s="68"/>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c r="AA396" s="68"/>
      <c r="AB396" s="68"/>
      <c r="AC396" s="68"/>
      <c r="AD396" s="68"/>
      <c r="AE396" s="68"/>
      <c r="AF396" s="68"/>
      <c r="AG396" s="68"/>
      <c r="AH396" s="68"/>
      <c r="AI396" s="68"/>
      <c r="AJ396" s="68"/>
      <c r="AK396" s="68"/>
      <c r="AL396" s="68"/>
      <c r="AM396" s="68"/>
      <c r="AN396" s="68"/>
      <c r="AO396" s="68"/>
      <c r="AP396" s="68"/>
      <c r="AQ396" s="68"/>
      <c r="AR396" s="68"/>
      <c r="AS396" s="68"/>
      <c r="AT396" s="68"/>
      <c r="AU396" s="68"/>
    </row>
    <row r="397" spans="1:47" ht="15.75" customHeight="1">
      <c r="A397" s="68"/>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c r="AA397" s="68"/>
      <c r="AB397" s="68"/>
      <c r="AC397" s="68"/>
      <c r="AD397" s="68"/>
      <c r="AE397" s="68"/>
      <c r="AF397" s="68"/>
      <c r="AG397" s="68"/>
      <c r="AH397" s="68"/>
      <c r="AI397" s="68"/>
      <c r="AJ397" s="68"/>
      <c r="AK397" s="68"/>
      <c r="AL397" s="68"/>
      <c r="AM397" s="68"/>
      <c r="AN397" s="68"/>
      <c r="AO397" s="68"/>
      <c r="AP397" s="68"/>
      <c r="AQ397" s="68"/>
      <c r="AR397" s="68"/>
      <c r="AS397" s="68"/>
      <c r="AT397" s="68"/>
      <c r="AU397" s="68"/>
    </row>
    <row r="398" spans="1:47" ht="15.75" customHeight="1">
      <c r="A398" s="68"/>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c r="AA398" s="68"/>
      <c r="AB398" s="68"/>
      <c r="AC398" s="68"/>
      <c r="AD398" s="68"/>
      <c r="AE398" s="68"/>
      <c r="AF398" s="68"/>
      <c r="AG398" s="68"/>
      <c r="AH398" s="68"/>
      <c r="AI398" s="68"/>
      <c r="AJ398" s="68"/>
      <c r="AK398" s="68"/>
      <c r="AL398" s="68"/>
      <c r="AM398" s="68"/>
      <c r="AN398" s="68"/>
      <c r="AO398" s="68"/>
      <c r="AP398" s="68"/>
      <c r="AQ398" s="68"/>
      <c r="AR398" s="68"/>
      <c r="AS398" s="68"/>
      <c r="AT398" s="68"/>
      <c r="AU398" s="68"/>
    </row>
    <row r="399" spans="1:47" ht="15.75" customHeight="1">
      <c r="A399" s="68"/>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c r="AA399" s="68"/>
      <c r="AB399" s="68"/>
      <c r="AC399" s="68"/>
      <c r="AD399" s="68"/>
      <c r="AE399" s="68"/>
      <c r="AF399" s="68"/>
      <c r="AG399" s="68"/>
      <c r="AH399" s="68"/>
      <c r="AI399" s="68"/>
      <c r="AJ399" s="68"/>
      <c r="AK399" s="68"/>
      <c r="AL399" s="68"/>
      <c r="AM399" s="68"/>
      <c r="AN399" s="68"/>
      <c r="AO399" s="68"/>
      <c r="AP399" s="68"/>
      <c r="AQ399" s="68"/>
      <c r="AR399" s="68"/>
      <c r="AS399" s="68"/>
      <c r="AT399" s="68"/>
      <c r="AU399" s="68"/>
    </row>
    <row r="400" spans="1:47" ht="15.75" customHeight="1">
      <c r="A400" s="68"/>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c r="AA400" s="68"/>
      <c r="AB400" s="68"/>
      <c r="AC400" s="68"/>
      <c r="AD400" s="68"/>
      <c r="AE400" s="68"/>
      <c r="AF400" s="68"/>
      <c r="AG400" s="68"/>
      <c r="AH400" s="68"/>
      <c r="AI400" s="68"/>
      <c r="AJ400" s="68"/>
      <c r="AK400" s="68"/>
      <c r="AL400" s="68"/>
      <c r="AM400" s="68"/>
      <c r="AN400" s="68"/>
      <c r="AO400" s="68"/>
      <c r="AP400" s="68"/>
      <c r="AQ400" s="68"/>
      <c r="AR400" s="68"/>
      <c r="AS400" s="68"/>
      <c r="AT400" s="68"/>
      <c r="AU400" s="68"/>
    </row>
    <row r="401" spans="1:47" ht="15.75" customHeight="1">
      <c r="A401" s="68"/>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c r="AA401" s="68"/>
      <c r="AB401" s="68"/>
      <c r="AC401" s="68"/>
      <c r="AD401" s="68"/>
      <c r="AE401" s="68"/>
      <c r="AF401" s="68"/>
      <c r="AG401" s="68"/>
      <c r="AH401" s="68"/>
      <c r="AI401" s="68"/>
      <c r="AJ401" s="68"/>
      <c r="AK401" s="68"/>
      <c r="AL401" s="68"/>
      <c r="AM401" s="68"/>
      <c r="AN401" s="68"/>
      <c r="AO401" s="68"/>
      <c r="AP401" s="68"/>
      <c r="AQ401" s="68"/>
      <c r="AR401" s="68"/>
      <c r="AS401" s="68"/>
      <c r="AT401" s="68"/>
      <c r="AU401" s="68"/>
    </row>
    <row r="402" spans="1:47" ht="15.75" customHeight="1">
      <c r="A402" s="68"/>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c r="AA402" s="68"/>
      <c r="AB402" s="68"/>
      <c r="AC402" s="68"/>
      <c r="AD402" s="68"/>
      <c r="AE402" s="68"/>
      <c r="AF402" s="68"/>
      <c r="AG402" s="68"/>
      <c r="AH402" s="68"/>
      <c r="AI402" s="68"/>
      <c r="AJ402" s="68"/>
      <c r="AK402" s="68"/>
      <c r="AL402" s="68"/>
      <c r="AM402" s="68"/>
      <c r="AN402" s="68"/>
      <c r="AO402" s="68"/>
      <c r="AP402" s="68"/>
      <c r="AQ402" s="68"/>
      <c r="AR402" s="68"/>
      <c r="AS402" s="68"/>
      <c r="AT402" s="68"/>
      <c r="AU402" s="68"/>
    </row>
    <row r="403" spans="1:47" ht="15.75" customHeight="1">
      <c r="A403" s="68"/>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c r="AA403" s="68"/>
      <c r="AB403" s="68"/>
      <c r="AC403" s="68"/>
      <c r="AD403" s="68"/>
      <c r="AE403" s="68"/>
      <c r="AF403" s="68"/>
      <c r="AG403" s="68"/>
      <c r="AH403" s="68"/>
      <c r="AI403" s="68"/>
      <c r="AJ403" s="68"/>
      <c r="AK403" s="68"/>
      <c r="AL403" s="68"/>
      <c r="AM403" s="68"/>
      <c r="AN403" s="68"/>
      <c r="AO403" s="68"/>
      <c r="AP403" s="68"/>
      <c r="AQ403" s="68"/>
      <c r="AR403" s="68"/>
      <c r="AS403" s="68"/>
      <c r="AT403" s="68"/>
      <c r="AU403" s="68"/>
    </row>
    <row r="404" spans="1:47" ht="15.75" customHeight="1">
      <c r="A404" s="68"/>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c r="AA404" s="68"/>
      <c r="AB404" s="68"/>
      <c r="AC404" s="68"/>
      <c r="AD404" s="68"/>
      <c r="AE404" s="68"/>
      <c r="AF404" s="68"/>
      <c r="AG404" s="68"/>
      <c r="AH404" s="68"/>
      <c r="AI404" s="68"/>
      <c r="AJ404" s="68"/>
      <c r="AK404" s="68"/>
      <c r="AL404" s="68"/>
      <c r="AM404" s="68"/>
      <c r="AN404" s="68"/>
      <c r="AO404" s="68"/>
      <c r="AP404" s="68"/>
      <c r="AQ404" s="68"/>
      <c r="AR404" s="68"/>
      <c r="AS404" s="68"/>
      <c r="AT404" s="68"/>
      <c r="AU404" s="68"/>
    </row>
    <row r="405" spans="1:47" ht="15.75" customHeight="1">
      <c r="A405" s="68"/>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c r="AA405" s="68"/>
      <c r="AB405" s="68"/>
      <c r="AC405" s="68"/>
      <c r="AD405" s="68"/>
      <c r="AE405" s="68"/>
      <c r="AF405" s="68"/>
      <c r="AG405" s="68"/>
      <c r="AH405" s="68"/>
      <c r="AI405" s="68"/>
      <c r="AJ405" s="68"/>
      <c r="AK405" s="68"/>
      <c r="AL405" s="68"/>
      <c r="AM405" s="68"/>
      <c r="AN405" s="68"/>
      <c r="AO405" s="68"/>
      <c r="AP405" s="68"/>
      <c r="AQ405" s="68"/>
      <c r="AR405" s="68"/>
      <c r="AS405" s="68"/>
      <c r="AT405" s="68"/>
      <c r="AU405" s="68"/>
    </row>
    <row r="406" spans="1:47" ht="15.75" customHeight="1">
      <c r="A406" s="68"/>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c r="AA406" s="68"/>
      <c r="AB406" s="68"/>
      <c r="AC406" s="68"/>
      <c r="AD406" s="68"/>
      <c r="AE406" s="68"/>
      <c r="AF406" s="68"/>
      <c r="AG406" s="68"/>
      <c r="AH406" s="68"/>
      <c r="AI406" s="68"/>
      <c r="AJ406" s="68"/>
      <c r="AK406" s="68"/>
      <c r="AL406" s="68"/>
      <c r="AM406" s="68"/>
      <c r="AN406" s="68"/>
      <c r="AO406" s="68"/>
      <c r="AP406" s="68"/>
      <c r="AQ406" s="68"/>
      <c r="AR406" s="68"/>
      <c r="AS406" s="68"/>
      <c r="AT406" s="68"/>
      <c r="AU406" s="68"/>
    </row>
    <row r="407" spans="1:47" ht="15.75" customHeight="1">
      <c r="A407" s="68"/>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c r="AA407" s="68"/>
      <c r="AB407" s="68"/>
      <c r="AC407" s="68"/>
      <c r="AD407" s="68"/>
      <c r="AE407" s="68"/>
      <c r="AF407" s="68"/>
      <c r="AG407" s="68"/>
      <c r="AH407" s="68"/>
      <c r="AI407" s="68"/>
      <c r="AJ407" s="68"/>
      <c r="AK407" s="68"/>
      <c r="AL407" s="68"/>
      <c r="AM407" s="68"/>
      <c r="AN407" s="68"/>
      <c r="AO407" s="68"/>
      <c r="AP407" s="68"/>
      <c r="AQ407" s="68"/>
      <c r="AR407" s="68"/>
      <c r="AS407" s="68"/>
      <c r="AT407" s="68"/>
      <c r="AU407" s="68"/>
    </row>
    <row r="408" spans="1:47" ht="15.75" customHeight="1">
      <c r="A408" s="68"/>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c r="AA408" s="68"/>
      <c r="AB408" s="68"/>
      <c r="AC408" s="68"/>
      <c r="AD408" s="68"/>
      <c r="AE408" s="68"/>
      <c r="AF408" s="68"/>
      <c r="AG408" s="68"/>
      <c r="AH408" s="68"/>
      <c r="AI408" s="68"/>
      <c r="AJ408" s="68"/>
      <c r="AK408" s="68"/>
      <c r="AL408" s="68"/>
      <c r="AM408" s="68"/>
      <c r="AN408" s="68"/>
      <c r="AO408" s="68"/>
      <c r="AP408" s="68"/>
      <c r="AQ408" s="68"/>
      <c r="AR408" s="68"/>
      <c r="AS408" s="68"/>
      <c r="AT408" s="68"/>
      <c r="AU408" s="68"/>
    </row>
    <row r="409" spans="1:47" ht="15.75" customHeight="1">
      <c r="A409" s="68"/>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c r="AA409" s="68"/>
      <c r="AB409" s="68"/>
      <c r="AC409" s="68"/>
      <c r="AD409" s="68"/>
      <c r="AE409" s="68"/>
      <c r="AF409" s="68"/>
      <c r="AG409" s="68"/>
      <c r="AH409" s="68"/>
      <c r="AI409" s="68"/>
      <c r="AJ409" s="68"/>
      <c r="AK409" s="68"/>
      <c r="AL409" s="68"/>
      <c r="AM409" s="68"/>
      <c r="AN409" s="68"/>
      <c r="AO409" s="68"/>
      <c r="AP409" s="68"/>
      <c r="AQ409" s="68"/>
      <c r="AR409" s="68"/>
      <c r="AS409" s="68"/>
      <c r="AT409" s="68"/>
      <c r="AU409" s="68"/>
    </row>
    <row r="410" spans="1:47" ht="15.75" customHeight="1">
      <c r="A410" s="68"/>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c r="AA410" s="68"/>
      <c r="AB410" s="68"/>
      <c r="AC410" s="68"/>
      <c r="AD410" s="68"/>
      <c r="AE410" s="68"/>
      <c r="AF410" s="68"/>
      <c r="AG410" s="68"/>
      <c r="AH410" s="68"/>
      <c r="AI410" s="68"/>
      <c r="AJ410" s="68"/>
      <c r="AK410" s="68"/>
      <c r="AL410" s="68"/>
      <c r="AM410" s="68"/>
      <c r="AN410" s="68"/>
      <c r="AO410" s="68"/>
      <c r="AP410" s="68"/>
      <c r="AQ410" s="68"/>
      <c r="AR410" s="68"/>
      <c r="AS410" s="68"/>
      <c r="AT410" s="68"/>
      <c r="AU410" s="68"/>
    </row>
    <row r="411" spans="1:47" ht="15.75" customHeight="1">
      <c r="A411" s="68"/>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c r="AA411" s="68"/>
      <c r="AB411" s="68"/>
      <c r="AC411" s="68"/>
      <c r="AD411" s="68"/>
      <c r="AE411" s="68"/>
      <c r="AF411" s="68"/>
      <c r="AG411" s="68"/>
      <c r="AH411" s="68"/>
      <c r="AI411" s="68"/>
      <c r="AJ411" s="68"/>
      <c r="AK411" s="68"/>
      <c r="AL411" s="68"/>
      <c r="AM411" s="68"/>
      <c r="AN411" s="68"/>
      <c r="AO411" s="68"/>
      <c r="AP411" s="68"/>
      <c r="AQ411" s="68"/>
      <c r="AR411" s="68"/>
      <c r="AS411" s="68"/>
      <c r="AT411" s="68"/>
      <c r="AU411" s="68"/>
    </row>
    <row r="412" spans="1:47" ht="15.75" customHeight="1">
      <c r="A412" s="68"/>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c r="AA412" s="68"/>
      <c r="AB412" s="68"/>
      <c r="AC412" s="68"/>
      <c r="AD412" s="68"/>
      <c r="AE412" s="68"/>
      <c r="AF412" s="68"/>
      <c r="AG412" s="68"/>
      <c r="AH412" s="68"/>
      <c r="AI412" s="68"/>
      <c r="AJ412" s="68"/>
      <c r="AK412" s="68"/>
      <c r="AL412" s="68"/>
      <c r="AM412" s="68"/>
      <c r="AN412" s="68"/>
      <c r="AO412" s="68"/>
      <c r="AP412" s="68"/>
      <c r="AQ412" s="68"/>
      <c r="AR412" s="68"/>
      <c r="AS412" s="68"/>
      <c r="AT412" s="68"/>
      <c r="AU412" s="68"/>
    </row>
    <row r="413" spans="1:47" ht="15.75" customHeight="1">
      <c r="A413" s="68"/>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c r="AA413" s="68"/>
      <c r="AB413" s="68"/>
      <c r="AC413" s="68"/>
      <c r="AD413" s="68"/>
      <c r="AE413" s="68"/>
      <c r="AF413" s="68"/>
      <c r="AG413" s="68"/>
      <c r="AH413" s="68"/>
      <c r="AI413" s="68"/>
      <c r="AJ413" s="68"/>
      <c r="AK413" s="68"/>
      <c r="AL413" s="68"/>
      <c r="AM413" s="68"/>
      <c r="AN413" s="68"/>
      <c r="AO413" s="68"/>
      <c r="AP413" s="68"/>
      <c r="AQ413" s="68"/>
      <c r="AR413" s="68"/>
      <c r="AS413" s="68"/>
      <c r="AT413" s="68"/>
      <c r="AU413" s="68"/>
    </row>
    <row r="414" spans="1:47" ht="15.75" customHeight="1">
      <c r="A414" s="68"/>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c r="AA414" s="68"/>
      <c r="AB414" s="68"/>
      <c r="AC414" s="68"/>
      <c r="AD414" s="68"/>
      <c r="AE414" s="68"/>
      <c r="AF414" s="68"/>
      <c r="AG414" s="68"/>
      <c r="AH414" s="68"/>
      <c r="AI414" s="68"/>
      <c r="AJ414" s="68"/>
      <c r="AK414" s="68"/>
      <c r="AL414" s="68"/>
      <c r="AM414" s="68"/>
      <c r="AN414" s="68"/>
      <c r="AO414" s="68"/>
      <c r="AP414" s="68"/>
      <c r="AQ414" s="68"/>
      <c r="AR414" s="68"/>
      <c r="AS414" s="68"/>
      <c r="AT414" s="68"/>
      <c r="AU414" s="68"/>
    </row>
    <row r="415" spans="1:47" ht="15.75" customHeight="1">
      <c r="A415" s="68"/>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c r="AA415" s="68"/>
      <c r="AB415" s="68"/>
      <c r="AC415" s="68"/>
      <c r="AD415" s="68"/>
      <c r="AE415" s="68"/>
      <c r="AF415" s="68"/>
      <c r="AG415" s="68"/>
      <c r="AH415" s="68"/>
      <c r="AI415" s="68"/>
      <c r="AJ415" s="68"/>
      <c r="AK415" s="68"/>
      <c r="AL415" s="68"/>
      <c r="AM415" s="68"/>
      <c r="AN415" s="68"/>
      <c r="AO415" s="68"/>
      <c r="AP415" s="68"/>
      <c r="AQ415" s="68"/>
      <c r="AR415" s="68"/>
      <c r="AS415" s="68"/>
      <c r="AT415" s="68"/>
      <c r="AU415" s="68"/>
    </row>
    <row r="416" spans="1:47" ht="15.75" customHeight="1">
      <c r="A416" s="68"/>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c r="AA416" s="68"/>
      <c r="AB416" s="68"/>
      <c r="AC416" s="68"/>
      <c r="AD416" s="68"/>
      <c r="AE416" s="68"/>
      <c r="AF416" s="68"/>
      <c r="AG416" s="68"/>
      <c r="AH416" s="68"/>
      <c r="AI416" s="68"/>
      <c r="AJ416" s="68"/>
      <c r="AK416" s="68"/>
      <c r="AL416" s="68"/>
      <c r="AM416" s="68"/>
      <c r="AN416" s="68"/>
      <c r="AO416" s="68"/>
      <c r="AP416" s="68"/>
      <c r="AQ416" s="68"/>
      <c r="AR416" s="68"/>
      <c r="AS416" s="68"/>
      <c r="AT416" s="68"/>
      <c r="AU416" s="68"/>
    </row>
    <row r="417" spans="1:47" ht="15.75" customHeight="1">
      <c r="A417" s="68"/>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c r="AA417" s="68"/>
      <c r="AB417" s="68"/>
      <c r="AC417" s="68"/>
      <c r="AD417" s="68"/>
      <c r="AE417" s="68"/>
      <c r="AF417" s="68"/>
      <c r="AG417" s="68"/>
      <c r="AH417" s="68"/>
      <c r="AI417" s="68"/>
      <c r="AJ417" s="68"/>
      <c r="AK417" s="68"/>
      <c r="AL417" s="68"/>
      <c r="AM417" s="68"/>
      <c r="AN417" s="68"/>
      <c r="AO417" s="68"/>
      <c r="AP417" s="68"/>
      <c r="AQ417" s="68"/>
      <c r="AR417" s="68"/>
      <c r="AS417" s="68"/>
      <c r="AT417" s="68"/>
      <c r="AU417" s="68"/>
    </row>
    <row r="418" spans="1:47" ht="15.75" customHeight="1">
      <c r="A418" s="68"/>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c r="AA418" s="68"/>
      <c r="AB418" s="68"/>
      <c r="AC418" s="68"/>
      <c r="AD418" s="68"/>
      <c r="AE418" s="68"/>
      <c r="AF418" s="68"/>
      <c r="AG418" s="68"/>
      <c r="AH418" s="68"/>
      <c r="AI418" s="68"/>
      <c r="AJ418" s="68"/>
      <c r="AK418" s="68"/>
      <c r="AL418" s="68"/>
      <c r="AM418" s="68"/>
      <c r="AN418" s="68"/>
      <c r="AO418" s="68"/>
      <c r="AP418" s="68"/>
      <c r="AQ418" s="68"/>
      <c r="AR418" s="68"/>
      <c r="AS418" s="68"/>
      <c r="AT418" s="68"/>
      <c r="AU418" s="68"/>
    </row>
    <row r="419" spans="1:47" ht="15.75" customHeight="1">
      <c r="A419" s="68"/>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c r="AA419" s="68"/>
      <c r="AB419" s="68"/>
      <c r="AC419" s="68"/>
      <c r="AD419" s="68"/>
      <c r="AE419" s="68"/>
      <c r="AF419" s="68"/>
      <c r="AG419" s="68"/>
      <c r="AH419" s="68"/>
      <c r="AI419" s="68"/>
      <c r="AJ419" s="68"/>
      <c r="AK419" s="68"/>
      <c r="AL419" s="68"/>
      <c r="AM419" s="68"/>
      <c r="AN419" s="68"/>
      <c r="AO419" s="68"/>
      <c r="AP419" s="68"/>
      <c r="AQ419" s="68"/>
      <c r="AR419" s="68"/>
      <c r="AS419" s="68"/>
      <c r="AT419" s="68"/>
      <c r="AU419" s="68"/>
    </row>
    <row r="420" spans="1:47" ht="15.75" customHeight="1">
      <c r="A420" s="68"/>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c r="AA420" s="68"/>
      <c r="AB420" s="68"/>
      <c r="AC420" s="68"/>
      <c r="AD420" s="68"/>
      <c r="AE420" s="68"/>
      <c r="AF420" s="68"/>
      <c r="AG420" s="68"/>
      <c r="AH420" s="68"/>
      <c r="AI420" s="68"/>
      <c r="AJ420" s="68"/>
      <c r="AK420" s="68"/>
      <c r="AL420" s="68"/>
      <c r="AM420" s="68"/>
      <c r="AN420" s="68"/>
      <c r="AO420" s="68"/>
      <c r="AP420" s="68"/>
      <c r="AQ420" s="68"/>
      <c r="AR420" s="68"/>
      <c r="AS420" s="68"/>
      <c r="AT420" s="68"/>
      <c r="AU420" s="68"/>
    </row>
    <row r="421" spans="1:47" ht="15.75" customHeight="1">
      <c r="A421" s="68"/>
      <c r="B421" s="68"/>
      <c r="C421" s="68"/>
      <c r="D421" s="68"/>
      <c r="E421" s="68"/>
      <c r="F421" s="68"/>
      <c r="G421" s="68"/>
      <c r="H421" s="68"/>
      <c r="I421" s="68"/>
      <c r="J421" s="68"/>
      <c r="K421" s="68"/>
      <c r="L421" s="68"/>
      <c r="M421" s="68"/>
      <c r="N421" s="68"/>
      <c r="O421" s="68"/>
      <c r="P421" s="68"/>
      <c r="Q421" s="68"/>
      <c r="R421" s="68"/>
      <c r="S421" s="68"/>
      <c r="T421" s="68"/>
      <c r="U421" s="68"/>
      <c r="V421" s="68"/>
      <c r="W421" s="68"/>
      <c r="X421" s="68"/>
      <c r="Y421" s="68"/>
      <c r="Z421" s="68"/>
      <c r="AA421" s="68"/>
      <c r="AB421" s="68"/>
      <c r="AC421" s="68"/>
      <c r="AD421" s="68"/>
      <c r="AE421" s="68"/>
      <c r="AF421" s="68"/>
      <c r="AG421" s="68"/>
      <c r="AH421" s="68"/>
      <c r="AI421" s="68"/>
      <c r="AJ421" s="68"/>
      <c r="AK421" s="68"/>
      <c r="AL421" s="68"/>
      <c r="AM421" s="68"/>
      <c r="AN421" s="68"/>
      <c r="AO421" s="68"/>
      <c r="AP421" s="68"/>
      <c r="AQ421" s="68"/>
      <c r="AR421" s="68"/>
      <c r="AS421" s="68"/>
      <c r="AT421" s="68"/>
      <c r="AU421" s="68"/>
    </row>
    <row r="422" spans="1:47" ht="15.75" customHeight="1">
      <c r="A422" s="68"/>
      <c r="B422" s="68"/>
      <c r="C422" s="68"/>
      <c r="D422" s="68"/>
      <c r="E422" s="68"/>
      <c r="F422" s="68"/>
      <c r="G422" s="68"/>
      <c r="H422" s="68"/>
      <c r="I422" s="68"/>
      <c r="J422" s="68"/>
      <c r="K422" s="68"/>
      <c r="L422" s="68"/>
      <c r="M422" s="68"/>
      <c r="N422" s="68"/>
      <c r="O422" s="68"/>
      <c r="P422" s="68"/>
      <c r="Q422" s="68"/>
      <c r="R422" s="68"/>
      <c r="S422" s="68"/>
      <c r="T422" s="68"/>
      <c r="U422" s="68"/>
      <c r="V422" s="68"/>
      <c r="W422" s="68"/>
      <c r="X422" s="68"/>
      <c r="Y422" s="68"/>
      <c r="Z422" s="68"/>
      <c r="AA422" s="68"/>
      <c r="AB422" s="68"/>
      <c r="AC422" s="68"/>
      <c r="AD422" s="68"/>
      <c r="AE422" s="68"/>
      <c r="AF422" s="68"/>
      <c r="AG422" s="68"/>
      <c r="AH422" s="68"/>
      <c r="AI422" s="68"/>
      <c r="AJ422" s="68"/>
      <c r="AK422" s="68"/>
      <c r="AL422" s="68"/>
      <c r="AM422" s="68"/>
      <c r="AN422" s="68"/>
      <c r="AO422" s="68"/>
      <c r="AP422" s="68"/>
      <c r="AQ422" s="68"/>
      <c r="AR422" s="68"/>
      <c r="AS422" s="68"/>
      <c r="AT422" s="68"/>
      <c r="AU422" s="68"/>
    </row>
    <row r="423" spans="1:47" ht="15.75" customHeight="1">
      <c r="A423" s="68"/>
      <c r="B423" s="68"/>
      <c r="C423" s="68"/>
      <c r="D423" s="68"/>
      <c r="E423" s="68"/>
      <c r="F423" s="68"/>
      <c r="G423" s="68"/>
      <c r="H423" s="68"/>
      <c r="I423" s="68"/>
      <c r="J423" s="68"/>
      <c r="K423" s="68"/>
      <c r="L423" s="68"/>
      <c r="M423" s="68"/>
      <c r="N423" s="68"/>
      <c r="O423" s="68"/>
      <c r="P423" s="68"/>
      <c r="Q423" s="68"/>
      <c r="R423" s="68"/>
      <c r="S423" s="68"/>
      <c r="T423" s="68"/>
      <c r="U423" s="68"/>
      <c r="V423" s="68"/>
      <c r="W423" s="68"/>
      <c r="X423" s="68"/>
      <c r="Y423" s="68"/>
      <c r="Z423" s="68"/>
      <c r="AA423" s="68"/>
      <c r="AB423" s="68"/>
      <c r="AC423" s="68"/>
      <c r="AD423" s="68"/>
      <c r="AE423" s="68"/>
      <c r="AF423" s="68"/>
      <c r="AG423" s="68"/>
      <c r="AH423" s="68"/>
      <c r="AI423" s="68"/>
      <c r="AJ423" s="68"/>
      <c r="AK423" s="68"/>
      <c r="AL423" s="68"/>
      <c r="AM423" s="68"/>
      <c r="AN423" s="68"/>
      <c r="AO423" s="68"/>
      <c r="AP423" s="68"/>
      <c r="AQ423" s="68"/>
      <c r="AR423" s="68"/>
      <c r="AS423" s="68"/>
      <c r="AT423" s="68"/>
      <c r="AU423" s="68"/>
    </row>
    <row r="424" spans="1:47" ht="15.75" customHeight="1">
      <c r="A424" s="68"/>
      <c r="B424" s="68"/>
      <c r="C424" s="68"/>
      <c r="D424" s="68"/>
      <c r="E424" s="68"/>
      <c r="F424" s="68"/>
      <c r="G424" s="68"/>
      <c r="H424" s="68"/>
      <c r="I424" s="68"/>
      <c r="J424" s="68"/>
      <c r="K424" s="68"/>
      <c r="L424" s="68"/>
      <c r="M424" s="68"/>
      <c r="N424" s="68"/>
      <c r="O424" s="68"/>
      <c r="P424" s="68"/>
      <c r="Q424" s="68"/>
      <c r="R424" s="68"/>
      <c r="S424" s="68"/>
      <c r="T424" s="68"/>
      <c r="U424" s="68"/>
      <c r="V424" s="68"/>
      <c r="W424" s="68"/>
      <c r="X424" s="68"/>
      <c r="Y424" s="68"/>
      <c r="Z424" s="68"/>
      <c r="AA424" s="68"/>
      <c r="AB424" s="68"/>
      <c r="AC424" s="68"/>
      <c r="AD424" s="68"/>
      <c r="AE424" s="68"/>
      <c r="AF424" s="68"/>
      <c r="AG424" s="68"/>
      <c r="AH424" s="68"/>
      <c r="AI424" s="68"/>
      <c r="AJ424" s="68"/>
      <c r="AK424" s="68"/>
      <c r="AL424" s="68"/>
      <c r="AM424" s="68"/>
      <c r="AN424" s="68"/>
      <c r="AO424" s="68"/>
      <c r="AP424" s="68"/>
      <c r="AQ424" s="68"/>
      <c r="AR424" s="68"/>
      <c r="AS424" s="68"/>
      <c r="AT424" s="68"/>
      <c r="AU424" s="68"/>
    </row>
    <row r="425" spans="1:47" ht="15.75" customHeight="1">
      <c r="A425" s="68"/>
      <c r="B425" s="68"/>
      <c r="C425" s="68"/>
      <c r="D425" s="68"/>
      <c r="E425" s="68"/>
      <c r="F425" s="68"/>
      <c r="G425" s="68"/>
      <c r="H425" s="68"/>
      <c r="I425" s="68"/>
      <c r="J425" s="68"/>
      <c r="K425" s="68"/>
      <c r="L425" s="68"/>
      <c r="M425" s="68"/>
      <c r="N425" s="68"/>
      <c r="O425" s="68"/>
      <c r="P425" s="68"/>
      <c r="Q425" s="68"/>
      <c r="R425" s="68"/>
      <c r="S425" s="68"/>
      <c r="T425" s="68"/>
      <c r="U425" s="68"/>
      <c r="V425" s="68"/>
      <c r="W425" s="68"/>
      <c r="X425" s="68"/>
      <c r="Y425" s="68"/>
      <c r="Z425" s="68"/>
      <c r="AA425" s="68"/>
      <c r="AB425" s="68"/>
      <c r="AC425" s="68"/>
      <c r="AD425" s="68"/>
      <c r="AE425" s="68"/>
      <c r="AF425" s="68"/>
      <c r="AG425" s="68"/>
      <c r="AH425" s="68"/>
      <c r="AI425" s="68"/>
      <c r="AJ425" s="68"/>
      <c r="AK425" s="68"/>
      <c r="AL425" s="68"/>
      <c r="AM425" s="68"/>
      <c r="AN425" s="68"/>
      <c r="AO425" s="68"/>
      <c r="AP425" s="68"/>
      <c r="AQ425" s="68"/>
      <c r="AR425" s="68"/>
      <c r="AS425" s="68"/>
      <c r="AT425" s="68"/>
      <c r="AU425" s="68"/>
    </row>
    <row r="426" spans="1:47" ht="15.75" customHeight="1">
      <c r="A426" s="68"/>
      <c r="B426" s="68"/>
      <c r="C426" s="68"/>
      <c r="D426" s="68"/>
      <c r="E426" s="68"/>
      <c r="F426" s="68"/>
      <c r="G426" s="68"/>
      <c r="H426" s="68"/>
      <c r="I426" s="68"/>
      <c r="J426" s="68"/>
      <c r="K426" s="68"/>
      <c r="L426" s="68"/>
      <c r="M426" s="68"/>
      <c r="N426" s="68"/>
      <c r="O426" s="68"/>
      <c r="P426" s="68"/>
      <c r="Q426" s="68"/>
      <c r="R426" s="68"/>
      <c r="S426" s="68"/>
      <c r="T426" s="68"/>
      <c r="U426" s="68"/>
      <c r="V426" s="68"/>
      <c r="W426" s="68"/>
      <c r="X426" s="68"/>
      <c r="Y426" s="68"/>
      <c r="Z426" s="68"/>
      <c r="AA426" s="68"/>
      <c r="AB426" s="68"/>
      <c r="AC426" s="68"/>
      <c r="AD426" s="68"/>
      <c r="AE426" s="68"/>
      <c r="AF426" s="68"/>
      <c r="AG426" s="68"/>
      <c r="AH426" s="68"/>
      <c r="AI426" s="68"/>
      <c r="AJ426" s="68"/>
      <c r="AK426" s="68"/>
      <c r="AL426" s="68"/>
      <c r="AM426" s="68"/>
      <c r="AN426" s="68"/>
      <c r="AO426" s="68"/>
      <c r="AP426" s="68"/>
      <c r="AQ426" s="68"/>
      <c r="AR426" s="68"/>
      <c r="AS426" s="68"/>
      <c r="AT426" s="68"/>
      <c r="AU426" s="68"/>
    </row>
    <row r="427" spans="1:47" ht="15.75" customHeight="1">
      <c r="A427" s="68"/>
      <c r="B427" s="68"/>
      <c r="C427" s="68"/>
      <c r="D427" s="68"/>
      <c r="E427" s="68"/>
      <c r="F427" s="68"/>
      <c r="G427" s="68"/>
      <c r="H427" s="68"/>
      <c r="I427" s="68"/>
      <c r="J427" s="68"/>
      <c r="K427" s="68"/>
      <c r="L427" s="68"/>
      <c r="M427" s="68"/>
      <c r="N427" s="68"/>
      <c r="O427" s="68"/>
      <c r="P427" s="68"/>
      <c r="Q427" s="68"/>
      <c r="R427" s="68"/>
      <c r="S427" s="68"/>
      <c r="T427" s="68"/>
      <c r="U427" s="68"/>
      <c r="V427" s="68"/>
      <c r="W427" s="68"/>
      <c r="X427" s="68"/>
      <c r="Y427" s="68"/>
      <c r="Z427" s="68"/>
      <c r="AA427" s="68"/>
      <c r="AB427" s="68"/>
      <c r="AC427" s="68"/>
      <c r="AD427" s="68"/>
      <c r="AE427" s="68"/>
      <c r="AF427" s="68"/>
      <c r="AG427" s="68"/>
      <c r="AH427" s="68"/>
      <c r="AI427" s="68"/>
      <c r="AJ427" s="68"/>
      <c r="AK427" s="68"/>
      <c r="AL427" s="68"/>
      <c r="AM427" s="68"/>
      <c r="AN427" s="68"/>
      <c r="AO427" s="68"/>
      <c r="AP427" s="68"/>
      <c r="AQ427" s="68"/>
      <c r="AR427" s="68"/>
      <c r="AS427" s="68"/>
      <c r="AT427" s="68"/>
      <c r="AU427" s="68"/>
    </row>
    <row r="428" spans="1:47" ht="15.75" customHeight="1">
      <c r="A428" s="68"/>
      <c r="B428" s="68"/>
      <c r="C428" s="68"/>
      <c r="D428" s="68"/>
      <c r="E428" s="68"/>
      <c r="F428" s="68"/>
      <c r="G428" s="68"/>
      <c r="H428" s="68"/>
      <c r="I428" s="68"/>
      <c r="J428" s="68"/>
      <c r="K428" s="68"/>
      <c r="L428" s="68"/>
      <c r="M428" s="68"/>
      <c r="N428" s="68"/>
      <c r="O428" s="68"/>
      <c r="P428" s="68"/>
      <c r="Q428" s="68"/>
      <c r="R428" s="68"/>
      <c r="S428" s="68"/>
      <c r="T428" s="68"/>
      <c r="U428" s="68"/>
      <c r="V428" s="68"/>
      <c r="W428" s="68"/>
      <c r="X428" s="68"/>
      <c r="Y428" s="68"/>
      <c r="Z428" s="68"/>
      <c r="AA428" s="68"/>
      <c r="AB428" s="68"/>
      <c r="AC428" s="68"/>
      <c r="AD428" s="68"/>
      <c r="AE428" s="68"/>
      <c r="AF428" s="68"/>
      <c r="AG428" s="68"/>
      <c r="AH428" s="68"/>
      <c r="AI428" s="68"/>
      <c r="AJ428" s="68"/>
      <c r="AK428" s="68"/>
      <c r="AL428" s="68"/>
      <c r="AM428" s="68"/>
      <c r="AN428" s="68"/>
      <c r="AO428" s="68"/>
      <c r="AP428" s="68"/>
      <c r="AQ428" s="68"/>
      <c r="AR428" s="68"/>
      <c r="AS428" s="68"/>
      <c r="AT428" s="68"/>
      <c r="AU428" s="68"/>
    </row>
    <row r="429" spans="1:47" ht="15.75" customHeight="1">
      <c r="A429" s="68"/>
      <c r="B429" s="68"/>
      <c r="C429" s="68"/>
      <c r="D429" s="68"/>
      <c r="E429" s="68"/>
      <c r="F429" s="68"/>
      <c r="G429" s="68"/>
      <c r="H429" s="68"/>
      <c r="I429" s="68"/>
      <c r="J429" s="68"/>
      <c r="K429" s="68"/>
      <c r="L429" s="68"/>
      <c r="M429" s="68"/>
      <c r="N429" s="68"/>
      <c r="O429" s="68"/>
      <c r="P429" s="68"/>
      <c r="Q429" s="68"/>
      <c r="R429" s="68"/>
      <c r="S429" s="68"/>
      <c r="T429" s="68"/>
      <c r="U429" s="68"/>
      <c r="V429" s="68"/>
      <c r="W429" s="68"/>
      <c r="X429" s="68"/>
      <c r="Y429" s="68"/>
      <c r="Z429" s="68"/>
      <c r="AA429" s="68"/>
      <c r="AB429" s="68"/>
      <c r="AC429" s="68"/>
      <c r="AD429" s="68"/>
      <c r="AE429" s="68"/>
      <c r="AF429" s="68"/>
      <c r="AG429" s="68"/>
      <c r="AH429" s="68"/>
      <c r="AI429" s="68"/>
      <c r="AJ429" s="68"/>
      <c r="AK429" s="68"/>
      <c r="AL429" s="68"/>
      <c r="AM429" s="68"/>
      <c r="AN429" s="68"/>
      <c r="AO429" s="68"/>
      <c r="AP429" s="68"/>
      <c r="AQ429" s="68"/>
      <c r="AR429" s="68"/>
      <c r="AS429" s="68"/>
      <c r="AT429" s="68"/>
      <c r="AU429" s="68"/>
    </row>
    <row r="430" spans="1:47" ht="15.75" customHeight="1">
      <c r="A430" s="68"/>
      <c r="B430" s="68"/>
      <c r="C430" s="68"/>
      <c r="D430" s="68"/>
      <c r="E430" s="68"/>
      <c r="F430" s="68"/>
      <c r="G430" s="68"/>
      <c r="H430" s="68"/>
      <c r="I430" s="68"/>
      <c r="J430" s="68"/>
      <c r="K430" s="68"/>
      <c r="L430" s="68"/>
      <c r="M430" s="68"/>
      <c r="N430" s="68"/>
      <c r="O430" s="68"/>
      <c r="P430" s="68"/>
      <c r="Q430" s="68"/>
      <c r="R430" s="68"/>
      <c r="S430" s="68"/>
      <c r="T430" s="68"/>
      <c r="U430" s="68"/>
      <c r="V430" s="68"/>
      <c r="W430" s="68"/>
      <c r="X430" s="68"/>
      <c r="Y430" s="68"/>
      <c r="Z430" s="68"/>
      <c r="AA430" s="68"/>
      <c r="AB430" s="68"/>
      <c r="AC430" s="68"/>
      <c r="AD430" s="68"/>
      <c r="AE430" s="68"/>
      <c r="AF430" s="68"/>
      <c r="AG430" s="68"/>
      <c r="AH430" s="68"/>
      <c r="AI430" s="68"/>
      <c r="AJ430" s="68"/>
      <c r="AK430" s="68"/>
      <c r="AL430" s="68"/>
      <c r="AM430" s="68"/>
      <c r="AN430" s="68"/>
      <c r="AO430" s="68"/>
      <c r="AP430" s="68"/>
      <c r="AQ430" s="68"/>
      <c r="AR430" s="68"/>
      <c r="AS430" s="68"/>
      <c r="AT430" s="68"/>
      <c r="AU430" s="68"/>
    </row>
    <row r="431" spans="1:47" ht="15.75" customHeight="1">
      <c r="A431" s="68"/>
      <c r="B431" s="68"/>
      <c r="C431" s="68"/>
      <c r="D431" s="68"/>
      <c r="E431" s="68"/>
      <c r="F431" s="68"/>
      <c r="G431" s="68"/>
      <c r="H431" s="68"/>
      <c r="I431" s="68"/>
      <c r="J431" s="68"/>
      <c r="K431" s="68"/>
      <c r="L431" s="68"/>
      <c r="M431" s="68"/>
      <c r="N431" s="68"/>
      <c r="O431" s="68"/>
      <c r="P431" s="68"/>
      <c r="Q431" s="68"/>
      <c r="R431" s="68"/>
      <c r="S431" s="68"/>
      <c r="T431" s="68"/>
      <c r="U431" s="68"/>
      <c r="V431" s="68"/>
      <c r="W431" s="68"/>
      <c r="X431" s="68"/>
      <c r="Y431" s="68"/>
      <c r="Z431" s="68"/>
      <c r="AA431" s="68"/>
      <c r="AB431" s="68"/>
      <c r="AC431" s="68"/>
      <c r="AD431" s="68"/>
      <c r="AE431" s="68"/>
      <c r="AF431" s="68"/>
      <c r="AG431" s="68"/>
      <c r="AH431" s="68"/>
      <c r="AI431" s="68"/>
      <c r="AJ431" s="68"/>
      <c r="AK431" s="68"/>
      <c r="AL431" s="68"/>
      <c r="AM431" s="68"/>
      <c r="AN431" s="68"/>
      <c r="AO431" s="68"/>
      <c r="AP431" s="68"/>
      <c r="AQ431" s="68"/>
      <c r="AR431" s="68"/>
      <c r="AS431" s="68"/>
      <c r="AT431" s="68"/>
      <c r="AU431" s="68"/>
    </row>
    <row r="432" spans="1:47" ht="15.75" customHeight="1">
      <c r="A432" s="68"/>
      <c r="B432" s="68"/>
      <c r="C432" s="68"/>
      <c r="D432" s="68"/>
      <c r="E432" s="68"/>
      <c r="F432" s="68"/>
      <c r="G432" s="68"/>
      <c r="H432" s="68"/>
      <c r="I432" s="68"/>
      <c r="J432" s="68"/>
      <c r="K432" s="68"/>
      <c r="L432" s="68"/>
      <c r="M432" s="68"/>
      <c r="N432" s="68"/>
      <c r="O432" s="68"/>
      <c r="P432" s="68"/>
      <c r="Q432" s="68"/>
      <c r="R432" s="68"/>
      <c r="S432" s="68"/>
      <c r="T432" s="68"/>
      <c r="U432" s="68"/>
      <c r="V432" s="68"/>
      <c r="W432" s="68"/>
      <c r="X432" s="68"/>
      <c r="Y432" s="68"/>
      <c r="Z432" s="68"/>
      <c r="AA432" s="68"/>
      <c r="AB432" s="68"/>
      <c r="AC432" s="68"/>
      <c r="AD432" s="68"/>
      <c r="AE432" s="68"/>
      <c r="AF432" s="68"/>
      <c r="AG432" s="68"/>
      <c r="AH432" s="68"/>
      <c r="AI432" s="68"/>
      <c r="AJ432" s="68"/>
      <c r="AK432" s="68"/>
      <c r="AL432" s="68"/>
      <c r="AM432" s="68"/>
      <c r="AN432" s="68"/>
      <c r="AO432" s="68"/>
      <c r="AP432" s="68"/>
      <c r="AQ432" s="68"/>
      <c r="AR432" s="68"/>
      <c r="AS432" s="68"/>
      <c r="AT432" s="68"/>
      <c r="AU432" s="68"/>
    </row>
    <row r="433" spans="1:47" ht="15.75" customHeight="1">
      <c r="A433" s="68"/>
      <c r="B433" s="68"/>
      <c r="C433" s="68"/>
      <c r="D433" s="68"/>
      <c r="E433" s="68"/>
      <c r="F433" s="68"/>
      <c r="G433" s="68"/>
      <c r="H433" s="68"/>
      <c r="I433" s="68"/>
      <c r="J433" s="68"/>
      <c r="K433" s="68"/>
      <c r="L433" s="68"/>
      <c r="M433" s="68"/>
      <c r="N433" s="68"/>
      <c r="O433" s="68"/>
      <c r="P433" s="68"/>
      <c r="Q433" s="68"/>
      <c r="R433" s="68"/>
      <c r="S433" s="68"/>
      <c r="T433" s="68"/>
      <c r="U433" s="68"/>
      <c r="V433" s="68"/>
      <c r="W433" s="68"/>
      <c r="X433" s="68"/>
      <c r="Y433" s="68"/>
      <c r="Z433" s="68"/>
      <c r="AA433" s="68"/>
      <c r="AB433" s="68"/>
      <c r="AC433" s="68"/>
      <c r="AD433" s="68"/>
      <c r="AE433" s="68"/>
      <c r="AF433" s="68"/>
      <c r="AG433" s="68"/>
      <c r="AH433" s="68"/>
      <c r="AI433" s="68"/>
      <c r="AJ433" s="68"/>
      <c r="AK433" s="68"/>
      <c r="AL433" s="68"/>
      <c r="AM433" s="68"/>
      <c r="AN433" s="68"/>
      <c r="AO433" s="68"/>
      <c r="AP433" s="68"/>
      <c r="AQ433" s="68"/>
      <c r="AR433" s="68"/>
      <c r="AS433" s="68"/>
      <c r="AT433" s="68"/>
      <c r="AU433" s="68"/>
    </row>
    <row r="434" spans="1:47" ht="15.75" customHeight="1">
      <c r="A434" s="68"/>
      <c r="B434" s="68"/>
      <c r="C434" s="68"/>
      <c r="D434" s="68"/>
      <c r="E434" s="68"/>
      <c r="F434" s="68"/>
      <c r="G434" s="68"/>
      <c r="H434" s="68"/>
      <c r="I434" s="68"/>
      <c r="J434" s="68"/>
      <c r="K434" s="68"/>
      <c r="L434" s="68"/>
      <c r="M434" s="68"/>
      <c r="N434" s="68"/>
      <c r="O434" s="68"/>
      <c r="P434" s="68"/>
      <c r="Q434" s="68"/>
      <c r="R434" s="68"/>
      <c r="S434" s="68"/>
      <c r="T434" s="68"/>
      <c r="U434" s="68"/>
      <c r="V434" s="68"/>
      <c r="W434" s="68"/>
      <c r="X434" s="68"/>
      <c r="Y434" s="68"/>
      <c r="Z434" s="68"/>
      <c r="AA434" s="68"/>
      <c r="AB434" s="68"/>
      <c r="AC434" s="68"/>
      <c r="AD434" s="68"/>
      <c r="AE434" s="68"/>
      <c r="AF434" s="68"/>
      <c r="AG434" s="68"/>
      <c r="AH434" s="68"/>
      <c r="AI434" s="68"/>
      <c r="AJ434" s="68"/>
      <c r="AK434" s="68"/>
      <c r="AL434" s="68"/>
      <c r="AM434" s="68"/>
      <c r="AN434" s="68"/>
      <c r="AO434" s="68"/>
      <c r="AP434" s="68"/>
      <c r="AQ434" s="68"/>
      <c r="AR434" s="68"/>
      <c r="AS434" s="68"/>
      <c r="AT434" s="68"/>
      <c r="AU434" s="68"/>
    </row>
    <row r="435" spans="1:47" ht="15.75" customHeight="1">
      <c r="A435" s="68"/>
      <c r="B435" s="68"/>
      <c r="C435" s="68"/>
      <c r="D435" s="68"/>
      <c r="E435" s="68"/>
      <c r="F435" s="68"/>
      <c r="G435" s="68"/>
      <c r="H435" s="68"/>
      <c r="I435" s="68"/>
      <c r="J435" s="68"/>
      <c r="K435" s="68"/>
      <c r="L435" s="68"/>
      <c r="M435" s="68"/>
      <c r="N435" s="68"/>
      <c r="O435" s="68"/>
      <c r="P435" s="68"/>
      <c r="Q435" s="68"/>
      <c r="R435" s="68"/>
      <c r="S435" s="68"/>
      <c r="T435" s="68"/>
      <c r="U435" s="68"/>
      <c r="V435" s="68"/>
      <c r="W435" s="68"/>
      <c r="X435" s="68"/>
      <c r="Y435" s="68"/>
      <c r="Z435" s="68"/>
      <c r="AA435" s="68"/>
      <c r="AB435" s="68"/>
      <c r="AC435" s="68"/>
      <c r="AD435" s="68"/>
      <c r="AE435" s="68"/>
      <c r="AF435" s="68"/>
      <c r="AG435" s="68"/>
      <c r="AH435" s="68"/>
      <c r="AI435" s="68"/>
      <c r="AJ435" s="68"/>
      <c r="AK435" s="68"/>
      <c r="AL435" s="68"/>
      <c r="AM435" s="68"/>
      <c r="AN435" s="68"/>
      <c r="AO435" s="68"/>
      <c r="AP435" s="68"/>
      <c r="AQ435" s="68"/>
      <c r="AR435" s="68"/>
      <c r="AS435" s="68"/>
      <c r="AT435" s="68"/>
      <c r="AU435" s="68"/>
    </row>
    <row r="436" spans="1:47" ht="15.75" customHeight="1">
      <c r="A436" s="68"/>
      <c r="B436" s="68"/>
      <c r="C436" s="68"/>
      <c r="D436" s="68"/>
      <c r="E436" s="68"/>
      <c r="F436" s="68"/>
      <c r="G436" s="68"/>
      <c r="H436" s="68"/>
      <c r="I436" s="68"/>
      <c r="J436" s="68"/>
      <c r="K436" s="68"/>
      <c r="L436" s="68"/>
      <c r="M436" s="68"/>
      <c r="N436" s="68"/>
      <c r="O436" s="68"/>
      <c r="P436" s="68"/>
      <c r="Q436" s="68"/>
      <c r="R436" s="68"/>
      <c r="S436" s="68"/>
      <c r="T436" s="68"/>
      <c r="U436" s="68"/>
      <c r="V436" s="68"/>
      <c r="W436" s="68"/>
      <c r="X436" s="68"/>
      <c r="Y436" s="68"/>
      <c r="Z436" s="68"/>
      <c r="AA436" s="68"/>
      <c r="AB436" s="68"/>
      <c r="AC436" s="68"/>
      <c r="AD436" s="68"/>
      <c r="AE436" s="68"/>
      <c r="AF436" s="68"/>
      <c r="AG436" s="68"/>
      <c r="AH436" s="68"/>
      <c r="AI436" s="68"/>
      <c r="AJ436" s="68"/>
      <c r="AK436" s="68"/>
      <c r="AL436" s="68"/>
      <c r="AM436" s="68"/>
      <c r="AN436" s="68"/>
      <c r="AO436" s="68"/>
      <c r="AP436" s="68"/>
      <c r="AQ436" s="68"/>
      <c r="AR436" s="68"/>
      <c r="AS436" s="68"/>
      <c r="AT436" s="68"/>
      <c r="AU436" s="68"/>
    </row>
    <row r="437" spans="1:47" ht="15.75" customHeight="1">
      <c r="A437" s="68"/>
      <c r="B437" s="68"/>
      <c r="C437" s="68"/>
      <c r="D437" s="68"/>
      <c r="E437" s="68"/>
      <c r="F437" s="68"/>
      <c r="G437" s="68"/>
      <c r="H437" s="68"/>
      <c r="I437" s="68"/>
      <c r="J437" s="68"/>
      <c r="K437" s="68"/>
      <c r="L437" s="68"/>
      <c r="M437" s="68"/>
      <c r="N437" s="68"/>
      <c r="O437" s="68"/>
      <c r="P437" s="68"/>
      <c r="Q437" s="68"/>
      <c r="R437" s="68"/>
      <c r="S437" s="68"/>
      <c r="T437" s="68"/>
      <c r="U437" s="68"/>
      <c r="V437" s="68"/>
      <c r="W437" s="68"/>
      <c r="X437" s="68"/>
      <c r="Y437" s="68"/>
      <c r="Z437" s="68"/>
      <c r="AA437" s="68"/>
      <c r="AB437" s="68"/>
      <c r="AC437" s="68"/>
      <c r="AD437" s="68"/>
      <c r="AE437" s="68"/>
      <c r="AF437" s="68"/>
      <c r="AG437" s="68"/>
      <c r="AH437" s="68"/>
      <c r="AI437" s="68"/>
      <c r="AJ437" s="68"/>
      <c r="AK437" s="68"/>
      <c r="AL437" s="68"/>
      <c r="AM437" s="68"/>
      <c r="AN437" s="68"/>
      <c r="AO437" s="68"/>
      <c r="AP437" s="68"/>
      <c r="AQ437" s="68"/>
      <c r="AR437" s="68"/>
      <c r="AS437" s="68"/>
      <c r="AT437" s="68"/>
      <c r="AU437" s="68"/>
    </row>
    <row r="438" spans="1:47" ht="15.75" customHeight="1">
      <c r="A438" s="68"/>
      <c r="B438" s="68"/>
      <c r="C438" s="68"/>
      <c r="D438" s="68"/>
      <c r="E438" s="68"/>
      <c r="F438" s="68"/>
      <c r="G438" s="68"/>
      <c r="H438" s="68"/>
      <c r="I438" s="68"/>
      <c r="J438" s="68"/>
      <c r="K438" s="68"/>
      <c r="L438" s="68"/>
      <c r="M438" s="68"/>
      <c r="N438" s="68"/>
      <c r="O438" s="68"/>
      <c r="P438" s="68"/>
      <c r="Q438" s="68"/>
      <c r="R438" s="68"/>
      <c r="S438" s="68"/>
      <c r="T438" s="68"/>
      <c r="U438" s="68"/>
      <c r="V438" s="68"/>
      <c r="W438" s="68"/>
      <c r="X438" s="68"/>
      <c r="Y438" s="68"/>
      <c r="Z438" s="68"/>
      <c r="AA438" s="68"/>
      <c r="AB438" s="68"/>
      <c r="AC438" s="68"/>
      <c r="AD438" s="68"/>
      <c r="AE438" s="68"/>
      <c r="AF438" s="68"/>
      <c r="AG438" s="68"/>
      <c r="AH438" s="68"/>
      <c r="AI438" s="68"/>
      <c r="AJ438" s="68"/>
      <c r="AK438" s="68"/>
      <c r="AL438" s="68"/>
      <c r="AM438" s="68"/>
      <c r="AN438" s="68"/>
      <c r="AO438" s="68"/>
      <c r="AP438" s="68"/>
      <c r="AQ438" s="68"/>
      <c r="AR438" s="68"/>
      <c r="AS438" s="68"/>
      <c r="AT438" s="68"/>
      <c r="AU438" s="68"/>
    </row>
    <row r="439" spans="1:47" ht="15.75" customHeight="1">
      <c r="A439" s="68"/>
      <c r="B439" s="68"/>
      <c r="C439" s="68"/>
      <c r="D439" s="68"/>
      <c r="E439" s="68"/>
      <c r="F439" s="68"/>
      <c r="G439" s="68"/>
      <c r="H439" s="68"/>
      <c r="I439" s="68"/>
      <c r="J439" s="68"/>
      <c r="K439" s="68"/>
      <c r="L439" s="68"/>
      <c r="M439" s="68"/>
      <c r="N439" s="68"/>
      <c r="O439" s="68"/>
      <c r="P439" s="68"/>
      <c r="Q439" s="68"/>
      <c r="R439" s="68"/>
      <c r="S439" s="68"/>
      <c r="T439" s="68"/>
      <c r="U439" s="68"/>
      <c r="V439" s="68"/>
      <c r="W439" s="68"/>
      <c r="X439" s="68"/>
      <c r="Y439" s="68"/>
      <c r="Z439" s="68"/>
      <c r="AA439" s="68"/>
      <c r="AB439" s="68"/>
      <c r="AC439" s="68"/>
      <c r="AD439" s="68"/>
      <c r="AE439" s="68"/>
      <c r="AF439" s="68"/>
      <c r="AG439" s="68"/>
      <c r="AH439" s="68"/>
      <c r="AI439" s="68"/>
      <c r="AJ439" s="68"/>
      <c r="AK439" s="68"/>
      <c r="AL439" s="68"/>
      <c r="AM439" s="68"/>
      <c r="AN439" s="68"/>
      <c r="AO439" s="68"/>
      <c r="AP439" s="68"/>
      <c r="AQ439" s="68"/>
      <c r="AR439" s="68"/>
      <c r="AS439" s="68"/>
      <c r="AT439" s="68"/>
      <c r="AU439" s="68"/>
    </row>
    <row r="440" spans="1:47" ht="15.75" customHeight="1">
      <c r="A440" s="68"/>
      <c r="B440" s="68"/>
      <c r="C440" s="68"/>
      <c r="D440" s="68"/>
      <c r="E440" s="68"/>
      <c r="F440" s="68"/>
      <c r="G440" s="68"/>
      <c r="H440" s="68"/>
      <c r="I440" s="68"/>
      <c r="J440" s="68"/>
      <c r="K440" s="68"/>
      <c r="L440" s="68"/>
      <c r="M440" s="68"/>
      <c r="N440" s="68"/>
      <c r="O440" s="68"/>
      <c r="P440" s="68"/>
      <c r="Q440" s="68"/>
      <c r="R440" s="68"/>
      <c r="S440" s="68"/>
      <c r="T440" s="68"/>
      <c r="U440" s="68"/>
      <c r="V440" s="68"/>
      <c r="W440" s="68"/>
      <c r="X440" s="68"/>
      <c r="Y440" s="68"/>
      <c r="Z440" s="68"/>
      <c r="AA440" s="68"/>
      <c r="AB440" s="68"/>
      <c r="AC440" s="68"/>
      <c r="AD440" s="68"/>
      <c r="AE440" s="68"/>
      <c r="AF440" s="68"/>
      <c r="AG440" s="68"/>
      <c r="AH440" s="68"/>
      <c r="AI440" s="68"/>
      <c r="AJ440" s="68"/>
      <c r="AK440" s="68"/>
      <c r="AL440" s="68"/>
      <c r="AM440" s="68"/>
      <c r="AN440" s="68"/>
      <c r="AO440" s="68"/>
      <c r="AP440" s="68"/>
      <c r="AQ440" s="68"/>
      <c r="AR440" s="68"/>
      <c r="AS440" s="68"/>
      <c r="AT440" s="68"/>
      <c r="AU440" s="68"/>
    </row>
    <row r="441" spans="1:47" ht="15.75" customHeight="1">
      <c r="A441" s="68"/>
      <c r="B441" s="68"/>
      <c r="C441" s="68"/>
      <c r="D441" s="68"/>
      <c r="E441" s="68"/>
      <c r="F441" s="68"/>
      <c r="G441" s="68"/>
      <c r="H441" s="68"/>
      <c r="I441" s="68"/>
      <c r="J441" s="68"/>
      <c r="K441" s="68"/>
      <c r="L441" s="68"/>
      <c r="M441" s="68"/>
      <c r="N441" s="68"/>
      <c r="O441" s="68"/>
      <c r="P441" s="68"/>
      <c r="Q441" s="68"/>
      <c r="R441" s="68"/>
      <c r="S441" s="68"/>
      <c r="T441" s="68"/>
      <c r="U441" s="68"/>
      <c r="V441" s="68"/>
      <c r="W441" s="68"/>
      <c r="X441" s="68"/>
      <c r="Y441" s="68"/>
      <c r="Z441" s="68"/>
      <c r="AA441" s="68"/>
      <c r="AB441" s="68"/>
      <c r="AC441" s="68"/>
      <c r="AD441" s="68"/>
      <c r="AE441" s="68"/>
      <c r="AF441" s="68"/>
      <c r="AG441" s="68"/>
      <c r="AH441" s="68"/>
      <c r="AI441" s="68"/>
      <c r="AJ441" s="68"/>
      <c r="AK441" s="68"/>
      <c r="AL441" s="68"/>
      <c r="AM441" s="68"/>
      <c r="AN441" s="68"/>
      <c r="AO441" s="68"/>
      <c r="AP441" s="68"/>
      <c r="AQ441" s="68"/>
      <c r="AR441" s="68"/>
      <c r="AS441" s="68"/>
      <c r="AT441" s="68"/>
      <c r="AU441" s="68"/>
    </row>
    <row r="442" spans="1:47" ht="15.75" customHeight="1">
      <c r="A442" s="68"/>
      <c r="B442" s="68"/>
      <c r="C442" s="68"/>
      <c r="D442" s="68"/>
      <c r="E442" s="68"/>
      <c r="F442" s="68"/>
      <c r="G442" s="68"/>
      <c r="H442" s="68"/>
      <c r="I442" s="68"/>
      <c r="J442" s="68"/>
      <c r="K442" s="68"/>
      <c r="L442" s="68"/>
      <c r="M442" s="68"/>
      <c r="N442" s="68"/>
      <c r="O442" s="68"/>
      <c r="P442" s="68"/>
      <c r="Q442" s="68"/>
      <c r="R442" s="68"/>
      <c r="S442" s="68"/>
      <c r="T442" s="68"/>
      <c r="U442" s="68"/>
      <c r="V442" s="68"/>
      <c r="W442" s="68"/>
      <c r="X442" s="68"/>
      <c r="Y442" s="68"/>
      <c r="Z442" s="68"/>
      <c r="AA442" s="68"/>
      <c r="AB442" s="68"/>
      <c r="AC442" s="68"/>
      <c r="AD442" s="68"/>
      <c r="AE442" s="68"/>
      <c r="AF442" s="68"/>
      <c r="AG442" s="68"/>
      <c r="AH442" s="68"/>
      <c r="AI442" s="68"/>
      <c r="AJ442" s="68"/>
      <c r="AK442" s="68"/>
      <c r="AL442" s="68"/>
      <c r="AM442" s="68"/>
      <c r="AN442" s="68"/>
      <c r="AO442" s="68"/>
      <c r="AP442" s="68"/>
      <c r="AQ442" s="68"/>
      <c r="AR442" s="68"/>
      <c r="AS442" s="68"/>
      <c r="AT442" s="68"/>
      <c r="AU442" s="68"/>
    </row>
    <row r="443" spans="1:47" ht="15.75" customHeight="1">
      <c r="A443" s="68"/>
      <c r="B443" s="68"/>
      <c r="C443" s="68"/>
      <c r="D443" s="68"/>
      <c r="E443" s="68"/>
      <c r="F443" s="68"/>
      <c r="G443" s="68"/>
      <c r="H443" s="68"/>
      <c r="I443" s="68"/>
      <c r="J443" s="68"/>
      <c r="K443" s="68"/>
      <c r="L443" s="68"/>
      <c r="M443" s="68"/>
      <c r="N443" s="68"/>
      <c r="O443" s="68"/>
      <c r="P443" s="68"/>
      <c r="Q443" s="68"/>
      <c r="R443" s="68"/>
      <c r="S443" s="68"/>
      <c r="T443" s="68"/>
      <c r="U443" s="68"/>
      <c r="V443" s="68"/>
      <c r="W443" s="68"/>
      <c r="X443" s="68"/>
      <c r="Y443" s="68"/>
      <c r="Z443" s="68"/>
      <c r="AA443" s="68"/>
      <c r="AB443" s="68"/>
      <c r="AC443" s="68"/>
      <c r="AD443" s="68"/>
      <c r="AE443" s="68"/>
      <c r="AF443" s="68"/>
      <c r="AG443" s="68"/>
      <c r="AH443" s="68"/>
      <c r="AI443" s="68"/>
      <c r="AJ443" s="68"/>
      <c r="AK443" s="68"/>
      <c r="AL443" s="68"/>
      <c r="AM443" s="68"/>
      <c r="AN443" s="68"/>
      <c r="AO443" s="68"/>
      <c r="AP443" s="68"/>
      <c r="AQ443" s="68"/>
      <c r="AR443" s="68"/>
      <c r="AS443" s="68"/>
      <c r="AT443" s="68"/>
      <c r="AU443" s="68"/>
    </row>
    <row r="444" spans="1:47" ht="15.75" customHeight="1">
      <c r="A444" s="68"/>
      <c r="B444" s="68"/>
      <c r="C444" s="68"/>
      <c r="D444" s="68"/>
      <c r="E444" s="68"/>
      <c r="F444" s="68"/>
      <c r="G444" s="68"/>
      <c r="H444" s="68"/>
      <c r="I444" s="68"/>
      <c r="J444" s="68"/>
      <c r="K444" s="68"/>
      <c r="L444" s="68"/>
      <c r="M444" s="68"/>
      <c r="N444" s="68"/>
      <c r="O444" s="68"/>
      <c r="P444" s="68"/>
      <c r="Q444" s="68"/>
      <c r="R444" s="68"/>
      <c r="S444" s="68"/>
      <c r="T444" s="68"/>
      <c r="U444" s="68"/>
      <c r="V444" s="68"/>
      <c r="W444" s="68"/>
      <c r="X444" s="68"/>
      <c r="Y444" s="68"/>
      <c r="Z444" s="68"/>
      <c r="AA444" s="68"/>
      <c r="AB444" s="68"/>
      <c r="AC444" s="68"/>
      <c r="AD444" s="68"/>
      <c r="AE444" s="68"/>
      <c r="AF444" s="68"/>
      <c r="AG444" s="68"/>
      <c r="AH444" s="68"/>
      <c r="AI444" s="68"/>
      <c r="AJ444" s="68"/>
      <c r="AK444" s="68"/>
      <c r="AL444" s="68"/>
      <c r="AM444" s="68"/>
      <c r="AN444" s="68"/>
      <c r="AO444" s="68"/>
      <c r="AP444" s="68"/>
      <c r="AQ444" s="68"/>
      <c r="AR444" s="68"/>
      <c r="AS444" s="68"/>
      <c r="AT444" s="68"/>
      <c r="AU444" s="68"/>
    </row>
    <row r="445" spans="1:47" ht="15.75" customHeight="1">
      <c r="A445" s="68"/>
      <c r="B445" s="68"/>
      <c r="C445" s="68"/>
      <c r="D445" s="68"/>
      <c r="E445" s="68"/>
      <c r="F445" s="68"/>
      <c r="G445" s="68"/>
      <c r="H445" s="68"/>
      <c r="I445" s="68"/>
      <c r="J445" s="68"/>
      <c r="K445" s="68"/>
      <c r="L445" s="68"/>
      <c r="M445" s="68"/>
      <c r="N445" s="68"/>
      <c r="O445" s="68"/>
      <c r="P445" s="68"/>
      <c r="Q445" s="68"/>
      <c r="R445" s="68"/>
      <c r="S445" s="68"/>
      <c r="T445" s="68"/>
      <c r="U445" s="68"/>
      <c r="V445" s="68"/>
      <c r="W445" s="68"/>
      <c r="X445" s="68"/>
      <c r="Y445" s="68"/>
      <c r="Z445" s="68"/>
      <c r="AA445" s="68"/>
      <c r="AB445" s="68"/>
      <c r="AC445" s="68"/>
      <c r="AD445" s="68"/>
      <c r="AE445" s="68"/>
      <c r="AF445" s="68"/>
      <c r="AG445" s="68"/>
      <c r="AH445" s="68"/>
      <c r="AI445" s="68"/>
      <c r="AJ445" s="68"/>
      <c r="AK445" s="68"/>
      <c r="AL445" s="68"/>
      <c r="AM445" s="68"/>
      <c r="AN445" s="68"/>
      <c r="AO445" s="68"/>
      <c r="AP445" s="68"/>
      <c r="AQ445" s="68"/>
      <c r="AR445" s="68"/>
      <c r="AS445" s="68"/>
      <c r="AT445" s="68"/>
      <c r="AU445" s="68"/>
    </row>
    <row r="446" spans="1:47" ht="15.75" customHeight="1">
      <c r="A446" s="68"/>
      <c r="B446" s="68"/>
      <c r="C446" s="68"/>
      <c r="D446" s="68"/>
      <c r="E446" s="68"/>
      <c r="F446" s="68"/>
      <c r="G446" s="68"/>
      <c r="H446" s="68"/>
      <c r="I446" s="68"/>
      <c r="J446" s="68"/>
      <c r="K446" s="68"/>
      <c r="L446" s="68"/>
      <c r="M446" s="68"/>
      <c r="N446" s="68"/>
      <c r="O446" s="68"/>
      <c r="P446" s="68"/>
      <c r="Q446" s="68"/>
      <c r="R446" s="68"/>
      <c r="S446" s="68"/>
      <c r="T446" s="68"/>
      <c r="U446" s="68"/>
      <c r="V446" s="68"/>
      <c r="W446" s="68"/>
      <c r="X446" s="68"/>
      <c r="Y446" s="68"/>
      <c r="Z446" s="68"/>
      <c r="AA446" s="68"/>
      <c r="AB446" s="68"/>
      <c r="AC446" s="68"/>
      <c r="AD446" s="68"/>
      <c r="AE446" s="68"/>
      <c r="AF446" s="68"/>
      <c r="AG446" s="68"/>
      <c r="AH446" s="68"/>
      <c r="AI446" s="68"/>
      <c r="AJ446" s="68"/>
      <c r="AK446" s="68"/>
      <c r="AL446" s="68"/>
      <c r="AM446" s="68"/>
      <c r="AN446" s="68"/>
      <c r="AO446" s="68"/>
      <c r="AP446" s="68"/>
      <c r="AQ446" s="68"/>
      <c r="AR446" s="68"/>
      <c r="AS446" s="68"/>
      <c r="AT446" s="68"/>
      <c r="AU446" s="68"/>
    </row>
    <row r="447" spans="1:47" ht="15.75" customHeight="1">
      <c r="A447" s="68"/>
      <c r="B447" s="68"/>
      <c r="C447" s="68"/>
      <c r="D447" s="68"/>
      <c r="E447" s="68"/>
      <c r="F447" s="68"/>
      <c r="G447" s="68"/>
      <c r="H447" s="68"/>
      <c r="I447" s="68"/>
      <c r="J447" s="68"/>
      <c r="K447" s="68"/>
      <c r="L447" s="68"/>
      <c r="M447" s="68"/>
      <c r="N447" s="68"/>
      <c r="O447" s="68"/>
      <c r="P447" s="68"/>
      <c r="Q447" s="68"/>
      <c r="R447" s="68"/>
      <c r="S447" s="68"/>
      <c r="T447" s="68"/>
      <c r="U447" s="68"/>
      <c r="V447" s="68"/>
      <c r="W447" s="68"/>
      <c r="X447" s="68"/>
      <c r="Y447" s="68"/>
      <c r="Z447" s="68"/>
      <c r="AA447" s="68"/>
      <c r="AB447" s="68"/>
      <c r="AC447" s="68"/>
      <c r="AD447" s="68"/>
      <c r="AE447" s="68"/>
      <c r="AF447" s="68"/>
      <c r="AG447" s="68"/>
      <c r="AH447" s="68"/>
      <c r="AI447" s="68"/>
      <c r="AJ447" s="68"/>
      <c r="AK447" s="68"/>
      <c r="AL447" s="68"/>
      <c r="AM447" s="68"/>
      <c r="AN447" s="68"/>
      <c r="AO447" s="68"/>
      <c r="AP447" s="68"/>
      <c r="AQ447" s="68"/>
      <c r="AR447" s="68"/>
      <c r="AS447" s="68"/>
      <c r="AT447" s="68"/>
      <c r="AU447" s="68"/>
    </row>
    <row r="448" spans="1:47" ht="15.75" customHeight="1">
      <c r="A448" s="68"/>
      <c r="B448" s="68"/>
      <c r="C448" s="68"/>
      <c r="D448" s="68"/>
      <c r="E448" s="68"/>
      <c r="F448" s="68"/>
      <c r="G448" s="68"/>
      <c r="H448" s="68"/>
      <c r="I448" s="68"/>
      <c r="J448" s="68"/>
      <c r="K448" s="68"/>
      <c r="L448" s="68"/>
      <c r="M448" s="68"/>
      <c r="N448" s="68"/>
      <c r="O448" s="68"/>
      <c r="P448" s="68"/>
      <c r="Q448" s="68"/>
      <c r="R448" s="68"/>
      <c r="S448" s="68"/>
      <c r="T448" s="68"/>
      <c r="U448" s="68"/>
      <c r="V448" s="68"/>
      <c r="W448" s="68"/>
      <c r="X448" s="68"/>
      <c r="Y448" s="68"/>
      <c r="Z448" s="68"/>
      <c r="AA448" s="68"/>
      <c r="AB448" s="68"/>
      <c r="AC448" s="68"/>
      <c r="AD448" s="68"/>
      <c r="AE448" s="68"/>
      <c r="AF448" s="68"/>
      <c r="AG448" s="68"/>
      <c r="AH448" s="68"/>
      <c r="AI448" s="68"/>
      <c r="AJ448" s="68"/>
      <c r="AK448" s="68"/>
      <c r="AL448" s="68"/>
      <c r="AM448" s="68"/>
      <c r="AN448" s="68"/>
      <c r="AO448" s="68"/>
      <c r="AP448" s="68"/>
      <c r="AQ448" s="68"/>
      <c r="AR448" s="68"/>
      <c r="AS448" s="68"/>
      <c r="AT448" s="68"/>
      <c r="AU448" s="68"/>
    </row>
    <row r="449" spans="1:47" ht="15.75" customHeight="1">
      <c r="A449" s="68"/>
      <c r="B449" s="68"/>
      <c r="C449" s="68"/>
      <c r="D449" s="68"/>
      <c r="E449" s="68"/>
      <c r="F449" s="68"/>
      <c r="G449" s="68"/>
      <c r="H449" s="68"/>
      <c r="I449" s="68"/>
      <c r="J449" s="68"/>
      <c r="K449" s="68"/>
      <c r="L449" s="68"/>
      <c r="M449" s="68"/>
      <c r="N449" s="68"/>
      <c r="O449" s="68"/>
      <c r="P449" s="68"/>
      <c r="Q449" s="68"/>
      <c r="R449" s="68"/>
      <c r="S449" s="68"/>
      <c r="T449" s="68"/>
      <c r="U449" s="68"/>
      <c r="V449" s="68"/>
      <c r="W449" s="68"/>
      <c r="X449" s="68"/>
      <c r="Y449" s="68"/>
      <c r="Z449" s="68"/>
      <c r="AA449" s="68"/>
      <c r="AB449" s="68"/>
      <c r="AC449" s="68"/>
      <c r="AD449" s="68"/>
      <c r="AE449" s="68"/>
      <c r="AF449" s="68"/>
      <c r="AG449" s="68"/>
      <c r="AH449" s="68"/>
      <c r="AI449" s="68"/>
      <c r="AJ449" s="68"/>
      <c r="AK449" s="68"/>
      <c r="AL449" s="68"/>
      <c r="AM449" s="68"/>
      <c r="AN449" s="68"/>
      <c r="AO449" s="68"/>
      <c r="AP449" s="68"/>
      <c r="AQ449" s="68"/>
      <c r="AR449" s="68"/>
      <c r="AS449" s="68"/>
      <c r="AT449" s="68"/>
      <c r="AU449" s="68"/>
    </row>
    <row r="450" spans="1:47" ht="15.75" customHeight="1">
      <c r="A450" s="68"/>
      <c r="B450" s="68"/>
      <c r="C450" s="68"/>
      <c r="D450" s="68"/>
      <c r="E450" s="68"/>
      <c r="F450" s="68"/>
      <c r="G450" s="68"/>
      <c r="H450" s="68"/>
      <c r="I450" s="68"/>
      <c r="J450" s="68"/>
      <c r="K450" s="68"/>
      <c r="L450" s="68"/>
      <c r="M450" s="68"/>
      <c r="N450" s="68"/>
      <c r="O450" s="68"/>
      <c r="P450" s="68"/>
      <c r="Q450" s="68"/>
      <c r="R450" s="68"/>
      <c r="S450" s="68"/>
      <c r="T450" s="68"/>
      <c r="U450" s="68"/>
      <c r="V450" s="68"/>
      <c r="W450" s="68"/>
      <c r="X450" s="68"/>
      <c r="Y450" s="68"/>
      <c r="Z450" s="68"/>
      <c r="AA450" s="68"/>
      <c r="AB450" s="68"/>
      <c r="AC450" s="68"/>
      <c r="AD450" s="68"/>
      <c r="AE450" s="68"/>
      <c r="AF450" s="68"/>
      <c r="AG450" s="68"/>
      <c r="AH450" s="68"/>
      <c r="AI450" s="68"/>
      <c r="AJ450" s="68"/>
      <c r="AK450" s="68"/>
      <c r="AL450" s="68"/>
      <c r="AM450" s="68"/>
      <c r="AN450" s="68"/>
      <c r="AO450" s="68"/>
      <c r="AP450" s="68"/>
      <c r="AQ450" s="68"/>
      <c r="AR450" s="68"/>
      <c r="AS450" s="68"/>
      <c r="AT450" s="68"/>
      <c r="AU450" s="68"/>
    </row>
    <row r="451" spans="1:47" ht="15.75" customHeight="1">
      <c r="A451" s="68"/>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c r="AA451" s="68"/>
      <c r="AB451" s="68"/>
      <c r="AC451" s="68"/>
      <c r="AD451" s="68"/>
      <c r="AE451" s="68"/>
      <c r="AF451" s="68"/>
      <c r="AG451" s="68"/>
      <c r="AH451" s="68"/>
      <c r="AI451" s="68"/>
      <c r="AJ451" s="68"/>
      <c r="AK451" s="68"/>
      <c r="AL451" s="68"/>
      <c r="AM451" s="68"/>
      <c r="AN451" s="68"/>
      <c r="AO451" s="68"/>
      <c r="AP451" s="68"/>
      <c r="AQ451" s="68"/>
      <c r="AR451" s="68"/>
      <c r="AS451" s="68"/>
      <c r="AT451" s="68"/>
      <c r="AU451" s="68"/>
    </row>
    <row r="452" spans="1:47" ht="15.75" customHeight="1">
      <c r="A452" s="68"/>
      <c r="B452" s="68"/>
      <c r="C452" s="68"/>
      <c r="D452" s="68"/>
      <c r="E452" s="68"/>
      <c r="F452" s="68"/>
      <c r="G452" s="68"/>
      <c r="H452" s="68"/>
      <c r="I452" s="68"/>
      <c r="J452" s="68"/>
      <c r="K452" s="68"/>
      <c r="L452" s="68"/>
      <c r="M452" s="68"/>
      <c r="N452" s="68"/>
      <c r="O452" s="68"/>
      <c r="P452" s="68"/>
      <c r="Q452" s="68"/>
      <c r="R452" s="68"/>
      <c r="S452" s="68"/>
      <c r="T452" s="68"/>
      <c r="U452" s="68"/>
      <c r="V452" s="68"/>
      <c r="W452" s="68"/>
      <c r="X452" s="68"/>
      <c r="Y452" s="68"/>
      <c r="Z452" s="68"/>
      <c r="AA452" s="68"/>
      <c r="AB452" s="68"/>
      <c r="AC452" s="68"/>
      <c r="AD452" s="68"/>
      <c r="AE452" s="68"/>
      <c r="AF452" s="68"/>
      <c r="AG452" s="68"/>
      <c r="AH452" s="68"/>
      <c r="AI452" s="68"/>
      <c r="AJ452" s="68"/>
      <c r="AK452" s="68"/>
      <c r="AL452" s="68"/>
      <c r="AM452" s="68"/>
      <c r="AN452" s="68"/>
      <c r="AO452" s="68"/>
      <c r="AP452" s="68"/>
      <c r="AQ452" s="68"/>
      <c r="AR452" s="68"/>
      <c r="AS452" s="68"/>
      <c r="AT452" s="68"/>
      <c r="AU452" s="68"/>
    </row>
    <row r="453" spans="1:47" ht="15.75" customHeight="1">
      <c r="A453" s="68"/>
      <c r="B453" s="68"/>
      <c r="C453" s="68"/>
      <c r="D453" s="68"/>
      <c r="E453" s="68"/>
      <c r="F453" s="68"/>
      <c r="G453" s="68"/>
      <c r="H453" s="68"/>
      <c r="I453" s="68"/>
      <c r="J453" s="68"/>
      <c r="K453" s="68"/>
      <c r="L453" s="68"/>
      <c r="M453" s="68"/>
      <c r="N453" s="68"/>
      <c r="O453" s="68"/>
      <c r="P453" s="68"/>
      <c r="Q453" s="68"/>
      <c r="R453" s="68"/>
      <c r="S453" s="68"/>
      <c r="T453" s="68"/>
      <c r="U453" s="68"/>
      <c r="V453" s="68"/>
      <c r="W453" s="68"/>
      <c r="X453" s="68"/>
      <c r="Y453" s="68"/>
      <c r="Z453" s="68"/>
      <c r="AA453" s="68"/>
      <c r="AB453" s="68"/>
      <c r="AC453" s="68"/>
      <c r="AD453" s="68"/>
      <c r="AE453" s="68"/>
      <c r="AF453" s="68"/>
      <c r="AG453" s="68"/>
      <c r="AH453" s="68"/>
      <c r="AI453" s="68"/>
      <c r="AJ453" s="68"/>
      <c r="AK453" s="68"/>
      <c r="AL453" s="68"/>
      <c r="AM453" s="68"/>
      <c r="AN453" s="68"/>
      <c r="AO453" s="68"/>
      <c r="AP453" s="68"/>
      <c r="AQ453" s="68"/>
      <c r="AR453" s="68"/>
      <c r="AS453" s="68"/>
      <c r="AT453" s="68"/>
      <c r="AU453" s="68"/>
    </row>
    <row r="454" spans="1:47" ht="15.75" customHeight="1">
      <c r="A454" s="68"/>
      <c r="B454" s="68"/>
      <c r="C454" s="68"/>
      <c r="D454" s="68"/>
      <c r="E454" s="68"/>
      <c r="F454" s="68"/>
      <c r="G454" s="68"/>
      <c r="H454" s="68"/>
      <c r="I454" s="68"/>
      <c r="J454" s="68"/>
      <c r="K454" s="68"/>
      <c r="L454" s="68"/>
      <c r="M454" s="68"/>
      <c r="N454" s="68"/>
      <c r="O454" s="68"/>
      <c r="P454" s="68"/>
      <c r="Q454" s="68"/>
      <c r="R454" s="68"/>
      <c r="S454" s="68"/>
      <c r="T454" s="68"/>
      <c r="U454" s="68"/>
      <c r="V454" s="68"/>
      <c r="W454" s="68"/>
      <c r="X454" s="68"/>
      <c r="Y454" s="68"/>
      <c r="Z454" s="68"/>
      <c r="AA454" s="68"/>
      <c r="AB454" s="68"/>
      <c r="AC454" s="68"/>
      <c r="AD454" s="68"/>
      <c r="AE454" s="68"/>
      <c r="AF454" s="68"/>
      <c r="AG454" s="68"/>
      <c r="AH454" s="68"/>
      <c r="AI454" s="68"/>
      <c r="AJ454" s="68"/>
      <c r="AK454" s="68"/>
      <c r="AL454" s="68"/>
      <c r="AM454" s="68"/>
      <c r="AN454" s="68"/>
      <c r="AO454" s="68"/>
      <c r="AP454" s="68"/>
      <c r="AQ454" s="68"/>
      <c r="AR454" s="68"/>
      <c r="AS454" s="68"/>
      <c r="AT454" s="68"/>
      <c r="AU454" s="68"/>
    </row>
    <row r="455" spans="1:47" ht="15.75" customHeight="1">
      <c r="A455" s="68"/>
      <c r="B455" s="68"/>
      <c r="C455" s="68"/>
      <c r="D455" s="68"/>
      <c r="E455" s="68"/>
      <c r="F455" s="68"/>
      <c r="G455" s="68"/>
      <c r="H455" s="68"/>
      <c r="I455" s="68"/>
      <c r="J455" s="68"/>
      <c r="K455" s="68"/>
      <c r="L455" s="68"/>
      <c r="M455" s="68"/>
      <c r="N455" s="68"/>
      <c r="O455" s="68"/>
      <c r="P455" s="68"/>
      <c r="Q455" s="68"/>
      <c r="R455" s="68"/>
      <c r="S455" s="68"/>
      <c r="T455" s="68"/>
      <c r="U455" s="68"/>
      <c r="V455" s="68"/>
      <c r="W455" s="68"/>
      <c r="X455" s="68"/>
      <c r="Y455" s="68"/>
      <c r="Z455" s="68"/>
      <c r="AA455" s="68"/>
      <c r="AB455" s="68"/>
      <c r="AC455" s="68"/>
      <c r="AD455" s="68"/>
      <c r="AE455" s="68"/>
      <c r="AF455" s="68"/>
      <c r="AG455" s="68"/>
      <c r="AH455" s="68"/>
      <c r="AI455" s="68"/>
      <c r="AJ455" s="68"/>
      <c r="AK455" s="68"/>
      <c r="AL455" s="68"/>
      <c r="AM455" s="68"/>
      <c r="AN455" s="68"/>
      <c r="AO455" s="68"/>
      <c r="AP455" s="68"/>
      <c r="AQ455" s="68"/>
      <c r="AR455" s="68"/>
      <c r="AS455" s="68"/>
      <c r="AT455" s="68"/>
      <c r="AU455" s="68"/>
    </row>
    <row r="456" spans="1:47" ht="15.75" customHeight="1">
      <c r="A456" s="68"/>
      <c r="B456" s="68"/>
      <c r="C456" s="68"/>
      <c r="D456" s="68"/>
      <c r="E456" s="68"/>
      <c r="F456" s="68"/>
      <c r="G456" s="68"/>
      <c r="H456" s="68"/>
      <c r="I456" s="68"/>
      <c r="J456" s="68"/>
      <c r="K456" s="68"/>
      <c r="L456" s="68"/>
      <c r="M456" s="68"/>
      <c r="N456" s="68"/>
      <c r="O456" s="68"/>
      <c r="P456" s="68"/>
      <c r="Q456" s="68"/>
      <c r="R456" s="68"/>
      <c r="S456" s="68"/>
      <c r="T456" s="68"/>
      <c r="U456" s="68"/>
      <c r="V456" s="68"/>
      <c r="W456" s="68"/>
      <c r="X456" s="68"/>
      <c r="Y456" s="68"/>
      <c r="Z456" s="68"/>
      <c r="AA456" s="68"/>
      <c r="AB456" s="68"/>
      <c r="AC456" s="68"/>
      <c r="AD456" s="68"/>
      <c r="AE456" s="68"/>
      <c r="AF456" s="68"/>
      <c r="AG456" s="68"/>
      <c r="AH456" s="68"/>
      <c r="AI456" s="68"/>
      <c r="AJ456" s="68"/>
      <c r="AK456" s="68"/>
      <c r="AL456" s="68"/>
      <c r="AM456" s="68"/>
      <c r="AN456" s="68"/>
      <c r="AO456" s="68"/>
      <c r="AP456" s="68"/>
      <c r="AQ456" s="68"/>
      <c r="AR456" s="68"/>
      <c r="AS456" s="68"/>
      <c r="AT456" s="68"/>
      <c r="AU456" s="68"/>
    </row>
    <row r="457" spans="1:47" ht="15.75" customHeight="1">
      <c r="A457" s="68"/>
      <c r="B457" s="68"/>
      <c r="C457" s="68"/>
      <c r="D457" s="68"/>
      <c r="E457" s="68"/>
      <c r="F457" s="68"/>
      <c r="G457" s="68"/>
      <c r="H457" s="68"/>
      <c r="I457" s="68"/>
      <c r="J457" s="68"/>
      <c r="K457" s="68"/>
      <c r="L457" s="68"/>
      <c r="M457" s="68"/>
      <c r="N457" s="68"/>
      <c r="O457" s="68"/>
      <c r="P457" s="68"/>
      <c r="Q457" s="68"/>
      <c r="R457" s="68"/>
      <c r="S457" s="68"/>
      <c r="T457" s="68"/>
      <c r="U457" s="68"/>
      <c r="V457" s="68"/>
      <c r="W457" s="68"/>
      <c r="X457" s="68"/>
      <c r="Y457" s="68"/>
      <c r="Z457" s="68"/>
      <c r="AA457" s="68"/>
      <c r="AB457" s="68"/>
      <c r="AC457" s="68"/>
      <c r="AD457" s="68"/>
      <c r="AE457" s="68"/>
      <c r="AF457" s="68"/>
      <c r="AG457" s="68"/>
      <c r="AH457" s="68"/>
      <c r="AI457" s="68"/>
      <c r="AJ457" s="68"/>
      <c r="AK457" s="68"/>
      <c r="AL457" s="68"/>
      <c r="AM457" s="68"/>
      <c r="AN457" s="68"/>
      <c r="AO457" s="68"/>
      <c r="AP457" s="68"/>
      <c r="AQ457" s="68"/>
      <c r="AR457" s="68"/>
      <c r="AS457" s="68"/>
      <c r="AT457" s="68"/>
      <c r="AU457" s="68"/>
    </row>
    <row r="458" spans="1:47" ht="15.75" customHeight="1">
      <c r="A458" s="68"/>
      <c r="B458" s="68"/>
      <c r="C458" s="68"/>
      <c r="D458" s="68"/>
      <c r="E458" s="68"/>
      <c r="F458" s="68"/>
      <c r="G458" s="68"/>
      <c r="H458" s="68"/>
      <c r="I458" s="68"/>
      <c r="J458" s="68"/>
      <c r="K458" s="68"/>
      <c r="L458" s="68"/>
      <c r="M458" s="68"/>
      <c r="N458" s="68"/>
      <c r="O458" s="68"/>
      <c r="P458" s="68"/>
      <c r="Q458" s="68"/>
      <c r="R458" s="68"/>
      <c r="S458" s="68"/>
      <c r="T458" s="68"/>
      <c r="U458" s="68"/>
      <c r="V458" s="68"/>
      <c r="W458" s="68"/>
      <c r="X458" s="68"/>
      <c r="Y458" s="68"/>
      <c r="Z458" s="68"/>
      <c r="AA458" s="68"/>
      <c r="AB458" s="68"/>
      <c r="AC458" s="68"/>
      <c r="AD458" s="68"/>
      <c r="AE458" s="68"/>
      <c r="AF458" s="68"/>
      <c r="AG458" s="68"/>
      <c r="AH458" s="68"/>
      <c r="AI458" s="68"/>
      <c r="AJ458" s="68"/>
      <c r="AK458" s="68"/>
      <c r="AL458" s="68"/>
      <c r="AM458" s="68"/>
      <c r="AN458" s="68"/>
      <c r="AO458" s="68"/>
      <c r="AP458" s="68"/>
      <c r="AQ458" s="68"/>
      <c r="AR458" s="68"/>
      <c r="AS458" s="68"/>
      <c r="AT458" s="68"/>
      <c r="AU458" s="68"/>
    </row>
    <row r="459" spans="1:47" ht="15.75" customHeight="1">
      <c r="A459" s="68"/>
      <c r="B459" s="68"/>
      <c r="C459" s="68"/>
      <c r="D459" s="68"/>
      <c r="E459" s="68"/>
      <c r="F459" s="68"/>
      <c r="G459" s="68"/>
      <c r="H459" s="68"/>
      <c r="I459" s="68"/>
      <c r="J459" s="68"/>
      <c r="K459" s="68"/>
      <c r="L459" s="68"/>
      <c r="M459" s="68"/>
      <c r="N459" s="68"/>
      <c r="O459" s="68"/>
      <c r="P459" s="68"/>
      <c r="Q459" s="68"/>
      <c r="R459" s="68"/>
      <c r="S459" s="68"/>
      <c r="T459" s="68"/>
      <c r="U459" s="68"/>
      <c r="V459" s="68"/>
      <c r="W459" s="68"/>
      <c r="X459" s="68"/>
      <c r="Y459" s="68"/>
      <c r="Z459" s="68"/>
      <c r="AA459" s="68"/>
      <c r="AB459" s="68"/>
      <c r="AC459" s="68"/>
      <c r="AD459" s="68"/>
      <c r="AE459" s="68"/>
      <c r="AF459" s="68"/>
      <c r="AG459" s="68"/>
      <c r="AH459" s="68"/>
      <c r="AI459" s="68"/>
      <c r="AJ459" s="68"/>
      <c r="AK459" s="68"/>
      <c r="AL459" s="68"/>
      <c r="AM459" s="68"/>
      <c r="AN459" s="68"/>
      <c r="AO459" s="68"/>
      <c r="AP459" s="68"/>
      <c r="AQ459" s="68"/>
      <c r="AR459" s="68"/>
      <c r="AS459" s="68"/>
      <c r="AT459" s="68"/>
      <c r="AU459" s="68"/>
    </row>
    <row r="460" spans="1:47" ht="15.75" customHeight="1">
      <c r="A460" s="68"/>
      <c r="B460" s="68"/>
      <c r="C460" s="68"/>
      <c r="D460" s="68"/>
      <c r="E460" s="68"/>
      <c r="F460" s="68"/>
      <c r="G460" s="68"/>
      <c r="H460" s="68"/>
      <c r="I460" s="68"/>
      <c r="J460" s="68"/>
      <c r="K460" s="68"/>
      <c r="L460" s="68"/>
      <c r="M460" s="68"/>
      <c r="N460" s="68"/>
      <c r="O460" s="68"/>
      <c r="P460" s="68"/>
      <c r="Q460" s="68"/>
      <c r="R460" s="68"/>
      <c r="S460" s="68"/>
      <c r="T460" s="68"/>
      <c r="U460" s="68"/>
      <c r="V460" s="68"/>
      <c r="W460" s="68"/>
      <c r="X460" s="68"/>
      <c r="Y460" s="68"/>
      <c r="Z460" s="68"/>
      <c r="AA460" s="68"/>
      <c r="AB460" s="68"/>
      <c r="AC460" s="68"/>
      <c r="AD460" s="68"/>
      <c r="AE460" s="68"/>
      <c r="AF460" s="68"/>
      <c r="AG460" s="68"/>
      <c r="AH460" s="68"/>
      <c r="AI460" s="68"/>
      <c r="AJ460" s="68"/>
      <c r="AK460" s="68"/>
      <c r="AL460" s="68"/>
      <c r="AM460" s="68"/>
      <c r="AN460" s="68"/>
      <c r="AO460" s="68"/>
      <c r="AP460" s="68"/>
      <c r="AQ460" s="68"/>
      <c r="AR460" s="68"/>
      <c r="AS460" s="68"/>
      <c r="AT460" s="68"/>
      <c r="AU460" s="68"/>
    </row>
    <row r="461" spans="1:47" ht="15.75" customHeight="1">
      <c r="A461" s="68"/>
      <c r="B461" s="68"/>
      <c r="C461" s="68"/>
      <c r="D461" s="68"/>
      <c r="E461" s="68"/>
      <c r="F461" s="68"/>
      <c r="G461" s="68"/>
      <c r="H461" s="68"/>
      <c r="I461" s="68"/>
      <c r="J461" s="68"/>
      <c r="K461" s="68"/>
      <c r="L461" s="68"/>
      <c r="M461" s="68"/>
      <c r="N461" s="68"/>
      <c r="O461" s="68"/>
      <c r="P461" s="68"/>
      <c r="Q461" s="68"/>
      <c r="R461" s="68"/>
      <c r="S461" s="68"/>
      <c r="T461" s="68"/>
      <c r="U461" s="68"/>
      <c r="V461" s="68"/>
      <c r="W461" s="68"/>
      <c r="X461" s="68"/>
      <c r="Y461" s="68"/>
      <c r="Z461" s="68"/>
      <c r="AA461" s="68"/>
      <c r="AB461" s="68"/>
      <c r="AC461" s="68"/>
      <c r="AD461" s="68"/>
      <c r="AE461" s="68"/>
      <c r="AF461" s="68"/>
      <c r="AG461" s="68"/>
      <c r="AH461" s="68"/>
      <c r="AI461" s="68"/>
      <c r="AJ461" s="68"/>
      <c r="AK461" s="68"/>
      <c r="AL461" s="68"/>
      <c r="AM461" s="68"/>
      <c r="AN461" s="68"/>
      <c r="AO461" s="68"/>
      <c r="AP461" s="68"/>
      <c r="AQ461" s="68"/>
      <c r="AR461" s="68"/>
      <c r="AS461" s="68"/>
      <c r="AT461" s="68"/>
      <c r="AU461" s="68"/>
    </row>
    <row r="462" spans="1:47" ht="15.75" customHeight="1">
      <c r="A462" s="68"/>
      <c r="B462" s="68"/>
      <c r="C462" s="68"/>
      <c r="D462" s="68"/>
      <c r="E462" s="68"/>
      <c r="F462" s="68"/>
      <c r="G462" s="68"/>
      <c r="H462" s="68"/>
      <c r="I462" s="68"/>
      <c r="J462" s="68"/>
      <c r="K462" s="68"/>
      <c r="L462" s="68"/>
      <c r="M462" s="68"/>
      <c r="N462" s="68"/>
      <c r="O462" s="68"/>
      <c r="P462" s="68"/>
      <c r="Q462" s="68"/>
      <c r="R462" s="68"/>
      <c r="S462" s="68"/>
      <c r="T462" s="68"/>
      <c r="U462" s="68"/>
      <c r="V462" s="68"/>
      <c r="W462" s="68"/>
      <c r="X462" s="68"/>
      <c r="Y462" s="68"/>
      <c r="Z462" s="68"/>
      <c r="AA462" s="68"/>
      <c r="AB462" s="68"/>
      <c r="AC462" s="68"/>
      <c r="AD462" s="68"/>
      <c r="AE462" s="68"/>
      <c r="AF462" s="68"/>
      <c r="AG462" s="68"/>
      <c r="AH462" s="68"/>
      <c r="AI462" s="68"/>
      <c r="AJ462" s="68"/>
      <c r="AK462" s="68"/>
      <c r="AL462" s="68"/>
      <c r="AM462" s="68"/>
      <c r="AN462" s="68"/>
      <c r="AO462" s="68"/>
      <c r="AP462" s="68"/>
      <c r="AQ462" s="68"/>
      <c r="AR462" s="68"/>
      <c r="AS462" s="68"/>
      <c r="AT462" s="68"/>
      <c r="AU462" s="68"/>
    </row>
    <row r="463" spans="1:47" ht="15.75" customHeight="1">
      <c r="A463" s="68"/>
      <c r="B463" s="68"/>
      <c r="C463" s="68"/>
      <c r="D463" s="68"/>
      <c r="E463" s="68"/>
      <c r="F463" s="68"/>
      <c r="G463" s="68"/>
      <c r="H463" s="68"/>
      <c r="I463" s="68"/>
      <c r="J463" s="68"/>
      <c r="K463" s="68"/>
      <c r="L463" s="68"/>
      <c r="M463" s="68"/>
      <c r="N463" s="68"/>
      <c r="O463" s="68"/>
      <c r="P463" s="68"/>
      <c r="Q463" s="68"/>
      <c r="R463" s="68"/>
      <c r="S463" s="68"/>
      <c r="T463" s="68"/>
      <c r="U463" s="68"/>
      <c r="V463" s="68"/>
      <c r="W463" s="68"/>
      <c r="X463" s="68"/>
      <c r="Y463" s="68"/>
      <c r="Z463" s="68"/>
      <c r="AA463" s="68"/>
      <c r="AB463" s="68"/>
      <c r="AC463" s="68"/>
      <c r="AD463" s="68"/>
      <c r="AE463" s="68"/>
      <c r="AF463" s="68"/>
      <c r="AG463" s="68"/>
      <c r="AH463" s="68"/>
      <c r="AI463" s="68"/>
      <c r="AJ463" s="68"/>
      <c r="AK463" s="68"/>
      <c r="AL463" s="68"/>
      <c r="AM463" s="68"/>
      <c r="AN463" s="68"/>
      <c r="AO463" s="68"/>
      <c r="AP463" s="68"/>
      <c r="AQ463" s="68"/>
      <c r="AR463" s="68"/>
      <c r="AS463" s="68"/>
      <c r="AT463" s="68"/>
      <c r="AU463" s="68"/>
    </row>
    <row r="464" spans="1:47" ht="15.75" customHeight="1">
      <c r="A464" s="68"/>
      <c r="B464" s="68"/>
      <c r="C464" s="68"/>
      <c r="D464" s="68"/>
      <c r="E464" s="68"/>
      <c r="F464" s="68"/>
      <c r="G464" s="68"/>
      <c r="H464" s="68"/>
      <c r="I464" s="68"/>
      <c r="J464" s="68"/>
      <c r="K464" s="68"/>
      <c r="L464" s="68"/>
      <c r="M464" s="68"/>
      <c r="N464" s="68"/>
      <c r="O464" s="68"/>
      <c r="P464" s="68"/>
      <c r="Q464" s="68"/>
      <c r="R464" s="68"/>
      <c r="S464" s="68"/>
      <c r="T464" s="68"/>
      <c r="U464" s="68"/>
      <c r="V464" s="68"/>
      <c r="W464" s="68"/>
      <c r="X464" s="68"/>
      <c r="Y464" s="68"/>
      <c r="Z464" s="68"/>
      <c r="AA464" s="68"/>
      <c r="AB464" s="68"/>
      <c r="AC464" s="68"/>
      <c r="AD464" s="68"/>
      <c r="AE464" s="68"/>
      <c r="AF464" s="68"/>
      <c r="AG464" s="68"/>
      <c r="AH464" s="68"/>
      <c r="AI464" s="68"/>
      <c r="AJ464" s="68"/>
      <c r="AK464" s="68"/>
      <c r="AL464" s="68"/>
      <c r="AM464" s="68"/>
      <c r="AN464" s="68"/>
      <c r="AO464" s="68"/>
      <c r="AP464" s="68"/>
      <c r="AQ464" s="68"/>
      <c r="AR464" s="68"/>
      <c r="AS464" s="68"/>
      <c r="AT464" s="68"/>
      <c r="AU464" s="68"/>
    </row>
    <row r="465" spans="1:47" ht="15.75" customHeight="1">
      <c r="A465" s="68"/>
      <c r="B465" s="68"/>
      <c r="C465" s="68"/>
      <c r="D465" s="68"/>
      <c r="E465" s="68"/>
      <c r="F465" s="68"/>
      <c r="G465" s="68"/>
      <c r="H465" s="68"/>
      <c r="I465" s="68"/>
      <c r="J465" s="68"/>
      <c r="K465" s="68"/>
      <c r="L465" s="68"/>
      <c r="M465" s="68"/>
      <c r="N465" s="68"/>
      <c r="O465" s="68"/>
      <c r="P465" s="68"/>
      <c r="Q465" s="68"/>
      <c r="R465" s="68"/>
      <c r="S465" s="68"/>
      <c r="T465" s="68"/>
      <c r="U465" s="68"/>
      <c r="V465" s="68"/>
      <c r="W465" s="68"/>
      <c r="X465" s="68"/>
      <c r="Y465" s="68"/>
      <c r="Z465" s="68"/>
      <c r="AA465" s="68"/>
      <c r="AB465" s="68"/>
      <c r="AC465" s="68"/>
      <c r="AD465" s="68"/>
      <c r="AE465" s="68"/>
      <c r="AF465" s="68"/>
      <c r="AG465" s="68"/>
      <c r="AH465" s="68"/>
      <c r="AI465" s="68"/>
      <c r="AJ465" s="68"/>
      <c r="AK465" s="68"/>
      <c r="AL465" s="68"/>
      <c r="AM465" s="68"/>
      <c r="AN465" s="68"/>
      <c r="AO465" s="68"/>
      <c r="AP465" s="68"/>
      <c r="AQ465" s="68"/>
      <c r="AR465" s="68"/>
      <c r="AS465" s="68"/>
      <c r="AT465" s="68"/>
      <c r="AU465" s="68"/>
    </row>
    <row r="466" spans="1:47" ht="15.75" customHeight="1">
      <c r="A466" s="68"/>
      <c r="B466" s="68"/>
      <c r="C466" s="68"/>
      <c r="D466" s="68"/>
      <c r="E466" s="68"/>
      <c r="F466" s="68"/>
      <c r="G466" s="68"/>
      <c r="H466" s="68"/>
      <c r="I466" s="68"/>
      <c r="J466" s="68"/>
      <c r="K466" s="68"/>
      <c r="L466" s="68"/>
      <c r="M466" s="68"/>
      <c r="N466" s="68"/>
      <c r="O466" s="68"/>
      <c r="P466" s="68"/>
      <c r="Q466" s="68"/>
      <c r="R466" s="68"/>
      <c r="S466" s="68"/>
      <c r="T466" s="68"/>
      <c r="U466" s="68"/>
      <c r="V466" s="68"/>
      <c r="W466" s="68"/>
      <c r="X466" s="68"/>
      <c r="Y466" s="68"/>
      <c r="Z466" s="68"/>
      <c r="AA466" s="68"/>
      <c r="AB466" s="68"/>
      <c r="AC466" s="68"/>
      <c r="AD466" s="68"/>
      <c r="AE466" s="68"/>
      <c r="AF466" s="68"/>
      <c r="AG466" s="68"/>
      <c r="AH466" s="68"/>
      <c r="AI466" s="68"/>
      <c r="AJ466" s="68"/>
      <c r="AK466" s="68"/>
      <c r="AL466" s="68"/>
      <c r="AM466" s="68"/>
      <c r="AN466" s="68"/>
      <c r="AO466" s="68"/>
      <c r="AP466" s="68"/>
      <c r="AQ466" s="68"/>
      <c r="AR466" s="68"/>
      <c r="AS466" s="68"/>
      <c r="AT466" s="68"/>
      <c r="AU466" s="68"/>
    </row>
    <row r="467" spans="1:47" ht="15.75" customHeight="1">
      <c r="A467" s="68"/>
      <c r="B467" s="68"/>
      <c r="C467" s="68"/>
      <c r="D467" s="68"/>
      <c r="E467" s="68"/>
      <c r="F467" s="68"/>
      <c r="G467" s="68"/>
      <c r="H467" s="68"/>
      <c r="I467" s="68"/>
      <c r="J467" s="68"/>
      <c r="K467" s="68"/>
      <c r="L467" s="68"/>
      <c r="M467" s="68"/>
      <c r="N467" s="68"/>
      <c r="O467" s="68"/>
      <c r="P467" s="68"/>
      <c r="Q467" s="68"/>
      <c r="R467" s="68"/>
      <c r="S467" s="68"/>
      <c r="T467" s="68"/>
      <c r="U467" s="68"/>
      <c r="V467" s="68"/>
      <c r="W467" s="68"/>
      <c r="X467" s="68"/>
      <c r="Y467" s="68"/>
      <c r="Z467" s="68"/>
      <c r="AA467" s="68"/>
      <c r="AB467" s="68"/>
      <c r="AC467" s="68"/>
      <c r="AD467" s="68"/>
      <c r="AE467" s="68"/>
      <c r="AF467" s="68"/>
      <c r="AG467" s="68"/>
      <c r="AH467" s="68"/>
      <c r="AI467" s="68"/>
      <c r="AJ467" s="68"/>
      <c r="AK467" s="68"/>
      <c r="AL467" s="68"/>
      <c r="AM467" s="68"/>
      <c r="AN467" s="68"/>
      <c r="AO467" s="68"/>
      <c r="AP467" s="68"/>
      <c r="AQ467" s="68"/>
      <c r="AR467" s="68"/>
      <c r="AS467" s="68"/>
      <c r="AT467" s="68"/>
      <c r="AU467" s="68"/>
    </row>
    <row r="468" spans="1:47" ht="15.75" customHeight="1">
      <c r="A468" s="68"/>
      <c r="B468" s="68"/>
      <c r="C468" s="68"/>
      <c r="D468" s="68"/>
      <c r="E468" s="68"/>
      <c r="F468" s="68"/>
      <c r="G468" s="68"/>
      <c r="H468" s="68"/>
      <c r="I468" s="68"/>
      <c r="J468" s="68"/>
      <c r="K468" s="68"/>
      <c r="L468" s="68"/>
      <c r="M468" s="68"/>
      <c r="N468" s="68"/>
      <c r="O468" s="68"/>
      <c r="P468" s="68"/>
      <c r="Q468" s="68"/>
      <c r="R468" s="68"/>
      <c r="S468" s="68"/>
      <c r="T468" s="68"/>
      <c r="U468" s="68"/>
      <c r="V468" s="68"/>
      <c r="W468" s="68"/>
      <c r="X468" s="68"/>
      <c r="Y468" s="68"/>
      <c r="Z468" s="68"/>
      <c r="AA468" s="68"/>
      <c r="AB468" s="68"/>
      <c r="AC468" s="68"/>
      <c r="AD468" s="68"/>
      <c r="AE468" s="68"/>
      <c r="AF468" s="68"/>
      <c r="AG468" s="68"/>
      <c r="AH468" s="68"/>
      <c r="AI468" s="68"/>
      <c r="AJ468" s="68"/>
      <c r="AK468" s="68"/>
      <c r="AL468" s="68"/>
      <c r="AM468" s="68"/>
      <c r="AN468" s="68"/>
      <c r="AO468" s="68"/>
      <c r="AP468" s="68"/>
      <c r="AQ468" s="68"/>
      <c r="AR468" s="68"/>
      <c r="AS468" s="68"/>
      <c r="AT468" s="68"/>
      <c r="AU468" s="68"/>
    </row>
    <row r="469" spans="1:47" ht="15.75" customHeight="1">
      <c r="A469" s="68"/>
      <c r="B469" s="68"/>
      <c r="C469" s="68"/>
      <c r="D469" s="68"/>
      <c r="E469" s="68"/>
      <c r="F469" s="68"/>
      <c r="G469" s="68"/>
      <c r="H469" s="68"/>
      <c r="I469" s="68"/>
      <c r="J469" s="68"/>
      <c r="K469" s="68"/>
      <c r="L469" s="68"/>
      <c r="M469" s="68"/>
      <c r="N469" s="68"/>
      <c r="O469" s="68"/>
      <c r="P469" s="68"/>
      <c r="Q469" s="68"/>
      <c r="R469" s="68"/>
      <c r="S469" s="68"/>
      <c r="T469" s="68"/>
      <c r="U469" s="68"/>
      <c r="V469" s="68"/>
      <c r="W469" s="68"/>
      <c r="X469" s="68"/>
      <c r="Y469" s="68"/>
      <c r="Z469" s="68"/>
      <c r="AA469" s="68"/>
      <c r="AB469" s="68"/>
      <c r="AC469" s="68"/>
      <c r="AD469" s="68"/>
      <c r="AE469" s="68"/>
      <c r="AF469" s="68"/>
      <c r="AG469" s="68"/>
      <c r="AH469" s="68"/>
      <c r="AI469" s="68"/>
      <c r="AJ469" s="68"/>
      <c r="AK469" s="68"/>
      <c r="AL469" s="68"/>
      <c r="AM469" s="68"/>
      <c r="AN469" s="68"/>
      <c r="AO469" s="68"/>
      <c r="AP469" s="68"/>
      <c r="AQ469" s="68"/>
      <c r="AR469" s="68"/>
      <c r="AS469" s="68"/>
      <c r="AT469" s="68"/>
      <c r="AU469" s="68"/>
    </row>
    <row r="470" spans="1:47" ht="15.75" customHeight="1">
      <c r="A470" s="68"/>
      <c r="B470" s="68"/>
      <c r="C470" s="68"/>
      <c r="D470" s="68"/>
      <c r="E470" s="68"/>
      <c r="F470" s="68"/>
      <c r="G470" s="68"/>
      <c r="H470" s="68"/>
      <c r="I470" s="68"/>
      <c r="J470" s="68"/>
      <c r="K470" s="68"/>
      <c r="L470" s="68"/>
      <c r="M470" s="68"/>
      <c r="N470" s="68"/>
      <c r="O470" s="68"/>
      <c r="P470" s="68"/>
      <c r="Q470" s="68"/>
      <c r="R470" s="68"/>
      <c r="S470" s="68"/>
      <c r="T470" s="68"/>
      <c r="U470" s="68"/>
      <c r="V470" s="68"/>
      <c r="W470" s="68"/>
      <c r="X470" s="68"/>
      <c r="Y470" s="68"/>
      <c r="Z470" s="68"/>
      <c r="AA470" s="68"/>
      <c r="AB470" s="68"/>
      <c r="AC470" s="68"/>
      <c r="AD470" s="68"/>
      <c r="AE470" s="68"/>
      <c r="AF470" s="68"/>
      <c r="AG470" s="68"/>
      <c r="AH470" s="68"/>
      <c r="AI470" s="68"/>
      <c r="AJ470" s="68"/>
      <c r="AK470" s="68"/>
      <c r="AL470" s="68"/>
      <c r="AM470" s="68"/>
      <c r="AN470" s="68"/>
      <c r="AO470" s="68"/>
      <c r="AP470" s="68"/>
      <c r="AQ470" s="68"/>
      <c r="AR470" s="68"/>
      <c r="AS470" s="68"/>
      <c r="AT470" s="68"/>
      <c r="AU470" s="68"/>
    </row>
    <row r="471" spans="1:47" ht="15.75" customHeight="1">
      <c r="A471" s="68"/>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c r="AA471" s="68"/>
      <c r="AB471" s="68"/>
      <c r="AC471" s="68"/>
      <c r="AD471" s="68"/>
      <c r="AE471" s="68"/>
      <c r="AF471" s="68"/>
      <c r="AG471" s="68"/>
      <c r="AH471" s="68"/>
      <c r="AI471" s="68"/>
      <c r="AJ471" s="68"/>
      <c r="AK471" s="68"/>
      <c r="AL471" s="68"/>
      <c r="AM471" s="68"/>
      <c r="AN471" s="68"/>
      <c r="AO471" s="68"/>
      <c r="AP471" s="68"/>
      <c r="AQ471" s="68"/>
      <c r="AR471" s="68"/>
      <c r="AS471" s="68"/>
      <c r="AT471" s="68"/>
      <c r="AU471" s="68"/>
    </row>
    <row r="472" spans="1:47" ht="15.75" customHeight="1">
      <c r="A472" s="68"/>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c r="AA472" s="68"/>
      <c r="AB472" s="68"/>
      <c r="AC472" s="68"/>
      <c r="AD472" s="68"/>
      <c r="AE472" s="68"/>
      <c r="AF472" s="68"/>
      <c r="AG472" s="68"/>
      <c r="AH472" s="68"/>
      <c r="AI472" s="68"/>
      <c r="AJ472" s="68"/>
      <c r="AK472" s="68"/>
      <c r="AL472" s="68"/>
      <c r="AM472" s="68"/>
      <c r="AN472" s="68"/>
      <c r="AO472" s="68"/>
      <c r="AP472" s="68"/>
      <c r="AQ472" s="68"/>
      <c r="AR472" s="68"/>
      <c r="AS472" s="68"/>
      <c r="AT472" s="68"/>
      <c r="AU472" s="68"/>
    </row>
    <row r="473" spans="1:47" ht="15.75" customHeight="1">
      <c r="A473" s="68"/>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c r="AA473" s="68"/>
      <c r="AB473" s="68"/>
      <c r="AC473" s="68"/>
      <c r="AD473" s="68"/>
      <c r="AE473" s="68"/>
      <c r="AF473" s="68"/>
      <c r="AG473" s="68"/>
      <c r="AH473" s="68"/>
      <c r="AI473" s="68"/>
      <c r="AJ473" s="68"/>
      <c r="AK473" s="68"/>
      <c r="AL473" s="68"/>
      <c r="AM473" s="68"/>
      <c r="AN473" s="68"/>
      <c r="AO473" s="68"/>
      <c r="AP473" s="68"/>
      <c r="AQ473" s="68"/>
      <c r="AR473" s="68"/>
      <c r="AS473" s="68"/>
      <c r="AT473" s="68"/>
      <c r="AU473" s="68"/>
    </row>
    <row r="474" spans="1:47" ht="15.75" customHeight="1">
      <c r="A474" s="68"/>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c r="AA474" s="68"/>
      <c r="AB474" s="68"/>
      <c r="AC474" s="68"/>
      <c r="AD474" s="68"/>
      <c r="AE474" s="68"/>
      <c r="AF474" s="68"/>
      <c r="AG474" s="68"/>
      <c r="AH474" s="68"/>
      <c r="AI474" s="68"/>
      <c r="AJ474" s="68"/>
      <c r="AK474" s="68"/>
      <c r="AL474" s="68"/>
      <c r="AM474" s="68"/>
      <c r="AN474" s="68"/>
      <c r="AO474" s="68"/>
      <c r="AP474" s="68"/>
      <c r="AQ474" s="68"/>
      <c r="AR474" s="68"/>
      <c r="AS474" s="68"/>
      <c r="AT474" s="68"/>
      <c r="AU474" s="68"/>
    </row>
    <row r="475" spans="1:47" ht="15.75" customHeight="1">
      <c r="A475" s="68"/>
      <c r="B475" s="68"/>
      <c r="C475" s="68"/>
      <c r="D475" s="68"/>
      <c r="E475" s="68"/>
      <c r="F475" s="68"/>
      <c r="G475" s="68"/>
      <c r="H475" s="68"/>
      <c r="I475" s="68"/>
      <c r="J475" s="68"/>
      <c r="K475" s="68"/>
      <c r="L475" s="68"/>
      <c r="M475" s="68"/>
      <c r="N475" s="68"/>
      <c r="O475" s="68"/>
      <c r="P475" s="68"/>
      <c r="Q475" s="68"/>
      <c r="R475" s="68"/>
      <c r="S475" s="68"/>
      <c r="T475" s="68"/>
      <c r="U475" s="68"/>
      <c r="V475" s="68"/>
      <c r="W475" s="68"/>
      <c r="X475" s="68"/>
      <c r="Y475" s="68"/>
      <c r="Z475" s="68"/>
      <c r="AA475" s="68"/>
      <c r="AB475" s="68"/>
      <c r="AC475" s="68"/>
      <c r="AD475" s="68"/>
      <c r="AE475" s="68"/>
      <c r="AF475" s="68"/>
      <c r="AG475" s="68"/>
      <c r="AH475" s="68"/>
      <c r="AI475" s="68"/>
      <c r="AJ475" s="68"/>
      <c r="AK475" s="68"/>
      <c r="AL475" s="68"/>
      <c r="AM475" s="68"/>
      <c r="AN475" s="68"/>
      <c r="AO475" s="68"/>
      <c r="AP475" s="68"/>
      <c r="AQ475" s="68"/>
      <c r="AR475" s="68"/>
      <c r="AS475" s="68"/>
      <c r="AT475" s="68"/>
      <c r="AU475" s="68"/>
    </row>
    <row r="476" spans="1:47" ht="15.75" customHeight="1">
      <c r="A476" s="68"/>
      <c r="B476" s="68"/>
      <c r="C476" s="68"/>
      <c r="D476" s="68"/>
      <c r="E476" s="68"/>
      <c r="F476" s="68"/>
      <c r="G476" s="68"/>
      <c r="H476" s="68"/>
      <c r="I476" s="68"/>
      <c r="J476" s="68"/>
      <c r="K476" s="68"/>
      <c r="L476" s="68"/>
      <c r="M476" s="68"/>
      <c r="N476" s="68"/>
      <c r="O476" s="68"/>
      <c r="P476" s="68"/>
      <c r="Q476" s="68"/>
      <c r="R476" s="68"/>
      <c r="S476" s="68"/>
      <c r="T476" s="68"/>
      <c r="U476" s="68"/>
      <c r="V476" s="68"/>
      <c r="W476" s="68"/>
      <c r="X476" s="68"/>
      <c r="Y476" s="68"/>
      <c r="Z476" s="68"/>
      <c r="AA476" s="68"/>
      <c r="AB476" s="68"/>
      <c r="AC476" s="68"/>
      <c r="AD476" s="68"/>
      <c r="AE476" s="68"/>
      <c r="AF476" s="68"/>
      <c r="AG476" s="68"/>
      <c r="AH476" s="68"/>
      <c r="AI476" s="68"/>
      <c r="AJ476" s="68"/>
      <c r="AK476" s="68"/>
      <c r="AL476" s="68"/>
      <c r="AM476" s="68"/>
      <c r="AN476" s="68"/>
      <c r="AO476" s="68"/>
      <c r="AP476" s="68"/>
      <c r="AQ476" s="68"/>
      <c r="AR476" s="68"/>
      <c r="AS476" s="68"/>
      <c r="AT476" s="68"/>
      <c r="AU476" s="68"/>
    </row>
    <row r="477" spans="1:47" ht="15.75" customHeight="1">
      <c r="A477" s="68"/>
      <c r="B477" s="68"/>
      <c r="C477" s="68"/>
      <c r="D477" s="68"/>
      <c r="E477" s="68"/>
      <c r="F477" s="68"/>
      <c r="G477" s="68"/>
      <c r="H477" s="68"/>
      <c r="I477" s="68"/>
      <c r="J477" s="68"/>
      <c r="K477" s="68"/>
      <c r="L477" s="68"/>
      <c r="M477" s="68"/>
      <c r="N477" s="68"/>
      <c r="O477" s="68"/>
      <c r="P477" s="68"/>
      <c r="Q477" s="68"/>
      <c r="R477" s="68"/>
      <c r="S477" s="68"/>
      <c r="T477" s="68"/>
      <c r="U477" s="68"/>
      <c r="V477" s="68"/>
      <c r="W477" s="68"/>
      <c r="X477" s="68"/>
      <c r="Y477" s="68"/>
      <c r="Z477" s="68"/>
      <c r="AA477" s="68"/>
      <c r="AB477" s="68"/>
      <c r="AC477" s="68"/>
      <c r="AD477" s="68"/>
      <c r="AE477" s="68"/>
      <c r="AF477" s="68"/>
      <c r="AG477" s="68"/>
      <c r="AH477" s="68"/>
      <c r="AI477" s="68"/>
      <c r="AJ477" s="68"/>
      <c r="AK477" s="68"/>
      <c r="AL477" s="68"/>
      <c r="AM477" s="68"/>
      <c r="AN477" s="68"/>
      <c r="AO477" s="68"/>
      <c r="AP477" s="68"/>
      <c r="AQ477" s="68"/>
      <c r="AR477" s="68"/>
      <c r="AS477" s="68"/>
      <c r="AT477" s="68"/>
      <c r="AU477" s="68"/>
    </row>
    <row r="478" spans="1:47" ht="15.75" customHeight="1">
      <c r="A478" s="68"/>
      <c r="B478" s="68"/>
      <c r="C478" s="68"/>
      <c r="D478" s="68"/>
      <c r="E478" s="68"/>
      <c r="F478" s="68"/>
      <c r="G478" s="68"/>
      <c r="H478" s="68"/>
      <c r="I478" s="68"/>
      <c r="J478" s="68"/>
      <c r="K478" s="68"/>
      <c r="L478" s="68"/>
      <c r="M478" s="68"/>
      <c r="N478" s="68"/>
      <c r="O478" s="68"/>
      <c r="P478" s="68"/>
      <c r="Q478" s="68"/>
      <c r="R478" s="68"/>
      <c r="S478" s="68"/>
      <c r="T478" s="68"/>
      <c r="U478" s="68"/>
      <c r="V478" s="68"/>
      <c r="W478" s="68"/>
      <c r="X478" s="68"/>
      <c r="Y478" s="68"/>
      <c r="Z478" s="68"/>
      <c r="AA478" s="68"/>
      <c r="AB478" s="68"/>
      <c r="AC478" s="68"/>
      <c r="AD478" s="68"/>
      <c r="AE478" s="68"/>
      <c r="AF478" s="68"/>
      <c r="AG478" s="68"/>
      <c r="AH478" s="68"/>
      <c r="AI478" s="68"/>
      <c r="AJ478" s="68"/>
      <c r="AK478" s="68"/>
      <c r="AL478" s="68"/>
      <c r="AM478" s="68"/>
      <c r="AN478" s="68"/>
      <c r="AO478" s="68"/>
      <c r="AP478" s="68"/>
      <c r="AQ478" s="68"/>
      <c r="AR478" s="68"/>
      <c r="AS478" s="68"/>
      <c r="AT478" s="68"/>
      <c r="AU478" s="68"/>
    </row>
    <row r="479" spans="1:47" ht="15.75" customHeight="1">
      <c r="A479" s="68"/>
      <c r="B479" s="68"/>
      <c r="C479" s="68"/>
      <c r="D479" s="68"/>
      <c r="E479" s="68"/>
      <c r="F479" s="68"/>
      <c r="G479" s="68"/>
      <c r="H479" s="68"/>
      <c r="I479" s="68"/>
      <c r="J479" s="68"/>
      <c r="K479" s="68"/>
      <c r="L479" s="68"/>
      <c r="M479" s="68"/>
      <c r="N479" s="68"/>
      <c r="O479" s="68"/>
      <c r="P479" s="68"/>
      <c r="Q479" s="68"/>
      <c r="R479" s="68"/>
      <c r="S479" s="68"/>
      <c r="T479" s="68"/>
      <c r="U479" s="68"/>
      <c r="V479" s="68"/>
      <c r="W479" s="68"/>
      <c r="X479" s="68"/>
      <c r="Y479" s="68"/>
      <c r="Z479" s="68"/>
      <c r="AA479" s="68"/>
      <c r="AB479" s="68"/>
      <c r="AC479" s="68"/>
      <c r="AD479" s="68"/>
      <c r="AE479" s="68"/>
      <c r="AF479" s="68"/>
      <c r="AG479" s="68"/>
      <c r="AH479" s="68"/>
      <c r="AI479" s="68"/>
      <c r="AJ479" s="68"/>
      <c r="AK479" s="68"/>
      <c r="AL479" s="68"/>
      <c r="AM479" s="68"/>
      <c r="AN479" s="68"/>
      <c r="AO479" s="68"/>
      <c r="AP479" s="68"/>
      <c r="AQ479" s="68"/>
      <c r="AR479" s="68"/>
      <c r="AS479" s="68"/>
      <c r="AT479" s="68"/>
      <c r="AU479" s="68"/>
    </row>
    <row r="480" spans="1:47" ht="15.75" customHeight="1">
      <c r="A480" s="68"/>
      <c r="B480" s="68"/>
      <c r="C480" s="68"/>
      <c r="D480" s="68"/>
      <c r="E480" s="68"/>
      <c r="F480" s="68"/>
      <c r="G480" s="68"/>
      <c r="H480" s="68"/>
      <c r="I480" s="68"/>
      <c r="J480" s="68"/>
      <c r="K480" s="68"/>
      <c r="L480" s="68"/>
      <c r="M480" s="68"/>
      <c r="N480" s="68"/>
      <c r="O480" s="68"/>
      <c r="P480" s="68"/>
      <c r="Q480" s="68"/>
      <c r="R480" s="68"/>
      <c r="S480" s="68"/>
      <c r="T480" s="68"/>
      <c r="U480" s="68"/>
      <c r="V480" s="68"/>
      <c r="W480" s="68"/>
      <c r="X480" s="68"/>
      <c r="Y480" s="68"/>
      <c r="Z480" s="68"/>
      <c r="AA480" s="68"/>
      <c r="AB480" s="68"/>
      <c r="AC480" s="68"/>
      <c r="AD480" s="68"/>
      <c r="AE480" s="68"/>
      <c r="AF480" s="68"/>
      <c r="AG480" s="68"/>
      <c r="AH480" s="68"/>
      <c r="AI480" s="68"/>
      <c r="AJ480" s="68"/>
      <c r="AK480" s="68"/>
      <c r="AL480" s="68"/>
      <c r="AM480" s="68"/>
      <c r="AN480" s="68"/>
      <c r="AO480" s="68"/>
      <c r="AP480" s="68"/>
      <c r="AQ480" s="68"/>
      <c r="AR480" s="68"/>
      <c r="AS480" s="68"/>
      <c r="AT480" s="68"/>
      <c r="AU480" s="68"/>
    </row>
    <row r="481" spans="1:47" ht="15.75" customHeight="1">
      <c r="A481" s="68"/>
      <c r="B481" s="68"/>
      <c r="C481" s="68"/>
      <c r="D481" s="68"/>
      <c r="E481" s="68"/>
      <c r="F481" s="68"/>
      <c r="G481" s="68"/>
      <c r="H481" s="68"/>
      <c r="I481" s="68"/>
      <c r="J481" s="68"/>
      <c r="K481" s="68"/>
      <c r="L481" s="68"/>
      <c r="M481" s="68"/>
      <c r="N481" s="68"/>
      <c r="O481" s="68"/>
      <c r="P481" s="68"/>
      <c r="Q481" s="68"/>
      <c r="R481" s="68"/>
      <c r="S481" s="68"/>
      <c r="T481" s="68"/>
      <c r="U481" s="68"/>
      <c r="V481" s="68"/>
      <c r="W481" s="68"/>
      <c r="X481" s="68"/>
      <c r="Y481" s="68"/>
      <c r="Z481" s="68"/>
      <c r="AA481" s="68"/>
      <c r="AB481" s="68"/>
      <c r="AC481" s="68"/>
      <c r="AD481" s="68"/>
      <c r="AE481" s="68"/>
      <c r="AF481" s="68"/>
      <c r="AG481" s="68"/>
      <c r="AH481" s="68"/>
      <c r="AI481" s="68"/>
      <c r="AJ481" s="68"/>
      <c r="AK481" s="68"/>
      <c r="AL481" s="68"/>
      <c r="AM481" s="68"/>
      <c r="AN481" s="68"/>
      <c r="AO481" s="68"/>
      <c r="AP481" s="68"/>
      <c r="AQ481" s="68"/>
      <c r="AR481" s="68"/>
      <c r="AS481" s="68"/>
      <c r="AT481" s="68"/>
      <c r="AU481" s="68"/>
    </row>
    <row r="482" spans="1:47" ht="15.75" customHeight="1">
      <c r="A482" s="68"/>
      <c r="B482" s="68"/>
      <c r="C482" s="68"/>
      <c r="D482" s="68"/>
      <c r="E482" s="68"/>
      <c r="F482" s="68"/>
      <c r="G482" s="68"/>
      <c r="H482" s="68"/>
      <c r="I482" s="68"/>
      <c r="J482" s="68"/>
      <c r="K482" s="68"/>
      <c r="L482" s="68"/>
      <c r="M482" s="68"/>
      <c r="N482" s="68"/>
      <c r="O482" s="68"/>
      <c r="P482" s="68"/>
      <c r="Q482" s="68"/>
      <c r="R482" s="68"/>
      <c r="S482" s="68"/>
      <c r="T482" s="68"/>
      <c r="U482" s="68"/>
      <c r="V482" s="68"/>
      <c r="W482" s="68"/>
      <c r="X482" s="68"/>
      <c r="Y482" s="68"/>
      <c r="Z482" s="68"/>
      <c r="AA482" s="68"/>
      <c r="AB482" s="68"/>
      <c r="AC482" s="68"/>
      <c r="AD482" s="68"/>
      <c r="AE482" s="68"/>
      <c r="AF482" s="68"/>
      <c r="AG482" s="68"/>
      <c r="AH482" s="68"/>
      <c r="AI482" s="68"/>
      <c r="AJ482" s="68"/>
      <c r="AK482" s="68"/>
      <c r="AL482" s="68"/>
      <c r="AM482" s="68"/>
      <c r="AN482" s="68"/>
      <c r="AO482" s="68"/>
      <c r="AP482" s="68"/>
      <c r="AQ482" s="68"/>
      <c r="AR482" s="68"/>
      <c r="AS482" s="68"/>
      <c r="AT482" s="68"/>
      <c r="AU482" s="68"/>
    </row>
    <row r="483" spans="1:47" ht="15.75" customHeight="1">
      <c r="A483" s="68"/>
      <c r="B483" s="68"/>
      <c r="C483" s="68"/>
      <c r="D483" s="68"/>
      <c r="E483" s="68"/>
      <c r="F483" s="68"/>
      <c r="G483" s="68"/>
      <c r="H483" s="68"/>
      <c r="I483" s="68"/>
      <c r="J483" s="68"/>
      <c r="K483" s="68"/>
      <c r="L483" s="68"/>
      <c r="M483" s="68"/>
      <c r="N483" s="68"/>
      <c r="O483" s="68"/>
      <c r="P483" s="68"/>
      <c r="Q483" s="68"/>
      <c r="R483" s="68"/>
      <c r="S483" s="68"/>
      <c r="T483" s="68"/>
      <c r="U483" s="68"/>
      <c r="V483" s="68"/>
      <c r="W483" s="68"/>
      <c r="X483" s="68"/>
      <c r="Y483" s="68"/>
      <c r="Z483" s="68"/>
      <c r="AA483" s="68"/>
      <c r="AB483" s="68"/>
      <c r="AC483" s="68"/>
      <c r="AD483" s="68"/>
      <c r="AE483" s="68"/>
      <c r="AF483" s="68"/>
      <c r="AG483" s="68"/>
      <c r="AH483" s="68"/>
      <c r="AI483" s="68"/>
      <c r="AJ483" s="68"/>
      <c r="AK483" s="68"/>
      <c r="AL483" s="68"/>
      <c r="AM483" s="68"/>
      <c r="AN483" s="68"/>
      <c r="AO483" s="68"/>
      <c r="AP483" s="68"/>
      <c r="AQ483" s="68"/>
      <c r="AR483" s="68"/>
      <c r="AS483" s="68"/>
      <c r="AT483" s="68"/>
      <c r="AU483" s="68"/>
    </row>
    <row r="484" spans="1:47" ht="15.75" customHeight="1">
      <c r="A484" s="68"/>
      <c r="B484" s="68"/>
      <c r="C484" s="68"/>
      <c r="D484" s="68"/>
      <c r="E484" s="68"/>
      <c r="F484" s="68"/>
      <c r="G484" s="68"/>
      <c r="H484" s="68"/>
      <c r="I484" s="68"/>
      <c r="J484" s="68"/>
      <c r="K484" s="68"/>
      <c r="L484" s="68"/>
      <c r="M484" s="68"/>
      <c r="N484" s="68"/>
      <c r="O484" s="68"/>
      <c r="P484" s="68"/>
      <c r="Q484" s="68"/>
      <c r="R484" s="68"/>
      <c r="S484" s="68"/>
      <c r="T484" s="68"/>
      <c r="U484" s="68"/>
      <c r="V484" s="68"/>
      <c r="W484" s="68"/>
      <c r="X484" s="68"/>
      <c r="Y484" s="68"/>
      <c r="Z484" s="68"/>
      <c r="AA484" s="68"/>
      <c r="AB484" s="68"/>
      <c r="AC484" s="68"/>
      <c r="AD484" s="68"/>
      <c r="AE484" s="68"/>
      <c r="AF484" s="68"/>
      <c r="AG484" s="68"/>
      <c r="AH484" s="68"/>
      <c r="AI484" s="68"/>
      <c r="AJ484" s="68"/>
      <c r="AK484" s="68"/>
      <c r="AL484" s="68"/>
      <c r="AM484" s="68"/>
      <c r="AN484" s="68"/>
      <c r="AO484" s="68"/>
      <c r="AP484" s="68"/>
      <c r="AQ484" s="68"/>
      <c r="AR484" s="68"/>
      <c r="AS484" s="68"/>
      <c r="AT484" s="68"/>
      <c r="AU484" s="68"/>
    </row>
    <row r="485" spans="1:47" ht="15.75" customHeight="1">
      <c r="A485" s="68"/>
      <c r="B485" s="68"/>
      <c r="C485" s="68"/>
      <c r="D485" s="68"/>
      <c r="E485" s="68"/>
      <c r="F485" s="68"/>
      <c r="G485" s="68"/>
      <c r="H485" s="68"/>
      <c r="I485" s="68"/>
      <c r="J485" s="68"/>
      <c r="K485" s="68"/>
      <c r="L485" s="68"/>
      <c r="M485" s="68"/>
      <c r="N485" s="68"/>
      <c r="O485" s="68"/>
      <c r="P485" s="68"/>
      <c r="Q485" s="68"/>
      <c r="R485" s="68"/>
      <c r="S485" s="68"/>
      <c r="T485" s="68"/>
      <c r="U485" s="68"/>
      <c r="V485" s="68"/>
      <c r="W485" s="68"/>
      <c r="X485" s="68"/>
      <c r="Y485" s="68"/>
      <c r="Z485" s="68"/>
      <c r="AA485" s="68"/>
      <c r="AB485" s="68"/>
      <c r="AC485" s="68"/>
      <c r="AD485" s="68"/>
      <c r="AE485" s="68"/>
      <c r="AF485" s="68"/>
      <c r="AG485" s="68"/>
      <c r="AH485" s="68"/>
      <c r="AI485" s="68"/>
      <c r="AJ485" s="68"/>
      <c r="AK485" s="68"/>
      <c r="AL485" s="68"/>
      <c r="AM485" s="68"/>
      <c r="AN485" s="68"/>
      <c r="AO485" s="68"/>
      <c r="AP485" s="68"/>
      <c r="AQ485" s="68"/>
      <c r="AR485" s="68"/>
      <c r="AS485" s="68"/>
      <c r="AT485" s="68"/>
      <c r="AU485" s="68"/>
    </row>
    <row r="486" spans="1:47" ht="15.75" customHeight="1">
      <c r="A486" s="68"/>
      <c r="B486" s="68"/>
      <c r="C486" s="68"/>
      <c r="D486" s="68"/>
      <c r="E486" s="68"/>
      <c r="F486" s="68"/>
      <c r="G486" s="68"/>
      <c r="H486" s="68"/>
      <c r="I486" s="68"/>
      <c r="J486" s="68"/>
      <c r="K486" s="68"/>
      <c r="L486" s="68"/>
      <c r="M486" s="68"/>
      <c r="N486" s="68"/>
      <c r="O486" s="68"/>
      <c r="P486" s="68"/>
      <c r="Q486" s="68"/>
      <c r="R486" s="68"/>
      <c r="S486" s="68"/>
      <c r="T486" s="68"/>
      <c r="U486" s="68"/>
      <c r="V486" s="68"/>
      <c r="W486" s="68"/>
      <c r="X486" s="68"/>
      <c r="Y486" s="68"/>
      <c r="Z486" s="68"/>
      <c r="AA486" s="68"/>
      <c r="AB486" s="68"/>
      <c r="AC486" s="68"/>
      <c r="AD486" s="68"/>
      <c r="AE486" s="68"/>
      <c r="AF486" s="68"/>
      <c r="AG486" s="68"/>
      <c r="AH486" s="68"/>
      <c r="AI486" s="68"/>
      <c r="AJ486" s="68"/>
      <c r="AK486" s="68"/>
      <c r="AL486" s="68"/>
      <c r="AM486" s="68"/>
      <c r="AN486" s="68"/>
      <c r="AO486" s="68"/>
      <c r="AP486" s="68"/>
      <c r="AQ486" s="68"/>
      <c r="AR486" s="68"/>
      <c r="AS486" s="68"/>
      <c r="AT486" s="68"/>
      <c r="AU486" s="68"/>
    </row>
    <row r="487" spans="1:47" ht="15.75" customHeight="1">
      <c r="A487" s="68"/>
      <c r="B487" s="68"/>
      <c r="C487" s="68"/>
      <c r="D487" s="68"/>
      <c r="E487" s="68"/>
      <c r="F487" s="68"/>
      <c r="G487" s="68"/>
      <c r="H487" s="68"/>
      <c r="I487" s="68"/>
      <c r="J487" s="68"/>
      <c r="K487" s="68"/>
      <c r="L487" s="68"/>
      <c r="M487" s="68"/>
      <c r="N487" s="68"/>
      <c r="O487" s="68"/>
      <c r="P487" s="68"/>
      <c r="Q487" s="68"/>
      <c r="R487" s="68"/>
      <c r="S487" s="68"/>
      <c r="T487" s="68"/>
      <c r="U487" s="68"/>
      <c r="V487" s="68"/>
      <c r="W487" s="68"/>
      <c r="X487" s="68"/>
      <c r="Y487" s="68"/>
      <c r="Z487" s="68"/>
      <c r="AA487" s="68"/>
      <c r="AB487" s="68"/>
      <c r="AC487" s="68"/>
      <c r="AD487" s="68"/>
      <c r="AE487" s="68"/>
      <c r="AF487" s="68"/>
      <c r="AG487" s="68"/>
      <c r="AH487" s="68"/>
      <c r="AI487" s="68"/>
      <c r="AJ487" s="68"/>
      <c r="AK487" s="68"/>
      <c r="AL487" s="68"/>
      <c r="AM487" s="68"/>
      <c r="AN487" s="68"/>
      <c r="AO487" s="68"/>
      <c r="AP487" s="68"/>
      <c r="AQ487" s="68"/>
      <c r="AR487" s="68"/>
      <c r="AS487" s="68"/>
      <c r="AT487" s="68"/>
      <c r="AU487" s="68"/>
    </row>
    <row r="488" spans="1:47" ht="15.75" customHeight="1">
      <c r="A488" s="68"/>
      <c r="B488" s="68"/>
      <c r="C488" s="68"/>
      <c r="D488" s="68"/>
      <c r="E488" s="68"/>
      <c r="F488" s="68"/>
      <c r="G488" s="68"/>
      <c r="H488" s="68"/>
      <c r="I488" s="68"/>
      <c r="J488" s="68"/>
      <c r="K488" s="68"/>
      <c r="L488" s="68"/>
      <c r="M488" s="68"/>
      <c r="N488" s="68"/>
      <c r="O488" s="68"/>
      <c r="P488" s="68"/>
      <c r="Q488" s="68"/>
      <c r="R488" s="68"/>
      <c r="S488" s="68"/>
      <c r="T488" s="68"/>
      <c r="U488" s="68"/>
      <c r="V488" s="68"/>
      <c r="W488" s="68"/>
      <c r="X488" s="68"/>
      <c r="Y488" s="68"/>
      <c r="Z488" s="68"/>
      <c r="AA488" s="68"/>
      <c r="AB488" s="68"/>
      <c r="AC488" s="68"/>
      <c r="AD488" s="68"/>
      <c r="AE488" s="68"/>
      <c r="AF488" s="68"/>
      <c r="AG488" s="68"/>
      <c r="AH488" s="68"/>
      <c r="AI488" s="68"/>
      <c r="AJ488" s="68"/>
      <c r="AK488" s="68"/>
      <c r="AL488" s="68"/>
      <c r="AM488" s="68"/>
      <c r="AN488" s="68"/>
      <c r="AO488" s="68"/>
      <c r="AP488" s="68"/>
      <c r="AQ488" s="68"/>
      <c r="AR488" s="68"/>
      <c r="AS488" s="68"/>
      <c r="AT488" s="68"/>
      <c r="AU488" s="68"/>
    </row>
    <row r="489" spans="1:47" ht="15.75" customHeight="1">
      <c r="A489" s="68"/>
      <c r="B489" s="68"/>
      <c r="C489" s="68"/>
      <c r="D489" s="68"/>
      <c r="E489" s="68"/>
      <c r="F489" s="68"/>
      <c r="G489" s="68"/>
      <c r="H489" s="68"/>
      <c r="I489" s="68"/>
      <c r="J489" s="68"/>
      <c r="K489" s="68"/>
      <c r="L489" s="68"/>
      <c r="M489" s="68"/>
      <c r="N489" s="68"/>
      <c r="O489" s="68"/>
      <c r="P489" s="68"/>
      <c r="Q489" s="68"/>
      <c r="R489" s="68"/>
      <c r="S489" s="68"/>
      <c r="T489" s="68"/>
      <c r="U489" s="68"/>
      <c r="V489" s="68"/>
      <c r="W489" s="68"/>
      <c r="X489" s="68"/>
      <c r="Y489" s="68"/>
      <c r="Z489" s="68"/>
      <c r="AA489" s="68"/>
      <c r="AB489" s="68"/>
      <c r="AC489" s="68"/>
      <c r="AD489" s="68"/>
      <c r="AE489" s="68"/>
      <c r="AF489" s="68"/>
      <c r="AG489" s="68"/>
      <c r="AH489" s="68"/>
      <c r="AI489" s="68"/>
      <c r="AJ489" s="68"/>
      <c r="AK489" s="68"/>
      <c r="AL489" s="68"/>
      <c r="AM489" s="68"/>
      <c r="AN489" s="68"/>
      <c r="AO489" s="68"/>
      <c r="AP489" s="68"/>
      <c r="AQ489" s="68"/>
      <c r="AR489" s="68"/>
      <c r="AS489" s="68"/>
      <c r="AT489" s="68"/>
      <c r="AU489" s="68"/>
    </row>
    <row r="490" spans="1:47" ht="15.75" customHeight="1">
      <c r="A490" s="68"/>
      <c r="B490" s="68"/>
      <c r="C490" s="68"/>
      <c r="D490" s="68"/>
      <c r="E490" s="68"/>
      <c r="F490" s="68"/>
      <c r="G490" s="68"/>
      <c r="H490" s="68"/>
      <c r="I490" s="68"/>
      <c r="J490" s="68"/>
      <c r="K490" s="68"/>
      <c r="L490" s="68"/>
      <c r="M490" s="68"/>
      <c r="N490" s="68"/>
      <c r="O490" s="68"/>
      <c r="P490" s="68"/>
      <c r="Q490" s="68"/>
      <c r="R490" s="68"/>
      <c r="S490" s="68"/>
      <c r="T490" s="68"/>
      <c r="U490" s="68"/>
      <c r="V490" s="68"/>
      <c r="W490" s="68"/>
      <c r="X490" s="68"/>
      <c r="Y490" s="68"/>
      <c r="Z490" s="68"/>
      <c r="AA490" s="68"/>
      <c r="AB490" s="68"/>
      <c r="AC490" s="68"/>
      <c r="AD490" s="68"/>
      <c r="AE490" s="68"/>
      <c r="AF490" s="68"/>
      <c r="AG490" s="68"/>
      <c r="AH490" s="68"/>
      <c r="AI490" s="68"/>
      <c r="AJ490" s="68"/>
      <c r="AK490" s="68"/>
      <c r="AL490" s="68"/>
      <c r="AM490" s="68"/>
      <c r="AN490" s="68"/>
      <c r="AO490" s="68"/>
      <c r="AP490" s="68"/>
      <c r="AQ490" s="68"/>
      <c r="AR490" s="68"/>
      <c r="AS490" s="68"/>
      <c r="AT490" s="68"/>
      <c r="AU490" s="68"/>
    </row>
    <row r="491" spans="1:47" ht="15.75" customHeight="1">
      <c r="A491" s="68"/>
      <c r="B491" s="68"/>
      <c r="C491" s="68"/>
      <c r="D491" s="68"/>
      <c r="E491" s="68"/>
      <c r="F491" s="68"/>
      <c r="G491" s="68"/>
      <c r="H491" s="68"/>
      <c r="I491" s="68"/>
      <c r="J491" s="68"/>
      <c r="K491" s="68"/>
      <c r="L491" s="68"/>
      <c r="M491" s="68"/>
      <c r="N491" s="68"/>
      <c r="O491" s="68"/>
      <c r="P491" s="68"/>
      <c r="Q491" s="68"/>
      <c r="R491" s="68"/>
      <c r="S491" s="68"/>
      <c r="T491" s="68"/>
      <c r="U491" s="68"/>
      <c r="V491" s="68"/>
      <c r="W491" s="68"/>
      <c r="X491" s="68"/>
      <c r="Y491" s="68"/>
      <c r="Z491" s="68"/>
      <c r="AA491" s="68"/>
      <c r="AB491" s="68"/>
      <c r="AC491" s="68"/>
      <c r="AD491" s="68"/>
      <c r="AE491" s="68"/>
      <c r="AF491" s="68"/>
      <c r="AG491" s="68"/>
      <c r="AH491" s="68"/>
      <c r="AI491" s="68"/>
      <c r="AJ491" s="68"/>
      <c r="AK491" s="68"/>
      <c r="AL491" s="68"/>
      <c r="AM491" s="68"/>
      <c r="AN491" s="68"/>
      <c r="AO491" s="68"/>
      <c r="AP491" s="68"/>
      <c r="AQ491" s="68"/>
      <c r="AR491" s="68"/>
      <c r="AS491" s="68"/>
      <c r="AT491" s="68"/>
      <c r="AU491" s="68"/>
    </row>
    <row r="492" spans="1:47" ht="15.75" customHeight="1">
      <c r="A492" s="68"/>
      <c r="B492" s="68"/>
      <c r="C492" s="68"/>
      <c r="D492" s="68"/>
      <c r="E492" s="68"/>
      <c r="F492" s="68"/>
      <c r="G492" s="68"/>
      <c r="H492" s="68"/>
      <c r="I492" s="68"/>
      <c r="J492" s="68"/>
      <c r="K492" s="68"/>
      <c r="L492" s="68"/>
      <c r="M492" s="68"/>
      <c r="N492" s="68"/>
      <c r="O492" s="68"/>
      <c r="P492" s="68"/>
      <c r="Q492" s="68"/>
      <c r="R492" s="68"/>
      <c r="S492" s="68"/>
      <c r="T492" s="68"/>
      <c r="U492" s="68"/>
      <c r="V492" s="68"/>
      <c r="W492" s="68"/>
      <c r="X492" s="68"/>
      <c r="Y492" s="68"/>
      <c r="Z492" s="68"/>
      <c r="AA492" s="68"/>
      <c r="AB492" s="68"/>
      <c r="AC492" s="68"/>
      <c r="AD492" s="68"/>
      <c r="AE492" s="68"/>
      <c r="AF492" s="68"/>
      <c r="AG492" s="68"/>
      <c r="AH492" s="68"/>
      <c r="AI492" s="68"/>
      <c r="AJ492" s="68"/>
      <c r="AK492" s="68"/>
      <c r="AL492" s="68"/>
      <c r="AM492" s="68"/>
      <c r="AN492" s="68"/>
      <c r="AO492" s="68"/>
      <c r="AP492" s="68"/>
      <c r="AQ492" s="68"/>
      <c r="AR492" s="68"/>
      <c r="AS492" s="68"/>
      <c r="AT492" s="68"/>
      <c r="AU492" s="68"/>
    </row>
    <row r="493" spans="1:47" ht="15.75" customHeight="1">
      <c r="A493" s="68"/>
      <c r="B493" s="68"/>
      <c r="C493" s="68"/>
      <c r="D493" s="68"/>
      <c r="E493" s="68"/>
      <c r="F493" s="68"/>
      <c r="G493" s="68"/>
      <c r="H493" s="68"/>
      <c r="I493" s="68"/>
      <c r="J493" s="68"/>
      <c r="K493" s="68"/>
      <c r="L493" s="68"/>
      <c r="M493" s="68"/>
      <c r="N493" s="68"/>
      <c r="O493" s="68"/>
      <c r="P493" s="68"/>
      <c r="Q493" s="68"/>
      <c r="R493" s="68"/>
      <c r="S493" s="68"/>
      <c r="T493" s="68"/>
      <c r="U493" s="68"/>
      <c r="V493" s="68"/>
      <c r="W493" s="68"/>
      <c r="X493" s="68"/>
      <c r="Y493" s="68"/>
      <c r="Z493" s="68"/>
      <c r="AA493" s="68"/>
      <c r="AB493" s="68"/>
      <c r="AC493" s="68"/>
      <c r="AD493" s="68"/>
      <c r="AE493" s="68"/>
      <c r="AF493" s="68"/>
      <c r="AG493" s="68"/>
      <c r="AH493" s="68"/>
      <c r="AI493" s="68"/>
      <c r="AJ493" s="68"/>
      <c r="AK493" s="68"/>
      <c r="AL493" s="68"/>
      <c r="AM493" s="68"/>
      <c r="AN493" s="68"/>
      <c r="AO493" s="68"/>
      <c r="AP493" s="68"/>
      <c r="AQ493" s="68"/>
      <c r="AR493" s="68"/>
      <c r="AS493" s="68"/>
      <c r="AT493" s="68"/>
      <c r="AU493" s="68"/>
    </row>
    <row r="494" spans="1:47" ht="15.75" customHeight="1">
      <c r="A494" s="68"/>
      <c r="B494" s="68"/>
      <c r="C494" s="68"/>
      <c r="D494" s="68"/>
      <c r="E494" s="68"/>
      <c r="F494" s="68"/>
      <c r="G494" s="68"/>
      <c r="H494" s="68"/>
      <c r="I494" s="68"/>
      <c r="J494" s="68"/>
      <c r="K494" s="68"/>
      <c r="L494" s="68"/>
      <c r="M494" s="68"/>
      <c r="N494" s="68"/>
      <c r="O494" s="68"/>
      <c r="P494" s="68"/>
      <c r="Q494" s="68"/>
      <c r="R494" s="68"/>
      <c r="S494" s="68"/>
      <c r="T494" s="68"/>
      <c r="U494" s="68"/>
      <c r="V494" s="68"/>
      <c r="W494" s="68"/>
      <c r="X494" s="68"/>
      <c r="Y494" s="68"/>
      <c r="Z494" s="68"/>
      <c r="AA494" s="68"/>
      <c r="AB494" s="68"/>
      <c r="AC494" s="68"/>
      <c r="AD494" s="68"/>
      <c r="AE494" s="68"/>
      <c r="AF494" s="68"/>
      <c r="AG494" s="68"/>
      <c r="AH494" s="68"/>
      <c r="AI494" s="68"/>
      <c r="AJ494" s="68"/>
      <c r="AK494" s="68"/>
      <c r="AL494" s="68"/>
      <c r="AM494" s="68"/>
      <c r="AN494" s="68"/>
      <c r="AO494" s="68"/>
      <c r="AP494" s="68"/>
      <c r="AQ494" s="68"/>
      <c r="AR494" s="68"/>
      <c r="AS494" s="68"/>
      <c r="AT494" s="68"/>
      <c r="AU494" s="68"/>
    </row>
    <row r="495" spans="1:47" ht="15.75" customHeight="1">
      <c r="A495" s="68"/>
      <c r="B495" s="68"/>
      <c r="C495" s="68"/>
      <c r="D495" s="68"/>
      <c r="E495" s="68"/>
      <c r="F495" s="68"/>
      <c r="G495" s="68"/>
      <c r="H495" s="68"/>
      <c r="I495" s="68"/>
      <c r="J495" s="68"/>
      <c r="K495" s="68"/>
      <c r="L495" s="68"/>
      <c r="M495" s="68"/>
      <c r="N495" s="68"/>
      <c r="O495" s="68"/>
      <c r="P495" s="68"/>
      <c r="Q495" s="68"/>
      <c r="R495" s="68"/>
      <c r="S495" s="68"/>
      <c r="T495" s="68"/>
      <c r="U495" s="68"/>
      <c r="V495" s="68"/>
      <c r="W495" s="68"/>
      <c r="X495" s="68"/>
      <c r="Y495" s="68"/>
      <c r="Z495" s="68"/>
      <c r="AA495" s="68"/>
      <c r="AB495" s="68"/>
      <c r="AC495" s="68"/>
      <c r="AD495" s="68"/>
      <c r="AE495" s="68"/>
      <c r="AF495" s="68"/>
      <c r="AG495" s="68"/>
      <c r="AH495" s="68"/>
      <c r="AI495" s="68"/>
      <c r="AJ495" s="68"/>
      <c r="AK495" s="68"/>
      <c r="AL495" s="68"/>
      <c r="AM495" s="68"/>
      <c r="AN495" s="68"/>
      <c r="AO495" s="68"/>
      <c r="AP495" s="68"/>
      <c r="AQ495" s="68"/>
      <c r="AR495" s="68"/>
      <c r="AS495" s="68"/>
      <c r="AT495" s="68"/>
      <c r="AU495" s="68"/>
    </row>
    <row r="496" spans="1:47" ht="15.75" customHeight="1">
      <c r="A496" s="68"/>
      <c r="B496" s="68"/>
      <c r="C496" s="68"/>
      <c r="D496" s="68"/>
      <c r="E496" s="68"/>
      <c r="F496" s="68"/>
      <c r="G496" s="68"/>
      <c r="H496" s="68"/>
      <c r="I496" s="68"/>
      <c r="J496" s="68"/>
      <c r="K496" s="68"/>
      <c r="L496" s="68"/>
      <c r="M496" s="68"/>
      <c r="N496" s="68"/>
      <c r="O496" s="68"/>
      <c r="P496" s="68"/>
      <c r="Q496" s="68"/>
      <c r="R496" s="68"/>
      <c r="S496" s="68"/>
      <c r="T496" s="68"/>
      <c r="U496" s="68"/>
      <c r="V496" s="68"/>
      <c r="W496" s="68"/>
      <c r="X496" s="68"/>
      <c r="Y496" s="68"/>
      <c r="Z496" s="68"/>
      <c r="AA496" s="68"/>
      <c r="AB496" s="68"/>
      <c r="AC496" s="68"/>
      <c r="AD496" s="68"/>
      <c r="AE496" s="68"/>
      <c r="AF496" s="68"/>
      <c r="AG496" s="68"/>
      <c r="AH496" s="68"/>
      <c r="AI496" s="68"/>
      <c r="AJ496" s="68"/>
      <c r="AK496" s="68"/>
      <c r="AL496" s="68"/>
      <c r="AM496" s="68"/>
      <c r="AN496" s="68"/>
      <c r="AO496" s="68"/>
      <c r="AP496" s="68"/>
      <c r="AQ496" s="68"/>
      <c r="AR496" s="68"/>
      <c r="AS496" s="68"/>
      <c r="AT496" s="68"/>
      <c r="AU496" s="68"/>
    </row>
    <row r="497" spans="1:47" ht="15.75" customHeight="1">
      <c r="A497" s="68"/>
      <c r="B497" s="68"/>
      <c r="C497" s="68"/>
      <c r="D497" s="68"/>
      <c r="E497" s="68"/>
      <c r="F497" s="68"/>
      <c r="G497" s="68"/>
      <c r="H497" s="68"/>
      <c r="I497" s="68"/>
      <c r="J497" s="68"/>
      <c r="K497" s="68"/>
      <c r="L497" s="68"/>
      <c r="M497" s="68"/>
      <c r="N497" s="68"/>
      <c r="O497" s="68"/>
      <c r="P497" s="68"/>
      <c r="Q497" s="68"/>
      <c r="R497" s="68"/>
      <c r="S497" s="68"/>
      <c r="T497" s="68"/>
      <c r="U497" s="68"/>
      <c r="V497" s="68"/>
      <c r="W497" s="68"/>
      <c r="X497" s="68"/>
      <c r="Y497" s="68"/>
      <c r="Z497" s="68"/>
      <c r="AA497" s="68"/>
      <c r="AB497" s="68"/>
      <c r="AC497" s="68"/>
      <c r="AD497" s="68"/>
      <c r="AE497" s="68"/>
      <c r="AF497" s="68"/>
      <c r="AG497" s="68"/>
      <c r="AH497" s="68"/>
      <c r="AI497" s="68"/>
      <c r="AJ497" s="68"/>
      <c r="AK497" s="68"/>
      <c r="AL497" s="68"/>
      <c r="AM497" s="68"/>
      <c r="AN497" s="68"/>
      <c r="AO497" s="68"/>
      <c r="AP497" s="68"/>
      <c r="AQ497" s="68"/>
      <c r="AR497" s="68"/>
      <c r="AS497" s="68"/>
      <c r="AT497" s="68"/>
      <c r="AU497" s="68"/>
    </row>
    <row r="498" spans="1:47" ht="15.75" customHeight="1">
      <c r="A498" s="68"/>
      <c r="B498" s="68"/>
      <c r="C498" s="68"/>
      <c r="D498" s="68"/>
      <c r="E498" s="68"/>
      <c r="F498" s="68"/>
      <c r="G498" s="68"/>
      <c r="H498" s="68"/>
      <c r="I498" s="68"/>
      <c r="J498" s="68"/>
      <c r="K498" s="68"/>
      <c r="L498" s="68"/>
      <c r="M498" s="68"/>
      <c r="N498" s="68"/>
      <c r="O498" s="68"/>
      <c r="P498" s="68"/>
      <c r="Q498" s="68"/>
      <c r="R498" s="68"/>
      <c r="S498" s="68"/>
      <c r="T498" s="68"/>
      <c r="U498" s="68"/>
      <c r="V498" s="68"/>
      <c r="W498" s="68"/>
      <c r="X498" s="68"/>
      <c r="Y498" s="68"/>
      <c r="Z498" s="68"/>
      <c r="AA498" s="68"/>
      <c r="AB498" s="68"/>
      <c r="AC498" s="68"/>
      <c r="AD498" s="68"/>
      <c r="AE498" s="68"/>
      <c r="AF498" s="68"/>
      <c r="AG498" s="68"/>
      <c r="AH498" s="68"/>
      <c r="AI498" s="68"/>
      <c r="AJ498" s="68"/>
      <c r="AK498" s="68"/>
      <c r="AL498" s="68"/>
      <c r="AM498" s="68"/>
      <c r="AN498" s="68"/>
      <c r="AO498" s="68"/>
      <c r="AP498" s="68"/>
      <c r="AQ498" s="68"/>
      <c r="AR498" s="68"/>
      <c r="AS498" s="68"/>
      <c r="AT498" s="68"/>
      <c r="AU498" s="68"/>
    </row>
    <row r="499" spans="1:47" ht="15.75" customHeight="1">
      <c r="A499" s="68"/>
      <c r="B499" s="68"/>
      <c r="C499" s="68"/>
      <c r="D499" s="68"/>
      <c r="E499" s="68"/>
      <c r="F499" s="68"/>
      <c r="G499" s="68"/>
      <c r="H499" s="68"/>
      <c r="I499" s="68"/>
      <c r="J499" s="68"/>
      <c r="K499" s="68"/>
      <c r="L499" s="68"/>
      <c r="M499" s="68"/>
      <c r="N499" s="68"/>
      <c r="O499" s="68"/>
      <c r="P499" s="68"/>
      <c r="Q499" s="68"/>
      <c r="R499" s="68"/>
      <c r="S499" s="68"/>
      <c r="T499" s="68"/>
      <c r="U499" s="68"/>
      <c r="V499" s="68"/>
      <c r="W499" s="68"/>
      <c r="X499" s="68"/>
      <c r="Y499" s="68"/>
      <c r="Z499" s="68"/>
      <c r="AA499" s="68"/>
      <c r="AB499" s="68"/>
      <c r="AC499" s="68"/>
      <c r="AD499" s="68"/>
      <c r="AE499" s="68"/>
      <c r="AF499" s="68"/>
      <c r="AG499" s="68"/>
      <c r="AH499" s="68"/>
      <c r="AI499" s="68"/>
      <c r="AJ499" s="68"/>
      <c r="AK499" s="68"/>
      <c r="AL499" s="68"/>
      <c r="AM499" s="68"/>
      <c r="AN499" s="68"/>
      <c r="AO499" s="68"/>
      <c r="AP499" s="68"/>
      <c r="AQ499" s="68"/>
      <c r="AR499" s="68"/>
      <c r="AS499" s="68"/>
      <c r="AT499" s="68"/>
      <c r="AU499" s="68"/>
    </row>
    <row r="500" spans="1:47" ht="15.75" customHeight="1">
      <c r="A500" s="68"/>
      <c r="B500" s="68"/>
      <c r="C500" s="68"/>
      <c r="D500" s="68"/>
      <c r="E500" s="68"/>
      <c r="F500" s="68"/>
      <c r="G500" s="68"/>
      <c r="H500" s="68"/>
      <c r="I500" s="68"/>
      <c r="J500" s="68"/>
      <c r="K500" s="68"/>
      <c r="L500" s="68"/>
      <c r="M500" s="68"/>
      <c r="N500" s="68"/>
      <c r="O500" s="68"/>
      <c r="P500" s="68"/>
      <c r="Q500" s="68"/>
      <c r="R500" s="68"/>
      <c r="S500" s="68"/>
      <c r="T500" s="68"/>
      <c r="U500" s="68"/>
      <c r="V500" s="68"/>
      <c r="W500" s="68"/>
      <c r="X500" s="68"/>
      <c r="Y500" s="68"/>
      <c r="Z500" s="68"/>
      <c r="AA500" s="68"/>
      <c r="AB500" s="68"/>
      <c r="AC500" s="68"/>
      <c r="AD500" s="68"/>
      <c r="AE500" s="68"/>
      <c r="AF500" s="68"/>
      <c r="AG500" s="68"/>
      <c r="AH500" s="68"/>
      <c r="AI500" s="68"/>
      <c r="AJ500" s="68"/>
      <c r="AK500" s="68"/>
      <c r="AL500" s="68"/>
      <c r="AM500" s="68"/>
      <c r="AN500" s="68"/>
      <c r="AO500" s="68"/>
      <c r="AP500" s="68"/>
      <c r="AQ500" s="68"/>
      <c r="AR500" s="68"/>
      <c r="AS500" s="68"/>
      <c r="AT500" s="68"/>
      <c r="AU500" s="68"/>
    </row>
    <row r="501" spans="1:47" ht="15.75" customHeight="1">
      <c r="A501" s="68"/>
      <c r="B501" s="68"/>
      <c r="C501" s="68"/>
      <c r="D501" s="68"/>
      <c r="E501" s="68"/>
      <c r="F501" s="68"/>
      <c r="G501" s="68"/>
      <c r="H501" s="68"/>
      <c r="I501" s="68"/>
      <c r="J501" s="68"/>
      <c r="K501" s="68"/>
      <c r="L501" s="68"/>
      <c r="M501" s="68"/>
      <c r="N501" s="68"/>
      <c r="O501" s="68"/>
      <c r="P501" s="68"/>
      <c r="Q501" s="68"/>
      <c r="R501" s="68"/>
      <c r="S501" s="68"/>
      <c r="T501" s="68"/>
      <c r="U501" s="68"/>
      <c r="V501" s="68"/>
      <c r="W501" s="68"/>
      <c r="X501" s="68"/>
      <c r="Y501" s="68"/>
      <c r="Z501" s="68"/>
      <c r="AA501" s="68"/>
      <c r="AB501" s="68"/>
      <c r="AC501" s="68"/>
      <c r="AD501" s="68"/>
      <c r="AE501" s="68"/>
      <c r="AF501" s="68"/>
      <c r="AG501" s="68"/>
      <c r="AH501" s="68"/>
      <c r="AI501" s="68"/>
      <c r="AJ501" s="68"/>
      <c r="AK501" s="68"/>
      <c r="AL501" s="68"/>
      <c r="AM501" s="68"/>
      <c r="AN501" s="68"/>
      <c r="AO501" s="68"/>
      <c r="AP501" s="68"/>
      <c r="AQ501" s="68"/>
      <c r="AR501" s="68"/>
      <c r="AS501" s="68"/>
      <c r="AT501" s="68"/>
      <c r="AU501" s="68"/>
    </row>
    <row r="502" spans="1:47" ht="15.75" customHeight="1">
      <c r="A502" s="68"/>
      <c r="B502" s="68"/>
      <c r="C502" s="68"/>
      <c r="D502" s="68"/>
      <c r="E502" s="68"/>
      <c r="F502" s="68"/>
      <c r="G502" s="68"/>
      <c r="H502" s="68"/>
      <c r="I502" s="68"/>
      <c r="J502" s="68"/>
      <c r="K502" s="68"/>
      <c r="L502" s="68"/>
      <c r="M502" s="68"/>
      <c r="N502" s="68"/>
      <c r="O502" s="68"/>
      <c r="P502" s="68"/>
      <c r="Q502" s="68"/>
      <c r="R502" s="68"/>
      <c r="S502" s="68"/>
      <c r="T502" s="68"/>
      <c r="U502" s="68"/>
      <c r="V502" s="68"/>
      <c r="W502" s="68"/>
      <c r="X502" s="68"/>
      <c r="Y502" s="68"/>
      <c r="Z502" s="68"/>
      <c r="AA502" s="68"/>
      <c r="AB502" s="68"/>
      <c r="AC502" s="68"/>
      <c r="AD502" s="68"/>
      <c r="AE502" s="68"/>
      <c r="AF502" s="68"/>
      <c r="AG502" s="68"/>
      <c r="AH502" s="68"/>
      <c r="AI502" s="68"/>
      <c r="AJ502" s="68"/>
      <c r="AK502" s="68"/>
      <c r="AL502" s="68"/>
      <c r="AM502" s="68"/>
      <c r="AN502" s="68"/>
      <c r="AO502" s="68"/>
      <c r="AP502" s="68"/>
      <c r="AQ502" s="68"/>
      <c r="AR502" s="68"/>
      <c r="AS502" s="68"/>
      <c r="AT502" s="68"/>
      <c r="AU502" s="68"/>
    </row>
    <row r="503" spans="1:47" ht="15.75" customHeight="1">
      <c r="A503" s="68"/>
      <c r="B503" s="68"/>
      <c r="C503" s="68"/>
      <c r="D503" s="68"/>
      <c r="E503" s="68"/>
      <c r="F503" s="68"/>
      <c r="G503" s="68"/>
      <c r="H503" s="68"/>
      <c r="I503" s="68"/>
      <c r="J503" s="68"/>
      <c r="K503" s="68"/>
      <c r="L503" s="68"/>
      <c r="M503" s="68"/>
      <c r="N503" s="68"/>
      <c r="O503" s="68"/>
      <c r="P503" s="68"/>
      <c r="Q503" s="68"/>
      <c r="R503" s="68"/>
      <c r="S503" s="68"/>
      <c r="T503" s="68"/>
      <c r="U503" s="68"/>
      <c r="V503" s="68"/>
      <c r="W503" s="68"/>
      <c r="X503" s="68"/>
      <c r="Y503" s="68"/>
      <c r="Z503" s="68"/>
      <c r="AA503" s="68"/>
      <c r="AB503" s="68"/>
      <c r="AC503" s="68"/>
      <c r="AD503" s="68"/>
      <c r="AE503" s="68"/>
      <c r="AF503" s="68"/>
      <c r="AG503" s="68"/>
      <c r="AH503" s="68"/>
      <c r="AI503" s="68"/>
      <c r="AJ503" s="68"/>
      <c r="AK503" s="68"/>
      <c r="AL503" s="68"/>
      <c r="AM503" s="68"/>
      <c r="AN503" s="68"/>
      <c r="AO503" s="68"/>
      <c r="AP503" s="68"/>
      <c r="AQ503" s="68"/>
      <c r="AR503" s="68"/>
      <c r="AS503" s="68"/>
      <c r="AT503" s="68"/>
      <c r="AU503" s="68"/>
    </row>
    <row r="504" spans="1:47" ht="15.75" customHeight="1">
      <c r="A504" s="68"/>
      <c r="B504" s="68"/>
      <c r="C504" s="68"/>
      <c r="D504" s="68"/>
      <c r="E504" s="68"/>
      <c r="F504" s="68"/>
      <c r="G504" s="68"/>
      <c r="H504" s="68"/>
      <c r="I504" s="68"/>
      <c r="J504" s="68"/>
      <c r="K504" s="68"/>
      <c r="L504" s="68"/>
      <c r="M504" s="68"/>
      <c r="N504" s="68"/>
      <c r="O504" s="68"/>
      <c r="P504" s="68"/>
      <c r="Q504" s="68"/>
      <c r="R504" s="68"/>
      <c r="S504" s="68"/>
      <c r="T504" s="68"/>
      <c r="U504" s="68"/>
      <c r="V504" s="68"/>
      <c r="W504" s="68"/>
      <c r="X504" s="68"/>
      <c r="Y504" s="68"/>
      <c r="Z504" s="68"/>
      <c r="AA504" s="68"/>
      <c r="AB504" s="68"/>
      <c r="AC504" s="68"/>
      <c r="AD504" s="68"/>
      <c r="AE504" s="68"/>
      <c r="AF504" s="68"/>
      <c r="AG504" s="68"/>
      <c r="AH504" s="68"/>
      <c r="AI504" s="68"/>
      <c r="AJ504" s="68"/>
      <c r="AK504" s="68"/>
      <c r="AL504" s="68"/>
      <c r="AM504" s="68"/>
      <c r="AN504" s="68"/>
      <c r="AO504" s="68"/>
      <c r="AP504" s="68"/>
      <c r="AQ504" s="68"/>
      <c r="AR504" s="68"/>
      <c r="AS504" s="68"/>
      <c r="AT504" s="68"/>
      <c r="AU504" s="68"/>
    </row>
    <row r="505" spans="1:47" ht="15.75" customHeight="1">
      <c r="A505" s="68"/>
      <c r="B505" s="68"/>
      <c r="C505" s="68"/>
      <c r="D505" s="68"/>
      <c r="E505" s="68"/>
      <c r="F505" s="68"/>
      <c r="G505" s="68"/>
      <c r="H505" s="68"/>
      <c r="I505" s="68"/>
      <c r="J505" s="68"/>
      <c r="K505" s="68"/>
      <c r="L505" s="68"/>
      <c r="M505" s="68"/>
      <c r="N505" s="68"/>
      <c r="O505" s="68"/>
      <c r="P505" s="68"/>
      <c r="Q505" s="68"/>
      <c r="R505" s="68"/>
      <c r="S505" s="68"/>
      <c r="T505" s="68"/>
      <c r="U505" s="68"/>
      <c r="V505" s="68"/>
      <c r="W505" s="68"/>
      <c r="X505" s="68"/>
      <c r="Y505" s="68"/>
      <c r="Z505" s="68"/>
      <c r="AA505" s="68"/>
      <c r="AB505" s="68"/>
      <c r="AC505" s="68"/>
      <c r="AD505" s="68"/>
      <c r="AE505" s="68"/>
      <c r="AF505" s="68"/>
      <c r="AG505" s="68"/>
      <c r="AH505" s="68"/>
      <c r="AI505" s="68"/>
      <c r="AJ505" s="68"/>
      <c r="AK505" s="68"/>
      <c r="AL505" s="68"/>
      <c r="AM505" s="68"/>
      <c r="AN505" s="68"/>
      <c r="AO505" s="68"/>
      <c r="AP505" s="68"/>
      <c r="AQ505" s="68"/>
      <c r="AR505" s="68"/>
      <c r="AS505" s="68"/>
      <c r="AT505" s="68"/>
      <c r="AU505" s="68"/>
    </row>
    <row r="506" spans="1:47" ht="15.75" customHeight="1">
      <c r="A506" s="68"/>
      <c r="B506" s="68"/>
      <c r="C506" s="68"/>
      <c r="D506" s="68"/>
      <c r="E506" s="68"/>
      <c r="F506" s="68"/>
      <c r="G506" s="68"/>
      <c r="H506" s="68"/>
      <c r="I506" s="68"/>
      <c r="J506" s="68"/>
      <c r="K506" s="68"/>
      <c r="L506" s="68"/>
      <c r="M506" s="68"/>
      <c r="N506" s="68"/>
      <c r="O506" s="68"/>
      <c r="P506" s="68"/>
      <c r="Q506" s="68"/>
      <c r="R506" s="68"/>
      <c r="S506" s="68"/>
      <c r="T506" s="68"/>
      <c r="U506" s="68"/>
      <c r="V506" s="68"/>
      <c r="W506" s="68"/>
      <c r="X506" s="68"/>
      <c r="Y506" s="68"/>
      <c r="Z506" s="68"/>
      <c r="AA506" s="68"/>
      <c r="AB506" s="68"/>
      <c r="AC506" s="68"/>
      <c r="AD506" s="68"/>
      <c r="AE506" s="68"/>
      <c r="AF506" s="68"/>
      <c r="AG506" s="68"/>
      <c r="AH506" s="68"/>
      <c r="AI506" s="68"/>
      <c r="AJ506" s="68"/>
      <c r="AK506" s="68"/>
      <c r="AL506" s="68"/>
      <c r="AM506" s="68"/>
      <c r="AN506" s="68"/>
      <c r="AO506" s="68"/>
      <c r="AP506" s="68"/>
      <c r="AQ506" s="68"/>
      <c r="AR506" s="68"/>
      <c r="AS506" s="68"/>
      <c r="AT506" s="68"/>
      <c r="AU506" s="68"/>
    </row>
    <row r="507" spans="1:47" ht="15.75" customHeight="1">
      <c r="A507" s="68"/>
      <c r="B507" s="68"/>
      <c r="C507" s="68"/>
      <c r="D507" s="68"/>
      <c r="E507" s="68"/>
      <c r="F507" s="68"/>
      <c r="G507" s="68"/>
      <c r="H507" s="68"/>
      <c r="I507" s="68"/>
      <c r="J507" s="68"/>
      <c r="K507" s="68"/>
      <c r="L507" s="68"/>
      <c r="M507" s="68"/>
      <c r="N507" s="68"/>
      <c r="O507" s="68"/>
      <c r="P507" s="68"/>
      <c r="Q507" s="68"/>
      <c r="R507" s="68"/>
      <c r="S507" s="68"/>
      <c r="T507" s="68"/>
      <c r="U507" s="68"/>
      <c r="V507" s="68"/>
      <c r="W507" s="68"/>
      <c r="X507" s="68"/>
      <c r="Y507" s="68"/>
      <c r="Z507" s="68"/>
      <c r="AA507" s="68"/>
      <c r="AB507" s="68"/>
      <c r="AC507" s="68"/>
      <c r="AD507" s="68"/>
      <c r="AE507" s="68"/>
      <c r="AF507" s="68"/>
      <c r="AG507" s="68"/>
      <c r="AH507" s="68"/>
      <c r="AI507" s="68"/>
      <c r="AJ507" s="68"/>
      <c r="AK507" s="68"/>
      <c r="AL507" s="68"/>
      <c r="AM507" s="68"/>
      <c r="AN507" s="68"/>
      <c r="AO507" s="68"/>
      <c r="AP507" s="68"/>
      <c r="AQ507" s="68"/>
      <c r="AR507" s="68"/>
      <c r="AS507" s="68"/>
      <c r="AT507" s="68"/>
      <c r="AU507" s="68"/>
    </row>
    <row r="508" spans="1:47" ht="15.75" customHeight="1">
      <c r="A508" s="68"/>
      <c r="B508" s="68"/>
      <c r="C508" s="68"/>
      <c r="D508" s="68"/>
      <c r="E508" s="68"/>
      <c r="F508" s="68"/>
      <c r="G508" s="68"/>
      <c r="H508" s="68"/>
      <c r="I508" s="68"/>
      <c r="J508" s="68"/>
      <c r="K508" s="68"/>
      <c r="L508" s="68"/>
      <c r="M508" s="68"/>
      <c r="N508" s="68"/>
      <c r="O508" s="68"/>
      <c r="P508" s="68"/>
      <c r="Q508" s="68"/>
      <c r="R508" s="68"/>
      <c r="S508" s="68"/>
      <c r="T508" s="68"/>
      <c r="U508" s="68"/>
      <c r="V508" s="68"/>
      <c r="W508" s="68"/>
      <c r="X508" s="68"/>
      <c r="Y508" s="68"/>
      <c r="Z508" s="68"/>
      <c r="AA508" s="68"/>
      <c r="AB508" s="68"/>
      <c r="AC508" s="68"/>
      <c r="AD508" s="68"/>
      <c r="AE508" s="68"/>
      <c r="AF508" s="68"/>
      <c r="AG508" s="68"/>
      <c r="AH508" s="68"/>
      <c r="AI508" s="68"/>
      <c r="AJ508" s="68"/>
      <c r="AK508" s="68"/>
      <c r="AL508" s="68"/>
      <c r="AM508" s="68"/>
      <c r="AN508" s="68"/>
      <c r="AO508" s="68"/>
      <c r="AP508" s="68"/>
      <c r="AQ508" s="68"/>
      <c r="AR508" s="68"/>
      <c r="AS508" s="68"/>
      <c r="AT508" s="68"/>
      <c r="AU508" s="68"/>
    </row>
    <row r="509" spans="1:47" ht="15.75" customHeight="1">
      <c r="A509" s="68"/>
      <c r="B509" s="68"/>
      <c r="C509" s="68"/>
      <c r="D509" s="68"/>
      <c r="E509" s="68"/>
      <c r="F509" s="68"/>
      <c r="G509" s="68"/>
      <c r="H509" s="68"/>
      <c r="I509" s="68"/>
      <c r="J509" s="68"/>
      <c r="K509" s="68"/>
      <c r="L509" s="68"/>
      <c r="M509" s="68"/>
      <c r="N509" s="68"/>
      <c r="O509" s="68"/>
      <c r="P509" s="68"/>
      <c r="Q509" s="68"/>
      <c r="R509" s="68"/>
      <c r="S509" s="68"/>
      <c r="T509" s="68"/>
      <c r="U509" s="68"/>
      <c r="V509" s="68"/>
      <c r="W509" s="68"/>
      <c r="X509" s="68"/>
      <c r="Y509" s="68"/>
      <c r="Z509" s="68"/>
      <c r="AA509" s="68"/>
      <c r="AB509" s="68"/>
      <c r="AC509" s="68"/>
      <c r="AD509" s="68"/>
      <c r="AE509" s="68"/>
      <c r="AF509" s="68"/>
      <c r="AG509" s="68"/>
      <c r="AH509" s="68"/>
      <c r="AI509" s="68"/>
      <c r="AJ509" s="68"/>
      <c r="AK509" s="68"/>
      <c r="AL509" s="68"/>
      <c r="AM509" s="68"/>
      <c r="AN509" s="68"/>
      <c r="AO509" s="68"/>
      <c r="AP509" s="68"/>
      <c r="AQ509" s="68"/>
      <c r="AR509" s="68"/>
      <c r="AS509" s="68"/>
      <c r="AT509" s="68"/>
      <c r="AU509" s="68"/>
    </row>
    <row r="510" spans="1:47" ht="15.75" customHeight="1">
      <c r="A510" s="68"/>
      <c r="B510" s="68"/>
      <c r="C510" s="68"/>
      <c r="D510" s="68"/>
      <c r="E510" s="68"/>
      <c r="F510" s="68"/>
      <c r="G510" s="68"/>
      <c r="H510" s="68"/>
      <c r="I510" s="68"/>
      <c r="J510" s="68"/>
      <c r="K510" s="68"/>
      <c r="L510" s="68"/>
      <c r="M510" s="68"/>
      <c r="N510" s="68"/>
      <c r="O510" s="68"/>
      <c r="P510" s="68"/>
      <c r="Q510" s="68"/>
      <c r="R510" s="68"/>
      <c r="S510" s="68"/>
      <c r="T510" s="68"/>
      <c r="U510" s="68"/>
      <c r="V510" s="68"/>
      <c r="W510" s="68"/>
      <c r="X510" s="68"/>
      <c r="Y510" s="68"/>
      <c r="Z510" s="68"/>
      <c r="AA510" s="68"/>
      <c r="AB510" s="68"/>
      <c r="AC510" s="68"/>
      <c r="AD510" s="68"/>
      <c r="AE510" s="68"/>
      <c r="AF510" s="68"/>
      <c r="AG510" s="68"/>
      <c r="AH510" s="68"/>
      <c r="AI510" s="68"/>
      <c r="AJ510" s="68"/>
      <c r="AK510" s="68"/>
      <c r="AL510" s="68"/>
      <c r="AM510" s="68"/>
      <c r="AN510" s="68"/>
      <c r="AO510" s="68"/>
      <c r="AP510" s="68"/>
      <c r="AQ510" s="68"/>
      <c r="AR510" s="68"/>
      <c r="AS510" s="68"/>
      <c r="AT510" s="68"/>
      <c r="AU510" s="68"/>
    </row>
    <row r="511" spans="1:47" ht="15.75" customHeight="1">
      <c r="A511" s="68"/>
      <c r="B511" s="68"/>
      <c r="C511" s="68"/>
      <c r="D511" s="68"/>
      <c r="E511" s="68"/>
      <c r="F511" s="68"/>
      <c r="G511" s="68"/>
      <c r="H511" s="68"/>
      <c r="I511" s="68"/>
      <c r="J511" s="68"/>
      <c r="K511" s="68"/>
      <c r="L511" s="68"/>
      <c r="M511" s="68"/>
      <c r="N511" s="68"/>
      <c r="O511" s="68"/>
      <c r="P511" s="68"/>
      <c r="Q511" s="68"/>
      <c r="R511" s="68"/>
      <c r="S511" s="68"/>
      <c r="T511" s="68"/>
      <c r="U511" s="68"/>
      <c r="V511" s="68"/>
      <c r="W511" s="68"/>
      <c r="X511" s="68"/>
      <c r="Y511" s="68"/>
      <c r="Z511" s="68"/>
      <c r="AA511" s="68"/>
      <c r="AB511" s="68"/>
      <c r="AC511" s="68"/>
      <c r="AD511" s="68"/>
      <c r="AE511" s="68"/>
      <c r="AF511" s="68"/>
      <c r="AG511" s="68"/>
      <c r="AH511" s="68"/>
      <c r="AI511" s="68"/>
      <c r="AJ511" s="68"/>
      <c r="AK511" s="68"/>
      <c r="AL511" s="68"/>
      <c r="AM511" s="68"/>
      <c r="AN511" s="68"/>
      <c r="AO511" s="68"/>
      <c r="AP511" s="68"/>
      <c r="AQ511" s="68"/>
      <c r="AR511" s="68"/>
      <c r="AS511" s="68"/>
      <c r="AT511" s="68"/>
      <c r="AU511" s="68"/>
    </row>
    <row r="512" spans="1:47" ht="15.75" customHeight="1">
      <c r="A512" s="68"/>
      <c r="B512" s="68"/>
      <c r="C512" s="68"/>
      <c r="D512" s="68"/>
      <c r="E512" s="68"/>
      <c r="F512" s="68"/>
      <c r="G512" s="68"/>
      <c r="H512" s="68"/>
      <c r="I512" s="68"/>
      <c r="J512" s="68"/>
      <c r="K512" s="68"/>
      <c r="L512" s="68"/>
      <c r="M512" s="68"/>
      <c r="N512" s="68"/>
      <c r="O512" s="68"/>
      <c r="P512" s="68"/>
      <c r="Q512" s="68"/>
      <c r="R512" s="68"/>
      <c r="S512" s="68"/>
      <c r="T512" s="68"/>
      <c r="U512" s="68"/>
      <c r="V512" s="68"/>
      <c r="W512" s="68"/>
      <c r="X512" s="68"/>
      <c r="Y512" s="68"/>
      <c r="Z512" s="68"/>
      <c r="AA512" s="68"/>
      <c r="AB512" s="68"/>
      <c r="AC512" s="68"/>
      <c r="AD512" s="68"/>
      <c r="AE512" s="68"/>
      <c r="AF512" s="68"/>
      <c r="AG512" s="68"/>
      <c r="AH512" s="68"/>
      <c r="AI512" s="68"/>
      <c r="AJ512" s="68"/>
      <c r="AK512" s="68"/>
      <c r="AL512" s="68"/>
      <c r="AM512" s="68"/>
      <c r="AN512" s="68"/>
      <c r="AO512" s="68"/>
      <c r="AP512" s="68"/>
      <c r="AQ512" s="68"/>
      <c r="AR512" s="68"/>
      <c r="AS512" s="68"/>
      <c r="AT512" s="68"/>
      <c r="AU512" s="68"/>
    </row>
    <row r="513" spans="1:47" ht="15.75" customHeight="1">
      <c r="A513" s="68"/>
      <c r="B513" s="68"/>
      <c r="C513" s="68"/>
      <c r="D513" s="68"/>
      <c r="E513" s="68"/>
      <c r="F513" s="68"/>
      <c r="G513" s="68"/>
      <c r="H513" s="68"/>
      <c r="I513" s="68"/>
      <c r="J513" s="68"/>
      <c r="K513" s="68"/>
      <c r="L513" s="68"/>
      <c r="M513" s="68"/>
      <c r="N513" s="68"/>
      <c r="O513" s="68"/>
      <c r="P513" s="68"/>
      <c r="Q513" s="68"/>
      <c r="R513" s="68"/>
      <c r="S513" s="68"/>
      <c r="T513" s="68"/>
      <c r="U513" s="68"/>
      <c r="V513" s="68"/>
      <c r="W513" s="68"/>
      <c r="X513" s="68"/>
      <c r="Y513" s="68"/>
      <c r="Z513" s="68"/>
      <c r="AA513" s="68"/>
      <c r="AB513" s="68"/>
      <c r="AC513" s="68"/>
      <c r="AD513" s="68"/>
      <c r="AE513" s="68"/>
      <c r="AF513" s="68"/>
      <c r="AG513" s="68"/>
      <c r="AH513" s="68"/>
      <c r="AI513" s="68"/>
      <c r="AJ513" s="68"/>
      <c r="AK513" s="68"/>
      <c r="AL513" s="68"/>
      <c r="AM513" s="68"/>
      <c r="AN513" s="68"/>
      <c r="AO513" s="68"/>
      <c r="AP513" s="68"/>
      <c r="AQ513" s="68"/>
      <c r="AR513" s="68"/>
      <c r="AS513" s="68"/>
      <c r="AT513" s="68"/>
      <c r="AU513" s="68"/>
    </row>
    <row r="514" spans="1:47" ht="15.75" customHeight="1">
      <c r="A514" s="68"/>
      <c r="B514" s="68"/>
      <c r="C514" s="68"/>
      <c r="D514" s="68"/>
      <c r="E514" s="68"/>
      <c r="F514" s="68"/>
      <c r="G514" s="68"/>
      <c r="H514" s="68"/>
      <c r="I514" s="68"/>
      <c r="J514" s="68"/>
      <c r="K514" s="68"/>
      <c r="L514" s="68"/>
      <c r="M514" s="68"/>
      <c r="N514" s="68"/>
      <c r="O514" s="68"/>
      <c r="P514" s="68"/>
      <c r="Q514" s="68"/>
      <c r="R514" s="68"/>
      <c r="S514" s="68"/>
      <c r="T514" s="68"/>
      <c r="U514" s="68"/>
      <c r="V514" s="68"/>
      <c r="W514" s="68"/>
      <c r="X514" s="68"/>
      <c r="Y514" s="68"/>
      <c r="Z514" s="68"/>
      <c r="AA514" s="68"/>
      <c r="AB514" s="68"/>
      <c r="AC514" s="68"/>
      <c r="AD514" s="68"/>
      <c r="AE514" s="68"/>
      <c r="AF514" s="68"/>
      <c r="AG514" s="68"/>
      <c r="AH514" s="68"/>
      <c r="AI514" s="68"/>
      <c r="AJ514" s="68"/>
      <c r="AK514" s="68"/>
      <c r="AL514" s="68"/>
      <c r="AM514" s="68"/>
      <c r="AN514" s="68"/>
      <c r="AO514" s="68"/>
      <c r="AP514" s="68"/>
      <c r="AQ514" s="68"/>
      <c r="AR514" s="68"/>
      <c r="AS514" s="68"/>
      <c r="AT514" s="68"/>
      <c r="AU514" s="68"/>
    </row>
    <row r="515" spans="1:47" ht="15.75" customHeight="1">
      <c r="A515" s="68"/>
      <c r="B515" s="68"/>
      <c r="C515" s="68"/>
      <c r="D515" s="68"/>
      <c r="E515" s="68"/>
      <c r="F515" s="68"/>
      <c r="G515" s="68"/>
      <c r="H515" s="68"/>
      <c r="I515" s="68"/>
      <c r="J515" s="68"/>
      <c r="K515" s="68"/>
      <c r="L515" s="68"/>
      <c r="M515" s="68"/>
      <c r="N515" s="68"/>
      <c r="O515" s="68"/>
      <c r="P515" s="68"/>
      <c r="Q515" s="68"/>
      <c r="R515" s="68"/>
      <c r="S515" s="68"/>
      <c r="T515" s="68"/>
      <c r="U515" s="68"/>
      <c r="V515" s="68"/>
      <c r="W515" s="68"/>
      <c r="X515" s="68"/>
      <c r="Y515" s="68"/>
      <c r="Z515" s="68"/>
      <c r="AA515" s="68"/>
      <c r="AB515" s="68"/>
      <c r="AC515" s="68"/>
      <c r="AD515" s="68"/>
      <c r="AE515" s="68"/>
      <c r="AF515" s="68"/>
      <c r="AG515" s="68"/>
      <c r="AH515" s="68"/>
      <c r="AI515" s="68"/>
      <c r="AJ515" s="68"/>
      <c r="AK515" s="68"/>
      <c r="AL515" s="68"/>
      <c r="AM515" s="68"/>
      <c r="AN515" s="68"/>
      <c r="AO515" s="68"/>
      <c r="AP515" s="68"/>
      <c r="AQ515" s="68"/>
      <c r="AR515" s="68"/>
      <c r="AS515" s="68"/>
      <c r="AT515" s="68"/>
      <c r="AU515" s="68"/>
    </row>
    <row r="516" spans="1:47" ht="15.75" customHeight="1">
      <c r="A516" s="68"/>
      <c r="B516" s="68"/>
      <c r="C516" s="68"/>
      <c r="D516" s="68"/>
      <c r="E516" s="68"/>
      <c r="F516" s="68"/>
      <c r="G516" s="68"/>
      <c r="H516" s="68"/>
      <c r="I516" s="68"/>
      <c r="J516" s="68"/>
      <c r="K516" s="68"/>
      <c r="L516" s="68"/>
      <c r="M516" s="68"/>
      <c r="N516" s="68"/>
      <c r="O516" s="68"/>
      <c r="P516" s="68"/>
      <c r="Q516" s="68"/>
      <c r="R516" s="68"/>
      <c r="S516" s="68"/>
      <c r="T516" s="68"/>
      <c r="U516" s="68"/>
      <c r="V516" s="68"/>
      <c r="W516" s="68"/>
      <c r="X516" s="68"/>
      <c r="Y516" s="68"/>
      <c r="Z516" s="68"/>
      <c r="AA516" s="68"/>
      <c r="AB516" s="68"/>
      <c r="AC516" s="68"/>
      <c r="AD516" s="68"/>
      <c r="AE516" s="68"/>
      <c r="AF516" s="68"/>
      <c r="AG516" s="68"/>
      <c r="AH516" s="68"/>
      <c r="AI516" s="68"/>
      <c r="AJ516" s="68"/>
      <c r="AK516" s="68"/>
      <c r="AL516" s="68"/>
      <c r="AM516" s="68"/>
      <c r="AN516" s="68"/>
      <c r="AO516" s="68"/>
      <c r="AP516" s="68"/>
      <c r="AQ516" s="68"/>
      <c r="AR516" s="68"/>
      <c r="AS516" s="68"/>
      <c r="AT516" s="68"/>
      <c r="AU516" s="68"/>
    </row>
    <row r="517" spans="1:47" ht="15.75" customHeight="1">
      <c r="A517" s="68"/>
      <c r="B517" s="68"/>
      <c r="C517" s="68"/>
      <c r="D517" s="68"/>
      <c r="E517" s="68"/>
      <c r="F517" s="68"/>
      <c r="G517" s="68"/>
      <c r="H517" s="68"/>
      <c r="I517" s="68"/>
      <c r="J517" s="68"/>
      <c r="K517" s="68"/>
      <c r="L517" s="68"/>
      <c r="M517" s="68"/>
      <c r="N517" s="68"/>
      <c r="O517" s="68"/>
      <c r="P517" s="68"/>
      <c r="Q517" s="68"/>
      <c r="R517" s="68"/>
      <c r="S517" s="68"/>
      <c r="T517" s="68"/>
      <c r="U517" s="68"/>
      <c r="V517" s="68"/>
      <c r="W517" s="68"/>
      <c r="X517" s="68"/>
      <c r="Y517" s="68"/>
      <c r="Z517" s="68"/>
      <c r="AA517" s="68"/>
      <c r="AB517" s="68"/>
      <c r="AC517" s="68"/>
      <c r="AD517" s="68"/>
      <c r="AE517" s="68"/>
      <c r="AF517" s="68"/>
      <c r="AG517" s="68"/>
      <c r="AH517" s="68"/>
      <c r="AI517" s="68"/>
      <c r="AJ517" s="68"/>
      <c r="AK517" s="68"/>
      <c r="AL517" s="68"/>
      <c r="AM517" s="68"/>
      <c r="AN517" s="68"/>
      <c r="AO517" s="68"/>
      <c r="AP517" s="68"/>
      <c r="AQ517" s="68"/>
      <c r="AR517" s="68"/>
      <c r="AS517" s="68"/>
      <c r="AT517" s="68"/>
      <c r="AU517" s="68"/>
    </row>
    <row r="518" spans="1:47" ht="15.75" customHeight="1">
      <c r="A518" s="68"/>
      <c r="B518" s="68"/>
      <c r="C518" s="68"/>
      <c r="D518" s="68"/>
      <c r="E518" s="68"/>
      <c r="F518" s="68"/>
      <c r="G518" s="68"/>
      <c r="H518" s="68"/>
      <c r="I518" s="68"/>
      <c r="J518" s="68"/>
      <c r="K518" s="68"/>
      <c r="L518" s="68"/>
      <c r="M518" s="68"/>
      <c r="N518" s="68"/>
      <c r="O518" s="68"/>
      <c r="P518" s="68"/>
      <c r="Q518" s="68"/>
      <c r="R518" s="68"/>
      <c r="S518" s="68"/>
      <c r="T518" s="68"/>
      <c r="U518" s="68"/>
      <c r="V518" s="68"/>
      <c r="W518" s="68"/>
      <c r="X518" s="68"/>
      <c r="Y518" s="68"/>
      <c r="Z518" s="68"/>
      <c r="AA518" s="68"/>
      <c r="AB518" s="68"/>
      <c r="AC518" s="68"/>
      <c r="AD518" s="68"/>
      <c r="AE518" s="68"/>
      <c r="AF518" s="68"/>
      <c r="AG518" s="68"/>
      <c r="AH518" s="68"/>
      <c r="AI518" s="68"/>
      <c r="AJ518" s="68"/>
      <c r="AK518" s="68"/>
      <c r="AL518" s="68"/>
      <c r="AM518" s="68"/>
      <c r="AN518" s="68"/>
      <c r="AO518" s="68"/>
      <c r="AP518" s="68"/>
      <c r="AQ518" s="68"/>
      <c r="AR518" s="68"/>
      <c r="AS518" s="68"/>
      <c r="AT518" s="68"/>
      <c r="AU518" s="68"/>
    </row>
    <row r="519" spans="1:47" ht="15.75" customHeight="1">
      <c r="A519" s="68"/>
      <c r="B519" s="68"/>
      <c r="C519" s="68"/>
      <c r="D519" s="68"/>
      <c r="E519" s="68"/>
      <c r="F519" s="68"/>
      <c r="G519" s="68"/>
      <c r="H519" s="68"/>
      <c r="I519" s="68"/>
      <c r="J519" s="68"/>
      <c r="K519" s="68"/>
      <c r="L519" s="68"/>
      <c r="M519" s="68"/>
      <c r="N519" s="68"/>
      <c r="O519" s="68"/>
      <c r="P519" s="68"/>
      <c r="Q519" s="68"/>
      <c r="R519" s="68"/>
      <c r="S519" s="68"/>
      <c r="T519" s="68"/>
      <c r="U519" s="68"/>
      <c r="V519" s="68"/>
      <c r="W519" s="68"/>
      <c r="X519" s="68"/>
      <c r="Y519" s="68"/>
      <c r="Z519" s="68"/>
      <c r="AA519" s="68"/>
      <c r="AB519" s="68"/>
      <c r="AC519" s="68"/>
      <c r="AD519" s="68"/>
      <c r="AE519" s="68"/>
      <c r="AF519" s="68"/>
      <c r="AG519" s="68"/>
      <c r="AH519" s="68"/>
      <c r="AI519" s="68"/>
      <c r="AJ519" s="68"/>
      <c r="AK519" s="68"/>
      <c r="AL519" s="68"/>
      <c r="AM519" s="68"/>
      <c r="AN519" s="68"/>
      <c r="AO519" s="68"/>
      <c r="AP519" s="68"/>
      <c r="AQ519" s="68"/>
      <c r="AR519" s="68"/>
      <c r="AS519" s="68"/>
      <c r="AT519" s="68"/>
      <c r="AU519" s="68"/>
    </row>
    <row r="520" spans="1:47" ht="15.75" customHeight="1">
      <c r="A520" s="68"/>
      <c r="B520" s="68"/>
      <c r="C520" s="68"/>
      <c r="D520" s="68"/>
      <c r="E520" s="68"/>
      <c r="F520" s="68"/>
      <c r="G520" s="68"/>
      <c r="H520" s="68"/>
      <c r="I520" s="68"/>
      <c r="J520" s="68"/>
      <c r="K520" s="68"/>
      <c r="L520" s="68"/>
      <c r="M520" s="68"/>
      <c r="N520" s="68"/>
      <c r="O520" s="68"/>
      <c r="P520" s="68"/>
      <c r="Q520" s="68"/>
      <c r="R520" s="68"/>
      <c r="S520" s="68"/>
      <c r="T520" s="68"/>
      <c r="U520" s="68"/>
      <c r="V520" s="68"/>
      <c r="W520" s="68"/>
      <c r="X520" s="68"/>
      <c r="Y520" s="68"/>
      <c r="Z520" s="68"/>
      <c r="AA520" s="68"/>
      <c r="AB520" s="68"/>
      <c r="AC520" s="68"/>
      <c r="AD520" s="68"/>
      <c r="AE520" s="68"/>
      <c r="AF520" s="68"/>
      <c r="AG520" s="68"/>
      <c r="AH520" s="68"/>
      <c r="AI520" s="68"/>
      <c r="AJ520" s="68"/>
      <c r="AK520" s="68"/>
      <c r="AL520" s="68"/>
      <c r="AM520" s="68"/>
      <c r="AN520" s="68"/>
      <c r="AO520" s="68"/>
      <c r="AP520" s="68"/>
      <c r="AQ520" s="68"/>
      <c r="AR520" s="68"/>
      <c r="AS520" s="68"/>
      <c r="AT520" s="68"/>
      <c r="AU520" s="68"/>
    </row>
    <row r="521" spans="1:47" ht="15.75" customHeight="1">
      <c r="A521" s="68"/>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c r="AA521" s="68"/>
      <c r="AB521" s="68"/>
      <c r="AC521" s="68"/>
      <c r="AD521" s="68"/>
      <c r="AE521" s="68"/>
      <c r="AF521" s="68"/>
      <c r="AG521" s="68"/>
      <c r="AH521" s="68"/>
      <c r="AI521" s="68"/>
      <c r="AJ521" s="68"/>
      <c r="AK521" s="68"/>
      <c r="AL521" s="68"/>
      <c r="AM521" s="68"/>
      <c r="AN521" s="68"/>
      <c r="AO521" s="68"/>
      <c r="AP521" s="68"/>
      <c r="AQ521" s="68"/>
      <c r="AR521" s="68"/>
      <c r="AS521" s="68"/>
      <c r="AT521" s="68"/>
      <c r="AU521" s="68"/>
    </row>
    <row r="522" spans="1:47" ht="15.75" customHeight="1">
      <c r="A522" s="68"/>
      <c r="B522" s="68"/>
      <c r="C522" s="68"/>
      <c r="D522" s="68"/>
      <c r="E522" s="68"/>
      <c r="F522" s="68"/>
      <c r="G522" s="68"/>
      <c r="H522" s="68"/>
      <c r="I522" s="68"/>
      <c r="J522" s="68"/>
      <c r="K522" s="68"/>
      <c r="L522" s="68"/>
      <c r="M522" s="68"/>
      <c r="N522" s="68"/>
      <c r="O522" s="68"/>
      <c r="P522" s="68"/>
      <c r="Q522" s="68"/>
      <c r="R522" s="68"/>
      <c r="S522" s="68"/>
      <c r="T522" s="68"/>
      <c r="U522" s="68"/>
      <c r="V522" s="68"/>
      <c r="W522" s="68"/>
      <c r="X522" s="68"/>
      <c r="Y522" s="68"/>
      <c r="Z522" s="68"/>
      <c r="AA522" s="68"/>
      <c r="AB522" s="68"/>
      <c r="AC522" s="68"/>
      <c r="AD522" s="68"/>
      <c r="AE522" s="68"/>
      <c r="AF522" s="68"/>
      <c r="AG522" s="68"/>
      <c r="AH522" s="68"/>
      <c r="AI522" s="68"/>
      <c r="AJ522" s="68"/>
      <c r="AK522" s="68"/>
      <c r="AL522" s="68"/>
      <c r="AM522" s="68"/>
      <c r="AN522" s="68"/>
      <c r="AO522" s="68"/>
      <c r="AP522" s="68"/>
      <c r="AQ522" s="68"/>
      <c r="AR522" s="68"/>
      <c r="AS522" s="68"/>
      <c r="AT522" s="68"/>
      <c r="AU522" s="68"/>
    </row>
    <row r="523" spans="1:47" ht="15.75" customHeight="1">
      <c r="A523" s="68"/>
      <c r="B523" s="68"/>
      <c r="C523" s="68"/>
      <c r="D523" s="68"/>
      <c r="E523" s="68"/>
      <c r="F523" s="68"/>
      <c r="G523" s="68"/>
      <c r="H523" s="68"/>
      <c r="I523" s="68"/>
      <c r="J523" s="68"/>
      <c r="K523" s="68"/>
      <c r="L523" s="68"/>
      <c r="M523" s="68"/>
      <c r="N523" s="68"/>
      <c r="O523" s="68"/>
      <c r="P523" s="68"/>
      <c r="Q523" s="68"/>
      <c r="R523" s="68"/>
      <c r="S523" s="68"/>
      <c r="T523" s="68"/>
      <c r="U523" s="68"/>
      <c r="V523" s="68"/>
      <c r="W523" s="68"/>
      <c r="X523" s="68"/>
      <c r="Y523" s="68"/>
      <c r="Z523" s="68"/>
      <c r="AA523" s="68"/>
      <c r="AB523" s="68"/>
      <c r="AC523" s="68"/>
      <c r="AD523" s="68"/>
      <c r="AE523" s="68"/>
      <c r="AF523" s="68"/>
      <c r="AG523" s="68"/>
      <c r="AH523" s="68"/>
      <c r="AI523" s="68"/>
      <c r="AJ523" s="68"/>
      <c r="AK523" s="68"/>
      <c r="AL523" s="68"/>
      <c r="AM523" s="68"/>
      <c r="AN523" s="68"/>
      <c r="AO523" s="68"/>
      <c r="AP523" s="68"/>
      <c r="AQ523" s="68"/>
      <c r="AR523" s="68"/>
      <c r="AS523" s="68"/>
      <c r="AT523" s="68"/>
      <c r="AU523" s="68"/>
    </row>
    <row r="524" spans="1:47" ht="15.75" customHeight="1">
      <c r="A524" s="68"/>
      <c r="B524" s="68"/>
      <c r="C524" s="68"/>
      <c r="D524" s="68"/>
      <c r="E524" s="68"/>
      <c r="F524" s="68"/>
      <c r="G524" s="68"/>
      <c r="H524" s="68"/>
      <c r="I524" s="68"/>
      <c r="J524" s="68"/>
      <c r="K524" s="68"/>
      <c r="L524" s="68"/>
      <c r="M524" s="68"/>
      <c r="N524" s="68"/>
      <c r="O524" s="68"/>
      <c r="P524" s="68"/>
      <c r="Q524" s="68"/>
      <c r="R524" s="68"/>
      <c r="S524" s="68"/>
      <c r="T524" s="68"/>
      <c r="U524" s="68"/>
      <c r="V524" s="68"/>
      <c r="W524" s="68"/>
      <c r="X524" s="68"/>
      <c r="Y524" s="68"/>
      <c r="Z524" s="68"/>
      <c r="AA524" s="68"/>
      <c r="AB524" s="68"/>
      <c r="AC524" s="68"/>
      <c r="AD524" s="68"/>
      <c r="AE524" s="68"/>
      <c r="AF524" s="68"/>
      <c r="AG524" s="68"/>
      <c r="AH524" s="68"/>
      <c r="AI524" s="68"/>
      <c r="AJ524" s="68"/>
      <c r="AK524" s="68"/>
      <c r="AL524" s="68"/>
      <c r="AM524" s="68"/>
      <c r="AN524" s="68"/>
      <c r="AO524" s="68"/>
      <c r="AP524" s="68"/>
      <c r="AQ524" s="68"/>
      <c r="AR524" s="68"/>
      <c r="AS524" s="68"/>
      <c r="AT524" s="68"/>
      <c r="AU524" s="68"/>
    </row>
    <row r="525" spans="1:47" ht="15.75" customHeight="1">
      <c r="A525" s="68"/>
      <c r="B525" s="68"/>
      <c r="C525" s="68"/>
      <c r="D525" s="68"/>
      <c r="E525" s="68"/>
      <c r="F525" s="68"/>
      <c r="G525" s="68"/>
      <c r="H525" s="68"/>
      <c r="I525" s="68"/>
      <c r="J525" s="68"/>
      <c r="K525" s="68"/>
      <c r="L525" s="68"/>
      <c r="M525" s="68"/>
      <c r="N525" s="68"/>
      <c r="O525" s="68"/>
      <c r="P525" s="68"/>
      <c r="Q525" s="68"/>
      <c r="R525" s="68"/>
      <c r="S525" s="68"/>
      <c r="T525" s="68"/>
      <c r="U525" s="68"/>
      <c r="V525" s="68"/>
      <c r="W525" s="68"/>
      <c r="X525" s="68"/>
      <c r="Y525" s="68"/>
      <c r="Z525" s="68"/>
      <c r="AA525" s="68"/>
      <c r="AB525" s="68"/>
      <c r="AC525" s="68"/>
      <c r="AD525" s="68"/>
      <c r="AE525" s="68"/>
      <c r="AF525" s="68"/>
      <c r="AG525" s="68"/>
      <c r="AH525" s="68"/>
      <c r="AI525" s="68"/>
      <c r="AJ525" s="68"/>
      <c r="AK525" s="68"/>
      <c r="AL525" s="68"/>
      <c r="AM525" s="68"/>
      <c r="AN525" s="68"/>
      <c r="AO525" s="68"/>
      <c r="AP525" s="68"/>
      <c r="AQ525" s="68"/>
      <c r="AR525" s="68"/>
      <c r="AS525" s="68"/>
      <c r="AT525" s="68"/>
      <c r="AU525" s="68"/>
    </row>
    <row r="526" spans="1:47" ht="15.75" customHeight="1">
      <c r="A526" s="68"/>
      <c r="B526" s="68"/>
      <c r="C526" s="68"/>
      <c r="D526" s="68"/>
      <c r="E526" s="68"/>
      <c r="F526" s="68"/>
      <c r="G526" s="68"/>
      <c r="H526" s="68"/>
      <c r="I526" s="68"/>
      <c r="J526" s="68"/>
      <c r="K526" s="68"/>
      <c r="L526" s="68"/>
      <c r="M526" s="68"/>
      <c r="N526" s="68"/>
      <c r="O526" s="68"/>
      <c r="P526" s="68"/>
      <c r="Q526" s="68"/>
      <c r="R526" s="68"/>
      <c r="S526" s="68"/>
      <c r="T526" s="68"/>
      <c r="U526" s="68"/>
      <c r="V526" s="68"/>
      <c r="W526" s="68"/>
      <c r="X526" s="68"/>
      <c r="Y526" s="68"/>
      <c r="Z526" s="68"/>
      <c r="AA526" s="68"/>
      <c r="AB526" s="68"/>
      <c r="AC526" s="68"/>
      <c r="AD526" s="68"/>
      <c r="AE526" s="68"/>
      <c r="AF526" s="68"/>
      <c r="AG526" s="68"/>
      <c r="AH526" s="68"/>
      <c r="AI526" s="68"/>
      <c r="AJ526" s="68"/>
      <c r="AK526" s="68"/>
      <c r="AL526" s="68"/>
      <c r="AM526" s="68"/>
      <c r="AN526" s="68"/>
      <c r="AO526" s="68"/>
      <c r="AP526" s="68"/>
      <c r="AQ526" s="68"/>
      <c r="AR526" s="68"/>
      <c r="AS526" s="68"/>
      <c r="AT526" s="68"/>
      <c r="AU526" s="68"/>
    </row>
    <row r="527" spans="1:47" ht="15.75" customHeight="1">
      <c r="A527" s="68"/>
      <c r="B527" s="68"/>
      <c r="C527" s="68"/>
      <c r="D527" s="68"/>
      <c r="E527" s="68"/>
      <c r="F527" s="68"/>
      <c r="G527" s="68"/>
      <c r="H527" s="68"/>
      <c r="I527" s="68"/>
      <c r="J527" s="68"/>
      <c r="K527" s="68"/>
      <c r="L527" s="68"/>
      <c r="M527" s="68"/>
      <c r="N527" s="68"/>
      <c r="O527" s="68"/>
      <c r="P527" s="68"/>
      <c r="Q527" s="68"/>
      <c r="R527" s="68"/>
      <c r="S527" s="68"/>
      <c r="T527" s="68"/>
      <c r="U527" s="68"/>
      <c r="V527" s="68"/>
      <c r="W527" s="68"/>
      <c r="X527" s="68"/>
      <c r="Y527" s="68"/>
      <c r="Z527" s="68"/>
      <c r="AA527" s="68"/>
      <c r="AB527" s="68"/>
      <c r="AC527" s="68"/>
      <c r="AD527" s="68"/>
      <c r="AE527" s="68"/>
      <c r="AF527" s="68"/>
      <c r="AG527" s="68"/>
      <c r="AH527" s="68"/>
      <c r="AI527" s="68"/>
      <c r="AJ527" s="68"/>
      <c r="AK527" s="68"/>
      <c r="AL527" s="68"/>
      <c r="AM527" s="68"/>
      <c r="AN527" s="68"/>
      <c r="AO527" s="68"/>
      <c r="AP527" s="68"/>
      <c r="AQ527" s="68"/>
      <c r="AR527" s="68"/>
      <c r="AS527" s="68"/>
      <c r="AT527" s="68"/>
      <c r="AU527" s="68"/>
    </row>
    <row r="528" spans="1:47" ht="15.75" customHeight="1">
      <c r="A528" s="68"/>
      <c r="B528" s="68"/>
      <c r="C528" s="68"/>
      <c r="D528" s="68"/>
      <c r="E528" s="68"/>
      <c r="F528" s="68"/>
      <c r="G528" s="68"/>
      <c r="H528" s="68"/>
      <c r="I528" s="68"/>
      <c r="J528" s="68"/>
      <c r="K528" s="68"/>
      <c r="L528" s="68"/>
      <c r="M528" s="68"/>
      <c r="N528" s="68"/>
      <c r="O528" s="68"/>
      <c r="P528" s="68"/>
      <c r="Q528" s="68"/>
      <c r="R528" s="68"/>
      <c r="S528" s="68"/>
      <c r="T528" s="68"/>
      <c r="U528" s="68"/>
      <c r="V528" s="68"/>
      <c r="W528" s="68"/>
      <c r="X528" s="68"/>
      <c r="Y528" s="68"/>
      <c r="Z528" s="68"/>
      <c r="AA528" s="68"/>
      <c r="AB528" s="68"/>
      <c r="AC528" s="68"/>
      <c r="AD528" s="68"/>
      <c r="AE528" s="68"/>
      <c r="AF528" s="68"/>
      <c r="AG528" s="68"/>
      <c r="AH528" s="68"/>
      <c r="AI528" s="68"/>
      <c r="AJ528" s="68"/>
      <c r="AK528" s="68"/>
      <c r="AL528" s="68"/>
      <c r="AM528" s="68"/>
      <c r="AN528" s="68"/>
      <c r="AO528" s="68"/>
      <c r="AP528" s="68"/>
      <c r="AQ528" s="68"/>
      <c r="AR528" s="68"/>
      <c r="AS528" s="68"/>
      <c r="AT528" s="68"/>
      <c r="AU528" s="68"/>
    </row>
    <row r="529" spans="1:47" ht="15.75" customHeight="1">
      <c r="A529" s="68"/>
      <c r="B529" s="68"/>
      <c r="C529" s="68"/>
      <c r="D529" s="68"/>
      <c r="E529" s="68"/>
      <c r="F529" s="68"/>
      <c r="G529" s="68"/>
      <c r="H529" s="68"/>
      <c r="I529" s="68"/>
      <c r="J529" s="68"/>
      <c r="K529" s="68"/>
      <c r="L529" s="68"/>
      <c r="M529" s="68"/>
      <c r="N529" s="68"/>
      <c r="O529" s="68"/>
      <c r="P529" s="68"/>
      <c r="Q529" s="68"/>
      <c r="R529" s="68"/>
      <c r="S529" s="68"/>
      <c r="T529" s="68"/>
      <c r="U529" s="68"/>
      <c r="V529" s="68"/>
      <c r="W529" s="68"/>
      <c r="X529" s="68"/>
      <c r="Y529" s="68"/>
      <c r="Z529" s="68"/>
      <c r="AA529" s="68"/>
      <c r="AB529" s="68"/>
      <c r="AC529" s="68"/>
      <c r="AD529" s="68"/>
      <c r="AE529" s="68"/>
      <c r="AF529" s="68"/>
      <c r="AG529" s="68"/>
      <c r="AH529" s="68"/>
      <c r="AI529" s="68"/>
      <c r="AJ529" s="68"/>
      <c r="AK529" s="68"/>
      <c r="AL529" s="68"/>
      <c r="AM529" s="68"/>
      <c r="AN529" s="68"/>
      <c r="AO529" s="68"/>
      <c r="AP529" s="68"/>
      <c r="AQ529" s="68"/>
      <c r="AR529" s="68"/>
      <c r="AS529" s="68"/>
      <c r="AT529" s="68"/>
      <c r="AU529" s="68"/>
    </row>
    <row r="530" spans="1:47" ht="15.75" customHeight="1">
      <c r="A530" s="68"/>
      <c r="B530" s="68"/>
      <c r="C530" s="68"/>
      <c r="D530" s="68"/>
      <c r="E530" s="68"/>
      <c r="F530" s="68"/>
      <c r="G530" s="68"/>
      <c r="H530" s="68"/>
      <c r="I530" s="68"/>
      <c r="J530" s="68"/>
      <c r="K530" s="68"/>
      <c r="L530" s="68"/>
      <c r="M530" s="68"/>
      <c r="N530" s="68"/>
      <c r="O530" s="68"/>
      <c r="P530" s="68"/>
      <c r="Q530" s="68"/>
      <c r="R530" s="68"/>
      <c r="S530" s="68"/>
      <c r="T530" s="68"/>
      <c r="U530" s="68"/>
      <c r="V530" s="68"/>
      <c r="W530" s="68"/>
      <c r="X530" s="68"/>
      <c r="Y530" s="68"/>
      <c r="Z530" s="68"/>
      <c r="AA530" s="68"/>
      <c r="AB530" s="68"/>
      <c r="AC530" s="68"/>
      <c r="AD530" s="68"/>
      <c r="AE530" s="68"/>
      <c r="AF530" s="68"/>
      <c r="AG530" s="68"/>
      <c r="AH530" s="68"/>
      <c r="AI530" s="68"/>
      <c r="AJ530" s="68"/>
      <c r="AK530" s="68"/>
      <c r="AL530" s="68"/>
      <c r="AM530" s="68"/>
      <c r="AN530" s="68"/>
      <c r="AO530" s="68"/>
      <c r="AP530" s="68"/>
      <c r="AQ530" s="68"/>
      <c r="AR530" s="68"/>
      <c r="AS530" s="68"/>
      <c r="AT530" s="68"/>
      <c r="AU530" s="68"/>
    </row>
    <row r="531" spans="1:47" ht="15.75" customHeight="1">
      <c r="A531" s="68"/>
      <c r="B531" s="68"/>
      <c r="C531" s="68"/>
      <c r="D531" s="68"/>
      <c r="E531" s="68"/>
      <c r="F531" s="68"/>
      <c r="G531" s="68"/>
      <c r="H531" s="68"/>
      <c r="I531" s="68"/>
      <c r="J531" s="68"/>
      <c r="K531" s="68"/>
      <c r="L531" s="68"/>
      <c r="M531" s="68"/>
      <c r="N531" s="68"/>
      <c r="O531" s="68"/>
      <c r="P531" s="68"/>
      <c r="Q531" s="68"/>
      <c r="R531" s="68"/>
      <c r="S531" s="68"/>
      <c r="T531" s="68"/>
      <c r="U531" s="68"/>
      <c r="V531" s="68"/>
      <c r="W531" s="68"/>
      <c r="X531" s="68"/>
      <c r="Y531" s="68"/>
      <c r="Z531" s="68"/>
      <c r="AA531" s="68"/>
      <c r="AB531" s="68"/>
      <c r="AC531" s="68"/>
      <c r="AD531" s="68"/>
      <c r="AE531" s="68"/>
      <c r="AF531" s="68"/>
      <c r="AG531" s="68"/>
      <c r="AH531" s="68"/>
      <c r="AI531" s="68"/>
      <c r="AJ531" s="68"/>
      <c r="AK531" s="68"/>
      <c r="AL531" s="68"/>
      <c r="AM531" s="68"/>
      <c r="AN531" s="68"/>
      <c r="AO531" s="68"/>
      <c r="AP531" s="68"/>
      <c r="AQ531" s="68"/>
      <c r="AR531" s="68"/>
      <c r="AS531" s="68"/>
      <c r="AT531" s="68"/>
      <c r="AU531" s="68"/>
    </row>
    <row r="532" spans="1:47" ht="15.75" customHeight="1">
      <c r="A532" s="68"/>
      <c r="B532" s="68"/>
      <c r="C532" s="68"/>
      <c r="D532" s="68"/>
      <c r="E532" s="68"/>
      <c r="F532" s="68"/>
      <c r="G532" s="68"/>
      <c r="H532" s="68"/>
      <c r="I532" s="68"/>
      <c r="J532" s="68"/>
      <c r="K532" s="68"/>
      <c r="L532" s="68"/>
      <c r="M532" s="68"/>
      <c r="N532" s="68"/>
      <c r="O532" s="68"/>
      <c r="P532" s="68"/>
      <c r="Q532" s="68"/>
      <c r="R532" s="68"/>
      <c r="S532" s="68"/>
      <c r="T532" s="68"/>
      <c r="U532" s="68"/>
      <c r="V532" s="68"/>
      <c r="W532" s="68"/>
      <c r="X532" s="68"/>
      <c r="Y532" s="68"/>
      <c r="Z532" s="68"/>
      <c r="AA532" s="68"/>
      <c r="AB532" s="68"/>
      <c r="AC532" s="68"/>
      <c r="AD532" s="68"/>
      <c r="AE532" s="68"/>
      <c r="AF532" s="68"/>
      <c r="AG532" s="68"/>
      <c r="AH532" s="68"/>
      <c r="AI532" s="68"/>
      <c r="AJ532" s="68"/>
      <c r="AK532" s="68"/>
      <c r="AL532" s="68"/>
      <c r="AM532" s="68"/>
      <c r="AN532" s="68"/>
      <c r="AO532" s="68"/>
      <c r="AP532" s="68"/>
      <c r="AQ532" s="68"/>
      <c r="AR532" s="68"/>
      <c r="AS532" s="68"/>
      <c r="AT532" s="68"/>
      <c r="AU532" s="68"/>
    </row>
    <row r="533" spans="1:47" ht="15.75" customHeight="1">
      <c r="A533" s="68"/>
      <c r="B533" s="68"/>
      <c r="C533" s="68"/>
      <c r="D533" s="68"/>
      <c r="E533" s="68"/>
      <c r="F533" s="68"/>
      <c r="G533" s="68"/>
      <c r="H533" s="68"/>
      <c r="I533" s="68"/>
      <c r="J533" s="68"/>
      <c r="K533" s="68"/>
      <c r="L533" s="68"/>
      <c r="M533" s="68"/>
      <c r="N533" s="68"/>
      <c r="O533" s="68"/>
      <c r="P533" s="68"/>
      <c r="Q533" s="68"/>
      <c r="R533" s="68"/>
      <c r="S533" s="68"/>
      <c r="T533" s="68"/>
      <c r="U533" s="68"/>
      <c r="V533" s="68"/>
      <c r="W533" s="68"/>
      <c r="X533" s="68"/>
      <c r="Y533" s="68"/>
      <c r="Z533" s="68"/>
      <c r="AA533" s="68"/>
      <c r="AB533" s="68"/>
      <c r="AC533" s="68"/>
      <c r="AD533" s="68"/>
      <c r="AE533" s="68"/>
      <c r="AF533" s="68"/>
      <c r="AG533" s="68"/>
      <c r="AH533" s="68"/>
      <c r="AI533" s="68"/>
      <c r="AJ533" s="68"/>
      <c r="AK533" s="68"/>
      <c r="AL533" s="68"/>
      <c r="AM533" s="68"/>
      <c r="AN533" s="68"/>
      <c r="AO533" s="68"/>
      <c r="AP533" s="68"/>
      <c r="AQ533" s="68"/>
      <c r="AR533" s="68"/>
      <c r="AS533" s="68"/>
      <c r="AT533" s="68"/>
      <c r="AU533" s="68"/>
    </row>
    <row r="534" spans="1:47" ht="15.75" customHeight="1">
      <c r="A534" s="68"/>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c r="AA534" s="68"/>
      <c r="AB534" s="68"/>
      <c r="AC534" s="68"/>
      <c r="AD534" s="68"/>
      <c r="AE534" s="68"/>
      <c r="AF534" s="68"/>
      <c r="AG534" s="68"/>
      <c r="AH534" s="68"/>
      <c r="AI534" s="68"/>
      <c r="AJ534" s="68"/>
      <c r="AK534" s="68"/>
      <c r="AL534" s="68"/>
      <c r="AM534" s="68"/>
      <c r="AN534" s="68"/>
      <c r="AO534" s="68"/>
      <c r="AP534" s="68"/>
      <c r="AQ534" s="68"/>
      <c r="AR534" s="68"/>
      <c r="AS534" s="68"/>
      <c r="AT534" s="68"/>
      <c r="AU534" s="68"/>
    </row>
    <row r="535" spans="1:47" ht="15.75" customHeight="1">
      <c r="A535" s="68"/>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c r="AA535" s="68"/>
      <c r="AB535" s="68"/>
      <c r="AC535" s="68"/>
      <c r="AD535" s="68"/>
      <c r="AE535" s="68"/>
      <c r="AF535" s="68"/>
      <c r="AG535" s="68"/>
      <c r="AH535" s="68"/>
      <c r="AI535" s="68"/>
      <c r="AJ535" s="68"/>
      <c r="AK535" s="68"/>
      <c r="AL535" s="68"/>
      <c r="AM535" s="68"/>
      <c r="AN535" s="68"/>
      <c r="AO535" s="68"/>
      <c r="AP535" s="68"/>
      <c r="AQ535" s="68"/>
      <c r="AR535" s="68"/>
      <c r="AS535" s="68"/>
      <c r="AT535" s="68"/>
      <c r="AU535" s="68"/>
    </row>
    <row r="536" spans="1:47" ht="15.75" customHeight="1">
      <c r="A536" s="68"/>
      <c r="B536" s="68"/>
      <c r="C536" s="68"/>
      <c r="D536" s="68"/>
      <c r="E536" s="68"/>
      <c r="F536" s="68"/>
      <c r="G536" s="68"/>
      <c r="H536" s="68"/>
      <c r="I536" s="68"/>
      <c r="J536" s="68"/>
      <c r="K536" s="68"/>
      <c r="L536" s="68"/>
      <c r="M536" s="68"/>
      <c r="N536" s="68"/>
      <c r="O536" s="68"/>
      <c r="P536" s="68"/>
      <c r="Q536" s="68"/>
      <c r="R536" s="68"/>
      <c r="S536" s="68"/>
      <c r="T536" s="68"/>
      <c r="U536" s="68"/>
      <c r="V536" s="68"/>
      <c r="W536" s="68"/>
      <c r="X536" s="68"/>
      <c r="Y536" s="68"/>
      <c r="Z536" s="68"/>
      <c r="AA536" s="68"/>
      <c r="AB536" s="68"/>
      <c r="AC536" s="68"/>
      <c r="AD536" s="68"/>
      <c r="AE536" s="68"/>
      <c r="AF536" s="68"/>
      <c r="AG536" s="68"/>
      <c r="AH536" s="68"/>
      <c r="AI536" s="68"/>
      <c r="AJ536" s="68"/>
      <c r="AK536" s="68"/>
      <c r="AL536" s="68"/>
      <c r="AM536" s="68"/>
      <c r="AN536" s="68"/>
      <c r="AO536" s="68"/>
      <c r="AP536" s="68"/>
      <c r="AQ536" s="68"/>
      <c r="AR536" s="68"/>
      <c r="AS536" s="68"/>
      <c r="AT536" s="68"/>
      <c r="AU536" s="68"/>
    </row>
    <row r="537" spans="1:47" ht="15.75" customHeight="1">
      <c r="A537" s="68"/>
      <c r="B537" s="68"/>
      <c r="C537" s="68"/>
      <c r="D537" s="68"/>
      <c r="E537" s="68"/>
      <c r="F537" s="68"/>
      <c r="G537" s="68"/>
      <c r="H537" s="68"/>
      <c r="I537" s="68"/>
      <c r="J537" s="68"/>
      <c r="K537" s="68"/>
      <c r="L537" s="68"/>
      <c r="M537" s="68"/>
      <c r="N537" s="68"/>
      <c r="O537" s="68"/>
      <c r="P537" s="68"/>
      <c r="Q537" s="68"/>
      <c r="R537" s="68"/>
      <c r="S537" s="68"/>
      <c r="T537" s="68"/>
      <c r="U537" s="68"/>
      <c r="V537" s="68"/>
      <c r="W537" s="68"/>
      <c r="X537" s="68"/>
      <c r="Y537" s="68"/>
      <c r="Z537" s="68"/>
      <c r="AA537" s="68"/>
      <c r="AB537" s="68"/>
      <c r="AC537" s="68"/>
      <c r="AD537" s="68"/>
      <c r="AE537" s="68"/>
      <c r="AF537" s="68"/>
      <c r="AG537" s="68"/>
      <c r="AH537" s="68"/>
      <c r="AI537" s="68"/>
      <c r="AJ537" s="68"/>
      <c r="AK537" s="68"/>
      <c r="AL537" s="68"/>
      <c r="AM537" s="68"/>
      <c r="AN537" s="68"/>
      <c r="AO537" s="68"/>
      <c r="AP537" s="68"/>
      <c r="AQ537" s="68"/>
      <c r="AR537" s="68"/>
      <c r="AS537" s="68"/>
      <c r="AT537" s="68"/>
      <c r="AU537" s="68"/>
    </row>
    <row r="538" spans="1:47" ht="15.75" customHeight="1">
      <c r="A538" s="68"/>
      <c r="B538" s="68"/>
      <c r="C538" s="68"/>
      <c r="D538" s="68"/>
      <c r="E538" s="68"/>
      <c r="F538" s="68"/>
      <c r="G538" s="68"/>
      <c r="H538" s="68"/>
      <c r="I538" s="68"/>
      <c r="J538" s="68"/>
      <c r="K538" s="68"/>
      <c r="L538" s="68"/>
      <c r="M538" s="68"/>
      <c r="N538" s="68"/>
      <c r="O538" s="68"/>
      <c r="P538" s="68"/>
      <c r="Q538" s="68"/>
      <c r="R538" s="68"/>
      <c r="S538" s="68"/>
      <c r="T538" s="68"/>
      <c r="U538" s="68"/>
      <c r="V538" s="68"/>
      <c r="W538" s="68"/>
      <c r="X538" s="68"/>
      <c r="Y538" s="68"/>
      <c r="Z538" s="68"/>
      <c r="AA538" s="68"/>
      <c r="AB538" s="68"/>
      <c r="AC538" s="68"/>
      <c r="AD538" s="68"/>
      <c r="AE538" s="68"/>
      <c r="AF538" s="68"/>
      <c r="AG538" s="68"/>
      <c r="AH538" s="68"/>
      <c r="AI538" s="68"/>
      <c r="AJ538" s="68"/>
      <c r="AK538" s="68"/>
      <c r="AL538" s="68"/>
      <c r="AM538" s="68"/>
      <c r="AN538" s="68"/>
      <c r="AO538" s="68"/>
      <c r="AP538" s="68"/>
      <c r="AQ538" s="68"/>
      <c r="AR538" s="68"/>
      <c r="AS538" s="68"/>
      <c r="AT538" s="68"/>
      <c r="AU538" s="68"/>
    </row>
    <row r="539" spans="1:47" ht="15.75" customHeight="1">
      <c r="A539" s="68"/>
      <c r="B539" s="68"/>
      <c r="C539" s="68"/>
      <c r="D539" s="68"/>
      <c r="E539" s="68"/>
      <c r="F539" s="68"/>
      <c r="G539" s="68"/>
      <c r="H539" s="68"/>
      <c r="I539" s="68"/>
      <c r="J539" s="68"/>
      <c r="K539" s="68"/>
      <c r="L539" s="68"/>
      <c r="M539" s="68"/>
      <c r="N539" s="68"/>
      <c r="O539" s="68"/>
      <c r="P539" s="68"/>
      <c r="Q539" s="68"/>
      <c r="R539" s="68"/>
      <c r="S539" s="68"/>
      <c r="T539" s="68"/>
      <c r="U539" s="68"/>
      <c r="V539" s="68"/>
      <c r="W539" s="68"/>
      <c r="X539" s="68"/>
      <c r="Y539" s="68"/>
      <c r="Z539" s="68"/>
      <c r="AA539" s="68"/>
      <c r="AB539" s="68"/>
      <c r="AC539" s="68"/>
      <c r="AD539" s="68"/>
      <c r="AE539" s="68"/>
      <c r="AF539" s="68"/>
      <c r="AG539" s="68"/>
      <c r="AH539" s="68"/>
      <c r="AI539" s="68"/>
      <c r="AJ539" s="68"/>
      <c r="AK539" s="68"/>
      <c r="AL539" s="68"/>
      <c r="AM539" s="68"/>
      <c r="AN539" s="68"/>
      <c r="AO539" s="68"/>
      <c r="AP539" s="68"/>
      <c r="AQ539" s="68"/>
      <c r="AR539" s="68"/>
      <c r="AS539" s="68"/>
      <c r="AT539" s="68"/>
      <c r="AU539" s="68"/>
    </row>
    <row r="540" spans="1:47" ht="15.75" customHeight="1">
      <c r="A540" s="68"/>
      <c r="B540" s="68"/>
      <c r="C540" s="68"/>
      <c r="D540" s="68"/>
      <c r="E540" s="68"/>
      <c r="F540" s="68"/>
      <c r="G540" s="68"/>
      <c r="H540" s="68"/>
      <c r="I540" s="68"/>
      <c r="J540" s="68"/>
      <c r="K540" s="68"/>
      <c r="L540" s="68"/>
      <c r="M540" s="68"/>
      <c r="N540" s="68"/>
      <c r="O540" s="68"/>
      <c r="P540" s="68"/>
      <c r="Q540" s="68"/>
      <c r="R540" s="68"/>
      <c r="S540" s="68"/>
      <c r="T540" s="68"/>
      <c r="U540" s="68"/>
      <c r="V540" s="68"/>
      <c r="W540" s="68"/>
      <c r="X540" s="68"/>
      <c r="Y540" s="68"/>
      <c r="Z540" s="68"/>
      <c r="AA540" s="68"/>
      <c r="AB540" s="68"/>
      <c r="AC540" s="68"/>
      <c r="AD540" s="68"/>
      <c r="AE540" s="68"/>
      <c r="AF540" s="68"/>
      <c r="AG540" s="68"/>
      <c r="AH540" s="68"/>
      <c r="AI540" s="68"/>
      <c r="AJ540" s="68"/>
      <c r="AK540" s="68"/>
      <c r="AL540" s="68"/>
      <c r="AM540" s="68"/>
      <c r="AN540" s="68"/>
      <c r="AO540" s="68"/>
      <c r="AP540" s="68"/>
      <c r="AQ540" s="68"/>
      <c r="AR540" s="68"/>
      <c r="AS540" s="68"/>
      <c r="AT540" s="68"/>
      <c r="AU540" s="68"/>
    </row>
    <row r="541" spans="1:47" ht="15.75" customHeight="1">
      <c r="A541" s="68"/>
      <c r="B541" s="68"/>
      <c r="C541" s="68"/>
      <c r="D541" s="68"/>
      <c r="E541" s="68"/>
      <c r="F541" s="68"/>
      <c r="G541" s="68"/>
      <c r="H541" s="68"/>
      <c r="I541" s="68"/>
      <c r="J541" s="68"/>
      <c r="K541" s="68"/>
      <c r="L541" s="68"/>
      <c r="M541" s="68"/>
      <c r="N541" s="68"/>
      <c r="O541" s="68"/>
      <c r="P541" s="68"/>
      <c r="Q541" s="68"/>
      <c r="R541" s="68"/>
      <c r="S541" s="68"/>
      <c r="T541" s="68"/>
      <c r="U541" s="68"/>
      <c r="V541" s="68"/>
      <c r="W541" s="68"/>
      <c r="X541" s="68"/>
      <c r="Y541" s="68"/>
      <c r="Z541" s="68"/>
      <c r="AA541" s="68"/>
      <c r="AB541" s="68"/>
      <c r="AC541" s="68"/>
      <c r="AD541" s="68"/>
      <c r="AE541" s="68"/>
      <c r="AF541" s="68"/>
      <c r="AG541" s="68"/>
      <c r="AH541" s="68"/>
      <c r="AI541" s="68"/>
      <c r="AJ541" s="68"/>
      <c r="AK541" s="68"/>
      <c r="AL541" s="68"/>
      <c r="AM541" s="68"/>
      <c r="AN541" s="68"/>
      <c r="AO541" s="68"/>
      <c r="AP541" s="68"/>
      <c r="AQ541" s="68"/>
      <c r="AR541" s="68"/>
      <c r="AS541" s="68"/>
      <c r="AT541" s="68"/>
      <c r="AU541" s="68"/>
    </row>
    <row r="542" spans="1:47" ht="15.75" customHeight="1">
      <c r="A542" s="68"/>
      <c r="B542" s="68"/>
      <c r="C542" s="68"/>
      <c r="D542" s="68"/>
      <c r="E542" s="68"/>
      <c r="F542" s="68"/>
      <c r="G542" s="68"/>
      <c r="H542" s="68"/>
      <c r="I542" s="68"/>
      <c r="J542" s="68"/>
      <c r="K542" s="68"/>
      <c r="L542" s="68"/>
      <c r="M542" s="68"/>
      <c r="N542" s="68"/>
      <c r="O542" s="68"/>
      <c r="P542" s="68"/>
      <c r="Q542" s="68"/>
      <c r="R542" s="68"/>
      <c r="S542" s="68"/>
      <c r="T542" s="68"/>
      <c r="U542" s="68"/>
      <c r="V542" s="68"/>
      <c r="W542" s="68"/>
      <c r="X542" s="68"/>
      <c r="Y542" s="68"/>
      <c r="Z542" s="68"/>
      <c r="AA542" s="68"/>
      <c r="AB542" s="68"/>
      <c r="AC542" s="68"/>
      <c r="AD542" s="68"/>
      <c r="AE542" s="68"/>
      <c r="AF542" s="68"/>
      <c r="AG542" s="68"/>
      <c r="AH542" s="68"/>
      <c r="AI542" s="68"/>
      <c r="AJ542" s="68"/>
      <c r="AK542" s="68"/>
      <c r="AL542" s="68"/>
      <c r="AM542" s="68"/>
      <c r="AN542" s="68"/>
      <c r="AO542" s="68"/>
      <c r="AP542" s="68"/>
      <c r="AQ542" s="68"/>
      <c r="AR542" s="68"/>
      <c r="AS542" s="68"/>
      <c r="AT542" s="68"/>
      <c r="AU542" s="68"/>
    </row>
    <row r="543" spans="1:47" ht="15.75" customHeight="1">
      <c r="A543" s="68"/>
      <c r="B543" s="68"/>
      <c r="C543" s="68"/>
      <c r="D543" s="68"/>
      <c r="E543" s="68"/>
      <c r="F543" s="68"/>
      <c r="G543" s="68"/>
      <c r="H543" s="68"/>
      <c r="I543" s="68"/>
      <c r="J543" s="68"/>
      <c r="K543" s="68"/>
      <c r="L543" s="68"/>
      <c r="M543" s="68"/>
      <c r="N543" s="68"/>
      <c r="O543" s="68"/>
      <c r="P543" s="68"/>
      <c r="Q543" s="68"/>
      <c r="R543" s="68"/>
      <c r="S543" s="68"/>
      <c r="T543" s="68"/>
      <c r="U543" s="68"/>
      <c r="V543" s="68"/>
      <c r="W543" s="68"/>
      <c r="X543" s="68"/>
      <c r="Y543" s="68"/>
      <c r="Z543" s="68"/>
      <c r="AA543" s="68"/>
      <c r="AB543" s="68"/>
      <c r="AC543" s="68"/>
      <c r="AD543" s="68"/>
      <c r="AE543" s="68"/>
      <c r="AF543" s="68"/>
      <c r="AG543" s="68"/>
      <c r="AH543" s="68"/>
      <c r="AI543" s="68"/>
      <c r="AJ543" s="68"/>
      <c r="AK543" s="68"/>
      <c r="AL543" s="68"/>
      <c r="AM543" s="68"/>
      <c r="AN543" s="68"/>
      <c r="AO543" s="68"/>
      <c r="AP543" s="68"/>
      <c r="AQ543" s="68"/>
      <c r="AR543" s="68"/>
      <c r="AS543" s="68"/>
      <c r="AT543" s="68"/>
      <c r="AU543" s="68"/>
    </row>
    <row r="544" spans="1:47" ht="15.75" customHeight="1">
      <c r="A544" s="68"/>
      <c r="B544" s="68"/>
      <c r="C544" s="68"/>
      <c r="D544" s="68"/>
      <c r="E544" s="68"/>
      <c r="F544" s="68"/>
      <c r="G544" s="68"/>
      <c r="H544" s="68"/>
      <c r="I544" s="68"/>
      <c r="J544" s="68"/>
      <c r="K544" s="68"/>
      <c r="L544" s="68"/>
      <c r="M544" s="68"/>
      <c r="N544" s="68"/>
      <c r="O544" s="68"/>
      <c r="P544" s="68"/>
      <c r="Q544" s="68"/>
      <c r="R544" s="68"/>
      <c r="S544" s="68"/>
      <c r="T544" s="68"/>
      <c r="U544" s="68"/>
      <c r="V544" s="68"/>
      <c r="W544" s="68"/>
      <c r="X544" s="68"/>
      <c r="Y544" s="68"/>
      <c r="Z544" s="68"/>
      <c r="AA544" s="68"/>
      <c r="AB544" s="68"/>
      <c r="AC544" s="68"/>
      <c r="AD544" s="68"/>
      <c r="AE544" s="68"/>
      <c r="AF544" s="68"/>
      <c r="AG544" s="68"/>
      <c r="AH544" s="68"/>
      <c r="AI544" s="68"/>
      <c r="AJ544" s="68"/>
      <c r="AK544" s="68"/>
      <c r="AL544" s="68"/>
      <c r="AM544" s="68"/>
      <c r="AN544" s="68"/>
      <c r="AO544" s="68"/>
      <c r="AP544" s="68"/>
      <c r="AQ544" s="68"/>
      <c r="AR544" s="68"/>
      <c r="AS544" s="68"/>
      <c r="AT544" s="68"/>
      <c r="AU544" s="68"/>
    </row>
    <row r="545" spans="1:47" ht="15.75" customHeight="1">
      <c r="A545" s="68"/>
      <c r="B545" s="68"/>
      <c r="C545" s="68"/>
      <c r="D545" s="68"/>
      <c r="E545" s="68"/>
      <c r="F545" s="68"/>
      <c r="G545" s="68"/>
      <c r="H545" s="68"/>
      <c r="I545" s="68"/>
      <c r="J545" s="68"/>
      <c r="K545" s="68"/>
      <c r="L545" s="68"/>
      <c r="M545" s="68"/>
      <c r="N545" s="68"/>
      <c r="O545" s="68"/>
      <c r="P545" s="68"/>
      <c r="Q545" s="68"/>
      <c r="R545" s="68"/>
      <c r="S545" s="68"/>
      <c r="T545" s="68"/>
      <c r="U545" s="68"/>
      <c r="V545" s="68"/>
      <c r="W545" s="68"/>
      <c r="X545" s="68"/>
      <c r="Y545" s="68"/>
      <c r="Z545" s="68"/>
      <c r="AA545" s="68"/>
      <c r="AB545" s="68"/>
      <c r="AC545" s="68"/>
      <c r="AD545" s="68"/>
      <c r="AE545" s="68"/>
      <c r="AF545" s="68"/>
      <c r="AG545" s="68"/>
      <c r="AH545" s="68"/>
      <c r="AI545" s="68"/>
      <c r="AJ545" s="68"/>
      <c r="AK545" s="68"/>
      <c r="AL545" s="68"/>
      <c r="AM545" s="68"/>
      <c r="AN545" s="68"/>
      <c r="AO545" s="68"/>
      <c r="AP545" s="68"/>
      <c r="AQ545" s="68"/>
      <c r="AR545" s="68"/>
      <c r="AS545" s="68"/>
      <c r="AT545" s="68"/>
      <c r="AU545" s="68"/>
    </row>
    <row r="546" spans="1:47" ht="15.75" customHeight="1">
      <c r="A546" s="68"/>
      <c r="B546" s="68"/>
      <c r="C546" s="68"/>
      <c r="D546" s="68"/>
      <c r="E546" s="68"/>
      <c r="F546" s="68"/>
      <c r="G546" s="68"/>
      <c r="H546" s="68"/>
      <c r="I546" s="68"/>
      <c r="J546" s="68"/>
      <c r="K546" s="68"/>
      <c r="L546" s="68"/>
      <c r="M546" s="68"/>
      <c r="N546" s="68"/>
      <c r="O546" s="68"/>
      <c r="P546" s="68"/>
      <c r="Q546" s="68"/>
      <c r="R546" s="68"/>
      <c r="S546" s="68"/>
      <c r="T546" s="68"/>
      <c r="U546" s="68"/>
      <c r="V546" s="68"/>
      <c r="W546" s="68"/>
      <c r="X546" s="68"/>
      <c r="Y546" s="68"/>
      <c r="Z546" s="68"/>
      <c r="AA546" s="68"/>
      <c r="AB546" s="68"/>
      <c r="AC546" s="68"/>
      <c r="AD546" s="68"/>
      <c r="AE546" s="68"/>
      <c r="AF546" s="68"/>
      <c r="AG546" s="68"/>
      <c r="AH546" s="68"/>
      <c r="AI546" s="68"/>
      <c r="AJ546" s="68"/>
      <c r="AK546" s="68"/>
      <c r="AL546" s="68"/>
      <c r="AM546" s="68"/>
      <c r="AN546" s="68"/>
      <c r="AO546" s="68"/>
      <c r="AP546" s="68"/>
      <c r="AQ546" s="68"/>
      <c r="AR546" s="68"/>
      <c r="AS546" s="68"/>
      <c r="AT546" s="68"/>
      <c r="AU546" s="68"/>
    </row>
    <row r="547" spans="1:47" ht="15.75" customHeight="1">
      <c r="A547" s="68"/>
      <c r="B547" s="68"/>
      <c r="C547" s="68"/>
      <c r="D547" s="68"/>
      <c r="E547" s="68"/>
      <c r="F547" s="68"/>
      <c r="G547" s="68"/>
      <c r="H547" s="68"/>
      <c r="I547" s="68"/>
      <c r="J547" s="68"/>
      <c r="K547" s="68"/>
      <c r="L547" s="68"/>
      <c r="M547" s="68"/>
      <c r="N547" s="68"/>
      <c r="O547" s="68"/>
      <c r="P547" s="68"/>
      <c r="Q547" s="68"/>
      <c r="R547" s="68"/>
      <c r="S547" s="68"/>
      <c r="T547" s="68"/>
      <c r="U547" s="68"/>
      <c r="V547" s="68"/>
      <c r="W547" s="68"/>
      <c r="X547" s="68"/>
      <c r="Y547" s="68"/>
      <c r="Z547" s="68"/>
      <c r="AA547" s="68"/>
      <c r="AB547" s="68"/>
      <c r="AC547" s="68"/>
      <c r="AD547" s="68"/>
      <c r="AE547" s="68"/>
      <c r="AF547" s="68"/>
      <c r="AG547" s="68"/>
      <c r="AH547" s="68"/>
      <c r="AI547" s="68"/>
      <c r="AJ547" s="68"/>
      <c r="AK547" s="68"/>
      <c r="AL547" s="68"/>
      <c r="AM547" s="68"/>
      <c r="AN547" s="68"/>
      <c r="AO547" s="68"/>
      <c r="AP547" s="68"/>
      <c r="AQ547" s="68"/>
      <c r="AR547" s="68"/>
      <c r="AS547" s="68"/>
      <c r="AT547" s="68"/>
      <c r="AU547" s="68"/>
    </row>
    <row r="548" spans="1:47" ht="15.75" customHeight="1">
      <c r="A548" s="68"/>
      <c r="B548" s="68"/>
      <c r="C548" s="68"/>
      <c r="D548" s="68"/>
      <c r="E548" s="68"/>
      <c r="F548" s="68"/>
      <c r="G548" s="68"/>
      <c r="H548" s="68"/>
      <c r="I548" s="68"/>
      <c r="J548" s="68"/>
      <c r="K548" s="68"/>
      <c r="L548" s="68"/>
      <c r="M548" s="68"/>
      <c r="N548" s="68"/>
      <c r="O548" s="68"/>
      <c r="P548" s="68"/>
      <c r="Q548" s="68"/>
      <c r="R548" s="68"/>
      <c r="S548" s="68"/>
      <c r="T548" s="68"/>
      <c r="U548" s="68"/>
      <c r="V548" s="68"/>
      <c r="W548" s="68"/>
      <c r="X548" s="68"/>
      <c r="Y548" s="68"/>
      <c r="Z548" s="68"/>
      <c r="AA548" s="68"/>
      <c r="AB548" s="68"/>
      <c r="AC548" s="68"/>
      <c r="AD548" s="68"/>
      <c r="AE548" s="68"/>
      <c r="AF548" s="68"/>
      <c r="AG548" s="68"/>
      <c r="AH548" s="68"/>
      <c r="AI548" s="68"/>
      <c r="AJ548" s="68"/>
      <c r="AK548" s="68"/>
      <c r="AL548" s="68"/>
      <c r="AM548" s="68"/>
      <c r="AN548" s="68"/>
      <c r="AO548" s="68"/>
      <c r="AP548" s="68"/>
      <c r="AQ548" s="68"/>
      <c r="AR548" s="68"/>
      <c r="AS548" s="68"/>
      <c r="AT548" s="68"/>
      <c r="AU548" s="68"/>
    </row>
    <row r="549" spans="1:47" ht="15.75" customHeight="1">
      <c r="A549" s="68"/>
      <c r="B549" s="68"/>
      <c r="C549" s="68"/>
      <c r="D549" s="68"/>
      <c r="E549" s="68"/>
      <c r="F549" s="68"/>
      <c r="G549" s="68"/>
      <c r="H549" s="68"/>
      <c r="I549" s="68"/>
      <c r="J549" s="68"/>
      <c r="K549" s="68"/>
      <c r="L549" s="68"/>
      <c r="M549" s="68"/>
      <c r="N549" s="68"/>
      <c r="O549" s="68"/>
      <c r="P549" s="68"/>
      <c r="Q549" s="68"/>
      <c r="R549" s="68"/>
      <c r="S549" s="68"/>
      <c r="T549" s="68"/>
      <c r="U549" s="68"/>
      <c r="V549" s="68"/>
      <c r="W549" s="68"/>
      <c r="X549" s="68"/>
      <c r="Y549" s="68"/>
      <c r="Z549" s="68"/>
      <c r="AA549" s="68"/>
      <c r="AB549" s="68"/>
      <c r="AC549" s="68"/>
      <c r="AD549" s="68"/>
      <c r="AE549" s="68"/>
      <c r="AF549" s="68"/>
      <c r="AG549" s="68"/>
      <c r="AH549" s="68"/>
      <c r="AI549" s="68"/>
      <c r="AJ549" s="68"/>
      <c r="AK549" s="68"/>
      <c r="AL549" s="68"/>
      <c r="AM549" s="68"/>
      <c r="AN549" s="68"/>
      <c r="AO549" s="68"/>
      <c r="AP549" s="68"/>
      <c r="AQ549" s="68"/>
      <c r="AR549" s="68"/>
      <c r="AS549" s="68"/>
      <c r="AT549" s="68"/>
      <c r="AU549" s="68"/>
    </row>
    <row r="550" spans="1:47" ht="15.75" customHeight="1">
      <c r="A550" s="68"/>
      <c r="B550" s="68"/>
      <c r="C550" s="68"/>
      <c r="D550" s="68"/>
      <c r="E550" s="68"/>
      <c r="F550" s="68"/>
      <c r="G550" s="68"/>
      <c r="H550" s="68"/>
      <c r="I550" s="68"/>
      <c r="J550" s="68"/>
      <c r="K550" s="68"/>
      <c r="L550" s="68"/>
      <c r="M550" s="68"/>
      <c r="N550" s="68"/>
      <c r="O550" s="68"/>
      <c r="P550" s="68"/>
      <c r="Q550" s="68"/>
      <c r="R550" s="68"/>
      <c r="S550" s="68"/>
      <c r="T550" s="68"/>
      <c r="U550" s="68"/>
      <c r="V550" s="68"/>
      <c r="W550" s="68"/>
      <c r="X550" s="68"/>
      <c r="Y550" s="68"/>
      <c r="Z550" s="68"/>
      <c r="AA550" s="68"/>
      <c r="AB550" s="68"/>
      <c r="AC550" s="68"/>
      <c r="AD550" s="68"/>
      <c r="AE550" s="68"/>
      <c r="AF550" s="68"/>
      <c r="AG550" s="68"/>
      <c r="AH550" s="68"/>
      <c r="AI550" s="68"/>
      <c r="AJ550" s="68"/>
      <c r="AK550" s="68"/>
      <c r="AL550" s="68"/>
      <c r="AM550" s="68"/>
      <c r="AN550" s="68"/>
      <c r="AO550" s="68"/>
      <c r="AP550" s="68"/>
      <c r="AQ550" s="68"/>
      <c r="AR550" s="68"/>
      <c r="AS550" s="68"/>
      <c r="AT550" s="68"/>
      <c r="AU550" s="68"/>
    </row>
    <row r="551" spans="1:47" ht="15.75" customHeight="1">
      <c r="A551" s="68"/>
      <c r="B551" s="68"/>
      <c r="C551" s="68"/>
      <c r="D551" s="68"/>
      <c r="E551" s="68"/>
      <c r="F551" s="68"/>
      <c r="G551" s="68"/>
      <c r="H551" s="68"/>
      <c r="I551" s="68"/>
      <c r="J551" s="68"/>
      <c r="K551" s="68"/>
      <c r="L551" s="68"/>
      <c r="M551" s="68"/>
      <c r="N551" s="68"/>
      <c r="O551" s="68"/>
      <c r="P551" s="68"/>
      <c r="Q551" s="68"/>
      <c r="R551" s="68"/>
      <c r="S551" s="68"/>
      <c r="T551" s="68"/>
      <c r="U551" s="68"/>
      <c r="V551" s="68"/>
      <c r="W551" s="68"/>
      <c r="X551" s="68"/>
      <c r="Y551" s="68"/>
      <c r="Z551" s="68"/>
      <c r="AA551" s="68"/>
      <c r="AB551" s="68"/>
      <c r="AC551" s="68"/>
      <c r="AD551" s="68"/>
      <c r="AE551" s="68"/>
      <c r="AF551" s="68"/>
      <c r="AG551" s="68"/>
      <c r="AH551" s="68"/>
      <c r="AI551" s="68"/>
      <c r="AJ551" s="68"/>
      <c r="AK551" s="68"/>
      <c r="AL551" s="68"/>
      <c r="AM551" s="68"/>
      <c r="AN551" s="68"/>
      <c r="AO551" s="68"/>
      <c r="AP551" s="68"/>
      <c r="AQ551" s="68"/>
      <c r="AR551" s="68"/>
      <c r="AS551" s="68"/>
      <c r="AT551" s="68"/>
      <c r="AU551" s="68"/>
    </row>
    <row r="552" spans="1:47" ht="15.75" customHeight="1">
      <c r="A552" s="68"/>
      <c r="B552" s="68"/>
      <c r="C552" s="68"/>
      <c r="D552" s="68"/>
      <c r="E552" s="68"/>
      <c r="F552" s="68"/>
      <c r="G552" s="68"/>
      <c r="H552" s="68"/>
      <c r="I552" s="68"/>
      <c r="J552" s="68"/>
      <c r="K552" s="68"/>
      <c r="L552" s="68"/>
      <c r="M552" s="68"/>
      <c r="N552" s="68"/>
      <c r="O552" s="68"/>
      <c r="P552" s="68"/>
      <c r="Q552" s="68"/>
      <c r="R552" s="68"/>
      <c r="S552" s="68"/>
      <c r="T552" s="68"/>
      <c r="U552" s="68"/>
      <c r="V552" s="68"/>
      <c r="W552" s="68"/>
      <c r="X552" s="68"/>
      <c r="Y552" s="68"/>
      <c r="Z552" s="68"/>
      <c r="AA552" s="68"/>
      <c r="AB552" s="68"/>
      <c r="AC552" s="68"/>
      <c r="AD552" s="68"/>
      <c r="AE552" s="68"/>
      <c r="AF552" s="68"/>
      <c r="AG552" s="68"/>
      <c r="AH552" s="68"/>
      <c r="AI552" s="68"/>
      <c r="AJ552" s="68"/>
      <c r="AK552" s="68"/>
      <c r="AL552" s="68"/>
      <c r="AM552" s="68"/>
      <c r="AN552" s="68"/>
      <c r="AO552" s="68"/>
      <c r="AP552" s="68"/>
      <c r="AQ552" s="68"/>
      <c r="AR552" s="68"/>
      <c r="AS552" s="68"/>
      <c r="AT552" s="68"/>
      <c r="AU552" s="68"/>
    </row>
    <row r="553" spans="1:47" ht="15.75" customHeight="1">
      <c r="A553" s="68"/>
      <c r="B553" s="68"/>
      <c r="C553" s="68"/>
      <c r="D553" s="68"/>
      <c r="E553" s="68"/>
      <c r="F553" s="68"/>
      <c r="G553" s="68"/>
      <c r="H553" s="68"/>
      <c r="I553" s="68"/>
      <c r="J553" s="68"/>
      <c r="K553" s="68"/>
      <c r="L553" s="68"/>
      <c r="M553" s="68"/>
      <c r="N553" s="68"/>
      <c r="O553" s="68"/>
      <c r="P553" s="68"/>
      <c r="Q553" s="68"/>
      <c r="R553" s="68"/>
      <c r="S553" s="68"/>
      <c r="T553" s="68"/>
      <c r="U553" s="68"/>
      <c r="V553" s="68"/>
      <c r="W553" s="68"/>
      <c r="X553" s="68"/>
      <c r="Y553" s="68"/>
      <c r="Z553" s="68"/>
      <c r="AA553" s="68"/>
      <c r="AB553" s="68"/>
      <c r="AC553" s="68"/>
      <c r="AD553" s="68"/>
      <c r="AE553" s="68"/>
      <c r="AF553" s="68"/>
      <c r="AG553" s="68"/>
      <c r="AH553" s="68"/>
      <c r="AI553" s="68"/>
      <c r="AJ553" s="68"/>
      <c r="AK553" s="68"/>
      <c r="AL553" s="68"/>
      <c r="AM553" s="68"/>
      <c r="AN553" s="68"/>
      <c r="AO553" s="68"/>
      <c r="AP553" s="68"/>
      <c r="AQ553" s="68"/>
      <c r="AR553" s="68"/>
      <c r="AS553" s="68"/>
      <c r="AT553" s="68"/>
      <c r="AU553" s="68"/>
    </row>
    <row r="554" spans="1:47" ht="15.75" customHeight="1">
      <c r="A554" s="68"/>
      <c r="B554" s="68"/>
      <c r="C554" s="68"/>
      <c r="D554" s="68"/>
      <c r="E554" s="68"/>
      <c r="F554" s="68"/>
      <c r="G554" s="68"/>
      <c r="H554" s="68"/>
      <c r="I554" s="68"/>
      <c r="J554" s="68"/>
      <c r="K554" s="68"/>
      <c r="L554" s="68"/>
      <c r="M554" s="68"/>
      <c r="N554" s="68"/>
      <c r="O554" s="68"/>
      <c r="P554" s="68"/>
      <c r="Q554" s="68"/>
      <c r="R554" s="68"/>
      <c r="S554" s="68"/>
      <c r="T554" s="68"/>
      <c r="U554" s="68"/>
      <c r="V554" s="68"/>
      <c r="W554" s="68"/>
      <c r="X554" s="68"/>
      <c r="Y554" s="68"/>
      <c r="Z554" s="68"/>
      <c r="AA554" s="68"/>
      <c r="AB554" s="68"/>
      <c r="AC554" s="68"/>
      <c r="AD554" s="68"/>
      <c r="AE554" s="68"/>
      <c r="AF554" s="68"/>
      <c r="AG554" s="68"/>
      <c r="AH554" s="68"/>
      <c r="AI554" s="68"/>
      <c r="AJ554" s="68"/>
      <c r="AK554" s="68"/>
      <c r="AL554" s="68"/>
      <c r="AM554" s="68"/>
      <c r="AN554" s="68"/>
      <c r="AO554" s="68"/>
      <c r="AP554" s="68"/>
      <c r="AQ554" s="68"/>
      <c r="AR554" s="68"/>
      <c r="AS554" s="68"/>
      <c r="AT554" s="68"/>
      <c r="AU554" s="68"/>
    </row>
    <row r="555" spans="1:47" ht="15.75" customHeight="1">
      <c r="A555" s="68"/>
      <c r="B555" s="68"/>
      <c r="C555" s="68"/>
      <c r="D555" s="68"/>
      <c r="E555" s="68"/>
      <c r="F555" s="68"/>
      <c r="G555" s="68"/>
      <c r="H555" s="68"/>
      <c r="I555" s="68"/>
      <c r="J555" s="68"/>
      <c r="K555" s="68"/>
      <c r="L555" s="68"/>
      <c r="M555" s="68"/>
      <c r="N555" s="68"/>
      <c r="O555" s="68"/>
      <c r="P555" s="68"/>
      <c r="Q555" s="68"/>
      <c r="R555" s="68"/>
      <c r="S555" s="68"/>
      <c r="T555" s="68"/>
      <c r="U555" s="68"/>
      <c r="V555" s="68"/>
      <c r="W555" s="68"/>
      <c r="X555" s="68"/>
      <c r="Y555" s="68"/>
      <c r="Z555" s="68"/>
      <c r="AA555" s="68"/>
      <c r="AB555" s="68"/>
      <c r="AC555" s="68"/>
      <c r="AD555" s="68"/>
      <c r="AE555" s="68"/>
      <c r="AF555" s="68"/>
      <c r="AG555" s="68"/>
      <c r="AH555" s="68"/>
      <c r="AI555" s="68"/>
      <c r="AJ555" s="68"/>
      <c r="AK555" s="68"/>
      <c r="AL555" s="68"/>
      <c r="AM555" s="68"/>
      <c r="AN555" s="68"/>
      <c r="AO555" s="68"/>
      <c r="AP555" s="68"/>
      <c r="AQ555" s="68"/>
      <c r="AR555" s="68"/>
      <c r="AS555" s="68"/>
      <c r="AT555" s="68"/>
      <c r="AU555" s="68"/>
    </row>
    <row r="556" spans="1:47" ht="15.75" customHeight="1">
      <c r="A556" s="68"/>
      <c r="B556" s="68"/>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c r="AA556" s="68"/>
      <c r="AB556" s="68"/>
      <c r="AC556" s="68"/>
      <c r="AD556" s="68"/>
      <c r="AE556" s="68"/>
      <c r="AF556" s="68"/>
      <c r="AG556" s="68"/>
      <c r="AH556" s="68"/>
      <c r="AI556" s="68"/>
      <c r="AJ556" s="68"/>
      <c r="AK556" s="68"/>
      <c r="AL556" s="68"/>
      <c r="AM556" s="68"/>
      <c r="AN556" s="68"/>
      <c r="AO556" s="68"/>
      <c r="AP556" s="68"/>
      <c r="AQ556" s="68"/>
      <c r="AR556" s="68"/>
      <c r="AS556" s="68"/>
      <c r="AT556" s="68"/>
      <c r="AU556" s="68"/>
    </row>
    <row r="557" spans="1:47" ht="15.75" customHeight="1">
      <c r="A557" s="68"/>
      <c r="B557" s="68"/>
      <c r="C557" s="68"/>
      <c r="D557" s="68"/>
      <c r="E557" s="68"/>
      <c r="F557" s="68"/>
      <c r="G557" s="68"/>
      <c r="H557" s="68"/>
      <c r="I557" s="68"/>
      <c r="J557" s="68"/>
      <c r="K557" s="68"/>
      <c r="L557" s="68"/>
      <c r="M557" s="68"/>
      <c r="N557" s="68"/>
      <c r="O557" s="68"/>
      <c r="P557" s="68"/>
      <c r="Q557" s="68"/>
      <c r="R557" s="68"/>
      <c r="S557" s="68"/>
      <c r="T557" s="68"/>
      <c r="U557" s="68"/>
      <c r="V557" s="68"/>
      <c r="W557" s="68"/>
      <c r="X557" s="68"/>
      <c r="Y557" s="68"/>
      <c r="Z557" s="68"/>
      <c r="AA557" s="68"/>
      <c r="AB557" s="68"/>
      <c r="AC557" s="68"/>
      <c r="AD557" s="68"/>
      <c r="AE557" s="68"/>
      <c r="AF557" s="68"/>
      <c r="AG557" s="68"/>
      <c r="AH557" s="68"/>
      <c r="AI557" s="68"/>
      <c r="AJ557" s="68"/>
      <c r="AK557" s="68"/>
      <c r="AL557" s="68"/>
      <c r="AM557" s="68"/>
      <c r="AN557" s="68"/>
      <c r="AO557" s="68"/>
      <c r="AP557" s="68"/>
      <c r="AQ557" s="68"/>
      <c r="AR557" s="68"/>
      <c r="AS557" s="68"/>
      <c r="AT557" s="68"/>
      <c r="AU557" s="68"/>
    </row>
    <row r="558" spans="1:47" ht="15.75" customHeight="1">
      <c r="A558" s="68"/>
      <c r="B558" s="68"/>
      <c r="C558" s="68"/>
      <c r="D558" s="68"/>
      <c r="E558" s="68"/>
      <c r="F558" s="68"/>
      <c r="G558" s="68"/>
      <c r="H558" s="68"/>
      <c r="I558" s="68"/>
      <c r="J558" s="68"/>
      <c r="K558" s="68"/>
      <c r="L558" s="68"/>
      <c r="M558" s="68"/>
      <c r="N558" s="68"/>
      <c r="O558" s="68"/>
      <c r="P558" s="68"/>
      <c r="Q558" s="68"/>
      <c r="R558" s="68"/>
      <c r="S558" s="68"/>
      <c r="T558" s="68"/>
      <c r="U558" s="68"/>
      <c r="V558" s="68"/>
      <c r="W558" s="68"/>
      <c r="X558" s="68"/>
      <c r="Y558" s="68"/>
      <c r="Z558" s="68"/>
      <c r="AA558" s="68"/>
      <c r="AB558" s="68"/>
      <c r="AC558" s="68"/>
      <c r="AD558" s="68"/>
      <c r="AE558" s="68"/>
      <c r="AF558" s="68"/>
      <c r="AG558" s="68"/>
      <c r="AH558" s="68"/>
      <c r="AI558" s="68"/>
      <c r="AJ558" s="68"/>
      <c r="AK558" s="68"/>
      <c r="AL558" s="68"/>
      <c r="AM558" s="68"/>
      <c r="AN558" s="68"/>
      <c r="AO558" s="68"/>
      <c r="AP558" s="68"/>
      <c r="AQ558" s="68"/>
      <c r="AR558" s="68"/>
      <c r="AS558" s="68"/>
      <c r="AT558" s="68"/>
      <c r="AU558" s="68"/>
    </row>
    <row r="559" spans="1:47" ht="15.75" customHeight="1">
      <c r="A559" s="68"/>
      <c r="B559" s="68"/>
      <c r="C559" s="68"/>
      <c r="D559" s="68"/>
      <c r="E559" s="68"/>
      <c r="F559" s="68"/>
      <c r="G559" s="68"/>
      <c r="H559" s="68"/>
      <c r="I559" s="68"/>
      <c r="J559" s="68"/>
      <c r="K559" s="68"/>
      <c r="L559" s="68"/>
      <c r="M559" s="68"/>
      <c r="N559" s="68"/>
      <c r="O559" s="68"/>
      <c r="P559" s="68"/>
      <c r="Q559" s="68"/>
      <c r="R559" s="68"/>
      <c r="S559" s="68"/>
      <c r="T559" s="68"/>
      <c r="U559" s="68"/>
      <c r="V559" s="68"/>
      <c r="W559" s="68"/>
      <c r="X559" s="68"/>
      <c r="Y559" s="68"/>
      <c r="Z559" s="68"/>
      <c r="AA559" s="68"/>
      <c r="AB559" s="68"/>
      <c r="AC559" s="68"/>
      <c r="AD559" s="68"/>
      <c r="AE559" s="68"/>
      <c r="AF559" s="68"/>
      <c r="AG559" s="68"/>
      <c r="AH559" s="68"/>
      <c r="AI559" s="68"/>
      <c r="AJ559" s="68"/>
      <c r="AK559" s="68"/>
      <c r="AL559" s="68"/>
      <c r="AM559" s="68"/>
      <c r="AN559" s="68"/>
      <c r="AO559" s="68"/>
      <c r="AP559" s="68"/>
      <c r="AQ559" s="68"/>
      <c r="AR559" s="68"/>
      <c r="AS559" s="68"/>
      <c r="AT559" s="68"/>
      <c r="AU559" s="68"/>
    </row>
    <row r="560" spans="1:47" ht="15.75" customHeight="1">
      <c r="A560" s="68"/>
      <c r="B560" s="68"/>
      <c r="C560" s="68"/>
      <c r="D560" s="68"/>
      <c r="E560" s="68"/>
      <c r="F560" s="68"/>
      <c r="G560" s="68"/>
      <c r="H560" s="68"/>
      <c r="I560" s="68"/>
      <c r="J560" s="68"/>
      <c r="K560" s="68"/>
      <c r="L560" s="68"/>
      <c r="M560" s="68"/>
      <c r="N560" s="68"/>
      <c r="O560" s="68"/>
      <c r="P560" s="68"/>
      <c r="Q560" s="68"/>
      <c r="R560" s="68"/>
      <c r="S560" s="68"/>
      <c r="T560" s="68"/>
      <c r="U560" s="68"/>
      <c r="V560" s="68"/>
      <c r="W560" s="68"/>
      <c r="X560" s="68"/>
      <c r="Y560" s="68"/>
      <c r="Z560" s="68"/>
      <c r="AA560" s="68"/>
      <c r="AB560" s="68"/>
      <c r="AC560" s="68"/>
      <c r="AD560" s="68"/>
      <c r="AE560" s="68"/>
      <c r="AF560" s="68"/>
      <c r="AG560" s="68"/>
      <c r="AH560" s="68"/>
      <c r="AI560" s="68"/>
      <c r="AJ560" s="68"/>
      <c r="AK560" s="68"/>
      <c r="AL560" s="68"/>
      <c r="AM560" s="68"/>
      <c r="AN560" s="68"/>
      <c r="AO560" s="68"/>
      <c r="AP560" s="68"/>
      <c r="AQ560" s="68"/>
      <c r="AR560" s="68"/>
      <c r="AS560" s="68"/>
      <c r="AT560" s="68"/>
      <c r="AU560" s="68"/>
    </row>
    <row r="561" spans="1:47" ht="15.75" customHeight="1">
      <c r="A561" s="68"/>
      <c r="B561" s="68"/>
      <c r="C561" s="68"/>
      <c r="D561" s="68"/>
      <c r="E561" s="68"/>
      <c r="F561" s="68"/>
      <c r="G561" s="68"/>
      <c r="H561" s="68"/>
      <c r="I561" s="68"/>
      <c r="J561" s="68"/>
      <c r="K561" s="68"/>
      <c r="L561" s="68"/>
      <c r="M561" s="68"/>
      <c r="N561" s="68"/>
      <c r="O561" s="68"/>
      <c r="P561" s="68"/>
      <c r="Q561" s="68"/>
      <c r="R561" s="68"/>
      <c r="S561" s="68"/>
      <c r="T561" s="68"/>
      <c r="U561" s="68"/>
      <c r="V561" s="68"/>
      <c r="W561" s="68"/>
      <c r="X561" s="68"/>
      <c r="Y561" s="68"/>
      <c r="Z561" s="68"/>
      <c r="AA561" s="68"/>
      <c r="AB561" s="68"/>
      <c r="AC561" s="68"/>
      <c r="AD561" s="68"/>
      <c r="AE561" s="68"/>
      <c r="AF561" s="68"/>
      <c r="AG561" s="68"/>
      <c r="AH561" s="68"/>
      <c r="AI561" s="68"/>
      <c r="AJ561" s="68"/>
      <c r="AK561" s="68"/>
      <c r="AL561" s="68"/>
      <c r="AM561" s="68"/>
      <c r="AN561" s="68"/>
      <c r="AO561" s="68"/>
      <c r="AP561" s="68"/>
      <c r="AQ561" s="68"/>
      <c r="AR561" s="68"/>
      <c r="AS561" s="68"/>
      <c r="AT561" s="68"/>
      <c r="AU561" s="68"/>
    </row>
    <row r="562" spans="1:47" ht="15.75" customHeight="1">
      <c r="A562" s="68"/>
      <c r="B562" s="68"/>
      <c r="C562" s="68"/>
      <c r="D562" s="68"/>
      <c r="E562" s="68"/>
      <c r="F562" s="68"/>
      <c r="G562" s="68"/>
      <c r="H562" s="68"/>
      <c r="I562" s="68"/>
      <c r="J562" s="68"/>
      <c r="K562" s="68"/>
      <c r="L562" s="68"/>
      <c r="M562" s="68"/>
      <c r="N562" s="68"/>
      <c r="O562" s="68"/>
      <c r="P562" s="68"/>
      <c r="Q562" s="68"/>
      <c r="R562" s="68"/>
      <c r="S562" s="68"/>
      <c r="T562" s="68"/>
      <c r="U562" s="68"/>
      <c r="V562" s="68"/>
      <c r="W562" s="68"/>
      <c r="X562" s="68"/>
      <c r="Y562" s="68"/>
      <c r="Z562" s="68"/>
      <c r="AA562" s="68"/>
      <c r="AB562" s="68"/>
      <c r="AC562" s="68"/>
      <c r="AD562" s="68"/>
      <c r="AE562" s="68"/>
      <c r="AF562" s="68"/>
      <c r="AG562" s="68"/>
      <c r="AH562" s="68"/>
      <c r="AI562" s="68"/>
      <c r="AJ562" s="68"/>
      <c r="AK562" s="68"/>
      <c r="AL562" s="68"/>
      <c r="AM562" s="68"/>
      <c r="AN562" s="68"/>
      <c r="AO562" s="68"/>
      <c r="AP562" s="68"/>
      <c r="AQ562" s="68"/>
      <c r="AR562" s="68"/>
      <c r="AS562" s="68"/>
      <c r="AT562" s="68"/>
      <c r="AU562" s="68"/>
    </row>
    <row r="563" spans="1:47" ht="15.75" customHeight="1">
      <c r="A563" s="68"/>
      <c r="B563" s="68"/>
      <c r="C563" s="68"/>
      <c r="D563" s="68"/>
      <c r="E563" s="68"/>
      <c r="F563" s="68"/>
      <c r="G563" s="68"/>
      <c r="H563" s="68"/>
      <c r="I563" s="68"/>
      <c r="J563" s="68"/>
      <c r="K563" s="68"/>
      <c r="L563" s="68"/>
      <c r="M563" s="68"/>
      <c r="N563" s="68"/>
      <c r="O563" s="68"/>
      <c r="P563" s="68"/>
      <c r="Q563" s="68"/>
      <c r="R563" s="68"/>
      <c r="S563" s="68"/>
      <c r="T563" s="68"/>
      <c r="U563" s="68"/>
      <c r="V563" s="68"/>
      <c r="W563" s="68"/>
      <c r="X563" s="68"/>
      <c r="Y563" s="68"/>
      <c r="Z563" s="68"/>
      <c r="AA563" s="68"/>
      <c r="AB563" s="68"/>
      <c r="AC563" s="68"/>
      <c r="AD563" s="68"/>
      <c r="AE563" s="68"/>
      <c r="AF563" s="68"/>
      <c r="AG563" s="68"/>
      <c r="AH563" s="68"/>
      <c r="AI563" s="68"/>
      <c r="AJ563" s="68"/>
      <c r="AK563" s="68"/>
      <c r="AL563" s="68"/>
      <c r="AM563" s="68"/>
      <c r="AN563" s="68"/>
      <c r="AO563" s="68"/>
      <c r="AP563" s="68"/>
      <c r="AQ563" s="68"/>
      <c r="AR563" s="68"/>
      <c r="AS563" s="68"/>
      <c r="AT563" s="68"/>
      <c r="AU563" s="68"/>
    </row>
    <row r="564" spans="1:47" ht="15.75" customHeight="1">
      <c r="A564" s="68"/>
      <c r="B564" s="68"/>
      <c r="C564" s="68"/>
      <c r="D564" s="68"/>
      <c r="E564" s="68"/>
      <c r="F564" s="68"/>
      <c r="G564" s="68"/>
      <c r="H564" s="68"/>
      <c r="I564" s="68"/>
      <c r="J564" s="68"/>
      <c r="K564" s="68"/>
      <c r="L564" s="68"/>
      <c r="M564" s="68"/>
      <c r="N564" s="68"/>
      <c r="O564" s="68"/>
      <c r="P564" s="68"/>
      <c r="Q564" s="68"/>
      <c r="R564" s="68"/>
      <c r="S564" s="68"/>
      <c r="T564" s="68"/>
      <c r="U564" s="68"/>
      <c r="V564" s="68"/>
      <c r="W564" s="68"/>
      <c r="X564" s="68"/>
      <c r="Y564" s="68"/>
      <c r="Z564" s="68"/>
      <c r="AA564" s="68"/>
      <c r="AB564" s="68"/>
      <c r="AC564" s="68"/>
      <c r="AD564" s="68"/>
      <c r="AE564" s="68"/>
      <c r="AF564" s="68"/>
      <c r="AG564" s="68"/>
      <c r="AH564" s="68"/>
      <c r="AI564" s="68"/>
      <c r="AJ564" s="68"/>
      <c r="AK564" s="68"/>
      <c r="AL564" s="68"/>
      <c r="AM564" s="68"/>
      <c r="AN564" s="68"/>
      <c r="AO564" s="68"/>
      <c r="AP564" s="68"/>
      <c r="AQ564" s="68"/>
      <c r="AR564" s="68"/>
      <c r="AS564" s="68"/>
      <c r="AT564" s="68"/>
      <c r="AU564" s="68"/>
    </row>
    <row r="565" spans="1:47" ht="15.75" customHeight="1">
      <c r="A565" s="68"/>
      <c r="B565" s="68"/>
      <c r="C565" s="68"/>
      <c r="D565" s="68"/>
      <c r="E565" s="68"/>
      <c r="F565" s="68"/>
      <c r="G565" s="68"/>
      <c r="H565" s="68"/>
      <c r="I565" s="68"/>
      <c r="J565" s="68"/>
      <c r="K565" s="68"/>
      <c r="L565" s="68"/>
      <c r="M565" s="68"/>
      <c r="N565" s="68"/>
      <c r="O565" s="68"/>
      <c r="P565" s="68"/>
      <c r="Q565" s="68"/>
      <c r="R565" s="68"/>
      <c r="S565" s="68"/>
      <c r="T565" s="68"/>
      <c r="U565" s="68"/>
      <c r="V565" s="68"/>
      <c r="W565" s="68"/>
      <c r="X565" s="68"/>
      <c r="Y565" s="68"/>
      <c r="Z565" s="68"/>
      <c r="AA565" s="68"/>
      <c r="AB565" s="68"/>
      <c r="AC565" s="68"/>
      <c r="AD565" s="68"/>
      <c r="AE565" s="68"/>
      <c r="AF565" s="68"/>
      <c r="AG565" s="68"/>
      <c r="AH565" s="68"/>
      <c r="AI565" s="68"/>
      <c r="AJ565" s="68"/>
      <c r="AK565" s="68"/>
      <c r="AL565" s="68"/>
      <c r="AM565" s="68"/>
      <c r="AN565" s="68"/>
      <c r="AO565" s="68"/>
      <c r="AP565" s="68"/>
      <c r="AQ565" s="68"/>
      <c r="AR565" s="68"/>
      <c r="AS565" s="68"/>
      <c r="AT565" s="68"/>
      <c r="AU565" s="68"/>
    </row>
    <row r="566" spans="1:47" ht="15.75" customHeight="1">
      <c r="A566" s="68"/>
      <c r="B566" s="68"/>
      <c r="C566" s="68"/>
      <c r="D566" s="68"/>
      <c r="E566" s="68"/>
      <c r="F566" s="68"/>
      <c r="G566" s="68"/>
      <c r="H566" s="68"/>
      <c r="I566" s="68"/>
      <c r="J566" s="68"/>
      <c r="K566" s="68"/>
      <c r="L566" s="68"/>
      <c r="M566" s="68"/>
      <c r="N566" s="68"/>
      <c r="O566" s="68"/>
      <c r="P566" s="68"/>
      <c r="Q566" s="68"/>
      <c r="R566" s="68"/>
      <c r="S566" s="68"/>
      <c r="T566" s="68"/>
      <c r="U566" s="68"/>
      <c r="V566" s="68"/>
      <c r="W566" s="68"/>
      <c r="X566" s="68"/>
      <c r="Y566" s="68"/>
      <c r="Z566" s="68"/>
      <c r="AA566" s="68"/>
      <c r="AB566" s="68"/>
      <c r="AC566" s="68"/>
      <c r="AD566" s="68"/>
      <c r="AE566" s="68"/>
      <c r="AF566" s="68"/>
      <c r="AG566" s="68"/>
      <c r="AH566" s="68"/>
      <c r="AI566" s="68"/>
      <c r="AJ566" s="68"/>
      <c r="AK566" s="68"/>
      <c r="AL566" s="68"/>
      <c r="AM566" s="68"/>
      <c r="AN566" s="68"/>
      <c r="AO566" s="68"/>
      <c r="AP566" s="68"/>
      <c r="AQ566" s="68"/>
      <c r="AR566" s="68"/>
      <c r="AS566" s="68"/>
      <c r="AT566" s="68"/>
      <c r="AU566" s="68"/>
    </row>
    <row r="567" spans="1:47" ht="15.75" customHeight="1">
      <c r="A567" s="68"/>
      <c r="B567" s="68"/>
      <c r="C567" s="68"/>
      <c r="D567" s="68"/>
      <c r="E567" s="68"/>
      <c r="F567" s="68"/>
      <c r="G567" s="68"/>
      <c r="H567" s="68"/>
      <c r="I567" s="68"/>
      <c r="J567" s="68"/>
      <c r="K567" s="68"/>
      <c r="L567" s="68"/>
      <c r="M567" s="68"/>
      <c r="N567" s="68"/>
      <c r="O567" s="68"/>
      <c r="P567" s="68"/>
      <c r="Q567" s="68"/>
      <c r="R567" s="68"/>
      <c r="S567" s="68"/>
      <c r="T567" s="68"/>
      <c r="U567" s="68"/>
      <c r="V567" s="68"/>
      <c r="W567" s="68"/>
      <c r="X567" s="68"/>
      <c r="Y567" s="68"/>
      <c r="Z567" s="68"/>
      <c r="AA567" s="68"/>
      <c r="AB567" s="68"/>
      <c r="AC567" s="68"/>
      <c r="AD567" s="68"/>
      <c r="AE567" s="68"/>
      <c r="AF567" s="68"/>
      <c r="AG567" s="68"/>
      <c r="AH567" s="68"/>
      <c r="AI567" s="68"/>
      <c r="AJ567" s="68"/>
      <c r="AK567" s="68"/>
      <c r="AL567" s="68"/>
      <c r="AM567" s="68"/>
      <c r="AN567" s="68"/>
      <c r="AO567" s="68"/>
      <c r="AP567" s="68"/>
      <c r="AQ567" s="68"/>
      <c r="AR567" s="68"/>
      <c r="AS567" s="68"/>
      <c r="AT567" s="68"/>
      <c r="AU567" s="68"/>
    </row>
    <row r="568" spans="1:47" ht="15.75" customHeight="1">
      <c r="A568" s="68"/>
      <c r="B568" s="68"/>
      <c r="C568" s="68"/>
      <c r="D568" s="68"/>
      <c r="E568" s="68"/>
      <c r="F568" s="68"/>
      <c r="G568" s="68"/>
      <c r="H568" s="68"/>
      <c r="I568" s="68"/>
      <c r="J568" s="68"/>
      <c r="K568" s="68"/>
      <c r="L568" s="68"/>
      <c r="M568" s="68"/>
      <c r="N568" s="68"/>
      <c r="O568" s="68"/>
      <c r="P568" s="68"/>
      <c r="Q568" s="68"/>
      <c r="R568" s="68"/>
      <c r="S568" s="68"/>
      <c r="T568" s="68"/>
      <c r="U568" s="68"/>
      <c r="V568" s="68"/>
      <c r="W568" s="68"/>
      <c r="X568" s="68"/>
      <c r="Y568" s="68"/>
      <c r="Z568" s="68"/>
      <c r="AA568" s="68"/>
      <c r="AB568" s="68"/>
      <c r="AC568" s="68"/>
      <c r="AD568" s="68"/>
      <c r="AE568" s="68"/>
      <c r="AF568" s="68"/>
      <c r="AG568" s="68"/>
      <c r="AH568" s="68"/>
      <c r="AI568" s="68"/>
      <c r="AJ568" s="68"/>
      <c r="AK568" s="68"/>
      <c r="AL568" s="68"/>
      <c r="AM568" s="68"/>
      <c r="AN568" s="68"/>
      <c r="AO568" s="68"/>
      <c r="AP568" s="68"/>
      <c r="AQ568" s="68"/>
      <c r="AR568" s="68"/>
      <c r="AS568" s="68"/>
      <c r="AT568" s="68"/>
      <c r="AU568" s="68"/>
    </row>
    <row r="569" spans="1:47" ht="15.75" customHeight="1">
      <c r="A569" s="68"/>
      <c r="B569" s="68"/>
      <c r="C569" s="68"/>
      <c r="D569" s="68"/>
      <c r="E569" s="68"/>
      <c r="F569" s="68"/>
      <c r="G569" s="68"/>
      <c r="H569" s="68"/>
      <c r="I569" s="68"/>
      <c r="J569" s="68"/>
      <c r="K569" s="68"/>
      <c r="L569" s="68"/>
      <c r="M569" s="68"/>
      <c r="N569" s="68"/>
      <c r="O569" s="68"/>
      <c r="P569" s="68"/>
      <c r="Q569" s="68"/>
      <c r="R569" s="68"/>
      <c r="S569" s="68"/>
      <c r="T569" s="68"/>
      <c r="U569" s="68"/>
      <c r="V569" s="68"/>
      <c r="W569" s="68"/>
      <c r="X569" s="68"/>
      <c r="Y569" s="68"/>
      <c r="Z569" s="68"/>
      <c r="AA569" s="68"/>
      <c r="AB569" s="68"/>
      <c r="AC569" s="68"/>
      <c r="AD569" s="68"/>
      <c r="AE569" s="68"/>
      <c r="AF569" s="68"/>
      <c r="AG569" s="68"/>
      <c r="AH569" s="68"/>
      <c r="AI569" s="68"/>
      <c r="AJ569" s="68"/>
      <c r="AK569" s="68"/>
      <c r="AL569" s="68"/>
      <c r="AM569" s="68"/>
      <c r="AN569" s="68"/>
      <c r="AO569" s="68"/>
      <c r="AP569" s="68"/>
      <c r="AQ569" s="68"/>
      <c r="AR569" s="68"/>
      <c r="AS569" s="68"/>
      <c r="AT569" s="68"/>
      <c r="AU569" s="68"/>
    </row>
    <row r="570" spans="1:47" ht="15.75" customHeight="1">
      <c r="A570" s="68"/>
      <c r="B570" s="68"/>
      <c r="C570" s="68"/>
      <c r="D570" s="68"/>
      <c r="E570" s="68"/>
      <c r="F570" s="68"/>
      <c r="G570" s="68"/>
      <c r="H570" s="68"/>
      <c r="I570" s="68"/>
      <c r="J570" s="68"/>
      <c r="K570" s="68"/>
      <c r="L570" s="68"/>
      <c r="M570" s="68"/>
      <c r="N570" s="68"/>
      <c r="O570" s="68"/>
      <c r="P570" s="68"/>
      <c r="Q570" s="68"/>
      <c r="R570" s="68"/>
      <c r="S570" s="68"/>
      <c r="T570" s="68"/>
      <c r="U570" s="68"/>
      <c r="V570" s="68"/>
      <c r="W570" s="68"/>
      <c r="X570" s="68"/>
      <c r="Y570" s="68"/>
      <c r="Z570" s="68"/>
      <c r="AA570" s="68"/>
      <c r="AB570" s="68"/>
      <c r="AC570" s="68"/>
      <c r="AD570" s="68"/>
      <c r="AE570" s="68"/>
      <c r="AF570" s="68"/>
      <c r="AG570" s="68"/>
      <c r="AH570" s="68"/>
      <c r="AI570" s="68"/>
      <c r="AJ570" s="68"/>
      <c r="AK570" s="68"/>
      <c r="AL570" s="68"/>
      <c r="AM570" s="68"/>
      <c r="AN570" s="68"/>
      <c r="AO570" s="68"/>
      <c r="AP570" s="68"/>
      <c r="AQ570" s="68"/>
      <c r="AR570" s="68"/>
      <c r="AS570" s="68"/>
      <c r="AT570" s="68"/>
      <c r="AU570" s="68"/>
    </row>
    <row r="571" spans="1:47" ht="15.75" customHeight="1">
      <c r="A571" s="68"/>
      <c r="B571" s="68"/>
      <c r="C571" s="68"/>
      <c r="D571" s="68"/>
      <c r="E571" s="68"/>
      <c r="F571" s="68"/>
      <c r="G571" s="68"/>
      <c r="H571" s="68"/>
      <c r="I571" s="68"/>
      <c r="J571" s="68"/>
      <c r="K571" s="68"/>
      <c r="L571" s="68"/>
      <c r="M571" s="68"/>
      <c r="N571" s="68"/>
      <c r="O571" s="68"/>
      <c r="P571" s="68"/>
      <c r="Q571" s="68"/>
      <c r="R571" s="68"/>
      <c r="S571" s="68"/>
      <c r="T571" s="68"/>
      <c r="U571" s="68"/>
      <c r="V571" s="68"/>
      <c r="W571" s="68"/>
      <c r="X571" s="68"/>
      <c r="Y571" s="68"/>
      <c r="Z571" s="68"/>
      <c r="AA571" s="68"/>
      <c r="AB571" s="68"/>
      <c r="AC571" s="68"/>
      <c r="AD571" s="68"/>
      <c r="AE571" s="68"/>
      <c r="AF571" s="68"/>
      <c r="AG571" s="68"/>
      <c r="AH571" s="68"/>
      <c r="AI571" s="68"/>
      <c r="AJ571" s="68"/>
      <c r="AK571" s="68"/>
      <c r="AL571" s="68"/>
      <c r="AM571" s="68"/>
      <c r="AN571" s="68"/>
      <c r="AO571" s="68"/>
      <c r="AP571" s="68"/>
      <c r="AQ571" s="68"/>
      <c r="AR571" s="68"/>
      <c r="AS571" s="68"/>
      <c r="AT571" s="68"/>
      <c r="AU571" s="68"/>
    </row>
    <row r="572" spans="1:47" ht="15.75" customHeight="1">
      <c r="A572" s="68"/>
      <c r="B572" s="68"/>
      <c r="C572" s="68"/>
      <c r="D572" s="68"/>
      <c r="E572" s="68"/>
      <c r="F572" s="68"/>
      <c r="G572" s="68"/>
      <c r="H572" s="68"/>
      <c r="I572" s="68"/>
      <c r="J572" s="68"/>
      <c r="K572" s="68"/>
      <c r="L572" s="68"/>
      <c r="M572" s="68"/>
      <c r="N572" s="68"/>
      <c r="O572" s="68"/>
      <c r="P572" s="68"/>
      <c r="Q572" s="68"/>
      <c r="R572" s="68"/>
      <c r="S572" s="68"/>
      <c r="T572" s="68"/>
      <c r="U572" s="68"/>
      <c r="V572" s="68"/>
      <c r="W572" s="68"/>
      <c r="X572" s="68"/>
      <c r="Y572" s="68"/>
      <c r="Z572" s="68"/>
      <c r="AA572" s="68"/>
      <c r="AB572" s="68"/>
      <c r="AC572" s="68"/>
      <c r="AD572" s="68"/>
      <c r="AE572" s="68"/>
      <c r="AF572" s="68"/>
      <c r="AG572" s="68"/>
      <c r="AH572" s="68"/>
      <c r="AI572" s="68"/>
      <c r="AJ572" s="68"/>
      <c r="AK572" s="68"/>
      <c r="AL572" s="68"/>
      <c r="AM572" s="68"/>
      <c r="AN572" s="68"/>
      <c r="AO572" s="68"/>
      <c r="AP572" s="68"/>
      <c r="AQ572" s="68"/>
      <c r="AR572" s="68"/>
      <c r="AS572" s="68"/>
      <c r="AT572" s="68"/>
      <c r="AU572" s="68"/>
    </row>
    <row r="573" spans="1:47" ht="15.75" customHeight="1">
      <c r="A573" s="68"/>
      <c r="B573" s="68"/>
      <c r="C573" s="68"/>
      <c r="D573" s="68"/>
      <c r="E573" s="68"/>
      <c r="F573" s="68"/>
      <c r="G573" s="68"/>
      <c r="H573" s="68"/>
      <c r="I573" s="68"/>
      <c r="J573" s="68"/>
      <c r="K573" s="68"/>
      <c r="L573" s="68"/>
      <c r="M573" s="68"/>
      <c r="N573" s="68"/>
      <c r="O573" s="68"/>
      <c r="P573" s="68"/>
      <c r="Q573" s="68"/>
      <c r="R573" s="68"/>
      <c r="S573" s="68"/>
      <c r="T573" s="68"/>
      <c r="U573" s="68"/>
      <c r="V573" s="68"/>
      <c r="W573" s="68"/>
      <c r="X573" s="68"/>
      <c r="Y573" s="68"/>
      <c r="Z573" s="68"/>
      <c r="AA573" s="68"/>
      <c r="AB573" s="68"/>
      <c r="AC573" s="68"/>
      <c r="AD573" s="68"/>
      <c r="AE573" s="68"/>
      <c r="AF573" s="68"/>
      <c r="AG573" s="68"/>
      <c r="AH573" s="68"/>
      <c r="AI573" s="68"/>
      <c r="AJ573" s="68"/>
      <c r="AK573" s="68"/>
      <c r="AL573" s="68"/>
      <c r="AM573" s="68"/>
      <c r="AN573" s="68"/>
      <c r="AO573" s="68"/>
      <c r="AP573" s="68"/>
      <c r="AQ573" s="68"/>
      <c r="AR573" s="68"/>
      <c r="AS573" s="68"/>
      <c r="AT573" s="68"/>
      <c r="AU573" s="68"/>
    </row>
    <row r="574" spans="1:47" ht="15.75" customHeight="1">
      <c r="A574" s="68"/>
      <c r="B574" s="68"/>
      <c r="C574" s="68"/>
      <c r="D574" s="68"/>
      <c r="E574" s="68"/>
      <c r="F574" s="68"/>
      <c r="G574" s="68"/>
      <c r="H574" s="68"/>
      <c r="I574" s="68"/>
      <c r="J574" s="68"/>
      <c r="K574" s="68"/>
      <c r="L574" s="68"/>
      <c r="M574" s="68"/>
      <c r="N574" s="68"/>
      <c r="O574" s="68"/>
      <c r="P574" s="68"/>
      <c r="Q574" s="68"/>
      <c r="R574" s="68"/>
      <c r="S574" s="68"/>
      <c r="T574" s="68"/>
      <c r="U574" s="68"/>
      <c r="V574" s="68"/>
      <c r="W574" s="68"/>
      <c r="X574" s="68"/>
      <c r="Y574" s="68"/>
      <c r="Z574" s="68"/>
      <c r="AA574" s="68"/>
      <c r="AB574" s="68"/>
      <c r="AC574" s="68"/>
      <c r="AD574" s="68"/>
      <c r="AE574" s="68"/>
      <c r="AF574" s="68"/>
      <c r="AG574" s="68"/>
      <c r="AH574" s="68"/>
      <c r="AI574" s="68"/>
      <c r="AJ574" s="68"/>
      <c r="AK574" s="68"/>
      <c r="AL574" s="68"/>
      <c r="AM574" s="68"/>
      <c r="AN574" s="68"/>
      <c r="AO574" s="68"/>
      <c r="AP574" s="68"/>
      <c r="AQ574" s="68"/>
      <c r="AR574" s="68"/>
      <c r="AS574" s="68"/>
      <c r="AT574" s="68"/>
      <c r="AU574" s="68"/>
    </row>
    <row r="575" spans="1:47" ht="15.75" customHeight="1">
      <c r="A575" s="68"/>
      <c r="B575" s="68"/>
      <c r="C575" s="68"/>
      <c r="D575" s="68"/>
      <c r="E575" s="68"/>
      <c r="F575" s="68"/>
      <c r="G575" s="68"/>
      <c r="H575" s="68"/>
      <c r="I575" s="68"/>
      <c r="J575" s="68"/>
      <c r="K575" s="68"/>
      <c r="L575" s="68"/>
      <c r="M575" s="68"/>
      <c r="N575" s="68"/>
      <c r="O575" s="68"/>
      <c r="P575" s="68"/>
      <c r="Q575" s="68"/>
      <c r="R575" s="68"/>
      <c r="S575" s="68"/>
      <c r="T575" s="68"/>
      <c r="U575" s="68"/>
      <c r="V575" s="68"/>
      <c r="W575" s="68"/>
      <c r="X575" s="68"/>
      <c r="Y575" s="68"/>
      <c r="Z575" s="68"/>
      <c r="AA575" s="68"/>
      <c r="AB575" s="68"/>
      <c r="AC575" s="68"/>
      <c r="AD575" s="68"/>
      <c r="AE575" s="68"/>
      <c r="AF575" s="68"/>
      <c r="AG575" s="68"/>
      <c r="AH575" s="68"/>
      <c r="AI575" s="68"/>
      <c r="AJ575" s="68"/>
      <c r="AK575" s="68"/>
      <c r="AL575" s="68"/>
      <c r="AM575" s="68"/>
      <c r="AN575" s="68"/>
      <c r="AO575" s="68"/>
      <c r="AP575" s="68"/>
      <c r="AQ575" s="68"/>
      <c r="AR575" s="68"/>
      <c r="AS575" s="68"/>
      <c r="AT575" s="68"/>
      <c r="AU575" s="68"/>
    </row>
    <row r="576" spans="1:47" ht="15.75" customHeight="1">
      <c r="A576" s="68"/>
      <c r="B576" s="68"/>
      <c r="C576" s="68"/>
      <c r="D576" s="68"/>
      <c r="E576" s="68"/>
      <c r="F576" s="68"/>
      <c r="G576" s="68"/>
      <c r="H576" s="68"/>
      <c r="I576" s="68"/>
      <c r="J576" s="68"/>
      <c r="K576" s="68"/>
      <c r="L576" s="68"/>
      <c r="M576" s="68"/>
      <c r="N576" s="68"/>
      <c r="O576" s="68"/>
      <c r="P576" s="68"/>
      <c r="Q576" s="68"/>
      <c r="R576" s="68"/>
      <c r="S576" s="68"/>
      <c r="T576" s="68"/>
      <c r="U576" s="68"/>
      <c r="V576" s="68"/>
      <c r="W576" s="68"/>
      <c r="X576" s="68"/>
      <c r="Y576" s="68"/>
      <c r="Z576" s="68"/>
      <c r="AA576" s="68"/>
      <c r="AB576" s="68"/>
      <c r="AC576" s="68"/>
      <c r="AD576" s="68"/>
      <c r="AE576" s="68"/>
      <c r="AF576" s="68"/>
      <c r="AG576" s="68"/>
      <c r="AH576" s="68"/>
      <c r="AI576" s="68"/>
      <c r="AJ576" s="68"/>
      <c r="AK576" s="68"/>
      <c r="AL576" s="68"/>
      <c r="AM576" s="68"/>
      <c r="AN576" s="68"/>
      <c r="AO576" s="68"/>
      <c r="AP576" s="68"/>
      <c r="AQ576" s="68"/>
      <c r="AR576" s="68"/>
      <c r="AS576" s="68"/>
      <c r="AT576" s="68"/>
      <c r="AU576" s="68"/>
    </row>
    <row r="577" spans="1:47" ht="15.75" customHeight="1">
      <c r="A577" s="68"/>
      <c r="B577" s="68"/>
      <c r="C577" s="68"/>
      <c r="D577" s="68"/>
      <c r="E577" s="68"/>
      <c r="F577" s="68"/>
      <c r="G577" s="68"/>
      <c r="H577" s="68"/>
      <c r="I577" s="68"/>
      <c r="J577" s="68"/>
      <c r="K577" s="68"/>
      <c r="L577" s="68"/>
      <c r="M577" s="68"/>
      <c r="N577" s="68"/>
      <c r="O577" s="68"/>
      <c r="P577" s="68"/>
      <c r="Q577" s="68"/>
      <c r="R577" s="68"/>
      <c r="S577" s="68"/>
      <c r="T577" s="68"/>
      <c r="U577" s="68"/>
      <c r="V577" s="68"/>
      <c r="W577" s="68"/>
      <c r="X577" s="68"/>
      <c r="Y577" s="68"/>
      <c r="Z577" s="68"/>
      <c r="AA577" s="68"/>
      <c r="AB577" s="68"/>
      <c r="AC577" s="68"/>
      <c r="AD577" s="68"/>
      <c r="AE577" s="68"/>
      <c r="AF577" s="68"/>
      <c r="AG577" s="68"/>
      <c r="AH577" s="68"/>
      <c r="AI577" s="68"/>
      <c r="AJ577" s="68"/>
      <c r="AK577" s="68"/>
      <c r="AL577" s="68"/>
      <c r="AM577" s="68"/>
      <c r="AN577" s="68"/>
      <c r="AO577" s="68"/>
      <c r="AP577" s="68"/>
      <c r="AQ577" s="68"/>
      <c r="AR577" s="68"/>
      <c r="AS577" s="68"/>
      <c r="AT577" s="68"/>
      <c r="AU577" s="68"/>
    </row>
    <row r="578" spans="1:47" ht="15.75" customHeight="1">
      <c r="A578" s="68"/>
      <c r="B578" s="68"/>
      <c r="C578" s="68"/>
      <c r="D578" s="68"/>
      <c r="E578" s="68"/>
      <c r="F578" s="68"/>
      <c r="G578" s="68"/>
      <c r="H578" s="68"/>
      <c r="I578" s="68"/>
      <c r="J578" s="68"/>
      <c r="K578" s="68"/>
      <c r="L578" s="68"/>
      <c r="M578" s="68"/>
      <c r="N578" s="68"/>
      <c r="O578" s="68"/>
      <c r="P578" s="68"/>
      <c r="Q578" s="68"/>
      <c r="R578" s="68"/>
      <c r="S578" s="68"/>
      <c r="T578" s="68"/>
      <c r="U578" s="68"/>
      <c r="V578" s="68"/>
      <c r="W578" s="68"/>
      <c r="X578" s="68"/>
      <c r="Y578" s="68"/>
      <c r="Z578" s="68"/>
      <c r="AA578" s="68"/>
      <c r="AB578" s="68"/>
      <c r="AC578" s="68"/>
      <c r="AD578" s="68"/>
      <c r="AE578" s="68"/>
      <c r="AF578" s="68"/>
      <c r="AG578" s="68"/>
      <c r="AH578" s="68"/>
      <c r="AI578" s="68"/>
      <c r="AJ578" s="68"/>
      <c r="AK578" s="68"/>
      <c r="AL578" s="68"/>
      <c r="AM578" s="68"/>
      <c r="AN578" s="68"/>
      <c r="AO578" s="68"/>
      <c r="AP578" s="68"/>
      <c r="AQ578" s="68"/>
      <c r="AR578" s="68"/>
      <c r="AS578" s="68"/>
      <c r="AT578" s="68"/>
      <c r="AU578" s="68"/>
    </row>
    <row r="579" spans="1:47" ht="15.75" customHeight="1">
      <c r="A579" s="68"/>
      <c r="B579" s="68"/>
      <c r="C579" s="68"/>
      <c r="D579" s="68"/>
      <c r="E579" s="68"/>
      <c r="F579" s="68"/>
      <c r="G579" s="68"/>
      <c r="H579" s="68"/>
      <c r="I579" s="68"/>
      <c r="J579" s="68"/>
      <c r="K579" s="68"/>
      <c r="L579" s="68"/>
      <c r="M579" s="68"/>
      <c r="N579" s="68"/>
      <c r="O579" s="68"/>
      <c r="P579" s="68"/>
      <c r="Q579" s="68"/>
      <c r="R579" s="68"/>
      <c r="S579" s="68"/>
      <c r="T579" s="68"/>
      <c r="U579" s="68"/>
      <c r="V579" s="68"/>
      <c r="W579" s="68"/>
      <c r="X579" s="68"/>
      <c r="Y579" s="68"/>
      <c r="Z579" s="68"/>
      <c r="AA579" s="68"/>
      <c r="AB579" s="68"/>
      <c r="AC579" s="68"/>
      <c r="AD579" s="68"/>
      <c r="AE579" s="68"/>
      <c r="AF579" s="68"/>
      <c r="AG579" s="68"/>
      <c r="AH579" s="68"/>
      <c r="AI579" s="68"/>
      <c r="AJ579" s="68"/>
      <c r="AK579" s="68"/>
      <c r="AL579" s="68"/>
      <c r="AM579" s="68"/>
      <c r="AN579" s="68"/>
      <c r="AO579" s="68"/>
      <c r="AP579" s="68"/>
      <c r="AQ579" s="68"/>
      <c r="AR579" s="68"/>
      <c r="AS579" s="68"/>
      <c r="AT579" s="68"/>
      <c r="AU579" s="68"/>
    </row>
    <row r="580" spans="1:47" ht="15.75" customHeight="1">
      <c r="A580" s="68"/>
      <c r="B580" s="68"/>
      <c r="C580" s="68"/>
      <c r="D580" s="68"/>
      <c r="E580" s="68"/>
      <c r="F580" s="68"/>
      <c r="G580" s="68"/>
      <c r="H580" s="68"/>
      <c r="I580" s="68"/>
      <c r="J580" s="68"/>
      <c r="K580" s="68"/>
      <c r="L580" s="68"/>
      <c r="M580" s="68"/>
      <c r="N580" s="68"/>
      <c r="O580" s="68"/>
      <c r="P580" s="68"/>
      <c r="Q580" s="68"/>
      <c r="R580" s="68"/>
      <c r="S580" s="68"/>
      <c r="T580" s="68"/>
      <c r="U580" s="68"/>
      <c r="V580" s="68"/>
      <c r="W580" s="68"/>
      <c r="X580" s="68"/>
      <c r="Y580" s="68"/>
      <c r="Z580" s="68"/>
      <c r="AA580" s="68"/>
      <c r="AB580" s="68"/>
      <c r="AC580" s="68"/>
      <c r="AD580" s="68"/>
      <c r="AE580" s="68"/>
      <c r="AF580" s="68"/>
      <c r="AG580" s="68"/>
      <c r="AH580" s="68"/>
      <c r="AI580" s="68"/>
      <c r="AJ580" s="68"/>
      <c r="AK580" s="68"/>
      <c r="AL580" s="68"/>
      <c r="AM580" s="68"/>
      <c r="AN580" s="68"/>
      <c r="AO580" s="68"/>
      <c r="AP580" s="68"/>
      <c r="AQ580" s="68"/>
      <c r="AR580" s="68"/>
      <c r="AS580" s="68"/>
      <c r="AT580" s="68"/>
      <c r="AU580" s="68"/>
    </row>
    <row r="581" spans="1:47" ht="15.75" customHeight="1">
      <c r="A581" s="68"/>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c r="AA581" s="68"/>
      <c r="AB581" s="68"/>
      <c r="AC581" s="68"/>
      <c r="AD581" s="68"/>
      <c r="AE581" s="68"/>
      <c r="AF581" s="68"/>
      <c r="AG581" s="68"/>
      <c r="AH581" s="68"/>
      <c r="AI581" s="68"/>
      <c r="AJ581" s="68"/>
      <c r="AK581" s="68"/>
      <c r="AL581" s="68"/>
      <c r="AM581" s="68"/>
      <c r="AN581" s="68"/>
      <c r="AO581" s="68"/>
      <c r="AP581" s="68"/>
      <c r="AQ581" s="68"/>
      <c r="AR581" s="68"/>
      <c r="AS581" s="68"/>
      <c r="AT581" s="68"/>
      <c r="AU581" s="68"/>
    </row>
    <row r="582" spans="1:47" ht="15.75" customHeight="1">
      <c r="A582" s="68"/>
      <c r="B582" s="68"/>
      <c r="C582" s="68"/>
      <c r="D582" s="68"/>
      <c r="E582" s="68"/>
      <c r="F582" s="68"/>
      <c r="G582" s="68"/>
      <c r="H582" s="68"/>
      <c r="I582" s="68"/>
      <c r="J582" s="68"/>
      <c r="K582" s="68"/>
      <c r="L582" s="68"/>
      <c r="M582" s="68"/>
      <c r="N582" s="68"/>
      <c r="O582" s="68"/>
      <c r="P582" s="68"/>
      <c r="Q582" s="68"/>
      <c r="R582" s="68"/>
      <c r="S582" s="68"/>
      <c r="T582" s="68"/>
      <c r="U582" s="68"/>
      <c r="V582" s="68"/>
      <c r="W582" s="68"/>
      <c r="X582" s="68"/>
      <c r="Y582" s="68"/>
      <c r="Z582" s="68"/>
      <c r="AA582" s="68"/>
      <c r="AB582" s="68"/>
      <c r="AC582" s="68"/>
      <c r="AD582" s="68"/>
      <c r="AE582" s="68"/>
      <c r="AF582" s="68"/>
      <c r="AG582" s="68"/>
      <c r="AH582" s="68"/>
      <c r="AI582" s="68"/>
      <c r="AJ582" s="68"/>
      <c r="AK582" s="68"/>
      <c r="AL582" s="68"/>
      <c r="AM582" s="68"/>
      <c r="AN582" s="68"/>
      <c r="AO582" s="68"/>
      <c r="AP582" s="68"/>
      <c r="AQ582" s="68"/>
      <c r="AR582" s="68"/>
      <c r="AS582" s="68"/>
      <c r="AT582" s="68"/>
      <c r="AU582" s="68"/>
    </row>
    <row r="583" spans="1:47" ht="15.75" customHeight="1">
      <c r="A583" s="68"/>
      <c r="B583" s="68"/>
      <c r="C583" s="68"/>
      <c r="D583" s="68"/>
      <c r="E583" s="68"/>
      <c r="F583" s="68"/>
      <c r="G583" s="68"/>
      <c r="H583" s="68"/>
      <c r="I583" s="68"/>
      <c r="J583" s="68"/>
      <c r="K583" s="68"/>
      <c r="L583" s="68"/>
      <c r="M583" s="68"/>
      <c r="N583" s="68"/>
      <c r="O583" s="68"/>
      <c r="P583" s="68"/>
      <c r="Q583" s="68"/>
      <c r="R583" s="68"/>
      <c r="S583" s="68"/>
      <c r="T583" s="68"/>
      <c r="U583" s="68"/>
      <c r="V583" s="68"/>
      <c r="W583" s="68"/>
      <c r="X583" s="68"/>
      <c r="Y583" s="68"/>
      <c r="Z583" s="68"/>
      <c r="AA583" s="68"/>
      <c r="AB583" s="68"/>
      <c r="AC583" s="68"/>
      <c r="AD583" s="68"/>
      <c r="AE583" s="68"/>
      <c r="AF583" s="68"/>
      <c r="AG583" s="68"/>
      <c r="AH583" s="68"/>
      <c r="AI583" s="68"/>
      <c r="AJ583" s="68"/>
      <c r="AK583" s="68"/>
      <c r="AL583" s="68"/>
      <c r="AM583" s="68"/>
      <c r="AN583" s="68"/>
      <c r="AO583" s="68"/>
      <c r="AP583" s="68"/>
      <c r="AQ583" s="68"/>
      <c r="AR583" s="68"/>
      <c r="AS583" s="68"/>
      <c r="AT583" s="68"/>
      <c r="AU583" s="68"/>
    </row>
    <row r="584" spans="1:47" ht="15.75" customHeight="1">
      <c r="A584" s="68"/>
      <c r="B584" s="68"/>
      <c r="C584" s="68"/>
      <c r="D584" s="68"/>
      <c r="E584" s="68"/>
      <c r="F584" s="68"/>
      <c r="G584" s="68"/>
      <c r="H584" s="68"/>
      <c r="I584" s="68"/>
      <c r="J584" s="68"/>
      <c r="K584" s="68"/>
      <c r="L584" s="68"/>
      <c r="M584" s="68"/>
      <c r="N584" s="68"/>
      <c r="O584" s="68"/>
      <c r="P584" s="68"/>
      <c r="Q584" s="68"/>
      <c r="R584" s="68"/>
      <c r="S584" s="68"/>
      <c r="T584" s="68"/>
      <c r="U584" s="68"/>
      <c r="V584" s="68"/>
      <c r="W584" s="68"/>
      <c r="X584" s="68"/>
      <c r="Y584" s="68"/>
      <c r="Z584" s="68"/>
      <c r="AA584" s="68"/>
      <c r="AB584" s="68"/>
      <c r="AC584" s="68"/>
      <c r="AD584" s="68"/>
      <c r="AE584" s="68"/>
      <c r="AF584" s="68"/>
      <c r="AG584" s="68"/>
      <c r="AH584" s="68"/>
      <c r="AI584" s="68"/>
      <c r="AJ584" s="68"/>
      <c r="AK584" s="68"/>
      <c r="AL584" s="68"/>
      <c r="AM584" s="68"/>
      <c r="AN584" s="68"/>
      <c r="AO584" s="68"/>
      <c r="AP584" s="68"/>
      <c r="AQ584" s="68"/>
      <c r="AR584" s="68"/>
      <c r="AS584" s="68"/>
      <c r="AT584" s="68"/>
      <c r="AU584" s="68"/>
    </row>
    <row r="585" spans="1:47" ht="15.75" customHeight="1">
      <c r="A585" s="68"/>
      <c r="B585" s="68"/>
      <c r="C585" s="68"/>
      <c r="D585" s="68"/>
      <c r="E585" s="68"/>
      <c r="F585" s="68"/>
      <c r="G585" s="68"/>
      <c r="H585" s="68"/>
      <c r="I585" s="68"/>
      <c r="J585" s="68"/>
      <c r="K585" s="68"/>
      <c r="L585" s="68"/>
      <c r="M585" s="68"/>
      <c r="N585" s="68"/>
      <c r="O585" s="68"/>
      <c r="P585" s="68"/>
      <c r="Q585" s="68"/>
      <c r="R585" s="68"/>
      <c r="S585" s="68"/>
      <c r="T585" s="68"/>
      <c r="U585" s="68"/>
      <c r="V585" s="68"/>
      <c r="W585" s="68"/>
      <c r="X585" s="68"/>
      <c r="Y585" s="68"/>
      <c r="Z585" s="68"/>
      <c r="AA585" s="68"/>
      <c r="AB585" s="68"/>
      <c r="AC585" s="68"/>
      <c r="AD585" s="68"/>
      <c r="AE585" s="68"/>
      <c r="AF585" s="68"/>
      <c r="AG585" s="68"/>
      <c r="AH585" s="68"/>
      <c r="AI585" s="68"/>
      <c r="AJ585" s="68"/>
      <c r="AK585" s="68"/>
      <c r="AL585" s="68"/>
      <c r="AM585" s="68"/>
      <c r="AN585" s="68"/>
      <c r="AO585" s="68"/>
      <c r="AP585" s="68"/>
      <c r="AQ585" s="68"/>
      <c r="AR585" s="68"/>
      <c r="AS585" s="68"/>
      <c r="AT585" s="68"/>
      <c r="AU585" s="68"/>
    </row>
    <row r="586" spans="1:47" ht="15.75" customHeight="1">
      <c r="A586" s="68"/>
      <c r="B586" s="68"/>
      <c r="C586" s="68"/>
      <c r="D586" s="68"/>
      <c r="E586" s="68"/>
      <c r="F586" s="68"/>
      <c r="G586" s="68"/>
      <c r="H586" s="68"/>
      <c r="I586" s="68"/>
      <c r="J586" s="68"/>
      <c r="K586" s="68"/>
      <c r="L586" s="68"/>
      <c r="M586" s="68"/>
      <c r="N586" s="68"/>
      <c r="O586" s="68"/>
      <c r="P586" s="68"/>
      <c r="Q586" s="68"/>
      <c r="R586" s="68"/>
      <c r="S586" s="68"/>
      <c r="T586" s="68"/>
      <c r="U586" s="68"/>
      <c r="V586" s="68"/>
      <c r="W586" s="68"/>
      <c r="X586" s="68"/>
      <c r="Y586" s="68"/>
      <c r="Z586" s="68"/>
      <c r="AA586" s="68"/>
      <c r="AB586" s="68"/>
      <c r="AC586" s="68"/>
      <c r="AD586" s="68"/>
      <c r="AE586" s="68"/>
      <c r="AF586" s="68"/>
      <c r="AG586" s="68"/>
      <c r="AH586" s="68"/>
      <c r="AI586" s="68"/>
      <c r="AJ586" s="68"/>
      <c r="AK586" s="68"/>
      <c r="AL586" s="68"/>
      <c r="AM586" s="68"/>
      <c r="AN586" s="68"/>
      <c r="AO586" s="68"/>
      <c r="AP586" s="68"/>
      <c r="AQ586" s="68"/>
      <c r="AR586" s="68"/>
      <c r="AS586" s="68"/>
      <c r="AT586" s="68"/>
      <c r="AU586" s="68"/>
    </row>
    <row r="587" spans="1:47" ht="15.75" customHeight="1">
      <c r="A587" s="68"/>
      <c r="B587" s="68"/>
      <c r="C587" s="68"/>
      <c r="D587" s="68"/>
      <c r="E587" s="68"/>
      <c r="F587" s="68"/>
      <c r="G587" s="68"/>
      <c r="H587" s="68"/>
      <c r="I587" s="68"/>
      <c r="J587" s="68"/>
      <c r="K587" s="68"/>
      <c r="L587" s="68"/>
      <c r="M587" s="68"/>
      <c r="N587" s="68"/>
      <c r="O587" s="68"/>
      <c r="P587" s="68"/>
      <c r="Q587" s="68"/>
      <c r="R587" s="68"/>
      <c r="S587" s="68"/>
      <c r="T587" s="68"/>
      <c r="U587" s="68"/>
      <c r="V587" s="68"/>
      <c r="W587" s="68"/>
      <c r="X587" s="68"/>
      <c r="Y587" s="68"/>
      <c r="Z587" s="68"/>
      <c r="AA587" s="68"/>
      <c r="AB587" s="68"/>
      <c r="AC587" s="68"/>
      <c r="AD587" s="68"/>
      <c r="AE587" s="68"/>
      <c r="AF587" s="68"/>
      <c r="AG587" s="68"/>
      <c r="AH587" s="68"/>
      <c r="AI587" s="68"/>
      <c r="AJ587" s="68"/>
      <c r="AK587" s="68"/>
      <c r="AL587" s="68"/>
      <c r="AM587" s="68"/>
      <c r="AN587" s="68"/>
      <c r="AO587" s="68"/>
      <c r="AP587" s="68"/>
      <c r="AQ587" s="68"/>
      <c r="AR587" s="68"/>
      <c r="AS587" s="68"/>
      <c r="AT587" s="68"/>
      <c r="AU587" s="68"/>
    </row>
    <row r="588" spans="1:47" ht="15.75" customHeight="1">
      <c r="A588" s="68"/>
      <c r="B588" s="68"/>
      <c r="C588" s="68"/>
      <c r="D588" s="68"/>
      <c r="E588" s="68"/>
      <c r="F588" s="68"/>
      <c r="G588" s="68"/>
      <c r="H588" s="68"/>
      <c r="I588" s="68"/>
      <c r="J588" s="68"/>
      <c r="K588" s="68"/>
      <c r="L588" s="68"/>
      <c r="M588" s="68"/>
      <c r="N588" s="68"/>
      <c r="O588" s="68"/>
      <c r="P588" s="68"/>
      <c r="Q588" s="68"/>
      <c r="R588" s="68"/>
      <c r="S588" s="68"/>
      <c r="T588" s="68"/>
      <c r="U588" s="68"/>
      <c r="V588" s="68"/>
      <c r="W588" s="68"/>
      <c r="X588" s="68"/>
      <c r="Y588" s="68"/>
      <c r="Z588" s="68"/>
      <c r="AA588" s="68"/>
      <c r="AB588" s="68"/>
      <c r="AC588" s="68"/>
      <c r="AD588" s="68"/>
      <c r="AE588" s="68"/>
      <c r="AF588" s="68"/>
      <c r="AG588" s="68"/>
      <c r="AH588" s="68"/>
      <c r="AI588" s="68"/>
      <c r="AJ588" s="68"/>
      <c r="AK588" s="68"/>
      <c r="AL588" s="68"/>
      <c r="AM588" s="68"/>
      <c r="AN588" s="68"/>
      <c r="AO588" s="68"/>
      <c r="AP588" s="68"/>
      <c r="AQ588" s="68"/>
      <c r="AR588" s="68"/>
      <c r="AS588" s="68"/>
      <c r="AT588" s="68"/>
      <c r="AU588" s="68"/>
    </row>
    <row r="589" spans="1:47" ht="15.75" customHeight="1">
      <c r="A589" s="68"/>
      <c r="B589" s="68"/>
      <c r="C589" s="68"/>
      <c r="D589" s="68"/>
      <c r="E589" s="68"/>
      <c r="F589" s="68"/>
      <c r="G589" s="68"/>
      <c r="H589" s="68"/>
      <c r="I589" s="68"/>
      <c r="J589" s="68"/>
      <c r="K589" s="68"/>
      <c r="L589" s="68"/>
      <c r="M589" s="68"/>
      <c r="N589" s="68"/>
      <c r="O589" s="68"/>
      <c r="P589" s="68"/>
      <c r="Q589" s="68"/>
      <c r="R589" s="68"/>
      <c r="S589" s="68"/>
      <c r="T589" s="68"/>
      <c r="U589" s="68"/>
      <c r="V589" s="68"/>
      <c r="W589" s="68"/>
      <c r="X589" s="68"/>
      <c r="Y589" s="68"/>
      <c r="Z589" s="68"/>
      <c r="AA589" s="68"/>
      <c r="AB589" s="68"/>
      <c r="AC589" s="68"/>
      <c r="AD589" s="68"/>
      <c r="AE589" s="68"/>
      <c r="AF589" s="68"/>
      <c r="AG589" s="68"/>
      <c r="AH589" s="68"/>
      <c r="AI589" s="68"/>
      <c r="AJ589" s="68"/>
      <c r="AK589" s="68"/>
      <c r="AL589" s="68"/>
      <c r="AM589" s="68"/>
      <c r="AN589" s="68"/>
      <c r="AO589" s="68"/>
      <c r="AP589" s="68"/>
      <c r="AQ589" s="68"/>
      <c r="AR589" s="68"/>
      <c r="AS589" s="68"/>
      <c r="AT589" s="68"/>
      <c r="AU589" s="68"/>
    </row>
    <row r="590" spans="1:47" ht="15.75" customHeight="1">
      <c r="A590" s="68"/>
      <c r="B590" s="68"/>
      <c r="C590" s="68"/>
      <c r="D590" s="68"/>
      <c r="E590" s="68"/>
      <c r="F590" s="68"/>
      <c r="G590" s="68"/>
      <c r="H590" s="68"/>
      <c r="I590" s="68"/>
      <c r="J590" s="68"/>
      <c r="K590" s="68"/>
      <c r="L590" s="68"/>
      <c r="M590" s="68"/>
      <c r="N590" s="68"/>
      <c r="O590" s="68"/>
      <c r="P590" s="68"/>
      <c r="Q590" s="68"/>
      <c r="R590" s="68"/>
      <c r="S590" s="68"/>
      <c r="T590" s="68"/>
      <c r="U590" s="68"/>
      <c r="V590" s="68"/>
      <c r="W590" s="68"/>
      <c r="X590" s="68"/>
      <c r="Y590" s="68"/>
      <c r="Z590" s="68"/>
      <c r="AA590" s="68"/>
      <c r="AB590" s="68"/>
      <c r="AC590" s="68"/>
      <c r="AD590" s="68"/>
      <c r="AE590" s="68"/>
      <c r="AF590" s="68"/>
      <c r="AG590" s="68"/>
      <c r="AH590" s="68"/>
      <c r="AI590" s="68"/>
      <c r="AJ590" s="68"/>
      <c r="AK590" s="68"/>
      <c r="AL590" s="68"/>
      <c r="AM590" s="68"/>
      <c r="AN590" s="68"/>
      <c r="AO590" s="68"/>
      <c r="AP590" s="68"/>
      <c r="AQ590" s="68"/>
      <c r="AR590" s="68"/>
      <c r="AS590" s="68"/>
      <c r="AT590" s="68"/>
      <c r="AU590" s="68"/>
    </row>
    <row r="591" spans="1:47" ht="15.75" customHeight="1">
      <c r="A591" s="68"/>
      <c r="B591" s="68"/>
      <c r="C591" s="68"/>
      <c r="D591" s="68"/>
      <c r="E591" s="68"/>
      <c r="F591" s="68"/>
      <c r="G591" s="68"/>
      <c r="H591" s="68"/>
      <c r="I591" s="68"/>
      <c r="J591" s="68"/>
      <c r="K591" s="68"/>
      <c r="L591" s="68"/>
      <c r="M591" s="68"/>
      <c r="N591" s="68"/>
      <c r="O591" s="68"/>
      <c r="P591" s="68"/>
      <c r="Q591" s="68"/>
      <c r="R591" s="68"/>
      <c r="S591" s="68"/>
      <c r="T591" s="68"/>
      <c r="U591" s="68"/>
      <c r="V591" s="68"/>
      <c r="W591" s="68"/>
      <c r="X591" s="68"/>
      <c r="Y591" s="68"/>
      <c r="Z591" s="68"/>
      <c r="AA591" s="68"/>
      <c r="AB591" s="68"/>
      <c r="AC591" s="68"/>
      <c r="AD591" s="68"/>
      <c r="AE591" s="68"/>
      <c r="AF591" s="68"/>
      <c r="AG591" s="68"/>
      <c r="AH591" s="68"/>
      <c r="AI591" s="68"/>
      <c r="AJ591" s="68"/>
      <c r="AK591" s="68"/>
      <c r="AL591" s="68"/>
      <c r="AM591" s="68"/>
      <c r="AN591" s="68"/>
      <c r="AO591" s="68"/>
      <c r="AP591" s="68"/>
      <c r="AQ591" s="68"/>
      <c r="AR591" s="68"/>
      <c r="AS591" s="68"/>
      <c r="AT591" s="68"/>
      <c r="AU591" s="68"/>
    </row>
    <row r="592" spans="1:47" ht="15.75" customHeight="1">
      <c r="A592" s="68"/>
      <c r="B592" s="68"/>
      <c r="C592" s="68"/>
      <c r="D592" s="68"/>
      <c r="E592" s="68"/>
      <c r="F592" s="68"/>
      <c r="G592" s="68"/>
      <c r="H592" s="68"/>
      <c r="I592" s="68"/>
      <c r="J592" s="68"/>
      <c r="K592" s="68"/>
      <c r="L592" s="68"/>
      <c r="M592" s="68"/>
      <c r="N592" s="68"/>
      <c r="O592" s="68"/>
      <c r="P592" s="68"/>
      <c r="Q592" s="68"/>
      <c r="R592" s="68"/>
      <c r="S592" s="68"/>
      <c r="T592" s="68"/>
      <c r="U592" s="68"/>
      <c r="V592" s="68"/>
      <c r="W592" s="68"/>
      <c r="X592" s="68"/>
      <c r="Y592" s="68"/>
      <c r="Z592" s="68"/>
      <c r="AA592" s="68"/>
      <c r="AB592" s="68"/>
      <c r="AC592" s="68"/>
      <c r="AD592" s="68"/>
      <c r="AE592" s="68"/>
      <c r="AF592" s="68"/>
      <c r="AG592" s="68"/>
      <c r="AH592" s="68"/>
      <c r="AI592" s="68"/>
      <c r="AJ592" s="68"/>
      <c r="AK592" s="68"/>
      <c r="AL592" s="68"/>
      <c r="AM592" s="68"/>
      <c r="AN592" s="68"/>
      <c r="AO592" s="68"/>
      <c r="AP592" s="68"/>
      <c r="AQ592" s="68"/>
      <c r="AR592" s="68"/>
      <c r="AS592" s="68"/>
      <c r="AT592" s="68"/>
      <c r="AU592" s="68"/>
    </row>
    <row r="593" spans="1:47" ht="15.75" customHeight="1">
      <c r="A593" s="68"/>
      <c r="B593" s="68"/>
      <c r="C593" s="68"/>
      <c r="D593" s="68"/>
      <c r="E593" s="68"/>
      <c r="F593" s="68"/>
      <c r="G593" s="68"/>
      <c r="H593" s="68"/>
      <c r="I593" s="68"/>
      <c r="J593" s="68"/>
      <c r="K593" s="68"/>
      <c r="L593" s="68"/>
      <c r="M593" s="68"/>
      <c r="N593" s="68"/>
      <c r="O593" s="68"/>
      <c r="P593" s="68"/>
      <c r="Q593" s="68"/>
      <c r="R593" s="68"/>
      <c r="S593" s="68"/>
      <c r="T593" s="68"/>
      <c r="U593" s="68"/>
      <c r="V593" s="68"/>
      <c r="W593" s="68"/>
      <c r="X593" s="68"/>
      <c r="Y593" s="68"/>
      <c r="Z593" s="68"/>
      <c r="AA593" s="68"/>
      <c r="AB593" s="68"/>
      <c r="AC593" s="68"/>
      <c r="AD593" s="68"/>
      <c r="AE593" s="68"/>
      <c r="AF593" s="68"/>
      <c r="AG593" s="68"/>
      <c r="AH593" s="68"/>
      <c r="AI593" s="68"/>
      <c r="AJ593" s="68"/>
      <c r="AK593" s="68"/>
      <c r="AL593" s="68"/>
      <c r="AM593" s="68"/>
      <c r="AN593" s="68"/>
      <c r="AO593" s="68"/>
      <c r="AP593" s="68"/>
      <c r="AQ593" s="68"/>
      <c r="AR593" s="68"/>
      <c r="AS593" s="68"/>
      <c r="AT593" s="68"/>
      <c r="AU593" s="68"/>
    </row>
    <row r="594" spans="1:47" ht="15.75" customHeight="1">
      <c r="A594" s="68"/>
      <c r="B594" s="68"/>
      <c r="C594" s="68"/>
      <c r="D594" s="68"/>
      <c r="E594" s="68"/>
      <c r="F594" s="68"/>
      <c r="G594" s="68"/>
      <c r="H594" s="68"/>
      <c r="I594" s="68"/>
      <c r="J594" s="68"/>
      <c r="K594" s="68"/>
      <c r="L594" s="68"/>
      <c r="M594" s="68"/>
      <c r="N594" s="68"/>
      <c r="O594" s="68"/>
      <c r="P594" s="68"/>
      <c r="Q594" s="68"/>
      <c r="R594" s="68"/>
      <c r="S594" s="68"/>
      <c r="T594" s="68"/>
      <c r="U594" s="68"/>
      <c r="V594" s="68"/>
      <c r="W594" s="68"/>
      <c r="X594" s="68"/>
      <c r="Y594" s="68"/>
      <c r="Z594" s="68"/>
      <c r="AA594" s="68"/>
      <c r="AB594" s="68"/>
      <c r="AC594" s="68"/>
      <c r="AD594" s="68"/>
      <c r="AE594" s="68"/>
      <c r="AF594" s="68"/>
      <c r="AG594" s="68"/>
      <c r="AH594" s="68"/>
      <c r="AI594" s="68"/>
      <c r="AJ594" s="68"/>
      <c r="AK594" s="68"/>
      <c r="AL594" s="68"/>
      <c r="AM594" s="68"/>
      <c r="AN594" s="68"/>
      <c r="AO594" s="68"/>
      <c r="AP594" s="68"/>
      <c r="AQ594" s="68"/>
      <c r="AR594" s="68"/>
      <c r="AS594" s="68"/>
      <c r="AT594" s="68"/>
      <c r="AU594" s="68"/>
    </row>
    <row r="595" spans="1:47" ht="15.75" customHeight="1">
      <c r="A595" s="68"/>
      <c r="B595" s="68"/>
      <c r="C595" s="68"/>
      <c r="D595" s="68"/>
      <c r="E595" s="68"/>
      <c r="F595" s="68"/>
      <c r="G595" s="68"/>
      <c r="H595" s="68"/>
      <c r="I595" s="68"/>
      <c r="J595" s="68"/>
      <c r="K595" s="68"/>
      <c r="L595" s="68"/>
      <c r="M595" s="68"/>
      <c r="N595" s="68"/>
      <c r="O595" s="68"/>
      <c r="P595" s="68"/>
      <c r="Q595" s="68"/>
      <c r="R595" s="68"/>
      <c r="S595" s="68"/>
      <c r="T595" s="68"/>
      <c r="U595" s="68"/>
      <c r="V595" s="68"/>
      <c r="W595" s="68"/>
      <c r="X595" s="68"/>
      <c r="Y595" s="68"/>
      <c r="Z595" s="68"/>
      <c r="AA595" s="68"/>
      <c r="AB595" s="68"/>
      <c r="AC595" s="68"/>
      <c r="AD595" s="68"/>
      <c r="AE595" s="68"/>
      <c r="AF595" s="68"/>
      <c r="AG595" s="68"/>
      <c r="AH595" s="68"/>
      <c r="AI595" s="68"/>
      <c r="AJ595" s="68"/>
      <c r="AK595" s="68"/>
      <c r="AL595" s="68"/>
      <c r="AM595" s="68"/>
      <c r="AN595" s="68"/>
      <c r="AO595" s="68"/>
      <c r="AP595" s="68"/>
      <c r="AQ595" s="68"/>
      <c r="AR595" s="68"/>
      <c r="AS595" s="68"/>
      <c r="AT595" s="68"/>
      <c r="AU595" s="68"/>
    </row>
    <row r="596" spans="1:47" ht="15.75" customHeight="1">
      <c r="A596" s="68"/>
      <c r="B596" s="68"/>
      <c r="C596" s="68"/>
      <c r="D596" s="68"/>
      <c r="E596" s="68"/>
      <c r="F596" s="68"/>
      <c r="G596" s="68"/>
      <c r="H596" s="68"/>
      <c r="I596" s="68"/>
      <c r="J596" s="68"/>
      <c r="K596" s="68"/>
      <c r="L596" s="68"/>
      <c r="M596" s="68"/>
      <c r="N596" s="68"/>
      <c r="O596" s="68"/>
      <c r="P596" s="68"/>
      <c r="Q596" s="68"/>
      <c r="R596" s="68"/>
      <c r="S596" s="68"/>
      <c r="T596" s="68"/>
      <c r="U596" s="68"/>
      <c r="V596" s="68"/>
      <c r="W596" s="68"/>
      <c r="X596" s="68"/>
      <c r="Y596" s="68"/>
      <c r="Z596" s="68"/>
      <c r="AA596" s="68"/>
      <c r="AB596" s="68"/>
      <c r="AC596" s="68"/>
      <c r="AD596" s="68"/>
      <c r="AE596" s="68"/>
      <c r="AF596" s="68"/>
      <c r="AG596" s="68"/>
      <c r="AH596" s="68"/>
      <c r="AI596" s="68"/>
      <c r="AJ596" s="68"/>
      <c r="AK596" s="68"/>
      <c r="AL596" s="68"/>
      <c r="AM596" s="68"/>
      <c r="AN596" s="68"/>
      <c r="AO596" s="68"/>
      <c r="AP596" s="68"/>
      <c r="AQ596" s="68"/>
      <c r="AR596" s="68"/>
      <c r="AS596" s="68"/>
      <c r="AT596" s="68"/>
      <c r="AU596" s="68"/>
    </row>
    <row r="597" spans="1:47" ht="15.75" customHeight="1">
      <c r="A597" s="68"/>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c r="AA597" s="68"/>
      <c r="AB597" s="68"/>
      <c r="AC597" s="68"/>
      <c r="AD597" s="68"/>
      <c r="AE597" s="68"/>
      <c r="AF597" s="68"/>
      <c r="AG597" s="68"/>
      <c r="AH597" s="68"/>
      <c r="AI597" s="68"/>
      <c r="AJ597" s="68"/>
      <c r="AK597" s="68"/>
      <c r="AL597" s="68"/>
      <c r="AM597" s="68"/>
      <c r="AN597" s="68"/>
      <c r="AO597" s="68"/>
      <c r="AP597" s="68"/>
      <c r="AQ597" s="68"/>
      <c r="AR597" s="68"/>
      <c r="AS597" s="68"/>
      <c r="AT597" s="68"/>
      <c r="AU597" s="68"/>
    </row>
    <row r="598" spans="1:47" ht="15.75" customHeight="1">
      <c r="A598" s="68"/>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c r="AA598" s="68"/>
      <c r="AB598" s="68"/>
      <c r="AC598" s="68"/>
      <c r="AD598" s="68"/>
      <c r="AE598" s="68"/>
      <c r="AF598" s="68"/>
      <c r="AG598" s="68"/>
      <c r="AH598" s="68"/>
      <c r="AI598" s="68"/>
      <c r="AJ598" s="68"/>
      <c r="AK598" s="68"/>
      <c r="AL598" s="68"/>
      <c r="AM598" s="68"/>
      <c r="AN598" s="68"/>
      <c r="AO598" s="68"/>
      <c r="AP598" s="68"/>
      <c r="AQ598" s="68"/>
      <c r="AR598" s="68"/>
      <c r="AS598" s="68"/>
      <c r="AT598" s="68"/>
      <c r="AU598" s="68"/>
    </row>
    <row r="599" spans="1:47" ht="15.75" customHeight="1">
      <c r="A599" s="68"/>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c r="AA599" s="68"/>
      <c r="AB599" s="68"/>
      <c r="AC599" s="68"/>
      <c r="AD599" s="68"/>
      <c r="AE599" s="68"/>
      <c r="AF599" s="68"/>
      <c r="AG599" s="68"/>
      <c r="AH599" s="68"/>
      <c r="AI599" s="68"/>
      <c r="AJ599" s="68"/>
      <c r="AK599" s="68"/>
      <c r="AL599" s="68"/>
      <c r="AM599" s="68"/>
      <c r="AN599" s="68"/>
      <c r="AO599" s="68"/>
      <c r="AP599" s="68"/>
      <c r="AQ599" s="68"/>
      <c r="AR599" s="68"/>
      <c r="AS599" s="68"/>
      <c r="AT599" s="68"/>
      <c r="AU599" s="68"/>
    </row>
    <row r="600" spans="1:47" ht="15.75" customHeight="1">
      <c r="A600" s="68"/>
      <c r="B600" s="68"/>
      <c r="C600" s="68"/>
      <c r="D600" s="68"/>
      <c r="E600" s="68"/>
      <c r="F600" s="68"/>
      <c r="G600" s="68"/>
      <c r="H600" s="68"/>
      <c r="I600" s="68"/>
      <c r="J600" s="68"/>
      <c r="K600" s="68"/>
      <c r="L600" s="68"/>
      <c r="M600" s="68"/>
      <c r="N600" s="68"/>
      <c r="O600" s="68"/>
      <c r="P600" s="68"/>
      <c r="Q600" s="68"/>
      <c r="R600" s="68"/>
      <c r="S600" s="68"/>
      <c r="T600" s="68"/>
      <c r="U600" s="68"/>
      <c r="V600" s="68"/>
      <c r="W600" s="68"/>
      <c r="X600" s="68"/>
      <c r="Y600" s="68"/>
      <c r="Z600" s="68"/>
      <c r="AA600" s="68"/>
      <c r="AB600" s="68"/>
      <c r="AC600" s="68"/>
      <c r="AD600" s="68"/>
      <c r="AE600" s="68"/>
      <c r="AF600" s="68"/>
      <c r="AG600" s="68"/>
      <c r="AH600" s="68"/>
      <c r="AI600" s="68"/>
      <c r="AJ600" s="68"/>
      <c r="AK600" s="68"/>
      <c r="AL600" s="68"/>
      <c r="AM600" s="68"/>
      <c r="AN600" s="68"/>
      <c r="AO600" s="68"/>
      <c r="AP600" s="68"/>
      <c r="AQ600" s="68"/>
      <c r="AR600" s="68"/>
      <c r="AS600" s="68"/>
      <c r="AT600" s="68"/>
      <c r="AU600" s="68"/>
    </row>
    <row r="601" spans="1:47" ht="15.75" customHeight="1">
      <c r="A601" s="68"/>
      <c r="B601" s="68"/>
      <c r="C601" s="68"/>
      <c r="D601" s="68"/>
      <c r="E601" s="68"/>
      <c r="F601" s="68"/>
      <c r="G601" s="68"/>
      <c r="H601" s="68"/>
      <c r="I601" s="68"/>
      <c r="J601" s="68"/>
      <c r="K601" s="68"/>
      <c r="L601" s="68"/>
      <c r="M601" s="68"/>
      <c r="N601" s="68"/>
      <c r="O601" s="68"/>
      <c r="P601" s="68"/>
      <c r="Q601" s="68"/>
      <c r="R601" s="68"/>
      <c r="S601" s="68"/>
      <c r="T601" s="68"/>
      <c r="U601" s="68"/>
      <c r="V601" s="68"/>
      <c r="W601" s="68"/>
      <c r="X601" s="68"/>
      <c r="Y601" s="68"/>
      <c r="Z601" s="68"/>
      <c r="AA601" s="68"/>
      <c r="AB601" s="68"/>
      <c r="AC601" s="68"/>
      <c r="AD601" s="68"/>
      <c r="AE601" s="68"/>
      <c r="AF601" s="68"/>
      <c r="AG601" s="68"/>
      <c r="AH601" s="68"/>
      <c r="AI601" s="68"/>
      <c r="AJ601" s="68"/>
      <c r="AK601" s="68"/>
      <c r="AL601" s="68"/>
      <c r="AM601" s="68"/>
      <c r="AN601" s="68"/>
      <c r="AO601" s="68"/>
      <c r="AP601" s="68"/>
      <c r="AQ601" s="68"/>
      <c r="AR601" s="68"/>
      <c r="AS601" s="68"/>
      <c r="AT601" s="68"/>
      <c r="AU601" s="68"/>
    </row>
    <row r="602" spans="1:47" ht="15.75" customHeight="1">
      <c r="A602" s="68"/>
      <c r="B602" s="68"/>
      <c r="C602" s="68"/>
      <c r="D602" s="68"/>
      <c r="E602" s="68"/>
      <c r="F602" s="68"/>
      <c r="G602" s="68"/>
      <c r="H602" s="68"/>
      <c r="I602" s="68"/>
      <c r="J602" s="68"/>
      <c r="K602" s="68"/>
      <c r="L602" s="68"/>
      <c r="M602" s="68"/>
      <c r="N602" s="68"/>
      <c r="O602" s="68"/>
      <c r="P602" s="68"/>
      <c r="Q602" s="68"/>
      <c r="R602" s="68"/>
      <c r="S602" s="68"/>
      <c r="T602" s="68"/>
      <c r="U602" s="68"/>
      <c r="V602" s="68"/>
      <c r="W602" s="68"/>
      <c r="X602" s="68"/>
      <c r="Y602" s="68"/>
      <c r="Z602" s="68"/>
      <c r="AA602" s="68"/>
      <c r="AB602" s="68"/>
      <c r="AC602" s="68"/>
      <c r="AD602" s="68"/>
      <c r="AE602" s="68"/>
      <c r="AF602" s="68"/>
      <c r="AG602" s="68"/>
      <c r="AH602" s="68"/>
      <c r="AI602" s="68"/>
      <c r="AJ602" s="68"/>
      <c r="AK602" s="68"/>
      <c r="AL602" s="68"/>
      <c r="AM602" s="68"/>
      <c r="AN602" s="68"/>
      <c r="AO602" s="68"/>
      <c r="AP602" s="68"/>
      <c r="AQ602" s="68"/>
      <c r="AR602" s="68"/>
      <c r="AS602" s="68"/>
      <c r="AT602" s="68"/>
      <c r="AU602" s="68"/>
    </row>
    <row r="603" spans="1:47" ht="15.75" customHeight="1">
      <c r="A603" s="68"/>
      <c r="B603" s="68"/>
      <c r="C603" s="68"/>
      <c r="D603" s="68"/>
      <c r="E603" s="68"/>
      <c r="F603" s="68"/>
      <c r="G603" s="68"/>
      <c r="H603" s="68"/>
      <c r="I603" s="68"/>
      <c r="J603" s="68"/>
      <c r="K603" s="68"/>
      <c r="L603" s="68"/>
      <c r="M603" s="68"/>
      <c r="N603" s="68"/>
      <c r="O603" s="68"/>
      <c r="P603" s="68"/>
      <c r="Q603" s="68"/>
      <c r="R603" s="68"/>
      <c r="S603" s="68"/>
      <c r="T603" s="68"/>
      <c r="U603" s="68"/>
      <c r="V603" s="68"/>
      <c r="W603" s="68"/>
      <c r="X603" s="68"/>
      <c r="Y603" s="68"/>
      <c r="Z603" s="68"/>
      <c r="AA603" s="68"/>
      <c r="AB603" s="68"/>
      <c r="AC603" s="68"/>
      <c r="AD603" s="68"/>
      <c r="AE603" s="68"/>
      <c r="AF603" s="68"/>
      <c r="AG603" s="68"/>
      <c r="AH603" s="68"/>
      <c r="AI603" s="68"/>
      <c r="AJ603" s="68"/>
      <c r="AK603" s="68"/>
      <c r="AL603" s="68"/>
      <c r="AM603" s="68"/>
      <c r="AN603" s="68"/>
      <c r="AO603" s="68"/>
      <c r="AP603" s="68"/>
      <c r="AQ603" s="68"/>
      <c r="AR603" s="68"/>
      <c r="AS603" s="68"/>
      <c r="AT603" s="68"/>
      <c r="AU603" s="68"/>
    </row>
    <row r="604" spans="1:47" ht="15.75" customHeight="1">
      <c r="A604" s="68"/>
      <c r="B604" s="68"/>
      <c r="C604" s="68"/>
      <c r="D604" s="68"/>
      <c r="E604" s="68"/>
      <c r="F604" s="68"/>
      <c r="G604" s="68"/>
      <c r="H604" s="68"/>
      <c r="I604" s="68"/>
      <c r="J604" s="68"/>
      <c r="K604" s="68"/>
      <c r="L604" s="68"/>
      <c r="M604" s="68"/>
      <c r="N604" s="68"/>
      <c r="O604" s="68"/>
      <c r="P604" s="68"/>
      <c r="Q604" s="68"/>
      <c r="R604" s="68"/>
      <c r="S604" s="68"/>
      <c r="T604" s="68"/>
      <c r="U604" s="68"/>
      <c r="V604" s="68"/>
      <c r="W604" s="68"/>
      <c r="X604" s="68"/>
      <c r="Y604" s="68"/>
      <c r="Z604" s="68"/>
      <c r="AA604" s="68"/>
      <c r="AB604" s="68"/>
      <c r="AC604" s="68"/>
      <c r="AD604" s="68"/>
      <c r="AE604" s="68"/>
      <c r="AF604" s="68"/>
      <c r="AG604" s="68"/>
      <c r="AH604" s="68"/>
      <c r="AI604" s="68"/>
      <c r="AJ604" s="68"/>
      <c r="AK604" s="68"/>
      <c r="AL604" s="68"/>
      <c r="AM604" s="68"/>
      <c r="AN604" s="68"/>
      <c r="AO604" s="68"/>
      <c r="AP604" s="68"/>
      <c r="AQ604" s="68"/>
      <c r="AR604" s="68"/>
      <c r="AS604" s="68"/>
      <c r="AT604" s="68"/>
      <c r="AU604" s="68"/>
    </row>
    <row r="605" spans="1:47" ht="15.75" customHeight="1">
      <c r="A605" s="68"/>
      <c r="B605" s="68"/>
      <c r="C605" s="68"/>
      <c r="D605" s="68"/>
      <c r="E605" s="68"/>
      <c r="F605" s="68"/>
      <c r="G605" s="68"/>
      <c r="H605" s="68"/>
      <c r="I605" s="68"/>
      <c r="J605" s="68"/>
      <c r="K605" s="68"/>
      <c r="L605" s="68"/>
      <c r="M605" s="68"/>
      <c r="N605" s="68"/>
      <c r="O605" s="68"/>
      <c r="P605" s="68"/>
      <c r="Q605" s="68"/>
      <c r="R605" s="68"/>
      <c r="S605" s="68"/>
      <c r="T605" s="68"/>
      <c r="U605" s="68"/>
      <c r="V605" s="68"/>
      <c r="W605" s="68"/>
      <c r="X605" s="68"/>
      <c r="Y605" s="68"/>
      <c r="Z605" s="68"/>
      <c r="AA605" s="68"/>
      <c r="AB605" s="68"/>
      <c r="AC605" s="68"/>
      <c r="AD605" s="68"/>
      <c r="AE605" s="68"/>
      <c r="AF605" s="68"/>
      <c r="AG605" s="68"/>
      <c r="AH605" s="68"/>
      <c r="AI605" s="68"/>
      <c r="AJ605" s="68"/>
      <c r="AK605" s="68"/>
      <c r="AL605" s="68"/>
      <c r="AM605" s="68"/>
      <c r="AN605" s="68"/>
      <c r="AO605" s="68"/>
      <c r="AP605" s="68"/>
      <c r="AQ605" s="68"/>
      <c r="AR605" s="68"/>
      <c r="AS605" s="68"/>
      <c r="AT605" s="68"/>
      <c r="AU605" s="68"/>
    </row>
    <row r="606" spans="1:47" ht="15.75" customHeight="1">
      <c r="A606" s="68"/>
      <c r="B606" s="68"/>
      <c r="C606" s="68"/>
      <c r="D606" s="68"/>
      <c r="E606" s="68"/>
      <c r="F606" s="68"/>
      <c r="G606" s="68"/>
      <c r="H606" s="68"/>
      <c r="I606" s="68"/>
      <c r="J606" s="68"/>
      <c r="K606" s="68"/>
      <c r="L606" s="68"/>
      <c r="M606" s="68"/>
      <c r="N606" s="68"/>
      <c r="O606" s="68"/>
      <c r="P606" s="68"/>
      <c r="Q606" s="68"/>
      <c r="R606" s="68"/>
      <c r="S606" s="68"/>
      <c r="T606" s="68"/>
      <c r="U606" s="68"/>
      <c r="V606" s="68"/>
      <c r="W606" s="68"/>
      <c r="X606" s="68"/>
      <c r="Y606" s="68"/>
      <c r="Z606" s="68"/>
      <c r="AA606" s="68"/>
      <c r="AB606" s="68"/>
      <c r="AC606" s="68"/>
      <c r="AD606" s="68"/>
      <c r="AE606" s="68"/>
      <c r="AF606" s="68"/>
      <c r="AG606" s="68"/>
      <c r="AH606" s="68"/>
      <c r="AI606" s="68"/>
      <c r="AJ606" s="68"/>
      <c r="AK606" s="68"/>
      <c r="AL606" s="68"/>
      <c r="AM606" s="68"/>
      <c r="AN606" s="68"/>
      <c r="AO606" s="68"/>
      <c r="AP606" s="68"/>
      <c r="AQ606" s="68"/>
      <c r="AR606" s="68"/>
      <c r="AS606" s="68"/>
      <c r="AT606" s="68"/>
      <c r="AU606" s="68"/>
    </row>
    <row r="607" spans="1:47" ht="15.75" customHeight="1">
      <c r="A607" s="68"/>
      <c r="B607" s="68"/>
      <c r="C607" s="68"/>
      <c r="D607" s="68"/>
      <c r="E607" s="68"/>
      <c r="F607" s="68"/>
      <c r="G607" s="68"/>
      <c r="H607" s="68"/>
      <c r="I607" s="68"/>
      <c r="J607" s="68"/>
      <c r="K607" s="68"/>
      <c r="L607" s="68"/>
      <c r="M607" s="68"/>
      <c r="N607" s="68"/>
      <c r="O607" s="68"/>
      <c r="P607" s="68"/>
      <c r="Q607" s="68"/>
      <c r="R607" s="68"/>
      <c r="S607" s="68"/>
      <c r="T607" s="68"/>
      <c r="U607" s="68"/>
      <c r="V607" s="68"/>
      <c r="W607" s="68"/>
      <c r="X607" s="68"/>
      <c r="Y607" s="68"/>
      <c r="Z607" s="68"/>
      <c r="AA607" s="68"/>
      <c r="AB607" s="68"/>
      <c r="AC607" s="68"/>
      <c r="AD607" s="68"/>
      <c r="AE607" s="68"/>
      <c r="AF607" s="68"/>
      <c r="AG607" s="68"/>
      <c r="AH607" s="68"/>
      <c r="AI607" s="68"/>
      <c r="AJ607" s="68"/>
      <c r="AK607" s="68"/>
      <c r="AL607" s="68"/>
      <c r="AM607" s="68"/>
      <c r="AN607" s="68"/>
      <c r="AO607" s="68"/>
      <c r="AP607" s="68"/>
      <c r="AQ607" s="68"/>
      <c r="AR607" s="68"/>
      <c r="AS607" s="68"/>
      <c r="AT607" s="68"/>
      <c r="AU607" s="68"/>
    </row>
    <row r="608" spans="1:47" ht="15.75" customHeight="1">
      <c r="A608" s="68"/>
      <c r="B608" s="68"/>
      <c r="C608" s="68"/>
      <c r="D608" s="68"/>
      <c r="E608" s="68"/>
      <c r="F608" s="68"/>
      <c r="G608" s="68"/>
      <c r="H608" s="68"/>
      <c r="I608" s="68"/>
      <c r="J608" s="68"/>
      <c r="K608" s="68"/>
      <c r="L608" s="68"/>
      <c r="M608" s="68"/>
      <c r="N608" s="68"/>
      <c r="O608" s="68"/>
      <c r="P608" s="68"/>
      <c r="Q608" s="68"/>
      <c r="R608" s="68"/>
      <c r="S608" s="68"/>
      <c r="T608" s="68"/>
      <c r="U608" s="68"/>
      <c r="V608" s="68"/>
      <c r="W608" s="68"/>
      <c r="X608" s="68"/>
      <c r="Y608" s="68"/>
      <c r="Z608" s="68"/>
      <c r="AA608" s="68"/>
      <c r="AB608" s="68"/>
      <c r="AC608" s="68"/>
      <c r="AD608" s="68"/>
      <c r="AE608" s="68"/>
      <c r="AF608" s="68"/>
      <c r="AG608" s="68"/>
      <c r="AH608" s="68"/>
      <c r="AI608" s="68"/>
      <c r="AJ608" s="68"/>
      <c r="AK608" s="68"/>
      <c r="AL608" s="68"/>
      <c r="AM608" s="68"/>
      <c r="AN608" s="68"/>
      <c r="AO608" s="68"/>
      <c r="AP608" s="68"/>
      <c r="AQ608" s="68"/>
      <c r="AR608" s="68"/>
      <c r="AS608" s="68"/>
      <c r="AT608" s="68"/>
      <c r="AU608" s="68"/>
    </row>
    <row r="609" spans="1:47" ht="15.75" customHeight="1">
      <c r="A609" s="68"/>
      <c r="B609" s="68"/>
      <c r="C609" s="68"/>
      <c r="D609" s="68"/>
      <c r="E609" s="68"/>
      <c r="F609" s="68"/>
      <c r="G609" s="68"/>
      <c r="H609" s="68"/>
      <c r="I609" s="68"/>
      <c r="J609" s="68"/>
      <c r="K609" s="68"/>
      <c r="L609" s="68"/>
      <c r="M609" s="68"/>
      <c r="N609" s="68"/>
      <c r="O609" s="68"/>
      <c r="P609" s="68"/>
      <c r="Q609" s="68"/>
      <c r="R609" s="68"/>
      <c r="S609" s="68"/>
      <c r="T609" s="68"/>
      <c r="U609" s="68"/>
      <c r="V609" s="68"/>
      <c r="W609" s="68"/>
      <c r="X609" s="68"/>
      <c r="Y609" s="68"/>
      <c r="Z609" s="68"/>
      <c r="AA609" s="68"/>
      <c r="AB609" s="68"/>
      <c r="AC609" s="68"/>
      <c r="AD609" s="68"/>
      <c r="AE609" s="68"/>
      <c r="AF609" s="68"/>
      <c r="AG609" s="68"/>
      <c r="AH609" s="68"/>
      <c r="AI609" s="68"/>
      <c r="AJ609" s="68"/>
      <c r="AK609" s="68"/>
      <c r="AL609" s="68"/>
      <c r="AM609" s="68"/>
      <c r="AN609" s="68"/>
      <c r="AO609" s="68"/>
      <c r="AP609" s="68"/>
      <c r="AQ609" s="68"/>
      <c r="AR609" s="68"/>
      <c r="AS609" s="68"/>
      <c r="AT609" s="68"/>
      <c r="AU609" s="68"/>
    </row>
    <row r="610" spans="1:47" ht="15.75" customHeight="1">
      <c r="A610" s="68"/>
      <c r="B610" s="68"/>
      <c r="C610" s="68"/>
      <c r="D610" s="68"/>
      <c r="E610" s="68"/>
      <c r="F610" s="68"/>
      <c r="G610" s="68"/>
      <c r="H610" s="68"/>
      <c r="I610" s="68"/>
      <c r="J610" s="68"/>
      <c r="K610" s="68"/>
      <c r="L610" s="68"/>
      <c r="M610" s="68"/>
      <c r="N610" s="68"/>
      <c r="O610" s="68"/>
      <c r="P610" s="68"/>
      <c r="Q610" s="68"/>
      <c r="R610" s="68"/>
      <c r="S610" s="68"/>
      <c r="T610" s="68"/>
      <c r="U610" s="68"/>
      <c r="V610" s="68"/>
      <c r="W610" s="68"/>
      <c r="X610" s="68"/>
      <c r="Y610" s="68"/>
      <c r="Z610" s="68"/>
      <c r="AA610" s="68"/>
      <c r="AB610" s="68"/>
      <c r="AC610" s="68"/>
      <c r="AD610" s="68"/>
      <c r="AE610" s="68"/>
      <c r="AF610" s="68"/>
      <c r="AG610" s="68"/>
      <c r="AH610" s="68"/>
      <c r="AI610" s="68"/>
      <c r="AJ610" s="68"/>
      <c r="AK610" s="68"/>
      <c r="AL610" s="68"/>
      <c r="AM610" s="68"/>
      <c r="AN610" s="68"/>
      <c r="AO610" s="68"/>
      <c r="AP610" s="68"/>
      <c r="AQ610" s="68"/>
      <c r="AR610" s="68"/>
      <c r="AS610" s="68"/>
      <c r="AT610" s="68"/>
      <c r="AU610" s="68"/>
    </row>
    <row r="611" spans="1:47" ht="15.75" customHeight="1">
      <c r="A611" s="68"/>
      <c r="B611" s="68"/>
      <c r="C611" s="68"/>
      <c r="D611" s="68"/>
      <c r="E611" s="68"/>
      <c r="F611" s="68"/>
      <c r="G611" s="68"/>
      <c r="H611" s="68"/>
      <c r="I611" s="68"/>
      <c r="J611" s="68"/>
      <c r="K611" s="68"/>
      <c r="L611" s="68"/>
      <c r="M611" s="68"/>
      <c r="N611" s="68"/>
      <c r="O611" s="68"/>
      <c r="P611" s="68"/>
      <c r="Q611" s="68"/>
      <c r="R611" s="68"/>
      <c r="S611" s="68"/>
      <c r="T611" s="68"/>
      <c r="U611" s="68"/>
      <c r="V611" s="68"/>
      <c r="W611" s="68"/>
      <c r="X611" s="68"/>
      <c r="Y611" s="68"/>
      <c r="Z611" s="68"/>
      <c r="AA611" s="68"/>
      <c r="AB611" s="68"/>
      <c r="AC611" s="68"/>
      <c r="AD611" s="68"/>
      <c r="AE611" s="68"/>
      <c r="AF611" s="68"/>
      <c r="AG611" s="68"/>
      <c r="AH611" s="68"/>
      <c r="AI611" s="68"/>
      <c r="AJ611" s="68"/>
      <c r="AK611" s="68"/>
      <c r="AL611" s="68"/>
      <c r="AM611" s="68"/>
      <c r="AN611" s="68"/>
      <c r="AO611" s="68"/>
      <c r="AP611" s="68"/>
      <c r="AQ611" s="68"/>
      <c r="AR611" s="68"/>
      <c r="AS611" s="68"/>
      <c r="AT611" s="68"/>
      <c r="AU611" s="68"/>
    </row>
    <row r="612" spans="1:47" ht="15.75" customHeight="1">
      <c r="A612" s="68"/>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c r="AA612" s="68"/>
      <c r="AB612" s="68"/>
      <c r="AC612" s="68"/>
      <c r="AD612" s="68"/>
      <c r="AE612" s="68"/>
      <c r="AF612" s="68"/>
      <c r="AG612" s="68"/>
      <c r="AH612" s="68"/>
      <c r="AI612" s="68"/>
      <c r="AJ612" s="68"/>
      <c r="AK612" s="68"/>
      <c r="AL612" s="68"/>
      <c r="AM612" s="68"/>
      <c r="AN612" s="68"/>
      <c r="AO612" s="68"/>
      <c r="AP612" s="68"/>
      <c r="AQ612" s="68"/>
      <c r="AR612" s="68"/>
      <c r="AS612" s="68"/>
      <c r="AT612" s="68"/>
      <c r="AU612" s="68"/>
    </row>
    <row r="613" spans="1:47" ht="15.75" customHeight="1">
      <c r="A613" s="68"/>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c r="AA613" s="68"/>
      <c r="AB613" s="68"/>
      <c r="AC613" s="68"/>
      <c r="AD613" s="68"/>
      <c r="AE613" s="68"/>
      <c r="AF613" s="68"/>
      <c r="AG613" s="68"/>
      <c r="AH613" s="68"/>
      <c r="AI613" s="68"/>
      <c r="AJ613" s="68"/>
      <c r="AK613" s="68"/>
      <c r="AL613" s="68"/>
      <c r="AM613" s="68"/>
      <c r="AN613" s="68"/>
      <c r="AO613" s="68"/>
      <c r="AP613" s="68"/>
      <c r="AQ613" s="68"/>
      <c r="AR613" s="68"/>
      <c r="AS613" s="68"/>
      <c r="AT613" s="68"/>
      <c r="AU613" s="68"/>
    </row>
    <row r="614" spans="1:47" ht="15.75" customHeight="1">
      <c r="A614" s="68"/>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c r="AA614" s="68"/>
      <c r="AB614" s="68"/>
      <c r="AC614" s="68"/>
      <c r="AD614" s="68"/>
      <c r="AE614" s="68"/>
      <c r="AF614" s="68"/>
      <c r="AG614" s="68"/>
      <c r="AH614" s="68"/>
      <c r="AI614" s="68"/>
      <c r="AJ614" s="68"/>
      <c r="AK614" s="68"/>
      <c r="AL614" s="68"/>
      <c r="AM614" s="68"/>
      <c r="AN614" s="68"/>
      <c r="AO614" s="68"/>
      <c r="AP614" s="68"/>
      <c r="AQ614" s="68"/>
      <c r="AR614" s="68"/>
      <c r="AS614" s="68"/>
      <c r="AT614" s="68"/>
      <c r="AU614" s="68"/>
    </row>
    <row r="615" spans="1:47" ht="15.75" customHeight="1">
      <c r="A615" s="68"/>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c r="AA615" s="68"/>
      <c r="AB615" s="68"/>
      <c r="AC615" s="68"/>
      <c r="AD615" s="68"/>
      <c r="AE615" s="68"/>
      <c r="AF615" s="68"/>
      <c r="AG615" s="68"/>
      <c r="AH615" s="68"/>
      <c r="AI615" s="68"/>
      <c r="AJ615" s="68"/>
      <c r="AK615" s="68"/>
      <c r="AL615" s="68"/>
      <c r="AM615" s="68"/>
      <c r="AN615" s="68"/>
      <c r="AO615" s="68"/>
      <c r="AP615" s="68"/>
      <c r="AQ615" s="68"/>
      <c r="AR615" s="68"/>
      <c r="AS615" s="68"/>
      <c r="AT615" s="68"/>
      <c r="AU615" s="68"/>
    </row>
    <row r="616" spans="1:47" ht="15.75" customHeight="1">
      <c r="A616" s="68"/>
      <c r="B616" s="68"/>
      <c r="C616" s="68"/>
      <c r="D616" s="68"/>
      <c r="E616" s="68"/>
      <c r="F616" s="68"/>
      <c r="G616" s="68"/>
      <c r="H616" s="68"/>
      <c r="I616" s="68"/>
      <c r="J616" s="68"/>
      <c r="K616" s="68"/>
      <c r="L616" s="68"/>
      <c r="M616" s="68"/>
      <c r="N616" s="68"/>
      <c r="O616" s="68"/>
      <c r="P616" s="68"/>
      <c r="Q616" s="68"/>
      <c r="R616" s="68"/>
      <c r="S616" s="68"/>
      <c r="T616" s="68"/>
      <c r="U616" s="68"/>
      <c r="V616" s="68"/>
      <c r="W616" s="68"/>
      <c r="X616" s="68"/>
      <c r="Y616" s="68"/>
      <c r="Z616" s="68"/>
      <c r="AA616" s="68"/>
      <c r="AB616" s="68"/>
      <c r="AC616" s="68"/>
      <c r="AD616" s="68"/>
      <c r="AE616" s="68"/>
      <c r="AF616" s="68"/>
      <c r="AG616" s="68"/>
      <c r="AH616" s="68"/>
      <c r="AI616" s="68"/>
      <c r="AJ616" s="68"/>
      <c r="AK616" s="68"/>
      <c r="AL616" s="68"/>
      <c r="AM616" s="68"/>
      <c r="AN616" s="68"/>
      <c r="AO616" s="68"/>
      <c r="AP616" s="68"/>
      <c r="AQ616" s="68"/>
      <c r="AR616" s="68"/>
      <c r="AS616" s="68"/>
      <c r="AT616" s="68"/>
      <c r="AU616" s="68"/>
    </row>
    <row r="617" spans="1:47" ht="15.75" customHeight="1">
      <c r="A617" s="68"/>
      <c r="B617" s="68"/>
      <c r="C617" s="68"/>
      <c r="D617" s="68"/>
      <c r="E617" s="68"/>
      <c r="F617" s="68"/>
      <c r="G617" s="68"/>
      <c r="H617" s="68"/>
      <c r="I617" s="68"/>
      <c r="J617" s="68"/>
      <c r="K617" s="68"/>
      <c r="L617" s="68"/>
      <c r="M617" s="68"/>
      <c r="N617" s="68"/>
      <c r="O617" s="68"/>
      <c r="P617" s="68"/>
      <c r="Q617" s="68"/>
      <c r="R617" s="68"/>
      <c r="S617" s="68"/>
      <c r="T617" s="68"/>
      <c r="U617" s="68"/>
      <c r="V617" s="68"/>
      <c r="W617" s="68"/>
      <c r="X617" s="68"/>
      <c r="Y617" s="68"/>
      <c r="Z617" s="68"/>
      <c r="AA617" s="68"/>
      <c r="AB617" s="68"/>
      <c r="AC617" s="68"/>
      <c r="AD617" s="68"/>
      <c r="AE617" s="68"/>
      <c r="AF617" s="68"/>
      <c r="AG617" s="68"/>
      <c r="AH617" s="68"/>
      <c r="AI617" s="68"/>
      <c r="AJ617" s="68"/>
      <c r="AK617" s="68"/>
      <c r="AL617" s="68"/>
      <c r="AM617" s="68"/>
      <c r="AN617" s="68"/>
      <c r="AO617" s="68"/>
      <c r="AP617" s="68"/>
      <c r="AQ617" s="68"/>
      <c r="AR617" s="68"/>
      <c r="AS617" s="68"/>
      <c r="AT617" s="68"/>
      <c r="AU617" s="68"/>
    </row>
    <row r="618" spans="1:47" ht="15.75" customHeight="1">
      <c r="A618" s="68"/>
      <c r="B618" s="68"/>
      <c r="C618" s="68"/>
      <c r="D618" s="68"/>
      <c r="E618" s="68"/>
      <c r="F618" s="68"/>
      <c r="G618" s="68"/>
      <c r="H618" s="68"/>
      <c r="I618" s="68"/>
      <c r="J618" s="68"/>
      <c r="K618" s="68"/>
      <c r="L618" s="68"/>
      <c r="M618" s="68"/>
      <c r="N618" s="68"/>
      <c r="O618" s="68"/>
      <c r="P618" s="68"/>
      <c r="Q618" s="68"/>
      <c r="R618" s="68"/>
      <c r="S618" s="68"/>
      <c r="T618" s="68"/>
      <c r="U618" s="68"/>
      <c r="V618" s="68"/>
      <c r="W618" s="68"/>
      <c r="X618" s="68"/>
      <c r="Y618" s="68"/>
      <c r="Z618" s="68"/>
      <c r="AA618" s="68"/>
      <c r="AB618" s="68"/>
      <c r="AC618" s="68"/>
      <c r="AD618" s="68"/>
      <c r="AE618" s="68"/>
      <c r="AF618" s="68"/>
      <c r="AG618" s="68"/>
      <c r="AH618" s="68"/>
      <c r="AI618" s="68"/>
      <c r="AJ618" s="68"/>
      <c r="AK618" s="68"/>
      <c r="AL618" s="68"/>
      <c r="AM618" s="68"/>
      <c r="AN618" s="68"/>
      <c r="AO618" s="68"/>
      <c r="AP618" s="68"/>
      <c r="AQ618" s="68"/>
      <c r="AR618" s="68"/>
      <c r="AS618" s="68"/>
      <c r="AT618" s="68"/>
      <c r="AU618" s="68"/>
    </row>
    <row r="619" spans="1:47" ht="15.75" customHeight="1">
      <c r="A619" s="68"/>
      <c r="B619" s="68"/>
      <c r="C619" s="68"/>
      <c r="D619" s="68"/>
      <c r="E619" s="68"/>
      <c r="F619" s="68"/>
      <c r="G619" s="68"/>
      <c r="H619" s="68"/>
      <c r="I619" s="68"/>
      <c r="J619" s="68"/>
      <c r="K619" s="68"/>
      <c r="L619" s="68"/>
      <c r="M619" s="68"/>
      <c r="N619" s="68"/>
      <c r="O619" s="68"/>
      <c r="P619" s="68"/>
      <c r="Q619" s="68"/>
      <c r="R619" s="68"/>
      <c r="S619" s="68"/>
      <c r="T619" s="68"/>
      <c r="U619" s="68"/>
      <c r="V619" s="68"/>
      <c r="W619" s="68"/>
      <c r="X619" s="68"/>
      <c r="Y619" s="68"/>
      <c r="Z619" s="68"/>
      <c r="AA619" s="68"/>
      <c r="AB619" s="68"/>
      <c r="AC619" s="68"/>
      <c r="AD619" s="68"/>
      <c r="AE619" s="68"/>
      <c r="AF619" s="68"/>
      <c r="AG619" s="68"/>
      <c r="AH619" s="68"/>
      <c r="AI619" s="68"/>
      <c r="AJ619" s="68"/>
      <c r="AK619" s="68"/>
      <c r="AL619" s="68"/>
      <c r="AM619" s="68"/>
      <c r="AN619" s="68"/>
      <c r="AO619" s="68"/>
      <c r="AP619" s="68"/>
      <c r="AQ619" s="68"/>
      <c r="AR619" s="68"/>
      <c r="AS619" s="68"/>
      <c r="AT619" s="68"/>
      <c r="AU619" s="68"/>
    </row>
    <row r="620" spans="1:47" ht="15.75" customHeight="1">
      <c r="A620" s="68"/>
      <c r="B620" s="68"/>
      <c r="C620" s="68"/>
      <c r="D620" s="68"/>
      <c r="E620" s="68"/>
      <c r="F620" s="68"/>
      <c r="G620" s="68"/>
      <c r="H620" s="68"/>
      <c r="I620" s="68"/>
      <c r="J620" s="68"/>
      <c r="K620" s="68"/>
      <c r="L620" s="68"/>
      <c r="M620" s="68"/>
      <c r="N620" s="68"/>
      <c r="O620" s="68"/>
      <c r="P620" s="68"/>
      <c r="Q620" s="68"/>
      <c r="R620" s="68"/>
      <c r="S620" s="68"/>
      <c r="T620" s="68"/>
      <c r="U620" s="68"/>
      <c r="V620" s="68"/>
      <c r="W620" s="68"/>
      <c r="X620" s="68"/>
      <c r="Y620" s="68"/>
      <c r="Z620" s="68"/>
      <c r="AA620" s="68"/>
      <c r="AB620" s="68"/>
      <c r="AC620" s="68"/>
      <c r="AD620" s="68"/>
      <c r="AE620" s="68"/>
      <c r="AF620" s="68"/>
      <c r="AG620" s="68"/>
      <c r="AH620" s="68"/>
      <c r="AI620" s="68"/>
      <c r="AJ620" s="68"/>
      <c r="AK620" s="68"/>
      <c r="AL620" s="68"/>
      <c r="AM620" s="68"/>
      <c r="AN620" s="68"/>
      <c r="AO620" s="68"/>
      <c r="AP620" s="68"/>
      <c r="AQ620" s="68"/>
      <c r="AR620" s="68"/>
      <c r="AS620" s="68"/>
      <c r="AT620" s="68"/>
      <c r="AU620" s="68"/>
    </row>
    <row r="621" spans="1:47" ht="15.75" customHeight="1">
      <c r="A621" s="68"/>
      <c r="B621" s="68"/>
      <c r="C621" s="68"/>
      <c r="D621" s="68"/>
      <c r="E621" s="68"/>
      <c r="F621" s="68"/>
      <c r="G621" s="68"/>
      <c r="H621" s="68"/>
      <c r="I621" s="68"/>
      <c r="J621" s="68"/>
      <c r="K621" s="68"/>
      <c r="L621" s="68"/>
      <c r="M621" s="68"/>
      <c r="N621" s="68"/>
      <c r="O621" s="68"/>
      <c r="P621" s="68"/>
      <c r="Q621" s="68"/>
      <c r="R621" s="68"/>
      <c r="S621" s="68"/>
      <c r="T621" s="68"/>
      <c r="U621" s="68"/>
      <c r="V621" s="68"/>
      <c r="W621" s="68"/>
      <c r="X621" s="68"/>
      <c r="Y621" s="68"/>
      <c r="Z621" s="68"/>
      <c r="AA621" s="68"/>
      <c r="AB621" s="68"/>
      <c r="AC621" s="68"/>
      <c r="AD621" s="68"/>
      <c r="AE621" s="68"/>
      <c r="AF621" s="68"/>
      <c r="AG621" s="68"/>
      <c r="AH621" s="68"/>
      <c r="AI621" s="68"/>
      <c r="AJ621" s="68"/>
      <c r="AK621" s="68"/>
      <c r="AL621" s="68"/>
      <c r="AM621" s="68"/>
      <c r="AN621" s="68"/>
      <c r="AO621" s="68"/>
      <c r="AP621" s="68"/>
      <c r="AQ621" s="68"/>
      <c r="AR621" s="68"/>
      <c r="AS621" s="68"/>
      <c r="AT621" s="68"/>
      <c r="AU621" s="68"/>
    </row>
    <row r="622" spans="1:47" ht="15.75" customHeight="1">
      <c r="A622" s="68"/>
      <c r="B622" s="68"/>
      <c r="C622" s="68"/>
      <c r="D622" s="68"/>
      <c r="E622" s="68"/>
      <c r="F622" s="68"/>
      <c r="G622" s="68"/>
      <c r="H622" s="68"/>
      <c r="I622" s="68"/>
      <c r="J622" s="68"/>
      <c r="K622" s="68"/>
      <c r="L622" s="68"/>
      <c r="M622" s="68"/>
      <c r="N622" s="68"/>
      <c r="O622" s="68"/>
      <c r="P622" s="68"/>
      <c r="Q622" s="68"/>
      <c r="R622" s="68"/>
      <c r="S622" s="68"/>
      <c r="T622" s="68"/>
      <c r="U622" s="68"/>
      <c r="V622" s="68"/>
      <c r="W622" s="68"/>
      <c r="X622" s="68"/>
      <c r="Y622" s="68"/>
      <c r="Z622" s="68"/>
      <c r="AA622" s="68"/>
      <c r="AB622" s="68"/>
      <c r="AC622" s="68"/>
      <c r="AD622" s="68"/>
      <c r="AE622" s="68"/>
      <c r="AF622" s="68"/>
      <c r="AG622" s="68"/>
      <c r="AH622" s="68"/>
      <c r="AI622" s="68"/>
      <c r="AJ622" s="68"/>
      <c r="AK622" s="68"/>
      <c r="AL622" s="68"/>
      <c r="AM622" s="68"/>
      <c r="AN622" s="68"/>
      <c r="AO622" s="68"/>
      <c r="AP622" s="68"/>
      <c r="AQ622" s="68"/>
      <c r="AR622" s="68"/>
      <c r="AS622" s="68"/>
      <c r="AT622" s="68"/>
      <c r="AU622" s="68"/>
    </row>
    <row r="623" spans="1:47" ht="15.75" customHeight="1">
      <c r="A623" s="68"/>
      <c r="B623" s="68"/>
      <c r="C623" s="68"/>
      <c r="D623" s="68"/>
      <c r="E623" s="68"/>
      <c r="F623" s="68"/>
      <c r="G623" s="68"/>
      <c r="H623" s="68"/>
      <c r="I623" s="68"/>
      <c r="J623" s="68"/>
      <c r="K623" s="68"/>
      <c r="L623" s="68"/>
      <c r="M623" s="68"/>
      <c r="N623" s="68"/>
      <c r="O623" s="68"/>
      <c r="P623" s="68"/>
      <c r="Q623" s="68"/>
      <c r="R623" s="68"/>
      <c r="S623" s="68"/>
      <c r="T623" s="68"/>
      <c r="U623" s="68"/>
      <c r="V623" s="68"/>
      <c r="W623" s="68"/>
      <c r="X623" s="68"/>
      <c r="Y623" s="68"/>
      <c r="Z623" s="68"/>
      <c r="AA623" s="68"/>
      <c r="AB623" s="68"/>
      <c r="AC623" s="68"/>
      <c r="AD623" s="68"/>
      <c r="AE623" s="68"/>
      <c r="AF623" s="68"/>
      <c r="AG623" s="68"/>
      <c r="AH623" s="68"/>
      <c r="AI623" s="68"/>
      <c r="AJ623" s="68"/>
      <c r="AK623" s="68"/>
      <c r="AL623" s="68"/>
      <c r="AM623" s="68"/>
      <c r="AN623" s="68"/>
      <c r="AO623" s="68"/>
      <c r="AP623" s="68"/>
      <c r="AQ623" s="68"/>
      <c r="AR623" s="68"/>
      <c r="AS623" s="68"/>
      <c r="AT623" s="68"/>
      <c r="AU623" s="68"/>
    </row>
    <row r="624" spans="1:47" ht="15.75" customHeight="1">
      <c r="A624" s="68"/>
      <c r="B624" s="68"/>
      <c r="C624" s="68"/>
      <c r="D624" s="68"/>
      <c r="E624" s="68"/>
      <c r="F624" s="68"/>
      <c r="G624" s="68"/>
      <c r="H624" s="68"/>
      <c r="I624" s="68"/>
      <c r="J624" s="68"/>
      <c r="K624" s="68"/>
      <c r="L624" s="68"/>
      <c r="M624" s="68"/>
      <c r="N624" s="68"/>
      <c r="O624" s="68"/>
      <c r="P624" s="68"/>
      <c r="Q624" s="68"/>
      <c r="R624" s="68"/>
      <c r="S624" s="68"/>
      <c r="T624" s="68"/>
      <c r="U624" s="68"/>
      <c r="V624" s="68"/>
      <c r="W624" s="68"/>
      <c r="X624" s="68"/>
      <c r="Y624" s="68"/>
      <c r="Z624" s="68"/>
      <c r="AA624" s="68"/>
      <c r="AB624" s="68"/>
      <c r="AC624" s="68"/>
      <c r="AD624" s="68"/>
      <c r="AE624" s="68"/>
      <c r="AF624" s="68"/>
      <c r="AG624" s="68"/>
      <c r="AH624" s="68"/>
      <c r="AI624" s="68"/>
      <c r="AJ624" s="68"/>
      <c r="AK624" s="68"/>
      <c r="AL624" s="68"/>
      <c r="AM624" s="68"/>
      <c r="AN624" s="68"/>
      <c r="AO624" s="68"/>
      <c r="AP624" s="68"/>
      <c r="AQ624" s="68"/>
      <c r="AR624" s="68"/>
      <c r="AS624" s="68"/>
      <c r="AT624" s="68"/>
      <c r="AU624" s="68"/>
    </row>
    <row r="625" spans="1:47" ht="15.75" customHeight="1">
      <c r="A625" s="68"/>
      <c r="B625" s="68"/>
      <c r="C625" s="68"/>
      <c r="D625" s="68"/>
      <c r="E625" s="68"/>
      <c r="F625" s="68"/>
      <c r="G625" s="68"/>
      <c r="H625" s="68"/>
      <c r="I625" s="68"/>
      <c r="J625" s="68"/>
      <c r="K625" s="68"/>
      <c r="L625" s="68"/>
      <c r="M625" s="68"/>
      <c r="N625" s="68"/>
      <c r="O625" s="68"/>
      <c r="P625" s="68"/>
      <c r="Q625" s="68"/>
      <c r="R625" s="68"/>
      <c r="S625" s="68"/>
      <c r="T625" s="68"/>
      <c r="U625" s="68"/>
      <c r="V625" s="68"/>
      <c r="W625" s="68"/>
      <c r="X625" s="68"/>
      <c r="Y625" s="68"/>
      <c r="Z625" s="68"/>
      <c r="AA625" s="68"/>
      <c r="AB625" s="68"/>
      <c r="AC625" s="68"/>
      <c r="AD625" s="68"/>
      <c r="AE625" s="68"/>
      <c r="AF625" s="68"/>
      <c r="AG625" s="68"/>
      <c r="AH625" s="68"/>
      <c r="AI625" s="68"/>
      <c r="AJ625" s="68"/>
      <c r="AK625" s="68"/>
      <c r="AL625" s="68"/>
      <c r="AM625" s="68"/>
      <c r="AN625" s="68"/>
      <c r="AO625" s="68"/>
      <c r="AP625" s="68"/>
      <c r="AQ625" s="68"/>
      <c r="AR625" s="68"/>
      <c r="AS625" s="68"/>
      <c r="AT625" s="68"/>
      <c r="AU625" s="68"/>
    </row>
    <row r="626" spans="1:47" ht="15.75" customHeight="1">
      <c r="A626" s="68"/>
      <c r="B626" s="68"/>
      <c r="C626" s="68"/>
      <c r="D626" s="68"/>
      <c r="E626" s="68"/>
      <c r="F626" s="68"/>
      <c r="G626" s="68"/>
      <c r="H626" s="68"/>
      <c r="I626" s="68"/>
      <c r="J626" s="68"/>
      <c r="K626" s="68"/>
      <c r="L626" s="68"/>
      <c r="M626" s="68"/>
      <c r="N626" s="68"/>
      <c r="O626" s="68"/>
      <c r="P626" s="68"/>
      <c r="Q626" s="68"/>
      <c r="R626" s="68"/>
      <c r="S626" s="68"/>
      <c r="T626" s="68"/>
      <c r="U626" s="68"/>
      <c r="V626" s="68"/>
      <c r="W626" s="68"/>
      <c r="X626" s="68"/>
      <c r="Y626" s="68"/>
      <c r="Z626" s="68"/>
      <c r="AA626" s="68"/>
      <c r="AB626" s="68"/>
      <c r="AC626" s="68"/>
      <c r="AD626" s="68"/>
      <c r="AE626" s="68"/>
      <c r="AF626" s="68"/>
      <c r="AG626" s="68"/>
      <c r="AH626" s="68"/>
      <c r="AI626" s="68"/>
      <c r="AJ626" s="68"/>
      <c r="AK626" s="68"/>
      <c r="AL626" s="68"/>
      <c r="AM626" s="68"/>
      <c r="AN626" s="68"/>
      <c r="AO626" s="68"/>
      <c r="AP626" s="68"/>
      <c r="AQ626" s="68"/>
      <c r="AR626" s="68"/>
      <c r="AS626" s="68"/>
      <c r="AT626" s="68"/>
      <c r="AU626" s="68"/>
    </row>
    <row r="627" spans="1:47" ht="15.75" customHeight="1">
      <c r="A627" s="68"/>
      <c r="B627" s="68"/>
      <c r="C627" s="68"/>
      <c r="D627" s="68"/>
      <c r="E627" s="68"/>
      <c r="F627" s="68"/>
      <c r="G627" s="68"/>
      <c r="H627" s="68"/>
      <c r="I627" s="68"/>
      <c r="J627" s="68"/>
      <c r="K627" s="68"/>
      <c r="L627" s="68"/>
      <c r="M627" s="68"/>
      <c r="N627" s="68"/>
      <c r="O627" s="68"/>
      <c r="P627" s="68"/>
      <c r="Q627" s="68"/>
      <c r="R627" s="68"/>
      <c r="S627" s="68"/>
      <c r="T627" s="68"/>
      <c r="U627" s="68"/>
      <c r="V627" s="68"/>
      <c r="W627" s="68"/>
      <c r="X627" s="68"/>
      <c r="Y627" s="68"/>
      <c r="Z627" s="68"/>
      <c r="AA627" s="68"/>
      <c r="AB627" s="68"/>
      <c r="AC627" s="68"/>
      <c r="AD627" s="68"/>
      <c r="AE627" s="68"/>
      <c r="AF627" s="68"/>
      <c r="AG627" s="68"/>
      <c r="AH627" s="68"/>
      <c r="AI627" s="68"/>
      <c r="AJ627" s="68"/>
      <c r="AK627" s="68"/>
      <c r="AL627" s="68"/>
      <c r="AM627" s="68"/>
      <c r="AN627" s="68"/>
      <c r="AO627" s="68"/>
      <c r="AP627" s="68"/>
      <c r="AQ627" s="68"/>
      <c r="AR627" s="68"/>
      <c r="AS627" s="68"/>
      <c r="AT627" s="68"/>
      <c r="AU627" s="68"/>
    </row>
    <row r="628" spans="1:47" ht="15.75" customHeight="1">
      <c r="A628" s="68"/>
      <c r="B628" s="68"/>
      <c r="C628" s="68"/>
      <c r="D628" s="68"/>
      <c r="E628" s="68"/>
      <c r="F628" s="68"/>
      <c r="G628" s="68"/>
      <c r="H628" s="68"/>
      <c r="I628" s="68"/>
      <c r="J628" s="68"/>
      <c r="K628" s="68"/>
      <c r="L628" s="68"/>
      <c r="M628" s="68"/>
      <c r="N628" s="68"/>
      <c r="O628" s="68"/>
      <c r="P628" s="68"/>
      <c r="Q628" s="68"/>
      <c r="R628" s="68"/>
      <c r="S628" s="68"/>
      <c r="T628" s="68"/>
      <c r="U628" s="68"/>
      <c r="V628" s="68"/>
      <c r="W628" s="68"/>
      <c r="X628" s="68"/>
      <c r="Y628" s="68"/>
      <c r="Z628" s="68"/>
      <c r="AA628" s="68"/>
      <c r="AB628" s="68"/>
      <c r="AC628" s="68"/>
      <c r="AD628" s="68"/>
      <c r="AE628" s="68"/>
      <c r="AF628" s="68"/>
      <c r="AG628" s="68"/>
      <c r="AH628" s="68"/>
      <c r="AI628" s="68"/>
      <c r="AJ628" s="68"/>
      <c r="AK628" s="68"/>
      <c r="AL628" s="68"/>
      <c r="AM628" s="68"/>
      <c r="AN628" s="68"/>
      <c r="AO628" s="68"/>
      <c r="AP628" s="68"/>
      <c r="AQ628" s="68"/>
      <c r="AR628" s="68"/>
      <c r="AS628" s="68"/>
      <c r="AT628" s="68"/>
      <c r="AU628" s="68"/>
    </row>
    <row r="629" spans="1:47" ht="15.75" customHeight="1">
      <c r="A629" s="68"/>
      <c r="B629" s="68"/>
      <c r="C629" s="68"/>
      <c r="D629" s="68"/>
      <c r="E629" s="68"/>
      <c r="F629" s="68"/>
      <c r="G629" s="68"/>
      <c r="H629" s="68"/>
      <c r="I629" s="68"/>
      <c r="J629" s="68"/>
      <c r="K629" s="68"/>
      <c r="L629" s="68"/>
      <c r="M629" s="68"/>
      <c r="N629" s="68"/>
      <c r="O629" s="68"/>
      <c r="P629" s="68"/>
      <c r="Q629" s="68"/>
      <c r="R629" s="68"/>
      <c r="S629" s="68"/>
      <c r="T629" s="68"/>
      <c r="U629" s="68"/>
      <c r="V629" s="68"/>
      <c r="W629" s="68"/>
      <c r="X629" s="68"/>
      <c r="Y629" s="68"/>
      <c r="Z629" s="68"/>
      <c r="AA629" s="68"/>
      <c r="AB629" s="68"/>
      <c r="AC629" s="68"/>
      <c r="AD629" s="68"/>
      <c r="AE629" s="68"/>
      <c r="AF629" s="68"/>
      <c r="AG629" s="68"/>
      <c r="AH629" s="68"/>
      <c r="AI629" s="68"/>
      <c r="AJ629" s="68"/>
      <c r="AK629" s="68"/>
      <c r="AL629" s="68"/>
      <c r="AM629" s="68"/>
      <c r="AN629" s="68"/>
      <c r="AO629" s="68"/>
      <c r="AP629" s="68"/>
      <c r="AQ629" s="68"/>
      <c r="AR629" s="68"/>
      <c r="AS629" s="68"/>
      <c r="AT629" s="68"/>
      <c r="AU629" s="68"/>
    </row>
    <row r="630" spans="1:47" ht="15.75" customHeight="1">
      <c r="A630" s="68"/>
      <c r="B630" s="68"/>
      <c r="C630" s="68"/>
      <c r="D630" s="68"/>
      <c r="E630" s="68"/>
      <c r="F630" s="68"/>
      <c r="G630" s="68"/>
      <c r="H630" s="68"/>
      <c r="I630" s="68"/>
      <c r="J630" s="68"/>
      <c r="K630" s="68"/>
      <c r="L630" s="68"/>
      <c r="M630" s="68"/>
      <c r="N630" s="68"/>
      <c r="O630" s="68"/>
      <c r="P630" s="68"/>
      <c r="Q630" s="68"/>
      <c r="R630" s="68"/>
      <c r="S630" s="68"/>
      <c r="T630" s="68"/>
      <c r="U630" s="68"/>
      <c r="V630" s="68"/>
      <c r="W630" s="68"/>
      <c r="X630" s="68"/>
      <c r="Y630" s="68"/>
      <c r="Z630" s="68"/>
      <c r="AA630" s="68"/>
      <c r="AB630" s="68"/>
      <c r="AC630" s="68"/>
      <c r="AD630" s="68"/>
      <c r="AE630" s="68"/>
      <c r="AF630" s="68"/>
      <c r="AG630" s="68"/>
      <c r="AH630" s="68"/>
      <c r="AI630" s="68"/>
      <c r="AJ630" s="68"/>
      <c r="AK630" s="68"/>
      <c r="AL630" s="68"/>
      <c r="AM630" s="68"/>
      <c r="AN630" s="68"/>
      <c r="AO630" s="68"/>
      <c r="AP630" s="68"/>
      <c r="AQ630" s="68"/>
      <c r="AR630" s="68"/>
      <c r="AS630" s="68"/>
      <c r="AT630" s="68"/>
      <c r="AU630" s="68"/>
    </row>
    <row r="631" spans="1:47" ht="15.75" customHeight="1">
      <c r="A631" s="68"/>
      <c r="B631" s="68"/>
      <c r="C631" s="68"/>
      <c r="D631" s="68"/>
      <c r="E631" s="68"/>
      <c r="F631" s="68"/>
      <c r="G631" s="68"/>
      <c r="H631" s="68"/>
      <c r="I631" s="68"/>
      <c r="J631" s="68"/>
      <c r="K631" s="68"/>
      <c r="L631" s="68"/>
      <c r="M631" s="68"/>
      <c r="N631" s="68"/>
      <c r="O631" s="68"/>
      <c r="P631" s="68"/>
      <c r="Q631" s="68"/>
      <c r="R631" s="68"/>
      <c r="S631" s="68"/>
      <c r="T631" s="68"/>
      <c r="U631" s="68"/>
      <c r="V631" s="68"/>
      <c r="W631" s="68"/>
      <c r="X631" s="68"/>
      <c r="Y631" s="68"/>
      <c r="Z631" s="68"/>
      <c r="AA631" s="68"/>
      <c r="AB631" s="68"/>
      <c r="AC631" s="68"/>
      <c r="AD631" s="68"/>
      <c r="AE631" s="68"/>
      <c r="AF631" s="68"/>
      <c r="AG631" s="68"/>
      <c r="AH631" s="68"/>
      <c r="AI631" s="68"/>
      <c r="AJ631" s="68"/>
      <c r="AK631" s="68"/>
      <c r="AL631" s="68"/>
      <c r="AM631" s="68"/>
      <c r="AN631" s="68"/>
      <c r="AO631" s="68"/>
      <c r="AP631" s="68"/>
      <c r="AQ631" s="68"/>
      <c r="AR631" s="68"/>
      <c r="AS631" s="68"/>
      <c r="AT631" s="68"/>
      <c r="AU631" s="68"/>
    </row>
    <row r="632" spans="1:47" ht="15.75" customHeight="1">
      <c r="A632" s="68"/>
      <c r="B632" s="68"/>
      <c r="C632" s="68"/>
      <c r="D632" s="68"/>
      <c r="E632" s="68"/>
      <c r="F632" s="68"/>
      <c r="G632" s="68"/>
      <c r="H632" s="68"/>
      <c r="I632" s="68"/>
      <c r="J632" s="68"/>
      <c r="K632" s="68"/>
      <c r="L632" s="68"/>
      <c r="M632" s="68"/>
      <c r="N632" s="68"/>
      <c r="O632" s="68"/>
      <c r="P632" s="68"/>
      <c r="Q632" s="68"/>
      <c r="R632" s="68"/>
      <c r="S632" s="68"/>
      <c r="T632" s="68"/>
      <c r="U632" s="68"/>
      <c r="V632" s="68"/>
      <c r="W632" s="68"/>
      <c r="X632" s="68"/>
      <c r="Y632" s="68"/>
      <c r="Z632" s="68"/>
      <c r="AA632" s="68"/>
      <c r="AB632" s="68"/>
      <c r="AC632" s="68"/>
      <c r="AD632" s="68"/>
      <c r="AE632" s="68"/>
      <c r="AF632" s="68"/>
      <c r="AG632" s="68"/>
      <c r="AH632" s="68"/>
      <c r="AI632" s="68"/>
      <c r="AJ632" s="68"/>
      <c r="AK632" s="68"/>
      <c r="AL632" s="68"/>
      <c r="AM632" s="68"/>
      <c r="AN632" s="68"/>
      <c r="AO632" s="68"/>
      <c r="AP632" s="68"/>
      <c r="AQ632" s="68"/>
      <c r="AR632" s="68"/>
      <c r="AS632" s="68"/>
      <c r="AT632" s="68"/>
      <c r="AU632" s="68"/>
    </row>
    <row r="633" spans="1:47" ht="15.75" customHeight="1">
      <c r="A633" s="68"/>
      <c r="B633" s="68"/>
      <c r="C633" s="68"/>
      <c r="D633" s="68"/>
      <c r="E633" s="68"/>
      <c r="F633" s="68"/>
      <c r="G633" s="68"/>
      <c r="H633" s="68"/>
      <c r="I633" s="68"/>
      <c r="J633" s="68"/>
      <c r="K633" s="68"/>
      <c r="L633" s="68"/>
      <c r="M633" s="68"/>
      <c r="N633" s="68"/>
      <c r="O633" s="68"/>
      <c r="P633" s="68"/>
      <c r="Q633" s="68"/>
      <c r="R633" s="68"/>
      <c r="S633" s="68"/>
      <c r="T633" s="68"/>
      <c r="U633" s="68"/>
      <c r="V633" s="68"/>
      <c r="W633" s="68"/>
      <c r="X633" s="68"/>
      <c r="Y633" s="68"/>
      <c r="Z633" s="68"/>
      <c r="AA633" s="68"/>
      <c r="AB633" s="68"/>
      <c r="AC633" s="68"/>
      <c r="AD633" s="68"/>
      <c r="AE633" s="68"/>
      <c r="AF633" s="68"/>
      <c r="AG633" s="68"/>
      <c r="AH633" s="68"/>
      <c r="AI633" s="68"/>
      <c r="AJ633" s="68"/>
      <c r="AK633" s="68"/>
      <c r="AL633" s="68"/>
      <c r="AM633" s="68"/>
      <c r="AN633" s="68"/>
      <c r="AO633" s="68"/>
      <c r="AP633" s="68"/>
      <c r="AQ633" s="68"/>
      <c r="AR633" s="68"/>
      <c r="AS633" s="68"/>
      <c r="AT633" s="68"/>
      <c r="AU633" s="68"/>
    </row>
    <row r="634" spans="1:47" ht="15.75" customHeight="1">
      <c r="A634" s="68"/>
      <c r="B634" s="68"/>
      <c r="C634" s="68"/>
      <c r="D634" s="68"/>
      <c r="E634" s="68"/>
      <c r="F634" s="68"/>
      <c r="G634" s="68"/>
      <c r="H634" s="68"/>
      <c r="I634" s="68"/>
      <c r="J634" s="68"/>
      <c r="K634" s="68"/>
      <c r="L634" s="68"/>
      <c r="M634" s="68"/>
      <c r="N634" s="68"/>
      <c r="O634" s="68"/>
      <c r="P634" s="68"/>
      <c r="Q634" s="68"/>
      <c r="R634" s="68"/>
      <c r="S634" s="68"/>
      <c r="T634" s="68"/>
      <c r="U634" s="68"/>
      <c r="V634" s="68"/>
      <c r="W634" s="68"/>
      <c r="X634" s="68"/>
      <c r="Y634" s="68"/>
      <c r="Z634" s="68"/>
      <c r="AA634" s="68"/>
      <c r="AB634" s="68"/>
      <c r="AC634" s="68"/>
      <c r="AD634" s="68"/>
      <c r="AE634" s="68"/>
      <c r="AF634" s="68"/>
      <c r="AG634" s="68"/>
      <c r="AH634" s="68"/>
      <c r="AI634" s="68"/>
      <c r="AJ634" s="68"/>
      <c r="AK634" s="68"/>
      <c r="AL634" s="68"/>
      <c r="AM634" s="68"/>
      <c r="AN634" s="68"/>
      <c r="AO634" s="68"/>
      <c r="AP634" s="68"/>
      <c r="AQ634" s="68"/>
      <c r="AR634" s="68"/>
      <c r="AS634" s="68"/>
      <c r="AT634" s="68"/>
      <c r="AU634" s="68"/>
    </row>
    <row r="635" spans="1:47" ht="15.75" customHeight="1">
      <c r="A635" s="68"/>
      <c r="B635" s="68"/>
      <c r="C635" s="68"/>
      <c r="D635" s="68"/>
      <c r="E635" s="68"/>
      <c r="F635" s="68"/>
      <c r="G635" s="68"/>
      <c r="H635" s="68"/>
      <c r="I635" s="68"/>
      <c r="J635" s="68"/>
      <c r="K635" s="68"/>
      <c r="L635" s="68"/>
      <c r="M635" s="68"/>
      <c r="N635" s="68"/>
      <c r="O635" s="68"/>
      <c r="P635" s="68"/>
      <c r="Q635" s="68"/>
      <c r="R635" s="68"/>
      <c r="S635" s="68"/>
      <c r="T635" s="68"/>
      <c r="U635" s="68"/>
      <c r="V635" s="68"/>
      <c r="W635" s="68"/>
      <c r="X635" s="68"/>
      <c r="Y635" s="68"/>
      <c r="Z635" s="68"/>
      <c r="AA635" s="68"/>
      <c r="AB635" s="68"/>
      <c r="AC635" s="68"/>
      <c r="AD635" s="68"/>
      <c r="AE635" s="68"/>
      <c r="AF635" s="68"/>
      <c r="AG635" s="68"/>
      <c r="AH635" s="68"/>
      <c r="AI635" s="68"/>
      <c r="AJ635" s="68"/>
      <c r="AK635" s="68"/>
      <c r="AL635" s="68"/>
      <c r="AM635" s="68"/>
      <c r="AN635" s="68"/>
      <c r="AO635" s="68"/>
      <c r="AP635" s="68"/>
      <c r="AQ635" s="68"/>
      <c r="AR635" s="68"/>
      <c r="AS635" s="68"/>
      <c r="AT635" s="68"/>
      <c r="AU635" s="68"/>
    </row>
    <row r="636" spans="1:47" ht="15.75" customHeight="1">
      <c r="A636" s="68"/>
      <c r="B636" s="68"/>
      <c r="C636" s="68"/>
      <c r="D636" s="68"/>
      <c r="E636" s="68"/>
      <c r="F636" s="68"/>
      <c r="G636" s="68"/>
      <c r="H636" s="68"/>
      <c r="I636" s="68"/>
      <c r="J636" s="68"/>
      <c r="K636" s="68"/>
      <c r="L636" s="68"/>
      <c r="M636" s="68"/>
      <c r="N636" s="68"/>
      <c r="O636" s="68"/>
      <c r="P636" s="68"/>
      <c r="Q636" s="68"/>
      <c r="R636" s="68"/>
      <c r="S636" s="68"/>
      <c r="T636" s="68"/>
      <c r="U636" s="68"/>
      <c r="V636" s="68"/>
      <c r="W636" s="68"/>
      <c r="X636" s="68"/>
      <c r="Y636" s="68"/>
      <c r="Z636" s="68"/>
      <c r="AA636" s="68"/>
      <c r="AB636" s="68"/>
      <c r="AC636" s="68"/>
      <c r="AD636" s="68"/>
      <c r="AE636" s="68"/>
      <c r="AF636" s="68"/>
      <c r="AG636" s="68"/>
      <c r="AH636" s="68"/>
      <c r="AI636" s="68"/>
      <c r="AJ636" s="68"/>
      <c r="AK636" s="68"/>
      <c r="AL636" s="68"/>
      <c r="AM636" s="68"/>
      <c r="AN636" s="68"/>
      <c r="AO636" s="68"/>
      <c r="AP636" s="68"/>
      <c r="AQ636" s="68"/>
      <c r="AR636" s="68"/>
      <c r="AS636" s="68"/>
      <c r="AT636" s="68"/>
      <c r="AU636" s="68"/>
    </row>
    <row r="637" spans="1:47" ht="15.75" customHeight="1">
      <c r="A637" s="68"/>
      <c r="B637" s="68"/>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c r="AA637" s="68"/>
      <c r="AB637" s="68"/>
      <c r="AC637" s="68"/>
      <c r="AD637" s="68"/>
      <c r="AE637" s="68"/>
      <c r="AF637" s="68"/>
      <c r="AG637" s="68"/>
      <c r="AH637" s="68"/>
      <c r="AI637" s="68"/>
      <c r="AJ637" s="68"/>
      <c r="AK637" s="68"/>
      <c r="AL637" s="68"/>
      <c r="AM637" s="68"/>
      <c r="AN637" s="68"/>
      <c r="AO637" s="68"/>
      <c r="AP637" s="68"/>
      <c r="AQ637" s="68"/>
      <c r="AR637" s="68"/>
      <c r="AS637" s="68"/>
      <c r="AT637" s="68"/>
      <c r="AU637" s="68"/>
    </row>
    <row r="638" spans="1:47" ht="15.75" customHeight="1">
      <c r="A638" s="68"/>
      <c r="B638" s="68"/>
      <c r="C638" s="68"/>
      <c r="D638" s="68"/>
      <c r="E638" s="68"/>
      <c r="F638" s="68"/>
      <c r="G638" s="68"/>
      <c r="H638" s="68"/>
      <c r="I638" s="68"/>
      <c r="J638" s="68"/>
      <c r="K638" s="68"/>
      <c r="L638" s="68"/>
      <c r="M638" s="68"/>
      <c r="N638" s="68"/>
      <c r="O638" s="68"/>
      <c r="P638" s="68"/>
      <c r="Q638" s="68"/>
      <c r="R638" s="68"/>
      <c r="S638" s="68"/>
      <c r="T638" s="68"/>
      <c r="U638" s="68"/>
      <c r="V638" s="68"/>
      <c r="W638" s="68"/>
      <c r="X638" s="68"/>
      <c r="Y638" s="68"/>
      <c r="Z638" s="68"/>
      <c r="AA638" s="68"/>
      <c r="AB638" s="68"/>
      <c r="AC638" s="68"/>
      <c r="AD638" s="68"/>
      <c r="AE638" s="68"/>
      <c r="AF638" s="68"/>
      <c r="AG638" s="68"/>
      <c r="AH638" s="68"/>
      <c r="AI638" s="68"/>
      <c r="AJ638" s="68"/>
      <c r="AK638" s="68"/>
      <c r="AL638" s="68"/>
      <c r="AM638" s="68"/>
      <c r="AN638" s="68"/>
      <c r="AO638" s="68"/>
      <c r="AP638" s="68"/>
      <c r="AQ638" s="68"/>
      <c r="AR638" s="68"/>
      <c r="AS638" s="68"/>
      <c r="AT638" s="68"/>
      <c r="AU638" s="68"/>
    </row>
    <row r="639" spans="1:47" ht="15.75" customHeight="1">
      <c r="A639" s="68"/>
      <c r="B639" s="68"/>
      <c r="C639" s="68"/>
      <c r="D639" s="68"/>
      <c r="E639" s="68"/>
      <c r="F639" s="68"/>
      <c r="G639" s="68"/>
      <c r="H639" s="68"/>
      <c r="I639" s="68"/>
      <c r="J639" s="68"/>
      <c r="K639" s="68"/>
      <c r="L639" s="68"/>
      <c r="M639" s="68"/>
      <c r="N639" s="68"/>
      <c r="O639" s="68"/>
      <c r="P639" s="68"/>
      <c r="Q639" s="68"/>
      <c r="R639" s="68"/>
      <c r="S639" s="68"/>
      <c r="T639" s="68"/>
      <c r="U639" s="68"/>
      <c r="V639" s="68"/>
      <c r="W639" s="68"/>
      <c r="X639" s="68"/>
      <c r="Y639" s="68"/>
      <c r="Z639" s="68"/>
      <c r="AA639" s="68"/>
      <c r="AB639" s="68"/>
      <c r="AC639" s="68"/>
      <c r="AD639" s="68"/>
      <c r="AE639" s="68"/>
      <c r="AF639" s="68"/>
      <c r="AG639" s="68"/>
      <c r="AH639" s="68"/>
      <c r="AI639" s="68"/>
      <c r="AJ639" s="68"/>
      <c r="AK639" s="68"/>
      <c r="AL639" s="68"/>
      <c r="AM639" s="68"/>
      <c r="AN639" s="68"/>
      <c r="AO639" s="68"/>
      <c r="AP639" s="68"/>
      <c r="AQ639" s="68"/>
      <c r="AR639" s="68"/>
      <c r="AS639" s="68"/>
      <c r="AT639" s="68"/>
      <c r="AU639" s="68"/>
    </row>
    <row r="640" spans="1:47" ht="15.75" customHeight="1">
      <c r="A640" s="68"/>
      <c r="B640" s="68"/>
      <c r="C640" s="68"/>
      <c r="D640" s="68"/>
      <c r="E640" s="68"/>
      <c r="F640" s="68"/>
      <c r="G640" s="68"/>
      <c r="H640" s="68"/>
      <c r="I640" s="68"/>
      <c r="J640" s="68"/>
      <c r="K640" s="68"/>
      <c r="L640" s="68"/>
      <c r="M640" s="68"/>
      <c r="N640" s="68"/>
      <c r="O640" s="68"/>
      <c r="P640" s="68"/>
      <c r="Q640" s="68"/>
      <c r="R640" s="68"/>
      <c r="S640" s="68"/>
      <c r="T640" s="68"/>
      <c r="U640" s="68"/>
      <c r="V640" s="68"/>
      <c r="W640" s="68"/>
      <c r="X640" s="68"/>
      <c r="Y640" s="68"/>
      <c r="Z640" s="68"/>
      <c r="AA640" s="68"/>
      <c r="AB640" s="68"/>
      <c r="AC640" s="68"/>
      <c r="AD640" s="68"/>
      <c r="AE640" s="68"/>
      <c r="AF640" s="68"/>
      <c r="AG640" s="68"/>
      <c r="AH640" s="68"/>
      <c r="AI640" s="68"/>
      <c r="AJ640" s="68"/>
      <c r="AK640" s="68"/>
      <c r="AL640" s="68"/>
      <c r="AM640" s="68"/>
      <c r="AN640" s="68"/>
      <c r="AO640" s="68"/>
      <c r="AP640" s="68"/>
      <c r="AQ640" s="68"/>
      <c r="AR640" s="68"/>
      <c r="AS640" s="68"/>
      <c r="AT640" s="68"/>
      <c r="AU640" s="68"/>
    </row>
    <row r="641" spans="1:47" ht="15.75" customHeight="1">
      <c r="A641" s="68"/>
      <c r="B641" s="68"/>
      <c r="C641" s="68"/>
      <c r="D641" s="68"/>
      <c r="E641" s="68"/>
      <c r="F641" s="68"/>
      <c r="G641" s="68"/>
      <c r="H641" s="68"/>
      <c r="I641" s="68"/>
      <c r="J641" s="68"/>
      <c r="K641" s="68"/>
      <c r="L641" s="68"/>
      <c r="M641" s="68"/>
      <c r="N641" s="68"/>
      <c r="O641" s="68"/>
      <c r="P641" s="68"/>
      <c r="Q641" s="68"/>
      <c r="R641" s="68"/>
      <c r="S641" s="68"/>
      <c r="T641" s="68"/>
      <c r="U641" s="68"/>
      <c r="V641" s="68"/>
      <c r="W641" s="68"/>
      <c r="X641" s="68"/>
      <c r="Y641" s="68"/>
      <c r="Z641" s="68"/>
      <c r="AA641" s="68"/>
      <c r="AB641" s="68"/>
      <c r="AC641" s="68"/>
      <c r="AD641" s="68"/>
      <c r="AE641" s="68"/>
      <c r="AF641" s="68"/>
      <c r="AG641" s="68"/>
      <c r="AH641" s="68"/>
      <c r="AI641" s="68"/>
      <c r="AJ641" s="68"/>
      <c r="AK641" s="68"/>
      <c r="AL641" s="68"/>
      <c r="AM641" s="68"/>
      <c r="AN641" s="68"/>
      <c r="AO641" s="68"/>
      <c r="AP641" s="68"/>
      <c r="AQ641" s="68"/>
      <c r="AR641" s="68"/>
      <c r="AS641" s="68"/>
      <c r="AT641" s="68"/>
      <c r="AU641" s="68"/>
    </row>
    <row r="642" spans="1:47" ht="15.75" customHeight="1">
      <c r="A642" s="68"/>
      <c r="B642" s="68"/>
      <c r="C642" s="68"/>
      <c r="D642" s="68"/>
      <c r="E642" s="68"/>
      <c r="F642" s="68"/>
      <c r="G642" s="68"/>
      <c r="H642" s="68"/>
      <c r="I642" s="68"/>
      <c r="J642" s="68"/>
      <c r="K642" s="68"/>
      <c r="L642" s="68"/>
      <c r="M642" s="68"/>
      <c r="N642" s="68"/>
      <c r="O642" s="68"/>
      <c r="P642" s="68"/>
      <c r="Q642" s="68"/>
      <c r="R642" s="68"/>
      <c r="S642" s="68"/>
      <c r="T642" s="68"/>
      <c r="U642" s="68"/>
      <c r="V642" s="68"/>
      <c r="W642" s="68"/>
      <c r="X642" s="68"/>
      <c r="Y642" s="68"/>
      <c r="Z642" s="68"/>
      <c r="AA642" s="68"/>
      <c r="AB642" s="68"/>
      <c r="AC642" s="68"/>
      <c r="AD642" s="68"/>
      <c r="AE642" s="68"/>
      <c r="AF642" s="68"/>
      <c r="AG642" s="68"/>
      <c r="AH642" s="68"/>
      <c r="AI642" s="68"/>
      <c r="AJ642" s="68"/>
      <c r="AK642" s="68"/>
      <c r="AL642" s="68"/>
      <c r="AM642" s="68"/>
      <c r="AN642" s="68"/>
      <c r="AO642" s="68"/>
      <c r="AP642" s="68"/>
      <c r="AQ642" s="68"/>
      <c r="AR642" s="68"/>
      <c r="AS642" s="68"/>
      <c r="AT642" s="68"/>
      <c r="AU642" s="68"/>
    </row>
    <row r="643" spans="1:47" ht="15.75" customHeight="1">
      <c r="A643" s="68"/>
      <c r="B643" s="68"/>
      <c r="C643" s="68"/>
      <c r="D643" s="68"/>
      <c r="E643" s="68"/>
      <c r="F643" s="68"/>
      <c r="G643" s="68"/>
      <c r="H643" s="68"/>
      <c r="I643" s="68"/>
      <c r="J643" s="68"/>
      <c r="K643" s="68"/>
      <c r="L643" s="68"/>
      <c r="M643" s="68"/>
      <c r="N643" s="68"/>
      <c r="O643" s="68"/>
      <c r="P643" s="68"/>
      <c r="Q643" s="68"/>
      <c r="R643" s="68"/>
      <c r="S643" s="68"/>
      <c r="T643" s="68"/>
      <c r="U643" s="68"/>
      <c r="V643" s="68"/>
      <c r="W643" s="68"/>
      <c r="X643" s="68"/>
      <c r="Y643" s="68"/>
      <c r="Z643" s="68"/>
      <c r="AA643" s="68"/>
      <c r="AB643" s="68"/>
      <c r="AC643" s="68"/>
      <c r="AD643" s="68"/>
      <c r="AE643" s="68"/>
      <c r="AF643" s="68"/>
      <c r="AG643" s="68"/>
      <c r="AH643" s="68"/>
      <c r="AI643" s="68"/>
      <c r="AJ643" s="68"/>
      <c r="AK643" s="68"/>
      <c r="AL643" s="68"/>
      <c r="AM643" s="68"/>
      <c r="AN643" s="68"/>
      <c r="AO643" s="68"/>
      <c r="AP643" s="68"/>
      <c r="AQ643" s="68"/>
      <c r="AR643" s="68"/>
      <c r="AS643" s="68"/>
      <c r="AT643" s="68"/>
      <c r="AU643" s="68"/>
    </row>
    <row r="644" spans="1:47" ht="15.75" customHeight="1">
      <c r="A644" s="68"/>
      <c r="B644" s="68"/>
      <c r="C644" s="68"/>
      <c r="D644" s="68"/>
      <c r="E644" s="68"/>
      <c r="F644" s="68"/>
      <c r="G644" s="68"/>
      <c r="H644" s="68"/>
      <c r="I644" s="68"/>
      <c r="J644" s="68"/>
      <c r="K644" s="68"/>
      <c r="L644" s="68"/>
      <c r="M644" s="68"/>
      <c r="N644" s="68"/>
      <c r="O644" s="68"/>
      <c r="P644" s="68"/>
      <c r="Q644" s="68"/>
      <c r="R644" s="68"/>
      <c r="S644" s="68"/>
      <c r="T644" s="68"/>
      <c r="U644" s="68"/>
      <c r="V644" s="68"/>
      <c r="W644" s="68"/>
      <c r="X644" s="68"/>
      <c r="Y644" s="68"/>
      <c r="Z644" s="68"/>
      <c r="AA644" s="68"/>
      <c r="AB644" s="68"/>
      <c r="AC644" s="68"/>
      <c r="AD644" s="68"/>
      <c r="AE644" s="68"/>
      <c r="AF644" s="68"/>
      <c r="AG644" s="68"/>
      <c r="AH644" s="68"/>
      <c r="AI644" s="68"/>
      <c r="AJ644" s="68"/>
      <c r="AK644" s="68"/>
      <c r="AL644" s="68"/>
      <c r="AM644" s="68"/>
      <c r="AN644" s="68"/>
      <c r="AO644" s="68"/>
      <c r="AP644" s="68"/>
      <c r="AQ644" s="68"/>
      <c r="AR644" s="68"/>
      <c r="AS644" s="68"/>
      <c r="AT644" s="68"/>
      <c r="AU644" s="68"/>
    </row>
    <row r="645" spans="1:47" ht="15.75" customHeight="1">
      <c r="A645" s="68"/>
      <c r="B645" s="68"/>
      <c r="C645" s="68"/>
      <c r="D645" s="68"/>
      <c r="E645" s="68"/>
      <c r="F645" s="68"/>
      <c r="G645" s="68"/>
      <c r="H645" s="68"/>
      <c r="I645" s="68"/>
      <c r="J645" s="68"/>
      <c r="K645" s="68"/>
      <c r="L645" s="68"/>
      <c r="M645" s="68"/>
      <c r="N645" s="68"/>
      <c r="O645" s="68"/>
      <c r="P645" s="68"/>
      <c r="Q645" s="68"/>
      <c r="R645" s="68"/>
      <c r="S645" s="68"/>
      <c r="T645" s="68"/>
      <c r="U645" s="68"/>
      <c r="V645" s="68"/>
      <c r="W645" s="68"/>
      <c r="X645" s="68"/>
      <c r="Y645" s="68"/>
      <c r="Z645" s="68"/>
      <c r="AA645" s="68"/>
      <c r="AB645" s="68"/>
      <c r="AC645" s="68"/>
      <c r="AD645" s="68"/>
      <c r="AE645" s="68"/>
      <c r="AF645" s="68"/>
      <c r="AG645" s="68"/>
      <c r="AH645" s="68"/>
      <c r="AI645" s="68"/>
      <c r="AJ645" s="68"/>
      <c r="AK645" s="68"/>
      <c r="AL645" s="68"/>
      <c r="AM645" s="68"/>
      <c r="AN645" s="68"/>
      <c r="AO645" s="68"/>
      <c r="AP645" s="68"/>
      <c r="AQ645" s="68"/>
      <c r="AR645" s="68"/>
      <c r="AS645" s="68"/>
      <c r="AT645" s="68"/>
      <c r="AU645" s="68"/>
    </row>
    <row r="646" spans="1:47" ht="15.75" customHeight="1">
      <c r="A646" s="68"/>
      <c r="B646" s="68"/>
      <c r="C646" s="68"/>
      <c r="D646" s="68"/>
      <c r="E646" s="68"/>
      <c r="F646" s="68"/>
      <c r="G646" s="68"/>
      <c r="H646" s="68"/>
      <c r="I646" s="68"/>
      <c r="J646" s="68"/>
      <c r="K646" s="68"/>
      <c r="L646" s="68"/>
      <c r="M646" s="68"/>
      <c r="N646" s="68"/>
      <c r="O646" s="68"/>
      <c r="P646" s="68"/>
      <c r="Q646" s="68"/>
      <c r="R646" s="68"/>
      <c r="S646" s="68"/>
      <c r="T646" s="68"/>
      <c r="U646" s="68"/>
      <c r="V646" s="68"/>
      <c r="W646" s="68"/>
      <c r="X646" s="68"/>
      <c r="Y646" s="68"/>
      <c r="Z646" s="68"/>
      <c r="AA646" s="68"/>
      <c r="AB646" s="68"/>
      <c r="AC646" s="68"/>
      <c r="AD646" s="68"/>
      <c r="AE646" s="68"/>
      <c r="AF646" s="68"/>
      <c r="AG646" s="68"/>
      <c r="AH646" s="68"/>
      <c r="AI646" s="68"/>
      <c r="AJ646" s="68"/>
      <c r="AK646" s="68"/>
      <c r="AL646" s="68"/>
      <c r="AM646" s="68"/>
      <c r="AN646" s="68"/>
      <c r="AO646" s="68"/>
      <c r="AP646" s="68"/>
      <c r="AQ646" s="68"/>
      <c r="AR646" s="68"/>
      <c r="AS646" s="68"/>
      <c r="AT646" s="68"/>
      <c r="AU646" s="68"/>
    </row>
    <row r="647" spans="1:47" ht="15.75" customHeight="1">
      <c r="A647" s="68"/>
      <c r="B647" s="68"/>
      <c r="C647" s="68"/>
      <c r="D647" s="68"/>
      <c r="E647" s="68"/>
      <c r="F647" s="68"/>
      <c r="G647" s="68"/>
      <c r="H647" s="68"/>
      <c r="I647" s="68"/>
      <c r="J647" s="68"/>
      <c r="K647" s="68"/>
      <c r="L647" s="68"/>
      <c r="M647" s="68"/>
      <c r="N647" s="68"/>
      <c r="O647" s="68"/>
      <c r="P647" s="68"/>
      <c r="Q647" s="68"/>
      <c r="R647" s="68"/>
      <c r="S647" s="68"/>
      <c r="T647" s="68"/>
      <c r="U647" s="68"/>
      <c r="V647" s="68"/>
      <c r="W647" s="68"/>
      <c r="X647" s="68"/>
      <c r="Y647" s="68"/>
      <c r="Z647" s="68"/>
      <c r="AA647" s="68"/>
      <c r="AB647" s="68"/>
      <c r="AC647" s="68"/>
      <c r="AD647" s="68"/>
      <c r="AE647" s="68"/>
      <c r="AF647" s="68"/>
      <c r="AG647" s="68"/>
      <c r="AH647" s="68"/>
      <c r="AI647" s="68"/>
      <c r="AJ647" s="68"/>
      <c r="AK647" s="68"/>
      <c r="AL647" s="68"/>
      <c r="AM647" s="68"/>
      <c r="AN647" s="68"/>
      <c r="AO647" s="68"/>
      <c r="AP647" s="68"/>
      <c r="AQ647" s="68"/>
      <c r="AR647" s="68"/>
      <c r="AS647" s="68"/>
      <c r="AT647" s="68"/>
      <c r="AU647" s="68"/>
    </row>
    <row r="648" spans="1:47" ht="15.75" customHeight="1">
      <c r="A648" s="68"/>
      <c r="B648" s="68"/>
      <c r="C648" s="68"/>
      <c r="D648" s="68"/>
      <c r="E648" s="68"/>
      <c r="F648" s="68"/>
      <c r="G648" s="68"/>
      <c r="H648" s="68"/>
      <c r="I648" s="68"/>
      <c r="J648" s="68"/>
      <c r="K648" s="68"/>
      <c r="L648" s="68"/>
      <c r="M648" s="68"/>
      <c r="N648" s="68"/>
      <c r="O648" s="68"/>
      <c r="P648" s="68"/>
      <c r="Q648" s="68"/>
      <c r="R648" s="68"/>
      <c r="S648" s="68"/>
      <c r="T648" s="68"/>
      <c r="U648" s="68"/>
      <c r="V648" s="68"/>
      <c r="W648" s="68"/>
      <c r="X648" s="68"/>
      <c r="Y648" s="68"/>
      <c r="Z648" s="68"/>
      <c r="AA648" s="68"/>
      <c r="AB648" s="68"/>
      <c r="AC648" s="68"/>
      <c r="AD648" s="68"/>
      <c r="AE648" s="68"/>
      <c r="AF648" s="68"/>
      <c r="AG648" s="68"/>
      <c r="AH648" s="68"/>
      <c r="AI648" s="68"/>
      <c r="AJ648" s="68"/>
      <c r="AK648" s="68"/>
      <c r="AL648" s="68"/>
      <c r="AM648" s="68"/>
      <c r="AN648" s="68"/>
      <c r="AO648" s="68"/>
      <c r="AP648" s="68"/>
      <c r="AQ648" s="68"/>
      <c r="AR648" s="68"/>
      <c r="AS648" s="68"/>
      <c r="AT648" s="68"/>
      <c r="AU648" s="68"/>
    </row>
    <row r="649" spans="1:47" ht="15.75" customHeight="1">
      <c r="A649" s="68"/>
      <c r="B649" s="68"/>
      <c r="C649" s="68"/>
      <c r="D649" s="68"/>
      <c r="E649" s="68"/>
      <c r="F649" s="68"/>
      <c r="G649" s="68"/>
      <c r="H649" s="68"/>
      <c r="I649" s="68"/>
      <c r="J649" s="68"/>
      <c r="K649" s="68"/>
      <c r="L649" s="68"/>
      <c r="M649" s="68"/>
      <c r="N649" s="68"/>
      <c r="O649" s="68"/>
      <c r="P649" s="68"/>
      <c r="Q649" s="68"/>
      <c r="R649" s="68"/>
      <c r="S649" s="68"/>
      <c r="T649" s="68"/>
      <c r="U649" s="68"/>
      <c r="V649" s="68"/>
      <c r="W649" s="68"/>
      <c r="X649" s="68"/>
      <c r="Y649" s="68"/>
      <c r="Z649" s="68"/>
      <c r="AA649" s="68"/>
      <c r="AB649" s="68"/>
      <c r="AC649" s="68"/>
      <c r="AD649" s="68"/>
      <c r="AE649" s="68"/>
      <c r="AF649" s="68"/>
      <c r="AG649" s="68"/>
      <c r="AH649" s="68"/>
      <c r="AI649" s="68"/>
      <c r="AJ649" s="68"/>
      <c r="AK649" s="68"/>
      <c r="AL649" s="68"/>
      <c r="AM649" s="68"/>
      <c r="AN649" s="68"/>
      <c r="AO649" s="68"/>
      <c r="AP649" s="68"/>
      <c r="AQ649" s="68"/>
      <c r="AR649" s="68"/>
      <c r="AS649" s="68"/>
      <c r="AT649" s="68"/>
      <c r="AU649" s="68"/>
    </row>
    <row r="650" spans="1:47" ht="15.75" customHeight="1">
      <c r="A650" s="68"/>
      <c r="B650" s="68"/>
      <c r="C650" s="68"/>
      <c r="D650" s="68"/>
      <c r="E650" s="68"/>
      <c r="F650" s="68"/>
      <c r="G650" s="68"/>
      <c r="H650" s="68"/>
      <c r="I650" s="68"/>
      <c r="J650" s="68"/>
      <c r="K650" s="68"/>
      <c r="L650" s="68"/>
      <c r="M650" s="68"/>
      <c r="N650" s="68"/>
      <c r="O650" s="68"/>
      <c r="P650" s="68"/>
      <c r="Q650" s="68"/>
      <c r="R650" s="68"/>
      <c r="S650" s="68"/>
      <c r="T650" s="68"/>
      <c r="U650" s="68"/>
      <c r="V650" s="68"/>
      <c r="W650" s="68"/>
      <c r="X650" s="68"/>
      <c r="Y650" s="68"/>
      <c r="Z650" s="68"/>
      <c r="AA650" s="68"/>
      <c r="AB650" s="68"/>
      <c r="AC650" s="68"/>
      <c r="AD650" s="68"/>
      <c r="AE650" s="68"/>
      <c r="AF650" s="68"/>
      <c r="AG650" s="68"/>
      <c r="AH650" s="68"/>
      <c r="AI650" s="68"/>
      <c r="AJ650" s="68"/>
      <c r="AK650" s="68"/>
      <c r="AL650" s="68"/>
      <c r="AM650" s="68"/>
      <c r="AN650" s="68"/>
      <c r="AO650" s="68"/>
      <c r="AP650" s="68"/>
      <c r="AQ650" s="68"/>
      <c r="AR650" s="68"/>
      <c r="AS650" s="68"/>
      <c r="AT650" s="68"/>
      <c r="AU650" s="68"/>
    </row>
    <row r="651" spans="1:47" ht="15.75" customHeight="1">
      <c r="A651" s="68"/>
      <c r="B651" s="68"/>
      <c r="C651" s="68"/>
      <c r="D651" s="68"/>
      <c r="E651" s="68"/>
      <c r="F651" s="68"/>
      <c r="G651" s="68"/>
      <c r="H651" s="68"/>
      <c r="I651" s="68"/>
      <c r="J651" s="68"/>
      <c r="K651" s="68"/>
      <c r="L651" s="68"/>
      <c r="M651" s="68"/>
      <c r="N651" s="68"/>
      <c r="O651" s="68"/>
      <c r="P651" s="68"/>
      <c r="Q651" s="68"/>
      <c r="R651" s="68"/>
      <c r="S651" s="68"/>
      <c r="T651" s="68"/>
      <c r="U651" s="68"/>
      <c r="V651" s="68"/>
      <c r="W651" s="68"/>
      <c r="X651" s="68"/>
      <c r="Y651" s="68"/>
      <c r="Z651" s="68"/>
      <c r="AA651" s="68"/>
      <c r="AB651" s="68"/>
      <c r="AC651" s="68"/>
      <c r="AD651" s="68"/>
      <c r="AE651" s="68"/>
      <c r="AF651" s="68"/>
      <c r="AG651" s="68"/>
      <c r="AH651" s="68"/>
      <c r="AI651" s="68"/>
      <c r="AJ651" s="68"/>
      <c r="AK651" s="68"/>
      <c r="AL651" s="68"/>
      <c r="AM651" s="68"/>
      <c r="AN651" s="68"/>
      <c r="AO651" s="68"/>
      <c r="AP651" s="68"/>
      <c r="AQ651" s="68"/>
      <c r="AR651" s="68"/>
      <c r="AS651" s="68"/>
      <c r="AT651" s="68"/>
      <c r="AU651" s="68"/>
    </row>
    <row r="652" spans="1:47" ht="15.75" customHeight="1">
      <c r="A652" s="68"/>
      <c r="B652" s="68"/>
      <c r="C652" s="68"/>
      <c r="D652" s="68"/>
      <c r="E652" s="68"/>
      <c r="F652" s="68"/>
      <c r="G652" s="68"/>
      <c r="H652" s="68"/>
      <c r="I652" s="68"/>
      <c r="J652" s="68"/>
      <c r="K652" s="68"/>
      <c r="L652" s="68"/>
      <c r="M652" s="68"/>
      <c r="N652" s="68"/>
      <c r="O652" s="68"/>
      <c r="P652" s="68"/>
      <c r="Q652" s="68"/>
      <c r="R652" s="68"/>
      <c r="S652" s="68"/>
      <c r="T652" s="68"/>
      <c r="U652" s="68"/>
      <c r="V652" s="68"/>
      <c r="W652" s="68"/>
      <c r="X652" s="68"/>
      <c r="Y652" s="68"/>
      <c r="Z652" s="68"/>
      <c r="AA652" s="68"/>
      <c r="AB652" s="68"/>
      <c r="AC652" s="68"/>
      <c r="AD652" s="68"/>
      <c r="AE652" s="68"/>
      <c r="AF652" s="68"/>
      <c r="AG652" s="68"/>
      <c r="AH652" s="68"/>
      <c r="AI652" s="68"/>
      <c r="AJ652" s="68"/>
      <c r="AK652" s="68"/>
      <c r="AL652" s="68"/>
      <c r="AM652" s="68"/>
      <c r="AN652" s="68"/>
      <c r="AO652" s="68"/>
      <c r="AP652" s="68"/>
      <c r="AQ652" s="68"/>
      <c r="AR652" s="68"/>
      <c r="AS652" s="68"/>
      <c r="AT652" s="68"/>
      <c r="AU652" s="68"/>
    </row>
    <row r="653" spans="1:47" ht="15.75" customHeight="1">
      <c r="A653" s="68"/>
      <c r="B653" s="68"/>
      <c r="C653" s="68"/>
      <c r="D653" s="68"/>
      <c r="E653" s="68"/>
      <c r="F653" s="68"/>
      <c r="G653" s="68"/>
      <c r="H653" s="68"/>
      <c r="I653" s="68"/>
      <c r="J653" s="68"/>
      <c r="K653" s="68"/>
      <c r="L653" s="68"/>
      <c r="M653" s="68"/>
      <c r="N653" s="68"/>
      <c r="O653" s="68"/>
      <c r="P653" s="68"/>
      <c r="Q653" s="68"/>
      <c r="R653" s="68"/>
      <c r="S653" s="68"/>
      <c r="T653" s="68"/>
      <c r="U653" s="68"/>
      <c r="V653" s="68"/>
      <c r="W653" s="68"/>
      <c r="X653" s="68"/>
      <c r="Y653" s="68"/>
      <c r="Z653" s="68"/>
      <c r="AA653" s="68"/>
      <c r="AB653" s="68"/>
      <c r="AC653" s="68"/>
      <c r="AD653" s="68"/>
      <c r="AE653" s="68"/>
      <c r="AF653" s="68"/>
      <c r="AG653" s="68"/>
      <c r="AH653" s="68"/>
      <c r="AI653" s="68"/>
      <c r="AJ653" s="68"/>
      <c r="AK653" s="68"/>
      <c r="AL653" s="68"/>
      <c r="AM653" s="68"/>
      <c r="AN653" s="68"/>
      <c r="AO653" s="68"/>
      <c r="AP653" s="68"/>
      <c r="AQ653" s="68"/>
      <c r="AR653" s="68"/>
      <c r="AS653" s="68"/>
      <c r="AT653" s="68"/>
      <c r="AU653" s="68"/>
    </row>
    <row r="654" spans="1:47" ht="15.75" customHeight="1">
      <c r="A654" s="68"/>
      <c r="B654" s="68"/>
      <c r="C654" s="68"/>
      <c r="D654" s="68"/>
      <c r="E654" s="68"/>
      <c r="F654" s="68"/>
      <c r="G654" s="68"/>
      <c r="H654" s="68"/>
      <c r="I654" s="68"/>
      <c r="J654" s="68"/>
      <c r="K654" s="68"/>
      <c r="L654" s="68"/>
      <c r="M654" s="68"/>
      <c r="N654" s="68"/>
      <c r="O654" s="68"/>
      <c r="P654" s="68"/>
      <c r="Q654" s="68"/>
      <c r="R654" s="68"/>
      <c r="S654" s="68"/>
      <c r="T654" s="68"/>
      <c r="U654" s="68"/>
      <c r="V654" s="68"/>
      <c r="W654" s="68"/>
      <c r="X654" s="68"/>
      <c r="Y654" s="68"/>
      <c r="Z654" s="68"/>
      <c r="AA654" s="68"/>
      <c r="AB654" s="68"/>
      <c r="AC654" s="68"/>
      <c r="AD654" s="68"/>
      <c r="AE654" s="68"/>
      <c r="AF654" s="68"/>
      <c r="AG654" s="68"/>
      <c r="AH654" s="68"/>
      <c r="AI654" s="68"/>
      <c r="AJ654" s="68"/>
      <c r="AK654" s="68"/>
      <c r="AL654" s="68"/>
      <c r="AM654" s="68"/>
      <c r="AN654" s="68"/>
      <c r="AO654" s="68"/>
      <c r="AP654" s="68"/>
      <c r="AQ654" s="68"/>
      <c r="AR654" s="68"/>
      <c r="AS654" s="68"/>
      <c r="AT654" s="68"/>
      <c r="AU654" s="68"/>
    </row>
    <row r="655" spans="1:47" ht="15.75" customHeight="1">
      <c r="A655" s="68"/>
      <c r="B655" s="68"/>
      <c r="C655" s="68"/>
      <c r="D655" s="68"/>
      <c r="E655" s="68"/>
      <c r="F655" s="68"/>
      <c r="G655" s="68"/>
      <c r="H655" s="68"/>
      <c r="I655" s="68"/>
      <c r="J655" s="68"/>
      <c r="K655" s="68"/>
      <c r="L655" s="68"/>
      <c r="M655" s="68"/>
      <c r="N655" s="68"/>
      <c r="O655" s="68"/>
      <c r="P655" s="68"/>
      <c r="Q655" s="68"/>
      <c r="R655" s="68"/>
      <c r="S655" s="68"/>
      <c r="T655" s="68"/>
      <c r="U655" s="68"/>
      <c r="V655" s="68"/>
      <c r="W655" s="68"/>
      <c r="X655" s="68"/>
      <c r="Y655" s="68"/>
      <c r="Z655" s="68"/>
      <c r="AA655" s="68"/>
      <c r="AB655" s="68"/>
      <c r="AC655" s="68"/>
      <c r="AD655" s="68"/>
      <c r="AE655" s="68"/>
      <c r="AF655" s="68"/>
      <c r="AG655" s="68"/>
      <c r="AH655" s="68"/>
      <c r="AI655" s="68"/>
      <c r="AJ655" s="68"/>
      <c r="AK655" s="68"/>
      <c r="AL655" s="68"/>
      <c r="AM655" s="68"/>
      <c r="AN655" s="68"/>
      <c r="AO655" s="68"/>
      <c r="AP655" s="68"/>
      <c r="AQ655" s="68"/>
      <c r="AR655" s="68"/>
      <c r="AS655" s="68"/>
      <c r="AT655" s="68"/>
      <c r="AU655" s="68"/>
    </row>
    <row r="656" spans="1:47" ht="15.75" customHeight="1">
      <c r="A656" s="68"/>
      <c r="B656" s="68"/>
      <c r="C656" s="68"/>
      <c r="D656" s="68"/>
      <c r="E656" s="68"/>
      <c r="F656" s="68"/>
      <c r="G656" s="68"/>
      <c r="H656" s="68"/>
      <c r="I656" s="68"/>
      <c r="J656" s="68"/>
      <c r="K656" s="68"/>
      <c r="L656" s="68"/>
      <c r="M656" s="68"/>
      <c r="N656" s="68"/>
      <c r="O656" s="68"/>
      <c r="P656" s="68"/>
      <c r="Q656" s="68"/>
      <c r="R656" s="68"/>
      <c r="S656" s="68"/>
      <c r="T656" s="68"/>
      <c r="U656" s="68"/>
      <c r="V656" s="68"/>
      <c r="W656" s="68"/>
      <c r="X656" s="68"/>
      <c r="Y656" s="68"/>
      <c r="Z656" s="68"/>
      <c r="AA656" s="68"/>
      <c r="AB656" s="68"/>
      <c r="AC656" s="68"/>
      <c r="AD656" s="68"/>
      <c r="AE656" s="68"/>
      <c r="AF656" s="68"/>
      <c r="AG656" s="68"/>
      <c r="AH656" s="68"/>
      <c r="AI656" s="68"/>
      <c r="AJ656" s="68"/>
      <c r="AK656" s="68"/>
      <c r="AL656" s="68"/>
      <c r="AM656" s="68"/>
      <c r="AN656" s="68"/>
      <c r="AO656" s="68"/>
      <c r="AP656" s="68"/>
      <c r="AQ656" s="68"/>
      <c r="AR656" s="68"/>
      <c r="AS656" s="68"/>
      <c r="AT656" s="68"/>
      <c r="AU656" s="68"/>
    </row>
    <row r="657" spans="1:47" ht="15.75" customHeight="1">
      <c r="A657" s="68"/>
      <c r="B657" s="68"/>
      <c r="C657" s="68"/>
      <c r="D657" s="68"/>
      <c r="E657" s="68"/>
      <c r="F657" s="68"/>
      <c r="G657" s="68"/>
      <c r="H657" s="68"/>
      <c r="I657" s="68"/>
      <c r="J657" s="68"/>
      <c r="K657" s="68"/>
      <c r="L657" s="68"/>
      <c r="M657" s="68"/>
      <c r="N657" s="68"/>
      <c r="O657" s="68"/>
      <c r="P657" s="68"/>
      <c r="Q657" s="68"/>
      <c r="R657" s="68"/>
      <c r="S657" s="68"/>
      <c r="T657" s="68"/>
      <c r="U657" s="68"/>
      <c r="V657" s="68"/>
      <c r="W657" s="68"/>
      <c r="X657" s="68"/>
      <c r="Y657" s="68"/>
      <c r="Z657" s="68"/>
      <c r="AA657" s="68"/>
      <c r="AB657" s="68"/>
      <c r="AC657" s="68"/>
      <c r="AD657" s="68"/>
      <c r="AE657" s="68"/>
      <c r="AF657" s="68"/>
      <c r="AG657" s="68"/>
      <c r="AH657" s="68"/>
      <c r="AI657" s="68"/>
      <c r="AJ657" s="68"/>
      <c r="AK657" s="68"/>
      <c r="AL657" s="68"/>
      <c r="AM657" s="68"/>
      <c r="AN657" s="68"/>
      <c r="AO657" s="68"/>
      <c r="AP657" s="68"/>
      <c r="AQ657" s="68"/>
      <c r="AR657" s="68"/>
      <c r="AS657" s="68"/>
      <c r="AT657" s="68"/>
      <c r="AU657" s="68"/>
    </row>
    <row r="658" spans="1:47" ht="15.75" customHeight="1">
      <c r="A658" s="68"/>
      <c r="B658" s="68"/>
      <c r="C658" s="68"/>
      <c r="D658" s="68"/>
      <c r="E658" s="68"/>
      <c r="F658" s="68"/>
      <c r="G658" s="68"/>
      <c r="H658" s="68"/>
      <c r="I658" s="68"/>
      <c r="J658" s="68"/>
      <c r="K658" s="68"/>
      <c r="L658" s="68"/>
      <c r="M658" s="68"/>
      <c r="N658" s="68"/>
      <c r="O658" s="68"/>
      <c r="P658" s="68"/>
      <c r="Q658" s="68"/>
      <c r="R658" s="68"/>
      <c r="S658" s="68"/>
      <c r="T658" s="68"/>
      <c r="U658" s="68"/>
      <c r="V658" s="68"/>
      <c r="W658" s="68"/>
      <c r="X658" s="68"/>
      <c r="Y658" s="68"/>
      <c r="Z658" s="68"/>
      <c r="AA658" s="68"/>
      <c r="AB658" s="68"/>
      <c r="AC658" s="68"/>
      <c r="AD658" s="68"/>
      <c r="AE658" s="68"/>
      <c r="AF658" s="68"/>
      <c r="AG658" s="68"/>
      <c r="AH658" s="68"/>
      <c r="AI658" s="68"/>
      <c r="AJ658" s="68"/>
      <c r="AK658" s="68"/>
      <c r="AL658" s="68"/>
      <c r="AM658" s="68"/>
      <c r="AN658" s="68"/>
      <c r="AO658" s="68"/>
      <c r="AP658" s="68"/>
      <c r="AQ658" s="68"/>
      <c r="AR658" s="68"/>
      <c r="AS658" s="68"/>
      <c r="AT658" s="68"/>
      <c r="AU658" s="68"/>
    </row>
    <row r="659" spans="1:47" ht="15.75" customHeight="1">
      <c r="A659" s="68"/>
      <c r="B659" s="68"/>
      <c r="C659" s="68"/>
      <c r="D659" s="68"/>
      <c r="E659" s="68"/>
      <c r="F659" s="68"/>
      <c r="G659" s="68"/>
      <c r="H659" s="68"/>
      <c r="I659" s="68"/>
      <c r="J659" s="68"/>
      <c r="K659" s="68"/>
      <c r="L659" s="68"/>
      <c r="M659" s="68"/>
      <c r="N659" s="68"/>
      <c r="O659" s="68"/>
      <c r="P659" s="68"/>
      <c r="Q659" s="68"/>
      <c r="R659" s="68"/>
      <c r="S659" s="68"/>
      <c r="T659" s="68"/>
      <c r="U659" s="68"/>
      <c r="V659" s="68"/>
      <c r="W659" s="68"/>
      <c r="X659" s="68"/>
      <c r="Y659" s="68"/>
      <c r="Z659" s="68"/>
      <c r="AA659" s="68"/>
      <c r="AB659" s="68"/>
      <c r="AC659" s="68"/>
      <c r="AD659" s="68"/>
      <c r="AE659" s="68"/>
      <c r="AF659" s="68"/>
      <c r="AG659" s="68"/>
      <c r="AH659" s="68"/>
      <c r="AI659" s="68"/>
      <c r="AJ659" s="68"/>
      <c r="AK659" s="68"/>
      <c r="AL659" s="68"/>
      <c r="AM659" s="68"/>
      <c r="AN659" s="68"/>
      <c r="AO659" s="68"/>
      <c r="AP659" s="68"/>
      <c r="AQ659" s="68"/>
      <c r="AR659" s="68"/>
      <c r="AS659" s="68"/>
      <c r="AT659" s="68"/>
      <c r="AU659" s="68"/>
    </row>
    <row r="660" spans="1:47" ht="15.75" customHeight="1">
      <c r="A660" s="68"/>
      <c r="B660" s="68"/>
      <c r="C660" s="68"/>
      <c r="D660" s="68"/>
      <c r="E660" s="68"/>
      <c r="F660" s="68"/>
      <c r="G660" s="68"/>
      <c r="H660" s="68"/>
      <c r="I660" s="68"/>
      <c r="J660" s="68"/>
      <c r="K660" s="68"/>
      <c r="L660" s="68"/>
      <c r="M660" s="68"/>
      <c r="N660" s="68"/>
      <c r="O660" s="68"/>
      <c r="P660" s="68"/>
      <c r="Q660" s="68"/>
      <c r="R660" s="68"/>
      <c r="S660" s="68"/>
      <c r="T660" s="68"/>
      <c r="U660" s="68"/>
      <c r="V660" s="68"/>
      <c r="W660" s="68"/>
      <c r="X660" s="68"/>
      <c r="Y660" s="68"/>
      <c r="Z660" s="68"/>
      <c r="AA660" s="68"/>
      <c r="AB660" s="68"/>
      <c r="AC660" s="68"/>
      <c r="AD660" s="68"/>
      <c r="AE660" s="68"/>
      <c r="AF660" s="68"/>
      <c r="AG660" s="68"/>
      <c r="AH660" s="68"/>
      <c r="AI660" s="68"/>
      <c r="AJ660" s="68"/>
      <c r="AK660" s="68"/>
      <c r="AL660" s="68"/>
      <c r="AM660" s="68"/>
      <c r="AN660" s="68"/>
      <c r="AO660" s="68"/>
      <c r="AP660" s="68"/>
      <c r="AQ660" s="68"/>
      <c r="AR660" s="68"/>
      <c r="AS660" s="68"/>
      <c r="AT660" s="68"/>
      <c r="AU660" s="68"/>
    </row>
    <row r="661" spans="1:47" ht="15.75" customHeight="1">
      <c r="A661" s="68"/>
      <c r="B661" s="68"/>
      <c r="C661" s="68"/>
      <c r="D661" s="68"/>
      <c r="E661" s="68"/>
      <c r="F661" s="68"/>
      <c r="G661" s="68"/>
      <c r="H661" s="68"/>
      <c r="I661" s="68"/>
      <c r="J661" s="68"/>
      <c r="K661" s="68"/>
      <c r="L661" s="68"/>
      <c r="M661" s="68"/>
      <c r="N661" s="68"/>
      <c r="O661" s="68"/>
      <c r="P661" s="68"/>
      <c r="Q661" s="68"/>
      <c r="R661" s="68"/>
      <c r="S661" s="68"/>
      <c r="T661" s="68"/>
      <c r="U661" s="68"/>
      <c r="V661" s="68"/>
      <c r="W661" s="68"/>
      <c r="X661" s="68"/>
      <c r="Y661" s="68"/>
      <c r="Z661" s="68"/>
      <c r="AA661" s="68"/>
      <c r="AB661" s="68"/>
      <c r="AC661" s="68"/>
      <c r="AD661" s="68"/>
      <c r="AE661" s="68"/>
      <c r="AF661" s="68"/>
      <c r="AG661" s="68"/>
      <c r="AH661" s="68"/>
      <c r="AI661" s="68"/>
      <c r="AJ661" s="68"/>
      <c r="AK661" s="68"/>
      <c r="AL661" s="68"/>
      <c r="AM661" s="68"/>
      <c r="AN661" s="68"/>
      <c r="AO661" s="68"/>
      <c r="AP661" s="68"/>
      <c r="AQ661" s="68"/>
      <c r="AR661" s="68"/>
      <c r="AS661" s="68"/>
      <c r="AT661" s="68"/>
      <c r="AU661" s="68"/>
    </row>
    <row r="662" spans="1:47" ht="15.75" customHeight="1">
      <c r="A662" s="68"/>
      <c r="B662" s="68"/>
      <c r="C662" s="68"/>
      <c r="D662" s="68"/>
      <c r="E662" s="68"/>
      <c r="F662" s="68"/>
      <c r="G662" s="68"/>
      <c r="H662" s="68"/>
      <c r="I662" s="68"/>
      <c r="J662" s="68"/>
      <c r="K662" s="68"/>
      <c r="L662" s="68"/>
      <c r="M662" s="68"/>
      <c r="N662" s="68"/>
      <c r="O662" s="68"/>
      <c r="P662" s="68"/>
      <c r="Q662" s="68"/>
      <c r="R662" s="68"/>
      <c r="S662" s="68"/>
      <c r="T662" s="68"/>
      <c r="U662" s="68"/>
      <c r="V662" s="68"/>
      <c r="W662" s="68"/>
      <c r="X662" s="68"/>
      <c r="Y662" s="68"/>
      <c r="Z662" s="68"/>
      <c r="AA662" s="68"/>
      <c r="AB662" s="68"/>
      <c r="AC662" s="68"/>
      <c r="AD662" s="68"/>
      <c r="AE662" s="68"/>
      <c r="AF662" s="68"/>
      <c r="AG662" s="68"/>
      <c r="AH662" s="68"/>
      <c r="AI662" s="68"/>
      <c r="AJ662" s="68"/>
      <c r="AK662" s="68"/>
      <c r="AL662" s="68"/>
      <c r="AM662" s="68"/>
      <c r="AN662" s="68"/>
      <c r="AO662" s="68"/>
      <c r="AP662" s="68"/>
      <c r="AQ662" s="68"/>
      <c r="AR662" s="68"/>
      <c r="AS662" s="68"/>
      <c r="AT662" s="68"/>
      <c r="AU662" s="68"/>
    </row>
    <row r="663" spans="1:47" ht="15.75" customHeight="1">
      <c r="A663" s="68"/>
      <c r="B663" s="68"/>
      <c r="C663" s="68"/>
      <c r="D663" s="68"/>
      <c r="E663" s="68"/>
      <c r="F663" s="68"/>
      <c r="G663" s="68"/>
      <c r="H663" s="68"/>
      <c r="I663" s="68"/>
      <c r="J663" s="68"/>
      <c r="K663" s="68"/>
      <c r="L663" s="68"/>
      <c r="M663" s="68"/>
      <c r="N663" s="68"/>
      <c r="O663" s="68"/>
      <c r="P663" s="68"/>
      <c r="Q663" s="68"/>
      <c r="R663" s="68"/>
      <c r="S663" s="68"/>
      <c r="T663" s="68"/>
      <c r="U663" s="68"/>
      <c r="V663" s="68"/>
      <c r="W663" s="68"/>
      <c r="X663" s="68"/>
      <c r="Y663" s="68"/>
      <c r="Z663" s="68"/>
      <c r="AA663" s="68"/>
      <c r="AB663" s="68"/>
      <c r="AC663" s="68"/>
      <c r="AD663" s="68"/>
      <c r="AE663" s="68"/>
      <c r="AF663" s="68"/>
      <c r="AG663" s="68"/>
      <c r="AH663" s="68"/>
      <c r="AI663" s="68"/>
      <c r="AJ663" s="68"/>
      <c r="AK663" s="68"/>
      <c r="AL663" s="68"/>
      <c r="AM663" s="68"/>
      <c r="AN663" s="68"/>
      <c r="AO663" s="68"/>
      <c r="AP663" s="68"/>
      <c r="AQ663" s="68"/>
      <c r="AR663" s="68"/>
      <c r="AS663" s="68"/>
      <c r="AT663" s="68"/>
      <c r="AU663" s="68"/>
    </row>
    <row r="664" spans="1:47" ht="15.75" customHeight="1">
      <c r="A664" s="68"/>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c r="AA664" s="68"/>
      <c r="AB664" s="68"/>
      <c r="AC664" s="68"/>
      <c r="AD664" s="68"/>
      <c r="AE664" s="68"/>
      <c r="AF664" s="68"/>
      <c r="AG664" s="68"/>
      <c r="AH664" s="68"/>
      <c r="AI664" s="68"/>
      <c r="AJ664" s="68"/>
      <c r="AK664" s="68"/>
      <c r="AL664" s="68"/>
      <c r="AM664" s="68"/>
      <c r="AN664" s="68"/>
      <c r="AO664" s="68"/>
      <c r="AP664" s="68"/>
      <c r="AQ664" s="68"/>
      <c r="AR664" s="68"/>
      <c r="AS664" s="68"/>
      <c r="AT664" s="68"/>
      <c r="AU664" s="68"/>
    </row>
    <row r="665" spans="1:47" ht="15.75" customHeight="1">
      <c r="A665" s="68"/>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c r="AA665" s="68"/>
      <c r="AB665" s="68"/>
      <c r="AC665" s="68"/>
      <c r="AD665" s="68"/>
      <c r="AE665" s="68"/>
      <c r="AF665" s="68"/>
      <c r="AG665" s="68"/>
      <c r="AH665" s="68"/>
      <c r="AI665" s="68"/>
      <c r="AJ665" s="68"/>
      <c r="AK665" s="68"/>
      <c r="AL665" s="68"/>
      <c r="AM665" s="68"/>
      <c r="AN665" s="68"/>
      <c r="AO665" s="68"/>
      <c r="AP665" s="68"/>
      <c r="AQ665" s="68"/>
      <c r="AR665" s="68"/>
      <c r="AS665" s="68"/>
      <c r="AT665" s="68"/>
      <c r="AU665" s="68"/>
    </row>
    <row r="666" spans="1:47" ht="15.75" customHeight="1">
      <c r="A666" s="68"/>
      <c r="B666" s="68"/>
      <c r="C666" s="68"/>
      <c r="D666" s="68"/>
      <c r="E666" s="68"/>
      <c r="F666" s="68"/>
      <c r="G666" s="68"/>
      <c r="H666" s="68"/>
      <c r="I666" s="68"/>
      <c r="J666" s="68"/>
      <c r="K666" s="68"/>
      <c r="L666" s="68"/>
      <c r="M666" s="68"/>
      <c r="N666" s="68"/>
      <c r="O666" s="68"/>
      <c r="P666" s="68"/>
      <c r="Q666" s="68"/>
      <c r="R666" s="68"/>
      <c r="S666" s="68"/>
      <c r="T666" s="68"/>
      <c r="U666" s="68"/>
      <c r="V666" s="68"/>
      <c r="W666" s="68"/>
      <c r="X666" s="68"/>
      <c r="Y666" s="68"/>
      <c r="Z666" s="68"/>
      <c r="AA666" s="68"/>
      <c r="AB666" s="68"/>
      <c r="AC666" s="68"/>
      <c r="AD666" s="68"/>
      <c r="AE666" s="68"/>
      <c r="AF666" s="68"/>
      <c r="AG666" s="68"/>
      <c r="AH666" s="68"/>
      <c r="AI666" s="68"/>
      <c r="AJ666" s="68"/>
      <c r="AK666" s="68"/>
      <c r="AL666" s="68"/>
      <c r="AM666" s="68"/>
      <c r="AN666" s="68"/>
      <c r="AO666" s="68"/>
      <c r="AP666" s="68"/>
      <c r="AQ666" s="68"/>
      <c r="AR666" s="68"/>
      <c r="AS666" s="68"/>
      <c r="AT666" s="68"/>
      <c r="AU666" s="68"/>
    </row>
    <row r="667" spans="1:47" ht="15.75" customHeight="1">
      <c r="A667" s="68"/>
      <c r="B667" s="68"/>
      <c r="C667" s="68"/>
      <c r="D667" s="68"/>
      <c r="E667" s="68"/>
      <c r="F667" s="68"/>
      <c r="G667" s="68"/>
      <c r="H667" s="68"/>
      <c r="I667" s="68"/>
      <c r="J667" s="68"/>
      <c r="K667" s="68"/>
      <c r="L667" s="68"/>
      <c r="M667" s="68"/>
      <c r="N667" s="68"/>
      <c r="O667" s="68"/>
      <c r="P667" s="68"/>
      <c r="Q667" s="68"/>
      <c r="R667" s="68"/>
      <c r="S667" s="68"/>
      <c r="T667" s="68"/>
      <c r="U667" s="68"/>
      <c r="V667" s="68"/>
      <c r="W667" s="68"/>
      <c r="X667" s="68"/>
      <c r="Y667" s="68"/>
      <c r="Z667" s="68"/>
      <c r="AA667" s="68"/>
      <c r="AB667" s="68"/>
      <c r="AC667" s="68"/>
      <c r="AD667" s="68"/>
      <c r="AE667" s="68"/>
      <c r="AF667" s="68"/>
      <c r="AG667" s="68"/>
      <c r="AH667" s="68"/>
      <c r="AI667" s="68"/>
      <c r="AJ667" s="68"/>
      <c r="AK667" s="68"/>
      <c r="AL667" s="68"/>
      <c r="AM667" s="68"/>
      <c r="AN667" s="68"/>
      <c r="AO667" s="68"/>
      <c r="AP667" s="68"/>
      <c r="AQ667" s="68"/>
      <c r="AR667" s="68"/>
      <c r="AS667" s="68"/>
      <c r="AT667" s="68"/>
      <c r="AU667" s="68"/>
    </row>
    <row r="668" spans="1:47" ht="15.75" customHeight="1">
      <c r="A668" s="68"/>
      <c r="B668" s="68"/>
      <c r="C668" s="68"/>
      <c r="D668" s="68"/>
      <c r="E668" s="68"/>
      <c r="F668" s="68"/>
      <c r="G668" s="68"/>
      <c r="H668" s="68"/>
      <c r="I668" s="68"/>
      <c r="J668" s="68"/>
      <c r="K668" s="68"/>
      <c r="L668" s="68"/>
      <c r="M668" s="68"/>
      <c r="N668" s="68"/>
      <c r="O668" s="68"/>
      <c r="P668" s="68"/>
      <c r="Q668" s="68"/>
      <c r="R668" s="68"/>
      <c r="S668" s="68"/>
      <c r="T668" s="68"/>
      <c r="U668" s="68"/>
      <c r="V668" s="68"/>
      <c r="W668" s="68"/>
      <c r="X668" s="68"/>
      <c r="Y668" s="68"/>
      <c r="Z668" s="68"/>
      <c r="AA668" s="68"/>
      <c r="AB668" s="68"/>
      <c r="AC668" s="68"/>
      <c r="AD668" s="68"/>
      <c r="AE668" s="68"/>
      <c r="AF668" s="68"/>
      <c r="AG668" s="68"/>
      <c r="AH668" s="68"/>
      <c r="AI668" s="68"/>
      <c r="AJ668" s="68"/>
      <c r="AK668" s="68"/>
      <c r="AL668" s="68"/>
      <c r="AM668" s="68"/>
      <c r="AN668" s="68"/>
      <c r="AO668" s="68"/>
      <c r="AP668" s="68"/>
      <c r="AQ668" s="68"/>
      <c r="AR668" s="68"/>
      <c r="AS668" s="68"/>
      <c r="AT668" s="68"/>
      <c r="AU668" s="68"/>
    </row>
    <row r="669" spans="1:47" ht="15.75" customHeight="1">
      <c r="A669" s="68"/>
      <c r="B669" s="68"/>
      <c r="C669" s="68"/>
      <c r="D669" s="68"/>
      <c r="E669" s="68"/>
      <c r="F669" s="68"/>
      <c r="G669" s="68"/>
      <c r="H669" s="68"/>
      <c r="I669" s="68"/>
      <c r="J669" s="68"/>
      <c r="K669" s="68"/>
      <c r="L669" s="68"/>
      <c r="M669" s="68"/>
      <c r="N669" s="68"/>
      <c r="O669" s="68"/>
      <c r="P669" s="68"/>
      <c r="Q669" s="68"/>
      <c r="R669" s="68"/>
      <c r="S669" s="68"/>
      <c r="T669" s="68"/>
      <c r="U669" s="68"/>
      <c r="V669" s="68"/>
      <c r="W669" s="68"/>
      <c r="X669" s="68"/>
      <c r="Y669" s="68"/>
      <c r="Z669" s="68"/>
      <c r="AA669" s="68"/>
      <c r="AB669" s="68"/>
      <c r="AC669" s="68"/>
      <c r="AD669" s="68"/>
      <c r="AE669" s="68"/>
      <c r="AF669" s="68"/>
      <c r="AG669" s="68"/>
      <c r="AH669" s="68"/>
      <c r="AI669" s="68"/>
      <c r="AJ669" s="68"/>
      <c r="AK669" s="68"/>
      <c r="AL669" s="68"/>
      <c r="AM669" s="68"/>
      <c r="AN669" s="68"/>
      <c r="AO669" s="68"/>
      <c r="AP669" s="68"/>
      <c r="AQ669" s="68"/>
      <c r="AR669" s="68"/>
      <c r="AS669" s="68"/>
      <c r="AT669" s="68"/>
      <c r="AU669" s="68"/>
    </row>
    <row r="670" spans="1:47" ht="15.75" customHeight="1">
      <c r="A670" s="68"/>
      <c r="B670" s="68"/>
      <c r="C670" s="68"/>
      <c r="D670" s="68"/>
      <c r="E670" s="68"/>
      <c r="F670" s="68"/>
      <c r="G670" s="68"/>
      <c r="H670" s="68"/>
      <c r="I670" s="68"/>
      <c r="J670" s="68"/>
      <c r="K670" s="68"/>
      <c r="L670" s="68"/>
      <c r="M670" s="68"/>
      <c r="N670" s="68"/>
      <c r="O670" s="68"/>
      <c r="P670" s="68"/>
      <c r="Q670" s="68"/>
      <c r="R670" s="68"/>
      <c r="S670" s="68"/>
      <c r="T670" s="68"/>
      <c r="U670" s="68"/>
      <c r="V670" s="68"/>
      <c r="W670" s="68"/>
      <c r="X670" s="68"/>
      <c r="Y670" s="68"/>
      <c r="Z670" s="68"/>
      <c r="AA670" s="68"/>
      <c r="AB670" s="68"/>
      <c r="AC670" s="68"/>
      <c r="AD670" s="68"/>
      <c r="AE670" s="68"/>
      <c r="AF670" s="68"/>
      <c r="AG670" s="68"/>
      <c r="AH670" s="68"/>
      <c r="AI670" s="68"/>
      <c r="AJ670" s="68"/>
      <c r="AK670" s="68"/>
      <c r="AL670" s="68"/>
      <c r="AM670" s="68"/>
      <c r="AN670" s="68"/>
      <c r="AO670" s="68"/>
      <c r="AP670" s="68"/>
      <c r="AQ670" s="68"/>
      <c r="AR670" s="68"/>
      <c r="AS670" s="68"/>
      <c r="AT670" s="68"/>
      <c r="AU670" s="68"/>
    </row>
    <row r="671" spans="1:47" ht="15.75" customHeight="1">
      <c r="A671" s="68"/>
      <c r="B671" s="68"/>
      <c r="C671" s="68"/>
      <c r="D671" s="68"/>
      <c r="E671" s="68"/>
      <c r="F671" s="68"/>
      <c r="G671" s="68"/>
      <c r="H671" s="68"/>
      <c r="I671" s="68"/>
      <c r="J671" s="68"/>
      <c r="K671" s="68"/>
      <c r="L671" s="68"/>
      <c r="M671" s="68"/>
      <c r="N671" s="68"/>
      <c r="O671" s="68"/>
      <c r="P671" s="68"/>
      <c r="Q671" s="68"/>
      <c r="R671" s="68"/>
      <c r="S671" s="68"/>
      <c r="T671" s="68"/>
      <c r="U671" s="68"/>
      <c r="V671" s="68"/>
      <c r="W671" s="68"/>
      <c r="X671" s="68"/>
      <c r="Y671" s="68"/>
      <c r="Z671" s="68"/>
      <c r="AA671" s="68"/>
      <c r="AB671" s="68"/>
      <c r="AC671" s="68"/>
      <c r="AD671" s="68"/>
      <c r="AE671" s="68"/>
      <c r="AF671" s="68"/>
      <c r="AG671" s="68"/>
      <c r="AH671" s="68"/>
      <c r="AI671" s="68"/>
      <c r="AJ671" s="68"/>
      <c r="AK671" s="68"/>
      <c r="AL671" s="68"/>
      <c r="AM671" s="68"/>
      <c r="AN671" s="68"/>
      <c r="AO671" s="68"/>
      <c r="AP671" s="68"/>
      <c r="AQ671" s="68"/>
      <c r="AR671" s="68"/>
      <c r="AS671" s="68"/>
      <c r="AT671" s="68"/>
      <c r="AU671" s="68"/>
    </row>
    <row r="672" spans="1:47" ht="15.75" customHeight="1">
      <c r="A672" s="68"/>
      <c r="B672" s="68"/>
      <c r="C672" s="68"/>
      <c r="D672" s="68"/>
      <c r="E672" s="68"/>
      <c r="F672" s="68"/>
      <c r="G672" s="68"/>
      <c r="H672" s="68"/>
      <c r="I672" s="68"/>
      <c r="J672" s="68"/>
      <c r="K672" s="68"/>
      <c r="L672" s="68"/>
      <c r="M672" s="68"/>
      <c r="N672" s="68"/>
      <c r="O672" s="68"/>
      <c r="P672" s="68"/>
      <c r="Q672" s="68"/>
      <c r="R672" s="68"/>
      <c r="S672" s="68"/>
      <c r="T672" s="68"/>
      <c r="U672" s="68"/>
      <c r="V672" s="68"/>
      <c r="W672" s="68"/>
      <c r="X672" s="68"/>
      <c r="Y672" s="68"/>
      <c r="Z672" s="68"/>
      <c r="AA672" s="68"/>
      <c r="AB672" s="68"/>
      <c r="AC672" s="68"/>
      <c r="AD672" s="68"/>
      <c r="AE672" s="68"/>
      <c r="AF672" s="68"/>
      <c r="AG672" s="68"/>
      <c r="AH672" s="68"/>
      <c r="AI672" s="68"/>
      <c r="AJ672" s="68"/>
      <c r="AK672" s="68"/>
      <c r="AL672" s="68"/>
      <c r="AM672" s="68"/>
      <c r="AN672" s="68"/>
      <c r="AO672" s="68"/>
      <c r="AP672" s="68"/>
      <c r="AQ672" s="68"/>
      <c r="AR672" s="68"/>
      <c r="AS672" s="68"/>
      <c r="AT672" s="68"/>
      <c r="AU672" s="68"/>
    </row>
    <row r="673" spans="1:47" ht="15.75" customHeight="1">
      <c r="A673" s="68"/>
      <c r="B673" s="68"/>
      <c r="C673" s="68"/>
      <c r="D673" s="68"/>
      <c r="E673" s="68"/>
      <c r="F673" s="68"/>
      <c r="G673" s="68"/>
      <c r="H673" s="68"/>
      <c r="I673" s="68"/>
      <c r="J673" s="68"/>
      <c r="K673" s="68"/>
      <c r="L673" s="68"/>
      <c r="M673" s="68"/>
      <c r="N673" s="68"/>
      <c r="O673" s="68"/>
      <c r="P673" s="68"/>
      <c r="Q673" s="68"/>
      <c r="R673" s="68"/>
      <c r="S673" s="68"/>
      <c r="T673" s="68"/>
      <c r="U673" s="68"/>
      <c r="V673" s="68"/>
      <c r="W673" s="68"/>
      <c r="X673" s="68"/>
      <c r="Y673" s="68"/>
      <c r="Z673" s="68"/>
      <c r="AA673" s="68"/>
      <c r="AB673" s="68"/>
      <c r="AC673" s="68"/>
      <c r="AD673" s="68"/>
      <c r="AE673" s="68"/>
      <c r="AF673" s="68"/>
      <c r="AG673" s="68"/>
      <c r="AH673" s="68"/>
      <c r="AI673" s="68"/>
      <c r="AJ673" s="68"/>
      <c r="AK673" s="68"/>
      <c r="AL673" s="68"/>
      <c r="AM673" s="68"/>
      <c r="AN673" s="68"/>
      <c r="AO673" s="68"/>
      <c r="AP673" s="68"/>
      <c r="AQ673" s="68"/>
      <c r="AR673" s="68"/>
      <c r="AS673" s="68"/>
      <c r="AT673" s="68"/>
      <c r="AU673" s="68"/>
    </row>
    <row r="674" spans="1:47" ht="15.75" customHeight="1">
      <c r="A674" s="68"/>
      <c r="B674" s="68"/>
      <c r="C674" s="68"/>
      <c r="D674" s="68"/>
      <c r="E674" s="68"/>
      <c r="F674" s="68"/>
      <c r="G674" s="68"/>
      <c r="H674" s="68"/>
      <c r="I674" s="68"/>
      <c r="J674" s="68"/>
      <c r="K674" s="68"/>
      <c r="L674" s="68"/>
      <c r="M674" s="68"/>
      <c r="N674" s="68"/>
      <c r="O674" s="68"/>
      <c r="P674" s="68"/>
      <c r="Q674" s="68"/>
      <c r="R674" s="68"/>
      <c r="S674" s="68"/>
      <c r="T674" s="68"/>
      <c r="U674" s="68"/>
      <c r="V674" s="68"/>
      <c r="W674" s="68"/>
      <c r="X674" s="68"/>
      <c r="Y674" s="68"/>
      <c r="Z674" s="68"/>
      <c r="AA674" s="68"/>
      <c r="AB674" s="68"/>
      <c r="AC674" s="68"/>
      <c r="AD674" s="68"/>
      <c r="AE674" s="68"/>
      <c r="AF674" s="68"/>
      <c r="AG674" s="68"/>
      <c r="AH674" s="68"/>
      <c r="AI674" s="68"/>
      <c r="AJ674" s="68"/>
      <c r="AK674" s="68"/>
      <c r="AL674" s="68"/>
      <c r="AM674" s="68"/>
      <c r="AN674" s="68"/>
      <c r="AO674" s="68"/>
      <c r="AP674" s="68"/>
      <c r="AQ674" s="68"/>
      <c r="AR674" s="68"/>
      <c r="AS674" s="68"/>
      <c r="AT674" s="68"/>
      <c r="AU674" s="68"/>
    </row>
    <row r="675" spans="1:47" ht="15.75" customHeight="1">
      <c r="A675" s="68"/>
      <c r="B675" s="68"/>
      <c r="C675" s="68"/>
      <c r="D675" s="68"/>
      <c r="E675" s="68"/>
      <c r="F675" s="68"/>
      <c r="G675" s="68"/>
      <c r="H675" s="68"/>
      <c r="I675" s="68"/>
      <c r="J675" s="68"/>
      <c r="K675" s="68"/>
      <c r="L675" s="68"/>
      <c r="M675" s="68"/>
      <c r="N675" s="68"/>
      <c r="O675" s="68"/>
      <c r="P675" s="68"/>
      <c r="Q675" s="68"/>
      <c r="R675" s="68"/>
      <c r="S675" s="68"/>
      <c r="T675" s="68"/>
      <c r="U675" s="68"/>
      <c r="V675" s="68"/>
      <c r="W675" s="68"/>
      <c r="X675" s="68"/>
      <c r="Y675" s="68"/>
      <c r="Z675" s="68"/>
      <c r="AA675" s="68"/>
      <c r="AB675" s="68"/>
      <c r="AC675" s="68"/>
      <c r="AD675" s="68"/>
      <c r="AE675" s="68"/>
      <c r="AF675" s="68"/>
      <c r="AG675" s="68"/>
      <c r="AH675" s="68"/>
      <c r="AI675" s="68"/>
      <c r="AJ675" s="68"/>
      <c r="AK675" s="68"/>
      <c r="AL675" s="68"/>
      <c r="AM675" s="68"/>
      <c r="AN675" s="68"/>
      <c r="AO675" s="68"/>
      <c r="AP675" s="68"/>
      <c r="AQ675" s="68"/>
      <c r="AR675" s="68"/>
      <c r="AS675" s="68"/>
      <c r="AT675" s="68"/>
      <c r="AU675" s="68"/>
    </row>
    <row r="676" spans="1:47" ht="15.75" customHeight="1">
      <c r="A676" s="68"/>
      <c r="B676" s="68"/>
      <c r="C676" s="68"/>
      <c r="D676" s="68"/>
      <c r="E676" s="68"/>
      <c r="F676" s="68"/>
      <c r="G676" s="68"/>
      <c r="H676" s="68"/>
      <c r="I676" s="68"/>
      <c r="J676" s="68"/>
      <c r="K676" s="68"/>
      <c r="L676" s="68"/>
      <c r="M676" s="68"/>
      <c r="N676" s="68"/>
      <c r="O676" s="68"/>
      <c r="P676" s="68"/>
      <c r="Q676" s="68"/>
      <c r="R676" s="68"/>
      <c r="S676" s="68"/>
      <c r="T676" s="68"/>
      <c r="U676" s="68"/>
      <c r="V676" s="68"/>
      <c r="W676" s="68"/>
      <c r="X676" s="68"/>
      <c r="Y676" s="68"/>
      <c r="Z676" s="68"/>
      <c r="AA676" s="68"/>
      <c r="AB676" s="68"/>
      <c r="AC676" s="68"/>
      <c r="AD676" s="68"/>
      <c r="AE676" s="68"/>
      <c r="AF676" s="68"/>
      <c r="AG676" s="68"/>
      <c r="AH676" s="68"/>
      <c r="AI676" s="68"/>
      <c r="AJ676" s="68"/>
      <c r="AK676" s="68"/>
      <c r="AL676" s="68"/>
      <c r="AM676" s="68"/>
      <c r="AN676" s="68"/>
      <c r="AO676" s="68"/>
      <c r="AP676" s="68"/>
      <c r="AQ676" s="68"/>
      <c r="AR676" s="68"/>
      <c r="AS676" s="68"/>
      <c r="AT676" s="68"/>
      <c r="AU676" s="68"/>
    </row>
    <row r="677" spans="1:47" ht="15.75" customHeight="1">
      <c r="A677" s="68"/>
      <c r="B677" s="68"/>
      <c r="C677" s="68"/>
      <c r="D677" s="68"/>
      <c r="E677" s="68"/>
      <c r="F677" s="68"/>
      <c r="G677" s="68"/>
      <c r="H677" s="68"/>
      <c r="I677" s="68"/>
      <c r="J677" s="68"/>
      <c r="K677" s="68"/>
      <c r="L677" s="68"/>
      <c r="M677" s="68"/>
      <c r="N677" s="68"/>
      <c r="O677" s="68"/>
      <c r="P677" s="68"/>
      <c r="Q677" s="68"/>
      <c r="R677" s="68"/>
      <c r="S677" s="68"/>
      <c r="T677" s="68"/>
      <c r="U677" s="68"/>
      <c r="V677" s="68"/>
      <c r="W677" s="68"/>
      <c r="X677" s="68"/>
      <c r="Y677" s="68"/>
      <c r="Z677" s="68"/>
      <c r="AA677" s="68"/>
      <c r="AB677" s="68"/>
      <c r="AC677" s="68"/>
      <c r="AD677" s="68"/>
      <c r="AE677" s="68"/>
      <c r="AF677" s="68"/>
      <c r="AG677" s="68"/>
      <c r="AH677" s="68"/>
      <c r="AI677" s="68"/>
      <c r="AJ677" s="68"/>
      <c r="AK677" s="68"/>
      <c r="AL677" s="68"/>
      <c r="AM677" s="68"/>
      <c r="AN677" s="68"/>
      <c r="AO677" s="68"/>
      <c r="AP677" s="68"/>
      <c r="AQ677" s="68"/>
      <c r="AR677" s="68"/>
      <c r="AS677" s="68"/>
      <c r="AT677" s="68"/>
      <c r="AU677" s="68"/>
    </row>
    <row r="678" spans="1:47" ht="15.75" customHeight="1">
      <c r="A678" s="68"/>
      <c r="B678" s="68"/>
      <c r="C678" s="68"/>
      <c r="D678" s="68"/>
      <c r="E678" s="68"/>
      <c r="F678" s="68"/>
      <c r="G678" s="68"/>
      <c r="H678" s="68"/>
      <c r="I678" s="68"/>
      <c r="J678" s="68"/>
      <c r="K678" s="68"/>
      <c r="L678" s="68"/>
      <c r="M678" s="68"/>
      <c r="N678" s="68"/>
      <c r="O678" s="68"/>
      <c r="P678" s="68"/>
      <c r="Q678" s="68"/>
      <c r="R678" s="68"/>
      <c r="S678" s="68"/>
      <c r="T678" s="68"/>
      <c r="U678" s="68"/>
      <c r="V678" s="68"/>
      <c r="W678" s="68"/>
      <c r="X678" s="68"/>
      <c r="Y678" s="68"/>
      <c r="Z678" s="68"/>
      <c r="AA678" s="68"/>
      <c r="AB678" s="68"/>
      <c r="AC678" s="68"/>
      <c r="AD678" s="68"/>
      <c r="AE678" s="68"/>
      <c r="AF678" s="68"/>
      <c r="AG678" s="68"/>
      <c r="AH678" s="68"/>
      <c r="AI678" s="68"/>
      <c r="AJ678" s="68"/>
      <c r="AK678" s="68"/>
      <c r="AL678" s="68"/>
      <c r="AM678" s="68"/>
      <c r="AN678" s="68"/>
      <c r="AO678" s="68"/>
      <c r="AP678" s="68"/>
      <c r="AQ678" s="68"/>
      <c r="AR678" s="68"/>
      <c r="AS678" s="68"/>
      <c r="AT678" s="68"/>
      <c r="AU678" s="68"/>
    </row>
    <row r="679" spans="1:47" ht="15.75" customHeight="1">
      <c r="A679" s="68"/>
      <c r="B679" s="68"/>
      <c r="C679" s="68"/>
      <c r="D679" s="68"/>
      <c r="E679" s="68"/>
      <c r="F679" s="68"/>
      <c r="G679" s="68"/>
      <c r="H679" s="68"/>
      <c r="I679" s="68"/>
      <c r="J679" s="68"/>
      <c r="K679" s="68"/>
      <c r="L679" s="68"/>
      <c r="M679" s="68"/>
      <c r="N679" s="68"/>
      <c r="O679" s="68"/>
      <c r="P679" s="68"/>
      <c r="Q679" s="68"/>
      <c r="R679" s="68"/>
      <c r="S679" s="68"/>
      <c r="T679" s="68"/>
      <c r="U679" s="68"/>
      <c r="V679" s="68"/>
      <c r="W679" s="68"/>
      <c r="X679" s="68"/>
      <c r="Y679" s="68"/>
      <c r="Z679" s="68"/>
      <c r="AA679" s="68"/>
      <c r="AB679" s="68"/>
      <c r="AC679" s="68"/>
      <c r="AD679" s="68"/>
      <c r="AE679" s="68"/>
      <c r="AF679" s="68"/>
      <c r="AG679" s="68"/>
      <c r="AH679" s="68"/>
      <c r="AI679" s="68"/>
      <c r="AJ679" s="68"/>
      <c r="AK679" s="68"/>
      <c r="AL679" s="68"/>
      <c r="AM679" s="68"/>
      <c r="AN679" s="68"/>
      <c r="AO679" s="68"/>
      <c r="AP679" s="68"/>
      <c r="AQ679" s="68"/>
      <c r="AR679" s="68"/>
      <c r="AS679" s="68"/>
      <c r="AT679" s="68"/>
      <c r="AU679" s="68"/>
    </row>
    <row r="680" spans="1:47" ht="15.75" customHeight="1">
      <c r="A680" s="68"/>
      <c r="B680" s="68"/>
      <c r="C680" s="68"/>
      <c r="D680" s="68"/>
      <c r="E680" s="68"/>
      <c r="F680" s="68"/>
      <c r="G680" s="68"/>
      <c r="H680" s="68"/>
      <c r="I680" s="68"/>
      <c r="J680" s="68"/>
      <c r="K680" s="68"/>
      <c r="L680" s="68"/>
      <c r="M680" s="68"/>
      <c r="N680" s="68"/>
      <c r="O680" s="68"/>
      <c r="P680" s="68"/>
      <c r="Q680" s="68"/>
      <c r="R680" s="68"/>
      <c r="S680" s="68"/>
      <c r="T680" s="68"/>
      <c r="U680" s="68"/>
      <c r="V680" s="68"/>
      <c r="W680" s="68"/>
      <c r="X680" s="68"/>
      <c r="Y680" s="68"/>
      <c r="Z680" s="68"/>
      <c r="AA680" s="68"/>
      <c r="AB680" s="68"/>
      <c r="AC680" s="68"/>
      <c r="AD680" s="68"/>
      <c r="AE680" s="68"/>
      <c r="AF680" s="68"/>
      <c r="AG680" s="68"/>
      <c r="AH680" s="68"/>
      <c r="AI680" s="68"/>
      <c r="AJ680" s="68"/>
      <c r="AK680" s="68"/>
      <c r="AL680" s="68"/>
      <c r="AM680" s="68"/>
      <c r="AN680" s="68"/>
      <c r="AO680" s="68"/>
      <c r="AP680" s="68"/>
      <c r="AQ680" s="68"/>
      <c r="AR680" s="68"/>
      <c r="AS680" s="68"/>
      <c r="AT680" s="68"/>
      <c r="AU680" s="68"/>
    </row>
    <row r="681" spans="1:47" ht="15.75" customHeight="1">
      <c r="A681" s="68"/>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c r="AA681" s="68"/>
      <c r="AB681" s="68"/>
      <c r="AC681" s="68"/>
      <c r="AD681" s="68"/>
      <c r="AE681" s="68"/>
      <c r="AF681" s="68"/>
      <c r="AG681" s="68"/>
      <c r="AH681" s="68"/>
      <c r="AI681" s="68"/>
      <c r="AJ681" s="68"/>
      <c r="AK681" s="68"/>
      <c r="AL681" s="68"/>
      <c r="AM681" s="68"/>
      <c r="AN681" s="68"/>
      <c r="AO681" s="68"/>
      <c r="AP681" s="68"/>
      <c r="AQ681" s="68"/>
      <c r="AR681" s="68"/>
      <c r="AS681" s="68"/>
      <c r="AT681" s="68"/>
      <c r="AU681" s="68"/>
    </row>
    <row r="682" spans="1:47" ht="15.75" customHeight="1">
      <c r="A682" s="68"/>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c r="AA682" s="68"/>
      <c r="AB682" s="68"/>
      <c r="AC682" s="68"/>
      <c r="AD682" s="68"/>
      <c r="AE682" s="68"/>
      <c r="AF682" s="68"/>
      <c r="AG682" s="68"/>
      <c r="AH682" s="68"/>
      <c r="AI682" s="68"/>
      <c r="AJ682" s="68"/>
      <c r="AK682" s="68"/>
      <c r="AL682" s="68"/>
      <c r="AM682" s="68"/>
      <c r="AN682" s="68"/>
      <c r="AO682" s="68"/>
      <c r="AP682" s="68"/>
      <c r="AQ682" s="68"/>
      <c r="AR682" s="68"/>
      <c r="AS682" s="68"/>
      <c r="AT682" s="68"/>
      <c r="AU682" s="68"/>
    </row>
    <row r="683" spans="1:47" ht="15.75" customHeight="1">
      <c r="A683" s="68"/>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c r="AA683" s="68"/>
      <c r="AB683" s="68"/>
      <c r="AC683" s="68"/>
      <c r="AD683" s="68"/>
      <c r="AE683" s="68"/>
      <c r="AF683" s="68"/>
      <c r="AG683" s="68"/>
      <c r="AH683" s="68"/>
      <c r="AI683" s="68"/>
      <c r="AJ683" s="68"/>
      <c r="AK683" s="68"/>
      <c r="AL683" s="68"/>
      <c r="AM683" s="68"/>
      <c r="AN683" s="68"/>
      <c r="AO683" s="68"/>
      <c r="AP683" s="68"/>
      <c r="AQ683" s="68"/>
      <c r="AR683" s="68"/>
      <c r="AS683" s="68"/>
      <c r="AT683" s="68"/>
      <c r="AU683" s="68"/>
    </row>
    <row r="684" spans="1:47" ht="15.75" customHeight="1">
      <c r="A684" s="68"/>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c r="AA684" s="68"/>
      <c r="AB684" s="68"/>
      <c r="AC684" s="68"/>
      <c r="AD684" s="68"/>
      <c r="AE684" s="68"/>
      <c r="AF684" s="68"/>
      <c r="AG684" s="68"/>
      <c r="AH684" s="68"/>
      <c r="AI684" s="68"/>
      <c r="AJ684" s="68"/>
      <c r="AK684" s="68"/>
      <c r="AL684" s="68"/>
      <c r="AM684" s="68"/>
      <c r="AN684" s="68"/>
      <c r="AO684" s="68"/>
      <c r="AP684" s="68"/>
      <c r="AQ684" s="68"/>
      <c r="AR684" s="68"/>
      <c r="AS684" s="68"/>
      <c r="AT684" s="68"/>
      <c r="AU684" s="68"/>
    </row>
    <row r="685" spans="1:47" ht="15.75" customHeight="1">
      <c r="A685" s="68"/>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c r="AA685" s="68"/>
      <c r="AB685" s="68"/>
      <c r="AC685" s="68"/>
      <c r="AD685" s="68"/>
      <c r="AE685" s="68"/>
      <c r="AF685" s="68"/>
      <c r="AG685" s="68"/>
      <c r="AH685" s="68"/>
      <c r="AI685" s="68"/>
      <c r="AJ685" s="68"/>
      <c r="AK685" s="68"/>
      <c r="AL685" s="68"/>
      <c r="AM685" s="68"/>
      <c r="AN685" s="68"/>
      <c r="AO685" s="68"/>
      <c r="AP685" s="68"/>
      <c r="AQ685" s="68"/>
      <c r="AR685" s="68"/>
      <c r="AS685" s="68"/>
      <c r="AT685" s="68"/>
      <c r="AU685" s="68"/>
    </row>
    <row r="686" spans="1:47" ht="15.75" customHeight="1">
      <c r="A686" s="68"/>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c r="AA686" s="68"/>
      <c r="AB686" s="68"/>
      <c r="AC686" s="68"/>
      <c r="AD686" s="68"/>
      <c r="AE686" s="68"/>
      <c r="AF686" s="68"/>
      <c r="AG686" s="68"/>
      <c r="AH686" s="68"/>
      <c r="AI686" s="68"/>
      <c r="AJ686" s="68"/>
      <c r="AK686" s="68"/>
      <c r="AL686" s="68"/>
      <c r="AM686" s="68"/>
      <c r="AN686" s="68"/>
      <c r="AO686" s="68"/>
      <c r="AP686" s="68"/>
      <c r="AQ686" s="68"/>
      <c r="AR686" s="68"/>
      <c r="AS686" s="68"/>
      <c r="AT686" s="68"/>
      <c r="AU686" s="68"/>
    </row>
    <row r="687" spans="1:47" ht="15.75" customHeight="1">
      <c r="A687" s="68"/>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c r="AA687" s="68"/>
      <c r="AB687" s="68"/>
      <c r="AC687" s="68"/>
      <c r="AD687" s="68"/>
      <c r="AE687" s="68"/>
      <c r="AF687" s="68"/>
      <c r="AG687" s="68"/>
      <c r="AH687" s="68"/>
      <c r="AI687" s="68"/>
      <c r="AJ687" s="68"/>
      <c r="AK687" s="68"/>
      <c r="AL687" s="68"/>
      <c r="AM687" s="68"/>
      <c r="AN687" s="68"/>
      <c r="AO687" s="68"/>
      <c r="AP687" s="68"/>
      <c r="AQ687" s="68"/>
      <c r="AR687" s="68"/>
      <c r="AS687" s="68"/>
      <c r="AT687" s="68"/>
      <c r="AU687" s="68"/>
    </row>
    <row r="688" spans="1:47" ht="15.75" customHeight="1">
      <c r="A688" s="68"/>
      <c r="B688" s="68"/>
      <c r="C688" s="68"/>
      <c r="D688" s="68"/>
      <c r="E688" s="68"/>
      <c r="F688" s="68"/>
      <c r="G688" s="68"/>
      <c r="H688" s="68"/>
      <c r="I688" s="68"/>
      <c r="J688" s="68"/>
      <c r="K688" s="68"/>
      <c r="L688" s="68"/>
      <c r="M688" s="68"/>
      <c r="N688" s="68"/>
      <c r="O688" s="68"/>
      <c r="P688" s="68"/>
      <c r="Q688" s="68"/>
      <c r="R688" s="68"/>
      <c r="S688" s="68"/>
      <c r="T688" s="68"/>
      <c r="U688" s="68"/>
      <c r="V688" s="68"/>
      <c r="W688" s="68"/>
      <c r="X688" s="68"/>
      <c r="Y688" s="68"/>
      <c r="Z688" s="68"/>
      <c r="AA688" s="68"/>
      <c r="AB688" s="68"/>
      <c r="AC688" s="68"/>
      <c r="AD688" s="68"/>
      <c r="AE688" s="68"/>
      <c r="AF688" s="68"/>
      <c r="AG688" s="68"/>
      <c r="AH688" s="68"/>
      <c r="AI688" s="68"/>
      <c r="AJ688" s="68"/>
      <c r="AK688" s="68"/>
      <c r="AL688" s="68"/>
      <c r="AM688" s="68"/>
      <c r="AN688" s="68"/>
      <c r="AO688" s="68"/>
      <c r="AP688" s="68"/>
      <c r="AQ688" s="68"/>
      <c r="AR688" s="68"/>
      <c r="AS688" s="68"/>
      <c r="AT688" s="68"/>
      <c r="AU688" s="68"/>
    </row>
    <row r="689" spans="1:47" ht="15.75" customHeight="1">
      <c r="A689" s="68"/>
      <c r="B689" s="68"/>
      <c r="C689" s="68"/>
      <c r="D689" s="68"/>
      <c r="E689" s="68"/>
      <c r="F689" s="68"/>
      <c r="G689" s="68"/>
      <c r="H689" s="68"/>
      <c r="I689" s="68"/>
      <c r="J689" s="68"/>
      <c r="K689" s="68"/>
      <c r="L689" s="68"/>
      <c r="M689" s="68"/>
      <c r="N689" s="68"/>
      <c r="O689" s="68"/>
      <c r="P689" s="68"/>
      <c r="Q689" s="68"/>
      <c r="R689" s="68"/>
      <c r="S689" s="68"/>
      <c r="T689" s="68"/>
      <c r="U689" s="68"/>
      <c r="V689" s="68"/>
      <c r="W689" s="68"/>
      <c r="X689" s="68"/>
      <c r="Y689" s="68"/>
      <c r="Z689" s="68"/>
      <c r="AA689" s="68"/>
      <c r="AB689" s="68"/>
      <c r="AC689" s="68"/>
      <c r="AD689" s="68"/>
      <c r="AE689" s="68"/>
      <c r="AF689" s="68"/>
      <c r="AG689" s="68"/>
      <c r="AH689" s="68"/>
      <c r="AI689" s="68"/>
      <c r="AJ689" s="68"/>
      <c r="AK689" s="68"/>
      <c r="AL689" s="68"/>
      <c r="AM689" s="68"/>
      <c r="AN689" s="68"/>
      <c r="AO689" s="68"/>
      <c r="AP689" s="68"/>
      <c r="AQ689" s="68"/>
      <c r="AR689" s="68"/>
      <c r="AS689" s="68"/>
      <c r="AT689" s="68"/>
      <c r="AU689" s="68"/>
    </row>
    <row r="690" spans="1:47" ht="15.75" customHeight="1">
      <c r="A690" s="68"/>
      <c r="B690" s="68"/>
      <c r="C690" s="68"/>
      <c r="D690" s="68"/>
      <c r="E690" s="68"/>
      <c r="F690" s="68"/>
      <c r="G690" s="68"/>
      <c r="H690" s="68"/>
      <c r="I690" s="68"/>
      <c r="J690" s="68"/>
      <c r="K690" s="68"/>
      <c r="L690" s="68"/>
      <c r="M690" s="68"/>
      <c r="N690" s="68"/>
      <c r="O690" s="68"/>
      <c r="P690" s="68"/>
      <c r="Q690" s="68"/>
      <c r="R690" s="68"/>
      <c r="S690" s="68"/>
      <c r="T690" s="68"/>
      <c r="U690" s="68"/>
      <c r="V690" s="68"/>
      <c r="W690" s="68"/>
      <c r="X690" s="68"/>
      <c r="Y690" s="68"/>
      <c r="Z690" s="68"/>
      <c r="AA690" s="68"/>
      <c r="AB690" s="68"/>
      <c r="AC690" s="68"/>
      <c r="AD690" s="68"/>
      <c r="AE690" s="68"/>
      <c r="AF690" s="68"/>
      <c r="AG690" s="68"/>
      <c r="AH690" s="68"/>
      <c r="AI690" s="68"/>
      <c r="AJ690" s="68"/>
      <c r="AK690" s="68"/>
      <c r="AL690" s="68"/>
      <c r="AM690" s="68"/>
      <c r="AN690" s="68"/>
      <c r="AO690" s="68"/>
      <c r="AP690" s="68"/>
      <c r="AQ690" s="68"/>
      <c r="AR690" s="68"/>
      <c r="AS690" s="68"/>
      <c r="AT690" s="68"/>
      <c r="AU690" s="68"/>
    </row>
    <row r="691" spans="1:47" ht="15.75" customHeight="1">
      <c r="A691" s="68"/>
      <c r="B691" s="68"/>
      <c r="C691" s="68"/>
      <c r="D691" s="68"/>
      <c r="E691" s="68"/>
      <c r="F691" s="68"/>
      <c r="G691" s="68"/>
      <c r="H691" s="68"/>
      <c r="I691" s="68"/>
      <c r="J691" s="68"/>
      <c r="K691" s="68"/>
      <c r="L691" s="68"/>
      <c r="M691" s="68"/>
      <c r="N691" s="68"/>
      <c r="O691" s="68"/>
      <c r="P691" s="68"/>
      <c r="Q691" s="68"/>
      <c r="R691" s="68"/>
      <c r="S691" s="68"/>
      <c r="T691" s="68"/>
      <c r="U691" s="68"/>
      <c r="V691" s="68"/>
      <c r="W691" s="68"/>
      <c r="X691" s="68"/>
      <c r="Y691" s="68"/>
      <c r="Z691" s="68"/>
      <c r="AA691" s="68"/>
      <c r="AB691" s="68"/>
      <c r="AC691" s="68"/>
      <c r="AD691" s="68"/>
      <c r="AE691" s="68"/>
      <c r="AF691" s="68"/>
      <c r="AG691" s="68"/>
      <c r="AH691" s="68"/>
      <c r="AI691" s="68"/>
      <c r="AJ691" s="68"/>
      <c r="AK691" s="68"/>
      <c r="AL691" s="68"/>
      <c r="AM691" s="68"/>
      <c r="AN691" s="68"/>
      <c r="AO691" s="68"/>
      <c r="AP691" s="68"/>
      <c r="AQ691" s="68"/>
      <c r="AR691" s="68"/>
      <c r="AS691" s="68"/>
      <c r="AT691" s="68"/>
      <c r="AU691" s="68"/>
    </row>
    <row r="692" spans="1:47" ht="15.75" customHeight="1">
      <c r="A692" s="68"/>
      <c r="B692" s="68"/>
      <c r="C692" s="68"/>
      <c r="D692" s="68"/>
      <c r="E692" s="68"/>
      <c r="F692" s="68"/>
      <c r="G692" s="68"/>
      <c r="H692" s="68"/>
      <c r="I692" s="68"/>
      <c r="J692" s="68"/>
      <c r="K692" s="68"/>
      <c r="L692" s="68"/>
      <c r="M692" s="68"/>
      <c r="N692" s="68"/>
      <c r="O692" s="68"/>
      <c r="P692" s="68"/>
      <c r="Q692" s="68"/>
      <c r="R692" s="68"/>
      <c r="S692" s="68"/>
      <c r="T692" s="68"/>
      <c r="U692" s="68"/>
      <c r="V692" s="68"/>
      <c r="W692" s="68"/>
      <c r="X692" s="68"/>
      <c r="Y692" s="68"/>
      <c r="Z692" s="68"/>
      <c r="AA692" s="68"/>
      <c r="AB692" s="68"/>
      <c r="AC692" s="68"/>
      <c r="AD692" s="68"/>
      <c r="AE692" s="68"/>
      <c r="AF692" s="68"/>
      <c r="AG692" s="68"/>
      <c r="AH692" s="68"/>
      <c r="AI692" s="68"/>
      <c r="AJ692" s="68"/>
      <c r="AK692" s="68"/>
      <c r="AL692" s="68"/>
      <c r="AM692" s="68"/>
      <c r="AN692" s="68"/>
      <c r="AO692" s="68"/>
      <c r="AP692" s="68"/>
      <c r="AQ692" s="68"/>
      <c r="AR692" s="68"/>
      <c r="AS692" s="68"/>
      <c r="AT692" s="68"/>
      <c r="AU692" s="68"/>
    </row>
    <row r="693" spans="1:47" ht="15.75" customHeight="1">
      <c r="A693" s="68"/>
      <c r="B693" s="68"/>
      <c r="C693" s="68"/>
      <c r="D693" s="68"/>
      <c r="E693" s="68"/>
      <c r="F693" s="68"/>
      <c r="G693" s="68"/>
      <c r="H693" s="68"/>
      <c r="I693" s="68"/>
      <c r="J693" s="68"/>
      <c r="K693" s="68"/>
      <c r="L693" s="68"/>
      <c r="M693" s="68"/>
      <c r="N693" s="68"/>
      <c r="O693" s="68"/>
      <c r="P693" s="68"/>
      <c r="Q693" s="68"/>
      <c r="R693" s="68"/>
      <c r="S693" s="68"/>
      <c r="T693" s="68"/>
      <c r="U693" s="68"/>
      <c r="V693" s="68"/>
      <c r="W693" s="68"/>
      <c r="X693" s="68"/>
      <c r="Y693" s="68"/>
      <c r="Z693" s="68"/>
      <c r="AA693" s="68"/>
      <c r="AB693" s="68"/>
      <c r="AC693" s="68"/>
      <c r="AD693" s="68"/>
      <c r="AE693" s="68"/>
      <c r="AF693" s="68"/>
      <c r="AG693" s="68"/>
      <c r="AH693" s="68"/>
      <c r="AI693" s="68"/>
      <c r="AJ693" s="68"/>
      <c r="AK693" s="68"/>
      <c r="AL693" s="68"/>
      <c r="AM693" s="68"/>
      <c r="AN693" s="68"/>
      <c r="AO693" s="68"/>
      <c r="AP693" s="68"/>
      <c r="AQ693" s="68"/>
      <c r="AR693" s="68"/>
      <c r="AS693" s="68"/>
      <c r="AT693" s="68"/>
      <c r="AU693" s="68"/>
    </row>
    <row r="694" spans="1:47" ht="15.75" customHeight="1">
      <c r="A694" s="68"/>
      <c r="B694" s="68"/>
      <c r="C694" s="68"/>
      <c r="D694" s="68"/>
      <c r="E694" s="68"/>
      <c r="F694" s="68"/>
      <c r="G694" s="68"/>
      <c r="H694" s="68"/>
      <c r="I694" s="68"/>
      <c r="J694" s="68"/>
      <c r="K694" s="68"/>
      <c r="L694" s="68"/>
      <c r="M694" s="68"/>
      <c r="N694" s="68"/>
      <c r="O694" s="68"/>
      <c r="P694" s="68"/>
      <c r="Q694" s="68"/>
      <c r="R694" s="68"/>
      <c r="S694" s="68"/>
      <c r="T694" s="68"/>
      <c r="U694" s="68"/>
      <c r="V694" s="68"/>
      <c r="W694" s="68"/>
      <c r="X694" s="68"/>
      <c r="Y694" s="68"/>
      <c r="Z694" s="68"/>
      <c r="AA694" s="68"/>
      <c r="AB694" s="68"/>
      <c r="AC694" s="68"/>
      <c r="AD694" s="68"/>
      <c r="AE694" s="68"/>
      <c r="AF694" s="68"/>
      <c r="AG694" s="68"/>
      <c r="AH694" s="68"/>
      <c r="AI694" s="68"/>
      <c r="AJ694" s="68"/>
      <c r="AK694" s="68"/>
      <c r="AL694" s="68"/>
      <c r="AM694" s="68"/>
      <c r="AN694" s="68"/>
      <c r="AO694" s="68"/>
      <c r="AP694" s="68"/>
      <c r="AQ694" s="68"/>
      <c r="AR694" s="68"/>
      <c r="AS694" s="68"/>
      <c r="AT694" s="68"/>
      <c r="AU694" s="68"/>
    </row>
    <row r="695" spans="1:47" ht="15.75" customHeight="1">
      <c r="A695" s="68"/>
      <c r="B695" s="68"/>
      <c r="C695" s="68"/>
      <c r="D695" s="68"/>
      <c r="E695" s="68"/>
      <c r="F695" s="68"/>
      <c r="G695" s="68"/>
      <c r="H695" s="68"/>
      <c r="I695" s="68"/>
      <c r="J695" s="68"/>
      <c r="K695" s="68"/>
      <c r="L695" s="68"/>
      <c r="M695" s="68"/>
      <c r="N695" s="68"/>
      <c r="O695" s="68"/>
      <c r="P695" s="68"/>
      <c r="Q695" s="68"/>
      <c r="R695" s="68"/>
      <c r="S695" s="68"/>
      <c r="T695" s="68"/>
      <c r="U695" s="68"/>
      <c r="V695" s="68"/>
      <c r="W695" s="68"/>
      <c r="X695" s="68"/>
      <c r="Y695" s="68"/>
      <c r="Z695" s="68"/>
      <c r="AA695" s="68"/>
      <c r="AB695" s="68"/>
      <c r="AC695" s="68"/>
      <c r="AD695" s="68"/>
      <c r="AE695" s="68"/>
      <c r="AF695" s="68"/>
      <c r="AG695" s="68"/>
      <c r="AH695" s="68"/>
      <c r="AI695" s="68"/>
      <c r="AJ695" s="68"/>
      <c r="AK695" s="68"/>
      <c r="AL695" s="68"/>
      <c r="AM695" s="68"/>
      <c r="AN695" s="68"/>
      <c r="AO695" s="68"/>
      <c r="AP695" s="68"/>
      <c r="AQ695" s="68"/>
      <c r="AR695" s="68"/>
      <c r="AS695" s="68"/>
      <c r="AT695" s="68"/>
      <c r="AU695" s="68"/>
    </row>
    <row r="696" spans="1:47" ht="15.75" customHeight="1">
      <c r="A696" s="68"/>
      <c r="B696" s="68"/>
      <c r="C696" s="68"/>
      <c r="D696" s="68"/>
      <c r="E696" s="68"/>
      <c r="F696" s="68"/>
      <c r="G696" s="68"/>
      <c r="H696" s="68"/>
      <c r="I696" s="68"/>
      <c r="J696" s="68"/>
      <c r="K696" s="68"/>
      <c r="L696" s="68"/>
      <c r="M696" s="68"/>
      <c r="N696" s="68"/>
      <c r="O696" s="68"/>
      <c r="P696" s="68"/>
      <c r="Q696" s="68"/>
      <c r="R696" s="68"/>
      <c r="S696" s="68"/>
      <c r="T696" s="68"/>
      <c r="U696" s="68"/>
      <c r="V696" s="68"/>
      <c r="W696" s="68"/>
      <c r="X696" s="68"/>
      <c r="Y696" s="68"/>
      <c r="Z696" s="68"/>
      <c r="AA696" s="68"/>
      <c r="AB696" s="68"/>
      <c r="AC696" s="68"/>
      <c r="AD696" s="68"/>
      <c r="AE696" s="68"/>
      <c r="AF696" s="68"/>
      <c r="AG696" s="68"/>
      <c r="AH696" s="68"/>
      <c r="AI696" s="68"/>
      <c r="AJ696" s="68"/>
      <c r="AK696" s="68"/>
      <c r="AL696" s="68"/>
      <c r="AM696" s="68"/>
      <c r="AN696" s="68"/>
      <c r="AO696" s="68"/>
      <c r="AP696" s="68"/>
      <c r="AQ696" s="68"/>
      <c r="AR696" s="68"/>
      <c r="AS696" s="68"/>
      <c r="AT696" s="68"/>
      <c r="AU696" s="68"/>
    </row>
    <row r="697" spans="1:47" ht="15.75" customHeight="1">
      <c r="A697" s="68"/>
      <c r="B697" s="68"/>
      <c r="C697" s="68"/>
      <c r="D697" s="68"/>
      <c r="E697" s="68"/>
      <c r="F697" s="68"/>
      <c r="G697" s="68"/>
      <c r="H697" s="68"/>
      <c r="I697" s="68"/>
      <c r="J697" s="68"/>
      <c r="K697" s="68"/>
      <c r="L697" s="68"/>
      <c r="M697" s="68"/>
      <c r="N697" s="68"/>
      <c r="O697" s="68"/>
      <c r="P697" s="68"/>
      <c r="Q697" s="68"/>
      <c r="R697" s="68"/>
      <c r="S697" s="68"/>
      <c r="T697" s="68"/>
      <c r="U697" s="68"/>
      <c r="V697" s="68"/>
      <c r="W697" s="68"/>
      <c r="X697" s="68"/>
      <c r="Y697" s="68"/>
      <c r="Z697" s="68"/>
      <c r="AA697" s="68"/>
      <c r="AB697" s="68"/>
      <c r="AC697" s="68"/>
      <c r="AD697" s="68"/>
      <c r="AE697" s="68"/>
      <c r="AF697" s="68"/>
      <c r="AG697" s="68"/>
      <c r="AH697" s="68"/>
      <c r="AI697" s="68"/>
      <c r="AJ697" s="68"/>
      <c r="AK697" s="68"/>
      <c r="AL697" s="68"/>
      <c r="AM697" s="68"/>
      <c r="AN697" s="68"/>
      <c r="AO697" s="68"/>
      <c r="AP697" s="68"/>
      <c r="AQ697" s="68"/>
      <c r="AR697" s="68"/>
      <c r="AS697" s="68"/>
      <c r="AT697" s="68"/>
      <c r="AU697" s="68"/>
    </row>
    <row r="698" spans="1:47" ht="15.75" customHeight="1">
      <c r="A698" s="68"/>
      <c r="B698" s="68"/>
      <c r="C698" s="68"/>
      <c r="D698" s="68"/>
      <c r="E698" s="68"/>
      <c r="F698" s="68"/>
      <c r="G698" s="68"/>
      <c r="H698" s="68"/>
      <c r="I698" s="68"/>
      <c r="J698" s="68"/>
      <c r="K698" s="68"/>
      <c r="L698" s="68"/>
      <c r="M698" s="68"/>
      <c r="N698" s="68"/>
      <c r="O698" s="68"/>
      <c r="P698" s="68"/>
      <c r="Q698" s="68"/>
      <c r="R698" s="68"/>
      <c r="S698" s="68"/>
      <c r="T698" s="68"/>
      <c r="U698" s="68"/>
      <c r="V698" s="68"/>
      <c r="W698" s="68"/>
      <c r="X698" s="68"/>
      <c r="Y698" s="68"/>
      <c r="Z698" s="68"/>
      <c r="AA698" s="68"/>
      <c r="AB698" s="68"/>
      <c r="AC698" s="68"/>
      <c r="AD698" s="68"/>
      <c r="AE698" s="68"/>
      <c r="AF698" s="68"/>
      <c r="AG698" s="68"/>
      <c r="AH698" s="68"/>
      <c r="AI698" s="68"/>
      <c r="AJ698" s="68"/>
      <c r="AK698" s="68"/>
      <c r="AL698" s="68"/>
      <c r="AM698" s="68"/>
      <c r="AN698" s="68"/>
      <c r="AO698" s="68"/>
      <c r="AP698" s="68"/>
      <c r="AQ698" s="68"/>
      <c r="AR698" s="68"/>
      <c r="AS698" s="68"/>
      <c r="AT698" s="68"/>
      <c r="AU698" s="68"/>
    </row>
    <row r="699" spans="1:47" ht="15.75" customHeight="1">
      <c r="A699" s="68"/>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c r="AA699" s="68"/>
      <c r="AB699" s="68"/>
      <c r="AC699" s="68"/>
      <c r="AD699" s="68"/>
      <c r="AE699" s="68"/>
      <c r="AF699" s="68"/>
      <c r="AG699" s="68"/>
      <c r="AH699" s="68"/>
      <c r="AI699" s="68"/>
      <c r="AJ699" s="68"/>
      <c r="AK699" s="68"/>
      <c r="AL699" s="68"/>
      <c r="AM699" s="68"/>
      <c r="AN699" s="68"/>
      <c r="AO699" s="68"/>
      <c r="AP699" s="68"/>
      <c r="AQ699" s="68"/>
      <c r="AR699" s="68"/>
      <c r="AS699" s="68"/>
      <c r="AT699" s="68"/>
      <c r="AU699" s="68"/>
    </row>
    <row r="700" spans="1:47" ht="15.75" customHeight="1">
      <c r="A700" s="68"/>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c r="AA700" s="68"/>
      <c r="AB700" s="68"/>
      <c r="AC700" s="68"/>
      <c r="AD700" s="68"/>
      <c r="AE700" s="68"/>
      <c r="AF700" s="68"/>
      <c r="AG700" s="68"/>
      <c r="AH700" s="68"/>
      <c r="AI700" s="68"/>
      <c r="AJ700" s="68"/>
      <c r="AK700" s="68"/>
      <c r="AL700" s="68"/>
      <c r="AM700" s="68"/>
      <c r="AN700" s="68"/>
      <c r="AO700" s="68"/>
      <c r="AP700" s="68"/>
      <c r="AQ700" s="68"/>
      <c r="AR700" s="68"/>
      <c r="AS700" s="68"/>
      <c r="AT700" s="68"/>
      <c r="AU700" s="68"/>
    </row>
    <row r="701" spans="1:47" ht="15.75" customHeight="1">
      <c r="A701" s="68"/>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c r="AA701" s="68"/>
      <c r="AB701" s="68"/>
      <c r="AC701" s="68"/>
      <c r="AD701" s="68"/>
      <c r="AE701" s="68"/>
      <c r="AF701" s="68"/>
      <c r="AG701" s="68"/>
      <c r="AH701" s="68"/>
      <c r="AI701" s="68"/>
      <c r="AJ701" s="68"/>
      <c r="AK701" s="68"/>
      <c r="AL701" s="68"/>
      <c r="AM701" s="68"/>
      <c r="AN701" s="68"/>
      <c r="AO701" s="68"/>
      <c r="AP701" s="68"/>
      <c r="AQ701" s="68"/>
      <c r="AR701" s="68"/>
      <c r="AS701" s="68"/>
      <c r="AT701" s="68"/>
      <c r="AU701" s="68"/>
    </row>
    <row r="702" spans="1:47" ht="15.75" customHeight="1">
      <c r="A702" s="68"/>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c r="AA702" s="68"/>
      <c r="AB702" s="68"/>
      <c r="AC702" s="68"/>
      <c r="AD702" s="68"/>
      <c r="AE702" s="68"/>
      <c r="AF702" s="68"/>
      <c r="AG702" s="68"/>
      <c r="AH702" s="68"/>
      <c r="AI702" s="68"/>
      <c r="AJ702" s="68"/>
      <c r="AK702" s="68"/>
      <c r="AL702" s="68"/>
      <c r="AM702" s="68"/>
      <c r="AN702" s="68"/>
      <c r="AO702" s="68"/>
      <c r="AP702" s="68"/>
      <c r="AQ702" s="68"/>
      <c r="AR702" s="68"/>
      <c r="AS702" s="68"/>
      <c r="AT702" s="68"/>
      <c r="AU702" s="68"/>
    </row>
    <row r="703" spans="1:47" ht="15.75" customHeight="1">
      <c r="A703" s="68"/>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c r="AA703" s="68"/>
      <c r="AB703" s="68"/>
      <c r="AC703" s="68"/>
      <c r="AD703" s="68"/>
      <c r="AE703" s="68"/>
      <c r="AF703" s="68"/>
      <c r="AG703" s="68"/>
      <c r="AH703" s="68"/>
      <c r="AI703" s="68"/>
      <c r="AJ703" s="68"/>
      <c r="AK703" s="68"/>
      <c r="AL703" s="68"/>
      <c r="AM703" s="68"/>
      <c r="AN703" s="68"/>
      <c r="AO703" s="68"/>
      <c r="AP703" s="68"/>
      <c r="AQ703" s="68"/>
      <c r="AR703" s="68"/>
      <c r="AS703" s="68"/>
      <c r="AT703" s="68"/>
      <c r="AU703" s="68"/>
    </row>
    <row r="704" spans="1:47" ht="15.75" customHeight="1">
      <c r="A704" s="68"/>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c r="AA704" s="68"/>
      <c r="AB704" s="68"/>
      <c r="AC704" s="68"/>
      <c r="AD704" s="68"/>
      <c r="AE704" s="68"/>
      <c r="AF704" s="68"/>
      <c r="AG704" s="68"/>
      <c r="AH704" s="68"/>
      <c r="AI704" s="68"/>
      <c r="AJ704" s="68"/>
      <c r="AK704" s="68"/>
      <c r="AL704" s="68"/>
      <c r="AM704" s="68"/>
      <c r="AN704" s="68"/>
      <c r="AO704" s="68"/>
      <c r="AP704" s="68"/>
      <c r="AQ704" s="68"/>
      <c r="AR704" s="68"/>
      <c r="AS704" s="68"/>
      <c r="AT704" s="68"/>
      <c r="AU704" s="68"/>
    </row>
    <row r="705" spans="1:47" ht="15.75" customHeight="1">
      <c r="A705" s="68"/>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c r="AA705" s="68"/>
      <c r="AB705" s="68"/>
      <c r="AC705" s="68"/>
      <c r="AD705" s="68"/>
      <c r="AE705" s="68"/>
      <c r="AF705" s="68"/>
      <c r="AG705" s="68"/>
      <c r="AH705" s="68"/>
      <c r="AI705" s="68"/>
      <c r="AJ705" s="68"/>
      <c r="AK705" s="68"/>
      <c r="AL705" s="68"/>
      <c r="AM705" s="68"/>
      <c r="AN705" s="68"/>
      <c r="AO705" s="68"/>
      <c r="AP705" s="68"/>
      <c r="AQ705" s="68"/>
      <c r="AR705" s="68"/>
      <c r="AS705" s="68"/>
      <c r="AT705" s="68"/>
      <c r="AU705" s="68"/>
    </row>
    <row r="706" spans="1:47" ht="15.75" customHeight="1">
      <c r="A706" s="68"/>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c r="AA706" s="68"/>
      <c r="AB706" s="68"/>
      <c r="AC706" s="68"/>
      <c r="AD706" s="68"/>
      <c r="AE706" s="68"/>
      <c r="AF706" s="68"/>
      <c r="AG706" s="68"/>
      <c r="AH706" s="68"/>
      <c r="AI706" s="68"/>
      <c r="AJ706" s="68"/>
      <c r="AK706" s="68"/>
      <c r="AL706" s="68"/>
      <c r="AM706" s="68"/>
      <c r="AN706" s="68"/>
      <c r="AO706" s="68"/>
      <c r="AP706" s="68"/>
      <c r="AQ706" s="68"/>
      <c r="AR706" s="68"/>
      <c r="AS706" s="68"/>
      <c r="AT706" s="68"/>
      <c r="AU706" s="68"/>
    </row>
    <row r="707" spans="1:47" ht="15.75" customHeight="1">
      <c r="A707" s="68"/>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c r="AA707" s="68"/>
      <c r="AB707" s="68"/>
      <c r="AC707" s="68"/>
      <c r="AD707" s="68"/>
      <c r="AE707" s="68"/>
      <c r="AF707" s="68"/>
      <c r="AG707" s="68"/>
      <c r="AH707" s="68"/>
      <c r="AI707" s="68"/>
      <c r="AJ707" s="68"/>
      <c r="AK707" s="68"/>
      <c r="AL707" s="68"/>
      <c r="AM707" s="68"/>
      <c r="AN707" s="68"/>
      <c r="AO707" s="68"/>
      <c r="AP707" s="68"/>
      <c r="AQ707" s="68"/>
      <c r="AR707" s="68"/>
      <c r="AS707" s="68"/>
      <c r="AT707" s="68"/>
      <c r="AU707" s="68"/>
    </row>
    <row r="708" spans="1:47" ht="15.75" customHeight="1">
      <c r="A708" s="68"/>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c r="AA708" s="68"/>
      <c r="AB708" s="68"/>
      <c r="AC708" s="68"/>
      <c r="AD708" s="68"/>
      <c r="AE708" s="68"/>
      <c r="AF708" s="68"/>
      <c r="AG708" s="68"/>
      <c r="AH708" s="68"/>
      <c r="AI708" s="68"/>
      <c r="AJ708" s="68"/>
      <c r="AK708" s="68"/>
      <c r="AL708" s="68"/>
      <c r="AM708" s="68"/>
      <c r="AN708" s="68"/>
      <c r="AO708" s="68"/>
      <c r="AP708" s="68"/>
      <c r="AQ708" s="68"/>
      <c r="AR708" s="68"/>
      <c r="AS708" s="68"/>
      <c r="AT708" s="68"/>
      <c r="AU708" s="68"/>
    </row>
    <row r="709" spans="1:47" ht="15.75" customHeight="1">
      <c r="A709" s="68"/>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c r="AA709" s="68"/>
      <c r="AB709" s="68"/>
      <c r="AC709" s="68"/>
      <c r="AD709" s="68"/>
      <c r="AE709" s="68"/>
      <c r="AF709" s="68"/>
      <c r="AG709" s="68"/>
      <c r="AH709" s="68"/>
      <c r="AI709" s="68"/>
      <c r="AJ709" s="68"/>
      <c r="AK709" s="68"/>
      <c r="AL709" s="68"/>
      <c r="AM709" s="68"/>
      <c r="AN709" s="68"/>
      <c r="AO709" s="68"/>
      <c r="AP709" s="68"/>
      <c r="AQ709" s="68"/>
      <c r="AR709" s="68"/>
      <c r="AS709" s="68"/>
      <c r="AT709" s="68"/>
      <c r="AU709" s="68"/>
    </row>
    <row r="710" spans="1:47" ht="15.75" customHeight="1">
      <c r="A710" s="68"/>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c r="AA710" s="68"/>
      <c r="AB710" s="68"/>
      <c r="AC710" s="68"/>
      <c r="AD710" s="68"/>
      <c r="AE710" s="68"/>
      <c r="AF710" s="68"/>
      <c r="AG710" s="68"/>
      <c r="AH710" s="68"/>
      <c r="AI710" s="68"/>
      <c r="AJ710" s="68"/>
      <c r="AK710" s="68"/>
      <c r="AL710" s="68"/>
      <c r="AM710" s="68"/>
      <c r="AN710" s="68"/>
      <c r="AO710" s="68"/>
      <c r="AP710" s="68"/>
      <c r="AQ710" s="68"/>
      <c r="AR710" s="68"/>
      <c r="AS710" s="68"/>
      <c r="AT710" s="68"/>
      <c r="AU710" s="68"/>
    </row>
    <row r="711" spans="1:47" ht="15.75" customHeight="1">
      <c r="A711" s="68"/>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c r="AA711" s="68"/>
      <c r="AB711" s="68"/>
      <c r="AC711" s="68"/>
      <c r="AD711" s="68"/>
      <c r="AE711" s="68"/>
      <c r="AF711" s="68"/>
      <c r="AG711" s="68"/>
      <c r="AH711" s="68"/>
      <c r="AI711" s="68"/>
      <c r="AJ711" s="68"/>
      <c r="AK711" s="68"/>
      <c r="AL711" s="68"/>
      <c r="AM711" s="68"/>
      <c r="AN711" s="68"/>
      <c r="AO711" s="68"/>
      <c r="AP711" s="68"/>
      <c r="AQ711" s="68"/>
      <c r="AR711" s="68"/>
      <c r="AS711" s="68"/>
      <c r="AT711" s="68"/>
      <c r="AU711" s="68"/>
    </row>
    <row r="712" spans="1:47" ht="15.75" customHeight="1">
      <c r="A712" s="68"/>
      <c r="B712" s="68"/>
      <c r="C712" s="68"/>
      <c r="D712" s="68"/>
      <c r="E712" s="68"/>
      <c r="F712" s="68"/>
      <c r="G712" s="68"/>
      <c r="H712" s="68"/>
      <c r="I712" s="68"/>
      <c r="J712" s="68"/>
      <c r="K712" s="68"/>
      <c r="L712" s="68"/>
      <c r="M712" s="68"/>
      <c r="N712" s="68"/>
      <c r="O712" s="68"/>
      <c r="P712" s="68"/>
      <c r="Q712" s="68"/>
      <c r="R712" s="68"/>
      <c r="S712" s="68"/>
      <c r="T712" s="68"/>
      <c r="U712" s="68"/>
      <c r="V712" s="68"/>
      <c r="W712" s="68"/>
      <c r="X712" s="68"/>
      <c r="Y712" s="68"/>
      <c r="Z712" s="68"/>
      <c r="AA712" s="68"/>
      <c r="AB712" s="68"/>
      <c r="AC712" s="68"/>
      <c r="AD712" s="68"/>
      <c r="AE712" s="68"/>
      <c r="AF712" s="68"/>
      <c r="AG712" s="68"/>
      <c r="AH712" s="68"/>
      <c r="AI712" s="68"/>
      <c r="AJ712" s="68"/>
      <c r="AK712" s="68"/>
      <c r="AL712" s="68"/>
      <c r="AM712" s="68"/>
      <c r="AN712" s="68"/>
      <c r="AO712" s="68"/>
      <c r="AP712" s="68"/>
      <c r="AQ712" s="68"/>
      <c r="AR712" s="68"/>
      <c r="AS712" s="68"/>
      <c r="AT712" s="68"/>
      <c r="AU712" s="68"/>
    </row>
    <row r="713" spans="1:47" ht="15.75" customHeight="1">
      <c r="A713" s="68"/>
      <c r="B713" s="68"/>
      <c r="C713" s="68"/>
      <c r="D713" s="68"/>
      <c r="E713" s="68"/>
      <c r="F713" s="68"/>
      <c r="G713" s="68"/>
      <c r="H713" s="68"/>
      <c r="I713" s="68"/>
      <c r="J713" s="68"/>
      <c r="K713" s="68"/>
      <c r="L713" s="68"/>
      <c r="M713" s="68"/>
      <c r="N713" s="68"/>
      <c r="O713" s="68"/>
      <c r="P713" s="68"/>
      <c r="Q713" s="68"/>
      <c r="R713" s="68"/>
      <c r="S713" s="68"/>
      <c r="T713" s="68"/>
      <c r="U713" s="68"/>
      <c r="V713" s="68"/>
      <c r="W713" s="68"/>
      <c r="X713" s="68"/>
      <c r="Y713" s="68"/>
      <c r="Z713" s="68"/>
      <c r="AA713" s="68"/>
      <c r="AB713" s="68"/>
      <c r="AC713" s="68"/>
      <c r="AD713" s="68"/>
      <c r="AE713" s="68"/>
      <c r="AF713" s="68"/>
      <c r="AG713" s="68"/>
      <c r="AH713" s="68"/>
      <c r="AI713" s="68"/>
      <c r="AJ713" s="68"/>
      <c r="AK713" s="68"/>
      <c r="AL713" s="68"/>
      <c r="AM713" s="68"/>
      <c r="AN713" s="68"/>
      <c r="AO713" s="68"/>
      <c r="AP713" s="68"/>
      <c r="AQ713" s="68"/>
      <c r="AR713" s="68"/>
      <c r="AS713" s="68"/>
      <c r="AT713" s="68"/>
      <c r="AU713" s="68"/>
    </row>
    <row r="714" spans="1:47" ht="15.75" customHeight="1">
      <c r="A714" s="68"/>
      <c r="B714" s="68"/>
      <c r="C714" s="68"/>
      <c r="D714" s="68"/>
      <c r="E714" s="68"/>
      <c r="F714" s="68"/>
      <c r="G714" s="68"/>
      <c r="H714" s="68"/>
      <c r="I714" s="68"/>
      <c r="J714" s="68"/>
      <c r="K714" s="68"/>
      <c r="L714" s="68"/>
      <c r="M714" s="68"/>
      <c r="N714" s="68"/>
      <c r="O714" s="68"/>
      <c r="P714" s="68"/>
      <c r="Q714" s="68"/>
      <c r="R714" s="68"/>
      <c r="S714" s="68"/>
      <c r="T714" s="68"/>
      <c r="U714" s="68"/>
      <c r="V714" s="68"/>
      <c r="W714" s="68"/>
      <c r="X714" s="68"/>
      <c r="Y714" s="68"/>
      <c r="Z714" s="68"/>
      <c r="AA714" s="68"/>
      <c r="AB714" s="68"/>
      <c r="AC714" s="68"/>
      <c r="AD714" s="68"/>
      <c r="AE714" s="68"/>
      <c r="AF714" s="68"/>
      <c r="AG714" s="68"/>
      <c r="AH714" s="68"/>
      <c r="AI714" s="68"/>
      <c r="AJ714" s="68"/>
      <c r="AK714" s="68"/>
      <c r="AL714" s="68"/>
      <c r="AM714" s="68"/>
      <c r="AN714" s="68"/>
      <c r="AO714" s="68"/>
      <c r="AP714" s="68"/>
      <c r="AQ714" s="68"/>
      <c r="AR714" s="68"/>
      <c r="AS714" s="68"/>
      <c r="AT714" s="68"/>
      <c r="AU714" s="68"/>
    </row>
    <row r="715" spans="1:47" ht="15.75" customHeight="1">
      <c r="A715" s="68"/>
      <c r="B715" s="68"/>
      <c r="C715" s="68"/>
      <c r="D715" s="68"/>
      <c r="E715" s="68"/>
      <c r="F715" s="68"/>
      <c r="G715" s="68"/>
      <c r="H715" s="68"/>
      <c r="I715" s="68"/>
      <c r="J715" s="68"/>
      <c r="K715" s="68"/>
      <c r="L715" s="68"/>
      <c r="M715" s="68"/>
      <c r="N715" s="68"/>
      <c r="O715" s="68"/>
      <c r="P715" s="68"/>
      <c r="Q715" s="68"/>
      <c r="R715" s="68"/>
      <c r="S715" s="68"/>
      <c r="T715" s="68"/>
      <c r="U715" s="68"/>
      <c r="V715" s="68"/>
      <c r="W715" s="68"/>
      <c r="X715" s="68"/>
      <c r="Y715" s="68"/>
      <c r="Z715" s="68"/>
      <c r="AA715" s="68"/>
      <c r="AB715" s="68"/>
      <c r="AC715" s="68"/>
      <c r="AD715" s="68"/>
      <c r="AE715" s="68"/>
      <c r="AF715" s="68"/>
      <c r="AG715" s="68"/>
      <c r="AH715" s="68"/>
      <c r="AI715" s="68"/>
      <c r="AJ715" s="68"/>
      <c r="AK715" s="68"/>
      <c r="AL715" s="68"/>
      <c r="AM715" s="68"/>
      <c r="AN715" s="68"/>
      <c r="AO715" s="68"/>
      <c r="AP715" s="68"/>
      <c r="AQ715" s="68"/>
      <c r="AR715" s="68"/>
      <c r="AS715" s="68"/>
      <c r="AT715" s="68"/>
      <c r="AU715" s="68"/>
    </row>
    <row r="716" spans="1:47" ht="15.75" customHeight="1">
      <c r="A716" s="68"/>
      <c r="B716" s="68"/>
      <c r="C716" s="68"/>
      <c r="D716" s="68"/>
      <c r="E716" s="68"/>
      <c r="F716" s="68"/>
      <c r="G716" s="68"/>
      <c r="H716" s="68"/>
      <c r="I716" s="68"/>
      <c r="J716" s="68"/>
      <c r="K716" s="68"/>
      <c r="L716" s="68"/>
      <c r="M716" s="68"/>
      <c r="N716" s="68"/>
      <c r="O716" s="68"/>
      <c r="P716" s="68"/>
      <c r="Q716" s="68"/>
      <c r="R716" s="68"/>
      <c r="S716" s="68"/>
      <c r="T716" s="68"/>
      <c r="U716" s="68"/>
      <c r="V716" s="68"/>
      <c r="W716" s="68"/>
      <c r="X716" s="68"/>
      <c r="Y716" s="68"/>
      <c r="Z716" s="68"/>
      <c r="AA716" s="68"/>
      <c r="AB716" s="68"/>
      <c r="AC716" s="68"/>
      <c r="AD716" s="68"/>
      <c r="AE716" s="68"/>
      <c r="AF716" s="68"/>
      <c r="AG716" s="68"/>
      <c r="AH716" s="68"/>
      <c r="AI716" s="68"/>
      <c r="AJ716" s="68"/>
      <c r="AK716" s="68"/>
      <c r="AL716" s="68"/>
      <c r="AM716" s="68"/>
      <c r="AN716" s="68"/>
      <c r="AO716" s="68"/>
      <c r="AP716" s="68"/>
      <c r="AQ716" s="68"/>
      <c r="AR716" s="68"/>
      <c r="AS716" s="68"/>
      <c r="AT716" s="68"/>
      <c r="AU716" s="68"/>
    </row>
    <row r="717" spans="1:47" ht="15.75" customHeight="1">
      <c r="A717" s="68"/>
      <c r="B717" s="68"/>
      <c r="C717" s="68"/>
      <c r="D717" s="68"/>
      <c r="E717" s="68"/>
      <c r="F717" s="68"/>
      <c r="G717" s="68"/>
      <c r="H717" s="68"/>
      <c r="I717" s="68"/>
      <c r="J717" s="68"/>
      <c r="K717" s="68"/>
      <c r="L717" s="68"/>
      <c r="M717" s="68"/>
      <c r="N717" s="68"/>
      <c r="O717" s="68"/>
      <c r="P717" s="68"/>
      <c r="Q717" s="68"/>
      <c r="R717" s="68"/>
      <c r="S717" s="68"/>
      <c r="T717" s="68"/>
      <c r="U717" s="68"/>
      <c r="V717" s="68"/>
      <c r="W717" s="68"/>
      <c r="X717" s="68"/>
      <c r="Y717" s="68"/>
      <c r="Z717" s="68"/>
      <c r="AA717" s="68"/>
      <c r="AB717" s="68"/>
      <c r="AC717" s="68"/>
      <c r="AD717" s="68"/>
      <c r="AE717" s="68"/>
      <c r="AF717" s="68"/>
      <c r="AG717" s="68"/>
      <c r="AH717" s="68"/>
      <c r="AI717" s="68"/>
      <c r="AJ717" s="68"/>
      <c r="AK717" s="68"/>
      <c r="AL717" s="68"/>
      <c r="AM717" s="68"/>
      <c r="AN717" s="68"/>
      <c r="AO717" s="68"/>
      <c r="AP717" s="68"/>
      <c r="AQ717" s="68"/>
      <c r="AR717" s="68"/>
      <c r="AS717" s="68"/>
      <c r="AT717" s="68"/>
      <c r="AU717" s="68"/>
    </row>
    <row r="718" spans="1:47" ht="15.75" customHeight="1">
      <c r="A718" s="68"/>
      <c r="B718" s="68"/>
      <c r="C718" s="68"/>
      <c r="D718" s="68"/>
      <c r="E718" s="68"/>
      <c r="F718" s="68"/>
      <c r="G718" s="68"/>
      <c r="H718" s="68"/>
      <c r="I718" s="68"/>
      <c r="J718" s="68"/>
      <c r="K718" s="68"/>
      <c r="L718" s="68"/>
      <c r="M718" s="68"/>
      <c r="N718" s="68"/>
      <c r="O718" s="68"/>
      <c r="P718" s="68"/>
      <c r="Q718" s="68"/>
      <c r="R718" s="68"/>
      <c r="S718" s="68"/>
      <c r="T718" s="68"/>
      <c r="U718" s="68"/>
      <c r="V718" s="68"/>
      <c r="W718" s="68"/>
      <c r="X718" s="68"/>
      <c r="Y718" s="68"/>
      <c r="Z718" s="68"/>
      <c r="AA718" s="68"/>
      <c r="AB718" s="68"/>
      <c r="AC718" s="68"/>
      <c r="AD718" s="68"/>
      <c r="AE718" s="68"/>
      <c r="AF718" s="68"/>
      <c r="AG718" s="68"/>
      <c r="AH718" s="68"/>
      <c r="AI718" s="68"/>
      <c r="AJ718" s="68"/>
      <c r="AK718" s="68"/>
      <c r="AL718" s="68"/>
      <c r="AM718" s="68"/>
      <c r="AN718" s="68"/>
      <c r="AO718" s="68"/>
      <c r="AP718" s="68"/>
      <c r="AQ718" s="68"/>
      <c r="AR718" s="68"/>
      <c r="AS718" s="68"/>
      <c r="AT718" s="68"/>
      <c r="AU718" s="68"/>
    </row>
    <row r="719" spans="1:47" ht="15.75" customHeight="1">
      <c r="A719" s="68"/>
      <c r="B719" s="68"/>
      <c r="C719" s="68"/>
      <c r="D719" s="68"/>
      <c r="E719" s="68"/>
      <c r="F719" s="68"/>
      <c r="G719" s="68"/>
      <c r="H719" s="68"/>
      <c r="I719" s="68"/>
      <c r="J719" s="68"/>
      <c r="K719" s="68"/>
      <c r="L719" s="68"/>
      <c r="M719" s="68"/>
      <c r="N719" s="68"/>
      <c r="O719" s="68"/>
      <c r="P719" s="68"/>
      <c r="Q719" s="68"/>
      <c r="R719" s="68"/>
      <c r="S719" s="68"/>
      <c r="T719" s="68"/>
      <c r="U719" s="68"/>
      <c r="V719" s="68"/>
      <c r="W719" s="68"/>
      <c r="X719" s="68"/>
      <c r="Y719" s="68"/>
      <c r="Z719" s="68"/>
      <c r="AA719" s="68"/>
      <c r="AB719" s="68"/>
      <c r="AC719" s="68"/>
      <c r="AD719" s="68"/>
      <c r="AE719" s="68"/>
      <c r="AF719" s="68"/>
      <c r="AG719" s="68"/>
      <c r="AH719" s="68"/>
      <c r="AI719" s="68"/>
      <c r="AJ719" s="68"/>
      <c r="AK719" s="68"/>
      <c r="AL719" s="68"/>
      <c r="AM719" s="68"/>
      <c r="AN719" s="68"/>
      <c r="AO719" s="68"/>
      <c r="AP719" s="68"/>
      <c r="AQ719" s="68"/>
      <c r="AR719" s="68"/>
      <c r="AS719" s="68"/>
      <c r="AT719" s="68"/>
      <c r="AU719" s="68"/>
    </row>
    <row r="720" spans="1:47" ht="15.75" customHeight="1">
      <c r="A720" s="68"/>
      <c r="B720" s="68"/>
      <c r="C720" s="68"/>
      <c r="D720" s="68"/>
      <c r="E720" s="68"/>
      <c r="F720" s="68"/>
      <c r="G720" s="68"/>
      <c r="H720" s="68"/>
      <c r="I720" s="68"/>
      <c r="J720" s="68"/>
      <c r="K720" s="68"/>
      <c r="L720" s="68"/>
      <c r="M720" s="68"/>
      <c r="N720" s="68"/>
      <c r="O720" s="68"/>
      <c r="P720" s="68"/>
      <c r="Q720" s="68"/>
      <c r="R720" s="68"/>
      <c r="S720" s="68"/>
      <c r="T720" s="68"/>
      <c r="U720" s="68"/>
      <c r="V720" s="68"/>
      <c r="W720" s="68"/>
      <c r="X720" s="68"/>
      <c r="Y720" s="68"/>
      <c r="Z720" s="68"/>
      <c r="AA720" s="68"/>
      <c r="AB720" s="68"/>
      <c r="AC720" s="68"/>
      <c r="AD720" s="68"/>
      <c r="AE720" s="68"/>
      <c r="AF720" s="68"/>
      <c r="AG720" s="68"/>
      <c r="AH720" s="68"/>
      <c r="AI720" s="68"/>
      <c r="AJ720" s="68"/>
      <c r="AK720" s="68"/>
      <c r="AL720" s="68"/>
      <c r="AM720" s="68"/>
      <c r="AN720" s="68"/>
      <c r="AO720" s="68"/>
      <c r="AP720" s="68"/>
      <c r="AQ720" s="68"/>
      <c r="AR720" s="68"/>
      <c r="AS720" s="68"/>
      <c r="AT720" s="68"/>
      <c r="AU720" s="68"/>
    </row>
    <row r="721" spans="1:47" ht="15.75" customHeight="1">
      <c r="A721" s="68"/>
      <c r="B721" s="68"/>
      <c r="C721" s="68"/>
      <c r="D721" s="68"/>
      <c r="E721" s="68"/>
      <c r="F721" s="68"/>
      <c r="G721" s="68"/>
      <c r="H721" s="68"/>
      <c r="I721" s="68"/>
      <c r="J721" s="68"/>
      <c r="K721" s="68"/>
      <c r="L721" s="68"/>
      <c r="M721" s="68"/>
      <c r="N721" s="68"/>
      <c r="O721" s="68"/>
      <c r="P721" s="68"/>
      <c r="Q721" s="68"/>
      <c r="R721" s="68"/>
      <c r="S721" s="68"/>
      <c r="T721" s="68"/>
      <c r="U721" s="68"/>
      <c r="V721" s="68"/>
      <c r="W721" s="68"/>
      <c r="X721" s="68"/>
      <c r="Y721" s="68"/>
      <c r="Z721" s="68"/>
      <c r="AA721" s="68"/>
      <c r="AB721" s="68"/>
      <c r="AC721" s="68"/>
      <c r="AD721" s="68"/>
      <c r="AE721" s="68"/>
      <c r="AF721" s="68"/>
      <c r="AG721" s="68"/>
      <c r="AH721" s="68"/>
      <c r="AI721" s="68"/>
      <c r="AJ721" s="68"/>
      <c r="AK721" s="68"/>
      <c r="AL721" s="68"/>
      <c r="AM721" s="68"/>
      <c r="AN721" s="68"/>
      <c r="AO721" s="68"/>
      <c r="AP721" s="68"/>
      <c r="AQ721" s="68"/>
      <c r="AR721" s="68"/>
      <c r="AS721" s="68"/>
      <c r="AT721" s="68"/>
      <c r="AU721" s="68"/>
    </row>
    <row r="722" spans="1:47" ht="15.75" customHeight="1">
      <c r="A722" s="68"/>
      <c r="B722" s="68"/>
      <c r="C722" s="68"/>
      <c r="D722" s="68"/>
      <c r="E722" s="68"/>
      <c r="F722" s="68"/>
      <c r="G722" s="68"/>
      <c r="H722" s="68"/>
      <c r="I722" s="68"/>
      <c r="J722" s="68"/>
      <c r="K722" s="68"/>
      <c r="L722" s="68"/>
      <c r="M722" s="68"/>
      <c r="N722" s="68"/>
      <c r="O722" s="68"/>
      <c r="P722" s="68"/>
      <c r="Q722" s="68"/>
      <c r="R722" s="68"/>
      <c r="S722" s="68"/>
      <c r="T722" s="68"/>
      <c r="U722" s="68"/>
      <c r="V722" s="68"/>
      <c r="W722" s="68"/>
      <c r="X722" s="68"/>
      <c r="Y722" s="68"/>
      <c r="Z722" s="68"/>
      <c r="AA722" s="68"/>
      <c r="AB722" s="68"/>
      <c r="AC722" s="68"/>
      <c r="AD722" s="68"/>
      <c r="AE722" s="68"/>
      <c r="AF722" s="68"/>
      <c r="AG722" s="68"/>
      <c r="AH722" s="68"/>
      <c r="AI722" s="68"/>
      <c r="AJ722" s="68"/>
      <c r="AK722" s="68"/>
      <c r="AL722" s="68"/>
      <c r="AM722" s="68"/>
      <c r="AN722" s="68"/>
      <c r="AO722" s="68"/>
      <c r="AP722" s="68"/>
      <c r="AQ722" s="68"/>
      <c r="AR722" s="68"/>
      <c r="AS722" s="68"/>
      <c r="AT722" s="68"/>
      <c r="AU722" s="68"/>
    </row>
    <row r="723" spans="1:47" ht="15.75" customHeight="1">
      <c r="A723" s="68"/>
      <c r="B723" s="68"/>
      <c r="C723" s="68"/>
      <c r="D723" s="68"/>
      <c r="E723" s="68"/>
      <c r="F723" s="68"/>
      <c r="G723" s="68"/>
      <c r="H723" s="68"/>
      <c r="I723" s="68"/>
      <c r="J723" s="68"/>
      <c r="K723" s="68"/>
      <c r="L723" s="68"/>
      <c r="M723" s="68"/>
      <c r="N723" s="68"/>
      <c r="O723" s="68"/>
      <c r="P723" s="68"/>
      <c r="Q723" s="68"/>
      <c r="R723" s="68"/>
      <c r="S723" s="68"/>
      <c r="T723" s="68"/>
      <c r="U723" s="68"/>
      <c r="V723" s="68"/>
      <c r="W723" s="68"/>
      <c r="X723" s="68"/>
      <c r="Y723" s="68"/>
      <c r="Z723" s="68"/>
      <c r="AA723" s="68"/>
      <c r="AB723" s="68"/>
      <c r="AC723" s="68"/>
      <c r="AD723" s="68"/>
      <c r="AE723" s="68"/>
      <c r="AF723" s="68"/>
      <c r="AG723" s="68"/>
      <c r="AH723" s="68"/>
      <c r="AI723" s="68"/>
      <c r="AJ723" s="68"/>
      <c r="AK723" s="68"/>
      <c r="AL723" s="68"/>
      <c r="AM723" s="68"/>
      <c r="AN723" s="68"/>
      <c r="AO723" s="68"/>
      <c r="AP723" s="68"/>
      <c r="AQ723" s="68"/>
      <c r="AR723" s="68"/>
      <c r="AS723" s="68"/>
      <c r="AT723" s="68"/>
      <c r="AU723" s="68"/>
    </row>
    <row r="724" spans="1:47" ht="15.75" customHeight="1">
      <c r="A724" s="68"/>
      <c r="B724" s="68"/>
      <c r="C724" s="68"/>
      <c r="D724" s="68"/>
      <c r="E724" s="68"/>
      <c r="F724" s="68"/>
      <c r="G724" s="68"/>
      <c r="H724" s="68"/>
      <c r="I724" s="68"/>
      <c r="J724" s="68"/>
      <c r="K724" s="68"/>
      <c r="L724" s="68"/>
      <c r="M724" s="68"/>
      <c r="N724" s="68"/>
      <c r="O724" s="68"/>
      <c r="P724" s="68"/>
      <c r="Q724" s="68"/>
      <c r="R724" s="68"/>
      <c r="S724" s="68"/>
      <c r="T724" s="68"/>
      <c r="U724" s="68"/>
      <c r="V724" s="68"/>
      <c r="W724" s="68"/>
      <c r="X724" s="68"/>
      <c r="Y724" s="68"/>
      <c r="Z724" s="68"/>
      <c r="AA724" s="68"/>
      <c r="AB724" s="68"/>
      <c r="AC724" s="68"/>
      <c r="AD724" s="68"/>
      <c r="AE724" s="68"/>
      <c r="AF724" s="68"/>
      <c r="AG724" s="68"/>
      <c r="AH724" s="68"/>
      <c r="AI724" s="68"/>
      <c r="AJ724" s="68"/>
      <c r="AK724" s="68"/>
      <c r="AL724" s="68"/>
      <c r="AM724" s="68"/>
      <c r="AN724" s="68"/>
      <c r="AO724" s="68"/>
      <c r="AP724" s="68"/>
      <c r="AQ724" s="68"/>
      <c r="AR724" s="68"/>
      <c r="AS724" s="68"/>
      <c r="AT724" s="68"/>
      <c r="AU724" s="68"/>
    </row>
    <row r="725" spans="1:47" ht="15.75" customHeight="1">
      <c r="A725" s="68"/>
      <c r="B725" s="68"/>
      <c r="C725" s="68"/>
      <c r="D725" s="68"/>
      <c r="E725" s="68"/>
      <c r="F725" s="68"/>
      <c r="G725" s="68"/>
      <c r="H725" s="68"/>
      <c r="I725" s="68"/>
      <c r="J725" s="68"/>
      <c r="K725" s="68"/>
      <c r="L725" s="68"/>
      <c r="M725" s="68"/>
      <c r="N725" s="68"/>
      <c r="O725" s="68"/>
      <c r="P725" s="68"/>
      <c r="Q725" s="68"/>
      <c r="R725" s="68"/>
      <c r="S725" s="68"/>
      <c r="T725" s="68"/>
      <c r="U725" s="68"/>
      <c r="V725" s="68"/>
      <c r="W725" s="68"/>
      <c r="X725" s="68"/>
      <c r="Y725" s="68"/>
      <c r="Z725" s="68"/>
      <c r="AA725" s="68"/>
      <c r="AB725" s="68"/>
      <c r="AC725" s="68"/>
      <c r="AD725" s="68"/>
      <c r="AE725" s="68"/>
      <c r="AF725" s="68"/>
      <c r="AG725" s="68"/>
      <c r="AH725" s="68"/>
      <c r="AI725" s="68"/>
      <c r="AJ725" s="68"/>
      <c r="AK725" s="68"/>
      <c r="AL725" s="68"/>
      <c r="AM725" s="68"/>
      <c r="AN725" s="68"/>
      <c r="AO725" s="68"/>
      <c r="AP725" s="68"/>
      <c r="AQ725" s="68"/>
      <c r="AR725" s="68"/>
      <c r="AS725" s="68"/>
      <c r="AT725" s="68"/>
      <c r="AU725" s="68"/>
    </row>
    <row r="726" spans="1:47" ht="15.75" customHeight="1">
      <c r="A726" s="68"/>
      <c r="B726" s="68"/>
      <c r="C726" s="68"/>
      <c r="D726" s="68"/>
      <c r="E726" s="68"/>
      <c r="F726" s="68"/>
      <c r="G726" s="68"/>
      <c r="H726" s="68"/>
      <c r="I726" s="68"/>
      <c r="J726" s="68"/>
      <c r="K726" s="68"/>
      <c r="L726" s="68"/>
      <c r="M726" s="68"/>
      <c r="N726" s="68"/>
      <c r="O726" s="68"/>
      <c r="P726" s="68"/>
      <c r="Q726" s="68"/>
      <c r="R726" s="68"/>
      <c r="S726" s="68"/>
      <c r="T726" s="68"/>
      <c r="U726" s="68"/>
      <c r="V726" s="68"/>
      <c r="W726" s="68"/>
      <c r="X726" s="68"/>
      <c r="Y726" s="68"/>
      <c r="Z726" s="68"/>
      <c r="AA726" s="68"/>
      <c r="AB726" s="68"/>
      <c r="AC726" s="68"/>
      <c r="AD726" s="68"/>
      <c r="AE726" s="68"/>
      <c r="AF726" s="68"/>
      <c r="AG726" s="68"/>
      <c r="AH726" s="68"/>
      <c r="AI726" s="68"/>
      <c r="AJ726" s="68"/>
      <c r="AK726" s="68"/>
      <c r="AL726" s="68"/>
      <c r="AM726" s="68"/>
      <c r="AN726" s="68"/>
      <c r="AO726" s="68"/>
      <c r="AP726" s="68"/>
      <c r="AQ726" s="68"/>
      <c r="AR726" s="68"/>
      <c r="AS726" s="68"/>
      <c r="AT726" s="68"/>
      <c r="AU726" s="68"/>
    </row>
    <row r="727" spans="1:47" ht="15.75" customHeight="1">
      <c r="A727" s="68"/>
      <c r="B727" s="68"/>
      <c r="C727" s="68"/>
      <c r="D727" s="68"/>
      <c r="E727" s="68"/>
      <c r="F727" s="68"/>
      <c r="G727" s="68"/>
      <c r="H727" s="68"/>
      <c r="I727" s="68"/>
      <c r="J727" s="68"/>
      <c r="K727" s="68"/>
      <c r="L727" s="68"/>
      <c r="M727" s="68"/>
      <c r="N727" s="68"/>
      <c r="O727" s="68"/>
      <c r="P727" s="68"/>
      <c r="Q727" s="68"/>
      <c r="R727" s="68"/>
      <c r="S727" s="68"/>
      <c r="T727" s="68"/>
      <c r="U727" s="68"/>
      <c r="V727" s="68"/>
      <c r="W727" s="68"/>
      <c r="X727" s="68"/>
      <c r="Y727" s="68"/>
      <c r="Z727" s="68"/>
      <c r="AA727" s="68"/>
      <c r="AB727" s="68"/>
      <c r="AC727" s="68"/>
      <c r="AD727" s="68"/>
      <c r="AE727" s="68"/>
      <c r="AF727" s="68"/>
      <c r="AG727" s="68"/>
      <c r="AH727" s="68"/>
      <c r="AI727" s="68"/>
      <c r="AJ727" s="68"/>
      <c r="AK727" s="68"/>
      <c r="AL727" s="68"/>
      <c r="AM727" s="68"/>
      <c r="AN727" s="68"/>
      <c r="AO727" s="68"/>
      <c r="AP727" s="68"/>
      <c r="AQ727" s="68"/>
      <c r="AR727" s="68"/>
      <c r="AS727" s="68"/>
      <c r="AT727" s="68"/>
      <c r="AU727" s="68"/>
    </row>
    <row r="728" spans="1:47" ht="15.75" customHeight="1">
      <c r="A728" s="68"/>
      <c r="B728" s="68"/>
      <c r="C728" s="68"/>
      <c r="D728" s="68"/>
      <c r="E728" s="68"/>
      <c r="F728" s="68"/>
      <c r="G728" s="68"/>
      <c r="H728" s="68"/>
      <c r="I728" s="68"/>
      <c r="J728" s="68"/>
      <c r="K728" s="68"/>
      <c r="L728" s="68"/>
      <c r="M728" s="68"/>
      <c r="N728" s="68"/>
      <c r="O728" s="68"/>
      <c r="P728" s="68"/>
      <c r="Q728" s="68"/>
      <c r="R728" s="68"/>
      <c r="S728" s="68"/>
      <c r="T728" s="68"/>
      <c r="U728" s="68"/>
      <c r="V728" s="68"/>
      <c r="W728" s="68"/>
      <c r="X728" s="68"/>
      <c r="Y728" s="68"/>
      <c r="Z728" s="68"/>
      <c r="AA728" s="68"/>
      <c r="AB728" s="68"/>
      <c r="AC728" s="68"/>
      <c r="AD728" s="68"/>
      <c r="AE728" s="68"/>
      <c r="AF728" s="68"/>
      <c r="AG728" s="68"/>
      <c r="AH728" s="68"/>
      <c r="AI728" s="68"/>
      <c r="AJ728" s="68"/>
      <c r="AK728" s="68"/>
      <c r="AL728" s="68"/>
      <c r="AM728" s="68"/>
      <c r="AN728" s="68"/>
      <c r="AO728" s="68"/>
      <c r="AP728" s="68"/>
      <c r="AQ728" s="68"/>
      <c r="AR728" s="68"/>
      <c r="AS728" s="68"/>
      <c r="AT728" s="68"/>
      <c r="AU728" s="68"/>
    </row>
    <row r="729" spans="1:47" ht="15.75" customHeight="1">
      <c r="A729" s="68"/>
      <c r="B729" s="68"/>
      <c r="C729" s="68"/>
      <c r="D729" s="68"/>
      <c r="E729" s="68"/>
      <c r="F729" s="68"/>
      <c r="G729" s="68"/>
      <c r="H729" s="68"/>
      <c r="I729" s="68"/>
      <c r="J729" s="68"/>
      <c r="K729" s="68"/>
      <c r="L729" s="68"/>
      <c r="M729" s="68"/>
      <c r="N729" s="68"/>
      <c r="O729" s="68"/>
      <c r="P729" s="68"/>
      <c r="Q729" s="68"/>
      <c r="R729" s="68"/>
      <c r="S729" s="68"/>
      <c r="T729" s="68"/>
      <c r="U729" s="68"/>
      <c r="V729" s="68"/>
      <c r="W729" s="68"/>
      <c r="X729" s="68"/>
      <c r="Y729" s="68"/>
      <c r="Z729" s="68"/>
      <c r="AA729" s="68"/>
      <c r="AB729" s="68"/>
      <c r="AC729" s="68"/>
      <c r="AD729" s="68"/>
      <c r="AE729" s="68"/>
      <c r="AF729" s="68"/>
      <c r="AG729" s="68"/>
      <c r="AH729" s="68"/>
      <c r="AI729" s="68"/>
      <c r="AJ729" s="68"/>
      <c r="AK729" s="68"/>
      <c r="AL729" s="68"/>
      <c r="AM729" s="68"/>
      <c r="AN729" s="68"/>
      <c r="AO729" s="68"/>
      <c r="AP729" s="68"/>
      <c r="AQ729" s="68"/>
      <c r="AR729" s="68"/>
      <c r="AS729" s="68"/>
      <c r="AT729" s="68"/>
      <c r="AU729" s="68"/>
    </row>
    <row r="730" spans="1:47" ht="15.75" customHeight="1">
      <c r="A730" s="68"/>
      <c r="B730" s="68"/>
      <c r="C730" s="68"/>
      <c r="D730" s="68"/>
      <c r="E730" s="68"/>
      <c r="F730" s="68"/>
      <c r="G730" s="68"/>
      <c r="H730" s="68"/>
      <c r="I730" s="68"/>
      <c r="J730" s="68"/>
      <c r="K730" s="68"/>
      <c r="L730" s="68"/>
      <c r="M730" s="68"/>
      <c r="N730" s="68"/>
      <c r="O730" s="68"/>
      <c r="P730" s="68"/>
      <c r="Q730" s="68"/>
      <c r="R730" s="68"/>
      <c r="S730" s="68"/>
      <c r="T730" s="68"/>
      <c r="U730" s="68"/>
      <c r="V730" s="68"/>
      <c r="W730" s="68"/>
      <c r="X730" s="68"/>
      <c r="Y730" s="68"/>
      <c r="Z730" s="68"/>
      <c r="AA730" s="68"/>
      <c r="AB730" s="68"/>
      <c r="AC730" s="68"/>
      <c r="AD730" s="68"/>
      <c r="AE730" s="68"/>
      <c r="AF730" s="68"/>
      <c r="AG730" s="68"/>
      <c r="AH730" s="68"/>
      <c r="AI730" s="68"/>
      <c r="AJ730" s="68"/>
      <c r="AK730" s="68"/>
      <c r="AL730" s="68"/>
      <c r="AM730" s="68"/>
      <c r="AN730" s="68"/>
      <c r="AO730" s="68"/>
      <c r="AP730" s="68"/>
      <c r="AQ730" s="68"/>
      <c r="AR730" s="68"/>
      <c r="AS730" s="68"/>
      <c r="AT730" s="68"/>
      <c r="AU730" s="68"/>
    </row>
    <row r="731" spans="1:47" ht="15.75" customHeight="1">
      <c r="A731" s="68"/>
      <c r="B731" s="68"/>
      <c r="C731" s="68"/>
      <c r="D731" s="68"/>
      <c r="E731" s="68"/>
      <c r="F731" s="68"/>
      <c r="G731" s="68"/>
      <c r="H731" s="68"/>
      <c r="I731" s="68"/>
      <c r="J731" s="68"/>
      <c r="K731" s="68"/>
      <c r="L731" s="68"/>
      <c r="M731" s="68"/>
      <c r="N731" s="68"/>
      <c r="O731" s="68"/>
      <c r="P731" s="68"/>
      <c r="Q731" s="68"/>
      <c r="R731" s="68"/>
      <c r="S731" s="68"/>
      <c r="T731" s="68"/>
      <c r="U731" s="68"/>
      <c r="V731" s="68"/>
      <c r="W731" s="68"/>
      <c r="X731" s="68"/>
      <c r="Y731" s="68"/>
      <c r="Z731" s="68"/>
      <c r="AA731" s="68"/>
      <c r="AB731" s="68"/>
      <c r="AC731" s="68"/>
      <c r="AD731" s="68"/>
      <c r="AE731" s="68"/>
      <c r="AF731" s="68"/>
      <c r="AG731" s="68"/>
      <c r="AH731" s="68"/>
      <c r="AI731" s="68"/>
      <c r="AJ731" s="68"/>
      <c r="AK731" s="68"/>
      <c r="AL731" s="68"/>
      <c r="AM731" s="68"/>
      <c r="AN731" s="68"/>
      <c r="AO731" s="68"/>
      <c r="AP731" s="68"/>
      <c r="AQ731" s="68"/>
      <c r="AR731" s="68"/>
      <c r="AS731" s="68"/>
      <c r="AT731" s="68"/>
      <c r="AU731" s="68"/>
    </row>
    <row r="732" spans="1:47" ht="15.75" customHeight="1">
      <c r="A732" s="68"/>
      <c r="B732" s="68"/>
      <c r="C732" s="68"/>
      <c r="D732" s="68"/>
      <c r="E732" s="68"/>
      <c r="F732" s="68"/>
      <c r="G732" s="68"/>
      <c r="H732" s="68"/>
      <c r="I732" s="68"/>
      <c r="J732" s="68"/>
      <c r="K732" s="68"/>
      <c r="L732" s="68"/>
      <c r="M732" s="68"/>
      <c r="N732" s="68"/>
      <c r="O732" s="68"/>
      <c r="P732" s="68"/>
      <c r="Q732" s="68"/>
      <c r="R732" s="68"/>
      <c r="S732" s="68"/>
      <c r="T732" s="68"/>
      <c r="U732" s="68"/>
      <c r="V732" s="68"/>
      <c r="W732" s="68"/>
      <c r="X732" s="68"/>
      <c r="Y732" s="68"/>
      <c r="Z732" s="68"/>
      <c r="AA732" s="68"/>
      <c r="AB732" s="68"/>
      <c r="AC732" s="68"/>
      <c r="AD732" s="68"/>
      <c r="AE732" s="68"/>
      <c r="AF732" s="68"/>
      <c r="AG732" s="68"/>
      <c r="AH732" s="68"/>
      <c r="AI732" s="68"/>
      <c r="AJ732" s="68"/>
      <c r="AK732" s="68"/>
      <c r="AL732" s="68"/>
      <c r="AM732" s="68"/>
      <c r="AN732" s="68"/>
      <c r="AO732" s="68"/>
      <c r="AP732" s="68"/>
      <c r="AQ732" s="68"/>
      <c r="AR732" s="68"/>
      <c r="AS732" s="68"/>
      <c r="AT732" s="68"/>
      <c r="AU732" s="68"/>
    </row>
    <row r="733" spans="1:47" ht="15.75" customHeight="1">
      <c r="A733" s="68"/>
      <c r="B733" s="68"/>
      <c r="C733" s="68"/>
      <c r="D733" s="68"/>
      <c r="E733" s="68"/>
      <c r="F733" s="68"/>
      <c r="G733" s="68"/>
      <c r="H733" s="68"/>
      <c r="I733" s="68"/>
      <c r="J733" s="68"/>
      <c r="K733" s="68"/>
      <c r="L733" s="68"/>
      <c r="M733" s="68"/>
      <c r="N733" s="68"/>
      <c r="O733" s="68"/>
      <c r="P733" s="68"/>
      <c r="Q733" s="68"/>
      <c r="R733" s="68"/>
      <c r="S733" s="68"/>
      <c r="T733" s="68"/>
      <c r="U733" s="68"/>
      <c r="V733" s="68"/>
      <c r="W733" s="68"/>
      <c r="X733" s="68"/>
      <c r="Y733" s="68"/>
      <c r="Z733" s="68"/>
      <c r="AA733" s="68"/>
      <c r="AB733" s="68"/>
      <c r="AC733" s="68"/>
      <c r="AD733" s="68"/>
      <c r="AE733" s="68"/>
      <c r="AF733" s="68"/>
      <c r="AG733" s="68"/>
      <c r="AH733" s="68"/>
      <c r="AI733" s="68"/>
      <c r="AJ733" s="68"/>
      <c r="AK733" s="68"/>
      <c r="AL733" s="68"/>
      <c r="AM733" s="68"/>
      <c r="AN733" s="68"/>
      <c r="AO733" s="68"/>
      <c r="AP733" s="68"/>
      <c r="AQ733" s="68"/>
      <c r="AR733" s="68"/>
      <c r="AS733" s="68"/>
      <c r="AT733" s="68"/>
      <c r="AU733" s="68"/>
    </row>
    <row r="734" spans="1:47" ht="15.75" customHeight="1">
      <c r="A734" s="68"/>
      <c r="B734" s="68"/>
      <c r="C734" s="68"/>
      <c r="D734" s="68"/>
      <c r="E734" s="68"/>
      <c r="F734" s="68"/>
      <c r="G734" s="68"/>
      <c r="H734" s="68"/>
      <c r="I734" s="68"/>
      <c r="J734" s="68"/>
      <c r="K734" s="68"/>
      <c r="L734" s="68"/>
      <c r="M734" s="68"/>
      <c r="N734" s="68"/>
      <c r="O734" s="68"/>
      <c r="P734" s="68"/>
      <c r="Q734" s="68"/>
      <c r="R734" s="68"/>
      <c r="S734" s="68"/>
      <c r="T734" s="68"/>
      <c r="U734" s="68"/>
      <c r="V734" s="68"/>
      <c r="W734" s="68"/>
      <c r="X734" s="68"/>
      <c r="Y734" s="68"/>
      <c r="Z734" s="68"/>
      <c r="AA734" s="68"/>
      <c r="AB734" s="68"/>
      <c r="AC734" s="68"/>
      <c r="AD734" s="68"/>
      <c r="AE734" s="68"/>
      <c r="AF734" s="68"/>
      <c r="AG734" s="68"/>
      <c r="AH734" s="68"/>
      <c r="AI734" s="68"/>
      <c r="AJ734" s="68"/>
      <c r="AK734" s="68"/>
      <c r="AL734" s="68"/>
      <c r="AM734" s="68"/>
      <c r="AN734" s="68"/>
      <c r="AO734" s="68"/>
      <c r="AP734" s="68"/>
      <c r="AQ734" s="68"/>
      <c r="AR734" s="68"/>
      <c r="AS734" s="68"/>
      <c r="AT734" s="68"/>
      <c r="AU734" s="68"/>
    </row>
    <row r="735" spans="1:47" ht="15.75" customHeight="1">
      <c r="A735" s="68"/>
      <c r="B735" s="68"/>
      <c r="C735" s="68"/>
      <c r="D735" s="68"/>
      <c r="E735" s="68"/>
      <c r="F735" s="68"/>
      <c r="G735" s="68"/>
      <c r="H735" s="68"/>
      <c r="I735" s="68"/>
      <c r="J735" s="68"/>
      <c r="K735" s="68"/>
      <c r="L735" s="68"/>
      <c r="M735" s="68"/>
      <c r="N735" s="68"/>
      <c r="O735" s="68"/>
      <c r="P735" s="68"/>
      <c r="Q735" s="68"/>
      <c r="R735" s="68"/>
      <c r="S735" s="68"/>
      <c r="T735" s="68"/>
      <c r="U735" s="68"/>
      <c r="V735" s="68"/>
      <c r="W735" s="68"/>
      <c r="X735" s="68"/>
      <c r="Y735" s="68"/>
      <c r="Z735" s="68"/>
      <c r="AA735" s="68"/>
      <c r="AB735" s="68"/>
      <c r="AC735" s="68"/>
      <c r="AD735" s="68"/>
      <c r="AE735" s="68"/>
      <c r="AF735" s="68"/>
      <c r="AG735" s="68"/>
      <c r="AH735" s="68"/>
      <c r="AI735" s="68"/>
      <c r="AJ735" s="68"/>
      <c r="AK735" s="68"/>
      <c r="AL735" s="68"/>
      <c r="AM735" s="68"/>
      <c r="AN735" s="68"/>
      <c r="AO735" s="68"/>
      <c r="AP735" s="68"/>
      <c r="AQ735" s="68"/>
      <c r="AR735" s="68"/>
      <c r="AS735" s="68"/>
      <c r="AT735" s="68"/>
      <c r="AU735" s="68"/>
    </row>
    <row r="736" spans="1:47" ht="15.75" customHeight="1">
      <c r="A736" s="68"/>
      <c r="B736" s="68"/>
      <c r="C736" s="68"/>
      <c r="D736" s="68"/>
      <c r="E736" s="68"/>
      <c r="F736" s="68"/>
      <c r="G736" s="68"/>
      <c r="H736" s="68"/>
      <c r="I736" s="68"/>
      <c r="J736" s="68"/>
      <c r="K736" s="68"/>
      <c r="L736" s="68"/>
      <c r="M736" s="68"/>
      <c r="N736" s="68"/>
      <c r="O736" s="68"/>
      <c r="P736" s="68"/>
      <c r="Q736" s="68"/>
      <c r="R736" s="68"/>
      <c r="S736" s="68"/>
      <c r="T736" s="68"/>
      <c r="U736" s="68"/>
      <c r="V736" s="68"/>
      <c r="W736" s="68"/>
      <c r="X736" s="68"/>
      <c r="Y736" s="68"/>
      <c r="Z736" s="68"/>
      <c r="AA736" s="68"/>
      <c r="AB736" s="68"/>
      <c r="AC736" s="68"/>
      <c r="AD736" s="68"/>
      <c r="AE736" s="68"/>
      <c r="AF736" s="68"/>
      <c r="AG736" s="68"/>
      <c r="AH736" s="68"/>
      <c r="AI736" s="68"/>
      <c r="AJ736" s="68"/>
      <c r="AK736" s="68"/>
      <c r="AL736" s="68"/>
      <c r="AM736" s="68"/>
      <c r="AN736" s="68"/>
      <c r="AO736" s="68"/>
      <c r="AP736" s="68"/>
      <c r="AQ736" s="68"/>
      <c r="AR736" s="68"/>
      <c r="AS736" s="68"/>
      <c r="AT736" s="68"/>
      <c r="AU736" s="68"/>
    </row>
    <row r="737" spans="1:47" ht="15.75" customHeight="1">
      <c r="A737" s="68"/>
      <c r="B737" s="68"/>
      <c r="C737" s="68"/>
      <c r="D737" s="68"/>
      <c r="E737" s="68"/>
      <c r="F737" s="68"/>
      <c r="G737" s="68"/>
      <c r="H737" s="68"/>
      <c r="I737" s="68"/>
      <c r="J737" s="68"/>
      <c r="K737" s="68"/>
      <c r="L737" s="68"/>
      <c r="M737" s="68"/>
      <c r="N737" s="68"/>
      <c r="O737" s="68"/>
      <c r="P737" s="68"/>
      <c r="Q737" s="68"/>
      <c r="R737" s="68"/>
      <c r="S737" s="68"/>
      <c r="T737" s="68"/>
      <c r="U737" s="68"/>
      <c r="V737" s="68"/>
      <c r="W737" s="68"/>
      <c r="X737" s="68"/>
      <c r="Y737" s="68"/>
      <c r="Z737" s="68"/>
      <c r="AA737" s="68"/>
      <c r="AB737" s="68"/>
      <c r="AC737" s="68"/>
      <c r="AD737" s="68"/>
      <c r="AE737" s="68"/>
      <c r="AF737" s="68"/>
      <c r="AG737" s="68"/>
      <c r="AH737" s="68"/>
      <c r="AI737" s="68"/>
      <c r="AJ737" s="68"/>
      <c r="AK737" s="68"/>
      <c r="AL737" s="68"/>
      <c r="AM737" s="68"/>
      <c r="AN737" s="68"/>
      <c r="AO737" s="68"/>
      <c r="AP737" s="68"/>
      <c r="AQ737" s="68"/>
      <c r="AR737" s="68"/>
      <c r="AS737" s="68"/>
      <c r="AT737" s="68"/>
      <c r="AU737" s="68"/>
    </row>
    <row r="738" spans="1:47" ht="15.75" customHeight="1">
      <c r="A738" s="68"/>
      <c r="B738" s="68"/>
      <c r="C738" s="68"/>
      <c r="D738" s="68"/>
      <c r="E738" s="68"/>
      <c r="F738" s="68"/>
      <c r="G738" s="68"/>
      <c r="H738" s="68"/>
      <c r="I738" s="68"/>
      <c r="J738" s="68"/>
      <c r="K738" s="68"/>
      <c r="L738" s="68"/>
      <c r="M738" s="68"/>
      <c r="N738" s="68"/>
      <c r="O738" s="68"/>
      <c r="P738" s="68"/>
      <c r="Q738" s="68"/>
      <c r="R738" s="68"/>
      <c r="S738" s="68"/>
      <c r="T738" s="68"/>
      <c r="U738" s="68"/>
      <c r="V738" s="68"/>
      <c r="W738" s="68"/>
      <c r="X738" s="68"/>
      <c r="Y738" s="68"/>
      <c r="Z738" s="68"/>
      <c r="AA738" s="68"/>
      <c r="AB738" s="68"/>
      <c r="AC738" s="68"/>
      <c r="AD738" s="68"/>
      <c r="AE738" s="68"/>
      <c r="AF738" s="68"/>
      <c r="AG738" s="68"/>
      <c r="AH738" s="68"/>
      <c r="AI738" s="68"/>
      <c r="AJ738" s="68"/>
      <c r="AK738" s="68"/>
      <c r="AL738" s="68"/>
      <c r="AM738" s="68"/>
      <c r="AN738" s="68"/>
      <c r="AO738" s="68"/>
      <c r="AP738" s="68"/>
      <c r="AQ738" s="68"/>
      <c r="AR738" s="68"/>
      <c r="AS738" s="68"/>
      <c r="AT738" s="68"/>
      <c r="AU738" s="68"/>
    </row>
    <row r="739" spans="1:47" ht="15.75" customHeight="1">
      <c r="A739" s="68"/>
      <c r="B739" s="68"/>
      <c r="C739" s="68"/>
      <c r="D739" s="68"/>
      <c r="E739" s="68"/>
      <c r="F739" s="68"/>
      <c r="G739" s="68"/>
      <c r="H739" s="68"/>
      <c r="I739" s="68"/>
      <c r="J739" s="68"/>
      <c r="K739" s="68"/>
      <c r="L739" s="68"/>
      <c r="M739" s="68"/>
      <c r="N739" s="68"/>
      <c r="O739" s="68"/>
      <c r="P739" s="68"/>
      <c r="Q739" s="68"/>
      <c r="R739" s="68"/>
      <c r="S739" s="68"/>
      <c r="T739" s="68"/>
      <c r="U739" s="68"/>
      <c r="V739" s="68"/>
      <c r="W739" s="68"/>
      <c r="X739" s="68"/>
      <c r="Y739" s="68"/>
      <c r="Z739" s="68"/>
      <c r="AA739" s="68"/>
      <c r="AB739" s="68"/>
      <c r="AC739" s="68"/>
      <c r="AD739" s="68"/>
      <c r="AE739" s="68"/>
      <c r="AF739" s="68"/>
      <c r="AG739" s="68"/>
      <c r="AH739" s="68"/>
      <c r="AI739" s="68"/>
      <c r="AJ739" s="68"/>
      <c r="AK739" s="68"/>
      <c r="AL739" s="68"/>
      <c r="AM739" s="68"/>
      <c r="AN739" s="68"/>
      <c r="AO739" s="68"/>
      <c r="AP739" s="68"/>
      <c r="AQ739" s="68"/>
      <c r="AR739" s="68"/>
      <c r="AS739" s="68"/>
      <c r="AT739" s="68"/>
      <c r="AU739" s="68"/>
    </row>
    <row r="740" spans="1:47" ht="15.75" customHeight="1">
      <c r="A740" s="68"/>
      <c r="B740" s="68"/>
      <c r="C740" s="68"/>
      <c r="D740" s="68"/>
      <c r="E740" s="68"/>
      <c r="F740" s="68"/>
      <c r="G740" s="68"/>
      <c r="H740" s="68"/>
      <c r="I740" s="68"/>
      <c r="J740" s="68"/>
      <c r="K740" s="68"/>
      <c r="L740" s="68"/>
      <c r="M740" s="68"/>
      <c r="N740" s="68"/>
      <c r="O740" s="68"/>
      <c r="P740" s="68"/>
      <c r="Q740" s="68"/>
      <c r="R740" s="68"/>
      <c r="S740" s="68"/>
      <c r="T740" s="68"/>
      <c r="U740" s="68"/>
      <c r="V740" s="68"/>
      <c r="W740" s="68"/>
      <c r="X740" s="68"/>
      <c r="Y740" s="68"/>
      <c r="Z740" s="68"/>
      <c r="AA740" s="68"/>
      <c r="AB740" s="68"/>
      <c r="AC740" s="68"/>
      <c r="AD740" s="68"/>
      <c r="AE740" s="68"/>
      <c r="AF740" s="68"/>
      <c r="AG740" s="68"/>
      <c r="AH740" s="68"/>
      <c r="AI740" s="68"/>
      <c r="AJ740" s="68"/>
      <c r="AK740" s="68"/>
      <c r="AL740" s="68"/>
      <c r="AM740" s="68"/>
      <c r="AN740" s="68"/>
      <c r="AO740" s="68"/>
      <c r="AP740" s="68"/>
      <c r="AQ740" s="68"/>
      <c r="AR740" s="68"/>
      <c r="AS740" s="68"/>
      <c r="AT740" s="68"/>
      <c r="AU740" s="68"/>
    </row>
    <row r="741" spans="1:47" ht="15.75" customHeight="1">
      <c r="A741" s="68"/>
      <c r="B741" s="68"/>
      <c r="C741" s="68"/>
      <c r="D741" s="68"/>
      <c r="E741" s="68"/>
      <c r="F741" s="68"/>
      <c r="G741" s="68"/>
      <c r="H741" s="68"/>
      <c r="I741" s="68"/>
      <c r="J741" s="68"/>
      <c r="K741" s="68"/>
      <c r="L741" s="68"/>
      <c r="M741" s="68"/>
      <c r="N741" s="68"/>
      <c r="O741" s="68"/>
      <c r="P741" s="68"/>
      <c r="Q741" s="68"/>
      <c r="R741" s="68"/>
      <c r="S741" s="68"/>
      <c r="T741" s="68"/>
      <c r="U741" s="68"/>
      <c r="V741" s="68"/>
      <c r="W741" s="68"/>
      <c r="X741" s="68"/>
      <c r="Y741" s="68"/>
      <c r="Z741" s="68"/>
      <c r="AA741" s="68"/>
      <c r="AB741" s="68"/>
      <c r="AC741" s="68"/>
      <c r="AD741" s="68"/>
      <c r="AE741" s="68"/>
      <c r="AF741" s="68"/>
      <c r="AG741" s="68"/>
      <c r="AH741" s="68"/>
      <c r="AI741" s="68"/>
      <c r="AJ741" s="68"/>
      <c r="AK741" s="68"/>
      <c r="AL741" s="68"/>
      <c r="AM741" s="68"/>
      <c r="AN741" s="68"/>
      <c r="AO741" s="68"/>
      <c r="AP741" s="68"/>
      <c r="AQ741" s="68"/>
      <c r="AR741" s="68"/>
      <c r="AS741" s="68"/>
      <c r="AT741" s="68"/>
      <c r="AU741" s="68"/>
    </row>
    <row r="742" spans="1:47" ht="15.75" customHeight="1">
      <c r="A742" s="68"/>
      <c r="B742" s="68"/>
      <c r="C742" s="68"/>
      <c r="D742" s="68"/>
      <c r="E742" s="68"/>
      <c r="F742" s="68"/>
      <c r="G742" s="68"/>
      <c r="H742" s="68"/>
      <c r="I742" s="68"/>
      <c r="J742" s="68"/>
      <c r="K742" s="68"/>
      <c r="L742" s="68"/>
      <c r="M742" s="68"/>
      <c r="N742" s="68"/>
      <c r="O742" s="68"/>
      <c r="P742" s="68"/>
      <c r="Q742" s="68"/>
      <c r="R742" s="68"/>
      <c r="S742" s="68"/>
      <c r="T742" s="68"/>
      <c r="U742" s="68"/>
      <c r="V742" s="68"/>
      <c r="W742" s="68"/>
      <c r="X742" s="68"/>
      <c r="Y742" s="68"/>
      <c r="Z742" s="68"/>
      <c r="AA742" s="68"/>
      <c r="AB742" s="68"/>
      <c r="AC742" s="68"/>
      <c r="AD742" s="68"/>
      <c r="AE742" s="68"/>
      <c r="AF742" s="68"/>
      <c r="AG742" s="68"/>
      <c r="AH742" s="68"/>
      <c r="AI742" s="68"/>
      <c r="AJ742" s="68"/>
      <c r="AK742" s="68"/>
      <c r="AL742" s="68"/>
      <c r="AM742" s="68"/>
      <c r="AN742" s="68"/>
      <c r="AO742" s="68"/>
      <c r="AP742" s="68"/>
      <c r="AQ742" s="68"/>
      <c r="AR742" s="68"/>
      <c r="AS742" s="68"/>
      <c r="AT742" s="68"/>
      <c r="AU742" s="68"/>
    </row>
    <row r="743" spans="1:47" ht="15.75" customHeight="1">
      <c r="A743" s="68"/>
      <c r="B743" s="68"/>
      <c r="C743" s="68"/>
      <c r="D743" s="68"/>
      <c r="E743" s="68"/>
      <c r="F743" s="68"/>
      <c r="G743" s="68"/>
      <c r="H743" s="68"/>
      <c r="I743" s="68"/>
      <c r="J743" s="68"/>
      <c r="K743" s="68"/>
      <c r="L743" s="68"/>
      <c r="M743" s="68"/>
      <c r="N743" s="68"/>
      <c r="O743" s="68"/>
      <c r="P743" s="68"/>
      <c r="Q743" s="68"/>
      <c r="R743" s="68"/>
      <c r="S743" s="68"/>
      <c r="T743" s="68"/>
      <c r="U743" s="68"/>
      <c r="V743" s="68"/>
      <c r="W743" s="68"/>
      <c r="X743" s="68"/>
      <c r="Y743" s="68"/>
      <c r="Z743" s="68"/>
      <c r="AA743" s="68"/>
      <c r="AB743" s="68"/>
      <c r="AC743" s="68"/>
      <c r="AD743" s="68"/>
      <c r="AE743" s="68"/>
      <c r="AF743" s="68"/>
      <c r="AG743" s="68"/>
      <c r="AH743" s="68"/>
      <c r="AI743" s="68"/>
      <c r="AJ743" s="68"/>
      <c r="AK743" s="68"/>
      <c r="AL743" s="68"/>
      <c r="AM743" s="68"/>
      <c r="AN743" s="68"/>
      <c r="AO743" s="68"/>
      <c r="AP743" s="68"/>
      <c r="AQ743" s="68"/>
      <c r="AR743" s="68"/>
      <c r="AS743" s="68"/>
      <c r="AT743" s="68"/>
      <c r="AU743" s="68"/>
    </row>
    <row r="744" spans="1:47" ht="15.75" customHeight="1">
      <c r="A744" s="68"/>
      <c r="B744" s="68"/>
      <c r="C744" s="68"/>
      <c r="D744" s="68"/>
      <c r="E744" s="68"/>
      <c r="F744" s="68"/>
      <c r="G744" s="68"/>
      <c r="H744" s="68"/>
      <c r="I744" s="68"/>
      <c r="J744" s="68"/>
      <c r="K744" s="68"/>
      <c r="L744" s="68"/>
      <c r="M744" s="68"/>
      <c r="N744" s="68"/>
      <c r="O744" s="68"/>
      <c r="P744" s="68"/>
      <c r="Q744" s="68"/>
      <c r="R744" s="68"/>
      <c r="S744" s="68"/>
      <c r="T744" s="68"/>
      <c r="U744" s="68"/>
      <c r="V744" s="68"/>
      <c r="W744" s="68"/>
      <c r="X744" s="68"/>
      <c r="Y744" s="68"/>
      <c r="Z744" s="68"/>
      <c r="AA744" s="68"/>
      <c r="AB744" s="68"/>
      <c r="AC744" s="68"/>
      <c r="AD744" s="68"/>
      <c r="AE744" s="68"/>
      <c r="AF744" s="68"/>
      <c r="AG744" s="68"/>
      <c r="AH744" s="68"/>
      <c r="AI744" s="68"/>
      <c r="AJ744" s="68"/>
      <c r="AK744" s="68"/>
      <c r="AL744" s="68"/>
      <c r="AM744" s="68"/>
      <c r="AN744" s="68"/>
      <c r="AO744" s="68"/>
      <c r="AP744" s="68"/>
      <c r="AQ744" s="68"/>
      <c r="AR744" s="68"/>
      <c r="AS744" s="68"/>
      <c r="AT744" s="68"/>
      <c r="AU744" s="68"/>
    </row>
    <row r="745" spans="1:47" ht="15.75" customHeight="1">
      <c r="A745" s="68"/>
      <c r="B745" s="68"/>
      <c r="C745" s="68"/>
      <c r="D745" s="68"/>
      <c r="E745" s="68"/>
      <c r="F745" s="68"/>
      <c r="G745" s="68"/>
      <c r="H745" s="68"/>
      <c r="I745" s="68"/>
      <c r="J745" s="68"/>
      <c r="K745" s="68"/>
      <c r="L745" s="68"/>
      <c r="M745" s="68"/>
      <c r="N745" s="68"/>
      <c r="O745" s="68"/>
      <c r="P745" s="68"/>
      <c r="Q745" s="68"/>
      <c r="R745" s="68"/>
      <c r="S745" s="68"/>
      <c r="T745" s="68"/>
      <c r="U745" s="68"/>
      <c r="V745" s="68"/>
      <c r="W745" s="68"/>
      <c r="X745" s="68"/>
      <c r="Y745" s="68"/>
      <c r="Z745" s="68"/>
      <c r="AA745" s="68"/>
      <c r="AB745" s="68"/>
      <c r="AC745" s="68"/>
      <c r="AD745" s="68"/>
      <c r="AE745" s="68"/>
      <c r="AF745" s="68"/>
      <c r="AG745" s="68"/>
      <c r="AH745" s="68"/>
      <c r="AI745" s="68"/>
      <c r="AJ745" s="68"/>
      <c r="AK745" s="68"/>
      <c r="AL745" s="68"/>
      <c r="AM745" s="68"/>
      <c r="AN745" s="68"/>
      <c r="AO745" s="68"/>
      <c r="AP745" s="68"/>
      <c r="AQ745" s="68"/>
      <c r="AR745" s="68"/>
      <c r="AS745" s="68"/>
      <c r="AT745" s="68"/>
      <c r="AU745" s="68"/>
    </row>
    <row r="746" spans="1:47" ht="15.75" customHeight="1">
      <c r="A746" s="68"/>
      <c r="B746" s="68"/>
      <c r="C746" s="68"/>
      <c r="D746" s="68"/>
      <c r="E746" s="68"/>
      <c r="F746" s="68"/>
      <c r="G746" s="68"/>
      <c r="H746" s="68"/>
      <c r="I746" s="68"/>
      <c r="J746" s="68"/>
      <c r="K746" s="68"/>
      <c r="L746" s="68"/>
      <c r="M746" s="68"/>
      <c r="N746" s="68"/>
      <c r="O746" s="68"/>
      <c r="P746" s="68"/>
      <c r="Q746" s="68"/>
      <c r="R746" s="68"/>
      <c r="S746" s="68"/>
      <c r="T746" s="68"/>
      <c r="U746" s="68"/>
      <c r="V746" s="68"/>
      <c r="W746" s="68"/>
      <c r="X746" s="68"/>
      <c r="Y746" s="68"/>
      <c r="Z746" s="68"/>
      <c r="AA746" s="68"/>
      <c r="AB746" s="68"/>
      <c r="AC746" s="68"/>
      <c r="AD746" s="68"/>
      <c r="AE746" s="68"/>
      <c r="AF746" s="68"/>
      <c r="AG746" s="68"/>
      <c r="AH746" s="68"/>
      <c r="AI746" s="68"/>
      <c r="AJ746" s="68"/>
      <c r="AK746" s="68"/>
      <c r="AL746" s="68"/>
      <c r="AM746" s="68"/>
      <c r="AN746" s="68"/>
      <c r="AO746" s="68"/>
      <c r="AP746" s="68"/>
      <c r="AQ746" s="68"/>
      <c r="AR746" s="68"/>
      <c r="AS746" s="68"/>
      <c r="AT746" s="68"/>
      <c r="AU746" s="68"/>
    </row>
    <row r="747" spans="1:47" ht="15.75" customHeight="1">
      <c r="A747" s="68"/>
      <c r="B747" s="68"/>
      <c r="C747" s="68"/>
      <c r="D747" s="68"/>
      <c r="E747" s="68"/>
      <c r="F747" s="68"/>
      <c r="G747" s="68"/>
      <c r="H747" s="68"/>
      <c r="I747" s="68"/>
      <c r="J747" s="68"/>
      <c r="K747" s="68"/>
      <c r="L747" s="68"/>
      <c r="M747" s="68"/>
      <c r="N747" s="68"/>
      <c r="O747" s="68"/>
      <c r="P747" s="68"/>
      <c r="Q747" s="68"/>
      <c r="R747" s="68"/>
      <c r="S747" s="68"/>
      <c r="T747" s="68"/>
      <c r="U747" s="68"/>
      <c r="V747" s="68"/>
      <c r="W747" s="68"/>
      <c r="X747" s="68"/>
      <c r="Y747" s="68"/>
      <c r="Z747" s="68"/>
      <c r="AA747" s="68"/>
      <c r="AB747" s="68"/>
      <c r="AC747" s="68"/>
      <c r="AD747" s="68"/>
      <c r="AE747" s="68"/>
      <c r="AF747" s="68"/>
      <c r="AG747" s="68"/>
      <c r="AH747" s="68"/>
      <c r="AI747" s="68"/>
      <c r="AJ747" s="68"/>
      <c r="AK747" s="68"/>
      <c r="AL747" s="68"/>
      <c r="AM747" s="68"/>
      <c r="AN747" s="68"/>
      <c r="AO747" s="68"/>
      <c r="AP747" s="68"/>
      <c r="AQ747" s="68"/>
      <c r="AR747" s="68"/>
      <c r="AS747" s="68"/>
      <c r="AT747" s="68"/>
      <c r="AU747" s="68"/>
    </row>
    <row r="748" spans="1:47" ht="15.75" customHeight="1">
      <c r="A748" s="68"/>
      <c r="B748" s="68"/>
      <c r="C748" s="68"/>
      <c r="D748" s="68"/>
      <c r="E748" s="68"/>
      <c r="F748" s="68"/>
      <c r="G748" s="68"/>
      <c r="H748" s="68"/>
      <c r="I748" s="68"/>
      <c r="J748" s="68"/>
      <c r="K748" s="68"/>
      <c r="L748" s="68"/>
      <c r="M748" s="68"/>
      <c r="N748" s="68"/>
      <c r="O748" s="68"/>
      <c r="P748" s="68"/>
      <c r="Q748" s="68"/>
      <c r="R748" s="68"/>
      <c r="S748" s="68"/>
      <c r="T748" s="68"/>
      <c r="U748" s="68"/>
      <c r="V748" s="68"/>
      <c r="W748" s="68"/>
      <c r="X748" s="68"/>
      <c r="Y748" s="68"/>
      <c r="Z748" s="68"/>
      <c r="AA748" s="68"/>
      <c r="AB748" s="68"/>
      <c r="AC748" s="68"/>
      <c r="AD748" s="68"/>
      <c r="AE748" s="68"/>
      <c r="AF748" s="68"/>
      <c r="AG748" s="68"/>
      <c r="AH748" s="68"/>
      <c r="AI748" s="68"/>
      <c r="AJ748" s="68"/>
      <c r="AK748" s="68"/>
      <c r="AL748" s="68"/>
      <c r="AM748" s="68"/>
      <c r="AN748" s="68"/>
      <c r="AO748" s="68"/>
      <c r="AP748" s="68"/>
      <c r="AQ748" s="68"/>
      <c r="AR748" s="68"/>
      <c r="AS748" s="68"/>
      <c r="AT748" s="68"/>
      <c r="AU748" s="68"/>
    </row>
    <row r="749" spans="1:47" ht="15.75" customHeight="1">
      <c r="A749" s="68"/>
      <c r="B749" s="68"/>
      <c r="C749" s="68"/>
      <c r="D749" s="68"/>
      <c r="E749" s="68"/>
      <c r="F749" s="68"/>
      <c r="G749" s="68"/>
      <c r="H749" s="68"/>
      <c r="I749" s="68"/>
      <c r="J749" s="68"/>
      <c r="K749" s="68"/>
      <c r="L749" s="68"/>
      <c r="M749" s="68"/>
      <c r="N749" s="68"/>
      <c r="O749" s="68"/>
      <c r="P749" s="68"/>
      <c r="Q749" s="68"/>
      <c r="R749" s="68"/>
      <c r="S749" s="68"/>
      <c r="T749" s="68"/>
      <c r="U749" s="68"/>
      <c r="V749" s="68"/>
      <c r="W749" s="68"/>
      <c r="X749" s="68"/>
      <c r="Y749" s="68"/>
      <c r="Z749" s="68"/>
      <c r="AA749" s="68"/>
      <c r="AB749" s="68"/>
      <c r="AC749" s="68"/>
      <c r="AD749" s="68"/>
      <c r="AE749" s="68"/>
      <c r="AF749" s="68"/>
      <c r="AG749" s="68"/>
      <c r="AH749" s="68"/>
      <c r="AI749" s="68"/>
      <c r="AJ749" s="68"/>
      <c r="AK749" s="68"/>
      <c r="AL749" s="68"/>
      <c r="AM749" s="68"/>
      <c r="AN749" s="68"/>
      <c r="AO749" s="68"/>
      <c r="AP749" s="68"/>
      <c r="AQ749" s="68"/>
      <c r="AR749" s="68"/>
      <c r="AS749" s="68"/>
      <c r="AT749" s="68"/>
      <c r="AU749" s="68"/>
    </row>
    <row r="750" spans="1:47" ht="15.75" customHeight="1">
      <c r="A750" s="68"/>
      <c r="B750" s="68"/>
      <c r="C750" s="68"/>
      <c r="D750" s="68"/>
      <c r="E750" s="68"/>
      <c r="F750" s="68"/>
      <c r="G750" s="68"/>
      <c r="H750" s="68"/>
      <c r="I750" s="68"/>
      <c r="J750" s="68"/>
      <c r="K750" s="68"/>
      <c r="L750" s="68"/>
      <c r="M750" s="68"/>
      <c r="N750" s="68"/>
      <c r="O750" s="68"/>
      <c r="P750" s="68"/>
      <c r="Q750" s="68"/>
      <c r="R750" s="68"/>
      <c r="S750" s="68"/>
      <c r="T750" s="68"/>
      <c r="U750" s="68"/>
      <c r="V750" s="68"/>
      <c r="W750" s="68"/>
      <c r="X750" s="68"/>
      <c r="Y750" s="68"/>
      <c r="Z750" s="68"/>
      <c r="AA750" s="68"/>
      <c r="AB750" s="68"/>
      <c r="AC750" s="68"/>
      <c r="AD750" s="68"/>
      <c r="AE750" s="68"/>
      <c r="AF750" s="68"/>
      <c r="AG750" s="68"/>
      <c r="AH750" s="68"/>
      <c r="AI750" s="68"/>
      <c r="AJ750" s="68"/>
      <c r="AK750" s="68"/>
      <c r="AL750" s="68"/>
      <c r="AM750" s="68"/>
      <c r="AN750" s="68"/>
      <c r="AO750" s="68"/>
      <c r="AP750" s="68"/>
      <c r="AQ750" s="68"/>
      <c r="AR750" s="68"/>
      <c r="AS750" s="68"/>
      <c r="AT750" s="68"/>
      <c r="AU750" s="68"/>
    </row>
    <row r="751" spans="1:47" ht="15.75" customHeight="1">
      <c r="A751" s="68"/>
      <c r="B751" s="68"/>
      <c r="C751" s="68"/>
      <c r="D751" s="68"/>
      <c r="E751" s="68"/>
      <c r="F751" s="68"/>
      <c r="G751" s="68"/>
      <c r="H751" s="68"/>
      <c r="I751" s="68"/>
      <c r="J751" s="68"/>
      <c r="K751" s="68"/>
      <c r="L751" s="68"/>
      <c r="M751" s="68"/>
      <c r="N751" s="68"/>
      <c r="O751" s="68"/>
      <c r="P751" s="68"/>
      <c r="Q751" s="68"/>
      <c r="R751" s="68"/>
      <c r="S751" s="68"/>
      <c r="T751" s="68"/>
      <c r="U751" s="68"/>
      <c r="V751" s="68"/>
      <c r="W751" s="68"/>
      <c r="X751" s="68"/>
      <c r="Y751" s="68"/>
      <c r="Z751" s="68"/>
      <c r="AA751" s="68"/>
      <c r="AB751" s="68"/>
      <c r="AC751" s="68"/>
      <c r="AD751" s="68"/>
      <c r="AE751" s="68"/>
      <c r="AF751" s="68"/>
      <c r="AG751" s="68"/>
      <c r="AH751" s="68"/>
      <c r="AI751" s="68"/>
      <c r="AJ751" s="68"/>
      <c r="AK751" s="68"/>
      <c r="AL751" s="68"/>
      <c r="AM751" s="68"/>
      <c r="AN751" s="68"/>
      <c r="AO751" s="68"/>
      <c r="AP751" s="68"/>
      <c r="AQ751" s="68"/>
      <c r="AR751" s="68"/>
      <c r="AS751" s="68"/>
      <c r="AT751" s="68"/>
      <c r="AU751" s="68"/>
    </row>
    <row r="752" spans="1:47" ht="15.75" customHeight="1">
      <c r="A752" s="68"/>
      <c r="B752" s="68"/>
      <c r="C752" s="68"/>
      <c r="D752" s="68"/>
      <c r="E752" s="68"/>
      <c r="F752" s="68"/>
      <c r="G752" s="68"/>
      <c r="H752" s="68"/>
      <c r="I752" s="68"/>
      <c r="J752" s="68"/>
      <c r="K752" s="68"/>
      <c r="L752" s="68"/>
      <c r="M752" s="68"/>
      <c r="N752" s="68"/>
      <c r="O752" s="68"/>
      <c r="P752" s="68"/>
      <c r="Q752" s="68"/>
      <c r="R752" s="68"/>
      <c r="S752" s="68"/>
      <c r="T752" s="68"/>
      <c r="U752" s="68"/>
      <c r="V752" s="68"/>
      <c r="W752" s="68"/>
      <c r="X752" s="68"/>
      <c r="Y752" s="68"/>
      <c r="Z752" s="68"/>
      <c r="AA752" s="68"/>
      <c r="AB752" s="68"/>
      <c r="AC752" s="68"/>
      <c r="AD752" s="68"/>
      <c r="AE752" s="68"/>
      <c r="AF752" s="68"/>
      <c r="AG752" s="68"/>
      <c r="AH752" s="68"/>
      <c r="AI752" s="68"/>
      <c r="AJ752" s="68"/>
      <c r="AK752" s="68"/>
      <c r="AL752" s="68"/>
      <c r="AM752" s="68"/>
      <c r="AN752" s="68"/>
      <c r="AO752" s="68"/>
      <c r="AP752" s="68"/>
      <c r="AQ752" s="68"/>
      <c r="AR752" s="68"/>
      <c r="AS752" s="68"/>
      <c r="AT752" s="68"/>
      <c r="AU752" s="68"/>
    </row>
    <row r="753" spans="1:47" ht="15.75" customHeight="1">
      <c r="A753" s="68"/>
      <c r="B753" s="68"/>
      <c r="C753" s="68"/>
      <c r="D753" s="68"/>
      <c r="E753" s="68"/>
      <c r="F753" s="68"/>
      <c r="G753" s="68"/>
      <c r="H753" s="68"/>
      <c r="I753" s="68"/>
      <c r="J753" s="68"/>
      <c r="K753" s="68"/>
      <c r="L753" s="68"/>
      <c r="M753" s="68"/>
      <c r="N753" s="68"/>
      <c r="O753" s="68"/>
      <c r="P753" s="68"/>
      <c r="Q753" s="68"/>
      <c r="R753" s="68"/>
      <c r="S753" s="68"/>
      <c r="T753" s="68"/>
      <c r="U753" s="68"/>
      <c r="V753" s="68"/>
      <c r="W753" s="68"/>
      <c r="X753" s="68"/>
      <c r="Y753" s="68"/>
      <c r="Z753" s="68"/>
      <c r="AA753" s="68"/>
      <c r="AB753" s="68"/>
      <c r="AC753" s="68"/>
      <c r="AD753" s="68"/>
      <c r="AE753" s="68"/>
      <c r="AF753" s="68"/>
      <c r="AG753" s="68"/>
      <c r="AH753" s="68"/>
      <c r="AI753" s="68"/>
      <c r="AJ753" s="68"/>
      <c r="AK753" s="68"/>
      <c r="AL753" s="68"/>
      <c r="AM753" s="68"/>
      <c r="AN753" s="68"/>
      <c r="AO753" s="68"/>
      <c r="AP753" s="68"/>
      <c r="AQ753" s="68"/>
      <c r="AR753" s="68"/>
      <c r="AS753" s="68"/>
      <c r="AT753" s="68"/>
      <c r="AU753" s="68"/>
    </row>
    <row r="754" spans="1:47" ht="15.75" customHeight="1">
      <c r="A754" s="68"/>
      <c r="B754" s="68"/>
      <c r="C754" s="68"/>
      <c r="D754" s="68"/>
      <c r="E754" s="68"/>
      <c r="F754" s="68"/>
      <c r="G754" s="68"/>
      <c r="H754" s="68"/>
      <c r="I754" s="68"/>
      <c r="J754" s="68"/>
      <c r="K754" s="68"/>
      <c r="L754" s="68"/>
      <c r="M754" s="68"/>
      <c r="N754" s="68"/>
      <c r="O754" s="68"/>
      <c r="P754" s="68"/>
      <c r="Q754" s="68"/>
      <c r="R754" s="68"/>
      <c r="S754" s="68"/>
      <c r="T754" s="68"/>
      <c r="U754" s="68"/>
      <c r="V754" s="68"/>
      <c r="W754" s="68"/>
      <c r="X754" s="68"/>
      <c r="Y754" s="68"/>
      <c r="Z754" s="68"/>
      <c r="AA754" s="68"/>
      <c r="AB754" s="68"/>
      <c r="AC754" s="68"/>
      <c r="AD754" s="68"/>
      <c r="AE754" s="68"/>
      <c r="AF754" s="68"/>
      <c r="AG754" s="68"/>
      <c r="AH754" s="68"/>
      <c r="AI754" s="68"/>
      <c r="AJ754" s="68"/>
      <c r="AK754" s="68"/>
      <c r="AL754" s="68"/>
      <c r="AM754" s="68"/>
      <c r="AN754" s="68"/>
      <c r="AO754" s="68"/>
      <c r="AP754" s="68"/>
      <c r="AQ754" s="68"/>
      <c r="AR754" s="68"/>
      <c r="AS754" s="68"/>
      <c r="AT754" s="68"/>
      <c r="AU754" s="68"/>
    </row>
    <row r="755" spans="1:47" ht="15.75" customHeight="1">
      <c r="A755" s="68"/>
      <c r="B755" s="68"/>
      <c r="C755" s="68"/>
      <c r="D755" s="68"/>
      <c r="E755" s="68"/>
      <c r="F755" s="68"/>
      <c r="G755" s="68"/>
      <c r="H755" s="68"/>
      <c r="I755" s="68"/>
      <c r="J755" s="68"/>
      <c r="K755" s="68"/>
      <c r="L755" s="68"/>
      <c r="M755" s="68"/>
      <c r="N755" s="68"/>
      <c r="O755" s="68"/>
      <c r="P755" s="68"/>
      <c r="Q755" s="68"/>
      <c r="R755" s="68"/>
      <c r="S755" s="68"/>
      <c r="T755" s="68"/>
      <c r="U755" s="68"/>
      <c r="V755" s="68"/>
      <c r="W755" s="68"/>
      <c r="X755" s="68"/>
      <c r="Y755" s="68"/>
      <c r="Z755" s="68"/>
      <c r="AA755" s="68"/>
      <c r="AB755" s="68"/>
      <c r="AC755" s="68"/>
      <c r="AD755" s="68"/>
      <c r="AE755" s="68"/>
      <c r="AF755" s="68"/>
      <c r="AG755" s="68"/>
      <c r="AH755" s="68"/>
      <c r="AI755" s="68"/>
      <c r="AJ755" s="68"/>
      <c r="AK755" s="68"/>
      <c r="AL755" s="68"/>
      <c r="AM755" s="68"/>
      <c r="AN755" s="68"/>
      <c r="AO755" s="68"/>
      <c r="AP755" s="68"/>
      <c r="AQ755" s="68"/>
      <c r="AR755" s="68"/>
      <c r="AS755" s="68"/>
      <c r="AT755" s="68"/>
      <c r="AU755" s="68"/>
    </row>
    <row r="756" spans="1:47" ht="15.75" customHeight="1">
      <c r="A756" s="68"/>
      <c r="B756" s="68"/>
      <c r="C756" s="68"/>
      <c r="D756" s="68"/>
      <c r="E756" s="68"/>
      <c r="F756" s="68"/>
      <c r="G756" s="68"/>
      <c r="H756" s="68"/>
      <c r="I756" s="68"/>
      <c r="J756" s="68"/>
      <c r="K756" s="68"/>
      <c r="L756" s="68"/>
      <c r="M756" s="68"/>
      <c r="N756" s="68"/>
      <c r="O756" s="68"/>
      <c r="P756" s="68"/>
      <c r="Q756" s="68"/>
      <c r="R756" s="68"/>
      <c r="S756" s="68"/>
      <c r="T756" s="68"/>
      <c r="U756" s="68"/>
      <c r="V756" s="68"/>
      <c r="W756" s="68"/>
      <c r="X756" s="68"/>
      <c r="Y756" s="68"/>
      <c r="Z756" s="68"/>
      <c r="AA756" s="68"/>
      <c r="AB756" s="68"/>
      <c r="AC756" s="68"/>
      <c r="AD756" s="68"/>
      <c r="AE756" s="68"/>
      <c r="AF756" s="68"/>
      <c r="AG756" s="68"/>
      <c r="AH756" s="68"/>
      <c r="AI756" s="68"/>
      <c r="AJ756" s="68"/>
      <c r="AK756" s="68"/>
      <c r="AL756" s="68"/>
      <c r="AM756" s="68"/>
      <c r="AN756" s="68"/>
      <c r="AO756" s="68"/>
      <c r="AP756" s="68"/>
      <c r="AQ756" s="68"/>
      <c r="AR756" s="68"/>
      <c r="AS756" s="68"/>
      <c r="AT756" s="68"/>
      <c r="AU756" s="68"/>
    </row>
    <row r="757" spans="1:47" ht="15.75" customHeight="1">
      <c r="A757" s="68"/>
      <c r="B757" s="68"/>
      <c r="C757" s="68"/>
      <c r="D757" s="68"/>
      <c r="E757" s="68"/>
      <c r="F757" s="68"/>
      <c r="G757" s="68"/>
      <c r="H757" s="68"/>
      <c r="I757" s="68"/>
      <c r="J757" s="68"/>
      <c r="K757" s="68"/>
      <c r="L757" s="68"/>
      <c r="M757" s="68"/>
      <c r="N757" s="68"/>
      <c r="O757" s="68"/>
      <c r="P757" s="68"/>
      <c r="Q757" s="68"/>
      <c r="R757" s="68"/>
      <c r="S757" s="68"/>
      <c r="T757" s="68"/>
      <c r="U757" s="68"/>
      <c r="V757" s="68"/>
      <c r="W757" s="68"/>
      <c r="X757" s="68"/>
      <c r="Y757" s="68"/>
      <c r="Z757" s="68"/>
      <c r="AA757" s="68"/>
      <c r="AB757" s="68"/>
      <c r="AC757" s="68"/>
      <c r="AD757" s="68"/>
      <c r="AE757" s="68"/>
      <c r="AF757" s="68"/>
      <c r="AG757" s="68"/>
      <c r="AH757" s="68"/>
      <c r="AI757" s="68"/>
      <c r="AJ757" s="68"/>
      <c r="AK757" s="68"/>
      <c r="AL757" s="68"/>
      <c r="AM757" s="68"/>
      <c r="AN757" s="68"/>
      <c r="AO757" s="68"/>
      <c r="AP757" s="68"/>
      <c r="AQ757" s="68"/>
      <c r="AR757" s="68"/>
      <c r="AS757" s="68"/>
      <c r="AT757" s="68"/>
      <c r="AU757" s="68"/>
    </row>
    <row r="758" spans="1:47" ht="15.75" customHeight="1">
      <c r="A758" s="68"/>
      <c r="B758" s="68"/>
      <c r="C758" s="68"/>
      <c r="D758" s="68"/>
      <c r="E758" s="68"/>
      <c r="F758" s="68"/>
      <c r="G758" s="68"/>
      <c r="H758" s="68"/>
      <c r="I758" s="68"/>
      <c r="J758" s="68"/>
      <c r="K758" s="68"/>
      <c r="L758" s="68"/>
      <c r="M758" s="68"/>
      <c r="N758" s="68"/>
      <c r="O758" s="68"/>
      <c r="P758" s="68"/>
      <c r="Q758" s="68"/>
      <c r="R758" s="68"/>
      <c r="S758" s="68"/>
      <c r="T758" s="68"/>
      <c r="U758" s="68"/>
      <c r="V758" s="68"/>
      <c r="W758" s="68"/>
      <c r="X758" s="68"/>
      <c r="Y758" s="68"/>
      <c r="Z758" s="68"/>
      <c r="AA758" s="68"/>
      <c r="AB758" s="68"/>
      <c r="AC758" s="68"/>
      <c r="AD758" s="68"/>
      <c r="AE758" s="68"/>
      <c r="AF758" s="68"/>
      <c r="AG758" s="68"/>
      <c r="AH758" s="68"/>
      <c r="AI758" s="68"/>
      <c r="AJ758" s="68"/>
      <c r="AK758" s="68"/>
      <c r="AL758" s="68"/>
      <c r="AM758" s="68"/>
      <c r="AN758" s="68"/>
      <c r="AO758" s="68"/>
      <c r="AP758" s="68"/>
      <c r="AQ758" s="68"/>
      <c r="AR758" s="68"/>
      <c r="AS758" s="68"/>
      <c r="AT758" s="68"/>
      <c r="AU758" s="68"/>
    </row>
    <row r="759" spans="1:47" ht="15.75" customHeight="1">
      <c r="A759" s="68"/>
      <c r="B759" s="68"/>
      <c r="C759" s="68"/>
      <c r="D759" s="68"/>
      <c r="E759" s="68"/>
      <c r="F759" s="68"/>
      <c r="G759" s="68"/>
      <c r="H759" s="68"/>
      <c r="I759" s="68"/>
      <c r="J759" s="68"/>
      <c r="K759" s="68"/>
      <c r="L759" s="68"/>
      <c r="M759" s="68"/>
      <c r="N759" s="68"/>
      <c r="O759" s="68"/>
      <c r="P759" s="68"/>
      <c r="Q759" s="68"/>
      <c r="R759" s="68"/>
      <c r="S759" s="68"/>
      <c r="T759" s="68"/>
      <c r="U759" s="68"/>
      <c r="V759" s="68"/>
      <c r="W759" s="68"/>
      <c r="X759" s="68"/>
      <c r="Y759" s="68"/>
      <c r="Z759" s="68"/>
      <c r="AA759" s="68"/>
      <c r="AB759" s="68"/>
      <c r="AC759" s="68"/>
      <c r="AD759" s="68"/>
      <c r="AE759" s="68"/>
      <c r="AF759" s="68"/>
      <c r="AG759" s="68"/>
      <c r="AH759" s="68"/>
      <c r="AI759" s="68"/>
      <c r="AJ759" s="68"/>
      <c r="AK759" s="68"/>
      <c r="AL759" s="68"/>
      <c r="AM759" s="68"/>
      <c r="AN759" s="68"/>
      <c r="AO759" s="68"/>
      <c r="AP759" s="68"/>
      <c r="AQ759" s="68"/>
      <c r="AR759" s="68"/>
      <c r="AS759" s="68"/>
      <c r="AT759" s="68"/>
      <c r="AU759" s="68"/>
    </row>
    <row r="760" spans="1:47" ht="15.75" customHeight="1">
      <c r="A760" s="68"/>
      <c r="B760" s="68"/>
      <c r="C760" s="68"/>
      <c r="D760" s="68"/>
      <c r="E760" s="68"/>
      <c r="F760" s="68"/>
      <c r="G760" s="68"/>
      <c r="H760" s="68"/>
      <c r="I760" s="68"/>
      <c r="J760" s="68"/>
      <c r="K760" s="68"/>
      <c r="L760" s="68"/>
      <c r="M760" s="68"/>
      <c r="N760" s="68"/>
      <c r="O760" s="68"/>
      <c r="P760" s="68"/>
      <c r="Q760" s="68"/>
      <c r="R760" s="68"/>
      <c r="S760" s="68"/>
      <c r="T760" s="68"/>
      <c r="U760" s="68"/>
      <c r="V760" s="68"/>
      <c r="W760" s="68"/>
      <c r="X760" s="68"/>
      <c r="Y760" s="68"/>
      <c r="Z760" s="68"/>
      <c r="AA760" s="68"/>
      <c r="AB760" s="68"/>
      <c r="AC760" s="68"/>
      <c r="AD760" s="68"/>
      <c r="AE760" s="68"/>
      <c r="AF760" s="68"/>
      <c r="AG760" s="68"/>
      <c r="AH760" s="68"/>
      <c r="AI760" s="68"/>
      <c r="AJ760" s="68"/>
      <c r="AK760" s="68"/>
      <c r="AL760" s="68"/>
      <c r="AM760" s="68"/>
      <c r="AN760" s="68"/>
      <c r="AO760" s="68"/>
      <c r="AP760" s="68"/>
      <c r="AQ760" s="68"/>
      <c r="AR760" s="68"/>
      <c r="AS760" s="68"/>
      <c r="AT760" s="68"/>
      <c r="AU760" s="68"/>
    </row>
    <row r="761" spans="1:47" ht="15.75" customHeight="1">
      <c r="A761" s="68"/>
      <c r="B761" s="68"/>
      <c r="C761" s="68"/>
      <c r="D761" s="68"/>
      <c r="E761" s="68"/>
      <c r="F761" s="68"/>
      <c r="G761" s="68"/>
      <c r="H761" s="68"/>
      <c r="I761" s="68"/>
      <c r="J761" s="68"/>
      <c r="K761" s="68"/>
      <c r="L761" s="68"/>
      <c r="M761" s="68"/>
      <c r="N761" s="68"/>
      <c r="O761" s="68"/>
      <c r="P761" s="68"/>
      <c r="Q761" s="68"/>
      <c r="R761" s="68"/>
      <c r="S761" s="68"/>
      <c r="T761" s="68"/>
      <c r="U761" s="68"/>
      <c r="V761" s="68"/>
      <c r="W761" s="68"/>
      <c r="X761" s="68"/>
      <c r="Y761" s="68"/>
      <c r="Z761" s="68"/>
      <c r="AA761" s="68"/>
      <c r="AB761" s="68"/>
      <c r="AC761" s="68"/>
      <c r="AD761" s="68"/>
      <c r="AE761" s="68"/>
      <c r="AF761" s="68"/>
      <c r="AG761" s="68"/>
      <c r="AH761" s="68"/>
      <c r="AI761" s="68"/>
      <c r="AJ761" s="68"/>
      <c r="AK761" s="68"/>
      <c r="AL761" s="68"/>
      <c r="AM761" s="68"/>
      <c r="AN761" s="68"/>
      <c r="AO761" s="68"/>
      <c r="AP761" s="68"/>
      <c r="AQ761" s="68"/>
      <c r="AR761" s="68"/>
      <c r="AS761" s="68"/>
      <c r="AT761" s="68"/>
      <c r="AU761" s="68"/>
    </row>
    <row r="762" spans="1:47" ht="15.75" customHeight="1">
      <c r="A762" s="68"/>
      <c r="B762" s="68"/>
      <c r="C762" s="68"/>
      <c r="D762" s="68"/>
      <c r="E762" s="68"/>
      <c r="F762" s="68"/>
      <c r="G762" s="68"/>
      <c r="H762" s="68"/>
      <c r="I762" s="68"/>
      <c r="J762" s="68"/>
      <c r="K762" s="68"/>
      <c r="L762" s="68"/>
      <c r="M762" s="68"/>
      <c r="N762" s="68"/>
      <c r="O762" s="68"/>
      <c r="P762" s="68"/>
      <c r="Q762" s="68"/>
      <c r="R762" s="68"/>
      <c r="S762" s="68"/>
      <c r="T762" s="68"/>
      <c r="U762" s="68"/>
      <c r="V762" s="68"/>
      <c r="W762" s="68"/>
      <c r="X762" s="68"/>
      <c r="Y762" s="68"/>
      <c r="Z762" s="68"/>
      <c r="AA762" s="68"/>
      <c r="AB762" s="68"/>
      <c r="AC762" s="68"/>
      <c r="AD762" s="68"/>
      <c r="AE762" s="68"/>
      <c r="AF762" s="68"/>
      <c r="AG762" s="68"/>
      <c r="AH762" s="68"/>
      <c r="AI762" s="68"/>
      <c r="AJ762" s="68"/>
      <c r="AK762" s="68"/>
      <c r="AL762" s="68"/>
      <c r="AM762" s="68"/>
      <c r="AN762" s="68"/>
      <c r="AO762" s="68"/>
      <c r="AP762" s="68"/>
      <c r="AQ762" s="68"/>
      <c r="AR762" s="68"/>
      <c r="AS762" s="68"/>
      <c r="AT762" s="68"/>
      <c r="AU762" s="68"/>
    </row>
    <row r="763" spans="1:47" ht="15.75" customHeight="1">
      <c r="A763" s="68"/>
      <c r="B763" s="68"/>
      <c r="C763" s="68"/>
      <c r="D763" s="68"/>
      <c r="E763" s="68"/>
      <c r="F763" s="68"/>
      <c r="G763" s="68"/>
      <c r="H763" s="68"/>
      <c r="I763" s="68"/>
      <c r="J763" s="68"/>
      <c r="K763" s="68"/>
      <c r="L763" s="68"/>
      <c r="M763" s="68"/>
      <c r="N763" s="68"/>
      <c r="O763" s="68"/>
      <c r="P763" s="68"/>
      <c r="Q763" s="68"/>
      <c r="R763" s="68"/>
      <c r="S763" s="68"/>
      <c r="T763" s="68"/>
      <c r="U763" s="68"/>
      <c r="V763" s="68"/>
      <c r="W763" s="68"/>
      <c r="X763" s="68"/>
      <c r="Y763" s="68"/>
      <c r="Z763" s="68"/>
      <c r="AA763" s="68"/>
      <c r="AB763" s="68"/>
      <c r="AC763" s="68"/>
      <c r="AD763" s="68"/>
      <c r="AE763" s="68"/>
      <c r="AF763" s="68"/>
      <c r="AG763" s="68"/>
      <c r="AH763" s="68"/>
      <c r="AI763" s="68"/>
      <c r="AJ763" s="68"/>
      <c r="AK763" s="68"/>
      <c r="AL763" s="68"/>
      <c r="AM763" s="68"/>
      <c r="AN763" s="68"/>
      <c r="AO763" s="68"/>
      <c r="AP763" s="68"/>
      <c r="AQ763" s="68"/>
      <c r="AR763" s="68"/>
      <c r="AS763" s="68"/>
      <c r="AT763" s="68"/>
      <c r="AU763" s="68"/>
    </row>
    <row r="764" spans="1:47" ht="15.75" customHeight="1">
      <c r="A764" s="68"/>
      <c r="B764" s="68"/>
      <c r="C764" s="68"/>
      <c r="D764" s="68"/>
      <c r="E764" s="68"/>
      <c r="F764" s="68"/>
      <c r="G764" s="68"/>
      <c r="H764" s="68"/>
      <c r="I764" s="68"/>
      <c r="J764" s="68"/>
      <c r="K764" s="68"/>
      <c r="L764" s="68"/>
      <c r="M764" s="68"/>
      <c r="N764" s="68"/>
      <c r="O764" s="68"/>
      <c r="P764" s="68"/>
      <c r="Q764" s="68"/>
      <c r="R764" s="68"/>
      <c r="S764" s="68"/>
      <c r="T764" s="68"/>
      <c r="U764" s="68"/>
      <c r="V764" s="68"/>
      <c r="W764" s="68"/>
      <c r="X764" s="68"/>
      <c r="Y764" s="68"/>
      <c r="Z764" s="68"/>
      <c r="AA764" s="68"/>
      <c r="AB764" s="68"/>
      <c r="AC764" s="68"/>
      <c r="AD764" s="68"/>
      <c r="AE764" s="68"/>
      <c r="AF764" s="68"/>
      <c r="AG764" s="68"/>
      <c r="AH764" s="68"/>
      <c r="AI764" s="68"/>
      <c r="AJ764" s="68"/>
      <c r="AK764" s="68"/>
      <c r="AL764" s="68"/>
      <c r="AM764" s="68"/>
      <c r="AN764" s="68"/>
      <c r="AO764" s="68"/>
      <c r="AP764" s="68"/>
      <c r="AQ764" s="68"/>
      <c r="AR764" s="68"/>
      <c r="AS764" s="68"/>
      <c r="AT764" s="68"/>
      <c r="AU764" s="68"/>
    </row>
    <row r="765" spans="1:47" ht="15.75" customHeight="1">
      <c r="A765" s="68"/>
      <c r="B765" s="68"/>
      <c r="C765" s="68"/>
      <c r="D765" s="68"/>
      <c r="E765" s="68"/>
      <c r="F765" s="68"/>
      <c r="G765" s="68"/>
      <c r="H765" s="68"/>
      <c r="I765" s="68"/>
      <c r="J765" s="68"/>
      <c r="K765" s="68"/>
      <c r="L765" s="68"/>
      <c r="M765" s="68"/>
      <c r="N765" s="68"/>
      <c r="O765" s="68"/>
      <c r="P765" s="68"/>
      <c r="Q765" s="68"/>
      <c r="R765" s="68"/>
      <c r="S765" s="68"/>
      <c r="T765" s="68"/>
      <c r="U765" s="68"/>
      <c r="V765" s="68"/>
      <c r="W765" s="68"/>
      <c r="X765" s="68"/>
      <c r="Y765" s="68"/>
      <c r="Z765" s="68"/>
      <c r="AA765" s="68"/>
      <c r="AB765" s="68"/>
      <c r="AC765" s="68"/>
      <c r="AD765" s="68"/>
      <c r="AE765" s="68"/>
      <c r="AF765" s="68"/>
      <c r="AG765" s="68"/>
      <c r="AH765" s="68"/>
      <c r="AI765" s="68"/>
      <c r="AJ765" s="68"/>
      <c r="AK765" s="68"/>
      <c r="AL765" s="68"/>
      <c r="AM765" s="68"/>
      <c r="AN765" s="68"/>
      <c r="AO765" s="68"/>
      <c r="AP765" s="68"/>
      <c r="AQ765" s="68"/>
      <c r="AR765" s="68"/>
      <c r="AS765" s="68"/>
      <c r="AT765" s="68"/>
      <c r="AU765" s="68"/>
    </row>
    <row r="766" spans="1:47" ht="15.75" customHeight="1">
      <c r="A766" s="68"/>
      <c r="B766" s="68"/>
      <c r="C766" s="68"/>
      <c r="D766" s="68"/>
      <c r="E766" s="68"/>
      <c r="F766" s="68"/>
      <c r="G766" s="68"/>
      <c r="H766" s="68"/>
      <c r="I766" s="68"/>
      <c r="J766" s="68"/>
      <c r="K766" s="68"/>
      <c r="L766" s="68"/>
      <c r="M766" s="68"/>
      <c r="N766" s="68"/>
      <c r="O766" s="68"/>
      <c r="P766" s="68"/>
      <c r="Q766" s="68"/>
      <c r="R766" s="68"/>
      <c r="S766" s="68"/>
      <c r="T766" s="68"/>
      <c r="U766" s="68"/>
      <c r="V766" s="68"/>
      <c r="W766" s="68"/>
      <c r="X766" s="68"/>
      <c r="Y766" s="68"/>
      <c r="Z766" s="68"/>
      <c r="AA766" s="68"/>
      <c r="AB766" s="68"/>
      <c r="AC766" s="68"/>
      <c r="AD766" s="68"/>
      <c r="AE766" s="68"/>
      <c r="AF766" s="68"/>
      <c r="AG766" s="68"/>
      <c r="AH766" s="68"/>
      <c r="AI766" s="68"/>
      <c r="AJ766" s="68"/>
      <c r="AK766" s="68"/>
      <c r="AL766" s="68"/>
      <c r="AM766" s="68"/>
      <c r="AN766" s="68"/>
      <c r="AO766" s="68"/>
      <c r="AP766" s="68"/>
      <c r="AQ766" s="68"/>
      <c r="AR766" s="68"/>
      <c r="AS766" s="68"/>
      <c r="AT766" s="68"/>
      <c r="AU766" s="68"/>
    </row>
    <row r="767" spans="1:47" ht="15.75" customHeight="1">
      <c r="A767" s="68"/>
      <c r="B767" s="68"/>
      <c r="C767" s="68"/>
      <c r="D767" s="68"/>
      <c r="E767" s="68"/>
      <c r="F767" s="68"/>
      <c r="G767" s="68"/>
      <c r="H767" s="68"/>
      <c r="I767" s="68"/>
      <c r="J767" s="68"/>
      <c r="K767" s="68"/>
      <c r="L767" s="68"/>
      <c r="M767" s="68"/>
      <c r="N767" s="68"/>
      <c r="O767" s="68"/>
      <c r="P767" s="68"/>
      <c r="Q767" s="68"/>
      <c r="R767" s="68"/>
      <c r="S767" s="68"/>
      <c r="T767" s="68"/>
      <c r="U767" s="68"/>
      <c r="V767" s="68"/>
      <c r="W767" s="68"/>
      <c r="X767" s="68"/>
      <c r="Y767" s="68"/>
      <c r="Z767" s="68"/>
      <c r="AA767" s="68"/>
      <c r="AB767" s="68"/>
      <c r="AC767" s="68"/>
      <c r="AD767" s="68"/>
      <c r="AE767" s="68"/>
      <c r="AF767" s="68"/>
      <c r="AG767" s="68"/>
      <c r="AH767" s="68"/>
      <c r="AI767" s="68"/>
      <c r="AJ767" s="68"/>
      <c r="AK767" s="68"/>
      <c r="AL767" s="68"/>
      <c r="AM767" s="68"/>
      <c r="AN767" s="68"/>
      <c r="AO767" s="68"/>
      <c r="AP767" s="68"/>
      <c r="AQ767" s="68"/>
      <c r="AR767" s="68"/>
      <c r="AS767" s="68"/>
      <c r="AT767" s="68"/>
      <c r="AU767" s="68"/>
    </row>
    <row r="768" spans="1:47" ht="15.75" customHeight="1">
      <c r="A768" s="68"/>
      <c r="B768" s="68"/>
      <c r="C768" s="68"/>
      <c r="D768" s="68"/>
      <c r="E768" s="68"/>
      <c r="F768" s="68"/>
      <c r="G768" s="68"/>
      <c r="H768" s="68"/>
      <c r="I768" s="68"/>
      <c r="J768" s="68"/>
      <c r="K768" s="68"/>
      <c r="L768" s="68"/>
      <c r="M768" s="68"/>
      <c r="N768" s="68"/>
      <c r="O768" s="68"/>
      <c r="P768" s="68"/>
      <c r="Q768" s="68"/>
      <c r="R768" s="68"/>
      <c r="S768" s="68"/>
      <c r="T768" s="68"/>
      <c r="U768" s="68"/>
      <c r="V768" s="68"/>
      <c r="W768" s="68"/>
      <c r="X768" s="68"/>
      <c r="Y768" s="68"/>
      <c r="Z768" s="68"/>
      <c r="AA768" s="68"/>
      <c r="AB768" s="68"/>
      <c r="AC768" s="68"/>
      <c r="AD768" s="68"/>
      <c r="AE768" s="68"/>
      <c r="AF768" s="68"/>
      <c r="AG768" s="68"/>
      <c r="AH768" s="68"/>
      <c r="AI768" s="68"/>
      <c r="AJ768" s="68"/>
      <c r="AK768" s="68"/>
      <c r="AL768" s="68"/>
      <c r="AM768" s="68"/>
      <c r="AN768" s="68"/>
      <c r="AO768" s="68"/>
      <c r="AP768" s="68"/>
      <c r="AQ768" s="68"/>
      <c r="AR768" s="68"/>
      <c r="AS768" s="68"/>
      <c r="AT768" s="68"/>
      <c r="AU768" s="68"/>
    </row>
    <row r="769" spans="1:47" ht="15.75" customHeight="1">
      <c r="A769" s="68"/>
      <c r="B769" s="68"/>
      <c r="C769" s="68"/>
      <c r="D769" s="68"/>
      <c r="E769" s="68"/>
      <c r="F769" s="68"/>
      <c r="G769" s="68"/>
      <c r="H769" s="68"/>
      <c r="I769" s="68"/>
      <c r="J769" s="68"/>
      <c r="K769" s="68"/>
      <c r="L769" s="68"/>
      <c r="M769" s="68"/>
      <c r="N769" s="68"/>
      <c r="O769" s="68"/>
      <c r="P769" s="68"/>
      <c r="Q769" s="68"/>
      <c r="R769" s="68"/>
      <c r="S769" s="68"/>
      <c r="T769" s="68"/>
      <c r="U769" s="68"/>
      <c r="V769" s="68"/>
      <c r="W769" s="68"/>
      <c r="X769" s="68"/>
      <c r="Y769" s="68"/>
      <c r="Z769" s="68"/>
      <c r="AA769" s="68"/>
      <c r="AB769" s="68"/>
      <c r="AC769" s="68"/>
      <c r="AD769" s="68"/>
      <c r="AE769" s="68"/>
      <c r="AF769" s="68"/>
      <c r="AG769" s="68"/>
      <c r="AH769" s="68"/>
      <c r="AI769" s="68"/>
      <c r="AJ769" s="68"/>
      <c r="AK769" s="68"/>
      <c r="AL769" s="68"/>
      <c r="AM769" s="68"/>
      <c r="AN769" s="68"/>
      <c r="AO769" s="68"/>
      <c r="AP769" s="68"/>
      <c r="AQ769" s="68"/>
      <c r="AR769" s="68"/>
      <c r="AS769" s="68"/>
      <c r="AT769" s="68"/>
      <c r="AU769" s="68"/>
    </row>
    <row r="770" spans="1:47" ht="15.75" customHeight="1">
      <c r="A770" s="68"/>
      <c r="B770" s="68"/>
      <c r="C770" s="68"/>
      <c r="D770" s="68"/>
      <c r="E770" s="68"/>
      <c r="F770" s="68"/>
      <c r="G770" s="68"/>
      <c r="H770" s="68"/>
      <c r="I770" s="68"/>
      <c r="J770" s="68"/>
      <c r="K770" s="68"/>
      <c r="L770" s="68"/>
      <c r="M770" s="68"/>
      <c r="N770" s="68"/>
      <c r="O770" s="68"/>
      <c r="P770" s="68"/>
      <c r="Q770" s="68"/>
      <c r="R770" s="68"/>
      <c r="S770" s="68"/>
      <c r="T770" s="68"/>
      <c r="U770" s="68"/>
      <c r="V770" s="68"/>
      <c r="W770" s="68"/>
      <c r="X770" s="68"/>
      <c r="Y770" s="68"/>
      <c r="Z770" s="68"/>
      <c r="AA770" s="68"/>
      <c r="AB770" s="68"/>
      <c r="AC770" s="68"/>
      <c r="AD770" s="68"/>
      <c r="AE770" s="68"/>
      <c r="AF770" s="68"/>
      <c r="AG770" s="68"/>
      <c r="AH770" s="68"/>
      <c r="AI770" s="68"/>
      <c r="AJ770" s="68"/>
      <c r="AK770" s="68"/>
      <c r="AL770" s="68"/>
      <c r="AM770" s="68"/>
      <c r="AN770" s="68"/>
      <c r="AO770" s="68"/>
      <c r="AP770" s="68"/>
      <c r="AQ770" s="68"/>
      <c r="AR770" s="68"/>
      <c r="AS770" s="68"/>
      <c r="AT770" s="68"/>
      <c r="AU770" s="68"/>
    </row>
    <row r="771" spans="1:47" ht="15.75" customHeight="1">
      <c r="A771" s="68"/>
      <c r="B771" s="68"/>
      <c r="C771" s="68"/>
      <c r="D771" s="68"/>
      <c r="E771" s="68"/>
      <c r="F771" s="68"/>
      <c r="G771" s="68"/>
      <c r="H771" s="68"/>
      <c r="I771" s="68"/>
      <c r="J771" s="68"/>
      <c r="K771" s="68"/>
      <c r="L771" s="68"/>
      <c r="M771" s="68"/>
      <c r="N771" s="68"/>
      <c r="O771" s="68"/>
      <c r="P771" s="68"/>
      <c r="Q771" s="68"/>
      <c r="R771" s="68"/>
      <c r="S771" s="68"/>
      <c r="T771" s="68"/>
      <c r="U771" s="68"/>
      <c r="V771" s="68"/>
      <c r="W771" s="68"/>
      <c r="X771" s="68"/>
      <c r="Y771" s="68"/>
      <c r="Z771" s="68"/>
      <c r="AA771" s="68"/>
      <c r="AB771" s="68"/>
      <c r="AC771" s="68"/>
      <c r="AD771" s="68"/>
      <c r="AE771" s="68"/>
      <c r="AF771" s="68"/>
      <c r="AG771" s="68"/>
      <c r="AH771" s="68"/>
      <c r="AI771" s="68"/>
      <c r="AJ771" s="68"/>
      <c r="AK771" s="68"/>
      <c r="AL771" s="68"/>
      <c r="AM771" s="68"/>
      <c r="AN771" s="68"/>
      <c r="AO771" s="68"/>
      <c r="AP771" s="68"/>
      <c r="AQ771" s="68"/>
      <c r="AR771" s="68"/>
      <c r="AS771" s="68"/>
      <c r="AT771" s="68"/>
      <c r="AU771" s="68"/>
    </row>
    <row r="772" spans="1:47" ht="15.75" customHeight="1">
      <c r="A772" s="68"/>
      <c r="B772" s="68"/>
      <c r="C772" s="68"/>
      <c r="D772" s="68"/>
      <c r="E772" s="68"/>
      <c r="F772" s="68"/>
      <c r="G772" s="68"/>
      <c r="H772" s="68"/>
      <c r="I772" s="68"/>
      <c r="J772" s="68"/>
      <c r="K772" s="68"/>
      <c r="L772" s="68"/>
      <c r="M772" s="68"/>
      <c r="N772" s="68"/>
      <c r="O772" s="68"/>
      <c r="P772" s="68"/>
      <c r="Q772" s="68"/>
      <c r="R772" s="68"/>
      <c r="S772" s="68"/>
      <c r="T772" s="68"/>
      <c r="U772" s="68"/>
      <c r="V772" s="68"/>
      <c r="W772" s="68"/>
      <c r="X772" s="68"/>
      <c r="Y772" s="68"/>
      <c r="Z772" s="68"/>
      <c r="AA772" s="68"/>
      <c r="AB772" s="68"/>
      <c r="AC772" s="68"/>
      <c r="AD772" s="68"/>
      <c r="AE772" s="68"/>
      <c r="AF772" s="68"/>
      <c r="AG772" s="68"/>
      <c r="AH772" s="68"/>
      <c r="AI772" s="68"/>
      <c r="AJ772" s="68"/>
      <c r="AK772" s="68"/>
      <c r="AL772" s="68"/>
      <c r="AM772" s="68"/>
      <c r="AN772" s="68"/>
      <c r="AO772" s="68"/>
      <c r="AP772" s="68"/>
      <c r="AQ772" s="68"/>
      <c r="AR772" s="68"/>
      <c r="AS772" s="68"/>
      <c r="AT772" s="68"/>
      <c r="AU772" s="68"/>
    </row>
    <row r="773" spans="1:47" ht="15.75" customHeight="1">
      <c r="A773" s="68"/>
      <c r="B773" s="68"/>
      <c r="C773" s="68"/>
      <c r="D773" s="68"/>
      <c r="E773" s="68"/>
      <c r="F773" s="68"/>
      <c r="G773" s="68"/>
      <c r="H773" s="68"/>
      <c r="I773" s="68"/>
      <c r="J773" s="68"/>
      <c r="K773" s="68"/>
      <c r="L773" s="68"/>
      <c r="M773" s="68"/>
      <c r="N773" s="68"/>
      <c r="O773" s="68"/>
      <c r="P773" s="68"/>
      <c r="Q773" s="68"/>
      <c r="R773" s="68"/>
      <c r="S773" s="68"/>
      <c r="T773" s="68"/>
      <c r="U773" s="68"/>
      <c r="V773" s="68"/>
      <c r="W773" s="68"/>
      <c r="X773" s="68"/>
      <c r="Y773" s="68"/>
      <c r="Z773" s="68"/>
      <c r="AA773" s="68"/>
      <c r="AB773" s="68"/>
      <c r="AC773" s="68"/>
      <c r="AD773" s="68"/>
      <c r="AE773" s="68"/>
      <c r="AF773" s="68"/>
      <c r="AG773" s="68"/>
      <c r="AH773" s="68"/>
      <c r="AI773" s="68"/>
      <c r="AJ773" s="68"/>
      <c r="AK773" s="68"/>
      <c r="AL773" s="68"/>
      <c r="AM773" s="68"/>
      <c r="AN773" s="68"/>
      <c r="AO773" s="68"/>
      <c r="AP773" s="68"/>
      <c r="AQ773" s="68"/>
      <c r="AR773" s="68"/>
      <c r="AS773" s="68"/>
      <c r="AT773" s="68"/>
      <c r="AU773" s="68"/>
    </row>
    <row r="774" spans="1:47" ht="15.75" customHeight="1">
      <c r="A774" s="68"/>
      <c r="B774" s="68"/>
      <c r="C774" s="68"/>
      <c r="D774" s="68"/>
      <c r="E774" s="68"/>
      <c r="F774" s="68"/>
      <c r="G774" s="68"/>
      <c r="H774" s="68"/>
      <c r="I774" s="68"/>
      <c r="J774" s="68"/>
      <c r="K774" s="68"/>
      <c r="L774" s="68"/>
      <c r="M774" s="68"/>
      <c r="N774" s="68"/>
      <c r="O774" s="68"/>
      <c r="P774" s="68"/>
      <c r="Q774" s="68"/>
      <c r="R774" s="68"/>
      <c r="S774" s="68"/>
      <c r="T774" s="68"/>
      <c r="U774" s="68"/>
      <c r="V774" s="68"/>
      <c r="W774" s="68"/>
      <c r="X774" s="68"/>
      <c r="Y774" s="68"/>
      <c r="Z774" s="68"/>
      <c r="AA774" s="68"/>
      <c r="AB774" s="68"/>
      <c r="AC774" s="68"/>
      <c r="AD774" s="68"/>
      <c r="AE774" s="68"/>
      <c r="AF774" s="68"/>
      <c r="AG774" s="68"/>
      <c r="AH774" s="68"/>
      <c r="AI774" s="68"/>
      <c r="AJ774" s="68"/>
      <c r="AK774" s="68"/>
      <c r="AL774" s="68"/>
      <c r="AM774" s="68"/>
      <c r="AN774" s="68"/>
      <c r="AO774" s="68"/>
      <c r="AP774" s="68"/>
      <c r="AQ774" s="68"/>
      <c r="AR774" s="68"/>
      <c r="AS774" s="68"/>
      <c r="AT774" s="68"/>
      <c r="AU774" s="68"/>
    </row>
    <row r="775" spans="1:47" ht="15.75" customHeight="1">
      <c r="A775" s="68"/>
      <c r="B775" s="68"/>
      <c r="C775" s="68"/>
      <c r="D775" s="68"/>
      <c r="E775" s="68"/>
      <c r="F775" s="68"/>
      <c r="G775" s="68"/>
      <c r="H775" s="68"/>
      <c r="I775" s="68"/>
      <c r="J775" s="68"/>
      <c r="K775" s="68"/>
      <c r="L775" s="68"/>
      <c r="M775" s="68"/>
      <c r="N775" s="68"/>
      <c r="O775" s="68"/>
      <c r="P775" s="68"/>
      <c r="Q775" s="68"/>
      <c r="R775" s="68"/>
      <c r="S775" s="68"/>
      <c r="T775" s="68"/>
      <c r="U775" s="68"/>
      <c r="V775" s="68"/>
      <c r="W775" s="68"/>
      <c r="X775" s="68"/>
      <c r="Y775" s="68"/>
      <c r="Z775" s="68"/>
      <c r="AA775" s="68"/>
      <c r="AB775" s="68"/>
      <c r="AC775" s="68"/>
      <c r="AD775" s="68"/>
      <c r="AE775" s="68"/>
      <c r="AF775" s="68"/>
      <c r="AG775" s="68"/>
      <c r="AH775" s="68"/>
      <c r="AI775" s="68"/>
      <c r="AJ775" s="68"/>
      <c r="AK775" s="68"/>
      <c r="AL775" s="68"/>
      <c r="AM775" s="68"/>
      <c r="AN775" s="68"/>
      <c r="AO775" s="68"/>
      <c r="AP775" s="68"/>
      <c r="AQ775" s="68"/>
      <c r="AR775" s="68"/>
      <c r="AS775" s="68"/>
      <c r="AT775" s="68"/>
      <c r="AU775" s="68"/>
    </row>
    <row r="776" spans="1:47" ht="15.75" customHeight="1">
      <c r="A776" s="68"/>
      <c r="B776" s="68"/>
      <c r="C776" s="68"/>
      <c r="D776" s="68"/>
      <c r="E776" s="68"/>
      <c r="F776" s="68"/>
      <c r="G776" s="68"/>
      <c r="H776" s="68"/>
      <c r="I776" s="68"/>
      <c r="J776" s="68"/>
      <c r="K776" s="68"/>
      <c r="L776" s="68"/>
      <c r="M776" s="68"/>
      <c r="N776" s="68"/>
      <c r="O776" s="68"/>
      <c r="P776" s="68"/>
      <c r="Q776" s="68"/>
      <c r="R776" s="68"/>
      <c r="S776" s="68"/>
      <c r="T776" s="68"/>
      <c r="U776" s="68"/>
      <c r="V776" s="68"/>
      <c r="W776" s="68"/>
      <c r="X776" s="68"/>
      <c r="Y776" s="68"/>
      <c r="Z776" s="68"/>
      <c r="AA776" s="68"/>
      <c r="AB776" s="68"/>
      <c r="AC776" s="68"/>
      <c r="AD776" s="68"/>
      <c r="AE776" s="68"/>
      <c r="AF776" s="68"/>
      <c r="AG776" s="68"/>
      <c r="AH776" s="68"/>
      <c r="AI776" s="68"/>
      <c r="AJ776" s="68"/>
      <c r="AK776" s="68"/>
      <c r="AL776" s="68"/>
      <c r="AM776" s="68"/>
      <c r="AN776" s="68"/>
      <c r="AO776" s="68"/>
      <c r="AP776" s="68"/>
      <c r="AQ776" s="68"/>
      <c r="AR776" s="68"/>
      <c r="AS776" s="68"/>
      <c r="AT776" s="68"/>
      <c r="AU776" s="68"/>
    </row>
    <row r="777" spans="1:47" ht="15.75" customHeight="1">
      <c r="A777" s="68"/>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68"/>
      <c r="Z777" s="68"/>
      <c r="AA777" s="68"/>
      <c r="AB777" s="68"/>
      <c r="AC777" s="68"/>
      <c r="AD777" s="68"/>
      <c r="AE777" s="68"/>
      <c r="AF777" s="68"/>
      <c r="AG777" s="68"/>
      <c r="AH777" s="68"/>
      <c r="AI777" s="68"/>
      <c r="AJ777" s="68"/>
      <c r="AK777" s="68"/>
      <c r="AL777" s="68"/>
      <c r="AM777" s="68"/>
      <c r="AN777" s="68"/>
      <c r="AO777" s="68"/>
      <c r="AP777" s="68"/>
      <c r="AQ777" s="68"/>
      <c r="AR777" s="68"/>
      <c r="AS777" s="68"/>
      <c r="AT777" s="68"/>
      <c r="AU777" s="68"/>
    </row>
    <row r="778" spans="1:47" ht="15.75" customHeight="1">
      <c r="A778" s="68"/>
      <c r="B778" s="68"/>
      <c r="C778" s="68"/>
      <c r="D778" s="68"/>
      <c r="E778" s="68"/>
      <c r="F778" s="68"/>
      <c r="G778" s="68"/>
      <c r="H778" s="68"/>
      <c r="I778" s="68"/>
      <c r="J778" s="68"/>
      <c r="K778" s="68"/>
      <c r="L778" s="68"/>
      <c r="M778" s="68"/>
      <c r="N778" s="68"/>
      <c r="O778" s="68"/>
      <c r="P778" s="68"/>
      <c r="Q778" s="68"/>
      <c r="R778" s="68"/>
      <c r="S778" s="68"/>
      <c r="T778" s="68"/>
      <c r="U778" s="68"/>
      <c r="V778" s="68"/>
      <c r="W778" s="68"/>
      <c r="X778" s="68"/>
      <c r="Y778" s="68"/>
      <c r="Z778" s="68"/>
      <c r="AA778" s="68"/>
      <c r="AB778" s="68"/>
      <c r="AC778" s="68"/>
      <c r="AD778" s="68"/>
      <c r="AE778" s="68"/>
      <c r="AF778" s="68"/>
      <c r="AG778" s="68"/>
      <c r="AH778" s="68"/>
      <c r="AI778" s="68"/>
      <c r="AJ778" s="68"/>
      <c r="AK778" s="68"/>
      <c r="AL778" s="68"/>
      <c r="AM778" s="68"/>
      <c r="AN778" s="68"/>
      <c r="AO778" s="68"/>
      <c r="AP778" s="68"/>
      <c r="AQ778" s="68"/>
      <c r="AR778" s="68"/>
      <c r="AS778" s="68"/>
      <c r="AT778" s="68"/>
      <c r="AU778" s="68"/>
    </row>
    <row r="779" spans="1:47" ht="15.75" customHeight="1">
      <c r="A779" s="68"/>
      <c r="B779" s="68"/>
      <c r="C779" s="68"/>
      <c r="D779" s="68"/>
      <c r="E779" s="68"/>
      <c r="F779" s="68"/>
      <c r="G779" s="68"/>
      <c r="H779" s="68"/>
      <c r="I779" s="68"/>
      <c r="J779" s="68"/>
      <c r="K779" s="68"/>
      <c r="L779" s="68"/>
      <c r="M779" s="68"/>
      <c r="N779" s="68"/>
      <c r="O779" s="68"/>
      <c r="P779" s="68"/>
      <c r="Q779" s="68"/>
      <c r="R779" s="68"/>
      <c r="S779" s="68"/>
      <c r="T779" s="68"/>
      <c r="U779" s="68"/>
      <c r="V779" s="68"/>
      <c r="W779" s="68"/>
      <c r="X779" s="68"/>
      <c r="Y779" s="68"/>
      <c r="Z779" s="68"/>
      <c r="AA779" s="68"/>
      <c r="AB779" s="68"/>
      <c r="AC779" s="68"/>
      <c r="AD779" s="68"/>
      <c r="AE779" s="68"/>
      <c r="AF779" s="68"/>
      <c r="AG779" s="68"/>
      <c r="AH779" s="68"/>
      <c r="AI779" s="68"/>
      <c r="AJ779" s="68"/>
      <c r="AK779" s="68"/>
      <c r="AL779" s="68"/>
      <c r="AM779" s="68"/>
      <c r="AN779" s="68"/>
      <c r="AO779" s="68"/>
      <c r="AP779" s="68"/>
      <c r="AQ779" s="68"/>
      <c r="AR779" s="68"/>
      <c r="AS779" s="68"/>
      <c r="AT779" s="68"/>
      <c r="AU779" s="68"/>
    </row>
    <row r="780" spans="1:47" ht="15.75" customHeight="1">
      <c r="A780" s="68"/>
      <c r="B780" s="68"/>
      <c r="C780" s="68"/>
      <c r="D780" s="68"/>
      <c r="E780" s="68"/>
      <c r="F780" s="68"/>
      <c r="G780" s="68"/>
      <c r="H780" s="68"/>
      <c r="I780" s="68"/>
      <c r="J780" s="68"/>
      <c r="K780" s="68"/>
      <c r="L780" s="68"/>
      <c r="M780" s="68"/>
      <c r="N780" s="68"/>
      <c r="O780" s="68"/>
      <c r="P780" s="68"/>
      <c r="Q780" s="68"/>
      <c r="R780" s="68"/>
      <c r="S780" s="68"/>
      <c r="T780" s="68"/>
      <c r="U780" s="68"/>
      <c r="V780" s="68"/>
      <c r="W780" s="68"/>
      <c r="X780" s="68"/>
      <c r="Y780" s="68"/>
      <c r="Z780" s="68"/>
      <c r="AA780" s="68"/>
      <c r="AB780" s="68"/>
      <c r="AC780" s="68"/>
      <c r="AD780" s="68"/>
      <c r="AE780" s="68"/>
      <c r="AF780" s="68"/>
      <c r="AG780" s="68"/>
      <c r="AH780" s="68"/>
      <c r="AI780" s="68"/>
      <c r="AJ780" s="68"/>
      <c r="AK780" s="68"/>
      <c r="AL780" s="68"/>
      <c r="AM780" s="68"/>
      <c r="AN780" s="68"/>
      <c r="AO780" s="68"/>
      <c r="AP780" s="68"/>
      <c r="AQ780" s="68"/>
      <c r="AR780" s="68"/>
      <c r="AS780" s="68"/>
      <c r="AT780" s="68"/>
      <c r="AU780" s="68"/>
    </row>
    <row r="781" spans="1:47" ht="15.75" customHeight="1">
      <c r="A781" s="68"/>
      <c r="B781" s="68"/>
      <c r="C781" s="68"/>
      <c r="D781" s="68"/>
      <c r="E781" s="68"/>
      <c r="F781" s="68"/>
      <c r="G781" s="68"/>
      <c r="H781" s="68"/>
      <c r="I781" s="68"/>
      <c r="J781" s="68"/>
      <c r="K781" s="68"/>
      <c r="L781" s="68"/>
      <c r="M781" s="68"/>
      <c r="N781" s="68"/>
      <c r="O781" s="68"/>
      <c r="P781" s="68"/>
      <c r="Q781" s="68"/>
      <c r="R781" s="68"/>
      <c r="S781" s="68"/>
      <c r="T781" s="68"/>
      <c r="U781" s="68"/>
      <c r="V781" s="68"/>
      <c r="W781" s="68"/>
      <c r="X781" s="68"/>
      <c r="Y781" s="68"/>
      <c r="Z781" s="68"/>
      <c r="AA781" s="68"/>
      <c r="AB781" s="68"/>
      <c r="AC781" s="68"/>
      <c r="AD781" s="68"/>
      <c r="AE781" s="68"/>
      <c r="AF781" s="68"/>
      <c r="AG781" s="68"/>
      <c r="AH781" s="68"/>
      <c r="AI781" s="68"/>
      <c r="AJ781" s="68"/>
      <c r="AK781" s="68"/>
      <c r="AL781" s="68"/>
      <c r="AM781" s="68"/>
      <c r="AN781" s="68"/>
      <c r="AO781" s="68"/>
      <c r="AP781" s="68"/>
      <c r="AQ781" s="68"/>
      <c r="AR781" s="68"/>
      <c r="AS781" s="68"/>
      <c r="AT781" s="68"/>
      <c r="AU781" s="68"/>
    </row>
    <row r="782" spans="1:47" ht="15.75" customHeight="1">
      <c r="A782" s="68"/>
      <c r="B782" s="68"/>
      <c r="C782" s="68"/>
      <c r="D782" s="68"/>
      <c r="E782" s="68"/>
      <c r="F782" s="68"/>
      <c r="G782" s="68"/>
      <c r="H782" s="68"/>
      <c r="I782" s="68"/>
      <c r="J782" s="68"/>
      <c r="K782" s="68"/>
      <c r="L782" s="68"/>
      <c r="M782" s="68"/>
      <c r="N782" s="68"/>
      <c r="O782" s="68"/>
      <c r="P782" s="68"/>
      <c r="Q782" s="68"/>
      <c r="R782" s="68"/>
      <c r="S782" s="68"/>
      <c r="T782" s="68"/>
      <c r="U782" s="68"/>
      <c r="V782" s="68"/>
      <c r="W782" s="68"/>
      <c r="X782" s="68"/>
      <c r="Y782" s="68"/>
      <c r="Z782" s="68"/>
      <c r="AA782" s="68"/>
      <c r="AB782" s="68"/>
      <c r="AC782" s="68"/>
      <c r="AD782" s="68"/>
      <c r="AE782" s="68"/>
      <c r="AF782" s="68"/>
      <c r="AG782" s="68"/>
      <c r="AH782" s="68"/>
      <c r="AI782" s="68"/>
      <c r="AJ782" s="68"/>
      <c r="AK782" s="68"/>
      <c r="AL782" s="68"/>
      <c r="AM782" s="68"/>
      <c r="AN782" s="68"/>
      <c r="AO782" s="68"/>
      <c r="AP782" s="68"/>
      <c r="AQ782" s="68"/>
      <c r="AR782" s="68"/>
      <c r="AS782" s="68"/>
      <c r="AT782" s="68"/>
      <c r="AU782" s="68"/>
    </row>
    <row r="783" spans="1:47" ht="15.75" customHeight="1">
      <c r="A783" s="68"/>
      <c r="B783" s="68"/>
      <c r="C783" s="68"/>
      <c r="D783" s="68"/>
      <c r="E783" s="68"/>
      <c r="F783" s="68"/>
      <c r="G783" s="68"/>
      <c r="H783" s="68"/>
      <c r="I783" s="68"/>
      <c r="J783" s="68"/>
      <c r="K783" s="68"/>
      <c r="L783" s="68"/>
      <c r="M783" s="68"/>
      <c r="N783" s="68"/>
      <c r="O783" s="68"/>
      <c r="P783" s="68"/>
      <c r="Q783" s="68"/>
      <c r="R783" s="68"/>
      <c r="S783" s="68"/>
      <c r="T783" s="68"/>
      <c r="U783" s="68"/>
      <c r="V783" s="68"/>
      <c r="W783" s="68"/>
      <c r="X783" s="68"/>
      <c r="Y783" s="68"/>
      <c r="Z783" s="68"/>
      <c r="AA783" s="68"/>
      <c r="AB783" s="68"/>
      <c r="AC783" s="68"/>
      <c r="AD783" s="68"/>
      <c r="AE783" s="68"/>
      <c r="AF783" s="68"/>
      <c r="AG783" s="68"/>
      <c r="AH783" s="68"/>
      <c r="AI783" s="68"/>
      <c r="AJ783" s="68"/>
      <c r="AK783" s="68"/>
      <c r="AL783" s="68"/>
      <c r="AM783" s="68"/>
      <c r="AN783" s="68"/>
      <c r="AO783" s="68"/>
      <c r="AP783" s="68"/>
      <c r="AQ783" s="68"/>
      <c r="AR783" s="68"/>
      <c r="AS783" s="68"/>
      <c r="AT783" s="68"/>
      <c r="AU783" s="68"/>
    </row>
    <row r="784" spans="1:47" ht="15.75" customHeight="1">
      <c r="A784" s="68"/>
      <c r="B784" s="68"/>
      <c r="C784" s="68"/>
      <c r="D784" s="68"/>
      <c r="E784" s="68"/>
      <c r="F784" s="68"/>
      <c r="G784" s="68"/>
      <c r="H784" s="68"/>
      <c r="I784" s="68"/>
      <c r="J784" s="68"/>
      <c r="K784" s="68"/>
      <c r="L784" s="68"/>
      <c r="M784" s="68"/>
      <c r="N784" s="68"/>
      <c r="O784" s="68"/>
      <c r="P784" s="68"/>
      <c r="Q784" s="68"/>
      <c r="R784" s="68"/>
      <c r="S784" s="68"/>
      <c r="T784" s="68"/>
      <c r="U784" s="68"/>
      <c r="V784" s="68"/>
      <c r="W784" s="68"/>
      <c r="X784" s="68"/>
      <c r="Y784" s="68"/>
      <c r="Z784" s="68"/>
      <c r="AA784" s="68"/>
      <c r="AB784" s="68"/>
      <c r="AC784" s="68"/>
      <c r="AD784" s="68"/>
      <c r="AE784" s="68"/>
      <c r="AF784" s="68"/>
      <c r="AG784" s="68"/>
      <c r="AH784" s="68"/>
      <c r="AI784" s="68"/>
      <c r="AJ784" s="68"/>
      <c r="AK784" s="68"/>
      <c r="AL784" s="68"/>
      <c r="AM784" s="68"/>
      <c r="AN784" s="68"/>
      <c r="AO784" s="68"/>
      <c r="AP784" s="68"/>
      <c r="AQ784" s="68"/>
      <c r="AR784" s="68"/>
      <c r="AS784" s="68"/>
      <c r="AT784" s="68"/>
      <c r="AU784" s="68"/>
    </row>
    <row r="785" spans="1:47" ht="15.75" customHeight="1">
      <c r="A785" s="68"/>
      <c r="B785" s="68"/>
      <c r="C785" s="68"/>
      <c r="D785" s="68"/>
      <c r="E785" s="68"/>
      <c r="F785" s="68"/>
      <c r="G785" s="68"/>
      <c r="H785" s="68"/>
      <c r="I785" s="68"/>
      <c r="J785" s="68"/>
      <c r="K785" s="68"/>
      <c r="L785" s="68"/>
      <c r="M785" s="68"/>
      <c r="N785" s="68"/>
      <c r="O785" s="68"/>
      <c r="P785" s="68"/>
      <c r="Q785" s="68"/>
      <c r="R785" s="68"/>
      <c r="S785" s="68"/>
      <c r="T785" s="68"/>
      <c r="U785" s="68"/>
      <c r="V785" s="68"/>
      <c r="W785" s="68"/>
      <c r="X785" s="68"/>
      <c r="Y785" s="68"/>
      <c r="Z785" s="68"/>
      <c r="AA785" s="68"/>
      <c r="AB785" s="68"/>
      <c r="AC785" s="68"/>
      <c r="AD785" s="68"/>
      <c r="AE785" s="68"/>
      <c r="AF785" s="68"/>
      <c r="AG785" s="68"/>
      <c r="AH785" s="68"/>
      <c r="AI785" s="68"/>
      <c r="AJ785" s="68"/>
      <c r="AK785" s="68"/>
      <c r="AL785" s="68"/>
      <c r="AM785" s="68"/>
      <c r="AN785" s="68"/>
      <c r="AO785" s="68"/>
      <c r="AP785" s="68"/>
      <c r="AQ785" s="68"/>
      <c r="AR785" s="68"/>
      <c r="AS785" s="68"/>
      <c r="AT785" s="68"/>
      <c r="AU785" s="68"/>
    </row>
    <row r="786" spans="1:47" ht="15.75" customHeight="1">
      <c r="A786" s="68"/>
      <c r="B786" s="68"/>
      <c r="C786" s="68"/>
      <c r="D786" s="68"/>
      <c r="E786" s="68"/>
      <c r="F786" s="68"/>
      <c r="G786" s="68"/>
      <c r="H786" s="68"/>
      <c r="I786" s="68"/>
      <c r="J786" s="68"/>
      <c r="K786" s="68"/>
      <c r="L786" s="68"/>
      <c r="M786" s="68"/>
      <c r="N786" s="68"/>
      <c r="O786" s="68"/>
      <c r="P786" s="68"/>
      <c r="Q786" s="68"/>
      <c r="R786" s="68"/>
      <c r="S786" s="68"/>
      <c r="T786" s="68"/>
      <c r="U786" s="68"/>
      <c r="V786" s="68"/>
      <c r="W786" s="68"/>
      <c r="X786" s="68"/>
      <c r="Y786" s="68"/>
      <c r="Z786" s="68"/>
      <c r="AA786" s="68"/>
      <c r="AB786" s="68"/>
      <c r="AC786" s="68"/>
      <c r="AD786" s="68"/>
      <c r="AE786" s="68"/>
      <c r="AF786" s="68"/>
      <c r="AG786" s="68"/>
      <c r="AH786" s="68"/>
      <c r="AI786" s="68"/>
      <c r="AJ786" s="68"/>
      <c r="AK786" s="68"/>
      <c r="AL786" s="68"/>
      <c r="AM786" s="68"/>
      <c r="AN786" s="68"/>
      <c r="AO786" s="68"/>
      <c r="AP786" s="68"/>
      <c r="AQ786" s="68"/>
      <c r="AR786" s="68"/>
      <c r="AS786" s="68"/>
      <c r="AT786" s="68"/>
      <c r="AU786" s="68"/>
    </row>
    <row r="787" spans="1:47" ht="15.75" customHeight="1">
      <c r="A787" s="68"/>
      <c r="B787" s="68"/>
      <c r="C787" s="68"/>
      <c r="D787" s="68"/>
      <c r="E787" s="68"/>
      <c r="F787" s="68"/>
      <c r="G787" s="68"/>
      <c r="H787" s="68"/>
      <c r="I787" s="68"/>
      <c r="J787" s="68"/>
      <c r="K787" s="68"/>
      <c r="L787" s="68"/>
      <c r="M787" s="68"/>
      <c r="N787" s="68"/>
      <c r="O787" s="68"/>
      <c r="P787" s="68"/>
      <c r="Q787" s="68"/>
      <c r="R787" s="68"/>
      <c r="S787" s="68"/>
      <c r="T787" s="68"/>
      <c r="U787" s="68"/>
      <c r="V787" s="68"/>
      <c r="W787" s="68"/>
      <c r="X787" s="68"/>
      <c r="Y787" s="68"/>
      <c r="Z787" s="68"/>
      <c r="AA787" s="68"/>
      <c r="AB787" s="68"/>
      <c r="AC787" s="68"/>
      <c r="AD787" s="68"/>
      <c r="AE787" s="68"/>
      <c r="AF787" s="68"/>
      <c r="AG787" s="68"/>
      <c r="AH787" s="68"/>
      <c r="AI787" s="68"/>
      <c r="AJ787" s="68"/>
      <c r="AK787" s="68"/>
      <c r="AL787" s="68"/>
      <c r="AM787" s="68"/>
      <c r="AN787" s="68"/>
      <c r="AO787" s="68"/>
      <c r="AP787" s="68"/>
      <c r="AQ787" s="68"/>
      <c r="AR787" s="68"/>
      <c r="AS787" s="68"/>
      <c r="AT787" s="68"/>
      <c r="AU787" s="68"/>
    </row>
    <row r="788" spans="1:47" ht="15.75" customHeight="1">
      <c r="A788" s="68"/>
      <c r="B788" s="68"/>
      <c r="C788" s="68"/>
      <c r="D788" s="68"/>
      <c r="E788" s="68"/>
      <c r="F788" s="68"/>
      <c r="G788" s="68"/>
      <c r="H788" s="68"/>
      <c r="I788" s="68"/>
      <c r="J788" s="68"/>
      <c r="K788" s="68"/>
      <c r="L788" s="68"/>
      <c r="M788" s="68"/>
      <c r="N788" s="68"/>
      <c r="O788" s="68"/>
      <c r="P788" s="68"/>
      <c r="Q788" s="68"/>
      <c r="R788" s="68"/>
      <c r="S788" s="68"/>
      <c r="T788" s="68"/>
      <c r="U788" s="68"/>
      <c r="V788" s="68"/>
      <c r="W788" s="68"/>
      <c r="X788" s="68"/>
      <c r="Y788" s="68"/>
      <c r="Z788" s="68"/>
      <c r="AA788" s="68"/>
      <c r="AB788" s="68"/>
      <c r="AC788" s="68"/>
      <c r="AD788" s="68"/>
      <c r="AE788" s="68"/>
      <c r="AF788" s="68"/>
      <c r="AG788" s="68"/>
      <c r="AH788" s="68"/>
      <c r="AI788" s="68"/>
      <c r="AJ788" s="68"/>
      <c r="AK788" s="68"/>
      <c r="AL788" s="68"/>
      <c r="AM788" s="68"/>
      <c r="AN788" s="68"/>
      <c r="AO788" s="68"/>
      <c r="AP788" s="68"/>
      <c r="AQ788" s="68"/>
      <c r="AR788" s="68"/>
      <c r="AS788" s="68"/>
      <c r="AT788" s="68"/>
      <c r="AU788" s="68"/>
    </row>
    <row r="789" spans="1:47" ht="15.75" customHeight="1">
      <c r="A789" s="68"/>
      <c r="B789" s="68"/>
      <c r="C789" s="68"/>
      <c r="D789" s="68"/>
      <c r="E789" s="68"/>
      <c r="F789" s="68"/>
      <c r="G789" s="68"/>
      <c r="H789" s="68"/>
      <c r="I789" s="68"/>
      <c r="J789" s="68"/>
      <c r="K789" s="68"/>
      <c r="L789" s="68"/>
      <c r="M789" s="68"/>
      <c r="N789" s="68"/>
      <c r="O789" s="68"/>
      <c r="P789" s="68"/>
      <c r="Q789" s="68"/>
      <c r="R789" s="68"/>
      <c r="S789" s="68"/>
      <c r="T789" s="68"/>
      <c r="U789" s="68"/>
      <c r="V789" s="68"/>
      <c r="W789" s="68"/>
      <c r="X789" s="68"/>
      <c r="Y789" s="68"/>
      <c r="Z789" s="68"/>
      <c r="AA789" s="68"/>
      <c r="AB789" s="68"/>
      <c r="AC789" s="68"/>
      <c r="AD789" s="68"/>
      <c r="AE789" s="68"/>
      <c r="AF789" s="68"/>
      <c r="AG789" s="68"/>
      <c r="AH789" s="68"/>
      <c r="AI789" s="68"/>
      <c r="AJ789" s="68"/>
      <c r="AK789" s="68"/>
      <c r="AL789" s="68"/>
      <c r="AM789" s="68"/>
      <c r="AN789" s="68"/>
      <c r="AO789" s="68"/>
      <c r="AP789" s="68"/>
      <c r="AQ789" s="68"/>
      <c r="AR789" s="68"/>
      <c r="AS789" s="68"/>
      <c r="AT789" s="68"/>
      <c r="AU789" s="68"/>
    </row>
    <row r="790" spans="1:47" ht="15.75" customHeight="1">
      <c r="A790" s="68"/>
      <c r="B790" s="68"/>
      <c r="C790" s="68"/>
      <c r="D790" s="68"/>
      <c r="E790" s="68"/>
      <c r="F790" s="68"/>
      <c r="G790" s="68"/>
      <c r="H790" s="68"/>
      <c r="I790" s="68"/>
      <c r="J790" s="68"/>
      <c r="K790" s="68"/>
      <c r="L790" s="68"/>
      <c r="M790" s="68"/>
      <c r="N790" s="68"/>
      <c r="O790" s="68"/>
      <c r="P790" s="68"/>
      <c r="Q790" s="68"/>
      <c r="R790" s="68"/>
      <c r="S790" s="68"/>
      <c r="T790" s="68"/>
      <c r="U790" s="68"/>
      <c r="V790" s="68"/>
      <c r="W790" s="68"/>
      <c r="X790" s="68"/>
      <c r="Y790" s="68"/>
      <c r="Z790" s="68"/>
      <c r="AA790" s="68"/>
      <c r="AB790" s="68"/>
      <c r="AC790" s="68"/>
      <c r="AD790" s="68"/>
      <c r="AE790" s="68"/>
      <c r="AF790" s="68"/>
      <c r="AG790" s="68"/>
      <c r="AH790" s="68"/>
      <c r="AI790" s="68"/>
      <c r="AJ790" s="68"/>
      <c r="AK790" s="68"/>
      <c r="AL790" s="68"/>
      <c r="AM790" s="68"/>
      <c r="AN790" s="68"/>
      <c r="AO790" s="68"/>
      <c r="AP790" s="68"/>
      <c r="AQ790" s="68"/>
      <c r="AR790" s="68"/>
      <c r="AS790" s="68"/>
      <c r="AT790" s="68"/>
      <c r="AU790" s="68"/>
    </row>
    <row r="791" spans="1:47" ht="15.75" customHeight="1">
      <c r="A791" s="68"/>
      <c r="B791" s="68"/>
      <c r="C791" s="68"/>
      <c r="D791" s="68"/>
      <c r="E791" s="68"/>
      <c r="F791" s="68"/>
      <c r="G791" s="68"/>
      <c r="H791" s="68"/>
      <c r="I791" s="68"/>
      <c r="J791" s="68"/>
      <c r="K791" s="68"/>
      <c r="L791" s="68"/>
      <c r="M791" s="68"/>
      <c r="N791" s="68"/>
      <c r="O791" s="68"/>
      <c r="P791" s="68"/>
      <c r="Q791" s="68"/>
      <c r="R791" s="68"/>
      <c r="S791" s="68"/>
      <c r="T791" s="68"/>
      <c r="U791" s="68"/>
      <c r="V791" s="68"/>
      <c r="W791" s="68"/>
      <c r="X791" s="68"/>
      <c r="Y791" s="68"/>
      <c r="Z791" s="68"/>
      <c r="AA791" s="68"/>
      <c r="AB791" s="68"/>
      <c r="AC791" s="68"/>
      <c r="AD791" s="68"/>
      <c r="AE791" s="68"/>
      <c r="AF791" s="68"/>
      <c r="AG791" s="68"/>
      <c r="AH791" s="68"/>
      <c r="AI791" s="68"/>
      <c r="AJ791" s="68"/>
      <c r="AK791" s="68"/>
      <c r="AL791" s="68"/>
      <c r="AM791" s="68"/>
      <c r="AN791" s="68"/>
      <c r="AO791" s="68"/>
      <c r="AP791" s="68"/>
      <c r="AQ791" s="68"/>
      <c r="AR791" s="68"/>
      <c r="AS791" s="68"/>
      <c r="AT791" s="68"/>
      <c r="AU791" s="68"/>
    </row>
    <row r="792" spans="1:47" ht="15.75" customHeight="1">
      <c r="A792" s="68"/>
      <c r="B792" s="68"/>
      <c r="C792" s="68"/>
      <c r="D792" s="68"/>
      <c r="E792" s="68"/>
      <c r="F792" s="68"/>
      <c r="G792" s="68"/>
      <c r="H792" s="68"/>
      <c r="I792" s="68"/>
      <c r="J792" s="68"/>
      <c r="K792" s="68"/>
      <c r="L792" s="68"/>
      <c r="M792" s="68"/>
      <c r="N792" s="68"/>
      <c r="O792" s="68"/>
      <c r="P792" s="68"/>
      <c r="Q792" s="68"/>
      <c r="R792" s="68"/>
      <c r="S792" s="68"/>
      <c r="T792" s="68"/>
      <c r="U792" s="68"/>
      <c r="V792" s="68"/>
      <c r="W792" s="68"/>
      <c r="X792" s="68"/>
      <c r="Y792" s="68"/>
      <c r="Z792" s="68"/>
      <c r="AA792" s="68"/>
      <c r="AB792" s="68"/>
      <c r="AC792" s="68"/>
      <c r="AD792" s="68"/>
      <c r="AE792" s="68"/>
      <c r="AF792" s="68"/>
      <c r="AG792" s="68"/>
      <c r="AH792" s="68"/>
      <c r="AI792" s="68"/>
      <c r="AJ792" s="68"/>
      <c r="AK792" s="68"/>
      <c r="AL792" s="68"/>
      <c r="AM792" s="68"/>
      <c r="AN792" s="68"/>
      <c r="AO792" s="68"/>
      <c r="AP792" s="68"/>
      <c r="AQ792" s="68"/>
      <c r="AR792" s="68"/>
      <c r="AS792" s="68"/>
      <c r="AT792" s="68"/>
      <c r="AU792" s="68"/>
    </row>
    <row r="793" spans="1:47" ht="15.75" customHeight="1">
      <c r="A793" s="68"/>
      <c r="B793" s="68"/>
      <c r="C793" s="68"/>
      <c r="D793" s="68"/>
      <c r="E793" s="68"/>
      <c r="F793" s="68"/>
      <c r="G793" s="68"/>
      <c r="H793" s="68"/>
      <c r="I793" s="68"/>
      <c r="J793" s="68"/>
      <c r="K793" s="68"/>
      <c r="L793" s="68"/>
      <c r="M793" s="68"/>
      <c r="N793" s="68"/>
      <c r="O793" s="68"/>
      <c r="P793" s="68"/>
      <c r="Q793" s="68"/>
      <c r="R793" s="68"/>
      <c r="S793" s="68"/>
      <c r="T793" s="68"/>
      <c r="U793" s="68"/>
      <c r="V793" s="68"/>
      <c r="W793" s="68"/>
      <c r="X793" s="68"/>
      <c r="Y793" s="68"/>
      <c r="Z793" s="68"/>
      <c r="AA793" s="68"/>
      <c r="AB793" s="68"/>
      <c r="AC793" s="68"/>
      <c r="AD793" s="68"/>
      <c r="AE793" s="68"/>
      <c r="AF793" s="68"/>
      <c r="AG793" s="68"/>
      <c r="AH793" s="68"/>
      <c r="AI793" s="68"/>
      <c r="AJ793" s="68"/>
      <c r="AK793" s="68"/>
      <c r="AL793" s="68"/>
      <c r="AM793" s="68"/>
      <c r="AN793" s="68"/>
      <c r="AO793" s="68"/>
      <c r="AP793" s="68"/>
      <c r="AQ793" s="68"/>
      <c r="AR793" s="68"/>
      <c r="AS793" s="68"/>
      <c r="AT793" s="68"/>
      <c r="AU793" s="68"/>
    </row>
    <row r="794" spans="1:47" ht="15.75" customHeight="1">
      <c r="A794" s="68"/>
      <c r="B794" s="68"/>
      <c r="C794" s="68"/>
      <c r="D794" s="68"/>
      <c r="E794" s="68"/>
      <c r="F794" s="68"/>
      <c r="G794" s="68"/>
      <c r="H794" s="68"/>
      <c r="I794" s="68"/>
      <c r="J794" s="68"/>
      <c r="K794" s="68"/>
      <c r="L794" s="68"/>
      <c r="M794" s="68"/>
      <c r="N794" s="68"/>
      <c r="O794" s="68"/>
      <c r="P794" s="68"/>
      <c r="Q794" s="68"/>
      <c r="R794" s="68"/>
      <c r="S794" s="68"/>
      <c r="T794" s="68"/>
      <c r="U794" s="68"/>
      <c r="V794" s="68"/>
      <c r="W794" s="68"/>
      <c r="X794" s="68"/>
      <c r="Y794" s="68"/>
      <c r="Z794" s="68"/>
      <c r="AA794" s="68"/>
      <c r="AB794" s="68"/>
      <c r="AC794" s="68"/>
      <c r="AD794" s="68"/>
      <c r="AE794" s="68"/>
      <c r="AF794" s="68"/>
      <c r="AG794" s="68"/>
      <c r="AH794" s="68"/>
      <c r="AI794" s="68"/>
      <c r="AJ794" s="68"/>
      <c r="AK794" s="68"/>
      <c r="AL794" s="68"/>
      <c r="AM794" s="68"/>
      <c r="AN794" s="68"/>
      <c r="AO794" s="68"/>
      <c r="AP794" s="68"/>
      <c r="AQ794" s="68"/>
      <c r="AR794" s="68"/>
      <c r="AS794" s="68"/>
      <c r="AT794" s="68"/>
      <c r="AU794" s="68"/>
    </row>
    <row r="795" spans="1:47" ht="15.75" customHeight="1">
      <c r="A795" s="68"/>
      <c r="B795" s="68"/>
      <c r="C795" s="68"/>
      <c r="D795" s="68"/>
      <c r="E795" s="68"/>
      <c r="F795" s="68"/>
      <c r="G795" s="68"/>
      <c r="H795" s="68"/>
      <c r="I795" s="68"/>
      <c r="J795" s="68"/>
      <c r="K795" s="68"/>
      <c r="L795" s="68"/>
      <c r="M795" s="68"/>
      <c r="N795" s="68"/>
      <c r="O795" s="68"/>
      <c r="P795" s="68"/>
      <c r="Q795" s="68"/>
      <c r="R795" s="68"/>
      <c r="S795" s="68"/>
      <c r="T795" s="68"/>
      <c r="U795" s="68"/>
      <c r="V795" s="68"/>
      <c r="W795" s="68"/>
      <c r="X795" s="68"/>
      <c r="Y795" s="68"/>
      <c r="Z795" s="68"/>
      <c r="AA795" s="68"/>
      <c r="AB795" s="68"/>
      <c r="AC795" s="68"/>
      <c r="AD795" s="68"/>
      <c r="AE795" s="68"/>
      <c r="AF795" s="68"/>
      <c r="AG795" s="68"/>
      <c r="AH795" s="68"/>
      <c r="AI795" s="68"/>
      <c r="AJ795" s="68"/>
      <c r="AK795" s="68"/>
      <c r="AL795" s="68"/>
      <c r="AM795" s="68"/>
      <c r="AN795" s="68"/>
      <c r="AO795" s="68"/>
      <c r="AP795" s="68"/>
      <c r="AQ795" s="68"/>
      <c r="AR795" s="68"/>
      <c r="AS795" s="68"/>
      <c r="AT795" s="68"/>
      <c r="AU795" s="68"/>
    </row>
    <row r="796" spans="1:47" ht="15.75" customHeight="1">
      <c r="A796" s="68"/>
      <c r="B796" s="68"/>
      <c r="C796" s="68"/>
      <c r="D796" s="68"/>
      <c r="E796" s="68"/>
      <c r="F796" s="68"/>
      <c r="G796" s="68"/>
      <c r="H796" s="68"/>
      <c r="I796" s="68"/>
      <c r="J796" s="68"/>
      <c r="K796" s="68"/>
      <c r="L796" s="68"/>
      <c r="M796" s="68"/>
      <c r="N796" s="68"/>
      <c r="O796" s="68"/>
      <c r="P796" s="68"/>
      <c r="Q796" s="68"/>
      <c r="R796" s="68"/>
      <c r="S796" s="68"/>
      <c r="T796" s="68"/>
      <c r="U796" s="68"/>
      <c r="V796" s="68"/>
      <c r="W796" s="68"/>
      <c r="X796" s="68"/>
      <c r="Y796" s="68"/>
      <c r="Z796" s="68"/>
      <c r="AA796" s="68"/>
      <c r="AB796" s="68"/>
      <c r="AC796" s="68"/>
      <c r="AD796" s="68"/>
      <c r="AE796" s="68"/>
      <c r="AF796" s="68"/>
      <c r="AG796" s="68"/>
      <c r="AH796" s="68"/>
      <c r="AI796" s="68"/>
      <c r="AJ796" s="68"/>
      <c r="AK796" s="68"/>
      <c r="AL796" s="68"/>
      <c r="AM796" s="68"/>
      <c r="AN796" s="68"/>
      <c r="AO796" s="68"/>
      <c r="AP796" s="68"/>
      <c r="AQ796" s="68"/>
      <c r="AR796" s="68"/>
      <c r="AS796" s="68"/>
      <c r="AT796" s="68"/>
      <c r="AU796" s="68"/>
    </row>
    <row r="797" spans="1:47" ht="15.75" customHeight="1">
      <c r="A797" s="68"/>
      <c r="B797" s="68"/>
      <c r="C797" s="68"/>
      <c r="D797" s="68"/>
      <c r="E797" s="68"/>
      <c r="F797" s="68"/>
      <c r="G797" s="68"/>
      <c r="H797" s="68"/>
      <c r="I797" s="68"/>
      <c r="J797" s="68"/>
      <c r="K797" s="68"/>
      <c r="L797" s="68"/>
      <c r="M797" s="68"/>
      <c r="N797" s="68"/>
      <c r="O797" s="68"/>
      <c r="P797" s="68"/>
      <c r="Q797" s="68"/>
      <c r="R797" s="68"/>
      <c r="S797" s="68"/>
      <c r="T797" s="68"/>
      <c r="U797" s="68"/>
      <c r="V797" s="68"/>
      <c r="W797" s="68"/>
      <c r="X797" s="68"/>
      <c r="Y797" s="68"/>
      <c r="Z797" s="68"/>
      <c r="AA797" s="68"/>
      <c r="AB797" s="68"/>
      <c r="AC797" s="68"/>
      <c r="AD797" s="68"/>
      <c r="AE797" s="68"/>
      <c r="AF797" s="68"/>
      <c r="AG797" s="68"/>
      <c r="AH797" s="68"/>
      <c r="AI797" s="68"/>
      <c r="AJ797" s="68"/>
      <c r="AK797" s="68"/>
      <c r="AL797" s="68"/>
      <c r="AM797" s="68"/>
      <c r="AN797" s="68"/>
      <c r="AO797" s="68"/>
      <c r="AP797" s="68"/>
      <c r="AQ797" s="68"/>
      <c r="AR797" s="68"/>
      <c r="AS797" s="68"/>
      <c r="AT797" s="68"/>
      <c r="AU797" s="68"/>
    </row>
    <row r="798" spans="1:47" ht="15.75" customHeight="1">
      <c r="A798" s="68"/>
      <c r="B798" s="68"/>
      <c r="C798" s="68"/>
      <c r="D798" s="68"/>
      <c r="E798" s="68"/>
      <c r="F798" s="68"/>
      <c r="G798" s="68"/>
      <c r="H798" s="68"/>
      <c r="I798" s="68"/>
      <c r="J798" s="68"/>
      <c r="K798" s="68"/>
      <c r="L798" s="68"/>
      <c r="M798" s="68"/>
      <c r="N798" s="68"/>
      <c r="O798" s="68"/>
      <c r="P798" s="68"/>
      <c r="Q798" s="68"/>
      <c r="R798" s="68"/>
      <c r="S798" s="68"/>
      <c r="T798" s="68"/>
      <c r="U798" s="68"/>
      <c r="V798" s="68"/>
      <c r="W798" s="68"/>
      <c r="X798" s="68"/>
      <c r="Y798" s="68"/>
      <c r="Z798" s="68"/>
      <c r="AA798" s="68"/>
      <c r="AB798" s="68"/>
      <c r="AC798" s="68"/>
      <c r="AD798" s="68"/>
      <c r="AE798" s="68"/>
      <c r="AF798" s="68"/>
      <c r="AG798" s="68"/>
      <c r="AH798" s="68"/>
      <c r="AI798" s="68"/>
      <c r="AJ798" s="68"/>
      <c r="AK798" s="68"/>
      <c r="AL798" s="68"/>
      <c r="AM798" s="68"/>
      <c r="AN798" s="68"/>
      <c r="AO798" s="68"/>
      <c r="AP798" s="68"/>
      <c r="AQ798" s="68"/>
      <c r="AR798" s="68"/>
      <c r="AS798" s="68"/>
      <c r="AT798" s="68"/>
      <c r="AU798" s="68"/>
    </row>
    <row r="799" spans="1:47" ht="15.75" customHeight="1">
      <c r="A799" s="68"/>
      <c r="B799" s="68"/>
      <c r="C799" s="68"/>
      <c r="D799" s="68"/>
      <c r="E799" s="68"/>
      <c r="F799" s="68"/>
      <c r="G799" s="68"/>
      <c r="H799" s="68"/>
      <c r="I799" s="68"/>
      <c r="J799" s="68"/>
      <c r="K799" s="68"/>
      <c r="L799" s="68"/>
      <c r="M799" s="68"/>
      <c r="N799" s="68"/>
      <c r="O799" s="68"/>
      <c r="P799" s="68"/>
      <c r="Q799" s="68"/>
      <c r="R799" s="68"/>
      <c r="S799" s="68"/>
      <c r="T799" s="68"/>
      <c r="U799" s="68"/>
      <c r="V799" s="68"/>
      <c r="W799" s="68"/>
      <c r="X799" s="68"/>
      <c r="Y799" s="68"/>
      <c r="Z799" s="68"/>
      <c r="AA799" s="68"/>
      <c r="AB799" s="68"/>
      <c r="AC799" s="68"/>
      <c r="AD799" s="68"/>
      <c r="AE799" s="68"/>
      <c r="AF799" s="68"/>
      <c r="AG799" s="68"/>
      <c r="AH799" s="68"/>
      <c r="AI799" s="68"/>
      <c r="AJ799" s="68"/>
      <c r="AK799" s="68"/>
      <c r="AL799" s="68"/>
      <c r="AM799" s="68"/>
      <c r="AN799" s="68"/>
      <c r="AO799" s="68"/>
      <c r="AP799" s="68"/>
      <c r="AQ799" s="68"/>
      <c r="AR799" s="68"/>
      <c r="AS799" s="68"/>
      <c r="AT799" s="68"/>
      <c r="AU799" s="68"/>
    </row>
    <row r="800" spans="1:47" ht="15.75" customHeight="1">
      <c r="A800" s="68"/>
      <c r="B800" s="68"/>
      <c r="C800" s="68"/>
      <c r="D800" s="68"/>
      <c r="E800" s="68"/>
      <c r="F800" s="68"/>
      <c r="G800" s="68"/>
      <c r="H800" s="68"/>
      <c r="I800" s="68"/>
      <c r="J800" s="68"/>
      <c r="K800" s="68"/>
      <c r="L800" s="68"/>
      <c r="M800" s="68"/>
      <c r="N800" s="68"/>
      <c r="O800" s="68"/>
      <c r="P800" s="68"/>
      <c r="Q800" s="68"/>
      <c r="R800" s="68"/>
      <c r="S800" s="68"/>
      <c r="T800" s="68"/>
      <c r="U800" s="68"/>
      <c r="V800" s="68"/>
      <c r="W800" s="68"/>
      <c r="X800" s="68"/>
      <c r="Y800" s="68"/>
      <c r="Z800" s="68"/>
      <c r="AA800" s="68"/>
      <c r="AB800" s="68"/>
      <c r="AC800" s="68"/>
      <c r="AD800" s="68"/>
      <c r="AE800" s="68"/>
      <c r="AF800" s="68"/>
      <c r="AG800" s="68"/>
      <c r="AH800" s="68"/>
      <c r="AI800" s="68"/>
      <c r="AJ800" s="68"/>
      <c r="AK800" s="68"/>
      <c r="AL800" s="68"/>
      <c r="AM800" s="68"/>
      <c r="AN800" s="68"/>
      <c r="AO800" s="68"/>
      <c r="AP800" s="68"/>
      <c r="AQ800" s="68"/>
      <c r="AR800" s="68"/>
      <c r="AS800" s="68"/>
      <c r="AT800" s="68"/>
      <c r="AU800" s="68"/>
    </row>
    <row r="801" spans="1:47" ht="15.75" customHeight="1">
      <c r="A801" s="68"/>
      <c r="B801" s="68"/>
      <c r="C801" s="68"/>
      <c r="D801" s="68"/>
      <c r="E801" s="68"/>
      <c r="F801" s="68"/>
      <c r="G801" s="68"/>
      <c r="H801" s="68"/>
      <c r="I801" s="68"/>
      <c r="J801" s="68"/>
      <c r="K801" s="68"/>
      <c r="L801" s="68"/>
      <c r="M801" s="68"/>
      <c r="N801" s="68"/>
      <c r="O801" s="68"/>
      <c r="P801" s="68"/>
      <c r="Q801" s="68"/>
      <c r="R801" s="68"/>
      <c r="S801" s="68"/>
      <c r="T801" s="68"/>
      <c r="U801" s="68"/>
      <c r="V801" s="68"/>
      <c r="W801" s="68"/>
      <c r="X801" s="68"/>
      <c r="Y801" s="68"/>
      <c r="Z801" s="68"/>
      <c r="AA801" s="68"/>
      <c r="AB801" s="68"/>
      <c r="AC801" s="68"/>
      <c r="AD801" s="68"/>
      <c r="AE801" s="68"/>
      <c r="AF801" s="68"/>
      <c r="AG801" s="68"/>
      <c r="AH801" s="68"/>
      <c r="AI801" s="68"/>
      <c r="AJ801" s="68"/>
      <c r="AK801" s="68"/>
      <c r="AL801" s="68"/>
      <c r="AM801" s="68"/>
      <c r="AN801" s="68"/>
      <c r="AO801" s="68"/>
      <c r="AP801" s="68"/>
      <c r="AQ801" s="68"/>
      <c r="AR801" s="68"/>
      <c r="AS801" s="68"/>
      <c r="AT801" s="68"/>
      <c r="AU801" s="68"/>
    </row>
    <row r="802" spans="1:47" ht="15.75" customHeight="1">
      <c r="A802" s="68"/>
      <c r="B802" s="68"/>
      <c r="C802" s="68"/>
      <c r="D802" s="68"/>
      <c r="E802" s="68"/>
      <c r="F802" s="68"/>
      <c r="G802" s="68"/>
      <c r="H802" s="68"/>
      <c r="I802" s="68"/>
      <c r="J802" s="68"/>
      <c r="K802" s="68"/>
      <c r="L802" s="68"/>
      <c r="M802" s="68"/>
      <c r="N802" s="68"/>
      <c r="O802" s="68"/>
      <c r="P802" s="68"/>
      <c r="Q802" s="68"/>
      <c r="R802" s="68"/>
      <c r="S802" s="68"/>
      <c r="T802" s="68"/>
      <c r="U802" s="68"/>
      <c r="V802" s="68"/>
      <c r="W802" s="68"/>
      <c r="X802" s="68"/>
      <c r="Y802" s="68"/>
      <c r="Z802" s="68"/>
      <c r="AA802" s="68"/>
      <c r="AB802" s="68"/>
      <c r="AC802" s="68"/>
      <c r="AD802" s="68"/>
      <c r="AE802" s="68"/>
      <c r="AF802" s="68"/>
      <c r="AG802" s="68"/>
      <c r="AH802" s="68"/>
      <c r="AI802" s="68"/>
      <c r="AJ802" s="68"/>
      <c r="AK802" s="68"/>
      <c r="AL802" s="68"/>
      <c r="AM802" s="68"/>
      <c r="AN802" s="68"/>
      <c r="AO802" s="68"/>
      <c r="AP802" s="68"/>
      <c r="AQ802" s="68"/>
      <c r="AR802" s="68"/>
      <c r="AS802" s="68"/>
      <c r="AT802" s="68"/>
      <c r="AU802" s="68"/>
    </row>
    <row r="803" spans="1:47" ht="15.75" customHeight="1">
      <c r="A803" s="68"/>
      <c r="B803" s="68"/>
      <c r="C803" s="68"/>
      <c r="D803" s="68"/>
      <c r="E803" s="68"/>
      <c r="F803" s="68"/>
      <c r="G803" s="68"/>
      <c r="H803" s="68"/>
      <c r="I803" s="68"/>
      <c r="J803" s="68"/>
      <c r="K803" s="68"/>
      <c r="L803" s="68"/>
      <c r="M803" s="68"/>
      <c r="N803" s="68"/>
      <c r="O803" s="68"/>
      <c r="P803" s="68"/>
      <c r="Q803" s="68"/>
      <c r="R803" s="68"/>
      <c r="S803" s="68"/>
      <c r="T803" s="68"/>
      <c r="U803" s="68"/>
      <c r="V803" s="68"/>
      <c r="W803" s="68"/>
      <c r="X803" s="68"/>
      <c r="Y803" s="68"/>
      <c r="Z803" s="68"/>
      <c r="AA803" s="68"/>
      <c r="AB803" s="68"/>
      <c r="AC803" s="68"/>
      <c r="AD803" s="68"/>
      <c r="AE803" s="68"/>
      <c r="AF803" s="68"/>
      <c r="AG803" s="68"/>
      <c r="AH803" s="68"/>
      <c r="AI803" s="68"/>
      <c r="AJ803" s="68"/>
      <c r="AK803" s="68"/>
      <c r="AL803" s="68"/>
      <c r="AM803" s="68"/>
      <c r="AN803" s="68"/>
      <c r="AO803" s="68"/>
      <c r="AP803" s="68"/>
      <c r="AQ803" s="68"/>
      <c r="AR803" s="68"/>
      <c r="AS803" s="68"/>
      <c r="AT803" s="68"/>
      <c r="AU803" s="68"/>
    </row>
    <row r="804" spans="1:47" ht="15.75" customHeight="1">
      <c r="A804" s="68"/>
      <c r="B804" s="68"/>
      <c r="C804" s="68"/>
      <c r="D804" s="68"/>
      <c r="E804" s="68"/>
      <c r="F804" s="68"/>
      <c r="G804" s="68"/>
      <c r="H804" s="68"/>
      <c r="I804" s="68"/>
      <c r="J804" s="68"/>
      <c r="K804" s="68"/>
      <c r="L804" s="68"/>
      <c r="M804" s="68"/>
      <c r="N804" s="68"/>
      <c r="O804" s="68"/>
      <c r="P804" s="68"/>
      <c r="Q804" s="68"/>
      <c r="R804" s="68"/>
      <c r="S804" s="68"/>
      <c r="T804" s="68"/>
      <c r="U804" s="68"/>
      <c r="V804" s="68"/>
      <c r="W804" s="68"/>
      <c r="X804" s="68"/>
      <c r="Y804" s="68"/>
      <c r="Z804" s="68"/>
      <c r="AA804" s="68"/>
      <c r="AB804" s="68"/>
      <c r="AC804" s="68"/>
      <c r="AD804" s="68"/>
      <c r="AE804" s="68"/>
      <c r="AF804" s="68"/>
      <c r="AG804" s="68"/>
      <c r="AH804" s="68"/>
      <c r="AI804" s="68"/>
      <c r="AJ804" s="68"/>
      <c r="AK804" s="68"/>
      <c r="AL804" s="68"/>
      <c r="AM804" s="68"/>
      <c r="AN804" s="68"/>
      <c r="AO804" s="68"/>
      <c r="AP804" s="68"/>
      <c r="AQ804" s="68"/>
      <c r="AR804" s="68"/>
      <c r="AS804" s="68"/>
      <c r="AT804" s="68"/>
      <c r="AU804" s="68"/>
    </row>
    <row r="805" spans="1:47" ht="15.75" customHeight="1">
      <c r="A805" s="68"/>
      <c r="B805" s="68"/>
      <c r="C805" s="68"/>
      <c r="D805" s="68"/>
      <c r="E805" s="68"/>
      <c r="F805" s="68"/>
      <c r="G805" s="68"/>
      <c r="H805" s="68"/>
      <c r="I805" s="68"/>
      <c r="J805" s="68"/>
      <c r="K805" s="68"/>
      <c r="L805" s="68"/>
      <c r="M805" s="68"/>
      <c r="N805" s="68"/>
      <c r="O805" s="68"/>
      <c r="P805" s="68"/>
      <c r="Q805" s="68"/>
      <c r="R805" s="68"/>
      <c r="S805" s="68"/>
      <c r="T805" s="68"/>
      <c r="U805" s="68"/>
      <c r="V805" s="68"/>
      <c r="W805" s="68"/>
      <c r="X805" s="68"/>
      <c r="Y805" s="68"/>
      <c r="Z805" s="68"/>
      <c r="AA805" s="68"/>
      <c r="AB805" s="68"/>
      <c r="AC805" s="68"/>
      <c r="AD805" s="68"/>
      <c r="AE805" s="68"/>
      <c r="AF805" s="68"/>
      <c r="AG805" s="68"/>
      <c r="AH805" s="68"/>
      <c r="AI805" s="68"/>
      <c r="AJ805" s="68"/>
      <c r="AK805" s="68"/>
      <c r="AL805" s="68"/>
      <c r="AM805" s="68"/>
      <c r="AN805" s="68"/>
      <c r="AO805" s="68"/>
      <c r="AP805" s="68"/>
      <c r="AQ805" s="68"/>
      <c r="AR805" s="68"/>
      <c r="AS805" s="68"/>
      <c r="AT805" s="68"/>
      <c r="AU805" s="68"/>
    </row>
    <row r="806" spans="1:47" ht="15.75" customHeight="1">
      <c r="A806" s="68"/>
      <c r="B806" s="68"/>
      <c r="C806" s="68"/>
      <c r="D806" s="68"/>
      <c r="E806" s="68"/>
      <c r="F806" s="68"/>
      <c r="G806" s="68"/>
      <c r="H806" s="68"/>
      <c r="I806" s="68"/>
      <c r="J806" s="68"/>
      <c r="K806" s="68"/>
      <c r="L806" s="68"/>
      <c r="M806" s="68"/>
      <c r="N806" s="68"/>
      <c r="O806" s="68"/>
      <c r="P806" s="68"/>
      <c r="Q806" s="68"/>
      <c r="R806" s="68"/>
      <c r="S806" s="68"/>
      <c r="T806" s="68"/>
      <c r="U806" s="68"/>
      <c r="V806" s="68"/>
      <c r="W806" s="68"/>
      <c r="X806" s="68"/>
      <c r="Y806" s="68"/>
      <c r="Z806" s="68"/>
      <c r="AA806" s="68"/>
      <c r="AB806" s="68"/>
      <c r="AC806" s="68"/>
      <c r="AD806" s="68"/>
      <c r="AE806" s="68"/>
      <c r="AF806" s="68"/>
      <c r="AG806" s="68"/>
      <c r="AH806" s="68"/>
      <c r="AI806" s="68"/>
      <c r="AJ806" s="68"/>
      <c r="AK806" s="68"/>
      <c r="AL806" s="68"/>
      <c r="AM806" s="68"/>
      <c r="AN806" s="68"/>
      <c r="AO806" s="68"/>
      <c r="AP806" s="68"/>
      <c r="AQ806" s="68"/>
      <c r="AR806" s="68"/>
      <c r="AS806" s="68"/>
      <c r="AT806" s="68"/>
      <c r="AU806" s="68"/>
    </row>
    <row r="807" spans="1:47" ht="15.75" customHeight="1">
      <c r="A807" s="68"/>
      <c r="B807" s="68"/>
      <c r="C807" s="68"/>
      <c r="D807" s="68"/>
      <c r="E807" s="68"/>
      <c r="F807" s="68"/>
      <c r="G807" s="68"/>
      <c r="H807" s="68"/>
      <c r="I807" s="68"/>
      <c r="J807" s="68"/>
      <c r="K807" s="68"/>
      <c r="L807" s="68"/>
      <c r="M807" s="68"/>
      <c r="N807" s="68"/>
      <c r="O807" s="68"/>
      <c r="P807" s="68"/>
      <c r="Q807" s="68"/>
      <c r="R807" s="68"/>
      <c r="S807" s="68"/>
      <c r="T807" s="68"/>
      <c r="U807" s="68"/>
      <c r="V807" s="68"/>
      <c r="W807" s="68"/>
      <c r="X807" s="68"/>
      <c r="Y807" s="68"/>
      <c r="Z807" s="68"/>
      <c r="AA807" s="68"/>
      <c r="AB807" s="68"/>
      <c r="AC807" s="68"/>
      <c r="AD807" s="68"/>
      <c r="AE807" s="68"/>
      <c r="AF807" s="68"/>
      <c r="AG807" s="68"/>
      <c r="AH807" s="68"/>
      <c r="AI807" s="68"/>
      <c r="AJ807" s="68"/>
      <c r="AK807" s="68"/>
      <c r="AL807" s="68"/>
      <c r="AM807" s="68"/>
      <c r="AN807" s="68"/>
      <c r="AO807" s="68"/>
      <c r="AP807" s="68"/>
      <c r="AQ807" s="68"/>
      <c r="AR807" s="68"/>
      <c r="AS807" s="68"/>
      <c r="AT807" s="68"/>
      <c r="AU807" s="68"/>
    </row>
    <row r="808" spans="1:47" ht="15.75" customHeight="1">
      <c r="A808" s="68"/>
      <c r="B808" s="68"/>
      <c r="C808" s="68"/>
      <c r="D808" s="68"/>
      <c r="E808" s="68"/>
      <c r="F808" s="68"/>
      <c r="G808" s="68"/>
      <c r="H808" s="68"/>
      <c r="I808" s="68"/>
      <c r="J808" s="68"/>
      <c r="K808" s="68"/>
      <c r="L808" s="68"/>
      <c r="M808" s="68"/>
      <c r="N808" s="68"/>
      <c r="O808" s="68"/>
      <c r="P808" s="68"/>
      <c r="Q808" s="68"/>
      <c r="R808" s="68"/>
      <c r="S808" s="68"/>
      <c r="T808" s="68"/>
      <c r="U808" s="68"/>
      <c r="V808" s="68"/>
      <c r="W808" s="68"/>
      <c r="X808" s="68"/>
      <c r="Y808" s="68"/>
      <c r="Z808" s="68"/>
      <c r="AA808" s="68"/>
      <c r="AB808" s="68"/>
      <c r="AC808" s="68"/>
      <c r="AD808" s="68"/>
      <c r="AE808" s="68"/>
      <c r="AF808" s="68"/>
      <c r="AG808" s="68"/>
      <c r="AH808" s="68"/>
      <c r="AI808" s="68"/>
      <c r="AJ808" s="68"/>
      <c r="AK808" s="68"/>
      <c r="AL808" s="68"/>
      <c r="AM808" s="68"/>
      <c r="AN808" s="68"/>
      <c r="AO808" s="68"/>
      <c r="AP808" s="68"/>
      <c r="AQ808" s="68"/>
      <c r="AR808" s="68"/>
      <c r="AS808" s="68"/>
      <c r="AT808" s="68"/>
      <c r="AU808" s="68"/>
    </row>
    <row r="809" spans="1:47" ht="15.75" customHeight="1">
      <c r="A809" s="68"/>
      <c r="B809" s="68"/>
      <c r="C809" s="68"/>
      <c r="D809" s="68"/>
      <c r="E809" s="68"/>
      <c r="F809" s="68"/>
      <c r="G809" s="68"/>
      <c r="H809" s="68"/>
      <c r="I809" s="68"/>
      <c r="J809" s="68"/>
      <c r="K809" s="68"/>
      <c r="L809" s="68"/>
      <c r="M809" s="68"/>
      <c r="N809" s="68"/>
      <c r="O809" s="68"/>
      <c r="P809" s="68"/>
      <c r="Q809" s="68"/>
      <c r="R809" s="68"/>
      <c r="S809" s="68"/>
      <c r="T809" s="68"/>
      <c r="U809" s="68"/>
      <c r="V809" s="68"/>
      <c r="W809" s="68"/>
      <c r="X809" s="68"/>
      <c r="Y809" s="68"/>
      <c r="Z809" s="68"/>
      <c r="AA809" s="68"/>
      <c r="AB809" s="68"/>
      <c r="AC809" s="68"/>
      <c r="AD809" s="68"/>
      <c r="AE809" s="68"/>
      <c r="AF809" s="68"/>
      <c r="AG809" s="68"/>
      <c r="AH809" s="68"/>
      <c r="AI809" s="68"/>
      <c r="AJ809" s="68"/>
      <c r="AK809" s="68"/>
      <c r="AL809" s="68"/>
      <c r="AM809" s="68"/>
      <c r="AN809" s="68"/>
      <c r="AO809" s="68"/>
      <c r="AP809" s="68"/>
      <c r="AQ809" s="68"/>
      <c r="AR809" s="68"/>
      <c r="AS809" s="68"/>
      <c r="AT809" s="68"/>
      <c r="AU809" s="68"/>
    </row>
    <row r="810" spans="1:47" ht="15.75" customHeight="1">
      <c r="A810" s="68"/>
      <c r="B810" s="68"/>
      <c r="C810" s="68"/>
      <c r="D810" s="68"/>
      <c r="E810" s="68"/>
      <c r="F810" s="68"/>
      <c r="G810" s="68"/>
      <c r="H810" s="68"/>
      <c r="I810" s="68"/>
      <c r="J810" s="68"/>
      <c r="K810" s="68"/>
      <c r="L810" s="68"/>
      <c r="M810" s="68"/>
      <c r="N810" s="68"/>
      <c r="O810" s="68"/>
      <c r="P810" s="68"/>
      <c r="Q810" s="68"/>
      <c r="R810" s="68"/>
      <c r="S810" s="68"/>
      <c r="T810" s="68"/>
      <c r="U810" s="68"/>
      <c r="V810" s="68"/>
      <c r="W810" s="68"/>
      <c r="X810" s="68"/>
      <c r="Y810" s="68"/>
      <c r="Z810" s="68"/>
      <c r="AA810" s="68"/>
      <c r="AB810" s="68"/>
      <c r="AC810" s="68"/>
      <c r="AD810" s="68"/>
      <c r="AE810" s="68"/>
      <c r="AF810" s="68"/>
      <c r="AG810" s="68"/>
      <c r="AH810" s="68"/>
      <c r="AI810" s="68"/>
      <c r="AJ810" s="68"/>
      <c r="AK810" s="68"/>
      <c r="AL810" s="68"/>
      <c r="AM810" s="68"/>
      <c r="AN810" s="68"/>
      <c r="AO810" s="68"/>
      <c r="AP810" s="68"/>
      <c r="AQ810" s="68"/>
      <c r="AR810" s="68"/>
      <c r="AS810" s="68"/>
      <c r="AT810" s="68"/>
      <c r="AU810" s="68"/>
    </row>
    <row r="811" spans="1:47" ht="15.75" customHeight="1">
      <c r="A811" s="68"/>
      <c r="B811" s="68"/>
      <c r="C811" s="68"/>
      <c r="D811" s="68"/>
      <c r="E811" s="68"/>
      <c r="F811" s="68"/>
      <c r="G811" s="68"/>
      <c r="H811" s="68"/>
      <c r="I811" s="68"/>
      <c r="J811" s="68"/>
      <c r="K811" s="68"/>
      <c r="L811" s="68"/>
      <c r="M811" s="68"/>
      <c r="N811" s="68"/>
      <c r="O811" s="68"/>
      <c r="P811" s="68"/>
      <c r="Q811" s="68"/>
      <c r="R811" s="68"/>
      <c r="S811" s="68"/>
      <c r="T811" s="68"/>
      <c r="U811" s="68"/>
      <c r="V811" s="68"/>
      <c r="W811" s="68"/>
      <c r="X811" s="68"/>
      <c r="Y811" s="68"/>
      <c r="Z811" s="68"/>
      <c r="AA811" s="68"/>
      <c r="AB811" s="68"/>
      <c r="AC811" s="68"/>
      <c r="AD811" s="68"/>
      <c r="AE811" s="68"/>
      <c r="AF811" s="68"/>
      <c r="AG811" s="68"/>
      <c r="AH811" s="68"/>
      <c r="AI811" s="68"/>
      <c r="AJ811" s="68"/>
      <c r="AK811" s="68"/>
      <c r="AL811" s="68"/>
      <c r="AM811" s="68"/>
      <c r="AN811" s="68"/>
      <c r="AO811" s="68"/>
      <c r="AP811" s="68"/>
      <c r="AQ811" s="68"/>
      <c r="AR811" s="68"/>
      <c r="AS811" s="68"/>
      <c r="AT811" s="68"/>
      <c r="AU811" s="68"/>
    </row>
    <row r="812" spans="1:47" ht="15.75" customHeight="1">
      <c r="A812" s="68"/>
      <c r="B812" s="68"/>
      <c r="C812" s="68"/>
      <c r="D812" s="68"/>
      <c r="E812" s="68"/>
      <c r="F812" s="68"/>
      <c r="G812" s="68"/>
      <c r="H812" s="68"/>
      <c r="I812" s="68"/>
      <c r="J812" s="68"/>
      <c r="K812" s="68"/>
      <c r="L812" s="68"/>
      <c r="M812" s="68"/>
      <c r="N812" s="68"/>
      <c r="O812" s="68"/>
      <c r="P812" s="68"/>
      <c r="Q812" s="68"/>
      <c r="R812" s="68"/>
      <c r="S812" s="68"/>
      <c r="T812" s="68"/>
      <c r="U812" s="68"/>
      <c r="V812" s="68"/>
      <c r="W812" s="68"/>
      <c r="X812" s="68"/>
      <c r="Y812" s="68"/>
      <c r="Z812" s="68"/>
      <c r="AA812" s="68"/>
      <c r="AB812" s="68"/>
      <c r="AC812" s="68"/>
      <c r="AD812" s="68"/>
      <c r="AE812" s="68"/>
      <c r="AF812" s="68"/>
      <c r="AG812" s="68"/>
      <c r="AH812" s="68"/>
      <c r="AI812" s="68"/>
      <c r="AJ812" s="68"/>
      <c r="AK812" s="68"/>
      <c r="AL812" s="68"/>
      <c r="AM812" s="68"/>
      <c r="AN812" s="68"/>
      <c r="AO812" s="68"/>
      <c r="AP812" s="68"/>
      <c r="AQ812" s="68"/>
      <c r="AR812" s="68"/>
      <c r="AS812" s="68"/>
      <c r="AT812" s="68"/>
      <c r="AU812" s="68"/>
    </row>
    <row r="813" spans="1:47" ht="15.75" customHeight="1">
      <c r="A813" s="68"/>
      <c r="B813" s="68"/>
      <c r="C813" s="68"/>
      <c r="D813" s="68"/>
      <c r="E813" s="68"/>
      <c r="F813" s="68"/>
      <c r="G813" s="68"/>
      <c r="H813" s="68"/>
      <c r="I813" s="68"/>
      <c r="J813" s="68"/>
      <c r="K813" s="68"/>
      <c r="L813" s="68"/>
      <c r="M813" s="68"/>
      <c r="N813" s="68"/>
      <c r="O813" s="68"/>
      <c r="P813" s="68"/>
      <c r="Q813" s="68"/>
      <c r="R813" s="68"/>
      <c r="S813" s="68"/>
      <c r="T813" s="68"/>
      <c r="U813" s="68"/>
      <c r="V813" s="68"/>
      <c r="W813" s="68"/>
      <c r="X813" s="68"/>
      <c r="Y813" s="68"/>
      <c r="Z813" s="68"/>
      <c r="AA813" s="68"/>
      <c r="AB813" s="68"/>
      <c r="AC813" s="68"/>
      <c r="AD813" s="68"/>
      <c r="AE813" s="68"/>
      <c r="AF813" s="68"/>
      <c r="AG813" s="68"/>
      <c r="AH813" s="68"/>
      <c r="AI813" s="68"/>
      <c r="AJ813" s="68"/>
      <c r="AK813" s="68"/>
      <c r="AL813" s="68"/>
      <c r="AM813" s="68"/>
      <c r="AN813" s="68"/>
      <c r="AO813" s="68"/>
      <c r="AP813" s="68"/>
      <c r="AQ813" s="68"/>
      <c r="AR813" s="68"/>
      <c r="AS813" s="68"/>
      <c r="AT813" s="68"/>
      <c r="AU813" s="68"/>
    </row>
    <row r="814" spans="1:47" ht="15.75" customHeight="1">
      <c r="A814" s="68"/>
      <c r="B814" s="68"/>
      <c r="C814" s="68"/>
      <c r="D814" s="68"/>
      <c r="E814" s="68"/>
      <c r="F814" s="68"/>
      <c r="G814" s="68"/>
      <c r="H814" s="68"/>
      <c r="I814" s="68"/>
      <c r="J814" s="68"/>
      <c r="K814" s="68"/>
      <c r="L814" s="68"/>
      <c r="M814" s="68"/>
      <c r="N814" s="68"/>
      <c r="O814" s="68"/>
      <c r="P814" s="68"/>
      <c r="Q814" s="68"/>
      <c r="R814" s="68"/>
      <c r="S814" s="68"/>
      <c r="T814" s="68"/>
      <c r="U814" s="68"/>
      <c r="V814" s="68"/>
      <c r="W814" s="68"/>
      <c r="X814" s="68"/>
      <c r="Y814" s="68"/>
      <c r="Z814" s="68"/>
      <c r="AA814" s="68"/>
      <c r="AB814" s="68"/>
      <c r="AC814" s="68"/>
      <c r="AD814" s="68"/>
      <c r="AE814" s="68"/>
      <c r="AF814" s="68"/>
      <c r="AG814" s="68"/>
      <c r="AH814" s="68"/>
      <c r="AI814" s="68"/>
      <c r="AJ814" s="68"/>
      <c r="AK814" s="68"/>
      <c r="AL814" s="68"/>
      <c r="AM814" s="68"/>
      <c r="AN814" s="68"/>
      <c r="AO814" s="68"/>
      <c r="AP814" s="68"/>
      <c r="AQ814" s="68"/>
      <c r="AR814" s="68"/>
      <c r="AS814" s="68"/>
      <c r="AT814" s="68"/>
      <c r="AU814" s="68"/>
    </row>
    <row r="815" spans="1:47" ht="15.75" customHeight="1">
      <c r="A815" s="68"/>
      <c r="B815" s="68"/>
      <c r="C815" s="68"/>
      <c r="D815" s="68"/>
      <c r="E815" s="68"/>
      <c r="F815" s="68"/>
      <c r="G815" s="68"/>
      <c r="H815" s="68"/>
      <c r="I815" s="68"/>
      <c r="J815" s="68"/>
      <c r="K815" s="68"/>
      <c r="L815" s="68"/>
      <c r="M815" s="68"/>
      <c r="N815" s="68"/>
      <c r="O815" s="68"/>
      <c r="P815" s="68"/>
      <c r="Q815" s="68"/>
      <c r="R815" s="68"/>
      <c r="S815" s="68"/>
      <c r="T815" s="68"/>
      <c r="U815" s="68"/>
      <c r="V815" s="68"/>
      <c r="W815" s="68"/>
      <c r="X815" s="68"/>
      <c r="Y815" s="68"/>
      <c r="Z815" s="68"/>
      <c r="AA815" s="68"/>
      <c r="AB815" s="68"/>
      <c r="AC815" s="68"/>
      <c r="AD815" s="68"/>
      <c r="AE815" s="68"/>
      <c r="AF815" s="68"/>
      <c r="AG815" s="68"/>
      <c r="AH815" s="68"/>
      <c r="AI815" s="68"/>
      <c r="AJ815" s="68"/>
      <c r="AK815" s="68"/>
      <c r="AL815" s="68"/>
      <c r="AM815" s="68"/>
      <c r="AN815" s="68"/>
      <c r="AO815" s="68"/>
      <c r="AP815" s="68"/>
      <c r="AQ815" s="68"/>
      <c r="AR815" s="68"/>
      <c r="AS815" s="68"/>
      <c r="AT815" s="68"/>
      <c r="AU815" s="68"/>
    </row>
    <row r="816" spans="1:47" ht="15.75" customHeight="1">
      <c r="A816" s="68"/>
      <c r="B816" s="68"/>
      <c r="C816" s="68"/>
      <c r="D816" s="68"/>
      <c r="E816" s="68"/>
      <c r="F816" s="68"/>
      <c r="G816" s="68"/>
      <c r="H816" s="68"/>
      <c r="I816" s="68"/>
      <c r="J816" s="68"/>
      <c r="K816" s="68"/>
      <c r="L816" s="68"/>
      <c r="M816" s="68"/>
      <c r="N816" s="68"/>
      <c r="O816" s="68"/>
      <c r="P816" s="68"/>
      <c r="Q816" s="68"/>
      <c r="R816" s="68"/>
      <c r="S816" s="68"/>
      <c r="T816" s="68"/>
      <c r="U816" s="68"/>
      <c r="V816" s="68"/>
      <c r="W816" s="68"/>
      <c r="X816" s="68"/>
      <c r="Y816" s="68"/>
      <c r="Z816" s="68"/>
      <c r="AA816" s="68"/>
      <c r="AB816" s="68"/>
      <c r="AC816" s="68"/>
      <c r="AD816" s="68"/>
      <c r="AE816" s="68"/>
      <c r="AF816" s="68"/>
      <c r="AG816" s="68"/>
      <c r="AH816" s="68"/>
      <c r="AI816" s="68"/>
      <c r="AJ816" s="68"/>
      <c r="AK816" s="68"/>
      <c r="AL816" s="68"/>
      <c r="AM816" s="68"/>
      <c r="AN816" s="68"/>
      <c r="AO816" s="68"/>
      <c r="AP816" s="68"/>
      <c r="AQ816" s="68"/>
      <c r="AR816" s="68"/>
      <c r="AS816" s="68"/>
      <c r="AT816" s="68"/>
      <c r="AU816" s="68"/>
    </row>
    <row r="817" spans="1:47" ht="15.75" customHeight="1">
      <c r="A817" s="68"/>
      <c r="B817" s="68"/>
      <c r="C817" s="68"/>
      <c r="D817" s="68"/>
      <c r="E817" s="68"/>
      <c r="F817" s="68"/>
      <c r="G817" s="68"/>
      <c r="H817" s="68"/>
      <c r="I817" s="68"/>
      <c r="J817" s="68"/>
      <c r="K817" s="68"/>
      <c r="L817" s="68"/>
      <c r="M817" s="68"/>
      <c r="N817" s="68"/>
      <c r="O817" s="68"/>
      <c r="P817" s="68"/>
      <c r="Q817" s="68"/>
      <c r="R817" s="68"/>
      <c r="S817" s="68"/>
      <c r="T817" s="68"/>
      <c r="U817" s="68"/>
      <c r="V817" s="68"/>
      <c r="W817" s="68"/>
      <c r="X817" s="68"/>
      <c r="Y817" s="68"/>
      <c r="Z817" s="68"/>
      <c r="AA817" s="68"/>
      <c r="AB817" s="68"/>
      <c r="AC817" s="68"/>
      <c r="AD817" s="68"/>
      <c r="AE817" s="68"/>
      <c r="AF817" s="68"/>
      <c r="AG817" s="68"/>
      <c r="AH817" s="68"/>
      <c r="AI817" s="68"/>
      <c r="AJ817" s="68"/>
      <c r="AK817" s="68"/>
      <c r="AL817" s="68"/>
      <c r="AM817" s="68"/>
      <c r="AN817" s="68"/>
      <c r="AO817" s="68"/>
      <c r="AP817" s="68"/>
      <c r="AQ817" s="68"/>
      <c r="AR817" s="68"/>
      <c r="AS817" s="68"/>
      <c r="AT817" s="68"/>
      <c r="AU817" s="68"/>
    </row>
    <row r="818" spans="1:47" ht="15.75" customHeight="1">
      <c r="A818" s="68"/>
      <c r="B818" s="68"/>
      <c r="C818" s="68"/>
      <c r="D818" s="68"/>
      <c r="E818" s="68"/>
      <c r="F818" s="68"/>
      <c r="G818" s="68"/>
      <c r="H818" s="68"/>
      <c r="I818" s="68"/>
      <c r="J818" s="68"/>
      <c r="K818" s="68"/>
      <c r="L818" s="68"/>
      <c r="M818" s="68"/>
      <c r="N818" s="68"/>
      <c r="O818" s="68"/>
      <c r="P818" s="68"/>
      <c r="Q818" s="68"/>
      <c r="R818" s="68"/>
      <c r="S818" s="68"/>
      <c r="T818" s="68"/>
      <c r="U818" s="68"/>
      <c r="V818" s="68"/>
      <c r="W818" s="68"/>
      <c r="X818" s="68"/>
      <c r="Y818" s="68"/>
      <c r="Z818" s="68"/>
      <c r="AA818" s="68"/>
      <c r="AB818" s="68"/>
      <c r="AC818" s="68"/>
      <c r="AD818" s="68"/>
      <c r="AE818" s="68"/>
      <c r="AF818" s="68"/>
      <c r="AG818" s="68"/>
      <c r="AH818" s="68"/>
      <c r="AI818" s="68"/>
      <c r="AJ818" s="68"/>
      <c r="AK818" s="68"/>
      <c r="AL818" s="68"/>
      <c r="AM818" s="68"/>
      <c r="AN818" s="68"/>
      <c r="AO818" s="68"/>
      <c r="AP818" s="68"/>
      <c r="AQ818" s="68"/>
      <c r="AR818" s="68"/>
      <c r="AS818" s="68"/>
      <c r="AT818" s="68"/>
      <c r="AU818" s="68"/>
    </row>
    <row r="819" spans="1:47" ht="15.75" customHeight="1">
      <c r="A819" s="68"/>
      <c r="B819" s="68"/>
      <c r="C819" s="68"/>
      <c r="D819" s="68"/>
      <c r="E819" s="68"/>
      <c r="F819" s="68"/>
      <c r="G819" s="68"/>
      <c r="H819" s="68"/>
      <c r="I819" s="68"/>
      <c r="J819" s="68"/>
      <c r="K819" s="68"/>
      <c r="L819" s="68"/>
      <c r="M819" s="68"/>
      <c r="N819" s="68"/>
      <c r="O819" s="68"/>
      <c r="P819" s="68"/>
      <c r="Q819" s="68"/>
      <c r="R819" s="68"/>
      <c r="S819" s="68"/>
      <c r="T819" s="68"/>
      <c r="U819" s="68"/>
      <c r="V819" s="68"/>
      <c r="W819" s="68"/>
      <c r="X819" s="68"/>
      <c r="Y819" s="68"/>
      <c r="Z819" s="68"/>
      <c r="AA819" s="68"/>
      <c r="AB819" s="68"/>
      <c r="AC819" s="68"/>
      <c r="AD819" s="68"/>
      <c r="AE819" s="68"/>
      <c r="AF819" s="68"/>
      <c r="AG819" s="68"/>
      <c r="AH819" s="68"/>
      <c r="AI819" s="68"/>
      <c r="AJ819" s="68"/>
      <c r="AK819" s="68"/>
      <c r="AL819" s="68"/>
      <c r="AM819" s="68"/>
      <c r="AN819" s="68"/>
      <c r="AO819" s="68"/>
      <c r="AP819" s="68"/>
      <c r="AQ819" s="68"/>
      <c r="AR819" s="68"/>
      <c r="AS819" s="68"/>
      <c r="AT819" s="68"/>
      <c r="AU819" s="68"/>
    </row>
    <row r="820" spans="1:47" ht="15.75" customHeight="1">
      <c r="A820" s="68"/>
      <c r="B820" s="68"/>
      <c r="C820" s="68"/>
      <c r="D820" s="68"/>
      <c r="E820" s="68"/>
      <c r="F820" s="68"/>
      <c r="G820" s="68"/>
      <c r="H820" s="68"/>
      <c r="I820" s="68"/>
      <c r="J820" s="68"/>
      <c r="K820" s="68"/>
      <c r="L820" s="68"/>
      <c r="M820" s="68"/>
      <c r="N820" s="68"/>
      <c r="O820" s="68"/>
      <c r="P820" s="68"/>
      <c r="Q820" s="68"/>
      <c r="R820" s="68"/>
      <c r="S820" s="68"/>
      <c r="T820" s="68"/>
      <c r="U820" s="68"/>
      <c r="V820" s="68"/>
      <c r="W820" s="68"/>
      <c r="X820" s="68"/>
      <c r="Y820" s="68"/>
      <c r="Z820" s="68"/>
      <c r="AA820" s="68"/>
      <c r="AB820" s="68"/>
      <c r="AC820" s="68"/>
      <c r="AD820" s="68"/>
      <c r="AE820" s="68"/>
      <c r="AF820" s="68"/>
      <c r="AG820" s="68"/>
      <c r="AH820" s="68"/>
      <c r="AI820" s="68"/>
      <c r="AJ820" s="68"/>
      <c r="AK820" s="68"/>
      <c r="AL820" s="68"/>
      <c r="AM820" s="68"/>
      <c r="AN820" s="68"/>
      <c r="AO820" s="68"/>
      <c r="AP820" s="68"/>
      <c r="AQ820" s="68"/>
      <c r="AR820" s="68"/>
      <c r="AS820" s="68"/>
      <c r="AT820" s="68"/>
      <c r="AU820" s="68"/>
    </row>
    <row r="821" spans="1:47" ht="15.75" customHeight="1">
      <c r="A821" s="68"/>
      <c r="B821" s="68"/>
      <c r="C821" s="68"/>
      <c r="D821" s="68"/>
      <c r="E821" s="68"/>
      <c r="F821" s="68"/>
      <c r="G821" s="68"/>
      <c r="H821" s="68"/>
      <c r="I821" s="68"/>
      <c r="J821" s="68"/>
      <c r="K821" s="68"/>
      <c r="L821" s="68"/>
      <c r="M821" s="68"/>
      <c r="N821" s="68"/>
      <c r="O821" s="68"/>
      <c r="P821" s="68"/>
      <c r="Q821" s="68"/>
      <c r="R821" s="68"/>
      <c r="S821" s="68"/>
      <c r="T821" s="68"/>
      <c r="U821" s="68"/>
      <c r="V821" s="68"/>
      <c r="W821" s="68"/>
      <c r="X821" s="68"/>
      <c r="Y821" s="68"/>
      <c r="Z821" s="68"/>
      <c r="AA821" s="68"/>
      <c r="AB821" s="68"/>
      <c r="AC821" s="68"/>
      <c r="AD821" s="68"/>
      <c r="AE821" s="68"/>
      <c r="AF821" s="68"/>
      <c r="AG821" s="68"/>
      <c r="AH821" s="68"/>
      <c r="AI821" s="68"/>
      <c r="AJ821" s="68"/>
      <c r="AK821" s="68"/>
      <c r="AL821" s="68"/>
      <c r="AM821" s="68"/>
      <c r="AN821" s="68"/>
      <c r="AO821" s="68"/>
      <c r="AP821" s="68"/>
      <c r="AQ821" s="68"/>
      <c r="AR821" s="68"/>
      <c r="AS821" s="68"/>
      <c r="AT821" s="68"/>
      <c r="AU821" s="68"/>
    </row>
    <row r="822" spans="1:47" ht="15.75" customHeight="1">
      <c r="A822" s="68"/>
      <c r="B822" s="68"/>
      <c r="C822" s="68"/>
      <c r="D822" s="68"/>
      <c r="E822" s="68"/>
      <c r="F822" s="68"/>
      <c r="G822" s="68"/>
      <c r="H822" s="68"/>
      <c r="I822" s="68"/>
      <c r="J822" s="68"/>
      <c r="K822" s="68"/>
      <c r="L822" s="68"/>
      <c r="M822" s="68"/>
      <c r="N822" s="68"/>
      <c r="O822" s="68"/>
      <c r="P822" s="68"/>
      <c r="Q822" s="68"/>
      <c r="R822" s="68"/>
      <c r="S822" s="68"/>
      <c r="T822" s="68"/>
      <c r="U822" s="68"/>
      <c r="V822" s="68"/>
      <c r="W822" s="68"/>
      <c r="X822" s="68"/>
      <c r="Y822" s="68"/>
      <c r="Z822" s="68"/>
      <c r="AA822" s="68"/>
      <c r="AB822" s="68"/>
      <c r="AC822" s="68"/>
      <c r="AD822" s="68"/>
      <c r="AE822" s="68"/>
      <c r="AF822" s="68"/>
      <c r="AG822" s="68"/>
      <c r="AH822" s="68"/>
      <c r="AI822" s="68"/>
      <c r="AJ822" s="68"/>
      <c r="AK822" s="68"/>
      <c r="AL822" s="68"/>
      <c r="AM822" s="68"/>
      <c r="AN822" s="68"/>
      <c r="AO822" s="68"/>
      <c r="AP822" s="68"/>
      <c r="AQ822" s="68"/>
      <c r="AR822" s="68"/>
      <c r="AS822" s="68"/>
      <c r="AT822" s="68"/>
      <c r="AU822" s="68"/>
    </row>
    <row r="823" spans="1:47" ht="15.75" customHeight="1">
      <c r="A823" s="68"/>
      <c r="B823" s="68"/>
      <c r="C823" s="68"/>
      <c r="D823" s="68"/>
      <c r="E823" s="68"/>
      <c r="F823" s="68"/>
      <c r="G823" s="68"/>
      <c r="H823" s="68"/>
      <c r="I823" s="68"/>
      <c r="J823" s="68"/>
      <c r="K823" s="68"/>
      <c r="L823" s="68"/>
      <c r="M823" s="68"/>
      <c r="N823" s="68"/>
      <c r="O823" s="68"/>
      <c r="P823" s="68"/>
      <c r="Q823" s="68"/>
      <c r="R823" s="68"/>
      <c r="S823" s="68"/>
      <c r="T823" s="68"/>
      <c r="U823" s="68"/>
      <c r="V823" s="68"/>
      <c r="W823" s="68"/>
      <c r="X823" s="68"/>
      <c r="Y823" s="68"/>
      <c r="Z823" s="68"/>
      <c r="AA823" s="68"/>
      <c r="AB823" s="68"/>
      <c r="AC823" s="68"/>
      <c r="AD823" s="68"/>
      <c r="AE823" s="68"/>
      <c r="AF823" s="68"/>
      <c r="AG823" s="68"/>
      <c r="AH823" s="68"/>
      <c r="AI823" s="68"/>
      <c r="AJ823" s="68"/>
      <c r="AK823" s="68"/>
      <c r="AL823" s="68"/>
      <c r="AM823" s="68"/>
      <c r="AN823" s="68"/>
      <c r="AO823" s="68"/>
      <c r="AP823" s="68"/>
      <c r="AQ823" s="68"/>
      <c r="AR823" s="68"/>
      <c r="AS823" s="68"/>
      <c r="AT823" s="68"/>
      <c r="AU823" s="68"/>
    </row>
    <row r="824" spans="1:47" ht="15.75" customHeight="1">
      <c r="A824" s="68"/>
      <c r="B824" s="68"/>
      <c r="C824" s="68"/>
      <c r="D824" s="68"/>
      <c r="E824" s="68"/>
      <c r="F824" s="68"/>
      <c r="G824" s="68"/>
      <c r="H824" s="68"/>
      <c r="I824" s="68"/>
      <c r="J824" s="68"/>
      <c r="K824" s="68"/>
      <c r="L824" s="68"/>
      <c r="M824" s="68"/>
      <c r="N824" s="68"/>
      <c r="O824" s="68"/>
      <c r="P824" s="68"/>
      <c r="Q824" s="68"/>
      <c r="R824" s="68"/>
      <c r="S824" s="68"/>
      <c r="T824" s="68"/>
      <c r="U824" s="68"/>
      <c r="V824" s="68"/>
      <c r="W824" s="68"/>
      <c r="X824" s="68"/>
      <c r="Y824" s="68"/>
      <c r="Z824" s="68"/>
      <c r="AA824" s="68"/>
      <c r="AB824" s="68"/>
      <c r="AC824" s="68"/>
      <c r="AD824" s="68"/>
      <c r="AE824" s="68"/>
      <c r="AF824" s="68"/>
      <c r="AG824" s="68"/>
      <c r="AH824" s="68"/>
      <c r="AI824" s="68"/>
      <c r="AJ824" s="68"/>
      <c r="AK824" s="68"/>
      <c r="AL824" s="68"/>
      <c r="AM824" s="68"/>
      <c r="AN824" s="68"/>
      <c r="AO824" s="68"/>
      <c r="AP824" s="68"/>
      <c r="AQ824" s="68"/>
      <c r="AR824" s="68"/>
      <c r="AS824" s="68"/>
      <c r="AT824" s="68"/>
      <c r="AU824" s="68"/>
    </row>
    <row r="825" spans="1:47" ht="15.75" customHeight="1">
      <c r="A825" s="68"/>
      <c r="B825" s="68"/>
      <c r="C825" s="68"/>
      <c r="D825" s="68"/>
      <c r="E825" s="68"/>
      <c r="F825" s="68"/>
      <c r="G825" s="68"/>
      <c r="H825" s="68"/>
      <c r="I825" s="68"/>
      <c r="J825" s="68"/>
      <c r="K825" s="68"/>
      <c r="L825" s="68"/>
      <c r="M825" s="68"/>
      <c r="N825" s="68"/>
      <c r="O825" s="68"/>
      <c r="P825" s="68"/>
      <c r="Q825" s="68"/>
      <c r="R825" s="68"/>
      <c r="S825" s="68"/>
      <c r="T825" s="68"/>
      <c r="U825" s="68"/>
      <c r="V825" s="68"/>
      <c r="W825" s="68"/>
      <c r="X825" s="68"/>
      <c r="Y825" s="68"/>
      <c r="Z825" s="68"/>
      <c r="AA825" s="68"/>
      <c r="AB825" s="68"/>
      <c r="AC825" s="68"/>
      <c r="AD825" s="68"/>
      <c r="AE825" s="68"/>
      <c r="AF825" s="68"/>
      <c r="AG825" s="68"/>
      <c r="AH825" s="68"/>
      <c r="AI825" s="68"/>
      <c r="AJ825" s="68"/>
      <c r="AK825" s="68"/>
      <c r="AL825" s="68"/>
      <c r="AM825" s="68"/>
      <c r="AN825" s="68"/>
      <c r="AO825" s="68"/>
      <c r="AP825" s="68"/>
      <c r="AQ825" s="68"/>
      <c r="AR825" s="68"/>
      <c r="AS825" s="68"/>
      <c r="AT825" s="68"/>
      <c r="AU825" s="68"/>
    </row>
    <row r="826" spans="1:47" ht="15.75" customHeight="1">
      <c r="A826" s="68"/>
      <c r="B826" s="68"/>
      <c r="C826" s="68"/>
      <c r="D826" s="68"/>
      <c r="E826" s="68"/>
      <c r="F826" s="68"/>
      <c r="G826" s="68"/>
      <c r="H826" s="68"/>
      <c r="I826" s="68"/>
      <c r="J826" s="68"/>
      <c r="K826" s="68"/>
      <c r="L826" s="68"/>
      <c r="M826" s="68"/>
      <c r="N826" s="68"/>
      <c r="O826" s="68"/>
      <c r="P826" s="68"/>
      <c r="Q826" s="68"/>
      <c r="R826" s="68"/>
      <c r="S826" s="68"/>
      <c r="T826" s="68"/>
      <c r="U826" s="68"/>
      <c r="V826" s="68"/>
      <c r="W826" s="68"/>
      <c r="X826" s="68"/>
      <c r="Y826" s="68"/>
      <c r="Z826" s="68"/>
      <c r="AA826" s="68"/>
      <c r="AB826" s="68"/>
      <c r="AC826" s="68"/>
      <c r="AD826" s="68"/>
      <c r="AE826" s="68"/>
      <c r="AF826" s="68"/>
      <c r="AG826" s="68"/>
      <c r="AH826" s="68"/>
      <c r="AI826" s="68"/>
      <c r="AJ826" s="68"/>
      <c r="AK826" s="68"/>
      <c r="AL826" s="68"/>
      <c r="AM826" s="68"/>
      <c r="AN826" s="68"/>
      <c r="AO826" s="68"/>
      <c r="AP826" s="68"/>
      <c r="AQ826" s="68"/>
      <c r="AR826" s="68"/>
      <c r="AS826" s="68"/>
      <c r="AT826" s="68"/>
      <c r="AU826" s="68"/>
    </row>
    <row r="827" spans="1:47" ht="15.75" customHeight="1">
      <c r="A827" s="68"/>
      <c r="B827" s="68"/>
      <c r="C827" s="68"/>
      <c r="D827" s="68"/>
      <c r="E827" s="68"/>
      <c r="F827" s="68"/>
      <c r="G827" s="68"/>
      <c r="H827" s="68"/>
      <c r="I827" s="68"/>
      <c r="J827" s="68"/>
      <c r="K827" s="68"/>
      <c r="L827" s="68"/>
      <c r="M827" s="68"/>
      <c r="N827" s="68"/>
      <c r="O827" s="68"/>
      <c r="P827" s="68"/>
      <c r="Q827" s="68"/>
      <c r="R827" s="68"/>
      <c r="S827" s="68"/>
      <c r="T827" s="68"/>
      <c r="U827" s="68"/>
      <c r="V827" s="68"/>
      <c r="W827" s="68"/>
      <c r="X827" s="68"/>
      <c r="Y827" s="68"/>
      <c r="Z827" s="68"/>
      <c r="AA827" s="68"/>
      <c r="AB827" s="68"/>
      <c r="AC827" s="68"/>
      <c r="AD827" s="68"/>
      <c r="AE827" s="68"/>
      <c r="AF827" s="68"/>
      <c r="AG827" s="68"/>
      <c r="AH827" s="68"/>
      <c r="AI827" s="68"/>
      <c r="AJ827" s="68"/>
      <c r="AK827" s="68"/>
      <c r="AL827" s="68"/>
      <c r="AM827" s="68"/>
      <c r="AN827" s="68"/>
      <c r="AO827" s="68"/>
      <c r="AP827" s="68"/>
      <c r="AQ827" s="68"/>
      <c r="AR827" s="68"/>
      <c r="AS827" s="68"/>
      <c r="AT827" s="68"/>
      <c r="AU827" s="68"/>
    </row>
    <row r="828" spans="1:47" ht="15.75" customHeight="1">
      <c r="A828" s="68"/>
      <c r="B828" s="68"/>
      <c r="C828" s="68"/>
      <c r="D828" s="68"/>
      <c r="E828" s="68"/>
      <c r="F828" s="68"/>
      <c r="G828" s="68"/>
      <c r="H828" s="68"/>
      <c r="I828" s="68"/>
      <c r="J828" s="68"/>
      <c r="K828" s="68"/>
      <c r="L828" s="68"/>
      <c r="M828" s="68"/>
      <c r="N828" s="68"/>
      <c r="O828" s="68"/>
      <c r="P828" s="68"/>
      <c r="Q828" s="68"/>
      <c r="R828" s="68"/>
      <c r="S828" s="68"/>
      <c r="T828" s="68"/>
      <c r="U828" s="68"/>
      <c r="V828" s="68"/>
      <c r="W828" s="68"/>
      <c r="X828" s="68"/>
      <c r="Y828" s="68"/>
      <c r="Z828" s="68"/>
      <c r="AA828" s="68"/>
      <c r="AB828" s="68"/>
      <c r="AC828" s="68"/>
      <c r="AD828" s="68"/>
      <c r="AE828" s="68"/>
      <c r="AF828" s="68"/>
      <c r="AG828" s="68"/>
      <c r="AH828" s="68"/>
      <c r="AI828" s="68"/>
      <c r="AJ828" s="68"/>
      <c r="AK828" s="68"/>
      <c r="AL828" s="68"/>
      <c r="AM828" s="68"/>
      <c r="AN828" s="68"/>
      <c r="AO828" s="68"/>
      <c r="AP828" s="68"/>
      <c r="AQ828" s="68"/>
      <c r="AR828" s="68"/>
      <c r="AS828" s="68"/>
      <c r="AT828" s="68"/>
      <c r="AU828" s="68"/>
    </row>
    <row r="829" spans="1:47" ht="15.75" customHeight="1">
      <c r="A829" s="68"/>
      <c r="B829" s="68"/>
      <c r="C829" s="68"/>
      <c r="D829" s="68"/>
      <c r="E829" s="68"/>
      <c r="F829" s="68"/>
      <c r="G829" s="68"/>
      <c r="H829" s="68"/>
      <c r="I829" s="68"/>
      <c r="J829" s="68"/>
      <c r="K829" s="68"/>
      <c r="L829" s="68"/>
      <c r="M829" s="68"/>
      <c r="N829" s="68"/>
      <c r="O829" s="68"/>
      <c r="P829" s="68"/>
      <c r="Q829" s="68"/>
      <c r="R829" s="68"/>
      <c r="S829" s="68"/>
      <c r="T829" s="68"/>
      <c r="U829" s="68"/>
      <c r="V829" s="68"/>
      <c r="W829" s="68"/>
      <c r="X829" s="68"/>
      <c r="Y829" s="68"/>
      <c r="Z829" s="68"/>
      <c r="AA829" s="68"/>
      <c r="AB829" s="68"/>
      <c r="AC829" s="68"/>
      <c r="AD829" s="68"/>
      <c r="AE829" s="68"/>
      <c r="AF829" s="68"/>
      <c r="AG829" s="68"/>
      <c r="AH829" s="68"/>
      <c r="AI829" s="68"/>
      <c r="AJ829" s="68"/>
      <c r="AK829" s="68"/>
      <c r="AL829" s="68"/>
      <c r="AM829" s="68"/>
      <c r="AN829" s="68"/>
      <c r="AO829" s="68"/>
      <c r="AP829" s="68"/>
      <c r="AQ829" s="68"/>
      <c r="AR829" s="68"/>
      <c r="AS829" s="68"/>
      <c r="AT829" s="68"/>
      <c r="AU829" s="68"/>
    </row>
    <row r="830" spans="1:47" ht="15.75" customHeight="1">
      <c r="A830" s="68"/>
      <c r="B830" s="68"/>
      <c r="C830" s="68"/>
      <c r="D830" s="68"/>
      <c r="E830" s="68"/>
      <c r="F830" s="68"/>
      <c r="G830" s="68"/>
      <c r="H830" s="68"/>
      <c r="I830" s="68"/>
      <c r="J830" s="68"/>
      <c r="K830" s="68"/>
      <c r="L830" s="68"/>
      <c r="M830" s="68"/>
      <c r="N830" s="68"/>
      <c r="O830" s="68"/>
      <c r="P830" s="68"/>
      <c r="Q830" s="68"/>
      <c r="R830" s="68"/>
      <c r="S830" s="68"/>
      <c r="T830" s="68"/>
      <c r="U830" s="68"/>
      <c r="V830" s="68"/>
      <c r="W830" s="68"/>
      <c r="X830" s="68"/>
      <c r="Y830" s="68"/>
      <c r="Z830" s="68"/>
      <c r="AA830" s="68"/>
      <c r="AB830" s="68"/>
      <c r="AC830" s="68"/>
      <c r="AD830" s="68"/>
      <c r="AE830" s="68"/>
      <c r="AF830" s="68"/>
      <c r="AG830" s="68"/>
      <c r="AH830" s="68"/>
      <c r="AI830" s="68"/>
      <c r="AJ830" s="68"/>
      <c r="AK830" s="68"/>
      <c r="AL830" s="68"/>
      <c r="AM830" s="68"/>
      <c r="AN830" s="68"/>
      <c r="AO830" s="68"/>
      <c r="AP830" s="68"/>
      <c r="AQ830" s="68"/>
      <c r="AR830" s="68"/>
      <c r="AS830" s="68"/>
      <c r="AT830" s="68"/>
      <c r="AU830" s="68"/>
    </row>
    <row r="831" spans="1:47" ht="15.75" customHeight="1">
      <c r="A831" s="68"/>
      <c r="B831" s="68"/>
      <c r="C831" s="68"/>
      <c r="D831" s="68"/>
      <c r="E831" s="68"/>
      <c r="F831" s="68"/>
      <c r="G831" s="68"/>
      <c r="H831" s="68"/>
      <c r="I831" s="68"/>
      <c r="J831" s="68"/>
      <c r="K831" s="68"/>
      <c r="L831" s="68"/>
      <c r="M831" s="68"/>
      <c r="N831" s="68"/>
      <c r="O831" s="68"/>
      <c r="P831" s="68"/>
      <c r="Q831" s="68"/>
      <c r="R831" s="68"/>
      <c r="S831" s="68"/>
      <c r="T831" s="68"/>
      <c r="U831" s="68"/>
      <c r="V831" s="68"/>
      <c r="W831" s="68"/>
      <c r="X831" s="68"/>
      <c r="Y831" s="68"/>
      <c r="Z831" s="68"/>
      <c r="AA831" s="68"/>
      <c r="AB831" s="68"/>
      <c r="AC831" s="68"/>
      <c r="AD831" s="68"/>
      <c r="AE831" s="68"/>
      <c r="AF831" s="68"/>
      <c r="AG831" s="68"/>
      <c r="AH831" s="68"/>
      <c r="AI831" s="68"/>
      <c r="AJ831" s="68"/>
      <c r="AK831" s="68"/>
      <c r="AL831" s="68"/>
      <c r="AM831" s="68"/>
      <c r="AN831" s="68"/>
      <c r="AO831" s="68"/>
      <c r="AP831" s="68"/>
      <c r="AQ831" s="68"/>
      <c r="AR831" s="68"/>
      <c r="AS831" s="68"/>
      <c r="AT831" s="68"/>
      <c r="AU831" s="68"/>
    </row>
    <row r="832" spans="1:47" ht="15.75" customHeight="1">
      <c r="A832" s="68"/>
      <c r="B832" s="68"/>
      <c r="C832" s="68"/>
      <c r="D832" s="68"/>
      <c r="E832" s="68"/>
      <c r="F832" s="68"/>
      <c r="G832" s="68"/>
      <c r="H832" s="68"/>
      <c r="I832" s="68"/>
      <c r="J832" s="68"/>
      <c r="K832" s="68"/>
      <c r="L832" s="68"/>
      <c r="M832" s="68"/>
      <c r="N832" s="68"/>
      <c r="O832" s="68"/>
      <c r="P832" s="68"/>
      <c r="Q832" s="68"/>
      <c r="R832" s="68"/>
      <c r="S832" s="68"/>
      <c r="T832" s="68"/>
      <c r="U832" s="68"/>
      <c r="V832" s="68"/>
      <c r="W832" s="68"/>
      <c r="X832" s="68"/>
      <c r="Y832" s="68"/>
      <c r="Z832" s="68"/>
      <c r="AA832" s="68"/>
      <c r="AB832" s="68"/>
      <c r="AC832" s="68"/>
      <c r="AD832" s="68"/>
      <c r="AE832" s="68"/>
      <c r="AF832" s="68"/>
      <c r="AG832" s="68"/>
      <c r="AH832" s="68"/>
      <c r="AI832" s="68"/>
      <c r="AJ832" s="68"/>
      <c r="AK832" s="68"/>
      <c r="AL832" s="68"/>
      <c r="AM832" s="68"/>
      <c r="AN832" s="68"/>
      <c r="AO832" s="68"/>
      <c r="AP832" s="68"/>
      <c r="AQ832" s="68"/>
      <c r="AR832" s="68"/>
      <c r="AS832" s="68"/>
      <c r="AT832" s="68"/>
      <c r="AU832" s="68"/>
    </row>
    <row r="833" spans="1:47" ht="15.75" customHeight="1">
      <c r="A833" s="68"/>
      <c r="B833" s="68"/>
      <c r="C833" s="68"/>
      <c r="D833" s="68"/>
      <c r="E833" s="68"/>
      <c r="F833" s="68"/>
      <c r="G833" s="68"/>
      <c r="H833" s="68"/>
      <c r="I833" s="68"/>
      <c r="J833" s="68"/>
      <c r="K833" s="68"/>
      <c r="L833" s="68"/>
      <c r="M833" s="68"/>
      <c r="N833" s="68"/>
      <c r="O833" s="68"/>
      <c r="P833" s="68"/>
      <c r="Q833" s="68"/>
      <c r="R833" s="68"/>
      <c r="S833" s="68"/>
      <c r="T833" s="68"/>
      <c r="U833" s="68"/>
      <c r="V833" s="68"/>
      <c r="W833" s="68"/>
      <c r="X833" s="68"/>
      <c r="Y833" s="68"/>
      <c r="Z833" s="68"/>
      <c r="AA833" s="68"/>
      <c r="AB833" s="68"/>
      <c r="AC833" s="68"/>
      <c r="AD833" s="68"/>
      <c r="AE833" s="68"/>
      <c r="AF833" s="68"/>
      <c r="AG833" s="68"/>
      <c r="AH833" s="68"/>
      <c r="AI833" s="68"/>
      <c r="AJ833" s="68"/>
      <c r="AK833" s="68"/>
      <c r="AL833" s="68"/>
      <c r="AM833" s="68"/>
      <c r="AN833" s="68"/>
      <c r="AO833" s="68"/>
      <c r="AP833" s="68"/>
      <c r="AQ833" s="68"/>
      <c r="AR833" s="68"/>
      <c r="AS833" s="68"/>
      <c r="AT833" s="68"/>
      <c r="AU833" s="68"/>
    </row>
    <row r="834" spans="1:47" ht="15.75" customHeight="1">
      <c r="A834" s="68"/>
      <c r="B834" s="68"/>
      <c r="C834" s="68"/>
      <c r="D834" s="68"/>
      <c r="E834" s="68"/>
      <c r="F834" s="68"/>
      <c r="G834" s="68"/>
      <c r="H834" s="68"/>
      <c r="I834" s="68"/>
      <c r="J834" s="68"/>
      <c r="K834" s="68"/>
      <c r="L834" s="68"/>
      <c r="M834" s="68"/>
      <c r="N834" s="68"/>
      <c r="O834" s="68"/>
      <c r="P834" s="68"/>
      <c r="Q834" s="68"/>
      <c r="R834" s="68"/>
      <c r="S834" s="68"/>
      <c r="T834" s="68"/>
      <c r="U834" s="68"/>
      <c r="V834" s="68"/>
      <c r="W834" s="68"/>
      <c r="X834" s="68"/>
      <c r="Y834" s="68"/>
      <c r="Z834" s="68"/>
      <c r="AA834" s="68"/>
      <c r="AB834" s="68"/>
      <c r="AC834" s="68"/>
      <c r="AD834" s="68"/>
      <c r="AE834" s="68"/>
      <c r="AF834" s="68"/>
      <c r="AG834" s="68"/>
      <c r="AH834" s="68"/>
      <c r="AI834" s="68"/>
      <c r="AJ834" s="68"/>
      <c r="AK834" s="68"/>
      <c r="AL834" s="68"/>
      <c r="AM834" s="68"/>
      <c r="AN834" s="68"/>
      <c r="AO834" s="68"/>
      <c r="AP834" s="68"/>
      <c r="AQ834" s="68"/>
      <c r="AR834" s="68"/>
      <c r="AS834" s="68"/>
      <c r="AT834" s="68"/>
      <c r="AU834" s="68"/>
    </row>
    <row r="835" spans="1:47" ht="15.75" customHeight="1">
      <c r="A835" s="68"/>
      <c r="B835" s="68"/>
      <c r="C835" s="68"/>
      <c r="D835" s="68"/>
      <c r="E835" s="68"/>
      <c r="F835" s="68"/>
      <c r="G835" s="68"/>
      <c r="H835" s="68"/>
      <c r="I835" s="68"/>
      <c r="J835" s="68"/>
      <c r="K835" s="68"/>
      <c r="L835" s="68"/>
      <c r="M835" s="68"/>
      <c r="N835" s="68"/>
      <c r="O835" s="68"/>
      <c r="P835" s="68"/>
      <c r="Q835" s="68"/>
      <c r="R835" s="68"/>
      <c r="S835" s="68"/>
      <c r="T835" s="68"/>
      <c r="U835" s="68"/>
      <c r="V835" s="68"/>
      <c r="W835" s="68"/>
      <c r="X835" s="68"/>
      <c r="Y835" s="68"/>
      <c r="Z835" s="68"/>
      <c r="AA835" s="68"/>
      <c r="AB835" s="68"/>
      <c r="AC835" s="68"/>
      <c r="AD835" s="68"/>
      <c r="AE835" s="68"/>
      <c r="AF835" s="68"/>
      <c r="AG835" s="68"/>
      <c r="AH835" s="68"/>
      <c r="AI835" s="68"/>
      <c r="AJ835" s="68"/>
      <c r="AK835" s="68"/>
      <c r="AL835" s="68"/>
      <c r="AM835" s="68"/>
      <c r="AN835" s="68"/>
      <c r="AO835" s="68"/>
      <c r="AP835" s="68"/>
      <c r="AQ835" s="68"/>
      <c r="AR835" s="68"/>
      <c r="AS835" s="68"/>
      <c r="AT835" s="68"/>
      <c r="AU835" s="68"/>
    </row>
    <row r="836" spans="1:47" ht="15.75" customHeight="1">
      <c r="A836" s="68"/>
      <c r="B836" s="68"/>
      <c r="C836" s="68"/>
      <c r="D836" s="68"/>
      <c r="E836" s="68"/>
      <c r="F836" s="68"/>
      <c r="G836" s="68"/>
      <c r="H836" s="68"/>
      <c r="I836" s="68"/>
      <c r="J836" s="68"/>
      <c r="K836" s="68"/>
      <c r="L836" s="68"/>
      <c r="M836" s="68"/>
      <c r="N836" s="68"/>
      <c r="O836" s="68"/>
      <c r="P836" s="68"/>
      <c r="Q836" s="68"/>
      <c r="R836" s="68"/>
      <c r="S836" s="68"/>
      <c r="T836" s="68"/>
      <c r="U836" s="68"/>
      <c r="V836" s="68"/>
      <c r="W836" s="68"/>
      <c r="X836" s="68"/>
      <c r="Y836" s="68"/>
      <c r="Z836" s="68"/>
      <c r="AA836" s="68"/>
      <c r="AB836" s="68"/>
      <c r="AC836" s="68"/>
      <c r="AD836" s="68"/>
      <c r="AE836" s="68"/>
      <c r="AF836" s="68"/>
      <c r="AG836" s="68"/>
      <c r="AH836" s="68"/>
      <c r="AI836" s="68"/>
      <c r="AJ836" s="68"/>
      <c r="AK836" s="68"/>
      <c r="AL836" s="68"/>
      <c r="AM836" s="68"/>
      <c r="AN836" s="68"/>
      <c r="AO836" s="68"/>
      <c r="AP836" s="68"/>
      <c r="AQ836" s="68"/>
      <c r="AR836" s="68"/>
      <c r="AS836" s="68"/>
      <c r="AT836" s="68"/>
      <c r="AU836" s="68"/>
    </row>
    <row r="837" spans="1:47" ht="15.75" customHeight="1">
      <c r="A837" s="68"/>
      <c r="B837" s="68"/>
      <c r="C837" s="68"/>
      <c r="D837" s="68"/>
      <c r="E837" s="68"/>
      <c r="F837" s="68"/>
      <c r="G837" s="68"/>
      <c r="H837" s="68"/>
      <c r="I837" s="68"/>
      <c r="J837" s="68"/>
      <c r="K837" s="68"/>
      <c r="L837" s="68"/>
      <c r="M837" s="68"/>
      <c r="N837" s="68"/>
      <c r="O837" s="68"/>
      <c r="P837" s="68"/>
      <c r="Q837" s="68"/>
      <c r="R837" s="68"/>
      <c r="S837" s="68"/>
      <c r="T837" s="68"/>
      <c r="U837" s="68"/>
      <c r="V837" s="68"/>
      <c r="W837" s="68"/>
      <c r="X837" s="68"/>
      <c r="Y837" s="68"/>
      <c r="Z837" s="68"/>
      <c r="AA837" s="68"/>
      <c r="AB837" s="68"/>
      <c r="AC837" s="68"/>
      <c r="AD837" s="68"/>
      <c r="AE837" s="68"/>
      <c r="AF837" s="68"/>
      <c r="AG837" s="68"/>
      <c r="AH837" s="68"/>
      <c r="AI837" s="68"/>
      <c r="AJ837" s="68"/>
      <c r="AK837" s="68"/>
      <c r="AL837" s="68"/>
      <c r="AM837" s="68"/>
      <c r="AN837" s="68"/>
      <c r="AO837" s="68"/>
      <c r="AP837" s="68"/>
      <c r="AQ837" s="68"/>
      <c r="AR837" s="68"/>
      <c r="AS837" s="68"/>
      <c r="AT837" s="68"/>
      <c r="AU837" s="68"/>
    </row>
    <row r="838" spans="1:47" ht="15.75" customHeight="1">
      <c r="A838" s="68"/>
      <c r="B838" s="68"/>
      <c r="C838" s="68"/>
      <c r="D838" s="68"/>
      <c r="E838" s="68"/>
      <c r="F838" s="68"/>
      <c r="G838" s="68"/>
      <c r="H838" s="68"/>
      <c r="I838" s="68"/>
      <c r="J838" s="68"/>
      <c r="K838" s="68"/>
      <c r="L838" s="68"/>
      <c r="M838" s="68"/>
      <c r="N838" s="68"/>
      <c r="O838" s="68"/>
      <c r="P838" s="68"/>
      <c r="Q838" s="68"/>
      <c r="R838" s="68"/>
      <c r="S838" s="68"/>
      <c r="T838" s="68"/>
      <c r="U838" s="68"/>
      <c r="V838" s="68"/>
      <c r="W838" s="68"/>
      <c r="X838" s="68"/>
      <c r="Y838" s="68"/>
      <c r="Z838" s="68"/>
      <c r="AA838" s="68"/>
      <c r="AB838" s="68"/>
      <c r="AC838" s="68"/>
      <c r="AD838" s="68"/>
      <c r="AE838" s="68"/>
      <c r="AF838" s="68"/>
      <c r="AG838" s="68"/>
      <c r="AH838" s="68"/>
      <c r="AI838" s="68"/>
      <c r="AJ838" s="68"/>
      <c r="AK838" s="68"/>
      <c r="AL838" s="68"/>
      <c r="AM838" s="68"/>
      <c r="AN838" s="68"/>
      <c r="AO838" s="68"/>
      <c r="AP838" s="68"/>
      <c r="AQ838" s="68"/>
      <c r="AR838" s="68"/>
      <c r="AS838" s="68"/>
      <c r="AT838" s="68"/>
      <c r="AU838" s="68"/>
    </row>
    <row r="839" spans="1:47" ht="15.75" customHeight="1">
      <c r="A839" s="68"/>
      <c r="B839" s="68"/>
      <c r="C839" s="68"/>
      <c r="D839" s="68"/>
      <c r="E839" s="68"/>
      <c r="F839" s="68"/>
      <c r="G839" s="68"/>
      <c r="H839" s="68"/>
      <c r="I839" s="68"/>
      <c r="J839" s="68"/>
      <c r="K839" s="68"/>
      <c r="L839" s="68"/>
      <c r="M839" s="68"/>
      <c r="N839" s="68"/>
      <c r="O839" s="68"/>
      <c r="P839" s="68"/>
      <c r="Q839" s="68"/>
      <c r="R839" s="68"/>
      <c r="S839" s="68"/>
      <c r="T839" s="68"/>
      <c r="U839" s="68"/>
      <c r="V839" s="68"/>
      <c r="W839" s="68"/>
      <c r="X839" s="68"/>
      <c r="Y839" s="68"/>
      <c r="Z839" s="68"/>
      <c r="AA839" s="68"/>
      <c r="AB839" s="68"/>
      <c r="AC839" s="68"/>
      <c r="AD839" s="68"/>
      <c r="AE839" s="68"/>
      <c r="AF839" s="68"/>
      <c r="AG839" s="68"/>
      <c r="AH839" s="68"/>
      <c r="AI839" s="68"/>
      <c r="AJ839" s="68"/>
      <c r="AK839" s="68"/>
      <c r="AL839" s="68"/>
      <c r="AM839" s="68"/>
      <c r="AN839" s="68"/>
      <c r="AO839" s="68"/>
      <c r="AP839" s="68"/>
      <c r="AQ839" s="68"/>
      <c r="AR839" s="68"/>
      <c r="AS839" s="68"/>
      <c r="AT839" s="68"/>
      <c r="AU839" s="68"/>
    </row>
    <row r="840" spans="1:47" ht="15.75" customHeight="1">
      <c r="A840" s="68"/>
      <c r="B840" s="68"/>
      <c r="C840" s="68"/>
      <c r="D840" s="68"/>
      <c r="E840" s="68"/>
      <c r="F840" s="68"/>
      <c r="G840" s="68"/>
      <c r="H840" s="68"/>
      <c r="I840" s="68"/>
      <c r="J840" s="68"/>
      <c r="K840" s="68"/>
      <c r="L840" s="68"/>
      <c r="M840" s="68"/>
      <c r="N840" s="68"/>
      <c r="O840" s="68"/>
      <c r="P840" s="68"/>
      <c r="Q840" s="68"/>
      <c r="R840" s="68"/>
      <c r="S840" s="68"/>
      <c r="T840" s="68"/>
      <c r="U840" s="68"/>
      <c r="V840" s="68"/>
      <c r="W840" s="68"/>
      <c r="X840" s="68"/>
      <c r="Y840" s="68"/>
      <c r="Z840" s="68"/>
      <c r="AA840" s="68"/>
      <c r="AB840" s="68"/>
      <c r="AC840" s="68"/>
      <c r="AD840" s="68"/>
      <c r="AE840" s="68"/>
      <c r="AF840" s="68"/>
      <c r="AG840" s="68"/>
      <c r="AH840" s="68"/>
      <c r="AI840" s="68"/>
      <c r="AJ840" s="68"/>
      <c r="AK840" s="68"/>
      <c r="AL840" s="68"/>
      <c r="AM840" s="68"/>
      <c r="AN840" s="68"/>
      <c r="AO840" s="68"/>
      <c r="AP840" s="68"/>
      <c r="AQ840" s="68"/>
      <c r="AR840" s="68"/>
      <c r="AS840" s="68"/>
      <c r="AT840" s="68"/>
      <c r="AU840" s="68"/>
    </row>
    <row r="841" spans="1:47" ht="15.75" customHeight="1">
      <c r="A841" s="68"/>
      <c r="B841" s="68"/>
      <c r="C841" s="68"/>
      <c r="D841" s="68"/>
      <c r="E841" s="68"/>
      <c r="F841" s="68"/>
      <c r="G841" s="68"/>
      <c r="H841" s="68"/>
      <c r="I841" s="68"/>
      <c r="J841" s="68"/>
      <c r="K841" s="68"/>
      <c r="L841" s="68"/>
      <c r="M841" s="68"/>
      <c r="N841" s="68"/>
      <c r="O841" s="68"/>
      <c r="P841" s="68"/>
      <c r="Q841" s="68"/>
      <c r="R841" s="68"/>
      <c r="S841" s="68"/>
      <c r="T841" s="68"/>
      <c r="U841" s="68"/>
      <c r="V841" s="68"/>
      <c r="W841" s="68"/>
      <c r="X841" s="68"/>
      <c r="Y841" s="68"/>
      <c r="Z841" s="68"/>
      <c r="AA841" s="68"/>
      <c r="AB841" s="68"/>
      <c r="AC841" s="68"/>
      <c r="AD841" s="68"/>
      <c r="AE841" s="68"/>
      <c r="AF841" s="68"/>
      <c r="AG841" s="68"/>
      <c r="AH841" s="68"/>
      <c r="AI841" s="68"/>
      <c r="AJ841" s="68"/>
      <c r="AK841" s="68"/>
      <c r="AL841" s="68"/>
      <c r="AM841" s="68"/>
      <c r="AN841" s="68"/>
      <c r="AO841" s="68"/>
      <c r="AP841" s="68"/>
      <c r="AQ841" s="68"/>
      <c r="AR841" s="68"/>
      <c r="AS841" s="68"/>
      <c r="AT841" s="68"/>
      <c r="AU841" s="68"/>
    </row>
    <row r="842" spans="1:47" ht="15.75" customHeight="1">
      <c r="A842" s="68"/>
      <c r="B842" s="68"/>
      <c r="C842" s="68"/>
      <c r="D842" s="68"/>
      <c r="E842" s="68"/>
      <c r="F842" s="68"/>
      <c r="G842" s="68"/>
      <c r="H842" s="68"/>
      <c r="I842" s="68"/>
      <c r="J842" s="68"/>
      <c r="K842" s="68"/>
      <c r="L842" s="68"/>
      <c r="M842" s="68"/>
      <c r="N842" s="68"/>
      <c r="O842" s="68"/>
      <c r="P842" s="68"/>
      <c r="Q842" s="68"/>
      <c r="R842" s="68"/>
      <c r="S842" s="68"/>
      <c r="T842" s="68"/>
      <c r="U842" s="68"/>
      <c r="V842" s="68"/>
      <c r="W842" s="68"/>
      <c r="X842" s="68"/>
      <c r="Y842" s="68"/>
      <c r="Z842" s="68"/>
      <c r="AA842" s="68"/>
      <c r="AB842" s="68"/>
      <c r="AC842" s="68"/>
      <c r="AD842" s="68"/>
      <c r="AE842" s="68"/>
      <c r="AF842" s="68"/>
      <c r="AG842" s="68"/>
      <c r="AH842" s="68"/>
      <c r="AI842" s="68"/>
      <c r="AJ842" s="68"/>
      <c r="AK842" s="68"/>
      <c r="AL842" s="68"/>
      <c r="AM842" s="68"/>
      <c r="AN842" s="68"/>
      <c r="AO842" s="68"/>
      <c r="AP842" s="68"/>
      <c r="AQ842" s="68"/>
      <c r="AR842" s="68"/>
      <c r="AS842" s="68"/>
      <c r="AT842" s="68"/>
      <c r="AU842" s="68"/>
    </row>
    <row r="843" spans="1:47" ht="15.75" customHeight="1">
      <c r="A843" s="68"/>
      <c r="B843" s="68"/>
      <c r="C843" s="68"/>
      <c r="D843" s="68"/>
      <c r="E843" s="68"/>
      <c r="F843" s="68"/>
      <c r="G843" s="68"/>
      <c r="H843" s="68"/>
      <c r="I843" s="68"/>
      <c r="J843" s="68"/>
      <c r="K843" s="68"/>
      <c r="L843" s="68"/>
      <c r="M843" s="68"/>
      <c r="N843" s="68"/>
      <c r="O843" s="68"/>
      <c r="P843" s="68"/>
      <c r="Q843" s="68"/>
      <c r="R843" s="68"/>
      <c r="S843" s="68"/>
      <c r="T843" s="68"/>
      <c r="U843" s="68"/>
      <c r="V843" s="68"/>
      <c r="W843" s="68"/>
      <c r="X843" s="68"/>
      <c r="Y843" s="68"/>
      <c r="Z843" s="68"/>
      <c r="AA843" s="68"/>
      <c r="AB843" s="68"/>
      <c r="AC843" s="68"/>
      <c r="AD843" s="68"/>
      <c r="AE843" s="68"/>
      <c r="AF843" s="68"/>
      <c r="AG843" s="68"/>
      <c r="AH843" s="68"/>
      <c r="AI843" s="68"/>
      <c r="AJ843" s="68"/>
      <c r="AK843" s="68"/>
      <c r="AL843" s="68"/>
      <c r="AM843" s="68"/>
      <c r="AN843" s="68"/>
      <c r="AO843" s="68"/>
      <c r="AP843" s="68"/>
      <c r="AQ843" s="68"/>
      <c r="AR843" s="68"/>
      <c r="AS843" s="68"/>
      <c r="AT843" s="68"/>
      <c r="AU843" s="68"/>
    </row>
    <row r="844" spans="1:47" ht="15.75" customHeight="1">
      <c r="A844" s="68"/>
      <c r="B844" s="68"/>
      <c r="C844" s="68"/>
      <c r="D844" s="68"/>
      <c r="E844" s="68"/>
      <c r="F844" s="68"/>
      <c r="G844" s="68"/>
      <c r="H844" s="68"/>
      <c r="I844" s="68"/>
      <c r="J844" s="68"/>
      <c r="K844" s="68"/>
      <c r="L844" s="68"/>
      <c r="M844" s="68"/>
      <c r="N844" s="68"/>
      <c r="O844" s="68"/>
      <c r="P844" s="68"/>
      <c r="Q844" s="68"/>
      <c r="R844" s="68"/>
      <c r="S844" s="68"/>
      <c r="T844" s="68"/>
      <c r="U844" s="68"/>
      <c r="V844" s="68"/>
      <c r="W844" s="68"/>
      <c r="X844" s="68"/>
      <c r="Y844" s="68"/>
      <c r="Z844" s="68"/>
      <c r="AA844" s="68"/>
      <c r="AB844" s="68"/>
      <c r="AC844" s="68"/>
      <c r="AD844" s="68"/>
      <c r="AE844" s="68"/>
      <c r="AF844" s="68"/>
      <c r="AG844" s="68"/>
      <c r="AH844" s="68"/>
      <c r="AI844" s="68"/>
      <c r="AJ844" s="68"/>
      <c r="AK844" s="68"/>
      <c r="AL844" s="68"/>
      <c r="AM844" s="68"/>
      <c r="AN844" s="68"/>
      <c r="AO844" s="68"/>
      <c r="AP844" s="68"/>
      <c r="AQ844" s="68"/>
      <c r="AR844" s="68"/>
      <c r="AS844" s="68"/>
      <c r="AT844" s="68"/>
      <c r="AU844" s="68"/>
    </row>
    <row r="845" spans="1:47" ht="15.75" customHeight="1">
      <c r="A845" s="68"/>
      <c r="B845" s="68"/>
      <c r="C845" s="68"/>
      <c r="D845" s="68"/>
      <c r="E845" s="68"/>
      <c r="F845" s="68"/>
      <c r="G845" s="68"/>
      <c r="H845" s="68"/>
      <c r="I845" s="68"/>
      <c r="J845" s="68"/>
      <c r="K845" s="68"/>
      <c r="L845" s="68"/>
      <c r="M845" s="68"/>
      <c r="N845" s="68"/>
      <c r="O845" s="68"/>
      <c r="P845" s="68"/>
      <c r="Q845" s="68"/>
      <c r="R845" s="68"/>
      <c r="S845" s="68"/>
      <c r="T845" s="68"/>
      <c r="U845" s="68"/>
      <c r="V845" s="68"/>
      <c r="W845" s="68"/>
      <c r="X845" s="68"/>
      <c r="Y845" s="68"/>
      <c r="Z845" s="68"/>
      <c r="AA845" s="68"/>
      <c r="AB845" s="68"/>
      <c r="AC845" s="68"/>
      <c r="AD845" s="68"/>
      <c r="AE845" s="68"/>
      <c r="AF845" s="68"/>
      <c r="AG845" s="68"/>
      <c r="AH845" s="68"/>
      <c r="AI845" s="68"/>
      <c r="AJ845" s="68"/>
      <c r="AK845" s="68"/>
      <c r="AL845" s="68"/>
      <c r="AM845" s="68"/>
      <c r="AN845" s="68"/>
      <c r="AO845" s="68"/>
      <c r="AP845" s="68"/>
      <c r="AQ845" s="68"/>
      <c r="AR845" s="68"/>
      <c r="AS845" s="68"/>
      <c r="AT845" s="68"/>
      <c r="AU845" s="68"/>
    </row>
    <row r="846" spans="1:47" ht="15.75" customHeight="1">
      <c r="A846" s="68"/>
      <c r="B846" s="68"/>
      <c r="C846" s="68"/>
      <c r="D846" s="68"/>
      <c r="E846" s="68"/>
      <c r="F846" s="68"/>
      <c r="G846" s="68"/>
      <c r="H846" s="68"/>
      <c r="I846" s="68"/>
      <c r="J846" s="68"/>
      <c r="K846" s="68"/>
      <c r="L846" s="68"/>
      <c r="M846" s="68"/>
      <c r="N846" s="68"/>
      <c r="O846" s="68"/>
      <c r="P846" s="68"/>
      <c r="Q846" s="68"/>
      <c r="R846" s="68"/>
      <c r="S846" s="68"/>
      <c r="T846" s="68"/>
      <c r="U846" s="68"/>
      <c r="V846" s="68"/>
      <c r="W846" s="68"/>
      <c r="X846" s="68"/>
      <c r="Y846" s="68"/>
      <c r="Z846" s="68"/>
      <c r="AA846" s="68"/>
      <c r="AB846" s="68"/>
      <c r="AC846" s="68"/>
      <c r="AD846" s="68"/>
      <c r="AE846" s="68"/>
      <c r="AF846" s="68"/>
      <c r="AG846" s="68"/>
      <c r="AH846" s="68"/>
      <c r="AI846" s="68"/>
      <c r="AJ846" s="68"/>
      <c r="AK846" s="68"/>
      <c r="AL846" s="68"/>
      <c r="AM846" s="68"/>
      <c r="AN846" s="68"/>
      <c r="AO846" s="68"/>
      <c r="AP846" s="68"/>
      <c r="AQ846" s="68"/>
      <c r="AR846" s="68"/>
      <c r="AS846" s="68"/>
      <c r="AT846" s="68"/>
      <c r="AU846" s="68"/>
    </row>
    <row r="847" spans="1:47" ht="15.75" customHeight="1">
      <c r="A847" s="68"/>
      <c r="B847" s="68"/>
      <c r="C847" s="68"/>
      <c r="D847" s="68"/>
      <c r="E847" s="68"/>
      <c r="F847" s="68"/>
      <c r="G847" s="68"/>
      <c r="H847" s="68"/>
      <c r="I847" s="68"/>
      <c r="J847" s="68"/>
      <c r="K847" s="68"/>
      <c r="L847" s="68"/>
      <c r="M847" s="68"/>
      <c r="N847" s="68"/>
      <c r="O847" s="68"/>
      <c r="P847" s="68"/>
      <c r="Q847" s="68"/>
      <c r="R847" s="68"/>
      <c r="S847" s="68"/>
      <c r="T847" s="68"/>
      <c r="U847" s="68"/>
      <c r="V847" s="68"/>
      <c r="W847" s="68"/>
      <c r="X847" s="68"/>
      <c r="Y847" s="68"/>
      <c r="Z847" s="68"/>
      <c r="AA847" s="68"/>
      <c r="AB847" s="68"/>
      <c r="AC847" s="68"/>
      <c r="AD847" s="68"/>
      <c r="AE847" s="68"/>
      <c r="AF847" s="68"/>
      <c r="AG847" s="68"/>
      <c r="AH847" s="68"/>
      <c r="AI847" s="68"/>
      <c r="AJ847" s="68"/>
      <c r="AK847" s="68"/>
      <c r="AL847" s="68"/>
      <c r="AM847" s="68"/>
      <c r="AN847" s="68"/>
      <c r="AO847" s="68"/>
      <c r="AP847" s="68"/>
      <c r="AQ847" s="68"/>
      <c r="AR847" s="68"/>
      <c r="AS847" s="68"/>
      <c r="AT847" s="68"/>
      <c r="AU847" s="68"/>
    </row>
    <row r="848" spans="1:47" ht="15.75" customHeight="1">
      <c r="A848" s="68"/>
      <c r="B848" s="68"/>
      <c r="C848" s="68"/>
      <c r="D848" s="68"/>
      <c r="E848" s="68"/>
      <c r="F848" s="68"/>
      <c r="G848" s="68"/>
      <c r="H848" s="68"/>
      <c r="I848" s="68"/>
      <c r="J848" s="68"/>
      <c r="K848" s="68"/>
      <c r="L848" s="68"/>
      <c r="M848" s="68"/>
      <c r="N848" s="68"/>
      <c r="O848" s="68"/>
      <c r="P848" s="68"/>
      <c r="Q848" s="68"/>
      <c r="R848" s="68"/>
      <c r="S848" s="68"/>
      <c r="T848" s="68"/>
      <c r="U848" s="68"/>
      <c r="V848" s="68"/>
      <c r="W848" s="68"/>
      <c r="X848" s="68"/>
      <c r="Y848" s="68"/>
      <c r="Z848" s="68"/>
      <c r="AA848" s="68"/>
      <c r="AB848" s="68"/>
      <c r="AC848" s="68"/>
      <c r="AD848" s="68"/>
      <c r="AE848" s="68"/>
      <c r="AF848" s="68"/>
      <c r="AG848" s="68"/>
      <c r="AH848" s="68"/>
      <c r="AI848" s="68"/>
      <c r="AJ848" s="68"/>
      <c r="AK848" s="68"/>
      <c r="AL848" s="68"/>
      <c r="AM848" s="68"/>
      <c r="AN848" s="68"/>
      <c r="AO848" s="68"/>
      <c r="AP848" s="68"/>
      <c r="AQ848" s="68"/>
      <c r="AR848" s="68"/>
      <c r="AS848" s="68"/>
      <c r="AT848" s="68"/>
      <c r="AU848" s="68"/>
    </row>
    <row r="849" spans="1:47" ht="15.75" customHeight="1">
      <c r="A849" s="68"/>
      <c r="B849" s="68"/>
      <c r="C849" s="68"/>
      <c r="D849" s="68"/>
      <c r="E849" s="68"/>
      <c r="F849" s="68"/>
      <c r="G849" s="68"/>
      <c r="H849" s="68"/>
      <c r="I849" s="68"/>
      <c r="J849" s="68"/>
      <c r="K849" s="68"/>
      <c r="L849" s="68"/>
      <c r="M849" s="68"/>
      <c r="N849" s="68"/>
      <c r="O849" s="68"/>
      <c r="P849" s="68"/>
      <c r="Q849" s="68"/>
      <c r="R849" s="68"/>
      <c r="S849" s="68"/>
      <c r="T849" s="68"/>
      <c r="U849" s="68"/>
      <c r="V849" s="68"/>
      <c r="W849" s="68"/>
      <c r="X849" s="68"/>
      <c r="Y849" s="68"/>
      <c r="Z849" s="68"/>
      <c r="AA849" s="68"/>
      <c r="AB849" s="68"/>
      <c r="AC849" s="68"/>
      <c r="AD849" s="68"/>
      <c r="AE849" s="68"/>
      <c r="AF849" s="68"/>
      <c r="AG849" s="68"/>
      <c r="AH849" s="68"/>
      <c r="AI849" s="68"/>
      <c r="AJ849" s="68"/>
      <c r="AK849" s="68"/>
      <c r="AL849" s="68"/>
      <c r="AM849" s="68"/>
      <c r="AN849" s="68"/>
      <c r="AO849" s="68"/>
      <c r="AP849" s="68"/>
      <c r="AQ849" s="68"/>
      <c r="AR849" s="68"/>
      <c r="AS849" s="68"/>
      <c r="AT849" s="68"/>
      <c r="AU849" s="68"/>
    </row>
    <row r="850" spans="1:47" ht="15.75" customHeight="1">
      <c r="A850" s="68"/>
      <c r="B850" s="68"/>
      <c r="C850" s="68"/>
      <c r="D850" s="68"/>
      <c r="E850" s="68"/>
      <c r="F850" s="68"/>
      <c r="G850" s="68"/>
      <c r="H850" s="68"/>
      <c r="I850" s="68"/>
      <c r="J850" s="68"/>
      <c r="K850" s="68"/>
      <c r="L850" s="68"/>
      <c r="M850" s="68"/>
      <c r="N850" s="68"/>
      <c r="O850" s="68"/>
      <c r="P850" s="68"/>
      <c r="Q850" s="68"/>
      <c r="R850" s="68"/>
      <c r="S850" s="68"/>
      <c r="T850" s="68"/>
      <c r="U850" s="68"/>
      <c r="V850" s="68"/>
      <c r="W850" s="68"/>
      <c r="X850" s="68"/>
      <c r="Y850" s="68"/>
      <c r="Z850" s="68"/>
      <c r="AA850" s="68"/>
      <c r="AB850" s="68"/>
      <c r="AC850" s="68"/>
      <c r="AD850" s="68"/>
      <c r="AE850" s="68"/>
      <c r="AF850" s="68"/>
      <c r="AG850" s="68"/>
      <c r="AH850" s="68"/>
      <c r="AI850" s="68"/>
      <c r="AJ850" s="68"/>
      <c r="AK850" s="68"/>
      <c r="AL850" s="68"/>
      <c r="AM850" s="68"/>
      <c r="AN850" s="68"/>
      <c r="AO850" s="68"/>
      <c r="AP850" s="68"/>
      <c r="AQ850" s="68"/>
      <c r="AR850" s="68"/>
      <c r="AS850" s="68"/>
      <c r="AT850" s="68"/>
      <c r="AU850" s="68"/>
    </row>
    <row r="851" spans="1:47" ht="15.75" customHeight="1">
      <c r="A851" s="68"/>
      <c r="B851" s="68"/>
      <c r="C851" s="68"/>
      <c r="D851" s="68"/>
      <c r="E851" s="68"/>
      <c r="F851" s="68"/>
      <c r="G851" s="68"/>
      <c r="H851" s="68"/>
      <c r="I851" s="68"/>
      <c r="J851" s="68"/>
      <c r="K851" s="68"/>
      <c r="L851" s="68"/>
      <c r="M851" s="68"/>
      <c r="N851" s="68"/>
      <c r="O851" s="68"/>
      <c r="P851" s="68"/>
      <c r="Q851" s="68"/>
      <c r="R851" s="68"/>
      <c r="S851" s="68"/>
      <c r="T851" s="68"/>
      <c r="U851" s="68"/>
      <c r="V851" s="68"/>
      <c r="W851" s="68"/>
      <c r="X851" s="68"/>
      <c r="Y851" s="68"/>
      <c r="Z851" s="68"/>
      <c r="AA851" s="68"/>
      <c r="AB851" s="68"/>
      <c r="AC851" s="68"/>
      <c r="AD851" s="68"/>
      <c r="AE851" s="68"/>
      <c r="AF851" s="68"/>
      <c r="AG851" s="68"/>
      <c r="AH851" s="68"/>
      <c r="AI851" s="68"/>
      <c r="AJ851" s="68"/>
      <c r="AK851" s="68"/>
      <c r="AL851" s="68"/>
      <c r="AM851" s="68"/>
      <c r="AN851" s="68"/>
      <c r="AO851" s="68"/>
      <c r="AP851" s="68"/>
      <c r="AQ851" s="68"/>
      <c r="AR851" s="68"/>
      <c r="AS851" s="68"/>
      <c r="AT851" s="68"/>
      <c r="AU851" s="68"/>
    </row>
    <row r="852" spans="1:47" ht="15.75" customHeight="1">
      <c r="A852" s="68"/>
      <c r="B852" s="68"/>
      <c r="C852" s="68"/>
      <c r="D852" s="68"/>
      <c r="E852" s="68"/>
      <c r="F852" s="68"/>
      <c r="G852" s="68"/>
      <c r="H852" s="68"/>
      <c r="I852" s="68"/>
      <c r="J852" s="68"/>
      <c r="K852" s="68"/>
      <c r="L852" s="68"/>
      <c r="M852" s="68"/>
      <c r="N852" s="68"/>
      <c r="O852" s="68"/>
      <c r="P852" s="68"/>
      <c r="Q852" s="68"/>
      <c r="R852" s="68"/>
      <c r="S852" s="68"/>
      <c r="T852" s="68"/>
      <c r="U852" s="68"/>
      <c r="V852" s="68"/>
      <c r="W852" s="68"/>
      <c r="X852" s="68"/>
      <c r="Y852" s="68"/>
      <c r="Z852" s="68"/>
      <c r="AA852" s="68"/>
      <c r="AB852" s="68"/>
      <c r="AC852" s="68"/>
      <c r="AD852" s="68"/>
      <c r="AE852" s="68"/>
      <c r="AF852" s="68"/>
      <c r="AG852" s="68"/>
      <c r="AH852" s="68"/>
      <c r="AI852" s="68"/>
      <c r="AJ852" s="68"/>
      <c r="AK852" s="68"/>
      <c r="AL852" s="68"/>
      <c r="AM852" s="68"/>
      <c r="AN852" s="68"/>
      <c r="AO852" s="68"/>
      <c r="AP852" s="68"/>
      <c r="AQ852" s="68"/>
      <c r="AR852" s="68"/>
      <c r="AS852" s="68"/>
      <c r="AT852" s="68"/>
      <c r="AU852" s="68"/>
    </row>
    <row r="853" spans="1:47" ht="15.75" customHeight="1">
      <c r="A853" s="68"/>
      <c r="B853" s="68"/>
      <c r="C853" s="68"/>
      <c r="D853" s="68"/>
      <c r="E853" s="68"/>
      <c r="F853" s="68"/>
      <c r="G853" s="68"/>
      <c r="H853" s="68"/>
      <c r="I853" s="68"/>
      <c r="J853" s="68"/>
      <c r="K853" s="68"/>
      <c r="L853" s="68"/>
      <c r="M853" s="68"/>
      <c r="N853" s="68"/>
      <c r="O853" s="68"/>
      <c r="P853" s="68"/>
      <c r="Q853" s="68"/>
      <c r="R853" s="68"/>
      <c r="S853" s="68"/>
      <c r="T853" s="68"/>
      <c r="U853" s="68"/>
      <c r="V853" s="68"/>
      <c r="W853" s="68"/>
      <c r="X853" s="68"/>
      <c r="Y853" s="68"/>
      <c r="Z853" s="68"/>
      <c r="AA853" s="68"/>
      <c r="AB853" s="68"/>
      <c r="AC853" s="68"/>
      <c r="AD853" s="68"/>
      <c r="AE853" s="68"/>
      <c r="AF853" s="68"/>
      <c r="AG853" s="68"/>
      <c r="AH853" s="68"/>
      <c r="AI853" s="68"/>
      <c r="AJ853" s="68"/>
      <c r="AK853" s="68"/>
      <c r="AL853" s="68"/>
      <c r="AM853" s="68"/>
      <c r="AN853" s="68"/>
      <c r="AO853" s="68"/>
      <c r="AP853" s="68"/>
      <c r="AQ853" s="68"/>
      <c r="AR853" s="68"/>
      <c r="AS853" s="68"/>
      <c r="AT853" s="68"/>
      <c r="AU853" s="68"/>
    </row>
    <row r="854" spans="1:47" ht="15.75" customHeight="1">
      <c r="A854" s="68"/>
      <c r="B854" s="68"/>
      <c r="C854" s="68"/>
      <c r="D854" s="68"/>
      <c r="E854" s="68"/>
      <c r="F854" s="68"/>
      <c r="G854" s="68"/>
      <c r="H854" s="68"/>
      <c r="I854" s="68"/>
      <c r="J854" s="68"/>
      <c r="K854" s="68"/>
      <c r="L854" s="68"/>
      <c r="M854" s="68"/>
      <c r="N854" s="68"/>
      <c r="O854" s="68"/>
      <c r="P854" s="68"/>
      <c r="Q854" s="68"/>
      <c r="R854" s="68"/>
      <c r="S854" s="68"/>
      <c r="T854" s="68"/>
      <c r="U854" s="68"/>
      <c r="V854" s="68"/>
      <c r="W854" s="68"/>
      <c r="X854" s="68"/>
      <c r="Y854" s="68"/>
      <c r="Z854" s="68"/>
      <c r="AA854" s="68"/>
      <c r="AB854" s="68"/>
      <c r="AC854" s="68"/>
      <c r="AD854" s="68"/>
      <c r="AE854" s="68"/>
      <c r="AF854" s="68"/>
      <c r="AG854" s="68"/>
      <c r="AH854" s="68"/>
      <c r="AI854" s="68"/>
      <c r="AJ854" s="68"/>
      <c r="AK854" s="68"/>
      <c r="AL854" s="68"/>
      <c r="AM854" s="68"/>
      <c r="AN854" s="68"/>
      <c r="AO854" s="68"/>
      <c r="AP854" s="68"/>
      <c r="AQ854" s="68"/>
      <c r="AR854" s="68"/>
      <c r="AS854" s="68"/>
      <c r="AT854" s="68"/>
      <c r="AU854" s="68"/>
    </row>
    <row r="855" spans="1:47" ht="15.75" customHeight="1">
      <c r="A855" s="68"/>
      <c r="B855" s="68"/>
      <c r="C855" s="68"/>
      <c r="D855" s="68"/>
      <c r="E855" s="68"/>
      <c r="F855" s="68"/>
      <c r="G855" s="68"/>
      <c r="H855" s="68"/>
      <c r="I855" s="68"/>
      <c r="J855" s="68"/>
      <c r="K855" s="68"/>
      <c r="L855" s="68"/>
      <c r="M855" s="68"/>
      <c r="N855" s="68"/>
      <c r="O855" s="68"/>
      <c r="P855" s="68"/>
      <c r="Q855" s="68"/>
      <c r="R855" s="68"/>
      <c r="S855" s="68"/>
      <c r="T855" s="68"/>
      <c r="U855" s="68"/>
      <c r="V855" s="68"/>
      <c r="W855" s="68"/>
      <c r="X855" s="68"/>
      <c r="Y855" s="68"/>
      <c r="Z855" s="68"/>
      <c r="AA855" s="68"/>
      <c r="AB855" s="68"/>
      <c r="AC855" s="68"/>
      <c r="AD855" s="68"/>
      <c r="AE855" s="68"/>
      <c r="AF855" s="68"/>
      <c r="AG855" s="68"/>
      <c r="AH855" s="68"/>
      <c r="AI855" s="68"/>
      <c r="AJ855" s="68"/>
      <c r="AK855" s="68"/>
      <c r="AL855" s="68"/>
      <c r="AM855" s="68"/>
      <c r="AN855" s="68"/>
      <c r="AO855" s="68"/>
      <c r="AP855" s="68"/>
      <c r="AQ855" s="68"/>
      <c r="AR855" s="68"/>
      <c r="AS855" s="68"/>
      <c r="AT855" s="68"/>
      <c r="AU855" s="68"/>
    </row>
    <row r="856" spans="1:47" ht="15.75" customHeight="1">
      <c r="A856" s="68"/>
      <c r="B856" s="68"/>
      <c r="C856" s="68"/>
      <c r="D856" s="68"/>
      <c r="E856" s="68"/>
      <c r="F856" s="68"/>
      <c r="G856" s="68"/>
      <c r="H856" s="68"/>
      <c r="I856" s="68"/>
      <c r="J856" s="68"/>
      <c r="K856" s="68"/>
      <c r="L856" s="68"/>
      <c r="M856" s="68"/>
      <c r="N856" s="68"/>
      <c r="O856" s="68"/>
      <c r="P856" s="68"/>
      <c r="Q856" s="68"/>
      <c r="R856" s="68"/>
      <c r="S856" s="68"/>
      <c r="T856" s="68"/>
      <c r="U856" s="68"/>
      <c r="V856" s="68"/>
      <c r="W856" s="68"/>
      <c r="X856" s="68"/>
      <c r="Y856" s="68"/>
      <c r="Z856" s="68"/>
      <c r="AA856" s="68"/>
      <c r="AB856" s="68"/>
      <c r="AC856" s="68"/>
      <c r="AD856" s="68"/>
      <c r="AE856" s="68"/>
      <c r="AF856" s="68"/>
      <c r="AG856" s="68"/>
      <c r="AH856" s="68"/>
      <c r="AI856" s="68"/>
      <c r="AJ856" s="68"/>
      <c r="AK856" s="68"/>
      <c r="AL856" s="68"/>
      <c r="AM856" s="68"/>
      <c r="AN856" s="68"/>
      <c r="AO856" s="68"/>
      <c r="AP856" s="68"/>
      <c r="AQ856" s="68"/>
      <c r="AR856" s="68"/>
      <c r="AS856" s="68"/>
      <c r="AT856" s="68"/>
      <c r="AU856" s="68"/>
    </row>
    <row r="857" spans="1:47" ht="15.75" customHeight="1">
      <c r="A857" s="68"/>
      <c r="B857" s="68"/>
      <c r="C857" s="68"/>
      <c r="D857" s="68"/>
      <c r="E857" s="68"/>
      <c r="F857" s="68"/>
      <c r="G857" s="68"/>
      <c r="H857" s="68"/>
      <c r="I857" s="68"/>
      <c r="J857" s="68"/>
      <c r="K857" s="68"/>
      <c r="L857" s="68"/>
      <c r="M857" s="68"/>
      <c r="N857" s="68"/>
      <c r="O857" s="68"/>
      <c r="P857" s="68"/>
      <c r="Q857" s="68"/>
      <c r="R857" s="68"/>
      <c r="S857" s="68"/>
      <c r="T857" s="68"/>
      <c r="U857" s="68"/>
      <c r="V857" s="68"/>
      <c r="W857" s="68"/>
      <c r="X857" s="68"/>
      <c r="Y857" s="68"/>
      <c r="Z857" s="68"/>
      <c r="AA857" s="68"/>
      <c r="AB857" s="68"/>
      <c r="AC857" s="68"/>
      <c r="AD857" s="68"/>
      <c r="AE857" s="68"/>
      <c r="AF857" s="68"/>
      <c r="AG857" s="68"/>
      <c r="AH857" s="68"/>
      <c r="AI857" s="68"/>
      <c r="AJ857" s="68"/>
      <c r="AK857" s="68"/>
      <c r="AL857" s="68"/>
      <c r="AM857" s="68"/>
      <c r="AN857" s="68"/>
      <c r="AO857" s="68"/>
      <c r="AP857" s="68"/>
      <c r="AQ857" s="68"/>
      <c r="AR857" s="68"/>
      <c r="AS857" s="68"/>
      <c r="AT857" s="68"/>
      <c r="AU857" s="68"/>
    </row>
    <row r="858" spans="1:47" ht="15.75" customHeight="1">
      <c r="A858" s="68"/>
      <c r="B858" s="68"/>
      <c r="C858" s="68"/>
      <c r="D858" s="68"/>
      <c r="E858" s="68"/>
      <c r="F858" s="68"/>
      <c r="G858" s="68"/>
      <c r="H858" s="68"/>
      <c r="I858" s="68"/>
      <c r="J858" s="68"/>
      <c r="K858" s="68"/>
      <c r="L858" s="68"/>
      <c r="M858" s="68"/>
      <c r="N858" s="68"/>
      <c r="O858" s="68"/>
      <c r="P858" s="68"/>
      <c r="Q858" s="68"/>
      <c r="R858" s="68"/>
      <c r="S858" s="68"/>
      <c r="T858" s="68"/>
      <c r="U858" s="68"/>
      <c r="V858" s="68"/>
      <c r="W858" s="68"/>
      <c r="X858" s="68"/>
      <c r="Y858" s="68"/>
      <c r="Z858" s="68"/>
      <c r="AA858" s="68"/>
      <c r="AB858" s="68"/>
      <c r="AC858" s="68"/>
      <c r="AD858" s="68"/>
      <c r="AE858" s="68"/>
      <c r="AF858" s="68"/>
      <c r="AG858" s="68"/>
      <c r="AH858" s="68"/>
      <c r="AI858" s="68"/>
      <c r="AJ858" s="68"/>
      <c r="AK858" s="68"/>
      <c r="AL858" s="68"/>
      <c r="AM858" s="68"/>
      <c r="AN858" s="68"/>
      <c r="AO858" s="68"/>
      <c r="AP858" s="68"/>
      <c r="AQ858" s="68"/>
      <c r="AR858" s="68"/>
      <c r="AS858" s="68"/>
      <c r="AT858" s="68"/>
      <c r="AU858" s="68"/>
    </row>
    <row r="859" spans="1:47" ht="15.75" customHeight="1">
      <c r="A859" s="68"/>
      <c r="B859" s="68"/>
      <c r="C859" s="68"/>
      <c r="D859" s="68"/>
      <c r="E859" s="68"/>
      <c r="F859" s="68"/>
      <c r="G859" s="68"/>
      <c r="H859" s="68"/>
      <c r="I859" s="68"/>
      <c r="J859" s="68"/>
      <c r="K859" s="68"/>
      <c r="L859" s="68"/>
      <c r="M859" s="68"/>
      <c r="N859" s="68"/>
      <c r="O859" s="68"/>
      <c r="P859" s="68"/>
      <c r="Q859" s="68"/>
      <c r="R859" s="68"/>
      <c r="S859" s="68"/>
      <c r="T859" s="68"/>
      <c r="U859" s="68"/>
      <c r="V859" s="68"/>
      <c r="W859" s="68"/>
      <c r="X859" s="68"/>
      <c r="Y859" s="68"/>
      <c r="Z859" s="68"/>
      <c r="AA859" s="68"/>
      <c r="AB859" s="68"/>
      <c r="AC859" s="68"/>
      <c r="AD859" s="68"/>
      <c r="AE859" s="68"/>
      <c r="AF859" s="68"/>
      <c r="AG859" s="68"/>
      <c r="AH859" s="68"/>
      <c r="AI859" s="68"/>
      <c r="AJ859" s="68"/>
      <c r="AK859" s="68"/>
      <c r="AL859" s="68"/>
      <c r="AM859" s="68"/>
      <c r="AN859" s="68"/>
      <c r="AO859" s="68"/>
      <c r="AP859" s="68"/>
      <c r="AQ859" s="68"/>
      <c r="AR859" s="68"/>
      <c r="AS859" s="68"/>
      <c r="AT859" s="68"/>
      <c r="AU859" s="68"/>
    </row>
    <row r="860" spans="1:47" ht="15.75" customHeight="1">
      <c r="A860" s="68"/>
      <c r="B860" s="68"/>
      <c r="C860" s="68"/>
      <c r="D860" s="68"/>
      <c r="E860" s="68"/>
      <c r="F860" s="68"/>
      <c r="G860" s="68"/>
      <c r="H860" s="68"/>
      <c r="I860" s="68"/>
      <c r="J860" s="68"/>
      <c r="K860" s="68"/>
      <c r="L860" s="68"/>
      <c r="M860" s="68"/>
      <c r="N860" s="68"/>
      <c r="O860" s="68"/>
      <c r="P860" s="68"/>
      <c r="Q860" s="68"/>
      <c r="R860" s="68"/>
      <c r="S860" s="68"/>
      <c r="T860" s="68"/>
      <c r="U860" s="68"/>
      <c r="V860" s="68"/>
      <c r="W860" s="68"/>
      <c r="X860" s="68"/>
      <c r="Y860" s="68"/>
      <c r="Z860" s="68"/>
      <c r="AA860" s="68"/>
      <c r="AB860" s="68"/>
      <c r="AC860" s="68"/>
      <c r="AD860" s="68"/>
      <c r="AE860" s="68"/>
      <c r="AF860" s="68"/>
      <c r="AG860" s="68"/>
      <c r="AH860" s="68"/>
      <c r="AI860" s="68"/>
      <c r="AJ860" s="68"/>
      <c r="AK860" s="68"/>
      <c r="AL860" s="68"/>
      <c r="AM860" s="68"/>
      <c r="AN860" s="68"/>
      <c r="AO860" s="68"/>
      <c r="AP860" s="68"/>
      <c r="AQ860" s="68"/>
      <c r="AR860" s="68"/>
      <c r="AS860" s="68"/>
      <c r="AT860" s="68"/>
      <c r="AU860" s="68"/>
    </row>
    <row r="861" spans="1:47" ht="15.75" customHeight="1">
      <c r="A861" s="68"/>
      <c r="B861" s="68"/>
      <c r="C861" s="68"/>
      <c r="D861" s="68"/>
      <c r="E861" s="68"/>
      <c r="F861" s="68"/>
      <c r="G861" s="68"/>
      <c r="H861" s="68"/>
      <c r="I861" s="68"/>
      <c r="J861" s="68"/>
      <c r="K861" s="68"/>
      <c r="L861" s="68"/>
      <c r="M861" s="68"/>
      <c r="N861" s="68"/>
      <c r="O861" s="68"/>
      <c r="P861" s="68"/>
      <c r="Q861" s="68"/>
      <c r="R861" s="68"/>
      <c r="S861" s="68"/>
      <c r="T861" s="68"/>
      <c r="U861" s="68"/>
      <c r="V861" s="68"/>
      <c r="W861" s="68"/>
      <c r="X861" s="68"/>
      <c r="Y861" s="68"/>
      <c r="Z861" s="68"/>
      <c r="AA861" s="68"/>
      <c r="AB861" s="68"/>
      <c r="AC861" s="68"/>
      <c r="AD861" s="68"/>
      <c r="AE861" s="68"/>
      <c r="AF861" s="68"/>
      <c r="AG861" s="68"/>
      <c r="AH861" s="68"/>
      <c r="AI861" s="68"/>
      <c r="AJ861" s="68"/>
      <c r="AK861" s="68"/>
      <c r="AL861" s="68"/>
      <c r="AM861" s="68"/>
      <c r="AN861" s="68"/>
      <c r="AO861" s="68"/>
      <c r="AP861" s="68"/>
      <c r="AQ861" s="68"/>
      <c r="AR861" s="68"/>
      <c r="AS861" s="68"/>
      <c r="AT861" s="68"/>
      <c r="AU861" s="68"/>
    </row>
    <row r="862" spans="1:47" ht="15.75" customHeight="1">
      <c r="A862" s="68"/>
      <c r="B862" s="68"/>
      <c r="C862" s="68"/>
      <c r="D862" s="68"/>
      <c r="E862" s="68"/>
      <c r="F862" s="68"/>
      <c r="G862" s="68"/>
      <c r="H862" s="68"/>
      <c r="I862" s="68"/>
      <c r="J862" s="68"/>
      <c r="K862" s="68"/>
      <c r="L862" s="68"/>
      <c r="M862" s="68"/>
      <c r="N862" s="68"/>
      <c r="O862" s="68"/>
      <c r="P862" s="68"/>
      <c r="Q862" s="68"/>
      <c r="R862" s="68"/>
      <c r="S862" s="68"/>
      <c r="T862" s="68"/>
      <c r="U862" s="68"/>
      <c r="V862" s="68"/>
      <c r="W862" s="68"/>
      <c r="X862" s="68"/>
      <c r="Y862" s="68"/>
      <c r="Z862" s="68"/>
      <c r="AA862" s="68"/>
      <c r="AB862" s="68"/>
      <c r="AC862" s="68"/>
      <c r="AD862" s="68"/>
      <c r="AE862" s="68"/>
      <c r="AF862" s="68"/>
      <c r="AG862" s="68"/>
      <c r="AH862" s="68"/>
      <c r="AI862" s="68"/>
      <c r="AJ862" s="68"/>
      <c r="AK862" s="68"/>
      <c r="AL862" s="68"/>
      <c r="AM862" s="68"/>
      <c r="AN862" s="68"/>
      <c r="AO862" s="68"/>
      <c r="AP862" s="68"/>
      <c r="AQ862" s="68"/>
      <c r="AR862" s="68"/>
      <c r="AS862" s="68"/>
      <c r="AT862" s="68"/>
      <c r="AU862" s="68"/>
    </row>
    <row r="863" spans="1:47" ht="15.75" customHeight="1">
      <c r="A863" s="68"/>
      <c r="B863" s="68"/>
      <c r="C863" s="68"/>
      <c r="D863" s="68"/>
      <c r="E863" s="68"/>
      <c r="F863" s="68"/>
      <c r="G863" s="68"/>
      <c r="H863" s="68"/>
      <c r="I863" s="68"/>
      <c r="J863" s="68"/>
      <c r="K863" s="68"/>
      <c r="L863" s="68"/>
      <c r="M863" s="68"/>
      <c r="N863" s="68"/>
      <c r="O863" s="68"/>
      <c r="P863" s="68"/>
      <c r="Q863" s="68"/>
      <c r="R863" s="68"/>
      <c r="S863" s="68"/>
      <c r="T863" s="68"/>
      <c r="U863" s="68"/>
      <c r="V863" s="68"/>
      <c r="W863" s="68"/>
      <c r="X863" s="68"/>
      <c r="Y863" s="68"/>
      <c r="Z863" s="68"/>
      <c r="AA863" s="68"/>
      <c r="AB863" s="68"/>
      <c r="AC863" s="68"/>
      <c r="AD863" s="68"/>
      <c r="AE863" s="68"/>
      <c r="AF863" s="68"/>
      <c r="AG863" s="68"/>
      <c r="AH863" s="68"/>
      <c r="AI863" s="68"/>
      <c r="AJ863" s="68"/>
      <c r="AK863" s="68"/>
      <c r="AL863" s="68"/>
      <c r="AM863" s="68"/>
      <c r="AN863" s="68"/>
      <c r="AO863" s="68"/>
      <c r="AP863" s="68"/>
      <c r="AQ863" s="68"/>
      <c r="AR863" s="68"/>
      <c r="AS863" s="68"/>
      <c r="AT863" s="68"/>
      <c r="AU863" s="68"/>
    </row>
    <row r="864" spans="1:47" ht="15.75" customHeight="1">
      <c r="A864" s="68"/>
      <c r="B864" s="68"/>
      <c r="C864" s="68"/>
      <c r="D864" s="68"/>
      <c r="E864" s="68"/>
      <c r="F864" s="68"/>
      <c r="G864" s="68"/>
      <c r="H864" s="68"/>
      <c r="I864" s="68"/>
      <c r="J864" s="68"/>
      <c r="K864" s="68"/>
      <c r="L864" s="68"/>
      <c r="M864" s="68"/>
      <c r="N864" s="68"/>
      <c r="O864" s="68"/>
      <c r="P864" s="68"/>
      <c r="Q864" s="68"/>
      <c r="R864" s="68"/>
      <c r="S864" s="68"/>
      <c r="T864" s="68"/>
      <c r="U864" s="68"/>
      <c r="V864" s="68"/>
      <c r="W864" s="68"/>
      <c r="X864" s="68"/>
      <c r="Y864" s="68"/>
      <c r="Z864" s="68"/>
      <c r="AA864" s="68"/>
      <c r="AB864" s="68"/>
      <c r="AC864" s="68"/>
      <c r="AD864" s="68"/>
      <c r="AE864" s="68"/>
      <c r="AF864" s="68"/>
      <c r="AG864" s="68"/>
      <c r="AH864" s="68"/>
      <c r="AI864" s="68"/>
      <c r="AJ864" s="68"/>
      <c r="AK864" s="68"/>
      <c r="AL864" s="68"/>
      <c r="AM864" s="68"/>
      <c r="AN864" s="68"/>
      <c r="AO864" s="68"/>
      <c r="AP864" s="68"/>
      <c r="AQ864" s="68"/>
      <c r="AR864" s="68"/>
      <c r="AS864" s="68"/>
      <c r="AT864" s="68"/>
      <c r="AU864" s="68"/>
    </row>
    <row r="865" spans="1:47" ht="15.75" customHeight="1">
      <c r="A865" s="68"/>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c r="AA865" s="68"/>
      <c r="AB865" s="68"/>
      <c r="AC865" s="68"/>
      <c r="AD865" s="68"/>
      <c r="AE865" s="68"/>
      <c r="AF865" s="68"/>
      <c r="AG865" s="68"/>
      <c r="AH865" s="68"/>
      <c r="AI865" s="68"/>
      <c r="AJ865" s="68"/>
      <c r="AK865" s="68"/>
      <c r="AL865" s="68"/>
      <c r="AM865" s="68"/>
      <c r="AN865" s="68"/>
      <c r="AO865" s="68"/>
      <c r="AP865" s="68"/>
      <c r="AQ865" s="68"/>
      <c r="AR865" s="68"/>
      <c r="AS865" s="68"/>
      <c r="AT865" s="68"/>
      <c r="AU865" s="68"/>
    </row>
    <row r="866" spans="1:47" ht="15.75" customHeight="1">
      <c r="A866" s="68"/>
      <c r="B866" s="68"/>
      <c r="C866" s="68"/>
      <c r="D866" s="68"/>
      <c r="E866" s="68"/>
      <c r="F866" s="68"/>
      <c r="G866" s="68"/>
      <c r="H866" s="68"/>
      <c r="I866" s="68"/>
      <c r="J866" s="68"/>
      <c r="K866" s="68"/>
      <c r="L866" s="68"/>
      <c r="M866" s="68"/>
      <c r="N866" s="68"/>
      <c r="O866" s="68"/>
      <c r="P866" s="68"/>
      <c r="Q866" s="68"/>
      <c r="R866" s="68"/>
      <c r="S866" s="68"/>
      <c r="T866" s="68"/>
      <c r="U866" s="68"/>
      <c r="V866" s="68"/>
      <c r="W866" s="68"/>
      <c r="X866" s="68"/>
      <c r="Y866" s="68"/>
      <c r="Z866" s="68"/>
      <c r="AA866" s="68"/>
      <c r="AB866" s="68"/>
      <c r="AC866" s="68"/>
      <c r="AD866" s="68"/>
      <c r="AE866" s="68"/>
      <c r="AF866" s="68"/>
      <c r="AG866" s="68"/>
      <c r="AH866" s="68"/>
      <c r="AI866" s="68"/>
      <c r="AJ866" s="68"/>
      <c r="AK866" s="68"/>
      <c r="AL866" s="68"/>
      <c r="AM866" s="68"/>
      <c r="AN866" s="68"/>
      <c r="AO866" s="68"/>
      <c r="AP866" s="68"/>
      <c r="AQ866" s="68"/>
      <c r="AR866" s="68"/>
      <c r="AS866" s="68"/>
      <c r="AT866" s="68"/>
      <c r="AU866" s="68"/>
    </row>
    <row r="867" spans="1:47" ht="15.75" customHeight="1">
      <c r="A867" s="68"/>
      <c r="B867" s="68"/>
      <c r="C867" s="68"/>
      <c r="D867" s="68"/>
      <c r="E867" s="68"/>
      <c r="F867" s="68"/>
      <c r="G867" s="68"/>
      <c r="H867" s="68"/>
      <c r="I867" s="68"/>
      <c r="J867" s="68"/>
      <c r="K867" s="68"/>
      <c r="L867" s="68"/>
      <c r="M867" s="68"/>
      <c r="N867" s="68"/>
      <c r="O867" s="68"/>
      <c r="P867" s="68"/>
      <c r="Q867" s="68"/>
      <c r="R867" s="68"/>
      <c r="S867" s="68"/>
      <c r="T867" s="68"/>
      <c r="U867" s="68"/>
      <c r="V867" s="68"/>
      <c r="W867" s="68"/>
      <c r="X867" s="68"/>
      <c r="Y867" s="68"/>
      <c r="Z867" s="68"/>
      <c r="AA867" s="68"/>
      <c r="AB867" s="68"/>
      <c r="AC867" s="68"/>
      <c r="AD867" s="68"/>
      <c r="AE867" s="68"/>
      <c r="AF867" s="68"/>
      <c r="AG867" s="68"/>
      <c r="AH867" s="68"/>
      <c r="AI867" s="68"/>
      <c r="AJ867" s="68"/>
      <c r="AK867" s="68"/>
      <c r="AL867" s="68"/>
      <c r="AM867" s="68"/>
      <c r="AN867" s="68"/>
      <c r="AO867" s="68"/>
      <c r="AP867" s="68"/>
      <c r="AQ867" s="68"/>
      <c r="AR867" s="68"/>
      <c r="AS867" s="68"/>
      <c r="AT867" s="68"/>
      <c r="AU867" s="68"/>
    </row>
    <row r="868" spans="1:47" ht="15.75" customHeight="1">
      <c r="A868" s="68"/>
      <c r="B868" s="68"/>
      <c r="C868" s="68"/>
      <c r="D868" s="68"/>
      <c r="E868" s="68"/>
      <c r="F868" s="68"/>
      <c r="G868" s="68"/>
      <c r="H868" s="68"/>
      <c r="I868" s="68"/>
      <c r="J868" s="68"/>
      <c r="K868" s="68"/>
      <c r="L868" s="68"/>
      <c r="M868" s="68"/>
      <c r="N868" s="68"/>
      <c r="O868" s="68"/>
      <c r="P868" s="68"/>
      <c r="Q868" s="68"/>
      <c r="R868" s="68"/>
      <c r="S868" s="68"/>
      <c r="T868" s="68"/>
      <c r="U868" s="68"/>
      <c r="V868" s="68"/>
      <c r="W868" s="68"/>
      <c r="X868" s="68"/>
      <c r="Y868" s="68"/>
      <c r="Z868" s="68"/>
      <c r="AA868" s="68"/>
      <c r="AB868" s="68"/>
      <c r="AC868" s="68"/>
      <c r="AD868" s="68"/>
      <c r="AE868" s="68"/>
      <c r="AF868" s="68"/>
      <c r="AG868" s="68"/>
      <c r="AH868" s="68"/>
      <c r="AI868" s="68"/>
      <c r="AJ868" s="68"/>
      <c r="AK868" s="68"/>
      <c r="AL868" s="68"/>
      <c r="AM868" s="68"/>
      <c r="AN868" s="68"/>
      <c r="AO868" s="68"/>
      <c r="AP868" s="68"/>
      <c r="AQ868" s="68"/>
      <c r="AR868" s="68"/>
      <c r="AS868" s="68"/>
      <c r="AT868" s="68"/>
      <c r="AU868" s="68"/>
    </row>
    <row r="869" spans="1:47" ht="15.75" customHeight="1">
      <c r="A869" s="68"/>
      <c r="B869" s="68"/>
      <c r="C869" s="68"/>
      <c r="D869" s="68"/>
      <c r="E869" s="68"/>
      <c r="F869" s="68"/>
      <c r="G869" s="68"/>
      <c r="H869" s="68"/>
      <c r="I869" s="68"/>
      <c r="J869" s="68"/>
      <c r="K869" s="68"/>
      <c r="L869" s="68"/>
      <c r="M869" s="68"/>
      <c r="N869" s="68"/>
      <c r="O869" s="68"/>
      <c r="P869" s="68"/>
      <c r="Q869" s="68"/>
      <c r="R869" s="68"/>
      <c r="S869" s="68"/>
      <c r="T869" s="68"/>
      <c r="U869" s="68"/>
      <c r="V869" s="68"/>
      <c r="W869" s="68"/>
      <c r="X869" s="68"/>
      <c r="Y869" s="68"/>
      <c r="Z869" s="68"/>
      <c r="AA869" s="68"/>
      <c r="AB869" s="68"/>
      <c r="AC869" s="68"/>
      <c r="AD869" s="68"/>
      <c r="AE869" s="68"/>
      <c r="AF869" s="68"/>
      <c r="AG869" s="68"/>
      <c r="AH869" s="68"/>
      <c r="AI869" s="68"/>
      <c r="AJ869" s="68"/>
      <c r="AK869" s="68"/>
      <c r="AL869" s="68"/>
      <c r="AM869" s="68"/>
      <c r="AN869" s="68"/>
      <c r="AO869" s="68"/>
      <c r="AP869" s="68"/>
      <c r="AQ869" s="68"/>
      <c r="AR869" s="68"/>
      <c r="AS869" s="68"/>
      <c r="AT869" s="68"/>
      <c r="AU869" s="68"/>
    </row>
    <row r="870" spans="1:47" ht="15.75" customHeight="1">
      <c r="A870" s="68"/>
      <c r="B870" s="68"/>
      <c r="C870" s="68"/>
      <c r="D870" s="68"/>
      <c r="E870" s="68"/>
      <c r="F870" s="68"/>
      <c r="G870" s="68"/>
      <c r="H870" s="68"/>
      <c r="I870" s="68"/>
      <c r="J870" s="68"/>
      <c r="K870" s="68"/>
      <c r="L870" s="68"/>
      <c r="M870" s="68"/>
      <c r="N870" s="68"/>
      <c r="O870" s="68"/>
      <c r="P870" s="68"/>
      <c r="Q870" s="68"/>
      <c r="R870" s="68"/>
      <c r="S870" s="68"/>
      <c r="T870" s="68"/>
      <c r="U870" s="68"/>
      <c r="V870" s="68"/>
      <c r="W870" s="68"/>
      <c r="X870" s="68"/>
      <c r="Y870" s="68"/>
      <c r="Z870" s="68"/>
      <c r="AA870" s="68"/>
      <c r="AB870" s="68"/>
      <c r="AC870" s="68"/>
      <c r="AD870" s="68"/>
      <c r="AE870" s="68"/>
      <c r="AF870" s="68"/>
      <c r="AG870" s="68"/>
      <c r="AH870" s="68"/>
      <c r="AI870" s="68"/>
      <c r="AJ870" s="68"/>
      <c r="AK870" s="68"/>
      <c r="AL870" s="68"/>
      <c r="AM870" s="68"/>
      <c r="AN870" s="68"/>
      <c r="AO870" s="68"/>
      <c r="AP870" s="68"/>
      <c r="AQ870" s="68"/>
      <c r="AR870" s="68"/>
      <c r="AS870" s="68"/>
      <c r="AT870" s="68"/>
      <c r="AU870" s="68"/>
    </row>
    <row r="871" spans="1:47" ht="15.75" customHeight="1">
      <c r="A871" s="68"/>
      <c r="B871" s="68"/>
      <c r="C871" s="68"/>
      <c r="D871" s="68"/>
      <c r="E871" s="68"/>
      <c r="F871" s="68"/>
      <c r="G871" s="68"/>
      <c r="H871" s="68"/>
      <c r="I871" s="68"/>
      <c r="J871" s="68"/>
      <c r="K871" s="68"/>
      <c r="L871" s="68"/>
      <c r="M871" s="68"/>
      <c r="N871" s="68"/>
      <c r="O871" s="68"/>
      <c r="P871" s="68"/>
      <c r="Q871" s="68"/>
      <c r="R871" s="68"/>
      <c r="S871" s="68"/>
      <c r="T871" s="68"/>
      <c r="U871" s="68"/>
      <c r="V871" s="68"/>
      <c r="W871" s="68"/>
      <c r="X871" s="68"/>
      <c r="Y871" s="68"/>
      <c r="Z871" s="68"/>
      <c r="AA871" s="68"/>
      <c r="AB871" s="68"/>
      <c r="AC871" s="68"/>
      <c r="AD871" s="68"/>
      <c r="AE871" s="68"/>
      <c r="AF871" s="68"/>
      <c r="AG871" s="68"/>
      <c r="AH871" s="68"/>
      <c r="AI871" s="68"/>
      <c r="AJ871" s="68"/>
      <c r="AK871" s="68"/>
      <c r="AL871" s="68"/>
      <c r="AM871" s="68"/>
      <c r="AN871" s="68"/>
      <c r="AO871" s="68"/>
      <c r="AP871" s="68"/>
      <c r="AQ871" s="68"/>
      <c r="AR871" s="68"/>
      <c r="AS871" s="68"/>
      <c r="AT871" s="68"/>
      <c r="AU871" s="68"/>
    </row>
    <row r="872" spans="1:47" ht="15.75" customHeight="1">
      <c r="A872" s="68"/>
      <c r="B872" s="68"/>
      <c r="C872" s="68"/>
      <c r="D872" s="68"/>
      <c r="E872" s="68"/>
      <c r="F872" s="68"/>
      <c r="G872" s="68"/>
      <c r="H872" s="68"/>
      <c r="I872" s="68"/>
      <c r="J872" s="68"/>
      <c r="K872" s="68"/>
      <c r="L872" s="68"/>
      <c r="M872" s="68"/>
      <c r="N872" s="68"/>
      <c r="O872" s="68"/>
      <c r="P872" s="68"/>
      <c r="Q872" s="68"/>
      <c r="R872" s="68"/>
      <c r="S872" s="68"/>
      <c r="T872" s="68"/>
      <c r="U872" s="68"/>
      <c r="V872" s="68"/>
      <c r="W872" s="68"/>
      <c r="X872" s="68"/>
      <c r="Y872" s="68"/>
      <c r="Z872" s="68"/>
      <c r="AA872" s="68"/>
      <c r="AB872" s="68"/>
      <c r="AC872" s="68"/>
      <c r="AD872" s="68"/>
      <c r="AE872" s="68"/>
      <c r="AF872" s="68"/>
      <c r="AG872" s="68"/>
      <c r="AH872" s="68"/>
      <c r="AI872" s="68"/>
      <c r="AJ872" s="68"/>
      <c r="AK872" s="68"/>
      <c r="AL872" s="68"/>
      <c r="AM872" s="68"/>
      <c r="AN872" s="68"/>
      <c r="AO872" s="68"/>
      <c r="AP872" s="68"/>
      <c r="AQ872" s="68"/>
      <c r="AR872" s="68"/>
      <c r="AS872" s="68"/>
      <c r="AT872" s="68"/>
      <c r="AU872" s="68"/>
    </row>
    <row r="873" spans="1:47" ht="15.75" customHeight="1">
      <c r="A873" s="68"/>
      <c r="B873" s="68"/>
      <c r="C873" s="68"/>
      <c r="D873" s="68"/>
      <c r="E873" s="68"/>
      <c r="F873" s="68"/>
      <c r="G873" s="68"/>
      <c r="H873" s="68"/>
      <c r="I873" s="68"/>
      <c r="J873" s="68"/>
      <c r="K873" s="68"/>
      <c r="L873" s="68"/>
      <c r="M873" s="68"/>
      <c r="N873" s="68"/>
      <c r="O873" s="68"/>
      <c r="P873" s="68"/>
      <c r="Q873" s="68"/>
      <c r="R873" s="68"/>
      <c r="S873" s="68"/>
      <c r="T873" s="68"/>
      <c r="U873" s="68"/>
      <c r="V873" s="68"/>
      <c r="W873" s="68"/>
      <c r="X873" s="68"/>
      <c r="Y873" s="68"/>
      <c r="Z873" s="68"/>
      <c r="AA873" s="68"/>
      <c r="AB873" s="68"/>
      <c r="AC873" s="68"/>
      <c r="AD873" s="68"/>
      <c r="AE873" s="68"/>
      <c r="AF873" s="68"/>
      <c r="AG873" s="68"/>
      <c r="AH873" s="68"/>
      <c r="AI873" s="68"/>
      <c r="AJ873" s="68"/>
      <c r="AK873" s="68"/>
      <c r="AL873" s="68"/>
      <c r="AM873" s="68"/>
      <c r="AN873" s="68"/>
      <c r="AO873" s="68"/>
      <c r="AP873" s="68"/>
      <c r="AQ873" s="68"/>
      <c r="AR873" s="68"/>
      <c r="AS873" s="68"/>
      <c r="AT873" s="68"/>
      <c r="AU873" s="68"/>
    </row>
    <row r="874" spans="1:47" ht="15.75" customHeight="1">
      <c r="A874" s="68"/>
      <c r="B874" s="68"/>
      <c r="C874" s="68"/>
      <c r="D874" s="68"/>
      <c r="E874" s="68"/>
      <c r="F874" s="68"/>
      <c r="G874" s="68"/>
      <c r="H874" s="68"/>
      <c r="I874" s="68"/>
      <c r="J874" s="68"/>
      <c r="K874" s="68"/>
      <c r="L874" s="68"/>
      <c r="M874" s="68"/>
      <c r="N874" s="68"/>
      <c r="O874" s="68"/>
      <c r="P874" s="68"/>
      <c r="Q874" s="68"/>
      <c r="R874" s="68"/>
      <c r="S874" s="68"/>
      <c r="T874" s="68"/>
      <c r="U874" s="68"/>
      <c r="V874" s="68"/>
      <c r="W874" s="68"/>
      <c r="X874" s="68"/>
      <c r="Y874" s="68"/>
      <c r="Z874" s="68"/>
      <c r="AA874" s="68"/>
      <c r="AB874" s="68"/>
      <c r="AC874" s="68"/>
      <c r="AD874" s="68"/>
      <c r="AE874" s="68"/>
      <c r="AF874" s="68"/>
      <c r="AG874" s="68"/>
      <c r="AH874" s="68"/>
      <c r="AI874" s="68"/>
      <c r="AJ874" s="68"/>
      <c r="AK874" s="68"/>
      <c r="AL874" s="68"/>
      <c r="AM874" s="68"/>
      <c r="AN874" s="68"/>
      <c r="AO874" s="68"/>
      <c r="AP874" s="68"/>
      <c r="AQ874" s="68"/>
      <c r="AR874" s="68"/>
      <c r="AS874" s="68"/>
      <c r="AT874" s="68"/>
      <c r="AU874" s="68"/>
    </row>
    <row r="875" spans="1:47" ht="15.75" customHeight="1">
      <c r="A875" s="68"/>
      <c r="B875" s="68"/>
      <c r="C875" s="68"/>
      <c r="D875" s="68"/>
      <c r="E875" s="68"/>
      <c r="F875" s="68"/>
      <c r="G875" s="68"/>
      <c r="H875" s="68"/>
      <c r="I875" s="68"/>
      <c r="J875" s="68"/>
      <c r="K875" s="68"/>
      <c r="L875" s="68"/>
      <c r="M875" s="68"/>
      <c r="N875" s="68"/>
      <c r="O875" s="68"/>
      <c r="P875" s="68"/>
      <c r="Q875" s="68"/>
      <c r="R875" s="68"/>
      <c r="S875" s="68"/>
      <c r="T875" s="68"/>
      <c r="U875" s="68"/>
      <c r="V875" s="68"/>
      <c r="W875" s="68"/>
      <c r="X875" s="68"/>
      <c r="Y875" s="68"/>
      <c r="Z875" s="68"/>
      <c r="AA875" s="68"/>
      <c r="AB875" s="68"/>
      <c r="AC875" s="68"/>
      <c r="AD875" s="68"/>
      <c r="AE875" s="68"/>
      <c r="AF875" s="68"/>
      <c r="AG875" s="68"/>
      <c r="AH875" s="68"/>
      <c r="AI875" s="68"/>
      <c r="AJ875" s="68"/>
      <c r="AK875" s="68"/>
      <c r="AL875" s="68"/>
      <c r="AM875" s="68"/>
      <c r="AN875" s="68"/>
      <c r="AO875" s="68"/>
      <c r="AP875" s="68"/>
      <c r="AQ875" s="68"/>
      <c r="AR875" s="68"/>
      <c r="AS875" s="68"/>
      <c r="AT875" s="68"/>
      <c r="AU875" s="68"/>
    </row>
    <row r="876" spans="1:47" ht="15.75" customHeight="1">
      <c r="A876" s="68"/>
      <c r="B876" s="68"/>
      <c r="C876" s="68"/>
      <c r="D876" s="68"/>
      <c r="E876" s="68"/>
      <c r="F876" s="68"/>
      <c r="G876" s="68"/>
      <c r="H876" s="68"/>
      <c r="I876" s="68"/>
      <c r="J876" s="68"/>
      <c r="K876" s="68"/>
      <c r="L876" s="68"/>
      <c r="M876" s="68"/>
      <c r="N876" s="68"/>
      <c r="O876" s="68"/>
      <c r="P876" s="68"/>
      <c r="Q876" s="68"/>
      <c r="R876" s="68"/>
      <c r="S876" s="68"/>
      <c r="T876" s="68"/>
      <c r="U876" s="68"/>
      <c r="V876" s="68"/>
      <c r="W876" s="68"/>
      <c r="X876" s="68"/>
      <c r="Y876" s="68"/>
      <c r="Z876" s="68"/>
      <c r="AA876" s="68"/>
      <c r="AB876" s="68"/>
      <c r="AC876" s="68"/>
      <c r="AD876" s="68"/>
      <c r="AE876" s="68"/>
      <c r="AF876" s="68"/>
      <c r="AG876" s="68"/>
      <c r="AH876" s="68"/>
      <c r="AI876" s="68"/>
      <c r="AJ876" s="68"/>
      <c r="AK876" s="68"/>
      <c r="AL876" s="68"/>
      <c r="AM876" s="68"/>
      <c r="AN876" s="68"/>
      <c r="AO876" s="68"/>
      <c r="AP876" s="68"/>
      <c r="AQ876" s="68"/>
      <c r="AR876" s="68"/>
      <c r="AS876" s="68"/>
      <c r="AT876" s="68"/>
      <c r="AU876" s="68"/>
    </row>
    <row r="877" spans="1:47" ht="15.75" customHeight="1">
      <c r="A877" s="68"/>
      <c r="B877" s="68"/>
      <c r="C877" s="68"/>
      <c r="D877" s="68"/>
      <c r="E877" s="68"/>
      <c r="F877" s="68"/>
      <c r="G877" s="68"/>
      <c r="H877" s="68"/>
      <c r="I877" s="68"/>
      <c r="J877" s="68"/>
      <c r="K877" s="68"/>
      <c r="L877" s="68"/>
      <c r="M877" s="68"/>
      <c r="N877" s="68"/>
      <c r="O877" s="68"/>
      <c r="P877" s="68"/>
      <c r="Q877" s="68"/>
      <c r="R877" s="68"/>
      <c r="S877" s="68"/>
      <c r="T877" s="68"/>
      <c r="U877" s="68"/>
      <c r="V877" s="68"/>
      <c r="W877" s="68"/>
      <c r="X877" s="68"/>
      <c r="Y877" s="68"/>
      <c r="Z877" s="68"/>
      <c r="AA877" s="68"/>
      <c r="AB877" s="68"/>
      <c r="AC877" s="68"/>
      <c r="AD877" s="68"/>
      <c r="AE877" s="68"/>
      <c r="AF877" s="68"/>
      <c r="AG877" s="68"/>
      <c r="AH877" s="68"/>
      <c r="AI877" s="68"/>
      <c r="AJ877" s="68"/>
      <c r="AK877" s="68"/>
      <c r="AL877" s="68"/>
      <c r="AM877" s="68"/>
      <c r="AN877" s="68"/>
      <c r="AO877" s="68"/>
      <c r="AP877" s="68"/>
      <c r="AQ877" s="68"/>
      <c r="AR877" s="68"/>
      <c r="AS877" s="68"/>
      <c r="AT877" s="68"/>
      <c r="AU877" s="68"/>
    </row>
    <row r="878" spans="1:47" ht="15.75" customHeight="1">
      <c r="A878" s="68"/>
      <c r="B878" s="68"/>
      <c r="C878" s="68"/>
      <c r="D878" s="68"/>
      <c r="E878" s="68"/>
      <c r="F878" s="68"/>
      <c r="G878" s="68"/>
      <c r="H878" s="68"/>
      <c r="I878" s="68"/>
      <c r="J878" s="68"/>
      <c r="K878" s="68"/>
      <c r="L878" s="68"/>
      <c r="M878" s="68"/>
      <c r="N878" s="68"/>
      <c r="O878" s="68"/>
      <c r="P878" s="68"/>
      <c r="Q878" s="68"/>
      <c r="R878" s="68"/>
      <c r="S878" s="68"/>
      <c r="T878" s="68"/>
      <c r="U878" s="68"/>
      <c r="V878" s="68"/>
      <c r="W878" s="68"/>
      <c r="X878" s="68"/>
      <c r="Y878" s="68"/>
      <c r="Z878" s="68"/>
      <c r="AA878" s="68"/>
      <c r="AB878" s="68"/>
      <c r="AC878" s="68"/>
      <c r="AD878" s="68"/>
      <c r="AE878" s="68"/>
      <c r="AF878" s="68"/>
      <c r="AG878" s="68"/>
      <c r="AH878" s="68"/>
      <c r="AI878" s="68"/>
      <c r="AJ878" s="68"/>
      <c r="AK878" s="68"/>
      <c r="AL878" s="68"/>
      <c r="AM878" s="68"/>
      <c r="AN878" s="68"/>
      <c r="AO878" s="68"/>
      <c r="AP878" s="68"/>
      <c r="AQ878" s="68"/>
      <c r="AR878" s="68"/>
      <c r="AS878" s="68"/>
      <c r="AT878" s="68"/>
      <c r="AU878" s="68"/>
    </row>
    <row r="879" spans="1:47" ht="15.75" customHeight="1">
      <c r="A879" s="68"/>
      <c r="B879" s="68"/>
      <c r="C879" s="68"/>
      <c r="D879" s="68"/>
      <c r="E879" s="68"/>
      <c r="F879" s="68"/>
      <c r="G879" s="68"/>
      <c r="H879" s="68"/>
      <c r="I879" s="68"/>
      <c r="J879" s="68"/>
      <c r="K879" s="68"/>
      <c r="L879" s="68"/>
      <c r="M879" s="68"/>
      <c r="N879" s="68"/>
      <c r="O879" s="68"/>
      <c r="P879" s="68"/>
      <c r="Q879" s="68"/>
      <c r="R879" s="68"/>
      <c r="S879" s="68"/>
      <c r="T879" s="68"/>
      <c r="U879" s="68"/>
      <c r="V879" s="68"/>
      <c r="W879" s="68"/>
      <c r="X879" s="68"/>
      <c r="Y879" s="68"/>
      <c r="Z879" s="68"/>
      <c r="AA879" s="68"/>
      <c r="AB879" s="68"/>
      <c r="AC879" s="68"/>
      <c r="AD879" s="68"/>
      <c r="AE879" s="68"/>
      <c r="AF879" s="68"/>
      <c r="AG879" s="68"/>
      <c r="AH879" s="68"/>
      <c r="AI879" s="68"/>
      <c r="AJ879" s="68"/>
      <c r="AK879" s="68"/>
      <c r="AL879" s="68"/>
      <c r="AM879" s="68"/>
      <c r="AN879" s="68"/>
      <c r="AO879" s="68"/>
      <c r="AP879" s="68"/>
      <c r="AQ879" s="68"/>
      <c r="AR879" s="68"/>
      <c r="AS879" s="68"/>
      <c r="AT879" s="68"/>
      <c r="AU879" s="68"/>
    </row>
    <row r="880" spans="1:47" ht="15.75" customHeight="1">
      <c r="A880" s="68"/>
      <c r="B880" s="68"/>
      <c r="C880" s="68"/>
      <c r="D880" s="68"/>
      <c r="E880" s="68"/>
      <c r="F880" s="68"/>
      <c r="G880" s="68"/>
      <c r="H880" s="68"/>
      <c r="I880" s="68"/>
      <c r="J880" s="68"/>
      <c r="K880" s="68"/>
      <c r="L880" s="68"/>
      <c r="M880" s="68"/>
      <c r="N880" s="68"/>
      <c r="O880" s="68"/>
      <c r="P880" s="68"/>
      <c r="Q880" s="68"/>
      <c r="R880" s="68"/>
      <c r="S880" s="68"/>
      <c r="T880" s="68"/>
      <c r="U880" s="68"/>
      <c r="V880" s="68"/>
      <c r="W880" s="68"/>
      <c r="X880" s="68"/>
      <c r="Y880" s="68"/>
      <c r="Z880" s="68"/>
      <c r="AA880" s="68"/>
      <c r="AB880" s="68"/>
      <c r="AC880" s="68"/>
      <c r="AD880" s="68"/>
      <c r="AE880" s="68"/>
      <c r="AF880" s="68"/>
      <c r="AG880" s="68"/>
      <c r="AH880" s="68"/>
      <c r="AI880" s="68"/>
      <c r="AJ880" s="68"/>
      <c r="AK880" s="68"/>
      <c r="AL880" s="68"/>
      <c r="AM880" s="68"/>
      <c r="AN880" s="68"/>
      <c r="AO880" s="68"/>
      <c r="AP880" s="68"/>
      <c r="AQ880" s="68"/>
      <c r="AR880" s="68"/>
      <c r="AS880" s="68"/>
      <c r="AT880" s="68"/>
      <c r="AU880" s="68"/>
    </row>
    <row r="881" spans="1:47" ht="15.75" customHeight="1">
      <c r="A881" s="68"/>
      <c r="B881" s="68"/>
      <c r="C881" s="68"/>
      <c r="D881" s="68"/>
      <c r="E881" s="68"/>
      <c r="F881" s="68"/>
      <c r="G881" s="68"/>
      <c r="H881" s="68"/>
      <c r="I881" s="68"/>
      <c r="J881" s="68"/>
      <c r="K881" s="68"/>
      <c r="L881" s="68"/>
      <c r="M881" s="68"/>
      <c r="N881" s="68"/>
      <c r="O881" s="68"/>
      <c r="P881" s="68"/>
      <c r="Q881" s="68"/>
      <c r="R881" s="68"/>
      <c r="S881" s="68"/>
      <c r="T881" s="68"/>
      <c r="U881" s="68"/>
      <c r="V881" s="68"/>
      <c r="W881" s="68"/>
      <c r="X881" s="68"/>
      <c r="Y881" s="68"/>
      <c r="Z881" s="68"/>
      <c r="AA881" s="68"/>
      <c r="AB881" s="68"/>
      <c r="AC881" s="68"/>
      <c r="AD881" s="68"/>
      <c r="AE881" s="68"/>
      <c r="AF881" s="68"/>
      <c r="AG881" s="68"/>
      <c r="AH881" s="68"/>
      <c r="AI881" s="68"/>
      <c r="AJ881" s="68"/>
      <c r="AK881" s="68"/>
      <c r="AL881" s="68"/>
      <c r="AM881" s="68"/>
      <c r="AN881" s="68"/>
      <c r="AO881" s="68"/>
      <c r="AP881" s="68"/>
      <c r="AQ881" s="68"/>
      <c r="AR881" s="68"/>
      <c r="AS881" s="68"/>
      <c r="AT881" s="68"/>
      <c r="AU881" s="68"/>
    </row>
    <row r="882" spans="1:47" ht="15.75" customHeight="1">
      <c r="A882" s="68"/>
      <c r="B882" s="68"/>
      <c r="C882" s="68"/>
      <c r="D882" s="68"/>
      <c r="E882" s="68"/>
      <c r="F882" s="68"/>
      <c r="G882" s="68"/>
      <c r="H882" s="68"/>
      <c r="I882" s="68"/>
      <c r="J882" s="68"/>
      <c r="K882" s="68"/>
      <c r="L882" s="68"/>
      <c r="M882" s="68"/>
      <c r="N882" s="68"/>
      <c r="O882" s="68"/>
      <c r="P882" s="68"/>
      <c r="Q882" s="68"/>
      <c r="R882" s="68"/>
      <c r="S882" s="68"/>
      <c r="T882" s="68"/>
      <c r="U882" s="68"/>
      <c r="V882" s="68"/>
      <c r="W882" s="68"/>
      <c r="X882" s="68"/>
      <c r="Y882" s="68"/>
      <c r="Z882" s="68"/>
      <c r="AA882" s="68"/>
      <c r="AB882" s="68"/>
      <c r="AC882" s="68"/>
      <c r="AD882" s="68"/>
      <c r="AE882" s="68"/>
      <c r="AF882" s="68"/>
      <c r="AG882" s="68"/>
      <c r="AH882" s="68"/>
      <c r="AI882" s="68"/>
      <c r="AJ882" s="68"/>
      <c r="AK882" s="68"/>
      <c r="AL882" s="68"/>
      <c r="AM882" s="68"/>
      <c r="AN882" s="68"/>
      <c r="AO882" s="68"/>
      <c r="AP882" s="68"/>
      <c r="AQ882" s="68"/>
      <c r="AR882" s="68"/>
      <c r="AS882" s="68"/>
      <c r="AT882" s="68"/>
      <c r="AU882" s="68"/>
    </row>
    <row r="883" spans="1:47" ht="15.75" customHeight="1">
      <c r="A883" s="68"/>
      <c r="B883" s="68"/>
      <c r="C883" s="68"/>
      <c r="D883" s="68"/>
      <c r="E883" s="68"/>
      <c r="F883" s="68"/>
      <c r="G883" s="68"/>
      <c r="H883" s="68"/>
      <c r="I883" s="68"/>
      <c r="J883" s="68"/>
      <c r="K883" s="68"/>
      <c r="L883" s="68"/>
      <c r="M883" s="68"/>
      <c r="N883" s="68"/>
      <c r="O883" s="68"/>
      <c r="P883" s="68"/>
      <c r="Q883" s="68"/>
      <c r="R883" s="68"/>
      <c r="S883" s="68"/>
      <c r="T883" s="68"/>
      <c r="U883" s="68"/>
      <c r="V883" s="68"/>
      <c r="W883" s="68"/>
      <c r="X883" s="68"/>
      <c r="Y883" s="68"/>
      <c r="Z883" s="68"/>
      <c r="AA883" s="68"/>
      <c r="AB883" s="68"/>
      <c r="AC883" s="68"/>
      <c r="AD883" s="68"/>
      <c r="AE883" s="68"/>
      <c r="AF883" s="68"/>
      <c r="AG883" s="68"/>
      <c r="AH883" s="68"/>
      <c r="AI883" s="68"/>
      <c r="AJ883" s="68"/>
      <c r="AK883" s="68"/>
      <c r="AL883" s="68"/>
      <c r="AM883" s="68"/>
      <c r="AN883" s="68"/>
      <c r="AO883" s="68"/>
      <c r="AP883" s="68"/>
      <c r="AQ883" s="68"/>
      <c r="AR883" s="68"/>
      <c r="AS883" s="68"/>
      <c r="AT883" s="68"/>
      <c r="AU883" s="68"/>
    </row>
    <row r="884" spans="1:47" ht="15.75" customHeight="1">
      <c r="A884" s="68"/>
      <c r="B884" s="68"/>
      <c r="C884" s="68"/>
      <c r="D884" s="68"/>
      <c r="E884" s="68"/>
      <c r="F884" s="68"/>
      <c r="G884" s="68"/>
      <c r="H884" s="68"/>
      <c r="I884" s="68"/>
      <c r="J884" s="68"/>
      <c r="K884" s="68"/>
      <c r="L884" s="68"/>
      <c r="M884" s="68"/>
      <c r="N884" s="68"/>
      <c r="O884" s="68"/>
      <c r="P884" s="68"/>
      <c r="Q884" s="68"/>
      <c r="R884" s="68"/>
      <c r="S884" s="68"/>
      <c r="T884" s="68"/>
      <c r="U884" s="68"/>
      <c r="V884" s="68"/>
      <c r="W884" s="68"/>
      <c r="X884" s="68"/>
      <c r="Y884" s="68"/>
      <c r="Z884" s="68"/>
      <c r="AA884" s="68"/>
      <c r="AB884" s="68"/>
      <c r="AC884" s="68"/>
      <c r="AD884" s="68"/>
      <c r="AE884" s="68"/>
      <c r="AF884" s="68"/>
      <c r="AG884" s="68"/>
      <c r="AH884" s="68"/>
      <c r="AI884" s="68"/>
      <c r="AJ884" s="68"/>
      <c r="AK884" s="68"/>
      <c r="AL884" s="68"/>
      <c r="AM884" s="68"/>
      <c r="AN884" s="68"/>
      <c r="AO884" s="68"/>
      <c r="AP884" s="68"/>
      <c r="AQ884" s="68"/>
      <c r="AR884" s="68"/>
      <c r="AS884" s="68"/>
      <c r="AT884" s="68"/>
      <c r="AU884" s="68"/>
    </row>
    <row r="885" spans="1:47" ht="15.75" customHeight="1">
      <c r="A885" s="68"/>
      <c r="B885" s="68"/>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c r="AA885" s="68"/>
      <c r="AB885" s="68"/>
      <c r="AC885" s="68"/>
      <c r="AD885" s="68"/>
      <c r="AE885" s="68"/>
      <c r="AF885" s="68"/>
      <c r="AG885" s="68"/>
      <c r="AH885" s="68"/>
      <c r="AI885" s="68"/>
      <c r="AJ885" s="68"/>
      <c r="AK885" s="68"/>
      <c r="AL885" s="68"/>
      <c r="AM885" s="68"/>
      <c r="AN885" s="68"/>
      <c r="AO885" s="68"/>
      <c r="AP885" s="68"/>
      <c r="AQ885" s="68"/>
      <c r="AR885" s="68"/>
      <c r="AS885" s="68"/>
      <c r="AT885" s="68"/>
      <c r="AU885" s="68"/>
    </row>
    <row r="886" spans="1:47" ht="15.75" customHeight="1">
      <c r="A886" s="68"/>
      <c r="B886" s="68"/>
      <c r="C886" s="68"/>
      <c r="D886" s="68"/>
      <c r="E886" s="68"/>
      <c r="F886" s="68"/>
      <c r="G886" s="68"/>
      <c r="H886" s="68"/>
      <c r="I886" s="68"/>
      <c r="J886" s="68"/>
      <c r="K886" s="68"/>
      <c r="L886" s="68"/>
      <c r="M886" s="68"/>
      <c r="N886" s="68"/>
      <c r="O886" s="68"/>
      <c r="P886" s="68"/>
      <c r="Q886" s="68"/>
      <c r="R886" s="68"/>
      <c r="S886" s="68"/>
      <c r="T886" s="68"/>
      <c r="U886" s="68"/>
      <c r="V886" s="68"/>
      <c r="W886" s="68"/>
      <c r="X886" s="68"/>
      <c r="Y886" s="68"/>
      <c r="Z886" s="68"/>
      <c r="AA886" s="68"/>
      <c r="AB886" s="68"/>
      <c r="AC886" s="68"/>
      <c r="AD886" s="68"/>
      <c r="AE886" s="68"/>
      <c r="AF886" s="68"/>
      <c r="AG886" s="68"/>
      <c r="AH886" s="68"/>
      <c r="AI886" s="68"/>
      <c r="AJ886" s="68"/>
      <c r="AK886" s="68"/>
      <c r="AL886" s="68"/>
      <c r="AM886" s="68"/>
      <c r="AN886" s="68"/>
      <c r="AO886" s="68"/>
      <c r="AP886" s="68"/>
      <c r="AQ886" s="68"/>
      <c r="AR886" s="68"/>
      <c r="AS886" s="68"/>
      <c r="AT886" s="68"/>
      <c r="AU886" s="68"/>
    </row>
    <row r="887" spans="1:47" ht="15.75" customHeight="1">
      <c r="A887" s="68"/>
      <c r="B887" s="68"/>
      <c r="C887" s="68"/>
      <c r="D887" s="68"/>
      <c r="E887" s="68"/>
      <c r="F887" s="68"/>
      <c r="G887" s="68"/>
      <c r="H887" s="68"/>
      <c r="I887" s="68"/>
      <c r="J887" s="68"/>
      <c r="K887" s="68"/>
      <c r="L887" s="68"/>
      <c r="M887" s="68"/>
      <c r="N887" s="68"/>
      <c r="O887" s="68"/>
      <c r="P887" s="68"/>
      <c r="Q887" s="68"/>
      <c r="R887" s="68"/>
      <c r="S887" s="68"/>
      <c r="T887" s="68"/>
      <c r="U887" s="68"/>
      <c r="V887" s="68"/>
      <c r="W887" s="68"/>
      <c r="X887" s="68"/>
      <c r="Y887" s="68"/>
      <c r="Z887" s="68"/>
      <c r="AA887" s="68"/>
      <c r="AB887" s="68"/>
      <c r="AC887" s="68"/>
      <c r="AD887" s="68"/>
      <c r="AE887" s="68"/>
      <c r="AF887" s="68"/>
      <c r="AG887" s="68"/>
      <c r="AH887" s="68"/>
      <c r="AI887" s="68"/>
      <c r="AJ887" s="68"/>
      <c r="AK887" s="68"/>
      <c r="AL887" s="68"/>
      <c r="AM887" s="68"/>
      <c r="AN887" s="68"/>
      <c r="AO887" s="68"/>
      <c r="AP887" s="68"/>
      <c r="AQ887" s="68"/>
      <c r="AR887" s="68"/>
      <c r="AS887" s="68"/>
      <c r="AT887" s="68"/>
      <c r="AU887" s="68"/>
    </row>
    <row r="888" spans="1:47" ht="15.75" customHeight="1">
      <c r="A888" s="68"/>
      <c r="B888" s="68"/>
      <c r="C888" s="68"/>
      <c r="D888" s="68"/>
      <c r="E888" s="68"/>
      <c r="F888" s="68"/>
      <c r="G888" s="68"/>
      <c r="H888" s="68"/>
      <c r="I888" s="68"/>
      <c r="J888" s="68"/>
      <c r="K888" s="68"/>
      <c r="L888" s="68"/>
      <c r="M888" s="68"/>
      <c r="N888" s="68"/>
      <c r="O888" s="68"/>
      <c r="P888" s="68"/>
      <c r="Q888" s="68"/>
      <c r="R888" s="68"/>
      <c r="S888" s="68"/>
      <c r="T888" s="68"/>
      <c r="U888" s="68"/>
      <c r="V888" s="68"/>
      <c r="W888" s="68"/>
      <c r="X888" s="68"/>
      <c r="Y888" s="68"/>
      <c r="Z888" s="68"/>
      <c r="AA888" s="68"/>
      <c r="AB888" s="68"/>
      <c r="AC888" s="68"/>
      <c r="AD888" s="68"/>
      <c r="AE888" s="68"/>
      <c r="AF888" s="68"/>
      <c r="AG888" s="68"/>
      <c r="AH888" s="68"/>
      <c r="AI888" s="68"/>
      <c r="AJ888" s="68"/>
      <c r="AK888" s="68"/>
      <c r="AL888" s="68"/>
      <c r="AM888" s="68"/>
      <c r="AN888" s="68"/>
      <c r="AO888" s="68"/>
      <c r="AP888" s="68"/>
      <c r="AQ888" s="68"/>
      <c r="AR888" s="68"/>
      <c r="AS888" s="68"/>
      <c r="AT888" s="68"/>
      <c r="AU888" s="68"/>
    </row>
    <row r="889" spans="1:47" ht="15.75" customHeight="1">
      <c r="A889" s="68"/>
      <c r="B889" s="68"/>
      <c r="C889" s="68"/>
      <c r="D889" s="68"/>
      <c r="E889" s="68"/>
      <c r="F889" s="68"/>
      <c r="G889" s="68"/>
      <c r="H889" s="68"/>
      <c r="I889" s="68"/>
      <c r="J889" s="68"/>
      <c r="K889" s="68"/>
      <c r="L889" s="68"/>
      <c r="M889" s="68"/>
      <c r="N889" s="68"/>
      <c r="O889" s="68"/>
      <c r="P889" s="68"/>
      <c r="Q889" s="68"/>
      <c r="R889" s="68"/>
      <c r="S889" s="68"/>
      <c r="T889" s="68"/>
      <c r="U889" s="68"/>
      <c r="V889" s="68"/>
      <c r="W889" s="68"/>
      <c r="X889" s="68"/>
      <c r="Y889" s="68"/>
      <c r="Z889" s="68"/>
      <c r="AA889" s="68"/>
      <c r="AB889" s="68"/>
      <c r="AC889" s="68"/>
      <c r="AD889" s="68"/>
      <c r="AE889" s="68"/>
      <c r="AF889" s="68"/>
      <c r="AG889" s="68"/>
      <c r="AH889" s="68"/>
      <c r="AI889" s="68"/>
      <c r="AJ889" s="68"/>
      <c r="AK889" s="68"/>
      <c r="AL889" s="68"/>
      <c r="AM889" s="68"/>
      <c r="AN889" s="68"/>
      <c r="AO889" s="68"/>
      <c r="AP889" s="68"/>
      <c r="AQ889" s="68"/>
      <c r="AR889" s="68"/>
      <c r="AS889" s="68"/>
      <c r="AT889" s="68"/>
      <c r="AU889" s="68"/>
    </row>
    <row r="890" spans="1:47" ht="15.75" customHeight="1">
      <c r="A890" s="68"/>
      <c r="B890" s="68"/>
      <c r="C890" s="68"/>
      <c r="D890" s="68"/>
      <c r="E890" s="68"/>
      <c r="F890" s="68"/>
      <c r="G890" s="68"/>
      <c r="H890" s="68"/>
      <c r="I890" s="68"/>
      <c r="J890" s="68"/>
      <c r="K890" s="68"/>
      <c r="L890" s="68"/>
      <c r="M890" s="68"/>
      <c r="N890" s="68"/>
      <c r="O890" s="68"/>
      <c r="P890" s="68"/>
      <c r="Q890" s="68"/>
      <c r="R890" s="68"/>
      <c r="S890" s="68"/>
      <c r="T890" s="68"/>
      <c r="U890" s="68"/>
      <c r="V890" s="68"/>
      <c r="W890" s="68"/>
      <c r="X890" s="68"/>
      <c r="Y890" s="68"/>
      <c r="Z890" s="68"/>
      <c r="AA890" s="68"/>
      <c r="AB890" s="68"/>
      <c r="AC890" s="68"/>
      <c r="AD890" s="68"/>
      <c r="AE890" s="68"/>
      <c r="AF890" s="68"/>
      <c r="AG890" s="68"/>
      <c r="AH890" s="68"/>
      <c r="AI890" s="68"/>
      <c r="AJ890" s="68"/>
      <c r="AK890" s="68"/>
      <c r="AL890" s="68"/>
      <c r="AM890" s="68"/>
      <c r="AN890" s="68"/>
      <c r="AO890" s="68"/>
      <c r="AP890" s="68"/>
      <c r="AQ890" s="68"/>
      <c r="AR890" s="68"/>
      <c r="AS890" s="68"/>
      <c r="AT890" s="68"/>
      <c r="AU890" s="68"/>
    </row>
    <row r="891" spans="1:47" ht="15.75" customHeight="1">
      <c r="A891" s="68"/>
      <c r="B891" s="68"/>
      <c r="C891" s="68"/>
      <c r="D891" s="68"/>
      <c r="E891" s="68"/>
      <c r="F891" s="68"/>
      <c r="G891" s="68"/>
      <c r="H891" s="68"/>
      <c r="I891" s="68"/>
      <c r="J891" s="68"/>
      <c r="K891" s="68"/>
      <c r="L891" s="68"/>
      <c r="M891" s="68"/>
      <c r="N891" s="68"/>
      <c r="O891" s="68"/>
      <c r="P891" s="68"/>
      <c r="Q891" s="68"/>
      <c r="R891" s="68"/>
      <c r="S891" s="68"/>
      <c r="T891" s="68"/>
      <c r="U891" s="68"/>
      <c r="V891" s="68"/>
      <c r="W891" s="68"/>
      <c r="X891" s="68"/>
      <c r="Y891" s="68"/>
      <c r="Z891" s="68"/>
      <c r="AA891" s="68"/>
      <c r="AB891" s="68"/>
      <c r="AC891" s="68"/>
      <c r="AD891" s="68"/>
      <c r="AE891" s="68"/>
      <c r="AF891" s="68"/>
      <c r="AG891" s="68"/>
      <c r="AH891" s="68"/>
      <c r="AI891" s="68"/>
      <c r="AJ891" s="68"/>
      <c r="AK891" s="68"/>
      <c r="AL891" s="68"/>
      <c r="AM891" s="68"/>
      <c r="AN891" s="68"/>
      <c r="AO891" s="68"/>
      <c r="AP891" s="68"/>
      <c r="AQ891" s="68"/>
      <c r="AR891" s="68"/>
      <c r="AS891" s="68"/>
      <c r="AT891" s="68"/>
      <c r="AU891" s="68"/>
    </row>
    <row r="892" spans="1:47" ht="15.75" customHeight="1">
      <c r="A892" s="68"/>
      <c r="B892" s="68"/>
      <c r="C892" s="68"/>
      <c r="D892" s="68"/>
      <c r="E892" s="68"/>
      <c r="F892" s="68"/>
      <c r="G892" s="68"/>
      <c r="H892" s="68"/>
      <c r="I892" s="68"/>
      <c r="J892" s="68"/>
      <c r="K892" s="68"/>
      <c r="L892" s="68"/>
      <c r="M892" s="68"/>
      <c r="N892" s="68"/>
      <c r="O892" s="68"/>
      <c r="P892" s="68"/>
      <c r="Q892" s="68"/>
      <c r="R892" s="68"/>
      <c r="S892" s="68"/>
      <c r="T892" s="68"/>
      <c r="U892" s="68"/>
      <c r="V892" s="68"/>
      <c r="W892" s="68"/>
      <c r="X892" s="68"/>
      <c r="Y892" s="68"/>
      <c r="Z892" s="68"/>
      <c r="AA892" s="68"/>
      <c r="AB892" s="68"/>
      <c r="AC892" s="68"/>
      <c r="AD892" s="68"/>
      <c r="AE892" s="68"/>
      <c r="AF892" s="68"/>
      <c r="AG892" s="68"/>
      <c r="AH892" s="68"/>
      <c r="AI892" s="68"/>
      <c r="AJ892" s="68"/>
      <c r="AK892" s="68"/>
      <c r="AL892" s="68"/>
      <c r="AM892" s="68"/>
      <c r="AN892" s="68"/>
      <c r="AO892" s="68"/>
      <c r="AP892" s="68"/>
      <c r="AQ892" s="68"/>
      <c r="AR892" s="68"/>
      <c r="AS892" s="68"/>
      <c r="AT892" s="68"/>
      <c r="AU892" s="68"/>
    </row>
    <row r="893" spans="1:47" ht="15.75" customHeight="1">
      <c r="A893" s="68"/>
      <c r="B893" s="68"/>
      <c r="C893" s="68"/>
      <c r="D893" s="68"/>
      <c r="E893" s="68"/>
      <c r="F893" s="68"/>
      <c r="G893" s="68"/>
      <c r="H893" s="68"/>
      <c r="I893" s="68"/>
      <c r="J893" s="68"/>
      <c r="K893" s="68"/>
      <c r="L893" s="68"/>
      <c r="M893" s="68"/>
      <c r="N893" s="68"/>
      <c r="O893" s="68"/>
      <c r="P893" s="68"/>
      <c r="Q893" s="68"/>
      <c r="R893" s="68"/>
      <c r="S893" s="68"/>
      <c r="T893" s="68"/>
      <c r="U893" s="68"/>
      <c r="V893" s="68"/>
      <c r="W893" s="68"/>
      <c r="X893" s="68"/>
      <c r="Y893" s="68"/>
      <c r="Z893" s="68"/>
      <c r="AA893" s="68"/>
      <c r="AB893" s="68"/>
      <c r="AC893" s="68"/>
      <c r="AD893" s="68"/>
      <c r="AE893" s="68"/>
      <c r="AF893" s="68"/>
      <c r="AG893" s="68"/>
      <c r="AH893" s="68"/>
      <c r="AI893" s="68"/>
      <c r="AJ893" s="68"/>
      <c r="AK893" s="68"/>
      <c r="AL893" s="68"/>
      <c r="AM893" s="68"/>
      <c r="AN893" s="68"/>
      <c r="AO893" s="68"/>
      <c r="AP893" s="68"/>
      <c r="AQ893" s="68"/>
      <c r="AR893" s="68"/>
      <c r="AS893" s="68"/>
      <c r="AT893" s="68"/>
      <c r="AU893" s="68"/>
    </row>
    <row r="894" spans="1:47" ht="15.75" customHeight="1">
      <c r="A894" s="68"/>
      <c r="B894" s="68"/>
      <c r="C894" s="68"/>
      <c r="D894" s="68"/>
      <c r="E894" s="68"/>
      <c r="F894" s="68"/>
      <c r="G894" s="68"/>
      <c r="H894" s="68"/>
      <c r="I894" s="68"/>
      <c r="J894" s="68"/>
      <c r="K894" s="68"/>
      <c r="L894" s="68"/>
      <c r="M894" s="68"/>
      <c r="N894" s="68"/>
      <c r="O894" s="68"/>
      <c r="P894" s="68"/>
      <c r="Q894" s="68"/>
      <c r="R894" s="68"/>
      <c r="S894" s="68"/>
      <c r="T894" s="68"/>
      <c r="U894" s="68"/>
      <c r="V894" s="68"/>
      <c r="W894" s="68"/>
      <c r="X894" s="68"/>
      <c r="Y894" s="68"/>
      <c r="Z894" s="68"/>
      <c r="AA894" s="68"/>
      <c r="AB894" s="68"/>
      <c r="AC894" s="68"/>
      <c r="AD894" s="68"/>
      <c r="AE894" s="68"/>
      <c r="AF894" s="68"/>
      <c r="AG894" s="68"/>
      <c r="AH894" s="68"/>
      <c r="AI894" s="68"/>
      <c r="AJ894" s="68"/>
      <c r="AK894" s="68"/>
      <c r="AL894" s="68"/>
      <c r="AM894" s="68"/>
      <c r="AN894" s="68"/>
      <c r="AO894" s="68"/>
      <c r="AP894" s="68"/>
      <c r="AQ894" s="68"/>
      <c r="AR894" s="68"/>
      <c r="AS894" s="68"/>
      <c r="AT894" s="68"/>
      <c r="AU894" s="68"/>
    </row>
    <row r="895" spans="1:47" ht="15.75" customHeight="1">
      <c r="A895" s="68"/>
      <c r="B895" s="68"/>
      <c r="C895" s="68"/>
      <c r="D895" s="68"/>
      <c r="E895" s="68"/>
      <c r="F895" s="68"/>
      <c r="G895" s="68"/>
      <c r="H895" s="68"/>
      <c r="I895" s="68"/>
      <c r="J895" s="68"/>
      <c r="K895" s="68"/>
      <c r="L895" s="68"/>
      <c r="M895" s="68"/>
      <c r="N895" s="68"/>
      <c r="O895" s="68"/>
      <c r="P895" s="68"/>
      <c r="Q895" s="68"/>
      <c r="R895" s="68"/>
      <c r="S895" s="68"/>
      <c r="T895" s="68"/>
      <c r="U895" s="68"/>
      <c r="V895" s="68"/>
      <c r="W895" s="68"/>
      <c r="X895" s="68"/>
      <c r="Y895" s="68"/>
      <c r="Z895" s="68"/>
      <c r="AA895" s="68"/>
      <c r="AB895" s="68"/>
      <c r="AC895" s="68"/>
      <c r="AD895" s="68"/>
      <c r="AE895" s="68"/>
      <c r="AF895" s="68"/>
      <c r="AG895" s="68"/>
      <c r="AH895" s="68"/>
      <c r="AI895" s="68"/>
      <c r="AJ895" s="68"/>
      <c r="AK895" s="68"/>
      <c r="AL895" s="68"/>
      <c r="AM895" s="68"/>
      <c r="AN895" s="68"/>
      <c r="AO895" s="68"/>
      <c r="AP895" s="68"/>
      <c r="AQ895" s="68"/>
      <c r="AR895" s="68"/>
      <c r="AS895" s="68"/>
      <c r="AT895" s="68"/>
      <c r="AU895" s="68"/>
    </row>
    <row r="896" spans="1:47" ht="15.75" customHeight="1">
      <c r="A896" s="68"/>
      <c r="B896" s="68"/>
      <c r="C896" s="68"/>
      <c r="D896" s="68"/>
      <c r="E896" s="68"/>
      <c r="F896" s="68"/>
      <c r="G896" s="68"/>
      <c r="H896" s="68"/>
      <c r="I896" s="68"/>
      <c r="J896" s="68"/>
      <c r="K896" s="68"/>
      <c r="L896" s="68"/>
      <c r="M896" s="68"/>
      <c r="N896" s="68"/>
      <c r="O896" s="68"/>
      <c r="P896" s="68"/>
      <c r="Q896" s="68"/>
      <c r="R896" s="68"/>
      <c r="S896" s="68"/>
      <c r="T896" s="68"/>
      <c r="U896" s="68"/>
      <c r="V896" s="68"/>
      <c r="W896" s="68"/>
      <c r="X896" s="68"/>
      <c r="Y896" s="68"/>
      <c r="Z896" s="68"/>
      <c r="AA896" s="68"/>
      <c r="AB896" s="68"/>
      <c r="AC896" s="68"/>
      <c r="AD896" s="68"/>
      <c r="AE896" s="68"/>
      <c r="AF896" s="68"/>
      <c r="AG896" s="68"/>
      <c r="AH896" s="68"/>
      <c r="AI896" s="68"/>
      <c r="AJ896" s="68"/>
      <c r="AK896" s="68"/>
      <c r="AL896" s="68"/>
      <c r="AM896" s="68"/>
      <c r="AN896" s="68"/>
      <c r="AO896" s="68"/>
      <c r="AP896" s="68"/>
      <c r="AQ896" s="68"/>
      <c r="AR896" s="68"/>
      <c r="AS896" s="68"/>
      <c r="AT896" s="68"/>
      <c r="AU896" s="68"/>
    </row>
    <row r="897" spans="1:47" ht="15.75" customHeight="1">
      <c r="A897" s="68"/>
      <c r="B897" s="68"/>
      <c r="C897" s="68"/>
      <c r="D897" s="68"/>
      <c r="E897" s="68"/>
      <c r="F897" s="68"/>
      <c r="G897" s="68"/>
      <c r="H897" s="68"/>
      <c r="I897" s="68"/>
      <c r="J897" s="68"/>
      <c r="K897" s="68"/>
      <c r="L897" s="68"/>
      <c r="M897" s="68"/>
      <c r="N897" s="68"/>
      <c r="O897" s="68"/>
      <c r="P897" s="68"/>
      <c r="Q897" s="68"/>
      <c r="R897" s="68"/>
      <c r="S897" s="68"/>
      <c r="T897" s="68"/>
      <c r="U897" s="68"/>
      <c r="V897" s="68"/>
      <c r="W897" s="68"/>
      <c r="X897" s="68"/>
      <c r="Y897" s="68"/>
      <c r="Z897" s="68"/>
      <c r="AA897" s="68"/>
      <c r="AB897" s="68"/>
      <c r="AC897" s="68"/>
      <c r="AD897" s="68"/>
      <c r="AE897" s="68"/>
      <c r="AF897" s="68"/>
      <c r="AG897" s="68"/>
      <c r="AH897" s="68"/>
      <c r="AI897" s="68"/>
      <c r="AJ897" s="68"/>
      <c r="AK897" s="68"/>
      <c r="AL897" s="68"/>
      <c r="AM897" s="68"/>
      <c r="AN897" s="68"/>
      <c r="AO897" s="68"/>
      <c r="AP897" s="68"/>
      <c r="AQ897" s="68"/>
      <c r="AR897" s="68"/>
      <c r="AS897" s="68"/>
      <c r="AT897" s="68"/>
      <c r="AU897" s="68"/>
    </row>
    <row r="898" spans="1:47" ht="15.75" customHeight="1">
      <c r="A898" s="68"/>
      <c r="B898" s="68"/>
      <c r="C898" s="68"/>
      <c r="D898" s="68"/>
      <c r="E898" s="68"/>
      <c r="F898" s="68"/>
      <c r="G898" s="68"/>
      <c r="H898" s="68"/>
      <c r="I898" s="68"/>
      <c r="J898" s="68"/>
      <c r="K898" s="68"/>
      <c r="L898" s="68"/>
      <c r="M898" s="68"/>
      <c r="N898" s="68"/>
      <c r="O898" s="68"/>
      <c r="P898" s="68"/>
      <c r="Q898" s="68"/>
      <c r="R898" s="68"/>
      <c r="S898" s="68"/>
      <c r="T898" s="68"/>
      <c r="U898" s="68"/>
      <c r="V898" s="68"/>
      <c r="W898" s="68"/>
      <c r="X898" s="68"/>
      <c r="Y898" s="68"/>
      <c r="Z898" s="68"/>
      <c r="AA898" s="68"/>
      <c r="AB898" s="68"/>
      <c r="AC898" s="68"/>
      <c r="AD898" s="68"/>
      <c r="AE898" s="68"/>
      <c r="AF898" s="68"/>
      <c r="AG898" s="68"/>
      <c r="AH898" s="68"/>
      <c r="AI898" s="68"/>
      <c r="AJ898" s="68"/>
      <c r="AK898" s="68"/>
      <c r="AL898" s="68"/>
      <c r="AM898" s="68"/>
      <c r="AN898" s="68"/>
      <c r="AO898" s="68"/>
      <c r="AP898" s="68"/>
      <c r="AQ898" s="68"/>
      <c r="AR898" s="68"/>
      <c r="AS898" s="68"/>
      <c r="AT898" s="68"/>
      <c r="AU898" s="68"/>
    </row>
    <row r="899" spans="1:47" ht="15.75" customHeight="1">
      <c r="A899" s="68"/>
      <c r="B899" s="68"/>
      <c r="C899" s="68"/>
      <c r="D899" s="68"/>
      <c r="E899" s="68"/>
      <c r="F899" s="68"/>
      <c r="G899" s="68"/>
      <c r="H899" s="68"/>
      <c r="I899" s="68"/>
      <c r="J899" s="68"/>
      <c r="K899" s="68"/>
      <c r="L899" s="68"/>
      <c r="M899" s="68"/>
      <c r="N899" s="68"/>
      <c r="O899" s="68"/>
      <c r="P899" s="68"/>
      <c r="Q899" s="68"/>
      <c r="R899" s="68"/>
      <c r="S899" s="68"/>
      <c r="T899" s="68"/>
      <c r="U899" s="68"/>
      <c r="V899" s="68"/>
      <c r="W899" s="68"/>
      <c r="X899" s="68"/>
      <c r="Y899" s="68"/>
      <c r="Z899" s="68"/>
      <c r="AA899" s="68"/>
      <c r="AB899" s="68"/>
      <c r="AC899" s="68"/>
      <c r="AD899" s="68"/>
      <c r="AE899" s="68"/>
      <c r="AF899" s="68"/>
      <c r="AG899" s="68"/>
      <c r="AH899" s="68"/>
      <c r="AI899" s="68"/>
      <c r="AJ899" s="68"/>
      <c r="AK899" s="68"/>
      <c r="AL899" s="68"/>
      <c r="AM899" s="68"/>
      <c r="AN899" s="68"/>
      <c r="AO899" s="68"/>
      <c r="AP899" s="68"/>
      <c r="AQ899" s="68"/>
      <c r="AR899" s="68"/>
      <c r="AS899" s="68"/>
      <c r="AT899" s="68"/>
      <c r="AU899" s="68"/>
    </row>
    <row r="900" spans="1:47" ht="15.75" customHeight="1">
      <c r="A900" s="68"/>
      <c r="B900" s="68"/>
      <c r="C900" s="68"/>
      <c r="D900" s="68"/>
      <c r="E900" s="68"/>
      <c r="F900" s="68"/>
      <c r="G900" s="68"/>
      <c r="H900" s="68"/>
      <c r="I900" s="68"/>
      <c r="J900" s="68"/>
      <c r="K900" s="68"/>
      <c r="L900" s="68"/>
      <c r="M900" s="68"/>
      <c r="N900" s="68"/>
      <c r="O900" s="68"/>
      <c r="P900" s="68"/>
      <c r="Q900" s="68"/>
      <c r="R900" s="68"/>
      <c r="S900" s="68"/>
      <c r="T900" s="68"/>
      <c r="U900" s="68"/>
      <c r="V900" s="68"/>
      <c r="W900" s="68"/>
      <c r="X900" s="68"/>
      <c r="Y900" s="68"/>
      <c r="Z900" s="68"/>
      <c r="AA900" s="68"/>
      <c r="AB900" s="68"/>
      <c r="AC900" s="68"/>
      <c r="AD900" s="68"/>
      <c r="AE900" s="68"/>
      <c r="AF900" s="68"/>
      <c r="AG900" s="68"/>
      <c r="AH900" s="68"/>
      <c r="AI900" s="68"/>
      <c r="AJ900" s="68"/>
      <c r="AK900" s="68"/>
      <c r="AL900" s="68"/>
      <c r="AM900" s="68"/>
      <c r="AN900" s="68"/>
      <c r="AO900" s="68"/>
      <c r="AP900" s="68"/>
      <c r="AQ900" s="68"/>
      <c r="AR900" s="68"/>
      <c r="AS900" s="68"/>
      <c r="AT900" s="68"/>
      <c r="AU900" s="68"/>
    </row>
    <row r="901" spans="1:47" ht="15.75" customHeight="1">
      <c r="A901" s="68"/>
      <c r="B901" s="68"/>
      <c r="C901" s="68"/>
      <c r="D901" s="68"/>
      <c r="E901" s="68"/>
      <c r="F901" s="68"/>
      <c r="G901" s="68"/>
      <c r="H901" s="68"/>
      <c r="I901" s="68"/>
      <c r="J901" s="68"/>
      <c r="K901" s="68"/>
      <c r="L901" s="68"/>
      <c r="M901" s="68"/>
      <c r="N901" s="68"/>
      <c r="O901" s="68"/>
      <c r="P901" s="68"/>
      <c r="Q901" s="68"/>
      <c r="R901" s="68"/>
      <c r="S901" s="68"/>
      <c r="T901" s="68"/>
      <c r="U901" s="68"/>
      <c r="V901" s="68"/>
      <c r="W901" s="68"/>
      <c r="X901" s="68"/>
      <c r="Y901" s="68"/>
      <c r="Z901" s="68"/>
      <c r="AA901" s="68"/>
      <c r="AB901" s="68"/>
      <c r="AC901" s="68"/>
      <c r="AD901" s="68"/>
      <c r="AE901" s="68"/>
      <c r="AF901" s="68"/>
      <c r="AG901" s="68"/>
      <c r="AH901" s="68"/>
      <c r="AI901" s="68"/>
      <c r="AJ901" s="68"/>
      <c r="AK901" s="68"/>
      <c r="AL901" s="68"/>
      <c r="AM901" s="68"/>
      <c r="AN901" s="68"/>
      <c r="AO901" s="68"/>
      <c r="AP901" s="68"/>
      <c r="AQ901" s="68"/>
      <c r="AR901" s="68"/>
      <c r="AS901" s="68"/>
      <c r="AT901" s="68"/>
      <c r="AU901" s="68"/>
    </row>
    <row r="902" spans="1:47" ht="15.75" customHeight="1">
      <c r="A902" s="68"/>
      <c r="B902" s="68"/>
      <c r="C902" s="68"/>
      <c r="D902" s="68"/>
      <c r="E902" s="68"/>
      <c r="F902" s="68"/>
      <c r="G902" s="68"/>
      <c r="H902" s="68"/>
      <c r="I902" s="68"/>
      <c r="J902" s="68"/>
      <c r="K902" s="68"/>
      <c r="L902" s="68"/>
      <c r="M902" s="68"/>
      <c r="N902" s="68"/>
      <c r="O902" s="68"/>
      <c r="P902" s="68"/>
      <c r="Q902" s="68"/>
      <c r="R902" s="68"/>
      <c r="S902" s="68"/>
      <c r="T902" s="68"/>
      <c r="U902" s="68"/>
      <c r="V902" s="68"/>
      <c r="W902" s="68"/>
      <c r="X902" s="68"/>
      <c r="Y902" s="68"/>
      <c r="Z902" s="68"/>
      <c r="AA902" s="68"/>
      <c r="AB902" s="68"/>
      <c r="AC902" s="68"/>
      <c r="AD902" s="68"/>
      <c r="AE902" s="68"/>
      <c r="AF902" s="68"/>
      <c r="AG902" s="68"/>
      <c r="AH902" s="68"/>
      <c r="AI902" s="68"/>
      <c r="AJ902" s="68"/>
      <c r="AK902" s="68"/>
      <c r="AL902" s="68"/>
      <c r="AM902" s="68"/>
      <c r="AN902" s="68"/>
      <c r="AO902" s="68"/>
      <c r="AP902" s="68"/>
      <c r="AQ902" s="68"/>
      <c r="AR902" s="68"/>
      <c r="AS902" s="68"/>
      <c r="AT902" s="68"/>
      <c r="AU902" s="68"/>
    </row>
    <row r="903" spans="1:47" ht="15.75" customHeight="1">
      <c r="A903" s="68"/>
      <c r="B903" s="68"/>
      <c r="C903" s="68"/>
      <c r="D903" s="68"/>
      <c r="E903" s="68"/>
      <c r="F903" s="68"/>
      <c r="G903" s="68"/>
      <c r="H903" s="68"/>
      <c r="I903" s="68"/>
      <c r="J903" s="68"/>
      <c r="K903" s="68"/>
      <c r="L903" s="68"/>
      <c r="M903" s="68"/>
      <c r="N903" s="68"/>
      <c r="O903" s="68"/>
      <c r="P903" s="68"/>
      <c r="Q903" s="68"/>
      <c r="R903" s="68"/>
      <c r="S903" s="68"/>
      <c r="T903" s="68"/>
      <c r="U903" s="68"/>
      <c r="V903" s="68"/>
      <c r="W903" s="68"/>
      <c r="X903" s="68"/>
      <c r="Y903" s="68"/>
      <c r="Z903" s="68"/>
      <c r="AA903" s="68"/>
      <c r="AB903" s="68"/>
      <c r="AC903" s="68"/>
      <c r="AD903" s="68"/>
      <c r="AE903" s="68"/>
      <c r="AF903" s="68"/>
      <c r="AG903" s="68"/>
      <c r="AH903" s="68"/>
      <c r="AI903" s="68"/>
      <c r="AJ903" s="68"/>
      <c r="AK903" s="68"/>
      <c r="AL903" s="68"/>
      <c r="AM903" s="68"/>
      <c r="AN903" s="68"/>
      <c r="AO903" s="68"/>
      <c r="AP903" s="68"/>
      <c r="AQ903" s="68"/>
      <c r="AR903" s="68"/>
      <c r="AS903" s="68"/>
      <c r="AT903" s="68"/>
      <c r="AU903" s="68"/>
    </row>
    <row r="904" spans="1:47" ht="15.75" customHeight="1">
      <c r="A904" s="68"/>
      <c r="B904" s="68"/>
      <c r="C904" s="68"/>
      <c r="D904" s="68"/>
      <c r="E904" s="68"/>
      <c r="F904" s="68"/>
      <c r="G904" s="68"/>
      <c r="H904" s="68"/>
      <c r="I904" s="68"/>
      <c r="J904" s="68"/>
      <c r="K904" s="68"/>
      <c r="L904" s="68"/>
      <c r="M904" s="68"/>
      <c r="N904" s="68"/>
      <c r="O904" s="68"/>
      <c r="P904" s="68"/>
      <c r="Q904" s="68"/>
      <c r="R904" s="68"/>
      <c r="S904" s="68"/>
      <c r="T904" s="68"/>
      <c r="U904" s="68"/>
      <c r="V904" s="68"/>
      <c r="W904" s="68"/>
      <c r="X904" s="68"/>
      <c r="Y904" s="68"/>
      <c r="Z904" s="68"/>
      <c r="AA904" s="68"/>
      <c r="AB904" s="68"/>
      <c r="AC904" s="68"/>
      <c r="AD904" s="68"/>
      <c r="AE904" s="68"/>
      <c r="AF904" s="68"/>
      <c r="AG904" s="68"/>
      <c r="AH904" s="68"/>
      <c r="AI904" s="68"/>
      <c r="AJ904" s="68"/>
      <c r="AK904" s="68"/>
      <c r="AL904" s="68"/>
      <c r="AM904" s="68"/>
      <c r="AN904" s="68"/>
      <c r="AO904" s="68"/>
      <c r="AP904" s="68"/>
      <c r="AQ904" s="68"/>
      <c r="AR904" s="68"/>
      <c r="AS904" s="68"/>
      <c r="AT904" s="68"/>
      <c r="AU904" s="68"/>
    </row>
    <row r="905" spans="1:47" ht="15.75" customHeight="1">
      <c r="A905" s="68"/>
      <c r="B905" s="68"/>
      <c r="C905" s="68"/>
      <c r="D905" s="68"/>
      <c r="E905" s="68"/>
      <c r="F905" s="68"/>
      <c r="G905" s="68"/>
      <c r="H905" s="68"/>
      <c r="I905" s="68"/>
      <c r="J905" s="68"/>
      <c r="K905" s="68"/>
      <c r="L905" s="68"/>
      <c r="M905" s="68"/>
      <c r="N905" s="68"/>
      <c r="O905" s="68"/>
      <c r="P905" s="68"/>
      <c r="Q905" s="68"/>
      <c r="R905" s="68"/>
      <c r="S905" s="68"/>
      <c r="T905" s="68"/>
      <c r="U905" s="68"/>
      <c r="V905" s="68"/>
      <c r="W905" s="68"/>
      <c r="X905" s="68"/>
      <c r="Y905" s="68"/>
      <c r="Z905" s="68"/>
      <c r="AA905" s="68"/>
      <c r="AB905" s="68"/>
      <c r="AC905" s="68"/>
      <c r="AD905" s="68"/>
      <c r="AE905" s="68"/>
      <c r="AF905" s="68"/>
      <c r="AG905" s="68"/>
      <c r="AH905" s="68"/>
      <c r="AI905" s="68"/>
      <c r="AJ905" s="68"/>
      <c r="AK905" s="68"/>
      <c r="AL905" s="68"/>
      <c r="AM905" s="68"/>
      <c r="AN905" s="68"/>
      <c r="AO905" s="68"/>
      <c r="AP905" s="68"/>
      <c r="AQ905" s="68"/>
      <c r="AR905" s="68"/>
      <c r="AS905" s="68"/>
      <c r="AT905" s="68"/>
      <c r="AU905" s="68"/>
    </row>
    <row r="906" spans="1:47" ht="15.75" customHeight="1">
      <c r="A906" s="68"/>
      <c r="B906" s="68"/>
      <c r="C906" s="68"/>
      <c r="D906" s="68"/>
      <c r="E906" s="68"/>
      <c r="F906" s="68"/>
      <c r="G906" s="68"/>
      <c r="H906" s="68"/>
      <c r="I906" s="68"/>
      <c r="J906" s="68"/>
      <c r="K906" s="68"/>
      <c r="L906" s="68"/>
      <c r="M906" s="68"/>
      <c r="N906" s="68"/>
      <c r="O906" s="68"/>
      <c r="P906" s="68"/>
      <c r="Q906" s="68"/>
      <c r="R906" s="68"/>
      <c r="S906" s="68"/>
      <c r="T906" s="68"/>
      <c r="U906" s="68"/>
      <c r="V906" s="68"/>
      <c r="W906" s="68"/>
      <c r="X906" s="68"/>
      <c r="Y906" s="68"/>
      <c r="Z906" s="68"/>
      <c r="AA906" s="68"/>
      <c r="AB906" s="68"/>
      <c r="AC906" s="68"/>
      <c r="AD906" s="68"/>
      <c r="AE906" s="68"/>
      <c r="AF906" s="68"/>
      <c r="AG906" s="68"/>
      <c r="AH906" s="68"/>
      <c r="AI906" s="68"/>
      <c r="AJ906" s="68"/>
      <c r="AK906" s="68"/>
      <c r="AL906" s="68"/>
      <c r="AM906" s="68"/>
      <c r="AN906" s="68"/>
      <c r="AO906" s="68"/>
      <c r="AP906" s="68"/>
      <c r="AQ906" s="68"/>
      <c r="AR906" s="68"/>
      <c r="AS906" s="68"/>
      <c r="AT906" s="68"/>
      <c r="AU906" s="68"/>
    </row>
    <row r="907" spans="1:47" ht="15.75" customHeight="1">
      <c r="A907" s="68"/>
      <c r="B907" s="68"/>
      <c r="C907" s="68"/>
      <c r="D907" s="68"/>
      <c r="E907" s="68"/>
      <c r="F907" s="68"/>
      <c r="G907" s="68"/>
      <c r="H907" s="68"/>
      <c r="I907" s="68"/>
      <c r="J907" s="68"/>
      <c r="K907" s="68"/>
      <c r="L907" s="68"/>
      <c r="M907" s="68"/>
      <c r="N907" s="68"/>
      <c r="O907" s="68"/>
      <c r="P907" s="68"/>
      <c r="Q907" s="68"/>
      <c r="R907" s="68"/>
      <c r="S907" s="68"/>
      <c r="T907" s="68"/>
      <c r="U907" s="68"/>
      <c r="V907" s="68"/>
      <c r="W907" s="68"/>
      <c r="X907" s="68"/>
      <c r="Y907" s="68"/>
      <c r="Z907" s="68"/>
      <c r="AA907" s="68"/>
      <c r="AB907" s="68"/>
      <c r="AC907" s="68"/>
      <c r="AD907" s="68"/>
      <c r="AE907" s="68"/>
      <c r="AF907" s="68"/>
      <c r="AG907" s="68"/>
      <c r="AH907" s="68"/>
      <c r="AI907" s="68"/>
      <c r="AJ907" s="68"/>
      <c r="AK907" s="68"/>
      <c r="AL907" s="68"/>
      <c r="AM907" s="68"/>
      <c r="AN907" s="68"/>
      <c r="AO907" s="68"/>
      <c r="AP907" s="68"/>
      <c r="AQ907" s="68"/>
      <c r="AR907" s="68"/>
      <c r="AS907" s="68"/>
      <c r="AT907" s="68"/>
      <c r="AU907" s="68"/>
    </row>
    <row r="908" spans="1:47" ht="15.75" customHeight="1">
      <c r="A908" s="68"/>
      <c r="B908" s="68"/>
      <c r="C908" s="68"/>
      <c r="D908" s="68"/>
      <c r="E908" s="68"/>
      <c r="F908" s="68"/>
      <c r="G908" s="68"/>
      <c r="H908" s="68"/>
      <c r="I908" s="68"/>
      <c r="J908" s="68"/>
      <c r="K908" s="68"/>
      <c r="L908" s="68"/>
      <c r="M908" s="68"/>
      <c r="N908" s="68"/>
      <c r="O908" s="68"/>
      <c r="P908" s="68"/>
      <c r="Q908" s="68"/>
      <c r="R908" s="68"/>
      <c r="S908" s="68"/>
      <c r="T908" s="68"/>
      <c r="U908" s="68"/>
      <c r="V908" s="68"/>
      <c r="W908" s="68"/>
      <c r="X908" s="68"/>
      <c r="Y908" s="68"/>
      <c r="Z908" s="68"/>
      <c r="AA908" s="68"/>
      <c r="AB908" s="68"/>
      <c r="AC908" s="68"/>
      <c r="AD908" s="68"/>
      <c r="AE908" s="68"/>
      <c r="AF908" s="68"/>
      <c r="AG908" s="68"/>
      <c r="AH908" s="68"/>
      <c r="AI908" s="68"/>
      <c r="AJ908" s="68"/>
      <c r="AK908" s="68"/>
      <c r="AL908" s="68"/>
      <c r="AM908" s="68"/>
      <c r="AN908" s="68"/>
      <c r="AO908" s="68"/>
      <c r="AP908" s="68"/>
      <c r="AQ908" s="68"/>
      <c r="AR908" s="68"/>
      <c r="AS908" s="68"/>
      <c r="AT908" s="68"/>
      <c r="AU908" s="68"/>
    </row>
    <row r="909" spans="1:47" ht="15.75" customHeight="1">
      <c r="A909" s="68"/>
      <c r="B909" s="68"/>
      <c r="C909" s="68"/>
      <c r="D909" s="68"/>
      <c r="E909" s="68"/>
      <c r="F909" s="68"/>
      <c r="G909" s="68"/>
      <c r="H909" s="68"/>
      <c r="I909" s="68"/>
      <c r="J909" s="68"/>
      <c r="K909" s="68"/>
      <c r="L909" s="68"/>
      <c r="M909" s="68"/>
      <c r="N909" s="68"/>
      <c r="O909" s="68"/>
      <c r="P909" s="68"/>
      <c r="Q909" s="68"/>
      <c r="R909" s="68"/>
      <c r="S909" s="68"/>
      <c r="T909" s="68"/>
      <c r="U909" s="68"/>
      <c r="V909" s="68"/>
      <c r="W909" s="68"/>
      <c r="X909" s="68"/>
      <c r="Y909" s="68"/>
      <c r="Z909" s="68"/>
      <c r="AA909" s="68"/>
      <c r="AB909" s="68"/>
      <c r="AC909" s="68"/>
      <c r="AD909" s="68"/>
      <c r="AE909" s="68"/>
      <c r="AF909" s="68"/>
      <c r="AG909" s="68"/>
      <c r="AH909" s="68"/>
      <c r="AI909" s="68"/>
      <c r="AJ909" s="68"/>
      <c r="AK909" s="68"/>
      <c r="AL909" s="68"/>
      <c r="AM909" s="68"/>
      <c r="AN909" s="68"/>
      <c r="AO909" s="68"/>
      <c r="AP909" s="68"/>
      <c r="AQ909" s="68"/>
      <c r="AR909" s="68"/>
      <c r="AS909" s="68"/>
      <c r="AT909" s="68"/>
      <c r="AU909" s="68"/>
    </row>
    <row r="910" spans="1:47" ht="15.75" customHeight="1">
      <c r="A910" s="68"/>
      <c r="B910" s="68"/>
      <c r="C910" s="68"/>
      <c r="D910" s="68"/>
      <c r="E910" s="68"/>
      <c r="F910" s="68"/>
      <c r="G910" s="68"/>
      <c r="H910" s="68"/>
      <c r="I910" s="68"/>
      <c r="J910" s="68"/>
      <c r="K910" s="68"/>
      <c r="L910" s="68"/>
      <c r="M910" s="68"/>
      <c r="N910" s="68"/>
      <c r="O910" s="68"/>
      <c r="P910" s="68"/>
      <c r="Q910" s="68"/>
      <c r="R910" s="68"/>
      <c r="S910" s="68"/>
      <c r="T910" s="68"/>
      <c r="U910" s="68"/>
      <c r="V910" s="68"/>
      <c r="W910" s="68"/>
      <c r="X910" s="68"/>
      <c r="Y910" s="68"/>
      <c r="Z910" s="68"/>
      <c r="AA910" s="68"/>
      <c r="AB910" s="68"/>
      <c r="AC910" s="68"/>
      <c r="AD910" s="68"/>
      <c r="AE910" s="68"/>
      <c r="AF910" s="68"/>
      <c r="AG910" s="68"/>
      <c r="AH910" s="68"/>
      <c r="AI910" s="68"/>
      <c r="AJ910" s="68"/>
      <c r="AK910" s="68"/>
      <c r="AL910" s="68"/>
      <c r="AM910" s="68"/>
      <c r="AN910" s="68"/>
      <c r="AO910" s="68"/>
      <c r="AP910" s="68"/>
      <c r="AQ910" s="68"/>
      <c r="AR910" s="68"/>
      <c r="AS910" s="68"/>
      <c r="AT910" s="68"/>
      <c r="AU910" s="68"/>
    </row>
    <row r="911" spans="1:47" ht="15.75" customHeight="1">
      <c r="A911" s="68"/>
      <c r="B911" s="68"/>
      <c r="C911" s="68"/>
      <c r="D911" s="68"/>
      <c r="E911" s="68"/>
      <c r="F911" s="68"/>
      <c r="G911" s="68"/>
      <c r="H911" s="68"/>
      <c r="I911" s="68"/>
      <c r="J911" s="68"/>
      <c r="K911" s="68"/>
      <c r="L911" s="68"/>
      <c r="M911" s="68"/>
      <c r="N911" s="68"/>
      <c r="O911" s="68"/>
      <c r="P911" s="68"/>
      <c r="Q911" s="68"/>
      <c r="R911" s="68"/>
      <c r="S911" s="68"/>
      <c r="T911" s="68"/>
      <c r="U911" s="68"/>
      <c r="V911" s="68"/>
      <c r="W911" s="68"/>
      <c r="X911" s="68"/>
      <c r="Y911" s="68"/>
      <c r="Z911" s="68"/>
      <c r="AA911" s="68"/>
      <c r="AB911" s="68"/>
      <c r="AC911" s="68"/>
      <c r="AD911" s="68"/>
      <c r="AE911" s="68"/>
      <c r="AF911" s="68"/>
      <c r="AG911" s="68"/>
      <c r="AH911" s="68"/>
      <c r="AI911" s="68"/>
      <c r="AJ911" s="68"/>
      <c r="AK911" s="68"/>
      <c r="AL911" s="68"/>
      <c r="AM911" s="68"/>
      <c r="AN911" s="68"/>
      <c r="AO911" s="68"/>
      <c r="AP911" s="68"/>
      <c r="AQ911" s="68"/>
      <c r="AR911" s="68"/>
      <c r="AS911" s="68"/>
      <c r="AT911" s="68"/>
      <c r="AU911" s="68"/>
    </row>
    <row r="912" spans="1:47" ht="15.75" customHeight="1">
      <c r="A912" s="68"/>
      <c r="B912" s="68"/>
      <c r="C912" s="68"/>
      <c r="D912" s="68"/>
      <c r="E912" s="68"/>
      <c r="F912" s="68"/>
      <c r="G912" s="68"/>
      <c r="H912" s="68"/>
      <c r="I912" s="68"/>
      <c r="J912" s="68"/>
      <c r="K912" s="68"/>
      <c r="L912" s="68"/>
      <c r="M912" s="68"/>
      <c r="N912" s="68"/>
      <c r="O912" s="68"/>
      <c r="P912" s="68"/>
      <c r="Q912" s="68"/>
      <c r="R912" s="68"/>
      <c r="S912" s="68"/>
      <c r="T912" s="68"/>
      <c r="U912" s="68"/>
      <c r="V912" s="68"/>
      <c r="W912" s="68"/>
      <c r="X912" s="68"/>
      <c r="Y912" s="68"/>
      <c r="Z912" s="68"/>
      <c r="AA912" s="68"/>
      <c r="AB912" s="68"/>
      <c r="AC912" s="68"/>
      <c r="AD912" s="68"/>
      <c r="AE912" s="68"/>
      <c r="AF912" s="68"/>
      <c r="AG912" s="68"/>
      <c r="AH912" s="68"/>
      <c r="AI912" s="68"/>
      <c r="AJ912" s="68"/>
      <c r="AK912" s="68"/>
      <c r="AL912" s="68"/>
      <c r="AM912" s="68"/>
      <c r="AN912" s="68"/>
      <c r="AO912" s="68"/>
      <c r="AP912" s="68"/>
      <c r="AQ912" s="68"/>
      <c r="AR912" s="68"/>
      <c r="AS912" s="68"/>
      <c r="AT912" s="68"/>
      <c r="AU912" s="68"/>
    </row>
    <row r="913" spans="1:47" ht="15.75" customHeight="1">
      <c r="A913" s="68"/>
      <c r="B913" s="68"/>
      <c r="C913" s="68"/>
      <c r="D913" s="68"/>
      <c r="E913" s="68"/>
      <c r="F913" s="68"/>
      <c r="G913" s="68"/>
      <c r="H913" s="68"/>
      <c r="I913" s="68"/>
      <c r="J913" s="68"/>
      <c r="K913" s="68"/>
      <c r="L913" s="68"/>
      <c r="M913" s="68"/>
      <c r="N913" s="68"/>
      <c r="O913" s="68"/>
      <c r="P913" s="68"/>
      <c r="Q913" s="68"/>
      <c r="R913" s="68"/>
      <c r="S913" s="68"/>
      <c r="T913" s="68"/>
      <c r="U913" s="68"/>
      <c r="V913" s="68"/>
      <c r="W913" s="68"/>
      <c r="X913" s="68"/>
      <c r="Y913" s="68"/>
      <c r="Z913" s="68"/>
      <c r="AA913" s="68"/>
      <c r="AB913" s="68"/>
      <c r="AC913" s="68"/>
      <c r="AD913" s="68"/>
      <c r="AE913" s="68"/>
      <c r="AF913" s="68"/>
      <c r="AG913" s="68"/>
      <c r="AH913" s="68"/>
      <c r="AI913" s="68"/>
      <c r="AJ913" s="68"/>
      <c r="AK913" s="68"/>
      <c r="AL913" s="68"/>
      <c r="AM913" s="68"/>
      <c r="AN913" s="68"/>
      <c r="AO913" s="68"/>
      <c r="AP913" s="68"/>
      <c r="AQ913" s="68"/>
      <c r="AR913" s="68"/>
      <c r="AS913" s="68"/>
      <c r="AT913" s="68"/>
      <c r="AU913" s="68"/>
    </row>
    <row r="914" spans="1:47" ht="15.75" customHeight="1">
      <c r="A914" s="68"/>
      <c r="B914" s="68"/>
      <c r="C914" s="68"/>
      <c r="D914" s="68"/>
      <c r="E914" s="68"/>
      <c r="F914" s="68"/>
      <c r="G914" s="68"/>
      <c r="H914" s="68"/>
      <c r="I914" s="68"/>
      <c r="J914" s="68"/>
      <c r="K914" s="68"/>
      <c r="L914" s="68"/>
      <c r="M914" s="68"/>
      <c r="N914" s="68"/>
      <c r="O914" s="68"/>
      <c r="P914" s="68"/>
      <c r="Q914" s="68"/>
      <c r="R914" s="68"/>
      <c r="S914" s="68"/>
      <c r="T914" s="68"/>
      <c r="U914" s="68"/>
      <c r="V914" s="68"/>
      <c r="W914" s="68"/>
      <c r="X914" s="68"/>
      <c r="Y914" s="68"/>
      <c r="Z914" s="68"/>
      <c r="AA914" s="68"/>
      <c r="AB914" s="68"/>
      <c r="AC914" s="68"/>
      <c r="AD914" s="68"/>
      <c r="AE914" s="68"/>
      <c r="AF914" s="68"/>
      <c r="AG914" s="68"/>
      <c r="AH914" s="68"/>
      <c r="AI914" s="68"/>
      <c r="AJ914" s="68"/>
      <c r="AK914" s="68"/>
      <c r="AL914" s="68"/>
      <c r="AM914" s="68"/>
      <c r="AN914" s="68"/>
      <c r="AO914" s="68"/>
      <c r="AP914" s="68"/>
      <c r="AQ914" s="68"/>
      <c r="AR914" s="68"/>
      <c r="AS914" s="68"/>
      <c r="AT914" s="68"/>
      <c r="AU914" s="68"/>
    </row>
    <row r="915" spans="1:47" ht="15.75" customHeight="1">
      <c r="A915" s="68"/>
      <c r="B915" s="68"/>
      <c r="C915" s="68"/>
      <c r="D915" s="68"/>
      <c r="E915" s="68"/>
      <c r="F915" s="68"/>
      <c r="G915" s="68"/>
      <c r="H915" s="68"/>
      <c r="I915" s="68"/>
      <c r="J915" s="68"/>
      <c r="K915" s="68"/>
      <c r="L915" s="68"/>
      <c r="M915" s="68"/>
      <c r="N915" s="68"/>
      <c r="O915" s="68"/>
      <c r="P915" s="68"/>
      <c r="Q915" s="68"/>
      <c r="R915" s="68"/>
      <c r="S915" s="68"/>
      <c r="T915" s="68"/>
      <c r="U915" s="68"/>
      <c r="V915" s="68"/>
      <c r="W915" s="68"/>
      <c r="X915" s="68"/>
      <c r="Y915" s="68"/>
      <c r="Z915" s="68"/>
      <c r="AA915" s="68"/>
      <c r="AB915" s="68"/>
      <c r="AC915" s="68"/>
      <c r="AD915" s="68"/>
      <c r="AE915" s="68"/>
      <c r="AF915" s="68"/>
      <c r="AG915" s="68"/>
      <c r="AH915" s="68"/>
      <c r="AI915" s="68"/>
      <c r="AJ915" s="68"/>
      <c r="AK915" s="68"/>
      <c r="AL915" s="68"/>
      <c r="AM915" s="68"/>
      <c r="AN915" s="68"/>
      <c r="AO915" s="68"/>
      <c r="AP915" s="68"/>
      <c r="AQ915" s="68"/>
      <c r="AR915" s="68"/>
      <c r="AS915" s="68"/>
      <c r="AT915" s="68"/>
      <c r="AU915" s="68"/>
    </row>
    <row r="916" spans="1:47" ht="15.75" customHeight="1">
      <c r="A916" s="68"/>
      <c r="B916" s="68"/>
      <c r="C916" s="68"/>
      <c r="D916" s="68"/>
      <c r="E916" s="68"/>
      <c r="F916" s="68"/>
      <c r="G916" s="68"/>
      <c r="H916" s="68"/>
      <c r="I916" s="68"/>
      <c r="J916" s="68"/>
      <c r="K916" s="68"/>
      <c r="L916" s="68"/>
      <c r="M916" s="68"/>
      <c r="N916" s="68"/>
      <c r="O916" s="68"/>
      <c r="P916" s="68"/>
      <c r="Q916" s="68"/>
      <c r="R916" s="68"/>
      <c r="S916" s="68"/>
      <c r="T916" s="68"/>
      <c r="U916" s="68"/>
      <c r="V916" s="68"/>
      <c r="W916" s="68"/>
      <c r="X916" s="68"/>
      <c r="Y916" s="68"/>
      <c r="Z916" s="68"/>
      <c r="AA916" s="68"/>
      <c r="AB916" s="68"/>
      <c r="AC916" s="68"/>
      <c r="AD916" s="68"/>
      <c r="AE916" s="68"/>
      <c r="AF916" s="68"/>
      <c r="AG916" s="68"/>
      <c r="AH916" s="68"/>
      <c r="AI916" s="68"/>
      <c r="AJ916" s="68"/>
      <c r="AK916" s="68"/>
      <c r="AL916" s="68"/>
      <c r="AM916" s="68"/>
      <c r="AN916" s="68"/>
      <c r="AO916" s="68"/>
      <c r="AP916" s="68"/>
      <c r="AQ916" s="68"/>
      <c r="AR916" s="68"/>
      <c r="AS916" s="68"/>
      <c r="AT916" s="68"/>
      <c r="AU916" s="68"/>
    </row>
    <row r="917" spans="1:47" ht="15.75" customHeight="1">
      <c r="A917" s="68"/>
      <c r="B917" s="68"/>
      <c r="C917" s="68"/>
      <c r="D917" s="68"/>
      <c r="E917" s="68"/>
      <c r="F917" s="68"/>
      <c r="G917" s="68"/>
      <c r="H917" s="68"/>
      <c r="I917" s="68"/>
      <c r="J917" s="68"/>
      <c r="K917" s="68"/>
      <c r="L917" s="68"/>
      <c r="M917" s="68"/>
      <c r="N917" s="68"/>
      <c r="O917" s="68"/>
      <c r="P917" s="68"/>
      <c r="Q917" s="68"/>
      <c r="R917" s="68"/>
      <c r="S917" s="68"/>
      <c r="T917" s="68"/>
      <c r="U917" s="68"/>
      <c r="V917" s="68"/>
      <c r="W917" s="68"/>
      <c r="X917" s="68"/>
      <c r="Y917" s="68"/>
      <c r="Z917" s="68"/>
      <c r="AA917" s="68"/>
      <c r="AB917" s="68"/>
      <c r="AC917" s="68"/>
      <c r="AD917" s="68"/>
      <c r="AE917" s="68"/>
      <c r="AF917" s="68"/>
      <c r="AG917" s="68"/>
      <c r="AH917" s="68"/>
      <c r="AI917" s="68"/>
      <c r="AJ917" s="68"/>
      <c r="AK917" s="68"/>
      <c r="AL917" s="68"/>
      <c r="AM917" s="68"/>
      <c r="AN917" s="68"/>
      <c r="AO917" s="68"/>
      <c r="AP917" s="68"/>
      <c r="AQ917" s="68"/>
      <c r="AR917" s="68"/>
      <c r="AS917" s="68"/>
      <c r="AT917" s="68"/>
      <c r="AU917" s="68"/>
    </row>
    <row r="918" spans="1:47" ht="15.75" customHeight="1">
      <c r="A918" s="68"/>
      <c r="B918" s="68"/>
      <c r="C918" s="68"/>
      <c r="D918" s="68"/>
      <c r="E918" s="68"/>
      <c r="F918" s="68"/>
      <c r="G918" s="68"/>
      <c r="H918" s="68"/>
      <c r="I918" s="68"/>
      <c r="J918" s="68"/>
      <c r="K918" s="68"/>
      <c r="L918" s="68"/>
      <c r="M918" s="68"/>
      <c r="N918" s="68"/>
      <c r="O918" s="68"/>
      <c r="P918" s="68"/>
      <c r="Q918" s="68"/>
      <c r="R918" s="68"/>
      <c r="S918" s="68"/>
      <c r="T918" s="68"/>
      <c r="U918" s="68"/>
      <c r="V918" s="68"/>
      <c r="W918" s="68"/>
      <c r="X918" s="68"/>
      <c r="Y918" s="68"/>
      <c r="Z918" s="68"/>
      <c r="AA918" s="68"/>
      <c r="AB918" s="68"/>
      <c r="AC918" s="68"/>
      <c r="AD918" s="68"/>
      <c r="AE918" s="68"/>
      <c r="AF918" s="68"/>
      <c r="AG918" s="68"/>
      <c r="AH918" s="68"/>
      <c r="AI918" s="68"/>
      <c r="AJ918" s="68"/>
      <c r="AK918" s="68"/>
      <c r="AL918" s="68"/>
      <c r="AM918" s="68"/>
      <c r="AN918" s="68"/>
      <c r="AO918" s="68"/>
      <c r="AP918" s="68"/>
      <c r="AQ918" s="68"/>
      <c r="AR918" s="68"/>
      <c r="AS918" s="68"/>
      <c r="AT918" s="68"/>
      <c r="AU918" s="68"/>
    </row>
    <row r="919" spans="1:47" ht="15.75" customHeight="1">
      <c r="A919" s="68"/>
      <c r="B919" s="68"/>
      <c r="C919" s="68"/>
      <c r="D919" s="68"/>
      <c r="E919" s="68"/>
      <c r="F919" s="68"/>
      <c r="G919" s="68"/>
      <c r="H919" s="68"/>
      <c r="I919" s="68"/>
      <c r="J919" s="68"/>
      <c r="K919" s="68"/>
      <c r="L919" s="68"/>
      <c r="M919" s="68"/>
      <c r="N919" s="68"/>
      <c r="O919" s="68"/>
      <c r="P919" s="68"/>
      <c r="Q919" s="68"/>
      <c r="R919" s="68"/>
      <c r="S919" s="68"/>
      <c r="T919" s="68"/>
      <c r="U919" s="68"/>
      <c r="V919" s="68"/>
      <c r="W919" s="68"/>
      <c r="X919" s="68"/>
      <c r="Y919" s="68"/>
      <c r="Z919" s="68"/>
      <c r="AA919" s="68"/>
      <c r="AB919" s="68"/>
      <c r="AC919" s="68"/>
      <c r="AD919" s="68"/>
      <c r="AE919" s="68"/>
      <c r="AF919" s="68"/>
      <c r="AG919" s="68"/>
      <c r="AH919" s="68"/>
      <c r="AI919" s="68"/>
      <c r="AJ919" s="68"/>
      <c r="AK919" s="68"/>
      <c r="AL919" s="68"/>
      <c r="AM919" s="68"/>
      <c r="AN919" s="68"/>
      <c r="AO919" s="68"/>
      <c r="AP919" s="68"/>
      <c r="AQ919" s="68"/>
      <c r="AR919" s="68"/>
      <c r="AS919" s="68"/>
      <c r="AT919" s="68"/>
      <c r="AU919" s="68"/>
    </row>
    <row r="920" spans="1:47" ht="15.75" customHeight="1">
      <c r="A920" s="68"/>
      <c r="B920" s="68"/>
      <c r="C920" s="68"/>
      <c r="D920" s="68"/>
      <c r="E920" s="68"/>
      <c r="F920" s="68"/>
      <c r="G920" s="68"/>
      <c r="H920" s="68"/>
      <c r="I920" s="68"/>
      <c r="J920" s="68"/>
      <c r="K920" s="68"/>
      <c r="L920" s="68"/>
      <c r="M920" s="68"/>
      <c r="N920" s="68"/>
      <c r="O920" s="68"/>
      <c r="P920" s="68"/>
      <c r="Q920" s="68"/>
      <c r="R920" s="68"/>
      <c r="S920" s="68"/>
      <c r="T920" s="68"/>
      <c r="U920" s="68"/>
      <c r="V920" s="68"/>
      <c r="W920" s="68"/>
      <c r="X920" s="68"/>
      <c r="Y920" s="68"/>
      <c r="Z920" s="68"/>
      <c r="AA920" s="68"/>
      <c r="AB920" s="68"/>
      <c r="AC920" s="68"/>
      <c r="AD920" s="68"/>
      <c r="AE920" s="68"/>
      <c r="AF920" s="68"/>
      <c r="AG920" s="68"/>
      <c r="AH920" s="68"/>
      <c r="AI920" s="68"/>
      <c r="AJ920" s="68"/>
      <c r="AK920" s="68"/>
      <c r="AL920" s="68"/>
      <c r="AM920" s="68"/>
      <c r="AN920" s="68"/>
      <c r="AO920" s="68"/>
      <c r="AP920" s="68"/>
      <c r="AQ920" s="68"/>
      <c r="AR920" s="68"/>
      <c r="AS920" s="68"/>
      <c r="AT920" s="68"/>
      <c r="AU920" s="68"/>
    </row>
    <row r="921" spans="1:47" ht="15.75" customHeight="1">
      <c r="A921" s="68"/>
      <c r="B921" s="68"/>
      <c r="C921" s="68"/>
      <c r="D921" s="68"/>
      <c r="E921" s="68"/>
      <c r="F921" s="68"/>
      <c r="G921" s="68"/>
      <c r="H921" s="68"/>
      <c r="I921" s="68"/>
      <c r="J921" s="68"/>
      <c r="K921" s="68"/>
      <c r="L921" s="68"/>
      <c r="M921" s="68"/>
      <c r="N921" s="68"/>
      <c r="O921" s="68"/>
      <c r="P921" s="68"/>
      <c r="Q921" s="68"/>
      <c r="R921" s="68"/>
      <c r="S921" s="68"/>
      <c r="T921" s="68"/>
      <c r="U921" s="68"/>
      <c r="V921" s="68"/>
      <c r="W921" s="68"/>
      <c r="X921" s="68"/>
      <c r="Y921" s="68"/>
      <c r="Z921" s="68"/>
      <c r="AA921" s="68"/>
      <c r="AB921" s="68"/>
      <c r="AC921" s="68"/>
      <c r="AD921" s="68"/>
      <c r="AE921" s="68"/>
      <c r="AF921" s="68"/>
      <c r="AG921" s="68"/>
      <c r="AH921" s="68"/>
      <c r="AI921" s="68"/>
      <c r="AJ921" s="68"/>
      <c r="AK921" s="68"/>
      <c r="AL921" s="68"/>
      <c r="AM921" s="68"/>
      <c r="AN921" s="68"/>
      <c r="AO921" s="68"/>
      <c r="AP921" s="68"/>
      <c r="AQ921" s="68"/>
      <c r="AR921" s="68"/>
      <c r="AS921" s="68"/>
      <c r="AT921" s="68"/>
      <c r="AU921" s="68"/>
    </row>
    <row r="922" spans="1:47" ht="15.75" customHeight="1">
      <c r="A922" s="68"/>
      <c r="B922" s="68"/>
      <c r="C922" s="68"/>
      <c r="D922" s="68"/>
      <c r="E922" s="68"/>
      <c r="F922" s="68"/>
      <c r="G922" s="68"/>
      <c r="H922" s="68"/>
      <c r="I922" s="68"/>
      <c r="J922" s="68"/>
      <c r="K922" s="68"/>
      <c r="L922" s="68"/>
      <c r="M922" s="68"/>
      <c r="N922" s="68"/>
      <c r="O922" s="68"/>
      <c r="P922" s="68"/>
      <c r="Q922" s="68"/>
      <c r="R922" s="68"/>
      <c r="S922" s="68"/>
      <c r="T922" s="68"/>
      <c r="U922" s="68"/>
      <c r="V922" s="68"/>
      <c r="W922" s="68"/>
      <c r="X922" s="68"/>
      <c r="Y922" s="68"/>
      <c r="Z922" s="68"/>
      <c r="AA922" s="68"/>
      <c r="AB922" s="68"/>
      <c r="AC922" s="68"/>
      <c r="AD922" s="68"/>
      <c r="AE922" s="68"/>
      <c r="AF922" s="68"/>
      <c r="AG922" s="68"/>
      <c r="AH922" s="68"/>
      <c r="AI922" s="68"/>
      <c r="AJ922" s="68"/>
      <c r="AK922" s="68"/>
      <c r="AL922" s="68"/>
      <c r="AM922" s="68"/>
      <c r="AN922" s="68"/>
      <c r="AO922" s="68"/>
      <c r="AP922" s="68"/>
      <c r="AQ922" s="68"/>
      <c r="AR922" s="68"/>
      <c r="AS922" s="68"/>
      <c r="AT922" s="68"/>
      <c r="AU922" s="68"/>
    </row>
    <row r="923" spans="1:47" ht="15.75" customHeight="1">
      <c r="A923" s="68"/>
      <c r="B923" s="68"/>
      <c r="C923" s="68"/>
      <c r="D923" s="68"/>
      <c r="E923" s="68"/>
      <c r="F923" s="68"/>
      <c r="G923" s="68"/>
      <c r="H923" s="68"/>
      <c r="I923" s="68"/>
      <c r="J923" s="68"/>
      <c r="K923" s="68"/>
      <c r="L923" s="68"/>
      <c r="M923" s="68"/>
      <c r="N923" s="68"/>
      <c r="O923" s="68"/>
      <c r="P923" s="68"/>
      <c r="Q923" s="68"/>
      <c r="R923" s="68"/>
      <c r="S923" s="68"/>
      <c r="T923" s="68"/>
      <c r="U923" s="68"/>
      <c r="V923" s="68"/>
      <c r="W923" s="68"/>
      <c r="X923" s="68"/>
      <c r="Y923" s="68"/>
      <c r="Z923" s="68"/>
      <c r="AA923" s="68"/>
      <c r="AB923" s="68"/>
      <c r="AC923" s="68"/>
      <c r="AD923" s="68"/>
      <c r="AE923" s="68"/>
      <c r="AF923" s="68"/>
      <c r="AG923" s="68"/>
      <c r="AH923" s="68"/>
      <c r="AI923" s="68"/>
      <c r="AJ923" s="68"/>
      <c r="AK923" s="68"/>
      <c r="AL923" s="68"/>
      <c r="AM923" s="68"/>
      <c r="AN923" s="68"/>
      <c r="AO923" s="68"/>
      <c r="AP923" s="68"/>
      <c r="AQ923" s="68"/>
      <c r="AR923" s="68"/>
      <c r="AS923" s="68"/>
      <c r="AT923" s="68"/>
      <c r="AU923" s="68"/>
    </row>
    <row r="924" spans="1:47" ht="15.75" customHeight="1">
      <c r="A924" s="68"/>
      <c r="B924" s="68"/>
      <c r="C924" s="68"/>
      <c r="D924" s="68"/>
      <c r="E924" s="68"/>
      <c r="F924" s="68"/>
      <c r="G924" s="68"/>
      <c r="H924" s="68"/>
      <c r="I924" s="68"/>
      <c r="J924" s="68"/>
      <c r="K924" s="68"/>
      <c r="L924" s="68"/>
      <c r="M924" s="68"/>
      <c r="N924" s="68"/>
      <c r="O924" s="68"/>
      <c r="P924" s="68"/>
      <c r="Q924" s="68"/>
      <c r="R924" s="68"/>
      <c r="S924" s="68"/>
      <c r="T924" s="68"/>
      <c r="U924" s="68"/>
      <c r="V924" s="68"/>
      <c r="W924" s="68"/>
      <c r="X924" s="68"/>
      <c r="Y924" s="68"/>
      <c r="Z924" s="68"/>
      <c r="AA924" s="68"/>
      <c r="AB924" s="68"/>
      <c r="AC924" s="68"/>
      <c r="AD924" s="68"/>
      <c r="AE924" s="68"/>
      <c r="AF924" s="68"/>
      <c r="AG924" s="68"/>
      <c r="AH924" s="68"/>
      <c r="AI924" s="68"/>
      <c r="AJ924" s="68"/>
      <c r="AK924" s="68"/>
      <c r="AL924" s="68"/>
      <c r="AM924" s="68"/>
      <c r="AN924" s="68"/>
      <c r="AO924" s="68"/>
      <c r="AP924" s="68"/>
      <c r="AQ924" s="68"/>
      <c r="AR924" s="68"/>
      <c r="AS924" s="68"/>
      <c r="AT924" s="68"/>
      <c r="AU924" s="68"/>
    </row>
    <row r="925" spans="1:47" ht="15.75" customHeight="1">
      <c r="A925" s="68"/>
      <c r="B925" s="68"/>
      <c r="C925" s="68"/>
      <c r="D925" s="68"/>
      <c r="E925" s="68"/>
      <c r="F925" s="68"/>
      <c r="G925" s="68"/>
      <c r="H925" s="68"/>
      <c r="I925" s="68"/>
      <c r="J925" s="68"/>
      <c r="K925" s="68"/>
      <c r="L925" s="68"/>
      <c r="M925" s="68"/>
      <c r="N925" s="68"/>
      <c r="O925" s="68"/>
      <c r="P925" s="68"/>
      <c r="Q925" s="68"/>
      <c r="R925" s="68"/>
      <c r="S925" s="68"/>
      <c r="T925" s="68"/>
      <c r="U925" s="68"/>
      <c r="V925" s="68"/>
      <c r="W925" s="68"/>
      <c r="X925" s="68"/>
      <c r="Y925" s="68"/>
      <c r="Z925" s="68"/>
      <c r="AA925" s="68"/>
      <c r="AB925" s="68"/>
      <c r="AC925" s="68"/>
      <c r="AD925" s="68"/>
      <c r="AE925" s="68"/>
      <c r="AF925" s="68"/>
      <c r="AG925" s="68"/>
      <c r="AH925" s="68"/>
      <c r="AI925" s="68"/>
      <c r="AJ925" s="68"/>
      <c r="AK925" s="68"/>
      <c r="AL925" s="68"/>
      <c r="AM925" s="68"/>
      <c r="AN925" s="68"/>
      <c r="AO925" s="68"/>
      <c r="AP925" s="68"/>
      <c r="AQ925" s="68"/>
      <c r="AR925" s="68"/>
      <c r="AS925" s="68"/>
      <c r="AT925" s="68"/>
      <c r="AU925" s="68"/>
    </row>
    <row r="926" spans="1:47" ht="15.75" customHeight="1">
      <c r="A926" s="68"/>
      <c r="B926" s="68"/>
      <c r="C926" s="68"/>
      <c r="D926" s="68"/>
      <c r="E926" s="68"/>
      <c r="F926" s="68"/>
      <c r="G926" s="68"/>
      <c r="H926" s="68"/>
      <c r="I926" s="68"/>
      <c r="J926" s="68"/>
      <c r="K926" s="68"/>
      <c r="L926" s="68"/>
      <c r="M926" s="68"/>
      <c r="N926" s="68"/>
      <c r="O926" s="68"/>
      <c r="P926" s="68"/>
      <c r="Q926" s="68"/>
      <c r="R926" s="68"/>
      <c r="S926" s="68"/>
      <c r="T926" s="68"/>
      <c r="U926" s="68"/>
      <c r="V926" s="68"/>
      <c r="W926" s="68"/>
      <c r="X926" s="68"/>
      <c r="Y926" s="68"/>
      <c r="Z926" s="68"/>
      <c r="AA926" s="68"/>
      <c r="AB926" s="68"/>
      <c r="AC926" s="68"/>
      <c r="AD926" s="68"/>
      <c r="AE926" s="68"/>
      <c r="AF926" s="68"/>
      <c r="AG926" s="68"/>
      <c r="AH926" s="68"/>
      <c r="AI926" s="68"/>
      <c r="AJ926" s="68"/>
      <c r="AK926" s="68"/>
      <c r="AL926" s="68"/>
      <c r="AM926" s="68"/>
      <c r="AN926" s="68"/>
      <c r="AO926" s="68"/>
      <c r="AP926" s="68"/>
      <c r="AQ926" s="68"/>
      <c r="AR926" s="68"/>
      <c r="AS926" s="68"/>
      <c r="AT926" s="68"/>
      <c r="AU926" s="68"/>
    </row>
    <row r="927" spans="1:47" ht="15.75" customHeight="1">
      <c r="A927" s="68"/>
      <c r="B927" s="68"/>
      <c r="C927" s="68"/>
      <c r="D927" s="68"/>
      <c r="E927" s="68"/>
      <c r="F927" s="68"/>
      <c r="G927" s="68"/>
      <c r="H927" s="68"/>
      <c r="I927" s="68"/>
      <c r="J927" s="68"/>
      <c r="K927" s="68"/>
      <c r="L927" s="68"/>
      <c r="M927" s="68"/>
      <c r="N927" s="68"/>
      <c r="O927" s="68"/>
      <c r="P927" s="68"/>
      <c r="Q927" s="68"/>
      <c r="R927" s="68"/>
      <c r="S927" s="68"/>
      <c r="T927" s="68"/>
      <c r="U927" s="68"/>
      <c r="V927" s="68"/>
      <c r="W927" s="68"/>
      <c r="X927" s="68"/>
      <c r="Y927" s="68"/>
      <c r="Z927" s="68"/>
      <c r="AA927" s="68"/>
      <c r="AB927" s="68"/>
      <c r="AC927" s="68"/>
      <c r="AD927" s="68"/>
      <c r="AE927" s="68"/>
      <c r="AF927" s="68"/>
      <c r="AG927" s="68"/>
      <c r="AH927" s="68"/>
      <c r="AI927" s="68"/>
      <c r="AJ927" s="68"/>
      <c r="AK927" s="68"/>
      <c r="AL927" s="68"/>
      <c r="AM927" s="68"/>
      <c r="AN927" s="68"/>
      <c r="AO927" s="68"/>
      <c r="AP927" s="68"/>
      <c r="AQ927" s="68"/>
      <c r="AR927" s="68"/>
      <c r="AS927" s="68"/>
      <c r="AT927" s="68"/>
      <c r="AU927" s="68"/>
    </row>
    <row r="928" spans="1:47" ht="15.75" customHeight="1">
      <c r="A928" s="68"/>
      <c r="B928" s="68"/>
      <c r="C928" s="68"/>
      <c r="D928" s="68"/>
      <c r="E928" s="68"/>
      <c r="F928" s="68"/>
      <c r="G928" s="68"/>
      <c r="H928" s="68"/>
      <c r="I928" s="68"/>
      <c r="J928" s="68"/>
      <c r="K928" s="68"/>
      <c r="L928" s="68"/>
      <c r="M928" s="68"/>
      <c r="N928" s="68"/>
      <c r="O928" s="68"/>
      <c r="P928" s="68"/>
      <c r="Q928" s="68"/>
      <c r="R928" s="68"/>
      <c r="S928" s="68"/>
      <c r="T928" s="68"/>
      <c r="U928" s="68"/>
      <c r="V928" s="68"/>
      <c r="W928" s="68"/>
      <c r="X928" s="68"/>
      <c r="Y928" s="68"/>
      <c r="Z928" s="68"/>
      <c r="AA928" s="68"/>
      <c r="AB928" s="68"/>
      <c r="AC928" s="68"/>
      <c r="AD928" s="68"/>
      <c r="AE928" s="68"/>
      <c r="AF928" s="68"/>
      <c r="AG928" s="68"/>
      <c r="AH928" s="68"/>
      <c r="AI928" s="68"/>
      <c r="AJ928" s="68"/>
      <c r="AK928" s="68"/>
      <c r="AL928" s="68"/>
      <c r="AM928" s="68"/>
      <c r="AN928" s="68"/>
      <c r="AO928" s="68"/>
      <c r="AP928" s="68"/>
      <c r="AQ928" s="68"/>
      <c r="AR928" s="68"/>
      <c r="AS928" s="68"/>
      <c r="AT928" s="68"/>
      <c r="AU928" s="68"/>
    </row>
    <row r="929" spans="1:47" ht="15.75" customHeight="1">
      <c r="A929" s="68"/>
      <c r="B929" s="68"/>
      <c r="C929" s="68"/>
      <c r="D929" s="68"/>
      <c r="E929" s="68"/>
      <c r="F929" s="68"/>
      <c r="G929" s="68"/>
      <c r="H929" s="68"/>
      <c r="I929" s="68"/>
      <c r="J929" s="68"/>
      <c r="K929" s="68"/>
      <c r="L929" s="68"/>
      <c r="M929" s="68"/>
      <c r="N929" s="68"/>
      <c r="O929" s="68"/>
      <c r="P929" s="68"/>
      <c r="Q929" s="68"/>
      <c r="R929" s="68"/>
      <c r="S929" s="68"/>
      <c r="T929" s="68"/>
      <c r="U929" s="68"/>
      <c r="V929" s="68"/>
      <c r="W929" s="68"/>
      <c r="X929" s="68"/>
      <c r="Y929" s="68"/>
      <c r="Z929" s="68"/>
      <c r="AA929" s="68"/>
      <c r="AB929" s="68"/>
      <c r="AC929" s="68"/>
      <c r="AD929" s="68"/>
      <c r="AE929" s="68"/>
      <c r="AF929" s="68"/>
      <c r="AG929" s="68"/>
      <c r="AH929" s="68"/>
      <c r="AI929" s="68"/>
      <c r="AJ929" s="68"/>
      <c r="AK929" s="68"/>
      <c r="AL929" s="68"/>
      <c r="AM929" s="68"/>
      <c r="AN929" s="68"/>
      <c r="AO929" s="68"/>
      <c r="AP929" s="68"/>
      <c r="AQ929" s="68"/>
      <c r="AR929" s="68"/>
      <c r="AS929" s="68"/>
      <c r="AT929" s="68"/>
      <c r="AU929" s="68"/>
    </row>
    <row r="930" spans="1:47" ht="15.75" customHeight="1">
      <c r="A930" s="68"/>
      <c r="B930" s="68"/>
      <c r="C930" s="68"/>
      <c r="D930" s="68"/>
      <c r="E930" s="68"/>
      <c r="F930" s="68"/>
      <c r="G930" s="68"/>
      <c r="H930" s="68"/>
      <c r="I930" s="68"/>
      <c r="J930" s="68"/>
      <c r="K930" s="68"/>
      <c r="L930" s="68"/>
      <c r="M930" s="68"/>
      <c r="N930" s="68"/>
      <c r="O930" s="68"/>
      <c r="P930" s="68"/>
      <c r="Q930" s="68"/>
      <c r="R930" s="68"/>
      <c r="S930" s="68"/>
      <c r="T930" s="68"/>
      <c r="U930" s="68"/>
      <c r="V930" s="68"/>
      <c r="W930" s="68"/>
      <c r="X930" s="68"/>
      <c r="Y930" s="68"/>
      <c r="Z930" s="68"/>
      <c r="AA930" s="68"/>
      <c r="AB930" s="68"/>
      <c r="AC930" s="68"/>
      <c r="AD930" s="68"/>
      <c r="AE930" s="68"/>
      <c r="AF930" s="68"/>
      <c r="AG930" s="68"/>
      <c r="AH930" s="68"/>
      <c r="AI930" s="68"/>
      <c r="AJ930" s="68"/>
      <c r="AK930" s="68"/>
      <c r="AL930" s="68"/>
      <c r="AM930" s="68"/>
      <c r="AN930" s="68"/>
      <c r="AO930" s="68"/>
      <c r="AP930" s="68"/>
      <c r="AQ930" s="68"/>
      <c r="AR930" s="68"/>
      <c r="AS930" s="68"/>
      <c r="AT930" s="68"/>
      <c r="AU930" s="68"/>
    </row>
    <row r="931" spans="1:47" ht="15.75" customHeight="1">
      <c r="A931" s="68"/>
      <c r="B931" s="68"/>
      <c r="C931" s="68"/>
      <c r="D931" s="68"/>
      <c r="E931" s="68"/>
      <c r="F931" s="68"/>
      <c r="G931" s="68"/>
      <c r="H931" s="68"/>
      <c r="I931" s="68"/>
      <c r="J931" s="68"/>
      <c r="K931" s="68"/>
      <c r="L931" s="68"/>
      <c r="M931" s="68"/>
      <c r="N931" s="68"/>
      <c r="O931" s="68"/>
      <c r="P931" s="68"/>
      <c r="Q931" s="68"/>
      <c r="R931" s="68"/>
      <c r="S931" s="68"/>
      <c r="T931" s="68"/>
      <c r="U931" s="68"/>
      <c r="V931" s="68"/>
      <c r="W931" s="68"/>
      <c r="X931" s="68"/>
      <c r="Y931" s="68"/>
      <c r="Z931" s="68"/>
      <c r="AA931" s="68"/>
      <c r="AB931" s="68"/>
      <c r="AC931" s="68"/>
      <c r="AD931" s="68"/>
      <c r="AE931" s="68"/>
      <c r="AF931" s="68"/>
      <c r="AG931" s="68"/>
      <c r="AH931" s="68"/>
      <c r="AI931" s="68"/>
      <c r="AJ931" s="68"/>
      <c r="AK931" s="68"/>
      <c r="AL931" s="68"/>
      <c r="AM931" s="68"/>
      <c r="AN931" s="68"/>
      <c r="AO931" s="68"/>
      <c r="AP931" s="68"/>
      <c r="AQ931" s="68"/>
      <c r="AR931" s="68"/>
      <c r="AS931" s="68"/>
      <c r="AT931" s="68"/>
      <c r="AU931" s="68"/>
    </row>
    <row r="932" spans="1:47" ht="15.75" customHeight="1">
      <c r="A932" s="68"/>
      <c r="B932" s="68"/>
      <c r="C932" s="68"/>
      <c r="D932" s="68"/>
      <c r="E932" s="68"/>
      <c r="F932" s="68"/>
      <c r="G932" s="68"/>
      <c r="H932" s="68"/>
      <c r="I932" s="68"/>
      <c r="J932" s="68"/>
      <c r="K932" s="68"/>
      <c r="L932" s="68"/>
      <c r="M932" s="68"/>
      <c r="N932" s="68"/>
      <c r="O932" s="68"/>
      <c r="P932" s="68"/>
      <c r="Q932" s="68"/>
      <c r="R932" s="68"/>
      <c r="S932" s="68"/>
      <c r="T932" s="68"/>
      <c r="U932" s="68"/>
      <c r="V932" s="68"/>
      <c r="W932" s="68"/>
      <c r="X932" s="68"/>
      <c r="Y932" s="68"/>
      <c r="Z932" s="68"/>
      <c r="AA932" s="68"/>
      <c r="AB932" s="68"/>
      <c r="AC932" s="68"/>
      <c r="AD932" s="68"/>
      <c r="AE932" s="68"/>
      <c r="AF932" s="68"/>
      <c r="AG932" s="68"/>
      <c r="AH932" s="68"/>
      <c r="AI932" s="68"/>
      <c r="AJ932" s="68"/>
      <c r="AK932" s="68"/>
      <c r="AL932" s="68"/>
      <c r="AM932" s="68"/>
      <c r="AN932" s="68"/>
      <c r="AO932" s="68"/>
      <c r="AP932" s="68"/>
      <c r="AQ932" s="68"/>
      <c r="AR932" s="68"/>
      <c r="AS932" s="68"/>
      <c r="AT932" s="68"/>
      <c r="AU932" s="68"/>
    </row>
    <row r="933" spans="1:47" ht="15.75" customHeight="1">
      <c r="A933" s="68"/>
      <c r="B933" s="68"/>
      <c r="C933" s="68"/>
      <c r="D933" s="68"/>
      <c r="E933" s="68"/>
      <c r="F933" s="68"/>
      <c r="G933" s="68"/>
      <c r="H933" s="68"/>
      <c r="I933" s="68"/>
      <c r="J933" s="68"/>
      <c r="K933" s="68"/>
      <c r="L933" s="68"/>
      <c r="M933" s="68"/>
      <c r="N933" s="68"/>
      <c r="O933" s="68"/>
      <c r="P933" s="68"/>
      <c r="Q933" s="68"/>
      <c r="R933" s="68"/>
      <c r="S933" s="68"/>
      <c r="T933" s="68"/>
      <c r="U933" s="68"/>
      <c r="V933" s="68"/>
      <c r="W933" s="68"/>
      <c r="X933" s="68"/>
      <c r="Y933" s="68"/>
      <c r="Z933" s="68"/>
      <c r="AA933" s="68"/>
      <c r="AB933" s="68"/>
      <c r="AC933" s="68"/>
      <c r="AD933" s="68"/>
      <c r="AE933" s="68"/>
      <c r="AF933" s="68"/>
      <c r="AG933" s="68"/>
      <c r="AH933" s="68"/>
      <c r="AI933" s="68"/>
      <c r="AJ933" s="68"/>
      <c r="AK933" s="68"/>
      <c r="AL933" s="68"/>
      <c r="AM933" s="68"/>
      <c r="AN933" s="68"/>
      <c r="AO933" s="68"/>
      <c r="AP933" s="68"/>
      <c r="AQ933" s="68"/>
      <c r="AR933" s="68"/>
      <c r="AS933" s="68"/>
      <c r="AT933" s="68"/>
      <c r="AU933" s="68"/>
    </row>
    <row r="934" spans="1:47" ht="15.75" customHeight="1">
      <c r="A934" s="68"/>
      <c r="B934" s="68"/>
      <c r="C934" s="68"/>
      <c r="D934" s="68"/>
      <c r="E934" s="68"/>
      <c r="F934" s="68"/>
      <c r="G934" s="68"/>
      <c r="H934" s="68"/>
      <c r="I934" s="68"/>
      <c r="J934" s="68"/>
      <c r="K934" s="68"/>
      <c r="L934" s="68"/>
      <c r="M934" s="68"/>
      <c r="N934" s="68"/>
      <c r="O934" s="68"/>
      <c r="P934" s="68"/>
      <c r="Q934" s="68"/>
      <c r="R934" s="68"/>
      <c r="S934" s="68"/>
      <c r="T934" s="68"/>
      <c r="U934" s="68"/>
      <c r="V934" s="68"/>
      <c r="W934" s="68"/>
      <c r="X934" s="68"/>
      <c r="Y934" s="68"/>
      <c r="Z934" s="68"/>
      <c r="AA934" s="68"/>
      <c r="AB934" s="68"/>
      <c r="AC934" s="68"/>
      <c r="AD934" s="68"/>
      <c r="AE934" s="68"/>
      <c r="AF934" s="68"/>
      <c r="AG934" s="68"/>
      <c r="AH934" s="68"/>
      <c r="AI934" s="68"/>
      <c r="AJ934" s="68"/>
      <c r="AK934" s="68"/>
      <c r="AL934" s="68"/>
      <c r="AM934" s="68"/>
      <c r="AN934" s="68"/>
      <c r="AO934" s="68"/>
      <c r="AP934" s="68"/>
      <c r="AQ934" s="68"/>
      <c r="AR934" s="68"/>
      <c r="AS934" s="68"/>
      <c r="AT934" s="68"/>
      <c r="AU934" s="68"/>
    </row>
    <row r="935" spans="1:47" ht="15.75" customHeight="1">
      <c r="A935" s="68"/>
      <c r="B935" s="68"/>
      <c r="C935" s="68"/>
      <c r="D935" s="68"/>
      <c r="E935" s="68"/>
      <c r="F935" s="68"/>
      <c r="G935" s="68"/>
      <c r="H935" s="68"/>
      <c r="I935" s="68"/>
      <c r="J935" s="68"/>
      <c r="K935" s="68"/>
      <c r="L935" s="68"/>
      <c r="M935" s="68"/>
      <c r="N935" s="68"/>
      <c r="O935" s="68"/>
      <c r="P935" s="68"/>
      <c r="Q935" s="68"/>
      <c r="R935" s="68"/>
      <c r="S935" s="68"/>
      <c r="T935" s="68"/>
      <c r="U935" s="68"/>
      <c r="V935" s="68"/>
      <c r="W935" s="68"/>
      <c r="X935" s="68"/>
      <c r="Y935" s="68"/>
      <c r="Z935" s="68"/>
      <c r="AA935" s="68"/>
      <c r="AB935" s="68"/>
      <c r="AC935" s="68"/>
      <c r="AD935" s="68"/>
      <c r="AE935" s="68"/>
      <c r="AF935" s="68"/>
      <c r="AG935" s="68"/>
      <c r="AH935" s="68"/>
      <c r="AI935" s="68"/>
      <c r="AJ935" s="68"/>
      <c r="AK935" s="68"/>
      <c r="AL935" s="68"/>
      <c r="AM935" s="68"/>
      <c r="AN935" s="68"/>
      <c r="AO935" s="68"/>
      <c r="AP935" s="68"/>
      <c r="AQ935" s="68"/>
      <c r="AR935" s="68"/>
      <c r="AS935" s="68"/>
      <c r="AT935" s="68"/>
      <c r="AU935" s="68"/>
    </row>
    <row r="936" spans="1:47" ht="15.75" customHeight="1">
      <c r="A936" s="68"/>
      <c r="B936" s="68"/>
      <c r="C936" s="68"/>
      <c r="D936" s="68"/>
      <c r="E936" s="68"/>
      <c r="F936" s="68"/>
      <c r="G936" s="68"/>
      <c r="H936" s="68"/>
      <c r="I936" s="68"/>
      <c r="J936" s="68"/>
      <c r="K936" s="68"/>
      <c r="L936" s="68"/>
      <c r="M936" s="68"/>
      <c r="N936" s="68"/>
      <c r="O936" s="68"/>
      <c r="P936" s="68"/>
      <c r="Q936" s="68"/>
      <c r="R936" s="68"/>
      <c r="S936" s="68"/>
      <c r="T936" s="68"/>
      <c r="U936" s="68"/>
      <c r="V936" s="68"/>
      <c r="W936" s="68"/>
      <c r="X936" s="68"/>
      <c r="Y936" s="68"/>
      <c r="Z936" s="68"/>
      <c r="AA936" s="68"/>
      <c r="AB936" s="68"/>
      <c r="AC936" s="68"/>
      <c r="AD936" s="68"/>
      <c r="AE936" s="68"/>
      <c r="AF936" s="68"/>
      <c r="AG936" s="68"/>
      <c r="AH936" s="68"/>
      <c r="AI936" s="68"/>
      <c r="AJ936" s="68"/>
      <c r="AK936" s="68"/>
      <c r="AL936" s="68"/>
      <c r="AM936" s="68"/>
      <c r="AN936" s="68"/>
      <c r="AO936" s="68"/>
      <c r="AP936" s="68"/>
      <c r="AQ936" s="68"/>
      <c r="AR936" s="68"/>
      <c r="AS936" s="68"/>
      <c r="AT936" s="68"/>
      <c r="AU936" s="68"/>
    </row>
    <row r="937" spans="1:47" ht="15.75" customHeight="1">
      <c r="A937" s="68"/>
      <c r="B937" s="68"/>
      <c r="C937" s="68"/>
      <c r="D937" s="68"/>
      <c r="E937" s="68"/>
      <c r="F937" s="68"/>
      <c r="G937" s="68"/>
      <c r="H937" s="68"/>
      <c r="I937" s="68"/>
      <c r="J937" s="68"/>
      <c r="K937" s="68"/>
      <c r="L937" s="68"/>
      <c r="M937" s="68"/>
      <c r="N937" s="68"/>
      <c r="O937" s="68"/>
      <c r="P937" s="68"/>
      <c r="Q937" s="68"/>
      <c r="R937" s="68"/>
      <c r="S937" s="68"/>
      <c r="T937" s="68"/>
      <c r="U937" s="68"/>
      <c r="V937" s="68"/>
      <c r="W937" s="68"/>
      <c r="X937" s="68"/>
      <c r="Y937" s="68"/>
      <c r="Z937" s="68"/>
      <c r="AA937" s="68"/>
      <c r="AB937" s="68"/>
      <c r="AC937" s="68"/>
      <c r="AD937" s="68"/>
      <c r="AE937" s="68"/>
      <c r="AF937" s="68"/>
      <c r="AG937" s="68"/>
      <c r="AH937" s="68"/>
      <c r="AI937" s="68"/>
      <c r="AJ937" s="68"/>
      <c r="AK937" s="68"/>
      <c r="AL937" s="68"/>
      <c r="AM937" s="68"/>
      <c r="AN937" s="68"/>
      <c r="AO937" s="68"/>
      <c r="AP937" s="68"/>
      <c r="AQ937" s="68"/>
      <c r="AR937" s="68"/>
      <c r="AS937" s="68"/>
      <c r="AT937" s="68"/>
      <c r="AU937" s="68"/>
    </row>
    <row r="938" spans="1:47" ht="15.75" customHeight="1">
      <c r="A938" s="68"/>
      <c r="B938" s="68"/>
      <c r="C938" s="68"/>
      <c r="D938" s="68"/>
      <c r="E938" s="68"/>
      <c r="F938" s="68"/>
      <c r="G938" s="68"/>
      <c r="H938" s="68"/>
      <c r="I938" s="68"/>
      <c r="J938" s="68"/>
      <c r="K938" s="68"/>
      <c r="L938" s="68"/>
      <c r="M938" s="68"/>
      <c r="N938" s="68"/>
      <c r="O938" s="68"/>
      <c r="P938" s="68"/>
      <c r="Q938" s="68"/>
      <c r="R938" s="68"/>
      <c r="S938" s="68"/>
      <c r="T938" s="68"/>
      <c r="U938" s="68"/>
      <c r="V938" s="68"/>
      <c r="W938" s="68"/>
      <c r="X938" s="68"/>
      <c r="Y938" s="68"/>
      <c r="Z938" s="68"/>
      <c r="AA938" s="68"/>
      <c r="AB938" s="68"/>
      <c r="AC938" s="68"/>
      <c r="AD938" s="68"/>
      <c r="AE938" s="68"/>
      <c r="AF938" s="68"/>
      <c r="AG938" s="68"/>
      <c r="AH938" s="68"/>
      <c r="AI938" s="68"/>
      <c r="AJ938" s="68"/>
      <c r="AK938" s="68"/>
      <c r="AL938" s="68"/>
      <c r="AM938" s="68"/>
      <c r="AN938" s="68"/>
      <c r="AO938" s="68"/>
      <c r="AP938" s="68"/>
      <c r="AQ938" s="68"/>
      <c r="AR938" s="68"/>
      <c r="AS938" s="68"/>
      <c r="AT938" s="68"/>
      <c r="AU938" s="68"/>
    </row>
    <row r="939" spans="1:47" ht="15.75" customHeight="1">
      <c r="A939" s="68"/>
      <c r="B939" s="68"/>
      <c r="C939" s="68"/>
      <c r="D939" s="68"/>
      <c r="E939" s="68"/>
      <c r="F939" s="68"/>
      <c r="G939" s="68"/>
      <c r="H939" s="68"/>
      <c r="I939" s="68"/>
      <c r="J939" s="68"/>
      <c r="K939" s="68"/>
      <c r="L939" s="68"/>
      <c r="M939" s="68"/>
      <c r="N939" s="68"/>
      <c r="O939" s="68"/>
      <c r="P939" s="68"/>
      <c r="Q939" s="68"/>
      <c r="R939" s="68"/>
      <c r="S939" s="68"/>
      <c r="T939" s="68"/>
      <c r="U939" s="68"/>
      <c r="V939" s="68"/>
      <c r="W939" s="68"/>
      <c r="X939" s="68"/>
      <c r="Y939" s="68"/>
      <c r="Z939" s="68"/>
      <c r="AA939" s="68"/>
      <c r="AB939" s="68"/>
      <c r="AC939" s="68"/>
      <c r="AD939" s="68"/>
      <c r="AE939" s="68"/>
      <c r="AF939" s="68"/>
      <c r="AG939" s="68"/>
      <c r="AH939" s="68"/>
      <c r="AI939" s="68"/>
      <c r="AJ939" s="68"/>
      <c r="AK939" s="68"/>
      <c r="AL939" s="68"/>
      <c r="AM939" s="68"/>
      <c r="AN939" s="68"/>
      <c r="AO939" s="68"/>
      <c r="AP939" s="68"/>
      <c r="AQ939" s="68"/>
      <c r="AR939" s="68"/>
      <c r="AS939" s="68"/>
      <c r="AT939" s="68"/>
      <c r="AU939" s="68"/>
    </row>
    <row r="940" spans="1:47" ht="15.75" customHeight="1">
      <c r="A940" s="68"/>
      <c r="B940" s="68"/>
      <c r="C940" s="68"/>
      <c r="D940" s="68"/>
      <c r="E940" s="68"/>
      <c r="F940" s="68"/>
      <c r="G940" s="68"/>
      <c r="H940" s="68"/>
      <c r="I940" s="68"/>
      <c r="J940" s="68"/>
      <c r="K940" s="68"/>
      <c r="L940" s="68"/>
      <c r="M940" s="68"/>
      <c r="N940" s="68"/>
      <c r="O940" s="68"/>
      <c r="P940" s="68"/>
      <c r="Q940" s="68"/>
      <c r="R940" s="68"/>
      <c r="S940" s="68"/>
      <c r="T940" s="68"/>
      <c r="U940" s="68"/>
      <c r="V940" s="68"/>
      <c r="W940" s="68"/>
      <c r="X940" s="68"/>
      <c r="Y940" s="68"/>
      <c r="Z940" s="68"/>
      <c r="AA940" s="68"/>
      <c r="AB940" s="68"/>
      <c r="AC940" s="68"/>
      <c r="AD940" s="68"/>
      <c r="AE940" s="68"/>
      <c r="AF940" s="68"/>
      <c r="AG940" s="68"/>
      <c r="AH940" s="68"/>
      <c r="AI940" s="68"/>
      <c r="AJ940" s="68"/>
      <c r="AK940" s="68"/>
      <c r="AL940" s="68"/>
      <c r="AM940" s="68"/>
      <c r="AN940" s="68"/>
      <c r="AO940" s="68"/>
      <c r="AP940" s="68"/>
      <c r="AQ940" s="68"/>
      <c r="AR940" s="68"/>
      <c r="AS940" s="68"/>
      <c r="AT940" s="68"/>
      <c r="AU940" s="68"/>
    </row>
    <row r="941" spans="1:47" ht="15.75" customHeight="1">
      <c r="A941" s="68"/>
      <c r="B941" s="68"/>
      <c r="C941" s="68"/>
      <c r="D941" s="68"/>
      <c r="E941" s="68"/>
      <c r="F941" s="68"/>
      <c r="G941" s="68"/>
      <c r="H941" s="68"/>
      <c r="I941" s="68"/>
      <c r="J941" s="68"/>
      <c r="K941" s="68"/>
      <c r="L941" s="68"/>
      <c r="M941" s="68"/>
      <c r="N941" s="68"/>
      <c r="O941" s="68"/>
      <c r="P941" s="68"/>
      <c r="Q941" s="68"/>
      <c r="R941" s="68"/>
      <c r="S941" s="68"/>
      <c r="T941" s="68"/>
      <c r="U941" s="68"/>
      <c r="V941" s="68"/>
      <c r="W941" s="68"/>
      <c r="X941" s="68"/>
      <c r="Y941" s="68"/>
      <c r="Z941" s="68"/>
      <c r="AA941" s="68"/>
      <c r="AB941" s="68"/>
      <c r="AC941" s="68"/>
      <c r="AD941" s="68"/>
      <c r="AE941" s="68"/>
      <c r="AF941" s="68"/>
      <c r="AG941" s="68"/>
      <c r="AH941" s="68"/>
      <c r="AI941" s="68"/>
      <c r="AJ941" s="68"/>
      <c r="AK941" s="68"/>
      <c r="AL941" s="68"/>
      <c r="AM941" s="68"/>
      <c r="AN941" s="68"/>
      <c r="AO941" s="68"/>
      <c r="AP941" s="68"/>
      <c r="AQ941" s="68"/>
      <c r="AR941" s="68"/>
      <c r="AS941" s="68"/>
      <c r="AT941" s="68"/>
      <c r="AU941" s="68"/>
    </row>
    <row r="942" spans="1:47" ht="15.75" customHeight="1">
      <c r="A942" s="68"/>
      <c r="B942" s="68"/>
      <c r="C942" s="68"/>
      <c r="D942" s="68"/>
      <c r="E942" s="68"/>
      <c r="F942" s="68"/>
      <c r="G942" s="68"/>
      <c r="H942" s="68"/>
      <c r="I942" s="68"/>
      <c r="J942" s="68"/>
      <c r="K942" s="68"/>
      <c r="L942" s="68"/>
      <c r="M942" s="68"/>
      <c r="N942" s="68"/>
      <c r="O942" s="68"/>
      <c r="P942" s="68"/>
      <c r="Q942" s="68"/>
      <c r="R942" s="68"/>
      <c r="S942" s="68"/>
      <c r="T942" s="68"/>
      <c r="U942" s="68"/>
      <c r="V942" s="68"/>
      <c r="W942" s="68"/>
      <c r="X942" s="68"/>
      <c r="Y942" s="68"/>
      <c r="Z942" s="68"/>
      <c r="AA942" s="68"/>
      <c r="AB942" s="68"/>
      <c r="AC942" s="68"/>
      <c r="AD942" s="68"/>
      <c r="AE942" s="68"/>
      <c r="AF942" s="68"/>
      <c r="AG942" s="68"/>
      <c r="AH942" s="68"/>
      <c r="AI942" s="68"/>
      <c r="AJ942" s="68"/>
      <c r="AK942" s="68"/>
      <c r="AL942" s="68"/>
      <c r="AM942" s="68"/>
      <c r="AN942" s="68"/>
      <c r="AO942" s="68"/>
      <c r="AP942" s="68"/>
      <c r="AQ942" s="68"/>
      <c r="AR942" s="68"/>
      <c r="AS942" s="68"/>
      <c r="AT942" s="68"/>
      <c r="AU942" s="68"/>
    </row>
    <row r="943" spans="1:47" ht="15.75" customHeight="1">
      <c r="A943" s="68"/>
      <c r="B943" s="68"/>
      <c r="C943" s="68"/>
      <c r="D943" s="68"/>
      <c r="E943" s="68"/>
      <c r="F943" s="68"/>
      <c r="G943" s="68"/>
      <c r="H943" s="68"/>
      <c r="I943" s="68"/>
      <c r="J943" s="68"/>
      <c r="K943" s="68"/>
      <c r="L943" s="68"/>
      <c r="M943" s="68"/>
      <c r="N943" s="68"/>
      <c r="O943" s="68"/>
      <c r="P943" s="68"/>
      <c r="Q943" s="68"/>
      <c r="R943" s="68"/>
      <c r="S943" s="68"/>
      <c r="T943" s="68"/>
      <c r="U943" s="68"/>
      <c r="V943" s="68"/>
      <c r="W943" s="68"/>
      <c r="X943" s="68"/>
      <c r="Y943" s="68"/>
      <c r="Z943" s="68"/>
      <c r="AA943" s="68"/>
      <c r="AB943" s="68"/>
      <c r="AC943" s="68"/>
      <c r="AD943" s="68"/>
      <c r="AE943" s="68"/>
      <c r="AF943" s="68"/>
      <c r="AG943" s="68"/>
      <c r="AH943" s="68"/>
      <c r="AI943" s="68"/>
      <c r="AJ943" s="68"/>
      <c r="AK943" s="68"/>
      <c r="AL943" s="68"/>
      <c r="AM943" s="68"/>
      <c r="AN943" s="68"/>
      <c r="AO943" s="68"/>
      <c r="AP943" s="68"/>
      <c r="AQ943" s="68"/>
      <c r="AR943" s="68"/>
      <c r="AS943" s="68"/>
      <c r="AT943" s="68"/>
      <c r="AU943" s="68"/>
    </row>
    <row r="944" spans="1:47" ht="15.75" customHeight="1">
      <c r="A944" s="68"/>
      <c r="B944" s="68"/>
      <c r="C944" s="68"/>
      <c r="D944" s="68"/>
      <c r="E944" s="68"/>
      <c r="F944" s="68"/>
      <c r="G944" s="68"/>
      <c r="H944" s="68"/>
      <c r="I944" s="68"/>
      <c r="J944" s="68"/>
      <c r="K944" s="68"/>
      <c r="L944" s="68"/>
      <c r="M944" s="68"/>
      <c r="N944" s="68"/>
      <c r="O944" s="68"/>
      <c r="P944" s="68"/>
      <c r="Q944" s="68"/>
      <c r="R944" s="68"/>
      <c r="S944" s="68"/>
      <c r="T944" s="68"/>
      <c r="U944" s="68"/>
      <c r="V944" s="68"/>
      <c r="W944" s="68"/>
      <c r="X944" s="68"/>
      <c r="Y944" s="68"/>
      <c r="Z944" s="68"/>
      <c r="AA944" s="68"/>
      <c r="AB944" s="68"/>
      <c r="AC944" s="68"/>
      <c r="AD944" s="68"/>
      <c r="AE944" s="68"/>
      <c r="AF944" s="68"/>
      <c r="AG944" s="68"/>
      <c r="AH944" s="68"/>
      <c r="AI944" s="68"/>
      <c r="AJ944" s="68"/>
      <c r="AK944" s="68"/>
      <c r="AL944" s="68"/>
      <c r="AM944" s="68"/>
      <c r="AN944" s="68"/>
      <c r="AO944" s="68"/>
      <c r="AP944" s="68"/>
      <c r="AQ944" s="68"/>
      <c r="AR944" s="68"/>
      <c r="AS944" s="68"/>
      <c r="AT944" s="68"/>
      <c r="AU944" s="68"/>
    </row>
    <row r="945" spans="1:47" ht="15.75" customHeight="1">
      <c r="A945" s="68"/>
      <c r="B945" s="68"/>
      <c r="C945" s="68"/>
      <c r="D945" s="68"/>
      <c r="E945" s="68"/>
      <c r="F945" s="68"/>
      <c r="G945" s="68"/>
      <c r="H945" s="68"/>
      <c r="I945" s="68"/>
      <c r="J945" s="68"/>
      <c r="K945" s="68"/>
      <c r="L945" s="68"/>
      <c r="M945" s="68"/>
      <c r="N945" s="68"/>
      <c r="O945" s="68"/>
      <c r="P945" s="68"/>
      <c r="Q945" s="68"/>
      <c r="R945" s="68"/>
      <c r="S945" s="68"/>
      <c r="T945" s="68"/>
      <c r="U945" s="68"/>
      <c r="V945" s="68"/>
      <c r="W945" s="68"/>
      <c r="X945" s="68"/>
      <c r="Y945" s="68"/>
      <c r="Z945" s="68"/>
      <c r="AA945" s="68"/>
      <c r="AB945" s="68"/>
      <c r="AC945" s="68"/>
      <c r="AD945" s="68"/>
      <c r="AE945" s="68"/>
      <c r="AF945" s="68"/>
      <c r="AG945" s="68"/>
      <c r="AH945" s="68"/>
      <c r="AI945" s="68"/>
      <c r="AJ945" s="68"/>
      <c r="AK945" s="68"/>
      <c r="AL945" s="68"/>
      <c r="AM945" s="68"/>
      <c r="AN945" s="68"/>
      <c r="AO945" s="68"/>
      <c r="AP945" s="68"/>
      <c r="AQ945" s="68"/>
      <c r="AR945" s="68"/>
      <c r="AS945" s="68"/>
      <c r="AT945" s="68"/>
      <c r="AU945" s="68"/>
    </row>
    <row r="946" spans="1:47" ht="15.75" customHeight="1">
      <c r="A946" s="68"/>
      <c r="B946" s="68"/>
      <c r="C946" s="68"/>
      <c r="D946" s="68"/>
      <c r="E946" s="68"/>
      <c r="F946" s="68"/>
      <c r="G946" s="68"/>
      <c r="H946" s="68"/>
      <c r="I946" s="68"/>
      <c r="J946" s="68"/>
      <c r="K946" s="68"/>
      <c r="L946" s="68"/>
      <c r="M946" s="68"/>
      <c r="N946" s="68"/>
      <c r="O946" s="68"/>
      <c r="P946" s="68"/>
      <c r="Q946" s="68"/>
      <c r="R946" s="68"/>
      <c r="S946" s="68"/>
      <c r="T946" s="68"/>
      <c r="U946" s="68"/>
      <c r="V946" s="68"/>
      <c r="W946" s="68"/>
      <c r="X946" s="68"/>
      <c r="Y946" s="68"/>
      <c r="Z946" s="68"/>
      <c r="AA946" s="68"/>
      <c r="AB946" s="68"/>
      <c r="AC946" s="68"/>
      <c r="AD946" s="68"/>
      <c r="AE946" s="68"/>
      <c r="AF946" s="68"/>
      <c r="AG946" s="68"/>
      <c r="AH946" s="68"/>
      <c r="AI946" s="68"/>
      <c r="AJ946" s="68"/>
      <c r="AK946" s="68"/>
      <c r="AL946" s="68"/>
      <c r="AM946" s="68"/>
      <c r="AN946" s="68"/>
      <c r="AO946" s="68"/>
      <c r="AP946" s="68"/>
      <c r="AQ946" s="68"/>
      <c r="AR946" s="68"/>
      <c r="AS946" s="68"/>
      <c r="AT946" s="68"/>
      <c r="AU946" s="68"/>
    </row>
    <row r="947" spans="1:47" ht="15.75" customHeight="1">
      <c r="A947" s="68"/>
      <c r="B947" s="68"/>
      <c r="C947" s="68"/>
      <c r="D947" s="68"/>
      <c r="E947" s="68"/>
      <c r="F947" s="68"/>
      <c r="G947" s="68"/>
      <c r="H947" s="68"/>
      <c r="I947" s="68"/>
      <c r="J947" s="68"/>
      <c r="K947" s="68"/>
      <c r="L947" s="68"/>
      <c r="M947" s="68"/>
      <c r="N947" s="68"/>
      <c r="O947" s="68"/>
      <c r="P947" s="68"/>
      <c r="Q947" s="68"/>
      <c r="R947" s="68"/>
      <c r="S947" s="68"/>
      <c r="T947" s="68"/>
      <c r="U947" s="68"/>
      <c r="V947" s="68"/>
      <c r="W947" s="68"/>
      <c r="X947" s="68"/>
      <c r="Y947" s="68"/>
      <c r="Z947" s="68"/>
      <c r="AA947" s="68"/>
      <c r="AB947" s="68"/>
      <c r="AC947" s="68"/>
      <c r="AD947" s="68"/>
      <c r="AE947" s="68"/>
      <c r="AF947" s="68"/>
      <c r="AG947" s="68"/>
      <c r="AH947" s="68"/>
      <c r="AI947" s="68"/>
      <c r="AJ947" s="68"/>
      <c r="AK947" s="68"/>
      <c r="AL947" s="68"/>
      <c r="AM947" s="68"/>
      <c r="AN947" s="68"/>
      <c r="AO947" s="68"/>
      <c r="AP947" s="68"/>
      <c r="AQ947" s="68"/>
      <c r="AR947" s="68"/>
      <c r="AS947" s="68"/>
      <c r="AT947" s="68"/>
      <c r="AU947" s="68"/>
    </row>
    <row r="948" spans="1:47" ht="15.75" customHeight="1">
      <c r="A948" s="68"/>
      <c r="B948" s="68"/>
      <c r="C948" s="68"/>
      <c r="D948" s="68"/>
      <c r="E948" s="68"/>
      <c r="F948" s="68"/>
      <c r="G948" s="68"/>
      <c r="H948" s="68"/>
      <c r="I948" s="68"/>
      <c r="J948" s="68"/>
      <c r="K948" s="68"/>
      <c r="L948" s="68"/>
      <c r="M948" s="68"/>
      <c r="N948" s="68"/>
      <c r="O948" s="68"/>
      <c r="P948" s="68"/>
      <c r="Q948" s="68"/>
      <c r="R948" s="68"/>
      <c r="S948" s="68"/>
      <c r="T948" s="68"/>
      <c r="U948" s="68"/>
      <c r="V948" s="68"/>
      <c r="W948" s="68"/>
      <c r="X948" s="68"/>
      <c r="Y948" s="68"/>
      <c r="Z948" s="68"/>
      <c r="AA948" s="68"/>
      <c r="AB948" s="68"/>
      <c r="AC948" s="68"/>
      <c r="AD948" s="68"/>
      <c r="AE948" s="68"/>
      <c r="AF948" s="68"/>
      <c r="AG948" s="68"/>
      <c r="AH948" s="68"/>
      <c r="AI948" s="68"/>
      <c r="AJ948" s="68"/>
      <c r="AK948" s="68"/>
      <c r="AL948" s="68"/>
      <c r="AM948" s="68"/>
      <c r="AN948" s="68"/>
      <c r="AO948" s="68"/>
      <c r="AP948" s="68"/>
      <c r="AQ948" s="68"/>
      <c r="AR948" s="68"/>
      <c r="AS948" s="68"/>
      <c r="AT948" s="68"/>
      <c r="AU948" s="68"/>
    </row>
    <row r="949" spans="1:47" ht="15.75" customHeight="1">
      <c r="A949" s="68"/>
      <c r="B949" s="68"/>
      <c r="C949" s="68"/>
      <c r="D949" s="68"/>
      <c r="E949" s="68"/>
      <c r="F949" s="68"/>
      <c r="G949" s="68"/>
      <c r="H949" s="68"/>
      <c r="I949" s="68"/>
      <c r="J949" s="68"/>
      <c r="K949" s="68"/>
      <c r="L949" s="68"/>
      <c r="M949" s="68"/>
      <c r="N949" s="68"/>
      <c r="O949" s="68"/>
      <c r="P949" s="68"/>
      <c r="Q949" s="68"/>
      <c r="R949" s="68"/>
      <c r="S949" s="68"/>
      <c r="T949" s="68"/>
      <c r="U949" s="68"/>
      <c r="V949" s="68"/>
      <c r="W949" s="68"/>
      <c r="X949" s="68"/>
      <c r="Y949" s="68"/>
      <c r="Z949" s="68"/>
      <c r="AA949" s="68"/>
      <c r="AB949" s="68"/>
      <c r="AC949" s="68"/>
      <c r="AD949" s="68"/>
      <c r="AE949" s="68"/>
      <c r="AF949" s="68"/>
      <c r="AG949" s="68"/>
      <c r="AH949" s="68"/>
      <c r="AI949" s="68"/>
      <c r="AJ949" s="68"/>
      <c r="AK949" s="68"/>
      <c r="AL949" s="68"/>
      <c r="AM949" s="68"/>
      <c r="AN949" s="68"/>
      <c r="AO949" s="68"/>
      <c r="AP949" s="68"/>
      <c r="AQ949" s="68"/>
      <c r="AR949" s="68"/>
      <c r="AS949" s="68"/>
      <c r="AT949" s="68"/>
      <c r="AU949" s="68"/>
    </row>
    <row r="950" spans="1:47" ht="15.75" customHeight="1">
      <c r="A950" s="68"/>
      <c r="B950" s="68"/>
      <c r="C950" s="68"/>
      <c r="D950" s="68"/>
      <c r="E950" s="68"/>
      <c r="F950" s="68"/>
      <c r="G950" s="68"/>
      <c r="H950" s="68"/>
      <c r="I950" s="68"/>
      <c r="J950" s="68"/>
      <c r="K950" s="68"/>
      <c r="L950" s="68"/>
      <c r="M950" s="68"/>
      <c r="N950" s="68"/>
      <c r="O950" s="68"/>
      <c r="P950" s="68"/>
      <c r="Q950" s="68"/>
      <c r="R950" s="68"/>
      <c r="S950" s="68"/>
      <c r="T950" s="68"/>
      <c r="U950" s="68"/>
      <c r="V950" s="68"/>
      <c r="W950" s="68"/>
      <c r="X950" s="68"/>
      <c r="Y950" s="68"/>
      <c r="Z950" s="68"/>
      <c r="AA950" s="68"/>
      <c r="AB950" s="68"/>
      <c r="AC950" s="68"/>
      <c r="AD950" s="68"/>
      <c r="AE950" s="68"/>
      <c r="AF950" s="68"/>
      <c r="AG950" s="68"/>
      <c r="AH950" s="68"/>
      <c r="AI950" s="68"/>
      <c r="AJ950" s="68"/>
      <c r="AK950" s="68"/>
      <c r="AL950" s="68"/>
      <c r="AM950" s="68"/>
      <c r="AN950" s="68"/>
      <c r="AO950" s="68"/>
      <c r="AP950" s="68"/>
      <c r="AQ950" s="68"/>
      <c r="AR950" s="68"/>
      <c r="AS950" s="68"/>
      <c r="AT950" s="68"/>
      <c r="AU950" s="68"/>
    </row>
    <row r="951" spans="1:47" ht="15.75" customHeight="1">
      <c r="A951" s="68"/>
      <c r="B951" s="68"/>
      <c r="C951" s="68"/>
      <c r="D951" s="68"/>
      <c r="E951" s="68"/>
      <c r="F951" s="68"/>
      <c r="G951" s="68"/>
      <c r="H951" s="68"/>
      <c r="I951" s="68"/>
      <c r="J951" s="68"/>
      <c r="K951" s="68"/>
      <c r="L951" s="68"/>
      <c r="M951" s="68"/>
      <c r="N951" s="68"/>
      <c r="O951" s="68"/>
      <c r="P951" s="68"/>
      <c r="Q951" s="68"/>
      <c r="R951" s="68"/>
      <c r="S951" s="68"/>
      <c r="T951" s="68"/>
      <c r="U951" s="68"/>
      <c r="V951" s="68"/>
      <c r="W951" s="68"/>
      <c r="X951" s="68"/>
      <c r="Y951" s="68"/>
      <c r="Z951" s="68"/>
      <c r="AA951" s="68"/>
      <c r="AB951" s="68"/>
      <c r="AC951" s="68"/>
      <c r="AD951" s="68"/>
      <c r="AE951" s="68"/>
      <c r="AF951" s="68"/>
      <c r="AG951" s="68"/>
      <c r="AH951" s="68"/>
      <c r="AI951" s="68"/>
      <c r="AJ951" s="68"/>
      <c r="AK951" s="68"/>
      <c r="AL951" s="68"/>
      <c r="AM951" s="68"/>
      <c r="AN951" s="68"/>
      <c r="AO951" s="68"/>
      <c r="AP951" s="68"/>
      <c r="AQ951" s="68"/>
      <c r="AR951" s="68"/>
      <c r="AS951" s="68"/>
      <c r="AT951" s="68"/>
      <c r="AU951" s="68"/>
    </row>
    <row r="952" spans="1:47" ht="15.75" customHeight="1">
      <c r="A952" s="68"/>
      <c r="B952" s="68"/>
      <c r="C952" s="68"/>
      <c r="D952" s="68"/>
      <c r="E952" s="68"/>
      <c r="F952" s="68"/>
      <c r="G952" s="68"/>
      <c r="H952" s="68"/>
      <c r="I952" s="68"/>
      <c r="J952" s="68"/>
      <c r="K952" s="68"/>
      <c r="L952" s="68"/>
      <c r="M952" s="68"/>
      <c r="N952" s="68"/>
      <c r="O952" s="68"/>
      <c r="P952" s="68"/>
      <c r="Q952" s="68"/>
      <c r="R952" s="68"/>
      <c r="S952" s="68"/>
      <c r="T952" s="68"/>
      <c r="U952" s="68"/>
      <c r="V952" s="68"/>
      <c r="W952" s="68"/>
      <c r="X952" s="68"/>
      <c r="Y952" s="68"/>
      <c r="Z952" s="68"/>
      <c r="AA952" s="68"/>
      <c r="AB952" s="68"/>
      <c r="AC952" s="68"/>
      <c r="AD952" s="68"/>
      <c r="AE952" s="68"/>
      <c r="AF952" s="68"/>
      <c r="AG952" s="68"/>
      <c r="AH952" s="68"/>
      <c r="AI952" s="68"/>
      <c r="AJ952" s="68"/>
      <c r="AK952" s="68"/>
      <c r="AL952" s="68"/>
      <c r="AM952" s="68"/>
      <c r="AN952" s="68"/>
      <c r="AO952" s="68"/>
      <c r="AP952" s="68"/>
      <c r="AQ952" s="68"/>
      <c r="AR952" s="68"/>
      <c r="AS952" s="68"/>
      <c r="AT952" s="68"/>
      <c r="AU952" s="68"/>
    </row>
    <row r="953" spans="1:47" ht="15.75" customHeight="1">
      <c r="A953" s="68"/>
      <c r="B953" s="68"/>
      <c r="C953" s="68"/>
      <c r="D953" s="68"/>
      <c r="E953" s="68"/>
      <c r="F953" s="68"/>
      <c r="G953" s="68"/>
      <c r="H953" s="68"/>
      <c r="I953" s="68"/>
      <c r="J953" s="68"/>
      <c r="K953" s="68"/>
      <c r="L953" s="68"/>
      <c r="M953" s="68"/>
      <c r="N953" s="68"/>
      <c r="O953" s="68"/>
      <c r="P953" s="68"/>
      <c r="Q953" s="68"/>
      <c r="R953" s="68"/>
      <c r="S953" s="68"/>
      <c r="T953" s="68"/>
      <c r="U953" s="68"/>
      <c r="V953" s="68"/>
      <c r="W953" s="68"/>
      <c r="X953" s="68"/>
      <c r="Y953" s="68"/>
      <c r="Z953" s="68"/>
      <c r="AA953" s="68"/>
      <c r="AB953" s="68"/>
      <c r="AC953" s="68"/>
      <c r="AD953" s="68"/>
      <c r="AE953" s="68"/>
      <c r="AF953" s="68"/>
      <c r="AG953" s="68"/>
      <c r="AH953" s="68"/>
      <c r="AI953" s="68"/>
      <c r="AJ953" s="68"/>
      <c r="AK953" s="68"/>
      <c r="AL953" s="68"/>
      <c r="AM953" s="68"/>
      <c r="AN953" s="68"/>
      <c r="AO953" s="68"/>
      <c r="AP953" s="68"/>
      <c r="AQ953" s="68"/>
      <c r="AR953" s="68"/>
      <c r="AS953" s="68"/>
      <c r="AT953" s="68"/>
      <c r="AU953" s="68"/>
    </row>
    <row r="954" spans="1:47" ht="15.75" customHeight="1">
      <c r="A954" s="68"/>
      <c r="B954" s="68"/>
      <c r="C954" s="68"/>
      <c r="D954" s="68"/>
      <c r="E954" s="68"/>
      <c r="F954" s="68"/>
      <c r="G954" s="68"/>
      <c r="H954" s="68"/>
      <c r="I954" s="68"/>
      <c r="J954" s="68"/>
      <c r="K954" s="68"/>
      <c r="L954" s="68"/>
      <c r="M954" s="68"/>
      <c r="N954" s="68"/>
      <c r="O954" s="68"/>
      <c r="P954" s="68"/>
      <c r="Q954" s="68"/>
      <c r="R954" s="68"/>
      <c r="S954" s="68"/>
      <c r="T954" s="68"/>
      <c r="U954" s="68"/>
      <c r="V954" s="68"/>
      <c r="W954" s="68"/>
      <c r="X954" s="68"/>
      <c r="Y954" s="68"/>
      <c r="Z954" s="68"/>
      <c r="AA954" s="68"/>
      <c r="AB954" s="68"/>
      <c r="AC954" s="68"/>
      <c r="AD954" s="68"/>
      <c r="AE954" s="68"/>
      <c r="AF954" s="68"/>
      <c r="AG954" s="68"/>
      <c r="AH954" s="68"/>
      <c r="AI954" s="68"/>
      <c r="AJ954" s="68"/>
      <c r="AK954" s="68"/>
      <c r="AL954" s="68"/>
      <c r="AM954" s="68"/>
      <c r="AN954" s="68"/>
      <c r="AO954" s="68"/>
      <c r="AP954" s="68"/>
      <c r="AQ954" s="68"/>
      <c r="AR954" s="68"/>
      <c r="AS954" s="68"/>
      <c r="AT954" s="68"/>
      <c r="AU954" s="68"/>
    </row>
    <row r="955" spans="1:47" ht="15.75" customHeight="1">
      <c r="A955" s="68"/>
      <c r="B955" s="68"/>
      <c r="C955" s="68"/>
      <c r="D955" s="68"/>
      <c r="E955" s="68"/>
      <c r="F955" s="68"/>
      <c r="G955" s="68"/>
      <c r="H955" s="68"/>
      <c r="I955" s="68"/>
      <c r="J955" s="68"/>
      <c r="K955" s="68"/>
      <c r="L955" s="68"/>
      <c r="M955" s="68"/>
      <c r="N955" s="68"/>
      <c r="O955" s="68"/>
      <c r="P955" s="68"/>
      <c r="Q955" s="68"/>
      <c r="R955" s="68"/>
      <c r="S955" s="68"/>
      <c r="T955" s="68"/>
      <c r="U955" s="68"/>
      <c r="V955" s="68"/>
      <c r="W955" s="68"/>
      <c r="X955" s="68"/>
      <c r="Y955" s="68"/>
      <c r="Z955" s="68"/>
      <c r="AA955" s="68"/>
      <c r="AB955" s="68"/>
      <c r="AC955" s="68"/>
      <c r="AD955" s="68"/>
      <c r="AE955" s="68"/>
      <c r="AF955" s="68"/>
      <c r="AG955" s="68"/>
      <c r="AH955" s="68"/>
      <c r="AI955" s="68"/>
      <c r="AJ955" s="68"/>
      <c r="AK955" s="68"/>
      <c r="AL955" s="68"/>
      <c r="AM955" s="68"/>
      <c r="AN955" s="68"/>
      <c r="AO955" s="68"/>
      <c r="AP955" s="68"/>
      <c r="AQ955" s="68"/>
      <c r="AR955" s="68"/>
      <c r="AS955" s="68"/>
      <c r="AT955" s="68"/>
      <c r="AU955" s="68"/>
    </row>
    <row r="956" spans="1:47" ht="15.75" customHeight="1">
      <c r="A956" s="68"/>
      <c r="B956" s="68"/>
      <c r="C956" s="68"/>
      <c r="D956" s="68"/>
      <c r="E956" s="68"/>
      <c r="F956" s="68"/>
      <c r="G956" s="68"/>
      <c r="H956" s="68"/>
      <c r="I956" s="68"/>
      <c r="J956" s="68"/>
      <c r="K956" s="68"/>
      <c r="L956" s="68"/>
      <c r="M956" s="68"/>
      <c r="N956" s="68"/>
      <c r="O956" s="68"/>
      <c r="P956" s="68"/>
      <c r="Q956" s="68"/>
      <c r="R956" s="68"/>
      <c r="S956" s="68"/>
      <c r="T956" s="68"/>
      <c r="U956" s="68"/>
      <c r="V956" s="68"/>
      <c r="W956" s="68"/>
      <c r="X956" s="68"/>
      <c r="Y956" s="68"/>
      <c r="Z956" s="68"/>
      <c r="AA956" s="68"/>
      <c r="AB956" s="68"/>
      <c r="AC956" s="68"/>
      <c r="AD956" s="68"/>
      <c r="AE956" s="68"/>
      <c r="AF956" s="68"/>
      <c r="AG956" s="68"/>
      <c r="AH956" s="68"/>
      <c r="AI956" s="68"/>
      <c r="AJ956" s="68"/>
      <c r="AK956" s="68"/>
      <c r="AL956" s="68"/>
      <c r="AM956" s="68"/>
      <c r="AN956" s="68"/>
      <c r="AO956" s="68"/>
      <c r="AP956" s="68"/>
      <c r="AQ956" s="68"/>
      <c r="AR956" s="68"/>
      <c r="AS956" s="68"/>
      <c r="AT956" s="68"/>
      <c r="AU956" s="68"/>
    </row>
    <row r="957" spans="1:47" ht="15.75" customHeight="1">
      <c r="A957" s="68"/>
      <c r="B957" s="68"/>
      <c r="C957" s="68"/>
      <c r="D957" s="68"/>
      <c r="E957" s="68"/>
      <c r="F957" s="68"/>
      <c r="G957" s="68"/>
      <c r="H957" s="68"/>
      <c r="I957" s="68"/>
      <c r="J957" s="68"/>
      <c r="K957" s="68"/>
      <c r="L957" s="68"/>
      <c r="M957" s="68"/>
      <c r="N957" s="68"/>
      <c r="O957" s="68"/>
      <c r="P957" s="68"/>
      <c r="Q957" s="68"/>
      <c r="R957" s="68"/>
      <c r="S957" s="68"/>
      <c r="T957" s="68"/>
      <c r="U957" s="68"/>
      <c r="V957" s="68"/>
      <c r="W957" s="68"/>
      <c r="X957" s="68"/>
      <c r="Y957" s="68"/>
      <c r="Z957" s="68"/>
      <c r="AA957" s="68"/>
      <c r="AB957" s="68"/>
      <c r="AC957" s="68"/>
      <c r="AD957" s="68"/>
      <c r="AE957" s="68"/>
      <c r="AF957" s="68"/>
      <c r="AG957" s="68"/>
      <c r="AH957" s="68"/>
      <c r="AI957" s="68"/>
      <c r="AJ957" s="68"/>
      <c r="AK957" s="68"/>
      <c r="AL957" s="68"/>
      <c r="AM957" s="68"/>
      <c r="AN957" s="68"/>
      <c r="AO957" s="68"/>
      <c r="AP957" s="68"/>
      <c r="AQ957" s="68"/>
      <c r="AR957" s="68"/>
      <c r="AS957" s="68"/>
      <c r="AT957" s="68"/>
      <c r="AU957" s="68"/>
    </row>
    <row r="958" spans="1:47" ht="15.75" customHeight="1">
      <c r="A958" s="68"/>
      <c r="B958" s="68"/>
      <c r="C958" s="68"/>
      <c r="D958" s="68"/>
      <c r="E958" s="68"/>
      <c r="F958" s="68"/>
      <c r="G958" s="68"/>
      <c r="H958" s="68"/>
      <c r="I958" s="68"/>
      <c r="J958" s="68"/>
      <c r="K958" s="68"/>
      <c r="L958" s="68"/>
      <c r="M958" s="68"/>
      <c r="N958" s="68"/>
      <c r="O958" s="68"/>
      <c r="P958" s="68"/>
      <c r="Q958" s="68"/>
      <c r="R958" s="68"/>
      <c r="S958" s="68"/>
      <c r="T958" s="68"/>
      <c r="U958" s="68"/>
      <c r="V958" s="68"/>
      <c r="W958" s="68"/>
      <c r="X958" s="68"/>
      <c r="Y958" s="68"/>
      <c r="Z958" s="68"/>
      <c r="AA958" s="68"/>
      <c r="AB958" s="68"/>
      <c r="AC958" s="68"/>
      <c r="AD958" s="68"/>
      <c r="AE958" s="68"/>
      <c r="AF958" s="68"/>
      <c r="AG958" s="68"/>
      <c r="AH958" s="68"/>
      <c r="AI958" s="68"/>
      <c r="AJ958" s="68"/>
      <c r="AK958" s="68"/>
      <c r="AL958" s="68"/>
      <c r="AM958" s="68"/>
      <c r="AN958" s="68"/>
      <c r="AO958" s="68"/>
      <c r="AP958" s="68"/>
      <c r="AQ958" s="68"/>
      <c r="AR958" s="68"/>
      <c r="AS958" s="68"/>
      <c r="AT958" s="68"/>
      <c r="AU958" s="68"/>
    </row>
    <row r="959" spans="1:47" ht="15.75" customHeight="1">
      <c r="A959" s="68"/>
      <c r="B959" s="68"/>
      <c r="C959" s="68"/>
      <c r="D959" s="68"/>
      <c r="E959" s="68"/>
      <c r="F959" s="68"/>
      <c r="G959" s="68"/>
      <c r="H959" s="68"/>
      <c r="I959" s="68"/>
      <c r="J959" s="68"/>
      <c r="K959" s="68"/>
      <c r="L959" s="68"/>
      <c r="M959" s="68"/>
      <c r="N959" s="68"/>
      <c r="O959" s="68"/>
      <c r="P959" s="68"/>
      <c r="Q959" s="68"/>
      <c r="R959" s="68"/>
      <c r="S959" s="68"/>
      <c r="T959" s="68"/>
      <c r="U959" s="68"/>
      <c r="V959" s="68"/>
      <c r="W959" s="68"/>
      <c r="X959" s="68"/>
      <c r="Y959" s="68"/>
      <c r="Z959" s="68"/>
      <c r="AA959" s="68"/>
      <c r="AB959" s="68"/>
      <c r="AC959" s="68"/>
      <c r="AD959" s="68"/>
      <c r="AE959" s="68"/>
      <c r="AF959" s="68"/>
      <c r="AG959" s="68"/>
      <c r="AH959" s="68"/>
      <c r="AI959" s="68"/>
      <c r="AJ959" s="68"/>
      <c r="AK959" s="68"/>
      <c r="AL959" s="68"/>
      <c r="AM959" s="68"/>
      <c r="AN959" s="68"/>
      <c r="AO959" s="68"/>
      <c r="AP959" s="68"/>
      <c r="AQ959" s="68"/>
      <c r="AR959" s="68"/>
      <c r="AS959" s="68"/>
      <c r="AT959" s="68"/>
      <c r="AU959" s="68"/>
    </row>
    <row r="960" spans="1:47" ht="15.75" customHeight="1">
      <c r="A960" s="68"/>
      <c r="B960" s="68"/>
      <c r="C960" s="68"/>
      <c r="D960" s="68"/>
      <c r="E960" s="68"/>
      <c r="F960" s="68"/>
      <c r="G960" s="68"/>
      <c r="H960" s="68"/>
      <c r="I960" s="68"/>
      <c r="J960" s="68"/>
      <c r="K960" s="68"/>
      <c r="L960" s="68"/>
      <c r="M960" s="68"/>
      <c r="N960" s="68"/>
      <c r="O960" s="68"/>
      <c r="P960" s="68"/>
      <c r="Q960" s="68"/>
      <c r="R960" s="68"/>
      <c r="S960" s="68"/>
      <c r="T960" s="68"/>
      <c r="U960" s="68"/>
      <c r="V960" s="68"/>
      <c r="W960" s="68"/>
      <c r="X960" s="68"/>
      <c r="Y960" s="68"/>
      <c r="Z960" s="68"/>
      <c r="AA960" s="68"/>
      <c r="AB960" s="68"/>
      <c r="AC960" s="68"/>
      <c r="AD960" s="68"/>
      <c r="AE960" s="68"/>
      <c r="AF960" s="68"/>
      <c r="AG960" s="68"/>
      <c r="AH960" s="68"/>
      <c r="AI960" s="68"/>
      <c r="AJ960" s="68"/>
      <c r="AK960" s="68"/>
      <c r="AL960" s="68"/>
      <c r="AM960" s="68"/>
      <c r="AN960" s="68"/>
      <c r="AO960" s="68"/>
      <c r="AP960" s="68"/>
      <c r="AQ960" s="68"/>
      <c r="AR960" s="68"/>
      <c r="AS960" s="68"/>
      <c r="AT960" s="68"/>
      <c r="AU960" s="68"/>
    </row>
    <row r="961" spans="1:47" ht="15.75" customHeight="1">
      <c r="A961" s="68"/>
      <c r="B961" s="68"/>
      <c r="C961" s="68"/>
      <c r="D961" s="68"/>
      <c r="E961" s="68"/>
      <c r="F961" s="68"/>
      <c r="G961" s="68"/>
      <c r="H961" s="68"/>
      <c r="I961" s="68"/>
      <c r="J961" s="68"/>
      <c r="K961" s="68"/>
      <c r="L961" s="68"/>
      <c r="M961" s="68"/>
      <c r="N961" s="68"/>
      <c r="O961" s="68"/>
      <c r="P961" s="68"/>
      <c r="Q961" s="68"/>
      <c r="R961" s="68"/>
      <c r="S961" s="68"/>
      <c r="T961" s="68"/>
      <c r="U961" s="68"/>
      <c r="V961" s="68"/>
      <c r="W961" s="68"/>
      <c r="X961" s="68"/>
      <c r="Y961" s="68"/>
      <c r="Z961" s="68"/>
      <c r="AA961" s="68"/>
      <c r="AB961" s="68"/>
      <c r="AC961" s="68"/>
      <c r="AD961" s="68"/>
      <c r="AE961" s="68"/>
      <c r="AF961" s="68"/>
      <c r="AG961" s="68"/>
      <c r="AH961" s="68"/>
      <c r="AI961" s="68"/>
      <c r="AJ961" s="68"/>
      <c r="AK961" s="68"/>
      <c r="AL961" s="68"/>
      <c r="AM961" s="68"/>
      <c r="AN961" s="68"/>
      <c r="AO961" s="68"/>
      <c r="AP961" s="68"/>
      <c r="AQ961" s="68"/>
      <c r="AR961" s="68"/>
      <c r="AS961" s="68"/>
      <c r="AT961" s="68"/>
      <c r="AU961" s="68"/>
    </row>
    <row r="962" spans="1:47" ht="15.75" customHeight="1">
      <c r="A962" s="68"/>
      <c r="B962" s="68"/>
      <c r="C962" s="68"/>
      <c r="D962" s="68"/>
      <c r="E962" s="68"/>
      <c r="F962" s="68"/>
      <c r="G962" s="68"/>
      <c r="H962" s="68"/>
      <c r="I962" s="68"/>
      <c r="J962" s="68"/>
      <c r="K962" s="68"/>
      <c r="L962" s="68"/>
      <c r="M962" s="68"/>
      <c r="N962" s="68"/>
      <c r="O962" s="68"/>
      <c r="P962" s="68"/>
      <c r="Q962" s="68"/>
      <c r="R962" s="68"/>
      <c r="S962" s="68"/>
      <c r="T962" s="68"/>
      <c r="U962" s="68"/>
      <c r="V962" s="68"/>
      <c r="W962" s="68"/>
      <c r="X962" s="68"/>
      <c r="Y962" s="68"/>
      <c r="Z962" s="68"/>
      <c r="AA962" s="68"/>
      <c r="AB962" s="68"/>
      <c r="AC962" s="68"/>
      <c r="AD962" s="68"/>
      <c r="AE962" s="68"/>
      <c r="AF962" s="68"/>
      <c r="AG962" s="68"/>
      <c r="AH962" s="68"/>
      <c r="AI962" s="68"/>
      <c r="AJ962" s="68"/>
      <c r="AK962" s="68"/>
      <c r="AL962" s="68"/>
      <c r="AM962" s="68"/>
      <c r="AN962" s="68"/>
      <c r="AO962" s="68"/>
      <c r="AP962" s="68"/>
      <c r="AQ962" s="68"/>
      <c r="AR962" s="68"/>
      <c r="AS962" s="68"/>
      <c r="AT962" s="68"/>
      <c r="AU962" s="68"/>
    </row>
    <row r="963" spans="1:47" ht="15.75" customHeight="1">
      <c r="A963" s="68"/>
      <c r="B963" s="68"/>
      <c r="C963" s="68"/>
      <c r="D963" s="68"/>
      <c r="E963" s="68"/>
      <c r="F963" s="68"/>
      <c r="G963" s="68"/>
      <c r="H963" s="68"/>
      <c r="I963" s="68"/>
      <c r="J963" s="68"/>
      <c r="K963" s="68"/>
      <c r="L963" s="68"/>
      <c r="M963" s="68"/>
      <c r="N963" s="68"/>
      <c r="O963" s="68"/>
      <c r="P963" s="68"/>
      <c r="Q963" s="68"/>
      <c r="R963" s="68"/>
      <c r="S963" s="68"/>
      <c r="T963" s="68"/>
      <c r="U963" s="68"/>
      <c r="V963" s="68"/>
      <c r="W963" s="68"/>
      <c r="X963" s="68"/>
      <c r="Y963" s="68"/>
      <c r="Z963" s="68"/>
      <c r="AA963" s="68"/>
      <c r="AB963" s="68"/>
      <c r="AC963" s="68"/>
      <c r="AD963" s="68"/>
      <c r="AE963" s="68"/>
      <c r="AF963" s="68"/>
      <c r="AG963" s="68"/>
      <c r="AH963" s="68"/>
      <c r="AI963" s="68"/>
      <c r="AJ963" s="68"/>
      <c r="AK963" s="68"/>
      <c r="AL963" s="68"/>
      <c r="AM963" s="68"/>
      <c r="AN963" s="68"/>
      <c r="AO963" s="68"/>
      <c r="AP963" s="68"/>
      <c r="AQ963" s="68"/>
      <c r="AR963" s="68"/>
      <c r="AS963" s="68"/>
      <c r="AT963" s="68"/>
      <c r="AU963" s="68"/>
    </row>
    <row r="964" spans="1:47" ht="15.75" customHeight="1">
      <c r="A964" s="68"/>
      <c r="B964" s="68"/>
      <c r="C964" s="68"/>
      <c r="D964" s="68"/>
      <c r="E964" s="68"/>
      <c r="F964" s="68"/>
      <c r="G964" s="68"/>
      <c r="H964" s="68"/>
      <c r="I964" s="68"/>
      <c r="J964" s="68"/>
      <c r="K964" s="68"/>
      <c r="L964" s="68"/>
      <c r="M964" s="68"/>
      <c r="N964" s="68"/>
      <c r="O964" s="68"/>
      <c r="P964" s="68"/>
      <c r="Q964" s="68"/>
      <c r="R964" s="68"/>
      <c r="S964" s="68"/>
      <c r="T964" s="68"/>
      <c r="U964" s="68"/>
      <c r="V964" s="68"/>
      <c r="W964" s="68"/>
      <c r="X964" s="68"/>
      <c r="Y964" s="68"/>
      <c r="Z964" s="68"/>
      <c r="AA964" s="68"/>
      <c r="AB964" s="68"/>
      <c r="AC964" s="68"/>
      <c r="AD964" s="68"/>
      <c r="AE964" s="68"/>
      <c r="AF964" s="68"/>
      <c r="AG964" s="68"/>
      <c r="AH964" s="68"/>
      <c r="AI964" s="68"/>
      <c r="AJ964" s="68"/>
      <c r="AK964" s="68"/>
      <c r="AL964" s="68"/>
      <c r="AM964" s="68"/>
      <c r="AN964" s="68"/>
      <c r="AO964" s="68"/>
      <c r="AP964" s="68"/>
      <c r="AQ964" s="68"/>
      <c r="AR964" s="68"/>
      <c r="AS964" s="68"/>
      <c r="AT964" s="68"/>
      <c r="AU964" s="68"/>
    </row>
    <row r="965" spans="1:47" ht="15.75" customHeight="1">
      <c r="A965" s="68"/>
      <c r="B965" s="68"/>
      <c r="C965" s="68"/>
      <c r="D965" s="68"/>
      <c r="E965" s="68"/>
      <c r="F965" s="68"/>
      <c r="G965" s="68"/>
      <c r="H965" s="68"/>
      <c r="I965" s="68"/>
      <c r="J965" s="68"/>
      <c r="K965" s="68"/>
      <c r="L965" s="68"/>
      <c r="M965" s="68"/>
      <c r="N965" s="68"/>
      <c r="O965" s="68"/>
      <c r="P965" s="68"/>
      <c r="Q965" s="68"/>
      <c r="R965" s="68"/>
      <c r="S965" s="68"/>
      <c r="T965" s="68"/>
      <c r="U965" s="68"/>
      <c r="V965" s="68"/>
      <c r="W965" s="68"/>
      <c r="X965" s="68"/>
      <c r="Y965" s="68"/>
      <c r="Z965" s="68"/>
      <c r="AA965" s="68"/>
      <c r="AB965" s="68"/>
      <c r="AC965" s="68"/>
      <c r="AD965" s="68"/>
      <c r="AE965" s="68"/>
      <c r="AF965" s="68"/>
      <c r="AG965" s="68"/>
      <c r="AH965" s="68"/>
      <c r="AI965" s="68"/>
      <c r="AJ965" s="68"/>
      <c r="AK965" s="68"/>
      <c r="AL965" s="68"/>
      <c r="AM965" s="68"/>
      <c r="AN965" s="68"/>
      <c r="AO965" s="68"/>
      <c r="AP965" s="68"/>
      <c r="AQ965" s="68"/>
      <c r="AR965" s="68"/>
      <c r="AS965" s="68"/>
      <c r="AT965" s="68"/>
      <c r="AU965" s="68"/>
    </row>
    <row r="966" spans="1:47" ht="15.75" customHeight="1">
      <c r="A966" s="68"/>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c r="AA966" s="68"/>
      <c r="AB966" s="68"/>
      <c r="AC966" s="68"/>
      <c r="AD966" s="68"/>
      <c r="AE966" s="68"/>
      <c r="AF966" s="68"/>
      <c r="AG966" s="68"/>
      <c r="AH966" s="68"/>
      <c r="AI966" s="68"/>
      <c r="AJ966" s="68"/>
      <c r="AK966" s="68"/>
      <c r="AL966" s="68"/>
      <c r="AM966" s="68"/>
      <c r="AN966" s="68"/>
      <c r="AO966" s="68"/>
      <c r="AP966" s="68"/>
      <c r="AQ966" s="68"/>
      <c r="AR966" s="68"/>
      <c r="AS966" s="68"/>
      <c r="AT966" s="68"/>
      <c r="AU966" s="68"/>
    </row>
    <row r="967" spans="1:47" ht="15.75" customHeight="1">
      <c r="A967" s="68"/>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c r="AA967" s="68"/>
      <c r="AB967" s="68"/>
      <c r="AC967" s="68"/>
      <c r="AD967" s="68"/>
      <c r="AE967" s="68"/>
      <c r="AF967" s="68"/>
      <c r="AG967" s="68"/>
      <c r="AH967" s="68"/>
      <c r="AI967" s="68"/>
      <c r="AJ967" s="68"/>
      <c r="AK967" s="68"/>
      <c r="AL967" s="68"/>
      <c r="AM967" s="68"/>
      <c r="AN967" s="68"/>
      <c r="AO967" s="68"/>
      <c r="AP967" s="68"/>
      <c r="AQ967" s="68"/>
      <c r="AR967" s="68"/>
      <c r="AS967" s="68"/>
      <c r="AT967" s="68"/>
      <c r="AU967" s="68"/>
    </row>
    <row r="968" spans="1:47" ht="15.75" customHeight="1">
      <c r="A968" s="68"/>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c r="AA968" s="68"/>
      <c r="AB968" s="68"/>
      <c r="AC968" s="68"/>
      <c r="AD968" s="68"/>
      <c r="AE968" s="68"/>
      <c r="AF968" s="68"/>
      <c r="AG968" s="68"/>
      <c r="AH968" s="68"/>
      <c r="AI968" s="68"/>
      <c r="AJ968" s="68"/>
      <c r="AK968" s="68"/>
      <c r="AL968" s="68"/>
      <c r="AM968" s="68"/>
      <c r="AN968" s="68"/>
      <c r="AO968" s="68"/>
      <c r="AP968" s="68"/>
      <c r="AQ968" s="68"/>
      <c r="AR968" s="68"/>
      <c r="AS968" s="68"/>
      <c r="AT968" s="68"/>
      <c r="AU968" s="68"/>
    </row>
    <row r="969" spans="1:47" ht="15.75" customHeight="1">
      <c r="A969" s="68"/>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c r="AA969" s="68"/>
      <c r="AB969" s="68"/>
      <c r="AC969" s="68"/>
      <c r="AD969" s="68"/>
      <c r="AE969" s="68"/>
      <c r="AF969" s="68"/>
      <c r="AG969" s="68"/>
      <c r="AH969" s="68"/>
      <c r="AI969" s="68"/>
      <c r="AJ969" s="68"/>
      <c r="AK969" s="68"/>
      <c r="AL969" s="68"/>
      <c r="AM969" s="68"/>
      <c r="AN969" s="68"/>
      <c r="AO969" s="68"/>
      <c r="AP969" s="68"/>
      <c r="AQ969" s="68"/>
      <c r="AR969" s="68"/>
      <c r="AS969" s="68"/>
      <c r="AT969" s="68"/>
      <c r="AU969" s="68"/>
    </row>
    <row r="970" spans="1:47" ht="15.75" customHeight="1">
      <c r="A970" s="68"/>
      <c r="B970" s="68"/>
      <c r="C970" s="68"/>
      <c r="D970" s="68"/>
      <c r="E970" s="68"/>
      <c r="F970" s="68"/>
      <c r="G970" s="68"/>
      <c r="H970" s="68"/>
      <c r="I970" s="68"/>
      <c r="J970" s="68"/>
      <c r="K970" s="68"/>
      <c r="L970" s="68"/>
      <c r="M970" s="68"/>
      <c r="N970" s="68"/>
      <c r="O970" s="68"/>
      <c r="P970" s="68"/>
      <c r="Q970" s="68"/>
      <c r="R970" s="68"/>
      <c r="S970" s="68"/>
      <c r="T970" s="68"/>
      <c r="U970" s="68"/>
      <c r="V970" s="68"/>
      <c r="W970" s="68"/>
      <c r="X970" s="68"/>
      <c r="Y970" s="68"/>
      <c r="Z970" s="68"/>
      <c r="AA970" s="68"/>
      <c r="AB970" s="68"/>
      <c r="AC970" s="68"/>
      <c r="AD970" s="68"/>
      <c r="AE970" s="68"/>
      <c r="AF970" s="68"/>
      <c r="AG970" s="68"/>
      <c r="AH970" s="68"/>
      <c r="AI970" s="68"/>
      <c r="AJ970" s="68"/>
      <c r="AK970" s="68"/>
      <c r="AL970" s="68"/>
      <c r="AM970" s="68"/>
      <c r="AN970" s="68"/>
      <c r="AO970" s="68"/>
      <c r="AP970" s="68"/>
      <c r="AQ970" s="68"/>
      <c r="AR970" s="68"/>
      <c r="AS970" s="68"/>
      <c r="AT970" s="68"/>
      <c r="AU970" s="68"/>
    </row>
    <row r="971" spans="1:47" ht="15.75" customHeight="1">
      <c r="A971" s="68"/>
      <c r="B971" s="68"/>
      <c r="C971" s="68"/>
      <c r="D971" s="68"/>
      <c r="E971" s="68"/>
      <c r="F971" s="68"/>
      <c r="G971" s="68"/>
      <c r="H971" s="68"/>
      <c r="I971" s="68"/>
      <c r="J971" s="68"/>
      <c r="K971" s="68"/>
      <c r="L971" s="68"/>
      <c r="M971" s="68"/>
      <c r="N971" s="68"/>
      <c r="O971" s="68"/>
      <c r="P971" s="68"/>
      <c r="Q971" s="68"/>
      <c r="R971" s="68"/>
      <c r="S971" s="68"/>
      <c r="T971" s="68"/>
      <c r="U971" s="68"/>
      <c r="V971" s="68"/>
      <c r="W971" s="68"/>
      <c r="X971" s="68"/>
      <c r="Y971" s="68"/>
      <c r="Z971" s="68"/>
      <c r="AA971" s="68"/>
      <c r="AB971" s="68"/>
      <c r="AC971" s="68"/>
      <c r="AD971" s="68"/>
      <c r="AE971" s="68"/>
      <c r="AF971" s="68"/>
      <c r="AG971" s="68"/>
      <c r="AH971" s="68"/>
      <c r="AI971" s="68"/>
      <c r="AJ971" s="68"/>
      <c r="AK971" s="68"/>
      <c r="AL971" s="68"/>
      <c r="AM971" s="68"/>
      <c r="AN971" s="68"/>
      <c r="AO971" s="68"/>
      <c r="AP971" s="68"/>
      <c r="AQ971" s="68"/>
      <c r="AR971" s="68"/>
      <c r="AS971" s="68"/>
      <c r="AT971" s="68"/>
      <c r="AU971" s="68"/>
    </row>
    <row r="972" spans="1:47" ht="15.75" customHeight="1">
      <c r="A972" s="68"/>
      <c r="B972" s="68"/>
      <c r="C972" s="68"/>
      <c r="D972" s="68"/>
      <c r="E972" s="68"/>
      <c r="F972" s="68"/>
      <c r="G972" s="68"/>
      <c r="H972" s="68"/>
      <c r="I972" s="68"/>
      <c r="J972" s="68"/>
      <c r="K972" s="68"/>
      <c r="L972" s="68"/>
      <c r="M972" s="68"/>
      <c r="N972" s="68"/>
      <c r="O972" s="68"/>
      <c r="P972" s="68"/>
      <c r="Q972" s="68"/>
      <c r="R972" s="68"/>
      <c r="S972" s="68"/>
      <c r="T972" s="68"/>
      <c r="U972" s="68"/>
      <c r="V972" s="68"/>
      <c r="W972" s="68"/>
      <c r="X972" s="68"/>
      <c r="Y972" s="68"/>
      <c r="Z972" s="68"/>
      <c r="AA972" s="68"/>
      <c r="AB972" s="68"/>
      <c r="AC972" s="68"/>
      <c r="AD972" s="68"/>
      <c r="AE972" s="68"/>
      <c r="AF972" s="68"/>
      <c r="AG972" s="68"/>
      <c r="AH972" s="68"/>
      <c r="AI972" s="68"/>
      <c r="AJ972" s="68"/>
      <c r="AK972" s="68"/>
      <c r="AL972" s="68"/>
      <c r="AM972" s="68"/>
      <c r="AN972" s="68"/>
      <c r="AO972" s="68"/>
      <c r="AP972" s="68"/>
      <c r="AQ972" s="68"/>
      <c r="AR972" s="68"/>
      <c r="AS972" s="68"/>
      <c r="AT972" s="68"/>
      <c r="AU972" s="68"/>
    </row>
    <row r="973" spans="1:47" ht="15.75" customHeight="1">
      <c r="A973" s="68"/>
      <c r="B973" s="68"/>
      <c r="C973" s="68"/>
      <c r="D973" s="68"/>
      <c r="E973" s="68"/>
      <c r="F973" s="68"/>
      <c r="G973" s="68"/>
      <c r="H973" s="68"/>
      <c r="I973" s="68"/>
      <c r="J973" s="68"/>
      <c r="K973" s="68"/>
      <c r="L973" s="68"/>
      <c r="M973" s="68"/>
      <c r="N973" s="68"/>
      <c r="O973" s="68"/>
      <c r="P973" s="68"/>
      <c r="Q973" s="68"/>
      <c r="R973" s="68"/>
      <c r="S973" s="68"/>
      <c r="T973" s="68"/>
      <c r="U973" s="68"/>
      <c r="V973" s="68"/>
      <c r="W973" s="68"/>
      <c r="X973" s="68"/>
      <c r="Y973" s="68"/>
      <c r="Z973" s="68"/>
      <c r="AA973" s="68"/>
      <c r="AB973" s="68"/>
      <c r="AC973" s="68"/>
      <c r="AD973" s="68"/>
      <c r="AE973" s="68"/>
      <c r="AF973" s="68"/>
      <c r="AG973" s="68"/>
      <c r="AH973" s="68"/>
      <c r="AI973" s="68"/>
      <c r="AJ973" s="68"/>
      <c r="AK973" s="68"/>
      <c r="AL973" s="68"/>
      <c r="AM973" s="68"/>
      <c r="AN973" s="68"/>
      <c r="AO973" s="68"/>
      <c r="AP973" s="68"/>
      <c r="AQ973" s="68"/>
      <c r="AR973" s="68"/>
      <c r="AS973" s="68"/>
      <c r="AT973" s="68"/>
      <c r="AU973" s="68"/>
    </row>
    <row r="974" spans="1:47" ht="15.75" customHeight="1">
      <c r="A974" s="68"/>
      <c r="B974" s="68"/>
      <c r="C974" s="68"/>
      <c r="D974" s="68"/>
      <c r="E974" s="68"/>
      <c r="F974" s="68"/>
      <c r="G974" s="68"/>
      <c r="H974" s="68"/>
      <c r="I974" s="68"/>
      <c r="J974" s="68"/>
      <c r="K974" s="68"/>
      <c r="L974" s="68"/>
      <c r="M974" s="68"/>
      <c r="N974" s="68"/>
      <c r="O974" s="68"/>
      <c r="P974" s="68"/>
      <c r="Q974" s="68"/>
      <c r="R974" s="68"/>
      <c r="S974" s="68"/>
      <c r="T974" s="68"/>
      <c r="U974" s="68"/>
      <c r="V974" s="68"/>
      <c r="W974" s="68"/>
      <c r="X974" s="68"/>
      <c r="Y974" s="68"/>
      <c r="Z974" s="68"/>
      <c r="AA974" s="68"/>
      <c r="AB974" s="68"/>
      <c r="AC974" s="68"/>
      <c r="AD974" s="68"/>
      <c r="AE974" s="68"/>
      <c r="AF974" s="68"/>
      <c r="AG974" s="68"/>
      <c r="AH974" s="68"/>
      <c r="AI974" s="68"/>
      <c r="AJ974" s="68"/>
      <c r="AK974" s="68"/>
      <c r="AL974" s="68"/>
      <c r="AM974" s="68"/>
      <c r="AN974" s="68"/>
      <c r="AO974" s="68"/>
      <c r="AP974" s="68"/>
      <c r="AQ974" s="68"/>
      <c r="AR974" s="68"/>
      <c r="AS974" s="68"/>
      <c r="AT974" s="68"/>
      <c r="AU974" s="68"/>
    </row>
    <row r="975" spans="1:47" ht="15.75" customHeight="1">
      <c r="A975" s="68"/>
      <c r="B975" s="68"/>
      <c r="C975" s="68"/>
      <c r="D975" s="68"/>
      <c r="E975" s="68"/>
      <c r="F975" s="68"/>
      <c r="G975" s="68"/>
      <c r="H975" s="68"/>
      <c r="I975" s="68"/>
      <c r="J975" s="68"/>
      <c r="K975" s="68"/>
      <c r="L975" s="68"/>
      <c r="M975" s="68"/>
      <c r="N975" s="68"/>
      <c r="O975" s="68"/>
      <c r="P975" s="68"/>
      <c r="Q975" s="68"/>
      <c r="R975" s="68"/>
      <c r="S975" s="68"/>
      <c r="T975" s="68"/>
      <c r="U975" s="68"/>
      <c r="V975" s="68"/>
      <c r="W975" s="68"/>
      <c r="X975" s="68"/>
      <c r="Y975" s="68"/>
      <c r="Z975" s="68"/>
      <c r="AA975" s="68"/>
      <c r="AB975" s="68"/>
      <c r="AC975" s="68"/>
      <c r="AD975" s="68"/>
      <c r="AE975" s="68"/>
      <c r="AF975" s="68"/>
      <c r="AG975" s="68"/>
      <c r="AH975" s="68"/>
      <c r="AI975" s="68"/>
      <c r="AJ975" s="68"/>
      <c r="AK975" s="68"/>
      <c r="AL975" s="68"/>
      <c r="AM975" s="68"/>
      <c r="AN975" s="68"/>
      <c r="AO975" s="68"/>
      <c r="AP975" s="68"/>
      <c r="AQ975" s="68"/>
      <c r="AR975" s="68"/>
      <c r="AS975" s="68"/>
      <c r="AT975" s="68"/>
      <c r="AU975" s="68"/>
    </row>
    <row r="976" spans="1:47" ht="15.75" customHeight="1">
      <c r="A976" s="68"/>
      <c r="B976" s="68"/>
      <c r="C976" s="68"/>
      <c r="D976" s="68"/>
      <c r="E976" s="68"/>
      <c r="F976" s="68"/>
      <c r="G976" s="68"/>
      <c r="H976" s="68"/>
      <c r="I976" s="68"/>
      <c r="J976" s="68"/>
      <c r="K976" s="68"/>
      <c r="L976" s="68"/>
      <c r="M976" s="68"/>
      <c r="N976" s="68"/>
      <c r="O976" s="68"/>
      <c r="P976" s="68"/>
      <c r="Q976" s="68"/>
      <c r="R976" s="68"/>
      <c r="S976" s="68"/>
      <c r="T976" s="68"/>
      <c r="U976" s="68"/>
      <c r="V976" s="68"/>
      <c r="W976" s="68"/>
      <c r="X976" s="68"/>
      <c r="Y976" s="68"/>
      <c r="Z976" s="68"/>
      <c r="AA976" s="68"/>
      <c r="AB976" s="68"/>
      <c r="AC976" s="68"/>
      <c r="AD976" s="68"/>
      <c r="AE976" s="68"/>
      <c r="AF976" s="68"/>
      <c r="AG976" s="68"/>
      <c r="AH976" s="68"/>
      <c r="AI976" s="68"/>
      <c r="AJ976" s="68"/>
      <c r="AK976" s="68"/>
      <c r="AL976" s="68"/>
      <c r="AM976" s="68"/>
      <c r="AN976" s="68"/>
      <c r="AO976" s="68"/>
      <c r="AP976" s="68"/>
      <c r="AQ976" s="68"/>
      <c r="AR976" s="68"/>
      <c r="AS976" s="68"/>
      <c r="AT976" s="68"/>
      <c r="AU976" s="68"/>
    </row>
    <row r="977" spans="1:47" ht="15.75" customHeight="1">
      <c r="A977" s="68"/>
      <c r="B977" s="68"/>
      <c r="C977" s="68"/>
      <c r="D977" s="68"/>
      <c r="E977" s="68"/>
      <c r="F977" s="68"/>
      <c r="G977" s="68"/>
      <c r="H977" s="68"/>
      <c r="I977" s="68"/>
      <c r="J977" s="68"/>
      <c r="K977" s="68"/>
      <c r="L977" s="68"/>
      <c r="M977" s="68"/>
      <c r="N977" s="68"/>
      <c r="O977" s="68"/>
      <c r="P977" s="68"/>
      <c r="Q977" s="68"/>
      <c r="R977" s="68"/>
      <c r="S977" s="68"/>
      <c r="T977" s="68"/>
      <c r="U977" s="68"/>
      <c r="V977" s="68"/>
      <c r="W977" s="68"/>
      <c r="X977" s="68"/>
      <c r="Y977" s="68"/>
      <c r="Z977" s="68"/>
      <c r="AA977" s="68"/>
      <c r="AB977" s="68"/>
      <c r="AC977" s="68"/>
      <c r="AD977" s="68"/>
      <c r="AE977" s="68"/>
      <c r="AF977" s="68"/>
      <c r="AG977" s="68"/>
      <c r="AH977" s="68"/>
      <c r="AI977" s="68"/>
      <c r="AJ977" s="68"/>
      <c r="AK977" s="68"/>
      <c r="AL977" s="68"/>
      <c r="AM977" s="68"/>
      <c r="AN977" s="68"/>
      <c r="AO977" s="68"/>
      <c r="AP977" s="68"/>
      <c r="AQ977" s="68"/>
      <c r="AR977" s="68"/>
      <c r="AS977" s="68"/>
      <c r="AT977" s="68"/>
      <c r="AU977" s="68"/>
    </row>
    <row r="978" spans="1:47" ht="15.75" customHeight="1">
      <c r="A978" s="68"/>
      <c r="B978" s="68"/>
      <c r="C978" s="68"/>
      <c r="D978" s="68"/>
      <c r="E978" s="68"/>
      <c r="F978" s="68"/>
      <c r="G978" s="68"/>
      <c r="H978" s="68"/>
      <c r="I978" s="68"/>
      <c r="J978" s="68"/>
      <c r="K978" s="68"/>
      <c r="L978" s="68"/>
      <c r="M978" s="68"/>
      <c r="N978" s="68"/>
      <c r="O978" s="68"/>
      <c r="P978" s="68"/>
      <c r="Q978" s="68"/>
      <c r="R978" s="68"/>
      <c r="S978" s="68"/>
      <c r="T978" s="68"/>
      <c r="U978" s="68"/>
      <c r="V978" s="68"/>
      <c r="W978" s="68"/>
      <c r="X978" s="68"/>
      <c r="Y978" s="68"/>
      <c r="Z978" s="68"/>
      <c r="AA978" s="68"/>
      <c r="AB978" s="68"/>
      <c r="AC978" s="68"/>
      <c r="AD978" s="68"/>
      <c r="AE978" s="68"/>
      <c r="AF978" s="68"/>
      <c r="AG978" s="68"/>
      <c r="AH978" s="68"/>
      <c r="AI978" s="68"/>
      <c r="AJ978" s="68"/>
      <c r="AK978" s="68"/>
      <c r="AL978" s="68"/>
      <c r="AM978" s="68"/>
      <c r="AN978" s="68"/>
      <c r="AO978" s="68"/>
      <c r="AP978" s="68"/>
      <c r="AQ978" s="68"/>
      <c r="AR978" s="68"/>
      <c r="AS978" s="68"/>
      <c r="AT978" s="68"/>
      <c r="AU978" s="68"/>
    </row>
    <row r="979" spans="1:47" ht="15.75" customHeight="1">
      <c r="A979" s="68"/>
      <c r="B979" s="68"/>
      <c r="C979" s="68"/>
      <c r="D979" s="68"/>
      <c r="E979" s="68"/>
      <c r="F979" s="68"/>
      <c r="G979" s="68"/>
      <c r="H979" s="68"/>
      <c r="I979" s="68"/>
      <c r="J979" s="68"/>
      <c r="K979" s="68"/>
      <c r="L979" s="68"/>
      <c r="M979" s="68"/>
      <c r="N979" s="68"/>
      <c r="O979" s="68"/>
      <c r="P979" s="68"/>
      <c r="Q979" s="68"/>
      <c r="R979" s="68"/>
      <c r="S979" s="68"/>
      <c r="T979" s="68"/>
      <c r="U979" s="68"/>
      <c r="V979" s="68"/>
      <c r="W979" s="68"/>
      <c r="X979" s="68"/>
      <c r="Y979" s="68"/>
      <c r="Z979" s="68"/>
      <c r="AA979" s="68"/>
      <c r="AB979" s="68"/>
      <c r="AC979" s="68"/>
      <c r="AD979" s="68"/>
      <c r="AE979" s="68"/>
      <c r="AF979" s="68"/>
      <c r="AG979" s="68"/>
      <c r="AH979" s="68"/>
      <c r="AI979" s="68"/>
      <c r="AJ979" s="68"/>
      <c r="AK979" s="68"/>
      <c r="AL979" s="68"/>
      <c r="AM979" s="68"/>
      <c r="AN979" s="68"/>
      <c r="AO979" s="68"/>
      <c r="AP979" s="68"/>
      <c r="AQ979" s="68"/>
      <c r="AR979" s="68"/>
      <c r="AS979" s="68"/>
      <c r="AT979" s="68"/>
      <c r="AU979" s="68"/>
    </row>
    <row r="980" spans="1:47" ht="15.75" customHeight="1">
      <c r="A980" s="68"/>
      <c r="B980" s="68"/>
      <c r="C980" s="68"/>
      <c r="D980" s="68"/>
      <c r="E980" s="68"/>
      <c r="F980" s="68"/>
      <c r="G980" s="68"/>
      <c r="H980" s="68"/>
      <c r="I980" s="68"/>
      <c r="J980" s="68"/>
      <c r="K980" s="68"/>
      <c r="L980" s="68"/>
      <c r="M980" s="68"/>
      <c r="N980" s="68"/>
      <c r="O980" s="68"/>
      <c r="P980" s="68"/>
      <c r="Q980" s="68"/>
      <c r="R980" s="68"/>
      <c r="S980" s="68"/>
      <c r="T980" s="68"/>
      <c r="U980" s="68"/>
      <c r="V980" s="68"/>
      <c r="W980" s="68"/>
      <c r="X980" s="68"/>
      <c r="Y980" s="68"/>
      <c r="Z980" s="68"/>
      <c r="AA980" s="68"/>
      <c r="AB980" s="68"/>
      <c r="AC980" s="68"/>
      <c r="AD980" s="68"/>
      <c r="AE980" s="68"/>
      <c r="AF980" s="68"/>
      <c r="AG980" s="68"/>
      <c r="AH980" s="68"/>
      <c r="AI980" s="68"/>
      <c r="AJ980" s="68"/>
      <c r="AK980" s="68"/>
      <c r="AL980" s="68"/>
      <c r="AM980" s="68"/>
      <c r="AN980" s="68"/>
      <c r="AO980" s="68"/>
      <c r="AP980" s="68"/>
      <c r="AQ980" s="68"/>
      <c r="AR980" s="68"/>
      <c r="AS980" s="68"/>
      <c r="AT980" s="68"/>
      <c r="AU980" s="68"/>
    </row>
    <row r="981" spans="1:47" ht="15.75" customHeight="1">
      <c r="A981" s="68"/>
      <c r="B981" s="68"/>
      <c r="C981" s="68"/>
      <c r="D981" s="68"/>
      <c r="E981" s="68"/>
      <c r="F981" s="68"/>
      <c r="G981" s="68"/>
      <c r="H981" s="68"/>
      <c r="I981" s="68"/>
      <c r="J981" s="68"/>
      <c r="K981" s="68"/>
      <c r="L981" s="68"/>
      <c r="M981" s="68"/>
      <c r="N981" s="68"/>
      <c r="O981" s="68"/>
      <c r="P981" s="68"/>
      <c r="Q981" s="68"/>
      <c r="R981" s="68"/>
      <c r="S981" s="68"/>
      <c r="T981" s="68"/>
      <c r="U981" s="68"/>
      <c r="V981" s="68"/>
      <c r="W981" s="68"/>
      <c r="X981" s="68"/>
      <c r="Y981" s="68"/>
      <c r="Z981" s="68"/>
      <c r="AA981" s="68"/>
      <c r="AB981" s="68"/>
      <c r="AC981" s="68"/>
      <c r="AD981" s="68"/>
      <c r="AE981" s="68"/>
      <c r="AF981" s="68"/>
      <c r="AG981" s="68"/>
      <c r="AH981" s="68"/>
      <c r="AI981" s="68"/>
      <c r="AJ981" s="68"/>
      <c r="AK981" s="68"/>
      <c r="AL981" s="68"/>
      <c r="AM981" s="68"/>
      <c r="AN981" s="68"/>
      <c r="AO981" s="68"/>
      <c r="AP981" s="68"/>
      <c r="AQ981" s="68"/>
      <c r="AR981" s="68"/>
      <c r="AS981" s="68"/>
      <c r="AT981" s="68"/>
      <c r="AU981" s="68"/>
    </row>
    <row r="982" spans="1:47" ht="15.75" customHeight="1">
      <c r="A982" s="68"/>
      <c r="B982" s="68"/>
      <c r="C982" s="68"/>
      <c r="D982" s="68"/>
      <c r="E982" s="68"/>
      <c r="F982" s="68"/>
      <c r="G982" s="68"/>
      <c r="H982" s="68"/>
      <c r="I982" s="68"/>
      <c r="J982" s="68"/>
      <c r="K982" s="68"/>
      <c r="L982" s="68"/>
      <c r="M982" s="68"/>
      <c r="N982" s="68"/>
      <c r="O982" s="68"/>
      <c r="P982" s="68"/>
      <c r="Q982" s="68"/>
      <c r="R982" s="68"/>
      <c r="S982" s="68"/>
      <c r="T982" s="68"/>
      <c r="U982" s="68"/>
      <c r="V982" s="68"/>
      <c r="W982" s="68"/>
      <c r="X982" s="68"/>
      <c r="Y982" s="68"/>
      <c r="Z982" s="68"/>
      <c r="AA982" s="68"/>
      <c r="AB982" s="68"/>
      <c r="AC982" s="68"/>
      <c r="AD982" s="68"/>
      <c r="AE982" s="68"/>
      <c r="AF982" s="68"/>
      <c r="AG982" s="68"/>
      <c r="AH982" s="68"/>
      <c r="AI982" s="68"/>
      <c r="AJ982" s="68"/>
      <c r="AK982" s="68"/>
      <c r="AL982" s="68"/>
      <c r="AM982" s="68"/>
      <c r="AN982" s="68"/>
      <c r="AO982" s="68"/>
      <c r="AP982" s="68"/>
      <c r="AQ982" s="68"/>
      <c r="AR982" s="68"/>
      <c r="AS982" s="68"/>
      <c r="AT982" s="68"/>
      <c r="AU982" s="68"/>
    </row>
    <row r="983" spans="1:47" ht="15.75" customHeight="1">
      <c r="A983" s="68"/>
      <c r="B983" s="68"/>
      <c r="C983" s="68"/>
      <c r="D983" s="68"/>
      <c r="E983" s="68"/>
      <c r="F983" s="68"/>
      <c r="G983" s="68"/>
      <c r="H983" s="68"/>
      <c r="I983" s="68"/>
      <c r="J983" s="68"/>
      <c r="K983" s="68"/>
      <c r="L983" s="68"/>
      <c r="M983" s="68"/>
      <c r="N983" s="68"/>
      <c r="O983" s="68"/>
      <c r="P983" s="68"/>
      <c r="Q983" s="68"/>
      <c r="R983" s="68"/>
      <c r="S983" s="68"/>
      <c r="T983" s="68"/>
      <c r="U983" s="68"/>
      <c r="V983" s="68"/>
      <c r="W983" s="68"/>
      <c r="X983" s="68"/>
      <c r="Y983" s="68"/>
      <c r="Z983" s="68"/>
      <c r="AA983" s="68"/>
      <c r="AB983" s="68"/>
      <c r="AC983" s="68"/>
      <c r="AD983" s="68"/>
      <c r="AE983" s="68"/>
      <c r="AF983" s="68"/>
      <c r="AG983" s="68"/>
      <c r="AH983" s="68"/>
      <c r="AI983" s="68"/>
      <c r="AJ983" s="68"/>
      <c r="AK983" s="68"/>
      <c r="AL983" s="68"/>
      <c r="AM983" s="68"/>
      <c r="AN983" s="68"/>
      <c r="AO983" s="68"/>
      <c r="AP983" s="68"/>
      <c r="AQ983" s="68"/>
      <c r="AR983" s="68"/>
      <c r="AS983" s="68"/>
      <c r="AT983" s="68"/>
      <c r="AU983" s="68"/>
    </row>
    <row r="984" spans="1:47" ht="15.75" customHeight="1">
      <c r="A984" s="68"/>
      <c r="B984" s="68"/>
      <c r="C984" s="68"/>
      <c r="D984" s="68"/>
      <c r="E984" s="68"/>
      <c r="F984" s="68"/>
      <c r="G984" s="68"/>
      <c r="H984" s="68"/>
      <c r="I984" s="68"/>
      <c r="J984" s="68"/>
      <c r="K984" s="68"/>
      <c r="L984" s="68"/>
      <c r="M984" s="68"/>
      <c r="N984" s="68"/>
      <c r="O984" s="68"/>
      <c r="P984" s="68"/>
      <c r="Q984" s="68"/>
      <c r="R984" s="68"/>
      <c r="S984" s="68"/>
      <c r="T984" s="68"/>
      <c r="U984" s="68"/>
      <c r="V984" s="68"/>
      <c r="W984" s="68"/>
      <c r="X984" s="68"/>
      <c r="Y984" s="68"/>
      <c r="Z984" s="68"/>
      <c r="AA984" s="68"/>
      <c r="AB984" s="68"/>
      <c r="AC984" s="68"/>
      <c r="AD984" s="68"/>
      <c r="AE984" s="68"/>
      <c r="AF984" s="68"/>
      <c r="AG984" s="68"/>
      <c r="AH984" s="68"/>
      <c r="AI984" s="68"/>
      <c r="AJ984" s="68"/>
      <c r="AK984" s="68"/>
      <c r="AL984" s="68"/>
      <c r="AM984" s="68"/>
      <c r="AN984" s="68"/>
      <c r="AO984" s="68"/>
      <c r="AP984" s="68"/>
      <c r="AQ984" s="68"/>
      <c r="AR984" s="68"/>
      <c r="AS984" s="68"/>
      <c r="AT984" s="68"/>
      <c r="AU984" s="68"/>
    </row>
    <row r="985" spans="1:47" ht="15.75" customHeight="1">
      <c r="A985" s="68"/>
      <c r="B985" s="68"/>
      <c r="C985" s="68"/>
      <c r="D985" s="68"/>
      <c r="E985" s="68"/>
      <c r="F985" s="68"/>
      <c r="G985" s="68"/>
      <c r="H985" s="68"/>
      <c r="I985" s="68"/>
      <c r="J985" s="68"/>
      <c r="K985" s="68"/>
      <c r="L985" s="68"/>
      <c r="M985" s="68"/>
      <c r="N985" s="68"/>
      <c r="O985" s="68"/>
      <c r="P985" s="68"/>
      <c r="Q985" s="68"/>
      <c r="R985" s="68"/>
      <c r="S985" s="68"/>
      <c r="T985" s="68"/>
      <c r="U985" s="68"/>
      <c r="V985" s="68"/>
      <c r="W985" s="68"/>
      <c r="X985" s="68"/>
      <c r="Y985" s="68"/>
      <c r="Z985" s="68"/>
      <c r="AA985" s="68"/>
      <c r="AB985" s="68"/>
      <c r="AC985" s="68"/>
      <c r="AD985" s="68"/>
      <c r="AE985" s="68"/>
      <c r="AF985" s="68"/>
      <c r="AG985" s="68"/>
      <c r="AH985" s="68"/>
      <c r="AI985" s="68"/>
      <c r="AJ985" s="68"/>
      <c r="AK985" s="68"/>
      <c r="AL985" s="68"/>
      <c r="AM985" s="68"/>
      <c r="AN985" s="68"/>
      <c r="AO985" s="68"/>
      <c r="AP985" s="68"/>
      <c r="AQ985" s="68"/>
      <c r="AR985" s="68"/>
      <c r="AS985" s="68"/>
      <c r="AT985" s="68"/>
      <c r="AU985" s="68"/>
    </row>
    <row r="986" spans="1:47" ht="15.75" customHeight="1">
      <c r="A986" s="68"/>
      <c r="B986" s="68"/>
      <c r="C986" s="68"/>
      <c r="D986" s="68"/>
      <c r="E986" s="68"/>
      <c r="F986" s="68"/>
      <c r="G986" s="68"/>
      <c r="H986" s="68"/>
      <c r="I986" s="68"/>
      <c r="J986" s="68"/>
      <c r="K986" s="68"/>
      <c r="L986" s="68"/>
      <c r="M986" s="68"/>
      <c r="N986" s="68"/>
      <c r="O986" s="68"/>
      <c r="P986" s="68"/>
      <c r="Q986" s="68"/>
      <c r="R986" s="68"/>
      <c r="S986" s="68"/>
      <c r="T986" s="68"/>
      <c r="U986" s="68"/>
      <c r="V986" s="68"/>
      <c r="W986" s="68"/>
      <c r="X986" s="68"/>
      <c r="Y986" s="68"/>
      <c r="Z986" s="68"/>
      <c r="AA986" s="68"/>
      <c r="AB986" s="68"/>
      <c r="AC986" s="68"/>
      <c r="AD986" s="68"/>
      <c r="AE986" s="68"/>
      <c r="AF986" s="68"/>
      <c r="AG986" s="68"/>
      <c r="AH986" s="68"/>
      <c r="AI986" s="68"/>
      <c r="AJ986" s="68"/>
      <c r="AK986" s="68"/>
      <c r="AL986" s="68"/>
      <c r="AM986" s="68"/>
      <c r="AN986" s="68"/>
      <c r="AO986" s="68"/>
      <c r="AP986" s="68"/>
      <c r="AQ986" s="68"/>
      <c r="AR986" s="68"/>
      <c r="AS986" s="68"/>
      <c r="AT986" s="68"/>
      <c r="AU986" s="68"/>
    </row>
    <row r="987" spans="1:47" ht="15.75" customHeight="1">
      <c r="A987" s="68"/>
      <c r="B987" s="68"/>
      <c r="C987" s="68"/>
      <c r="D987" s="68"/>
      <c r="E987" s="68"/>
      <c r="F987" s="68"/>
      <c r="G987" s="68"/>
      <c r="H987" s="68"/>
      <c r="I987" s="68"/>
      <c r="J987" s="68"/>
      <c r="K987" s="68"/>
      <c r="L987" s="68"/>
      <c r="M987" s="68"/>
      <c r="N987" s="68"/>
      <c r="O987" s="68"/>
      <c r="P987" s="68"/>
      <c r="Q987" s="68"/>
      <c r="R987" s="68"/>
      <c r="S987" s="68"/>
      <c r="T987" s="68"/>
      <c r="U987" s="68"/>
      <c r="V987" s="68"/>
      <c r="W987" s="68"/>
      <c r="X987" s="68"/>
      <c r="Y987" s="68"/>
      <c r="Z987" s="68"/>
      <c r="AA987" s="68"/>
      <c r="AB987" s="68"/>
      <c r="AC987" s="68"/>
      <c r="AD987" s="68"/>
      <c r="AE987" s="68"/>
      <c r="AF987" s="68"/>
      <c r="AG987" s="68"/>
      <c r="AH987" s="68"/>
      <c r="AI987" s="68"/>
      <c r="AJ987" s="68"/>
      <c r="AK987" s="68"/>
      <c r="AL987" s="68"/>
      <c r="AM987" s="68"/>
      <c r="AN987" s="68"/>
      <c r="AO987" s="68"/>
      <c r="AP987" s="68"/>
      <c r="AQ987" s="68"/>
      <c r="AR987" s="68"/>
      <c r="AS987" s="68"/>
      <c r="AT987" s="68"/>
      <c r="AU987" s="68"/>
    </row>
    <row r="988" spans="1:47" ht="15.75" customHeight="1">
      <c r="A988" s="68"/>
      <c r="B988" s="68"/>
      <c r="C988" s="68"/>
      <c r="D988" s="68"/>
      <c r="E988" s="68"/>
      <c r="F988" s="68"/>
      <c r="G988" s="68"/>
      <c r="H988" s="68"/>
      <c r="I988" s="68"/>
      <c r="J988" s="68"/>
      <c r="K988" s="68"/>
      <c r="L988" s="68"/>
      <c r="M988" s="68"/>
      <c r="N988" s="68"/>
      <c r="O988" s="68"/>
      <c r="P988" s="68"/>
      <c r="Q988" s="68"/>
      <c r="R988" s="68"/>
      <c r="S988" s="68"/>
      <c r="T988" s="68"/>
      <c r="U988" s="68"/>
      <c r="V988" s="68"/>
      <c r="W988" s="68"/>
      <c r="X988" s="68"/>
      <c r="Y988" s="68"/>
      <c r="Z988" s="68"/>
      <c r="AA988" s="68"/>
      <c r="AB988" s="68"/>
      <c r="AC988" s="68"/>
      <c r="AD988" s="68"/>
      <c r="AE988" s="68"/>
      <c r="AF988" s="68"/>
      <c r="AG988" s="68"/>
      <c r="AH988" s="68"/>
      <c r="AI988" s="68"/>
      <c r="AJ988" s="68"/>
      <c r="AK988" s="68"/>
      <c r="AL988" s="68"/>
      <c r="AM988" s="68"/>
      <c r="AN988" s="68"/>
      <c r="AO988" s="68"/>
      <c r="AP988" s="68"/>
      <c r="AQ988" s="68"/>
      <c r="AR988" s="68"/>
      <c r="AS988" s="68"/>
      <c r="AT988" s="68"/>
      <c r="AU988" s="68"/>
    </row>
    <row r="989" spans="1:47" ht="15.75" customHeight="1">
      <c r="A989" s="68"/>
      <c r="B989" s="68"/>
      <c r="C989" s="68"/>
      <c r="D989" s="68"/>
      <c r="E989" s="68"/>
      <c r="F989" s="68"/>
      <c r="G989" s="68"/>
      <c r="H989" s="68"/>
      <c r="I989" s="68"/>
      <c r="J989" s="68"/>
      <c r="K989" s="68"/>
      <c r="L989" s="68"/>
      <c r="M989" s="68"/>
      <c r="N989" s="68"/>
      <c r="O989" s="68"/>
      <c r="P989" s="68"/>
      <c r="Q989" s="68"/>
      <c r="R989" s="68"/>
      <c r="S989" s="68"/>
      <c r="T989" s="68"/>
      <c r="U989" s="68"/>
      <c r="V989" s="68"/>
      <c r="W989" s="68"/>
      <c r="X989" s="68"/>
      <c r="Y989" s="68"/>
      <c r="Z989" s="68"/>
      <c r="AA989" s="68"/>
      <c r="AB989" s="68"/>
      <c r="AC989" s="68"/>
      <c r="AD989" s="68"/>
      <c r="AE989" s="68"/>
      <c r="AF989" s="68"/>
      <c r="AG989" s="68"/>
      <c r="AH989" s="68"/>
      <c r="AI989" s="68"/>
      <c r="AJ989" s="68"/>
      <c r="AK989" s="68"/>
      <c r="AL989" s="68"/>
      <c r="AM989" s="68"/>
      <c r="AN989" s="68"/>
      <c r="AO989" s="68"/>
      <c r="AP989" s="68"/>
      <c r="AQ989" s="68"/>
      <c r="AR989" s="68"/>
      <c r="AS989" s="68"/>
      <c r="AT989" s="68"/>
      <c r="AU989" s="68"/>
    </row>
    <row r="990" spans="1:47" ht="15.75" customHeight="1">
      <c r="A990" s="68"/>
      <c r="B990" s="68"/>
      <c r="C990" s="68"/>
      <c r="D990" s="68"/>
      <c r="E990" s="68"/>
      <c r="F990" s="68"/>
      <c r="G990" s="68"/>
      <c r="H990" s="68"/>
      <c r="I990" s="68"/>
      <c r="J990" s="68"/>
      <c r="K990" s="68"/>
      <c r="L990" s="68"/>
      <c r="M990" s="68"/>
      <c r="N990" s="68"/>
      <c r="O990" s="68"/>
      <c r="P990" s="68"/>
      <c r="Q990" s="68"/>
      <c r="R990" s="68"/>
      <c r="S990" s="68"/>
      <c r="T990" s="68"/>
      <c r="U990" s="68"/>
      <c r="V990" s="68"/>
      <c r="W990" s="68"/>
      <c r="X990" s="68"/>
      <c r="Y990" s="68"/>
      <c r="Z990" s="68"/>
      <c r="AA990" s="68"/>
      <c r="AB990" s="68"/>
      <c r="AC990" s="68"/>
      <c r="AD990" s="68"/>
      <c r="AE990" s="68"/>
      <c r="AF990" s="68"/>
      <c r="AG990" s="68"/>
      <c r="AH990" s="68"/>
      <c r="AI990" s="68"/>
      <c r="AJ990" s="68"/>
      <c r="AK990" s="68"/>
      <c r="AL990" s="68"/>
      <c r="AM990" s="68"/>
      <c r="AN990" s="68"/>
      <c r="AO990" s="68"/>
      <c r="AP990" s="68"/>
      <c r="AQ990" s="68"/>
      <c r="AR990" s="68"/>
      <c r="AS990" s="68"/>
      <c r="AT990" s="68"/>
      <c r="AU990" s="68"/>
    </row>
    <row r="991" spans="1:47" ht="15.75" customHeight="1">
      <c r="A991" s="68"/>
      <c r="B991" s="68"/>
      <c r="C991" s="68"/>
      <c r="D991" s="68"/>
      <c r="E991" s="68"/>
      <c r="F991" s="68"/>
      <c r="G991" s="68"/>
      <c r="H991" s="68"/>
      <c r="I991" s="68"/>
      <c r="J991" s="68"/>
      <c r="K991" s="68"/>
      <c r="L991" s="68"/>
      <c r="M991" s="68"/>
      <c r="N991" s="68"/>
      <c r="O991" s="68"/>
      <c r="P991" s="68"/>
      <c r="Q991" s="68"/>
      <c r="R991" s="68"/>
      <c r="S991" s="68"/>
      <c r="T991" s="68"/>
      <c r="U991" s="68"/>
      <c r="V991" s="68"/>
      <c r="W991" s="68"/>
      <c r="X991" s="68"/>
      <c r="Y991" s="68"/>
      <c r="Z991" s="68"/>
      <c r="AA991" s="68"/>
      <c r="AB991" s="68"/>
      <c r="AC991" s="68"/>
      <c r="AD991" s="68"/>
      <c r="AE991" s="68"/>
      <c r="AF991" s="68"/>
      <c r="AG991" s="68"/>
      <c r="AH991" s="68"/>
      <c r="AI991" s="68"/>
      <c r="AJ991" s="68"/>
      <c r="AK991" s="68"/>
      <c r="AL991" s="68"/>
      <c r="AM991" s="68"/>
      <c r="AN991" s="68"/>
      <c r="AO991" s="68"/>
      <c r="AP991" s="68"/>
      <c r="AQ991" s="68"/>
      <c r="AR991" s="68"/>
      <c r="AS991" s="68"/>
      <c r="AT991" s="68"/>
      <c r="AU991" s="68"/>
    </row>
    <row r="992" spans="1:47" ht="15.75" customHeight="1">
      <c r="A992" s="68"/>
      <c r="B992" s="68"/>
      <c r="C992" s="68"/>
      <c r="D992" s="68"/>
      <c r="E992" s="68"/>
      <c r="F992" s="68"/>
      <c r="G992" s="68"/>
      <c r="H992" s="68"/>
      <c r="I992" s="68"/>
      <c r="J992" s="68"/>
      <c r="K992" s="68"/>
      <c r="L992" s="68"/>
      <c r="M992" s="68"/>
      <c r="N992" s="68"/>
      <c r="O992" s="68"/>
      <c r="P992" s="68"/>
      <c r="Q992" s="68"/>
      <c r="R992" s="68"/>
      <c r="S992" s="68"/>
      <c r="T992" s="68"/>
      <c r="U992" s="68"/>
      <c r="V992" s="68"/>
      <c r="W992" s="68"/>
      <c r="X992" s="68"/>
      <c r="Y992" s="68"/>
      <c r="Z992" s="68"/>
      <c r="AA992" s="68"/>
      <c r="AB992" s="68"/>
      <c r="AC992" s="68"/>
      <c r="AD992" s="68"/>
      <c r="AE992" s="68"/>
      <c r="AF992" s="68"/>
      <c r="AG992" s="68"/>
      <c r="AH992" s="68"/>
      <c r="AI992" s="68"/>
      <c r="AJ992" s="68"/>
      <c r="AK992" s="68"/>
      <c r="AL992" s="68"/>
      <c r="AM992" s="68"/>
      <c r="AN992" s="68"/>
      <c r="AO992" s="68"/>
      <c r="AP992" s="68"/>
      <c r="AQ992" s="68"/>
      <c r="AR992" s="68"/>
      <c r="AS992" s="68"/>
      <c r="AT992" s="68"/>
      <c r="AU992" s="68"/>
    </row>
    <row r="993" spans="1:47" ht="15.75" customHeight="1">
      <c r="A993" s="68"/>
      <c r="B993" s="68"/>
      <c r="C993" s="68"/>
      <c r="D993" s="68"/>
      <c r="E993" s="68"/>
      <c r="F993" s="68"/>
      <c r="G993" s="68"/>
      <c r="H993" s="68"/>
      <c r="I993" s="68"/>
      <c r="J993" s="68"/>
      <c r="K993" s="68"/>
      <c r="L993" s="68"/>
      <c r="M993" s="68"/>
      <c r="N993" s="68"/>
      <c r="O993" s="68"/>
      <c r="P993" s="68"/>
      <c r="Q993" s="68"/>
      <c r="R993" s="68"/>
      <c r="S993" s="68"/>
      <c r="T993" s="68"/>
      <c r="U993" s="68"/>
      <c r="V993" s="68"/>
      <c r="W993" s="68"/>
      <c r="X993" s="68"/>
      <c r="Y993" s="68"/>
      <c r="Z993" s="68"/>
      <c r="AA993" s="68"/>
      <c r="AB993" s="68"/>
      <c r="AC993" s="68"/>
      <c r="AD993" s="68"/>
      <c r="AE993" s="68"/>
      <c r="AF993" s="68"/>
      <c r="AG993" s="68"/>
      <c r="AH993" s="68"/>
      <c r="AI993" s="68"/>
      <c r="AJ993" s="68"/>
      <c r="AK993" s="68"/>
      <c r="AL993" s="68"/>
      <c r="AM993" s="68"/>
      <c r="AN993" s="68"/>
      <c r="AO993" s="68"/>
      <c r="AP993" s="68"/>
      <c r="AQ993" s="68"/>
      <c r="AR993" s="68"/>
      <c r="AS993" s="68"/>
      <c r="AT993" s="68"/>
      <c r="AU993" s="68"/>
    </row>
    <row r="994" spans="1:47" ht="15.75" customHeight="1">
      <c r="A994" s="68"/>
      <c r="B994" s="68"/>
      <c r="C994" s="68"/>
      <c r="D994" s="68"/>
      <c r="E994" s="68"/>
      <c r="F994" s="68"/>
      <c r="G994" s="68"/>
      <c r="H994" s="68"/>
      <c r="I994" s="68"/>
      <c r="J994" s="68"/>
      <c r="K994" s="68"/>
      <c r="L994" s="68"/>
      <c r="M994" s="68"/>
      <c r="N994" s="68"/>
      <c r="O994" s="68"/>
      <c r="P994" s="68"/>
      <c r="Q994" s="68"/>
      <c r="R994" s="68"/>
      <c r="S994" s="68"/>
      <c r="T994" s="68"/>
      <c r="U994" s="68"/>
      <c r="V994" s="68"/>
      <c r="W994" s="68"/>
      <c r="X994" s="68"/>
      <c r="Y994" s="68"/>
      <c r="Z994" s="68"/>
      <c r="AA994" s="68"/>
      <c r="AB994" s="68"/>
      <c r="AC994" s="68"/>
      <c r="AD994" s="68"/>
      <c r="AE994" s="68"/>
      <c r="AF994" s="68"/>
      <c r="AG994" s="68"/>
      <c r="AH994" s="68"/>
      <c r="AI994" s="68"/>
      <c r="AJ994" s="68"/>
      <c r="AK994" s="68"/>
      <c r="AL994" s="68"/>
      <c r="AM994" s="68"/>
      <c r="AN994" s="68"/>
      <c r="AO994" s="68"/>
      <c r="AP994" s="68"/>
      <c r="AQ994" s="68"/>
      <c r="AR994" s="68"/>
      <c r="AS994" s="68"/>
      <c r="AT994" s="68"/>
      <c r="AU994" s="68"/>
    </row>
    <row r="995" spans="1:47" ht="15.75" customHeight="1">
      <c r="A995" s="68"/>
      <c r="B995" s="68"/>
      <c r="C995" s="68"/>
      <c r="D995" s="68"/>
      <c r="E995" s="68"/>
      <c r="F995" s="68"/>
      <c r="G995" s="68"/>
      <c r="H995" s="68"/>
      <c r="I995" s="68"/>
      <c r="J995" s="68"/>
      <c r="K995" s="68"/>
      <c r="L995" s="68"/>
      <c r="M995" s="68"/>
      <c r="N995" s="68"/>
      <c r="O995" s="68"/>
      <c r="P995" s="68"/>
      <c r="Q995" s="68"/>
      <c r="R995" s="68"/>
      <c r="S995" s="68"/>
      <c r="T995" s="68"/>
      <c r="U995" s="68"/>
      <c r="V995" s="68"/>
      <c r="W995" s="68"/>
      <c r="X995" s="68"/>
      <c r="Y995" s="68"/>
      <c r="Z995" s="68"/>
      <c r="AA995" s="68"/>
      <c r="AB995" s="68"/>
      <c r="AC995" s="68"/>
      <c r="AD995" s="68"/>
      <c r="AE995" s="68"/>
      <c r="AF995" s="68"/>
      <c r="AG995" s="68"/>
      <c r="AH995" s="68"/>
      <c r="AI995" s="68"/>
      <c r="AJ995" s="68"/>
      <c r="AK995" s="68"/>
      <c r="AL995" s="68"/>
      <c r="AM995" s="68"/>
      <c r="AN995" s="68"/>
      <c r="AO995" s="68"/>
      <c r="AP995" s="68"/>
      <c r="AQ995" s="68"/>
      <c r="AR995" s="68"/>
      <c r="AS995" s="68"/>
      <c r="AT995" s="68"/>
      <c r="AU995" s="68"/>
    </row>
    <row r="996" spans="1:47" ht="15.75" customHeight="1">
      <c r="A996" s="68"/>
      <c r="B996" s="68"/>
      <c r="C996" s="68"/>
      <c r="D996" s="68"/>
      <c r="E996" s="68"/>
      <c r="F996" s="68"/>
      <c r="G996" s="68"/>
      <c r="H996" s="68"/>
      <c r="I996" s="68"/>
      <c r="J996" s="68"/>
      <c r="K996" s="68"/>
      <c r="L996" s="68"/>
      <c r="M996" s="68"/>
      <c r="N996" s="68"/>
      <c r="O996" s="68"/>
      <c r="P996" s="68"/>
      <c r="Q996" s="68"/>
      <c r="R996" s="68"/>
      <c r="S996" s="68"/>
      <c r="T996" s="68"/>
      <c r="U996" s="68"/>
      <c r="V996" s="68"/>
      <c r="W996" s="68"/>
      <c r="X996" s="68"/>
      <c r="Y996" s="68"/>
      <c r="Z996" s="68"/>
      <c r="AA996" s="68"/>
      <c r="AB996" s="68"/>
      <c r="AC996" s="68"/>
      <c r="AD996" s="68"/>
      <c r="AE996" s="68"/>
      <c r="AF996" s="68"/>
      <c r="AG996" s="68"/>
      <c r="AH996" s="68"/>
      <c r="AI996" s="68"/>
      <c r="AJ996" s="68"/>
      <c r="AK996" s="68"/>
      <c r="AL996" s="68"/>
      <c r="AM996" s="68"/>
      <c r="AN996" s="68"/>
      <c r="AO996" s="68"/>
      <c r="AP996" s="68"/>
      <c r="AQ996" s="68"/>
      <c r="AR996" s="68"/>
      <c r="AS996" s="68"/>
      <c r="AT996" s="68"/>
      <c r="AU996" s="68"/>
    </row>
    <row r="997" spans="1:47" ht="15.75" customHeight="1">
      <c r="A997" s="68"/>
      <c r="B997" s="68"/>
      <c r="C997" s="68"/>
      <c r="D997" s="68"/>
      <c r="E997" s="68"/>
      <c r="F997" s="68"/>
      <c r="G997" s="68"/>
      <c r="H997" s="68"/>
      <c r="I997" s="68"/>
      <c r="J997" s="68"/>
      <c r="K997" s="68"/>
      <c r="L997" s="68"/>
      <c r="M997" s="68"/>
      <c r="N997" s="68"/>
      <c r="O997" s="68"/>
      <c r="P997" s="68"/>
      <c r="Q997" s="68"/>
      <c r="R997" s="68"/>
      <c r="S997" s="68"/>
      <c r="T997" s="68"/>
      <c r="U997" s="68"/>
      <c r="V997" s="68"/>
      <c r="W997" s="68"/>
      <c r="X997" s="68"/>
      <c r="Y997" s="68"/>
      <c r="Z997" s="68"/>
      <c r="AA997" s="68"/>
      <c r="AB997" s="68"/>
      <c r="AC997" s="68"/>
      <c r="AD997" s="68"/>
      <c r="AE997" s="68"/>
      <c r="AF997" s="68"/>
      <c r="AG997" s="68"/>
      <c r="AH997" s="68"/>
      <c r="AI997" s="68"/>
      <c r="AJ997" s="68"/>
      <c r="AK997" s="68"/>
      <c r="AL997" s="68"/>
      <c r="AM997" s="68"/>
      <c r="AN997" s="68"/>
      <c r="AO997" s="68"/>
      <c r="AP997" s="68"/>
      <c r="AQ997" s="68"/>
      <c r="AR997" s="68"/>
      <c r="AS997" s="68"/>
      <c r="AT997" s="68"/>
      <c r="AU997" s="68"/>
    </row>
    <row r="998" spans="1:47" ht="15.75" customHeight="1">
      <c r="A998" s="68"/>
      <c r="B998" s="68"/>
      <c r="C998" s="68"/>
      <c r="D998" s="68"/>
      <c r="E998" s="68"/>
      <c r="F998" s="68"/>
      <c r="G998" s="68"/>
      <c r="H998" s="68"/>
      <c r="I998" s="68"/>
      <c r="J998" s="68"/>
      <c r="K998" s="68"/>
      <c r="L998" s="68"/>
      <c r="M998" s="68"/>
      <c r="N998" s="68"/>
      <c r="O998" s="68"/>
      <c r="P998" s="68"/>
      <c r="Q998" s="68"/>
      <c r="R998" s="68"/>
      <c r="S998" s="68"/>
      <c r="T998" s="68"/>
      <c r="U998" s="68"/>
      <c r="V998" s="68"/>
      <c r="W998" s="68"/>
      <c r="X998" s="68"/>
      <c r="Y998" s="68"/>
      <c r="Z998" s="68"/>
      <c r="AA998" s="68"/>
      <c r="AB998" s="68"/>
      <c r="AC998" s="68"/>
      <c r="AD998" s="68"/>
      <c r="AE998" s="68"/>
      <c r="AF998" s="68"/>
      <c r="AG998" s="68"/>
      <c r="AH998" s="68"/>
      <c r="AI998" s="68"/>
      <c r="AJ998" s="68"/>
      <c r="AK998" s="68"/>
      <c r="AL998" s="68"/>
      <c r="AM998" s="68"/>
      <c r="AN998" s="68"/>
      <c r="AO998" s="68"/>
      <c r="AP998" s="68"/>
      <c r="AQ998" s="68"/>
      <c r="AR998" s="68"/>
      <c r="AS998" s="68"/>
      <c r="AT998" s="68"/>
      <c r="AU998" s="68"/>
    </row>
    <row r="999" spans="1:47" ht="15.75" customHeight="1">
      <c r="A999" s="68"/>
      <c r="B999" s="68"/>
      <c r="C999" s="68"/>
      <c r="D999" s="68"/>
      <c r="E999" s="68"/>
      <c r="F999" s="68"/>
      <c r="G999" s="68"/>
      <c r="H999" s="68"/>
      <c r="I999" s="68"/>
      <c r="J999" s="68"/>
      <c r="K999" s="68"/>
      <c r="L999" s="68"/>
      <c r="M999" s="68"/>
      <c r="N999" s="68"/>
      <c r="O999" s="68"/>
      <c r="P999" s="68"/>
      <c r="Q999" s="68"/>
      <c r="R999" s="68"/>
      <c r="S999" s="68"/>
      <c r="T999" s="68"/>
      <c r="U999" s="68"/>
      <c r="V999" s="68"/>
      <c r="W999" s="68"/>
      <c r="X999" s="68"/>
      <c r="Y999" s="68"/>
      <c r="Z999" s="68"/>
      <c r="AA999" s="68"/>
      <c r="AB999" s="68"/>
      <c r="AC999" s="68"/>
      <c r="AD999" s="68"/>
      <c r="AE999" s="68"/>
      <c r="AF999" s="68"/>
      <c r="AG999" s="68"/>
      <c r="AH999" s="68"/>
      <c r="AI999" s="68"/>
      <c r="AJ999" s="68"/>
      <c r="AK999" s="68"/>
      <c r="AL999" s="68"/>
      <c r="AM999" s="68"/>
      <c r="AN999" s="68"/>
      <c r="AO999" s="68"/>
      <c r="AP999" s="68"/>
      <c r="AQ999" s="68"/>
      <c r="AR999" s="68"/>
      <c r="AS999" s="68"/>
      <c r="AT999" s="68"/>
      <c r="AU999" s="68"/>
    </row>
    <row r="1000" spans="1:47" ht="15.75" customHeight="1">
      <c r="A1000" s="68"/>
      <c r="B1000" s="68"/>
      <c r="C1000" s="68"/>
      <c r="D1000" s="68"/>
      <c r="E1000" s="68"/>
      <c r="F1000" s="68"/>
      <c r="G1000" s="68"/>
      <c r="H1000" s="68"/>
      <c r="I1000" s="68"/>
      <c r="J1000" s="68"/>
      <c r="K1000" s="68"/>
      <c r="L1000" s="68"/>
      <c r="M1000" s="68"/>
      <c r="N1000" s="68"/>
      <c r="O1000" s="68"/>
      <c r="P1000" s="68"/>
      <c r="Q1000" s="68"/>
      <c r="R1000" s="68"/>
      <c r="S1000" s="68"/>
      <c r="T1000" s="68"/>
      <c r="U1000" s="68"/>
      <c r="V1000" s="68"/>
      <c r="W1000" s="68"/>
      <c r="X1000" s="68"/>
      <c r="Y1000" s="68"/>
      <c r="Z1000" s="68"/>
      <c r="AA1000" s="68"/>
      <c r="AB1000" s="68"/>
      <c r="AC1000" s="68"/>
      <c r="AD1000" s="68"/>
      <c r="AE1000" s="68"/>
      <c r="AF1000" s="68"/>
      <c r="AG1000" s="68"/>
      <c r="AH1000" s="68"/>
      <c r="AI1000" s="68"/>
      <c r="AJ1000" s="68"/>
      <c r="AK1000" s="68"/>
      <c r="AL1000" s="68"/>
      <c r="AM1000" s="68"/>
      <c r="AN1000" s="68"/>
      <c r="AO1000" s="68"/>
      <c r="AP1000" s="68"/>
      <c r="AQ1000" s="68"/>
      <c r="AR1000" s="68"/>
      <c r="AS1000" s="68"/>
      <c r="AT1000" s="68"/>
      <c r="AU1000" s="68"/>
    </row>
  </sheetData>
  <mergeCells count="17">
    <mergeCell ref="AM3:AM4"/>
    <mergeCell ref="F2:AT2"/>
    <mergeCell ref="B3:B4"/>
    <mergeCell ref="C3:C4"/>
    <mergeCell ref="D3:D4"/>
    <mergeCell ref="E3:E4"/>
    <mergeCell ref="F3:AG3"/>
    <mergeCell ref="AH3:AH4"/>
    <mergeCell ref="AN3:AN4"/>
    <mergeCell ref="AO3:AP3"/>
    <mergeCell ref="AQ3:AR3"/>
    <mergeCell ref="AS3:AS4"/>
    <mergeCell ref="AT3:AT4"/>
    <mergeCell ref="AI3:AI4"/>
    <mergeCell ref="AJ3:AJ4"/>
    <mergeCell ref="AK3:AK4"/>
    <mergeCell ref="AL3:AL4"/>
  </mergeCells>
  <conditionalFormatting sqref="E6:E12">
    <cfRule type="cellIs" dxfId="10" priority="1" operator="equal">
      <formula>"RFU"</formula>
    </cfRule>
  </conditionalFormatting>
  <conditionalFormatting sqref="E6:E12">
    <cfRule type="cellIs" dxfId="9" priority="2" operator="equal">
      <formula>"BD"</formula>
    </cfRule>
  </conditionalFormatting>
  <conditionalFormatting sqref="E14:E43">
    <cfRule type="cellIs" dxfId="8" priority="3" operator="equal">
      <formula>"RFU"</formula>
    </cfRule>
  </conditionalFormatting>
  <conditionalFormatting sqref="E14:E43">
    <cfRule type="cellIs" dxfId="7" priority="4" operator="equal">
      <formula>"BD"</formula>
    </cfRule>
  </conditionalFormatting>
  <conditionalFormatting sqref="E45:E64">
    <cfRule type="cellIs" dxfId="6" priority="5" operator="equal">
      <formula>"RFU"</formula>
    </cfRule>
  </conditionalFormatting>
  <conditionalFormatting sqref="E45:E64">
    <cfRule type="cellIs" dxfId="5" priority="6" operator="equal">
      <formula>"BD"</formula>
    </cfRule>
  </conditionalFormatting>
  <pageMargins left="0" right="0" top="0.15748031496062992" bottom="0" header="0" footer="0"/>
  <pageSetup paperSize="9" orientation="landscape"/>
  <rowBreaks count="1" manualBreakCount="1">
    <brk id="43" man="1"/>
  </rowBreak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T1000"/>
  <sheetViews>
    <sheetView showGridLines="0" workbookViewId="0">
      <pane xSplit="3" ySplit="6" topLeftCell="D7" activePane="bottomRight" state="frozen"/>
      <selection pane="topRight" activeCell="D1" sqref="D1"/>
      <selection pane="bottomLeft" activeCell="A7" sqref="A7"/>
      <selection pane="bottomRight" activeCell="D7" sqref="D7"/>
    </sheetView>
  </sheetViews>
  <sheetFormatPr defaultColWidth="14.453125" defaultRowHeight="15" customHeight="1"/>
  <cols>
    <col min="1" max="1" width="4.453125" customWidth="1"/>
    <col min="2" max="2" width="12.453125" customWidth="1"/>
    <col min="3" max="3" width="13" customWidth="1"/>
    <col min="4" max="35" width="8.7265625" customWidth="1"/>
    <col min="36" max="36" width="3" customWidth="1"/>
    <col min="37" max="37" width="8.7265625" customWidth="1"/>
    <col min="38" max="38" width="10.81640625" customWidth="1"/>
    <col min="39" max="39" width="13" customWidth="1"/>
    <col min="40" max="72" width="8.7265625" customWidth="1"/>
  </cols>
  <sheetData>
    <row r="1" spans="1:72" ht="24" customHeight="1">
      <c r="A1" s="306"/>
      <c r="B1" s="307"/>
      <c r="C1" s="307"/>
      <c r="D1" s="68"/>
      <c r="E1" s="68"/>
      <c r="F1" s="68"/>
      <c r="G1" s="68"/>
      <c r="H1" s="68"/>
      <c r="I1" s="68"/>
      <c r="J1" s="68"/>
      <c r="K1" s="68"/>
      <c r="L1" s="68"/>
      <c r="M1" s="306"/>
      <c r="N1" s="68"/>
      <c r="O1" s="68"/>
      <c r="P1" s="68"/>
      <c r="Q1" s="68"/>
      <c r="R1" s="68"/>
      <c r="S1" s="68"/>
      <c r="T1" s="68"/>
      <c r="U1" s="68"/>
      <c r="V1" s="68"/>
      <c r="W1" s="68"/>
      <c r="X1" s="68"/>
      <c r="Y1" s="68"/>
      <c r="Z1" s="68"/>
      <c r="AA1" s="68"/>
      <c r="AB1" s="68"/>
      <c r="AC1" s="68"/>
      <c r="AD1" s="68"/>
      <c r="AE1" s="68"/>
      <c r="AF1" s="68"/>
      <c r="AG1" s="68"/>
      <c r="AH1" s="68"/>
      <c r="AI1" s="137"/>
      <c r="AJ1" s="306"/>
      <c r="AK1" s="68"/>
      <c r="AL1" s="307"/>
      <c r="AM1" s="307"/>
      <c r="AN1" s="580"/>
      <c r="AO1" s="529"/>
      <c r="AP1" s="529"/>
      <c r="AQ1" s="529"/>
      <c r="AR1" s="529"/>
      <c r="AS1" s="68"/>
      <c r="AT1" s="68"/>
      <c r="AU1" s="68"/>
      <c r="AV1" s="68"/>
      <c r="AW1" s="68"/>
      <c r="AX1" s="68"/>
      <c r="AY1" s="68"/>
      <c r="AZ1" s="68"/>
      <c r="BA1" s="68"/>
      <c r="BB1" s="68"/>
      <c r="BC1" s="68"/>
      <c r="BD1" s="68"/>
      <c r="BE1" s="68"/>
      <c r="BF1" s="68"/>
      <c r="BG1" s="68"/>
      <c r="BH1" s="68"/>
      <c r="BI1" s="68"/>
      <c r="BJ1" s="68"/>
      <c r="BK1" s="68"/>
      <c r="BL1" s="68"/>
      <c r="BM1" s="68"/>
      <c r="BN1" s="68"/>
      <c r="BO1" s="68"/>
      <c r="BP1" s="68"/>
      <c r="BQ1" s="68"/>
      <c r="BR1" s="68"/>
      <c r="BS1" s="68"/>
      <c r="BT1" s="68"/>
    </row>
    <row r="2" spans="1:72" ht="24.75" customHeight="1">
      <c r="A2" s="68"/>
      <c r="B2" s="307"/>
      <c r="C2" s="307"/>
      <c r="D2" s="267"/>
      <c r="E2" s="267"/>
      <c r="F2" s="267"/>
      <c r="G2" s="267"/>
      <c r="H2" s="267"/>
      <c r="I2" s="68"/>
      <c r="J2" s="68"/>
      <c r="K2" s="68"/>
      <c r="L2" s="581" t="s">
        <v>1604</v>
      </c>
      <c r="M2" s="529"/>
      <c r="N2" s="529"/>
      <c r="O2" s="529"/>
      <c r="P2" s="529"/>
      <c r="Q2" s="529"/>
      <c r="R2" s="529"/>
      <c r="S2" s="529"/>
      <c r="T2" s="529"/>
      <c r="U2" s="529"/>
      <c r="V2" s="529"/>
      <c r="W2" s="68"/>
      <c r="X2" s="68"/>
      <c r="Y2" s="68"/>
      <c r="Z2" s="68"/>
      <c r="AA2" s="68"/>
      <c r="AB2" s="68"/>
      <c r="AC2" s="68"/>
      <c r="AD2" s="68"/>
      <c r="AE2" s="68"/>
      <c r="AF2" s="68"/>
      <c r="AG2" s="68"/>
      <c r="AH2" s="68"/>
      <c r="AI2" s="137"/>
      <c r="AJ2" s="68"/>
      <c r="AK2" s="68"/>
      <c r="AL2" s="307"/>
      <c r="AM2" s="307"/>
      <c r="AN2" s="529"/>
      <c r="AO2" s="529"/>
      <c r="AP2" s="529"/>
      <c r="AQ2" s="529"/>
      <c r="AR2" s="529"/>
      <c r="AS2" s="68"/>
      <c r="AT2" s="68"/>
      <c r="AU2" s="68"/>
      <c r="AV2" s="68"/>
      <c r="AW2" s="68"/>
      <c r="AX2" s="68"/>
      <c r="AY2" s="68"/>
      <c r="AZ2" s="68"/>
      <c r="BA2" s="68"/>
      <c r="BB2" s="68"/>
      <c r="BC2" s="68"/>
      <c r="BD2" s="68"/>
      <c r="BE2" s="68"/>
      <c r="BF2" s="68"/>
      <c r="BG2" s="68"/>
      <c r="BH2" s="68"/>
      <c r="BI2" s="68"/>
      <c r="BJ2" s="68"/>
      <c r="BK2" s="68"/>
      <c r="BL2" s="68"/>
      <c r="BM2" s="68"/>
      <c r="BN2" s="68"/>
      <c r="BO2" s="68"/>
      <c r="BP2" s="68"/>
      <c r="BQ2" s="68"/>
      <c r="BR2" s="68"/>
      <c r="BS2" s="68"/>
      <c r="BT2" s="68"/>
    </row>
    <row r="3" spans="1:72" ht="14.25" customHeight="1">
      <c r="A3" s="68"/>
      <c r="B3" s="307"/>
      <c r="C3" s="307"/>
      <c r="D3" s="267"/>
      <c r="E3" s="267"/>
      <c r="F3" s="267"/>
      <c r="G3" s="267"/>
      <c r="H3" s="267"/>
      <c r="I3" s="68"/>
      <c r="J3" s="68"/>
      <c r="K3" s="68"/>
      <c r="L3" s="529"/>
      <c r="M3" s="529"/>
      <c r="N3" s="529"/>
      <c r="O3" s="529"/>
      <c r="P3" s="529"/>
      <c r="Q3" s="529"/>
      <c r="R3" s="529"/>
      <c r="S3" s="529"/>
      <c r="T3" s="529"/>
      <c r="U3" s="529"/>
      <c r="V3" s="529"/>
      <c r="W3" s="68"/>
      <c r="X3" s="68"/>
      <c r="Y3" s="68"/>
      <c r="Z3" s="68"/>
      <c r="AA3" s="68"/>
      <c r="AB3" s="68"/>
      <c r="AC3" s="68"/>
      <c r="AD3" s="68"/>
      <c r="AE3" s="68"/>
      <c r="AF3" s="68"/>
      <c r="AG3" s="68"/>
      <c r="AH3" s="68"/>
      <c r="AI3" s="137"/>
      <c r="AJ3" s="68"/>
      <c r="AK3" s="68"/>
      <c r="AL3" s="307"/>
      <c r="AM3" s="307"/>
      <c r="AN3" s="582"/>
      <c r="AO3" s="529"/>
      <c r="AP3" s="529"/>
      <c r="AQ3" s="529"/>
      <c r="AR3" s="529"/>
      <c r="AS3" s="68"/>
      <c r="AT3" s="68"/>
      <c r="AU3" s="68"/>
      <c r="AV3" s="68"/>
      <c r="AW3" s="68"/>
      <c r="AX3" s="68"/>
      <c r="AY3" s="68"/>
      <c r="AZ3" s="68"/>
      <c r="BA3" s="68"/>
      <c r="BB3" s="68"/>
      <c r="BC3" s="68"/>
      <c r="BD3" s="68"/>
      <c r="BE3" s="68"/>
      <c r="BF3" s="68"/>
      <c r="BG3" s="68"/>
      <c r="BH3" s="68"/>
      <c r="BI3" s="68"/>
      <c r="BJ3" s="68"/>
      <c r="BK3" s="68"/>
      <c r="BL3" s="68"/>
      <c r="BM3" s="68"/>
      <c r="BN3" s="68"/>
      <c r="BO3" s="68"/>
      <c r="BP3" s="68"/>
      <c r="BQ3" s="68"/>
      <c r="BR3" s="68"/>
      <c r="BS3" s="68"/>
      <c r="BT3" s="68"/>
    </row>
    <row r="4" spans="1:72" ht="14.25" customHeight="1">
      <c r="A4" s="568"/>
      <c r="B4" s="529"/>
      <c r="C4" s="529"/>
      <c r="D4" s="264"/>
      <c r="E4" s="267"/>
      <c r="F4" s="267"/>
      <c r="G4" s="267"/>
      <c r="H4" s="267"/>
      <c r="I4" s="68"/>
      <c r="J4" s="68"/>
      <c r="K4" s="68"/>
      <c r="L4" s="68"/>
      <c r="M4" s="267"/>
      <c r="N4" s="68"/>
      <c r="O4" s="68"/>
      <c r="P4" s="68"/>
      <c r="Q4" s="68"/>
      <c r="R4" s="68"/>
      <c r="S4" s="68"/>
      <c r="T4" s="68"/>
      <c r="U4" s="68"/>
      <c r="V4" s="68"/>
      <c r="W4" s="68"/>
      <c r="X4" s="68"/>
      <c r="Y4" s="68"/>
      <c r="Z4" s="68"/>
      <c r="AA4" s="68"/>
      <c r="AB4" s="68"/>
      <c r="AC4" s="68"/>
      <c r="AD4" s="68"/>
      <c r="AE4" s="68"/>
      <c r="AF4" s="68"/>
      <c r="AG4" s="68"/>
      <c r="AH4" s="68"/>
      <c r="AI4" s="137"/>
      <c r="AJ4" s="68"/>
      <c r="AK4" s="568"/>
      <c r="AL4" s="529"/>
      <c r="AM4" s="529"/>
      <c r="AN4" s="308" t="s">
        <v>1605</v>
      </c>
      <c r="AO4" s="309"/>
      <c r="AP4" s="68"/>
      <c r="AQ4" s="68"/>
      <c r="AR4" s="68"/>
      <c r="AS4" s="68"/>
      <c r="AT4" s="68"/>
      <c r="AU4" s="68"/>
      <c r="AV4" s="68"/>
      <c r="AW4" s="68"/>
      <c r="AX4" s="68"/>
      <c r="AY4" s="68"/>
      <c r="AZ4" s="68"/>
      <c r="BA4" s="68"/>
      <c r="BB4" s="68"/>
      <c r="BC4" s="68"/>
      <c r="BD4" s="68"/>
      <c r="BE4" s="68"/>
      <c r="BF4" s="68"/>
      <c r="BG4" s="68"/>
      <c r="BH4" s="68"/>
      <c r="BI4" s="68"/>
      <c r="BJ4" s="68"/>
      <c r="BK4" s="68"/>
      <c r="BL4" s="68"/>
      <c r="BM4" s="68"/>
      <c r="BN4" s="68"/>
      <c r="BO4" s="68"/>
      <c r="BP4" s="68"/>
      <c r="BQ4" s="68"/>
      <c r="BR4" s="68"/>
      <c r="BS4" s="68"/>
      <c r="BT4" s="68"/>
    </row>
    <row r="5" spans="1:72" ht="14.25" customHeight="1">
      <c r="A5" s="569" t="s">
        <v>1606</v>
      </c>
      <c r="B5" s="571" t="s">
        <v>112</v>
      </c>
      <c r="C5" s="571" t="s">
        <v>111</v>
      </c>
      <c r="D5" s="583" t="s">
        <v>1607</v>
      </c>
      <c r="E5" s="584"/>
      <c r="F5" s="584"/>
      <c r="G5" s="584"/>
      <c r="H5" s="584"/>
      <c r="I5" s="584"/>
      <c r="J5" s="584"/>
      <c r="K5" s="584"/>
      <c r="L5" s="584"/>
      <c r="M5" s="584"/>
      <c r="N5" s="584"/>
      <c r="O5" s="584"/>
      <c r="P5" s="584"/>
      <c r="Q5" s="584"/>
      <c r="R5" s="584"/>
      <c r="S5" s="584"/>
      <c r="T5" s="584"/>
      <c r="U5" s="584"/>
      <c r="V5" s="584"/>
      <c r="W5" s="584"/>
      <c r="X5" s="584"/>
      <c r="Y5" s="584"/>
      <c r="Z5" s="584"/>
      <c r="AA5" s="584"/>
      <c r="AB5" s="584"/>
      <c r="AC5" s="584"/>
      <c r="AD5" s="584"/>
      <c r="AE5" s="584"/>
      <c r="AF5" s="584"/>
      <c r="AG5" s="584"/>
      <c r="AH5" s="585"/>
      <c r="AI5" s="586" t="s">
        <v>1608</v>
      </c>
      <c r="AJ5" s="137"/>
      <c r="AK5" s="587" t="s">
        <v>1606</v>
      </c>
      <c r="AL5" s="588" t="str">
        <f t="shared" ref="AL5:AM5" si="0">B5</f>
        <v>Unit Model</v>
      </c>
      <c r="AM5" s="573" t="str">
        <f t="shared" si="0"/>
        <v>Unit Code</v>
      </c>
      <c r="AN5" s="575" t="s">
        <v>1605</v>
      </c>
      <c r="AO5" s="576"/>
      <c r="AP5" s="576"/>
      <c r="AQ5" s="576"/>
      <c r="AR5" s="576"/>
      <c r="AS5" s="576"/>
      <c r="AT5" s="576"/>
      <c r="AU5" s="576"/>
      <c r="AV5" s="576"/>
      <c r="AW5" s="576"/>
      <c r="AX5" s="576"/>
      <c r="AY5" s="576"/>
      <c r="AZ5" s="576"/>
      <c r="BA5" s="576"/>
      <c r="BB5" s="576"/>
      <c r="BC5" s="576"/>
      <c r="BD5" s="576"/>
      <c r="BE5" s="576"/>
      <c r="BF5" s="576"/>
      <c r="BG5" s="576"/>
      <c r="BH5" s="576"/>
      <c r="BI5" s="576"/>
      <c r="BJ5" s="576"/>
      <c r="BK5" s="576"/>
      <c r="BL5" s="576"/>
      <c r="BM5" s="576"/>
      <c r="BN5" s="576"/>
      <c r="BO5" s="576"/>
      <c r="BP5" s="576"/>
      <c r="BQ5" s="576"/>
      <c r="BR5" s="577"/>
      <c r="BS5" s="578" t="s">
        <v>1609</v>
      </c>
      <c r="BT5" s="137"/>
    </row>
    <row r="6" spans="1:72" ht="14.25" customHeight="1">
      <c r="A6" s="570"/>
      <c r="B6" s="572"/>
      <c r="C6" s="572"/>
      <c r="D6" s="310">
        <v>46082</v>
      </c>
      <c r="E6" s="310">
        <f t="shared" ref="E6:AH6" si="1">D6+1</f>
        <v>46083</v>
      </c>
      <c r="F6" s="310">
        <f t="shared" si="1"/>
        <v>46084</v>
      </c>
      <c r="G6" s="310">
        <f t="shared" si="1"/>
        <v>46085</v>
      </c>
      <c r="H6" s="310">
        <f t="shared" si="1"/>
        <v>46086</v>
      </c>
      <c r="I6" s="310">
        <f t="shared" si="1"/>
        <v>46087</v>
      </c>
      <c r="J6" s="310">
        <f t="shared" si="1"/>
        <v>46088</v>
      </c>
      <c r="K6" s="310">
        <f t="shared" si="1"/>
        <v>46089</v>
      </c>
      <c r="L6" s="310">
        <f t="shared" si="1"/>
        <v>46090</v>
      </c>
      <c r="M6" s="310">
        <f t="shared" si="1"/>
        <v>46091</v>
      </c>
      <c r="N6" s="310">
        <f t="shared" si="1"/>
        <v>46092</v>
      </c>
      <c r="O6" s="310">
        <f t="shared" si="1"/>
        <v>46093</v>
      </c>
      <c r="P6" s="310">
        <f t="shared" si="1"/>
        <v>46094</v>
      </c>
      <c r="Q6" s="310">
        <f t="shared" si="1"/>
        <v>46095</v>
      </c>
      <c r="R6" s="310">
        <f t="shared" si="1"/>
        <v>46096</v>
      </c>
      <c r="S6" s="310">
        <f t="shared" si="1"/>
        <v>46097</v>
      </c>
      <c r="T6" s="310">
        <f t="shared" si="1"/>
        <v>46098</v>
      </c>
      <c r="U6" s="310">
        <f t="shared" si="1"/>
        <v>46099</v>
      </c>
      <c r="V6" s="310">
        <f t="shared" si="1"/>
        <v>46100</v>
      </c>
      <c r="W6" s="310">
        <f t="shared" si="1"/>
        <v>46101</v>
      </c>
      <c r="X6" s="310">
        <f t="shared" si="1"/>
        <v>46102</v>
      </c>
      <c r="Y6" s="310">
        <f t="shared" si="1"/>
        <v>46103</v>
      </c>
      <c r="Z6" s="310">
        <f t="shared" si="1"/>
        <v>46104</v>
      </c>
      <c r="AA6" s="310">
        <f t="shared" si="1"/>
        <v>46105</v>
      </c>
      <c r="AB6" s="310">
        <f t="shared" si="1"/>
        <v>46106</v>
      </c>
      <c r="AC6" s="310">
        <f t="shared" si="1"/>
        <v>46107</v>
      </c>
      <c r="AD6" s="310">
        <f t="shared" si="1"/>
        <v>46108</v>
      </c>
      <c r="AE6" s="310">
        <f t="shared" si="1"/>
        <v>46109</v>
      </c>
      <c r="AF6" s="310">
        <f t="shared" si="1"/>
        <v>46110</v>
      </c>
      <c r="AG6" s="310">
        <f t="shared" si="1"/>
        <v>46111</v>
      </c>
      <c r="AH6" s="310">
        <f t="shared" si="1"/>
        <v>46112</v>
      </c>
      <c r="AI6" s="574"/>
      <c r="AJ6" s="137"/>
      <c r="AK6" s="570"/>
      <c r="AL6" s="572"/>
      <c r="AM6" s="574"/>
      <c r="AN6" s="311">
        <f>D6</f>
        <v>46082</v>
      </c>
      <c r="AO6" s="311">
        <f t="shared" ref="AO6:BR6" si="2">AN6+1</f>
        <v>46083</v>
      </c>
      <c r="AP6" s="311">
        <f t="shared" si="2"/>
        <v>46084</v>
      </c>
      <c r="AQ6" s="311">
        <f t="shared" si="2"/>
        <v>46085</v>
      </c>
      <c r="AR6" s="311">
        <f t="shared" si="2"/>
        <v>46086</v>
      </c>
      <c r="AS6" s="311">
        <f t="shared" si="2"/>
        <v>46087</v>
      </c>
      <c r="AT6" s="311">
        <f t="shared" si="2"/>
        <v>46088</v>
      </c>
      <c r="AU6" s="311">
        <f t="shared" si="2"/>
        <v>46089</v>
      </c>
      <c r="AV6" s="311">
        <f t="shared" si="2"/>
        <v>46090</v>
      </c>
      <c r="AW6" s="311">
        <f t="shared" si="2"/>
        <v>46091</v>
      </c>
      <c r="AX6" s="311">
        <f t="shared" si="2"/>
        <v>46092</v>
      </c>
      <c r="AY6" s="311">
        <f t="shared" si="2"/>
        <v>46093</v>
      </c>
      <c r="AZ6" s="311">
        <f t="shared" si="2"/>
        <v>46094</v>
      </c>
      <c r="BA6" s="311">
        <f t="shared" si="2"/>
        <v>46095</v>
      </c>
      <c r="BB6" s="311">
        <f t="shared" si="2"/>
        <v>46096</v>
      </c>
      <c r="BC6" s="311">
        <f t="shared" si="2"/>
        <v>46097</v>
      </c>
      <c r="BD6" s="311">
        <f t="shared" si="2"/>
        <v>46098</v>
      </c>
      <c r="BE6" s="311">
        <f t="shared" si="2"/>
        <v>46099</v>
      </c>
      <c r="BF6" s="311">
        <f t="shared" si="2"/>
        <v>46100</v>
      </c>
      <c r="BG6" s="311">
        <f t="shared" si="2"/>
        <v>46101</v>
      </c>
      <c r="BH6" s="311">
        <f t="shared" si="2"/>
        <v>46102</v>
      </c>
      <c r="BI6" s="311">
        <f t="shared" si="2"/>
        <v>46103</v>
      </c>
      <c r="BJ6" s="311">
        <f t="shared" si="2"/>
        <v>46104</v>
      </c>
      <c r="BK6" s="311">
        <f t="shared" si="2"/>
        <v>46105</v>
      </c>
      <c r="BL6" s="311">
        <f t="shared" si="2"/>
        <v>46106</v>
      </c>
      <c r="BM6" s="311">
        <f t="shared" si="2"/>
        <v>46107</v>
      </c>
      <c r="BN6" s="311">
        <f t="shared" si="2"/>
        <v>46108</v>
      </c>
      <c r="BO6" s="311">
        <f t="shared" si="2"/>
        <v>46109</v>
      </c>
      <c r="BP6" s="311">
        <f t="shared" si="2"/>
        <v>46110</v>
      </c>
      <c r="BQ6" s="311">
        <f t="shared" si="2"/>
        <v>46111</v>
      </c>
      <c r="BR6" s="311">
        <f t="shared" si="2"/>
        <v>46112</v>
      </c>
      <c r="BS6" s="579"/>
      <c r="BT6" s="137"/>
    </row>
    <row r="7" spans="1:72" ht="14.25" customHeight="1">
      <c r="A7" s="312" t="s">
        <v>1606</v>
      </c>
      <c r="B7" s="313" t="s">
        <v>1610</v>
      </c>
      <c r="C7" s="313" t="s">
        <v>111</v>
      </c>
      <c r="D7" s="314">
        <f t="shared" ref="D7:AH7" si="3">D6</f>
        <v>46082</v>
      </c>
      <c r="E7" s="314">
        <f t="shared" si="3"/>
        <v>46083</v>
      </c>
      <c r="F7" s="314">
        <f t="shared" si="3"/>
        <v>46084</v>
      </c>
      <c r="G7" s="314">
        <f t="shared" si="3"/>
        <v>46085</v>
      </c>
      <c r="H7" s="314">
        <f t="shared" si="3"/>
        <v>46086</v>
      </c>
      <c r="I7" s="314">
        <f t="shared" si="3"/>
        <v>46087</v>
      </c>
      <c r="J7" s="314">
        <f t="shared" si="3"/>
        <v>46088</v>
      </c>
      <c r="K7" s="314">
        <f t="shared" si="3"/>
        <v>46089</v>
      </c>
      <c r="L7" s="314">
        <f t="shared" si="3"/>
        <v>46090</v>
      </c>
      <c r="M7" s="314">
        <f t="shared" si="3"/>
        <v>46091</v>
      </c>
      <c r="N7" s="314">
        <f t="shared" si="3"/>
        <v>46092</v>
      </c>
      <c r="O7" s="314">
        <f t="shared" si="3"/>
        <v>46093</v>
      </c>
      <c r="P7" s="314">
        <f t="shared" si="3"/>
        <v>46094</v>
      </c>
      <c r="Q7" s="314">
        <f t="shared" si="3"/>
        <v>46095</v>
      </c>
      <c r="R7" s="314">
        <f t="shared" si="3"/>
        <v>46096</v>
      </c>
      <c r="S7" s="314">
        <f t="shared" si="3"/>
        <v>46097</v>
      </c>
      <c r="T7" s="314">
        <f t="shared" si="3"/>
        <v>46098</v>
      </c>
      <c r="U7" s="314">
        <f t="shared" si="3"/>
        <v>46099</v>
      </c>
      <c r="V7" s="314">
        <f t="shared" si="3"/>
        <v>46100</v>
      </c>
      <c r="W7" s="314">
        <f t="shared" si="3"/>
        <v>46101</v>
      </c>
      <c r="X7" s="314">
        <f t="shared" si="3"/>
        <v>46102</v>
      </c>
      <c r="Y7" s="314">
        <f t="shared" si="3"/>
        <v>46103</v>
      </c>
      <c r="Z7" s="314">
        <f t="shared" si="3"/>
        <v>46104</v>
      </c>
      <c r="AA7" s="314">
        <f t="shared" si="3"/>
        <v>46105</v>
      </c>
      <c r="AB7" s="314">
        <f t="shared" si="3"/>
        <v>46106</v>
      </c>
      <c r="AC7" s="314">
        <f t="shared" si="3"/>
        <v>46107</v>
      </c>
      <c r="AD7" s="314">
        <f t="shared" si="3"/>
        <v>46108</v>
      </c>
      <c r="AE7" s="314">
        <f t="shared" si="3"/>
        <v>46109</v>
      </c>
      <c r="AF7" s="314">
        <f t="shared" si="3"/>
        <v>46110</v>
      </c>
      <c r="AG7" s="314">
        <f t="shared" si="3"/>
        <v>46111</v>
      </c>
      <c r="AH7" s="314">
        <f t="shared" si="3"/>
        <v>46112</v>
      </c>
      <c r="AI7" s="315" t="s">
        <v>1608</v>
      </c>
      <c r="AJ7" s="316"/>
      <c r="AK7" s="312" t="s">
        <v>1606</v>
      </c>
      <c r="AL7" s="313" t="str">
        <f t="shared" ref="AL7:AM7" si="4">AL5</f>
        <v>Unit Model</v>
      </c>
      <c r="AM7" s="317" t="str">
        <f t="shared" si="4"/>
        <v>Unit Code</v>
      </c>
      <c r="AN7" s="314">
        <f t="shared" ref="AN7:BR7" si="5">AN6</f>
        <v>46082</v>
      </c>
      <c r="AO7" s="318">
        <f t="shared" si="5"/>
        <v>46083</v>
      </c>
      <c r="AP7" s="318">
        <f t="shared" si="5"/>
        <v>46084</v>
      </c>
      <c r="AQ7" s="318">
        <f t="shared" si="5"/>
        <v>46085</v>
      </c>
      <c r="AR7" s="318">
        <f t="shared" si="5"/>
        <v>46086</v>
      </c>
      <c r="AS7" s="318">
        <f t="shared" si="5"/>
        <v>46087</v>
      </c>
      <c r="AT7" s="318">
        <f t="shared" si="5"/>
        <v>46088</v>
      </c>
      <c r="AU7" s="318">
        <f t="shared" si="5"/>
        <v>46089</v>
      </c>
      <c r="AV7" s="318">
        <f t="shared" si="5"/>
        <v>46090</v>
      </c>
      <c r="AW7" s="318">
        <f t="shared" si="5"/>
        <v>46091</v>
      </c>
      <c r="AX7" s="318">
        <f t="shared" si="5"/>
        <v>46092</v>
      </c>
      <c r="AY7" s="318">
        <f t="shared" si="5"/>
        <v>46093</v>
      </c>
      <c r="AZ7" s="318">
        <f t="shared" si="5"/>
        <v>46094</v>
      </c>
      <c r="BA7" s="318">
        <f t="shared" si="5"/>
        <v>46095</v>
      </c>
      <c r="BB7" s="318">
        <f t="shared" si="5"/>
        <v>46096</v>
      </c>
      <c r="BC7" s="318">
        <f t="shared" si="5"/>
        <v>46097</v>
      </c>
      <c r="BD7" s="318">
        <f t="shared" si="5"/>
        <v>46098</v>
      </c>
      <c r="BE7" s="318">
        <f t="shared" si="5"/>
        <v>46099</v>
      </c>
      <c r="BF7" s="318">
        <f t="shared" si="5"/>
        <v>46100</v>
      </c>
      <c r="BG7" s="318">
        <f t="shared" si="5"/>
        <v>46101</v>
      </c>
      <c r="BH7" s="318">
        <f t="shared" si="5"/>
        <v>46102</v>
      </c>
      <c r="BI7" s="318">
        <f t="shared" si="5"/>
        <v>46103</v>
      </c>
      <c r="BJ7" s="318">
        <f t="shared" si="5"/>
        <v>46104</v>
      </c>
      <c r="BK7" s="318">
        <f t="shared" si="5"/>
        <v>46105</v>
      </c>
      <c r="BL7" s="318">
        <f t="shared" si="5"/>
        <v>46106</v>
      </c>
      <c r="BM7" s="318">
        <f t="shared" si="5"/>
        <v>46107</v>
      </c>
      <c r="BN7" s="318">
        <f t="shared" si="5"/>
        <v>46108</v>
      </c>
      <c r="BO7" s="318">
        <f t="shared" si="5"/>
        <v>46109</v>
      </c>
      <c r="BP7" s="318">
        <f t="shared" si="5"/>
        <v>46110</v>
      </c>
      <c r="BQ7" s="318">
        <f t="shared" si="5"/>
        <v>46111</v>
      </c>
      <c r="BR7" s="318">
        <f t="shared" si="5"/>
        <v>46112</v>
      </c>
      <c r="BS7" s="319" t="s">
        <v>1609</v>
      </c>
      <c r="BT7" s="316"/>
    </row>
    <row r="8" spans="1:72" ht="14.25" customHeight="1">
      <c r="A8" s="320">
        <v>1</v>
      </c>
      <c r="B8" s="321" t="str">
        <f>VLOOKUP(C8,Sort!B:C,2,FALSE)</f>
        <v>Prima LX 2528</v>
      </c>
      <c r="C8" s="321" t="s">
        <v>5</v>
      </c>
      <c r="D8" s="322">
        <f>SUMIFS('Data Down'!$N:$N,'Data Down'!$D:$D,'Daily PA'!$C8,'Data Down'!$C:$C,'Daily PA'!D$6)</f>
        <v>0</v>
      </c>
      <c r="E8" s="322">
        <f>SUMIFS('Data Down'!$N:$N,'Data Down'!$D:$D,'Daily PA'!$C8,'Data Down'!$C:$C,'Daily PA'!E$6)</f>
        <v>0</v>
      </c>
      <c r="F8" s="322">
        <f>SUMIFS('Data Down'!$N:$N,'Data Down'!$D:$D,'Daily PA'!$C8,'Data Down'!$C:$C,'Daily PA'!F$6)</f>
        <v>0</v>
      </c>
      <c r="G8" s="322">
        <f>SUMIFS('Data Down'!$N:$N,'Data Down'!$D:$D,'Daily PA'!$C8,'Data Down'!$C:$C,'Daily PA'!G$6)</f>
        <v>0</v>
      </c>
      <c r="H8" s="322">
        <f>SUMIFS('Data Down'!$N:$N,'Data Down'!$D:$D,'Daily PA'!$C8,'Data Down'!$C:$C,'Daily PA'!H$6)</f>
        <v>0</v>
      </c>
      <c r="I8" s="322">
        <f>SUMIFS('Data Down'!$N:$N,'Data Down'!$D:$D,'Daily PA'!$C8,'Data Down'!$C:$C,'Daily PA'!I$6)</f>
        <v>0</v>
      </c>
      <c r="J8" s="322">
        <f>SUMIFS('Data Down'!$N:$N,'Data Down'!$D:$D,'Daily PA'!$C8,'Data Down'!$C:$C,'Daily PA'!J$6)</f>
        <v>0</v>
      </c>
      <c r="K8" s="322">
        <f>SUMIFS('Data Down'!$N:$N,'Data Down'!$D:$D,'Daily PA'!$C8,'Data Down'!$C:$C,'Daily PA'!K$6)</f>
        <v>0</v>
      </c>
      <c r="L8" s="322">
        <f>SUMIFS('Data Down'!$N:$N,'Data Down'!$D:$D,'Daily PA'!$C8,'Data Down'!$C:$C,'Daily PA'!L$6)</f>
        <v>0</v>
      </c>
      <c r="M8" s="322">
        <f>SUMIFS('Data Down'!$N:$N,'Data Down'!$D:$D,'Daily PA'!$C8,'Data Down'!$C:$C,'Daily PA'!M$6)</f>
        <v>0</v>
      </c>
      <c r="N8" s="322">
        <f>SUMIFS('Data Down'!$N:$N,'Data Down'!$D:$D,'Daily PA'!$C8,'Data Down'!$C:$C,'Daily PA'!N$6)</f>
        <v>0</v>
      </c>
      <c r="O8" s="322">
        <f>SUMIFS('Data Down'!$N:$N,'Data Down'!$D:$D,'Daily PA'!$C8,'Data Down'!$C:$C,'Daily PA'!O$6)</f>
        <v>0</v>
      </c>
      <c r="P8" s="322">
        <f>SUMIFS('Data Down'!$N:$N,'Data Down'!$D:$D,'Daily PA'!$C8,'Data Down'!$C:$C,'Daily PA'!P$6)</f>
        <v>0</v>
      </c>
      <c r="Q8" s="322">
        <f>SUMIFS('Data Down'!$N:$N,'Data Down'!$D:$D,'Daily PA'!$C8,'Data Down'!$C:$C,'Daily PA'!Q$6)</f>
        <v>0</v>
      </c>
      <c r="R8" s="322">
        <f>SUMIFS('Data Down'!$N:$N,'Data Down'!$D:$D,'Daily PA'!$C8,'Data Down'!$C:$C,'Daily PA'!R$6)</f>
        <v>0</v>
      </c>
      <c r="S8" s="322">
        <f>SUMIFS('Data Down'!$N:$N,'Data Down'!$D:$D,'Daily PA'!$C8,'Data Down'!$C:$C,'Daily PA'!S$6)</f>
        <v>0</v>
      </c>
      <c r="T8" s="322">
        <f>SUMIFS('Data Down'!$N:$N,'Data Down'!$D:$D,'Daily PA'!$C8,'Data Down'!$C:$C,'Daily PA'!T$6)</f>
        <v>0</v>
      </c>
      <c r="U8" s="322">
        <f>SUMIFS('Data Down'!$N:$N,'Data Down'!$D:$D,'Daily PA'!$C8,'Data Down'!$C:$C,'Daily PA'!U$6)</f>
        <v>0</v>
      </c>
      <c r="V8" s="322">
        <f>SUMIFS('Data Down'!$N:$N,'Data Down'!$D:$D,'Daily PA'!$C8,'Data Down'!$C:$C,'Daily PA'!V$6)</f>
        <v>0</v>
      </c>
      <c r="W8" s="322">
        <f>SUMIFS('Data Down'!$N:$N,'Data Down'!$D:$D,'Daily PA'!$C8,'Data Down'!$C:$C,'Daily PA'!W$6)</f>
        <v>0</v>
      </c>
      <c r="X8" s="322">
        <f>SUMIFS('Data Down'!$N:$N,'Data Down'!$D:$D,'Daily PA'!$C8,'Data Down'!$C:$C,'Daily PA'!X$6)</f>
        <v>0</v>
      </c>
      <c r="Y8" s="322">
        <f>SUMIFS('Data Down'!$N:$N,'Data Down'!$D:$D,'Daily PA'!$C8,'Data Down'!$C:$C,'Daily PA'!Y$6)</f>
        <v>0</v>
      </c>
      <c r="Z8" s="322">
        <f>SUMIFS('Data Down'!$N:$N,'Data Down'!$D:$D,'Daily PA'!$C8,'Data Down'!$C:$C,'Daily PA'!Z$6)</f>
        <v>0</v>
      </c>
      <c r="AA8" s="322">
        <f>SUMIFS('Data Down'!$N:$N,'Data Down'!$D:$D,'Daily PA'!$C8,'Data Down'!$C:$C,'Daily PA'!AA$6)</f>
        <v>0</v>
      </c>
      <c r="AB8" s="322">
        <f>SUMIFS('Data Down'!$N:$N,'Data Down'!$D:$D,'Daily PA'!$C8,'Data Down'!$C:$C,'Daily PA'!AB$6)</f>
        <v>0</v>
      </c>
      <c r="AC8" s="322">
        <f>SUMIFS('Data Down'!$N:$N,'Data Down'!$D:$D,'Daily PA'!$C8,'Data Down'!$C:$C,'Daily PA'!AC$6)</f>
        <v>0</v>
      </c>
      <c r="AD8" s="322">
        <f>SUMIFS('Data Down'!$N:$N,'Data Down'!$D:$D,'Daily PA'!$C8,'Data Down'!$C:$C,'Daily PA'!AD$6)</f>
        <v>0</v>
      </c>
      <c r="AE8" s="322">
        <f>SUMIFS('Data Down'!$N:$N,'Data Down'!$D:$D,'Daily PA'!$C8,'Data Down'!$C:$C,'Daily PA'!AE$6)</f>
        <v>0</v>
      </c>
      <c r="AF8" s="322">
        <f>SUMIFS('Data Down'!$N:$N,'Data Down'!$D:$D,'Daily PA'!$C8,'Data Down'!$C:$C,'Daily PA'!AF$6)</f>
        <v>0</v>
      </c>
      <c r="AG8" s="322">
        <f>SUMIFS('Data Down'!$N:$N,'Data Down'!$D:$D,'Daily PA'!$C8,'Data Down'!$C:$C,'Daily PA'!AG$6)</f>
        <v>0</v>
      </c>
      <c r="AH8" s="322">
        <f>SUMIFS('Data Down'!$N:$N,'Data Down'!$D:$D,'Daily PA'!$C8,'Data Down'!$C:$C,'Daily PA'!AH$6)</f>
        <v>0</v>
      </c>
      <c r="AI8" s="323">
        <f t="shared" ref="AI8:AI14" si="6">SUM(D8:AH8)</f>
        <v>0</v>
      </c>
      <c r="AJ8" s="68"/>
      <c r="AK8" s="320">
        <v>1</v>
      </c>
      <c r="AL8" s="321" t="str">
        <f t="shared" ref="AL8:AM8" si="7">B8</f>
        <v>Prima LX 2528</v>
      </c>
      <c r="AM8" s="321" t="str">
        <f t="shared" si="7"/>
        <v>DT TATA 035</v>
      </c>
      <c r="AN8" s="324">
        <f t="shared" ref="AN8:BR8" ca="1" si="8">IF(AN$6&lt;NOW()-1,(SUM(24-D8)/24),"")</f>
        <v>1</v>
      </c>
      <c r="AO8" s="324">
        <f t="shared" ca="1" si="8"/>
        <v>1</v>
      </c>
      <c r="AP8" s="324">
        <f t="shared" ca="1" si="8"/>
        <v>1</v>
      </c>
      <c r="AQ8" s="324">
        <f t="shared" ca="1" si="8"/>
        <v>1</v>
      </c>
      <c r="AR8" s="324">
        <f t="shared" ca="1" si="8"/>
        <v>1</v>
      </c>
      <c r="AS8" s="324">
        <f t="shared" ca="1" si="8"/>
        <v>1</v>
      </c>
      <c r="AT8" s="324">
        <f t="shared" ca="1" si="8"/>
        <v>1</v>
      </c>
      <c r="AU8" s="324">
        <f t="shared" ca="1" si="8"/>
        <v>1</v>
      </c>
      <c r="AV8" s="324">
        <f t="shared" ca="1" si="8"/>
        <v>1</v>
      </c>
      <c r="AW8" s="324">
        <f t="shared" ca="1" si="8"/>
        <v>1</v>
      </c>
      <c r="AX8" s="324">
        <f t="shared" ca="1" si="8"/>
        <v>1</v>
      </c>
      <c r="AY8" s="324">
        <f t="shared" ca="1" si="8"/>
        <v>1</v>
      </c>
      <c r="AZ8" s="324">
        <f t="shared" ca="1" si="8"/>
        <v>1</v>
      </c>
      <c r="BA8" s="324">
        <f t="shared" ca="1" si="8"/>
        <v>1</v>
      </c>
      <c r="BB8" s="324">
        <f t="shared" ca="1" si="8"/>
        <v>1</v>
      </c>
      <c r="BC8" s="324">
        <f t="shared" ca="1" si="8"/>
        <v>1</v>
      </c>
      <c r="BD8" s="324">
        <f t="shared" ca="1" si="8"/>
        <v>1</v>
      </c>
      <c r="BE8" s="324">
        <f t="shared" ca="1" si="8"/>
        <v>1</v>
      </c>
      <c r="BF8" s="324">
        <f t="shared" ca="1" si="8"/>
        <v>1</v>
      </c>
      <c r="BG8" s="324">
        <f t="shared" ca="1" si="8"/>
        <v>1</v>
      </c>
      <c r="BH8" s="324">
        <f t="shared" ca="1" si="8"/>
        <v>1</v>
      </c>
      <c r="BI8" s="324">
        <f t="shared" ca="1" si="8"/>
        <v>1</v>
      </c>
      <c r="BJ8" s="324">
        <f t="shared" ca="1" si="8"/>
        <v>1</v>
      </c>
      <c r="BK8" s="324">
        <f t="shared" ca="1" si="8"/>
        <v>1</v>
      </c>
      <c r="BL8" s="324">
        <f t="shared" ca="1" si="8"/>
        <v>1</v>
      </c>
      <c r="BM8" s="324">
        <f t="shared" ca="1" si="8"/>
        <v>1</v>
      </c>
      <c r="BN8" s="324">
        <f t="shared" ca="1" si="8"/>
        <v>1</v>
      </c>
      <c r="BO8" s="324">
        <f t="shared" ca="1" si="8"/>
        <v>1</v>
      </c>
      <c r="BP8" s="324">
        <f t="shared" ca="1" si="8"/>
        <v>1</v>
      </c>
      <c r="BQ8" s="324">
        <f t="shared" ca="1" si="8"/>
        <v>1</v>
      </c>
      <c r="BR8" s="324">
        <f t="shared" ca="1" si="8"/>
        <v>1</v>
      </c>
      <c r="BS8" s="325">
        <f t="shared" ref="BS8:BS14" ca="1" si="9">AVERAGE(AN8:BR8)</f>
        <v>1</v>
      </c>
    </row>
    <row r="9" spans="1:72" ht="14.25" customHeight="1">
      <c r="A9" s="326">
        <f t="shared" ref="A9:A14" si="10">A8+1</f>
        <v>2</v>
      </c>
      <c r="B9" s="321" t="str">
        <f>VLOOKUP(C9,Sort!B:C,2,FALSE)</f>
        <v>Prima LX 2528</v>
      </c>
      <c r="C9" s="321" t="s">
        <v>6</v>
      </c>
      <c r="D9" s="322">
        <f>SUMIFS('Data Down'!$N:$N,'Data Down'!$D:$D,'Daily PA'!$C9,'Data Down'!$C:$C,'Daily PA'!D$6)</f>
        <v>0</v>
      </c>
      <c r="E9" s="322">
        <f>SUMIFS('Data Down'!$N:$N,'Data Down'!$D:$D,'Daily PA'!$C9,'Data Down'!$C:$C,'Daily PA'!E$6)</f>
        <v>0</v>
      </c>
      <c r="F9" s="322">
        <f>SUMIFS('Data Down'!$N:$N,'Data Down'!$D:$D,'Daily PA'!$C9,'Data Down'!$C:$C,'Daily PA'!F$6)</f>
        <v>0</v>
      </c>
      <c r="G9" s="322">
        <f>SUMIFS('Data Down'!$N:$N,'Data Down'!$D:$D,'Daily PA'!$C9,'Data Down'!$C:$C,'Daily PA'!G$6)</f>
        <v>0</v>
      </c>
      <c r="H9" s="322">
        <f>SUMIFS('Data Down'!$N:$N,'Data Down'!$D:$D,'Daily PA'!$C9,'Data Down'!$C:$C,'Daily PA'!H$6)</f>
        <v>0</v>
      </c>
      <c r="I9" s="322">
        <f>SUMIFS('Data Down'!$N:$N,'Data Down'!$D:$D,'Daily PA'!$C9,'Data Down'!$C:$C,'Daily PA'!I$6)</f>
        <v>0</v>
      </c>
      <c r="J9" s="322">
        <f>SUMIFS('Data Down'!$N:$N,'Data Down'!$D:$D,'Daily PA'!$C9,'Data Down'!$C:$C,'Daily PA'!J$6)</f>
        <v>0</v>
      </c>
      <c r="K9" s="322">
        <f>SUMIFS('Data Down'!$N:$N,'Data Down'!$D:$D,'Daily PA'!$C9,'Data Down'!$C:$C,'Daily PA'!K$6)</f>
        <v>0</v>
      </c>
      <c r="L9" s="322">
        <f>SUMIFS('Data Down'!$N:$N,'Data Down'!$D:$D,'Daily PA'!$C9,'Data Down'!$C:$C,'Daily PA'!L$6)</f>
        <v>0</v>
      </c>
      <c r="M9" s="322">
        <f>SUMIFS('Data Down'!$N:$N,'Data Down'!$D:$D,'Daily PA'!$C9,'Data Down'!$C:$C,'Daily PA'!M$6)</f>
        <v>0</v>
      </c>
      <c r="N9" s="322">
        <f>SUMIFS('Data Down'!$N:$N,'Data Down'!$D:$D,'Daily PA'!$C9,'Data Down'!$C:$C,'Daily PA'!N$6)</f>
        <v>0</v>
      </c>
      <c r="O9" s="322">
        <f>SUMIFS('Data Down'!$N:$N,'Data Down'!$D:$D,'Daily PA'!$C9,'Data Down'!$C:$C,'Daily PA'!O$6)</f>
        <v>0</v>
      </c>
      <c r="P9" s="322">
        <f>SUMIFS('Data Down'!$N:$N,'Data Down'!$D:$D,'Daily PA'!$C9,'Data Down'!$C:$C,'Daily PA'!P$6)</f>
        <v>0</v>
      </c>
      <c r="Q9" s="322">
        <f>SUMIFS('Data Down'!$N:$N,'Data Down'!$D:$D,'Daily PA'!$C9,'Data Down'!$C:$C,'Daily PA'!Q$6)</f>
        <v>0</v>
      </c>
      <c r="R9" s="322">
        <f>SUMIFS('Data Down'!$N:$N,'Data Down'!$D:$D,'Daily PA'!$C9,'Data Down'!$C:$C,'Daily PA'!R$6)</f>
        <v>0</v>
      </c>
      <c r="S9" s="322">
        <f>SUMIFS('Data Down'!$N:$N,'Data Down'!$D:$D,'Daily PA'!$C9,'Data Down'!$C:$C,'Daily PA'!S$6)</f>
        <v>0</v>
      </c>
      <c r="T9" s="322">
        <f>SUMIFS('Data Down'!$N:$N,'Data Down'!$D:$D,'Daily PA'!$C9,'Data Down'!$C:$C,'Daily PA'!T$6)</f>
        <v>0</v>
      </c>
      <c r="U9" s="322">
        <f>SUMIFS('Data Down'!$N:$N,'Data Down'!$D:$D,'Daily PA'!$C9,'Data Down'!$C:$C,'Daily PA'!U$6)</f>
        <v>0</v>
      </c>
      <c r="V9" s="322">
        <f>SUMIFS('Data Down'!$N:$N,'Data Down'!$D:$D,'Daily PA'!$C9,'Data Down'!$C:$C,'Daily PA'!V$6)</f>
        <v>0</v>
      </c>
      <c r="W9" s="322">
        <f>SUMIFS('Data Down'!$N:$N,'Data Down'!$D:$D,'Daily PA'!$C9,'Data Down'!$C:$C,'Daily PA'!W$6)</f>
        <v>0</v>
      </c>
      <c r="X9" s="322">
        <f>SUMIFS('Data Down'!$N:$N,'Data Down'!$D:$D,'Daily PA'!$C9,'Data Down'!$C:$C,'Daily PA'!X$6)</f>
        <v>0</v>
      </c>
      <c r="Y9" s="322">
        <f>SUMIFS('Data Down'!$N:$N,'Data Down'!$D:$D,'Daily PA'!$C9,'Data Down'!$C:$C,'Daily PA'!Y$6)</f>
        <v>0</v>
      </c>
      <c r="Z9" s="322">
        <f>SUMIFS('Data Down'!$N:$N,'Data Down'!$D:$D,'Daily PA'!$C9,'Data Down'!$C:$C,'Daily PA'!Z$6)</f>
        <v>0</v>
      </c>
      <c r="AA9" s="322">
        <f>SUMIFS('Data Down'!$N:$N,'Data Down'!$D:$D,'Daily PA'!$C9,'Data Down'!$C:$C,'Daily PA'!AA$6)</f>
        <v>0</v>
      </c>
      <c r="AB9" s="322">
        <f>SUMIFS('Data Down'!$N:$N,'Data Down'!$D:$D,'Daily PA'!$C9,'Data Down'!$C:$C,'Daily PA'!AB$6)</f>
        <v>0</v>
      </c>
      <c r="AC9" s="322">
        <f>SUMIFS('Data Down'!$N:$N,'Data Down'!$D:$D,'Daily PA'!$C9,'Data Down'!$C:$C,'Daily PA'!AC$6)</f>
        <v>0</v>
      </c>
      <c r="AD9" s="322">
        <f>SUMIFS('Data Down'!$N:$N,'Data Down'!$D:$D,'Daily PA'!$C9,'Data Down'!$C:$C,'Daily PA'!AD$6)</f>
        <v>0</v>
      </c>
      <c r="AE9" s="322">
        <f>SUMIFS('Data Down'!$N:$N,'Data Down'!$D:$D,'Daily PA'!$C9,'Data Down'!$C:$C,'Daily PA'!AE$6)</f>
        <v>0</v>
      </c>
      <c r="AF9" s="322">
        <f>SUMIFS('Data Down'!$N:$N,'Data Down'!$D:$D,'Daily PA'!$C9,'Data Down'!$C:$C,'Daily PA'!AF$6)</f>
        <v>0</v>
      </c>
      <c r="AG9" s="322">
        <f>SUMIFS('Data Down'!$N:$N,'Data Down'!$D:$D,'Daily PA'!$C9,'Data Down'!$C:$C,'Daily PA'!AG$6)</f>
        <v>0</v>
      </c>
      <c r="AH9" s="322">
        <f>SUMIFS('Data Down'!$N:$N,'Data Down'!$D:$D,'Daily PA'!$C9,'Data Down'!$C:$C,'Daily PA'!AH$6)</f>
        <v>0</v>
      </c>
      <c r="AI9" s="323">
        <f t="shared" si="6"/>
        <v>0</v>
      </c>
      <c r="AJ9" s="68"/>
      <c r="AK9" s="320">
        <f t="shared" ref="AK9:AK14" si="11">AK8+1</f>
        <v>2</v>
      </c>
      <c r="AL9" s="321" t="str">
        <f t="shared" ref="AL9:AM9" si="12">B9</f>
        <v>Prima LX 2528</v>
      </c>
      <c r="AM9" s="321" t="str">
        <f t="shared" si="12"/>
        <v>DT TATA 064</v>
      </c>
      <c r="AN9" s="324">
        <f t="shared" ref="AN9:BR9" ca="1" si="13">IF(AN$6&lt;NOW()-1,(SUM(24-D9)/24),"")</f>
        <v>1</v>
      </c>
      <c r="AO9" s="324">
        <f t="shared" ca="1" si="13"/>
        <v>1</v>
      </c>
      <c r="AP9" s="324">
        <f t="shared" ca="1" si="13"/>
        <v>1</v>
      </c>
      <c r="AQ9" s="324">
        <f t="shared" ca="1" si="13"/>
        <v>1</v>
      </c>
      <c r="AR9" s="324">
        <f t="shared" ca="1" si="13"/>
        <v>1</v>
      </c>
      <c r="AS9" s="324">
        <f t="shared" ca="1" si="13"/>
        <v>1</v>
      </c>
      <c r="AT9" s="324">
        <f t="shared" ca="1" si="13"/>
        <v>1</v>
      </c>
      <c r="AU9" s="324">
        <f t="shared" ca="1" si="13"/>
        <v>1</v>
      </c>
      <c r="AV9" s="324">
        <f t="shared" ca="1" si="13"/>
        <v>1</v>
      </c>
      <c r="AW9" s="324">
        <f t="shared" ca="1" si="13"/>
        <v>1</v>
      </c>
      <c r="AX9" s="324">
        <f t="shared" ca="1" si="13"/>
        <v>1</v>
      </c>
      <c r="AY9" s="324">
        <f t="shared" ca="1" si="13"/>
        <v>1</v>
      </c>
      <c r="AZ9" s="324">
        <f t="shared" ca="1" si="13"/>
        <v>1</v>
      </c>
      <c r="BA9" s="324">
        <f t="shared" ca="1" si="13"/>
        <v>1</v>
      </c>
      <c r="BB9" s="324">
        <f t="shared" ca="1" si="13"/>
        <v>1</v>
      </c>
      <c r="BC9" s="324">
        <f t="shared" ca="1" si="13"/>
        <v>1</v>
      </c>
      <c r="BD9" s="324">
        <f t="shared" ca="1" si="13"/>
        <v>1</v>
      </c>
      <c r="BE9" s="324">
        <f t="shared" ca="1" si="13"/>
        <v>1</v>
      </c>
      <c r="BF9" s="324">
        <f t="shared" ca="1" si="13"/>
        <v>1</v>
      </c>
      <c r="BG9" s="324">
        <f t="shared" ca="1" si="13"/>
        <v>1</v>
      </c>
      <c r="BH9" s="324">
        <f t="shared" ca="1" si="13"/>
        <v>1</v>
      </c>
      <c r="BI9" s="324">
        <f t="shared" ca="1" si="13"/>
        <v>1</v>
      </c>
      <c r="BJ9" s="324">
        <f t="shared" ca="1" si="13"/>
        <v>1</v>
      </c>
      <c r="BK9" s="324">
        <f t="shared" ca="1" si="13"/>
        <v>1</v>
      </c>
      <c r="BL9" s="324">
        <f t="shared" ca="1" si="13"/>
        <v>1</v>
      </c>
      <c r="BM9" s="324">
        <f t="shared" ca="1" si="13"/>
        <v>1</v>
      </c>
      <c r="BN9" s="324">
        <f t="shared" ca="1" si="13"/>
        <v>1</v>
      </c>
      <c r="BO9" s="324">
        <f t="shared" ca="1" si="13"/>
        <v>1</v>
      </c>
      <c r="BP9" s="324">
        <f t="shared" ca="1" si="13"/>
        <v>1</v>
      </c>
      <c r="BQ9" s="324">
        <f t="shared" ca="1" si="13"/>
        <v>1</v>
      </c>
      <c r="BR9" s="324">
        <f t="shared" ca="1" si="13"/>
        <v>1</v>
      </c>
      <c r="BS9" s="325">
        <f t="shared" ca="1" si="9"/>
        <v>1</v>
      </c>
    </row>
    <row r="10" spans="1:72" ht="14.25" customHeight="1">
      <c r="A10" s="326">
        <f t="shared" si="10"/>
        <v>3</v>
      </c>
      <c r="B10" s="321" t="str">
        <f>VLOOKUP(C10,Sort!B:C,2,FALSE)</f>
        <v>Prima LX 2528</v>
      </c>
      <c r="C10" s="321" t="s">
        <v>7</v>
      </c>
      <c r="D10" s="322">
        <f>SUMIFS('Data Down'!$N:$N,'Data Down'!$D:$D,'Daily PA'!$C10,'Data Down'!$C:$C,'Daily PA'!D$6)</f>
        <v>0</v>
      </c>
      <c r="E10" s="322">
        <f>SUMIFS('Data Down'!$N:$N,'Data Down'!$D:$D,'Daily PA'!$C10,'Data Down'!$C:$C,'Daily PA'!E$6)</f>
        <v>0</v>
      </c>
      <c r="F10" s="322">
        <f>SUMIFS('Data Down'!$N:$N,'Data Down'!$D:$D,'Daily PA'!$C10,'Data Down'!$C:$C,'Daily PA'!F$6)</f>
        <v>0</v>
      </c>
      <c r="G10" s="322">
        <f>SUMIFS('Data Down'!$N:$N,'Data Down'!$D:$D,'Daily PA'!$C10,'Data Down'!$C:$C,'Daily PA'!G$6)</f>
        <v>0</v>
      </c>
      <c r="H10" s="322">
        <f>SUMIFS('Data Down'!$N:$N,'Data Down'!$D:$D,'Daily PA'!$C10,'Data Down'!$C:$C,'Daily PA'!H$6)</f>
        <v>0</v>
      </c>
      <c r="I10" s="322">
        <f>SUMIFS('Data Down'!$N:$N,'Data Down'!$D:$D,'Daily PA'!$C10,'Data Down'!$C:$C,'Daily PA'!I$6)</f>
        <v>0</v>
      </c>
      <c r="J10" s="322">
        <f>SUMIFS('Data Down'!$N:$N,'Data Down'!$D:$D,'Daily PA'!$C10,'Data Down'!$C:$C,'Daily PA'!J$6)</f>
        <v>0</v>
      </c>
      <c r="K10" s="322">
        <f>SUMIFS('Data Down'!$N:$N,'Data Down'!$D:$D,'Daily PA'!$C10,'Data Down'!$C:$C,'Daily PA'!K$6)</f>
        <v>0</v>
      </c>
      <c r="L10" s="322">
        <f>SUMIFS('Data Down'!$N:$N,'Data Down'!$D:$D,'Daily PA'!$C10,'Data Down'!$C:$C,'Daily PA'!L$6)</f>
        <v>0</v>
      </c>
      <c r="M10" s="322">
        <f>SUMIFS('Data Down'!$N:$N,'Data Down'!$D:$D,'Daily PA'!$C10,'Data Down'!$C:$C,'Daily PA'!M$6)</f>
        <v>0</v>
      </c>
      <c r="N10" s="322">
        <f>SUMIFS('Data Down'!$N:$N,'Data Down'!$D:$D,'Daily PA'!$C10,'Data Down'!$C:$C,'Daily PA'!N$6)</f>
        <v>0</v>
      </c>
      <c r="O10" s="322">
        <f>SUMIFS('Data Down'!$N:$N,'Data Down'!$D:$D,'Daily PA'!$C10,'Data Down'!$C:$C,'Daily PA'!O$6)</f>
        <v>0</v>
      </c>
      <c r="P10" s="322">
        <f>SUMIFS('Data Down'!$N:$N,'Data Down'!$D:$D,'Daily PA'!$C10,'Data Down'!$C:$C,'Daily PA'!P$6)</f>
        <v>0</v>
      </c>
      <c r="Q10" s="322">
        <f>SUMIFS('Data Down'!$N:$N,'Data Down'!$D:$D,'Daily PA'!$C10,'Data Down'!$C:$C,'Daily PA'!Q$6)</f>
        <v>0</v>
      </c>
      <c r="R10" s="322">
        <f>SUMIFS('Data Down'!$N:$N,'Data Down'!$D:$D,'Daily PA'!$C10,'Data Down'!$C:$C,'Daily PA'!R$6)</f>
        <v>0</v>
      </c>
      <c r="S10" s="322">
        <f>SUMIFS('Data Down'!$N:$N,'Data Down'!$D:$D,'Daily PA'!$C10,'Data Down'!$C:$C,'Daily PA'!S$6)</f>
        <v>0</v>
      </c>
      <c r="T10" s="322">
        <f>SUMIFS('Data Down'!$N:$N,'Data Down'!$D:$D,'Daily PA'!$C10,'Data Down'!$C:$C,'Daily PA'!T$6)</f>
        <v>0</v>
      </c>
      <c r="U10" s="322">
        <f>SUMIFS('Data Down'!$N:$N,'Data Down'!$D:$D,'Daily PA'!$C10,'Data Down'!$C:$C,'Daily PA'!U$6)</f>
        <v>0</v>
      </c>
      <c r="V10" s="322">
        <f>SUMIFS('Data Down'!$N:$N,'Data Down'!$D:$D,'Daily PA'!$C10,'Data Down'!$C:$C,'Daily PA'!V$6)</f>
        <v>0</v>
      </c>
      <c r="W10" s="322">
        <f>SUMIFS('Data Down'!$N:$N,'Data Down'!$D:$D,'Daily PA'!$C10,'Data Down'!$C:$C,'Daily PA'!W$6)</f>
        <v>0</v>
      </c>
      <c r="X10" s="322">
        <f>SUMIFS('Data Down'!$N:$N,'Data Down'!$D:$D,'Daily PA'!$C10,'Data Down'!$C:$C,'Daily PA'!X$6)</f>
        <v>0</v>
      </c>
      <c r="Y10" s="322">
        <f>SUMIFS('Data Down'!$N:$N,'Data Down'!$D:$D,'Daily PA'!$C10,'Data Down'!$C:$C,'Daily PA'!Y$6)</f>
        <v>0</v>
      </c>
      <c r="Z10" s="322">
        <f>SUMIFS('Data Down'!$N:$N,'Data Down'!$D:$D,'Daily PA'!$C10,'Data Down'!$C:$C,'Daily PA'!Z$6)</f>
        <v>0</v>
      </c>
      <c r="AA10" s="322">
        <f>SUMIFS('Data Down'!$N:$N,'Data Down'!$D:$D,'Daily PA'!$C10,'Data Down'!$C:$C,'Daily PA'!AA$6)</f>
        <v>0</v>
      </c>
      <c r="AB10" s="322">
        <f>SUMIFS('Data Down'!$N:$N,'Data Down'!$D:$D,'Daily PA'!$C10,'Data Down'!$C:$C,'Daily PA'!AB$6)</f>
        <v>0</v>
      </c>
      <c r="AC10" s="322">
        <f>SUMIFS('Data Down'!$N:$N,'Data Down'!$D:$D,'Daily PA'!$C10,'Data Down'!$C:$C,'Daily PA'!AC$6)</f>
        <v>0</v>
      </c>
      <c r="AD10" s="322">
        <f>SUMIFS('Data Down'!$N:$N,'Data Down'!$D:$D,'Daily PA'!$C10,'Data Down'!$C:$C,'Daily PA'!AD$6)</f>
        <v>0</v>
      </c>
      <c r="AE10" s="322">
        <f>SUMIFS('Data Down'!$N:$N,'Data Down'!$D:$D,'Daily PA'!$C10,'Data Down'!$C:$C,'Daily PA'!AE$6)</f>
        <v>0</v>
      </c>
      <c r="AF10" s="322">
        <f>SUMIFS('Data Down'!$N:$N,'Data Down'!$D:$D,'Daily PA'!$C10,'Data Down'!$C:$C,'Daily PA'!AF$6)</f>
        <v>0</v>
      </c>
      <c r="AG10" s="322">
        <f>SUMIFS('Data Down'!$N:$N,'Data Down'!$D:$D,'Daily PA'!$C10,'Data Down'!$C:$C,'Daily PA'!AG$6)</f>
        <v>0</v>
      </c>
      <c r="AH10" s="322">
        <f>SUMIFS('Data Down'!$N:$N,'Data Down'!$D:$D,'Daily PA'!$C10,'Data Down'!$C:$C,'Daily PA'!AH$6)</f>
        <v>0</v>
      </c>
      <c r="AI10" s="323">
        <f t="shared" si="6"/>
        <v>0</v>
      </c>
      <c r="AJ10" s="68"/>
      <c r="AK10" s="320">
        <f t="shared" si="11"/>
        <v>3</v>
      </c>
      <c r="AL10" s="321" t="str">
        <f t="shared" ref="AL10:AM10" si="14">B10</f>
        <v>Prima LX 2528</v>
      </c>
      <c r="AM10" s="321" t="str">
        <f t="shared" si="14"/>
        <v>DT TATA 070</v>
      </c>
      <c r="AN10" s="324">
        <f t="shared" ref="AN10:BR10" ca="1" si="15">IF(AN$6&lt;NOW()-1,(SUM(24-D10)/24),"")</f>
        <v>1</v>
      </c>
      <c r="AO10" s="324">
        <f t="shared" ca="1" si="15"/>
        <v>1</v>
      </c>
      <c r="AP10" s="324">
        <f t="shared" ca="1" si="15"/>
        <v>1</v>
      </c>
      <c r="AQ10" s="324">
        <f t="shared" ca="1" si="15"/>
        <v>1</v>
      </c>
      <c r="AR10" s="324">
        <f t="shared" ca="1" si="15"/>
        <v>1</v>
      </c>
      <c r="AS10" s="324">
        <f t="shared" ca="1" si="15"/>
        <v>1</v>
      </c>
      <c r="AT10" s="324">
        <f t="shared" ca="1" si="15"/>
        <v>1</v>
      </c>
      <c r="AU10" s="324">
        <f t="shared" ca="1" si="15"/>
        <v>1</v>
      </c>
      <c r="AV10" s="324">
        <f t="shared" ca="1" si="15"/>
        <v>1</v>
      </c>
      <c r="AW10" s="324">
        <f t="shared" ca="1" si="15"/>
        <v>1</v>
      </c>
      <c r="AX10" s="324">
        <f t="shared" ca="1" si="15"/>
        <v>1</v>
      </c>
      <c r="AY10" s="324">
        <f t="shared" ca="1" si="15"/>
        <v>1</v>
      </c>
      <c r="AZ10" s="324">
        <f t="shared" ca="1" si="15"/>
        <v>1</v>
      </c>
      <c r="BA10" s="324">
        <f t="shared" ca="1" si="15"/>
        <v>1</v>
      </c>
      <c r="BB10" s="324">
        <f t="shared" ca="1" si="15"/>
        <v>1</v>
      </c>
      <c r="BC10" s="324">
        <f t="shared" ca="1" si="15"/>
        <v>1</v>
      </c>
      <c r="BD10" s="324">
        <f t="shared" ca="1" si="15"/>
        <v>1</v>
      </c>
      <c r="BE10" s="324">
        <f t="shared" ca="1" si="15"/>
        <v>1</v>
      </c>
      <c r="BF10" s="324">
        <f t="shared" ca="1" si="15"/>
        <v>1</v>
      </c>
      <c r="BG10" s="324">
        <f t="shared" ca="1" si="15"/>
        <v>1</v>
      </c>
      <c r="BH10" s="324">
        <f t="shared" ca="1" si="15"/>
        <v>1</v>
      </c>
      <c r="BI10" s="324">
        <f t="shared" ca="1" si="15"/>
        <v>1</v>
      </c>
      <c r="BJ10" s="324">
        <f t="shared" ca="1" si="15"/>
        <v>1</v>
      </c>
      <c r="BK10" s="324">
        <f t="shared" ca="1" si="15"/>
        <v>1</v>
      </c>
      <c r="BL10" s="324">
        <f t="shared" ca="1" si="15"/>
        <v>1</v>
      </c>
      <c r="BM10" s="324">
        <f t="shared" ca="1" si="15"/>
        <v>1</v>
      </c>
      <c r="BN10" s="324">
        <f t="shared" ca="1" si="15"/>
        <v>1</v>
      </c>
      <c r="BO10" s="324">
        <f t="shared" ca="1" si="15"/>
        <v>1</v>
      </c>
      <c r="BP10" s="324">
        <f t="shared" ca="1" si="15"/>
        <v>1</v>
      </c>
      <c r="BQ10" s="324">
        <f t="shared" ca="1" si="15"/>
        <v>1</v>
      </c>
      <c r="BR10" s="324">
        <f t="shared" ca="1" si="15"/>
        <v>1</v>
      </c>
      <c r="BS10" s="325">
        <f t="shared" ca="1" si="9"/>
        <v>1</v>
      </c>
    </row>
    <row r="11" spans="1:72" ht="14.25" customHeight="1">
      <c r="A11" s="326">
        <f t="shared" si="10"/>
        <v>4</v>
      </c>
      <c r="B11" s="321" t="str">
        <f>VLOOKUP(C11,Sort!B:C,2,FALSE)</f>
        <v>Prima LX 2528</v>
      </c>
      <c r="C11" s="321" t="s">
        <v>8</v>
      </c>
      <c r="D11" s="322">
        <f>SUMIFS('Data Down'!$N:$N,'Data Down'!$D:$D,'Daily PA'!$C11,'Data Down'!$C:$C,'Daily PA'!D$6)</f>
        <v>0</v>
      </c>
      <c r="E11" s="322">
        <f>SUMIFS('Data Down'!$N:$N,'Data Down'!$D:$D,'Daily PA'!$C11,'Data Down'!$C:$C,'Daily PA'!E$6)</f>
        <v>0</v>
      </c>
      <c r="F11" s="322">
        <f>SUMIFS('Data Down'!$N:$N,'Data Down'!$D:$D,'Daily PA'!$C11,'Data Down'!$C:$C,'Daily PA'!F$6)</f>
        <v>0</v>
      </c>
      <c r="G11" s="322">
        <f>SUMIFS('Data Down'!$N:$N,'Data Down'!$D:$D,'Daily PA'!$C11,'Data Down'!$C:$C,'Daily PA'!G$6)</f>
        <v>0</v>
      </c>
      <c r="H11" s="322">
        <f>SUMIFS('Data Down'!$N:$N,'Data Down'!$D:$D,'Daily PA'!$C11,'Data Down'!$C:$C,'Daily PA'!H$6)</f>
        <v>0</v>
      </c>
      <c r="I11" s="322">
        <f>SUMIFS('Data Down'!$N:$N,'Data Down'!$D:$D,'Daily PA'!$C11,'Data Down'!$C:$C,'Daily PA'!I$6)</f>
        <v>0</v>
      </c>
      <c r="J11" s="322">
        <f>SUMIFS('Data Down'!$N:$N,'Data Down'!$D:$D,'Daily PA'!$C11,'Data Down'!$C:$C,'Daily PA'!J$6)</f>
        <v>0</v>
      </c>
      <c r="K11" s="322">
        <f>SUMIFS('Data Down'!$N:$N,'Data Down'!$D:$D,'Daily PA'!$C11,'Data Down'!$C:$C,'Daily PA'!K$6)</f>
        <v>0</v>
      </c>
      <c r="L11" s="322">
        <f>SUMIFS('Data Down'!$N:$N,'Data Down'!$D:$D,'Daily PA'!$C11,'Data Down'!$C:$C,'Daily PA'!L$6)</f>
        <v>0</v>
      </c>
      <c r="M11" s="322">
        <f>SUMIFS('Data Down'!$N:$N,'Data Down'!$D:$D,'Daily PA'!$C11,'Data Down'!$C:$C,'Daily PA'!M$6)</f>
        <v>0</v>
      </c>
      <c r="N11" s="322">
        <f>SUMIFS('Data Down'!$N:$N,'Data Down'!$D:$D,'Daily PA'!$C11,'Data Down'!$C:$C,'Daily PA'!N$6)</f>
        <v>0</v>
      </c>
      <c r="O11" s="322">
        <f>SUMIFS('Data Down'!$N:$N,'Data Down'!$D:$D,'Daily PA'!$C11,'Data Down'!$C:$C,'Daily PA'!O$6)</f>
        <v>0</v>
      </c>
      <c r="P11" s="322">
        <f>SUMIFS('Data Down'!$N:$N,'Data Down'!$D:$D,'Daily PA'!$C11,'Data Down'!$C:$C,'Daily PA'!P$6)</f>
        <v>0</v>
      </c>
      <c r="Q11" s="322">
        <f>SUMIFS('Data Down'!$N:$N,'Data Down'!$D:$D,'Daily PA'!$C11,'Data Down'!$C:$C,'Daily PA'!Q$6)</f>
        <v>0</v>
      </c>
      <c r="R11" s="322">
        <f>SUMIFS('Data Down'!$N:$N,'Data Down'!$D:$D,'Daily PA'!$C11,'Data Down'!$C:$C,'Daily PA'!R$6)</f>
        <v>0</v>
      </c>
      <c r="S11" s="322">
        <f>SUMIFS('Data Down'!$N:$N,'Data Down'!$D:$D,'Daily PA'!$C11,'Data Down'!$C:$C,'Daily PA'!S$6)</f>
        <v>0</v>
      </c>
      <c r="T11" s="322">
        <f>SUMIFS('Data Down'!$N:$N,'Data Down'!$D:$D,'Daily PA'!$C11,'Data Down'!$C:$C,'Daily PA'!T$6)</f>
        <v>0</v>
      </c>
      <c r="U11" s="322">
        <f>SUMIFS('Data Down'!$N:$N,'Data Down'!$D:$D,'Daily PA'!$C11,'Data Down'!$C:$C,'Daily PA'!U$6)</f>
        <v>0</v>
      </c>
      <c r="V11" s="322">
        <f>SUMIFS('Data Down'!$N:$N,'Data Down'!$D:$D,'Daily PA'!$C11,'Data Down'!$C:$C,'Daily PA'!V$6)</f>
        <v>0</v>
      </c>
      <c r="W11" s="322">
        <f>SUMIFS('Data Down'!$N:$N,'Data Down'!$D:$D,'Daily PA'!$C11,'Data Down'!$C:$C,'Daily PA'!W$6)</f>
        <v>0</v>
      </c>
      <c r="X11" s="322">
        <f>SUMIFS('Data Down'!$N:$N,'Data Down'!$D:$D,'Daily PA'!$C11,'Data Down'!$C:$C,'Daily PA'!X$6)</f>
        <v>0</v>
      </c>
      <c r="Y11" s="322">
        <f>SUMIFS('Data Down'!$N:$N,'Data Down'!$D:$D,'Daily PA'!$C11,'Data Down'!$C:$C,'Daily PA'!Y$6)</f>
        <v>0</v>
      </c>
      <c r="Z11" s="322">
        <f>SUMIFS('Data Down'!$N:$N,'Data Down'!$D:$D,'Daily PA'!$C11,'Data Down'!$C:$C,'Daily PA'!Z$6)</f>
        <v>0</v>
      </c>
      <c r="AA11" s="322">
        <f>SUMIFS('Data Down'!$N:$N,'Data Down'!$D:$D,'Daily PA'!$C11,'Data Down'!$C:$C,'Daily PA'!AA$6)</f>
        <v>0</v>
      </c>
      <c r="AB11" s="322">
        <f>SUMIFS('Data Down'!$N:$N,'Data Down'!$D:$D,'Daily PA'!$C11,'Data Down'!$C:$C,'Daily PA'!AB$6)</f>
        <v>0</v>
      </c>
      <c r="AC11" s="322">
        <f>SUMIFS('Data Down'!$N:$N,'Data Down'!$D:$D,'Daily PA'!$C11,'Data Down'!$C:$C,'Daily PA'!AC$6)</f>
        <v>0</v>
      </c>
      <c r="AD11" s="322">
        <f>SUMIFS('Data Down'!$N:$N,'Data Down'!$D:$D,'Daily PA'!$C11,'Data Down'!$C:$C,'Daily PA'!AD$6)</f>
        <v>0</v>
      </c>
      <c r="AE11" s="322">
        <f>SUMIFS('Data Down'!$N:$N,'Data Down'!$D:$D,'Daily PA'!$C11,'Data Down'!$C:$C,'Daily PA'!AE$6)</f>
        <v>0</v>
      </c>
      <c r="AF11" s="322">
        <f>SUMIFS('Data Down'!$N:$N,'Data Down'!$D:$D,'Daily PA'!$C11,'Data Down'!$C:$C,'Daily PA'!AF$6)</f>
        <v>0</v>
      </c>
      <c r="AG11" s="322">
        <f>SUMIFS('Data Down'!$N:$N,'Data Down'!$D:$D,'Daily PA'!$C11,'Data Down'!$C:$C,'Daily PA'!AG$6)</f>
        <v>0</v>
      </c>
      <c r="AH11" s="322">
        <f>SUMIFS('Data Down'!$N:$N,'Data Down'!$D:$D,'Daily PA'!$C11,'Data Down'!$C:$C,'Daily PA'!AH$6)</f>
        <v>0</v>
      </c>
      <c r="AI11" s="323">
        <f t="shared" si="6"/>
        <v>0</v>
      </c>
      <c r="AJ11" s="68"/>
      <c r="AK11" s="320">
        <f t="shared" si="11"/>
        <v>4</v>
      </c>
      <c r="AL11" s="321" t="str">
        <f t="shared" ref="AL11:AM11" si="16">B11</f>
        <v>Prima LX 2528</v>
      </c>
      <c r="AM11" s="321" t="str">
        <f t="shared" si="16"/>
        <v>DT TATA 078</v>
      </c>
      <c r="AN11" s="324">
        <f t="shared" ref="AN11:BR11" ca="1" si="17">IF(AN$6&lt;NOW()-1,(SUM(24-D11)/24),"")</f>
        <v>1</v>
      </c>
      <c r="AO11" s="324">
        <f t="shared" ca="1" si="17"/>
        <v>1</v>
      </c>
      <c r="AP11" s="324">
        <f t="shared" ca="1" si="17"/>
        <v>1</v>
      </c>
      <c r="AQ11" s="324">
        <f t="shared" ca="1" si="17"/>
        <v>1</v>
      </c>
      <c r="AR11" s="324">
        <f t="shared" ca="1" si="17"/>
        <v>1</v>
      </c>
      <c r="AS11" s="324">
        <f t="shared" ca="1" si="17"/>
        <v>1</v>
      </c>
      <c r="AT11" s="324">
        <f t="shared" ca="1" si="17"/>
        <v>1</v>
      </c>
      <c r="AU11" s="324">
        <f t="shared" ca="1" si="17"/>
        <v>1</v>
      </c>
      <c r="AV11" s="324">
        <f t="shared" ca="1" si="17"/>
        <v>1</v>
      </c>
      <c r="AW11" s="324">
        <f t="shared" ca="1" si="17"/>
        <v>1</v>
      </c>
      <c r="AX11" s="324">
        <f t="shared" ca="1" si="17"/>
        <v>1</v>
      </c>
      <c r="AY11" s="324">
        <f t="shared" ca="1" si="17"/>
        <v>1</v>
      </c>
      <c r="AZ11" s="324">
        <f t="shared" ca="1" si="17"/>
        <v>1</v>
      </c>
      <c r="BA11" s="324">
        <f t="shared" ca="1" si="17"/>
        <v>1</v>
      </c>
      <c r="BB11" s="324">
        <f t="shared" ca="1" si="17"/>
        <v>1</v>
      </c>
      <c r="BC11" s="324">
        <f t="shared" ca="1" si="17"/>
        <v>1</v>
      </c>
      <c r="BD11" s="324">
        <f t="shared" ca="1" si="17"/>
        <v>1</v>
      </c>
      <c r="BE11" s="324">
        <f t="shared" ca="1" si="17"/>
        <v>1</v>
      </c>
      <c r="BF11" s="324">
        <f t="shared" ca="1" si="17"/>
        <v>1</v>
      </c>
      <c r="BG11" s="324">
        <f t="shared" ca="1" si="17"/>
        <v>1</v>
      </c>
      <c r="BH11" s="324">
        <f t="shared" ca="1" si="17"/>
        <v>1</v>
      </c>
      <c r="BI11" s="324">
        <f t="shared" ca="1" si="17"/>
        <v>1</v>
      </c>
      <c r="BJ11" s="324">
        <f t="shared" ca="1" si="17"/>
        <v>1</v>
      </c>
      <c r="BK11" s="324">
        <f t="shared" ca="1" si="17"/>
        <v>1</v>
      </c>
      <c r="BL11" s="324">
        <f t="shared" ca="1" si="17"/>
        <v>1</v>
      </c>
      <c r="BM11" s="324">
        <f t="shared" ca="1" si="17"/>
        <v>1</v>
      </c>
      <c r="BN11" s="324">
        <f t="shared" ca="1" si="17"/>
        <v>1</v>
      </c>
      <c r="BO11" s="324">
        <f t="shared" ca="1" si="17"/>
        <v>1</v>
      </c>
      <c r="BP11" s="324">
        <f t="shared" ca="1" si="17"/>
        <v>1</v>
      </c>
      <c r="BQ11" s="324">
        <f t="shared" ca="1" si="17"/>
        <v>1</v>
      </c>
      <c r="BR11" s="324">
        <f t="shared" ca="1" si="17"/>
        <v>1</v>
      </c>
      <c r="BS11" s="325">
        <f t="shared" ca="1" si="9"/>
        <v>1</v>
      </c>
    </row>
    <row r="12" spans="1:72" ht="14.25" customHeight="1">
      <c r="A12" s="326">
        <f t="shared" si="10"/>
        <v>5</v>
      </c>
      <c r="B12" s="321" t="str">
        <f>VLOOKUP(C12,Sort!B:C,2,FALSE)</f>
        <v>Prima LX 2528</v>
      </c>
      <c r="C12" s="321" t="s">
        <v>9</v>
      </c>
      <c r="D12" s="322">
        <f>SUMIFS('Data Down'!$N:$N,'Data Down'!$D:$D,'Daily PA'!$C12,'Data Down'!$C:$C,'Daily PA'!D$6)</f>
        <v>0</v>
      </c>
      <c r="E12" s="322">
        <f>SUMIFS('Data Down'!$N:$N,'Data Down'!$D:$D,'Daily PA'!$C12,'Data Down'!$C:$C,'Daily PA'!E$6)</f>
        <v>0</v>
      </c>
      <c r="F12" s="322">
        <f>SUMIFS('Data Down'!$N:$N,'Data Down'!$D:$D,'Daily PA'!$C12,'Data Down'!$C:$C,'Daily PA'!F$6)</f>
        <v>0</v>
      </c>
      <c r="G12" s="322">
        <f>SUMIFS('Data Down'!$N:$N,'Data Down'!$D:$D,'Daily PA'!$C12,'Data Down'!$C:$C,'Daily PA'!G$6)</f>
        <v>0</v>
      </c>
      <c r="H12" s="322">
        <f>SUMIFS('Data Down'!$N:$N,'Data Down'!$D:$D,'Daily PA'!$C12,'Data Down'!$C:$C,'Daily PA'!H$6)</f>
        <v>0</v>
      </c>
      <c r="I12" s="322">
        <f>SUMIFS('Data Down'!$N:$N,'Data Down'!$D:$D,'Daily PA'!$C12,'Data Down'!$C:$C,'Daily PA'!I$6)</f>
        <v>0</v>
      </c>
      <c r="J12" s="322">
        <f>SUMIFS('Data Down'!$N:$N,'Data Down'!$D:$D,'Daily PA'!$C12,'Data Down'!$C:$C,'Daily PA'!J$6)</f>
        <v>0</v>
      </c>
      <c r="K12" s="322">
        <f>SUMIFS('Data Down'!$N:$N,'Data Down'!$D:$D,'Daily PA'!$C12,'Data Down'!$C:$C,'Daily PA'!K$6)</f>
        <v>0</v>
      </c>
      <c r="L12" s="322">
        <f>SUMIFS('Data Down'!$N:$N,'Data Down'!$D:$D,'Daily PA'!$C12,'Data Down'!$C:$C,'Daily PA'!L$6)</f>
        <v>0</v>
      </c>
      <c r="M12" s="322">
        <f>SUMIFS('Data Down'!$N:$N,'Data Down'!$D:$D,'Daily PA'!$C12,'Data Down'!$C:$C,'Daily PA'!M$6)</f>
        <v>0</v>
      </c>
      <c r="N12" s="322">
        <f>SUMIFS('Data Down'!$N:$N,'Data Down'!$D:$D,'Daily PA'!$C12,'Data Down'!$C:$C,'Daily PA'!N$6)</f>
        <v>0</v>
      </c>
      <c r="O12" s="322">
        <f>SUMIFS('Data Down'!$N:$N,'Data Down'!$D:$D,'Daily PA'!$C12,'Data Down'!$C:$C,'Daily PA'!O$6)</f>
        <v>0</v>
      </c>
      <c r="P12" s="322">
        <f>SUMIFS('Data Down'!$N:$N,'Data Down'!$D:$D,'Daily PA'!$C12,'Data Down'!$C:$C,'Daily PA'!P$6)</f>
        <v>0</v>
      </c>
      <c r="Q12" s="322">
        <f>SUMIFS('Data Down'!$N:$N,'Data Down'!$D:$D,'Daily PA'!$C12,'Data Down'!$C:$C,'Daily PA'!Q$6)</f>
        <v>0</v>
      </c>
      <c r="R12" s="322">
        <f>SUMIFS('Data Down'!$N:$N,'Data Down'!$D:$D,'Daily PA'!$C12,'Data Down'!$C:$C,'Daily PA'!R$6)</f>
        <v>0</v>
      </c>
      <c r="S12" s="322">
        <f>SUMIFS('Data Down'!$N:$N,'Data Down'!$D:$D,'Daily PA'!$C12,'Data Down'!$C:$C,'Daily PA'!S$6)</f>
        <v>0</v>
      </c>
      <c r="T12" s="322">
        <f>SUMIFS('Data Down'!$N:$N,'Data Down'!$D:$D,'Daily PA'!$C12,'Data Down'!$C:$C,'Daily PA'!T$6)</f>
        <v>0</v>
      </c>
      <c r="U12" s="322">
        <f>SUMIFS('Data Down'!$N:$N,'Data Down'!$D:$D,'Daily PA'!$C12,'Data Down'!$C:$C,'Daily PA'!U$6)</f>
        <v>0</v>
      </c>
      <c r="V12" s="322">
        <f>SUMIFS('Data Down'!$N:$N,'Data Down'!$D:$D,'Daily PA'!$C12,'Data Down'!$C:$C,'Daily PA'!V$6)</f>
        <v>0</v>
      </c>
      <c r="W12" s="322">
        <f>SUMIFS('Data Down'!$N:$N,'Data Down'!$D:$D,'Daily PA'!$C12,'Data Down'!$C:$C,'Daily PA'!W$6)</f>
        <v>0</v>
      </c>
      <c r="X12" s="322">
        <f>SUMIFS('Data Down'!$N:$N,'Data Down'!$D:$D,'Daily PA'!$C12,'Data Down'!$C:$C,'Daily PA'!X$6)</f>
        <v>0</v>
      </c>
      <c r="Y12" s="322">
        <f>SUMIFS('Data Down'!$N:$N,'Data Down'!$D:$D,'Daily PA'!$C12,'Data Down'!$C:$C,'Daily PA'!Y$6)</f>
        <v>0</v>
      </c>
      <c r="Z12" s="322">
        <f>SUMIFS('Data Down'!$N:$N,'Data Down'!$D:$D,'Daily PA'!$C12,'Data Down'!$C:$C,'Daily PA'!Z$6)</f>
        <v>0</v>
      </c>
      <c r="AA12" s="322">
        <f>SUMIFS('Data Down'!$N:$N,'Data Down'!$D:$D,'Daily PA'!$C12,'Data Down'!$C:$C,'Daily PA'!AA$6)</f>
        <v>0</v>
      </c>
      <c r="AB12" s="322">
        <f>SUMIFS('Data Down'!$N:$N,'Data Down'!$D:$D,'Daily PA'!$C12,'Data Down'!$C:$C,'Daily PA'!AB$6)</f>
        <v>0</v>
      </c>
      <c r="AC12" s="322">
        <f>SUMIFS('Data Down'!$N:$N,'Data Down'!$D:$D,'Daily PA'!$C12,'Data Down'!$C:$C,'Daily PA'!AC$6)</f>
        <v>0</v>
      </c>
      <c r="AD12" s="322">
        <f>SUMIFS('Data Down'!$N:$N,'Data Down'!$D:$D,'Daily PA'!$C12,'Data Down'!$C:$C,'Daily PA'!AD$6)</f>
        <v>0</v>
      </c>
      <c r="AE12" s="322">
        <f>SUMIFS('Data Down'!$N:$N,'Data Down'!$D:$D,'Daily PA'!$C12,'Data Down'!$C:$C,'Daily PA'!AE$6)</f>
        <v>0</v>
      </c>
      <c r="AF12" s="322">
        <f>SUMIFS('Data Down'!$N:$N,'Data Down'!$D:$D,'Daily PA'!$C12,'Data Down'!$C:$C,'Daily PA'!AF$6)</f>
        <v>0</v>
      </c>
      <c r="AG12" s="322">
        <f>SUMIFS('Data Down'!$N:$N,'Data Down'!$D:$D,'Daily PA'!$C12,'Data Down'!$C:$C,'Daily PA'!AG$6)</f>
        <v>0</v>
      </c>
      <c r="AH12" s="322">
        <f>SUMIFS('Data Down'!$N:$N,'Data Down'!$D:$D,'Daily PA'!$C12,'Data Down'!$C:$C,'Daily PA'!AH$6)</f>
        <v>0</v>
      </c>
      <c r="AI12" s="323">
        <f t="shared" si="6"/>
        <v>0</v>
      </c>
      <c r="AJ12" s="68"/>
      <c r="AK12" s="320">
        <f t="shared" si="11"/>
        <v>5</v>
      </c>
      <c r="AL12" s="321" t="str">
        <f t="shared" ref="AL12:AM12" si="18">B12</f>
        <v>Prima LX 2528</v>
      </c>
      <c r="AM12" s="321" t="str">
        <f t="shared" si="18"/>
        <v>DT TATA 085</v>
      </c>
      <c r="AN12" s="324">
        <f t="shared" ref="AN12:BR12" ca="1" si="19">IF(AN$6&lt;NOW()-1,(SUM(24-D12)/24),"")</f>
        <v>1</v>
      </c>
      <c r="AO12" s="324">
        <f t="shared" ca="1" si="19"/>
        <v>1</v>
      </c>
      <c r="AP12" s="324">
        <f t="shared" ca="1" si="19"/>
        <v>1</v>
      </c>
      <c r="AQ12" s="324">
        <f t="shared" ca="1" si="19"/>
        <v>1</v>
      </c>
      <c r="AR12" s="324">
        <f t="shared" ca="1" si="19"/>
        <v>1</v>
      </c>
      <c r="AS12" s="324">
        <f t="shared" ca="1" si="19"/>
        <v>1</v>
      </c>
      <c r="AT12" s="324">
        <f t="shared" ca="1" si="19"/>
        <v>1</v>
      </c>
      <c r="AU12" s="324">
        <f t="shared" ca="1" si="19"/>
        <v>1</v>
      </c>
      <c r="AV12" s="324">
        <f t="shared" ca="1" si="19"/>
        <v>1</v>
      </c>
      <c r="AW12" s="324">
        <f t="shared" ca="1" si="19"/>
        <v>1</v>
      </c>
      <c r="AX12" s="324">
        <f t="shared" ca="1" si="19"/>
        <v>1</v>
      </c>
      <c r="AY12" s="324">
        <f t="shared" ca="1" si="19"/>
        <v>1</v>
      </c>
      <c r="AZ12" s="324">
        <f t="shared" ca="1" si="19"/>
        <v>1</v>
      </c>
      <c r="BA12" s="324">
        <f t="shared" ca="1" si="19"/>
        <v>1</v>
      </c>
      <c r="BB12" s="324">
        <f t="shared" ca="1" si="19"/>
        <v>1</v>
      </c>
      <c r="BC12" s="324">
        <f t="shared" ca="1" si="19"/>
        <v>1</v>
      </c>
      <c r="BD12" s="324">
        <f t="shared" ca="1" si="19"/>
        <v>1</v>
      </c>
      <c r="BE12" s="324">
        <f t="shared" ca="1" si="19"/>
        <v>1</v>
      </c>
      <c r="BF12" s="324">
        <f t="shared" ca="1" si="19"/>
        <v>1</v>
      </c>
      <c r="BG12" s="324">
        <f t="shared" ca="1" si="19"/>
        <v>1</v>
      </c>
      <c r="BH12" s="324">
        <f t="shared" ca="1" si="19"/>
        <v>1</v>
      </c>
      <c r="BI12" s="324">
        <f t="shared" ca="1" si="19"/>
        <v>1</v>
      </c>
      <c r="BJ12" s="324">
        <f t="shared" ca="1" si="19"/>
        <v>1</v>
      </c>
      <c r="BK12" s="324">
        <f t="shared" ca="1" si="19"/>
        <v>1</v>
      </c>
      <c r="BL12" s="324">
        <f t="shared" ca="1" si="19"/>
        <v>1</v>
      </c>
      <c r="BM12" s="324">
        <f t="shared" ca="1" si="19"/>
        <v>1</v>
      </c>
      <c r="BN12" s="324">
        <f t="shared" ca="1" si="19"/>
        <v>1</v>
      </c>
      <c r="BO12" s="324">
        <f t="shared" ca="1" si="19"/>
        <v>1</v>
      </c>
      <c r="BP12" s="324">
        <f t="shared" ca="1" si="19"/>
        <v>1</v>
      </c>
      <c r="BQ12" s="324">
        <f t="shared" ca="1" si="19"/>
        <v>1</v>
      </c>
      <c r="BR12" s="324">
        <f t="shared" ca="1" si="19"/>
        <v>1</v>
      </c>
      <c r="BS12" s="325">
        <f t="shared" ca="1" si="9"/>
        <v>1</v>
      </c>
    </row>
    <row r="13" spans="1:72" ht="14.25" customHeight="1">
      <c r="A13" s="326">
        <f t="shared" si="10"/>
        <v>6</v>
      </c>
      <c r="B13" s="321" t="str">
        <f>VLOOKUP(C13,Sort!B:C,2,FALSE)</f>
        <v>Prima LX 2528</v>
      </c>
      <c r="C13" s="321" t="s">
        <v>10</v>
      </c>
      <c r="D13" s="322">
        <f>SUMIFS('Data Down'!$N:$N,'Data Down'!$D:$D,'Daily PA'!$C13,'Data Down'!$C:$C,'Daily PA'!D$6)</f>
        <v>0</v>
      </c>
      <c r="E13" s="322">
        <f>SUMIFS('Data Down'!$N:$N,'Data Down'!$D:$D,'Daily PA'!$C13,'Data Down'!$C:$C,'Daily PA'!E$6)</f>
        <v>0</v>
      </c>
      <c r="F13" s="322">
        <f>SUMIFS('Data Down'!$N:$N,'Data Down'!$D:$D,'Daily PA'!$C13,'Data Down'!$C:$C,'Daily PA'!F$6)</f>
        <v>0</v>
      </c>
      <c r="G13" s="322">
        <f>SUMIFS('Data Down'!$N:$N,'Data Down'!$D:$D,'Daily PA'!$C13,'Data Down'!$C:$C,'Daily PA'!G$6)</f>
        <v>0</v>
      </c>
      <c r="H13" s="322">
        <f>SUMIFS('Data Down'!$N:$N,'Data Down'!$D:$D,'Daily PA'!$C13,'Data Down'!$C:$C,'Daily PA'!H$6)</f>
        <v>0</v>
      </c>
      <c r="I13" s="322">
        <f>SUMIFS('Data Down'!$N:$N,'Data Down'!$D:$D,'Daily PA'!$C13,'Data Down'!$C:$C,'Daily PA'!I$6)</f>
        <v>0</v>
      </c>
      <c r="J13" s="322">
        <f>SUMIFS('Data Down'!$N:$N,'Data Down'!$D:$D,'Daily PA'!$C13,'Data Down'!$C:$C,'Daily PA'!J$6)</f>
        <v>0</v>
      </c>
      <c r="K13" s="322">
        <f>SUMIFS('Data Down'!$N:$N,'Data Down'!$D:$D,'Daily PA'!$C13,'Data Down'!$C:$C,'Daily PA'!K$6)</f>
        <v>0</v>
      </c>
      <c r="L13" s="322">
        <f>SUMIFS('Data Down'!$N:$N,'Data Down'!$D:$D,'Daily PA'!$C13,'Data Down'!$C:$C,'Daily PA'!L$6)</f>
        <v>0</v>
      </c>
      <c r="M13" s="322">
        <f>SUMIFS('Data Down'!$N:$N,'Data Down'!$D:$D,'Daily PA'!$C13,'Data Down'!$C:$C,'Daily PA'!M$6)</f>
        <v>0</v>
      </c>
      <c r="N13" s="322">
        <f>SUMIFS('Data Down'!$N:$N,'Data Down'!$D:$D,'Daily PA'!$C13,'Data Down'!$C:$C,'Daily PA'!N$6)</f>
        <v>0</v>
      </c>
      <c r="O13" s="322">
        <f>SUMIFS('Data Down'!$N:$N,'Data Down'!$D:$D,'Daily PA'!$C13,'Data Down'!$C:$C,'Daily PA'!O$6)</f>
        <v>0</v>
      </c>
      <c r="P13" s="322">
        <f>SUMIFS('Data Down'!$N:$N,'Data Down'!$D:$D,'Daily PA'!$C13,'Data Down'!$C:$C,'Daily PA'!P$6)</f>
        <v>0</v>
      </c>
      <c r="Q13" s="322">
        <f>SUMIFS('Data Down'!$N:$N,'Data Down'!$D:$D,'Daily PA'!$C13,'Data Down'!$C:$C,'Daily PA'!Q$6)</f>
        <v>0</v>
      </c>
      <c r="R13" s="322">
        <f>SUMIFS('Data Down'!$N:$N,'Data Down'!$D:$D,'Daily PA'!$C13,'Data Down'!$C:$C,'Daily PA'!R$6)</f>
        <v>0</v>
      </c>
      <c r="S13" s="322">
        <f>SUMIFS('Data Down'!$N:$N,'Data Down'!$D:$D,'Daily PA'!$C13,'Data Down'!$C:$C,'Daily PA'!S$6)</f>
        <v>0</v>
      </c>
      <c r="T13" s="322">
        <f>SUMIFS('Data Down'!$N:$N,'Data Down'!$D:$D,'Daily PA'!$C13,'Data Down'!$C:$C,'Daily PA'!T$6)</f>
        <v>0</v>
      </c>
      <c r="U13" s="322">
        <f>SUMIFS('Data Down'!$N:$N,'Data Down'!$D:$D,'Daily PA'!$C13,'Data Down'!$C:$C,'Daily PA'!U$6)</f>
        <v>0</v>
      </c>
      <c r="V13" s="322">
        <f>SUMIFS('Data Down'!$N:$N,'Data Down'!$D:$D,'Daily PA'!$C13,'Data Down'!$C:$C,'Daily PA'!V$6)</f>
        <v>0</v>
      </c>
      <c r="W13" s="322">
        <f>SUMIFS('Data Down'!$N:$N,'Data Down'!$D:$D,'Daily PA'!$C13,'Data Down'!$C:$C,'Daily PA'!W$6)</f>
        <v>0</v>
      </c>
      <c r="X13" s="322">
        <f>SUMIFS('Data Down'!$N:$N,'Data Down'!$D:$D,'Daily PA'!$C13,'Data Down'!$C:$C,'Daily PA'!X$6)</f>
        <v>0</v>
      </c>
      <c r="Y13" s="322">
        <f>SUMIFS('Data Down'!$N:$N,'Data Down'!$D:$D,'Daily PA'!$C13,'Data Down'!$C:$C,'Daily PA'!Y$6)</f>
        <v>0</v>
      </c>
      <c r="Z13" s="322">
        <f>SUMIFS('Data Down'!$N:$N,'Data Down'!$D:$D,'Daily PA'!$C13,'Data Down'!$C:$C,'Daily PA'!Z$6)</f>
        <v>0</v>
      </c>
      <c r="AA13" s="322">
        <f>SUMIFS('Data Down'!$N:$N,'Data Down'!$D:$D,'Daily PA'!$C13,'Data Down'!$C:$C,'Daily PA'!AA$6)</f>
        <v>0</v>
      </c>
      <c r="AB13" s="322">
        <f>SUMIFS('Data Down'!$N:$N,'Data Down'!$D:$D,'Daily PA'!$C13,'Data Down'!$C:$C,'Daily PA'!AB$6)</f>
        <v>0</v>
      </c>
      <c r="AC13" s="322">
        <f>SUMIFS('Data Down'!$N:$N,'Data Down'!$D:$D,'Daily PA'!$C13,'Data Down'!$C:$C,'Daily PA'!AC$6)</f>
        <v>0</v>
      </c>
      <c r="AD13" s="322">
        <f>SUMIFS('Data Down'!$N:$N,'Data Down'!$D:$D,'Daily PA'!$C13,'Data Down'!$C:$C,'Daily PA'!AD$6)</f>
        <v>0</v>
      </c>
      <c r="AE13" s="322">
        <f>SUMIFS('Data Down'!$N:$N,'Data Down'!$D:$D,'Daily PA'!$C13,'Data Down'!$C:$C,'Daily PA'!AE$6)</f>
        <v>0</v>
      </c>
      <c r="AF13" s="322">
        <f>SUMIFS('Data Down'!$N:$N,'Data Down'!$D:$D,'Daily PA'!$C13,'Data Down'!$C:$C,'Daily PA'!AF$6)</f>
        <v>0</v>
      </c>
      <c r="AG13" s="322">
        <f>SUMIFS('Data Down'!$N:$N,'Data Down'!$D:$D,'Daily PA'!$C13,'Data Down'!$C:$C,'Daily PA'!AG$6)</f>
        <v>0</v>
      </c>
      <c r="AH13" s="322">
        <f>SUMIFS('Data Down'!$N:$N,'Data Down'!$D:$D,'Daily PA'!$C13,'Data Down'!$C:$C,'Daily PA'!AH$6)</f>
        <v>0</v>
      </c>
      <c r="AI13" s="323">
        <f t="shared" si="6"/>
        <v>0</v>
      </c>
      <c r="AJ13" s="68"/>
      <c r="AK13" s="320">
        <f t="shared" si="11"/>
        <v>6</v>
      </c>
      <c r="AL13" s="321" t="str">
        <f t="shared" ref="AL13:AM13" si="20">B13</f>
        <v>Prima LX 2528</v>
      </c>
      <c r="AM13" s="321" t="str">
        <f t="shared" si="20"/>
        <v>DT TATA 086</v>
      </c>
      <c r="AN13" s="324">
        <f t="shared" ref="AN13:BR13" ca="1" si="21">IF(AN$6&lt;NOW()-1,(SUM(24-D13)/24),"")</f>
        <v>1</v>
      </c>
      <c r="AO13" s="324">
        <f t="shared" ca="1" si="21"/>
        <v>1</v>
      </c>
      <c r="AP13" s="324">
        <f t="shared" ca="1" si="21"/>
        <v>1</v>
      </c>
      <c r="AQ13" s="324">
        <f t="shared" ca="1" si="21"/>
        <v>1</v>
      </c>
      <c r="AR13" s="324">
        <f t="shared" ca="1" si="21"/>
        <v>1</v>
      </c>
      <c r="AS13" s="324">
        <f t="shared" ca="1" si="21"/>
        <v>1</v>
      </c>
      <c r="AT13" s="324">
        <f t="shared" ca="1" si="21"/>
        <v>1</v>
      </c>
      <c r="AU13" s="324">
        <f t="shared" ca="1" si="21"/>
        <v>1</v>
      </c>
      <c r="AV13" s="324">
        <f t="shared" ca="1" si="21"/>
        <v>1</v>
      </c>
      <c r="AW13" s="324">
        <f t="shared" ca="1" si="21"/>
        <v>1</v>
      </c>
      <c r="AX13" s="324">
        <f t="shared" ca="1" si="21"/>
        <v>1</v>
      </c>
      <c r="AY13" s="324">
        <f t="shared" ca="1" si="21"/>
        <v>1</v>
      </c>
      <c r="AZ13" s="324">
        <f t="shared" ca="1" si="21"/>
        <v>1</v>
      </c>
      <c r="BA13" s="324">
        <f t="shared" ca="1" si="21"/>
        <v>1</v>
      </c>
      <c r="BB13" s="324">
        <f t="shared" ca="1" si="21"/>
        <v>1</v>
      </c>
      <c r="BC13" s="324">
        <f t="shared" ca="1" si="21"/>
        <v>1</v>
      </c>
      <c r="BD13" s="324">
        <f t="shared" ca="1" si="21"/>
        <v>1</v>
      </c>
      <c r="BE13" s="324">
        <f t="shared" ca="1" si="21"/>
        <v>1</v>
      </c>
      <c r="BF13" s="324">
        <f t="shared" ca="1" si="21"/>
        <v>1</v>
      </c>
      <c r="BG13" s="324">
        <f t="shared" ca="1" si="21"/>
        <v>1</v>
      </c>
      <c r="BH13" s="324">
        <f t="shared" ca="1" si="21"/>
        <v>1</v>
      </c>
      <c r="BI13" s="324">
        <f t="shared" ca="1" si="21"/>
        <v>1</v>
      </c>
      <c r="BJ13" s="324">
        <f t="shared" ca="1" si="21"/>
        <v>1</v>
      </c>
      <c r="BK13" s="324">
        <f t="shared" ca="1" si="21"/>
        <v>1</v>
      </c>
      <c r="BL13" s="324">
        <f t="shared" ca="1" si="21"/>
        <v>1</v>
      </c>
      <c r="BM13" s="324">
        <f t="shared" ca="1" si="21"/>
        <v>1</v>
      </c>
      <c r="BN13" s="324">
        <f t="shared" ca="1" si="21"/>
        <v>1</v>
      </c>
      <c r="BO13" s="324">
        <f t="shared" ca="1" si="21"/>
        <v>1</v>
      </c>
      <c r="BP13" s="324">
        <f t="shared" ca="1" si="21"/>
        <v>1</v>
      </c>
      <c r="BQ13" s="324">
        <f t="shared" ca="1" si="21"/>
        <v>1</v>
      </c>
      <c r="BR13" s="324">
        <f t="shared" ca="1" si="21"/>
        <v>1</v>
      </c>
      <c r="BS13" s="325">
        <f t="shared" ca="1" si="9"/>
        <v>1</v>
      </c>
    </row>
    <row r="14" spans="1:72" ht="14.25" customHeight="1">
      <c r="A14" s="326">
        <f t="shared" si="10"/>
        <v>7</v>
      </c>
      <c r="B14" s="321" t="str">
        <f>VLOOKUP(C14,Sort!B:C,2,FALSE)</f>
        <v>Prima LX 2528</v>
      </c>
      <c r="C14" s="321" t="s">
        <v>11</v>
      </c>
      <c r="D14" s="322">
        <f>SUMIFS('Data Down'!$N:$N,'Data Down'!$D:$D,'Daily PA'!$C14,'Data Down'!$C:$C,'Daily PA'!D$6)</f>
        <v>0</v>
      </c>
      <c r="E14" s="322">
        <f>SUMIFS('Data Down'!$N:$N,'Data Down'!$D:$D,'Daily PA'!$C14,'Data Down'!$C:$C,'Daily PA'!E$6)</f>
        <v>0</v>
      </c>
      <c r="F14" s="322">
        <f>SUMIFS('Data Down'!$N:$N,'Data Down'!$D:$D,'Daily PA'!$C14,'Data Down'!$C:$C,'Daily PA'!F$6)</f>
        <v>0</v>
      </c>
      <c r="G14" s="322">
        <f>SUMIFS('Data Down'!$N:$N,'Data Down'!$D:$D,'Daily PA'!$C14,'Data Down'!$C:$C,'Daily PA'!G$6)</f>
        <v>0</v>
      </c>
      <c r="H14" s="322">
        <f>SUMIFS('Data Down'!$N:$N,'Data Down'!$D:$D,'Daily PA'!$C14,'Data Down'!$C:$C,'Daily PA'!H$6)</f>
        <v>0</v>
      </c>
      <c r="I14" s="322">
        <f>SUMIFS('Data Down'!$N:$N,'Data Down'!$D:$D,'Daily PA'!$C14,'Data Down'!$C:$C,'Daily PA'!I$6)</f>
        <v>0</v>
      </c>
      <c r="J14" s="322">
        <f>SUMIFS('Data Down'!$N:$N,'Data Down'!$D:$D,'Daily PA'!$C14,'Data Down'!$C:$C,'Daily PA'!J$6)</f>
        <v>0</v>
      </c>
      <c r="K14" s="322">
        <f>SUMIFS('Data Down'!$N:$N,'Data Down'!$D:$D,'Daily PA'!$C14,'Data Down'!$C:$C,'Daily PA'!K$6)</f>
        <v>0</v>
      </c>
      <c r="L14" s="322">
        <f>SUMIFS('Data Down'!$N:$N,'Data Down'!$D:$D,'Daily PA'!$C14,'Data Down'!$C:$C,'Daily PA'!L$6)</f>
        <v>0</v>
      </c>
      <c r="M14" s="322">
        <f>SUMIFS('Data Down'!$N:$N,'Data Down'!$D:$D,'Daily PA'!$C14,'Data Down'!$C:$C,'Daily PA'!M$6)</f>
        <v>0</v>
      </c>
      <c r="N14" s="322">
        <f>SUMIFS('Data Down'!$N:$N,'Data Down'!$D:$D,'Daily PA'!$C14,'Data Down'!$C:$C,'Daily PA'!N$6)</f>
        <v>0</v>
      </c>
      <c r="O14" s="322">
        <f>SUMIFS('Data Down'!$N:$N,'Data Down'!$D:$D,'Daily PA'!$C14,'Data Down'!$C:$C,'Daily PA'!O$6)</f>
        <v>0</v>
      </c>
      <c r="P14" s="322">
        <f>SUMIFS('Data Down'!$N:$N,'Data Down'!$D:$D,'Daily PA'!$C14,'Data Down'!$C:$C,'Daily PA'!P$6)</f>
        <v>0</v>
      </c>
      <c r="Q14" s="322">
        <f>SUMIFS('Data Down'!$N:$N,'Data Down'!$D:$D,'Daily PA'!$C14,'Data Down'!$C:$C,'Daily PA'!Q$6)</f>
        <v>0</v>
      </c>
      <c r="R14" s="322">
        <f>SUMIFS('Data Down'!$N:$N,'Data Down'!$D:$D,'Daily PA'!$C14,'Data Down'!$C:$C,'Daily PA'!R$6)</f>
        <v>0</v>
      </c>
      <c r="S14" s="322">
        <f>SUMIFS('Data Down'!$N:$N,'Data Down'!$D:$D,'Daily PA'!$C14,'Data Down'!$C:$C,'Daily PA'!S$6)</f>
        <v>0</v>
      </c>
      <c r="T14" s="322">
        <f>SUMIFS('Data Down'!$N:$N,'Data Down'!$D:$D,'Daily PA'!$C14,'Data Down'!$C:$C,'Daily PA'!T$6)</f>
        <v>0</v>
      </c>
      <c r="U14" s="322">
        <f>SUMIFS('Data Down'!$N:$N,'Data Down'!$D:$D,'Daily PA'!$C14,'Data Down'!$C:$C,'Daily PA'!U$6)</f>
        <v>0</v>
      </c>
      <c r="V14" s="322">
        <f>SUMIFS('Data Down'!$N:$N,'Data Down'!$D:$D,'Daily PA'!$C14,'Data Down'!$C:$C,'Daily PA'!V$6)</f>
        <v>0</v>
      </c>
      <c r="W14" s="322">
        <f>SUMIFS('Data Down'!$N:$N,'Data Down'!$D:$D,'Daily PA'!$C14,'Data Down'!$C:$C,'Daily PA'!W$6)</f>
        <v>0</v>
      </c>
      <c r="X14" s="322">
        <f>SUMIFS('Data Down'!$N:$N,'Data Down'!$D:$D,'Daily PA'!$C14,'Data Down'!$C:$C,'Daily PA'!X$6)</f>
        <v>0</v>
      </c>
      <c r="Y14" s="322">
        <f>SUMIFS('Data Down'!$N:$N,'Data Down'!$D:$D,'Daily PA'!$C14,'Data Down'!$C:$C,'Daily PA'!Y$6)</f>
        <v>0</v>
      </c>
      <c r="Z14" s="322">
        <f>SUMIFS('Data Down'!$N:$N,'Data Down'!$D:$D,'Daily PA'!$C14,'Data Down'!$C:$C,'Daily PA'!Z$6)</f>
        <v>0</v>
      </c>
      <c r="AA14" s="322">
        <f>SUMIFS('Data Down'!$N:$N,'Data Down'!$D:$D,'Daily PA'!$C14,'Data Down'!$C:$C,'Daily PA'!AA$6)</f>
        <v>0</v>
      </c>
      <c r="AB14" s="322">
        <f>SUMIFS('Data Down'!$N:$N,'Data Down'!$D:$D,'Daily PA'!$C14,'Data Down'!$C:$C,'Daily PA'!AB$6)</f>
        <v>0</v>
      </c>
      <c r="AC14" s="322">
        <f>SUMIFS('Data Down'!$N:$N,'Data Down'!$D:$D,'Daily PA'!$C14,'Data Down'!$C:$C,'Daily PA'!AC$6)</f>
        <v>0</v>
      </c>
      <c r="AD14" s="322">
        <f>SUMIFS('Data Down'!$N:$N,'Data Down'!$D:$D,'Daily PA'!$C14,'Data Down'!$C:$C,'Daily PA'!AD$6)</f>
        <v>0</v>
      </c>
      <c r="AE14" s="322">
        <f>SUMIFS('Data Down'!$N:$N,'Data Down'!$D:$D,'Daily PA'!$C14,'Data Down'!$C:$C,'Daily PA'!AE$6)</f>
        <v>0</v>
      </c>
      <c r="AF14" s="322">
        <f>SUMIFS('Data Down'!$N:$N,'Data Down'!$D:$D,'Daily PA'!$C14,'Data Down'!$C:$C,'Daily PA'!AF$6)</f>
        <v>0</v>
      </c>
      <c r="AG14" s="322">
        <f>SUMIFS('Data Down'!$N:$N,'Data Down'!$D:$D,'Daily PA'!$C14,'Data Down'!$C:$C,'Daily PA'!AG$6)</f>
        <v>0</v>
      </c>
      <c r="AH14" s="322">
        <f>SUMIFS('Data Down'!$N:$N,'Data Down'!$D:$D,'Daily PA'!$C14,'Data Down'!$C:$C,'Daily PA'!AH$6)</f>
        <v>0</v>
      </c>
      <c r="AI14" s="323">
        <f t="shared" si="6"/>
        <v>0</v>
      </c>
      <c r="AJ14" s="68"/>
      <c r="AK14" s="320">
        <f t="shared" si="11"/>
        <v>7</v>
      </c>
      <c r="AL14" s="321" t="str">
        <f t="shared" ref="AL14:AM14" si="22">B14</f>
        <v>Prima LX 2528</v>
      </c>
      <c r="AM14" s="321" t="str">
        <f t="shared" si="22"/>
        <v>DT TATA 088</v>
      </c>
      <c r="AN14" s="324">
        <f t="shared" ref="AN14:BR14" ca="1" si="23">IF(AN$6&lt;NOW()-1,(SUM(24-D14)/24),"")</f>
        <v>1</v>
      </c>
      <c r="AO14" s="324">
        <f t="shared" ca="1" si="23"/>
        <v>1</v>
      </c>
      <c r="AP14" s="324">
        <f t="shared" ca="1" si="23"/>
        <v>1</v>
      </c>
      <c r="AQ14" s="324">
        <f t="shared" ca="1" si="23"/>
        <v>1</v>
      </c>
      <c r="AR14" s="324">
        <f t="shared" ca="1" si="23"/>
        <v>1</v>
      </c>
      <c r="AS14" s="324">
        <f t="shared" ca="1" si="23"/>
        <v>1</v>
      </c>
      <c r="AT14" s="324">
        <f t="shared" ca="1" si="23"/>
        <v>1</v>
      </c>
      <c r="AU14" s="324">
        <f t="shared" ca="1" si="23"/>
        <v>1</v>
      </c>
      <c r="AV14" s="324">
        <f t="shared" ca="1" si="23"/>
        <v>1</v>
      </c>
      <c r="AW14" s="324">
        <f t="shared" ca="1" si="23"/>
        <v>1</v>
      </c>
      <c r="AX14" s="324">
        <f t="shared" ca="1" si="23"/>
        <v>1</v>
      </c>
      <c r="AY14" s="324">
        <f t="shared" ca="1" si="23"/>
        <v>1</v>
      </c>
      <c r="AZ14" s="324">
        <f t="shared" ca="1" si="23"/>
        <v>1</v>
      </c>
      <c r="BA14" s="324">
        <f t="shared" ca="1" si="23"/>
        <v>1</v>
      </c>
      <c r="BB14" s="324">
        <f t="shared" ca="1" si="23"/>
        <v>1</v>
      </c>
      <c r="BC14" s="324">
        <f t="shared" ca="1" si="23"/>
        <v>1</v>
      </c>
      <c r="BD14" s="324">
        <f t="shared" ca="1" si="23"/>
        <v>1</v>
      </c>
      <c r="BE14" s="324">
        <f t="shared" ca="1" si="23"/>
        <v>1</v>
      </c>
      <c r="BF14" s="324">
        <f t="shared" ca="1" si="23"/>
        <v>1</v>
      </c>
      <c r="BG14" s="324">
        <f t="shared" ca="1" si="23"/>
        <v>1</v>
      </c>
      <c r="BH14" s="324">
        <f t="shared" ca="1" si="23"/>
        <v>1</v>
      </c>
      <c r="BI14" s="324">
        <f t="shared" ca="1" si="23"/>
        <v>1</v>
      </c>
      <c r="BJ14" s="324">
        <f t="shared" ca="1" si="23"/>
        <v>1</v>
      </c>
      <c r="BK14" s="324">
        <f t="shared" ca="1" si="23"/>
        <v>1</v>
      </c>
      <c r="BL14" s="324">
        <f t="shared" ca="1" si="23"/>
        <v>1</v>
      </c>
      <c r="BM14" s="324">
        <f t="shared" ca="1" si="23"/>
        <v>1</v>
      </c>
      <c r="BN14" s="324">
        <f t="shared" ca="1" si="23"/>
        <v>1</v>
      </c>
      <c r="BO14" s="324">
        <f t="shared" ca="1" si="23"/>
        <v>1</v>
      </c>
      <c r="BP14" s="324">
        <f t="shared" ca="1" si="23"/>
        <v>1</v>
      </c>
      <c r="BQ14" s="324">
        <f t="shared" ca="1" si="23"/>
        <v>1</v>
      </c>
      <c r="BR14" s="324">
        <f t="shared" ca="1" si="23"/>
        <v>1</v>
      </c>
      <c r="BS14" s="325">
        <f t="shared" ca="1" si="9"/>
        <v>1</v>
      </c>
    </row>
    <row r="15" spans="1:72" ht="14.25" customHeight="1">
      <c r="A15" s="327"/>
      <c r="B15" s="328"/>
      <c r="C15" s="328"/>
      <c r="D15" s="329"/>
      <c r="E15" s="329"/>
      <c r="F15" s="329"/>
      <c r="G15" s="329"/>
      <c r="H15" s="329"/>
      <c r="I15" s="329"/>
      <c r="J15" s="329"/>
      <c r="K15" s="329"/>
      <c r="L15" s="329"/>
      <c r="M15" s="329"/>
      <c r="N15" s="329"/>
      <c r="O15" s="329"/>
      <c r="P15" s="329"/>
      <c r="Q15" s="329"/>
      <c r="R15" s="329"/>
      <c r="S15" s="329"/>
      <c r="T15" s="329"/>
      <c r="U15" s="329"/>
      <c r="V15" s="329"/>
      <c r="W15" s="329"/>
      <c r="X15" s="329"/>
      <c r="Y15" s="329"/>
      <c r="Z15" s="329"/>
      <c r="AA15" s="329"/>
      <c r="AB15" s="329"/>
      <c r="AC15" s="329"/>
      <c r="AD15" s="329"/>
      <c r="AE15" s="329"/>
      <c r="AF15" s="329"/>
      <c r="AG15" s="329"/>
      <c r="AH15" s="329"/>
      <c r="AI15" s="330"/>
      <c r="AJ15" s="68"/>
      <c r="AK15" s="331"/>
      <c r="AL15" s="328"/>
      <c r="AM15" s="328"/>
      <c r="AN15" s="332"/>
      <c r="AO15" s="332"/>
      <c r="AP15" s="332"/>
      <c r="AQ15" s="332"/>
      <c r="AR15" s="332"/>
      <c r="AS15" s="332"/>
      <c r="AT15" s="332"/>
      <c r="AU15" s="332"/>
      <c r="AV15" s="332"/>
      <c r="AW15" s="332"/>
      <c r="AX15" s="332"/>
      <c r="AY15" s="332"/>
      <c r="AZ15" s="332"/>
      <c r="BA15" s="332"/>
      <c r="BB15" s="332"/>
      <c r="BC15" s="332"/>
      <c r="BD15" s="332"/>
      <c r="BE15" s="332"/>
      <c r="BF15" s="332"/>
      <c r="BG15" s="332"/>
      <c r="BH15" s="332"/>
      <c r="BI15" s="332"/>
      <c r="BJ15" s="332"/>
      <c r="BK15" s="332"/>
      <c r="BL15" s="332"/>
      <c r="BM15" s="332"/>
      <c r="BN15" s="332"/>
      <c r="BO15" s="332"/>
      <c r="BP15" s="332"/>
      <c r="BQ15" s="332"/>
      <c r="BR15" s="332"/>
      <c r="BS15" s="333"/>
      <c r="BT15" s="68"/>
    </row>
    <row r="16" spans="1:72" ht="14.25" customHeight="1">
      <c r="A16" s="326">
        <f t="shared" ref="A16:A45" si="24">A15+1</f>
        <v>1</v>
      </c>
      <c r="B16" s="321" t="str">
        <f>VLOOKUP(C16,Sort!B:C,2,FALSE)</f>
        <v>AXOR 3336K</v>
      </c>
      <c r="C16" s="321" t="s">
        <v>12</v>
      </c>
      <c r="D16" s="322">
        <f>SUMIFS('Data Down'!$N:$N,'Data Down'!$D:$D,'Daily PA'!$C16,'Data Down'!$C:$C,'Daily PA'!D$6)</f>
        <v>0</v>
      </c>
      <c r="E16" s="322">
        <f>SUMIFS('Data Down'!$N:$N,'Data Down'!$D:$D,'Daily PA'!$C16,'Data Down'!$C:$C,'Daily PA'!E$6)</f>
        <v>0</v>
      </c>
      <c r="F16" s="322">
        <f>SUMIFS('Data Down'!$N:$N,'Data Down'!$D:$D,'Daily PA'!$C16,'Data Down'!$C:$C,'Daily PA'!F$6)</f>
        <v>0</v>
      </c>
      <c r="G16" s="322">
        <f>SUMIFS('Data Down'!$N:$N,'Data Down'!$D:$D,'Daily PA'!$C16,'Data Down'!$C:$C,'Daily PA'!G$6)</f>
        <v>0</v>
      </c>
      <c r="H16" s="322">
        <f>SUMIFS('Data Down'!$N:$N,'Data Down'!$D:$D,'Daily PA'!$C16,'Data Down'!$C:$C,'Daily PA'!H$6)</f>
        <v>0</v>
      </c>
      <c r="I16" s="322">
        <f>SUMIFS('Data Down'!$N:$N,'Data Down'!$D:$D,'Daily PA'!$C16,'Data Down'!$C:$C,'Daily PA'!I$6)</f>
        <v>0</v>
      </c>
      <c r="J16" s="322">
        <f>SUMIFS('Data Down'!$N:$N,'Data Down'!$D:$D,'Daily PA'!$C16,'Data Down'!$C:$C,'Daily PA'!J$6)</f>
        <v>0</v>
      </c>
      <c r="K16" s="322">
        <f>SUMIFS('Data Down'!$N:$N,'Data Down'!$D:$D,'Daily PA'!$C16,'Data Down'!$C:$C,'Daily PA'!K$6)</f>
        <v>0</v>
      </c>
      <c r="L16" s="322">
        <f>SUMIFS('Data Down'!$N:$N,'Data Down'!$D:$D,'Daily PA'!$C16,'Data Down'!$C:$C,'Daily PA'!L$6)</f>
        <v>0</v>
      </c>
      <c r="M16" s="322">
        <f>SUMIFS('Data Down'!$N:$N,'Data Down'!$D:$D,'Daily PA'!$C16,'Data Down'!$C:$C,'Daily PA'!M$6)</f>
        <v>0</v>
      </c>
      <c r="N16" s="322">
        <f>SUMIFS('Data Down'!$N:$N,'Data Down'!$D:$D,'Daily PA'!$C16,'Data Down'!$C:$C,'Daily PA'!N$6)</f>
        <v>0</v>
      </c>
      <c r="O16" s="322">
        <f>SUMIFS('Data Down'!$N:$N,'Data Down'!$D:$D,'Daily PA'!$C16,'Data Down'!$C:$C,'Daily PA'!O$6)</f>
        <v>0</v>
      </c>
      <c r="P16" s="322">
        <f>SUMIFS('Data Down'!$N:$N,'Data Down'!$D:$D,'Daily PA'!$C16,'Data Down'!$C:$C,'Daily PA'!P$6)</f>
        <v>0</v>
      </c>
      <c r="Q16" s="322">
        <f>SUMIFS('Data Down'!$N:$N,'Data Down'!$D:$D,'Daily PA'!$C16,'Data Down'!$C:$C,'Daily PA'!Q$6)</f>
        <v>0</v>
      </c>
      <c r="R16" s="322">
        <f>SUMIFS('Data Down'!$N:$N,'Data Down'!$D:$D,'Daily PA'!$C16,'Data Down'!$C:$C,'Daily PA'!R$6)</f>
        <v>0</v>
      </c>
      <c r="S16" s="322">
        <f>SUMIFS('Data Down'!$N:$N,'Data Down'!$D:$D,'Daily PA'!$C16,'Data Down'!$C:$C,'Daily PA'!S$6)</f>
        <v>0</v>
      </c>
      <c r="T16" s="322">
        <f>SUMIFS('Data Down'!$N:$N,'Data Down'!$D:$D,'Daily PA'!$C16,'Data Down'!$C:$C,'Daily PA'!T$6)</f>
        <v>0</v>
      </c>
      <c r="U16" s="322">
        <f>SUMIFS('Data Down'!$N:$N,'Data Down'!$D:$D,'Daily PA'!$C16,'Data Down'!$C:$C,'Daily PA'!U$6)</f>
        <v>0</v>
      </c>
      <c r="V16" s="322">
        <f>SUMIFS('Data Down'!$N:$N,'Data Down'!$D:$D,'Daily PA'!$C16,'Data Down'!$C:$C,'Daily PA'!V$6)</f>
        <v>0</v>
      </c>
      <c r="W16" s="322">
        <f>SUMIFS('Data Down'!$N:$N,'Data Down'!$D:$D,'Daily PA'!$C16,'Data Down'!$C:$C,'Daily PA'!W$6)</f>
        <v>0</v>
      </c>
      <c r="X16" s="322">
        <f>SUMIFS('Data Down'!$N:$N,'Data Down'!$D:$D,'Daily PA'!$C16,'Data Down'!$C:$C,'Daily PA'!X$6)</f>
        <v>0</v>
      </c>
      <c r="Y16" s="322">
        <f>SUMIFS('Data Down'!$N:$N,'Data Down'!$D:$D,'Daily PA'!$C16,'Data Down'!$C:$C,'Daily PA'!Y$6)</f>
        <v>0</v>
      </c>
      <c r="Z16" s="322">
        <f>SUMIFS('Data Down'!$N:$N,'Data Down'!$D:$D,'Daily PA'!$C16,'Data Down'!$C:$C,'Daily PA'!Z$6)</f>
        <v>0</v>
      </c>
      <c r="AA16" s="322">
        <f>SUMIFS('Data Down'!$N:$N,'Data Down'!$D:$D,'Daily PA'!$C16,'Data Down'!$C:$C,'Daily PA'!AA$6)</f>
        <v>0</v>
      </c>
      <c r="AB16" s="322">
        <f>SUMIFS('Data Down'!$N:$N,'Data Down'!$D:$D,'Daily PA'!$C16,'Data Down'!$C:$C,'Daily PA'!AB$6)</f>
        <v>0</v>
      </c>
      <c r="AC16" s="322">
        <f>SUMIFS('Data Down'!$N:$N,'Data Down'!$D:$D,'Daily PA'!$C16,'Data Down'!$C:$C,'Daily PA'!AC$6)</f>
        <v>0</v>
      </c>
      <c r="AD16" s="322">
        <f>SUMIFS('Data Down'!$N:$N,'Data Down'!$D:$D,'Daily PA'!$C16,'Data Down'!$C:$C,'Daily PA'!AD$6)</f>
        <v>0</v>
      </c>
      <c r="AE16" s="322">
        <f>SUMIFS('Data Down'!$N:$N,'Data Down'!$D:$D,'Daily PA'!$C16,'Data Down'!$C:$C,'Daily PA'!AE$6)</f>
        <v>0</v>
      </c>
      <c r="AF16" s="322">
        <f>SUMIFS('Data Down'!$N:$N,'Data Down'!$D:$D,'Daily PA'!$C16,'Data Down'!$C:$C,'Daily PA'!AF$6)</f>
        <v>0</v>
      </c>
      <c r="AG16" s="322">
        <f>SUMIFS('Data Down'!$N:$N,'Data Down'!$D:$D,'Daily PA'!$C16,'Data Down'!$C:$C,'Daily PA'!AG$6)</f>
        <v>0</v>
      </c>
      <c r="AH16" s="322">
        <f>SUMIFS('Data Down'!$N:$N,'Data Down'!$D:$D,'Daily PA'!$C16,'Data Down'!$C:$C,'Daily PA'!AH$6)</f>
        <v>0</v>
      </c>
      <c r="AI16" s="323">
        <f t="shared" ref="AI16:AI45" si="25">SUM(D16:AH16)</f>
        <v>0</v>
      </c>
      <c r="AJ16" s="68"/>
      <c r="AK16" s="320">
        <f t="shared" ref="AK16:AK45" si="26">AK15+1</f>
        <v>1</v>
      </c>
      <c r="AL16" s="321" t="str">
        <f t="shared" ref="AL16:AM16" si="27">B16</f>
        <v>AXOR 3336K</v>
      </c>
      <c r="AM16" s="321" t="str">
        <f t="shared" si="27"/>
        <v>DT MERCY 037</v>
      </c>
      <c r="AN16" s="324">
        <f t="shared" ref="AN16:BR16" ca="1" si="28">IF(AN$6&lt;NOW()-1,(SUM(24-D16)/24),"")</f>
        <v>1</v>
      </c>
      <c r="AO16" s="324">
        <f t="shared" ca="1" si="28"/>
        <v>1</v>
      </c>
      <c r="AP16" s="324">
        <f t="shared" ca="1" si="28"/>
        <v>1</v>
      </c>
      <c r="AQ16" s="324">
        <f t="shared" ca="1" si="28"/>
        <v>1</v>
      </c>
      <c r="AR16" s="324">
        <f t="shared" ca="1" si="28"/>
        <v>1</v>
      </c>
      <c r="AS16" s="324">
        <f t="shared" ca="1" si="28"/>
        <v>1</v>
      </c>
      <c r="AT16" s="324">
        <f t="shared" ca="1" si="28"/>
        <v>1</v>
      </c>
      <c r="AU16" s="324">
        <f t="shared" ca="1" si="28"/>
        <v>1</v>
      </c>
      <c r="AV16" s="324">
        <f t="shared" ca="1" si="28"/>
        <v>1</v>
      </c>
      <c r="AW16" s="324">
        <f t="shared" ca="1" si="28"/>
        <v>1</v>
      </c>
      <c r="AX16" s="324">
        <f t="shared" ca="1" si="28"/>
        <v>1</v>
      </c>
      <c r="AY16" s="324">
        <f t="shared" ca="1" si="28"/>
        <v>1</v>
      </c>
      <c r="AZ16" s="324">
        <f t="shared" ca="1" si="28"/>
        <v>1</v>
      </c>
      <c r="BA16" s="324">
        <f t="shared" ca="1" si="28"/>
        <v>1</v>
      </c>
      <c r="BB16" s="324">
        <f t="shared" ca="1" si="28"/>
        <v>1</v>
      </c>
      <c r="BC16" s="324">
        <f t="shared" ca="1" si="28"/>
        <v>1</v>
      </c>
      <c r="BD16" s="324">
        <f t="shared" ca="1" si="28"/>
        <v>1</v>
      </c>
      <c r="BE16" s="324">
        <f t="shared" ca="1" si="28"/>
        <v>1</v>
      </c>
      <c r="BF16" s="324">
        <f t="shared" ca="1" si="28"/>
        <v>1</v>
      </c>
      <c r="BG16" s="324">
        <f t="shared" ca="1" si="28"/>
        <v>1</v>
      </c>
      <c r="BH16" s="324">
        <f t="shared" ca="1" si="28"/>
        <v>1</v>
      </c>
      <c r="BI16" s="324">
        <f t="shared" ca="1" si="28"/>
        <v>1</v>
      </c>
      <c r="BJ16" s="324">
        <f t="shared" ca="1" si="28"/>
        <v>1</v>
      </c>
      <c r="BK16" s="324">
        <f t="shared" ca="1" si="28"/>
        <v>1</v>
      </c>
      <c r="BL16" s="324">
        <f t="shared" ca="1" si="28"/>
        <v>1</v>
      </c>
      <c r="BM16" s="324">
        <f t="shared" ca="1" si="28"/>
        <v>1</v>
      </c>
      <c r="BN16" s="324">
        <f t="shared" ca="1" si="28"/>
        <v>1</v>
      </c>
      <c r="BO16" s="324">
        <f t="shared" ca="1" si="28"/>
        <v>1</v>
      </c>
      <c r="BP16" s="324">
        <f t="shared" ca="1" si="28"/>
        <v>1</v>
      </c>
      <c r="BQ16" s="324">
        <f t="shared" ca="1" si="28"/>
        <v>1</v>
      </c>
      <c r="BR16" s="324">
        <f t="shared" ca="1" si="28"/>
        <v>1</v>
      </c>
      <c r="BS16" s="325">
        <f t="shared" ref="BS16:BS45" ca="1" si="29">AVERAGE(AN16:BR16)</f>
        <v>1</v>
      </c>
    </row>
    <row r="17" spans="1:71" ht="14.25" customHeight="1">
      <c r="A17" s="326">
        <f t="shared" si="24"/>
        <v>2</v>
      </c>
      <c r="B17" s="321" t="str">
        <f>VLOOKUP(C17,Sort!B:C,2,FALSE)</f>
        <v>AXOR 3336K</v>
      </c>
      <c r="C17" s="321" t="s">
        <v>13</v>
      </c>
      <c r="D17" s="322">
        <f>SUMIFS('Data Down'!$N:$N,'Data Down'!$D:$D,'Daily PA'!$C17,'Data Down'!$C:$C,'Daily PA'!D$6)</f>
        <v>0</v>
      </c>
      <c r="E17" s="322">
        <f>SUMIFS('Data Down'!$N:$N,'Data Down'!$D:$D,'Daily PA'!$C17,'Data Down'!$C:$C,'Daily PA'!E$6)</f>
        <v>0</v>
      </c>
      <c r="F17" s="322">
        <f>SUMIFS('Data Down'!$N:$N,'Data Down'!$D:$D,'Daily PA'!$C17,'Data Down'!$C:$C,'Daily PA'!F$6)</f>
        <v>0</v>
      </c>
      <c r="G17" s="322">
        <f>SUMIFS('Data Down'!$N:$N,'Data Down'!$D:$D,'Daily PA'!$C17,'Data Down'!$C:$C,'Daily PA'!G$6)</f>
        <v>0</v>
      </c>
      <c r="H17" s="322">
        <f>SUMIFS('Data Down'!$N:$N,'Data Down'!$D:$D,'Daily PA'!$C17,'Data Down'!$C:$C,'Daily PA'!H$6)</f>
        <v>0</v>
      </c>
      <c r="I17" s="322">
        <f>SUMIFS('Data Down'!$N:$N,'Data Down'!$D:$D,'Daily PA'!$C17,'Data Down'!$C:$C,'Daily PA'!I$6)</f>
        <v>0</v>
      </c>
      <c r="J17" s="322">
        <f>SUMIFS('Data Down'!$N:$N,'Data Down'!$D:$D,'Daily PA'!$C17,'Data Down'!$C:$C,'Daily PA'!J$6)</f>
        <v>0</v>
      </c>
      <c r="K17" s="322">
        <f>SUMIFS('Data Down'!$N:$N,'Data Down'!$D:$D,'Daily PA'!$C17,'Data Down'!$C:$C,'Daily PA'!K$6)</f>
        <v>0</v>
      </c>
      <c r="L17" s="322">
        <f>SUMIFS('Data Down'!$N:$N,'Data Down'!$D:$D,'Daily PA'!$C17,'Data Down'!$C:$C,'Daily PA'!L$6)</f>
        <v>0</v>
      </c>
      <c r="M17" s="322">
        <f>SUMIFS('Data Down'!$N:$N,'Data Down'!$D:$D,'Daily PA'!$C17,'Data Down'!$C:$C,'Daily PA'!M$6)</f>
        <v>0</v>
      </c>
      <c r="N17" s="322">
        <f>SUMIFS('Data Down'!$N:$N,'Data Down'!$D:$D,'Daily PA'!$C17,'Data Down'!$C:$C,'Daily PA'!N$6)</f>
        <v>0</v>
      </c>
      <c r="O17" s="322">
        <f>SUMIFS('Data Down'!$N:$N,'Data Down'!$D:$D,'Daily PA'!$C17,'Data Down'!$C:$C,'Daily PA'!O$6)</f>
        <v>0</v>
      </c>
      <c r="P17" s="322">
        <f>SUMIFS('Data Down'!$N:$N,'Data Down'!$D:$D,'Daily PA'!$C17,'Data Down'!$C:$C,'Daily PA'!P$6)</f>
        <v>0</v>
      </c>
      <c r="Q17" s="322">
        <f>SUMIFS('Data Down'!$N:$N,'Data Down'!$D:$D,'Daily PA'!$C17,'Data Down'!$C:$C,'Daily PA'!Q$6)</f>
        <v>0</v>
      </c>
      <c r="R17" s="322">
        <f>SUMIFS('Data Down'!$N:$N,'Data Down'!$D:$D,'Daily PA'!$C17,'Data Down'!$C:$C,'Daily PA'!R$6)</f>
        <v>0</v>
      </c>
      <c r="S17" s="322">
        <f>SUMIFS('Data Down'!$N:$N,'Data Down'!$D:$D,'Daily PA'!$C17,'Data Down'!$C:$C,'Daily PA'!S$6)</f>
        <v>0</v>
      </c>
      <c r="T17" s="322">
        <f>SUMIFS('Data Down'!$N:$N,'Data Down'!$D:$D,'Daily PA'!$C17,'Data Down'!$C:$C,'Daily PA'!T$6)</f>
        <v>0</v>
      </c>
      <c r="U17" s="322">
        <f>SUMIFS('Data Down'!$N:$N,'Data Down'!$D:$D,'Daily PA'!$C17,'Data Down'!$C:$C,'Daily PA'!U$6)</f>
        <v>0</v>
      </c>
      <c r="V17" s="322">
        <f>SUMIFS('Data Down'!$N:$N,'Data Down'!$D:$D,'Daily PA'!$C17,'Data Down'!$C:$C,'Daily PA'!V$6)</f>
        <v>0</v>
      </c>
      <c r="W17" s="322">
        <f>SUMIFS('Data Down'!$N:$N,'Data Down'!$D:$D,'Daily PA'!$C17,'Data Down'!$C:$C,'Daily PA'!W$6)</f>
        <v>0</v>
      </c>
      <c r="X17" s="322">
        <f>SUMIFS('Data Down'!$N:$N,'Data Down'!$D:$D,'Daily PA'!$C17,'Data Down'!$C:$C,'Daily PA'!X$6)</f>
        <v>0</v>
      </c>
      <c r="Y17" s="322">
        <f>SUMIFS('Data Down'!$N:$N,'Data Down'!$D:$D,'Daily PA'!$C17,'Data Down'!$C:$C,'Daily PA'!Y$6)</f>
        <v>0</v>
      </c>
      <c r="Z17" s="322">
        <f>SUMIFS('Data Down'!$N:$N,'Data Down'!$D:$D,'Daily PA'!$C17,'Data Down'!$C:$C,'Daily PA'!Z$6)</f>
        <v>0</v>
      </c>
      <c r="AA17" s="322">
        <f>SUMIFS('Data Down'!$N:$N,'Data Down'!$D:$D,'Daily PA'!$C17,'Data Down'!$C:$C,'Daily PA'!AA$6)</f>
        <v>0</v>
      </c>
      <c r="AB17" s="322">
        <f>SUMIFS('Data Down'!$N:$N,'Data Down'!$D:$D,'Daily PA'!$C17,'Data Down'!$C:$C,'Daily PA'!AB$6)</f>
        <v>0</v>
      </c>
      <c r="AC17" s="322">
        <f>SUMIFS('Data Down'!$N:$N,'Data Down'!$D:$D,'Daily PA'!$C17,'Data Down'!$C:$C,'Daily PA'!AC$6)</f>
        <v>0</v>
      </c>
      <c r="AD17" s="322">
        <f>SUMIFS('Data Down'!$N:$N,'Data Down'!$D:$D,'Daily PA'!$C17,'Data Down'!$C:$C,'Daily PA'!AD$6)</f>
        <v>0</v>
      </c>
      <c r="AE17" s="322">
        <f>SUMIFS('Data Down'!$N:$N,'Data Down'!$D:$D,'Daily PA'!$C17,'Data Down'!$C:$C,'Daily PA'!AE$6)</f>
        <v>0</v>
      </c>
      <c r="AF17" s="322">
        <f>SUMIFS('Data Down'!$N:$N,'Data Down'!$D:$D,'Daily PA'!$C17,'Data Down'!$C:$C,'Daily PA'!AF$6)</f>
        <v>0</v>
      </c>
      <c r="AG17" s="322">
        <f>SUMIFS('Data Down'!$N:$N,'Data Down'!$D:$D,'Daily PA'!$C17,'Data Down'!$C:$C,'Daily PA'!AG$6)</f>
        <v>0</v>
      </c>
      <c r="AH17" s="322">
        <f>SUMIFS('Data Down'!$N:$N,'Data Down'!$D:$D,'Daily PA'!$C17,'Data Down'!$C:$C,'Daily PA'!AH$6)</f>
        <v>0</v>
      </c>
      <c r="AI17" s="323">
        <f t="shared" si="25"/>
        <v>0</v>
      </c>
      <c r="AJ17" s="68"/>
      <c r="AK17" s="320">
        <f t="shared" si="26"/>
        <v>2</v>
      </c>
      <c r="AL17" s="321" t="str">
        <f t="shared" ref="AL17:AM17" si="30">B17</f>
        <v>AXOR 3336K</v>
      </c>
      <c r="AM17" s="321" t="str">
        <f t="shared" si="30"/>
        <v>DT MERCY 038</v>
      </c>
      <c r="AN17" s="324">
        <f t="shared" ref="AN17:BR17" ca="1" si="31">IF(AN$6&lt;NOW()-1,(SUM(24-D17)/24),"")</f>
        <v>1</v>
      </c>
      <c r="AO17" s="324">
        <f t="shared" ca="1" si="31"/>
        <v>1</v>
      </c>
      <c r="AP17" s="324">
        <f t="shared" ca="1" si="31"/>
        <v>1</v>
      </c>
      <c r="AQ17" s="324">
        <f t="shared" ca="1" si="31"/>
        <v>1</v>
      </c>
      <c r="AR17" s="324">
        <f t="shared" ca="1" si="31"/>
        <v>1</v>
      </c>
      <c r="AS17" s="324">
        <f t="shared" ca="1" si="31"/>
        <v>1</v>
      </c>
      <c r="AT17" s="324">
        <f t="shared" ca="1" si="31"/>
        <v>1</v>
      </c>
      <c r="AU17" s="324">
        <f t="shared" ca="1" si="31"/>
        <v>1</v>
      </c>
      <c r="AV17" s="324">
        <f t="shared" ca="1" si="31"/>
        <v>1</v>
      </c>
      <c r="AW17" s="324">
        <f t="shared" ca="1" si="31"/>
        <v>1</v>
      </c>
      <c r="AX17" s="324">
        <f t="shared" ca="1" si="31"/>
        <v>1</v>
      </c>
      <c r="AY17" s="324">
        <f t="shared" ca="1" si="31"/>
        <v>1</v>
      </c>
      <c r="AZ17" s="324">
        <f t="shared" ca="1" si="31"/>
        <v>1</v>
      </c>
      <c r="BA17" s="324">
        <f t="shared" ca="1" si="31"/>
        <v>1</v>
      </c>
      <c r="BB17" s="324">
        <f t="shared" ca="1" si="31"/>
        <v>1</v>
      </c>
      <c r="BC17" s="324">
        <f t="shared" ca="1" si="31"/>
        <v>1</v>
      </c>
      <c r="BD17" s="324">
        <f t="shared" ca="1" si="31"/>
        <v>1</v>
      </c>
      <c r="BE17" s="324">
        <f t="shared" ca="1" si="31"/>
        <v>1</v>
      </c>
      <c r="BF17" s="324">
        <f t="shared" ca="1" si="31"/>
        <v>1</v>
      </c>
      <c r="BG17" s="324">
        <f t="shared" ca="1" si="31"/>
        <v>1</v>
      </c>
      <c r="BH17" s="324">
        <f t="shared" ca="1" si="31"/>
        <v>1</v>
      </c>
      <c r="BI17" s="324">
        <f t="shared" ca="1" si="31"/>
        <v>1</v>
      </c>
      <c r="BJ17" s="324">
        <f t="shared" ca="1" si="31"/>
        <v>1</v>
      </c>
      <c r="BK17" s="324">
        <f t="shared" ca="1" si="31"/>
        <v>1</v>
      </c>
      <c r="BL17" s="324">
        <f t="shared" ca="1" si="31"/>
        <v>1</v>
      </c>
      <c r="BM17" s="324">
        <f t="shared" ca="1" si="31"/>
        <v>1</v>
      </c>
      <c r="BN17" s="324">
        <f t="shared" ca="1" si="31"/>
        <v>1</v>
      </c>
      <c r="BO17" s="324">
        <f t="shared" ca="1" si="31"/>
        <v>1</v>
      </c>
      <c r="BP17" s="324">
        <f t="shared" ca="1" si="31"/>
        <v>1</v>
      </c>
      <c r="BQ17" s="324">
        <f t="shared" ca="1" si="31"/>
        <v>1</v>
      </c>
      <c r="BR17" s="324">
        <f t="shared" ca="1" si="31"/>
        <v>1</v>
      </c>
      <c r="BS17" s="325">
        <f t="shared" ca="1" si="29"/>
        <v>1</v>
      </c>
    </row>
    <row r="18" spans="1:71" ht="14.25" customHeight="1">
      <c r="A18" s="326">
        <f t="shared" si="24"/>
        <v>3</v>
      </c>
      <c r="B18" s="321" t="str">
        <f>VLOOKUP(C18,Sort!B:C,2,FALSE)</f>
        <v>AXOR 3336K</v>
      </c>
      <c r="C18" s="321" t="s">
        <v>14</v>
      </c>
      <c r="D18" s="322">
        <f>SUMIFS('Data Down'!$N:$N,'Data Down'!$D:$D,'Daily PA'!$C18,'Data Down'!$C:$C,'Daily PA'!D$6)</f>
        <v>0</v>
      </c>
      <c r="E18" s="322">
        <f>SUMIFS('Data Down'!$N:$N,'Data Down'!$D:$D,'Daily PA'!$C18,'Data Down'!$C:$C,'Daily PA'!E$6)</f>
        <v>0</v>
      </c>
      <c r="F18" s="322">
        <f>SUMIFS('Data Down'!$N:$N,'Data Down'!$D:$D,'Daily PA'!$C18,'Data Down'!$C:$C,'Daily PA'!F$6)</f>
        <v>0</v>
      </c>
      <c r="G18" s="322">
        <f>SUMIFS('Data Down'!$N:$N,'Data Down'!$D:$D,'Daily PA'!$C18,'Data Down'!$C:$C,'Daily PA'!G$6)</f>
        <v>0</v>
      </c>
      <c r="H18" s="322">
        <f>SUMIFS('Data Down'!$N:$N,'Data Down'!$D:$D,'Daily PA'!$C18,'Data Down'!$C:$C,'Daily PA'!H$6)</f>
        <v>0</v>
      </c>
      <c r="I18" s="322">
        <f>SUMIFS('Data Down'!$N:$N,'Data Down'!$D:$D,'Daily PA'!$C18,'Data Down'!$C:$C,'Daily PA'!I$6)</f>
        <v>0</v>
      </c>
      <c r="J18" s="322">
        <f>SUMIFS('Data Down'!$N:$N,'Data Down'!$D:$D,'Daily PA'!$C18,'Data Down'!$C:$C,'Daily PA'!J$6)</f>
        <v>0</v>
      </c>
      <c r="K18" s="322">
        <f>SUMIFS('Data Down'!$N:$N,'Data Down'!$D:$D,'Daily PA'!$C18,'Data Down'!$C:$C,'Daily PA'!K$6)</f>
        <v>0</v>
      </c>
      <c r="L18" s="322">
        <f>SUMIFS('Data Down'!$N:$N,'Data Down'!$D:$D,'Daily PA'!$C18,'Data Down'!$C:$C,'Daily PA'!L$6)</f>
        <v>0</v>
      </c>
      <c r="M18" s="322">
        <f>SUMIFS('Data Down'!$N:$N,'Data Down'!$D:$D,'Daily PA'!$C18,'Data Down'!$C:$C,'Daily PA'!M$6)</f>
        <v>0</v>
      </c>
      <c r="N18" s="322">
        <f>SUMIFS('Data Down'!$N:$N,'Data Down'!$D:$D,'Daily PA'!$C18,'Data Down'!$C:$C,'Daily PA'!N$6)</f>
        <v>0</v>
      </c>
      <c r="O18" s="322">
        <f>SUMIFS('Data Down'!$N:$N,'Data Down'!$D:$D,'Daily PA'!$C18,'Data Down'!$C:$C,'Daily PA'!O$6)</f>
        <v>0</v>
      </c>
      <c r="P18" s="322">
        <f>SUMIFS('Data Down'!$N:$N,'Data Down'!$D:$D,'Daily PA'!$C18,'Data Down'!$C:$C,'Daily PA'!P$6)</f>
        <v>0</v>
      </c>
      <c r="Q18" s="322">
        <f>SUMIFS('Data Down'!$N:$N,'Data Down'!$D:$D,'Daily PA'!$C18,'Data Down'!$C:$C,'Daily PA'!Q$6)</f>
        <v>0</v>
      </c>
      <c r="R18" s="322">
        <f>SUMIFS('Data Down'!$N:$N,'Data Down'!$D:$D,'Daily PA'!$C18,'Data Down'!$C:$C,'Daily PA'!R$6)</f>
        <v>0</v>
      </c>
      <c r="S18" s="322">
        <f>SUMIFS('Data Down'!$N:$N,'Data Down'!$D:$D,'Daily PA'!$C18,'Data Down'!$C:$C,'Daily PA'!S$6)</f>
        <v>0</v>
      </c>
      <c r="T18" s="322">
        <f>SUMIFS('Data Down'!$N:$N,'Data Down'!$D:$D,'Daily PA'!$C18,'Data Down'!$C:$C,'Daily PA'!T$6)</f>
        <v>0</v>
      </c>
      <c r="U18" s="322">
        <f>SUMIFS('Data Down'!$N:$N,'Data Down'!$D:$D,'Daily PA'!$C18,'Data Down'!$C:$C,'Daily PA'!U$6)</f>
        <v>0</v>
      </c>
      <c r="V18" s="322">
        <f>SUMIFS('Data Down'!$N:$N,'Data Down'!$D:$D,'Daily PA'!$C18,'Data Down'!$C:$C,'Daily PA'!V$6)</f>
        <v>0</v>
      </c>
      <c r="W18" s="322">
        <f>SUMIFS('Data Down'!$N:$N,'Data Down'!$D:$D,'Daily PA'!$C18,'Data Down'!$C:$C,'Daily PA'!W$6)</f>
        <v>0</v>
      </c>
      <c r="X18" s="322">
        <f>SUMIFS('Data Down'!$N:$N,'Data Down'!$D:$D,'Daily PA'!$C18,'Data Down'!$C:$C,'Daily PA'!X$6)</f>
        <v>0</v>
      </c>
      <c r="Y18" s="322">
        <f>SUMIFS('Data Down'!$N:$N,'Data Down'!$D:$D,'Daily PA'!$C18,'Data Down'!$C:$C,'Daily PA'!Y$6)</f>
        <v>0</v>
      </c>
      <c r="Z18" s="322">
        <f>SUMIFS('Data Down'!$N:$N,'Data Down'!$D:$D,'Daily PA'!$C18,'Data Down'!$C:$C,'Daily PA'!Z$6)</f>
        <v>0</v>
      </c>
      <c r="AA18" s="322">
        <f>SUMIFS('Data Down'!$N:$N,'Data Down'!$D:$D,'Daily PA'!$C18,'Data Down'!$C:$C,'Daily PA'!AA$6)</f>
        <v>0</v>
      </c>
      <c r="AB18" s="322">
        <f>SUMIFS('Data Down'!$N:$N,'Data Down'!$D:$D,'Daily PA'!$C18,'Data Down'!$C:$C,'Daily PA'!AB$6)</f>
        <v>0</v>
      </c>
      <c r="AC18" s="322">
        <f>SUMIFS('Data Down'!$N:$N,'Data Down'!$D:$D,'Daily PA'!$C18,'Data Down'!$C:$C,'Daily PA'!AC$6)</f>
        <v>0</v>
      </c>
      <c r="AD18" s="322">
        <f>SUMIFS('Data Down'!$N:$N,'Data Down'!$D:$D,'Daily PA'!$C18,'Data Down'!$C:$C,'Daily PA'!AD$6)</f>
        <v>0</v>
      </c>
      <c r="AE18" s="322">
        <f>SUMIFS('Data Down'!$N:$N,'Data Down'!$D:$D,'Daily PA'!$C18,'Data Down'!$C:$C,'Daily PA'!AE$6)</f>
        <v>0</v>
      </c>
      <c r="AF18" s="322">
        <f>SUMIFS('Data Down'!$N:$N,'Data Down'!$D:$D,'Daily PA'!$C18,'Data Down'!$C:$C,'Daily PA'!AF$6)</f>
        <v>0</v>
      </c>
      <c r="AG18" s="322">
        <f>SUMIFS('Data Down'!$N:$N,'Data Down'!$D:$D,'Daily PA'!$C18,'Data Down'!$C:$C,'Daily PA'!AG$6)</f>
        <v>0</v>
      </c>
      <c r="AH18" s="322">
        <f>SUMIFS('Data Down'!$N:$N,'Data Down'!$D:$D,'Daily PA'!$C18,'Data Down'!$C:$C,'Daily PA'!AH$6)</f>
        <v>0</v>
      </c>
      <c r="AI18" s="323">
        <f t="shared" si="25"/>
        <v>0</v>
      </c>
      <c r="AJ18" s="68"/>
      <c r="AK18" s="320">
        <f t="shared" si="26"/>
        <v>3</v>
      </c>
      <c r="AL18" s="321" t="str">
        <f t="shared" ref="AL18:AM18" si="32">B18</f>
        <v>AXOR 3336K</v>
      </c>
      <c r="AM18" s="321" t="str">
        <f t="shared" si="32"/>
        <v>DT MERCY 039</v>
      </c>
      <c r="AN18" s="324">
        <f t="shared" ref="AN18:BR18" ca="1" si="33">IF(AN$6&lt;NOW()-1,(SUM(24-D18)/24),"")</f>
        <v>1</v>
      </c>
      <c r="AO18" s="324">
        <f t="shared" ca="1" si="33"/>
        <v>1</v>
      </c>
      <c r="AP18" s="324">
        <f t="shared" ca="1" si="33"/>
        <v>1</v>
      </c>
      <c r="AQ18" s="324">
        <f t="shared" ca="1" si="33"/>
        <v>1</v>
      </c>
      <c r="AR18" s="324">
        <f t="shared" ca="1" si="33"/>
        <v>1</v>
      </c>
      <c r="AS18" s="324">
        <f t="shared" ca="1" si="33"/>
        <v>1</v>
      </c>
      <c r="AT18" s="324">
        <f t="shared" ca="1" si="33"/>
        <v>1</v>
      </c>
      <c r="AU18" s="324">
        <f t="shared" ca="1" si="33"/>
        <v>1</v>
      </c>
      <c r="AV18" s="324">
        <f t="shared" ca="1" si="33"/>
        <v>1</v>
      </c>
      <c r="AW18" s="324">
        <f t="shared" ca="1" si="33"/>
        <v>1</v>
      </c>
      <c r="AX18" s="324">
        <f t="shared" ca="1" si="33"/>
        <v>1</v>
      </c>
      <c r="AY18" s="324">
        <f t="shared" ca="1" si="33"/>
        <v>1</v>
      </c>
      <c r="AZ18" s="324">
        <f t="shared" ca="1" si="33"/>
        <v>1</v>
      </c>
      <c r="BA18" s="324">
        <f t="shared" ca="1" si="33"/>
        <v>1</v>
      </c>
      <c r="BB18" s="324">
        <f t="shared" ca="1" si="33"/>
        <v>1</v>
      </c>
      <c r="BC18" s="324">
        <f t="shared" ca="1" si="33"/>
        <v>1</v>
      </c>
      <c r="BD18" s="324">
        <f t="shared" ca="1" si="33"/>
        <v>1</v>
      </c>
      <c r="BE18" s="324">
        <f t="shared" ca="1" si="33"/>
        <v>1</v>
      </c>
      <c r="BF18" s="324">
        <f t="shared" ca="1" si="33"/>
        <v>1</v>
      </c>
      <c r="BG18" s="324">
        <f t="shared" ca="1" si="33"/>
        <v>1</v>
      </c>
      <c r="BH18" s="324">
        <f t="shared" ca="1" si="33"/>
        <v>1</v>
      </c>
      <c r="BI18" s="324">
        <f t="shared" ca="1" si="33"/>
        <v>1</v>
      </c>
      <c r="BJ18" s="324">
        <f t="shared" ca="1" si="33"/>
        <v>1</v>
      </c>
      <c r="BK18" s="324">
        <f t="shared" ca="1" si="33"/>
        <v>1</v>
      </c>
      <c r="BL18" s="324">
        <f t="shared" ca="1" si="33"/>
        <v>1</v>
      </c>
      <c r="BM18" s="324">
        <f t="shared" ca="1" si="33"/>
        <v>1</v>
      </c>
      <c r="BN18" s="324">
        <f t="shared" ca="1" si="33"/>
        <v>1</v>
      </c>
      <c r="BO18" s="324">
        <f t="shared" ca="1" si="33"/>
        <v>1</v>
      </c>
      <c r="BP18" s="324">
        <f t="shared" ca="1" si="33"/>
        <v>1</v>
      </c>
      <c r="BQ18" s="324">
        <f t="shared" ca="1" si="33"/>
        <v>1</v>
      </c>
      <c r="BR18" s="324">
        <f t="shared" ca="1" si="33"/>
        <v>1</v>
      </c>
      <c r="BS18" s="325">
        <f t="shared" ca="1" si="29"/>
        <v>1</v>
      </c>
    </row>
    <row r="19" spans="1:71" ht="14.25" customHeight="1">
      <c r="A19" s="326">
        <f t="shared" si="24"/>
        <v>4</v>
      </c>
      <c r="B19" s="321" t="str">
        <f>VLOOKUP(C19,Sort!B:C,2,FALSE)</f>
        <v>AXOR 3336K</v>
      </c>
      <c r="C19" s="321" t="s">
        <v>15</v>
      </c>
      <c r="D19" s="322">
        <f>SUMIFS('Data Down'!$N:$N,'Data Down'!$D:$D,'Daily PA'!$C19,'Data Down'!$C:$C,'Daily PA'!D$6)</f>
        <v>0</v>
      </c>
      <c r="E19" s="322">
        <f>SUMIFS('Data Down'!$N:$N,'Data Down'!$D:$D,'Daily PA'!$C19,'Data Down'!$C:$C,'Daily PA'!E$6)</f>
        <v>0</v>
      </c>
      <c r="F19" s="322">
        <f>SUMIFS('Data Down'!$N:$N,'Data Down'!$D:$D,'Daily PA'!$C19,'Data Down'!$C:$C,'Daily PA'!F$6)</f>
        <v>0</v>
      </c>
      <c r="G19" s="322">
        <f>SUMIFS('Data Down'!$N:$N,'Data Down'!$D:$D,'Daily PA'!$C19,'Data Down'!$C:$C,'Daily PA'!G$6)</f>
        <v>0</v>
      </c>
      <c r="H19" s="322">
        <f>SUMIFS('Data Down'!$N:$N,'Data Down'!$D:$D,'Daily PA'!$C19,'Data Down'!$C:$C,'Daily PA'!H$6)</f>
        <v>0</v>
      </c>
      <c r="I19" s="322">
        <f>SUMIFS('Data Down'!$N:$N,'Data Down'!$D:$D,'Daily PA'!$C19,'Data Down'!$C:$C,'Daily PA'!I$6)</f>
        <v>0</v>
      </c>
      <c r="J19" s="322">
        <f>SUMIFS('Data Down'!$N:$N,'Data Down'!$D:$D,'Daily PA'!$C19,'Data Down'!$C:$C,'Daily PA'!J$6)</f>
        <v>0</v>
      </c>
      <c r="K19" s="322">
        <f>SUMIFS('Data Down'!$N:$N,'Data Down'!$D:$D,'Daily PA'!$C19,'Data Down'!$C:$C,'Daily PA'!K$6)</f>
        <v>0</v>
      </c>
      <c r="L19" s="322">
        <f>SUMIFS('Data Down'!$N:$N,'Data Down'!$D:$D,'Daily PA'!$C19,'Data Down'!$C:$C,'Daily PA'!L$6)</f>
        <v>0</v>
      </c>
      <c r="M19" s="322">
        <f>SUMIFS('Data Down'!$N:$N,'Data Down'!$D:$D,'Daily PA'!$C19,'Data Down'!$C:$C,'Daily PA'!M$6)</f>
        <v>0</v>
      </c>
      <c r="N19" s="322">
        <f>SUMIFS('Data Down'!$N:$N,'Data Down'!$D:$D,'Daily PA'!$C19,'Data Down'!$C:$C,'Daily PA'!N$6)</f>
        <v>0</v>
      </c>
      <c r="O19" s="322">
        <f>SUMIFS('Data Down'!$N:$N,'Data Down'!$D:$D,'Daily PA'!$C19,'Data Down'!$C:$C,'Daily PA'!O$6)</f>
        <v>0</v>
      </c>
      <c r="P19" s="322">
        <f>SUMIFS('Data Down'!$N:$N,'Data Down'!$D:$D,'Daily PA'!$C19,'Data Down'!$C:$C,'Daily PA'!P$6)</f>
        <v>0</v>
      </c>
      <c r="Q19" s="322">
        <f>SUMIFS('Data Down'!$N:$N,'Data Down'!$D:$D,'Daily PA'!$C19,'Data Down'!$C:$C,'Daily PA'!Q$6)</f>
        <v>0</v>
      </c>
      <c r="R19" s="322">
        <f>SUMIFS('Data Down'!$N:$N,'Data Down'!$D:$D,'Daily PA'!$C19,'Data Down'!$C:$C,'Daily PA'!R$6)</f>
        <v>0</v>
      </c>
      <c r="S19" s="322">
        <f>SUMIFS('Data Down'!$N:$N,'Data Down'!$D:$D,'Daily PA'!$C19,'Data Down'!$C:$C,'Daily PA'!S$6)</f>
        <v>0</v>
      </c>
      <c r="T19" s="322">
        <f>SUMIFS('Data Down'!$N:$N,'Data Down'!$D:$D,'Daily PA'!$C19,'Data Down'!$C:$C,'Daily PA'!T$6)</f>
        <v>0</v>
      </c>
      <c r="U19" s="322">
        <f>SUMIFS('Data Down'!$N:$N,'Data Down'!$D:$D,'Daily PA'!$C19,'Data Down'!$C:$C,'Daily PA'!U$6)</f>
        <v>0</v>
      </c>
      <c r="V19" s="322">
        <f>SUMIFS('Data Down'!$N:$N,'Data Down'!$D:$D,'Daily PA'!$C19,'Data Down'!$C:$C,'Daily PA'!V$6)</f>
        <v>0</v>
      </c>
      <c r="W19" s="322">
        <f>SUMIFS('Data Down'!$N:$N,'Data Down'!$D:$D,'Daily PA'!$C19,'Data Down'!$C:$C,'Daily PA'!W$6)</f>
        <v>0</v>
      </c>
      <c r="X19" s="322">
        <f>SUMIFS('Data Down'!$N:$N,'Data Down'!$D:$D,'Daily PA'!$C19,'Data Down'!$C:$C,'Daily PA'!X$6)</f>
        <v>0</v>
      </c>
      <c r="Y19" s="322">
        <f>SUMIFS('Data Down'!$N:$N,'Data Down'!$D:$D,'Daily PA'!$C19,'Data Down'!$C:$C,'Daily PA'!Y$6)</f>
        <v>0</v>
      </c>
      <c r="Z19" s="322">
        <f>SUMIFS('Data Down'!$N:$N,'Data Down'!$D:$D,'Daily PA'!$C19,'Data Down'!$C:$C,'Daily PA'!Z$6)</f>
        <v>0</v>
      </c>
      <c r="AA19" s="322">
        <f>SUMIFS('Data Down'!$N:$N,'Data Down'!$D:$D,'Daily PA'!$C19,'Data Down'!$C:$C,'Daily PA'!AA$6)</f>
        <v>0</v>
      </c>
      <c r="AB19" s="322">
        <f>SUMIFS('Data Down'!$N:$N,'Data Down'!$D:$D,'Daily PA'!$C19,'Data Down'!$C:$C,'Daily PA'!AB$6)</f>
        <v>0</v>
      </c>
      <c r="AC19" s="322">
        <f>SUMIFS('Data Down'!$N:$N,'Data Down'!$D:$D,'Daily PA'!$C19,'Data Down'!$C:$C,'Daily PA'!AC$6)</f>
        <v>0</v>
      </c>
      <c r="AD19" s="322">
        <f>SUMIFS('Data Down'!$N:$N,'Data Down'!$D:$D,'Daily PA'!$C19,'Data Down'!$C:$C,'Daily PA'!AD$6)</f>
        <v>0</v>
      </c>
      <c r="AE19" s="322">
        <f>SUMIFS('Data Down'!$N:$N,'Data Down'!$D:$D,'Daily PA'!$C19,'Data Down'!$C:$C,'Daily PA'!AE$6)</f>
        <v>0</v>
      </c>
      <c r="AF19" s="322">
        <f>SUMIFS('Data Down'!$N:$N,'Data Down'!$D:$D,'Daily PA'!$C19,'Data Down'!$C:$C,'Daily PA'!AF$6)</f>
        <v>0</v>
      </c>
      <c r="AG19" s="322">
        <f>SUMIFS('Data Down'!$N:$N,'Data Down'!$D:$D,'Daily PA'!$C19,'Data Down'!$C:$C,'Daily PA'!AG$6)</f>
        <v>0</v>
      </c>
      <c r="AH19" s="322">
        <f>SUMIFS('Data Down'!$N:$N,'Data Down'!$D:$D,'Daily PA'!$C19,'Data Down'!$C:$C,'Daily PA'!AH$6)</f>
        <v>0</v>
      </c>
      <c r="AI19" s="323">
        <f t="shared" si="25"/>
        <v>0</v>
      </c>
      <c r="AJ19" s="68"/>
      <c r="AK19" s="320">
        <f t="shared" si="26"/>
        <v>4</v>
      </c>
      <c r="AL19" s="321" t="str">
        <f t="shared" ref="AL19:AM19" si="34">B19</f>
        <v>AXOR 3336K</v>
      </c>
      <c r="AM19" s="321" t="str">
        <f t="shared" si="34"/>
        <v>DT MERCY 040</v>
      </c>
      <c r="AN19" s="324">
        <f t="shared" ref="AN19:BR19" ca="1" si="35">IF(AN$6&lt;NOW()-1,(SUM(24-D19)/24),"")</f>
        <v>1</v>
      </c>
      <c r="AO19" s="324">
        <f t="shared" ca="1" si="35"/>
        <v>1</v>
      </c>
      <c r="AP19" s="324">
        <f t="shared" ca="1" si="35"/>
        <v>1</v>
      </c>
      <c r="AQ19" s="324">
        <f t="shared" ca="1" si="35"/>
        <v>1</v>
      </c>
      <c r="AR19" s="324">
        <f t="shared" ca="1" si="35"/>
        <v>1</v>
      </c>
      <c r="AS19" s="324">
        <f t="shared" ca="1" si="35"/>
        <v>1</v>
      </c>
      <c r="AT19" s="324">
        <f t="shared" ca="1" si="35"/>
        <v>1</v>
      </c>
      <c r="AU19" s="324">
        <f t="shared" ca="1" si="35"/>
        <v>1</v>
      </c>
      <c r="AV19" s="324">
        <f t="shared" ca="1" si="35"/>
        <v>1</v>
      </c>
      <c r="AW19" s="324">
        <f t="shared" ca="1" si="35"/>
        <v>1</v>
      </c>
      <c r="AX19" s="324">
        <f t="shared" ca="1" si="35"/>
        <v>1</v>
      </c>
      <c r="AY19" s="324">
        <f t="shared" ca="1" si="35"/>
        <v>1</v>
      </c>
      <c r="AZ19" s="324">
        <f t="shared" ca="1" si="35"/>
        <v>1</v>
      </c>
      <c r="BA19" s="324">
        <f t="shared" ca="1" si="35"/>
        <v>1</v>
      </c>
      <c r="BB19" s="324">
        <f t="shared" ca="1" si="35"/>
        <v>1</v>
      </c>
      <c r="BC19" s="324">
        <f t="shared" ca="1" si="35"/>
        <v>1</v>
      </c>
      <c r="BD19" s="324">
        <f t="shared" ca="1" si="35"/>
        <v>1</v>
      </c>
      <c r="BE19" s="324">
        <f t="shared" ca="1" si="35"/>
        <v>1</v>
      </c>
      <c r="BF19" s="324">
        <f t="shared" ca="1" si="35"/>
        <v>1</v>
      </c>
      <c r="BG19" s="324">
        <f t="shared" ca="1" si="35"/>
        <v>1</v>
      </c>
      <c r="BH19" s="324">
        <f t="shared" ca="1" si="35"/>
        <v>1</v>
      </c>
      <c r="BI19" s="324">
        <f t="shared" ca="1" si="35"/>
        <v>1</v>
      </c>
      <c r="BJ19" s="324">
        <f t="shared" ca="1" si="35"/>
        <v>1</v>
      </c>
      <c r="BK19" s="324">
        <f t="shared" ca="1" si="35"/>
        <v>1</v>
      </c>
      <c r="BL19" s="324">
        <f t="shared" ca="1" si="35"/>
        <v>1</v>
      </c>
      <c r="BM19" s="324">
        <f t="shared" ca="1" si="35"/>
        <v>1</v>
      </c>
      <c r="BN19" s="324">
        <f t="shared" ca="1" si="35"/>
        <v>1</v>
      </c>
      <c r="BO19" s="324">
        <f t="shared" ca="1" si="35"/>
        <v>1</v>
      </c>
      <c r="BP19" s="324">
        <f t="shared" ca="1" si="35"/>
        <v>1</v>
      </c>
      <c r="BQ19" s="324">
        <f t="shared" ca="1" si="35"/>
        <v>1</v>
      </c>
      <c r="BR19" s="324">
        <f t="shared" ca="1" si="35"/>
        <v>1</v>
      </c>
      <c r="BS19" s="325">
        <f t="shared" ca="1" si="29"/>
        <v>1</v>
      </c>
    </row>
    <row r="20" spans="1:71" ht="14.25" customHeight="1">
      <c r="A20" s="326">
        <f t="shared" si="24"/>
        <v>5</v>
      </c>
      <c r="B20" s="321" t="str">
        <f>VLOOKUP(C20,Sort!B:C,2,FALSE)</f>
        <v>AXOR 3336K</v>
      </c>
      <c r="C20" s="321" t="s">
        <v>16</v>
      </c>
      <c r="D20" s="322">
        <f>SUMIFS('Data Down'!$N:$N,'Data Down'!$D:$D,'Daily PA'!$C20,'Data Down'!$C:$C,'Daily PA'!D$6)</f>
        <v>0</v>
      </c>
      <c r="E20" s="322">
        <f>SUMIFS('Data Down'!$N:$N,'Data Down'!$D:$D,'Daily PA'!$C20,'Data Down'!$C:$C,'Daily PA'!E$6)</f>
        <v>0</v>
      </c>
      <c r="F20" s="322">
        <f>SUMIFS('Data Down'!$N:$N,'Data Down'!$D:$D,'Daily PA'!$C20,'Data Down'!$C:$C,'Daily PA'!F$6)</f>
        <v>0</v>
      </c>
      <c r="G20" s="322">
        <f>SUMIFS('Data Down'!$N:$N,'Data Down'!$D:$D,'Daily PA'!$C20,'Data Down'!$C:$C,'Daily PA'!G$6)</f>
        <v>0</v>
      </c>
      <c r="H20" s="322">
        <f>SUMIFS('Data Down'!$N:$N,'Data Down'!$D:$D,'Daily PA'!$C20,'Data Down'!$C:$C,'Daily PA'!H$6)</f>
        <v>0</v>
      </c>
      <c r="I20" s="322">
        <f>SUMIFS('Data Down'!$N:$N,'Data Down'!$D:$D,'Daily PA'!$C20,'Data Down'!$C:$C,'Daily PA'!I$6)</f>
        <v>0</v>
      </c>
      <c r="J20" s="322">
        <f>SUMIFS('Data Down'!$N:$N,'Data Down'!$D:$D,'Daily PA'!$C20,'Data Down'!$C:$C,'Daily PA'!J$6)</f>
        <v>0</v>
      </c>
      <c r="K20" s="322">
        <f>SUMIFS('Data Down'!$N:$N,'Data Down'!$D:$D,'Daily PA'!$C20,'Data Down'!$C:$C,'Daily PA'!K$6)</f>
        <v>0</v>
      </c>
      <c r="L20" s="322">
        <f>SUMIFS('Data Down'!$N:$N,'Data Down'!$D:$D,'Daily PA'!$C20,'Data Down'!$C:$C,'Daily PA'!L$6)</f>
        <v>0</v>
      </c>
      <c r="M20" s="322">
        <f>SUMIFS('Data Down'!$N:$N,'Data Down'!$D:$D,'Daily PA'!$C20,'Data Down'!$C:$C,'Daily PA'!M$6)</f>
        <v>0</v>
      </c>
      <c r="N20" s="322">
        <f>SUMIFS('Data Down'!$N:$N,'Data Down'!$D:$D,'Daily PA'!$C20,'Data Down'!$C:$C,'Daily PA'!N$6)</f>
        <v>0</v>
      </c>
      <c r="O20" s="322">
        <f>SUMIFS('Data Down'!$N:$N,'Data Down'!$D:$D,'Daily PA'!$C20,'Data Down'!$C:$C,'Daily PA'!O$6)</f>
        <v>0</v>
      </c>
      <c r="P20" s="322">
        <f>SUMIFS('Data Down'!$N:$N,'Data Down'!$D:$D,'Daily PA'!$C20,'Data Down'!$C:$C,'Daily PA'!P$6)</f>
        <v>0</v>
      </c>
      <c r="Q20" s="322">
        <f>SUMIFS('Data Down'!$N:$N,'Data Down'!$D:$D,'Daily PA'!$C20,'Data Down'!$C:$C,'Daily PA'!Q$6)</f>
        <v>0</v>
      </c>
      <c r="R20" s="322">
        <f>SUMIFS('Data Down'!$N:$N,'Data Down'!$D:$D,'Daily PA'!$C20,'Data Down'!$C:$C,'Daily PA'!R$6)</f>
        <v>0</v>
      </c>
      <c r="S20" s="322">
        <f>SUMIFS('Data Down'!$N:$N,'Data Down'!$D:$D,'Daily PA'!$C20,'Data Down'!$C:$C,'Daily PA'!S$6)</f>
        <v>0</v>
      </c>
      <c r="T20" s="322">
        <f>SUMIFS('Data Down'!$N:$N,'Data Down'!$D:$D,'Daily PA'!$C20,'Data Down'!$C:$C,'Daily PA'!T$6)</f>
        <v>0</v>
      </c>
      <c r="U20" s="322">
        <f>SUMIFS('Data Down'!$N:$N,'Data Down'!$D:$D,'Daily PA'!$C20,'Data Down'!$C:$C,'Daily PA'!U$6)</f>
        <v>0</v>
      </c>
      <c r="V20" s="322">
        <f>SUMIFS('Data Down'!$N:$N,'Data Down'!$D:$D,'Daily PA'!$C20,'Data Down'!$C:$C,'Daily PA'!V$6)</f>
        <v>0</v>
      </c>
      <c r="W20" s="322">
        <f>SUMIFS('Data Down'!$N:$N,'Data Down'!$D:$D,'Daily PA'!$C20,'Data Down'!$C:$C,'Daily PA'!W$6)</f>
        <v>0</v>
      </c>
      <c r="X20" s="322">
        <f>SUMIFS('Data Down'!$N:$N,'Data Down'!$D:$D,'Daily PA'!$C20,'Data Down'!$C:$C,'Daily PA'!X$6)</f>
        <v>0</v>
      </c>
      <c r="Y20" s="322">
        <f>SUMIFS('Data Down'!$N:$N,'Data Down'!$D:$D,'Daily PA'!$C20,'Data Down'!$C:$C,'Daily PA'!Y$6)</f>
        <v>0</v>
      </c>
      <c r="Z20" s="322">
        <f>SUMIFS('Data Down'!$N:$N,'Data Down'!$D:$D,'Daily PA'!$C20,'Data Down'!$C:$C,'Daily PA'!Z$6)</f>
        <v>0</v>
      </c>
      <c r="AA20" s="322">
        <f>SUMIFS('Data Down'!$N:$N,'Data Down'!$D:$D,'Daily PA'!$C20,'Data Down'!$C:$C,'Daily PA'!AA$6)</f>
        <v>0</v>
      </c>
      <c r="AB20" s="322">
        <f>SUMIFS('Data Down'!$N:$N,'Data Down'!$D:$D,'Daily PA'!$C20,'Data Down'!$C:$C,'Daily PA'!AB$6)</f>
        <v>0</v>
      </c>
      <c r="AC20" s="322">
        <f>SUMIFS('Data Down'!$N:$N,'Data Down'!$D:$D,'Daily PA'!$C20,'Data Down'!$C:$C,'Daily PA'!AC$6)</f>
        <v>0</v>
      </c>
      <c r="AD20" s="322">
        <f>SUMIFS('Data Down'!$N:$N,'Data Down'!$D:$D,'Daily PA'!$C20,'Data Down'!$C:$C,'Daily PA'!AD$6)</f>
        <v>0</v>
      </c>
      <c r="AE20" s="322">
        <f>SUMIFS('Data Down'!$N:$N,'Data Down'!$D:$D,'Daily PA'!$C20,'Data Down'!$C:$C,'Daily PA'!AE$6)</f>
        <v>0</v>
      </c>
      <c r="AF20" s="322">
        <f>SUMIFS('Data Down'!$N:$N,'Data Down'!$D:$D,'Daily PA'!$C20,'Data Down'!$C:$C,'Daily PA'!AF$6)</f>
        <v>0</v>
      </c>
      <c r="AG20" s="322">
        <f>SUMIFS('Data Down'!$N:$N,'Data Down'!$D:$D,'Daily PA'!$C20,'Data Down'!$C:$C,'Daily PA'!AG$6)</f>
        <v>0</v>
      </c>
      <c r="AH20" s="322">
        <f>SUMIFS('Data Down'!$N:$N,'Data Down'!$D:$D,'Daily PA'!$C20,'Data Down'!$C:$C,'Daily PA'!AH$6)</f>
        <v>0</v>
      </c>
      <c r="AI20" s="323">
        <f t="shared" si="25"/>
        <v>0</v>
      </c>
      <c r="AJ20" s="68"/>
      <c r="AK20" s="320">
        <f t="shared" si="26"/>
        <v>5</v>
      </c>
      <c r="AL20" s="321" t="str">
        <f t="shared" ref="AL20:AM20" si="36">B20</f>
        <v>AXOR 3336K</v>
      </c>
      <c r="AM20" s="321" t="str">
        <f t="shared" si="36"/>
        <v>DT MERCY 041</v>
      </c>
      <c r="AN20" s="324">
        <f t="shared" ref="AN20:BR20" ca="1" si="37">IF(AN$6&lt;NOW()-1,(SUM(24-D20)/24),"")</f>
        <v>1</v>
      </c>
      <c r="AO20" s="324">
        <f t="shared" ca="1" si="37"/>
        <v>1</v>
      </c>
      <c r="AP20" s="324">
        <f t="shared" ca="1" si="37"/>
        <v>1</v>
      </c>
      <c r="AQ20" s="324">
        <f t="shared" ca="1" si="37"/>
        <v>1</v>
      </c>
      <c r="AR20" s="324">
        <f t="shared" ca="1" si="37"/>
        <v>1</v>
      </c>
      <c r="AS20" s="324">
        <f t="shared" ca="1" si="37"/>
        <v>1</v>
      </c>
      <c r="AT20" s="324">
        <f t="shared" ca="1" si="37"/>
        <v>1</v>
      </c>
      <c r="AU20" s="324">
        <f t="shared" ca="1" si="37"/>
        <v>1</v>
      </c>
      <c r="AV20" s="324">
        <f t="shared" ca="1" si="37"/>
        <v>1</v>
      </c>
      <c r="AW20" s="324">
        <f t="shared" ca="1" si="37"/>
        <v>1</v>
      </c>
      <c r="AX20" s="324">
        <f t="shared" ca="1" si="37"/>
        <v>1</v>
      </c>
      <c r="AY20" s="324">
        <f t="shared" ca="1" si="37"/>
        <v>1</v>
      </c>
      <c r="AZ20" s="324">
        <f t="shared" ca="1" si="37"/>
        <v>1</v>
      </c>
      <c r="BA20" s="324">
        <f t="shared" ca="1" si="37"/>
        <v>1</v>
      </c>
      <c r="BB20" s="324">
        <f t="shared" ca="1" si="37"/>
        <v>1</v>
      </c>
      <c r="BC20" s="324">
        <f t="shared" ca="1" si="37"/>
        <v>1</v>
      </c>
      <c r="BD20" s="324">
        <f t="shared" ca="1" si="37"/>
        <v>1</v>
      </c>
      <c r="BE20" s="324">
        <f t="shared" ca="1" si="37"/>
        <v>1</v>
      </c>
      <c r="BF20" s="324">
        <f t="shared" ca="1" si="37"/>
        <v>1</v>
      </c>
      <c r="BG20" s="324">
        <f t="shared" ca="1" si="37"/>
        <v>1</v>
      </c>
      <c r="BH20" s="324">
        <f t="shared" ca="1" si="37"/>
        <v>1</v>
      </c>
      <c r="BI20" s="324">
        <f t="shared" ca="1" si="37"/>
        <v>1</v>
      </c>
      <c r="BJ20" s="324">
        <f t="shared" ca="1" si="37"/>
        <v>1</v>
      </c>
      <c r="BK20" s="324">
        <f t="shared" ca="1" si="37"/>
        <v>1</v>
      </c>
      <c r="BL20" s="324">
        <f t="shared" ca="1" si="37"/>
        <v>1</v>
      </c>
      <c r="BM20" s="324">
        <f t="shared" ca="1" si="37"/>
        <v>1</v>
      </c>
      <c r="BN20" s="324">
        <f t="shared" ca="1" si="37"/>
        <v>1</v>
      </c>
      <c r="BO20" s="324">
        <f t="shared" ca="1" si="37"/>
        <v>1</v>
      </c>
      <c r="BP20" s="324">
        <f t="shared" ca="1" si="37"/>
        <v>1</v>
      </c>
      <c r="BQ20" s="324">
        <f t="shared" ca="1" si="37"/>
        <v>1</v>
      </c>
      <c r="BR20" s="324">
        <f t="shared" ca="1" si="37"/>
        <v>1</v>
      </c>
      <c r="BS20" s="325">
        <f t="shared" ca="1" si="29"/>
        <v>1</v>
      </c>
    </row>
    <row r="21" spans="1:71" ht="14.25" customHeight="1">
      <c r="A21" s="326">
        <f t="shared" si="24"/>
        <v>6</v>
      </c>
      <c r="B21" s="321" t="str">
        <f>VLOOKUP(C21,Sort!B:C,2,FALSE)</f>
        <v>AXOR 3336K</v>
      </c>
      <c r="C21" s="321" t="s">
        <v>17</v>
      </c>
      <c r="D21" s="322">
        <f>SUMIFS('Data Down'!$N:$N,'Data Down'!$D:$D,'Daily PA'!$C21,'Data Down'!$C:$C,'Daily PA'!D$6)</f>
        <v>0</v>
      </c>
      <c r="E21" s="322">
        <f>SUMIFS('Data Down'!$N:$N,'Data Down'!$D:$D,'Daily PA'!$C21,'Data Down'!$C:$C,'Daily PA'!E$6)</f>
        <v>0</v>
      </c>
      <c r="F21" s="322">
        <f>SUMIFS('Data Down'!$N:$N,'Data Down'!$D:$D,'Daily PA'!$C21,'Data Down'!$C:$C,'Daily PA'!F$6)</f>
        <v>0</v>
      </c>
      <c r="G21" s="322">
        <f>SUMIFS('Data Down'!$N:$N,'Data Down'!$D:$D,'Daily PA'!$C21,'Data Down'!$C:$C,'Daily PA'!G$6)</f>
        <v>0</v>
      </c>
      <c r="H21" s="322">
        <f>SUMIFS('Data Down'!$N:$N,'Data Down'!$D:$D,'Daily PA'!$C21,'Data Down'!$C:$C,'Daily PA'!H$6)</f>
        <v>0</v>
      </c>
      <c r="I21" s="322">
        <f>SUMIFS('Data Down'!$N:$N,'Data Down'!$D:$D,'Daily PA'!$C21,'Data Down'!$C:$C,'Daily PA'!I$6)</f>
        <v>0</v>
      </c>
      <c r="J21" s="322">
        <f>SUMIFS('Data Down'!$N:$N,'Data Down'!$D:$D,'Daily PA'!$C21,'Data Down'!$C:$C,'Daily PA'!J$6)</f>
        <v>0</v>
      </c>
      <c r="K21" s="322">
        <f>SUMIFS('Data Down'!$N:$N,'Data Down'!$D:$D,'Daily PA'!$C21,'Data Down'!$C:$C,'Daily PA'!K$6)</f>
        <v>0</v>
      </c>
      <c r="L21" s="322">
        <f>SUMIFS('Data Down'!$N:$N,'Data Down'!$D:$D,'Daily PA'!$C21,'Data Down'!$C:$C,'Daily PA'!L$6)</f>
        <v>0</v>
      </c>
      <c r="M21" s="322">
        <f>SUMIFS('Data Down'!$N:$N,'Data Down'!$D:$D,'Daily PA'!$C21,'Data Down'!$C:$C,'Daily PA'!M$6)</f>
        <v>0</v>
      </c>
      <c r="N21" s="322">
        <f>SUMIFS('Data Down'!$N:$N,'Data Down'!$D:$D,'Daily PA'!$C21,'Data Down'!$C:$C,'Daily PA'!N$6)</f>
        <v>0</v>
      </c>
      <c r="O21" s="322">
        <f>SUMIFS('Data Down'!$N:$N,'Data Down'!$D:$D,'Daily PA'!$C21,'Data Down'!$C:$C,'Daily PA'!O$6)</f>
        <v>0</v>
      </c>
      <c r="P21" s="322">
        <f>SUMIFS('Data Down'!$N:$N,'Data Down'!$D:$D,'Daily PA'!$C21,'Data Down'!$C:$C,'Daily PA'!P$6)</f>
        <v>0</v>
      </c>
      <c r="Q21" s="322">
        <f>SUMIFS('Data Down'!$N:$N,'Data Down'!$D:$D,'Daily PA'!$C21,'Data Down'!$C:$C,'Daily PA'!Q$6)</f>
        <v>0</v>
      </c>
      <c r="R21" s="322">
        <f>SUMIFS('Data Down'!$N:$N,'Data Down'!$D:$D,'Daily PA'!$C21,'Data Down'!$C:$C,'Daily PA'!R$6)</f>
        <v>0</v>
      </c>
      <c r="S21" s="322">
        <f>SUMIFS('Data Down'!$N:$N,'Data Down'!$D:$D,'Daily PA'!$C21,'Data Down'!$C:$C,'Daily PA'!S$6)</f>
        <v>0</v>
      </c>
      <c r="T21" s="322">
        <f>SUMIFS('Data Down'!$N:$N,'Data Down'!$D:$D,'Daily PA'!$C21,'Data Down'!$C:$C,'Daily PA'!T$6)</f>
        <v>0</v>
      </c>
      <c r="U21" s="322">
        <f>SUMIFS('Data Down'!$N:$N,'Data Down'!$D:$D,'Daily PA'!$C21,'Data Down'!$C:$C,'Daily PA'!U$6)</f>
        <v>0</v>
      </c>
      <c r="V21" s="322">
        <f>SUMIFS('Data Down'!$N:$N,'Data Down'!$D:$D,'Daily PA'!$C21,'Data Down'!$C:$C,'Daily PA'!V$6)</f>
        <v>0</v>
      </c>
      <c r="W21" s="322">
        <f>SUMIFS('Data Down'!$N:$N,'Data Down'!$D:$D,'Daily PA'!$C21,'Data Down'!$C:$C,'Daily PA'!W$6)</f>
        <v>0</v>
      </c>
      <c r="X21" s="322">
        <f>SUMIFS('Data Down'!$N:$N,'Data Down'!$D:$D,'Daily PA'!$C21,'Data Down'!$C:$C,'Daily PA'!X$6)</f>
        <v>0</v>
      </c>
      <c r="Y21" s="322">
        <f>SUMIFS('Data Down'!$N:$N,'Data Down'!$D:$D,'Daily PA'!$C21,'Data Down'!$C:$C,'Daily PA'!Y$6)</f>
        <v>0</v>
      </c>
      <c r="Z21" s="322">
        <f>SUMIFS('Data Down'!$N:$N,'Data Down'!$D:$D,'Daily PA'!$C21,'Data Down'!$C:$C,'Daily PA'!Z$6)</f>
        <v>0</v>
      </c>
      <c r="AA21" s="322">
        <f>SUMIFS('Data Down'!$N:$N,'Data Down'!$D:$D,'Daily PA'!$C21,'Data Down'!$C:$C,'Daily PA'!AA$6)</f>
        <v>0</v>
      </c>
      <c r="AB21" s="322">
        <f>SUMIFS('Data Down'!$N:$N,'Data Down'!$D:$D,'Daily PA'!$C21,'Data Down'!$C:$C,'Daily PA'!AB$6)</f>
        <v>0</v>
      </c>
      <c r="AC21" s="322">
        <f>SUMIFS('Data Down'!$N:$N,'Data Down'!$D:$D,'Daily PA'!$C21,'Data Down'!$C:$C,'Daily PA'!AC$6)</f>
        <v>0</v>
      </c>
      <c r="AD21" s="322">
        <f>SUMIFS('Data Down'!$N:$N,'Data Down'!$D:$D,'Daily PA'!$C21,'Data Down'!$C:$C,'Daily PA'!AD$6)</f>
        <v>0</v>
      </c>
      <c r="AE21" s="322">
        <f>SUMIFS('Data Down'!$N:$N,'Data Down'!$D:$D,'Daily PA'!$C21,'Data Down'!$C:$C,'Daily PA'!AE$6)</f>
        <v>0</v>
      </c>
      <c r="AF21" s="322">
        <f>SUMIFS('Data Down'!$N:$N,'Data Down'!$D:$D,'Daily PA'!$C21,'Data Down'!$C:$C,'Daily PA'!AF$6)</f>
        <v>0</v>
      </c>
      <c r="AG21" s="322">
        <f>SUMIFS('Data Down'!$N:$N,'Data Down'!$D:$D,'Daily PA'!$C21,'Data Down'!$C:$C,'Daily PA'!AG$6)</f>
        <v>0</v>
      </c>
      <c r="AH21" s="322">
        <f>SUMIFS('Data Down'!$N:$N,'Data Down'!$D:$D,'Daily PA'!$C21,'Data Down'!$C:$C,'Daily PA'!AH$6)</f>
        <v>0</v>
      </c>
      <c r="AI21" s="323">
        <f t="shared" si="25"/>
        <v>0</v>
      </c>
      <c r="AJ21" s="68"/>
      <c r="AK21" s="320">
        <f t="shared" si="26"/>
        <v>6</v>
      </c>
      <c r="AL21" s="321" t="str">
        <f t="shared" ref="AL21:AM21" si="38">B21</f>
        <v>AXOR 3336K</v>
      </c>
      <c r="AM21" s="321" t="str">
        <f t="shared" si="38"/>
        <v>DT MERCY 042</v>
      </c>
      <c r="AN21" s="324">
        <f t="shared" ref="AN21:BR21" ca="1" si="39">IF(AN$6&lt;NOW()-1,(SUM(24-D21)/24),"")</f>
        <v>1</v>
      </c>
      <c r="AO21" s="324">
        <f t="shared" ca="1" si="39"/>
        <v>1</v>
      </c>
      <c r="AP21" s="324">
        <f t="shared" ca="1" si="39"/>
        <v>1</v>
      </c>
      <c r="AQ21" s="324">
        <f t="shared" ca="1" si="39"/>
        <v>1</v>
      </c>
      <c r="AR21" s="324">
        <f t="shared" ca="1" si="39"/>
        <v>1</v>
      </c>
      <c r="AS21" s="324">
        <f t="shared" ca="1" si="39"/>
        <v>1</v>
      </c>
      <c r="AT21" s="324">
        <f t="shared" ca="1" si="39"/>
        <v>1</v>
      </c>
      <c r="AU21" s="324">
        <f t="shared" ca="1" si="39"/>
        <v>1</v>
      </c>
      <c r="AV21" s="324">
        <f t="shared" ca="1" si="39"/>
        <v>1</v>
      </c>
      <c r="AW21" s="324">
        <f t="shared" ca="1" si="39"/>
        <v>1</v>
      </c>
      <c r="AX21" s="324">
        <f t="shared" ca="1" si="39"/>
        <v>1</v>
      </c>
      <c r="AY21" s="324">
        <f t="shared" ca="1" si="39"/>
        <v>1</v>
      </c>
      <c r="AZ21" s="324">
        <f t="shared" ca="1" si="39"/>
        <v>1</v>
      </c>
      <c r="BA21" s="324">
        <f t="shared" ca="1" si="39"/>
        <v>1</v>
      </c>
      <c r="BB21" s="324">
        <f t="shared" ca="1" si="39"/>
        <v>1</v>
      </c>
      <c r="BC21" s="324">
        <f t="shared" ca="1" si="39"/>
        <v>1</v>
      </c>
      <c r="BD21" s="324">
        <f t="shared" ca="1" si="39"/>
        <v>1</v>
      </c>
      <c r="BE21" s="324">
        <f t="shared" ca="1" si="39"/>
        <v>1</v>
      </c>
      <c r="BF21" s="324">
        <f t="shared" ca="1" si="39"/>
        <v>1</v>
      </c>
      <c r="BG21" s="324">
        <f t="shared" ca="1" si="39"/>
        <v>1</v>
      </c>
      <c r="BH21" s="324">
        <f t="shared" ca="1" si="39"/>
        <v>1</v>
      </c>
      <c r="BI21" s="324">
        <f t="shared" ca="1" si="39"/>
        <v>1</v>
      </c>
      <c r="BJ21" s="324">
        <f t="shared" ca="1" si="39"/>
        <v>1</v>
      </c>
      <c r="BK21" s="324">
        <f t="shared" ca="1" si="39"/>
        <v>1</v>
      </c>
      <c r="BL21" s="324">
        <f t="shared" ca="1" si="39"/>
        <v>1</v>
      </c>
      <c r="BM21" s="324">
        <f t="shared" ca="1" si="39"/>
        <v>1</v>
      </c>
      <c r="BN21" s="324">
        <f t="shared" ca="1" si="39"/>
        <v>1</v>
      </c>
      <c r="BO21" s="324">
        <f t="shared" ca="1" si="39"/>
        <v>1</v>
      </c>
      <c r="BP21" s="324">
        <f t="shared" ca="1" si="39"/>
        <v>1</v>
      </c>
      <c r="BQ21" s="324">
        <f t="shared" ca="1" si="39"/>
        <v>1</v>
      </c>
      <c r="BR21" s="324">
        <f t="shared" ca="1" si="39"/>
        <v>1</v>
      </c>
      <c r="BS21" s="325">
        <f t="shared" ca="1" si="29"/>
        <v>1</v>
      </c>
    </row>
    <row r="22" spans="1:71" ht="14.25" customHeight="1">
      <c r="A22" s="326">
        <f t="shared" si="24"/>
        <v>7</v>
      </c>
      <c r="B22" s="321" t="str">
        <f>VLOOKUP(C22,Sort!B:C,2,FALSE)</f>
        <v>AXOR 3336K</v>
      </c>
      <c r="C22" s="321" t="s">
        <v>18</v>
      </c>
      <c r="D22" s="322">
        <f>SUMIFS('Data Down'!$N:$N,'Data Down'!$D:$D,'Daily PA'!$C22,'Data Down'!$C:$C,'Daily PA'!D$6)</f>
        <v>0</v>
      </c>
      <c r="E22" s="322">
        <f>SUMIFS('Data Down'!$N:$N,'Data Down'!$D:$D,'Daily PA'!$C22,'Data Down'!$C:$C,'Daily PA'!E$6)</f>
        <v>0</v>
      </c>
      <c r="F22" s="322">
        <f>SUMIFS('Data Down'!$N:$N,'Data Down'!$D:$D,'Daily PA'!$C22,'Data Down'!$C:$C,'Daily PA'!F$6)</f>
        <v>0</v>
      </c>
      <c r="G22" s="322">
        <f>SUMIFS('Data Down'!$N:$N,'Data Down'!$D:$D,'Daily PA'!$C22,'Data Down'!$C:$C,'Daily PA'!G$6)</f>
        <v>0</v>
      </c>
      <c r="H22" s="322">
        <f>SUMIFS('Data Down'!$N:$N,'Data Down'!$D:$D,'Daily PA'!$C22,'Data Down'!$C:$C,'Daily PA'!H$6)</f>
        <v>0</v>
      </c>
      <c r="I22" s="322">
        <f>SUMIFS('Data Down'!$N:$N,'Data Down'!$D:$D,'Daily PA'!$C22,'Data Down'!$C:$C,'Daily PA'!I$6)</f>
        <v>0</v>
      </c>
      <c r="J22" s="322">
        <f>SUMIFS('Data Down'!$N:$N,'Data Down'!$D:$D,'Daily PA'!$C22,'Data Down'!$C:$C,'Daily PA'!J$6)</f>
        <v>0</v>
      </c>
      <c r="K22" s="322">
        <f>SUMIFS('Data Down'!$N:$N,'Data Down'!$D:$D,'Daily PA'!$C22,'Data Down'!$C:$C,'Daily PA'!K$6)</f>
        <v>0</v>
      </c>
      <c r="L22" s="322">
        <f>SUMIFS('Data Down'!$N:$N,'Data Down'!$D:$D,'Daily PA'!$C22,'Data Down'!$C:$C,'Daily PA'!L$6)</f>
        <v>0</v>
      </c>
      <c r="M22" s="322">
        <f>SUMIFS('Data Down'!$N:$N,'Data Down'!$D:$D,'Daily PA'!$C22,'Data Down'!$C:$C,'Daily PA'!M$6)</f>
        <v>0</v>
      </c>
      <c r="N22" s="322">
        <f>SUMIFS('Data Down'!$N:$N,'Data Down'!$D:$D,'Daily PA'!$C22,'Data Down'!$C:$C,'Daily PA'!N$6)</f>
        <v>0</v>
      </c>
      <c r="O22" s="322">
        <f>SUMIFS('Data Down'!$N:$N,'Data Down'!$D:$D,'Daily PA'!$C22,'Data Down'!$C:$C,'Daily PA'!O$6)</f>
        <v>0</v>
      </c>
      <c r="P22" s="322">
        <f>SUMIFS('Data Down'!$N:$N,'Data Down'!$D:$D,'Daily PA'!$C22,'Data Down'!$C:$C,'Daily PA'!P$6)</f>
        <v>0</v>
      </c>
      <c r="Q22" s="322">
        <f>SUMIFS('Data Down'!$N:$N,'Data Down'!$D:$D,'Daily PA'!$C22,'Data Down'!$C:$C,'Daily PA'!Q$6)</f>
        <v>0</v>
      </c>
      <c r="R22" s="322">
        <f>SUMIFS('Data Down'!$N:$N,'Data Down'!$D:$D,'Daily PA'!$C22,'Data Down'!$C:$C,'Daily PA'!R$6)</f>
        <v>0</v>
      </c>
      <c r="S22" s="322">
        <f>SUMIFS('Data Down'!$N:$N,'Data Down'!$D:$D,'Daily PA'!$C22,'Data Down'!$C:$C,'Daily PA'!S$6)</f>
        <v>0</v>
      </c>
      <c r="T22" s="322">
        <f>SUMIFS('Data Down'!$N:$N,'Data Down'!$D:$D,'Daily PA'!$C22,'Data Down'!$C:$C,'Daily PA'!T$6)</f>
        <v>0</v>
      </c>
      <c r="U22" s="322">
        <f>SUMIFS('Data Down'!$N:$N,'Data Down'!$D:$D,'Daily PA'!$C22,'Data Down'!$C:$C,'Daily PA'!U$6)</f>
        <v>0</v>
      </c>
      <c r="V22" s="322">
        <f>SUMIFS('Data Down'!$N:$N,'Data Down'!$D:$D,'Daily PA'!$C22,'Data Down'!$C:$C,'Daily PA'!V$6)</f>
        <v>0</v>
      </c>
      <c r="W22" s="322">
        <f>SUMIFS('Data Down'!$N:$N,'Data Down'!$D:$D,'Daily PA'!$C22,'Data Down'!$C:$C,'Daily PA'!W$6)</f>
        <v>0</v>
      </c>
      <c r="X22" s="322">
        <f>SUMIFS('Data Down'!$N:$N,'Data Down'!$D:$D,'Daily PA'!$C22,'Data Down'!$C:$C,'Daily PA'!X$6)</f>
        <v>0</v>
      </c>
      <c r="Y22" s="322">
        <f>SUMIFS('Data Down'!$N:$N,'Data Down'!$D:$D,'Daily PA'!$C22,'Data Down'!$C:$C,'Daily PA'!Y$6)</f>
        <v>0</v>
      </c>
      <c r="Z22" s="322">
        <f>SUMIFS('Data Down'!$N:$N,'Data Down'!$D:$D,'Daily PA'!$C22,'Data Down'!$C:$C,'Daily PA'!Z$6)</f>
        <v>0</v>
      </c>
      <c r="AA22" s="322">
        <f>SUMIFS('Data Down'!$N:$N,'Data Down'!$D:$D,'Daily PA'!$C22,'Data Down'!$C:$C,'Daily PA'!AA$6)</f>
        <v>0</v>
      </c>
      <c r="AB22" s="322">
        <f>SUMIFS('Data Down'!$N:$N,'Data Down'!$D:$D,'Daily PA'!$C22,'Data Down'!$C:$C,'Daily PA'!AB$6)</f>
        <v>0</v>
      </c>
      <c r="AC22" s="322">
        <f>SUMIFS('Data Down'!$N:$N,'Data Down'!$D:$D,'Daily PA'!$C22,'Data Down'!$C:$C,'Daily PA'!AC$6)</f>
        <v>0</v>
      </c>
      <c r="AD22" s="322">
        <f>SUMIFS('Data Down'!$N:$N,'Data Down'!$D:$D,'Daily PA'!$C22,'Data Down'!$C:$C,'Daily PA'!AD$6)</f>
        <v>0</v>
      </c>
      <c r="AE22" s="322">
        <f>SUMIFS('Data Down'!$N:$N,'Data Down'!$D:$D,'Daily PA'!$C22,'Data Down'!$C:$C,'Daily PA'!AE$6)</f>
        <v>0</v>
      </c>
      <c r="AF22" s="322">
        <f>SUMIFS('Data Down'!$N:$N,'Data Down'!$D:$D,'Daily PA'!$C22,'Data Down'!$C:$C,'Daily PA'!AF$6)</f>
        <v>0</v>
      </c>
      <c r="AG22" s="322">
        <f>SUMIFS('Data Down'!$N:$N,'Data Down'!$D:$D,'Daily PA'!$C22,'Data Down'!$C:$C,'Daily PA'!AG$6)</f>
        <v>0</v>
      </c>
      <c r="AH22" s="322">
        <f>SUMIFS('Data Down'!$N:$N,'Data Down'!$D:$D,'Daily PA'!$C22,'Data Down'!$C:$C,'Daily PA'!AH$6)</f>
        <v>0</v>
      </c>
      <c r="AI22" s="323">
        <f t="shared" si="25"/>
        <v>0</v>
      </c>
      <c r="AJ22" s="68"/>
      <c r="AK22" s="320">
        <f t="shared" si="26"/>
        <v>7</v>
      </c>
      <c r="AL22" s="321" t="str">
        <f t="shared" ref="AL22:AM22" si="40">B22</f>
        <v>AXOR 3336K</v>
      </c>
      <c r="AM22" s="321" t="str">
        <f t="shared" si="40"/>
        <v>DT MERCY 043</v>
      </c>
      <c r="AN22" s="324">
        <f t="shared" ref="AN22:BR22" ca="1" si="41">IF(AN$6&lt;NOW()-1,(SUM(24-D22)/24),"")</f>
        <v>1</v>
      </c>
      <c r="AO22" s="324">
        <f t="shared" ca="1" si="41"/>
        <v>1</v>
      </c>
      <c r="AP22" s="324">
        <f t="shared" ca="1" si="41"/>
        <v>1</v>
      </c>
      <c r="AQ22" s="324">
        <f t="shared" ca="1" si="41"/>
        <v>1</v>
      </c>
      <c r="AR22" s="324">
        <f t="shared" ca="1" si="41"/>
        <v>1</v>
      </c>
      <c r="AS22" s="324">
        <f t="shared" ca="1" si="41"/>
        <v>1</v>
      </c>
      <c r="AT22" s="324">
        <f t="shared" ca="1" si="41"/>
        <v>1</v>
      </c>
      <c r="AU22" s="324">
        <f t="shared" ca="1" si="41"/>
        <v>1</v>
      </c>
      <c r="AV22" s="324">
        <f t="shared" ca="1" si="41"/>
        <v>1</v>
      </c>
      <c r="AW22" s="324">
        <f t="shared" ca="1" si="41"/>
        <v>1</v>
      </c>
      <c r="AX22" s="324">
        <f t="shared" ca="1" si="41"/>
        <v>1</v>
      </c>
      <c r="AY22" s="324">
        <f t="shared" ca="1" si="41"/>
        <v>1</v>
      </c>
      <c r="AZ22" s="324">
        <f t="shared" ca="1" si="41"/>
        <v>1</v>
      </c>
      <c r="BA22" s="324">
        <f t="shared" ca="1" si="41"/>
        <v>1</v>
      </c>
      <c r="BB22" s="324">
        <f t="shared" ca="1" si="41"/>
        <v>1</v>
      </c>
      <c r="BC22" s="324">
        <f t="shared" ca="1" si="41"/>
        <v>1</v>
      </c>
      <c r="BD22" s="324">
        <f t="shared" ca="1" si="41"/>
        <v>1</v>
      </c>
      <c r="BE22" s="324">
        <f t="shared" ca="1" si="41"/>
        <v>1</v>
      </c>
      <c r="BF22" s="324">
        <f t="shared" ca="1" si="41"/>
        <v>1</v>
      </c>
      <c r="BG22" s="324">
        <f t="shared" ca="1" si="41"/>
        <v>1</v>
      </c>
      <c r="BH22" s="324">
        <f t="shared" ca="1" si="41"/>
        <v>1</v>
      </c>
      <c r="BI22" s="324">
        <f t="shared" ca="1" si="41"/>
        <v>1</v>
      </c>
      <c r="BJ22" s="324">
        <f t="shared" ca="1" si="41"/>
        <v>1</v>
      </c>
      <c r="BK22" s="324">
        <f t="shared" ca="1" si="41"/>
        <v>1</v>
      </c>
      <c r="BL22" s="324">
        <f t="shared" ca="1" si="41"/>
        <v>1</v>
      </c>
      <c r="BM22" s="324">
        <f t="shared" ca="1" si="41"/>
        <v>1</v>
      </c>
      <c r="BN22" s="324">
        <f t="shared" ca="1" si="41"/>
        <v>1</v>
      </c>
      <c r="BO22" s="324">
        <f t="shared" ca="1" si="41"/>
        <v>1</v>
      </c>
      <c r="BP22" s="324">
        <f t="shared" ca="1" si="41"/>
        <v>1</v>
      </c>
      <c r="BQ22" s="324">
        <f t="shared" ca="1" si="41"/>
        <v>1</v>
      </c>
      <c r="BR22" s="324">
        <f t="shared" ca="1" si="41"/>
        <v>1</v>
      </c>
      <c r="BS22" s="325">
        <f t="shared" ca="1" si="29"/>
        <v>1</v>
      </c>
    </row>
    <row r="23" spans="1:71" ht="14.25" customHeight="1">
      <c r="A23" s="326">
        <f t="shared" si="24"/>
        <v>8</v>
      </c>
      <c r="B23" s="321" t="str">
        <f>VLOOKUP(C23,Sort!B:C,2,FALSE)</f>
        <v>AXOR 3336K</v>
      </c>
      <c r="C23" s="321" t="s">
        <v>19</v>
      </c>
      <c r="D23" s="322">
        <f>SUMIFS('Data Down'!$N:$N,'Data Down'!$D:$D,'Daily PA'!$C23,'Data Down'!$C:$C,'Daily PA'!D$6)</f>
        <v>0</v>
      </c>
      <c r="E23" s="322">
        <f>SUMIFS('Data Down'!$N:$N,'Data Down'!$D:$D,'Daily PA'!$C23,'Data Down'!$C:$C,'Daily PA'!E$6)</f>
        <v>0</v>
      </c>
      <c r="F23" s="322">
        <f>SUMIFS('Data Down'!$N:$N,'Data Down'!$D:$D,'Daily PA'!$C23,'Data Down'!$C:$C,'Daily PA'!F$6)</f>
        <v>0</v>
      </c>
      <c r="G23" s="322">
        <f>SUMIFS('Data Down'!$N:$N,'Data Down'!$D:$D,'Daily PA'!$C23,'Data Down'!$C:$C,'Daily PA'!G$6)</f>
        <v>0</v>
      </c>
      <c r="H23" s="322">
        <f>SUMIFS('Data Down'!$N:$N,'Data Down'!$D:$D,'Daily PA'!$C23,'Data Down'!$C:$C,'Daily PA'!H$6)</f>
        <v>0</v>
      </c>
      <c r="I23" s="322">
        <f>SUMIFS('Data Down'!$N:$N,'Data Down'!$D:$D,'Daily PA'!$C23,'Data Down'!$C:$C,'Daily PA'!I$6)</f>
        <v>0</v>
      </c>
      <c r="J23" s="322">
        <f>SUMIFS('Data Down'!$N:$N,'Data Down'!$D:$D,'Daily PA'!$C23,'Data Down'!$C:$C,'Daily PA'!J$6)</f>
        <v>0</v>
      </c>
      <c r="K23" s="322">
        <f>SUMIFS('Data Down'!$N:$N,'Data Down'!$D:$D,'Daily PA'!$C23,'Data Down'!$C:$C,'Daily PA'!K$6)</f>
        <v>0</v>
      </c>
      <c r="L23" s="322">
        <f>SUMIFS('Data Down'!$N:$N,'Data Down'!$D:$D,'Daily PA'!$C23,'Data Down'!$C:$C,'Daily PA'!L$6)</f>
        <v>0</v>
      </c>
      <c r="M23" s="322">
        <f>SUMIFS('Data Down'!$N:$N,'Data Down'!$D:$D,'Daily PA'!$C23,'Data Down'!$C:$C,'Daily PA'!M$6)</f>
        <v>0</v>
      </c>
      <c r="N23" s="322">
        <f>SUMIFS('Data Down'!$N:$N,'Data Down'!$D:$D,'Daily PA'!$C23,'Data Down'!$C:$C,'Daily PA'!N$6)</f>
        <v>0</v>
      </c>
      <c r="O23" s="322">
        <f>SUMIFS('Data Down'!$N:$N,'Data Down'!$D:$D,'Daily PA'!$C23,'Data Down'!$C:$C,'Daily PA'!O$6)</f>
        <v>0</v>
      </c>
      <c r="P23" s="322">
        <f>SUMIFS('Data Down'!$N:$N,'Data Down'!$D:$D,'Daily PA'!$C23,'Data Down'!$C:$C,'Daily PA'!P$6)</f>
        <v>0</v>
      </c>
      <c r="Q23" s="322">
        <f>SUMIFS('Data Down'!$N:$N,'Data Down'!$D:$D,'Daily PA'!$C23,'Data Down'!$C:$C,'Daily PA'!Q$6)</f>
        <v>0</v>
      </c>
      <c r="R23" s="322">
        <f>SUMIFS('Data Down'!$N:$N,'Data Down'!$D:$D,'Daily PA'!$C23,'Data Down'!$C:$C,'Daily PA'!R$6)</f>
        <v>0</v>
      </c>
      <c r="S23" s="322">
        <f>SUMIFS('Data Down'!$N:$N,'Data Down'!$D:$D,'Daily PA'!$C23,'Data Down'!$C:$C,'Daily PA'!S$6)</f>
        <v>0</v>
      </c>
      <c r="T23" s="322">
        <f>SUMIFS('Data Down'!$N:$N,'Data Down'!$D:$D,'Daily PA'!$C23,'Data Down'!$C:$C,'Daily PA'!T$6)</f>
        <v>0</v>
      </c>
      <c r="U23" s="322">
        <f>SUMIFS('Data Down'!$N:$N,'Data Down'!$D:$D,'Daily PA'!$C23,'Data Down'!$C:$C,'Daily PA'!U$6)</f>
        <v>0</v>
      </c>
      <c r="V23" s="322">
        <f>SUMIFS('Data Down'!$N:$N,'Data Down'!$D:$D,'Daily PA'!$C23,'Data Down'!$C:$C,'Daily PA'!V$6)</f>
        <v>0</v>
      </c>
      <c r="W23" s="322">
        <f>SUMIFS('Data Down'!$N:$N,'Data Down'!$D:$D,'Daily PA'!$C23,'Data Down'!$C:$C,'Daily PA'!W$6)</f>
        <v>0</v>
      </c>
      <c r="X23" s="322">
        <f>SUMIFS('Data Down'!$N:$N,'Data Down'!$D:$D,'Daily PA'!$C23,'Data Down'!$C:$C,'Daily PA'!X$6)</f>
        <v>0</v>
      </c>
      <c r="Y23" s="322">
        <f>SUMIFS('Data Down'!$N:$N,'Data Down'!$D:$D,'Daily PA'!$C23,'Data Down'!$C:$C,'Daily PA'!Y$6)</f>
        <v>0</v>
      </c>
      <c r="Z23" s="322">
        <f>SUMIFS('Data Down'!$N:$N,'Data Down'!$D:$D,'Daily PA'!$C23,'Data Down'!$C:$C,'Daily PA'!Z$6)</f>
        <v>0</v>
      </c>
      <c r="AA23" s="322">
        <f>SUMIFS('Data Down'!$N:$N,'Data Down'!$D:$D,'Daily PA'!$C23,'Data Down'!$C:$C,'Daily PA'!AA$6)</f>
        <v>0</v>
      </c>
      <c r="AB23" s="322">
        <f>SUMIFS('Data Down'!$N:$N,'Data Down'!$D:$D,'Daily PA'!$C23,'Data Down'!$C:$C,'Daily PA'!AB$6)</f>
        <v>0</v>
      </c>
      <c r="AC23" s="322">
        <f>SUMIFS('Data Down'!$N:$N,'Data Down'!$D:$D,'Daily PA'!$C23,'Data Down'!$C:$C,'Daily PA'!AC$6)</f>
        <v>0</v>
      </c>
      <c r="AD23" s="322">
        <f>SUMIFS('Data Down'!$N:$N,'Data Down'!$D:$D,'Daily PA'!$C23,'Data Down'!$C:$C,'Daily PA'!AD$6)</f>
        <v>0</v>
      </c>
      <c r="AE23" s="322">
        <f>SUMIFS('Data Down'!$N:$N,'Data Down'!$D:$D,'Daily PA'!$C23,'Data Down'!$C:$C,'Daily PA'!AE$6)</f>
        <v>0</v>
      </c>
      <c r="AF23" s="322">
        <f>SUMIFS('Data Down'!$N:$N,'Data Down'!$D:$D,'Daily PA'!$C23,'Data Down'!$C:$C,'Daily PA'!AF$6)</f>
        <v>0</v>
      </c>
      <c r="AG23" s="322">
        <f>SUMIFS('Data Down'!$N:$N,'Data Down'!$D:$D,'Daily PA'!$C23,'Data Down'!$C:$C,'Daily PA'!AG$6)</f>
        <v>0</v>
      </c>
      <c r="AH23" s="322">
        <f>SUMIFS('Data Down'!$N:$N,'Data Down'!$D:$D,'Daily PA'!$C23,'Data Down'!$C:$C,'Daily PA'!AH$6)</f>
        <v>0</v>
      </c>
      <c r="AI23" s="323">
        <f t="shared" si="25"/>
        <v>0</v>
      </c>
      <c r="AJ23" s="68"/>
      <c r="AK23" s="320">
        <f t="shared" si="26"/>
        <v>8</v>
      </c>
      <c r="AL23" s="321" t="str">
        <f t="shared" ref="AL23:AM23" si="42">B23</f>
        <v>AXOR 3336K</v>
      </c>
      <c r="AM23" s="321" t="str">
        <f t="shared" si="42"/>
        <v>DT MERCY 044</v>
      </c>
      <c r="AN23" s="324">
        <f t="shared" ref="AN23:BR23" ca="1" si="43">IF(AN$6&lt;NOW()-1,(SUM(24-D23)/24),"")</f>
        <v>1</v>
      </c>
      <c r="AO23" s="324">
        <f t="shared" ca="1" si="43"/>
        <v>1</v>
      </c>
      <c r="AP23" s="324">
        <f t="shared" ca="1" si="43"/>
        <v>1</v>
      </c>
      <c r="AQ23" s="324">
        <f t="shared" ca="1" si="43"/>
        <v>1</v>
      </c>
      <c r="AR23" s="324">
        <f t="shared" ca="1" si="43"/>
        <v>1</v>
      </c>
      <c r="AS23" s="324">
        <f t="shared" ca="1" si="43"/>
        <v>1</v>
      </c>
      <c r="AT23" s="324">
        <f t="shared" ca="1" si="43"/>
        <v>1</v>
      </c>
      <c r="AU23" s="324">
        <f t="shared" ca="1" si="43"/>
        <v>1</v>
      </c>
      <c r="AV23" s="324">
        <f t="shared" ca="1" si="43"/>
        <v>1</v>
      </c>
      <c r="AW23" s="324">
        <f t="shared" ca="1" si="43"/>
        <v>1</v>
      </c>
      <c r="AX23" s="324">
        <f t="shared" ca="1" si="43"/>
        <v>1</v>
      </c>
      <c r="AY23" s="324">
        <f t="shared" ca="1" si="43"/>
        <v>1</v>
      </c>
      <c r="AZ23" s="324">
        <f t="shared" ca="1" si="43"/>
        <v>1</v>
      </c>
      <c r="BA23" s="324">
        <f t="shared" ca="1" si="43"/>
        <v>1</v>
      </c>
      <c r="BB23" s="324">
        <f t="shared" ca="1" si="43"/>
        <v>1</v>
      </c>
      <c r="BC23" s="324">
        <f t="shared" ca="1" si="43"/>
        <v>1</v>
      </c>
      <c r="BD23" s="324">
        <f t="shared" ca="1" si="43"/>
        <v>1</v>
      </c>
      <c r="BE23" s="324">
        <f t="shared" ca="1" si="43"/>
        <v>1</v>
      </c>
      <c r="BF23" s="324">
        <f t="shared" ca="1" si="43"/>
        <v>1</v>
      </c>
      <c r="BG23" s="324">
        <f t="shared" ca="1" si="43"/>
        <v>1</v>
      </c>
      <c r="BH23" s="324">
        <f t="shared" ca="1" si="43"/>
        <v>1</v>
      </c>
      <c r="BI23" s="324">
        <f t="shared" ca="1" si="43"/>
        <v>1</v>
      </c>
      <c r="BJ23" s="324">
        <f t="shared" ca="1" si="43"/>
        <v>1</v>
      </c>
      <c r="BK23" s="324">
        <f t="shared" ca="1" si="43"/>
        <v>1</v>
      </c>
      <c r="BL23" s="324">
        <f t="shared" ca="1" si="43"/>
        <v>1</v>
      </c>
      <c r="BM23" s="324">
        <f t="shared" ca="1" si="43"/>
        <v>1</v>
      </c>
      <c r="BN23" s="324">
        <f t="shared" ca="1" si="43"/>
        <v>1</v>
      </c>
      <c r="BO23" s="324">
        <f t="shared" ca="1" si="43"/>
        <v>1</v>
      </c>
      <c r="BP23" s="324">
        <f t="shared" ca="1" si="43"/>
        <v>1</v>
      </c>
      <c r="BQ23" s="324">
        <f t="shared" ca="1" si="43"/>
        <v>1</v>
      </c>
      <c r="BR23" s="324">
        <f t="shared" ca="1" si="43"/>
        <v>1</v>
      </c>
      <c r="BS23" s="325">
        <f t="shared" ca="1" si="29"/>
        <v>1</v>
      </c>
    </row>
    <row r="24" spans="1:71" ht="14.25" customHeight="1">
      <c r="A24" s="326">
        <f t="shared" si="24"/>
        <v>9</v>
      </c>
      <c r="B24" s="321" t="str">
        <f>VLOOKUP(C24,Sort!B:C,2,FALSE)</f>
        <v>AXOR 3336K</v>
      </c>
      <c r="C24" s="321" t="s">
        <v>20</v>
      </c>
      <c r="D24" s="322">
        <f>SUMIFS('Data Down'!$N:$N,'Data Down'!$D:$D,'Daily PA'!$C24,'Data Down'!$C:$C,'Daily PA'!D$6)</f>
        <v>0</v>
      </c>
      <c r="E24" s="322">
        <f>SUMIFS('Data Down'!$N:$N,'Data Down'!$D:$D,'Daily PA'!$C24,'Data Down'!$C:$C,'Daily PA'!E$6)</f>
        <v>0</v>
      </c>
      <c r="F24" s="322">
        <f>SUMIFS('Data Down'!$N:$N,'Data Down'!$D:$D,'Daily PA'!$C24,'Data Down'!$C:$C,'Daily PA'!F$6)</f>
        <v>0</v>
      </c>
      <c r="G24" s="322">
        <f>SUMIFS('Data Down'!$N:$N,'Data Down'!$D:$D,'Daily PA'!$C24,'Data Down'!$C:$C,'Daily PA'!G$6)</f>
        <v>0</v>
      </c>
      <c r="H24" s="322">
        <f>SUMIFS('Data Down'!$N:$N,'Data Down'!$D:$D,'Daily PA'!$C24,'Data Down'!$C:$C,'Daily PA'!H$6)</f>
        <v>0</v>
      </c>
      <c r="I24" s="322">
        <f>SUMIFS('Data Down'!$N:$N,'Data Down'!$D:$D,'Daily PA'!$C24,'Data Down'!$C:$C,'Daily PA'!I$6)</f>
        <v>0</v>
      </c>
      <c r="J24" s="322">
        <f>SUMIFS('Data Down'!$N:$N,'Data Down'!$D:$D,'Daily PA'!$C24,'Data Down'!$C:$C,'Daily PA'!J$6)</f>
        <v>0</v>
      </c>
      <c r="K24" s="322">
        <f>SUMIFS('Data Down'!$N:$N,'Data Down'!$D:$D,'Daily PA'!$C24,'Data Down'!$C:$C,'Daily PA'!K$6)</f>
        <v>0</v>
      </c>
      <c r="L24" s="322">
        <f>SUMIFS('Data Down'!$N:$N,'Data Down'!$D:$D,'Daily PA'!$C24,'Data Down'!$C:$C,'Daily PA'!L$6)</f>
        <v>0</v>
      </c>
      <c r="M24" s="322">
        <f>SUMIFS('Data Down'!$N:$N,'Data Down'!$D:$D,'Daily PA'!$C24,'Data Down'!$C:$C,'Daily PA'!M$6)</f>
        <v>0</v>
      </c>
      <c r="N24" s="322">
        <f>SUMIFS('Data Down'!$N:$N,'Data Down'!$D:$D,'Daily PA'!$C24,'Data Down'!$C:$C,'Daily PA'!N$6)</f>
        <v>0</v>
      </c>
      <c r="O24" s="322">
        <f>SUMIFS('Data Down'!$N:$N,'Data Down'!$D:$D,'Daily PA'!$C24,'Data Down'!$C:$C,'Daily PA'!O$6)</f>
        <v>0</v>
      </c>
      <c r="P24" s="322">
        <f>SUMIFS('Data Down'!$N:$N,'Data Down'!$D:$D,'Daily PA'!$C24,'Data Down'!$C:$C,'Daily PA'!P$6)</f>
        <v>0</v>
      </c>
      <c r="Q24" s="322">
        <f>SUMIFS('Data Down'!$N:$N,'Data Down'!$D:$D,'Daily PA'!$C24,'Data Down'!$C:$C,'Daily PA'!Q$6)</f>
        <v>0</v>
      </c>
      <c r="R24" s="322">
        <f>SUMIFS('Data Down'!$N:$N,'Data Down'!$D:$D,'Daily PA'!$C24,'Data Down'!$C:$C,'Daily PA'!R$6)</f>
        <v>0</v>
      </c>
      <c r="S24" s="322">
        <f>SUMIFS('Data Down'!$N:$N,'Data Down'!$D:$D,'Daily PA'!$C24,'Data Down'!$C:$C,'Daily PA'!S$6)</f>
        <v>0</v>
      </c>
      <c r="T24" s="322">
        <f>SUMIFS('Data Down'!$N:$N,'Data Down'!$D:$D,'Daily PA'!$C24,'Data Down'!$C:$C,'Daily PA'!T$6)</f>
        <v>0</v>
      </c>
      <c r="U24" s="322">
        <f>SUMIFS('Data Down'!$N:$N,'Data Down'!$D:$D,'Daily PA'!$C24,'Data Down'!$C:$C,'Daily PA'!U$6)</f>
        <v>0</v>
      </c>
      <c r="V24" s="322">
        <f>SUMIFS('Data Down'!$N:$N,'Data Down'!$D:$D,'Daily PA'!$C24,'Data Down'!$C:$C,'Daily PA'!V$6)</f>
        <v>0</v>
      </c>
      <c r="W24" s="322">
        <f>SUMIFS('Data Down'!$N:$N,'Data Down'!$D:$D,'Daily PA'!$C24,'Data Down'!$C:$C,'Daily PA'!W$6)</f>
        <v>0</v>
      </c>
      <c r="X24" s="322">
        <f>SUMIFS('Data Down'!$N:$N,'Data Down'!$D:$D,'Daily PA'!$C24,'Data Down'!$C:$C,'Daily PA'!X$6)</f>
        <v>0</v>
      </c>
      <c r="Y24" s="322">
        <f>SUMIFS('Data Down'!$N:$N,'Data Down'!$D:$D,'Daily PA'!$C24,'Data Down'!$C:$C,'Daily PA'!Y$6)</f>
        <v>0</v>
      </c>
      <c r="Z24" s="322">
        <f>SUMIFS('Data Down'!$N:$N,'Data Down'!$D:$D,'Daily PA'!$C24,'Data Down'!$C:$C,'Daily PA'!Z$6)</f>
        <v>0</v>
      </c>
      <c r="AA24" s="322">
        <f>SUMIFS('Data Down'!$N:$N,'Data Down'!$D:$D,'Daily PA'!$C24,'Data Down'!$C:$C,'Daily PA'!AA$6)</f>
        <v>0</v>
      </c>
      <c r="AB24" s="322">
        <f>SUMIFS('Data Down'!$N:$N,'Data Down'!$D:$D,'Daily PA'!$C24,'Data Down'!$C:$C,'Daily PA'!AB$6)</f>
        <v>0</v>
      </c>
      <c r="AC24" s="322">
        <f>SUMIFS('Data Down'!$N:$N,'Data Down'!$D:$D,'Daily PA'!$C24,'Data Down'!$C:$C,'Daily PA'!AC$6)</f>
        <v>0</v>
      </c>
      <c r="AD24" s="322">
        <f>SUMIFS('Data Down'!$N:$N,'Data Down'!$D:$D,'Daily PA'!$C24,'Data Down'!$C:$C,'Daily PA'!AD$6)</f>
        <v>0</v>
      </c>
      <c r="AE24" s="322">
        <f>SUMIFS('Data Down'!$N:$N,'Data Down'!$D:$D,'Daily PA'!$C24,'Data Down'!$C:$C,'Daily PA'!AE$6)</f>
        <v>0</v>
      </c>
      <c r="AF24" s="322">
        <f>SUMIFS('Data Down'!$N:$N,'Data Down'!$D:$D,'Daily PA'!$C24,'Data Down'!$C:$C,'Daily PA'!AF$6)</f>
        <v>0</v>
      </c>
      <c r="AG24" s="322">
        <f>SUMIFS('Data Down'!$N:$N,'Data Down'!$D:$D,'Daily PA'!$C24,'Data Down'!$C:$C,'Daily PA'!AG$6)</f>
        <v>0</v>
      </c>
      <c r="AH24" s="322">
        <f>SUMIFS('Data Down'!$N:$N,'Data Down'!$D:$D,'Daily PA'!$C24,'Data Down'!$C:$C,'Daily PA'!AH$6)</f>
        <v>0</v>
      </c>
      <c r="AI24" s="323">
        <f t="shared" si="25"/>
        <v>0</v>
      </c>
      <c r="AJ24" s="68"/>
      <c r="AK24" s="320">
        <f t="shared" si="26"/>
        <v>9</v>
      </c>
      <c r="AL24" s="321" t="str">
        <f t="shared" ref="AL24:AM24" si="44">B24</f>
        <v>AXOR 3336K</v>
      </c>
      <c r="AM24" s="321" t="str">
        <f t="shared" si="44"/>
        <v>DT MERCY 048</v>
      </c>
      <c r="AN24" s="324">
        <f t="shared" ref="AN24:BR24" ca="1" si="45">IF(AN$6&lt;NOW()-1,(SUM(24-D24)/24),"")</f>
        <v>1</v>
      </c>
      <c r="AO24" s="324">
        <f t="shared" ca="1" si="45"/>
        <v>1</v>
      </c>
      <c r="AP24" s="324">
        <f t="shared" ca="1" si="45"/>
        <v>1</v>
      </c>
      <c r="AQ24" s="324">
        <f t="shared" ca="1" si="45"/>
        <v>1</v>
      </c>
      <c r="AR24" s="324">
        <f t="shared" ca="1" si="45"/>
        <v>1</v>
      </c>
      <c r="AS24" s="324">
        <f t="shared" ca="1" si="45"/>
        <v>1</v>
      </c>
      <c r="AT24" s="324">
        <f t="shared" ca="1" si="45"/>
        <v>1</v>
      </c>
      <c r="AU24" s="324">
        <f t="shared" ca="1" si="45"/>
        <v>1</v>
      </c>
      <c r="AV24" s="324">
        <f t="shared" ca="1" si="45"/>
        <v>1</v>
      </c>
      <c r="AW24" s="324">
        <f t="shared" ca="1" si="45"/>
        <v>1</v>
      </c>
      <c r="AX24" s="324">
        <f t="shared" ca="1" si="45"/>
        <v>1</v>
      </c>
      <c r="AY24" s="324">
        <f t="shared" ca="1" si="45"/>
        <v>1</v>
      </c>
      <c r="AZ24" s="324">
        <f t="shared" ca="1" si="45"/>
        <v>1</v>
      </c>
      <c r="BA24" s="324">
        <f t="shared" ca="1" si="45"/>
        <v>1</v>
      </c>
      <c r="BB24" s="324">
        <f t="shared" ca="1" si="45"/>
        <v>1</v>
      </c>
      <c r="BC24" s="324">
        <f t="shared" ca="1" si="45"/>
        <v>1</v>
      </c>
      <c r="BD24" s="324">
        <f t="shared" ca="1" si="45"/>
        <v>1</v>
      </c>
      <c r="BE24" s="324">
        <f t="shared" ca="1" si="45"/>
        <v>1</v>
      </c>
      <c r="BF24" s="324">
        <f t="shared" ca="1" si="45"/>
        <v>1</v>
      </c>
      <c r="BG24" s="324">
        <f t="shared" ca="1" si="45"/>
        <v>1</v>
      </c>
      <c r="BH24" s="324">
        <f t="shared" ca="1" si="45"/>
        <v>1</v>
      </c>
      <c r="BI24" s="324">
        <f t="shared" ca="1" si="45"/>
        <v>1</v>
      </c>
      <c r="BJ24" s="324">
        <f t="shared" ca="1" si="45"/>
        <v>1</v>
      </c>
      <c r="BK24" s="324">
        <f t="shared" ca="1" si="45"/>
        <v>1</v>
      </c>
      <c r="BL24" s="324">
        <f t="shared" ca="1" si="45"/>
        <v>1</v>
      </c>
      <c r="BM24" s="324">
        <f t="shared" ca="1" si="45"/>
        <v>1</v>
      </c>
      <c r="BN24" s="324">
        <f t="shared" ca="1" si="45"/>
        <v>1</v>
      </c>
      <c r="BO24" s="324">
        <f t="shared" ca="1" si="45"/>
        <v>1</v>
      </c>
      <c r="BP24" s="324">
        <f t="shared" ca="1" si="45"/>
        <v>1</v>
      </c>
      <c r="BQ24" s="324">
        <f t="shared" ca="1" si="45"/>
        <v>1</v>
      </c>
      <c r="BR24" s="324">
        <f t="shared" ca="1" si="45"/>
        <v>1</v>
      </c>
      <c r="BS24" s="325">
        <f t="shared" ca="1" si="29"/>
        <v>1</v>
      </c>
    </row>
    <row r="25" spans="1:71" ht="14.25" customHeight="1">
      <c r="A25" s="326">
        <f t="shared" si="24"/>
        <v>10</v>
      </c>
      <c r="B25" s="321" t="str">
        <f>VLOOKUP(C25,Sort!B:C,2,FALSE)</f>
        <v>AXOR 3336K</v>
      </c>
      <c r="C25" s="321" t="s">
        <v>21</v>
      </c>
      <c r="D25" s="322">
        <f>SUMIFS('Data Down'!$N:$N,'Data Down'!$D:$D,'Daily PA'!$C25,'Data Down'!$C:$C,'Daily PA'!D$6)</f>
        <v>0</v>
      </c>
      <c r="E25" s="322">
        <f>SUMIFS('Data Down'!$N:$N,'Data Down'!$D:$D,'Daily PA'!$C25,'Data Down'!$C:$C,'Daily PA'!E$6)</f>
        <v>0</v>
      </c>
      <c r="F25" s="322">
        <f>SUMIFS('Data Down'!$N:$N,'Data Down'!$D:$D,'Daily PA'!$C25,'Data Down'!$C:$C,'Daily PA'!F$6)</f>
        <v>0</v>
      </c>
      <c r="G25" s="322">
        <f>SUMIFS('Data Down'!$N:$N,'Data Down'!$D:$D,'Daily PA'!$C25,'Data Down'!$C:$C,'Daily PA'!G$6)</f>
        <v>0</v>
      </c>
      <c r="H25" s="322">
        <f>SUMIFS('Data Down'!$N:$N,'Data Down'!$D:$D,'Daily PA'!$C25,'Data Down'!$C:$C,'Daily PA'!H$6)</f>
        <v>0</v>
      </c>
      <c r="I25" s="322">
        <f>SUMIFS('Data Down'!$N:$N,'Data Down'!$D:$D,'Daily PA'!$C25,'Data Down'!$C:$C,'Daily PA'!I$6)</f>
        <v>0</v>
      </c>
      <c r="J25" s="322">
        <f>SUMIFS('Data Down'!$N:$N,'Data Down'!$D:$D,'Daily PA'!$C25,'Data Down'!$C:$C,'Daily PA'!J$6)</f>
        <v>0</v>
      </c>
      <c r="K25" s="322">
        <f>SUMIFS('Data Down'!$N:$N,'Data Down'!$D:$D,'Daily PA'!$C25,'Data Down'!$C:$C,'Daily PA'!K$6)</f>
        <v>0</v>
      </c>
      <c r="L25" s="322">
        <f>SUMIFS('Data Down'!$N:$N,'Data Down'!$D:$D,'Daily PA'!$C25,'Data Down'!$C:$C,'Daily PA'!L$6)</f>
        <v>0</v>
      </c>
      <c r="M25" s="322">
        <f>SUMIFS('Data Down'!$N:$N,'Data Down'!$D:$D,'Daily PA'!$C25,'Data Down'!$C:$C,'Daily PA'!M$6)</f>
        <v>0</v>
      </c>
      <c r="N25" s="322">
        <f>SUMIFS('Data Down'!$N:$N,'Data Down'!$D:$D,'Daily PA'!$C25,'Data Down'!$C:$C,'Daily PA'!N$6)</f>
        <v>0</v>
      </c>
      <c r="O25" s="322">
        <f>SUMIFS('Data Down'!$N:$N,'Data Down'!$D:$D,'Daily PA'!$C25,'Data Down'!$C:$C,'Daily PA'!O$6)</f>
        <v>0</v>
      </c>
      <c r="P25" s="322">
        <f>SUMIFS('Data Down'!$N:$N,'Data Down'!$D:$D,'Daily PA'!$C25,'Data Down'!$C:$C,'Daily PA'!P$6)</f>
        <v>0</v>
      </c>
      <c r="Q25" s="322">
        <f>SUMIFS('Data Down'!$N:$N,'Data Down'!$D:$D,'Daily PA'!$C25,'Data Down'!$C:$C,'Daily PA'!Q$6)</f>
        <v>0</v>
      </c>
      <c r="R25" s="322">
        <f>SUMIFS('Data Down'!$N:$N,'Data Down'!$D:$D,'Daily PA'!$C25,'Data Down'!$C:$C,'Daily PA'!R$6)</f>
        <v>0</v>
      </c>
      <c r="S25" s="322">
        <f>SUMIFS('Data Down'!$N:$N,'Data Down'!$D:$D,'Daily PA'!$C25,'Data Down'!$C:$C,'Daily PA'!S$6)</f>
        <v>0</v>
      </c>
      <c r="T25" s="322">
        <f>SUMIFS('Data Down'!$N:$N,'Data Down'!$D:$D,'Daily PA'!$C25,'Data Down'!$C:$C,'Daily PA'!T$6)</f>
        <v>0</v>
      </c>
      <c r="U25" s="322">
        <f>SUMIFS('Data Down'!$N:$N,'Data Down'!$D:$D,'Daily PA'!$C25,'Data Down'!$C:$C,'Daily PA'!U$6)</f>
        <v>0</v>
      </c>
      <c r="V25" s="322">
        <f>SUMIFS('Data Down'!$N:$N,'Data Down'!$D:$D,'Daily PA'!$C25,'Data Down'!$C:$C,'Daily PA'!V$6)</f>
        <v>0</v>
      </c>
      <c r="W25" s="322">
        <f>SUMIFS('Data Down'!$N:$N,'Data Down'!$D:$D,'Daily PA'!$C25,'Data Down'!$C:$C,'Daily PA'!W$6)</f>
        <v>0</v>
      </c>
      <c r="X25" s="322">
        <f>SUMIFS('Data Down'!$N:$N,'Data Down'!$D:$D,'Daily PA'!$C25,'Data Down'!$C:$C,'Daily PA'!X$6)</f>
        <v>0</v>
      </c>
      <c r="Y25" s="322">
        <f>SUMIFS('Data Down'!$N:$N,'Data Down'!$D:$D,'Daily PA'!$C25,'Data Down'!$C:$C,'Daily PA'!Y$6)</f>
        <v>0</v>
      </c>
      <c r="Z25" s="322">
        <f>SUMIFS('Data Down'!$N:$N,'Data Down'!$D:$D,'Daily PA'!$C25,'Data Down'!$C:$C,'Daily PA'!Z$6)</f>
        <v>0</v>
      </c>
      <c r="AA25" s="322">
        <f>SUMIFS('Data Down'!$N:$N,'Data Down'!$D:$D,'Daily PA'!$C25,'Data Down'!$C:$C,'Daily PA'!AA$6)</f>
        <v>0</v>
      </c>
      <c r="AB25" s="322">
        <f>SUMIFS('Data Down'!$N:$N,'Data Down'!$D:$D,'Daily PA'!$C25,'Data Down'!$C:$C,'Daily PA'!AB$6)</f>
        <v>0</v>
      </c>
      <c r="AC25" s="322">
        <f>SUMIFS('Data Down'!$N:$N,'Data Down'!$D:$D,'Daily PA'!$C25,'Data Down'!$C:$C,'Daily PA'!AC$6)</f>
        <v>0</v>
      </c>
      <c r="AD25" s="322">
        <f>SUMIFS('Data Down'!$N:$N,'Data Down'!$D:$D,'Daily PA'!$C25,'Data Down'!$C:$C,'Daily PA'!AD$6)</f>
        <v>0</v>
      </c>
      <c r="AE25" s="322">
        <f>SUMIFS('Data Down'!$N:$N,'Data Down'!$D:$D,'Daily PA'!$C25,'Data Down'!$C:$C,'Daily PA'!AE$6)</f>
        <v>0</v>
      </c>
      <c r="AF25" s="322">
        <f>SUMIFS('Data Down'!$N:$N,'Data Down'!$D:$D,'Daily PA'!$C25,'Data Down'!$C:$C,'Daily PA'!AF$6)</f>
        <v>0</v>
      </c>
      <c r="AG25" s="322">
        <f>SUMIFS('Data Down'!$N:$N,'Data Down'!$D:$D,'Daily PA'!$C25,'Data Down'!$C:$C,'Daily PA'!AG$6)</f>
        <v>0</v>
      </c>
      <c r="AH25" s="322">
        <f>SUMIFS('Data Down'!$N:$N,'Data Down'!$D:$D,'Daily PA'!$C25,'Data Down'!$C:$C,'Daily PA'!AH$6)</f>
        <v>0</v>
      </c>
      <c r="AI25" s="323">
        <f t="shared" si="25"/>
        <v>0</v>
      </c>
      <c r="AJ25" s="68"/>
      <c r="AK25" s="320">
        <f t="shared" si="26"/>
        <v>10</v>
      </c>
      <c r="AL25" s="321" t="str">
        <f t="shared" ref="AL25:AM25" si="46">B25</f>
        <v>AXOR 3336K</v>
      </c>
      <c r="AM25" s="321" t="str">
        <f t="shared" si="46"/>
        <v>DT MERCY 049</v>
      </c>
      <c r="AN25" s="324">
        <f t="shared" ref="AN25:BR25" ca="1" si="47">IF(AN$6&lt;NOW()-1,(SUM(24-D25)/24),"")</f>
        <v>1</v>
      </c>
      <c r="AO25" s="324">
        <f t="shared" ca="1" si="47"/>
        <v>1</v>
      </c>
      <c r="AP25" s="324">
        <f t="shared" ca="1" si="47"/>
        <v>1</v>
      </c>
      <c r="AQ25" s="324">
        <f t="shared" ca="1" si="47"/>
        <v>1</v>
      </c>
      <c r="AR25" s="324">
        <f t="shared" ca="1" si="47"/>
        <v>1</v>
      </c>
      <c r="AS25" s="324">
        <f t="shared" ca="1" si="47"/>
        <v>1</v>
      </c>
      <c r="AT25" s="324">
        <f t="shared" ca="1" si="47"/>
        <v>1</v>
      </c>
      <c r="AU25" s="324">
        <f t="shared" ca="1" si="47"/>
        <v>1</v>
      </c>
      <c r="AV25" s="324">
        <f t="shared" ca="1" si="47"/>
        <v>1</v>
      </c>
      <c r="AW25" s="324">
        <f t="shared" ca="1" si="47"/>
        <v>1</v>
      </c>
      <c r="AX25" s="324">
        <f t="shared" ca="1" si="47"/>
        <v>1</v>
      </c>
      <c r="AY25" s="324">
        <f t="shared" ca="1" si="47"/>
        <v>1</v>
      </c>
      <c r="AZ25" s="324">
        <f t="shared" ca="1" si="47"/>
        <v>1</v>
      </c>
      <c r="BA25" s="324">
        <f t="shared" ca="1" si="47"/>
        <v>1</v>
      </c>
      <c r="BB25" s="324">
        <f t="shared" ca="1" si="47"/>
        <v>1</v>
      </c>
      <c r="BC25" s="324">
        <f t="shared" ca="1" si="47"/>
        <v>1</v>
      </c>
      <c r="BD25" s="324">
        <f t="shared" ca="1" si="47"/>
        <v>1</v>
      </c>
      <c r="BE25" s="324">
        <f t="shared" ca="1" si="47"/>
        <v>1</v>
      </c>
      <c r="BF25" s="324">
        <f t="shared" ca="1" si="47"/>
        <v>1</v>
      </c>
      <c r="BG25" s="324">
        <f t="shared" ca="1" si="47"/>
        <v>1</v>
      </c>
      <c r="BH25" s="324">
        <f t="shared" ca="1" si="47"/>
        <v>1</v>
      </c>
      <c r="BI25" s="324">
        <f t="shared" ca="1" si="47"/>
        <v>1</v>
      </c>
      <c r="BJ25" s="324">
        <f t="shared" ca="1" si="47"/>
        <v>1</v>
      </c>
      <c r="BK25" s="324">
        <f t="shared" ca="1" si="47"/>
        <v>1</v>
      </c>
      <c r="BL25" s="324">
        <f t="shared" ca="1" si="47"/>
        <v>1</v>
      </c>
      <c r="BM25" s="324">
        <f t="shared" ca="1" si="47"/>
        <v>1</v>
      </c>
      <c r="BN25" s="324">
        <f t="shared" ca="1" si="47"/>
        <v>1</v>
      </c>
      <c r="BO25" s="324">
        <f t="shared" ca="1" si="47"/>
        <v>1</v>
      </c>
      <c r="BP25" s="324">
        <f t="shared" ca="1" si="47"/>
        <v>1</v>
      </c>
      <c r="BQ25" s="324">
        <f t="shared" ca="1" si="47"/>
        <v>1</v>
      </c>
      <c r="BR25" s="324">
        <f t="shared" ca="1" si="47"/>
        <v>1</v>
      </c>
      <c r="BS25" s="325">
        <f t="shared" ca="1" si="29"/>
        <v>1</v>
      </c>
    </row>
    <row r="26" spans="1:71" ht="14.25" customHeight="1">
      <c r="A26" s="326">
        <f t="shared" si="24"/>
        <v>11</v>
      </c>
      <c r="B26" s="321" t="str">
        <f>VLOOKUP(C26,Sort!B:C,2,FALSE)</f>
        <v>AXOR 3336K</v>
      </c>
      <c r="C26" s="321" t="s">
        <v>22</v>
      </c>
      <c r="D26" s="322">
        <f>SUMIFS('Data Down'!$N:$N,'Data Down'!$D:$D,'Daily PA'!$C26,'Data Down'!$C:$C,'Daily PA'!D$6)</f>
        <v>0</v>
      </c>
      <c r="E26" s="322">
        <f>SUMIFS('Data Down'!$N:$N,'Data Down'!$D:$D,'Daily PA'!$C26,'Data Down'!$C:$C,'Daily PA'!E$6)</f>
        <v>0</v>
      </c>
      <c r="F26" s="322">
        <f>SUMIFS('Data Down'!$N:$N,'Data Down'!$D:$D,'Daily PA'!$C26,'Data Down'!$C:$C,'Daily PA'!F$6)</f>
        <v>0</v>
      </c>
      <c r="G26" s="322">
        <f>SUMIFS('Data Down'!$N:$N,'Data Down'!$D:$D,'Daily PA'!$C26,'Data Down'!$C:$C,'Daily PA'!G$6)</f>
        <v>0</v>
      </c>
      <c r="H26" s="322">
        <f>SUMIFS('Data Down'!$N:$N,'Data Down'!$D:$D,'Daily PA'!$C26,'Data Down'!$C:$C,'Daily PA'!H$6)</f>
        <v>0</v>
      </c>
      <c r="I26" s="322">
        <f>SUMIFS('Data Down'!$N:$N,'Data Down'!$D:$D,'Daily PA'!$C26,'Data Down'!$C:$C,'Daily PA'!I$6)</f>
        <v>0</v>
      </c>
      <c r="J26" s="322">
        <f>SUMIFS('Data Down'!$N:$N,'Data Down'!$D:$D,'Daily PA'!$C26,'Data Down'!$C:$C,'Daily PA'!J$6)</f>
        <v>0</v>
      </c>
      <c r="K26" s="322">
        <f>SUMIFS('Data Down'!$N:$N,'Data Down'!$D:$D,'Daily PA'!$C26,'Data Down'!$C:$C,'Daily PA'!K$6)</f>
        <v>0</v>
      </c>
      <c r="L26" s="322">
        <f>SUMIFS('Data Down'!$N:$N,'Data Down'!$D:$D,'Daily PA'!$C26,'Data Down'!$C:$C,'Daily PA'!L$6)</f>
        <v>0</v>
      </c>
      <c r="M26" s="322">
        <f>SUMIFS('Data Down'!$N:$N,'Data Down'!$D:$D,'Daily PA'!$C26,'Data Down'!$C:$C,'Daily PA'!M$6)</f>
        <v>0</v>
      </c>
      <c r="N26" s="322">
        <f>SUMIFS('Data Down'!$N:$N,'Data Down'!$D:$D,'Daily PA'!$C26,'Data Down'!$C:$C,'Daily PA'!N$6)</f>
        <v>0</v>
      </c>
      <c r="O26" s="322">
        <f>SUMIFS('Data Down'!$N:$N,'Data Down'!$D:$D,'Daily PA'!$C26,'Data Down'!$C:$C,'Daily PA'!O$6)</f>
        <v>0</v>
      </c>
      <c r="P26" s="322">
        <f>SUMIFS('Data Down'!$N:$N,'Data Down'!$D:$D,'Daily PA'!$C26,'Data Down'!$C:$C,'Daily PA'!P$6)</f>
        <v>0</v>
      </c>
      <c r="Q26" s="322">
        <f>SUMIFS('Data Down'!$N:$N,'Data Down'!$D:$D,'Daily PA'!$C26,'Data Down'!$C:$C,'Daily PA'!Q$6)</f>
        <v>0</v>
      </c>
      <c r="R26" s="322">
        <f>SUMIFS('Data Down'!$N:$N,'Data Down'!$D:$D,'Daily PA'!$C26,'Data Down'!$C:$C,'Daily PA'!R$6)</f>
        <v>0</v>
      </c>
      <c r="S26" s="322">
        <f>SUMIFS('Data Down'!$N:$N,'Data Down'!$D:$D,'Daily PA'!$C26,'Data Down'!$C:$C,'Daily PA'!S$6)</f>
        <v>0</v>
      </c>
      <c r="T26" s="322">
        <f>SUMIFS('Data Down'!$N:$N,'Data Down'!$D:$D,'Daily PA'!$C26,'Data Down'!$C:$C,'Daily PA'!T$6)</f>
        <v>0</v>
      </c>
      <c r="U26" s="322">
        <f>SUMIFS('Data Down'!$N:$N,'Data Down'!$D:$D,'Daily PA'!$C26,'Data Down'!$C:$C,'Daily PA'!U$6)</f>
        <v>0</v>
      </c>
      <c r="V26" s="322">
        <f>SUMIFS('Data Down'!$N:$N,'Data Down'!$D:$D,'Daily PA'!$C26,'Data Down'!$C:$C,'Daily PA'!V$6)</f>
        <v>0</v>
      </c>
      <c r="W26" s="322">
        <f>SUMIFS('Data Down'!$N:$N,'Data Down'!$D:$D,'Daily PA'!$C26,'Data Down'!$C:$C,'Daily PA'!W$6)</f>
        <v>0</v>
      </c>
      <c r="X26" s="322">
        <f>SUMIFS('Data Down'!$N:$N,'Data Down'!$D:$D,'Daily PA'!$C26,'Data Down'!$C:$C,'Daily PA'!X$6)</f>
        <v>0</v>
      </c>
      <c r="Y26" s="322">
        <f>SUMIFS('Data Down'!$N:$N,'Data Down'!$D:$D,'Daily PA'!$C26,'Data Down'!$C:$C,'Daily PA'!Y$6)</f>
        <v>0</v>
      </c>
      <c r="Z26" s="322">
        <f>SUMIFS('Data Down'!$N:$N,'Data Down'!$D:$D,'Daily PA'!$C26,'Data Down'!$C:$C,'Daily PA'!Z$6)</f>
        <v>0</v>
      </c>
      <c r="AA26" s="322">
        <f>SUMIFS('Data Down'!$N:$N,'Data Down'!$D:$D,'Daily PA'!$C26,'Data Down'!$C:$C,'Daily PA'!AA$6)</f>
        <v>0</v>
      </c>
      <c r="AB26" s="322">
        <f>SUMIFS('Data Down'!$N:$N,'Data Down'!$D:$D,'Daily PA'!$C26,'Data Down'!$C:$C,'Daily PA'!AB$6)</f>
        <v>0</v>
      </c>
      <c r="AC26" s="322">
        <f>SUMIFS('Data Down'!$N:$N,'Data Down'!$D:$D,'Daily PA'!$C26,'Data Down'!$C:$C,'Daily PA'!AC$6)</f>
        <v>0</v>
      </c>
      <c r="AD26" s="322">
        <f>SUMIFS('Data Down'!$N:$N,'Data Down'!$D:$D,'Daily PA'!$C26,'Data Down'!$C:$C,'Daily PA'!AD$6)</f>
        <v>0</v>
      </c>
      <c r="AE26" s="322">
        <f>SUMIFS('Data Down'!$N:$N,'Data Down'!$D:$D,'Daily PA'!$C26,'Data Down'!$C:$C,'Daily PA'!AE$6)</f>
        <v>0</v>
      </c>
      <c r="AF26" s="322">
        <f>SUMIFS('Data Down'!$N:$N,'Data Down'!$D:$D,'Daily PA'!$C26,'Data Down'!$C:$C,'Daily PA'!AF$6)</f>
        <v>0</v>
      </c>
      <c r="AG26" s="322">
        <f>SUMIFS('Data Down'!$N:$N,'Data Down'!$D:$D,'Daily PA'!$C26,'Data Down'!$C:$C,'Daily PA'!AG$6)</f>
        <v>0</v>
      </c>
      <c r="AH26" s="322">
        <f>SUMIFS('Data Down'!$N:$N,'Data Down'!$D:$D,'Daily PA'!$C26,'Data Down'!$C:$C,'Daily PA'!AH$6)</f>
        <v>0</v>
      </c>
      <c r="AI26" s="323">
        <f t="shared" si="25"/>
        <v>0</v>
      </c>
      <c r="AJ26" s="68"/>
      <c r="AK26" s="320">
        <f t="shared" si="26"/>
        <v>11</v>
      </c>
      <c r="AL26" s="321" t="str">
        <f t="shared" ref="AL26:AM26" si="48">B26</f>
        <v>AXOR 3336K</v>
      </c>
      <c r="AM26" s="321" t="str">
        <f t="shared" si="48"/>
        <v>DT MERCY 098</v>
      </c>
      <c r="AN26" s="324">
        <f t="shared" ref="AN26:BR26" ca="1" si="49">IF(AN$6&lt;NOW()-1,(SUM(24-D26)/24),"")</f>
        <v>1</v>
      </c>
      <c r="AO26" s="324">
        <f t="shared" ca="1" si="49"/>
        <v>1</v>
      </c>
      <c r="AP26" s="324">
        <f t="shared" ca="1" si="49"/>
        <v>1</v>
      </c>
      <c r="AQ26" s="324">
        <f t="shared" ca="1" si="49"/>
        <v>1</v>
      </c>
      <c r="AR26" s="324">
        <f t="shared" ca="1" si="49"/>
        <v>1</v>
      </c>
      <c r="AS26" s="324">
        <f t="shared" ca="1" si="49"/>
        <v>1</v>
      </c>
      <c r="AT26" s="324">
        <f t="shared" ca="1" si="49"/>
        <v>1</v>
      </c>
      <c r="AU26" s="324">
        <f t="shared" ca="1" si="49"/>
        <v>1</v>
      </c>
      <c r="AV26" s="324">
        <f t="shared" ca="1" si="49"/>
        <v>1</v>
      </c>
      <c r="AW26" s="324">
        <f t="shared" ca="1" si="49"/>
        <v>1</v>
      </c>
      <c r="AX26" s="324">
        <f t="shared" ca="1" si="49"/>
        <v>1</v>
      </c>
      <c r="AY26" s="324">
        <f t="shared" ca="1" si="49"/>
        <v>1</v>
      </c>
      <c r="AZ26" s="324">
        <f t="shared" ca="1" si="49"/>
        <v>1</v>
      </c>
      <c r="BA26" s="324">
        <f t="shared" ca="1" si="49"/>
        <v>1</v>
      </c>
      <c r="BB26" s="324">
        <f t="shared" ca="1" si="49"/>
        <v>1</v>
      </c>
      <c r="BC26" s="324">
        <f t="shared" ca="1" si="49"/>
        <v>1</v>
      </c>
      <c r="BD26" s="324">
        <f t="shared" ca="1" si="49"/>
        <v>1</v>
      </c>
      <c r="BE26" s="324">
        <f t="shared" ca="1" si="49"/>
        <v>1</v>
      </c>
      <c r="BF26" s="324">
        <f t="shared" ca="1" si="49"/>
        <v>1</v>
      </c>
      <c r="BG26" s="324">
        <f t="shared" ca="1" si="49"/>
        <v>1</v>
      </c>
      <c r="BH26" s="324">
        <f t="shared" ca="1" si="49"/>
        <v>1</v>
      </c>
      <c r="BI26" s="324">
        <f t="shared" ca="1" si="49"/>
        <v>1</v>
      </c>
      <c r="BJ26" s="324">
        <f t="shared" ca="1" si="49"/>
        <v>1</v>
      </c>
      <c r="BK26" s="324">
        <f t="shared" ca="1" si="49"/>
        <v>1</v>
      </c>
      <c r="BL26" s="324">
        <f t="shared" ca="1" si="49"/>
        <v>1</v>
      </c>
      <c r="BM26" s="324">
        <f t="shared" ca="1" si="49"/>
        <v>1</v>
      </c>
      <c r="BN26" s="324">
        <f t="shared" ca="1" si="49"/>
        <v>1</v>
      </c>
      <c r="BO26" s="324">
        <f t="shared" ca="1" si="49"/>
        <v>1</v>
      </c>
      <c r="BP26" s="324">
        <f t="shared" ca="1" si="49"/>
        <v>1</v>
      </c>
      <c r="BQ26" s="324">
        <f t="shared" ca="1" si="49"/>
        <v>1</v>
      </c>
      <c r="BR26" s="324">
        <f t="shared" ca="1" si="49"/>
        <v>1</v>
      </c>
      <c r="BS26" s="325">
        <f t="shared" ca="1" si="29"/>
        <v>1</v>
      </c>
    </row>
    <row r="27" spans="1:71" ht="14.25" customHeight="1">
      <c r="A27" s="326">
        <f t="shared" si="24"/>
        <v>12</v>
      </c>
      <c r="B27" s="321" t="str">
        <f>VLOOKUP(C27,Sort!B:C,2,FALSE)</f>
        <v>AXOR 3336K</v>
      </c>
      <c r="C27" s="321" t="s">
        <v>23</v>
      </c>
      <c r="D27" s="322">
        <f>SUMIFS('Data Down'!$N:$N,'Data Down'!$D:$D,'Daily PA'!$C27,'Data Down'!$C:$C,'Daily PA'!D$6)</f>
        <v>0</v>
      </c>
      <c r="E27" s="322">
        <f>SUMIFS('Data Down'!$N:$N,'Data Down'!$D:$D,'Daily PA'!$C27,'Data Down'!$C:$C,'Daily PA'!E$6)</f>
        <v>0</v>
      </c>
      <c r="F27" s="322">
        <f>SUMIFS('Data Down'!$N:$N,'Data Down'!$D:$D,'Daily PA'!$C27,'Data Down'!$C:$C,'Daily PA'!F$6)</f>
        <v>0</v>
      </c>
      <c r="G27" s="322">
        <f>SUMIFS('Data Down'!$N:$N,'Data Down'!$D:$D,'Daily PA'!$C27,'Data Down'!$C:$C,'Daily PA'!G$6)</f>
        <v>0</v>
      </c>
      <c r="H27" s="322">
        <f>SUMIFS('Data Down'!$N:$N,'Data Down'!$D:$D,'Daily PA'!$C27,'Data Down'!$C:$C,'Daily PA'!H$6)</f>
        <v>0</v>
      </c>
      <c r="I27" s="322">
        <f>SUMIFS('Data Down'!$N:$N,'Data Down'!$D:$D,'Daily PA'!$C27,'Data Down'!$C:$C,'Daily PA'!I$6)</f>
        <v>0</v>
      </c>
      <c r="J27" s="322">
        <f>SUMIFS('Data Down'!$N:$N,'Data Down'!$D:$D,'Daily PA'!$C27,'Data Down'!$C:$C,'Daily PA'!J$6)</f>
        <v>0</v>
      </c>
      <c r="K27" s="322">
        <f>SUMIFS('Data Down'!$N:$N,'Data Down'!$D:$D,'Daily PA'!$C27,'Data Down'!$C:$C,'Daily PA'!K$6)</f>
        <v>0</v>
      </c>
      <c r="L27" s="322">
        <f>SUMIFS('Data Down'!$N:$N,'Data Down'!$D:$D,'Daily PA'!$C27,'Data Down'!$C:$C,'Daily PA'!L$6)</f>
        <v>0</v>
      </c>
      <c r="M27" s="322">
        <f>SUMIFS('Data Down'!$N:$N,'Data Down'!$D:$D,'Daily PA'!$C27,'Data Down'!$C:$C,'Daily PA'!M$6)</f>
        <v>0</v>
      </c>
      <c r="N27" s="322">
        <f>SUMIFS('Data Down'!$N:$N,'Data Down'!$D:$D,'Daily PA'!$C27,'Data Down'!$C:$C,'Daily PA'!N$6)</f>
        <v>0</v>
      </c>
      <c r="O27" s="322">
        <f>SUMIFS('Data Down'!$N:$N,'Data Down'!$D:$D,'Daily PA'!$C27,'Data Down'!$C:$C,'Daily PA'!O$6)</f>
        <v>0</v>
      </c>
      <c r="P27" s="322">
        <f>SUMIFS('Data Down'!$N:$N,'Data Down'!$D:$D,'Daily PA'!$C27,'Data Down'!$C:$C,'Daily PA'!P$6)</f>
        <v>0</v>
      </c>
      <c r="Q27" s="322">
        <f>SUMIFS('Data Down'!$N:$N,'Data Down'!$D:$D,'Daily PA'!$C27,'Data Down'!$C:$C,'Daily PA'!Q$6)</f>
        <v>0</v>
      </c>
      <c r="R27" s="322">
        <f>SUMIFS('Data Down'!$N:$N,'Data Down'!$D:$D,'Daily PA'!$C27,'Data Down'!$C:$C,'Daily PA'!R$6)</f>
        <v>0</v>
      </c>
      <c r="S27" s="322">
        <f>SUMIFS('Data Down'!$N:$N,'Data Down'!$D:$D,'Daily PA'!$C27,'Data Down'!$C:$C,'Daily PA'!S$6)</f>
        <v>0</v>
      </c>
      <c r="T27" s="322">
        <f>SUMIFS('Data Down'!$N:$N,'Data Down'!$D:$D,'Daily PA'!$C27,'Data Down'!$C:$C,'Daily PA'!T$6)</f>
        <v>0</v>
      </c>
      <c r="U27" s="322">
        <f>SUMIFS('Data Down'!$N:$N,'Data Down'!$D:$D,'Daily PA'!$C27,'Data Down'!$C:$C,'Daily PA'!U$6)</f>
        <v>0</v>
      </c>
      <c r="V27" s="322">
        <f>SUMIFS('Data Down'!$N:$N,'Data Down'!$D:$D,'Daily PA'!$C27,'Data Down'!$C:$C,'Daily PA'!V$6)</f>
        <v>0</v>
      </c>
      <c r="W27" s="322">
        <f>SUMIFS('Data Down'!$N:$N,'Data Down'!$D:$D,'Daily PA'!$C27,'Data Down'!$C:$C,'Daily PA'!W$6)</f>
        <v>0</v>
      </c>
      <c r="X27" s="322">
        <f>SUMIFS('Data Down'!$N:$N,'Data Down'!$D:$D,'Daily PA'!$C27,'Data Down'!$C:$C,'Daily PA'!X$6)</f>
        <v>0</v>
      </c>
      <c r="Y27" s="322">
        <f>SUMIFS('Data Down'!$N:$N,'Data Down'!$D:$D,'Daily PA'!$C27,'Data Down'!$C:$C,'Daily PA'!Y$6)</f>
        <v>0</v>
      </c>
      <c r="Z27" s="322">
        <f>SUMIFS('Data Down'!$N:$N,'Data Down'!$D:$D,'Daily PA'!$C27,'Data Down'!$C:$C,'Daily PA'!Z$6)</f>
        <v>0</v>
      </c>
      <c r="AA27" s="322">
        <f>SUMIFS('Data Down'!$N:$N,'Data Down'!$D:$D,'Daily PA'!$C27,'Data Down'!$C:$C,'Daily PA'!AA$6)</f>
        <v>0</v>
      </c>
      <c r="AB27" s="322">
        <f>SUMIFS('Data Down'!$N:$N,'Data Down'!$D:$D,'Daily PA'!$C27,'Data Down'!$C:$C,'Daily PA'!AB$6)</f>
        <v>0</v>
      </c>
      <c r="AC27" s="322">
        <f>SUMIFS('Data Down'!$N:$N,'Data Down'!$D:$D,'Daily PA'!$C27,'Data Down'!$C:$C,'Daily PA'!AC$6)</f>
        <v>0</v>
      </c>
      <c r="AD27" s="322">
        <f>SUMIFS('Data Down'!$N:$N,'Data Down'!$D:$D,'Daily PA'!$C27,'Data Down'!$C:$C,'Daily PA'!AD$6)</f>
        <v>0</v>
      </c>
      <c r="AE27" s="322">
        <f>SUMIFS('Data Down'!$N:$N,'Data Down'!$D:$D,'Daily PA'!$C27,'Data Down'!$C:$C,'Daily PA'!AE$6)</f>
        <v>0</v>
      </c>
      <c r="AF27" s="322">
        <f>SUMIFS('Data Down'!$N:$N,'Data Down'!$D:$D,'Daily PA'!$C27,'Data Down'!$C:$C,'Daily PA'!AF$6)</f>
        <v>0</v>
      </c>
      <c r="AG27" s="322">
        <f>SUMIFS('Data Down'!$N:$N,'Data Down'!$D:$D,'Daily PA'!$C27,'Data Down'!$C:$C,'Daily PA'!AG$6)</f>
        <v>0</v>
      </c>
      <c r="AH27" s="322">
        <f>SUMIFS('Data Down'!$N:$N,'Data Down'!$D:$D,'Daily PA'!$C27,'Data Down'!$C:$C,'Daily PA'!AH$6)</f>
        <v>0</v>
      </c>
      <c r="AI27" s="323">
        <f t="shared" si="25"/>
        <v>0</v>
      </c>
      <c r="AJ27" s="68"/>
      <c r="AK27" s="320">
        <f t="shared" si="26"/>
        <v>12</v>
      </c>
      <c r="AL27" s="321" t="str">
        <f t="shared" ref="AL27:AM27" si="50">B27</f>
        <v>AXOR 3336K</v>
      </c>
      <c r="AM27" s="321" t="str">
        <f t="shared" si="50"/>
        <v>DT MERCY 099</v>
      </c>
      <c r="AN27" s="324">
        <f t="shared" ref="AN27:BR27" ca="1" si="51">IF(AN$6&lt;NOW()-1,(SUM(24-D27)/24),"")</f>
        <v>1</v>
      </c>
      <c r="AO27" s="324">
        <f t="shared" ca="1" si="51"/>
        <v>1</v>
      </c>
      <c r="AP27" s="324">
        <f t="shared" ca="1" si="51"/>
        <v>1</v>
      </c>
      <c r="AQ27" s="324">
        <f t="shared" ca="1" si="51"/>
        <v>1</v>
      </c>
      <c r="AR27" s="324">
        <f t="shared" ca="1" si="51"/>
        <v>1</v>
      </c>
      <c r="AS27" s="324">
        <f t="shared" ca="1" si="51"/>
        <v>1</v>
      </c>
      <c r="AT27" s="324">
        <f t="shared" ca="1" si="51"/>
        <v>1</v>
      </c>
      <c r="AU27" s="324">
        <f t="shared" ca="1" si="51"/>
        <v>1</v>
      </c>
      <c r="AV27" s="324">
        <f t="shared" ca="1" si="51"/>
        <v>1</v>
      </c>
      <c r="AW27" s="324">
        <f t="shared" ca="1" si="51"/>
        <v>1</v>
      </c>
      <c r="AX27" s="324">
        <f t="shared" ca="1" si="51"/>
        <v>1</v>
      </c>
      <c r="AY27" s="324">
        <f t="shared" ca="1" si="51"/>
        <v>1</v>
      </c>
      <c r="AZ27" s="324">
        <f t="shared" ca="1" si="51"/>
        <v>1</v>
      </c>
      <c r="BA27" s="324">
        <f t="shared" ca="1" si="51"/>
        <v>1</v>
      </c>
      <c r="BB27" s="324">
        <f t="shared" ca="1" si="51"/>
        <v>1</v>
      </c>
      <c r="BC27" s="324">
        <f t="shared" ca="1" si="51"/>
        <v>1</v>
      </c>
      <c r="BD27" s="324">
        <f t="shared" ca="1" si="51"/>
        <v>1</v>
      </c>
      <c r="BE27" s="324">
        <f t="shared" ca="1" si="51"/>
        <v>1</v>
      </c>
      <c r="BF27" s="324">
        <f t="shared" ca="1" si="51"/>
        <v>1</v>
      </c>
      <c r="BG27" s="324">
        <f t="shared" ca="1" si="51"/>
        <v>1</v>
      </c>
      <c r="BH27" s="324">
        <f t="shared" ca="1" si="51"/>
        <v>1</v>
      </c>
      <c r="BI27" s="324">
        <f t="shared" ca="1" si="51"/>
        <v>1</v>
      </c>
      <c r="BJ27" s="324">
        <f t="shared" ca="1" si="51"/>
        <v>1</v>
      </c>
      <c r="BK27" s="324">
        <f t="shared" ca="1" si="51"/>
        <v>1</v>
      </c>
      <c r="BL27" s="324">
        <f t="shared" ca="1" si="51"/>
        <v>1</v>
      </c>
      <c r="BM27" s="324">
        <f t="shared" ca="1" si="51"/>
        <v>1</v>
      </c>
      <c r="BN27" s="324">
        <f t="shared" ca="1" si="51"/>
        <v>1</v>
      </c>
      <c r="BO27" s="324">
        <f t="shared" ca="1" si="51"/>
        <v>1</v>
      </c>
      <c r="BP27" s="324">
        <f t="shared" ca="1" si="51"/>
        <v>1</v>
      </c>
      <c r="BQ27" s="324">
        <f t="shared" ca="1" si="51"/>
        <v>1</v>
      </c>
      <c r="BR27" s="324">
        <f t="shared" ca="1" si="51"/>
        <v>1</v>
      </c>
      <c r="BS27" s="325">
        <f t="shared" ca="1" si="29"/>
        <v>1</v>
      </c>
    </row>
    <row r="28" spans="1:71" ht="14.25" customHeight="1">
      <c r="A28" s="326">
        <f t="shared" si="24"/>
        <v>13</v>
      </c>
      <c r="B28" s="321" t="str">
        <f>VLOOKUP(C28,Sort!B:C,2,FALSE)</f>
        <v>AXOR 3336K</v>
      </c>
      <c r="C28" s="321" t="s">
        <v>24</v>
      </c>
      <c r="D28" s="322">
        <f>SUMIFS('Data Down'!$N:$N,'Data Down'!$D:$D,'Daily PA'!$C28,'Data Down'!$C:$C,'Daily PA'!D$6)</f>
        <v>0</v>
      </c>
      <c r="E28" s="322">
        <f>SUMIFS('Data Down'!$N:$N,'Data Down'!$D:$D,'Daily PA'!$C28,'Data Down'!$C:$C,'Daily PA'!E$6)</f>
        <v>0</v>
      </c>
      <c r="F28" s="322">
        <f>SUMIFS('Data Down'!$N:$N,'Data Down'!$D:$D,'Daily PA'!$C28,'Data Down'!$C:$C,'Daily PA'!F$6)</f>
        <v>0</v>
      </c>
      <c r="G28" s="322">
        <f>SUMIFS('Data Down'!$N:$N,'Data Down'!$D:$D,'Daily PA'!$C28,'Data Down'!$C:$C,'Daily PA'!G$6)</f>
        <v>0</v>
      </c>
      <c r="H28" s="322">
        <f>SUMIFS('Data Down'!$N:$N,'Data Down'!$D:$D,'Daily PA'!$C28,'Data Down'!$C:$C,'Daily PA'!H$6)</f>
        <v>0</v>
      </c>
      <c r="I28" s="322">
        <f>SUMIFS('Data Down'!$N:$N,'Data Down'!$D:$D,'Daily PA'!$C28,'Data Down'!$C:$C,'Daily PA'!I$6)</f>
        <v>0</v>
      </c>
      <c r="J28" s="322">
        <f>SUMIFS('Data Down'!$N:$N,'Data Down'!$D:$D,'Daily PA'!$C28,'Data Down'!$C:$C,'Daily PA'!J$6)</f>
        <v>0</v>
      </c>
      <c r="K28" s="322">
        <f>SUMIFS('Data Down'!$N:$N,'Data Down'!$D:$D,'Daily PA'!$C28,'Data Down'!$C:$C,'Daily PA'!K$6)</f>
        <v>0</v>
      </c>
      <c r="L28" s="322">
        <f>SUMIFS('Data Down'!$N:$N,'Data Down'!$D:$D,'Daily PA'!$C28,'Data Down'!$C:$C,'Daily PA'!L$6)</f>
        <v>0</v>
      </c>
      <c r="M28" s="322">
        <f>SUMIFS('Data Down'!$N:$N,'Data Down'!$D:$D,'Daily PA'!$C28,'Data Down'!$C:$C,'Daily PA'!M$6)</f>
        <v>0</v>
      </c>
      <c r="N28" s="322">
        <f>SUMIFS('Data Down'!$N:$N,'Data Down'!$D:$D,'Daily PA'!$C28,'Data Down'!$C:$C,'Daily PA'!N$6)</f>
        <v>0</v>
      </c>
      <c r="O28" s="322">
        <f>SUMIFS('Data Down'!$N:$N,'Data Down'!$D:$D,'Daily PA'!$C28,'Data Down'!$C:$C,'Daily PA'!O$6)</f>
        <v>0</v>
      </c>
      <c r="P28" s="322">
        <f>SUMIFS('Data Down'!$N:$N,'Data Down'!$D:$D,'Daily PA'!$C28,'Data Down'!$C:$C,'Daily PA'!P$6)</f>
        <v>0</v>
      </c>
      <c r="Q28" s="322">
        <f>SUMIFS('Data Down'!$N:$N,'Data Down'!$D:$D,'Daily PA'!$C28,'Data Down'!$C:$C,'Daily PA'!Q$6)</f>
        <v>0</v>
      </c>
      <c r="R28" s="322">
        <f>SUMIFS('Data Down'!$N:$N,'Data Down'!$D:$D,'Daily PA'!$C28,'Data Down'!$C:$C,'Daily PA'!R$6)</f>
        <v>0</v>
      </c>
      <c r="S28" s="322">
        <f>SUMIFS('Data Down'!$N:$N,'Data Down'!$D:$D,'Daily PA'!$C28,'Data Down'!$C:$C,'Daily PA'!S$6)</f>
        <v>0</v>
      </c>
      <c r="T28" s="322">
        <f>SUMIFS('Data Down'!$N:$N,'Data Down'!$D:$D,'Daily PA'!$C28,'Data Down'!$C:$C,'Daily PA'!T$6)</f>
        <v>0</v>
      </c>
      <c r="U28" s="322">
        <f>SUMIFS('Data Down'!$N:$N,'Data Down'!$D:$D,'Daily PA'!$C28,'Data Down'!$C:$C,'Daily PA'!U$6)</f>
        <v>0</v>
      </c>
      <c r="V28" s="322">
        <f>SUMIFS('Data Down'!$N:$N,'Data Down'!$D:$D,'Daily PA'!$C28,'Data Down'!$C:$C,'Daily PA'!V$6)</f>
        <v>0</v>
      </c>
      <c r="W28" s="322">
        <f>SUMIFS('Data Down'!$N:$N,'Data Down'!$D:$D,'Daily PA'!$C28,'Data Down'!$C:$C,'Daily PA'!W$6)</f>
        <v>0</v>
      </c>
      <c r="X28" s="322">
        <f>SUMIFS('Data Down'!$N:$N,'Data Down'!$D:$D,'Daily PA'!$C28,'Data Down'!$C:$C,'Daily PA'!X$6)</f>
        <v>0</v>
      </c>
      <c r="Y28" s="322">
        <f>SUMIFS('Data Down'!$N:$N,'Data Down'!$D:$D,'Daily PA'!$C28,'Data Down'!$C:$C,'Daily PA'!Y$6)</f>
        <v>0</v>
      </c>
      <c r="Z28" s="322">
        <f>SUMIFS('Data Down'!$N:$N,'Data Down'!$D:$D,'Daily PA'!$C28,'Data Down'!$C:$C,'Daily PA'!Z$6)</f>
        <v>0</v>
      </c>
      <c r="AA28" s="322">
        <f>SUMIFS('Data Down'!$N:$N,'Data Down'!$D:$D,'Daily PA'!$C28,'Data Down'!$C:$C,'Daily PA'!AA$6)</f>
        <v>0</v>
      </c>
      <c r="AB28" s="322">
        <f>SUMIFS('Data Down'!$N:$N,'Data Down'!$D:$D,'Daily PA'!$C28,'Data Down'!$C:$C,'Daily PA'!AB$6)</f>
        <v>0</v>
      </c>
      <c r="AC28" s="322">
        <f>SUMIFS('Data Down'!$N:$N,'Data Down'!$D:$D,'Daily PA'!$C28,'Data Down'!$C:$C,'Daily PA'!AC$6)</f>
        <v>0</v>
      </c>
      <c r="AD28" s="322">
        <f>SUMIFS('Data Down'!$N:$N,'Data Down'!$D:$D,'Daily PA'!$C28,'Data Down'!$C:$C,'Daily PA'!AD$6)</f>
        <v>0</v>
      </c>
      <c r="AE28" s="322">
        <f>SUMIFS('Data Down'!$N:$N,'Data Down'!$D:$D,'Daily PA'!$C28,'Data Down'!$C:$C,'Daily PA'!AE$6)</f>
        <v>0</v>
      </c>
      <c r="AF28" s="322">
        <f>SUMIFS('Data Down'!$N:$N,'Data Down'!$D:$D,'Daily PA'!$C28,'Data Down'!$C:$C,'Daily PA'!AF$6)</f>
        <v>0</v>
      </c>
      <c r="AG28" s="322">
        <f>SUMIFS('Data Down'!$N:$N,'Data Down'!$D:$D,'Daily PA'!$C28,'Data Down'!$C:$C,'Daily PA'!AG$6)</f>
        <v>0</v>
      </c>
      <c r="AH28" s="322">
        <f>SUMIFS('Data Down'!$N:$N,'Data Down'!$D:$D,'Daily PA'!$C28,'Data Down'!$C:$C,'Daily PA'!AH$6)</f>
        <v>0</v>
      </c>
      <c r="AI28" s="323">
        <f t="shared" si="25"/>
        <v>0</v>
      </c>
      <c r="AJ28" s="68"/>
      <c r="AK28" s="320">
        <f t="shared" si="26"/>
        <v>13</v>
      </c>
      <c r="AL28" s="321" t="str">
        <f t="shared" ref="AL28:AM28" si="52">B28</f>
        <v>AXOR 3336K</v>
      </c>
      <c r="AM28" s="321" t="str">
        <f t="shared" si="52"/>
        <v>DT MERCY 100</v>
      </c>
      <c r="AN28" s="324">
        <f t="shared" ref="AN28:BR28" ca="1" si="53">IF(AN$6&lt;NOW()-1,(SUM(24-D28)/24),"")</f>
        <v>1</v>
      </c>
      <c r="AO28" s="324">
        <f t="shared" ca="1" si="53"/>
        <v>1</v>
      </c>
      <c r="AP28" s="324">
        <f t="shared" ca="1" si="53"/>
        <v>1</v>
      </c>
      <c r="AQ28" s="324">
        <f t="shared" ca="1" si="53"/>
        <v>1</v>
      </c>
      <c r="AR28" s="324">
        <f t="shared" ca="1" si="53"/>
        <v>1</v>
      </c>
      <c r="AS28" s="324">
        <f t="shared" ca="1" si="53"/>
        <v>1</v>
      </c>
      <c r="AT28" s="324">
        <f t="shared" ca="1" si="53"/>
        <v>1</v>
      </c>
      <c r="AU28" s="324">
        <f t="shared" ca="1" si="53"/>
        <v>1</v>
      </c>
      <c r="AV28" s="324">
        <f t="shared" ca="1" si="53"/>
        <v>1</v>
      </c>
      <c r="AW28" s="324">
        <f t="shared" ca="1" si="53"/>
        <v>1</v>
      </c>
      <c r="AX28" s="324">
        <f t="shared" ca="1" si="53"/>
        <v>1</v>
      </c>
      <c r="AY28" s="324">
        <f t="shared" ca="1" si="53"/>
        <v>1</v>
      </c>
      <c r="AZ28" s="324">
        <f t="shared" ca="1" si="53"/>
        <v>1</v>
      </c>
      <c r="BA28" s="324">
        <f t="shared" ca="1" si="53"/>
        <v>1</v>
      </c>
      <c r="BB28" s="324">
        <f t="shared" ca="1" si="53"/>
        <v>1</v>
      </c>
      <c r="BC28" s="324">
        <f t="shared" ca="1" si="53"/>
        <v>1</v>
      </c>
      <c r="BD28" s="324">
        <f t="shared" ca="1" si="53"/>
        <v>1</v>
      </c>
      <c r="BE28" s="324">
        <f t="shared" ca="1" si="53"/>
        <v>1</v>
      </c>
      <c r="BF28" s="324">
        <f t="shared" ca="1" si="53"/>
        <v>1</v>
      </c>
      <c r="BG28" s="324">
        <f t="shared" ca="1" si="53"/>
        <v>1</v>
      </c>
      <c r="BH28" s="324">
        <f t="shared" ca="1" si="53"/>
        <v>1</v>
      </c>
      <c r="BI28" s="324">
        <f t="shared" ca="1" si="53"/>
        <v>1</v>
      </c>
      <c r="BJ28" s="324">
        <f t="shared" ca="1" si="53"/>
        <v>1</v>
      </c>
      <c r="BK28" s="324">
        <f t="shared" ca="1" si="53"/>
        <v>1</v>
      </c>
      <c r="BL28" s="324">
        <f t="shared" ca="1" si="53"/>
        <v>1</v>
      </c>
      <c r="BM28" s="324">
        <f t="shared" ca="1" si="53"/>
        <v>1</v>
      </c>
      <c r="BN28" s="324">
        <f t="shared" ca="1" si="53"/>
        <v>1</v>
      </c>
      <c r="BO28" s="324">
        <f t="shared" ca="1" si="53"/>
        <v>1</v>
      </c>
      <c r="BP28" s="324">
        <f t="shared" ca="1" si="53"/>
        <v>1</v>
      </c>
      <c r="BQ28" s="324">
        <f t="shared" ca="1" si="53"/>
        <v>1</v>
      </c>
      <c r="BR28" s="324">
        <f t="shared" ca="1" si="53"/>
        <v>1</v>
      </c>
      <c r="BS28" s="325">
        <f t="shared" ca="1" si="29"/>
        <v>1</v>
      </c>
    </row>
    <row r="29" spans="1:71" ht="14.25" customHeight="1">
      <c r="A29" s="326">
        <f t="shared" si="24"/>
        <v>14</v>
      </c>
      <c r="B29" s="321" t="str">
        <f>VLOOKUP(C29,Sort!B:C,2,FALSE)</f>
        <v>AXOR 3336K</v>
      </c>
      <c r="C29" s="321" t="s">
        <v>25</v>
      </c>
      <c r="D29" s="322">
        <f>SUMIFS('Data Down'!$N:$N,'Data Down'!$D:$D,'Daily PA'!$C29,'Data Down'!$C:$C,'Daily PA'!D$6)</f>
        <v>0</v>
      </c>
      <c r="E29" s="322">
        <f>SUMIFS('Data Down'!$N:$N,'Data Down'!$D:$D,'Daily PA'!$C29,'Data Down'!$C:$C,'Daily PA'!E$6)</f>
        <v>0</v>
      </c>
      <c r="F29" s="322">
        <f>SUMIFS('Data Down'!$N:$N,'Data Down'!$D:$D,'Daily PA'!$C29,'Data Down'!$C:$C,'Daily PA'!F$6)</f>
        <v>0</v>
      </c>
      <c r="G29" s="322">
        <f>SUMIFS('Data Down'!$N:$N,'Data Down'!$D:$D,'Daily PA'!$C29,'Data Down'!$C:$C,'Daily PA'!G$6)</f>
        <v>0</v>
      </c>
      <c r="H29" s="322">
        <f>SUMIFS('Data Down'!$N:$N,'Data Down'!$D:$D,'Daily PA'!$C29,'Data Down'!$C:$C,'Daily PA'!H$6)</f>
        <v>0</v>
      </c>
      <c r="I29" s="322">
        <f>SUMIFS('Data Down'!$N:$N,'Data Down'!$D:$D,'Daily PA'!$C29,'Data Down'!$C:$C,'Daily PA'!I$6)</f>
        <v>0</v>
      </c>
      <c r="J29" s="322">
        <f>SUMIFS('Data Down'!$N:$N,'Data Down'!$D:$D,'Daily PA'!$C29,'Data Down'!$C:$C,'Daily PA'!J$6)</f>
        <v>0</v>
      </c>
      <c r="K29" s="322">
        <f>SUMIFS('Data Down'!$N:$N,'Data Down'!$D:$D,'Daily PA'!$C29,'Data Down'!$C:$C,'Daily PA'!K$6)</f>
        <v>0</v>
      </c>
      <c r="L29" s="322">
        <f>SUMIFS('Data Down'!$N:$N,'Data Down'!$D:$D,'Daily PA'!$C29,'Data Down'!$C:$C,'Daily PA'!L$6)</f>
        <v>0</v>
      </c>
      <c r="M29" s="322">
        <f>SUMIFS('Data Down'!$N:$N,'Data Down'!$D:$D,'Daily PA'!$C29,'Data Down'!$C:$C,'Daily PA'!M$6)</f>
        <v>0</v>
      </c>
      <c r="N29" s="322">
        <f>SUMIFS('Data Down'!$N:$N,'Data Down'!$D:$D,'Daily PA'!$C29,'Data Down'!$C:$C,'Daily PA'!N$6)</f>
        <v>0</v>
      </c>
      <c r="O29" s="322">
        <f>SUMIFS('Data Down'!$N:$N,'Data Down'!$D:$D,'Daily PA'!$C29,'Data Down'!$C:$C,'Daily PA'!O$6)</f>
        <v>0</v>
      </c>
      <c r="P29" s="322">
        <f>SUMIFS('Data Down'!$N:$N,'Data Down'!$D:$D,'Daily PA'!$C29,'Data Down'!$C:$C,'Daily PA'!P$6)</f>
        <v>0</v>
      </c>
      <c r="Q29" s="322">
        <f>SUMIFS('Data Down'!$N:$N,'Data Down'!$D:$D,'Daily PA'!$C29,'Data Down'!$C:$C,'Daily PA'!Q$6)</f>
        <v>0</v>
      </c>
      <c r="R29" s="322">
        <f>SUMIFS('Data Down'!$N:$N,'Data Down'!$D:$D,'Daily PA'!$C29,'Data Down'!$C:$C,'Daily PA'!R$6)</f>
        <v>0</v>
      </c>
      <c r="S29" s="322">
        <f>SUMIFS('Data Down'!$N:$N,'Data Down'!$D:$D,'Daily PA'!$C29,'Data Down'!$C:$C,'Daily PA'!S$6)</f>
        <v>0</v>
      </c>
      <c r="T29" s="322">
        <f>SUMIFS('Data Down'!$N:$N,'Data Down'!$D:$D,'Daily PA'!$C29,'Data Down'!$C:$C,'Daily PA'!T$6)</f>
        <v>0</v>
      </c>
      <c r="U29" s="322">
        <f>SUMIFS('Data Down'!$N:$N,'Data Down'!$D:$D,'Daily PA'!$C29,'Data Down'!$C:$C,'Daily PA'!U$6)</f>
        <v>0</v>
      </c>
      <c r="V29" s="322">
        <f>SUMIFS('Data Down'!$N:$N,'Data Down'!$D:$D,'Daily PA'!$C29,'Data Down'!$C:$C,'Daily PA'!V$6)</f>
        <v>0</v>
      </c>
      <c r="W29" s="322">
        <f>SUMIFS('Data Down'!$N:$N,'Data Down'!$D:$D,'Daily PA'!$C29,'Data Down'!$C:$C,'Daily PA'!W$6)</f>
        <v>0</v>
      </c>
      <c r="X29" s="322">
        <f>SUMIFS('Data Down'!$N:$N,'Data Down'!$D:$D,'Daily PA'!$C29,'Data Down'!$C:$C,'Daily PA'!X$6)</f>
        <v>0</v>
      </c>
      <c r="Y29" s="322">
        <f>SUMIFS('Data Down'!$N:$N,'Data Down'!$D:$D,'Daily PA'!$C29,'Data Down'!$C:$C,'Daily PA'!Y$6)</f>
        <v>0</v>
      </c>
      <c r="Z29" s="322">
        <f>SUMIFS('Data Down'!$N:$N,'Data Down'!$D:$D,'Daily PA'!$C29,'Data Down'!$C:$C,'Daily PA'!Z$6)</f>
        <v>0</v>
      </c>
      <c r="AA29" s="322">
        <f>SUMIFS('Data Down'!$N:$N,'Data Down'!$D:$D,'Daily PA'!$C29,'Data Down'!$C:$C,'Daily PA'!AA$6)</f>
        <v>0</v>
      </c>
      <c r="AB29" s="322">
        <f>SUMIFS('Data Down'!$N:$N,'Data Down'!$D:$D,'Daily PA'!$C29,'Data Down'!$C:$C,'Daily PA'!AB$6)</f>
        <v>0</v>
      </c>
      <c r="AC29" s="322">
        <f>SUMIFS('Data Down'!$N:$N,'Data Down'!$D:$D,'Daily PA'!$C29,'Data Down'!$C:$C,'Daily PA'!AC$6)</f>
        <v>0</v>
      </c>
      <c r="AD29" s="322">
        <f>SUMIFS('Data Down'!$N:$N,'Data Down'!$D:$D,'Daily PA'!$C29,'Data Down'!$C:$C,'Daily PA'!AD$6)</f>
        <v>0</v>
      </c>
      <c r="AE29" s="322">
        <f>SUMIFS('Data Down'!$N:$N,'Data Down'!$D:$D,'Daily PA'!$C29,'Data Down'!$C:$C,'Daily PA'!AE$6)</f>
        <v>0</v>
      </c>
      <c r="AF29" s="322">
        <f>SUMIFS('Data Down'!$N:$N,'Data Down'!$D:$D,'Daily PA'!$C29,'Data Down'!$C:$C,'Daily PA'!AF$6)</f>
        <v>0</v>
      </c>
      <c r="AG29" s="322">
        <f>SUMIFS('Data Down'!$N:$N,'Data Down'!$D:$D,'Daily PA'!$C29,'Data Down'!$C:$C,'Daily PA'!AG$6)</f>
        <v>0</v>
      </c>
      <c r="AH29" s="322">
        <f>SUMIFS('Data Down'!$N:$N,'Data Down'!$D:$D,'Daily PA'!$C29,'Data Down'!$C:$C,'Daily PA'!AH$6)</f>
        <v>0</v>
      </c>
      <c r="AI29" s="323">
        <f t="shared" si="25"/>
        <v>0</v>
      </c>
      <c r="AJ29" s="68"/>
      <c r="AK29" s="320">
        <f t="shared" si="26"/>
        <v>14</v>
      </c>
      <c r="AL29" s="321" t="str">
        <f t="shared" ref="AL29:AM29" si="54">B29</f>
        <v>AXOR 3336K</v>
      </c>
      <c r="AM29" s="321" t="str">
        <f t="shared" si="54"/>
        <v>DT MERCY 101</v>
      </c>
      <c r="AN29" s="324">
        <f t="shared" ref="AN29:BR29" ca="1" si="55">IF(AN$6&lt;NOW()-1,(SUM(24-D29)/24),"")</f>
        <v>1</v>
      </c>
      <c r="AO29" s="324">
        <f t="shared" ca="1" si="55"/>
        <v>1</v>
      </c>
      <c r="AP29" s="324">
        <f t="shared" ca="1" si="55"/>
        <v>1</v>
      </c>
      <c r="AQ29" s="324">
        <f t="shared" ca="1" si="55"/>
        <v>1</v>
      </c>
      <c r="AR29" s="324">
        <f t="shared" ca="1" si="55"/>
        <v>1</v>
      </c>
      <c r="AS29" s="324">
        <f t="shared" ca="1" si="55"/>
        <v>1</v>
      </c>
      <c r="AT29" s="324">
        <f t="shared" ca="1" si="55"/>
        <v>1</v>
      </c>
      <c r="AU29" s="324">
        <f t="shared" ca="1" si="55"/>
        <v>1</v>
      </c>
      <c r="AV29" s="324">
        <f t="shared" ca="1" si="55"/>
        <v>1</v>
      </c>
      <c r="AW29" s="324">
        <f t="shared" ca="1" si="55"/>
        <v>1</v>
      </c>
      <c r="AX29" s="324">
        <f t="shared" ca="1" si="55"/>
        <v>1</v>
      </c>
      <c r="AY29" s="324">
        <f t="shared" ca="1" si="55"/>
        <v>1</v>
      </c>
      <c r="AZ29" s="324">
        <f t="shared" ca="1" si="55"/>
        <v>1</v>
      </c>
      <c r="BA29" s="324">
        <f t="shared" ca="1" si="55"/>
        <v>1</v>
      </c>
      <c r="BB29" s="324">
        <f t="shared" ca="1" si="55"/>
        <v>1</v>
      </c>
      <c r="BC29" s="324">
        <f t="shared" ca="1" si="55"/>
        <v>1</v>
      </c>
      <c r="BD29" s="324">
        <f t="shared" ca="1" si="55"/>
        <v>1</v>
      </c>
      <c r="BE29" s="324">
        <f t="shared" ca="1" si="55"/>
        <v>1</v>
      </c>
      <c r="BF29" s="324">
        <f t="shared" ca="1" si="55"/>
        <v>1</v>
      </c>
      <c r="BG29" s="324">
        <f t="shared" ca="1" si="55"/>
        <v>1</v>
      </c>
      <c r="BH29" s="324">
        <f t="shared" ca="1" si="55"/>
        <v>1</v>
      </c>
      <c r="BI29" s="324">
        <f t="shared" ca="1" si="55"/>
        <v>1</v>
      </c>
      <c r="BJ29" s="324">
        <f t="shared" ca="1" si="55"/>
        <v>1</v>
      </c>
      <c r="BK29" s="324">
        <f t="shared" ca="1" si="55"/>
        <v>1</v>
      </c>
      <c r="BL29" s="324">
        <f t="shared" ca="1" si="55"/>
        <v>1</v>
      </c>
      <c r="BM29" s="324">
        <f t="shared" ca="1" si="55"/>
        <v>1</v>
      </c>
      <c r="BN29" s="324">
        <f t="shared" ca="1" si="55"/>
        <v>1</v>
      </c>
      <c r="BO29" s="324">
        <f t="shared" ca="1" si="55"/>
        <v>1</v>
      </c>
      <c r="BP29" s="324">
        <f t="shared" ca="1" si="55"/>
        <v>1</v>
      </c>
      <c r="BQ29" s="324">
        <f t="shared" ca="1" si="55"/>
        <v>1</v>
      </c>
      <c r="BR29" s="324">
        <f t="shared" ca="1" si="55"/>
        <v>1</v>
      </c>
      <c r="BS29" s="325">
        <f t="shared" ca="1" si="29"/>
        <v>1</v>
      </c>
    </row>
    <row r="30" spans="1:71" ht="14.25" customHeight="1">
      <c r="A30" s="326">
        <f t="shared" si="24"/>
        <v>15</v>
      </c>
      <c r="B30" s="321" t="str">
        <f>VLOOKUP(C30,Sort!B:C,2,FALSE)</f>
        <v>AXOR 3336K</v>
      </c>
      <c r="C30" s="321" t="s">
        <v>26</v>
      </c>
      <c r="D30" s="322">
        <f>SUMIFS('Data Down'!$N:$N,'Data Down'!$D:$D,'Daily PA'!$C30,'Data Down'!$C:$C,'Daily PA'!D$6)</f>
        <v>0</v>
      </c>
      <c r="E30" s="322">
        <f>SUMIFS('Data Down'!$N:$N,'Data Down'!$D:$D,'Daily PA'!$C30,'Data Down'!$C:$C,'Daily PA'!E$6)</f>
        <v>0</v>
      </c>
      <c r="F30" s="322">
        <f>SUMIFS('Data Down'!$N:$N,'Data Down'!$D:$D,'Daily PA'!$C30,'Data Down'!$C:$C,'Daily PA'!F$6)</f>
        <v>0</v>
      </c>
      <c r="G30" s="322">
        <f>SUMIFS('Data Down'!$N:$N,'Data Down'!$D:$D,'Daily PA'!$C30,'Data Down'!$C:$C,'Daily PA'!G$6)</f>
        <v>0</v>
      </c>
      <c r="H30" s="322">
        <f>SUMIFS('Data Down'!$N:$N,'Data Down'!$D:$D,'Daily PA'!$C30,'Data Down'!$C:$C,'Daily PA'!H$6)</f>
        <v>0</v>
      </c>
      <c r="I30" s="322">
        <f>SUMIFS('Data Down'!$N:$N,'Data Down'!$D:$D,'Daily PA'!$C30,'Data Down'!$C:$C,'Daily PA'!I$6)</f>
        <v>0</v>
      </c>
      <c r="J30" s="322">
        <f>SUMIFS('Data Down'!$N:$N,'Data Down'!$D:$D,'Daily PA'!$C30,'Data Down'!$C:$C,'Daily PA'!J$6)</f>
        <v>0</v>
      </c>
      <c r="K30" s="322">
        <f>SUMIFS('Data Down'!$N:$N,'Data Down'!$D:$D,'Daily PA'!$C30,'Data Down'!$C:$C,'Daily PA'!K$6)</f>
        <v>0</v>
      </c>
      <c r="L30" s="322">
        <f>SUMIFS('Data Down'!$N:$N,'Data Down'!$D:$D,'Daily PA'!$C30,'Data Down'!$C:$C,'Daily PA'!L$6)</f>
        <v>0</v>
      </c>
      <c r="M30" s="322">
        <f>SUMIFS('Data Down'!$N:$N,'Data Down'!$D:$D,'Daily PA'!$C30,'Data Down'!$C:$C,'Daily PA'!M$6)</f>
        <v>0</v>
      </c>
      <c r="N30" s="322">
        <f>SUMIFS('Data Down'!$N:$N,'Data Down'!$D:$D,'Daily PA'!$C30,'Data Down'!$C:$C,'Daily PA'!N$6)</f>
        <v>0</v>
      </c>
      <c r="O30" s="322">
        <f>SUMIFS('Data Down'!$N:$N,'Data Down'!$D:$D,'Daily PA'!$C30,'Data Down'!$C:$C,'Daily PA'!O$6)</f>
        <v>0</v>
      </c>
      <c r="P30" s="322">
        <f>SUMIFS('Data Down'!$N:$N,'Data Down'!$D:$D,'Daily PA'!$C30,'Data Down'!$C:$C,'Daily PA'!P$6)</f>
        <v>0</v>
      </c>
      <c r="Q30" s="322">
        <f>SUMIFS('Data Down'!$N:$N,'Data Down'!$D:$D,'Daily PA'!$C30,'Data Down'!$C:$C,'Daily PA'!Q$6)</f>
        <v>0</v>
      </c>
      <c r="R30" s="322">
        <f>SUMIFS('Data Down'!$N:$N,'Data Down'!$D:$D,'Daily PA'!$C30,'Data Down'!$C:$C,'Daily PA'!R$6)</f>
        <v>0</v>
      </c>
      <c r="S30" s="322">
        <f>SUMIFS('Data Down'!$N:$N,'Data Down'!$D:$D,'Daily PA'!$C30,'Data Down'!$C:$C,'Daily PA'!S$6)</f>
        <v>0</v>
      </c>
      <c r="T30" s="322">
        <f>SUMIFS('Data Down'!$N:$N,'Data Down'!$D:$D,'Daily PA'!$C30,'Data Down'!$C:$C,'Daily PA'!T$6)</f>
        <v>0</v>
      </c>
      <c r="U30" s="322">
        <f>SUMIFS('Data Down'!$N:$N,'Data Down'!$D:$D,'Daily PA'!$C30,'Data Down'!$C:$C,'Daily PA'!U$6)</f>
        <v>0</v>
      </c>
      <c r="V30" s="322">
        <f>SUMIFS('Data Down'!$N:$N,'Data Down'!$D:$D,'Daily PA'!$C30,'Data Down'!$C:$C,'Daily PA'!V$6)</f>
        <v>0</v>
      </c>
      <c r="W30" s="322">
        <f>SUMIFS('Data Down'!$N:$N,'Data Down'!$D:$D,'Daily PA'!$C30,'Data Down'!$C:$C,'Daily PA'!W$6)</f>
        <v>0</v>
      </c>
      <c r="X30" s="322">
        <f>SUMIFS('Data Down'!$N:$N,'Data Down'!$D:$D,'Daily PA'!$C30,'Data Down'!$C:$C,'Daily PA'!X$6)</f>
        <v>0</v>
      </c>
      <c r="Y30" s="322">
        <f>SUMIFS('Data Down'!$N:$N,'Data Down'!$D:$D,'Daily PA'!$C30,'Data Down'!$C:$C,'Daily PA'!Y$6)</f>
        <v>0</v>
      </c>
      <c r="Z30" s="322">
        <f>SUMIFS('Data Down'!$N:$N,'Data Down'!$D:$D,'Daily PA'!$C30,'Data Down'!$C:$C,'Daily PA'!Z$6)</f>
        <v>0</v>
      </c>
      <c r="AA30" s="322">
        <f>SUMIFS('Data Down'!$N:$N,'Data Down'!$D:$D,'Daily PA'!$C30,'Data Down'!$C:$C,'Daily PA'!AA$6)</f>
        <v>0</v>
      </c>
      <c r="AB30" s="322">
        <f>SUMIFS('Data Down'!$N:$N,'Data Down'!$D:$D,'Daily PA'!$C30,'Data Down'!$C:$C,'Daily PA'!AB$6)</f>
        <v>0</v>
      </c>
      <c r="AC30" s="322">
        <f>SUMIFS('Data Down'!$N:$N,'Data Down'!$D:$D,'Daily PA'!$C30,'Data Down'!$C:$C,'Daily PA'!AC$6)</f>
        <v>0</v>
      </c>
      <c r="AD30" s="322">
        <f>SUMIFS('Data Down'!$N:$N,'Data Down'!$D:$D,'Daily PA'!$C30,'Data Down'!$C:$C,'Daily PA'!AD$6)</f>
        <v>0</v>
      </c>
      <c r="AE30" s="322">
        <f>SUMIFS('Data Down'!$N:$N,'Data Down'!$D:$D,'Daily PA'!$C30,'Data Down'!$C:$C,'Daily PA'!AE$6)</f>
        <v>0</v>
      </c>
      <c r="AF30" s="322">
        <f>SUMIFS('Data Down'!$N:$N,'Data Down'!$D:$D,'Daily PA'!$C30,'Data Down'!$C:$C,'Daily PA'!AF$6)</f>
        <v>0</v>
      </c>
      <c r="AG30" s="322">
        <f>SUMIFS('Data Down'!$N:$N,'Data Down'!$D:$D,'Daily PA'!$C30,'Data Down'!$C:$C,'Daily PA'!AG$6)</f>
        <v>0</v>
      </c>
      <c r="AH30" s="322">
        <f>SUMIFS('Data Down'!$N:$N,'Data Down'!$D:$D,'Daily PA'!$C30,'Data Down'!$C:$C,'Daily PA'!AH$6)</f>
        <v>0</v>
      </c>
      <c r="AI30" s="323">
        <f t="shared" si="25"/>
        <v>0</v>
      </c>
      <c r="AJ30" s="68"/>
      <c r="AK30" s="320">
        <f t="shared" si="26"/>
        <v>15</v>
      </c>
      <c r="AL30" s="321" t="str">
        <f t="shared" ref="AL30:AM30" si="56">B30</f>
        <v>AXOR 3336K</v>
      </c>
      <c r="AM30" s="321" t="str">
        <f t="shared" si="56"/>
        <v>DT MERCY 102</v>
      </c>
      <c r="AN30" s="324">
        <f t="shared" ref="AN30:BR30" ca="1" si="57">IF(AN$6&lt;NOW()-1,(SUM(24-D30)/24),"")</f>
        <v>1</v>
      </c>
      <c r="AO30" s="324">
        <f t="shared" ca="1" si="57"/>
        <v>1</v>
      </c>
      <c r="AP30" s="324">
        <f t="shared" ca="1" si="57"/>
        <v>1</v>
      </c>
      <c r="AQ30" s="324">
        <f t="shared" ca="1" si="57"/>
        <v>1</v>
      </c>
      <c r="AR30" s="324">
        <f t="shared" ca="1" si="57"/>
        <v>1</v>
      </c>
      <c r="AS30" s="324">
        <f t="shared" ca="1" si="57"/>
        <v>1</v>
      </c>
      <c r="AT30" s="324">
        <f t="shared" ca="1" si="57"/>
        <v>1</v>
      </c>
      <c r="AU30" s="324">
        <f t="shared" ca="1" si="57"/>
        <v>1</v>
      </c>
      <c r="AV30" s="324">
        <f t="shared" ca="1" si="57"/>
        <v>1</v>
      </c>
      <c r="AW30" s="324">
        <f t="shared" ca="1" si="57"/>
        <v>1</v>
      </c>
      <c r="AX30" s="324">
        <f t="shared" ca="1" si="57"/>
        <v>1</v>
      </c>
      <c r="AY30" s="324">
        <f t="shared" ca="1" si="57"/>
        <v>1</v>
      </c>
      <c r="AZ30" s="324">
        <f t="shared" ca="1" si="57"/>
        <v>1</v>
      </c>
      <c r="BA30" s="324">
        <f t="shared" ca="1" si="57"/>
        <v>1</v>
      </c>
      <c r="BB30" s="324">
        <f t="shared" ca="1" si="57"/>
        <v>1</v>
      </c>
      <c r="BC30" s="324">
        <f t="shared" ca="1" si="57"/>
        <v>1</v>
      </c>
      <c r="BD30" s="324">
        <f t="shared" ca="1" si="57"/>
        <v>1</v>
      </c>
      <c r="BE30" s="324">
        <f t="shared" ca="1" si="57"/>
        <v>1</v>
      </c>
      <c r="BF30" s="324">
        <f t="shared" ca="1" si="57"/>
        <v>1</v>
      </c>
      <c r="BG30" s="324">
        <f t="shared" ca="1" si="57"/>
        <v>1</v>
      </c>
      <c r="BH30" s="324">
        <f t="shared" ca="1" si="57"/>
        <v>1</v>
      </c>
      <c r="BI30" s="324">
        <f t="shared" ca="1" si="57"/>
        <v>1</v>
      </c>
      <c r="BJ30" s="324">
        <f t="shared" ca="1" si="57"/>
        <v>1</v>
      </c>
      <c r="BK30" s="324">
        <f t="shared" ca="1" si="57"/>
        <v>1</v>
      </c>
      <c r="BL30" s="324">
        <f t="shared" ca="1" si="57"/>
        <v>1</v>
      </c>
      <c r="BM30" s="324">
        <f t="shared" ca="1" si="57"/>
        <v>1</v>
      </c>
      <c r="BN30" s="324">
        <f t="shared" ca="1" si="57"/>
        <v>1</v>
      </c>
      <c r="BO30" s="324">
        <f t="shared" ca="1" si="57"/>
        <v>1</v>
      </c>
      <c r="BP30" s="324">
        <f t="shared" ca="1" si="57"/>
        <v>1</v>
      </c>
      <c r="BQ30" s="324">
        <f t="shared" ca="1" si="57"/>
        <v>1</v>
      </c>
      <c r="BR30" s="324">
        <f t="shared" ca="1" si="57"/>
        <v>1</v>
      </c>
      <c r="BS30" s="325">
        <f t="shared" ca="1" si="29"/>
        <v>1</v>
      </c>
    </row>
    <row r="31" spans="1:71" ht="14.25" customHeight="1">
      <c r="A31" s="326">
        <f t="shared" si="24"/>
        <v>16</v>
      </c>
      <c r="B31" s="321" t="str">
        <f>VLOOKUP(C31,Sort!B:C,2,FALSE)</f>
        <v>AXOR 3336K</v>
      </c>
      <c r="C31" s="321" t="s">
        <v>27</v>
      </c>
      <c r="D31" s="322">
        <f>SUMIFS('Data Down'!$N:$N,'Data Down'!$D:$D,'Daily PA'!$C31,'Data Down'!$C:$C,'Daily PA'!D$6)</f>
        <v>0</v>
      </c>
      <c r="E31" s="322">
        <f>SUMIFS('Data Down'!$N:$N,'Data Down'!$D:$D,'Daily PA'!$C31,'Data Down'!$C:$C,'Daily PA'!E$6)</f>
        <v>0</v>
      </c>
      <c r="F31" s="322">
        <f>SUMIFS('Data Down'!$N:$N,'Data Down'!$D:$D,'Daily PA'!$C31,'Data Down'!$C:$C,'Daily PA'!F$6)</f>
        <v>0</v>
      </c>
      <c r="G31" s="322">
        <f>SUMIFS('Data Down'!$N:$N,'Data Down'!$D:$D,'Daily PA'!$C31,'Data Down'!$C:$C,'Daily PA'!G$6)</f>
        <v>0</v>
      </c>
      <c r="H31" s="322">
        <f>SUMIFS('Data Down'!$N:$N,'Data Down'!$D:$D,'Daily PA'!$C31,'Data Down'!$C:$C,'Daily PA'!H$6)</f>
        <v>0</v>
      </c>
      <c r="I31" s="322">
        <f>SUMIFS('Data Down'!$N:$N,'Data Down'!$D:$D,'Daily PA'!$C31,'Data Down'!$C:$C,'Daily PA'!I$6)</f>
        <v>0</v>
      </c>
      <c r="J31" s="322">
        <f>SUMIFS('Data Down'!$N:$N,'Data Down'!$D:$D,'Daily PA'!$C31,'Data Down'!$C:$C,'Daily PA'!J$6)</f>
        <v>0</v>
      </c>
      <c r="K31" s="322">
        <f>SUMIFS('Data Down'!$N:$N,'Data Down'!$D:$D,'Daily PA'!$C31,'Data Down'!$C:$C,'Daily PA'!K$6)</f>
        <v>0</v>
      </c>
      <c r="L31" s="322">
        <f>SUMIFS('Data Down'!$N:$N,'Data Down'!$D:$D,'Daily PA'!$C31,'Data Down'!$C:$C,'Daily PA'!L$6)</f>
        <v>0</v>
      </c>
      <c r="M31" s="322">
        <f>SUMIFS('Data Down'!$N:$N,'Data Down'!$D:$D,'Daily PA'!$C31,'Data Down'!$C:$C,'Daily PA'!M$6)</f>
        <v>0</v>
      </c>
      <c r="N31" s="322">
        <f>SUMIFS('Data Down'!$N:$N,'Data Down'!$D:$D,'Daily PA'!$C31,'Data Down'!$C:$C,'Daily PA'!N$6)</f>
        <v>0</v>
      </c>
      <c r="O31" s="322">
        <f>SUMIFS('Data Down'!$N:$N,'Data Down'!$D:$D,'Daily PA'!$C31,'Data Down'!$C:$C,'Daily PA'!O$6)</f>
        <v>0</v>
      </c>
      <c r="P31" s="322">
        <f>SUMIFS('Data Down'!$N:$N,'Data Down'!$D:$D,'Daily PA'!$C31,'Data Down'!$C:$C,'Daily PA'!P$6)</f>
        <v>0</v>
      </c>
      <c r="Q31" s="322">
        <f>SUMIFS('Data Down'!$N:$N,'Data Down'!$D:$D,'Daily PA'!$C31,'Data Down'!$C:$C,'Daily PA'!Q$6)</f>
        <v>0</v>
      </c>
      <c r="R31" s="322">
        <f>SUMIFS('Data Down'!$N:$N,'Data Down'!$D:$D,'Daily PA'!$C31,'Data Down'!$C:$C,'Daily PA'!R$6)</f>
        <v>0</v>
      </c>
      <c r="S31" s="322">
        <f>SUMIFS('Data Down'!$N:$N,'Data Down'!$D:$D,'Daily PA'!$C31,'Data Down'!$C:$C,'Daily PA'!S$6)</f>
        <v>0</v>
      </c>
      <c r="T31" s="322">
        <f>SUMIFS('Data Down'!$N:$N,'Data Down'!$D:$D,'Daily PA'!$C31,'Data Down'!$C:$C,'Daily PA'!T$6)</f>
        <v>0</v>
      </c>
      <c r="U31" s="322">
        <f>SUMIFS('Data Down'!$N:$N,'Data Down'!$D:$D,'Daily PA'!$C31,'Data Down'!$C:$C,'Daily PA'!U$6)</f>
        <v>0</v>
      </c>
      <c r="V31" s="322">
        <f>SUMIFS('Data Down'!$N:$N,'Data Down'!$D:$D,'Daily PA'!$C31,'Data Down'!$C:$C,'Daily PA'!V$6)</f>
        <v>0</v>
      </c>
      <c r="W31" s="322">
        <f>SUMIFS('Data Down'!$N:$N,'Data Down'!$D:$D,'Daily PA'!$C31,'Data Down'!$C:$C,'Daily PA'!W$6)</f>
        <v>0</v>
      </c>
      <c r="X31" s="322">
        <f>SUMIFS('Data Down'!$N:$N,'Data Down'!$D:$D,'Daily PA'!$C31,'Data Down'!$C:$C,'Daily PA'!X$6)</f>
        <v>0</v>
      </c>
      <c r="Y31" s="322">
        <f>SUMIFS('Data Down'!$N:$N,'Data Down'!$D:$D,'Daily PA'!$C31,'Data Down'!$C:$C,'Daily PA'!Y$6)</f>
        <v>0</v>
      </c>
      <c r="Z31" s="322">
        <f>SUMIFS('Data Down'!$N:$N,'Data Down'!$D:$D,'Daily PA'!$C31,'Data Down'!$C:$C,'Daily PA'!Z$6)</f>
        <v>0</v>
      </c>
      <c r="AA31" s="322">
        <f>SUMIFS('Data Down'!$N:$N,'Data Down'!$D:$D,'Daily PA'!$C31,'Data Down'!$C:$C,'Daily PA'!AA$6)</f>
        <v>0</v>
      </c>
      <c r="AB31" s="322">
        <f>SUMIFS('Data Down'!$N:$N,'Data Down'!$D:$D,'Daily PA'!$C31,'Data Down'!$C:$C,'Daily PA'!AB$6)</f>
        <v>0</v>
      </c>
      <c r="AC31" s="322">
        <f>SUMIFS('Data Down'!$N:$N,'Data Down'!$D:$D,'Daily PA'!$C31,'Data Down'!$C:$C,'Daily PA'!AC$6)</f>
        <v>0</v>
      </c>
      <c r="AD31" s="322">
        <f>SUMIFS('Data Down'!$N:$N,'Data Down'!$D:$D,'Daily PA'!$C31,'Data Down'!$C:$C,'Daily PA'!AD$6)</f>
        <v>0</v>
      </c>
      <c r="AE31" s="322">
        <f>SUMIFS('Data Down'!$N:$N,'Data Down'!$D:$D,'Daily PA'!$C31,'Data Down'!$C:$C,'Daily PA'!AE$6)</f>
        <v>0</v>
      </c>
      <c r="AF31" s="322">
        <f>SUMIFS('Data Down'!$N:$N,'Data Down'!$D:$D,'Daily PA'!$C31,'Data Down'!$C:$C,'Daily PA'!AF$6)</f>
        <v>0</v>
      </c>
      <c r="AG31" s="322">
        <f>SUMIFS('Data Down'!$N:$N,'Data Down'!$D:$D,'Daily PA'!$C31,'Data Down'!$C:$C,'Daily PA'!AG$6)</f>
        <v>0</v>
      </c>
      <c r="AH31" s="322">
        <f>SUMIFS('Data Down'!$N:$N,'Data Down'!$D:$D,'Daily PA'!$C31,'Data Down'!$C:$C,'Daily PA'!AH$6)</f>
        <v>0</v>
      </c>
      <c r="AI31" s="323">
        <f t="shared" si="25"/>
        <v>0</v>
      </c>
      <c r="AJ31" s="68"/>
      <c r="AK31" s="320">
        <f t="shared" si="26"/>
        <v>16</v>
      </c>
      <c r="AL31" s="321" t="str">
        <f t="shared" ref="AL31:AM31" si="58">B31</f>
        <v>AXOR 3336K</v>
      </c>
      <c r="AM31" s="321" t="str">
        <f t="shared" si="58"/>
        <v>DT MERCY 103</v>
      </c>
      <c r="AN31" s="324">
        <f t="shared" ref="AN31:BR31" ca="1" si="59">IF(AN$6&lt;NOW()-1,(SUM(24-D31)/24),"")</f>
        <v>1</v>
      </c>
      <c r="AO31" s="324">
        <f t="shared" ca="1" si="59"/>
        <v>1</v>
      </c>
      <c r="AP31" s="324">
        <f t="shared" ca="1" si="59"/>
        <v>1</v>
      </c>
      <c r="AQ31" s="324">
        <f t="shared" ca="1" si="59"/>
        <v>1</v>
      </c>
      <c r="AR31" s="324">
        <f t="shared" ca="1" si="59"/>
        <v>1</v>
      </c>
      <c r="AS31" s="324">
        <f t="shared" ca="1" si="59"/>
        <v>1</v>
      </c>
      <c r="AT31" s="324">
        <f t="shared" ca="1" si="59"/>
        <v>1</v>
      </c>
      <c r="AU31" s="324">
        <f t="shared" ca="1" si="59"/>
        <v>1</v>
      </c>
      <c r="AV31" s="324">
        <f t="shared" ca="1" si="59"/>
        <v>1</v>
      </c>
      <c r="AW31" s="324">
        <f t="shared" ca="1" si="59"/>
        <v>1</v>
      </c>
      <c r="AX31" s="324">
        <f t="shared" ca="1" si="59"/>
        <v>1</v>
      </c>
      <c r="AY31" s="324">
        <f t="shared" ca="1" si="59"/>
        <v>1</v>
      </c>
      <c r="AZ31" s="324">
        <f t="shared" ca="1" si="59"/>
        <v>1</v>
      </c>
      <c r="BA31" s="324">
        <f t="shared" ca="1" si="59"/>
        <v>1</v>
      </c>
      <c r="BB31" s="324">
        <f t="shared" ca="1" si="59"/>
        <v>1</v>
      </c>
      <c r="BC31" s="324">
        <f t="shared" ca="1" si="59"/>
        <v>1</v>
      </c>
      <c r="BD31" s="324">
        <f t="shared" ca="1" si="59"/>
        <v>1</v>
      </c>
      <c r="BE31" s="324">
        <f t="shared" ca="1" si="59"/>
        <v>1</v>
      </c>
      <c r="BF31" s="324">
        <f t="shared" ca="1" si="59"/>
        <v>1</v>
      </c>
      <c r="BG31" s="324">
        <f t="shared" ca="1" si="59"/>
        <v>1</v>
      </c>
      <c r="BH31" s="324">
        <f t="shared" ca="1" si="59"/>
        <v>1</v>
      </c>
      <c r="BI31" s="324">
        <f t="shared" ca="1" si="59"/>
        <v>1</v>
      </c>
      <c r="BJ31" s="324">
        <f t="shared" ca="1" si="59"/>
        <v>1</v>
      </c>
      <c r="BK31" s="324">
        <f t="shared" ca="1" si="59"/>
        <v>1</v>
      </c>
      <c r="BL31" s="324">
        <f t="shared" ca="1" si="59"/>
        <v>1</v>
      </c>
      <c r="BM31" s="324">
        <f t="shared" ca="1" si="59"/>
        <v>1</v>
      </c>
      <c r="BN31" s="324">
        <f t="shared" ca="1" si="59"/>
        <v>1</v>
      </c>
      <c r="BO31" s="324">
        <f t="shared" ca="1" si="59"/>
        <v>1</v>
      </c>
      <c r="BP31" s="324">
        <f t="shared" ca="1" si="59"/>
        <v>1</v>
      </c>
      <c r="BQ31" s="324">
        <f t="shared" ca="1" si="59"/>
        <v>1</v>
      </c>
      <c r="BR31" s="324">
        <f t="shared" ca="1" si="59"/>
        <v>1</v>
      </c>
      <c r="BS31" s="325">
        <f t="shared" ca="1" si="29"/>
        <v>1</v>
      </c>
    </row>
    <row r="32" spans="1:71" ht="14.25" customHeight="1">
      <c r="A32" s="326">
        <f t="shared" si="24"/>
        <v>17</v>
      </c>
      <c r="B32" s="321" t="str">
        <f>VLOOKUP(C32,Sort!B:C,2,FALSE)</f>
        <v>AXOR 3336K</v>
      </c>
      <c r="C32" s="321" t="s">
        <v>28</v>
      </c>
      <c r="D32" s="322">
        <f>SUMIFS('Data Down'!$N:$N,'Data Down'!$D:$D,'Daily PA'!$C32,'Data Down'!$C:$C,'Daily PA'!D$6)</f>
        <v>0</v>
      </c>
      <c r="E32" s="322">
        <f>SUMIFS('Data Down'!$N:$N,'Data Down'!$D:$D,'Daily PA'!$C32,'Data Down'!$C:$C,'Daily PA'!E$6)</f>
        <v>0</v>
      </c>
      <c r="F32" s="322">
        <f>SUMIFS('Data Down'!$N:$N,'Data Down'!$D:$D,'Daily PA'!$C32,'Data Down'!$C:$C,'Daily PA'!F$6)</f>
        <v>0</v>
      </c>
      <c r="G32" s="322">
        <f>SUMIFS('Data Down'!$N:$N,'Data Down'!$D:$D,'Daily PA'!$C32,'Data Down'!$C:$C,'Daily PA'!G$6)</f>
        <v>0</v>
      </c>
      <c r="H32" s="322">
        <f>SUMIFS('Data Down'!$N:$N,'Data Down'!$D:$D,'Daily PA'!$C32,'Data Down'!$C:$C,'Daily PA'!H$6)</f>
        <v>0</v>
      </c>
      <c r="I32" s="322">
        <f>SUMIFS('Data Down'!$N:$N,'Data Down'!$D:$D,'Daily PA'!$C32,'Data Down'!$C:$C,'Daily PA'!I$6)</f>
        <v>0</v>
      </c>
      <c r="J32" s="322">
        <f>SUMIFS('Data Down'!$N:$N,'Data Down'!$D:$D,'Daily PA'!$C32,'Data Down'!$C:$C,'Daily PA'!J$6)</f>
        <v>0</v>
      </c>
      <c r="K32" s="322">
        <f>SUMIFS('Data Down'!$N:$N,'Data Down'!$D:$D,'Daily PA'!$C32,'Data Down'!$C:$C,'Daily PA'!K$6)</f>
        <v>0</v>
      </c>
      <c r="L32" s="322">
        <f>SUMIFS('Data Down'!$N:$N,'Data Down'!$D:$D,'Daily PA'!$C32,'Data Down'!$C:$C,'Daily PA'!L$6)</f>
        <v>0</v>
      </c>
      <c r="M32" s="322">
        <f>SUMIFS('Data Down'!$N:$N,'Data Down'!$D:$D,'Daily PA'!$C32,'Data Down'!$C:$C,'Daily PA'!M$6)</f>
        <v>0</v>
      </c>
      <c r="N32" s="322">
        <f>SUMIFS('Data Down'!$N:$N,'Data Down'!$D:$D,'Daily PA'!$C32,'Data Down'!$C:$C,'Daily PA'!N$6)</f>
        <v>0</v>
      </c>
      <c r="O32" s="322">
        <f>SUMIFS('Data Down'!$N:$N,'Data Down'!$D:$D,'Daily PA'!$C32,'Data Down'!$C:$C,'Daily PA'!O$6)</f>
        <v>0</v>
      </c>
      <c r="P32" s="322">
        <f>SUMIFS('Data Down'!$N:$N,'Data Down'!$D:$D,'Daily PA'!$C32,'Data Down'!$C:$C,'Daily PA'!P$6)</f>
        <v>0</v>
      </c>
      <c r="Q32" s="322">
        <f>SUMIFS('Data Down'!$N:$N,'Data Down'!$D:$D,'Daily PA'!$C32,'Data Down'!$C:$C,'Daily PA'!Q$6)</f>
        <v>0</v>
      </c>
      <c r="R32" s="322">
        <f>SUMIFS('Data Down'!$N:$N,'Data Down'!$D:$D,'Daily PA'!$C32,'Data Down'!$C:$C,'Daily PA'!R$6)</f>
        <v>0</v>
      </c>
      <c r="S32" s="322">
        <f>SUMIFS('Data Down'!$N:$N,'Data Down'!$D:$D,'Daily PA'!$C32,'Data Down'!$C:$C,'Daily PA'!S$6)</f>
        <v>0</v>
      </c>
      <c r="T32" s="322">
        <f>SUMIFS('Data Down'!$N:$N,'Data Down'!$D:$D,'Daily PA'!$C32,'Data Down'!$C:$C,'Daily PA'!T$6)</f>
        <v>0</v>
      </c>
      <c r="U32" s="322">
        <f>SUMIFS('Data Down'!$N:$N,'Data Down'!$D:$D,'Daily PA'!$C32,'Data Down'!$C:$C,'Daily PA'!U$6)</f>
        <v>0</v>
      </c>
      <c r="V32" s="322">
        <f>SUMIFS('Data Down'!$N:$N,'Data Down'!$D:$D,'Daily PA'!$C32,'Data Down'!$C:$C,'Daily PA'!V$6)</f>
        <v>0</v>
      </c>
      <c r="W32" s="322">
        <f>SUMIFS('Data Down'!$N:$N,'Data Down'!$D:$D,'Daily PA'!$C32,'Data Down'!$C:$C,'Daily PA'!W$6)</f>
        <v>0</v>
      </c>
      <c r="X32" s="322">
        <f>SUMIFS('Data Down'!$N:$N,'Data Down'!$D:$D,'Daily PA'!$C32,'Data Down'!$C:$C,'Daily PA'!X$6)</f>
        <v>0</v>
      </c>
      <c r="Y32" s="322">
        <f>SUMIFS('Data Down'!$N:$N,'Data Down'!$D:$D,'Daily PA'!$C32,'Data Down'!$C:$C,'Daily PA'!Y$6)</f>
        <v>0</v>
      </c>
      <c r="Z32" s="322">
        <f>SUMIFS('Data Down'!$N:$N,'Data Down'!$D:$D,'Daily PA'!$C32,'Data Down'!$C:$C,'Daily PA'!Z$6)</f>
        <v>0</v>
      </c>
      <c r="AA32" s="322">
        <f>SUMIFS('Data Down'!$N:$N,'Data Down'!$D:$D,'Daily PA'!$C32,'Data Down'!$C:$C,'Daily PA'!AA$6)</f>
        <v>0</v>
      </c>
      <c r="AB32" s="322">
        <f>SUMIFS('Data Down'!$N:$N,'Data Down'!$D:$D,'Daily PA'!$C32,'Data Down'!$C:$C,'Daily PA'!AB$6)</f>
        <v>0</v>
      </c>
      <c r="AC32" s="322">
        <f>SUMIFS('Data Down'!$N:$N,'Data Down'!$D:$D,'Daily PA'!$C32,'Data Down'!$C:$C,'Daily PA'!AC$6)</f>
        <v>0</v>
      </c>
      <c r="AD32" s="322">
        <f>SUMIFS('Data Down'!$N:$N,'Data Down'!$D:$D,'Daily PA'!$C32,'Data Down'!$C:$C,'Daily PA'!AD$6)</f>
        <v>0</v>
      </c>
      <c r="AE32" s="322">
        <f>SUMIFS('Data Down'!$N:$N,'Data Down'!$D:$D,'Daily PA'!$C32,'Data Down'!$C:$C,'Daily PA'!AE$6)</f>
        <v>0</v>
      </c>
      <c r="AF32" s="322">
        <f>SUMIFS('Data Down'!$N:$N,'Data Down'!$D:$D,'Daily PA'!$C32,'Data Down'!$C:$C,'Daily PA'!AF$6)</f>
        <v>0</v>
      </c>
      <c r="AG32" s="322">
        <f>SUMIFS('Data Down'!$N:$N,'Data Down'!$D:$D,'Daily PA'!$C32,'Data Down'!$C:$C,'Daily PA'!AG$6)</f>
        <v>0</v>
      </c>
      <c r="AH32" s="322">
        <f>SUMIFS('Data Down'!$N:$N,'Data Down'!$D:$D,'Daily PA'!$C32,'Data Down'!$C:$C,'Daily PA'!AH$6)</f>
        <v>0</v>
      </c>
      <c r="AI32" s="323">
        <f t="shared" si="25"/>
        <v>0</v>
      </c>
      <c r="AJ32" s="68"/>
      <c r="AK32" s="320">
        <f t="shared" si="26"/>
        <v>17</v>
      </c>
      <c r="AL32" s="321" t="str">
        <f t="shared" ref="AL32:AM32" si="60">B32</f>
        <v>AXOR 3336K</v>
      </c>
      <c r="AM32" s="321" t="str">
        <f t="shared" si="60"/>
        <v>DT MERCY 104</v>
      </c>
      <c r="AN32" s="324">
        <f t="shared" ref="AN32:BR32" ca="1" si="61">IF(AN$6&lt;NOW()-1,(SUM(24-D32)/24),"")</f>
        <v>1</v>
      </c>
      <c r="AO32" s="324">
        <f t="shared" ca="1" si="61"/>
        <v>1</v>
      </c>
      <c r="AP32" s="324">
        <f t="shared" ca="1" si="61"/>
        <v>1</v>
      </c>
      <c r="AQ32" s="324">
        <f t="shared" ca="1" si="61"/>
        <v>1</v>
      </c>
      <c r="AR32" s="324">
        <f t="shared" ca="1" si="61"/>
        <v>1</v>
      </c>
      <c r="AS32" s="324">
        <f t="shared" ca="1" si="61"/>
        <v>1</v>
      </c>
      <c r="AT32" s="324">
        <f t="shared" ca="1" si="61"/>
        <v>1</v>
      </c>
      <c r="AU32" s="324">
        <f t="shared" ca="1" si="61"/>
        <v>1</v>
      </c>
      <c r="AV32" s="324">
        <f t="shared" ca="1" si="61"/>
        <v>1</v>
      </c>
      <c r="AW32" s="324">
        <f t="shared" ca="1" si="61"/>
        <v>1</v>
      </c>
      <c r="AX32" s="324">
        <f t="shared" ca="1" si="61"/>
        <v>1</v>
      </c>
      <c r="AY32" s="324">
        <f t="shared" ca="1" si="61"/>
        <v>1</v>
      </c>
      <c r="AZ32" s="324">
        <f t="shared" ca="1" si="61"/>
        <v>1</v>
      </c>
      <c r="BA32" s="324">
        <f t="shared" ca="1" si="61"/>
        <v>1</v>
      </c>
      <c r="BB32" s="324">
        <f t="shared" ca="1" si="61"/>
        <v>1</v>
      </c>
      <c r="BC32" s="324">
        <f t="shared" ca="1" si="61"/>
        <v>1</v>
      </c>
      <c r="BD32" s="324">
        <f t="shared" ca="1" si="61"/>
        <v>1</v>
      </c>
      <c r="BE32" s="324">
        <f t="shared" ca="1" si="61"/>
        <v>1</v>
      </c>
      <c r="BF32" s="324">
        <f t="shared" ca="1" si="61"/>
        <v>1</v>
      </c>
      <c r="BG32" s="324">
        <f t="shared" ca="1" si="61"/>
        <v>1</v>
      </c>
      <c r="BH32" s="324">
        <f t="shared" ca="1" si="61"/>
        <v>1</v>
      </c>
      <c r="BI32" s="324">
        <f t="shared" ca="1" si="61"/>
        <v>1</v>
      </c>
      <c r="BJ32" s="324">
        <f t="shared" ca="1" si="61"/>
        <v>1</v>
      </c>
      <c r="BK32" s="324">
        <f t="shared" ca="1" si="61"/>
        <v>1</v>
      </c>
      <c r="BL32" s="324">
        <f t="shared" ca="1" si="61"/>
        <v>1</v>
      </c>
      <c r="BM32" s="324">
        <f t="shared" ca="1" si="61"/>
        <v>1</v>
      </c>
      <c r="BN32" s="324">
        <f t="shared" ca="1" si="61"/>
        <v>1</v>
      </c>
      <c r="BO32" s="324">
        <f t="shared" ca="1" si="61"/>
        <v>1</v>
      </c>
      <c r="BP32" s="324">
        <f t="shared" ca="1" si="61"/>
        <v>1</v>
      </c>
      <c r="BQ32" s="324">
        <f t="shared" ca="1" si="61"/>
        <v>1</v>
      </c>
      <c r="BR32" s="324">
        <f t="shared" ca="1" si="61"/>
        <v>1</v>
      </c>
      <c r="BS32" s="325">
        <f t="shared" ca="1" si="29"/>
        <v>1</v>
      </c>
    </row>
    <row r="33" spans="1:72" ht="14.25" customHeight="1">
      <c r="A33" s="326">
        <f t="shared" si="24"/>
        <v>18</v>
      </c>
      <c r="B33" s="321" t="str">
        <f>VLOOKUP(C33,Sort!B:C,2,FALSE)</f>
        <v>AXOR 3336K</v>
      </c>
      <c r="C33" s="321" t="s">
        <v>29</v>
      </c>
      <c r="D33" s="322">
        <f>SUMIFS('Data Down'!$N:$N,'Data Down'!$D:$D,'Daily PA'!$C33,'Data Down'!$C:$C,'Daily PA'!D$6)</f>
        <v>0</v>
      </c>
      <c r="E33" s="322">
        <f>SUMIFS('Data Down'!$N:$N,'Data Down'!$D:$D,'Daily PA'!$C33,'Data Down'!$C:$C,'Daily PA'!E$6)</f>
        <v>0</v>
      </c>
      <c r="F33" s="322">
        <f>SUMIFS('Data Down'!$N:$N,'Data Down'!$D:$D,'Daily PA'!$C33,'Data Down'!$C:$C,'Daily PA'!F$6)</f>
        <v>0</v>
      </c>
      <c r="G33" s="322">
        <f>SUMIFS('Data Down'!$N:$N,'Data Down'!$D:$D,'Daily PA'!$C33,'Data Down'!$C:$C,'Daily PA'!G$6)</f>
        <v>0</v>
      </c>
      <c r="H33" s="322">
        <f>SUMIFS('Data Down'!$N:$N,'Data Down'!$D:$D,'Daily PA'!$C33,'Data Down'!$C:$C,'Daily PA'!H$6)</f>
        <v>0</v>
      </c>
      <c r="I33" s="322">
        <f>SUMIFS('Data Down'!$N:$N,'Data Down'!$D:$D,'Daily PA'!$C33,'Data Down'!$C:$C,'Daily PA'!I$6)</f>
        <v>0</v>
      </c>
      <c r="J33" s="322">
        <f>SUMIFS('Data Down'!$N:$N,'Data Down'!$D:$D,'Daily PA'!$C33,'Data Down'!$C:$C,'Daily PA'!J$6)</f>
        <v>0</v>
      </c>
      <c r="K33" s="322">
        <f>SUMIFS('Data Down'!$N:$N,'Data Down'!$D:$D,'Daily PA'!$C33,'Data Down'!$C:$C,'Daily PA'!K$6)</f>
        <v>0</v>
      </c>
      <c r="L33" s="322">
        <f>SUMIFS('Data Down'!$N:$N,'Data Down'!$D:$D,'Daily PA'!$C33,'Data Down'!$C:$C,'Daily PA'!L$6)</f>
        <v>0</v>
      </c>
      <c r="M33" s="322">
        <f>SUMIFS('Data Down'!$N:$N,'Data Down'!$D:$D,'Daily PA'!$C33,'Data Down'!$C:$C,'Daily PA'!M$6)</f>
        <v>0</v>
      </c>
      <c r="N33" s="322">
        <f>SUMIFS('Data Down'!$N:$N,'Data Down'!$D:$D,'Daily PA'!$C33,'Data Down'!$C:$C,'Daily PA'!N$6)</f>
        <v>0</v>
      </c>
      <c r="O33" s="322">
        <f>SUMIFS('Data Down'!$N:$N,'Data Down'!$D:$D,'Daily PA'!$C33,'Data Down'!$C:$C,'Daily PA'!O$6)</f>
        <v>0</v>
      </c>
      <c r="P33" s="322">
        <f>SUMIFS('Data Down'!$N:$N,'Data Down'!$D:$D,'Daily PA'!$C33,'Data Down'!$C:$C,'Daily PA'!P$6)</f>
        <v>0</v>
      </c>
      <c r="Q33" s="322">
        <f>SUMIFS('Data Down'!$N:$N,'Data Down'!$D:$D,'Daily PA'!$C33,'Data Down'!$C:$C,'Daily PA'!Q$6)</f>
        <v>0</v>
      </c>
      <c r="R33" s="322">
        <f>SUMIFS('Data Down'!$N:$N,'Data Down'!$D:$D,'Daily PA'!$C33,'Data Down'!$C:$C,'Daily PA'!R$6)</f>
        <v>0</v>
      </c>
      <c r="S33" s="322">
        <f>SUMIFS('Data Down'!$N:$N,'Data Down'!$D:$D,'Daily PA'!$C33,'Data Down'!$C:$C,'Daily PA'!S$6)</f>
        <v>0</v>
      </c>
      <c r="T33" s="322">
        <f>SUMIFS('Data Down'!$N:$N,'Data Down'!$D:$D,'Daily PA'!$C33,'Data Down'!$C:$C,'Daily PA'!T$6)</f>
        <v>0</v>
      </c>
      <c r="U33" s="322">
        <f>SUMIFS('Data Down'!$N:$N,'Data Down'!$D:$D,'Daily PA'!$C33,'Data Down'!$C:$C,'Daily PA'!U$6)</f>
        <v>0</v>
      </c>
      <c r="V33" s="322">
        <f>SUMIFS('Data Down'!$N:$N,'Data Down'!$D:$D,'Daily PA'!$C33,'Data Down'!$C:$C,'Daily PA'!V$6)</f>
        <v>0</v>
      </c>
      <c r="W33" s="322">
        <f>SUMIFS('Data Down'!$N:$N,'Data Down'!$D:$D,'Daily PA'!$C33,'Data Down'!$C:$C,'Daily PA'!W$6)</f>
        <v>0</v>
      </c>
      <c r="X33" s="322">
        <f>SUMIFS('Data Down'!$N:$N,'Data Down'!$D:$D,'Daily PA'!$C33,'Data Down'!$C:$C,'Daily PA'!X$6)</f>
        <v>0</v>
      </c>
      <c r="Y33" s="322">
        <f>SUMIFS('Data Down'!$N:$N,'Data Down'!$D:$D,'Daily PA'!$C33,'Data Down'!$C:$C,'Daily PA'!Y$6)</f>
        <v>0</v>
      </c>
      <c r="Z33" s="322">
        <f>SUMIFS('Data Down'!$N:$N,'Data Down'!$D:$D,'Daily PA'!$C33,'Data Down'!$C:$C,'Daily PA'!Z$6)</f>
        <v>0</v>
      </c>
      <c r="AA33" s="322">
        <f>SUMIFS('Data Down'!$N:$N,'Data Down'!$D:$D,'Daily PA'!$C33,'Data Down'!$C:$C,'Daily PA'!AA$6)</f>
        <v>0</v>
      </c>
      <c r="AB33" s="322">
        <f>SUMIFS('Data Down'!$N:$N,'Data Down'!$D:$D,'Daily PA'!$C33,'Data Down'!$C:$C,'Daily PA'!AB$6)</f>
        <v>0</v>
      </c>
      <c r="AC33" s="322">
        <f>SUMIFS('Data Down'!$N:$N,'Data Down'!$D:$D,'Daily PA'!$C33,'Data Down'!$C:$C,'Daily PA'!AC$6)</f>
        <v>0</v>
      </c>
      <c r="AD33" s="322">
        <f>SUMIFS('Data Down'!$N:$N,'Data Down'!$D:$D,'Daily PA'!$C33,'Data Down'!$C:$C,'Daily PA'!AD$6)</f>
        <v>0</v>
      </c>
      <c r="AE33" s="322">
        <f>SUMIFS('Data Down'!$N:$N,'Data Down'!$D:$D,'Daily PA'!$C33,'Data Down'!$C:$C,'Daily PA'!AE$6)</f>
        <v>0</v>
      </c>
      <c r="AF33" s="322">
        <f>SUMIFS('Data Down'!$N:$N,'Data Down'!$D:$D,'Daily PA'!$C33,'Data Down'!$C:$C,'Daily PA'!AF$6)</f>
        <v>0</v>
      </c>
      <c r="AG33" s="322">
        <f>SUMIFS('Data Down'!$N:$N,'Data Down'!$D:$D,'Daily PA'!$C33,'Data Down'!$C:$C,'Daily PA'!AG$6)</f>
        <v>0</v>
      </c>
      <c r="AH33" s="322">
        <f>SUMIFS('Data Down'!$N:$N,'Data Down'!$D:$D,'Daily PA'!$C33,'Data Down'!$C:$C,'Daily PA'!AH$6)</f>
        <v>0</v>
      </c>
      <c r="AI33" s="323">
        <f t="shared" si="25"/>
        <v>0</v>
      </c>
      <c r="AJ33" s="68"/>
      <c r="AK33" s="320">
        <f t="shared" si="26"/>
        <v>18</v>
      </c>
      <c r="AL33" s="321" t="str">
        <f t="shared" ref="AL33:AM33" si="62">B33</f>
        <v>AXOR 3336K</v>
      </c>
      <c r="AM33" s="321" t="str">
        <f t="shared" si="62"/>
        <v>DT MERCY 105</v>
      </c>
      <c r="AN33" s="324">
        <f t="shared" ref="AN33:BR33" ca="1" si="63">IF(AN$6&lt;NOW()-1,(SUM(24-D33)/24),"")</f>
        <v>1</v>
      </c>
      <c r="AO33" s="324">
        <f t="shared" ca="1" si="63"/>
        <v>1</v>
      </c>
      <c r="AP33" s="324">
        <f t="shared" ca="1" si="63"/>
        <v>1</v>
      </c>
      <c r="AQ33" s="324">
        <f t="shared" ca="1" si="63"/>
        <v>1</v>
      </c>
      <c r="AR33" s="324">
        <f t="shared" ca="1" si="63"/>
        <v>1</v>
      </c>
      <c r="AS33" s="324">
        <f t="shared" ca="1" si="63"/>
        <v>1</v>
      </c>
      <c r="AT33" s="324">
        <f t="shared" ca="1" si="63"/>
        <v>1</v>
      </c>
      <c r="AU33" s="324">
        <f t="shared" ca="1" si="63"/>
        <v>1</v>
      </c>
      <c r="AV33" s="324">
        <f t="shared" ca="1" si="63"/>
        <v>1</v>
      </c>
      <c r="AW33" s="324">
        <f t="shared" ca="1" si="63"/>
        <v>1</v>
      </c>
      <c r="AX33" s="324">
        <f t="shared" ca="1" si="63"/>
        <v>1</v>
      </c>
      <c r="AY33" s="324">
        <f t="shared" ca="1" si="63"/>
        <v>1</v>
      </c>
      <c r="AZ33" s="324">
        <f t="shared" ca="1" si="63"/>
        <v>1</v>
      </c>
      <c r="BA33" s="324">
        <f t="shared" ca="1" si="63"/>
        <v>1</v>
      </c>
      <c r="BB33" s="324">
        <f t="shared" ca="1" si="63"/>
        <v>1</v>
      </c>
      <c r="BC33" s="324">
        <f t="shared" ca="1" si="63"/>
        <v>1</v>
      </c>
      <c r="BD33" s="324">
        <f t="shared" ca="1" si="63"/>
        <v>1</v>
      </c>
      <c r="BE33" s="324">
        <f t="shared" ca="1" si="63"/>
        <v>1</v>
      </c>
      <c r="BF33" s="324">
        <f t="shared" ca="1" si="63"/>
        <v>1</v>
      </c>
      <c r="BG33" s="324">
        <f t="shared" ca="1" si="63"/>
        <v>1</v>
      </c>
      <c r="BH33" s="324">
        <f t="shared" ca="1" si="63"/>
        <v>1</v>
      </c>
      <c r="BI33" s="324">
        <f t="shared" ca="1" si="63"/>
        <v>1</v>
      </c>
      <c r="BJ33" s="324">
        <f t="shared" ca="1" si="63"/>
        <v>1</v>
      </c>
      <c r="BK33" s="324">
        <f t="shared" ca="1" si="63"/>
        <v>1</v>
      </c>
      <c r="BL33" s="324">
        <f t="shared" ca="1" si="63"/>
        <v>1</v>
      </c>
      <c r="BM33" s="324">
        <f t="shared" ca="1" si="63"/>
        <v>1</v>
      </c>
      <c r="BN33" s="324">
        <f t="shared" ca="1" si="63"/>
        <v>1</v>
      </c>
      <c r="BO33" s="324">
        <f t="shared" ca="1" si="63"/>
        <v>1</v>
      </c>
      <c r="BP33" s="324">
        <f t="shared" ca="1" si="63"/>
        <v>1</v>
      </c>
      <c r="BQ33" s="324">
        <f t="shared" ca="1" si="63"/>
        <v>1</v>
      </c>
      <c r="BR33" s="324">
        <f t="shared" ca="1" si="63"/>
        <v>1</v>
      </c>
      <c r="BS33" s="325">
        <f t="shared" ca="1" si="29"/>
        <v>1</v>
      </c>
    </row>
    <row r="34" spans="1:72" ht="14.25" customHeight="1">
      <c r="A34" s="326">
        <f t="shared" si="24"/>
        <v>19</v>
      </c>
      <c r="B34" s="321" t="str">
        <f>VLOOKUP(C34,Sort!B:C,2,FALSE)</f>
        <v>AXOR 3336K</v>
      </c>
      <c r="C34" s="321" t="s">
        <v>30</v>
      </c>
      <c r="D34" s="322">
        <f>SUMIFS('Data Down'!$N:$N,'Data Down'!$D:$D,'Daily PA'!$C34,'Data Down'!$C:$C,'Daily PA'!D$6)</f>
        <v>0</v>
      </c>
      <c r="E34" s="322">
        <f>SUMIFS('Data Down'!$N:$N,'Data Down'!$D:$D,'Daily PA'!$C34,'Data Down'!$C:$C,'Daily PA'!E$6)</f>
        <v>0</v>
      </c>
      <c r="F34" s="322">
        <f>SUMIFS('Data Down'!$N:$N,'Data Down'!$D:$D,'Daily PA'!$C34,'Data Down'!$C:$C,'Daily PA'!F$6)</f>
        <v>0</v>
      </c>
      <c r="G34" s="322">
        <f>SUMIFS('Data Down'!$N:$N,'Data Down'!$D:$D,'Daily PA'!$C34,'Data Down'!$C:$C,'Daily PA'!G$6)</f>
        <v>0</v>
      </c>
      <c r="H34" s="322">
        <f>SUMIFS('Data Down'!$N:$N,'Data Down'!$D:$D,'Daily PA'!$C34,'Data Down'!$C:$C,'Daily PA'!H$6)</f>
        <v>0</v>
      </c>
      <c r="I34" s="322">
        <f>SUMIFS('Data Down'!$N:$N,'Data Down'!$D:$D,'Daily PA'!$C34,'Data Down'!$C:$C,'Daily PA'!I$6)</f>
        <v>0</v>
      </c>
      <c r="J34" s="322">
        <f>SUMIFS('Data Down'!$N:$N,'Data Down'!$D:$D,'Daily PA'!$C34,'Data Down'!$C:$C,'Daily PA'!J$6)</f>
        <v>0</v>
      </c>
      <c r="K34" s="322">
        <f>SUMIFS('Data Down'!$N:$N,'Data Down'!$D:$D,'Daily PA'!$C34,'Data Down'!$C:$C,'Daily PA'!K$6)</f>
        <v>0</v>
      </c>
      <c r="L34" s="322">
        <f>SUMIFS('Data Down'!$N:$N,'Data Down'!$D:$D,'Daily PA'!$C34,'Data Down'!$C:$C,'Daily PA'!L$6)</f>
        <v>0</v>
      </c>
      <c r="M34" s="322">
        <f>SUMIFS('Data Down'!$N:$N,'Data Down'!$D:$D,'Daily PA'!$C34,'Data Down'!$C:$C,'Daily PA'!M$6)</f>
        <v>0</v>
      </c>
      <c r="N34" s="322">
        <f>SUMIFS('Data Down'!$N:$N,'Data Down'!$D:$D,'Daily PA'!$C34,'Data Down'!$C:$C,'Daily PA'!N$6)</f>
        <v>0</v>
      </c>
      <c r="O34" s="322">
        <f>SUMIFS('Data Down'!$N:$N,'Data Down'!$D:$D,'Daily PA'!$C34,'Data Down'!$C:$C,'Daily PA'!O$6)</f>
        <v>0</v>
      </c>
      <c r="P34" s="322">
        <f>SUMIFS('Data Down'!$N:$N,'Data Down'!$D:$D,'Daily PA'!$C34,'Data Down'!$C:$C,'Daily PA'!P$6)</f>
        <v>0</v>
      </c>
      <c r="Q34" s="322">
        <f>SUMIFS('Data Down'!$N:$N,'Data Down'!$D:$D,'Daily PA'!$C34,'Data Down'!$C:$C,'Daily PA'!Q$6)</f>
        <v>0</v>
      </c>
      <c r="R34" s="322">
        <f>SUMIFS('Data Down'!$N:$N,'Data Down'!$D:$D,'Daily PA'!$C34,'Data Down'!$C:$C,'Daily PA'!R$6)</f>
        <v>0</v>
      </c>
      <c r="S34" s="322">
        <f>SUMIFS('Data Down'!$N:$N,'Data Down'!$D:$D,'Daily PA'!$C34,'Data Down'!$C:$C,'Daily PA'!S$6)</f>
        <v>0</v>
      </c>
      <c r="T34" s="322">
        <f>SUMIFS('Data Down'!$N:$N,'Data Down'!$D:$D,'Daily PA'!$C34,'Data Down'!$C:$C,'Daily PA'!T$6)</f>
        <v>0</v>
      </c>
      <c r="U34" s="322">
        <f>SUMIFS('Data Down'!$N:$N,'Data Down'!$D:$D,'Daily PA'!$C34,'Data Down'!$C:$C,'Daily PA'!U$6)</f>
        <v>0</v>
      </c>
      <c r="V34" s="322">
        <f>SUMIFS('Data Down'!$N:$N,'Data Down'!$D:$D,'Daily PA'!$C34,'Data Down'!$C:$C,'Daily PA'!V$6)</f>
        <v>0</v>
      </c>
      <c r="W34" s="322">
        <f>SUMIFS('Data Down'!$N:$N,'Data Down'!$D:$D,'Daily PA'!$C34,'Data Down'!$C:$C,'Daily PA'!W$6)</f>
        <v>0</v>
      </c>
      <c r="X34" s="322">
        <f>SUMIFS('Data Down'!$N:$N,'Data Down'!$D:$D,'Daily PA'!$C34,'Data Down'!$C:$C,'Daily PA'!X$6)</f>
        <v>0</v>
      </c>
      <c r="Y34" s="322">
        <f>SUMIFS('Data Down'!$N:$N,'Data Down'!$D:$D,'Daily PA'!$C34,'Data Down'!$C:$C,'Daily PA'!Y$6)</f>
        <v>0</v>
      </c>
      <c r="Z34" s="322">
        <f>SUMIFS('Data Down'!$N:$N,'Data Down'!$D:$D,'Daily PA'!$C34,'Data Down'!$C:$C,'Daily PA'!Z$6)</f>
        <v>0</v>
      </c>
      <c r="AA34" s="322">
        <f>SUMIFS('Data Down'!$N:$N,'Data Down'!$D:$D,'Daily PA'!$C34,'Data Down'!$C:$C,'Daily PA'!AA$6)</f>
        <v>0</v>
      </c>
      <c r="AB34" s="322">
        <f>SUMIFS('Data Down'!$N:$N,'Data Down'!$D:$D,'Daily PA'!$C34,'Data Down'!$C:$C,'Daily PA'!AB$6)</f>
        <v>0</v>
      </c>
      <c r="AC34" s="322">
        <f>SUMIFS('Data Down'!$N:$N,'Data Down'!$D:$D,'Daily PA'!$C34,'Data Down'!$C:$C,'Daily PA'!AC$6)</f>
        <v>0</v>
      </c>
      <c r="AD34" s="322">
        <f>SUMIFS('Data Down'!$N:$N,'Data Down'!$D:$D,'Daily PA'!$C34,'Data Down'!$C:$C,'Daily PA'!AD$6)</f>
        <v>0</v>
      </c>
      <c r="AE34" s="322">
        <f>SUMIFS('Data Down'!$N:$N,'Data Down'!$D:$D,'Daily PA'!$C34,'Data Down'!$C:$C,'Daily PA'!AE$6)</f>
        <v>0</v>
      </c>
      <c r="AF34" s="322">
        <f>SUMIFS('Data Down'!$N:$N,'Data Down'!$D:$D,'Daily PA'!$C34,'Data Down'!$C:$C,'Daily PA'!AF$6)</f>
        <v>0</v>
      </c>
      <c r="AG34" s="322">
        <f>SUMIFS('Data Down'!$N:$N,'Data Down'!$D:$D,'Daily PA'!$C34,'Data Down'!$C:$C,'Daily PA'!AG$6)</f>
        <v>0</v>
      </c>
      <c r="AH34" s="322">
        <f>SUMIFS('Data Down'!$N:$N,'Data Down'!$D:$D,'Daily PA'!$C34,'Data Down'!$C:$C,'Daily PA'!AH$6)</f>
        <v>0</v>
      </c>
      <c r="AI34" s="323">
        <f t="shared" si="25"/>
        <v>0</v>
      </c>
      <c r="AJ34" s="68"/>
      <c r="AK34" s="320">
        <f t="shared" si="26"/>
        <v>19</v>
      </c>
      <c r="AL34" s="321" t="str">
        <f t="shared" ref="AL34:AM34" si="64">B34</f>
        <v>AXOR 3336K</v>
      </c>
      <c r="AM34" s="321" t="str">
        <f t="shared" si="64"/>
        <v>DT MERCY 106</v>
      </c>
      <c r="AN34" s="324">
        <f t="shared" ref="AN34:BR34" ca="1" si="65">IF(AN$6&lt;NOW()-1,(SUM(24-D34)/24),"")</f>
        <v>1</v>
      </c>
      <c r="AO34" s="324">
        <f t="shared" ca="1" si="65"/>
        <v>1</v>
      </c>
      <c r="AP34" s="324">
        <f t="shared" ca="1" si="65"/>
        <v>1</v>
      </c>
      <c r="AQ34" s="324">
        <f t="shared" ca="1" si="65"/>
        <v>1</v>
      </c>
      <c r="AR34" s="324">
        <f t="shared" ca="1" si="65"/>
        <v>1</v>
      </c>
      <c r="AS34" s="324">
        <f t="shared" ca="1" si="65"/>
        <v>1</v>
      </c>
      <c r="AT34" s="324">
        <f t="shared" ca="1" si="65"/>
        <v>1</v>
      </c>
      <c r="AU34" s="324">
        <f t="shared" ca="1" si="65"/>
        <v>1</v>
      </c>
      <c r="AV34" s="324">
        <f t="shared" ca="1" si="65"/>
        <v>1</v>
      </c>
      <c r="AW34" s="324">
        <f t="shared" ca="1" si="65"/>
        <v>1</v>
      </c>
      <c r="AX34" s="324">
        <f t="shared" ca="1" si="65"/>
        <v>1</v>
      </c>
      <c r="AY34" s="324">
        <f t="shared" ca="1" si="65"/>
        <v>1</v>
      </c>
      <c r="AZ34" s="324">
        <f t="shared" ca="1" si="65"/>
        <v>1</v>
      </c>
      <c r="BA34" s="324">
        <f t="shared" ca="1" si="65"/>
        <v>1</v>
      </c>
      <c r="BB34" s="324">
        <f t="shared" ca="1" si="65"/>
        <v>1</v>
      </c>
      <c r="BC34" s="324">
        <f t="shared" ca="1" si="65"/>
        <v>1</v>
      </c>
      <c r="BD34" s="324">
        <f t="shared" ca="1" si="65"/>
        <v>1</v>
      </c>
      <c r="BE34" s="324">
        <f t="shared" ca="1" si="65"/>
        <v>1</v>
      </c>
      <c r="BF34" s="324">
        <f t="shared" ca="1" si="65"/>
        <v>1</v>
      </c>
      <c r="BG34" s="324">
        <f t="shared" ca="1" si="65"/>
        <v>1</v>
      </c>
      <c r="BH34" s="324">
        <f t="shared" ca="1" si="65"/>
        <v>1</v>
      </c>
      <c r="BI34" s="324">
        <f t="shared" ca="1" si="65"/>
        <v>1</v>
      </c>
      <c r="BJ34" s="324">
        <f t="shared" ca="1" si="65"/>
        <v>1</v>
      </c>
      <c r="BK34" s="324">
        <f t="shared" ca="1" si="65"/>
        <v>1</v>
      </c>
      <c r="BL34" s="324">
        <f t="shared" ca="1" si="65"/>
        <v>1</v>
      </c>
      <c r="BM34" s="324">
        <f t="shared" ca="1" si="65"/>
        <v>1</v>
      </c>
      <c r="BN34" s="324">
        <f t="shared" ca="1" si="65"/>
        <v>1</v>
      </c>
      <c r="BO34" s="324">
        <f t="shared" ca="1" si="65"/>
        <v>1</v>
      </c>
      <c r="BP34" s="324">
        <f t="shared" ca="1" si="65"/>
        <v>1</v>
      </c>
      <c r="BQ34" s="324">
        <f t="shared" ca="1" si="65"/>
        <v>1</v>
      </c>
      <c r="BR34" s="324">
        <f t="shared" ca="1" si="65"/>
        <v>1</v>
      </c>
      <c r="BS34" s="325">
        <f t="shared" ca="1" si="29"/>
        <v>1</v>
      </c>
    </row>
    <row r="35" spans="1:72" ht="14.25" customHeight="1">
      <c r="A35" s="326">
        <f t="shared" si="24"/>
        <v>20</v>
      </c>
      <c r="B35" s="321" t="str">
        <f>VLOOKUP(C35,Sort!B:C,2,FALSE)</f>
        <v>AXOR 3336K</v>
      </c>
      <c r="C35" s="321" t="s">
        <v>31</v>
      </c>
      <c r="D35" s="322">
        <f>SUMIFS('Data Down'!$N:$N,'Data Down'!$D:$D,'Daily PA'!$C35,'Data Down'!$C:$C,'Daily PA'!D$6)</f>
        <v>0</v>
      </c>
      <c r="E35" s="322">
        <f>SUMIFS('Data Down'!$N:$N,'Data Down'!$D:$D,'Daily PA'!$C35,'Data Down'!$C:$C,'Daily PA'!E$6)</f>
        <v>0</v>
      </c>
      <c r="F35" s="322">
        <f>SUMIFS('Data Down'!$N:$N,'Data Down'!$D:$D,'Daily PA'!$C35,'Data Down'!$C:$C,'Daily PA'!F$6)</f>
        <v>0</v>
      </c>
      <c r="G35" s="322">
        <f>SUMIFS('Data Down'!$N:$N,'Data Down'!$D:$D,'Daily PA'!$C35,'Data Down'!$C:$C,'Daily PA'!G$6)</f>
        <v>0</v>
      </c>
      <c r="H35" s="322">
        <f>SUMIFS('Data Down'!$N:$N,'Data Down'!$D:$D,'Daily PA'!$C35,'Data Down'!$C:$C,'Daily PA'!H$6)</f>
        <v>0</v>
      </c>
      <c r="I35" s="322">
        <f>SUMIFS('Data Down'!$N:$N,'Data Down'!$D:$D,'Daily PA'!$C35,'Data Down'!$C:$C,'Daily PA'!I$6)</f>
        <v>0</v>
      </c>
      <c r="J35" s="322">
        <f>SUMIFS('Data Down'!$N:$N,'Data Down'!$D:$D,'Daily PA'!$C35,'Data Down'!$C:$C,'Daily PA'!J$6)</f>
        <v>0</v>
      </c>
      <c r="K35" s="322">
        <f>SUMIFS('Data Down'!$N:$N,'Data Down'!$D:$D,'Daily PA'!$C35,'Data Down'!$C:$C,'Daily PA'!K$6)</f>
        <v>0</v>
      </c>
      <c r="L35" s="322">
        <f>SUMIFS('Data Down'!$N:$N,'Data Down'!$D:$D,'Daily PA'!$C35,'Data Down'!$C:$C,'Daily PA'!L$6)</f>
        <v>0</v>
      </c>
      <c r="M35" s="322">
        <f>SUMIFS('Data Down'!$N:$N,'Data Down'!$D:$D,'Daily PA'!$C35,'Data Down'!$C:$C,'Daily PA'!M$6)</f>
        <v>0</v>
      </c>
      <c r="N35" s="322">
        <f>SUMIFS('Data Down'!$N:$N,'Data Down'!$D:$D,'Daily PA'!$C35,'Data Down'!$C:$C,'Daily PA'!N$6)</f>
        <v>0</v>
      </c>
      <c r="O35" s="322">
        <f>SUMIFS('Data Down'!$N:$N,'Data Down'!$D:$D,'Daily PA'!$C35,'Data Down'!$C:$C,'Daily PA'!O$6)</f>
        <v>0</v>
      </c>
      <c r="P35" s="322">
        <f>SUMIFS('Data Down'!$N:$N,'Data Down'!$D:$D,'Daily PA'!$C35,'Data Down'!$C:$C,'Daily PA'!P$6)</f>
        <v>0</v>
      </c>
      <c r="Q35" s="322">
        <f>SUMIFS('Data Down'!$N:$N,'Data Down'!$D:$D,'Daily PA'!$C35,'Data Down'!$C:$C,'Daily PA'!Q$6)</f>
        <v>0</v>
      </c>
      <c r="R35" s="322">
        <f>SUMIFS('Data Down'!$N:$N,'Data Down'!$D:$D,'Daily PA'!$C35,'Data Down'!$C:$C,'Daily PA'!R$6)</f>
        <v>0</v>
      </c>
      <c r="S35" s="322">
        <f>SUMIFS('Data Down'!$N:$N,'Data Down'!$D:$D,'Daily PA'!$C35,'Data Down'!$C:$C,'Daily PA'!S$6)</f>
        <v>0</v>
      </c>
      <c r="T35" s="322">
        <f>SUMIFS('Data Down'!$N:$N,'Data Down'!$D:$D,'Daily PA'!$C35,'Data Down'!$C:$C,'Daily PA'!T$6)</f>
        <v>0</v>
      </c>
      <c r="U35" s="322">
        <f>SUMIFS('Data Down'!$N:$N,'Data Down'!$D:$D,'Daily PA'!$C35,'Data Down'!$C:$C,'Daily PA'!U$6)</f>
        <v>0</v>
      </c>
      <c r="V35" s="322">
        <f>SUMIFS('Data Down'!$N:$N,'Data Down'!$D:$D,'Daily PA'!$C35,'Data Down'!$C:$C,'Daily PA'!V$6)</f>
        <v>0</v>
      </c>
      <c r="W35" s="322">
        <f>SUMIFS('Data Down'!$N:$N,'Data Down'!$D:$D,'Daily PA'!$C35,'Data Down'!$C:$C,'Daily PA'!W$6)</f>
        <v>0</v>
      </c>
      <c r="X35" s="322">
        <f>SUMIFS('Data Down'!$N:$N,'Data Down'!$D:$D,'Daily PA'!$C35,'Data Down'!$C:$C,'Daily PA'!X$6)</f>
        <v>0</v>
      </c>
      <c r="Y35" s="322">
        <f>SUMIFS('Data Down'!$N:$N,'Data Down'!$D:$D,'Daily PA'!$C35,'Data Down'!$C:$C,'Daily PA'!Y$6)</f>
        <v>0</v>
      </c>
      <c r="Z35" s="322">
        <f>SUMIFS('Data Down'!$N:$N,'Data Down'!$D:$D,'Daily PA'!$C35,'Data Down'!$C:$C,'Daily PA'!Z$6)</f>
        <v>0</v>
      </c>
      <c r="AA35" s="322">
        <f>SUMIFS('Data Down'!$N:$N,'Data Down'!$D:$D,'Daily PA'!$C35,'Data Down'!$C:$C,'Daily PA'!AA$6)</f>
        <v>0</v>
      </c>
      <c r="AB35" s="322">
        <f>SUMIFS('Data Down'!$N:$N,'Data Down'!$D:$D,'Daily PA'!$C35,'Data Down'!$C:$C,'Daily PA'!AB$6)</f>
        <v>0</v>
      </c>
      <c r="AC35" s="322">
        <f>SUMIFS('Data Down'!$N:$N,'Data Down'!$D:$D,'Daily PA'!$C35,'Data Down'!$C:$C,'Daily PA'!AC$6)</f>
        <v>0</v>
      </c>
      <c r="AD35" s="322">
        <f>SUMIFS('Data Down'!$N:$N,'Data Down'!$D:$D,'Daily PA'!$C35,'Data Down'!$C:$C,'Daily PA'!AD$6)</f>
        <v>0</v>
      </c>
      <c r="AE35" s="322">
        <f>SUMIFS('Data Down'!$N:$N,'Data Down'!$D:$D,'Daily PA'!$C35,'Data Down'!$C:$C,'Daily PA'!AE$6)</f>
        <v>0</v>
      </c>
      <c r="AF35" s="322">
        <f>SUMIFS('Data Down'!$N:$N,'Data Down'!$D:$D,'Daily PA'!$C35,'Data Down'!$C:$C,'Daily PA'!AF$6)</f>
        <v>0</v>
      </c>
      <c r="AG35" s="322">
        <f>SUMIFS('Data Down'!$N:$N,'Data Down'!$D:$D,'Daily PA'!$C35,'Data Down'!$C:$C,'Daily PA'!AG$6)</f>
        <v>0</v>
      </c>
      <c r="AH35" s="322">
        <f>SUMIFS('Data Down'!$N:$N,'Data Down'!$D:$D,'Daily PA'!$C35,'Data Down'!$C:$C,'Daily PA'!AH$6)</f>
        <v>0</v>
      </c>
      <c r="AI35" s="323">
        <f t="shared" si="25"/>
        <v>0</v>
      </c>
      <c r="AJ35" s="68"/>
      <c r="AK35" s="320">
        <f t="shared" si="26"/>
        <v>20</v>
      </c>
      <c r="AL35" s="321" t="str">
        <f t="shared" ref="AL35:AM35" si="66">B35</f>
        <v>AXOR 3336K</v>
      </c>
      <c r="AM35" s="321" t="str">
        <f t="shared" si="66"/>
        <v>DT MERCY 107</v>
      </c>
      <c r="AN35" s="324">
        <f t="shared" ref="AN35:BR35" ca="1" si="67">IF(AN$6&lt;NOW()-1,(SUM(24-D35)/24),"")</f>
        <v>1</v>
      </c>
      <c r="AO35" s="324">
        <f t="shared" ca="1" si="67"/>
        <v>1</v>
      </c>
      <c r="AP35" s="324">
        <f t="shared" ca="1" si="67"/>
        <v>1</v>
      </c>
      <c r="AQ35" s="324">
        <f t="shared" ca="1" si="67"/>
        <v>1</v>
      </c>
      <c r="AR35" s="324">
        <f t="shared" ca="1" si="67"/>
        <v>1</v>
      </c>
      <c r="AS35" s="324">
        <f t="shared" ca="1" si="67"/>
        <v>1</v>
      </c>
      <c r="AT35" s="324">
        <f t="shared" ca="1" si="67"/>
        <v>1</v>
      </c>
      <c r="AU35" s="324">
        <f t="shared" ca="1" si="67"/>
        <v>1</v>
      </c>
      <c r="AV35" s="324">
        <f t="shared" ca="1" si="67"/>
        <v>1</v>
      </c>
      <c r="AW35" s="324">
        <f t="shared" ca="1" si="67"/>
        <v>1</v>
      </c>
      <c r="AX35" s="324">
        <f t="shared" ca="1" si="67"/>
        <v>1</v>
      </c>
      <c r="AY35" s="324">
        <f t="shared" ca="1" si="67"/>
        <v>1</v>
      </c>
      <c r="AZ35" s="324">
        <f t="shared" ca="1" si="67"/>
        <v>1</v>
      </c>
      <c r="BA35" s="324">
        <f t="shared" ca="1" si="67"/>
        <v>1</v>
      </c>
      <c r="BB35" s="324">
        <f t="shared" ca="1" si="67"/>
        <v>1</v>
      </c>
      <c r="BC35" s="324">
        <f t="shared" ca="1" si="67"/>
        <v>1</v>
      </c>
      <c r="BD35" s="324">
        <f t="shared" ca="1" si="67"/>
        <v>1</v>
      </c>
      <c r="BE35" s="324">
        <f t="shared" ca="1" si="67"/>
        <v>1</v>
      </c>
      <c r="BF35" s="324">
        <f t="shared" ca="1" si="67"/>
        <v>1</v>
      </c>
      <c r="BG35" s="324">
        <f t="shared" ca="1" si="67"/>
        <v>1</v>
      </c>
      <c r="BH35" s="324">
        <f t="shared" ca="1" si="67"/>
        <v>1</v>
      </c>
      <c r="BI35" s="324">
        <f t="shared" ca="1" si="67"/>
        <v>1</v>
      </c>
      <c r="BJ35" s="324">
        <f t="shared" ca="1" si="67"/>
        <v>1</v>
      </c>
      <c r="BK35" s="324">
        <f t="shared" ca="1" si="67"/>
        <v>1</v>
      </c>
      <c r="BL35" s="324">
        <f t="shared" ca="1" si="67"/>
        <v>1</v>
      </c>
      <c r="BM35" s="324">
        <f t="shared" ca="1" si="67"/>
        <v>1</v>
      </c>
      <c r="BN35" s="324">
        <f t="shared" ca="1" si="67"/>
        <v>1</v>
      </c>
      <c r="BO35" s="324">
        <f t="shared" ca="1" si="67"/>
        <v>1</v>
      </c>
      <c r="BP35" s="324">
        <f t="shared" ca="1" si="67"/>
        <v>1</v>
      </c>
      <c r="BQ35" s="324">
        <f t="shared" ca="1" si="67"/>
        <v>1</v>
      </c>
      <c r="BR35" s="324">
        <f t="shared" ca="1" si="67"/>
        <v>1</v>
      </c>
      <c r="BS35" s="325">
        <f t="shared" ca="1" si="29"/>
        <v>1</v>
      </c>
    </row>
    <row r="36" spans="1:72" ht="14.25" customHeight="1">
      <c r="A36" s="326">
        <f t="shared" si="24"/>
        <v>21</v>
      </c>
      <c r="B36" s="321" t="str">
        <f>VLOOKUP(C36,Sort!B:C,2,FALSE)</f>
        <v>AXOR 3336K</v>
      </c>
      <c r="C36" s="321" t="s">
        <v>32</v>
      </c>
      <c r="D36" s="322">
        <f>SUMIFS('Data Down'!$N:$N,'Data Down'!$D:$D,'Daily PA'!$C36,'Data Down'!$C:$C,'Daily PA'!D$6)</f>
        <v>0</v>
      </c>
      <c r="E36" s="322">
        <f>SUMIFS('Data Down'!$N:$N,'Data Down'!$D:$D,'Daily PA'!$C36,'Data Down'!$C:$C,'Daily PA'!E$6)</f>
        <v>0</v>
      </c>
      <c r="F36" s="322">
        <f>SUMIFS('Data Down'!$N:$N,'Data Down'!$D:$D,'Daily PA'!$C36,'Data Down'!$C:$C,'Daily PA'!F$6)</f>
        <v>0</v>
      </c>
      <c r="G36" s="322">
        <f>SUMIFS('Data Down'!$N:$N,'Data Down'!$D:$D,'Daily PA'!$C36,'Data Down'!$C:$C,'Daily PA'!G$6)</f>
        <v>0</v>
      </c>
      <c r="H36" s="322">
        <f>SUMIFS('Data Down'!$N:$N,'Data Down'!$D:$D,'Daily PA'!$C36,'Data Down'!$C:$C,'Daily PA'!H$6)</f>
        <v>0</v>
      </c>
      <c r="I36" s="322">
        <f>SUMIFS('Data Down'!$N:$N,'Data Down'!$D:$D,'Daily PA'!$C36,'Data Down'!$C:$C,'Daily PA'!I$6)</f>
        <v>0</v>
      </c>
      <c r="J36" s="322">
        <f>SUMIFS('Data Down'!$N:$N,'Data Down'!$D:$D,'Daily PA'!$C36,'Data Down'!$C:$C,'Daily PA'!J$6)</f>
        <v>0</v>
      </c>
      <c r="K36" s="322">
        <f>SUMIFS('Data Down'!$N:$N,'Data Down'!$D:$D,'Daily PA'!$C36,'Data Down'!$C:$C,'Daily PA'!K$6)</f>
        <v>0</v>
      </c>
      <c r="L36" s="322">
        <f>SUMIFS('Data Down'!$N:$N,'Data Down'!$D:$D,'Daily PA'!$C36,'Data Down'!$C:$C,'Daily PA'!L$6)</f>
        <v>0</v>
      </c>
      <c r="M36" s="322">
        <f>SUMIFS('Data Down'!$N:$N,'Data Down'!$D:$D,'Daily PA'!$C36,'Data Down'!$C:$C,'Daily PA'!M$6)</f>
        <v>0</v>
      </c>
      <c r="N36" s="322">
        <f>SUMIFS('Data Down'!$N:$N,'Data Down'!$D:$D,'Daily PA'!$C36,'Data Down'!$C:$C,'Daily PA'!N$6)</f>
        <v>0</v>
      </c>
      <c r="O36" s="322">
        <f>SUMIFS('Data Down'!$N:$N,'Data Down'!$D:$D,'Daily PA'!$C36,'Data Down'!$C:$C,'Daily PA'!O$6)</f>
        <v>0</v>
      </c>
      <c r="P36" s="322">
        <f>SUMIFS('Data Down'!$N:$N,'Data Down'!$D:$D,'Daily PA'!$C36,'Data Down'!$C:$C,'Daily PA'!P$6)</f>
        <v>0</v>
      </c>
      <c r="Q36" s="322">
        <f>SUMIFS('Data Down'!$N:$N,'Data Down'!$D:$D,'Daily PA'!$C36,'Data Down'!$C:$C,'Daily PA'!Q$6)</f>
        <v>0</v>
      </c>
      <c r="R36" s="322">
        <f>SUMIFS('Data Down'!$N:$N,'Data Down'!$D:$D,'Daily PA'!$C36,'Data Down'!$C:$C,'Daily PA'!R$6)</f>
        <v>0</v>
      </c>
      <c r="S36" s="322">
        <f>SUMIFS('Data Down'!$N:$N,'Data Down'!$D:$D,'Daily PA'!$C36,'Data Down'!$C:$C,'Daily PA'!S$6)</f>
        <v>0</v>
      </c>
      <c r="T36" s="322">
        <f>SUMIFS('Data Down'!$N:$N,'Data Down'!$D:$D,'Daily PA'!$C36,'Data Down'!$C:$C,'Daily PA'!T$6)</f>
        <v>0</v>
      </c>
      <c r="U36" s="322">
        <f>SUMIFS('Data Down'!$N:$N,'Data Down'!$D:$D,'Daily PA'!$C36,'Data Down'!$C:$C,'Daily PA'!U$6)</f>
        <v>0</v>
      </c>
      <c r="V36" s="322">
        <f>SUMIFS('Data Down'!$N:$N,'Data Down'!$D:$D,'Daily PA'!$C36,'Data Down'!$C:$C,'Daily PA'!V$6)</f>
        <v>0</v>
      </c>
      <c r="W36" s="322">
        <f>SUMIFS('Data Down'!$N:$N,'Data Down'!$D:$D,'Daily PA'!$C36,'Data Down'!$C:$C,'Daily PA'!W$6)</f>
        <v>0</v>
      </c>
      <c r="X36" s="322">
        <f>SUMIFS('Data Down'!$N:$N,'Data Down'!$D:$D,'Daily PA'!$C36,'Data Down'!$C:$C,'Daily PA'!X$6)</f>
        <v>0</v>
      </c>
      <c r="Y36" s="322">
        <f>SUMIFS('Data Down'!$N:$N,'Data Down'!$D:$D,'Daily PA'!$C36,'Data Down'!$C:$C,'Daily PA'!Y$6)</f>
        <v>0</v>
      </c>
      <c r="Z36" s="322">
        <f>SUMIFS('Data Down'!$N:$N,'Data Down'!$D:$D,'Daily PA'!$C36,'Data Down'!$C:$C,'Daily PA'!Z$6)</f>
        <v>0</v>
      </c>
      <c r="AA36" s="322">
        <f>SUMIFS('Data Down'!$N:$N,'Data Down'!$D:$D,'Daily PA'!$C36,'Data Down'!$C:$C,'Daily PA'!AA$6)</f>
        <v>0</v>
      </c>
      <c r="AB36" s="322">
        <f>SUMIFS('Data Down'!$N:$N,'Data Down'!$D:$D,'Daily PA'!$C36,'Data Down'!$C:$C,'Daily PA'!AB$6)</f>
        <v>0</v>
      </c>
      <c r="AC36" s="322">
        <f>SUMIFS('Data Down'!$N:$N,'Data Down'!$D:$D,'Daily PA'!$C36,'Data Down'!$C:$C,'Daily PA'!AC$6)</f>
        <v>0</v>
      </c>
      <c r="AD36" s="322">
        <f>SUMIFS('Data Down'!$N:$N,'Data Down'!$D:$D,'Daily PA'!$C36,'Data Down'!$C:$C,'Daily PA'!AD$6)</f>
        <v>0</v>
      </c>
      <c r="AE36" s="322">
        <f>SUMIFS('Data Down'!$N:$N,'Data Down'!$D:$D,'Daily PA'!$C36,'Data Down'!$C:$C,'Daily PA'!AE$6)</f>
        <v>0</v>
      </c>
      <c r="AF36" s="322">
        <f>SUMIFS('Data Down'!$N:$N,'Data Down'!$D:$D,'Daily PA'!$C36,'Data Down'!$C:$C,'Daily PA'!AF$6)</f>
        <v>0</v>
      </c>
      <c r="AG36" s="322">
        <f>SUMIFS('Data Down'!$N:$N,'Data Down'!$D:$D,'Daily PA'!$C36,'Data Down'!$C:$C,'Daily PA'!AG$6)</f>
        <v>0</v>
      </c>
      <c r="AH36" s="322">
        <f>SUMIFS('Data Down'!$N:$N,'Data Down'!$D:$D,'Daily PA'!$C36,'Data Down'!$C:$C,'Daily PA'!AH$6)</f>
        <v>0</v>
      </c>
      <c r="AI36" s="323">
        <f t="shared" si="25"/>
        <v>0</v>
      </c>
      <c r="AJ36" s="68"/>
      <c r="AK36" s="320">
        <f t="shared" si="26"/>
        <v>21</v>
      </c>
      <c r="AL36" s="321" t="str">
        <f t="shared" ref="AL36:AM36" si="68">B36</f>
        <v>AXOR 3336K</v>
      </c>
      <c r="AM36" s="321" t="str">
        <f t="shared" si="68"/>
        <v>DT MERCY 108</v>
      </c>
      <c r="AN36" s="324">
        <f t="shared" ref="AN36:BR36" ca="1" si="69">IF(AN$6&lt;NOW()-1,(SUM(24-D36)/24),"")</f>
        <v>1</v>
      </c>
      <c r="AO36" s="324">
        <f t="shared" ca="1" si="69"/>
        <v>1</v>
      </c>
      <c r="AP36" s="324">
        <f t="shared" ca="1" si="69"/>
        <v>1</v>
      </c>
      <c r="AQ36" s="324">
        <f t="shared" ca="1" si="69"/>
        <v>1</v>
      </c>
      <c r="AR36" s="324">
        <f t="shared" ca="1" si="69"/>
        <v>1</v>
      </c>
      <c r="AS36" s="324">
        <f t="shared" ca="1" si="69"/>
        <v>1</v>
      </c>
      <c r="AT36" s="324">
        <f t="shared" ca="1" si="69"/>
        <v>1</v>
      </c>
      <c r="AU36" s="324">
        <f t="shared" ca="1" si="69"/>
        <v>1</v>
      </c>
      <c r="AV36" s="324">
        <f t="shared" ca="1" si="69"/>
        <v>1</v>
      </c>
      <c r="AW36" s="324">
        <f t="shared" ca="1" si="69"/>
        <v>1</v>
      </c>
      <c r="AX36" s="324">
        <f t="shared" ca="1" si="69"/>
        <v>1</v>
      </c>
      <c r="AY36" s="324">
        <f t="shared" ca="1" si="69"/>
        <v>1</v>
      </c>
      <c r="AZ36" s="324">
        <f t="shared" ca="1" si="69"/>
        <v>1</v>
      </c>
      <c r="BA36" s="324">
        <f t="shared" ca="1" si="69"/>
        <v>1</v>
      </c>
      <c r="BB36" s="324">
        <f t="shared" ca="1" si="69"/>
        <v>1</v>
      </c>
      <c r="BC36" s="324">
        <f t="shared" ca="1" si="69"/>
        <v>1</v>
      </c>
      <c r="BD36" s="324">
        <f t="shared" ca="1" si="69"/>
        <v>1</v>
      </c>
      <c r="BE36" s="324">
        <f t="shared" ca="1" si="69"/>
        <v>1</v>
      </c>
      <c r="BF36" s="324">
        <f t="shared" ca="1" si="69"/>
        <v>1</v>
      </c>
      <c r="BG36" s="324">
        <f t="shared" ca="1" si="69"/>
        <v>1</v>
      </c>
      <c r="BH36" s="324">
        <f t="shared" ca="1" si="69"/>
        <v>1</v>
      </c>
      <c r="BI36" s="324">
        <f t="shared" ca="1" si="69"/>
        <v>1</v>
      </c>
      <c r="BJ36" s="324">
        <f t="shared" ca="1" si="69"/>
        <v>1</v>
      </c>
      <c r="BK36" s="324">
        <f t="shared" ca="1" si="69"/>
        <v>1</v>
      </c>
      <c r="BL36" s="324">
        <f t="shared" ca="1" si="69"/>
        <v>1</v>
      </c>
      <c r="BM36" s="324">
        <f t="shared" ca="1" si="69"/>
        <v>1</v>
      </c>
      <c r="BN36" s="324">
        <f t="shared" ca="1" si="69"/>
        <v>1</v>
      </c>
      <c r="BO36" s="324">
        <f t="shared" ca="1" si="69"/>
        <v>1</v>
      </c>
      <c r="BP36" s="324">
        <f t="shared" ca="1" si="69"/>
        <v>1</v>
      </c>
      <c r="BQ36" s="324">
        <f t="shared" ca="1" si="69"/>
        <v>1</v>
      </c>
      <c r="BR36" s="324">
        <f t="shared" ca="1" si="69"/>
        <v>1</v>
      </c>
      <c r="BS36" s="325">
        <f t="shared" ca="1" si="29"/>
        <v>1</v>
      </c>
    </row>
    <row r="37" spans="1:72" ht="14.25" customHeight="1">
      <c r="A37" s="326">
        <f t="shared" si="24"/>
        <v>22</v>
      </c>
      <c r="B37" s="321" t="str">
        <f>VLOOKUP(C37,Sort!B:C,2,FALSE)</f>
        <v>AXOR 3336K</v>
      </c>
      <c r="C37" s="321" t="s">
        <v>33</v>
      </c>
      <c r="D37" s="322">
        <f>SUMIFS('Data Down'!$N:$N,'Data Down'!$D:$D,'Daily PA'!$C37,'Data Down'!$C:$C,'Daily PA'!D$6)</f>
        <v>0</v>
      </c>
      <c r="E37" s="322">
        <f>SUMIFS('Data Down'!$N:$N,'Data Down'!$D:$D,'Daily PA'!$C37,'Data Down'!$C:$C,'Daily PA'!E$6)</f>
        <v>0</v>
      </c>
      <c r="F37" s="322">
        <f>SUMIFS('Data Down'!$N:$N,'Data Down'!$D:$D,'Daily PA'!$C37,'Data Down'!$C:$C,'Daily PA'!F$6)</f>
        <v>0</v>
      </c>
      <c r="G37" s="322">
        <f>SUMIFS('Data Down'!$N:$N,'Data Down'!$D:$D,'Daily PA'!$C37,'Data Down'!$C:$C,'Daily PA'!G$6)</f>
        <v>0</v>
      </c>
      <c r="H37" s="322">
        <f>SUMIFS('Data Down'!$N:$N,'Data Down'!$D:$D,'Daily PA'!$C37,'Data Down'!$C:$C,'Daily PA'!H$6)</f>
        <v>0</v>
      </c>
      <c r="I37" s="322">
        <f>SUMIFS('Data Down'!$N:$N,'Data Down'!$D:$D,'Daily PA'!$C37,'Data Down'!$C:$C,'Daily PA'!I$6)</f>
        <v>0</v>
      </c>
      <c r="J37" s="322">
        <f>SUMIFS('Data Down'!$N:$N,'Data Down'!$D:$D,'Daily PA'!$C37,'Data Down'!$C:$C,'Daily PA'!J$6)</f>
        <v>0</v>
      </c>
      <c r="K37" s="322">
        <f>SUMIFS('Data Down'!$N:$N,'Data Down'!$D:$D,'Daily PA'!$C37,'Data Down'!$C:$C,'Daily PA'!K$6)</f>
        <v>0</v>
      </c>
      <c r="L37" s="322">
        <f>SUMIFS('Data Down'!$N:$N,'Data Down'!$D:$D,'Daily PA'!$C37,'Data Down'!$C:$C,'Daily PA'!L$6)</f>
        <v>0</v>
      </c>
      <c r="M37" s="322">
        <f>SUMIFS('Data Down'!$N:$N,'Data Down'!$D:$D,'Daily PA'!$C37,'Data Down'!$C:$C,'Daily PA'!M$6)</f>
        <v>0</v>
      </c>
      <c r="N37" s="322">
        <f>SUMIFS('Data Down'!$N:$N,'Data Down'!$D:$D,'Daily PA'!$C37,'Data Down'!$C:$C,'Daily PA'!N$6)</f>
        <v>0</v>
      </c>
      <c r="O37" s="322">
        <f>SUMIFS('Data Down'!$N:$N,'Data Down'!$D:$D,'Daily PA'!$C37,'Data Down'!$C:$C,'Daily PA'!O$6)</f>
        <v>0</v>
      </c>
      <c r="P37" s="322">
        <f>SUMIFS('Data Down'!$N:$N,'Data Down'!$D:$D,'Daily PA'!$C37,'Data Down'!$C:$C,'Daily PA'!P$6)</f>
        <v>0</v>
      </c>
      <c r="Q37" s="322">
        <f>SUMIFS('Data Down'!$N:$N,'Data Down'!$D:$D,'Daily PA'!$C37,'Data Down'!$C:$C,'Daily PA'!Q$6)</f>
        <v>0</v>
      </c>
      <c r="R37" s="322">
        <f>SUMIFS('Data Down'!$N:$N,'Data Down'!$D:$D,'Daily PA'!$C37,'Data Down'!$C:$C,'Daily PA'!R$6)</f>
        <v>0</v>
      </c>
      <c r="S37" s="322">
        <f>SUMIFS('Data Down'!$N:$N,'Data Down'!$D:$D,'Daily PA'!$C37,'Data Down'!$C:$C,'Daily PA'!S$6)</f>
        <v>0</v>
      </c>
      <c r="T37" s="322">
        <f>SUMIFS('Data Down'!$N:$N,'Data Down'!$D:$D,'Daily PA'!$C37,'Data Down'!$C:$C,'Daily PA'!T$6)</f>
        <v>0</v>
      </c>
      <c r="U37" s="322">
        <f>SUMIFS('Data Down'!$N:$N,'Data Down'!$D:$D,'Daily PA'!$C37,'Data Down'!$C:$C,'Daily PA'!U$6)</f>
        <v>0</v>
      </c>
      <c r="V37" s="322">
        <f>SUMIFS('Data Down'!$N:$N,'Data Down'!$D:$D,'Daily PA'!$C37,'Data Down'!$C:$C,'Daily PA'!V$6)</f>
        <v>0</v>
      </c>
      <c r="W37" s="322">
        <f>SUMIFS('Data Down'!$N:$N,'Data Down'!$D:$D,'Daily PA'!$C37,'Data Down'!$C:$C,'Daily PA'!W$6)</f>
        <v>0</v>
      </c>
      <c r="X37" s="322">
        <f>SUMIFS('Data Down'!$N:$N,'Data Down'!$D:$D,'Daily PA'!$C37,'Data Down'!$C:$C,'Daily PA'!X$6)</f>
        <v>0</v>
      </c>
      <c r="Y37" s="322">
        <f>SUMIFS('Data Down'!$N:$N,'Data Down'!$D:$D,'Daily PA'!$C37,'Data Down'!$C:$C,'Daily PA'!Y$6)</f>
        <v>0</v>
      </c>
      <c r="Z37" s="322">
        <f>SUMIFS('Data Down'!$N:$N,'Data Down'!$D:$D,'Daily PA'!$C37,'Data Down'!$C:$C,'Daily PA'!Z$6)</f>
        <v>0</v>
      </c>
      <c r="AA37" s="322">
        <f>SUMIFS('Data Down'!$N:$N,'Data Down'!$D:$D,'Daily PA'!$C37,'Data Down'!$C:$C,'Daily PA'!AA$6)</f>
        <v>0</v>
      </c>
      <c r="AB37" s="322">
        <f>SUMIFS('Data Down'!$N:$N,'Data Down'!$D:$D,'Daily PA'!$C37,'Data Down'!$C:$C,'Daily PA'!AB$6)</f>
        <v>0</v>
      </c>
      <c r="AC37" s="322">
        <f>SUMIFS('Data Down'!$N:$N,'Data Down'!$D:$D,'Daily PA'!$C37,'Data Down'!$C:$C,'Daily PA'!AC$6)</f>
        <v>0</v>
      </c>
      <c r="AD37" s="322">
        <f>SUMIFS('Data Down'!$N:$N,'Data Down'!$D:$D,'Daily PA'!$C37,'Data Down'!$C:$C,'Daily PA'!AD$6)</f>
        <v>0</v>
      </c>
      <c r="AE37" s="322">
        <f>SUMIFS('Data Down'!$N:$N,'Data Down'!$D:$D,'Daily PA'!$C37,'Data Down'!$C:$C,'Daily PA'!AE$6)</f>
        <v>0</v>
      </c>
      <c r="AF37" s="322">
        <f>SUMIFS('Data Down'!$N:$N,'Data Down'!$D:$D,'Daily PA'!$C37,'Data Down'!$C:$C,'Daily PA'!AF$6)</f>
        <v>0</v>
      </c>
      <c r="AG37" s="322">
        <f>SUMIFS('Data Down'!$N:$N,'Data Down'!$D:$D,'Daily PA'!$C37,'Data Down'!$C:$C,'Daily PA'!AG$6)</f>
        <v>0</v>
      </c>
      <c r="AH37" s="322">
        <f>SUMIFS('Data Down'!$N:$N,'Data Down'!$D:$D,'Daily PA'!$C37,'Data Down'!$C:$C,'Daily PA'!AH$6)</f>
        <v>0</v>
      </c>
      <c r="AI37" s="323">
        <f t="shared" si="25"/>
        <v>0</v>
      </c>
      <c r="AJ37" s="68"/>
      <c r="AK37" s="320">
        <f t="shared" si="26"/>
        <v>22</v>
      </c>
      <c r="AL37" s="321" t="str">
        <f t="shared" ref="AL37:AM37" si="70">B37</f>
        <v>AXOR 3336K</v>
      </c>
      <c r="AM37" s="321" t="str">
        <f t="shared" si="70"/>
        <v>DT MERCY 109</v>
      </c>
      <c r="AN37" s="324">
        <f t="shared" ref="AN37:BR37" ca="1" si="71">IF(AN$6&lt;NOW()-1,(SUM(24-D37)/24),"")</f>
        <v>1</v>
      </c>
      <c r="AO37" s="324">
        <f t="shared" ca="1" si="71"/>
        <v>1</v>
      </c>
      <c r="AP37" s="324">
        <f t="shared" ca="1" si="71"/>
        <v>1</v>
      </c>
      <c r="AQ37" s="324">
        <f t="shared" ca="1" si="71"/>
        <v>1</v>
      </c>
      <c r="AR37" s="324">
        <f t="shared" ca="1" si="71"/>
        <v>1</v>
      </c>
      <c r="AS37" s="324">
        <f t="shared" ca="1" si="71"/>
        <v>1</v>
      </c>
      <c r="AT37" s="324">
        <f t="shared" ca="1" si="71"/>
        <v>1</v>
      </c>
      <c r="AU37" s="324">
        <f t="shared" ca="1" si="71"/>
        <v>1</v>
      </c>
      <c r="AV37" s="324">
        <f t="shared" ca="1" si="71"/>
        <v>1</v>
      </c>
      <c r="AW37" s="324">
        <f t="shared" ca="1" si="71"/>
        <v>1</v>
      </c>
      <c r="AX37" s="324">
        <f t="shared" ca="1" si="71"/>
        <v>1</v>
      </c>
      <c r="AY37" s="324">
        <f t="shared" ca="1" si="71"/>
        <v>1</v>
      </c>
      <c r="AZ37" s="324">
        <f t="shared" ca="1" si="71"/>
        <v>1</v>
      </c>
      <c r="BA37" s="324">
        <f t="shared" ca="1" si="71"/>
        <v>1</v>
      </c>
      <c r="BB37" s="324">
        <f t="shared" ca="1" si="71"/>
        <v>1</v>
      </c>
      <c r="BC37" s="324">
        <f t="shared" ca="1" si="71"/>
        <v>1</v>
      </c>
      <c r="BD37" s="324">
        <f t="shared" ca="1" si="71"/>
        <v>1</v>
      </c>
      <c r="BE37" s="324">
        <f t="shared" ca="1" si="71"/>
        <v>1</v>
      </c>
      <c r="BF37" s="324">
        <f t="shared" ca="1" si="71"/>
        <v>1</v>
      </c>
      <c r="BG37" s="324">
        <f t="shared" ca="1" si="71"/>
        <v>1</v>
      </c>
      <c r="BH37" s="324">
        <f t="shared" ca="1" si="71"/>
        <v>1</v>
      </c>
      <c r="BI37" s="324">
        <f t="shared" ca="1" si="71"/>
        <v>1</v>
      </c>
      <c r="BJ37" s="324">
        <f t="shared" ca="1" si="71"/>
        <v>1</v>
      </c>
      <c r="BK37" s="324">
        <f t="shared" ca="1" si="71"/>
        <v>1</v>
      </c>
      <c r="BL37" s="324">
        <f t="shared" ca="1" si="71"/>
        <v>1</v>
      </c>
      <c r="BM37" s="324">
        <f t="shared" ca="1" si="71"/>
        <v>1</v>
      </c>
      <c r="BN37" s="324">
        <f t="shared" ca="1" si="71"/>
        <v>1</v>
      </c>
      <c r="BO37" s="324">
        <f t="shared" ca="1" si="71"/>
        <v>1</v>
      </c>
      <c r="BP37" s="324">
        <f t="shared" ca="1" si="71"/>
        <v>1</v>
      </c>
      <c r="BQ37" s="324">
        <f t="shared" ca="1" si="71"/>
        <v>1</v>
      </c>
      <c r="BR37" s="324">
        <f t="shared" ca="1" si="71"/>
        <v>1</v>
      </c>
      <c r="BS37" s="325">
        <f t="shared" ca="1" si="29"/>
        <v>1</v>
      </c>
    </row>
    <row r="38" spans="1:72" ht="14.25" customHeight="1">
      <c r="A38" s="326">
        <f t="shared" si="24"/>
        <v>23</v>
      </c>
      <c r="B38" s="321" t="str">
        <f>VLOOKUP(C38,Sort!B:C,2,FALSE)</f>
        <v>AXOR 3336K</v>
      </c>
      <c r="C38" s="321" t="s">
        <v>34</v>
      </c>
      <c r="D38" s="322">
        <f>SUMIFS('Data Down'!$N:$N,'Data Down'!$D:$D,'Daily PA'!$C38,'Data Down'!$C:$C,'Daily PA'!D$6)</f>
        <v>0</v>
      </c>
      <c r="E38" s="322">
        <f>SUMIFS('Data Down'!$N:$N,'Data Down'!$D:$D,'Daily PA'!$C38,'Data Down'!$C:$C,'Daily PA'!E$6)</f>
        <v>0</v>
      </c>
      <c r="F38" s="322">
        <f>SUMIFS('Data Down'!$N:$N,'Data Down'!$D:$D,'Daily PA'!$C38,'Data Down'!$C:$C,'Daily PA'!F$6)</f>
        <v>0</v>
      </c>
      <c r="G38" s="322">
        <f>SUMIFS('Data Down'!$N:$N,'Data Down'!$D:$D,'Daily PA'!$C38,'Data Down'!$C:$C,'Daily PA'!G$6)</f>
        <v>0</v>
      </c>
      <c r="H38" s="322">
        <f>SUMIFS('Data Down'!$N:$N,'Data Down'!$D:$D,'Daily PA'!$C38,'Data Down'!$C:$C,'Daily PA'!H$6)</f>
        <v>0</v>
      </c>
      <c r="I38" s="322">
        <f>SUMIFS('Data Down'!$N:$N,'Data Down'!$D:$D,'Daily PA'!$C38,'Data Down'!$C:$C,'Daily PA'!I$6)</f>
        <v>0</v>
      </c>
      <c r="J38" s="322">
        <f>SUMIFS('Data Down'!$N:$N,'Data Down'!$D:$D,'Daily PA'!$C38,'Data Down'!$C:$C,'Daily PA'!J$6)</f>
        <v>0</v>
      </c>
      <c r="K38" s="322">
        <f>SUMIFS('Data Down'!$N:$N,'Data Down'!$D:$D,'Daily PA'!$C38,'Data Down'!$C:$C,'Daily PA'!K$6)</f>
        <v>0</v>
      </c>
      <c r="L38" s="322">
        <f>SUMIFS('Data Down'!$N:$N,'Data Down'!$D:$D,'Daily PA'!$C38,'Data Down'!$C:$C,'Daily PA'!L$6)</f>
        <v>0</v>
      </c>
      <c r="M38" s="322">
        <f>SUMIFS('Data Down'!$N:$N,'Data Down'!$D:$D,'Daily PA'!$C38,'Data Down'!$C:$C,'Daily PA'!M$6)</f>
        <v>0</v>
      </c>
      <c r="N38" s="322">
        <f>SUMIFS('Data Down'!$N:$N,'Data Down'!$D:$D,'Daily PA'!$C38,'Data Down'!$C:$C,'Daily PA'!N$6)</f>
        <v>0</v>
      </c>
      <c r="O38" s="322">
        <f>SUMIFS('Data Down'!$N:$N,'Data Down'!$D:$D,'Daily PA'!$C38,'Data Down'!$C:$C,'Daily PA'!O$6)</f>
        <v>0</v>
      </c>
      <c r="P38" s="322">
        <f>SUMIFS('Data Down'!$N:$N,'Data Down'!$D:$D,'Daily PA'!$C38,'Data Down'!$C:$C,'Daily PA'!P$6)</f>
        <v>0</v>
      </c>
      <c r="Q38" s="322">
        <f>SUMIFS('Data Down'!$N:$N,'Data Down'!$D:$D,'Daily PA'!$C38,'Data Down'!$C:$C,'Daily PA'!Q$6)</f>
        <v>0</v>
      </c>
      <c r="R38" s="322">
        <f>SUMIFS('Data Down'!$N:$N,'Data Down'!$D:$D,'Daily PA'!$C38,'Data Down'!$C:$C,'Daily PA'!R$6)</f>
        <v>0</v>
      </c>
      <c r="S38" s="322">
        <f>SUMIFS('Data Down'!$N:$N,'Data Down'!$D:$D,'Daily PA'!$C38,'Data Down'!$C:$C,'Daily PA'!S$6)</f>
        <v>0</v>
      </c>
      <c r="T38" s="322">
        <f>SUMIFS('Data Down'!$N:$N,'Data Down'!$D:$D,'Daily PA'!$C38,'Data Down'!$C:$C,'Daily PA'!T$6)</f>
        <v>0</v>
      </c>
      <c r="U38" s="322">
        <f>SUMIFS('Data Down'!$N:$N,'Data Down'!$D:$D,'Daily PA'!$C38,'Data Down'!$C:$C,'Daily PA'!U$6)</f>
        <v>0</v>
      </c>
      <c r="V38" s="322">
        <f>SUMIFS('Data Down'!$N:$N,'Data Down'!$D:$D,'Daily PA'!$C38,'Data Down'!$C:$C,'Daily PA'!V$6)</f>
        <v>0</v>
      </c>
      <c r="W38" s="322">
        <f>SUMIFS('Data Down'!$N:$N,'Data Down'!$D:$D,'Daily PA'!$C38,'Data Down'!$C:$C,'Daily PA'!W$6)</f>
        <v>0</v>
      </c>
      <c r="X38" s="322">
        <f>SUMIFS('Data Down'!$N:$N,'Data Down'!$D:$D,'Daily PA'!$C38,'Data Down'!$C:$C,'Daily PA'!X$6)</f>
        <v>0</v>
      </c>
      <c r="Y38" s="322">
        <f>SUMIFS('Data Down'!$N:$N,'Data Down'!$D:$D,'Daily PA'!$C38,'Data Down'!$C:$C,'Daily PA'!Y$6)</f>
        <v>0</v>
      </c>
      <c r="Z38" s="322">
        <f>SUMIFS('Data Down'!$N:$N,'Data Down'!$D:$D,'Daily PA'!$C38,'Data Down'!$C:$C,'Daily PA'!Z$6)</f>
        <v>0</v>
      </c>
      <c r="AA38" s="322">
        <f>SUMIFS('Data Down'!$N:$N,'Data Down'!$D:$D,'Daily PA'!$C38,'Data Down'!$C:$C,'Daily PA'!AA$6)</f>
        <v>0</v>
      </c>
      <c r="AB38" s="322">
        <f>SUMIFS('Data Down'!$N:$N,'Data Down'!$D:$D,'Daily PA'!$C38,'Data Down'!$C:$C,'Daily PA'!AB$6)</f>
        <v>0</v>
      </c>
      <c r="AC38" s="322">
        <f>SUMIFS('Data Down'!$N:$N,'Data Down'!$D:$D,'Daily PA'!$C38,'Data Down'!$C:$C,'Daily PA'!AC$6)</f>
        <v>0</v>
      </c>
      <c r="AD38" s="322">
        <f>SUMIFS('Data Down'!$N:$N,'Data Down'!$D:$D,'Daily PA'!$C38,'Data Down'!$C:$C,'Daily PA'!AD$6)</f>
        <v>0</v>
      </c>
      <c r="AE38" s="322">
        <f>SUMIFS('Data Down'!$N:$N,'Data Down'!$D:$D,'Daily PA'!$C38,'Data Down'!$C:$C,'Daily PA'!AE$6)</f>
        <v>0</v>
      </c>
      <c r="AF38" s="322">
        <f>SUMIFS('Data Down'!$N:$N,'Data Down'!$D:$D,'Daily PA'!$C38,'Data Down'!$C:$C,'Daily PA'!AF$6)</f>
        <v>0</v>
      </c>
      <c r="AG38" s="322">
        <f>SUMIFS('Data Down'!$N:$N,'Data Down'!$D:$D,'Daily PA'!$C38,'Data Down'!$C:$C,'Daily PA'!AG$6)</f>
        <v>0</v>
      </c>
      <c r="AH38" s="322">
        <f>SUMIFS('Data Down'!$N:$N,'Data Down'!$D:$D,'Daily PA'!$C38,'Data Down'!$C:$C,'Daily PA'!AH$6)</f>
        <v>0</v>
      </c>
      <c r="AI38" s="323">
        <f t="shared" si="25"/>
        <v>0</v>
      </c>
      <c r="AJ38" s="68"/>
      <c r="AK38" s="320">
        <f t="shared" si="26"/>
        <v>23</v>
      </c>
      <c r="AL38" s="321" t="str">
        <f t="shared" ref="AL38:AM38" si="72">B38</f>
        <v>AXOR 3336K</v>
      </c>
      <c r="AM38" s="321" t="str">
        <f t="shared" si="72"/>
        <v>DT MERCY 110</v>
      </c>
      <c r="AN38" s="324">
        <f t="shared" ref="AN38:BR38" ca="1" si="73">IF(AN$6&lt;NOW()-1,(SUM(24-D38)/24),"")</f>
        <v>1</v>
      </c>
      <c r="AO38" s="324">
        <f t="shared" ca="1" si="73"/>
        <v>1</v>
      </c>
      <c r="AP38" s="324">
        <f t="shared" ca="1" si="73"/>
        <v>1</v>
      </c>
      <c r="AQ38" s="324">
        <f t="shared" ca="1" si="73"/>
        <v>1</v>
      </c>
      <c r="AR38" s="324">
        <f t="shared" ca="1" si="73"/>
        <v>1</v>
      </c>
      <c r="AS38" s="324">
        <f t="shared" ca="1" si="73"/>
        <v>1</v>
      </c>
      <c r="AT38" s="324">
        <f t="shared" ca="1" si="73"/>
        <v>1</v>
      </c>
      <c r="AU38" s="324">
        <f t="shared" ca="1" si="73"/>
        <v>1</v>
      </c>
      <c r="AV38" s="324">
        <f t="shared" ca="1" si="73"/>
        <v>1</v>
      </c>
      <c r="AW38" s="324">
        <f t="shared" ca="1" si="73"/>
        <v>1</v>
      </c>
      <c r="AX38" s="324">
        <f t="shared" ca="1" si="73"/>
        <v>1</v>
      </c>
      <c r="AY38" s="324">
        <f t="shared" ca="1" si="73"/>
        <v>1</v>
      </c>
      <c r="AZ38" s="324">
        <f t="shared" ca="1" si="73"/>
        <v>1</v>
      </c>
      <c r="BA38" s="324">
        <f t="shared" ca="1" si="73"/>
        <v>1</v>
      </c>
      <c r="BB38" s="324">
        <f t="shared" ca="1" si="73"/>
        <v>1</v>
      </c>
      <c r="BC38" s="324">
        <f t="shared" ca="1" si="73"/>
        <v>1</v>
      </c>
      <c r="BD38" s="324">
        <f t="shared" ca="1" si="73"/>
        <v>1</v>
      </c>
      <c r="BE38" s="324">
        <f t="shared" ca="1" si="73"/>
        <v>1</v>
      </c>
      <c r="BF38" s="324">
        <f t="shared" ca="1" si="73"/>
        <v>1</v>
      </c>
      <c r="BG38" s="324">
        <f t="shared" ca="1" si="73"/>
        <v>1</v>
      </c>
      <c r="BH38" s="324">
        <f t="shared" ca="1" si="73"/>
        <v>1</v>
      </c>
      <c r="BI38" s="324">
        <f t="shared" ca="1" si="73"/>
        <v>1</v>
      </c>
      <c r="BJ38" s="324">
        <f t="shared" ca="1" si="73"/>
        <v>1</v>
      </c>
      <c r="BK38" s="324">
        <f t="shared" ca="1" si="73"/>
        <v>1</v>
      </c>
      <c r="BL38" s="324">
        <f t="shared" ca="1" si="73"/>
        <v>1</v>
      </c>
      <c r="BM38" s="324">
        <f t="shared" ca="1" si="73"/>
        <v>1</v>
      </c>
      <c r="BN38" s="324">
        <f t="shared" ca="1" si="73"/>
        <v>1</v>
      </c>
      <c r="BO38" s="324">
        <f t="shared" ca="1" si="73"/>
        <v>1</v>
      </c>
      <c r="BP38" s="324">
        <f t="shared" ca="1" si="73"/>
        <v>1</v>
      </c>
      <c r="BQ38" s="324">
        <f t="shared" ca="1" si="73"/>
        <v>1</v>
      </c>
      <c r="BR38" s="324">
        <f t="shared" ca="1" si="73"/>
        <v>1</v>
      </c>
      <c r="BS38" s="325">
        <f t="shared" ca="1" si="29"/>
        <v>1</v>
      </c>
    </row>
    <row r="39" spans="1:72" ht="14.25" customHeight="1">
      <c r="A39" s="326">
        <f t="shared" si="24"/>
        <v>24</v>
      </c>
      <c r="B39" s="321" t="str">
        <f>VLOOKUP(C39,Sort!B:C,2,FALSE)</f>
        <v>AXOR 3336K</v>
      </c>
      <c r="C39" s="321" t="s">
        <v>35</v>
      </c>
      <c r="D39" s="322">
        <f>SUMIFS('Data Down'!$N:$N,'Data Down'!$D:$D,'Daily PA'!$C39,'Data Down'!$C:$C,'Daily PA'!D$6)</f>
        <v>0</v>
      </c>
      <c r="E39" s="322">
        <f>SUMIFS('Data Down'!$N:$N,'Data Down'!$D:$D,'Daily PA'!$C39,'Data Down'!$C:$C,'Daily PA'!E$6)</f>
        <v>0</v>
      </c>
      <c r="F39" s="322">
        <f>SUMIFS('Data Down'!$N:$N,'Data Down'!$D:$D,'Daily PA'!$C39,'Data Down'!$C:$C,'Daily PA'!F$6)</f>
        <v>0</v>
      </c>
      <c r="G39" s="322">
        <f>SUMIFS('Data Down'!$N:$N,'Data Down'!$D:$D,'Daily PA'!$C39,'Data Down'!$C:$C,'Daily PA'!G$6)</f>
        <v>0</v>
      </c>
      <c r="H39" s="322">
        <f>SUMIFS('Data Down'!$N:$N,'Data Down'!$D:$D,'Daily PA'!$C39,'Data Down'!$C:$C,'Daily PA'!H$6)</f>
        <v>0</v>
      </c>
      <c r="I39" s="322">
        <f>SUMIFS('Data Down'!$N:$N,'Data Down'!$D:$D,'Daily PA'!$C39,'Data Down'!$C:$C,'Daily PA'!I$6)</f>
        <v>0</v>
      </c>
      <c r="J39" s="322">
        <f>SUMIFS('Data Down'!$N:$N,'Data Down'!$D:$D,'Daily PA'!$C39,'Data Down'!$C:$C,'Daily PA'!J$6)</f>
        <v>0</v>
      </c>
      <c r="K39" s="322">
        <f>SUMIFS('Data Down'!$N:$N,'Data Down'!$D:$D,'Daily PA'!$C39,'Data Down'!$C:$C,'Daily PA'!K$6)</f>
        <v>0</v>
      </c>
      <c r="L39" s="322">
        <f>SUMIFS('Data Down'!$N:$N,'Data Down'!$D:$D,'Daily PA'!$C39,'Data Down'!$C:$C,'Daily PA'!L$6)</f>
        <v>0</v>
      </c>
      <c r="M39" s="322">
        <f>SUMIFS('Data Down'!$N:$N,'Data Down'!$D:$D,'Daily PA'!$C39,'Data Down'!$C:$C,'Daily PA'!M$6)</f>
        <v>0</v>
      </c>
      <c r="N39" s="322">
        <f>SUMIFS('Data Down'!$N:$N,'Data Down'!$D:$D,'Daily PA'!$C39,'Data Down'!$C:$C,'Daily PA'!N$6)</f>
        <v>0</v>
      </c>
      <c r="O39" s="322">
        <f>SUMIFS('Data Down'!$N:$N,'Data Down'!$D:$D,'Daily PA'!$C39,'Data Down'!$C:$C,'Daily PA'!O$6)</f>
        <v>0</v>
      </c>
      <c r="P39" s="322">
        <f>SUMIFS('Data Down'!$N:$N,'Data Down'!$D:$D,'Daily PA'!$C39,'Data Down'!$C:$C,'Daily PA'!P$6)</f>
        <v>0</v>
      </c>
      <c r="Q39" s="322">
        <f>SUMIFS('Data Down'!$N:$N,'Data Down'!$D:$D,'Daily PA'!$C39,'Data Down'!$C:$C,'Daily PA'!Q$6)</f>
        <v>0</v>
      </c>
      <c r="R39" s="322">
        <f>SUMIFS('Data Down'!$N:$N,'Data Down'!$D:$D,'Daily PA'!$C39,'Data Down'!$C:$C,'Daily PA'!R$6)</f>
        <v>0</v>
      </c>
      <c r="S39" s="322">
        <f>SUMIFS('Data Down'!$N:$N,'Data Down'!$D:$D,'Daily PA'!$C39,'Data Down'!$C:$C,'Daily PA'!S$6)</f>
        <v>0</v>
      </c>
      <c r="T39" s="322">
        <f>SUMIFS('Data Down'!$N:$N,'Data Down'!$D:$D,'Daily PA'!$C39,'Data Down'!$C:$C,'Daily PA'!T$6)</f>
        <v>0</v>
      </c>
      <c r="U39" s="322">
        <f>SUMIFS('Data Down'!$N:$N,'Data Down'!$D:$D,'Daily PA'!$C39,'Data Down'!$C:$C,'Daily PA'!U$6)</f>
        <v>0</v>
      </c>
      <c r="V39" s="322">
        <f>SUMIFS('Data Down'!$N:$N,'Data Down'!$D:$D,'Daily PA'!$C39,'Data Down'!$C:$C,'Daily PA'!V$6)</f>
        <v>0</v>
      </c>
      <c r="W39" s="322">
        <f>SUMIFS('Data Down'!$N:$N,'Data Down'!$D:$D,'Daily PA'!$C39,'Data Down'!$C:$C,'Daily PA'!W$6)</f>
        <v>0</v>
      </c>
      <c r="X39" s="322">
        <f>SUMIFS('Data Down'!$N:$N,'Data Down'!$D:$D,'Daily PA'!$C39,'Data Down'!$C:$C,'Daily PA'!X$6)</f>
        <v>0</v>
      </c>
      <c r="Y39" s="322">
        <f>SUMIFS('Data Down'!$N:$N,'Data Down'!$D:$D,'Daily PA'!$C39,'Data Down'!$C:$C,'Daily PA'!Y$6)</f>
        <v>0</v>
      </c>
      <c r="Z39" s="322">
        <f>SUMIFS('Data Down'!$N:$N,'Data Down'!$D:$D,'Daily PA'!$C39,'Data Down'!$C:$C,'Daily PA'!Z$6)</f>
        <v>0</v>
      </c>
      <c r="AA39" s="322">
        <f>SUMIFS('Data Down'!$N:$N,'Data Down'!$D:$D,'Daily PA'!$C39,'Data Down'!$C:$C,'Daily PA'!AA$6)</f>
        <v>0</v>
      </c>
      <c r="AB39" s="322">
        <f>SUMIFS('Data Down'!$N:$N,'Data Down'!$D:$D,'Daily PA'!$C39,'Data Down'!$C:$C,'Daily PA'!AB$6)</f>
        <v>0</v>
      </c>
      <c r="AC39" s="322">
        <f>SUMIFS('Data Down'!$N:$N,'Data Down'!$D:$D,'Daily PA'!$C39,'Data Down'!$C:$C,'Daily PA'!AC$6)</f>
        <v>0</v>
      </c>
      <c r="AD39" s="322">
        <f>SUMIFS('Data Down'!$N:$N,'Data Down'!$D:$D,'Daily PA'!$C39,'Data Down'!$C:$C,'Daily PA'!AD$6)</f>
        <v>0</v>
      </c>
      <c r="AE39" s="322">
        <f>SUMIFS('Data Down'!$N:$N,'Data Down'!$D:$D,'Daily PA'!$C39,'Data Down'!$C:$C,'Daily PA'!AE$6)</f>
        <v>0</v>
      </c>
      <c r="AF39" s="322">
        <f>SUMIFS('Data Down'!$N:$N,'Data Down'!$D:$D,'Daily PA'!$C39,'Data Down'!$C:$C,'Daily PA'!AF$6)</f>
        <v>0</v>
      </c>
      <c r="AG39" s="322">
        <f>SUMIFS('Data Down'!$N:$N,'Data Down'!$D:$D,'Daily PA'!$C39,'Data Down'!$C:$C,'Daily PA'!AG$6)</f>
        <v>0</v>
      </c>
      <c r="AH39" s="322">
        <f>SUMIFS('Data Down'!$N:$N,'Data Down'!$D:$D,'Daily PA'!$C39,'Data Down'!$C:$C,'Daily PA'!AH$6)</f>
        <v>0</v>
      </c>
      <c r="AI39" s="323">
        <f t="shared" si="25"/>
        <v>0</v>
      </c>
      <c r="AJ39" s="68"/>
      <c r="AK39" s="320">
        <f t="shared" si="26"/>
        <v>24</v>
      </c>
      <c r="AL39" s="321" t="str">
        <f t="shared" ref="AL39:AM39" si="74">B39</f>
        <v>AXOR 3336K</v>
      </c>
      <c r="AM39" s="321" t="str">
        <f t="shared" si="74"/>
        <v>DT MERCY 111</v>
      </c>
      <c r="AN39" s="324">
        <f t="shared" ref="AN39:BR39" ca="1" si="75">IF(AN$6&lt;NOW()-1,(SUM(24-D39)/24),"")</f>
        <v>1</v>
      </c>
      <c r="AO39" s="324">
        <f t="shared" ca="1" si="75"/>
        <v>1</v>
      </c>
      <c r="AP39" s="324">
        <f t="shared" ca="1" si="75"/>
        <v>1</v>
      </c>
      <c r="AQ39" s="324">
        <f t="shared" ca="1" si="75"/>
        <v>1</v>
      </c>
      <c r="AR39" s="324">
        <f t="shared" ca="1" si="75"/>
        <v>1</v>
      </c>
      <c r="AS39" s="324">
        <f t="shared" ca="1" si="75"/>
        <v>1</v>
      </c>
      <c r="AT39" s="324">
        <f t="shared" ca="1" si="75"/>
        <v>1</v>
      </c>
      <c r="AU39" s="324">
        <f t="shared" ca="1" si="75"/>
        <v>1</v>
      </c>
      <c r="AV39" s="324">
        <f t="shared" ca="1" si="75"/>
        <v>1</v>
      </c>
      <c r="AW39" s="324">
        <f t="shared" ca="1" si="75"/>
        <v>1</v>
      </c>
      <c r="AX39" s="324">
        <f t="shared" ca="1" si="75"/>
        <v>1</v>
      </c>
      <c r="AY39" s="324">
        <f t="shared" ca="1" si="75"/>
        <v>1</v>
      </c>
      <c r="AZ39" s="324">
        <f t="shared" ca="1" si="75"/>
        <v>1</v>
      </c>
      <c r="BA39" s="324">
        <f t="shared" ca="1" si="75"/>
        <v>1</v>
      </c>
      <c r="BB39" s="324">
        <f t="shared" ca="1" si="75"/>
        <v>1</v>
      </c>
      <c r="BC39" s="324">
        <f t="shared" ca="1" si="75"/>
        <v>1</v>
      </c>
      <c r="BD39" s="324">
        <f t="shared" ca="1" si="75"/>
        <v>1</v>
      </c>
      <c r="BE39" s="324">
        <f t="shared" ca="1" si="75"/>
        <v>1</v>
      </c>
      <c r="BF39" s="324">
        <f t="shared" ca="1" si="75"/>
        <v>1</v>
      </c>
      <c r="BG39" s="324">
        <f t="shared" ca="1" si="75"/>
        <v>1</v>
      </c>
      <c r="BH39" s="324">
        <f t="shared" ca="1" si="75"/>
        <v>1</v>
      </c>
      <c r="BI39" s="324">
        <f t="shared" ca="1" si="75"/>
        <v>1</v>
      </c>
      <c r="BJ39" s="324">
        <f t="shared" ca="1" si="75"/>
        <v>1</v>
      </c>
      <c r="BK39" s="324">
        <f t="shared" ca="1" si="75"/>
        <v>1</v>
      </c>
      <c r="BL39" s="324">
        <f t="shared" ca="1" si="75"/>
        <v>1</v>
      </c>
      <c r="BM39" s="324">
        <f t="shared" ca="1" si="75"/>
        <v>1</v>
      </c>
      <c r="BN39" s="324">
        <f t="shared" ca="1" si="75"/>
        <v>1</v>
      </c>
      <c r="BO39" s="324">
        <f t="shared" ca="1" si="75"/>
        <v>1</v>
      </c>
      <c r="BP39" s="324">
        <f t="shared" ca="1" si="75"/>
        <v>1</v>
      </c>
      <c r="BQ39" s="324">
        <f t="shared" ca="1" si="75"/>
        <v>1</v>
      </c>
      <c r="BR39" s="324">
        <f t="shared" ca="1" si="75"/>
        <v>1</v>
      </c>
      <c r="BS39" s="325">
        <f t="shared" ca="1" si="29"/>
        <v>1</v>
      </c>
    </row>
    <row r="40" spans="1:72" ht="14.25" customHeight="1">
      <c r="A40" s="326">
        <f t="shared" si="24"/>
        <v>25</v>
      </c>
      <c r="B40" s="321" t="str">
        <f>VLOOKUP(C40,Sort!B:C,2,FALSE)</f>
        <v>AXOR 3336K</v>
      </c>
      <c r="C40" s="321" t="s">
        <v>36</v>
      </c>
      <c r="D40" s="322">
        <f>SUMIFS('Data Down'!$N:$N,'Data Down'!$D:$D,'Daily PA'!$C40,'Data Down'!$C:$C,'Daily PA'!D$6)</f>
        <v>0</v>
      </c>
      <c r="E40" s="322">
        <f>SUMIFS('Data Down'!$N:$N,'Data Down'!$D:$D,'Daily PA'!$C40,'Data Down'!$C:$C,'Daily PA'!E$6)</f>
        <v>0</v>
      </c>
      <c r="F40" s="322">
        <f>SUMIFS('Data Down'!$N:$N,'Data Down'!$D:$D,'Daily PA'!$C40,'Data Down'!$C:$C,'Daily PA'!F$6)</f>
        <v>0</v>
      </c>
      <c r="G40" s="322">
        <f>SUMIFS('Data Down'!$N:$N,'Data Down'!$D:$D,'Daily PA'!$C40,'Data Down'!$C:$C,'Daily PA'!G$6)</f>
        <v>0</v>
      </c>
      <c r="H40" s="322">
        <f>SUMIFS('Data Down'!$N:$N,'Data Down'!$D:$D,'Daily PA'!$C40,'Data Down'!$C:$C,'Daily PA'!H$6)</f>
        <v>0</v>
      </c>
      <c r="I40" s="322">
        <f>SUMIFS('Data Down'!$N:$N,'Data Down'!$D:$D,'Daily PA'!$C40,'Data Down'!$C:$C,'Daily PA'!I$6)</f>
        <v>0</v>
      </c>
      <c r="J40" s="322">
        <f>SUMIFS('Data Down'!$N:$N,'Data Down'!$D:$D,'Daily PA'!$C40,'Data Down'!$C:$C,'Daily PA'!J$6)</f>
        <v>0</v>
      </c>
      <c r="K40" s="322">
        <f>SUMIFS('Data Down'!$N:$N,'Data Down'!$D:$D,'Daily PA'!$C40,'Data Down'!$C:$C,'Daily PA'!K$6)</f>
        <v>0</v>
      </c>
      <c r="L40" s="322">
        <f>SUMIFS('Data Down'!$N:$N,'Data Down'!$D:$D,'Daily PA'!$C40,'Data Down'!$C:$C,'Daily PA'!L$6)</f>
        <v>0</v>
      </c>
      <c r="M40" s="322">
        <f>SUMIFS('Data Down'!$N:$N,'Data Down'!$D:$D,'Daily PA'!$C40,'Data Down'!$C:$C,'Daily PA'!M$6)</f>
        <v>0</v>
      </c>
      <c r="N40" s="322">
        <f>SUMIFS('Data Down'!$N:$N,'Data Down'!$D:$D,'Daily PA'!$C40,'Data Down'!$C:$C,'Daily PA'!N$6)</f>
        <v>0</v>
      </c>
      <c r="O40" s="322">
        <f>SUMIFS('Data Down'!$N:$N,'Data Down'!$D:$D,'Daily PA'!$C40,'Data Down'!$C:$C,'Daily PA'!O$6)</f>
        <v>0</v>
      </c>
      <c r="P40" s="322">
        <f>SUMIFS('Data Down'!$N:$N,'Data Down'!$D:$D,'Daily PA'!$C40,'Data Down'!$C:$C,'Daily PA'!P$6)</f>
        <v>0</v>
      </c>
      <c r="Q40" s="322">
        <f>SUMIFS('Data Down'!$N:$N,'Data Down'!$D:$D,'Daily PA'!$C40,'Data Down'!$C:$C,'Daily PA'!Q$6)</f>
        <v>0</v>
      </c>
      <c r="R40" s="322">
        <f>SUMIFS('Data Down'!$N:$N,'Data Down'!$D:$D,'Daily PA'!$C40,'Data Down'!$C:$C,'Daily PA'!R$6)</f>
        <v>0</v>
      </c>
      <c r="S40" s="322">
        <f>SUMIFS('Data Down'!$N:$N,'Data Down'!$D:$D,'Daily PA'!$C40,'Data Down'!$C:$C,'Daily PA'!S$6)</f>
        <v>0</v>
      </c>
      <c r="T40" s="322">
        <f>SUMIFS('Data Down'!$N:$N,'Data Down'!$D:$D,'Daily PA'!$C40,'Data Down'!$C:$C,'Daily PA'!T$6)</f>
        <v>0</v>
      </c>
      <c r="U40" s="322">
        <f>SUMIFS('Data Down'!$N:$N,'Data Down'!$D:$D,'Daily PA'!$C40,'Data Down'!$C:$C,'Daily PA'!U$6)</f>
        <v>0</v>
      </c>
      <c r="V40" s="322">
        <f>SUMIFS('Data Down'!$N:$N,'Data Down'!$D:$D,'Daily PA'!$C40,'Data Down'!$C:$C,'Daily PA'!V$6)</f>
        <v>0</v>
      </c>
      <c r="W40" s="322">
        <f>SUMIFS('Data Down'!$N:$N,'Data Down'!$D:$D,'Daily PA'!$C40,'Data Down'!$C:$C,'Daily PA'!W$6)</f>
        <v>0</v>
      </c>
      <c r="X40" s="322">
        <f>SUMIFS('Data Down'!$N:$N,'Data Down'!$D:$D,'Daily PA'!$C40,'Data Down'!$C:$C,'Daily PA'!X$6)</f>
        <v>0</v>
      </c>
      <c r="Y40" s="322">
        <f>SUMIFS('Data Down'!$N:$N,'Data Down'!$D:$D,'Daily PA'!$C40,'Data Down'!$C:$C,'Daily PA'!Y$6)</f>
        <v>0</v>
      </c>
      <c r="Z40" s="322">
        <f>SUMIFS('Data Down'!$N:$N,'Data Down'!$D:$D,'Daily PA'!$C40,'Data Down'!$C:$C,'Daily PA'!Z$6)</f>
        <v>0</v>
      </c>
      <c r="AA40" s="322">
        <f>SUMIFS('Data Down'!$N:$N,'Data Down'!$D:$D,'Daily PA'!$C40,'Data Down'!$C:$C,'Daily PA'!AA$6)</f>
        <v>0</v>
      </c>
      <c r="AB40" s="322">
        <f>SUMIFS('Data Down'!$N:$N,'Data Down'!$D:$D,'Daily PA'!$C40,'Data Down'!$C:$C,'Daily PA'!AB$6)</f>
        <v>0</v>
      </c>
      <c r="AC40" s="322">
        <f>SUMIFS('Data Down'!$N:$N,'Data Down'!$D:$D,'Daily PA'!$C40,'Data Down'!$C:$C,'Daily PA'!AC$6)</f>
        <v>0</v>
      </c>
      <c r="AD40" s="322">
        <f>SUMIFS('Data Down'!$N:$N,'Data Down'!$D:$D,'Daily PA'!$C40,'Data Down'!$C:$C,'Daily PA'!AD$6)</f>
        <v>0</v>
      </c>
      <c r="AE40" s="322">
        <f>SUMIFS('Data Down'!$N:$N,'Data Down'!$D:$D,'Daily PA'!$C40,'Data Down'!$C:$C,'Daily PA'!AE$6)</f>
        <v>0</v>
      </c>
      <c r="AF40" s="322">
        <f>SUMIFS('Data Down'!$N:$N,'Data Down'!$D:$D,'Daily PA'!$C40,'Data Down'!$C:$C,'Daily PA'!AF$6)</f>
        <v>0</v>
      </c>
      <c r="AG40" s="322">
        <f>SUMIFS('Data Down'!$N:$N,'Data Down'!$D:$D,'Daily PA'!$C40,'Data Down'!$C:$C,'Daily PA'!AG$6)</f>
        <v>0</v>
      </c>
      <c r="AH40" s="322">
        <f>SUMIFS('Data Down'!$N:$N,'Data Down'!$D:$D,'Daily PA'!$C40,'Data Down'!$C:$C,'Daily PA'!AH$6)</f>
        <v>0</v>
      </c>
      <c r="AI40" s="323">
        <f t="shared" si="25"/>
        <v>0</v>
      </c>
      <c r="AJ40" s="68"/>
      <c r="AK40" s="320">
        <f t="shared" si="26"/>
        <v>25</v>
      </c>
      <c r="AL40" s="321" t="str">
        <f t="shared" ref="AL40:AM40" si="76">B40</f>
        <v>AXOR 3336K</v>
      </c>
      <c r="AM40" s="321" t="str">
        <f t="shared" si="76"/>
        <v>DT MERCY 112</v>
      </c>
      <c r="AN40" s="324">
        <f t="shared" ref="AN40:BR40" ca="1" si="77">IF(AN$6&lt;NOW()-1,(SUM(24-D40)/24),"")</f>
        <v>1</v>
      </c>
      <c r="AO40" s="324">
        <f t="shared" ca="1" si="77"/>
        <v>1</v>
      </c>
      <c r="AP40" s="324">
        <f t="shared" ca="1" si="77"/>
        <v>1</v>
      </c>
      <c r="AQ40" s="324">
        <f t="shared" ca="1" si="77"/>
        <v>1</v>
      </c>
      <c r="AR40" s="324">
        <f t="shared" ca="1" si="77"/>
        <v>1</v>
      </c>
      <c r="AS40" s="324">
        <f t="shared" ca="1" si="77"/>
        <v>1</v>
      </c>
      <c r="AT40" s="324">
        <f t="shared" ca="1" si="77"/>
        <v>1</v>
      </c>
      <c r="AU40" s="324">
        <f t="shared" ca="1" si="77"/>
        <v>1</v>
      </c>
      <c r="AV40" s="324">
        <f t="shared" ca="1" si="77"/>
        <v>1</v>
      </c>
      <c r="AW40" s="324">
        <f t="shared" ca="1" si="77"/>
        <v>1</v>
      </c>
      <c r="AX40" s="324">
        <f t="shared" ca="1" si="77"/>
        <v>1</v>
      </c>
      <c r="AY40" s="324">
        <f t="shared" ca="1" si="77"/>
        <v>1</v>
      </c>
      <c r="AZ40" s="324">
        <f t="shared" ca="1" si="77"/>
        <v>1</v>
      </c>
      <c r="BA40" s="324">
        <f t="shared" ca="1" si="77"/>
        <v>1</v>
      </c>
      <c r="BB40" s="324">
        <f t="shared" ca="1" si="77"/>
        <v>1</v>
      </c>
      <c r="BC40" s="324">
        <f t="shared" ca="1" si="77"/>
        <v>1</v>
      </c>
      <c r="BD40" s="324">
        <f t="shared" ca="1" si="77"/>
        <v>1</v>
      </c>
      <c r="BE40" s="324">
        <f t="shared" ca="1" si="77"/>
        <v>1</v>
      </c>
      <c r="BF40" s="324">
        <f t="shared" ca="1" si="77"/>
        <v>1</v>
      </c>
      <c r="BG40" s="324">
        <f t="shared" ca="1" si="77"/>
        <v>1</v>
      </c>
      <c r="BH40" s="324">
        <f t="shared" ca="1" si="77"/>
        <v>1</v>
      </c>
      <c r="BI40" s="324">
        <f t="shared" ca="1" si="77"/>
        <v>1</v>
      </c>
      <c r="BJ40" s="324">
        <f t="shared" ca="1" si="77"/>
        <v>1</v>
      </c>
      <c r="BK40" s="324">
        <f t="shared" ca="1" si="77"/>
        <v>1</v>
      </c>
      <c r="BL40" s="324">
        <f t="shared" ca="1" si="77"/>
        <v>1</v>
      </c>
      <c r="BM40" s="324">
        <f t="shared" ca="1" si="77"/>
        <v>1</v>
      </c>
      <c r="BN40" s="324">
        <f t="shared" ca="1" si="77"/>
        <v>1</v>
      </c>
      <c r="BO40" s="324">
        <f t="shared" ca="1" si="77"/>
        <v>1</v>
      </c>
      <c r="BP40" s="324">
        <f t="shared" ca="1" si="77"/>
        <v>1</v>
      </c>
      <c r="BQ40" s="324">
        <f t="shared" ca="1" si="77"/>
        <v>1</v>
      </c>
      <c r="BR40" s="324">
        <f t="shared" ca="1" si="77"/>
        <v>1</v>
      </c>
      <c r="BS40" s="325">
        <f t="shared" ca="1" si="29"/>
        <v>1</v>
      </c>
    </row>
    <row r="41" spans="1:72" ht="14.25" customHeight="1">
      <c r="A41" s="326">
        <f t="shared" si="24"/>
        <v>26</v>
      </c>
      <c r="B41" s="321" t="str">
        <f>VLOOKUP(C41,Sort!B:C,2,FALSE)</f>
        <v>AXOR 3336K</v>
      </c>
      <c r="C41" s="321" t="s">
        <v>37</v>
      </c>
      <c r="D41" s="322">
        <f>SUMIFS('Data Down'!$N:$N,'Data Down'!$D:$D,'Daily PA'!$C41,'Data Down'!$C:$C,'Daily PA'!D$6)</f>
        <v>0</v>
      </c>
      <c r="E41" s="322">
        <f>SUMIFS('Data Down'!$N:$N,'Data Down'!$D:$D,'Daily PA'!$C41,'Data Down'!$C:$C,'Daily PA'!E$6)</f>
        <v>0</v>
      </c>
      <c r="F41" s="322">
        <f>SUMIFS('Data Down'!$N:$N,'Data Down'!$D:$D,'Daily PA'!$C41,'Data Down'!$C:$C,'Daily PA'!F$6)</f>
        <v>0</v>
      </c>
      <c r="G41" s="322">
        <f>SUMIFS('Data Down'!$N:$N,'Data Down'!$D:$D,'Daily PA'!$C41,'Data Down'!$C:$C,'Daily PA'!G$6)</f>
        <v>0</v>
      </c>
      <c r="H41" s="322">
        <f>SUMIFS('Data Down'!$N:$N,'Data Down'!$D:$D,'Daily PA'!$C41,'Data Down'!$C:$C,'Daily PA'!H$6)</f>
        <v>0</v>
      </c>
      <c r="I41" s="322">
        <f>SUMIFS('Data Down'!$N:$N,'Data Down'!$D:$D,'Daily PA'!$C41,'Data Down'!$C:$C,'Daily PA'!I$6)</f>
        <v>0</v>
      </c>
      <c r="J41" s="322">
        <f>SUMIFS('Data Down'!$N:$N,'Data Down'!$D:$D,'Daily PA'!$C41,'Data Down'!$C:$C,'Daily PA'!J$6)</f>
        <v>0</v>
      </c>
      <c r="K41" s="322">
        <f>SUMIFS('Data Down'!$N:$N,'Data Down'!$D:$D,'Daily PA'!$C41,'Data Down'!$C:$C,'Daily PA'!K$6)</f>
        <v>0</v>
      </c>
      <c r="L41" s="322">
        <f>SUMIFS('Data Down'!$N:$N,'Data Down'!$D:$D,'Daily PA'!$C41,'Data Down'!$C:$C,'Daily PA'!L$6)</f>
        <v>0</v>
      </c>
      <c r="M41" s="322">
        <f>SUMIFS('Data Down'!$N:$N,'Data Down'!$D:$D,'Daily PA'!$C41,'Data Down'!$C:$C,'Daily PA'!M$6)</f>
        <v>0</v>
      </c>
      <c r="N41" s="322">
        <f>SUMIFS('Data Down'!$N:$N,'Data Down'!$D:$D,'Daily PA'!$C41,'Data Down'!$C:$C,'Daily PA'!N$6)</f>
        <v>0</v>
      </c>
      <c r="O41" s="322">
        <f>SUMIFS('Data Down'!$N:$N,'Data Down'!$D:$D,'Daily PA'!$C41,'Data Down'!$C:$C,'Daily PA'!O$6)</f>
        <v>0</v>
      </c>
      <c r="P41" s="322">
        <f>SUMIFS('Data Down'!$N:$N,'Data Down'!$D:$D,'Daily PA'!$C41,'Data Down'!$C:$C,'Daily PA'!P$6)</f>
        <v>0</v>
      </c>
      <c r="Q41" s="322">
        <f>SUMIFS('Data Down'!$N:$N,'Data Down'!$D:$D,'Daily PA'!$C41,'Data Down'!$C:$C,'Daily PA'!Q$6)</f>
        <v>0</v>
      </c>
      <c r="R41" s="322">
        <f>SUMIFS('Data Down'!$N:$N,'Data Down'!$D:$D,'Daily PA'!$C41,'Data Down'!$C:$C,'Daily PA'!R$6)</f>
        <v>0</v>
      </c>
      <c r="S41" s="322">
        <f>SUMIFS('Data Down'!$N:$N,'Data Down'!$D:$D,'Daily PA'!$C41,'Data Down'!$C:$C,'Daily PA'!S$6)</f>
        <v>0</v>
      </c>
      <c r="T41" s="322">
        <f>SUMIFS('Data Down'!$N:$N,'Data Down'!$D:$D,'Daily PA'!$C41,'Data Down'!$C:$C,'Daily PA'!T$6)</f>
        <v>0</v>
      </c>
      <c r="U41" s="322">
        <f>SUMIFS('Data Down'!$N:$N,'Data Down'!$D:$D,'Daily PA'!$C41,'Data Down'!$C:$C,'Daily PA'!U$6)</f>
        <v>0</v>
      </c>
      <c r="V41" s="322">
        <f>SUMIFS('Data Down'!$N:$N,'Data Down'!$D:$D,'Daily PA'!$C41,'Data Down'!$C:$C,'Daily PA'!V$6)</f>
        <v>0</v>
      </c>
      <c r="W41" s="322">
        <f>SUMIFS('Data Down'!$N:$N,'Data Down'!$D:$D,'Daily PA'!$C41,'Data Down'!$C:$C,'Daily PA'!W$6)</f>
        <v>0</v>
      </c>
      <c r="X41" s="322">
        <f>SUMIFS('Data Down'!$N:$N,'Data Down'!$D:$D,'Daily PA'!$C41,'Data Down'!$C:$C,'Daily PA'!X$6)</f>
        <v>0</v>
      </c>
      <c r="Y41" s="322">
        <f>SUMIFS('Data Down'!$N:$N,'Data Down'!$D:$D,'Daily PA'!$C41,'Data Down'!$C:$C,'Daily PA'!Y$6)</f>
        <v>0</v>
      </c>
      <c r="Z41" s="322">
        <f>SUMIFS('Data Down'!$N:$N,'Data Down'!$D:$D,'Daily PA'!$C41,'Data Down'!$C:$C,'Daily PA'!Z$6)</f>
        <v>0</v>
      </c>
      <c r="AA41" s="322">
        <f>SUMIFS('Data Down'!$N:$N,'Data Down'!$D:$D,'Daily PA'!$C41,'Data Down'!$C:$C,'Daily PA'!AA$6)</f>
        <v>0</v>
      </c>
      <c r="AB41" s="322">
        <f>SUMIFS('Data Down'!$N:$N,'Data Down'!$D:$D,'Daily PA'!$C41,'Data Down'!$C:$C,'Daily PA'!AB$6)</f>
        <v>0</v>
      </c>
      <c r="AC41" s="322">
        <f>SUMIFS('Data Down'!$N:$N,'Data Down'!$D:$D,'Daily PA'!$C41,'Data Down'!$C:$C,'Daily PA'!AC$6)</f>
        <v>0</v>
      </c>
      <c r="AD41" s="322">
        <f>SUMIFS('Data Down'!$N:$N,'Data Down'!$D:$D,'Daily PA'!$C41,'Data Down'!$C:$C,'Daily PA'!AD$6)</f>
        <v>0</v>
      </c>
      <c r="AE41" s="322">
        <f>SUMIFS('Data Down'!$N:$N,'Data Down'!$D:$D,'Daily PA'!$C41,'Data Down'!$C:$C,'Daily PA'!AE$6)</f>
        <v>0</v>
      </c>
      <c r="AF41" s="322">
        <f>SUMIFS('Data Down'!$N:$N,'Data Down'!$D:$D,'Daily PA'!$C41,'Data Down'!$C:$C,'Daily PA'!AF$6)</f>
        <v>0</v>
      </c>
      <c r="AG41" s="322">
        <f>SUMIFS('Data Down'!$N:$N,'Data Down'!$D:$D,'Daily PA'!$C41,'Data Down'!$C:$C,'Daily PA'!AG$6)</f>
        <v>0</v>
      </c>
      <c r="AH41" s="322">
        <f>SUMIFS('Data Down'!$N:$N,'Data Down'!$D:$D,'Daily PA'!$C41,'Data Down'!$C:$C,'Daily PA'!AH$6)</f>
        <v>0</v>
      </c>
      <c r="AI41" s="323">
        <f t="shared" si="25"/>
        <v>0</v>
      </c>
      <c r="AJ41" s="68"/>
      <c r="AK41" s="320">
        <f t="shared" si="26"/>
        <v>26</v>
      </c>
      <c r="AL41" s="321" t="str">
        <f t="shared" ref="AL41:AM41" si="78">B41</f>
        <v>AXOR 3336K</v>
      </c>
      <c r="AM41" s="321" t="str">
        <f t="shared" si="78"/>
        <v>DT MERCY 113</v>
      </c>
      <c r="AN41" s="324">
        <f t="shared" ref="AN41:BR41" ca="1" si="79">IF(AN$6&lt;NOW()-1,(SUM(24-D41)/24),"")</f>
        <v>1</v>
      </c>
      <c r="AO41" s="324">
        <f t="shared" ca="1" si="79"/>
        <v>1</v>
      </c>
      <c r="AP41" s="324">
        <f t="shared" ca="1" si="79"/>
        <v>1</v>
      </c>
      <c r="AQ41" s="324">
        <f t="shared" ca="1" si="79"/>
        <v>1</v>
      </c>
      <c r="AR41" s="324">
        <f t="shared" ca="1" si="79"/>
        <v>1</v>
      </c>
      <c r="AS41" s="324">
        <f t="shared" ca="1" si="79"/>
        <v>1</v>
      </c>
      <c r="AT41" s="324">
        <f t="shared" ca="1" si="79"/>
        <v>1</v>
      </c>
      <c r="AU41" s="324">
        <f t="shared" ca="1" si="79"/>
        <v>1</v>
      </c>
      <c r="AV41" s="324">
        <f t="shared" ca="1" si="79"/>
        <v>1</v>
      </c>
      <c r="AW41" s="324">
        <f t="shared" ca="1" si="79"/>
        <v>1</v>
      </c>
      <c r="AX41" s="324">
        <f t="shared" ca="1" si="79"/>
        <v>1</v>
      </c>
      <c r="AY41" s="324">
        <f t="shared" ca="1" si="79"/>
        <v>1</v>
      </c>
      <c r="AZ41" s="324">
        <f t="shared" ca="1" si="79"/>
        <v>1</v>
      </c>
      <c r="BA41" s="324">
        <f t="shared" ca="1" si="79"/>
        <v>1</v>
      </c>
      <c r="BB41" s="324">
        <f t="shared" ca="1" si="79"/>
        <v>1</v>
      </c>
      <c r="BC41" s="324">
        <f t="shared" ca="1" si="79"/>
        <v>1</v>
      </c>
      <c r="BD41" s="324">
        <f t="shared" ca="1" si="79"/>
        <v>1</v>
      </c>
      <c r="BE41" s="324">
        <f t="shared" ca="1" si="79"/>
        <v>1</v>
      </c>
      <c r="BF41" s="324">
        <f t="shared" ca="1" si="79"/>
        <v>1</v>
      </c>
      <c r="BG41" s="324">
        <f t="shared" ca="1" si="79"/>
        <v>1</v>
      </c>
      <c r="BH41" s="324">
        <f t="shared" ca="1" si="79"/>
        <v>1</v>
      </c>
      <c r="BI41" s="324">
        <f t="shared" ca="1" si="79"/>
        <v>1</v>
      </c>
      <c r="BJ41" s="324">
        <f t="shared" ca="1" si="79"/>
        <v>1</v>
      </c>
      <c r="BK41" s="324">
        <f t="shared" ca="1" si="79"/>
        <v>1</v>
      </c>
      <c r="BL41" s="324">
        <f t="shared" ca="1" si="79"/>
        <v>1</v>
      </c>
      <c r="BM41" s="324">
        <f t="shared" ca="1" si="79"/>
        <v>1</v>
      </c>
      <c r="BN41" s="324">
        <f t="shared" ca="1" si="79"/>
        <v>1</v>
      </c>
      <c r="BO41" s="324">
        <f t="shared" ca="1" si="79"/>
        <v>1</v>
      </c>
      <c r="BP41" s="324">
        <f t="shared" ca="1" si="79"/>
        <v>1</v>
      </c>
      <c r="BQ41" s="324">
        <f t="shared" ca="1" si="79"/>
        <v>1</v>
      </c>
      <c r="BR41" s="324">
        <f t="shared" ca="1" si="79"/>
        <v>1</v>
      </c>
      <c r="BS41" s="325">
        <f t="shared" ca="1" si="29"/>
        <v>1</v>
      </c>
    </row>
    <row r="42" spans="1:72" ht="14.25" customHeight="1">
      <c r="A42" s="326">
        <f t="shared" si="24"/>
        <v>27</v>
      </c>
      <c r="B42" s="321" t="str">
        <f>VLOOKUP(C42,Sort!B:C,2,FALSE)</f>
        <v>AXOR 3336K</v>
      </c>
      <c r="C42" s="321" t="s">
        <v>38</v>
      </c>
      <c r="D42" s="322">
        <f>SUMIFS('Data Down'!$N:$N,'Data Down'!$D:$D,'Daily PA'!$C42,'Data Down'!$C:$C,'Daily PA'!D$6)</f>
        <v>0</v>
      </c>
      <c r="E42" s="322">
        <f>SUMIFS('Data Down'!$N:$N,'Data Down'!$D:$D,'Daily PA'!$C42,'Data Down'!$C:$C,'Daily PA'!E$6)</f>
        <v>0</v>
      </c>
      <c r="F42" s="322">
        <f>SUMIFS('Data Down'!$N:$N,'Data Down'!$D:$D,'Daily PA'!$C42,'Data Down'!$C:$C,'Daily PA'!F$6)</f>
        <v>0</v>
      </c>
      <c r="G42" s="322">
        <f>SUMIFS('Data Down'!$N:$N,'Data Down'!$D:$D,'Daily PA'!$C42,'Data Down'!$C:$C,'Daily PA'!G$6)</f>
        <v>0</v>
      </c>
      <c r="H42" s="322">
        <f>SUMIFS('Data Down'!$N:$N,'Data Down'!$D:$D,'Daily PA'!$C42,'Data Down'!$C:$C,'Daily PA'!H$6)</f>
        <v>0</v>
      </c>
      <c r="I42" s="322">
        <f>SUMIFS('Data Down'!$N:$N,'Data Down'!$D:$D,'Daily PA'!$C42,'Data Down'!$C:$C,'Daily PA'!I$6)</f>
        <v>0</v>
      </c>
      <c r="J42" s="322">
        <f>SUMIFS('Data Down'!$N:$N,'Data Down'!$D:$D,'Daily PA'!$C42,'Data Down'!$C:$C,'Daily PA'!J$6)</f>
        <v>0</v>
      </c>
      <c r="K42" s="322">
        <f>SUMIFS('Data Down'!$N:$N,'Data Down'!$D:$D,'Daily PA'!$C42,'Data Down'!$C:$C,'Daily PA'!K$6)</f>
        <v>0</v>
      </c>
      <c r="L42" s="322">
        <f>SUMIFS('Data Down'!$N:$N,'Data Down'!$D:$D,'Daily PA'!$C42,'Data Down'!$C:$C,'Daily PA'!L$6)</f>
        <v>0</v>
      </c>
      <c r="M42" s="322">
        <f>SUMIFS('Data Down'!$N:$N,'Data Down'!$D:$D,'Daily PA'!$C42,'Data Down'!$C:$C,'Daily PA'!M$6)</f>
        <v>0</v>
      </c>
      <c r="N42" s="322">
        <f>SUMIFS('Data Down'!$N:$N,'Data Down'!$D:$D,'Daily PA'!$C42,'Data Down'!$C:$C,'Daily PA'!N$6)</f>
        <v>0</v>
      </c>
      <c r="O42" s="322">
        <f>SUMIFS('Data Down'!$N:$N,'Data Down'!$D:$D,'Daily PA'!$C42,'Data Down'!$C:$C,'Daily PA'!O$6)</f>
        <v>0</v>
      </c>
      <c r="P42" s="322">
        <f>SUMIFS('Data Down'!$N:$N,'Data Down'!$D:$D,'Daily PA'!$C42,'Data Down'!$C:$C,'Daily PA'!P$6)</f>
        <v>0</v>
      </c>
      <c r="Q42" s="322">
        <f>SUMIFS('Data Down'!$N:$N,'Data Down'!$D:$D,'Daily PA'!$C42,'Data Down'!$C:$C,'Daily PA'!Q$6)</f>
        <v>0</v>
      </c>
      <c r="R42" s="322">
        <f>SUMIFS('Data Down'!$N:$N,'Data Down'!$D:$D,'Daily PA'!$C42,'Data Down'!$C:$C,'Daily PA'!R$6)</f>
        <v>0</v>
      </c>
      <c r="S42" s="322">
        <f>SUMIFS('Data Down'!$N:$N,'Data Down'!$D:$D,'Daily PA'!$C42,'Data Down'!$C:$C,'Daily PA'!S$6)</f>
        <v>0</v>
      </c>
      <c r="T42" s="322">
        <f>SUMIFS('Data Down'!$N:$N,'Data Down'!$D:$D,'Daily PA'!$C42,'Data Down'!$C:$C,'Daily PA'!T$6)</f>
        <v>0</v>
      </c>
      <c r="U42" s="322">
        <f>SUMIFS('Data Down'!$N:$N,'Data Down'!$D:$D,'Daily PA'!$C42,'Data Down'!$C:$C,'Daily PA'!U$6)</f>
        <v>0</v>
      </c>
      <c r="V42" s="322">
        <f>SUMIFS('Data Down'!$N:$N,'Data Down'!$D:$D,'Daily PA'!$C42,'Data Down'!$C:$C,'Daily PA'!V$6)</f>
        <v>0</v>
      </c>
      <c r="W42" s="322">
        <f>SUMIFS('Data Down'!$N:$N,'Data Down'!$D:$D,'Daily PA'!$C42,'Data Down'!$C:$C,'Daily PA'!W$6)</f>
        <v>0</v>
      </c>
      <c r="X42" s="322">
        <f>SUMIFS('Data Down'!$N:$N,'Data Down'!$D:$D,'Daily PA'!$C42,'Data Down'!$C:$C,'Daily PA'!X$6)</f>
        <v>0</v>
      </c>
      <c r="Y42" s="322">
        <f>SUMIFS('Data Down'!$N:$N,'Data Down'!$D:$D,'Daily PA'!$C42,'Data Down'!$C:$C,'Daily PA'!Y$6)</f>
        <v>0</v>
      </c>
      <c r="Z42" s="322">
        <f>SUMIFS('Data Down'!$N:$N,'Data Down'!$D:$D,'Daily PA'!$C42,'Data Down'!$C:$C,'Daily PA'!Z$6)</f>
        <v>0</v>
      </c>
      <c r="AA42" s="322">
        <f>SUMIFS('Data Down'!$N:$N,'Data Down'!$D:$D,'Daily PA'!$C42,'Data Down'!$C:$C,'Daily PA'!AA$6)</f>
        <v>0</v>
      </c>
      <c r="AB42" s="322">
        <f>SUMIFS('Data Down'!$N:$N,'Data Down'!$D:$D,'Daily PA'!$C42,'Data Down'!$C:$C,'Daily PA'!AB$6)</f>
        <v>0</v>
      </c>
      <c r="AC42" s="322">
        <f>SUMIFS('Data Down'!$N:$N,'Data Down'!$D:$D,'Daily PA'!$C42,'Data Down'!$C:$C,'Daily PA'!AC$6)</f>
        <v>0</v>
      </c>
      <c r="AD42" s="322">
        <f>SUMIFS('Data Down'!$N:$N,'Data Down'!$D:$D,'Daily PA'!$C42,'Data Down'!$C:$C,'Daily PA'!AD$6)</f>
        <v>0</v>
      </c>
      <c r="AE42" s="322">
        <f>SUMIFS('Data Down'!$N:$N,'Data Down'!$D:$D,'Daily PA'!$C42,'Data Down'!$C:$C,'Daily PA'!AE$6)</f>
        <v>0</v>
      </c>
      <c r="AF42" s="322">
        <f>SUMIFS('Data Down'!$N:$N,'Data Down'!$D:$D,'Daily PA'!$C42,'Data Down'!$C:$C,'Daily PA'!AF$6)</f>
        <v>0</v>
      </c>
      <c r="AG42" s="322">
        <f>SUMIFS('Data Down'!$N:$N,'Data Down'!$D:$D,'Daily PA'!$C42,'Data Down'!$C:$C,'Daily PA'!AG$6)</f>
        <v>0</v>
      </c>
      <c r="AH42" s="322">
        <f>SUMIFS('Data Down'!$N:$N,'Data Down'!$D:$D,'Daily PA'!$C42,'Data Down'!$C:$C,'Daily PA'!AH$6)</f>
        <v>0</v>
      </c>
      <c r="AI42" s="323">
        <f t="shared" si="25"/>
        <v>0</v>
      </c>
      <c r="AJ42" s="68"/>
      <c r="AK42" s="320">
        <f t="shared" si="26"/>
        <v>27</v>
      </c>
      <c r="AL42" s="321" t="str">
        <f t="shared" ref="AL42:AM42" si="80">B42</f>
        <v>AXOR 3336K</v>
      </c>
      <c r="AM42" s="321" t="str">
        <f t="shared" si="80"/>
        <v>DT MERCY 114</v>
      </c>
      <c r="AN42" s="324">
        <f t="shared" ref="AN42:BR42" ca="1" si="81">IF(AN$6&lt;NOW()-1,(SUM(24-D42)/24),"")</f>
        <v>1</v>
      </c>
      <c r="AO42" s="324">
        <f t="shared" ca="1" si="81"/>
        <v>1</v>
      </c>
      <c r="AP42" s="324">
        <f t="shared" ca="1" si="81"/>
        <v>1</v>
      </c>
      <c r="AQ42" s="324">
        <f t="shared" ca="1" si="81"/>
        <v>1</v>
      </c>
      <c r="AR42" s="324">
        <f t="shared" ca="1" si="81"/>
        <v>1</v>
      </c>
      <c r="AS42" s="324">
        <f t="shared" ca="1" si="81"/>
        <v>1</v>
      </c>
      <c r="AT42" s="324">
        <f t="shared" ca="1" si="81"/>
        <v>1</v>
      </c>
      <c r="AU42" s="324">
        <f t="shared" ca="1" si="81"/>
        <v>1</v>
      </c>
      <c r="AV42" s="324">
        <f t="shared" ca="1" si="81"/>
        <v>1</v>
      </c>
      <c r="AW42" s="324">
        <f t="shared" ca="1" si="81"/>
        <v>1</v>
      </c>
      <c r="AX42" s="324">
        <f t="shared" ca="1" si="81"/>
        <v>1</v>
      </c>
      <c r="AY42" s="324">
        <f t="shared" ca="1" si="81"/>
        <v>1</v>
      </c>
      <c r="AZ42" s="324">
        <f t="shared" ca="1" si="81"/>
        <v>1</v>
      </c>
      <c r="BA42" s="324">
        <f t="shared" ca="1" si="81"/>
        <v>1</v>
      </c>
      <c r="BB42" s="324">
        <f t="shared" ca="1" si="81"/>
        <v>1</v>
      </c>
      <c r="BC42" s="324">
        <f t="shared" ca="1" si="81"/>
        <v>1</v>
      </c>
      <c r="BD42" s="324">
        <f t="shared" ca="1" si="81"/>
        <v>1</v>
      </c>
      <c r="BE42" s="324">
        <f t="shared" ca="1" si="81"/>
        <v>1</v>
      </c>
      <c r="BF42" s="324">
        <f t="shared" ca="1" si="81"/>
        <v>1</v>
      </c>
      <c r="BG42" s="324">
        <f t="shared" ca="1" si="81"/>
        <v>1</v>
      </c>
      <c r="BH42" s="324">
        <f t="shared" ca="1" si="81"/>
        <v>1</v>
      </c>
      <c r="BI42" s="324">
        <f t="shared" ca="1" si="81"/>
        <v>1</v>
      </c>
      <c r="BJ42" s="324">
        <f t="shared" ca="1" si="81"/>
        <v>1</v>
      </c>
      <c r="BK42" s="324">
        <f t="shared" ca="1" si="81"/>
        <v>1</v>
      </c>
      <c r="BL42" s="324">
        <f t="shared" ca="1" si="81"/>
        <v>1</v>
      </c>
      <c r="BM42" s="324">
        <f t="shared" ca="1" si="81"/>
        <v>1</v>
      </c>
      <c r="BN42" s="324">
        <f t="shared" ca="1" si="81"/>
        <v>1</v>
      </c>
      <c r="BO42" s="324">
        <f t="shared" ca="1" si="81"/>
        <v>1</v>
      </c>
      <c r="BP42" s="324">
        <f t="shared" ca="1" si="81"/>
        <v>1</v>
      </c>
      <c r="BQ42" s="324">
        <f t="shared" ca="1" si="81"/>
        <v>1</v>
      </c>
      <c r="BR42" s="324">
        <f t="shared" ca="1" si="81"/>
        <v>1</v>
      </c>
      <c r="BS42" s="325">
        <f t="shared" ca="1" si="29"/>
        <v>1</v>
      </c>
    </row>
    <row r="43" spans="1:72" ht="14.25" customHeight="1">
      <c r="A43" s="326">
        <f t="shared" si="24"/>
        <v>28</v>
      </c>
      <c r="B43" s="321" t="str">
        <f>VLOOKUP(C43,Sort!B:C,2,FALSE)</f>
        <v>AXOR 3336K</v>
      </c>
      <c r="C43" s="321" t="s">
        <v>39</v>
      </c>
      <c r="D43" s="322">
        <f>SUMIFS('Data Down'!$N:$N,'Data Down'!$D:$D,'Daily PA'!$C43,'Data Down'!$C:$C,'Daily PA'!D$6)</f>
        <v>0</v>
      </c>
      <c r="E43" s="322">
        <f>SUMIFS('Data Down'!$N:$N,'Data Down'!$D:$D,'Daily PA'!$C43,'Data Down'!$C:$C,'Daily PA'!E$6)</f>
        <v>0</v>
      </c>
      <c r="F43" s="322">
        <f>SUMIFS('Data Down'!$N:$N,'Data Down'!$D:$D,'Daily PA'!$C43,'Data Down'!$C:$C,'Daily PA'!F$6)</f>
        <v>0</v>
      </c>
      <c r="G43" s="322">
        <f>SUMIFS('Data Down'!$N:$N,'Data Down'!$D:$D,'Daily PA'!$C43,'Data Down'!$C:$C,'Daily PA'!G$6)</f>
        <v>0</v>
      </c>
      <c r="H43" s="322">
        <f>SUMIFS('Data Down'!$N:$N,'Data Down'!$D:$D,'Daily PA'!$C43,'Data Down'!$C:$C,'Daily PA'!H$6)</f>
        <v>0</v>
      </c>
      <c r="I43" s="322">
        <f>SUMIFS('Data Down'!$N:$N,'Data Down'!$D:$D,'Daily PA'!$C43,'Data Down'!$C:$C,'Daily PA'!I$6)</f>
        <v>0</v>
      </c>
      <c r="J43" s="322">
        <f>SUMIFS('Data Down'!$N:$N,'Data Down'!$D:$D,'Daily PA'!$C43,'Data Down'!$C:$C,'Daily PA'!J$6)</f>
        <v>0</v>
      </c>
      <c r="K43" s="322">
        <f>SUMIFS('Data Down'!$N:$N,'Data Down'!$D:$D,'Daily PA'!$C43,'Data Down'!$C:$C,'Daily PA'!K$6)</f>
        <v>0</v>
      </c>
      <c r="L43" s="322">
        <f>SUMIFS('Data Down'!$N:$N,'Data Down'!$D:$D,'Daily PA'!$C43,'Data Down'!$C:$C,'Daily PA'!L$6)</f>
        <v>0</v>
      </c>
      <c r="M43" s="322">
        <f>SUMIFS('Data Down'!$N:$N,'Data Down'!$D:$D,'Daily PA'!$C43,'Data Down'!$C:$C,'Daily PA'!M$6)</f>
        <v>0</v>
      </c>
      <c r="N43" s="322">
        <f>SUMIFS('Data Down'!$N:$N,'Data Down'!$D:$D,'Daily PA'!$C43,'Data Down'!$C:$C,'Daily PA'!N$6)</f>
        <v>0</v>
      </c>
      <c r="O43" s="322">
        <f>SUMIFS('Data Down'!$N:$N,'Data Down'!$D:$D,'Daily PA'!$C43,'Data Down'!$C:$C,'Daily PA'!O$6)</f>
        <v>0</v>
      </c>
      <c r="P43" s="322">
        <f>SUMIFS('Data Down'!$N:$N,'Data Down'!$D:$D,'Daily PA'!$C43,'Data Down'!$C:$C,'Daily PA'!P$6)</f>
        <v>0</v>
      </c>
      <c r="Q43" s="322">
        <f>SUMIFS('Data Down'!$N:$N,'Data Down'!$D:$D,'Daily PA'!$C43,'Data Down'!$C:$C,'Daily PA'!Q$6)</f>
        <v>0</v>
      </c>
      <c r="R43" s="322">
        <f>SUMIFS('Data Down'!$N:$N,'Data Down'!$D:$D,'Daily PA'!$C43,'Data Down'!$C:$C,'Daily PA'!R$6)</f>
        <v>0</v>
      </c>
      <c r="S43" s="322">
        <f>SUMIFS('Data Down'!$N:$N,'Data Down'!$D:$D,'Daily PA'!$C43,'Data Down'!$C:$C,'Daily PA'!S$6)</f>
        <v>0</v>
      </c>
      <c r="T43" s="322">
        <f>SUMIFS('Data Down'!$N:$N,'Data Down'!$D:$D,'Daily PA'!$C43,'Data Down'!$C:$C,'Daily PA'!T$6)</f>
        <v>0</v>
      </c>
      <c r="U43" s="322">
        <f>SUMIFS('Data Down'!$N:$N,'Data Down'!$D:$D,'Daily PA'!$C43,'Data Down'!$C:$C,'Daily PA'!U$6)</f>
        <v>0</v>
      </c>
      <c r="V43" s="322">
        <f>SUMIFS('Data Down'!$N:$N,'Data Down'!$D:$D,'Daily PA'!$C43,'Data Down'!$C:$C,'Daily PA'!V$6)</f>
        <v>0</v>
      </c>
      <c r="W43" s="322">
        <f>SUMIFS('Data Down'!$N:$N,'Data Down'!$D:$D,'Daily PA'!$C43,'Data Down'!$C:$C,'Daily PA'!W$6)</f>
        <v>0</v>
      </c>
      <c r="X43" s="322">
        <f>SUMIFS('Data Down'!$N:$N,'Data Down'!$D:$D,'Daily PA'!$C43,'Data Down'!$C:$C,'Daily PA'!X$6)</f>
        <v>0</v>
      </c>
      <c r="Y43" s="322">
        <f>SUMIFS('Data Down'!$N:$N,'Data Down'!$D:$D,'Daily PA'!$C43,'Data Down'!$C:$C,'Daily PA'!Y$6)</f>
        <v>0</v>
      </c>
      <c r="Z43" s="322">
        <f>SUMIFS('Data Down'!$N:$N,'Data Down'!$D:$D,'Daily PA'!$C43,'Data Down'!$C:$C,'Daily PA'!Z$6)</f>
        <v>0</v>
      </c>
      <c r="AA43" s="322">
        <f>SUMIFS('Data Down'!$N:$N,'Data Down'!$D:$D,'Daily PA'!$C43,'Data Down'!$C:$C,'Daily PA'!AA$6)</f>
        <v>0</v>
      </c>
      <c r="AB43" s="322">
        <f>SUMIFS('Data Down'!$N:$N,'Data Down'!$D:$D,'Daily PA'!$C43,'Data Down'!$C:$C,'Daily PA'!AB$6)</f>
        <v>0</v>
      </c>
      <c r="AC43" s="322">
        <f>SUMIFS('Data Down'!$N:$N,'Data Down'!$D:$D,'Daily PA'!$C43,'Data Down'!$C:$C,'Daily PA'!AC$6)</f>
        <v>0</v>
      </c>
      <c r="AD43" s="322">
        <f>SUMIFS('Data Down'!$N:$N,'Data Down'!$D:$D,'Daily PA'!$C43,'Data Down'!$C:$C,'Daily PA'!AD$6)</f>
        <v>0</v>
      </c>
      <c r="AE43" s="322">
        <f>SUMIFS('Data Down'!$N:$N,'Data Down'!$D:$D,'Daily PA'!$C43,'Data Down'!$C:$C,'Daily PA'!AE$6)</f>
        <v>0</v>
      </c>
      <c r="AF43" s="322">
        <f>SUMIFS('Data Down'!$N:$N,'Data Down'!$D:$D,'Daily PA'!$C43,'Data Down'!$C:$C,'Daily PA'!AF$6)</f>
        <v>0</v>
      </c>
      <c r="AG43" s="322">
        <f>SUMIFS('Data Down'!$N:$N,'Data Down'!$D:$D,'Daily PA'!$C43,'Data Down'!$C:$C,'Daily PA'!AG$6)</f>
        <v>0</v>
      </c>
      <c r="AH43" s="322">
        <f>SUMIFS('Data Down'!$N:$N,'Data Down'!$D:$D,'Daily PA'!$C43,'Data Down'!$C:$C,'Daily PA'!AH$6)</f>
        <v>0</v>
      </c>
      <c r="AI43" s="323">
        <f t="shared" si="25"/>
        <v>0</v>
      </c>
      <c r="AJ43" s="68"/>
      <c r="AK43" s="320">
        <f t="shared" si="26"/>
        <v>28</v>
      </c>
      <c r="AL43" s="321" t="str">
        <f t="shared" ref="AL43:AM43" si="82">B43</f>
        <v>AXOR 3336K</v>
      </c>
      <c r="AM43" s="321" t="str">
        <f t="shared" si="82"/>
        <v>DT MERCY 115</v>
      </c>
      <c r="AN43" s="324">
        <f t="shared" ref="AN43:BR43" ca="1" si="83">IF(AN$6&lt;NOW()-1,(SUM(24-D43)/24),"")</f>
        <v>1</v>
      </c>
      <c r="AO43" s="324">
        <f t="shared" ca="1" si="83"/>
        <v>1</v>
      </c>
      <c r="AP43" s="324">
        <f t="shared" ca="1" si="83"/>
        <v>1</v>
      </c>
      <c r="AQ43" s="324">
        <f t="shared" ca="1" si="83"/>
        <v>1</v>
      </c>
      <c r="AR43" s="324">
        <f t="shared" ca="1" si="83"/>
        <v>1</v>
      </c>
      <c r="AS43" s="324">
        <f t="shared" ca="1" si="83"/>
        <v>1</v>
      </c>
      <c r="AT43" s="324">
        <f t="shared" ca="1" si="83"/>
        <v>1</v>
      </c>
      <c r="AU43" s="324">
        <f t="shared" ca="1" si="83"/>
        <v>1</v>
      </c>
      <c r="AV43" s="324">
        <f t="shared" ca="1" si="83"/>
        <v>1</v>
      </c>
      <c r="AW43" s="324">
        <f t="shared" ca="1" si="83"/>
        <v>1</v>
      </c>
      <c r="AX43" s="324">
        <f t="shared" ca="1" si="83"/>
        <v>1</v>
      </c>
      <c r="AY43" s="324">
        <f t="shared" ca="1" si="83"/>
        <v>1</v>
      </c>
      <c r="AZ43" s="324">
        <f t="shared" ca="1" si="83"/>
        <v>1</v>
      </c>
      <c r="BA43" s="324">
        <f t="shared" ca="1" si="83"/>
        <v>1</v>
      </c>
      <c r="BB43" s="324">
        <f t="shared" ca="1" si="83"/>
        <v>1</v>
      </c>
      <c r="BC43" s="324">
        <f t="shared" ca="1" si="83"/>
        <v>1</v>
      </c>
      <c r="BD43" s="324">
        <f t="shared" ca="1" si="83"/>
        <v>1</v>
      </c>
      <c r="BE43" s="324">
        <f t="shared" ca="1" si="83"/>
        <v>1</v>
      </c>
      <c r="BF43" s="324">
        <f t="shared" ca="1" si="83"/>
        <v>1</v>
      </c>
      <c r="BG43" s="324">
        <f t="shared" ca="1" si="83"/>
        <v>1</v>
      </c>
      <c r="BH43" s="324">
        <f t="shared" ca="1" si="83"/>
        <v>1</v>
      </c>
      <c r="BI43" s="324">
        <f t="shared" ca="1" si="83"/>
        <v>1</v>
      </c>
      <c r="BJ43" s="324">
        <f t="shared" ca="1" si="83"/>
        <v>1</v>
      </c>
      <c r="BK43" s="324">
        <f t="shared" ca="1" si="83"/>
        <v>1</v>
      </c>
      <c r="BL43" s="324">
        <f t="shared" ca="1" si="83"/>
        <v>1</v>
      </c>
      <c r="BM43" s="324">
        <f t="shared" ca="1" si="83"/>
        <v>1</v>
      </c>
      <c r="BN43" s="324">
        <f t="shared" ca="1" si="83"/>
        <v>1</v>
      </c>
      <c r="BO43" s="324">
        <f t="shared" ca="1" si="83"/>
        <v>1</v>
      </c>
      <c r="BP43" s="324">
        <f t="shared" ca="1" si="83"/>
        <v>1</v>
      </c>
      <c r="BQ43" s="324">
        <f t="shared" ca="1" si="83"/>
        <v>1</v>
      </c>
      <c r="BR43" s="324">
        <f t="shared" ca="1" si="83"/>
        <v>1</v>
      </c>
      <c r="BS43" s="325">
        <f t="shared" ca="1" si="29"/>
        <v>1</v>
      </c>
    </row>
    <row r="44" spans="1:72" ht="14.25" customHeight="1">
      <c r="A44" s="326">
        <f t="shared" si="24"/>
        <v>29</v>
      </c>
      <c r="B44" s="321" t="str">
        <f>VLOOKUP(C44,Sort!B:C,2,FALSE)</f>
        <v>AXOR 3336K</v>
      </c>
      <c r="C44" s="321" t="s">
        <v>40</v>
      </c>
      <c r="D44" s="322">
        <f>SUMIFS('Data Down'!$N:$N,'Data Down'!$D:$D,'Daily PA'!$C44,'Data Down'!$C:$C,'Daily PA'!D$6)</f>
        <v>0</v>
      </c>
      <c r="E44" s="322">
        <f>SUMIFS('Data Down'!$N:$N,'Data Down'!$D:$D,'Daily PA'!$C44,'Data Down'!$C:$C,'Daily PA'!E$6)</f>
        <v>0</v>
      </c>
      <c r="F44" s="322">
        <f>SUMIFS('Data Down'!$N:$N,'Data Down'!$D:$D,'Daily PA'!$C44,'Data Down'!$C:$C,'Daily PA'!F$6)</f>
        <v>0</v>
      </c>
      <c r="G44" s="322">
        <f>SUMIFS('Data Down'!$N:$N,'Data Down'!$D:$D,'Daily PA'!$C44,'Data Down'!$C:$C,'Daily PA'!G$6)</f>
        <v>0</v>
      </c>
      <c r="H44" s="322">
        <f>SUMIFS('Data Down'!$N:$N,'Data Down'!$D:$D,'Daily PA'!$C44,'Data Down'!$C:$C,'Daily PA'!H$6)</f>
        <v>0</v>
      </c>
      <c r="I44" s="322">
        <f>SUMIFS('Data Down'!$N:$N,'Data Down'!$D:$D,'Daily PA'!$C44,'Data Down'!$C:$C,'Daily PA'!I$6)</f>
        <v>0</v>
      </c>
      <c r="J44" s="322">
        <f>SUMIFS('Data Down'!$N:$N,'Data Down'!$D:$D,'Daily PA'!$C44,'Data Down'!$C:$C,'Daily PA'!J$6)</f>
        <v>0</v>
      </c>
      <c r="K44" s="322">
        <f>SUMIFS('Data Down'!$N:$N,'Data Down'!$D:$D,'Daily PA'!$C44,'Data Down'!$C:$C,'Daily PA'!K$6)</f>
        <v>0</v>
      </c>
      <c r="L44" s="322">
        <f>SUMIFS('Data Down'!$N:$N,'Data Down'!$D:$D,'Daily PA'!$C44,'Data Down'!$C:$C,'Daily PA'!L$6)</f>
        <v>0</v>
      </c>
      <c r="M44" s="322">
        <f>SUMIFS('Data Down'!$N:$N,'Data Down'!$D:$D,'Daily PA'!$C44,'Data Down'!$C:$C,'Daily PA'!M$6)</f>
        <v>0</v>
      </c>
      <c r="N44" s="322">
        <f>SUMIFS('Data Down'!$N:$N,'Data Down'!$D:$D,'Daily PA'!$C44,'Data Down'!$C:$C,'Daily PA'!N$6)</f>
        <v>0</v>
      </c>
      <c r="O44" s="322">
        <f>SUMIFS('Data Down'!$N:$N,'Data Down'!$D:$D,'Daily PA'!$C44,'Data Down'!$C:$C,'Daily PA'!O$6)</f>
        <v>0</v>
      </c>
      <c r="P44" s="322">
        <f>SUMIFS('Data Down'!$N:$N,'Data Down'!$D:$D,'Daily PA'!$C44,'Data Down'!$C:$C,'Daily PA'!P$6)</f>
        <v>0</v>
      </c>
      <c r="Q44" s="322">
        <f>SUMIFS('Data Down'!$N:$N,'Data Down'!$D:$D,'Daily PA'!$C44,'Data Down'!$C:$C,'Daily PA'!Q$6)</f>
        <v>0</v>
      </c>
      <c r="R44" s="322">
        <f>SUMIFS('Data Down'!$N:$N,'Data Down'!$D:$D,'Daily PA'!$C44,'Data Down'!$C:$C,'Daily PA'!R$6)</f>
        <v>0</v>
      </c>
      <c r="S44" s="322">
        <f>SUMIFS('Data Down'!$N:$N,'Data Down'!$D:$D,'Daily PA'!$C44,'Data Down'!$C:$C,'Daily PA'!S$6)</f>
        <v>0</v>
      </c>
      <c r="T44" s="322">
        <f>SUMIFS('Data Down'!$N:$N,'Data Down'!$D:$D,'Daily PA'!$C44,'Data Down'!$C:$C,'Daily PA'!T$6)</f>
        <v>0</v>
      </c>
      <c r="U44" s="322">
        <f>SUMIFS('Data Down'!$N:$N,'Data Down'!$D:$D,'Daily PA'!$C44,'Data Down'!$C:$C,'Daily PA'!U$6)</f>
        <v>0</v>
      </c>
      <c r="V44" s="322">
        <f>SUMIFS('Data Down'!$N:$N,'Data Down'!$D:$D,'Daily PA'!$C44,'Data Down'!$C:$C,'Daily PA'!V$6)</f>
        <v>0</v>
      </c>
      <c r="W44" s="322">
        <f>SUMIFS('Data Down'!$N:$N,'Data Down'!$D:$D,'Daily PA'!$C44,'Data Down'!$C:$C,'Daily PA'!W$6)</f>
        <v>0</v>
      </c>
      <c r="X44" s="322">
        <f>SUMIFS('Data Down'!$N:$N,'Data Down'!$D:$D,'Daily PA'!$C44,'Data Down'!$C:$C,'Daily PA'!X$6)</f>
        <v>0</v>
      </c>
      <c r="Y44" s="322">
        <f>SUMIFS('Data Down'!$N:$N,'Data Down'!$D:$D,'Daily PA'!$C44,'Data Down'!$C:$C,'Daily PA'!Y$6)</f>
        <v>0</v>
      </c>
      <c r="Z44" s="322">
        <f>SUMIFS('Data Down'!$N:$N,'Data Down'!$D:$D,'Daily PA'!$C44,'Data Down'!$C:$C,'Daily PA'!Z$6)</f>
        <v>0</v>
      </c>
      <c r="AA44" s="322">
        <f>SUMIFS('Data Down'!$N:$N,'Data Down'!$D:$D,'Daily PA'!$C44,'Data Down'!$C:$C,'Daily PA'!AA$6)</f>
        <v>0</v>
      </c>
      <c r="AB44" s="322">
        <f>SUMIFS('Data Down'!$N:$N,'Data Down'!$D:$D,'Daily PA'!$C44,'Data Down'!$C:$C,'Daily PA'!AB$6)</f>
        <v>0</v>
      </c>
      <c r="AC44" s="322">
        <f>SUMIFS('Data Down'!$N:$N,'Data Down'!$D:$D,'Daily PA'!$C44,'Data Down'!$C:$C,'Daily PA'!AC$6)</f>
        <v>0</v>
      </c>
      <c r="AD44" s="322">
        <f>SUMIFS('Data Down'!$N:$N,'Data Down'!$D:$D,'Daily PA'!$C44,'Data Down'!$C:$C,'Daily PA'!AD$6)</f>
        <v>0</v>
      </c>
      <c r="AE44" s="322">
        <f>SUMIFS('Data Down'!$N:$N,'Data Down'!$D:$D,'Daily PA'!$C44,'Data Down'!$C:$C,'Daily PA'!AE$6)</f>
        <v>0</v>
      </c>
      <c r="AF44" s="322">
        <f>SUMIFS('Data Down'!$N:$N,'Data Down'!$D:$D,'Daily PA'!$C44,'Data Down'!$C:$C,'Daily PA'!AF$6)</f>
        <v>0</v>
      </c>
      <c r="AG44" s="322">
        <f>SUMIFS('Data Down'!$N:$N,'Data Down'!$D:$D,'Daily PA'!$C44,'Data Down'!$C:$C,'Daily PA'!AG$6)</f>
        <v>0</v>
      </c>
      <c r="AH44" s="322">
        <f>SUMIFS('Data Down'!$N:$N,'Data Down'!$D:$D,'Daily PA'!$C44,'Data Down'!$C:$C,'Daily PA'!AH$6)</f>
        <v>0</v>
      </c>
      <c r="AI44" s="323">
        <f t="shared" si="25"/>
        <v>0</v>
      </c>
      <c r="AJ44" s="68"/>
      <c r="AK44" s="320">
        <f t="shared" si="26"/>
        <v>29</v>
      </c>
      <c r="AL44" s="321" t="str">
        <f t="shared" ref="AL44:AM44" si="84">B44</f>
        <v>AXOR 3336K</v>
      </c>
      <c r="AM44" s="321" t="str">
        <f t="shared" si="84"/>
        <v>DT MERCY 116</v>
      </c>
      <c r="AN44" s="324">
        <f t="shared" ref="AN44:BR44" ca="1" si="85">IF(AN$6&lt;NOW()-1,(SUM(24-D44)/24),"")</f>
        <v>1</v>
      </c>
      <c r="AO44" s="324">
        <f t="shared" ca="1" si="85"/>
        <v>1</v>
      </c>
      <c r="AP44" s="324">
        <f t="shared" ca="1" si="85"/>
        <v>1</v>
      </c>
      <c r="AQ44" s="324">
        <f t="shared" ca="1" si="85"/>
        <v>1</v>
      </c>
      <c r="AR44" s="324">
        <f t="shared" ca="1" si="85"/>
        <v>1</v>
      </c>
      <c r="AS44" s="324">
        <f t="shared" ca="1" si="85"/>
        <v>1</v>
      </c>
      <c r="AT44" s="324">
        <f t="shared" ca="1" si="85"/>
        <v>1</v>
      </c>
      <c r="AU44" s="324">
        <f t="shared" ca="1" si="85"/>
        <v>1</v>
      </c>
      <c r="AV44" s="324">
        <f t="shared" ca="1" si="85"/>
        <v>1</v>
      </c>
      <c r="AW44" s="324">
        <f t="shared" ca="1" si="85"/>
        <v>1</v>
      </c>
      <c r="AX44" s="324">
        <f t="shared" ca="1" si="85"/>
        <v>1</v>
      </c>
      <c r="AY44" s="324">
        <f t="shared" ca="1" si="85"/>
        <v>1</v>
      </c>
      <c r="AZ44" s="324">
        <f t="shared" ca="1" si="85"/>
        <v>1</v>
      </c>
      <c r="BA44" s="324">
        <f t="shared" ca="1" si="85"/>
        <v>1</v>
      </c>
      <c r="BB44" s="324">
        <f t="shared" ca="1" si="85"/>
        <v>1</v>
      </c>
      <c r="BC44" s="324">
        <f t="shared" ca="1" si="85"/>
        <v>1</v>
      </c>
      <c r="BD44" s="324">
        <f t="shared" ca="1" si="85"/>
        <v>1</v>
      </c>
      <c r="BE44" s="324">
        <f t="shared" ca="1" si="85"/>
        <v>1</v>
      </c>
      <c r="BF44" s="324">
        <f t="shared" ca="1" si="85"/>
        <v>1</v>
      </c>
      <c r="BG44" s="324">
        <f t="shared" ca="1" si="85"/>
        <v>1</v>
      </c>
      <c r="BH44" s="324">
        <f t="shared" ca="1" si="85"/>
        <v>1</v>
      </c>
      <c r="BI44" s="324">
        <f t="shared" ca="1" si="85"/>
        <v>1</v>
      </c>
      <c r="BJ44" s="324">
        <f t="shared" ca="1" si="85"/>
        <v>1</v>
      </c>
      <c r="BK44" s="324">
        <f t="shared" ca="1" si="85"/>
        <v>1</v>
      </c>
      <c r="BL44" s="324">
        <f t="shared" ca="1" si="85"/>
        <v>1</v>
      </c>
      <c r="BM44" s="324">
        <f t="shared" ca="1" si="85"/>
        <v>1</v>
      </c>
      <c r="BN44" s="324">
        <f t="shared" ca="1" si="85"/>
        <v>1</v>
      </c>
      <c r="BO44" s="324">
        <f t="shared" ca="1" si="85"/>
        <v>1</v>
      </c>
      <c r="BP44" s="324">
        <f t="shared" ca="1" si="85"/>
        <v>1</v>
      </c>
      <c r="BQ44" s="324">
        <f t="shared" ca="1" si="85"/>
        <v>1</v>
      </c>
      <c r="BR44" s="324">
        <f t="shared" ca="1" si="85"/>
        <v>1</v>
      </c>
      <c r="BS44" s="325">
        <f t="shared" ca="1" si="29"/>
        <v>1</v>
      </c>
    </row>
    <row r="45" spans="1:72" ht="14.25" customHeight="1">
      <c r="A45" s="326">
        <f t="shared" si="24"/>
        <v>30</v>
      </c>
      <c r="B45" s="321" t="str">
        <f>VLOOKUP(C45,Sort!B:C,2,FALSE)</f>
        <v>AXOR 3336K</v>
      </c>
      <c r="C45" s="321" t="s">
        <v>41</v>
      </c>
      <c r="D45" s="322">
        <f>SUMIFS('Data Down'!$N:$N,'Data Down'!$D:$D,'Daily PA'!$C45,'Data Down'!$C:$C,'Daily PA'!D$6)</f>
        <v>0</v>
      </c>
      <c r="E45" s="322">
        <f>SUMIFS('Data Down'!$N:$N,'Data Down'!$D:$D,'Daily PA'!$C45,'Data Down'!$C:$C,'Daily PA'!E$6)</f>
        <v>0</v>
      </c>
      <c r="F45" s="322">
        <f>SUMIFS('Data Down'!$N:$N,'Data Down'!$D:$D,'Daily PA'!$C45,'Data Down'!$C:$C,'Daily PA'!F$6)</f>
        <v>0</v>
      </c>
      <c r="G45" s="322">
        <f>SUMIFS('Data Down'!$N:$N,'Data Down'!$D:$D,'Daily PA'!$C45,'Data Down'!$C:$C,'Daily PA'!G$6)</f>
        <v>0</v>
      </c>
      <c r="H45" s="322">
        <f>SUMIFS('Data Down'!$N:$N,'Data Down'!$D:$D,'Daily PA'!$C45,'Data Down'!$C:$C,'Daily PA'!H$6)</f>
        <v>0</v>
      </c>
      <c r="I45" s="322">
        <f>SUMIFS('Data Down'!$N:$N,'Data Down'!$D:$D,'Daily PA'!$C45,'Data Down'!$C:$C,'Daily PA'!I$6)</f>
        <v>0</v>
      </c>
      <c r="J45" s="322">
        <f>SUMIFS('Data Down'!$N:$N,'Data Down'!$D:$D,'Daily PA'!$C45,'Data Down'!$C:$C,'Daily PA'!J$6)</f>
        <v>0</v>
      </c>
      <c r="K45" s="322">
        <f>SUMIFS('Data Down'!$N:$N,'Data Down'!$D:$D,'Daily PA'!$C45,'Data Down'!$C:$C,'Daily PA'!K$6)</f>
        <v>0</v>
      </c>
      <c r="L45" s="322">
        <f>SUMIFS('Data Down'!$N:$N,'Data Down'!$D:$D,'Daily PA'!$C45,'Data Down'!$C:$C,'Daily PA'!L$6)</f>
        <v>0</v>
      </c>
      <c r="M45" s="322">
        <f>SUMIFS('Data Down'!$N:$N,'Data Down'!$D:$D,'Daily PA'!$C45,'Data Down'!$C:$C,'Daily PA'!M$6)</f>
        <v>0</v>
      </c>
      <c r="N45" s="322">
        <f>SUMIFS('Data Down'!$N:$N,'Data Down'!$D:$D,'Daily PA'!$C45,'Data Down'!$C:$C,'Daily PA'!N$6)</f>
        <v>0</v>
      </c>
      <c r="O45" s="322">
        <f>SUMIFS('Data Down'!$N:$N,'Data Down'!$D:$D,'Daily PA'!$C45,'Data Down'!$C:$C,'Daily PA'!O$6)</f>
        <v>0</v>
      </c>
      <c r="P45" s="322">
        <f>SUMIFS('Data Down'!$N:$N,'Data Down'!$D:$D,'Daily PA'!$C45,'Data Down'!$C:$C,'Daily PA'!P$6)</f>
        <v>0</v>
      </c>
      <c r="Q45" s="322">
        <f>SUMIFS('Data Down'!$N:$N,'Data Down'!$D:$D,'Daily PA'!$C45,'Data Down'!$C:$C,'Daily PA'!Q$6)</f>
        <v>0</v>
      </c>
      <c r="R45" s="322">
        <f>SUMIFS('Data Down'!$N:$N,'Data Down'!$D:$D,'Daily PA'!$C45,'Data Down'!$C:$C,'Daily PA'!R$6)</f>
        <v>0</v>
      </c>
      <c r="S45" s="322">
        <f>SUMIFS('Data Down'!$N:$N,'Data Down'!$D:$D,'Daily PA'!$C45,'Data Down'!$C:$C,'Daily PA'!S$6)</f>
        <v>0</v>
      </c>
      <c r="T45" s="322">
        <f>SUMIFS('Data Down'!$N:$N,'Data Down'!$D:$D,'Daily PA'!$C45,'Data Down'!$C:$C,'Daily PA'!T$6)</f>
        <v>0</v>
      </c>
      <c r="U45" s="322">
        <f>SUMIFS('Data Down'!$N:$N,'Data Down'!$D:$D,'Daily PA'!$C45,'Data Down'!$C:$C,'Daily PA'!U$6)</f>
        <v>0</v>
      </c>
      <c r="V45" s="322">
        <f>SUMIFS('Data Down'!$N:$N,'Data Down'!$D:$D,'Daily PA'!$C45,'Data Down'!$C:$C,'Daily PA'!V$6)</f>
        <v>0</v>
      </c>
      <c r="W45" s="322">
        <f>SUMIFS('Data Down'!$N:$N,'Data Down'!$D:$D,'Daily PA'!$C45,'Data Down'!$C:$C,'Daily PA'!W$6)</f>
        <v>0</v>
      </c>
      <c r="X45" s="322">
        <f>SUMIFS('Data Down'!$N:$N,'Data Down'!$D:$D,'Daily PA'!$C45,'Data Down'!$C:$C,'Daily PA'!X$6)</f>
        <v>0</v>
      </c>
      <c r="Y45" s="322">
        <f>SUMIFS('Data Down'!$N:$N,'Data Down'!$D:$D,'Daily PA'!$C45,'Data Down'!$C:$C,'Daily PA'!Y$6)</f>
        <v>0</v>
      </c>
      <c r="Z45" s="322">
        <f>SUMIFS('Data Down'!$N:$N,'Data Down'!$D:$D,'Daily PA'!$C45,'Data Down'!$C:$C,'Daily PA'!Z$6)</f>
        <v>0</v>
      </c>
      <c r="AA45" s="322">
        <f>SUMIFS('Data Down'!$N:$N,'Data Down'!$D:$D,'Daily PA'!$C45,'Data Down'!$C:$C,'Daily PA'!AA$6)</f>
        <v>0</v>
      </c>
      <c r="AB45" s="322">
        <f>SUMIFS('Data Down'!$N:$N,'Data Down'!$D:$D,'Daily PA'!$C45,'Data Down'!$C:$C,'Daily PA'!AB$6)</f>
        <v>0</v>
      </c>
      <c r="AC45" s="322">
        <f>SUMIFS('Data Down'!$N:$N,'Data Down'!$D:$D,'Daily PA'!$C45,'Data Down'!$C:$C,'Daily PA'!AC$6)</f>
        <v>0</v>
      </c>
      <c r="AD45" s="322">
        <f>SUMIFS('Data Down'!$N:$N,'Data Down'!$D:$D,'Daily PA'!$C45,'Data Down'!$C:$C,'Daily PA'!AD$6)</f>
        <v>0</v>
      </c>
      <c r="AE45" s="322">
        <f>SUMIFS('Data Down'!$N:$N,'Data Down'!$D:$D,'Daily PA'!$C45,'Data Down'!$C:$C,'Daily PA'!AE$6)</f>
        <v>0</v>
      </c>
      <c r="AF45" s="322">
        <f>SUMIFS('Data Down'!$N:$N,'Data Down'!$D:$D,'Daily PA'!$C45,'Data Down'!$C:$C,'Daily PA'!AF$6)</f>
        <v>0</v>
      </c>
      <c r="AG45" s="322">
        <f>SUMIFS('Data Down'!$N:$N,'Data Down'!$D:$D,'Daily PA'!$C45,'Data Down'!$C:$C,'Daily PA'!AG$6)</f>
        <v>0</v>
      </c>
      <c r="AH45" s="322">
        <f>SUMIFS('Data Down'!$N:$N,'Data Down'!$D:$D,'Daily PA'!$C45,'Data Down'!$C:$C,'Daily PA'!AH$6)</f>
        <v>0</v>
      </c>
      <c r="AI45" s="323">
        <f t="shared" si="25"/>
        <v>0</v>
      </c>
      <c r="AJ45" s="68"/>
      <c r="AK45" s="320">
        <f t="shared" si="26"/>
        <v>30</v>
      </c>
      <c r="AL45" s="321" t="str">
        <f t="shared" ref="AL45:AM45" si="86">B45</f>
        <v>AXOR 3336K</v>
      </c>
      <c r="AM45" s="321" t="str">
        <f t="shared" si="86"/>
        <v>DT MERCY 117</v>
      </c>
      <c r="AN45" s="324">
        <f t="shared" ref="AN45:BR45" ca="1" si="87">IF(AN$6&lt;NOW()-1,(SUM(24-D45)/24),"")</f>
        <v>1</v>
      </c>
      <c r="AO45" s="324">
        <f t="shared" ca="1" si="87"/>
        <v>1</v>
      </c>
      <c r="AP45" s="324">
        <f t="shared" ca="1" si="87"/>
        <v>1</v>
      </c>
      <c r="AQ45" s="324">
        <f t="shared" ca="1" si="87"/>
        <v>1</v>
      </c>
      <c r="AR45" s="324">
        <f t="shared" ca="1" si="87"/>
        <v>1</v>
      </c>
      <c r="AS45" s="324">
        <f t="shared" ca="1" si="87"/>
        <v>1</v>
      </c>
      <c r="AT45" s="324">
        <f t="shared" ca="1" si="87"/>
        <v>1</v>
      </c>
      <c r="AU45" s="324">
        <f t="shared" ca="1" si="87"/>
        <v>1</v>
      </c>
      <c r="AV45" s="324">
        <f t="shared" ca="1" si="87"/>
        <v>1</v>
      </c>
      <c r="AW45" s="324">
        <f t="shared" ca="1" si="87"/>
        <v>1</v>
      </c>
      <c r="AX45" s="324">
        <f t="shared" ca="1" si="87"/>
        <v>1</v>
      </c>
      <c r="AY45" s="324">
        <f t="shared" ca="1" si="87"/>
        <v>1</v>
      </c>
      <c r="AZ45" s="324">
        <f t="shared" ca="1" si="87"/>
        <v>1</v>
      </c>
      <c r="BA45" s="324">
        <f t="shared" ca="1" si="87"/>
        <v>1</v>
      </c>
      <c r="BB45" s="324">
        <f t="shared" ca="1" si="87"/>
        <v>1</v>
      </c>
      <c r="BC45" s="324">
        <f t="shared" ca="1" si="87"/>
        <v>1</v>
      </c>
      <c r="BD45" s="324">
        <f t="shared" ca="1" si="87"/>
        <v>1</v>
      </c>
      <c r="BE45" s="324">
        <f t="shared" ca="1" si="87"/>
        <v>1</v>
      </c>
      <c r="BF45" s="324">
        <f t="shared" ca="1" si="87"/>
        <v>1</v>
      </c>
      <c r="BG45" s="324">
        <f t="shared" ca="1" si="87"/>
        <v>1</v>
      </c>
      <c r="BH45" s="324">
        <f t="shared" ca="1" si="87"/>
        <v>1</v>
      </c>
      <c r="BI45" s="324">
        <f t="shared" ca="1" si="87"/>
        <v>1</v>
      </c>
      <c r="BJ45" s="324">
        <f t="shared" ca="1" si="87"/>
        <v>1</v>
      </c>
      <c r="BK45" s="324">
        <f t="shared" ca="1" si="87"/>
        <v>1</v>
      </c>
      <c r="BL45" s="324">
        <f t="shared" ca="1" si="87"/>
        <v>1</v>
      </c>
      <c r="BM45" s="324">
        <f t="shared" ca="1" si="87"/>
        <v>1</v>
      </c>
      <c r="BN45" s="324">
        <f t="shared" ca="1" si="87"/>
        <v>1</v>
      </c>
      <c r="BO45" s="324">
        <f t="shared" ca="1" si="87"/>
        <v>1</v>
      </c>
      <c r="BP45" s="324">
        <f t="shared" ca="1" si="87"/>
        <v>1</v>
      </c>
      <c r="BQ45" s="324">
        <f t="shared" ca="1" si="87"/>
        <v>1</v>
      </c>
      <c r="BR45" s="324">
        <f t="shared" ca="1" si="87"/>
        <v>1</v>
      </c>
      <c r="BS45" s="325">
        <f t="shared" ca="1" si="29"/>
        <v>1</v>
      </c>
    </row>
    <row r="46" spans="1:72" ht="14.25" customHeight="1">
      <c r="A46" s="327"/>
      <c r="B46" s="328"/>
      <c r="C46" s="328"/>
      <c r="D46" s="329"/>
      <c r="E46" s="329"/>
      <c r="F46" s="329"/>
      <c r="G46" s="329"/>
      <c r="H46" s="329"/>
      <c r="I46" s="329"/>
      <c r="J46" s="329"/>
      <c r="K46" s="329"/>
      <c r="L46" s="329"/>
      <c r="M46" s="329"/>
      <c r="N46" s="329"/>
      <c r="O46" s="329"/>
      <c r="P46" s="329"/>
      <c r="Q46" s="329"/>
      <c r="R46" s="329"/>
      <c r="S46" s="329"/>
      <c r="T46" s="329"/>
      <c r="U46" s="329"/>
      <c r="V46" s="329"/>
      <c r="W46" s="329"/>
      <c r="X46" s="329"/>
      <c r="Y46" s="329"/>
      <c r="Z46" s="329"/>
      <c r="AA46" s="329"/>
      <c r="AB46" s="329"/>
      <c r="AC46" s="329"/>
      <c r="AD46" s="329"/>
      <c r="AE46" s="329"/>
      <c r="AF46" s="329"/>
      <c r="AG46" s="329"/>
      <c r="AH46" s="329"/>
      <c r="AI46" s="330"/>
      <c r="AJ46" s="68"/>
      <c r="AK46" s="331"/>
      <c r="AL46" s="328"/>
      <c r="AM46" s="328"/>
      <c r="AN46" s="332"/>
      <c r="AO46" s="332"/>
      <c r="AP46" s="332"/>
      <c r="AQ46" s="332"/>
      <c r="AR46" s="332"/>
      <c r="AS46" s="332"/>
      <c r="AT46" s="332"/>
      <c r="AU46" s="332"/>
      <c r="AV46" s="332"/>
      <c r="AW46" s="332"/>
      <c r="AX46" s="332"/>
      <c r="AY46" s="332"/>
      <c r="AZ46" s="332"/>
      <c r="BA46" s="332"/>
      <c r="BB46" s="332"/>
      <c r="BC46" s="332"/>
      <c r="BD46" s="332"/>
      <c r="BE46" s="332"/>
      <c r="BF46" s="332"/>
      <c r="BG46" s="332"/>
      <c r="BH46" s="332"/>
      <c r="BI46" s="332"/>
      <c r="BJ46" s="332"/>
      <c r="BK46" s="332"/>
      <c r="BL46" s="332"/>
      <c r="BM46" s="332"/>
      <c r="BN46" s="332"/>
      <c r="BO46" s="332"/>
      <c r="BP46" s="332"/>
      <c r="BQ46" s="332"/>
      <c r="BR46" s="332"/>
      <c r="BS46" s="333"/>
      <c r="BT46" s="68"/>
    </row>
    <row r="47" spans="1:72" ht="14.25" customHeight="1">
      <c r="A47" s="326">
        <f t="shared" ref="A47:A66" si="88">A46+1</f>
        <v>1</v>
      </c>
      <c r="B47" s="321" t="str">
        <f>VLOOKUP(C47,Sort!B:C,2,FALSE)</f>
        <v>Axor 3336 OB</v>
      </c>
      <c r="C47" s="321" t="s">
        <v>88</v>
      </c>
      <c r="D47" s="322">
        <f>SUMIFS('Data Down'!$N:$N,'Data Down'!$D:$D,'Daily PA'!$C47,'Data Down'!$C:$C,'Daily PA'!D$6)</f>
        <v>0</v>
      </c>
      <c r="E47" s="322">
        <f>SUMIFS('Data Down'!$N:$N,'Data Down'!$D:$D,'Daily PA'!$C47,'Data Down'!$C:$C,'Daily PA'!E$6)</f>
        <v>0</v>
      </c>
      <c r="F47" s="322">
        <f>SUMIFS('Data Down'!$N:$N,'Data Down'!$D:$D,'Daily PA'!$C47,'Data Down'!$C:$C,'Daily PA'!F$6)</f>
        <v>0</v>
      </c>
      <c r="G47" s="322">
        <f>SUMIFS('Data Down'!$N:$N,'Data Down'!$D:$D,'Daily PA'!$C47,'Data Down'!$C:$C,'Daily PA'!G$6)</f>
        <v>0</v>
      </c>
      <c r="H47" s="322">
        <f>SUMIFS('Data Down'!$N:$N,'Data Down'!$D:$D,'Daily PA'!$C47,'Data Down'!$C:$C,'Daily PA'!H$6)</f>
        <v>0</v>
      </c>
      <c r="I47" s="322">
        <f>SUMIFS('Data Down'!$N:$N,'Data Down'!$D:$D,'Daily PA'!$C47,'Data Down'!$C:$C,'Daily PA'!I$6)</f>
        <v>0</v>
      </c>
      <c r="J47" s="322">
        <f>SUMIFS('Data Down'!$N:$N,'Data Down'!$D:$D,'Daily PA'!$C47,'Data Down'!$C:$C,'Daily PA'!J$6)</f>
        <v>0</v>
      </c>
      <c r="K47" s="322">
        <f>SUMIFS('Data Down'!$N:$N,'Data Down'!$D:$D,'Daily PA'!$C47,'Data Down'!$C:$C,'Daily PA'!K$6)</f>
        <v>0</v>
      </c>
      <c r="L47" s="322">
        <f>SUMIFS('Data Down'!$N:$N,'Data Down'!$D:$D,'Daily PA'!$C47,'Data Down'!$C:$C,'Daily PA'!L$6)</f>
        <v>0</v>
      </c>
      <c r="M47" s="322">
        <f>SUMIFS('Data Down'!$N:$N,'Data Down'!$D:$D,'Daily PA'!$C47,'Data Down'!$C:$C,'Daily PA'!M$6)</f>
        <v>0</v>
      </c>
      <c r="N47" s="322">
        <f>SUMIFS('Data Down'!$N:$N,'Data Down'!$D:$D,'Daily PA'!$C47,'Data Down'!$C:$C,'Daily PA'!N$6)</f>
        <v>0</v>
      </c>
      <c r="O47" s="322">
        <f>SUMIFS('Data Down'!$N:$N,'Data Down'!$D:$D,'Daily PA'!$C47,'Data Down'!$C:$C,'Daily PA'!O$6)</f>
        <v>0</v>
      </c>
      <c r="P47" s="322">
        <f>SUMIFS('Data Down'!$N:$N,'Data Down'!$D:$D,'Daily PA'!$C47,'Data Down'!$C:$C,'Daily PA'!P$6)</f>
        <v>0</v>
      </c>
      <c r="Q47" s="322">
        <f>SUMIFS('Data Down'!$N:$N,'Data Down'!$D:$D,'Daily PA'!$C47,'Data Down'!$C:$C,'Daily PA'!Q$6)</f>
        <v>0</v>
      </c>
      <c r="R47" s="322">
        <f>SUMIFS('Data Down'!$N:$N,'Data Down'!$D:$D,'Daily PA'!$C47,'Data Down'!$C:$C,'Daily PA'!R$6)</f>
        <v>0</v>
      </c>
      <c r="S47" s="322">
        <f>SUMIFS('Data Down'!$N:$N,'Data Down'!$D:$D,'Daily PA'!$C47,'Data Down'!$C:$C,'Daily PA'!S$6)</f>
        <v>0</v>
      </c>
      <c r="T47" s="322">
        <f>SUMIFS('Data Down'!$N:$N,'Data Down'!$D:$D,'Daily PA'!$C47,'Data Down'!$C:$C,'Daily PA'!T$6)</f>
        <v>0</v>
      </c>
      <c r="U47" s="322">
        <f>SUMIFS('Data Down'!$N:$N,'Data Down'!$D:$D,'Daily PA'!$C47,'Data Down'!$C:$C,'Daily PA'!U$6)</f>
        <v>0</v>
      </c>
      <c r="V47" s="322">
        <f>SUMIFS('Data Down'!$N:$N,'Data Down'!$D:$D,'Daily PA'!$C47,'Data Down'!$C:$C,'Daily PA'!V$6)</f>
        <v>0</v>
      </c>
      <c r="W47" s="322">
        <f>SUMIFS('Data Down'!$N:$N,'Data Down'!$D:$D,'Daily PA'!$C47,'Data Down'!$C:$C,'Daily PA'!W$6)</f>
        <v>0</v>
      </c>
      <c r="X47" s="322">
        <f>SUMIFS('Data Down'!$N:$N,'Data Down'!$D:$D,'Daily PA'!$C47,'Data Down'!$C:$C,'Daily PA'!X$6)</f>
        <v>0</v>
      </c>
      <c r="Y47" s="322">
        <f>SUMIFS('Data Down'!$N:$N,'Data Down'!$D:$D,'Daily PA'!$C47,'Data Down'!$C:$C,'Daily PA'!Y$6)</f>
        <v>0</v>
      </c>
      <c r="Z47" s="322">
        <f>SUMIFS('Data Down'!$N:$N,'Data Down'!$D:$D,'Daily PA'!$C47,'Data Down'!$C:$C,'Daily PA'!Z$6)</f>
        <v>0</v>
      </c>
      <c r="AA47" s="322">
        <f>SUMIFS('Data Down'!$N:$N,'Data Down'!$D:$D,'Daily PA'!$C47,'Data Down'!$C:$C,'Daily PA'!AA$6)</f>
        <v>0</v>
      </c>
      <c r="AB47" s="322">
        <f>SUMIFS('Data Down'!$N:$N,'Data Down'!$D:$D,'Daily PA'!$C47,'Data Down'!$C:$C,'Daily PA'!AB$6)</f>
        <v>0</v>
      </c>
      <c r="AC47" s="322">
        <f>SUMIFS('Data Down'!$N:$N,'Data Down'!$D:$D,'Daily PA'!$C47,'Data Down'!$C:$C,'Daily PA'!AC$6)</f>
        <v>0</v>
      </c>
      <c r="AD47" s="322">
        <f>SUMIFS('Data Down'!$N:$N,'Data Down'!$D:$D,'Daily PA'!$C47,'Data Down'!$C:$C,'Daily PA'!AD$6)</f>
        <v>0</v>
      </c>
      <c r="AE47" s="322">
        <f>SUMIFS('Data Down'!$N:$N,'Data Down'!$D:$D,'Daily PA'!$C47,'Data Down'!$C:$C,'Daily PA'!AE$6)</f>
        <v>0</v>
      </c>
      <c r="AF47" s="322">
        <f>SUMIFS('Data Down'!$N:$N,'Data Down'!$D:$D,'Daily PA'!$C47,'Data Down'!$C:$C,'Daily PA'!AF$6)</f>
        <v>0</v>
      </c>
      <c r="AG47" s="322">
        <f>SUMIFS('Data Down'!$N:$N,'Data Down'!$D:$D,'Daily PA'!$C47,'Data Down'!$C:$C,'Daily PA'!AG$6)</f>
        <v>0</v>
      </c>
      <c r="AH47" s="322">
        <f>SUMIFS('Data Down'!$N:$N,'Data Down'!$D:$D,'Daily PA'!$C47,'Data Down'!$C:$C,'Daily PA'!AH$6)</f>
        <v>0</v>
      </c>
      <c r="AI47" s="323">
        <f t="shared" ref="AI47:AI66" si="89">SUM(D47:AH47)</f>
        <v>0</v>
      </c>
      <c r="AJ47" s="68"/>
      <c r="AK47" s="320">
        <f t="shared" ref="AK47:AK66" si="90">AK46+1</f>
        <v>1</v>
      </c>
      <c r="AL47" s="321" t="str">
        <f t="shared" ref="AL47:AM47" si="91">B47</f>
        <v>Axor 3336 OB</v>
      </c>
      <c r="AM47" s="321" t="str">
        <f t="shared" si="91"/>
        <v>DT 23 KPB</v>
      </c>
      <c r="AN47" s="324">
        <f t="shared" ref="AN47:BR47" ca="1" si="92">IF(AN$6&lt;NOW()-1,(SUM(24-D47)/24),"")</f>
        <v>1</v>
      </c>
      <c r="AO47" s="324">
        <f t="shared" ca="1" si="92"/>
        <v>1</v>
      </c>
      <c r="AP47" s="324">
        <f t="shared" ca="1" si="92"/>
        <v>1</v>
      </c>
      <c r="AQ47" s="324">
        <f t="shared" ca="1" si="92"/>
        <v>1</v>
      </c>
      <c r="AR47" s="324">
        <f t="shared" ca="1" si="92"/>
        <v>1</v>
      </c>
      <c r="AS47" s="324">
        <f t="shared" ca="1" si="92"/>
        <v>1</v>
      </c>
      <c r="AT47" s="324">
        <f t="shared" ca="1" si="92"/>
        <v>1</v>
      </c>
      <c r="AU47" s="324">
        <f t="shared" ca="1" si="92"/>
        <v>1</v>
      </c>
      <c r="AV47" s="324">
        <f t="shared" ca="1" si="92"/>
        <v>1</v>
      </c>
      <c r="AW47" s="324">
        <f t="shared" ca="1" si="92"/>
        <v>1</v>
      </c>
      <c r="AX47" s="324">
        <f t="shared" ca="1" si="92"/>
        <v>1</v>
      </c>
      <c r="AY47" s="324">
        <f t="shared" ca="1" si="92"/>
        <v>1</v>
      </c>
      <c r="AZ47" s="324">
        <f t="shared" ca="1" si="92"/>
        <v>1</v>
      </c>
      <c r="BA47" s="324">
        <f t="shared" ca="1" si="92"/>
        <v>1</v>
      </c>
      <c r="BB47" s="324">
        <f t="shared" ca="1" si="92"/>
        <v>1</v>
      </c>
      <c r="BC47" s="324">
        <f t="shared" ca="1" si="92"/>
        <v>1</v>
      </c>
      <c r="BD47" s="324">
        <f t="shared" ca="1" si="92"/>
        <v>1</v>
      </c>
      <c r="BE47" s="324">
        <f t="shared" ca="1" si="92"/>
        <v>1</v>
      </c>
      <c r="BF47" s="324">
        <f t="shared" ca="1" si="92"/>
        <v>1</v>
      </c>
      <c r="BG47" s="324">
        <f t="shared" ca="1" si="92"/>
        <v>1</v>
      </c>
      <c r="BH47" s="324">
        <f t="shared" ca="1" si="92"/>
        <v>1</v>
      </c>
      <c r="BI47" s="324">
        <f t="shared" ca="1" si="92"/>
        <v>1</v>
      </c>
      <c r="BJ47" s="324">
        <f t="shared" ca="1" si="92"/>
        <v>1</v>
      </c>
      <c r="BK47" s="324">
        <f t="shared" ca="1" si="92"/>
        <v>1</v>
      </c>
      <c r="BL47" s="324">
        <f t="shared" ca="1" si="92"/>
        <v>1</v>
      </c>
      <c r="BM47" s="324">
        <f t="shared" ca="1" si="92"/>
        <v>1</v>
      </c>
      <c r="BN47" s="324">
        <f t="shared" ca="1" si="92"/>
        <v>1</v>
      </c>
      <c r="BO47" s="324">
        <f t="shared" ca="1" si="92"/>
        <v>1</v>
      </c>
      <c r="BP47" s="324">
        <f t="shared" ca="1" si="92"/>
        <v>1</v>
      </c>
      <c r="BQ47" s="324">
        <f t="shared" ca="1" si="92"/>
        <v>1</v>
      </c>
      <c r="BR47" s="324">
        <f t="shared" ca="1" si="92"/>
        <v>1</v>
      </c>
      <c r="BS47" s="325">
        <f t="shared" ref="BS47:BS66" ca="1" si="93">AVERAGE(AN47:BR47)</f>
        <v>1</v>
      </c>
    </row>
    <row r="48" spans="1:72" ht="14.25" customHeight="1">
      <c r="A48" s="326">
        <f t="shared" si="88"/>
        <v>2</v>
      </c>
      <c r="B48" s="321" t="str">
        <f>VLOOKUP(C48,Sort!B:C,2,FALSE)</f>
        <v>Axor 3336 OB</v>
      </c>
      <c r="C48" s="321" t="s">
        <v>89</v>
      </c>
      <c r="D48" s="322">
        <f>SUMIFS('Data Down'!$N:$N,'Data Down'!$D:$D,'Daily PA'!$C48,'Data Down'!$C:$C,'Daily PA'!D$6)</f>
        <v>0</v>
      </c>
      <c r="E48" s="322">
        <f>SUMIFS('Data Down'!$N:$N,'Data Down'!$D:$D,'Daily PA'!$C48,'Data Down'!$C:$C,'Daily PA'!E$6)</f>
        <v>0</v>
      </c>
      <c r="F48" s="322">
        <f>SUMIFS('Data Down'!$N:$N,'Data Down'!$D:$D,'Daily PA'!$C48,'Data Down'!$C:$C,'Daily PA'!F$6)</f>
        <v>0</v>
      </c>
      <c r="G48" s="322">
        <f>SUMIFS('Data Down'!$N:$N,'Data Down'!$D:$D,'Daily PA'!$C48,'Data Down'!$C:$C,'Daily PA'!G$6)</f>
        <v>0</v>
      </c>
      <c r="H48" s="322">
        <f>SUMIFS('Data Down'!$N:$N,'Data Down'!$D:$D,'Daily PA'!$C48,'Data Down'!$C:$C,'Daily PA'!H$6)</f>
        <v>0</v>
      </c>
      <c r="I48" s="322">
        <f>SUMIFS('Data Down'!$N:$N,'Data Down'!$D:$D,'Daily PA'!$C48,'Data Down'!$C:$C,'Daily PA'!I$6)</f>
        <v>0</v>
      </c>
      <c r="J48" s="322">
        <f>SUMIFS('Data Down'!$N:$N,'Data Down'!$D:$D,'Daily PA'!$C48,'Data Down'!$C:$C,'Daily PA'!J$6)</f>
        <v>0</v>
      </c>
      <c r="K48" s="322">
        <f>SUMIFS('Data Down'!$N:$N,'Data Down'!$D:$D,'Daily PA'!$C48,'Data Down'!$C:$C,'Daily PA'!K$6)</f>
        <v>0</v>
      </c>
      <c r="L48" s="322">
        <f>SUMIFS('Data Down'!$N:$N,'Data Down'!$D:$D,'Daily PA'!$C48,'Data Down'!$C:$C,'Daily PA'!L$6)</f>
        <v>0</v>
      </c>
      <c r="M48" s="322">
        <f>SUMIFS('Data Down'!$N:$N,'Data Down'!$D:$D,'Daily PA'!$C48,'Data Down'!$C:$C,'Daily PA'!M$6)</f>
        <v>0</v>
      </c>
      <c r="N48" s="322">
        <f>SUMIFS('Data Down'!$N:$N,'Data Down'!$D:$D,'Daily PA'!$C48,'Data Down'!$C:$C,'Daily PA'!N$6)</f>
        <v>0</v>
      </c>
      <c r="O48" s="322">
        <f>SUMIFS('Data Down'!$N:$N,'Data Down'!$D:$D,'Daily PA'!$C48,'Data Down'!$C:$C,'Daily PA'!O$6)</f>
        <v>0</v>
      </c>
      <c r="P48" s="322">
        <f>SUMIFS('Data Down'!$N:$N,'Data Down'!$D:$D,'Daily PA'!$C48,'Data Down'!$C:$C,'Daily PA'!P$6)</f>
        <v>0</v>
      </c>
      <c r="Q48" s="322">
        <f>SUMIFS('Data Down'!$N:$N,'Data Down'!$D:$D,'Daily PA'!$C48,'Data Down'!$C:$C,'Daily PA'!Q$6)</f>
        <v>0</v>
      </c>
      <c r="R48" s="322">
        <f>SUMIFS('Data Down'!$N:$N,'Data Down'!$D:$D,'Daily PA'!$C48,'Data Down'!$C:$C,'Daily PA'!R$6)</f>
        <v>0</v>
      </c>
      <c r="S48" s="322">
        <f>SUMIFS('Data Down'!$N:$N,'Data Down'!$D:$D,'Daily PA'!$C48,'Data Down'!$C:$C,'Daily PA'!S$6)</f>
        <v>0</v>
      </c>
      <c r="T48" s="322">
        <f>SUMIFS('Data Down'!$N:$N,'Data Down'!$D:$D,'Daily PA'!$C48,'Data Down'!$C:$C,'Daily PA'!T$6)</f>
        <v>0</v>
      </c>
      <c r="U48" s="322">
        <f>SUMIFS('Data Down'!$N:$N,'Data Down'!$D:$D,'Daily PA'!$C48,'Data Down'!$C:$C,'Daily PA'!U$6)</f>
        <v>0</v>
      </c>
      <c r="V48" s="322">
        <f>SUMIFS('Data Down'!$N:$N,'Data Down'!$D:$D,'Daily PA'!$C48,'Data Down'!$C:$C,'Daily PA'!V$6)</f>
        <v>0</v>
      </c>
      <c r="W48" s="322">
        <f>SUMIFS('Data Down'!$N:$N,'Data Down'!$D:$D,'Daily PA'!$C48,'Data Down'!$C:$C,'Daily PA'!W$6)</f>
        <v>0</v>
      </c>
      <c r="X48" s="322">
        <f>SUMIFS('Data Down'!$N:$N,'Data Down'!$D:$D,'Daily PA'!$C48,'Data Down'!$C:$C,'Daily PA'!X$6)</f>
        <v>0</v>
      </c>
      <c r="Y48" s="322">
        <f>SUMIFS('Data Down'!$N:$N,'Data Down'!$D:$D,'Daily PA'!$C48,'Data Down'!$C:$C,'Daily PA'!Y$6)</f>
        <v>0</v>
      </c>
      <c r="Z48" s="322">
        <f>SUMIFS('Data Down'!$N:$N,'Data Down'!$D:$D,'Daily PA'!$C48,'Data Down'!$C:$C,'Daily PA'!Z$6)</f>
        <v>0</v>
      </c>
      <c r="AA48" s="322">
        <f>SUMIFS('Data Down'!$N:$N,'Data Down'!$D:$D,'Daily PA'!$C48,'Data Down'!$C:$C,'Daily PA'!AA$6)</f>
        <v>0</v>
      </c>
      <c r="AB48" s="322">
        <f>SUMIFS('Data Down'!$N:$N,'Data Down'!$D:$D,'Daily PA'!$C48,'Data Down'!$C:$C,'Daily PA'!AB$6)</f>
        <v>0</v>
      </c>
      <c r="AC48" s="322">
        <f>SUMIFS('Data Down'!$N:$N,'Data Down'!$D:$D,'Daily PA'!$C48,'Data Down'!$C:$C,'Daily PA'!AC$6)</f>
        <v>0</v>
      </c>
      <c r="AD48" s="322">
        <f>SUMIFS('Data Down'!$N:$N,'Data Down'!$D:$D,'Daily PA'!$C48,'Data Down'!$C:$C,'Daily PA'!AD$6)</f>
        <v>0</v>
      </c>
      <c r="AE48" s="322">
        <f>SUMIFS('Data Down'!$N:$N,'Data Down'!$D:$D,'Daily PA'!$C48,'Data Down'!$C:$C,'Daily PA'!AE$6)</f>
        <v>0</v>
      </c>
      <c r="AF48" s="322">
        <f>SUMIFS('Data Down'!$N:$N,'Data Down'!$D:$D,'Daily PA'!$C48,'Data Down'!$C:$C,'Daily PA'!AF$6)</f>
        <v>0</v>
      </c>
      <c r="AG48" s="322">
        <f>SUMIFS('Data Down'!$N:$N,'Data Down'!$D:$D,'Daily PA'!$C48,'Data Down'!$C:$C,'Daily PA'!AG$6)</f>
        <v>0</v>
      </c>
      <c r="AH48" s="322">
        <f>SUMIFS('Data Down'!$N:$N,'Data Down'!$D:$D,'Daily PA'!$C48,'Data Down'!$C:$C,'Daily PA'!AH$6)</f>
        <v>0</v>
      </c>
      <c r="AI48" s="323">
        <f t="shared" si="89"/>
        <v>0</v>
      </c>
      <c r="AJ48" s="68"/>
      <c r="AK48" s="320">
        <f t="shared" si="90"/>
        <v>2</v>
      </c>
      <c r="AL48" s="321" t="str">
        <f t="shared" ref="AL48:AM48" si="94">B48</f>
        <v>Axor 3336 OB</v>
      </c>
      <c r="AM48" s="321" t="str">
        <f t="shared" si="94"/>
        <v>DT 24 KPB</v>
      </c>
      <c r="AN48" s="324">
        <f t="shared" ref="AN48:BR48" ca="1" si="95">IF(AN$6&lt;NOW()-1,(SUM(24-D48)/24),"")</f>
        <v>1</v>
      </c>
      <c r="AO48" s="324">
        <f t="shared" ca="1" si="95"/>
        <v>1</v>
      </c>
      <c r="AP48" s="324">
        <f t="shared" ca="1" si="95"/>
        <v>1</v>
      </c>
      <c r="AQ48" s="324">
        <f t="shared" ca="1" si="95"/>
        <v>1</v>
      </c>
      <c r="AR48" s="324">
        <f t="shared" ca="1" si="95"/>
        <v>1</v>
      </c>
      <c r="AS48" s="324">
        <f t="shared" ca="1" si="95"/>
        <v>1</v>
      </c>
      <c r="AT48" s="324">
        <f t="shared" ca="1" si="95"/>
        <v>1</v>
      </c>
      <c r="AU48" s="324">
        <f t="shared" ca="1" si="95"/>
        <v>1</v>
      </c>
      <c r="AV48" s="324">
        <f t="shared" ca="1" si="95"/>
        <v>1</v>
      </c>
      <c r="AW48" s="324">
        <f t="shared" ca="1" si="95"/>
        <v>1</v>
      </c>
      <c r="AX48" s="324">
        <f t="shared" ca="1" si="95"/>
        <v>1</v>
      </c>
      <c r="AY48" s="324">
        <f t="shared" ca="1" si="95"/>
        <v>1</v>
      </c>
      <c r="AZ48" s="324">
        <f t="shared" ca="1" si="95"/>
        <v>1</v>
      </c>
      <c r="BA48" s="324">
        <f t="shared" ca="1" si="95"/>
        <v>1</v>
      </c>
      <c r="BB48" s="324">
        <f t="shared" ca="1" si="95"/>
        <v>1</v>
      </c>
      <c r="BC48" s="324">
        <f t="shared" ca="1" si="95"/>
        <v>1</v>
      </c>
      <c r="BD48" s="324">
        <f t="shared" ca="1" si="95"/>
        <v>1</v>
      </c>
      <c r="BE48" s="324">
        <f t="shared" ca="1" si="95"/>
        <v>1</v>
      </c>
      <c r="BF48" s="324">
        <f t="shared" ca="1" si="95"/>
        <v>1</v>
      </c>
      <c r="BG48" s="324">
        <f t="shared" ca="1" si="95"/>
        <v>1</v>
      </c>
      <c r="BH48" s="324">
        <f t="shared" ca="1" si="95"/>
        <v>1</v>
      </c>
      <c r="BI48" s="324">
        <f t="shared" ca="1" si="95"/>
        <v>1</v>
      </c>
      <c r="BJ48" s="324">
        <f t="shared" ca="1" si="95"/>
        <v>1</v>
      </c>
      <c r="BK48" s="324">
        <f t="shared" ca="1" si="95"/>
        <v>1</v>
      </c>
      <c r="BL48" s="324">
        <f t="shared" ca="1" si="95"/>
        <v>1</v>
      </c>
      <c r="BM48" s="324">
        <f t="shared" ca="1" si="95"/>
        <v>1</v>
      </c>
      <c r="BN48" s="324">
        <f t="shared" ca="1" si="95"/>
        <v>1</v>
      </c>
      <c r="BO48" s="324">
        <f t="shared" ca="1" si="95"/>
        <v>1</v>
      </c>
      <c r="BP48" s="324">
        <f t="shared" ca="1" si="95"/>
        <v>1</v>
      </c>
      <c r="BQ48" s="324">
        <f t="shared" ca="1" si="95"/>
        <v>1</v>
      </c>
      <c r="BR48" s="324">
        <f t="shared" ca="1" si="95"/>
        <v>1</v>
      </c>
      <c r="BS48" s="325">
        <f t="shared" ca="1" si="93"/>
        <v>1</v>
      </c>
    </row>
    <row r="49" spans="1:71" ht="14.25" customHeight="1">
      <c r="A49" s="326">
        <f t="shared" si="88"/>
        <v>3</v>
      </c>
      <c r="B49" s="321" t="str">
        <f>VLOOKUP(C49,Sort!B:C,2,FALSE)</f>
        <v>Axor 3336 OB</v>
      </c>
      <c r="C49" s="321" t="s">
        <v>90</v>
      </c>
      <c r="D49" s="322">
        <f>SUMIFS('Data Down'!$N:$N,'Data Down'!$D:$D,'Daily PA'!$C49,'Data Down'!$C:$C,'Daily PA'!D$6)</f>
        <v>0</v>
      </c>
      <c r="E49" s="322">
        <f>SUMIFS('Data Down'!$N:$N,'Data Down'!$D:$D,'Daily PA'!$C49,'Data Down'!$C:$C,'Daily PA'!E$6)</f>
        <v>0</v>
      </c>
      <c r="F49" s="322">
        <f>SUMIFS('Data Down'!$N:$N,'Data Down'!$D:$D,'Daily PA'!$C49,'Data Down'!$C:$C,'Daily PA'!F$6)</f>
        <v>0</v>
      </c>
      <c r="G49" s="322">
        <f>SUMIFS('Data Down'!$N:$N,'Data Down'!$D:$D,'Daily PA'!$C49,'Data Down'!$C:$C,'Daily PA'!G$6)</f>
        <v>0</v>
      </c>
      <c r="H49" s="322">
        <f>SUMIFS('Data Down'!$N:$N,'Data Down'!$D:$D,'Daily PA'!$C49,'Data Down'!$C:$C,'Daily PA'!H$6)</f>
        <v>0</v>
      </c>
      <c r="I49" s="322">
        <f>SUMIFS('Data Down'!$N:$N,'Data Down'!$D:$D,'Daily PA'!$C49,'Data Down'!$C:$C,'Daily PA'!I$6)</f>
        <v>0</v>
      </c>
      <c r="J49" s="322">
        <f>SUMIFS('Data Down'!$N:$N,'Data Down'!$D:$D,'Daily PA'!$C49,'Data Down'!$C:$C,'Daily PA'!J$6)</f>
        <v>0</v>
      </c>
      <c r="K49" s="322">
        <f>SUMIFS('Data Down'!$N:$N,'Data Down'!$D:$D,'Daily PA'!$C49,'Data Down'!$C:$C,'Daily PA'!K$6)</f>
        <v>0</v>
      </c>
      <c r="L49" s="322">
        <f>SUMIFS('Data Down'!$N:$N,'Data Down'!$D:$D,'Daily PA'!$C49,'Data Down'!$C:$C,'Daily PA'!L$6)</f>
        <v>0</v>
      </c>
      <c r="M49" s="322">
        <f>SUMIFS('Data Down'!$N:$N,'Data Down'!$D:$D,'Daily PA'!$C49,'Data Down'!$C:$C,'Daily PA'!M$6)</f>
        <v>0</v>
      </c>
      <c r="N49" s="322">
        <f>SUMIFS('Data Down'!$N:$N,'Data Down'!$D:$D,'Daily PA'!$C49,'Data Down'!$C:$C,'Daily PA'!N$6)</f>
        <v>0</v>
      </c>
      <c r="O49" s="322">
        <f>SUMIFS('Data Down'!$N:$N,'Data Down'!$D:$D,'Daily PA'!$C49,'Data Down'!$C:$C,'Daily PA'!O$6)</f>
        <v>0</v>
      </c>
      <c r="P49" s="322">
        <f>SUMIFS('Data Down'!$N:$N,'Data Down'!$D:$D,'Daily PA'!$C49,'Data Down'!$C:$C,'Daily PA'!P$6)</f>
        <v>0</v>
      </c>
      <c r="Q49" s="322">
        <f>SUMIFS('Data Down'!$N:$N,'Data Down'!$D:$D,'Daily PA'!$C49,'Data Down'!$C:$C,'Daily PA'!Q$6)</f>
        <v>0</v>
      </c>
      <c r="R49" s="322">
        <f>SUMIFS('Data Down'!$N:$N,'Data Down'!$D:$D,'Daily PA'!$C49,'Data Down'!$C:$C,'Daily PA'!R$6)</f>
        <v>0</v>
      </c>
      <c r="S49" s="322">
        <f>SUMIFS('Data Down'!$N:$N,'Data Down'!$D:$D,'Daily PA'!$C49,'Data Down'!$C:$C,'Daily PA'!S$6)</f>
        <v>0</v>
      </c>
      <c r="T49" s="322">
        <f>SUMIFS('Data Down'!$N:$N,'Data Down'!$D:$D,'Daily PA'!$C49,'Data Down'!$C:$C,'Daily PA'!T$6)</f>
        <v>0</v>
      </c>
      <c r="U49" s="322">
        <f>SUMIFS('Data Down'!$N:$N,'Data Down'!$D:$D,'Daily PA'!$C49,'Data Down'!$C:$C,'Daily PA'!U$6)</f>
        <v>0</v>
      </c>
      <c r="V49" s="322">
        <f>SUMIFS('Data Down'!$N:$N,'Data Down'!$D:$D,'Daily PA'!$C49,'Data Down'!$C:$C,'Daily PA'!V$6)</f>
        <v>0</v>
      </c>
      <c r="W49" s="322">
        <f>SUMIFS('Data Down'!$N:$N,'Data Down'!$D:$D,'Daily PA'!$C49,'Data Down'!$C:$C,'Daily PA'!W$6)</f>
        <v>0</v>
      </c>
      <c r="X49" s="322">
        <f>SUMIFS('Data Down'!$N:$N,'Data Down'!$D:$D,'Daily PA'!$C49,'Data Down'!$C:$C,'Daily PA'!X$6)</f>
        <v>0</v>
      </c>
      <c r="Y49" s="322">
        <f>SUMIFS('Data Down'!$N:$N,'Data Down'!$D:$D,'Daily PA'!$C49,'Data Down'!$C:$C,'Daily PA'!Y$6)</f>
        <v>0</v>
      </c>
      <c r="Z49" s="322">
        <f>SUMIFS('Data Down'!$N:$N,'Data Down'!$D:$D,'Daily PA'!$C49,'Data Down'!$C:$C,'Daily PA'!Z$6)</f>
        <v>0</v>
      </c>
      <c r="AA49" s="322">
        <f>SUMIFS('Data Down'!$N:$N,'Data Down'!$D:$D,'Daily PA'!$C49,'Data Down'!$C:$C,'Daily PA'!AA$6)</f>
        <v>0</v>
      </c>
      <c r="AB49" s="322">
        <f>SUMIFS('Data Down'!$N:$N,'Data Down'!$D:$D,'Daily PA'!$C49,'Data Down'!$C:$C,'Daily PA'!AB$6)</f>
        <v>0</v>
      </c>
      <c r="AC49" s="322">
        <f>SUMIFS('Data Down'!$N:$N,'Data Down'!$D:$D,'Daily PA'!$C49,'Data Down'!$C:$C,'Daily PA'!AC$6)</f>
        <v>0</v>
      </c>
      <c r="AD49" s="322">
        <f>SUMIFS('Data Down'!$N:$N,'Data Down'!$D:$D,'Daily PA'!$C49,'Data Down'!$C:$C,'Daily PA'!AD$6)</f>
        <v>0</v>
      </c>
      <c r="AE49" s="322">
        <f>SUMIFS('Data Down'!$N:$N,'Data Down'!$D:$D,'Daily PA'!$C49,'Data Down'!$C:$C,'Daily PA'!AE$6)</f>
        <v>0</v>
      </c>
      <c r="AF49" s="322">
        <f>SUMIFS('Data Down'!$N:$N,'Data Down'!$D:$D,'Daily PA'!$C49,'Data Down'!$C:$C,'Daily PA'!AF$6)</f>
        <v>0</v>
      </c>
      <c r="AG49" s="322">
        <f>SUMIFS('Data Down'!$N:$N,'Data Down'!$D:$D,'Daily PA'!$C49,'Data Down'!$C:$C,'Daily PA'!AG$6)</f>
        <v>0</v>
      </c>
      <c r="AH49" s="322">
        <f>SUMIFS('Data Down'!$N:$N,'Data Down'!$D:$D,'Daily PA'!$C49,'Data Down'!$C:$C,'Daily PA'!AH$6)</f>
        <v>0</v>
      </c>
      <c r="AI49" s="323">
        <f t="shared" si="89"/>
        <v>0</v>
      </c>
      <c r="AJ49" s="68"/>
      <c r="AK49" s="320">
        <f t="shared" si="90"/>
        <v>3</v>
      </c>
      <c r="AL49" s="321" t="str">
        <f t="shared" ref="AL49:AM49" si="96">B49</f>
        <v>Axor 3336 OB</v>
      </c>
      <c r="AM49" s="321" t="str">
        <f t="shared" si="96"/>
        <v>DT 25 KPB</v>
      </c>
      <c r="AN49" s="324">
        <f t="shared" ref="AN49:BR49" ca="1" si="97">IF(AN$6&lt;NOW()-1,(SUM(24-D49)/24),"")</f>
        <v>1</v>
      </c>
      <c r="AO49" s="324">
        <f t="shared" ca="1" si="97"/>
        <v>1</v>
      </c>
      <c r="AP49" s="324">
        <f t="shared" ca="1" si="97"/>
        <v>1</v>
      </c>
      <c r="AQ49" s="324">
        <f t="shared" ca="1" si="97"/>
        <v>1</v>
      </c>
      <c r="AR49" s="324">
        <f t="shared" ca="1" si="97"/>
        <v>1</v>
      </c>
      <c r="AS49" s="324">
        <f t="shared" ca="1" si="97"/>
        <v>1</v>
      </c>
      <c r="AT49" s="324">
        <f t="shared" ca="1" si="97"/>
        <v>1</v>
      </c>
      <c r="AU49" s="324">
        <f t="shared" ca="1" si="97"/>
        <v>1</v>
      </c>
      <c r="AV49" s="324">
        <f t="shared" ca="1" si="97"/>
        <v>1</v>
      </c>
      <c r="AW49" s="324">
        <f t="shared" ca="1" si="97"/>
        <v>1</v>
      </c>
      <c r="AX49" s="324">
        <f t="shared" ca="1" si="97"/>
        <v>1</v>
      </c>
      <c r="AY49" s="324">
        <f t="shared" ca="1" si="97"/>
        <v>1</v>
      </c>
      <c r="AZ49" s="324">
        <f t="shared" ca="1" si="97"/>
        <v>1</v>
      </c>
      <c r="BA49" s="324">
        <f t="shared" ca="1" si="97"/>
        <v>1</v>
      </c>
      <c r="BB49" s="324">
        <f t="shared" ca="1" si="97"/>
        <v>1</v>
      </c>
      <c r="BC49" s="324">
        <f t="shared" ca="1" si="97"/>
        <v>1</v>
      </c>
      <c r="BD49" s="324">
        <f t="shared" ca="1" si="97"/>
        <v>1</v>
      </c>
      <c r="BE49" s="324">
        <f t="shared" ca="1" si="97"/>
        <v>1</v>
      </c>
      <c r="BF49" s="324">
        <f t="shared" ca="1" si="97"/>
        <v>1</v>
      </c>
      <c r="BG49" s="324">
        <f t="shared" ca="1" si="97"/>
        <v>1</v>
      </c>
      <c r="BH49" s="324">
        <f t="shared" ca="1" si="97"/>
        <v>1</v>
      </c>
      <c r="BI49" s="324">
        <f t="shared" ca="1" si="97"/>
        <v>1</v>
      </c>
      <c r="BJ49" s="324">
        <f t="shared" ca="1" si="97"/>
        <v>1</v>
      </c>
      <c r="BK49" s="324">
        <f t="shared" ca="1" si="97"/>
        <v>1</v>
      </c>
      <c r="BL49" s="324">
        <f t="shared" ca="1" si="97"/>
        <v>1</v>
      </c>
      <c r="BM49" s="324">
        <f t="shared" ca="1" si="97"/>
        <v>1</v>
      </c>
      <c r="BN49" s="324">
        <f t="shared" ca="1" si="97"/>
        <v>1</v>
      </c>
      <c r="BO49" s="324">
        <f t="shared" ca="1" si="97"/>
        <v>1</v>
      </c>
      <c r="BP49" s="324">
        <f t="shared" ca="1" si="97"/>
        <v>1</v>
      </c>
      <c r="BQ49" s="324">
        <f t="shared" ca="1" si="97"/>
        <v>1</v>
      </c>
      <c r="BR49" s="324">
        <f t="shared" ca="1" si="97"/>
        <v>1</v>
      </c>
      <c r="BS49" s="325">
        <f t="shared" ca="1" si="93"/>
        <v>1</v>
      </c>
    </row>
    <row r="50" spans="1:71" ht="14.25" customHeight="1">
      <c r="A50" s="326">
        <f t="shared" si="88"/>
        <v>4</v>
      </c>
      <c r="B50" s="321" t="str">
        <f>VLOOKUP(C50,Sort!B:C,2,FALSE)</f>
        <v>Axor 3336 OB</v>
      </c>
      <c r="C50" s="321" t="s">
        <v>91</v>
      </c>
      <c r="D50" s="322">
        <f>SUMIFS('Data Down'!$N:$N,'Data Down'!$D:$D,'Daily PA'!$C50,'Data Down'!$C:$C,'Daily PA'!D$6)</f>
        <v>0</v>
      </c>
      <c r="E50" s="322">
        <f>SUMIFS('Data Down'!$N:$N,'Data Down'!$D:$D,'Daily PA'!$C50,'Data Down'!$C:$C,'Daily PA'!E$6)</f>
        <v>0</v>
      </c>
      <c r="F50" s="322">
        <f>SUMIFS('Data Down'!$N:$N,'Data Down'!$D:$D,'Daily PA'!$C50,'Data Down'!$C:$C,'Daily PA'!F$6)</f>
        <v>0</v>
      </c>
      <c r="G50" s="322">
        <f>SUMIFS('Data Down'!$N:$N,'Data Down'!$D:$D,'Daily PA'!$C50,'Data Down'!$C:$C,'Daily PA'!G$6)</f>
        <v>0</v>
      </c>
      <c r="H50" s="322">
        <f>SUMIFS('Data Down'!$N:$N,'Data Down'!$D:$D,'Daily PA'!$C50,'Data Down'!$C:$C,'Daily PA'!H$6)</f>
        <v>0</v>
      </c>
      <c r="I50" s="322">
        <f>SUMIFS('Data Down'!$N:$N,'Data Down'!$D:$D,'Daily PA'!$C50,'Data Down'!$C:$C,'Daily PA'!I$6)</f>
        <v>0</v>
      </c>
      <c r="J50" s="322">
        <f>SUMIFS('Data Down'!$N:$N,'Data Down'!$D:$D,'Daily PA'!$C50,'Data Down'!$C:$C,'Daily PA'!J$6)</f>
        <v>0</v>
      </c>
      <c r="K50" s="322">
        <f>SUMIFS('Data Down'!$N:$N,'Data Down'!$D:$D,'Daily PA'!$C50,'Data Down'!$C:$C,'Daily PA'!K$6)</f>
        <v>0</v>
      </c>
      <c r="L50" s="322">
        <f>SUMIFS('Data Down'!$N:$N,'Data Down'!$D:$D,'Daily PA'!$C50,'Data Down'!$C:$C,'Daily PA'!L$6)</f>
        <v>0</v>
      </c>
      <c r="M50" s="322">
        <f>SUMIFS('Data Down'!$N:$N,'Data Down'!$D:$D,'Daily PA'!$C50,'Data Down'!$C:$C,'Daily PA'!M$6)</f>
        <v>0</v>
      </c>
      <c r="N50" s="322">
        <f>SUMIFS('Data Down'!$N:$N,'Data Down'!$D:$D,'Daily PA'!$C50,'Data Down'!$C:$C,'Daily PA'!N$6)</f>
        <v>0</v>
      </c>
      <c r="O50" s="322">
        <f>SUMIFS('Data Down'!$N:$N,'Data Down'!$D:$D,'Daily PA'!$C50,'Data Down'!$C:$C,'Daily PA'!O$6)</f>
        <v>0</v>
      </c>
      <c r="P50" s="322">
        <f>SUMIFS('Data Down'!$N:$N,'Data Down'!$D:$D,'Daily PA'!$C50,'Data Down'!$C:$C,'Daily PA'!P$6)</f>
        <v>0</v>
      </c>
      <c r="Q50" s="322">
        <f>SUMIFS('Data Down'!$N:$N,'Data Down'!$D:$D,'Daily PA'!$C50,'Data Down'!$C:$C,'Daily PA'!Q$6)</f>
        <v>0</v>
      </c>
      <c r="R50" s="322">
        <f>SUMIFS('Data Down'!$N:$N,'Data Down'!$D:$D,'Daily PA'!$C50,'Data Down'!$C:$C,'Daily PA'!R$6)</f>
        <v>0</v>
      </c>
      <c r="S50" s="322">
        <f>SUMIFS('Data Down'!$N:$N,'Data Down'!$D:$D,'Daily PA'!$C50,'Data Down'!$C:$C,'Daily PA'!S$6)</f>
        <v>0</v>
      </c>
      <c r="T50" s="322">
        <f>SUMIFS('Data Down'!$N:$N,'Data Down'!$D:$D,'Daily PA'!$C50,'Data Down'!$C:$C,'Daily PA'!T$6)</f>
        <v>0</v>
      </c>
      <c r="U50" s="322">
        <f>SUMIFS('Data Down'!$N:$N,'Data Down'!$D:$D,'Daily PA'!$C50,'Data Down'!$C:$C,'Daily PA'!U$6)</f>
        <v>0</v>
      </c>
      <c r="V50" s="322">
        <f>SUMIFS('Data Down'!$N:$N,'Data Down'!$D:$D,'Daily PA'!$C50,'Data Down'!$C:$C,'Daily PA'!V$6)</f>
        <v>0</v>
      </c>
      <c r="W50" s="322">
        <f>SUMIFS('Data Down'!$N:$N,'Data Down'!$D:$D,'Daily PA'!$C50,'Data Down'!$C:$C,'Daily PA'!W$6)</f>
        <v>0</v>
      </c>
      <c r="X50" s="322">
        <f>SUMIFS('Data Down'!$N:$N,'Data Down'!$D:$D,'Daily PA'!$C50,'Data Down'!$C:$C,'Daily PA'!X$6)</f>
        <v>0</v>
      </c>
      <c r="Y50" s="322">
        <f>SUMIFS('Data Down'!$N:$N,'Data Down'!$D:$D,'Daily PA'!$C50,'Data Down'!$C:$C,'Daily PA'!Y$6)</f>
        <v>0</v>
      </c>
      <c r="Z50" s="322">
        <f>SUMIFS('Data Down'!$N:$N,'Data Down'!$D:$D,'Daily PA'!$C50,'Data Down'!$C:$C,'Daily PA'!Z$6)</f>
        <v>0</v>
      </c>
      <c r="AA50" s="322">
        <f>SUMIFS('Data Down'!$N:$N,'Data Down'!$D:$D,'Daily PA'!$C50,'Data Down'!$C:$C,'Daily PA'!AA$6)</f>
        <v>0</v>
      </c>
      <c r="AB50" s="322">
        <f>SUMIFS('Data Down'!$N:$N,'Data Down'!$D:$D,'Daily PA'!$C50,'Data Down'!$C:$C,'Daily PA'!AB$6)</f>
        <v>0</v>
      </c>
      <c r="AC50" s="322">
        <f>SUMIFS('Data Down'!$N:$N,'Data Down'!$D:$D,'Daily PA'!$C50,'Data Down'!$C:$C,'Daily PA'!AC$6)</f>
        <v>0</v>
      </c>
      <c r="AD50" s="322">
        <f>SUMIFS('Data Down'!$N:$N,'Data Down'!$D:$D,'Daily PA'!$C50,'Data Down'!$C:$C,'Daily PA'!AD$6)</f>
        <v>0</v>
      </c>
      <c r="AE50" s="322">
        <f>SUMIFS('Data Down'!$N:$N,'Data Down'!$D:$D,'Daily PA'!$C50,'Data Down'!$C:$C,'Daily PA'!AE$6)</f>
        <v>0</v>
      </c>
      <c r="AF50" s="322">
        <f>SUMIFS('Data Down'!$N:$N,'Data Down'!$D:$D,'Daily PA'!$C50,'Data Down'!$C:$C,'Daily PA'!AF$6)</f>
        <v>0</v>
      </c>
      <c r="AG50" s="322">
        <f>SUMIFS('Data Down'!$N:$N,'Data Down'!$D:$D,'Daily PA'!$C50,'Data Down'!$C:$C,'Daily PA'!AG$6)</f>
        <v>0</v>
      </c>
      <c r="AH50" s="322">
        <f>SUMIFS('Data Down'!$N:$N,'Data Down'!$D:$D,'Daily PA'!$C50,'Data Down'!$C:$C,'Daily PA'!AH$6)</f>
        <v>0</v>
      </c>
      <c r="AI50" s="323">
        <f t="shared" si="89"/>
        <v>0</v>
      </c>
      <c r="AJ50" s="68"/>
      <c r="AK50" s="320">
        <f t="shared" si="90"/>
        <v>4</v>
      </c>
      <c r="AL50" s="321" t="str">
        <f t="shared" ref="AL50:AM50" si="98">B50</f>
        <v>Axor 3336 OB</v>
      </c>
      <c r="AM50" s="321" t="str">
        <f t="shared" si="98"/>
        <v>DT 26 KPB</v>
      </c>
      <c r="AN50" s="324">
        <f t="shared" ref="AN50:BR50" ca="1" si="99">IF(AN$6&lt;NOW()-1,(SUM(24-D50)/24),"")</f>
        <v>1</v>
      </c>
      <c r="AO50" s="324">
        <f t="shared" ca="1" si="99"/>
        <v>1</v>
      </c>
      <c r="AP50" s="324">
        <f t="shared" ca="1" si="99"/>
        <v>1</v>
      </c>
      <c r="AQ50" s="324">
        <f t="shared" ca="1" si="99"/>
        <v>1</v>
      </c>
      <c r="AR50" s="324">
        <f t="shared" ca="1" si="99"/>
        <v>1</v>
      </c>
      <c r="AS50" s="324">
        <f t="shared" ca="1" si="99"/>
        <v>1</v>
      </c>
      <c r="AT50" s="324">
        <f t="shared" ca="1" si="99"/>
        <v>1</v>
      </c>
      <c r="AU50" s="324">
        <f t="shared" ca="1" si="99"/>
        <v>1</v>
      </c>
      <c r="AV50" s="324">
        <f t="shared" ca="1" si="99"/>
        <v>1</v>
      </c>
      <c r="AW50" s="324">
        <f t="shared" ca="1" si="99"/>
        <v>1</v>
      </c>
      <c r="AX50" s="324">
        <f t="shared" ca="1" si="99"/>
        <v>1</v>
      </c>
      <c r="AY50" s="324">
        <f t="shared" ca="1" si="99"/>
        <v>1</v>
      </c>
      <c r="AZ50" s="324">
        <f t="shared" ca="1" si="99"/>
        <v>1</v>
      </c>
      <c r="BA50" s="324">
        <f t="shared" ca="1" si="99"/>
        <v>1</v>
      </c>
      <c r="BB50" s="324">
        <f t="shared" ca="1" si="99"/>
        <v>1</v>
      </c>
      <c r="BC50" s="324">
        <f t="shared" ca="1" si="99"/>
        <v>1</v>
      </c>
      <c r="BD50" s="324">
        <f t="shared" ca="1" si="99"/>
        <v>1</v>
      </c>
      <c r="BE50" s="324">
        <f t="shared" ca="1" si="99"/>
        <v>1</v>
      </c>
      <c r="BF50" s="324">
        <f t="shared" ca="1" si="99"/>
        <v>1</v>
      </c>
      <c r="BG50" s="324">
        <f t="shared" ca="1" si="99"/>
        <v>1</v>
      </c>
      <c r="BH50" s="324">
        <f t="shared" ca="1" si="99"/>
        <v>1</v>
      </c>
      <c r="BI50" s="324">
        <f t="shared" ca="1" si="99"/>
        <v>1</v>
      </c>
      <c r="BJ50" s="324">
        <f t="shared" ca="1" si="99"/>
        <v>1</v>
      </c>
      <c r="BK50" s="324">
        <f t="shared" ca="1" si="99"/>
        <v>1</v>
      </c>
      <c r="BL50" s="324">
        <f t="shared" ca="1" si="99"/>
        <v>1</v>
      </c>
      <c r="BM50" s="324">
        <f t="shared" ca="1" si="99"/>
        <v>1</v>
      </c>
      <c r="BN50" s="324">
        <f t="shared" ca="1" si="99"/>
        <v>1</v>
      </c>
      <c r="BO50" s="324">
        <f t="shared" ca="1" si="99"/>
        <v>1</v>
      </c>
      <c r="BP50" s="324">
        <f t="shared" ca="1" si="99"/>
        <v>1</v>
      </c>
      <c r="BQ50" s="324">
        <f t="shared" ca="1" si="99"/>
        <v>1</v>
      </c>
      <c r="BR50" s="324">
        <f t="shared" ca="1" si="99"/>
        <v>1</v>
      </c>
      <c r="BS50" s="325">
        <f t="shared" ca="1" si="93"/>
        <v>1</v>
      </c>
    </row>
    <row r="51" spans="1:71" ht="14.25" customHeight="1">
      <c r="A51" s="326">
        <f t="shared" si="88"/>
        <v>5</v>
      </c>
      <c r="B51" s="321" t="str">
        <f>VLOOKUP(C51,Sort!B:C,2,FALSE)</f>
        <v>Axor 3336 OB</v>
      </c>
      <c r="C51" s="321" t="s">
        <v>92</v>
      </c>
      <c r="D51" s="322">
        <f>SUMIFS('Data Down'!$N:$N,'Data Down'!$D:$D,'Daily PA'!$C51,'Data Down'!$C:$C,'Daily PA'!D$6)</f>
        <v>0</v>
      </c>
      <c r="E51" s="322">
        <f>SUMIFS('Data Down'!$N:$N,'Data Down'!$D:$D,'Daily PA'!$C51,'Data Down'!$C:$C,'Daily PA'!E$6)</f>
        <v>0</v>
      </c>
      <c r="F51" s="322">
        <f>SUMIFS('Data Down'!$N:$N,'Data Down'!$D:$D,'Daily PA'!$C51,'Data Down'!$C:$C,'Daily PA'!F$6)</f>
        <v>0</v>
      </c>
      <c r="G51" s="322">
        <f>SUMIFS('Data Down'!$N:$N,'Data Down'!$D:$D,'Daily PA'!$C51,'Data Down'!$C:$C,'Daily PA'!G$6)</f>
        <v>0</v>
      </c>
      <c r="H51" s="322">
        <f>SUMIFS('Data Down'!$N:$N,'Data Down'!$D:$D,'Daily PA'!$C51,'Data Down'!$C:$C,'Daily PA'!H$6)</f>
        <v>0</v>
      </c>
      <c r="I51" s="322">
        <f>SUMIFS('Data Down'!$N:$N,'Data Down'!$D:$D,'Daily PA'!$C51,'Data Down'!$C:$C,'Daily PA'!I$6)</f>
        <v>0</v>
      </c>
      <c r="J51" s="322">
        <f>SUMIFS('Data Down'!$N:$N,'Data Down'!$D:$D,'Daily PA'!$C51,'Data Down'!$C:$C,'Daily PA'!J$6)</f>
        <v>0</v>
      </c>
      <c r="K51" s="322">
        <f>SUMIFS('Data Down'!$N:$N,'Data Down'!$D:$D,'Daily PA'!$C51,'Data Down'!$C:$C,'Daily PA'!K$6)</f>
        <v>0</v>
      </c>
      <c r="L51" s="322">
        <f>SUMIFS('Data Down'!$N:$N,'Data Down'!$D:$D,'Daily PA'!$C51,'Data Down'!$C:$C,'Daily PA'!L$6)</f>
        <v>0</v>
      </c>
      <c r="M51" s="322">
        <f>SUMIFS('Data Down'!$N:$N,'Data Down'!$D:$D,'Daily PA'!$C51,'Data Down'!$C:$C,'Daily PA'!M$6)</f>
        <v>0</v>
      </c>
      <c r="N51" s="322">
        <f>SUMIFS('Data Down'!$N:$N,'Data Down'!$D:$D,'Daily PA'!$C51,'Data Down'!$C:$C,'Daily PA'!N$6)</f>
        <v>0</v>
      </c>
      <c r="O51" s="322">
        <f>SUMIFS('Data Down'!$N:$N,'Data Down'!$D:$D,'Daily PA'!$C51,'Data Down'!$C:$C,'Daily PA'!O$6)</f>
        <v>0</v>
      </c>
      <c r="P51" s="322">
        <f>SUMIFS('Data Down'!$N:$N,'Data Down'!$D:$D,'Daily PA'!$C51,'Data Down'!$C:$C,'Daily PA'!P$6)</f>
        <v>0</v>
      </c>
      <c r="Q51" s="322">
        <f>SUMIFS('Data Down'!$N:$N,'Data Down'!$D:$D,'Daily PA'!$C51,'Data Down'!$C:$C,'Daily PA'!Q$6)</f>
        <v>0</v>
      </c>
      <c r="R51" s="322">
        <f>SUMIFS('Data Down'!$N:$N,'Data Down'!$D:$D,'Daily PA'!$C51,'Data Down'!$C:$C,'Daily PA'!R$6)</f>
        <v>0</v>
      </c>
      <c r="S51" s="322">
        <f>SUMIFS('Data Down'!$N:$N,'Data Down'!$D:$D,'Daily PA'!$C51,'Data Down'!$C:$C,'Daily PA'!S$6)</f>
        <v>0</v>
      </c>
      <c r="T51" s="322">
        <f>SUMIFS('Data Down'!$N:$N,'Data Down'!$D:$D,'Daily PA'!$C51,'Data Down'!$C:$C,'Daily PA'!T$6)</f>
        <v>0</v>
      </c>
      <c r="U51" s="322">
        <f>SUMIFS('Data Down'!$N:$N,'Data Down'!$D:$D,'Daily PA'!$C51,'Data Down'!$C:$C,'Daily PA'!U$6)</f>
        <v>0</v>
      </c>
      <c r="V51" s="322">
        <f>SUMIFS('Data Down'!$N:$N,'Data Down'!$D:$D,'Daily PA'!$C51,'Data Down'!$C:$C,'Daily PA'!V$6)</f>
        <v>0</v>
      </c>
      <c r="W51" s="322">
        <f>SUMIFS('Data Down'!$N:$N,'Data Down'!$D:$D,'Daily PA'!$C51,'Data Down'!$C:$C,'Daily PA'!W$6)</f>
        <v>0</v>
      </c>
      <c r="X51" s="322">
        <f>SUMIFS('Data Down'!$N:$N,'Data Down'!$D:$D,'Daily PA'!$C51,'Data Down'!$C:$C,'Daily PA'!X$6)</f>
        <v>0</v>
      </c>
      <c r="Y51" s="322">
        <f>SUMIFS('Data Down'!$N:$N,'Data Down'!$D:$D,'Daily PA'!$C51,'Data Down'!$C:$C,'Daily PA'!Y$6)</f>
        <v>0</v>
      </c>
      <c r="Z51" s="322">
        <f>SUMIFS('Data Down'!$N:$N,'Data Down'!$D:$D,'Daily PA'!$C51,'Data Down'!$C:$C,'Daily PA'!Z$6)</f>
        <v>0</v>
      </c>
      <c r="AA51" s="322">
        <f>SUMIFS('Data Down'!$N:$N,'Data Down'!$D:$D,'Daily PA'!$C51,'Data Down'!$C:$C,'Daily PA'!AA$6)</f>
        <v>0</v>
      </c>
      <c r="AB51" s="322">
        <f>SUMIFS('Data Down'!$N:$N,'Data Down'!$D:$D,'Daily PA'!$C51,'Data Down'!$C:$C,'Daily PA'!AB$6)</f>
        <v>0</v>
      </c>
      <c r="AC51" s="322">
        <f>SUMIFS('Data Down'!$N:$N,'Data Down'!$D:$D,'Daily PA'!$C51,'Data Down'!$C:$C,'Daily PA'!AC$6)</f>
        <v>0</v>
      </c>
      <c r="AD51" s="322">
        <f>SUMIFS('Data Down'!$N:$N,'Data Down'!$D:$D,'Daily PA'!$C51,'Data Down'!$C:$C,'Daily PA'!AD$6)</f>
        <v>0</v>
      </c>
      <c r="AE51" s="322">
        <f>SUMIFS('Data Down'!$N:$N,'Data Down'!$D:$D,'Daily PA'!$C51,'Data Down'!$C:$C,'Daily PA'!AE$6)</f>
        <v>0</v>
      </c>
      <c r="AF51" s="322">
        <f>SUMIFS('Data Down'!$N:$N,'Data Down'!$D:$D,'Daily PA'!$C51,'Data Down'!$C:$C,'Daily PA'!AF$6)</f>
        <v>0</v>
      </c>
      <c r="AG51" s="322">
        <f>SUMIFS('Data Down'!$N:$N,'Data Down'!$D:$D,'Daily PA'!$C51,'Data Down'!$C:$C,'Daily PA'!AG$6)</f>
        <v>0</v>
      </c>
      <c r="AH51" s="322">
        <f>SUMIFS('Data Down'!$N:$N,'Data Down'!$D:$D,'Daily PA'!$C51,'Data Down'!$C:$C,'Daily PA'!AH$6)</f>
        <v>0</v>
      </c>
      <c r="AI51" s="323">
        <f t="shared" si="89"/>
        <v>0</v>
      </c>
      <c r="AJ51" s="68"/>
      <c r="AK51" s="320">
        <f t="shared" si="90"/>
        <v>5</v>
      </c>
      <c r="AL51" s="321" t="str">
        <f t="shared" ref="AL51:AM51" si="100">B51</f>
        <v>Axor 3336 OB</v>
      </c>
      <c r="AM51" s="321" t="str">
        <f t="shared" si="100"/>
        <v>DT 27 KPB</v>
      </c>
      <c r="AN51" s="324">
        <f t="shared" ref="AN51:BR51" ca="1" si="101">IF(AN$6&lt;NOW()-1,(SUM(24-D51)/24),"")</f>
        <v>1</v>
      </c>
      <c r="AO51" s="324">
        <f t="shared" ca="1" si="101"/>
        <v>1</v>
      </c>
      <c r="AP51" s="324">
        <f t="shared" ca="1" si="101"/>
        <v>1</v>
      </c>
      <c r="AQ51" s="324">
        <f t="shared" ca="1" si="101"/>
        <v>1</v>
      </c>
      <c r="AR51" s="324">
        <f t="shared" ca="1" si="101"/>
        <v>1</v>
      </c>
      <c r="AS51" s="324">
        <f t="shared" ca="1" si="101"/>
        <v>1</v>
      </c>
      <c r="AT51" s="324">
        <f t="shared" ca="1" si="101"/>
        <v>1</v>
      </c>
      <c r="AU51" s="324">
        <f t="shared" ca="1" si="101"/>
        <v>1</v>
      </c>
      <c r="AV51" s="324">
        <f t="shared" ca="1" si="101"/>
        <v>1</v>
      </c>
      <c r="AW51" s="324">
        <f t="shared" ca="1" si="101"/>
        <v>1</v>
      </c>
      <c r="AX51" s="324">
        <f t="shared" ca="1" si="101"/>
        <v>1</v>
      </c>
      <c r="AY51" s="324">
        <f t="shared" ca="1" si="101"/>
        <v>1</v>
      </c>
      <c r="AZ51" s="324">
        <f t="shared" ca="1" si="101"/>
        <v>1</v>
      </c>
      <c r="BA51" s="324">
        <f t="shared" ca="1" si="101"/>
        <v>1</v>
      </c>
      <c r="BB51" s="324">
        <f t="shared" ca="1" si="101"/>
        <v>1</v>
      </c>
      <c r="BC51" s="324">
        <f t="shared" ca="1" si="101"/>
        <v>1</v>
      </c>
      <c r="BD51" s="324">
        <f t="shared" ca="1" si="101"/>
        <v>1</v>
      </c>
      <c r="BE51" s="324">
        <f t="shared" ca="1" si="101"/>
        <v>1</v>
      </c>
      <c r="BF51" s="324">
        <f t="shared" ca="1" si="101"/>
        <v>1</v>
      </c>
      <c r="BG51" s="324">
        <f t="shared" ca="1" si="101"/>
        <v>1</v>
      </c>
      <c r="BH51" s="324">
        <f t="shared" ca="1" si="101"/>
        <v>1</v>
      </c>
      <c r="BI51" s="324">
        <f t="shared" ca="1" si="101"/>
        <v>1</v>
      </c>
      <c r="BJ51" s="324">
        <f t="shared" ca="1" si="101"/>
        <v>1</v>
      </c>
      <c r="BK51" s="324">
        <f t="shared" ca="1" si="101"/>
        <v>1</v>
      </c>
      <c r="BL51" s="324">
        <f t="shared" ca="1" si="101"/>
        <v>1</v>
      </c>
      <c r="BM51" s="324">
        <f t="shared" ca="1" si="101"/>
        <v>1</v>
      </c>
      <c r="BN51" s="324">
        <f t="shared" ca="1" si="101"/>
        <v>1</v>
      </c>
      <c r="BO51" s="324">
        <f t="shared" ca="1" si="101"/>
        <v>1</v>
      </c>
      <c r="BP51" s="324">
        <f t="shared" ca="1" si="101"/>
        <v>1</v>
      </c>
      <c r="BQ51" s="324">
        <f t="shared" ca="1" si="101"/>
        <v>1</v>
      </c>
      <c r="BR51" s="324">
        <f t="shared" ca="1" si="101"/>
        <v>1</v>
      </c>
      <c r="BS51" s="325">
        <f t="shared" ca="1" si="93"/>
        <v>1</v>
      </c>
    </row>
    <row r="52" spans="1:71" ht="14.25" customHeight="1">
      <c r="A52" s="326">
        <f t="shared" si="88"/>
        <v>6</v>
      </c>
      <c r="B52" s="321" t="str">
        <f>VLOOKUP(C52,Sort!B:C,2,FALSE)</f>
        <v>Axor 3336 OB</v>
      </c>
      <c r="C52" s="321" t="s">
        <v>93</v>
      </c>
      <c r="D52" s="322">
        <f>SUMIFS('Data Down'!$N:$N,'Data Down'!$D:$D,'Daily PA'!$C52,'Data Down'!$C:$C,'Daily PA'!D$6)</f>
        <v>0</v>
      </c>
      <c r="E52" s="322">
        <f>SUMIFS('Data Down'!$N:$N,'Data Down'!$D:$D,'Daily PA'!$C52,'Data Down'!$C:$C,'Daily PA'!E$6)</f>
        <v>0</v>
      </c>
      <c r="F52" s="322">
        <f>SUMIFS('Data Down'!$N:$N,'Data Down'!$D:$D,'Daily PA'!$C52,'Data Down'!$C:$C,'Daily PA'!F$6)</f>
        <v>0</v>
      </c>
      <c r="G52" s="322">
        <f>SUMIFS('Data Down'!$N:$N,'Data Down'!$D:$D,'Daily PA'!$C52,'Data Down'!$C:$C,'Daily PA'!G$6)</f>
        <v>0</v>
      </c>
      <c r="H52" s="322">
        <f>SUMIFS('Data Down'!$N:$N,'Data Down'!$D:$D,'Daily PA'!$C52,'Data Down'!$C:$C,'Daily PA'!H$6)</f>
        <v>0</v>
      </c>
      <c r="I52" s="322">
        <f>SUMIFS('Data Down'!$N:$N,'Data Down'!$D:$D,'Daily PA'!$C52,'Data Down'!$C:$C,'Daily PA'!I$6)</f>
        <v>0</v>
      </c>
      <c r="J52" s="322">
        <f>SUMIFS('Data Down'!$N:$N,'Data Down'!$D:$D,'Daily PA'!$C52,'Data Down'!$C:$C,'Daily PA'!J$6)</f>
        <v>0</v>
      </c>
      <c r="K52" s="322">
        <f>SUMIFS('Data Down'!$N:$N,'Data Down'!$D:$D,'Daily PA'!$C52,'Data Down'!$C:$C,'Daily PA'!K$6)</f>
        <v>0</v>
      </c>
      <c r="L52" s="322">
        <f>SUMIFS('Data Down'!$N:$N,'Data Down'!$D:$D,'Daily PA'!$C52,'Data Down'!$C:$C,'Daily PA'!L$6)</f>
        <v>0</v>
      </c>
      <c r="M52" s="322">
        <f>SUMIFS('Data Down'!$N:$N,'Data Down'!$D:$D,'Daily PA'!$C52,'Data Down'!$C:$C,'Daily PA'!M$6)</f>
        <v>0</v>
      </c>
      <c r="N52" s="322">
        <f>SUMIFS('Data Down'!$N:$N,'Data Down'!$D:$D,'Daily PA'!$C52,'Data Down'!$C:$C,'Daily PA'!N$6)</f>
        <v>0</v>
      </c>
      <c r="O52" s="322">
        <f>SUMIFS('Data Down'!$N:$N,'Data Down'!$D:$D,'Daily PA'!$C52,'Data Down'!$C:$C,'Daily PA'!O$6)</f>
        <v>0</v>
      </c>
      <c r="P52" s="322">
        <f>SUMIFS('Data Down'!$N:$N,'Data Down'!$D:$D,'Daily PA'!$C52,'Data Down'!$C:$C,'Daily PA'!P$6)</f>
        <v>0</v>
      </c>
      <c r="Q52" s="322">
        <f>SUMIFS('Data Down'!$N:$N,'Data Down'!$D:$D,'Daily PA'!$C52,'Data Down'!$C:$C,'Daily PA'!Q$6)</f>
        <v>0</v>
      </c>
      <c r="R52" s="322">
        <f>SUMIFS('Data Down'!$N:$N,'Data Down'!$D:$D,'Daily PA'!$C52,'Data Down'!$C:$C,'Daily PA'!R$6)</f>
        <v>0</v>
      </c>
      <c r="S52" s="322">
        <f>SUMIFS('Data Down'!$N:$N,'Data Down'!$D:$D,'Daily PA'!$C52,'Data Down'!$C:$C,'Daily PA'!S$6)</f>
        <v>0</v>
      </c>
      <c r="T52" s="322">
        <f>SUMIFS('Data Down'!$N:$N,'Data Down'!$D:$D,'Daily PA'!$C52,'Data Down'!$C:$C,'Daily PA'!T$6)</f>
        <v>0</v>
      </c>
      <c r="U52" s="322">
        <f>SUMIFS('Data Down'!$N:$N,'Data Down'!$D:$D,'Daily PA'!$C52,'Data Down'!$C:$C,'Daily PA'!U$6)</f>
        <v>0</v>
      </c>
      <c r="V52" s="322">
        <f>SUMIFS('Data Down'!$N:$N,'Data Down'!$D:$D,'Daily PA'!$C52,'Data Down'!$C:$C,'Daily PA'!V$6)</f>
        <v>0</v>
      </c>
      <c r="W52" s="322">
        <f>SUMIFS('Data Down'!$N:$N,'Data Down'!$D:$D,'Daily PA'!$C52,'Data Down'!$C:$C,'Daily PA'!W$6)</f>
        <v>0</v>
      </c>
      <c r="X52" s="322">
        <f>SUMIFS('Data Down'!$N:$N,'Data Down'!$D:$D,'Daily PA'!$C52,'Data Down'!$C:$C,'Daily PA'!X$6)</f>
        <v>0</v>
      </c>
      <c r="Y52" s="322">
        <f>SUMIFS('Data Down'!$N:$N,'Data Down'!$D:$D,'Daily PA'!$C52,'Data Down'!$C:$C,'Daily PA'!Y$6)</f>
        <v>0</v>
      </c>
      <c r="Z52" s="322">
        <f>SUMIFS('Data Down'!$N:$N,'Data Down'!$D:$D,'Daily PA'!$C52,'Data Down'!$C:$C,'Daily PA'!Z$6)</f>
        <v>0</v>
      </c>
      <c r="AA52" s="322">
        <f>SUMIFS('Data Down'!$N:$N,'Data Down'!$D:$D,'Daily PA'!$C52,'Data Down'!$C:$C,'Daily PA'!AA$6)</f>
        <v>0</v>
      </c>
      <c r="AB52" s="322">
        <f>SUMIFS('Data Down'!$N:$N,'Data Down'!$D:$D,'Daily PA'!$C52,'Data Down'!$C:$C,'Daily PA'!AB$6)</f>
        <v>0</v>
      </c>
      <c r="AC52" s="322">
        <f>SUMIFS('Data Down'!$N:$N,'Data Down'!$D:$D,'Daily PA'!$C52,'Data Down'!$C:$C,'Daily PA'!AC$6)</f>
        <v>0</v>
      </c>
      <c r="AD52" s="322">
        <f>SUMIFS('Data Down'!$N:$N,'Data Down'!$D:$D,'Daily PA'!$C52,'Data Down'!$C:$C,'Daily PA'!AD$6)</f>
        <v>0</v>
      </c>
      <c r="AE52" s="322">
        <f>SUMIFS('Data Down'!$N:$N,'Data Down'!$D:$D,'Daily PA'!$C52,'Data Down'!$C:$C,'Daily PA'!AE$6)</f>
        <v>0</v>
      </c>
      <c r="AF52" s="322">
        <f>SUMIFS('Data Down'!$N:$N,'Data Down'!$D:$D,'Daily PA'!$C52,'Data Down'!$C:$C,'Daily PA'!AF$6)</f>
        <v>0</v>
      </c>
      <c r="AG52" s="322">
        <f>SUMIFS('Data Down'!$N:$N,'Data Down'!$D:$D,'Daily PA'!$C52,'Data Down'!$C:$C,'Daily PA'!AG$6)</f>
        <v>0</v>
      </c>
      <c r="AH52" s="322">
        <f>SUMIFS('Data Down'!$N:$N,'Data Down'!$D:$D,'Daily PA'!$C52,'Data Down'!$C:$C,'Daily PA'!AH$6)</f>
        <v>0</v>
      </c>
      <c r="AI52" s="323">
        <f t="shared" si="89"/>
        <v>0</v>
      </c>
      <c r="AJ52" s="68"/>
      <c r="AK52" s="320">
        <f t="shared" si="90"/>
        <v>6</v>
      </c>
      <c r="AL52" s="321" t="str">
        <f t="shared" ref="AL52:AM52" si="102">B52</f>
        <v>Axor 3336 OB</v>
      </c>
      <c r="AM52" s="321" t="str">
        <f t="shared" si="102"/>
        <v>DT 28 KPB</v>
      </c>
      <c r="AN52" s="324">
        <f t="shared" ref="AN52:BR52" ca="1" si="103">IF(AN$6&lt;NOW()-1,(SUM(24-D52)/24),"")</f>
        <v>1</v>
      </c>
      <c r="AO52" s="324">
        <f t="shared" ca="1" si="103"/>
        <v>1</v>
      </c>
      <c r="AP52" s="324">
        <f t="shared" ca="1" si="103"/>
        <v>1</v>
      </c>
      <c r="AQ52" s="324">
        <f t="shared" ca="1" si="103"/>
        <v>1</v>
      </c>
      <c r="AR52" s="324">
        <f t="shared" ca="1" si="103"/>
        <v>1</v>
      </c>
      <c r="AS52" s="324">
        <f t="shared" ca="1" si="103"/>
        <v>1</v>
      </c>
      <c r="AT52" s="324">
        <f t="shared" ca="1" si="103"/>
        <v>1</v>
      </c>
      <c r="AU52" s="324">
        <f t="shared" ca="1" si="103"/>
        <v>1</v>
      </c>
      <c r="AV52" s="324">
        <f t="shared" ca="1" si="103"/>
        <v>1</v>
      </c>
      <c r="AW52" s="324">
        <f t="shared" ca="1" si="103"/>
        <v>1</v>
      </c>
      <c r="AX52" s="324">
        <f t="shared" ca="1" si="103"/>
        <v>1</v>
      </c>
      <c r="AY52" s="324">
        <f t="shared" ca="1" si="103"/>
        <v>1</v>
      </c>
      <c r="AZ52" s="324">
        <f t="shared" ca="1" si="103"/>
        <v>1</v>
      </c>
      <c r="BA52" s="324">
        <f t="shared" ca="1" si="103"/>
        <v>1</v>
      </c>
      <c r="BB52" s="324">
        <f t="shared" ca="1" si="103"/>
        <v>1</v>
      </c>
      <c r="BC52" s="324">
        <f t="shared" ca="1" si="103"/>
        <v>1</v>
      </c>
      <c r="BD52" s="324">
        <f t="shared" ca="1" si="103"/>
        <v>1</v>
      </c>
      <c r="BE52" s="324">
        <f t="shared" ca="1" si="103"/>
        <v>1</v>
      </c>
      <c r="BF52" s="324">
        <f t="shared" ca="1" si="103"/>
        <v>1</v>
      </c>
      <c r="BG52" s="324">
        <f t="shared" ca="1" si="103"/>
        <v>1</v>
      </c>
      <c r="BH52" s="324">
        <f t="shared" ca="1" si="103"/>
        <v>1</v>
      </c>
      <c r="BI52" s="324">
        <f t="shared" ca="1" si="103"/>
        <v>1</v>
      </c>
      <c r="BJ52" s="324">
        <f t="shared" ca="1" si="103"/>
        <v>1</v>
      </c>
      <c r="BK52" s="324">
        <f t="shared" ca="1" si="103"/>
        <v>1</v>
      </c>
      <c r="BL52" s="324">
        <f t="shared" ca="1" si="103"/>
        <v>1</v>
      </c>
      <c r="BM52" s="324">
        <f t="shared" ca="1" si="103"/>
        <v>1</v>
      </c>
      <c r="BN52" s="324">
        <f t="shared" ca="1" si="103"/>
        <v>1</v>
      </c>
      <c r="BO52" s="324">
        <f t="shared" ca="1" si="103"/>
        <v>1</v>
      </c>
      <c r="BP52" s="324">
        <f t="shared" ca="1" si="103"/>
        <v>1</v>
      </c>
      <c r="BQ52" s="324">
        <f t="shared" ca="1" si="103"/>
        <v>1</v>
      </c>
      <c r="BR52" s="324">
        <f t="shared" ca="1" si="103"/>
        <v>1</v>
      </c>
      <c r="BS52" s="325">
        <f t="shared" ca="1" si="93"/>
        <v>1</v>
      </c>
    </row>
    <row r="53" spans="1:71" ht="14.25" customHeight="1">
      <c r="A53" s="326">
        <f t="shared" si="88"/>
        <v>7</v>
      </c>
      <c r="B53" s="321" t="str">
        <f>VLOOKUP(C53,Sort!B:C,2,FALSE)</f>
        <v>Axor 3336 OB</v>
      </c>
      <c r="C53" s="321" t="s">
        <v>94</v>
      </c>
      <c r="D53" s="322">
        <f>SUMIFS('Data Down'!$N:$N,'Data Down'!$D:$D,'Daily PA'!$C53,'Data Down'!$C:$C,'Daily PA'!D$6)</f>
        <v>0</v>
      </c>
      <c r="E53" s="322">
        <f>SUMIFS('Data Down'!$N:$N,'Data Down'!$D:$D,'Daily PA'!$C53,'Data Down'!$C:$C,'Daily PA'!E$6)</f>
        <v>0</v>
      </c>
      <c r="F53" s="322">
        <f>SUMIFS('Data Down'!$N:$N,'Data Down'!$D:$D,'Daily PA'!$C53,'Data Down'!$C:$C,'Daily PA'!F$6)</f>
        <v>0</v>
      </c>
      <c r="G53" s="322">
        <f>SUMIFS('Data Down'!$N:$N,'Data Down'!$D:$D,'Daily PA'!$C53,'Data Down'!$C:$C,'Daily PA'!G$6)</f>
        <v>0</v>
      </c>
      <c r="H53" s="322">
        <f>SUMIFS('Data Down'!$N:$N,'Data Down'!$D:$D,'Daily PA'!$C53,'Data Down'!$C:$C,'Daily PA'!H$6)</f>
        <v>0</v>
      </c>
      <c r="I53" s="322">
        <f>SUMIFS('Data Down'!$N:$N,'Data Down'!$D:$D,'Daily PA'!$C53,'Data Down'!$C:$C,'Daily PA'!I$6)</f>
        <v>0</v>
      </c>
      <c r="J53" s="322">
        <f>SUMIFS('Data Down'!$N:$N,'Data Down'!$D:$D,'Daily PA'!$C53,'Data Down'!$C:$C,'Daily PA'!J$6)</f>
        <v>0</v>
      </c>
      <c r="K53" s="322">
        <f>SUMIFS('Data Down'!$N:$N,'Data Down'!$D:$D,'Daily PA'!$C53,'Data Down'!$C:$C,'Daily PA'!K$6)</f>
        <v>0</v>
      </c>
      <c r="L53" s="322">
        <f>SUMIFS('Data Down'!$N:$N,'Data Down'!$D:$D,'Daily PA'!$C53,'Data Down'!$C:$C,'Daily PA'!L$6)</f>
        <v>0</v>
      </c>
      <c r="M53" s="322">
        <f>SUMIFS('Data Down'!$N:$N,'Data Down'!$D:$D,'Daily PA'!$C53,'Data Down'!$C:$C,'Daily PA'!M$6)</f>
        <v>0</v>
      </c>
      <c r="N53" s="322">
        <f>SUMIFS('Data Down'!$N:$N,'Data Down'!$D:$D,'Daily PA'!$C53,'Data Down'!$C:$C,'Daily PA'!N$6)</f>
        <v>0</v>
      </c>
      <c r="O53" s="322">
        <f>SUMIFS('Data Down'!$N:$N,'Data Down'!$D:$D,'Daily PA'!$C53,'Data Down'!$C:$C,'Daily PA'!O$6)</f>
        <v>0</v>
      </c>
      <c r="P53" s="322">
        <f>SUMIFS('Data Down'!$N:$N,'Data Down'!$D:$D,'Daily PA'!$C53,'Data Down'!$C:$C,'Daily PA'!P$6)</f>
        <v>0</v>
      </c>
      <c r="Q53" s="322">
        <f>SUMIFS('Data Down'!$N:$N,'Data Down'!$D:$D,'Daily PA'!$C53,'Data Down'!$C:$C,'Daily PA'!Q$6)</f>
        <v>0</v>
      </c>
      <c r="R53" s="322">
        <f>SUMIFS('Data Down'!$N:$N,'Data Down'!$D:$D,'Daily PA'!$C53,'Data Down'!$C:$C,'Daily PA'!R$6)</f>
        <v>0</v>
      </c>
      <c r="S53" s="322">
        <f>SUMIFS('Data Down'!$N:$N,'Data Down'!$D:$D,'Daily PA'!$C53,'Data Down'!$C:$C,'Daily PA'!S$6)</f>
        <v>0</v>
      </c>
      <c r="T53" s="322">
        <f>SUMIFS('Data Down'!$N:$N,'Data Down'!$D:$D,'Daily PA'!$C53,'Data Down'!$C:$C,'Daily PA'!T$6)</f>
        <v>0</v>
      </c>
      <c r="U53" s="322">
        <f>SUMIFS('Data Down'!$N:$N,'Data Down'!$D:$D,'Daily PA'!$C53,'Data Down'!$C:$C,'Daily PA'!U$6)</f>
        <v>0</v>
      </c>
      <c r="V53" s="322">
        <f>SUMIFS('Data Down'!$N:$N,'Data Down'!$D:$D,'Daily PA'!$C53,'Data Down'!$C:$C,'Daily PA'!V$6)</f>
        <v>0</v>
      </c>
      <c r="W53" s="322">
        <f>SUMIFS('Data Down'!$N:$N,'Data Down'!$D:$D,'Daily PA'!$C53,'Data Down'!$C:$C,'Daily PA'!W$6)</f>
        <v>0</v>
      </c>
      <c r="X53" s="322">
        <f>SUMIFS('Data Down'!$N:$N,'Data Down'!$D:$D,'Daily PA'!$C53,'Data Down'!$C:$C,'Daily PA'!X$6)</f>
        <v>0</v>
      </c>
      <c r="Y53" s="322">
        <f>SUMIFS('Data Down'!$N:$N,'Data Down'!$D:$D,'Daily PA'!$C53,'Data Down'!$C:$C,'Daily PA'!Y$6)</f>
        <v>0</v>
      </c>
      <c r="Z53" s="322">
        <f>SUMIFS('Data Down'!$N:$N,'Data Down'!$D:$D,'Daily PA'!$C53,'Data Down'!$C:$C,'Daily PA'!Z$6)</f>
        <v>0</v>
      </c>
      <c r="AA53" s="322">
        <f>SUMIFS('Data Down'!$N:$N,'Data Down'!$D:$D,'Daily PA'!$C53,'Data Down'!$C:$C,'Daily PA'!AA$6)</f>
        <v>0</v>
      </c>
      <c r="AB53" s="322">
        <f>SUMIFS('Data Down'!$N:$N,'Data Down'!$D:$D,'Daily PA'!$C53,'Data Down'!$C:$C,'Daily PA'!AB$6)</f>
        <v>0</v>
      </c>
      <c r="AC53" s="322">
        <f>SUMIFS('Data Down'!$N:$N,'Data Down'!$D:$D,'Daily PA'!$C53,'Data Down'!$C:$C,'Daily PA'!AC$6)</f>
        <v>0</v>
      </c>
      <c r="AD53" s="322">
        <f>SUMIFS('Data Down'!$N:$N,'Data Down'!$D:$D,'Daily PA'!$C53,'Data Down'!$C:$C,'Daily PA'!AD$6)</f>
        <v>0</v>
      </c>
      <c r="AE53" s="322">
        <f>SUMIFS('Data Down'!$N:$N,'Data Down'!$D:$D,'Daily PA'!$C53,'Data Down'!$C:$C,'Daily PA'!AE$6)</f>
        <v>0</v>
      </c>
      <c r="AF53" s="322">
        <f>SUMIFS('Data Down'!$N:$N,'Data Down'!$D:$D,'Daily PA'!$C53,'Data Down'!$C:$C,'Daily PA'!AF$6)</f>
        <v>0</v>
      </c>
      <c r="AG53" s="322">
        <f>SUMIFS('Data Down'!$N:$N,'Data Down'!$D:$D,'Daily PA'!$C53,'Data Down'!$C:$C,'Daily PA'!AG$6)</f>
        <v>0</v>
      </c>
      <c r="AH53" s="322">
        <f>SUMIFS('Data Down'!$N:$N,'Data Down'!$D:$D,'Daily PA'!$C53,'Data Down'!$C:$C,'Daily PA'!AH$6)</f>
        <v>0</v>
      </c>
      <c r="AI53" s="323">
        <f t="shared" si="89"/>
        <v>0</v>
      </c>
      <c r="AJ53" s="68"/>
      <c r="AK53" s="320">
        <f t="shared" si="90"/>
        <v>7</v>
      </c>
      <c r="AL53" s="321" t="str">
        <f t="shared" ref="AL53:AM53" si="104">B53</f>
        <v>Axor 3336 OB</v>
      </c>
      <c r="AM53" s="321" t="str">
        <f t="shared" si="104"/>
        <v>DT 29 KPB</v>
      </c>
      <c r="AN53" s="324">
        <f t="shared" ref="AN53:BR53" ca="1" si="105">IF(AN$6&lt;NOW()-1,(SUM(24-D53)/24),"")</f>
        <v>1</v>
      </c>
      <c r="AO53" s="324">
        <f t="shared" ca="1" si="105"/>
        <v>1</v>
      </c>
      <c r="AP53" s="324">
        <f t="shared" ca="1" si="105"/>
        <v>1</v>
      </c>
      <c r="AQ53" s="324">
        <f t="shared" ca="1" si="105"/>
        <v>1</v>
      </c>
      <c r="AR53" s="324">
        <f t="shared" ca="1" si="105"/>
        <v>1</v>
      </c>
      <c r="AS53" s="324">
        <f t="shared" ca="1" si="105"/>
        <v>1</v>
      </c>
      <c r="AT53" s="324">
        <f t="shared" ca="1" si="105"/>
        <v>1</v>
      </c>
      <c r="AU53" s="324">
        <f t="shared" ca="1" si="105"/>
        <v>1</v>
      </c>
      <c r="AV53" s="324">
        <f t="shared" ca="1" si="105"/>
        <v>1</v>
      </c>
      <c r="AW53" s="324">
        <f t="shared" ca="1" si="105"/>
        <v>1</v>
      </c>
      <c r="AX53" s="324">
        <f t="shared" ca="1" si="105"/>
        <v>1</v>
      </c>
      <c r="AY53" s="324">
        <f t="shared" ca="1" si="105"/>
        <v>1</v>
      </c>
      <c r="AZ53" s="324">
        <f t="shared" ca="1" si="105"/>
        <v>1</v>
      </c>
      <c r="BA53" s="324">
        <f t="shared" ca="1" si="105"/>
        <v>1</v>
      </c>
      <c r="BB53" s="324">
        <f t="shared" ca="1" si="105"/>
        <v>1</v>
      </c>
      <c r="BC53" s="324">
        <f t="shared" ca="1" si="105"/>
        <v>1</v>
      </c>
      <c r="BD53" s="324">
        <f t="shared" ca="1" si="105"/>
        <v>1</v>
      </c>
      <c r="BE53" s="324">
        <f t="shared" ca="1" si="105"/>
        <v>1</v>
      </c>
      <c r="BF53" s="324">
        <f t="shared" ca="1" si="105"/>
        <v>1</v>
      </c>
      <c r="BG53" s="324">
        <f t="shared" ca="1" si="105"/>
        <v>1</v>
      </c>
      <c r="BH53" s="324">
        <f t="shared" ca="1" si="105"/>
        <v>1</v>
      </c>
      <c r="BI53" s="324">
        <f t="shared" ca="1" si="105"/>
        <v>1</v>
      </c>
      <c r="BJ53" s="324">
        <f t="shared" ca="1" si="105"/>
        <v>1</v>
      </c>
      <c r="BK53" s="324">
        <f t="shared" ca="1" si="105"/>
        <v>1</v>
      </c>
      <c r="BL53" s="324">
        <f t="shared" ca="1" si="105"/>
        <v>1</v>
      </c>
      <c r="BM53" s="324">
        <f t="shared" ca="1" si="105"/>
        <v>1</v>
      </c>
      <c r="BN53" s="324">
        <f t="shared" ca="1" si="105"/>
        <v>1</v>
      </c>
      <c r="BO53" s="324">
        <f t="shared" ca="1" si="105"/>
        <v>1</v>
      </c>
      <c r="BP53" s="324">
        <f t="shared" ca="1" si="105"/>
        <v>1</v>
      </c>
      <c r="BQ53" s="324">
        <f t="shared" ca="1" si="105"/>
        <v>1</v>
      </c>
      <c r="BR53" s="324">
        <f t="shared" ca="1" si="105"/>
        <v>1</v>
      </c>
      <c r="BS53" s="325">
        <f t="shared" ca="1" si="93"/>
        <v>1</v>
      </c>
    </row>
    <row r="54" spans="1:71" ht="14.25" customHeight="1">
      <c r="A54" s="326">
        <f t="shared" si="88"/>
        <v>8</v>
      </c>
      <c r="B54" s="321" t="str">
        <f>VLOOKUP(C54,Sort!B:C,2,FALSE)</f>
        <v>Axor 3336 OB</v>
      </c>
      <c r="C54" s="321" t="s">
        <v>95</v>
      </c>
      <c r="D54" s="322">
        <f>SUMIFS('Data Down'!$N:$N,'Data Down'!$D:$D,'Daily PA'!$C54,'Data Down'!$C:$C,'Daily PA'!D$6)</f>
        <v>0</v>
      </c>
      <c r="E54" s="322">
        <f>SUMIFS('Data Down'!$N:$N,'Data Down'!$D:$D,'Daily PA'!$C54,'Data Down'!$C:$C,'Daily PA'!E$6)</f>
        <v>0</v>
      </c>
      <c r="F54" s="322">
        <f>SUMIFS('Data Down'!$N:$N,'Data Down'!$D:$D,'Daily PA'!$C54,'Data Down'!$C:$C,'Daily PA'!F$6)</f>
        <v>0</v>
      </c>
      <c r="G54" s="322">
        <f>SUMIFS('Data Down'!$N:$N,'Data Down'!$D:$D,'Daily PA'!$C54,'Data Down'!$C:$C,'Daily PA'!G$6)</f>
        <v>0</v>
      </c>
      <c r="H54" s="322">
        <f>SUMIFS('Data Down'!$N:$N,'Data Down'!$D:$D,'Daily PA'!$C54,'Data Down'!$C:$C,'Daily PA'!H$6)</f>
        <v>0</v>
      </c>
      <c r="I54" s="322">
        <f>SUMIFS('Data Down'!$N:$N,'Data Down'!$D:$D,'Daily PA'!$C54,'Data Down'!$C:$C,'Daily PA'!I$6)</f>
        <v>0</v>
      </c>
      <c r="J54" s="322">
        <f>SUMIFS('Data Down'!$N:$N,'Data Down'!$D:$D,'Daily PA'!$C54,'Data Down'!$C:$C,'Daily PA'!J$6)</f>
        <v>0</v>
      </c>
      <c r="K54" s="322">
        <f>SUMIFS('Data Down'!$N:$N,'Data Down'!$D:$D,'Daily PA'!$C54,'Data Down'!$C:$C,'Daily PA'!K$6)</f>
        <v>0</v>
      </c>
      <c r="L54" s="322">
        <f>SUMIFS('Data Down'!$N:$N,'Data Down'!$D:$D,'Daily PA'!$C54,'Data Down'!$C:$C,'Daily PA'!L$6)</f>
        <v>0</v>
      </c>
      <c r="M54" s="322">
        <f>SUMIFS('Data Down'!$N:$N,'Data Down'!$D:$D,'Daily PA'!$C54,'Data Down'!$C:$C,'Daily PA'!M$6)</f>
        <v>0</v>
      </c>
      <c r="N54" s="322">
        <f>SUMIFS('Data Down'!$N:$N,'Data Down'!$D:$D,'Daily PA'!$C54,'Data Down'!$C:$C,'Daily PA'!N$6)</f>
        <v>0</v>
      </c>
      <c r="O54" s="322">
        <f>SUMIFS('Data Down'!$N:$N,'Data Down'!$D:$D,'Daily PA'!$C54,'Data Down'!$C:$C,'Daily PA'!O$6)</f>
        <v>0</v>
      </c>
      <c r="P54" s="322">
        <f>SUMIFS('Data Down'!$N:$N,'Data Down'!$D:$D,'Daily PA'!$C54,'Data Down'!$C:$C,'Daily PA'!P$6)</f>
        <v>0</v>
      </c>
      <c r="Q54" s="322">
        <f>SUMIFS('Data Down'!$N:$N,'Data Down'!$D:$D,'Daily PA'!$C54,'Data Down'!$C:$C,'Daily PA'!Q$6)</f>
        <v>0</v>
      </c>
      <c r="R54" s="322">
        <f>SUMIFS('Data Down'!$N:$N,'Data Down'!$D:$D,'Daily PA'!$C54,'Data Down'!$C:$C,'Daily PA'!R$6)</f>
        <v>0</v>
      </c>
      <c r="S54" s="322">
        <f>SUMIFS('Data Down'!$N:$N,'Data Down'!$D:$D,'Daily PA'!$C54,'Data Down'!$C:$C,'Daily PA'!S$6)</f>
        <v>0</v>
      </c>
      <c r="T54" s="322">
        <f>SUMIFS('Data Down'!$N:$N,'Data Down'!$D:$D,'Daily PA'!$C54,'Data Down'!$C:$C,'Daily PA'!T$6)</f>
        <v>0</v>
      </c>
      <c r="U54" s="322">
        <f>SUMIFS('Data Down'!$N:$N,'Data Down'!$D:$D,'Daily PA'!$C54,'Data Down'!$C:$C,'Daily PA'!U$6)</f>
        <v>0</v>
      </c>
      <c r="V54" s="322">
        <f>SUMIFS('Data Down'!$N:$N,'Data Down'!$D:$D,'Daily PA'!$C54,'Data Down'!$C:$C,'Daily PA'!V$6)</f>
        <v>0</v>
      </c>
      <c r="W54" s="322">
        <f>SUMIFS('Data Down'!$N:$N,'Data Down'!$D:$D,'Daily PA'!$C54,'Data Down'!$C:$C,'Daily PA'!W$6)</f>
        <v>0</v>
      </c>
      <c r="X54" s="322">
        <f>SUMIFS('Data Down'!$N:$N,'Data Down'!$D:$D,'Daily PA'!$C54,'Data Down'!$C:$C,'Daily PA'!X$6)</f>
        <v>0</v>
      </c>
      <c r="Y54" s="322">
        <f>SUMIFS('Data Down'!$N:$N,'Data Down'!$D:$D,'Daily PA'!$C54,'Data Down'!$C:$C,'Daily PA'!Y$6)</f>
        <v>0</v>
      </c>
      <c r="Z54" s="322">
        <f>SUMIFS('Data Down'!$N:$N,'Data Down'!$D:$D,'Daily PA'!$C54,'Data Down'!$C:$C,'Daily PA'!Z$6)</f>
        <v>0</v>
      </c>
      <c r="AA54" s="322">
        <f>SUMIFS('Data Down'!$N:$N,'Data Down'!$D:$D,'Daily PA'!$C54,'Data Down'!$C:$C,'Daily PA'!AA$6)</f>
        <v>0</v>
      </c>
      <c r="AB54" s="322">
        <f>SUMIFS('Data Down'!$N:$N,'Data Down'!$D:$D,'Daily PA'!$C54,'Data Down'!$C:$C,'Daily PA'!AB$6)</f>
        <v>0</v>
      </c>
      <c r="AC54" s="322">
        <f>SUMIFS('Data Down'!$N:$N,'Data Down'!$D:$D,'Daily PA'!$C54,'Data Down'!$C:$C,'Daily PA'!AC$6)</f>
        <v>0</v>
      </c>
      <c r="AD54" s="322">
        <f>SUMIFS('Data Down'!$N:$N,'Data Down'!$D:$D,'Daily PA'!$C54,'Data Down'!$C:$C,'Daily PA'!AD$6)</f>
        <v>0</v>
      </c>
      <c r="AE54" s="322">
        <f>SUMIFS('Data Down'!$N:$N,'Data Down'!$D:$D,'Daily PA'!$C54,'Data Down'!$C:$C,'Daily PA'!AE$6)</f>
        <v>0</v>
      </c>
      <c r="AF54" s="322">
        <f>SUMIFS('Data Down'!$N:$N,'Data Down'!$D:$D,'Daily PA'!$C54,'Data Down'!$C:$C,'Daily PA'!AF$6)</f>
        <v>0</v>
      </c>
      <c r="AG54" s="322">
        <f>SUMIFS('Data Down'!$N:$N,'Data Down'!$D:$D,'Daily PA'!$C54,'Data Down'!$C:$C,'Daily PA'!AG$6)</f>
        <v>0</v>
      </c>
      <c r="AH54" s="322">
        <f>SUMIFS('Data Down'!$N:$N,'Data Down'!$D:$D,'Daily PA'!$C54,'Data Down'!$C:$C,'Daily PA'!AH$6)</f>
        <v>0</v>
      </c>
      <c r="AI54" s="323">
        <f t="shared" si="89"/>
        <v>0</v>
      </c>
      <c r="AJ54" s="68"/>
      <c r="AK54" s="320">
        <f t="shared" si="90"/>
        <v>8</v>
      </c>
      <c r="AL54" s="321" t="str">
        <f t="shared" ref="AL54:AM54" si="106">B54</f>
        <v>Axor 3336 OB</v>
      </c>
      <c r="AM54" s="321" t="str">
        <f t="shared" si="106"/>
        <v>DT 30 KPB</v>
      </c>
      <c r="AN54" s="324">
        <f t="shared" ref="AN54:BR54" ca="1" si="107">IF(AN$6&lt;NOW()-1,(SUM(24-D54)/24),"")</f>
        <v>1</v>
      </c>
      <c r="AO54" s="324">
        <f t="shared" ca="1" si="107"/>
        <v>1</v>
      </c>
      <c r="AP54" s="324">
        <f t="shared" ca="1" si="107"/>
        <v>1</v>
      </c>
      <c r="AQ54" s="324">
        <f t="shared" ca="1" si="107"/>
        <v>1</v>
      </c>
      <c r="AR54" s="324">
        <f t="shared" ca="1" si="107"/>
        <v>1</v>
      </c>
      <c r="AS54" s="324">
        <f t="shared" ca="1" si="107"/>
        <v>1</v>
      </c>
      <c r="AT54" s="324">
        <f t="shared" ca="1" si="107"/>
        <v>1</v>
      </c>
      <c r="AU54" s="324">
        <f t="shared" ca="1" si="107"/>
        <v>1</v>
      </c>
      <c r="AV54" s="324">
        <f t="shared" ca="1" si="107"/>
        <v>1</v>
      </c>
      <c r="AW54" s="324">
        <f t="shared" ca="1" si="107"/>
        <v>1</v>
      </c>
      <c r="AX54" s="324">
        <f t="shared" ca="1" si="107"/>
        <v>1</v>
      </c>
      <c r="AY54" s="324">
        <f t="shared" ca="1" si="107"/>
        <v>1</v>
      </c>
      <c r="AZ54" s="324">
        <f t="shared" ca="1" si="107"/>
        <v>1</v>
      </c>
      <c r="BA54" s="324">
        <f t="shared" ca="1" si="107"/>
        <v>1</v>
      </c>
      <c r="BB54" s="324">
        <f t="shared" ca="1" si="107"/>
        <v>1</v>
      </c>
      <c r="BC54" s="324">
        <f t="shared" ca="1" si="107"/>
        <v>1</v>
      </c>
      <c r="BD54" s="324">
        <f t="shared" ca="1" si="107"/>
        <v>1</v>
      </c>
      <c r="BE54" s="324">
        <f t="shared" ca="1" si="107"/>
        <v>1</v>
      </c>
      <c r="BF54" s="324">
        <f t="shared" ca="1" si="107"/>
        <v>1</v>
      </c>
      <c r="BG54" s="324">
        <f t="shared" ca="1" si="107"/>
        <v>1</v>
      </c>
      <c r="BH54" s="324">
        <f t="shared" ca="1" si="107"/>
        <v>1</v>
      </c>
      <c r="BI54" s="324">
        <f t="shared" ca="1" si="107"/>
        <v>1</v>
      </c>
      <c r="BJ54" s="324">
        <f t="shared" ca="1" si="107"/>
        <v>1</v>
      </c>
      <c r="BK54" s="324">
        <f t="shared" ca="1" si="107"/>
        <v>1</v>
      </c>
      <c r="BL54" s="324">
        <f t="shared" ca="1" si="107"/>
        <v>1</v>
      </c>
      <c r="BM54" s="324">
        <f t="shared" ca="1" si="107"/>
        <v>1</v>
      </c>
      <c r="BN54" s="324">
        <f t="shared" ca="1" si="107"/>
        <v>1</v>
      </c>
      <c r="BO54" s="324">
        <f t="shared" ca="1" si="107"/>
        <v>1</v>
      </c>
      <c r="BP54" s="324">
        <f t="shared" ca="1" si="107"/>
        <v>1</v>
      </c>
      <c r="BQ54" s="324">
        <f t="shared" ca="1" si="107"/>
        <v>1</v>
      </c>
      <c r="BR54" s="324">
        <f t="shared" ca="1" si="107"/>
        <v>1</v>
      </c>
      <c r="BS54" s="325">
        <f t="shared" ca="1" si="93"/>
        <v>1</v>
      </c>
    </row>
    <row r="55" spans="1:71" ht="14.25" customHeight="1">
      <c r="A55" s="326">
        <f t="shared" si="88"/>
        <v>9</v>
      </c>
      <c r="B55" s="321" t="str">
        <f>VLOOKUP(C55,Sort!B:C,2,FALSE)</f>
        <v>Axor 3336 OB</v>
      </c>
      <c r="C55" s="321" t="s">
        <v>96</v>
      </c>
      <c r="D55" s="322">
        <f>SUMIFS('Data Down'!$N:$N,'Data Down'!$D:$D,'Daily PA'!$C55,'Data Down'!$C:$C,'Daily PA'!D$6)</f>
        <v>0</v>
      </c>
      <c r="E55" s="322">
        <f>SUMIFS('Data Down'!$N:$N,'Data Down'!$D:$D,'Daily PA'!$C55,'Data Down'!$C:$C,'Daily PA'!E$6)</f>
        <v>0</v>
      </c>
      <c r="F55" s="322">
        <f>SUMIFS('Data Down'!$N:$N,'Data Down'!$D:$D,'Daily PA'!$C55,'Data Down'!$C:$C,'Daily PA'!F$6)</f>
        <v>0</v>
      </c>
      <c r="G55" s="322">
        <f>SUMIFS('Data Down'!$N:$N,'Data Down'!$D:$D,'Daily PA'!$C55,'Data Down'!$C:$C,'Daily PA'!G$6)</f>
        <v>0</v>
      </c>
      <c r="H55" s="322">
        <f>SUMIFS('Data Down'!$N:$N,'Data Down'!$D:$D,'Daily PA'!$C55,'Data Down'!$C:$C,'Daily PA'!H$6)</f>
        <v>0</v>
      </c>
      <c r="I55" s="322">
        <f>SUMIFS('Data Down'!$N:$N,'Data Down'!$D:$D,'Daily PA'!$C55,'Data Down'!$C:$C,'Daily PA'!I$6)</f>
        <v>0</v>
      </c>
      <c r="J55" s="322">
        <f>SUMIFS('Data Down'!$N:$N,'Data Down'!$D:$D,'Daily PA'!$C55,'Data Down'!$C:$C,'Daily PA'!J$6)</f>
        <v>0</v>
      </c>
      <c r="K55" s="322">
        <f>SUMIFS('Data Down'!$N:$N,'Data Down'!$D:$D,'Daily PA'!$C55,'Data Down'!$C:$C,'Daily PA'!K$6)</f>
        <v>0</v>
      </c>
      <c r="L55" s="322">
        <f>SUMIFS('Data Down'!$N:$N,'Data Down'!$D:$D,'Daily PA'!$C55,'Data Down'!$C:$C,'Daily PA'!L$6)</f>
        <v>0</v>
      </c>
      <c r="M55" s="322">
        <f>SUMIFS('Data Down'!$N:$N,'Data Down'!$D:$D,'Daily PA'!$C55,'Data Down'!$C:$C,'Daily PA'!M$6)</f>
        <v>0</v>
      </c>
      <c r="N55" s="322">
        <f>SUMIFS('Data Down'!$N:$N,'Data Down'!$D:$D,'Daily PA'!$C55,'Data Down'!$C:$C,'Daily PA'!N$6)</f>
        <v>0</v>
      </c>
      <c r="O55" s="322">
        <f>SUMIFS('Data Down'!$N:$N,'Data Down'!$D:$D,'Daily PA'!$C55,'Data Down'!$C:$C,'Daily PA'!O$6)</f>
        <v>0</v>
      </c>
      <c r="P55" s="322">
        <f>SUMIFS('Data Down'!$N:$N,'Data Down'!$D:$D,'Daily PA'!$C55,'Data Down'!$C:$C,'Daily PA'!P$6)</f>
        <v>0</v>
      </c>
      <c r="Q55" s="322">
        <f>SUMIFS('Data Down'!$N:$N,'Data Down'!$D:$D,'Daily PA'!$C55,'Data Down'!$C:$C,'Daily PA'!Q$6)</f>
        <v>0</v>
      </c>
      <c r="R55" s="322">
        <f>SUMIFS('Data Down'!$N:$N,'Data Down'!$D:$D,'Daily PA'!$C55,'Data Down'!$C:$C,'Daily PA'!R$6)</f>
        <v>0</v>
      </c>
      <c r="S55" s="322">
        <f>SUMIFS('Data Down'!$N:$N,'Data Down'!$D:$D,'Daily PA'!$C55,'Data Down'!$C:$C,'Daily PA'!S$6)</f>
        <v>0</v>
      </c>
      <c r="T55" s="322">
        <f>SUMIFS('Data Down'!$N:$N,'Data Down'!$D:$D,'Daily PA'!$C55,'Data Down'!$C:$C,'Daily PA'!T$6)</f>
        <v>0</v>
      </c>
      <c r="U55" s="322">
        <f>SUMIFS('Data Down'!$N:$N,'Data Down'!$D:$D,'Daily PA'!$C55,'Data Down'!$C:$C,'Daily PA'!U$6)</f>
        <v>0</v>
      </c>
      <c r="V55" s="322">
        <f>SUMIFS('Data Down'!$N:$N,'Data Down'!$D:$D,'Daily PA'!$C55,'Data Down'!$C:$C,'Daily PA'!V$6)</f>
        <v>0</v>
      </c>
      <c r="W55" s="322">
        <f>SUMIFS('Data Down'!$N:$N,'Data Down'!$D:$D,'Daily PA'!$C55,'Data Down'!$C:$C,'Daily PA'!W$6)</f>
        <v>0</v>
      </c>
      <c r="X55" s="322">
        <f>SUMIFS('Data Down'!$N:$N,'Data Down'!$D:$D,'Daily PA'!$C55,'Data Down'!$C:$C,'Daily PA'!X$6)</f>
        <v>0</v>
      </c>
      <c r="Y55" s="322">
        <f>SUMIFS('Data Down'!$N:$N,'Data Down'!$D:$D,'Daily PA'!$C55,'Data Down'!$C:$C,'Daily PA'!Y$6)</f>
        <v>0</v>
      </c>
      <c r="Z55" s="322">
        <f>SUMIFS('Data Down'!$N:$N,'Data Down'!$D:$D,'Daily PA'!$C55,'Data Down'!$C:$C,'Daily PA'!Z$6)</f>
        <v>0</v>
      </c>
      <c r="AA55" s="322">
        <f>SUMIFS('Data Down'!$N:$N,'Data Down'!$D:$D,'Daily PA'!$C55,'Data Down'!$C:$C,'Daily PA'!AA$6)</f>
        <v>0</v>
      </c>
      <c r="AB55" s="322">
        <f>SUMIFS('Data Down'!$N:$N,'Data Down'!$D:$D,'Daily PA'!$C55,'Data Down'!$C:$C,'Daily PA'!AB$6)</f>
        <v>0</v>
      </c>
      <c r="AC55" s="322">
        <f>SUMIFS('Data Down'!$N:$N,'Data Down'!$D:$D,'Daily PA'!$C55,'Data Down'!$C:$C,'Daily PA'!AC$6)</f>
        <v>0</v>
      </c>
      <c r="AD55" s="322">
        <f>SUMIFS('Data Down'!$N:$N,'Data Down'!$D:$D,'Daily PA'!$C55,'Data Down'!$C:$C,'Daily PA'!AD$6)</f>
        <v>0</v>
      </c>
      <c r="AE55" s="322">
        <f>SUMIFS('Data Down'!$N:$N,'Data Down'!$D:$D,'Daily PA'!$C55,'Data Down'!$C:$C,'Daily PA'!AE$6)</f>
        <v>0</v>
      </c>
      <c r="AF55" s="322">
        <f>SUMIFS('Data Down'!$N:$N,'Data Down'!$D:$D,'Daily PA'!$C55,'Data Down'!$C:$C,'Daily PA'!AF$6)</f>
        <v>0</v>
      </c>
      <c r="AG55" s="322">
        <f>SUMIFS('Data Down'!$N:$N,'Data Down'!$D:$D,'Daily PA'!$C55,'Data Down'!$C:$C,'Daily PA'!AG$6)</f>
        <v>0</v>
      </c>
      <c r="AH55" s="322">
        <f>SUMIFS('Data Down'!$N:$N,'Data Down'!$D:$D,'Daily PA'!$C55,'Data Down'!$C:$C,'Daily PA'!AH$6)</f>
        <v>0</v>
      </c>
      <c r="AI55" s="323">
        <f t="shared" si="89"/>
        <v>0</v>
      </c>
      <c r="AJ55" s="68"/>
      <c r="AK55" s="320">
        <f t="shared" si="90"/>
        <v>9</v>
      </c>
      <c r="AL55" s="321" t="str">
        <f t="shared" ref="AL55:AM55" si="108">B55</f>
        <v>Axor 3336 OB</v>
      </c>
      <c r="AM55" s="321" t="str">
        <f t="shared" si="108"/>
        <v>DT 31 KPB</v>
      </c>
      <c r="AN55" s="324">
        <f t="shared" ref="AN55:BR55" ca="1" si="109">IF(AN$6&lt;NOW()-1,(SUM(24-D55)/24),"")</f>
        <v>1</v>
      </c>
      <c r="AO55" s="324">
        <f t="shared" ca="1" si="109"/>
        <v>1</v>
      </c>
      <c r="AP55" s="324">
        <f t="shared" ca="1" si="109"/>
        <v>1</v>
      </c>
      <c r="AQ55" s="324">
        <f t="shared" ca="1" si="109"/>
        <v>1</v>
      </c>
      <c r="AR55" s="324">
        <f t="shared" ca="1" si="109"/>
        <v>1</v>
      </c>
      <c r="AS55" s="324">
        <f t="shared" ca="1" si="109"/>
        <v>1</v>
      </c>
      <c r="AT55" s="324">
        <f t="shared" ca="1" si="109"/>
        <v>1</v>
      </c>
      <c r="AU55" s="324">
        <f t="shared" ca="1" si="109"/>
        <v>1</v>
      </c>
      <c r="AV55" s="324">
        <f t="shared" ca="1" si="109"/>
        <v>1</v>
      </c>
      <c r="AW55" s="324">
        <f t="shared" ca="1" si="109"/>
        <v>1</v>
      </c>
      <c r="AX55" s="324">
        <f t="shared" ca="1" si="109"/>
        <v>1</v>
      </c>
      <c r="AY55" s="324">
        <f t="shared" ca="1" si="109"/>
        <v>1</v>
      </c>
      <c r="AZ55" s="324">
        <f t="shared" ca="1" si="109"/>
        <v>1</v>
      </c>
      <c r="BA55" s="324">
        <f t="shared" ca="1" si="109"/>
        <v>1</v>
      </c>
      <c r="BB55" s="324">
        <f t="shared" ca="1" si="109"/>
        <v>1</v>
      </c>
      <c r="BC55" s="324">
        <f t="shared" ca="1" si="109"/>
        <v>1</v>
      </c>
      <c r="BD55" s="324">
        <f t="shared" ca="1" si="109"/>
        <v>1</v>
      </c>
      <c r="BE55" s="324">
        <f t="shared" ca="1" si="109"/>
        <v>1</v>
      </c>
      <c r="BF55" s="324">
        <f t="shared" ca="1" si="109"/>
        <v>1</v>
      </c>
      <c r="BG55" s="324">
        <f t="shared" ca="1" si="109"/>
        <v>1</v>
      </c>
      <c r="BH55" s="324">
        <f t="shared" ca="1" si="109"/>
        <v>1</v>
      </c>
      <c r="BI55" s="324">
        <f t="shared" ca="1" si="109"/>
        <v>1</v>
      </c>
      <c r="BJ55" s="324">
        <f t="shared" ca="1" si="109"/>
        <v>1</v>
      </c>
      <c r="BK55" s="324">
        <f t="shared" ca="1" si="109"/>
        <v>1</v>
      </c>
      <c r="BL55" s="324">
        <f t="shared" ca="1" si="109"/>
        <v>1</v>
      </c>
      <c r="BM55" s="324">
        <f t="shared" ca="1" si="109"/>
        <v>1</v>
      </c>
      <c r="BN55" s="324">
        <f t="shared" ca="1" si="109"/>
        <v>1</v>
      </c>
      <c r="BO55" s="324">
        <f t="shared" ca="1" si="109"/>
        <v>1</v>
      </c>
      <c r="BP55" s="324">
        <f t="shared" ca="1" si="109"/>
        <v>1</v>
      </c>
      <c r="BQ55" s="324">
        <f t="shared" ca="1" si="109"/>
        <v>1</v>
      </c>
      <c r="BR55" s="324">
        <f t="shared" ca="1" si="109"/>
        <v>1</v>
      </c>
      <c r="BS55" s="325">
        <f t="shared" ca="1" si="93"/>
        <v>1</v>
      </c>
    </row>
    <row r="56" spans="1:71" ht="14.25" customHeight="1">
      <c r="A56" s="326">
        <f t="shared" si="88"/>
        <v>10</v>
      </c>
      <c r="B56" s="321" t="str">
        <f>VLOOKUP(C56,Sort!B:C,2,FALSE)</f>
        <v>Axor 3336 OB</v>
      </c>
      <c r="C56" s="321" t="s">
        <v>97</v>
      </c>
      <c r="D56" s="322">
        <f>SUMIFS('Data Down'!$N:$N,'Data Down'!$D:$D,'Daily PA'!$C56,'Data Down'!$C:$C,'Daily PA'!D$6)</f>
        <v>0</v>
      </c>
      <c r="E56" s="322">
        <f>SUMIFS('Data Down'!$N:$N,'Data Down'!$D:$D,'Daily PA'!$C56,'Data Down'!$C:$C,'Daily PA'!E$6)</f>
        <v>0</v>
      </c>
      <c r="F56" s="322">
        <f>SUMIFS('Data Down'!$N:$N,'Data Down'!$D:$D,'Daily PA'!$C56,'Data Down'!$C:$C,'Daily PA'!F$6)</f>
        <v>0</v>
      </c>
      <c r="G56" s="322">
        <f>SUMIFS('Data Down'!$N:$N,'Data Down'!$D:$D,'Daily PA'!$C56,'Data Down'!$C:$C,'Daily PA'!G$6)</f>
        <v>0</v>
      </c>
      <c r="H56" s="322">
        <f>SUMIFS('Data Down'!$N:$N,'Data Down'!$D:$D,'Daily PA'!$C56,'Data Down'!$C:$C,'Daily PA'!H$6)</f>
        <v>0</v>
      </c>
      <c r="I56" s="322">
        <f>SUMIFS('Data Down'!$N:$N,'Data Down'!$D:$D,'Daily PA'!$C56,'Data Down'!$C:$C,'Daily PA'!I$6)</f>
        <v>0</v>
      </c>
      <c r="J56" s="322">
        <f>SUMIFS('Data Down'!$N:$N,'Data Down'!$D:$D,'Daily PA'!$C56,'Data Down'!$C:$C,'Daily PA'!J$6)</f>
        <v>0</v>
      </c>
      <c r="K56" s="322">
        <f>SUMIFS('Data Down'!$N:$N,'Data Down'!$D:$D,'Daily PA'!$C56,'Data Down'!$C:$C,'Daily PA'!K$6)</f>
        <v>0</v>
      </c>
      <c r="L56" s="322">
        <f>SUMIFS('Data Down'!$N:$N,'Data Down'!$D:$D,'Daily PA'!$C56,'Data Down'!$C:$C,'Daily PA'!L$6)</f>
        <v>0</v>
      </c>
      <c r="M56" s="322">
        <f>SUMIFS('Data Down'!$N:$N,'Data Down'!$D:$D,'Daily PA'!$C56,'Data Down'!$C:$C,'Daily PA'!M$6)</f>
        <v>0</v>
      </c>
      <c r="N56" s="322">
        <f>SUMIFS('Data Down'!$N:$N,'Data Down'!$D:$D,'Daily PA'!$C56,'Data Down'!$C:$C,'Daily PA'!N$6)</f>
        <v>0</v>
      </c>
      <c r="O56" s="322">
        <f>SUMIFS('Data Down'!$N:$N,'Data Down'!$D:$D,'Daily PA'!$C56,'Data Down'!$C:$C,'Daily PA'!O$6)</f>
        <v>0</v>
      </c>
      <c r="P56" s="322">
        <f>SUMIFS('Data Down'!$N:$N,'Data Down'!$D:$D,'Daily PA'!$C56,'Data Down'!$C:$C,'Daily PA'!P$6)</f>
        <v>0</v>
      </c>
      <c r="Q56" s="322">
        <f>SUMIFS('Data Down'!$N:$N,'Data Down'!$D:$D,'Daily PA'!$C56,'Data Down'!$C:$C,'Daily PA'!Q$6)</f>
        <v>0</v>
      </c>
      <c r="R56" s="322">
        <f>SUMIFS('Data Down'!$N:$N,'Data Down'!$D:$D,'Daily PA'!$C56,'Data Down'!$C:$C,'Daily PA'!R$6)</f>
        <v>0</v>
      </c>
      <c r="S56" s="322">
        <f>SUMIFS('Data Down'!$N:$N,'Data Down'!$D:$D,'Daily PA'!$C56,'Data Down'!$C:$C,'Daily PA'!S$6)</f>
        <v>0</v>
      </c>
      <c r="T56" s="322">
        <f>SUMIFS('Data Down'!$N:$N,'Data Down'!$D:$D,'Daily PA'!$C56,'Data Down'!$C:$C,'Daily PA'!T$6)</f>
        <v>0</v>
      </c>
      <c r="U56" s="322">
        <f>SUMIFS('Data Down'!$N:$N,'Data Down'!$D:$D,'Daily PA'!$C56,'Data Down'!$C:$C,'Daily PA'!U$6)</f>
        <v>0</v>
      </c>
      <c r="V56" s="322">
        <f>SUMIFS('Data Down'!$N:$N,'Data Down'!$D:$D,'Daily PA'!$C56,'Data Down'!$C:$C,'Daily PA'!V$6)</f>
        <v>0</v>
      </c>
      <c r="W56" s="322">
        <f>SUMIFS('Data Down'!$N:$N,'Data Down'!$D:$D,'Daily PA'!$C56,'Data Down'!$C:$C,'Daily PA'!W$6)</f>
        <v>0</v>
      </c>
      <c r="X56" s="322">
        <f>SUMIFS('Data Down'!$N:$N,'Data Down'!$D:$D,'Daily PA'!$C56,'Data Down'!$C:$C,'Daily PA'!X$6)</f>
        <v>0</v>
      </c>
      <c r="Y56" s="322">
        <f>SUMIFS('Data Down'!$N:$N,'Data Down'!$D:$D,'Daily PA'!$C56,'Data Down'!$C:$C,'Daily PA'!Y$6)</f>
        <v>0</v>
      </c>
      <c r="Z56" s="322">
        <f>SUMIFS('Data Down'!$N:$N,'Data Down'!$D:$D,'Daily PA'!$C56,'Data Down'!$C:$C,'Daily PA'!Z$6)</f>
        <v>0</v>
      </c>
      <c r="AA56" s="322">
        <f>SUMIFS('Data Down'!$N:$N,'Data Down'!$D:$D,'Daily PA'!$C56,'Data Down'!$C:$C,'Daily PA'!AA$6)</f>
        <v>0</v>
      </c>
      <c r="AB56" s="322">
        <f>SUMIFS('Data Down'!$N:$N,'Data Down'!$D:$D,'Daily PA'!$C56,'Data Down'!$C:$C,'Daily PA'!AB$6)</f>
        <v>0</v>
      </c>
      <c r="AC56" s="322">
        <f>SUMIFS('Data Down'!$N:$N,'Data Down'!$D:$D,'Daily PA'!$C56,'Data Down'!$C:$C,'Daily PA'!AC$6)</f>
        <v>0</v>
      </c>
      <c r="AD56" s="322">
        <f>SUMIFS('Data Down'!$N:$N,'Data Down'!$D:$D,'Daily PA'!$C56,'Data Down'!$C:$C,'Daily PA'!AD$6)</f>
        <v>0</v>
      </c>
      <c r="AE56" s="322">
        <f>SUMIFS('Data Down'!$N:$N,'Data Down'!$D:$D,'Daily PA'!$C56,'Data Down'!$C:$C,'Daily PA'!AE$6)</f>
        <v>0</v>
      </c>
      <c r="AF56" s="322">
        <f>SUMIFS('Data Down'!$N:$N,'Data Down'!$D:$D,'Daily PA'!$C56,'Data Down'!$C:$C,'Daily PA'!AF$6)</f>
        <v>0</v>
      </c>
      <c r="AG56" s="322">
        <f>SUMIFS('Data Down'!$N:$N,'Data Down'!$D:$D,'Daily PA'!$C56,'Data Down'!$C:$C,'Daily PA'!AG$6)</f>
        <v>0</v>
      </c>
      <c r="AH56" s="322">
        <f>SUMIFS('Data Down'!$N:$N,'Data Down'!$D:$D,'Daily PA'!$C56,'Data Down'!$C:$C,'Daily PA'!AH$6)</f>
        <v>0</v>
      </c>
      <c r="AI56" s="323">
        <f t="shared" si="89"/>
        <v>0</v>
      </c>
      <c r="AJ56" s="68"/>
      <c r="AK56" s="320">
        <f t="shared" si="90"/>
        <v>10</v>
      </c>
      <c r="AL56" s="321" t="str">
        <f t="shared" ref="AL56:AM56" si="110">B56</f>
        <v>Axor 3336 OB</v>
      </c>
      <c r="AM56" s="321" t="str">
        <f t="shared" si="110"/>
        <v>DT 32 KPB</v>
      </c>
      <c r="AN56" s="324">
        <f t="shared" ref="AN56:BR56" ca="1" si="111">IF(AN$6&lt;NOW()-1,(SUM(24-D56)/24),"")</f>
        <v>1</v>
      </c>
      <c r="AO56" s="324">
        <f t="shared" ca="1" si="111"/>
        <v>1</v>
      </c>
      <c r="AP56" s="324">
        <f t="shared" ca="1" si="111"/>
        <v>1</v>
      </c>
      <c r="AQ56" s="324">
        <f t="shared" ca="1" si="111"/>
        <v>1</v>
      </c>
      <c r="AR56" s="324">
        <f t="shared" ca="1" si="111"/>
        <v>1</v>
      </c>
      <c r="AS56" s="324">
        <f t="shared" ca="1" si="111"/>
        <v>1</v>
      </c>
      <c r="AT56" s="324">
        <f t="shared" ca="1" si="111"/>
        <v>1</v>
      </c>
      <c r="AU56" s="324">
        <f t="shared" ca="1" si="111"/>
        <v>1</v>
      </c>
      <c r="AV56" s="324">
        <f t="shared" ca="1" si="111"/>
        <v>1</v>
      </c>
      <c r="AW56" s="324">
        <f t="shared" ca="1" si="111"/>
        <v>1</v>
      </c>
      <c r="AX56" s="324">
        <f t="shared" ca="1" si="111"/>
        <v>1</v>
      </c>
      <c r="AY56" s="324">
        <f t="shared" ca="1" si="111"/>
        <v>1</v>
      </c>
      <c r="AZ56" s="324">
        <f t="shared" ca="1" si="111"/>
        <v>1</v>
      </c>
      <c r="BA56" s="324">
        <f t="shared" ca="1" si="111"/>
        <v>1</v>
      </c>
      <c r="BB56" s="324">
        <f t="shared" ca="1" si="111"/>
        <v>1</v>
      </c>
      <c r="BC56" s="324">
        <f t="shared" ca="1" si="111"/>
        <v>1</v>
      </c>
      <c r="BD56" s="324">
        <f t="shared" ca="1" si="111"/>
        <v>1</v>
      </c>
      <c r="BE56" s="324">
        <f t="shared" ca="1" si="111"/>
        <v>1</v>
      </c>
      <c r="BF56" s="324">
        <f t="shared" ca="1" si="111"/>
        <v>1</v>
      </c>
      <c r="BG56" s="324">
        <f t="shared" ca="1" si="111"/>
        <v>1</v>
      </c>
      <c r="BH56" s="324">
        <f t="shared" ca="1" si="111"/>
        <v>1</v>
      </c>
      <c r="BI56" s="324">
        <f t="shared" ca="1" si="111"/>
        <v>1</v>
      </c>
      <c r="BJ56" s="324">
        <f t="shared" ca="1" si="111"/>
        <v>1</v>
      </c>
      <c r="BK56" s="324">
        <f t="shared" ca="1" si="111"/>
        <v>1</v>
      </c>
      <c r="BL56" s="324">
        <f t="shared" ca="1" si="111"/>
        <v>1</v>
      </c>
      <c r="BM56" s="324">
        <f t="shared" ca="1" si="111"/>
        <v>1</v>
      </c>
      <c r="BN56" s="324">
        <f t="shared" ca="1" si="111"/>
        <v>1</v>
      </c>
      <c r="BO56" s="324">
        <f t="shared" ca="1" si="111"/>
        <v>1</v>
      </c>
      <c r="BP56" s="324">
        <f t="shared" ca="1" si="111"/>
        <v>1</v>
      </c>
      <c r="BQ56" s="324">
        <f t="shared" ca="1" si="111"/>
        <v>1</v>
      </c>
      <c r="BR56" s="324">
        <f t="shared" ca="1" si="111"/>
        <v>1</v>
      </c>
      <c r="BS56" s="325">
        <f t="shared" ca="1" si="93"/>
        <v>1</v>
      </c>
    </row>
    <row r="57" spans="1:71" ht="14.25" customHeight="1">
      <c r="A57" s="326">
        <f t="shared" si="88"/>
        <v>11</v>
      </c>
      <c r="B57" s="321" t="str">
        <f>VLOOKUP(C57,Sort!B:C,2,FALSE)</f>
        <v>Axor 3336 OB</v>
      </c>
      <c r="C57" s="321" t="s">
        <v>98</v>
      </c>
      <c r="D57" s="322">
        <f>SUMIFS('Data Down'!$N:$N,'Data Down'!$D:$D,'Daily PA'!$C57,'Data Down'!$C:$C,'Daily PA'!D$6)</f>
        <v>0</v>
      </c>
      <c r="E57" s="322">
        <f>SUMIFS('Data Down'!$N:$N,'Data Down'!$D:$D,'Daily PA'!$C57,'Data Down'!$C:$C,'Daily PA'!E$6)</f>
        <v>0</v>
      </c>
      <c r="F57" s="322">
        <f>SUMIFS('Data Down'!$N:$N,'Data Down'!$D:$D,'Daily PA'!$C57,'Data Down'!$C:$C,'Daily PA'!F$6)</f>
        <v>0</v>
      </c>
      <c r="G57" s="322">
        <f>SUMIFS('Data Down'!$N:$N,'Data Down'!$D:$D,'Daily PA'!$C57,'Data Down'!$C:$C,'Daily PA'!G$6)</f>
        <v>0</v>
      </c>
      <c r="H57" s="322">
        <f>SUMIFS('Data Down'!$N:$N,'Data Down'!$D:$D,'Daily PA'!$C57,'Data Down'!$C:$C,'Daily PA'!H$6)</f>
        <v>0</v>
      </c>
      <c r="I57" s="322">
        <f>SUMIFS('Data Down'!$N:$N,'Data Down'!$D:$D,'Daily PA'!$C57,'Data Down'!$C:$C,'Daily PA'!I$6)</f>
        <v>0</v>
      </c>
      <c r="J57" s="322">
        <f>SUMIFS('Data Down'!$N:$N,'Data Down'!$D:$D,'Daily PA'!$C57,'Data Down'!$C:$C,'Daily PA'!J$6)</f>
        <v>0</v>
      </c>
      <c r="K57" s="322">
        <f>SUMIFS('Data Down'!$N:$N,'Data Down'!$D:$D,'Daily PA'!$C57,'Data Down'!$C:$C,'Daily PA'!K$6)</f>
        <v>0</v>
      </c>
      <c r="L57" s="322">
        <f>SUMIFS('Data Down'!$N:$N,'Data Down'!$D:$D,'Daily PA'!$C57,'Data Down'!$C:$C,'Daily PA'!L$6)</f>
        <v>0</v>
      </c>
      <c r="M57" s="322">
        <f>SUMIFS('Data Down'!$N:$N,'Data Down'!$D:$D,'Daily PA'!$C57,'Data Down'!$C:$C,'Daily PA'!M$6)</f>
        <v>0</v>
      </c>
      <c r="N57" s="322">
        <f>SUMIFS('Data Down'!$N:$N,'Data Down'!$D:$D,'Daily PA'!$C57,'Data Down'!$C:$C,'Daily PA'!N$6)</f>
        <v>0</v>
      </c>
      <c r="O57" s="322">
        <f>SUMIFS('Data Down'!$N:$N,'Data Down'!$D:$D,'Daily PA'!$C57,'Data Down'!$C:$C,'Daily PA'!O$6)</f>
        <v>0</v>
      </c>
      <c r="P57" s="322">
        <f>SUMIFS('Data Down'!$N:$N,'Data Down'!$D:$D,'Daily PA'!$C57,'Data Down'!$C:$C,'Daily PA'!P$6)</f>
        <v>0</v>
      </c>
      <c r="Q57" s="322">
        <f>SUMIFS('Data Down'!$N:$N,'Data Down'!$D:$D,'Daily PA'!$C57,'Data Down'!$C:$C,'Daily PA'!Q$6)</f>
        <v>0</v>
      </c>
      <c r="R57" s="322">
        <f>SUMIFS('Data Down'!$N:$N,'Data Down'!$D:$D,'Daily PA'!$C57,'Data Down'!$C:$C,'Daily PA'!R$6)</f>
        <v>0</v>
      </c>
      <c r="S57" s="322">
        <f>SUMIFS('Data Down'!$N:$N,'Data Down'!$D:$D,'Daily PA'!$C57,'Data Down'!$C:$C,'Daily PA'!S$6)</f>
        <v>0</v>
      </c>
      <c r="T57" s="322">
        <f>SUMIFS('Data Down'!$N:$N,'Data Down'!$D:$D,'Daily PA'!$C57,'Data Down'!$C:$C,'Daily PA'!T$6)</f>
        <v>0</v>
      </c>
      <c r="U57" s="322">
        <f>SUMIFS('Data Down'!$N:$N,'Data Down'!$D:$D,'Daily PA'!$C57,'Data Down'!$C:$C,'Daily PA'!U$6)</f>
        <v>0</v>
      </c>
      <c r="V57" s="322">
        <f>SUMIFS('Data Down'!$N:$N,'Data Down'!$D:$D,'Daily PA'!$C57,'Data Down'!$C:$C,'Daily PA'!V$6)</f>
        <v>0</v>
      </c>
      <c r="W57" s="322">
        <f>SUMIFS('Data Down'!$N:$N,'Data Down'!$D:$D,'Daily PA'!$C57,'Data Down'!$C:$C,'Daily PA'!W$6)</f>
        <v>0</v>
      </c>
      <c r="X57" s="322">
        <f>SUMIFS('Data Down'!$N:$N,'Data Down'!$D:$D,'Daily PA'!$C57,'Data Down'!$C:$C,'Daily PA'!X$6)</f>
        <v>0</v>
      </c>
      <c r="Y57" s="322">
        <f>SUMIFS('Data Down'!$N:$N,'Data Down'!$D:$D,'Daily PA'!$C57,'Data Down'!$C:$C,'Daily PA'!Y$6)</f>
        <v>0</v>
      </c>
      <c r="Z57" s="322">
        <f>SUMIFS('Data Down'!$N:$N,'Data Down'!$D:$D,'Daily PA'!$C57,'Data Down'!$C:$C,'Daily PA'!Z$6)</f>
        <v>0</v>
      </c>
      <c r="AA57" s="322">
        <f>SUMIFS('Data Down'!$N:$N,'Data Down'!$D:$D,'Daily PA'!$C57,'Data Down'!$C:$C,'Daily PA'!AA$6)</f>
        <v>0</v>
      </c>
      <c r="AB57" s="322">
        <f>SUMIFS('Data Down'!$N:$N,'Data Down'!$D:$D,'Daily PA'!$C57,'Data Down'!$C:$C,'Daily PA'!AB$6)</f>
        <v>0</v>
      </c>
      <c r="AC57" s="322">
        <f>SUMIFS('Data Down'!$N:$N,'Data Down'!$D:$D,'Daily PA'!$C57,'Data Down'!$C:$C,'Daily PA'!AC$6)</f>
        <v>0</v>
      </c>
      <c r="AD57" s="322">
        <f>SUMIFS('Data Down'!$N:$N,'Data Down'!$D:$D,'Daily PA'!$C57,'Data Down'!$C:$C,'Daily PA'!AD$6)</f>
        <v>0</v>
      </c>
      <c r="AE57" s="322">
        <f>SUMIFS('Data Down'!$N:$N,'Data Down'!$D:$D,'Daily PA'!$C57,'Data Down'!$C:$C,'Daily PA'!AE$6)</f>
        <v>0</v>
      </c>
      <c r="AF57" s="322">
        <f>SUMIFS('Data Down'!$N:$N,'Data Down'!$D:$D,'Daily PA'!$C57,'Data Down'!$C:$C,'Daily PA'!AF$6)</f>
        <v>0</v>
      </c>
      <c r="AG57" s="322">
        <f>SUMIFS('Data Down'!$N:$N,'Data Down'!$D:$D,'Daily PA'!$C57,'Data Down'!$C:$C,'Daily PA'!AG$6)</f>
        <v>0</v>
      </c>
      <c r="AH57" s="322">
        <f>SUMIFS('Data Down'!$N:$N,'Data Down'!$D:$D,'Daily PA'!$C57,'Data Down'!$C:$C,'Daily PA'!AH$6)</f>
        <v>0</v>
      </c>
      <c r="AI57" s="323">
        <f t="shared" si="89"/>
        <v>0</v>
      </c>
      <c r="AJ57" s="68"/>
      <c r="AK57" s="320">
        <f t="shared" si="90"/>
        <v>11</v>
      </c>
      <c r="AL57" s="321" t="str">
        <f t="shared" ref="AL57:AM57" si="112">B57</f>
        <v>Axor 3336 OB</v>
      </c>
      <c r="AM57" s="321" t="str">
        <f t="shared" si="112"/>
        <v>DT 33 KPB</v>
      </c>
      <c r="AN57" s="324">
        <f t="shared" ref="AN57:BR57" ca="1" si="113">IF(AN$6&lt;NOW()-1,(SUM(24-D57)/24),"")</f>
        <v>1</v>
      </c>
      <c r="AO57" s="324">
        <f t="shared" ca="1" si="113"/>
        <v>1</v>
      </c>
      <c r="AP57" s="324">
        <f t="shared" ca="1" si="113"/>
        <v>1</v>
      </c>
      <c r="AQ57" s="324">
        <f t="shared" ca="1" si="113"/>
        <v>1</v>
      </c>
      <c r="AR57" s="324">
        <f t="shared" ca="1" si="113"/>
        <v>1</v>
      </c>
      <c r="AS57" s="324">
        <f t="shared" ca="1" si="113"/>
        <v>1</v>
      </c>
      <c r="AT57" s="324">
        <f t="shared" ca="1" si="113"/>
        <v>1</v>
      </c>
      <c r="AU57" s="324">
        <f t="shared" ca="1" si="113"/>
        <v>1</v>
      </c>
      <c r="AV57" s="324">
        <f t="shared" ca="1" si="113"/>
        <v>1</v>
      </c>
      <c r="AW57" s="324">
        <f t="shared" ca="1" si="113"/>
        <v>1</v>
      </c>
      <c r="AX57" s="324">
        <f t="shared" ca="1" si="113"/>
        <v>1</v>
      </c>
      <c r="AY57" s="324">
        <f t="shared" ca="1" si="113"/>
        <v>1</v>
      </c>
      <c r="AZ57" s="324">
        <f t="shared" ca="1" si="113"/>
        <v>1</v>
      </c>
      <c r="BA57" s="324">
        <f t="shared" ca="1" si="113"/>
        <v>1</v>
      </c>
      <c r="BB57" s="324">
        <f t="shared" ca="1" si="113"/>
        <v>1</v>
      </c>
      <c r="BC57" s="324">
        <f t="shared" ca="1" si="113"/>
        <v>1</v>
      </c>
      <c r="BD57" s="324">
        <f t="shared" ca="1" si="113"/>
        <v>1</v>
      </c>
      <c r="BE57" s="324">
        <f t="shared" ca="1" si="113"/>
        <v>1</v>
      </c>
      <c r="BF57" s="324">
        <f t="shared" ca="1" si="113"/>
        <v>1</v>
      </c>
      <c r="BG57" s="324">
        <f t="shared" ca="1" si="113"/>
        <v>1</v>
      </c>
      <c r="BH57" s="324">
        <f t="shared" ca="1" si="113"/>
        <v>1</v>
      </c>
      <c r="BI57" s="324">
        <f t="shared" ca="1" si="113"/>
        <v>1</v>
      </c>
      <c r="BJ57" s="324">
        <f t="shared" ca="1" si="113"/>
        <v>1</v>
      </c>
      <c r="BK57" s="324">
        <f t="shared" ca="1" si="113"/>
        <v>1</v>
      </c>
      <c r="BL57" s="324">
        <f t="shared" ca="1" si="113"/>
        <v>1</v>
      </c>
      <c r="BM57" s="324">
        <f t="shared" ca="1" si="113"/>
        <v>1</v>
      </c>
      <c r="BN57" s="324">
        <f t="shared" ca="1" si="113"/>
        <v>1</v>
      </c>
      <c r="BO57" s="324">
        <f t="shared" ca="1" si="113"/>
        <v>1</v>
      </c>
      <c r="BP57" s="324">
        <f t="shared" ca="1" si="113"/>
        <v>1</v>
      </c>
      <c r="BQ57" s="324">
        <f t="shared" ca="1" si="113"/>
        <v>1</v>
      </c>
      <c r="BR57" s="324">
        <f t="shared" ca="1" si="113"/>
        <v>1</v>
      </c>
      <c r="BS57" s="325">
        <f t="shared" ca="1" si="93"/>
        <v>1</v>
      </c>
    </row>
    <row r="58" spans="1:71" ht="14.25" customHeight="1">
      <c r="A58" s="326">
        <f t="shared" si="88"/>
        <v>12</v>
      </c>
      <c r="B58" s="321" t="str">
        <f>VLOOKUP(C58,Sort!B:C,2,FALSE)</f>
        <v>Axor 3336 OB</v>
      </c>
      <c r="C58" s="321" t="s">
        <v>99</v>
      </c>
      <c r="D58" s="322">
        <f>SUMIFS('Data Down'!$N:$N,'Data Down'!$D:$D,'Daily PA'!$C58,'Data Down'!$C:$C,'Daily PA'!D$6)</f>
        <v>0</v>
      </c>
      <c r="E58" s="322">
        <f>SUMIFS('Data Down'!$N:$N,'Data Down'!$D:$D,'Daily PA'!$C58,'Data Down'!$C:$C,'Daily PA'!E$6)</f>
        <v>0</v>
      </c>
      <c r="F58" s="322">
        <f>SUMIFS('Data Down'!$N:$N,'Data Down'!$D:$D,'Daily PA'!$C58,'Data Down'!$C:$C,'Daily PA'!F$6)</f>
        <v>0</v>
      </c>
      <c r="G58" s="322">
        <f>SUMIFS('Data Down'!$N:$N,'Data Down'!$D:$D,'Daily PA'!$C58,'Data Down'!$C:$C,'Daily PA'!G$6)</f>
        <v>0</v>
      </c>
      <c r="H58" s="322">
        <f>SUMIFS('Data Down'!$N:$N,'Data Down'!$D:$D,'Daily PA'!$C58,'Data Down'!$C:$C,'Daily PA'!H$6)</f>
        <v>0</v>
      </c>
      <c r="I58" s="322">
        <f>SUMIFS('Data Down'!$N:$N,'Data Down'!$D:$D,'Daily PA'!$C58,'Data Down'!$C:$C,'Daily PA'!I$6)</f>
        <v>0</v>
      </c>
      <c r="J58" s="322">
        <f>SUMIFS('Data Down'!$N:$N,'Data Down'!$D:$D,'Daily PA'!$C58,'Data Down'!$C:$C,'Daily PA'!J$6)</f>
        <v>0</v>
      </c>
      <c r="K58" s="322">
        <f>SUMIFS('Data Down'!$N:$N,'Data Down'!$D:$D,'Daily PA'!$C58,'Data Down'!$C:$C,'Daily PA'!K$6)</f>
        <v>0</v>
      </c>
      <c r="L58" s="322">
        <f>SUMIFS('Data Down'!$N:$N,'Data Down'!$D:$D,'Daily PA'!$C58,'Data Down'!$C:$C,'Daily PA'!L$6)</f>
        <v>0</v>
      </c>
      <c r="M58" s="322">
        <f>SUMIFS('Data Down'!$N:$N,'Data Down'!$D:$D,'Daily PA'!$C58,'Data Down'!$C:$C,'Daily PA'!M$6)</f>
        <v>0</v>
      </c>
      <c r="N58" s="322">
        <f>SUMIFS('Data Down'!$N:$N,'Data Down'!$D:$D,'Daily PA'!$C58,'Data Down'!$C:$C,'Daily PA'!N$6)</f>
        <v>0</v>
      </c>
      <c r="O58" s="322">
        <f>SUMIFS('Data Down'!$N:$N,'Data Down'!$D:$D,'Daily PA'!$C58,'Data Down'!$C:$C,'Daily PA'!O$6)</f>
        <v>0</v>
      </c>
      <c r="P58" s="322">
        <f>SUMIFS('Data Down'!$N:$N,'Data Down'!$D:$D,'Daily PA'!$C58,'Data Down'!$C:$C,'Daily PA'!P$6)</f>
        <v>0</v>
      </c>
      <c r="Q58" s="322">
        <f>SUMIFS('Data Down'!$N:$N,'Data Down'!$D:$D,'Daily PA'!$C58,'Data Down'!$C:$C,'Daily PA'!Q$6)</f>
        <v>0</v>
      </c>
      <c r="R58" s="322">
        <f>SUMIFS('Data Down'!$N:$N,'Data Down'!$D:$D,'Daily PA'!$C58,'Data Down'!$C:$C,'Daily PA'!R$6)</f>
        <v>0</v>
      </c>
      <c r="S58" s="322">
        <f>SUMIFS('Data Down'!$N:$N,'Data Down'!$D:$D,'Daily PA'!$C58,'Data Down'!$C:$C,'Daily PA'!S$6)</f>
        <v>0</v>
      </c>
      <c r="T58" s="322">
        <f>SUMIFS('Data Down'!$N:$N,'Data Down'!$D:$D,'Daily PA'!$C58,'Data Down'!$C:$C,'Daily PA'!T$6)</f>
        <v>0</v>
      </c>
      <c r="U58" s="322">
        <f>SUMIFS('Data Down'!$N:$N,'Data Down'!$D:$D,'Daily PA'!$C58,'Data Down'!$C:$C,'Daily PA'!U$6)</f>
        <v>0</v>
      </c>
      <c r="V58" s="322">
        <f>SUMIFS('Data Down'!$N:$N,'Data Down'!$D:$D,'Daily PA'!$C58,'Data Down'!$C:$C,'Daily PA'!V$6)</f>
        <v>0</v>
      </c>
      <c r="W58" s="322">
        <f>SUMIFS('Data Down'!$N:$N,'Data Down'!$D:$D,'Daily PA'!$C58,'Data Down'!$C:$C,'Daily PA'!W$6)</f>
        <v>0</v>
      </c>
      <c r="X58" s="322">
        <f>SUMIFS('Data Down'!$N:$N,'Data Down'!$D:$D,'Daily PA'!$C58,'Data Down'!$C:$C,'Daily PA'!X$6)</f>
        <v>0</v>
      </c>
      <c r="Y58" s="322">
        <f>SUMIFS('Data Down'!$N:$N,'Data Down'!$D:$D,'Daily PA'!$C58,'Data Down'!$C:$C,'Daily PA'!Y$6)</f>
        <v>0</v>
      </c>
      <c r="Z58" s="322">
        <f>SUMIFS('Data Down'!$N:$N,'Data Down'!$D:$D,'Daily PA'!$C58,'Data Down'!$C:$C,'Daily PA'!Z$6)</f>
        <v>0</v>
      </c>
      <c r="AA58" s="322">
        <f>SUMIFS('Data Down'!$N:$N,'Data Down'!$D:$D,'Daily PA'!$C58,'Data Down'!$C:$C,'Daily PA'!AA$6)</f>
        <v>0</v>
      </c>
      <c r="AB58" s="322">
        <f>SUMIFS('Data Down'!$N:$N,'Data Down'!$D:$D,'Daily PA'!$C58,'Data Down'!$C:$C,'Daily PA'!AB$6)</f>
        <v>0</v>
      </c>
      <c r="AC58" s="322">
        <f>SUMIFS('Data Down'!$N:$N,'Data Down'!$D:$D,'Daily PA'!$C58,'Data Down'!$C:$C,'Daily PA'!AC$6)</f>
        <v>0</v>
      </c>
      <c r="AD58" s="322">
        <f>SUMIFS('Data Down'!$N:$N,'Data Down'!$D:$D,'Daily PA'!$C58,'Data Down'!$C:$C,'Daily PA'!AD$6)</f>
        <v>0</v>
      </c>
      <c r="AE58" s="322">
        <f>SUMIFS('Data Down'!$N:$N,'Data Down'!$D:$D,'Daily PA'!$C58,'Data Down'!$C:$C,'Daily PA'!AE$6)</f>
        <v>0</v>
      </c>
      <c r="AF58" s="322">
        <f>SUMIFS('Data Down'!$N:$N,'Data Down'!$D:$D,'Daily PA'!$C58,'Data Down'!$C:$C,'Daily PA'!AF$6)</f>
        <v>0</v>
      </c>
      <c r="AG58" s="322">
        <f>SUMIFS('Data Down'!$N:$N,'Data Down'!$D:$D,'Daily PA'!$C58,'Data Down'!$C:$C,'Daily PA'!AG$6)</f>
        <v>0</v>
      </c>
      <c r="AH58" s="322">
        <f>SUMIFS('Data Down'!$N:$N,'Data Down'!$D:$D,'Daily PA'!$C58,'Data Down'!$C:$C,'Daily PA'!AH$6)</f>
        <v>0</v>
      </c>
      <c r="AI58" s="323">
        <f t="shared" si="89"/>
        <v>0</v>
      </c>
      <c r="AJ58" s="68"/>
      <c r="AK58" s="320">
        <f t="shared" si="90"/>
        <v>12</v>
      </c>
      <c r="AL58" s="321" t="str">
        <f t="shared" ref="AL58:AM58" si="114">B58</f>
        <v>Axor 3336 OB</v>
      </c>
      <c r="AM58" s="321" t="str">
        <f t="shared" si="114"/>
        <v>DT 34 KPB</v>
      </c>
      <c r="AN58" s="324">
        <f t="shared" ref="AN58:BR58" ca="1" si="115">IF(AN$6&lt;NOW()-1,(SUM(24-D58)/24),"")</f>
        <v>1</v>
      </c>
      <c r="AO58" s="324">
        <f t="shared" ca="1" si="115"/>
        <v>1</v>
      </c>
      <c r="AP58" s="324">
        <f t="shared" ca="1" si="115"/>
        <v>1</v>
      </c>
      <c r="AQ58" s="324">
        <f t="shared" ca="1" si="115"/>
        <v>1</v>
      </c>
      <c r="AR58" s="324">
        <f t="shared" ca="1" si="115"/>
        <v>1</v>
      </c>
      <c r="AS58" s="324">
        <f t="shared" ca="1" si="115"/>
        <v>1</v>
      </c>
      <c r="AT58" s="324">
        <f t="shared" ca="1" si="115"/>
        <v>1</v>
      </c>
      <c r="AU58" s="324">
        <f t="shared" ca="1" si="115"/>
        <v>1</v>
      </c>
      <c r="AV58" s="324">
        <f t="shared" ca="1" si="115"/>
        <v>1</v>
      </c>
      <c r="AW58" s="324">
        <f t="shared" ca="1" si="115"/>
        <v>1</v>
      </c>
      <c r="AX58" s="324">
        <f t="shared" ca="1" si="115"/>
        <v>1</v>
      </c>
      <c r="AY58" s="324">
        <f t="shared" ca="1" si="115"/>
        <v>1</v>
      </c>
      <c r="AZ58" s="324">
        <f t="shared" ca="1" si="115"/>
        <v>1</v>
      </c>
      <c r="BA58" s="324">
        <f t="shared" ca="1" si="115"/>
        <v>1</v>
      </c>
      <c r="BB58" s="324">
        <f t="shared" ca="1" si="115"/>
        <v>1</v>
      </c>
      <c r="BC58" s="324">
        <f t="shared" ca="1" si="115"/>
        <v>1</v>
      </c>
      <c r="BD58" s="324">
        <f t="shared" ca="1" si="115"/>
        <v>1</v>
      </c>
      <c r="BE58" s="324">
        <f t="shared" ca="1" si="115"/>
        <v>1</v>
      </c>
      <c r="BF58" s="324">
        <f t="shared" ca="1" si="115"/>
        <v>1</v>
      </c>
      <c r="BG58" s="324">
        <f t="shared" ca="1" si="115"/>
        <v>1</v>
      </c>
      <c r="BH58" s="324">
        <f t="shared" ca="1" si="115"/>
        <v>1</v>
      </c>
      <c r="BI58" s="324">
        <f t="shared" ca="1" si="115"/>
        <v>1</v>
      </c>
      <c r="BJ58" s="324">
        <f t="shared" ca="1" si="115"/>
        <v>1</v>
      </c>
      <c r="BK58" s="324">
        <f t="shared" ca="1" si="115"/>
        <v>1</v>
      </c>
      <c r="BL58" s="324">
        <f t="shared" ca="1" si="115"/>
        <v>1</v>
      </c>
      <c r="BM58" s="324">
        <f t="shared" ca="1" si="115"/>
        <v>1</v>
      </c>
      <c r="BN58" s="324">
        <f t="shared" ca="1" si="115"/>
        <v>1</v>
      </c>
      <c r="BO58" s="324">
        <f t="shared" ca="1" si="115"/>
        <v>1</v>
      </c>
      <c r="BP58" s="324">
        <f t="shared" ca="1" si="115"/>
        <v>1</v>
      </c>
      <c r="BQ58" s="324">
        <f t="shared" ca="1" si="115"/>
        <v>1</v>
      </c>
      <c r="BR58" s="324">
        <f t="shared" ca="1" si="115"/>
        <v>1</v>
      </c>
      <c r="BS58" s="325">
        <f t="shared" ca="1" si="93"/>
        <v>1</v>
      </c>
    </row>
    <row r="59" spans="1:71" ht="14.25" customHeight="1">
      <c r="A59" s="326">
        <f t="shared" si="88"/>
        <v>13</v>
      </c>
      <c r="B59" s="321" t="str">
        <f>VLOOKUP(C59,Sort!B:C,2,FALSE)</f>
        <v>Axor 3336 OB</v>
      </c>
      <c r="C59" s="321" t="s">
        <v>100</v>
      </c>
      <c r="D59" s="322">
        <f>SUMIFS('Data Down'!$N:$N,'Data Down'!$D:$D,'Daily PA'!$C59,'Data Down'!$C:$C,'Daily PA'!D$6)</f>
        <v>0</v>
      </c>
      <c r="E59" s="322">
        <f>SUMIFS('Data Down'!$N:$N,'Data Down'!$D:$D,'Daily PA'!$C59,'Data Down'!$C:$C,'Daily PA'!E$6)</f>
        <v>0</v>
      </c>
      <c r="F59" s="322">
        <f>SUMIFS('Data Down'!$N:$N,'Data Down'!$D:$D,'Daily PA'!$C59,'Data Down'!$C:$C,'Daily PA'!F$6)</f>
        <v>0</v>
      </c>
      <c r="G59" s="322">
        <f>SUMIFS('Data Down'!$N:$N,'Data Down'!$D:$D,'Daily PA'!$C59,'Data Down'!$C:$C,'Daily PA'!G$6)</f>
        <v>0</v>
      </c>
      <c r="H59" s="322">
        <f>SUMIFS('Data Down'!$N:$N,'Data Down'!$D:$D,'Daily PA'!$C59,'Data Down'!$C:$C,'Daily PA'!H$6)</f>
        <v>0</v>
      </c>
      <c r="I59" s="322">
        <f>SUMIFS('Data Down'!$N:$N,'Data Down'!$D:$D,'Daily PA'!$C59,'Data Down'!$C:$C,'Daily PA'!I$6)</f>
        <v>0</v>
      </c>
      <c r="J59" s="322">
        <f>SUMIFS('Data Down'!$N:$N,'Data Down'!$D:$D,'Daily PA'!$C59,'Data Down'!$C:$C,'Daily PA'!J$6)</f>
        <v>0</v>
      </c>
      <c r="K59" s="322">
        <f>SUMIFS('Data Down'!$N:$N,'Data Down'!$D:$D,'Daily PA'!$C59,'Data Down'!$C:$C,'Daily PA'!K$6)</f>
        <v>0</v>
      </c>
      <c r="L59" s="322">
        <f>SUMIFS('Data Down'!$N:$N,'Data Down'!$D:$D,'Daily PA'!$C59,'Data Down'!$C:$C,'Daily PA'!L$6)</f>
        <v>0</v>
      </c>
      <c r="M59" s="322">
        <f>SUMIFS('Data Down'!$N:$N,'Data Down'!$D:$D,'Daily PA'!$C59,'Data Down'!$C:$C,'Daily PA'!M$6)</f>
        <v>0</v>
      </c>
      <c r="N59" s="322">
        <f>SUMIFS('Data Down'!$N:$N,'Data Down'!$D:$D,'Daily PA'!$C59,'Data Down'!$C:$C,'Daily PA'!N$6)</f>
        <v>0</v>
      </c>
      <c r="O59" s="322">
        <f>SUMIFS('Data Down'!$N:$N,'Data Down'!$D:$D,'Daily PA'!$C59,'Data Down'!$C:$C,'Daily PA'!O$6)</f>
        <v>0</v>
      </c>
      <c r="P59" s="322">
        <f>SUMIFS('Data Down'!$N:$N,'Data Down'!$D:$D,'Daily PA'!$C59,'Data Down'!$C:$C,'Daily PA'!P$6)</f>
        <v>0</v>
      </c>
      <c r="Q59" s="322">
        <f>SUMIFS('Data Down'!$N:$N,'Data Down'!$D:$D,'Daily PA'!$C59,'Data Down'!$C:$C,'Daily PA'!Q$6)</f>
        <v>0</v>
      </c>
      <c r="R59" s="322">
        <f>SUMIFS('Data Down'!$N:$N,'Data Down'!$D:$D,'Daily PA'!$C59,'Data Down'!$C:$C,'Daily PA'!R$6)</f>
        <v>0</v>
      </c>
      <c r="S59" s="322">
        <f>SUMIFS('Data Down'!$N:$N,'Data Down'!$D:$D,'Daily PA'!$C59,'Data Down'!$C:$C,'Daily PA'!S$6)</f>
        <v>0</v>
      </c>
      <c r="T59" s="322">
        <f>SUMIFS('Data Down'!$N:$N,'Data Down'!$D:$D,'Daily PA'!$C59,'Data Down'!$C:$C,'Daily PA'!T$6)</f>
        <v>0</v>
      </c>
      <c r="U59" s="322">
        <f>SUMIFS('Data Down'!$N:$N,'Data Down'!$D:$D,'Daily PA'!$C59,'Data Down'!$C:$C,'Daily PA'!U$6)</f>
        <v>0</v>
      </c>
      <c r="V59" s="322">
        <f>SUMIFS('Data Down'!$N:$N,'Data Down'!$D:$D,'Daily PA'!$C59,'Data Down'!$C:$C,'Daily PA'!V$6)</f>
        <v>0</v>
      </c>
      <c r="W59" s="322">
        <f>SUMIFS('Data Down'!$N:$N,'Data Down'!$D:$D,'Daily PA'!$C59,'Data Down'!$C:$C,'Daily PA'!W$6)</f>
        <v>0</v>
      </c>
      <c r="X59" s="322">
        <f>SUMIFS('Data Down'!$N:$N,'Data Down'!$D:$D,'Daily PA'!$C59,'Data Down'!$C:$C,'Daily PA'!X$6)</f>
        <v>0</v>
      </c>
      <c r="Y59" s="322">
        <f>SUMIFS('Data Down'!$N:$N,'Data Down'!$D:$D,'Daily PA'!$C59,'Data Down'!$C:$C,'Daily PA'!Y$6)</f>
        <v>0</v>
      </c>
      <c r="Z59" s="322">
        <f>SUMIFS('Data Down'!$N:$N,'Data Down'!$D:$D,'Daily PA'!$C59,'Data Down'!$C:$C,'Daily PA'!Z$6)</f>
        <v>0</v>
      </c>
      <c r="AA59" s="322">
        <f>SUMIFS('Data Down'!$N:$N,'Data Down'!$D:$D,'Daily PA'!$C59,'Data Down'!$C:$C,'Daily PA'!AA$6)</f>
        <v>0</v>
      </c>
      <c r="AB59" s="322">
        <f>SUMIFS('Data Down'!$N:$N,'Data Down'!$D:$D,'Daily PA'!$C59,'Data Down'!$C:$C,'Daily PA'!AB$6)</f>
        <v>0</v>
      </c>
      <c r="AC59" s="322">
        <f>SUMIFS('Data Down'!$N:$N,'Data Down'!$D:$D,'Daily PA'!$C59,'Data Down'!$C:$C,'Daily PA'!AC$6)</f>
        <v>0</v>
      </c>
      <c r="AD59" s="322">
        <f>SUMIFS('Data Down'!$N:$N,'Data Down'!$D:$D,'Daily PA'!$C59,'Data Down'!$C:$C,'Daily PA'!AD$6)</f>
        <v>0</v>
      </c>
      <c r="AE59" s="322">
        <f>SUMIFS('Data Down'!$N:$N,'Data Down'!$D:$D,'Daily PA'!$C59,'Data Down'!$C:$C,'Daily PA'!AE$6)</f>
        <v>0</v>
      </c>
      <c r="AF59" s="322">
        <f>SUMIFS('Data Down'!$N:$N,'Data Down'!$D:$D,'Daily PA'!$C59,'Data Down'!$C:$C,'Daily PA'!AF$6)</f>
        <v>0</v>
      </c>
      <c r="AG59" s="322">
        <f>SUMIFS('Data Down'!$N:$N,'Data Down'!$D:$D,'Daily PA'!$C59,'Data Down'!$C:$C,'Daily PA'!AG$6)</f>
        <v>0</v>
      </c>
      <c r="AH59" s="322">
        <f>SUMIFS('Data Down'!$N:$N,'Data Down'!$D:$D,'Daily PA'!$C59,'Data Down'!$C:$C,'Daily PA'!AH$6)</f>
        <v>0</v>
      </c>
      <c r="AI59" s="323">
        <f t="shared" si="89"/>
        <v>0</v>
      </c>
      <c r="AJ59" s="68"/>
      <c r="AK59" s="320">
        <f t="shared" si="90"/>
        <v>13</v>
      </c>
      <c r="AL59" s="321" t="str">
        <f t="shared" ref="AL59:AM59" si="116">B59</f>
        <v>Axor 3336 OB</v>
      </c>
      <c r="AM59" s="321" t="str">
        <f t="shared" si="116"/>
        <v>DT 35 KPB</v>
      </c>
      <c r="AN59" s="324">
        <f t="shared" ref="AN59:BR59" ca="1" si="117">IF(AN$6&lt;NOW()-1,(SUM(24-D59)/24),"")</f>
        <v>1</v>
      </c>
      <c r="AO59" s="324">
        <f t="shared" ca="1" si="117"/>
        <v>1</v>
      </c>
      <c r="AP59" s="324">
        <f t="shared" ca="1" si="117"/>
        <v>1</v>
      </c>
      <c r="AQ59" s="324">
        <f t="shared" ca="1" si="117"/>
        <v>1</v>
      </c>
      <c r="AR59" s="324">
        <f t="shared" ca="1" si="117"/>
        <v>1</v>
      </c>
      <c r="AS59" s="324">
        <f t="shared" ca="1" si="117"/>
        <v>1</v>
      </c>
      <c r="AT59" s="324">
        <f t="shared" ca="1" si="117"/>
        <v>1</v>
      </c>
      <c r="AU59" s="324">
        <f t="shared" ca="1" si="117"/>
        <v>1</v>
      </c>
      <c r="AV59" s="324">
        <f t="shared" ca="1" si="117"/>
        <v>1</v>
      </c>
      <c r="AW59" s="324">
        <f t="shared" ca="1" si="117"/>
        <v>1</v>
      </c>
      <c r="AX59" s="324">
        <f t="shared" ca="1" si="117"/>
        <v>1</v>
      </c>
      <c r="AY59" s="324">
        <f t="shared" ca="1" si="117"/>
        <v>1</v>
      </c>
      <c r="AZ59" s="324">
        <f t="shared" ca="1" si="117"/>
        <v>1</v>
      </c>
      <c r="BA59" s="324">
        <f t="shared" ca="1" si="117"/>
        <v>1</v>
      </c>
      <c r="BB59" s="324">
        <f t="shared" ca="1" si="117"/>
        <v>1</v>
      </c>
      <c r="BC59" s="324">
        <f t="shared" ca="1" si="117"/>
        <v>1</v>
      </c>
      <c r="BD59" s="324">
        <f t="shared" ca="1" si="117"/>
        <v>1</v>
      </c>
      <c r="BE59" s="324">
        <f t="shared" ca="1" si="117"/>
        <v>1</v>
      </c>
      <c r="BF59" s="324">
        <f t="shared" ca="1" si="117"/>
        <v>1</v>
      </c>
      <c r="BG59" s="324">
        <f t="shared" ca="1" si="117"/>
        <v>1</v>
      </c>
      <c r="BH59" s="324">
        <f t="shared" ca="1" si="117"/>
        <v>1</v>
      </c>
      <c r="BI59" s="324">
        <f t="shared" ca="1" si="117"/>
        <v>1</v>
      </c>
      <c r="BJ59" s="324">
        <f t="shared" ca="1" si="117"/>
        <v>1</v>
      </c>
      <c r="BK59" s="324">
        <f t="shared" ca="1" si="117"/>
        <v>1</v>
      </c>
      <c r="BL59" s="324">
        <f t="shared" ca="1" si="117"/>
        <v>1</v>
      </c>
      <c r="BM59" s="324">
        <f t="shared" ca="1" si="117"/>
        <v>1</v>
      </c>
      <c r="BN59" s="324">
        <f t="shared" ca="1" si="117"/>
        <v>1</v>
      </c>
      <c r="BO59" s="324">
        <f t="shared" ca="1" si="117"/>
        <v>1</v>
      </c>
      <c r="BP59" s="324">
        <f t="shared" ca="1" si="117"/>
        <v>1</v>
      </c>
      <c r="BQ59" s="324">
        <f t="shared" ca="1" si="117"/>
        <v>1</v>
      </c>
      <c r="BR59" s="324">
        <f t="shared" ca="1" si="117"/>
        <v>1</v>
      </c>
      <c r="BS59" s="325">
        <f t="shared" ca="1" si="93"/>
        <v>1</v>
      </c>
    </row>
    <row r="60" spans="1:71" ht="14.25" customHeight="1">
      <c r="A60" s="326">
        <f t="shared" si="88"/>
        <v>14</v>
      </c>
      <c r="B60" s="321" t="str">
        <f>VLOOKUP(C60,Sort!B:C,2,FALSE)</f>
        <v>Axor 3336 OB</v>
      </c>
      <c r="C60" s="321" t="s">
        <v>101</v>
      </c>
      <c r="D60" s="322">
        <f>SUMIFS('Data Down'!$N:$N,'Data Down'!$D:$D,'Daily PA'!$C60,'Data Down'!$C:$C,'Daily PA'!D$6)</f>
        <v>0</v>
      </c>
      <c r="E60" s="322">
        <f>SUMIFS('Data Down'!$N:$N,'Data Down'!$D:$D,'Daily PA'!$C60,'Data Down'!$C:$C,'Daily PA'!E$6)</f>
        <v>0</v>
      </c>
      <c r="F60" s="322">
        <f>SUMIFS('Data Down'!$N:$N,'Data Down'!$D:$D,'Daily PA'!$C60,'Data Down'!$C:$C,'Daily PA'!F$6)</f>
        <v>0</v>
      </c>
      <c r="G60" s="322">
        <f>SUMIFS('Data Down'!$N:$N,'Data Down'!$D:$D,'Daily PA'!$C60,'Data Down'!$C:$C,'Daily PA'!G$6)</f>
        <v>0</v>
      </c>
      <c r="H60" s="322">
        <f>SUMIFS('Data Down'!$N:$N,'Data Down'!$D:$D,'Daily PA'!$C60,'Data Down'!$C:$C,'Daily PA'!H$6)</f>
        <v>0</v>
      </c>
      <c r="I60" s="322">
        <f>SUMIFS('Data Down'!$N:$N,'Data Down'!$D:$D,'Daily PA'!$C60,'Data Down'!$C:$C,'Daily PA'!I$6)</f>
        <v>0</v>
      </c>
      <c r="J60" s="322">
        <f>SUMIFS('Data Down'!$N:$N,'Data Down'!$D:$D,'Daily PA'!$C60,'Data Down'!$C:$C,'Daily PA'!J$6)</f>
        <v>0</v>
      </c>
      <c r="K60" s="322">
        <f>SUMIFS('Data Down'!$N:$N,'Data Down'!$D:$D,'Daily PA'!$C60,'Data Down'!$C:$C,'Daily PA'!K$6)</f>
        <v>0</v>
      </c>
      <c r="L60" s="322">
        <f>SUMIFS('Data Down'!$N:$N,'Data Down'!$D:$D,'Daily PA'!$C60,'Data Down'!$C:$C,'Daily PA'!L$6)</f>
        <v>0</v>
      </c>
      <c r="M60" s="322">
        <f>SUMIFS('Data Down'!$N:$N,'Data Down'!$D:$D,'Daily PA'!$C60,'Data Down'!$C:$C,'Daily PA'!M$6)</f>
        <v>0</v>
      </c>
      <c r="N60" s="322">
        <f>SUMIFS('Data Down'!$N:$N,'Data Down'!$D:$D,'Daily PA'!$C60,'Data Down'!$C:$C,'Daily PA'!N$6)</f>
        <v>0</v>
      </c>
      <c r="O60" s="322">
        <f>SUMIFS('Data Down'!$N:$N,'Data Down'!$D:$D,'Daily PA'!$C60,'Data Down'!$C:$C,'Daily PA'!O$6)</f>
        <v>0</v>
      </c>
      <c r="P60" s="322">
        <f>SUMIFS('Data Down'!$N:$N,'Data Down'!$D:$D,'Daily PA'!$C60,'Data Down'!$C:$C,'Daily PA'!P$6)</f>
        <v>0</v>
      </c>
      <c r="Q60" s="322">
        <f>SUMIFS('Data Down'!$N:$N,'Data Down'!$D:$D,'Daily PA'!$C60,'Data Down'!$C:$C,'Daily PA'!Q$6)</f>
        <v>0</v>
      </c>
      <c r="R60" s="322">
        <f>SUMIFS('Data Down'!$N:$N,'Data Down'!$D:$D,'Daily PA'!$C60,'Data Down'!$C:$C,'Daily PA'!R$6)</f>
        <v>0</v>
      </c>
      <c r="S60" s="322">
        <f>SUMIFS('Data Down'!$N:$N,'Data Down'!$D:$D,'Daily PA'!$C60,'Data Down'!$C:$C,'Daily PA'!S$6)</f>
        <v>0</v>
      </c>
      <c r="T60" s="322">
        <f>SUMIFS('Data Down'!$N:$N,'Data Down'!$D:$D,'Daily PA'!$C60,'Data Down'!$C:$C,'Daily PA'!T$6)</f>
        <v>0</v>
      </c>
      <c r="U60" s="322">
        <f>SUMIFS('Data Down'!$N:$N,'Data Down'!$D:$D,'Daily PA'!$C60,'Data Down'!$C:$C,'Daily PA'!U$6)</f>
        <v>0</v>
      </c>
      <c r="V60" s="322">
        <f>SUMIFS('Data Down'!$N:$N,'Data Down'!$D:$D,'Daily PA'!$C60,'Data Down'!$C:$C,'Daily PA'!V$6)</f>
        <v>0</v>
      </c>
      <c r="W60" s="322">
        <f>SUMIFS('Data Down'!$N:$N,'Data Down'!$D:$D,'Daily PA'!$C60,'Data Down'!$C:$C,'Daily PA'!W$6)</f>
        <v>0</v>
      </c>
      <c r="X60" s="322">
        <f>SUMIFS('Data Down'!$N:$N,'Data Down'!$D:$D,'Daily PA'!$C60,'Data Down'!$C:$C,'Daily PA'!X$6)</f>
        <v>0</v>
      </c>
      <c r="Y60" s="322">
        <f>SUMIFS('Data Down'!$N:$N,'Data Down'!$D:$D,'Daily PA'!$C60,'Data Down'!$C:$C,'Daily PA'!Y$6)</f>
        <v>0</v>
      </c>
      <c r="Z60" s="322">
        <f>SUMIFS('Data Down'!$N:$N,'Data Down'!$D:$D,'Daily PA'!$C60,'Data Down'!$C:$C,'Daily PA'!Z$6)</f>
        <v>0</v>
      </c>
      <c r="AA60" s="322">
        <f>SUMIFS('Data Down'!$N:$N,'Data Down'!$D:$D,'Daily PA'!$C60,'Data Down'!$C:$C,'Daily PA'!AA$6)</f>
        <v>0</v>
      </c>
      <c r="AB60" s="322">
        <f>SUMIFS('Data Down'!$N:$N,'Data Down'!$D:$D,'Daily PA'!$C60,'Data Down'!$C:$C,'Daily PA'!AB$6)</f>
        <v>0</v>
      </c>
      <c r="AC60" s="322">
        <f>SUMIFS('Data Down'!$N:$N,'Data Down'!$D:$D,'Daily PA'!$C60,'Data Down'!$C:$C,'Daily PA'!AC$6)</f>
        <v>0</v>
      </c>
      <c r="AD60" s="322">
        <f>SUMIFS('Data Down'!$N:$N,'Data Down'!$D:$D,'Daily PA'!$C60,'Data Down'!$C:$C,'Daily PA'!AD$6)</f>
        <v>0</v>
      </c>
      <c r="AE60" s="322">
        <f>SUMIFS('Data Down'!$N:$N,'Data Down'!$D:$D,'Daily PA'!$C60,'Data Down'!$C:$C,'Daily PA'!AE$6)</f>
        <v>0</v>
      </c>
      <c r="AF60" s="322">
        <f>SUMIFS('Data Down'!$N:$N,'Data Down'!$D:$D,'Daily PA'!$C60,'Data Down'!$C:$C,'Daily PA'!AF$6)</f>
        <v>0</v>
      </c>
      <c r="AG60" s="322">
        <f>SUMIFS('Data Down'!$N:$N,'Data Down'!$D:$D,'Daily PA'!$C60,'Data Down'!$C:$C,'Daily PA'!AG$6)</f>
        <v>0</v>
      </c>
      <c r="AH60" s="322">
        <f>SUMIFS('Data Down'!$N:$N,'Data Down'!$D:$D,'Daily PA'!$C60,'Data Down'!$C:$C,'Daily PA'!AH$6)</f>
        <v>0</v>
      </c>
      <c r="AI60" s="323">
        <f t="shared" si="89"/>
        <v>0</v>
      </c>
      <c r="AJ60" s="68"/>
      <c r="AK60" s="320">
        <f t="shared" si="90"/>
        <v>14</v>
      </c>
      <c r="AL60" s="321" t="str">
        <f t="shared" ref="AL60:AM60" si="118">B60</f>
        <v>Axor 3336 OB</v>
      </c>
      <c r="AM60" s="321" t="str">
        <f t="shared" si="118"/>
        <v>DT 36 KPB</v>
      </c>
      <c r="AN60" s="324">
        <f t="shared" ref="AN60:BR60" ca="1" si="119">IF(AN$6&lt;NOW()-1,(SUM(24-D60)/24),"")</f>
        <v>1</v>
      </c>
      <c r="AO60" s="324">
        <f t="shared" ca="1" si="119"/>
        <v>1</v>
      </c>
      <c r="AP60" s="324">
        <f t="shared" ca="1" si="119"/>
        <v>1</v>
      </c>
      <c r="AQ60" s="324">
        <f t="shared" ca="1" si="119"/>
        <v>1</v>
      </c>
      <c r="AR60" s="324">
        <f t="shared" ca="1" si="119"/>
        <v>1</v>
      </c>
      <c r="AS60" s="324">
        <f t="shared" ca="1" si="119"/>
        <v>1</v>
      </c>
      <c r="AT60" s="324">
        <f t="shared" ca="1" si="119"/>
        <v>1</v>
      </c>
      <c r="AU60" s="324">
        <f t="shared" ca="1" si="119"/>
        <v>1</v>
      </c>
      <c r="AV60" s="324">
        <f t="shared" ca="1" si="119"/>
        <v>1</v>
      </c>
      <c r="AW60" s="324">
        <f t="shared" ca="1" si="119"/>
        <v>1</v>
      </c>
      <c r="AX60" s="324">
        <f t="shared" ca="1" si="119"/>
        <v>1</v>
      </c>
      <c r="AY60" s="324">
        <f t="shared" ca="1" si="119"/>
        <v>1</v>
      </c>
      <c r="AZ60" s="324">
        <f t="shared" ca="1" si="119"/>
        <v>1</v>
      </c>
      <c r="BA60" s="324">
        <f t="shared" ca="1" si="119"/>
        <v>1</v>
      </c>
      <c r="BB60" s="324">
        <f t="shared" ca="1" si="119"/>
        <v>1</v>
      </c>
      <c r="BC60" s="324">
        <f t="shared" ca="1" si="119"/>
        <v>1</v>
      </c>
      <c r="BD60" s="324">
        <f t="shared" ca="1" si="119"/>
        <v>1</v>
      </c>
      <c r="BE60" s="324">
        <f t="shared" ca="1" si="119"/>
        <v>1</v>
      </c>
      <c r="BF60" s="324">
        <f t="shared" ca="1" si="119"/>
        <v>1</v>
      </c>
      <c r="BG60" s="324">
        <f t="shared" ca="1" si="119"/>
        <v>1</v>
      </c>
      <c r="BH60" s="324">
        <f t="shared" ca="1" si="119"/>
        <v>1</v>
      </c>
      <c r="BI60" s="324">
        <f t="shared" ca="1" si="119"/>
        <v>1</v>
      </c>
      <c r="BJ60" s="324">
        <f t="shared" ca="1" si="119"/>
        <v>1</v>
      </c>
      <c r="BK60" s="324">
        <f t="shared" ca="1" si="119"/>
        <v>1</v>
      </c>
      <c r="BL60" s="324">
        <f t="shared" ca="1" si="119"/>
        <v>1</v>
      </c>
      <c r="BM60" s="324">
        <f t="shared" ca="1" si="119"/>
        <v>1</v>
      </c>
      <c r="BN60" s="324">
        <f t="shared" ca="1" si="119"/>
        <v>1</v>
      </c>
      <c r="BO60" s="324">
        <f t="shared" ca="1" si="119"/>
        <v>1</v>
      </c>
      <c r="BP60" s="324">
        <f t="shared" ca="1" si="119"/>
        <v>1</v>
      </c>
      <c r="BQ60" s="324">
        <f t="shared" ca="1" si="119"/>
        <v>1</v>
      </c>
      <c r="BR60" s="324">
        <f t="shared" ca="1" si="119"/>
        <v>1</v>
      </c>
      <c r="BS60" s="325">
        <f t="shared" ca="1" si="93"/>
        <v>1</v>
      </c>
    </row>
    <row r="61" spans="1:71" ht="14.25" customHeight="1">
      <c r="A61" s="326">
        <f t="shared" si="88"/>
        <v>15</v>
      </c>
      <c r="B61" s="321" t="str">
        <f>VLOOKUP(C61,Sort!B:C,2,FALSE)</f>
        <v>Axor 3336 OB</v>
      </c>
      <c r="C61" s="321" t="s">
        <v>102</v>
      </c>
      <c r="D61" s="322">
        <f>SUMIFS('Data Down'!$N:$N,'Data Down'!$D:$D,'Daily PA'!$C61,'Data Down'!$C:$C,'Daily PA'!D$6)</f>
        <v>0</v>
      </c>
      <c r="E61" s="322">
        <f>SUMIFS('Data Down'!$N:$N,'Data Down'!$D:$D,'Daily PA'!$C61,'Data Down'!$C:$C,'Daily PA'!E$6)</f>
        <v>0</v>
      </c>
      <c r="F61" s="322">
        <f>SUMIFS('Data Down'!$N:$N,'Data Down'!$D:$D,'Daily PA'!$C61,'Data Down'!$C:$C,'Daily PA'!F$6)</f>
        <v>0</v>
      </c>
      <c r="G61" s="322">
        <f>SUMIFS('Data Down'!$N:$N,'Data Down'!$D:$D,'Daily PA'!$C61,'Data Down'!$C:$C,'Daily PA'!G$6)</f>
        <v>0</v>
      </c>
      <c r="H61" s="322">
        <f>SUMIFS('Data Down'!$N:$N,'Data Down'!$D:$D,'Daily PA'!$C61,'Data Down'!$C:$C,'Daily PA'!H$6)</f>
        <v>0</v>
      </c>
      <c r="I61" s="322">
        <f>SUMIFS('Data Down'!$N:$N,'Data Down'!$D:$D,'Daily PA'!$C61,'Data Down'!$C:$C,'Daily PA'!I$6)</f>
        <v>0</v>
      </c>
      <c r="J61" s="322">
        <f>SUMIFS('Data Down'!$N:$N,'Data Down'!$D:$D,'Daily PA'!$C61,'Data Down'!$C:$C,'Daily PA'!J$6)</f>
        <v>0</v>
      </c>
      <c r="K61" s="322">
        <f>SUMIFS('Data Down'!$N:$N,'Data Down'!$D:$D,'Daily PA'!$C61,'Data Down'!$C:$C,'Daily PA'!K$6)</f>
        <v>0</v>
      </c>
      <c r="L61" s="322">
        <f>SUMIFS('Data Down'!$N:$N,'Data Down'!$D:$D,'Daily PA'!$C61,'Data Down'!$C:$C,'Daily PA'!L$6)</f>
        <v>0</v>
      </c>
      <c r="M61" s="322">
        <f>SUMIFS('Data Down'!$N:$N,'Data Down'!$D:$D,'Daily PA'!$C61,'Data Down'!$C:$C,'Daily PA'!M$6)</f>
        <v>0</v>
      </c>
      <c r="N61" s="322">
        <f>SUMIFS('Data Down'!$N:$N,'Data Down'!$D:$D,'Daily PA'!$C61,'Data Down'!$C:$C,'Daily PA'!N$6)</f>
        <v>0</v>
      </c>
      <c r="O61" s="322">
        <f>SUMIFS('Data Down'!$N:$N,'Data Down'!$D:$D,'Daily PA'!$C61,'Data Down'!$C:$C,'Daily PA'!O$6)</f>
        <v>0</v>
      </c>
      <c r="P61" s="322">
        <f>SUMIFS('Data Down'!$N:$N,'Data Down'!$D:$D,'Daily PA'!$C61,'Data Down'!$C:$C,'Daily PA'!P$6)</f>
        <v>0</v>
      </c>
      <c r="Q61" s="322">
        <f>SUMIFS('Data Down'!$N:$N,'Data Down'!$D:$D,'Daily PA'!$C61,'Data Down'!$C:$C,'Daily PA'!Q$6)</f>
        <v>0</v>
      </c>
      <c r="R61" s="322">
        <f>SUMIFS('Data Down'!$N:$N,'Data Down'!$D:$D,'Daily PA'!$C61,'Data Down'!$C:$C,'Daily PA'!R$6)</f>
        <v>0</v>
      </c>
      <c r="S61" s="322">
        <f>SUMIFS('Data Down'!$N:$N,'Data Down'!$D:$D,'Daily PA'!$C61,'Data Down'!$C:$C,'Daily PA'!S$6)</f>
        <v>0</v>
      </c>
      <c r="T61" s="322">
        <f>SUMIFS('Data Down'!$N:$N,'Data Down'!$D:$D,'Daily PA'!$C61,'Data Down'!$C:$C,'Daily PA'!T$6)</f>
        <v>0</v>
      </c>
      <c r="U61" s="322">
        <f>SUMIFS('Data Down'!$N:$N,'Data Down'!$D:$D,'Daily PA'!$C61,'Data Down'!$C:$C,'Daily PA'!U$6)</f>
        <v>0</v>
      </c>
      <c r="V61" s="322">
        <f>SUMIFS('Data Down'!$N:$N,'Data Down'!$D:$D,'Daily PA'!$C61,'Data Down'!$C:$C,'Daily PA'!V$6)</f>
        <v>0</v>
      </c>
      <c r="W61" s="322">
        <f>SUMIFS('Data Down'!$N:$N,'Data Down'!$D:$D,'Daily PA'!$C61,'Data Down'!$C:$C,'Daily PA'!W$6)</f>
        <v>0</v>
      </c>
      <c r="X61" s="322">
        <f>SUMIFS('Data Down'!$N:$N,'Data Down'!$D:$D,'Daily PA'!$C61,'Data Down'!$C:$C,'Daily PA'!X$6)</f>
        <v>0</v>
      </c>
      <c r="Y61" s="322">
        <f>SUMIFS('Data Down'!$N:$N,'Data Down'!$D:$D,'Daily PA'!$C61,'Data Down'!$C:$C,'Daily PA'!Y$6)</f>
        <v>0</v>
      </c>
      <c r="Z61" s="322">
        <f>SUMIFS('Data Down'!$N:$N,'Data Down'!$D:$D,'Daily PA'!$C61,'Data Down'!$C:$C,'Daily PA'!Z$6)</f>
        <v>0</v>
      </c>
      <c r="AA61" s="322">
        <f>SUMIFS('Data Down'!$N:$N,'Data Down'!$D:$D,'Daily PA'!$C61,'Data Down'!$C:$C,'Daily PA'!AA$6)</f>
        <v>0</v>
      </c>
      <c r="AB61" s="322">
        <f>SUMIFS('Data Down'!$N:$N,'Data Down'!$D:$D,'Daily PA'!$C61,'Data Down'!$C:$C,'Daily PA'!AB$6)</f>
        <v>0</v>
      </c>
      <c r="AC61" s="322">
        <f>SUMIFS('Data Down'!$N:$N,'Data Down'!$D:$D,'Daily PA'!$C61,'Data Down'!$C:$C,'Daily PA'!AC$6)</f>
        <v>0</v>
      </c>
      <c r="AD61" s="322">
        <f>SUMIFS('Data Down'!$N:$N,'Data Down'!$D:$D,'Daily PA'!$C61,'Data Down'!$C:$C,'Daily PA'!AD$6)</f>
        <v>0</v>
      </c>
      <c r="AE61" s="322">
        <f>SUMIFS('Data Down'!$N:$N,'Data Down'!$D:$D,'Daily PA'!$C61,'Data Down'!$C:$C,'Daily PA'!AE$6)</f>
        <v>0</v>
      </c>
      <c r="AF61" s="322">
        <f>SUMIFS('Data Down'!$N:$N,'Data Down'!$D:$D,'Daily PA'!$C61,'Data Down'!$C:$C,'Daily PA'!AF$6)</f>
        <v>0</v>
      </c>
      <c r="AG61" s="322">
        <f>SUMIFS('Data Down'!$N:$N,'Data Down'!$D:$D,'Daily PA'!$C61,'Data Down'!$C:$C,'Daily PA'!AG$6)</f>
        <v>0</v>
      </c>
      <c r="AH61" s="322">
        <f>SUMIFS('Data Down'!$N:$N,'Data Down'!$D:$D,'Daily PA'!$C61,'Data Down'!$C:$C,'Daily PA'!AH$6)</f>
        <v>0</v>
      </c>
      <c r="AI61" s="323">
        <f t="shared" si="89"/>
        <v>0</v>
      </c>
      <c r="AJ61" s="68"/>
      <c r="AK61" s="320">
        <f t="shared" si="90"/>
        <v>15</v>
      </c>
      <c r="AL61" s="321" t="str">
        <f t="shared" ref="AL61:AM61" si="120">B61</f>
        <v>Axor 3336 OB</v>
      </c>
      <c r="AM61" s="321" t="str">
        <f t="shared" si="120"/>
        <v>DT 45 KPB</v>
      </c>
      <c r="AN61" s="324">
        <f t="shared" ref="AN61:BR61" ca="1" si="121">IF(AN$6&lt;NOW()-1,(SUM(24-D61)/24),"")</f>
        <v>1</v>
      </c>
      <c r="AO61" s="324">
        <f t="shared" ca="1" si="121"/>
        <v>1</v>
      </c>
      <c r="AP61" s="324">
        <f t="shared" ca="1" si="121"/>
        <v>1</v>
      </c>
      <c r="AQ61" s="324">
        <f t="shared" ca="1" si="121"/>
        <v>1</v>
      </c>
      <c r="AR61" s="324">
        <f t="shared" ca="1" si="121"/>
        <v>1</v>
      </c>
      <c r="AS61" s="324">
        <f t="shared" ca="1" si="121"/>
        <v>1</v>
      </c>
      <c r="AT61" s="324">
        <f t="shared" ca="1" si="121"/>
        <v>1</v>
      </c>
      <c r="AU61" s="324">
        <f t="shared" ca="1" si="121"/>
        <v>1</v>
      </c>
      <c r="AV61" s="324">
        <f t="shared" ca="1" si="121"/>
        <v>1</v>
      </c>
      <c r="AW61" s="324">
        <f t="shared" ca="1" si="121"/>
        <v>1</v>
      </c>
      <c r="AX61" s="324">
        <f t="shared" ca="1" si="121"/>
        <v>1</v>
      </c>
      <c r="AY61" s="324">
        <f t="shared" ca="1" si="121"/>
        <v>1</v>
      </c>
      <c r="AZ61" s="324">
        <f t="shared" ca="1" si="121"/>
        <v>1</v>
      </c>
      <c r="BA61" s="324">
        <f t="shared" ca="1" si="121"/>
        <v>1</v>
      </c>
      <c r="BB61" s="324">
        <f t="shared" ca="1" si="121"/>
        <v>1</v>
      </c>
      <c r="BC61" s="324">
        <f t="shared" ca="1" si="121"/>
        <v>1</v>
      </c>
      <c r="BD61" s="324">
        <f t="shared" ca="1" si="121"/>
        <v>1</v>
      </c>
      <c r="BE61" s="324">
        <f t="shared" ca="1" si="121"/>
        <v>1</v>
      </c>
      <c r="BF61" s="324">
        <f t="shared" ca="1" si="121"/>
        <v>1</v>
      </c>
      <c r="BG61" s="324">
        <f t="shared" ca="1" si="121"/>
        <v>1</v>
      </c>
      <c r="BH61" s="324">
        <f t="shared" ca="1" si="121"/>
        <v>1</v>
      </c>
      <c r="BI61" s="324">
        <f t="shared" ca="1" si="121"/>
        <v>1</v>
      </c>
      <c r="BJ61" s="324">
        <f t="shared" ca="1" si="121"/>
        <v>1</v>
      </c>
      <c r="BK61" s="324">
        <f t="shared" ca="1" si="121"/>
        <v>1</v>
      </c>
      <c r="BL61" s="324">
        <f t="shared" ca="1" si="121"/>
        <v>1</v>
      </c>
      <c r="BM61" s="324">
        <f t="shared" ca="1" si="121"/>
        <v>1</v>
      </c>
      <c r="BN61" s="324">
        <f t="shared" ca="1" si="121"/>
        <v>1</v>
      </c>
      <c r="BO61" s="324">
        <f t="shared" ca="1" si="121"/>
        <v>1</v>
      </c>
      <c r="BP61" s="324">
        <f t="shared" ca="1" si="121"/>
        <v>1</v>
      </c>
      <c r="BQ61" s="324">
        <f t="shared" ca="1" si="121"/>
        <v>1</v>
      </c>
      <c r="BR61" s="324">
        <f t="shared" ca="1" si="121"/>
        <v>1</v>
      </c>
      <c r="BS61" s="325">
        <f t="shared" ca="1" si="93"/>
        <v>1</v>
      </c>
    </row>
    <row r="62" spans="1:71" ht="14.25" customHeight="1">
      <c r="A62" s="326">
        <f t="shared" si="88"/>
        <v>16</v>
      </c>
      <c r="B62" s="321" t="str">
        <f>VLOOKUP(C62,Sort!B:C,2,FALSE)</f>
        <v>Axor 3336 OB</v>
      </c>
      <c r="C62" s="321" t="s">
        <v>103</v>
      </c>
      <c r="D62" s="322">
        <f>SUMIFS('Data Down'!$N:$N,'Data Down'!$D:$D,'Daily PA'!$C62,'Data Down'!$C:$C,'Daily PA'!D$6)</f>
        <v>0</v>
      </c>
      <c r="E62" s="322">
        <f>SUMIFS('Data Down'!$N:$N,'Data Down'!$D:$D,'Daily PA'!$C62,'Data Down'!$C:$C,'Daily PA'!E$6)</f>
        <v>0</v>
      </c>
      <c r="F62" s="322">
        <f>SUMIFS('Data Down'!$N:$N,'Data Down'!$D:$D,'Daily PA'!$C62,'Data Down'!$C:$C,'Daily PA'!F$6)</f>
        <v>0</v>
      </c>
      <c r="G62" s="322">
        <f>SUMIFS('Data Down'!$N:$N,'Data Down'!$D:$D,'Daily PA'!$C62,'Data Down'!$C:$C,'Daily PA'!G$6)</f>
        <v>0</v>
      </c>
      <c r="H62" s="322">
        <f>SUMIFS('Data Down'!$N:$N,'Data Down'!$D:$D,'Daily PA'!$C62,'Data Down'!$C:$C,'Daily PA'!H$6)</f>
        <v>0</v>
      </c>
      <c r="I62" s="322">
        <f>SUMIFS('Data Down'!$N:$N,'Data Down'!$D:$D,'Daily PA'!$C62,'Data Down'!$C:$C,'Daily PA'!I$6)</f>
        <v>0</v>
      </c>
      <c r="J62" s="322">
        <f>SUMIFS('Data Down'!$N:$N,'Data Down'!$D:$D,'Daily PA'!$C62,'Data Down'!$C:$C,'Daily PA'!J$6)</f>
        <v>0</v>
      </c>
      <c r="K62" s="322">
        <f>SUMIFS('Data Down'!$N:$N,'Data Down'!$D:$D,'Daily PA'!$C62,'Data Down'!$C:$C,'Daily PA'!K$6)</f>
        <v>0</v>
      </c>
      <c r="L62" s="322">
        <f>SUMIFS('Data Down'!$N:$N,'Data Down'!$D:$D,'Daily PA'!$C62,'Data Down'!$C:$C,'Daily PA'!L$6)</f>
        <v>0</v>
      </c>
      <c r="M62" s="322">
        <f>SUMIFS('Data Down'!$N:$N,'Data Down'!$D:$D,'Daily PA'!$C62,'Data Down'!$C:$C,'Daily PA'!M$6)</f>
        <v>0</v>
      </c>
      <c r="N62" s="322">
        <f>SUMIFS('Data Down'!$N:$N,'Data Down'!$D:$D,'Daily PA'!$C62,'Data Down'!$C:$C,'Daily PA'!N$6)</f>
        <v>0</v>
      </c>
      <c r="O62" s="322">
        <f>SUMIFS('Data Down'!$N:$N,'Data Down'!$D:$D,'Daily PA'!$C62,'Data Down'!$C:$C,'Daily PA'!O$6)</f>
        <v>0</v>
      </c>
      <c r="P62" s="322">
        <f>SUMIFS('Data Down'!$N:$N,'Data Down'!$D:$D,'Daily PA'!$C62,'Data Down'!$C:$C,'Daily PA'!P$6)</f>
        <v>0</v>
      </c>
      <c r="Q62" s="322">
        <f>SUMIFS('Data Down'!$N:$N,'Data Down'!$D:$D,'Daily PA'!$C62,'Data Down'!$C:$C,'Daily PA'!Q$6)</f>
        <v>0</v>
      </c>
      <c r="R62" s="322">
        <f>SUMIFS('Data Down'!$N:$N,'Data Down'!$D:$D,'Daily PA'!$C62,'Data Down'!$C:$C,'Daily PA'!R$6)</f>
        <v>0</v>
      </c>
      <c r="S62" s="322">
        <f>SUMIFS('Data Down'!$N:$N,'Data Down'!$D:$D,'Daily PA'!$C62,'Data Down'!$C:$C,'Daily PA'!S$6)</f>
        <v>0</v>
      </c>
      <c r="T62" s="322">
        <f>SUMIFS('Data Down'!$N:$N,'Data Down'!$D:$D,'Daily PA'!$C62,'Data Down'!$C:$C,'Daily PA'!T$6)</f>
        <v>0</v>
      </c>
      <c r="U62" s="322">
        <f>SUMIFS('Data Down'!$N:$N,'Data Down'!$D:$D,'Daily PA'!$C62,'Data Down'!$C:$C,'Daily PA'!U$6)</f>
        <v>0</v>
      </c>
      <c r="V62" s="322">
        <f>SUMIFS('Data Down'!$N:$N,'Data Down'!$D:$D,'Daily PA'!$C62,'Data Down'!$C:$C,'Daily PA'!V$6)</f>
        <v>0</v>
      </c>
      <c r="W62" s="322">
        <f>SUMIFS('Data Down'!$N:$N,'Data Down'!$D:$D,'Daily PA'!$C62,'Data Down'!$C:$C,'Daily PA'!W$6)</f>
        <v>0</v>
      </c>
      <c r="X62" s="322">
        <f>SUMIFS('Data Down'!$N:$N,'Data Down'!$D:$D,'Daily PA'!$C62,'Data Down'!$C:$C,'Daily PA'!X$6)</f>
        <v>0</v>
      </c>
      <c r="Y62" s="322">
        <f>SUMIFS('Data Down'!$N:$N,'Data Down'!$D:$D,'Daily PA'!$C62,'Data Down'!$C:$C,'Daily PA'!Y$6)</f>
        <v>0</v>
      </c>
      <c r="Z62" s="322">
        <f>SUMIFS('Data Down'!$N:$N,'Data Down'!$D:$D,'Daily PA'!$C62,'Data Down'!$C:$C,'Daily PA'!Z$6)</f>
        <v>0</v>
      </c>
      <c r="AA62" s="322">
        <f>SUMIFS('Data Down'!$N:$N,'Data Down'!$D:$D,'Daily PA'!$C62,'Data Down'!$C:$C,'Daily PA'!AA$6)</f>
        <v>0</v>
      </c>
      <c r="AB62" s="322">
        <f>SUMIFS('Data Down'!$N:$N,'Data Down'!$D:$D,'Daily PA'!$C62,'Data Down'!$C:$C,'Daily PA'!AB$6)</f>
        <v>0</v>
      </c>
      <c r="AC62" s="322">
        <f>SUMIFS('Data Down'!$N:$N,'Data Down'!$D:$D,'Daily PA'!$C62,'Data Down'!$C:$C,'Daily PA'!AC$6)</f>
        <v>0</v>
      </c>
      <c r="AD62" s="322">
        <f>SUMIFS('Data Down'!$N:$N,'Data Down'!$D:$D,'Daily PA'!$C62,'Data Down'!$C:$C,'Daily PA'!AD$6)</f>
        <v>0</v>
      </c>
      <c r="AE62" s="322">
        <f>SUMIFS('Data Down'!$N:$N,'Data Down'!$D:$D,'Daily PA'!$C62,'Data Down'!$C:$C,'Daily PA'!AE$6)</f>
        <v>0</v>
      </c>
      <c r="AF62" s="322">
        <f>SUMIFS('Data Down'!$N:$N,'Data Down'!$D:$D,'Daily PA'!$C62,'Data Down'!$C:$C,'Daily PA'!AF$6)</f>
        <v>0</v>
      </c>
      <c r="AG62" s="322">
        <f>SUMIFS('Data Down'!$N:$N,'Data Down'!$D:$D,'Daily PA'!$C62,'Data Down'!$C:$C,'Daily PA'!AG$6)</f>
        <v>0</v>
      </c>
      <c r="AH62" s="322">
        <f>SUMIFS('Data Down'!$N:$N,'Data Down'!$D:$D,'Daily PA'!$C62,'Data Down'!$C:$C,'Daily PA'!AH$6)</f>
        <v>0</v>
      </c>
      <c r="AI62" s="323">
        <f t="shared" si="89"/>
        <v>0</v>
      </c>
      <c r="AJ62" s="68"/>
      <c r="AK62" s="320">
        <f t="shared" si="90"/>
        <v>16</v>
      </c>
      <c r="AL62" s="321" t="str">
        <f t="shared" ref="AL62:AM62" si="122">B62</f>
        <v>Axor 3336 OB</v>
      </c>
      <c r="AM62" s="321" t="str">
        <f t="shared" si="122"/>
        <v>DT 46 KPB</v>
      </c>
      <c r="AN62" s="324">
        <f t="shared" ref="AN62:BR62" ca="1" si="123">IF(AN$6&lt;NOW()-1,(SUM(24-D62)/24),"")</f>
        <v>1</v>
      </c>
      <c r="AO62" s="324">
        <f t="shared" ca="1" si="123"/>
        <v>1</v>
      </c>
      <c r="AP62" s="324">
        <f t="shared" ca="1" si="123"/>
        <v>1</v>
      </c>
      <c r="AQ62" s="324">
        <f t="shared" ca="1" si="123"/>
        <v>1</v>
      </c>
      <c r="AR62" s="324">
        <f t="shared" ca="1" si="123"/>
        <v>1</v>
      </c>
      <c r="AS62" s="324">
        <f t="shared" ca="1" si="123"/>
        <v>1</v>
      </c>
      <c r="AT62" s="324">
        <f t="shared" ca="1" si="123"/>
        <v>1</v>
      </c>
      <c r="AU62" s="324">
        <f t="shared" ca="1" si="123"/>
        <v>1</v>
      </c>
      <c r="AV62" s="324">
        <f t="shared" ca="1" si="123"/>
        <v>1</v>
      </c>
      <c r="AW62" s="324">
        <f t="shared" ca="1" si="123"/>
        <v>1</v>
      </c>
      <c r="AX62" s="324">
        <f t="shared" ca="1" si="123"/>
        <v>1</v>
      </c>
      <c r="AY62" s="324">
        <f t="shared" ca="1" si="123"/>
        <v>1</v>
      </c>
      <c r="AZ62" s="324">
        <f t="shared" ca="1" si="123"/>
        <v>1</v>
      </c>
      <c r="BA62" s="324">
        <f t="shared" ca="1" si="123"/>
        <v>1</v>
      </c>
      <c r="BB62" s="324">
        <f t="shared" ca="1" si="123"/>
        <v>1</v>
      </c>
      <c r="BC62" s="324">
        <f t="shared" ca="1" si="123"/>
        <v>1</v>
      </c>
      <c r="BD62" s="324">
        <f t="shared" ca="1" si="123"/>
        <v>1</v>
      </c>
      <c r="BE62" s="324">
        <f t="shared" ca="1" si="123"/>
        <v>1</v>
      </c>
      <c r="BF62" s="324">
        <f t="shared" ca="1" si="123"/>
        <v>1</v>
      </c>
      <c r="BG62" s="324">
        <f t="shared" ca="1" si="123"/>
        <v>1</v>
      </c>
      <c r="BH62" s="324">
        <f t="shared" ca="1" si="123"/>
        <v>1</v>
      </c>
      <c r="BI62" s="324">
        <f t="shared" ca="1" si="123"/>
        <v>1</v>
      </c>
      <c r="BJ62" s="324">
        <f t="shared" ca="1" si="123"/>
        <v>1</v>
      </c>
      <c r="BK62" s="324">
        <f t="shared" ca="1" si="123"/>
        <v>1</v>
      </c>
      <c r="BL62" s="324">
        <f t="shared" ca="1" si="123"/>
        <v>1</v>
      </c>
      <c r="BM62" s="324">
        <f t="shared" ca="1" si="123"/>
        <v>1</v>
      </c>
      <c r="BN62" s="324">
        <f t="shared" ca="1" si="123"/>
        <v>1</v>
      </c>
      <c r="BO62" s="324">
        <f t="shared" ca="1" si="123"/>
        <v>1</v>
      </c>
      <c r="BP62" s="324">
        <f t="shared" ca="1" si="123"/>
        <v>1</v>
      </c>
      <c r="BQ62" s="324">
        <f t="shared" ca="1" si="123"/>
        <v>1</v>
      </c>
      <c r="BR62" s="324">
        <f t="shared" ca="1" si="123"/>
        <v>1</v>
      </c>
      <c r="BS62" s="325">
        <f t="shared" ca="1" si="93"/>
        <v>1</v>
      </c>
    </row>
    <row r="63" spans="1:71" ht="14.25" customHeight="1">
      <c r="A63" s="326">
        <f t="shared" si="88"/>
        <v>17</v>
      </c>
      <c r="B63" s="321" t="str">
        <f>VLOOKUP(C63,Sort!B:C,2,FALSE)</f>
        <v>Axor 3336 OB</v>
      </c>
      <c r="C63" s="321" t="s">
        <v>104</v>
      </c>
      <c r="D63" s="322">
        <f>SUMIFS('Data Down'!$N:$N,'Data Down'!$D:$D,'Daily PA'!$C63,'Data Down'!$C:$C,'Daily PA'!D$6)</f>
        <v>0</v>
      </c>
      <c r="E63" s="322">
        <f>SUMIFS('Data Down'!$N:$N,'Data Down'!$D:$D,'Daily PA'!$C63,'Data Down'!$C:$C,'Daily PA'!E$6)</f>
        <v>0</v>
      </c>
      <c r="F63" s="322">
        <f>SUMIFS('Data Down'!$N:$N,'Data Down'!$D:$D,'Daily PA'!$C63,'Data Down'!$C:$C,'Daily PA'!F$6)</f>
        <v>0</v>
      </c>
      <c r="G63" s="322">
        <f>SUMIFS('Data Down'!$N:$N,'Data Down'!$D:$D,'Daily PA'!$C63,'Data Down'!$C:$C,'Daily PA'!G$6)</f>
        <v>0</v>
      </c>
      <c r="H63" s="322">
        <f>SUMIFS('Data Down'!$N:$N,'Data Down'!$D:$D,'Daily PA'!$C63,'Data Down'!$C:$C,'Daily PA'!H$6)</f>
        <v>0</v>
      </c>
      <c r="I63" s="322">
        <f>SUMIFS('Data Down'!$N:$N,'Data Down'!$D:$D,'Daily PA'!$C63,'Data Down'!$C:$C,'Daily PA'!I$6)</f>
        <v>0</v>
      </c>
      <c r="J63" s="322">
        <f>SUMIFS('Data Down'!$N:$N,'Data Down'!$D:$D,'Daily PA'!$C63,'Data Down'!$C:$C,'Daily PA'!J$6)</f>
        <v>0</v>
      </c>
      <c r="K63" s="322">
        <f>SUMIFS('Data Down'!$N:$N,'Data Down'!$D:$D,'Daily PA'!$C63,'Data Down'!$C:$C,'Daily PA'!K$6)</f>
        <v>0</v>
      </c>
      <c r="L63" s="322">
        <f>SUMIFS('Data Down'!$N:$N,'Data Down'!$D:$D,'Daily PA'!$C63,'Data Down'!$C:$C,'Daily PA'!L$6)</f>
        <v>0</v>
      </c>
      <c r="M63" s="322">
        <f>SUMIFS('Data Down'!$N:$N,'Data Down'!$D:$D,'Daily PA'!$C63,'Data Down'!$C:$C,'Daily PA'!M$6)</f>
        <v>0</v>
      </c>
      <c r="N63" s="322">
        <f>SUMIFS('Data Down'!$N:$N,'Data Down'!$D:$D,'Daily PA'!$C63,'Data Down'!$C:$C,'Daily PA'!N$6)</f>
        <v>0</v>
      </c>
      <c r="O63" s="322">
        <f>SUMIFS('Data Down'!$N:$N,'Data Down'!$D:$D,'Daily PA'!$C63,'Data Down'!$C:$C,'Daily PA'!O$6)</f>
        <v>0</v>
      </c>
      <c r="P63" s="322">
        <f>SUMIFS('Data Down'!$N:$N,'Data Down'!$D:$D,'Daily PA'!$C63,'Data Down'!$C:$C,'Daily PA'!P$6)</f>
        <v>0</v>
      </c>
      <c r="Q63" s="322">
        <f>SUMIFS('Data Down'!$N:$N,'Data Down'!$D:$D,'Daily PA'!$C63,'Data Down'!$C:$C,'Daily PA'!Q$6)</f>
        <v>0</v>
      </c>
      <c r="R63" s="322">
        <f>SUMIFS('Data Down'!$N:$N,'Data Down'!$D:$D,'Daily PA'!$C63,'Data Down'!$C:$C,'Daily PA'!R$6)</f>
        <v>0</v>
      </c>
      <c r="S63" s="322">
        <f>SUMIFS('Data Down'!$N:$N,'Data Down'!$D:$D,'Daily PA'!$C63,'Data Down'!$C:$C,'Daily PA'!S$6)</f>
        <v>0</v>
      </c>
      <c r="T63" s="322">
        <f>SUMIFS('Data Down'!$N:$N,'Data Down'!$D:$D,'Daily PA'!$C63,'Data Down'!$C:$C,'Daily PA'!T$6)</f>
        <v>0</v>
      </c>
      <c r="U63" s="322">
        <f>SUMIFS('Data Down'!$N:$N,'Data Down'!$D:$D,'Daily PA'!$C63,'Data Down'!$C:$C,'Daily PA'!U$6)</f>
        <v>0</v>
      </c>
      <c r="V63" s="322">
        <f>SUMIFS('Data Down'!$N:$N,'Data Down'!$D:$D,'Daily PA'!$C63,'Data Down'!$C:$C,'Daily PA'!V$6)</f>
        <v>0</v>
      </c>
      <c r="W63" s="322">
        <f>SUMIFS('Data Down'!$N:$N,'Data Down'!$D:$D,'Daily PA'!$C63,'Data Down'!$C:$C,'Daily PA'!W$6)</f>
        <v>0</v>
      </c>
      <c r="X63" s="322">
        <f>SUMIFS('Data Down'!$N:$N,'Data Down'!$D:$D,'Daily PA'!$C63,'Data Down'!$C:$C,'Daily PA'!X$6)</f>
        <v>0</v>
      </c>
      <c r="Y63" s="322">
        <f>SUMIFS('Data Down'!$N:$N,'Data Down'!$D:$D,'Daily PA'!$C63,'Data Down'!$C:$C,'Daily PA'!Y$6)</f>
        <v>0</v>
      </c>
      <c r="Z63" s="322">
        <f>SUMIFS('Data Down'!$N:$N,'Data Down'!$D:$D,'Daily PA'!$C63,'Data Down'!$C:$C,'Daily PA'!Z$6)</f>
        <v>0</v>
      </c>
      <c r="AA63" s="322">
        <f>SUMIFS('Data Down'!$N:$N,'Data Down'!$D:$D,'Daily PA'!$C63,'Data Down'!$C:$C,'Daily PA'!AA$6)</f>
        <v>0</v>
      </c>
      <c r="AB63" s="322">
        <f>SUMIFS('Data Down'!$N:$N,'Data Down'!$D:$D,'Daily PA'!$C63,'Data Down'!$C:$C,'Daily PA'!AB$6)</f>
        <v>0</v>
      </c>
      <c r="AC63" s="322">
        <f>SUMIFS('Data Down'!$N:$N,'Data Down'!$D:$D,'Daily PA'!$C63,'Data Down'!$C:$C,'Daily PA'!AC$6)</f>
        <v>0</v>
      </c>
      <c r="AD63" s="322">
        <f>SUMIFS('Data Down'!$N:$N,'Data Down'!$D:$D,'Daily PA'!$C63,'Data Down'!$C:$C,'Daily PA'!AD$6)</f>
        <v>0</v>
      </c>
      <c r="AE63" s="322">
        <f>SUMIFS('Data Down'!$N:$N,'Data Down'!$D:$D,'Daily PA'!$C63,'Data Down'!$C:$C,'Daily PA'!AE$6)</f>
        <v>0</v>
      </c>
      <c r="AF63" s="322">
        <f>SUMIFS('Data Down'!$N:$N,'Data Down'!$D:$D,'Daily PA'!$C63,'Data Down'!$C:$C,'Daily PA'!AF$6)</f>
        <v>0</v>
      </c>
      <c r="AG63" s="322">
        <f>SUMIFS('Data Down'!$N:$N,'Data Down'!$D:$D,'Daily PA'!$C63,'Data Down'!$C:$C,'Daily PA'!AG$6)</f>
        <v>0</v>
      </c>
      <c r="AH63" s="322">
        <f>SUMIFS('Data Down'!$N:$N,'Data Down'!$D:$D,'Daily PA'!$C63,'Data Down'!$C:$C,'Daily PA'!AH$6)</f>
        <v>0</v>
      </c>
      <c r="AI63" s="323">
        <f t="shared" si="89"/>
        <v>0</v>
      </c>
      <c r="AJ63" s="68"/>
      <c r="AK63" s="320">
        <f t="shared" si="90"/>
        <v>17</v>
      </c>
      <c r="AL63" s="321" t="str">
        <f t="shared" ref="AL63:AM63" si="124">B63</f>
        <v>Axor 3336 OB</v>
      </c>
      <c r="AM63" s="321" t="str">
        <f t="shared" si="124"/>
        <v>DT 47 KPB</v>
      </c>
      <c r="AN63" s="324">
        <f t="shared" ref="AN63:BR63" ca="1" si="125">IF(AN$6&lt;NOW()-1,(SUM(24-D63)/24),"")</f>
        <v>1</v>
      </c>
      <c r="AO63" s="324">
        <f t="shared" ca="1" si="125"/>
        <v>1</v>
      </c>
      <c r="AP63" s="324">
        <f t="shared" ca="1" si="125"/>
        <v>1</v>
      </c>
      <c r="AQ63" s="324">
        <f t="shared" ca="1" si="125"/>
        <v>1</v>
      </c>
      <c r="AR63" s="324">
        <f t="shared" ca="1" si="125"/>
        <v>1</v>
      </c>
      <c r="AS63" s="324">
        <f t="shared" ca="1" si="125"/>
        <v>1</v>
      </c>
      <c r="AT63" s="324">
        <f t="shared" ca="1" si="125"/>
        <v>1</v>
      </c>
      <c r="AU63" s="324">
        <f t="shared" ca="1" si="125"/>
        <v>1</v>
      </c>
      <c r="AV63" s="324">
        <f t="shared" ca="1" si="125"/>
        <v>1</v>
      </c>
      <c r="AW63" s="324">
        <f t="shared" ca="1" si="125"/>
        <v>1</v>
      </c>
      <c r="AX63" s="324">
        <f t="shared" ca="1" si="125"/>
        <v>1</v>
      </c>
      <c r="AY63" s="324">
        <f t="shared" ca="1" si="125"/>
        <v>1</v>
      </c>
      <c r="AZ63" s="324">
        <f t="shared" ca="1" si="125"/>
        <v>1</v>
      </c>
      <c r="BA63" s="324">
        <f t="shared" ca="1" si="125"/>
        <v>1</v>
      </c>
      <c r="BB63" s="324">
        <f t="shared" ca="1" si="125"/>
        <v>1</v>
      </c>
      <c r="BC63" s="324">
        <f t="shared" ca="1" si="125"/>
        <v>1</v>
      </c>
      <c r="BD63" s="324">
        <f t="shared" ca="1" si="125"/>
        <v>1</v>
      </c>
      <c r="BE63" s="324">
        <f t="shared" ca="1" si="125"/>
        <v>1</v>
      </c>
      <c r="BF63" s="324">
        <f t="shared" ca="1" si="125"/>
        <v>1</v>
      </c>
      <c r="BG63" s="324">
        <f t="shared" ca="1" si="125"/>
        <v>1</v>
      </c>
      <c r="BH63" s="324">
        <f t="shared" ca="1" si="125"/>
        <v>1</v>
      </c>
      <c r="BI63" s="324">
        <f t="shared" ca="1" si="125"/>
        <v>1</v>
      </c>
      <c r="BJ63" s="324">
        <f t="shared" ca="1" si="125"/>
        <v>1</v>
      </c>
      <c r="BK63" s="324">
        <f t="shared" ca="1" si="125"/>
        <v>1</v>
      </c>
      <c r="BL63" s="324">
        <f t="shared" ca="1" si="125"/>
        <v>1</v>
      </c>
      <c r="BM63" s="324">
        <f t="shared" ca="1" si="125"/>
        <v>1</v>
      </c>
      <c r="BN63" s="324">
        <f t="shared" ca="1" si="125"/>
        <v>1</v>
      </c>
      <c r="BO63" s="324">
        <f t="shared" ca="1" si="125"/>
        <v>1</v>
      </c>
      <c r="BP63" s="324">
        <f t="shared" ca="1" si="125"/>
        <v>1</v>
      </c>
      <c r="BQ63" s="324">
        <f t="shared" ca="1" si="125"/>
        <v>1</v>
      </c>
      <c r="BR63" s="324">
        <f t="shared" ca="1" si="125"/>
        <v>1</v>
      </c>
      <c r="BS63" s="325">
        <f t="shared" ca="1" si="93"/>
        <v>1</v>
      </c>
    </row>
    <row r="64" spans="1:71" ht="14.25" customHeight="1">
      <c r="A64" s="326">
        <f t="shared" si="88"/>
        <v>18</v>
      </c>
      <c r="B64" s="321" t="str">
        <f>VLOOKUP(C64,Sort!B:C,2,FALSE)</f>
        <v>Axor 3336 OB</v>
      </c>
      <c r="C64" s="321" t="s">
        <v>105</v>
      </c>
      <c r="D64" s="322">
        <f>SUMIFS('Data Down'!$N:$N,'Data Down'!$D:$D,'Daily PA'!$C64,'Data Down'!$C:$C,'Daily PA'!D$6)</f>
        <v>0</v>
      </c>
      <c r="E64" s="322">
        <f>SUMIFS('Data Down'!$N:$N,'Data Down'!$D:$D,'Daily PA'!$C64,'Data Down'!$C:$C,'Daily PA'!E$6)</f>
        <v>0</v>
      </c>
      <c r="F64" s="322">
        <f>SUMIFS('Data Down'!$N:$N,'Data Down'!$D:$D,'Daily PA'!$C64,'Data Down'!$C:$C,'Daily PA'!F$6)</f>
        <v>0</v>
      </c>
      <c r="G64" s="322">
        <f>SUMIFS('Data Down'!$N:$N,'Data Down'!$D:$D,'Daily PA'!$C64,'Data Down'!$C:$C,'Daily PA'!G$6)</f>
        <v>0</v>
      </c>
      <c r="H64" s="322">
        <f>SUMIFS('Data Down'!$N:$N,'Data Down'!$D:$D,'Daily PA'!$C64,'Data Down'!$C:$C,'Daily PA'!H$6)</f>
        <v>0</v>
      </c>
      <c r="I64" s="322">
        <f>SUMIFS('Data Down'!$N:$N,'Data Down'!$D:$D,'Daily PA'!$C64,'Data Down'!$C:$C,'Daily PA'!I$6)</f>
        <v>0</v>
      </c>
      <c r="J64" s="322">
        <f>SUMIFS('Data Down'!$N:$N,'Data Down'!$D:$D,'Daily PA'!$C64,'Data Down'!$C:$C,'Daily PA'!J$6)</f>
        <v>0</v>
      </c>
      <c r="K64" s="322">
        <f>SUMIFS('Data Down'!$N:$N,'Data Down'!$D:$D,'Daily PA'!$C64,'Data Down'!$C:$C,'Daily PA'!K$6)</f>
        <v>0</v>
      </c>
      <c r="L64" s="322">
        <f>SUMIFS('Data Down'!$N:$N,'Data Down'!$D:$D,'Daily PA'!$C64,'Data Down'!$C:$C,'Daily PA'!L$6)</f>
        <v>0</v>
      </c>
      <c r="M64" s="322">
        <f>SUMIFS('Data Down'!$N:$N,'Data Down'!$D:$D,'Daily PA'!$C64,'Data Down'!$C:$C,'Daily PA'!M$6)</f>
        <v>0</v>
      </c>
      <c r="N64" s="322">
        <f>SUMIFS('Data Down'!$N:$N,'Data Down'!$D:$D,'Daily PA'!$C64,'Data Down'!$C:$C,'Daily PA'!N$6)</f>
        <v>0</v>
      </c>
      <c r="O64" s="322">
        <f>SUMIFS('Data Down'!$N:$N,'Data Down'!$D:$D,'Daily PA'!$C64,'Data Down'!$C:$C,'Daily PA'!O$6)</f>
        <v>0</v>
      </c>
      <c r="P64" s="322">
        <f>SUMIFS('Data Down'!$N:$N,'Data Down'!$D:$D,'Daily PA'!$C64,'Data Down'!$C:$C,'Daily PA'!P$6)</f>
        <v>0</v>
      </c>
      <c r="Q64" s="322">
        <f>SUMIFS('Data Down'!$N:$N,'Data Down'!$D:$D,'Daily PA'!$C64,'Data Down'!$C:$C,'Daily PA'!Q$6)</f>
        <v>0</v>
      </c>
      <c r="R64" s="322">
        <f>SUMIFS('Data Down'!$N:$N,'Data Down'!$D:$D,'Daily PA'!$C64,'Data Down'!$C:$C,'Daily PA'!R$6)</f>
        <v>0</v>
      </c>
      <c r="S64" s="322">
        <f>SUMIFS('Data Down'!$N:$N,'Data Down'!$D:$D,'Daily PA'!$C64,'Data Down'!$C:$C,'Daily PA'!S$6)</f>
        <v>0</v>
      </c>
      <c r="T64" s="322">
        <f>SUMIFS('Data Down'!$N:$N,'Data Down'!$D:$D,'Daily PA'!$C64,'Data Down'!$C:$C,'Daily PA'!T$6)</f>
        <v>0</v>
      </c>
      <c r="U64" s="322">
        <f>SUMIFS('Data Down'!$N:$N,'Data Down'!$D:$D,'Daily PA'!$C64,'Data Down'!$C:$C,'Daily PA'!U$6)</f>
        <v>0</v>
      </c>
      <c r="V64" s="322">
        <f>SUMIFS('Data Down'!$N:$N,'Data Down'!$D:$D,'Daily PA'!$C64,'Data Down'!$C:$C,'Daily PA'!V$6)</f>
        <v>0</v>
      </c>
      <c r="W64" s="322">
        <f>SUMIFS('Data Down'!$N:$N,'Data Down'!$D:$D,'Daily PA'!$C64,'Data Down'!$C:$C,'Daily PA'!W$6)</f>
        <v>0</v>
      </c>
      <c r="X64" s="322">
        <f>SUMIFS('Data Down'!$N:$N,'Data Down'!$D:$D,'Daily PA'!$C64,'Data Down'!$C:$C,'Daily PA'!X$6)</f>
        <v>0</v>
      </c>
      <c r="Y64" s="322">
        <f>SUMIFS('Data Down'!$N:$N,'Data Down'!$D:$D,'Daily PA'!$C64,'Data Down'!$C:$C,'Daily PA'!Y$6)</f>
        <v>0</v>
      </c>
      <c r="Z64" s="322">
        <f>SUMIFS('Data Down'!$N:$N,'Data Down'!$D:$D,'Daily PA'!$C64,'Data Down'!$C:$C,'Daily PA'!Z$6)</f>
        <v>0</v>
      </c>
      <c r="AA64" s="322">
        <f>SUMIFS('Data Down'!$N:$N,'Data Down'!$D:$D,'Daily PA'!$C64,'Data Down'!$C:$C,'Daily PA'!AA$6)</f>
        <v>0</v>
      </c>
      <c r="AB64" s="322">
        <f>SUMIFS('Data Down'!$N:$N,'Data Down'!$D:$D,'Daily PA'!$C64,'Data Down'!$C:$C,'Daily PA'!AB$6)</f>
        <v>0</v>
      </c>
      <c r="AC64" s="322">
        <f>SUMIFS('Data Down'!$N:$N,'Data Down'!$D:$D,'Daily PA'!$C64,'Data Down'!$C:$C,'Daily PA'!AC$6)</f>
        <v>0</v>
      </c>
      <c r="AD64" s="322">
        <f>SUMIFS('Data Down'!$N:$N,'Data Down'!$D:$D,'Daily PA'!$C64,'Data Down'!$C:$C,'Daily PA'!AD$6)</f>
        <v>0</v>
      </c>
      <c r="AE64" s="322">
        <f>SUMIFS('Data Down'!$N:$N,'Data Down'!$D:$D,'Daily PA'!$C64,'Data Down'!$C:$C,'Daily PA'!AE$6)</f>
        <v>0</v>
      </c>
      <c r="AF64" s="322">
        <f>SUMIFS('Data Down'!$N:$N,'Data Down'!$D:$D,'Daily PA'!$C64,'Data Down'!$C:$C,'Daily PA'!AF$6)</f>
        <v>0</v>
      </c>
      <c r="AG64" s="322">
        <f>SUMIFS('Data Down'!$N:$N,'Data Down'!$D:$D,'Daily PA'!$C64,'Data Down'!$C:$C,'Daily PA'!AG$6)</f>
        <v>0</v>
      </c>
      <c r="AH64" s="322">
        <f>SUMIFS('Data Down'!$N:$N,'Data Down'!$D:$D,'Daily PA'!$C64,'Data Down'!$C:$C,'Daily PA'!AH$6)</f>
        <v>0</v>
      </c>
      <c r="AI64" s="323">
        <f t="shared" si="89"/>
        <v>0</v>
      </c>
      <c r="AJ64" s="68"/>
      <c r="AK64" s="320">
        <f t="shared" si="90"/>
        <v>18</v>
      </c>
      <c r="AL64" s="321" t="str">
        <f t="shared" ref="AL64:AM64" si="126">B64</f>
        <v>Axor 3336 OB</v>
      </c>
      <c r="AM64" s="321" t="str">
        <f t="shared" si="126"/>
        <v>DT 50 KPB</v>
      </c>
      <c r="AN64" s="324">
        <f t="shared" ref="AN64:BR64" ca="1" si="127">IF(AN$6&lt;NOW()-1,(SUM(24-D64)/24),"")</f>
        <v>1</v>
      </c>
      <c r="AO64" s="324">
        <f t="shared" ca="1" si="127"/>
        <v>1</v>
      </c>
      <c r="AP64" s="324">
        <f t="shared" ca="1" si="127"/>
        <v>1</v>
      </c>
      <c r="AQ64" s="324">
        <f t="shared" ca="1" si="127"/>
        <v>1</v>
      </c>
      <c r="AR64" s="324">
        <f t="shared" ca="1" si="127"/>
        <v>1</v>
      </c>
      <c r="AS64" s="324">
        <f t="shared" ca="1" si="127"/>
        <v>1</v>
      </c>
      <c r="AT64" s="324">
        <f t="shared" ca="1" si="127"/>
        <v>1</v>
      </c>
      <c r="AU64" s="324">
        <f t="shared" ca="1" si="127"/>
        <v>1</v>
      </c>
      <c r="AV64" s="324">
        <f t="shared" ca="1" si="127"/>
        <v>1</v>
      </c>
      <c r="AW64" s="324">
        <f t="shared" ca="1" si="127"/>
        <v>1</v>
      </c>
      <c r="AX64" s="324">
        <f t="shared" ca="1" si="127"/>
        <v>1</v>
      </c>
      <c r="AY64" s="324">
        <f t="shared" ca="1" si="127"/>
        <v>1</v>
      </c>
      <c r="AZ64" s="324">
        <f t="shared" ca="1" si="127"/>
        <v>1</v>
      </c>
      <c r="BA64" s="324">
        <f t="shared" ca="1" si="127"/>
        <v>1</v>
      </c>
      <c r="BB64" s="324">
        <f t="shared" ca="1" si="127"/>
        <v>1</v>
      </c>
      <c r="BC64" s="324">
        <f t="shared" ca="1" si="127"/>
        <v>1</v>
      </c>
      <c r="BD64" s="324">
        <f t="shared" ca="1" si="127"/>
        <v>1</v>
      </c>
      <c r="BE64" s="324">
        <f t="shared" ca="1" si="127"/>
        <v>1</v>
      </c>
      <c r="BF64" s="324">
        <f t="shared" ca="1" si="127"/>
        <v>1</v>
      </c>
      <c r="BG64" s="324">
        <f t="shared" ca="1" si="127"/>
        <v>1</v>
      </c>
      <c r="BH64" s="324">
        <f t="shared" ca="1" si="127"/>
        <v>1</v>
      </c>
      <c r="BI64" s="324">
        <f t="shared" ca="1" si="127"/>
        <v>1</v>
      </c>
      <c r="BJ64" s="324">
        <f t="shared" ca="1" si="127"/>
        <v>1</v>
      </c>
      <c r="BK64" s="324">
        <f t="shared" ca="1" si="127"/>
        <v>1</v>
      </c>
      <c r="BL64" s="324">
        <f t="shared" ca="1" si="127"/>
        <v>1</v>
      </c>
      <c r="BM64" s="324">
        <f t="shared" ca="1" si="127"/>
        <v>1</v>
      </c>
      <c r="BN64" s="324">
        <f t="shared" ca="1" si="127"/>
        <v>1</v>
      </c>
      <c r="BO64" s="324">
        <f t="shared" ca="1" si="127"/>
        <v>1</v>
      </c>
      <c r="BP64" s="324">
        <f t="shared" ca="1" si="127"/>
        <v>1</v>
      </c>
      <c r="BQ64" s="324">
        <f t="shared" ca="1" si="127"/>
        <v>1</v>
      </c>
      <c r="BR64" s="324">
        <f t="shared" ca="1" si="127"/>
        <v>1</v>
      </c>
      <c r="BS64" s="325">
        <f t="shared" ca="1" si="93"/>
        <v>1</v>
      </c>
    </row>
    <row r="65" spans="1:72" ht="14.25" customHeight="1">
      <c r="A65" s="326">
        <f t="shared" si="88"/>
        <v>19</v>
      </c>
      <c r="B65" s="321" t="str">
        <f>VLOOKUP(C65,Sort!B:C,2,FALSE)</f>
        <v>Axor 3336 OB</v>
      </c>
      <c r="C65" s="321" t="s">
        <v>106</v>
      </c>
      <c r="D65" s="322">
        <f>SUMIFS('Data Down'!$N:$N,'Data Down'!$D:$D,'Daily PA'!$C65,'Data Down'!$C:$C,'Daily PA'!D$6)</f>
        <v>0</v>
      </c>
      <c r="E65" s="322">
        <f>SUMIFS('Data Down'!$N:$N,'Data Down'!$D:$D,'Daily PA'!$C65,'Data Down'!$C:$C,'Daily PA'!E$6)</f>
        <v>0</v>
      </c>
      <c r="F65" s="322">
        <f>SUMIFS('Data Down'!$N:$N,'Data Down'!$D:$D,'Daily PA'!$C65,'Data Down'!$C:$C,'Daily PA'!F$6)</f>
        <v>0</v>
      </c>
      <c r="G65" s="322">
        <f>SUMIFS('Data Down'!$N:$N,'Data Down'!$D:$D,'Daily PA'!$C65,'Data Down'!$C:$C,'Daily PA'!G$6)</f>
        <v>0</v>
      </c>
      <c r="H65" s="322">
        <f>SUMIFS('Data Down'!$N:$N,'Data Down'!$D:$D,'Daily PA'!$C65,'Data Down'!$C:$C,'Daily PA'!H$6)</f>
        <v>0</v>
      </c>
      <c r="I65" s="322">
        <f>SUMIFS('Data Down'!$N:$N,'Data Down'!$D:$D,'Daily PA'!$C65,'Data Down'!$C:$C,'Daily PA'!I$6)</f>
        <v>0</v>
      </c>
      <c r="J65" s="322">
        <f>SUMIFS('Data Down'!$N:$N,'Data Down'!$D:$D,'Daily PA'!$C65,'Data Down'!$C:$C,'Daily PA'!J$6)</f>
        <v>0</v>
      </c>
      <c r="K65" s="322">
        <f>SUMIFS('Data Down'!$N:$N,'Data Down'!$D:$D,'Daily PA'!$C65,'Data Down'!$C:$C,'Daily PA'!K$6)</f>
        <v>0</v>
      </c>
      <c r="L65" s="322">
        <f>SUMIFS('Data Down'!$N:$N,'Data Down'!$D:$D,'Daily PA'!$C65,'Data Down'!$C:$C,'Daily PA'!L$6)</f>
        <v>0</v>
      </c>
      <c r="M65" s="322">
        <f>SUMIFS('Data Down'!$N:$N,'Data Down'!$D:$D,'Daily PA'!$C65,'Data Down'!$C:$C,'Daily PA'!M$6)</f>
        <v>0</v>
      </c>
      <c r="N65" s="322">
        <f>SUMIFS('Data Down'!$N:$N,'Data Down'!$D:$D,'Daily PA'!$C65,'Data Down'!$C:$C,'Daily PA'!N$6)</f>
        <v>0</v>
      </c>
      <c r="O65" s="322">
        <f>SUMIFS('Data Down'!$N:$N,'Data Down'!$D:$D,'Daily PA'!$C65,'Data Down'!$C:$C,'Daily PA'!O$6)</f>
        <v>0</v>
      </c>
      <c r="P65" s="322">
        <f>SUMIFS('Data Down'!$N:$N,'Data Down'!$D:$D,'Daily PA'!$C65,'Data Down'!$C:$C,'Daily PA'!P$6)</f>
        <v>0</v>
      </c>
      <c r="Q65" s="322">
        <f>SUMIFS('Data Down'!$N:$N,'Data Down'!$D:$D,'Daily PA'!$C65,'Data Down'!$C:$C,'Daily PA'!Q$6)</f>
        <v>0</v>
      </c>
      <c r="R65" s="322">
        <f>SUMIFS('Data Down'!$N:$N,'Data Down'!$D:$D,'Daily PA'!$C65,'Data Down'!$C:$C,'Daily PA'!R$6)</f>
        <v>0</v>
      </c>
      <c r="S65" s="322">
        <f>SUMIFS('Data Down'!$N:$N,'Data Down'!$D:$D,'Daily PA'!$C65,'Data Down'!$C:$C,'Daily PA'!S$6)</f>
        <v>0</v>
      </c>
      <c r="T65" s="322">
        <f>SUMIFS('Data Down'!$N:$N,'Data Down'!$D:$D,'Daily PA'!$C65,'Data Down'!$C:$C,'Daily PA'!T$6)</f>
        <v>0</v>
      </c>
      <c r="U65" s="322">
        <f>SUMIFS('Data Down'!$N:$N,'Data Down'!$D:$D,'Daily PA'!$C65,'Data Down'!$C:$C,'Daily PA'!U$6)</f>
        <v>0</v>
      </c>
      <c r="V65" s="322">
        <f>SUMIFS('Data Down'!$N:$N,'Data Down'!$D:$D,'Daily PA'!$C65,'Data Down'!$C:$C,'Daily PA'!V$6)</f>
        <v>0</v>
      </c>
      <c r="W65" s="322">
        <f>SUMIFS('Data Down'!$N:$N,'Data Down'!$D:$D,'Daily PA'!$C65,'Data Down'!$C:$C,'Daily PA'!W$6)</f>
        <v>0</v>
      </c>
      <c r="X65" s="322">
        <f>SUMIFS('Data Down'!$N:$N,'Data Down'!$D:$D,'Daily PA'!$C65,'Data Down'!$C:$C,'Daily PA'!X$6)</f>
        <v>0</v>
      </c>
      <c r="Y65" s="322">
        <f>SUMIFS('Data Down'!$N:$N,'Data Down'!$D:$D,'Daily PA'!$C65,'Data Down'!$C:$C,'Daily PA'!Y$6)</f>
        <v>0</v>
      </c>
      <c r="Z65" s="322">
        <f>SUMIFS('Data Down'!$N:$N,'Data Down'!$D:$D,'Daily PA'!$C65,'Data Down'!$C:$C,'Daily PA'!Z$6)</f>
        <v>0</v>
      </c>
      <c r="AA65" s="322">
        <f>SUMIFS('Data Down'!$N:$N,'Data Down'!$D:$D,'Daily PA'!$C65,'Data Down'!$C:$C,'Daily PA'!AA$6)</f>
        <v>0</v>
      </c>
      <c r="AB65" s="322">
        <f>SUMIFS('Data Down'!$N:$N,'Data Down'!$D:$D,'Daily PA'!$C65,'Data Down'!$C:$C,'Daily PA'!AB$6)</f>
        <v>0</v>
      </c>
      <c r="AC65" s="322">
        <f>SUMIFS('Data Down'!$N:$N,'Data Down'!$D:$D,'Daily PA'!$C65,'Data Down'!$C:$C,'Daily PA'!AC$6)</f>
        <v>0</v>
      </c>
      <c r="AD65" s="322">
        <f>SUMIFS('Data Down'!$N:$N,'Data Down'!$D:$D,'Daily PA'!$C65,'Data Down'!$C:$C,'Daily PA'!AD$6)</f>
        <v>0</v>
      </c>
      <c r="AE65" s="322">
        <f>SUMIFS('Data Down'!$N:$N,'Data Down'!$D:$D,'Daily PA'!$C65,'Data Down'!$C:$C,'Daily PA'!AE$6)</f>
        <v>0</v>
      </c>
      <c r="AF65" s="322">
        <f>SUMIFS('Data Down'!$N:$N,'Data Down'!$D:$D,'Daily PA'!$C65,'Data Down'!$C:$C,'Daily PA'!AF$6)</f>
        <v>0</v>
      </c>
      <c r="AG65" s="322">
        <f>SUMIFS('Data Down'!$N:$N,'Data Down'!$D:$D,'Daily PA'!$C65,'Data Down'!$C:$C,'Daily PA'!AG$6)</f>
        <v>0</v>
      </c>
      <c r="AH65" s="322">
        <f>SUMIFS('Data Down'!$N:$N,'Data Down'!$D:$D,'Daily PA'!$C65,'Data Down'!$C:$C,'Daily PA'!AH$6)</f>
        <v>0</v>
      </c>
      <c r="AI65" s="323">
        <f t="shared" si="89"/>
        <v>0</v>
      </c>
      <c r="AJ65" s="68"/>
      <c r="AK65" s="320">
        <f t="shared" si="90"/>
        <v>19</v>
      </c>
      <c r="AL65" s="321" t="str">
        <f t="shared" ref="AL65:AM65" si="128">B65</f>
        <v>Axor 3336 OB</v>
      </c>
      <c r="AM65" s="321" t="str">
        <f t="shared" si="128"/>
        <v>DT 51 KPB</v>
      </c>
      <c r="AN65" s="324">
        <f t="shared" ref="AN65:BR65" ca="1" si="129">IF(AN$6&lt;NOW()-1,(SUM(24-D65)/24),"")</f>
        <v>1</v>
      </c>
      <c r="AO65" s="324">
        <f t="shared" ca="1" si="129"/>
        <v>1</v>
      </c>
      <c r="AP65" s="324">
        <f t="shared" ca="1" si="129"/>
        <v>1</v>
      </c>
      <c r="AQ65" s="324">
        <f t="shared" ca="1" si="129"/>
        <v>1</v>
      </c>
      <c r="AR65" s="324">
        <f t="shared" ca="1" si="129"/>
        <v>1</v>
      </c>
      <c r="AS65" s="324">
        <f t="shared" ca="1" si="129"/>
        <v>1</v>
      </c>
      <c r="AT65" s="324">
        <f t="shared" ca="1" si="129"/>
        <v>1</v>
      </c>
      <c r="AU65" s="324">
        <f t="shared" ca="1" si="129"/>
        <v>1</v>
      </c>
      <c r="AV65" s="324">
        <f t="shared" ca="1" si="129"/>
        <v>1</v>
      </c>
      <c r="AW65" s="324">
        <f t="shared" ca="1" si="129"/>
        <v>1</v>
      </c>
      <c r="AX65" s="324">
        <f t="shared" ca="1" si="129"/>
        <v>1</v>
      </c>
      <c r="AY65" s="324">
        <f t="shared" ca="1" si="129"/>
        <v>1</v>
      </c>
      <c r="AZ65" s="324">
        <f t="shared" ca="1" si="129"/>
        <v>1</v>
      </c>
      <c r="BA65" s="324">
        <f t="shared" ca="1" si="129"/>
        <v>1</v>
      </c>
      <c r="BB65" s="324">
        <f t="shared" ca="1" si="129"/>
        <v>1</v>
      </c>
      <c r="BC65" s="324">
        <f t="shared" ca="1" si="129"/>
        <v>1</v>
      </c>
      <c r="BD65" s="324">
        <f t="shared" ca="1" si="129"/>
        <v>1</v>
      </c>
      <c r="BE65" s="324">
        <f t="shared" ca="1" si="129"/>
        <v>1</v>
      </c>
      <c r="BF65" s="324">
        <f t="shared" ca="1" si="129"/>
        <v>1</v>
      </c>
      <c r="BG65" s="324">
        <f t="shared" ca="1" si="129"/>
        <v>1</v>
      </c>
      <c r="BH65" s="324">
        <f t="shared" ca="1" si="129"/>
        <v>1</v>
      </c>
      <c r="BI65" s="324">
        <f t="shared" ca="1" si="129"/>
        <v>1</v>
      </c>
      <c r="BJ65" s="324">
        <f t="shared" ca="1" si="129"/>
        <v>1</v>
      </c>
      <c r="BK65" s="324">
        <f t="shared" ca="1" si="129"/>
        <v>1</v>
      </c>
      <c r="BL65" s="324">
        <f t="shared" ca="1" si="129"/>
        <v>1</v>
      </c>
      <c r="BM65" s="324">
        <f t="shared" ca="1" si="129"/>
        <v>1</v>
      </c>
      <c r="BN65" s="324">
        <f t="shared" ca="1" si="129"/>
        <v>1</v>
      </c>
      <c r="BO65" s="324">
        <f t="shared" ca="1" si="129"/>
        <v>1</v>
      </c>
      <c r="BP65" s="324">
        <f t="shared" ca="1" si="129"/>
        <v>1</v>
      </c>
      <c r="BQ65" s="324">
        <f t="shared" ca="1" si="129"/>
        <v>1</v>
      </c>
      <c r="BR65" s="324">
        <f t="shared" ca="1" si="129"/>
        <v>1</v>
      </c>
      <c r="BS65" s="325">
        <f t="shared" ca="1" si="93"/>
        <v>1</v>
      </c>
    </row>
    <row r="66" spans="1:72" ht="14.25" customHeight="1">
      <c r="A66" s="326">
        <f t="shared" si="88"/>
        <v>20</v>
      </c>
      <c r="B66" s="321" t="str">
        <f>VLOOKUP(C66,Sort!B:C,2,FALSE)</f>
        <v>Axor 3336 OB</v>
      </c>
      <c r="C66" s="321" t="s">
        <v>107</v>
      </c>
      <c r="D66" s="322">
        <f>SUMIFS('Data Down'!$N:$N,'Data Down'!$D:$D,'Daily PA'!$C66,'Data Down'!$C:$C,'Daily PA'!D$6)</f>
        <v>0</v>
      </c>
      <c r="E66" s="322">
        <f>SUMIFS('Data Down'!$N:$N,'Data Down'!$D:$D,'Daily PA'!$C66,'Data Down'!$C:$C,'Daily PA'!E$6)</f>
        <v>0</v>
      </c>
      <c r="F66" s="322">
        <f>SUMIFS('Data Down'!$N:$N,'Data Down'!$D:$D,'Daily PA'!$C66,'Data Down'!$C:$C,'Daily PA'!F$6)</f>
        <v>0</v>
      </c>
      <c r="G66" s="322">
        <f>SUMIFS('Data Down'!$N:$N,'Data Down'!$D:$D,'Daily PA'!$C66,'Data Down'!$C:$C,'Daily PA'!G$6)</f>
        <v>0</v>
      </c>
      <c r="H66" s="322">
        <f>SUMIFS('Data Down'!$N:$N,'Data Down'!$D:$D,'Daily PA'!$C66,'Data Down'!$C:$C,'Daily PA'!H$6)</f>
        <v>0</v>
      </c>
      <c r="I66" s="322">
        <f>SUMIFS('Data Down'!$N:$N,'Data Down'!$D:$D,'Daily PA'!$C66,'Data Down'!$C:$C,'Daily PA'!I$6)</f>
        <v>0</v>
      </c>
      <c r="J66" s="322">
        <f>SUMIFS('Data Down'!$N:$N,'Data Down'!$D:$D,'Daily PA'!$C66,'Data Down'!$C:$C,'Daily PA'!J$6)</f>
        <v>0</v>
      </c>
      <c r="K66" s="322">
        <f>SUMIFS('Data Down'!$N:$N,'Data Down'!$D:$D,'Daily PA'!$C66,'Data Down'!$C:$C,'Daily PA'!K$6)</f>
        <v>0</v>
      </c>
      <c r="L66" s="322">
        <f>SUMIFS('Data Down'!$N:$N,'Data Down'!$D:$D,'Daily PA'!$C66,'Data Down'!$C:$C,'Daily PA'!L$6)</f>
        <v>0</v>
      </c>
      <c r="M66" s="322">
        <f>SUMIFS('Data Down'!$N:$N,'Data Down'!$D:$D,'Daily PA'!$C66,'Data Down'!$C:$C,'Daily PA'!M$6)</f>
        <v>0</v>
      </c>
      <c r="N66" s="322">
        <f>SUMIFS('Data Down'!$N:$N,'Data Down'!$D:$D,'Daily PA'!$C66,'Data Down'!$C:$C,'Daily PA'!N$6)</f>
        <v>0</v>
      </c>
      <c r="O66" s="322">
        <f>SUMIFS('Data Down'!$N:$N,'Data Down'!$D:$D,'Daily PA'!$C66,'Data Down'!$C:$C,'Daily PA'!O$6)</f>
        <v>0</v>
      </c>
      <c r="P66" s="322">
        <f>SUMIFS('Data Down'!$N:$N,'Data Down'!$D:$D,'Daily PA'!$C66,'Data Down'!$C:$C,'Daily PA'!P$6)</f>
        <v>0</v>
      </c>
      <c r="Q66" s="322">
        <f>SUMIFS('Data Down'!$N:$N,'Data Down'!$D:$D,'Daily PA'!$C66,'Data Down'!$C:$C,'Daily PA'!Q$6)</f>
        <v>0</v>
      </c>
      <c r="R66" s="322">
        <f>SUMIFS('Data Down'!$N:$N,'Data Down'!$D:$D,'Daily PA'!$C66,'Data Down'!$C:$C,'Daily PA'!R$6)</f>
        <v>0</v>
      </c>
      <c r="S66" s="322">
        <f>SUMIFS('Data Down'!$N:$N,'Data Down'!$D:$D,'Daily PA'!$C66,'Data Down'!$C:$C,'Daily PA'!S$6)</f>
        <v>0</v>
      </c>
      <c r="T66" s="322">
        <f>SUMIFS('Data Down'!$N:$N,'Data Down'!$D:$D,'Daily PA'!$C66,'Data Down'!$C:$C,'Daily PA'!T$6)</f>
        <v>0</v>
      </c>
      <c r="U66" s="322">
        <f>SUMIFS('Data Down'!$N:$N,'Data Down'!$D:$D,'Daily PA'!$C66,'Data Down'!$C:$C,'Daily PA'!U$6)</f>
        <v>0</v>
      </c>
      <c r="V66" s="322">
        <f>SUMIFS('Data Down'!$N:$N,'Data Down'!$D:$D,'Daily PA'!$C66,'Data Down'!$C:$C,'Daily PA'!V$6)</f>
        <v>0</v>
      </c>
      <c r="W66" s="322">
        <f>SUMIFS('Data Down'!$N:$N,'Data Down'!$D:$D,'Daily PA'!$C66,'Data Down'!$C:$C,'Daily PA'!W$6)</f>
        <v>0</v>
      </c>
      <c r="X66" s="322">
        <f>SUMIFS('Data Down'!$N:$N,'Data Down'!$D:$D,'Daily PA'!$C66,'Data Down'!$C:$C,'Daily PA'!X$6)</f>
        <v>0</v>
      </c>
      <c r="Y66" s="322">
        <f>SUMIFS('Data Down'!$N:$N,'Data Down'!$D:$D,'Daily PA'!$C66,'Data Down'!$C:$C,'Daily PA'!Y$6)</f>
        <v>0</v>
      </c>
      <c r="Z66" s="322">
        <f>SUMIFS('Data Down'!$N:$N,'Data Down'!$D:$D,'Daily PA'!$C66,'Data Down'!$C:$C,'Daily PA'!Z$6)</f>
        <v>0</v>
      </c>
      <c r="AA66" s="322">
        <f>SUMIFS('Data Down'!$N:$N,'Data Down'!$D:$D,'Daily PA'!$C66,'Data Down'!$C:$C,'Daily PA'!AA$6)</f>
        <v>0</v>
      </c>
      <c r="AB66" s="322">
        <f>SUMIFS('Data Down'!$N:$N,'Data Down'!$D:$D,'Daily PA'!$C66,'Data Down'!$C:$C,'Daily PA'!AB$6)</f>
        <v>0</v>
      </c>
      <c r="AC66" s="322">
        <f>SUMIFS('Data Down'!$N:$N,'Data Down'!$D:$D,'Daily PA'!$C66,'Data Down'!$C:$C,'Daily PA'!AC$6)</f>
        <v>0</v>
      </c>
      <c r="AD66" s="322">
        <f>SUMIFS('Data Down'!$N:$N,'Data Down'!$D:$D,'Daily PA'!$C66,'Data Down'!$C:$C,'Daily PA'!AD$6)</f>
        <v>0</v>
      </c>
      <c r="AE66" s="322">
        <f>SUMIFS('Data Down'!$N:$N,'Data Down'!$D:$D,'Daily PA'!$C66,'Data Down'!$C:$C,'Daily PA'!AE$6)</f>
        <v>0</v>
      </c>
      <c r="AF66" s="322">
        <f>SUMIFS('Data Down'!$N:$N,'Data Down'!$D:$D,'Daily PA'!$C66,'Data Down'!$C:$C,'Daily PA'!AF$6)</f>
        <v>0</v>
      </c>
      <c r="AG66" s="322">
        <f>SUMIFS('Data Down'!$N:$N,'Data Down'!$D:$D,'Daily PA'!$C66,'Data Down'!$C:$C,'Daily PA'!AG$6)</f>
        <v>0</v>
      </c>
      <c r="AH66" s="322">
        <f>SUMIFS('Data Down'!$N:$N,'Data Down'!$D:$D,'Daily PA'!$C66,'Data Down'!$C:$C,'Daily PA'!AH$6)</f>
        <v>0</v>
      </c>
      <c r="AI66" s="323">
        <f t="shared" si="89"/>
        <v>0</v>
      </c>
      <c r="AJ66" s="68"/>
      <c r="AK66" s="320">
        <f t="shared" si="90"/>
        <v>20</v>
      </c>
      <c r="AL66" s="321" t="str">
        <f t="shared" ref="AL66:AM66" si="130">B66</f>
        <v>Axor 3336 OB</v>
      </c>
      <c r="AM66" s="321" t="str">
        <f t="shared" si="130"/>
        <v>DT 52 KPB</v>
      </c>
      <c r="AN66" s="324">
        <f t="shared" ref="AN66:BR66" ca="1" si="131">IF(AN$6&lt;NOW()-1,(SUM(24-D66)/24),"")</f>
        <v>1</v>
      </c>
      <c r="AO66" s="324">
        <f t="shared" ca="1" si="131"/>
        <v>1</v>
      </c>
      <c r="AP66" s="324">
        <f t="shared" ca="1" si="131"/>
        <v>1</v>
      </c>
      <c r="AQ66" s="324">
        <f t="shared" ca="1" si="131"/>
        <v>1</v>
      </c>
      <c r="AR66" s="324">
        <f t="shared" ca="1" si="131"/>
        <v>1</v>
      </c>
      <c r="AS66" s="324">
        <f t="shared" ca="1" si="131"/>
        <v>1</v>
      </c>
      <c r="AT66" s="324">
        <f t="shared" ca="1" si="131"/>
        <v>1</v>
      </c>
      <c r="AU66" s="324">
        <f t="shared" ca="1" si="131"/>
        <v>1</v>
      </c>
      <c r="AV66" s="324">
        <f t="shared" ca="1" si="131"/>
        <v>1</v>
      </c>
      <c r="AW66" s="324">
        <f t="shared" ca="1" si="131"/>
        <v>1</v>
      </c>
      <c r="AX66" s="324">
        <f t="shared" ca="1" si="131"/>
        <v>1</v>
      </c>
      <c r="AY66" s="324">
        <f t="shared" ca="1" si="131"/>
        <v>1</v>
      </c>
      <c r="AZ66" s="324">
        <f t="shared" ca="1" si="131"/>
        <v>1</v>
      </c>
      <c r="BA66" s="324">
        <f t="shared" ca="1" si="131"/>
        <v>1</v>
      </c>
      <c r="BB66" s="324">
        <f t="shared" ca="1" si="131"/>
        <v>1</v>
      </c>
      <c r="BC66" s="324">
        <f t="shared" ca="1" si="131"/>
        <v>1</v>
      </c>
      <c r="BD66" s="324">
        <f t="shared" ca="1" si="131"/>
        <v>1</v>
      </c>
      <c r="BE66" s="324">
        <f t="shared" ca="1" si="131"/>
        <v>1</v>
      </c>
      <c r="BF66" s="324">
        <f t="shared" ca="1" si="131"/>
        <v>1</v>
      </c>
      <c r="BG66" s="324">
        <f t="shared" ca="1" si="131"/>
        <v>1</v>
      </c>
      <c r="BH66" s="324">
        <f t="shared" ca="1" si="131"/>
        <v>1</v>
      </c>
      <c r="BI66" s="324">
        <f t="shared" ca="1" si="131"/>
        <v>1</v>
      </c>
      <c r="BJ66" s="324">
        <f t="shared" ca="1" si="131"/>
        <v>1</v>
      </c>
      <c r="BK66" s="324">
        <f t="shared" ca="1" si="131"/>
        <v>1</v>
      </c>
      <c r="BL66" s="324">
        <f t="shared" ca="1" si="131"/>
        <v>1</v>
      </c>
      <c r="BM66" s="324">
        <f t="shared" ca="1" si="131"/>
        <v>1</v>
      </c>
      <c r="BN66" s="324">
        <f t="shared" ca="1" si="131"/>
        <v>1</v>
      </c>
      <c r="BO66" s="324">
        <f t="shared" ca="1" si="131"/>
        <v>1</v>
      </c>
      <c r="BP66" s="324">
        <f t="shared" ca="1" si="131"/>
        <v>1</v>
      </c>
      <c r="BQ66" s="324">
        <f t="shared" ca="1" si="131"/>
        <v>1</v>
      </c>
      <c r="BR66" s="324">
        <f t="shared" ca="1" si="131"/>
        <v>1</v>
      </c>
      <c r="BS66" s="325">
        <f t="shared" ca="1" si="93"/>
        <v>1</v>
      </c>
    </row>
    <row r="67" spans="1:72" ht="14.25" customHeight="1">
      <c r="A67" s="327"/>
      <c r="B67" s="328"/>
      <c r="C67" s="328"/>
      <c r="D67" s="329"/>
      <c r="E67" s="329"/>
      <c r="F67" s="329"/>
      <c r="G67" s="329"/>
      <c r="H67" s="329"/>
      <c r="I67" s="329"/>
      <c r="J67" s="329"/>
      <c r="K67" s="329"/>
      <c r="L67" s="329"/>
      <c r="M67" s="329"/>
      <c r="N67" s="329"/>
      <c r="O67" s="329"/>
      <c r="P67" s="329"/>
      <c r="Q67" s="329"/>
      <c r="R67" s="329"/>
      <c r="S67" s="329"/>
      <c r="T67" s="329"/>
      <c r="U67" s="329"/>
      <c r="V67" s="329"/>
      <c r="W67" s="329"/>
      <c r="X67" s="329"/>
      <c r="Y67" s="329"/>
      <c r="Z67" s="329"/>
      <c r="AA67" s="329"/>
      <c r="AB67" s="329"/>
      <c r="AC67" s="329"/>
      <c r="AD67" s="329"/>
      <c r="AE67" s="329"/>
      <c r="AF67" s="329"/>
      <c r="AG67" s="329"/>
      <c r="AH67" s="329"/>
      <c r="AI67" s="330"/>
      <c r="AJ67" s="68"/>
      <c r="AK67" s="331"/>
      <c r="AL67" s="328"/>
      <c r="AM67" s="328"/>
      <c r="AN67" s="332"/>
      <c r="AO67" s="332"/>
      <c r="AP67" s="332"/>
      <c r="AQ67" s="332"/>
      <c r="AR67" s="332"/>
      <c r="AS67" s="332"/>
      <c r="AT67" s="332"/>
      <c r="AU67" s="332"/>
      <c r="AV67" s="332"/>
      <c r="AW67" s="332"/>
      <c r="AX67" s="332"/>
      <c r="AY67" s="332"/>
      <c r="AZ67" s="332"/>
      <c r="BA67" s="332"/>
      <c r="BB67" s="332"/>
      <c r="BC67" s="332"/>
      <c r="BD67" s="332"/>
      <c r="BE67" s="332"/>
      <c r="BF67" s="332"/>
      <c r="BG67" s="332"/>
      <c r="BH67" s="332"/>
      <c r="BI67" s="332"/>
      <c r="BJ67" s="332"/>
      <c r="BK67" s="332"/>
      <c r="BL67" s="332"/>
      <c r="BM67" s="332"/>
      <c r="BN67" s="332"/>
      <c r="BO67" s="332"/>
      <c r="BP67" s="332"/>
      <c r="BQ67" s="332"/>
      <c r="BR67" s="332"/>
      <c r="BS67" s="333"/>
      <c r="BT67" s="68"/>
    </row>
    <row r="68" spans="1:72" ht="14.25" customHeight="1">
      <c r="A68" s="326">
        <f t="shared" ref="A68:A80" si="132">A67+1</f>
        <v>1</v>
      </c>
      <c r="B68" s="321" t="str">
        <f>VLOOKUP(C68,Sort!B:C,2,FALSE)</f>
        <v>WATER PUMP</v>
      </c>
      <c r="C68" s="321" t="s">
        <v>42</v>
      </c>
      <c r="D68" s="322">
        <f>SUMIFS('Data Down'!$N:$N,'Data Down'!$D:$D,'Daily PA'!$C68,'Data Down'!$C:$C,'Daily PA'!D$6)</f>
        <v>0</v>
      </c>
      <c r="E68" s="322">
        <f>SUMIFS('Data Down'!$N:$N,'Data Down'!$D:$D,'Daily PA'!$C68,'Data Down'!$C:$C,'Daily PA'!E$6)</f>
        <v>0</v>
      </c>
      <c r="F68" s="322">
        <f>SUMIFS('Data Down'!$N:$N,'Data Down'!$D:$D,'Daily PA'!$C68,'Data Down'!$C:$C,'Daily PA'!F$6)</f>
        <v>0</v>
      </c>
      <c r="G68" s="322">
        <f>SUMIFS('Data Down'!$N:$N,'Data Down'!$D:$D,'Daily PA'!$C68,'Data Down'!$C:$C,'Daily PA'!G$6)</f>
        <v>0</v>
      </c>
      <c r="H68" s="322">
        <f>SUMIFS('Data Down'!$N:$N,'Data Down'!$D:$D,'Daily PA'!$C68,'Data Down'!$C:$C,'Daily PA'!H$6)</f>
        <v>0</v>
      </c>
      <c r="I68" s="322">
        <f>SUMIFS('Data Down'!$N:$N,'Data Down'!$D:$D,'Daily PA'!$C68,'Data Down'!$C:$C,'Daily PA'!I$6)</f>
        <v>0</v>
      </c>
      <c r="J68" s="322">
        <f>SUMIFS('Data Down'!$N:$N,'Data Down'!$D:$D,'Daily PA'!$C68,'Data Down'!$C:$C,'Daily PA'!J$6)</f>
        <v>0</v>
      </c>
      <c r="K68" s="322">
        <f>SUMIFS('Data Down'!$N:$N,'Data Down'!$D:$D,'Daily PA'!$C68,'Data Down'!$C:$C,'Daily PA'!K$6)</f>
        <v>0</v>
      </c>
      <c r="L68" s="322">
        <f>SUMIFS('Data Down'!$N:$N,'Data Down'!$D:$D,'Daily PA'!$C68,'Data Down'!$C:$C,'Daily PA'!L$6)</f>
        <v>0</v>
      </c>
      <c r="M68" s="322">
        <f>SUMIFS('Data Down'!$N:$N,'Data Down'!$D:$D,'Daily PA'!$C68,'Data Down'!$C:$C,'Daily PA'!M$6)</f>
        <v>0</v>
      </c>
      <c r="N68" s="322">
        <f>SUMIFS('Data Down'!$N:$N,'Data Down'!$D:$D,'Daily PA'!$C68,'Data Down'!$C:$C,'Daily PA'!N$6)</f>
        <v>0</v>
      </c>
      <c r="O68" s="322">
        <f>SUMIFS('Data Down'!$N:$N,'Data Down'!$D:$D,'Daily PA'!$C68,'Data Down'!$C:$C,'Daily PA'!O$6)</f>
        <v>0</v>
      </c>
      <c r="P68" s="322">
        <f>SUMIFS('Data Down'!$N:$N,'Data Down'!$D:$D,'Daily PA'!$C68,'Data Down'!$C:$C,'Daily PA'!P$6)</f>
        <v>0</v>
      </c>
      <c r="Q68" s="322">
        <f>SUMIFS('Data Down'!$N:$N,'Data Down'!$D:$D,'Daily PA'!$C68,'Data Down'!$C:$C,'Daily PA'!Q$6)</f>
        <v>0</v>
      </c>
      <c r="R68" s="322">
        <f>SUMIFS('Data Down'!$N:$N,'Data Down'!$D:$D,'Daily PA'!$C68,'Data Down'!$C:$C,'Daily PA'!R$6)</f>
        <v>0</v>
      </c>
      <c r="S68" s="322">
        <f>SUMIFS('Data Down'!$N:$N,'Data Down'!$D:$D,'Daily PA'!$C68,'Data Down'!$C:$C,'Daily PA'!S$6)</f>
        <v>0</v>
      </c>
      <c r="T68" s="322">
        <f>SUMIFS('Data Down'!$N:$N,'Data Down'!$D:$D,'Daily PA'!$C68,'Data Down'!$C:$C,'Daily PA'!T$6)</f>
        <v>0</v>
      </c>
      <c r="U68" s="322">
        <f>SUMIFS('Data Down'!$N:$N,'Data Down'!$D:$D,'Daily PA'!$C68,'Data Down'!$C:$C,'Daily PA'!U$6)</f>
        <v>0</v>
      </c>
      <c r="V68" s="322">
        <f>SUMIFS('Data Down'!$N:$N,'Data Down'!$D:$D,'Daily PA'!$C68,'Data Down'!$C:$C,'Daily PA'!V$6)</f>
        <v>0</v>
      </c>
      <c r="W68" s="322">
        <f>SUMIFS('Data Down'!$N:$N,'Data Down'!$D:$D,'Daily PA'!$C68,'Data Down'!$C:$C,'Daily PA'!W$6)</f>
        <v>0</v>
      </c>
      <c r="X68" s="322">
        <f>SUMIFS('Data Down'!$N:$N,'Data Down'!$D:$D,'Daily PA'!$C68,'Data Down'!$C:$C,'Daily PA'!X$6)</f>
        <v>0</v>
      </c>
      <c r="Y68" s="322">
        <f>SUMIFS('Data Down'!$N:$N,'Data Down'!$D:$D,'Daily PA'!$C68,'Data Down'!$C:$C,'Daily PA'!Y$6)</f>
        <v>0</v>
      </c>
      <c r="Z68" s="322">
        <f>SUMIFS('Data Down'!$N:$N,'Data Down'!$D:$D,'Daily PA'!$C68,'Data Down'!$C:$C,'Daily PA'!Z$6)</f>
        <v>0</v>
      </c>
      <c r="AA68" s="322">
        <f>SUMIFS('Data Down'!$N:$N,'Data Down'!$D:$D,'Daily PA'!$C68,'Data Down'!$C:$C,'Daily PA'!AA$6)</f>
        <v>0</v>
      </c>
      <c r="AB68" s="322">
        <f>SUMIFS('Data Down'!$N:$N,'Data Down'!$D:$D,'Daily PA'!$C68,'Data Down'!$C:$C,'Daily PA'!AB$6)</f>
        <v>0</v>
      </c>
      <c r="AC68" s="322">
        <f>SUMIFS('Data Down'!$N:$N,'Data Down'!$D:$D,'Daily PA'!$C68,'Data Down'!$C:$C,'Daily PA'!AC$6)</f>
        <v>0</v>
      </c>
      <c r="AD68" s="322">
        <f>SUMIFS('Data Down'!$N:$N,'Data Down'!$D:$D,'Daily PA'!$C68,'Data Down'!$C:$C,'Daily PA'!AD$6)</f>
        <v>0</v>
      </c>
      <c r="AE68" s="322">
        <f>SUMIFS('Data Down'!$N:$N,'Data Down'!$D:$D,'Daily PA'!$C68,'Data Down'!$C:$C,'Daily PA'!AE$6)</f>
        <v>0</v>
      </c>
      <c r="AF68" s="322">
        <f>SUMIFS('Data Down'!$N:$N,'Data Down'!$D:$D,'Daily PA'!$C68,'Data Down'!$C:$C,'Daily PA'!AF$6)</f>
        <v>0</v>
      </c>
      <c r="AG68" s="322">
        <f>SUMIFS('Data Down'!$N:$N,'Data Down'!$D:$D,'Daily PA'!$C68,'Data Down'!$C:$C,'Daily PA'!AG$6)</f>
        <v>0</v>
      </c>
      <c r="AH68" s="322">
        <f>SUMIFS('Data Down'!$N:$N,'Data Down'!$D:$D,'Daily PA'!$C68,'Data Down'!$C:$C,'Daily PA'!AH$6)</f>
        <v>0</v>
      </c>
      <c r="AI68" s="323">
        <f t="shared" ref="AI68:AI80" si="133">SUM(D68:AH68)</f>
        <v>0</v>
      </c>
      <c r="AJ68" s="68"/>
      <c r="AK68" s="320">
        <f t="shared" ref="AK68:AK80" si="134">AK67+1</f>
        <v>1</v>
      </c>
      <c r="AL68" s="321" t="str">
        <f t="shared" ref="AL68:AM68" si="135">B68</f>
        <v>WATER PUMP</v>
      </c>
      <c r="AM68" s="321" t="str">
        <f t="shared" si="135"/>
        <v>WP 05</v>
      </c>
      <c r="AN68" s="324">
        <f t="shared" ref="AN68:BR68" ca="1" si="136">IF(AN$6&lt;NOW()-1,(SUM(24-D68)/24),"")</f>
        <v>1</v>
      </c>
      <c r="AO68" s="324">
        <f t="shared" ca="1" si="136"/>
        <v>1</v>
      </c>
      <c r="AP68" s="324">
        <f t="shared" ca="1" si="136"/>
        <v>1</v>
      </c>
      <c r="AQ68" s="324">
        <f t="shared" ca="1" si="136"/>
        <v>1</v>
      </c>
      <c r="AR68" s="324">
        <f t="shared" ca="1" si="136"/>
        <v>1</v>
      </c>
      <c r="AS68" s="324">
        <f t="shared" ca="1" si="136"/>
        <v>1</v>
      </c>
      <c r="AT68" s="324">
        <f t="shared" ca="1" si="136"/>
        <v>1</v>
      </c>
      <c r="AU68" s="324">
        <f t="shared" ca="1" si="136"/>
        <v>1</v>
      </c>
      <c r="AV68" s="324">
        <f t="shared" ca="1" si="136"/>
        <v>1</v>
      </c>
      <c r="AW68" s="324">
        <f t="shared" ca="1" si="136"/>
        <v>1</v>
      </c>
      <c r="AX68" s="324">
        <f t="shared" ca="1" si="136"/>
        <v>1</v>
      </c>
      <c r="AY68" s="324">
        <f t="shared" ca="1" si="136"/>
        <v>1</v>
      </c>
      <c r="AZ68" s="324">
        <f t="shared" ca="1" si="136"/>
        <v>1</v>
      </c>
      <c r="BA68" s="324">
        <f t="shared" ca="1" si="136"/>
        <v>1</v>
      </c>
      <c r="BB68" s="324">
        <f t="shared" ca="1" si="136"/>
        <v>1</v>
      </c>
      <c r="BC68" s="324">
        <f t="shared" ca="1" si="136"/>
        <v>1</v>
      </c>
      <c r="BD68" s="324">
        <f t="shared" ca="1" si="136"/>
        <v>1</v>
      </c>
      <c r="BE68" s="324">
        <f t="shared" ca="1" si="136"/>
        <v>1</v>
      </c>
      <c r="BF68" s="324">
        <f t="shared" ca="1" si="136"/>
        <v>1</v>
      </c>
      <c r="BG68" s="324">
        <f t="shared" ca="1" si="136"/>
        <v>1</v>
      </c>
      <c r="BH68" s="324">
        <f t="shared" ca="1" si="136"/>
        <v>1</v>
      </c>
      <c r="BI68" s="324">
        <f t="shared" ca="1" si="136"/>
        <v>1</v>
      </c>
      <c r="BJ68" s="324">
        <f t="shared" ca="1" si="136"/>
        <v>1</v>
      </c>
      <c r="BK68" s="324">
        <f t="shared" ca="1" si="136"/>
        <v>1</v>
      </c>
      <c r="BL68" s="324">
        <f t="shared" ca="1" si="136"/>
        <v>1</v>
      </c>
      <c r="BM68" s="324">
        <f t="shared" ca="1" si="136"/>
        <v>1</v>
      </c>
      <c r="BN68" s="324">
        <f t="shared" ca="1" si="136"/>
        <v>1</v>
      </c>
      <c r="BO68" s="324">
        <f t="shared" ca="1" si="136"/>
        <v>1</v>
      </c>
      <c r="BP68" s="324">
        <f t="shared" ca="1" si="136"/>
        <v>1</v>
      </c>
      <c r="BQ68" s="324">
        <f t="shared" ca="1" si="136"/>
        <v>1</v>
      </c>
      <c r="BR68" s="324">
        <f t="shared" ca="1" si="136"/>
        <v>1</v>
      </c>
      <c r="BS68" s="325">
        <f t="shared" ref="BS68:BS80" ca="1" si="137">AVERAGE(AN68:BR68)</f>
        <v>1</v>
      </c>
    </row>
    <row r="69" spans="1:72" ht="14.25" customHeight="1">
      <c r="A69" s="326">
        <f t="shared" si="132"/>
        <v>2</v>
      </c>
      <c r="B69" s="321" t="str">
        <f>VLOOKUP(C69,Sort!B:C,2,FALSE)</f>
        <v>WATER PUMP</v>
      </c>
      <c r="C69" s="321" t="s">
        <v>43</v>
      </c>
      <c r="D69" s="322">
        <f>SUMIFS('Data Down'!$N:$N,'Data Down'!$D:$D,'Daily PA'!$C69,'Data Down'!$C:$C,'Daily PA'!D$6)</f>
        <v>0</v>
      </c>
      <c r="E69" s="322">
        <f>SUMIFS('Data Down'!$N:$N,'Data Down'!$D:$D,'Daily PA'!$C69,'Data Down'!$C:$C,'Daily PA'!E$6)</f>
        <v>0</v>
      </c>
      <c r="F69" s="322">
        <f>SUMIFS('Data Down'!$N:$N,'Data Down'!$D:$D,'Daily PA'!$C69,'Data Down'!$C:$C,'Daily PA'!F$6)</f>
        <v>0</v>
      </c>
      <c r="G69" s="322">
        <f>SUMIFS('Data Down'!$N:$N,'Data Down'!$D:$D,'Daily PA'!$C69,'Data Down'!$C:$C,'Daily PA'!G$6)</f>
        <v>0</v>
      </c>
      <c r="H69" s="322">
        <f>SUMIFS('Data Down'!$N:$N,'Data Down'!$D:$D,'Daily PA'!$C69,'Data Down'!$C:$C,'Daily PA'!H$6)</f>
        <v>0</v>
      </c>
      <c r="I69" s="322">
        <f>SUMIFS('Data Down'!$N:$N,'Data Down'!$D:$D,'Daily PA'!$C69,'Data Down'!$C:$C,'Daily PA'!I$6)</f>
        <v>0</v>
      </c>
      <c r="J69" s="322">
        <f>SUMIFS('Data Down'!$N:$N,'Data Down'!$D:$D,'Daily PA'!$C69,'Data Down'!$C:$C,'Daily PA'!J$6)</f>
        <v>0</v>
      </c>
      <c r="K69" s="322">
        <f>SUMIFS('Data Down'!$N:$N,'Data Down'!$D:$D,'Daily PA'!$C69,'Data Down'!$C:$C,'Daily PA'!K$6)</f>
        <v>0</v>
      </c>
      <c r="L69" s="322">
        <f>SUMIFS('Data Down'!$N:$N,'Data Down'!$D:$D,'Daily PA'!$C69,'Data Down'!$C:$C,'Daily PA'!L$6)</f>
        <v>0</v>
      </c>
      <c r="M69" s="322">
        <f>SUMIFS('Data Down'!$N:$N,'Data Down'!$D:$D,'Daily PA'!$C69,'Data Down'!$C:$C,'Daily PA'!M$6)</f>
        <v>0</v>
      </c>
      <c r="N69" s="322">
        <f>SUMIFS('Data Down'!$N:$N,'Data Down'!$D:$D,'Daily PA'!$C69,'Data Down'!$C:$C,'Daily PA'!N$6)</f>
        <v>0</v>
      </c>
      <c r="O69" s="322">
        <f>SUMIFS('Data Down'!$N:$N,'Data Down'!$D:$D,'Daily PA'!$C69,'Data Down'!$C:$C,'Daily PA'!O$6)</f>
        <v>0</v>
      </c>
      <c r="P69" s="322">
        <f>SUMIFS('Data Down'!$N:$N,'Data Down'!$D:$D,'Daily PA'!$C69,'Data Down'!$C:$C,'Daily PA'!P$6)</f>
        <v>0</v>
      </c>
      <c r="Q69" s="322">
        <f>SUMIFS('Data Down'!$N:$N,'Data Down'!$D:$D,'Daily PA'!$C69,'Data Down'!$C:$C,'Daily PA'!Q$6)</f>
        <v>0</v>
      </c>
      <c r="R69" s="322">
        <f>SUMIFS('Data Down'!$N:$N,'Data Down'!$D:$D,'Daily PA'!$C69,'Data Down'!$C:$C,'Daily PA'!R$6)</f>
        <v>0</v>
      </c>
      <c r="S69" s="322">
        <f>SUMIFS('Data Down'!$N:$N,'Data Down'!$D:$D,'Daily PA'!$C69,'Data Down'!$C:$C,'Daily PA'!S$6)</f>
        <v>0</v>
      </c>
      <c r="T69" s="322">
        <f>SUMIFS('Data Down'!$N:$N,'Data Down'!$D:$D,'Daily PA'!$C69,'Data Down'!$C:$C,'Daily PA'!T$6)</f>
        <v>0</v>
      </c>
      <c r="U69" s="322">
        <f>SUMIFS('Data Down'!$N:$N,'Data Down'!$D:$D,'Daily PA'!$C69,'Data Down'!$C:$C,'Daily PA'!U$6)</f>
        <v>0</v>
      </c>
      <c r="V69" s="322">
        <f>SUMIFS('Data Down'!$N:$N,'Data Down'!$D:$D,'Daily PA'!$C69,'Data Down'!$C:$C,'Daily PA'!V$6)</f>
        <v>0</v>
      </c>
      <c r="W69" s="322">
        <f>SUMIFS('Data Down'!$N:$N,'Data Down'!$D:$D,'Daily PA'!$C69,'Data Down'!$C:$C,'Daily PA'!W$6)</f>
        <v>0</v>
      </c>
      <c r="X69" s="322">
        <f>SUMIFS('Data Down'!$N:$N,'Data Down'!$D:$D,'Daily PA'!$C69,'Data Down'!$C:$C,'Daily PA'!X$6)</f>
        <v>0</v>
      </c>
      <c r="Y69" s="322">
        <f>SUMIFS('Data Down'!$N:$N,'Data Down'!$D:$D,'Daily PA'!$C69,'Data Down'!$C:$C,'Daily PA'!Y$6)</f>
        <v>0</v>
      </c>
      <c r="Z69" s="322">
        <f>SUMIFS('Data Down'!$N:$N,'Data Down'!$D:$D,'Daily PA'!$C69,'Data Down'!$C:$C,'Daily PA'!Z$6)</f>
        <v>0</v>
      </c>
      <c r="AA69" s="322">
        <f>SUMIFS('Data Down'!$N:$N,'Data Down'!$D:$D,'Daily PA'!$C69,'Data Down'!$C:$C,'Daily PA'!AA$6)</f>
        <v>0</v>
      </c>
      <c r="AB69" s="322">
        <f>SUMIFS('Data Down'!$N:$N,'Data Down'!$D:$D,'Daily PA'!$C69,'Data Down'!$C:$C,'Daily PA'!AB$6)</f>
        <v>0</v>
      </c>
      <c r="AC69" s="322">
        <f>SUMIFS('Data Down'!$N:$N,'Data Down'!$D:$D,'Daily PA'!$C69,'Data Down'!$C:$C,'Daily PA'!AC$6)</f>
        <v>0</v>
      </c>
      <c r="AD69" s="322">
        <f>SUMIFS('Data Down'!$N:$N,'Data Down'!$D:$D,'Daily PA'!$C69,'Data Down'!$C:$C,'Daily PA'!AD$6)</f>
        <v>0</v>
      </c>
      <c r="AE69" s="322">
        <f>SUMIFS('Data Down'!$N:$N,'Data Down'!$D:$D,'Daily PA'!$C69,'Data Down'!$C:$C,'Daily PA'!AE$6)</f>
        <v>0</v>
      </c>
      <c r="AF69" s="322">
        <f>SUMIFS('Data Down'!$N:$N,'Data Down'!$D:$D,'Daily PA'!$C69,'Data Down'!$C:$C,'Daily PA'!AF$6)</f>
        <v>0</v>
      </c>
      <c r="AG69" s="322">
        <f>SUMIFS('Data Down'!$N:$N,'Data Down'!$D:$D,'Daily PA'!$C69,'Data Down'!$C:$C,'Daily PA'!AG$6)</f>
        <v>0</v>
      </c>
      <c r="AH69" s="322">
        <f>SUMIFS('Data Down'!$N:$N,'Data Down'!$D:$D,'Daily PA'!$C69,'Data Down'!$C:$C,'Daily PA'!AH$6)</f>
        <v>0</v>
      </c>
      <c r="AI69" s="323">
        <f t="shared" si="133"/>
        <v>0</v>
      </c>
      <c r="AJ69" s="68"/>
      <c r="AK69" s="320">
        <f t="shared" si="134"/>
        <v>2</v>
      </c>
      <c r="AL69" s="321" t="str">
        <f t="shared" ref="AL69:AM69" si="138">B69</f>
        <v>WATER PUMP</v>
      </c>
      <c r="AM69" s="321" t="str">
        <f t="shared" si="138"/>
        <v>WP 08</v>
      </c>
      <c r="AN69" s="324">
        <f t="shared" ref="AN69:BR69" ca="1" si="139">IF(AN$6&lt;NOW()-1,(SUM(24-D69)/24),"")</f>
        <v>1</v>
      </c>
      <c r="AO69" s="324">
        <f t="shared" ca="1" si="139"/>
        <v>1</v>
      </c>
      <c r="AP69" s="324">
        <f t="shared" ca="1" si="139"/>
        <v>1</v>
      </c>
      <c r="AQ69" s="324">
        <f t="shared" ca="1" si="139"/>
        <v>1</v>
      </c>
      <c r="AR69" s="324">
        <f t="shared" ca="1" si="139"/>
        <v>1</v>
      </c>
      <c r="AS69" s="324">
        <f t="shared" ca="1" si="139"/>
        <v>1</v>
      </c>
      <c r="AT69" s="324">
        <f t="shared" ca="1" si="139"/>
        <v>1</v>
      </c>
      <c r="AU69" s="324">
        <f t="shared" ca="1" si="139"/>
        <v>1</v>
      </c>
      <c r="AV69" s="324">
        <f t="shared" ca="1" si="139"/>
        <v>1</v>
      </c>
      <c r="AW69" s="324">
        <f t="shared" ca="1" si="139"/>
        <v>1</v>
      </c>
      <c r="AX69" s="324">
        <f t="shared" ca="1" si="139"/>
        <v>1</v>
      </c>
      <c r="AY69" s="324">
        <f t="shared" ca="1" si="139"/>
        <v>1</v>
      </c>
      <c r="AZ69" s="324">
        <f t="shared" ca="1" si="139"/>
        <v>1</v>
      </c>
      <c r="BA69" s="324">
        <f t="shared" ca="1" si="139"/>
        <v>1</v>
      </c>
      <c r="BB69" s="324">
        <f t="shared" ca="1" si="139"/>
        <v>1</v>
      </c>
      <c r="BC69" s="324">
        <f t="shared" ca="1" si="139"/>
        <v>1</v>
      </c>
      <c r="BD69" s="324">
        <f t="shared" ca="1" si="139"/>
        <v>1</v>
      </c>
      <c r="BE69" s="324">
        <f t="shared" ca="1" si="139"/>
        <v>1</v>
      </c>
      <c r="BF69" s="324">
        <f t="shared" ca="1" si="139"/>
        <v>1</v>
      </c>
      <c r="BG69" s="324">
        <f t="shared" ca="1" si="139"/>
        <v>1</v>
      </c>
      <c r="BH69" s="324">
        <f t="shared" ca="1" si="139"/>
        <v>1</v>
      </c>
      <c r="BI69" s="324">
        <f t="shared" ca="1" si="139"/>
        <v>1</v>
      </c>
      <c r="BJ69" s="324">
        <f t="shared" ca="1" si="139"/>
        <v>1</v>
      </c>
      <c r="BK69" s="324">
        <f t="shared" ca="1" si="139"/>
        <v>1</v>
      </c>
      <c r="BL69" s="324">
        <f t="shared" ca="1" si="139"/>
        <v>1</v>
      </c>
      <c r="BM69" s="324">
        <f t="shared" ca="1" si="139"/>
        <v>1</v>
      </c>
      <c r="BN69" s="324">
        <f t="shared" ca="1" si="139"/>
        <v>1</v>
      </c>
      <c r="BO69" s="324">
        <f t="shared" ca="1" si="139"/>
        <v>1</v>
      </c>
      <c r="BP69" s="324">
        <f t="shared" ca="1" si="139"/>
        <v>1</v>
      </c>
      <c r="BQ69" s="324">
        <f t="shared" ca="1" si="139"/>
        <v>1</v>
      </c>
      <c r="BR69" s="324">
        <f t="shared" ca="1" si="139"/>
        <v>1</v>
      </c>
      <c r="BS69" s="325">
        <f t="shared" ca="1" si="137"/>
        <v>1</v>
      </c>
    </row>
    <row r="70" spans="1:72" ht="14.25" customHeight="1">
      <c r="A70" s="326">
        <f t="shared" si="132"/>
        <v>3</v>
      </c>
      <c r="B70" s="321" t="str">
        <f>VLOOKUP(C70,Sort!B:C,2,FALSE)</f>
        <v>WATER PUMP</v>
      </c>
      <c r="C70" s="321" t="s">
        <v>44</v>
      </c>
      <c r="D70" s="322">
        <f>SUMIFS('Data Down'!$N:$N,'Data Down'!$D:$D,'Daily PA'!$C70,'Data Down'!$C:$C,'Daily PA'!D$6)</f>
        <v>0</v>
      </c>
      <c r="E70" s="322">
        <f>SUMIFS('Data Down'!$N:$N,'Data Down'!$D:$D,'Daily PA'!$C70,'Data Down'!$C:$C,'Daily PA'!E$6)</f>
        <v>0</v>
      </c>
      <c r="F70" s="322">
        <f>SUMIFS('Data Down'!$N:$N,'Data Down'!$D:$D,'Daily PA'!$C70,'Data Down'!$C:$C,'Daily PA'!F$6)</f>
        <v>0</v>
      </c>
      <c r="G70" s="322">
        <f>SUMIFS('Data Down'!$N:$N,'Data Down'!$D:$D,'Daily PA'!$C70,'Data Down'!$C:$C,'Daily PA'!G$6)</f>
        <v>0</v>
      </c>
      <c r="H70" s="322">
        <f>SUMIFS('Data Down'!$N:$N,'Data Down'!$D:$D,'Daily PA'!$C70,'Data Down'!$C:$C,'Daily PA'!H$6)</f>
        <v>0</v>
      </c>
      <c r="I70" s="322">
        <f>SUMIFS('Data Down'!$N:$N,'Data Down'!$D:$D,'Daily PA'!$C70,'Data Down'!$C:$C,'Daily PA'!I$6)</f>
        <v>0</v>
      </c>
      <c r="J70" s="322">
        <f>SUMIFS('Data Down'!$N:$N,'Data Down'!$D:$D,'Daily PA'!$C70,'Data Down'!$C:$C,'Daily PA'!J$6)</f>
        <v>0</v>
      </c>
      <c r="K70" s="322">
        <f>SUMIFS('Data Down'!$N:$N,'Data Down'!$D:$D,'Daily PA'!$C70,'Data Down'!$C:$C,'Daily PA'!K$6)</f>
        <v>0</v>
      </c>
      <c r="L70" s="322">
        <f>SUMIFS('Data Down'!$N:$N,'Data Down'!$D:$D,'Daily PA'!$C70,'Data Down'!$C:$C,'Daily PA'!L$6)</f>
        <v>0</v>
      </c>
      <c r="M70" s="322">
        <f>SUMIFS('Data Down'!$N:$N,'Data Down'!$D:$D,'Daily PA'!$C70,'Data Down'!$C:$C,'Daily PA'!M$6)</f>
        <v>0</v>
      </c>
      <c r="N70" s="322">
        <f>SUMIFS('Data Down'!$N:$N,'Data Down'!$D:$D,'Daily PA'!$C70,'Data Down'!$C:$C,'Daily PA'!N$6)</f>
        <v>0</v>
      </c>
      <c r="O70" s="322">
        <f>SUMIFS('Data Down'!$N:$N,'Data Down'!$D:$D,'Daily PA'!$C70,'Data Down'!$C:$C,'Daily PA'!O$6)</f>
        <v>0</v>
      </c>
      <c r="P70" s="322">
        <f>SUMIFS('Data Down'!$N:$N,'Data Down'!$D:$D,'Daily PA'!$C70,'Data Down'!$C:$C,'Daily PA'!P$6)</f>
        <v>0</v>
      </c>
      <c r="Q70" s="322">
        <f>SUMIFS('Data Down'!$N:$N,'Data Down'!$D:$D,'Daily PA'!$C70,'Data Down'!$C:$C,'Daily PA'!Q$6)</f>
        <v>0</v>
      </c>
      <c r="R70" s="322">
        <f>SUMIFS('Data Down'!$N:$N,'Data Down'!$D:$D,'Daily PA'!$C70,'Data Down'!$C:$C,'Daily PA'!R$6)</f>
        <v>0</v>
      </c>
      <c r="S70" s="322">
        <f>SUMIFS('Data Down'!$N:$N,'Data Down'!$D:$D,'Daily PA'!$C70,'Data Down'!$C:$C,'Daily PA'!S$6)</f>
        <v>0</v>
      </c>
      <c r="T70" s="322">
        <f>SUMIFS('Data Down'!$N:$N,'Data Down'!$D:$D,'Daily PA'!$C70,'Data Down'!$C:$C,'Daily PA'!T$6)</f>
        <v>0</v>
      </c>
      <c r="U70" s="322">
        <f>SUMIFS('Data Down'!$N:$N,'Data Down'!$D:$D,'Daily PA'!$C70,'Data Down'!$C:$C,'Daily PA'!U$6)</f>
        <v>0</v>
      </c>
      <c r="V70" s="322">
        <f>SUMIFS('Data Down'!$N:$N,'Data Down'!$D:$D,'Daily PA'!$C70,'Data Down'!$C:$C,'Daily PA'!V$6)</f>
        <v>0</v>
      </c>
      <c r="W70" s="322">
        <f>SUMIFS('Data Down'!$N:$N,'Data Down'!$D:$D,'Daily PA'!$C70,'Data Down'!$C:$C,'Daily PA'!W$6)</f>
        <v>0</v>
      </c>
      <c r="X70" s="322">
        <f>SUMIFS('Data Down'!$N:$N,'Data Down'!$D:$D,'Daily PA'!$C70,'Data Down'!$C:$C,'Daily PA'!X$6)</f>
        <v>0</v>
      </c>
      <c r="Y70" s="322">
        <f>SUMIFS('Data Down'!$N:$N,'Data Down'!$D:$D,'Daily PA'!$C70,'Data Down'!$C:$C,'Daily PA'!Y$6)</f>
        <v>0</v>
      </c>
      <c r="Z70" s="322">
        <f>SUMIFS('Data Down'!$N:$N,'Data Down'!$D:$D,'Daily PA'!$C70,'Data Down'!$C:$C,'Daily PA'!Z$6)</f>
        <v>0</v>
      </c>
      <c r="AA70" s="322">
        <f>SUMIFS('Data Down'!$N:$N,'Data Down'!$D:$D,'Daily PA'!$C70,'Data Down'!$C:$C,'Daily PA'!AA$6)</f>
        <v>0</v>
      </c>
      <c r="AB70" s="322">
        <f>SUMIFS('Data Down'!$N:$N,'Data Down'!$D:$D,'Daily PA'!$C70,'Data Down'!$C:$C,'Daily PA'!AB$6)</f>
        <v>0</v>
      </c>
      <c r="AC70" s="322">
        <f>SUMIFS('Data Down'!$N:$N,'Data Down'!$D:$D,'Daily PA'!$C70,'Data Down'!$C:$C,'Daily PA'!AC$6)</f>
        <v>0</v>
      </c>
      <c r="AD70" s="322">
        <f>SUMIFS('Data Down'!$N:$N,'Data Down'!$D:$D,'Daily PA'!$C70,'Data Down'!$C:$C,'Daily PA'!AD$6)</f>
        <v>0</v>
      </c>
      <c r="AE70" s="322">
        <f>SUMIFS('Data Down'!$N:$N,'Data Down'!$D:$D,'Daily PA'!$C70,'Data Down'!$C:$C,'Daily PA'!AE$6)</f>
        <v>0</v>
      </c>
      <c r="AF70" s="322">
        <f>SUMIFS('Data Down'!$N:$N,'Data Down'!$D:$D,'Daily PA'!$C70,'Data Down'!$C:$C,'Daily PA'!AF$6)</f>
        <v>0</v>
      </c>
      <c r="AG70" s="322">
        <f>SUMIFS('Data Down'!$N:$N,'Data Down'!$D:$D,'Daily PA'!$C70,'Data Down'!$C:$C,'Daily PA'!AG$6)</f>
        <v>0</v>
      </c>
      <c r="AH70" s="322">
        <f>SUMIFS('Data Down'!$N:$N,'Data Down'!$D:$D,'Daily PA'!$C70,'Data Down'!$C:$C,'Daily PA'!AH$6)</f>
        <v>0</v>
      </c>
      <c r="AI70" s="323">
        <f t="shared" si="133"/>
        <v>0</v>
      </c>
      <c r="AJ70" s="68"/>
      <c r="AK70" s="320">
        <f t="shared" si="134"/>
        <v>3</v>
      </c>
      <c r="AL70" s="321" t="str">
        <f t="shared" ref="AL70:AM70" si="140">B70</f>
        <v>WATER PUMP</v>
      </c>
      <c r="AM70" s="321" t="str">
        <f t="shared" si="140"/>
        <v>WP 09</v>
      </c>
      <c r="AN70" s="324">
        <f t="shared" ref="AN70:BR70" ca="1" si="141">IF(AN$6&lt;NOW()-1,(SUM(24-D70)/24),"")</f>
        <v>1</v>
      </c>
      <c r="AO70" s="324">
        <f t="shared" ca="1" si="141"/>
        <v>1</v>
      </c>
      <c r="AP70" s="324">
        <f t="shared" ca="1" si="141"/>
        <v>1</v>
      </c>
      <c r="AQ70" s="324">
        <f t="shared" ca="1" si="141"/>
        <v>1</v>
      </c>
      <c r="AR70" s="324">
        <f t="shared" ca="1" si="141"/>
        <v>1</v>
      </c>
      <c r="AS70" s="324">
        <f t="shared" ca="1" si="141"/>
        <v>1</v>
      </c>
      <c r="AT70" s="324">
        <f t="shared" ca="1" si="141"/>
        <v>1</v>
      </c>
      <c r="AU70" s="324">
        <f t="shared" ca="1" si="141"/>
        <v>1</v>
      </c>
      <c r="AV70" s="324">
        <f t="shared" ca="1" si="141"/>
        <v>1</v>
      </c>
      <c r="AW70" s="324">
        <f t="shared" ca="1" si="141"/>
        <v>1</v>
      </c>
      <c r="AX70" s="324">
        <f t="shared" ca="1" si="141"/>
        <v>1</v>
      </c>
      <c r="AY70" s="324">
        <f t="shared" ca="1" si="141"/>
        <v>1</v>
      </c>
      <c r="AZ70" s="324">
        <f t="shared" ca="1" si="141"/>
        <v>1</v>
      </c>
      <c r="BA70" s="324">
        <f t="shared" ca="1" si="141"/>
        <v>1</v>
      </c>
      <c r="BB70" s="324">
        <f t="shared" ca="1" si="141"/>
        <v>1</v>
      </c>
      <c r="BC70" s="324">
        <f t="shared" ca="1" si="141"/>
        <v>1</v>
      </c>
      <c r="BD70" s="324">
        <f t="shared" ca="1" si="141"/>
        <v>1</v>
      </c>
      <c r="BE70" s="324">
        <f t="shared" ca="1" si="141"/>
        <v>1</v>
      </c>
      <c r="BF70" s="324">
        <f t="shared" ca="1" si="141"/>
        <v>1</v>
      </c>
      <c r="BG70" s="324">
        <f t="shared" ca="1" si="141"/>
        <v>1</v>
      </c>
      <c r="BH70" s="324">
        <f t="shared" ca="1" si="141"/>
        <v>1</v>
      </c>
      <c r="BI70" s="324">
        <f t="shared" ca="1" si="141"/>
        <v>1</v>
      </c>
      <c r="BJ70" s="324">
        <f t="shared" ca="1" si="141"/>
        <v>1</v>
      </c>
      <c r="BK70" s="324">
        <f t="shared" ca="1" si="141"/>
        <v>1</v>
      </c>
      <c r="BL70" s="324">
        <f t="shared" ca="1" si="141"/>
        <v>1</v>
      </c>
      <c r="BM70" s="324">
        <f t="shared" ca="1" si="141"/>
        <v>1</v>
      </c>
      <c r="BN70" s="324">
        <f t="shared" ca="1" si="141"/>
        <v>1</v>
      </c>
      <c r="BO70" s="324">
        <f t="shared" ca="1" si="141"/>
        <v>1</v>
      </c>
      <c r="BP70" s="324">
        <f t="shared" ca="1" si="141"/>
        <v>1</v>
      </c>
      <c r="BQ70" s="324">
        <f t="shared" ca="1" si="141"/>
        <v>1</v>
      </c>
      <c r="BR70" s="324">
        <f t="shared" ca="1" si="141"/>
        <v>1</v>
      </c>
      <c r="BS70" s="325">
        <f t="shared" ca="1" si="137"/>
        <v>1</v>
      </c>
    </row>
    <row r="71" spans="1:72" ht="14.25" customHeight="1">
      <c r="A71" s="326">
        <f t="shared" si="132"/>
        <v>4</v>
      </c>
      <c r="B71" s="321" t="str">
        <f>VLOOKUP(C71,Sort!B:C,2,FALSE)</f>
        <v>WATER PUMP</v>
      </c>
      <c r="C71" s="321" t="s">
        <v>45</v>
      </c>
      <c r="D71" s="322">
        <f>SUMIFS('Data Down'!$N:$N,'Data Down'!$D:$D,'Daily PA'!$C71,'Data Down'!$C:$C,'Daily PA'!D$6)</f>
        <v>0</v>
      </c>
      <c r="E71" s="322">
        <f>SUMIFS('Data Down'!$N:$N,'Data Down'!$D:$D,'Daily PA'!$C71,'Data Down'!$C:$C,'Daily PA'!E$6)</f>
        <v>0</v>
      </c>
      <c r="F71" s="322">
        <f>SUMIFS('Data Down'!$N:$N,'Data Down'!$D:$D,'Daily PA'!$C71,'Data Down'!$C:$C,'Daily PA'!F$6)</f>
        <v>0</v>
      </c>
      <c r="G71" s="322">
        <f>SUMIFS('Data Down'!$N:$N,'Data Down'!$D:$D,'Daily PA'!$C71,'Data Down'!$C:$C,'Daily PA'!G$6)</f>
        <v>0</v>
      </c>
      <c r="H71" s="322">
        <f>SUMIFS('Data Down'!$N:$N,'Data Down'!$D:$D,'Daily PA'!$C71,'Data Down'!$C:$C,'Daily PA'!H$6)</f>
        <v>0</v>
      </c>
      <c r="I71" s="322">
        <f>SUMIFS('Data Down'!$N:$N,'Data Down'!$D:$D,'Daily PA'!$C71,'Data Down'!$C:$C,'Daily PA'!I$6)</f>
        <v>0</v>
      </c>
      <c r="J71" s="322">
        <f>SUMIFS('Data Down'!$N:$N,'Data Down'!$D:$D,'Daily PA'!$C71,'Data Down'!$C:$C,'Daily PA'!J$6)</f>
        <v>0</v>
      </c>
      <c r="K71" s="322">
        <f>SUMIFS('Data Down'!$N:$N,'Data Down'!$D:$D,'Daily PA'!$C71,'Data Down'!$C:$C,'Daily PA'!K$6)</f>
        <v>0</v>
      </c>
      <c r="L71" s="322">
        <f>SUMIFS('Data Down'!$N:$N,'Data Down'!$D:$D,'Daily PA'!$C71,'Data Down'!$C:$C,'Daily PA'!L$6)</f>
        <v>0</v>
      </c>
      <c r="M71" s="322">
        <f>SUMIFS('Data Down'!$N:$N,'Data Down'!$D:$D,'Daily PA'!$C71,'Data Down'!$C:$C,'Daily PA'!M$6)</f>
        <v>0</v>
      </c>
      <c r="N71" s="322">
        <f>SUMIFS('Data Down'!$N:$N,'Data Down'!$D:$D,'Daily PA'!$C71,'Data Down'!$C:$C,'Daily PA'!N$6)</f>
        <v>0</v>
      </c>
      <c r="O71" s="322">
        <f>SUMIFS('Data Down'!$N:$N,'Data Down'!$D:$D,'Daily PA'!$C71,'Data Down'!$C:$C,'Daily PA'!O$6)</f>
        <v>0</v>
      </c>
      <c r="P71" s="322">
        <f>SUMIFS('Data Down'!$N:$N,'Data Down'!$D:$D,'Daily PA'!$C71,'Data Down'!$C:$C,'Daily PA'!P$6)</f>
        <v>0</v>
      </c>
      <c r="Q71" s="322">
        <f>SUMIFS('Data Down'!$N:$N,'Data Down'!$D:$D,'Daily PA'!$C71,'Data Down'!$C:$C,'Daily PA'!Q$6)</f>
        <v>0</v>
      </c>
      <c r="R71" s="322">
        <f>SUMIFS('Data Down'!$N:$N,'Data Down'!$D:$D,'Daily PA'!$C71,'Data Down'!$C:$C,'Daily PA'!R$6)</f>
        <v>0</v>
      </c>
      <c r="S71" s="322">
        <f>SUMIFS('Data Down'!$N:$N,'Data Down'!$D:$D,'Daily PA'!$C71,'Data Down'!$C:$C,'Daily PA'!S$6)</f>
        <v>0</v>
      </c>
      <c r="T71" s="322">
        <f>SUMIFS('Data Down'!$N:$N,'Data Down'!$D:$D,'Daily PA'!$C71,'Data Down'!$C:$C,'Daily PA'!T$6)</f>
        <v>0</v>
      </c>
      <c r="U71" s="322">
        <f>SUMIFS('Data Down'!$N:$N,'Data Down'!$D:$D,'Daily PA'!$C71,'Data Down'!$C:$C,'Daily PA'!U$6)</f>
        <v>0</v>
      </c>
      <c r="V71" s="322">
        <f>SUMIFS('Data Down'!$N:$N,'Data Down'!$D:$D,'Daily PA'!$C71,'Data Down'!$C:$C,'Daily PA'!V$6)</f>
        <v>0</v>
      </c>
      <c r="W71" s="322">
        <f>SUMIFS('Data Down'!$N:$N,'Data Down'!$D:$D,'Daily PA'!$C71,'Data Down'!$C:$C,'Daily PA'!W$6)</f>
        <v>0</v>
      </c>
      <c r="X71" s="322">
        <f>SUMIFS('Data Down'!$N:$N,'Data Down'!$D:$D,'Daily PA'!$C71,'Data Down'!$C:$C,'Daily PA'!X$6)</f>
        <v>0</v>
      </c>
      <c r="Y71" s="322">
        <f>SUMIFS('Data Down'!$N:$N,'Data Down'!$D:$D,'Daily PA'!$C71,'Data Down'!$C:$C,'Daily PA'!Y$6)</f>
        <v>0</v>
      </c>
      <c r="Z71" s="322">
        <f>SUMIFS('Data Down'!$N:$N,'Data Down'!$D:$D,'Daily PA'!$C71,'Data Down'!$C:$C,'Daily PA'!Z$6)</f>
        <v>0</v>
      </c>
      <c r="AA71" s="322">
        <f>SUMIFS('Data Down'!$N:$N,'Data Down'!$D:$D,'Daily PA'!$C71,'Data Down'!$C:$C,'Daily PA'!AA$6)</f>
        <v>0</v>
      </c>
      <c r="AB71" s="322">
        <f>SUMIFS('Data Down'!$N:$N,'Data Down'!$D:$D,'Daily PA'!$C71,'Data Down'!$C:$C,'Daily PA'!AB$6)</f>
        <v>0</v>
      </c>
      <c r="AC71" s="322">
        <f>SUMIFS('Data Down'!$N:$N,'Data Down'!$D:$D,'Daily PA'!$C71,'Data Down'!$C:$C,'Daily PA'!AC$6)</f>
        <v>0</v>
      </c>
      <c r="AD71" s="322">
        <f>SUMIFS('Data Down'!$N:$N,'Data Down'!$D:$D,'Daily PA'!$C71,'Data Down'!$C:$C,'Daily PA'!AD$6)</f>
        <v>0</v>
      </c>
      <c r="AE71" s="322">
        <f>SUMIFS('Data Down'!$N:$N,'Data Down'!$D:$D,'Daily PA'!$C71,'Data Down'!$C:$C,'Daily PA'!AE$6)</f>
        <v>0</v>
      </c>
      <c r="AF71" s="322">
        <f>SUMIFS('Data Down'!$N:$N,'Data Down'!$D:$D,'Daily PA'!$C71,'Data Down'!$C:$C,'Daily PA'!AF$6)</f>
        <v>0</v>
      </c>
      <c r="AG71" s="322">
        <f>SUMIFS('Data Down'!$N:$N,'Data Down'!$D:$D,'Daily PA'!$C71,'Data Down'!$C:$C,'Daily PA'!AG$6)</f>
        <v>0</v>
      </c>
      <c r="AH71" s="322">
        <f>SUMIFS('Data Down'!$N:$N,'Data Down'!$D:$D,'Daily PA'!$C71,'Data Down'!$C:$C,'Daily PA'!AH$6)</f>
        <v>0</v>
      </c>
      <c r="AI71" s="323">
        <f t="shared" si="133"/>
        <v>0</v>
      </c>
      <c r="AJ71" s="68"/>
      <c r="AK71" s="320">
        <f t="shared" si="134"/>
        <v>4</v>
      </c>
      <c r="AL71" s="321" t="str">
        <f t="shared" ref="AL71:AM71" si="142">B71</f>
        <v>WATER PUMP</v>
      </c>
      <c r="AM71" s="321" t="str">
        <f t="shared" si="142"/>
        <v>WP 10</v>
      </c>
      <c r="AN71" s="324">
        <f t="shared" ref="AN71:BR71" ca="1" si="143">IF(AN$6&lt;NOW()-1,(SUM(24-D71)/24),"")</f>
        <v>1</v>
      </c>
      <c r="AO71" s="324">
        <f t="shared" ca="1" si="143"/>
        <v>1</v>
      </c>
      <c r="AP71" s="324">
        <f t="shared" ca="1" si="143"/>
        <v>1</v>
      </c>
      <c r="AQ71" s="324">
        <f t="shared" ca="1" si="143"/>
        <v>1</v>
      </c>
      <c r="AR71" s="324">
        <f t="shared" ca="1" si="143"/>
        <v>1</v>
      </c>
      <c r="AS71" s="324">
        <f t="shared" ca="1" si="143"/>
        <v>1</v>
      </c>
      <c r="AT71" s="324">
        <f t="shared" ca="1" si="143"/>
        <v>1</v>
      </c>
      <c r="AU71" s="324">
        <f t="shared" ca="1" si="143"/>
        <v>1</v>
      </c>
      <c r="AV71" s="324">
        <f t="shared" ca="1" si="143"/>
        <v>1</v>
      </c>
      <c r="AW71" s="324">
        <f t="shared" ca="1" si="143"/>
        <v>1</v>
      </c>
      <c r="AX71" s="324">
        <f t="shared" ca="1" si="143"/>
        <v>1</v>
      </c>
      <c r="AY71" s="324">
        <f t="shared" ca="1" si="143"/>
        <v>1</v>
      </c>
      <c r="AZ71" s="324">
        <f t="shared" ca="1" si="143"/>
        <v>1</v>
      </c>
      <c r="BA71" s="324">
        <f t="shared" ca="1" si="143"/>
        <v>1</v>
      </c>
      <c r="BB71" s="324">
        <f t="shared" ca="1" si="143"/>
        <v>1</v>
      </c>
      <c r="BC71" s="324">
        <f t="shared" ca="1" si="143"/>
        <v>1</v>
      </c>
      <c r="BD71" s="324">
        <f t="shared" ca="1" si="143"/>
        <v>1</v>
      </c>
      <c r="BE71" s="324">
        <f t="shared" ca="1" si="143"/>
        <v>1</v>
      </c>
      <c r="BF71" s="324">
        <f t="shared" ca="1" si="143"/>
        <v>1</v>
      </c>
      <c r="BG71" s="324">
        <f t="shared" ca="1" si="143"/>
        <v>1</v>
      </c>
      <c r="BH71" s="324">
        <f t="shared" ca="1" si="143"/>
        <v>1</v>
      </c>
      <c r="BI71" s="324">
        <f t="shared" ca="1" si="143"/>
        <v>1</v>
      </c>
      <c r="BJ71" s="324">
        <f t="shared" ca="1" si="143"/>
        <v>1</v>
      </c>
      <c r="BK71" s="324">
        <f t="shared" ca="1" si="143"/>
        <v>1</v>
      </c>
      <c r="BL71" s="324">
        <f t="shared" ca="1" si="143"/>
        <v>1</v>
      </c>
      <c r="BM71" s="324">
        <f t="shared" ca="1" si="143"/>
        <v>1</v>
      </c>
      <c r="BN71" s="324">
        <f t="shared" ca="1" si="143"/>
        <v>1</v>
      </c>
      <c r="BO71" s="324">
        <f t="shared" ca="1" si="143"/>
        <v>1</v>
      </c>
      <c r="BP71" s="324">
        <f t="shared" ca="1" si="143"/>
        <v>1</v>
      </c>
      <c r="BQ71" s="324">
        <f t="shared" ca="1" si="143"/>
        <v>1</v>
      </c>
      <c r="BR71" s="324">
        <f t="shared" ca="1" si="143"/>
        <v>1</v>
      </c>
      <c r="BS71" s="325">
        <f t="shared" ca="1" si="137"/>
        <v>1</v>
      </c>
    </row>
    <row r="72" spans="1:72" ht="14.25" customHeight="1">
      <c r="A72" s="326">
        <f t="shared" si="132"/>
        <v>5</v>
      </c>
      <c r="B72" s="321" t="str">
        <f>VLOOKUP(C72,Sort!B:C,2,FALSE)</f>
        <v>WATER PUMP</v>
      </c>
      <c r="C72" s="321" t="s">
        <v>46</v>
      </c>
      <c r="D72" s="322">
        <f>SUMIFS('Data Down'!$N:$N,'Data Down'!$D:$D,'Daily PA'!$C72,'Data Down'!$C:$C,'Daily PA'!D$6)</f>
        <v>0</v>
      </c>
      <c r="E72" s="322">
        <f>SUMIFS('Data Down'!$N:$N,'Data Down'!$D:$D,'Daily PA'!$C72,'Data Down'!$C:$C,'Daily PA'!E$6)</f>
        <v>0</v>
      </c>
      <c r="F72" s="322">
        <f>SUMIFS('Data Down'!$N:$N,'Data Down'!$D:$D,'Daily PA'!$C72,'Data Down'!$C:$C,'Daily PA'!F$6)</f>
        <v>0</v>
      </c>
      <c r="G72" s="322">
        <f>SUMIFS('Data Down'!$N:$N,'Data Down'!$D:$D,'Daily PA'!$C72,'Data Down'!$C:$C,'Daily PA'!G$6)</f>
        <v>0</v>
      </c>
      <c r="H72" s="322">
        <f>SUMIFS('Data Down'!$N:$N,'Data Down'!$D:$D,'Daily PA'!$C72,'Data Down'!$C:$C,'Daily PA'!H$6)</f>
        <v>0</v>
      </c>
      <c r="I72" s="322">
        <f>SUMIFS('Data Down'!$N:$N,'Data Down'!$D:$D,'Daily PA'!$C72,'Data Down'!$C:$C,'Daily PA'!I$6)</f>
        <v>0</v>
      </c>
      <c r="J72" s="322">
        <f>SUMIFS('Data Down'!$N:$N,'Data Down'!$D:$D,'Daily PA'!$C72,'Data Down'!$C:$C,'Daily PA'!J$6)</f>
        <v>0</v>
      </c>
      <c r="K72" s="322">
        <f>SUMIFS('Data Down'!$N:$N,'Data Down'!$D:$D,'Daily PA'!$C72,'Data Down'!$C:$C,'Daily PA'!K$6)</f>
        <v>0</v>
      </c>
      <c r="L72" s="322">
        <f>SUMIFS('Data Down'!$N:$N,'Data Down'!$D:$D,'Daily PA'!$C72,'Data Down'!$C:$C,'Daily PA'!L$6)</f>
        <v>0</v>
      </c>
      <c r="M72" s="322">
        <f>SUMIFS('Data Down'!$N:$N,'Data Down'!$D:$D,'Daily PA'!$C72,'Data Down'!$C:$C,'Daily PA'!M$6)</f>
        <v>0</v>
      </c>
      <c r="N72" s="322">
        <f>SUMIFS('Data Down'!$N:$N,'Data Down'!$D:$D,'Daily PA'!$C72,'Data Down'!$C:$C,'Daily PA'!N$6)</f>
        <v>0</v>
      </c>
      <c r="O72" s="322">
        <f>SUMIFS('Data Down'!$N:$N,'Data Down'!$D:$D,'Daily PA'!$C72,'Data Down'!$C:$C,'Daily PA'!O$6)</f>
        <v>0</v>
      </c>
      <c r="P72" s="322">
        <f>SUMIFS('Data Down'!$N:$N,'Data Down'!$D:$D,'Daily PA'!$C72,'Data Down'!$C:$C,'Daily PA'!P$6)</f>
        <v>0</v>
      </c>
      <c r="Q72" s="322">
        <f>SUMIFS('Data Down'!$N:$N,'Data Down'!$D:$D,'Daily PA'!$C72,'Data Down'!$C:$C,'Daily PA'!Q$6)</f>
        <v>0</v>
      </c>
      <c r="R72" s="322">
        <f>SUMIFS('Data Down'!$N:$N,'Data Down'!$D:$D,'Daily PA'!$C72,'Data Down'!$C:$C,'Daily PA'!R$6)</f>
        <v>0</v>
      </c>
      <c r="S72" s="322">
        <f>SUMIFS('Data Down'!$N:$N,'Data Down'!$D:$D,'Daily PA'!$C72,'Data Down'!$C:$C,'Daily PA'!S$6)</f>
        <v>0</v>
      </c>
      <c r="T72" s="322">
        <f>SUMIFS('Data Down'!$N:$N,'Data Down'!$D:$D,'Daily PA'!$C72,'Data Down'!$C:$C,'Daily PA'!T$6)</f>
        <v>0</v>
      </c>
      <c r="U72" s="322">
        <f>SUMIFS('Data Down'!$N:$N,'Data Down'!$D:$D,'Daily PA'!$C72,'Data Down'!$C:$C,'Daily PA'!U$6)</f>
        <v>0</v>
      </c>
      <c r="V72" s="322">
        <f>SUMIFS('Data Down'!$N:$N,'Data Down'!$D:$D,'Daily PA'!$C72,'Data Down'!$C:$C,'Daily PA'!V$6)</f>
        <v>0</v>
      </c>
      <c r="W72" s="322">
        <f>SUMIFS('Data Down'!$N:$N,'Data Down'!$D:$D,'Daily PA'!$C72,'Data Down'!$C:$C,'Daily PA'!W$6)</f>
        <v>0</v>
      </c>
      <c r="X72" s="322">
        <f>SUMIFS('Data Down'!$N:$N,'Data Down'!$D:$D,'Daily PA'!$C72,'Data Down'!$C:$C,'Daily PA'!X$6)</f>
        <v>0</v>
      </c>
      <c r="Y72" s="322">
        <f>SUMIFS('Data Down'!$N:$N,'Data Down'!$D:$D,'Daily PA'!$C72,'Data Down'!$C:$C,'Daily PA'!Y$6)</f>
        <v>0</v>
      </c>
      <c r="Z72" s="322">
        <f>SUMIFS('Data Down'!$N:$N,'Data Down'!$D:$D,'Daily PA'!$C72,'Data Down'!$C:$C,'Daily PA'!Z$6)</f>
        <v>0</v>
      </c>
      <c r="AA72" s="322">
        <f>SUMIFS('Data Down'!$N:$N,'Data Down'!$D:$D,'Daily PA'!$C72,'Data Down'!$C:$C,'Daily PA'!AA$6)</f>
        <v>0</v>
      </c>
      <c r="AB72" s="322">
        <f>SUMIFS('Data Down'!$N:$N,'Data Down'!$D:$D,'Daily PA'!$C72,'Data Down'!$C:$C,'Daily PA'!AB$6)</f>
        <v>0</v>
      </c>
      <c r="AC72" s="322">
        <f>SUMIFS('Data Down'!$N:$N,'Data Down'!$D:$D,'Daily PA'!$C72,'Data Down'!$C:$C,'Daily PA'!AC$6)</f>
        <v>0</v>
      </c>
      <c r="AD72" s="322">
        <f>SUMIFS('Data Down'!$N:$N,'Data Down'!$D:$D,'Daily PA'!$C72,'Data Down'!$C:$C,'Daily PA'!AD$6)</f>
        <v>0</v>
      </c>
      <c r="AE72" s="322">
        <f>SUMIFS('Data Down'!$N:$N,'Data Down'!$D:$D,'Daily PA'!$C72,'Data Down'!$C:$C,'Daily PA'!AE$6)</f>
        <v>0</v>
      </c>
      <c r="AF72" s="322">
        <f>SUMIFS('Data Down'!$N:$N,'Data Down'!$D:$D,'Daily PA'!$C72,'Data Down'!$C:$C,'Daily PA'!AF$6)</f>
        <v>0</v>
      </c>
      <c r="AG72" s="322">
        <f>SUMIFS('Data Down'!$N:$N,'Data Down'!$D:$D,'Daily PA'!$C72,'Data Down'!$C:$C,'Daily PA'!AG$6)</f>
        <v>0</v>
      </c>
      <c r="AH72" s="322">
        <f>SUMIFS('Data Down'!$N:$N,'Data Down'!$D:$D,'Daily PA'!$C72,'Data Down'!$C:$C,'Daily PA'!AH$6)</f>
        <v>0</v>
      </c>
      <c r="AI72" s="323">
        <f t="shared" si="133"/>
        <v>0</v>
      </c>
      <c r="AJ72" s="68"/>
      <c r="AK72" s="320">
        <f t="shared" si="134"/>
        <v>5</v>
      </c>
      <c r="AL72" s="321" t="str">
        <f t="shared" ref="AL72:AM72" si="144">B72</f>
        <v>WATER PUMP</v>
      </c>
      <c r="AM72" s="321" t="str">
        <f t="shared" si="144"/>
        <v>WP 11</v>
      </c>
      <c r="AN72" s="324">
        <f t="shared" ref="AN72:BR72" ca="1" si="145">IF(AN$6&lt;NOW()-1,(SUM(24-D72)/24),"")</f>
        <v>1</v>
      </c>
      <c r="AO72" s="324">
        <f t="shared" ca="1" si="145"/>
        <v>1</v>
      </c>
      <c r="AP72" s="324">
        <f t="shared" ca="1" si="145"/>
        <v>1</v>
      </c>
      <c r="AQ72" s="324">
        <f t="shared" ca="1" si="145"/>
        <v>1</v>
      </c>
      <c r="AR72" s="324">
        <f t="shared" ca="1" si="145"/>
        <v>1</v>
      </c>
      <c r="AS72" s="324">
        <f t="shared" ca="1" si="145"/>
        <v>1</v>
      </c>
      <c r="AT72" s="324">
        <f t="shared" ca="1" si="145"/>
        <v>1</v>
      </c>
      <c r="AU72" s="324">
        <f t="shared" ca="1" si="145"/>
        <v>1</v>
      </c>
      <c r="AV72" s="324">
        <f t="shared" ca="1" si="145"/>
        <v>1</v>
      </c>
      <c r="AW72" s="324">
        <f t="shared" ca="1" si="145"/>
        <v>1</v>
      </c>
      <c r="AX72" s="324">
        <f t="shared" ca="1" si="145"/>
        <v>1</v>
      </c>
      <c r="AY72" s="324">
        <f t="shared" ca="1" si="145"/>
        <v>1</v>
      </c>
      <c r="AZ72" s="324">
        <f t="shared" ca="1" si="145"/>
        <v>1</v>
      </c>
      <c r="BA72" s="324">
        <f t="shared" ca="1" si="145"/>
        <v>1</v>
      </c>
      <c r="BB72" s="324">
        <f t="shared" ca="1" si="145"/>
        <v>1</v>
      </c>
      <c r="BC72" s="324">
        <f t="shared" ca="1" si="145"/>
        <v>1</v>
      </c>
      <c r="BD72" s="324">
        <f t="shared" ca="1" si="145"/>
        <v>1</v>
      </c>
      <c r="BE72" s="324">
        <f t="shared" ca="1" si="145"/>
        <v>1</v>
      </c>
      <c r="BF72" s="324">
        <f t="shared" ca="1" si="145"/>
        <v>1</v>
      </c>
      <c r="BG72" s="324">
        <f t="shared" ca="1" si="145"/>
        <v>1</v>
      </c>
      <c r="BH72" s="324">
        <f t="shared" ca="1" si="145"/>
        <v>1</v>
      </c>
      <c r="BI72" s="324">
        <f t="shared" ca="1" si="145"/>
        <v>1</v>
      </c>
      <c r="BJ72" s="324">
        <f t="shared" ca="1" si="145"/>
        <v>1</v>
      </c>
      <c r="BK72" s="324">
        <f t="shared" ca="1" si="145"/>
        <v>1</v>
      </c>
      <c r="BL72" s="324">
        <f t="shared" ca="1" si="145"/>
        <v>1</v>
      </c>
      <c r="BM72" s="324">
        <f t="shared" ca="1" si="145"/>
        <v>1</v>
      </c>
      <c r="BN72" s="324">
        <f t="shared" ca="1" si="145"/>
        <v>1</v>
      </c>
      <c r="BO72" s="324">
        <f t="shared" ca="1" si="145"/>
        <v>1</v>
      </c>
      <c r="BP72" s="324">
        <f t="shared" ca="1" si="145"/>
        <v>1</v>
      </c>
      <c r="BQ72" s="324">
        <f t="shared" ca="1" si="145"/>
        <v>1</v>
      </c>
      <c r="BR72" s="324">
        <f t="shared" ca="1" si="145"/>
        <v>1</v>
      </c>
      <c r="BS72" s="325">
        <f t="shared" ca="1" si="137"/>
        <v>1</v>
      </c>
    </row>
    <row r="73" spans="1:72" ht="14.25" customHeight="1">
      <c r="A73" s="326">
        <f t="shared" si="132"/>
        <v>6</v>
      </c>
      <c r="B73" s="321" t="str">
        <f>VLOOKUP(C73,Sort!B:C,2,FALSE)</f>
        <v>WATER PUMP</v>
      </c>
      <c r="C73" s="321" t="s">
        <v>47</v>
      </c>
      <c r="D73" s="322">
        <f>SUMIFS('Data Down'!$N:$N,'Data Down'!$D:$D,'Daily PA'!$C73,'Data Down'!$C:$C,'Daily PA'!D$6)</f>
        <v>0</v>
      </c>
      <c r="E73" s="322">
        <f>SUMIFS('Data Down'!$N:$N,'Data Down'!$D:$D,'Daily PA'!$C73,'Data Down'!$C:$C,'Daily PA'!E$6)</f>
        <v>0</v>
      </c>
      <c r="F73" s="322">
        <f>SUMIFS('Data Down'!$N:$N,'Data Down'!$D:$D,'Daily PA'!$C73,'Data Down'!$C:$C,'Daily PA'!F$6)</f>
        <v>0</v>
      </c>
      <c r="G73" s="322">
        <f>SUMIFS('Data Down'!$N:$N,'Data Down'!$D:$D,'Daily PA'!$C73,'Data Down'!$C:$C,'Daily PA'!G$6)</f>
        <v>0</v>
      </c>
      <c r="H73" s="322">
        <f>SUMIFS('Data Down'!$N:$N,'Data Down'!$D:$D,'Daily PA'!$C73,'Data Down'!$C:$C,'Daily PA'!H$6)</f>
        <v>0</v>
      </c>
      <c r="I73" s="322">
        <f>SUMIFS('Data Down'!$N:$N,'Data Down'!$D:$D,'Daily PA'!$C73,'Data Down'!$C:$C,'Daily PA'!I$6)</f>
        <v>0</v>
      </c>
      <c r="J73" s="322">
        <f>SUMIFS('Data Down'!$N:$N,'Data Down'!$D:$D,'Daily PA'!$C73,'Data Down'!$C:$C,'Daily PA'!J$6)</f>
        <v>0</v>
      </c>
      <c r="K73" s="322">
        <f>SUMIFS('Data Down'!$N:$N,'Data Down'!$D:$D,'Daily PA'!$C73,'Data Down'!$C:$C,'Daily PA'!K$6)</f>
        <v>0</v>
      </c>
      <c r="L73" s="322">
        <f>SUMIFS('Data Down'!$N:$N,'Data Down'!$D:$D,'Daily PA'!$C73,'Data Down'!$C:$C,'Daily PA'!L$6)</f>
        <v>0</v>
      </c>
      <c r="M73" s="322">
        <f>SUMIFS('Data Down'!$N:$N,'Data Down'!$D:$D,'Daily PA'!$C73,'Data Down'!$C:$C,'Daily PA'!M$6)</f>
        <v>0</v>
      </c>
      <c r="N73" s="322">
        <f>SUMIFS('Data Down'!$N:$N,'Data Down'!$D:$D,'Daily PA'!$C73,'Data Down'!$C:$C,'Daily PA'!N$6)</f>
        <v>0</v>
      </c>
      <c r="O73" s="322">
        <f>SUMIFS('Data Down'!$N:$N,'Data Down'!$D:$D,'Daily PA'!$C73,'Data Down'!$C:$C,'Daily PA'!O$6)</f>
        <v>0</v>
      </c>
      <c r="P73" s="322">
        <f>SUMIFS('Data Down'!$N:$N,'Data Down'!$D:$D,'Daily PA'!$C73,'Data Down'!$C:$C,'Daily PA'!P$6)</f>
        <v>0</v>
      </c>
      <c r="Q73" s="322">
        <f>SUMIFS('Data Down'!$N:$N,'Data Down'!$D:$D,'Daily PA'!$C73,'Data Down'!$C:$C,'Daily PA'!Q$6)</f>
        <v>0</v>
      </c>
      <c r="R73" s="322">
        <f>SUMIFS('Data Down'!$N:$N,'Data Down'!$D:$D,'Daily PA'!$C73,'Data Down'!$C:$C,'Daily PA'!R$6)</f>
        <v>0</v>
      </c>
      <c r="S73" s="322">
        <f>SUMIFS('Data Down'!$N:$N,'Data Down'!$D:$D,'Daily PA'!$C73,'Data Down'!$C:$C,'Daily PA'!S$6)</f>
        <v>0</v>
      </c>
      <c r="T73" s="322">
        <f>SUMIFS('Data Down'!$N:$N,'Data Down'!$D:$D,'Daily PA'!$C73,'Data Down'!$C:$C,'Daily PA'!T$6)</f>
        <v>0</v>
      </c>
      <c r="U73" s="322">
        <f>SUMIFS('Data Down'!$N:$N,'Data Down'!$D:$D,'Daily PA'!$C73,'Data Down'!$C:$C,'Daily PA'!U$6)</f>
        <v>0</v>
      </c>
      <c r="V73" s="322">
        <f>SUMIFS('Data Down'!$N:$N,'Data Down'!$D:$D,'Daily PA'!$C73,'Data Down'!$C:$C,'Daily PA'!V$6)</f>
        <v>0</v>
      </c>
      <c r="W73" s="322">
        <f>SUMIFS('Data Down'!$N:$N,'Data Down'!$D:$D,'Daily PA'!$C73,'Data Down'!$C:$C,'Daily PA'!W$6)</f>
        <v>0</v>
      </c>
      <c r="X73" s="322">
        <f>SUMIFS('Data Down'!$N:$N,'Data Down'!$D:$D,'Daily PA'!$C73,'Data Down'!$C:$C,'Daily PA'!X$6)</f>
        <v>0</v>
      </c>
      <c r="Y73" s="322">
        <f>SUMIFS('Data Down'!$N:$N,'Data Down'!$D:$D,'Daily PA'!$C73,'Data Down'!$C:$C,'Daily PA'!Y$6)</f>
        <v>0</v>
      </c>
      <c r="Z73" s="322">
        <f>SUMIFS('Data Down'!$N:$N,'Data Down'!$D:$D,'Daily PA'!$C73,'Data Down'!$C:$C,'Daily PA'!Z$6)</f>
        <v>0</v>
      </c>
      <c r="AA73" s="322">
        <f>SUMIFS('Data Down'!$N:$N,'Data Down'!$D:$D,'Daily PA'!$C73,'Data Down'!$C:$C,'Daily PA'!AA$6)</f>
        <v>0</v>
      </c>
      <c r="AB73" s="322">
        <f>SUMIFS('Data Down'!$N:$N,'Data Down'!$D:$D,'Daily PA'!$C73,'Data Down'!$C:$C,'Daily PA'!AB$6)</f>
        <v>0</v>
      </c>
      <c r="AC73" s="322">
        <f>SUMIFS('Data Down'!$N:$N,'Data Down'!$D:$D,'Daily PA'!$C73,'Data Down'!$C:$C,'Daily PA'!AC$6)</f>
        <v>0</v>
      </c>
      <c r="AD73" s="322">
        <f>SUMIFS('Data Down'!$N:$N,'Data Down'!$D:$D,'Daily PA'!$C73,'Data Down'!$C:$C,'Daily PA'!AD$6)</f>
        <v>0</v>
      </c>
      <c r="AE73" s="322">
        <f>SUMIFS('Data Down'!$N:$N,'Data Down'!$D:$D,'Daily PA'!$C73,'Data Down'!$C:$C,'Daily PA'!AE$6)</f>
        <v>0</v>
      </c>
      <c r="AF73" s="322">
        <f>SUMIFS('Data Down'!$N:$N,'Data Down'!$D:$D,'Daily PA'!$C73,'Data Down'!$C:$C,'Daily PA'!AF$6)</f>
        <v>0</v>
      </c>
      <c r="AG73" s="322">
        <f>SUMIFS('Data Down'!$N:$N,'Data Down'!$D:$D,'Daily PA'!$C73,'Data Down'!$C:$C,'Daily PA'!AG$6)</f>
        <v>0</v>
      </c>
      <c r="AH73" s="322">
        <f>SUMIFS('Data Down'!$N:$N,'Data Down'!$D:$D,'Daily PA'!$C73,'Data Down'!$C:$C,'Daily PA'!AH$6)</f>
        <v>0</v>
      </c>
      <c r="AI73" s="323">
        <f t="shared" si="133"/>
        <v>0</v>
      </c>
      <c r="AJ73" s="68"/>
      <c r="AK73" s="320">
        <f t="shared" si="134"/>
        <v>6</v>
      </c>
      <c r="AL73" s="321" t="str">
        <f t="shared" ref="AL73:AM73" si="146">B73</f>
        <v>WATER PUMP</v>
      </c>
      <c r="AM73" s="321" t="str">
        <f t="shared" si="146"/>
        <v>WP 12</v>
      </c>
      <c r="AN73" s="324">
        <f t="shared" ref="AN73:BR73" ca="1" si="147">IF(AN$6&lt;NOW()-1,(SUM(24-D73)/24),"")</f>
        <v>1</v>
      </c>
      <c r="AO73" s="324">
        <f t="shared" ca="1" si="147"/>
        <v>1</v>
      </c>
      <c r="AP73" s="324">
        <f t="shared" ca="1" si="147"/>
        <v>1</v>
      </c>
      <c r="AQ73" s="324">
        <f t="shared" ca="1" si="147"/>
        <v>1</v>
      </c>
      <c r="AR73" s="324">
        <f t="shared" ca="1" si="147"/>
        <v>1</v>
      </c>
      <c r="AS73" s="324">
        <f t="shared" ca="1" si="147"/>
        <v>1</v>
      </c>
      <c r="AT73" s="324">
        <f t="shared" ca="1" si="147"/>
        <v>1</v>
      </c>
      <c r="AU73" s="324">
        <f t="shared" ca="1" si="147"/>
        <v>1</v>
      </c>
      <c r="AV73" s="324">
        <f t="shared" ca="1" si="147"/>
        <v>1</v>
      </c>
      <c r="AW73" s="324">
        <f t="shared" ca="1" si="147"/>
        <v>1</v>
      </c>
      <c r="AX73" s="324">
        <f t="shared" ca="1" si="147"/>
        <v>1</v>
      </c>
      <c r="AY73" s="324">
        <f t="shared" ca="1" si="147"/>
        <v>1</v>
      </c>
      <c r="AZ73" s="324">
        <f t="shared" ca="1" si="147"/>
        <v>1</v>
      </c>
      <c r="BA73" s="324">
        <f t="shared" ca="1" si="147"/>
        <v>1</v>
      </c>
      <c r="BB73" s="324">
        <f t="shared" ca="1" si="147"/>
        <v>1</v>
      </c>
      <c r="BC73" s="324">
        <f t="shared" ca="1" si="147"/>
        <v>1</v>
      </c>
      <c r="BD73" s="324">
        <f t="shared" ca="1" si="147"/>
        <v>1</v>
      </c>
      <c r="BE73" s="324">
        <f t="shared" ca="1" si="147"/>
        <v>1</v>
      </c>
      <c r="BF73" s="324">
        <f t="shared" ca="1" si="147"/>
        <v>1</v>
      </c>
      <c r="BG73" s="324">
        <f t="shared" ca="1" si="147"/>
        <v>1</v>
      </c>
      <c r="BH73" s="324">
        <f t="shared" ca="1" si="147"/>
        <v>1</v>
      </c>
      <c r="BI73" s="324">
        <f t="shared" ca="1" si="147"/>
        <v>1</v>
      </c>
      <c r="BJ73" s="324">
        <f t="shared" ca="1" si="147"/>
        <v>1</v>
      </c>
      <c r="BK73" s="324">
        <f t="shared" ca="1" si="147"/>
        <v>1</v>
      </c>
      <c r="BL73" s="324">
        <f t="shared" ca="1" si="147"/>
        <v>1</v>
      </c>
      <c r="BM73" s="324">
        <f t="shared" ca="1" si="147"/>
        <v>1</v>
      </c>
      <c r="BN73" s="324">
        <f t="shared" ca="1" si="147"/>
        <v>1</v>
      </c>
      <c r="BO73" s="324">
        <f t="shared" ca="1" si="147"/>
        <v>1</v>
      </c>
      <c r="BP73" s="324">
        <f t="shared" ca="1" si="147"/>
        <v>1</v>
      </c>
      <c r="BQ73" s="324">
        <f t="shared" ca="1" si="147"/>
        <v>1</v>
      </c>
      <c r="BR73" s="324">
        <f t="shared" ca="1" si="147"/>
        <v>1</v>
      </c>
      <c r="BS73" s="325">
        <f t="shared" ca="1" si="137"/>
        <v>1</v>
      </c>
    </row>
    <row r="74" spans="1:72" ht="14.25" customHeight="1">
      <c r="A74" s="326">
        <f t="shared" si="132"/>
        <v>7</v>
      </c>
      <c r="B74" s="321" t="str">
        <f>VLOOKUP(C74,Sort!B:C,2,FALSE)</f>
        <v>WATER PUMP</v>
      </c>
      <c r="C74" s="321" t="s">
        <v>48</v>
      </c>
      <c r="D74" s="322">
        <f>SUMIFS('Data Down'!$N:$N,'Data Down'!$D:$D,'Daily PA'!$C74,'Data Down'!$C:$C,'Daily PA'!D$6)</f>
        <v>0</v>
      </c>
      <c r="E74" s="322">
        <f>SUMIFS('Data Down'!$N:$N,'Data Down'!$D:$D,'Daily PA'!$C74,'Data Down'!$C:$C,'Daily PA'!E$6)</f>
        <v>0</v>
      </c>
      <c r="F74" s="322">
        <f>SUMIFS('Data Down'!$N:$N,'Data Down'!$D:$D,'Daily PA'!$C74,'Data Down'!$C:$C,'Daily PA'!F$6)</f>
        <v>0</v>
      </c>
      <c r="G74" s="322">
        <f>SUMIFS('Data Down'!$N:$N,'Data Down'!$D:$D,'Daily PA'!$C74,'Data Down'!$C:$C,'Daily PA'!G$6)</f>
        <v>0</v>
      </c>
      <c r="H74" s="322">
        <f>SUMIFS('Data Down'!$N:$N,'Data Down'!$D:$D,'Daily PA'!$C74,'Data Down'!$C:$C,'Daily PA'!H$6)</f>
        <v>0</v>
      </c>
      <c r="I74" s="322">
        <f>SUMIFS('Data Down'!$N:$N,'Data Down'!$D:$D,'Daily PA'!$C74,'Data Down'!$C:$C,'Daily PA'!I$6)</f>
        <v>0</v>
      </c>
      <c r="J74" s="322">
        <f>SUMIFS('Data Down'!$N:$N,'Data Down'!$D:$D,'Daily PA'!$C74,'Data Down'!$C:$C,'Daily PA'!J$6)</f>
        <v>0</v>
      </c>
      <c r="K74" s="322">
        <f>SUMIFS('Data Down'!$N:$N,'Data Down'!$D:$D,'Daily PA'!$C74,'Data Down'!$C:$C,'Daily PA'!K$6)</f>
        <v>0</v>
      </c>
      <c r="L74" s="322">
        <f>SUMIFS('Data Down'!$N:$N,'Data Down'!$D:$D,'Daily PA'!$C74,'Data Down'!$C:$C,'Daily PA'!L$6)</f>
        <v>0</v>
      </c>
      <c r="M74" s="322">
        <f>SUMIFS('Data Down'!$N:$N,'Data Down'!$D:$D,'Daily PA'!$C74,'Data Down'!$C:$C,'Daily PA'!M$6)</f>
        <v>0</v>
      </c>
      <c r="N74" s="322">
        <f>SUMIFS('Data Down'!$N:$N,'Data Down'!$D:$D,'Daily PA'!$C74,'Data Down'!$C:$C,'Daily PA'!N$6)</f>
        <v>0</v>
      </c>
      <c r="O74" s="322">
        <f>SUMIFS('Data Down'!$N:$N,'Data Down'!$D:$D,'Daily PA'!$C74,'Data Down'!$C:$C,'Daily PA'!O$6)</f>
        <v>0</v>
      </c>
      <c r="P74" s="322">
        <f>SUMIFS('Data Down'!$N:$N,'Data Down'!$D:$D,'Daily PA'!$C74,'Data Down'!$C:$C,'Daily PA'!P$6)</f>
        <v>0</v>
      </c>
      <c r="Q74" s="322">
        <f>SUMIFS('Data Down'!$N:$N,'Data Down'!$D:$D,'Daily PA'!$C74,'Data Down'!$C:$C,'Daily PA'!Q$6)</f>
        <v>0</v>
      </c>
      <c r="R74" s="322">
        <f>SUMIFS('Data Down'!$N:$N,'Data Down'!$D:$D,'Daily PA'!$C74,'Data Down'!$C:$C,'Daily PA'!R$6)</f>
        <v>0</v>
      </c>
      <c r="S74" s="322">
        <f>SUMIFS('Data Down'!$N:$N,'Data Down'!$D:$D,'Daily PA'!$C74,'Data Down'!$C:$C,'Daily PA'!S$6)</f>
        <v>0</v>
      </c>
      <c r="T74" s="322">
        <f>SUMIFS('Data Down'!$N:$N,'Data Down'!$D:$D,'Daily PA'!$C74,'Data Down'!$C:$C,'Daily PA'!T$6)</f>
        <v>0</v>
      </c>
      <c r="U74" s="322">
        <f>SUMIFS('Data Down'!$N:$N,'Data Down'!$D:$D,'Daily PA'!$C74,'Data Down'!$C:$C,'Daily PA'!U$6)</f>
        <v>0</v>
      </c>
      <c r="V74" s="322">
        <f>SUMIFS('Data Down'!$N:$N,'Data Down'!$D:$D,'Daily PA'!$C74,'Data Down'!$C:$C,'Daily PA'!V$6)</f>
        <v>0</v>
      </c>
      <c r="W74" s="322">
        <f>SUMIFS('Data Down'!$N:$N,'Data Down'!$D:$D,'Daily PA'!$C74,'Data Down'!$C:$C,'Daily PA'!W$6)</f>
        <v>0</v>
      </c>
      <c r="X74" s="322">
        <f>SUMIFS('Data Down'!$N:$N,'Data Down'!$D:$D,'Daily PA'!$C74,'Data Down'!$C:$C,'Daily PA'!X$6)</f>
        <v>0</v>
      </c>
      <c r="Y74" s="322">
        <f>SUMIFS('Data Down'!$N:$N,'Data Down'!$D:$D,'Daily PA'!$C74,'Data Down'!$C:$C,'Daily PA'!Y$6)</f>
        <v>0</v>
      </c>
      <c r="Z74" s="322">
        <f>SUMIFS('Data Down'!$N:$N,'Data Down'!$D:$D,'Daily PA'!$C74,'Data Down'!$C:$C,'Daily PA'!Z$6)</f>
        <v>0</v>
      </c>
      <c r="AA74" s="322">
        <f>SUMIFS('Data Down'!$N:$N,'Data Down'!$D:$D,'Daily PA'!$C74,'Data Down'!$C:$C,'Daily PA'!AA$6)</f>
        <v>0</v>
      </c>
      <c r="AB74" s="322">
        <f>SUMIFS('Data Down'!$N:$N,'Data Down'!$D:$D,'Daily PA'!$C74,'Data Down'!$C:$C,'Daily PA'!AB$6)</f>
        <v>0</v>
      </c>
      <c r="AC74" s="322">
        <f>SUMIFS('Data Down'!$N:$N,'Data Down'!$D:$D,'Daily PA'!$C74,'Data Down'!$C:$C,'Daily PA'!AC$6)</f>
        <v>0</v>
      </c>
      <c r="AD74" s="322">
        <f>SUMIFS('Data Down'!$N:$N,'Data Down'!$D:$D,'Daily PA'!$C74,'Data Down'!$C:$C,'Daily PA'!AD$6)</f>
        <v>0</v>
      </c>
      <c r="AE74" s="322">
        <f>SUMIFS('Data Down'!$N:$N,'Data Down'!$D:$D,'Daily PA'!$C74,'Data Down'!$C:$C,'Daily PA'!AE$6)</f>
        <v>0</v>
      </c>
      <c r="AF74" s="322">
        <f>SUMIFS('Data Down'!$N:$N,'Data Down'!$D:$D,'Daily PA'!$C74,'Data Down'!$C:$C,'Daily PA'!AF$6)</f>
        <v>0</v>
      </c>
      <c r="AG74" s="322">
        <f>SUMIFS('Data Down'!$N:$N,'Data Down'!$D:$D,'Daily PA'!$C74,'Data Down'!$C:$C,'Daily PA'!AG$6)</f>
        <v>0</v>
      </c>
      <c r="AH74" s="322">
        <f>SUMIFS('Data Down'!$N:$N,'Data Down'!$D:$D,'Daily PA'!$C74,'Data Down'!$C:$C,'Daily PA'!AH$6)</f>
        <v>0</v>
      </c>
      <c r="AI74" s="323">
        <f t="shared" si="133"/>
        <v>0</v>
      </c>
      <c r="AJ74" s="68"/>
      <c r="AK74" s="320">
        <f t="shared" si="134"/>
        <v>7</v>
      </c>
      <c r="AL74" s="321" t="str">
        <f t="shared" ref="AL74:AM74" si="148">B74</f>
        <v>WATER PUMP</v>
      </c>
      <c r="AM74" s="321" t="str">
        <f t="shared" si="148"/>
        <v>WP 13</v>
      </c>
      <c r="AN74" s="324">
        <f t="shared" ref="AN74:BR74" ca="1" si="149">IF(AN$6&lt;NOW()-1,(SUM(24-D74)/24),"")</f>
        <v>1</v>
      </c>
      <c r="AO74" s="324">
        <f t="shared" ca="1" si="149"/>
        <v>1</v>
      </c>
      <c r="AP74" s="324">
        <f t="shared" ca="1" si="149"/>
        <v>1</v>
      </c>
      <c r="AQ74" s="324">
        <f t="shared" ca="1" si="149"/>
        <v>1</v>
      </c>
      <c r="AR74" s="324">
        <f t="shared" ca="1" si="149"/>
        <v>1</v>
      </c>
      <c r="AS74" s="324">
        <f t="shared" ca="1" si="149"/>
        <v>1</v>
      </c>
      <c r="AT74" s="324">
        <f t="shared" ca="1" si="149"/>
        <v>1</v>
      </c>
      <c r="AU74" s="324">
        <f t="shared" ca="1" si="149"/>
        <v>1</v>
      </c>
      <c r="AV74" s="324">
        <f t="shared" ca="1" si="149"/>
        <v>1</v>
      </c>
      <c r="AW74" s="324">
        <f t="shared" ca="1" si="149"/>
        <v>1</v>
      </c>
      <c r="AX74" s="324">
        <f t="shared" ca="1" si="149"/>
        <v>1</v>
      </c>
      <c r="AY74" s="324">
        <f t="shared" ca="1" si="149"/>
        <v>1</v>
      </c>
      <c r="AZ74" s="324">
        <f t="shared" ca="1" si="149"/>
        <v>1</v>
      </c>
      <c r="BA74" s="324">
        <f t="shared" ca="1" si="149"/>
        <v>1</v>
      </c>
      <c r="BB74" s="324">
        <f t="shared" ca="1" si="149"/>
        <v>1</v>
      </c>
      <c r="BC74" s="324">
        <f t="shared" ca="1" si="149"/>
        <v>1</v>
      </c>
      <c r="BD74" s="324">
        <f t="shared" ca="1" si="149"/>
        <v>1</v>
      </c>
      <c r="BE74" s="324">
        <f t="shared" ca="1" si="149"/>
        <v>1</v>
      </c>
      <c r="BF74" s="324">
        <f t="shared" ca="1" si="149"/>
        <v>1</v>
      </c>
      <c r="BG74" s="324">
        <f t="shared" ca="1" si="149"/>
        <v>1</v>
      </c>
      <c r="BH74" s="324">
        <f t="shared" ca="1" si="149"/>
        <v>1</v>
      </c>
      <c r="BI74" s="324">
        <f t="shared" ca="1" si="149"/>
        <v>1</v>
      </c>
      <c r="BJ74" s="324">
        <f t="shared" ca="1" si="149"/>
        <v>1</v>
      </c>
      <c r="BK74" s="324">
        <f t="shared" ca="1" si="149"/>
        <v>1</v>
      </c>
      <c r="BL74" s="324">
        <f t="shared" ca="1" si="149"/>
        <v>1</v>
      </c>
      <c r="BM74" s="324">
        <f t="shared" ca="1" si="149"/>
        <v>1</v>
      </c>
      <c r="BN74" s="324">
        <f t="shared" ca="1" si="149"/>
        <v>1</v>
      </c>
      <c r="BO74" s="324">
        <f t="shared" ca="1" si="149"/>
        <v>1</v>
      </c>
      <c r="BP74" s="324">
        <f t="shared" ca="1" si="149"/>
        <v>1</v>
      </c>
      <c r="BQ74" s="324">
        <f t="shared" ca="1" si="149"/>
        <v>1</v>
      </c>
      <c r="BR74" s="324">
        <f t="shared" ca="1" si="149"/>
        <v>1</v>
      </c>
      <c r="BS74" s="325">
        <f t="shared" ca="1" si="137"/>
        <v>1</v>
      </c>
    </row>
    <row r="75" spans="1:72" ht="14.25" customHeight="1">
      <c r="A75" s="326">
        <f t="shared" si="132"/>
        <v>8</v>
      </c>
      <c r="B75" s="321" t="str">
        <f>VLOOKUP(C75,Sort!B:C,2,FALSE)</f>
        <v>WATER PUMP</v>
      </c>
      <c r="C75" s="321" t="s">
        <v>49</v>
      </c>
      <c r="D75" s="322">
        <f>SUMIFS('Data Down'!$N:$N,'Data Down'!$D:$D,'Daily PA'!$C75,'Data Down'!$C:$C,'Daily PA'!D$6)</f>
        <v>0</v>
      </c>
      <c r="E75" s="322">
        <f>SUMIFS('Data Down'!$N:$N,'Data Down'!$D:$D,'Daily PA'!$C75,'Data Down'!$C:$C,'Daily PA'!E$6)</f>
        <v>0</v>
      </c>
      <c r="F75" s="322">
        <f>SUMIFS('Data Down'!$N:$N,'Data Down'!$D:$D,'Daily PA'!$C75,'Data Down'!$C:$C,'Daily PA'!F$6)</f>
        <v>0</v>
      </c>
      <c r="G75" s="322">
        <f>SUMIFS('Data Down'!$N:$N,'Data Down'!$D:$D,'Daily PA'!$C75,'Data Down'!$C:$C,'Daily PA'!G$6)</f>
        <v>0</v>
      </c>
      <c r="H75" s="322">
        <f>SUMIFS('Data Down'!$N:$N,'Data Down'!$D:$D,'Daily PA'!$C75,'Data Down'!$C:$C,'Daily PA'!H$6)</f>
        <v>0</v>
      </c>
      <c r="I75" s="322">
        <f>SUMIFS('Data Down'!$N:$N,'Data Down'!$D:$D,'Daily PA'!$C75,'Data Down'!$C:$C,'Daily PA'!I$6)</f>
        <v>0</v>
      </c>
      <c r="J75" s="322">
        <f>SUMIFS('Data Down'!$N:$N,'Data Down'!$D:$D,'Daily PA'!$C75,'Data Down'!$C:$C,'Daily PA'!J$6)</f>
        <v>0</v>
      </c>
      <c r="K75" s="322">
        <f>SUMIFS('Data Down'!$N:$N,'Data Down'!$D:$D,'Daily PA'!$C75,'Data Down'!$C:$C,'Daily PA'!K$6)</f>
        <v>0</v>
      </c>
      <c r="L75" s="322">
        <f>SUMIFS('Data Down'!$N:$N,'Data Down'!$D:$D,'Daily PA'!$C75,'Data Down'!$C:$C,'Daily PA'!L$6)</f>
        <v>0</v>
      </c>
      <c r="M75" s="322">
        <f>SUMIFS('Data Down'!$N:$N,'Data Down'!$D:$D,'Daily PA'!$C75,'Data Down'!$C:$C,'Daily PA'!M$6)</f>
        <v>0</v>
      </c>
      <c r="N75" s="322">
        <f>SUMIFS('Data Down'!$N:$N,'Data Down'!$D:$D,'Daily PA'!$C75,'Data Down'!$C:$C,'Daily PA'!N$6)</f>
        <v>0</v>
      </c>
      <c r="O75" s="322">
        <f>SUMIFS('Data Down'!$N:$N,'Data Down'!$D:$D,'Daily PA'!$C75,'Data Down'!$C:$C,'Daily PA'!O$6)</f>
        <v>0</v>
      </c>
      <c r="P75" s="322">
        <f>SUMIFS('Data Down'!$N:$N,'Data Down'!$D:$D,'Daily PA'!$C75,'Data Down'!$C:$C,'Daily PA'!P$6)</f>
        <v>0</v>
      </c>
      <c r="Q75" s="322">
        <f>SUMIFS('Data Down'!$N:$N,'Data Down'!$D:$D,'Daily PA'!$C75,'Data Down'!$C:$C,'Daily PA'!Q$6)</f>
        <v>0</v>
      </c>
      <c r="R75" s="322">
        <f>SUMIFS('Data Down'!$N:$N,'Data Down'!$D:$D,'Daily PA'!$C75,'Data Down'!$C:$C,'Daily PA'!R$6)</f>
        <v>0</v>
      </c>
      <c r="S75" s="322">
        <f>SUMIFS('Data Down'!$N:$N,'Data Down'!$D:$D,'Daily PA'!$C75,'Data Down'!$C:$C,'Daily PA'!S$6)</f>
        <v>0</v>
      </c>
      <c r="T75" s="322">
        <f>SUMIFS('Data Down'!$N:$N,'Data Down'!$D:$D,'Daily PA'!$C75,'Data Down'!$C:$C,'Daily PA'!T$6)</f>
        <v>0</v>
      </c>
      <c r="U75" s="322">
        <f>SUMIFS('Data Down'!$N:$N,'Data Down'!$D:$D,'Daily PA'!$C75,'Data Down'!$C:$C,'Daily PA'!U$6)</f>
        <v>0</v>
      </c>
      <c r="V75" s="322">
        <f>SUMIFS('Data Down'!$N:$N,'Data Down'!$D:$D,'Daily PA'!$C75,'Data Down'!$C:$C,'Daily PA'!V$6)</f>
        <v>0</v>
      </c>
      <c r="W75" s="322">
        <f>SUMIFS('Data Down'!$N:$N,'Data Down'!$D:$D,'Daily PA'!$C75,'Data Down'!$C:$C,'Daily PA'!W$6)</f>
        <v>0</v>
      </c>
      <c r="X75" s="322">
        <f>SUMIFS('Data Down'!$N:$N,'Data Down'!$D:$D,'Daily PA'!$C75,'Data Down'!$C:$C,'Daily PA'!X$6)</f>
        <v>0</v>
      </c>
      <c r="Y75" s="322">
        <f>SUMIFS('Data Down'!$N:$N,'Data Down'!$D:$D,'Daily PA'!$C75,'Data Down'!$C:$C,'Daily PA'!Y$6)</f>
        <v>0</v>
      </c>
      <c r="Z75" s="322">
        <f>SUMIFS('Data Down'!$N:$N,'Data Down'!$D:$D,'Daily PA'!$C75,'Data Down'!$C:$C,'Daily PA'!Z$6)</f>
        <v>0</v>
      </c>
      <c r="AA75" s="322">
        <f>SUMIFS('Data Down'!$N:$N,'Data Down'!$D:$D,'Daily PA'!$C75,'Data Down'!$C:$C,'Daily PA'!AA$6)</f>
        <v>0</v>
      </c>
      <c r="AB75" s="322">
        <f>SUMIFS('Data Down'!$N:$N,'Data Down'!$D:$D,'Daily PA'!$C75,'Data Down'!$C:$C,'Daily PA'!AB$6)</f>
        <v>0</v>
      </c>
      <c r="AC75" s="322">
        <f>SUMIFS('Data Down'!$N:$N,'Data Down'!$D:$D,'Daily PA'!$C75,'Data Down'!$C:$C,'Daily PA'!AC$6)</f>
        <v>0</v>
      </c>
      <c r="AD75" s="322">
        <f>SUMIFS('Data Down'!$N:$N,'Data Down'!$D:$D,'Daily PA'!$C75,'Data Down'!$C:$C,'Daily PA'!AD$6)</f>
        <v>0</v>
      </c>
      <c r="AE75" s="322">
        <f>SUMIFS('Data Down'!$N:$N,'Data Down'!$D:$D,'Daily PA'!$C75,'Data Down'!$C:$C,'Daily PA'!AE$6)</f>
        <v>0</v>
      </c>
      <c r="AF75" s="322">
        <f>SUMIFS('Data Down'!$N:$N,'Data Down'!$D:$D,'Daily PA'!$C75,'Data Down'!$C:$C,'Daily PA'!AF$6)</f>
        <v>0</v>
      </c>
      <c r="AG75" s="322">
        <f>SUMIFS('Data Down'!$N:$N,'Data Down'!$D:$D,'Daily PA'!$C75,'Data Down'!$C:$C,'Daily PA'!AG$6)</f>
        <v>0</v>
      </c>
      <c r="AH75" s="322">
        <f>SUMIFS('Data Down'!$N:$N,'Data Down'!$D:$D,'Daily PA'!$C75,'Data Down'!$C:$C,'Daily PA'!AH$6)</f>
        <v>0</v>
      </c>
      <c r="AI75" s="323">
        <f t="shared" si="133"/>
        <v>0</v>
      </c>
      <c r="AJ75" s="68"/>
      <c r="AK75" s="320">
        <f t="shared" si="134"/>
        <v>8</v>
      </c>
      <c r="AL75" s="321" t="str">
        <f t="shared" ref="AL75:AM75" si="150">B75</f>
        <v>WATER PUMP</v>
      </c>
      <c r="AM75" s="321" t="str">
        <f t="shared" si="150"/>
        <v>WP 14</v>
      </c>
      <c r="AN75" s="324">
        <f t="shared" ref="AN75:BR75" ca="1" si="151">IF(AN$6&lt;NOW()-1,(SUM(24-D75)/24),"")</f>
        <v>1</v>
      </c>
      <c r="AO75" s="324">
        <f t="shared" ca="1" si="151"/>
        <v>1</v>
      </c>
      <c r="AP75" s="324">
        <f t="shared" ca="1" si="151"/>
        <v>1</v>
      </c>
      <c r="AQ75" s="324">
        <f t="shared" ca="1" si="151"/>
        <v>1</v>
      </c>
      <c r="AR75" s="324">
        <f t="shared" ca="1" si="151"/>
        <v>1</v>
      </c>
      <c r="AS75" s="324">
        <f t="shared" ca="1" si="151"/>
        <v>1</v>
      </c>
      <c r="AT75" s="324">
        <f t="shared" ca="1" si="151"/>
        <v>1</v>
      </c>
      <c r="AU75" s="324">
        <f t="shared" ca="1" si="151"/>
        <v>1</v>
      </c>
      <c r="AV75" s="324">
        <f t="shared" ca="1" si="151"/>
        <v>1</v>
      </c>
      <c r="AW75" s="324">
        <f t="shared" ca="1" si="151"/>
        <v>1</v>
      </c>
      <c r="AX75" s="324">
        <f t="shared" ca="1" si="151"/>
        <v>1</v>
      </c>
      <c r="AY75" s="324">
        <f t="shared" ca="1" si="151"/>
        <v>1</v>
      </c>
      <c r="AZ75" s="324">
        <f t="shared" ca="1" si="151"/>
        <v>1</v>
      </c>
      <c r="BA75" s="324">
        <f t="shared" ca="1" si="151"/>
        <v>1</v>
      </c>
      <c r="BB75" s="324">
        <f t="shared" ca="1" si="151"/>
        <v>1</v>
      </c>
      <c r="BC75" s="324">
        <f t="shared" ca="1" si="151"/>
        <v>1</v>
      </c>
      <c r="BD75" s="324">
        <f t="shared" ca="1" si="151"/>
        <v>1</v>
      </c>
      <c r="BE75" s="324">
        <f t="shared" ca="1" si="151"/>
        <v>1</v>
      </c>
      <c r="BF75" s="324">
        <f t="shared" ca="1" si="151"/>
        <v>1</v>
      </c>
      <c r="BG75" s="324">
        <f t="shared" ca="1" si="151"/>
        <v>1</v>
      </c>
      <c r="BH75" s="324">
        <f t="shared" ca="1" si="151"/>
        <v>1</v>
      </c>
      <c r="BI75" s="324">
        <f t="shared" ca="1" si="151"/>
        <v>1</v>
      </c>
      <c r="BJ75" s="324">
        <f t="shared" ca="1" si="151"/>
        <v>1</v>
      </c>
      <c r="BK75" s="324">
        <f t="shared" ca="1" si="151"/>
        <v>1</v>
      </c>
      <c r="BL75" s="324">
        <f t="shared" ca="1" si="151"/>
        <v>1</v>
      </c>
      <c r="BM75" s="324">
        <f t="shared" ca="1" si="151"/>
        <v>1</v>
      </c>
      <c r="BN75" s="324">
        <f t="shared" ca="1" si="151"/>
        <v>1</v>
      </c>
      <c r="BO75" s="324">
        <f t="shared" ca="1" si="151"/>
        <v>1</v>
      </c>
      <c r="BP75" s="324">
        <f t="shared" ca="1" si="151"/>
        <v>1</v>
      </c>
      <c r="BQ75" s="324">
        <f t="shared" ca="1" si="151"/>
        <v>1</v>
      </c>
      <c r="BR75" s="324">
        <f t="shared" ca="1" si="151"/>
        <v>1</v>
      </c>
      <c r="BS75" s="325">
        <f t="shared" ca="1" si="137"/>
        <v>1</v>
      </c>
    </row>
    <row r="76" spans="1:72" ht="14.25" customHeight="1">
      <c r="A76" s="326">
        <f t="shared" si="132"/>
        <v>9</v>
      </c>
      <c r="B76" s="321" t="str">
        <f>VLOOKUP(C76,Sort!B:C,2,FALSE)</f>
        <v>WATER PUMP</v>
      </c>
      <c r="C76" s="321" t="s">
        <v>50</v>
      </c>
      <c r="D76" s="322">
        <f>SUMIFS('Data Down'!$N:$N,'Data Down'!$D:$D,'Daily PA'!$C76,'Data Down'!$C:$C,'Daily PA'!D$6)</f>
        <v>0</v>
      </c>
      <c r="E76" s="322">
        <f>SUMIFS('Data Down'!$N:$N,'Data Down'!$D:$D,'Daily PA'!$C76,'Data Down'!$C:$C,'Daily PA'!E$6)</f>
        <v>0</v>
      </c>
      <c r="F76" s="322">
        <f>SUMIFS('Data Down'!$N:$N,'Data Down'!$D:$D,'Daily PA'!$C76,'Data Down'!$C:$C,'Daily PA'!F$6)</f>
        <v>0</v>
      </c>
      <c r="G76" s="322">
        <f>SUMIFS('Data Down'!$N:$N,'Data Down'!$D:$D,'Daily PA'!$C76,'Data Down'!$C:$C,'Daily PA'!G$6)</f>
        <v>0</v>
      </c>
      <c r="H76" s="322">
        <f>SUMIFS('Data Down'!$N:$N,'Data Down'!$D:$D,'Daily PA'!$C76,'Data Down'!$C:$C,'Daily PA'!H$6)</f>
        <v>0</v>
      </c>
      <c r="I76" s="322">
        <f>SUMIFS('Data Down'!$N:$N,'Data Down'!$D:$D,'Daily PA'!$C76,'Data Down'!$C:$C,'Daily PA'!I$6)</f>
        <v>0</v>
      </c>
      <c r="J76" s="322">
        <f>SUMIFS('Data Down'!$N:$N,'Data Down'!$D:$D,'Daily PA'!$C76,'Data Down'!$C:$C,'Daily PA'!J$6)</f>
        <v>0</v>
      </c>
      <c r="K76" s="322">
        <f>SUMIFS('Data Down'!$N:$N,'Data Down'!$D:$D,'Daily PA'!$C76,'Data Down'!$C:$C,'Daily PA'!K$6)</f>
        <v>0</v>
      </c>
      <c r="L76" s="322">
        <f>SUMIFS('Data Down'!$N:$N,'Data Down'!$D:$D,'Daily PA'!$C76,'Data Down'!$C:$C,'Daily PA'!L$6)</f>
        <v>0</v>
      </c>
      <c r="M76" s="322">
        <f>SUMIFS('Data Down'!$N:$N,'Data Down'!$D:$D,'Daily PA'!$C76,'Data Down'!$C:$C,'Daily PA'!M$6)</f>
        <v>0</v>
      </c>
      <c r="N76" s="322">
        <f>SUMIFS('Data Down'!$N:$N,'Data Down'!$D:$D,'Daily PA'!$C76,'Data Down'!$C:$C,'Daily PA'!N$6)</f>
        <v>0</v>
      </c>
      <c r="O76" s="322">
        <f>SUMIFS('Data Down'!$N:$N,'Data Down'!$D:$D,'Daily PA'!$C76,'Data Down'!$C:$C,'Daily PA'!O$6)</f>
        <v>0</v>
      </c>
      <c r="P76" s="322">
        <f>SUMIFS('Data Down'!$N:$N,'Data Down'!$D:$D,'Daily PA'!$C76,'Data Down'!$C:$C,'Daily PA'!P$6)</f>
        <v>0</v>
      </c>
      <c r="Q76" s="322">
        <f>SUMIFS('Data Down'!$N:$N,'Data Down'!$D:$D,'Daily PA'!$C76,'Data Down'!$C:$C,'Daily PA'!Q$6)</f>
        <v>0</v>
      </c>
      <c r="R76" s="322">
        <f>SUMIFS('Data Down'!$N:$N,'Data Down'!$D:$D,'Daily PA'!$C76,'Data Down'!$C:$C,'Daily PA'!R$6)</f>
        <v>0</v>
      </c>
      <c r="S76" s="322">
        <f>SUMIFS('Data Down'!$N:$N,'Data Down'!$D:$D,'Daily PA'!$C76,'Data Down'!$C:$C,'Daily PA'!S$6)</f>
        <v>0</v>
      </c>
      <c r="T76" s="322">
        <f>SUMIFS('Data Down'!$N:$N,'Data Down'!$D:$D,'Daily PA'!$C76,'Data Down'!$C:$C,'Daily PA'!T$6)</f>
        <v>0</v>
      </c>
      <c r="U76" s="322">
        <f>SUMIFS('Data Down'!$N:$N,'Data Down'!$D:$D,'Daily PA'!$C76,'Data Down'!$C:$C,'Daily PA'!U$6)</f>
        <v>0</v>
      </c>
      <c r="V76" s="322">
        <f>SUMIFS('Data Down'!$N:$N,'Data Down'!$D:$D,'Daily PA'!$C76,'Data Down'!$C:$C,'Daily PA'!V$6)</f>
        <v>0</v>
      </c>
      <c r="W76" s="322">
        <f>SUMIFS('Data Down'!$N:$N,'Data Down'!$D:$D,'Daily PA'!$C76,'Data Down'!$C:$C,'Daily PA'!W$6)</f>
        <v>0</v>
      </c>
      <c r="X76" s="322">
        <f>SUMIFS('Data Down'!$N:$N,'Data Down'!$D:$D,'Daily PA'!$C76,'Data Down'!$C:$C,'Daily PA'!X$6)</f>
        <v>0</v>
      </c>
      <c r="Y76" s="322">
        <f>SUMIFS('Data Down'!$N:$N,'Data Down'!$D:$D,'Daily PA'!$C76,'Data Down'!$C:$C,'Daily PA'!Y$6)</f>
        <v>0</v>
      </c>
      <c r="Z76" s="322">
        <f>SUMIFS('Data Down'!$N:$N,'Data Down'!$D:$D,'Daily PA'!$C76,'Data Down'!$C:$C,'Daily PA'!Z$6)</f>
        <v>0</v>
      </c>
      <c r="AA76" s="322">
        <f>SUMIFS('Data Down'!$N:$N,'Data Down'!$D:$D,'Daily PA'!$C76,'Data Down'!$C:$C,'Daily PA'!AA$6)</f>
        <v>0</v>
      </c>
      <c r="AB76" s="322">
        <f>SUMIFS('Data Down'!$N:$N,'Data Down'!$D:$D,'Daily PA'!$C76,'Data Down'!$C:$C,'Daily PA'!AB$6)</f>
        <v>0</v>
      </c>
      <c r="AC76" s="322">
        <f>SUMIFS('Data Down'!$N:$N,'Data Down'!$D:$D,'Daily PA'!$C76,'Data Down'!$C:$C,'Daily PA'!AC$6)</f>
        <v>0</v>
      </c>
      <c r="AD76" s="322">
        <f>SUMIFS('Data Down'!$N:$N,'Data Down'!$D:$D,'Daily PA'!$C76,'Data Down'!$C:$C,'Daily PA'!AD$6)</f>
        <v>0</v>
      </c>
      <c r="AE76" s="322">
        <f>SUMIFS('Data Down'!$N:$N,'Data Down'!$D:$D,'Daily PA'!$C76,'Data Down'!$C:$C,'Daily PA'!AE$6)</f>
        <v>0</v>
      </c>
      <c r="AF76" s="322">
        <f>SUMIFS('Data Down'!$N:$N,'Data Down'!$D:$D,'Daily PA'!$C76,'Data Down'!$C:$C,'Daily PA'!AF$6)</f>
        <v>0</v>
      </c>
      <c r="AG76" s="322">
        <f>SUMIFS('Data Down'!$N:$N,'Data Down'!$D:$D,'Daily PA'!$C76,'Data Down'!$C:$C,'Daily PA'!AG$6)</f>
        <v>0</v>
      </c>
      <c r="AH76" s="322">
        <f>SUMIFS('Data Down'!$N:$N,'Data Down'!$D:$D,'Daily PA'!$C76,'Data Down'!$C:$C,'Daily PA'!AH$6)</f>
        <v>0</v>
      </c>
      <c r="AI76" s="323">
        <f t="shared" si="133"/>
        <v>0</v>
      </c>
      <c r="AJ76" s="68"/>
      <c r="AK76" s="320">
        <f t="shared" si="134"/>
        <v>9</v>
      </c>
      <c r="AL76" s="321" t="str">
        <f t="shared" ref="AL76:AM76" si="152">B76</f>
        <v>WATER PUMP</v>
      </c>
      <c r="AM76" s="321" t="str">
        <f t="shared" si="152"/>
        <v>WP 15</v>
      </c>
      <c r="AN76" s="324">
        <f t="shared" ref="AN76:BR76" ca="1" si="153">IF(AN$6&lt;NOW()-1,(SUM(24-D76)/24),"")</f>
        <v>1</v>
      </c>
      <c r="AO76" s="324">
        <f t="shared" ca="1" si="153"/>
        <v>1</v>
      </c>
      <c r="AP76" s="324">
        <f t="shared" ca="1" si="153"/>
        <v>1</v>
      </c>
      <c r="AQ76" s="324">
        <f t="shared" ca="1" si="153"/>
        <v>1</v>
      </c>
      <c r="AR76" s="324">
        <f t="shared" ca="1" si="153"/>
        <v>1</v>
      </c>
      <c r="AS76" s="324">
        <f t="shared" ca="1" si="153"/>
        <v>1</v>
      </c>
      <c r="AT76" s="324">
        <f t="shared" ca="1" si="153"/>
        <v>1</v>
      </c>
      <c r="AU76" s="324">
        <f t="shared" ca="1" si="153"/>
        <v>1</v>
      </c>
      <c r="AV76" s="324">
        <f t="shared" ca="1" si="153"/>
        <v>1</v>
      </c>
      <c r="AW76" s="324">
        <f t="shared" ca="1" si="153"/>
        <v>1</v>
      </c>
      <c r="AX76" s="324">
        <f t="shared" ca="1" si="153"/>
        <v>1</v>
      </c>
      <c r="AY76" s="324">
        <f t="shared" ca="1" si="153"/>
        <v>1</v>
      </c>
      <c r="AZ76" s="324">
        <f t="shared" ca="1" si="153"/>
        <v>1</v>
      </c>
      <c r="BA76" s="324">
        <f t="shared" ca="1" si="153"/>
        <v>1</v>
      </c>
      <c r="BB76" s="324">
        <f t="shared" ca="1" si="153"/>
        <v>1</v>
      </c>
      <c r="BC76" s="324">
        <f t="shared" ca="1" si="153"/>
        <v>1</v>
      </c>
      <c r="BD76" s="324">
        <f t="shared" ca="1" si="153"/>
        <v>1</v>
      </c>
      <c r="BE76" s="324">
        <f t="shared" ca="1" si="153"/>
        <v>1</v>
      </c>
      <c r="BF76" s="324">
        <f t="shared" ca="1" si="153"/>
        <v>1</v>
      </c>
      <c r="BG76" s="324">
        <f t="shared" ca="1" si="153"/>
        <v>1</v>
      </c>
      <c r="BH76" s="324">
        <f t="shared" ca="1" si="153"/>
        <v>1</v>
      </c>
      <c r="BI76" s="324">
        <f t="shared" ca="1" si="153"/>
        <v>1</v>
      </c>
      <c r="BJ76" s="324">
        <f t="shared" ca="1" si="153"/>
        <v>1</v>
      </c>
      <c r="BK76" s="324">
        <f t="shared" ca="1" si="153"/>
        <v>1</v>
      </c>
      <c r="BL76" s="324">
        <f t="shared" ca="1" si="153"/>
        <v>1</v>
      </c>
      <c r="BM76" s="324">
        <f t="shared" ca="1" si="153"/>
        <v>1</v>
      </c>
      <c r="BN76" s="324">
        <f t="shared" ca="1" si="153"/>
        <v>1</v>
      </c>
      <c r="BO76" s="324">
        <f t="shared" ca="1" si="153"/>
        <v>1</v>
      </c>
      <c r="BP76" s="324">
        <f t="shared" ca="1" si="153"/>
        <v>1</v>
      </c>
      <c r="BQ76" s="324">
        <f t="shared" ca="1" si="153"/>
        <v>1</v>
      </c>
      <c r="BR76" s="324">
        <f t="shared" ca="1" si="153"/>
        <v>1</v>
      </c>
      <c r="BS76" s="325">
        <f t="shared" ca="1" si="137"/>
        <v>1</v>
      </c>
    </row>
    <row r="77" spans="1:72" ht="14.25" customHeight="1">
      <c r="A77" s="326">
        <f t="shared" si="132"/>
        <v>10</v>
      </c>
      <c r="B77" s="321" t="str">
        <f>VLOOKUP(C77,Sort!B:C,2,FALSE)</f>
        <v>WATER PUMP</v>
      </c>
      <c r="C77" s="321" t="s">
        <v>51</v>
      </c>
      <c r="D77" s="322">
        <f>SUMIFS('Data Down'!$N:$N,'Data Down'!$D:$D,'Daily PA'!$C77,'Data Down'!$C:$C,'Daily PA'!D$6)</f>
        <v>0</v>
      </c>
      <c r="E77" s="322">
        <f>SUMIFS('Data Down'!$N:$N,'Data Down'!$D:$D,'Daily PA'!$C77,'Data Down'!$C:$C,'Daily PA'!E$6)</f>
        <v>0</v>
      </c>
      <c r="F77" s="322">
        <f>SUMIFS('Data Down'!$N:$N,'Data Down'!$D:$D,'Daily PA'!$C77,'Data Down'!$C:$C,'Daily PA'!F$6)</f>
        <v>0</v>
      </c>
      <c r="G77" s="322">
        <f>SUMIFS('Data Down'!$N:$N,'Data Down'!$D:$D,'Daily PA'!$C77,'Data Down'!$C:$C,'Daily PA'!G$6)</f>
        <v>0</v>
      </c>
      <c r="H77" s="322">
        <f>SUMIFS('Data Down'!$N:$N,'Data Down'!$D:$D,'Daily PA'!$C77,'Data Down'!$C:$C,'Daily PA'!H$6)</f>
        <v>0</v>
      </c>
      <c r="I77" s="322">
        <f>SUMIFS('Data Down'!$N:$N,'Data Down'!$D:$D,'Daily PA'!$C77,'Data Down'!$C:$C,'Daily PA'!I$6)</f>
        <v>0</v>
      </c>
      <c r="J77" s="322">
        <f>SUMIFS('Data Down'!$N:$N,'Data Down'!$D:$D,'Daily PA'!$C77,'Data Down'!$C:$C,'Daily PA'!J$6)</f>
        <v>0</v>
      </c>
      <c r="K77" s="322">
        <f>SUMIFS('Data Down'!$N:$N,'Data Down'!$D:$D,'Daily PA'!$C77,'Data Down'!$C:$C,'Daily PA'!K$6)</f>
        <v>0</v>
      </c>
      <c r="L77" s="322">
        <f>SUMIFS('Data Down'!$N:$N,'Data Down'!$D:$D,'Daily PA'!$C77,'Data Down'!$C:$C,'Daily PA'!L$6)</f>
        <v>0</v>
      </c>
      <c r="M77" s="322">
        <f>SUMIFS('Data Down'!$N:$N,'Data Down'!$D:$D,'Daily PA'!$C77,'Data Down'!$C:$C,'Daily PA'!M$6)</f>
        <v>0</v>
      </c>
      <c r="N77" s="322">
        <f>SUMIFS('Data Down'!$N:$N,'Data Down'!$D:$D,'Daily PA'!$C77,'Data Down'!$C:$C,'Daily PA'!N$6)</f>
        <v>0</v>
      </c>
      <c r="O77" s="322">
        <f>SUMIFS('Data Down'!$N:$N,'Data Down'!$D:$D,'Daily PA'!$C77,'Data Down'!$C:$C,'Daily PA'!O$6)</f>
        <v>0</v>
      </c>
      <c r="P77" s="322">
        <f>SUMIFS('Data Down'!$N:$N,'Data Down'!$D:$D,'Daily PA'!$C77,'Data Down'!$C:$C,'Daily PA'!P$6)</f>
        <v>0</v>
      </c>
      <c r="Q77" s="322">
        <f>SUMIFS('Data Down'!$N:$N,'Data Down'!$D:$D,'Daily PA'!$C77,'Data Down'!$C:$C,'Daily PA'!Q$6)</f>
        <v>0</v>
      </c>
      <c r="R77" s="322">
        <f>SUMIFS('Data Down'!$N:$N,'Data Down'!$D:$D,'Daily PA'!$C77,'Data Down'!$C:$C,'Daily PA'!R$6)</f>
        <v>0</v>
      </c>
      <c r="S77" s="322">
        <f>SUMIFS('Data Down'!$N:$N,'Data Down'!$D:$D,'Daily PA'!$C77,'Data Down'!$C:$C,'Daily PA'!S$6)</f>
        <v>0</v>
      </c>
      <c r="T77" s="322">
        <f>SUMIFS('Data Down'!$N:$N,'Data Down'!$D:$D,'Daily PA'!$C77,'Data Down'!$C:$C,'Daily PA'!T$6)</f>
        <v>0</v>
      </c>
      <c r="U77" s="322">
        <f>SUMIFS('Data Down'!$N:$N,'Data Down'!$D:$D,'Daily PA'!$C77,'Data Down'!$C:$C,'Daily PA'!U$6)</f>
        <v>0</v>
      </c>
      <c r="V77" s="322">
        <f>SUMIFS('Data Down'!$N:$N,'Data Down'!$D:$D,'Daily PA'!$C77,'Data Down'!$C:$C,'Daily PA'!V$6)</f>
        <v>0</v>
      </c>
      <c r="W77" s="322">
        <f>SUMIFS('Data Down'!$N:$N,'Data Down'!$D:$D,'Daily PA'!$C77,'Data Down'!$C:$C,'Daily PA'!W$6)</f>
        <v>0</v>
      </c>
      <c r="X77" s="322">
        <f>SUMIFS('Data Down'!$N:$N,'Data Down'!$D:$D,'Daily PA'!$C77,'Data Down'!$C:$C,'Daily PA'!X$6)</f>
        <v>0</v>
      </c>
      <c r="Y77" s="322">
        <f>SUMIFS('Data Down'!$N:$N,'Data Down'!$D:$D,'Daily PA'!$C77,'Data Down'!$C:$C,'Daily PA'!Y$6)</f>
        <v>0</v>
      </c>
      <c r="Z77" s="322">
        <f>SUMIFS('Data Down'!$N:$N,'Data Down'!$D:$D,'Daily PA'!$C77,'Data Down'!$C:$C,'Daily PA'!Z$6)</f>
        <v>0</v>
      </c>
      <c r="AA77" s="322">
        <f>SUMIFS('Data Down'!$N:$N,'Data Down'!$D:$D,'Daily PA'!$C77,'Data Down'!$C:$C,'Daily PA'!AA$6)</f>
        <v>0</v>
      </c>
      <c r="AB77" s="322">
        <f>SUMIFS('Data Down'!$N:$N,'Data Down'!$D:$D,'Daily PA'!$C77,'Data Down'!$C:$C,'Daily PA'!AB$6)</f>
        <v>0</v>
      </c>
      <c r="AC77" s="322">
        <f>SUMIFS('Data Down'!$N:$N,'Data Down'!$D:$D,'Daily PA'!$C77,'Data Down'!$C:$C,'Daily PA'!AC$6)</f>
        <v>0</v>
      </c>
      <c r="AD77" s="322">
        <f>SUMIFS('Data Down'!$N:$N,'Data Down'!$D:$D,'Daily PA'!$C77,'Data Down'!$C:$C,'Daily PA'!AD$6)</f>
        <v>0</v>
      </c>
      <c r="AE77" s="322">
        <f>SUMIFS('Data Down'!$N:$N,'Data Down'!$D:$D,'Daily PA'!$C77,'Data Down'!$C:$C,'Daily PA'!AE$6)</f>
        <v>0</v>
      </c>
      <c r="AF77" s="322">
        <f>SUMIFS('Data Down'!$N:$N,'Data Down'!$D:$D,'Daily PA'!$C77,'Data Down'!$C:$C,'Daily PA'!AF$6)</f>
        <v>0</v>
      </c>
      <c r="AG77" s="322">
        <f>SUMIFS('Data Down'!$N:$N,'Data Down'!$D:$D,'Daily PA'!$C77,'Data Down'!$C:$C,'Daily PA'!AG$6)</f>
        <v>0</v>
      </c>
      <c r="AH77" s="322">
        <f>SUMIFS('Data Down'!$N:$N,'Data Down'!$D:$D,'Daily PA'!$C77,'Data Down'!$C:$C,'Daily PA'!AH$6)</f>
        <v>0</v>
      </c>
      <c r="AI77" s="323">
        <f t="shared" si="133"/>
        <v>0</v>
      </c>
      <c r="AJ77" s="68"/>
      <c r="AK77" s="320">
        <f t="shared" si="134"/>
        <v>10</v>
      </c>
      <c r="AL77" s="321" t="str">
        <f t="shared" ref="AL77:AM77" si="154">B77</f>
        <v>WATER PUMP</v>
      </c>
      <c r="AM77" s="321" t="str">
        <f t="shared" si="154"/>
        <v>WP 16</v>
      </c>
      <c r="AN77" s="324">
        <f t="shared" ref="AN77:BR77" ca="1" si="155">IF(AN$6&lt;NOW()-1,(SUM(24-D77)/24),"")</f>
        <v>1</v>
      </c>
      <c r="AO77" s="324">
        <f t="shared" ca="1" si="155"/>
        <v>1</v>
      </c>
      <c r="AP77" s="324">
        <f t="shared" ca="1" si="155"/>
        <v>1</v>
      </c>
      <c r="AQ77" s="324">
        <f t="shared" ca="1" si="155"/>
        <v>1</v>
      </c>
      <c r="AR77" s="324">
        <f t="shared" ca="1" si="155"/>
        <v>1</v>
      </c>
      <c r="AS77" s="324">
        <f t="shared" ca="1" si="155"/>
        <v>1</v>
      </c>
      <c r="AT77" s="324">
        <f t="shared" ca="1" si="155"/>
        <v>1</v>
      </c>
      <c r="AU77" s="324">
        <f t="shared" ca="1" si="155"/>
        <v>1</v>
      </c>
      <c r="AV77" s="324">
        <f t="shared" ca="1" si="155"/>
        <v>1</v>
      </c>
      <c r="AW77" s="324">
        <f t="shared" ca="1" si="155"/>
        <v>1</v>
      </c>
      <c r="AX77" s="324">
        <f t="shared" ca="1" si="155"/>
        <v>1</v>
      </c>
      <c r="AY77" s="324">
        <f t="shared" ca="1" si="155"/>
        <v>1</v>
      </c>
      <c r="AZ77" s="324">
        <f t="shared" ca="1" si="155"/>
        <v>1</v>
      </c>
      <c r="BA77" s="324">
        <f t="shared" ca="1" si="155"/>
        <v>1</v>
      </c>
      <c r="BB77" s="324">
        <f t="shared" ca="1" si="155"/>
        <v>1</v>
      </c>
      <c r="BC77" s="324">
        <f t="shared" ca="1" si="155"/>
        <v>1</v>
      </c>
      <c r="BD77" s="324">
        <f t="shared" ca="1" si="155"/>
        <v>1</v>
      </c>
      <c r="BE77" s="324">
        <f t="shared" ca="1" si="155"/>
        <v>1</v>
      </c>
      <c r="BF77" s="324">
        <f t="shared" ca="1" si="155"/>
        <v>1</v>
      </c>
      <c r="BG77" s="324">
        <f t="shared" ca="1" si="155"/>
        <v>1</v>
      </c>
      <c r="BH77" s="324">
        <f t="shared" ca="1" si="155"/>
        <v>1</v>
      </c>
      <c r="BI77" s="324">
        <f t="shared" ca="1" si="155"/>
        <v>1</v>
      </c>
      <c r="BJ77" s="324">
        <f t="shared" ca="1" si="155"/>
        <v>1</v>
      </c>
      <c r="BK77" s="324">
        <f t="shared" ca="1" si="155"/>
        <v>1</v>
      </c>
      <c r="BL77" s="324">
        <f t="shared" ca="1" si="155"/>
        <v>1</v>
      </c>
      <c r="BM77" s="324">
        <f t="shared" ca="1" si="155"/>
        <v>1</v>
      </c>
      <c r="BN77" s="324">
        <f t="shared" ca="1" si="155"/>
        <v>1</v>
      </c>
      <c r="BO77" s="324">
        <f t="shared" ca="1" si="155"/>
        <v>1</v>
      </c>
      <c r="BP77" s="324">
        <f t="shared" ca="1" si="155"/>
        <v>1</v>
      </c>
      <c r="BQ77" s="324">
        <f t="shared" ca="1" si="155"/>
        <v>1</v>
      </c>
      <c r="BR77" s="324">
        <f t="shared" ca="1" si="155"/>
        <v>1</v>
      </c>
      <c r="BS77" s="325">
        <f t="shared" ca="1" si="137"/>
        <v>1</v>
      </c>
    </row>
    <row r="78" spans="1:72" ht="14.25" customHeight="1">
      <c r="A78" s="326">
        <f t="shared" si="132"/>
        <v>11</v>
      </c>
      <c r="B78" s="321" t="str">
        <f>VLOOKUP(C78,Sort!B:C,2,FALSE)</f>
        <v>WATER PUMP</v>
      </c>
      <c r="C78" s="321" t="s">
        <v>52</v>
      </c>
      <c r="D78" s="322">
        <f>SUMIFS('Data Down'!$N:$N,'Data Down'!$D:$D,'Daily PA'!$C78,'Data Down'!$C:$C,'Daily PA'!D$6)</f>
        <v>0</v>
      </c>
      <c r="E78" s="322">
        <f>SUMIFS('Data Down'!$N:$N,'Data Down'!$D:$D,'Daily PA'!$C78,'Data Down'!$C:$C,'Daily PA'!E$6)</f>
        <v>0</v>
      </c>
      <c r="F78" s="322">
        <f>SUMIFS('Data Down'!$N:$N,'Data Down'!$D:$D,'Daily PA'!$C78,'Data Down'!$C:$C,'Daily PA'!F$6)</f>
        <v>0</v>
      </c>
      <c r="G78" s="322">
        <f>SUMIFS('Data Down'!$N:$N,'Data Down'!$D:$D,'Daily PA'!$C78,'Data Down'!$C:$C,'Daily PA'!G$6)</f>
        <v>0</v>
      </c>
      <c r="H78" s="322">
        <f>SUMIFS('Data Down'!$N:$N,'Data Down'!$D:$D,'Daily PA'!$C78,'Data Down'!$C:$C,'Daily PA'!H$6)</f>
        <v>0</v>
      </c>
      <c r="I78" s="322">
        <f>SUMIFS('Data Down'!$N:$N,'Data Down'!$D:$D,'Daily PA'!$C78,'Data Down'!$C:$C,'Daily PA'!I$6)</f>
        <v>0</v>
      </c>
      <c r="J78" s="322">
        <f>SUMIFS('Data Down'!$N:$N,'Data Down'!$D:$D,'Daily PA'!$C78,'Data Down'!$C:$C,'Daily PA'!J$6)</f>
        <v>0</v>
      </c>
      <c r="K78" s="322">
        <f>SUMIFS('Data Down'!$N:$N,'Data Down'!$D:$D,'Daily PA'!$C78,'Data Down'!$C:$C,'Daily PA'!K$6)</f>
        <v>0</v>
      </c>
      <c r="L78" s="322">
        <f>SUMIFS('Data Down'!$N:$N,'Data Down'!$D:$D,'Daily PA'!$C78,'Data Down'!$C:$C,'Daily PA'!L$6)</f>
        <v>0</v>
      </c>
      <c r="M78" s="322">
        <f>SUMIFS('Data Down'!$N:$N,'Data Down'!$D:$D,'Daily PA'!$C78,'Data Down'!$C:$C,'Daily PA'!M$6)</f>
        <v>0</v>
      </c>
      <c r="N78" s="322">
        <f>SUMIFS('Data Down'!$N:$N,'Data Down'!$D:$D,'Daily PA'!$C78,'Data Down'!$C:$C,'Daily PA'!N$6)</f>
        <v>0</v>
      </c>
      <c r="O78" s="322">
        <f>SUMIFS('Data Down'!$N:$N,'Data Down'!$D:$D,'Daily PA'!$C78,'Data Down'!$C:$C,'Daily PA'!O$6)</f>
        <v>0</v>
      </c>
      <c r="P78" s="322">
        <f>SUMIFS('Data Down'!$N:$N,'Data Down'!$D:$D,'Daily PA'!$C78,'Data Down'!$C:$C,'Daily PA'!P$6)</f>
        <v>0</v>
      </c>
      <c r="Q78" s="322">
        <f>SUMIFS('Data Down'!$N:$N,'Data Down'!$D:$D,'Daily PA'!$C78,'Data Down'!$C:$C,'Daily PA'!Q$6)</f>
        <v>0</v>
      </c>
      <c r="R78" s="322">
        <f>SUMIFS('Data Down'!$N:$N,'Data Down'!$D:$D,'Daily PA'!$C78,'Data Down'!$C:$C,'Daily PA'!R$6)</f>
        <v>0</v>
      </c>
      <c r="S78" s="322">
        <f>SUMIFS('Data Down'!$N:$N,'Data Down'!$D:$D,'Daily PA'!$C78,'Data Down'!$C:$C,'Daily PA'!S$6)</f>
        <v>0</v>
      </c>
      <c r="T78" s="322">
        <f>SUMIFS('Data Down'!$N:$N,'Data Down'!$D:$D,'Daily PA'!$C78,'Data Down'!$C:$C,'Daily PA'!T$6)</f>
        <v>0</v>
      </c>
      <c r="U78" s="322">
        <f>SUMIFS('Data Down'!$N:$N,'Data Down'!$D:$D,'Daily PA'!$C78,'Data Down'!$C:$C,'Daily PA'!U$6)</f>
        <v>0</v>
      </c>
      <c r="V78" s="322">
        <f>SUMIFS('Data Down'!$N:$N,'Data Down'!$D:$D,'Daily PA'!$C78,'Data Down'!$C:$C,'Daily PA'!V$6)</f>
        <v>0</v>
      </c>
      <c r="W78" s="322">
        <f>SUMIFS('Data Down'!$N:$N,'Data Down'!$D:$D,'Daily PA'!$C78,'Data Down'!$C:$C,'Daily PA'!W$6)</f>
        <v>0</v>
      </c>
      <c r="X78" s="322">
        <f>SUMIFS('Data Down'!$N:$N,'Data Down'!$D:$D,'Daily PA'!$C78,'Data Down'!$C:$C,'Daily PA'!X$6)</f>
        <v>0</v>
      </c>
      <c r="Y78" s="322">
        <f>SUMIFS('Data Down'!$N:$N,'Data Down'!$D:$D,'Daily PA'!$C78,'Data Down'!$C:$C,'Daily PA'!Y$6)</f>
        <v>0</v>
      </c>
      <c r="Z78" s="322">
        <f>SUMIFS('Data Down'!$N:$N,'Data Down'!$D:$D,'Daily PA'!$C78,'Data Down'!$C:$C,'Daily PA'!Z$6)</f>
        <v>0</v>
      </c>
      <c r="AA78" s="322">
        <f>SUMIFS('Data Down'!$N:$N,'Data Down'!$D:$D,'Daily PA'!$C78,'Data Down'!$C:$C,'Daily PA'!AA$6)</f>
        <v>0</v>
      </c>
      <c r="AB78" s="322">
        <f>SUMIFS('Data Down'!$N:$N,'Data Down'!$D:$D,'Daily PA'!$C78,'Data Down'!$C:$C,'Daily PA'!AB$6)</f>
        <v>0</v>
      </c>
      <c r="AC78" s="322">
        <f>SUMIFS('Data Down'!$N:$N,'Data Down'!$D:$D,'Daily PA'!$C78,'Data Down'!$C:$C,'Daily PA'!AC$6)</f>
        <v>0</v>
      </c>
      <c r="AD78" s="322">
        <f>SUMIFS('Data Down'!$N:$N,'Data Down'!$D:$D,'Daily PA'!$C78,'Data Down'!$C:$C,'Daily PA'!AD$6)</f>
        <v>0</v>
      </c>
      <c r="AE78" s="322">
        <f>SUMIFS('Data Down'!$N:$N,'Data Down'!$D:$D,'Daily PA'!$C78,'Data Down'!$C:$C,'Daily PA'!AE$6)</f>
        <v>0</v>
      </c>
      <c r="AF78" s="322">
        <f>SUMIFS('Data Down'!$N:$N,'Data Down'!$D:$D,'Daily PA'!$C78,'Data Down'!$C:$C,'Daily PA'!AF$6)</f>
        <v>0</v>
      </c>
      <c r="AG78" s="322">
        <f>SUMIFS('Data Down'!$N:$N,'Data Down'!$D:$D,'Daily PA'!$C78,'Data Down'!$C:$C,'Daily PA'!AG$6)</f>
        <v>0</v>
      </c>
      <c r="AH78" s="322">
        <f>SUMIFS('Data Down'!$N:$N,'Data Down'!$D:$D,'Daily PA'!$C78,'Data Down'!$C:$C,'Daily PA'!AH$6)</f>
        <v>0</v>
      </c>
      <c r="AI78" s="323">
        <f t="shared" si="133"/>
        <v>0</v>
      </c>
      <c r="AJ78" s="68"/>
      <c r="AK78" s="320">
        <f t="shared" si="134"/>
        <v>11</v>
      </c>
      <c r="AL78" s="321" t="str">
        <f t="shared" ref="AL78:AM78" si="156">B78</f>
        <v>WATER PUMP</v>
      </c>
      <c r="AM78" s="321" t="str">
        <f t="shared" si="156"/>
        <v>WP 17</v>
      </c>
      <c r="AN78" s="324">
        <f t="shared" ref="AN78:BR78" ca="1" si="157">IF(AN$6&lt;NOW()-1,(SUM(24-D78)/24),"")</f>
        <v>1</v>
      </c>
      <c r="AO78" s="324">
        <f t="shared" ca="1" si="157"/>
        <v>1</v>
      </c>
      <c r="AP78" s="324">
        <f t="shared" ca="1" si="157"/>
        <v>1</v>
      </c>
      <c r="AQ78" s="324">
        <f t="shared" ca="1" si="157"/>
        <v>1</v>
      </c>
      <c r="AR78" s="324">
        <f t="shared" ca="1" si="157"/>
        <v>1</v>
      </c>
      <c r="AS78" s="324">
        <f t="shared" ca="1" si="157"/>
        <v>1</v>
      </c>
      <c r="AT78" s="324">
        <f t="shared" ca="1" si="157"/>
        <v>1</v>
      </c>
      <c r="AU78" s="324">
        <f t="shared" ca="1" si="157"/>
        <v>1</v>
      </c>
      <c r="AV78" s="324">
        <f t="shared" ca="1" si="157"/>
        <v>1</v>
      </c>
      <c r="AW78" s="324">
        <f t="shared" ca="1" si="157"/>
        <v>1</v>
      </c>
      <c r="AX78" s="324">
        <f t="shared" ca="1" si="157"/>
        <v>1</v>
      </c>
      <c r="AY78" s="324">
        <f t="shared" ca="1" si="157"/>
        <v>1</v>
      </c>
      <c r="AZ78" s="324">
        <f t="shared" ca="1" si="157"/>
        <v>1</v>
      </c>
      <c r="BA78" s="324">
        <f t="shared" ca="1" si="157"/>
        <v>1</v>
      </c>
      <c r="BB78" s="324">
        <f t="shared" ca="1" si="157"/>
        <v>1</v>
      </c>
      <c r="BC78" s="324">
        <f t="shared" ca="1" si="157"/>
        <v>1</v>
      </c>
      <c r="BD78" s="324">
        <f t="shared" ca="1" si="157"/>
        <v>1</v>
      </c>
      <c r="BE78" s="324">
        <f t="shared" ca="1" si="157"/>
        <v>1</v>
      </c>
      <c r="BF78" s="324">
        <f t="shared" ca="1" si="157"/>
        <v>1</v>
      </c>
      <c r="BG78" s="324">
        <f t="shared" ca="1" si="157"/>
        <v>1</v>
      </c>
      <c r="BH78" s="324">
        <f t="shared" ca="1" si="157"/>
        <v>1</v>
      </c>
      <c r="BI78" s="324">
        <f t="shared" ca="1" si="157"/>
        <v>1</v>
      </c>
      <c r="BJ78" s="324">
        <f t="shared" ca="1" si="157"/>
        <v>1</v>
      </c>
      <c r="BK78" s="324">
        <f t="shared" ca="1" si="157"/>
        <v>1</v>
      </c>
      <c r="BL78" s="324">
        <f t="shared" ca="1" si="157"/>
        <v>1</v>
      </c>
      <c r="BM78" s="324">
        <f t="shared" ca="1" si="157"/>
        <v>1</v>
      </c>
      <c r="BN78" s="324">
        <f t="shared" ca="1" si="157"/>
        <v>1</v>
      </c>
      <c r="BO78" s="324">
        <f t="shared" ca="1" si="157"/>
        <v>1</v>
      </c>
      <c r="BP78" s="324">
        <f t="shared" ca="1" si="157"/>
        <v>1</v>
      </c>
      <c r="BQ78" s="324">
        <f t="shared" ca="1" si="157"/>
        <v>1</v>
      </c>
      <c r="BR78" s="324">
        <f t="shared" ca="1" si="157"/>
        <v>1</v>
      </c>
      <c r="BS78" s="325">
        <f t="shared" ca="1" si="137"/>
        <v>1</v>
      </c>
    </row>
    <row r="79" spans="1:72" ht="14.25" customHeight="1">
      <c r="A79" s="326">
        <f t="shared" si="132"/>
        <v>12</v>
      </c>
      <c r="B79" s="321" t="str">
        <f>VLOOKUP(C79,Sort!B:C,2,FALSE)</f>
        <v>WATER PUMP</v>
      </c>
      <c r="C79" s="321" t="s">
        <v>53</v>
      </c>
      <c r="D79" s="322">
        <f>SUMIFS('Data Down'!$N:$N,'Data Down'!$D:$D,'Daily PA'!$C79,'Data Down'!$C:$C,'Daily PA'!D$6)</f>
        <v>0</v>
      </c>
      <c r="E79" s="322">
        <f>SUMIFS('Data Down'!$N:$N,'Data Down'!$D:$D,'Daily PA'!$C79,'Data Down'!$C:$C,'Daily PA'!E$6)</f>
        <v>0</v>
      </c>
      <c r="F79" s="322">
        <f>SUMIFS('Data Down'!$N:$N,'Data Down'!$D:$D,'Daily PA'!$C79,'Data Down'!$C:$C,'Daily PA'!F$6)</f>
        <v>0</v>
      </c>
      <c r="G79" s="322">
        <f>SUMIFS('Data Down'!$N:$N,'Data Down'!$D:$D,'Daily PA'!$C79,'Data Down'!$C:$C,'Daily PA'!G$6)</f>
        <v>0</v>
      </c>
      <c r="H79" s="322">
        <f>SUMIFS('Data Down'!$N:$N,'Data Down'!$D:$D,'Daily PA'!$C79,'Data Down'!$C:$C,'Daily PA'!H$6)</f>
        <v>0</v>
      </c>
      <c r="I79" s="322">
        <f>SUMIFS('Data Down'!$N:$N,'Data Down'!$D:$D,'Daily PA'!$C79,'Data Down'!$C:$C,'Daily PA'!I$6)</f>
        <v>0</v>
      </c>
      <c r="J79" s="322">
        <f>SUMIFS('Data Down'!$N:$N,'Data Down'!$D:$D,'Daily PA'!$C79,'Data Down'!$C:$C,'Daily PA'!J$6)</f>
        <v>0</v>
      </c>
      <c r="K79" s="322">
        <f>SUMIFS('Data Down'!$N:$N,'Data Down'!$D:$D,'Daily PA'!$C79,'Data Down'!$C:$C,'Daily PA'!K$6)</f>
        <v>0</v>
      </c>
      <c r="L79" s="322">
        <f>SUMIFS('Data Down'!$N:$N,'Data Down'!$D:$D,'Daily PA'!$C79,'Data Down'!$C:$C,'Daily PA'!L$6)</f>
        <v>0</v>
      </c>
      <c r="M79" s="322">
        <f>SUMIFS('Data Down'!$N:$N,'Data Down'!$D:$D,'Daily PA'!$C79,'Data Down'!$C:$C,'Daily PA'!M$6)</f>
        <v>0</v>
      </c>
      <c r="N79" s="322">
        <f>SUMIFS('Data Down'!$N:$N,'Data Down'!$D:$D,'Daily PA'!$C79,'Data Down'!$C:$C,'Daily PA'!N$6)</f>
        <v>0</v>
      </c>
      <c r="O79" s="322">
        <f>SUMIFS('Data Down'!$N:$N,'Data Down'!$D:$D,'Daily PA'!$C79,'Data Down'!$C:$C,'Daily PA'!O$6)</f>
        <v>0</v>
      </c>
      <c r="P79" s="322">
        <f>SUMIFS('Data Down'!$N:$N,'Data Down'!$D:$D,'Daily PA'!$C79,'Data Down'!$C:$C,'Daily PA'!P$6)</f>
        <v>0</v>
      </c>
      <c r="Q79" s="322">
        <f>SUMIFS('Data Down'!$N:$N,'Data Down'!$D:$D,'Daily PA'!$C79,'Data Down'!$C:$C,'Daily PA'!Q$6)</f>
        <v>0</v>
      </c>
      <c r="R79" s="322">
        <f>SUMIFS('Data Down'!$N:$N,'Data Down'!$D:$D,'Daily PA'!$C79,'Data Down'!$C:$C,'Daily PA'!R$6)</f>
        <v>0</v>
      </c>
      <c r="S79" s="322">
        <f>SUMIFS('Data Down'!$N:$N,'Data Down'!$D:$D,'Daily PA'!$C79,'Data Down'!$C:$C,'Daily PA'!S$6)</f>
        <v>0</v>
      </c>
      <c r="T79" s="322">
        <f>SUMIFS('Data Down'!$N:$N,'Data Down'!$D:$D,'Daily PA'!$C79,'Data Down'!$C:$C,'Daily PA'!T$6)</f>
        <v>0</v>
      </c>
      <c r="U79" s="322">
        <f>SUMIFS('Data Down'!$N:$N,'Data Down'!$D:$D,'Daily PA'!$C79,'Data Down'!$C:$C,'Daily PA'!U$6)</f>
        <v>0</v>
      </c>
      <c r="V79" s="322">
        <f>SUMIFS('Data Down'!$N:$N,'Data Down'!$D:$D,'Daily PA'!$C79,'Data Down'!$C:$C,'Daily PA'!V$6)</f>
        <v>0</v>
      </c>
      <c r="W79" s="322">
        <f>SUMIFS('Data Down'!$N:$N,'Data Down'!$D:$D,'Daily PA'!$C79,'Data Down'!$C:$C,'Daily PA'!W$6)</f>
        <v>0</v>
      </c>
      <c r="X79" s="322">
        <f>SUMIFS('Data Down'!$N:$N,'Data Down'!$D:$D,'Daily PA'!$C79,'Data Down'!$C:$C,'Daily PA'!X$6)</f>
        <v>0</v>
      </c>
      <c r="Y79" s="322">
        <f>SUMIFS('Data Down'!$N:$N,'Data Down'!$D:$D,'Daily PA'!$C79,'Data Down'!$C:$C,'Daily PA'!Y$6)</f>
        <v>0</v>
      </c>
      <c r="Z79" s="322">
        <f>SUMIFS('Data Down'!$N:$N,'Data Down'!$D:$D,'Daily PA'!$C79,'Data Down'!$C:$C,'Daily PA'!Z$6)</f>
        <v>0</v>
      </c>
      <c r="AA79" s="322">
        <f>SUMIFS('Data Down'!$N:$N,'Data Down'!$D:$D,'Daily PA'!$C79,'Data Down'!$C:$C,'Daily PA'!AA$6)</f>
        <v>0</v>
      </c>
      <c r="AB79" s="322">
        <f>SUMIFS('Data Down'!$N:$N,'Data Down'!$D:$D,'Daily PA'!$C79,'Data Down'!$C:$C,'Daily PA'!AB$6)</f>
        <v>0</v>
      </c>
      <c r="AC79" s="322">
        <f>SUMIFS('Data Down'!$N:$N,'Data Down'!$D:$D,'Daily PA'!$C79,'Data Down'!$C:$C,'Daily PA'!AC$6)</f>
        <v>0</v>
      </c>
      <c r="AD79" s="322">
        <f>SUMIFS('Data Down'!$N:$N,'Data Down'!$D:$D,'Daily PA'!$C79,'Data Down'!$C:$C,'Daily PA'!AD$6)</f>
        <v>0</v>
      </c>
      <c r="AE79" s="322">
        <f>SUMIFS('Data Down'!$N:$N,'Data Down'!$D:$D,'Daily PA'!$C79,'Data Down'!$C:$C,'Daily PA'!AE$6)</f>
        <v>0</v>
      </c>
      <c r="AF79" s="322">
        <f>SUMIFS('Data Down'!$N:$N,'Data Down'!$D:$D,'Daily PA'!$C79,'Data Down'!$C:$C,'Daily PA'!AF$6)</f>
        <v>0</v>
      </c>
      <c r="AG79" s="322">
        <f>SUMIFS('Data Down'!$N:$N,'Data Down'!$D:$D,'Daily PA'!$C79,'Data Down'!$C:$C,'Daily PA'!AG$6)</f>
        <v>0</v>
      </c>
      <c r="AH79" s="322">
        <f>SUMIFS('Data Down'!$N:$N,'Data Down'!$D:$D,'Daily PA'!$C79,'Data Down'!$C:$C,'Daily PA'!AH$6)</f>
        <v>0</v>
      </c>
      <c r="AI79" s="323">
        <f t="shared" si="133"/>
        <v>0</v>
      </c>
      <c r="AJ79" s="68"/>
      <c r="AK79" s="320">
        <f t="shared" si="134"/>
        <v>12</v>
      </c>
      <c r="AL79" s="321" t="str">
        <f t="shared" ref="AL79:AM79" si="158">B79</f>
        <v>WATER PUMP</v>
      </c>
      <c r="AM79" s="321" t="str">
        <f t="shared" si="158"/>
        <v>WP 18</v>
      </c>
      <c r="AN79" s="324">
        <f t="shared" ref="AN79:BR79" ca="1" si="159">IF(AN$6&lt;NOW()-1,(SUM(24-D79)/24),"")</f>
        <v>1</v>
      </c>
      <c r="AO79" s="324">
        <f t="shared" ca="1" si="159"/>
        <v>1</v>
      </c>
      <c r="AP79" s="324">
        <f t="shared" ca="1" si="159"/>
        <v>1</v>
      </c>
      <c r="AQ79" s="324">
        <f t="shared" ca="1" si="159"/>
        <v>1</v>
      </c>
      <c r="AR79" s="324">
        <f t="shared" ca="1" si="159"/>
        <v>1</v>
      </c>
      <c r="AS79" s="324">
        <f t="shared" ca="1" si="159"/>
        <v>1</v>
      </c>
      <c r="AT79" s="324">
        <f t="shared" ca="1" si="159"/>
        <v>1</v>
      </c>
      <c r="AU79" s="324">
        <f t="shared" ca="1" si="159"/>
        <v>1</v>
      </c>
      <c r="AV79" s="324">
        <f t="shared" ca="1" si="159"/>
        <v>1</v>
      </c>
      <c r="AW79" s="324">
        <f t="shared" ca="1" si="159"/>
        <v>1</v>
      </c>
      <c r="AX79" s="324">
        <f t="shared" ca="1" si="159"/>
        <v>1</v>
      </c>
      <c r="AY79" s="324">
        <f t="shared" ca="1" si="159"/>
        <v>1</v>
      </c>
      <c r="AZ79" s="324">
        <f t="shared" ca="1" si="159"/>
        <v>1</v>
      </c>
      <c r="BA79" s="324">
        <f t="shared" ca="1" si="159"/>
        <v>1</v>
      </c>
      <c r="BB79" s="324">
        <f t="shared" ca="1" si="159"/>
        <v>1</v>
      </c>
      <c r="BC79" s="324">
        <f t="shared" ca="1" si="159"/>
        <v>1</v>
      </c>
      <c r="BD79" s="324">
        <f t="shared" ca="1" si="159"/>
        <v>1</v>
      </c>
      <c r="BE79" s="324">
        <f t="shared" ca="1" si="159"/>
        <v>1</v>
      </c>
      <c r="BF79" s="324">
        <f t="shared" ca="1" si="159"/>
        <v>1</v>
      </c>
      <c r="BG79" s="324">
        <f t="shared" ca="1" si="159"/>
        <v>1</v>
      </c>
      <c r="BH79" s="324">
        <f t="shared" ca="1" si="159"/>
        <v>1</v>
      </c>
      <c r="BI79" s="324">
        <f t="shared" ca="1" si="159"/>
        <v>1</v>
      </c>
      <c r="BJ79" s="324">
        <f t="shared" ca="1" si="159"/>
        <v>1</v>
      </c>
      <c r="BK79" s="324">
        <f t="shared" ca="1" si="159"/>
        <v>1</v>
      </c>
      <c r="BL79" s="324">
        <f t="shared" ca="1" si="159"/>
        <v>1</v>
      </c>
      <c r="BM79" s="324">
        <f t="shared" ca="1" si="159"/>
        <v>1</v>
      </c>
      <c r="BN79" s="324">
        <f t="shared" ca="1" si="159"/>
        <v>1</v>
      </c>
      <c r="BO79" s="324">
        <f t="shared" ca="1" si="159"/>
        <v>1</v>
      </c>
      <c r="BP79" s="324">
        <f t="shared" ca="1" si="159"/>
        <v>1</v>
      </c>
      <c r="BQ79" s="324">
        <f t="shared" ca="1" si="159"/>
        <v>1</v>
      </c>
      <c r="BR79" s="324">
        <f t="shared" ca="1" si="159"/>
        <v>1</v>
      </c>
      <c r="BS79" s="325">
        <f t="shared" ca="1" si="137"/>
        <v>1</v>
      </c>
    </row>
    <row r="80" spans="1:72" ht="14.25" customHeight="1">
      <c r="A80" s="334">
        <f t="shared" si="132"/>
        <v>13</v>
      </c>
      <c r="B80" s="335" t="str">
        <f>VLOOKUP(C80,Sort!B:C,2,FALSE)</f>
        <v>MULTIFLO 420</v>
      </c>
      <c r="C80" s="335" t="s">
        <v>54</v>
      </c>
      <c r="D80" s="336">
        <f>SUMIFS('Data Down'!$N:$N,'Data Down'!$D:$D,'Daily PA'!$C80,'Data Down'!$C:$C,'Daily PA'!D$6)</f>
        <v>0</v>
      </c>
      <c r="E80" s="336">
        <f>SUMIFS('Data Down'!$N:$N,'Data Down'!$D:$D,'Daily PA'!$C80,'Data Down'!$C:$C,'Daily PA'!E$6)</f>
        <v>0</v>
      </c>
      <c r="F80" s="336">
        <f>SUMIFS('Data Down'!$N:$N,'Data Down'!$D:$D,'Daily PA'!$C80,'Data Down'!$C:$C,'Daily PA'!F$6)</f>
        <v>0</v>
      </c>
      <c r="G80" s="336">
        <f>SUMIFS('Data Down'!$N:$N,'Data Down'!$D:$D,'Daily PA'!$C80,'Data Down'!$C:$C,'Daily PA'!G$6)</f>
        <v>0</v>
      </c>
      <c r="H80" s="336">
        <f>SUMIFS('Data Down'!$N:$N,'Data Down'!$D:$D,'Daily PA'!$C80,'Data Down'!$C:$C,'Daily PA'!H$6)</f>
        <v>0</v>
      </c>
      <c r="I80" s="336">
        <f>SUMIFS('Data Down'!$N:$N,'Data Down'!$D:$D,'Daily PA'!$C80,'Data Down'!$C:$C,'Daily PA'!I$6)</f>
        <v>0</v>
      </c>
      <c r="J80" s="336">
        <f>SUMIFS('Data Down'!$N:$N,'Data Down'!$D:$D,'Daily PA'!$C80,'Data Down'!$C:$C,'Daily PA'!J$6)</f>
        <v>0</v>
      </c>
      <c r="K80" s="336">
        <f>SUMIFS('Data Down'!$N:$N,'Data Down'!$D:$D,'Daily PA'!$C80,'Data Down'!$C:$C,'Daily PA'!K$6)</f>
        <v>0</v>
      </c>
      <c r="L80" s="336">
        <f>SUMIFS('Data Down'!$N:$N,'Data Down'!$D:$D,'Daily PA'!$C80,'Data Down'!$C:$C,'Daily PA'!L$6)</f>
        <v>0</v>
      </c>
      <c r="M80" s="336">
        <f>SUMIFS('Data Down'!$N:$N,'Data Down'!$D:$D,'Daily PA'!$C80,'Data Down'!$C:$C,'Daily PA'!M$6)</f>
        <v>0</v>
      </c>
      <c r="N80" s="336">
        <f>SUMIFS('Data Down'!$N:$N,'Data Down'!$D:$D,'Daily PA'!$C80,'Data Down'!$C:$C,'Daily PA'!N$6)</f>
        <v>0</v>
      </c>
      <c r="O80" s="336">
        <f>SUMIFS('Data Down'!$N:$N,'Data Down'!$D:$D,'Daily PA'!$C80,'Data Down'!$C:$C,'Daily PA'!O$6)</f>
        <v>0</v>
      </c>
      <c r="P80" s="336">
        <f>SUMIFS('Data Down'!$N:$N,'Data Down'!$D:$D,'Daily PA'!$C80,'Data Down'!$C:$C,'Daily PA'!P$6)</f>
        <v>0</v>
      </c>
      <c r="Q80" s="336">
        <f>SUMIFS('Data Down'!$N:$N,'Data Down'!$D:$D,'Daily PA'!$C80,'Data Down'!$C:$C,'Daily PA'!Q$6)</f>
        <v>0</v>
      </c>
      <c r="R80" s="336">
        <f>SUMIFS('Data Down'!$N:$N,'Data Down'!$D:$D,'Daily PA'!$C80,'Data Down'!$C:$C,'Daily PA'!R$6)</f>
        <v>0</v>
      </c>
      <c r="S80" s="336">
        <f>SUMIFS('Data Down'!$N:$N,'Data Down'!$D:$D,'Daily PA'!$C80,'Data Down'!$C:$C,'Daily PA'!S$6)</f>
        <v>0</v>
      </c>
      <c r="T80" s="336">
        <f>SUMIFS('Data Down'!$N:$N,'Data Down'!$D:$D,'Daily PA'!$C80,'Data Down'!$C:$C,'Daily PA'!T$6)</f>
        <v>0</v>
      </c>
      <c r="U80" s="336">
        <f>SUMIFS('Data Down'!$N:$N,'Data Down'!$D:$D,'Daily PA'!$C80,'Data Down'!$C:$C,'Daily PA'!U$6)</f>
        <v>0</v>
      </c>
      <c r="V80" s="336">
        <f>SUMIFS('Data Down'!$N:$N,'Data Down'!$D:$D,'Daily PA'!$C80,'Data Down'!$C:$C,'Daily PA'!V$6)</f>
        <v>0</v>
      </c>
      <c r="W80" s="336">
        <f>SUMIFS('Data Down'!$N:$N,'Data Down'!$D:$D,'Daily PA'!$C80,'Data Down'!$C:$C,'Daily PA'!W$6)</f>
        <v>0</v>
      </c>
      <c r="X80" s="336">
        <f>SUMIFS('Data Down'!$N:$N,'Data Down'!$D:$D,'Daily PA'!$C80,'Data Down'!$C:$C,'Daily PA'!X$6)</f>
        <v>0</v>
      </c>
      <c r="Y80" s="336">
        <f>SUMIFS('Data Down'!$N:$N,'Data Down'!$D:$D,'Daily PA'!$C80,'Data Down'!$C:$C,'Daily PA'!Y$6)</f>
        <v>0</v>
      </c>
      <c r="Z80" s="336">
        <f>SUMIFS('Data Down'!$N:$N,'Data Down'!$D:$D,'Daily PA'!$C80,'Data Down'!$C:$C,'Daily PA'!Z$6)</f>
        <v>0</v>
      </c>
      <c r="AA80" s="336">
        <f>SUMIFS('Data Down'!$N:$N,'Data Down'!$D:$D,'Daily PA'!$C80,'Data Down'!$C:$C,'Daily PA'!AA$6)</f>
        <v>0</v>
      </c>
      <c r="AB80" s="336">
        <f>SUMIFS('Data Down'!$N:$N,'Data Down'!$D:$D,'Daily PA'!$C80,'Data Down'!$C:$C,'Daily PA'!AB$6)</f>
        <v>0</v>
      </c>
      <c r="AC80" s="336">
        <f>SUMIFS('Data Down'!$N:$N,'Data Down'!$D:$D,'Daily PA'!$C80,'Data Down'!$C:$C,'Daily PA'!AC$6)</f>
        <v>0</v>
      </c>
      <c r="AD80" s="336">
        <f>SUMIFS('Data Down'!$N:$N,'Data Down'!$D:$D,'Daily PA'!$C80,'Data Down'!$C:$C,'Daily PA'!AD$6)</f>
        <v>0</v>
      </c>
      <c r="AE80" s="336">
        <f>SUMIFS('Data Down'!$N:$N,'Data Down'!$D:$D,'Daily PA'!$C80,'Data Down'!$C:$C,'Daily PA'!AE$6)</f>
        <v>0</v>
      </c>
      <c r="AF80" s="336">
        <f>SUMIFS('Data Down'!$N:$N,'Data Down'!$D:$D,'Daily PA'!$C80,'Data Down'!$C:$C,'Daily PA'!AF$6)</f>
        <v>0</v>
      </c>
      <c r="AG80" s="336">
        <f>SUMIFS('Data Down'!$N:$N,'Data Down'!$D:$D,'Daily PA'!$C80,'Data Down'!$C:$C,'Daily PA'!AG$6)</f>
        <v>0</v>
      </c>
      <c r="AH80" s="336">
        <f>SUMIFS('Data Down'!$N:$N,'Data Down'!$D:$D,'Daily PA'!$C80,'Data Down'!$C:$C,'Daily PA'!AH$6)</f>
        <v>0</v>
      </c>
      <c r="AI80" s="337">
        <f t="shared" si="133"/>
        <v>0</v>
      </c>
      <c r="AJ80" s="68"/>
      <c r="AK80" s="338">
        <f t="shared" si="134"/>
        <v>13</v>
      </c>
      <c r="AL80" s="335" t="str">
        <f t="shared" ref="AL80:AM80" si="160">B80</f>
        <v>MULTIFLO 420</v>
      </c>
      <c r="AM80" s="335" t="str">
        <f t="shared" si="160"/>
        <v>WP 19</v>
      </c>
      <c r="AN80" s="339">
        <f t="shared" ref="AN80:BR80" ca="1" si="161">IF(AN$6&lt;NOW()-1,(SUM(24-D80)/24),"")</f>
        <v>1</v>
      </c>
      <c r="AO80" s="339">
        <f t="shared" ca="1" si="161"/>
        <v>1</v>
      </c>
      <c r="AP80" s="339">
        <f t="shared" ca="1" si="161"/>
        <v>1</v>
      </c>
      <c r="AQ80" s="339">
        <f t="shared" ca="1" si="161"/>
        <v>1</v>
      </c>
      <c r="AR80" s="339">
        <f t="shared" ca="1" si="161"/>
        <v>1</v>
      </c>
      <c r="AS80" s="339">
        <f t="shared" ca="1" si="161"/>
        <v>1</v>
      </c>
      <c r="AT80" s="339">
        <f t="shared" ca="1" si="161"/>
        <v>1</v>
      </c>
      <c r="AU80" s="339">
        <f t="shared" ca="1" si="161"/>
        <v>1</v>
      </c>
      <c r="AV80" s="339">
        <f t="shared" ca="1" si="161"/>
        <v>1</v>
      </c>
      <c r="AW80" s="339">
        <f t="shared" ca="1" si="161"/>
        <v>1</v>
      </c>
      <c r="AX80" s="339">
        <f t="shared" ca="1" si="161"/>
        <v>1</v>
      </c>
      <c r="AY80" s="339">
        <f t="shared" ca="1" si="161"/>
        <v>1</v>
      </c>
      <c r="AZ80" s="339">
        <f t="shared" ca="1" si="161"/>
        <v>1</v>
      </c>
      <c r="BA80" s="339">
        <f t="shared" ca="1" si="161"/>
        <v>1</v>
      </c>
      <c r="BB80" s="339">
        <f t="shared" ca="1" si="161"/>
        <v>1</v>
      </c>
      <c r="BC80" s="339">
        <f t="shared" ca="1" si="161"/>
        <v>1</v>
      </c>
      <c r="BD80" s="339">
        <f t="shared" ca="1" si="161"/>
        <v>1</v>
      </c>
      <c r="BE80" s="339">
        <f t="shared" ca="1" si="161"/>
        <v>1</v>
      </c>
      <c r="BF80" s="339">
        <f t="shared" ca="1" si="161"/>
        <v>1</v>
      </c>
      <c r="BG80" s="339">
        <f t="shared" ca="1" si="161"/>
        <v>1</v>
      </c>
      <c r="BH80" s="339">
        <f t="shared" ca="1" si="161"/>
        <v>1</v>
      </c>
      <c r="BI80" s="339">
        <f t="shared" ca="1" si="161"/>
        <v>1</v>
      </c>
      <c r="BJ80" s="339">
        <f t="shared" ca="1" si="161"/>
        <v>1</v>
      </c>
      <c r="BK80" s="339">
        <f t="shared" ca="1" si="161"/>
        <v>1</v>
      </c>
      <c r="BL80" s="339">
        <f t="shared" ca="1" si="161"/>
        <v>1</v>
      </c>
      <c r="BM80" s="339">
        <f t="shared" ca="1" si="161"/>
        <v>1</v>
      </c>
      <c r="BN80" s="339">
        <f t="shared" ca="1" si="161"/>
        <v>1</v>
      </c>
      <c r="BO80" s="339">
        <f t="shared" ca="1" si="161"/>
        <v>1</v>
      </c>
      <c r="BP80" s="339">
        <f t="shared" ca="1" si="161"/>
        <v>1</v>
      </c>
      <c r="BQ80" s="339">
        <f t="shared" ca="1" si="161"/>
        <v>1</v>
      </c>
      <c r="BR80" s="339">
        <f t="shared" ca="1" si="161"/>
        <v>1</v>
      </c>
      <c r="BS80" s="340">
        <f t="shared" ca="1" si="137"/>
        <v>1</v>
      </c>
    </row>
    <row r="81" spans="1:71" ht="14.25" customHeight="1">
      <c r="A81" s="327"/>
      <c r="B81" s="328"/>
      <c r="C81" s="328"/>
      <c r="D81" s="329"/>
      <c r="E81" s="329"/>
      <c r="F81" s="329"/>
      <c r="G81" s="329"/>
      <c r="H81" s="329"/>
      <c r="I81" s="329"/>
      <c r="J81" s="329"/>
      <c r="K81" s="329"/>
      <c r="L81" s="329"/>
      <c r="M81" s="329"/>
      <c r="N81" s="329"/>
      <c r="O81" s="329"/>
      <c r="P81" s="329"/>
      <c r="Q81" s="329"/>
      <c r="R81" s="329"/>
      <c r="S81" s="329"/>
      <c r="T81" s="329"/>
      <c r="U81" s="329"/>
      <c r="V81" s="329"/>
      <c r="W81" s="329"/>
      <c r="X81" s="329"/>
      <c r="Y81" s="329"/>
      <c r="Z81" s="329"/>
      <c r="AA81" s="329"/>
      <c r="AB81" s="329"/>
      <c r="AC81" s="329"/>
      <c r="AD81" s="329"/>
      <c r="AE81" s="329"/>
      <c r="AF81" s="329"/>
      <c r="AG81" s="329"/>
      <c r="AH81" s="329"/>
      <c r="AI81" s="330"/>
      <c r="AJ81" s="68"/>
      <c r="AK81" s="331"/>
      <c r="AL81" s="328"/>
      <c r="AM81" s="328"/>
      <c r="AN81" s="332"/>
      <c r="AO81" s="332"/>
      <c r="AP81" s="332"/>
      <c r="AQ81" s="332"/>
      <c r="AR81" s="332"/>
      <c r="AS81" s="332"/>
      <c r="AT81" s="332"/>
      <c r="AU81" s="332"/>
      <c r="AV81" s="332"/>
      <c r="AW81" s="332"/>
      <c r="AX81" s="332"/>
      <c r="AY81" s="332"/>
      <c r="AZ81" s="332"/>
      <c r="BA81" s="332"/>
      <c r="BB81" s="332"/>
      <c r="BC81" s="332"/>
      <c r="BD81" s="332"/>
      <c r="BE81" s="332"/>
      <c r="BF81" s="332"/>
      <c r="BG81" s="332"/>
      <c r="BH81" s="332"/>
      <c r="BI81" s="332"/>
      <c r="BJ81" s="332"/>
      <c r="BK81" s="332"/>
      <c r="BL81" s="332"/>
      <c r="BM81" s="332"/>
      <c r="BN81" s="332"/>
      <c r="BO81" s="332"/>
      <c r="BP81" s="332"/>
      <c r="BQ81" s="332"/>
      <c r="BR81" s="332"/>
      <c r="BS81" s="333"/>
    </row>
    <row r="82" spans="1:71" ht="14.25" customHeight="1">
      <c r="A82" s="341">
        <f t="shared" ref="A82:A112" si="162">A81+1</f>
        <v>1</v>
      </c>
      <c r="B82" s="342" t="str">
        <f>VLOOKUP(C82,Sort!B:C,2,FALSE)</f>
        <v>TOWER LAMP</v>
      </c>
      <c r="C82" s="342" t="s">
        <v>55</v>
      </c>
      <c r="D82" s="343">
        <f>SUMIFS('Data Down'!$N:$N,'Data Down'!$D:$D,'Daily PA'!$C82,'Data Down'!$C:$C,'Daily PA'!D$6)</f>
        <v>0</v>
      </c>
      <c r="E82" s="343">
        <f>SUMIFS('Data Down'!$N:$N,'Data Down'!$D:$D,'Daily PA'!$C82,'Data Down'!$C:$C,'Daily PA'!E$6)</f>
        <v>0</v>
      </c>
      <c r="F82" s="343">
        <f>SUMIFS('Data Down'!$N:$N,'Data Down'!$D:$D,'Daily PA'!$C82,'Data Down'!$C:$C,'Daily PA'!F$6)</f>
        <v>0</v>
      </c>
      <c r="G82" s="343">
        <f>SUMIFS('Data Down'!$N:$N,'Data Down'!$D:$D,'Daily PA'!$C82,'Data Down'!$C:$C,'Daily PA'!G$6)</f>
        <v>0</v>
      </c>
      <c r="H82" s="343">
        <f>SUMIFS('Data Down'!$N:$N,'Data Down'!$D:$D,'Daily PA'!$C82,'Data Down'!$C:$C,'Daily PA'!H$6)</f>
        <v>0</v>
      </c>
      <c r="I82" s="343">
        <f>SUMIFS('Data Down'!$N:$N,'Data Down'!$D:$D,'Daily PA'!$C82,'Data Down'!$C:$C,'Daily PA'!I$6)</f>
        <v>0</v>
      </c>
      <c r="J82" s="343">
        <f>SUMIFS('Data Down'!$N:$N,'Data Down'!$D:$D,'Daily PA'!$C82,'Data Down'!$C:$C,'Daily PA'!J$6)</f>
        <v>0</v>
      </c>
      <c r="K82" s="343">
        <f>SUMIFS('Data Down'!$N:$N,'Data Down'!$D:$D,'Daily PA'!$C82,'Data Down'!$C:$C,'Daily PA'!K$6)</f>
        <v>0</v>
      </c>
      <c r="L82" s="343">
        <f>SUMIFS('Data Down'!$N:$N,'Data Down'!$D:$D,'Daily PA'!$C82,'Data Down'!$C:$C,'Daily PA'!L$6)</f>
        <v>0</v>
      </c>
      <c r="M82" s="343">
        <f>SUMIFS('Data Down'!$N:$N,'Data Down'!$D:$D,'Daily PA'!$C82,'Data Down'!$C:$C,'Daily PA'!M$6)</f>
        <v>0</v>
      </c>
      <c r="N82" s="343">
        <f>SUMIFS('Data Down'!$N:$N,'Data Down'!$D:$D,'Daily PA'!$C82,'Data Down'!$C:$C,'Daily PA'!N$6)</f>
        <v>0</v>
      </c>
      <c r="O82" s="343">
        <f>SUMIFS('Data Down'!$N:$N,'Data Down'!$D:$D,'Daily PA'!$C82,'Data Down'!$C:$C,'Daily PA'!O$6)</f>
        <v>0</v>
      </c>
      <c r="P82" s="343">
        <f>SUMIFS('Data Down'!$N:$N,'Data Down'!$D:$D,'Daily PA'!$C82,'Data Down'!$C:$C,'Daily PA'!P$6)</f>
        <v>0</v>
      </c>
      <c r="Q82" s="343">
        <f>SUMIFS('Data Down'!$N:$N,'Data Down'!$D:$D,'Daily PA'!$C82,'Data Down'!$C:$C,'Daily PA'!Q$6)</f>
        <v>0</v>
      </c>
      <c r="R82" s="343">
        <f>SUMIFS('Data Down'!$N:$N,'Data Down'!$D:$D,'Daily PA'!$C82,'Data Down'!$C:$C,'Daily PA'!R$6)</f>
        <v>0</v>
      </c>
      <c r="S82" s="343">
        <f>SUMIFS('Data Down'!$N:$N,'Data Down'!$D:$D,'Daily PA'!$C82,'Data Down'!$C:$C,'Daily PA'!S$6)</f>
        <v>0</v>
      </c>
      <c r="T82" s="343">
        <f>SUMIFS('Data Down'!$N:$N,'Data Down'!$D:$D,'Daily PA'!$C82,'Data Down'!$C:$C,'Daily PA'!T$6)</f>
        <v>0</v>
      </c>
      <c r="U82" s="343">
        <f>SUMIFS('Data Down'!$N:$N,'Data Down'!$D:$D,'Daily PA'!$C82,'Data Down'!$C:$C,'Daily PA'!U$6)</f>
        <v>0</v>
      </c>
      <c r="V82" s="343">
        <f>SUMIFS('Data Down'!$N:$N,'Data Down'!$D:$D,'Daily PA'!$C82,'Data Down'!$C:$C,'Daily PA'!V$6)</f>
        <v>0</v>
      </c>
      <c r="W82" s="343">
        <f>SUMIFS('Data Down'!$N:$N,'Data Down'!$D:$D,'Daily PA'!$C82,'Data Down'!$C:$C,'Daily PA'!W$6)</f>
        <v>0</v>
      </c>
      <c r="X82" s="343">
        <f>SUMIFS('Data Down'!$N:$N,'Data Down'!$D:$D,'Daily PA'!$C82,'Data Down'!$C:$C,'Daily PA'!X$6)</f>
        <v>0</v>
      </c>
      <c r="Y82" s="343">
        <f>SUMIFS('Data Down'!$N:$N,'Data Down'!$D:$D,'Daily PA'!$C82,'Data Down'!$C:$C,'Daily PA'!Y$6)</f>
        <v>0</v>
      </c>
      <c r="Z82" s="343">
        <f>SUMIFS('Data Down'!$N:$N,'Data Down'!$D:$D,'Daily PA'!$C82,'Data Down'!$C:$C,'Daily PA'!Z$6)</f>
        <v>0</v>
      </c>
      <c r="AA82" s="343">
        <f>SUMIFS('Data Down'!$N:$N,'Data Down'!$D:$D,'Daily PA'!$C82,'Data Down'!$C:$C,'Daily PA'!AA$6)</f>
        <v>0</v>
      </c>
      <c r="AB82" s="343">
        <f>SUMIFS('Data Down'!$N:$N,'Data Down'!$D:$D,'Daily PA'!$C82,'Data Down'!$C:$C,'Daily PA'!AB$6)</f>
        <v>0</v>
      </c>
      <c r="AC82" s="343">
        <f>SUMIFS('Data Down'!$N:$N,'Data Down'!$D:$D,'Daily PA'!$C82,'Data Down'!$C:$C,'Daily PA'!AC$6)</f>
        <v>0</v>
      </c>
      <c r="AD82" s="343">
        <f>SUMIFS('Data Down'!$N:$N,'Data Down'!$D:$D,'Daily PA'!$C82,'Data Down'!$C:$C,'Daily PA'!AD$6)</f>
        <v>0</v>
      </c>
      <c r="AE82" s="343">
        <f>SUMIFS('Data Down'!$N:$N,'Data Down'!$D:$D,'Daily PA'!$C82,'Data Down'!$C:$C,'Daily PA'!AE$6)</f>
        <v>0</v>
      </c>
      <c r="AF82" s="343">
        <f>SUMIFS('Data Down'!$N:$N,'Data Down'!$D:$D,'Daily PA'!$C82,'Data Down'!$C:$C,'Daily PA'!AF$6)</f>
        <v>0</v>
      </c>
      <c r="AG82" s="343">
        <f>SUMIFS('Data Down'!$N:$N,'Data Down'!$D:$D,'Daily PA'!$C82,'Data Down'!$C:$C,'Daily PA'!AG$6)</f>
        <v>0</v>
      </c>
      <c r="AH82" s="343">
        <f>SUMIFS('Data Down'!$N:$N,'Data Down'!$D:$D,'Daily PA'!$C82,'Data Down'!$C:$C,'Daily PA'!AH$6)</f>
        <v>0</v>
      </c>
      <c r="AI82" s="344">
        <f t="shared" ref="AI82:AI112" si="163">SUM(D82:AH82)</f>
        <v>0</v>
      </c>
      <c r="AJ82" s="68"/>
      <c r="AK82" s="345">
        <f t="shared" ref="AK82:AK112" si="164">AK81+1</f>
        <v>1</v>
      </c>
      <c r="AL82" s="342" t="str">
        <f t="shared" ref="AL82:AM82" si="165">B82</f>
        <v>TOWER LAMP</v>
      </c>
      <c r="AM82" s="342" t="str">
        <f t="shared" si="165"/>
        <v>TL 001</v>
      </c>
      <c r="AN82" s="346">
        <f t="shared" ref="AN82:BR82" ca="1" si="166">IF(AN$6&lt;NOW()-1,(SUM(24-D82)/24),"")</f>
        <v>1</v>
      </c>
      <c r="AO82" s="346">
        <f t="shared" ca="1" si="166"/>
        <v>1</v>
      </c>
      <c r="AP82" s="346">
        <f t="shared" ca="1" si="166"/>
        <v>1</v>
      </c>
      <c r="AQ82" s="346">
        <f t="shared" ca="1" si="166"/>
        <v>1</v>
      </c>
      <c r="AR82" s="346">
        <f t="shared" ca="1" si="166"/>
        <v>1</v>
      </c>
      <c r="AS82" s="346">
        <f t="shared" ca="1" si="166"/>
        <v>1</v>
      </c>
      <c r="AT82" s="346">
        <f t="shared" ca="1" si="166"/>
        <v>1</v>
      </c>
      <c r="AU82" s="346">
        <f t="shared" ca="1" si="166"/>
        <v>1</v>
      </c>
      <c r="AV82" s="346">
        <f t="shared" ca="1" si="166"/>
        <v>1</v>
      </c>
      <c r="AW82" s="346">
        <f t="shared" ca="1" si="166"/>
        <v>1</v>
      </c>
      <c r="AX82" s="346">
        <f t="shared" ca="1" si="166"/>
        <v>1</v>
      </c>
      <c r="AY82" s="346">
        <f t="shared" ca="1" si="166"/>
        <v>1</v>
      </c>
      <c r="AZ82" s="346">
        <f t="shared" ca="1" si="166"/>
        <v>1</v>
      </c>
      <c r="BA82" s="346">
        <f t="shared" ca="1" si="166"/>
        <v>1</v>
      </c>
      <c r="BB82" s="346">
        <f t="shared" ca="1" si="166"/>
        <v>1</v>
      </c>
      <c r="BC82" s="346">
        <f t="shared" ca="1" si="166"/>
        <v>1</v>
      </c>
      <c r="BD82" s="346">
        <f t="shared" ca="1" si="166"/>
        <v>1</v>
      </c>
      <c r="BE82" s="346">
        <f t="shared" ca="1" si="166"/>
        <v>1</v>
      </c>
      <c r="BF82" s="346">
        <f t="shared" ca="1" si="166"/>
        <v>1</v>
      </c>
      <c r="BG82" s="346">
        <f t="shared" ca="1" si="166"/>
        <v>1</v>
      </c>
      <c r="BH82" s="346">
        <f t="shared" ca="1" si="166"/>
        <v>1</v>
      </c>
      <c r="BI82" s="346">
        <f t="shared" ca="1" si="166"/>
        <v>1</v>
      </c>
      <c r="BJ82" s="346">
        <f t="shared" ca="1" si="166"/>
        <v>1</v>
      </c>
      <c r="BK82" s="346">
        <f t="shared" ca="1" si="166"/>
        <v>1</v>
      </c>
      <c r="BL82" s="346">
        <f t="shared" ca="1" si="166"/>
        <v>1</v>
      </c>
      <c r="BM82" s="346">
        <f t="shared" ca="1" si="166"/>
        <v>1</v>
      </c>
      <c r="BN82" s="346">
        <f t="shared" ca="1" si="166"/>
        <v>1</v>
      </c>
      <c r="BO82" s="346">
        <f t="shared" ca="1" si="166"/>
        <v>1</v>
      </c>
      <c r="BP82" s="346">
        <f t="shared" ca="1" si="166"/>
        <v>1</v>
      </c>
      <c r="BQ82" s="346">
        <f t="shared" ca="1" si="166"/>
        <v>1</v>
      </c>
      <c r="BR82" s="346">
        <f t="shared" ca="1" si="166"/>
        <v>1</v>
      </c>
      <c r="BS82" s="347">
        <f t="shared" ref="BS82:BS112" ca="1" si="167">AVERAGE(AN82:BR82)</f>
        <v>1</v>
      </c>
    </row>
    <row r="83" spans="1:71" ht="14.25" customHeight="1">
      <c r="A83" s="326">
        <f t="shared" si="162"/>
        <v>2</v>
      </c>
      <c r="B83" s="321" t="str">
        <f>VLOOKUP(C83,Sort!B:C,2,FALSE)</f>
        <v>TOWER LAMP</v>
      </c>
      <c r="C83" s="321" t="s">
        <v>56</v>
      </c>
      <c r="D83" s="322">
        <f>SUMIFS('Data Down'!$N:$N,'Data Down'!$D:$D,'Daily PA'!$C83,'Data Down'!$C:$C,'Daily PA'!D$6)</f>
        <v>0</v>
      </c>
      <c r="E83" s="322">
        <f>SUMIFS('Data Down'!$N:$N,'Data Down'!$D:$D,'Daily PA'!$C83,'Data Down'!$C:$C,'Daily PA'!E$6)</f>
        <v>0</v>
      </c>
      <c r="F83" s="322">
        <f>SUMIFS('Data Down'!$N:$N,'Data Down'!$D:$D,'Daily PA'!$C83,'Data Down'!$C:$C,'Daily PA'!F$6)</f>
        <v>0</v>
      </c>
      <c r="G83" s="322">
        <f>SUMIFS('Data Down'!$N:$N,'Data Down'!$D:$D,'Daily PA'!$C83,'Data Down'!$C:$C,'Daily PA'!G$6)</f>
        <v>0</v>
      </c>
      <c r="H83" s="322">
        <f>SUMIFS('Data Down'!$N:$N,'Data Down'!$D:$D,'Daily PA'!$C83,'Data Down'!$C:$C,'Daily PA'!H$6)</f>
        <v>0</v>
      </c>
      <c r="I83" s="322">
        <f>SUMIFS('Data Down'!$N:$N,'Data Down'!$D:$D,'Daily PA'!$C83,'Data Down'!$C:$C,'Daily PA'!I$6)</f>
        <v>0</v>
      </c>
      <c r="J83" s="322">
        <f>SUMIFS('Data Down'!$N:$N,'Data Down'!$D:$D,'Daily PA'!$C83,'Data Down'!$C:$C,'Daily PA'!J$6)</f>
        <v>0</v>
      </c>
      <c r="K83" s="322">
        <f>SUMIFS('Data Down'!$N:$N,'Data Down'!$D:$D,'Daily PA'!$C83,'Data Down'!$C:$C,'Daily PA'!K$6)</f>
        <v>0</v>
      </c>
      <c r="L83" s="322">
        <f>SUMIFS('Data Down'!$N:$N,'Data Down'!$D:$D,'Daily PA'!$C83,'Data Down'!$C:$C,'Daily PA'!L$6)</f>
        <v>0</v>
      </c>
      <c r="M83" s="322">
        <f>SUMIFS('Data Down'!$N:$N,'Data Down'!$D:$D,'Daily PA'!$C83,'Data Down'!$C:$C,'Daily PA'!M$6)</f>
        <v>0</v>
      </c>
      <c r="N83" s="322">
        <f>SUMIFS('Data Down'!$N:$N,'Data Down'!$D:$D,'Daily PA'!$C83,'Data Down'!$C:$C,'Daily PA'!N$6)</f>
        <v>0</v>
      </c>
      <c r="O83" s="322">
        <f>SUMIFS('Data Down'!$N:$N,'Data Down'!$D:$D,'Daily PA'!$C83,'Data Down'!$C:$C,'Daily PA'!O$6)</f>
        <v>0</v>
      </c>
      <c r="P83" s="322">
        <f>SUMIFS('Data Down'!$N:$N,'Data Down'!$D:$D,'Daily PA'!$C83,'Data Down'!$C:$C,'Daily PA'!P$6)</f>
        <v>0</v>
      </c>
      <c r="Q83" s="322">
        <f>SUMIFS('Data Down'!$N:$N,'Data Down'!$D:$D,'Daily PA'!$C83,'Data Down'!$C:$C,'Daily PA'!Q$6)</f>
        <v>0</v>
      </c>
      <c r="R83" s="322">
        <f>SUMIFS('Data Down'!$N:$N,'Data Down'!$D:$D,'Daily PA'!$C83,'Data Down'!$C:$C,'Daily PA'!R$6)</f>
        <v>0</v>
      </c>
      <c r="S83" s="322">
        <f>SUMIFS('Data Down'!$N:$N,'Data Down'!$D:$D,'Daily PA'!$C83,'Data Down'!$C:$C,'Daily PA'!S$6)</f>
        <v>0</v>
      </c>
      <c r="T83" s="322">
        <f>SUMIFS('Data Down'!$N:$N,'Data Down'!$D:$D,'Daily PA'!$C83,'Data Down'!$C:$C,'Daily PA'!T$6)</f>
        <v>0</v>
      </c>
      <c r="U83" s="322">
        <f>SUMIFS('Data Down'!$N:$N,'Data Down'!$D:$D,'Daily PA'!$C83,'Data Down'!$C:$C,'Daily PA'!U$6)</f>
        <v>0</v>
      </c>
      <c r="V83" s="322">
        <f>SUMIFS('Data Down'!$N:$N,'Data Down'!$D:$D,'Daily PA'!$C83,'Data Down'!$C:$C,'Daily PA'!V$6)</f>
        <v>0</v>
      </c>
      <c r="W83" s="322">
        <f>SUMIFS('Data Down'!$N:$N,'Data Down'!$D:$D,'Daily PA'!$C83,'Data Down'!$C:$C,'Daily PA'!W$6)</f>
        <v>0</v>
      </c>
      <c r="X83" s="322">
        <f>SUMIFS('Data Down'!$N:$N,'Data Down'!$D:$D,'Daily PA'!$C83,'Data Down'!$C:$C,'Daily PA'!X$6)</f>
        <v>0</v>
      </c>
      <c r="Y83" s="322">
        <f>SUMIFS('Data Down'!$N:$N,'Data Down'!$D:$D,'Daily PA'!$C83,'Data Down'!$C:$C,'Daily PA'!Y$6)</f>
        <v>0</v>
      </c>
      <c r="Z83" s="322">
        <f>SUMIFS('Data Down'!$N:$N,'Data Down'!$D:$D,'Daily PA'!$C83,'Data Down'!$C:$C,'Daily PA'!Z$6)</f>
        <v>0</v>
      </c>
      <c r="AA83" s="322">
        <f>SUMIFS('Data Down'!$N:$N,'Data Down'!$D:$D,'Daily PA'!$C83,'Data Down'!$C:$C,'Daily PA'!AA$6)</f>
        <v>0</v>
      </c>
      <c r="AB83" s="322">
        <f>SUMIFS('Data Down'!$N:$N,'Data Down'!$D:$D,'Daily PA'!$C83,'Data Down'!$C:$C,'Daily PA'!AB$6)</f>
        <v>0</v>
      </c>
      <c r="AC83" s="322">
        <f>SUMIFS('Data Down'!$N:$N,'Data Down'!$D:$D,'Daily PA'!$C83,'Data Down'!$C:$C,'Daily PA'!AC$6)</f>
        <v>0</v>
      </c>
      <c r="AD83" s="322">
        <f>SUMIFS('Data Down'!$N:$N,'Data Down'!$D:$D,'Daily PA'!$C83,'Data Down'!$C:$C,'Daily PA'!AD$6)</f>
        <v>0</v>
      </c>
      <c r="AE83" s="322">
        <f>SUMIFS('Data Down'!$N:$N,'Data Down'!$D:$D,'Daily PA'!$C83,'Data Down'!$C:$C,'Daily PA'!AE$6)</f>
        <v>0</v>
      </c>
      <c r="AF83" s="322">
        <f>SUMIFS('Data Down'!$N:$N,'Data Down'!$D:$D,'Daily PA'!$C83,'Data Down'!$C:$C,'Daily PA'!AF$6)</f>
        <v>0</v>
      </c>
      <c r="AG83" s="322">
        <f>SUMIFS('Data Down'!$N:$N,'Data Down'!$D:$D,'Daily PA'!$C83,'Data Down'!$C:$C,'Daily PA'!AG$6)</f>
        <v>0</v>
      </c>
      <c r="AH83" s="322">
        <f>SUMIFS('Data Down'!$N:$N,'Data Down'!$D:$D,'Daily PA'!$C83,'Data Down'!$C:$C,'Daily PA'!AH$6)</f>
        <v>0</v>
      </c>
      <c r="AI83" s="323">
        <f t="shared" si="163"/>
        <v>0</v>
      </c>
      <c r="AJ83" s="68"/>
      <c r="AK83" s="320">
        <f t="shared" si="164"/>
        <v>2</v>
      </c>
      <c r="AL83" s="321" t="str">
        <f t="shared" ref="AL83:AM83" si="168">B83</f>
        <v>TOWER LAMP</v>
      </c>
      <c r="AM83" s="321" t="str">
        <f t="shared" si="168"/>
        <v>TL 002</v>
      </c>
      <c r="AN83" s="324">
        <f t="shared" ref="AN83:BR83" ca="1" si="169">IF(AN$6&lt;NOW()-1,(SUM(24-D83)/24),"")</f>
        <v>1</v>
      </c>
      <c r="AO83" s="324">
        <f t="shared" ca="1" si="169"/>
        <v>1</v>
      </c>
      <c r="AP83" s="324">
        <f t="shared" ca="1" si="169"/>
        <v>1</v>
      </c>
      <c r="AQ83" s="324">
        <f t="shared" ca="1" si="169"/>
        <v>1</v>
      </c>
      <c r="AR83" s="324">
        <f t="shared" ca="1" si="169"/>
        <v>1</v>
      </c>
      <c r="AS83" s="324">
        <f t="shared" ca="1" si="169"/>
        <v>1</v>
      </c>
      <c r="AT83" s="324">
        <f t="shared" ca="1" si="169"/>
        <v>1</v>
      </c>
      <c r="AU83" s="324">
        <f t="shared" ca="1" si="169"/>
        <v>1</v>
      </c>
      <c r="AV83" s="324">
        <f t="shared" ca="1" si="169"/>
        <v>1</v>
      </c>
      <c r="AW83" s="324">
        <f t="shared" ca="1" si="169"/>
        <v>1</v>
      </c>
      <c r="AX83" s="324">
        <f t="shared" ca="1" si="169"/>
        <v>1</v>
      </c>
      <c r="AY83" s="324">
        <f t="shared" ca="1" si="169"/>
        <v>1</v>
      </c>
      <c r="AZ83" s="324">
        <f t="shared" ca="1" si="169"/>
        <v>1</v>
      </c>
      <c r="BA83" s="324">
        <f t="shared" ca="1" si="169"/>
        <v>1</v>
      </c>
      <c r="BB83" s="324">
        <f t="shared" ca="1" si="169"/>
        <v>1</v>
      </c>
      <c r="BC83" s="324">
        <f t="shared" ca="1" si="169"/>
        <v>1</v>
      </c>
      <c r="BD83" s="324">
        <f t="shared" ca="1" si="169"/>
        <v>1</v>
      </c>
      <c r="BE83" s="324">
        <f t="shared" ca="1" si="169"/>
        <v>1</v>
      </c>
      <c r="BF83" s="324">
        <f t="shared" ca="1" si="169"/>
        <v>1</v>
      </c>
      <c r="BG83" s="324">
        <f t="shared" ca="1" si="169"/>
        <v>1</v>
      </c>
      <c r="BH83" s="324">
        <f t="shared" ca="1" si="169"/>
        <v>1</v>
      </c>
      <c r="BI83" s="324">
        <f t="shared" ca="1" si="169"/>
        <v>1</v>
      </c>
      <c r="BJ83" s="324">
        <f t="shared" ca="1" si="169"/>
        <v>1</v>
      </c>
      <c r="BK83" s="324">
        <f t="shared" ca="1" si="169"/>
        <v>1</v>
      </c>
      <c r="BL83" s="324">
        <f t="shared" ca="1" si="169"/>
        <v>1</v>
      </c>
      <c r="BM83" s="324">
        <f t="shared" ca="1" si="169"/>
        <v>1</v>
      </c>
      <c r="BN83" s="324">
        <f t="shared" ca="1" si="169"/>
        <v>1</v>
      </c>
      <c r="BO83" s="324">
        <f t="shared" ca="1" si="169"/>
        <v>1</v>
      </c>
      <c r="BP83" s="324">
        <f t="shared" ca="1" si="169"/>
        <v>1</v>
      </c>
      <c r="BQ83" s="324">
        <f t="shared" ca="1" si="169"/>
        <v>1</v>
      </c>
      <c r="BR83" s="324">
        <f t="shared" ca="1" si="169"/>
        <v>1</v>
      </c>
      <c r="BS83" s="325">
        <f t="shared" ca="1" si="167"/>
        <v>1</v>
      </c>
    </row>
    <row r="84" spans="1:71" ht="14.25" customHeight="1">
      <c r="A84" s="326">
        <f t="shared" si="162"/>
        <v>3</v>
      </c>
      <c r="B84" s="321" t="str">
        <f>VLOOKUP(C84,Sort!B:C,2,FALSE)</f>
        <v>TOWER LAMP</v>
      </c>
      <c r="C84" s="321" t="s">
        <v>57</v>
      </c>
      <c r="D84" s="322">
        <f>SUMIFS('Data Down'!$N:$N,'Data Down'!$D:$D,'Daily PA'!$C84,'Data Down'!$C:$C,'Daily PA'!D$6)</f>
        <v>0</v>
      </c>
      <c r="E84" s="322">
        <f>SUMIFS('Data Down'!$N:$N,'Data Down'!$D:$D,'Daily PA'!$C84,'Data Down'!$C:$C,'Daily PA'!E$6)</f>
        <v>0</v>
      </c>
      <c r="F84" s="322">
        <f>SUMIFS('Data Down'!$N:$N,'Data Down'!$D:$D,'Daily PA'!$C84,'Data Down'!$C:$C,'Daily PA'!F$6)</f>
        <v>0</v>
      </c>
      <c r="G84" s="322">
        <f>SUMIFS('Data Down'!$N:$N,'Data Down'!$D:$D,'Daily PA'!$C84,'Data Down'!$C:$C,'Daily PA'!G$6)</f>
        <v>0</v>
      </c>
      <c r="H84" s="322">
        <f>SUMIFS('Data Down'!$N:$N,'Data Down'!$D:$D,'Daily PA'!$C84,'Data Down'!$C:$C,'Daily PA'!H$6)</f>
        <v>0</v>
      </c>
      <c r="I84" s="322">
        <f>SUMIFS('Data Down'!$N:$N,'Data Down'!$D:$D,'Daily PA'!$C84,'Data Down'!$C:$C,'Daily PA'!I$6)</f>
        <v>0</v>
      </c>
      <c r="J84" s="322">
        <f>SUMIFS('Data Down'!$N:$N,'Data Down'!$D:$D,'Daily PA'!$C84,'Data Down'!$C:$C,'Daily PA'!J$6)</f>
        <v>0</v>
      </c>
      <c r="K84" s="322">
        <f>SUMIFS('Data Down'!$N:$N,'Data Down'!$D:$D,'Daily PA'!$C84,'Data Down'!$C:$C,'Daily PA'!K$6)</f>
        <v>0</v>
      </c>
      <c r="L84" s="322">
        <f>SUMIFS('Data Down'!$N:$N,'Data Down'!$D:$D,'Daily PA'!$C84,'Data Down'!$C:$C,'Daily PA'!L$6)</f>
        <v>0</v>
      </c>
      <c r="M84" s="322">
        <f>SUMIFS('Data Down'!$N:$N,'Data Down'!$D:$D,'Daily PA'!$C84,'Data Down'!$C:$C,'Daily PA'!M$6)</f>
        <v>0</v>
      </c>
      <c r="N84" s="322">
        <f>SUMIFS('Data Down'!$N:$N,'Data Down'!$D:$D,'Daily PA'!$C84,'Data Down'!$C:$C,'Daily PA'!N$6)</f>
        <v>0</v>
      </c>
      <c r="O84" s="322">
        <f>SUMIFS('Data Down'!$N:$N,'Data Down'!$D:$D,'Daily PA'!$C84,'Data Down'!$C:$C,'Daily PA'!O$6)</f>
        <v>0</v>
      </c>
      <c r="P84" s="322">
        <f>SUMIFS('Data Down'!$N:$N,'Data Down'!$D:$D,'Daily PA'!$C84,'Data Down'!$C:$C,'Daily PA'!P$6)</f>
        <v>0</v>
      </c>
      <c r="Q84" s="322">
        <f>SUMIFS('Data Down'!$N:$N,'Data Down'!$D:$D,'Daily PA'!$C84,'Data Down'!$C:$C,'Daily PA'!Q$6)</f>
        <v>0</v>
      </c>
      <c r="R84" s="322">
        <f>SUMIFS('Data Down'!$N:$N,'Data Down'!$D:$D,'Daily PA'!$C84,'Data Down'!$C:$C,'Daily PA'!R$6)</f>
        <v>0</v>
      </c>
      <c r="S84" s="322">
        <f>SUMIFS('Data Down'!$N:$N,'Data Down'!$D:$D,'Daily PA'!$C84,'Data Down'!$C:$C,'Daily PA'!S$6)</f>
        <v>0</v>
      </c>
      <c r="T84" s="322">
        <f>SUMIFS('Data Down'!$N:$N,'Data Down'!$D:$D,'Daily PA'!$C84,'Data Down'!$C:$C,'Daily PA'!T$6)</f>
        <v>0</v>
      </c>
      <c r="U84" s="322">
        <f>SUMIFS('Data Down'!$N:$N,'Data Down'!$D:$D,'Daily PA'!$C84,'Data Down'!$C:$C,'Daily PA'!U$6)</f>
        <v>0</v>
      </c>
      <c r="V84" s="322">
        <f>SUMIFS('Data Down'!$N:$N,'Data Down'!$D:$D,'Daily PA'!$C84,'Data Down'!$C:$C,'Daily PA'!V$6)</f>
        <v>0</v>
      </c>
      <c r="W84" s="322">
        <f>SUMIFS('Data Down'!$N:$N,'Data Down'!$D:$D,'Daily PA'!$C84,'Data Down'!$C:$C,'Daily PA'!W$6)</f>
        <v>0</v>
      </c>
      <c r="X84" s="322">
        <f>SUMIFS('Data Down'!$N:$N,'Data Down'!$D:$D,'Daily PA'!$C84,'Data Down'!$C:$C,'Daily PA'!X$6)</f>
        <v>0</v>
      </c>
      <c r="Y84" s="322">
        <f>SUMIFS('Data Down'!$N:$N,'Data Down'!$D:$D,'Daily PA'!$C84,'Data Down'!$C:$C,'Daily PA'!Y$6)</f>
        <v>0</v>
      </c>
      <c r="Z84" s="322">
        <f>SUMIFS('Data Down'!$N:$N,'Data Down'!$D:$D,'Daily PA'!$C84,'Data Down'!$C:$C,'Daily PA'!Z$6)</f>
        <v>0</v>
      </c>
      <c r="AA84" s="322">
        <f>SUMIFS('Data Down'!$N:$N,'Data Down'!$D:$D,'Daily PA'!$C84,'Data Down'!$C:$C,'Daily PA'!AA$6)</f>
        <v>0</v>
      </c>
      <c r="AB84" s="322">
        <f>SUMIFS('Data Down'!$N:$N,'Data Down'!$D:$D,'Daily PA'!$C84,'Data Down'!$C:$C,'Daily PA'!AB$6)</f>
        <v>0</v>
      </c>
      <c r="AC84" s="322">
        <f>SUMIFS('Data Down'!$N:$N,'Data Down'!$D:$D,'Daily PA'!$C84,'Data Down'!$C:$C,'Daily PA'!AC$6)</f>
        <v>0</v>
      </c>
      <c r="AD84" s="322">
        <f>SUMIFS('Data Down'!$N:$N,'Data Down'!$D:$D,'Daily PA'!$C84,'Data Down'!$C:$C,'Daily PA'!AD$6)</f>
        <v>0</v>
      </c>
      <c r="AE84" s="322">
        <f>SUMIFS('Data Down'!$N:$N,'Data Down'!$D:$D,'Daily PA'!$C84,'Data Down'!$C:$C,'Daily PA'!AE$6)</f>
        <v>0</v>
      </c>
      <c r="AF84" s="322">
        <f>SUMIFS('Data Down'!$N:$N,'Data Down'!$D:$D,'Daily PA'!$C84,'Data Down'!$C:$C,'Daily PA'!AF$6)</f>
        <v>0</v>
      </c>
      <c r="AG84" s="322">
        <f>SUMIFS('Data Down'!$N:$N,'Data Down'!$D:$D,'Daily PA'!$C84,'Data Down'!$C:$C,'Daily PA'!AG$6)</f>
        <v>0</v>
      </c>
      <c r="AH84" s="322">
        <f>SUMIFS('Data Down'!$N:$N,'Data Down'!$D:$D,'Daily PA'!$C84,'Data Down'!$C:$C,'Daily PA'!AH$6)</f>
        <v>0</v>
      </c>
      <c r="AI84" s="323">
        <f t="shared" si="163"/>
        <v>0</v>
      </c>
      <c r="AJ84" s="68"/>
      <c r="AK84" s="320">
        <f t="shared" si="164"/>
        <v>3</v>
      </c>
      <c r="AL84" s="321" t="str">
        <f t="shared" ref="AL84:AM84" si="170">B84</f>
        <v>TOWER LAMP</v>
      </c>
      <c r="AM84" s="321" t="str">
        <f t="shared" si="170"/>
        <v>TL 003</v>
      </c>
      <c r="AN84" s="324">
        <f t="shared" ref="AN84:BR84" ca="1" si="171">IF(AN$6&lt;NOW()-1,(SUM(24-D84)/24),"")</f>
        <v>1</v>
      </c>
      <c r="AO84" s="324">
        <f t="shared" ca="1" si="171"/>
        <v>1</v>
      </c>
      <c r="AP84" s="324">
        <f t="shared" ca="1" si="171"/>
        <v>1</v>
      </c>
      <c r="AQ84" s="324">
        <f t="shared" ca="1" si="171"/>
        <v>1</v>
      </c>
      <c r="AR84" s="324">
        <f t="shared" ca="1" si="171"/>
        <v>1</v>
      </c>
      <c r="AS84" s="324">
        <f t="shared" ca="1" si="171"/>
        <v>1</v>
      </c>
      <c r="AT84" s="324">
        <f t="shared" ca="1" si="171"/>
        <v>1</v>
      </c>
      <c r="AU84" s="324">
        <f t="shared" ca="1" si="171"/>
        <v>1</v>
      </c>
      <c r="AV84" s="324">
        <f t="shared" ca="1" si="171"/>
        <v>1</v>
      </c>
      <c r="AW84" s="324">
        <f t="shared" ca="1" si="171"/>
        <v>1</v>
      </c>
      <c r="AX84" s="324">
        <f t="shared" ca="1" si="171"/>
        <v>1</v>
      </c>
      <c r="AY84" s="324">
        <f t="shared" ca="1" si="171"/>
        <v>1</v>
      </c>
      <c r="AZ84" s="324">
        <f t="shared" ca="1" si="171"/>
        <v>1</v>
      </c>
      <c r="BA84" s="324">
        <f t="shared" ca="1" si="171"/>
        <v>1</v>
      </c>
      <c r="BB84" s="324">
        <f t="shared" ca="1" si="171"/>
        <v>1</v>
      </c>
      <c r="BC84" s="324">
        <f t="shared" ca="1" si="171"/>
        <v>1</v>
      </c>
      <c r="BD84" s="324">
        <f t="shared" ca="1" si="171"/>
        <v>1</v>
      </c>
      <c r="BE84" s="324">
        <f t="shared" ca="1" si="171"/>
        <v>1</v>
      </c>
      <c r="BF84" s="324">
        <f t="shared" ca="1" si="171"/>
        <v>1</v>
      </c>
      <c r="BG84" s="324">
        <f t="shared" ca="1" si="171"/>
        <v>1</v>
      </c>
      <c r="BH84" s="324">
        <f t="shared" ca="1" si="171"/>
        <v>1</v>
      </c>
      <c r="BI84" s="324">
        <f t="shared" ca="1" si="171"/>
        <v>1</v>
      </c>
      <c r="BJ84" s="324">
        <f t="shared" ca="1" si="171"/>
        <v>1</v>
      </c>
      <c r="BK84" s="324">
        <f t="shared" ca="1" si="171"/>
        <v>1</v>
      </c>
      <c r="BL84" s="324">
        <f t="shared" ca="1" si="171"/>
        <v>1</v>
      </c>
      <c r="BM84" s="324">
        <f t="shared" ca="1" si="171"/>
        <v>1</v>
      </c>
      <c r="BN84" s="324">
        <f t="shared" ca="1" si="171"/>
        <v>1</v>
      </c>
      <c r="BO84" s="324">
        <f t="shared" ca="1" si="171"/>
        <v>1</v>
      </c>
      <c r="BP84" s="324">
        <f t="shared" ca="1" si="171"/>
        <v>1</v>
      </c>
      <c r="BQ84" s="324">
        <f t="shared" ca="1" si="171"/>
        <v>1</v>
      </c>
      <c r="BR84" s="324">
        <f t="shared" ca="1" si="171"/>
        <v>1</v>
      </c>
      <c r="BS84" s="325">
        <f t="shared" ca="1" si="167"/>
        <v>1</v>
      </c>
    </row>
    <row r="85" spans="1:71" ht="14.25" customHeight="1">
      <c r="A85" s="326">
        <f t="shared" si="162"/>
        <v>4</v>
      </c>
      <c r="B85" s="321" t="str">
        <f>VLOOKUP(C85,Sort!B:C,2,FALSE)</f>
        <v>TOWER LAMP</v>
      </c>
      <c r="C85" s="321" t="s">
        <v>58</v>
      </c>
      <c r="D85" s="322">
        <f>SUMIFS('Data Down'!$N:$N,'Data Down'!$D:$D,'Daily PA'!$C85,'Data Down'!$C:$C,'Daily PA'!D$6)</f>
        <v>0</v>
      </c>
      <c r="E85" s="322">
        <f>SUMIFS('Data Down'!$N:$N,'Data Down'!$D:$D,'Daily PA'!$C85,'Data Down'!$C:$C,'Daily PA'!E$6)</f>
        <v>0</v>
      </c>
      <c r="F85" s="322">
        <f>SUMIFS('Data Down'!$N:$N,'Data Down'!$D:$D,'Daily PA'!$C85,'Data Down'!$C:$C,'Daily PA'!F$6)</f>
        <v>0</v>
      </c>
      <c r="G85" s="322">
        <f>SUMIFS('Data Down'!$N:$N,'Data Down'!$D:$D,'Daily PA'!$C85,'Data Down'!$C:$C,'Daily PA'!G$6)</f>
        <v>0</v>
      </c>
      <c r="H85" s="322">
        <f>SUMIFS('Data Down'!$N:$N,'Data Down'!$D:$D,'Daily PA'!$C85,'Data Down'!$C:$C,'Daily PA'!H$6)</f>
        <v>0</v>
      </c>
      <c r="I85" s="322">
        <f>SUMIFS('Data Down'!$N:$N,'Data Down'!$D:$D,'Daily PA'!$C85,'Data Down'!$C:$C,'Daily PA'!I$6)</f>
        <v>0</v>
      </c>
      <c r="J85" s="322">
        <f>SUMIFS('Data Down'!$N:$N,'Data Down'!$D:$D,'Daily PA'!$C85,'Data Down'!$C:$C,'Daily PA'!J$6)</f>
        <v>0</v>
      </c>
      <c r="K85" s="322">
        <f>SUMIFS('Data Down'!$N:$N,'Data Down'!$D:$D,'Daily PA'!$C85,'Data Down'!$C:$C,'Daily PA'!K$6)</f>
        <v>0</v>
      </c>
      <c r="L85" s="322">
        <f>SUMIFS('Data Down'!$N:$N,'Data Down'!$D:$D,'Daily PA'!$C85,'Data Down'!$C:$C,'Daily PA'!L$6)</f>
        <v>0</v>
      </c>
      <c r="M85" s="322">
        <f>SUMIFS('Data Down'!$N:$N,'Data Down'!$D:$D,'Daily PA'!$C85,'Data Down'!$C:$C,'Daily PA'!M$6)</f>
        <v>0</v>
      </c>
      <c r="N85" s="322">
        <f>SUMIFS('Data Down'!$N:$N,'Data Down'!$D:$D,'Daily PA'!$C85,'Data Down'!$C:$C,'Daily PA'!N$6)</f>
        <v>0</v>
      </c>
      <c r="O85" s="322">
        <f>SUMIFS('Data Down'!$N:$N,'Data Down'!$D:$D,'Daily PA'!$C85,'Data Down'!$C:$C,'Daily PA'!O$6)</f>
        <v>0</v>
      </c>
      <c r="P85" s="322">
        <f>SUMIFS('Data Down'!$N:$N,'Data Down'!$D:$D,'Daily PA'!$C85,'Data Down'!$C:$C,'Daily PA'!P$6)</f>
        <v>0</v>
      </c>
      <c r="Q85" s="322">
        <f>SUMIFS('Data Down'!$N:$N,'Data Down'!$D:$D,'Daily PA'!$C85,'Data Down'!$C:$C,'Daily PA'!Q$6)</f>
        <v>0</v>
      </c>
      <c r="R85" s="322">
        <f>SUMIFS('Data Down'!$N:$N,'Data Down'!$D:$D,'Daily PA'!$C85,'Data Down'!$C:$C,'Daily PA'!R$6)</f>
        <v>0</v>
      </c>
      <c r="S85" s="322">
        <f>SUMIFS('Data Down'!$N:$N,'Data Down'!$D:$D,'Daily PA'!$C85,'Data Down'!$C:$C,'Daily PA'!S$6)</f>
        <v>0</v>
      </c>
      <c r="T85" s="322">
        <f>SUMIFS('Data Down'!$N:$N,'Data Down'!$D:$D,'Daily PA'!$C85,'Data Down'!$C:$C,'Daily PA'!T$6)</f>
        <v>0</v>
      </c>
      <c r="U85" s="322">
        <f>SUMIFS('Data Down'!$N:$N,'Data Down'!$D:$D,'Daily PA'!$C85,'Data Down'!$C:$C,'Daily PA'!U$6)</f>
        <v>0</v>
      </c>
      <c r="V85" s="322">
        <f>SUMIFS('Data Down'!$N:$N,'Data Down'!$D:$D,'Daily PA'!$C85,'Data Down'!$C:$C,'Daily PA'!V$6)</f>
        <v>0</v>
      </c>
      <c r="W85" s="322">
        <f>SUMIFS('Data Down'!$N:$N,'Data Down'!$D:$D,'Daily PA'!$C85,'Data Down'!$C:$C,'Daily PA'!W$6)</f>
        <v>0</v>
      </c>
      <c r="X85" s="322">
        <f>SUMIFS('Data Down'!$N:$N,'Data Down'!$D:$D,'Daily PA'!$C85,'Data Down'!$C:$C,'Daily PA'!X$6)</f>
        <v>0</v>
      </c>
      <c r="Y85" s="322">
        <f>SUMIFS('Data Down'!$N:$N,'Data Down'!$D:$D,'Daily PA'!$C85,'Data Down'!$C:$C,'Daily PA'!Y$6)</f>
        <v>0</v>
      </c>
      <c r="Z85" s="322">
        <f>SUMIFS('Data Down'!$N:$N,'Data Down'!$D:$D,'Daily PA'!$C85,'Data Down'!$C:$C,'Daily PA'!Z$6)</f>
        <v>0</v>
      </c>
      <c r="AA85" s="322">
        <f>SUMIFS('Data Down'!$N:$N,'Data Down'!$D:$D,'Daily PA'!$C85,'Data Down'!$C:$C,'Daily PA'!AA$6)</f>
        <v>0</v>
      </c>
      <c r="AB85" s="322">
        <f>SUMIFS('Data Down'!$N:$N,'Data Down'!$D:$D,'Daily PA'!$C85,'Data Down'!$C:$C,'Daily PA'!AB$6)</f>
        <v>0</v>
      </c>
      <c r="AC85" s="322">
        <f>SUMIFS('Data Down'!$N:$N,'Data Down'!$D:$D,'Daily PA'!$C85,'Data Down'!$C:$C,'Daily PA'!AC$6)</f>
        <v>0</v>
      </c>
      <c r="AD85" s="322">
        <f>SUMIFS('Data Down'!$N:$N,'Data Down'!$D:$D,'Daily PA'!$C85,'Data Down'!$C:$C,'Daily PA'!AD$6)</f>
        <v>0</v>
      </c>
      <c r="AE85" s="322">
        <f>SUMIFS('Data Down'!$N:$N,'Data Down'!$D:$D,'Daily PA'!$C85,'Data Down'!$C:$C,'Daily PA'!AE$6)</f>
        <v>0</v>
      </c>
      <c r="AF85" s="322">
        <f>SUMIFS('Data Down'!$N:$N,'Data Down'!$D:$D,'Daily PA'!$C85,'Data Down'!$C:$C,'Daily PA'!AF$6)</f>
        <v>0</v>
      </c>
      <c r="AG85" s="322">
        <f>SUMIFS('Data Down'!$N:$N,'Data Down'!$D:$D,'Daily PA'!$C85,'Data Down'!$C:$C,'Daily PA'!AG$6)</f>
        <v>0</v>
      </c>
      <c r="AH85" s="322">
        <f>SUMIFS('Data Down'!$N:$N,'Data Down'!$D:$D,'Daily PA'!$C85,'Data Down'!$C:$C,'Daily PA'!AH$6)</f>
        <v>0</v>
      </c>
      <c r="AI85" s="323">
        <f t="shared" si="163"/>
        <v>0</v>
      </c>
      <c r="AJ85" s="68"/>
      <c r="AK85" s="320">
        <f t="shared" si="164"/>
        <v>4</v>
      </c>
      <c r="AL85" s="321" t="str">
        <f t="shared" ref="AL85:AM85" si="172">B85</f>
        <v>TOWER LAMP</v>
      </c>
      <c r="AM85" s="321" t="str">
        <f t="shared" si="172"/>
        <v>TL 004</v>
      </c>
      <c r="AN85" s="324">
        <f t="shared" ref="AN85:BR85" ca="1" si="173">IF(AN$6&lt;NOW()-1,(SUM(24-D85)/24),"")</f>
        <v>1</v>
      </c>
      <c r="AO85" s="324">
        <f t="shared" ca="1" si="173"/>
        <v>1</v>
      </c>
      <c r="AP85" s="324">
        <f t="shared" ca="1" si="173"/>
        <v>1</v>
      </c>
      <c r="AQ85" s="324">
        <f t="shared" ca="1" si="173"/>
        <v>1</v>
      </c>
      <c r="AR85" s="324">
        <f t="shared" ca="1" si="173"/>
        <v>1</v>
      </c>
      <c r="AS85" s="324">
        <f t="shared" ca="1" si="173"/>
        <v>1</v>
      </c>
      <c r="AT85" s="324">
        <f t="shared" ca="1" si="173"/>
        <v>1</v>
      </c>
      <c r="AU85" s="324">
        <f t="shared" ca="1" si="173"/>
        <v>1</v>
      </c>
      <c r="AV85" s="324">
        <f t="shared" ca="1" si="173"/>
        <v>1</v>
      </c>
      <c r="AW85" s="324">
        <f t="shared" ca="1" si="173"/>
        <v>1</v>
      </c>
      <c r="AX85" s="324">
        <f t="shared" ca="1" si="173"/>
        <v>1</v>
      </c>
      <c r="AY85" s="324">
        <f t="shared" ca="1" si="173"/>
        <v>1</v>
      </c>
      <c r="AZ85" s="324">
        <f t="shared" ca="1" si="173"/>
        <v>1</v>
      </c>
      <c r="BA85" s="324">
        <f t="shared" ca="1" si="173"/>
        <v>1</v>
      </c>
      <c r="BB85" s="324">
        <f t="shared" ca="1" si="173"/>
        <v>1</v>
      </c>
      <c r="BC85" s="324">
        <f t="shared" ca="1" si="173"/>
        <v>1</v>
      </c>
      <c r="BD85" s="324">
        <f t="shared" ca="1" si="173"/>
        <v>1</v>
      </c>
      <c r="BE85" s="324">
        <f t="shared" ca="1" si="173"/>
        <v>1</v>
      </c>
      <c r="BF85" s="324">
        <f t="shared" ca="1" si="173"/>
        <v>1</v>
      </c>
      <c r="BG85" s="324">
        <f t="shared" ca="1" si="173"/>
        <v>1</v>
      </c>
      <c r="BH85" s="324">
        <f t="shared" ca="1" si="173"/>
        <v>1</v>
      </c>
      <c r="BI85" s="324">
        <f t="shared" ca="1" si="173"/>
        <v>1</v>
      </c>
      <c r="BJ85" s="324">
        <f t="shared" ca="1" si="173"/>
        <v>1</v>
      </c>
      <c r="BK85" s="324">
        <f t="shared" ca="1" si="173"/>
        <v>1</v>
      </c>
      <c r="BL85" s="324">
        <f t="shared" ca="1" si="173"/>
        <v>1</v>
      </c>
      <c r="BM85" s="324">
        <f t="shared" ca="1" si="173"/>
        <v>1</v>
      </c>
      <c r="BN85" s="324">
        <f t="shared" ca="1" si="173"/>
        <v>1</v>
      </c>
      <c r="BO85" s="324">
        <f t="shared" ca="1" si="173"/>
        <v>1</v>
      </c>
      <c r="BP85" s="324">
        <f t="shared" ca="1" si="173"/>
        <v>1</v>
      </c>
      <c r="BQ85" s="324">
        <f t="shared" ca="1" si="173"/>
        <v>1</v>
      </c>
      <c r="BR85" s="324">
        <f t="shared" ca="1" si="173"/>
        <v>1</v>
      </c>
      <c r="BS85" s="325">
        <f t="shared" ca="1" si="167"/>
        <v>1</v>
      </c>
    </row>
    <row r="86" spans="1:71" ht="14.25" customHeight="1">
      <c r="A86" s="326">
        <f t="shared" si="162"/>
        <v>5</v>
      </c>
      <c r="B86" s="321" t="str">
        <f>VLOOKUP(C86,Sort!B:C,2,FALSE)</f>
        <v>TOWER LAMP</v>
      </c>
      <c r="C86" s="321" t="s">
        <v>59</v>
      </c>
      <c r="D86" s="322">
        <f>SUMIFS('Data Down'!$N:$N,'Data Down'!$D:$D,'Daily PA'!$C86,'Data Down'!$C:$C,'Daily PA'!D$6)</f>
        <v>0</v>
      </c>
      <c r="E86" s="322">
        <f>SUMIFS('Data Down'!$N:$N,'Data Down'!$D:$D,'Daily PA'!$C86,'Data Down'!$C:$C,'Daily PA'!E$6)</f>
        <v>0</v>
      </c>
      <c r="F86" s="322">
        <f>SUMIFS('Data Down'!$N:$N,'Data Down'!$D:$D,'Daily PA'!$C86,'Data Down'!$C:$C,'Daily PA'!F$6)</f>
        <v>0</v>
      </c>
      <c r="G86" s="322">
        <f>SUMIFS('Data Down'!$N:$N,'Data Down'!$D:$D,'Daily PA'!$C86,'Data Down'!$C:$C,'Daily PA'!G$6)</f>
        <v>0</v>
      </c>
      <c r="H86" s="322">
        <f>SUMIFS('Data Down'!$N:$N,'Data Down'!$D:$D,'Daily PA'!$C86,'Data Down'!$C:$C,'Daily PA'!H$6)</f>
        <v>0</v>
      </c>
      <c r="I86" s="322">
        <f>SUMIFS('Data Down'!$N:$N,'Data Down'!$D:$D,'Daily PA'!$C86,'Data Down'!$C:$C,'Daily PA'!I$6)</f>
        <v>0</v>
      </c>
      <c r="J86" s="322">
        <f>SUMIFS('Data Down'!$N:$N,'Data Down'!$D:$D,'Daily PA'!$C86,'Data Down'!$C:$C,'Daily PA'!J$6)</f>
        <v>0</v>
      </c>
      <c r="K86" s="322">
        <f>SUMIFS('Data Down'!$N:$N,'Data Down'!$D:$D,'Daily PA'!$C86,'Data Down'!$C:$C,'Daily PA'!K$6)</f>
        <v>0</v>
      </c>
      <c r="L86" s="322">
        <f>SUMIFS('Data Down'!$N:$N,'Data Down'!$D:$D,'Daily PA'!$C86,'Data Down'!$C:$C,'Daily PA'!L$6)</f>
        <v>0</v>
      </c>
      <c r="M86" s="322">
        <f>SUMIFS('Data Down'!$N:$N,'Data Down'!$D:$D,'Daily PA'!$C86,'Data Down'!$C:$C,'Daily PA'!M$6)</f>
        <v>0</v>
      </c>
      <c r="N86" s="322">
        <f>SUMIFS('Data Down'!$N:$N,'Data Down'!$D:$D,'Daily PA'!$C86,'Data Down'!$C:$C,'Daily PA'!N$6)</f>
        <v>0</v>
      </c>
      <c r="O86" s="322">
        <f>SUMIFS('Data Down'!$N:$N,'Data Down'!$D:$D,'Daily PA'!$C86,'Data Down'!$C:$C,'Daily PA'!O$6)</f>
        <v>0</v>
      </c>
      <c r="P86" s="322">
        <f>SUMIFS('Data Down'!$N:$N,'Data Down'!$D:$D,'Daily PA'!$C86,'Data Down'!$C:$C,'Daily PA'!P$6)</f>
        <v>0</v>
      </c>
      <c r="Q86" s="322">
        <f>SUMIFS('Data Down'!$N:$N,'Data Down'!$D:$D,'Daily PA'!$C86,'Data Down'!$C:$C,'Daily PA'!Q$6)</f>
        <v>0</v>
      </c>
      <c r="R86" s="322">
        <f>SUMIFS('Data Down'!$N:$N,'Data Down'!$D:$D,'Daily PA'!$C86,'Data Down'!$C:$C,'Daily PA'!R$6)</f>
        <v>0</v>
      </c>
      <c r="S86" s="322">
        <f>SUMIFS('Data Down'!$N:$N,'Data Down'!$D:$D,'Daily PA'!$C86,'Data Down'!$C:$C,'Daily PA'!S$6)</f>
        <v>0</v>
      </c>
      <c r="T86" s="322">
        <f>SUMIFS('Data Down'!$N:$N,'Data Down'!$D:$D,'Daily PA'!$C86,'Data Down'!$C:$C,'Daily PA'!T$6)</f>
        <v>0</v>
      </c>
      <c r="U86" s="322">
        <f>SUMIFS('Data Down'!$N:$N,'Data Down'!$D:$D,'Daily PA'!$C86,'Data Down'!$C:$C,'Daily PA'!U$6)</f>
        <v>0</v>
      </c>
      <c r="V86" s="322">
        <f>SUMIFS('Data Down'!$N:$N,'Data Down'!$D:$D,'Daily PA'!$C86,'Data Down'!$C:$C,'Daily PA'!V$6)</f>
        <v>0</v>
      </c>
      <c r="W86" s="322">
        <f>SUMIFS('Data Down'!$N:$N,'Data Down'!$D:$D,'Daily PA'!$C86,'Data Down'!$C:$C,'Daily PA'!W$6)</f>
        <v>0</v>
      </c>
      <c r="X86" s="322">
        <f>SUMIFS('Data Down'!$N:$N,'Data Down'!$D:$D,'Daily PA'!$C86,'Data Down'!$C:$C,'Daily PA'!X$6)</f>
        <v>0</v>
      </c>
      <c r="Y86" s="322">
        <f>SUMIFS('Data Down'!$N:$N,'Data Down'!$D:$D,'Daily PA'!$C86,'Data Down'!$C:$C,'Daily PA'!Y$6)</f>
        <v>0</v>
      </c>
      <c r="Z86" s="322">
        <f>SUMIFS('Data Down'!$N:$N,'Data Down'!$D:$D,'Daily PA'!$C86,'Data Down'!$C:$C,'Daily PA'!Z$6)</f>
        <v>0</v>
      </c>
      <c r="AA86" s="322">
        <f>SUMIFS('Data Down'!$N:$N,'Data Down'!$D:$D,'Daily PA'!$C86,'Data Down'!$C:$C,'Daily PA'!AA$6)</f>
        <v>0</v>
      </c>
      <c r="AB86" s="322">
        <f>SUMIFS('Data Down'!$N:$N,'Data Down'!$D:$D,'Daily PA'!$C86,'Data Down'!$C:$C,'Daily PA'!AB$6)</f>
        <v>0</v>
      </c>
      <c r="AC86" s="322">
        <f>SUMIFS('Data Down'!$N:$N,'Data Down'!$D:$D,'Daily PA'!$C86,'Data Down'!$C:$C,'Daily PA'!AC$6)</f>
        <v>0</v>
      </c>
      <c r="AD86" s="322">
        <f>SUMIFS('Data Down'!$N:$N,'Data Down'!$D:$D,'Daily PA'!$C86,'Data Down'!$C:$C,'Daily PA'!AD$6)</f>
        <v>0</v>
      </c>
      <c r="AE86" s="322">
        <f>SUMIFS('Data Down'!$N:$N,'Data Down'!$D:$D,'Daily PA'!$C86,'Data Down'!$C:$C,'Daily PA'!AE$6)</f>
        <v>0</v>
      </c>
      <c r="AF86" s="322">
        <f>SUMIFS('Data Down'!$N:$N,'Data Down'!$D:$D,'Daily PA'!$C86,'Data Down'!$C:$C,'Daily PA'!AF$6)</f>
        <v>0</v>
      </c>
      <c r="AG86" s="322">
        <f>SUMIFS('Data Down'!$N:$N,'Data Down'!$D:$D,'Daily PA'!$C86,'Data Down'!$C:$C,'Daily PA'!AG$6)</f>
        <v>0</v>
      </c>
      <c r="AH86" s="322">
        <f>SUMIFS('Data Down'!$N:$N,'Data Down'!$D:$D,'Daily PA'!$C86,'Data Down'!$C:$C,'Daily PA'!AH$6)</f>
        <v>0</v>
      </c>
      <c r="AI86" s="323">
        <f t="shared" si="163"/>
        <v>0</v>
      </c>
      <c r="AJ86" s="68"/>
      <c r="AK86" s="320">
        <f t="shared" si="164"/>
        <v>5</v>
      </c>
      <c r="AL86" s="321" t="str">
        <f t="shared" ref="AL86:AM86" si="174">B86</f>
        <v>TOWER LAMP</v>
      </c>
      <c r="AM86" s="321" t="str">
        <f t="shared" si="174"/>
        <v>TL 005</v>
      </c>
      <c r="AN86" s="324">
        <f t="shared" ref="AN86:BR86" ca="1" si="175">IF(AN$6&lt;NOW()-1,(SUM(24-D86)/24),"")</f>
        <v>1</v>
      </c>
      <c r="AO86" s="324">
        <f t="shared" ca="1" si="175"/>
        <v>1</v>
      </c>
      <c r="AP86" s="324">
        <f t="shared" ca="1" si="175"/>
        <v>1</v>
      </c>
      <c r="AQ86" s="324">
        <f t="shared" ca="1" si="175"/>
        <v>1</v>
      </c>
      <c r="AR86" s="324">
        <f t="shared" ca="1" si="175"/>
        <v>1</v>
      </c>
      <c r="AS86" s="324">
        <f t="shared" ca="1" si="175"/>
        <v>1</v>
      </c>
      <c r="AT86" s="324">
        <f t="shared" ca="1" si="175"/>
        <v>1</v>
      </c>
      <c r="AU86" s="324">
        <f t="shared" ca="1" si="175"/>
        <v>1</v>
      </c>
      <c r="AV86" s="324">
        <f t="shared" ca="1" si="175"/>
        <v>1</v>
      </c>
      <c r="AW86" s="324">
        <f t="shared" ca="1" si="175"/>
        <v>1</v>
      </c>
      <c r="AX86" s="324">
        <f t="shared" ca="1" si="175"/>
        <v>1</v>
      </c>
      <c r="AY86" s="324">
        <f t="shared" ca="1" si="175"/>
        <v>1</v>
      </c>
      <c r="AZ86" s="324">
        <f t="shared" ca="1" si="175"/>
        <v>1</v>
      </c>
      <c r="BA86" s="324">
        <f t="shared" ca="1" si="175"/>
        <v>1</v>
      </c>
      <c r="BB86" s="324">
        <f t="shared" ca="1" si="175"/>
        <v>1</v>
      </c>
      <c r="BC86" s="324">
        <f t="shared" ca="1" si="175"/>
        <v>1</v>
      </c>
      <c r="BD86" s="324">
        <f t="shared" ca="1" si="175"/>
        <v>1</v>
      </c>
      <c r="BE86" s="324">
        <f t="shared" ca="1" si="175"/>
        <v>1</v>
      </c>
      <c r="BF86" s="324">
        <f t="shared" ca="1" si="175"/>
        <v>1</v>
      </c>
      <c r="BG86" s="324">
        <f t="shared" ca="1" si="175"/>
        <v>1</v>
      </c>
      <c r="BH86" s="324">
        <f t="shared" ca="1" si="175"/>
        <v>1</v>
      </c>
      <c r="BI86" s="324">
        <f t="shared" ca="1" si="175"/>
        <v>1</v>
      </c>
      <c r="BJ86" s="324">
        <f t="shared" ca="1" si="175"/>
        <v>1</v>
      </c>
      <c r="BK86" s="324">
        <f t="shared" ca="1" si="175"/>
        <v>1</v>
      </c>
      <c r="BL86" s="324">
        <f t="shared" ca="1" si="175"/>
        <v>1</v>
      </c>
      <c r="BM86" s="324">
        <f t="shared" ca="1" si="175"/>
        <v>1</v>
      </c>
      <c r="BN86" s="324">
        <f t="shared" ca="1" si="175"/>
        <v>1</v>
      </c>
      <c r="BO86" s="324">
        <f t="shared" ca="1" si="175"/>
        <v>1</v>
      </c>
      <c r="BP86" s="324">
        <f t="shared" ca="1" si="175"/>
        <v>1</v>
      </c>
      <c r="BQ86" s="324">
        <f t="shared" ca="1" si="175"/>
        <v>1</v>
      </c>
      <c r="BR86" s="324">
        <f t="shared" ca="1" si="175"/>
        <v>1</v>
      </c>
      <c r="BS86" s="325">
        <f t="shared" ca="1" si="167"/>
        <v>1</v>
      </c>
    </row>
    <row r="87" spans="1:71" ht="14.25" customHeight="1">
      <c r="A87" s="326">
        <f t="shared" si="162"/>
        <v>6</v>
      </c>
      <c r="B87" s="321" t="str">
        <f>VLOOKUP(C87,Sort!B:C,2,FALSE)</f>
        <v>TOWER LAMP</v>
      </c>
      <c r="C87" s="321" t="s">
        <v>60</v>
      </c>
      <c r="D87" s="322">
        <f>SUMIFS('Data Down'!$N:$N,'Data Down'!$D:$D,'Daily PA'!$C87,'Data Down'!$C:$C,'Daily PA'!D$6)</f>
        <v>0</v>
      </c>
      <c r="E87" s="322">
        <f>SUMIFS('Data Down'!$N:$N,'Data Down'!$D:$D,'Daily PA'!$C87,'Data Down'!$C:$C,'Daily PA'!E$6)</f>
        <v>0</v>
      </c>
      <c r="F87" s="322">
        <f>SUMIFS('Data Down'!$N:$N,'Data Down'!$D:$D,'Daily PA'!$C87,'Data Down'!$C:$C,'Daily PA'!F$6)</f>
        <v>0</v>
      </c>
      <c r="G87" s="322">
        <f>SUMIFS('Data Down'!$N:$N,'Data Down'!$D:$D,'Daily PA'!$C87,'Data Down'!$C:$C,'Daily PA'!G$6)</f>
        <v>0</v>
      </c>
      <c r="H87" s="322">
        <f>SUMIFS('Data Down'!$N:$N,'Data Down'!$D:$D,'Daily PA'!$C87,'Data Down'!$C:$C,'Daily PA'!H$6)</f>
        <v>0</v>
      </c>
      <c r="I87" s="322">
        <f>SUMIFS('Data Down'!$N:$N,'Data Down'!$D:$D,'Daily PA'!$C87,'Data Down'!$C:$C,'Daily PA'!I$6)</f>
        <v>0</v>
      </c>
      <c r="J87" s="322">
        <f>SUMIFS('Data Down'!$N:$N,'Data Down'!$D:$D,'Daily PA'!$C87,'Data Down'!$C:$C,'Daily PA'!J$6)</f>
        <v>0</v>
      </c>
      <c r="K87" s="322">
        <f>SUMIFS('Data Down'!$N:$N,'Data Down'!$D:$D,'Daily PA'!$C87,'Data Down'!$C:$C,'Daily PA'!K$6)</f>
        <v>0</v>
      </c>
      <c r="L87" s="322">
        <f>SUMIFS('Data Down'!$N:$N,'Data Down'!$D:$D,'Daily PA'!$C87,'Data Down'!$C:$C,'Daily PA'!L$6)</f>
        <v>0</v>
      </c>
      <c r="M87" s="322">
        <f>SUMIFS('Data Down'!$N:$N,'Data Down'!$D:$D,'Daily PA'!$C87,'Data Down'!$C:$C,'Daily PA'!M$6)</f>
        <v>0</v>
      </c>
      <c r="N87" s="322">
        <f>SUMIFS('Data Down'!$N:$N,'Data Down'!$D:$D,'Daily PA'!$C87,'Data Down'!$C:$C,'Daily PA'!N$6)</f>
        <v>0</v>
      </c>
      <c r="O87" s="322">
        <f>SUMIFS('Data Down'!$N:$N,'Data Down'!$D:$D,'Daily PA'!$C87,'Data Down'!$C:$C,'Daily PA'!O$6)</f>
        <v>0</v>
      </c>
      <c r="P87" s="322">
        <f>SUMIFS('Data Down'!$N:$N,'Data Down'!$D:$D,'Daily PA'!$C87,'Data Down'!$C:$C,'Daily PA'!P$6)</f>
        <v>0</v>
      </c>
      <c r="Q87" s="322">
        <f>SUMIFS('Data Down'!$N:$N,'Data Down'!$D:$D,'Daily PA'!$C87,'Data Down'!$C:$C,'Daily PA'!Q$6)</f>
        <v>0</v>
      </c>
      <c r="R87" s="322">
        <f>SUMIFS('Data Down'!$N:$N,'Data Down'!$D:$D,'Daily PA'!$C87,'Data Down'!$C:$C,'Daily PA'!R$6)</f>
        <v>0</v>
      </c>
      <c r="S87" s="322">
        <f>SUMIFS('Data Down'!$N:$N,'Data Down'!$D:$D,'Daily PA'!$C87,'Data Down'!$C:$C,'Daily PA'!S$6)</f>
        <v>0</v>
      </c>
      <c r="T87" s="322">
        <f>SUMIFS('Data Down'!$N:$N,'Data Down'!$D:$D,'Daily PA'!$C87,'Data Down'!$C:$C,'Daily PA'!T$6)</f>
        <v>0</v>
      </c>
      <c r="U87" s="322">
        <f>SUMIFS('Data Down'!$N:$N,'Data Down'!$D:$D,'Daily PA'!$C87,'Data Down'!$C:$C,'Daily PA'!U$6)</f>
        <v>0</v>
      </c>
      <c r="V87" s="322">
        <f>SUMIFS('Data Down'!$N:$N,'Data Down'!$D:$D,'Daily PA'!$C87,'Data Down'!$C:$C,'Daily PA'!V$6)</f>
        <v>0</v>
      </c>
      <c r="W87" s="322">
        <f>SUMIFS('Data Down'!$N:$N,'Data Down'!$D:$D,'Daily PA'!$C87,'Data Down'!$C:$C,'Daily PA'!W$6)</f>
        <v>0</v>
      </c>
      <c r="X87" s="322">
        <f>SUMIFS('Data Down'!$N:$N,'Data Down'!$D:$D,'Daily PA'!$C87,'Data Down'!$C:$C,'Daily PA'!X$6)</f>
        <v>0</v>
      </c>
      <c r="Y87" s="322">
        <f>SUMIFS('Data Down'!$N:$N,'Data Down'!$D:$D,'Daily PA'!$C87,'Data Down'!$C:$C,'Daily PA'!Y$6)</f>
        <v>0</v>
      </c>
      <c r="Z87" s="322">
        <f>SUMIFS('Data Down'!$N:$N,'Data Down'!$D:$D,'Daily PA'!$C87,'Data Down'!$C:$C,'Daily PA'!Z$6)</f>
        <v>0</v>
      </c>
      <c r="AA87" s="322">
        <f>SUMIFS('Data Down'!$N:$N,'Data Down'!$D:$D,'Daily PA'!$C87,'Data Down'!$C:$C,'Daily PA'!AA$6)</f>
        <v>0</v>
      </c>
      <c r="AB87" s="322">
        <f>SUMIFS('Data Down'!$N:$N,'Data Down'!$D:$D,'Daily PA'!$C87,'Data Down'!$C:$C,'Daily PA'!AB$6)</f>
        <v>0</v>
      </c>
      <c r="AC87" s="322">
        <f>SUMIFS('Data Down'!$N:$N,'Data Down'!$D:$D,'Daily PA'!$C87,'Data Down'!$C:$C,'Daily PA'!AC$6)</f>
        <v>0</v>
      </c>
      <c r="AD87" s="322">
        <f>SUMIFS('Data Down'!$N:$N,'Data Down'!$D:$D,'Daily PA'!$C87,'Data Down'!$C:$C,'Daily PA'!AD$6)</f>
        <v>0</v>
      </c>
      <c r="AE87" s="322">
        <f>SUMIFS('Data Down'!$N:$N,'Data Down'!$D:$D,'Daily PA'!$C87,'Data Down'!$C:$C,'Daily PA'!AE$6)</f>
        <v>0</v>
      </c>
      <c r="AF87" s="322">
        <f>SUMIFS('Data Down'!$N:$N,'Data Down'!$D:$D,'Daily PA'!$C87,'Data Down'!$C:$C,'Daily PA'!AF$6)</f>
        <v>0</v>
      </c>
      <c r="AG87" s="322">
        <f>SUMIFS('Data Down'!$N:$N,'Data Down'!$D:$D,'Daily PA'!$C87,'Data Down'!$C:$C,'Daily PA'!AG$6)</f>
        <v>0</v>
      </c>
      <c r="AH87" s="322">
        <f>SUMIFS('Data Down'!$N:$N,'Data Down'!$D:$D,'Daily PA'!$C87,'Data Down'!$C:$C,'Daily PA'!AH$6)</f>
        <v>0</v>
      </c>
      <c r="AI87" s="323">
        <f t="shared" si="163"/>
        <v>0</v>
      </c>
      <c r="AJ87" s="68"/>
      <c r="AK87" s="320">
        <f t="shared" si="164"/>
        <v>6</v>
      </c>
      <c r="AL87" s="321" t="str">
        <f t="shared" ref="AL87:AM87" si="176">B87</f>
        <v>TOWER LAMP</v>
      </c>
      <c r="AM87" s="321" t="str">
        <f t="shared" si="176"/>
        <v>TL 006</v>
      </c>
      <c r="AN87" s="324">
        <f t="shared" ref="AN87:BR87" ca="1" si="177">IF(AN$6&lt;NOW()-1,(SUM(24-D87)/24),"")</f>
        <v>1</v>
      </c>
      <c r="AO87" s="324">
        <f t="shared" ca="1" si="177"/>
        <v>1</v>
      </c>
      <c r="AP87" s="324">
        <f t="shared" ca="1" si="177"/>
        <v>1</v>
      </c>
      <c r="AQ87" s="324">
        <f t="shared" ca="1" si="177"/>
        <v>1</v>
      </c>
      <c r="AR87" s="324">
        <f t="shared" ca="1" si="177"/>
        <v>1</v>
      </c>
      <c r="AS87" s="324">
        <f t="shared" ca="1" si="177"/>
        <v>1</v>
      </c>
      <c r="AT87" s="324">
        <f t="shared" ca="1" si="177"/>
        <v>1</v>
      </c>
      <c r="AU87" s="324">
        <f t="shared" ca="1" si="177"/>
        <v>1</v>
      </c>
      <c r="AV87" s="324">
        <f t="shared" ca="1" si="177"/>
        <v>1</v>
      </c>
      <c r="AW87" s="324">
        <f t="shared" ca="1" si="177"/>
        <v>1</v>
      </c>
      <c r="AX87" s="324">
        <f t="shared" ca="1" si="177"/>
        <v>1</v>
      </c>
      <c r="AY87" s="324">
        <f t="shared" ca="1" si="177"/>
        <v>1</v>
      </c>
      <c r="AZ87" s="324">
        <f t="shared" ca="1" si="177"/>
        <v>1</v>
      </c>
      <c r="BA87" s="324">
        <f t="shared" ca="1" si="177"/>
        <v>1</v>
      </c>
      <c r="BB87" s="324">
        <f t="shared" ca="1" si="177"/>
        <v>1</v>
      </c>
      <c r="BC87" s="324">
        <f t="shared" ca="1" si="177"/>
        <v>1</v>
      </c>
      <c r="BD87" s="324">
        <f t="shared" ca="1" si="177"/>
        <v>1</v>
      </c>
      <c r="BE87" s="324">
        <f t="shared" ca="1" si="177"/>
        <v>1</v>
      </c>
      <c r="BF87" s="324">
        <f t="shared" ca="1" si="177"/>
        <v>1</v>
      </c>
      <c r="BG87" s="324">
        <f t="shared" ca="1" si="177"/>
        <v>1</v>
      </c>
      <c r="BH87" s="324">
        <f t="shared" ca="1" si="177"/>
        <v>1</v>
      </c>
      <c r="BI87" s="324">
        <f t="shared" ca="1" si="177"/>
        <v>1</v>
      </c>
      <c r="BJ87" s="324">
        <f t="shared" ca="1" si="177"/>
        <v>1</v>
      </c>
      <c r="BK87" s="324">
        <f t="shared" ca="1" si="177"/>
        <v>1</v>
      </c>
      <c r="BL87" s="324">
        <f t="shared" ca="1" si="177"/>
        <v>1</v>
      </c>
      <c r="BM87" s="324">
        <f t="shared" ca="1" si="177"/>
        <v>1</v>
      </c>
      <c r="BN87" s="324">
        <f t="shared" ca="1" si="177"/>
        <v>1</v>
      </c>
      <c r="BO87" s="324">
        <f t="shared" ca="1" si="177"/>
        <v>1</v>
      </c>
      <c r="BP87" s="324">
        <f t="shared" ca="1" si="177"/>
        <v>1</v>
      </c>
      <c r="BQ87" s="324">
        <f t="shared" ca="1" si="177"/>
        <v>1</v>
      </c>
      <c r="BR87" s="324">
        <f t="shared" ca="1" si="177"/>
        <v>1</v>
      </c>
      <c r="BS87" s="325">
        <f t="shared" ca="1" si="167"/>
        <v>1</v>
      </c>
    </row>
    <row r="88" spans="1:71" ht="14.25" customHeight="1">
      <c r="A88" s="326">
        <f t="shared" si="162"/>
        <v>7</v>
      </c>
      <c r="B88" s="321" t="str">
        <f>VLOOKUP(C88,Sort!B:C,2,FALSE)</f>
        <v>TOWER LAMP</v>
      </c>
      <c r="C88" s="321" t="s">
        <v>61</v>
      </c>
      <c r="D88" s="322">
        <f>SUMIFS('Data Down'!$N:$N,'Data Down'!$D:$D,'Daily PA'!$C88,'Data Down'!$C:$C,'Daily PA'!D$6)</f>
        <v>0</v>
      </c>
      <c r="E88" s="322">
        <f>SUMIFS('Data Down'!$N:$N,'Data Down'!$D:$D,'Daily PA'!$C88,'Data Down'!$C:$C,'Daily PA'!E$6)</f>
        <v>0</v>
      </c>
      <c r="F88" s="322">
        <f>SUMIFS('Data Down'!$N:$N,'Data Down'!$D:$D,'Daily PA'!$C88,'Data Down'!$C:$C,'Daily PA'!F$6)</f>
        <v>0</v>
      </c>
      <c r="G88" s="322">
        <f>SUMIFS('Data Down'!$N:$N,'Data Down'!$D:$D,'Daily PA'!$C88,'Data Down'!$C:$C,'Daily PA'!G$6)</f>
        <v>0</v>
      </c>
      <c r="H88" s="322">
        <f>SUMIFS('Data Down'!$N:$N,'Data Down'!$D:$D,'Daily PA'!$C88,'Data Down'!$C:$C,'Daily PA'!H$6)</f>
        <v>0</v>
      </c>
      <c r="I88" s="322">
        <f>SUMIFS('Data Down'!$N:$N,'Data Down'!$D:$D,'Daily PA'!$C88,'Data Down'!$C:$C,'Daily PA'!I$6)</f>
        <v>0</v>
      </c>
      <c r="J88" s="322">
        <f>SUMIFS('Data Down'!$N:$N,'Data Down'!$D:$D,'Daily PA'!$C88,'Data Down'!$C:$C,'Daily PA'!J$6)</f>
        <v>0</v>
      </c>
      <c r="K88" s="322">
        <f>SUMIFS('Data Down'!$N:$N,'Data Down'!$D:$D,'Daily PA'!$C88,'Data Down'!$C:$C,'Daily PA'!K$6)</f>
        <v>0</v>
      </c>
      <c r="L88" s="322">
        <f>SUMIFS('Data Down'!$N:$N,'Data Down'!$D:$D,'Daily PA'!$C88,'Data Down'!$C:$C,'Daily PA'!L$6)</f>
        <v>0</v>
      </c>
      <c r="M88" s="322">
        <f>SUMIFS('Data Down'!$N:$N,'Data Down'!$D:$D,'Daily PA'!$C88,'Data Down'!$C:$C,'Daily PA'!M$6)</f>
        <v>0</v>
      </c>
      <c r="N88" s="322">
        <f>SUMIFS('Data Down'!$N:$N,'Data Down'!$D:$D,'Daily PA'!$C88,'Data Down'!$C:$C,'Daily PA'!N$6)</f>
        <v>0</v>
      </c>
      <c r="O88" s="322">
        <f>SUMIFS('Data Down'!$N:$N,'Data Down'!$D:$D,'Daily PA'!$C88,'Data Down'!$C:$C,'Daily PA'!O$6)</f>
        <v>0</v>
      </c>
      <c r="P88" s="322">
        <f>SUMIFS('Data Down'!$N:$N,'Data Down'!$D:$D,'Daily PA'!$C88,'Data Down'!$C:$C,'Daily PA'!P$6)</f>
        <v>0</v>
      </c>
      <c r="Q88" s="322">
        <f>SUMIFS('Data Down'!$N:$N,'Data Down'!$D:$D,'Daily PA'!$C88,'Data Down'!$C:$C,'Daily PA'!Q$6)</f>
        <v>0</v>
      </c>
      <c r="R88" s="322">
        <f>SUMIFS('Data Down'!$N:$N,'Data Down'!$D:$D,'Daily PA'!$C88,'Data Down'!$C:$C,'Daily PA'!R$6)</f>
        <v>0</v>
      </c>
      <c r="S88" s="322">
        <f>SUMIFS('Data Down'!$N:$N,'Data Down'!$D:$D,'Daily PA'!$C88,'Data Down'!$C:$C,'Daily PA'!S$6)</f>
        <v>0</v>
      </c>
      <c r="T88" s="322">
        <f>SUMIFS('Data Down'!$N:$N,'Data Down'!$D:$D,'Daily PA'!$C88,'Data Down'!$C:$C,'Daily PA'!T$6)</f>
        <v>0</v>
      </c>
      <c r="U88" s="322">
        <f>SUMIFS('Data Down'!$N:$N,'Data Down'!$D:$D,'Daily PA'!$C88,'Data Down'!$C:$C,'Daily PA'!U$6)</f>
        <v>0</v>
      </c>
      <c r="V88" s="322">
        <f>SUMIFS('Data Down'!$N:$N,'Data Down'!$D:$D,'Daily PA'!$C88,'Data Down'!$C:$C,'Daily PA'!V$6)</f>
        <v>0</v>
      </c>
      <c r="W88" s="322">
        <f>SUMIFS('Data Down'!$N:$N,'Data Down'!$D:$D,'Daily PA'!$C88,'Data Down'!$C:$C,'Daily PA'!W$6)</f>
        <v>0</v>
      </c>
      <c r="X88" s="322">
        <f>SUMIFS('Data Down'!$N:$N,'Data Down'!$D:$D,'Daily PA'!$C88,'Data Down'!$C:$C,'Daily PA'!X$6)</f>
        <v>0</v>
      </c>
      <c r="Y88" s="322">
        <f>SUMIFS('Data Down'!$N:$N,'Data Down'!$D:$D,'Daily PA'!$C88,'Data Down'!$C:$C,'Daily PA'!Y$6)</f>
        <v>0</v>
      </c>
      <c r="Z88" s="322">
        <f>SUMIFS('Data Down'!$N:$N,'Data Down'!$D:$D,'Daily PA'!$C88,'Data Down'!$C:$C,'Daily PA'!Z$6)</f>
        <v>0</v>
      </c>
      <c r="AA88" s="322">
        <f>SUMIFS('Data Down'!$N:$N,'Data Down'!$D:$D,'Daily PA'!$C88,'Data Down'!$C:$C,'Daily PA'!AA$6)</f>
        <v>0</v>
      </c>
      <c r="AB88" s="322">
        <f>SUMIFS('Data Down'!$N:$N,'Data Down'!$D:$D,'Daily PA'!$C88,'Data Down'!$C:$C,'Daily PA'!AB$6)</f>
        <v>0</v>
      </c>
      <c r="AC88" s="322">
        <f>SUMIFS('Data Down'!$N:$N,'Data Down'!$D:$D,'Daily PA'!$C88,'Data Down'!$C:$C,'Daily PA'!AC$6)</f>
        <v>0</v>
      </c>
      <c r="AD88" s="322">
        <f>SUMIFS('Data Down'!$N:$N,'Data Down'!$D:$D,'Daily PA'!$C88,'Data Down'!$C:$C,'Daily PA'!AD$6)</f>
        <v>0</v>
      </c>
      <c r="AE88" s="322">
        <f>SUMIFS('Data Down'!$N:$N,'Data Down'!$D:$D,'Daily PA'!$C88,'Data Down'!$C:$C,'Daily PA'!AE$6)</f>
        <v>0</v>
      </c>
      <c r="AF88" s="322">
        <f>SUMIFS('Data Down'!$N:$N,'Data Down'!$D:$D,'Daily PA'!$C88,'Data Down'!$C:$C,'Daily PA'!AF$6)</f>
        <v>0</v>
      </c>
      <c r="AG88" s="322">
        <f>SUMIFS('Data Down'!$N:$N,'Data Down'!$D:$D,'Daily PA'!$C88,'Data Down'!$C:$C,'Daily PA'!AG$6)</f>
        <v>0</v>
      </c>
      <c r="AH88" s="322">
        <f>SUMIFS('Data Down'!$N:$N,'Data Down'!$D:$D,'Daily PA'!$C88,'Data Down'!$C:$C,'Daily PA'!AH$6)</f>
        <v>0</v>
      </c>
      <c r="AI88" s="323">
        <f t="shared" si="163"/>
        <v>0</v>
      </c>
      <c r="AJ88" s="68"/>
      <c r="AK88" s="320">
        <f t="shared" si="164"/>
        <v>7</v>
      </c>
      <c r="AL88" s="321" t="str">
        <f t="shared" ref="AL88:AM88" si="178">B88</f>
        <v>TOWER LAMP</v>
      </c>
      <c r="AM88" s="321" t="str">
        <f t="shared" si="178"/>
        <v>TL 021</v>
      </c>
      <c r="AN88" s="324">
        <f t="shared" ref="AN88:BR88" ca="1" si="179">IF(AN$6&lt;NOW()-1,(SUM(24-D88)/24),"")</f>
        <v>1</v>
      </c>
      <c r="AO88" s="324">
        <f t="shared" ca="1" si="179"/>
        <v>1</v>
      </c>
      <c r="AP88" s="324">
        <f t="shared" ca="1" si="179"/>
        <v>1</v>
      </c>
      <c r="AQ88" s="324">
        <f t="shared" ca="1" si="179"/>
        <v>1</v>
      </c>
      <c r="AR88" s="324">
        <f t="shared" ca="1" si="179"/>
        <v>1</v>
      </c>
      <c r="AS88" s="324">
        <f t="shared" ca="1" si="179"/>
        <v>1</v>
      </c>
      <c r="AT88" s="324">
        <f t="shared" ca="1" si="179"/>
        <v>1</v>
      </c>
      <c r="AU88" s="324">
        <f t="shared" ca="1" si="179"/>
        <v>1</v>
      </c>
      <c r="AV88" s="324">
        <f t="shared" ca="1" si="179"/>
        <v>1</v>
      </c>
      <c r="AW88" s="324">
        <f t="shared" ca="1" si="179"/>
        <v>1</v>
      </c>
      <c r="AX88" s="324">
        <f t="shared" ca="1" si="179"/>
        <v>1</v>
      </c>
      <c r="AY88" s="324">
        <f t="shared" ca="1" si="179"/>
        <v>1</v>
      </c>
      <c r="AZ88" s="324">
        <f t="shared" ca="1" si="179"/>
        <v>1</v>
      </c>
      <c r="BA88" s="324">
        <f t="shared" ca="1" si="179"/>
        <v>1</v>
      </c>
      <c r="BB88" s="324">
        <f t="shared" ca="1" si="179"/>
        <v>1</v>
      </c>
      <c r="BC88" s="324">
        <f t="shared" ca="1" si="179"/>
        <v>1</v>
      </c>
      <c r="BD88" s="324">
        <f t="shared" ca="1" si="179"/>
        <v>1</v>
      </c>
      <c r="BE88" s="324">
        <f t="shared" ca="1" si="179"/>
        <v>1</v>
      </c>
      <c r="BF88" s="324">
        <f t="shared" ca="1" si="179"/>
        <v>1</v>
      </c>
      <c r="BG88" s="324">
        <f t="shared" ca="1" si="179"/>
        <v>1</v>
      </c>
      <c r="BH88" s="324">
        <f t="shared" ca="1" si="179"/>
        <v>1</v>
      </c>
      <c r="BI88" s="324">
        <f t="shared" ca="1" si="179"/>
        <v>1</v>
      </c>
      <c r="BJ88" s="324">
        <f t="shared" ca="1" si="179"/>
        <v>1</v>
      </c>
      <c r="BK88" s="324">
        <f t="shared" ca="1" si="179"/>
        <v>1</v>
      </c>
      <c r="BL88" s="324">
        <f t="shared" ca="1" si="179"/>
        <v>1</v>
      </c>
      <c r="BM88" s="324">
        <f t="shared" ca="1" si="179"/>
        <v>1</v>
      </c>
      <c r="BN88" s="324">
        <f t="shared" ca="1" si="179"/>
        <v>1</v>
      </c>
      <c r="BO88" s="324">
        <f t="shared" ca="1" si="179"/>
        <v>1</v>
      </c>
      <c r="BP88" s="324">
        <f t="shared" ca="1" si="179"/>
        <v>1</v>
      </c>
      <c r="BQ88" s="324">
        <f t="shared" ca="1" si="179"/>
        <v>1</v>
      </c>
      <c r="BR88" s="324">
        <f t="shared" ca="1" si="179"/>
        <v>1</v>
      </c>
      <c r="BS88" s="325">
        <f t="shared" ca="1" si="167"/>
        <v>1</v>
      </c>
    </row>
    <row r="89" spans="1:71" ht="14.25" customHeight="1">
      <c r="A89" s="326">
        <f t="shared" si="162"/>
        <v>8</v>
      </c>
      <c r="B89" s="321" t="str">
        <f>VLOOKUP(C89,Sort!B:C,2,FALSE)</f>
        <v>TOWER LAMP</v>
      </c>
      <c r="C89" s="321" t="s">
        <v>62</v>
      </c>
      <c r="D89" s="322">
        <f>SUMIFS('Data Down'!$N:$N,'Data Down'!$D:$D,'Daily PA'!$C89,'Data Down'!$C:$C,'Daily PA'!D$6)</f>
        <v>0</v>
      </c>
      <c r="E89" s="322">
        <f>SUMIFS('Data Down'!$N:$N,'Data Down'!$D:$D,'Daily PA'!$C89,'Data Down'!$C:$C,'Daily PA'!E$6)</f>
        <v>0</v>
      </c>
      <c r="F89" s="322">
        <f>SUMIFS('Data Down'!$N:$N,'Data Down'!$D:$D,'Daily PA'!$C89,'Data Down'!$C:$C,'Daily PA'!F$6)</f>
        <v>0</v>
      </c>
      <c r="G89" s="322">
        <f>SUMIFS('Data Down'!$N:$N,'Data Down'!$D:$D,'Daily PA'!$C89,'Data Down'!$C:$C,'Daily PA'!G$6)</f>
        <v>0</v>
      </c>
      <c r="H89" s="322">
        <f>SUMIFS('Data Down'!$N:$N,'Data Down'!$D:$D,'Daily PA'!$C89,'Data Down'!$C:$C,'Daily PA'!H$6)</f>
        <v>0</v>
      </c>
      <c r="I89" s="322">
        <f>SUMIFS('Data Down'!$N:$N,'Data Down'!$D:$D,'Daily PA'!$C89,'Data Down'!$C:$C,'Daily PA'!I$6)</f>
        <v>0</v>
      </c>
      <c r="J89" s="322">
        <f>SUMIFS('Data Down'!$N:$N,'Data Down'!$D:$D,'Daily PA'!$C89,'Data Down'!$C:$C,'Daily PA'!J$6)</f>
        <v>0</v>
      </c>
      <c r="K89" s="322">
        <f>SUMIFS('Data Down'!$N:$N,'Data Down'!$D:$D,'Daily PA'!$C89,'Data Down'!$C:$C,'Daily PA'!K$6)</f>
        <v>0</v>
      </c>
      <c r="L89" s="322">
        <f>SUMIFS('Data Down'!$N:$N,'Data Down'!$D:$D,'Daily PA'!$C89,'Data Down'!$C:$C,'Daily PA'!L$6)</f>
        <v>0</v>
      </c>
      <c r="M89" s="322">
        <f>SUMIFS('Data Down'!$N:$N,'Data Down'!$D:$D,'Daily PA'!$C89,'Data Down'!$C:$C,'Daily PA'!M$6)</f>
        <v>0</v>
      </c>
      <c r="N89" s="322">
        <f>SUMIFS('Data Down'!$N:$N,'Data Down'!$D:$D,'Daily PA'!$C89,'Data Down'!$C:$C,'Daily PA'!N$6)</f>
        <v>0</v>
      </c>
      <c r="O89" s="322">
        <f>SUMIFS('Data Down'!$N:$N,'Data Down'!$D:$D,'Daily PA'!$C89,'Data Down'!$C:$C,'Daily PA'!O$6)</f>
        <v>0</v>
      </c>
      <c r="P89" s="322">
        <f>SUMIFS('Data Down'!$N:$N,'Data Down'!$D:$D,'Daily PA'!$C89,'Data Down'!$C:$C,'Daily PA'!P$6)</f>
        <v>0</v>
      </c>
      <c r="Q89" s="322">
        <f>SUMIFS('Data Down'!$N:$N,'Data Down'!$D:$D,'Daily PA'!$C89,'Data Down'!$C:$C,'Daily PA'!Q$6)</f>
        <v>0</v>
      </c>
      <c r="R89" s="322">
        <f>SUMIFS('Data Down'!$N:$N,'Data Down'!$D:$D,'Daily PA'!$C89,'Data Down'!$C:$C,'Daily PA'!R$6)</f>
        <v>0</v>
      </c>
      <c r="S89" s="322">
        <f>SUMIFS('Data Down'!$N:$N,'Data Down'!$D:$D,'Daily PA'!$C89,'Data Down'!$C:$C,'Daily PA'!S$6)</f>
        <v>0</v>
      </c>
      <c r="T89" s="322">
        <f>SUMIFS('Data Down'!$N:$N,'Data Down'!$D:$D,'Daily PA'!$C89,'Data Down'!$C:$C,'Daily PA'!T$6)</f>
        <v>0</v>
      </c>
      <c r="U89" s="322">
        <f>SUMIFS('Data Down'!$N:$N,'Data Down'!$D:$D,'Daily PA'!$C89,'Data Down'!$C:$C,'Daily PA'!U$6)</f>
        <v>0</v>
      </c>
      <c r="V89" s="322">
        <f>SUMIFS('Data Down'!$N:$N,'Data Down'!$D:$D,'Daily PA'!$C89,'Data Down'!$C:$C,'Daily PA'!V$6)</f>
        <v>0</v>
      </c>
      <c r="W89" s="322">
        <f>SUMIFS('Data Down'!$N:$N,'Data Down'!$D:$D,'Daily PA'!$C89,'Data Down'!$C:$C,'Daily PA'!W$6)</f>
        <v>0</v>
      </c>
      <c r="X89" s="322">
        <f>SUMIFS('Data Down'!$N:$N,'Data Down'!$D:$D,'Daily PA'!$C89,'Data Down'!$C:$C,'Daily PA'!X$6)</f>
        <v>0</v>
      </c>
      <c r="Y89" s="322">
        <f>SUMIFS('Data Down'!$N:$N,'Data Down'!$D:$D,'Daily PA'!$C89,'Data Down'!$C:$C,'Daily PA'!Y$6)</f>
        <v>0</v>
      </c>
      <c r="Z89" s="322">
        <f>SUMIFS('Data Down'!$N:$N,'Data Down'!$D:$D,'Daily PA'!$C89,'Data Down'!$C:$C,'Daily PA'!Z$6)</f>
        <v>0</v>
      </c>
      <c r="AA89" s="322">
        <f>SUMIFS('Data Down'!$N:$N,'Data Down'!$D:$D,'Daily PA'!$C89,'Data Down'!$C:$C,'Daily PA'!AA$6)</f>
        <v>0</v>
      </c>
      <c r="AB89" s="322">
        <f>SUMIFS('Data Down'!$N:$N,'Data Down'!$D:$D,'Daily PA'!$C89,'Data Down'!$C:$C,'Daily PA'!AB$6)</f>
        <v>0</v>
      </c>
      <c r="AC89" s="322">
        <f>SUMIFS('Data Down'!$N:$N,'Data Down'!$D:$D,'Daily PA'!$C89,'Data Down'!$C:$C,'Daily PA'!AC$6)</f>
        <v>0</v>
      </c>
      <c r="AD89" s="322">
        <f>SUMIFS('Data Down'!$N:$N,'Data Down'!$D:$D,'Daily PA'!$C89,'Data Down'!$C:$C,'Daily PA'!AD$6)</f>
        <v>0</v>
      </c>
      <c r="AE89" s="322">
        <f>SUMIFS('Data Down'!$N:$N,'Data Down'!$D:$D,'Daily PA'!$C89,'Data Down'!$C:$C,'Daily PA'!AE$6)</f>
        <v>0</v>
      </c>
      <c r="AF89" s="322">
        <f>SUMIFS('Data Down'!$N:$N,'Data Down'!$D:$D,'Daily PA'!$C89,'Data Down'!$C:$C,'Daily PA'!AF$6)</f>
        <v>0</v>
      </c>
      <c r="AG89" s="322">
        <f>SUMIFS('Data Down'!$N:$N,'Data Down'!$D:$D,'Daily PA'!$C89,'Data Down'!$C:$C,'Daily PA'!AG$6)</f>
        <v>0</v>
      </c>
      <c r="AH89" s="322">
        <f>SUMIFS('Data Down'!$N:$N,'Data Down'!$D:$D,'Daily PA'!$C89,'Data Down'!$C:$C,'Daily PA'!AH$6)</f>
        <v>0</v>
      </c>
      <c r="AI89" s="323">
        <f t="shared" si="163"/>
        <v>0</v>
      </c>
      <c r="AJ89" s="68"/>
      <c r="AK89" s="320">
        <f t="shared" si="164"/>
        <v>8</v>
      </c>
      <c r="AL89" s="321" t="str">
        <f t="shared" ref="AL89:AM89" si="180">B89</f>
        <v>TOWER LAMP</v>
      </c>
      <c r="AM89" s="321" t="str">
        <f t="shared" si="180"/>
        <v>TL 023</v>
      </c>
      <c r="AN89" s="324">
        <f t="shared" ref="AN89:BR89" ca="1" si="181">IF(AN$6&lt;NOW()-1,(SUM(24-D89)/24),"")</f>
        <v>1</v>
      </c>
      <c r="AO89" s="324">
        <f t="shared" ca="1" si="181"/>
        <v>1</v>
      </c>
      <c r="AP89" s="324">
        <f t="shared" ca="1" si="181"/>
        <v>1</v>
      </c>
      <c r="AQ89" s="324">
        <f t="shared" ca="1" si="181"/>
        <v>1</v>
      </c>
      <c r="AR89" s="324">
        <f t="shared" ca="1" si="181"/>
        <v>1</v>
      </c>
      <c r="AS89" s="324">
        <f t="shared" ca="1" si="181"/>
        <v>1</v>
      </c>
      <c r="AT89" s="324">
        <f t="shared" ca="1" si="181"/>
        <v>1</v>
      </c>
      <c r="AU89" s="324">
        <f t="shared" ca="1" si="181"/>
        <v>1</v>
      </c>
      <c r="AV89" s="324">
        <f t="shared" ca="1" si="181"/>
        <v>1</v>
      </c>
      <c r="AW89" s="324">
        <f t="shared" ca="1" si="181"/>
        <v>1</v>
      </c>
      <c r="AX89" s="324">
        <f t="shared" ca="1" si="181"/>
        <v>1</v>
      </c>
      <c r="AY89" s="324">
        <f t="shared" ca="1" si="181"/>
        <v>1</v>
      </c>
      <c r="AZ89" s="324">
        <f t="shared" ca="1" si="181"/>
        <v>1</v>
      </c>
      <c r="BA89" s="324">
        <f t="shared" ca="1" si="181"/>
        <v>1</v>
      </c>
      <c r="BB89" s="324">
        <f t="shared" ca="1" si="181"/>
        <v>1</v>
      </c>
      <c r="BC89" s="324">
        <f t="shared" ca="1" si="181"/>
        <v>1</v>
      </c>
      <c r="BD89" s="324">
        <f t="shared" ca="1" si="181"/>
        <v>1</v>
      </c>
      <c r="BE89" s="324">
        <f t="shared" ca="1" si="181"/>
        <v>1</v>
      </c>
      <c r="BF89" s="324">
        <f t="shared" ca="1" si="181"/>
        <v>1</v>
      </c>
      <c r="BG89" s="324">
        <f t="shared" ca="1" si="181"/>
        <v>1</v>
      </c>
      <c r="BH89" s="324">
        <f t="shared" ca="1" si="181"/>
        <v>1</v>
      </c>
      <c r="BI89" s="324">
        <f t="shared" ca="1" si="181"/>
        <v>1</v>
      </c>
      <c r="BJ89" s="324">
        <f t="shared" ca="1" si="181"/>
        <v>1</v>
      </c>
      <c r="BK89" s="324">
        <f t="shared" ca="1" si="181"/>
        <v>1</v>
      </c>
      <c r="BL89" s="324">
        <f t="shared" ca="1" si="181"/>
        <v>1</v>
      </c>
      <c r="BM89" s="324">
        <f t="shared" ca="1" si="181"/>
        <v>1</v>
      </c>
      <c r="BN89" s="324">
        <f t="shared" ca="1" si="181"/>
        <v>1</v>
      </c>
      <c r="BO89" s="324">
        <f t="shared" ca="1" si="181"/>
        <v>1</v>
      </c>
      <c r="BP89" s="324">
        <f t="shared" ca="1" si="181"/>
        <v>1</v>
      </c>
      <c r="BQ89" s="324">
        <f t="shared" ca="1" si="181"/>
        <v>1</v>
      </c>
      <c r="BR89" s="324">
        <f t="shared" ca="1" si="181"/>
        <v>1</v>
      </c>
      <c r="BS89" s="325">
        <f t="shared" ca="1" si="167"/>
        <v>1</v>
      </c>
    </row>
    <row r="90" spans="1:71" ht="14.25" customHeight="1">
      <c r="A90" s="326">
        <f t="shared" si="162"/>
        <v>9</v>
      </c>
      <c r="B90" s="321" t="str">
        <f>VLOOKUP(C90,Sort!B:C,2,FALSE)</f>
        <v>TOWER LAMP</v>
      </c>
      <c r="C90" s="321" t="s">
        <v>63</v>
      </c>
      <c r="D90" s="322">
        <f>SUMIFS('Data Down'!$N:$N,'Data Down'!$D:$D,'Daily PA'!$C90,'Data Down'!$C:$C,'Daily PA'!D$6)</f>
        <v>0</v>
      </c>
      <c r="E90" s="322">
        <f>SUMIFS('Data Down'!$N:$N,'Data Down'!$D:$D,'Daily PA'!$C90,'Data Down'!$C:$C,'Daily PA'!E$6)</f>
        <v>0</v>
      </c>
      <c r="F90" s="322">
        <f>SUMIFS('Data Down'!$N:$N,'Data Down'!$D:$D,'Daily PA'!$C90,'Data Down'!$C:$C,'Daily PA'!F$6)</f>
        <v>0</v>
      </c>
      <c r="G90" s="322">
        <f>SUMIFS('Data Down'!$N:$N,'Data Down'!$D:$D,'Daily PA'!$C90,'Data Down'!$C:$C,'Daily PA'!G$6)</f>
        <v>0</v>
      </c>
      <c r="H90" s="322">
        <f>SUMIFS('Data Down'!$N:$N,'Data Down'!$D:$D,'Daily PA'!$C90,'Data Down'!$C:$C,'Daily PA'!H$6)</f>
        <v>0</v>
      </c>
      <c r="I90" s="322">
        <f>SUMIFS('Data Down'!$N:$N,'Data Down'!$D:$D,'Daily PA'!$C90,'Data Down'!$C:$C,'Daily PA'!I$6)</f>
        <v>0</v>
      </c>
      <c r="J90" s="322">
        <f>SUMIFS('Data Down'!$N:$N,'Data Down'!$D:$D,'Daily PA'!$C90,'Data Down'!$C:$C,'Daily PA'!J$6)</f>
        <v>0</v>
      </c>
      <c r="K90" s="322">
        <f>SUMIFS('Data Down'!$N:$N,'Data Down'!$D:$D,'Daily PA'!$C90,'Data Down'!$C:$C,'Daily PA'!K$6)</f>
        <v>0</v>
      </c>
      <c r="L90" s="322">
        <f>SUMIFS('Data Down'!$N:$N,'Data Down'!$D:$D,'Daily PA'!$C90,'Data Down'!$C:$C,'Daily PA'!L$6)</f>
        <v>0</v>
      </c>
      <c r="M90" s="322">
        <f>SUMIFS('Data Down'!$N:$N,'Data Down'!$D:$D,'Daily PA'!$C90,'Data Down'!$C:$C,'Daily PA'!M$6)</f>
        <v>0</v>
      </c>
      <c r="N90" s="322">
        <f>SUMIFS('Data Down'!$N:$N,'Data Down'!$D:$D,'Daily PA'!$C90,'Data Down'!$C:$C,'Daily PA'!N$6)</f>
        <v>0</v>
      </c>
      <c r="O90" s="322">
        <f>SUMIFS('Data Down'!$N:$N,'Data Down'!$D:$D,'Daily PA'!$C90,'Data Down'!$C:$C,'Daily PA'!O$6)</f>
        <v>0</v>
      </c>
      <c r="P90" s="322">
        <f>SUMIFS('Data Down'!$N:$N,'Data Down'!$D:$D,'Daily PA'!$C90,'Data Down'!$C:$C,'Daily PA'!P$6)</f>
        <v>0</v>
      </c>
      <c r="Q90" s="322">
        <f>SUMIFS('Data Down'!$N:$N,'Data Down'!$D:$D,'Daily PA'!$C90,'Data Down'!$C:$C,'Daily PA'!Q$6)</f>
        <v>0</v>
      </c>
      <c r="R90" s="322">
        <f>SUMIFS('Data Down'!$N:$N,'Data Down'!$D:$D,'Daily PA'!$C90,'Data Down'!$C:$C,'Daily PA'!R$6)</f>
        <v>0</v>
      </c>
      <c r="S90" s="322">
        <f>SUMIFS('Data Down'!$N:$N,'Data Down'!$D:$D,'Daily PA'!$C90,'Data Down'!$C:$C,'Daily PA'!S$6)</f>
        <v>0</v>
      </c>
      <c r="T90" s="322">
        <f>SUMIFS('Data Down'!$N:$N,'Data Down'!$D:$D,'Daily PA'!$C90,'Data Down'!$C:$C,'Daily PA'!T$6)</f>
        <v>0</v>
      </c>
      <c r="U90" s="322">
        <f>SUMIFS('Data Down'!$N:$N,'Data Down'!$D:$D,'Daily PA'!$C90,'Data Down'!$C:$C,'Daily PA'!U$6)</f>
        <v>0</v>
      </c>
      <c r="V90" s="322">
        <f>SUMIFS('Data Down'!$N:$N,'Data Down'!$D:$D,'Daily PA'!$C90,'Data Down'!$C:$C,'Daily PA'!V$6)</f>
        <v>0</v>
      </c>
      <c r="W90" s="322">
        <f>SUMIFS('Data Down'!$N:$N,'Data Down'!$D:$D,'Daily PA'!$C90,'Data Down'!$C:$C,'Daily PA'!W$6)</f>
        <v>0</v>
      </c>
      <c r="X90" s="322">
        <f>SUMIFS('Data Down'!$N:$N,'Data Down'!$D:$D,'Daily PA'!$C90,'Data Down'!$C:$C,'Daily PA'!X$6)</f>
        <v>0</v>
      </c>
      <c r="Y90" s="322">
        <f>SUMIFS('Data Down'!$N:$N,'Data Down'!$D:$D,'Daily PA'!$C90,'Data Down'!$C:$C,'Daily PA'!Y$6)</f>
        <v>0</v>
      </c>
      <c r="Z90" s="322">
        <f>SUMIFS('Data Down'!$N:$N,'Data Down'!$D:$D,'Daily PA'!$C90,'Data Down'!$C:$C,'Daily PA'!Z$6)</f>
        <v>0</v>
      </c>
      <c r="AA90" s="322">
        <f>SUMIFS('Data Down'!$N:$N,'Data Down'!$D:$D,'Daily PA'!$C90,'Data Down'!$C:$C,'Daily PA'!AA$6)</f>
        <v>0</v>
      </c>
      <c r="AB90" s="322">
        <f>SUMIFS('Data Down'!$N:$N,'Data Down'!$D:$D,'Daily PA'!$C90,'Data Down'!$C:$C,'Daily PA'!AB$6)</f>
        <v>0</v>
      </c>
      <c r="AC90" s="322">
        <f>SUMIFS('Data Down'!$N:$N,'Data Down'!$D:$D,'Daily PA'!$C90,'Data Down'!$C:$C,'Daily PA'!AC$6)</f>
        <v>0</v>
      </c>
      <c r="AD90" s="322">
        <f>SUMIFS('Data Down'!$N:$N,'Data Down'!$D:$D,'Daily PA'!$C90,'Data Down'!$C:$C,'Daily PA'!AD$6)</f>
        <v>0</v>
      </c>
      <c r="AE90" s="322">
        <f>SUMIFS('Data Down'!$N:$N,'Data Down'!$D:$D,'Daily PA'!$C90,'Data Down'!$C:$C,'Daily PA'!AE$6)</f>
        <v>0</v>
      </c>
      <c r="AF90" s="322">
        <f>SUMIFS('Data Down'!$N:$N,'Data Down'!$D:$D,'Daily PA'!$C90,'Data Down'!$C:$C,'Daily PA'!AF$6)</f>
        <v>0</v>
      </c>
      <c r="AG90" s="322">
        <f>SUMIFS('Data Down'!$N:$N,'Data Down'!$D:$D,'Daily PA'!$C90,'Data Down'!$C:$C,'Daily PA'!AG$6)</f>
        <v>0</v>
      </c>
      <c r="AH90" s="322">
        <f>SUMIFS('Data Down'!$N:$N,'Data Down'!$D:$D,'Daily PA'!$C90,'Data Down'!$C:$C,'Daily PA'!AH$6)</f>
        <v>0</v>
      </c>
      <c r="AI90" s="323">
        <f t="shared" si="163"/>
        <v>0</v>
      </c>
      <c r="AJ90" s="68"/>
      <c r="AK90" s="320">
        <f t="shared" si="164"/>
        <v>9</v>
      </c>
      <c r="AL90" s="321" t="str">
        <f t="shared" ref="AL90:AM90" si="182">B90</f>
        <v>TOWER LAMP</v>
      </c>
      <c r="AM90" s="321" t="str">
        <f t="shared" si="182"/>
        <v>TL 024</v>
      </c>
      <c r="AN90" s="324">
        <f t="shared" ref="AN90:BR90" ca="1" si="183">IF(AN$6&lt;NOW()-1,(SUM(24-D90)/24),"")</f>
        <v>1</v>
      </c>
      <c r="AO90" s="324">
        <f t="shared" ca="1" si="183"/>
        <v>1</v>
      </c>
      <c r="AP90" s="324">
        <f t="shared" ca="1" si="183"/>
        <v>1</v>
      </c>
      <c r="AQ90" s="324">
        <f t="shared" ca="1" si="183"/>
        <v>1</v>
      </c>
      <c r="AR90" s="324">
        <f t="shared" ca="1" si="183"/>
        <v>1</v>
      </c>
      <c r="AS90" s="324">
        <f t="shared" ca="1" si="183"/>
        <v>1</v>
      </c>
      <c r="AT90" s="324">
        <f t="shared" ca="1" si="183"/>
        <v>1</v>
      </c>
      <c r="AU90" s="324">
        <f t="shared" ca="1" si="183"/>
        <v>1</v>
      </c>
      <c r="AV90" s="324">
        <f t="shared" ca="1" si="183"/>
        <v>1</v>
      </c>
      <c r="AW90" s="324">
        <f t="shared" ca="1" si="183"/>
        <v>1</v>
      </c>
      <c r="AX90" s="324">
        <f t="shared" ca="1" si="183"/>
        <v>1</v>
      </c>
      <c r="AY90" s="324">
        <f t="shared" ca="1" si="183"/>
        <v>1</v>
      </c>
      <c r="AZ90" s="324">
        <f t="shared" ca="1" si="183"/>
        <v>1</v>
      </c>
      <c r="BA90" s="324">
        <f t="shared" ca="1" si="183"/>
        <v>1</v>
      </c>
      <c r="BB90" s="324">
        <f t="shared" ca="1" si="183"/>
        <v>1</v>
      </c>
      <c r="BC90" s="324">
        <f t="shared" ca="1" si="183"/>
        <v>1</v>
      </c>
      <c r="BD90" s="324">
        <f t="shared" ca="1" si="183"/>
        <v>1</v>
      </c>
      <c r="BE90" s="324">
        <f t="shared" ca="1" si="183"/>
        <v>1</v>
      </c>
      <c r="BF90" s="324">
        <f t="shared" ca="1" si="183"/>
        <v>1</v>
      </c>
      <c r="BG90" s="324">
        <f t="shared" ca="1" si="183"/>
        <v>1</v>
      </c>
      <c r="BH90" s="324">
        <f t="shared" ca="1" si="183"/>
        <v>1</v>
      </c>
      <c r="BI90" s="324">
        <f t="shared" ca="1" si="183"/>
        <v>1</v>
      </c>
      <c r="BJ90" s="324">
        <f t="shared" ca="1" si="183"/>
        <v>1</v>
      </c>
      <c r="BK90" s="324">
        <f t="shared" ca="1" si="183"/>
        <v>1</v>
      </c>
      <c r="BL90" s="324">
        <f t="shared" ca="1" si="183"/>
        <v>1</v>
      </c>
      <c r="BM90" s="324">
        <f t="shared" ca="1" si="183"/>
        <v>1</v>
      </c>
      <c r="BN90" s="324">
        <f t="shared" ca="1" si="183"/>
        <v>1</v>
      </c>
      <c r="BO90" s="324">
        <f t="shared" ca="1" si="183"/>
        <v>1</v>
      </c>
      <c r="BP90" s="324">
        <f t="shared" ca="1" si="183"/>
        <v>1</v>
      </c>
      <c r="BQ90" s="324">
        <f t="shared" ca="1" si="183"/>
        <v>1</v>
      </c>
      <c r="BR90" s="324">
        <f t="shared" ca="1" si="183"/>
        <v>1</v>
      </c>
      <c r="BS90" s="325">
        <f t="shared" ca="1" si="167"/>
        <v>1</v>
      </c>
    </row>
    <row r="91" spans="1:71" ht="14.25" customHeight="1">
      <c r="A91" s="326">
        <f t="shared" si="162"/>
        <v>10</v>
      </c>
      <c r="B91" s="321" t="str">
        <f>VLOOKUP(C91,Sort!B:C,2,FALSE)</f>
        <v>TOWER LAMP</v>
      </c>
      <c r="C91" s="321" t="s">
        <v>64</v>
      </c>
      <c r="D91" s="322">
        <f>SUMIFS('Data Down'!$N:$N,'Data Down'!$D:$D,'Daily PA'!$C91,'Data Down'!$C:$C,'Daily PA'!D$6)</f>
        <v>0</v>
      </c>
      <c r="E91" s="322">
        <f>SUMIFS('Data Down'!$N:$N,'Data Down'!$D:$D,'Daily PA'!$C91,'Data Down'!$C:$C,'Daily PA'!E$6)</f>
        <v>0</v>
      </c>
      <c r="F91" s="322">
        <f>SUMIFS('Data Down'!$N:$N,'Data Down'!$D:$D,'Daily PA'!$C91,'Data Down'!$C:$C,'Daily PA'!F$6)</f>
        <v>0</v>
      </c>
      <c r="G91" s="322">
        <f>SUMIFS('Data Down'!$N:$N,'Data Down'!$D:$D,'Daily PA'!$C91,'Data Down'!$C:$C,'Daily PA'!G$6)</f>
        <v>0</v>
      </c>
      <c r="H91" s="322">
        <f>SUMIFS('Data Down'!$N:$N,'Data Down'!$D:$D,'Daily PA'!$C91,'Data Down'!$C:$C,'Daily PA'!H$6)</f>
        <v>0</v>
      </c>
      <c r="I91" s="322">
        <f>SUMIFS('Data Down'!$N:$N,'Data Down'!$D:$D,'Daily PA'!$C91,'Data Down'!$C:$C,'Daily PA'!I$6)</f>
        <v>0</v>
      </c>
      <c r="J91" s="322">
        <f>SUMIFS('Data Down'!$N:$N,'Data Down'!$D:$D,'Daily PA'!$C91,'Data Down'!$C:$C,'Daily PA'!J$6)</f>
        <v>0</v>
      </c>
      <c r="K91" s="322">
        <f>SUMIFS('Data Down'!$N:$N,'Data Down'!$D:$D,'Daily PA'!$C91,'Data Down'!$C:$C,'Daily PA'!K$6)</f>
        <v>0</v>
      </c>
      <c r="L91" s="322">
        <f>SUMIFS('Data Down'!$N:$N,'Data Down'!$D:$D,'Daily PA'!$C91,'Data Down'!$C:$C,'Daily PA'!L$6)</f>
        <v>0</v>
      </c>
      <c r="M91" s="322">
        <f>SUMIFS('Data Down'!$N:$N,'Data Down'!$D:$D,'Daily PA'!$C91,'Data Down'!$C:$C,'Daily PA'!M$6)</f>
        <v>0</v>
      </c>
      <c r="N91" s="322">
        <f>SUMIFS('Data Down'!$N:$N,'Data Down'!$D:$D,'Daily PA'!$C91,'Data Down'!$C:$C,'Daily PA'!N$6)</f>
        <v>0</v>
      </c>
      <c r="O91" s="322">
        <f>SUMIFS('Data Down'!$N:$N,'Data Down'!$D:$D,'Daily PA'!$C91,'Data Down'!$C:$C,'Daily PA'!O$6)</f>
        <v>0</v>
      </c>
      <c r="P91" s="322">
        <f>SUMIFS('Data Down'!$N:$N,'Data Down'!$D:$D,'Daily PA'!$C91,'Data Down'!$C:$C,'Daily PA'!P$6)</f>
        <v>0</v>
      </c>
      <c r="Q91" s="322">
        <f>SUMIFS('Data Down'!$N:$N,'Data Down'!$D:$D,'Daily PA'!$C91,'Data Down'!$C:$C,'Daily PA'!Q$6)</f>
        <v>0</v>
      </c>
      <c r="R91" s="322">
        <f>SUMIFS('Data Down'!$N:$N,'Data Down'!$D:$D,'Daily PA'!$C91,'Data Down'!$C:$C,'Daily PA'!R$6)</f>
        <v>0</v>
      </c>
      <c r="S91" s="322">
        <f>SUMIFS('Data Down'!$N:$N,'Data Down'!$D:$D,'Daily PA'!$C91,'Data Down'!$C:$C,'Daily PA'!S$6)</f>
        <v>0</v>
      </c>
      <c r="T91" s="322">
        <f>SUMIFS('Data Down'!$N:$N,'Data Down'!$D:$D,'Daily PA'!$C91,'Data Down'!$C:$C,'Daily PA'!T$6)</f>
        <v>0</v>
      </c>
      <c r="U91" s="322">
        <f>SUMIFS('Data Down'!$N:$N,'Data Down'!$D:$D,'Daily PA'!$C91,'Data Down'!$C:$C,'Daily PA'!U$6)</f>
        <v>0</v>
      </c>
      <c r="V91" s="322">
        <f>SUMIFS('Data Down'!$N:$N,'Data Down'!$D:$D,'Daily PA'!$C91,'Data Down'!$C:$C,'Daily PA'!V$6)</f>
        <v>0</v>
      </c>
      <c r="W91" s="322">
        <f>SUMIFS('Data Down'!$N:$N,'Data Down'!$D:$D,'Daily PA'!$C91,'Data Down'!$C:$C,'Daily PA'!W$6)</f>
        <v>0</v>
      </c>
      <c r="X91" s="322">
        <f>SUMIFS('Data Down'!$N:$N,'Data Down'!$D:$D,'Daily PA'!$C91,'Data Down'!$C:$C,'Daily PA'!X$6)</f>
        <v>0</v>
      </c>
      <c r="Y91" s="322">
        <f>SUMIFS('Data Down'!$N:$N,'Data Down'!$D:$D,'Daily PA'!$C91,'Data Down'!$C:$C,'Daily PA'!Y$6)</f>
        <v>0</v>
      </c>
      <c r="Z91" s="322">
        <f>SUMIFS('Data Down'!$N:$N,'Data Down'!$D:$D,'Daily PA'!$C91,'Data Down'!$C:$C,'Daily PA'!Z$6)</f>
        <v>0</v>
      </c>
      <c r="AA91" s="322">
        <f>SUMIFS('Data Down'!$N:$N,'Data Down'!$D:$D,'Daily PA'!$C91,'Data Down'!$C:$C,'Daily PA'!AA$6)</f>
        <v>0</v>
      </c>
      <c r="AB91" s="322">
        <f>SUMIFS('Data Down'!$N:$N,'Data Down'!$D:$D,'Daily PA'!$C91,'Data Down'!$C:$C,'Daily PA'!AB$6)</f>
        <v>0</v>
      </c>
      <c r="AC91" s="322">
        <f>SUMIFS('Data Down'!$N:$N,'Data Down'!$D:$D,'Daily PA'!$C91,'Data Down'!$C:$C,'Daily PA'!AC$6)</f>
        <v>0</v>
      </c>
      <c r="AD91" s="322">
        <f>SUMIFS('Data Down'!$N:$N,'Data Down'!$D:$D,'Daily PA'!$C91,'Data Down'!$C:$C,'Daily PA'!AD$6)</f>
        <v>0</v>
      </c>
      <c r="AE91" s="322">
        <f>SUMIFS('Data Down'!$N:$N,'Data Down'!$D:$D,'Daily PA'!$C91,'Data Down'!$C:$C,'Daily PA'!AE$6)</f>
        <v>0</v>
      </c>
      <c r="AF91" s="322">
        <f>SUMIFS('Data Down'!$N:$N,'Data Down'!$D:$D,'Daily PA'!$C91,'Data Down'!$C:$C,'Daily PA'!AF$6)</f>
        <v>0</v>
      </c>
      <c r="AG91" s="322">
        <f>SUMIFS('Data Down'!$N:$N,'Data Down'!$D:$D,'Daily PA'!$C91,'Data Down'!$C:$C,'Daily PA'!AG$6)</f>
        <v>0</v>
      </c>
      <c r="AH91" s="322">
        <f>SUMIFS('Data Down'!$N:$N,'Data Down'!$D:$D,'Daily PA'!$C91,'Data Down'!$C:$C,'Daily PA'!AH$6)</f>
        <v>0</v>
      </c>
      <c r="AI91" s="323">
        <f t="shared" si="163"/>
        <v>0</v>
      </c>
      <c r="AJ91" s="68"/>
      <c r="AK91" s="320">
        <f t="shared" si="164"/>
        <v>10</v>
      </c>
      <c r="AL91" s="321" t="str">
        <f t="shared" ref="AL91:AM91" si="184">B91</f>
        <v>TOWER LAMP</v>
      </c>
      <c r="AM91" s="321" t="str">
        <f t="shared" si="184"/>
        <v>TL 025</v>
      </c>
      <c r="AN91" s="324">
        <f t="shared" ref="AN91:BR91" ca="1" si="185">IF(AN$6&lt;NOW()-1,(SUM(24-D91)/24),"")</f>
        <v>1</v>
      </c>
      <c r="AO91" s="324">
        <f t="shared" ca="1" si="185"/>
        <v>1</v>
      </c>
      <c r="AP91" s="324">
        <f t="shared" ca="1" si="185"/>
        <v>1</v>
      </c>
      <c r="AQ91" s="324">
        <f t="shared" ca="1" si="185"/>
        <v>1</v>
      </c>
      <c r="AR91" s="324">
        <f t="shared" ca="1" si="185"/>
        <v>1</v>
      </c>
      <c r="AS91" s="324">
        <f t="shared" ca="1" si="185"/>
        <v>1</v>
      </c>
      <c r="AT91" s="324">
        <f t="shared" ca="1" si="185"/>
        <v>1</v>
      </c>
      <c r="AU91" s="324">
        <f t="shared" ca="1" si="185"/>
        <v>1</v>
      </c>
      <c r="AV91" s="324">
        <f t="shared" ca="1" si="185"/>
        <v>1</v>
      </c>
      <c r="AW91" s="324">
        <f t="shared" ca="1" si="185"/>
        <v>1</v>
      </c>
      <c r="AX91" s="324">
        <f t="shared" ca="1" si="185"/>
        <v>1</v>
      </c>
      <c r="AY91" s="324">
        <f t="shared" ca="1" si="185"/>
        <v>1</v>
      </c>
      <c r="AZ91" s="324">
        <f t="shared" ca="1" si="185"/>
        <v>1</v>
      </c>
      <c r="BA91" s="324">
        <f t="shared" ca="1" si="185"/>
        <v>1</v>
      </c>
      <c r="BB91" s="324">
        <f t="shared" ca="1" si="185"/>
        <v>1</v>
      </c>
      <c r="BC91" s="324">
        <f t="shared" ca="1" si="185"/>
        <v>1</v>
      </c>
      <c r="BD91" s="324">
        <f t="shared" ca="1" si="185"/>
        <v>1</v>
      </c>
      <c r="BE91" s="324">
        <f t="shared" ca="1" si="185"/>
        <v>1</v>
      </c>
      <c r="BF91" s="324">
        <f t="shared" ca="1" si="185"/>
        <v>1</v>
      </c>
      <c r="BG91" s="324">
        <f t="shared" ca="1" si="185"/>
        <v>1</v>
      </c>
      <c r="BH91" s="324">
        <f t="shared" ca="1" si="185"/>
        <v>1</v>
      </c>
      <c r="BI91" s="324">
        <f t="shared" ca="1" si="185"/>
        <v>1</v>
      </c>
      <c r="BJ91" s="324">
        <f t="shared" ca="1" si="185"/>
        <v>1</v>
      </c>
      <c r="BK91" s="324">
        <f t="shared" ca="1" si="185"/>
        <v>1</v>
      </c>
      <c r="BL91" s="324">
        <f t="shared" ca="1" si="185"/>
        <v>1</v>
      </c>
      <c r="BM91" s="324">
        <f t="shared" ca="1" si="185"/>
        <v>1</v>
      </c>
      <c r="BN91" s="324">
        <f t="shared" ca="1" si="185"/>
        <v>1</v>
      </c>
      <c r="BO91" s="324">
        <f t="shared" ca="1" si="185"/>
        <v>1</v>
      </c>
      <c r="BP91" s="324">
        <f t="shared" ca="1" si="185"/>
        <v>1</v>
      </c>
      <c r="BQ91" s="324">
        <f t="shared" ca="1" si="185"/>
        <v>1</v>
      </c>
      <c r="BR91" s="324">
        <f t="shared" ca="1" si="185"/>
        <v>1</v>
      </c>
      <c r="BS91" s="325">
        <f t="shared" ca="1" si="167"/>
        <v>1</v>
      </c>
    </row>
    <row r="92" spans="1:71" ht="14.25" customHeight="1">
      <c r="A92" s="326">
        <f t="shared" si="162"/>
        <v>11</v>
      </c>
      <c r="B92" s="321" t="str">
        <f>VLOOKUP(C92,Sort!B:C,2,FALSE)</f>
        <v>TOWER LAMP</v>
      </c>
      <c r="C92" s="321" t="s">
        <v>65</v>
      </c>
      <c r="D92" s="322">
        <f>SUMIFS('Data Down'!$N:$N,'Data Down'!$D:$D,'Daily PA'!$C92,'Data Down'!$C:$C,'Daily PA'!D$6)</f>
        <v>0</v>
      </c>
      <c r="E92" s="322">
        <f>SUMIFS('Data Down'!$N:$N,'Data Down'!$D:$D,'Daily PA'!$C92,'Data Down'!$C:$C,'Daily PA'!E$6)</f>
        <v>0</v>
      </c>
      <c r="F92" s="322">
        <f>SUMIFS('Data Down'!$N:$N,'Data Down'!$D:$D,'Daily PA'!$C92,'Data Down'!$C:$C,'Daily PA'!F$6)</f>
        <v>0</v>
      </c>
      <c r="G92" s="322">
        <f>SUMIFS('Data Down'!$N:$N,'Data Down'!$D:$D,'Daily PA'!$C92,'Data Down'!$C:$C,'Daily PA'!G$6)</f>
        <v>0</v>
      </c>
      <c r="H92" s="322">
        <f>SUMIFS('Data Down'!$N:$N,'Data Down'!$D:$D,'Daily PA'!$C92,'Data Down'!$C:$C,'Daily PA'!H$6)</f>
        <v>0</v>
      </c>
      <c r="I92" s="322">
        <f>SUMIFS('Data Down'!$N:$N,'Data Down'!$D:$D,'Daily PA'!$C92,'Data Down'!$C:$C,'Daily PA'!I$6)</f>
        <v>0</v>
      </c>
      <c r="J92" s="322">
        <f>SUMIFS('Data Down'!$N:$N,'Data Down'!$D:$D,'Daily PA'!$C92,'Data Down'!$C:$C,'Daily PA'!J$6)</f>
        <v>0</v>
      </c>
      <c r="K92" s="322">
        <f>SUMIFS('Data Down'!$N:$N,'Data Down'!$D:$D,'Daily PA'!$C92,'Data Down'!$C:$C,'Daily PA'!K$6)</f>
        <v>0</v>
      </c>
      <c r="L92" s="322">
        <f>SUMIFS('Data Down'!$N:$N,'Data Down'!$D:$D,'Daily PA'!$C92,'Data Down'!$C:$C,'Daily PA'!L$6)</f>
        <v>0</v>
      </c>
      <c r="M92" s="322">
        <f>SUMIFS('Data Down'!$N:$N,'Data Down'!$D:$D,'Daily PA'!$C92,'Data Down'!$C:$C,'Daily PA'!M$6)</f>
        <v>0</v>
      </c>
      <c r="N92" s="322">
        <f>SUMIFS('Data Down'!$N:$N,'Data Down'!$D:$D,'Daily PA'!$C92,'Data Down'!$C:$C,'Daily PA'!N$6)</f>
        <v>0</v>
      </c>
      <c r="O92" s="322">
        <f>SUMIFS('Data Down'!$N:$N,'Data Down'!$D:$D,'Daily PA'!$C92,'Data Down'!$C:$C,'Daily PA'!O$6)</f>
        <v>0</v>
      </c>
      <c r="P92" s="322">
        <f>SUMIFS('Data Down'!$N:$N,'Data Down'!$D:$D,'Daily PA'!$C92,'Data Down'!$C:$C,'Daily PA'!P$6)</f>
        <v>0</v>
      </c>
      <c r="Q92" s="322">
        <f>SUMIFS('Data Down'!$N:$N,'Data Down'!$D:$D,'Daily PA'!$C92,'Data Down'!$C:$C,'Daily PA'!Q$6)</f>
        <v>0</v>
      </c>
      <c r="R92" s="322">
        <f>SUMIFS('Data Down'!$N:$N,'Data Down'!$D:$D,'Daily PA'!$C92,'Data Down'!$C:$C,'Daily PA'!R$6)</f>
        <v>0</v>
      </c>
      <c r="S92" s="322">
        <f>SUMIFS('Data Down'!$N:$N,'Data Down'!$D:$D,'Daily PA'!$C92,'Data Down'!$C:$C,'Daily PA'!S$6)</f>
        <v>0</v>
      </c>
      <c r="T92" s="322">
        <f>SUMIFS('Data Down'!$N:$N,'Data Down'!$D:$D,'Daily PA'!$C92,'Data Down'!$C:$C,'Daily PA'!T$6)</f>
        <v>0</v>
      </c>
      <c r="U92" s="322">
        <f>SUMIFS('Data Down'!$N:$N,'Data Down'!$D:$D,'Daily PA'!$C92,'Data Down'!$C:$C,'Daily PA'!U$6)</f>
        <v>0</v>
      </c>
      <c r="V92" s="322">
        <f>SUMIFS('Data Down'!$N:$N,'Data Down'!$D:$D,'Daily PA'!$C92,'Data Down'!$C:$C,'Daily PA'!V$6)</f>
        <v>0</v>
      </c>
      <c r="W92" s="322">
        <f>SUMIFS('Data Down'!$N:$N,'Data Down'!$D:$D,'Daily PA'!$C92,'Data Down'!$C:$C,'Daily PA'!W$6)</f>
        <v>0</v>
      </c>
      <c r="X92" s="322">
        <f>SUMIFS('Data Down'!$N:$N,'Data Down'!$D:$D,'Daily PA'!$C92,'Data Down'!$C:$C,'Daily PA'!X$6)</f>
        <v>0</v>
      </c>
      <c r="Y92" s="322">
        <f>SUMIFS('Data Down'!$N:$N,'Data Down'!$D:$D,'Daily PA'!$C92,'Data Down'!$C:$C,'Daily PA'!Y$6)</f>
        <v>0</v>
      </c>
      <c r="Z92" s="322">
        <f>SUMIFS('Data Down'!$N:$N,'Data Down'!$D:$D,'Daily PA'!$C92,'Data Down'!$C:$C,'Daily PA'!Z$6)</f>
        <v>0</v>
      </c>
      <c r="AA92" s="322">
        <f>SUMIFS('Data Down'!$N:$N,'Data Down'!$D:$D,'Daily PA'!$C92,'Data Down'!$C:$C,'Daily PA'!AA$6)</f>
        <v>0</v>
      </c>
      <c r="AB92" s="322">
        <f>SUMIFS('Data Down'!$N:$N,'Data Down'!$D:$D,'Daily PA'!$C92,'Data Down'!$C:$C,'Daily PA'!AB$6)</f>
        <v>0</v>
      </c>
      <c r="AC92" s="322">
        <f>SUMIFS('Data Down'!$N:$N,'Data Down'!$D:$D,'Daily PA'!$C92,'Data Down'!$C:$C,'Daily PA'!AC$6)</f>
        <v>0</v>
      </c>
      <c r="AD92" s="322">
        <f>SUMIFS('Data Down'!$N:$N,'Data Down'!$D:$D,'Daily PA'!$C92,'Data Down'!$C:$C,'Daily PA'!AD$6)</f>
        <v>0</v>
      </c>
      <c r="AE92" s="322">
        <f>SUMIFS('Data Down'!$N:$N,'Data Down'!$D:$D,'Daily PA'!$C92,'Data Down'!$C:$C,'Daily PA'!AE$6)</f>
        <v>0</v>
      </c>
      <c r="AF92" s="322">
        <f>SUMIFS('Data Down'!$N:$N,'Data Down'!$D:$D,'Daily PA'!$C92,'Data Down'!$C:$C,'Daily PA'!AF$6)</f>
        <v>0</v>
      </c>
      <c r="AG92" s="322">
        <f>SUMIFS('Data Down'!$N:$N,'Data Down'!$D:$D,'Daily PA'!$C92,'Data Down'!$C:$C,'Daily PA'!AG$6)</f>
        <v>0</v>
      </c>
      <c r="AH92" s="322">
        <f>SUMIFS('Data Down'!$N:$N,'Data Down'!$D:$D,'Daily PA'!$C92,'Data Down'!$C:$C,'Daily PA'!AH$6)</f>
        <v>0</v>
      </c>
      <c r="AI92" s="323">
        <f t="shared" si="163"/>
        <v>0</v>
      </c>
      <c r="AJ92" s="68"/>
      <c r="AK92" s="320">
        <f t="shared" si="164"/>
        <v>11</v>
      </c>
      <c r="AL92" s="321" t="str">
        <f t="shared" ref="AL92:AM92" si="186">B92</f>
        <v>TOWER LAMP</v>
      </c>
      <c r="AM92" s="321" t="str">
        <f t="shared" si="186"/>
        <v>TL 026</v>
      </c>
      <c r="AN92" s="324">
        <f t="shared" ref="AN92:BR92" ca="1" si="187">IF(AN$6&lt;NOW()-1,(SUM(24-D92)/24),"")</f>
        <v>1</v>
      </c>
      <c r="AO92" s="324">
        <f t="shared" ca="1" si="187"/>
        <v>1</v>
      </c>
      <c r="AP92" s="324">
        <f t="shared" ca="1" si="187"/>
        <v>1</v>
      </c>
      <c r="AQ92" s="324">
        <f t="shared" ca="1" si="187"/>
        <v>1</v>
      </c>
      <c r="AR92" s="324">
        <f t="shared" ca="1" si="187"/>
        <v>1</v>
      </c>
      <c r="AS92" s="324">
        <f t="shared" ca="1" si="187"/>
        <v>1</v>
      </c>
      <c r="AT92" s="324">
        <f t="shared" ca="1" si="187"/>
        <v>1</v>
      </c>
      <c r="AU92" s="324">
        <f t="shared" ca="1" si="187"/>
        <v>1</v>
      </c>
      <c r="AV92" s="324">
        <f t="shared" ca="1" si="187"/>
        <v>1</v>
      </c>
      <c r="AW92" s="324">
        <f t="shared" ca="1" si="187"/>
        <v>1</v>
      </c>
      <c r="AX92" s="324">
        <f t="shared" ca="1" si="187"/>
        <v>1</v>
      </c>
      <c r="AY92" s="324">
        <f t="shared" ca="1" si="187"/>
        <v>1</v>
      </c>
      <c r="AZ92" s="324">
        <f t="shared" ca="1" si="187"/>
        <v>1</v>
      </c>
      <c r="BA92" s="324">
        <f t="shared" ca="1" si="187"/>
        <v>1</v>
      </c>
      <c r="BB92" s="324">
        <f t="shared" ca="1" si="187"/>
        <v>1</v>
      </c>
      <c r="BC92" s="324">
        <f t="shared" ca="1" si="187"/>
        <v>1</v>
      </c>
      <c r="BD92" s="324">
        <f t="shared" ca="1" si="187"/>
        <v>1</v>
      </c>
      <c r="BE92" s="324">
        <f t="shared" ca="1" si="187"/>
        <v>1</v>
      </c>
      <c r="BF92" s="324">
        <f t="shared" ca="1" si="187"/>
        <v>1</v>
      </c>
      <c r="BG92" s="324">
        <f t="shared" ca="1" si="187"/>
        <v>1</v>
      </c>
      <c r="BH92" s="324">
        <f t="shared" ca="1" si="187"/>
        <v>1</v>
      </c>
      <c r="BI92" s="324">
        <f t="shared" ca="1" si="187"/>
        <v>1</v>
      </c>
      <c r="BJ92" s="324">
        <f t="shared" ca="1" si="187"/>
        <v>1</v>
      </c>
      <c r="BK92" s="324">
        <f t="shared" ca="1" si="187"/>
        <v>1</v>
      </c>
      <c r="BL92" s="324">
        <f t="shared" ca="1" si="187"/>
        <v>1</v>
      </c>
      <c r="BM92" s="324">
        <f t="shared" ca="1" si="187"/>
        <v>1</v>
      </c>
      <c r="BN92" s="324">
        <f t="shared" ca="1" si="187"/>
        <v>1</v>
      </c>
      <c r="BO92" s="324">
        <f t="shared" ca="1" si="187"/>
        <v>1</v>
      </c>
      <c r="BP92" s="324">
        <f t="shared" ca="1" si="187"/>
        <v>1</v>
      </c>
      <c r="BQ92" s="324">
        <f t="shared" ca="1" si="187"/>
        <v>1</v>
      </c>
      <c r="BR92" s="324">
        <f t="shared" ca="1" si="187"/>
        <v>1</v>
      </c>
      <c r="BS92" s="325">
        <f t="shared" ca="1" si="167"/>
        <v>1</v>
      </c>
    </row>
    <row r="93" spans="1:71" ht="14.25" customHeight="1">
      <c r="A93" s="326">
        <f t="shared" si="162"/>
        <v>12</v>
      </c>
      <c r="B93" s="321" t="str">
        <f>VLOOKUP(C93,Sort!B:C,2,FALSE)</f>
        <v>TOWER LAMP</v>
      </c>
      <c r="C93" s="321" t="s">
        <v>66</v>
      </c>
      <c r="D93" s="322">
        <f>SUMIFS('Data Down'!$N:$N,'Data Down'!$D:$D,'Daily PA'!$C93,'Data Down'!$C:$C,'Daily PA'!D$6)</f>
        <v>0</v>
      </c>
      <c r="E93" s="322">
        <f>SUMIFS('Data Down'!$N:$N,'Data Down'!$D:$D,'Daily PA'!$C93,'Data Down'!$C:$C,'Daily PA'!E$6)</f>
        <v>0</v>
      </c>
      <c r="F93" s="322">
        <f>SUMIFS('Data Down'!$N:$N,'Data Down'!$D:$D,'Daily PA'!$C93,'Data Down'!$C:$C,'Daily PA'!F$6)</f>
        <v>0</v>
      </c>
      <c r="G93" s="322">
        <f>SUMIFS('Data Down'!$N:$N,'Data Down'!$D:$D,'Daily PA'!$C93,'Data Down'!$C:$C,'Daily PA'!G$6)</f>
        <v>0</v>
      </c>
      <c r="H93" s="322">
        <f>SUMIFS('Data Down'!$N:$N,'Data Down'!$D:$D,'Daily PA'!$C93,'Data Down'!$C:$C,'Daily PA'!H$6)</f>
        <v>0</v>
      </c>
      <c r="I93" s="322">
        <f>SUMIFS('Data Down'!$N:$N,'Data Down'!$D:$D,'Daily PA'!$C93,'Data Down'!$C:$C,'Daily PA'!I$6)</f>
        <v>0</v>
      </c>
      <c r="J93" s="322">
        <f>SUMIFS('Data Down'!$N:$N,'Data Down'!$D:$D,'Daily PA'!$C93,'Data Down'!$C:$C,'Daily PA'!J$6)</f>
        <v>0</v>
      </c>
      <c r="K93" s="322">
        <f>SUMIFS('Data Down'!$N:$N,'Data Down'!$D:$D,'Daily PA'!$C93,'Data Down'!$C:$C,'Daily PA'!K$6)</f>
        <v>0</v>
      </c>
      <c r="L93" s="322">
        <f>SUMIFS('Data Down'!$N:$N,'Data Down'!$D:$D,'Daily PA'!$C93,'Data Down'!$C:$C,'Daily PA'!L$6)</f>
        <v>0</v>
      </c>
      <c r="M93" s="322">
        <f>SUMIFS('Data Down'!$N:$N,'Data Down'!$D:$D,'Daily PA'!$C93,'Data Down'!$C:$C,'Daily PA'!M$6)</f>
        <v>0</v>
      </c>
      <c r="N93" s="322">
        <f>SUMIFS('Data Down'!$N:$N,'Data Down'!$D:$D,'Daily PA'!$C93,'Data Down'!$C:$C,'Daily PA'!N$6)</f>
        <v>0</v>
      </c>
      <c r="O93" s="322">
        <f>SUMIFS('Data Down'!$N:$N,'Data Down'!$D:$D,'Daily PA'!$C93,'Data Down'!$C:$C,'Daily PA'!O$6)</f>
        <v>0</v>
      </c>
      <c r="P93" s="322">
        <f>SUMIFS('Data Down'!$N:$N,'Data Down'!$D:$D,'Daily PA'!$C93,'Data Down'!$C:$C,'Daily PA'!P$6)</f>
        <v>0</v>
      </c>
      <c r="Q93" s="322">
        <f>SUMIFS('Data Down'!$N:$N,'Data Down'!$D:$D,'Daily PA'!$C93,'Data Down'!$C:$C,'Daily PA'!Q$6)</f>
        <v>0</v>
      </c>
      <c r="R93" s="322">
        <f>SUMIFS('Data Down'!$N:$N,'Data Down'!$D:$D,'Daily PA'!$C93,'Data Down'!$C:$C,'Daily PA'!R$6)</f>
        <v>0</v>
      </c>
      <c r="S93" s="322">
        <f>SUMIFS('Data Down'!$N:$N,'Data Down'!$D:$D,'Daily PA'!$C93,'Data Down'!$C:$C,'Daily PA'!S$6)</f>
        <v>0</v>
      </c>
      <c r="T93" s="322">
        <f>SUMIFS('Data Down'!$N:$N,'Data Down'!$D:$D,'Daily PA'!$C93,'Data Down'!$C:$C,'Daily PA'!T$6)</f>
        <v>0</v>
      </c>
      <c r="U93" s="322">
        <f>SUMIFS('Data Down'!$N:$N,'Data Down'!$D:$D,'Daily PA'!$C93,'Data Down'!$C:$C,'Daily PA'!U$6)</f>
        <v>0</v>
      </c>
      <c r="V93" s="322">
        <f>SUMIFS('Data Down'!$N:$N,'Data Down'!$D:$D,'Daily PA'!$C93,'Data Down'!$C:$C,'Daily PA'!V$6)</f>
        <v>0</v>
      </c>
      <c r="W93" s="322">
        <f>SUMIFS('Data Down'!$N:$N,'Data Down'!$D:$D,'Daily PA'!$C93,'Data Down'!$C:$C,'Daily PA'!W$6)</f>
        <v>0</v>
      </c>
      <c r="X93" s="322">
        <f>SUMIFS('Data Down'!$N:$N,'Data Down'!$D:$D,'Daily PA'!$C93,'Data Down'!$C:$C,'Daily PA'!X$6)</f>
        <v>0</v>
      </c>
      <c r="Y93" s="322">
        <f>SUMIFS('Data Down'!$N:$N,'Data Down'!$D:$D,'Daily PA'!$C93,'Data Down'!$C:$C,'Daily PA'!Y$6)</f>
        <v>0</v>
      </c>
      <c r="Z93" s="322">
        <f>SUMIFS('Data Down'!$N:$N,'Data Down'!$D:$D,'Daily PA'!$C93,'Data Down'!$C:$C,'Daily PA'!Z$6)</f>
        <v>0</v>
      </c>
      <c r="AA93" s="322">
        <f>SUMIFS('Data Down'!$N:$N,'Data Down'!$D:$D,'Daily PA'!$C93,'Data Down'!$C:$C,'Daily PA'!AA$6)</f>
        <v>0</v>
      </c>
      <c r="AB93" s="322">
        <f>SUMIFS('Data Down'!$N:$N,'Data Down'!$D:$D,'Daily PA'!$C93,'Data Down'!$C:$C,'Daily PA'!AB$6)</f>
        <v>0</v>
      </c>
      <c r="AC93" s="322">
        <f>SUMIFS('Data Down'!$N:$N,'Data Down'!$D:$D,'Daily PA'!$C93,'Data Down'!$C:$C,'Daily PA'!AC$6)</f>
        <v>0</v>
      </c>
      <c r="AD93" s="322">
        <f>SUMIFS('Data Down'!$N:$N,'Data Down'!$D:$D,'Daily PA'!$C93,'Data Down'!$C:$C,'Daily PA'!AD$6)</f>
        <v>0</v>
      </c>
      <c r="AE93" s="322">
        <f>SUMIFS('Data Down'!$N:$N,'Data Down'!$D:$D,'Daily PA'!$C93,'Data Down'!$C:$C,'Daily PA'!AE$6)</f>
        <v>0</v>
      </c>
      <c r="AF93" s="322">
        <f>SUMIFS('Data Down'!$N:$N,'Data Down'!$D:$D,'Daily PA'!$C93,'Data Down'!$C:$C,'Daily PA'!AF$6)</f>
        <v>0</v>
      </c>
      <c r="AG93" s="322">
        <f>SUMIFS('Data Down'!$N:$N,'Data Down'!$D:$D,'Daily PA'!$C93,'Data Down'!$C:$C,'Daily PA'!AG$6)</f>
        <v>0</v>
      </c>
      <c r="AH93" s="322">
        <f>SUMIFS('Data Down'!$N:$N,'Data Down'!$D:$D,'Daily PA'!$C93,'Data Down'!$C:$C,'Daily PA'!AH$6)</f>
        <v>0</v>
      </c>
      <c r="AI93" s="323">
        <f t="shared" si="163"/>
        <v>0</v>
      </c>
      <c r="AJ93" s="68"/>
      <c r="AK93" s="320">
        <f t="shared" si="164"/>
        <v>12</v>
      </c>
      <c r="AL93" s="321" t="str">
        <f t="shared" ref="AL93:AM93" si="188">B93</f>
        <v>TOWER LAMP</v>
      </c>
      <c r="AM93" s="321" t="str">
        <f t="shared" si="188"/>
        <v>TL 027</v>
      </c>
      <c r="AN93" s="324">
        <f t="shared" ref="AN93:BR93" ca="1" si="189">IF(AN$6&lt;NOW()-1,(SUM(24-D93)/24),"")</f>
        <v>1</v>
      </c>
      <c r="AO93" s="324">
        <f t="shared" ca="1" si="189"/>
        <v>1</v>
      </c>
      <c r="AP93" s="324">
        <f t="shared" ca="1" si="189"/>
        <v>1</v>
      </c>
      <c r="AQ93" s="324">
        <f t="shared" ca="1" si="189"/>
        <v>1</v>
      </c>
      <c r="AR93" s="324">
        <f t="shared" ca="1" si="189"/>
        <v>1</v>
      </c>
      <c r="AS93" s="324">
        <f t="shared" ca="1" si="189"/>
        <v>1</v>
      </c>
      <c r="AT93" s="324">
        <f t="shared" ca="1" si="189"/>
        <v>1</v>
      </c>
      <c r="AU93" s="324">
        <f t="shared" ca="1" si="189"/>
        <v>1</v>
      </c>
      <c r="AV93" s="324">
        <f t="shared" ca="1" si="189"/>
        <v>1</v>
      </c>
      <c r="AW93" s="324">
        <f t="shared" ca="1" si="189"/>
        <v>1</v>
      </c>
      <c r="AX93" s="324">
        <f t="shared" ca="1" si="189"/>
        <v>1</v>
      </c>
      <c r="AY93" s="324">
        <f t="shared" ca="1" si="189"/>
        <v>1</v>
      </c>
      <c r="AZ93" s="324">
        <f t="shared" ca="1" si="189"/>
        <v>1</v>
      </c>
      <c r="BA93" s="324">
        <f t="shared" ca="1" si="189"/>
        <v>1</v>
      </c>
      <c r="BB93" s="324">
        <f t="shared" ca="1" si="189"/>
        <v>1</v>
      </c>
      <c r="BC93" s="324">
        <f t="shared" ca="1" si="189"/>
        <v>1</v>
      </c>
      <c r="BD93" s="324">
        <f t="shared" ca="1" si="189"/>
        <v>1</v>
      </c>
      <c r="BE93" s="324">
        <f t="shared" ca="1" si="189"/>
        <v>1</v>
      </c>
      <c r="BF93" s="324">
        <f t="shared" ca="1" si="189"/>
        <v>1</v>
      </c>
      <c r="BG93" s="324">
        <f t="shared" ca="1" si="189"/>
        <v>1</v>
      </c>
      <c r="BH93" s="324">
        <f t="shared" ca="1" si="189"/>
        <v>1</v>
      </c>
      <c r="BI93" s="324">
        <f t="shared" ca="1" si="189"/>
        <v>1</v>
      </c>
      <c r="BJ93" s="324">
        <f t="shared" ca="1" si="189"/>
        <v>1</v>
      </c>
      <c r="BK93" s="324">
        <f t="shared" ca="1" si="189"/>
        <v>1</v>
      </c>
      <c r="BL93" s="324">
        <f t="shared" ca="1" si="189"/>
        <v>1</v>
      </c>
      <c r="BM93" s="324">
        <f t="shared" ca="1" si="189"/>
        <v>1</v>
      </c>
      <c r="BN93" s="324">
        <f t="shared" ca="1" si="189"/>
        <v>1</v>
      </c>
      <c r="BO93" s="324">
        <f t="shared" ca="1" si="189"/>
        <v>1</v>
      </c>
      <c r="BP93" s="324">
        <f t="shared" ca="1" si="189"/>
        <v>1</v>
      </c>
      <c r="BQ93" s="324">
        <f t="shared" ca="1" si="189"/>
        <v>1</v>
      </c>
      <c r="BR93" s="324">
        <f t="shared" ca="1" si="189"/>
        <v>1</v>
      </c>
      <c r="BS93" s="325">
        <f t="shared" ca="1" si="167"/>
        <v>1</v>
      </c>
    </row>
    <row r="94" spans="1:71" ht="14.25" customHeight="1">
      <c r="A94" s="326">
        <f t="shared" si="162"/>
        <v>13</v>
      </c>
      <c r="B94" s="321" t="str">
        <f>VLOOKUP(C94,Sort!B:C,2,FALSE)</f>
        <v>TOWER LAMP</v>
      </c>
      <c r="C94" s="321" t="s">
        <v>67</v>
      </c>
      <c r="D94" s="322">
        <f>SUMIFS('Data Down'!$N:$N,'Data Down'!$D:$D,'Daily PA'!$C94,'Data Down'!$C:$C,'Daily PA'!D$6)</f>
        <v>0</v>
      </c>
      <c r="E94" s="322">
        <f>SUMIFS('Data Down'!$N:$N,'Data Down'!$D:$D,'Daily PA'!$C94,'Data Down'!$C:$C,'Daily PA'!E$6)</f>
        <v>0</v>
      </c>
      <c r="F94" s="322">
        <f>SUMIFS('Data Down'!$N:$N,'Data Down'!$D:$D,'Daily PA'!$C94,'Data Down'!$C:$C,'Daily PA'!F$6)</f>
        <v>0</v>
      </c>
      <c r="G94" s="322">
        <f>SUMIFS('Data Down'!$N:$N,'Data Down'!$D:$D,'Daily PA'!$C94,'Data Down'!$C:$C,'Daily PA'!G$6)</f>
        <v>0</v>
      </c>
      <c r="H94" s="322">
        <f>SUMIFS('Data Down'!$N:$N,'Data Down'!$D:$D,'Daily PA'!$C94,'Data Down'!$C:$C,'Daily PA'!H$6)</f>
        <v>0</v>
      </c>
      <c r="I94" s="322">
        <f>SUMIFS('Data Down'!$N:$N,'Data Down'!$D:$D,'Daily PA'!$C94,'Data Down'!$C:$C,'Daily PA'!I$6)</f>
        <v>0</v>
      </c>
      <c r="J94" s="322">
        <f>SUMIFS('Data Down'!$N:$N,'Data Down'!$D:$D,'Daily PA'!$C94,'Data Down'!$C:$C,'Daily PA'!J$6)</f>
        <v>0</v>
      </c>
      <c r="K94" s="322">
        <f>SUMIFS('Data Down'!$N:$N,'Data Down'!$D:$D,'Daily PA'!$C94,'Data Down'!$C:$C,'Daily PA'!K$6)</f>
        <v>0</v>
      </c>
      <c r="L94" s="322">
        <f>SUMIFS('Data Down'!$N:$N,'Data Down'!$D:$D,'Daily PA'!$C94,'Data Down'!$C:$C,'Daily PA'!L$6)</f>
        <v>0</v>
      </c>
      <c r="M94" s="322">
        <f>SUMIFS('Data Down'!$N:$N,'Data Down'!$D:$D,'Daily PA'!$C94,'Data Down'!$C:$C,'Daily PA'!M$6)</f>
        <v>0</v>
      </c>
      <c r="N94" s="322">
        <f>SUMIFS('Data Down'!$N:$N,'Data Down'!$D:$D,'Daily PA'!$C94,'Data Down'!$C:$C,'Daily PA'!N$6)</f>
        <v>0</v>
      </c>
      <c r="O94" s="322">
        <f>SUMIFS('Data Down'!$N:$N,'Data Down'!$D:$D,'Daily PA'!$C94,'Data Down'!$C:$C,'Daily PA'!O$6)</f>
        <v>0</v>
      </c>
      <c r="P94" s="322">
        <f>SUMIFS('Data Down'!$N:$N,'Data Down'!$D:$D,'Daily PA'!$C94,'Data Down'!$C:$C,'Daily PA'!P$6)</f>
        <v>0</v>
      </c>
      <c r="Q94" s="322">
        <f>SUMIFS('Data Down'!$N:$N,'Data Down'!$D:$D,'Daily PA'!$C94,'Data Down'!$C:$C,'Daily PA'!Q$6)</f>
        <v>0</v>
      </c>
      <c r="R94" s="322">
        <f>SUMIFS('Data Down'!$N:$N,'Data Down'!$D:$D,'Daily PA'!$C94,'Data Down'!$C:$C,'Daily PA'!R$6)</f>
        <v>0</v>
      </c>
      <c r="S94" s="322">
        <f>SUMIFS('Data Down'!$N:$N,'Data Down'!$D:$D,'Daily PA'!$C94,'Data Down'!$C:$C,'Daily PA'!S$6)</f>
        <v>0</v>
      </c>
      <c r="T94" s="322">
        <f>SUMIFS('Data Down'!$N:$N,'Data Down'!$D:$D,'Daily PA'!$C94,'Data Down'!$C:$C,'Daily PA'!T$6)</f>
        <v>0</v>
      </c>
      <c r="U94" s="322">
        <f>SUMIFS('Data Down'!$N:$N,'Data Down'!$D:$D,'Daily PA'!$C94,'Data Down'!$C:$C,'Daily PA'!U$6)</f>
        <v>0</v>
      </c>
      <c r="V94" s="322">
        <f>SUMIFS('Data Down'!$N:$N,'Data Down'!$D:$D,'Daily PA'!$C94,'Data Down'!$C:$C,'Daily PA'!V$6)</f>
        <v>0</v>
      </c>
      <c r="W94" s="322">
        <f>SUMIFS('Data Down'!$N:$N,'Data Down'!$D:$D,'Daily PA'!$C94,'Data Down'!$C:$C,'Daily PA'!W$6)</f>
        <v>0</v>
      </c>
      <c r="X94" s="322">
        <f>SUMIFS('Data Down'!$N:$N,'Data Down'!$D:$D,'Daily PA'!$C94,'Data Down'!$C:$C,'Daily PA'!X$6)</f>
        <v>0</v>
      </c>
      <c r="Y94" s="322">
        <f>SUMIFS('Data Down'!$N:$N,'Data Down'!$D:$D,'Daily PA'!$C94,'Data Down'!$C:$C,'Daily PA'!Y$6)</f>
        <v>0</v>
      </c>
      <c r="Z94" s="322">
        <f>SUMIFS('Data Down'!$N:$N,'Data Down'!$D:$D,'Daily PA'!$C94,'Data Down'!$C:$C,'Daily PA'!Z$6)</f>
        <v>0</v>
      </c>
      <c r="AA94" s="322">
        <f>SUMIFS('Data Down'!$N:$N,'Data Down'!$D:$D,'Daily PA'!$C94,'Data Down'!$C:$C,'Daily PA'!AA$6)</f>
        <v>0</v>
      </c>
      <c r="AB94" s="322">
        <f>SUMIFS('Data Down'!$N:$N,'Data Down'!$D:$D,'Daily PA'!$C94,'Data Down'!$C:$C,'Daily PA'!AB$6)</f>
        <v>0</v>
      </c>
      <c r="AC94" s="322">
        <f>SUMIFS('Data Down'!$N:$N,'Data Down'!$D:$D,'Daily PA'!$C94,'Data Down'!$C:$C,'Daily PA'!AC$6)</f>
        <v>0</v>
      </c>
      <c r="AD94" s="322">
        <f>SUMIFS('Data Down'!$N:$N,'Data Down'!$D:$D,'Daily PA'!$C94,'Data Down'!$C:$C,'Daily PA'!AD$6)</f>
        <v>0</v>
      </c>
      <c r="AE94" s="322">
        <f>SUMIFS('Data Down'!$N:$N,'Data Down'!$D:$D,'Daily PA'!$C94,'Data Down'!$C:$C,'Daily PA'!AE$6)</f>
        <v>0</v>
      </c>
      <c r="AF94" s="322">
        <f>SUMIFS('Data Down'!$N:$N,'Data Down'!$D:$D,'Daily PA'!$C94,'Data Down'!$C:$C,'Daily PA'!AF$6)</f>
        <v>0</v>
      </c>
      <c r="AG94" s="322">
        <f>SUMIFS('Data Down'!$N:$N,'Data Down'!$D:$D,'Daily PA'!$C94,'Data Down'!$C:$C,'Daily PA'!AG$6)</f>
        <v>0</v>
      </c>
      <c r="AH94" s="322">
        <f>SUMIFS('Data Down'!$N:$N,'Data Down'!$D:$D,'Daily PA'!$C94,'Data Down'!$C:$C,'Daily PA'!AH$6)</f>
        <v>0</v>
      </c>
      <c r="AI94" s="323">
        <f t="shared" si="163"/>
        <v>0</v>
      </c>
      <c r="AJ94" s="68"/>
      <c r="AK94" s="320">
        <f t="shared" si="164"/>
        <v>13</v>
      </c>
      <c r="AL94" s="321" t="str">
        <f t="shared" ref="AL94:AM94" si="190">B94</f>
        <v>TOWER LAMP</v>
      </c>
      <c r="AM94" s="321" t="str">
        <f t="shared" si="190"/>
        <v>TL 028</v>
      </c>
      <c r="AN94" s="324">
        <f t="shared" ref="AN94:BR94" ca="1" si="191">IF(AN$6&lt;NOW()-1,(SUM(24-D94)/24),"")</f>
        <v>1</v>
      </c>
      <c r="AO94" s="324">
        <f t="shared" ca="1" si="191"/>
        <v>1</v>
      </c>
      <c r="AP94" s="324">
        <f t="shared" ca="1" si="191"/>
        <v>1</v>
      </c>
      <c r="AQ94" s="324">
        <f t="shared" ca="1" si="191"/>
        <v>1</v>
      </c>
      <c r="AR94" s="324">
        <f t="shared" ca="1" si="191"/>
        <v>1</v>
      </c>
      <c r="AS94" s="324">
        <f t="shared" ca="1" si="191"/>
        <v>1</v>
      </c>
      <c r="AT94" s="324">
        <f t="shared" ca="1" si="191"/>
        <v>1</v>
      </c>
      <c r="AU94" s="324">
        <f t="shared" ca="1" si="191"/>
        <v>1</v>
      </c>
      <c r="AV94" s="324">
        <f t="shared" ca="1" si="191"/>
        <v>1</v>
      </c>
      <c r="AW94" s="324">
        <f t="shared" ca="1" si="191"/>
        <v>1</v>
      </c>
      <c r="AX94" s="324">
        <f t="shared" ca="1" si="191"/>
        <v>1</v>
      </c>
      <c r="AY94" s="324">
        <f t="shared" ca="1" si="191"/>
        <v>1</v>
      </c>
      <c r="AZ94" s="324">
        <f t="shared" ca="1" si="191"/>
        <v>1</v>
      </c>
      <c r="BA94" s="324">
        <f t="shared" ca="1" si="191"/>
        <v>1</v>
      </c>
      <c r="BB94" s="324">
        <f t="shared" ca="1" si="191"/>
        <v>1</v>
      </c>
      <c r="BC94" s="324">
        <f t="shared" ca="1" si="191"/>
        <v>1</v>
      </c>
      <c r="BD94" s="324">
        <f t="shared" ca="1" si="191"/>
        <v>1</v>
      </c>
      <c r="BE94" s="324">
        <f t="shared" ca="1" si="191"/>
        <v>1</v>
      </c>
      <c r="BF94" s="324">
        <f t="shared" ca="1" si="191"/>
        <v>1</v>
      </c>
      <c r="BG94" s="324">
        <f t="shared" ca="1" si="191"/>
        <v>1</v>
      </c>
      <c r="BH94" s="324">
        <f t="shared" ca="1" si="191"/>
        <v>1</v>
      </c>
      <c r="BI94" s="324">
        <f t="shared" ca="1" si="191"/>
        <v>1</v>
      </c>
      <c r="BJ94" s="324">
        <f t="shared" ca="1" si="191"/>
        <v>1</v>
      </c>
      <c r="BK94" s="324">
        <f t="shared" ca="1" si="191"/>
        <v>1</v>
      </c>
      <c r="BL94" s="324">
        <f t="shared" ca="1" si="191"/>
        <v>1</v>
      </c>
      <c r="BM94" s="324">
        <f t="shared" ca="1" si="191"/>
        <v>1</v>
      </c>
      <c r="BN94" s="324">
        <f t="shared" ca="1" si="191"/>
        <v>1</v>
      </c>
      <c r="BO94" s="324">
        <f t="shared" ca="1" si="191"/>
        <v>1</v>
      </c>
      <c r="BP94" s="324">
        <f t="shared" ca="1" si="191"/>
        <v>1</v>
      </c>
      <c r="BQ94" s="324">
        <f t="shared" ca="1" si="191"/>
        <v>1</v>
      </c>
      <c r="BR94" s="324">
        <f t="shared" ca="1" si="191"/>
        <v>1</v>
      </c>
      <c r="BS94" s="325">
        <f t="shared" ca="1" si="167"/>
        <v>1</v>
      </c>
    </row>
    <row r="95" spans="1:71" ht="14.25" customHeight="1">
      <c r="A95" s="326">
        <f t="shared" si="162"/>
        <v>14</v>
      </c>
      <c r="B95" s="321" t="str">
        <f>VLOOKUP(C95,Sort!B:C,2,FALSE)</f>
        <v>TOWER LAMP</v>
      </c>
      <c r="C95" s="321" t="s">
        <v>68</v>
      </c>
      <c r="D95" s="322">
        <f>SUMIFS('Data Down'!$N:$N,'Data Down'!$D:$D,'Daily PA'!$C95,'Data Down'!$C:$C,'Daily PA'!D$6)</f>
        <v>0</v>
      </c>
      <c r="E95" s="322">
        <f>SUMIFS('Data Down'!$N:$N,'Data Down'!$D:$D,'Daily PA'!$C95,'Data Down'!$C:$C,'Daily PA'!E$6)</f>
        <v>0</v>
      </c>
      <c r="F95" s="322">
        <f>SUMIFS('Data Down'!$N:$N,'Data Down'!$D:$D,'Daily PA'!$C95,'Data Down'!$C:$C,'Daily PA'!F$6)</f>
        <v>0</v>
      </c>
      <c r="G95" s="322">
        <f>SUMIFS('Data Down'!$N:$N,'Data Down'!$D:$D,'Daily PA'!$C95,'Data Down'!$C:$C,'Daily PA'!G$6)</f>
        <v>0</v>
      </c>
      <c r="H95" s="322">
        <f>SUMIFS('Data Down'!$N:$N,'Data Down'!$D:$D,'Daily PA'!$C95,'Data Down'!$C:$C,'Daily PA'!H$6)</f>
        <v>0</v>
      </c>
      <c r="I95" s="322">
        <f>SUMIFS('Data Down'!$N:$N,'Data Down'!$D:$D,'Daily PA'!$C95,'Data Down'!$C:$C,'Daily PA'!I$6)</f>
        <v>0</v>
      </c>
      <c r="J95" s="322">
        <f>SUMIFS('Data Down'!$N:$N,'Data Down'!$D:$D,'Daily PA'!$C95,'Data Down'!$C:$C,'Daily PA'!J$6)</f>
        <v>0</v>
      </c>
      <c r="K95" s="322">
        <f>SUMIFS('Data Down'!$N:$N,'Data Down'!$D:$D,'Daily PA'!$C95,'Data Down'!$C:$C,'Daily PA'!K$6)</f>
        <v>0</v>
      </c>
      <c r="L95" s="322">
        <f>SUMIFS('Data Down'!$N:$N,'Data Down'!$D:$D,'Daily PA'!$C95,'Data Down'!$C:$C,'Daily PA'!L$6)</f>
        <v>0</v>
      </c>
      <c r="M95" s="322">
        <f>SUMIFS('Data Down'!$N:$N,'Data Down'!$D:$D,'Daily PA'!$C95,'Data Down'!$C:$C,'Daily PA'!M$6)</f>
        <v>0</v>
      </c>
      <c r="N95" s="322">
        <f>SUMIFS('Data Down'!$N:$N,'Data Down'!$D:$D,'Daily PA'!$C95,'Data Down'!$C:$C,'Daily PA'!N$6)</f>
        <v>0</v>
      </c>
      <c r="O95" s="322">
        <f>SUMIFS('Data Down'!$N:$N,'Data Down'!$D:$D,'Daily PA'!$C95,'Data Down'!$C:$C,'Daily PA'!O$6)</f>
        <v>0</v>
      </c>
      <c r="P95" s="322">
        <f>SUMIFS('Data Down'!$N:$N,'Data Down'!$D:$D,'Daily PA'!$C95,'Data Down'!$C:$C,'Daily PA'!P$6)</f>
        <v>0</v>
      </c>
      <c r="Q95" s="322">
        <f>SUMIFS('Data Down'!$N:$N,'Data Down'!$D:$D,'Daily PA'!$C95,'Data Down'!$C:$C,'Daily PA'!Q$6)</f>
        <v>0</v>
      </c>
      <c r="R95" s="322">
        <f>SUMIFS('Data Down'!$N:$N,'Data Down'!$D:$D,'Daily PA'!$C95,'Data Down'!$C:$C,'Daily PA'!R$6)</f>
        <v>0</v>
      </c>
      <c r="S95" s="322">
        <f>SUMIFS('Data Down'!$N:$N,'Data Down'!$D:$D,'Daily PA'!$C95,'Data Down'!$C:$C,'Daily PA'!S$6)</f>
        <v>0</v>
      </c>
      <c r="T95" s="322">
        <f>SUMIFS('Data Down'!$N:$N,'Data Down'!$D:$D,'Daily PA'!$C95,'Data Down'!$C:$C,'Daily PA'!T$6)</f>
        <v>0</v>
      </c>
      <c r="U95" s="322">
        <f>SUMIFS('Data Down'!$N:$N,'Data Down'!$D:$D,'Daily PA'!$C95,'Data Down'!$C:$C,'Daily PA'!U$6)</f>
        <v>0</v>
      </c>
      <c r="V95" s="322">
        <f>SUMIFS('Data Down'!$N:$N,'Data Down'!$D:$D,'Daily PA'!$C95,'Data Down'!$C:$C,'Daily PA'!V$6)</f>
        <v>0</v>
      </c>
      <c r="W95" s="322">
        <f>SUMIFS('Data Down'!$N:$N,'Data Down'!$D:$D,'Daily PA'!$C95,'Data Down'!$C:$C,'Daily PA'!W$6)</f>
        <v>0</v>
      </c>
      <c r="X95" s="322">
        <f>SUMIFS('Data Down'!$N:$N,'Data Down'!$D:$D,'Daily PA'!$C95,'Data Down'!$C:$C,'Daily PA'!X$6)</f>
        <v>0</v>
      </c>
      <c r="Y95" s="322">
        <f>SUMIFS('Data Down'!$N:$N,'Data Down'!$D:$D,'Daily PA'!$C95,'Data Down'!$C:$C,'Daily PA'!Y$6)</f>
        <v>0</v>
      </c>
      <c r="Z95" s="322">
        <f>SUMIFS('Data Down'!$N:$N,'Data Down'!$D:$D,'Daily PA'!$C95,'Data Down'!$C:$C,'Daily PA'!Z$6)</f>
        <v>0</v>
      </c>
      <c r="AA95" s="322">
        <f>SUMIFS('Data Down'!$N:$N,'Data Down'!$D:$D,'Daily PA'!$C95,'Data Down'!$C:$C,'Daily PA'!AA$6)</f>
        <v>0</v>
      </c>
      <c r="AB95" s="322">
        <f>SUMIFS('Data Down'!$N:$N,'Data Down'!$D:$D,'Daily PA'!$C95,'Data Down'!$C:$C,'Daily PA'!AB$6)</f>
        <v>0</v>
      </c>
      <c r="AC95" s="322">
        <f>SUMIFS('Data Down'!$N:$N,'Data Down'!$D:$D,'Daily PA'!$C95,'Data Down'!$C:$C,'Daily PA'!AC$6)</f>
        <v>0</v>
      </c>
      <c r="AD95" s="322">
        <f>SUMIFS('Data Down'!$N:$N,'Data Down'!$D:$D,'Daily PA'!$C95,'Data Down'!$C:$C,'Daily PA'!AD$6)</f>
        <v>0</v>
      </c>
      <c r="AE95" s="322">
        <f>SUMIFS('Data Down'!$N:$N,'Data Down'!$D:$D,'Daily PA'!$C95,'Data Down'!$C:$C,'Daily PA'!AE$6)</f>
        <v>0</v>
      </c>
      <c r="AF95" s="322">
        <f>SUMIFS('Data Down'!$N:$N,'Data Down'!$D:$D,'Daily PA'!$C95,'Data Down'!$C:$C,'Daily PA'!AF$6)</f>
        <v>0</v>
      </c>
      <c r="AG95" s="322">
        <f>SUMIFS('Data Down'!$N:$N,'Data Down'!$D:$D,'Daily PA'!$C95,'Data Down'!$C:$C,'Daily PA'!AG$6)</f>
        <v>0</v>
      </c>
      <c r="AH95" s="322">
        <f>SUMIFS('Data Down'!$N:$N,'Data Down'!$D:$D,'Daily PA'!$C95,'Data Down'!$C:$C,'Daily PA'!AH$6)</f>
        <v>0</v>
      </c>
      <c r="AI95" s="323">
        <f t="shared" si="163"/>
        <v>0</v>
      </c>
      <c r="AJ95" s="68"/>
      <c r="AK95" s="320">
        <f t="shared" si="164"/>
        <v>14</v>
      </c>
      <c r="AL95" s="321" t="str">
        <f t="shared" ref="AL95:AM95" si="192">B95</f>
        <v>TOWER LAMP</v>
      </c>
      <c r="AM95" s="321" t="str">
        <f t="shared" si="192"/>
        <v>TL 029</v>
      </c>
      <c r="AN95" s="324">
        <f t="shared" ref="AN95:BR95" ca="1" si="193">IF(AN$6&lt;NOW()-1,(SUM(24-D95)/24),"")</f>
        <v>1</v>
      </c>
      <c r="AO95" s="324">
        <f t="shared" ca="1" si="193"/>
        <v>1</v>
      </c>
      <c r="AP95" s="324">
        <f t="shared" ca="1" si="193"/>
        <v>1</v>
      </c>
      <c r="AQ95" s="324">
        <f t="shared" ca="1" si="193"/>
        <v>1</v>
      </c>
      <c r="AR95" s="324">
        <f t="shared" ca="1" si="193"/>
        <v>1</v>
      </c>
      <c r="AS95" s="324">
        <f t="shared" ca="1" si="193"/>
        <v>1</v>
      </c>
      <c r="AT95" s="324">
        <f t="shared" ca="1" si="193"/>
        <v>1</v>
      </c>
      <c r="AU95" s="324">
        <f t="shared" ca="1" si="193"/>
        <v>1</v>
      </c>
      <c r="AV95" s="324">
        <f t="shared" ca="1" si="193"/>
        <v>1</v>
      </c>
      <c r="AW95" s="324">
        <f t="shared" ca="1" si="193"/>
        <v>1</v>
      </c>
      <c r="AX95" s="324">
        <f t="shared" ca="1" si="193"/>
        <v>1</v>
      </c>
      <c r="AY95" s="324">
        <f t="shared" ca="1" si="193"/>
        <v>1</v>
      </c>
      <c r="AZ95" s="324">
        <f t="shared" ca="1" si="193"/>
        <v>1</v>
      </c>
      <c r="BA95" s="324">
        <f t="shared" ca="1" si="193"/>
        <v>1</v>
      </c>
      <c r="BB95" s="324">
        <f t="shared" ca="1" si="193"/>
        <v>1</v>
      </c>
      <c r="BC95" s="324">
        <f t="shared" ca="1" si="193"/>
        <v>1</v>
      </c>
      <c r="BD95" s="324">
        <f t="shared" ca="1" si="193"/>
        <v>1</v>
      </c>
      <c r="BE95" s="324">
        <f t="shared" ca="1" si="193"/>
        <v>1</v>
      </c>
      <c r="BF95" s="324">
        <f t="shared" ca="1" si="193"/>
        <v>1</v>
      </c>
      <c r="BG95" s="324">
        <f t="shared" ca="1" si="193"/>
        <v>1</v>
      </c>
      <c r="BH95" s="324">
        <f t="shared" ca="1" si="193"/>
        <v>1</v>
      </c>
      <c r="BI95" s="324">
        <f t="shared" ca="1" si="193"/>
        <v>1</v>
      </c>
      <c r="BJ95" s="324">
        <f t="shared" ca="1" si="193"/>
        <v>1</v>
      </c>
      <c r="BK95" s="324">
        <f t="shared" ca="1" si="193"/>
        <v>1</v>
      </c>
      <c r="BL95" s="324">
        <f t="shared" ca="1" si="193"/>
        <v>1</v>
      </c>
      <c r="BM95" s="324">
        <f t="shared" ca="1" si="193"/>
        <v>1</v>
      </c>
      <c r="BN95" s="324">
        <f t="shared" ca="1" si="193"/>
        <v>1</v>
      </c>
      <c r="BO95" s="324">
        <f t="shared" ca="1" si="193"/>
        <v>1</v>
      </c>
      <c r="BP95" s="324">
        <f t="shared" ca="1" si="193"/>
        <v>1</v>
      </c>
      <c r="BQ95" s="324">
        <f t="shared" ca="1" si="193"/>
        <v>1</v>
      </c>
      <c r="BR95" s="324">
        <f t="shared" ca="1" si="193"/>
        <v>1</v>
      </c>
      <c r="BS95" s="325">
        <f t="shared" ca="1" si="167"/>
        <v>1</v>
      </c>
    </row>
    <row r="96" spans="1:71" ht="14.25" customHeight="1">
      <c r="A96" s="326">
        <f t="shared" si="162"/>
        <v>15</v>
      </c>
      <c r="B96" s="321" t="str">
        <f>VLOOKUP(C96,Sort!B:C,2,FALSE)</f>
        <v>TOWER LAMP</v>
      </c>
      <c r="C96" s="321" t="s">
        <v>74</v>
      </c>
      <c r="D96" s="322">
        <f>SUMIFS('Data Down'!$N:$N,'Data Down'!$D:$D,'Daily PA'!$C96,'Data Down'!$C:$C,'Daily PA'!D$6)</f>
        <v>0</v>
      </c>
      <c r="E96" s="322">
        <f>SUMIFS('Data Down'!$N:$N,'Data Down'!$D:$D,'Daily PA'!$C96,'Data Down'!$C:$C,'Daily PA'!E$6)</f>
        <v>0</v>
      </c>
      <c r="F96" s="322">
        <f>SUMIFS('Data Down'!$N:$N,'Data Down'!$D:$D,'Daily PA'!$C96,'Data Down'!$C:$C,'Daily PA'!F$6)</f>
        <v>0</v>
      </c>
      <c r="G96" s="322">
        <f>SUMIFS('Data Down'!$N:$N,'Data Down'!$D:$D,'Daily PA'!$C96,'Data Down'!$C:$C,'Daily PA'!G$6)</f>
        <v>0</v>
      </c>
      <c r="H96" s="322">
        <f>SUMIFS('Data Down'!$N:$N,'Data Down'!$D:$D,'Daily PA'!$C96,'Data Down'!$C:$C,'Daily PA'!H$6)</f>
        <v>0</v>
      </c>
      <c r="I96" s="322">
        <f>SUMIFS('Data Down'!$N:$N,'Data Down'!$D:$D,'Daily PA'!$C96,'Data Down'!$C:$C,'Daily PA'!I$6)</f>
        <v>0</v>
      </c>
      <c r="J96" s="322">
        <f>SUMIFS('Data Down'!$N:$N,'Data Down'!$D:$D,'Daily PA'!$C96,'Data Down'!$C:$C,'Daily PA'!J$6)</f>
        <v>0</v>
      </c>
      <c r="K96" s="322">
        <f>SUMIFS('Data Down'!$N:$N,'Data Down'!$D:$D,'Daily PA'!$C96,'Data Down'!$C:$C,'Daily PA'!K$6)</f>
        <v>0</v>
      </c>
      <c r="L96" s="322">
        <f>SUMIFS('Data Down'!$N:$N,'Data Down'!$D:$D,'Daily PA'!$C96,'Data Down'!$C:$C,'Daily PA'!L$6)</f>
        <v>0</v>
      </c>
      <c r="M96" s="322">
        <f>SUMIFS('Data Down'!$N:$N,'Data Down'!$D:$D,'Daily PA'!$C96,'Data Down'!$C:$C,'Daily PA'!M$6)</f>
        <v>0</v>
      </c>
      <c r="N96" s="322">
        <f>SUMIFS('Data Down'!$N:$N,'Data Down'!$D:$D,'Daily PA'!$C96,'Data Down'!$C:$C,'Daily PA'!N$6)</f>
        <v>0</v>
      </c>
      <c r="O96" s="322">
        <f>SUMIFS('Data Down'!$N:$N,'Data Down'!$D:$D,'Daily PA'!$C96,'Data Down'!$C:$C,'Daily PA'!O$6)</f>
        <v>0</v>
      </c>
      <c r="P96" s="322">
        <f>SUMIFS('Data Down'!$N:$N,'Data Down'!$D:$D,'Daily PA'!$C96,'Data Down'!$C:$C,'Daily PA'!P$6)</f>
        <v>0</v>
      </c>
      <c r="Q96" s="322">
        <f>SUMIFS('Data Down'!$N:$N,'Data Down'!$D:$D,'Daily PA'!$C96,'Data Down'!$C:$C,'Daily PA'!Q$6)</f>
        <v>0</v>
      </c>
      <c r="R96" s="322">
        <f>SUMIFS('Data Down'!$N:$N,'Data Down'!$D:$D,'Daily PA'!$C96,'Data Down'!$C:$C,'Daily PA'!R$6)</f>
        <v>0</v>
      </c>
      <c r="S96" s="322">
        <f>SUMIFS('Data Down'!$N:$N,'Data Down'!$D:$D,'Daily PA'!$C96,'Data Down'!$C:$C,'Daily PA'!S$6)</f>
        <v>0</v>
      </c>
      <c r="T96" s="322">
        <f>SUMIFS('Data Down'!$N:$N,'Data Down'!$D:$D,'Daily PA'!$C96,'Data Down'!$C:$C,'Daily PA'!T$6)</f>
        <v>0</v>
      </c>
      <c r="U96" s="322">
        <f>SUMIFS('Data Down'!$N:$N,'Data Down'!$D:$D,'Daily PA'!$C96,'Data Down'!$C:$C,'Daily PA'!U$6)</f>
        <v>0</v>
      </c>
      <c r="V96" s="322">
        <f>SUMIFS('Data Down'!$N:$N,'Data Down'!$D:$D,'Daily PA'!$C96,'Data Down'!$C:$C,'Daily PA'!V$6)</f>
        <v>0</v>
      </c>
      <c r="W96" s="322">
        <f>SUMIFS('Data Down'!$N:$N,'Data Down'!$D:$D,'Daily PA'!$C96,'Data Down'!$C:$C,'Daily PA'!W$6)</f>
        <v>0</v>
      </c>
      <c r="X96" s="322">
        <f>SUMIFS('Data Down'!$N:$N,'Data Down'!$D:$D,'Daily PA'!$C96,'Data Down'!$C:$C,'Daily PA'!X$6)</f>
        <v>0</v>
      </c>
      <c r="Y96" s="322">
        <f>SUMIFS('Data Down'!$N:$N,'Data Down'!$D:$D,'Daily PA'!$C96,'Data Down'!$C:$C,'Daily PA'!Y$6)</f>
        <v>0</v>
      </c>
      <c r="Z96" s="322">
        <f>SUMIFS('Data Down'!$N:$N,'Data Down'!$D:$D,'Daily PA'!$C96,'Data Down'!$C:$C,'Daily PA'!Z$6)</f>
        <v>0</v>
      </c>
      <c r="AA96" s="322">
        <f>SUMIFS('Data Down'!$N:$N,'Data Down'!$D:$D,'Daily PA'!$C96,'Data Down'!$C:$C,'Daily PA'!AA$6)</f>
        <v>0</v>
      </c>
      <c r="AB96" s="322">
        <f>SUMIFS('Data Down'!$N:$N,'Data Down'!$D:$D,'Daily PA'!$C96,'Data Down'!$C:$C,'Daily PA'!AB$6)</f>
        <v>0</v>
      </c>
      <c r="AC96" s="322">
        <f>SUMIFS('Data Down'!$N:$N,'Data Down'!$D:$D,'Daily PA'!$C96,'Data Down'!$C:$C,'Daily PA'!AC$6)</f>
        <v>0</v>
      </c>
      <c r="AD96" s="322">
        <f>SUMIFS('Data Down'!$N:$N,'Data Down'!$D:$D,'Daily PA'!$C96,'Data Down'!$C:$C,'Daily PA'!AD$6)</f>
        <v>0</v>
      </c>
      <c r="AE96" s="322">
        <f>SUMIFS('Data Down'!$N:$N,'Data Down'!$D:$D,'Daily PA'!$C96,'Data Down'!$C:$C,'Daily PA'!AE$6)</f>
        <v>0</v>
      </c>
      <c r="AF96" s="322">
        <f>SUMIFS('Data Down'!$N:$N,'Data Down'!$D:$D,'Daily PA'!$C96,'Data Down'!$C:$C,'Daily PA'!AF$6)</f>
        <v>0</v>
      </c>
      <c r="AG96" s="322">
        <f>SUMIFS('Data Down'!$N:$N,'Data Down'!$D:$D,'Daily PA'!$C96,'Data Down'!$C:$C,'Daily PA'!AG$6)</f>
        <v>0</v>
      </c>
      <c r="AH96" s="322">
        <f>SUMIFS('Data Down'!$N:$N,'Data Down'!$D:$D,'Daily PA'!$C96,'Data Down'!$C:$C,'Daily PA'!AH$6)</f>
        <v>0</v>
      </c>
      <c r="AI96" s="323">
        <f t="shared" si="163"/>
        <v>0</v>
      </c>
      <c r="AJ96" s="68"/>
      <c r="AK96" s="320">
        <f t="shared" si="164"/>
        <v>15</v>
      </c>
      <c r="AL96" s="321" t="str">
        <f t="shared" ref="AL96:AM96" si="194">B96</f>
        <v>TOWER LAMP</v>
      </c>
      <c r="AM96" s="321" t="str">
        <f t="shared" si="194"/>
        <v>TL 030</v>
      </c>
      <c r="AN96" s="324">
        <f t="shared" ref="AN96:BR96" ca="1" si="195">IF(AN$6&lt;NOW()-1,(SUM(24-D96)/24),"")</f>
        <v>1</v>
      </c>
      <c r="AO96" s="324">
        <f t="shared" ca="1" si="195"/>
        <v>1</v>
      </c>
      <c r="AP96" s="324">
        <f t="shared" ca="1" si="195"/>
        <v>1</v>
      </c>
      <c r="AQ96" s="324">
        <f t="shared" ca="1" si="195"/>
        <v>1</v>
      </c>
      <c r="AR96" s="324">
        <f t="shared" ca="1" si="195"/>
        <v>1</v>
      </c>
      <c r="AS96" s="324">
        <f t="shared" ca="1" si="195"/>
        <v>1</v>
      </c>
      <c r="AT96" s="324">
        <f t="shared" ca="1" si="195"/>
        <v>1</v>
      </c>
      <c r="AU96" s="324">
        <f t="shared" ca="1" si="195"/>
        <v>1</v>
      </c>
      <c r="AV96" s="324">
        <f t="shared" ca="1" si="195"/>
        <v>1</v>
      </c>
      <c r="AW96" s="324">
        <f t="shared" ca="1" si="195"/>
        <v>1</v>
      </c>
      <c r="AX96" s="324">
        <f t="shared" ca="1" si="195"/>
        <v>1</v>
      </c>
      <c r="AY96" s="324">
        <f t="shared" ca="1" si="195"/>
        <v>1</v>
      </c>
      <c r="AZ96" s="324">
        <f t="shared" ca="1" si="195"/>
        <v>1</v>
      </c>
      <c r="BA96" s="324">
        <f t="shared" ca="1" si="195"/>
        <v>1</v>
      </c>
      <c r="BB96" s="324">
        <f t="shared" ca="1" si="195"/>
        <v>1</v>
      </c>
      <c r="BC96" s="324">
        <f t="shared" ca="1" si="195"/>
        <v>1</v>
      </c>
      <c r="BD96" s="324">
        <f t="shared" ca="1" si="195"/>
        <v>1</v>
      </c>
      <c r="BE96" s="324">
        <f t="shared" ca="1" si="195"/>
        <v>1</v>
      </c>
      <c r="BF96" s="324">
        <f t="shared" ca="1" si="195"/>
        <v>1</v>
      </c>
      <c r="BG96" s="324">
        <f t="shared" ca="1" si="195"/>
        <v>1</v>
      </c>
      <c r="BH96" s="324">
        <f t="shared" ca="1" si="195"/>
        <v>1</v>
      </c>
      <c r="BI96" s="324">
        <f t="shared" ca="1" si="195"/>
        <v>1</v>
      </c>
      <c r="BJ96" s="324">
        <f t="shared" ca="1" si="195"/>
        <v>1</v>
      </c>
      <c r="BK96" s="324">
        <f t="shared" ca="1" si="195"/>
        <v>1</v>
      </c>
      <c r="BL96" s="324">
        <f t="shared" ca="1" si="195"/>
        <v>1</v>
      </c>
      <c r="BM96" s="324">
        <f t="shared" ca="1" si="195"/>
        <v>1</v>
      </c>
      <c r="BN96" s="324">
        <f t="shared" ca="1" si="195"/>
        <v>1</v>
      </c>
      <c r="BO96" s="324">
        <f t="shared" ca="1" si="195"/>
        <v>1</v>
      </c>
      <c r="BP96" s="324">
        <f t="shared" ca="1" si="195"/>
        <v>1</v>
      </c>
      <c r="BQ96" s="324">
        <f t="shared" ca="1" si="195"/>
        <v>1</v>
      </c>
      <c r="BR96" s="324">
        <f t="shared" ca="1" si="195"/>
        <v>1</v>
      </c>
      <c r="BS96" s="325">
        <f t="shared" ca="1" si="167"/>
        <v>1</v>
      </c>
    </row>
    <row r="97" spans="1:71" ht="14.25" customHeight="1">
      <c r="A97" s="326">
        <f t="shared" si="162"/>
        <v>16</v>
      </c>
      <c r="B97" s="321" t="str">
        <f>VLOOKUP(C97,Sort!B:C,2,FALSE)</f>
        <v>TOWER LAMP</v>
      </c>
      <c r="C97" s="321" t="s">
        <v>75</v>
      </c>
      <c r="D97" s="322">
        <f>SUMIFS('Data Down'!$N:$N,'Data Down'!$D:$D,'Daily PA'!$C97,'Data Down'!$C:$C,'Daily PA'!D$6)</f>
        <v>0</v>
      </c>
      <c r="E97" s="322">
        <f>SUMIFS('Data Down'!$N:$N,'Data Down'!$D:$D,'Daily PA'!$C97,'Data Down'!$C:$C,'Daily PA'!E$6)</f>
        <v>0</v>
      </c>
      <c r="F97" s="322">
        <f>SUMIFS('Data Down'!$N:$N,'Data Down'!$D:$D,'Daily PA'!$C97,'Data Down'!$C:$C,'Daily PA'!F$6)</f>
        <v>0</v>
      </c>
      <c r="G97" s="322">
        <f>SUMIFS('Data Down'!$N:$N,'Data Down'!$D:$D,'Daily PA'!$C97,'Data Down'!$C:$C,'Daily PA'!G$6)</f>
        <v>0</v>
      </c>
      <c r="H97" s="322">
        <f>SUMIFS('Data Down'!$N:$N,'Data Down'!$D:$D,'Daily PA'!$C97,'Data Down'!$C:$C,'Daily PA'!H$6)</f>
        <v>0</v>
      </c>
      <c r="I97" s="322">
        <f>SUMIFS('Data Down'!$N:$N,'Data Down'!$D:$D,'Daily PA'!$C97,'Data Down'!$C:$C,'Daily PA'!I$6)</f>
        <v>0</v>
      </c>
      <c r="J97" s="322">
        <f>SUMIFS('Data Down'!$N:$N,'Data Down'!$D:$D,'Daily PA'!$C97,'Data Down'!$C:$C,'Daily PA'!J$6)</f>
        <v>0</v>
      </c>
      <c r="K97" s="322">
        <f>SUMIFS('Data Down'!$N:$N,'Data Down'!$D:$D,'Daily PA'!$C97,'Data Down'!$C:$C,'Daily PA'!K$6)</f>
        <v>0</v>
      </c>
      <c r="L97" s="322">
        <f>SUMIFS('Data Down'!$N:$N,'Data Down'!$D:$D,'Daily PA'!$C97,'Data Down'!$C:$C,'Daily PA'!L$6)</f>
        <v>0</v>
      </c>
      <c r="M97" s="322">
        <f>SUMIFS('Data Down'!$N:$N,'Data Down'!$D:$D,'Daily PA'!$C97,'Data Down'!$C:$C,'Daily PA'!M$6)</f>
        <v>0</v>
      </c>
      <c r="N97" s="322">
        <f>SUMIFS('Data Down'!$N:$N,'Data Down'!$D:$D,'Daily PA'!$C97,'Data Down'!$C:$C,'Daily PA'!N$6)</f>
        <v>0</v>
      </c>
      <c r="O97" s="322">
        <f>SUMIFS('Data Down'!$N:$N,'Data Down'!$D:$D,'Daily PA'!$C97,'Data Down'!$C:$C,'Daily PA'!O$6)</f>
        <v>0</v>
      </c>
      <c r="P97" s="322">
        <f>SUMIFS('Data Down'!$N:$N,'Data Down'!$D:$D,'Daily PA'!$C97,'Data Down'!$C:$C,'Daily PA'!P$6)</f>
        <v>0</v>
      </c>
      <c r="Q97" s="322">
        <f>SUMIFS('Data Down'!$N:$N,'Data Down'!$D:$D,'Daily PA'!$C97,'Data Down'!$C:$C,'Daily PA'!Q$6)</f>
        <v>0</v>
      </c>
      <c r="R97" s="322">
        <f>SUMIFS('Data Down'!$N:$N,'Data Down'!$D:$D,'Daily PA'!$C97,'Data Down'!$C:$C,'Daily PA'!R$6)</f>
        <v>0</v>
      </c>
      <c r="S97" s="322">
        <f>SUMIFS('Data Down'!$N:$N,'Data Down'!$D:$D,'Daily PA'!$C97,'Data Down'!$C:$C,'Daily PA'!S$6)</f>
        <v>0</v>
      </c>
      <c r="T97" s="322">
        <f>SUMIFS('Data Down'!$N:$N,'Data Down'!$D:$D,'Daily PA'!$C97,'Data Down'!$C:$C,'Daily PA'!T$6)</f>
        <v>0</v>
      </c>
      <c r="U97" s="322">
        <f>SUMIFS('Data Down'!$N:$N,'Data Down'!$D:$D,'Daily PA'!$C97,'Data Down'!$C:$C,'Daily PA'!U$6)</f>
        <v>0</v>
      </c>
      <c r="V97" s="322">
        <f>SUMIFS('Data Down'!$N:$N,'Data Down'!$D:$D,'Daily PA'!$C97,'Data Down'!$C:$C,'Daily PA'!V$6)</f>
        <v>0</v>
      </c>
      <c r="W97" s="322">
        <f>SUMIFS('Data Down'!$N:$N,'Data Down'!$D:$D,'Daily PA'!$C97,'Data Down'!$C:$C,'Daily PA'!W$6)</f>
        <v>0</v>
      </c>
      <c r="X97" s="322">
        <f>SUMIFS('Data Down'!$N:$N,'Data Down'!$D:$D,'Daily PA'!$C97,'Data Down'!$C:$C,'Daily PA'!X$6)</f>
        <v>0</v>
      </c>
      <c r="Y97" s="322">
        <f>SUMIFS('Data Down'!$N:$N,'Data Down'!$D:$D,'Daily PA'!$C97,'Data Down'!$C:$C,'Daily PA'!Y$6)</f>
        <v>0</v>
      </c>
      <c r="Z97" s="322">
        <f>SUMIFS('Data Down'!$N:$N,'Data Down'!$D:$D,'Daily PA'!$C97,'Data Down'!$C:$C,'Daily PA'!Z$6)</f>
        <v>0</v>
      </c>
      <c r="AA97" s="322">
        <f>SUMIFS('Data Down'!$N:$N,'Data Down'!$D:$D,'Daily PA'!$C97,'Data Down'!$C:$C,'Daily PA'!AA$6)</f>
        <v>0</v>
      </c>
      <c r="AB97" s="322">
        <f>SUMIFS('Data Down'!$N:$N,'Data Down'!$D:$D,'Daily PA'!$C97,'Data Down'!$C:$C,'Daily PA'!AB$6)</f>
        <v>0</v>
      </c>
      <c r="AC97" s="322">
        <f>SUMIFS('Data Down'!$N:$N,'Data Down'!$D:$D,'Daily PA'!$C97,'Data Down'!$C:$C,'Daily PA'!AC$6)</f>
        <v>0</v>
      </c>
      <c r="AD97" s="322">
        <f>SUMIFS('Data Down'!$N:$N,'Data Down'!$D:$D,'Daily PA'!$C97,'Data Down'!$C:$C,'Daily PA'!AD$6)</f>
        <v>0</v>
      </c>
      <c r="AE97" s="322">
        <f>SUMIFS('Data Down'!$N:$N,'Data Down'!$D:$D,'Daily PA'!$C97,'Data Down'!$C:$C,'Daily PA'!AE$6)</f>
        <v>0</v>
      </c>
      <c r="AF97" s="322">
        <f>SUMIFS('Data Down'!$N:$N,'Data Down'!$D:$D,'Daily PA'!$C97,'Data Down'!$C:$C,'Daily PA'!AF$6)</f>
        <v>0</v>
      </c>
      <c r="AG97" s="322">
        <f>SUMIFS('Data Down'!$N:$N,'Data Down'!$D:$D,'Daily PA'!$C97,'Data Down'!$C:$C,'Daily PA'!AG$6)</f>
        <v>0</v>
      </c>
      <c r="AH97" s="322">
        <f>SUMIFS('Data Down'!$N:$N,'Data Down'!$D:$D,'Daily PA'!$C97,'Data Down'!$C:$C,'Daily PA'!AH$6)</f>
        <v>0</v>
      </c>
      <c r="AI97" s="323">
        <f t="shared" si="163"/>
        <v>0</v>
      </c>
      <c r="AJ97" s="68"/>
      <c r="AK97" s="320">
        <f t="shared" si="164"/>
        <v>16</v>
      </c>
      <c r="AL97" s="321" t="str">
        <f t="shared" ref="AL97:AM97" si="196">B97</f>
        <v>TOWER LAMP</v>
      </c>
      <c r="AM97" s="321" t="str">
        <f t="shared" si="196"/>
        <v>TL 031</v>
      </c>
      <c r="AN97" s="324">
        <f t="shared" ref="AN97:BR97" ca="1" si="197">IF(AN$6&lt;NOW()-1,(SUM(24-D97)/24),"")</f>
        <v>1</v>
      </c>
      <c r="AO97" s="324">
        <f t="shared" ca="1" si="197"/>
        <v>1</v>
      </c>
      <c r="AP97" s="324">
        <f t="shared" ca="1" si="197"/>
        <v>1</v>
      </c>
      <c r="AQ97" s="324">
        <f t="shared" ca="1" si="197"/>
        <v>1</v>
      </c>
      <c r="AR97" s="324">
        <f t="shared" ca="1" si="197"/>
        <v>1</v>
      </c>
      <c r="AS97" s="324">
        <f t="shared" ca="1" si="197"/>
        <v>1</v>
      </c>
      <c r="AT97" s="324">
        <f t="shared" ca="1" si="197"/>
        <v>1</v>
      </c>
      <c r="AU97" s="324">
        <f t="shared" ca="1" si="197"/>
        <v>1</v>
      </c>
      <c r="AV97" s="324">
        <f t="shared" ca="1" si="197"/>
        <v>1</v>
      </c>
      <c r="AW97" s="324">
        <f t="shared" ca="1" si="197"/>
        <v>1</v>
      </c>
      <c r="AX97" s="324">
        <f t="shared" ca="1" si="197"/>
        <v>1</v>
      </c>
      <c r="AY97" s="324">
        <f t="shared" ca="1" si="197"/>
        <v>1</v>
      </c>
      <c r="AZ97" s="324">
        <f t="shared" ca="1" si="197"/>
        <v>1</v>
      </c>
      <c r="BA97" s="324">
        <f t="shared" ca="1" si="197"/>
        <v>1</v>
      </c>
      <c r="BB97" s="324">
        <f t="shared" ca="1" si="197"/>
        <v>1</v>
      </c>
      <c r="BC97" s="324">
        <f t="shared" ca="1" si="197"/>
        <v>1</v>
      </c>
      <c r="BD97" s="324">
        <f t="shared" ca="1" si="197"/>
        <v>1</v>
      </c>
      <c r="BE97" s="324">
        <f t="shared" ca="1" si="197"/>
        <v>1</v>
      </c>
      <c r="BF97" s="324">
        <f t="shared" ca="1" si="197"/>
        <v>1</v>
      </c>
      <c r="BG97" s="324">
        <f t="shared" ca="1" si="197"/>
        <v>1</v>
      </c>
      <c r="BH97" s="324">
        <f t="shared" ca="1" si="197"/>
        <v>1</v>
      </c>
      <c r="BI97" s="324">
        <f t="shared" ca="1" si="197"/>
        <v>1</v>
      </c>
      <c r="BJ97" s="324">
        <f t="shared" ca="1" si="197"/>
        <v>1</v>
      </c>
      <c r="BK97" s="324">
        <f t="shared" ca="1" si="197"/>
        <v>1</v>
      </c>
      <c r="BL97" s="324">
        <f t="shared" ca="1" si="197"/>
        <v>1</v>
      </c>
      <c r="BM97" s="324">
        <f t="shared" ca="1" si="197"/>
        <v>1</v>
      </c>
      <c r="BN97" s="324">
        <f t="shared" ca="1" si="197"/>
        <v>1</v>
      </c>
      <c r="BO97" s="324">
        <f t="shared" ca="1" si="197"/>
        <v>1</v>
      </c>
      <c r="BP97" s="324">
        <f t="shared" ca="1" si="197"/>
        <v>1</v>
      </c>
      <c r="BQ97" s="324">
        <f t="shared" ca="1" si="197"/>
        <v>1</v>
      </c>
      <c r="BR97" s="324">
        <f t="shared" ca="1" si="197"/>
        <v>1</v>
      </c>
      <c r="BS97" s="325">
        <f t="shared" ca="1" si="167"/>
        <v>1</v>
      </c>
    </row>
    <row r="98" spans="1:71" ht="14.25" customHeight="1">
      <c r="A98" s="326">
        <f t="shared" si="162"/>
        <v>17</v>
      </c>
      <c r="B98" s="321" t="str">
        <f>VLOOKUP(C98,Sort!B:C,2,FALSE)</f>
        <v>TOWER LAMP</v>
      </c>
      <c r="C98" s="321" t="s">
        <v>76</v>
      </c>
      <c r="D98" s="322">
        <f>SUMIFS('Data Down'!$N:$N,'Data Down'!$D:$D,'Daily PA'!$C98,'Data Down'!$C:$C,'Daily PA'!D$6)</f>
        <v>0</v>
      </c>
      <c r="E98" s="322">
        <f>SUMIFS('Data Down'!$N:$N,'Data Down'!$D:$D,'Daily PA'!$C98,'Data Down'!$C:$C,'Daily PA'!E$6)</f>
        <v>0</v>
      </c>
      <c r="F98" s="322">
        <f>SUMIFS('Data Down'!$N:$N,'Data Down'!$D:$D,'Daily PA'!$C98,'Data Down'!$C:$C,'Daily PA'!F$6)</f>
        <v>0</v>
      </c>
      <c r="G98" s="322">
        <f>SUMIFS('Data Down'!$N:$N,'Data Down'!$D:$D,'Daily PA'!$C98,'Data Down'!$C:$C,'Daily PA'!G$6)</f>
        <v>0</v>
      </c>
      <c r="H98" s="322">
        <f>SUMIFS('Data Down'!$N:$N,'Data Down'!$D:$D,'Daily PA'!$C98,'Data Down'!$C:$C,'Daily PA'!H$6)</f>
        <v>0</v>
      </c>
      <c r="I98" s="322">
        <f>SUMIFS('Data Down'!$N:$N,'Data Down'!$D:$D,'Daily PA'!$C98,'Data Down'!$C:$C,'Daily PA'!I$6)</f>
        <v>0</v>
      </c>
      <c r="J98" s="322">
        <f>SUMIFS('Data Down'!$N:$N,'Data Down'!$D:$D,'Daily PA'!$C98,'Data Down'!$C:$C,'Daily PA'!J$6)</f>
        <v>0</v>
      </c>
      <c r="K98" s="322">
        <f>SUMIFS('Data Down'!$N:$N,'Data Down'!$D:$D,'Daily PA'!$C98,'Data Down'!$C:$C,'Daily PA'!K$6)</f>
        <v>0</v>
      </c>
      <c r="L98" s="322">
        <f>SUMIFS('Data Down'!$N:$N,'Data Down'!$D:$D,'Daily PA'!$C98,'Data Down'!$C:$C,'Daily PA'!L$6)</f>
        <v>0</v>
      </c>
      <c r="M98" s="322">
        <f>SUMIFS('Data Down'!$N:$N,'Data Down'!$D:$D,'Daily PA'!$C98,'Data Down'!$C:$C,'Daily PA'!M$6)</f>
        <v>0</v>
      </c>
      <c r="N98" s="322">
        <f>SUMIFS('Data Down'!$N:$N,'Data Down'!$D:$D,'Daily PA'!$C98,'Data Down'!$C:$C,'Daily PA'!N$6)</f>
        <v>0</v>
      </c>
      <c r="O98" s="322">
        <f>SUMIFS('Data Down'!$N:$N,'Data Down'!$D:$D,'Daily PA'!$C98,'Data Down'!$C:$C,'Daily PA'!O$6)</f>
        <v>0</v>
      </c>
      <c r="P98" s="322">
        <f>SUMIFS('Data Down'!$N:$N,'Data Down'!$D:$D,'Daily PA'!$C98,'Data Down'!$C:$C,'Daily PA'!P$6)</f>
        <v>0</v>
      </c>
      <c r="Q98" s="322">
        <f>SUMIFS('Data Down'!$N:$N,'Data Down'!$D:$D,'Daily PA'!$C98,'Data Down'!$C:$C,'Daily PA'!Q$6)</f>
        <v>0</v>
      </c>
      <c r="R98" s="322">
        <f>SUMIFS('Data Down'!$N:$N,'Data Down'!$D:$D,'Daily PA'!$C98,'Data Down'!$C:$C,'Daily PA'!R$6)</f>
        <v>0</v>
      </c>
      <c r="S98" s="322">
        <f>SUMIFS('Data Down'!$N:$N,'Data Down'!$D:$D,'Daily PA'!$C98,'Data Down'!$C:$C,'Daily PA'!S$6)</f>
        <v>0</v>
      </c>
      <c r="T98" s="322">
        <f>SUMIFS('Data Down'!$N:$N,'Data Down'!$D:$D,'Daily PA'!$C98,'Data Down'!$C:$C,'Daily PA'!T$6)</f>
        <v>0</v>
      </c>
      <c r="U98" s="322">
        <f>SUMIFS('Data Down'!$N:$N,'Data Down'!$D:$D,'Daily PA'!$C98,'Data Down'!$C:$C,'Daily PA'!U$6)</f>
        <v>0</v>
      </c>
      <c r="V98" s="322">
        <f>SUMIFS('Data Down'!$N:$N,'Data Down'!$D:$D,'Daily PA'!$C98,'Data Down'!$C:$C,'Daily PA'!V$6)</f>
        <v>0</v>
      </c>
      <c r="W98" s="322">
        <f>SUMIFS('Data Down'!$N:$N,'Data Down'!$D:$D,'Daily PA'!$C98,'Data Down'!$C:$C,'Daily PA'!W$6)</f>
        <v>0</v>
      </c>
      <c r="X98" s="322">
        <f>SUMIFS('Data Down'!$N:$N,'Data Down'!$D:$D,'Daily PA'!$C98,'Data Down'!$C:$C,'Daily PA'!X$6)</f>
        <v>0</v>
      </c>
      <c r="Y98" s="322">
        <f>SUMIFS('Data Down'!$N:$N,'Data Down'!$D:$D,'Daily PA'!$C98,'Data Down'!$C:$C,'Daily PA'!Y$6)</f>
        <v>0</v>
      </c>
      <c r="Z98" s="322">
        <f>SUMIFS('Data Down'!$N:$N,'Data Down'!$D:$D,'Daily PA'!$C98,'Data Down'!$C:$C,'Daily PA'!Z$6)</f>
        <v>0</v>
      </c>
      <c r="AA98" s="322">
        <f>SUMIFS('Data Down'!$N:$N,'Data Down'!$D:$D,'Daily PA'!$C98,'Data Down'!$C:$C,'Daily PA'!AA$6)</f>
        <v>0</v>
      </c>
      <c r="AB98" s="322">
        <f>SUMIFS('Data Down'!$N:$N,'Data Down'!$D:$D,'Daily PA'!$C98,'Data Down'!$C:$C,'Daily PA'!AB$6)</f>
        <v>0</v>
      </c>
      <c r="AC98" s="322">
        <f>SUMIFS('Data Down'!$N:$N,'Data Down'!$D:$D,'Daily PA'!$C98,'Data Down'!$C:$C,'Daily PA'!AC$6)</f>
        <v>0</v>
      </c>
      <c r="AD98" s="322">
        <f>SUMIFS('Data Down'!$N:$N,'Data Down'!$D:$D,'Daily PA'!$C98,'Data Down'!$C:$C,'Daily PA'!AD$6)</f>
        <v>0</v>
      </c>
      <c r="AE98" s="322">
        <f>SUMIFS('Data Down'!$N:$N,'Data Down'!$D:$D,'Daily PA'!$C98,'Data Down'!$C:$C,'Daily PA'!AE$6)</f>
        <v>0</v>
      </c>
      <c r="AF98" s="322">
        <f>SUMIFS('Data Down'!$N:$N,'Data Down'!$D:$D,'Daily PA'!$C98,'Data Down'!$C:$C,'Daily PA'!AF$6)</f>
        <v>0</v>
      </c>
      <c r="AG98" s="322">
        <f>SUMIFS('Data Down'!$N:$N,'Data Down'!$D:$D,'Daily PA'!$C98,'Data Down'!$C:$C,'Daily PA'!AG$6)</f>
        <v>0</v>
      </c>
      <c r="AH98" s="322">
        <f>SUMIFS('Data Down'!$N:$N,'Data Down'!$D:$D,'Daily PA'!$C98,'Data Down'!$C:$C,'Daily PA'!AH$6)</f>
        <v>0</v>
      </c>
      <c r="AI98" s="323">
        <f t="shared" si="163"/>
        <v>0</v>
      </c>
      <c r="AJ98" s="68"/>
      <c r="AK98" s="320">
        <f t="shared" si="164"/>
        <v>17</v>
      </c>
      <c r="AL98" s="321" t="str">
        <f t="shared" ref="AL98:AM98" si="198">B98</f>
        <v>TOWER LAMP</v>
      </c>
      <c r="AM98" s="321" t="str">
        <f t="shared" si="198"/>
        <v>TL 032</v>
      </c>
      <c r="AN98" s="324">
        <f t="shared" ref="AN98:BR98" ca="1" si="199">IF(AN$6&lt;NOW()-1,(SUM(24-D98)/24),"")</f>
        <v>1</v>
      </c>
      <c r="AO98" s="324">
        <f t="shared" ca="1" si="199"/>
        <v>1</v>
      </c>
      <c r="AP98" s="324">
        <f t="shared" ca="1" si="199"/>
        <v>1</v>
      </c>
      <c r="AQ98" s="324">
        <f t="shared" ca="1" si="199"/>
        <v>1</v>
      </c>
      <c r="AR98" s="324">
        <f t="shared" ca="1" si="199"/>
        <v>1</v>
      </c>
      <c r="AS98" s="324">
        <f t="shared" ca="1" si="199"/>
        <v>1</v>
      </c>
      <c r="AT98" s="324">
        <f t="shared" ca="1" si="199"/>
        <v>1</v>
      </c>
      <c r="AU98" s="324">
        <f t="shared" ca="1" si="199"/>
        <v>1</v>
      </c>
      <c r="AV98" s="324">
        <f t="shared" ca="1" si="199"/>
        <v>1</v>
      </c>
      <c r="AW98" s="324">
        <f t="shared" ca="1" si="199"/>
        <v>1</v>
      </c>
      <c r="AX98" s="324">
        <f t="shared" ca="1" si="199"/>
        <v>1</v>
      </c>
      <c r="AY98" s="324">
        <f t="shared" ca="1" si="199"/>
        <v>1</v>
      </c>
      <c r="AZ98" s="324">
        <f t="shared" ca="1" si="199"/>
        <v>1</v>
      </c>
      <c r="BA98" s="324">
        <f t="shared" ca="1" si="199"/>
        <v>1</v>
      </c>
      <c r="BB98" s="324">
        <f t="shared" ca="1" si="199"/>
        <v>1</v>
      </c>
      <c r="BC98" s="324">
        <f t="shared" ca="1" si="199"/>
        <v>1</v>
      </c>
      <c r="BD98" s="324">
        <f t="shared" ca="1" si="199"/>
        <v>1</v>
      </c>
      <c r="BE98" s="324">
        <f t="shared" ca="1" si="199"/>
        <v>1</v>
      </c>
      <c r="BF98" s="324">
        <f t="shared" ca="1" si="199"/>
        <v>1</v>
      </c>
      <c r="BG98" s="324">
        <f t="shared" ca="1" si="199"/>
        <v>1</v>
      </c>
      <c r="BH98" s="324">
        <f t="shared" ca="1" si="199"/>
        <v>1</v>
      </c>
      <c r="BI98" s="324">
        <f t="shared" ca="1" si="199"/>
        <v>1</v>
      </c>
      <c r="BJ98" s="324">
        <f t="shared" ca="1" si="199"/>
        <v>1</v>
      </c>
      <c r="BK98" s="324">
        <f t="shared" ca="1" si="199"/>
        <v>1</v>
      </c>
      <c r="BL98" s="324">
        <f t="shared" ca="1" si="199"/>
        <v>1</v>
      </c>
      <c r="BM98" s="324">
        <f t="shared" ca="1" si="199"/>
        <v>1</v>
      </c>
      <c r="BN98" s="324">
        <f t="shared" ca="1" si="199"/>
        <v>1</v>
      </c>
      <c r="BO98" s="324">
        <f t="shared" ca="1" si="199"/>
        <v>1</v>
      </c>
      <c r="BP98" s="324">
        <f t="shared" ca="1" si="199"/>
        <v>1</v>
      </c>
      <c r="BQ98" s="324">
        <f t="shared" ca="1" si="199"/>
        <v>1</v>
      </c>
      <c r="BR98" s="324">
        <f t="shared" ca="1" si="199"/>
        <v>1</v>
      </c>
      <c r="BS98" s="325">
        <f t="shared" ca="1" si="167"/>
        <v>1</v>
      </c>
    </row>
    <row r="99" spans="1:71" ht="14.25" customHeight="1">
      <c r="A99" s="326">
        <f t="shared" si="162"/>
        <v>18</v>
      </c>
      <c r="B99" s="321" t="str">
        <f>VLOOKUP(C99,Sort!B:C,2,FALSE)</f>
        <v>TOWER LAMP</v>
      </c>
      <c r="C99" s="321" t="s">
        <v>77</v>
      </c>
      <c r="D99" s="322">
        <f>SUMIFS('Data Down'!$N:$N,'Data Down'!$D:$D,'Daily PA'!$C99,'Data Down'!$C:$C,'Daily PA'!D$6)</f>
        <v>0</v>
      </c>
      <c r="E99" s="322">
        <f>SUMIFS('Data Down'!$N:$N,'Data Down'!$D:$D,'Daily PA'!$C99,'Data Down'!$C:$C,'Daily PA'!E$6)</f>
        <v>0</v>
      </c>
      <c r="F99" s="322">
        <f>SUMIFS('Data Down'!$N:$N,'Data Down'!$D:$D,'Daily PA'!$C99,'Data Down'!$C:$C,'Daily PA'!F$6)</f>
        <v>0</v>
      </c>
      <c r="G99" s="322">
        <f>SUMIFS('Data Down'!$N:$N,'Data Down'!$D:$D,'Daily PA'!$C99,'Data Down'!$C:$C,'Daily PA'!G$6)</f>
        <v>0</v>
      </c>
      <c r="H99" s="322">
        <f>SUMIFS('Data Down'!$N:$N,'Data Down'!$D:$D,'Daily PA'!$C99,'Data Down'!$C:$C,'Daily PA'!H$6)</f>
        <v>0</v>
      </c>
      <c r="I99" s="322">
        <f>SUMIFS('Data Down'!$N:$N,'Data Down'!$D:$D,'Daily PA'!$C99,'Data Down'!$C:$C,'Daily PA'!I$6)</f>
        <v>0</v>
      </c>
      <c r="J99" s="322">
        <f>SUMIFS('Data Down'!$N:$N,'Data Down'!$D:$D,'Daily PA'!$C99,'Data Down'!$C:$C,'Daily PA'!J$6)</f>
        <v>0</v>
      </c>
      <c r="K99" s="322">
        <f>SUMIFS('Data Down'!$N:$N,'Data Down'!$D:$D,'Daily PA'!$C99,'Data Down'!$C:$C,'Daily PA'!K$6)</f>
        <v>0</v>
      </c>
      <c r="L99" s="322">
        <f>SUMIFS('Data Down'!$N:$N,'Data Down'!$D:$D,'Daily PA'!$C99,'Data Down'!$C:$C,'Daily PA'!L$6)</f>
        <v>0</v>
      </c>
      <c r="M99" s="322">
        <f>SUMIFS('Data Down'!$N:$N,'Data Down'!$D:$D,'Daily PA'!$C99,'Data Down'!$C:$C,'Daily PA'!M$6)</f>
        <v>0</v>
      </c>
      <c r="N99" s="322">
        <f>SUMIFS('Data Down'!$N:$N,'Data Down'!$D:$D,'Daily PA'!$C99,'Data Down'!$C:$C,'Daily PA'!N$6)</f>
        <v>0</v>
      </c>
      <c r="O99" s="322">
        <f>SUMIFS('Data Down'!$N:$N,'Data Down'!$D:$D,'Daily PA'!$C99,'Data Down'!$C:$C,'Daily PA'!O$6)</f>
        <v>0</v>
      </c>
      <c r="P99" s="322">
        <f>SUMIFS('Data Down'!$N:$N,'Data Down'!$D:$D,'Daily PA'!$C99,'Data Down'!$C:$C,'Daily PA'!P$6)</f>
        <v>0</v>
      </c>
      <c r="Q99" s="322">
        <f>SUMIFS('Data Down'!$N:$N,'Data Down'!$D:$D,'Daily PA'!$C99,'Data Down'!$C:$C,'Daily PA'!Q$6)</f>
        <v>0</v>
      </c>
      <c r="R99" s="322">
        <f>SUMIFS('Data Down'!$N:$N,'Data Down'!$D:$D,'Daily PA'!$C99,'Data Down'!$C:$C,'Daily PA'!R$6)</f>
        <v>0</v>
      </c>
      <c r="S99" s="322">
        <f>SUMIFS('Data Down'!$N:$N,'Data Down'!$D:$D,'Daily PA'!$C99,'Data Down'!$C:$C,'Daily PA'!S$6)</f>
        <v>0</v>
      </c>
      <c r="T99" s="322">
        <f>SUMIFS('Data Down'!$N:$N,'Data Down'!$D:$D,'Daily PA'!$C99,'Data Down'!$C:$C,'Daily PA'!T$6)</f>
        <v>0</v>
      </c>
      <c r="U99" s="322">
        <f>SUMIFS('Data Down'!$N:$N,'Data Down'!$D:$D,'Daily PA'!$C99,'Data Down'!$C:$C,'Daily PA'!U$6)</f>
        <v>0</v>
      </c>
      <c r="V99" s="322">
        <f>SUMIFS('Data Down'!$N:$N,'Data Down'!$D:$D,'Daily PA'!$C99,'Data Down'!$C:$C,'Daily PA'!V$6)</f>
        <v>0</v>
      </c>
      <c r="W99" s="322">
        <f>SUMIFS('Data Down'!$N:$N,'Data Down'!$D:$D,'Daily PA'!$C99,'Data Down'!$C:$C,'Daily PA'!W$6)</f>
        <v>0</v>
      </c>
      <c r="X99" s="322">
        <f>SUMIFS('Data Down'!$N:$N,'Data Down'!$D:$D,'Daily PA'!$C99,'Data Down'!$C:$C,'Daily PA'!X$6)</f>
        <v>0</v>
      </c>
      <c r="Y99" s="322">
        <f>SUMIFS('Data Down'!$N:$N,'Data Down'!$D:$D,'Daily PA'!$C99,'Data Down'!$C:$C,'Daily PA'!Y$6)</f>
        <v>0</v>
      </c>
      <c r="Z99" s="322">
        <f>SUMIFS('Data Down'!$N:$N,'Data Down'!$D:$D,'Daily PA'!$C99,'Data Down'!$C:$C,'Daily PA'!Z$6)</f>
        <v>0</v>
      </c>
      <c r="AA99" s="322">
        <f>SUMIFS('Data Down'!$N:$N,'Data Down'!$D:$D,'Daily PA'!$C99,'Data Down'!$C:$C,'Daily PA'!AA$6)</f>
        <v>0</v>
      </c>
      <c r="AB99" s="322">
        <f>SUMIFS('Data Down'!$N:$N,'Data Down'!$D:$D,'Daily PA'!$C99,'Data Down'!$C:$C,'Daily PA'!AB$6)</f>
        <v>0</v>
      </c>
      <c r="AC99" s="322">
        <f>SUMIFS('Data Down'!$N:$N,'Data Down'!$D:$D,'Daily PA'!$C99,'Data Down'!$C:$C,'Daily PA'!AC$6)</f>
        <v>0</v>
      </c>
      <c r="AD99" s="322">
        <f>SUMIFS('Data Down'!$N:$N,'Data Down'!$D:$D,'Daily PA'!$C99,'Data Down'!$C:$C,'Daily PA'!AD$6)</f>
        <v>0</v>
      </c>
      <c r="AE99" s="322">
        <f>SUMIFS('Data Down'!$N:$N,'Data Down'!$D:$D,'Daily PA'!$C99,'Data Down'!$C:$C,'Daily PA'!AE$6)</f>
        <v>0</v>
      </c>
      <c r="AF99" s="322">
        <f>SUMIFS('Data Down'!$N:$N,'Data Down'!$D:$D,'Daily PA'!$C99,'Data Down'!$C:$C,'Daily PA'!AF$6)</f>
        <v>0</v>
      </c>
      <c r="AG99" s="322">
        <f>SUMIFS('Data Down'!$N:$N,'Data Down'!$D:$D,'Daily PA'!$C99,'Data Down'!$C:$C,'Daily PA'!AG$6)</f>
        <v>0</v>
      </c>
      <c r="AH99" s="322">
        <f>SUMIFS('Data Down'!$N:$N,'Data Down'!$D:$D,'Daily PA'!$C99,'Data Down'!$C:$C,'Daily PA'!AH$6)</f>
        <v>0</v>
      </c>
      <c r="AI99" s="323">
        <f t="shared" si="163"/>
        <v>0</v>
      </c>
      <c r="AJ99" s="68"/>
      <c r="AK99" s="320">
        <f t="shared" si="164"/>
        <v>18</v>
      </c>
      <c r="AL99" s="321" t="str">
        <f t="shared" ref="AL99:AM99" si="200">B99</f>
        <v>TOWER LAMP</v>
      </c>
      <c r="AM99" s="321" t="str">
        <f t="shared" si="200"/>
        <v>TL 033</v>
      </c>
      <c r="AN99" s="324">
        <f t="shared" ref="AN99:BR99" ca="1" si="201">IF(AN$6&lt;NOW()-1,(SUM(24-D99)/24),"")</f>
        <v>1</v>
      </c>
      <c r="AO99" s="324">
        <f t="shared" ca="1" si="201"/>
        <v>1</v>
      </c>
      <c r="AP99" s="324">
        <f t="shared" ca="1" si="201"/>
        <v>1</v>
      </c>
      <c r="AQ99" s="324">
        <f t="shared" ca="1" si="201"/>
        <v>1</v>
      </c>
      <c r="AR99" s="324">
        <f t="shared" ca="1" si="201"/>
        <v>1</v>
      </c>
      <c r="AS99" s="324">
        <f t="shared" ca="1" si="201"/>
        <v>1</v>
      </c>
      <c r="AT99" s="324">
        <f t="shared" ca="1" si="201"/>
        <v>1</v>
      </c>
      <c r="AU99" s="324">
        <f t="shared" ca="1" si="201"/>
        <v>1</v>
      </c>
      <c r="AV99" s="324">
        <f t="shared" ca="1" si="201"/>
        <v>1</v>
      </c>
      <c r="AW99" s="324">
        <f t="shared" ca="1" si="201"/>
        <v>1</v>
      </c>
      <c r="AX99" s="324">
        <f t="shared" ca="1" si="201"/>
        <v>1</v>
      </c>
      <c r="AY99" s="324">
        <f t="shared" ca="1" si="201"/>
        <v>1</v>
      </c>
      <c r="AZ99" s="324">
        <f t="shared" ca="1" si="201"/>
        <v>1</v>
      </c>
      <c r="BA99" s="324">
        <f t="shared" ca="1" si="201"/>
        <v>1</v>
      </c>
      <c r="BB99" s="324">
        <f t="shared" ca="1" si="201"/>
        <v>1</v>
      </c>
      <c r="BC99" s="324">
        <f t="shared" ca="1" si="201"/>
        <v>1</v>
      </c>
      <c r="BD99" s="324">
        <f t="shared" ca="1" si="201"/>
        <v>1</v>
      </c>
      <c r="BE99" s="324">
        <f t="shared" ca="1" si="201"/>
        <v>1</v>
      </c>
      <c r="BF99" s="324">
        <f t="shared" ca="1" si="201"/>
        <v>1</v>
      </c>
      <c r="BG99" s="324">
        <f t="shared" ca="1" si="201"/>
        <v>1</v>
      </c>
      <c r="BH99" s="324">
        <f t="shared" ca="1" si="201"/>
        <v>1</v>
      </c>
      <c r="BI99" s="324">
        <f t="shared" ca="1" si="201"/>
        <v>1</v>
      </c>
      <c r="BJ99" s="324">
        <f t="shared" ca="1" si="201"/>
        <v>1</v>
      </c>
      <c r="BK99" s="324">
        <f t="shared" ca="1" si="201"/>
        <v>1</v>
      </c>
      <c r="BL99" s="324">
        <f t="shared" ca="1" si="201"/>
        <v>1</v>
      </c>
      <c r="BM99" s="324">
        <f t="shared" ca="1" si="201"/>
        <v>1</v>
      </c>
      <c r="BN99" s="324">
        <f t="shared" ca="1" si="201"/>
        <v>1</v>
      </c>
      <c r="BO99" s="324">
        <f t="shared" ca="1" si="201"/>
        <v>1</v>
      </c>
      <c r="BP99" s="324">
        <f t="shared" ca="1" si="201"/>
        <v>1</v>
      </c>
      <c r="BQ99" s="324">
        <f t="shared" ca="1" si="201"/>
        <v>1</v>
      </c>
      <c r="BR99" s="324">
        <f t="shared" ca="1" si="201"/>
        <v>1</v>
      </c>
      <c r="BS99" s="325">
        <f t="shared" ca="1" si="167"/>
        <v>1</v>
      </c>
    </row>
    <row r="100" spans="1:71" ht="14.25" customHeight="1">
      <c r="A100" s="326">
        <f t="shared" si="162"/>
        <v>19</v>
      </c>
      <c r="B100" s="321" t="str">
        <f>VLOOKUP(C100,Sort!B:C,2,FALSE)</f>
        <v>TOWER LAMP</v>
      </c>
      <c r="C100" s="321" t="s">
        <v>78</v>
      </c>
      <c r="D100" s="322">
        <f>SUMIFS('Data Down'!$N:$N,'Data Down'!$D:$D,'Daily PA'!$C100,'Data Down'!$C:$C,'Daily PA'!D$6)</f>
        <v>0</v>
      </c>
      <c r="E100" s="322">
        <f>SUMIFS('Data Down'!$N:$N,'Data Down'!$D:$D,'Daily PA'!$C100,'Data Down'!$C:$C,'Daily PA'!E$6)</f>
        <v>0</v>
      </c>
      <c r="F100" s="322">
        <f>SUMIFS('Data Down'!$N:$N,'Data Down'!$D:$D,'Daily PA'!$C100,'Data Down'!$C:$C,'Daily PA'!F$6)</f>
        <v>0</v>
      </c>
      <c r="G100" s="322">
        <f>SUMIFS('Data Down'!$N:$N,'Data Down'!$D:$D,'Daily PA'!$C100,'Data Down'!$C:$C,'Daily PA'!G$6)</f>
        <v>0</v>
      </c>
      <c r="H100" s="322">
        <f>SUMIFS('Data Down'!$N:$N,'Data Down'!$D:$D,'Daily PA'!$C100,'Data Down'!$C:$C,'Daily PA'!H$6)</f>
        <v>0</v>
      </c>
      <c r="I100" s="322">
        <f>SUMIFS('Data Down'!$N:$N,'Data Down'!$D:$D,'Daily PA'!$C100,'Data Down'!$C:$C,'Daily PA'!I$6)</f>
        <v>0</v>
      </c>
      <c r="J100" s="322">
        <f>SUMIFS('Data Down'!$N:$N,'Data Down'!$D:$D,'Daily PA'!$C100,'Data Down'!$C:$C,'Daily PA'!J$6)</f>
        <v>0</v>
      </c>
      <c r="K100" s="322">
        <f>SUMIFS('Data Down'!$N:$N,'Data Down'!$D:$D,'Daily PA'!$C100,'Data Down'!$C:$C,'Daily PA'!K$6)</f>
        <v>0</v>
      </c>
      <c r="L100" s="322">
        <f>SUMIFS('Data Down'!$N:$N,'Data Down'!$D:$D,'Daily PA'!$C100,'Data Down'!$C:$C,'Daily PA'!L$6)</f>
        <v>0</v>
      </c>
      <c r="M100" s="322">
        <f>SUMIFS('Data Down'!$N:$N,'Data Down'!$D:$D,'Daily PA'!$C100,'Data Down'!$C:$C,'Daily PA'!M$6)</f>
        <v>0</v>
      </c>
      <c r="N100" s="322">
        <f>SUMIFS('Data Down'!$N:$N,'Data Down'!$D:$D,'Daily PA'!$C100,'Data Down'!$C:$C,'Daily PA'!N$6)</f>
        <v>0</v>
      </c>
      <c r="O100" s="322">
        <f>SUMIFS('Data Down'!$N:$N,'Data Down'!$D:$D,'Daily PA'!$C100,'Data Down'!$C:$C,'Daily PA'!O$6)</f>
        <v>0</v>
      </c>
      <c r="P100" s="322">
        <f>SUMIFS('Data Down'!$N:$N,'Data Down'!$D:$D,'Daily PA'!$C100,'Data Down'!$C:$C,'Daily PA'!P$6)</f>
        <v>0</v>
      </c>
      <c r="Q100" s="322">
        <f>SUMIFS('Data Down'!$N:$N,'Data Down'!$D:$D,'Daily PA'!$C100,'Data Down'!$C:$C,'Daily PA'!Q$6)</f>
        <v>0</v>
      </c>
      <c r="R100" s="322">
        <f>SUMIFS('Data Down'!$N:$N,'Data Down'!$D:$D,'Daily PA'!$C100,'Data Down'!$C:$C,'Daily PA'!R$6)</f>
        <v>0</v>
      </c>
      <c r="S100" s="322">
        <f>SUMIFS('Data Down'!$N:$N,'Data Down'!$D:$D,'Daily PA'!$C100,'Data Down'!$C:$C,'Daily PA'!S$6)</f>
        <v>0</v>
      </c>
      <c r="T100" s="322">
        <f>SUMIFS('Data Down'!$N:$N,'Data Down'!$D:$D,'Daily PA'!$C100,'Data Down'!$C:$C,'Daily PA'!T$6)</f>
        <v>0</v>
      </c>
      <c r="U100" s="322">
        <f>SUMIFS('Data Down'!$N:$N,'Data Down'!$D:$D,'Daily PA'!$C100,'Data Down'!$C:$C,'Daily PA'!U$6)</f>
        <v>0</v>
      </c>
      <c r="V100" s="322">
        <f>SUMIFS('Data Down'!$N:$N,'Data Down'!$D:$D,'Daily PA'!$C100,'Data Down'!$C:$C,'Daily PA'!V$6)</f>
        <v>0</v>
      </c>
      <c r="W100" s="322">
        <f>SUMIFS('Data Down'!$N:$N,'Data Down'!$D:$D,'Daily PA'!$C100,'Data Down'!$C:$C,'Daily PA'!W$6)</f>
        <v>0</v>
      </c>
      <c r="X100" s="322">
        <f>SUMIFS('Data Down'!$N:$N,'Data Down'!$D:$D,'Daily PA'!$C100,'Data Down'!$C:$C,'Daily PA'!X$6)</f>
        <v>0</v>
      </c>
      <c r="Y100" s="322">
        <f>SUMIFS('Data Down'!$N:$N,'Data Down'!$D:$D,'Daily PA'!$C100,'Data Down'!$C:$C,'Daily PA'!Y$6)</f>
        <v>0</v>
      </c>
      <c r="Z100" s="322">
        <f>SUMIFS('Data Down'!$N:$N,'Data Down'!$D:$D,'Daily PA'!$C100,'Data Down'!$C:$C,'Daily PA'!Z$6)</f>
        <v>0</v>
      </c>
      <c r="AA100" s="322">
        <f>SUMIFS('Data Down'!$N:$N,'Data Down'!$D:$D,'Daily PA'!$C100,'Data Down'!$C:$C,'Daily PA'!AA$6)</f>
        <v>0</v>
      </c>
      <c r="AB100" s="322">
        <f>SUMIFS('Data Down'!$N:$N,'Data Down'!$D:$D,'Daily PA'!$C100,'Data Down'!$C:$C,'Daily PA'!AB$6)</f>
        <v>0</v>
      </c>
      <c r="AC100" s="322">
        <f>SUMIFS('Data Down'!$N:$N,'Data Down'!$D:$D,'Daily PA'!$C100,'Data Down'!$C:$C,'Daily PA'!AC$6)</f>
        <v>0</v>
      </c>
      <c r="AD100" s="322">
        <f>SUMIFS('Data Down'!$N:$N,'Data Down'!$D:$D,'Daily PA'!$C100,'Data Down'!$C:$C,'Daily PA'!AD$6)</f>
        <v>0</v>
      </c>
      <c r="AE100" s="322">
        <f>SUMIFS('Data Down'!$N:$N,'Data Down'!$D:$D,'Daily PA'!$C100,'Data Down'!$C:$C,'Daily PA'!AE$6)</f>
        <v>0</v>
      </c>
      <c r="AF100" s="322">
        <f>SUMIFS('Data Down'!$N:$N,'Data Down'!$D:$D,'Daily PA'!$C100,'Data Down'!$C:$C,'Daily PA'!AF$6)</f>
        <v>0</v>
      </c>
      <c r="AG100" s="322">
        <f>SUMIFS('Data Down'!$N:$N,'Data Down'!$D:$D,'Daily PA'!$C100,'Data Down'!$C:$C,'Daily PA'!AG$6)</f>
        <v>0</v>
      </c>
      <c r="AH100" s="322">
        <f>SUMIFS('Data Down'!$N:$N,'Data Down'!$D:$D,'Daily PA'!$C100,'Data Down'!$C:$C,'Daily PA'!AH$6)</f>
        <v>0</v>
      </c>
      <c r="AI100" s="323">
        <f t="shared" si="163"/>
        <v>0</v>
      </c>
      <c r="AJ100" s="68"/>
      <c r="AK100" s="320">
        <f t="shared" si="164"/>
        <v>19</v>
      </c>
      <c r="AL100" s="321" t="str">
        <f t="shared" ref="AL100:AM100" si="202">B100</f>
        <v>TOWER LAMP</v>
      </c>
      <c r="AM100" s="321" t="str">
        <f t="shared" si="202"/>
        <v>TL 034</v>
      </c>
      <c r="AN100" s="324">
        <f t="shared" ref="AN100:BR100" ca="1" si="203">IF(AN$6&lt;NOW()-1,(SUM(24-D100)/24),"")</f>
        <v>1</v>
      </c>
      <c r="AO100" s="324">
        <f t="shared" ca="1" si="203"/>
        <v>1</v>
      </c>
      <c r="AP100" s="324">
        <f t="shared" ca="1" si="203"/>
        <v>1</v>
      </c>
      <c r="AQ100" s="324">
        <f t="shared" ca="1" si="203"/>
        <v>1</v>
      </c>
      <c r="AR100" s="324">
        <f t="shared" ca="1" si="203"/>
        <v>1</v>
      </c>
      <c r="AS100" s="324">
        <f t="shared" ca="1" si="203"/>
        <v>1</v>
      </c>
      <c r="AT100" s="324">
        <f t="shared" ca="1" si="203"/>
        <v>1</v>
      </c>
      <c r="AU100" s="324">
        <f t="shared" ca="1" si="203"/>
        <v>1</v>
      </c>
      <c r="AV100" s="324">
        <f t="shared" ca="1" si="203"/>
        <v>1</v>
      </c>
      <c r="AW100" s="324">
        <f t="shared" ca="1" si="203"/>
        <v>1</v>
      </c>
      <c r="AX100" s="324">
        <f t="shared" ca="1" si="203"/>
        <v>1</v>
      </c>
      <c r="AY100" s="324">
        <f t="shared" ca="1" si="203"/>
        <v>1</v>
      </c>
      <c r="AZ100" s="324">
        <f t="shared" ca="1" si="203"/>
        <v>1</v>
      </c>
      <c r="BA100" s="324">
        <f t="shared" ca="1" si="203"/>
        <v>1</v>
      </c>
      <c r="BB100" s="324">
        <f t="shared" ca="1" si="203"/>
        <v>1</v>
      </c>
      <c r="BC100" s="324">
        <f t="shared" ca="1" si="203"/>
        <v>1</v>
      </c>
      <c r="BD100" s="324">
        <f t="shared" ca="1" si="203"/>
        <v>1</v>
      </c>
      <c r="BE100" s="324">
        <f t="shared" ca="1" si="203"/>
        <v>1</v>
      </c>
      <c r="BF100" s="324">
        <f t="shared" ca="1" si="203"/>
        <v>1</v>
      </c>
      <c r="BG100" s="324">
        <f t="shared" ca="1" si="203"/>
        <v>1</v>
      </c>
      <c r="BH100" s="324">
        <f t="shared" ca="1" si="203"/>
        <v>1</v>
      </c>
      <c r="BI100" s="324">
        <f t="shared" ca="1" si="203"/>
        <v>1</v>
      </c>
      <c r="BJ100" s="324">
        <f t="shared" ca="1" si="203"/>
        <v>1</v>
      </c>
      <c r="BK100" s="324">
        <f t="shared" ca="1" si="203"/>
        <v>1</v>
      </c>
      <c r="BL100" s="324">
        <f t="shared" ca="1" si="203"/>
        <v>1</v>
      </c>
      <c r="BM100" s="324">
        <f t="shared" ca="1" si="203"/>
        <v>1</v>
      </c>
      <c r="BN100" s="324">
        <f t="shared" ca="1" si="203"/>
        <v>1</v>
      </c>
      <c r="BO100" s="324">
        <f t="shared" ca="1" si="203"/>
        <v>1</v>
      </c>
      <c r="BP100" s="324">
        <f t="shared" ca="1" si="203"/>
        <v>1</v>
      </c>
      <c r="BQ100" s="324">
        <f t="shared" ca="1" si="203"/>
        <v>1</v>
      </c>
      <c r="BR100" s="324">
        <f t="shared" ca="1" si="203"/>
        <v>1</v>
      </c>
      <c r="BS100" s="325">
        <f t="shared" ca="1" si="167"/>
        <v>1</v>
      </c>
    </row>
    <row r="101" spans="1:71" ht="14.25" customHeight="1">
      <c r="A101" s="326">
        <f t="shared" si="162"/>
        <v>20</v>
      </c>
      <c r="B101" s="321" t="str">
        <f>VLOOKUP(C101,Sort!B:C,2,FALSE)</f>
        <v>TOWER LAMP</v>
      </c>
      <c r="C101" s="321" t="s">
        <v>79</v>
      </c>
      <c r="D101" s="322">
        <f>SUMIFS('Data Down'!$N:$N,'Data Down'!$D:$D,'Daily PA'!$C101,'Data Down'!$C:$C,'Daily PA'!D$6)</f>
        <v>0</v>
      </c>
      <c r="E101" s="322">
        <f>SUMIFS('Data Down'!$N:$N,'Data Down'!$D:$D,'Daily PA'!$C101,'Data Down'!$C:$C,'Daily PA'!E$6)</f>
        <v>0</v>
      </c>
      <c r="F101" s="322">
        <f>SUMIFS('Data Down'!$N:$N,'Data Down'!$D:$D,'Daily PA'!$C101,'Data Down'!$C:$C,'Daily PA'!F$6)</f>
        <v>0</v>
      </c>
      <c r="G101" s="322">
        <f>SUMIFS('Data Down'!$N:$N,'Data Down'!$D:$D,'Daily PA'!$C101,'Data Down'!$C:$C,'Daily PA'!G$6)</f>
        <v>0</v>
      </c>
      <c r="H101" s="322">
        <f>SUMIFS('Data Down'!$N:$N,'Data Down'!$D:$D,'Daily PA'!$C101,'Data Down'!$C:$C,'Daily PA'!H$6)</f>
        <v>0</v>
      </c>
      <c r="I101" s="322">
        <f>SUMIFS('Data Down'!$N:$N,'Data Down'!$D:$D,'Daily PA'!$C101,'Data Down'!$C:$C,'Daily PA'!I$6)</f>
        <v>0</v>
      </c>
      <c r="J101" s="322">
        <f>SUMIFS('Data Down'!$N:$N,'Data Down'!$D:$D,'Daily PA'!$C101,'Data Down'!$C:$C,'Daily PA'!J$6)</f>
        <v>0</v>
      </c>
      <c r="K101" s="322">
        <f>SUMIFS('Data Down'!$N:$N,'Data Down'!$D:$D,'Daily PA'!$C101,'Data Down'!$C:$C,'Daily PA'!K$6)</f>
        <v>0</v>
      </c>
      <c r="L101" s="322">
        <f>SUMIFS('Data Down'!$N:$N,'Data Down'!$D:$D,'Daily PA'!$C101,'Data Down'!$C:$C,'Daily PA'!L$6)</f>
        <v>0</v>
      </c>
      <c r="M101" s="322">
        <f>SUMIFS('Data Down'!$N:$N,'Data Down'!$D:$D,'Daily PA'!$C101,'Data Down'!$C:$C,'Daily PA'!M$6)</f>
        <v>0</v>
      </c>
      <c r="N101" s="322">
        <f>SUMIFS('Data Down'!$N:$N,'Data Down'!$D:$D,'Daily PA'!$C101,'Data Down'!$C:$C,'Daily PA'!N$6)</f>
        <v>0</v>
      </c>
      <c r="O101" s="322">
        <f>SUMIFS('Data Down'!$N:$N,'Data Down'!$D:$D,'Daily PA'!$C101,'Data Down'!$C:$C,'Daily PA'!O$6)</f>
        <v>0</v>
      </c>
      <c r="P101" s="322">
        <f>SUMIFS('Data Down'!$N:$N,'Data Down'!$D:$D,'Daily PA'!$C101,'Data Down'!$C:$C,'Daily PA'!P$6)</f>
        <v>0</v>
      </c>
      <c r="Q101" s="322">
        <f>SUMIFS('Data Down'!$N:$N,'Data Down'!$D:$D,'Daily PA'!$C101,'Data Down'!$C:$C,'Daily PA'!Q$6)</f>
        <v>0</v>
      </c>
      <c r="R101" s="322">
        <f>SUMIFS('Data Down'!$N:$N,'Data Down'!$D:$D,'Daily PA'!$C101,'Data Down'!$C:$C,'Daily PA'!R$6)</f>
        <v>0</v>
      </c>
      <c r="S101" s="322">
        <f>SUMIFS('Data Down'!$N:$N,'Data Down'!$D:$D,'Daily PA'!$C101,'Data Down'!$C:$C,'Daily PA'!S$6)</f>
        <v>0</v>
      </c>
      <c r="T101" s="322">
        <f>SUMIFS('Data Down'!$N:$N,'Data Down'!$D:$D,'Daily PA'!$C101,'Data Down'!$C:$C,'Daily PA'!T$6)</f>
        <v>0</v>
      </c>
      <c r="U101" s="322">
        <f>SUMIFS('Data Down'!$N:$N,'Data Down'!$D:$D,'Daily PA'!$C101,'Data Down'!$C:$C,'Daily PA'!U$6)</f>
        <v>0</v>
      </c>
      <c r="V101" s="322">
        <f>SUMIFS('Data Down'!$N:$N,'Data Down'!$D:$D,'Daily PA'!$C101,'Data Down'!$C:$C,'Daily PA'!V$6)</f>
        <v>0</v>
      </c>
      <c r="W101" s="322">
        <f>SUMIFS('Data Down'!$N:$N,'Data Down'!$D:$D,'Daily PA'!$C101,'Data Down'!$C:$C,'Daily PA'!W$6)</f>
        <v>0</v>
      </c>
      <c r="X101" s="322">
        <f>SUMIFS('Data Down'!$N:$N,'Data Down'!$D:$D,'Daily PA'!$C101,'Data Down'!$C:$C,'Daily PA'!X$6)</f>
        <v>0</v>
      </c>
      <c r="Y101" s="322">
        <f>SUMIFS('Data Down'!$N:$N,'Data Down'!$D:$D,'Daily PA'!$C101,'Data Down'!$C:$C,'Daily PA'!Y$6)</f>
        <v>0</v>
      </c>
      <c r="Z101" s="322">
        <f>SUMIFS('Data Down'!$N:$N,'Data Down'!$D:$D,'Daily PA'!$C101,'Data Down'!$C:$C,'Daily PA'!Z$6)</f>
        <v>0</v>
      </c>
      <c r="AA101" s="322">
        <f>SUMIFS('Data Down'!$N:$N,'Data Down'!$D:$D,'Daily PA'!$C101,'Data Down'!$C:$C,'Daily PA'!AA$6)</f>
        <v>0</v>
      </c>
      <c r="AB101" s="322">
        <f>SUMIFS('Data Down'!$N:$N,'Data Down'!$D:$D,'Daily PA'!$C101,'Data Down'!$C:$C,'Daily PA'!AB$6)</f>
        <v>0</v>
      </c>
      <c r="AC101" s="322">
        <f>SUMIFS('Data Down'!$N:$N,'Data Down'!$D:$D,'Daily PA'!$C101,'Data Down'!$C:$C,'Daily PA'!AC$6)</f>
        <v>0</v>
      </c>
      <c r="AD101" s="322">
        <f>SUMIFS('Data Down'!$N:$N,'Data Down'!$D:$D,'Daily PA'!$C101,'Data Down'!$C:$C,'Daily PA'!AD$6)</f>
        <v>0</v>
      </c>
      <c r="AE101" s="322">
        <f>SUMIFS('Data Down'!$N:$N,'Data Down'!$D:$D,'Daily PA'!$C101,'Data Down'!$C:$C,'Daily PA'!AE$6)</f>
        <v>0</v>
      </c>
      <c r="AF101" s="322">
        <f>SUMIFS('Data Down'!$N:$N,'Data Down'!$D:$D,'Daily PA'!$C101,'Data Down'!$C:$C,'Daily PA'!AF$6)</f>
        <v>0</v>
      </c>
      <c r="AG101" s="322">
        <f>SUMIFS('Data Down'!$N:$N,'Data Down'!$D:$D,'Daily PA'!$C101,'Data Down'!$C:$C,'Daily PA'!AG$6)</f>
        <v>0</v>
      </c>
      <c r="AH101" s="322">
        <f>SUMIFS('Data Down'!$N:$N,'Data Down'!$D:$D,'Daily PA'!$C101,'Data Down'!$C:$C,'Daily PA'!AH$6)</f>
        <v>0</v>
      </c>
      <c r="AI101" s="323">
        <f t="shared" si="163"/>
        <v>0</v>
      </c>
      <c r="AJ101" s="68"/>
      <c r="AK101" s="320">
        <f t="shared" si="164"/>
        <v>20</v>
      </c>
      <c r="AL101" s="321" t="str">
        <f t="shared" ref="AL101:AM101" si="204">B101</f>
        <v>TOWER LAMP</v>
      </c>
      <c r="AM101" s="321" t="str">
        <f t="shared" si="204"/>
        <v>TL 035</v>
      </c>
      <c r="AN101" s="324">
        <f t="shared" ref="AN101:BR101" ca="1" si="205">IF(AN$6&lt;NOW()-1,(SUM(24-D101)/24),"")</f>
        <v>1</v>
      </c>
      <c r="AO101" s="324">
        <f t="shared" ca="1" si="205"/>
        <v>1</v>
      </c>
      <c r="AP101" s="324">
        <f t="shared" ca="1" si="205"/>
        <v>1</v>
      </c>
      <c r="AQ101" s="324">
        <f t="shared" ca="1" si="205"/>
        <v>1</v>
      </c>
      <c r="AR101" s="324">
        <f t="shared" ca="1" si="205"/>
        <v>1</v>
      </c>
      <c r="AS101" s="324">
        <f t="shared" ca="1" si="205"/>
        <v>1</v>
      </c>
      <c r="AT101" s="324">
        <f t="shared" ca="1" si="205"/>
        <v>1</v>
      </c>
      <c r="AU101" s="324">
        <f t="shared" ca="1" si="205"/>
        <v>1</v>
      </c>
      <c r="AV101" s="324">
        <f t="shared" ca="1" si="205"/>
        <v>1</v>
      </c>
      <c r="AW101" s="324">
        <f t="shared" ca="1" si="205"/>
        <v>1</v>
      </c>
      <c r="AX101" s="324">
        <f t="shared" ca="1" si="205"/>
        <v>1</v>
      </c>
      <c r="AY101" s="324">
        <f t="shared" ca="1" si="205"/>
        <v>1</v>
      </c>
      <c r="AZ101" s="324">
        <f t="shared" ca="1" si="205"/>
        <v>1</v>
      </c>
      <c r="BA101" s="324">
        <f t="shared" ca="1" si="205"/>
        <v>1</v>
      </c>
      <c r="BB101" s="324">
        <f t="shared" ca="1" si="205"/>
        <v>1</v>
      </c>
      <c r="BC101" s="324">
        <f t="shared" ca="1" si="205"/>
        <v>1</v>
      </c>
      <c r="BD101" s="324">
        <f t="shared" ca="1" si="205"/>
        <v>1</v>
      </c>
      <c r="BE101" s="324">
        <f t="shared" ca="1" si="205"/>
        <v>1</v>
      </c>
      <c r="BF101" s="324">
        <f t="shared" ca="1" si="205"/>
        <v>1</v>
      </c>
      <c r="BG101" s="324">
        <f t="shared" ca="1" si="205"/>
        <v>1</v>
      </c>
      <c r="BH101" s="324">
        <f t="shared" ca="1" si="205"/>
        <v>1</v>
      </c>
      <c r="BI101" s="324">
        <f t="shared" ca="1" si="205"/>
        <v>1</v>
      </c>
      <c r="BJ101" s="324">
        <f t="shared" ca="1" si="205"/>
        <v>1</v>
      </c>
      <c r="BK101" s="324">
        <f t="shared" ca="1" si="205"/>
        <v>1</v>
      </c>
      <c r="BL101" s="324">
        <f t="shared" ca="1" si="205"/>
        <v>1</v>
      </c>
      <c r="BM101" s="324">
        <f t="shared" ca="1" si="205"/>
        <v>1</v>
      </c>
      <c r="BN101" s="324">
        <f t="shared" ca="1" si="205"/>
        <v>1</v>
      </c>
      <c r="BO101" s="324">
        <f t="shared" ca="1" si="205"/>
        <v>1</v>
      </c>
      <c r="BP101" s="324">
        <f t="shared" ca="1" si="205"/>
        <v>1</v>
      </c>
      <c r="BQ101" s="324">
        <f t="shared" ca="1" si="205"/>
        <v>1</v>
      </c>
      <c r="BR101" s="324">
        <f t="shared" ca="1" si="205"/>
        <v>1</v>
      </c>
      <c r="BS101" s="325">
        <f t="shared" ca="1" si="167"/>
        <v>1</v>
      </c>
    </row>
    <row r="102" spans="1:71" ht="14.25" customHeight="1">
      <c r="A102" s="326">
        <f t="shared" si="162"/>
        <v>21</v>
      </c>
      <c r="B102" s="321" t="str">
        <f>VLOOKUP(C102,Sort!B:C,2,FALSE)</f>
        <v>TOWER LAMP</v>
      </c>
      <c r="C102" s="321" t="s">
        <v>80</v>
      </c>
      <c r="D102" s="322">
        <f>SUMIFS('Data Down'!$N:$N,'Data Down'!$D:$D,'Daily PA'!$C102,'Data Down'!$C:$C,'Daily PA'!D$6)</f>
        <v>0</v>
      </c>
      <c r="E102" s="322">
        <f>SUMIFS('Data Down'!$N:$N,'Data Down'!$D:$D,'Daily PA'!$C102,'Data Down'!$C:$C,'Daily PA'!E$6)</f>
        <v>0</v>
      </c>
      <c r="F102" s="322">
        <f>SUMIFS('Data Down'!$N:$N,'Data Down'!$D:$D,'Daily PA'!$C102,'Data Down'!$C:$C,'Daily PA'!F$6)</f>
        <v>0</v>
      </c>
      <c r="G102" s="322">
        <f>SUMIFS('Data Down'!$N:$N,'Data Down'!$D:$D,'Daily PA'!$C102,'Data Down'!$C:$C,'Daily PA'!G$6)</f>
        <v>0</v>
      </c>
      <c r="H102" s="322">
        <f>SUMIFS('Data Down'!$N:$N,'Data Down'!$D:$D,'Daily PA'!$C102,'Data Down'!$C:$C,'Daily PA'!H$6)</f>
        <v>0</v>
      </c>
      <c r="I102" s="322">
        <f>SUMIFS('Data Down'!$N:$N,'Data Down'!$D:$D,'Daily PA'!$C102,'Data Down'!$C:$C,'Daily PA'!I$6)</f>
        <v>0</v>
      </c>
      <c r="J102" s="322">
        <f>SUMIFS('Data Down'!$N:$N,'Data Down'!$D:$D,'Daily PA'!$C102,'Data Down'!$C:$C,'Daily PA'!J$6)</f>
        <v>0</v>
      </c>
      <c r="K102" s="322">
        <f>SUMIFS('Data Down'!$N:$N,'Data Down'!$D:$D,'Daily PA'!$C102,'Data Down'!$C:$C,'Daily PA'!K$6)</f>
        <v>0</v>
      </c>
      <c r="L102" s="322">
        <f>SUMIFS('Data Down'!$N:$N,'Data Down'!$D:$D,'Daily PA'!$C102,'Data Down'!$C:$C,'Daily PA'!L$6)</f>
        <v>0</v>
      </c>
      <c r="M102" s="322">
        <f>SUMIFS('Data Down'!$N:$N,'Data Down'!$D:$D,'Daily PA'!$C102,'Data Down'!$C:$C,'Daily PA'!M$6)</f>
        <v>0</v>
      </c>
      <c r="N102" s="322">
        <f>SUMIFS('Data Down'!$N:$N,'Data Down'!$D:$D,'Daily PA'!$C102,'Data Down'!$C:$C,'Daily PA'!N$6)</f>
        <v>0</v>
      </c>
      <c r="O102" s="322">
        <f>SUMIFS('Data Down'!$N:$N,'Data Down'!$D:$D,'Daily PA'!$C102,'Data Down'!$C:$C,'Daily PA'!O$6)</f>
        <v>0</v>
      </c>
      <c r="P102" s="322">
        <f>SUMIFS('Data Down'!$N:$N,'Data Down'!$D:$D,'Daily PA'!$C102,'Data Down'!$C:$C,'Daily PA'!P$6)</f>
        <v>0</v>
      </c>
      <c r="Q102" s="322">
        <f>SUMIFS('Data Down'!$N:$N,'Data Down'!$D:$D,'Daily PA'!$C102,'Data Down'!$C:$C,'Daily PA'!Q$6)</f>
        <v>0</v>
      </c>
      <c r="R102" s="322">
        <f>SUMIFS('Data Down'!$N:$N,'Data Down'!$D:$D,'Daily PA'!$C102,'Data Down'!$C:$C,'Daily PA'!R$6)</f>
        <v>0</v>
      </c>
      <c r="S102" s="322">
        <f>SUMIFS('Data Down'!$N:$N,'Data Down'!$D:$D,'Daily PA'!$C102,'Data Down'!$C:$C,'Daily PA'!S$6)</f>
        <v>0</v>
      </c>
      <c r="T102" s="322">
        <f>SUMIFS('Data Down'!$N:$N,'Data Down'!$D:$D,'Daily PA'!$C102,'Data Down'!$C:$C,'Daily PA'!T$6)</f>
        <v>0</v>
      </c>
      <c r="U102" s="322">
        <f>SUMIFS('Data Down'!$N:$N,'Data Down'!$D:$D,'Daily PA'!$C102,'Data Down'!$C:$C,'Daily PA'!U$6)</f>
        <v>0</v>
      </c>
      <c r="V102" s="322">
        <f>SUMIFS('Data Down'!$N:$N,'Data Down'!$D:$D,'Daily PA'!$C102,'Data Down'!$C:$C,'Daily PA'!V$6)</f>
        <v>0</v>
      </c>
      <c r="W102" s="322">
        <f>SUMIFS('Data Down'!$N:$N,'Data Down'!$D:$D,'Daily PA'!$C102,'Data Down'!$C:$C,'Daily PA'!W$6)</f>
        <v>0</v>
      </c>
      <c r="X102" s="322">
        <f>SUMIFS('Data Down'!$N:$N,'Data Down'!$D:$D,'Daily PA'!$C102,'Data Down'!$C:$C,'Daily PA'!X$6)</f>
        <v>0</v>
      </c>
      <c r="Y102" s="322">
        <f>SUMIFS('Data Down'!$N:$N,'Data Down'!$D:$D,'Daily PA'!$C102,'Data Down'!$C:$C,'Daily PA'!Y$6)</f>
        <v>0</v>
      </c>
      <c r="Z102" s="322">
        <f>SUMIFS('Data Down'!$N:$N,'Data Down'!$D:$D,'Daily PA'!$C102,'Data Down'!$C:$C,'Daily PA'!Z$6)</f>
        <v>0</v>
      </c>
      <c r="AA102" s="322">
        <f>SUMIFS('Data Down'!$N:$N,'Data Down'!$D:$D,'Daily PA'!$C102,'Data Down'!$C:$C,'Daily PA'!AA$6)</f>
        <v>0</v>
      </c>
      <c r="AB102" s="322">
        <f>SUMIFS('Data Down'!$N:$N,'Data Down'!$D:$D,'Daily PA'!$C102,'Data Down'!$C:$C,'Daily PA'!AB$6)</f>
        <v>0</v>
      </c>
      <c r="AC102" s="322">
        <f>SUMIFS('Data Down'!$N:$N,'Data Down'!$D:$D,'Daily PA'!$C102,'Data Down'!$C:$C,'Daily PA'!AC$6)</f>
        <v>0</v>
      </c>
      <c r="AD102" s="322">
        <f>SUMIFS('Data Down'!$N:$N,'Data Down'!$D:$D,'Daily PA'!$C102,'Data Down'!$C:$C,'Daily PA'!AD$6)</f>
        <v>0</v>
      </c>
      <c r="AE102" s="322">
        <f>SUMIFS('Data Down'!$N:$N,'Data Down'!$D:$D,'Daily PA'!$C102,'Data Down'!$C:$C,'Daily PA'!AE$6)</f>
        <v>0</v>
      </c>
      <c r="AF102" s="322">
        <f>SUMIFS('Data Down'!$N:$N,'Data Down'!$D:$D,'Daily PA'!$C102,'Data Down'!$C:$C,'Daily PA'!AF$6)</f>
        <v>0</v>
      </c>
      <c r="AG102" s="322">
        <f>SUMIFS('Data Down'!$N:$N,'Data Down'!$D:$D,'Daily PA'!$C102,'Data Down'!$C:$C,'Daily PA'!AG$6)</f>
        <v>0</v>
      </c>
      <c r="AH102" s="322">
        <f>SUMIFS('Data Down'!$N:$N,'Data Down'!$D:$D,'Daily PA'!$C102,'Data Down'!$C:$C,'Daily PA'!AH$6)</f>
        <v>0</v>
      </c>
      <c r="AI102" s="323">
        <f t="shared" si="163"/>
        <v>0</v>
      </c>
      <c r="AJ102" s="68"/>
      <c r="AK102" s="320">
        <f t="shared" si="164"/>
        <v>21</v>
      </c>
      <c r="AL102" s="321" t="str">
        <f t="shared" ref="AL102:AM102" si="206">B102</f>
        <v>TOWER LAMP</v>
      </c>
      <c r="AM102" s="321" t="str">
        <f t="shared" si="206"/>
        <v>TL 036</v>
      </c>
      <c r="AN102" s="324">
        <f t="shared" ref="AN102:BR102" ca="1" si="207">IF(AN$6&lt;NOW()-1,(SUM(24-D102)/24),"")</f>
        <v>1</v>
      </c>
      <c r="AO102" s="324">
        <f t="shared" ca="1" si="207"/>
        <v>1</v>
      </c>
      <c r="AP102" s="324">
        <f t="shared" ca="1" si="207"/>
        <v>1</v>
      </c>
      <c r="AQ102" s="324">
        <f t="shared" ca="1" si="207"/>
        <v>1</v>
      </c>
      <c r="AR102" s="324">
        <f t="shared" ca="1" si="207"/>
        <v>1</v>
      </c>
      <c r="AS102" s="324">
        <f t="shared" ca="1" si="207"/>
        <v>1</v>
      </c>
      <c r="AT102" s="324">
        <f t="shared" ca="1" si="207"/>
        <v>1</v>
      </c>
      <c r="AU102" s="324">
        <f t="shared" ca="1" si="207"/>
        <v>1</v>
      </c>
      <c r="AV102" s="324">
        <f t="shared" ca="1" si="207"/>
        <v>1</v>
      </c>
      <c r="AW102" s="324">
        <f t="shared" ca="1" si="207"/>
        <v>1</v>
      </c>
      <c r="AX102" s="324">
        <f t="shared" ca="1" si="207"/>
        <v>1</v>
      </c>
      <c r="AY102" s="324">
        <f t="shared" ca="1" si="207"/>
        <v>1</v>
      </c>
      <c r="AZ102" s="324">
        <f t="shared" ca="1" si="207"/>
        <v>1</v>
      </c>
      <c r="BA102" s="324">
        <f t="shared" ca="1" si="207"/>
        <v>1</v>
      </c>
      <c r="BB102" s="324">
        <f t="shared" ca="1" si="207"/>
        <v>1</v>
      </c>
      <c r="BC102" s="324">
        <f t="shared" ca="1" si="207"/>
        <v>1</v>
      </c>
      <c r="BD102" s="324">
        <f t="shared" ca="1" si="207"/>
        <v>1</v>
      </c>
      <c r="BE102" s="324">
        <f t="shared" ca="1" si="207"/>
        <v>1</v>
      </c>
      <c r="BF102" s="324">
        <f t="shared" ca="1" si="207"/>
        <v>1</v>
      </c>
      <c r="BG102" s="324">
        <f t="shared" ca="1" si="207"/>
        <v>1</v>
      </c>
      <c r="BH102" s="324">
        <f t="shared" ca="1" si="207"/>
        <v>1</v>
      </c>
      <c r="BI102" s="324">
        <f t="shared" ca="1" si="207"/>
        <v>1</v>
      </c>
      <c r="BJ102" s="324">
        <f t="shared" ca="1" si="207"/>
        <v>1</v>
      </c>
      <c r="BK102" s="324">
        <f t="shared" ca="1" si="207"/>
        <v>1</v>
      </c>
      <c r="BL102" s="324">
        <f t="shared" ca="1" si="207"/>
        <v>1</v>
      </c>
      <c r="BM102" s="324">
        <f t="shared" ca="1" si="207"/>
        <v>1</v>
      </c>
      <c r="BN102" s="324">
        <f t="shared" ca="1" si="207"/>
        <v>1</v>
      </c>
      <c r="BO102" s="324">
        <f t="shared" ca="1" si="207"/>
        <v>1</v>
      </c>
      <c r="BP102" s="324">
        <f t="shared" ca="1" si="207"/>
        <v>1</v>
      </c>
      <c r="BQ102" s="324">
        <f t="shared" ca="1" si="207"/>
        <v>1</v>
      </c>
      <c r="BR102" s="324">
        <f t="shared" ca="1" si="207"/>
        <v>1</v>
      </c>
      <c r="BS102" s="325">
        <f t="shared" ca="1" si="167"/>
        <v>1</v>
      </c>
    </row>
    <row r="103" spans="1:71" ht="14.25" customHeight="1">
      <c r="A103" s="326">
        <f t="shared" si="162"/>
        <v>22</v>
      </c>
      <c r="B103" s="321" t="str">
        <f>VLOOKUP(C103,Sort!B:C,2,FALSE)</f>
        <v>TOWER LAMP</v>
      </c>
      <c r="C103" s="321" t="s">
        <v>81</v>
      </c>
      <c r="D103" s="322">
        <f>SUMIFS('Data Down'!$N:$N,'Data Down'!$D:$D,'Daily PA'!$C103,'Data Down'!$C:$C,'Daily PA'!D$6)</f>
        <v>0</v>
      </c>
      <c r="E103" s="322">
        <f>SUMIFS('Data Down'!$N:$N,'Data Down'!$D:$D,'Daily PA'!$C103,'Data Down'!$C:$C,'Daily PA'!E$6)</f>
        <v>0</v>
      </c>
      <c r="F103" s="322">
        <f>SUMIFS('Data Down'!$N:$N,'Data Down'!$D:$D,'Daily PA'!$C103,'Data Down'!$C:$C,'Daily PA'!F$6)</f>
        <v>0</v>
      </c>
      <c r="G103" s="322">
        <f>SUMIFS('Data Down'!$N:$N,'Data Down'!$D:$D,'Daily PA'!$C103,'Data Down'!$C:$C,'Daily PA'!G$6)</f>
        <v>0</v>
      </c>
      <c r="H103" s="322">
        <f>SUMIFS('Data Down'!$N:$N,'Data Down'!$D:$D,'Daily PA'!$C103,'Data Down'!$C:$C,'Daily PA'!H$6)</f>
        <v>0</v>
      </c>
      <c r="I103" s="322">
        <f>SUMIFS('Data Down'!$N:$N,'Data Down'!$D:$D,'Daily PA'!$C103,'Data Down'!$C:$C,'Daily PA'!I$6)</f>
        <v>0</v>
      </c>
      <c r="J103" s="322">
        <f>SUMIFS('Data Down'!$N:$N,'Data Down'!$D:$D,'Daily PA'!$C103,'Data Down'!$C:$C,'Daily PA'!J$6)</f>
        <v>0</v>
      </c>
      <c r="K103" s="322">
        <f>SUMIFS('Data Down'!$N:$N,'Data Down'!$D:$D,'Daily PA'!$C103,'Data Down'!$C:$C,'Daily PA'!K$6)</f>
        <v>0</v>
      </c>
      <c r="L103" s="322">
        <f>SUMIFS('Data Down'!$N:$N,'Data Down'!$D:$D,'Daily PA'!$C103,'Data Down'!$C:$C,'Daily PA'!L$6)</f>
        <v>0</v>
      </c>
      <c r="M103" s="322">
        <f>SUMIFS('Data Down'!$N:$N,'Data Down'!$D:$D,'Daily PA'!$C103,'Data Down'!$C:$C,'Daily PA'!M$6)</f>
        <v>0</v>
      </c>
      <c r="N103" s="322">
        <f>SUMIFS('Data Down'!$N:$N,'Data Down'!$D:$D,'Daily PA'!$C103,'Data Down'!$C:$C,'Daily PA'!N$6)</f>
        <v>0</v>
      </c>
      <c r="O103" s="322">
        <f>SUMIFS('Data Down'!$N:$N,'Data Down'!$D:$D,'Daily PA'!$C103,'Data Down'!$C:$C,'Daily PA'!O$6)</f>
        <v>0</v>
      </c>
      <c r="P103" s="322">
        <f>SUMIFS('Data Down'!$N:$N,'Data Down'!$D:$D,'Daily PA'!$C103,'Data Down'!$C:$C,'Daily PA'!P$6)</f>
        <v>0</v>
      </c>
      <c r="Q103" s="322">
        <f>SUMIFS('Data Down'!$N:$N,'Data Down'!$D:$D,'Daily PA'!$C103,'Data Down'!$C:$C,'Daily PA'!Q$6)</f>
        <v>0</v>
      </c>
      <c r="R103" s="322">
        <f>SUMIFS('Data Down'!$N:$N,'Data Down'!$D:$D,'Daily PA'!$C103,'Data Down'!$C:$C,'Daily PA'!R$6)</f>
        <v>0</v>
      </c>
      <c r="S103" s="322">
        <f>SUMIFS('Data Down'!$N:$N,'Data Down'!$D:$D,'Daily PA'!$C103,'Data Down'!$C:$C,'Daily PA'!S$6)</f>
        <v>0</v>
      </c>
      <c r="T103" s="322">
        <f>SUMIFS('Data Down'!$N:$N,'Data Down'!$D:$D,'Daily PA'!$C103,'Data Down'!$C:$C,'Daily PA'!T$6)</f>
        <v>0</v>
      </c>
      <c r="U103" s="322">
        <f>SUMIFS('Data Down'!$N:$N,'Data Down'!$D:$D,'Daily PA'!$C103,'Data Down'!$C:$C,'Daily PA'!U$6)</f>
        <v>0</v>
      </c>
      <c r="V103" s="322">
        <f>SUMIFS('Data Down'!$N:$N,'Data Down'!$D:$D,'Daily PA'!$C103,'Data Down'!$C:$C,'Daily PA'!V$6)</f>
        <v>0</v>
      </c>
      <c r="W103" s="322">
        <f>SUMIFS('Data Down'!$N:$N,'Data Down'!$D:$D,'Daily PA'!$C103,'Data Down'!$C:$C,'Daily PA'!W$6)</f>
        <v>0</v>
      </c>
      <c r="X103" s="322">
        <f>SUMIFS('Data Down'!$N:$N,'Data Down'!$D:$D,'Daily PA'!$C103,'Data Down'!$C:$C,'Daily PA'!X$6)</f>
        <v>0</v>
      </c>
      <c r="Y103" s="322">
        <f>SUMIFS('Data Down'!$N:$N,'Data Down'!$D:$D,'Daily PA'!$C103,'Data Down'!$C:$C,'Daily PA'!Y$6)</f>
        <v>0</v>
      </c>
      <c r="Z103" s="322">
        <f>SUMIFS('Data Down'!$N:$N,'Data Down'!$D:$D,'Daily PA'!$C103,'Data Down'!$C:$C,'Daily PA'!Z$6)</f>
        <v>0</v>
      </c>
      <c r="AA103" s="322">
        <f>SUMIFS('Data Down'!$N:$N,'Data Down'!$D:$D,'Daily PA'!$C103,'Data Down'!$C:$C,'Daily PA'!AA$6)</f>
        <v>0</v>
      </c>
      <c r="AB103" s="322">
        <f>SUMIFS('Data Down'!$N:$N,'Data Down'!$D:$D,'Daily PA'!$C103,'Data Down'!$C:$C,'Daily PA'!AB$6)</f>
        <v>0</v>
      </c>
      <c r="AC103" s="322">
        <f>SUMIFS('Data Down'!$N:$N,'Data Down'!$D:$D,'Daily PA'!$C103,'Data Down'!$C:$C,'Daily PA'!AC$6)</f>
        <v>0</v>
      </c>
      <c r="AD103" s="322">
        <f>SUMIFS('Data Down'!$N:$N,'Data Down'!$D:$D,'Daily PA'!$C103,'Data Down'!$C:$C,'Daily PA'!AD$6)</f>
        <v>0</v>
      </c>
      <c r="AE103" s="322">
        <f>SUMIFS('Data Down'!$N:$N,'Data Down'!$D:$D,'Daily PA'!$C103,'Data Down'!$C:$C,'Daily PA'!AE$6)</f>
        <v>0</v>
      </c>
      <c r="AF103" s="322">
        <f>SUMIFS('Data Down'!$N:$N,'Data Down'!$D:$D,'Daily PA'!$C103,'Data Down'!$C:$C,'Daily PA'!AF$6)</f>
        <v>0</v>
      </c>
      <c r="AG103" s="322">
        <f>SUMIFS('Data Down'!$N:$N,'Data Down'!$D:$D,'Daily PA'!$C103,'Data Down'!$C:$C,'Daily PA'!AG$6)</f>
        <v>0</v>
      </c>
      <c r="AH103" s="322">
        <f>SUMIFS('Data Down'!$N:$N,'Data Down'!$D:$D,'Daily PA'!$C103,'Data Down'!$C:$C,'Daily PA'!AH$6)</f>
        <v>0</v>
      </c>
      <c r="AI103" s="323">
        <f t="shared" si="163"/>
        <v>0</v>
      </c>
      <c r="AJ103" s="68"/>
      <c r="AK103" s="320">
        <f t="shared" si="164"/>
        <v>22</v>
      </c>
      <c r="AL103" s="321" t="str">
        <f t="shared" ref="AL103:AM103" si="208">B103</f>
        <v>TOWER LAMP</v>
      </c>
      <c r="AM103" s="321" t="str">
        <f t="shared" si="208"/>
        <v>TL 037</v>
      </c>
      <c r="AN103" s="324">
        <f t="shared" ref="AN103:BR103" ca="1" si="209">IF(AN$6&lt;NOW()-1,(SUM(24-D103)/24),"")</f>
        <v>1</v>
      </c>
      <c r="AO103" s="324">
        <f t="shared" ca="1" si="209"/>
        <v>1</v>
      </c>
      <c r="AP103" s="324">
        <f t="shared" ca="1" si="209"/>
        <v>1</v>
      </c>
      <c r="AQ103" s="324">
        <f t="shared" ca="1" si="209"/>
        <v>1</v>
      </c>
      <c r="AR103" s="324">
        <f t="shared" ca="1" si="209"/>
        <v>1</v>
      </c>
      <c r="AS103" s="324">
        <f t="shared" ca="1" si="209"/>
        <v>1</v>
      </c>
      <c r="AT103" s="324">
        <f t="shared" ca="1" si="209"/>
        <v>1</v>
      </c>
      <c r="AU103" s="324">
        <f t="shared" ca="1" si="209"/>
        <v>1</v>
      </c>
      <c r="AV103" s="324">
        <f t="shared" ca="1" si="209"/>
        <v>1</v>
      </c>
      <c r="AW103" s="324">
        <f t="shared" ca="1" si="209"/>
        <v>1</v>
      </c>
      <c r="AX103" s="324">
        <f t="shared" ca="1" si="209"/>
        <v>1</v>
      </c>
      <c r="AY103" s="324">
        <f t="shared" ca="1" si="209"/>
        <v>1</v>
      </c>
      <c r="AZ103" s="324">
        <f t="shared" ca="1" si="209"/>
        <v>1</v>
      </c>
      <c r="BA103" s="324">
        <f t="shared" ca="1" si="209"/>
        <v>1</v>
      </c>
      <c r="BB103" s="324">
        <f t="shared" ca="1" si="209"/>
        <v>1</v>
      </c>
      <c r="BC103" s="324">
        <f t="shared" ca="1" si="209"/>
        <v>1</v>
      </c>
      <c r="BD103" s="324">
        <f t="shared" ca="1" si="209"/>
        <v>1</v>
      </c>
      <c r="BE103" s="324">
        <f t="shared" ca="1" si="209"/>
        <v>1</v>
      </c>
      <c r="BF103" s="324">
        <f t="shared" ca="1" si="209"/>
        <v>1</v>
      </c>
      <c r="BG103" s="324">
        <f t="shared" ca="1" si="209"/>
        <v>1</v>
      </c>
      <c r="BH103" s="324">
        <f t="shared" ca="1" si="209"/>
        <v>1</v>
      </c>
      <c r="BI103" s="324">
        <f t="shared" ca="1" si="209"/>
        <v>1</v>
      </c>
      <c r="BJ103" s="324">
        <f t="shared" ca="1" si="209"/>
        <v>1</v>
      </c>
      <c r="BK103" s="324">
        <f t="shared" ca="1" si="209"/>
        <v>1</v>
      </c>
      <c r="BL103" s="324">
        <f t="shared" ca="1" si="209"/>
        <v>1</v>
      </c>
      <c r="BM103" s="324">
        <f t="shared" ca="1" si="209"/>
        <v>1</v>
      </c>
      <c r="BN103" s="324">
        <f t="shared" ca="1" si="209"/>
        <v>1</v>
      </c>
      <c r="BO103" s="324">
        <f t="shared" ca="1" si="209"/>
        <v>1</v>
      </c>
      <c r="BP103" s="324">
        <f t="shared" ca="1" si="209"/>
        <v>1</v>
      </c>
      <c r="BQ103" s="324">
        <f t="shared" ca="1" si="209"/>
        <v>1</v>
      </c>
      <c r="BR103" s="324">
        <f t="shared" ca="1" si="209"/>
        <v>1</v>
      </c>
      <c r="BS103" s="325">
        <f t="shared" ca="1" si="167"/>
        <v>1</v>
      </c>
    </row>
    <row r="104" spans="1:71" ht="14.25" customHeight="1">
      <c r="A104" s="326">
        <f t="shared" si="162"/>
        <v>23</v>
      </c>
      <c r="B104" s="321" t="str">
        <f>VLOOKUP(C104,Sort!B:C,2,FALSE)</f>
        <v>TOWER LAMP</v>
      </c>
      <c r="C104" s="321" t="s">
        <v>82</v>
      </c>
      <c r="D104" s="322">
        <f>SUMIFS('Data Down'!$N:$N,'Data Down'!$D:$D,'Daily PA'!$C104,'Data Down'!$C:$C,'Daily PA'!D$6)</f>
        <v>0</v>
      </c>
      <c r="E104" s="322">
        <f>SUMIFS('Data Down'!$N:$N,'Data Down'!$D:$D,'Daily PA'!$C104,'Data Down'!$C:$C,'Daily PA'!E$6)</f>
        <v>0</v>
      </c>
      <c r="F104" s="322">
        <f>SUMIFS('Data Down'!$N:$N,'Data Down'!$D:$D,'Daily PA'!$C104,'Data Down'!$C:$C,'Daily PA'!F$6)</f>
        <v>0</v>
      </c>
      <c r="G104" s="322">
        <f>SUMIFS('Data Down'!$N:$N,'Data Down'!$D:$D,'Daily PA'!$C104,'Data Down'!$C:$C,'Daily PA'!G$6)</f>
        <v>0</v>
      </c>
      <c r="H104" s="322">
        <f>SUMIFS('Data Down'!$N:$N,'Data Down'!$D:$D,'Daily PA'!$C104,'Data Down'!$C:$C,'Daily PA'!H$6)</f>
        <v>0</v>
      </c>
      <c r="I104" s="322">
        <f>SUMIFS('Data Down'!$N:$N,'Data Down'!$D:$D,'Daily PA'!$C104,'Data Down'!$C:$C,'Daily PA'!I$6)</f>
        <v>0</v>
      </c>
      <c r="J104" s="322">
        <f>SUMIFS('Data Down'!$N:$N,'Data Down'!$D:$D,'Daily PA'!$C104,'Data Down'!$C:$C,'Daily PA'!J$6)</f>
        <v>0</v>
      </c>
      <c r="K104" s="322">
        <f>SUMIFS('Data Down'!$N:$N,'Data Down'!$D:$D,'Daily PA'!$C104,'Data Down'!$C:$C,'Daily PA'!K$6)</f>
        <v>0</v>
      </c>
      <c r="L104" s="322">
        <f>SUMIFS('Data Down'!$N:$N,'Data Down'!$D:$D,'Daily PA'!$C104,'Data Down'!$C:$C,'Daily PA'!L$6)</f>
        <v>0</v>
      </c>
      <c r="M104" s="322">
        <f>SUMIFS('Data Down'!$N:$N,'Data Down'!$D:$D,'Daily PA'!$C104,'Data Down'!$C:$C,'Daily PA'!M$6)</f>
        <v>0</v>
      </c>
      <c r="N104" s="322">
        <f>SUMIFS('Data Down'!$N:$N,'Data Down'!$D:$D,'Daily PA'!$C104,'Data Down'!$C:$C,'Daily PA'!N$6)</f>
        <v>0</v>
      </c>
      <c r="O104" s="322">
        <f>SUMIFS('Data Down'!$N:$N,'Data Down'!$D:$D,'Daily PA'!$C104,'Data Down'!$C:$C,'Daily PA'!O$6)</f>
        <v>0</v>
      </c>
      <c r="P104" s="322">
        <f>SUMIFS('Data Down'!$N:$N,'Data Down'!$D:$D,'Daily PA'!$C104,'Data Down'!$C:$C,'Daily PA'!P$6)</f>
        <v>0</v>
      </c>
      <c r="Q104" s="322">
        <f>SUMIFS('Data Down'!$N:$N,'Data Down'!$D:$D,'Daily PA'!$C104,'Data Down'!$C:$C,'Daily PA'!Q$6)</f>
        <v>0</v>
      </c>
      <c r="R104" s="322">
        <f>SUMIFS('Data Down'!$N:$N,'Data Down'!$D:$D,'Daily PA'!$C104,'Data Down'!$C:$C,'Daily PA'!R$6)</f>
        <v>0</v>
      </c>
      <c r="S104" s="322">
        <f>SUMIFS('Data Down'!$N:$N,'Data Down'!$D:$D,'Daily PA'!$C104,'Data Down'!$C:$C,'Daily PA'!S$6)</f>
        <v>0</v>
      </c>
      <c r="T104" s="322">
        <f>SUMIFS('Data Down'!$N:$N,'Data Down'!$D:$D,'Daily PA'!$C104,'Data Down'!$C:$C,'Daily PA'!T$6)</f>
        <v>0</v>
      </c>
      <c r="U104" s="322">
        <f>SUMIFS('Data Down'!$N:$N,'Data Down'!$D:$D,'Daily PA'!$C104,'Data Down'!$C:$C,'Daily PA'!U$6)</f>
        <v>0</v>
      </c>
      <c r="V104" s="322">
        <f>SUMIFS('Data Down'!$N:$N,'Data Down'!$D:$D,'Daily PA'!$C104,'Data Down'!$C:$C,'Daily PA'!V$6)</f>
        <v>0</v>
      </c>
      <c r="W104" s="322">
        <f>SUMIFS('Data Down'!$N:$N,'Data Down'!$D:$D,'Daily PA'!$C104,'Data Down'!$C:$C,'Daily PA'!W$6)</f>
        <v>0</v>
      </c>
      <c r="X104" s="322">
        <f>SUMIFS('Data Down'!$N:$N,'Data Down'!$D:$D,'Daily PA'!$C104,'Data Down'!$C:$C,'Daily PA'!X$6)</f>
        <v>0</v>
      </c>
      <c r="Y104" s="322">
        <f>SUMIFS('Data Down'!$N:$N,'Data Down'!$D:$D,'Daily PA'!$C104,'Data Down'!$C:$C,'Daily PA'!Y$6)</f>
        <v>0</v>
      </c>
      <c r="Z104" s="322">
        <f>SUMIFS('Data Down'!$N:$N,'Data Down'!$D:$D,'Daily PA'!$C104,'Data Down'!$C:$C,'Daily PA'!Z$6)</f>
        <v>0</v>
      </c>
      <c r="AA104" s="322">
        <f>SUMIFS('Data Down'!$N:$N,'Data Down'!$D:$D,'Daily PA'!$C104,'Data Down'!$C:$C,'Daily PA'!AA$6)</f>
        <v>0</v>
      </c>
      <c r="AB104" s="322">
        <f>SUMIFS('Data Down'!$N:$N,'Data Down'!$D:$D,'Daily PA'!$C104,'Data Down'!$C:$C,'Daily PA'!AB$6)</f>
        <v>0</v>
      </c>
      <c r="AC104" s="322">
        <f>SUMIFS('Data Down'!$N:$N,'Data Down'!$D:$D,'Daily PA'!$C104,'Data Down'!$C:$C,'Daily PA'!AC$6)</f>
        <v>0</v>
      </c>
      <c r="AD104" s="322">
        <f>SUMIFS('Data Down'!$N:$N,'Data Down'!$D:$D,'Daily PA'!$C104,'Data Down'!$C:$C,'Daily PA'!AD$6)</f>
        <v>0</v>
      </c>
      <c r="AE104" s="322">
        <f>SUMIFS('Data Down'!$N:$N,'Data Down'!$D:$D,'Daily PA'!$C104,'Data Down'!$C:$C,'Daily PA'!AE$6)</f>
        <v>0</v>
      </c>
      <c r="AF104" s="322">
        <f>SUMIFS('Data Down'!$N:$N,'Data Down'!$D:$D,'Daily PA'!$C104,'Data Down'!$C:$C,'Daily PA'!AF$6)</f>
        <v>0</v>
      </c>
      <c r="AG104" s="322">
        <f>SUMIFS('Data Down'!$N:$N,'Data Down'!$D:$D,'Daily PA'!$C104,'Data Down'!$C:$C,'Daily PA'!AG$6)</f>
        <v>0</v>
      </c>
      <c r="AH104" s="322">
        <f>SUMIFS('Data Down'!$N:$N,'Data Down'!$D:$D,'Daily PA'!$C104,'Data Down'!$C:$C,'Daily PA'!AH$6)</f>
        <v>0</v>
      </c>
      <c r="AI104" s="323">
        <f t="shared" si="163"/>
        <v>0</v>
      </c>
      <c r="AJ104" s="68"/>
      <c r="AK104" s="320">
        <f t="shared" si="164"/>
        <v>23</v>
      </c>
      <c r="AL104" s="321" t="str">
        <f t="shared" ref="AL104:AM104" si="210">B104</f>
        <v>TOWER LAMP</v>
      </c>
      <c r="AM104" s="321" t="str">
        <f t="shared" si="210"/>
        <v>TL 038</v>
      </c>
      <c r="AN104" s="324">
        <f t="shared" ref="AN104:BR104" ca="1" si="211">IF(AN$6&lt;NOW()-1,(SUM(24-D104)/24),"")</f>
        <v>1</v>
      </c>
      <c r="AO104" s="324">
        <f t="shared" ca="1" si="211"/>
        <v>1</v>
      </c>
      <c r="AP104" s="324">
        <f t="shared" ca="1" si="211"/>
        <v>1</v>
      </c>
      <c r="AQ104" s="324">
        <f t="shared" ca="1" si="211"/>
        <v>1</v>
      </c>
      <c r="AR104" s="324">
        <f t="shared" ca="1" si="211"/>
        <v>1</v>
      </c>
      <c r="AS104" s="324">
        <f t="shared" ca="1" si="211"/>
        <v>1</v>
      </c>
      <c r="AT104" s="324">
        <f t="shared" ca="1" si="211"/>
        <v>1</v>
      </c>
      <c r="AU104" s="324">
        <f t="shared" ca="1" si="211"/>
        <v>1</v>
      </c>
      <c r="AV104" s="324">
        <f t="shared" ca="1" si="211"/>
        <v>1</v>
      </c>
      <c r="AW104" s="324">
        <f t="shared" ca="1" si="211"/>
        <v>1</v>
      </c>
      <c r="AX104" s="324">
        <f t="shared" ca="1" si="211"/>
        <v>1</v>
      </c>
      <c r="AY104" s="324">
        <f t="shared" ca="1" si="211"/>
        <v>1</v>
      </c>
      <c r="AZ104" s="324">
        <f t="shared" ca="1" si="211"/>
        <v>1</v>
      </c>
      <c r="BA104" s="324">
        <f t="shared" ca="1" si="211"/>
        <v>1</v>
      </c>
      <c r="BB104" s="324">
        <f t="shared" ca="1" si="211"/>
        <v>1</v>
      </c>
      <c r="BC104" s="324">
        <f t="shared" ca="1" si="211"/>
        <v>1</v>
      </c>
      <c r="BD104" s="324">
        <f t="shared" ca="1" si="211"/>
        <v>1</v>
      </c>
      <c r="BE104" s="324">
        <f t="shared" ca="1" si="211"/>
        <v>1</v>
      </c>
      <c r="BF104" s="324">
        <f t="shared" ca="1" si="211"/>
        <v>1</v>
      </c>
      <c r="BG104" s="324">
        <f t="shared" ca="1" si="211"/>
        <v>1</v>
      </c>
      <c r="BH104" s="324">
        <f t="shared" ca="1" si="211"/>
        <v>1</v>
      </c>
      <c r="BI104" s="324">
        <f t="shared" ca="1" si="211"/>
        <v>1</v>
      </c>
      <c r="BJ104" s="324">
        <f t="shared" ca="1" si="211"/>
        <v>1</v>
      </c>
      <c r="BK104" s="324">
        <f t="shared" ca="1" si="211"/>
        <v>1</v>
      </c>
      <c r="BL104" s="324">
        <f t="shared" ca="1" si="211"/>
        <v>1</v>
      </c>
      <c r="BM104" s="324">
        <f t="shared" ca="1" si="211"/>
        <v>1</v>
      </c>
      <c r="BN104" s="324">
        <f t="shared" ca="1" si="211"/>
        <v>1</v>
      </c>
      <c r="BO104" s="324">
        <f t="shared" ca="1" si="211"/>
        <v>1</v>
      </c>
      <c r="BP104" s="324">
        <f t="shared" ca="1" si="211"/>
        <v>1</v>
      </c>
      <c r="BQ104" s="324">
        <f t="shared" ca="1" si="211"/>
        <v>1</v>
      </c>
      <c r="BR104" s="324">
        <f t="shared" ca="1" si="211"/>
        <v>1</v>
      </c>
      <c r="BS104" s="325">
        <f t="shared" ca="1" si="167"/>
        <v>1</v>
      </c>
    </row>
    <row r="105" spans="1:71" ht="14.25" customHeight="1">
      <c r="A105" s="326">
        <f t="shared" si="162"/>
        <v>24</v>
      </c>
      <c r="B105" s="321" t="str">
        <f>VLOOKUP(C105,Sort!B:C,2,FALSE)</f>
        <v>TOWER LAMP</v>
      </c>
      <c r="C105" s="321" t="s">
        <v>83</v>
      </c>
      <c r="D105" s="322">
        <f>SUMIFS('Data Down'!$N:$N,'Data Down'!$D:$D,'Daily PA'!$C105,'Data Down'!$C:$C,'Daily PA'!D$6)</f>
        <v>0</v>
      </c>
      <c r="E105" s="322">
        <f>SUMIFS('Data Down'!$N:$N,'Data Down'!$D:$D,'Daily PA'!$C105,'Data Down'!$C:$C,'Daily PA'!E$6)</f>
        <v>0</v>
      </c>
      <c r="F105" s="322">
        <f>SUMIFS('Data Down'!$N:$N,'Data Down'!$D:$D,'Daily PA'!$C105,'Data Down'!$C:$C,'Daily PA'!F$6)</f>
        <v>0</v>
      </c>
      <c r="G105" s="322">
        <f>SUMIFS('Data Down'!$N:$N,'Data Down'!$D:$D,'Daily PA'!$C105,'Data Down'!$C:$C,'Daily PA'!G$6)</f>
        <v>0</v>
      </c>
      <c r="H105" s="322">
        <f>SUMIFS('Data Down'!$N:$N,'Data Down'!$D:$D,'Daily PA'!$C105,'Data Down'!$C:$C,'Daily PA'!H$6)</f>
        <v>0</v>
      </c>
      <c r="I105" s="322">
        <f>SUMIFS('Data Down'!$N:$N,'Data Down'!$D:$D,'Daily PA'!$C105,'Data Down'!$C:$C,'Daily PA'!I$6)</f>
        <v>0</v>
      </c>
      <c r="J105" s="322">
        <f>SUMIFS('Data Down'!$N:$N,'Data Down'!$D:$D,'Daily PA'!$C105,'Data Down'!$C:$C,'Daily PA'!J$6)</f>
        <v>0</v>
      </c>
      <c r="K105" s="322">
        <f>SUMIFS('Data Down'!$N:$N,'Data Down'!$D:$D,'Daily PA'!$C105,'Data Down'!$C:$C,'Daily PA'!K$6)</f>
        <v>0</v>
      </c>
      <c r="L105" s="322">
        <f>SUMIFS('Data Down'!$N:$N,'Data Down'!$D:$D,'Daily PA'!$C105,'Data Down'!$C:$C,'Daily PA'!L$6)</f>
        <v>0</v>
      </c>
      <c r="M105" s="322">
        <f>SUMIFS('Data Down'!$N:$N,'Data Down'!$D:$D,'Daily PA'!$C105,'Data Down'!$C:$C,'Daily PA'!M$6)</f>
        <v>0</v>
      </c>
      <c r="N105" s="322">
        <f>SUMIFS('Data Down'!$N:$N,'Data Down'!$D:$D,'Daily PA'!$C105,'Data Down'!$C:$C,'Daily PA'!N$6)</f>
        <v>0</v>
      </c>
      <c r="O105" s="322">
        <f>SUMIFS('Data Down'!$N:$N,'Data Down'!$D:$D,'Daily PA'!$C105,'Data Down'!$C:$C,'Daily PA'!O$6)</f>
        <v>0</v>
      </c>
      <c r="P105" s="322">
        <f>SUMIFS('Data Down'!$N:$N,'Data Down'!$D:$D,'Daily PA'!$C105,'Data Down'!$C:$C,'Daily PA'!P$6)</f>
        <v>0</v>
      </c>
      <c r="Q105" s="322">
        <f>SUMIFS('Data Down'!$N:$N,'Data Down'!$D:$D,'Daily PA'!$C105,'Data Down'!$C:$C,'Daily PA'!Q$6)</f>
        <v>0</v>
      </c>
      <c r="R105" s="322">
        <f>SUMIFS('Data Down'!$N:$N,'Data Down'!$D:$D,'Daily PA'!$C105,'Data Down'!$C:$C,'Daily PA'!R$6)</f>
        <v>0</v>
      </c>
      <c r="S105" s="322">
        <f>SUMIFS('Data Down'!$N:$N,'Data Down'!$D:$D,'Daily PA'!$C105,'Data Down'!$C:$C,'Daily PA'!S$6)</f>
        <v>0</v>
      </c>
      <c r="T105" s="322">
        <f>SUMIFS('Data Down'!$N:$N,'Data Down'!$D:$D,'Daily PA'!$C105,'Data Down'!$C:$C,'Daily PA'!T$6)</f>
        <v>0</v>
      </c>
      <c r="U105" s="322">
        <f>SUMIFS('Data Down'!$N:$N,'Data Down'!$D:$D,'Daily PA'!$C105,'Data Down'!$C:$C,'Daily PA'!U$6)</f>
        <v>0</v>
      </c>
      <c r="V105" s="322">
        <f>SUMIFS('Data Down'!$N:$N,'Data Down'!$D:$D,'Daily PA'!$C105,'Data Down'!$C:$C,'Daily PA'!V$6)</f>
        <v>0</v>
      </c>
      <c r="W105" s="322">
        <f>SUMIFS('Data Down'!$N:$N,'Data Down'!$D:$D,'Daily PA'!$C105,'Data Down'!$C:$C,'Daily PA'!W$6)</f>
        <v>0</v>
      </c>
      <c r="X105" s="322">
        <f>SUMIFS('Data Down'!$N:$N,'Data Down'!$D:$D,'Daily PA'!$C105,'Data Down'!$C:$C,'Daily PA'!X$6)</f>
        <v>0</v>
      </c>
      <c r="Y105" s="322">
        <f>SUMIFS('Data Down'!$N:$N,'Data Down'!$D:$D,'Daily PA'!$C105,'Data Down'!$C:$C,'Daily PA'!Y$6)</f>
        <v>0</v>
      </c>
      <c r="Z105" s="322">
        <f>SUMIFS('Data Down'!$N:$N,'Data Down'!$D:$D,'Daily PA'!$C105,'Data Down'!$C:$C,'Daily PA'!Z$6)</f>
        <v>0</v>
      </c>
      <c r="AA105" s="322">
        <f>SUMIFS('Data Down'!$N:$N,'Data Down'!$D:$D,'Daily PA'!$C105,'Data Down'!$C:$C,'Daily PA'!AA$6)</f>
        <v>0</v>
      </c>
      <c r="AB105" s="322">
        <f>SUMIFS('Data Down'!$N:$N,'Data Down'!$D:$D,'Daily PA'!$C105,'Data Down'!$C:$C,'Daily PA'!AB$6)</f>
        <v>0</v>
      </c>
      <c r="AC105" s="322">
        <f>SUMIFS('Data Down'!$N:$N,'Data Down'!$D:$D,'Daily PA'!$C105,'Data Down'!$C:$C,'Daily PA'!AC$6)</f>
        <v>0</v>
      </c>
      <c r="AD105" s="322">
        <f>SUMIFS('Data Down'!$N:$N,'Data Down'!$D:$D,'Daily PA'!$C105,'Data Down'!$C:$C,'Daily PA'!AD$6)</f>
        <v>0</v>
      </c>
      <c r="AE105" s="322">
        <f>SUMIFS('Data Down'!$N:$N,'Data Down'!$D:$D,'Daily PA'!$C105,'Data Down'!$C:$C,'Daily PA'!AE$6)</f>
        <v>0</v>
      </c>
      <c r="AF105" s="322">
        <f>SUMIFS('Data Down'!$N:$N,'Data Down'!$D:$D,'Daily PA'!$C105,'Data Down'!$C:$C,'Daily PA'!AF$6)</f>
        <v>0</v>
      </c>
      <c r="AG105" s="322">
        <f>SUMIFS('Data Down'!$N:$N,'Data Down'!$D:$D,'Daily PA'!$C105,'Data Down'!$C:$C,'Daily PA'!AG$6)</f>
        <v>0</v>
      </c>
      <c r="AH105" s="322">
        <f>SUMIFS('Data Down'!$N:$N,'Data Down'!$D:$D,'Daily PA'!$C105,'Data Down'!$C:$C,'Daily PA'!AH$6)</f>
        <v>0</v>
      </c>
      <c r="AI105" s="323">
        <f t="shared" si="163"/>
        <v>0</v>
      </c>
      <c r="AJ105" s="68"/>
      <c r="AK105" s="320">
        <f t="shared" si="164"/>
        <v>24</v>
      </c>
      <c r="AL105" s="321" t="str">
        <f t="shared" ref="AL105:AM105" si="212">B105</f>
        <v>TOWER LAMP</v>
      </c>
      <c r="AM105" s="321" t="str">
        <f t="shared" si="212"/>
        <v>TL 039</v>
      </c>
      <c r="AN105" s="324">
        <f t="shared" ref="AN105:BR105" ca="1" si="213">IF(AN$6&lt;NOW()-1,(SUM(24-D105)/24),"")</f>
        <v>1</v>
      </c>
      <c r="AO105" s="324">
        <f t="shared" ca="1" si="213"/>
        <v>1</v>
      </c>
      <c r="AP105" s="324">
        <f t="shared" ca="1" si="213"/>
        <v>1</v>
      </c>
      <c r="AQ105" s="324">
        <f t="shared" ca="1" si="213"/>
        <v>1</v>
      </c>
      <c r="AR105" s="324">
        <f t="shared" ca="1" si="213"/>
        <v>1</v>
      </c>
      <c r="AS105" s="324">
        <f t="shared" ca="1" si="213"/>
        <v>1</v>
      </c>
      <c r="AT105" s="324">
        <f t="shared" ca="1" si="213"/>
        <v>1</v>
      </c>
      <c r="AU105" s="324">
        <f t="shared" ca="1" si="213"/>
        <v>1</v>
      </c>
      <c r="AV105" s="324">
        <f t="shared" ca="1" si="213"/>
        <v>1</v>
      </c>
      <c r="AW105" s="324">
        <f t="shared" ca="1" si="213"/>
        <v>1</v>
      </c>
      <c r="AX105" s="324">
        <f t="shared" ca="1" si="213"/>
        <v>1</v>
      </c>
      <c r="AY105" s="324">
        <f t="shared" ca="1" si="213"/>
        <v>1</v>
      </c>
      <c r="AZ105" s="324">
        <f t="shared" ca="1" si="213"/>
        <v>1</v>
      </c>
      <c r="BA105" s="324">
        <f t="shared" ca="1" si="213"/>
        <v>1</v>
      </c>
      <c r="BB105" s="324">
        <f t="shared" ca="1" si="213"/>
        <v>1</v>
      </c>
      <c r="BC105" s="324">
        <f t="shared" ca="1" si="213"/>
        <v>1</v>
      </c>
      <c r="BD105" s="324">
        <f t="shared" ca="1" si="213"/>
        <v>1</v>
      </c>
      <c r="BE105" s="324">
        <f t="shared" ca="1" si="213"/>
        <v>1</v>
      </c>
      <c r="BF105" s="324">
        <f t="shared" ca="1" si="213"/>
        <v>1</v>
      </c>
      <c r="BG105" s="324">
        <f t="shared" ca="1" si="213"/>
        <v>1</v>
      </c>
      <c r="BH105" s="324">
        <f t="shared" ca="1" si="213"/>
        <v>1</v>
      </c>
      <c r="BI105" s="324">
        <f t="shared" ca="1" si="213"/>
        <v>1</v>
      </c>
      <c r="BJ105" s="324">
        <f t="shared" ca="1" si="213"/>
        <v>1</v>
      </c>
      <c r="BK105" s="324">
        <f t="shared" ca="1" si="213"/>
        <v>1</v>
      </c>
      <c r="BL105" s="324">
        <f t="shared" ca="1" si="213"/>
        <v>1</v>
      </c>
      <c r="BM105" s="324">
        <f t="shared" ca="1" si="213"/>
        <v>1</v>
      </c>
      <c r="BN105" s="324">
        <f t="shared" ca="1" si="213"/>
        <v>1</v>
      </c>
      <c r="BO105" s="324">
        <f t="shared" ca="1" si="213"/>
        <v>1</v>
      </c>
      <c r="BP105" s="324">
        <f t="shared" ca="1" si="213"/>
        <v>1</v>
      </c>
      <c r="BQ105" s="324">
        <f t="shared" ca="1" si="213"/>
        <v>1</v>
      </c>
      <c r="BR105" s="324">
        <f t="shared" ca="1" si="213"/>
        <v>1</v>
      </c>
      <c r="BS105" s="325">
        <f t="shared" ca="1" si="167"/>
        <v>1</v>
      </c>
    </row>
    <row r="106" spans="1:71" ht="14.25" customHeight="1">
      <c r="A106" s="326">
        <f t="shared" si="162"/>
        <v>25</v>
      </c>
      <c r="B106" s="321" t="str">
        <f>VLOOKUP(C106,Sort!B:C,2,FALSE)</f>
        <v>TOWER LAMP</v>
      </c>
      <c r="C106" s="321" t="s">
        <v>84</v>
      </c>
      <c r="D106" s="322">
        <f>SUMIFS('Data Down'!$N:$N,'Data Down'!$D:$D,'Daily PA'!$C106,'Data Down'!$C:$C,'Daily PA'!D$6)</f>
        <v>0</v>
      </c>
      <c r="E106" s="322">
        <f>SUMIFS('Data Down'!$N:$N,'Data Down'!$D:$D,'Daily PA'!$C106,'Data Down'!$C:$C,'Daily PA'!E$6)</f>
        <v>0</v>
      </c>
      <c r="F106" s="322">
        <f>SUMIFS('Data Down'!$N:$N,'Data Down'!$D:$D,'Daily PA'!$C106,'Data Down'!$C:$C,'Daily PA'!F$6)</f>
        <v>0</v>
      </c>
      <c r="G106" s="322">
        <f>SUMIFS('Data Down'!$N:$N,'Data Down'!$D:$D,'Daily PA'!$C106,'Data Down'!$C:$C,'Daily PA'!G$6)</f>
        <v>0</v>
      </c>
      <c r="H106" s="322">
        <f>SUMIFS('Data Down'!$N:$N,'Data Down'!$D:$D,'Daily PA'!$C106,'Data Down'!$C:$C,'Daily PA'!H$6)</f>
        <v>0</v>
      </c>
      <c r="I106" s="322">
        <f>SUMIFS('Data Down'!$N:$N,'Data Down'!$D:$D,'Daily PA'!$C106,'Data Down'!$C:$C,'Daily PA'!I$6)</f>
        <v>0</v>
      </c>
      <c r="J106" s="322">
        <f>SUMIFS('Data Down'!$N:$N,'Data Down'!$D:$D,'Daily PA'!$C106,'Data Down'!$C:$C,'Daily PA'!J$6)</f>
        <v>0</v>
      </c>
      <c r="K106" s="322">
        <f>SUMIFS('Data Down'!$N:$N,'Data Down'!$D:$D,'Daily PA'!$C106,'Data Down'!$C:$C,'Daily PA'!K$6)</f>
        <v>0</v>
      </c>
      <c r="L106" s="322">
        <f>SUMIFS('Data Down'!$N:$N,'Data Down'!$D:$D,'Daily PA'!$C106,'Data Down'!$C:$C,'Daily PA'!L$6)</f>
        <v>0</v>
      </c>
      <c r="M106" s="322">
        <f>SUMIFS('Data Down'!$N:$N,'Data Down'!$D:$D,'Daily PA'!$C106,'Data Down'!$C:$C,'Daily PA'!M$6)</f>
        <v>0</v>
      </c>
      <c r="N106" s="322">
        <f>SUMIFS('Data Down'!$N:$N,'Data Down'!$D:$D,'Daily PA'!$C106,'Data Down'!$C:$C,'Daily PA'!N$6)</f>
        <v>0</v>
      </c>
      <c r="O106" s="322">
        <f>SUMIFS('Data Down'!$N:$N,'Data Down'!$D:$D,'Daily PA'!$C106,'Data Down'!$C:$C,'Daily PA'!O$6)</f>
        <v>0</v>
      </c>
      <c r="P106" s="322">
        <f>SUMIFS('Data Down'!$N:$N,'Data Down'!$D:$D,'Daily PA'!$C106,'Data Down'!$C:$C,'Daily PA'!P$6)</f>
        <v>0</v>
      </c>
      <c r="Q106" s="322">
        <f>SUMIFS('Data Down'!$N:$N,'Data Down'!$D:$D,'Daily PA'!$C106,'Data Down'!$C:$C,'Daily PA'!Q$6)</f>
        <v>0</v>
      </c>
      <c r="R106" s="322">
        <f>SUMIFS('Data Down'!$N:$N,'Data Down'!$D:$D,'Daily PA'!$C106,'Data Down'!$C:$C,'Daily PA'!R$6)</f>
        <v>0</v>
      </c>
      <c r="S106" s="322">
        <f>SUMIFS('Data Down'!$N:$N,'Data Down'!$D:$D,'Daily PA'!$C106,'Data Down'!$C:$C,'Daily PA'!S$6)</f>
        <v>0</v>
      </c>
      <c r="T106" s="322">
        <f>SUMIFS('Data Down'!$N:$N,'Data Down'!$D:$D,'Daily PA'!$C106,'Data Down'!$C:$C,'Daily PA'!T$6)</f>
        <v>0</v>
      </c>
      <c r="U106" s="322">
        <f>SUMIFS('Data Down'!$N:$N,'Data Down'!$D:$D,'Daily PA'!$C106,'Data Down'!$C:$C,'Daily PA'!U$6)</f>
        <v>0</v>
      </c>
      <c r="V106" s="322">
        <f>SUMIFS('Data Down'!$N:$N,'Data Down'!$D:$D,'Daily PA'!$C106,'Data Down'!$C:$C,'Daily PA'!V$6)</f>
        <v>0</v>
      </c>
      <c r="W106" s="322">
        <f>SUMIFS('Data Down'!$N:$N,'Data Down'!$D:$D,'Daily PA'!$C106,'Data Down'!$C:$C,'Daily PA'!W$6)</f>
        <v>0</v>
      </c>
      <c r="X106" s="322">
        <f>SUMIFS('Data Down'!$N:$N,'Data Down'!$D:$D,'Daily PA'!$C106,'Data Down'!$C:$C,'Daily PA'!X$6)</f>
        <v>0</v>
      </c>
      <c r="Y106" s="322">
        <f>SUMIFS('Data Down'!$N:$N,'Data Down'!$D:$D,'Daily PA'!$C106,'Data Down'!$C:$C,'Daily PA'!Y$6)</f>
        <v>0</v>
      </c>
      <c r="Z106" s="322">
        <f>SUMIFS('Data Down'!$N:$N,'Data Down'!$D:$D,'Daily PA'!$C106,'Data Down'!$C:$C,'Daily PA'!Z$6)</f>
        <v>0</v>
      </c>
      <c r="AA106" s="322">
        <f>SUMIFS('Data Down'!$N:$N,'Data Down'!$D:$D,'Daily PA'!$C106,'Data Down'!$C:$C,'Daily PA'!AA$6)</f>
        <v>0</v>
      </c>
      <c r="AB106" s="322">
        <f>SUMIFS('Data Down'!$N:$N,'Data Down'!$D:$D,'Daily PA'!$C106,'Data Down'!$C:$C,'Daily PA'!AB$6)</f>
        <v>0</v>
      </c>
      <c r="AC106" s="322">
        <f>SUMIFS('Data Down'!$N:$N,'Data Down'!$D:$D,'Daily PA'!$C106,'Data Down'!$C:$C,'Daily PA'!AC$6)</f>
        <v>0</v>
      </c>
      <c r="AD106" s="322">
        <f>SUMIFS('Data Down'!$N:$N,'Data Down'!$D:$D,'Daily PA'!$C106,'Data Down'!$C:$C,'Daily PA'!AD$6)</f>
        <v>0</v>
      </c>
      <c r="AE106" s="322">
        <f>SUMIFS('Data Down'!$N:$N,'Data Down'!$D:$D,'Daily PA'!$C106,'Data Down'!$C:$C,'Daily PA'!AE$6)</f>
        <v>0</v>
      </c>
      <c r="AF106" s="322">
        <f>SUMIFS('Data Down'!$N:$N,'Data Down'!$D:$D,'Daily PA'!$C106,'Data Down'!$C:$C,'Daily PA'!AF$6)</f>
        <v>0</v>
      </c>
      <c r="AG106" s="322">
        <f>SUMIFS('Data Down'!$N:$N,'Data Down'!$D:$D,'Daily PA'!$C106,'Data Down'!$C:$C,'Daily PA'!AG$6)</f>
        <v>0</v>
      </c>
      <c r="AH106" s="322">
        <f>SUMIFS('Data Down'!$N:$N,'Data Down'!$D:$D,'Daily PA'!$C106,'Data Down'!$C:$C,'Daily PA'!AH$6)</f>
        <v>0</v>
      </c>
      <c r="AI106" s="323">
        <f t="shared" si="163"/>
        <v>0</v>
      </c>
      <c r="AJ106" s="68"/>
      <c r="AK106" s="320">
        <f t="shared" si="164"/>
        <v>25</v>
      </c>
      <c r="AL106" s="321" t="str">
        <f t="shared" ref="AL106:AM106" si="214">B106</f>
        <v>TOWER LAMP</v>
      </c>
      <c r="AM106" s="321" t="str">
        <f t="shared" si="214"/>
        <v>TL 040</v>
      </c>
      <c r="AN106" s="324">
        <f t="shared" ref="AN106:BR106" ca="1" si="215">IF(AN$6&lt;NOW()-1,(SUM(24-D106)/24),"")</f>
        <v>1</v>
      </c>
      <c r="AO106" s="324">
        <f t="shared" ca="1" si="215"/>
        <v>1</v>
      </c>
      <c r="AP106" s="324">
        <f t="shared" ca="1" si="215"/>
        <v>1</v>
      </c>
      <c r="AQ106" s="324">
        <f t="shared" ca="1" si="215"/>
        <v>1</v>
      </c>
      <c r="AR106" s="324">
        <f t="shared" ca="1" si="215"/>
        <v>1</v>
      </c>
      <c r="AS106" s="324">
        <f t="shared" ca="1" si="215"/>
        <v>1</v>
      </c>
      <c r="AT106" s="324">
        <f t="shared" ca="1" si="215"/>
        <v>1</v>
      </c>
      <c r="AU106" s="324">
        <f t="shared" ca="1" si="215"/>
        <v>1</v>
      </c>
      <c r="AV106" s="324">
        <f t="shared" ca="1" si="215"/>
        <v>1</v>
      </c>
      <c r="AW106" s="324">
        <f t="shared" ca="1" si="215"/>
        <v>1</v>
      </c>
      <c r="AX106" s="324">
        <f t="shared" ca="1" si="215"/>
        <v>1</v>
      </c>
      <c r="AY106" s="324">
        <f t="shared" ca="1" si="215"/>
        <v>1</v>
      </c>
      <c r="AZ106" s="324">
        <f t="shared" ca="1" si="215"/>
        <v>1</v>
      </c>
      <c r="BA106" s="324">
        <f t="shared" ca="1" si="215"/>
        <v>1</v>
      </c>
      <c r="BB106" s="324">
        <f t="shared" ca="1" si="215"/>
        <v>1</v>
      </c>
      <c r="BC106" s="324">
        <f t="shared" ca="1" si="215"/>
        <v>1</v>
      </c>
      <c r="BD106" s="324">
        <f t="shared" ca="1" si="215"/>
        <v>1</v>
      </c>
      <c r="BE106" s="324">
        <f t="shared" ca="1" si="215"/>
        <v>1</v>
      </c>
      <c r="BF106" s="324">
        <f t="shared" ca="1" si="215"/>
        <v>1</v>
      </c>
      <c r="BG106" s="324">
        <f t="shared" ca="1" si="215"/>
        <v>1</v>
      </c>
      <c r="BH106" s="324">
        <f t="shared" ca="1" si="215"/>
        <v>1</v>
      </c>
      <c r="BI106" s="324">
        <f t="shared" ca="1" si="215"/>
        <v>1</v>
      </c>
      <c r="BJ106" s="324">
        <f t="shared" ca="1" si="215"/>
        <v>1</v>
      </c>
      <c r="BK106" s="324">
        <f t="shared" ca="1" si="215"/>
        <v>1</v>
      </c>
      <c r="BL106" s="324">
        <f t="shared" ca="1" si="215"/>
        <v>1</v>
      </c>
      <c r="BM106" s="324">
        <f t="shared" ca="1" si="215"/>
        <v>1</v>
      </c>
      <c r="BN106" s="324">
        <f t="shared" ca="1" si="215"/>
        <v>1</v>
      </c>
      <c r="BO106" s="324">
        <f t="shared" ca="1" si="215"/>
        <v>1</v>
      </c>
      <c r="BP106" s="324">
        <f t="shared" ca="1" si="215"/>
        <v>1</v>
      </c>
      <c r="BQ106" s="324">
        <f t="shared" ca="1" si="215"/>
        <v>1</v>
      </c>
      <c r="BR106" s="324">
        <f t="shared" ca="1" si="215"/>
        <v>1</v>
      </c>
      <c r="BS106" s="325">
        <f t="shared" ca="1" si="167"/>
        <v>1</v>
      </c>
    </row>
    <row r="107" spans="1:71" ht="14.25" customHeight="1">
      <c r="A107" s="326">
        <f t="shared" si="162"/>
        <v>26</v>
      </c>
      <c r="B107" s="321" t="str">
        <f>VLOOKUP(C107,Sort!B:C,2,FALSE)</f>
        <v>TOWER LAMP</v>
      </c>
      <c r="C107" s="321" t="s">
        <v>85</v>
      </c>
      <c r="D107" s="322">
        <f>SUMIFS('Data Down'!$N:$N,'Data Down'!$D:$D,'Daily PA'!$C107,'Data Down'!$C:$C,'Daily PA'!D$6)</f>
        <v>0</v>
      </c>
      <c r="E107" s="322">
        <f>SUMIFS('Data Down'!$N:$N,'Data Down'!$D:$D,'Daily PA'!$C107,'Data Down'!$C:$C,'Daily PA'!E$6)</f>
        <v>0</v>
      </c>
      <c r="F107" s="322">
        <f>SUMIFS('Data Down'!$N:$N,'Data Down'!$D:$D,'Daily PA'!$C107,'Data Down'!$C:$C,'Daily PA'!F$6)</f>
        <v>0</v>
      </c>
      <c r="G107" s="322">
        <f>SUMIFS('Data Down'!$N:$N,'Data Down'!$D:$D,'Daily PA'!$C107,'Data Down'!$C:$C,'Daily PA'!G$6)</f>
        <v>0</v>
      </c>
      <c r="H107" s="322">
        <f>SUMIFS('Data Down'!$N:$N,'Data Down'!$D:$D,'Daily PA'!$C107,'Data Down'!$C:$C,'Daily PA'!H$6)</f>
        <v>0</v>
      </c>
      <c r="I107" s="322">
        <f>SUMIFS('Data Down'!$N:$N,'Data Down'!$D:$D,'Daily PA'!$C107,'Data Down'!$C:$C,'Daily PA'!I$6)</f>
        <v>0</v>
      </c>
      <c r="J107" s="322">
        <f>SUMIFS('Data Down'!$N:$N,'Data Down'!$D:$D,'Daily PA'!$C107,'Data Down'!$C:$C,'Daily PA'!J$6)</f>
        <v>0</v>
      </c>
      <c r="K107" s="322">
        <f>SUMIFS('Data Down'!$N:$N,'Data Down'!$D:$D,'Daily PA'!$C107,'Data Down'!$C:$C,'Daily PA'!K$6)</f>
        <v>0</v>
      </c>
      <c r="L107" s="322">
        <f>SUMIFS('Data Down'!$N:$N,'Data Down'!$D:$D,'Daily PA'!$C107,'Data Down'!$C:$C,'Daily PA'!L$6)</f>
        <v>0</v>
      </c>
      <c r="M107" s="322">
        <f>SUMIFS('Data Down'!$N:$N,'Data Down'!$D:$D,'Daily PA'!$C107,'Data Down'!$C:$C,'Daily PA'!M$6)</f>
        <v>0</v>
      </c>
      <c r="N107" s="322">
        <f>SUMIFS('Data Down'!$N:$N,'Data Down'!$D:$D,'Daily PA'!$C107,'Data Down'!$C:$C,'Daily PA'!N$6)</f>
        <v>0</v>
      </c>
      <c r="O107" s="322">
        <f>SUMIFS('Data Down'!$N:$N,'Data Down'!$D:$D,'Daily PA'!$C107,'Data Down'!$C:$C,'Daily PA'!O$6)</f>
        <v>0</v>
      </c>
      <c r="P107" s="322">
        <f>SUMIFS('Data Down'!$N:$N,'Data Down'!$D:$D,'Daily PA'!$C107,'Data Down'!$C:$C,'Daily PA'!P$6)</f>
        <v>0</v>
      </c>
      <c r="Q107" s="322">
        <f>SUMIFS('Data Down'!$N:$N,'Data Down'!$D:$D,'Daily PA'!$C107,'Data Down'!$C:$C,'Daily PA'!Q$6)</f>
        <v>0</v>
      </c>
      <c r="R107" s="322">
        <f>SUMIFS('Data Down'!$N:$N,'Data Down'!$D:$D,'Daily PA'!$C107,'Data Down'!$C:$C,'Daily PA'!R$6)</f>
        <v>0</v>
      </c>
      <c r="S107" s="322">
        <f>SUMIFS('Data Down'!$N:$N,'Data Down'!$D:$D,'Daily PA'!$C107,'Data Down'!$C:$C,'Daily PA'!S$6)</f>
        <v>0</v>
      </c>
      <c r="T107" s="322">
        <f>SUMIFS('Data Down'!$N:$N,'Data Down'!$D:$D,'Daily PA'!$C107,'Data Down'!$C:$C,'Daily PA'!T$6)</f>
        <v>0</v>
      </c>
      <c r="U107" s="322">
        <f>SUMIFS('Data Down'!$N:$N,'Data Down'!$D:$D,'Daily PA'!$C107,'Data Down'!$C:$C,'Daily PA'!U$6)</f>
        <v>0</v>
      </c>
      <c r="V107" s="322">
        <f>SUMIFS('Data Down'!$N:$N,'Data Down'!$D:$D,'Daily PA'!$C107,'Data Down'!$C:$C,'Daily PA'!V$6)</f>
        <v>0</v>
      </c>
      <c r="W107" s="322">
        <f>SUMIFS('Data Down'!$N:$N,'Data Down'!$D:$D,'Daily PA'!$C107,'Data Down'!$C:$C,'Daily PA'!W$6)</f>
        <v>0</v>
      </c>
      <c r="X107" s="322">
        <f>SUMIFS('Data Down'!$N:$N,'Data Down'!$D:$D,'Daily PA'!$C107,'Data Down'!$C:$C,'Daily PA'!X$6)</f>
        <v>0</v>
      </c>
      <c r="Y107" s="322">
        <f>SUMIFS('Data Down'!$N:$N,'Data Down'!$D:$D,'Daily PA'!$C107,'Data Down'!$C:$C,'Daily PA'!Y$6)</f>
        <v>0</v>
      </c>
      <c r="Z107" s="322">
        <f>SUMIFS('Data Down'!$N:$N,'Data Down'!$D:$D,'Daily PA'!$C107,'Data Down'!$C:$C,'Daily PA'!Z$6)</f>
        <v>0</v>
      </c>
      <c r="AA107" s="322">
        <f>SUMIFS('Data Down'!$N:$N,'Data Down'!$D:$D,'Daily PA'!$C107,'Data Down'!$C:$C,'Daily PA'!AA$6)</f>
        <v>0</v>
      </c>
      <c r="AB107" s="322">
        <f>SUMIFS('Data Down'!$N:$N,'Data Down'!$D:$D,'Daily PA'!$C107,'Data Down'!$C:$C,'Daily PA'!AB$6)</f>
        <v>0</v>
      </c>
      <c r="AC107" s="322">
        <f>SUMIFS('Data Down'!$N:$N,'Data Down'!$D:$D,'Daily PA'!$C107,'Data Down'!$C:$C,'Daily PA'!AC$6)</f>
        <v>0</v>
      </c>
      <c r="AD107" s="322">
        <f>SUMIFS('Data Down'!$N:$N,'Data Down'!$D:$D,'Daily PA'!$C107,'Data Down'!$C:$C,'Daily PA'!AD$6)</f>
        <v>0</v>
      </c>
      <c r="AE107" s="322">
        <f>SUMIFS('Data Down'!$N:$N,'Data Down'!$D:$D,'Daily PA'!$C107,'Data Down'!$C:$C,'Daily PA'!AE$6)</f>
        <v>0</v>
      </c>
      <c r="AF107" s="322">
        <f>SUMIFS('Data Down'!$N:$N,'Data Down'!$D:$D,'Daily PA'!$C107,'Data Down'!$C:$C,'Daily PA'!AF$6)</f>
        <v>0</v>
      </c>
      <c r="AG107" s="322">
        <f>SUMIFS('Data Down'!$N:$N,'Data Down'!$D:$D,'Daily PA'!$C107,'Data Down'!$C:$C,'Daily PA'!AG$6)</f>
        <v>0</v>
      </c>
      <c r="AH107" s="322">
        <f>SUMIFS('Data Down'!$N:$N,'Data Down'!$D:$D,'Daily PA'!$C107,'Data Down'!$C:$C,'Daily PA'!AH$6)</f>
        <v>0</v>
      </c>
      <c r="AI107" s="323">
        <f t="shared" si="163"/>
        <v>0</v>
      </c>
      <c r="AJ107" s="68"/>
      <c r="AK107" s="320">
        <f t="shared" si="164"/>
        <v>26</v>
      </c>
      <c r="AL107" s="321" t="str">
        <f t="shared" ref="AL107:AM107" si="216">B107</f>
        <v>TOWER LAMP</v>
      </c>
      <c r="AM107" s="321" t="str">
        <f t="shared" si="216"/>
        <v>TL 041</v>
      </c>
      <c r="AN107" s="324">
        <f t="shared" ref="AN107:BR107" ca="1" si="217">IF(AN$6&lt;NOW()-1,(SUM(24-D107)/24),"")</f>
        <v>1</v>
      </c>
      <c r="AO107" s="324">
        <f t="shared" ca="1" si="217"/>
        <v>1</v>
      </c>
      <c r="AP107" s="324">
        <f t="shared" ca="1" si="217"/>
        <v>1</v>
      </c>
      <c r="AQ107" s="324">
        <f t="shared" ca="1" si="217"/>
        <v>1</v>
      </c>
      <c r="AR107" s="324">
        <f t="shared" ca="1" si="217"/>
        <v>1</v>
      </c>
      <c r="AS107" s="324">
        <f t="shared" ca="1" si="217"/>
        <v>1</v>
      </c>
      <c r="AT107" s="324">
        <f t="shared" ca="1" si="217"/>
        <v>1</v>
      </c>
      <c r="AU107" s="324">
        <f t="shared" ca="1" si="217"/>
        <v>1</v>
      </c>
      <c r="AV107" s="324">
        <f t="shared" ca="1" si="217"/>
        <v>1</v>
      </c>
      <c r="AW107" s="324">
        <f t="shared" ca="1" si="217"/>
        <v>1</v>
      </c>
      <c r="AX107" s="324">
        <f t="shared" ca="1" si="217"/>
        <v>1</v>
      </c>
      <c r="AY107" s="324">
        <f t="shared" ca="1" si="217"/>
        <v>1</v>
      </c>
      <c r="AZ107" s="324">
        <f t="shared" ca="1" si="217"/>
        <v>1</v>
      </c>
      <c r="BA107" s="324">
        <f t="shared" ca="1" si="217"/>
        <v>1</v>
      </c>
      <c r="BB107" s="324">
        <f t="shared" ca="1" si="217"/>
        <v>1</v>
      </c>
      <c r="BC107" s="324">
        <f t="shared" ca="1" si="217"/>
        <v>1</v>
      </c>
      <c r="BD107" s="324">
        <f t="shared" ca="1" si="217"/>
        <v>1</v>
      </c>
      <c r="BE107" s="324">
        <f t="shared" ca="1" si="217"/>
        <v>1</v>
      </c>
      <c r="BF107" s="324">
        <f t="shared" ca="1" si="217"/>
        <v>1</v>
      </c>
      <c r="BG107" s="324">
        <f t="shared" ca="1" si="217"/>
        <v>1</v>
      </c>
      <c r="BH107" s="324">
        <f t="shared" ca="1" si="217"/>
        <v>1</v>
      </c>
      <c r="BI107" s="324">
        <f t="shared" ca="1" si="217"/>
        <v>1</v>
      </c>
      <c r="BJ107" s="324">
        <f t="shared" ca="1" si="217"/>
        <v>1</v>
      </c>
      <c r="BK107" s="324">
        <f t="shared" ca="1" si="217"/>
        <v>1</v>
      </c>
      <c r="BL107" s="324">
        <f t="shared" ca="1" si="217"/>
        <v>1</v>
      </c>
      <c r="BM107" s="324">
        <f t="shared" ca="1" si="217"/>
        <v>1</v>
      </c>
      <c r="BN107" s="324">
        <f t="shared" ca="1" si="217"/>
        <v>1</v>
      </c>
      <c r="BO107" s="324">
        <f t="shared" ca="1" si="217"/>
        <v>1</v>
      </c>
      <c r="BP107" s="324">
        <f t="shared" ca="1" si="217"/>
        <v>1</v>
      </c>
      <c r="BQ107" s="324">
        <f t="shared" ca="1" si="217"/>
        <v>1</v>
      </c>
      <c r="BR107" s="324">
        <f t="shared" ca="1" si="217"/>
        <v>1</v>
      </c>
      <c r="BS107" s="325">
        <f t="shared" ca="1" si="167"/>
        <v>1</v>
      </c>
    </row>
    <row r="108" spans="1:71" ht="14.25" customHeight="1">
      <c r="A108" s="326">
        <f t="shared" si="162"/>
        <v>27</v>
      </c>
      <c r="B108" s="321" t="str">
        <f>VLOOKUP(C108,Sort!B:C,2,FALSE)</f>
        <v>TOWER LAMP</v>
      </c>
      <c r="C108" s="321" t="s">
        <v>69</v>
      </c>
      <c r="D108" s="322">
        <f>SUMIFS('Data Down'!$N:$N,'Data Down'!$D:$D,'Daily PA'!$C108,'Data Down'!$C:$C,'Daily PA'!D$6)</f>
        <v>0</v>
      </c>
      <c r="E108" s="322">
        <f>SUMIFS('Data Down'!$N:$N,'Data Down'!$D:$D,'Daily PA'!$C108,'Data Down'!$C:$C,'Daily PA'!E$6)</f>
        <v>0</v>
      </c>
      <c r="F108" s="322">
        <f>SUMIFS('Data Down'!$N:$N,'Data Down'!$D:$D,'Daily PA'!$C108,'Data Down'!$C:$C,'Daily PA'!F$6)</f>
        <v>0</v>
      </c>
      <c r="G108" s="322">
        <f>SUMIFS('Data Down'!$N:$N,'Data Down'!$D:$D,'Daily PA'!$C108,'Data Down'!$C:$C,'Daily PA'!G$6)</f>
        <v>0</v>
      </c>
      <c r="H108" s="322">
        <f>SUMIFS('Data Down'!$N:$N,'Data Down'!$D:$D,'Daily PA'!$C108,'Data Down'!$C:$C,'Daily PA'!H$6)</f>
        <v>0</v>
      </c>
      <c r="I108" s="322">
        <f>SUMIFS('Data Down'!$N:$N,'Data Down'!$D:$D,'Daily PA'!$C108,'Data Down'!$C:$C,'Daily PA'!I$6)</f>
        <v>0</v>
      </c>
      <c r="J108" s="322">
        <f>SUMIFS('Data Down'!$N:$N,'Data Down'!$D:$D,'Daily PA'!$C108,'Data Down'!$C:$C,'Daily PA'!J$6)</f>
        <v>0</v>
      </c>
      <c r="K108" s="322">
        <f>SUMIFS('Data Down'!$N:$N,'Data Down'!$D:$D,'Daily PA'!$C108,'Data Down'!$C:$C,'Daily PA'!K$6)</f>
        <v>0</v>
      </c>
      <c r="L108" s="322">
        <f>SUMIFS('Data Down'!$N:$N,'Data Down'!$D:$D,'Daily PA'!$C108,'Data Down'!$C:$C,'Daily PA'!L$6)</f>
        <v>0</v>
      </c>
      <c r="M108" s="322">
        <f>SUMIFS('Data Down'!$N:$N,'Data Down'!$D:$D,'Daily PA'!$C108,'Data Down'!$C:$C,'Daily PA'!M$6)</f>
        <v>0</v>
      </c>
      <c r="N108" s="322">
        <f>SUMIFS('Data Down'!$N:$N,'Data Down'!$D:$D,'Daily PA'!$C108,'Data Down'!$C:$C,'Daily PA'!N$6)</f>
        <v>0</v>
      </c>
      <c r="O108" s="322">
        <f>SUMIFS('Data Down'!$N:$N,'Data Down'!$D:$D,'Daily PA'!$C108,'Data Down'!$C:$C,'Daily PA'!O$6)</f>
        <v>0</v>
      </c>
      <c r="P108" s="322">
        <f>SUMIFS('Data Down'!$N:$N,'Data Down'!$D:$D,'Daily PA'!$C108,'Data Down'!$C:$C,'Daily PA'!P$6)</f>
        <v>0</v>
      </c>
      <c r="Q108" s="322">
        <f>SUMIFS('Data Down'!$N:$N,'Data Down'!$D:$D,'Daily PA'!$C108,'Data Down'!$C:$C,'Daily PA'!Q$6)</f>
        <v>0</v>
      </c>
      <c r="R108" s="322">
        <f>SUMIFS('Data Down'!$N:$N,'Data Down'!$D:$D,'Daily PA'!$C108,'Data Down'!$C:$C,'Daily PA'!R$6)</f>
        <v>0</v>
      </c>
      <c r="S108" s="322">
        <f>SUMIFS('Data Down'!$N:$N,'Data Down'!$D:$D,'Daily PA'!$C108,'Data Down'!$C:$C,'Daily PA'!S$6)</f>
        <v>0</v>
      </c>
      <c r="T108" s="322">
        <f>SUMIFS('Data Down'!$N:$N,'Data Down'!$D:$D,'Daily PA'!$C108,'Data Down'!$C:$C,'Daily PA'!T$6)</f>
        <v>0</v>
      </c>
      <c r="U108" s="322">
        <f>SUMIFS('Data Down'!$N:$N,'Data Down'!$D:$D,'Daily PA'!$C108,'Data Down'!$C:$C,'Daily PA'!U$6)</f>
        <v>0</v>
      </c>
      <c r="V108" s="322">
        <f>SUMIFS('Data Down'!$N:$N,'Data Down'!$D:$D,'Daily PA'!$C108,'Data Down'!$C:$C,'Daily PA'!V$6)</f>
        <v>0</v>
      </c>
      <c r="W108" s="322">
        <f>SUMIFS('Data Down'!$N:$N,'Data Down'!$D:$D,'Daily PA'!$C108,'Data Down'!$C:$C,'Daily PA'!W$6)</f>
        <v>0</v>
      </c>
      <c r="X108" s="322">
        <f>SUMIFS('Data Down'!$N:$N,'Data Down'!$D:$D,'Daily PA'!$C108,'Data Down'!$C:$C,'Daily PA'!X$6)</f>
        <v>0</v>
      </c>
      <c r="Y108" s="322">
        <f>SUMIFS('Data Down'!$N:$N,'Data Down'!$D:$D,'Daily PA'!$C108,'Data Down'!$C:$C,'Daily PA'!Y$6)</f>
        <v>0</v>
      </c>
      <c r="Z108" s="322">
        <f>SUMIFS('Data Down'!$N:$N,'Data Down'!$D:$D,'Daily PA'!$C108,'Data Down'!$C:$C,'Daily PA'!Z$6)</f>
        <v>0</v>
      </c>
      <c r="AA108" s="322">
        <f>SUMIFS('Data Down'!$N:$N,'Data Down'!$D:$D,'Daily PA'!$C108,'Data Down'!$C:$C,'Daily PA'!AA$6)</f>
        <v>0</v>
      </c>
      <c r="AB108" s="322">
        <f>SUMIFS('Data Down'!$N:$N,'Data Down'!$D:$D,'Daily PA'!$C108,'Data Down'!$C:$C,'Daily PA'!AB$6)</f>
        <v>0</v>
      </c>
      <c r="AC108" s="322">
        <f>SUMIFS('Data Down'!$N:$N,'Data Down'!$D:$D,'Daily PA'!$C108,'Data Down'!$C:$C,'Daily PA'!AC$6)</f>
        <v>0</v>
      </c>
      <c r="AD108" s="322">
        <f>SUMIFS('Data Down'!$N:$N,'Data Down'!$D:$D,'Daily PA'!$C108,'Data Down'!$C:$C,'Daily PA'!AD$6)</f>
        <v>0</v>
      </c>
      <c r="AE108" s="322">
        <f>SUMIFS('Data Down'!$N:$N,'Data Down'!$D:$D,'Daily PA'!$C108,'Data Down'!$C:$C,'Daily PA'!AE$6)</f>
        <v>0</v>
      </c>
      <c r="AF108" s="322">
        <f>SUMIFS('Data Down'!$N:$N,'Data Down'!$D:$D,'Daily PA'!$C108,'Data Down'!$C:$C,'Daily PA'!AF$6)</f>
        <v>0</v>
      </c>
      <c r="AG108" s="322">
        <f>SUMIFS('Data Down'!$N:$N,'Data Down'!$D:$D,'Daily PA'!$C108,'Data Down'!$C:$C,'Daily PA'!AG$6)</f>
        <v>0</v>
      </c>
      <c r="AH108" s="322">
        <f>SUMIFS('Data Down'!$N:$N,'Data Down'!$D:$D,'Daily PA'!$C108,'Data Down'!$C:$C,'Daily PA'!AH$6)</f>
        <v>0</v>
      </c>
      <c r="AI108" s="323">
        <f t="shared" si="163"/>
        <v>0</v>
      </c>
      <c r="AJ108" s="68"/>
      <c r="AK108" s="320">
        <f t="shared" si="164"/>
        <v>27</v>
      </c>
      <c r="AL108" s="321" t="str">
        <f t="shared" ref="AL108:AM108" si="218">B108</f>
        <v>TOWER LAMP</v>
      </c>
      <c r="AM108" s="321" t="str">
        <f t="shared" si="218"/>
        <v>TL 042</v>
      </c>
      <c r="AN108" s="324">
        <f t="shared" ref="AN108:BR108" ca="1" si="219">IF(AN$6&lt;NOW()-1,(SUM(24-D108)/24),"")</f>
        <v>1</v>
      </c>
      <c r="AO108" s="324">
        <f t="shared" ca="1" si="219"/>
        <v>1</v>
      </c>
      <c r="AP108" s="324">
        <f t="shared" ca="1" si="219"/>
        <v>1</v>
      </c>
      <c r="AQ108" s="324">
        <f t="shared" ca="1" si="219"/>
        <v>1</v>
      </c>
      <c r="AR108" s="324">
        <f t="shared" ca="1" si="219"/>
        <v>1</v>
      </c>
      <c r="AS108" s="324">
        <f t="shared" ca="1" si="219"/>
        <v>1</v>
      </c>
      <c r="AT108" s="324">
        <f t="shared" ca="1" si="219"/>
        <v>1</v>
      </c>
      <c r="AU108" s="324">
        <f t="shared" ca="1" si="219"/>
        <v>1</v>
      </c>
      <c r="AV108" s="324">
        <f t="shared" ca="1" si="219"/>
        <v>1</v>
      </c>
      <c r="AW108" s="324">
        <f t="shared" ca="1" si="219"/>
        <v>1</v>
      </c>
      <c r="AX108" s="324">
        <f t="shared" ca="1" si="219"/>
        <v>1</v>
      </c>
      <c r="AY108" s="324">
        <f t="shared" ca="1" si="219"/>
        <v>1</v>
      </c>
      <c r="AZ108" s="324">
        <f t="shared" ca="1" si="219"/>
        <v>1</v>
      </c>
      <c r="BA108" s="324">
        <f t="shared" ca="1" si="219"/>
        <v>1</v>
      </c>
      <c r="BB108" s="324">
        <f t="shared" ca="1" si="219"/>
        <v>1</v>
      </c>
      <c r="BC108" s="324">
        <f t="shared" ca="1" si="219"/>
        <v>1</v>
      </c>
      <c r="BD108" s="324">
        <f t="shared" ca="1" si="219"/>
        <v>1</v>
      </c>
      <c r="BE108" s="324">
        <f t="shared" ca="1" si="219"/>
        <v>1</v>
      </c>
      <c r="BF108" s="324">
        <f t="shared" ca="1" si="219"/>
        <v>1</v>
      </c>
      <c r="BG108" s="324">
        <f t="shared" ca="1" si="219"/>
        <v>1</v>
      </c>
      <c r="BH108" s="324">
        <f t="shared" ca="1" si="219"/>
        <v>1</v>
      </c>
      <c r="BI108" s="324">
        <f t="shared" ca="1" si="219"/>
        <v>1</v>
      </c>
      <c r="BJ108" s="324">
        <f t="shared" ca="1" si="219"/>
        <v>1</v>
      </c>
      <c r="BK108" s="324">
        <f t="shared" ca="1" si="219"/>
        <v>1</v>
      </c>
      <c r="BL108" s="324">
        <f t="shared" ca="1" si="219"/>
        <v>1</v>
      </c>
      <c r="BM108" s="324">
        <f t="shared" ca="1" si="219"/>
        <v>1</v>
      </c>
      <c r="BN108" s="324">
        <f t="shared" ca="1" si="219"/>
        <v>1</v>
      </c>
      <c r="BO108" s="324">
        <f t="shared" ca="1" si="219"/>
        <v>1</v>
      </c>
      <c r="BP108" s="324">
        <f t="shared" ca="1" si="219"/>
        <v>1</v>
      </c>
      <c r="BQ108" s="324">
        <f t="shared" ca="1" si="219"/>
        <v>1</v>
      </c>
      <c r="BR108" s="324">
        <f t="shared" ca="1" si="219"/>
        <v>1</v>
      </c>
      <c r="BS108" s="325">
        <f t="shared" ca="1" si="167"/>
        <v>1</v>
      </c>
    </row>
    <row r="109" spans="1:71" ht="14.25" customHeight="1">
      <c r="A109" s="326">
        <f t="shared" si="162"/>
        <v>28</v>
      </c>
      <c r="B109" s="321" t="str">
        <f>VLOOKUP(C109,Sort!B:C,2,FALSE)</f>
        <v>TOWER LAMP</v>
      </c>
      <c r="C109" s="321" t="s">
        <v>70</v>
      </c>
      <c r="D109" s="322">
        <f>SUMIFS('Data Down'!$N:$N,'Data Down'!$D:$D,'Daily PA'!$C109,'Data Down'!$C:$C,'Daily PA'!D$6)</f>
        <v>0</v>
      </c>
      <c r="E109" s="322">
        <f>SUMIFS('Data Down'!$N:$N,'Data Down'!$D:$D,'Daily PA'!$C109,'Data Down'!$C:$C,'Daily PA'!E$6)</f>
        <v>0</v>
      </c>
      <c r="F109" s="322">
        <f>SUMIFS('Data Down'!$N:$N,'Data Down'!$D:$D,'Daily PA'!$C109,'Data Down'!$C:$C,'Daily PA'!F$6)</f>
        <v>0</v>
      </c>
      <c r="G109" s="322">
        <f>SUMIFS('Data Down'!$N:$N,'Data Down'!$D:$D,'Daily PA'!$C109,'Data Down'!$C:$C,'Daily PA'!G$6)</f>
        <v>0</v>
      </c>
      <c r="H109" s="322">
        <f>SUMIFS('Data Down'!$N:$N,'Data Down'!$D:$D,'Daily PA'!$C109,'Data Down'!$C:$C,'Daily PA'!H$6)</f>
        <v>0</v>
      </c>
      <c r="I109" s="322">
        <f>SUMIFS('Data Down'!$N:$N,'Data Down'!$D:$D,'Daily PA'!$C109,'Data Down'!$C:$C,'Daily PA'!I$6)</f>
        <v>0</v>
      </c>
      <c r="J109" s="322">
        <f>SUMIFS('Data Down'!$N:$N,'Data Down'!$D:$D,'Daily PA'!$C109,'Data Down'!$C:$C,'Daily PA'!J$6)</f>
        <v>0</v>
      </c>
      <c r="K109" s="322">
        <f>SUMIFS('Data Down'!$N:$N,'Data Down'!$D:$D,'Daily PA'!$C109,'Data Down'!$C:$C,'Daily PA'!K$6)</f>
        <v>0</v>
      </c>
      <c r="L109" s="322">
        <f>SUMIFS('Data Down'!$N:$N,'Data Down'!$D:$D,'Daily PA'!$C109,'Data Down'!$C:$C,'Daily PA'!L$6)</f>
        <v>0</v>
      </c>
      <c r="M109" s="322">
        <f>SUMIFS('Data Down'!$N:$N,'Data Down'!$D:$D,'Daily PA'!$C109,'Data Down'!$C:$C,'Daily PA'!M$6)</f>
        <v>0</v>
      </c>
      <c r="N109" s="322">
        <f>SUMIFS('Data Down'!$N:$N,'Data Down'!$D:$D,'Daily PA'!$C109,'Data Down'!$C:$C,'Daily PA'!N$6)</f>
        <v>0</v>
      </c>
      <c r="O109" s="322">
        <f>SUMIFS('Data Down'!$N:$N,'Data Down'!$D:$D,'Daily PA'!$C109,'Data Down'!$C:$C,'Daily PA'!O$6)</f>
        <v>0</v>
      </c>
      <c r="P109" s="322">
        <f>SUMIFS('Data Down'!$N:$N,'Data Down'!$D:$D,'Daily PA'!$C109,'Data Down'!$C:$C,'Daily PA'!P$6)</f>
        <v>0</v>
      </c>
      <c r="Q109" s="322">
        <f>SUMIFS('Data Down'!$N:$N,'Data Down'!$D:$D,'Daily PA'!$C109,'Data Down'!$C:$C,'Daily PA'!Q$6)</f>
        <v>0</v>
      </c>
      <c r="R109" s="322">
        <f>SUMIFS('Data Down'!$N:$N,'Data Down'!$D:$D,'Daily PA'!$C109,'Data Down'!$C:$C,'Daily PA'!R$6)</f>
        <v>0</v>
      </c>
      <c r="S109" s="322">
        <f>SUMIFS('Data Down'!$N:$N,'Data Down'!$D:$D,'Daily PA'!$C109,'Data Down'!$C:$C,'Daily PA'!S$6)</f>
        <v>0</v>
      </c>
      <c r="T109" s="322">
        <f>SUMIFS('Data Down'!$N:$N,'Data Down'!$D:$D,'Daily PA'!$C109,'Data Down'!$C:$C,'Daily PA'!T$6)</f>
        <v>0</v>
      </c>
      <c r="U109" s="322">
        <f>SUMIFS('Data Down'!$N:$N,'Data Down'!$D:$D,'Daily PA'!$C109,'Data Down'!$C:$C,'Daily PA'!U$6)</f>
        <v>0</v>
      </c>
      <c r="V109" s="322">
        <f>SUMIFS('Data Down'!$N:$N,'Data Down'!$D:$D,'Daily PA'!$C109,'Data Down'!$C:$C,'Daily PA'!V$6)</f>
        <v>0</v>
      </c>
      <c r="W109" s="322">
        <f>SUMIFS('Data Down'!$N:$N,'Data Down'!$D:$D,'Daily PA'!$C109,'Data Down'!$C:$C,'Daily PA'!W$6)</f>
        <v>0</v>
      </c>
      <c r="X109" s="322">
        <f>SUMIFS('Data Down'!$N:$N,'Data Down'!$D:$D,'Daily PA'!$C109,'Data Down'!$C:$C,'Daily PA'!X$6)</f>
        <v>0</v>
      </c>
      <c r="Y109" s="322">
        <f>SUMIFS('Data Down'!$N:$N,'Data Down'!$D:$D,'Daily PA'!$C109,'Data Down'!$C:$C,'Daily PA'!Y$6)</f>
        <v>0</v>
      </c>
      <c r="Z109" s="322">
        <f>SUMIFS('Data Down'!$N:$N,'Data Down'!$D:$D,'Daily PA'!$C109,'Data Down'!$C:$C,'Daily PA'!Z$6)</f>
        <v>0</v>
      </c>
      <c r="AA109" s="322">
        <f>SUMIFS('Data Down'!$N:$N,'Data Down'!$D:$D,'Daily PA'!$C109,'Data Down'!$C:$C,'Daily PA'!AA$6)</f>
        <v>0</v>
      </c>
      <c r="AB109" s="322">
        <f>SUMIFS('Data Down'!$N:$N,'Data Down'!$D:$D,'Daily PA'!$C109,'Data Down'!$C:$C,'Daily PA'!AB$6)</f>
        <v>0</v>
      </c>
      <c r="AC109" s="322">
        <f>SUMIFS('Data Down'!$N:$N,'Data Down'!$D:$D,'Daily PA'!$C109,'Data Down'!$C:$C,'Daily PA'!AC$6)</f>
        <v>0</v>
      </c>
      <c r="AD109" s="322">
        <f>SUMIFS('Data Down'!$N:$N,'Data Down'!$D:$D,'Daily PA'!$C109,'Data Down'!$C:$C,'Daily PA'!AD$6)</f>
        <v>0</v>
      </c>
      <c r="AE109" s="322">
        <f>SUMIFS('Data Down'!$N:$N,'Data Down'!$D:$D,'Daily PA'!$C109,'Data Down'!$C:$C,'Daily PA'!AE$6)</f>
        <v>0</v>
      </c>
      <c r="AF109" s="322">
        <f>SUMIFS('Data Down'!$N:$N,'Data Down'!$D:$D,'Daily PA'!$C109,'Data Down'!$C:$C,'Daily PA'!AF$6)</f>
        <v>0</v>
      </c>
      <c r="AG109" s="322">
        <f>SUMIFS('Data Down'!$N:$N,'Data Down'!$D:$D,'Daily PA'!$C109,'Data Down'!$C:$C,'Daily PA'!AG$6)</f>
        <v>0</v>
      </c>
      <c r="AH109" s="322">
        <f>SUMIFS('Data Down'!$N:$N,'Data Down'!$D:$D,'Daily PA'!$C109,'Data Down'!$C:$C,'Daily PA'!AH$6)</f>
        <v>0</v>
      </c>
      <c r="AI109" s="323">
        <f t="shared" si="163"/>
        <v>0</v>
      </c>
      <c r="AJ109" s="68"/>
      <c r="AK109" s="320">
        <f t="shared" si="164"/>
        <v>28</v>
      </c>
      <c r="AL109" s="321" t="str">
        <f t="shared" ref="AL109:AM109" si="220">B109</f>
        <v>TOWER LAMP</v>
      </c>
      <c r="AM109" s="321" t="str">
        <f t="shared" si="220"/>
        <v>TL 043</v>
      </c>
      <c r="AN109" s="324">
        <f t="shared" ref="AN109:BR109" ca="1" si="221">IF(AN$6&lt;NOW()-1,(SUM(24-D109)/24),"")</f>
        <v>1</v>
      </c>
      <c r="AO109" s="324">
        <f t="shared" ca="1" si="221"/>
        <v>1</v>
      </c>
      <c r="AP109" s="324">
        <f t="shared" ca="1" si="221"/>
        <v>1</v>
      </c>
      <c r="AQ109" s="324">
        <f t="shared" ca="1" si="221"/>
        <v>1</v>
      </c>
      <c r="AR109" s="324">
        <f t="shared" ca="1" si="221"/>
        <v>1</v>
      </c>
      <c r="AS109" s="324">
        <f t="shared" ca="1" si="221"/>
        <v>1</v>
      </c>
      <c r="AT109" s="324">
        <f t="shared" ca="1" si="221"/>
        <v>1</v>
      </c>
      <c r="AU109" s="324">
        <f t="shared" ca="1" si="221"/>
        <v>1</v>
      </c>
      <c r="AV109" s="324">
        <f t="shared" ca="1" si="221"/>
        <v>1</v>
      </c>
      <c r="AW109" s="324">
        <f t="shared" ca="1" si="221"/>
        <v>1</v>
      </c>
      <c r="AX109" s="324">
        <f t="shared" ca="1" si="221"/>
        <v>1</v>
      </c>
      <c r="AY109" s="324">
        <f t="shared" ca="1" si="221"/>
        <v>1</v>
      </c>
      <c r="AZ109" s="324">
        <f t="shared" ca="1" si="221"/>
        <v>1</v>
      </c>
      <c r="BA109" s="324">
        <f t="shared" ca="1" si="221"/>
        <v>1</v>
      </c>
      <c r="BB109" s="324">
        <f t="shared" ca="1" si="221"/>
        <v>1</v>
      </c>
      <c r="BC109" s="324">
        <f t="shared" ca="1" si="221"/>
        <v>1</v>
      </c>
      <c r="BD109" s="324">
        <f t="shared" ca="1" si="221"/>
        <v>1</v>
      </c>
      <c r="BE109" s="324">
        <f t="shared" ca="1" si="221"/>
        <v>1</v>
      </c>
      <c r="BF109" s="324">
        <f t="shared" ca="1" si="221"/>
        <v>1</v>
      </c>
      <c r="BG109" s="324">
        <f t="shared" ca="1" si="221"/>
        <v>1</v>
      </c>
      <c r="BH109" s="324">
        <f t="shared" ca="1" si="221"/>
        <v>1</v>
      </c>
      <c r="BI109" s="324">
        <f t="shared" ca="1" si="221"/>
        <v>1</v>
      </c>
      <c r="BJ109" s="324">
        <f t="shared" ca="1" si="221"/>
        <v>1</v>
      </c>
      <c r="BK109" s="324">
        <f t="shared" ca="1" si="221"/>
        <v>1</v>
      </c>
      <c r="BL109" s="324">
        <f t="shared" ca="1" si="221"/>
        <v>1</v>
      </c>
      <c r="BM109" s="324">
        <f t="shared" ca="1" si="221"/>
        <v>1</v>
      </c>
      <c r="BN109" s="324">
        <f t="shared" ca="1" si="221"/>
        <v>1</v>
      </c>
      <c r="BO109" s="324">
        <f t="shared" ca="1" si="221"/>
        <v>1</v>
      </c>
      <c r="BP109" s="324">
        <f t="shared" ca="1" si="221"/>
        <v>1</v>
      </c>
      <c r="BQ109" s="324">
        <f t="shared" ca="1" si="221"/>
        <v>1</v>
      </c>
      <c r="BR109" s="324">
        <f t="shared" ca="1" si="221"/>
        <v>1</v>
      </c>
      <c r="BS109" s="325">
        <f t="shared" ca="1" si="167"/>
        <v>1</v>
      </c>
    </row>
    <row r="110" spans="1:71" ht="14.25" customHeight="1">
      <c r="A110" s="326">
        <f t="shared" si="162"/>
        <v>29</v>
      </c>
      <c r="B110" s="321" t="str">
        <f>VLOOKUP(C110,Sort!B:C,2,FALSE)</f>
        <v>TOWER LAMP</v>
      </c>
      <c r="C110" s="321" t="s">
        <v>71</v>
      </c>
      <c r="D110" s="322">
        <f>SUMIFS('Data Down'!$N:$N,'Data Down'!$D:$D,'Daily PA'!$C110,'Data Down'!$C:$C,'Daily PA'!D$6)</f>
        <v>0</v>
      </c>
      <c r="E110" s="322">
        <f>SUMIFS('Data Down'!$N:$N,'Data Down'!$D:$D,'Daily PA'!$C110,'Data Down'!$C:$C,'Daily PA'!E$6)</f>
        <v>0</v>
      </c>
      <c r="F110" s="322">
        <f>SUMIFS('Data Down'!$N:$N,'Data Down'!$D:$D,'Daily PA'!$C110,'Data Down'!$C:$C,'Daily PA'!F$6)</f>
        <v>0</v>
      </c>
      <c r="G110" s="322">
        <f>SUMIFS('Data Down'!$N:$N,'Data Down'!$D:$D,'Daily PA'!$C110,'Data Down'!$C:$C,'Daily PA'!G$6)</f>
        <v>0</v>
      </c>
      <c r="H110" s="322">
        <f>SUMIFS('Data Down'!$N:$N,'Data Down'!$D:$D,'Daily PA'!$C110,'Data Down'!$C:$C,'Daily PA'!H$6)</f>
        <v>0</v>
      </c>
      <c r="I110" s="322">
        <f>SUMIFS('Data Down'!$N:$N,'Data Down'!$D:$D,'Daily PA'!$C110,'Data Down'!$C:$C,'Daily PA'!I$6)</f>
        <v>0</v>
      </c>
      <c r="J110" s="322">
        <f>SUMIFS('Data Down'!$N:$N,'Data Down'!$D:$D,'Daily PA'!$C110,'Data Down'!$C:$C,'Daily PA'!J$6)</f>
        <v>0</v>
      </c>
      <c r="K110" s="322">
        <f>SUMIFS('Data Down'!$N:$N,'Data Down'!$D:$D,'Daily PA'!$C110,'Data Down'!$C:$C,'Daily PA'!K$6)</f>
        <v>0</v>
      </c>
      <c r="L110" s="322">
        <f>SUMIFS('Data Down'!$N:$N,'Data Down'!$D:$D,'Daily PA'!$C110,'Data Down'!$C:$C,'Daily PA'!L$6)</f>
        <v>0</v>
      </c>
      <c r="M110" s="322">
        <f>SUMIFS('Data Down'!$N:$N,'Data Down'!$D:$D,'Daily PA'!$C110,'Data Down'!$C:$C,'Daily PA'!M$6)</f>
        <v>0</v>
      </c>
      <c r="N110" s="322">
        <f>SUMIFS('Data Down'!$N:$N,'Data Down'!$D:$D,'Daily PA'!$C110,'Data Down'!$C:$C,'Daily PA'!N$6)</f>
        <v>0</v>
      </c>
      <c r="O110" s="322">
        <f>SUMIFS('Data Down'!$N:$N,'Data Down'!$D:$D,'Daily PA'!$C110,'Data Down'!$C:$C,'Daily PA'!O$6)</f>
        <v>0</v>
      </c>
      <c r="P110" s="322">
        <f>SUMIFS('Data Down'!$N:$N,'Data Down'!$D:$D,'Daily PA'!$C110,'Data Down'!$C:$C,'Daily PA'!P$6)</f>
        <v>0</v>
      </c>
      <c r="Q110" s="322">
        <f>SUMIFS('Data Down'!$N:$N,'Data Down'!$D:$D,'Daily PA'!$C110,'Data Down'!$C:$C,'Daily PA'!Q$6)</f>
        <v>0</v>
      </c>
      <c r="R110" s="322">
        <f>SUMIFS('Data Down'!$N:$N,'Data Down'!$D:$D,'Daily PA'!$C110,'Data Down'!$C:$C,'Daily PA'!R$6)</f>
        <v>0</v>
      </c>
      <c r="S110" s="322">
        <f>SUMIFS('Data Down'!$N:$N,'Data Down'!$D:$D,'Daily PA'!$C110,'Data Down'!$C:$C,'Daily PA'!S$6)</f>
        <v>0</v>
      </c>
      <c r="T110" s="322">
        <f>SUMIFS('Data Down'!$N:$N,'Data Down'!$D:$D,'Daily PA'!$C110,'Data Down'!$C:$C,'Daily PA'!T$6)</f>
        <v>0</v>
      </c>
      <c r="U110" s="322">
        <f>SUMIFS('Data Down'!$N:$N,'Data Down'!$D:$D,'Daily PA'!$C110,'Data Down'!$C:$C,'Daily PA'!U$6)</f>
        <v>0</v>
      </c>
      <c r="V110" s="322">
        <f>SUMIFS('Data Down'!$N:$N,'Data Down'!$D:$D,'Daily PA'!$C110,'Data Down'!$C:$C,'Daily PA'!V$6)</f>
        <v>0</v>
      </c>
      <c r="W110" s="322">
        <f>SUMIFS('Data Down'!$N:$N,'Data Down'!$D:$D,'Daily PA'!$C110,'Data Down'!$C:$C,'Daily PA'!W$6)</f>
        <v>0</v>
      </c>
      <c r="X110" s="322">
        <f>SUMIFS('Data Down'!$N:$N,'Data Down'!$D:$D,'Daily PA'!$C110,'Data Down'!$C:$C,'Daily PA'!X$6)</f>
        <v>0</v>
      </c>
      <c r="Y110" s="322">
        <f>SUMIFS('Data Down'!$N:$N,'Data Down'!$D:$D,'Daily PA'!$C110,'Data Down'!$C:$C,'Daily PA'!Y$6)</f>
        <v>0</v>
      </c>
      <c r="Z110" s="322">
        <f>SUMIFS('Data Down'!$N:$N,'Data Down'!$D:$D,'Daily PA'!$C110,'Data Down'!$C:$C,'Daily PA'!Z$6)</f>
        <v>0</v>
      </c>
      <c r="AA110" s="322">
        <f>SUMIFS('Data Down'!$N:$N,'Data Down'!$D:$D,'Daily PA'!$C110,'Data Down'!$C:$C,'Daily PA'!AA$6)</f>
        <v>0</v>
      </c>
      <c r="AB110" s="322">
        <f>SUMIFS('Data Down'!$N:$N,'Data Down'!$D:$D,'Daily PA'!$C110,'Data Down'!$C:$C,'Daily PA'!AB$6)</f>
        <v>0</v>
      </c>
      <c r="AC110" s="322">
        <f>SUMIFS('Data Down'!$N:$N,'Data Down'!$D:$D,'Daily PA'!$C110,'Data Down'!$C:$C,'Daily PA'!AC$6)</f>
        <v>0</v>
      </c>
      <c r="AD110" s="322">
        <f>SUMIFS('Data Down'!$N:$N,'Data Down'!$D:$D,'Daily PA'!$C110,'Data Down'!$C:$C,'Daily PA'!AD$6)</f>
        <v>0</v>
      </c>
      <c r="AE110" s="322">
        <f>SUMIFS('Data Down'!$N:$N,'Data Down'!$D:$D,'Daily PA'!$C110,'Data Down'!$C:$C,'Daily PA'!AE$6)</f>
        <v>0</v>
      </c>
      <c r="AF110" s="322">
        <f>SUMIFS('Data Down'!$N:$N,'Data Down'!$D:$D,'Daily PA'!$C110,'Data Down'!$C:$C,'Daily PA'!AF$6)</f>
        <v>0</v>
      </c>
      <c r="AG110" s="322">
        <f>SUMIFS('Data Down'!$N:$N,'Data Down'!$D:$D,'Daily PA'!$C110,'Data Down'!$C:$C,'Daily PA'!AG$6)</f>
        <v>0</v>
      </c>
      <c r="AH110" s="322">
        <f>SUMIFS('Data Down'!$N:$N,'Data Down'!$D:$D,'Daily PA'!$C110,'Data Down'!$C:$C,'Daily PA'!AH$6)</f>
        <v>0</v>
      </c>
      <c r="AI110" s="323">
        <f t="shared" si="163"/>
        <v>0</v>
      </c>
      <c r="AJ110" s="68"/>
      <c r="AK110" s="320">
        <f t="shared" si="164"/>
        <v>29</v>
      </c>
      <c r="AL110" s="321" t="str">
        <f t="shared" ref="AL110:AM110" si="222">B110</f>
        <v>TOWER LAMP</v>
      </c>
      <c r="AM110" s="321" t="str">
        <f t="shared" si="222"/>
        <v>TL 044</v>
      </c>
      <c r="AN110" s="324">
        <f t="shared" ref="AN110:BR110" ca="1" si="223">IF(AN$6&lt;NOW()-1,(SUM(24-D110)/24),"")</f>
        <v>1</v>
      </c>
      <c r="AO110" s="324">
        <f t="shared" ca="1" si="223"/>
        <v>1</v>
      </c>
      <c r="AP110" s="324">
        <f t="shared" ca="1" si="223"/>
        <v>1</v>
      </c>
      <c r="AQ110" s="324">
        <f t="shared" ca="1" si="223"/>
        <v>1</v>
      </c>
      <c r="AR110" s="324">
        <f t="shared" ca="1" si="223"/>
        <v>1</v>
      </c>
      <c r="AS110" s="324">
        <f t="shared" ca="1" si="223"/>
        <v>1</v>
      </c>
      <c r="AT110" s="324">
        <f t="shared" ca="1" si="223"/>
        <v>1</v>
      </c>
      <c r="AU110" s="324">
        <f t="shared" ca="1" si="223"/>
        <v>1</v>
      </c>
      <c r="AV110" s="324">
        <f t="shared" ca="1" si="223"/>
        <v>1</v>
      </c>
      <c r="AW110" s="324">
        <f t="shared" ca="1" si="223"/>
        <v>1</v>
      </c>
      <c r="AX110" s="324">
        <f t="shared" ca="1" si="223"/>
        <v>1</v>
      </c>
      <c r="AY110" s="324">
        <f t="shared" ca="1" si="223"/>
        <v>1</v>
      </c>
      <c r="AZ110" s="324">
        <f t="shared" ca="1" si="223"/>
        <v>1</v>
      </c>
      <c r="BA110" s="324">
        <f t="shared" ca="1" si="223"/>
        <v>1</v>
      </c>
      <c r="BB110" s="324">
        <f t="shared" ca="1" si="223"/>
        <v>1</v>
      </c>
      <c r="BC110" s="324">
        <f t="shared" ca="1" si="223"/>
        <v>1</v>
      </c>
      <c r="BD110" s="324">
        <f t="shared" ca="1" si="223"/>
        <v>1</v>
      </c>
      <c r="BE110" s="324">
        <f t="shared" ca="1" si="223"/>
        <v>1</v>
      </c>
      <c r="BF110" s="324">
        <f t="shared" ca="1" si="223"/>
        <v>1</v>
      </c>
      <c r="BG110" s="324">
        <f t="shared" ca="1" si="223"/>
        <v>1</v>
      </c>
      <c r="BH110" s="324">
        <f t="shared" ca="1" si="223"/>
        <v>1</v>
      </c>
      <c r="BI110" s="324">
        <f t="shared" ca="1" si="223"/>
        <v>1</v>
      </c>
      <c r="BJ110" s="324">
        <f t="shared" ca="1" si="223"/>
        <v>1</v>
      </c>
      <c r="BK110" s="324">
        <f t="shared" ca="1" si="223"/>
        <v>1</v>
      </c>
      <c r="BL110" s="324">
        <f t="shared" ca="1" si="223"/>
        <v>1</v>
      </c>
      <c r="BM110" s="324">
        <f t="shared" ca="1" si="223"/>
        <v>1</v>
      </c>
      <c r="BN110" s="324">
        <f t="shared" ca="1" si="223"/>
        <v>1</v>
      </c>
      <c r="BO110" s="324">
        <f t="shared" ca="1" si="223"/>
        <v>1</v>
      </c>
      <c r="BP110" s="324">
        <f t="shared" ca="1" si="223"/>
        <v>1</v>
      </c>
      <c r="BQ110" s="324">
        <f t="shared" ca="1" si="223"/>
        <v>1</v>
      </c>
      <c r="BR110" s="324">
        <f t="shared" ca="1" si="223"/>
        <v>1</v>
      </c>
      <c r="BS110" s="325">
        <f t="shared" ca="1" si="167"/>
        <v>1</v>
      </c>
    </row>
    <row r="111" spans="1:71" ht="14.25" customHeight="1">
      <c r="A111" s="326">
        <f t="shared" si="162"/>
        <v>30</v>
      </c>
      <c r="B111" s="321" t="str">
        <f>VLOOKUP(C111,Sort!B:C,2,FALSE)</f>
        <v>TOWER LAMP</v>
      </c>
      <c r="C111" s="321" t="s">
        <v>72</v>
      </c>
      <c r="D111" s="322">
        <f>SUMIFS('Data Down'!$N:$N,'Data Down'!$D:$D,'Daily PA'!$C111,'Data Down'!$C:$C,'Daily PA'!D$6)</f>
        <v>0</v>
      </c>
      <c r="E111" s="322">
        <f>SUMIFS('Data Down'!$N:$N,'Data Down'!$D:$D,'Daily PA'!$C111,'Data Down'!$C:$C,'Daily PA'!E$6)</f>
        <v>0</v>
      </c>
      <c r="F111" s="322">
        <f>SUMIFS('Data Down'!$N:$N,'Data Down'!$D:$D,'Daily PA'!$C111,'Data Down'!$C:$C,'Daily PA'!F$6)</f>
        <v>0</v>
      </c>
      <c r="G111" s="322">
        <f>SUMIFS('Data Down'!$N:$N,'Data Down'!$D:$D,'Daily PA'!$C111,'Data Down'!$C:$C,'Daily PA'!G$6)</f>
        <v>0</v>
      </c>
      <c r="H111" s="322">
        <f>SUMIFS('Data Down'!$N:$N,'Data Down'!$D:$D,'Daily PA'!$C111,'Data Down'!$C:$C,'Daily PA'!H$6)</f>
        <v>0</v>
      </c>
      <c r="I111" s="322">
        <f>SUMIFS('Data Down'!$N:$N,'Data Down'!$D:$D,'Daily PA'!$C111,'Data Down'!$C:$C,'Daily PA'!I$6)</f>
        <v>0</v>
      </c>
      <c r="J111" s="322">
        <f>SUMIFS('Data Down'!$N:$N,'Data Down'!$D:$D,'Daily PA'!$C111,'Data Down'!$C:$C,'Daily PA'!J$6)</f>
        <v>0</v>
      </c>
      <c r="K111" s="322">
        <f>SUMIFS('Data Down'!$N:$N,'Data Down'!$D:$D,'Daily PA'!$C111,'Data Down'!$C:$C,'Daily PA'!K$6)</f>
        <v>0</v>
      </c>
      <c r="L111" s="322">
        <f>SUMIFS('Data Down'!$N:$N,'Data Down'!$D:$D,'Daily PA'!$C111,'Data Down'!$C:$C,'Daily PA'!L$6)</f>
        <v>0</v>
      </c>
      <c r="M111" s="322">
        <f>SUMIFS('Data Down'!$N:$N,'Data Down'!$D:$D,'Daily PA'!$C111,'Data Down'!$C:$C,'Daily PA'!M$6)</f>
        <v>0</v>
      </c>
      <c r="N111" s="322">
        <f>SUMIFS('Data Down'!$N:$N,'Data Down'!$D:$D,'Daily PA'!$C111,'Data Down'!$C:$C,'Daily PA'!N$6)</f>
        <v>0</v>
      </c>
      <c r="O111" s="322">
        <f>SUMIFS('Data Down'!$N:$N,'Data Down'!$D:$D,'Daily PA'!$C111,'Data Down'!$C:$C,'Daily PA'!O$6)</f>
        <v>0</v>
      </c>
      <c r="P111" s="322">
        <f>SUMIFS('Data Down'!$N:$N,'Data Down'!$D:$D,'Daily PA'!$C111,'Data Down'!$C:$C,'Daily PA'!P$6)</f>
        <v>0</v>
      </c>
      <c r="Q111" s="322">
        <f>SUMIFS('Data Down'!$N:$N,'Data Down'!$D:$D,'Daily PA'!$C111,'Data Down'!$C:$C,'Daily PA'!Q$6)</f>
        <v>0</v>
      </c>
      <c r="R111" s="322">
        <f>SUMIFS('Data Down'!$N:$N,'Data Down'!$D:$D,'Daily PA'!$C111,'Data Down'!$C:$C,'Daily PA'!R$6)</f>
        <v>0</v>
      </c>
      <c r="S111" s="322">
        <f>SUMIFS('Data Down'!$N:$N,'Data Down'!$D:$D,'Daily PA'!$C111,'Data Down'!$C:$C,'Daily PA'!S$6)</f>
        <v>0</v>
      </c>
      <c r="T111" s="322">
        <f>SUMIFS('Data Down'!$N:$N,'Data Down'!$D:$D,'Daily PA'!$C111,'Data Down'!$C:$C,'Daily PA'!T$6)</f>
        <v>0</v>
      </c>
      <c r="U111" s="322">
        <f>SUMIFS('Data Down'!$N:$N,'Data Down'!$D:$D,'Daily PA'!$C111,'Data Down'!$C:$C,'Daily PA'!U$6)</f>
        <v>0</v>
      </c>
      <c r="V111" s="322">
        <f>SUMIFS('Data Down'!$N:$N,'Data Down'!$D:$D,'Daily PA'!$C111,'Data Down'!$C:$C,'Daily PA'!V$6)</f>
        <v>0</v>
      </c>
      <c r="W111" s="322">
        <f>SUMIFS('Data Down'!$N:$N,'Data Down'!$D:$D,'Daily PA'!$C111,'Data Down'!$C:$C,'Daily PA'!W$6)</f>
        <v>0</v>
      </c>
      <c r="X111" s="322">
        <f>SUMIFS('Data Down'!$N:$N,'Data Down'!$D:$D,'Daily PA'!$C111,'Data Down'!$C:$C,'Daily PA'!X$6)</f>
        <v>0</v>
      </c>
      <c r="Y111" s="322">
        <f>SUMIFS('Data Down'!$N:$N,'Data Down'!$D:$D,'Daily PA'!$C111,'Data Down'!$C:$C,'Daily PA'!Y$6)</f>
        <v>0</v>
      </c>
      <c r="Z111" s="322">
        <f>SUMIFS('Data Down'!$N:$N,'Data Down'!$D:$D,'Daily PA'!$C111,'Data Down'!$C:$C,'Daily PA'!Z$6)</f>
        <v>0</v>
      </c>
      <c r="AA111" s="322">
        <f>SUMIFS('Data Down'!$N:$N,'Data Down'!$D:$D,'Daily PA'!$C111,'Data Down'!$C:$C,'Daily PA'!AA$6)</f>
        <v>0</v>
      </c>
      <c r="AB111" s="322">
        <f>SUMIFS('Data Down'!$N:$N,'Data Down'!$D:$D,'Daily PA'!$C111,'Data Down'!$C:$C,'Daily PA'!AB$6)</f>
        <v>0</v>
      </c>
      <c r="AC111" s="322">
        <f>SUMIFS('Data Down'!$N:$N,'Data Down'!$D:$D,'Daily PA'!$C111,'Data Down'!$C:$C,'Daily PA'!AC$6)</f>
        <v>0</v>
      </c>
      <c r="AD111" s="322">
        <f>SUMIFS('Data Down'!$N:$N,'Data Down'!$D:$D,'Daily PA'!$C111,'Data Down'!$C:$C,'Daily PA'!AD$6)</f>
        <v>0</v>
      </c>
      <c r="AE111" s="322">
        <f>SUMIFS('Data Down'!$N:$N,'Data Down'!$D:$D,'Daily PA'!$C111,'Data Down'!$C:$C,'Daily PA'!AE$6)</f>
        <v>0</v>
      </c>
      <c r="AF111" s="322">
        <f>SUMIFS('Data Down'!$N:$N,'Data Down'!$D:$D,'Daily PA'!$C111,'Data Down'!$C:$C,'Daily PA'!AF$6)</f>
        <v>0</v>
      </c>
      <c r="AG111" s="322">
        <f>SUMIFS('Data Down'!$N:$N,'Data Down'!$D:$D,'Daily PA'!$C111,'Data Down'!$C:$C,'Daily PA'!AG$6)</f>
        <v>0</v>
      </c>
      <c r="AH111" s="322">
        <f>SUMIFS('Data Down'!$N:$N,'Data Down'!$D:$D,'Daily PA'!$C111,'Data Down'!$C:$C,'Daily PA'!AH$6)</f>
        <v>0</v>
      </c>
      <c r="AI111" s="323">
        <f t="shared" si="163"/>
        <v>0</v>
      </c>
      <c r="AJ111" s="68"/>
      <c r="AK111" s="320">
        <f t="shared" si="164"/>
        <v>30</v>
      </c>
      <c r="AL111" s="321" t="str">
        <f t="shared" ref="AL111:AM111" si="224">B111</f>
        <v>TOWER LAMP</v>
      </c>
      <c r="AM111" s="321" t="str">
        <f t="shared" si="224"/>
        <v>TL 045</v>
      </c>
      <c r="AN111" s="324">
        <f t="shared" ref="AN111:BR111" ca="1" si="225">IF(AN$6&lt;NOW()-1,(SUM(24-D111)/24),"")</f>
        <v>1</v>
      </c>
      <c r="AO111" s="324">
        <f t="shared" ca="1" si="225"/>
        <v>1</v>
      </c>
      <c r="AP111" s="324">
        <f t="shared" ca="1" si="225"/>
        <v>1</v>
      </c>
      <c r="AQ111" s="324">
        <f t="shared" ca="1" si="225"/>
        <v>1</v>
      </c>
      <c r="AR111" s="324">
        <f t="shared" ca="1" si="225"/>
        <v>1</v>
      </c>
      <c r="AS111" s="324">
        <f t="shared" ca="1" si="225"/>
        <v>1</v>
      </c>
      <c r="AT111" s="324">
        <f t="shared" ca="1" si="225"/>
        <v>1</v>
      </c>
      <c r="AU111" s="324">
        <f t="shared" ca="1" si="225"/>
        <v>1</v>
      </c>
      <c r="AV111" s="324">
        <f t="shared" ca="1" si="225"/>
        <v>1</v>
      </c>
      <c r="AW111" s="324">
        <f t="shared" ca="1" si="225"/>
        <v>1</v>
      </c>
      <c r="AX111" s="324">
        <f t="shared" ca="1" si="225"/>
        <v>1</v>
      </c>
      <c r="AY111" s="324">
        <f t="shared" ca="1" si="225"/>
        <v>1</v>
      </c>
      <c r="AZ111" s="324">
        <f t="shared" ca="1" si="225"/>
        <v>1</v>
      </c>
      <c r="BA111" s="324">
        <f t="shared" ca="1" si="225"/>
        <v>1</v>
      </c>
      <c r="BB111" s="324">
        <f t="shared" ca="1" si="225"/>
        <v>1</v>
      </c>
      <c r="BC111" s="324">
        <f t="shared" ca="1" si="225"/>
        <v>1</v>
      </c>
      <c r="BD111" s="324">
        <f t="shared" ca="1" si="225"/>
        <v>1</v>
      </c>
      <c r="BE111" s="324">
        <f t="shared" ca="1" si="225"/>
        <v>1</v>
      </c>
      <c r="BF111" s="324">
        <f t="shared" ca="1" si="225"/>
        <v>1</v>
      </c>
      <c r="BG111" s="324">
        <f t="shared" ca="1" si="225"/>
        <v>1</v>
      </c>
      <c r="BH111" s="324">
        <f t="shared" ca="1" si="225"/>
        <v>1</v>
      </c>
      <c r="BI111" s="324">
        <f t="shared" ca="1" si="225"/>
        <v>1</v>
      </c>
      <c r="BJ111" s="324">
        <f t="shared" ca="1" si="225"/>
        <v>1</v>
      </c>
      <c r="BK111" s="324">
        <f t="shared" ca="1" si="225"/>
        <v>1</v>
      </c>
      <c r="BL111" s="324">
        <f t="shared" ca="1" si="225"/>
        <v>1</v>
      </c>
      <c r="BM111" s="324">
        <f t="shared" ca="1" si="225"/>
        <v>1</v>
      </c>
      <c r="BN111" s="324">
        <f t="shared" ca="1" si="225"/>
        <v>1</v>
      </c>
      <c r="BO111" s="324">
        <f t="shared" ca="1" si="225"/>
        <v>1</v>
      </c>
      <c r="BP111" s="324">
        <f t="shared" ca="1" si="225"/>
        <v>1</v>
      </c>
      <c r="BQ111" s="324">
        <f t="shared" ca="1" si="225"/>
        <v>1</v>
      </c>
      <c r="BR111" s="324">
        <f t="shared" ca="1" si="225"/>
        <v>1</v>
      </c>
      <c r="BS111" s="325">
        <f t="shared" ca="1" si="167"/>
        <v>1</v>
      </c>
    </row>
    <row r="112" spans="1:71" ht="14.25" customHeight="1">
      <c r="A112" s="348">
        <f t="shared" si="162"/>
        <v>31</v>
      </c>
      <c r="B112" s="349" t="str">
        <f>VLOOKUP(C112,Sort!B:C,2,FALSE)</f>
        <v>TOWER LAMP</v>
      </c>
      <c r="C112" s="349" t="s">
        <v>73</v>
      </c>
      <c r="D112" s="350">
        <f>SUMIFS('Data Down'!$N:$N,'Data Down'!$D:$D,'Daily PA'!$C112,'Data Down'!$C:$C,'Daily PA'!D$6)</f>
        <v>0</v>
      </c>
      <c r="E112" s="350">
        <f>SUMIFS('Data Down'!$N:$N,'Data Down'!$D:$D,'Daily PA'!$C112,'Data Down'!$C:$C,'Daily PA'!E$6)</f>
        <v>0</v>
      </c>
      <c r="F112" s="350">
        <f>SUMIFS('Data Down'!$N:$N,'Data Down'!$D:$D,'Daily PA'!$C112,'Data Down'!$C:$C,'Daily PA'!F$6)</f>
        <v>0</v>
      </c>
      <c r="G112" s="350">
        <f>SUMIFS('Data Down'!$N:$N,'Data Down'!$D:$D,'Daily PA'!$C112,'Data Down'!$C:$C,'Daily PA'!G$6)</f>
        <v>0</v>
      </c>
      <c r="H112" s="350">
        <f>SUMIFS('Data Down'!$N:$N,'Data Down'!$D:$D,'Daily PA'!$C112,'Data Down'!$C:$C,'Daily PA'!H$6)</f>
        <v>0</v>
      </c>
      <c r="I112" s="350">
        <f>SUMIFS('Data Down'!$N:$N,'Data Down'!$D:$D,'Daily PA'!$C112,'Data Down'!$C:$C,'Daily PA'!I$6)</f>
        <v>0</v>
      </c>
      <c r="J112" s="350">
        <f>SUMIFS('Data Down'!$N:$N,'Data Down'!$D:$D,'Daily PA'!$C112,'Data Down'!$C:$C,'Daily PA'!J$6)</f>
        <v>0</v>
      </c>
      <c r="K112" s="350">
        <f>SUMIFS('Data Down'!$N:$N,'Data Down'!$D:$D,'Daily PA'!$C112,'Data Down'!$C:$C,'Daily PA'!K$6)</f>
        <v>0</v>
      </c>
      <c r="L112" s="350">
        <f>SUMIFS('Data Down'!$N:$N,'Data Down'!$D:$D,'Daily PA'!$C112,'Data Down'!$C:$C,'Daily PA'!L$6)</f>
        <v>0</v>
      </c>
      <c r="M112" s="350">
        <f>SUMIFS('Data Down'!$N:$N,'Data Down'!$D:$D,'Daily PA'!$C112,'Data Down'!$C:$C,'Daily PA'!M$6)</f>
        <v>0</v>
      </c>
      <c r="N112" s="350">
        <f>SUMIFS('Data Down'!$N:$N,'Data Down'!$D:$D,'Daily PA'!$C112,'Data Down'!$C:$C,'Daily PA'!N$6)</f>
        <v>0</v>
      </c>
      <c r="O112" s="350">
        <f>SUMIFS('Data Down'!$N:$N,'Data Down'!$D:$D,'Daily PA'!$C112,'Data Down'!$C:$C,'Daily PA'!O$6)</f>
        <v>0</v>
      </c>
      <c r="P112" s="350">
        <f>SUMIFS('Data Down'!$N:$N,'Data Down'!$D:$D,'Daily PA'!$C112,'Data Down'!$C:$C,'Daily PA'!P$6)</f>
        <v>0</v>
      </c>
      <c r="Q112" s="350">
        <f>SUMIFS('Data Down'!$N:$N,'Data Down'!$D:$D,'Daily PA'!$C112,'Data Down'!$C:$C,'Daily PA'!Q$6)</f>
        <v>0</v>
      </c>
      <c r="R112" s="350">
        <f>SUMIFS('Data Down'!$N:$N,'Data Down'!$D:$D,'Daily PA'!$C112,'Data Down'!$C:$C,'Daily PA'!R$6)</f>
        <v>0</v>
      </c>
      <c r="S112" s="350">
        <f>SUMIFS('Data Down'!$N:$N,'Data Down'!$D:$D,'Daily PA'!$C112,'Data Down'!$C:$C,'Daily PA'!S$6)</f>
        <v>0</v>
      </c>
      <c r="T112" s="350">
        <f>SUMIFS('Data Down'!$N:$N,'Data Down'!$D:$D,'Daily PA'!$C112,'Data Down'!$C:$C,'Daily PA'!T$6)</f>
        <v>0</v>
      </c>
      <c r="U112" s="350">
        <f>SUMIFS('Data Down'!$N:$N,'Data Down'!$D:$D,'Daily PA'!$C112,'Data Down'!$C:$C,'Daily PA'!U$6)</f>
        <v>0</v>
      </c>
      <c r="V112" s="350">
        <f>SUMIFS('Data Down'!$N:$N,'Data Down'!$D:$D,'Daily PA'!$C112,'Data Down'!$C:$C,'Daily PA'!V$6)</f>
        <v>0</v>
      </c>
      <c r="W112" s="350">
        <f>SUMIFS('Data Down'!$N:$N,'Data Down'!$D:$D,'Daily PA'!$C112,'Data Down'!$C:$C,'Daily PA'!W$6)</f>
        <v>0</v>
      </c>
      <c r="X112" s="350">
        <f>SUMIFS('Data Down'!$N:$N,'Data Down'!$D:$D,'Daily PA'!$C112,'Data Down'!$C:$C,'Daily PA'!X$6)</f>
        <v>0</v>
      </c>
      <c r="Y112" s="350">
        <f>SUMIFS('Data Down'!$N:$N,'Data Down'!$D:$D,'Daily PA'!$C112,'Data Down'!$C:$C,'Daily PA'!Y$6)</f>
        <v>0</v>
      </c>
      <c r="Z112" s="350">
        <f>SUMIFS('Data Down'!$N:$N,'Data Down'!$D:$D,'Daily PA'!$C112,'Data Down'!$C:$C,'Daily PA'!Z$6)</f>
        <v>0</v>
      </c>
      <c r="AA112" s="350">
        <f>SUMIFS('Data Down'!$N:$N,'Data Down'!$D:$D,'Daily PA'!$C112,'Data Down'!$C:$C,'Daily PA'!AA$6)</f>
        <v>0</v>
      </c>
      <c r="AB112" s="350">
        <f>SUMIFS('Data Down'!$N:$N,'Data Down'!$D:$D,'Daily PA'!$C112,'Data Down'!$C:$C,'Daily PA'!AB$6)</f>
        <v>0</v>
      </c>
      <c r="AC112" s="350">
        <f>SUMIFS('Data Down'!$N:$N,'Data Down'!$D:$D,'Daily PA'!$C112,'Data Down'!$C:$C,'Daily PA'!AC$6)</f>
        <v>0</v>
      </c>
      <c r="AD112" s="350">
        <f>SUMIFS('Data Down'!$N:$N,'Data Down'!$D:$D,'Daily PA'!$C112,'Data Down'!$C:$C,'Daily PA'!AD$6)</f>
        <v>0</v>
      </c>
      <c r="AE112" s="350">
        <f>SUMIFS('Data Down'!$N:$N,'Data Down'!$D:$D,'Daily PA'!$C112,'Data Down'!$C:$C,'Daily PA'!AE$6)</f>
        <v>0</v>
      </c>
      <c r="AF112" s="350">
        <f>SUMIFS('Data Down'!$N:$N,'Data Down'!$D:$D,'Daily PA'!$C112,'Data Down'!$C:$C,'Daily PA'!AF$6)</f>
        <v>0</v>
      </c>
      <c r="AG112" s="350">
        <f>SUMIFS('Data Down'!$N:$N,'Data Down'!$D:$D,'Daily PA'!$C112,'Data Down'!$C:$C,'Daily PA'!AG$6)</f>
        <v>0</v>
      </c>
      <c r="AH112" s="350">
        <f>SUMIFS('Data Down'!$N:$N,'Data Down'!$D:$D,'Daily PA'!$C112,'Data Down'!$C:$C,'Daily PA'!AH$6)</f>
        <v>0</v>
      </c>
      <c r="AI112" s="351">
        <f t="shared" si="163"/>
        <v>0</v>
      </c>
      <c r="AJ112" s="68"/>
      <c r="AK112" s="352">
        <f t="shared" si="164"/>
        <v>31</v>
      </c>
      <c r="AL112" s="349" t="str">
        <f t="shared" ref="AL112:AM112" si="226">B112</f>
        <v>TOWER LAMP</v>
      </c>
      <c r="AM112" s="349" t="str">
        <f t="shared" si="226"/>
        <v>TL 046</v>
      </c>
      <c r="AN112" s="353">
        <f t="shared" ref="AN112:BR112" ca="1" si="227">IF(AN$6&lt;NOW()-1,(SUM(24-D112)/24),"")</f>
        <v>1</v>
      </c>
      <c r="AO112" s="353">
        <f t="shared" ca="1" si="227"/>
        <v>1</v>
      </c>
      <c r="AP112" s="353">
        <f t="shared" ca="1" si="227"/>
        <v>1</v>
      </c>
      <c r="AQ112" s="353">
        <f t="shared" ca="1" si="227"/>
        <v>1</v>
      </c>
      <c r="AR112" s="353">
        <f t="shared" ca="1" si="227"/>
        <v>1</v>
      </c>
      <c r="AS112" s="353">
        <f t="shared" ca="1" si="227"/>
        <v>1</v>
      </c>
      <c r="AT112" s="353">
        <f t="shared" ca="1" si="227"/>
        <v>1</v>
      </c>
      <c r="AU112" s="353">
        <f t="shared" ca="1" si="227"/>
        <v>1</v>
      </c>
      <c r="AV112" s="353">
        <f t="shared" ca="1" si="227"/>
        <v>1</v>
      </c>
      <c r="AW112" s="353">
        <f t="shared" ca="1" si="227"/>
        <v>1</v>
      </c>
      <c r="AX112" s="353">
        <f t="shared" ca="1" si="227"/>
        <v>1</v>
      </c>
      <c r="AY112" s="353">
        <f t="shared" ca="1" si="227"/>
        <v>1</v>
      </c>
      <c r="AZ112" s="353">
        <f t="shared" ca="1" si="227"/>
        <v>1</v>
      </c>
      <c r="BA112" s="353">
        <f t="shared" ca="1" si="227"/>
        <v>1</v>
      </c>
      <c r="BB112" s="353">
        <f t="shared" ca="1" si="227"/>
        <v>1</v>
      </c>
      <c r="BC112" s="353">
        <f t="shared" ca="1" si="227"/>
        <v>1</v>
      </c>
      <c r="BD112" s="353">
        <f t="shared" ca="1" si="227"/>
        <v>1</v>
      </c>
      <c r="BE112" s="353">
        <f t="shared" ca="1" si="227"/>
        <v>1</v>
      </c>
      <c r="BF112" s="353">
        <f t="shared" ca="1" si="227"/>
        <v>1</v>
      </c>
      <c r="BG112" s="353">
        <f t="shared" ca="1" si="227"/>
        <v>1</v>
      </c>
      <c r="BH112" s="353">
        <f t="shared" ca="1" si="227"/>
        <v>1</v>
      </c>
      <c r="BI112" s="353">
        <f t="shared" ca="1" si="227"/>
        <v>1</v>
      </c>
      <c r="BJ112" s="353">
        <f t="shared" ca="1" si="227"/>
        <v>1</v>
      </c>
      <c r="BK112" s="353">
        <f t="shared" ca="1" si="227"/>
        <v>1</v>
      </c>
      <c r="BL112" s="353">
        <f t="shared" ca="1" si="227"/>
        <v>1</v>
      </c>
      <c r="BM112" s="353">
        <f t="shared" ca="1" si="227"/>
        <v>1</v>
      </c>
      <c r="BN112" s="353">
        <f t="shared" ca="1" si="227"/>
        <v>1</v>
      </c>
      <c r="BO112" s="353">
        <f t="shared" ca="1" si="227"/>
        <v>1</v>
      </c>
      <c r="BP112" s="353">
        <f t="shared" ca="1" si="227"/>
        <v>1</v>
      </c>
      <c r="BQ112" s="353">
        <f t="shared" ca="1" si="227"/>
        <v>1</v>
      </c>
      <c r="BR112" s="353">
        <f t="shared" ca="1" si="227"/>
        <v>1</v>
      </c>
      <c r="BS112" s="354">
        <f t="shared" ca="1" si="167"/>
        <v>1</v>
      </c>
    </row>
    <row r="113" spans="36:36" ht="14.25" customHeight="1">
      <c r="AJ113" s="68"/>
    </row>
    <row r="114" spans="36:36" ht="14.25" customHeight="1">
      <c r="AJ114" s="68"/>
    </row>
    <row r="115" spans="36:36" ht="14.25" customHeight="1">
      <c r="AJ115" s="68"/>
    </row>
    <row r="116" spans="36:36" ht="14.25" customHeight="1">
      <c r="AJ116" s="68"/>
    </row>
    <row r="117" spans="36:36" ht="14.25" customHeight="1">
      <c r="AJ117" s="68"/>
    </row>
    <row r="118" spans="36:36" ht="14.25" customHeight="1">
      <c r="AJ118" s="68"/>
    </row>
    <row r="119" spans="36:36" ht="14.25" customHeight="1">
      <c r="AJ119" s="68"/>
    </row>
    <row r="120" spans="36:36" ht="14.25" customHeight="1">
      <c r="AJ120" s="68"/>
    </row>
    <row r="121" spans="36:36" ht="14.25" customHeight="1">
      <c r="AJ121" s="68"/>
    </row>
    <row r="122" spans="36:36" ht="14.25" customHeight="1">
      <c r="AJ122" s="68"/>
    </row>
    <row r="123" spans="36:36" ht="14.25" customHeight="1">
      <c r="AJ123" s="68"/>
    </row>
    <row r="124" spans="36:36" ht="14.25" customHeight="1">
      <c r="AJ124" s="68"/>
    </row>
    <row r="125" spans="36:36" ht="14.25" customHeight="1">
      <c r="AJ125" s="68"/>
    </row>
    <row r="126" spans="36:36" ht="14.25" customHeight="1">
      <c r="AJ126" s="68"/>
    </row>
    <row r="127" spans="36:36" ht="14.25" customHeight="1">
      <c r="AJ127" s="68"/>
    </row>
    <row r="128" spans="36:36" ht="14.25" customHeight="1">
      <c r="AJ128" s="68"/>
    </row>
    <row r="129" spans="36:36" ht="14.25" customHeight="1">
      <c r="AJ129" s="68"/>
    </row>
    <row r="130" spans="36:36" ht="14.25" customHeight="1">
      <c r="AJ130" s="68"/>
    </row>
    <row r="131" spans="36:36" ht="14.25" customHeight="1">
      <c r="AJ131" s="68"/>
    </row>
    <row r="132" spans="36:36" ht="14.25" customHeight="1">
      <c r="AJ132" s="68"/>
    </row>
    <row r="133" spans="36:36" ht="14.25" customHeight="1">
      <c r="AJ133" s="68"/>
    </row>
    <row r="134" spans="36:36" ht="14.25" customHeight="1">
      <c r="AJ134" s="68"/>
    </row>
    <row r="135" spans="36:36" ht="14.25" customHeight="1">
      <c r="AJ135" s="68"/>
    </row>
    <row r="136" spans="36:36" ht="14.25" customHeight="1">
      <c r="AJ136" s="68"/>
    </row>
    <row r="137" spans="36:36" ht="14.25" customHeight="1">
      <c r="AJ137" s="68"/>
    </row>
    <row r="138" spans="36:36" ht="14.25" customHeight="1">
      <c r="AJ138" s="68"/>
    </row>
    <row r="139" spans="36:36" ht="14.25" customHeight="1">
      <c r="AJ139" s="68"/>
    </row>
    <row r="140" spans="36:36" ht="14.25" customHeight="1">
      <c r="AJ140" s="68"/>
    </row>
    <row r="141" spans="36:36" ht="14.25" customHeight="1">
      <c r="AJ141" s="68"/>
    </row>
    <row r="142" spans="36:36" ht="14.25" customHeight="1">
      <c r="AJ142" s="68"/>
    </row>
    <row r="143" spans="36:36" ht="14.25" customHeight="1">
      <c r="AJ143" s="68"/>
    </row>
    <row r="144" spans="36:36" ht="14.25" customHeight="1">
      <c r="AJ144" s="68"/>
    </row>
    <row r="145" spans="36:36" ht="14.25" customHeight="1">
      <c r="AJ145" s="68"/>
    </row>
    <row r="146" spans="36:36" ht="14.25" customHeight="1">
      <c r="AJ146" s="68"/>
    </row>
    <row r="147" spans="36:36" ht="14.25" customHeight="1">
      <c r="AJ147" s="68"/>
    </row>
    <row r="148" spans="36:36" ht="14.25" customHeight="1">
      <c r="AJ148" s="68"/>
    </row>
    <row r="149" spans="36:36" ht="14.25" customHeight="1">
      <c r="AJ149" s="68"/>
    </row>
    <row r="150" spans="36:36" ht="14.25" customHeight="1">
      <c r="AJ150" s="68"/>
    </row>
    <row r="151" spans="36:36" ht="14.25" customHeight="1">
      <c r="AJ151" s="68"/>
    </row>
    <row r="152" spans="36:36" ht="14.25" customHeight="1">
      <c r="AJ152" s="68"/>
    </row>
    <row r="153" spans="36:36" ht="14.25" customHeight="1">
      <c r="AJ153" s="68"/>
    </row>
    <row r="154" spans="36:36" ht="14.25" customHeight="1">
      <c r="AJ154" s="68"/>
    </row>
    <row r="155" spans="36:36" ht="14.25" customHeight="1">
      <c r="AJ155" s="68"/>
    </row>
    <row r="156" spans="36:36" ht="14.25" customHeight="1">
      <c r="AJ156" s="68"/>
    </row>
    <row r="157" spans="36:36" ht="14.25" customHeight="1">
      <c r="AJ157" s="68"/>
    </row>
    <row r="158" spans="36:36" ht="14.25" customHeight="1">
      <c r="AJ158" s="68"/>
    </row>
    <row r="159" spans="36:36" ht="14.25" customHeight="1">
      <c r="AJ159" s="68"/>
    </row>
    <row r="160" spans="36:36" ht="14.25" customHeight="1">
      <c r="AJ160" s="68"/>
    </row>
    <row r="161" spans="36:36" ht="14.25" customHeight="1">
      <c r="AJ161" s="68"/>
    </row>
    <row r="162" spans="36:36" ht="14.25" customHeight="1">
      <c r="AJ162" s="68"/>
    </row>
    <row r="163" spans="36:36" ht="14.25" customHeight="1">
      <c r="AJ163" s="68"/>
    </row>
    <row r="164" spans="36:36" ht="14.25" customHeight="1">
      <c r="AJ164" s="68"/>
    </row>
    <row r="165" spans="36:36" ht="14.25" customHeight="1">
      <c r="AJ165" s="68"/>
    </row>
    <row r="166" spans="36:36" ht="14.25" customHeight="1">
      <c r="AJ166" s="68"/>
    </row>
    <row r="167" spans="36:36" ht="14.25" customHeight="1">
      <c r="AJ167" s="68"/>
    </row>
    <row r="168" spans="36:36" ht="14.25" customHeight="1">
      <c r="AJ168" s="68"/>
    </row>
    <row r="169" spans="36:36" ht="14.25" customHeight="1">
      <c r="AJ169" s="68"/>
    </row>
    <row r="170" spans="36:36" ht="14.25" customHeight="1">
      <c r="AJ170" s="68"/>
    </row>
    <row r="171" spans="36:36" ht="14.25" customHeight="1">
      <c r="AJ171" s="68"/>
    </row>
    <row r="172" spans="36:36" ht="14.25" customHeight="1">
      <c r="AJ172" s="68"/>
    </row>
    <row r="173" spans="36:36" ht="14.25" customHeight="1">
      <c r="AJ173" s="68"/>
    </row>
    <row r="174" spans="36:36" ht="14.25" customHeight="1">
      <c r="AJ174" s="68"/>
    </row>
    <row r="175" spans="36:36" ht="14.25" customHeight="1">
      <c r="AJ175" s="68"/>
    </row>
    <row r="176" spans="36:36" ht="14.25" customHeight="1">
      <c r="AJ176" s="68"/>
    </row>
    <row r="177" spans="36:36" ht="14.25" customHeight="1">
      <c r="AJ177" s="68"/>
    </row>
    <row r="178" spans="36:36" ht="14.25" customHeight="1">
      <c r="AJ178" s="68"/>
    </row>
    <row r="179" spans="36:36" ht="14.25" customHeight="1">
      <c r="AJ179" s="68"/>
    </row>
    <row r="180" spans="36:36" ht="14.25" customHeight="1">
      <c r="AJ180" s="68"/>
    </row>
    <row r="181" spans="36:36" ht="14.25" customHeight="1">
      <c r="AJ181" s="68"/>
    </row>
    <row r="182" spans="36:36" ht="14.25" customHeight="1">
      <c r="AJ182" s="68"/>
    </row>
    <row r="183" spans="36:36" ht="14.25" customHeight="1">
      <c r="AJ183" s="68"/>
    </row>
    <row r="184" spans="36:36" ht="14.25" customHeight="1">
      <c r="AJ184" s="68"/>
    </row>
    <row r="185" spans="36:36" ht="14.25" customHeight="1">
      <c r="AJ185" s="68"/>
    </row>
    <row r="186" spans="36:36" ht="14.25" customHeight="1">
      <c r="AJ186" s="68"/>
    </row>
    <row r="187" spans="36:36" ht="14.25" customHeight="1">
      <c r="AJ187" s="68"/>
    </row>
    <row r="188" spans="36:36" ht="14.25" customHeight="1">
      <c r="AJ188" s="68"/>
    </row>
    <row r="189" spans="36:36" ht="14.25" customHeight="1">
      <c r="AJ189" s="68"/>
    </row>
    <row r="190" spans="36:36" ht="14.25" customHeight="1">
      <c r="AJ190" s="68"/>
    </row>
    <row r="191" spans="36:36" ht="14.25" customHeight="1">
      <c r="AJ191" s="68"/>
    </row>
    <row r="192" spans="36:36" ht="14.25" customHeight="1">
      <c r="AJ192" s="68"/>
    </row>
    <row r="193" spans="36:36" ht="14.25" customHeight="1">
      <c r="AJ193" s="68"/>
    </row>
    <row r="194" spans="36:36" ht="14.25" customHeight="1">
      <c r="AJ194" s="68"/>
    </row>
    <row r="195" spans="36:36" ht="14.25" customHeight="1">
      <c r="AJ195" s="68"/>
    </row>
    <row r="196" spans="36:36" ht="14.25" customHeight="1">
      <c r="AJ196" s="68"/>
    </row>
    <row r="197" spans="36:36" ht="14.25" customHeight="1">
      <c r="AJ197" s="68"/>
    </row>
    <row r="198" spans="36:36" ht="14.25" customHeight="1">
      <c r="AJ198" s="68"/>
    </row>
    <row r="199" spans="36:36" ht="14.25" customHeight="1">
      <c r="AJ199" s="68"/>
    </row>
    <row r="200" spans="36:36" ht="14.25" customHeight="1">
      <c r="AJ200" s="68"/>
    </row>
    <row r="201" spans="36:36" ht="14.25" customHeight="1">
      <c r="AJ201" s="68"/>
    </row>
    <row r="202" spans="36:36" ht="14.25" customHeight="1">
      <c r="AJ202" s="68"/>
    </row>
    <row r="203" spans="36:36" ht="14.25" customHeight="1">
      <c r="AJ203" s="68"/>
    </row>
    <row r="204" spans="36:36" ht="14.25" customHeight="1">
      <c r="AJ204" s="68"/>
    </row>
    <row r="205" spans="36:36" ht="14.25" customHeight="1">
      <c r="AJ205" s="68"/>
    </row>
    <row r="206" spans="36:36" ht="14.25" customHeight="1">
      <c r="AJ206" s="68"/>
    </row>
    <row r="207" spans="36:36" ht="14.25" customHeight="1">
      <c r="AJ207" s="68"/>
    </row>
    <row r="208" spans="36:36" ht="14.25" customHeight="1">
      <c r="AJ208" s="68"/>
    </row>
    <row r="209" spans="36:36" ht="14.25" customHeight="1">
      <c r="AJ209" s="68"/>
    </row>
    <row r="210" spans="36:36" ht="14.25" customHeight="1">
      <c r="AJ210" s="68"/>
    </row>
    <row r="211" spans="36:36" ht="14.25" customHeight="1">
      <c r="AJ211" s="68"/>
    </row>
    <row r="212" spans="36:36" ht="14.25" customHeight="1">
      <c r="AJ212" s="68"/>
    </row>
    <row r="213" spans="36:36" ht="14.25" customHeight="1">
      <c r="AJ213" s="68"/>
    </row>
    <row r="214" spans="36:36" ht="14.25" customHeight="1">
      <c r="AJ214" s="68"/>
    </row>
    <row r="215" spans="36:36" ht="14.25" customHeight="1">
      <c r="AJ215" s="68"/>
    </row>
    <row r="216" spans="36:36" ht="14.25" customHeight="1">
      <c r="AJ216" s="68"/>
    </row>
    <row r="217" spans="36:36" ht="14.25" customHeight="1">
      <c r="AJ217" s="68"/>
    </row>
    <row r="218" spans="36:36" ht="14.25" customHeight="1">
      <c r="AJ218" s="68"/>
    </row>
    <row r="219" spans="36:36" ht="14.25" customHeight="1">
      <c r="AJ219" s="68"/>
    </row>
    <row r="220" spans="36:36" ht="14.25" customHeight="1">
      <c r="AJ220" s="68"/>
    </row>
    <row r="221" spans="36:36" ht="14.25" customHeight="1">
      <c r="AJ221" s="68"/>
    </row>
    <row r="222" spans="36:36" ht="14.25" customHeight="1">
      <c r="AJ222" s="68"/>
    </row>
    <row r="223" spans="36:36" ht="14.25" customHeight="1">
      <c r="AJ223" s="68"/>
    </row>
    <row r="224" spans="36:36" ht="14.25" customHeight="1">
      <c r="AJ224" s="68"/>
    </row>
    <row r="225" spans="36:36" ht="14.25" customHeight="1">
      <c r="AJ225" s="68"/>
    </row>
    <row r="226" spans="36:36" ht="14.25" customHeight="1">
      <c r="AJ226" s="68"/>
    </row>
    <row r="227" spans="36:36" ht="14.25" customHeight="1">
      <c r="AJ227" s="68"/>
    </row>
    <row r="228" spans="36:36" ht="14.25" customHeight="1">
      <c r="AJ228" s="68"/>
    </row>
    <row r="229" spans="36:36" ht="14.25" customHeight="1">
      <c r="AJ229" s="68"/>
    </row>
    <row r="230" spans="36:36" ht="14.25" customHeight="1">
      <c r="AJ230" s="68"/>
    </row>
    <row r="231" spans="36:36" ht="14.25" customHeight="1">
      <c r="AJ231" s="68"/>
    </row>
    <row r="232" spans="36:36" ht="14.25" customHeight="1">
      <c r="AJ232" s="68"/>
    </row>
    <row r="233" spans="36:36" ht="14.25" customHeight="1">
      <c r="AJ233" s="68"/>
    </row>
    <row r="234" spans="36:36" ht="14.25" customHeight="1">
      <c r="AJ234" s="68"/>
    </row>
    <row r="235" spans="36:36" ht="14.25" customHeight="1">
      <c r="AJ235" s="68"/>
    </row>
    <row r="236" spans="36:36" ht="14.25" customHeight="1">
      <c r="AJ236" s="68"/>
    </row>
    <row r="237" spans="36:36" ht="14.25" customHeight="1">
      <c r="AJ237" s="68"/>
    </row>
    <row r="238" spans="36:36" ht="14.25" customHeight="1">
      <c r="AJ238" s="68"/>
    </row>
    <row r="239" spans="36:36" ht="14.25" customHeight="1">
      <c r="AJ239" s="68"/>
    </row>
    <row r="240" spans="36:36" ht="14.25" customHeight="1">
      <c r="AJ240" s="68"/>
    </row>
    <row r="241" spans="36:36" ht="14.25" customHeight="1">
      <c r="AJ241" s="68"/>
    </row>
    <row r="242" spans="36:36" ht="14.25" customHeight="1">
      <c r="AJ242" s="68"/>
    </row>
    <row r="243" spans="36:36" ht="14.25" customHeight="1">
      <c r="AJ243" s="68"/>
    </row>
    <row r="244" spans="36:36" ht="14.25" customHeight="1">
      <c r="AJ244" s="68"/>
    </row>
    <row r="245" spans="36:36" ht="14.25" customHeight="1">
      <c r="AJ245" s="68"/>
    </row>
    <row r="246" spans="36:36" ht="14.25" customHeight="1">
      <c r="AJ246" s="68"/>
    </row>
    <row r="247" spans="36:36" ht="14.25" customHeight="1">
      <c r="AJ247" s="68"/>
    </row>
    <row r="248" spans="36:36" ht="14.25" customHeight="1">
      <c r="AJ248" s="68"/>
    </row>
    <row r="249" spans="36:36" ht="14.25" customHeight="1">
      <c r="AJ249" s="68"/>
    </row>
    <row r="250" spans="36:36" ht="14.25" customHeight="1">
      <c r="AJ250" s="68"/>
    </row>
    <row r="251" spans="36:36" ht="14.25" customHeight="1">
      <c r="AJ251" s="68"/>
    </row>
    <row r="252" spans="36:36" ht="14.25" customHeight="1">
      <c r="AJ252" s="68"/>
    </row>
    <row r="253" spans="36:36" ht="14.25" customHeight="1">
      <c r="AJ253" s="68"/>
    </row>
    <row r="254" spans="36:36" ht="14.25" customHeight="1">
      <c r="AJ254" s="68"/>
    </row>
    <row r="255" spans="36:36" ht="14.25" customHeight="1">
      <c r="AJ255" s="68"/>
    </row>
    <row r="256" spans="36:36" ht="14.25" customHeight="1">
      <c r="AJ256" s="68"/>
    </row>
    <row r="257" spans="36:36" ht="14.25" customHeight="1">
      <c r="AJ257" s="68"/>
    </row>
    <row r="258" spans="36:36" ht="14.25" customHeight="1">
      <c r="AJ258" s="68"/>
    </row>
    <row r="259" spans="36:36" ht="14.25" customHeight="1">
      <c r="AJ259" s="68"/>
    </row>
    <row r="260" spans="36:36" ht="14.25" customHeight="1">
      <c r="AJ260" s="68"/>
    </row>
    <row r="261" spans="36:36" ht="14.25" customHeight="1">
      <c r="AJ261" s="68"/>
    </row>
    <row r="262" spans="36:36" ht="14.25" customHeight="1">
      <c r="AJ262" s="68"/>
    </row>
    <row r="263" spans="36:36" ht="14.25" customHeight="1">
      <c r="AJ263" s="68"/>
    </row>
    <row r="264" spans="36:36" ht="14.25" customHeight="1">
      <c r="AJ264" s="68"/>
    </row>
    <row r="265" spans="36:36" ht="14.25" customHeight="1">
      <c r="AJ265" s="68"/>
    </row>
    <row r="266" spans="36:36" ht="14.25" customHeight="1">
      <c r="AJ266" s="68"/>
    </row>
    <row r="267" spans="36:36" ht="14.25" customHeight="1">
      <c r="AJ267" s="68"/>
    </row>
    <row r="268" spans="36:36" ht="14.25" customHeight="1">
      <c r="AJ268" s="68"/>
    </row>
    <row r="269" spans="36:36" ht="14.25" customHeight="1">
      <c r="AJ269" s="68"/>
    </row>
    <row r="270" spans="36:36" ht="14.25" customHeight="1">
      <c r="AJ270" s="68"/>
    </row>
    <row r="271" spans="36:36" ht="14.25" customHeight="1">
      <c r="AJ271" s="68"/>
    </row>
    <row r="272" spans="36:36" ht="14.25" customHeight="1">
      <c r="AJ272" s="68"/>
    </row>
    <row r="273" spans="36:36" ht="14.25" customHeight="1">
      <c r="AJ273" s="68"/>
    </row>
    <row r="274" spans="36:36" ht="14.25" customHeight="1">
      <c r="AJ274" s="68"/>
    </row>
    <row r="275" spans="36:36" ht="14.25" customHeight="1">
      <c r="AJ275" s="68"/>
    </row>
    <row r="276" spans="36:36" ht="14.25" customHeight="1">
      <c r="AJ276" s="68"/>
    </row>
    <row r="277" spans="36:36" ht="14.25" customHeight="1">
      <c r="AJ277" s="68"/>
    </row>
    <row r="278" spans="36:36" ht="14.25" customHeight="1">
      <c r="AJ278" s="68"/>
    </row>
    <row r="279" spans="36:36" ht="14.25" customHeight="1">
      <c r="AJ279" s="68"/>
    </row>
    <row r="280" spans="36:36" ht="14.25" customHeight="1">
      <c r="AJ280" s="68"/>
    </row>
    <row r="281" spans="36:36" ht="14.25" customHeight="1">
      <c r="AJ281" s="68"/>
    </row>
    <row r="282" spans="36:36" ht="14.25" customHeight="1">
      <c r="AJ282" s="68"/>
    </row>
    <row r="283" spans="36:36" ht="14.25" customHeight="1">
      <c r="AJ283" s="68"/>
    </row>
    <row r="284" spans="36:36" ht="14.25" customHeight="1">
      <c r="AJ284" s="68"/>
    </row>
    <row r="285" spans="36:36" ht="14.25" customHeight="1">
      <c r="AJ285" s="68"/>
    </row>
    <row r="286" spans="36:36" ht="14.25" customHeight="1">
      <c r="AJ286" s="68"/>
    </row>
    <row r="287" spans="36:36" ht="14.25" customHeight="1">
      <c r="AJ287" s="68"/>
    </row>
    <row r="288" spans="36:36" ht="14.25" customHeight="1">
      <c r="AJ288" s="68"/>
    </row>
    <row r="289" spans="36:36" ht="14.25" customHeight="1">
      <c r="AJ289" s="68"/>
    </row>
    <row r="290" spans="36:36" ht="14.25" customHeight="1">
      <c r="AJ290" s="68"/>
    </row>
    <row r="291" spans="36:36" ht="14.25" customHeight="1">
      <c r="AJ291" s="68"/>
    </row>
    <row r="292" spans="36:36" ht="14.25" customHeight="1">
      <c r="AJ292" s="68"/>
    </row>
    <row r="293" spans="36:36" ht="14.25" customHeight="1">
      <c r="AJ293" s="68"/>
    </row>
    <row r="294" spans="36:36" ht="14.25" customHeight="1">
      <c r="AJ294" s="68"/>
    </row>
    <row r="295" spans="36:36" ht="14.25" customHeight="1">
      <c r="AJ295" s="68"/>
    </row>
    <row r="296" spans="36:36" ht="14.25" customHeight="1">
      <c r="AJ296" s="68"/>
    </row>
    <row r="297" spans="36:36" ht="14.25" customHeight="1">
      <c r="AJ297" s="68"/>
    </row>
    <row r="298" spans="36:36" ht="14.25" customHeight="1">
      <c r="AJ298" s="68"/>
    </row>
    <row r="299" spans="36:36" ht="14.25" customHeight="1">
      <c r="AJ299" s="68"/>
    </row>
    <row r="300" spans="36:36" ht="14.25" customHeight="1">
      <c r="AJ300" s="68"/>
    </row>
    <row r="301" spans="36:36" ht="14.25" customHeight="1">
      <c r="AJ301" s="68"/>
    </row>
    <row r="302" spans="36:36" ht="14.25" customHeight="1">
      <c r="AJ302" s="68"/>
    </row>
    <row r="303" spans="36:36" ht="14.25" customHeight="1">
      <c r="AJ303" s="68"/>
    </row>
    <row r="304" spans="36:36" ht="14.25" customHeight="1">
      <c r="AJ304" s="68"/>
    </row>
    <row r="305" spans="36:36" ht="14.25" customHeight="1">
      <c r="AJ305" s="68"/>
    </row>
    <row r="306" spans="36:36" ht="14.25" customHeight="1">
      <c r="AJ306" s="68"/>
    </row>
    <row r="307" spans="36:36" ht="14.25" customHeight="1">
      <c r="AJ307" s="68"/>
    </row>
    <row r="308" spans="36:36" ht="14.25" customHeight="1">
      <c r="AJ308" s="68"/>
    </row>
    <row r="309" spans="36:36" ht="14.25" customHeight="1">
      <c r="AJ309" s="68"/>
    </row>
    <row r="310" spans="36:36" ht="14.25" customHeight="1">
      <c r="AJ310" s="68"/>
    </row>
    <row r="311" spans="36:36" ht="14.25" customHeight="1">
      <c r="AJ311" s="68"/>
    </row>
    <row r="312" spans="36:36" ht="14.25" customHeight="1">
      <c r="AJ312" s="68"/>
    </row>
    <row r="313" spans="36:36" ht="14.25" customHeight="1">
      <c r="AJ313" s="68"/>
    </row>
    <row r="314" spans="36:36" ht="14.25" customHeight="1">
      <c r="AJ314" s="68"/>
    </row>
    <row r="315" spans="36:36" ht="14.25" customHeight="1">
      <c r="AJ315" s="68"/>
    </row>
    <row r="316" spans="36:36" ht="14.25" customHeight="1">
      <c r="AJ316" s="68"/>
    </row>
    <row r="317" spans="36:36" ht="14.25" customHeight="1">
      <c r="AJ317" s="68"/>
    </row>
    <row r="318" spans="36:36" ht="14.25" customHeight="1">
      <c r="AJ318" s="68"/>
    </row>
    <row r="319" spans="36:36" ht="14.25" customHeight="1">
      <c r="AJ319" s="68"/>
    </row>
    <row r="320" spans="36:36" ht="14.25" customHeight="1">
      <c r="AJ320" s="68"/>
    </row>
    <row r="321" spans="36:36" ht="14.25" customHeight="1">
      <c r="AJ321" s="68"/>
    </row>
    <row r="322" spans="36:36" ht="14.25" customHeight="1">
      <c r="AJ322" s="68"/>
    </row>
    <row r="323" spans="36:36" ht="14.25" customHeight="1">
      <c r="AJ323" s="68"/>
    </row>
    <row r="324" spans="36:36" ht="14.25" customHeight="1">
      <c r="AJ324" s="68"/>
    </row>
    <row r="325" spans="36:36" ht="14.25" customHeight="1">
      <c r="AJ325" s="68"/>
    </row>
    <row r="326" spans="36:36" ht="14.25" customHeight="1">
      <c r="AJ326" s="68"/>
    </row>
    <row r="327" spans="36:36" ht="14.25" customHeight="1">
      <c r="AJ327" s="68"/>
    </row>
    <row r="328" spans="36:36" ht="14.25" customHeight="1">
      <c r="AJ328" s="68"/>
    </row>
    <row r="329" spans="36:36" ht="14.25" customHeight="1">
      <c r="AJ329" s="68"/>
    </row>
    <row r="330" spans="36:36" ht="14.25" customHeight="1">
      <c r="AJ330" s="68"/>
    </row>
    <row r="331" spans="36:36" ht="14.25" customHeight="1">
      <c r="AJ331" s="68"/>
    </row>
    <row r="332" spans="36:36" ht="14.25" customHeight="1">
      <c r="AJ332" s="68"/>
    </row>
    <row r="333" spans="36:36" ht="14.25" customHeight="1">
      <c r="AJ333" s="68"/>
    </row>
    <row r="334" spans="36:36" ht="14.25" customHeight="1">
      <c r="AJ334" s="68"/>
    </row>
    <row r="335" spans="36:36" ht="14.25" customHeight="1">
      <c r="AJ335" s="68"/>
    </row>
    <row r="336" spans="36:36" ht="14.25" customHeight="1">
      <c r="AJ336" s="68"/>
    </row>
    <row r="337" spans="36:36" ht="14.25" customHeight="1">
      <c r="AJ337" s="68"/>
    </row>
    <row r="338" spans="36:36" ht="14.25" customHeight="1">
      <c r="AJ338" s="68"/>
    </row>
    <row r="339" spans="36:36" ht="14.25" customHeight="1">
      <c r="AJ339" s="68"/>
    </row>
    <row r="340" spans="36:36" ht="14.25" customHeight="1">
      <c r="AJ340" s="68"/>
    </row>
    <row r="341" spans="36:36" ht="14.25" customHeight="1">
      <c r="AJ341" s="68"/>
    </row>
    <row r="342" spans="36:36" ht="14.25" customHeight="1">
      <c r="AJ342" s="68"/>
    </row>
    <row r="343" spans="36:36" ht="14.25" customHeight="1">
      <c r="AJ343" s="68"/>
    </row>
    <row r="344" spans="36:36" ht="14.25" customHeight="1">
      <c r="AJ344" s="68"/>
    </row>
    <row r="345" spans="36:36" ht="14.25" customHeight="1">
      <c r="AJ345" s="68"/>
    </row>
    <row r="346" spans="36:36" ht="14.25" customHeight="1">
      <c r="AJ346" s="68"/>
    </row>
    <row r="347" spans="36:36" ht="14.25" customHeight="1">
      <c r="AJ347" s="68"/>
    </row>
    <row r="348" spans="36:36" ht="14.25" customHeight="1">
      <c r="AJ348" s="68"/>
    </row>
    <row r="349" spans="36:36" ht="14.25" customHeight="1">
      <c r="AJ349" s="68"/>
    </row>
    <row r="350" spans="36:36" ht="14.25" customHeight="1">
      <c r="AJ350" s="68"/>
    </row>
    <row r="351" spans="36:36" ht="14.25" customHeight="1">
      <c r="AJ351" s="68"/>
    </row>
    <row r="352" spans="36:36" ht="14.25" customHeight="1">
      <c r="AJ352" s="68"/>
    </row>
    <row r="353" spans="36:36" ht="14.25" customHeight="1">
      <c r="AJ353" s="68"/>
    </row>
    <row r="354" spans="36:36" ht="14.25" customHeight="1">
      <c r="AJ354" s="68"/>
    </row>
    <row r="355" spans="36:36" ht="14.25" customHeight="1">
      <c r="AJ355" s="68"/>
    </row>
    <row r="356" spans="36:36" ht="14.25" customHeight="1">
      <c r="AJ356" s="68"/>
    </row>
    <row r="357" spans="36:36" ht="14.25" customHeight="1">
      <c r="AJ357" s="68"/>
    </row>
    <row r="358" spans="36:36" ht="14.25" customHeight="1">
      <c r="AJ358" s="68"/>
    </row>
    <row r="359" spans="36:36" ht="14.25" customHeight="1">
      <c r="AJ359" s="68"/>
    </row>
    <row r="360" spans="36:36" ht="14.25" customHeight="1">
      <c r="AJ360" s="68"/>
    </row>
    <row r="361" spans="36:36" ht="14.25" customHeight="1">
      <c r="AJ361" s="68"/>
    </row>
    <row r="362" spans="36:36" ht="14.25" customHeight="1">
      <c r="AJ362" s="68"/>
    </row>
    <row r="363" spans="36:36" ht="14.25" customHeight="1">
      <c r="AJ363" s="68"/>
    </row>
    <row r="364" spans="36:36" ht="14.25" customHeight="1">
      <c r="AJ364" s="68"/>
    </row>
    <row r="365" spans="36:36" ht="14.25" customHeight="1">
      <c r="AJ365" s="68"/>
    </row>
    <row r="366" spans="36:36" ht="14.25" customHeight="1">
      <c r="AJ366" s="68"/>
    </row>
    <row r="367" spans="36:36" ht="14.25" customHeight="1">
      <c r="AJ367" s="68"/>
    </row>
    <row r="368" spans="36:36" ht="14.25" customHeight="1">
      <c r="AJ368" s="68"/>
    </row>
    <row r="369" spans="36:36" ht="14.25" customHeight="1">
      <c r="AJ369" s="68"/>
    </row>
    <row r="370" spans="36:36" ht="14.25" customHeight="1">
      <c r="AJ370" s="68"/>
    </row>
    <row r="371" spans="36:36" ht="14.25" customHeight="1">
      <c r="AJ371" s="68"/>
    </row>
    <row r="372" spans="36:36" ht="14.25" customHeight="1">
      <c r="AJ372" s="68"/>
    </row>
    <row r="373" spans="36:36" ht="14.25" customHeight="1">
      <c r="AJ373" s="68"/>
    </row>
    <row r="374" spans="36:36" ht="14.25" customHeight="1">
      <c r="AJ374" s="68"/>
    </row>
    <row r="375" spans="36:36" ht="14.25" customHeight="1">
      <c r="AJ375" s="68"/>
    </row>
    <row r="376" spans="36:36" ht="14.25" customHeight="1">
      <c r="AJ376" s="68"/>
    </row>
    <row r="377" spans="36:36" ht="14.25" customHeight="1">
      <c r="AJ377" s="68"/>
    </row>
    <row r="378" spans="36:36" ht="14.25" customHeight="1">
      <c r="AJ378" s="68"/>
    </row>
    <row r="379" spans="36:36" ht="14.25" customHeight="1">
      <c r="AJ379" s="68"/>
    </row>
    <row r="380" spans="36:36" ht="14.25" customHeight="1">
      <c r="AJ380" s="68"/>
    </row>
    <row r="381" spans="36:36" ht="14.25" customHeight="1">
      <c r="AJ381" s="68"/>
    </row>
    <row r="382" spans="36:36" ht="14.25" customHeight="1">
      <c r="AJ382" s="68"/>
    </row>
    <row r="383" spans="36:36" ht="14.25" customHeight="1">
      <c r="AJ383" s="68"/>
    </row>
    <row r="384" spans="36:36" ht="14.25" customHeight="1">
      <c r="AJ384" s="68"/>
    </row>
    <row r="385" spans="36:36" ht="14.25" customHeight="1">
      <c r="AJ385" s="68"/>
    </row>
    <row r="386" spans="36:36" ht="14.25" customHeight="1">
      <c r="AJ386" s="68"/>
    </row>
    <row r="387" spans="36:36" ht="14.25" customHeight="1">
      <c r="AJ387" s="68"/>
    </row>
    <row r="388" spans="36:36" ht="14.25" customHeight="1">
      <c r="AJ388" s="68"/>
    </row>
    <row r="389" spans="36:36" ht="14.25" customHeight="1">
      <c r="AJ389" s="68"/>
    </row>
    <row r="390" spans="36:36" ht="14.25" customHeight="1">
      <c r="AJ390" s="68"/>
    </row>
    <row r="391" spans="36:36" ht="14.25" customHeight="1">
      <c r="AJ391" s="68"/>
    </row>
    <row r="392" spans="36:36" ht="14.25" customHeight="1">
      <c r="AJ392" s="68"/>
    </row>
    <row r="393" spans="36:36" ht="14.25" customHeight="1">
      <c r="AJ393" s="68"/>
    </row>
    <row r="394" spans="36:36" ht="14.25" customHeight="1">
      <c r="AJ394" s="68"/>
    </row>
    <row r="395" spans="36:36" ht="14.25" customHeight="1">
      <c r="AJ395" s="68"/>
    </row>
    <row r="396" spans="36:36" ht="14.25" customHeight="1">
      <c r="AJ396" s="68"/>
    </row>
    <row r="397" spans="36:36" ht="14.25" customHeight="1">
      <c r="AJ397" s="68"/>
    </row>
    <row r="398" spans="36:36" ht="14.25" customHeight="1">
      <c r="AJ398" s="68"/>
    </row>
    <row r="399" spans="36:36" ht="14.25" customHeight="1">
      <c r="AJ399" s="68"/>
    </row>
    <row r="400" spans="36:36" ht="14.25" customHeight="1">
      <c r="AJ400" s="68"/>
    </row>
    <row r="401" spans="36:36" ht="14.25" customHeight="1">
      <c r="AJ401" s="68"/>
    </row>
    <row r="402" spans="36:36" ht="14.25" customHeight="1">
      <c r="AJ402" s="68"/>
    </row>
    <row r="403" spans="36:36" ht="14.25" customHeight="1">
      <c r="AJ403" s="68"/>
    </row>
    <row r="404" spans="36:36" ht="14.25" customHeight="1">
      <c r="AJ404" s="68"/>
    </row>
    <row r="405" spans="36:36" ht="14.25" customHeight="1">
      <c r="AJ405" s="68"/>
    </row>
    <row r="406" spans="36:36" ht="14.25" customHeight="1">
      <c r="AJ406" s="68"/>
    </row>
    <row r="407" spans="36:36" ht="14.25" customHeight="1">
      <c r="AJ407" s="68"/>
    </row>
    <row r="408" spans="36:36" ht="14.25" customHeight="1">
      <c r="AJ408" s="68"/>
    </row>
    <row r="409" spans="36:36" ht="14.25" customHeight="1">
      <c r="AJ409" s="68"/>
    </row>
    <row r="410" spans="36:36" ht="14.25" customHeight="1">
      <c r="AJ410" s="68"/>
    </row>
    <row r="411" spans="36:36" ht="14.25" customHeight="1">
      <c r="AJ411" s="68"/>
    </row>
    <row r="412" spans="36:36" ht="14.25" customHeight="1">
      <c r="AJ412" s="68"/>
    </row>
    <row r="413" spans="36:36" ht="14.25" customHeight="1">
      <c r="AJ413" s="68"/>
    </row>
    <row r="414" spans="36:36" ht="14.25" customHeight="1">
      <c r="AJ414" s="68"/>
    </row>
    <row r="415" spans="36:36" ht="14.25" customHeight="1">
      <c r="AJ415" s="68"/>
    </row>
    <row r="416" spans="36:36" ht="14.25" customHeight="1">
      <c r="AJ416" s="68"/>
    </row>
    <row r="417" spans="36:36" ht="14.25" customHeight="1">
      <c r="AJ417" s="68"/>
    </row>
    <row r="418" spans="36:36" ht="14.25" customHeight="1">
      <c r="AJ418" s="68"/>
    </row>
    <row r="419" spans="36:36" ht="14.25" customHeight="1">
      <c r="AJ419" s="68"/>
    </row>
    <row r="420" spans="36:36" ht="14.25" customHeight="1">
      <c r="AJ420" s="68"/>
    </row>
    <row r="421" spans="36:36" ht="14.25" customHeight="1">
      <c r="AJ421" s="68"/>
    </row>
    <row r="422" spans="36:36" ht="14.25" customHeight="1">
      <c r="AJ422" s="68"/>
    </row>
    <row r="423" spans="36:36" ht="14.25" customHeight="1">
      <c r="AJ423" s="68"/>
    </row>
    <row r="424" spans="36:36" ht="14.25" customHeight="1">
      <c r="AJ424" s="68"/>
    </row>
    <row r="425" spans="36:36" ht="14.25" customHeight="1">
      <c r="AJ425" s="68"/>
    </row>
    <row r="426" spans="36:36" ht="14.25" customHeight="1">
      <c r="AJ426" s="68"/>
    </row>
    <row r="427" spans="36:36" ht="14.25" customHeight="1">
      <c r="AJ427" s="68"/>
    </row>
    <row r="428" spans="36:36" ht="14.25" customHeight="1">
      <c r="AJ428" s="68"/>
    </row>
    <row r="429" spans="36:36" ht="14.25" customHeight="1">
      <c r="AJ429" s="68"/>
    </row>
    <row r="430" spans="36:36" ht="14.25" customHeight="1">
      <c r="AJ430" s="68"/>
    </row>
    <row r="431" spans="36:36" ht="14.25" customHeight="1">
      <c r="AJ431" s="68"/>
    </row>
    <row r="432" spans="36:36" ht="14.25" customHeight="1">
      <c r="AJ432" s="68"/>
    </row>
    <row r="433" spans="36:36" ht="14.25" customHeight="1">
      <c r="AJ433" s="68"/>
    </row>
    <row r="434" spans="36:36" ht="14.25" customHeight="1">
      <c r="AJ434" s="68"/>
    </row>
    <row r="435" spans="36:36" ht="14.25" customHeight="1">
      <c r="AJ435" s="68"/>
    </row>
    <row r="436" spans="36:36" ht="14.25" customHeight="1">
      <c r="AJ436" s="68"/>
    </row>
    <row r="437" spans="36:36" ht="14.25" customHeight="1">
      <c r="AJ437" s="68"/>
    </row>
    <row r="438" spans="36:36" ht="14.25" customHeight="1">
      <c r="AJ438" s="68"/>
    </row>
    <row r="439" spans="36:36" ht="14.25" customHeight="1">
      <c r="AJ439" s="68"/>
    </row>
    <row r="440" spans="36:36" ht="14.25" customHeight="1">
      <c r="AJ440" s="68"/>
    </row>
    <row r="441" spans="36:36" ht="14.25" customHeight="1">
      <c r="AJ441" s="68"/>
    </row>
    <row r="442" spans="36:36" ht="14.25" customHeight="1">
      <c r="AJ442" s="68"/>
    </row>
    <row r="443" spans="36:36" ht="14.25" customHeight="1">
      <c r="AJ443" s="68"/>
    </row>
    <row r="444" spans="36:36" ht="14.25" customHeight="1">
      <c r="AJ444" s="68"/>
    </row>
    <row r="445" spans="36:36" ht="14.25" customHeight="1">
      <c r="AJ445" s="68"/>
    </row>
    <row r="446" spans="36:36" ht="14.25" customHeight="1">
      <c r="AJ446" s="68"/>
    </row>
    <row r="447" spans="36:36" ht="14.25" customHeight="1">
      <c r="AJ447" s="68"/>
    </row>
    <row r="448" spans="36:36" ht="14.25" customHeight="1">
      <c r="AJ448" s="68"/>
    </row>
    <row r="449" spans="36:36" ht="14.25" customHeight="1">
      <c r="AJ449" s="68"/>
    </row>
    <row r="450" spans="36:36" ht="14.25" customHeight="1">
      <c r="AJ450" s="68"/>
    </row>
    <row r="451" spans="36:36" ht="14.25" customHeight="1">
      <c r="AJ451" s="68"/>
    </row>
    <row r="452" spans="36:36" ht="14.25" customHeight="1">
      <c r="AJ452" s="68"/>
    </row>
    <row r="453" spans="36:36" ht="14.25" customHeight="1">
      <c r="AJ453" s="68"/>
    </row>
    <row r="454" spans="36:36" ht="14.25" customHeight="1">
      <c r="AJ454" s="68"/>
    </row>
    <row r="455" spans="36:36" ht="14.25" customHeight="1">
      <c r="AJ455" s="68"/>
    </row>
    <row r="456" spans="36:36" ht="14.25" customHeight="1">
      <c r="AJ456" s="68"/>
    </row>
    <row r="457" spans="36:36" ht="14.25" customHeight="1">
      <c r="AJ457" s="68"/>
    </row>
    <row r="458" spans="36:36" ht="14.25" customHeight="1">
      <c r="AJ458" s="68"/>
    </row>
    <row r="459" spans="36:36" ht="14.25" customHeight="1">
      <c r="AJ459" s="68"/>
    </row>
    <row r="460" spans="36:36" ht="14.25" customHeight="1">
      <c r="AJ460" s="68"/>
    </row>
    <row r="461" spans="36:36" ht="14.25" customHeight="1">
      <c r="AJ461" s="68"/>
    </row>
    <row r="462" spans="36:36" ht="14.25" customHeight="1">
      <c r="AJ462" s="68"/>
    </row>
    <row r="463" spans="36:36" ht="14.25" customHeight="1">
      <c r="AJ463" s="68"/>
    </row>
    <row r="464" spans="36:36" ht="14.25" customHeight="1">
      <c r="AJ464" s="68"/>
    </row>
    <row r="465" spans="36:36" ht="14.25" customHeight="1">
      <c r="AJ465" s="68"/>
    </row>
    <row r="466" spans="36:36" ht="14.25" customHeight="1">
      <c r="AJ466" s="68"/>
    </row>
    <row r="467" spans="36:36" ht="14.25" customHeight="1">
      <c r="AJ467" s="68"/>
    </row>
    <row r="468" spans="36:36" ht="14.25" customHeight="1">
      <c r="AJ468" s="68"/>
    </row>
    <row r="469" spans="36:36" ht="14.25" customHeight="1">
      <c r="AJ469" s="68"/>
    </row>
    <row r="470" spans="36:36" ht="14.25" customHeight="1">
      <c r="AJ470" s="68"/>
    </row>
    <row r="471" spans="36:36" ht="14.25" customHeight="1">
      <c r="AJ471" s="68"/>
    </row>
    <row r="472" spans="36:36" ht="14.25" customHeight="1">
      <c r="AJ472" s="68"/>
    </row>
    <row r="473" spans="36:36" ht="14.25" customHeight="1">
      <c r="AJ473" s="68"/>
    </row>
    <row r="474" spans="36:36" ht="14.25" customHeight="1">
      <c r="AJ474" s="68"/>
    </row>
    <row r="475" spans="36:36" ht="14.25" customHeight="1">
      <c r="AJ475" s="68"/>
    </row>
    <row r="476" spans="36:36" ht="14.25" customHeight="1">
      <c r="AJ476" s="68"/>
    </row>
    <row r="477" spans="36:36" ht="14.25" customHeight="1">
      <c r="AJ477" s="68"/>
    </row>
    <row r="478" spans="36:36" ht="14.25" customHeight="1">
      <c r="AJ478" s="68"/>
    </row>
    <row r="479" spans="36:36" ht="14.25" customHeight="1">
      <c r="AJ479" s="68"/>
    </row>
    <row r="480" spans="36:36" ht="14.25" customHeight="1">
      <c r="AJ480" s="68"/>
    </row>
    <row r="481" spans="36:36" ht="14.25" customHeight="1">
      <c r="AJ481" s="68"/>
    </row>
    <row r="482" spans="36:36" ht="14.25" customHeight="1">
      <c r="AJ482" s="68"/>
    </row>
    <row r="483" spans="36:36" ht="14.25" customHeight="1">
      <c r="AJ483" s="68"/>
    </row>
    <row r="484" spans="36:36" ht="14.25" customHeight="1">
      <c r="AJ484" s="68"/>
    </row>
    <row r="485" spans="36:36" ht="14.25" customHeight="1">
      <c r="AJ485" s="68"/>
    </row>
    <row r="486" spans="36:36" ht="14.25" customHeight="1">
      <c r="AJ486" s="68"/>
    </row>
    <row r="487" spans="36:36" ht="14.25" customHeight="1">
      <c r="AJ487" s="68"/>
    </row>
    <row r="488" spans="36:36" ht="14.25" customHeight="1">
      <c r="AJ488" s="68"/>
    </row>
    <row r="489" spans="36:36" ht="14.25" customHeight="1">
      <c r="AJ489" s="68"/>
    </row>
    <row r="490" spans="36:36" ht="14.25" customHeight="1">
      <c r="AJ490" s="68"/>
    </row>
    <row r="491" spans="36:36" ht="14.25" customHeight="1">
      <c r="AJ491" s="68"/>
    </row>
    <row r="492" spans="36:36" ht="14.25" customHeight="1">
      <c r="AJ492" s="68"/>
    </row>
    <row r="493" spans="36:36" ht="14.25" customHeight="1">
      <c r="AJ493" s="68"/>
    </row>
    <row r="494" spans="36:36" ht="14.25" customHeight="1">
      <c r="AJ494" s="68"/>
    </row>
    <row r="495" spans="36:36" ht="14.25" customHeight="1">
      <c r="AJ495" s="68"/>
    </row>
    <row r="496" spans="36:36" ht="14.25" customHeight="1">
      <c r="AJ496" s="68"/>
    </row>
    <row r="497" spans="36:36" ht="14.25" customHeight="1">
      <c r="AJ497" s="68"/>
    </row>
    <row r="498" spans="36:36" ht="14.25" customHeight="1">
      <c r="AJ498" s="68"/>
    </row>
    <row r="499" spans="36:36" ht="14.25" customHeight="1">
      <c r="AJ499" s="68"/>
    </row>
    <row r="500" spans="36:36" ht="14.25" customHeight="1">
      <c r="AJ500" s="68"/>
    </row>
    <row r="501" spans="36:36" ht="14.25" customHeight="1">
      <c r="AJ501" s="68"/>
    </row>
    <row r="502" spans="36:36" ht="14.25" customHeight="1">
      <c r="AJ502" s="68"/>
    </row>
    <row r="503" spans="36:36" ht="14.25" customHeight="1">
      <c r="AJ503" s="68"/>
    </row>
    <row r="504" spans="36:36" ht="14.25" customHeight="1">
      <c r="AJ504" s="68"/>
    </row>
    <row r="505" spans="36:36" ht="14.25" customHeight="1">
      <c r="AJ505" s="68"/>
    </row>
    <row r="506" spans="36:36" ht="14.25" customHeight="1">
      <c r="AJ506" s="68"/>
    </row>
    <row r="507" spans="36:36" ht="14.25" customHeight="1">
      <c r="AJ507" s="68"/>
    </row>
    <row r="508" spans="36:36" ht="14.25" customHeight="1">
      <c r="AJ508" s="68"/>
    </row>
    <row r="509" spans="36:36" ht="14.25" customHeight="1">
      <c r="AJ509" s="68"/>
    </row>
    <row r="510" spans="36:36" ht="14.25" customHeight="1">
      <c r="AJ510" s="68"/>
    </row>
    <row r="511" spans="36:36" ht="14.25" customHeight="1">
      <c r="AJ511" s="68"/>
    </row>
    <row r="512" spans="36:36" ht="14.25" customHeight="1">
      <c r="AJ512" s="68"/>
    </row>
    <row r="513" spans="36:36" ht="14.25" customHeight="1">
      <c r="AJ513" s="68"/>
    </row>
    <row r="514" spans="36:36" ht="14.25" customHeight="1">
      <c r="AJ514" s="68"/>
    </row>
    <row r="515" spans="36:36" ht="14.25" customHeight="1">
      <c r="AJ515" s="68"/>
    </row>
    <row r="516" spans="36:36" ht="14.25" customHeight="1">
      <c r="AJ516" s="68"/>
    </row>
    <row r="517" spans="36:36" ht="14.25" customHeight="1">
      <c r="AJ517" s="68"/>
    </row>
    <row r="518" spans="36:36" ht="14.25" customHeight="1">
      <c r="AJ518" s="68"/>
    </row>
    <row r="519" spans="36:36" ht="14.25" customHeight="1">
      <c r="AJ519" s="68"/>
    </row>
    <row r="520" spans="36:36" ht="14.25" customHeight="1">
      <c r="AJ520" s="68"/>
    </row>
    <row r="521" spans="36:36" ht="14.25" customHeight="1">
      <c r="AJ521" s="68"/>
    </row>
    <row r="522" spans="36:36" ht="14.25" customHeight="1">
      <c r="AJ522" s="68"/>
    </row>
    <row r="523" spans="36:36" ht="14.25" customHeight="1">
      <c r="AJ523" s="68"/>
    </row>
    <row r="524" spans="36:36" ht="14.25" customHeight="1">
      <c r="AJ524" s="68"/>
    </row>
    <row r="525" spans="36:36" ht="14.25" customHeight="1">
      <c r="AJ525" s="68"/>
    </row>
    <row r="526" spans="36:36" ht="14.25" customHeight="1">
      <c r="AJ526" s="68"/>
    </row>
    <row r="527" spans="36:36" ht="14.25" customHeight="1">
      <c r="AJ527" s="68"/>
    </row>
    <row r="528" spans="36:36" ht="14.25" customHeight="1">
      <c r="AJ528" s="68"/>
    </row>
    <row r="529" spans="36:36" ht="14.25" customHeight="1">
      <c r="AJ529" s="68"/>
    </row>
    <row r="530" spans="36:36" ht="14.25" customHeight="1">
      <c r="AJ530" s="68"/>
    </row>
    <row r="531" spans="36:36" ht="14.25" customHeight="1">
      <c r="AJ531" s="68"/>
    </row>
    <row r="532" spans="36:36" ht="14.25" customHeight="1">
      <c r="AJ532" s="68"/>
    </row>
    <row r="533" spans="36:36" ht="14.25" customHeight="1">
      <c r="AJ533" s="68"/>
    </row>
    <row r="534" spans="36:36" ht="14.25" customHeight="1">
      <c r="AJ534" s="68"/>
    </row>
    <row r="535" spans="36:36" ht="14.25" customHeight="1">
      <c r="AJ535" s="68"/>
    </row>
    <row r="536" spans="36:36" ht="14.25" customHeight="1">
      <c r="AJ536" s="68"/>
    </row>
    <row r="537" spans="36:36" ht="14.25" customHeight="1">
      <c r="AJ537" s="68"/>
    </row>
    <row r="538" spans="36:36" ht="14.25" customHeight="1">
      <c r="AJ538" s="68"/>
    </row>
    <row r="539" spans="36:36" ht="14.25" customHeight="1">
      <c r="AJ539" s="68"/>
    </row>
    <row r="540" spans="36:36" ht="14.25" customHeight="1">
      <c r="AJ540" s="68"/>
    </row>
    <row r="541" spans="36:36" ht="14.25" customHeight="1">
      <c r="AJ541" s="68"/>
    </row>
    <row r="542" spans="36:36" ht="14.25" customHeight="1">
      <c r="AJ542" s="68"/>
    </row>
    <row r="543" spans="36:36" ht="14.25" customHeight="1">
      <c r="AJ543" s="68"/>
    </row>
    <row r="544" spans="36:36" ht="14.25" customHeight="1">
      <c r="AJ544" s="68"/>
    </row>
    <row r="545" spans="36:36" ht="14.25" customHeight="1">
      <c r="AJ545" s="68"/>
    </row>
    <row r="546" spans="36:36" ht="14.25" customHeight="1">
      <c r="AJ546" s="68"/>
    </row>
    <row r="547" spans="36:36" ht="14.25" customHeight="1">
      <c r="AJ547" s="68"/>
    </row>
    <row r="548" spans="36:36" ht="14.25" customHeight="1">
      <c r="AJ548" s="68"/>
    </row>
    <row r="549" spans="36:36" ht="14.25" customHeight="1">
      <c r="AJ549" s="68"/>
    </row>
    <row r="550" spans="36:36" ht="14.25" customHeight="1">
      <c r="AJ550" s="68"/>
    </row>
    <row r="551" spans="36:36" ht="14.25" customHeight="1">
      <c r="AJ551" s="68"/>
    </row>
    <row r="552" spans="36:36" ht="14.25" customHeight="1">
      <c r="AJ552" s="68"/>
    </row>
    <row r="553" spans="36:36" ht="14.25" customHeight="1">
      <c r="AJ553" s="68"/>
    </row>
    <row r="554" spans="36:36" ht="14.25" customHeight="1">
      <c r="AJ554" s="68"/>
    </row>
    <row r="555" spans="36:36" ht="14.25" customHeight="1">
      <c r="AJ555" s="68"/>
    </row>
    <row r="556" spans="36:36" ht="14.25" customHeight="1">
      <c r="AJ556" s="68"/>
    </row>
    <row r="557" spans="36:36" ht="14.25" customHeight="1">
      <c r="AJ557" s="68"/>
    </row>
    <row r="558" spans="36:36" ht="14.25" customHeight="1">
      <c r="AJ558" s="68"/>
    </row>
    <row r="559" spans="36:36" ht="14.25" customHeight="1">
      <c r="AJ559" s="68"/>
    </row>
    <row r="560" spans="36:36" ht="14.25" customHeight="1">
      <c r="AJ560" s="68"/>
    </row>
    <row r="561" spans="36:36" ht="14.25" customHeight="1">
      <c r="AJ561" s="68"/>
    </row>
    <row r="562" spans="36:36" ht="14.25" customHeight="1">
      <c r="AJ562" s="68"/>
    </row>
    <row r="563" spans="36:36" ht="14.25" customHeight="1">
      <c r="AJ563" s="68"/>
    </row>
    <row r="564" spans="36:36" ht="14.25" customHeight="1">
      <c r="AJ564" s="68"/>
    </row>
    <row r="565" spans="36:36" ht="14.25" customHeight="1">
      <c r="AJ565" s="68"/>
    </row>
    <row r="566" spans="36:36" ht="14.25" customHeight="1">
      <c r="AJ566" s="68"/>
    </row>
    <row r="567" spans="36:36" ht="14.25" customHeight="1">
      <c r="AJ567" s="68"/>
    </row>
    <row r="568" spans="36:36" ht="14.25" customHeight="1">
      <c r="AJ568" s="68"/>
    </row>
    <row r="569" spans="36:36" ht="14.25" customHeight="1">
      <c r="AJ569" s="68"/>
    </row>
    <row r="570" spans="36:36" ht="14.25" customHeight="1">
      <c r="AJ570" s="68"/>
    </row>
    <row r="571" spans="36:36" ht="14.25" customHeight="1">
      <c r="AJ571" s="68"/>
    </row>
    <row r="572" spans="36:36" ht="14.25" customHeight="1">
      <c r="AJ572" s="68"/>
    </row>
    <row r="573" spans="36:36" ht="14.25" customHeight="1">
      <c r="AJ573" s="68"/>
    </row>
    <row r="574" spans="36:36" ht="14.25" customHeight="1">
      <c r="AJ574" s="68"/>
    </row>
    <row r="575" spans="36:36" ht="14.25" customHeight="1">
      <c r="AJ575" s="68"/>
    </row>
    <row r="576" spans="36:36" ht="14.25" customHeight="1">
      <c r="AJ576" s="68"/>
    </row>
    <row r="577" spans="36:36" ht="14.25" customHeight="1">
      <c r="AJ577" s="68"/>
    </row>
    <row r="578" spans="36:36" ht="14.25" customHeight="1">
      <c r="AJ578" s="68"/>
    </row>
    <row r="579" spans="36:36" ht="14.25" customHeight="1">
      <c r="AJ579" s="68"/>
    </row>
    <row r="580" spans="36:36" ht="14.25" customHeight="1">
      <c r="AJ580" s="68"/>
    </row>
    <row r="581" spans="36:36" ht="14.25" customHeight="1">
      <c r="AJ581" s="68"/>
    </row>
    <row r="582" spans="36:36" ht="14.25" customHeight="1">
      <c r="AJ582" s="68"/>
    </row>
    <row r="583" spans="36:36" ht="14.25" customHeight="1">
      <c r="AJ583" s="68"/>
    </row>
    <row r="584" spans="36:36" ht="14.25" customHeight="1">
      <c r="AJ584" s="68"/>
    </row>
    <row r="585" spans="36:36" ht="14.25" customHeight="1">
      <c r="AJ585" s="68"/>
    </row>
    <row r="586" spans="36:36" ht="14.25" customHeight="1">
      <c r="AJ586" s="68"/>
    </row>
    <row r="587" spans="36:36" ht="14.25" customHeight="1">
      <c r="AJ587" s="68"/>
    </row>
    <row r="588" spans="36:36" ht="14.25" customHeight="1">
      <c r="AJ588" s="68"/>
    </row>
    <row r="589" spans="36:36" ht="14.25" customHeight="1">
      <c r="AJ589" s="68"/>
    </row>
    <row r="590" spans="36:36" ht="14.25" customHeight="1">
      <c r="AJ590" s="68"/>
    </row>
    <row r="591" spans="36:36" ht="14.25" customHeight="1">
      <c r="AJ591" s="68"/>
    </row>
    <row r="592" spans="36:36" ht="14.25" customHeight="1">
      <c r="AJ592" s="68"/>
    </row>
    <row r="593" spans="36:36" ht="14.25" customHeight="1">
      <c r="AJ593" s="68"/>
    </row>
    <row r="594" spans="36:36" ht="14.25" customHeight="1">
      <c r="AJ594" s="68"/>
    </row>
    <row r="595" spans="36:36" ht="14.25" customHeight="1">
      <c r="AJ595" s="68"/>
    </row>
    <row r="596" spans="36:36" ht="14.25" customHeight="1">
      <c r="AJ596" s="68"/>
    </row>
    <row r="597" spans="36:36" ht="14.25" customHeight="1">
      <c r="AJ597" s="68"/>
    </row>
    <row r="598" spans="36:36" ht="14.25" customHeight="1">
      <c r="AJ598" s="68"/>
    </row>
    <row r="599" spans="36:36" ht="14.25" customHeight="1">
      <c r="AJ599" s="68"/>
    </row>
    <row r="600" spans="36:36" ht="14.25" customHeight="1">
      <c r="AJ600" s="68"/>
    </row>
    <row r="601" spans="36:36" ht="14.25" customHeight="1">
      <c r="AJ601" s="68"/>
    </row>
    <row r="602" spans="36:36" ht="14.25" customHeight="1">
      <c r="AJ602" s="68"/>
    </row>
    <row r="603" spans="36:36" ht="14.25" customHeight="1">
      <c r="AJ603" s="68"/>
    </row>
    <row r="604" spans="36:36" ht="14.25" customHeight="1">
      <c r="AJ604" s="68"/>
    </row>
    <row r="605" spans="36:36" ht="14.25" customHeight="1">
      <c r="AJ605" s="68"/>
    </row>
    <row r="606" spans="36:36" ht="14.25" customHeight="1">
      <c r="AJ606" s="68"/>
    </row>
    <row r="607" spans="36:36" ht="14.25" customHeight="1">
      <c r="AJ607" s="68"/>
    </row>
    <row r="608" spans="36:36" ht="14.25" customHeight="1">
      <c r="AJ608" s="68"/>
    </row>
    <row r="609" spans="36:36" ht="14.25" customHeight="1">
      <c r="AJ609" s="68"/>
    </row>
    <row r="610" spans="36:36" ht="14.25" customHeight="1">
      <c r="AJ610" s="68"/>
    </row>
    <row r="611" spans="36:36" ht="14.25" customHeight="1">
      <c r="AJ611" s="68"/>
    </row>
    <row r="612" spans="36:36" ht="14.25" customHeight="1">
      <c r="AJ612" s="68"/>
    </row>
    <row r="613" spans="36:36" ht="14.25" customHeight="1">
      <c r="AJ613" s="68"/>
    </row>
    <row r="614" spans="36:36" ht="14.25" customHeight="1">
      <c r="AJ614" s="68"/>
    </row>
    <row r="615" spans="36:36" ht="14.25" customHeight="1">
      <c r="AJ615" s="68"/>
    </row>
    <row r="616" spans="36:36" ht="14.25" customHeight="1">
      <c r="AJ616" s="68"/>
    </row>
    <row r="617" spans="36:36" ht="14.25" customHeight="1">
      <c r="AJ617" s="68"/>
    </row>
    <row r="618" spans="36:36" ht="14.25" customHeight="1">
      <c r="AJ618" s="68"/>
    </row>
    <row r="619" spans="36:36" ht="14.25" customHeight="1">
      <c r="AJ619" s="68"/>
    </row>
    <row r="620" spans="36:36" ht="14.25" customHeight="1">
      <c r="AJ620" s="68"/>
    </row>
    <row r="621" spans="36:36" ht="14.25" customHeight="1">
      <c r="AJ621" s="68"/>
    </row>
    <row r="622" spans="36:36" ht="14.25" customHeight="1">
      <c r="AJ622" s="68"/>
    </row>
    <row r="623" spans="36:36" ht="14.25" customHeight="1">
      <c r="AJ623" s="68"/>
    </row>
    <row r="624" spans="36:36" ht="14.25" customHeight="1">
      <c r="AJ624" s="68"/>
    </row>
    <row r="625" spans="36:36" ht="14.25" customHeight="1">
      <c r="AJ625" s="68"/>
    </row>
    <row r="626" spans="36:36" ht="14.25" customHeight="1">
      <c r="AJ626" s="68"/>
    </row>
    <row r="627" spans="36:36" ht="14.25" customHeight="1">
      <c r="AJ627" s="68"/>
    </row>
    <row r="628" spans="36:36" ht="14.25" customHeight="1">
      <c r="AJ628" s="68"/>
    </row>
    <row r="629" spans="36:36" ht="14.25" customHeight="1">
      <c r="AJ629" s="68"/>
    </row>
    <row r="630" spans="36:36" ht="14.25" customHeight="1">
      <c r="AJ630" s="68"/>
    </row>
    <row r="631" spans="36:36" ht="14.25" customHeight="1">
      <c r="AJ631" s="68"/>
    </row>
    <row r="632" spans="36:36" ht="14.25" customHeight="1">
      <c r="AJ632" s="68"/>
    </row>
    <row r="633" spans="36:36" ht="14.25" customHeight="1">
      <c r="AJ633" s="68"/>
    </row>
    <row r="634" spans="36:36" ht="14.25" customHeight="1">
      <c r="AJ634" s="68"/>
    </row>
    <row r="635" spans="36:36" ht="14.25" customHeight="1">
      <c r="AJ635" s="68"/>
    </row>
    <row r="636" spans="36:36" ht="14.25" customHeight="1">
      <c r="AJ636" s="68"/>
    </row>
    <row r="637" spans="36:36" ht="14.25" customHeight="1">
      <c r="AJ637" s="68"/>
    </row>
    <row r="638" spans="36:36" ht="14.25" customHeight="1">
      <c r="AJ638" s="68"/>
    </row>
    <row r="639" spans="36:36" ht="14.25" customHeight="1">
      <c r="AJ639" s="68"/>
    </row>
    <row r="640" spans="36:36" ht="14.25" customHeight="1">
      <c r="AJ640" s="68"/>
    </row>
    <row r="641" spans="36:36" ht="14.25" customHeight="1">
      <c r="AJ641" s="68"/>
    </row>
    <row r="642" spans="36:36" ht="14.25" customHeight="1">
      <c r="AJ642" s="68"/>
    </row>
    <row r="643" spans="36:36" ht="14.25" customHeight="1">
      <c r="AJ643" s="68"/>
    </row>
    <row r="644" spans="36:36" ht="14.25" customHeight="1">
      <c r="AJ644" s="68"/>
    </row>
    <row r="645" spans="36:36" ht="14.25" customHeight="1">
      <c r="AJ645" s="68"/>
    </row>
    <row r="646" spans="36:36" ht="14.25" customHeight="1">
      <c r="AJ646" s="68"/>
    </row>
    <row r="647" spans="36:36" ht="14.25" customHeight="1">
      <c r="AJ647" s="68"/>
    </row>
    <row r="648" spans="36:36" ht="14.25" customHeight="1">
      <c r="AJ648" s="68"/>
    </row>
    <row r="649" spans="36:36" ht="14.25" customHeight="1">
      <c r="AJ649" s="68"/>
    </row>
    <row r="650" spans="36:36" ht="14.25" customHeight="1">
      <c r="AJ650" s="68"/>
    </row>
    <row r="651" spans="36:36" ht="14.25" customHeight="1">
      <c r="AJ651" s="68"/>
    </row>
    <row r="652" spans="36:36" ht="14.25" customHeight="1">
      <c r="AJ652" s="68"/>
    </row>
    <row r="653" spans="36:36" ht="14.25" customHeight="1">
      <c r="AJ653" s="68"/>
    </row>
    <row r="654" spans="36:36" ht="14.25" customHeight="1">
      <c r="AJ654" s="68"/>
    </row>
    <row r="655" spans="36:36" ht="14.25" customHeight="1">
      <c r="AJ655" s="68"/>
    </row>
    <row r="656" spans="36:36" ht="14.25" customHeight="1">
      <c r="AJ656" s="68"/>
    </row>
    <row r="657" spans="36:36" ht="14.25" customHeight="1">
      <c r="AJ657" s="68"/>
    </row>
    <row r="658" spans="36:36" ht="14.25" customHeight="1">
      <c r="AJ658" s="68"/>
    </row>
    <row r="659" spans="36:36" ht="14.25" customHeight="1">
      <c r="AJ659" s="68"/>
    </row>
    <row r="660" spans="36:36" ht="14.25" customHeight="1">
      <c r="AJ660" s="68"/>
    </row>
    <row r="661" spans="36:36" ht="14.25" customHeight="1">
      <c r="AJ661" s="68"/>
    </row>
    <row r="662" spans="36:36" ht="14.25" customHeight="1">
      <c r="AJ662" s="68"/>
    </row>
    <row r="663" spans="36:36" ht="14.25" customHeight="1">
      <c r="AJ663" s="68"/>
    </row>
    <row r="664" spans="36:36" ht="14.25" customHeight="1">
      <c r="AJ664" s="68"/>
    </row>
    <row r="665" spans="36:36" ht="14.25" customHeight="1">
      <c r="AJ665" s="68"/>
    </row>
    <row r="666" spans="36:36" ht="14.25" customHeight="1">
      <c r="AJ666" s="68"/>
    </row>
    <row r="667" spans="36:36" ht="14.25" customHeight="1">
      <c r="AJ667" s="68"/>
    </row>
    <row r="668" spans="36:36" ht="14.25" customHeight="1">
      <c r="AJ668" s="68"/>
    </row>
    <row r="669" spans="36:36" ht="14.25" customHeight="1">
      <c r="AJ669" s="68"/>
    </row>
    <row r="670" spans="36:36" ht="14.25" customHeight="1">
      <c r="AJ670" s="68"/>
    </row>
    <row r="671" spans="36:36" ht="14.25" customHeight="1">
      <c r="AJ671" s="68"/>
    </row>
    <row r="672" spans="36:36" ht="14.25" customHeight="1">
      <c r="AJ672" s="68"/>
    </row>
    <row r="673" spans="36:36" ht="14.25" customHeight="1">
      <c r="AJ673" s="68"/>
    </row>
    <row r="674" spans="36:36" ht="14.25" customHeight="1">
      <c r="AJ674" s="68"/>
    </row>
    <row r="675" spans="36:36" ht="14.25" customHeight="1">
      <c r="AJ675" s="68"/>
    </row>
    <row r="676" spans="36:36" ht="14.25" customHeight="1">
      <c r="AJ676" s="68"/>
    </row>
    <row r="677" spans="36:36" ht="14.25" customHeight="1">
      <c r="AJ677" s="68"/>
    </row>
    <row r="678" spans="36:36" ht="14.25" customHeight="1">
      <c r="AJ678" s="68"/>
    </row>
    <row r="679" spans="36:36" ht="14.25" customHeight="1">
      <c r="AJ679" s="68"/>
    </row>
    <row r="680" spans="36:36" ht="14.25" customHeight="1">
      <c r="AJ680" s="68"/>
    </row>
    <row r="681" spans="36:36" ht="14.25" customHeight="1">
      <c r="AJ681" s="68"/>
    </row>
    <row r="682" spans="36:36" ht="14.25" customHeight="1">
      <c r="AJ682" s="68"/>
    </row>
    <row r="683" spans="36:36" ht="14.25" customHeight="1">
      <c r="AJ683" s="68"/>
    </row>
    <row r="684" spans="36:36" ht="14.25" customHeight="1">
      <c r="AJ684" s="68"/>
    </row>
    <row r="685" spans="36:36" ht="14.25" customHeight="1">
      <c r="AJ685" s="68"/>
    </row>
    <row r="686" spans="36:36" ht="14.25" customHeight="1">
      <c r="AJ686" s="68"/>
    </row>
    <row r="687" spans="36:36" ht="14.25" customHeight="1">
      <c r="AJ687" s="68"/>
    </row>
    <row r="688" spans="36:36" ht="14.25" customHeight="1">
      <c r="AJ688" s="68"/>
    </row>
    <row r="689" spans="36:36" ht="14.25" customHeight="1">
      <c r="AJ689" s="68"/>
    </row>
    <row r="690" spans="36:36" ht="14.25" customHeight="1">
      <c r="AJ690" s="68"/>
    </row>
    <row r="691" spans="36:36" ht="14.25" customHeight="1">
      <c r="AJ691" s="68"/>
    </row>
    <row r="692" spans="36:36" ht="14.25" customHeight="1">
      <c r="AJ692" s="68"/>
    </row>
    <row r="693" spans="36:36" ht="14.25" customHeight="1">
      <c r="AJ693" s="68"/>
    </row>
    <row r="694" spans="36:36" ht="14.25" customHeight="1">
      <c r="AJ694" s="68"/>
    </row>
    <row r="695" spans="36:36" ht="14.25" customHeight="1">
      <c r="AJ695" s="68"/>
    </row>
    <row r="696" spans="36:36" ht="14.25" customHeight="1">
      <c r="AJ696" s="68"/>
    </row>
    <row r="697" spans="36:36" ht="14.25" customHeight="1">
      <c r="AJ697" s="68"/>
    </row>
    <row r="698" spans="36:36" ht="14.25" customHeight="1">
      <c r="AJ698" s="68"/>
    </row>
    <row r="699" spans="36:36" ht="14.25" customHeight="1">
      <c r="AJ699" s="68"/>
    </row>
    <row r="700" spans="36:36" ht="14.25" customHeight="1">
      <c r="AJ700" s="68"/>
    </row>
    <row r="701" spans="36:36" ht="14.25" customHeight="1">
      <c r="AJ701" s="68"/>
    </row>
    <row r="702" spans="36:36" ht="14.25" customHeight="1">
      <c r="AJ702" s="68"/>
    </row>
    <row r="703" spans="36:36" ht="14.25" customHeight="1">
      <c r="AJ703" s="68"/>
    </row>
    <row r="704" spans="36:36" ht="14.25" customHeight="1">
      <c r="AJ704" s="68"/>
    </row>
    <row r="705" spans="36:36" ht="14.25" customHeight="1">
      <c r="AJ705" s="68"/>
    </row>
    <row r="706" spans="36:36" ht="14.25" customHeight="1">
      <c r="AJ706" s="68"/>
    </row>
    <row r="707" spans="36:36" ht="14.25" customHeight="1">
      <c r="AJ707" s="68"/>
    </row>
    <row r="708" spans="36:36" ht="14.25" customHeight="1">
      <c r="AJ708" s="68"/>
    </row>
    <row r="709" spans="36:36" ht="14.25" customHeight="1">
      <c r="AJ709" s="68"/>
    </row>
    <row r="710" spans="36:36" ht="14.25" customHeight="1">
      <c r="AJ710" s="68"/>
    </row>
    <row r="711" spans="36:36" ht="14.25" customHeight="1">
      <c r="AJ711" s="68"/>
    </row>
    <row r="712" spans="36:36" ht="14.25" customHeight="1">
      <c r="AJ712" s="68"/>
    </row>
    <row r="713" spans="36:36" ht="14.25" customHeight="1">
      <c r="AJ713" s="68"/>
    </row>
    <row r="714" spans="36:36" ht="14.25" customHeight="1">
      <c r="AJ714" s="68"/>
    </row>
    <row r="715" spans="36:36" ht="14.25" customHeight="1">
      <c r="AJ715" s="68"/>
    </row>
    <row r="716" spans="36:36" ht="14.25" customHeight="1">
      <c r="AJ716" s="68"/>
    </row>
    <row r="717" spans="36:36" ht="14.25" customHeight="1">
      <c r="AJ717" s="68"/>
    </row>
    <row r="718" spans="36:36" ht="14.25" customHeight="1">
      <c r="AJ718" s="68"/>
    </row>
    <row r="719" spans="36:36" ht="14.25" customHeight="1">
      <c r="AJ719" s="68"/>
    </row>
    <row r="720" spans="36:36" ht="14.25" customHeight="1">
      <c r="AJ720" s="68"/>
    </row>
    <row r="721" spans="36:36" ht="14.25" customHeight="1">
      <c r="AJ721" s="68"/>
    </row>
    <row r="722" spans="36:36" ht="14.25" customHeight="1">
      <c r="AJ722" s="68"/>
    </row>
    <row r="723" spans="36:36" ht="14.25" customHeight="1">
      <c r="AJ723" s="68"/>
    </row>
    <row r="724" spans="36:36" ht="14.25" customHeight="1">
      <c r="AJ724" s="68"/>
    </row>
    <row r="725" spans="36:36" ht="14.25" customHeight="1">
      <c r="AJ725" s="68"/>
    </row>
    <row r="726" spans="36:36" ht="14.25" customHeight="1">
      <c r="AJ726" s="68"/>
    </row>
    <row r="727" spans="36:36" ht="14.25" customHeight="1">
      <c r="AJ727" s="68"/>
    </row>
    <row r="728" spans="36:36" ht="14.25" customHeight="1">
      <c r="AJ728" s="68"/>
    </row>
    <row r="729" spans="36:36" ht="14.25" customHeight="1">
      <c r="AJ729" s="68"/>
    </row>
    <row r="730" spans="36:36" ht="14.25" customHeight="1">
      <c r="AJ730" s="68"/>
    </row>
    <row r="731" spans="36:36" ht="14.25" customHeight="1">
      <c r="AJ731" s="68"/>
    </row>
    <row r="732" spans="36:36" ht="14.25" customHeight="1">
      <c r="AJ732" s="68"/>
    </row>
    <row r="733" spans="36:36" ht="14.25" customHeight="1">
      <c r="AJ733" s="68"/>
    </row>
    <row r="734" spans="36:36" ht="14.25" customHeight="1">
      <c r="AJ734" s="68"/>
    </row>
    <row r="735" spans="36:36" ht="14.25" customHeight="1">
      <c r="AJ735" s="68"/>
    </row>
    <row r="736" spans="36:36" ht="14.25" customHeight="1">
      <c r="AJ736" s="68"/>
    </row>
    <row r="737" spans="36:36" ht="14.25" customHeight="1">
      <c r="AJ737" s="68"/>
    </row>
    <row r="738" spans="36:36" ht="14.25" customHeight="1">
      <c r="AJ738" s="68"/>
    </row>
    <row r="739" spans="36:36" ht="14.25" customHeight="1">
      <c r="AJ739" s="68"/>
    </row>
    <row r="740" spans="36:36" ht="14.25" customHeight="1">
      <c r="AJ740" s="68"/>
    </row>
    <row r="741" spans="36:36" ht="14.25" customHeight="1">
      <c r="AJ741" s="68"/>
    </row>
    <row r="742" spans="36:36" ht="14.25" customHeight="1">
      <c r="AJ742" s="68"/>
    </row>
    <row r="743" spans="36:36" ht="14.25" customHeight="1">
      <c r="AJ743" s="68"/>
    </row>
    <row r="744" spans="36:36" ht="14.25" customHeight="1">
      <c r="AJ744" s="68"/>
    </row>
    <row r="745" spans="36:36" ht="14.25" customHeight="1">
      <c r="AJ745" s="68"/>
    </row>
    <row r="746" spans="36:36" ht="14.25" customHeight="1">
      <c r="AJ746" s="68"/>
    </row>
    <row r="747" spans="36:36" ht="14.25" customHeight="1">
      <c r="AJ747" s="68"/>
    </row>
    <row r="748" spans="36:36" ht="14.25" customHeight="1">
      <c r="AJ748" s="68"/>
    </row>
    <row r="749" spans="36:36" ht="14.25" customHeight="1">
      <c r="AJ749" s="68"/>
    </row>
    <row r="750" spans="36:36" ht="14.25" customHeight="1">
      <c r="AJ750" s="68"/>
    </row>
    <row r="751" spans="36:36" ht="14.25" customHeight="1">
      <c r="AJ751" s="68"/>
    </row>
    <row r="752" spans="36:36" ht="14.25" customHeight="1">
      <c r="AJ752" s="68"/>
    </row>
    <row r="753" spans="36:36" ht="14.25" customHeight="1">
      <c r="AJ753" s="68"/>
    </row>
    <row r="754" spans="36:36" ht="14.25" customHeight="1">
      <c r="AJ754" s="68"/>
    </row>
    <row r="755" spans="36:36" ht="14.25" customHeight="1">
      <c r="AJ755" s="68"/>
    </row>
    <row r="756" spans="36:36" ht="14.25" customHeight="1">
      <c r="AJ756" s="68"/>
    </row>
    <row r="757" spans="36:36" ht="14.25" customHeight="1">
      <c r="AJ757" s="68"/>
    </row>
    <row r="758" spans="36:36" ht="14.25" customHeight="1">
      <c r="AJ758" s="68"/>
    </row>
    <row r="759" spans="36:36" ht="14.25" customHeight="1">
      <c r="AJ759" s="68"/>
    </row>
    <row r="760" spans="36:36" ht="14.25" customHeight="1">
      <c r="AJ760" s="68"/>
    </row>
    <row r="761" spans="36:36" ht="14.25" customHeight="1">
      <c r="AJ761" s="68"/>
    </row>
    <row r="762" spans="36:36" ht="14.25" customHeight="1">
      <c r="AJ762" s="68"/>
    </row>
    <row r="763" spans="36:36" ht="14.25" customHeight="1">
      <c r="AJ763" s="68"/>
    </row>
    <row r="764" spans="36:36" ht="14.25" customHeight="1">
      <c r="AJ764" s="68"/>
    </row>
    <row r="765" spans="36:36" ht="14.25" customHeight="1">
      <c r="AJ765" s="68"/>
    </row>
    <row r="766" spans="36:36" ht="14.25" customHeight="1">
      <c r="AJ766" s="68"/>
    </row>
    <row r="767" spans="36:36" ht="14.25" customHeight="1">
      <c r="AJ767" s="68"/>
    </row>
    <row r="768" spans="36:36" ht="14.25" customHeight="1">
      <c r="AJ768" s="68"/>
    </row>
    <row r="769" spans="36:36" ht="14.25" customHeight="1">
      <c r="AJ769" s="68"/>
    </row>
    <row r="770" spans="36:36" ht="14.25" customHeight="1">
      <c r="AJ770" s="68"/>
    </row>
    <row r="771" spans="36:36" ht="14.25" customHeight="1">
      <c r="AJ771" s="68"/>
    </row>
    <row r="772" spans="36:36" ht="14.25" customHeight="1">
      <c r="AJ772" s="68"/>
    </row>
    <row r="773" spans="36:36" ht="14.25" customHeight="1">
      <c r="AJ773" s="68"/>
    </row>
    <row r="774" spans="36:36" ht="14.25" customHeight="1">
      <c r="AJ774" s="68"/>
    </row>
    <row r="775" spans="36:36" ht="14.25" customHeight="1">
      <c r="AJ775" s="68"/>
    </row>
    <row r="776" spans="36:36" ht="14.25" customHeight="1">
      <c r="AJ776" s="68"/>
    </row>
    <row r="777" spans="36:36" ht="14.25" customHeight="1">
      <c r="AJ777" s="68"/>
    </row>
    <row r="778" spans="36:36" ht="14.25" customHeight="1">
      <c r="AJ778" s="68"/>
    </row>
    <row r="779" spans="36:36" ht="14.25" customHeight="1">
      <c r="AJ779" s="68"/>
    </row>
    <row r="780" spans="36:36" ht="14.25" customHeight="1">
      <c r="AJ780" s="68"/>
    </row>
    <row r="781" spans="36:36" ht="14.25" customHeight="1">
      <c r="AJ781" s="68"/>
    </row>
    <row r="782" spans="36:36" ht="14.25" customHeight="1">
      <c r="AJ782" s="68"/>
    </row>
    <row r="783" spans="36:36" ht="14.25" customHeight="1">
      <c r="AJ783" s="68"/>
    </row>
    <row r="784" spans="36:36" ht="14.25" customHeight="1">
      <c r="AJ784" s="68"/>
    </row>
    <row r="785" spans="36:36" ht="14.25" customHeight="1">
      <c r="AJ785" s="68"/>
    </row>
    <row r="786" spans="36:36" ht="14.25" customHeight="1">
      <c r="AJ786" s="68"/>
    </row>
    <row r="787" spans="36:36" ht="14.25" customHeight="1">
      <c r="AJ787" s="68"/>
    </row>
    <row r="788" spans="36:36" ht="14.25" customHeight="1">
      <c r="AJ788" s="68"/>
    </row>
    <row r="789" spans="36:36" ht="14.25" customHeight="1">
      <c r="AJ789" s="68"/>
    </row>
    <row r="790" spans="36:36" ht="14.25" customHeight="1">
      <c r="AJ790" s="68"/>
    </row>
    <row r="791" spans="36:36" ht="14.25" customHeight="1">
      <c r="AJ791" s="68"/>
    </row>
    <row r="792" spans="36:36" ht="14.25" customHeight="1">
      <c r="AJ792" s="68"/>
    </row>
    <row r="793" spans="36:36" ht="14.25" customHeight="1">
      <c r="AJ793" s="68"/>
    </row>
    <row r="794" spans="36:36" ht="14.25" customHeight="1">
      <c r="AJ794" s="68"/>
    </row>
    <row r="795" spans="36:36" ht="14.25" customHeight="1">
      <c r="AJ795" s="68"/>
    </row>
    <row r="796" spans="36:36" ht="14.25" customHeight="1">
      <c r="AJ796" s="68"/>
    </row>
    <row r="797" spans="36:36" ht="14.25" customHeight="1">
      <c r="AJ797" s="68"/>
    </row>
    <row r="798" spans="36:36" ht="14.25" customHeight="1">
      <c r="AJ798" s="68"/>
    </row>
    <row r="799" spans="36:36" ht="14.25" customHeight="1">
      <c r="AJ799" s="68"/>
    </row>
    <row r="800" spans="36:36" ht="14.25" customHeight="1">
      <c r="AJ800" s="68"/>
    </row>
    <row r="801" spans="36:36" ht="14.25" customHeight="1">
      <c r="AJ801" s="68"/>
    </row>
    <row r="802" spans="36:36" ht="14.25" customHeight="1">
      <c r="AJ802" s="68"/>
    </row>
    <row r="803" spans="36:36" ht="14.25" customHeight="1">
      <c r="AJ803" s="68"/>
    </row>
    <row r="804" spans="36:36" ht="14.25" customHeight="1">
      <c r="AJ804" s="68"/>
    </row>
    <row r="805" spans="36:36" ht="14.25" customHeight="1">
      <c r="AJ805" s="68"/>
    </row>
    <row r="806" spans="36:36" ht="14.25" customHeight="1">
      <c r="AJ806" s="68"/>
    </row>
    <row r="807" spans="36:36" ht="14.25" customHeight="1">
      <c r="AJ807" s="68"/>
    </row>
    <row r="808" spans="36:36" ht="14.25" customHeight="1">
      <c r="AJ808" s="68"/>
    </row>
    <row r="809" spans="36:36" ht="14.25" customHeight="1">
      <c r="AJ809" s="68"/>
    </row>
    <row r="810" spans="36:36" ht="14.25" customHeight="1">
      <c r="AJ810" s="68"/>
    </row>
    <row r="811" spans="36:36" ht="14.25" customHeight="1">
      <c r="AJ811" s="68"/>
    </row>
    <row r="812" spans="36:36" ht="14.25" customHeight="1">
      <c r="AJ812" s="68"/>
    </row>
    <row r="813" spans="36:36" ht="14.25" customHeight="1">
      <c r="AJ813" s="68"/>
    </row>
    <row r="814" spans="36:36" ht="14.25" customHeight="1">
      <c r="AJ814" s="68"/>
    </row>
    <row r="815" spans="36:36" ht="14.25" customHeight="1">
      <c r="AJ815" s="68"/>
    </row>
    <row r="816" spans="36:36" ht="14.25" customHeight="1">
      <c r="AJ816" s="68"/>
    </row>
    <row r="817" spans="36:36" ht="14.25" customHeight="1">
      <c r="AJ817" s="68"/>
    </row>
    <row r="818" spans="36:36" ht="14.25" customHeight="1">
      <c r="AJ818" s="68"/>
    </row>
    <row r="819" spans="36:36" ht="14.25" customHeight="1">
      <c r="AJ819" s="68"/>
    </row>
    <row r="820" spans="36:36" ht="14.25" customHeight="1">
      <c r="AJ820" s="68"/>
    </row>
    <row r="821" spans="36:36" ht="14.25" customHeight="1">
      <c r="AJ821" s="68"/>
    </row>
    <row r="822" spans="36:36" ht="14.25" customHeight="1">
      <c r="AJ822" s="68"/>
    </row>
    <row r="823" spans="36:36" ht="14.25" customHeight="1">
      <c r="AJ823" s="68"/>
    </row>
    <row r="824" spans="36:36" ht="14.25" customHeight="1">
      <c r="AJ824" s="68"/>
    </row>
    <row r="825" spans="36:36" ht="14.25" customHeight="1">
      <c r="AJ825" s="68"/>
    </row>
    <row r="826" spans="36:36" ht="14.25" customHeight="1">
      <c r="AJ826" s="68"/>
    </row>
    <row r="827" spans="36:36" ht="14.25" customHeight="1">
      <c r="AJ827" s="68"/>
    </row>
    <row r="828" spans="36:36" ht="14.25" customHeight="1">
      <c r="AJ828" s="68"/>
    </row>
    <row r="829" spans="36:36" ht="14.25" customHeight="1">
      <c r="AJ829" s="68"/>
    </row>
    <row r="830" spans="36:36" ht="14.25" customHeight="1">
      <c r="AJ830" s="68"/>
    </row>
    <row r="831" spans="36:36" ht="14.25" customHeight="1">
      <c r="AJ831" s="68"/>
    </row>
    <row r="832" spans="36:36" ht="14.25" customHeight="1">
      <c r="AJ832" s="68"/>
    </row>
    <row r="833" spans="36:36" ht="14.25" customHeight="1">
      <c r="AJ833" s="68"/>
    </row>
    <row r="834" spans="36:36" ht="14.25" customHeight="1">
      <c r="AJ834" s="68"/>
    </row>
    <row r="835" spans="36:36" ht="14.25" customHeight="1">
      <c r="AJ835" s="68"/>
    </row>
    <row r="836" spans="36:36" ht="14.25" customHeight="1">
      <c r="AJ836" s="68"/>
    </row>
    <row r="837" spans="36:36" ht="14.25" customHeight="1">
      <c r="AJ837" s="68"/>
    </row>
    <row r="838" spans="36:36" ht="14.25" customHeight="1">
      <c r="AJ838" s="68"/>
    </row>
    <row r="839" spans="36:36" ht="14.25" customHeight="1">
      <c r="AJ839" s="68"/>
    </row>
    <row r="840" spans="36:36" ht="14.25" customHeight="1">
      <c r="AJ840" s="68"/>
    </row>
    <row r="841" spans="36:36" ht="14.25" customHeight="1">
      <c r="AJ841" s="68"/>
    </row>
    <row r="842" spans="36:36" ht="14.25" customHeight="1">
      <c r="AJ842" s="68"/>
    </row>
    <row r="843" spans="36:36" ht="14.25" customHeight="1">
      <c r="AJ843" s="68"/>
    </row>
    <row r="844" spans="36:36" ht="14.25" customHeight="1">
      <c r="AJ844" s="68"/>
    </row>
    <row r="845" spans="36:36" ht="14.25" customHeight="1">
      <c r="AJ845" s="68"/>
    </row>
    <row r="846" spans="36:36" ht="14.25" customHeight="1">
      <c r="AJ846" s="68"/>
    </row>
    <row r="847" spans="36:36" ht="14.25" customHeight="1">
      <c r="AJ847" s="68"/>
    </row>
    <row r="848" spans="36:36" ht="14.25" customHeight="1">
      <c r="AJ848" s="68"/>
    </row>
    <row r="849" spans="36:36" ht="14.25" customHeight="1">
      <c r="AJ849" s="68"/>
    </row>
    <row r="850" spans="36:36" ht="14.25" customHeight="1">
      <c r="AJ850" s="68"/>
    </row>
    <row r="851" spans="36:36" ht="14.25" customHeight="1">
      <c r="AJ851" s="68"/>
    </row>
    <row r="852" spans="36:36" ht="14.25" customHeight="1">
      <c r="AJ852" s="68"/>
    </row>
    <row r="853" spans="36:36" ht="14.25" customHeight="1">
      <c r="AJ853" s="68"/>
    </row>
    <row r="854" spans="36:36" ht="14.25" customHeight="1">
      <c r="AJ854" s="68"/>
    </row>
    <row r="855" spans="36:36" ht="14.25" customHeight="1">
      <c r="AJ855" s="68"/>
    </row>
    <row r="856" spans="36:36" ht="14.25" customHeight="1">
      <c r="AJ856" s="68"/>
    </row>
    <row r="857" spans="36:36" ht="14.25" customHeight="1">
      <c r="AJ857" s="68"/>
    </row>
    <row r="858" spans="36:36" ht="14.25" customHeight="1">
      <c r="AJ858" s="68"/>
    </row>
    <row r="859" spans="36:36" ht="14.25" customHeight="1">
      <c r="AJ859" s="68"/>
    </row>
    <row r="860" spans="36:36" ht="14.25" customHeight="1">
      <c r="AJ860" s="68"/>
    </row>
    <row r="861" spans="36:36" ht="14.25" customHeight="1">
      <c r="AJ861" s="68"/>
    </row>
    <row r="862" spans="36:36" ht="14.25" customHeight="1">
      <c r="AJ862" s="68"/>
    </row>
    <row r="863" spans="36:36" ht="14.25" customHeight="1">
      <c r="AJ863" s="68"/>
    </row>
    <row r="864" spans="36:36" ht="14.25" customHeight="1">
      <c r="AJ864" s="68"/>
    </row>
    <row r="865" spans="36:36" ht="14.25" customHeight="1">
      <c r="AJ865" s="68"/>
    </row>
    <row r="866" spans="36:36" ht="14.25" customHeight="1">
      <c r="AJ866" s="68"/>
    </row>
    <row r="867" spans="36:36" ht="14.25" customHeight="1">
      <c r="AJ867" s="68"/>
    </row>
    <row r="868" spans="36:36" ht="14.25" customHeight="1">
      <c r="AJ868" s="68"/>
    </row>
    <row r="869" spans="36:36" ht="14.25" customHeight="1">
      <c r="AJ869" s="68"/>
    </row>
    <row r="870" spans="36:36" ht="14.25" customHeight="1">
      <c r="AJ870" s="68"/>
    </row>
    <row r="871" spans="36:36" ht="14.25" customHeight="1">
      <c r="AJ871" s="68"/>
    </row>
    <row r="872" spans="36:36" ht="14.25" customHeight="1">
      <c r="AJ872" s="68"/>
    </row>
    <row r="873" spans="36:36" ht="14.25" customHeight="1">
      <c r="AJ873" s="68"/>
    </row>
    <row r="874" spans="36:36" ht="14.25" customHeight="1">
      <c r="AJ874" s="68"/>
    </row>
    <row r="875" spans="36:36" ht="14.25" customHeight="1">
      <c r="AJ875" s="68"/>
    </row>
    <row r="876" spans="36:36" ht="14.25" customHeight="1">
      <c r="AJ876" s="68"/>
    </row>
    <row r="877" spans="36:36" ht="14.25" customHeight="1">
      <c r="AJ877" s="68"/>
    </row>
    <row r="878" spans="36:36" ht="14.25" customHeight="1">
      <c r="AJ878" s="68"/>
    </row>
    <row r="879" spans="36:36" ht="14.25" customHeight="1">
      <c r="AJ879" s="68"/>
    </row>
    <row r="880" spans="36:36" ht="14.25" customHeight="1">
      <c r="AJ880" s="68"/>
    </row>
    <row r="881" spans="36:36" ht="14.25" customHeight="1">
      <c r="AJ881" s="68"/>
    </row>
    <row r="882" spans="36:36" ht="14.25" customHeight="1">
      <c r="AJ882" s="68"/>
    </row>
    <row r="883" spans="36:36" ht="14.25" customHeight="1">
      <c r="AJ883" s="68"/>
    </row>
    <row r="884" spans="36:36" ht="14.25" customHeight="1">
      <c r="AJ884" s="68"/>
    </row>
    <row r="885" spans="36:36" ht="14.25" customHeight="1">
      <c r="AJ885" s="68"/>
    </row>
    <row r="886" spans="36:36" ht="14.25" customHeight="1">
      <c r="AJ886" s="68"/>
    </row>
    <row r="887" spans="36:36" ht="14.25" customHeight="1">
      <c r="AJ887" s="68"/>
    </row>
    <row r="888" spans="36:36" ht="14.25" customHeight="1">
      <c r="AJ888" s="68"/>
    </row>
    <row r="889" spans="36:36" ht="14.25" customHeight="1">
      <c r="AJ889" s="68"/>
    </row>
    <row r="890" spans="36:36" ht="14.25" customHeight="1">
      <c r="AJ890" s="68"/>
    </row>
    <row r="891" spans="36:36" ht="14.25" customHeight="1">
      <c r="AJ891" s="68"/>
    </row>
    <row r="892" spans="36:36" ht="14.25" customHeight="1">
      <c r="AJ892" s="68"/>
    </row>
    <row r="893" spans="36:36" ht="14.25" customHeight="1">
      <c r="AJ893" s="68"/>
    </row>
    <row r="894" spans="36:36" ht="14.25" customHeight="1">
      <c r="AJ894" s="68"/>
    </row>
    <row r="895" spans="36:36" ht="14.25" customHeight="1">
      <c r="AJ895" s="68"/>
    </row>
    <row r="896" spans="36:36" ht="14.25" customHeight="1">
      <c r="AJ896" s="68"/>
    </row>
    <row r="897" spans="36:36" ht="14.25" customHeight="1">
      <c r="AJ897" s="68"/>
    </row>
    <row r="898" spans="36:36" ht="14.25" customHeight="1">
      <c r="AJ898" s="68"/>
    </row>
    <row r="899" spans="36:36" ht="14.25" customHeight="1">
      <c r="AJ899" s="68"/>
    </row>
    <row r="900" spans="36:36" ht="14.25" customHeight="1">
      <c r="AJ900" s="68"/>
    </row>
    <row r="901" spans="36:36" ht="14.25" customHeight="1">
      <c r="AJ901" s="68"/>
    </row>
    <row r="902" spans="36:36" ht="14.25" customHeight="1">
      <c r="AJ902" s="68"/>
    </row>
    <row r="903" spans="36:36" ht="14.25" customHeight="1">
      <c r="AJ903" s="68"/>
    </row>
    <row r="904" spans="36:36" ht="14.25" customHeight="1">
      <c r="AJ904" s="68"/>
    </row>
    <row r="905" spans="36:36" ht="14.25" customHeight="1">
      <c r="AJ905" s="68"/>
    </row>
    <row r="906" spans="36:36" ht="14.25" customHeight="1">
      <c r="AJ906" s="68"/>
    </row>
    <row r="907" spans="36:36" ht="14.25" customHeight="1">
      <c r="AJ907" s="68"/>
    </row>
    <row r="908" spans="36:36" ht="14.25" customHeight="1">
      <c r="AJ908" s="68"/>
    </row>
    <row r="909" spans="36:36" ht="14.25" customHeight="1">
      <c r="AJ909" s="68"/>
    </row>
    <row r="910" spans="36:36" ht="14.25" customHeight="1">
      <c r="AJ910" s="68"/>
    </row>
    <row r="911" spans="36:36" ht="14.25" customHeight="1">
      <c r="AJ911" s="68"/>
    </row>
    <row r="912" spans="36:36" ht="14.25" customHeight="1">
      <c r="AJ912" s="68"/>
    </row>
    <row r="913" spans="36:36" ht="14.25" customHeight="1">
      <c r="AJ913" s="68"/>
    </row>
    <row r="914" spans="36:36" ht="14.25" customHeight="1">
      <c r="AJ914" s="68"/>
    </row>
    <row r="915" spans="36:36" ht="14.25" customHeight="1">
      <c r="AJ915" s="68"/>
    </row>
    <row r="916" spans="36:36" ht="14.25" customHeight="1">
      <c r="AJ916" s="68"/>
    </row>
    <row r="917" spans="36:36" ht="14.25" customHeight="1">
      <c r="AJ917" s="68"/>
    </row>
    <row r="918" spans="36:36" ht="14.25" customHeight="1">
      <c r="AJ918" s="68"/>
    </row>
    <row r="919" spans="36:36" ht="14.25" customHeight="1">
      <c r="AJ919" s="68"/>
    </row>
    <row r="920" spans="36:36" ht="14.25" customHeight="1">
      <c r="AJ920" s="68"/>
    </row>
    <row r="921" spans="36:36" ht="14.25" customHeight="1">
      <c r="AJ921" s="68"/>
    </row>
    <row r="922" spans="36:36" ht="14.25" customHeight="1">
      <c r="AJ922" s="68"/>
    </row>
    <row r="923" spans="36:36" ht="14.25" customHeight="1">
      <c r="AJ923" s="68"/>
    </row>
    <row r="924" spans="36:36" ht="14.25" customHeight="1">
      <c r="AJ924" s="68"/>
    </row>
    <row r="925" spans="36:36" ht="14.25" customHeight="1">
      <c r="AJ925" s="68"/>
    </row>
    <row r="926" spans="36:36" ht="14.25" customHeight="1">
      <c r="AJ926" s="68"/>
    </row>
    <row r="927" spans="36:36" ht="14.25" customHeight="1">
      <c r="AJ927" s="68"/>
    </row>
    <row r="928" spans="36:36" ht="14.25" customHeight="1">
      <c r="AJ928" s="68"/>
    </row>
    <row r="929" spans="36:36" ht="14.25" customHeight="1">
      <c r="AJ929" s="68"/>
    </row>
    <row r="930" spans="36:36" ht="14.25" customHeight="1">
      <c r="AJ930" s="68"/>
    </row>
    <row r="931" spans="36:36" ht="14.25" customHeight="1">
      <c r="AJ931" s="68"/>
    </row>
    <row r="932" spans="36:36" ht="14.25" customHeight="1">
      <c r="AJ932" s="68"/>
    </row>
    <row r="933" spans="36:36" ht="14.25" customHeight="1">
      <c r="AJ933" s="68"/>
    </row>
    <row r="934" spans="36:36" ht="14.25" customHeight="1">
      <c r="AJ934" s="68"/>
    </row>
    <row r="935" spans="36:36" ht="14.25" customHeight="1">
      <c r="AJ935" s="68"/>
    </row>
    <row r="936" spans="36:36" ht="14.25" customHeight="1">
      <c r="AJ936" s="68"/>
    </row>
    <row r="937" spans="36:36" ht="14.25" customHeight="1">
      <c r="AJ937" s="68"/>
    </row>
    <row r="938" spans="36:36" ht="14.25" customHeight="1">
      <c r="AJ938" s="68"/>
    </row>
    <row r="939" spans="36:36" ht="14.25" customHeight="1">
      <c r="AJ939" s="68"/>
    </row>
    <row r="940" spans="36:36" ht="14.25" customHeight="1">
      <c r="AJ940" s="68"/>
    </row>
    <row r="941" spans="36:36" ht="14.25" customHeight="1">
      <c r="AJ941" s="68"/>
    </row>
    <row r="942" spans="36:36" ht="14.25" customHeight="1">
      <c r="AJ942" s="68"/>
    </row>
    <row r="943" spans="36:36" ht="14.25" customHeight="1">
      <c r="AJ943" s="68"/>
    </row>
    <row r="944" spans="36:36" ht="14.25" customHeight="1">
      <c r="AJ944" s="68"/>
    </row>
    <row r="945" spans="36:36" ht="14.25" customHeight="1">
      <c r="AJ945" s="68"/>
    </row>
    <row r="946" spans="36:36" ht="14.25" customHeight="1">
      <c r="AJ946" s="68"/>
    </row>
    <row r="947" spans="36:36" ht="14.25" customHeight="1">
      <c r="AJ947" s="68"/>
    </row>
    <row r="948" spans="36:36" ht="14.25" customHeight="1">
      <c r="AJ948" s="68"/>
    </row>
    <row r="949" spans="36:36" ht="14.25" customHeight="1">
      <c r="AJ949" s="68"/>
    </row>
    <row r="950" spans="36:36" ht="14.25" customHeight="1">
      <c r="AJ950" s="68"/>
    </row>
    <row r="951" spans="36:36" ht="14.25" customHeight="1">
      <c r="AJ951" s="68"/>
    </row>
    <row r="952" spans="36:36" ht="14.25" customHeight="1">
      <c r="AJ952" s="68"/>
    </row>
    <row r="953" spans="36:36" ht="14.25" customHeight="1">
      <c r="AJ953" s="68"/>
    </row>
    <row r="954" spans="36:36" ht="14.25" customHeight="1">
      <c r="AJ954" s="68"/>
    </row>
    <row r="955" spans="36:36" ht="14.25" customHeight="1">
      <c r="AJ955" s="68"/>
    </row>
    <row r="956" spans="36:36" ht="14.25" customHeight="1">
      <c r="AJ956" s="68"/>
    </row>
    <row r="957" spans="36:36" ht="14.25" customHeight="1">
      <c r="AJ957" s="68"/>
    </row>
    <row r="958" spans="36:36" ht="14.25" customHeight="1">
      <c r="AJ958" s="68"/>
    </row>
    <row r="959" spans="36:36" ht="14.25" customHeight="1">
      <c r="AJ959" s="68"/>
    </row>
    <row r="960" spans="36:36" ht="14.25" customHeight="1">
      <c r="AJ960" s="68"/>
    </row>
    <row r="961" spans="36:36" ht="14.25" customHeight="1">
      <c r="AJ961" s="68"/>
    </row>
    <row r="962" spans="36:36" ht="14.25" customHeight="1">
      <c r="AJ962" s="68"/>
    </row>
    <row r="963" spans="36:36" ht="14.25" customHeight="1">
      <c r="AJ963" s="68"/>
    </row>
    <row r="964" spans="36:36" ht="14.25" customHeight="1">
      <c r="AJ964" s="68"/>
    </row>
    <row r="965" spans="36:36" ht="14.25" customHeight="1">
      <c r="AJ965" s="68"/>
    </row>
    <row r="966" spans="36:36" ht="14.25" customHeight="1">
      <c r="AJ966" s="68"/>
    </row>
    <row r="967" spans="36:36" ht="14.25" customHeight="1">
      <c r="AJ967" s="68"/>
    </row>
    <row r="968" spans="36:36" ht="14.25" customHeight="1">
      <c r="AJ968" s="68"/>
    </row>
    <row r="969" spans="36:36" ht="14.25" customHeight="1">
      <c r="AJ969" s="68"/>
    </row>
    <row r="970" spans="36:36" ht="14.25" customHeight="1">
      <c r="AJ970" s="68"/>
    </row>
    <row r="971" spans="36:36" ht="14.25" customHeight="1">
      <c r="AJ971" s="68"/>
    </row>
    <row r="972" spans="36:36" ht="14.25" customHeight="1">
      <c r="AJ972" s="68"/>
    </row>
    <row r="973" spans="36:36" ht="14.25" customHeight="1">
      <c r="AJ973" s="68"/>
    </row>
    <row r="974" spans="36:36" ht="14.25" customHeight="1">
      <c r="AJ974" s="68"/>
    </row>
    <row r="975" spans="36:36" ht="14.25" customHeight="1">
      <c r="AJ975" s="68"/>
    </row>
    <row r="976" spans="36:36" ht="14.25" customHeight="1">
      <c r="AJ976" s="68"/>
    </row>
    <row r="977" spans="36:36" ht="14.25" customHeight="1">
      <c r="AJ977" s="68"/>
    </row>
    <row r="978" spans="36:36" ht="14.25" customHeight="1">
      <c r="AJ978" s="68"/>
    </row>
    <row r="979" spans="36:36" ht="14.25" customHeight="1">
      <c r="AJ979" s="68"/>
    </row>
    <row r="980" spans="36:36" ht="14.25" customHeight="1">
      <c r="AJ980" s="68"/>
    </row>
    <row r="981" spans="36:36" ht="14.25" customHeight="1">
      <c r="AJ981" s="68"/>
    </row>
    <row r="982" spans="36:36" ht="14.25" customHeight="1">
      <c r="AJ982" s="68"/>
    </row>
    <row r="983" spans="36:36" ht="14.25" customHeight="1">
      <c r="AJ983" s="68"/>
    </row>
    <row r="984" spans="36:36" ht="14.25" customHeight="1">
      <c r="AJ984" s="68"/>
    </row>
    <row r="985" spans="36:36" ht="14.25" customHeight="1">
      <c r="AJ985" s="68"/>
    </row>
    <row r="986" spans="36:36" ht="14.25" customHeight="1">
      <c r="AJ986" s="68"/>
    </row>
    <row r="987" spans="36:36" ht="14.25" customHeight="1">
      <c r="AJ987" s="68"/>
    </row>
    <row r="988" spans="36:36" ht="14.25" customHeight="1">
      <c r="AJ988" s="68"/>
    </row>
    <row r="989" spans="36:36" ht="14.25" customHeight="1">
      <c r="AJ989" s="68"/>
    </row>
    <row r="990" spans="36:36" ht="14.25" customHeight="1">
      <c r="AJ990" s="68"/>
    </row>
    <row r="991" spans="36:36" ht="14.25" customHeight="1">
      <c r="AJ991" s="68"/>
    </row>
    <row r="992" spans="36:36" ht="14.25" customHeight="1">
      <c r="AJ992" s="68"/>
    </row>
    <row r="993" spans="36:36" ht="14.25" customHeight="1">
      <c r="AJ993" s="68"/>
    </row>
    <row r="994" spans="36:36" ht="14.25" customHeight="1">
      <c r="AJ994" s="68"/>
    </row>
    <row r="995" spans="36:36" ht="14.25" customHeight="1">
      <c r="AJ995" s="68"/>
    </row>
    <row r="996" spans="36:36" ht="14.25" customHeight="1">
      <c r="AJ996" s="68"/>
    </row>
    <row r="997" spans="36:36" ht="14.25" customHeight="1">
      <c r="AJ997" s="68"/>
    </row>
    <row r="998" spans="36:36" ht="14.25" customHeight="1">
      <c r="AJ998" s="68"/>
    </row>
    <row r="999" spans="36:36" ht="14.25" customHeight="1">
      <c r="AJ999" s="68"/>
    </row>
    <row r="1000" spans="36:36" ht="14.25" customHeight="1">
      <c r="AJ1000" s="68"/>
    </row>
  </sheetData>
  <mergeCells count="15">
    <mergeCell ref="AN5:BR5"/>
    <mergeCell ref="BS5:BS6"/>
    <mergeCell ref="AN1:AR2"/>
    <mergeCell ref="L2:V3"/>
    <mergeCell ref="AN3:AR3"/>
    <mergeCell ref="D5:AH5"/>
    <mergeCell ref="AI5:AI6"/>
    <mergeCell ref="AK5:AK6"/>
    <mergeCell ref="AL5:AL6"/>
    <mergeCell ref="A4:C4"/>
    <mergeCell ref="AK4:AM4"/>
    <mergeCell ref="A5:A6"/>
    <mergeCell ref="B5:B6"/>
    <mergeCell ref="AM5:AM6"/>
    <mergeCell ref="C5:C6"/>
  </mergeCells>
  <conditionalFormatting sqref="BS8:BS14 BS16:BS45 BS47:BS66 BS68:BS112">
    <cfRule type="cellIs" dxfId="4" priority="1" operator="lessThan">
      <formula>0.9</formula>
    </cfRule>
  </conditionalFormatting>
  <conditionalFormatting sqref="BS67">
    <cfRule type="cellIs" dxfId="3" priority="2" operator="lessThan">
      <formula>0.9</formula>
    </cfRule>
  </conditionalFormatting>
  <conditionalFormatting sqref="BS46">
    <cfRule type="cellIs" dxfId="2" priority="3" operator="lessThan">
      <formula>0.9</formula>
    </cfRule>
  </conditionalFormatting>
  <conditionalFormatting sqref="BS15">
    <cfRule type="cellIs" dxfId="1" priority="4" operator="lessThan">
      <formula>0.9</formula>
    </cfRule>
  </conditionalFormatting>
  <pageMargins left="0.7" right="0.7" top="0.75" bottom="0.75" header="0" footer="0"/>
  <pageSetup paperSize="9"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000"/>
  <sheetViews>
    <sheetView topLeftCell="A4" workbookViewId="0"/>
  </sheetViews>
  <sheetFormatPr defaultColWidth="14.453125" defaultRowHeight="15" customHeight="1"/>
  <cols>
    <col min="1" max="1" width="9.08984375" customWidth="1"/>
    <col min="2" max="2" width="20.7265625" customWidth="1"/>
    <col min="3" max="3" width="12" customWidth="1"/>
    <col min="4" max="4" width="9.08984375" customWidth="1"/>
    <col min="5" max="5" width="5.54296875" customWidth="1"/>
    <col min="6" max="6" width="40.81640625" customWidth="1"/>
    <col min="7" max="7" width="1.81640625" customWidth="1"/>
    <col min="8" max="8" width="3.453125" customWidth="1"/>
    <col min="9" max="9" width="18.81640625" customWidth="1"/>
    <col min="10" max="10" width="9.08984375" customWidth="1"/>
    <col min="11" max="11" width="3.453125" customWidth="1"/>
    <col min="12" max="12" width="12.453125" customWidth="1"/>
    <col min="13" max="15" width="9.08984375" customWidth="1"/>
    <col min="16" max="16" width="8" customWidth="1"/>
    <col min="17" max="17" width="11.08984375" customWidth="1"/>
    <col min="18" max="21" width="9.08984375" customWidth="1"/>
    <col min="22" max="22" width="4.453125" customWidth="1"/>
    <col min="23" max="23" width="9.08984375" customWidth="1"/>
    <col min="24" max="24" width="2.08984375" customWidth="1"/>
    <col min="25" max="28" width="9.08984375" customWidth="1"/>
    <col min="29" max="29" width="12.81640625" customWidth="1"/>
  </cols>
  <sheetData>
    <row r="1" spans="1:29" ht="12" customHeight="1">
      <c r="A1" s="355"/>
      <c r="B1" s="355"/>
      <c r="C1" s="355"/>
      <c r="D1" s="355"/>
      <c r="E1" s="355"/>
      <c r="F1" s="355"/>
      <c r="G1" s="355"/>
      <c r="H1" s="355"/>
      <c r="I1" s="355"/>
      <c r="J1" s="355"/>
      <c r="K1" s="355"/>
      <c r="L1" s="355"/>
      <c r="M1" s="355"/>
      <c r="N1" s="355"/>
      <c r="O1" s="355"/>
      <c r="P1" s="355"/>
      <c r="Q1" s="355"/>
      <c r="R1" s="356"/>
      <c r="S1" s="357"/>
      <c r="T1" s="356"/>
      <c r="U1" s="357"/>
      <c r="V1" s="355"/>
      <c r="W1" s="355"/>
      <c r="X1" s="355"/>
      <c r="Y1" s="355"/>
      <c r="Z1" s="355"/>
      <c r="AA1" s="355"/>
      <c r="AB1" s="355"/>
      <c r="AC1" s="355"/>
    </row>
    <row r="2" spans="1:29" ht="12" customHeight="1">
      <c r="A2" s="355"/>
      <c r="B2" s="355"/>
      <c r="C2" s="355"/>
      <c r="D2" s="355"/>
      <c r="E2" s="355"/>
      <c r="F2" s="355"/>
      <c r="G2" s="355"/>
      <c r="H2" s="355"/>
      <c r="I2" s="355"/>
      <c r="J2" s="355"/>
      <c r="K2" s="355"/>
      <c r="L2" s="355"/>
      <c r="M2" s="589" t="s">
        <v>1611</v>
      </c>
      <c r="N2" s="590"/>
      <c r="O2" s="355"/>
      <c r="P2" s="355" t="s">
        <v>1612</v>
      </c>
      <c r="Q2" s="355" t="s">
        <v>1613</v>
      </c>
      <c r="R2" s="356" t="s">
        <v>1614</v>
      </c>
      <c r="S2" s="357" t="s">
        <v>1615</v>
      </c>
      <c r="T2" s="356" t="s">
        <v>1616</v>
      </c>
      <c r="U2" s="357" t="s">
        <v>1617</v>
      </c>
      <c r="V2" s="355" t="s">
        <v>1618</v>
      </c>
      <c r="W2" s="355" t="s">
        <v>1619</v>
      </c>
      <c r="X2" s="355" t="s">
        <v>1620</v>
      </c>
      <c r="Y2" s="355" t="s">
        <v>1621</v>
      </c>
      <c r="Z2" s="355" t="s">
        <v>1622</v>
      </c>
      <c r="AA2" s="355" t="s">
        <v>1623</v>
      </c>
      <c r="AB2" s="355" t="s">
        <v>1624</v>
      </c>
      <c r="AC2" s="355"/>
    </row>
    <row r="3" spans="1:29" ht="12" customHeight="1">
      <c r="A3" s="355"/>
      <c r="B3" s="355" t="s">
        <v>1625</v>
      </c>
      <c r="C3" s="355" t="s">
        <v>192</v>
      </c>
      <c r="D3" s="355"/>
      <c r="E3" s="355" t="s">
        <v>308</v>
      </c>
      <c r="F3" s="355" t="s">
        <v>1626</v>
      </c>
      <c r="G3" s="355"/>
      <c r="H3" s="355" t="s">
        <v>148</v>
      </c>
      <c r="I3" s="355" t="s">
        <v>116</v>
      </c>
      <c r="J3" s="355"/>
      <c r="K3" s="355" t="s">
        <v>134</v>
      </c>
      <c r="L3" s="355" t="s">
        <v>1627</v>
      </c>
      <c r="M3" s="358" t="s">
        <v>308</v>
      </c>
      <c r="N3" s="359" t="s">
        <v>1626</v>
      </c>
      <c r="O3" s="355"/>
      <c r="P3" s="355" t="s">
        <v>210</v>
      </c>
      <c r="Q3" s="355" t="s">
        <v>192</v>
      </c>
      <c r="R3" s="356">
        <v>2000</v>
      </c>
      <c r="S3" s="357">
        <v>44805</v>
      </c>
      <c r="T3" s="356">
        <v>2012</v>
      </c>
      <c r="U3" s="357">
        <v>44805</v>
      </c>
      <c r="V3" s="356">
        <f t="shared" ref="V3:V4" si="0">+T3-R3</f>
        <v>12</v>
      </c>
      <c r="W3" s="355" t="s">
        <v>1628</v>
      </c>
      <c r="X3" s="355">
        <v>1</v>
      </c>
      <c r="Y3" s="355">
        <v>1</v>
      </c>
      <c r="Z3" s="360">
        <f t="shared" ref="Z3:Z149" si="1">X3/Y3</f>
        <v>1</v>
      </c>
      <c r="AA3" s="355">
        <v>1</v>
      </c>
      <c r="AB3" s="360">
        <f t="shared" ref="AB3:AB149" si="2">AA3/Y3</f>
        <v>1</v>
      </c>
      <c r="AC3" s="355" t="str">
        <f t="shared" ref="AC3:AC149" si="3">Q3&amp;W3</f>
        <v>Prima LX 2528ob</v>
      </c>
    </row>
    <row r="4" spans="1:29" ht="12" customHeight="1">
      <c r="A4" s="355"/>
      <c r="B4" s="355" t="s">
        <v>1629</v>
      </c>
      <c r="C4" s="355" t="s">
        <v>192</v>
      </c>
      <c r="D4" s="355"/>
      <c r="E4" s="355" t="s">
        <v>140</v>
      </c>
      <c r="F4" s="355" t="s">
        <v>1630</v>
      </c>
      <c r="G4" s="355"/>
      <c r="H4" s="355" t="s">
        <v>149</v>
      </c>
      <c r="I4" s="355" t="s">
        <v>1631</v>
      </c>
      <c r="J4" s="355"/>
      <c r="K4" s="355" t="s">
        <v>137</v>
      </c>
      <c r="L4" s="355" t="s">
        <v>1632</v>
      </c>
      <c r="M4" s="358" t="s">
        <v>140</v>
      </c>
      <c r="N4" s="359" t="s">
        <v>1630</v>
      </c>
      <c r="O4" s="355"/>
      <c r="P4" s="355" t="s">
        <v>1633</v>
      </c>
      <c r="Q4" s="355" t="s">
        <v>192</v>
      </c>
      <c r="R4" s="356">
        <v>3500</v>
      </c>
      <c r="S4" s="357">
        <v>44805</v>
      </c>
      <c r="T4" s="356">
        <v>3522</v>
      </c>
      <c r="U4" s="357">
        <v>44812</v>
      </c>
      <c r="V4" s="356">
        <f t="shared" si="0"/>
        <v>22</v>
      </c>
      <c r="W4" s="355" t="s">
        <v>1628</v>
      </c>
      <c r="X4" s="355">
        <v>1</v>
      </c>
      <c r="Y4" s="355">
        <v>1</v>
      </c>
      <c r="Z4" s="360">
        <f t="shared" si="1"/>
        <v>1</v>
      </c>
      <c r="AA4" s="355">
        <v>1</v>
      </c>
      <c r="AB4" s="360">
        <f t="shared" si="2"/>
        <v>1</v>
      </c>
      <c r="AC4" s="355" t="str">
        <f t="shared" si="3"/>
        <v>Prima LX 2528ob</v>
      </c>
    </row>
    <row r="5" spans="1:29" ht="12" customHeight="1">
      <c r="A5" s="355"/>
      <c r="B5" s="355" t="s">
        <v>1634</v>
      </c>
      <c r="C5" s="355" t="s">
        <v>192</v>
      </c>
      <c r="D5" s="355"/>
      <c r="E5" s="355" t="s">
        <v>1635</v>
      </c>
      <c r="F5" s="355" t="s">
        <v>1636</v>
      </c>
      <c r="G5" s="355"/>
      <c r="H5" s="355" t="s">
        <v>150</v>
      </c>
      <c r="I5" s="355" t="s">
        <v>1637</v>
      </c>
      <c r="J5" s="355"/>
      <c r="K5" s="355" t="s">
        <v>133</v>
      </c>
      <c r="L5" s="355" t="s">
        <v>1638</v>
      </c>
      <c r="M5" s="358" t="s">
        <v>300</v>
      </c>
      <c r="N5" s="359" t="s">
        <v>1639</v>
      </c>
      <c r="O5" s="355"/>
      <c r="P5" s="355" t="s">
        <v>1640</v>
      </c>
      <c r="Q5" s="355" t="s">
        <v>192</v>
      </c>
      <c r="R5" s="356">
        <v>3000</v>
      </c>
      <c r="S5" s="357">
        <v>44805</v>
      </c>
      <c r="T5" s="356">
        <v>2992</v>
      </c>
      <c r="U5" s="357">
        <v>44805</v>
      </c>
      <c r="V5" s="356">
        <v>1</v>
      </c>
      <c r="W5" s="355" t="s">
        <v>1628</v>
      </c>
      <c r="X5" s="355">
        <v>1</v>
      </c>
      <c r="Y5" s="355">
        <v>1</v>
      </c>
      <c r="Z5" s="360">
        <f t="shared" si="1"/>
        <v>1</v>
      </c>
      <c r="AA5" s="355">
        <v>1</v>
      </c>
      <c r="AB5" s="360">
        <f t="shared" si="2"/>
        <v>1</v>
      </c>
      <c r="AC5" s="355" t="str">
        <f t="shared" si="3"/>
        <v>Prima LX 2528ob</v>
      </c>
    </row>
    <row r="6" spans="1:29" ht="12" customHeight="1">
      <c r="A6" s="355"/>
      <c r="B6" s="355" t="s">
        <v>1641</v>
      </c>
      <c r="C6" s="355" t="s">
        <v>192</v>
      </c>
      <c r="D6" s="355"/>
      <c r="E6" s="355" t="s">
        <v>300</v>
      </c>
      <c r="F6" s="355" t="s">
        <v>1639</v>
      </c>
      <c r="G6" s="355"/>
      <c r="H6" s="355" t="s">
        <v>151</v>
      </c>
      <c r="I6" s="355" t="s">
        <v>1642</v>
      </c>
      <c r="J6" s="355"/>
      <c r="K6" s="355" t="s">
        <v>136</v>
      </c>
      <c r="L6" s="355" t="s">
        <v>1643</v>
      </c>
      <c r="M6" s="358" t="s">
        <v>691</v>
      </c>
      <c r="N6" s="359" t="s">
        <v>1644</v>
      </c>
      <c r="O6" s="355"/>
      <c r="P6" s="355" t="s">
        <v>1645</v>
      </c>
      <c r="Q6" s="355" t="s">
        <v>192</v>
      </c>
      <c r="R6" s="356">
        <v>1750</v>
      </c>
      <c r="S6" s="357">
        <v>44805</v>
      </c>
      <c r="T6" s="356">
        <v>1735</v>
      </c>
      <c r="U6" s="357">
        <v>44805</v>
      </c>
      <c r="V6" s="356">
        <f t="shared" ref="V6:V149" si="4">+T6-R6</f>
        <v>-15</v>
      </c>
      <c r="W6" s="355" t="s">
        <v>1628</v>
      </c>
      <c r="X6" s="355">
        <v>1</v>
      </c>
      <c r="Y6" s="355">
        <v>1</v>
      </c>
      <c r="Z6" s="360">
        <f t="shared" si="1"/>
        <v>1</v>
      </c>
      <c r="AA6" s="355">
        <v>1</v>
      </c>
      <c r="AB6" s="360">
        <f t="shared" si="2"/>
        <v>1</v>
      </c>
      <c r="AC6" s="355" t="str">
        <f t="shared" si="3"/>
        <v>Prima LX 2528ob</v>
      </c>
    </row>
    <row r="7" spans="1:29" ht="12" customHeight="1">
      <c r="A7" s="355"/>
      <c r="B7" s="355" t="s">
        <v>203</v>
      </c>
      <c r="C7" s="355" t="s">
        <v>192</v>
      </c>
      <c r="D7" s="355"/>
      <c r="E7" s="355" t="s">
        <v>691</v>
      </c>
      <c r="F7" s="355" t="s">
        <v>1644</v>
      </c>
      <c r="G7" s="355"/>
      <c r="H7" s="355"/>
      <c r="I7" s="355"/>
      <c r="J7" s="355"/>
      <c r="K7" s="355" t="s">
        <v>135</v>
      </c>
      <c r="L7" s="355" t="s">
        <v>1646</v>
      </c>
      <c r="M7" s="358" t="s">
        <v>303</v>
      </c>
      <c r="N7" s="359" t="s">
        <v>1647</v>
      </c>
      <c r="O7" s="355"/>
      <c r="P7" s="355" t="s">
        <v>1648</v>
      </c>
      <c r="Q7" s="355" t="s">
        <v>192</v>
      </c>
      <c r="R7" s="356">
        <v>2000</v>
      </c>
      <c r="S7" s="357">
        <v>44806</v>
      </c>
      <c r="T7" s="356">
        <v>1987</v>
      </c>
      <c r="U7" s="357">
        <v>44806</v>
      </c>
      <c r="V7" s="356">
        <f t="shared" si="4"/>
        <v>-13</v>
      </c>
      <c r="W7" s="355" t="s">
        <v>1628</v>
      </c>
      <c r="X7" s="355">
        <v>1</v>
      </c>
      <c r="Y7" s="355">
        <v>1</v>
      </c>
      <c r="Z7" s="360">
        <f t="shared" si="1"/>
        <v>1</v>
      </c>
      <c r="AA7" s="355">
        <v>1</v>
      </c>
      <c r="AB7" s="360">
        <f t="shared" si="2"/>
        <v>1</v>
      </c>
      <c r="AC7" s="355" t="str">
        <f t="shared" si="3"/>
        <v>Prima LX 2528ob</v>
      </c>
    </row>
    <row r="8" spans="1:29" ht="12" customHeight="1">
      <c r="A8" s="355"/>
      <c r="B8" s="355" t="s">
        <v>1649</v>
      </c>
      <c r="C8" s="355" t="s">
        <v>192</v>
      </c>
      <c r="D8" s="355"/>
      <c r="E8" s="355" t="s">
        <v>303</v>
      </c>
      <c r="F8" s="355" t="s">
        <v>1647</v>
      </c>
      <c r="G8" s="355"/>
      <c r="H8" s="355"/>
      <c r="I8" s="355"/>
      <c r="J8" s="355"/>
      <c r="K8" s="355" t="s">
        <v>138</v>
      </c>
      <c r="L8" s="355" t="s">
        <v>157</v>
      </c>
      <c r="M8" s="358" t="s">
        <v>294</v>
      </c>
      <c r="N8" s="359" t="s">
        <v>1650</v>
      </c>
      <c r="O8" s="355"/>
      <c r="P8" s="355" t="s">
        <v>1629</v>
      </c>
      <c r="Q8" s="355" t="s">
        <v>192</v>
      </c>
      <c r="R8" s="356">
        <v>3500</v>
      </c>
      <c r="S8" s="357">
        <v>44808</v>
      </c>
      <c r="T8" s="356">
        <v>3484</v>
      </c>
      <c r="U8" s="357">
        <v>44808</v>
      </c>
      <c r="V8" s="356">
        <f t="shared" si="4"/>
        <v>-16</v>
      </c>
      <c r="W8" s="355" t="s">
        <v>1628</v>
      </c>
      <c r="X8" s="355">
        <v>1</v>
      </c>
      <c r="Y8" s="355">
        <v>1</v>
      </c>
      <c r="Z8" s="360">
        <f t="shared" si="1"/>
        <v>1</v>
      </c>
      <c r="AA8" s="355">
        <v>1</v>
      </c>
      <c r="AB8" s="360">
        <f t="shared" si="2"/>
        <v>1</v>
      </c>
      <c r="AC8" s="355" t="str">
        <f t="shared" si="3"/>
        <v>Prima LX 2528ob</v>
      </c>
    </row>
    <row r="9" spans="1:29" ht="12" customHeight="1">
      <c r="A9" s="355"/>
      <c r="B9" s="355" t="s">
        <v>1651</v>
      </c>
      <c r="C9" s="355" t="s">
        <v>192</v>
      </c>
      <c r="D9" s="355"/>
      <c r="E9" s="355" t="s">
        <v>294</v>
      </c>
      <c r="F9" s="355" t="s">
        <v>1650</v>
      </c>
      <c r="G9" s="355"/>
      <c r="H9" s="355"/>
      <c r="I9" s="355"/>
      <c r="J9" s="355"/>
      <c r="K9" s="355" t="s">
        <v>139</v>
      </c>
      <c r="L9" s="355" t="s">
        <v>1652</v>
      </c>
      <c r="M9" s="358" t="s">
        <v>555</v>
      </c>
      <c r="N9" s="359" t="s">
        <v>1653</v>
      </c>
      <c r="O9" s="355"/>
      <c r="P9" s="355" t="s">
        <v>1654</v>
      </c>
      <c r="Q9" s="355" t="s">
        <v>192</v>
      </c>
      <c r="R9" s="356">
        <v>1750</v>
      </c>
      <c r="S9" s="357">
        <v>44808</v>
      </c>
      <c r="T9" s="356">
        <v>1726</v>
      </c>
      <c r="U9" s="357">
        <v>44808</v>
      </c>
      <c r="V9" s="356">
        <f t="shared" si="4"/>
        <v>-24</v>
      </c>
      <c r="W9" s="355" t="s">
        <v>1628</v>
      </c>
      <c r="X9" s="355">
        <v>1</v>
      </c>
      <c r="Y9" s="355">
        <v>1</v>
      </c>
      <c r="Z9" s="360">
        <f t="shared" si="1"/>
        <v>1</v>
      </c>
      <c r="AA9" s="355">
        <v>1</v>
      </c>
      <c r="AB9" s="360">
        <f t="shared" si="2"/>
        <v>1</v>
      </c>
      <c r="AC9" s="355" t="str">
        <f t="shared" si="3"/>
        <v>Prima LX 2528ob</v>
      </c>
    </row>
    <row r="10" spans="1:29" ht="12" customHeight="1">
      <c r="A10" s="355"/>
      <c r="B10" s="355" t="s">
        <v>207</v>
      </c>
      <c r="C10" s="355" t="s">
        <v>192</v>
      </c>
      <c r="D10" s="355"/>
      <c r="E10" s="355" t="s">
        <v>555</v>
      </c>
      <c r="F10" s="355" t="s">
        <v>1653</v>
      </c>
      <c r="G10" s="355"/>
      <c r="H10" s="355"/>
      <c r="I10" s="355"/>
      <c r="J10" s="355"/>
      <c r="K10" s="355" t="s">
        <v>140</v>
      </c>
      <c r="L10" s="355" t="s">
        <v>116</v>
      </c>
      <c r="M10" s="358" t="s">
        <v>1602</v>
      </c>
      <c r="N10" s="359" t="s">
        <v>1655</v>
      </c>
      <c r="O10" s="355"/>
      <c r="P10" s="355" t="s">
        <v>1634</v>
      </c>
      <c r="Q10" s="355" t="s">
        <v>192</v>
      </c>
      <c r="R10" s="356">
        <v>2750</v>
      </c>
      <c r="S10" s="357">
        <v>44809</v>
      </c>
      <c r="T10" s="356">
        <v>2752</v>
      </c>
      <c r="U10" s="357">
        <v>44810</v>
      </c>
      <c r="V10" s="356">
        <f t="shared" si="4"/>
        <v>2</v>
      </c>
      <c r="W10" s="355" t="s">
        <v>1628</v>
      </c>
      <c r="X10" s="355">
        <v>1</v>
      </c>
      <c r="Y10" s="355">
        <v>1</v>
      </c>
      <c r="Z10" s="360">
        <f t="shared" si="1"/>
        <v>1</v>
      </c>
      <c r="AA10" s="355">
        <v>1</v>
      </c>
      <c r="AB10" s="360">
        <f t="shared" si="2"/>
        <v>1</v>
      </c>
      <c r="AC10" s="355" t="str">
        <f t="shared" si="3"/>
        <v>Prima LX 2528ob</v>
      </c>
    </row>
    <row r="11" spans="1:29" ht="12" customHeight="1">
      <c r="A11" s="355"/>
      <c r="B11" s="355" t="s">
        <v>1656</v>
      </c>
      <c r="C11" s="355" t="s">
        <v>192</v>
      </c>
      <c r="D11" s="355"/>
      <c r="E11" s="355" t="s">
        <v>1602</v>
      </c>
      <c r="F11" s="355" t="s">
        <v>1655</v>
      </c>
      <c r="G11" s="355"/>
      <c r="H11" s="355"/>
      <c r="I11" s="355"/>
      <c r="J11" s="355"/>
      <c r="K11" s="355" t="s">
        <v>141</v>
      </c>
      <c r="L11" s="355" t="s">
        <v>160</v>
      </c>
      <c r="M11" s="358" t="s">
        <v>591</v>
      </c>
      <c r="N11" s="359" t="s">
        <v>1657</v>
      </c>
      <c r="O11" s="355"/>
      <c r="P11" s="355" t="s">
        <v>1658</v>
      </c>
      <c r="Q11" s="355" t="s">
        <v>192</v>
      </c>
      <c r="R11" s="356">
        <v>2250</v>
      </c>
      <c r="S11" s="357">
        <v>44809</v>
      </c>
      <c r="T11" s="356">
        <v>2262</v>
      </c>
      <c r="U11" s="357">
        <v>44812</v>
      </c>
      <c r="V11" s="356">
        <f t="shared" si="4"/>
        <v>12</v>
      </c>
      <c r="W11" s="355" t="s">
        <v>1628</v>
      </c>
      <c r="X11" s="355">
        <v>1</v>
      </c>
      <c r="Y11" s="355">
        <v>1</v>
      </c>
      <c r="Z11" s="360">
        <f t="shared" si="1"/>
        <v>1</v>
      </c>
      <c r="AA11" s="355">
        <v>1</v>
      </c>
      <c r="AB11" s="360">
        <f t="shared" si="2"/>
        <v>1</v>
      </c>
      <c r="AC11" s="355" t="str">
        <f t="shared" si="3"/>
        <v>Prima LX 2528ob</v>
      </c>
    </row>
    <row r="12" spans="1:29" ht="12" customHeight="1">
      <c r="A12" s="355"/>
      <c r="B12" s="355" t="s">
        <v>1659</v>
      </c>
      <c r="C12" s="355" t="s">
        <v>192</v>
      </c>
      <c r="D12" s="355"/>
      <c r="E12" s="355" t="s">
        <v>591</v>
      </c>
      <c r="F12" s="355" t="s">
        <v>1657</v>
      </c>
      <c r="G12" s="355"/>
      <c r="H12" s="355"/>
      <c r="I12" s="355"/>
      <c r="J12" s="355"/>
      <c r="K12" s="355"/>
      <c r="L12" s="355"/>
      <c r="M12" s="358" t="s">
        <v>353</v>
      </c>
      <c r="N12" s="359" t="s">
        <v>1660</v>
      </c>
      <c r="O12" s="355"/>
      <c r="P12" s="355" t="s">
        <v>1661</v>
      </c>
      <c r="Q12" s="355" t="s">
        <v>192</v>
      </c>
      <c r="R12" s="356">
        <v>2000</v>
      </c>
      <c r="S12" s="357">
        <v>44810</v>
      </c>
      <c r="T12" s="356">
        <v>1978</v>
      </c>
      <c r="U12" s="357">
        <v>44810</v>
      </c>
      <c r="V12" s="356">
        <f t="shared" si="4"/>
        <v>-22</v>
      </c>
      <c r="W12" s="355" t="s">
        <v>1628</v>
      </c>
      <c r="X12" s="355">
        <v>1</v>
      </c>
      <c r="Y12" s="355">
        <v>1</v>
      </c>
      <c r="Z12" s="360">
        <f t="shared" si="1"/>
        <v>1</v>
      </c>
      <c r="AA12" s="355">
        <v>1</v>
      </c>
      <c r="AB12" s="360">
        <f t="shared" si="2"/>
        <v>1</v>
      </c>
      <c r="AC12" s="355" t="str">
        <f t="shared" si="3"/>
        <v>Prima LX 2528ob</v>
      </c>
    </row>
    <row r="13" spans="1:29" ht="12" customHeight="1">
      <c r="A13" s="355"/>
      <c r="B13" s="355" t="s">
        <v>1633</v>
      </c>
      <c r="C13" s="355" t="s">
        <v>192</v>
      </c>
      <c r="D13" s="355"/>
      <c r="E13" s="355" t="s">
        <v>353</v>
      </c>
      <c r="F13" s="355" t="s">
        <v>1660</v>
      </c>
      <c r="G13" s="355"/>
      <c r="H13" s="355"/>
      <c r="I13" s="355"/>
      <c r="J13" s="355"/>
      <c r="K13" s="355"/>
      <c r="L13" s="355"/>
      <c r="M13" s="358" t="s">
        <v>291</v>
      </c>
      <c r="N13" s="359" t="s">
        <v>1662</v>
      </c>
      <c r="O13" s="355"/>
      <c r="P13" s="355" t="s">
        <v>1663</v>
      </c>
      <c r="Q13" s="355" t="s">
        <v>192</v>
      </c>
      <c r="R13" s="356">
        <v>1750</v>
      </c>
      <c r="S13" s="357">
        <v>44810</v>
      </c>
      <c r="T13" s="356">
        <v>1722</v>
      </c>
      <c r="U13" s="357">
        <v>44810</v>
      </c>
      <c r="V13" s="356">
        <f t="shared" si="4"/>
        <v>-28</v>
      </c>
      <c r="W13" s="355" t="s">
        <v>1628</v>
      </c>
      <c r="X13" s="355"/>
      <c r="Y13" s="355">
        <v>1</v>
      </c>
      <c r="Z13" s="360">
        <f t="shared" si="1"/>
        <v>0</v>
      </c>
      <c r="AA13" s="355">
        <v>1</v>
      </c>
      <c r="AB13" s="360">
        <f t="shared" si="2"/>
        <v>1</v>
      </c>
      <c r="AC13" s="355" t="str">
        <f t="shared" si="3"/>
        <v>Prima LX 2528ob</v>
      </c>
    </row>
    <row r="14" spans="1:29" ht="12" customHeight="1">
      <c r="A14" s="355"/>
      <c r="B14" s="355" t="s">
        <v>1640</v>
      </c>
      <c r="C14" s="355" t="s">
        <v>192</v>
      </c>
      <c r="D14" s="355"/>
      <c r="E14" s="355" t="s">
        <v>291</v>
      </c>
      <c r="F14" s="355" t="s">
        <v>1662</v>
      </c>
      <c r="G14" s="355"/>
      <c r="H14" s="355"/>
      <c r="I14" s="355"/>
      <c r="J14" s="355"/>
      <c r="K14" s="355"/>
      <c r="L14" s="355"/>
      <c r="M14" s="358" t="s">
        <v>361</v>
      </c>
      <c r="N14" s="359" t="s">
        <v>1664</v>
      </c>
      <c r="O14" s="355"/>
      <c r="P14" s="355" t="s">
        <v>1665</v>
      </c>
      <c r="Q14" s="355" t="s">
        <v>192</v>
      </c>
      <c r="R14" s="356">
        <v>2000</v>
      </c>
      <c r="S14" s="357">
        <v>44810</v>
      </c>
      <c r="T14" s="356">
        <v>1978</v>
      </c>
      <c r="U14" s="357">
        <v>44810</v>
      </c>
      <c r="V14" s="356">
        <f t="shared" si="4"/>
        <v>-22</v>
      </c>
      <c r="W14" s="355" t="s">
        <v>1628</v>
      </c>
      <c r="X14" s="355">
        <v>1</v>
      </c>
      <c r="Y14" s="355">
        <v>1</v>
      </c>
      <c r="Z14" s="360">
        <f t="shared" si="1"/>
        <v>1</v>
      </c>
      <c r="AA14" s="355">
        <v>1</v>
      </c>
      <c r="AB14" s="360">
        <f t="shared" si="2"/>
        <v>1</v>
      </c>
      <c r="AC14" s="355" t="str">
        <f t="shared" si="3"/>
        <v>Prima LX 2528ob</v>
      </c>
    </row>
    <row r="15" spans="1:29" ht="12" customHeight="1">
      <c r="A15" s="355"/>
      <c r="B15" s="355" t="s">
        <v>1666</v>
      </c>
      <c r="C15" s="355" t="s">
        <v>192</v>
      </c>
      <c r="D15" s="355"/>
      <c r="E15" s="355" t="s">
        <v>361</v>
      </c>
      <c r="F15" s="355" t="s">
        <v>1664</v>
      </c>
      <c r="G15" s="355"/>
      <c r="H15" s="355"/>
      <c r="I15" s="355"/>
      <c r="J15" s="355"/>
      <c r="K15" s="355"/>
      <c r="L15" s="355"/>
      <c r="M15" s="358" t="s">
        <v>1600</v>
      </c>
      <c r="N15" s="359" t="s">
        <v>1667</v>
      </c>
      <c r="O15" s="355"/>
      <c r="P15" s="355" t="s">
        <v>1668</v>
      </c>
      <c r="Q15" s="355" t="s">
        <v>192</v>
      </c>
      <c r="R15" s="356">
        <v>2000</v>
      </c>
      <c r="S15" s="357">
        <v>44811</v>
      </c>
      <c r="T15" s="356">
        <v>1987</v>
      </c>
      <c r="U15" s="357">
        <v>44811</v>
      </c>
      <c r="V15" s="356">
        <f t="shared" si="4"/>
        <v>-13</v>
      </c>
      <c r="W15" s="355" t="s">
        <v>1628</v>
      </c>
      <c r="X15" s="355">
        <v>1</v>
      </c>
      <c r="Y15" s="355">
        <v>1</v>
      </c>
      <c r="Z15" s="360">
        <f t="shared" si="1"/>
        <v>1</v>
      </c>
      <c r="AA15" s="355">
        <v>1</v>
      </c>
      <c r="AB15" s="360">
        <f t="shared" si="2"/>
        <v>1</v>
      </c>
      <c r="AC15" s="355" t="str">
        <f t="shared" si="3"/>
        <v>Prima LX 2528ob</v>
      </c>
    </row>
    <row r="16" spans="1:29" ht="12" customHeight="1">
      <c r="A16" s="355"/>
      <c r="B16" s="355" t="s">
        <v>1669</v>
      </c>
      <c r="C16" s="355" t="s">
        <v>192</v>
      </c>
      <c r="D16" s="355"/>
      <c r="E16" s="355" t="s">
        <v>909</v>
      </c>
      <c r="F16" s="355" t="s">
        <v>1670</v>
      </c>
      <c r="G16" s="355"/>
      <c r="H16" s="355"/>
      <c r="I16" s="355"/>
      <c r="J16" s="355"/>
      <c r="K16" s="355"/>
      <c r="L16" s="355"/>
      <c r="M16" s="358" t="s">
        <v>1601</v>
      </c>
      <c r="N16" s="359" t="s">
        <v>1671</v>
      </c>
      <c r="O16" s="355"/>
      <c r="P16" s="355" t="s">
        <v>1672</v>
      </c>
      <c r="Q16" s="355" t="s">
        <v>192</v>
      </c>
      <c r="R16" s="356">
        <v>1500</v>
      </c>
      <c r="S16" s="357">
        <v>44813</v>
      </c>
      <c r="T16" s="356">
        <v>1513</v>
      </c>
      <c r="U16" s="357">
        <v>44816</v>
      </c>
      <c r="V16" s="356">
        <f t="shared" si="4"/>
        <v>13</v>
      </c>
      <c r="W16" s="355" t="s">
        <v>1628</v>
      </c>
      <c r="X16" s="355">
        <v>1</v>
      </c>
      <c r="Y16" s="355">
        <v>1</v>
      </c>
      <c r="Z16" s="360">
        <f t="shared" si="1"/>
        <v>1</v>
      </c>
      <c r="AA16" s="355">
        <v>1</v>
      </c>
      <c r="AB16" s="360">
        <f t="shared" si="2"/>
        <v>1</v>
      </c>
      <c r="AC16" s="355" t="str">
        <f t="shared" si="3"/>
        <v>Prima LX 2528ob</v>
      </c>
    </row>
    <row r="17" spans="1:29" ht="12" customHeight="1">
      <c r="A17" s="355"/>
      <c r="B17" s="355" t="s">
        <v>1673</v>
      </c>
      <c r="C17" s="355" t="s">
        <v>192</v>
      </c>
      <c r="D17" s="355"/>
      <c r="E17" s="355" t="s">
        <v>1600</v>
      </c>
      <c r="F17" s="355" t="s">
        <v>1667</v>
      </c>
      <c r="G17" s="355"/>
      <c r="H17" s="355"/>
      <c r="I17" s="355"/>
      <c r="J17" s="355"/>
      <c r="K17" s="355"/>
      <c r="L17" s="355"/>
      <c r="M17" s="358" t="s">
        <v>491</v>
      </c>
      <c r="N17" s="359" t="s">
        <v>1674</v>
      </c>
      <c r="O17" s="355"/>
      <c r="P17" s="355" t="s">
        <v>1669</v>
      </c>
      <c r="Q17" s="355" t="s">
        <v>192</v>
      </c>
      <c r="R17" s="356">
        <v>3500</v>
      </c>
      <c r="S17" s="357">
        <v>44814</v>
      </c>
      <c r="T17" s="356">
        <v>3525</v>
      </c>
      <c r="U17" s="357">
        <v>44816</v>
      </c>
      <c r="V17" s="356">
        <f t="shared" si="4"/>
        <v>25</v>
      </c>
      <c r="W17" s="355" t="s">
        <v>1628</v>
      </c>
      <c r="X17" s="355">
        <v>1</v>
      </c>
      <c r="Y17" s="355">
        <v>1</v>
      </c>
      <c r="Z17" s="360">
        <f t="shared" si="1"/>
        <v>1</v>
      </c>
      <c r="AA17" s="355">
        <v>1</v>
      </c>
      <c r="AB17" s="360">
        <f t="shared" si="2"/>
        <v>1</v>
      </c>
      <c r="AC17" s="355" t="str">
        <f t="shared" si="3"/>
        <v>Prima LX 2528ob</v>
      </c>
    </row>
    <row r="18" spans="1:29" ht="12" customHeight="1">
      <c r="A18" s="355"/>
      <c r="B18" s="355" t="s">
        <v>1675</v>
      </c>
      <c r="C18" s="355" t="s">
        <v>192</v>
      </c>
      <c r="D18" s="355"/>
      <c r="E18" s="355" t="s">
        <v>1601</v>
      </c>
      <c r="F18" s="355" t="s">
        <v>1671</v>
      </c>
      <c r="G18" s="355"/>
      <c r="H18" s="355"/>
      <c r="I18" s="355"/>
      <c r="J18" s="355"/>
      <c r="K18" s="355"/>
      <c r="L18" s="355"/>
      <c r="M18" s="358" t="s">
        <v>1603</v>
      </c>
      <c r="N18" s="359" t="s">
        <v>1676</v>
      </c>
      <c r="O18" s="355"/>
      <c r="P18" s="355" t="s">
        <v>1677</v>
      </c>
      <c r="Q18" s="355" t="s">
        <v>192</v>
      </c>
      <c r="R18" s="356">
        <v>2000</v>
      </c>
      <c r="S18" s="357">
        <v>44814</v>
      </c>
      <c r="T18" s="356">
        <v>2056</v>
      </c>
      <c r="U18" s="357">
        <v>44818</v>
      </c>
      <c r="V18" s="356">
        <f t="shared" si="4"/>
        <v>56</v>
      </c>
      <c r="W18" s="355" t="s">
        <v>1628</v>
      </c>
      <c r="X18" s="355"/>
      <c r="Y18" s="355">
        <v>1</v>
      </c>
      <c r="Z18" s="360">
        <f t="shared" si="1"/>
        <v>0</v>
      </c>
      <c r="AA18" s="355">
        <v>1</v>
      </c>
      <c r="AB18" s="360">
        <f t="shared" si="2"/>
        <v>1</v>
      </c>
      <c r="AC18" s="355" t="str">
        <f t="shared" si="3"/>
        <v>Prima LX 2528ob</v>
      </c>
    </row>
    <row r="19" spans="1:29" ht="12" customHeight="1">
      <c r="A19" s="355"/>
      <c r="B19" s="355" t="s">
        <v>1658</v>
      </c>
      <c r="C19" s="355" t="s">
        <v>192</v>
      </c>
      <c r="D19" s="355"/>
      <c r="E19" s="355" t="s">
        <v>491</v>
      </c>
      <c r="F19" s="355" t="s">
        <v>1674</v>
      </c>
      <c r="G19" s="355"/>
      <c r="H19" s="355"/>
      <c r="I19" s="355"/>
      <c r="J19" s="355"/>
      <c r="K19" s="355"/>
      <c r="L19" s="355"/>
      <c r="M19" s="358" t="s">
        <v>718</v>
      </c>
      <c r="N19" s="359" t="s">
        <v>1678</v>
      </c>
      <c r="O19" s="355"/>
      <c r="P19" s="355" t="s">
        <v>1679</v>
      </c>
      <c r="Q19" s="355" t="s">
        <v>192</v>
      </c>
      <c r="R19" s="356">
        <v>2000</v>
      </c>
      <c r="S19" s="357">
        <v>44814</v>
      </c>
      <c r="T19" s="356">
        <v>2032</v>
      </c>
      <c r="U19" s="357">
        <v>44816</v>
      </c>
      <c r="V19" s="356">
        <f t="shared" si="4"/>
        <v>32</v>
      </c>
      <c r="W19" s="355" t="s">
        <v>1628</v>
      </c>
      <c r="X19" s="355"/>
      <c r="Y19" s="355">
        <v>1</v>
      </c>
      <c r="Z19" s="360">
        <f t="shared" si="1"/>
        <v>0</v>
      </c>
      <c r="AA19" s="355">
        <v>1</v>
      </c>
      <c r="AB19" s="360">
        <f t="shared" si="2"/>
        <v>1</v>
      </c>
      <c r="AC19" s="355" t="str">
        <f t="shared" si="3"/>
        <v>Prima LX 2528ob</v>
      </c>
    </row>
    <row r="20" spans="1:29" ht="12" customHeight="1">
      <c r="A20" s="355"/>
      <c r="B20" s="355" t="s">
        <v>1672</v>
      </c>
      <c r="C20" s="355" t="s">
        <v>192</v>
      </c>
      <c r="D20" s="355"/>
      <c r="E20" s="355" t="s">
        <v>1603</v>
      </c>
      <c r="F20" s="355" t="s">
        <v>1676</v>
      </c>
      <c r="G20" s="355"/>
      <c r="H20" s="355"/>
      <c r="I20" s="355"/>
      <c r="J20" s="355"/>
      <c r="K20" s="355"/>
      <c r="L20" s="355"/>
      <c r="M20" s="358" t="s">
        <v>448</v>
      </c>
      <c r="N20" s="359" t="s">
        <v>1680</v>
      </c>
      <c r="O20" s="355"/>
      <c r="P20" s="355" t="s">
        <v>1659</v>
      </c>
      <c r="Q20" s="355" t="s">
        <v>192</v>
      </c>
      <c r="R20" s="356">
        <v>2750</v>
      </c>
      <c r="S20" s="357">
        <v>44815</v>
      </c>
      <c r="T20" s="356">
        <v>2768</v>
      </c>
      <c r="U20" s="357">
        <v>44816</v>
      </c>
      <c r="V20" s="356">
        <f t="shared" si="4"/>
        <v>18</v>
      </c>
      <c r="W20" s="355" t="s">
        <v>1628</v>
      </c>
      <c r="X20" s="355">
        <v>1</v>
      </c>
      <c r="Y20" s="355">
        <v>1</v>
      </c>
      <c r="Z20" s="360">
        <f t="shared" si="1"/>
        <v>1</v>
      </c>
      <c r="AA20" s="355">
        <v>1</v>
      </c>
      <c r="AB20" s="360">
        <f t="shared" si="2"/>
        <v>1</v>
      </c>
      <c r="AC20" s="355" t="str">
        <f t="shared" si="3"/>
        <v>Prima LX 2528ob</v>
      </c>
    </row>
    <row r="21" spans="1:29" ht="12" customHeight="1">
      <c r="A21" s="355"/>
      <c r="B21" s="355" t="s">
        <v>1661</v>
      </c>
      <c r="C21" s="355" t="s">
        <v>192</v>
      </c>
      <c r="D21" s="355"/>
      <c r="E21" s="355" t="s">
        <v>1681</v>
      </c>
      <c r="F21" s="355" t="s">
        <v>1681</v>
      </c>
      <c r="G21" s="355"/>
      <c r="H21" s="355"/>
      <c r="I21" s="355"/>
      <c r="J21" s="355"/>
      <c r="K21" s="355"/>
      <c r="L21" s="355"/>
      <c r="M21" s="358" t="s">
        <v>323</v>
      </c>
      <c r="N21" s="359" t="s">
        <v>1682</v>
      </c>
      <c r="O21" s="355"/>
      <c r="P21" s="355" t="s">
        <v>1673</v>
      </c>
      <c r="Q21" s="355" t="s">
        <v>192</v>
      </c>
      <c r="R21" s="356">
        <v>3500</v>
      </c>
      <c r="S21" s="357">
        <v>44815</v>
      </c>
      <c r="T21" s="356">
        <v>3518</v>
      </c>
      <c r="U21" s="357">
        <v>44816</v>
      </c>
      <c r="V21" s="356">
        <f t="shared" si="4"/>
        <v>18</v>
      </c>
      <c r="W21" s="355" t="s">
        <v>1628</v>
      </c>
      <c r="X21" s="355">
        <v>1</v>
      </c>
      <c r="Y21" s="355">
        <v>1</v>
      </c>
      <c r="Z21" s="360">
        <f t="shared" si="1"/>
        <v>1</v>
      </c>
      <c r="AA21" s="355">
        <v>1</v>
      </c>
      <c r="AB21" s="360">
        <f t="shared" si="2"/>
        <v>1</v>
      </c>
      <c r="AC21" s="355" t="str">
        <f t="shared" si="3"/>
        <v>Prima LX 2528ob</v>
      </c>
    </row>
    <row r="22" spans="1:29" ht="12" customHeight="1">
      <c r="A22" s="355"/>
      <c r="B22" s="355" t="s">
        <v>1683</v>
      </c>
      <c r="C22" s="355" t="s">
        <v>192</v>
      </c>
      <c r="D22" s="355"/>
      <c r="E22" s="355" t="s">
        <v>718</v>
      </c>
      <c r="F22" s="355" t="s">
        <v>1678</v>
      </c>
      <c r="G22" s="355"/>
      <c r="H22" s="355"/>
      <c r="I22" s="355"/>
      <c r="J22" s="355"/>
      <c r="K22" s="355"/>
      <c r="L22" s="355"/>
      <c r="M22" s="358" t="s">
        <v>649</v>
      </c>
      <c r="N22" s="359" t="s">
        <v>649</v>
      </c>
      <c r="O22" s="355"/>
      <c r="P22" s="355" t="s">
        <v>1684</v>
      </c>
      <c r="Q22" s="355" t="s">
        <v>192</v>
      </c>
      <c r="R22" s="356">
        <v>1250</v>
      </c>
      <c r="S22" s="357">
        <v>44816</v>
      </c>
      <c r="T22" s="356">
        <v>1275</v>
      </c>
      <c r="U22" s="357">
        <v>44817</v>
      </c>
      <c r="V22" s="356">
        <f t="shared" si="4"/>
        <v>25</v>
      </c>
      <c r="W22" s="355" t="s">
        <v>1628</v>
      </c>
      <c r="X22" s="355">
        <v>1</v>
      </c>
      <c r="Y22" s="355">
        <v>1</v>
      </c>
      <c r="Z22" s="360">
        <f t="shared" si="1"/>
        <v>1</v>
      </c>
      <c r="AA22" s="355">
        <v>1</v>
      </c>
      <c r="AB22" s="360">
        <f t="shared" si="2"/>
        <v>1</v>
      </c>
      <c r="AC22" s="355" t="str">
        <f t="shared" si="3"/>
        <v>Prima LX 2528ob</v>
      </c>
    </row>
    <row r="23" spans="1:29" ht="12" customHeight="1">
      <c r="A23" s="355"/>
      <c r="B23" s="355" t="s">
        <v>1665</v>
      </c>
      <c r="C23" s="355" t="s">
        <v>192</v>
      </c>
      <c r="D23" s="355"/>
      <c r="E23" s="355" t="s">
        <v>448</v>
      </c>
      <c r="F23" s="355" t="s">
        <v>1680</v>
      </c>
      <c r="G23" s="355"/>
      <c r="H23" s="355"/>
      <c r="I23" s="355"/>
      <c r="J23" s="355"/>
      <c r="K23" s="355"/>
      <c r="L23" s="355"/>
      <c r="M23" s="358" t="s">
        <v>406</v>
      </c>
      <c r="N23" s="359" t="s">
        <v>1685</v>
      </c>
      <c r="O23" s="355"/>
      <c r="P23" s="355" t="s">
        <v>1686</v>
      </c>
      <c r="Q23" s="355" t="s">
        <v>192</v>
      </c>
      <c r="R23" s="356">
        <v>2250</v>
      </c>
      <c r="S23" s="357">
        <v>44816</v>
      </c>
      <c r="T23" s="356">
        <v>2261</v>
      </c>
      <c r="U23" s="357">
        <v>44817</v>
      </c>
      <c r="V23" s="356">
        <f t="shared" si="4"/>
        <v>11</v>
      </c>
      <c r="W23" s="355" t="s">
        <v>1628</v>
      </c>
      <c r="X23" s="355">
        <v>1</v>
      </c>
      <c r="Y23" s="355">
        <v>1</v>
      </c>
      <c r="Z23" s="360">
        <f t="shared" si="1"/>
        <v>1</v>
      </c>
      <c r="AA23" s="355">
        <v>1</v>
      </c>
      <c r="AB23" s="360">
        <f t="shared" si="2"/>
        <v>1</v>
      </c>
      <c r="AC23" s="355" t="str">
        <f t="shared" si="3"/>
        <v>Prima LX 2528ob</v>
      </c>
    </row>
    <row r="24" spans="1:29" ht="12" customHeight="1">
      <c r="A24" s="355"/>
      <c r="B24" s="355" t="s">
        <v>1687</v>
      </c>
      <c r="C24" s="355" t="s">
        <v>192</v>
      </c>
      <c r="D24" s="355"/>
      <c r="E24" s="355" t="s">
        <v>323</v>
      </c>
      <c r="F24" s="355" t="s">
        <v>1682</v>
      </c>
      <c r="G24" s="355"/>
      <c r="H24" s="355"/>
      <c r="I24" s="355"/>
      <c r="J24" s="355"/>
      <c r="K24" s="355"/>
      <c r="L24" s="355"/>
      <c r="M24" s="358" t="s">
        <v>411</v>
      </c>
      <c r="N24" s="359" t="s">
        <v>1688</v>
      </c>
      <c r="O24" s="355"/>
      <c r="P24" s="355" t="s">
        <v>203</v>
      </c>
      <c r="Q24" s="355" t="s">
        <v>192</v>
      </c>
      <c r="R24" s="356">
        <v>3500</v>
      </c>
      <c r="S24" s="357">
        <v>44816</v>
      </c>
      <c r="T24" s="356">
        <v>3515.8</v>
      </c>
      <c r="U24" s="357">
        <v>44818</v>
      </c>
      <c r="V24" s="356">
        <f t="shared" si="4"/>
        <v>15.800000000000182</v>
      </c>
      <c r="W24" s="355" t="s">
        <v>1628</v>
      </c>
      <c r="X24" s="355">
        <v>1</v>
      </c>
      <c r="Y24" s="355">
        <v>1</v>
      </c>
      <c r="Z24" s="360">
        <f t="shared" si="1"/>
        <v>1</v>
      </c>
      <c r="AA24" s="355">
        <v>1</v>
      </c>
      <c r="AB24" s="360">
        <f t="shared" si="2"/>
        <v>1</v>
      </c>
      <c r="AC24" s="355" t="str">
        <f t="shared" si="3"/>
        <v>Prima LX 2528ob</v>
      </c>
    </row>
    <row r="25" spans="1:29" ht="12" customHeight="1">
      <c r="A25" s="355"/>
      <c r="B25" s="355" t="s">
        <v>1645</v>
      </c>
      <c r="C25" s="355" t="s">
        <v>192</v>
      </c>
      <c r="D25" s="355"/>
      <c r="E25" s="355" t="s">
        <v>649</v>
      </c>
      <c r="F25" s="355" t="s">
        <v>649</v>
      </c>
      <c r="G25" s="355"/>
      <c r="H25" s="355"/>
      <c r="I25" s="355"/>
      <c r="J25" s="355"/>
      <c r="K25" s="355"/>
      <c r="L25" s="355"/>
      <c r="M25" s="358" t="s">
        <v>297</v>
      </c>
      <c r="N25" s="359" t="s">
        <v>1689</v>
      </c>
      <c r="O25" s="355"/>
      <c r="P25" s="355" t="s">
        <v>1690</v>
      </c>
      <c r="Q25" s="355" t="s">
        <v>192</v>
      </c>
      <c r="R25" s="356">
        <v>1500</v>
      </c>
      <c r="S25" s="357">
        <v>44817</v>
      </c>
      <c r="T25" s="356">
        <v>1514.2</v>
      </c>
      <c r="U25" s="357">
        <v>44818</v>
      </c>
      <c r="V25" s="356">
        <f t="shared" si="4"/>
        <v>14.200000000000045</v>
      </c>
      <c r="W25" s="355" t="s">
        <v>1628</v>
      </c>
      <c r="X25" s="355">
        <v>1</v>
      </c>
      <c r="Y25" s="355">
        <v>1</v>
      </c>
      <c r="Z25" s="360">
        <f t="shared" si="1"/>
        <v>1</v>
      </c>
      <c r="AA25" s="355">
        <v>1</v>
      </c>
      <c r="AB25" s="360">
        <f t="shared" si="2"/>
        <v>1</v>
      </c>
      <c r="AC25" s="355" t="str">
        <f t="shared" si="3"/>
        <v>Prima LX 2528ob</v>
      </c>
    </row>
    <row r="26" spans="1:29" ht="12" customHeight="1">
      <c r="A26" s="355"/>
      <c r="B26" s="355" t="s">
        <v>1691</v>
      </c>
      <c r="C26" s="355" t="s">
        <v>192</v>
      </c>
      <c r="D26" s="355"/>
      <c r="E26" s="355" t="s">
        <v>406</v>
      </c>
      <c r="F26" s="355" t="s">
        <v>1685</v>
      </c>
      <c r="G26" s="355"/>
      <c r="H26" s="355"/>
      <c r="I26" s="355"/>
      <c r="J26" s="355"/>
      <c r="K26" s="355"/>
      <c r="L26" s="355"/>
      <c r="M26" s="358" t="s">
        <v>398</v>
      </c>
      <c r="N26" s="359" t="s">
        <v>1692</v>
      </c>
      <c r="O26" s="355"/>
      <c r="P26" s="355" t="s">
        <v>207</v>
      </c>
      <c r="Q26" s="355" t="s">
        <v>192</v>
      </c>
      <c r="R26" s="356">
        <v>3000</v>
      </c>
      <c r="S26" s="357">
        <v>44817</v>
      </c>
      <c r="T26" s="356">
        <v>3019.2</v>
      </c>
      <c r="U26" s="357">
        <v>44819</v>
      </c>
      <c r="V26" s="356">
        <f t="shared" si="4"/>
        <v>19.199999999999818</v>
      </c>
      <c r="W26" s="355" t="s">
        <v>1628</v>
      </c>
      <c r="X26" s="355">
        <v>1</v>
      </c>
      <c r="Y26" s="355">
        <v>1</v>
      </c>
      <c r="Z26" s="360">
        <f t="shared" si="1"/>
        <v>1</v>
      </c>
      <c r="AA26" s="355">
        <v>1</v>
      </c>
      <c r="AB26" s="360">
        <f t="shared" si="2"/>
        <v>1</v>
      </c>
      <c r="AC26" s="355" t="str">
        <f t="shared" si="3"/>
        <v>Prima LX 2528ob</v>
      </c>
    </row>
    <row r="27" spans="1:29" ht="12" customHeight="1">
      <c r="A27" s="355"/>
      <c r="B27" s="355" t="s">
        <v>1693</v>
      </c>
      <c r="C27" s="355" t="s">
        <v>192</v>
      </c>
      <c r="D27" s="355"/>
      <c r="E27" s="355" t="s">
        <v>411</v>
      </c>
      <c r="F27" s="355" t="s">
        <v>1688</v>
      </c>
      <c r="G27" s="355"/>
      <c r="H27" s="355"/>
      <c r="I27" s="355"/>
      <c r="J27" s="355"/>
      <c r="K27" s="355"/>
      <c r="L27" s="355"/>
      <c r="M27" s="358" t="s">
        <v>337</v>
      </c>
      <c r="N27" s="359" t="s">
        <v>1694</v>
      </c>
      <c r="O27" s="355"/>
      <c r="P27" s="355" t="s">
        <v>1695</v>
      </c>
      <c r="Q27" s="355" t="s">
        <v>192</v>
      </c>
      <c r="R27" s="356">
        <v>1750</v>
      </c>
      <c r="S27" s="357">
        <v>44818</v>
      </c>
      <c r="T27" s="356">
        <v>1771</v>
      </c>
      <c r="U27" s="357">
        <v>44819</v>
      </c>
      <c r="V27" s="356">
        <f t="shared" si="4"/>
        <v>21</v>
      </c>
      <c r="W27" s="355" t="s">
        <v>1628</v>
      </c>
      <c r="X27" s="355">
        <v>1</v>
      </c>
      <c r="Y27" s="355">
        <v>1</v>
      </c>
      <c r="Z27" s="360">
        <f t="shared" si="1"/>
        <v>1</v>
      </c>
      <c r="AA27" s="355">
        <v>1</v>
      </c>
      <c r="AB27" s="360">
        <f t="shared" si="2"/>
        <v>1</v>
      </c>
      <c r="AC27" s="355" t="str">
        <f t="shared" si="3"/>
        <v>Prima LX 2528ob</v>
      </c>
    </row>
    <row r="28" spans="1:29" ht="12" customHeight="1">
      <c r="A28" s="355"/>
      <c r="B28" s="355" t="s">
        <v>1696</v>
      </c>
      <c r="C28" s="355" t="s">
        <v>192</v>
      </c>
      <c r="D28" s="355"/>
      <c r="E28" s="355" t="s">
        <v>297</v>
      </c>
      <c r="F28" s="355" t="s">
        <v>1689</v>
      </c>
      <c r="G28" s="355"/>
      <c r="H28" s="355"/>
      <c r="I28" s="355"/>
      <c r="J28" s="355"/>
      <c r="K28" s="355"/>
      <c r="L28" s="355"/>
      <c r="M28" s="361" t="s">
        <v>311</v>
      </c>
      <c r="N28" s="362" t="s">
        <v>1697</v>
      </c>
      <c r="O28" s="355"/>
      <c r="P28" s="355" t="s">
        <v>1698</v>
      </c>
      <c r="Q28" s="355" t="s">
        <v>192</v>
      </c>
      <c r="R28" s="356">
        <v>2000</v>
      </c>
      <c r="S28" s="357">
        <v>44818</v>
      </c>
      <c r="T28" s="356">
        <v>2033</v>
      </c>
      <c r="U28" s="357">
        <v>44820</v>
      </c>
      <c r="V28" s="356">
        <f t="shared" si="4"/>
        <v>33</v>
      </c>
      <c r="W28" s="355" t="s">
        <v>1628</v>
      </c>
      <c r="X28" s="355"/>
      <c r="Y28" s="355">
        <v>1</v>
      </c>
      <c r="Z28" s="360">
        <f t="shared" si="1"/>
        <v>0</v>
      </c>
      <c r="AA28" s="355">
        <v>1</v>
      </c>
      <c r="AB28" s="360">
        <f t="shared" si="2"/>
        <v>1</v>
      </c>
      <c r="AC28" s="355" t="str">
        <f t="shared" si="3"/>
        <v>Prima LX 2528ob</v>
      </c>
    </row>
    <row r="29" spans="1:29" ht="12" customHeight="1">
      <c r="A29" s="355"/>
      <c r="B29" s="355" t="s">
        <v>1699</v>
      </c>
      <c r="C29" s="355" t="s">
        <v>192</v>
      </c>
      <c r="D29" s="355"/>
      <c r="E29" s="355" t="s">
        <v>398</v>
      </c>
      <c r="F29" s="355" t="s">
        <v>1692</v>
      </c>
      <c r="G29" s="355"/>
      <c r="H29" s="355"/>
      <c r="I29" s="355"/>
      <c r="J29" s="355"/>
      <c r="K29" s="355"/>
      <c r="L29" s="355"/>
      <c r="M29" s="358" t="s">
        <v>395</v>
      </c>
      <c r="N29" s="359" t="s">
        <v>1700</v>
      </c>
      <c r="O29" s="355"/>
      <c r="P29" s="355" t="s">
        <v>1666</v>
      </c>
      <c r="Q29" s="355" t="s">
        <v>192</v>
      </c>
      <c r="R29" s="356">
        <v>3500</v>
      </c>
      <c r="S29" s="357">
        <v>44818</v>
      </c>
      <c r="T29" s="356">
        <v>3519.4</v>
      </c>
      <c r="U29" s="357">
        <v>44819</v>
      </c>
      <c r="V29" s="356">
        <f t="shared" si="4"/>
        <v>19.400000000000091</v>
      </c>
      <c r="W29" s="355" t="s">
        <v>1628</v>
      </c>
      <c r="X29" s="355">
        <v>1</v>
      </c>
      <c r="Y29" s="355">
        <v>1</v>
      </c>
      <c r="Z29" s="360">
        <f t="shared" si="1"/>
        <v>1</v>
      </c>
      <c r="AA29" s="355">
        <v>1</v>
      </c>
      <c r="AB29" s="360">
        <f t="shared" si="2"/>
        <v>1</v>
      </c>
      <c r="AC29" s="355" t="str">
        <f t="shared" si="3"/>
        <v>Prima LX 2528ob</v>
      </c>
    </row>
    <row r="30" spans="1:29" ht="12" customHeight="1">
      <c r="A30" s="355"/>
      <c r="B30" s="355" t="s">
        <v>1695</v>
      </c>
      <c r="C30" s="355" t="s">
        <v>192</v>
      </c>
      <c r="D30" s="355"/>
      <c r="E30" s="355" t="s">
        <v>1701</v>
      </c>
      <c r="F30" s="355" t="s">
        <v>1702</v>
      </c>
      <c r="G30" s="355"/>
      <c r="H30" s="355"/>
      <c r="I30" s="355"/>
      <c r="J30" s="355"/>
      <c r="K30" s="355"/>
      <c r="L30" s="355"/>
      <c r="M30" s="358" t="s">
        <v>318</v>
      </c>
      <c r="N30" s="359" t="s">
        <v>1703</v>
      </c>
      <c r="O30" s="355"/>
      <c r="P30" s="355" t="s">
        <v>1704</v>
      </c>
      <c r="Q30" s="355" t="s">
        <v>192</v>
      </c>
      <c r="R30" s="356">
        <v>1250</v>
      </c>
      <c r="S30" s="357">
        <v>44818</v>
      </c>
      <c r="T30" s="356">
        <v>1270.7</v>
      </c>
      <c r="U30" s="357">
        <v>44819</v>
      </c>
      <c r="V30" s="356">
        <f t="shared" si="4"/>
        <v>20.700000000000045</v>
      </c>
      <c r="W30" s="355" t="s">
        <v>1628</v>
      </c>
      <c r="X30" s="355">
        <v>1</v>
      </c>
      <c r="Y30" s="355">
        <v>1</v>
      </c>
      <c r="Z30" s="360">
        <f t="shared" si="1"/>
        <v>1</v>
      </c>
      <c r="AA30" s="355">
        <v>1</v>
      </c>
      <c r="AB30" s="360">
        <f t="shared" si="2"/>
        <v>1</v>
      </c>
      <c r="AC30" s="355" t="str">
        <f t="shared" si="3"/>
        <v>Prima LX 2528ob</v>
      </c>
    </row>
    <row r="31" spans="1:29" ht="12" customHeight="1">
      <c r="A31" s="355"/>
      <c r="B31" s="355" t="s">
        <v>1705</v>
      </c>
      <c r="C31" s="355" t="s">
        <v>192</v>
      </c>
      <c r="D31" s="355"/>
      <c r="E31" s="355" t="s">
        <v>1706</v>
      </c>
      <c r="F31" s="355" t="s">
        <v>1707</v>
      </c>
      <c r="G31" s="355"/>
      <c r="H31" s="355"/>
      <c r="I31" s="355"/>
      <c r="J31" s="355"/>
      <c r="K31" s="355"/>
      <c r="L31" s="355"/>
      <c r="M31" s="358" t="s">
        <v>421</v>
      </c>
      <c r="N31" s="359" t="s">
        <v>1708</v>
      </c>
      <c r="O31" s="355"/>
      <c r="P31" s="355" t="s">
        <v>1705</v>
      </c>
      <c r="Q31" s="355" t="s">
        <v>192</v>
      </c>
      <c r="R31" s="356">
        <v>1750</v>
      </c>
      <c r="S31" s="357">
        <v>44818</v>
      </c>
      <c r="T31" s="356">
        <v>1770</v>
      </c>
      <c r="U31" s="357">
        <v>44819</v>
      </c>
      <c r="V31" s="356">
        <f t="shared" si="4"/>
        <v>20</v>
      </c>
      <c r="W31" s="355" t="s">
        <v>1628</v>
      </c>
      <c r="X31" s="355">
        <v>1</v>
      </c>
      <c r="Y31" s="355">
        <v>1</v>
      </c>
      <c r="Z31" s="360">
        <f t="shared" si="1"/>
        <v>1</v>
      </c>
      <c r="AA31" s="355">
        <v>1</v>
      </c>
      <c r="AB31" s="360">
        <f t="shared" si="2"/>
        <v>1</v>
      </c>
      <c r="AC31" s="355" t="str">
        <f t="shared" si="3"/>
        <v>Prima LX 2528ob</v>
      </c>
    </row>
    <row r="32" spans="1:29" ht="12" customHeight="1">
      <c r="A32" s="355"/>
      <c r="B32" s="355" t="s">
        <v>1677</v>
      </c>
      <c r="C32" s="355" t="s">
        <v>192</v>
      </c>
      <c r="D32" s="355"/>
      <c r="E32" s="355" t="s">
        <v>337</v>
      </c>
      <c r="F32" s="355" t="s">
        <v>1694</v>
      </c>
      <c r="G32" s="355"/>
      <c r="H32" s="355"/>
      <c r="I32" s="355"/>
      <c r="J32" s="355"/>
      <c r="K32" s="355"/>
      <c r="L32" s="355"/>
      <c r="M32" s="363"/>
      <c r="N32" s="363"/>
      <c r="O32" s="355"/>
      <c r="P32" s="355" t="s">
        <v>1699</v>
      </c>
      <c r="Q32" s="355" t="s">
        <v>192</v>
      </c>
      <c r="R32" s="356">
        <v>1500</v>
      </c>
      <c r="S32" s="357">
        <v>44819</v>
      </c>
      <c r="T32" s="356">
        <v>1528</v>
      </c>
      <c r="U32" s="357">
        <v>44820</v>
      </c>
      <c r="V32" s="356">
        <f t="shared" si="4"/>
        <v>28</v>
      </c>
      <c r="W32" s="355" t="s">
        <v>1628</v>
      </c>
      <c r="X32" s="355"/>
      <c r="Y32" s="355">
        <v>1</v>
      </c>
      <c r="Z32" s="360">
        <f t="shared" si="1"/>
        <v>0</v>
      </c>
      <c r="AA32" s="355">
        <v>1</v>
      </c>
      <c r="AB32" s="360">
        <f t="shared" si="2"/>
        <v>1</v>
      </c>
      <c r="AC32" s="355" t="str">
        <f t="shared" si="3"/>
        <v>Prima LX 2528ob</v>
      </c>
    </row>
    <row r="33" spans="1:29" ht="12" customHeight="1">
      <c r="A33" s="355"/>
      <c r="B33" s="355" t="s">
        <v>210</v>
      </c>
      <c r="C33" s="355" t="s">
        <v>192</v>
      </c>
      <c r="D33" s="355"/>
      <c r="E33" s="355" t="s">
        <v>311</v>
      </c>
      <c r="F33" s="355" t="s">
        <v>1697</v>
      </c>
      <c r="G33" s="355"/>
      <c r="H33" s="355"/>
      <c r="I33" s="355"/>
      <c r="J33" s="355"/>
      <c r="K33" s="355"/>
      <c r="L33" s="355"/>
      <c r="M33" s="363"/>
      <c r="N33" s="363"/>
      <c r="O33" s="355"/>
      <c r="P33" s="355" t="s">
        <v>1709</v>
      </c>
      <c r="Q33" s="355" t="s">
        <v>192</v>
      </c>
      <c r="R33" s="356">
        <v>2250</v>
      </c>
      <c r="S33" s="357">
        <v>44819</v>
      </c>
      <c r="T33" s="356">
        <v>2275</v>
      </c>
      <c r="U33" s="357">
        <v>44820</v>
      </c>
      <c r="V33" s="356">
        <f t="shared" si="4"/>
        <v>25</v>
      </c>
      <c r="W33" s="355" t="s">
        <v>1628</v>
      </c>
      <c r="X33" s="355">
        <v>1</v>
      </c>
      <c r="Y33" s="355">
        <v>1</v>
      </c>
      <c r="Z33" s="360">
        <f t="shared" si="1"/>
        <v>1</v>
      </c>
      <c r="AA33" s="355">
        <v>1</v>
      </c>
      <c r="AB33" s="360">
        <f t="shared" si="2"/>
        <v>1</v>
      </c>
      <c r="AC33" s="355" t="str">
        <f t="shared" si="3"/>
        <v>Prima LX 2528ob</v>
      </c>
    </row>
    <row r="34" spans="1:29" ht="12" customHeight="1">
      <c r="A34" s="355"/>
      <c r="B34" s="355" t="s">
        <v>1710</v>
      </c>
      <c r="C34" s="355" t="s">
        <v>192</v>
      </c>
      <c r="D34" s="355"/>
      <c r="E34" s="355" t="s">
        <v>1711</v>
      </c>
      <c r="F34" s="355" t="s">
        <v>1712</v>
      </c>
      <c r="G34" s="355"/>
      <c r="H34" s="355"/>
      <c r="I34" s="355"/>
      <c r="J34" s="355"/>
      <c r="K34" s="355"/>
      <c r="L34" s="355"/>
      <c r="M34" s="358"/>
      <c r="N34" s="359"/>
      <c r="O34" s="355"/>
      <c r="P34" s="355" t="s">
        <v>1641</v>
      </c>
      <c r="Q34" s="355" t="s">
        <v>192</v>
      </c>
      <c r="R34" s="356">
        <v>3250</v>
      </c>
      <c r="S34" s="357">
        <v>44819</v>
      </c>
      <c r="T34" s="356">
        <v>3257</v>
      </c>
      <c r="U34" s="357">
        <v>44820</v>
      </c>
      <c r="V34" s="356">
        <f t="shared" si="4"/>
        <v>7</v>
      </c>
      <c r="W34" s="355" t="s">
        <v>1628</v>
      </c>
      <c r="X34" s="355">
        <v>1</v>
      </c>
      <c r="Y34" s="355">
        <v>1</v>
      </c>
      <c r="Z34" s="360">
        <f t="shared" si="1"/>
        <v>1</v>
      </c>
      <c r="AA34" s="355">
        <v>1</v>
      </c>
      <c r="AB34" s="360">
        <f t="shared" si="2"/>
        <v>1</v>
      </c>
      <c r="AC34" s="355" t="str">
        <f t="shared" si="3"/>
        <v>Prima LX 2528ob</v>
      </c>
    </row>
    <row r="35" spans="1:29" ht="12" customHeight="1">
      <c r="A35" s="355"/>
      <c r="B35" s="355" t="s">
        <v>1698</v>
      </c>
      <c r="C35" s="355" t="s">
        <v>192</v>
      </c>
      <c r="D35" s="355"/>
      <c r="E35" s="355" t="s">
        <v>395</v>
      </c>
      <c r="F35" s="355" t="s">
        <v>1700</v>
      </c>
      <c r="G35" s="355"/>
      <c r="H35" s="355"/>
      <c r="I35" s="355"/>
      <c r="J35" s="355"/>
      <c r="K35" s="355"/>
      <c r="L35" s="355"/>
      <c r="M35" s="363"/>
      <c r="N35" s="363"/>
      <c r="O35" s="355"/>
      <c r="P35" s="355" t="s">
        <v>1713</v>
      </c>
      <c r="Q35" s="355" t="s">
        <v>192</v>
      </c>
      <c r="R35" s="356">
        <v>2000</v>
      </c>
      <c r="S35" s="357">
        <v>44819</v>
      </c>
      <c r="T35" s="356">
        <v>1963</v>
      </c>
      <c r="U35" s="357">
        <v>44820</v>
      </c>
      <c r="V35" s="356">
        <f t="shared" si="4"/>
        <v>-37</v>
      </c>
      <c r="W35" s="355" t="s">
        <v>1628</v>
      </c>
      <c r="X35" s="355"/>
      <c r="Y35" s="355">
        <v>1</v>
      </c>
      <c r="Z35" s="360">
        <f t="shared" si="1"/>
        <v>0</v>
      </c>
      <c r="AA35" s="355">
        <v>1</v>
      </c>
      <c r="AB35" s="360">
        <f t="shared" si="2"/>
        <v>1</v>
      </c>
      <c r="AC35" s="355" t="str">
        <f t="shared" si="3"/>
        <v>Prima LX 2528ob</v>
      </c>
    </row>
    <row r="36" spans="1:29" ht="12" customHeight="1">
      <c r="A36" s="355"/>
      <c r="B36" s="355" t="s">
        <v>1704</v>
      </c>
      <c r="C36" s="355" t="s">
        <v>192</v>
      </c>
      <c r="D36" s="355"/>
      <c r="E36" s="355" t="s">
        <v>318</v>
      </c>
      <c r="F36" s="355" t="s">
        <v>1703</v>
      </c>
      <c r="G36" s="355"/>
      <c r="H36" s="355"/>
      <c r="I36" s="355"/>
      <c r="J36" s="355"/>
      <c r="K36" s="355"/>
      <c r="L36" s="355"/>
      <c r="M36" s="363"/>
      <c r="N36" s="363"/>
      <c r="O36" s="355"/>
      <c r="P36" s="355" t="s">
        <v>1714</v>
      </c>
      <c r="Q36" s="355" t="s">
        <v>192</v>
      </c>
      <c r="R36" s="356">
        <v>2000</v>
      </c>
      <c r="S36" s="357">
        <v>44820</v>
      </c>
      <c r="T36" s="356">
        <v>2005</v>
      </c>
      <c r="U36" s="357">
        <v>44821</v>
      </c>
      <c r="V36" s="356">
        <f t="shared" si="4"/>
        <v>5</v>
      </c>
      <c r="W36" s="355" t="s">
        <v>1628</v>
      </c>
      <c r="X36" s="355">
        <v>1</v>
      </c>
      <c r="Y36" s="355">
        <v>1</v>
      </c>
      <c r="Z36" s="360">
        <f t="shared" si="1"/>
        <v>1</v>
      </c>
      <c r="AA36" s="355">
        <v>1</v>
      </c>
      <c r="AB36" s="360">
        <f t="shared" si="2"/>
        <v>1</v>
      </c>
      <c r="AC36" s="355" t="str">
        <f t="shared" si="3"/>
        <v>Prima LX 2528ob</v>
      </c>
    </row>
    <row r="37" spans="1:29" ht="12" customHeight="1">
      <c r="A37" s="355"/>
      <c r="B37" s="355" t="s">
        <v>1715</v>
      </c>
      <c r="C37" s="355" t="s">
        <v>192</v>
      </c>
      <c r="D37" s="355"/>
      <c r="E37" s="355" t="s">
        <v>1716</v>
      </c>
      <c r="F37" s="355" t="s">
        <v>1717</v>
      </c>
      <c r="G37" s="355"/>
      <c r="H37" s="355"/>
      <c r="I37" s="355"/>
      <c r="J37" s="355"/>
      <c r="K37" s="355"/>
      <c r="L37" s="355"/>
      <c r="M37" s="358"/>
      <c r="N37" s="359"/>
      <c r="O37" s="355"/>
      <c r="P37" s="355" t="s">
        <v>1718</v>
      </c>
      <c r="Q37" s="355" t="s">
        <v>192</v>
      </c>
      <c r="R37" s="356">
        <v>2000</v>
      </c>
      <c r="S37" s="357">
        <v>44820</v>
      </c>
      <c r="T37" s="356">
        <v>2017</v>
      </c>
      <c r="U37" s="357">
        <v>44821</v>
      </c>
      <c r="V37" s="356">
        <f t="shared" si="4"/>
        <v>17</v>
      </c>
      <c r="W37" s="355" t="s">
        <v>1628</v>
      </c>
      <c r="X37" s="355">
        <v>1</v>
      </c>
      <c r="Y37" s="355">
        <v>1</v>
      </c>
      <c r="Z37" s="360">
        <f t="shared" si="1"/>
        <v>1</v>
      </c>
      <c r="AA37" s="355">
        <v>1</v>
      </c>
      <c r="AB37" s="360">
        <f t="shared" si="2"/>
        <v>1</v>
      </c>
      <c r="AC37" s="355" t="str">
        <f t="shared" si="3"/>
        <v>Prima LX 2528ob</v>
      </c>
    </row>
    <row r="38" spans="1:29" ht="12" customHeight="1">
      <c r="A38" s="355"/>
      <c r="B38" s="355" t="s">
        <v>1719</v>
      </c>
      <c r="C38" s="355" t="s">
        <v>192</v>
      </c>
      <c r="D38" s="355"/>
      <c r="E38" s="355" t="s">
        <v>421</v>
      </c>
      <c r="F38" s="355" t="s">
        <v>1708</v>
      </c>
      <c r="G38" s="355"/>
      <c r="H38" s="355"/>
      <c r="I38" s="355"/>
      <c r="J38" s="355"/>
      <c r="K38" s="355"/>
      <c r="L38" s="355"/>
      <c r="M38" s="363"/>
      <c r="N38" s="363"/>
      <c r="O38" s="355"/>
      <c r="P38" s="355" t="s">
        <v>1715</v>
      </c>
      <c r="Q38" s="355" t="s">
        <v>192</v>
      </c>
      <c r="R38" s="356">
        <v>1750</v>
      </c>
      <c r="S38" s="357">
        <v>44821</v>
      </c>
      <c r="T38" s="356">
        <v>1774</v>
      </c>
      <c r="U38" s="357">
        <v>44822</v>
      </c>
      <c r="V38" s="356">
        <f t="shared" si="4"/>
        <v>24</v>
      </c>
      <c r="W38" s="355" t="s">
        <v>1628</v>
      </c>
      <c r="X38" s="355">
        <v>1</v>
      </c>
      <c r="Y38" s="355">
        <v>1</v>
      </c>
      <c r="Z38" s="360">
        <f t="shared" si="1"/>
        <v>1</v>
      </c>
      <c r="AA38" s="355">
        <v>1</v>
      </c>
      <c r="AB38" s="360">
        <f t="shared" si="2"/>
        <v>1</v>
      </c>
      <c r="AC38" s="355" t="str">
        <f t="shared" si="3"/>
        <v>Prima LX 2528ob</v>
      </c>
    </row>
    <row r="39" spans="1:29" ht="12" customHeight="1">
      <c r="A39" s="355"/>
      <c r="B39" s="355" t="s">
        <v>1648</v>
      </c>
      <c r="C39" s="355" t="s">
        <v>192</v>
      </c>
      <c r="D39" s="355"/>
      <c r="E39" s="355"/>
      <c r="F39" s="355"/>
      <c r="G39" s="355"/>
      <c r="H39" s="355"/>
      <c r="I39" s="355"/>
      <c r="J39" s="355"/>
      <c r="K39" s="355"/>
      <c r="L39" s="355"/>
      <c r="M39" s="355"/>
      <c r="N39" s="355"/>
      <c r="O39" s="355"/>
      <c r="P39" s="355" t="s">
        <v>1719</v>
      </c>
      <c r="Q39" s="355" t="s">
        <v>192</v>
      </c>
      <c r="R39" s="356">
        <v>500</v>
      </c>
      <c r="S39" s="357">
        <v>44821</v>
      </c>
      <c r="T39" s="356">
        <v>511</v>
      </c>
      <c r="U39" s="357">
        <v>44822</v>
      </c>
      <c r="V39" s="356">
        <f t="shared" si="4"/>
        <v>11</v>
      </c>
      <c r="W39" s="355" t="s">
        <v>1628</v>
      </c>
      <c r="X39" s="355">
        <v>1</v>
      </c>
      <c r="Y39" s="355">
        <v>1</v>
      </c>
      <c r="Z39" s="360">
        <f t="shared" si="1"/>
        <v>1</v>
      </c>
      <c r="AA39" s="355">
        <v>1</v>
      </c>
      <c r="AB39" s="360">
        <f t="shared" si="2"/>
        <v>1</v>
      </c>
      <c r="AC39" s="355" t="str">
        <f t="shared" si="3"/>
        <v>Prima LX 2528ob</v>
      </c>
    </row>
    <row r="40" spans="1:29" ht="12" customHeight="1">
      <c r="A40" s="355"/>
      <c r="B40" s="355" t="s">
        <v>1709</v>
      </c>
      <c r="C40" s="355" t="s">
        <v>192</v>
      </c>
      <c r="D40" s="355"/>
      <c r="E40" s="355"/>
      <c r="F40" s="355"/>
      <c r="G40" s="355"/>
      <c r="H40" s="355"/>
      <c r="I40" s="355"/>
      <c r="J40" s="355"/>
      <c r="K40" s="355"/>
      <c r="L40" s="355"/>
      <c r="M40" s="355"/>
      <c r="N40" s="355"/>
      <c r="O40" s="355"/>
      <c r="P40" s="355" t="s">
        <v>1720</v>
      </c>
      <c r="Q40" s="355" t="s">
        <v>192</v>
      </c>
      <c r="R40" s="356">
        <v>2250</v>
      </c>
      <c r="S40" s="357">
        <v>44821</v>
      </c>
      <c r="T40" s="356">
        <v>2259</v>
      </c>
      <c r="U40" s="357">
        <v>44822</v>
      </c>
      <c r="V40" s="356">
        <f t="shared" si="4"/>
        <v>9</v>
      </c>
      <c r="W40" s="355" t="s">
        <v>1628</v>
      </c>
      <c r="X40" s="355">
        <v>1</v>
      </c>
      <c r="Y40" s="355">
        <v>1</v>
      </c>
      <c r="Z40" s="360">
        <f t="shared" si="1"/>
        <v>1</v>
      </c>
      <c r="AA40" s="355">
        <v>1</v>
      </c>
      <c r="AB40" s="360">
        <f t="shared" si="2"/>
        <v>1</v>
      </c>
      <c r="AC40" s="355" t="str">
        <f t="shared" si="3"/>
        <v>Prima LX 2528ob</v>
      </c>
    </row>
    <row r="41" spans="1:29" ht="12" customHeight="1">
      <c r="A41" s="355"/>
      <c r="B41" s="355" t="s">
        <v>1718</v>
      </c>
      <c r="C41" s="355" t="s">
        <v>192</v>
      </c>
      <c r="D41" s="355"/>
      <c r="E41" s="355"/>
      <c r="F41" s="355"/>
      <c r="G41" s="355"/>
      <c r="H41" s="355"/>
      <c r="I41" s="355"/>
      <c r="J41" s="355"/>
      <c r="K41" s="355"/>
      <c r="L41" s="355"/>
      <c r="M41" s="355"/>
      <c r="N41" s="355"/>
      <c r="O41" s="355"/>
      <c r="P41" s="355" t="s">
        <v>1651</v>
      </c>
      <c r="Q41" s="355" t="s">
        <v>192</v>
      </c>
      <c r="R41" s="356">
        <v>3250</v>
      </c>
      <c r="S41" s="357">
        <v>44823</v>
      </c>
      <c r="T41" s="356">
        <v>3253</v>
      </c>
      <c r="U41" s="357">
        <v>44823</v>
      </c>
      <c r="V41" s="356">
        <f t="shared" si="4"/>
        <v>3</v>
      </c>
      <c r="W41" s="355" t="s">
        <v>1628</v>
      </c>
      <c r="X41" s="355">
        <v>1</v>
      </c>
      <c r="Y41" s="355">
        <v>1</v>
      </c>
      <c r="Z41" s="360">
        <f t="shared" si="1"/>
        <v>1</v>
      </c>
      <c r="AA41" s="355">
        <v>1</v>
      </c>
      <c r="AB41" s="360">
        <f t="shared" si="2"/>
        <v>1</v>
      </c>
      <c r="AC41" s="355" t="str">
        <f t="shared" si="3"/>
        <v>Prima LX 2528ob</v>
      </c>
    </row>
    <row r="42" spans="1:29" ht="12" customHeight="1">
      <c r="A42" s="355"/>
      <c r="B42" s="355" t="s">
        <v>1721</v>
      </c>
      <c r="C42" s="355" t="s">
        <v>192</v>
      </c>
      <c r="D42" s="355"/>
      <c r="E42" s="355"/>
      <c r="F42" s="355"/>
      <c r="G42" s="355"/>
      <c r="H42" s="355"/>
      <c r="I42" s="355"/>
      <c r="J42" s="355"/>
      <c r="K42" s="355"/>
      <c r="L42" s="355"/>
      <c r="M42" s="355"/>
      <c r="N42" s="355"/>
      <c r="O42" s="355"/>
      <c r="P42" s="355" t="s">
        <v>1722</v>
      </c>
      <c r="Q42" s="355" t="s">
        <v>192</v>
      </c>
      <c r="R42" s="356">
        <v>1750</v>
      </c>
      <c r="S42" s="357">
        <v>44824</v>
      </c>
      <c r="T42" s="356">
        <v>1771.4</v>
      </c>
      <c r="U42" s="357">
        <v>44824</v>
      </c>
      <c r="V42" s="356">
        <f t="shared" si="4"/>
        <v>21.400000000000091</v>
      </c>
      <c r="W42" s="355" t="s">
        <v>1628</v>
      </c>
      <c r="X42" s="355">
        <v>1</v>
      </c>
      <c r="Y42" s="355">
        <v>1</v>
      </c>
      <c r="Z42" s="360">
        <f t="shared" si="1"/>
        <v>1</v>
      </c>
      <c r="AA42" s="355">
        <v>1</v>
      </c>
      <c r="AB42" s="360">
        <f t="shared" si="2"/>
        <v>1</v>
      </c>
      <c r="AC42" s="355" t="str">
        <f t="shared" si="3"/>
        <v>Prima LX 2528ob</v>
      </c>
    </row>
    <row r="43" spans="1:29" ht="12" customHeight="1">
      <c r="A43" s="355"/>
      <c r="B43" s="355" t="s">
        <v>1713</v>
      </c>
      <c r="C43" s="355" t="s">
        <v>192</v>
      </c>
      <c r="D43" s="355"/>
      <c r="E43" s="355"/>
      <c r="F43" s="355"/>
      <c r="G43" s="355"/>
      <c r="H43" s="355"/>
      <c r="I43" s="355"/>
      <c r="J43" s="355"/>
      <c r="K43" s="355"/>
      <c r="L43" s="355"/>
      <c r="M43" s="355"/>
      <c r="N43" s="355"/>
      <c r="O43" s="355"/>
      <c r="P43" s="355" t="s">
        <v>210</v>
      </c>
      <c r="Q43" s="355" t="s">
        <v>192</v>
      </c>
      <c r="R43" s="356">
        <v>2250</v>
      </c>
      <c r="S43" s="357">
        <v>44824</v>
      </c>
      <c r="T43" s="356">
        <v>2268.8000000000002</v>
      </c>
      <c r="U43" s="357">
        <v>44824</v>
      </c>
      <c r="V43" s="356">
        <f t="shared" si="4"/>
        <v>18.800000000000182</v>
      </c>
      <c r="W43" s="355" t="s">
        <v>1628</v>
      </c>
      <c r="X43" s="355">
        <v>1</v>
      </c>
      <c r="Y43" s="355">
        <v>1</v>
      </c>
      <c r="Z43" s="360">
        <f t="shared" si="1"/>
        <v>1</v>
      </c>
      <c r="AA43" s="355">
        <v>1</v>
      </c>
      <c r="AB43" s="360">
        <f t="shared" si="2"/>
        <v>1</v>
      </c>
      <c r="AC43" s="355" t="str">
        <f t="shared" si="3"/>
        <v>Prima LX 2528ob</v>
      </c>
    </row>
    <row r="44" spans="1:29" ht="12" customHeight="1">
      <c r="A44" s="355"/>
      <c r="B44" s="355" t="s">
        <v>1722</v>
      </c>
      <c r="C44" s="355" t="s">
        <v>192</v>
      </c>
      <c r="D44" s="355"/>
      <c r="E44" s="355"/>
      <c r="F44" s="355"/>
      <c r="G44" s="355"/>
      <c r="H44" s="355"/>
      <c r="I44" s="355"/>
      <c r="J44" s="355"/>
      <c r="K44" s="355"/>
      <c r="L44" s="355"/>
      <c r="M44" s="355"/>
      <c r="N44" s="355"/>
      <c r="O44" s="355"/>
      <c r="P44" s="355" t="s">
        <v>1723</v>
      </c>
      <c r="Q44" s="355" t="s">
        <v>192</v>
      </c>
      <c r="R44" s="356">
        <v>2250</v>
      </c>
      <c r="S44" s="357">
        <v>44824</v>
      </c>
      <c r="T44" s="356">
        <v>2271.1999999999998</v>
      </c>
      <c r="U44" s="357">
        <v>44824</v>
      </c>
      <c r="V44" s="356">
        <f t="shared" si="4"/>
        <v>21.199999999999818</v>
      </c>
      <c r="W44" s="355" t="s">
        <v>1628</v>
      </c>
      <c r="X44" s="355">
        <v>1</v>
      </c>
      <c r="Y44" s="355">
        <v>1</v>
      </c>
      <c r="Z44" s="360">
        <f t="shared" si="1"/>
        <v>1</v>
      </c>
      <c r="AA44" s="355">
        <v>1</v>
      </c>
      <c r="AB44" s="360">
        <f t="shared" si="2"/>
        <v>1</v>
      </c>
      <c r="AC44" s="355" t="str">
        <f t="shared" si="3"/>
        <v>Prima LX 2528ob</v>
      </c>
    </row>
    <row r="45" spans="1:29" ht="12" customHeight="1">
      <c r="A45" s="355"/>
      <c r="B45" s="355" t="s">
        <v>1724</v>
      </c>
      <c r="C45" s="355" t="s">
        <v>192</v>
      </c>
      <c r="D45" s="355"/>
      <c r="E45" s="355"/>
      <c r="F45" s="355"/>
      <c r="G45" s="355"/>
      <c r="H45" s="355"/>
      <c r="I45" s="355"/>
      <c r="J45" s="355"/>
      <c r="K45" s="355"/>
      <c r="L45" s="355"/>
      <c r="M45" s="355"/>
      <c r="N45" s="355"/>
      <c r="O45" s="355"/>
      <c r="P45" s="355" t="s">
        <v>1696</v>
      </c>
      <c r="Q45" s="355" t="s">
        <v>192</v>
      </c>
      <c r="R45" s="356">
        <v>1750</v>
      </c>
      <c r="S45" s="357">
        <v>44824</v>
      </c>
      <c r="T45" s="356">
        <v>1757.7</v>
      </c>
      <c r="U45" s="357">
        <v>44824</v>
      </c>
      <c r="V45" s="356">
        <f t="shared" si="4"/>
        <v>7.7000000000000455</v>
      </c>
      <c r="W45" s="355" t="s">
        <v>1628</v>
      </c>
      <c r="X45" s="355">
        <v>1</v>
      </c>
      <c r="Y45" s="355">
        <v>1</v>
      </c>
      <c r="Z45" s="360">
        <f t="shared" si="1"/>
        <v>1</v>
      </c>
      <c r="AA45" s="355">
        <v>1</v>
      </c>
      <c r="AB45" s="360">
        <f t="shared" si="2"/>
        <v>1</v>
      </c>
      <c r="AC45" s="355" t="str">
        <f t="shared" si="3"/>
        <v>Prima LX 2528ob</v>
      </c>
    </row>
    <row r="46" spans="1:29" ht="12" customHeight="1">
      <c r="A46" s="355"/>
      <c r="B46" s="355" t="s">
        <v>1668</v>
      </c>
      <c r="C46" s="355" t="s">
        <v>192</v>
      </c>
      <c r="D46" s="355"/>
      <c r="E46" s="355"/>
      <c r="F46" s="355"/>
      <c r="G46" s="355"/>
      <c r="H46" s="355"/>
      <c r="I46" s="355"/>
      <c r="J46" s="355"/>
      <c r="K46" s="355"/>
      <c r="L46" s="355"/>
      <c r="M46" s="355"/>
      <c r="N46" s="355"/>
      <c r="O46" s="355"/>
      <c r="P46" s="355" t="s">
        <v>1625</v>
      </c>
      <c r="Q46" s="355" t="s">
        <v>192</v>
      </c>
      <c r="R46" s="356">
        <v>3500</v>
      </c>
      <c r="S46" s="357">
        <v>44825</v>
      </c>
      <c r="T46" s="356">
        <v>3470</v>
      </c>
      <c r="U46" s="357">
        <v>44825</v>
      </c>
      <c r="V46" s="356">
        <f t="shared" si="4"/>
        <v>-30</v>
      </c>
      <c r="W46" s="355" t="s">
        <v>1628</v>
      </c>
      <c r="X46" s="355"/>
      <c r="Y46" s="355">
        <v>1</v>
      </c>
      <c r="Z46" s="360">
        <f t="shared" si="1"/>
        <v>0</v>
      </c>
      <c r="AA46" s="355">
        <v>1</v>
      </c>
      <c r="AB46" s="360">
        <f t="shared" si="2"/>
        <v>1</v>
      </c>
      <c r="AC46" s="355" t="str">
        <f t="shared" si="3"/>
        <v>Prima LX 2528ob</v>
      </c>
    </row>
    <row r="47" spans="1:29" ht="12" customHeight="1">
      <c r="A47" s="355"/>
      <c r="B47" s="355" t="s">
        <v>1686</v>
      </c>
      <c r="C47" s="355" t="s">
        <v>192</v>
      </c>
      <c r="D47" s="355"/>
      <c r="E47" s="355"/>
      <c r="F47" s="355"/>
      <c r="G47" s="355"/>
      <c r="H47" s="355"/>
      <c r="I47" s="355"/>
      <c r="J47" s="355"/>
      <c r="K47" s="355"/>
      <c r="L47" s="355"/>
      <c r="M47" s="355"/>
      <c r="N47" s="355"/>
      <c r="O47" s="355"/>
      <c r="P47" s="355" t="s">
        <v>1649</v>
      </c>
      <c r="Q47" s="355" t="s">
        <v>192</v>
      </c>
      <c r="R47" s="356">
        <v>3500</v>
      </c>
      <c r="S47" s="357">
        <v>44825</v>
      </c>
      <c r="T47" s="356">
        <v>3490</v>
      </c>
      <c r="U47" s="357">
        <v>44825</v>
      </c>
      <c r="V47" s="356">
        <f t="shared" si="4"/>
        <v>-10</v>
      </c>
      <c r="W47" s="355" t="s">
        <v>1628</v>
      </c>
      <c r="X47" s="355">
        <v>1</v>
      </c>
      <c r="Y47" s="355">
        <v>1</v>
      </c>
      <c r="Z47" s="360">
        <f t="shared" si="1"/>
        <v>1</v>
      </c>
      <c r="AA47" s="355">
        <v>1</v>
      </c>
      <c r="AB47" s="360">
        <f t="shared" si="2"/>
        <v>1</v>
      </c>
      <c r="AC47" s="355" t="str">
        <f t="shared" si="3"/>
        <v>Prima LX 2528ob</v>
      </c>
    </row>
    <row r="48" spans="1:29" ht="12" customHeight="1">
      <c r="A48" s="355"/>
      <c r="B48" s="355" t="s">
        <v>1725</v>
      </c>
      <c r="C48" s="355" t="s">
        <v>192</v>
      </c>
      <c r="D48" s="355"/>
      <c r="E48" s="355"/>
      <c r="F48" s="355"/>
      <c r="G48" s="355"/>
      <c r="H48" s="355"/>
      <c r="I48" s="355"/>
      <c r="J48" s="355"/>
      <c r="K48" s="355"/>
      <c r="L48" s="355"/>
      <c r="M48" s="355"/>
      <c r="N48" s="355"/>
      <c r="O48" s="355"/>
      <c r="P48" s="355" t="s">
        <v>1640</v>
      </c>
      <c r="Q48" s="355" t="s">
        <v>192</v>
      </c>
      <c r="R48" s="356">
        <v>3250</v>
      </c>
      <c r="S48" s="357">
        <v>44825</v>
      </c>
      <c r="T48" s="356">
        <v>3250</v>
      </c>
      <c r="U48" s="357">
        <v>44825</v>
      </c>
      <c r="V48" s="356">
        <f t="shared" si="4"/>
        <v>0</v>
      </c>
      <c r="W48" s="355" t="s">
        <v>1628</v>
      </c>
      <c r="X48" s="355">
        <v>1</v>
      </c>
      <c r="Y48" s="355">
        <v>1</v>
      </c>
      <c r="Z48" s="360">
        <f t="shared" si="1"/>
        <v>1</v>
      </c>
      <c r="AA48" s="355">
        <v>1</v>
      </c>
      <c r="AB48" s="360">
        <f t="shared" si="2"/>
        <v>1</v>
      </c>
      <c r="AC48" s="355" t="str">
        <f t="shared" si="3"/>
        <v>Prima LX 2528ob</v>
      </c>
    </row>
    <row r="49" spans="1:29" ht="12" customHeight="1">
      <c r="A49" s="355"/>
      <c r="B49" s="355" t="s">
        <v>1679</v>
      </c>
      <c r="C49" s="355" t="s">
        <v>192</v>
      </c>
      <c r="D49" s="355"/>
      <c r="E49" s="355"/>
      <c r="F49" s="355"/>
      <c r="G49" s="355"/>
      <c r="H49" s="355"/>
      <c r="I49" s="355"/>
      <c r="J49" s="355"/>
      <c r="K49" s="355"/>
      <c r="L49" s="355"/>
      <c r="M49" s="355"/>
      <c r="N49" s="355"/>
      <c r="O49" s="355"/>
      <c r="P49" s="355" t="s">
        <v>1645</v>
      </c>
      <c r="Q49" s="355" t="s">
        <v>192</v>
      </c>
      <c r="R49" s="356">
        <v>2000</v>
      </c>
      <c r="S49" s="357">
        <v>44826</v>
      </c>
      <c r="T49" s="356">
        <v>2001</v>
      </c>
      <c r="U49" s="357">
        <v>44826</v>
      </c>
      <c r="V49" s="356">
        <f t="shared" si="4"/>
        <v>1</v>
      </c>
      <c r="W49" s="355" t="s">
        <v>1628</v>
      </c>
      <c r="X49" s="355">
        <v>1</v>
      </c>
      <c r="Y49" s="355">
        <v>1</v>
      </c>
      <c r="Z49" s="360">
        <f t="shared" si="1"/>
        <v>1</v>
      </c>
      <c r="AA49" s="355">
        <v>1</v>
      </c>
      <c r="AB49" s="360">
        <f t="shared" si="2"/>
        <v>1</v>
      </c>
      <c r="AC49" s="355" t="str">
        <f t="shared" si="3"/>
        <v>Prima LX 2528ob</v>
      </c>
    </row>
    <row r="50" spans="1:29" ht="12" customHeight="1">
      <c r="A50" s="355"/>
      <c r="B50" s="355" t="s">
        <v>1663</v>
      </c>
      <c r="C50" s="355" t="s">
        <v>192</v>
      </c>
      <c r="D50" s="355"/>
      <c r="E50" s="355"/>
      <c r="F50" s="355"/>
      <c r="G50" s="355"/>
      <c r="H50" s="355"/>
      <c r="I50" s="355"/>
      <c r="J50" s="355"/>
      <c r="K50" s="355"/>
      <c r="L50" s="355"/>
      <c r="M50" s="355"/>
      <c r="N50" s="355"/>
      <c r="O50" s="355"/>
      <c r="P50" s="355" t="s">
        <v>1648</v>
      </c>
      <c r="Q50" s="355" t="s">
        <v>192</v>
      </c>
      <c r="R50" s="356">
        <v>2250</v>
      </c>
      <c r="S50" s="357">
        <v>44826</v>
      </c>
      <c r="T50" s="356">
        <v>2250</v>
      </c>
      <c r="U50" s="357">
        <v>44826</v>
      </c>
      <c r="V50" s="356">
        <f t="shared" si="4"/>
        <v>0</v>
      </c>
      <c r="W50" s="355" t="s">
        <v>1628</v>
      </c>
      <c r="X50" s="355">
        <v>1</v>
      </c>
      <c r="Y50" s="355">
        <v>1</v>
      </c>
      <c r="Z50" s="360">
        <f t="shared" si="1"/>
        <v>1</v>
      </c>
      <c r="AA50" s="355">
        <v>1</v>
      </c>
      <c r="AB50" s="360">
        <f t="shared" si="2"/>
        <v>1</v>
      </c>
      <c r="AC50" s="355" t="str">
        <f t="shared" si="3"/>
        <v>Prima LX 2528ob</v>
      </c>
    </row>
    <row r="51" spans="1:29" ht="12" customHeight="1">
      <c r="A51" s="355"/>
      <c r="B51" s="355" t="s">
        <v>1723</v>
      </c>
      <c r="C51" s="355" t="s">
        <v>192</v>
      </c>
      <c r="D51" s="355"/>
      <c r="E51" s="355"/>
      <c r="F51" s="355"/>
      <c r="G51" s="355"/>
      <c r="H51" s="355"/>
      <c r="I51" s="355"/>
      <c r="J51" s="355"/>
      <c r="K51" s="355"/>
      <c r="L51" s="355"/>
      <c r="M51" s="355"/>
      <c r="N51" s="355"/>
      <c r="O51" s="355"/>
      <c r="P51" s="355" t="s">
        <v>1710</v>
      </c>
      <c r="Q51" s="355" t="s">
        <v>192</v>
      </c>
      <c r="R51" s="356">
        <v>2250</v>
      </c>
      <c r="S51" s="357">
        <v>44826</v>
      </c>
      <c r="T51" s="356">
        <v>2279</v>
      </c>
      <c r="U51" s="357">
        <v>44826</v>
      </c>
      <c r="V51" s="356">
        <f t="shared" si="4"/>
        <v>29</v>
      </c>
      <c r="W51" s="355" t="s">
        <v>1628</v>
      </c>
      <c r="X51" s="355"/>
      <c r="Y51" s="355">
        <v>1</v>
      </c>
      <c r="Z51" s="360">
        <f t="shared" si="1"/>
        <v>0</v>
      </c>
      <c r="AA51" s="355">
        <v>1</v>
      </c>
      <c r="AB51" s="360">
        <f t="shared" si="2"/>
        <v>1</v>
      </c>
      <c r="AC51" s="355" t="str">
        <f t="shared" si="3"/>
        <v>Prima LX 2528ob</v>
      </c>
    </row>
    <row r="52" spans="1:29" ht="12" customHeight="1">
      <c r="A52" s="355"/>
      <c r="B52" s="355" t="s">
        <v>1720</v>
      </c>
      <c r="C52" s="355" t="s">
        <v>192</v>
      </c>
      <c r="D52" s="355"/>
      <c r="E52" s="355"/>
      <c r="F52" s="355"/>
      <c r="G52" s="355"/>
      <c r="H52" s="355"/>
      <c r="I52" s="355"/>
      <c r="J52" s="355"/>
      <c r="K52" s="355"/>
      <c r="L52" s="355"/>
      <c r="M52" s="355"/>
      <c r="N52" s="355"/>
      <c r="O52" s="355"/>
      <c r="P52" s="355" t="s">
        <v>1654</v>
      </c>
      <c r="Q52" s="355" t="s">
        <v>192</v>
      </c>
      <c r="R52" s="356">
        <v>2000</v>
      </c>
      <c r="S52" s="357">
        <v>44827</v>
      </c>
      <c r="T52" s="356">
        <v>1990</v>
      </c>
      <c r="U52" s="357">
        <v>44827</v>
      </c>
      <c r="V52" s="356">
        <f t="shared" si="4"/>
        <v>-10</v>
      </c>
      <c r="W52" s="355" t="s">
        <v>1628</v>
      </c>
      <c r="X52" s="355">
        <v>1</v>
      </c>
      <c r="Y52" s="355">
        <v>1</v>
      </c>
      <c r="Z52" s="360">
        <f t="shared" si="1"/>
        <v>1</v>
      </c>
      <c r="AA52" s="355">
        <v>1</v>
      </c>
      <c r="AB52" s="360">
        <f t="shared" si="2"/>
        <v>1</v>
      </c>
      <c r="AC52" s="355" t="str">
        <f t="shared" si="3"/>
        <v>Prima LX 2528ob</v>
      </c>
    </row>
    <row r="53" spans="1:29" ht="12" customHeight="1">
      <c r="A53" s="355"/>
      <c r="B53" s="355" t="s">
        <v>1654</v>
      </c>
      <c r="C53" s="355" t="s">
        <v>192</v>
      </c>
      <c r="D53" s="355"/>
      <c r="E53" s="355"/>
      <c r="F53" s="355"/>
      <c r="G53" s="355"/>
      <c r="H53" s="355"/>
      <c r="I53" s="355"/>
      <c r="J53" s="355"/>
      <c r="K53" s="355"/>
      <c r="L53" s="355"/>
      <c r="M53" s="355"/>
      <c r="N53" s="355"/>
      <c r="O53" s="355"/>
      <c r="P53" s="355" t="s">
        <v>1633</v>
      </c>
      <c r="Q53" s="355" t="s">
        <v>192</v>
      </c>
      <c r="R53" s="356">
        <v>3750</v>
      </c>
      <c r="S53" s="357">
        <v>44828</v>
      </c>
      <c r="T53" s="356">
        <v>3675</v>
      </c>
      <c r="U53" s="357">
        <v>44828</v>
      </c>
      <c r="V53" s="356">
        <f t="shared" si="4"/>
        <v>-75</v>
      </c>
      <c r="W53" s="355" t="s">
        <v>1628</v>
      </c>
      <c r="X53" s="355"/>
      <c r="Y53" s="355">
        <v>1</v>
      </c>
      <c r="Z53" s="360">
        <f t="shared" si="1"/>
        <v>0</v>
      </c>
      <c r="AA53" s="355">
        <v>1</v>
      </c>
      <c r="AB53" s="360">
        <f t="shared" si="2"/>
        <v>1</v>
      </c>
      <c r="AC53" s="355" t="str">
        <f t="shared" si="3"/>
        <v>Prima LX 2528ob</v>
      </c>
    </row>
    <row r="54" spans="1:29" ht="12" customHeight="1">
      <c r="A54" s="355"/>
      <c r="B54" s="355" t="s">
        <v>1690</v>
      </c>
      <c r="C54" s="355" t="s">
        <v>192</v>
      </c>
      <c r="D54" s="355"/>
      <c r="E54" s="355"/>
      <c r="F54" s="355"/>
      <c r="G54" s="355"/>
      <c r="H54" s="355"/>
      <c r="I54" s="355"/>
      <c r="J54" s="355"/>
      <c r="K54" s="355"/>
      <c r="L54" s="355"/>
      <c r="M54" s="355"/>
      <c r="N54" s="355"/>
      <c r="O54" s="355"/>
      <c r="P54" s="355" t="s">
        <v>1634</v>
      </c>
      <c r="Q54" s="355" t="s">
        <v>192</v>
      </c>
      <c r="R54" s="356">
        <v>3000</v>
      </c>
      <c r="S54" s="357">
        <v>44828</v>
      </c>
      <c r="T54" s="356">
        <v>2996</v>
      </c>
      <c r="U54" s="357">
        <v>44828</v>
      </c>
      <c r="V54" s="356">
        <f t="shared" si="4"/>
        <v>-4</v>
      </c>
      <c r="W54" s="355" t="s">
        <v>1628</v>
      </c>
      <c r="X54" s="355">
        <v>1</v>
      </c>
      <c r="Y54" s="355">
        <v>1</v>
      </c>
      <c r="Z54" s="360">
        <f t="shared" si="1"/>
        <v>1</v>
      </c>
      <c r="AA54" s="355">
        <v>1</v>
      </c>
      <c r="AB54" s="360">
        <f t="shared" si="2"/>
        <v>1</v>
      </c>
      <c r="AC54" s="355" t="str">
        <f t="shared" si="3"/>
        <v>Prima LX 2528ob</v>
      </c>
    </row>
    <row r="55" spans="1:29" ht="12" customHeight="1">
      <c r="A55" s="355"/>
      <c r="B55" s="355" t="s">
        <v>1714</v>
      </c>
      <c r="C55" s="355" t="s">
        <v>192</v>
      </c>
      <c r="D55" s="355"/>
      <c r="E55" s="355"/>
      <c r="F55" s="355"/>
      <c r="G55" s="355"/>
      <c r="H55" s="355"/>
      <c r="I55" s="355"/>
      <c r="J55" s="355"/>
      <c r="K55" s="355"/>
      <c r="L55" s="355"/>
      <c r="M55" s="355"/>
      <c r="N55" s="355"/>
      <c r="O55" s="355"/>
      <c r="P55" s="355" t="s">
        <v>1683</v>
      </c>
      <c r="Q55" s="355" t="s">
        <v>192</v>
      </c>
      <c r="R55" s="356">
        <v>2250</v>
      </c>
      <c r="S55" s="357">
        <v>44829</v>
      </c>
      <c r="T55" s="356">
        <v>2284</v>
      </c>
      <c r="U55" s="357">
        <v>44829</v>
      </c>
      <c r="V55" s="356">
        <f t="shared" si="4"/>
        <v>34</v>
      </c>
      <c r="W55" s="355" t="s">
        <v>1628</v>
      </c>
      <c r="X55" s="355"/>
      <c r="Y55" s="355">
        <v>1</v>
      </c>
      <c r="Z55" s="360">
        <f t="shared" si="1"/>
        <v>0</v>
      </c>
      <c r="AA55" s="355">
        <v>1</v>
      </c>
      <c r="AB55" s="360">
        <f t="shared" si="2"/>
        <v>1</v>
      </c>
      <c r="AC55" s="355" t="str">
        <f t="shared" si="3"/>
        <v>Prima LX 2528ob</v>
      </c>
    </row>
    <row r="56" spans="1:29" ht="12" customHeight="1">
      <c r="A56" s="355"/>
      <c r="B56" s="355" t="s">
        <v>1684</v>
      </c>
      <c r="C56" s="355" t="s">
        <v>192</v>
      </c>
      <c r="D56" s="355"/>
      <c r="E56" s="355"/>
      <c r="F56" s="355" t="str">
        <f>IF(E56="","",(INDEX(Sort!C:C,MATCH('Data Down'!#REF!,Sort!B:B,0))))</f>
        <v/>
      </c>
      <c r="G56" s="355"/>
      <c r="H56" s="355"/>
      <c r="I56" s="355"/>
      <c r="J56" s="355"/>
      <c r="K56" s="355"/>
      <c r="L56" s="355"/>
      <c r="M56" s="355"/>
      <c r="N56" s="355"/>
      <c r="O56" s="355"/>
      <c r="P56" s="355" t="s">
        <v>1629</v>
      </c>
      <c r="Q56" s="355" t="s">
        <v>192</v>
      </c>
      <c r="R56" s="356">
        <v>3750</v>
      </c>
      <c r="S56" s="357">
        <v>44830</v>
      </c>
      <c r="T56" s="356">
        <v>3770</v>
      </c>
      <c r="U56" s="357">
        <v>44830</v>
      </c>
      <c r="V56" s="356">
        <f t="shared" si="4"/>
        <v>20</v>
      </c>
      <c r="W56" s="355" t="s">
        <v>1628</v>
      </c>
      <c r="X56" s="355">
        <v>1</v>
      </c>
      <c r="Y56" s="355">
        <v>1</v>
      </c>
      <c r="Z56" s="360">
        <f t="shared" si="1"/>
        <v>1</v>
      </c>
      <c r="AA56" s="355">
        <v>1</v>
      </c>
      <c r="AB56" s="360">
        <f t="shared" si="2"/>
        <v>1</v>
      </c>
      <c r="AC56" s="355" t="str">
        <f t="shared" si="3"/>
        <v>Prima LX 2528ob</v>
      </c>
    </row>
    <row r="57" spans="1:29" ht="12" customHeight="1">
      <c r="A57" s="355"/>
      <c r="B57" s="355" t="s">
        <v>1726</v>
      </c>
      <c r="C57" s="355" t="s">
        <v>1727</v>
      </c>
      <c r="D57" s="355"/>
      <c r="E57" s="355"/>
      <c r="F57" s="355"/>
      <c r="G57" s="355"/>
      <c r="H57" s="355"/>
      <c r="I57" s="355"/>
      <c r="J57" s="355"/>
      <c r="K57" s="355"/>
      <c r="L57" s="355"/>
      <c r="M57" s="355"/>
      <c r="N57" s="355"/>
      <c r="O57" s="355"/>
      <c r="P57" s="355" t="s">
        <v>1663</v>
      </c>
      <c r="Q57" s="355" t="s">
        <v>192</v>
      </c>
      <c r="R57" s="356">
        <v>2000</v>
      </c>
      <c r="S57" s="357">
        <v>44830</v>
      </c>
      <c r="T57" s="356">
        <v>1994</v>
      </c>
      <c r="U57" s="357">
        <v>44830</v>
      </c>
      <c r="V57" s="356">
        <f t="shared" si="4"/>
        <v>-6</v>
      </c>
      <c r="W57" s="355" t="s">
        <v>1628</v>
      </c>
      <c r="X57" s="355">
        <v>1</v>
      </c>
      <c r="Y57" s="355">
        <v>1</v>
      </c>
      <c r="Z57" s="360">
        <f t="shared" si="1"/>
        <v>1</v>
      </c>
      <c r="AA57" s="355">
        <v>1</v>
      </c>
      <c r="AB57" s="360">
        <f t="shared" si="2"/>
        <v>1</v>
      </c>
      <c r="AC57" s="355" t="str">
        <f t="shared" si="3"/>
        <v>Prima LX 2528ob</v>
      </c>
    </row>
    <row r="58" spans="1:29" ht="12" customHeight="1">
      <c r="A58" s="355"/>
      <c r="B58" s="355" t="s">
        <v>1728</v>
      </c>
      <c r="C58" s="355" t="s">
        <v>1727</v>
      </c>
      <c r="D58" s="355"/>
      <c r="E58" s="355"/>
      <c r="F58" s="355"/>
      <c r="G58" s="355"/>
      <c r="H58" s="355"/>
      <c r="I58" s="355"/>
      <c r="J58" s="355"/>
      <c r="K58" s="355"/>
      <c r="L58" s="355"/>
      <c r="M58" s="355"/>
      <c r="N58" s="355"/>
      <c r="O58" s="355"/>
      <c r="P58" s="355" t="s">
        <v>1679</v>
      </c>
      <c r="Q58" s="355" t="s">
        <v>192</v>
      </c>
      <c r="R58" s="356">
        <v>2250</v>
      </c>
      <c r="S58" s="357">
        <v>44831</v>
      </c>
      <c r="T58" s="356">
        <v>2265</v>
      </c>
      <c r="U58" s="357">
        <v>44831</v>
      </c>
      <c r="V58" s="356">
        <f t="shared" si="4"/>
        <v>15</v>
      </c>
      <c r="W58" s="355" t="s">
        <v>1628</v>
      </c>
      <c r="X58" s="355">
        <v>1</v>
      </c>
      <c r="Y58" s="355">
        <v>1</v>
      </c>
      <c r="Z58" s="360">
        <f t="shared" si="1"/>
        <v>1</v>
      </c>
      <c r="AA58" s="355">
        <v>1</v>
      </c>
      <c r="AB58" s="360">
        <f t="shared" si="2"/>
        <v>1</v>
      </c>
      <c r="AC58" s="355" t="str">
        <f t="shared" si="3"/>
        <v>Prima LX 2528ob</v>
      </c>
    </row>
    <row r="59" spans="1:29" ht="12" customHeight="1">
      <c r="A59" s="355"/>
      <c r="B59" s="355" t="s">
        <v>1729</v>
      </c>
      <c r="C59" s="355" t="s">
        <v>1727</v>
      </c>
      <c r="D59" s="355"/>
      <c r="E59" s="355"/>
      <c r="F59" s="355"/>
      <c r="G59" s="355"/>
      <c r="H59" s="355"/>
      <c r="I59" s="355"/>
      <c r="J59" s="355"/>
      <c r="K59" s="355"/>
      <c r="L59" s="355"/>
      <c r="M59" s="355"/>
      <c r="N59" s="355"/>
      <c r="O59" s="355"/>
      <c r="P59" s="355" t="s">
        <v>1677</v>
      </c>
      <c r="Q59" s="355" t="s">
        <v>192</v>
      </c>
      <c r="R59" s="356">
        <v>2250</v>
      </c>
      <c r="S59" s="357">
        <v>44832</v>
      </c>
      <c r="T59" s="356">
        <v>2277</v>
      </c>
      <c r="U59" s="357">
        <v>44832</v>
      </c>
      <c r="V59" s="356">
        <f t="shared" si="4"/>
        <v>27</v>
      </c>
      <c r="W59" s="355" t="s">
        <v>1628</v>
      </c>
      <c r="X59" s="355"/>
      <c r="Y59" s="355">
        <v>1</v>
      </c>
      <c r="Z59" s="360">
        <f t="shared" si="1"/>
        <v>0</v>
      </c>
      <c r="AA59" s="355">
        <v>1</v>
      </c>
      <c r="AB59" s="360">
        <f t="shared" si="2"/>
        <v>1</v>
      </c>
      <c r="AC59" s="355" t="str">
        <f t="shared" si="3"/>
        <v>Prima LX 2528ob</v>
      </c>
    </row>
    <row r="60" spans="1:29" ht="12" customHeight="1">
      <c r="A60" s="355"/>
      <c r="B60" s="355" t="s">
        <v>1730</v>
      </c>
      <c r="C60" s="355" t="s">
        <v>1727</v>
      </c>
      <c r="D60" s="355"/>
      <c r="E60" s="355"/>
      <c r="F60" s="355"/>
      <c r="G60" s="355"/>
      <c r="H60" s="355"/>
      <c r="I60" s="355"/>
      <c r="J60" s="355"/>
      <c r="K60" s="355"/>
      <c r="L60" s="355"/>
      <c r="M60" s="355"/>
      <c r="N60" s="355"/>
      <c r="O60" s="355"/>
      <c r="P60" s="355" t="s">
        <v>1668</v>
      </c>
      <c r="Q60" s="355" t="s">
        <v>192</v>
      </c>
      <c r="R60" s="356">
        <v>2250</v>
      </c>
      <c r="S60" s="357">
        <v>44832</v>
      </c>
      <c r="T60" s="356">
        <v>2255</v>
      </c>
      <c r="U60" s="357">
        <v>44832</v>
      </c>
      <c r="V60" s="356">
        <f t="shared" si="4"/>
        <v>5</v>
      </c>
      <c r="W60" s="355" t="s">
        <v>1628</v>
      </c>
      <c r="X60" s="355">
        <v>1</v>
      </c>
      <c r="Y60" s="355">
        <v>1</v>
      </c>
      <c r="Z60" s="360">
        <f t="shared" si="1"/>
        <v>1</v>
      </c>
      <c r="AA60" s="355">
        <v>1</v>
      </c>
      <c r="AB60" s="360">
        <f t="shared" si="2"/>
        <v>1</v>
      </c>
      <c r="AC60" s="355" t="str">
        <f t="shared" si="3"/>
        <v>Prima LX 2528ob</v>
      </c>
    </row>
    <row r="61" spans="1:29" ht="12" customHeight="1">
      <c r="A61" s="355"/>
      <c r="B61" s="355" t="s">
        <v>213</v>
      </c>
      <c r="C61" s="355" t="s">
        <v>1727</v>
      </c>
      <c r="D61" s="355"/>
      <c r="E61" s="355"/>
      <c r="F61" s="355"/>
      <c r="G61" s="355"/>
      <c r="H61" s="355"/>
      <c r="I61" s="355"/>
      <c r="J61" s="355"/>
      <c r="K61" s="355"/>
      <c r="L61" s="355"/>
      <c r="M61" s="355"/>
      <c r="N61" s="355"/>
      <c r="O61" s="355"/>
      <c r="P61" s="355" t="s">
        <v>1669</v>
      </c>
      <c r="Q61" s="355" t="s">
        <v>192</v>
      </c>
      <c r="R61" s="356">
        <v>3750</v>
      </c>
      <c r="S61" s="357">
        <v>44833</v>
      </c>
      <c r="T61" s="356">
        <v>3761</v>
      </c>
      <c r="U61" s="357">
        <v>44833</v>
      </c>
      <c r="V61" s="356">
        <f t="shared" si="4"/>
        <v>11</v>
      </c>
      <c r="W61" s="355" t="s">
        <v>1628</v>
      </c>
      <c r="X61" s="355">
        <v>1</v>
      </c>
      <c r="Y61" s="355">
        <v>1</v>
      </c>
      <c r="Z61" s="360">
        <f t="shared" si="1"/>
        <v>1</v>
      </c>
      <c r="AA61" s="355">
        <v>1</v>
      </c>
      <c r="AB61" s="360">
        <f t="shared" si="2"/>
        <v>1</v>
      </c>
      <c r="AC61" s="355" t="str">
        <f t="shared" si="3"/>
        <v>Prima LX 2528ob</v>
      </c>
    </row>
    <row r="62" spans="1:29" ht="12" customHeight="1">
      <c r="A62" s="355"/>
      <c r="B62" s="355" t="s">
        <v>1731</v>
      </c>
      <c r="C62" s="355" t="s">
        <v>1727</v>
      </c>
      <c r="D62" s="355"/>
      <c r="E62" s="355"/>
      <c r="F62" s="355"/>
      <c r="G62" s="355"/>
      <c r="H62" s="355"/>
      <c r="I62" s="355"/>
      <c r="J62" s="355"/>
      <c r="K62" s="355"/>
      <c r="L62" s="355"/>
      <c r="M62" s="355"/>
      <c r="N62" s="355"/>
      <c r="O62" s="355"/>
      <c r="P62" s="355" t="s">
        <v>1684</v>
      </c>
      <c r="Q62" s="355" t="s">
        <v>192</v>
      </c>
      <c r="R62" s="356">
        <v>1500</v>
      </c>
      <c r="S62" s="357">
        <v>44833</v>
      </c>
      <c r="T62" s="356">
        <v>1532</v>
      </c>
      <c r="U62" s="357">
        <v>44834</v>
      </c>
      <c r="V62" s="356">
        <f t="shared" si="4"/>
        <v>32</v>
      </c>
      <c r="W62" s="355" t="s">
        <v>1628</v>
      </c>
      <c r="X62" s="355"/>
      <c r="Y62" s="355">
        <v>1</v>
      </c>
      <c r="Z62" s="360">
        <f t="shared" si="1"/>
        <v>0</v>
      </c>
      <c r="AA62" s="355">
        <v>1</v>
      </c>
      <c r="AB62" s="360">
        <f t="shared" si="2"/>
        <v>1</v>
      </c>
      <c r="AC62" s="355" t="str">
        <f t="shared" si="3"/>
        <v>Prima LX 2528ob</v>
      </c>
    </row>
    <row r="63" spans="1:29" ht="12" customHeight="1">
      <c r="A63" s="355"/>
      <c r="B63" s="355" t="s">
        <v>1732</v>
      </c>
      <c r="C63" s="355" t="s">
        <v>1727</v>
      </c>
      <c r="D63" s="355"/>
      <c r="E63" s="355"/>
      <c r="F63" s="355"/>
      <c r="G63" s="355"/>
      <c r="H63" s="355"/>
      <c r="I63" s="355"/>
      <c r="J63" s="355"/>
      <c r="K63" s="355"/>
      <c r="L63" s="355"/>
      <c r="M63" s="355"/>
      <c r="N63" s="355"/>
      <c r="O63" s="355"/>
      <c r="P63" s="355" t="s">
        <v>1658</v>
      </c>
      <c r="Q63" s="355" t="s">
        <v>192</v>
      </c>
      <c r="R63" s="356">
        <v>2500</v>
      </c>
      <c r="S63" s="357">
        <v>44833</v>
      </c>
      <c r="T63" s="356">
        <v>2541</v>
      </c>
      <c r="U63" s="357">
        <v>44835</v>
      </c>
      <c r="V63" s="356">
        <f t="shared" si="4"/>
        <v>41</v>
      </c>
      <c r="W63" s="355" t="s">
        <v>1628</v>
      </c>
      <c r="X63" s="355"/>
      <c r="Y63" s="355">
        <v>1</v>
      </c>
      <c r="Z63" s="360">
        <f t="shared" si="1"/>
        <v>0</v>
      </c>
      <c r="AA63" s="355">
        <v>1</v>
      </c>
      <c r="AB63" s="360">
        <f t="shared" si="2"/>
        <v>1</v>
      </c>
      <c r="AC63" s="355" t="str">
        <f t="shared" si="3"/>
        <v>Prima LX 2528ob</v>
      </c>
    </row>
    <row r="64" spans="1:29" ht="12" customHeight="1">
      <c r="A64" s="355"/>
      <c r="B64" s="355" t="s">
        <v>1733</v>
      </c>
      <c r="C64" s="355" t="s">
        <v>1727</v>
      </c>
      <c r="D64" s="355"/>
      <c r="E64" s="355"/>
      <c r="F64" s="355"/>
      <c r="G64" s="355"/>
      <c r="H64" s="355"/>
      <c r="I64" s="355"/>
      <c r="J64" s="355"/>
      <c r="K64" s="355"/>
      <c r="L64" s="355"/>
      <c r="M64" s="355"/>
      <c r="N64" s="355"/>
      <c r="O64" s="355"/>
      <c r="P64" s="355" t="s">
        <v>1659</v>
      </c>
      <c r="Q64" s="355" t="s">
        <v>192</v>
      </c>
      <c r="R64" s="356">
        <v>3000</v>
      </c>
      <c r="S64" s="357">
        <v>44834</v>
      </c>
      <c r="T64" s="356">
        <v>3028</v>
      </c>
      <c r="U64" s="357">
        <v>44835</v>
      </c>
      <c r="V64" s="356">
        <f t="shared" si="4"/>
        <v>28</v>
      </c>
      <c r="W64" s="355" t="s">
        <v>1628</v>
      </c>
      <c r="X64" s="355"/>
      <c r="Y64" s="355">
        <v>1</v>
      </c>
      <c r="Z64" s="360">
        <f t="shared" si="1"/>
        <v>0</v>
      </c>
      <c r="AA64" s="355">
        <v>1</v>
      </c>
      <c r="AB64" s="360">
        <f t="shared" si="2"/>
        <v>1</v>
      </c>
      <c r="AC64" s="355" t="str">
        <f t="shared" si="3"/>
        <v>Prima LX 2528ob</v>
      </c>
    </row>
    <row r="65" spans="1:29" ht="12" customHeight="1">
      <c r="A65" s="355"/>
      <c r="B65" s="355" t="s">
        <v>1734</v>
      </c>
      <c r="C65" s="355" t="s">
        <v>1727</v>
      </c>
      <c r="D65" s="355"/>
      <c r="E65" s="355"/>
      <c r="F65" s="355"/>
      <c r="G65" s="355"/>
      <c r="H65" s="355"/>
      <c r="I65" s="355"/>
      <c r="J65" s="355"/>
      <c r="K65" s="355"/>
      <c r="L65" s="355"/>
      <c r="M65" s="355"/>
      <c r="N65" s="355"/>
      <c r="O65" s="355"/>
      <c r="P65" s="355" t="s">
        <v>1673</v>
      </c>
      <c r="Q65" s="355" t="s">
        <v>192</v>
      </c>
      <c r="R65" s="356">
        <v>3750</v>
      </c>
      <c r="S65" s="357">
        <v>44834</v>
      </c>
      <c r="T65" s="356">
        <v>3757</v>
      </c>
      <c r="U65" s="357">
        <v>44834</v>
      </c>
      <c r="V65" s="356">
        <f t="shared" si="4"/>
        <v>7</v>
      </c>
      <c r="W65" s="355" t="s">
        <v>1628</v>
      </c>
      <c r="X65" s="355">
        <v>1</v>
      </c>
      <c r="Y65" s="355">
        <v>1</v>
      </c>
      <c r="Z65" s="360">
        <f t="shared" si="1"/>
        <v>1</v>
      </c>
      <c r="AA65" s="355">
        <v>1</v>
      </c>
      <c r="AB65" s="360">
        <f t="shared" si="2"/>
        <v>1</v>
      </c>
      <c r="AC65" s="355" t="str">
        <f t="shared" si="3"/>
        <v>Prima LX 2528ob</v>
      </c>
    </row>
    <row r="66" spans="1:29" ht="12" customHeight="1">
      <c r="A66" s="355"/>
      <c r="B66" s="355" t="s">
        <v>1735</v>
      </c>
      <c r="C66" s="355" t="s">
        <v>1727</v>
      </c>
      <c r="D66" s="355"/>
      <c r="E66" s="355"/>
      <c r="F66" s="355"/>
      <c r="G66" s="355"/>
      <c r="H66" s="355"/>
      <c r="I66" s="355"/>
      <c r="J66" s="355"/>
      <c r="K66" s="355"/>
      <c r="L66" s="355"/>
      <c r="M66" s="355"/>
      <c r="N66" s="355"/>
      <c r="O66" s="355"/>
      <c r="P66" s="355" t="s">
        <v>1736</v>
      </c>
      <c r="Q66" s="355" t="s">
        <v>1737</v>
      </c>
      <c r="R66" s="356">
        <v>250</v>
      </c>
      <c r="S66" s="357">
        <v>44805</v>
      </c>
      <c r="T66" s="356">
        <v>248</v>
      </c>
      <c r="U66" s="357">
        <v>44805</v>
      </c>
      <c r="V66" s="356">
        <f t="shared" si="4"/>
        <v>-2</v>
      </c>
      <c r="W66" s="355" t="s">
        <v>1738</v>
      </c>
      <c r="X66" s="355">
        <v>1</v>
      </c>
      <c r="Y66" s="355">
        <v>1</v>
      </c>
      <c r="Z66" s="360">
        <f t="shared" si="1"/>
        <v>1</v>
      </c>
      <c r="AA66" s="355">
        <v>1</v>
      </c>
      <c r="AB66" s="360">
        <f t="shared" si="2"/>
        <v>1</v>
      </c>
      <c r="AC66" s="355" t="str">
        <f t="shared" si="3"/>
        <v>Axor 3336 KCoal</v>
      </c>
    </row>
    <row r="67" spans="1:29" ht="12" customHeight="1">
      <c r="A67" s="355"/>
      <c r="B67" s="355" t="s">
        <v>216</v>
      </c>
      <c r="C67" s="355" t="s">
        <v>1727</v>
      </c>
      <c r="D67" s="355"/>
      <c r="E67" s="355"/>
      <c r="F67" s="355"/>
      <c r="G67" s="355"/>
      <c r="H67" s="355"/>
      <c r="I67" s="355"/>
      <c r="J67" s="355"/>
      <c r="K67" s="355"/>
      <c r="L67" s="355"/>
      <c r="M67" s="355"/>
      <c r="N67" s="355"/>
      <c r="O67" s="355"/>
      <c r="P67" s="355" t="s">
        <v>1739</v>
      </c>
      <c r="Q67" s="355" t="s">
        <v>1737</v>
      </c>
      <c r="R67" s="356">
        <v>1000</v>
      </c>
      <c r="S67" s="357">
        <v>44805</v>
      </c>
      <c r="T67" s="356">
        <v>988</v>
      </c>
      <c r="U67" s="357">
        <v>44805</v>
      </c>
      <c r="V67" s="356">
        <f t="shared" si="4"/>
        <v>-12</v>
      </c>
      <c r="W67" s="355" t="s">
        <v>1738</v>
      </c>
      <c r="X67" s="355">
        <v>1</v>
      </c>
      <c r="Y67" s="355">
        <v>1</v>
      </c>
      <c r="Z67" s="360">
        <f t="shared" si="1"/>
        <v>1</v>
      </c>
      <c r="AA67" s="355">
        <v>1</v>
      </c>
      <c r="AB67" s="360">
        <f t="shared" si="2"/>
        <v>1</v>
      </c>
      <c r="AC67" s="355" t="str">
        <f t="shared" si="3"/>
        <v>Axor 3336 KCoal</v>
      </c>
    </row>
    <row r="68" spans="1:29" ht="12" customHeight="1">
      <c r="A68" s="355"/>
      <c r="B68" s="355" t="s">
        <v>1740</v>
      </c>
      <c r="C68" s="355" t="s">
        <v>1727</v>
      </c>
      <c r="D68" s="355"/>
      <c r="E68" s="355"/>
      <c r="F68" s="355"/>
      <c r="G68" s="355"/>
      <c r="H68" s="355"/>
      <c r="I68" s="355"/>
      <c r="J68" s="355"/>
      <c r="K68" s="355"/>
      <c r="L68" s="355"/>
      <c r="M68" s="355"/>
      <c r="N68" s="355"/>
      <c r="O68" s="355"/>
      <c r="P68" s="355" t="s">
        <v>213</v>
      </c>
      <c r="Q68" s="355" t="s">
        <v>1737</v>
      </c>
      <c r="R68" s="356">
        <v>2250</v>
      </c>
      <c r="S68" s="357">
        <v>44806</v>
      </c>
      <c r="T68" s="356">
        <v>2223</v>
      </c>
      <c r="U68" s="357">
        <v>44807</v>
      </c>
      <c r="V68" s="356">
        <f t="shared" si="4"/>
        <v>-27</v>
      </c>
      <c r="W68" s="355" t="s">
        <v>1738</v>
      </c>
      <c r="X68" s="355"/>
      <c r="Y68" s="355">
        <v>1</v>
      </c>
      <c r="Z68" s="360">
        <f t="shared" si="1"/>
        <v>0</v>
      </c>
      <c r="AA68" s="355">
        <v>1</v>
      </c>
      <c r="AB68" s="360">
        <f t="shared" si="2"/>
        <v>1</v>
      </c>
      <c r="AC68" s="355" t="str">
        <f t="shared" si="3"/>
        <v>Axor 3336 KCoal</v>
      </c>
    </row>
    <row r="69" spans="1:29" ht="12" customHeight="1">
      <c r="A69" s="355"/>
      <c r="B69" s="355" t="s">
        <v>219</v>
      </c>
      <c r="C69" s="355" t="s">
        <v>1727</v>
      </c>
      <c r="D69" s="355"/>
      <c r="E69" s="355"/>
      <c r="F69" s="355"/>
      <c r="G69" s="355"/>
      <c r="H69" s="355"/>
      <c r="I69" s="355"/>
      <c r="J69" s="355"/>
      <c r="K69" s="355"/>
      <c r="L69" s="355"/>
      <c r="M69" s="355"/>
      <c r="N69" s="355"/>
      <c r="O69" s="355"/>
      <c r="P69" s="355" t="s">
        <v>1741</v>
      </c>
      <c r="Q69" s="355" t="s">
        <v>1737</v>
      </c>
      <c r="R69" s="356">
        <v>1000</v>
      </c>
      <c r="S69" s="357">
        <v>44807</v>
      </c>
      <c r="T69" s="356">
        <v>1010</v>
      </c>
      <c r="U69" s="357">
        <v>44808</v>
      </c>
      <c r="V69" s="356">
        <f t="shared" si="4"/>
        <v>10</v>
      </c>
      <c r="W69" s="355" t="s">
        <v>1738</v>
      </c>
      <c r="X69" s="355">
        <v>1</v>
      </c>
      <c r="Y69" s="355">
        <v>1</v>
      </c>
      <c r="Z69" s="360">
        <f t="shared" si="1"/>
        <v>1</v>
      </c>
      <c r="AA69" s="355">
        <v>1</v>
      </c>
      <c r="AB69" s="360">
        <f t="shared" si="2"/>
        <v>1</v>
      </c>
      <c r="AC69" s="355" t="str">
        <f t="shared" si="3"/>
        <v>Axor 3336 KCoal</v>
      </c>
    </row>
    <row r="70" spans="1:29" ht="12" customHeight="1">
      <c r="A70" s="355"/>
      <c r="B70" s="355" t="s">
        <v>1742</v>
      </c>
      <c r="C70" s="355" t="s">
        <v>1727</v>
      </c>
      <c r="D70" s="355"/>
      <c r="E70" s="355"/>
      <c r="F70" s="355"/>
      <c r="G70" s="355"/>
      <c r="H70" s="355"/>
      <c r="I70" s="355"/>
      <c r="J70" s="355"/>
      <c r="K70" s="355"/>
      <c r="L70" s="355"/>
      <c r="M70" s="355"/>
      <c r="N70" s="355"/>
      <c r="O70" s="355"/>
      <c r="P70" s="355" t="s">
        <v>1729</v>
      </c>
      <c r="Q70" s="355" t="s">
        <v>1737</v>
      </c>
      <c r="R70" s="356">
        <v>2250</v>
      </c>
      <c r="S70" s="357">
        <v>44807</v>
      </c>
      <c r="T70" s="356">
        <v>2258</v>
      </c>
      <c r="U70" s="357">
        <v>44808</v>
      </c>
      <c r="V70" s="356">
        <f t="shared" si="4"/>
        <v>8</v>
      </c>
      <c r="W70" s="355" t="s">
        <v>1738</v>
      </c>
      <c r="X70" s="355">
        <v>1</v>
      </c>
      <c r="Y70" s="355">
        <v>1</v>
      </c>
      <c r="Z70" s="360">
        <f t="shared" si="1"/>
        <v>1</v>
      </c>
      <c r="AA70" s="355">
        <v>1</v>
      </c>
      <c r="AB70" s="360">
        <f t="shared" si="2"/>
        <v>1</v>
      </c>
      <c r="AC70" s="355" t="str">
        <f t="shared" si="3"/>
        <v>Axor 3336 KCoal</v>
      </c>
    </row>
    <row r="71" spans="1:29" ht="12" customHeight="1">
      <c r="A71" s="355"/>
      <c r="B71" s="355" t="s">
        <v>1743</v>
      </c>
      <c r="C71" s="355" t="s">
        <v>1727</v>
      </c>
      <c r="D71" s="355"/>
      <c r="E71" s="355"/>
      <c r="F71" s="355"/>
      <c r="G71" s="355"/>
      <c r="H71" s="355"/>
      <c r="I71" s="355"/>
      <c r="J71" s="355"/>
      <c r="K71" s="355"/>
      <c r="L71" s="355"/>
      <c r="M71" s="355"/>
      <c r="N71" s="355"/>
      <c r="O71" s="355"/>
      <c r="P71" s="355" t="s">
        <v>216</v>
      </c>
      <c r="Q71" s="355" t="s">
        <v>1737</v>
      </c>
      <c r="R71" s="356">
        <v>1750</v>
      </c>
      <c r="S71" s="357">
        <v>44809</v>
      </c>
      <c r="T71" s="356">
        <v>1747</v>
      </c>
      <c r="U71" s="357">
        <v>44816</v>
      </c>
      <c r="V71" s="356">
        <f t="shared" si="4"/>
        <v>-3</v>
      </c>
      <c r="W71" s="355" t="s">
        <v>1738</v>
      </c>
      <c r="X71" s="355">
        <v>1</v>
      </c>
      <c r="Y71" s="355">
        <v>1</v>
      </c>
      <c r="Z71" s="360">
        <f t="shared" si="1"/>
        <v>1</v>
      </c>
      <c r="AA71" s="355">
        <v>1</v>
      </c>
      <c r="AB71" s="360">
        <f t="shared" si="2"/>
        <v>1</v>
      </c>
      <c r="AC71" s="355" t="str">
        <f t="shared" si="3"/>
        <v>Axor 3336 KCoal</v>
      </c>
    </row>
    <row r="72" spans="1:29" ht="12" customHeight="1">
      <c r="A72" s="355"/>
      <c r="B72" s="355" t="s">
        <v>1744</v>
      </c>
      <c r="C72" s="355" t="s">
        <v>1727</v>
      </c>
      <c r="D72" s="355"/>
      <c r="E72" s="355"/>
      <c r="F72" s="355"/>
      <c r="G72" s="355"/>
      <c r="H72" s="355"/>
      <c r="I72" s="355"/>
      <c r="J72" s="355"/>
      <c r="K72" s="355"/>
      <c r="L72" s="355"/>
      <c r="M72" s="355"/>
      <c r="N72" s="355"/>
      <c r="O72" s="355"/>
      <c r="P72" s="355" t="s">
        <v>1735</v>
      </c>
      <c r="Q72" s="355" t="s">
        <v>1737</v>
      </c>
      <c r="R72" s="356">
        <v>2000</v>
      </c>
      <c r="S72" s="357">
        <v>44812</v>
      </c>
      <c r="T72" s="356">
        <v>1994</v>
      </c>
      <c r="U72" s="357">
        <v>44812</v>
      </c>
      <c r="V72" s="356">
        <f t="shared" si="4"/>
        <v>-6</v>
      </c>
      <c r="W72" s="355" t="s">
        <v>1738</v>
      </c>
      <c r="X72" s="355">
        <v>1</v>
      </c>
      <c r="Y72" s="355">
        <v>1</v>
      </c>
      <c r="Z72" s="360">
        <f t="shared" si="1"/>
        <v>1</v>
      </c>
      <c r="AA72" s="355">
        <v>1</v>
      </c>
      <c r="AB72" s="360">
        <f t="shared" si="2"/>
        <v>1</v>
      </c>
      <c r="AC72" s="355" t="str">
        <f t="shared" si="3"/>
        <v>Axor 3336 KCoal</v>
      </c>
    </row>
    <row r="73" spans="1:29" ht="12" customHeight="1">
      <c r="A73" s="355"/>
      <c r="B73" s="355" t="s">
        <v>1736</v>
      </c>
      <c r="C73" s="355" t="s">
        <v>1727</v>
      </c>
      <c r="D73" s="355"/>
      <c r="E73" s="355"/>
      <c r="F73" s="355"/>
      <c r="G73" s="355"/>
      <c r="H73" s="355"/>
      <c r="I73" s="355"/>
      <c r="J73" s="355"/>
      <c r="K73" s="355"/>
      <c r="L73" s="355"/>
      <c r="M73" s="355"/>
      <c r="N73" s="355"/>
      <c r="O73" s="355"/>
      <c r="P73" s="355" t="s">
        <v>1743</v>
      </c>
      <c r="Q73" s="355" t="s">
        <v>1737</v>
      </c>
      <c r="R73" s="356">
        <v>1250</v>
      </c>
      <c r="S73" s="357">
        <v>44812</v>
      </c>
      <c r="T73" s="356">
        <v>1256</v>
      </c>
      <c r="U73" s="357">
        <v>44812</v>
      </c>
      <c r="V73" s="356">
        <f t="shared" si="4"/>
        <v>6</v>
      </c>
      <c r="W73" s="355" t="s">
        <v>1738</v>
      </c>
      <c r="X73" s="355">
        <v>1</v>
      </c>
      <c r="Y73" s="355">
        <v>1</v>
      </c>
      <c r="Z73" s="360">
        <f t="shared" si="1"/>
        <v>1</v>
      </c>
      <c r="AA73" s="355">
        <v>1</v>
      </c>
      <c r="AB73" s="360">
        <f t="shared" si="2"/>
        <v>1</v>
      </c>
      <c r="AC73" s="355" t="str">
        <f t="shared" si="3"/>
        <v>Axor 3336 KCoal</v>
      </c>
    </row>
    <row r="74" spans="1:29" ht="12" customHeight="1">
      <c r="A74" s="355"/>
      <c r="B74" s="355" t="s">
        <v>1745</v>
      </c>
      <c r="C74" s="355" t="s">
        <v>1727</v>
      </c>
      <c r="D74" s="355"/>
      <c r="E74" s="355"/>
      <c r="F74" s="355"/>
      <c r="G74" s="355"/>
      <c r="H74" s="355"/>
      <c r="I74" s="355"/>
      <c r="J74" s="355"/>
      <c r="K74" s="355"/>
      <c r="L74" s="355"/>
      <c r="M74" s="355"/>
      <c r="N74" s="355"/>
      <c r="O74" s="355"/>
      <c r="P74" s="355" t="s">
        <v>1740</v>
      </c>
      <c r="Q74" s="355" t="s">
        <v>1737</v>
      </c>
      <c r="R74" s="356">
        <v>2000</v>
      </c>
      <c r="S74" s="357">
        <v>44812</v>
      </c>
      <c r="T74" s="356">
        <v>2000</v>
      </c>
      <c r="U74" s="357">
        <v>44812</v>
      </c>
      <c r="V74" s="356">
        <f t="shared" si="4"/>
        <v>0</v>
      </c>
      <c r="W74" s="355" t="s">
        <v>1738</v>
      </c>
      <c r="X74" s="355">
        <v>1</v>
      </c>
      <c r="Y74" s="355">
        <v>1</v>
      </c>
      <c r="Z74" s="360">
        <f t="shared" si="1"/>
        <v>1</v>
      </c>
      <c r="AA74" s="355">
        <v>1</v>
      </c>
      <c r="AB74" s="360">
        <f t="shared" si="2"/>
        <v>1</v>
      </c>
      <c r="AC74" s="355" t="str">
        <f t="shared" si="3"/>
        <v>Axor 3336 KCoal</v>
      </c>
    </row>
    <row r="75" spans="1:29" ht="12" customHeight="1">
      <c r="A75" s="355"/>
      <c r="B75" s="355" t="s">
        <v>221</v>
      </c>
      <c r="C75" s="355" t="s">
        <v>1727</v>
      </c>
      <c r="D75" s="355"/>
      <c r="E75" s="355"/>
      <c r="F75" s="355"/>
      <c r="G75" s="355"/>
      <c r="H75" s="355"/>
      <c r="I75" s="355"/>
      <c r="J75" s="355"/>
      <c r="K75" s="355"/>
      <c r="L75" s="355"/>
      <c r="M75" s="355"/>
      <c r="N75" s="355"/>
      <c r="O75" s="355"/>
      <c r="P75" s="355" t="s">
        <v>216</v>
      </c>
      <c r="Q75" s="355" t="s">
        <v>1737</v>
      </c>
      <c r="R75" s="356">
        <v>1750</v>
      </c>
      <c r="S75" s="357">
        <v>44813</v>
      </c>
      <c r="T75" s="356">
        <v>1747</v>
      </c>
      <c r="U75" s="357">
        <v>44814</v>
      </c>
      <c r="V75" s="356">
        <f t="shared" si="4"/>
        <v>-3</v>
      </c>
      <c r="W75" s="355" t="s">
        <v>1738</v>
      </c>
      <c r="X75" s="355">
        <v>1</v>
      </c>
      <c r="Y75" s="355">
        <v>1</v>
      </c>
      <c r="Z75" s="360">
        <f t="shared" si="1"/>
        <v>1</v>
      </c>
      <c r="AA75" s="355">
        <v>1</v>
      </c>
      <c r="AB75" s="360">
        <f t="shared" si="2"/>
        <v>1</v>
      </c>
      <c r="AC75" s="355" t="str">
        <f t="shared" si="3"/>
        <v>Axor 3336 KCoal</v>
      </c>
    </row>
    <row r="76" spans="1:29" ht="12" customHeight="1">
      <c r="A76" s="355"/>
      <c r="B76" s="355" t="s">
        <v>1741</v>
      </c>
      <c r="C76" s="355" t="s">
        <v>1727</v>
      </c>
      <c r="D76" s="355"/>
      <c r="E76" s="355"/>
      <c r="F76" s="355"/>
      <c r="G76" s="355"/>
      <c r="H76" s="355"/>
      <c r="I76" s="355"/>
      <c r="J76" s="355"/>
      <c r="K76" s="355"/>
      <c r="L76" s="355"/>
      <c r="M76" s="355"/>
      <c r="N76" s="355"/>
      <c r="O76" s="355"/>
      <c r="P76" s="355" t="s">
        <v>219</v>
      </c>
      <c r="Q76" s="355" t="s">
        <v>1737</v>
      </c>
      <c r="R76" s="356">
        <v>1250</v>
      </c>
      <c r="S76" s="357">
        <v>44814</v>
      </c>
      <c r="T76" s="356">
        <v>1291</v>
      </c>
      <c r="U76" s="357">
        <v>44816</v>
      </c>
      <c r="V76" s="356">
        <f t="shared" si="4"/>
        <v>41</v>
      </c>
      <c r="W76" s="355" t="s">
        <v>1738</v>
      </c>
      <c r="X76" s="355"/>
      <c r="Y76" s="355">
        <v>1</v>
      </c>
      <c r="Z76" s="360">
        <f t="shared" si="1"/>
        <v>0</v>
      </c>
      <c r="AA76" s="355">
        <v>1</v>
      </c>
      <c r="AB76" s="360">
        <f t="shared" si="2"/>
        <v>1</v>
      </c>
      <c r="AC76" s="355" t="str">
        <f t="shared" si="3"/>
        <v>Axor 3336 KCoal</v>
      </c>
    </row>
    <row r="77" spans="1:29" ht="12" customHeight="1">
      <c r="A77" s="355"/>
      <c r="B77" s="355" t="s">
        <v>1746</v>
      </c>
      <c r="C77" s="355" t="s">
        <v>1727</v>
      </c>
      <c r="D77" s="355"/>
      <c r="E77" s="355"/>
      <c r="F77" s="355"/>
      <c r="G77" s="355"/>
      <c r="H77" s="355"/>
      <c r="I77" s="355"/>
      <c r="J77" s="355"/>
      <c r="K77" s="355"/>
      <c r="L77" s="355"/>
      <c r="M77" s="355"/>
      <c r="N77" s="355"/>
      <c r="O77" s="355"/>
      <c r="P77" s="355" t="s">
        <v>1742</v>
      </c>
      <c r="Q77" s="355" t="s">
        <v>1737</v>
      </c>
      <c r="R77" s="356">
        <v>1250</v>
      </c>
      <c r="S77" s="357">
        <v>44815</v>
      </c>
      <c r="T77" s="356">
        <v>1291</v>
      </c>
      <c r="U77" s="357">
        <v>44817</v>
      </c>
      <c r="V77" s="356">
        <f t="shared" si="4"/>
        <v>41</v>
      </c>
      <c r="W77" s="355" t="s">
        <v>1738</v>
      </c>
      <c r="X77" s="355"/>
      <c r="Y77" s="355">
        <v>1</v>
      </c>
      <c r="Z77" s="360">
        <f t="shared" si="1"/>
        <v>0</v>
      </c>
      <c r="AA77" s="355">
        <v>1</v>
      </c>
      <c r="AB77" s="360">
        <f t="shared" si="2"/>
        <v>1</v>
      </c>
      <c r="AC77" s="355" t="str">
        <f t="shared" si="3"/>
        <v>Axor 3336 KCoal</v>
      </c>
    </row>
    <row r="78" spans="1:29" ht="12" customHeight="1">
      <c r="A78" s="355"/>
      <c r="B78" s="355" t="s">
        <v>1739</v>
      </c>
      <c r="C78" s="355" t="s">
        <v>1727</v>
      </c>
      <c r="D78" s="355"/>
      <c r="E78" s="355"/>
      <c r="F78" s="355"/>
      <c r="G78" s="355"/>
      <c r="H78" s="355"/>
      <c r="I78" s="355"/>
      <c r="J78" s="355"/>
      <c r="K78" s="355"/>
      <c r="L78" s="355"/>
      <c r="M78" s="355"/>
      <c r="N78" s="355"/>
      <c r="O78" s="355"/>
      <c r="P78" s="355" t="s">
        <v>221</v>
      </c>
      <c r="Q78" s="355" t="s">
        <v>1737</v>
      </c>
      <c r="R78" s="356">
        <v>1250</v>
      </c>
      <c r="S78" s="357">
        <v>44816</v>
      </c>
      <c r="T78" s="356">
        <v>1293</v>
      </c>
      <c r="U78" s="357">
        <v>44818</v>
      </c>
      <c r="V78" s="356">
        <f t="shared" si="4"/>
        <v>43</v>
      </c>
      <c r="W78" s="355" t="s">
        <v>1738</v>
      </c>
      <c r="X78" s="355"/>
      <c r="Y78" s="355">
        <v>1</v>
      </c>
      <c r="Z78" s="360">
        <f t="shared" si="1"/>
        <v>0</v>
      </c>
      <c r="AA78" s="355">
        <v>1</v>
      </c>
      <c r="AB78" s="360">
        <f t="shared" si="2"/>
        <v>1</v>
      </c>
      <c r="AC78" s="355" t="str">
        <f t="shared" si="3"/>
        <v>Axor 3336 KCoal</v>
      </c>
    </row>
    <row r="79" spans="1:29" ht="12" customHeight="1">
      <c r="A79" s="355"/>
      <c r="B79" s="355" t="s">
        <v>88</v>
      </c>
      <c r="C79" s="355" t="s">
        <v>1747</v>
      </c>
      <c r="D79" s="355"/>
      <c r="E79" s="355"/>
      <c r="F79" s="355"/>
      <c r="G79" s="355"/>
      <c r="H79" s="355"/>
      <c r="I79" s="355"/>
      <c r="J79" s="355"/>
      <c r="K79" s="355"/>
      <c r="L79" s="355"/>
      <c r="M79" s="355"/>
      <c r="N79" s="355"/>
      <c r="O79" s="355"/>
      <c r="P79" s="355" t="s">
        <v>1745</v>
      </c>
      <c r="Q79" s="355" t="s">
        <v>1737</v>
      </c>
      <c r="R79" s="356">
        <v>1250</v>
      </c>
      <c r="S79" s="357">
        <v>44816</v>
      </c>
      <c r="T79" s="356">
        <v>1285</v>
      </c>
      <c r="U79" s="357">
        <v>44818</v>
      </c>
      <c r="V79" s="356">
        <f t="shared" si="4"/>
        <v>35</v>
      </c>
      <c r="W79" s="355" t="s">
        <v>1738</v>
      </c>
      <c r="X79" s="355"/>
      <c r="Y79" s="355">
        <v>1</v>
      </c>
      <c r="Z79" s="360">
        <f t="shared" si="1"/>
        <v>0</v>
      </c>
      <c r="AA79" s="355">
        <v>1</v>
      </c>
      <c r="AB79" s="360">
        <f t="shared" si="2"/>
        <v>1</v>
      </c>
      <c r="AC79" s="355" t="str">
        <f t="shared" si="3"/>
        <v>Axor 3336 KCoal</v>
      </c>
    </row>
    <row r="80" spans="1:29" ht="12" customHeight="1">
      <c r="A80" s="355"/>
      <c r="B80" s="355" t="s">
        <v>89</v>
      </c>
      <c r="C80" s="355" t="s">
        <v>1747</v>
      </c>
      <c r="D80" s="355"/>
      <c r="E80" s="355"/>
      <c r="F80" s="355"/>
      <c r="G80" s="355"/>
      <c r="H80" s="355"/>
      <c r="I80" s="355"/>
      <c r="J80" s="355"/>
      <c r="K80" s="355"/>
      <c r="L80" s="355"/>
      <c r="M80" s="355"/>
      <c r="N80" s="355"/>
      <c r="O80" s="355"/>
      <c r="P80" s="355" t="s">
        <v>1733</v>
      </c>
      <c r="Q80" s="355" t="s">
        <v>1737</v>
      </c>
      <c r="R80" s="356">
        <v>1750</v>
      </c>
      <c r="S80" s="357">
        <v>44816</v>
      </c>
      <c r="T80" s="356">
        <v>1782</v>
      </c>
      <c r="U80" s="357">
        <v>44818</v>
      </c>
      <c r="V80" s="356">
        <f t="shared" si="4"/>
        <v>32</v>
      </c>
      <c r="W80" s="355" t="s">
        <v>1738</v>
      </c>
      <c r="X80" s="355"/>
      <c r="Y80" s="355">
        <v>1</v>
      </c>
      <c r="Z80" s="360">
        <f t="shared" si="1"/>
        <v>0</v>
      </c>
      <c r="AA80" s="355">
        <v>1</v>
      </c>
      <c r="AB80" s="360">
        <f t="shared" si="2"/>
        <v>1</v>
      </c>
      <c r="AC80" s="355" t="str">
        <f t="shared" si="3"/>
        <v>Axor 3336 KCoal</v>
      </c>
    </row>
    <row r="81" spans="1:29" ht="12" customHeight="1">
      <c r="A81" s="355"/>
      <c r="B81" s="355" t="s">
        <v>90</v>
      </c>
      <c r="C81" s="355" t="s">
        <v>1747</v>
      </c>
      <c r="D81" s="355"/>
      <c r="E81" s="355"/>
      <c r="F81" s="355"/>
      <c r="G81" s="355"/>
      <c r="H81" s="355"/>
      <c r="I81" s="355"/>
      <c r="J81" s="355"/>
      <c r="K81" s="355"/>
      <c r="L81" s="355"/>
      <c r="M81" s="355"/>
      <c r="N81" s="355"/>
      <c r="O81" s="355"/>
      <c r="P81" s="355" t="s">
        <v>1730</v>
      </c>
      <c r="Q81" s="355" t="s">
        <v>1737</v>
      </c>
      <c r="R81" s="356">
        <v>2250</v>
      </c>
      <c r="S81" s="357">
        <v>44818</v>
      </c>
      <c r="T81" s="356">
        <v>2281</v>
      </c>
      <c r="U81" s="357">
        <v>44819</v>
      </c>
      <c r="V81" s="356">
        <f t="shared" si="4"/>
        <v>31</v>
      </c>
      <c r="W81" s="355" t="s">
        <v>1738</v>
      </c>
      <c r="X81" s="355"/>
      <c r="Y81" s="355">
        <v>1</v>
      </c>
      <c r="Z81" s="360">
        <f t="shared" si="1"/>
        <v>0</v>
      </c>
      <c r="AA81" s="355">
        <v>1</v>
      </c>
      <c r="AB81" s="360">
        <f t="shared" si="2"/>
        <v>1</v>
      </c>
      <c r="AC81" s="355" t="str">
        <f t="shared" si="3"/>
        <v>Axor 3336 KCoal</v>
      </c>
    </row>
    <row r="82" spans="1:29" ht="12" customHeight="1">
      <c r="A82" s="355"/>
      <c r="B82" s="355" t="s">
        <v>91</v>
      </c>
      <c r="C82" s="355" t="s">
        <v>1747</v>
      </c>
      <c r="D82" s="355"/>
      <c r="E82" s="355"/>
      <c r="F82" s="355"/>
      <c r="G82" s="355"/>
      <c r="H82" s="355"/>
      <c r="I82" s="355"/>
      <c r="J82" s="355"/>
      <c r="K82" s="355"/>
      <c r="L82" s="355"/>
      <c r="M82" s="355"/>
      <c r="N82" s="355"/>
      <c r="O82" s="355"/>
      <c r="P82" s="355" t="s">
        <v>1744</v>
      </c>
      <c r="Q82" s="355" t="s">
        <v>1737</v>
      </c>
      <c r="R82" s="356">
        <v>1250</v>
      </c>
      <c r="S82" s="357">
        <v>44820</v>
      </c>
      <c r="T82" s="356">
        <v>1258</v>
      </c>
      <c r="U82" s="357">
        <v>44821</v>
      </c>
      <c r="V82" s="356">
        <f t="shared" si="4"/>
        <v>8</v>
      </c>
      <c r="W82" s="355" t="s">
        <v>1738</v>
      </c>
      <c r="X82" s="355">
        <v>1</v>
      </c>
      <c r="Y82" s="355">
        <v>1</v>
      </c>
      <c r="Z82" s="360">
        <f t="shared" si="1"/>
        <v>1</v>
      </c>
      <c r="AA82" s="355">
        <v>1</v>
      </c>
      <c r="AB82" s="360">
        <f t="shared" si="2"/>
        <v>1</v>
      </c>
      <c r="AC82" s="355" t="str">
        <f t="shared" si="3"/>
        <v>Axor 3336 KCoal</v>
      </c>
    </row>
    <row r="83" spans="1:29" ht="12" customHeight="1">
      <c r="A83" s="355"/>
      <c r="B83" s="355" t="s">
        <v>92</v>
      </c>
      <c r="C83" s="355" t="s">
        <v>1747</v>
      </c>
      <c r="D83" s="355"/>
      <c r="E83" s="355"/>
      <c r="F83" s="355"/>
      <c r="G83" s="355"/>
      <c r="H83" s="355"/>
      <c r="I83" s="355"/>
      <c r="J83" s="355"/>
      <c r="K83" s="355"/>
      <c r="L83" s="355"/>
      <c r="M83" s="355"/>
      <c r="N83" s="355"/>
      <c r="O83" s="355"/>
      <c r="P83" s="355" t="s">
        <v>1731</v>
      </c>
      <c r="Q83" s="355" t="s">
        <v>1737</v>
      </c>
      <c r="R83" s="356">
        <v>2250</v>
      </c>
      <c r="S83" s="357">
        <v>44821</v>
      </c>
      <c r="T83" s="356">
        <v>2275</v>
      </c>
      <c r="U83" s="357">
        <v>44822</v>
      </c>
      <c r="V83" s="356">
        <f t="shared" si="4"/>
        <v>25</v>
      </c>
      <c r="W83" s="355" t="s">
        <v>1738</v>
      </c>
      <c r="X83" s="355">
        <v>1</v>
      </c>
      <c r="Y83" s="355">
        <v>1</v>
      </c>
      <c r="Z83" s="360">
        <f t="shared" si="1"/>
        <v>1</v>
      </c>
      <c r="AA83" s="355">
        <v>1</v>
      </c>
      <c r="AB83" s="360">
        <f t="shared" si="2"/>
        <v>1</v>
      </c>
      <c r="AC83" s="355" t="str">
        <f t="shared" si="3"/>
        <v>Axor 3336 KCoal</v>
      </c>
    </row>
    <row r="84" spans="1:29" ht="12" customHeight="1">
      <c r="A84" s="355"/>
      <c r="B84" s="355" t="s">
        <v>93</v>
      </c>
      <c r="C84" s="355" t="s">
        <v>1747</v>
      </c>
      <c r="D84" s="355"/>
      <c r="E84" s="355"/>
      <c r="F84" s="355"/>
      <c r="G84" s="355"/>
      <c r="H84" s="355"/>
      <c r="I84" s="355"/>
      <c r="J84" s="355"/>
      <c r="K84" s="355"/>
      <c r="L84" s="355"/>
      <c r="M84" s="355"/>
      <c r="N84" s="355"/>
      <c r="O84" s="355"/>
      <c r="P84" s="355" t="s">
        <v>1726</v>
      </c>
      <c r="Q84" s="355" t="s">
        <v>1737</v>
      </c>
      <c r="R84" s="356">
        <v>2500</v>
      </c>
      <c r="S84" s="357">
        <v>44823</v>
      </c>
      <c r="T84" s="356">
        <v>2503</v>
      </c>
      <c r="U84" s="357">
        <v>44822</v>
      </c>
      <c r="V84" s="356">
        <f t="shared" si="4"/>
        <v>3</v>
      </c>
      <c r="W84" s="355" t="s">
        <v>1738</v>
      </c>
      <c r="X84" s="355">
        <v>1</v>
      </c>
      <c r="Y84" s="355">
        <v>1</v>
      </c>
      <c r="Z84" s="360">
        <f t="shared" si="1"/>
        <v>1</v>
      </c>
      <c r="AA84" s="355">
        <v>1</v>
      </c>
      <c r="AB84" s="360">
        <f t="shared" si="2"/>
        <v>1</v>
      </c>
      <c r="AC84" s="355" t="str">
        <f t="shared" si="3"/>
        <v>Axor 3336 KCoal</v>
      </c>
    </row>
    <row r="85" spans="1:29" ht="12" customHeight="1">
      <c r="A85" s="355"/>
      <c r="B85" s="355" t="s">
        <v>94</v>
      </c>
      <c r="C85" s="355" t="s">
        <v>1747</v>
      </c>
      <c r="D85" s="355"/>
      <c r="E85" s="355"/>
      <c r="F85" s="355"/>
      <c r="G85" s="355"/>
      <c r="H85" s="355"/>
      <c r="I85" s="355"/>
      <c r="J85" s="355"/>
      <c r="K85" s="355"/>
      <c r="L85" s="355"/>
      <c r="M85" s="355"/>
      <c r="N85" s="355"/>
      <c r="O85" s="355"/>
      <c r="P85" s="355" t="s">
        <v>1746</v>
      </c>
      <c r="Q85" s="355" t="s">
        <v>1737</v>
      </c>
      <c r="R85" s="356">
        <v>1250</v>
      </c>
      <c r="S85" s="357">
        <v>44823</v>
      </c>
      <c r="T85" s="356">
        <v>1263</v>
      </c>
      <c r="U85" s="357">
        <v>44823</v>
      </c>
      <c r="V85" s="356">
        <f t="shared" si="4"/>
        <v>13</v>
      </c>
      <c r="W85" s="355" t="s">
        <v>1738</v>
      </c>
      <c r="X85" s="355">
        <v>1</v>
      </c>
      <c r="Y85" s="355">
        <v>1</v>
      </c>
      <c r="Z85" s="360">
        <f t="shared" si="1"/>
        <v>1</v>
      </c>
      <c r="AA85" s="355">
        <v>1</v>
      </c>
      <c r="AB85" s="360">
        <f t="shared" si="2"/>
        <v>1</v>
      </c>
      <c r="AC85" s="355" t="str">
        <f t="shared" si="3"/>
        <v>Axor 3336 KCoal</v>
      </c>
    </row>
    <row r="86" spans="1:29" ht="12" customHeight="1">
      <c r="A86" s="355"/>
      <c r="B86" s="355" t="s">
        <v>95</v>
      </c>
      <c r="C86" s="355" t="s">
        <v>1747</v>
      </c>
      <c r="D86" s="355"/>
      <c r="E86" s="355"/>
      <c r="F86" s="355"/>
      <c r="G86" s="355"/>
      <c r="H86" s="355"/>
      <c r="I86" s="355"/>
      <c r="J86" s="355"/>
      <c r="K86" s="355"/>
      <c r="L86" s="355"/>
      <c r="M86" s="355"/>
      <c r="N86" s="355"/>
      <c r="O86" s="355"/>
      <c r="P86" s="355" t="s">
        <v>1728</v>
      </c>
      <c r="Q86" s="355" t="s">
        <v>1737</v>
      </c>
      <c r="R86" s="356">
        <v>2250</v>
      </c>
      <c r="S86" s="357">
        <v>44824</v>
      </c>
      <c r="T86" s="356">
        <v>2225</v>
      </c>
      <c r="U86" s="357">
        <v>44824</v>
      </c>
      <c r="V86" s="356">
        <f t="shared" si="4"/>
        <v>-25</v>
      </c>
      <c r="W86" s="355" t="s">
        <v>1738</v>
      </c>
      <c r="X86" s="355">
        <v>1</v>
      </c>
      <c r="Y86" s="355">
        <v>1</v>
      </c>
      <c r="Z86" s="360">
        <f t="shared" si="1"/>
        <v>1</v>
      </c>
      <c r="AA86" s="355">
        <v>1</v>
      </c>
      <c r="AB86" s="360">
        <f t="shared" si="2"/>
        <v>1</v>
      </c>
      <c r="AC86" s="355" t="str">
        <f t="shared" si="3"/>
        <v>Axor 3336 KCoal</v>
      </c>
    </row>
    <row r="87" spans="1:29" ht="12" customHeight="1">
      <c r="A87" s="355"/>
      <c r="B87" s="355" t="s">
        <v>96</v>
      </c>
      <c r="C87" s="355" t="s">
        <v>1747</v>
      </c>
      <c r="D87" s="355"/>
      <c r="E87" s="355"/>
      <c r="F87" s="355"/>
      <c r="G87" s="355"/>
      <c r="H87" s="355"/>
      <c r="I87" s="355"/>
      <c r="J87" s="355"/>
      <c r="K87" s="355"/>
      <c r="L87" s="355"/>
      <c r="M87" s="355"/>
      <c r="N87" s="355"/>
      <c r="O87" s="355"/>
      <c r="P87" s="355" t="s">
        <v>1739</v>
      </c>
      <c r="Q87" s="355" t="s">
        <v>1737</v>
      </c>
      <c r="R87" s="356">
        <v>1250</v>
      </c>
      <c r="S87" s="357">
        <v>44825</v>
      </c>
      <c r="T87" s="356">
        <v>1270</v>
      </c>
      <c r="U87" s="357">
        <v>44825</v>
      </c>
      <c r="V87" s="356">
        <f t="shared" si="4"/>
        <v>20</v>
      </c>
      <c r="W87" s="355" t="s">
        <v>1738</v>
      </c>
      <c r="X87" s="355">
        <v>1</v>
      </c>
      <c r="Y87" s="355">
        <v>1</v>
      </c>
      <c r="Z87" s="360">
        <f t="shared" si="1"/>
        <v>1</v>
      </c>
      <c r="AA87" s="355">
        <v>1</v>
      </c>
      <c r="AB87" s="360">
        <f t="shared" si="2"/>
        <v>1</v>
      </c>
      <c r="AC87" s="355" t="str">
        <f t="shared" si="3"/>
        <v>Axor 3336 KCoal</v>
      </c>
    </row>
    <row r="88" spans="1:29" ht="12" customHeight="1">
      <c r="A88" s="355"/>
      <c r="B88" s="355" t="s">
        <v>97</v>
      </c>
      <c r="C88" s="355" t="s">
        <v>1747</v>
      </c>
      <c r="D88" s="355"/>
      <c r="E88" s="355"/>
      <c r="F88" s="355"/>
      <c r="G88" s="355"/>
      <c r="H88" s="355"/>
      <c r="I88" s="355"/>
      <c r="J88" s="355"/>
      <c r="K88" s="355"/>
      <c r="L88" s="355"/>
      <c r="M88" s="355"/>
      <c r="N88" s="355"/>
      <c r="O88" s="355"/>
      <c r="P88" s="355" t="s">
        <v>1732</v>
      </c>
      <c r="Q88" s="355" t="s">
        <v>1737</v>
      </c>
      <c r="R88" s="356">
        <v>2500</v>
      </c>
      <c r="S88" s="357">
        <v>44825</v>
      </c>
      <c r="T88" s="356">
        <v>2513</v>
      </c>
      <c r="U88" s="357">
        <v>44825</v>
      </c>
      <c r="V88" s="356">
        <f t="shared" si="4"/>
        <v>13</v>
      </c>
      <c r="W88" s="355" t="s">
        <v>1738</v>
      </c>
      <c r="X88" s="355">
        <v>1</v>
      </c>
      <c r="Y88" s="355">
        <v>1</v>
      </c>
      <c r="Z88" s="360">
        <f t="shared" si="1"/>
        <v>1</v>
      </c>
      <c r="AA88" s="355">
        <v>1</v>
      </c>
      <c r="AB88" s="360">
        <f t="shared" si="2"/>
        <v>1</v>
      </c>
      <c r="AC88" s="355" t="str">
        <f t="shared" si="3"/>
        <v>Axor 3336 KCoal</v>
      </c>
    </row>
    <row r="89" spans="1:29" ht="12" customHeight="1">
      <c r="A89" s="355"/>
      <c r="B89" s="355" t="s">
        <v>98</v>
      </c>
      <c r="C89" s="355" t="s">
        <v>1747</v>
      </c>
      <c r="D89" s="355"/>
      <c r="E89" s="355"/>
      <c r="F89" s="355"/>
      <c r="G89" s="355"/>
      <c r="H89" s="355"/>
      <c r="I89" s="355"/>
      <c r="J89" s="355"/>
      <c r="K89" s="355"/>
      <c r="L89" s="355"/>
      <c r="M89" s="355"/>
      <c r="N89" s="355"/>
      <c r="O89" s="355"/>
      <c r="P89" s="355" t="s">
        <v>213</v>
      </c>
      <c r="Q89" s="355" t="s">
        <v>1737</v>
      </c>
      <c r="R89" s="356">
        <v>2500</v>
      </c>
      <c r="S89" s="357">
        <v>44826</v>
      </c>
      <c r="T89" s="356">
        <v>2498</v>
      </c>
      <c r="U89" s="357">
        <v>44826</v>
      </c>
      <c r="V89" s="356">
        <f t="shared" si="4"/>
        <v>-2</v>
      </c>
      <c r="W89" s="355" t="s">
        <v>1738</v>
      </c>
      <c r="X89" s="355">
        <v>1</v>
      </c>
      <c r="Y89" s="355">
        <v>1</v>
      </c>
      <c r="Z89" s="360">
        <f t="shared" si="1"/>
        <v>1</v>
      </c>
      <c r="AA89" s="355">
        <v>1</v>
      </c>
      <c r="AB89" s="360">
        <f t="shared" si="2"/>
        <v>1</v>
      </c>
      <c r="AC89" s="355" t="str">
        <f t="shared" si="3"/>
        <v>Axor 3336 KCoal</v>
      </c>
    </row>
    <row r="90" spans="1:29" ht="12" customHeight="1">
      <c r="A90" s="355"/>
      <c r="B90" s="355" t="s">
        <v>99</v>
      </c>
      <c r="C90" s="355" t="s">
        <v>1747</v>
      </c>
      <c r="D90" s="355"/>
      <c r="E90" s="355"/>
      <c r="F90" s="355"/>
      <c r="G90" s="355"/>
      <c r="H90" s="355"/>
      <c r="I90" s="355"/>
      <c r="J90" s="355"/>
      <c r="K90" s="355"/>
      <c r="L90" s="355"/>
      <c r="M90" s="355"/>
      <c r="N90" s="355"/>
      <c r="O90" s="355"/>
      <c r="P90" s="355" t="s">
        <v>1741</v>
      </c>
      <c r="Q90" s="355" t="s">
        <v>1737</v>
      </c>
      <c r="R90" s="356">
        <v>1250</v>
      </c>
      <c r="S90" s="357">
        <v>44827</v>
      </c>
      <c r="T90" s="356">
        <v>1240</v>
      </c>
      <c r="U90" s="357">
        <v>44827</v>
      </c>
      <c r="V90" s="356">
        <f t="shared" si="4"/>
        <v>-10</v>
      </c>
      <c r="W90" s="355" t="s">
        <v>1738</v>
      </c>
      <c r="X90" s="355">
        <v>1</v>
      </c>
      <c r="Y90" s="355">
        <v>1</v>
      </c>
      <c r="Z90" s="360">
        <f t="shared" si="1"/>
        <v>1</v>
      </c>
      <c r="AA90" s="355">
        <v>1</v>
      </c>
      <c r="AB90" s="360">
        <f t="shared" si="2"/>
        <v>1</v>
      </c>
      <c r="AC90" s="355" t="str">
        <f t="shared" si="3"/>
        <v>Axor 3336 KCoal</v>
      </c>
    </row>
    <row r="91" spans="1:29" ht="12" customHeight="1">
      <c r="A91" s="355"/>
      <c r="B91" s="355" t="s">
        <v>100</v>
      </c>
      <c r="C91" s="355" t="s">
        <v>1747</v>
      </c>
      <c r="D91" s="355"/>
      <c r="E91" s="355"/>
      <c r="F91" s="355"/>
      <c r="G91" s="355"/>
      <c r="H91" s="355"/>
      <c r="I91" s="355"/>
      <c r="J91" s="355"/>
      <c r="K91" s="355"/>
      <c r="L91" s="355"/>
      <c r="M91" s="355"/>
      <c r="N91" s="355"/>
      <c r="O91" s="355"/>
      <c r="P91" s="355" t="s">
        <v>1743</v>
      </c>
      <c r="Q91" s="355" t="s">
        <v>1737</v>
      </c>
      <c r="R91" s="356">
        <v>1500</v>
      </c>
      <c r="S91" s="357">
        <v>44828</v>
      </c>
      <c r="T91" s="356">
        <v>1499</v>
      </c>
      <c r="U91" s="357">
        <v>44828</v>
      </c>
      <c r="V91" s="356">
        <f t="shared" si="4"/>
        <v>-1</v>
      </c>
      <c r="W91" s="355" t="s">
        <v>1738</v>
      </c>
      <c r="X91" s="355">
        <v>1</v>
      </c>
      <c r="Y91" s="355">
        <v>1</v>
      </c>
      <c r="Z91" s="360">
        <f t="shared" si="1"/>
        <v>1</v>
      </c>
      <c r="AA91" s="355">
        <v>1</v>
      </c>
      <c r="AB91" s="360">
        <f t="shared" si="2"/>
        <v>1</v>
      </c>
      <c r="AC91" s="355" t="str">
        <f t="shared" si="3"/>
        <v>Axor 3336 KCoal</v>
      </c>
    </row>
    <row r="92" spans="1:29" ht="12" customHeight="1">
      <c r="A92" s="355"/>
      <c r="B92" s="355" t="s">
        <v>101</v>
      </c>
      <c r="C92" s="355" t="s">
        <v>1747</v>
      </c>
      <c r="D92" s="355"/>
      <c r="E92" s="355"/>
      <c r="F92" s="355"/>
      <c r="G92" s="355"/>
      <c r="H92" s="355"/>
      <c r="I92" s="355"/>
      <c r="J92" s="355"/>
      <c r="K92" s="355"/>
      <c r="L92" s="355"/>
      <c r="M92" s="355"/>
      <c r="N92" s="355"/>
      <c r="O92" s="355"/>
      <c r="P92" s="355" t="s">
        <v>1740</v>
      </c>
      <c r="Q92" s="355" t="s">
        <v>1737</v>
      </c>
      <c r="R92" s="356">
        <v>2250</v>
      </c>
      <c r="S92" s="357">
        <v>44831</v>
      </c>
      <c r="T92" s="356">
        <v>2262</v>
      </c>
      <c r="U92" s="357">
        <v>44831</v>
      </c>
      <c r="V92" s="356">
        <f t="shared" si="4"/>
        <v>12</v>
      </c>
      <c r="W92" s="355" t="s">
        <v>1738</v>
      </c>
      <c r="X92" s="355">
        <v>1</v>
      </c>
      <c r="Y92" s="355">
        <v>1</v>
      </c>
      <c r="Z92" s="360">
        <f t="shared" si="1"/>
        <v>1</v>
      </c>
      <c r="AA92" s="355">
        <v>1</v>
      </c>
      <c r="AB92" s="360">
        <f t="shared" si="2"/>
        <v>1</v>
      </c>
      <c r="AC92" s="355" t="str">
        <f t="shared" si="3"/>
        <v>Axor 3336 KCoal</v>
      </c>
    </row>
    <row r="93" spans="1:29" ht="12" customHeight="1">
      <c r="A93" s="355"/>
      <c r="B93" s="355"/>
      <c r="C93" s="355" t="s">
        <v>1747</v>
      </c>
      <c r="D93" s="355"/>
      <c r="E93" s="355"/>
      <c r="F93" s="355"/>
      <c r="G93" s="355"/>
      <c r="H93" s="355"/>
      <c r="I93" s="355"/>
      <c r="J93" s="355"/>
      <c r="K93" s="355"/>
      <c r="L93" s="355"/>
      <c r="M93" s="355"/>
      <c r="N93" s="355"/>
      <c r="O93" s="355"/>
      <c r="P93" s="355" t="s">
        <v>219</v>
      </c>
      <c r="Q93" s="355" t="s">
        <v>1737</v>
      </c>
      <c r="R93" s="356">
        <v>1500</v>
      </c>
      <c r="S93" s="357">
        <v>44832</v>
      </c>
      <c r="T93" s="356">
        <v>1472</v>
      </c>
      <c r="U93" s="357">
        <v>44834</v>
      </c>
      <c r="V93" s="356">
        <f t="shared" si="4"/>
        <v>-28</v>
      </c>
      <c r="W93" s="355" t="s">
        <v>1738</v>
      </c>
      <c r="X93" s="355"/>
      <c r="Y93" s="355">
        <v>1</v>
      </c>
      <c r="Z93" s="360">
        <f t="shared" si="1"/>
        <v>0</v>
      </c>
      <c r="AA93" s="355">
        <v>1</v>
      </c>
      <c r="AB93" s="360">
        <f t="shared" si="2"/>
        <v>1</v>
      </c>
      <c r="AC93" s="355" t="str">
        <f t="shared" si="3"/>
        <v>Axor 3336 KCoal</v>
      </c>
    </row>
    <row r="94" spans="1:29" ht="12" customHeight="1">
      <c r="A94" s="355"/>
      <c r="B94" s="355"/>
      <c r="C94" s="355" t="s">
        <v>1747</v>
      </c>
      <c r="D94" s="355"/>
      <c r="E94" s="355"/>
      <c r="F94" s="355"/>
      <c r="G94" s="355"/>
      <c r="H94" s="355"/>
      <c r="I94" s="355"/>
      <c r="J94" s="355"/>
      <c r="K94" s="355"/>
      <c r="L94" s="355"/>
      <c r="M94" s="355"/>
      <c r="N94" s="355"/>
      <c r="O94" s="355"/>
      <c r="P94" s="355" t="s">
        <v>1742</v>
      </c>
      <c r="Q94" s="355" t="s">
        <v>1737</v>
      </c>
      <c r="R94" s="356">
        <v>1500</v>
      </c>
      <c r="S94" s="357">
        <v>44832</v>
      </c>
      <c r="T94" s="356">
        <v>1517</v>
      </c>
      <c r="U94" s="357">
        <v>44832</v>
      </c>
      <c r="V94" s="356">
        <f t="shared" si="4"/>
        <v>17</v>
      </c>
      <c r="W94" s="355" t="s">
        <v>1738</v>
      </c>
      <c r="X94" s="355">
        <v>1</v>
      </c>
      <c r="Y94" s="355">
        <v>1</v>
      </c>
      <c r="Z94" s="360">
        <f t="shared" si="1"/>
        <v>1</v>
      </c>
      <c r="AA94" s="355">
        <v>1</v>
      </c>
      <c r="AB94" s="360">
        <f t="shared" si="2"/>
        <v>1</v>
      </c>
      <c r="AC94" s="355" t="str">
        <f t="shared" si="3"/>
        <v>Axor 3336 KCoal</v>
      </c>
    </row>
    <row r="95" spans="1:29" ht="12" customHeight="1">
      <c r="A95" s="355"/>
      <c r="B95" s="355"/>
      <c r="C95" s="355" t="s">
        <v>1747</v>
      </c>
      <c r="D95" s="355"/>
      <c r="E95" s="355"/>
      <c r="F95" s="355"/>
      <c r="G95" s="355"/>
      <c r="H95" s="355"/>
      <c r="I95" s="355"/>
      <c r="J95" s="355"/>
      <c r="K95" s="355"/>
      <c r="L95" s="355"/>
      <c r="M95" s="355"/>
      <c r="N95" s="355"/>
      <c r="O95" s="355"/>
      <c r="P95" s="355" t="s">
        <v>1735</v>
      </c>
      <c r="Q95" s="355" t="s">
        <v>1737</v>
      </c>
      <c r="R95" s="356">
        <v>2250</v>
      </c>
      <c r="S95" s="357">
        <v>44833</v>
      </c>
      <c r="T95" s="356">
        <v>2282</v>
      </c>
      <c r="U95" s="357">
        <v>44834</v>
      </c>
      <c r="V95" s="356">
        <f t="shared" si="4"/>
        <v>32</v>
      </c>
      <c r="W95" s="355" t="s">
        <v>1738</v>
      </c>
      <c r="X95" s="355"/>
      <c r="Y95" s="355">
        <v>1</v>
      </c>
      <c r="Z95" s="360">
        <f t="shared" si="1"/>
        <v>0</v>
      </c>
      <c r="AA95" s="355">
        <v>1</v>
      </c>
      <c r="AB95" s="360">
        <f t="shared" si="2"/>
        <v>1</v>
      </c>
      <c r="AC95" s="355" t="str">
        <f t="shared" si="3"/>
        <v>Axor 3336 KCoal</v>
      </c>
    </row>
    <row r="96" spans="1:29" ht="12" customHeight="1">
      <c r="A96" s="355"/>
      <c r="B96" s="355"/>
      <c r="C96" s="355" t="s">
        <v>1747</v>
      </c>
      <c r="D96" s="355"/>
      <c r="E96" s="355"/>
      <c r="F96" s="355"/>
      <c r="G96" s="355"/>
      <c r="H96" s="355"/>
      <c r="I96" s="355"/>
      <c r="J96" s="355"/>
      <c r="K96" s="355"/>
      <c r="L96" s="355"/>
      <c r="M96" s="355"/>
      <c r="N96" s="355"/>
      <c r="O96" s="355"/>
      <c r="P96" s="355" t="s">
        <v>216</v>
      </c>
      <c r="Q96" s="355" t="s">
        <v>1737</v>
      </c>
      <c r="R96" s="356">
        <v>2000</v>
      </c>
      <c r="S96" s="357">
        <v>44833</v>
      </c>
      <c r="T96" s="356">
        <v>2024</v>
      </c>
      <c r="U96" s="357">
        <v>44833</v>
      </c>
      <c r="V96" s="356">
        <f t="shared" si="4"/>
        <v>24</v>
      </c>
      <c r="W96" s="355" t="s">
        <v>1738</v>
      </c>
      <c r="X96" s="355">
        <v>1</v>
      </c>
      <c r="Y96" s="355">
        <v>1</v>
      </c>
      <c r="Z96" s="360">
        <f t="shared" si="1"/>
        <v>1</v>
      </c>
      <c r="AA96" s="355">
        <v>1</v>
      </c>
      <c r="AB96" s="360">
        <f t="shared" si="2"/>
        <v>1</v>
      </c>
      <c r="AC96" s="355" t="str">
        <f t="shared" si="3"/>
        <v>Axor 3336 KCoal</v>
      </c>
    </row>
    <row r="97" spans="1:29" ht="12" customHeight="1">
      <c r="A97" s="355"/>
      <c r="B97" s="355"/>
      <c r="C97" s="355" t="s">
        <v>1747</v>
      </c>
      <c r="D97" s="355"/>
      <c r="E97" s="355"/>
      <c r="F97" s="355"/>
      <c r="G97" s="355"/>
      <c r="H97" s="355"/>
      <c r="I97" s="355"/>
      <c r="J97" s="355"/>
      <c r="K97" s="355"/>
      <c r="L97" s="355"/>
      <c r="M97" s="355"/>
      <c r="N97" s="355"/>
      <c r="O97" s="355"/>
      <c r="P97" s="355" t="s">
        <v>221</v>
      </c>
      <c r="Q97" s="355" t="s">
        <v>1737</v>
      </c>
      <c r="R97" s="356">
        <v>1500</v>
      </c>
      <c r="S97" s="357">
        <v>44834</v>
      </c>
      <c r="T97" s="356">
        <v>1565</v>
      </c>
      <c r="U97" s="357">
        <v>44836</v>
      </c>
      <c r="V97" s="356">
        <f t="shared" si="4"/>
        <v>65</v>
      </c>
      <c r="W97" s="355" t="s">
        <v>1738</v>
      </c>
      <c r="X97" s="355"/>
      <c r="Y97" s="355">
        <v>1</v>
      </c>
      <c r="Z97" s="360">
        <f t="shared" si="1"/>
        <v>0</v>
      </c>
      <c r="AA97" s="355">
        <v>1</v>
      </c>
      <c r="AB97" s="360">
        <f t="shared" si="2"/>
        <v>1</v>
      </c>
      <c r="AC97" s="355" t="str">
        <f t="shared" si="3"/>
        <v>Axor 3336 KCoal</v>
      </c>
    </row>
    <row r="98" spans="1:29" ht="12" customHeight="1">
      <c r="A98" s="355"/>
      <c r="B98" s="355"/>
      <c r="C98" s="355" t="s">
        <v>1747</v>
      </c>
      <c r="D98" s="355"/>
      <c r="E98" s="355"/>
      <c r="F98" s="355"/>
      <c r="G98" s="355"/>
      <c r="H98" s="355"/>
      <c r="I98" s="355"/>
      <c r="J98" s="355"/>
      <c r="K98" s="355"/>
      <c r="L98" s="355"/>
      <c r="M98" s="355"/>
      <c r="N98" s="355"/>
      <c r="O98" s="355"/>
      <c r="P98" s="355" t="s">
        <v>1745</v>
      </c>
      <c r="Q98" s="355" t="s">
        <v>1737</v>
      </c>
      <c r="R98" s="356">
        <v>1500</v>
      </c>
      <c r="S98" s="357">
        <v>44834</v>
      </c>
      <c r="T98" s="356">
        <v>1507</v>
      </c>
      <c r="U98" s="357">
        <v>44834</v>
      </c>
      <c r="V98" s="356">
        <f t="shared" si="4"/>
        <v>7</v>
      </c>
      <c r="W98" s="355" t="s">
        <v>1738</v>
      </c>
      <c r="X98" s="355">
        <v>1</v>
      </c>
      <c r="Y98" s="355">
        <v>1</v>
      </c>
      <c r="Z98" s="360">
        <f t="shared" si="1"/>
        <v>1</v>
      </c>
      <c r="AA98" s="355">
        <v>1</v>
      </c>
      <c r="AB98" s="360">
        <f t="shared" si="2"/>
        <v>1</v>
      </c>
      <c r="AC98" s="355" t="str">
        <f t="shared" si="3"/>
        <v>Axor 3336 KCoal</v>
      </c>
    </row>
    <row r="99" spans="1:29" ht="12" customHeight="1">
      <c r="A99" s="355"/>
      <c r="B99" s="355"/>
      <c r="C99" s="355" t="s">
        <v>1747</v>
      </c>
      <c r="D99" s="355"/>
      <c r="E99" s="355"/>
      <c r="F99" s="355"/>
      <c r="G99" s="355"/>
      <c r="H99" s="355"/>
      <c r="I99" s="355"/>
      <c r="J99" s="355"/>
      <c r="K99" s="355"/>
      <c r="L99" s="355"/>
      <c r="M99" s="355"/>
      <c r="N99" s="355"/>
      <c r="O99" s="355"/>
      <c r="P99" s="355" t="s">
        <v>1733</v>
      </c>
      <c r="Q99" s="355" t="s">
        <v>1737</v>
      </c>
      <c r="R99" s="356">
        <v>2000</v>
      </c>
      <c r="S99" s="357">
        <v>44834</v>
      </c>
      <c r="T99" s="356">
        <v>2024</v>
      </c>
      <c r="U99" s="357">
        <v>44834</v>
      </c>
      <c r="V99" s="356">
        <f t="shared" si="4"/>
        <v>24</v>
      </c>
      <c r="W99" s="355" t="s">
        <v>1738</v>
      </c>
      <c r="X99" s="355">
        <v>1</v>
      </c>
      <c r="Y99" s="355">
        <v>1</v>
      </c>
      <c r="Z99" s="360">
        <f t="shared" si="1"/>
        <v>1</v>
      </c>
      <c r="AA99" s="355">
        <v>1</v>
      </c>
      <c r="AB99" s="360">
        <f t="shared" si="2"/>
        <v>1</v>
      </c>
      <c r="AC99" s="355" t="str">
        <f t="shared" si="3"/>
        <v>Axor 3336 KCoal</v>
      </c>
    </row>
    <row r="100" spans="1:29" ht="12" customHeight="1">
      <c r="A100" s="355"/>
      <c r="B100" s="355"/>
      <c r="C100" s="355" t="s">
        <v>1747</v>
      </c>
      <c r="D100" s="355"/>
      <c r="E100" s="355"/>
      <c r="F100" s="355"/>
      <c r="G100" s="355"/>
      <c r="H100" s="355"/>
      <c r="I100" s="355"/>
      <c r="J100" s="355"/>
      <c r="K100" s="355"/>
      <c r="L100" s="355"/>
      <c r="M100" s="355"/>
      <c r="N100" s="355"/>
      <c r="O100" s="355"/>
      <c r="P100" s="355" t="s">
        <v>92</v>
      </c>
      <c r="Q100" s="355" t="s">
        <v>1737</v>
      </c>
      <c r="R100" s="356">
        <v>750</v>
      </c>
      <c r="S100" s="357">
        <v>44806</v>
      </c>
      <c r="T100" s="356">
        <v>742</v>
      </c>
      <c r="U100" s="357">
        <v>44806</v>
      </c>
      <c r="V100" s="356">
        <f t="shared" si="4"/>
        <v>-8</v>
      </c>
      <c r="W100" s="355" t="s">
        <v>1628</v>
      </c>
      <c r="X100" s="355">
        <v>1</v>
      </c>
      <c r="Y100" s="355">
        <v>1</v>
      </c>
      <c r="Z100" s="360">
        <f t="shared" si="1"/>
        <v>1</v>
      </c>
      <c r="AA100" s="355">
        <v>1</v>
      </c>
      <c r="AB100" s="360">
        <f t="shared" si="2"/>
        <v>1</v>
      </c>
      <c r="AC100" s="355" t="str">
        <f t="shared" si="3"/>
        <v>Axor 3336 Kob</v>
      </c>
    </row>
    <row r="101" spans="1:29" ht="12" customHeight="1">
      <c r="A101" s="355"/>
      <c r="B101" s="355" t="s">
        <v>102</v>
      </c>
      <c r="C101" s="355" t="s">
        <v>1747</v>
      </c>
      <c r="D101" s="355"/>
      <c r="E101" s="355"/>
      <c r="F101" s="355"/>
      <c r="G101" s="355"/>
      <c r="H101" s="355"/>
      <c r="I101" s="355"/>
      <c r="J101" s="355"/>
      <c r="K101" s="355"/>
      <c r="L101" s="355"/>
      <c r="M101" s="355"/>
      <c r="N101" s="355"/>
      <c r="O101" s="355"/>
      <c r="P101" s="355" t="s">
        <v>100</v>
      </c>
      <c r="Q101" s="355" t="s">
        <v>1737</v>
      </c>
      <c r="R101" s="356">
        <v>500</v>
      </c>
      <c r="S101" s="357">
        <v>44807</v>
      </c>
      <c r="T101" s="356">
        <v>497</v>
      </c>
      <c r="U101" s="357">
        <v>44808</v>
      </c>
      <c r="V101" s="356">
        <f t="shared" si="4"/>
        <v>-3</v>
      </c>
      <c r="W101" s="355" t="s">
        <v>1628</v>
      </c>
      <c r="X101" s="355">
        <v>1</v>
      </c>
      <c r="Y101" s="355">
        <v>1</v>
      </c>
      <c r="Z101" s="360">
        <f t="shared" si="1"/>
        <v>1</v>
      </c>
      <c r="AA101" s="355">
        <v>1</v>
      </c>
      <c r="AB101" s="360">
        <f t="shared" si="2"/>
        <v>1</v>
      </c>
      <c r="AC101" s="355" t="str">
        <f t="shared" si="3"/>
        <v>Axor 3336 Kob</v>
      </c>
    </row>
    <row r="102" spans="1:29" ht="12" customHeight="1">
      <c r="A102" s="355"/>
      <c r="B102" s="355" t="s">
        <v>103</v>
      </c>
      <c r="C102" s="355" t="s">
        <v>1747</v>
      </c>
      <c r="D102" s="355"/>
      <c r="E102" s="355"/>
      <c r="F102" s="355"/>
      <c r="G102" s="355"/>
      <c r="H102" s="355"/>
      <c r="I102" s="355"/>
      <c r="J102" s="355"/>
      <c r="K102" s="355"/>
      <c r="L102" s="355"/>
      <c r="M102" s="355"/>
      <c r="N102" s="355"/>
      <c r="O102" s="355"/>
      <c r="P102" s="355" t="s">
        <v>93</v>
      </c>
      <c r="Q102" s="355" t="s">
        <v>1737</v>
      </c>
      <c r="R102" s="356">
        <v>750</v>
      </c>
      <c r="S102" s="357">
        <v>44808</v>
      </c>
      <c r="T102" s="356">
        <v>728</v>
      </c>
      <c r="U102" s="357">
        <v>44808</v>
      </c>
      <c r="V102" s="356">
        <f t="shared" si="4"/>
        <v>-22</v>
      </c>
      <c r="W102" s="355" t="s">
        <v>1628</v>
      </c>
      <c r="X102" s="355">
        <v>1</v>
      </c>
      <c r="Y102" s="355">
        <v>1</v>
      </c>
      <c r="Z102" s="360">
        <f t="shared" si="1"/>
        <v>1</v>
      </c>
      <c r="AA102" s="355">
        <v>1</v>
      </c>
      <c r="AB102" s="360">
        <f t="shared" si="2"/>
        <v>1</v>
      </c>
      <c r="AC102" s="355" t="str">
        <f t="shared" si="3"/>
        <v>Axor 3336 Kob</v>
      </c>
    </row>
    <row r="103" spans="1:29" ht="12" customHeight="1">
      <c r="A103" s="355"/>
      <c r="B103" s="355" t="s">
        <v>104</v>
      </c>
      <c r="C103" s="355" t="s">
        <v>1747</v>
      </c>
      <c r="D103" s="355"/>
      <c r="E103" s="355"/>
      <c r="F103" s="355"/>
      <c r="G103" s="355"/>
      <c r="H103" s="355"/>
      <c r="I103" s="355"/>
      <c r="J103" s="355"/>
      <c r="K103" s="355"/>
      <c r="L103" s="355"/>
      <c r="M103" s="355"/>
      <c r="N103" s="355"/>
      <c r="O103" s="355"/>
      <c r="P103" s="355" t="s">
        <v>94</v>
      </c>
      <c r="Q103" s="355" t="s">
        <v>1737</v>
      </c>
      <c r="R103" s="356">
        <v>750</v>
      </c>
      <c r="S103" s="357">
        <v>44808</v>
      </c>
      <c r="T103" s="356">
        <v>733</v>
      </c>
      <c r="U103" s="357">
        <v>44808</v>
      </c>
      <c r="V103" s="356">
        <f t="shared" si="4"/>
        <v>-17</v>
      </c>
      <c r="W103" s="355" t="s">
        <v>1628</v>
      </c>
      <c r="X103" s="355">
        <v>1</v>
      </c>
      <c r="Y103" s="355">
        <v>1</v>
      </c>
      <c r="Z103" s="360">
        <f t="shared" si="1"/>
        <v>1</v>
      </c>
      <c r="AA103" s="355">
        <v>1</v>
      </c>
      <c r="AB103" s="360">
        <f t="shared" si="2"/>
        <v>1</v>
      </c>
      <c r="AC103" s="355" t="str">
        <f t="shared" si="3"/>
        <v>Axor 3336 Kob</v>
      </c>
    </row>
    <row r="104" spans="1:29" ht="12" customHeight="1">
      <c r="A104" s="355"/>
      <c r="B104" s="355"/>
      <c r="C104" s="355" t="s">
        <v>1747</v>
      </c>
      <c r="D104" s="355"/>
      <c r="E104" s="355"/>
      <c r="F104" s="355"/>
      <c r="G104" s="355"/>
      <c r="H104" s="355"/>
      <c r="I104" s="355"/>
      <c r="J104" s="355"/>
      <c r="K104" s="355"/>
      <c r="L104" s="355"/>
      <c r="M104" s="355"/>
      <c r="N104" s="355"/>
      <c r="O104" s="355"/>
      <c r="P104" s="355" t="s">
        <v>1748</v>
      </c>
      <c r="Q104" s="355" t="s">
        <v>1737</v>
      </c>
      <c r="R104" s="356">
        <v>500</v>
      </c>
      <c r="S104" s="357">
        <v>44809</v>
      </c>
      <c r="T104" s="356">
        <v>489</v>
      </c>
      <c r="U104" s="357">
        <v>44810</v>
      </c>
      <c r="V104" s="356">
        <f t="shared" si="4"/>
        <v>-11</v>
      </c>
      <c r="W104" s="355" t="s">
        <v>1628</v>
      </c>
      <c r="X104" s="355">
        <v>1</v>
      </c>
      <c r="Y104" s="355">
        <v>1</v>
      </c>
      <c r="Z104" s="360">
        <f t="shared" si="1"/>
        <v>1</v>
      </c>
      <c r="AA104" s="355">
        <v>1</v>
      </c>
      <c r="AB104" s="360">
        <f t="shared" si="2"/>
        <v>1</v>
      </c>
      <c r="AC104" s="355" t="str">
        <f t="shared" si="3"/>
        <v>Axor 3336 Kob</v>
      </c>
    </row>
    <row r="105" spans="1:29" ht="12" customHeight="1">
      <c r="A105" s="355"/>
      <c r="B105" s="355"/>
      <c r="C105" s="355" t="s">
        <v>1747</v>
      </c>
      <c r="D105" s="355"/>
      <c r="E105" s="355"/>
      <c r="F105" s="355"/>
      <c r="G105" s="355"/>
      <c r="H105" s="355"/>
      <c r="I105" s="355"/>
      <c r="J105" s="355"/>
      <c r="K105" s="355"/>
      <c r="L105" s="355"/>
      <c r="M105" s="355"/>
      <c r="N105" s="355"/>
      <c r="O105" s="355"/>
      <c r="P105" s="355" t="s">
        <v>1749</v>
      </c>
      <c r="Q105" s="355" t="s">
        <v>1737</v>
      </c>
      <c r="R105" s="356">
        <v>250</v>
      </c>
      <c r="S105" s="357">
        <v>44810</v>
      </c>
      <c r="T105" s="356">
        <v>231</v>
      </c>
      <c r="U105" s="357">
        <v>44810</v>
      </c>
      <c r="V105" s="356">
        <f t="shared" si="4"/>
        <v>-19</v>
      </c>
      <c r="W105" s="355" t="s">
        <v>1628</v>
      </c>
      <c r="X105" s="355">
        <v>1</v>
      </c>
      <c r="Y105" s="355">
        <v>1</v>
      </c>
      <c r="Z105" s="360">
        <f t="shared" si="1"/>
        <v>1</v>
      </c>
      <c r="AA105" s="355">
        <v>1</v>
      </c>
      <c r="AB105" s="360">
        <f t="shared" si="2"/>
        <v>1</v>
      </c>
      <c r="AC105" s="355" t="str">
        <f t="shared" si="3"/>
        <v>Axor 3336 Kob</v>
      </c>
    </row>
    <row r="106" spans="1:29" ht="12" customHeight="1">
      <c r="A106" s="355"/>
      <c r="B106" s="355" t="s">
        <v>105</v>
      </c>
      <c r="C106" s="355" t="s">
        <v>1747</v>
      </c>
      <c r="D106" s="355"/>
      <c r="E106" s="355"/>
      <c r="F106" s="355"/>
      <c r="G106" s="355"/>
      <c r="H106" s="355"/>
      <c r="I106" s="355"/>
      <c r="J106" s="355"/>
      <c r="K106" s="355"/>
      <c r="L106" s="355"/>
      <c r="M106" s="355"/>
      <c r="N106" s="355"/>
      <c r="O106" s="355"/>
      <c r="P106" s="355" t="s">
        <v>1750</v>
      </c>
      <c r="Q106" s="355" t="s">
        <v>1737</v>
      </c>
      <c r="R106" s="356">
        <v>250</v>
      </c>
      <c r="S106" s="357">
        <v>44810</v>
      </c>
      <c r="T106" s="356">
        <v>226</v>
      </c>
      <c r="U106" s="357">
        <v>44810</v>
      </c>
      <c r="V106" s="356">
        <f t="shared" si="4"/>
        <v>-24</v>
      </c>
      <c r="W106" s="355" t="s">
        <v>1628</v>
      </c>
      <c r="X106" s="355">
        <v>1</v>
      </c>
      <c r="Y106" s="355">
        <v>1</v>
      </c>
      <c r="Z106" s="360">
        <f t="shared" si="1"/>
        <v>1</v>
      </c>
      <c r="AA106" s="355">
        <v>1</v>
      </c>
      <c r="AB106" s="360">
        <f t="shared" si="2"/>
        <v>1</v>
      </c>
      <c r="AC106" s="355" t="str">
        <f t="shared" si="3"/>
        <v>Axor 3336 Kob</v>
      </c>
    </row>
    <row r="107" spans="1:29" ht="12" customHeight="1">
      <c r="A107" s="355"/>
      <c r="B107" s="355" t="s">
        <v>106</v>
      </c>
      <c r="C107" s="355" t="s">
        <v>1747</v>
      </c>
      <c r="D107" s="355"/>
      <c r="E107" s="355"/>
      <c r="F107" s="355"/>
      <c r="G107" s="355"/>
      <c r="H107" s="355"/>
      <c r="I107" s="355"/>
      <c r="J107" s="355"/>
      <c r="K107" s="355"/>
      <c r="L107" s="355"/>
      <c r="M107" s="355"/>
      <c r="N107" s="355"/>
      <c r="O107" s="355"/>
      <c r="P107" s="355" t="s">
        <v>103</v>
      </c>
      <c r="Q107" s="355" t="s">
        <v>1737</v>
      </c>
      <c r="R107" s="356">
        <v>250</v>
      </c>
      <c r="S107" s="357">
        <v>44811</v>
      </c>
      <c r="T107" s="356">
        <v>246</v>
      </c>
      <c r="U107" s="357">
        <v>44812</v>
      </c>
      <c r="V107" s="356">
        <f t="shared" si="4"/>
        <v>-4</v>
      </c>
      <c r="W107" s="355" t="s">
        <v>1628</v>
      </c>
      <c r="X107" s="355">
        <v>1</v>
      </c>
      <c r="Y107" s="355">
        <v>1</v>
      </c>
      <c r="Z107" s="360">
        <f t="shared" si="1"/>
        <v>1</v>
      </c>
      <c r="AA107" s="355">
        <v>1</v>
      </c>
      <c r="AB107" s="360">
        <f t="shared" si="2"/>
        <v>1</v>
      </c>
      <c r="AC107" s="355" t="str">
        <f t="shared" si="3"/>
        <v>Axor 3336 Kob</v>
      </c>
    </row>
    <row r="108" spans="1:29" ht="12" customHeight="1">
      <c r="A108" s="355"/>
      <c r="B108" s="355" t="s">
        <v>107</v>
      </c>
      <c r="C108" s="355" t="s">
        <v>1747</v>
      </c>
      <c r="D108" s="355"/>
      <c r="E108" s="355"/>
      <c r="F108" s="355"/>
      <c r="G108" s="355"/>
      <c r="H108" s="355"/>
      <c r="I108" s="355"/>
      <c r="J108" s="355"/>
      <c r="K108" s="355"/>
      <c r="L108" s="355"/>
      <c r="M108" s="355"/>
      <c r="N108" s="355"/>
      <c r="O108" s="355"/>
      <c r="P108" s="355" t="s">
        <v>90</v>
      </c>
      <c r="Q108" s="355" t="s">
        <v>1737</v>
      </c>
      <c r="R108" s="356">
        <v>750</v>
      </c>
      <c r="S108" s="357">
        <v>44811</v>
      </c>
      <c r="T108" s="356">
        <v>742</v>
      </c>
      <c r="U108" s="357">
        <v>44811</v>
      </c>
      <c r="V108" s="356">
        <f t="shared" si="4"/>
        <v>-8</v>
      </c>
      <c r="W108" s="355" t="s">
        <v>1628</v>
      </c>
      <c r="X108" s="355">
        <v>1</v>
      </c>
      <c r="Y108" s="355">
        <v>1</v>
      </c>
      <c r="Z108" s="360">
        <f t="shared" si="1"/>
        <v>1</v>
      </c>
      <c r="AA108" s="355">
        <v>1</v>
      </c>
      <c r="AB108" s="360">
        <f t="shared" si="2"/>
        <v>1</v>
      </c>
      <c r="AC108" s="355" t="str">
        <f t="shared" si="3"/>
        <v>Axor 3336 Kob</v>
      </c>
    </row>
    <row r="109" spans="1:29" ht="12" customHeight="1">
      <c r="A109" s="355"/>
      <c r="B109" s="355" t="s">
        <v>1751</v>
      </c>
      <c r="C109" s="355" t="s">
        <v>1752</v>
      </c>
      <c r="D109" s="355"/>
      <c r="E109" s="355"/>
      <c r="F109" s="355"/>
      <c r="G109" s="355"/>
      <c r="H109" s="355"/>
      <c r="I109" s="355"/>
      <c r="J109" s="355"/>
      <c r="K109" s="355"/>
      <c r="L109" s="355"/>
      <c r="M109" s="355"/>
      <c r="N109" s="355"/>
      <c r="O109" s="355"/>
      <c r="P109" s="355" t="s">
        <v>1753</v>
      </c>
      <c r="Q109" s="355" t="s">
        <v>1737</v>
      </c>
      <c r="R109" s="356">
        <v>500</v>
      </c>
      <c r="S109" s="357">
        <v>44811</v>
      </c>
      <c r="T109" s="356">
        <v>506</v>
      </c>
      <c r="U109" s="357">
        <v>44812</v>
      </c>
      <c r="V109" s="356">
        <f t="shared" si="4"/>
        <v>6</v>
      </c>
      <c r="W109" s="355" t="s">
        <v>1628</v>
      </c>
      <c r="X109" s="355">
        <v>1</v>
      </c>
      <c r="Y109" s="355">
        <v>1</v>
      </c>
      <c r="Z109" s="360">
        <f t="shared" si="1"/>
        <v>1</v>
      </c>
      <c r="AA109" s="355">
        <v>1</v>
      </c>
      <c r="AB109" s="360">
        <f t="shared" si="2"/>
        <v>1</v>
      </c>
      <c r="AC109" s="355" t="str">
        <f t="shared" si="3"/>
        <v>Axor 3336 Kob</v>
      </c>
    </row>
    <row r="110" spans="1:29" ht="12" customHeight="1">
      <c r="A110" s="355"/>
      <c r="B110" s="355" t="s">
        <v>1754</v>
      </c>
      <c r="C110" s="355" t="s">
        <v>1752</v>
      </c>
      <c r="D110" s="355"/>
      <c r="E110" s="355"/>
      <c r="F110" s="355"/>
      <c r="G110" s="355"/>
      <c r="H110" s="355"/>
      <c r="I110" s="355"/>
      <c r="J110" s="355"/>
      <c r="K110" s="355"/>
      <c r="L110" s="355"/>
      <c r="M110" s="355"/>
      <c r="N110" s="355"/>
      <c r="O110" s="355"/>
      <c r="P110" s="355" t="s">
        <v>1755</v>
      </c>
      <c r="Q110" s="355" t="s">
        <v>1737</v>
      </c>
      <c r="R110" s="356">
        <v>250</v>
      </c>
      <c r="S110" s="357">
        <v>44811</v>
      </c>
      <c r="T110" s="356">
        <v>243</v>
      </c>
      <c r="U110" s="357">
        <v>44811</v>
      </c>
      <c r="V110" s="356">
        <f t="shared" si="4"/>
        <v>-7</v>
      </c>
      <c r="W110" s="355" t="s">
        <v>1628</v>
      </c>
      <c r="X110" s="355">
        <v>1</v>
      </c>
      <c r="Y110" s="355">
        <v>1</v>
      </c>
      <c r="Z110" s="360">
        <f t="shared" si="1"/>
        <v>1</v>
      </c>
      <c r="AA110" s="355">
        <v>1</v>
      </c>
      <c r="AB110" s="360">
        <f t="shared" si="2"/>
        <v>1</v>
      </c>
      <c r="AC110" s="355" t="str">
        <f t="shared" si="3"/>
        <v>Axor 3336 Kob</v>
      </c>
    </row>
    <row r="111" spans="1:29" ht="12" customHeight="1">
      <c r="A111" s="355"/>
      <c r="B111" s="355" t="s">
        <v>1756</v>
      </c>
      <c r="C111" s="355" t="s">
        <v>1757</v>
      </c>
      <c r="D111" s="355"/>
      <c r="E111" s="355"/>
      <c r="F111" s="355"/>
      <c r="G111" s="355"/>
      <c r="H111" s="355"/>
      <c r="I111" s="355"/>
      <c r="J111" s="355"/>
      <c r="K111" s="355"/>
      <c r="L111" s="355"/>
      <c r="M111" s="355"/>
      <c r="N111" s="355"/>
      <c r="O111" s="355"/>
      <c r="P111" s="355" t="s">
        <v>105</v>
      </c>
      <c r="Q111" s="355" t="s">
        <v>1737</v>
      </c>
      <c r="R111" s="356">
        <v>250</v>
      </c>
      <c r="S111" s="357">
        <v>44812</v>
      </c>
      <c r="T111" s="356">
        <v>243</v>
      </c>
      <c r="U111" s="357">
        <v>44812</v>
      </c>
      <c r="V111" s="356">
        <f t="shared" si="4"/>
        <v>-7</v>
      </c>
      <c r="W111" s="355" t="s">
        <v>1628</v>
      </c>
      <c r="X111" s="355">
        <v>1</v>
      </c>
      <c r="Y111" s="355">
        <v>1</v>
      </c>
      <c r="Z111" s="360">
        <f t="shared" si="1"/>
        <v>1</v>
      </c>
      <c r="AA111" s="355">
        <v>1</v>
      </c>
      <c r="AB111" s="360">
        <f t="shared" si="2"/>
        <v>1</v>
      </c>
      <c r="AC111" s="355" t="str">
        <f t="shared" si="3"/>
        <v>Axor 3336 Kob</v>
      </c>
    </row>
    <row r="112" spans="1:29" ht="12" customHeight="1">
      <c r="A112" s="355"/>
      <c r="B112" s="355" t="s">
        <v>1758</v>
      </c>
      <c r="C112" s="355" t="s">
        <v>1757</v>
      </c>
      <c r="D112" s="355"/>
      <c r="E112" s="355"/>
      <c r="F112" s="355"/>
      <c r="G112" s="355"/>
      <c r="H112" s="355"/>
      <c r="I112" s="355"/>
      <c r="J112" s="355"/>
      <c r="K112" s="355"/>
      <c r="L112" s="355"/>
      <c r="M112" s="355"/>
      <c r="N112" s="355"/>
      <c r="O112" s="355"/>
      <c r="P112" s="355" t="s">
        <v>1759</v>
      </c>
      <c r="Q112" s="355" t="s">
        <v>1737</v>
      </c>
      <c r="R112" s="356">
        <v>500</v>
      </c>
      <c r="S112" s="357">
        <v>44812</v>
      </c>
      <c r="T112" s="356">
        <v>490</v>
      </c>
      <c r="U112" s="357">
        <v>44812</v>
      </c>
      <c r="V112" s="356">
        <f t="shared" si="4"/>
        <v>-10</v>
      </c>
      <c r="W112" s="355" t="s">
        <v>1628</v>
      </c>
      <c r="X112" s="355">
        <v>1</v>
      </c>
      <c r="Y112" s="355">
        <v>1</v>
      </c>
      <c r="Z112" s="360">
        <f t="shared" si="1"/>
        <v>1</v>
      </c>
      <c r="AA112" s="355">
        <v>1</v>
      </c>
      <c r="AB112" s="360">
        <f t="shared" si="2"/>
        <v>1</v>
      </c>
      <c r="AC112" s="355" t="str">
        <f t="shared" si="3"/>
        <v>Axor 3336 Kob</v>
      </c>
    </row>
    <row r="113" spans="1:29" ht="12" customHeight="1">
      <c r="A113" s="355"/>
      <c r="B113" s="355" t="s">
        <v>1760</v>
      </c>
      <c r="C113" s="355" t="s">
        <v>1761</v>
      </c>
      <c r="D113" s="355"/>
      <c r="E113" s="355"/>
      <c r="F113" s="355"/>
      <c r="G113" s="355"/>
      <c r="H113" s="355"/>
      <c r="I113" s="355"/>
      <c r="J113" s="355"/>
      <c r="K113" s="355"/>
      <c r="L113" s="355"/>
      <c r="M113" s="355"/>
      <c r="N113" s="355"/>
      <c r="O113" s="355"/>
      <c r="P113" s="355" t="s">
        <v>1762</v>
      </c>
      <c r="Q113" s="355" t="s">
        <v>1737</v>
      </c>
      <c r="R113" s="356">
        <v>250</v>
      </c>
      <c r="S113" s="357">
        <v>44813</v>
      </c>
      <c r="T113" s="356">
        <v>255</v>
      </c>
      <c r="U113" s="357">
        <v>44813</v>
      </c>
      <c r="V113" s="356">
        <f t="shared" si="4"/>
        <v>5</v>
      </c>
      <c r="W113" s="355" t="s">
        <v>1628</v>
      </c>
      <c r="X113" s="355">
        <v>1</v>
      </c>
      <c r="Y113" s="355">
        <v>1</v>
      </c>
      <c r="Z113" s="360">
        <f t="shared" si="1"/>
        <v>1</v>
      </c>
      <c r="AA113" s="355">
        <v>1</v>
      </c>
      <c r="AB113" s="360">
        <f t="shared" si="2"/>
        <v>1</v>
      </c>
      <c r="AC113" s="355" t="str">
        <f t="shared" si="3"/>
        <v>Axor 3336 Kob</v>
      </c>
    </row>
    <row r="114" spans="1:29" ht="12" customHeight="1">
      <c r="A114" s="355"/>
      <c r="B114" s="355" t="s">
        <v>1763</v>
      </c>
      <c r="C114" s="355" t="s">
        <v>1764</v>
      </c>
      <c r="D114" s="355"/>
      <c r="E114" s="355"/>
      <c r="F114" s="355"/>
      <c r="G114" s="355"/>
      <c r="H114" s="355"/>
      <c r="I114" s="355"/>
      <c r="J114" s="355"/>
      <c r="K114" s="355"/>
      <c r="L114" s="355"/>
      <c r="M114" s="355"/>
      <c r="N114" s="355"/>
      <c r="O114" s="355"/>
      <c r="P114" s="355" t="s">
        <v>1765</v>
      </c>
      <c r="Q114" s="355" t="s">
        <v>1737</v>
      </c>
      <c r="R114" s="356">
        <v>500</v>
      </c>
      <c r="S114" s="357">
        <v>44813</v>
      </c>
      <c r="T114" s="356">
        <v>503</v>
      </c>
      <c r="U114" s="357">
        <v>44813</v>
      </c>
      <c r="V114" s="356">
        <f t="shared" si="4"/>
        <v>3</v>
      </c>
      <c r="W114" s="355" t="s">
        <v>1628</v>
      </c>
      <c r="X114" s="355">
        <v>1</v>
      </c>
      <c r="Y114" s="355">
        <v>1</v>
      </c>
      <c r="Z114" s="360">
        <f t="shared" si="1"/>
        <v>1</v>
      </c>
      <c r="AA114" s="355">
        <v>1</v>
      </c>
      <c r="AB114" s="360">
        <f t="shared" si="2"/>
        <v>1</v>
      </c>
      <c r="AC114" s="355" t="str">
        <f t="shared" si="3"/>
        <v>Axor 3336 Kob</v>
      </c>
    </row>
    <row r="115" spans="1:29" ht="12" customHeight="1">
      <c r="A115" s="355"/>
      <c r="B115" s="355" t="s">
        <v>1766</v>
      </c>
      <c r="C115" s="355" t="s">
        <v>1757</v>
      </c>
      <c r="D115" s="355"/>
      <c r="E115" s="355"/>
      <c r="F115" s="355"/>
      <c r="G115" s="355"/>
      <c r="H115" s="355"/>
      <c r="I115" s="355"/>
      <c r="J115" s="355"/>
      <c r="K115" s="355"/>
      <c r="L115" s="355"/>
      <c r="M115" s="355"/>
      <c r="N115" s="355"/>
      <c r="O115" s="355"/>
      <c r="P115" s="355" t="s">
        <v>1767</v>
      </c>
      <c r="Q115" s="355" t="s">
        <v>1737</v>
      </c>
      <c r="R115" s="356">
        <v>250</v>
      </c>
      <c r="S115" s="357">
        <v>44813</v>
      </c>
      <c r="T115" s="356">
        <v>252</v>
      </c>
      <c r="U115" s="357">
        <v>44813</v>
      </c>
      <c r="V115" s="356">
        <f t="shared" si="4"/>
        <v>2</v>
      </c>
      <c r="W115" s="355" t="s">
        <v>1628</v>
      </c>
      <c r="X115" s="355">
        <v>1</v>
      </c>
      <c r="Y115" s="355">
        <v>1</v>
      </c>
      <c r="Z115" s="360">
        <f t="shared" si="1"/>
        <v>1</v>
      </c>
      <c r="AA115" s="355">
        <v>1</v>
      </c>
      <c r="AB115" s="360">
        <f t="shared" si="2"/>
        <v>1</v>
      </c>
      <c r="AC115" s="355" t="str">
        <f t="shared" si="3"/>
        <v>Axor 3336 Kob</v>
      </c>
    </row>
    <row r="116" spans="1:29" ht="12" customHeight="1">
      <c r="A116" s="355"/>
      <c r="B116" s="355" t="s">
        <v>1768</v>
      </c>
      <c r="C116" s="355" t="s">
        <v>1757</v>
      </c>
      <c r="D116" s="355"/>
      <c r="E116" s="355"/>
      <c r="F116" s="355"/>
      <c r="G116" s="355"/>
      <c r="H116" s="355"/>
      <c r="I116" s="355"/>
      <c r="J116" s="355"/>
      <c r="K116" s="355"/>
      <c r="L116" s="355"/>
      <c r="M116" s="355"/>
      <c r="N116" s="355"/>
      <c r="O116" s="355"/>
      <c r="P116" s="355" t="s">
        <v>107</v>
      </c>
      <c r="Q116" s="355" t="s">
        <v>1737</v>
      </c>
      <c r="R116" s="356">
        <v>250</v>
      </c>
      <c r="S116" s="357">
        <v>44813</v>
      </c>
      <c r="T116" s="356">
        <v>261</v>
      </c>
      <c r="U116" s="357">
        <v>44814</v>
      </c>
      <c r="V116" s="356">
        <f t="shared" si="4"/>
        <v>11</v>
      </c>
      <c r="W116" s="355" t="s">
        <v>1628</v>
      </c>
      <c r="X116" s="355">
        <v>1</v>
      </c>
      <c r="Y116" s="355">
        <v>1</v>
      </c>
      <c r="Z116" s="360">
        <f t="shared" si="1"/>
        <v>1</v>
      </c>
      <c r="AA116" s="355">
        <v>1</v>
      </c>
      <c r="AB116" s="360">
        <f t="shared" si="2"/>
        <v>1</v>
      </c>
      <c r="AC116" s="355" t="str">
        <f t="shared" si="3"/>
        <v>Axor 3336 Kob</v>
      </c>
    </row>
    <row r="117" spans="1:29" ht="12" customHeight="1">
      <c r="A117" s="355"/>
      <c r="B117" s="355" t="s">
        <v>1769</v>
      </c>
      <c r="C117" s="355" t="s">
        <v>1764</v>
      </c>
      <c r="D117" s="355"/>
      <c r="E117" s="355"/>
      <c r="F117" s="355"/>
      <c r="G117" s="355"/>
      <c r="H117" s="355"/>
      <c r="I117" s="355"/>
      <c r="J117" s="355"/>
      <c r="K117" s="355"/>
      <c r="L117" s="355"/>
      <c r="M117" s="355"/>
      <c r="N117" s="355"/>
      <c r="O117" s="355"/>
      <c r="P117" s="355" t="s">
        <v>104</v>
      </c>
      <c r="Q117" s="355" t="s">
        <v>1737</v>
      </c>
      <c r="R117" s="356">
        <v>250</v>
      </c>
      <c r="S117" s="357">
        <v>44814</v>
      </c>
      <c r="T117" s="356">
        <v>257</v>
      </c>
      <c r="U117" s="357">
        <v>44814</v>
      </c>
      <c r="V117" s="356">
        <f t="shared" si="4"/>
        <v>7</v>
      </c>
      <c r="W117" s="355" t="s">
        <v>1628</v>
      </c>
      <c r="X117" s="355">
        <v>1</v>
      </c>
      <c r="Y117" s="355">
        <v>1</v>
      </c>
      <c r="Z117" s="360">
        <f t="shared" si="1"/>
        <v>1</v>
      </c>
      <c r="AA117" s="355">
        <v>1</v>
      </c>
      <c r="AB117" s="360">
        <f t="shared" si="2"/>
        <v>1</v>
      </c>
      <c r="AC117" s="355" t="str">
        <f t="shared" si="3"/>
        <v>Axor 3336 Kob</v>
      </c>
    </row>
    <row r="118" spans="1:29" ht="12" customHeight="1">
      <c r="A118" s="355"/>
      <c r="B118" s="355" t="s">
        <v>1770</v>
      </c>
      <c r="C118" s="355" t="s">
        <v>1771</v>
      </c>
      <c r="D118" s="355"/>
      <c r="E118" s="355"/>
      <c r="F118" s="355"/>
      <c r="G118" s="355"/>
      <c r="H118" s="355"/>
      <c r="I118" s="355"/>
      <c r="J118" s="355"/>
      <c r="K118" s="355"/>
      <c r="L118" s="355"/>
      <c r="M118" s="355"/>
      <c r="N118" s="355"/>
      <c r="O118" s="355"/>
      <c r="P118" s="355" t="s">
        <v>106</v>
      </c>
      <c r="Q118" s="355" t="s">
        <v>1737</v>
      </c>
      <c r="R118" s="356">
        <v>250</v>
      </c>
      <c r="S118" s="357">
        <v>44814</v>
      </c>
      <c r="T118" s="356">
        <v>260</v>
      </c>
      <c r="U118" s="357">
        <v>44814</v>
      </c>
      <c r="V118" s="356">
        <f t="shared" si="4"/>
        <v>10</v>
      </c>
      <c r="W118" s="355" t="s">
        <v>1628</v>
      </c>
      <c r="X118" s="355">
        <v>1</v>
      </c>
      <c r="Y118" s="355">
        <v>1</v>
      </c>
      <c r="Z118" s="360">
        <f t="shared" si="1"/>
        <v>1</v>
      </c>
      <c r="AA118" s="355">
        <v>1</v>
      </c>
      <c r="AB118" s="360">
        <f t="shared" si="2"/>
        <v>1</v>
      </c>
      <c r="AC118" s="355" t="str">
        <f t="shared" si="3"/>
        <v>Axor 3336 Kob</v>
      </c>
    </row>
    <row r="119" spans="1:29" ht="12" customHeight="1">
      <c r="A119" s="355"/>
      <c r="B119" s="355" t="s">
        <v>1772</v>
      </c>
      <c r="C119" s="355" t="s">
        <v>1773</v>
      </c>
      <c r="D119" s="355"/>
      <c r="E119" s="355"/>
      <c r="F119" s="355"/>
      <c r="G119" s="355"/>
      <c r="H119" s="355"/>
      <c r="I119" s="355"/>
      <c r="J119" s="355"/>
      <c r="K119" s="355"/>
      <c r="L119" s="355"/>
      <c r="M119" s="355"/>
      <c r="N119" s="355"/>
      <c r="O119" s="355"/>
      <c r="P119" s="355" t="s">
        <v>97</v>
      </c>
      <c r="Q119" s="355" t="s">
        <v>1737</v>
      </c>
      <c r="R119" s="356">
        <v>750</v>
      </c>
      <c r="S119" s="357">
        <v>44815</v>
      </c>
      <c r="T119" s="356">
        <v>784</v>
      </c>
      <c r="U119" s="357">
        <v>44816</v>
      </c>
      <c r="V119" s="356">
        <f t="shared" si="4"/>
        <v>34</v>
      </c>
      <c r="W119" s="355" t="s">
        <v>1628</v>
      </c>
      <c r="X119" s="355"/>
      <c r="Y119" s="355">
        <v>1</v>
      </c>
      <c r="Z119" s="360">
        <f t="shared" si="1"/>
        <v>0</v>
      </c>
      <c r="AA119" s="355">
        <v>1</v>
      </c>
      <c r="AB119" s="360">
        <f t="shared" si="2"/>
        <v>1</v>
      </c>
      <c r="AC119" s="355" t="str">
        <f t="shared" si="3"/>
        <v>Axor 3336 Kob</v>
      </c>
    </row>
    <row r="120" spans="1:29" ht="12" customHeight="1">
      <c r="A120" s="355"/>
      <c r="B120" s="355" t="s">
        <v>1774</v>
      </c>
      <c r="C120" s="355" t="s">
        <v>1775</v>
      </c>
      <c r="D120" s="355"/>
      <c r="E120" s="355"/>
      <c r="F120" s="355"/>
      <c r="G120" s="355"/>
      <c r="H120" s="355"/>
      <c r="I120" s="355"/>
      <c r="J120" s="355"/>
      <c r="K120" s="355"/>
      <c r="L120" s="355"/>
      <c r="M120" s="355"/>
      <c r="N120" s="355"/>
      <c r="O120" s="355"/>
      <c r="P120" s="355" t="s">
        <v>99</v>
      </c>
      <c r="Q120" s="355" t="s">
        <v>1737</v>
      </c>
      <c r="R120" s="356">
        <v>500</v>
      </c>
      <c r="S120" s="357">
        <v>44815</v>
      </c>
      <c r="T120" s="356">
        <v>523</v>
      </c>
      <c r="U120" s="357">
        <v>44816</v>
      </c>
      <c r="V120" s="356">
        <f t="shared" si="4"/>
        <v>23</v>
      </c>
      <c r="W120" s="355" t="s">
        <v>1628</v>
      </c>
      <c r="X120" s="355">
        <v>1</v>
      </c>
      <c r="Y120" s="355">
        <v>1</v>
      </c>
      <c r="Z120" s="360">
        <f t="shared" si="1"/>
        <v>1</v>
      </c>
      <c r="AA120" s="355">
        <v>1</v>
      </c>
      <c r="AB120" s="360">
        <f t="shared" si="2"/>
        <v>1</v>
      </c>
      <c r="AC120" s="355" t="str">
        <f t="shared" si="3"/>
        <v>Axor 3336 Kob</v>
      </c>
    </row>
    <row r="121" spans="1:29" ht="12" customHeight="1">
      <c r="A121" s="355"/>
      <c r="B121" s="355" t="s">
        <v>1776</v>
      </c>
      <c r="C121" s="355" t="s">
        <v>1775</v>
      </c>
      <c r="D121" s="355"/>
      <c r="E121" s="355"/>
      <c r="F121" s="355"/>
      <c r="G121" s="355"/>
      <c r="H121" s="355"/>
      <c r="I121" s="355"/>
      <c r="J121" s="355"/>
      <c r="K121" s="355"/>
      <c r="L121" s="355"/>
      <c r="M121" s="355"/>
      <c r="N121" s="355"/>
      <c r="O121" s="355"/>
      <c r="P121" s="355" t="s">
        <v>95</v>
      </c>
      <c r="Q121" s="355" t="s">
        <v>1737</v>
      </c>
      <c r="R121" s="356">
        <v>750</v>
      </c>
      <c r="S121" s="357">
        <v>44817</v>
      </c>
      <c r="T121" s="356">
        <v>771</v>
      </c>
      <c r="U121" s="357">
        <v>44818</v>
      </c>
      <c r="V121" s="356">
        <f t="shared" si="4"/>
        <v>21</v>
      </c>
      <c r="W121" s="355" t="s">
        <v>1628</v>
      </c>
      <c r="X121" s="355">
        <v>1</v>
      </c>
      <c r="Y121" s="355">
        <v>1</v>
      </c>
      <c r="Z121" s="360">
        <f t="shared" si="1"/>
        <v>1</v>
      </c>
      <c r="AA121" s="355">
        <v>1</v>
      </c>
      <c r="AB121" s="360">
        <f t="shared" si="2"/>
        <v>1</v>
      </c>
      <c r="AC121" s="355" t="str">
        <f t="shared" si="3"/>
        <v>Axor 3336 Kob</v>
      </c>
    </row>
    <row r="122" spans="1:29" ht="12" customHeight="1">
      <c r="A122" s="355"/>
      <c r="B122" s="355" t="s">
        <v>1777</v>
      </c>
      <c r="C122" s="355" t="s">
        <v>1778</v>
      </c>
      <c r="D122" s="355"/>
      <c r="E122" s="355"/>
      <c r="F122" s="355"/>
      <c r="G122" s="355"/>
      <c r="H122" s="355"/>
      <c r="I122" s="355"/>
      <c r="J122" s="355"/>
      <c r="K122" s="355"/>
      <c r="L122" s="355"/>
      <c r="M122" s="355"/>
      <c r="N122" s="355"/>
      <c r="O122" s="355"/>
      <c r="P122" s="355" t="s">
        <v>91</v>
      </c>
      <c r="Q122" s="355" t="s">
        <v>1737</v>
      </c>
      <c r="R122" s="356">
        <v>1000</v>
      </c>
      <c r="S122" s="357">
        <v>44817</v>
      </c>
      <c r="T122" s="356">
        <v>1030</v>
      </c>
      <c r="U122" s="357">
        <v>44819</v>
      </c>
      <c r="V122" s="356">
        <f t="shared" si="4"/>
        <v>30</v>
      </c>
      <c r="W122" s="355" t="s">
        <v>1628</v>
      </c>
      <c r="X122" s="355"/>
      <c r="Y122" s="355">
        <v>1</v>
      </c>
      <c r="Z122" s="360">
        <f t="shared" si="1"/>
        <v>0</v>
      </c>
      <c r="AA122" s="355">
        <v>1</v>
      </c>
      <c r="AB122" s="360">
        <f t="shared" si="2"/>
        <v>1</v>
      </c>
      <c r="AC122" s="355" t="str">
        <f t="shared" si="3"/>
        <v>Axor 3336 Kob</v>
      </c>
    </row>
    <row r="123" spans="1:29" ht="12" customHeight="1">
      <c r="A123" s="355"/>
      <c r="B123" s="355" t="s">
        <v>1779</v>
      </c>
      <c r="C123" s="355" t="s">
        <v>1780</v>
      </c>
      <c r="D123" s="355"/>
      <c r="E123" s="355"/>
      <c r="F123" s="355"/>
      <c r="G123" s="355"/>
      <c r="H123" s="355"/>
      <c r="I123" s="355"/>
      <c r="J123" s="355"/>
      <c r="K123" s="355"/>
      <c r="L123" s="355"/>
      <c r="M123" s="355"/>
      <c r="N123" s="355"/>
      <c r="O123" s="355"/>
      <c r="P123" s="355" t="s">
        <v>98</v>
      </c>
      <c r="Q123" s="355" t="s">
        <v>1737</v>
      </c>
      <c r="R123" s="356">
        <v>750</v>
      </c>
      <c r="S123" s="357">
        <v>44817</v>
      </c>
      <c r="T123" s="356">
        <v>766</v>
      </c>
      <c r="U123" s="357">
        <v>44818</v>
      </c>
      <c r="V123" s="356">
        <f t="shared" si="4"/>
        <v>16</v>
      </c>
      <c r="W123" s="355" t="s">
        <v>1628</v>
      </c>
      <c r="X123" s="355">
        <v>1</v>
      </c>
      <c r="Y123" s="355">
        <v>1</v>
      </c>
      <c r="Z123" s="360">
        <f t="shared" si="1"/>
        <v>1</v>
      </c>
      <c r="AA123" s="355">
        <v>1</v>
      </c>
      <c r="AB123" s="360">
        <f t="shared" si="2"/>
        <v>1</v>
      </c>
      <c r="AC123" s="355" t="str">
        <f t="shared" si="3"/>
        <v>Axor 3336 Kob</v>
      </c>
    </row>
    <row r="124" spans="1:29" ht="12" customHeight="1">
      <c r="A124" s="355"/>
      <c r="B124" s="355" t="s">
        <v>1781</v>
      </c>
      <c r="C124" s="355" t="s">
        <v>1782</v>
      </c>
      <c r="D124" s="355"/>
      <c r="E124" s="355"/>
      <c r="F124" s="355"/>
      <c r="G124" s="355"/>
      <c r="H124" s="355"/>
      <c r="I124" s="355"/>
      <c r="J124" s="355"/>
      <c r="K124" s="355"/>
      <c r="L124" s="355"/>
      <c r="M124" s="355"/>
      <c r="N124" s="355"/>
      <c r="O124" s="355"/>
      <c r="P124" s="355" t="s">
        <v>88</v>
      </c>
      <c r="Q124" s="355" t="s">
        <v>1737</v>
      </c>
      <c r="R124" s="356">
        <v>1000</v>
      </c>
      <c r="S124" s="357">
        <v>44817</v>
      </c>
      <c r="T124" s="356">
        <v>1010</v>
      </c>
      <c r="U124" s="357">
        <v>44818</v>
      </c>
      <c r="V124" s="356">
        <f t="shared" si="4"/>
        <v>10</v>
      </c>
      <c r="W124" s="355" t="s">
        <v>1628</v>
      </c>
      <c r="X124" s="355">
        <v>1</v>
      </c>
      <c r="Y124" s="355">
        <v>1</v>
      </c>
      <c r="Z124" s="360">
        <f t="shared" si="1"/>
        <v>1</v>
      </c>
      <c r="AA124" s="355">
        <v>1</v>
      </c>
      <c r="AB124" s="360">
        <f t="shared" si="2"/>
        <v>1</v>
      </c>
      <c r="AC124" s="355" t="str">
        <f t="shared" si="3"/>
        <v>Axor 3336 Kob</v>
      </c>
    </row>
    <row r="125" spans="1:29" ht="12" customHeight="1">
      <c r="A125" s="355"/>
      <c r="B125" s="355" t="s">
        <v>1783</v>
      </c>
      <c r="C125" s="355" t="s">
        <v>1784</v>
      </c>
      <c r="D125" s="355"/>
      <c r="E125" s="355"/>
      <c r="F125" s="355"/>
      <c r="G125" s="355"/>
      <c r="H125" s="355"/>
      <c r="I125" s="355"/>
      <c r="J125" s="355"/>
      <c r="K125" s="355"/>
      <c r="L125" s="355"/>
      <c r="M125" s="355"/>
      <c r="N125" s="355"/>
      <c r="O125" s="355"/>
      <c r="P125" s="355" t="s">
        <v>1785</v>
      </c>
      <c r="Q125" s="355" t="s">
        <v>1737</v>
      </c>
      <c r="R125" s="356">
        <v>500</v>
      </c>
      <c r="S125" s="357">
        <v>44820</v>
      </c>
      <c r="T125" s="356">
        <v>526</v>
      </c>
      <c r="U125" s="357">
        <v>44821</v>
      </c>
      <c r="V125" s="356">
        <f t="shared" si="4"/>
        <v>26</v>
      </c>
      <c r="W125" s="355" t="s">
        <v>1628</v>
      </c>
      <c r="X125" s="355"/>
      <c r="Y125" s="355">
        <v>1</v>
      </c>
      <c r="Z125" s="360">
        <f t="shared" si="1"/>
        <v>0</v>
      </c>
      <c r="AA125" s="355">
        <v>1</v>
      </c>
      <c r="AB125" s="360">
        <f t="shared" si="2"/>
        <v>1</v>
      </c>
      <c r="AC125" s="355" t="str">
        <f t="shared" si="3"/>
        <v>Axor 3336 Kob</v>
      </c>
    </row>
    <row r="126" spans="1:29" ht="12" customHeight="1">
      <c r="A126" s="355"/>
      <c r="B126" s="355" t="s">
        <v>1786</v>
      </c>
      <c r="C126" s="355" t="s">
        <v>1787</v>
      </c>
      <c r="D126" s="355"/>
      <c r="E126" s="355"/>
      <c r="F126" s="355"/>
      <c r="G126" s="355"/>
      <c r="H126" s="355"/>
      <c r="I126" s="355"/>
      <c r="J126" s="355"/>
      <c r="K126" s="355"/>
      <c r="L126" s="355"/>
      <c r="M126" s="355"/>
      <c r="N126" s="355"/>
      <c r="O126" s="355"/>
      <c r="P126" s="355" t="s">
        <v>89</v>
      </c>
      <c r="Q126" s="355" t="s">
        <v>1737</v>
      </c>
      <c r="R126" s="356">
        <v>1000</v>
      </c>
      <c r="S126" s="357">
        <v>44821</v>
      </c>
      <c r="T126" s="356">
        <v>999</v>
      </c>
      <c r="U126" s="357">
        <v>44822</v>
      </c>
      <c r="V126" s="356">
        <f t="shared" si="4"/>
        <v>-1</v>
      </c>
      <c r="W126" s="355" t="s">
        <v>1628</v>
      </c>
      <c r="X126" s="355">
        <v>1</v>
      </c>
      <c r="Y126" s="355">
        <v>1</v>
      </c>
      <c r="Z126" s="360">
        <f t="shared" si="1"/>
        <v>1</v>
      </c>
      <c r="AA126" s="355">
        <v>1</v>
      </c>
      <c r="AB126" s="360">
        <f t="shared" si="2"/>
        <v>1</v>
      </c>
      <c r="AC126" s="355" t="str">
        <f t="shared" si="3"/>
        <v>Axor 3336 Kob</v>
      </c>
    </row>
    <row r="127" spans="1:29" ht="12" customHeight="1">
      <c r="A127" s="355"/>
      <c r="B127" s="355" t="s">
        <v>1788</v>
      </c>
      <c r="C127" s="355" t="s">
        <v>1787</v>
      </c>
      <c r="D127" s="355"/>
      <c r="E127" s="355"/>
      <c r="F127" s="355"/>
      <c r="G127" s="355"/>
      <c r="H127" s="355"/>
      <c r="I127" s="355"/>
      <c r="J127" s="355"/>
      <c r="K127" s="355"/>
      <c r="L127" s="355"/>
      <c r="M127" s="355"/>
      <c r="N127" s="355"/>
      <c r="O127" s="355"/>
      <c r="P127" s="355" t="s">
        <v>102</v>
      </c>
      <c r="Q127" s="355" t="s">
        <v>1737</v>
      </c>
      <c r="R127" s="356">
        <v>250</v>
      </c>
      <c r="S127" s="357">
        <v>44823</v>
      </c>
      <c r="T127" s="356">
        <v>260</v>
      </c>
      <c r="U127" s="357">
        <v>44823</v>
      </c>
      <c r="V127" s="356">
        <f t="shared" si="4"/>
        <v>10</v>
      </c>
      <c r="W127" s="355" t="s">
        <v>1628</v>
      </c>
      <c r="X127" s="355">
        <v>1</v>
      </c>
      <c r="Y127" s="355">
        <v>1</v>
      </c>
      <c r="Z127" s="360">
        <f t="shared" si="1"/>
        <v>1</v>
      </c>
      <c r="AA127" s="355">
        <v>1</v>
      </c>
      <c r="AB127" s="360">
        <f t="shared" si="2"/>
        <v>1</v>
      </c>
      <c r="AC127" s="355" t="str">
        <f t="shared" si="3"/>
        <v>Axor 3336 Kob</v>
      </c>
    </row>
    <row r="128" spans="1:29" ht="12" customHeight="1">
      <c r="A128" s="355"/>
      <c r="B128" s="355" t="s">
        <v>1789</v>
      </c>
      <c r="C128" s="355" t="s">
        <v>1787</v>
      </c>
      <c r="D128" s="355"/>
      <c r="E128" s="355"/>
      <c r="F128" s="355"/>
      <c r="G128" s="355"/>
      <c r="H128" s="355"/>
      <c r="I128" s="355"/>
      <c r="J128" s="355"/>
      <c r="K128" s="355"/>
      <c r="L128" s="355"/>
      <c r="M128" s="355"/>
      <c r="N128" s="355"/>
      <c r="O128" s="355"/>
      <c r="P128" s="355" t="s">
        <v>101</v>
      </c>
      <c r="Q128" s="355" t="s">
        <v>1737</v>
      </c>
      <c r="R128" s="356">
        <v>250</v>
      </c>
      <c r="S128" s="357">
        <v>44825</v>
      </c>
      <c r="T128" s="356">
        <v>265</v>
      </c>
      <c r="U128" s="357">
        <v>44825</v>
      </c>
      <c r="V128" s="356">
        <f t="shared" si="4"/>
        <v>15</v>
      </c>
      <c r="W128" s="355" t="s">
        <v>1628</v>
      </c>
      <c r="X128" s="355">
        <v>1</v>
      </c>
      <c r="Y128" s="355">
        <v>1</v>
      </c>
      <c r="Z128" s="360">
        <f t="shared" si="1"/>
        <v>1</v>
      </c>
      <c r="AA128" s="355">
        <v>1</v>
      </c>
      <c r="AB128" s="360">
        <f t="shared" si="2"/>
        <v>1</v>
      </c>
      <c r="AC128" s="355" t="str">
        <f t="shared" si="3"/>
        <v>Axor 3336 Kob</v>
      </c>
    </row>
    <row r="129" spans="1:29" ht="12" customHeight="1">
      <c r="A129" s="355"/>
      <c r="B129" s="355" t="s">
        <v>1790</v>
      </c>
      <c r="C129" s="355" t="s">
        <v>1787</v>
      </c>
      <c r="D129" s="355"/>
      <c r="E129" s="355"/>
      <c r="F129" s="355"/>
      <c r="G129" s="355"/>
      <c r="H129" s="355"/>
      <c r="I129" s="355"/>
      <c r="J129" s="355"/>
      <c r="K129" s="355"/>
      <c r="L129" s="355"/>
      <c r="M129" s="355"/>
      <c r="N129" s="355"/>
      <c r="O129" s="355"/>
      <c r="P129" s="355" t="s">
        <v>92</v>
      </c>
      <c r="Q129" s="355" t="s">
        <v>1737</v>
      </c>
      <c r="R129" s="356">
        <v>1000</v>
      </c>
      <c r="S129" s="357">
        <v>44826</v>
      </c>
      <c r="T129" s="356">
        <v>964</v>
      </c>
      <c r="U129" s="357">
        <v>44829</v>
      </c>
      <c r="V129" s="356">
        <f t="shared" si="4"/>
        <v>-36</v>
      </c>
      <c r="W129" s="355" t="s">
        <v>1628</v>
      </c>
      <c r="X129" s="355"/>
      <c r="Y129" s="355">
        <v>1</v>
      </c>
      <c r="Z129" s="360">
        <f t="shared" si="1"/>
        <v>0</v>
      </c>
      <c r="AA129" s="355">
        <v>1</v>
      </c>
      <c r="AB129" s="360">
        <f t="shared" si="2"/>
        <v>1</v>
      </c>
      <c r="AC129" s="355" t="str">
        <f t="shared" si="3"/>
        <v>Axor 3336 Kob</v>
      </c>
    </row>
    <row r="130" spans="1:29" ht="12" customHeight="1">
      <c r="A130" s="355"/>
      <c r="B130" s="355" t="s">
        <v>1791</v>
      </c>
      <c r="C130" s="355" t="s">
        <v>1787</v>
      </c>
      <c r="D130" s="355"/>
      <c r="E130" s="355"/>
      <c r="F130" s="355"/>
      <c r="G130" s="355"/>
      <c r="H130" s="355"/>
      <c r="I130" s="355"/>
      <c r="J130" s="355"/>
      <c r="K130" s="355"/>
      <c r="L130" s="355"/>
      <c r="M130" s="355"/>
      <c r="N130" s="355"/>
      <c r="O130" s="355"/>
      <c r="P130" s="355" t="s">
        <v>93</v>
      </c>
      <c r="Q130" s="355" t="s">
        <v>1737</v>
      </c>
      <c r="R130" s="356">
        <v>1000</v>
      </c>
      <c r="S130" s="357">
        <v>44827</v>
      </c>
      <c r="T130" s="356">
        <v>993</v>
      </c>
      <c r="U130" s="357">
        <v>44827</v>
      </c>
      <c r="V130" s="356">
        <f t="shared" si="4"/>
        <v>-7</v>
      </c>
      <c r="W130" s="355" t="s">
        <v>1628</v>
      </c>
      <c r="X130" s="355">
        <v>1</v>
      </c>
      <c r="Y130" s="355">
        <v>1</v>
      </c>
      <c r="Z130" s="360">
        <f t="shared" si="1"/>
        <v>1</v>
      </c>
      <c r="AA130" s="355">
        <v>1</v>
      </c>
      <c r="AB130" s="360">
        <f t="shared" si="2"/>
        <v>1</v>
      </c>
      <c r="AC130" s="355" t="str">
        <f t="shared" si="3"/>
        <v>Axor 3336 Kob</v>
      </c>
    </row>
    <row r="131" spans="1:29" ht="12" customHeight="1">
      <c r="A131" s="355"/>
      <c r="B131" s="355" t="s">
        <v>1792</v>
      </c>
      <c r="C131" s="355" t="s">
        <v>1787</v>
      </c>
      <c r="D131" s="355"/>
      <c r="E131" s="355"/>
      <c r="F131" s="355"/>
      <c r="G131" s="355"/>
      <c r="H131" s="355"/>
      <c r="I131" s="355"/>
      <c r="J131" s="355"/>
      <c r="K131" s="355"/>
      <c r="L131" s="355"/>
      <c r="M131" s="355"/>
      <c r="N131" s="355"/>
      <c r="O131" s="355"/>
      <c r="P131" s="355" t="s">
        <v>1748</v>
      </c>
      <c r="Q131" s="355" t="s">
        <v>1737</v>
      </c>
      <c r="R131" s="356">
        <v>750</v>
      </c>
      <c r="S131" s="357">
        <v>44828</v>
      </c>
      <c r="T131" s="356">
        <v>745</v>
      </c>
      <c r="U131" s="357">
        <v>44828</v>
      </c>
      <c r="V131" s="356">
        <f t="shared" si="4"/>
        <v>-5</v>
      </c>
      <c r="W131" s="355" t="s">
        <v>1628</v>
      </c>
      <c r="X131" s="355">
        <v>1</v>
      </c>
      <c r="Y131" s="355">
        <v>1</v>
      </c>
      <c r="Z131" s="360">
        <f t="shared" si="1"/>
        <v>1</v>
      </c>
      <c r="AA131" s="355">
        <v>1</v>
      </c>
      <c r="AB131" s="360">
        <f t="shared" si="2"/>
        <v>1</v>
      </c>
      <c r="AC131" s="355" t="str">
        <f t="shared" si="3"/>
        <v>Axor 3336 Kob</v>
      </c>
    </row>
    <row r="132" spans="1:29" ht="12" customHeight="1">
      <c r="A132" s="355"/>
      <c r="B132" s="355" t="s">
        <v>1793</v>
      </c>
      <c r="C132" s="355" t="s">
        <v>1787</v>
      </c>
      <c r="D132" s="355"/>
      <c r="E132" s="355"/>
      <c r="F132" s="355"/>
      <c r="G132" s="355"/>
      <c r="H132" s="355"/>
      <c r="I132" s="355"/>
      <c r="J132" s="355"/>
      <c r="K132" s="355"/>
      <c r="L132" s="355"/>
      <c r="M132" s="355"/>
      <c r="N132" s="355"/>
      <c r="O132" s="355"/>
      <c r="P132" s="355" t="s">
        <v>1749</v>
      </c>
      <c r="Q132" s="355" t="s">
        <v>1737</v>
      </c>
      <c r="R132" s="356">
        <v>500</v>
      </c>
      <c r="S132" s="357">
        <v>44828</v>
      </c>
      <c r="T132" s="356">
        <v>480</v>
      </c>
      <c r="U132" s="357">
        <v>44828</v>
      </c>
      <c r="V132" s="356">
        <f t="shared" si="4"/>
        <v>-20</v>
      </c>
      <c r="W132" s="355" t="s">
        <v>1628</v>
      </c>
      <c r="X132" s="355">
        <v>1</v>
      </c>
      <c r="Y132" s="355">
        <v>1</v>
      </c>
      <c r="Z132" s="360">
        <f t="shared" si="1"/>
        <v>1</v>
      </c>
      <c r="AA132" s="355">
        <v>1</v>
      </c>
      <c r="AB132" s="360">
        <f t="shared" si="2"/>
        <v>1</v>
      </c>
      <c r="AC132" s="355" t="str">
        <f t="shared" si="3"/>
        <v>Axor 3336 Kob</v>
      </c>
    </row>
    <row r="133" spans="1:29" ht="12" customHeight="1">
      <c r="A133" s="355"/>
      <c r="B133" s="355" t="s">
        <v>1794</v>
      </c>
      <c r="C133" s="355" t="s">
        <v>1787</v>
      </c>
      <c r="D133" s="355"/>
      <c r="E133" s="355"/>
      <c r="F133" s="355"/>
      <c r="G133" s="355"/>
      <c r="H133" s="355"/>
      <c r="I133" s="355"/>
      <c r="J133" s="355"/>
      <c r="K133" s="355"/>
      <c r="L133" s="355"/>
      <c r="M133" s="355"/>
      <c r="N133" s="355"/>
      <c r="O133" s="355"/>
      <c r="P133" s="355" t="s">
        <v>1753</v>
      </c>
      <c r="Q133" s="355" t="s">
        <v>1737</v>
      </c>
      <c r="R133" s="356">
        <v>750</v>
      </c>
      <c r="S133" s="357">
        <v>44829</v>
      </c>
      <c r="T133" s="356">
        <v>744</v>
      </c>
      <c r="U133" s="357">
        <v>44829</v>
      </c>
      <c r="V133" s="356">
        <f t="shared" si="4"/>
        <v>-6</v>
      </c>
      <c r="W133" s="355" t="s">
        <v>1628</v>
      </c>
      <c r="X133" s="355">
        <v>1</v>
      </c>
      <c r="Y133" s="355">
        <v>1</v>
      </c>
      <c r="Z133" s="360">
        <f t="shared" si="1"/>
        <v>1</v>
      </c>
      <c r="AA133" s="355">
        <v>1</v>
      </c>
      <c r="AB133" s="360">
        <f t="shared" si="2"/>
        <v>1</v>
      </c>
      <c r="AC133" s="355" t="str">
        <f t="shared" si="3"/>
        <v>Axor 3336 Kob</v>
      </c>
    </row>
    <row r="134" spans="1:29" ht="12" customHeight="1">
      <c r="A134" s="355"/>
      <c r="B134" s="355" t="s">
        <v>1795</v>
      </c>
      <c r="C134" s="355" t="s">
        <v>1787</v>
      </c>
      <c r="D134" s="355"/>
      <c r="E134" s="355"/>
      <c r="F134" s="355"/>
      <c r="G134" s="355"/>
      <c r="H134" s="355"/>
      <c r="I134" s="355"/>
      <c r="J134" s="355"/>
      <c r="K134" s="355"/>
      <c r="L134" s="355"/>
      <c r="M134" s="355"/>
      <c r="N134" s="355"/>
      <c r="O134" s="355"/>
      <c r="P134" s="355" t="s">
        <v>103</v>
      </c>
      <c r="Q134" s="355" t="s">
        <v>1737</v>
      </c>
      <c r="R134" s="356">
        <v>500</v>
      </c>
      <c r="S134" s="357">
        <v>44829</v>
      </c>
      <c r="T134" s="356">
        <v>492</v>
      </c>
      <c r="U134" s="357">
        <v>44829</v>
      </c>
      <c r="V134" s="356">
        <f t="shared" si="4"/>
        <v>-8</v>
      </c>
      <c r="W134" s="355" t="s">
        <v>1628</v>
      </c>
      <c r="X134" s="355">
        <v>1</v>
      </c>
      <c r="Y134" s="355">
        <v>1</v>
      </c>
      <c r="Z134" s="360">
        <f t="shared" si="1"/>
        <v>1</v>
      </c>
      <c r="AA134" s="355">
        <v>1</v>
      </c>
      <c r="AB134" s="360">
        <f t="shared" si="2"/>
        <v>1</v>
      </c>
      <c r="AC134" s="355" t="str">
        <f t="shared" si="3"/>
        <v>Axor 3336 Kob</v>
      </c>
    </row>
    <row r="135" spans="1:29" ht="12" customHeight="1">
      <c r="A135" s="355"/>
      <c r="B135" s="355" t="s">
        <v>1796</v>
      </c>
      <c r="C135" s="355" t="s">
        <v>1787</v>
      </c>
      <c r="D135" s="355"/>
      <c r="E135" s="355"/>
      <c r="F135" s="355"/>
      <c r="G135" s="355"/>
      <c r="H135" s="355"/>
      <c r="I135" s="355"/>
      <c r="J135" s="355"/>
      <c r="K135" s="355"/>
      <c r="L135" s="355"/>
      <c r="M135" s="355"/>
      <c r="N135" s="355"/>
      <c r="O135" s="355"/>
      <c r="P135" s="355" t="s">
        <v>90</v>
      </c>
      <c r="Q135" s="355" t="s">
        <v>1737</v>
      </c>
      <c r="R135" s="356">
        <v>1000</v>
      </c>
      <c r="S135" s="357">
        <v>44829</v>
      </c>
      <c r="T135" s="356">
        <v>992</v>
      </c>
      <c r="U135" s="357">
        <v>44829</v>
      </c>
      <c r="V135" s="356">
        <f t="shared" si="4"/>
        <v>-8</v>
      </c>
      <c r="W135" s="355" t="s">
        <v>1628</v>
      </c>
      <c r="X135" s="355">
        <v>1</v>
      </c>
      <c r="Y135" s="355">
        <v>1</v>
      </c>
      <c r="Z135" s="360">
        <f t="shared" si="1"/>
        <v>1</v>
      </c>
      <c r="AA135" s="355">
        <v>1</v>
      </c>
      <c r="AB135" s="360">
        <f t="shared" si="2"/>
        <v>1</v>
      </c>
      <c r="AC135" s="355" t="str">
        <f t="shared" si="3"/>
        <v>Axor 3336 Kob</v>
      </c>
    </row>
    <row r="136" spans="1:29" ht="12" customHeight="1">
      <c r="A136" s="355"/>
      <c r="B136" s="355" t="s">
        <v>1797</v>
      </c>
      <c r="C136" s="355" t="s">
        <v>1787</v>
      </c>
      <c r="D136" s="355"/>
      <c r="E136" s="355"/>
      <c r="F136" s="355"/>
      <c r="G136" s="355"/>
      <c r="H136" s="355"/>
      <c r="I136" s="355"/>
      <c r="J136" s="355"/>
      <c r="K136" s="355"/>
      <c r="L136" s="355"/>
      <c r="M136" s="355"/>
      <c r="N136" s="355"/>
      <c r="O136" s="355"/>
      <c r="P136" s="355" t="s">
        <v>1750</v>
      </c>
      <c r="Q136" s="355" t="s">
        <v>1737</v>
      </c>
      <c r="R136" s="356">
        <v>500</v>
      </c>
      <c r="S136" s="357">
        <v>44829</v>
      </c>
      <c r="T136" s="356">
        <v>495</v>
      </c>
      <c r="U136" s="357">
        <v>44829</v>
      </c>
      <c r="V136" s="356">
        <f t="shared" si="4"/>
        <v>-5</v>
      </c>
      <c r="W136" s="355" t="s">
        <v>1628</v>
      </c>
      <c r="X136" s="355">
        <v>1</v>
      </c>
      <c r="Y136" s="355">
        <v>1</v>
      </c>
      <c r="Z136" s="360">
        <f t="shared" si="1"/>
        <v>1</v>
      </c>
      <c r="AA136" s="355">
        <v>1</v>
      </c>
      <c r="AB136" s="360">
        <f t="shared" si="2"/>
        <v>1</v>
      </c>
      <c r="AC136" s="355" t="str">
        <f t="shared" si="3"/>
        <v>Axor 3336 Kob</v>
      </c>
    </row>
    <row r="137" spans="1:29" ht="12" customHeight="1">
      <c r="A137" s="355"/>
      <c r="B137" s="355" t="s">
        <v>1798</v>
      </c>
      <c r="C137" s="355" t="s">
        <v>1787</v>
      </c>
      <c r="D137" s="355"/>
      <c r="E137" s="355"/>
      <c r="F137" s="355"/>
      <c r="G137" s="355"/>
      <c r="H137" s="355"/>
      <c r="I137" s="355"/>
      <c r="J137" s="355"/>
      <c r="K137" s="355"/>
      <c r="L137" s="355"/>
      <c r="M137" s="355"/>
      <c r="N137" s="355"/>
      <c r="O137" s="355"/>
      <c r="P137" s="355" t="s">
        <v>100</v>
      </c>
      <c r="Q137" s="355" t="s">
        <v>1737</v>
      </c>
      <c r="R137" s="356">
        <v>750</v>
      </c>
      <c r="S137" s="357">
        <v>44830</v>
      </c>
      <c r="T137" s="356">
        <v>785</v>
      </c>
      <c r="U137" s="357">
        <v>44829</v>
      </c>
      <c r="V137" s="356">
        <f t="shared" si="4"/>
        <v>35</v>
      </c>
      <c r="W137" s="355" t="s">
        <v>1628</v>
      </c>
      <c r="X137" s="355"/>
      <c r="Y137" s="355">
        <v>1</v>
      </c>
      <c r="Z137" s="360">
        <f t="shared" si="1"/>
        <v>0</v>
      </c>
      <c r="AA137" s="355">
        <v>1</v>
      </c>
      <c r="AB137" s="360">
        <f t="shared" si="2"/>
        <v>1</v>
      </c>
      <c r="AC137" s="355" t="str">
        <f t="shared" si="3"/>
        <v>Axor 3336 Kob</v>
      </c>
    </row>
    <row r="138" spans="1:29" ht="12" customHeight="1">
      <c r="A138" s="355"/>
      <c r="B138" s="355" t="s">
        <v>1799</v>
      </c>
      <c r="C138" s="355" t="s">
        <v>1787</v>
      </c>
      <c r="D138" s="355"/>
      <c r="E138" s="355"/>
      <c r="F138" s="355"/>
      <c r="G138" s="355"/>
      <c r="H138" s="355"/>
      <c r="I138" s="355"/>
      <c r="J138" s="355"/>
      <c r="K138" s="355"/>
      <c r="L138" s="355"/>
      <c r="M138" s="355"/>
      <c r="N138" s="355"/>
      <c r="O138" s="355"/>
      <c r="P138" s="355" t="s">
        <v>1762</v>
      </c>
      <c r="Q138" s="355" t="s">
        <v>1737</v>
      </c>
      <c r="R138" s="356">
        <v>500</v>
      </c>
      <c r="S138" s="357">
        <v>44830</v>
      </c>
      <c r="T138" s="356">
        <v>497</v>
      </c>
      <c r="U138" s="357">
        <v>44830</v>
      </c>
      <c r="V138" s="356">
        <f t="shared" si="4"/>
        <v>-3</v>
      </c>
      <c r="W138" s="355" t="s">
        <v>1628</v>
      </c>
      <c r="X138" s="355">
        <v>1</v>
      </c>
      <c r="Y138" s="355">
        <v>1</v>
      </c>
      <c r="Z138" s="360">
        <f t="shared" si="1"/>
        <v>1</v>
      </c>
      <c r="AA138" s="355">
        <v>1</v>
      </c>
      <c r="AB138" s="360">
        <f t="shared" si="2"/>
        <v>1</v>
      </c>
      <c r="AC138" s="355" t="str">
        <f t="shared" si="3"/>
        <v>Axor 3336 Kob</v>
      </c>
    </row>
    <row r="139" spans="1:29" ht="12" customHeight="1">
      <c r="A139" s="355"/>
      <c r="B139" s="355" t="s">
        <v>1800</v>
      </c>
      <c r="C139" s="355" t="s">
        <v>1787</v>
      </c>
      <c r="D139" s="355"/>
      <c r="E139" s="355"/>
      <c r="F139" s="355"/>
      <c r="G139" s="355"/>
      <c r="H139" s="355"/>
      <c r="I139" s="355"/>
      <c r="J139" s="355"/>
      <c r="K139" s="355"/>
      <c r="L139" s="355"/>
      <c r="M139" s="355"/>
      <c r="N139" s="355"/>
      <c r="O139" s="355"/>
      <c r="P139" s="355" t="s">
        <v>1767</v>
      </c>
      <c r="Q139" s="355" t="s">
        <v>1737</v>
      </c>
      <c r="R139" s="356">
        <v>500</v>
      </c>
      <c r="S139" s="357">
        <v>44830</v>
      </c>
      <c r="T139" s="356">
        <v>501</v>
      </c>
      <c r="U139" s="357">
        <v>44831</v>
      </c>
      <c r="V139" s="356">
        <f t="shared" si="4"/>
        <v>1</v>
      </c>
      <c r="W139" s="355" t="s">
        <v>1628</v>
      </c>
      <c r="X139" s="355">
        <v>1</v>
      </c>
      <c r="Y139" s="355">
        <v>1</v>
      </c>
      <c r="Z139" s="360">
        <f t="shared" si="1"/>
        <v>1</v>
      </c>
      <c r="AA139" s="355">
        <v>1</v>
      </c>
      <c r="AB139" s="360">
        <f t="shared" si="2"/>
        <v>1</v>
      </c>
      <c r="AC139" s="355" t="str">
        <f t="shared" si="3"/>
        <v>Axor 3336 Kob</v>
      </c>
    </row>
    <row r="140" spans="1:29" ht="12" customHeight="1">
      <c r="A140" s="355"/>
      <c r="B140" s="355" t="s">
        <v>223</v>
      </c>
      <c r="C140" s="355" t="s">
        <v>1787</v>
      </c>
      <c r="D140" s="355"/>
      <c r="E140" s="355"/>
      <c r="F140" s="355"/>
      <c r="G140" s="355"/>
      <c r="H140" s="355"/>
      <c r="I140" s="355"/>
      <c r="J140" s="355"/>
      <c r="K140" s="355"/>
      <c r="L140" s="355"/>
      <c r="M140" s="355"/>
      <c r="N140" s="355"/>
      <c r="O140" s="355"/>
      <c r="P140" s="355" t="s">
        <v>1755</v>
      </c>
      <c r="Q140" s="355" t="s">
        <v>1737</v>
      </c>
      <c r="R140" s="356">
        <v>500</v>
      </c>
      <c r="S140" s="357">
        <v>44830</v>
      </c>
      <c r="T140" s="356">
        <v>500</v>
      </c>
      <c r="U140" s="357">
        <v>44830</v>
      </c>
      <c r="V140" s="356">
        <f t="shared" si="4"/>
        <v>0</v>
      </c>
      <c r="W140" s="355" t="s">
        <v>1628</v>
      </c>
      <c r="X140" s="355">
        <v>1</v>
      </c>
      <c r="Y140" s="355">
        <v>1</v>
      </c>
      <c r="Z140" s="360">
        <f t="shared" si="1"/>
        <v>1</v>
      </c>
      <c r="AA140" s="355">
        <v>1</v>
      </c>
      <c r="AB140" s="360">
        <f t="shared" si="2"/>
        <v>1</v>
      </c>
      <c r="AC140" s="355" t="str">
        <f t="shared" si="3"/>
        <v>Axor 3336 Kob</v>
      </c>
    </row>
    <row r="141" spans="1:29" ht="12" customHeight="1">
      <c r="A141" s="355"/>
      <c r="B141" s="355" t="s">
        <v>1801</v>
      </c>
      <c r="C141" s="355" t="s">
        <v>1787</v>
      </c>
      <c r="D141" s="355"/>
      <c r="E141" s="355"/>
      <c r="F141" s="355"/>
      <c r="G141" s="355"/>
      <c r="H141" s="355"/>
      <c r="I141" s="355"/>
      <c r="J141" s="355"/>
      <c r="K141" s="355"/>
      <c r="L141" s="355"/>
      <c r="M141" s="355"/>
      <c r="N141" s="355"/>
      <c r="O141" s="355"/>
      <c r="P141" s="355" t="s">
        <v>107</v>
      </c>
      <c r="Q141" s="355" t="s">
        <v>1737</v>
      </c>
      <c r="R141" s="356">
        <v>500</v>
      </c>
      <c r="S141" s="357">
        <v>44830</v>
      </c>
      <c r="T141" s="356">
        <v>494</v>
      </c>
      <c r="U141" s="357">
        <v>44830</v>
      </c>
      <c r="V141" s="356">
        <f t="shared" si="4"/>
        <v>-6</v>
      </c>
      <c r="W141" s="355" t="s">
        <v>1628</v>
      </c>
      <c r="X141" s="355">
        <v>1</v>
      </c>
      <c r="Y141" s="355">
        <v>1</v>
      </c>
      <c r="Z141" s="360">
        <f t="shared" si="1"/>
        <v>1</v>
      </c>
      <c r="AA141" s="355">
        <v>1</v>
      </c>
      <c r="AB141" s="360">
        <f t="shared" si="2"/>
        <v>1</v>
      </c>
      <c r="AC141" s="355" t="str">
        <f t="shared" si="3"/>
        <v>Axor 3336 Kob</v>
      </c>
    </row>
    <row r="142" spans="1:29" ht="12" customHeight="1">
      <c r="A142" s="355"/>
      <c r="B142" s="355" t="s">
        <v>1802</v>
      </c>
      <c r="C142" s="355" t="s">
        <v>1787</v>
      </c>
      <c r="D142" s="355"/>
      <c r="E142" s="355"/>
      <c r="F142" s="355"/>
      <c r="G142" s="355"/>
      <c r="H142" s="355"/>
      <c r="I142" s="355"/>
      <c r="J142" s="355"/>
      <c r="K142" s="355"/>
      <c r="L142" s="355"/>
      <c r="M142" s="355"/>
      <c r="N142" s="355"/>
      <c r="O142" s="355"/>
      <c r="P142" s="355" t="s">
        <v>105</v>
      </c>
      <c r="Q142" s="355" t="s">
        <v>1737</v>
      </c>
      <c r="R142" s="356">
        <v>500</v>
      </c>
      <c r="S142" s="357">
        <v>44831</v>
      </c>
      <c r="T142" s="356">
        <v>512</v>
      </c>
      <c r="U142" s="357">
        <v>44831</v>
      </c>
      <c r="V142" s="356">
        <f t="shared" si="4"/>
        <v>12</v>
      </c>
      <c r="W142" s="355" t="s">
        <v>1628</v>
      </c>
      <c r="X142" s="355">
        <v>1</v>
      </c>
      <c r="Y142" s="355">
        <v>1</v>
      </c>
      <c r="Z142" s="360">
        <f t="shared" si="1"/>
        <v>1</v>
      </c>
      <c r="AA142" s="355">
        <v>1</v>
      </c>
      <c r="AB142" s="360">
        <f t="shared" si="2"/>
        <v>1</v>
      </c>
      <c r="AC142" s="355" t="str">
        <f t="shared" si="3"/>
        <v>Axor 3336 Kob</v>
      </c>
    </row>
    <row r="143" spans="1:29" ht="12" customHeight="1">
      <c r="A143" s="355"/>
      <c r="B143" s="355" t="s">
        <v>1803</v>
      </c>
      <c r="C143" s="355" t="s">
        <v>1787</v>
      </c>
      <c r="D143" s="355"/>
      <c r="E143" s="355"/>
      <c r="F143" s="355"/>
      <c r="G143" s="355"/>
      <c r="H143" s="355"/>
      <c r="I143" s="355"/>
      <c r="J143" s="355"/>
      <c r="K143" s="355"/>
      <c r="L143" s="355"/>
      <c r="M143" s="355"/>
      <c r="N143" s="355"/>
      <c r="O143" s="355"/>
      <c r="P143" s="355" t="s">
        <v>1759</v>
      </c>
      <c r="Q143" s="355" t="s">
        <v>1737</v>
      </c>
      <c r="R143" s="356">
        <v>750</v>
      </c>
      <c r="S143" s="357">
        <v>44831</v>
      </c>
      <c r="T143" s="356">
        <v>762</v>
      </c>
      <c r="U143" s="357">
        <v>44831</v>
      </c>
      <c r="V143" s="356">
        <f t="shared" si="4"/>
        <v>12</v>
      </c>
      <c r="W143" s="355" t="s">
        <v>1628</v>
      </c>
      <c r="X143" s="355">
        <v>1</v>
      </c>
      <c r="Y143" s="355">
        <v>1</v>
      </c>
      <c r="Z143" s="360">
        <f t="shared" si="1"/>
        <v>1</v>
      </c>
      <c r="AA143" s="355">
        <v>1</v>
      </c>
      <c r="AB143" s="360">
        <f t="shared" si="2"/>
        <v>1</v>
      </c>
      <c r="AC143" s="355" t="str">
        <f t="shared" si="3"/>
        <v>Axor 3336 Kob</v>
      </c>
    </row>
    <row r="144" spans="1:29" ht="12" customHeight="1">
      <c r="A144" s="355"/>
      <c r="B144" s="355" t="s">
        <v>1804</v>
      </c>
      <c r="C144" s="355" t="s">
        <v>1787</v>
      </c>
      <c r="D144" s="355"/>
      <c r="E144" s="355"/>
      <c r="F144" s="355"/>
      <c r="G144" s="355"/>
      <c r="H144" s="355"/>
      <c r="I144" s="355"/>
      <c r="J144" s="355"/>
      <c r="K144" s="355"/>
      <c r="L144" s="355"/>
      <c r="M144" s="355"/>
      <c r="N144" s="355"/>
      <c r="O144" s="355"/>
      <c r="P144" s="355" t="s">
        <v>1765</v>
      </c>
      <c r="Q144" s="355" t="s">
        <v>1737</v>
      </c>
      <c r="R144" s="356">
        <v>750</v>
      </c>
      <c r="S144" s="357">
        <v>44831</v>
      </c>
      <c r="T144" s="356">
        <v>761</v>
      </c>
      <c r="U144" s="357">
        <v>44831</v>
      </c>
      <c r="V144" s="356">
        <f t="shared" si="4"/>
        <v>11</v>
      </c>
      <c r="W144" s="355" t="s">
        <v>1628</v>
      </c>
      <c r="X144" s="355">
        <v>1</v>
      </c>
      <c r="Y144" s="355">
        <v>1</v>
      </c>
      <c r="Z144" s="360">
        <f t="shared" si="1"/>
        <v>1</v>
      </c>
      <c r="AA144" s="355">
        <v>1</v>
      </c>
      <c r="AB144" s="360">
        <f t="shared" si="2"/>
        <v>1</v>
      </c>
      <c r="AC144" s="355" t="str">
        <f t="shared" si="3"/>
        <v>Axor 3336 Kob</v>
      </c>
    </row>
    <row r="145" spans="1:29" ht="12" customHeight="1">
      <c r="A145" s="355"/>
      <c r="B145" s="355" t="s">
        <v>1805</v>
      </c>
      <c r="C145" s="355" t="s">
        <v>1787</v>
      </c>
      <c r="D145" s="355"/>
      <c r="E145" s="355"/>
      <c r="F145" s="355"/>
      <c r="G145" s="355"/>
      <c r="H145" s="355"/>
      <c r="I145" s="355"/>
      <c r="J145" s="355"/>
      <c r="K145" s="355"/>
      <c r="L145" s="355"/>
      <c r="M145" s="355"/>
      <c r="N145" s="355"/>
      <c r="O145" s="355"/>
      <c r="P145" s="355" t="s">
        <v>106</v>
      </c>
      <c r="Q145" s="355" t="s">
        <v>1737</v>
      </c>
      <c r="R145" s="356">
        <v>500</v>
      </c>
      <c r="S145" s="357">
        <v>44831</v>
      </c>
      <c r="T145" s="356">
        <v>597</v>
      </c>
      <c r="U145" s="357">
        <v>44831</v>
      </c>
      <c r="V145" s="356">
        <f t="shared" si="4"/>
        <v>97</v>
      </c>
      <c r="W145" s="355" t="s">
        <v>1628</v>
      </c>
      <c r="X145" s="355"/>
      <c r="Y145" s="355">
        <v>1</v>
      </c>
      <c r="Z145" s="360">
        <f t="shared" si="1"/>
        <v>0</v>
      </c>
      <c r="AA145" s="355">
        <v>1</v>
      </c>
      <c r="AB145" s="360">
        <f t="shared" si="2"/>
        <v>1</v>
      </c>
      <c r="AC145" s="355" t="str">
        <f t="shared" si="3"/>
        <v>Axor 3336 Kob</v>
      </c>
    </row>
    <row r="146" spans="1:29" ht="12" customHeight="1">
      <c r="A146" s="355"/>
      <c r="B146" s="355" t="s">
        <v>1806</v>
      </c>
      <c r="C146" s="355" t="s">
        <v>1761</v>
      </c>
      <c r="D146" s="355"/>
      <c r="E146" s="355"/>
      <c r="F146" s="355"/>
      <c r="G146" s="355"/>
      <c r="H146" s="355"/>
      <c r="I146" s="355"/>
      <c r="J146" s="355"/>
      <c r="K146" s="355"/>
      <c r="L146" s="355"/>
      <c r="M146" s="355"/>
      <c r="N146" s="355"/>
      <c r="O146" s="355"/>
      <c r="P146" s="355" t="s">
        <v>97</v>
      </c>
      <c r="Q146" s="355" t="s">
        <v>1737</v>
      </c>
      <c r="R146" s="356">
        <v>1000</v>
      </c>
      <c r="S146" s="357">
        <v>44832</v>
      </c>
      <c r="T146" s="356">
        <v>984</v>
      </c>
      <c r="U146" s="357">
        <v>44832</v>
      </c>
      <c r="V146" s="356">
        <f t="shared" si="4"/>
        <v>-16</v>
      </c>
      <c r="W146" s="355" t="s">
        <v>1628</v>
      </c>
      <c r="X146" s="355">
        <v>1</v>
      </c>
      <c r="Y146" s="355">
        <v>1</v>
      </c>
      <c r="Z146" s="360">
        <f t="shared" si="1"/>
        <v>1</v>
      </c>
      <c r="AA146" s="355">
        <v>1</v>
      </c>
      <c r="AB146" s="360">
        <f t="shared" si="2"/>
        <v>1</v>
      </c>
      <c r="AC146" s="355" t="str">
        <f t="shared" si="3"/>
        <v>Axor 3336 Kob</v>
      </c>
    </row>
    <row r="147" spans="1:29" ht="12" customHeight="1">
      <c r="A147" s="355"/>
      <c r="B147" s="355" t="s">
        <v>1807</v>
      </c>
      <c r="C147" s="355" t="s">
        <v>1808</v>
      </c>
      <c r="D147" s="355"/>
      <c r="E147" s="355"/>
      <c r="F147" s="355"/>
      <c r="G147" s="355"/>
      <c r="H147" s="355"/>
      <c r="I147" s="355"/>
      <c r="J147" s="355"/>
      <c r="K147" s="355"/>
      <c r="L147" s="355"/>
      <c r="M147" s="355"/>
      <c r="N147" s="355"/>
      <c r="O147" s="355"/>
      <c r="P147" s="355" t="s">
        <v>104</v>
      </c>
      <c r="Q147" s="355" t="s">
        <v>1737</v>
      </c>
      <c r="R147" s="356">
        <v>500</v>
      </c>
      <c r="S147" s="357">
        <v>44832</v>
      </c>
      <c r="T147" s="356">
        <v>514</v>
      </c>
      <c r="U147" s="357">
        <v>44832</v>
      </c>
      <c r="V147" s="356">
        <f t="shared" si="4"/>
        <v>14</v>
      </c>
      <c r="W147" s="355" t="s">
        <v>1628</v>
      </c>
      <c r="X147" s="355">
        <v>1</v>
      </c>
      <c r="Y147" s="355">
        <v>1</v>
      </c>
      <c r="Z147" s="360">
        <f t="shared" si="1"/>
        <v>1</v>
      </c>
      <c r="AA147" s="355">
        <v>1</v>
      </c>
      <c r="AB147" s="360">
        <f t="shared" si="2"/>
        <v>1</v>
      </c>
      <c r="AC147" s="355" t="str">
        <f t="shared" si="3"/>
        <v>Axor 3336 Kob</v>
      </c>
    </row>
    <row r="148" spans="1:29" ht="12" customHeight="1">
      <c r="A148" s="355"/>
      <c r="B148" s="355" t="s">
        <v>1809</v>
      </c>
      <c r="C148" s="355" t="s">
        <v>1810</v>
      </c>
      <c r="D148" s="355"/>
      <c r="E148" s="355"/>
      <c r="F148" s="355"/>
      <c r="G148" s="355"/>
      <c r="H148" s="355"/>
      <c r="I148" s="355"/>
      <c r="J148" s="355"/>
      <c r="K148" s="355"/>
      <c r="L148" s="355"/>
      <c r="M148" s="355"/>
      <c r="N148" s="355"/>
      <c r="O148" s="355"/>
      <c r="P148" s="355" t="s">
        <v>99</v>
      </c>
      <c r="Q148" s="355" t="s">
        <v>1737</v>
      </c>
      <c r="R148" s="356">
        <v>750</v>
      </c>
      <c r="S148" s="357">
        <v>44833</v>
      </c>
      <c r="T148" s="356">
        <v>788</v>
      </c>
      <c r="U148" s="357">
        <v>44835</v>
      </c>
      <c r="V148" s="356">
        <f t="shared" si="4"/>
        <v>38</v>
      </c>
      <c r="W148" s="355" t="s">
        <v>1628</v>
      </c>
      <c r="X148" s="355"/>
      <c r="Y148" s="355">
        <v>1</v>
      </c>
      <c r="Z148" s="360">
        <f t="shared" si="1"/>
        <v>0</v>
      </c>
      <c r="AA148" s="355">
        <v>1</v>
      </c>
      <c r="AB148" s="360">
        <f t="shared" si="2"/>
        <v>1</v>
      </c>
      <c r="AC148" s="355" t="str">
        <f t="shared" si="3"/>
        <v>Axor 3336 Kob</v>
      </c>
    </row>
    <row r="149" spans="1:29" ht="12" customHeight="1">
      <c r="A149" s="355"/>
      <c r="B149" s="355" t="s">
        <v>1811</v>
      </c>
      <c r="C149" s="355" t="s">
        <v>1812</v>
      </c>
      <c r="D149" s="355"/>
      <c r="E149" s="355"/>
      <c r="F149" s="355"/>
      <c r="G149" s="355"/>
      <c r="H149" s="355"/>
      <c r="I149" s="355"/>
      <c r="J149" s="355"/>
      <c r="K149" s="355"/>
      <c r="L149" s="355"/>
      <c r="M149" s="355"/>
      <c r="N149" s="355"/>
      <c r="O149" s="355"/>
      <c r="P149" s="355" t="s">
        <v>95</v>
      </c>
      <c r="Q149" s="355" t="s">
        <v>1737</v>
      </c>
      <c r="R149" s="356">
        <v>1000</v>
      </c>
      <c r="S149" s="357">
        <v>44834</v>
      </c>
      <c r="T149" s="356">
        <v>1000</v>
      </c>
      <c r="U149" s="357">
        <v>44834</v>
      </c>
      <c r="V149" s="356">
        <f t="shared" si="4"/>
        <v>0</v>
      </c>
      <c r="W149" s="355" t="s">
        <v>1628</v>
      </c>
      <c r="X149" s="355">
        <v>1</v>
      </c>
      <c r="Y149" s="355">
        <v>1</v>
      </c>
      <c r="Z149" s="360">
        <f t="shared" si="1"/>
        <v>1</v>
      </c>
      <c r="AA149" s="355">
        <v>1</v>
      </c>
      <c r="AB149" s="360">
        <f t="shared" si="2"/>
        <v>1</v>
      </c>
      <c r="AC149" s="355" t="str">
        <f t="shared" si="3"/>
        <v>Axor 3336 Kob</v>
      </c>
    </row>
    <row r="150" spans="1:29" ht="12" customHeight="1">
      <c r="A150" s="355"/>
      <c r="B150" s="355" t="s">
        <v>1813</v>
      </c>
      <c r="C150" s="355" t="s">
        <v>1814</v>
      </c>
      <c r="D150" s="355"/>
      <c r="E150" s="355"/>
      <c r="F150" s="355"/>
      <c r="G150" s="355"/>
      <c r="H150" s="355"/>
      <c r="I150" s="355"/>
      <c r="J150" s="355"/>
      <c r="K150" s="355"/>
      <c r="L150" s="355"/>
      <c r="M150" s="355"/>
      <c r="N150" s="355"/>
      <c r="O150" s="355"/>
      <c r="P150" s="355"/>
      <c r="Q150" s="355"/>
      <c r="R150" s="356"/>
      <c r="S150" s="357"/>
      <c r="T150" s="356"/>
      <c r="U150" s="357"/>
      <c r="V150" s="355"/>
      <c r="W150" s="355"/>
      <c r="X150" s="355"/>
      <c r="Y150" s="355"/>
      <c r="Z150" s="355"/>
      <c r="AA150" s="355"/>
      <c r="AB150" s="355"/>
      <c r="AC150" s="355"/>
    </row>
    <row r="151" spans="1:29" ht="12" customHeight="1">
      <c r="A151" s="355"/>
      <c r="B151" s="355" t="s">
        <v>1815</v>
      </c>
      <c r="C151" s="355" t="s">
        <v>1816</v>
      </c>
      <c r="D151" s="355"/>
      <c r="E151" s="355"/>
      <c r="F151" s="355"/>
      <c r="G151" s="355"/>
      <c r="H151" s="355"/>
      <c r="I151" s="355"/>
      <c r="J151" s="355"/>
      <c r="K151" s="355"/>
      <c r="L151" s="355"/>
      <c r="M151" s="355"/>
      <c r="N151" s="355"/>
      <c r="O151" s="355"/>
      <c r="P151" s="355"/>
      <c r="Q151" s="355"/>
      <c r="R151" s="356"/>
      <c r="S151" s="357"/>
      <c r="T151" s="356"/>
      <c r="U151" s="357"/>
      <c r="V151" s="355"/>
      <c r="W151" s="355"/>
      <c r="X151" s="355"/>
      <c r="Y151" s="355"/>
      <c r="Z151" s="355"/>
      <c r="AA151" s="355"/>
      <c r="AB151" s="355"/>
      <c r="AC151" s="355"/>
    </row>
    <row r="152" spans="1:29" ht="12" customHeight="1">
      <c r="A152" s="355"/>
      <c r="B152" s="355" t="s">
        <v>1817</v>
      </c>
      <c r="C152" s="355" t="s">
        <v>1787</v>
      </c>
      <c r="D152" s="355"/>
      <c r="E152" s="355"/>
      <c r="F152" s="355"/>
      <c r="G152" s="355"/>
      <c r="H152" s="355"/>
      <c r="I152" s="355"/>
      <c r="J152" s="355"/>
      <c r="K152" s="355"/>
      <c r="L152" s="355"/>
      <c r="M152" s="355"/>
      <c r="N152" s="355"/>
      <c r="O152" s="355"/>
      <c r="P152" s="355"/>
      <c r="Q152" s="355"/>
      <c r="R152" s="356"/>
      <c r="S152" s="357"/>
      <c r="T152" s="356"/>
      <c r="U152" s="357"/>
      <c r="V152" s="355"/>
      <c r="W152" s="355"/>
      <c r="X152" s="355"/>
      <c r="Y152" s="355"/>
      <c r="Z152" s="355"/>
      <c r="AA152" s="355"/>
      <c r="AB152" s="355"/>
      <c r="AC152" s="355"/>
    </row>
    <row r="153" spans="1:29" ht="12" customHeight="1">
      <c r="A153" s="355"/>
      <c r="B153" s="355" t="s">
        <v>1818</v>
      </c>
      <c r="C153" s="355" t="s">
        <v>1787</v>
      </c>
      <c r="D153" s="355"/>
      <c r="E153" s="355"/>
      <c r="F153" s="355"/>
      <c r="G153" s="355"/>
      <c r="H153" s="355"/>
      <c r="I153" s="355"/>
      <c r="J153" s="355"/>
      <c r="K153" s="355"/>
      <c r="L153" s="355"/>
      <c r="M153" s="355"/>
      <c r="N153" s="355"/>
      <c r="O153" s="355"/>
      <c r="P153" s="355"/>
      <c r="Q153" s="355"/>
      <c r="R153" s="356"/>
      <c r="S153" s="357"/>
      <c r="T153" s="356"/>
      <c r="U153" s="357"/>
      <c r="V153" s="355"/>
      <c r="W153" s="355"/>
      <c r="X153" s="355"/>
      <c r="Y153" s="355"/>
      <c r="Z153" s="355"/>
      <c r="AA153" s="355"/>
      <c r="AB153" s="355"/>
      <c r="AC153" s="355"/>
    </row>
    <row r="154" spans="1:29" ht="12" customHeight="1">
      <c r="A154" s="355"/>
      <c r="B154" s="355" t="s">
        <v>1819</v>
      </c>
      <c r="C154" s="355" t="s">
        <v>1787</v>
      </c>
      <c r="D154" s="355"/>
      <c r="E154" s="355"/>
      <c r="F154" s="355"/>
      <c r="G154" s="355"/>
      <c r="H154" s="355"/>
      <c r="I154" s="355"/>
      <c r="J154" s="355"/>
      <c r="K154" s="355"/>
      <c r="L154" s="355"/>
      <c r="M154" s="355"/>
      <c r="N154" s="355"/>
      <c r="O154" s="355"/>
      <c r="P154" s="355"/>
      <c r="Q154" s="355"/>
      <c r="R154" s="356"/>
      <c r="S154" s="357"/>
      <c r="T154" s="356"/>
      <c r="U154" s="357"/>
      <c r="V154" s="355"/>
      <c r="W154" s="355"/>
      <c r="X154" s="355"/>
      <c r="Y154" s="355"/>
      <c r="Z154" s="355"/>
      <c r="AA154" s="355"/>
      <c r="AB154" s="355"/>
      <c r="AC154" s="355"/>
    </row>
    <row r="155" spans="1:29" ht="12" customHeight="1">
      <c r="A155" s="355"/>
      <c r="B155" s="355" t="s">
        <v>1820</v>
      </c>
      <c r="C155" s="355" t="s">
        <v>1787</v>
      </c>
      <c r="D155" s="355"/>
      <c r="E155" s="355"/>
      <c r="F155" s="355"/>
      <c r="G155" s="355"/>
      <c r="H155" s="355"/>
      <c r="I155" s="355"/>
      <c r="J155" s="355"/>
      <c r="K155" s="355"/>
      <c r="L155" s="355"/>
      <c r="M155" s="355"/>
      <c r="N155" s="355"/>
      <c r="O155" s="355"/>
      <c r="P155" s="355"/>
      <c r="Q155" s="355"/>
      <c r="R155" s="356"/>
      <c r="S155" s="357"/>
      <c r="T155" s="356"/>
      <c r="U155" s="357"/>
      <c r="V155" s="355"/>
      <c r="W155" s="355"/>
      <c r="X155" s="355"/>
      <c r="Y155" s="355"/>
      <c r="Z155" s="355"/>
      <c r="AA155" s="355"/>
      <c r="AB155" s="355"/>
      <c r="AC155" s="355"/>
    </row>
    <row r="156" spans="1:29" ht="12" customHeight="1">
      <c r="A156" s="355"/>
      <c r="B156" s="355" t="s">
        <v>1821</v>
      </c>
      <c r="C156" s="355" t="s">
        <v>1787</v>
      </c>
      <c r="D156" s="355"/>
      <c r="E156" s="355"/>
      <c r="F156" s="355"/>
      <c r="G156" s="355"/>
      <c r="H156" s="355"/>
      <c r="I156" s="355"/>
      <c r="J156" s="355"/>
      <c r="K156" s="355"/>
      <c r="L156" s="355"/>
      <c r="M156" s="355"/>
      <c r="N156" s="355"/>
      <c r="O156" s="355"/>
      <c r="P156" s="355"/>
      <c r="Q156" s="355"/>
      <c r="R156" s="356"/>
      <c r="S156" s="357"/>
      <c r="T156" s="356"/>
      <c r="U156" s="357"/>
      <c r="V156" s="355"/>
      <c r="W156" s="355"/>
      <c r="X156" s="355"/>
      <c r="Y156" s="355"/>
      <c r="Z156" s="355"/>
      <c r="AA156" s="355"/>
      <c r="AB156" s="355"/>
      <c r="AC156" s="355"/>
    </row>
    <row r="157" spans="1:29" ht="12" customHeight="1">
      <c r="A157" s="355"/>
      <c r="B157" s="355" t="s">
        <v>1822</v>
      </c>
      <c r="C157" s="355" t="s">
        <v>1787</v>
      </c>
      <c r="D157" s="355"/>
      <c r="E157" s="355"/>
      <c r="F157" s="355"/>
      <c r="G157" s="355"/>
      <c r="H157" s="355"/>
      <c r="I157" s="355"/>
      <c r="J157" s="355"/>
      <c r="K157" s="355"/>
      <c r="L157" s="355"/>
      <c r="M157" s="355"/>
      <c r="N157" s="355"/>
      <c r="O157" s="355"/>
      <c r="P157" s="355"/>
      <c r="Q157" s="355"/>
      <c r="R157" s="356"/>
      <c r="S157" s="357"/>
      <c r="T157" s="356"/>
      <c r="U157" s="357"/>
      <c r="V157" s="355"/>
      <c r="W157" s="355"/>
      <c r="X157" s="355"/>
      <c r="Y157" s="355"/>
      <c r="Z157" s="355"/>
      <c r="AA157" s="355"/>
      <c r="AB157" s="355"/>
      <c r="AC157" s="355"/>
    </row>
    <row r="158" spans="1:29" ht="12" customHeight="1">
      <c r="A158" s="355"/>
      <c r="B158" s="355" t="s">
        <v>1823</v>
      </c>
      <c r="C158" s="355" t="s">
        <v>1787</v>
      </c>
      <c r="D158" s="355"/>
      <c r="E158" s="355"/>
      <c r="F158" s="355"/>
      <c r="G158" s="355"/>
      <c r="H158" s="355"/>
      <c r="I158" s="355"/>
      <c r="J158" s="355"/>
      <c r="K158" s="355"/>
      <c r="L158" s="355"/>
      <c r="M158" s="355"/>
      <c r="N158" s="355"/>
      <c r="O158" s="355"/>
      <c r="P158" s="355"/>
      <c r="Q158" s="355"/>
      <c r="R158" s="356"/>
      <c r="S158" s="357"/>
      <c r="T158" s="356"/>
      <c r="U158" s="357"/>
      <c r="V158" s="355"/>
      <c r="W158" s="355"/>
      <c r="X158" s="355"/>
      <c r="Y158" s="355"/>
      <c r="Z158" s="355"/>
      <c r="AA158" s="355"/>
      <c r="AB158" s="355"/>
      <c r="AC158" s="355"/>
    </row>
    <row r="159" spans="1:29" ht="12" customHeight="1">
      <c r="A159" s="355"/>
      <c r="B159" s="355" t="s">
        <v>1824</v>
      </c>
      <c r="C159" s="355" t="s">
        <v>1787</v>
      </c>
      <c r="D159" s="355"/>
      <c r="E159" s="355"/>
      <c r="F159" s="355"/>
      <c r="G159" s="355"/>
      <c r="H159" s="355"/>
      <c r="I159" s="355"/>
      <c r="J159" s="355"/>
      <c r="K159" s="355"/>
      <c r="L159" s="355"/>
      <c r="M159" s="355"/>
      <c r="N159" s="355"/>
      <c r="O159" s="355"/>
      <c r="P159" s="355"/>
      <c r="Q159" s="355"/>
      <c r="R159" s="356"/>
      <c r="S159" s="357"/>
      <c r="T159" s="356"/>
      <c r="U159" s="357"/>
      <c r="V159" s="355"/>
      <c r="W159" s="355"/>
      <c r="X159" s="355"/>
      <c r="Y159" s="355"/>
      <c r="Z159" s="355"/>
      <c r="AA159" s="355"/>
      <c r="AB159" s="355"/>
      <c r="AC159" s="355"/>
    </row>
    <row r="160" spans="1:29" ht="12" customHeight="1">
      <c r="A160" s="355"/>
      <c r="B160" s="355" t="s">
        <v>1825</v>
      </c>
      <c r="C160" s="355" t="s">
        <v>1787</v>
      </c>
      <c r="D160" s="355"/>
      <c r="E160" s="355"/>
      <c r="F160" s="355"/>
      <c r="G160" s="355"/>
      <c r="H160" s="355"/>
      <c r="I160" s="355"/>
      <c r="J160" s="355"/>
      <c r="K160" s="355"/>
      <c r="L160" s="355"/>
      <c r="M160" s="355"/>
      <c r="N160" s="355"/>
      <c r="O160" s="355"/>
      <c r="P160" s="355"/>
      <c r="Q160" s="355"/>
      <c r="R160" s="356"/>
      <c r="S160" s="357"/>
      <c r="T160" s="356"/>
      <c r="U160" s="357"/>
      <c r="V160" s="355"/>
      <c r="W160" s="355"/>
      <c r="X160" s="355"/>
      <c r="Y160" s="355"/>
      <c r="Z160" s="355"/>
      <c r="AA160" s="355"/>
      <c r="AB160" s="355"/>
      <c r="AC160" s="355"/>
    </row>
    <row r="161" spans="1:29" ht="12" customHeight="1">
      <c r="A161" s="355"/>
      <c r="B161" s="355" t="s">
        <v>1826</v>
      </c>
      <c r="C161" s="355" t="s">
        <v>1787</v>
      </c>
      <c r="D161" s="355"/>
      <c r="E161" s="355"/>
      <c r="F161" s="355"/>
      <c r="G161" s="355"/>
      <c r="H161" s="355"/>
      <c r="I161" s="355"/>
      <c r="J161" s="355"/>
      <c r="K161" s="355"/>
      <c r="L161" s="355"/>
      <c r="M161" s="355"/>
      <c r="N161" s="355"/>
      <c r="O161" s="355"/>
      <c r="P161" s="355"/>
      <c r="Q161" s="355"/>
      <c r="R161" s="356"/>
      <c r="S161" s="357"/>
      <c r="T161" s="356"/>
      <c r="U161" s="357"/>
      <c r="V161" s="355"/>
      <c r="W161" s="355"/>
      <c r="X161" s="355"/>
      <c r="Y161" s="355"/>
      <c r="Z161" s="355"/>
      <c r="AA161" s="355"/>
      <c r="AB161" s="355"/>
      <c r="AC161" s="355"/>
    </row>
    <row r="162" spans="1:29" ht="12" customHeight="1">
      <c r="A162" s="355"/>
      <c r="B162" s="355" t="s">
        <v>1827</v>
      </c>
      <c r="C162" s="355" t="s">
        <v>1787</v>
      </c>
      <c r="D162" s="355"/>
      <c r="E162" s="355"/>
      <c r="F162" s="355"/>
      <c r="G162" s="355"/>
      <c r="H162" s="355"/>
      <c r="I162" s="355"/>
      <c r="J162" s="355"/>
      <c r="K162" s="355"/>
      <c r="L162" s="355"/>
      <c r="M162" s="355"/>
      <c r="N162" s="355"/>
      <c r="O162" s="355"/>
      <c r="P162" s="355"/>
      <c r="Q162" s="355"/>
      <c r="R162" s="356"/>
      <c r="S162" s="357"/>
      <c r="T162" s="356"/>
      <c r="U162" s="357"/>
      <c r="V162" s="355"/>
      <c r="W162" s="355"/>
      <c r="X162" s="355"/>
      <c r="Y162" s="355"/>
      <c r="Z162" s="355"/>
      <c r="AA162" s="355"/>
      <c r="AB162" s="355"/>
      <c r="AC162" s="355"/>
    </row>
    <row r="163" spans="1:29" ht="12" customHeight="1">
      <c r="A163" s="355"/>
      <c r="B163" s="355" t="s">
        <v>1828</v>
      </c>
      <c r="C163" s="355" t="s">
        <v>1787</v>
      </c>
      <c r="D163" s="355"/>
      <c r="E163" s="355"/>
      <c r="F163" s="355"/>
      <c r="G163" s="355"/>
      <c r="H163" s="355"/>
      <c r="I163" s="355"/>
      <c r="J163" s="355"/>
      <c r="K163" s="355"/>
      <c r="L163" s="355"/>
      <c r="M163" s="355"/>
      <c r="N163" s="355"/>
      <c r="O163" s="355"/>
      <c r="P163" s="355"/>
      <c r="Q163" s="355"/>
      <c r="R163" s="356"/>
      <c r="S163" s="357"/>
      <c r="T163" s="356"/>
      <c r="U163" s="357"/>
      <c r="V163" s="355"/>
      <c r="W163" s="355"/>
      <c r="X163" s="355"/>
      <c r="Y163" s="355"/>
      <c r="Z163" s="355"/>
      <c r="AA163" s="355"/>
      <c r="AB163" s="355"/>
      <c r="AC163" s="355"/>
    </row>
    <row r="164" spans="1:29" ht="12" customHeight="1">
      <c r="A164" s="355"/>
      <c r="B164" s="355" t="s">
        <v>1829</v>
      </c>
      <c r="C164" s="355" t="s">
        <v>1787</v>
      </c>
      <c r="D164" s="355"/>
      <c r="E164" s="355"/>
      <c r="F164" s="355"/>
      <c r="G164" s="355"/>
      <c r="H164" s="355"/>
      <c r="I164" s="355"/>
      <c r="J164" s="355"/>
      <c r="K164" s="355"/>
      <c r="L164" s="355"/>
      <c r="M164" s="355"/>
      <c r="N164" s="355"/>
      <c r="O164" s="355"/>
      <c r="P164" s="355"/>
      <c r="Q164" s="355"/>
      <c r="R164" s="356"/>
      <c r="S164" s="357"/>
      <c r="T164" s="356"/>
      <c r="U164" s="357"/>
      <c r="V164" s="355"/>
      <c r="W164" s="355"/>
      <c r="X164" s="355"/>
      <c r="Y164" s="355"/>
      <c r="Z164" s="355"/>
      <c r="AA164" s="355"/>
      <c r="AB164" s="355"/>
      <c r="AC164" s="355"/>
    </row>
    <row r="165" spans="1:29" ht="12" customHeight="1">
      <c r="A165" s="355"/>
      <c r="B165" s="355" t="s">
        <v>1830</v>
      </c>
      <c r="C165" s="355" t="s">
        <v>1787</v>
      </c>
      <c r="D165" s="355"/>
      <c r="E165" s="355"/>
      <c r="F165" s="355"/>
      <c r="G165" s="355"/>
      <c r="H165" s="355"/>
      <c r="I165" s="355"/>
      <c r="J165" s="355"/>
      <c r="K165" s="355"/>
      <c r="L165" s="355"/>
      <c r="M165" s="355"/>
      <c r="N165" s="355"/>
      <c r="O165" s="355"/>
      <c r="P165" s="355"/>
      <c r="Q165" s="355"/>
      <c r="R165" s="356"/>
      <c r="S165" s="357"/>
      <c r="T165" s="356"/>
      <c r="U165" s="357"/>
      <c r="V165" s="355"/>
      <c r="W165" s="355"/>
      <c r="X165" s="355"/>
      <c r="Y165" s="355"/>
      <c r="Z165" s="355"/>
      <c r="AA165" s="355"/>
      <c r="AB165" s="355"/>
      <c r="AC165" s="355"/>
    </row>
    <row r="166" spans="1:29" ht="12" customHeight="1">
      <c r="A166" s="355"/>
      <c r="B166" s="355" t="s">
        <v>1831</v>
      </c>
      <c r="C166" s="355" t="s">
        <v>1787</v>
      </c>
      <c r="D166" s="355"/>
      <c r="E166" s="355"/>
      <c r="F166" s="355"/>
      <c r="G166" s="355"/>
      <c r="H166" s="355"/>
      <c r="I166" s="355"/>
      <c r="J166" s="355"/>
      <c r="K166" s="355"/>
      <c r="L166" s="355"/>
      <c r="M166" s="355"/>
      <c r="N166" s="355"/>
      <c r="O166" s="355"/>
      <c r="P166" s="355"/>
      <c r="Q166" s="355"/>
      <c r="R166" s="356"/>
      <c r="S166" s="357"/>
      <c r="T166" s="356"/>
      <c r="U166" s="357"/>
      <c r="V166" s="355"/>
      <c r="W166" s="355"/>
      <c r="X166" s="355"/>
      <c r="Y166" s="355"/>
      <c r="Z166" s="355"/>
      <c r="AA166" s="355"/>
      <c r="AB166" s="355"/>
      <c r="AC166" s="355"/>
    </row>
    <row r="167" spans="1:29" ht="12" customHeight="1">
      <c r="A167" s="355"/>
      <c r="B167" s="355" t="s">
        <v>1832</v>
      </c>
      <c r="C167" s="355" t="s">
        <v>1787</v>
      </c>
      <c r="D167" s="355"/>
      <c r="E167" s="355"/>
      <c r="F167" s="355"/>
      <c r="G167" s="355"/>
      <c r="H167" s="355"/>
      <c r="I167" s="355"/>
      <c r="J167" s="355"/>
      <c r="K167" s="355"/>
      <c r="L167" s="355"/>
      <c r="M167" s="355"/>
      <c r="N167" s="355"/>
      <c r="O167" s="355"/>
      <c r="P167" s="355"/>
      <c r="Q167" s="355"/>
      <c r="R167" s="356"/>
      <c r="S167" s="357"/>
      <c r="T167" s="356"/>
      <c r="U167" s="357"/>
      <c r="V167" s="355"/>
      <c r="W167" s="355"/>
      <c r="X167" s="355"/>
      <c r="Y167" s="355"/>
      <c r="Z167" s="355"/>
      <c r="AA167" s="355"/>
      <c r="AB167" s="355"/>
      <c r="AC167" s="355"/>
    </row>
    <row r="168" spans="1:29" ht="12" customHeight="1">
      <c r="A168" s="355"/>
      <c r="B168" s="355" t="s">
        <v>1833</v>
      </c>
      <c r="C168" s="355" t="s">
        <v>1787</v>
      </c>
      <c r="D168" s="355"/>
      <c r="E168" s="355"/>
      <c r="F168" s="355"/>
      <c r="G168" s="355"/>
      <c r="H168" s="355"/>
      <c r="I168" s="355"/>
      <c r="J168" s="355"/>
      <c r="K168" s="355"/>
      <c r="L168" s="355"/>
      <c r="M168" s="355"/>
      <c r="N168" s="355"/>
      <c r="O168" s="355"/>
      <c r="P168" s="355"/>
      <c r="Q168" s="355"/>
      <c r="R168" s="356"/>
      <c r="S168" s="357"/>
      <c r="T168" s="356"/>
      <c r="U168" s="357"/>
      <c r="V168" s="355"/>
      <c r="W168" s="355"/>
      <c r="X168" s="355"/>
      <c r="Y168" s="355"/>
      <c r="Z168" s="355"/>
      <c r="AA168" s="355"/>
      <c r="AB168" s="355"/>
      <c r="AC168" s="355"/>
    </row>
    <row r="169" spans="1:29" ht="12" customHeight="1">
      <c r="A169" s="355"/>
      <c r="B169" s="355" t="s">
        <v>1834</v>
      </c>
      <c r="C169" s="355" t="s">
        <v>1787</v>
      </c>
      <c r="D169" s="355"/>
      <c r="E169" s="355"/>
      <c r="F169" s="355"/>
      <c r="G169" s="355"/>
      <c r="H169" s="355"/>
      <c r="I169" s="355"/>
      <c r="J169" s="355"/>
      <c r="K169" s="355"/>
      <c r="L169" s="355"/>
      <c r="M169" s="355"/>
      <c r="N169" s="355"/>
      <c r="O169" s="355"/>
      <c r="P169" s="355"/>
      <c r="Q169" s="355"/>
      <c r="R169" s="356"/>
      <c r="S169" s="357"/>
      <c r="T169" s="356"/>
      <c r="U169" s="357"/>
      <c r="V169" s="355"/>
      <c r="W169" s="355"/>
      <c r="X169" s="355"/>
      <c r="Y169" s="355"/>
      <c r="Z169" s="355"/>
      <c r="AA169" s="355"/>
      <c r="AB169" s="355"/>
      <c r="AC169" s="355"/>
    </row>
    <row r="170" spans="1:29" ht="12" customHeight="1">
      <c r="A170" s="355"/>
      <c r="B170" s="355" t="s">
        <v>1835</v>
      </c>
      <c r="C170" s="355" t="s">
        <v>1787</v>
      </c>
      <c r="D170" s="355"/>
      <c r="E170" s="355"/>
      <c r="F170" s="355"/>
      <c r="G170" s="355"/>
      <c r="H170" s="355"/>
      <c r="I170" s="355"/>
      <c r="J170" s="355"/>
      <c r="K170" s="355"/>
      <c r="L170" s="355"/>
      <c r="M170" s="355"/>
      <c r="N170" s="355"/>
      <c r="O170" s="355"/>
      <c r="P170" s="355"/>
      <c r="Q170" s="355"/>
      <c r="R170" s="356"/>
      <c r="S170" s="357"/>
      <c r="T170" s="356"/>
      <c r="U170" s="357"/>
      <c r="V170" s="355"/>
      <c r="W170" s="355"/>
      <c r="X170" s="355"/>
      <c r="Y170" s="355"/>
      <c r="Z170" s="355"/>
      <c r="AA170" s="355"/>
      <c r="AB170" s="355"/>
      <c r="AC170" s="355"/>
    </row>
    <row r="171" spans="1:29" ht="12" customHeight="1">
      <c r="A171" s="355"/>
      <c r="B171" s="355" t="s">
        <v>1836</v>
      </c>
      <c r="C171" s="355" t="s">
        <v>1787</v>
      </c>
      <c r="D171" s="355"/>
      <c r="E171" s="355"/>
      <c r="F171" s="355"/>
      <c r="G171" s="355"/>
      <c r="H171" s="355"/>
      <c r="I171" s="355"/>
      <c r="J171" s="355"/>
      <c r="K171" s="355"/>
      <c r="L171" s="355"/>
      <c r="M171" s="355"/>
      <c r="N171" s="355"/>
      <c r="O171" s="355"/>
      <c r="P171" s="355"/>
      <c r="Q171" s="355"/>
      <c r="R171" s="356"/>
      <c r="S171" s="357"/>
      <c r="T171" s="356"/>
      <c r="U171" s="357"/>
      <c r="V171" s="355"/>
      <c r="W171" s="355"/>
      <c r="X171" s="355"/>
      <c r="Y171" s="355"/>
      <c r="Z171" s="355"/>
      <c r="AA171" s="355"/>
      <c r="AB171" s="355"/>
      <c r="AC171" s="355"/>
    </row>
    <row r="172" spans="1:29" ht="12" customHeight="1">
      <c r="A172" s="355"/>
      <c r="B172" s="355" t="s">
        <v>1837</v>
      </c>
      <c r="C172" s="355" t="s">
        <v>1838</v>
      </c>
      <c r="D172" s="355"/>
      <c r="E172" s="355"/>
      <c r="F172" s="355"/>
      <c r="G172" s="355"/>
      <c r="H172" s="355"/>
      <c r="I172" s="355"/>
      <c r="J172" s="355"/>
      <c r="K172" s="355"/>
      <c r="L172" s="355"/>
      <c r="M172" s="355"/>
      <c r="N172" s="355"/>
      <c r="O172" s="355"/>
      <c r="P172" s="355"/>
      <c r="Q172" s="355"/>
      <c r="R172" s="356"/>
      <c r="S172" s="357"/>
      <c r="T172" s="356"/>
      <c r="U172" s="357"/>
      <c r="V172" s="355"/>
      <c r="W172" s="355"/>
      <c r="X172" s="355"/>
      <c r="Y172" s="355"/>
      <c r="Z172" s="355"/>
      <c r="AA172" s="355"/>
      <c r="AB172" s="355"/>
      <c r="AC172" s="355"/>
    </row>
    <row r="173" spans="1:29" ht="12" customHeight="1">
      <c r="A173" s="355"/>
      <c r="B173" s="355" t="s">
        <v>1839</v>
      </c>
      <c r="C173" s="355" t="s">
        <v>1838</v>
      </c>
      <c r="D173" s="355"/>
      <c r="E173" s="355"/>
      <c r="F173" s="355"/>
      <c r="G173" s="355"/>
      <c r="H173" s="355"/>
      <c r="I173" s="355"/>
      <c r="J173" s="355"/>
      <c r="K173" s="355"/>
      <c r="L173" s="355"/>
      <c r="M173" s="355"/>
      <c r="N173" s="355"/>
      <c r="O173" s="355"/>
      <c r="P173" s="355"/>
      <c r="Q173" s="355"/>
      <c r="R173" s="356"/>
      <c r="S173" s="357"/>
      <c r="T173" s="356"/>
      <c r="U173" s="357"/>
      <c r="V173" s="355"/>
      <c r="W173" s="355"/>
      <c r="X173" s="355"/>
      <c r="Y173" s="355"/>
      <c r="Z173" s="355"/>
      <c r="AA173" s="355"/>
      <c r="AB173" s="355"/>
      <c r="AC173" s="355"/>
    </row>
    <row r="174" spans="1:29" ht="12" customHeight="1">
      <c r="A174" s="355"/>
      <c r="B174" s="355" t="s">
        <v>1840</v>
      </c>
      <c r="C174" s="355" t="s">
        <v>1838</v>
      </c>
      <c r="D174" s="355"/>
      <c r="E174" s="355"/>
      <c r="F174" s="355"/>
      <c r="G174" s="355"/>
      <c r="H174" s="355"/>
      <c r="I174" s="355"/>
      <c r="J174" s="355"/>
      <c r="K174" s="355"/>
      <c r="L174" s="355"/>
      <c r="M174" s="355"/>
      <c r="N174" s="355"/>
      <c r="O174" s="355"/>
      <c r="P174" s="355"/>
      <c r="Q174" s="355"/>
      <c r="R174" s="356"/>
      <c r="S174" s="357"/>
      <c r="T174" s="356"/>
      <c r="U174" s="357"/>
      <c r="V174" s="355"/>
      <c r="W174" s="355"/>
      <c r="X174" s="355"/>
      <c r="Y174" s="355"/>
      <c r="Z174" s="355"/>
      <c r="AA174" s="355"/>
      <c r="AB174" s="355"/>
      <c r="AC174" s="355"/>
    </row>
    <row r="175" spans="1:29" ht="12" customHeight="1">
      <c r="A175" s="355"/>
      <c r="B175" s="355" t="s">
        <v>1841</v>
      </c>
      <c r="C175" s="355" t="s">
        <v>1838</v>
      </c>
      <c r="D175" s="355"/>
      <c r="E175" s="355"/>
      <c r="F175" s="355"/>
      <c r="G175" s="355"/>
      <c r="H175" s="355"/>
      <c r="I175" s="355"/>
      <c r="J175" s="355"/>
      <c r="K175" s="355"/>
      <c r="L175" s="355"/>
      <c r="M175" s="355"/>
      <c r="N175" s="355"/>
      <c r="O175" s="355"/>
      <c r="P175" s="355"/>
      <c r="Q175" s="355"/>
      <c r="R175" s="356"/>
      <c r="S175" s="357"/>
      <c r="T175" s="356"/>
      <c r="U175" s="357"/>
      <c r="V175" s="355"/>
      <c r="W175" s="355"/>
      <c r="X175" s="355"/>
      <c r="Y175" s="355"/>
      <c r="Z175" s="355"/>
      <c r="AA175" s="355"/>
      <c r="AB175" s="355"/>
      <c r="AC175" s="355"/>
    </row>
    <row r="176" spans="1:29" ht="12" customHeight="1">
      <c r="A176" s="355"/>
      <c r="B176" s="355" t="s">
        <v>1842</v>
      </c>
      <c r="C176" s="355" t="s">
        <v>1838</v>
      </c>
      <c r="D176" s="355"/>
      <c r="E176" s="355"/>
      <c r="F176" s="355"/>
      <c r="G176" s="355"/>
      <c r="H176" s="355"/>
      <c r="I176" s="355"/>
      <c r="J176" s="355"/>
      <c r="K176" s="355"/>
      <c r="L176" s="355"/>
      <c r="M176" s="355"/>
      <c r="N176" s="355"/>
      <c r="O176" s="355"/>
      <c r="P176" s="355"/>
      <c r="Q176" s="355"/>
      <c r="R176" s="356"/>
      <c r="S176" s="357"/>
      <c r="T176" s="356"/>
      <c r="U176" s="357"/>
      <c r="V176" s="355"/>
      <c r="W176" s="355"/>
      <c r="X176" s="355"/>
      <c r="Y176" s="355"/>
      <c r="Z176" s="355"/>
      <c r="AA176" s="355"/>
      <c r="AB176" s="355"/>
      <c r="AC176" s="355"/>
    </row>
    <row r="177" spans="1:29" ht="12" customHeight="1">
      <c r="A177" s="355"/>
      <c r="B177" s="355" t="s">
        <v>1843</v>
      </c>
      <c r="C177" s="355" t="s">
        <v>1838</v>
      </c>
      <c r="D177" s="355"/>
      <c r="E177" s="355"/>
      <c r="F177" s="355"/>
      <c r="G177" s="355"/>
      <c r="H177" s="355"/>
      <c r="I177" s="355"/>
      <c r="J177" s="355"/>
      <c r="K177" s="355"/>
      <c r="L177" s="355"/>
      <c r="M177" s="355"/>
      <c r="N177" s="355"/>
      <c r="O177" s="355"/>
      <c r="P177" s="355"/>
      <c r="Q177" s="355"/>
      <c r="R177" s="356"/>
      <c r="S177" s="357"/>
      <c r="T177" s="356"/>
      <c r="U177" s="357"/>
      <c r="V177" s="355"/>
      <c r="W177" s="355"/>
      <c r="X177" s="355"/>
      <c r="Y177" s="355"/>
      <c r="Z177" s="355"/>
      <c r="AA177" s="355"/>
      <c r="AB177" s="355"/>
      <c r="AC177" s="355"/>
    </row>
    <row r="178" spans="1:29" ht="12" customHeight="1">
      <c r="A178" s="355"/>
      <c r="B178" s="355" t="s">
        <v>1844</v>
      </c>
      <c r="C178" s="355" t="s">
        <v>1838</v>
      </c>
      <c r="D178" s="355"/>
      <c r="E178" s="355"/>
      <c r="F178" s="355"/>
      <c r="G178" s="355"/>
      <c r="H178" s="355"/>
      <c r="I178" s="355"/>
      <c r="J178" s="355"/>
      <c r="K178" s="355"/>
      <c r="L178" s="355"/>
      <c r="M178" s="355"/>
      <c r="N178" s="355"/>
      <c r="O178" s="355"/>
      <c r="P178" s="355"/>
      <c r="Q178" s="355"/>
      <c r="R178" s="356"/>
      <c r="S178" s="357"/>
      <c r="T178" s="356"/>
      <c r="U178" s="357"/>
      <c r="V178" s="355"/>
      <c r="W178" s="355"/>
      <c r="X178" s="355"/>
      <c r="Y178" s="355"/>
      <c r="Z178" s="355"/>
      <c r="AA178" s="355"/>
      <c r="AB178" s="355"/>
      <c r="AC178" s="355"/>
    </row>
    <row r="179" spans="1:29" ht="12" customHeight="1">
      <c r="A179" s="355"/>
      <c r="B179" s="355" t="s">
        <v>1845</v>
      </c>
      <c r="C179" s="355" t="s">
        <v>1838</v>
      </c>
      <c r="D179" s="355"/>
      <c r="E179" s="355"/>
      <c r="F179" s="355"/>
      <c r="G179" s="355"/>
      <c r="H179" s="355"/>
      <c r="I179" s="355"/>
      <c r="J179" s="355"/>
      <c r="K179" s="355"/>
      <c r="L179" s="355"/>
      <c r="M179" s="355"/>
      <c r="N179" s="355"/>
      <c r="O179" s="355"/>
      <c r="P179" s="355"/>
      <c r="Q179" s="355"/>
      <c r="R179" s="356"/>
      <c r="S179" s="357"/>
      <c r="T179" s="356"/>
      <c r="U179" s="357"/>
      <c r="V179" s="355"/>
      <c r="W179" s="355"/>
      <c r="X179" s="355"/>
      <c r="Y179" s="355"/>
      <c r="Z179" s="355"/>
      <c r="AA179" s="355"/>
      <c r="AB179" s="355"/>
      <c r="AC179" s="355"/>
    </row>
    <row r="180" spans="1:29" ht="12" customHeight="1">
      <c r="A180" s="355"/>
      <c r="B180" s="355" t="s">
        <v>1846</v>
      </c>
      <c r="C180" s="355" t="s">
        <v>1838</v>
      </c>
      <c r="D180" s="355"/>
      <c r="E180" s="355"/>
      <c r="F180" s="355"/>
      <c r="G180" s="355"/>
      <c r="H180" s="355"/>
      <c r="I180" s="355"/>
      <c r="J180" s="355"/>
      <c r="K180" s="355"/>
      <c r="L180" s="355"/>
      <c r="M180" s="355"/>
      <c r="N180" s="355"/>
      <c r="O180" s="355"/>
      <c r="P180" s="355"/>
      <c r="Q180" s="355"/>
      <c r="R180" s="356"/>
      <c r="S180" s="357"/>
      <c r="T180" s="356"/>
      <c r="U180" s="357"/>
      <c r="V180" s="355"/>
      <c r="W180" s="355"/>
      <c r="X180" s="355"/>
      <c r="Y180" s="355"/>
      <c r="Z180" s="355"/>
      <c r="AA180" s="355"/>
      <c r="AB180" s="355"/>
      <c r="AC180" s="355"/>
    </row>
    <row r="181" spans="1:29" ht="12" customHeight="1">
      <c r="A181" s="355"/>
      <c r="B181" s="355" t="s">
        <v>1847</v>
      </c>
      <c r="C181" s="355" t="s">
        <v>1838</v>
      </c>
      <c r="D181" s="355"/>
      <c r="E181" s="355"/>
      <c r="F181" s="355"/>
      <c r="G181" s="355"/>
      <c r="H181" s="355"/>
      <c r="I181" s="355"/>
      <c r="J181" s="355"/>
      <c r="K181" s="355"/>
      <c r="L181" s="355"/>
      <c r="M181" s="355"/>
      <c r="N181" s="355"/>
      <c r="O181" s="355"/>
      <c r="P181" s="355"/>
      <c r="Q181" s="355"/>
      <c r="R181" s="356"/>
      <c r="S181" s="357"/>
      <c r="T181" s="356"/>
      <c r="U181" s="357"/>
      <c r="V181" s="355"/>
      <c r="W181" s="355"/>
      <c r="X181" s="355"/>
      <c r="Y181" s="355"/>
      <c r="Z181" s="355"/>
      <c r="AA181" s="355"/>
      <c r="AB181" s="355"/>
      <c r="AC181" s="355"/>
    </row>
    <row r="182" spans="1:29" ht="12" customHeight="1">
      <c r="A182" s="355"/>
      <c r="B182" s="355" t="s">
        <v>1848</v>
      </c>
      <c r="C182" s="355" t="s">
        <v>1838</v>
      </c>
      <c r="D182" s="355"/>
      <c r="E182" s="355"/>
      <c r="F182" s="355"/>
      <c r="G182" s="355"/>
      <c r="H182" s="355"/>
      <c r="I182" s="355"/>
      <c r="J182" s="355"/>
      <c r="K182" s="355"/>
      <c r="L182" s="355"/>
      <c r="M182" s="355"/>
      <c r="N182" s="355"/>
      <c r="O182" s="355"/>
      <c r="P182" s="355"/>
      <c r="Q182" s="355"/>
      <c r="R182" s="356"/>
      <c r="S182" s="357"/>
      <c r="T182" s="356"/>
      <c r="U182" s="357"/>
      <c r="V182" s="355"/>
      <c r="W182" s="355"/>
      <c r="X182" s="355"/>
      <c r="Y182" s="355"/>
      <c r="Z182" s="355"/>
      <c r="AA182" s="355"/>
      <c r="AB182" s="355"/>
      <c r="AC182" s="355"/>
    </row>
    <row r="183" spans="1:29" ht="12" customHeight="1">
      <c r="A183" s="355"/>
      <c r="B183" s="355" t="s">
        <v>1849</v>
      </c>
      <c r="C183" s="355" t="s">
        <v>1838</v>
      </c>
      <c r="D183" s="355"/>
      <c r="E183" s="355"/>
      <c r="F183" s="355"/>
      <c r="G183" s="355"/>
      <c r="H183" s="355"/>
      <c r="I183" s="355"/>
      <c r="J183" s="355"/>
      <c r="K183" s="355"/>
      <c r="L183" s="355"/>
      <c r="M183" s="355"/>
      <c r="N183" s="355"/>
      <c r="O183" s="355"/>
      <c r="P183" s="355"/>
      <c r="Q183" s="355"/>
      <c r="R183" s="356"/>
      <c r="S183" s="357"/>
      <c r="T183" s="356"/>
      <c r="U183" s="357"/>
      <c r="V183" s="355"/>
      <c r="W183" s="355"/>
      <c r="X183" s="355"/>
      <c r="Y183" s="355"/>
      <c r="Z183" s="355"/>
      <c r="AA183" s="355"/>
      <c r="AB183" s="355"/>
      <c r="AC183" s="355"/>
    </row>
    <row r="184" spans="1:29" ht="12" customHeight="1">
      <c r="A184" s="355"/>
      <c r="B184" s="355" t="s">
        <v>1850</v>
      </c>
      <c r="C184" s="355" t="s">
        <v>1838</v>
      </c>
      <c r="D184" s="355"/>
      <c r="E184" s="355"/>
      <c r="F184" s="355"/>
      <c r="G184" s="355"/>
      <c r="H184" s="355"/>
      <c r="I184" s="355"/>
      <c r="J184" s="355"/>
      <c r="K184" s="355"/>
      <c r="L184" s="355"/>
      <c r="M184" s="355"/>
      <c r="N184" s="355"/>
      <c r="O184" s="355"/>
      <c r="P184" s="355"/>
      <c r="Q184" s="355"/>
      <c r="R184" s="356"/>
      <c r="S184" s="357"/>
      <c r="T184" s="356"/>
      <c r="U184" s="357"/>
      <c r="V184" s="355"/>
      <c r="W184" s="355"/>
      <c r="X184" s="355"/>
      <c r="Y184" s="355"/>
      <c r="Z184" s="355"/>
      <c r="AA184" s="355"/>
      <c r="AB184" s="355"/>
      <c r="AC184" s="355"/>
    </row>
    <row r="185" spans="1:29" ht="12" customHeight="1">
      <c r="A185" s="355"/>
      <c r="B185" s="355" t="s">
        <v>1851</v>
      </c>
      <c r="C185" s="355" t="s">
        <v>1838</v>
      </c>
      <c r="D185" s="355"/>
      <c r="E185" s="355"/>
      <c r="F185" s="355"/>
      <c r="G185" s="355"/>
      <c r="H185" s="355"/>
      <c r="I185" s="355"/>
      <c r="J185" s="355"/>
      <c r="K185" s="355"/>
      <c r="L185" s="355"/>
      <c r="M185" s="355"/>
      <c r="N185" s="355"/>
      <c r="O185" s="355"/>
      <c r="P185" s="355"/>
      <c r="Q185" s="355"/>
      <c r="R185" s="356"/>
      <c r="S185" s="357"/>
      <c r="T185" s="356"/>
      <c r="U185" s="357"/>
      <c r="V185" s="355"/>
      <c r="W185" s="355"/>
      <c r="X185" s="355"/>
      <c r="Y185" s="355"/>
      <c r="Z185" s="355"/>
      <c r="AA185" s="355"/>
      <c r="AB185" s="355"/>
      <c r="AC185" s="355"/>
    </row>
    <row r="186" spans="1:29" ht="12" customHeight="1">
      <c r="A186" s="355"/>
      <c r="B186" s="355" t="s">
        <v>1852</v>
      </c>
      <c r="C186" s="355" t="s">
        <v>1838</v>
      </c>
      <c r="D186" s="355"/>
      <c r="E186" s="355"/>
      <c r="F186" s="355"/>
      <c r="G186" s="355"/>
      <c r="H186" s="355"/>
      <c r="I186" s="355"/>
      <c r="J186" s="355"/>
      <c r="K186" s="355"/>
      <c r="L186" s="355"/>
      <c r="M186" s="355"/>
      <c r="N186" s="355"/>
      <c r="O186" s="355"/>
      <c r="P186" s="355"/>
      <c r="Q186" s="355"/>
      <c r="R186" s="356"/>
      <c r="S186" s="357"/>
      <c r="T186" s="356"/>
      <c r="U186" s="357"/>
      <c r="V186" s="355"/>
      <c r="W186" s="355"/>
      <c r="X186" s="355"/>
      <c r="Y186" s="355"/>
      <c r="Z186" s="355"/>
      <c r="AA186" s="355"/>
      <c r="AB186" s="355"/>
      <c r="AC186" s="355"/>
    </row>
    <row r="187" spans="1:29" ht="12" customHeight="1">
      <c r="A187" s="355"/>
      <c r="B187" s="355" t="s">
        <v>1853</v>
      </c>
      <c r="C187" s="355" t="s">
        <v>1838</v>
      </c>
      <c r="D187" s="355"/>
      <c r="E187" s="355"/>
      <c r="F187" s="355"/>
      <c r="G187" s="355"/>
      <c r="H187" s="355"/>
      <c r="I187" s="355"/>
      <c r="J187" s="355"/>
      <c r="K187" s="355"/>
      <c r="L187" s="355"/>
      <c r="M187" s="355"/>
      <c r="N187" s="355"/>
      <c r="O187" s="355"/>
      <c r="P187" s="355"/>
      <c r="Q187" s="355"/>
      <c r="R187" s="356"/>
      <c r="S187" s="357"/>
      <c r="T187" s="356"/>
      <c r="U187" s="357"/>
      <c r="V187" s="355"/>
      <c r="W187" s="355"/>
      <c r="X187" s="355"/>
      <c r="Y187" s="355"/>
      <c r="Z187" s="355"/>
      <c r="AA187" s="355"/>
      <c r="AB187" s="355"/>
      <c r="AC187" s="355"/>
    </row>
    <row r="188" spans="1:29" ht="12" customHeight="1">
      <c r="A188" s="355"/>
      <c r="B188" s="355" t="s">
        <v>1854</v>
      </c>
      <c r="C188" s="355" t="s">
        <v>1838</v>
      </c>
      <c r="D188" s="355"/>
      <c r="E188" s="355"/>
      <c r="F188" s="355"/>
      <c r="G188" s="355"/>
      <c r="H188" s="355"/>
      <c r="I188" s="355"/>
      <c r="J188" s="355"/>
      <c r="K188" s="355"/>
      <c r="L188" s="355"/>
      <c r="M188" s="355"/>
      <c r="N188" s="355"/>
      <c r="O188" s="355"/>
      <c r="P188" s="355"/>
      <c r="Q188" s="355"/>
      <c r="R188" s="356"/>
      <c r="S188" s="357"/>
      <c r="T188" s="356"/>
      <c r="U188" s="357"/>
      <c r="V188" s="355"/>
      <c r="W188" s="355"/>
      <c r="X188" s="355"/>
      <c r="Y188" s="355"/>
      <c r="Z188" s="355"/>
      <c r="AA188" s="355"/>
      <c r="AB188" s="355"/>
      <c r="AC188" s="355"/>
    </row>
    <row r="189" spans="1:29" ht="12" customHeight="1">
      <c r="A189" s="355"/>
      <c r="B189" s="355" t="s">
        <v>1855</v>
      </c>
      <c r="C189" s="355" t="s">
        <v>1838</v>
      </c>
      <c r="D189" s="355"/>
      <c r="E189" s="355"/>
      <c r="F189" s="355"/>
      <c r="G189" s="355"/>
      <c r="H189" s="355"/>
      <c r="I189" s="355"/>
      <c r="J189" s="355"/>
      <c r="K189" s="355"/>
      <c r="L189" s="355"/>
      <c r="M189" s="355"/>
      <c r="N189" s="355"/>
      <c r="O189" s="355"/>
      <c r="P189" s="355"/>
      <c r="Q189" s="355"/>
      <c r="R189" s="356"/>
      <c r="S189" s="357"/>
      <c r="T189" s="356"/>
      <c r="U189" s="357"/>
      <c r="V189" s="355"/>
      <c r="W189" s="355"/>
      <c r="X189" s="355"/>
      <c r="Y189" s="355"/>
      <c r="Z189" s="355"/>
      <c r="AA189" s="355"/>
      <c r="AB189" s="355"/>
      <c r="AC189" s="355"/>
    </row>
    <row r="190" spans="1:29" ht="12" customHeight="1">
      <c r="A190" s="355"/>
      <c r="B190" s="355" t="s">
        <v>1856</v>
      </c>
      <c r="C190" s="355" t="s">
        <v>1838</v>
      </c>
      <c r="D190" s="355"/>
      <c r="E190" s="355"/>
      <c r="F190" s="355"/>
      <c r="G190" s="355"/>
      <c r="H190" s="355"/>
      <c r="I190" s="355"/>
      <c r="J190" s="355"/>
      <c r="K190" s="355"/>
      <c r="L190" s="355"/>
      <c r="M190" s="355"/>
      <c r="N190" s="355"/>
      <c r="O190" s="355"/>
      <c r="P190" s="355"/>
      <c r="Q190" s="355"/>
      <c r="R190" s="356"/>
      <c r="S190" s="357"/>
      <c r="T190" s="356"/>
      <c r="U190" s="357"/>
      <c r="V190" s="355"/>
      <c r="W190" s="355"/>
      <c r="X190" s="355"/>
      <c r="Y190" s="355"/>
      <c r="Z190" s="355"/>
      <c r="AA190" s="355"/>
      <c r="AB190" s="355"/>
      <c r="AC190" s="355"/>
    </row>
    <row r="191" spans="1:29" ht="12" customHeight="1">
      <c r="A191" s="355"/>
      <c r="B191" s="355" t="s">
        <v>1857</v>
      </c>
      <c r="C191" s="355" t="s">
        <v>1838</v>
      </c>
      <c r="D191" s="355"/>
      <c r="E191" s="355"/>
      <c r="F191" s="355"/>
      <c r="G191" s="355"/>
      <c r="H191" s="355"/>
      <c r="I191" s="355"/>
      <c r="J191" s="355"/>
      <c r="K191" s="355"/>
      <c r="L191" s="355"/>
      <c r="M191" s="355"/>
      <c r="N191" s="355"/>
      <c r="O191" s="355"/>
      <c r="P191" s="355"/>
      <c r="Q191" s="355"/>
      <c r="R191" s="356"/>
      <c r="S191" s="357"/>
      <c r="T191" s="356"/>
      <c r="U191" s="357"/>
      <c r="V191" s="355"/>
      <c r="W191" s="355"/>
      <c r="X191" s="355"/>
      <c r="Y191" s="355"/>
      <c r="Z191" s="355"/>
      <c r="AA191" s="355"/>
      <c r="AB191" s="355"/>
      <c r="AC191" s="355"/>
    </row>
    <row r="192" spans="1:29" ht="12" customHeight="1">
      <c r="A192" s="355"/>
      <c r="B192" s="355" t="s">
        <v>1858</v>
      </c>
      <c r="C192" s="355" t="s">
        <v>1838</v>
      </c>
      <c r="D192" s="355"/>
      <c r="E192" s="355"/>
      <c r="F192" s="355"/>
      <c r="G192" s="355"/>
      <c r="H192" s="355"/>
      <c r="I192" s="355"/>
      <c r="J192" s="355"/>
      <c r="K192" s="355"/>
      <c r="L192" s="355"/>
      <c r="M192" s="355"/>
      <c r="N192" s="355"/>
      <c r="O192" s="355"/>
      <c r="P192" s="355"/>
      <c r="Q192" s="355"/>
      <c r="R192" s="356"/>
      <c r="S192" s="357"/>
      <c r="T192" s="356"/>
      <c r="U192" s="357"/>
      <c r="V192" s="355"/>
      <c r="W192" s="355"/>
      <c r="X192" s="355"/>
      <c r="Y192" s="355"/>
      <c r="Z192" s="355"/>
      <c r="AA192" s="355"/>
      <c r="AB192" s="355"/>
      <c r="AC192" s="355"/>
    </row>
    <row r="193" spans="1:29" ht="12" customHeight="1">
      <c r="A193" s="355"/>
      <c r="B193" s="355" t="s">
        <v>1859</v>
      </c>
      <c r="C193" s="355" t="s">
        <v>1838</v>
      </c>
      <c r="D193" s="355"/>
      <c r="E193" s="355"/>
      <c r="F193" s="355"/>
      <c r="G193" s="355"/>
      <c r="H193" s="355"/>
      <c r="I193" s="355"/>
      <c r="J193" s="355"/>
      <c r="K193" s="355"/>
      <c r="L193" s="355"/>
      <c r="M193" s="355"/>
      <c r="N193" s="355"/>
      <c r="O193" s="355"/>
      <c r="P193" s="355"/>
      <c r="Q193" s="355"/>
      <c r="R193" s="356"/>
      <c r="S193" s="357"/>
      <c r="T193" s="356"/>
      <c r="U193" s="357"/>
      <c r="V193" s="355"/>
      <c r="W193" s="355"/>
      <c r="X193" s="355"/>
      <c r="Y193" s="355"/>
      <c r="Z193" s="355"/>
      <c r="AA193" s="355"/>
      <c r="AB193" s="355"/>
      <c r="AC193" s="355"/>
    </row>
    <row r="194" spans="1:29" ht="12" customHeight="1">
      <c r="A194" s="355"/>
      <c r="B194" s="355" t="s">
        <v>1860</v>
      </c>
      <c r="C194" s="355" t="s">
        <v>1838</v>
      </c>
      <c r="D194" s="355"/>
      <c r="E194" s="355"/>
      <c r="F194" s="355"/>
      <c r="G194" s="355"/>
      <c r="H194" s="355"/>
      <c r="I194" s="355"/>
      <c r="J194" s="355"/>
      <c r="K194" s="355"/>
      <c r="L194" s="355"/>
      <c r="M194" s="355"/>
      <c r="N194" s="355"/>
      <c r="O194" s="355"/>
      <c r="P194" s="355"/>
      <c r="Q194" s="355"/>
      <c r="R194" s="356"/>
      <c r="S194" s="357"/>
      <c r="T194" s="356"/>
      <c r="U194" s="357"/>
      <c r="V194" s="355"/>
      <c r="W194" s="355"/>
      <c r="X194" s="355"/>
      <c r="Y194" s="355"/>
      <c r="Z194" s="355"/>
      <c r="AA194" s="355"/>
      <c r="AB194" s="355"/>
      <c r="AC194" s="355"/>
    </row>
    <row r="195" spans="1:29" ht="12" customHeight="1">
      <c r="A195" s="355"/>
      <c r="B195" s="355" t="s">
        <v>1861</v>
      </c>
      <c r="C195" s="355" t="s">
        <v>1838</v>
      </c>
      <c r="D195" s="355"/>
      <c r="E195" s="355"/>
      <c r="F195" s="355"/>
      <c r="G195" s="355"/>
      <c r="H195" s="355"/>
      <c r="I195" s="355"/>
      <c r="J195" s="355"/>
      <c r="K195" s="355"/>
      <c r="L195" s="355"/>
      <c r="M195" s="355"/>
      <c r="N195" s="355"/>
      <c r="O195" s="355"/>
      <c r="P195" s="355"/>
      <c r="Q195" s="355"/>
      <c r="R195" s="356"/>
      <c r="S195" s="357"/>
      <c r="T195" s="356"/>
      <c r="U195" s="357"/>
      <c r="V195" s="355"/>
      <c r="W195" s="355"/>
      <c r="X195" s="355"/>
      <c r="Y195" s="355"/>
      <c r="Z195" s="355"/>
      <c r="AA195" s="355"/>
      <c r="AB195" s="355"/>
      <c r="AC195" s="355"/>
    </row>
    <row r="196" spans="1:29" ht="12" customHeight="1">
      <c r="A196" s="355"/>
      <c r="B196" s="355" t="s">
        <v>1862</v>
      </c>
      <c r="C196" s="355" t="s">
        <v>1838</v>
      </c>
      <c r="D196" s="355"/>
      <c r="E196" s="355"/>
      <c r="F196" s="355"/>
      <c r="G196" s="355"/>
      <c r="H196" s="355"/>
      <c r="I196" s="355"/>
      <c r="J196" s="355"/>
      <c r="K196" s="355"/>
      <c r="L196" s="355"/>
      <c r="M196" s="355"/>
      <c r="N196" s="355"/>
      <c r="O196" s="355"/>
      <c r="P196" s="355"/>
      <c r="Q196" s="355"/>
      <c r="R196" s="356"/>
      <c r="S196" s="357"/>
      <c r="T196" s="356"/>
      <c r="U196" s="357"/>
      <c r="V196" s="355"/>
      <c r="W196" s="355"/>
      <c r="X196" s="355"/>
      <c r="Y196" s="355"/>
      <c r="Z196" s="355"/>
      <c r="AA196" s="355"/>
      <c r="AB196" s="355"/>
      <c r="AC196" s="355"/>
    </row>
    <row r="197" spans="1:29" ht="12" customHeight="1">
      <c r="A197" s="355"/>
      <c r="B197" s="355" t="s">
        <v>1863</v>
      </c>
      <c r="C197" s="355" t="s">
        <v>1838</v>
      </c>
      <c r="D197" s="355"/>
      <c r="E197" s="355"/>
      <c r="F197" s="355"/>
      <c r="G197" s="355"/>
      <c r="H197" s="355"/>
      <c r="I197" s="355"/>
      <c r="J197" s="355"/>
      <c r="K197" s="355"/>
      <c r="L197" s="355"/>
      <c r="M197" s="355"/>
      <c r="N197" s="355"/>
      <c r="O197" s="355"/>
      <c r="P197" s="355"/>
      <c r="Q197" s="355"/>
      <c r="R197" s="356"/>
      <c r="S197" s="357"/>
      <c r="T197" s="356"/>
      <c r="U197" s="357"/>
      <c r="V197" s="355"/>
      <c r="W197" s="355"/>
      <c r="X197" s="355"/>
      <c r="Y197" s="355"/>
      <c r="Z197" s="355"/>
      <c r="AA197" s="355"/>
      <c r="AB197" s="355"/>
      <c r="AC197" s="355"/>
    </row>
    <row r="198" spans="1:29" ht="12" customHeight="1">
      <c r="A198" s="355"/>
      <c r="B198" s="355" t="s">
        <v>1864</v>
      </c>
      <c r="C198" s="355" t="s">
        <v>1838</v>
      </c>
      <c r="D198" s="355"/>
      <c r="E198" s="355"/>
      <c r="F198" s="355"/>
      <c r="G198" s="355"/>
      <c r="H198" s="355"/>
      <c r="I198" s="355"/>
      <c r="J198" s="355"/>
      <c r="K198" s="355"/>
      <c r="L198" s="355"/>
      <c r="M198" s="355"/>
      <c r="N198" s="355"/>
      <c r="O198" s="355"/>
      <c r="P198" s="355"/>
      <c r="Q198" s="355"/>
      <c r="R198" s="356"/>
      <c r="S198" s="357"/>
      <c r="T198" s="356"/>
      <c r="U198" s="357"/>
      <c r="V198" s="355"/>
      <c r="W198" s="355"/>
      <c r="X198" s="355"/>
      <c r="Y198" s="355"/>
      <c r="Z198" s="355"/>
      <c r="AA198" s="355"/>
      <c r="AB198" s="355"/>
      <c r="AC198" s="355"/>
    </row>
    <row r="199" spans="1:29" ht="12" customHeight="1">
      <c r="A199" s="355"/>
      <c r="B199" s="355" t="s">
        <v>1865</v>
      </c>
      <c r="C199" s="355" t="s">
        <v>1838</v>
      </c>
      <c r="D199" s="355"/>
      <c r="E199" s="355"/>
      <c r="F199" s="355"/>
      <c r="G199" s="355"/>
      <c r="H199" s="355"/>
      <c r="I199" s="355"/>
      <c r="J199" s="355"/>
      <c r="K199" s="355"/>
      <c r="L199" s="355"/>
      <c r="M199" s="355"/>
      <c r="N199" s="355"/>
      <c r="O199" s="355"/>
      <c r="P199" s="355"/>
      <c r="Q199" s="355"/>
      <c r="R199" s="356"/>
      <c r="S199" s="357"/>
      <c r="T199" s="356"/>
      <c r="U199" s="357"/>
      <c r="V199" s="355"/>
      <c r="W199" s="355"/>
      <c r="X199" s="355"/>
      <c r="Y199" s="355"/>
      <c r="Z199" s="355"/>
      <c r="AA199" s="355"/>
      <c r="AB199" s="355"/>
      <c r="AC199" s="355"/>
    </row>
    <row r="200" spans="1:29" ht="12" customHeight="1">
      <c r="A200" s="355"/>
      <c r="B200" s="355" t="s">
        <v>1866</v>
      </c>
      <c r="C200" s="355" t="s">
        <v>1838</v>
      </c>
      <c r="D200" s="355"/>
      <c r="E200" s="355"/>
      <c r="F200" s="355"/>
      <c r="G200" s="355"/>
      <c r="H200" s="355"/>
      <c r="I200" s="355"/>
      <c r="J200" s="355"/>
      <c r="K200" s="355"/>
      <c r="L200" s="355"/>
      <c r="M200" s="355"/>
      <c r="N200" s="355"/>
      <c r="O200" s="355"/>
      <c r="P200" s="355"/>
      <c r="Q200" s="355"/>
      <c r="R200" s="356"/>
      <c r="S200" s="357"/>
      <c r="T200" s="356"/>
      <c r="U200" s="357"/>
      <c r="V200" s="355"/>
      <c r="W200" s="355"/>
      <c r="X200" s="355"/>
      <c r="Y200" s="355"/>
      <c r="Z200" s="355"/>
      <c r="AA200" s="355"/>
      <c r="AB200" s="355"/>
      <c r="AC200" s="355"/>
    </row>
    <row r="201" spans="1:29" ht="12" customHeight="1">
      <c r="A201" s="355"/>
      <c r="B201" s="355" t="s">
        <v>1867</v>
      </c>
      <c r="C201" s="355" t="s">
        <v>1838</v>
      </c>
      <c r="D201" s="355"/>
      <c r="E201" s="355"/>
      <c r="F201" s="355"/>
      <c r="G201" s="355"/>
      <c r="H201" s="355"/>
      <c r="I201" s="355"/>
      <c r="J201" s="355"/>
      <c r="K201" s="355"/>
      <c r="L201" s="355"/>
      <c r="M201" s="355"/>
      <c r="N201" s="355"/>
      <c r="O201" s="355"/>
      <c r="P201" s="355"/>
      <c r="Q201" s="355"/>
      <c r="R201" s="356"/>
      <c r="S201" s="357"/>
      <c r="T201" s="356"/>
      <c r="U201" s="357"/>
      <c r="V201" s="355"/>
      <c r="W201" s="355"/>
      <c r="X201" s="355"/>
      <c r="Y201" s="355"/>
      <c r="Z201" s="355"/>
      <c r="AA201" s="355"/>
      <c r="AB201" s="355"/>
      <c r="AC201" s="355"/>
    </row>
    <row r="202" spans="1:29" ht="12" customHeight="1">
      <c r="A202" s="355"/>
      <c r="B202" s="355" t="s">
        <v>1868</v>
      </c>
      <c r="C202" s="355" t="s">
        <v>1838</v>
      </c>
      <c r="D202" s="355"/>
      <c r="E202" s="355"/>
      <c r="F202" s="355"/>
      <c r="G202" s="355"/>
      <c r="H202" s="355"/>
      <c r="I202" s="355"/>
      <c r="J202" s="355"/>
      <c r="K202" s="355"/>
      <c r="L202" s="355"/>
      <c r="M202" s="355"/>
      <c r="N202" s="355"/>
      <c r="O202" s="355"/>
      <c r="P202" s="355"/>
      <c r="Q202" s="355"/>
      <c r="R202" s="356"/>
      <c r="S202" s="357"/>
      <c r="T202" s="356"/>
      <c r="U202" s="357"/>
      <c r="V202" s="355"/>
      <c r="W202" s="355"/>
      <c r="X202" s="355"/>
      <c r="Y202" s="355"/>
      <c r="Z202" s="355"/>
      <c r="AA202" s="355"/>
      <c r="AB202" s="355"/>
      <c r="AC202" s="355"/>
    </row>
    <row r="203" spans="1:29" ht="12" customHeight="1">
      <c r="A203" s="355"/>
      <c r="B203" s="355" t="s">
        <v>1869</v>
      </c>
      <c r="C203" s="355" t="s">
        <v>1838</v>
      </c>
      <c r="D203" s="355"/>
      <c r="E203" s="355"/>
      <c r="F203" s="355"/>
      <c r="G203" s="355"/>
      <c r="H203" s="355"/>
      <c r="I203" s="355"/>
      <c r="J203" s="355"/>
      <c r="K203" s="355"/>
      <c r="L203" s="355"/>
      <c r="M203" s="355"/>
      <c r="N203" s="355"/>
      <c r="O203" s="355"/>
      <c r="P203" s="355"/>
      <c r="Q203" s="355"/>
      <c r="R203" s="356"/>
      <c r="S203" s="357"/>
      <c r="T203" s="356"/>
      <c r="U203" s="357"/>
      <c r="V203" s="355"/>
      <c r="W203" s="355"/>
      <c r="X203" s="355"/>
      <c r="Y203" s="355"/>
      <c r="Z203" s="355"/>
      <c r="AA203" s="355"/>
      <c r="AB203" s="355"/>
      <c r="AC203" s="355"/>
    </row>
    <row r="204" spans="1:29" ht="12" customHeight="1">
      <c r="A204" s="355"/>
      <c r="B204" s="355" t="s">
        <v>1870</v>
      </c>
      <c r="C204" s="355" t="s">
        <v>1838</v>
      </c>
      <c r="D204" s="355"/>
      <c r="E204" s="355"/>
      <c r="F204" s="355"/>
      <c r="G204" s="355"/>
      <c r="H204" s="355"/>
      <c r="I204" s="355"/>
      <c r="J204" s="355"/>
      <c r="K204" s="355"/>
      <c r="L204" s="355"/>
      <c r="M204" s="355"/>
      <c r="N204" s="355"/>
      <c r="O204" s="355"/>
      <c r="P204" s="355"/>
      <c r="Q204" s="355"/>
      <c r="R204" s="356"/>
      <c r="S204" s="357"/>
      <c r="T204" s="356"/>
      <c r="U204" s="357"/>
      <c r="V204" s="355"/>
      <c r="W204" s="355"/>
      <c r="X204" s="355"/>
      <c r="Y204" s="355"/>
      <c r="Z204" s="355"/>
      <c r="AA204" s="355"/>
      <c r="AB204" s="355"/>
      <c r="AC204" s="355"/>
    </row>
    <row r="205" spans="1:29" ht="12" customHeight="1">
      <c r="A205" s="355"/>
      <c r="B205" s="355" t="s">
        <v>1871</v>
      </c>
      <c r="C205" s="355" t="s">
        <v>1838</v>
      </c>
      <c r="D205" s="355"/>
      <c r="E205" s="355"/>
      <c r="F205" s="355"/>
      <c r="G205" s="355"/>
      <c r="H205" s="355"/>
      <c r="I205" s="355"/>
      <c r="J205" s="355"/>
      <c r="K205" s="355"/>
      <c r="L205" s="355"/>
      <c r="M205" s="355"/>
      <c r="N205" s="355"/>
      <c r="O205" s="355"/>
      <c r="P205" s="355"/>
      <c r="Q205" s="355"/>
      <c r="R205" s="356"/>
      <c r="S205" s="357"/>
      <c r="T205" s="356"/>
      <c r="U205" s="357"/>
      <c r="V205" s="355"/>
      <c r="W205" s="355"/>
      <c r="X205" s="355"/>
      <c r="Y205" s="355"/>
      <c r="Z205" s="355"/>
      <c r="AA205" s="355"/>
      <c r="AB205" s="355"/>
      <c r="AC205" s="355"/>
    </row>
    <row r="206" spans="1:29" ht="12" customHeight="1">
      <c r="A206" s="355"/>
      <c r="B206" s="355" t="s">
        <v>1872</v>
      </c>
      <c r="C206" s="355" t="s">
        <v>1838</v>
      </c>
      <c r="D206" s="355"/>
      <c r="E206" s="355"/>
      <c r="F206" s="355"/>
      <c r="G206" s="355"/>
      <c r="H206" s="355"/>
      <c r="I206" s="355"/>
      <c r="J206" s="355"/>
      <c r="K206" s="355"/>
      <c r="L206" s="355"/>
      <c r="M206" s="355"/>
      <c r="N206" s="355"/>
      <c r="O206" s="355"/>
      <c r="P206" s="355"/>
      <c r="Q206" s="355"/>
      <c r="R206" s="356"/>
      <c r="S206" s="357"/>
      <c r="T206" s="356"/>
      <c r="U206" s="357"/>
      <c r="V206" s="355"/>
      <c r="W206" s="355"/>
      <c r="X206" s="355"/>
      <c r="Y206" s="355"/>
      <c r="Z206" s="355"/>
      <c r="AA206" s="355"/>
      <c r="AB206" s="355"/>
      <c r="AC206" s="355"/>
    </row>
    <row r="207" spans="1:29" ht="12" customHeight="1">
      <c r="A207" s="355"/>
      <c r="B207" s="355" t="s">
        <v>1873</v>
      </c>
      <c r="C207" s="355" t="s">
        <v>1838</v>
      </c>
      <c r="D207" s="355"/>
      <c r="E207" s="355"/>
      <c r="F207" s="355"/>
      <c r="G207" s="355"/>
      <c r="H207" s="355"/>
      <c r="I207" s="355"/>
      <c r="J207" s="355"/>
      <c r="K207" s="355"/>
      <c r="L207" s="355"/>
      <c r="M207" s="355"/>
      <c r="N207" s="355"/>
      <c r="O207" s="355"/>
      <c r="P207" s="355"/>
      <c r="Q207" s="355"/>
      <c r="R207" s="356"/>
      <c r="S207" s="357"/>
      <c r="T207" s="356"/>
      <c r="U207" s="357"/>
      <c r="V207" s="355"/>
      <c r="W207" s="355"/>
      <c r="X207" s="355"/>
      <c r="Y207" s="355"/>
      <c r="Z207" s="355"/>
      <c r="AA207" s="355"/>
      <c r="AB207" s="355"/>
      <c r="AC207" s="355"/>
    </row>
    <row r="208" spans="1:29" ht="12" customHeight="1">
      <c r="A208" s="355"/>
      <c r="B208" s="355" t="s">
        <v>1874</v>
      </c>
      <c r="C208" s="355" t="s">
        <v>1838</v>
      </c>
      <c r="D208" s="355"/>
      <c r="E208" s="355"/>
      <c r="F208" s="355"/>
      <c r="G208" s="355"/>
      <c r="H208" s="355"/>
      <c r="I208" s="355"/>
      <c r="J208" s="355"/>
      <c r="K208" s="355"/>
      <c r="L208" s="355"/>
      <c r="M208" s="355"/>
      <c r="N208" s="355"/>
      <c r="O208" s="355"/>
      <c r="P208" s="355"/>
      <c r="Q208" s="355"/>
      <c r="R208" s="356"/>
      <c r="S208" s="357"/>
      <c r="T208" s="356"/>
      <c r="U208" s="357"/>
      <c r="V208" s="355"/>
      <c r="W208" s="355"/>
      <c r="X208" s="355"/>
      <c r="Y208" s="355"/>
      <c r="Z208" s="355"/>
      <c r="AA208" s="355"/>
      <c r="AB208" s="355"/>
      <c r="AC208" s="355"/>
    </row>
    <row r="209" spans="1:29" ht="12" customHeight="1">
      <c r="A209" s="355"/>
      <c r="B209" s="355" t="s">
        <v>1875</v>
      </c>
      <c r="C209" s="355" t="s">
        <v>1838</v>
      </c>
      <c r="D209" s="355"/>
      <c r="E209" s="355"/>
      <c r="F209" s="355"/>
      <c r="G209" s="355"/>
      <c r="H209" s="355"/>
      <c r="I209" s="355"/>
      <c r="J209" s="355"/>
      <c r="K209" s="355"/>
      <c r="L209" s="355"/>
      <c r="M209" s="355"/>
      <c r="N209" s="355"/>
      <c r="O209" s="355"/>
      <c r="P209" s="355"/>
      <c r="Q209" s="355"/>
      <c r="R209" s="356"/>
      <c r="S209" s="357"/>
      <c r="T209" s="356"/>
      <c r="U209" s="357"/>
      <c r="V209" s="355"/>
      <c r="W209" s="355"/>
      <c r="X209" s="355"/>
      <c r="Y209" s="355"/>
      <c r="Z209" s="355"/>
      <c r="AA209" s="355"/>
      <c r="AB209" s="355"/>
      <c r="AC209" s="355"/>
    </row>
    <row r="210" spans="1:29" ht="12" customHeight="1">
      <c r="A210" s="355"/>
      <c r="B210" s="355" t="s">
        <v>1876</v>
      </c>
      <c r="C210" s="355" t="s">
        <v>1838</v>
      </c>
      <c r="D210" s="355"/>
      <c r="E210" s="355"/>
      <c r="F210" s="355"/>
      <c r="G210" s="355"/>
      <c r="H210" s="355"/>
      <c r="I210" s="355"/>
      <c r="J210" s="355"/>
      <c r="K210" s="355"/>
      <c r="L210" s="355"/>
      <c r="M210" s="355"/>
      <c r="N210" s="355"/>
      <c r="O210" s="355"/>
      <c r="P210" s="355"/>
      <c r="Q210" s="355"/>
      <c r="R210" s="356"/>
      <c r="S210" s="357"/>
      <c r="T210" s="356"/>
      <c r="U210" s="357"/>
      <c r="V210" s="355"/>
      <c r="W210" s="355"/>
      <c r="X210" s="355"/>
      <c r="Y210" s="355"/>
      <c r="Z210" s="355"/>
      <c r="AA210" s="355"/>
      <c r="AB210" s="355"/>
      <c r="AC210" s="355"/>
    </row>
    <row r="211" spans="1:29" ht="12" customHeight="1">
      <c r="A211" s="355"/>
      <c r="B211" s="355" t="s">
        <v>1877</v>
      </c>
      <c r="C211" s="355" t="s">
        <v>1838</v>
      </c>
      <c r="D211" s="355"/>
      <c r="E211" s="355"/>
      <c r="F211" s="355"/>
      <c r="G211" s="355"/>
      <c r="H211" s="355"/>
      <c r="I211" s="355"/>
      <c r="J211" s="355"/>
      <c r="K211" s="355"/>
      <c r="L211" s="355"/>
      <c r="M211" s="355"/>
      <c r="N211" s="355"/>
      <c r="O211" s="355"/>
      <c r="P211" s="355"/>
      <c r="Q211" s="355"/>
      <c r="R211" s="356"/>
      <c r="S211" s="357"/>
      <c r="T211" s="356"/>
      <c r="U211" s="357"/>
      <c r="V211" s="355"/>
      <c r="W211" s="355"/>
      <c r="X211" s="355"/>
      <c r="Y211" s="355"/>
      <c r="Z211" s="355"/>
      <c r="AA211" s="355"/>
      <c r="AB211" s="355"/>
      <c r="AC211" s="355"/>
    </row>
    <row r="212" spans="1:29" ht="12" customHeight="1">
      <c r="A212" s="355"/>
      <c r="B212" s="355" t="s">
        <v>1878</v>
      </c>
      <c r="C212" s="355" t="s">
        <v>1838</v>
      </c>
      <c r="D212" s="355"/>
      <c r="E212" s="355"/>
      <c r="F212" s="355"/>
      <c r="G212" s="355"/>
      <c r="H212" s="355"/>
      <c r="I212" s="355"/>
      <c r="J212" s="355"/>
      <c r="K212" s="355"/>
      <c r="L212" s="355"/>
      <c r="M212" s="355"/>
      <c r="N212" s="355"/>
      <c r="O212" s="355"/>
      <c r="P212" s="355"/>
      <c r="Q212" s="355"/>
      <c r="R212" s="356"/>
      <c r="S212" s="357"/>
      <c r="T212" s="356"/>
      <c r="U212" s="357"/>
      <c r="V212" s="355"/>
      <c r="W212" s="355"/>
      <c r="X212" s="355"/>
      <c r="Y212" s="355"/>
      <c r="Z212" s="355"/>
      <c r="AA212" s="355"/>
      <c r="AB212" s="355"/>
      <c r="AC212" s="355"/>
    </row>
    <row r="213" spans="1:29" ht="12" customHeight="1">
      <c r="A213" s="355"/>
      <c r="B213" s="355" t="s">
        <v>1879</v>
      </c>
      <c r="C213" s="355" t="s">
        <v>1838</v>
      </c>
      <c r="D213" s="355"/>
      <c r="E213" s="355"/>
      <c r="F213" s="355"/>
      <c r="G213" s="355"/>
      <c r="H213" s="355"/>
      <c r="I213" s="355"/>
      <c r="J213" s="355"/>
      <c r="K213" s="355"/>
      <c r="L213" s="355"/>
      <c r="M213" s="355"/>
      <c r="N213" s="355"/>
      <c r="O213" s="355"/>
      <c r="P213" s="355"/>
      <c r="Q213" s="355"/>
      <c r="R213" s="356"/>
      <c r="S213" s="357"/>
      <c r="T213" s="356"/>
      <c r="U213" s="357"/>
      <c r="V213" s="355"/>
      <c r="W213" s="355"/>
      <c r="X213" s="355"/>
      <c r="Y213" s="355"/>
      <c r="Z213" s="355"/>
      <c r="AA213" s="355"/>
      <c r="AB213" s="355"/>
      <c r="AC213" s="355"/>
    </row>
    <row r="214" spans="1:29" ht="12" customHeight="1">
      <c r="A214" s="355"/>
      <c r="B214" s="355" t="s">
        <v>1880</v>
      </c>
      <c r="C214" s="355" t="s">
        <v>1838</v>
      </c>
      <c r="D214" s="355"/>
      <c r="E214" s="355"/>
      <c r="F214" s="355"/>
      <c r="G214" s="355"/>
      <c r="H214" s="355"/>
      <c r="I214" s="355"/>
      <c r="J214" s="355"/>
      <c r="K214" s="355"/>
      <c r="L214" s="355"/>
      <c r="M214" s="355"/>
      <c r="N214" s="355"/>
      <c r="O214" s="355"/>
      <c r="P214" s="355"/>
      <c r="Q214" s="355"/>
      <c r="R214" s="356"/>
      <c r="S214" s="357"/>
      <c r="T214" s="356"/>
      <c r="U214" s="357"/>
      <c r="V214" s="355"/>
      <c r="W214" s="355"/>
      <c r="X214" s="355"/>
      <c r="Y214" s="355"/>
      <c r="Z214" s="355"/>
      <c r="AA214" s="355"/>
      <c r="AB214" s="355"/>
      <c r="AC214" s="355"/>
    </row>
    <row r="215" spans="1:29" ht="12" customHeight="1">
      <c r="A215" s="355"/>
      <c r="B215" s="355" t="s">
        <v>1881</v>
      </c>
      <c r="C215" s="355" t="s">
        <v>1838</v>
      </c>
      <c r="D215" s="355"/>
      <c r="E215" s="355"/>
      <c r="F215" s="355"/>
      <c r="G215" s="355"/>
      <c r="H215" s="355"/>
      <c r="I215" s="355"/>
      <c r="J215" s="355"/>
      <c r="K215" s="355"/>
      <c r="L215" s="355"/>
      <c r="M215" s="355"/>
      <c r="N215" s="355"/>
      <c r="O215" s="355"/>
      <c r="P215" s="355"/>
      <c r="Q215" s="355"/>
      <c r="R215" s="356"/>
      <c r="S215" s="357"/>
      <c r="T215" s="356"/>
      <c r="U215" s="357"/>
      <c r="V215" s="355"/>
      <c r="W215" s="355"/>
      <c r="X215" s="355"/>
      <c r="Y215" s="355"/>
      <c r="Z215" s="355"/>
      <c r="AA215" s="355"/>
      <c r="AB215" s="355"/>
      <c r="AC215" s="355"/>
    </row>
    <row r="216" spans="1:29" ht="12" customHeight="1">
      <c r="A216" s="355"/>
      <c r="B216" s="355" t="s">
        <v>1882</v>
      </c>
      <c r="C216" s="355" t="s">
        <v>1838</v>
      </c>
      <c r="D216" s="355"/>
      <c r="E216" s="355"/>
      <c r="F216" s="355"/>
      <c r="G216" s="355"/>
      <c r="H216" s="355"/>
      <c r="I216" s="355"/>
      <c r="J216" s="355"/>
      <c r="K216" s="355"/>
      <c r="L216" s="355"/>
      <c r="M216" s="355"/>
      <c r="N216" s="355"/>
      <c r="O216" s="355"/>
      <c r="P216" s="355"/>
      <c r="Q216" s="355"/>
      <c r="R216" s="356"/>
      <c r="S216" s="357"/>
      <c r="T216" s="356"/>
      <c r="U216" s="357"/>
      <c r="V216" s="355"/>
      <c r="W216" s="355"/>
      <c r="X216" s="355"/>
      <c r="Y216" s="355"/>
      <c r="Z216" s="355"/>
      <c r="AA216" s="355"/>
      <c r="AB216" s="355"/>
      <c r="AC216" s="355"/>
    </row>
    <row r="217" spans="1:29" ht="12" customHeight="1">
      <c r="A217" s="355"/>
      <c r="B217" s="355" t="s">
        <v>1883</v>
      </c>
      <c r="C217" s="355" t="s">
        <v>1838</v>
      </c>
      <c r="D217" s="355"/>
      <c r="E217" s="355"/>
      <c r="F217" s="355"/>
      <c r="G217" s="355"/>
      <c r="H217" s="355"/>
      <c r="I217" s="355"/>
      <c r="J217" s="355"/>
      <c r="K217" s="355"/>
      <c r="L217" s="355"/>
      <c r="M217" s="355"/>
      <c r="N217" s="355"/>
      <c r="O217" s="355"/>
      <c r="P217" s="355"/>
      <c r="Q217" s="355"/>
      <c r="R217" s="356"/>
      <c r="S217" s="357"/>
      <c r="T217" s="356"/>
      <c r="U217" s="357"/>
      <c r="V217" s="355"/>
      <c r="W217" s="355"/>
      <c r="X217" s="355"/>
      <c r="Y217" s="355"/>
      <c r="Z217" s="355"/>
      <c r="AA217" s="355"/>
      <c r="AB217" s="355"/>
      <c r="AC217" s="355"/>
    </row>
    <row r="218" spans="1:29" ht="12" customHeight="1">
      <c r="A218" s="355"/>
      <c r="B218" s="355" t="s">
        <v>1884</v>
      </c>
      <c r="C218" s="355" t="s">
        <v>1775</v>
      </c>
      <c r="D218" s="355"/>
      <c r="E218" s="355"/>
      <c r="F218" s="355"/>
      <c r="G218" s="355"/>
      <c r="H218" s="355"/>
      <c r="I218" s="355"/>
      <c r="J218" s="355"/>
      <c r="K218" s="355"/>
      <c r="L218" s="355"/>
      <c r="M218" s="355"/>
      <c r="N218" s="355"/>
      <c r="O218" s="355"/>
      <c r="P218" s="355"/>
      <c r="Q218" s="355"/>
      <c r="R218" s="356"/>
      <c r="S218" s="357"/>
      <c r="T218" s="356"/>
      <c r="U218" s="357"/>
      <c r="V218" s="355"/>
      <c r="W218" s="355"/>
      <c r="X218" s="355"/>
      <c r="Y218" s="355"/>
      <c r="Z218" s="355"/>
      <c r="AA218" s="355"/>
      <c r="AB218" s="355"/>
      <c r="AC218" s="355"/>
    </row>
    <row r="219" spans="1:29" ht="12" customHeight="1">
      <c r="A219" s="355"/>
      <c r="B219" s="355" t="s">
        <v>1885</v>
      </c>
      <c r="C219" s="355" t="s">
        <v>192</v>
      </c>
      <c r="D219" s="355"/>
      <c r="E219" s="355"/>
      <c r="F219" s="355"/>
      <c r="G219" s="355"/>
      <c r="H219" s="355"/>
      <c r="I219" s="355"/>
      <c r="J219" s="355"/>
      <c r="K219" s="355"/>
      <c r="L219" s="355"/>
      <c r="M219" s="355"/>
      <c r="N219" s="355"/>
      <c r="O219" s="355"/>
      <c r="P219" s="355"/>
      <c r="Q219" s="355"/>
      <c r="R219" s="356"/>
      <c r="S219" s="357"/>
      <c r="T219" s="356"/>
      <c r="U219" s="357"/>
      <c r="V219" s="355"/>
      <c r="W219" s="355"/>
      <c r="X219" s="355"/>
      <c r="Y219" s="355"/>
      <c r="Z219" s="355"/>
      <c r="AA219" s="355"/>
      <c r="AB219" s="355"/>
      <c r="AC219" s="355"/>
    </row>
    <row r="220" spans="1:29" ht="12" customHeight="1">
      <c r="A220" s="355"/>
      <c r="B220" s="355" t="s">
        <v>1886</v>
      </c>
      <c r="C220" s="355" t="s">
        <v>192</v>
      </c>
      <c r="D220" s="355"/>
      <c r="E220" s="355"/>
      <c r="F220" s="355"/>
      <c r="G220" s="355"/>
      <c r="H220" s="355"/>
      <c r="I220" s="355"/>
      <c r="J220" s="355"/>
      <c r="K220" s="355"/>
      <c r="L220" s="355"/>
      <c r="M220" s="355"/>
      <c r="N220" s="355"/>
      <c r="O220" s="355"/>
      <c r="P220" s="355"/>
      <c r="Q220" s="355"/>
      <c r="R220" s="356"/>
      <c r="S220" s="357"/>
      <c r="T220" s="356"/>
      <c r="U220" s="357"/>
      <c r="V220" s="355"/>
      <c r="W220" s="355"/>
      <c r="X220" s="355"/>
      <c r="Y220" s="355"/>
      <c r="Z220" s="355"/>
      <c r="AA220" s="355"/>
      <c r="AB220" s="355"/>
      <c r="AC220" s="355"/>
    </row>
    <row r="221" spans="1:29" ht="12" customHeight="1">
      <c r="A221" s="355"/>
      <c r="B221" s="355" t="s">
        <v>1887</v>
      </c>
      <c r="C221" s="355" t="s">
        <v>192</v>
      </c>
      <c r="D221" s="355"/>
      <c r="E221" s="355"/>
      <c r="F221" s="355"/>
      <c r="G221" s="355"/>
      <c r="H221" s="355"/>
      <c r="I221" s="355"/>
      <c r="J221" s="355"/>
      <c r="K221" s="355"/>
      <c r="L221" s="355"/>
      <c r="M221" s="355"/>
      <c r="N221" s="355"/>
      <c r="O221" s="355"/>
      <c r="P221" s="355"/>
      <c r="Q221" s="355"/>
      <c r="R221" s="356"/>
      <c r="S221" s="357"/>
      <c r="T221" s="356"/>
      <c r="U221" s="357"/>
      <c r="V221" s="355"/>
      <c r="W221" s="355"/>
      <c r="X221" s="355"/>
      <c r="Y221" s="355"/>
      <c r="Z221" s="355"/>
      <c r="AA221" s="355"/>
      <c r="AB221" s="355"/>
      <c r="AC221" s="355"/>
    </row>
    <row r="222" spans="1:29" ht="12" customHeight="1">
      <c r="A222" s="355"/>
      <c r="B222" s="355" t="s">
        <v>1888</v>
      </c>
      <c r="C222" s="355" t="s">
        <v>192</v>
      </c>
      <c r="D222" s="355"/>
      <c r="E222" s="355"/>
      <c r="F222" s="355"/>
      <c r="G222" s="355"/>
      <c r="H222" s="355"/>
      <c r="I222" s="355"/>
      <c r="J222" s="355"/>
      <c r="K222" s="355"/>
      <c r="L222" s="355"/>
      <c r="M222" s="355"/>
      <c r="N222" s="355"/>
      <c r="O222" s="355"/>
      <c r="P222" s="355"/>
      <c r="Q222" s="355"/>
      <c r="R222" s="356"/>
      <c r="S222" s="357"/>
      <c r="T222" s="356"/>
      <c r="U222" s="357"/>
      <c r="V222" s="355"/>
      <c r="W222" s="355"/>
      <c r="X222" s="355"/>
      <c r="Y222" s="355"/>
      <c r="Z222" s="355"/>
      <c r="AA222" s="355"/>
      <c r="AB222" s="355"/>
      <c r="AC222" s="355"/>
    </row>
    <row r="223" spans="1:29" ht="12" customHeight="1">
      <c r="A223" s="355"/>
      <c r="B223" s="355" t="s">
        <v>1889</v>
      </c>
      <c r="C223" s="355" t="s">
        <v>192</v>
      </c>
      <c r="D223" s="355"/>
      <c r="E223" s="355"/>
      <c r="F223" s="355"/>
      <c r="G223" s="355"/>
      <c r="H223" s="355"/>
      <c r="I223" s="355"/>
      <c r="J223" s="355"/>
      <c r="K223" s="355"/>
      <c r="L223" s="355"/>
      <c r="M223" s="355"/>
      <c r="N223" s="355"/>
      <c r="O223" s="355"/>
      <c r="P223" s="355"/>
      <c r="Q223" s="355"/>
      <c r="R223" s="356"/>
      <c r="S223" s="357"/>
      <c r="T223" s="356"/>
      <c r="U223" s="357"/>
      <c r="V223" s="355"/>
      <c r="W223" s="355"/>
      <c r="X223" s="355"/>
      <c r="Y223" s="355"/>
      <c r="Z223" s="355"/>
      <c r="AA223" s="355"/>
      <c r="AB223" s="355"/>
      <c r="AC223" s="355"/>
    </row>
    <row r="224" spans="1:29" ht="12" customHeight="1">
      <c r="A224" s="355"/>
      <c r="B224" s="355" t="s">
        <v>1890</v>
      </c>
      <c r="C224" s="355" t="s">
        <v>192</v>
      </c>
      <c r="D224" s="355"/>
      <c r="E224" s="355"/>
      <c r="F224" s="355"/>
      <c r="G224" s="355"/>
      <c r="H224" s="355"/>
      <c r="I224" s="355"/>
      <c r="J224" s="355"/>
      <c r="K224" s="355"/>
      <c r="L224" s="355"/>
      <c r="M224" s="355"/>
      <c r="N224" s="355"/>
      <c r="O224" s="355"/>
      <c r="P224" s="355"/>
      <c r="Q224" s="355"/>
      <c r="R224" s="356"/>
      <c r="S224" s="357"/>
      <c r="T224" s="356"/>
      <c r="U224" s="357"/>
      <c r="V224" s="355"/>
      <c r="W224" s="355"/>
      <c r="X224" s="355"/>
      <c r="Y224" s="355"/>
      <c r="Z224" s="355"/>
      <c r="AA224" s="355"/>
      <c r="AB224" s="355"/>
      <c r="AC224" s="355"/>
    </row>
    <row r="225" spans="1:29" ht="12" customHeight="1">
      <c r="A225" s="355"/>
      <c r="B225" s="355" t="s">
        <v>1891</v>
      </c>
      <c r="C225" s="355" t="s">
        <v>192</v>
      </c>
      <c r="D225" s="355"/>
      <c r="E225" s="355"/>
      <c r="F225" s="355"/>
      <c r="G225" s="355"/>
      <c r="H225" s="355"/>
      <c r="I225" s="355"/>
      <c r="J225" s="355"/>
      <c r="K225" s="355"/>
      <c r="L225" s="355"/>
      <c r="M225" s="355"/>
      <c r="N225" s="355"/>
      <c r="O225" s="355"/>
      <c r="P225" s="355"/>
      <c r="Q225" s="355"/>
      <c r="R225" s="356"/>
      <c r="S225" s="357"/>
      <c r="T225" s="356"/>
      <c r="U225" s="357"/>
      <c r="V225" s="355"/>
      <c r="W225" s="355"/>
      <c r="X225" s="355"/>
      <c r="Y225" s="355"/>
      <c r="Z225" s="355"/>
      <c r="AA225" s="355"/>
      <c r="AB225" s="355"/>
      <c r="AC225" s="355"/>
    </row>
    <row r="226" spans="1:29" ht="12" customHeight="1">
      <c r="A226" s="355"/>
      <c r="B226" s="355" t="s">
        <v>1892</v>
      </c>
      <c r="C226" s="355" t="s">
        <v>192</v>
      </c>
      <c r="D226" s="355"/>
      <c r="E226" s="355"/>
      <c r="F226" s="355"/>
      <c r="G226" s="355"/>
      <c r="H226" s="355"/>
      <c r="I226" s="355"/>
      <c r="J226" s="355"/>
      <c r="K226" s="355"/>
      <c r="L226" s="355"/>
      <c r="M226" s="355"/>
      <c r="N226" s="355"/>
      <c r="O226" s="355"/>
      <c r="P226" s="355"/>
      <c r="Q226" s="355"/>
      <c r="R226" s="356"/>
      <c r="S226" s="357"/>
      <c r="T226" s="356"/>
      <c r="U226" s="357"/>
      <c r="V226" s="355"/>
      <c r="W226" s="355"/>
      <c r="X226" s="355"/>
      <c r="Y226" s="355"/>
      <c r="Z226" s="355"/>
      <c r="AA226" s="355"/>
      <c r="AB226" s="355"/>
      <c r="AC226" s="355"/>
    </row>
    <row r="227" spans="1:29" ht="12" customHeight="1">
      <c r="A227" s="355"/>
      <c r="B227" s="355" t="s">
        <v>1893</v>
      </c>
      <c r="C227" s="355" t="s">
        <v>192</v>
      </c>
      <c r="D227" s="355"/>
      <c r="E227" s="355"/>
      <c r="F227" s="355"/>
      <c r="G227" s="355"/>
      <c r="H227" s="355"/>
      <c r="I227" s="355"/>
      <c r="J227" s="355"/>
      <c r="K227" s="355"/>
      <c r="L227" s="355"/>
      <c r="M227" s="355"/>
      <c r="N227" s="355"/>
      <c r="O227" s="355"/>
      <c r="P227" s="355"/>
      <c r="Q227" s="355"/>
      <c r="R227" s="356"/>
      <c r="S227" s="357"/>
      <c r="T227" s="356"/>
      <c r="U227" s="357"/>
      <c r="V227" s="355"/>
      <c r="W227" s="355"/>
      <c r="X227" s="355"/>
      <c r="Y227" s="355"/>
      <c r="Z227" s="355"/>
      <c r="AA227" s="355"/>
      <c r="AB227" s="355"/>
      <c r="AC227" s="355"/>
    </row>
    <row r="228" spans="1:29" ht="12" customHeight="1">
      <c r="A228" s="355"/>
      <c r="B228" s="355" t="s">
        <v>1894</v>
      </c>
      <c r="C228" s="355" t="s">
        <v>192</v>
      </c>
      <c r="D228" s="355"/>
      <c r="E228" s="355"/>
      <c r="F228" s="355"/>
      <c r="G228" s="355"/>
      <c r="H228" s="355"/>
      <c r="I228" s="355"/>
      <c r="J228" s="355"/>
      <c r="K228" s="355"/>
      <c r="L228" s="355"/>
      <c r="M228" s="355"/>
      <c r="N228" s="355"/>
      <c r="O228" s="355"/>
      <c r="P228" s="355"/>
      <c r="Q228" s="355"/>
      <c r="R228" s="356"/>
      <c r="S228" s="357"/>
      <c r="T228" s="356"/>
      <c r="U228" s="357"/>
      <c r="V228" s="355"/>
      <c r="W228" s="355"/>
      <c r="X228" s="355"/>
      <c r="Y228" s="355"/>
      <c r="Z228" s="355"/>
      <c r="AA228" s="355"/>
      <c r="AB228" s="355"/>
      <c r="AC228" s="355"/>
    </row>
    <row r="229" spans="1:29" ht="12" customHeight="1">
      <c r="A229" s="355"/>
      <c r="B229" s="355" t="s">
        <v>1895</v>
      </c>
      <c r="C229" s="355" t="s">
        <v>192</v>
      </c>
      <c r="D229" s="355"/>
      <c r="E229" s="355"/>
      <c r="F229" s="355"/>
      <c r="G229" s="355"/>
      <c r="H229" s="355"/>
      <c r="I229" s="355"/>
      <c r="J229" s="355"/>
      <c r="K229" s="355"/>
      <c r="L229" s="355"/>
      <c r="M229" s="355"/>
      <c r="N229" s="355"/>
      <c r="O229" s="355"/>
      <c r="P229" s="355"/>
      <c r="Q229" s="355"/>
      <c r="R229" s="356"/>
      <c r="S229" s="357"/>
      <c r="T229" s="356"/>
      <c r="U229" s="357"/>
      <c r="V229" s="355"/>
      <c r="W229" s="355"/>
      <c r="X229" s="355"/>
      <c r="Y229" s="355"/>
      <c r="Z229" s="355"/>
      <c r="AA229" s="355"/>
      <c r="AB229" s="355"/>
      <c r="AC229" s="355"/>
    </row>
    <row r="230" spans="1:29" ht="12" customHeight="1">
      <c r="A230" s="355"/>
      <c r="B230" s="355" t="s">
        <v>1896</v>
      </c>
      <c r="C230" s="355" t="s">
        <v>192</v>
      </c>
      <c r="D230" s="355"/>
      <c r="E230" s="355"/>
      <c r="F230" s="355"/>
      <c r="G230" s="355"/>
      <c r="H230" s="355"/>
      <c r="I230" s="355"/>
      <c r="J230" s="355"/>
      <c r="K230" s="355"/>
      <c r="L230" s="355"/>
      <c r="M230" s="355"/>
      <c r="N230" s="355"/>
      <c r="O230" s="355"/>
      <c r="P230" s="355"/>
      <c r="Q230" s="355"/>
      <c r="R230" s="356"/>
      <c r="S230" s="357"/>
      <c r="T230" s="356"/>
      <c r="U230" s="357"/>
      <c r="V230" s="355"/>
      <c r="W230" s="355"/>
      <c r="X230" s="355"/>
      <c r="Y230" s="355"/>
      <c r="Z230" s="355"/>
      <c r="AA230" s="355"/>
      <c r="AB230" s="355"/>
      <c r="AC230" s="355"/>
    </row>
    <row r="231" spans="1:29" ht="12" customHeight="1">
      <c r="A231" s="355"/>
      <c r="B231" s="355" t="s">
        <v>1897</v>
      </c>
      <c r="C231" s="355" t="s">
        <v>192</v>
      </c>
      <c r="D231" s="355"/>
      <c r="E231" s="355"/>
      <c r="F231" s="355"/>
      <c r="G231" s="355"/>
      <c r="H231" s="355"/>
      <c r="I231" s="355"/>
      <c r="J231" s="355"/>
      <c r="K231" s="355"/>
      <c r="L231" s="355"/>
      <c r="M231" s="355"/>
      <c r="N231" s="355"/>
      <c r="O231" s="355"/>
      <c r="P231" s="355"/>
      <c r="Q231" s="355"/>
      <c r="R231" s="356"/>
      <c r="S231" s="357"/>
      <c r="T231" s="356"/>
      <c r="U231" s="357"/>
      <c r="V231" s="355"/>
      <c r="W231" s="355"/>
      <c r="X231" s="355"/>
      <c r="Y231" s="355"/>
      <c r="Z231" s="355"/>
      <c r="AA231" s="355"/>
      <c r="AB231" s="355"/>
      <c r="AC231" s="355"/>
    </row>
    <row r="232" spans="1:29" ht="12" customHeight="1">
      <c r="A232" s="355"/>
      <c r="B232" s="355" t="s">
        <v>1898</v>
      </c>
      <c r="C232" s="355" t="s">
        <v>192</v>
      </c>
      <c r="D232" s="355"/>
      <c r="E232" s="355"/>
      <c r="F232" s="355"/>
      <c r="G232" s="355"/>
      <c r="H232" s="355"/>
      <c r="I232" s="355"/>
      <c r="J232" s="355"/>
      <c r="K232" s="355"/>
      <c r="L232" s="355"/>
      <c r="M232" s="355"/>
      <c r="N232" s="355"/>
      <c r="O232" s="355"/>
      <c r="P232" s="355"/>
      <c r="Q232" s="355"/>
      <c r="R232" s="356"/>
      <c r="S232" s="357"/>
      <c r="T232" s="356"/>
      <c r="U232" s="357"/>
      <c r="V232" s="355"/>
      <c r="W232" s="355"/>
      <c r="X232" s="355"/>
      <c r="Y232" s="355"/>
      <c r="Z232" s="355"/>
      <c r="AA232" s="355"/>
      <c r="AB232" s="355"/>
      <c r="AC232" s="355"/>
    </row>
    <row r="233" spans="1:29" ht="12" customHeight="1">
      <c r="A233" s="355"/>
      <c r="B233" s="355" t="s">
        <v>1899</v>
      </c>
      <c r="C233" s="355" t="s">
        <v>192</v>
      </c>
      <c r="D233" s="355"/>
      <c r="E233" s="355"/>
      <c r="F233" s="355"/>
      <c r="G233" s="355"/>
      <c r="H233" s="355"/>
      <c r="I233" s="355"/>
      <c r="J233" s="355"/>
      <c r="K233" s="355"/>
      <c r="L233" s="355"/>
      <c r="M233" s="355"/>
      <c r="N233" s="355"/>
      <c r="O233" s="355"/>
      <c r="P233" s="355"/>
      <c r="Q233" s="355"/>
      <c r="R233" s="356"/>
      <c r="S233" s="357"/>
      <c r="T233" s="356"/>
      <c r="U233" s="357"/>
      <c r="V233" s="355"/>
      <c r="W233" s="355"/>
      <c r="X233" s="355"/>
      <c r="Y233" s="355"/>
      <c r="Z233" s="355"/>
      <c r="AA233" s="355"/>
      <c r="AB233" s="355"/>
      <c r="AC233" s="355"/>
    </row>
    <row r="234" spans="1:29" ht="12" customHeight="1">
      <c r="A234" s="355"/>
      <c r="B234" s="355" t="s">
        <v>1900</v>
      </c>
      <c r="C234" s="355" t="s">
        <v>192</v>
      </c>
      <c r="D234" s="355"/>
      <c r="E234" s="355"/>
      <c r="F234" s="355"/>
      <c r="G234" s="355"/>
      <c r="H234" s="355"/>
      <c r="I234" s="355"/>
      <c r="J234" s="355"/>
      <c r="K234" s="355"/>
      <c r="L234" s="355"/>
      <c r="M234" s="355"/>
      <c r="N234" s="355"/>
      <c r="O234" s="355"/>
      <c r="P234" s="355"/>
      <c r="Q234" s="355"/>
      <c r="R234" s="356"/>
      <c r="S234" s="357"/>
      <c r="T234" s="356"/>
      <c r="U234" s="357"/>
      <c r="V234" s="355"/>
      <c r="W234" s="355"/>
      <c r="X234" s="355"/>
      <c r="Y234" s="355"/>
      <c r="Z234" s="355"/>
      <c r="AA234" s="355"/>
      <c r="AB234" s="355"/>
      <c r="AC234" s="355"/>
    </row>
    <row r="235" spans="1:29" ht="12" customHeight="1">
      <c r="A235" s="355"/>
      <c r="B235" s="355" t="s">
        <v>1901</v>
      </c>
      <c r="C235" s="355" t="s">
        <v>192</v>
      </c>
      <c r="D235" s="355"/>
      <c r="E235" s="355"/>
      <c r="F235" s="355"/>
      <c r="G235" s="355"/>
      <c r="H235" s="355"/>
      <c r="I235" s="355"/>
      <c r="J235" s="355"/>
      <c r="K235" s="355"/>
      <c r="L235" s="355"/>
      <c r="M235" s="355"/>
      <c r="N235" s="355"/>
      <c r="O235" s="355"/>
      <c r="P235" s="355"/>
      <c r="Q235" s="355"/>
      <c r="R235" s="356"/>
      <c r="S235" s="357"/>
      <c r="T235" s="356"/>
      <c r="U235" s="357"/>
      <c r="V235" s="355"/>
      <c r="W235" s="355"/>
      <c r="X235" s="355"/>
      <c r="Y235" s="355"/>
      <c r="Z235" s="355"/>
      <c r="AA235" s="355"/>
      <c r="AB235" s="355"/>
      <c r="AC235" s="355"/>
    </row>
    <row r="236" spans="1:29" ht="12" customHeight="1">
      <c r="A236" s="355"/>
      <c r="B236" s="355" t="s">
        <v>1902</v>
      </c>
      <c r="C236" s="355" t="s">
        <v>192</v>
      </c>
      <c r="D236" s="355"/>
      <c r="E236" s="355"/>
      <c r="F236" s="355"/>
      <c r="G236" s="355"/>
      <c r="H236" s="355"/>
      <c r="I236" s="355"/>
      <c r="J236" s="355"/>
      <c r="K236" s="355"/>
      <c r="L236" s="355"/>
      <c r="M236" s="355"/>
      <c r="N236" s="355"/>
      <c r="O236" s="355"/>
      <c r="P236" s="355"/>
      <c r="Q236" s="355"/>
      <c r="R236" s="356"/>
      <c r="S236" s="357"/>
      <c r="T236" s="356"/>
      <c r="U236" s="357"/>
      <c r="V236" s="355"/>
      <c r="W236" s="355"/>
      <c r="X236" s="355"/>
      <c r="Y236" s="355"/>
      <c r="Z236" s="355"/>
      <c r="AA236" s="355"/>
      <c r="AB236" s="355"/>
      <c r="AC236" s="355"/>
    </row>
    <row r="237" spans="1:29" ht="12" customHeight="1">
      <c r="A237" s="355"/>
      <c r="B237" s="355" t="s">
        <v>1903</v>
      </c>
      <c r="C237" s="355" t="s">
        <v>192</v>
      </c>
      <c r="D237" s="355"/>
      <c r="E237" s="355"/>
      <c r="F237" s="355"/>
      <c r="G237" s="355"/>
      <c r="H237" s="355"/>
      <c r="I237" s="355"/>
      <c r="J237" s="355"/>
      <c r="K237" s="355"/>
      <c r="L237" s="355"/>
      <c r="M237" s="355"/>
      <c r="N237" s="355"/>
      <c r="O237" s="355"/>
      <c r="P237" s="355"/>
      <c r="Q237" s="355"/>
      <c r="R237" s="356"/>
      <c r="S237" s="357"/>
      <c r="T237" s="356"/>
      <c r="U237" s="357"/>
      <c r="V237" s="355"/>
      <c r="W237" s="355"/>
      <c r="X237" s="355"/>
      <c r="Y237" s="355"/>
      <c r="Z237" s="355"/>
      <c r="AA237" s="355"/>
      <c r="AB237" s="355"/>
      <c r="AC237" s="355"/>
    </row>
    <row r="238" spans="1:29" ht="12" customHeight="1">
      <c r="A238" s="355"/>
      <c r="B238" s="355" t="s">
        <v>1904</v>
      </c>
      <c r="C238" s="355" t="s">
        <v>192</v>
      </c>
      <c r="D238" s="355"/>
      <c r="E238" s="355"/>
      <c r="F238" s="355"/>
      <c r="G238" s="355"/>
      <c r="H238" s="355"/>
      <c r="I238" s="355"/>
      <c r="J238" s="355"/>
      <c r="K238" s="355"/>
      <c r="L238" s="355"/>
      <c r="M238" s="355"/>
      <c r="N238" s="355"/>
      <c r="O238" s="355"/>
      <c r="P238" s="355"/>
      <c r="Q238" s="355"/>
      <c r="R238" s="356"/>
      <c r="S238" s="357"/>
      <c r="T238" s="356"/>
      <c r="U238" s="357"/>
      <c r="V238" s="355"/>
      <c r="W238" s="355"/>
      <c r="X238" s="355"/>
      <c r="Y238" s="355"/>
      <c r="Z238" s="355"/>
      <c r="AA238" s="355"/>
      <c r="AB238" s="355"/>
      <c r="AC238" s="355"/>
    </row>
    <row r="239" spans="1:29" ht="12" customHeight="1">
      <c r="A239" s="355"/>
      <c r="B239" s="355" t="s">
        <v>1905</v>
      </c>
      <c r="C239" s="355" t="s">
        <v>192</v>
      </c>
      <c r="D239" s="355"/>
      <c r="E239" s="355"/>
      <c r="F239" s="355"/>
      <c r="G239" s="355"/>
      <c r="H239" s="355"/>
      <c r="I239" s="355"/>
      <c r="J239" s="355"/>
      <c r="K239" s="355"/>
      <c r="L239" s="355"/>
      <c r="M239" s="355"/>
      <c r="N239" s="355"/>
      <c r="O239" s="355"/>
      <c r="P239" s="355"/>
      <c r="Q239" s="355"/>
      <c r="R239" s="356"/>
      <c r="S239" s="357"/>
      <c r="T239" s="356"/>
      <c r="U239" s="357"/>
      <c r="V239" s="355"/>
      <c r="W239" s="355"/>
      <c r="X239" s="355"/>
      <c r="Y239" s="355"/>
      <c r="Z239" s="355"/>
      <c r="AA239" s="355"/>
      <c r="AB239" s="355"/>
      <c r="AC239" s="355"/>
    </row>
    <row r="240" spans="1:29" ht="12" customHeight="1">
      <c r="A240" s="355"/>
      <c r="B240" s="355" t="s">
        <v>1906</v>
      </c>
      <c r="C240" s="355" t="s">
        <v>192</v>
      </c>
      <c r="D240" s="355"/>
      <c r="E240" s="355"/>
      <c r="F240" s="355"/>
      <c r="G240" s="355"/>
      <c r="H240" s="355"/>
      <c r="I240" s="355"/>
      <c r="J240" s="355"/>
      <c r="K240" s="355"/>
      <c r="L240" s="355"/>
      <c r="M240" s="355"/>
      <c r="N240" s="355"/>
      <c r="O240" s="355"/>
      <c r="P240" s="355"/>
      <c r="Q240" s="355"/>
      <c r="R240" s="356"/>
      <c r="S240" s="357"/>
      <c r="T240" s="356"/>
      <c r="U240" s="357"/>
      <c r="V240" s="355"/>
      <c r="W240" s="355"/>
      <c r="X240" s="355"/>
      <c r="Y240" s="355"/>
      <c r="Z240" s="355"/>
      <c r="AA240" s="355"/>
      <c r="AB240" s="355"/>
      <c r="AC240" s="355"/>
    </row>
    <row r="241" spans="1:29" ht="12" customHeight="1">
      <c r="A241" s="355"/>
      <c r="B241" s="355" t="s">
        <v>1907</v>
      </c>
      <c r="C241" s="355" t="s">
        <v>192</v>
      </c>
      <c r="D241" s="355"/>
      <c r="E241" s="355"/>
      <c r="F241" s="355"/>
      <c r="G241" s="355"/>
      <c r="H241" s="355"/>
      <c r="I241" s="355"/>
      <c r="J241" s="355"/>
      <c r="K241" s="355"/>
      <c r="L241" s="355"/>
      <c r="M241" s="355"/>
      <c r="N241" s="355"/>
      <c r="O241" s="355"/>
      <c r="P241" s="355"/>
      <c r="Q241" s="355"/>
      <c r="R241" s="356"/>
      <c r="S241" s="357"/>
      <c r="T241" s="356"/>
      <c r="U241" s="357"/>
      <c r="V241" s="355"/>
      <c r="W241" s="355"/>
      <c r="X241" s="355"/>
      <c r="Y241" s="355"/>
      <c r="Z241" s="355"/>
      <c r="AA241" s="355"/>
      <c r="AB241" s="355"/>
      <c r="AC241" s="355"/>
    </row>
    <row r="242" spans="1:29" ht="12" customHeight="1">
      <c r="A242" s="355"/>
      <c r="B242" s="355" t="s">
        <v>1908</v>
      </c>
      <c r="C242" s="355" t="s">
        <v>192</v>
      </c>
      <c r="D242" s="355"/>
      <c r="E242" s="355"/>
      <c r="F242" s="355"/>
      <c r="G242" s="355"/>
      <c r="H242" s="355"/>
      <c r="I242" s="355"/>
      <c r="J242" s="355"/>
      <c r="K242" s="355"/>
      <c r="L242" s="355"/>
      <c r="M242" s="355"/>
      <c r="N242" s="355"/>
      <c r="O242" s="355"/>
      <c r="P242" s="355"/>
      <c r="Q242" s="355"/>
      <c r="R242" s="356"/>
      <c r="S242" s="357"/>
      <c r="T242" s="356"/>
      <c r="U242" s="357"/>
      <c r="V242" s="355"/>
      <c r="W242" s="355"/>
      <c r="X242" s="355"/>
      <c r="Y242" s="355"/>
      <c r="Z242" s="355"/>
      <c r="AA242" s="355"/>
      <c r="AB242" s="355"/>
      <c r="AC242" s="355"/>
    </row>
    <row r="243" spans="1:29" ht="12" customHeight="1">
      <c r="A243" s="355"/>
      <c r="B243" s="355" t="s">
        <v>1909</v>
      </c>
      <c r="C243" s="355" t="s">
        <v>192</v>
      </c>
      <c r="D243" s="355"/>
      <c r="E243" s="355"/>
      <c r="F243" s="355"/>
      <c r="G243" s="355"/>
      <c r="H243" s="355"/>
      <c r="I243" s="355"/>
      <c r="J243" s="355"/>
      <c r="K243" s="355"/>
      <c r="L243" s="355"/>
      <c r="M243" s="355"/>
      <c r="N243" s="355"/>
      <c r="O243" s="355"/>
      <c r="P243" s="355"/>
      <c r="Q243" s="355"/>
      <c r="R243" s="356"/>
      <c r="S243" s="357"/>
      <c r="T243" s="356"/>
      <c r="U243" s="357"/>
      <c r="V243" s="355"/>
      <c r="W243" s="355"/>
      <c r="X243" s="355"/>
      <c r="Y243" s="355"/>
      <c r="Z243" s="355"/>
      <c r="AA243" s="355"/>
      <c r="AB243" s="355"/>
      <c r="AC243" s="355"/>
    </row>
    <row r="244" spans="1:29" ht="12" customHeight="1">
      <c r="A244" s="355"/>
      <c r="B244" s="355" t="s">
        <v>5</v>
      </c>
      <c r="C244" s="355" t="s">
        <v>192</v>
      </c>
      <c r="D244" s="355"/>
      <c r="E244" s="355"/>
      <c r="F244" s="355"/>
      <c r="G244" s="355"/>
      <c r="H244" s="355"/>
      <c r="I244" s="355"/>
      <c r="J244" s="355"/>
      <c r="K244" s="355"/>
      <c r="L244" s="355"/>
      <c r="M244" s="355"/>
      <c r="N244" s="355"/>
      <c r="O244" s="355"/>
      <c r="P244" s="355"/>
      <c r="Q244" s="355"/>
      <c r="R244" s="356"/>
      <c r="S244" s="357"/>
      <c r="T244" s="356"/>
      <c r="U244" s="357"/>
      <c r="V244" s="355"/>
      <c r="W244" s="355"/>
      <c r="X244" s="355"/>
      <c r="Y244" s="355"/>
      <c r="Z244" s="355"/>
      <c r="AA244" s="355"/>
      <c r="AB244" s="355"/>
      <c r="AC244" s="355"/>
    </row>
    <row r="245" spans="1:29" ht="12" customHeight="1">
      <c r="A245" s="355"/>
      <c r="B245" s="355" t="s">
        <v>1910</v>
      </c>
      <c r="C245" s="355" t="s">
        <v>192</v>
      </c>
      <c r="D245" s="355"/>
      <c r="E245" s="355"/>
      <c r="F245" s="355"/>
      <c r="G245" s="355"/>
      <c r="H245" s="355"/>
      <c r="I245" s="355"/>
      <c r="J245" s="355"/>
      <c r="K245" s="355"/>
      <c r="L245" s="355"/>
      <c r="M245" s="355"/>
      <c r="N245" s="355"/>
      <c r="O245" s="355"/>
      <c r="P245" s="355"/>
      <c r="Q245" s="355"/>
      <c r="R245" s="356"/>
      <c r="S245" s="357"/>
      <c r="T245" s="356"/>
      <c r="U245" s="357"/>
      <c r="V245" s="355"/>
      <c r="W245" s="355"/>
      <c r="X245" s="355"/>
      <c r="Y245" s="355"/>
      <c r="Z245" s="355"/>
      <c r="AA245" s="355"/>
      <c r="AB245" s="355"/>
      <c r="AC245" s="355"/>
    </row>
    <row r="246" spans="1:29" ht="12" customHeight="1">
      <c r="A246" s="355"/>
      <c r="B246" s="355" t="s">
        <v>1911</v>
      </c>
      <c r="C246" s="355" t="s">
        <v>192</v>
      </c>
      <c r="D246" s="355"/>
      <c r="E246" s="355"/>
      <c r="F246" s="355"/>
      <c r="G246" s="355"/>
      <c r="H246" s="355"/>
      <c r="I246" s="355"/>
      <c r="J246" s="355"/>
      <c r="K246" s="355"/>
      <c r="L246" s="355"/>
      <c r="M246" s="355"/>
      <c r="N246" s="355"/>
      <c r="O246" s="355"/>
      <c r="P246" s="355"/>
      <c r="Q246" s="355"/>
      <c r="R246" s="356"/>
      <c r="S246" s="357"/>
      <c r="T246" s="356"/>
      <c r="U246" s="357"/>
      <c r="V246" s="355"/>
      <c r="W246" s="355"/>
      <c r="X246" s="355"/>
      <c r="Y246" s="355"/>
      <c r="Z246" s="355"/>
      <c r="AA246" s="355"/>
      <c r="AB246" s="355"/>
      <c r="AC246" s="355"/>
    </row>
    <row r="247" spans="1:29" ht="12" customHeight="1">
      <c r="A247" s="355"/>
      <c r="B247" s="355" t="s">
        <v>1912</v>
      </c>
      <c r="C247" s="355" t="s">
        <v>192</v>
      </c>
      <c r="D247" s="355"/>
      <c r="E247" s="355"/>
      <c r="F247" s="355"/>
      <c r="G247" s="355"/>
      <c r="H247" s="355"/>
      <c r="I247" s="355"/>
      <c r="J247" s="355"/>
      <c r="K247" s="355"/>
      <c r="L247" s="355"/>
      <c r="M247" s="355"/>
      <c r="N247" s="355"/>
      <c r="O247" s="355"/>
      <c r="P247" s="355"/>
      <c r="Q247" s="355"/>
      <c r="R247" s="356"/>
      <c r="S247" s="357"/>
      <c r="T247" s="356"/>
      <c r="U247" s="357"/>
      <c r="V247" s="355"/>
      <c r="W247" s="355"/>
      <c r="X247" s="355"/>
      <c r="Y247" s="355"/>
      <c r="Z247" s="355"/>
      <c r="AA247" s="355"/>
      <c r="AB247" s="355"/>
      <c r="AC247" s="355"/>
    </row>
    <row r="248" spans="1:29" ht="12" customHeight="1">
      <c r="A248" s="355"/>
      <c r="B248" s="355" t="s">
        <v>1913</v>
      </c>
      <c r="C248" s="355" t="s">
        <v>192</v>
      </c>
      <c r="D248" s="355"/>
      <c r="E248" s="355"/>
      <c r="F248" s="355"/>
      <c r="G248" s="355"/>
      <c r="H248" s="355"/>
      <c r="I248" s="355"/>
      <c r="J248" s="355"/>
      <c r="K248" s="355"/>
      <c r="L248" s="355"/>
      <c r="M248" s="355"/>
      <c r="N248" s="355"/>
      <c r="O248" s="355"/>
      <c r="P248" s="355"/>
      <c r="Q248" s="355"/>
      <c r="R248" s="356"/>
      <c r="S248" s="357"/>
      <c r="T248" s="356"/>
      <c r="U248" s="357"/>
      <c r="V248" s="355"/>
      <c r="W248" s="355"/>
      <c r="X248" s="355"/>
      <c r="Y248" s="355"/>
      <c r="Z248" s="355"/>
      <c r="AA248" s="355"/>
      <c r="AB248" s="355"/>
      <c r="AC248" s="355"/>
    </row>
    <row r="249" spans="1:29" ht="12" customHeight="1">
      <c r="A249" s="355"/>
      <c r="B249" s="355" t="s">
        <v>1914</v>
      </c>
      <c r="C249" s="355" t="s">
        <v>192</v>
      </c>
      <c r="D249" s="355"/>
      <c r="E249" s="355"/>
      <c r="F249" s="355"/>
      <c r="G249" s="355"/>
      <c r="H249" s="355"/>
      <c r="I249" s="355"/>
      <c r="J249" s="355"/>
      <c r="K249" s="355"/>
      <c r="L249" s="355"/>
      <c r="M249" s="355"/>
      <c r="N249" s="355"/>
      <c r="O249" s="355"/>
      <c r="P249" s="355"/>
      <c r="Q249" s="355"/>
      <c r="R249" s="356"/>
      <c r="S249" s="357"/>
      <c r="T249" s="356"/>
      <c r="U249" s="357"/>
      <c r="V249" s="355"/>
      <c r="W249" s="355"/>
      <c r="X249" s="355"/>
      <c r="Y249" s="355"/>
      <c r="Z249" s="355"/>
      <c r="AA249" s="355"/>
      <c r="AB249" s="355"/>
      <c r="AC249" s="355"/>
    </row>
    <row r="250" spans="1:29" ht="12" customHeight="1">
      <c r="A250" s="355"/>
      <c r="B250" s="355" t="s">
        <v>1915</v>
      </c>
      <c r="C250" s="355" t="s">
        <v>192</v>
      </c>
      <c r="D250" s="355"/>
      <c r="E250" s="355"/>
      <c r="F250" s="355"/>
      <c r="G250" s="355"/>
      <c r="H250" s="355"/>
      <c r="I250" s="355"/>
      <c r="J250" s="355"/>
      <c r="K250" s="355"/>
      <c r="L250" s="355"/>
      <c r="M250" s="355"/>
      <c r="N250" s="355"/>
      <c r="O250" s="355"/>
      <c r="P250" s="355"/>
      <c r="Q250" s="355"/>
      <c r="R250" s="356"/>
      <c r="S250" s="357"/>
      <c r="T250" s="356"/>
      <c r="U250" s="357"/>
      <c r="V250" s="355"/>
      <c r="W250" s="355"/>
      <c r="X250" s="355"/>
      <c r="Y250" s="355"/>
      <c r="Z250" s="355"/>
      <c r="AA250" s="355"/>
      <c r="AB250" s="355"/>
      <c r="AC250" s="355"/>
    </row>
    <row r="251" spans="1:29" ht="12" customHeight="1">
      <c r="A251" s="355"/>
      <c r="B251" s="355" t="s">
        <v>1916</v>
      </c>
      <c r="C251" s="355" t="s">
        <v>192</v>
      </c>
      <c r="D251" s="355"/>
      <c r="E251" s="355"/>
      <c r="F251" s="355"/>
      <c r="G251" s="355"/>
      <c r="H251" s="355"/>
      <c r="I251" s="355"/>
      <c r="J251" s="355"/>
      <c r="K251" s="355"/>
      <c r="L251" s="355"/>
      <c r="M251" s="355"/>
      <c r="N251" s="355"/>
      <c r="O251" s="355"/>
      <c r="P251" s="355"/>
      <c r="Q251" s="355"/>
      <c r="R251" s="356"/>
      <c r="S251" s="357"/>
      <c r="T251" s="356"/>
      <c r="U251" s="357"/>
      <c r="V251" s="355"/>
      <c r="W251" s="355"/>
      <c r="X251" s="355"/>
      <c r="Y251" s="355"/>
      <c r="Z251" s="355"/>
      <c r="AA251" s="355"/>
      <c r="AB251" s="355"/>
      <c r="AC251" s="355"/>
    </row>
    <row r="252" spans="1:29" ht="12" customHeight="1">
      <c r="A252" s="355"/>
      <c r="B252" s="355" t="s">
        <v>1917</v>
      </c>
      <c r="C252" s="355" t="s">
        <v>192</v>
      </c>
      <c r="D252" s="355"/>
      <c r="E252" s="355"/>
      <c r="F252" s="355"/>
      <c r="G252" s="355"/>
      <c r="H252" s="355"/>
      <c r="I252" s="355"/>
      <c r="J252" s="355"/>
      <c r="K252" s="355"/>
      <c r="L252" s="355"/>
      <c r="M252" s="355"/>
      <c r="N252" s="355"/>
      <c r="O252" s="355"/>
      <c r="P252" s="355"/>
      <c r="Q252" s="355"/>
      <c r="R252" s="356"/>
      <c r="S252" s="357"/>
      <c r="T252" s="356"/>
      <c r="U252" s="357"/>
      <c r="V252" s="355"/>
      <c r="W252" s="355"/>
      <c r="X252" s="355"/>
      <c r="Y252" s="355"/>
      <c r="Z252" s="355"/>
      <c r="AA252" s="355"/>
      <c r="AB252" s="355"/>
      <c r="AC252" s="355"/>
    </row>
    <row r="253" spans="1:29" ht="12" customHeight="1">
      <c r="A253" s="355"/>
      <c r="B253" s="355" t="s">
        <v>1918</v>
      </c>
      <c r="C253" s="355" t="s">
        <v>192</v>
      </c>
      <c r="D253" s="355"/>
      <c r="E253" s="355"/>
      <c r="F253" s="355"/>
      <c r="G253" s="355"/>
      <c r="H253" s="355"/>
      <c r="I253" s="355"/>
      <c r="J253" s="355"/>
      <c r="K253" s="355"/>
      <c r="L253" s="355"/>
      <c r="M253" s="355"/>
      <c r="N253" s="355"/>
      <c r="O253" s="355"/>
      <c r="P253" s="355"/>
      <c r="Q253" s="355"/>
      <c r="R253" s="356"/>
      <c r="S253" s="357"/>
      <c r="T253" s="356"/>
      <c r="U253" s="357"/>
      <c r="V253" s="355"/>
      <c r="W253" s="355"/>
      <c r="X253" s="355"/>
      <c r="Y253" s="355"/>
      <c r="Z253" s="355"/>
      <c r="AA253" s="355"/>
      <c r="AB253" s="355"/>
      <c r="AC253" s="355"/>
    </row>
    <row r="254" spans="1:29" ht="12" customHeight="1">
      <c r="A254" s="355"/>
      <c r="B254" s="355" t="s">
        <v>1919</v>
      </c>
      <c r="C254" s="355" t="s">
        <v>192</v>
      </c>
      <c r="D254" s="355"/>
      <c r="E254" s="355"/>
      <c r="F254" s="355"/>
      <c r="G254" s="355"/>
      <c r="H254" s="355"/>
      <c r="I254" s="355"/>
      <c r="J254" s="355"/>
      <c r="K254" s="355"/>
      <c r="L254" s="355"/>
      <c r="M254" s="355"/>
      <c r="N254" s="355"/>
      <c r="O254" s="355"/>
      <c r="P254" s="355"/>
      <c r="Q254" s="355"/>
      <c r="R254" s="356"/>
      <c r="S254" s="357"/>
      <c r="T254" s="356"/>
      <c r="U254" s="357"/>
      <c r="V254" s="355"/>
      <c r="W254" s="355"/>
      <c r="X254" s="355"/>
      <c r="Y254" s="355"/>
      <c r="Z254" s="355"/>
      <c r="AA254" s="355"/>
      <c r="AB254" s="355"/>
      <c r="AC254" s="355"/>
    </row>
    <row r="255" spans="1:29" ht="12" customHeight="1">
      <c r="A255" s="355"/>
      <c r="B255" s="355" t="s">
        <v>1920</v>
      </c>
      <c r="C255" s="355" t="s">
        <v>192</v>
      </c>
      <c r="D255" s="355"/>
      <c r="E255" s="355"/>
      <c r="F255" s="355"/>
      <c r="G255" s="355"/>
      <c r="H255" s="355"/>
      <c r="I255" s="355"/>
      <c r="J255" s="355"/>
      <c r="K255" s="355"/>
      <c r="L255" s="355"/>
      <c r="M255" s="355"/>
      <c r="N255" s="355"/>
      <c r="O255" s="355"/>
      <c r="P255" s="355"/>
      <c r="Q255" s="355"/>
      <c r="R255" s="356"/>
      <c r="S255" s="357"/>
      <c r="T255" s="356"/>
      <c r="U255" s="357"/>
      <c r="V255" s="355"/>
      <c r="W255" s="355"/>
      <c r="X255" s="355"/>
      <c r="Y255" s="355"/>
      <c r="Z255" s="355"/>
      <c r="AA255" s="355"/>
      <c r="AB255" s="355"/>
      <c r="AC255" s="355"/>
    </row>
    <row r="256" spans="1:29" ht="12" customHeight="1">
      <c r="A256" s="355"/>
      <c r="B256" s="355" t="s">
        <v>1921</v>
      </c>
      <c r="C256" s="355" t="s">
        <v>192</v>
      </c>
      <c r="D256" s="355"/>
      <c r="E256" s="355"/>
      <c r="F256" s="355"/>
      <c r="G256" s="355"/>
      <c r="H256" s="355"/>
      <c r="I256" s="355"/>
      <c r="J256" s="355"/>
      <c r="K256" s="355"/>
      <c r="L256" s="355"/>
      <c r="M256" s="355"/>
      <c r="N256" s="355"/>
      <c r="O256" s="355"/>
      <c r="P256" s="355"/>
      <c r="Q256" s="355"/>
      <c r="R256" s="356"/>
      <c r="S256" s="357"/>
      <c r="T256" s="356"/>
      <c r="U256" s="357"/>
      <c r="V256" s="355"/>
      <c r="W256" s="355"/>
      <c r="X256" s="355"/>
      <c r="Y256" s="355"/>
      <c r="Z256" s="355"/>
      <c r="AA256" s="355"/>
      <c r="AB256" s="355"/>
      <c r="AC256" s="355"/>
    </row>
    <row r="257" spans="1:29" ht="12" customHeight="1">
      <c r="A257" s="355"/>
      <c r="B257" s="355" t="s">
        <v>1922</v>
      </c>
      <c r="C257" s="355" t="s">
        <v>192</v>
      </c>
      <c r="D257" s="355"/>
      <c r="E257" s="355"/>
      <c r="F257" s="355"/>
      <c r="G257" s="355"/>
      <c r="H257" s="355"/>
      <c r="I257" s="355"/>
      <c r="J257" s="355"/>
      <c r="K257" s="355"/>
      <c r="L257" s="355"/>
      <c r="M257" s="355"/>
      <c r="N257" s="355"/>
      <c r="O257" s="355"/>
      <c r="P257" s="355"/>
      <c r="Q257" s="355"/>
      <c r="R257" s="356"/>
      <c r="S257" s="357"/>
      <c r="T257" s="356"/>
      <c r="U257" s="357"/>
      <c r="V257" s="355"/>
      <c r="W257" s="355"/>
      <c r="X257" s="355"/>
      <c r="Y257" s="355"/>
      <c r="Z257" s="355"/>
      <c r="AA257" s="355"/>
      <c r="AB257" s="355"/>
      <c r="AC257" s="355"/>
    </row>
    <row r="258" spans="1:29" ht="12" customHeight="1">
      <c r="A258" s="355"/>
      <c r="B258" s="355" t="s">
        <v>1923</v>
      </c>
      <c r="C258" s="355" t="s">
        <v>192</v>
      </c>
      <c r="D258" s="355"/>
      <c r="E258" s="355"/>
      <c r="F258" s="355"/>
      <c r="G258" s="355"/>
      <c r="H258" s="355"/>
      <c r="I258" s="355"/>
      <c r="J258" s="355"/>
      <c r="K258" s="355"/>
      <c r="L258" s="355"/>
      <c r="M258" s="355"/>
      <c r="N258" s="355"/>
      <c r="O258" s="355"/>
      <c r="P258" s="355"/>
      <c r="Q258" s="355"/>
      <c r="R258" s="356"/>
      <c r="S258" s="357"/>
      <c r="T258" s="356"/>
      <c r="U258" s="357"/>
      <c r="V258" s="355"/>
      <c r="W258" s="355"/>
      <c r="X258" s="355"/>
      <c r="Y258" s="355"/>
      <c r="Z258" s="355"/>
      <c r="AA258" s="355"/>
      <c r="AB258" s="355"/>
      <c r="AC258" s="355"/>
    </row>
    <row r="259" spans="1:29" ht="12" customHeight="1">
      <c r="A259" s="355"/>
      <c r="B259" s="355" t="s">
        <v>1924</v>
      </c>
      <c r="C259" s="355" t="s">
        <v>192</v>
      </c>
      <c r="D259" s="355"/>
      <c r="E259" s="355"/>
      <c r="F259" s="355"/>
      <c r="G259" s="355"/>
      <c r="H259" s="355"/>
      <c r="I259" s="355"/>
      <c r="J259" s="355"/>
      <c r="K259" s="355"/>
      <c r="L259" s="355"/>
      <c r="M259" s="355"/>
      <c r="N259" s="355"/>
      <c r="O259" s="355"/>
      <c r="P259" s="355"/>
      <c r="Q259" s="355"/>
      <c r="R259" s="356"/>
      <c r="S259" s="357"/>
      <c r="T259" s="356"/>
      <c r="U259" s="357"/>
      <c r="V259" s="355"/>
      <c r="W259" s="355"/>
      <c r="X259" s="355"/>
      <c r="Y259" s="355"/>
      <c r="Z259" s="355"/>
      <c r="AA259" s="355"/>
      <c r="AB259" s="355"/>
      <c r="AC259" s="355"/>
    </row>
    <row r="260" spans="1:29" ht="12" customHeight="1">
      <c r="A260" s="355"/>
      <c r="B260" s="355" t="s">
        <v>1925</v>
      </c>
      <c r="C260" s="355" t="s">
        <v>192</v>
      </c>
      <c r="D260" s="355"/>
      <c r="E260" s="355"/>
      <c r="F260" s="355"/>
      <c r="G260" s="355"/>
      <c r="H260" s="355"/>
      <c r="I260" s="355"/>
      <c r="J260" s="355"/>
      <c r="K260" s="355"/>
      <c r="L260" s="355"/>
      <c r="M260" s="355"/>
      <c r="N260" s="355"/>
      <c r="O260" s="355"/>
      <c r="P260" s="355"/>
      <c r="Q260" s="355"/>
      <c r="R260" s="356"/>
      <c r="S260" s="357"/>
      <c r="T260" s="356"/>
      <c r="U260" s="357"/>
      <c r="V260" s="355"/>
      <c r="W260" s="355"/>
      <c r="X260" s="355"/>
      <c r="Y260" s="355"/>
      <c r="Z260" s="355"/>
      <c r="AA260" s="355"/>
      <c r="AB260" s="355"/>
      <c r="AC260" s="355"/>
    </row>
    <row r="261" spans="1:29" ht="12" customHeight="1">
      <c r="A261" s="355"/>
      <c r="B261" s="355" t="s">
        <v>1926</v>
      </c>
      <c r="C261" s="355" t="s">
        <v>192</v>
      </c>
      <c r="D261" s="355"/>
      <c r="E261" s="355"/>
      <c r="F261" s="355"/>
      <c r="G261" s="355"/>
      <c r="H261" s="355"/>
      <c r="I261" s="355"/>
      <c r="J261" s="355"/>
      <c r="K261" s="355"/>
      <c r="L261" s="355"/>
      <c r="M261" s="355"/>
      <c r="N261" s="355"/>
      <c r="O261" s="355"/>
      <c r="P261" s="355"/>
      <c r="Q261" s="355"/>
      <c r="R261" s="356"/>
      <c r="S261" s="357"/>
      <c r="T261" s="356"/>
      <c r="U261" s="357"/>
      <c r="V261" s="355"/>
      <c r="W261" s="355"/>
      <c r="X261" s="355"/>
      <c r="Y261" s="355"/>
      <c r="Z261" s="355"/>
      <c r="AA261" s="355"/>
      <c r="AB261" s="355"/>
      <c r="AC261" s="355"/>
    </row>
    <row r="262" spans="1:29" ht="12" customHeight="1">
      <c r="A262" s="355"/>
      <c r="B262" s="355" t="s">
        <v>1927</v>
      </c>
      <c r="C262" s="355" t="s">
        <v>192</v>
      </c>
      <c r="D262" s="355"/>
      <c r="E262" s="355"/>
      <c r="F262" s="355"/>
      <c r="G262" s="355"/>
      <c r="H262" s="355"/>
      <c r="I262" s="355"/>
      <c r="J262" s="355"/>
      <c r="K262" s="355"/>
      <c r="L262" s="355"/>
      <c r="M262" s="355"/>
      <c r="N262" s="355"/>
      <c r="O262" s="355"/>
      <c r="P262" s="355"/>
      <c r="Q262" s="355"/>
      <c r="R262" s="356"/>
      <c r="S262" s="357"/>
      <c r="T262" s="356"/>
      <c r="U262" s="357"/>
      <c r="V262" s="355"/>
      <c r="W262" s="355"/>
      <c r="X262" s="355"/>
      <c r="Y262" s="355"/>
      <c r="Z262" s="355"/>
      <c r="AA262" s="355"/>
      <c r="AB262" s="355"/>
      <c r="AC262" s="355"/>
    </row>
    <row r="263" spans="1:29" ht="12" customHeight="1">
      <c r="A263" s="355"/>
      <c r="B263" s="355" t="s">
        <v>1928</v>
      </c>
      <c r="C263" s="355" t="s">
        <v>192</v>
      </c>
      <c r="D263" s="355"/>
      <c r="E263" s="355"/>
      <c r="F263" s="355"/>
      <c r="G263" s="355"/>
      <c r="H263" s="355"/>
      <c r="I263" s="355"/>
      <c r="J263" s="355"/>
      <c r="K263" s="355"/>
      <c r="L263" s="355"/>
      <c r="M263" s="355"/>
      <c r="N263" s="355"/>
      <c r="O263" s="355"/>
      <c r="P263" s="355"/>
      <c r="Q263" s="355"/>
      <c r="R263" s="356"/>
      <c r="S263" s="357"/>
      <c r="T263" s="356"/>
      <c r="U263" s="357"/>
      <c r="V263" s="355"/>
      <c r="W263" s="355"/>
      <c r="X263" s="355"/>
      <c r="Y263" s="355"/>
      <c r="Z263" s="355"/>
      <c r="AA263" s="355"/>
      <c r="AB263" s="355"/>
      <c r="AC263" s="355"/>
    </row>
    <row r="264" spans="1:29" ht="12" customHeight="1">
      <c r="A264" s="355"/>
      <c r="B264" s="355" t="s">
        <v>1929</v>
      </c>
      <c r="C264" s="355" t="s">
        <v>192</v>
      </c>
      <c r="D264" s="355"/>
      <c r="E264" s="355"/>
      <c r="F264" s="355"/>
      <c r="G264" s="355"/>
      <c r="H264" s="355"/>
      <c r="I264" s="355"/>
      <c r="J264" s="355"/>
      <c r="K264" s="355"/>
      <c r="L264" s="355"/>
      <c r="M264" s="355"/>
      <c r="N264" s="355"/>
      <c r="O264" s="355"/>
      <c r="P264" s="355"/>
      <c r="Q264" s="355"/>
      <c r="R264" s="356"/>
      <c r="S264" s="357"/>
      <c r="T264" s="356"/>
      <c r="U264" s="357"/>
      <c r="V264" s="355"/>
      <c r="W264" s="355"/>
      <c r="X264" s="355"/>
      <c r="Y264" s="355"/>
      <c r="Z264" s="355"/>
      <c r="AA264" s="355"/>
      <c r="AB264" s="355"/>
      <c r="AC264" s="355"/>
    </row>
    <row r="265" spans="1:29" ht="12" customHeight="1">
      <c r="A265" s="355"/>
      <c r="B265" s="355" t="s">
        <v>1930</v>
      </c>
      <c r="C265" s="355" t="s">
        <v>192</v>
      </c>
      <c r="D265" s="355"/>
      <c r="E265" s="355"/>
      <c r="F265" s="355"/>
      <c r="G265" s="355"/>
      <c r="H265" s="355"/>
      <c r="I265" s="355"/>
      <c r="J265" s="355"/>
      <c r="K265" s="355"/>
      <c r="L265" s="355"/>
      <c r="M265" s="355"/>
      <c r="N265" s="355"/>
      <c r="O265" s="355"/>
      <c r="P265" s="355"/>
      <c r="Q265" s="355"/>
      <c r="R265" s="356"/>
      <c r="S265" s="357"/>
      <c r="T265" s="356"/>
      <c r="U265" s="357"/>
      <c r="V265" s="355"/>
      <c r="W265" s="355"/>
      <c r="X265" s="355"/>
      <c r="Y265" s="355"/>
      <c r="Z265" s="355"/>
      <c r="AA265" s="355"/>
      <c r="AB265" s="355"/>
      <c r="AC265" s="355"/>
    </row>
    <row r="266" spans="1:29" ht="12" customHeight="1">
      <c r="A266" s="355"/>
      <c r="B266" s="355" t="s">
        <v>1931</v>
      </c>
      <c r="C266" s="355" t="s">
        <v>192</v>
      </c>
      <c r="D266" s="355"/>
      <c r="E266" s="355"/>
      <c r="F266" s="355"/>
      <c r="G266" s="355"/>
      <c r="H266" s="355"/>
      <c r="I266" s="355"/>
      <c r="J266" s="355"/>
      <c r="K266" s="355"/>
      <c r="L266" s="355"/>
      <c r="M266" s="355"/>
      <c r="N266" s="355"/>
      <c r="O266" s="355"/>
      <c r="P266" s="355"/>
      <c r="Q266" s="355"/>
      <c r="R266" s="356"/>
      <c r="S266" s="357"/>
      <c r="T266" s="356"/>
      <c r="U266" s="357"/>
      <c r="V266" s="355"/>
      <c r="W266" s="355"/>
      <c r="X266" s="355"/>
      <c r="Y266" s="355"/>
      <c r="Z266" s="355"/>
      <c r="AA266" s="355"/>
      <c r="AB266" s="355"/>
      <c r="AC266" s="355"/>
    </row>
    <row r="267" spans="1:29" ht="12" customHeight="1">
      <c r="A267" s="355"/>
      <c r="B267" s="355" t="s">
        <v>1932</v>
      </c>
      <c r="C267" s="355" t="s">
        <v>192</v>
      </c>
      <c r="D267" s="355"/>
      <c r="E267" s="355"/>
      <c r="F267" s="355"/>
      <c r="G267" s="355"/>
      <c r="H267" s="355"/>
      <c r="I267" s="355"/>
      <c r="J267" s="355"/>
      <c r="K267" s="355"/>
      <c r="L267" s="355"/>
      <c r="M267" s="355"/>
      <c r="N267" s="355"/>
      <c r="O267" s="355"/>
      <c r="P267" s="355"/>
      <c r="Q267" s="355"/>
      <c r="R267" s="356"/>
      <c r="S267" s="357"/>
      <c r="T267" s="356"/>
      <c r="U267" s="357"/>
      <c r="V267" s="355"/>
      <c r="W267" s="355"/>
      <c r="X267" s="355"/>
      <c r="Y267" s="355"/>
      <c r="Z267" s="355"/>
      <c r="AA267" s="355"/>
      <c r="AB267" s="355"/>
      <c r="AC267" s="355"/>
    </row>
    <row r="268" spans="1:29" ht="12" customHeight="1">
      <c r="A268" s="355"/>
      <c r="B268" s="355" t="s">
        <v>1933</v>
      </c>
      <c r="C268" s="355" t="s">
        <v>192</v>
      </c>
      <c r="D268" s="355"/>
      <c r="E268" s="355"/>
      <c r="F268" s="355"/>
      <c r="G268" s="355"/>
      <c r="H268" s="355"/>
      <c r="I268" s="355"/>
      <c r="J268" s="355"/>
      <c r="K268" s="355"/>
      <c r="L268" s="355"/>
      <c r="M268" s="355"/>
      <c r="N268" s="355"/>
      <c r="O268" s="355"/>
      <c r="P268" s="355"/>
      <c r="Q268" s="355"/>
      <c r="R268" s="356"/>
      <c r="S268" s="357"/>
      <c r="T268" s="356"/>
      <c r="U268" s="357"/>
      <c r="V268" s="355"/>
      <c r="W268" s="355"/>
      <c r="X268" s="355"/>
      <c r="Y268" s="355"/>
      <c r="Z268" s="355"/>
      <c r="AA268" s="355"/>
      <c r="AB268" s="355"/>
      <c r="AC268" s="355"/>
    </row>
    <row r="269" spans="1:29" ht="12" customHeight="1">
      <c r="A269" s="355"/>
      <c r="B269" s="355" t="s">
        <v>1934</v>
      </c>
      <c r="C269" s="355" t="s">
        <v>192</v>
      </c>
      <c r="D269" s="355"/>
      <c r="E269" s="355"/>
      <c r="F269" s="355"/>
      <c r="G269" s="355"/>
      <c r="H269" s="355"/>
      <c r="I269" s="355"/>
      <c r="J269" s="355"/>
      <c r="K269" s="355"/>
      <c r="L269" s="355"/>
      <c r="M269" s="355"/>
      <c r="N269" s="355"/>
      <c r="O269" s="355"/>
      <c r="P269" s="355"/>
      <c r="Q269" s="355"/>
      <c r="R269" s="356"/>
      <c r="S269" s="357"/>
      <c r="T269" s="356"/>
      <c r="U269" s="357"/>
      <c r="V269" s="355"/>
      <c r="W269" s="355"/>
      <c r="X269" s="355"/>
      <c r="Y269" s="355"/>
      <c r="Z269" s="355"/>
      <c r="AA269" s="355"/>
      <c r="AB269" s="355"/>
      <c r="AC269" s="355"/>
    </row>
    <row r="270" spans="1:29" ht="12" customHeight="1">
      <c r="A270" s="355"/>
      <c r="B270" s="355" t="s">
        <v>1935</v>
      </c>
      <c r="C270" s="355" t="s">
        <v>192</v>
      </c>
      <c r="D270" s="355"/>
      <c r="E270" s="355"/>
      <c r="F270" s="355"/>
      <c r="G270" s="355"/>
      <c r="H270" s="355"/>
      <c r="I270" s="355"/>
      <c r="J270" s="355"/>
      <c r="K270" s="355"/>
      <c r="L270" s="355"/>
      <c r="M270" s="355"/>
      <c r="N270" s="355"/>
      <c r="O270" s="355"/>
      <c r="P270" s="355"/>
      <c r="Q270" s="355"/>
      <c r="R270" s="356"/>
      <c r="S270" s="357"/>
      <c r="T270" s="356"/>
      <c r="U270" s="357"/>
      <c r="V270" s="355"/>
      <c r="W270" s="355"/>
      <c r="X270" s="355"/>
      <c r="Y270" s="355"/>
      <c r="Z270" s="355"/>
      <c r="AA270" s="355"/>
      <c r="AB270" s="355"/>
      <c r="AC270" s="355"/>
    </row>
    <row r="271" spans="1:29" ht="12" customHeight="1">
      <c r="A271" s="355"/>
      <c r="B271" s="355" t="s">
        <v>1936</v>
      </c>
      <c r="C271" s="355" t="s">
        <v>192</v>
      </c>
      <c r="D271" s="355"/>
      <c r="E271" s="355"/>
      <c r="F271" s="355"/>
      <c r="G271" s="355"/>
      <c r="H271" s="355"/>
      <c r="I271" s="355"/>
      <c r="J271" s="355"/>
      <c r="K271" s="355"/>
      <c r="L271" s="355"/>
      <c r="M271" s="355"/>
      <c r="N271" s="355"/>
      <c r="O271" s="355"/>
      <c r="P271" s="355"/>
      <c r="Q271" s="355"/>
      <c r="R271" s="356"/>
      <c r="S271" s="357"/>
      <c r="T271" s="356"/>
      <c r="U271" s="357"/>
      <c r="V271" s="355"/>
      <c r="W271" s="355"/>
      <c r="X271" s="355"/>
      <c r="Y271" s="355"/>
      <c r="Z271" s="355"/>
      <c r="AA271" s="355"/>
      <c r="AB271" s="355"/>
      <c r="AC271" s="355"/>
    </row>
    <row r="272" spans="1:29" ht="12" customHeight="1">
      <c r="A272" s="355"/>
      <c r="B272" s="355" t="s">
        <v>6</v>
      </c>
      <c r="C272" s="355" t="s">
        <v>192</v>
      </c>
      <c r="D272" s="355"/>
      <c r="E272" s="355"/>
      <c r="F272" s="355"/>
      <c r="G272" s="355"/>
      <c r="H272" s="355"/>
      <c r="I272" s="355"/>
      <c r="J272" s="355"/>
      <c r="K272" s="355"/>
      <c r="L272" s="355"/>
      <c r="M272" s="355"/>
      <c r="N272" s="355"/>
      <c r="O272" s="355"/>
      <c r="P272" s="355"/>
      <c r="Q272" s="355"/>
      <c r="R272" s="356"/>
      <c r="S272" s="357"/>
      <c r="T272" s="356"/>
      <c r="U272" s="357"/>
      <c r="V272" s="355"/>
      <c r="W272" s="355"/>
      <c r="X272" s="355"/>
      <c r="Y272" s="355"/>
      <c r="Z272" s="355"/>
      <c r="AA272" s="355"/>
      <c r="AB272" s="355"/>
      <c r="AC272" s="355"/>
    </row>
    <row r="273" spans="1:29" ht="12" customHeight="1">
      <c r="A273" s="355"/>
      <c r="B273" s="355" t="s">
        <v>1937</v>
      </c>
      <c r="C273" s="355" t="s">
        <v>192</v>
      </c>
      <c r="D273" s="355"/>
      <c r="E273" s="355"/>
      <c r="F273" s="355"/>
      <c r="G273" s="355"/>
      <c r="H273" s="355"/>
      <c r="I273" s="355"/>
      <c r="J273" s="355"/>
      <c r="K273" s="355"/>
      <c r="L273" s="355"/>
      <c r="M273" s="355"/>
      <c r="N273" s="355"/>
      <c r="O273" s="355"/>
      <c r="P273" s="355"/>
      <c r="Q273" s="355"/>
      <c r="R273" s="356"/>
      <c r="S273" s="357"/>
      <c r="T273" s="356"/>
      <c r="U273" s="357"/>
      <c r="V273" s="355"/>
      <c r="W273" s="355"/>
      <c r="X273" s="355"/>
      <c r="Y273" s="355"/>
      <c r="Z273" s="355"/>
      <c r="AA273" s="355"/>
      <c r="AB273" s="355"/>
      <c r="AC273" s="355"/>
    </row>
    <row r="274" spans="1:29" ht="12" customHeight="1">
      <c r="A274" s="355"/>
      <c r="B274" s="355" t="s">
        <v>1938</v>
      </c>
      <c r="C274" s="355" t="s">
        <v>192</v>
      </c>
      <c r="D274" s="355"/>
      <c r="E274" s="355"/>
      <c r="F274" s="355"/>
      <c r="G274" s="355"/>
      <c r="H274" s="355"/>
      <c r="I274" s="355"/>
      <c r="J274" s="355"/>
      <c r="K274" s="355"/>
      <c r="L274" s="355"/>
      <c r="M274" s="355"/>
      <c r="N274" s="355"/>
      <c r="O274" s="355"/>
      <c r="P274" s="355"/>
      <c r="Q274" s="355"/>
      <c r="R274" s="356"/>
      <c r="S274" s="357"/>
      <c r="T274" s="356"/>
      <c r="U274" s="357"/>
      <c r="V274" s="355"/>
      <c r="W274" s="355"/>
      <c r="X274" s="355"/>
      <c r="Y274" s="355"/>
      <c r="Z274" s="355"/>
      <c r="AA274" s="355"/>
      <c r="AB274" s="355"/>
      <c r="AC274" s="355"/>
    </row>
    <row r="275" spans="1:29" ht="12" customHeight="1">
      <c r="A275" s="355"/>
      <c r="B275" s="355" t="s">
        <v>1939</v>
      </c>
      <c r="C275" s="355" t="s">
        <v>192</v>
      </c>
      <c r="D275" s="355"/>
      <c r="E275" s="355"/>
      <c r="F275" s="355"/>
      <c r="G275" s="355"/>
      <c r="H275" s="355"/>
      <c r="I275" s="355"/>
      <c r="J275" s="355"/>
      <c r="K275" s="355"/>
      <c r="L275" s="355"/>
      <c r="M275" s="355"/>
      <c r="N275" s="355"/>
      <c r="O275" s="355"/>
      <c r="P275" s="355"/>
      <c r="Q275" s="355"/>
      <c r="R275" s="356"/>
      <c r="S275" s="357"/>
      <c r="T275" s="356"/>
      <c r="U275" s="357"/>
      <c r="V275" s="355"/>
      <c r="W275" s="355"/>
      <c r="X275" s="355"/>
      <c r="Y275" s="355"/>
      <c r="Z275" s="355"/>
      <c r="AA275" s="355"/>
      <c r="AB275" s="355"/>
      <c r="AC275" s="355"/>
    </row>
    <row r="276" spans="1:29" ht="12" customHeight="1">
      <c r="A276" s="355"/>
      <c r="B276" s="355" t="s">
        <v>1940</v>
      </c>
      <c r="C276" s="355" t="s">
        <v>192</v>
      </c>
      <c r="D276" s="355"/>
      <c r="E276" s="355"/>
      <c r="F276" s="355"/>
      <c r="G276" s="355"/>
      <c r="H276" s="355"/>
      <c r="I276" s="355"/>
      <c r="J276" s="355"/>
      <c r="K276" s="355"/>
      <c r="L276" s="355"/>
      <c r="M276" s="355"/>
      <c r="N276" s="355"/>
      <c r="O276" s="355"/>
      <c r="P276" s="355"/>
      <c r="Q276" s="355"/>
      <c r="R276" s="356"/>
      <c r="S276" s="357"/>
      <c r="T276" s="356"/>
      <c r="U276" s="357"/>
      <c r="V276" s="355"/>
      <c r="W276" s="355"/>
      <c r="X276" s="355"/>
      <c r="Y276" s="355"/>
      <c r="Z276" s="355"/>
      <c r="AA276" s="355"/>
      <c r="AB276" s="355"/>
      <c r="AC276" s="355"/>
    </row>
    <row r="277" spans="1:29" ht="12" customHeight="1">
      <c r="A277" s="355"/>
      <c r="B277" s="355" t="s">
        <v>7</v>
      </c>
      <c r="C277" s="355" t="s">
        <v>192</v>
      </c>
      <c r="D277" s="355"/>
      <c r="E277" s="355"/>
      <c r="F277" s="355"/>
      <c r="G277" s="355"/>
      <c r="H277" s="355"/>
      <c r="I277" s="355"/>
      <c r="J277" s="355"/>
      <c r="K277" s="355"/>
      <c r="L277" s="355"/>
      <c r="M277" s="355"/>
      <c r="N277" s="355"/>
      <c r="O277" s="355"/>
      <c r="P277" s="355"/>
      <c r="Q277" s="355"/>
      <c r="R277" s="356"/>
      <c r="S277" s="357"/>
      <c r="T277" s="356"/>
      <c r="U277" s="357"/>
      <c r="V277" s="355"/>
      <c r="W277" s="355"/>
      <c r="X277" s="355"/>
      <c r="Y277" s="355"/>
      <c r="Z277" s="355"/>
      <c r="AA277" s="355"/>
      <c r="AB277" s="355"/>
      <c r="AC277" s="355"/>
    </row>
    <row r="278" spans="1:29" ht="12" customHeight="1">
      <c r="A278" s="355"/>
      <c r="B278" s="355" t="s">
        <v>1941</v>
      </c>
      <c r="C278" s="355" t="s">
        <v>192</v>
      </c>
      <c r="D278" s="355"/>
      <c r="E278" s="355"/>
      <c r="F278" s="355"/>
      <c r="G278" s="355"/>
      <c r="H278" s="355"/>
      <c r="I278" s="355"/>
      <c r="J278" s="355"/>
      <c r="K278" s="355"/>
      <c r="L278" s="355"/>
      <c r="M278" s="355"/>
      <c r="N278" s="355"/>
      <c r="O278" s="355"/>
      <c r="P278" s="355"/>
      <c r="Q278" s="355"/>
      <c r="R278" s="356"/>
      <c r="S278" s="357"/>
      <c r="T278" s="356"/>
      <c r="U278" s="357"/>
      <c r="V278" s="355"/>
      <c r="W278" s="355"/>
      <c r="X278" s="355"/>
      <c r="Y278" s="355"/>
      <c r="Z278" s="355"/>
      <c r="AA278" s="355"/>
      <c r="AB278" s="355"/>
      <c r="AC278" s="355"/>
    </row>
    <row r="279" spans="1:29" ht="12" customHeight="1">
      <c r="A279" s="355"/>
      <c r="B279" s="355" t="s">
        <v>1942</v>
      </c>
      <c r="C279" s="355" t="s">
        <v>192</v>
      </c>
      <c r="D279" s="355"/>
      <c r="E279" s="355"/>
      <c r="F279" s="355"/>
      <c r="G279" s="355"/>
      <c r="H279" s="355"/>
      <c r="I279" s="355"/>
      <c r="J279" s="355"/>
      <c r="K279" s="355"/>
      <c r="L279" s="355"/>
      <c r="M279" s="355"/>
      <c r="N279" s="355"/>
      <c r="O279" s="355"/>
      <c r="P279" s="355"/>
      <c r="Q279" s="355"/>
      <c r="R279" s="356"/>
      <c r="S279" s="357"/>
      <c r="T279" s="356"/>
      <c r="U279" s="357"/>
      <c r="V279" s="355"/>
      <c r="W279" s="355"/>
      <c r="X279" s="355"/>
      <c r="Y279" s="355"/>
      <c r="Z279" s="355"/>
      <c r="AA279" s="355"/>
      <c r="AB279" s="355"/>
      <c r="AC279" s="355"/>
    </row>
    <row r="280" spans="1:29" ht="12" customHeight="1">
      <c r="A280" s="355"/>
      <c r="B280" s="355" t="s">
        <v>1943</v>
      </c>
      <c r="C280" s="355" t="s">
        <v>192</v>
      </c>
      <c r="D280" s="355"/>
      <c r="E280" s="355"/>
      <c r="F280" s="355"/>
      <c r="G280" s="355"/>
      <c r="H280" s="355"/>
      <c r="I280" s="355"/>
      <c r="J280" s="355"/>
      <c r="K280" s="355"/>
      <c r="L280" s="355"/>
      <c r="M280" s="355"/>
      <c r="N280" s="355"/>
      <c r="O280" s="355"/>
      <c r="P280" s="355"/>
      <c r="Q280" s="355"/>
      <c r="R280" s="356"/>
      <c r="S280" s="357"/>
      <c r="T280" s="356"/>
      <c r="U280" s="357"/>
      <c r="V280" s="355"/>
      <c r="W280" s="355"/>
      <c r="X280" s="355"/>
      <c r="Y280" s="355"/>
      <c r="Z280" s="355"/>
      <c r="AA280" s="355"/>
      <c r="AB280" s="355"/>
      <c r="AC280" s="355"/>
    </row>
    <row r="281" spans="1:29" ht="12" customHeight="1">
      <c r="A281" s="355"/>
      <c r="B281" s="355" t="s">
        <v>1944</v>
      </c>
      <c r="C281" s="355" t="s">
        <v>192</v>
      </c>
      <c r="D281" s="355"/>
      <c r="E281" s="355"/>
      <c r="F281" s="355"/>
      <c r="G281" s="355"/>
      <c r="H281" s="355"/>
      <c r="I281" s="355"/>
      <c r="J281" s="355"/>
      <c r="K281" s="355"/>
      <c r="L281" s="355"/>
      <c r="M281" s="355"/>
      <c r="N281" s="355"/>
      <c r="O281" s="355"/>
      <c r="P281" s="355"/>
      <c r="Q281" s="355"/>
      <c r="R281" s="356"/>
      <c r="S281" s="357"/>
      <c r="T281" s="356"/>
      <c r="U281" s="357"/>
      <c r="V281" s="355"/>
      <c r="W281" s="355"/>
      <c r="X281" s="355"/>
      <c r="Y281" s="355"/>
      <c r="Z281" s="355"/>
      <c r="AA281" s="355"/>
      <c r="AB281" s="355"/>
      <c r="AC281" s="355"/>
    </row>
    <row r="282" spans="1:29" ht="12" customHeight="1">
      <c r="A282" s="355"/>
      <c r="B282" s="355" t="s">
        <v>1945</v>
      </c>
      <c r="C282" s="355" t="s">
        <v>192</v>
      </c>
      <c r="D282" s="355"/>
      <c r="E282" s="355"/>
      <c r="F282" s="355"/>
      <c r="G282" s="355"/>
      <c r="H282" s="355"/>
      <c r="I282" s="355"/>
      <c r="J282" s="355"/>
      <c r="K282" s="355"/>
      <c r="L282" s="355"/>
      <c r="M282" s="355"/>
      <c r="N282" s="355"/>
      <c r="O282" s="355"/>
      <c r="P282" s="355"/>
      <c r="Q282" s="355"/>
      <c r="R282" s="356"/>
      <c r="S282" s="357"/>
      <c r="T282" s="356"/>
      <c r="U282" s="357"/>
      <c r="V282" s="355"/>
      <c r="W282" s="355"/>
      <c r="X282" s="355"/>
      <c r="Y282" s="355"/>
      <c r="Z282" s="355"/>
      <c r="AA282" s="355"/>
      <c r="AB282" s="355"/>
      <c r="AC282" s="355"/>
    </row>
    <row r="283" spans="1:29" ht="12" customHeight="1">
      <c r="A283" s="355"/>
      <c r="B283" s="355" t="s">
        <v>1946</v>
      </c>
      <c r="C283" s="355" t="s">
        <v>192</v>
      </c>
      <c r="D283" s="355"/>
      <c r="E283" s="355"/>
      <c r="F283" s="355"/>
      <c r="G283" s="355"/>
      <c r="H283" s="355"/>
      <c r="I283" s="355"/>
      <c r="J283" s="355"/>
      <c r="K283" s="355"/>
      <c r="L283" s="355"/>
      <c r="M283" s="355"/>
      <c r="N283" s="355"/>
      <c r="O283" s="355"/>
      <c r="P283" s="355"/>
      <c r="Q283" s="355"/>
      <c r="R283" s="356"/>
      <c r="S283" s="357"/>
      <c r="T283" s="356"/>
      <c r="U283" s="357"/>
      <c r="V283" s="355"/>
      <c r="W283" s="355"/>
      <c r="X283" s="355"/>
      <c r="Y283" s="355"/>
      <c r="Z283" s="355"/>
      <c r="AA283" s="355"/>
      <c r="AB283" s="355"/>
      <c r="AC283" s="355"/>
    </row>
    <row r="284" spans="1:29" ht="12" customHeight="1">
      <c r="A284" s="355"/>
      <c r="B284" s="355" t="s">
        <v>1947</v>
      </c>
      <c r="C284" s="355" t="s">
        <v>192</v>
      </c>
      <c r="D284" s="355"/>
      <c r="E284" s="355"/>
      <c r="F284" s="355"/>
      <c r="G284" s="355"/>
      <c r="H284" s="355"/>
      <c r="I284" s="355"/>
      <c r="J284" s="355"/>
      <c r="K284" s="355"/>
      <c r="L284" s="355"/>
      <c r="M284" s="355"/>
      <c r="N284" s="355"/>
      <c r="O284" s="355"/>
      <c r="P284" s="355"/>
      <c r="Q284" s="355"/>
      <c r="R284" s="356"/>
      <c r="S284" s="357"/>
      <c r="T284" s="356"/>
      <c r="U284" s="357"/>
      <c r="V284" s="355"/>
      <c r="W284" s="355"/>
      <c r="X284" s="355"/>
      <c r="Y284" s="355"/>
      <c r="Z284" s="355"/>
      <c r="AA284" s="355"/>
      <c r="AB284" s="355"/>
      <c r="AC284" s="355"/>
    </row>
    <row r="285" spans="1:29" ht="12" customHeight="1">
      <c r="A285" s="355"/>
      <c r="B285" s="355" t="s">
        <v>8</v>
      </c>
      <c r="C285" s="355" t="s">
        <v>192</v>
      </c>
      <c r="D285" s="355"/>
      <c r="E285" s="355"/>
      <c r="F285" s="355"/>
      <c r="G285" s="355"/>
      <c r="H285" s="355"/>
      <c r="I285" s="355"/>
      <c r="J285" s="355"/>
      <c r="K285" s="355"/>
      <c r="L285" s="355"/>
      <c r="M285" s="355"/>
      <c r="N285" s="355"/>
      <c r="O285" s="355"/>
      <c r="P285" s="355"/>
      <c r="Q285" s="355"/>
      <c r="R285" s="356"/>
      <c r="S285" s="357"/>
      <c r="T285" s="356"/>
      <c r="U285" s="357"/>
      <c r="V285" s="355"/>
      <c r="W285" s="355"/>
      <c r="X285" s="355"/>
      <c r="Y285" s="355"/>
      <c r="Z285" s="355"/>
      <c r="AA285" s="355"/>
      <c r="AB285" s="355"/>
      <c r="AC285" s="355"/>
    </row>
    <row r="286" spans="1:29" ht="12" customHeight="1">
      <c r="A286" s="355"/>
      <c r="B286" s="355" t="s">
        <v>1948</v>
      </c>
      <c r="C286" s="355" t="s">
        <v>192</v>
      </c>
      <c r="D286" s="355"/>
      <c r="E286" s="355"/>
      <c r="F286" s="355"/>
      <c r="G286" s="355"/>
      <c r="H286" s="355"/>
      <c r="I286" s="355"/>
      <c r="J286" s="355"/>
      <c r="K286" s="355"/>
      <c r="L286" s="355"/>
      <c r="M286" s="355"/>
      <c r="N286" s="355"/>
      <c r="O286" s="355"/>
      <c r="P286" s="355"/>
      <c r="Q286" s="355"/>
      <c r="R286" s="356"/>
      <c r="S286" s="357"/>
      <c r="T286" s="356"/>
      <c r="U286" s="357"/>
      <c r="V286" s="355"/>
      <c r="W286" s="355"/>
      <c r="X286" s="355"/>
      <c r="Y286" s="355"/>
      <c r="Z286" s="355"/>
      <c r="AA286" s="355"/>
      <c r="AB286" s="355"/>
      <c r="AC286" s="355"/>
    </row>
    <row r="287" spans="1:29" ht="12" customHeight="1">
      <c r="A287" s="355"/>
      <c r="B287" s="355" t="s">
        <v>1949</v>
      </c>
      <c r="C287" s="355" t="s">
        <v>192</v>
      </c>
      <c r="D287" s="355"/>
      <c r="E287" s="355"/>
      <c r="F287" s="355"/>
      <c r="G287" s="355"/>
      <c r="H287" s="355"/>
      <c r="I287" s="355"/>
      <c r="J287" s="355"/>
      <c r="K287" s="355"/>
      <c r="L287" s="355"/>
      <c r="M287" s="355"/>
      <c r="N287" s="355"/>
      <c r="O287" s="355"/>
      <c r="P287" s="355"/>
      <c r="Q287" s="355"/>
      <c r="R287" s="356"/>
      <c r="S287" s="357"/>
      <c r="T287" s="356"/>
      <c r="U287" s="357"/>
      <c r="V287" s="355"/>
      <c r="W287" s="355"/>
      <c r="X287" s="355"/>
      <c r="Y287" s="355"/>
      <c r="Z287" s="355"/>
      <c r="AA287" s="355"/>
      <c r="AB287" s="355"/>
      <c r="AC287" s="355"/>
    </row>
    <row r="288" spans="1:29" ht="12" customHeight="1">
      <c r="A288" s="355"/>
      <c r="B288" s="355" t="s">
        <v>1950</v>
      </c>
      <c r="C288" s="355" t="s">
        <v>192</v>
      </c>
      <c r="D288" s="355"/>
      <c r="E288" s="355"/>
      <c r="F288" s="355"/>
      <c r="G288" s="355"/>
      <c r="H288" s="355"/>
      <c r="I288" s="355"/>
      <c r="J288" s="355"/>
      <c r="K288" s="355"/>
      <c r="L288" s="355"/>
      <c r="M288" s="355"/>
      <c r="N288" s="355"/>
      <c r="O288" s="355"/>
      <c r="P288" s="355"/>
      <c r="Q288" s="355"/>
      <c r="R288" s="356"/>
      <c r="S288" s="357"/>
      <c r="T288" s="356"/>
      <c r="U288" s="357"/>
      <c r="V288" s="355"/>
      <c r="W288" s="355"/>
      <c r="X288" s="355"/>
      <c r="Y288" s="355"/>
      <c r="Z288" s="355"/>
      <c r="AA288" s="355"/>
      <c r="AB288" s="355"/>
      <c r="AC288" s="355"/>
    </row>
    <row r="289" spans="1:29" ht="12" customHeight="1">
      <c r="A289" s="355"/>
      <c r="B289" s="355" t="s">
        <v>1951</v>
      </c>
      <c r="C289" s="355" t="s">
        <v>192</v>
      </c>
      <c r="D289" s="355"/>
      <c r="E289" s="355"/>
      <c r="F289" s="355"/>
      <c r="G289" s="355"/>
      <c r="H289" s="355"/>
      <c r="I289" s="355"/>
      <c r="J289" s="355"/>
      <c r="K289" s="355"/>
      <c r="L289" s="355"/>
      <c r="M289" s="355"/>
      <c r="N289" s="355"/>
      <c r="O289" s="355"/>
      <c r="P289" s="355"/>
      <c r="Q289" s="355"/>
      <c r="R289" s="356"/>
      <c r="S289" s="357"/>
      <c r="T289" s="356"/>
      <c r="U289" s="357"/>
      <c r="V289" s="355"/>
      <c r="W289" s="355"/>
      <c r="X289" s="355"/>
      <c r="Y289" s="355"/>
      <c r="Z289" s="355"/>
      <c r="AA289" s="355"/>
      <c r="AB289" s="355"/>
      <c r="AC289" s="355"/>
    </row>
    <row r="290" spans="1:29" ht="12" customHeight="1">
      <c r="A290" s="355"/>
      <c r="B290" s="355" t="s">
        <v>1952</v>
      </c>
      <c r="C290" s="355" t="s">
        <v>192</v>
      </c>
      <c r="D290" s="355"/>
      <c r="E290" s="355"/>
      <c r="F290" s="355"/>
      <c r="G290" s="355"/>
      <c r="H290" s="355"/>
      <c r="I290" s="355"/>
      <c r="J290" s="355"/>
      <c r="K290" s="355"/>
      <c r="L290" s="355"/>
      <c r="M290" s="355"/>
      <c r="N290" s="355"/>
      <c r="O290" s="355"/>
      <c r="P290" s="355"/>
      <c r="Q290" s="355"/>
      <c r="R290" s="356"/>
      <c r="S290" s="357"/>
      <c r="T290" s="356"/>
      <c r="U290" s="357"/>
      <c r="V290" s="355"/>
      <c r="W290" s="355"/>
      <c r="X290" s="355"/>
      <c r="Y290" s="355"/>
      <c r="Z290" s="355"/>
      <c r="AA290" s="355"/>
      <c r="AB290" s="355"/>
      <c r="AC290" s="355"/>
    </row>
    <row r="291" spans="1:29" ht="12" customHeight="1">
      <c r="A291" s="355"/>
      <c r="B291" s="355" t="s">
        <v>1953</v>
      </c>
      <c r="C291" s="355" t="s">
        <v>192</v>
      </c>
      <c r="D291" s="355"/>
      <c r="E291" s="355"/>
      <c r="F291" s="355"/>
      <c r="G291" s="355"/>
      <c r="H291" s="355"/>
      <c r="I291" s="355"/>
      <c r="J291" s="355"/>
      <c r="K291" s="355"/>
      <c r="L291" s="355"/>
      <c r="M291" s="355"/>
      <c r="N291" s="355"/>
      <c r="O291" s="355"/>
      <c r="P291" s="355"/>
      <c r="Q291" s="355"/>
      <c r="R291" s="356"/>
      <c r="S291" s="357"/>
      <c r="T291" s="356"/>
      <c r="U291" s="357"/>
      <c r="V291" s="355"/>
      <c r="W291" s="355"/>
      <c r="X291" s="355"/>
      <c r="Y291" s="355"/>
      <c r="Z291" s="355"/>
      <c r="AA291" s="355"/>
      <c r="AB291" s="355"/>
      <c r="AC291" s="355"/>
    </row>
    <row r="292" spans="1:29" ht="12" customHeight="1">
      <c r="A292" s="355"/>
      <c r="B292" s="355" t="s">
        <v>9</v>
      </c>
      <c r="C292" s="355" t="s">
        <v>192</v>
      </c>
      <c r="D292" s="355"/>
      <c r="E292" s="355"/>
      <c r="F292" s="355"/>
      <c r="G292" s="355"/>
      <c r="H292" s="355"/>
      <c r="I292" s="355"/>
      <c r="J292" s="355"/>
      <c r="K292" s="355"/>
      <c r="L292" s="355"/>
      <c r="M292" s="355"/>
      <c r="N292" s="355"/>
      <c r="O292" s="355"/>
      <c r="P292" s="355"/>
      <c r="Q292" s="355"/>
      <c r="R292" s="356"/>
      <c r="S292" s="357"/>
      <c r="T292" s="356"/>
      <c r="U292" s="357"/>
      <c r="V292" s="355"/>
      <c r="W292" s="355"/>
      <c r="X292" s="355"/>
      <c r="Y292" s="355"/>
      <c r="Z292" s="355"/>
      <c r="AA292" s="355"/>
      <c r="AB292" s="355"/>
      <c r="AC292" s="355"/>
    </row>
    <row r="293" spans="1:29" ht="12" customHeight="1">
      <c r="A293" s="355"/>
      <c r="B293" s="355" t="s">
        <v>10</v>
      </c>
      <c r="C293" s="355" t="s">
        <v>192</v>
      </c>
      <c r="D293" s="355"/>
      <c r="E293" s="355"/>
      <c r="F293" s="355"/>
      <c r="G293" s="355"/>
      <c r="H293" s="355"/>
      <c r="I293" s="355"/>
      <c r="J293" s="355"/>
      <c r="K293" s="355"/>
      <c r="L293" s="355"/>
      <c r="M293" s="355"/>
      <c r="N293" s="355"/>
      <c r="O293" s="355"/>
      <c r="P293" s="355"/>
      <c r="Q293" s="355"/>
      <c r="R293" s="356"/>
      <c r="S293" s="357"/>
      <c r="T293" s="356"/>
      <c r="U293" s="357"/>
      <c r="V293" s="355"/>
      <c r="W293" s="355"/>
      <c r="X293" s="355"/>
      <c r="Y293" s="355"/>
      <c r="Z293" s="355"/>
      <c r="AA293" s="355"/>
      <c r="AB293" s="355"/>
      <c r="AC293" s="355"/>
    </row>
    <row r="294" spans="1:29" ht="12" customHeight="1">
      <c r="A294" s="355"/>
      <c r="B294" s="355" t="s">
        <v>1954</v>
      </c>
      <c r="C294" s="355" t="s">
        <v>192</v>
      </c>
      <c r="D294" s="355"/>
      <c r="E294" s="355"/>
      <c r="F294" s="355"/>
      <c r="G294" s="355"/>
      <c r="H294" s="355"/>
      <c r="I294" s="355"/>
      <c r="J294" s="355"/>
      <c r="K294" s="355"/>
      <c r="L294" s="355"/>
      <c r="M294" s="355"/>
      <c r="N294" s="355"/>
      <c r="O294" s="355"/>
      <c r="P294" s="355"/>
      <c r="Q294" s="355"/>
      <c r="R294" s="356"/>
      <c r="S294" s="357"/>
      <c r="T294" s="356"/>
      <c r="U294" s="357"/>
      <c r="V294" s="355"/>
      <c r="W294" s="355"/>
      <c r="X294" s="355"/>
      <c r="Y294" s="355"/>
      <c r="Z294" s="355"/>
      <c r="AA294" s="355"/>
      <c r="AB294" s="355"/>
      <c r="AC294" s="355"/>
    </row>
    <row r="295" spans="1:29" ht="12" customHeight="1">
      <c r="A295" s="355"/>
      <c r="B295" s="355" t="s">
        <v>11</v>
      </c>
      <c r="C295" s="355" t="s">
        <v>192</v>
      </c>
      <c r="D295" s="355"/>
      <c r="E295" s="355"/>
      <c r="F295" s="355"/>
      <c r="G295" s="355"/>
      <c r="H295" s="355"/>
      <c r="I295" s="355"/>
      <c r="J295" s="355"/>
      <c r="K295" s="355"/>
      <c r="L295" s="355"/>
      <c r="M295" s="355"/>
      <c r="N295" s="355"/>
      <c r="O295" s="355"/>
      <c r="P295" s="355"/>
      <c r="Q295" s="355"/>
      <c r="R295" s="356"/>
      <c r="S295" s="357"/>
      <c r="T295" s="356"/>
      <c r="U295" s="357"/>
      <c r="V295" s="355"/>
      <c r="W295" s="355"/>
      <c r="X295" s="355"/>
      <c r="Y295" s="355"/>
      <c r="Z295" s="355"/>
      <c r="AA295" s="355"/>
      <c r="AB295" s="355"/>
      <c r="AC295" s="355"/>
    </row>
    <row r="296" spans="1:29" ht="12" customHeight="1">
      <c r="A296" s="355"/>
      <c r="B296" s="355" t="s">
        <v>1955</v>
      </c>
      <c r="C296" s="355" t="s">
        <v>192</v>
      </c>
      <c r="D296" s="355"/>
      <c r="E296" s="355"/>
      <c r="F296" s="355"/>
      <c r="G296" s="355"/>
      <c r="H296" s="355"/>
      <c r="I296" s="355"/>
      <c r="J296" s="355"/>
      <c r="K296" s="355"/>
      <c r="L296" s="355"/>
      <c r="M296" s="355"/>
      <c r="N296" s="355"/>
      <c r="O296" s="355"/>
      <c r="P296" s="355"/>
      <c r="Q296" s="355"/>
      <c r="R296" s="356"/>
      <c r="S296" s="357"/>
      <c r="T296" s="356"/>
      <c r="U296" s="357"/>
      <c r="V296" s="355"/>
      <c r="W296" s="355"/>
      <c r="X296" s="355"/>
      <c r="Y296" s="355"/>
      <c r="Z296" s="355"/>
      <c r="AA296" s="355"/>
      <c r="AB296" s="355"/>
      <c r="AC296" s="355"/>
    </row>
    <row r="297" spans="1:29" ht="12" customHeight="1">
      <c r="A297" s="355"/>
      <c r="B297" s="355" t="s">
        <v>1956</v>
      </c>
      <c r="C297" s="355" t="s">
        <v>192</v>
      </c>
      <c r="D297" s="355"/>
      <c r="E297" s="355"/>
      <c r="F297" s="355"/>
      <c r="G297" s="355"/>
      <c r="H297" s="355"/>
      <c r="I297" s="355"/>
      <c r="J297" s="355"/>
      <c r="K297" s="355"/>
      <c r="L297" s="355"/>
      <c r="M297" s="355"/>
      <c r="N297" s="355"/>
      <c r="O297" s="355"/>
      <c r="P297" s="355"/>
      <c r="Q297" s="355"/>
      <c r="R297" s="356"/>
      <c r="S297" s="357"/>
      <c r="T297" s="356"/>
      <c r="U297" s="357"/>
      <c r="V297" s="355"/>
      <c r="W297" s="355"/>
      <c r="X297" s="355"/>
      <c r="Y297" s="355"/>
      <c r="Z297" s="355"/>
      <c r="AA297" s="355"/>
      <c r="AB297" s="355"/>
      <c r="AC297" s="355"/>
    </row>
    <row r="298" spans="1:29" ht="12" customHeight="1">
      <c r="A298" s="355"/>
      <c r="B298" s="355" t="s">
        <v>12</v>
      </c>
      <c r="C298" s="355" t="s">
        <v>1957</v>
      </c>
      <c r="D298" s="355"/>
      <c r="E298" s="355"/>
      <c r="F298" s="355"/>
      <c r="G298" s="355"/>
      <c r="H298" s="355"/>
      <c r="I298" s="355"/>
      <c r="J298" s="355"/>
      <c r="K298" s="355"/>
      <c r="L298" s="355"/>
      <c r="M298" s="355"/>
      <c r="N298" s="355"/>
      <c r="O298" s="355"/>
      <c r="P298" s="355"/>
      <c r="Q298" s="355"/>
      <c r="R298" s="356"/>
      <c r="S298" s="357"/>
      <c r="T298" s="356"/>
      <c r="U298" s="357"/>
      <c r="V298" s="355"/>
      <c r="W298" s="355"/>
      <c r="X298" s="355"/>
      <c r="Y298" s="355"/>
      <c r="Z298" s="355"/>
      <c r="AA298" s="355"/>
      <c r="AB298" s="355"/>
      <c r="AC298" s="355"/>
    </row>
    <row r="299" spans="1:29" ht="12" customHeight="1">
      <c r="A299" s="355"/>
      <c r="B299" s="355" t="s">
        <v>13</v>
      </c>
      <c r="C299" s="355" t="s">
        <v>1957</v>
      </c>
      <c r="D299" s="355"/>
      <c r="E299" s="355"/>
      <c r="F299" s="355"/>
      <c r="G299" s="355"/>
      <c r="H299" s="355"/>
      <c r="I299" s="355"/>
      <c r="J299" s="355"/>
      <c r="K299" s="355"/>
      <c r="L299" s="355"/>
      <c r="M299" s="355"/>
      <c r="N299" s="355"/>
      <c r="O299" s="355"/>
      <c r="P299" s="355"/>
      <c r="Q299" s="355"/>
      <c r="R299" s="356"/>
      <c r="S299" s="357"/>
      <c r="T299" s="356"/>
      <c r="U299" s="357"/>
      <c r="V299" s="355"/>
      <c r="W299" s="355"/>
      <c r="X299" s="355"/>
      <c r="Y299" s="355"/>
      <c r="Z299" s="355"/>
      <c r="AA299" s="355"/>
      <c r="AB299" s="355"/>
      <c r="AC299" s="355"/>
    </row>
    <row r="300" spans="1:29" ht="12" customHeight="1">
      <c r="A300" s="355"/>
      <c r="B300" s="355" t="s">
        <v>14</v>
      </c>
      <c r="C300" s="355" t="s">
        <v>1957</v>
      </c>
      <c r="D300" s="355"/>
      <c r="E300" s="355"/>
      <c r="F300" s="355"/>
      <c r="G300" s="355"/>
      <c r="H300" s="355"/>
      <c r="I300" s="355"/>
      <c r="J300" s="355"/>
      <c r="K300" s="355"/>
      <c r="L300" s="355"/>
      <c r="M300" s="355"/>
      <c r="N300" s="355"/>
      <c r="O300" s="355"/>
      <c r="P300" s="355"/>
      <c r="Q300" s="355"/>
      <c r="R300" s="356"/>
      <c r="S300" s="357"/>
      <c r="T300" s="356"/>
      <c r="U300" s="357"/>
      <c r="V300" s="355"/>
      <c r="W300" s="355"/>
      <c r="X300" s="355"/>
      <c r="Y300" s="355"/>
      <c r="Z300" s="355"/>
      <c r="AA300" s="355"/>
      <c r="AB300" s="355"/>
      <c r="AC300" s="355"/>
    </row>
    <row r="301" spans="1:29" ht="12" customHeight="1">
      <c r="A301" s="355"/>
      <c r="B301" s="355" t="s">
        <v>15</v>
      </c>
      <c r="C301" s="355" t="s">
        <v>1957</v>
      </c>
      <c r="D301" s="355"/>
      <c r="E301" s="355"/>
      <c r="F301" s="355"/>
      <c r="G301" s="355"/>
      <c r="H301" s="355"/>
      <c r="I301" s="355"/>
      <c r="J301" s="355"/>
      <c r="K301" s="355"/>
      <c r="L301" s="355"/>
      <c r="M301" s="355"/>
      <c r="N301" s="355"/>
      <c r="O301" s="355"/>
      <c r="P301" s="355"/>
      <c r="Q301" s="355"/>
      <c r="R301" s="356"/>
      <c r="S301" s="357"/>
      <c r="T301" s="356"/>
      <c r="U301" s="357"/>
      <c r="V301" s="355"/>
      <c r="W301" s="355"/>
      <c r="X301" s="355"/>
      <c r="Y301" s="355"/>
      <c r="Z301" s="355"/>
      <c r="AA301" s="355"/>
      <c r="AB301" s="355"/>
      <c r="AC301" s="355"/>
    </row>
    <row r="302" spans="1:29" ht="12" customHeight="1">
      <c r="A302" s="355"/>
      <c r="B302" s="355" t="s">
        <v>16</v>
      </c>
      <c r="C302" s="355" t="s">
        <v>1957</v>
      </c>
      <c r="D302" s="355"/>
      <c r="E302" s="355"/>
      <c r="F302" s="355"/>
      <c r="G302" s="355"/>
      <c r="H302" s="355"/>
      <c r="I302" s="355"/>
      <c r="J302" s="355"/>
      <c r="K302" s="355"/>
      <c r="L302" s="355"/>
      <c r="M302" s="355"/>
      <c r="N302" s="355"/>
      <c r="O302" s="355"/>
      <c r="P302" s="355"/>
      <c r="Q302" s="355"/>
      <c r="R302" s="356"/>
      <c r="S302" s="357"/>
      <c r="T302" s="356"/>
      <c r="U302" s="357"/>
      <c r="V302" s="355"/>
      <c r="W302" s="355"/>
      <c r="X302" s="355"/>
      <c r="Y302" s="355"/>
      <c r="Z302" s="355"/>
      <c r="AA302" s="355"/>
      <c r="AB302" s="355"/>
      <c r="AC302" s="355"/>
    </row>
    <row r="303" spans="1:29" ht="12" customHeight="1">
      <c r="A303" s="355"/>
      <c r="B303" s="355" t="s">
        <v>17</v>
      </c>
      <c r="C303" s="355" t="s">
        <v>1957</v>
      </c>
      <c r="D303" s="355"/>
      <c r="E303" s="355"/>
      <c r="F303" s="355"/>
      <c r="G303" s="355"/>
      <c r="H303" s="355"/>
      <c r="I303" s="355"/>
      <c r="J303" s="355"/>
      <c r="K303" s="355"/>
      <c r="L303" s="355"/>
      <c r="M303" s="355"/>
      <c r="N303" s="355"/>
      <c r="O303" s="355"/>
      <c r="P303" s="355"/>
      <c r="Q303" s="355"/>
      <c r="R303" s="356"/>
      <c r="S303" s="357"/>
      <c r="T303" s="356"/>
      <c r="U303" s="357"/>
      <c r="V303" s="355"/>
      <c r="W303" s="355"/>
      <c r="X303" s="355"/>
      <c r="Y303" s="355"/>
      <c r="Z303" s="355"/>
      <c r="AA303" s="355"/>
      <c r="AB303" s="355"/>
      <c r="AC303" s="355"/>
    </row>
    <row r="304" spans="1:29" ht="12" customHeight="1">
      <c r="A304" s="355"/>
      <c r="B304" s="355" t="s">
        <v>18</v>
      </c>
      <c r="C304" s="355" t="s">
        <v>1957</v>
      </c>
      <c r="D304" s="355"/>
      <c r="E304" s="355"/>
      <c r="F304" s="355"/>
      <c r="G304" s="355"/>
      <c r="H304" s="355"/>
      <c r="I304" s="355"/>
      <c r="J304" s="355"/>
      <c r="K304" s="355"/>
      <c r="L304" s="355"/>
      <c r="M304" s="355"/>
      <c r="N304" s="355"/>
      <c r="O304" s="355"/>
      <c r="P304" s="355"/>
      <c r="Q304" s="355"/>
      <c r="R304" s="356"/>
      <c r="S304" s="357"/>
      <c r="T304" s="356"/>
      <c r="U304" s="357"/>
      <c r="V304" s="355"/>
      <c r="W304" s="355"/>
      <c r="X304" s="355"/>
      <c r="Y304" s="355"/>
      <c r="Z304" s="355"/>
      <c r="AA304" s="355"/>
      <c r="AB304" s="355"/>
      <c r="AC304" s="355"/>
    </row>
    <row r="305" spans="1:29" ht="12" customHeight="1">
      <c r="A305" s="355"/>
      <c r="B305" s="355" t="s">
        <v>19</v>
      </c>
      <c r="C305" s="355" t="s">
        <v>1957</v>
      </c>
      <c r="D305" s="355"/>
      <c r="E305" s="355"/>
      <c r="F305" s="355"/>
      <c r="G305" s="355"/>
      <c r="H305" s="355"/>
      <c r="I305" s="355"/>
      <c r="J305" s="355"/>
      <c r="K305" s="355"/>
      <c r="L305" s="355"/>
      <c r="M305" s="355"/>
      <c r="N305" s="355"/>
      <c r="O305" s="355"/>
      <c r="P305" s="355"/>
      <c r="Q305" s="355"/>
      <c r="R305" s="356"/>
      <c r="S305" s="357"/>
      <c r="T305" s="356"/>
      <c r="U305" s="357"/>
      <c r="V305" s="355"/>
      <c r="W305" s="355"/>
      <c r="X305" s="355"/>
      <c r="Y305" s="355"/>
      <c r="Z305" s="355"/>
      <c r="AA305" s="355"/>
      <c r="AB305" s="355"/>
      <c r="AC305" s="355"/>
    </row>
    <row r="306" spans="1:29" ht="12" customHeight="1">
      <c r="A306" s="355"/>
      <c r="B306" s="355" t="s">
        <v>20</v>
      </c>
      <c r="C306" s="355" t="s">
        <v>1957</v>
      </c>
      <c r="D306" s="355"/>
      <c r="E306" s="355"/>
      <c r="F306" s="355"/>
      <c r="G306" s="355"/>
      <c r="H306" s="355"/>
      <c r="I306" s="355"/>
      <c r="J306" s="355"/>
      <c r="K306" s="355"/>
      <c r="L306" s="355"/>
      <c r="M306" s="355"/>
      <c r="N306" s="355"/>
      <c r="O306" s="355"/>
      <c r="P306" s="355"/>
      <c r="Q306" s="355"/>
      <c r="R306" s="356"/>
      <c r="S306" s="357"/>
      <c r="T306" s="356"/>
      <c r="U306" s="357"/>
      <c r="V306" s="355"/>
      <c r="W306" s="355"/>
      <c r="X306" s="355"/>
      <c r="Y306" s="355"/>
      <c r="Z306" s="355"/>
      <c r="AA306" s="355"/>
      <c r="AB306" s="355"/>
      <c r="AC306" s="355"/>
    </row>
    <row r="307" spans="1:29" ht="12" customHeight="1">
      <c r="A307" s="355"/>
      <c r="B307" s="355" t="s">
        <v>21</v>
      </c>
      <c r="C307" s="355" t="s">
        <v>1957</v>
      </c>
      <c r="D307" s="355"/>
      <c r="E307" s="355"/>
      <c r="F307" s="355"/>
      <c r="G307" s="355"/>
      <c r="H307" s="355"/>
      <c r="I307" s="355"/>
      <c r="J307" s="355"/>
      <c r="K307" s="355"/>
      <c r="L307" s="355"/>
      <c r="M307" s="355"/>
      <c r="N307" s="355"/>
      <c r="O307" s="355"/>
      <c r="P307" s="355"/>
      <c r="Q307" s="355"/>
      <c r="R307" s="356"/>
      <c r="S307" s="357"/>
      <c r="T307" s="356"/>
      <c r="U307" s="357"/>
      <c r="V307" s="355"/>
      <c r="W307" s="355"/>
      <c r="X307" s="355"/>
      <c r="Y307" s="355"/>
      <c r="Z307" s="355"/>
      <c r="AA307" s="355"/>
      <c r="AB307" s="355"/>
      <c r="AC307" s="355"/>
    </row>
    <row r="308" spans="1:29" ht="12" customHeight="1">
      <c r="A308" s="355"/>
      <c r="B308" s="355" t="s">
        <v>22</v>
      </c>
      <c r="C308" s="355" t="s">
        <v>1957</v>
      </c>
      <c r="D308" s="355"/>
      <c r="E308" s="355"/>
      <c r="F308" s="355"/>
      <c r="G308" s="355"/>
      <c r="H308" s="355"/>
      <c r="I308" s="355"/>
      <c r="J308" s="355"/>
      <c r="K308" s="355"/>
      <c r="L308" s="355"/>
      <c r="M308" s="355"/>
      <c r="N308" s="355"/>
      <c r="O308" s="355"/>
      <c r="P308" s="355"/>
      <c r="Q308" s="355"/>
      <c r="R308" s="356"/>
      <c r="S308" s="357"/>
      <c r="T308" s="356"/>
      <c r="U308" s="357"/>
      <c r="V308" s="355"/>
      <c r="W308" s="355"/>
      <c r="X308" s="355"/>
      <c r="Y308" s="355"/>
      <c r="Z308" s="355"/>
      <c r="AA308" s="355"/>
      <c r="AB308" s="355"/>
      <c r="AC308" s="355"/>
    </row>
    <row r="309" spans="1:29" ht="12" customHeight="1">
      <c r="A309" s="355"/>
      <c r="B309" s="355" t="s">
        <v>23</v>
      </c>
      <c r="C309" s="355" t="s">
        <v>1957</v>
      </c>
      <c r="D309" s="355"/>
      <c r="E309" s="355"/>
      <c r="F309" s="355"/>
      <c r="G309" s="355"/>
      <c r="H309" s="355"/>
      <c r="I309" s="355"/>
      <c r="J309" s="355"/>
      <c r="K309" s="355"/>
      <c r="L309" s="355"/>
      <c r="M309" s="355"/>
      <c r="N309" s="355"/>
      <c r="O309" s="355"/>
      <c r="P309" s="355"/>
      <c r="Q309" s="355"/>
      <c r="R309" s="356"/>
      <c r="S309" s="357"/>
      <c r="T309" s="356"/>
      <c r="U309" s="357"/>
      <c r="V309" s="355"/>
      <c r="W309" s="355"/>
      <c r="X309" s="355"/>
      <c r="Y309" s="355"/>
      <c r="Z309" s="355"/>
      <c r="AA309" s="355"/>
      <c r="AB309" s="355"/>
      <c r="AC309" s="355"/>
    </row>
    <row r="310" spans="1:29" ht="12" customHeight="1">
      <c r="A310" s="355"/>
      <c r="B310" s="355" t="s">
        <v>24</v>
      </c>
      <c r="C310" s="355" t="s">
        <v>1957</v>
      </c>
      <c r="D310" s="355"/>
      <c r="E310" s="355"/>
      <c r="F310" s="355"/>
      <c r="G310" s="355"/>
      <c r="H310" s="355"/>
      <c r="I310" s="355"/>
      <c r="J310" s="355"/>
      <c r="K310" s="355"/>
      <c r="L310" s="355"/>
      <c r="M310" s="355"/>
      <c r="N310" s="355"/>
      <c r="O310" s="355"/>
      <c r="P310" s="355"/>
      <c r="Q310" s="355"/>
      <c r="R310" s="356"/>
      <c r="S310" s="357"/>
      <c r="T310" s="356"/>
      <c r="U310" s="357"/>
      <c r="V310" s="355"/>
      <c r="W310" s="355"/>
      <c r="X310" s="355"/>
      <c r="Y310" s="355"/>
      <c r="Z310" s="355"/>
      <c r="AA310" s="355"/>
      <c r="AB310" s="355"/>
      <c r="AC310" s="355"/>
    </row>
    <row r="311" spans="1:29" ht="12" customHeight="1">
      <c r="A311" s="355"/>
      <c r="B311" s="355" t="s">
        <v>25</v>
      </c>
      <c r="C311" s="355" t="s">
        <v>1957</v>
      </c>
      <c r="D311" s="355"/>
      <c r="E311" s="355"/>
      <c r="F311" s="355"/>
      <c r="G311" s="355"/>
      <c r="H311" s="355"/>
      <c r="I311" s="355"/>
      <c r="J311" s="355"/>
      <c r="K311" s="355"/>
      <c r="L311" s="355"/>
      <c r="M311" s="355"/>
      <c r="N311" s="355"/>
      <c r="O311" s="355"/>
      <c r="P311" s="355"/>
      <c r="Q311" s="355"/>
      <c r="R311" s="356"/>
      <c r="S311" s="357"/>
      <c r="T311" s="356"/>
      <c r="U311" s="357"/>
      <c r="V311" s="355"/>
      <c r="W311" s="355"/>
      <c r="X311" s="355"/>
      <c r="Y311" s="355"/>
      <c r="Z311" s="355"/>
      <c r="AA311" s="355"/>
      <c r="AB311" s="355"/>
      <c r="AC311" s="355"/>
    </row>
    <row r="312" spans="1:29" ht="12" customHeight="1">
      <c r="A312" s="355"/>
      <c r="B312" s="355" t="s">
        <v>26</v>
      </c>
      <c r="C312" s="355" t="s">
        <v>1957</v>
      </c>
      <c r="D312" s="355"/>
      <c r="E312" s="355"/>
      <c r="F312" s="355"/>
      <c r="G312" s="355"/>
      <c r="H312" s="355"/>
      <c r="I312" s="355"/>
      <c r="J312" s="355"/>
      <c r="K312" s="355"/>
      <c r="L312" s="355"/>
      <c r="M312" s="355"/>
      <c r="N312" s="355"/>
      <c r="O312" s="355"/>
      <c r="P312" s="355"/>
      <c r="Q312" s="355"/>
      <c r="R312" s="356"/>
      <c r="S312" s="357"/>
      <c r="T312" s="356"/>
      <c r="U312" s="357"/>
      <c r="V312" s="355"/>
      <c r="W312" s="355"/>
      <c r="X312" s="355"/>
      <c r="Y312" s="355"/>
      <c r="Z312" s="355"/>
      <c r="AA312" s="355"/>
      <c r="AB312" s="355"/>
      <c r="AC312" s="355"/>
    </row>
    <row r="313" spans="1:29" ht="12" customHeight="1">
      <c r="A313" s="355"/>
      <c r="B313" s="355" t="s">
        <v>27</v>
      </c>
      <c r="C313" s="355" t="s">
        <v>1957</v>
      </c>
      <c r="D313" s="355"/>
      <c r="E313" s="355"/>
      <c r="F313" s="355"/>
      <c r="G313" s="355"/>
      <c r="H313" s="355"/>
      <c r="I313" s="355"/>
      <c r="J313" s="355"/>
      <c r="K313" s="355"/>
      <c r="L313" s="355"/>
      <c r="M313" s="355"/>
      <c r="N313" s="355"/>
      <c r="O313" s="355"/>
      <c r="P313" s="355"/>
      <c r="Q313" s="355"/>
      <c r="R313" s="356"/>
      <c r="S313" s="357"/>
      <c r="T313" s="356"/>
      <c r="U313" s="357"/>
      <c r="V313" s="355"/>
      <c r="W313" s="355"/>
      <c r="X313" s="355"/>
      <c r="Y313" s="355"/>
      <c r="Z313" s="355"/>
      <c r="AA313" s="355"/>
      <c r="AB313" s="355"/>
      <c r="AC313" s="355"/>
    </row>
    <row r="314" spans="1:29" ht="12" customHeight="1">
      <c r="A314" s="355"/>
      <c r="B314" s="355" t="s">
        <v>28</v>
      </c>
      <c r="C314" s="355" t="s">
        <v>1957</v>
      </c>
      <c r="D314" s="355"/>
      <c r="E314" s="355"/>
      <c r="F314" s="355"/>
      <c r="G314" s="355"/>
      <c r="H314" s="355"/>
      <c r="I314" s="355"/>
      <c r="J314" s="355"/>
      <c r="K314" s="355"/>
      <c r="L314" s="355"/>
      <c r="M314" s="355"/>
      <c r="N314" s="355"/>
      <c r="O314" s="355"/>
      <c r="P314" s="355"/>
      <c r="Q314" s="355"/>
      <c r="R314" s="356"/>
      <c r="S314" s="357"/>
      <c r="T314" s="356"/>
      <c r="U314" s="357"/>
      <c r="V314" s="355"/>
      <c r="W314" s="355"/>
      <c r="X314" s="355"/>
      <c r="Y314" s="355"/>
      <c r="Z314" s="355"/>
      <c r="AA314" s="355"/>
      <c r="AB314" s="355"/>
      <c r="AC314" s="355"/>
    </row>
    <row r="315" spans="1:29" ht="12" customHeight="1">
      <c r="A315" s="355"/>
      <c r="B315" s="355" t="s">
        <v>29</v>
      </c>
      <c r="C315" s="355" t="s">
        <v>1957</v>
      </c>
      <c r="D315" s="355"/>
      <c r="E315" s="355"/>
      <c r="F315" s="355"/>
      <c r="G315" s="355"/>
      <c r="H315" s="355"/>
      <c r="I315" s="355"/>
      <c r="J315" s="355"/>
      <c r="K315" s="355"/>
      <c r="L315" s="355"/>
      <c r="M315" s="355"/>
      <c r="N315" s="355"/>
      <c r="O315" s="355"/>
      <c r="P315" s="355"/>
      <c r="Q315" s="355"/>
      <c r="R315" s="356"/>
      <c r="S315" s="357"/>
      <c r="T315" s="356"/>
      <c r="U315" s="357"/>
      <c r="V315" s="355"/>
      <c r="W315" s="355"/>
      <c r="X315" s="355"/>
      <c r="Y315" s="355"/>
      <c r="Z315" s="355"/>
      <c r="AA315" s="355"/>
      <c r="AB315" s="355"/>
      <c r="AC315" s="355"/>
    </row>
    <row r="316" spans="1:29" ht="12" customHeight="1">
      <c r="A316" s="355"/>
      <c r="B316" s="355" t="s">
        <v>30</v>
      </c>
      <c r="C316" s="355" t="s">
        <v>1957</v>
      </c>
      <c r="D316" s="355"/>
      <c r="E316" s="355"/>
      <c r="F316" s="355"/>
      <c r="G316" s="355"/>
      <c r="H316" s="355"/>
      <c r="I316" s="355"/>
      <c r="J316" s="355"/>
      <c r="K316" s="355"/>
      <c r="L316" s="355"/>
      <c r="M316" s="355"/>
      <c r="N316" s="355"/>
      <c r="O316" s="355"/>
      <c r="P316" s="355"/>
      <c r="Q316" s="355"/>
      <c r="R316" s="356"/>
      <c r="S316" s="357"/>
      <c r="T316" s="356"/>
      <c r="U316" s="357"/>
      <c r="V316" s="355"/>
      <c r="W316" s="355"/>
      <c r="X316" s="355"/>
      <c r="Y316" s="355"/>
      <c r="Z316" s="355"/>
      <c r="AA316" s="355"/>
      <c r="AB316" s="355"/>
      <c r="AC316" s="355"/>
    </row>
    <row r="317" spans="1:29" ht="12" customHeight="1">
      <c r="A317" s="355"/>
      <c r="B317" s="355" t="s">
        <v>31</v>
      </c>
      <c r="C317" s="355" t="s">
        <v>1957</v>
      </c>
      <c r="D317" s="355"/>
      <c r="E317" s="355"/>
      <c r="F317" s="355"/>
      <c r="G317" s="355"/>
      <c r="H317" s="355"/>
      <c r="I317" s="355"/>
      <c r="J317" s="355"/>
      <c r="K317" s="355"/>
      <c r="L317" s="355"/>
      <c r="M317" s="355"/>
      <c r="N317" s="355"/>
      <c r="O317" s="355"/>
      <c r="P317" s="355"/>
      <c r="Q317" s="355"/>
      <c r="R317" s="356"/>
      <c r="S317" s="357"/>
      <c r="T317" s="356"/>
      <c r="U317" s="357"/>
      <c r="V317" s="355"/>
      <c r="W317" s="355"/>
      <c r="X317" s="355"/>
      <c r="Y317" s="355"/>
      <c r="Z317" s="355"/>
      <c r="AA317" s="355"/>
      <c r="AB317" s="355"/>
      <c r="AC317" s="355"/>
    </row>
    <row r="318" spans="1:29" ht="12" customHeight="1">
      <c r="A318" s="355"/>
      <c r="B318" s="355" t="s">
        <v>32</v>
      </c>
      <c r="C318" s="355" t="s">
        <v>1957</v>
      </c>
      <c r="D318" s="355"/>
      <c r="E318" s="355"/>
      <c r="F318" s="355"/>
      <c r="G318" s="355"/>
      <c r="H318" s="355"/>
      <c r="I318" s="355"/>
      <c r="J318" s="355"/>
      <c r="K318" s="355"/>
      <c r="L318" s="355"/>
      <c r="M318" s="355"/>
      <c r="N318" s="355"/>
      <c r="O318" s="355"/>
      <c r="P318" s="355"/>
      <c r="Q318" s="355"/>
      <c r="R318" s="356"/>
      <c r="S318" s="357"/>
      <c r="T318" s="356"/>
      <c r="U318" s="357"/>
      <c r="V318" s="355"/>
      <c r="W318" s="355"/>
      <c r="X318" s="355"/>
      <c r="Y318" s="355"/>
      <c r="Z318" s="355"/>
      <c r="AA318" s="355"/>
      <c r="AB318" s="355"/>
      <c r="AC318" s="355"/>
    </row>
    <row r="319" spans="1:29" ht="12" customHeight="1">
      <c r="A319" s="355"/>
      <c r="B319" s="355" t="s">
        <v>33</v>
      </c>
      <c r="C319" s="355" t="s">
        <v>1957</v>
      </c>
      <c r="D319" s="355"/>
      <c r="E319" s="355"/>
      <c r="F319" s="355"/>
      <c r="G319" s="355"/>
      <c r="H319" s="355"/>
      <c r="I319" s="355"/>
      <c r="J319" s="355"/>
      <c r="K319" s="355"/>
      <c r="L319" s="355"/>
      <c r="M319" s="355"/>
      <c r="N319" s="355"/>
      <c r="O319" s="355"/>
      <c r="P319" s="355"/>
      <c r="Q319" s="355"/>
      <c r="R319" s="356"/>
      <c r="S319" s="357"/>
      <c r="T319" s="356"/>
      <c r="U319" s="357"/>
      <c r="V319" s="355"/>
      <c r="W319" s="355"/>
      <c r="X319" s="355"/>
      <c r="Y319" s="355"/>
      <c r="Z319" s="355"/>
      <c r="AA319" s="355"/>
      <c r="AB319" s="355"/>
      <c r="AC319" s="355"/>
    </row>
    <row r="320" spans="1:29" ht="12" customHeight="1">
      <c r="A320" s="355"/>
      <c r="B320" s="355" t="s">
        <v>34</v>
      </c>
      <c r="C320" s="355" t="s">
        <v>1957</v>
      </c>
      <c r="D320" s="355"/>
      <c r="E320" s="355"/>
      <c r="F320" s="355"/>
      <c r="G320" s="355"/>
      <c r="H320" s="355"/>
      <c r="I320" s="355"/>
      <c r="J320" s="355"/>
      <c r="K320" s="355"/>
      <c r="L320" s="355"/>
      <c r="M320" s="355"/>
      <c r="N320" s="355"/>
      <c r="O320" s="355"/>
      <c r="P320" s="355"/>
      <c r="Q320" s="355"/>
      <c r="R320" s="356"/>
      <c r="S320" s="357"/>
      <c r="T320" s="356"/>
      <c r="U320" s="357"/>
      <c r="V320" s="355"/>
      <c r="W320" s="355"/>
      <c r="X320" s="355"/>
      <c r="Y320" s="355"/>
      <c r="Z320" s="355"/>
      <c r="AA320" s="355"/>
      <c r="AB320" s="355"/>
      <c r="AC320" s="355"/>
    </row>
    <row r="321" spans="1:29" ht="12" customHeight="1">
      <c r="A321" s="355"/>
      <c r="B321" s="355" t="s">
        <v>35</v>
      </c>
      <c r="C321" s="355" t="s">
        <v>1957</v>
      </c>
      <c r="D321" s="355"/>
      <c r="E321" s="355"/>
      <c r="F321" s="355"/>
      <c r="G321" s="355"/>
      <c r="H321" s="355"/>
      <c r="I321" s="355"/>
      <c r="J321" s="355"/>
      <c r="K321" s="355"/>
      <c r="L321" s="355"/>
      <c r="M321" s="355"/>
      <c r="N321" s="355"/>
      <c r="O321" s="355"/>
      <c r="P321" s="355"/>
      <c r="Q321" s="355"/>
      <c r="R321" s="356"/>
      <c r="S321" s="357"/>
      <c r="T321" s="356"/>
      <c r="U321" s="357"/>
      <c r="V321" s="355"/>
      <c r="W321" s="355"/>
      <c r="X321" s="355"/>
      <c r="Y321" s="355"/>
      <c r="Z321" s="355"/>
      <c r="AA321" s="355"/>
      <c r="AB321" s="355"/>
      <c r="AC321" s="355"/>
    </row>
    <row r="322" spans="1:29" ht="12" customHeight="1">
      <c r="A322" s="355"/>
      <c r="B322" s="355" t="s">
        <v>36</v>
      </c>
      <c r="C322" s="355" t="s">
        <v>1957</v>
      </c>
      <c r="D322" s="355"/>
      <c r="E322" s="355"/>
      <c r="F322" s="355"/>
      <c r="G322" s="355"/>
      <c r="H322" s="355"/>
      <c r="I322" s="355"/>
      <c r="J322" s="355"/>
      <c r="K322" s="355"/>
      <c r="L322" s="355"/>
      <c r="M322" s="355"/>
      <c r="N322" s="355"/>
      <c r="O322" s="355"/>
      <c r="P322" s="355"/>
      <c r="Q322" s="355"/>
      <c r="R322" s="356"/>
      <c r="S322" s="357"/>
      <c r="T322" s="356"/>
      <c r="U322" s="357"/>
      <c r="V322" s="355"/>
      <c r="W322" s="355"/>
      <c r="X322" s="355"/>
      <c r="Y322" s="355"/>
      <c r="Z322" s="355"/>
      <c r="AA322" s="355"/>
      <c r="AB322" s="355"/>
      <c r="AC322" s="355"/>
    </row>
    <row r="323" spans="1:29" ht="12" customHeight="1">
      <c r="A323" s="355"/>
      <c r="B323" s="355" t="s">
        <v>37</v>
      </c>
      <c r="C323" s="355" t="s">
        <v>1957</v>
      </c>
      <c r="D323" s="355"/>
      <c r="E323" s="355"/>
      <c r="F323" s="355"/>
      <c r="G323" s="355"/>
      <c r="H323" s="355"/>
      <c r="I323" s="355"/>
      <c r="J323" s="355"/>
      <c r="K323" s="355"/>
      <c r="L323" s="355"/>
      <c r="M323" s="355"/>
      <c r="N323" s="355"/>
      <c r="O323" s="355"/>
      <c r="P323" s="355"/>
      <c r="Q323" s="355"/>
      <c r="R323" s="356"/>
      <c r="S323" s="357"/>
      <c r="T323" s="356"/>
      <c r="U323" s="357"/>
      <c r="V323" s="355"/>
      <c r="W323" s="355"/>
      <c r="X323" s="355"/>
      <c r="Y323" s="355"/>
      <c r="Z323" s="355"/>
      <c r="AA323" s="355"/>
      <c r="AB323" s="355"/>
      <c r="AC323" s="355"/>
    </row>
    <row r="324" spans="1:29" ht="12" customHeight="1">
      <c r="A324" s="355"/>
      <c r="B324" s="355" t="s">
        <v>38</v>
      </c>
      <c r="C324" s="355" t="s">
        <v>1957</v>
      </c>
      <c r="D324" s="355"/>
      <c r="E324" s="355"/>
      <c r="F324" s="355"/>
      <c r="G324" s="355"/>
      <c r="H324" s="355"/>
      <c r="I324" s="355"/>
      <c r="J324" s="355"/>
      <c r="K324" s="355"/>
      <c r="L324" s="355"/>
      <c r="M324" s="355"/>
      <c r="N324" s="355"/>
      <c r="O324" s="355"/>
      <c r="P324" s="355"/>
      <c r="Q324" s="355"/>
      <c r="R324" s="356"/>
      <c r="S324" s="357"/>
      <c r="T324" s="356"/>
      <c r="U324" s="357"/>
      <c r="V324" s="355"/>
      <c r="W324" s="355"/>
      <c r="X324" s="355"/>
      <c r="Y324" s="355"/>
      <c r="Z324" s="355"/>
      <c r="AA324" s="355"/>
      <c r="AB324" s="355"/>
      <c r="AC324" s="355"/>
    </row>
    <row r="325" spans="1:29" ht="12" customHeight="1">
      <c r="A325" s="355"/>
      <c r="B325" s="355" t="s">
        <v>39</v>
      </c>
      <c r="C325" s="355" t="s">
        <v>1957</v>
      </c>
      <c r="D325" s="355"/>
      <c r="E325" s="355"/>
      <c r="F325" s="355"/>
      <c r="G325" s="355"/>
      <c r="H325" s="355"/>
      <c r="I325" s="355"/>
      <c r="J325" s="355"/>
      <c r="K325" s="355"/>
      <c r="L325" s="355"/>
      <c r="M325" s="355"/>
      <c r="N325" s="355"/>
      <c r="O325" s="355"/>
      <c r="P325" s="355"/>
      <c r="Q325" s="355"/>
      <c r="R325" s="356"/>
      <c r="S325" s="357"/>
      <c r="T325" s="356"/>
      <c r="U325" s="357"/>
      <c r="V325" s="355"/>
      <c r="W325" s="355"/>
      <c r="X325" s="355"/>
      <c r="Y325" s="355"/>
      <c r="Z325" s="355"/>
      <c r="AA325" s="355"/>
      <c r="AB325" s="355"/>
      <c r="AC325" s="355"/>
    </row>
    <row r="326" spans="1:29" ht="12" customHeight="1">
      <c r="A326" s="355"/>
      <c r="B326" s="355" t="s">
        <v>40</v>
      </c>
      <c r="C326" s="355" t="s">
        <v>1957</v>
      </c>
      <c r="D326" s="355"/>
      <c r="E326" s="355"/>
      <c r="F326" s="355"/>
      <c r="G326" s="355"/>
      <c r="H326" s="355"/>
      <c r="I326" s="355"/>
      <c r="J326" s="355"/>
      <c r="K326" s="355"/>
      <c r="L326" s="355"/>
      <c r="M326" s="355"/>
      <c r="N326" s="355"/>
      <c r="O326" s="355"/>
      <c r="P326" s="355"/>
      <c r="Q326" s="355"/>
      <c r="R326" s="356"/>
      <c r="S326" s="357"/>
      <c r="T326" s="356"/>
      <c r="U326" s="357"/>
      <c r="V326" s="355"/>
      <c r="W326" s="355"/>
      <c r="X326" s="355"/>
      <c r="Y326" s="355"/>
      <c r="Z326" s="355"/>
      <c r="AA326" s="355"/>
      <c r="AB326" s="355"/>
      <c r="AC326" s="355"/>
    </row>
    <row r="327" spans="1:29" ht="12" customHeight="1">
      <c r="A327" s="355"/>
      <c r="B327" s="355" t="s">
        <v>41</v>
      </c>
      <c r="C327" s="355" t="s">
        <v>1957</v>
      </c>
      <c r="D327" s="355"/>
      <c r="E327" s="355"/>
      <c r="F327" s="355"/>
      <c r="G327" s="355"/>
      <c r="H327" s="355"/>
      <c r="I327" s="355"/>
      <c r="J327" s="355"/>
      <c r="K327" s="355"/>
      <c r="L327" s="355"/>
      <c r="M327" s="355"/>
      <c r="N327" s="355"/>
      <c r="O327" s="355"/>
      <c r="P327" s="355"/>
      <c r="Q327" s="355"/>
      <c r="R327" s="356"/>
      <c r="S327" s="357"/>
      <c r="T327" s="356"/>
      <c r="U327" s="357"/>
      <c r="V327" s="355"/>
      <c r="W327" s="355"/>
      <c r="X327" s="355"/>
      <c r="Y327" s="355"/>
      <c r="Z327" s="355"/>
      <c r="AA327" s="355"/>
      <c r="AB327" s="355"/>
      <c r="AC327" s="355"/>
    </row>
    <row r="328" spans="1:29" ht="12" customHeight="1">
      <c r="A328" s="355"/>
      <c r="B328" s="355" t="s">
        <v>42</v>
      </c>
      <c r="C328" s="355" t="s">
        <v>1958</v>
      </c>
      <c r="D328" s="355" t="s">
        <v>1959</v>
      </c>
      <c r="E328" s="355"/>
      <c r="F328" s="355"/>
      <c r="G328" s="355"/>
      <c r="H328" s="355"/>
      <c r="I328" s="355"/>
      <c r="J328" s="355"/>
      <c r="K328" s="355"/>
      <c r="L328" s="355"/>
      <c r="M328" s="355"/>
      <c r="N328" s="355"/>
      <c r="O328" s="355"/>
      <c r="P328" s="355"/>
      <c r="Q328" s="355"/>
      <c r="R328" s="356"/>
      <c r="S328" s="357"/>
      <c r="T328" s="356"/>
      <c r="U328" s="357"/>
      <c r="V328" s="355"/>
      <c r="W328" s="355"/>
      <c r="X328" s="355"/>
      <c r="Y328" s="355"/>
      <c r="Z328" s="355"/>
      <c r="AA328" s="355"/>
      <c r="AB328" s="355"/>
      <c r="AC328" s="355"/>
    </row>
    <row r="329" spans="1:29" ht="12" customHeight="1">
      <c r="A329" s="355"/>
      <c r="B329" s="355" t="s">
        <v>43</v>
      </c>
      <c r="C329" s="355" t="s">
        <v>1958</v>
      </c>
      <c r="D329" s="355" t="s">
        <v>1960</v>
      </c>
      <c r="E329" s="355"/>
      <c r="F329" s="355"/>
      <c r="G329" s="355"/>
      <c r="H329" s="355"/>
      <c r="I329" s="355"/>
      <c r="J329" s="355"/>
      <c r="K329" s="355"/>
      <c r="L329" s="355"/>
      <c r="M329" s="355"/>
      <c r="N329" s="355"/>
      <c r="O329" s="355"/>
      <c r="P329" s="355"/>
      <c r="Q329" s="355"/>
      <c r="R329" s="356"/>
      <c r="S329" s="357"/>
      <c r="T329" s="356"/>
      <c r="U329" s="357"/>
      <c r="V329" s="355"/>
      <c r="W329" s="355"/>
      <c r="X329" s="355"/>
      <c r="Y329" s="355"/>
      <c r="Z329" s="355"/>
      <c r="AA329" s="355"/>
      <c r="AB329" s="355"/>
      <c r="AC329" s="355"/>
    </row>
    <row r="330" spans="1:29" ht="12" customHeight="1">
      <c r="A330" s="355"/>
      <c r="B330" s="355" t="s">
        <v>44</v>
      </c>
      <c r="C330" s="355" t="s">
        <v>1958</v>
      </c>
      <c r="D330" s="355" t="s">
        <v>1960</v>
      </c>
      <c r="E330" s="355"/>
      <c r="F330" s="355"/>
      <c r="G330" s="355"/>
      <c r="H330" s="355"/>
      <c r="I330" s="355"/>
      <c r="J330" s="355"/>
      <c r="K330" s="355"/>
      <c r="L330" s="355"/>
      <c r="M330" s="355"/>
      <c r="N330" s="355"/>
      <c r="O330" s="355"/>
      <c r="P330" s="355"/>
      <c r="Q330" s="355"/>
      <c r="R330" s="356"/>
      <c r="S330" s="357"/>
      <c r="T330" s="356"/>
      <c r="U330" s="357"/>
      <c r="V330" s="355"/>
      <c r="W330" s="355"/>
      <c r="X330" s="355"/>
      <c r="Y330" s="355"/>
      <c r="Z330" s="355"/>
      <c r="AA330" s="355"/>
      <c r="AB330" s="355"/>
      <c r="AC330" s="355"/>
    </row>
    <row r="331" spans="1:29" ht="12" customHeight="1">
      <c r="A331" s="355"/>
      <c r="B331" s="355" t="s">
        <v>45</v>
      </c>
      <c r="C331" s="355" t="s">
        <v>1958</v>
      </c>
      <c r="D331" s="355" t="s">
        <v>1960</v>
      </c>
      <c r="E331" s="355"/>
      <c r="F331" s="355"/>
      <c r="G331" s="355"/>
      <c r="H331" s="355"/>
      <c r="I331" s="355"/>
      <c r="J331" s="355"/>
      <c r="K331" s="355"/>
      <c r="L331" s="355"/>
      <c r="M331" s="355"/>
      <c r="N331" s="355"/>
      <c r="O331" s="355"/>
      <c r="P331" s="355"/>
      <c r="Q331" s="355"/>
      <c r="R331" s="356"/>
      <c r="S331" s="357"/>
      <c r="T331" s="356"/>
      <c r="U331" s="357"/>
      <c r="V331" s="355"/>
      <c r="W331" s="355"/>
      <c r="X331" s="355"/>
      <c r="Y331" s="355"/>
      <c r="Z331" s="355"/>
      <c r="AA331" s="355"/>
      <c r="AB331" s="355"/>
      <c r="AC331" s="355"/>
    </row>
    <row r="332" spans="1:29" ht="12" customHeight="1">
      <c r="A332" s="355"/>
      <c r="B332" s="355" t="s">
        <v>46</v>
      </c>
      <c r="C332" s="355" t="s">
        <v>1958</v>
      </c>
      <c r="D332" s="355" t="s">
        <v>1960</v>
      </c>
      <c r="E332" s="355"/>
      <c r="F332" s="355"/>
      <c r="G332" s="355"/>
      <c r="H332" s="355"/>
      <c r="I332" s="355"/>
      <c r="J332" s="355"/>
      <c r="K332" s="355"/>
      <c r="L332" s="355"/>
      <c r="M332" s="355"/>
      <c r="N332" s="355"/>
      <c r="O332" s="355"/>
      <c r="P332" s="355"/>
      <c r="Q332" s="355"/>
      <c r="R332" s="356"/>
      <c r="S332" s="357"/>
      <c r="T332" s="356"/>
      <c r="U332" s="357"/>
      <c r="V332" s="355"/>
      <c r="W332" s="355"/>
      <c r="X332" s="355"/>
      <c r="Y332" s="355"/>
      <c r="Z332" s="355"/>
      <c r="AA332" s="355"/>
      <c r="AB332" s="355"/>
      <c r="AC332" s="355"/>
    </row>
    <row r="333" spans="1:29" ht="12" customHeight="1">
      <c r="A333" s="355"/>
      <c r="B333" s="355" t="s">
        <v>47</v>
      </c>
      <c r="C333" s="355" t="s">
        <v>1958</v>
      </c>
      <c r="D333" s="355" t="s">
        <v>1961</v>
      </c>
      <c r="E333" s="355"/>
      <c r="F333" s="355"/>
      <c r="G333" s="355"/>
      <c r="H333" s="355"/>
      <c r="I333" s="355"/>
      <c r="J333" s="355"/>
      <c r="K333" s="355"/>
      <c r="L333" s="355"/>
      <c r="M333" s="355"/>
      <c r="N333" s="355"/>
      <c r="O333" s="355"/>
      <c r="P333" s="355"/>
      <c r="Q333" s="355"/>
      <c r="R333" s="356"/>
      <c r="S333" s="357"/>
      <c r="T333" s="356"/>
      <c r="U333" s="357"/>
      <c r="V333" s="355"/>
      <c r="W333" s="355"/>
      <c r="X333" s="355"/>
      <c r="Y333" s="355"/>
      <c r="Z333" s="355"/>
      <c r="AA333" s="355"/>
      <c r="AB333" s="355"/>
      <c r="AC333" s="355"/>
    </row>
    <row r="334" spans="1:29" ht="12" customHeight="1">
      <c r="A334" s="355"/>
      <c r="B334" s="355" t="s">
        <v>48</v>
      </c>
      <c r="C334" s="355" t="s">
        <v>1958</v>
      </c>
      <c r="D334" s="355" t="s">
        <v>1962</v>
      </c>
      <c r="E334" s="355"/>
      <c r="F334" s="355"/>
      <c r="G334" s="355"/>
      <c r="H334" s="355"/>
      <c r="I334" s="355"/>
      <c r="J334" s="355"/>
      <c r="K334" s="355"/>
      <c r="L334" s="355"/>
      <c r="M334" s="355"/>
      <c r="N334" s="355"/>
      <c r="O334" s="355"/>
      <c r="P334" s="355"/>
      <c r="Q334" s="355"/>
      <c r="R334" s="356"/>
      <c r="S334" s="357"/>
      <c r="T334" s="356"/>
      <c r="U334" s="357"/>
      <c r="V334" s="355"/>
      <c r="W334" s="355"/>
      <c r="X334" s="355"/>
      <c r="Y334" s="355"/>
      <c r="Z334" s="355"/>
      <c r="AA334" s="355"/>
      <c r="AB334" s="355"/>
      <c r="AC334" s="355"/>
    </row>
    <row r="335" spans="1:29" ht="12" customHeight="1">
      <c r="A335" s="355"/>
      <c r="B335" s="355" t="s">
        <v>49</v>
      </c>
      <c r="C335" s="355" t="s">
        <v>1958</v>
      </c>
      <c r="D335" s="355" t="s">
        <v>1961</v>
      </c>
      <c r="E335" s="355"/>
      <c r="F335" s="355"/>
      <c r="G335" s="355"/>
      <c r="H335" s="355"/>
      <c r="I335" s="355"/>
      <c r="J335" s="355"/>
      <c r="K335" s="355"/>
      <c r="L335" s="355"/>
      <c r="M335" s="355"/>
      <c r="N335" s="355"/>
      <c r="O335" s="355"/>
      <c r="P335" s="355"/>
      <c r="Q335" s="355"/>
      <c r="R335" s="356"/>
      <c r="S335" s="357"/>
      <c r="T335" s="356"/>
      <c r="U335" s="357"/>
      <c r="V335" s="355"/>
      <c r="W335" s="355"/>
      <c r="X335" s="355"/>
      <c r="Y335" s="355"/>
      <c r="Z335" s="355"/>
      <c r="AA335" s="355"/>
      <c r="AB335" s="355"/>
      <c r="AC335" s="355"/>
    </row>
    <row r="336" spans="1:29" ht="12" customHeight="1">
      <c r="A336" s="355"/>
      <c r="B336" s="355" t="s">
        <v>50</v>
      </c>
      <c r="C336" s="355" t="s">
        <v>1958</v>
      </c>
      <c r="D336" s="355" t="s">
        <v>1963</v>
      </c>
      <c r="E336" s="355"/>
      <c r="F336" s="355"/>
      <c r="G336" s="355"/>
      <c r="H336" s="355"/>
      <c r="I336" s="355"/>
      <c r="J336" s="355"/>
      <c r="K336" s="355"/>
      <c r="L336" s="355"/>
      <c r="M336" s="355"/>
      <c r="N336" s="355"/>
      <c r="O336" s="355"/>
      <c r="P336" s="355"/>
      <c r="Q336" s="355"/>
      <c r="R336" s="356"/>
      <c r="S336" s="357"/>
      <c r="T336" s="356"/>
      <c r="U336" s="357"/>
      <c r="V336" s="355"/>
      <c r="W336" s="355"/>
      <c r="X336" s="355"/>
      <c r="Y336" s="355"/>
      <c r="Z336" s="355"/>
      <c r="AA336" s="355"/>
      <c r="AB336" s="355"/>
      <c r="AC336" s="355"/>
    </row>
    <row r="337" spans="1:29" ht="12" customHeight="1">
      <c r="A337" s="355"/>
      <c r="B337" s="355" t="s">
        <v>51</v>
      </c>
      <c r="C337" s="355" t="s">
        <v>1958</v>
      </c>
      <c r="D337" s="355" t="s">
        <v>1960</v>
      </c>
      <c r="E337" s="355"/>
      <c r="F337" s="355"/>
      <c r="G337" s="355"/>
      <c r="H337" s="355"/>
      <c r="I337" s="355"/>
      <c r="J337" s="355"/>
      <c r="K337" s="355"/>
      <c r="L337" s="355"/>
      <c r="M337" s="355"/>
      <c r="N337" s="355"/>
      <c r="O337" s="355"/>
      <c r="P337" s="355"/>
      <c r="Q337" s="355"/>
      <c r="R337" s="356"/>
      <c r="S337" s="357"/>
      <c r="T337" s="356"/>
      <c r="U337" s="357"/>
      <c r="V337" s="355"/>
      <c r="W337" s="355"/>
      <c r="X337" s="355"/>
      <c r="Y337" s="355"/>
      <c r="Z337" s="355"/>
      <c r="AA337" s="355"/>
      <c r="AB337" s="355"/>
      <c r="AC337" s="355"/>
    </row>
    <row r="338" spans="1:29" ht="12" customHeight="1">
      <c r="A338" s="355"/>
      <c r="B338" s="355" t="s">
        <v>52</v>
      </c>
      <c r="C338" s="355" t="s">
        <v>1958</v>
      </c>
      <c r="D338" s="355" t="s">
        <v>1963</v>
      </c>
      <c r="E338" s="355"/>
      <c r="F338" s="355"/>
      <c r="G338" s="355"/>
      <c r="H338" s="355"/>
      <c r="I338" s="355"/>
      <c r="J338" s="355"/>
      <c r="K338" s="355"/>
      <c r="L338" s="355"/>
      <c r="M338" s="355"/>
      <c r="N338" s="355"/>
      <c r="O338" s="355"/>
      <c r="P338" s="355"/>
      <c r="Q338" s="355"/>
      <c r="R338" s="356"/>
      <c r="S338" s="357"/>
      <c r="T338" s="356"/>
      <c r="U338" s="357"/>
      <c r="V338" s="355"/>
      <c r="W338" s="355"/>
      <c r="X338" s="355"/>
      <c r="Y338" s="355"/>
      <c r="Z338" s="355"/>
      <c r="AA338" s="355"/>
      <c r="AB338" s="355"/>
      <c r="AC338" s="355"/>
    </row>
    <row r="339" spans="1:29" ht="12" customHeight="1">
      <c r="A339" s="355"/>
      <c r="B339" s="355" t="s">
        <v>53</v>
      </c>
      <c r="C339" s="355" t="s">
        <v>1958</v>
      </c>
      <c r="D339" s="355" t="s">
        <v>1964</v>
      </c>
      <c r="E339" s="355"/>
      <c r="F339" s="355"/>
      <c r="G339" s="355"/>
      <c r="H339" s="355"/>
      <c r="I339" s="355"/>
      <c r="J339" s="355"/>
      <c r="K339" s="355"/>
      <c r="L339" s="355"/>
      <c r="M339" s="355"/>
      <c r="N339" s="355"/>
      <c r="O339" s="355"/>
      <c r="P339" s="355"/>
      <c r="Q339" s="355"/>
      <c r="R339" s="356"/>
      <c r="S339" s="357"/>
      <c r="T339" s="356"/>
      <c r="U339" s="357"/>
      <c r="V339" s="355"/>
      <c r="W339" s="355"/>
      <c r="X339" s="355"/>
      <c r="Y339" s="355"/>
      <c r="Z339" s="355"/>
      <c r="AA339" s="355"/>
      <c r="AB339" s="355"/>
      <c r="AC339" s="355"/>
    </row>
    <row r="340" spans="1:29" ht="12" customHeight="1">
      <c r="A340" s="355"/>
      <c r="B340" s="355" t="s">
        <v>54</v>
      </c>
      <c r="C340" s="355" t="s">
        <v>1965</v>
      </c>
      <c r="D340" s="355" t="s">
        <v>1965</v>
      </c>
      <c r="E340" s="355"/>
      <c r="F340" s="355"/>
      <c r="G340" s="355"/>
      <c r="H340" s="355"/>
      <c r="I340" s="355"/>
      <c r="J340" s="355"/>
      <c r="K340" s="355"/>
      <c r="L340" s="355"/>
      <c r="M340" s="355"/>
      <c r="N340" s="355"/>
      <c r="O340" s="355"/>
      <c r="P340" s="355"/>
      <c r="Q340" s="355"/>
      <c r="R340" s="356"/>
      <c r="S340" s="357"/>
      <c r="T340" s="356"/>
      <c r="U340" s="357"/>
      <c r="V340" s="355"/>
      <c r="W340" s="355"/>
      <c r="X340" s="355"/>
      <c r="Y340" s="355"/>
      <c r="Z340" s="355"/>
      <c r="AA340" s="355"/>
      <c r="AB340" s="355"/>
      <c r="AC340" s="355"/>
    </row>
    <row r="341" spans="1:29" ht="12" customHeight="1">
      <c r="A341" s="355"/>
      <c r="B341" s="355" t="s">
        <v>55</v>
      </c>
      <c r="C341" s="355" t="s">
        <v>1966</v>
      </c>
      <c r="D341" s="355" t="s">
        <v>1967</v>
      </c>
      <c r="E341" s="355"/>
      <c r="F341" s="355"/>
      <c r="G341" s="355"/>
      <c r="H341" s="355"/>
      <c r="I341" s="355"/>
      <c r="J341" s="355"/>
      <c r="K341" s="355"/>
      <c r="L341" s="355"/>
      <c r="M341" s="355"/>
      <c r="N341" s="355"/>
      <c r="O341" s="355"/>
      <c r="P341" s="355"/>
      <c r="Q341" s="355"/>
      <c r="R341" s="356"/>
      <c r="S341" s="357"/>
      <c r="T341" s="356"/>
      <c r="U341" s="357"/>
      <c r="V341" s="355"/>
      <c r="W341" s="355"/>
      <c r="X341" s="355"/>
      <c r="Y341" s="355"/>
      <c r="Z341" s="355"/>
      <c r="AA341" s="355"/>
      <c r="AB341" s="355"/>
      <c r="AC341" s="355"/>
    </row>
    <row r="342" spans="1:29" ht="12" customHeight="1">
      <c r="A342" s="355"/>
      <c r="B342" s="355" t="s">
        <v>56</v>
      </c>
      <c r="C342" s="355" t="s">
        <v>1966</v>
      </c>
      <c r="D342" s="355" t="s">
        <v>1967</v>
      </c>
      <c r="E342" s="355"/>
      <c r="F342" s="355"/>
      <c r="G342" s="355"/>
      <c r="H342" s="355"/>
      <c r="I342" s="355"/>
      <c r="J342" s="355"/>
      <c r="K342" s="355"/>
      <c r="L342" s="355"/>
      <c r="M342" s="355"/>
      <c r="N342" s="355"/>
      <c r="O342" s="355"/>
      <c r="P342" s="355"/>
      <c r="Q342" s="355"/>
      <c r="R342" s="356"/>
      <c r="S342" s="357"/>
      <c r="T342" s="356"/>
      <c r="U342" s="357"/>
      <c r="V342" s="355"/>
      <c r="W342" s="355"/>
      <c r="X342" s="355"/>
      <c r="Y342" s="355"/>
      <c r="Z342" s="355"/>
      <c r="AA342" s="355"/>
      <c r="AB342" s="355"/>
      <c r="AC342" s="355"/>
    </row>
    <row r="343" spans="1:29" ht="12" customHeight="1">
      <c r="A343" s="355"/>
      <c r="B343" s="355" t="s">
        <v>57</v>
      </c>
      <c r="C343" s="355" t="s">
        <v>1966</v>
      </c>
      <c r="D343" s="355" t="s">
        <v>1967</v>
      </c>
      <c r="E343" s="355"/>
      <c r="F343" s="355"/>
      <c r="G343" s="355"/>
      <c r="H343" s="355"/>
      <c r="I343" s="355"/>
      <c r="J343" s="355"/>
      <c r="K343" s="355"/>
      <c r="L343" s="355"/>
      <c r="M343" s="355"/>
      <c r="N343" s="355"/>
      <c r="O343" s="355"/>
      <c r="P343" s="355"/>
      <c r="Q343" s="355"/>
      <c r="R343" s="356"/>
      <c r="S343" s="357"/>
      <c r="T343" s="356"/>
      <c r="U343" s="357"/>
      <c r="V343" s="355"/>
      <c r="W343" s="355"/>
      <c r="X343" s="355"/>
      <c r="Y343" s="355"/>
      <c r="Z343" s="355"/>
      <c r="AA343" s="355"/>
      <c r="AB343" s="355"/>
      <c r="AC343" s="355"/>
    </row>
    <row r="344" spans="1:29" ht="12" customHeight="1">
      <c r="A344" s="355"/>
      <c r="B344" s="355" t="s">
        <v>58</v>
      </c>
      <c r="C344" s="355" t="s">
        <v>1966</v>
      </c>
      <c r="D344" s="355" t="s">
        <v>1967</v>
      </c>
      <c r="E344" s="355"/>
      <c r="F344" s="355"/>
      <c r="G344" s="355"/>
      <c r="H344" s="355"/>
      <c r="I344" s="355"/>
      <c r="J344" s="355"/>
      <c r="K344" s="355"/>
      <c r="L344" s="355"/>
      <c r="M344" s="355"/>
      <c r="N344" s="355"/>
      <c r="O344" s="355"/>
      <c r="P344" s="355"/>
      <c r="Q344" s="355"/>
      <c r="R344" s="356"/>
      <c r="S344" s="357"/>
      <c r="T344" s="356"/>
      <c r="U344" s="357"/>
      <c r="V344" s="355"/>
      <c r="W344" s="355"/>
      <c r="X344" s="355"/>
      <c r="Y344" s="355"/>
      <c r="Z344" s="355"/>
      <c r="AA344" s="355"/>
      <c r="AB344" s="355"/>
      <c r="AC344" s="355"/>
    </row>
    <row r="345" spans="1:29" ht="12" customHeight="1">
      <c r="A345" s="355"/>
      <c r="B345" s="355" t="s">
        <v>59</v>
      </c>
      <c r="C345" s="355" t="s">
        <v>1966</v>
      </c>
      <c r="D345" s="355" t="s">
        <v>1967</v>
      </c>
      <c r="E345" s="355"/>
      <c r="F345" s="355"/>
      <c r="G345" s="355"/>
      <c r="H345" s="355"/>
      <c r="I345" s="355"/>
      <c r="J345" s="355"/>
      <c r="K345" s="355"/>
      <c r="L345" s="355"/>
      <c r="M345" s="355"/>
      <c r="N345" s="355"/>
      <c r="O345" s="355"/>
      <c r="P345" s="355"/>
      <c r="Q345" s="355"/>
      <c r="R345" s="356"/>
      <c r="S345" s="357"/>
      <c r="T345" s="356"/>
      <c r="U345" s="357"/>
      <c r="V345" s="355"/>
      <c r="W345" s="355"/>
      <c r="X345" s="355"/>
      <c r="Y345" s="355"/>
      <c r="Z345" s="355"/>
      <c r="AA345" s="355"/>
      <c r="AB345" s="355"/>
      <c r="AC345" s="355"/>
    </row>
    <row r="346" spans="1:29" ht="12" customHeight="1">
      <c r="A346" s="355"/>
      <c r="B346" s="355" t="s">
        <v>60</v>
      </c>
      <c r="C346" s="355" t="s">
        <v>1966</v>
      </c>
      <c r="D346" s="355" t="s">
        <v>1968</v>
      </c>
      <c r="E346" s="355"/>
      <c r="F346" s="355"/>
      <c r="G346" s="355"/>
      <c r="H346" s="355"/>
      <c r="I346" s="355"/>
      <c r="J346" s="355"/>
      <c r="K346" s="355"/>
      <c r="L346" s="355"/>
      <c r="M346" s="355"/>
      <c r="N346" s="355"/>
      <c r="O346" s="355"/>
      <c r="P346" s="355"/>
      <c r="Q346" s="355"/>
      <c r="R346" s="356"/>
      <c r="S346" s="357"/>
      <c r="T346" s="356"/>
      <c r="U346" s="357"/>
      <c r="V346" s="355"/>
      <c r="W346" s="355"/>
      <c r="X346" s="355"/>
      <c r="Y346" s="355"/>
      <c r="Z346" s="355"/>
      <c r="AA346" s="355"/>
      <c r="AB346" s="355"/>
      <c r="AC346" s="355"/>
    </row>
    <row r="347" spans="1:29" ht="12" customHeight="1">
      <c r="A347" s="355"/>
      <c r="B347" s="355" t="s">
        <v>1969</v>
      </c>
      <c r="C347" s="355" t="s">
        <v>1966</v>
      </c>
      <c r="D347" s="355" t="s">
        <v>1970</v>
      </c>
      <c r="E347" s="355"/>
      <c r="F347" s="355"/>
      <c r="G347" s="355"/>
      <c r="H347" s="355"/>
      <c r="I347" s="355"/>
      <c r="J347" s="355"/>
      <c r="K347" s="355"/>
      <c r="L347" s="355"/>
      <c r="M347" s="355"/>
      <c r="N347" s="355"/>
      <c r="O347" s="355"/>
      <c r="P347" s="355"/>
      <c r="Q347" s="355"/>
      <c r="R347" s="356"/>
      <c r="S347" s="357"/>
      <c r="T347" s="356"/>
      <c r="U347" s="357"/>
      <c r="V347" s="355"/>
      <c r="W347" s="355"/>
      <c r="X347" s="355"/>
      <c r="Y347" s="355"/>
      <c r="Z347" s="355"/>
      <c r="AA347" s="355"/>
      <c r="AB347" s="355"/>
      <c r="AC347" s="355"/>
    </row>
    <row r="348" spans="1:29" ht="12" customHeight="1">
      <c r="A348" s="355"/>
      <c r="B348" s="355" t="s">
        <v>61</v>
      </c>
      <c r="C348" s="355" t="s">
        <v>1966</v>
      </c>
      <c r="D348" s="355" t="s">
        <v>1971</v>
      </c>
      <c r="E348" s="355"/>
      <c r="F348" s="355"/>
      <c r="G348" s="355"/>
      <c r="H348" s="355"/>
      <c r="I348" s="355"/>
      <c r="J348" s="355"/>
      <c r="K348" s="355"/>
      <c r="L348" s="355"/>
      <c r="M348" s="355"/>
      <c r="N348" s="355"/>
      <c r="O348" s="355"/>
      <c r="P348" s="355"/>
      <c r="Q348" s="355"/>
      <c r="R348" s="356"/>
      <c r="S348" s="357"/>
      <c r="T348" s="356"/>
      <c r="U348" s="357"/>
      <c r="V348" s="355"/>
      <c r="W348" s="355"/>
      <c r="X348" s="355"/>
      <c r="Y348" s="355"/>
      <c r="Z348" s="355"/>
      <c r="AA348" s="355"/>
      <c r="AB348" s="355"/>
      <c r="AC348" s="355"/>
    </row>
    <row r="349" spans="1:29" ht="12" customHeight="1">
      <c r="A349" s="355"/>
      <c r="B349" s="355" t="s">
        <v>1972</v>
      </c>
      <c r="C349" s="355" t="s">
        <v>1966</v>
      </c>
      <c r="D349" s="355" t="s">
        <v>1971</v>
      </c>
      <c r="E349" s="355"/>
      <c r="F349" s="355"/>
      <c r="G349" s="355"/>
      <c r="H349" s="355"/>
      <c r="I349" s="355"/>
      <c r="J349" s="355"/>
      <c r="K349" s="355"/>
      <c r="L349" s="355"/>
      <c r="M349" s="355"/>
      <c r="N349" s="355"/>
      <c r="O349" s="355"/>
      <c r="P349" s="355"/>
      <c r="Q349" s="355"/>
      <c r="R349" s="356"/>
      <c r="S349" s="357"/>
      <c r="T349" s="356"/>
      <c r="U349" s="357"/>
      <c r="V349" s="355"/>
      <c r="W349" s="355"/>
      <c r="X349" s="355"/>
      <c r="Y349" s="355"/>
      <c r="Z349" s="355"/>
      <c r="AA349" s="355"/>
      <c r="AB349" s="355"/>
      <c r="AC349" s="355"/>
    </row>
    <row r="350" spans="1:29" ht="12" customHeight="1">
      <c r="A350" s="355"/>
      <c r="B350" s="355" t="s">
        <v>62</v>
      </c>
      <c r="C350" s="355" t="s">
        <v>1966</v>
      </c>
      <c r="D350" s="355" t="s">
        <v>1973</v>
      </c>
      <c r="E350" s="355"/>
      <c r="F350" s="355"/>
      <c r="G350" s="355"/>
      <c r="H350" s="355"/>
      <c r="I350" s="355"/>
      <c r="J350" s="355"/>
      <c r="K350" s="355"/>
      <c r="L350" s="355"/>
      <c r="M350" s="355"/>
      <c r="N350" s="355"/>
      <c r="O350" s="355"/>
      <c r="P350" s="355"/>
      <c r="Q350" s="355"/>
      <c r="R350" s="356"/>
      <c r="S350" s="357"/>
      <c r="T350" s="356"/>
      <c r="U350" s="357"/>
      <c r="V350" s="355"/>
      <c r="W350" s="355"/>
      <c r="X350" s="355"/>
      <c r="Y350" s="355"/>
      <c r="Z350" s="355"/>
      <c r="AA350" s="355"/>
      <c r="AB350" s="355"/>
      <c r="AC350" s="355"/>
    </row>
    <row r="351" spans="1:29" ht="12" customHeight="1">
      <c r="A351" s="355"/>
      <c r="B351" s="355" t="s">
        <v>63</v>
      </c>
      <c r="C351" s="355" t="s">
        <v>1966</v>
      </c>
      <c r="D351" s="355" t="s">
        <v>1973</v>
      </c>
      <c r="E351" s="355"/>
      <c r="F351" s="355"/>
      <c r="G351" s="355"/>
      <c r="H351" s="355"/>
      <c r="I351" s="355"/>
      <c r="J351" s="355"/>
      <c r="K351" s="355"/>
      <c r="L351" s="355"/>
      <c r="M351" s="355"/>
      <c r="N351" s="355"/>
      <c r="O351" s="355"/>
      <c r="P351" s="355"/>
      <c r="Q351" s="355"/>
      <c r="R351" s="356"/>
      <c r="S351" s="357"/>
      <c r="T351" s="356"/>
      <c r="U351" s="357"/>
      <c r="V351" s="355"/>
      <c r="W351" s="355"/>
      <c r="X351" s="355"/>
      <c r="Y351" s="355"/>
      <c r="Z351" s="355"/>
      <c r="AA351" s="355"/>
      <c r="AB351" s="355"/>
      <c r="AC351" s="355"/>
    </row>
    <row r="352" spans="1:29" ht="12" customHeight="1">
      <c r="A352" s="355"/>
      <c r="B352" s="355" t="s">
        <v>64</v>
      </c>
      <c r="C352" s="355" t="s">
        <v>1966</v>
      </c>
      <c r="D352" s="355" t="s">
        <v>1973</v>
      </c>
      <c r="E352" s="355"/>
      <c r="F352" s="355"/>
      <c r="G352" s="355"/>
      <c r="H352" s="355"/>
      <c r="I352" s="355"/>
      <c r="J352" s="355"/>
      <c r="K352" s="355"/>
      <c r="L352" s="355"/>
      <c r="M352" s="355"/>
      <c r="N352" s="355"/>
      <c r="O352" s="355"/>
      <c r="P352" s="355"/>
      <c r="Q352" s="355"/>
      <c r="R352" s="356"/>
      <c r="S352" s="357"/>
      <c r="T352" s="356"/>
      <c r="U352" s="357"/>
      <c r="V352" s="355"/>
      <c r="W352" s="355"/>
      <c r="X352" s="355"/>
      <c r="Y352" s="355"/>
      <c r="Z352" s="355"/>
      <c r="AA352" s="355"/>
      <c r="AB352" s="355"/>
      <c r="AC352" s="355"/>
    </row>
    <row r="353" spans="1:29" ht="12" customHeight="1">
      <c r="A353" s="355"/>
      <c r="B353" s="355" t="s">
        <v>65</v>
      </c>
      <c r="C353" s="355" t="s">
        <v>1966</v>
      </c>
      <c r="D353" s="355" t="s">
        <v>1973</v>
      </c>
      <c r="E353" s="355"/>
      <c r="F353" s="355"/>
      <c r="G353" s="355"/>
      <c r="H353" s="355"/>
      <c r="I353" s="355"/>
      <c r="J353" s="355"/>
      <c r="K353" s="355"/>
      <c r="L353" s="355"/>
      <c r="M353" s="355"/>
      <c r="N353" s="355"/>
      <c r="O353" s="355"/>
      <c r="P353" s="355"/>
      <c r="Q353" s="355"/>
      <c r="R353" s="356"/>
      <c r="S353" s="357"/>
      <c r="T353" s="356"/>
      <c r="U353" s="357"/>
      <c r="V353" s="355"/>
      <c r="W353" s="355"/>
      <c r="X353" s="355"/>
      <c r="Y353" s="355"/>
      <c r="Z353" s="355"/>
      <c r="AA353" s="355"/>
      <c r="AB353" s="355"/>
      <c r="AC353" s="355"/>
    </row>
    <row r="354" spans="1:29" ht="12" customHeight="1">
      <c r="A354" s="355"/>
      <c r="B354" s="355" t="s">
        <v>66</v>
      </c>
      <c r="C354" s="355" t="s">
        <v>1966</v>
      </c>
      <c r="D354" s="355" t="s">
        <v>1973</v>
      </c>
      <c r="E354" s="355"/>
      <c r="F354" s="355"/>
      <c r="G354" s="355"/>
      <c r="H354" s="355"/>
      <c r="I354" s="355"/>
      <c r="J354" s="355"/>
      <c r="K354" s="355"/>
      <c r="L354" s="355"/>
      <c r="M354" s="355"/>
      <c r="N354" s="355"/>
      <c r="O354" s="355"/>
      <c r="P354" s="355"/>
      <c r="Q354" s="355"/>
      <c r="R354" s="356"/>
      <c r="S354" s="357"/>
      <c r="T354" s="356"/>
      <c r="U354" s="357"/>
      <c r="V354" s="355"/>
      <c r="W354" s="355"/>
      <c r="X354" s="355"/>
      <c r="Y354" s="355"/>
      <c r="Z354" s="355"/>
      <c r="AA354" s="355"/>
      <c r="AB354" s="355"/>
      <c r="AC354" s="355"/>
    </row>
    <row r="355" spans="1:29" ht="12" customHeight="1">
      <c r="A355" s="355"/>
      <c r="B355" s="355" t="s">
        <v>67</v>
      </c>
      <c r="C355" s="355" t="s">
        <v>1966</v>
      </c>
      <c r="D355" s="355" t="s">
        <v>1967</v>
      </c>
      <c r="E355" s="355"/>
      <c r="F355" s="355"/>
      <c r="G355" s="355"/>
      <c r="H355" s="355"/>
      <c r="I355" s="355"/>
      <c r="J355" s="355"/>
      <c r="K355" s="355"/>
      <c r="L355" s="355"/>
      <c r="M355" s="355"/>
      <c r="N355" s="355"/>
      <c r="O355" s="355"/>
      <c r="P355" s="355"/>
      <c r="Q355" s="355"/>
      <c r="R355" s="356"/>
      <c r="S355" s="357"/>
      <c r="T355" s="356"/>
      <c r="U355" s="357"/>
      <c r="V355" s="355"/>
      <c r="W355" s="355"/>
      <c r="X355" s="355"/>
      <c r="Y355" s="355"/>
      <c r="Z355" s="355"/>
      <c r="AA355" s="355"/>
      <c r="AB355" s="355"/>
      <c r="AC355" s="355"/>
    </row>
    <row r="356" spans="1:29" ht="12" customHeight="1">
      <c r="A356" s="355"/>
      <c r="B356" s="355" t="s">
        <v>68</v>
      </c>
      <c r="C356" s="355" t="s">
        <v>1966</v>
      </c>
      <c r="D356" s="355" t="s">
        <v>1967</v>
      </c>
      <c r="E356" s="355"/>
      <c r="F356" s="355"/>
      <c r="G356" s="355"/>
      <c r="H356" s="355"/>
      <c r="I356" s="355"/>
      <c r="J356" s="355"/>
      <c r="K356" s="355"/>
      <c r="L356" s="355"/>
      <c r="M356" s="355"/>
      <c r="N356" s="355"/>
      <c r="O356" s="355"/>
      <c r="P356" s="355"/>
      <c r="Q356" s="355"/>
      <c r="R356" s="356"/>
      <c r="S356" s="357"/>
      <c r="T356" s="356"/>
      <c r="U356" s="357"/>
      <c r="V356" s="355"/>
      <c r="W356" s="355"/>
      <c r="X356" s="355"/>
      <c r="Y356" s="355"/>
      <c r="Z356" s="355"/>
      <c r="AA356" s="355"/>
      <c r="AB356" s="355"/>
      <c r="AC356" s="355"/>
    </row>
    <row r="357" spans="1:29" ht="12" customHeight="1">
      <c r="A357" s="355"/>
      <c r="B357" s="355" t="s">
        <v>69</v>
      </c>
      <c r="C357" s="355" t="s">
        <v>1966</v>
      </c>
      <c r="D357" s="355" t="s">
        <v>1968</v>
      </c>
      <c r="E357" s="355"/>
      <c r="F357" s="355"/>
      <c r="G357" s="355"/>
      <c r="H357" s="355"/>
      <c r="I357" s="355"/>
      <c r="J357" s="355"/>
      <c r="K357" s="355"/>
      <c r="L357" s="355"/>
      <c r="M357" s="355"/>
      <c r="N357" s="355"/>
      <c r="O357" s="355"/>
      <c r="P357" s="355"/>
      <c r="Q357" s="355"/>
      <c r="R357" s="356"/>
      <c r="S357" s="357"/>
      <c r="T357" s="356"/>
      <c r="U357" s="357"/>
      <c r="V357" s="355"/>
      <c r="W357" s="355"/>
      <c r="X357" s="355"/>
      <c r="Y357" s="355"/>
      <c r="Z357" s="355"/>
      <c r="AA357" s="355"/>
      <c r="AB357" s="355"/>
      <c r="AC357" s="355"/>
    </row>
    <row r="358" spans="1:29" ht="12" customHeight="1">
      <c r="A358" s="355"/>
      <c r="B358" s="355" t="s">
        <v>70</v>
      </c>
      <c r="C358" s="355" t="s">
        <v>1966</v>
      </c>
      <c r="D358" s="355" t="s">
        <v>1968</v>
      </c>
      <c r="E358" s="355"/>
      <c r="F358" s="355"/>
      <c r="G358" s="355"/>
      <c r="H358" s="355"/>
      <c r="I358" s="355"/>
      <c r="J358" s="355"/>
      <c r="K358" s="355"/>
      <c r="L358" s="355"/>
      <c r="M358" s="355"/>
      <c r="N358" s="355"/>
      <c r="O358" s="355"/>
      <c r="P358" s="355"/>
      <c r="Q358" s="355"/>
      <c r="R358" s="356"/>
      <c r="S358" s="357"/>
      <c r="T358" s="356"/>
      <c r="U358" s="357"/>
      <c r="V358" s="355"/>
      <c r="W358" s="355"/>
      <c r="X358" s="355"/>
      <c r="Y358" s="355"/>
      <c r="Z358" s="355"/>
      <c r="AA358" s="355"/>
      <c r="AB358" s="355"/>
      <c r="AC358" s="355"/>
    </row>
    <row r="359" spans="1:29" ht="12" customHeight="1">
      <c r="A359" s="355"/>
      <c r="B359" s="355" t="s">
        <v>71</v>
      </c>
      <c r="C359" s="355" t="s">
        <v>1966</v>
      </c>
      <c r="D359" s="355" t="s">
        <v>1968</v>
      </c>
      <c r="E359" s="355"/>
      <c r="F359" s="355"/>
      <c r="G359" s="355"/>
      <c r="H359" s="355"/>
      <c r="I359" s="355"/>
      <c r="J359" s="355"/>
      <c r="K359" s="355"/>
      <c r="L359" s="355"/>
      <c r="M359" s="355"/>
      <c r="N359" s="355"/>
      <c r="O359" s="355"/>
      <c r="P359" s="355"/>
      <c r="Q359" s="355"/>
      <c r="R359" s="356"/>
      <c r="S359" s="357"/>
      <c r="T359" s="356"/>
      <c r="U359" s="357"/>
      <c r="V359" s="355"/>
      <c r="W359" s="355"/>
      <c r="X359" s="355"/>
      <c r="Y359" s="355"/>
      <c r="Z359" s="355"/>
      <c r="AA359" s="355"/>
      <c r="AB359" s="355"/>
      <c r="AC359" s="355"/>
    </row>
    <row r="360" spans="1:29" ht="12" customHeight="1">
      <c r="A360" s="355"/>
      <c r="B360" s="355" t="s">
        <v>72</v>
      </c>
      <c r="C360" s="355" t="s">
        <v>1966</v>
      </c>
      <c r="D360" s="355" t="s">
        <v>1968</v>
      </c>
      <c r="E360" s="355"/>
      <c r="F360" s="355"/>
      <c r="G360" s="355"/>
      <c r="H360" s="355"/>
      <c r="I360" s="355"/>
      <c r="J360" s="355"/>
      <c r="K360" s="355"/>
      <c r="L360" s="355"/>
      <c r="M360" s="355"/>
      <c r="N360" s="355"/>
      <c r="O360" s="355"/>
      <c r="P360" s="355"/>
      <c r="Q360" s="355"/>
      <c r="R360" s="356"/>
      <c r="S360" s="357"/>
      <c r="T360" s="356"/>
      <c r="U360" s="357"/>
      <c r="V360" s="355"/>
      <c r="W360" s="355"/>
      <c r="X360" s="355"/>
      <c r="Y360" s="355"/>
      <c r="Z360" s="355"/>
      <c r="AA360" s="355"/>
      <c r="AB360" s="355"/>
      <c r="AC360" s="355"/>
    </row>
    <row r="361" spans="1:29" ht="12" customHeight="1">
      <c r="A361" s="355"/>
      <c r="B361" s="355" t="s">
        <v>73</v>
      </c>
      <c r="C361" s="355" t="s">
        <v>1966</v>
      </c>
      <c r="D361" s="355" t="s">
        <v>1968</v>
      </c>
      <c r="E361" s="355"/>
      <c r="F361" s="355"/>
      <c r="G361" s="355"/>
      <c r="H361" s="355"/>
      <c r="I361" s="355"/>
      <c r="J361" s="355"/>
      <c r="K361" s="355"/>
      <c r="L361" s="355"/>
      <c r="M361" s="355"/>
      <c r="N361" s="355"/>
      <c r="O361" s="355"/>
      <c r="P361" s="355"/>
      <c r="Q361" s="355"/>
      <c r="R361" s="356"/>
      <c r="S361" s="357"/>
      <c r="T361" s="356"/>
      <c r="U361" s="357"/>
      <c r="V361" s="355"/>
      <c r="W361" s="355"/>
      <c r="X361" s="355"/>
      <c r="Y361" s="355"/>
      <c r="Z361" s="355"/>
      <c r="AA361" s="355"/>
      <c r="AB361" s="355"/>
      <c r="AC361" s="355"/>
    </row>
    <row r="362" spans="1:29" ht="12" customHeight="1">
      <c r="A362" s="355"/>
      <c r="B362" s="355" t="s">
        <v>74</v>
      </c>
      <c r="C362" s="355" t="s">
        <v>1966</v>
      </c>
      <c r="D362" s="355" t="s">
        <v>1973</v>
      </c>
      <c r="E362" s="355"/>
      <c r="F362" s="355"/>
      <c r="G362" s="355"/>
      <c r="H362" s="355"/>
      <c r="I362" s="355"/>
      <c r="J362" s="355"/>
      <c r="K362" s="355"/>
      <c r="L362" s="355"/>
      <c r="M362" s="355"/>
      <c r="N362" s="355"/>
      <c r="O362" s="355"/>
      <c r="P362" s="355"/>
      <c r="Q362" s="355"/>
      <c r="R362" s="356"/>
      <c r="S362" s="357"/>
      <c r="T362" s="356"/>
      <c r="U362" s="357"/>
      <c r="V362" s="355"/>
      <c r="W362" s="355"/>
      <c r="X362" s="355"/>
      <c r="Y362" s="355"/>
      <c r="Z362" s="355"/>
      <c r="AA362" s="355"/>
      <c r="AB362" s="355"/>
      <c r="AC362" s="355"/>
    </row>
    <row r="363" spans="1:29" ht="12" customHeight="1">
      <c r="A363" s="355"/>
      <c r="B363" s="355" t="s">
        <v>75</v>
      </c>
      <c r="C363" s="355" t="s">
        <v>1966</v>
      </c>
      <c r="D363" s="355" t="s">
        <v>1968</v>
      </c>
      <c r="E363" s="355"/>
      <c r="F363" s="355"/>
      <c r="G363" s="355"/>
      <c r="H363" s="355"/>
      <c r="I363" s="355"/>
      <c r="J363" s="355"/>
      <c r="K363" s="355"/>
      <c r="L363" s="355"/>
      <c r="M363" s="355"/>
      <c r="N363" s="355"/>
      <c r="O363" s="355"/>
      <c r="P363" s="355"/>
      <c r="Q363" s="355"/>
      <c r="R363" s="356"/>
      <c r="S363" s="357"/>
      <c r="T363" s="356"/>
      <c r="U363" s="357"/>
      <c r="V363" s="355"/>
      <c r="W363" s="355"/>
      <c r="X363" s="355"/>
      <c r="Y363" s="355"/>
      <c r="Z363" s="355"/>
      <c r="AA363" s="355"/>
      <c r="AB363" s="355"/>
      <c r="AC363" s="355"/>
    </row>
    <row r="364" spans="1:29" ht="12" customHeight="1">
      <c r="A364" s="355"/>
      <c r="B364" s="355" t="s">
        <v>76</v>
      </c>
      <c r="C364" s="355" t="s">
        <v>1966</v>
      </c>
      <c r="D364" s="355" t="s">
        <v>1968</v>
      </c>
      <c r="E364" s="355"/>
      <c r="F364" s="355"/>
      <c r="G364" s="355"/>
      <c r="H364" s="355"/>
      <c r="I364" s="355"/>
      <c r="J364" s="355"/>
      <c r="K364" s="355"/>
      <c r="L364" s="355"/>
      <c r="M364" s="355"/>
      <c r="N364" s="355"/>
      <c r="O364" s="355"/>
      <c r="P364" s="355"/>
      <c r="Q364" s="355"/>
      <c r="R364" s="356"/>
      <c r="S364" s="357"/>
      <c r="T364" s="356"/>
      <c r="U364" s="357"/>
      <c r="V364" s="355"/>
      <c r="W364" s="355"/>
      <c r="X364" s="355"/>
      <c r="Y364" s="355"/>
      <c r="Z364" s="355"/>
      <c r="AA364" s="355"/>
      <c r="AB364" s="355"/>
      <c r="AC364" s="355"/>
    </row>
    <row r="365" spans="1:29" ht="12" customHeight="1">
      <c r="A365" s="355"/>
      <c r="B365" s="355" t="s">
        <v>77</v>
      </c>
      <c r="C365" s="355" t="s">
        <v>1966</v>
      </c>
      <c r="D365" s="355" t="s">
        <v>1968</v>
      </c>
      <c r="E365" s="355"/>
      <c r="F365" s="355"/>
      <c r="G365" s="355"/>
      <c r="H365" s="355"/>
      <c r="I365" s="355"/>
      <c r="J365" s="355"/>
      <c r="K365" s="355"/>
      <c r="L365" s="355"/>
      <c r="M365" s="355"/>
      <c r="N365" s="355"/>
      <c r="O365" s="355"/>
      <c r="P365" s="355"/>
      <c r="Q365" s="355"/>
      <c r="R365" s="356"/>
      <c r="S365" s="357"/>
      <c r="T365" s="356"/>
      <c r="U365" s="357"/>
      <c r="V365" s="355"/>
      <c r="W365" s="355"/>
      <c r="X365" s="355"/>
      <c r="Y365" s="355"/>
      <c r="Z365" s="355"/>
      <c r="AA365" s="355"/>
      <c r="AB365" s="355"/>
      <c r="AC365" s="355"/>
    </row>
    <row r="366" spans="1:29" ht="12" customHeight="1">
      <c r="A366" s="355"/>
      <c r="B366" s="355" t="s">
        <v>78</v>
      </c>
      <c r="C366" s="355" t="s">
        <v>1966</v>
      </c>
      <c r="D366" s="355" t="s">
        <v>1968</v>
      </c>
      <c r="E366" s="355"/>
      <c r="F366" s="355"/>
      <c r="G366" s="355"/>
      <c r="H366" s="355"/>
      <c r="I366" s="355"/>
      <c r="J366" s="355"/>
      <c r="K366" s="355"/>
      <c r="L366" s="355"/>
      <c r="M366" s="355"/>
      <c r="N366" s="355"/>
      <c r="O366" s="355"/>
      <c r="P366" s="355"/>
      <c r="Q366" s="355"/>
      <c r="R366" s="356"/>
      <c r="S366" s="357"/>
      <c r="T366" s="356"/>
      <c r="U366" s="357"/>
      <c r="V366" s="355"/>
      <c r="W366" s="355"/>
      <c r="X366" s="355"/>
      <c r="Y366" s="355"/>
      <c r="Z366" s="355"/>
      <c r="AA366" s="355"/>
      <c r="AB366" s="355"/>
      <c r="AC366" s="355"/>
    </row>
    <row r="367" spans="1:29" ht="12" customHeight="1">
      <c r="A367" s="355"/>
      <c r="B367" s="355" t="s">
        <v>79</v>
      </c>
      <c r="C367" s="355" t="s">
        <v>1966</v>
      </c>
      <c r="D367" s="355" t="s">
        <v>1968</v>
      </c>
      <c r="E367" s="355"/>
      <c r="F367" s="355"/>
      <c r="G367" s="355"/>
      <c r="H367" s="355"/>
      <c r="I367" s="355"/>
      <c r="J367" s="355"/>
      <c r="K367" s="355"/>
      <c r="L367" s="355"/>
      <c r="M367" s="355"/>
      <c r="N367" s="355"/>
      <c r="O367" s="355"/>
      <c r="P367" s="355"/>
      <c r="Q367" s="355"/>
      <c r="R367" s="356"/>
      <c r="S367" s="357"/>
      <c r="T367" s="356"/>
      <c r="U367" s="357"/>
      <c r="V367" s="355"/>
      <c r="W367" s="355"/>
      <c r="X367" s="355"/>
      <c r="Y367" s="355"/>
      <c r="Z367" s="355"/>
      <c r="AA367" s="355"/>
      <c r="AB367" s="355"/>
      <c r="AC367" s="355"/>
    </row>
    <row r="368" spans="1:29" ht="12" customHeight="1">
      <c r="A368" s="355"/>
      <c r="B368" s="355" t="s">
        <v>80</v>
      </c>
      <c r="C368" s="355" t="s">
        <v>1966</v>
      </c>
      <c r="D368" s="355" t="s">
        <v>1968</v>
      </c>
      <c r="E368" s="355"/>
      <c r="F368" s="355"/>
      <c r="G368" s="355"/>
      <c r="H368" s="355"/>
      <c r="I368" s="355"/>
      <c r="J368" s="355"/>
      <c r="K368" s="355"/>
      <c r="L368" s="355"/>
      <c r="M368" s="355"/>
      <c r="N368" s="355"/>
      <c r="O368" s="355"/>
      <c r="P368" s="355"/>
      <c r="Q368" s="355"/>
      <c r="R368" s="356"/>
      <c r="S368" s="357"/>
      <c r="T368" s="356"/>
      <c r="U368" s="357"/>
      <c r="V368" s="355"/>
      <c r="W368" s="355"/>
      <c r="X368" s="355"/>
      <c r="Y368" s="355"/>
      <c r="Z368" s="355"/>
      <c r="AA368" s="355"/>
      <c r="AB368" s="355"/>
      <c r="AC368" s="355"/>
    </row>
    <row r="369" spans="1:29" ht="12" customHeight="1">
      <c r="A369" s="355"/>
      <c r="B369" s="355" t="s">
        <v>81</v>
      </c>
      <c r="C369" s="355" t="s">
        <v>1966</v>
      </c>
      <c r="D369" s="355" t="s">
        <v>1968</v>
      </c>
      <c r="E369" s="355"/>
      <c r="F369" s="355"/>
      <c r="G369" s="355"/>
      <c r="H369" s="355"/>
      <c r="I369" s="355"/>
      <c r="J369" s="355"/>
      <c r="K369" s="355"/>
      <c r="L369" s="355"/>
      <c r="M369" s="355"/>
      <c r="N369" s="355"/>
      <c r="O369" s="355"/>
      <c r="P369" s="355"/>
      <c r="Q369" s="355"/>
      <c r="R369" s="356"/>
      <c r="S369" s="357"/>
      <c r="T369" s="356"/>
      <c r="U369" s="357"/>
      <c r="V369" s="355"/>
      <c r="W369" s="355"/>
      <c r="X369" s="355"/>
      <c r="Y369" s="355"/>
      <c r="Z369" s="355"/>
      <c r="AA369" s="355"/>
      <c r="AB369" s="355"/>
      <c r="AC369" s="355"/>
    </row>
    <row r="370" spans="1:29" ht="12" customHeight="1">
      <c r="A370" s="355"/>
      <c r="B370" s="355" t="s">
        <v>82</v>
      </c>
      <c r="C370" s="355" t="s">
        <v>1966</v>
      </c>
      <c r="D370" s="355" t="s">
        <v>1968</v>
      </c>
      <c r="E370" s="355"/>
      <c r="F370" s="355"/>
      <c r="G370" s="355"/>
      <c r="H370" s="355"/>
      <c r="I370" s="355"/>
      <c r="J370" s="355"/>
      <c r="K370" s="355"/>
      <c r="L370" s="355"/>
      <c r="M370" s="355"/>
      <c r="N370" s="355"/>
      <c r="O370" s="355"/>
      <c r="P370" s="355"/>
      <c r="Q370" s="355"/>
      <c r="R370" s="356"/>
      <c r="S370" s="357"/>
      <c r="T370" s="356"/>
      <c r="U370" s="357"/>
      <c r="V370" s="355"/>
      <c r="W370" s="355"/>
      <c r="X370" s="355"/>
      <c r="Y370" s="355"/>
      <c r="Z370" s="355"/>
      <c r="AA370" s="355"/>
      <c r="AB370" s="355"/>
      <c r="AC370" s="355"/>
    </row>
    <row r="371" spans="1:29" ht="12" customHeight="1">
      <c r="A371" s="355"/>
      <c r="B371" s="355" t="s">
        <v>83</v>
      </c>
      <c r="C371" s="355" t="s">
        <v>1966</v>
      </c>
      <c r="D371" s="355" t="s">
        <v>1968</v>
      </c>
      <c r="E371" s="355"/>
      <c r="F371" s="355"/>
      <c r="G371" s="355"/>
      <c r="H371" s="355"/>
      <c r="I371" s="355"/>
      <c r="J371" s="355"/>
      <c r="K371" s="355"/>
      <c r="L371" s="355"/>
      <c r="M371" s="355"/>
      <c r="N371" s="355"/>
      <c r="O371" s="355"/>
      <c r="P371" s="355"/>
      <c r="Q371" s="355"/>
      <c r="R371" s="356"/>
      <c r="S371" s="357"/>
      <c r="T371" s="356"/>
      <c r="U371" s="357"/>
      <c r="V371" s="355"/>
      <c r="W371" s="355"/>
      <c r="X371" s="355"/>
      <c r="Y371" s="355"/>
      <c r="Z371" s="355"/>
      <c r="AA371" s="355"/>
      <c r="AB371" s="355"/>
      <c r="AC371" s="355"/>
    </row>
    <row r="372" spans="1:29" ht="12" customHeight="1">
      <c r="A372" s="355"/>
      <c r="B372" s="355" t="s">
        <v>84</v>
      </c>
      <c r="C372" s="355" t="s">
        <v>1966</v>
      </c>
      <c r="D372" s="355" t="s">
        <v>1968</v>
      </c>
      <c r="E372" s="355"/>
      <c r="F372" s="355"/>
      <c r="G372" s="355"/>
      <c r="H372" s="355"/>
      <c r="I372" s="355"/>
      <c r="J372" s="355"/>
      <c r="K372" s="355"/>
      <c r="L372" s="355"/>
      <c r="M372" s="355"/>
      <c r="N372" s="355"/>
      <c r="O372" s="355"/>
      <c r="P372" s="355"/>
      <c r="Q372" s="355"/>
      <c r="R372" s="356"/>
      <c r="S372" s="357"/>
      <c r="T372" s="356"/>
      <c r="U372" s="357"/>
      <c r="V372" s="355"/>
      <c r="W372" s="355"/>
      <c r="X372" s="355"/>
      <c r="Y372" s="355"/>
      <c r="Z372" s="355"/>
      <c r="AA372" s="355"/>
      <c r="AB372" s="355"/>
      <c r="AC372" s="355"/>
    </row>
    <row r="373" spans="1:29" ht="12" customHeight="1">
      <c r="A373" s="355"/>
      <c r="B373" s="355" t="s">
        <v>85</v>
      </c>
      <c r="C373" s="355" t="s">
        <v>1966</v>
      </c>
      <c r="D373" s="355" t="s">
        <v>1968</v>
      </c>
      <c r="E373" s="355"/>
      <c r="F373" s="355"/>
      <c r="G373" s="355"/>
      <c r="H373" s="355"/>
      <c r="I373" s="355"/>
      <c r="J373" s="355"/>
      <c r="K373" s="355"/>
      <c r="L373" s="355"/>
      <c r="M373" s="355"/>
      <c r="N373" s="355"/>
      <c r="O373" s="355"/>
      <c r="P373" s="355"/>
      <c r="Q373" s="355"/>
      <c r="R373" s="356"/>
      <c r="S373" s="357"/>
      <c r="T373" s="356"/>
      <c r="U373" s="357"/>
      <c r="V373" s="355"/>
      <c r="W373" s="355"/>
      <c r="X373" s="355"/>
      <c r="Y373" s="355"/>
      <c r="Z373" s="355"/>
      <c r="AA373" s="355"/>
      <c r="AB373" s="355"/>
      <c r="AC373" s="355"/>
    </row>
    <row r="374" spans="1:29" ht="12" customHeight="1">
      <c r="A374" s="355"/>
      <c r="B374" s="355" t="s">
        <v>263</v>
      </c>
      <c r="C374" s="355" t="s">
        <v>1778</v>
      </c>
      <c r="D374" s="355"/>
      <c r="E374" s="355"/>
      <c r="F374" s="355"/>
      <c r="G374" s="355"/>
      <c r="H374" s="355"/>
      <c r="I374" s="355"/>
      <c r="J374" s="355"/>
      <c r="K374" s="355"/>
      <c r="L374" s="355"/>
      <c r="M374" s="355"/>
      <c r="N374" s="355"/>
      <c r="O374" s="355"/>
      <c r="P374" s="355"/>
      <c r="Q374" s="355"/>
      <c r="R374" s="356"/>
      <c r="S374" s="357"/>
      <c r="T374" s="356"/>
      <c r="U374" s="357"/>
      <c r="V374" s="355"/>
      <c r="W374" s="355"/>
      <c r="X374" s="355"/>
      <c r="Y374" s="355"/>
      <c r="Z374" s="355"/>
      <c r="AA374" s="355"/>
      <c r="AB374" s="355"/>
      <c r="AC374" s="355"/>
    </row>
    <row r="375" spans="1:29" ht="12" customHeight="1">
      <c r="A375" s="355"/>
      <c r="B375" s="355" t="s">
        <v>86</v>
      </c>
      <c r="C375" s="355" t="s">
        <v>1778</v>
      </c>
      <c r="D375" s="355"/>
      <c r="E375" s="355"/>
      <c r="F375" s="355"/>
      <c r="G375" s="355"/>
      <c r="H375" s="355"/>
      <c r="I375" s="355"/>
      <c r="J375" s="355"/>
      <c r="K375" s="355"/>
      <c r="L375" s="355"/>
      <c r="M375" s="355"/>
      <c r="N375" s="355"/>
      <c r="O375" s="355"/>
      <c r="P375" s="355"/>
      <c r="Q375" s="355"/>
      <c r="R375" s="356"/>
      <c r="S375" s="357"/>
      <c r="T375" s="356"/>
      <c r="U375" s="357"/>
      <c r="V375" s="355"/>
      <c r="W375" s="355"/>
      <c r="X375" s="355"/>
      <c r="Y375" s="355"/>
      <c r="Z375" s="355"/>
      <c r="AA375" s="355"/>
      <c r="AB375" s="355"/>
      <c r="AC375" s="355"/>
    </row>
    <row r="376" spans="1:29" ht="12" customHeight="1">
      <c r="A376" s="355"/>
      <c r="B376" s="355" t="s">
        <v>87</v>
      </c>
      <c r="C376" s="355" t="s">
        <v>1778</v>
      </c>
      <c r="D376" s="355"/>
      <c r="E376" s="355"/>
      <c r="F376" s="355"/>
      <c r="G376" s="355"/>
      <c r="H376" s="355"/>
      <c r="I376" s="355"/>
      <c r="J376" s="355"/>
      <c r="K376" s="355"/>
      <c r="L376" s="355"/>
      <c r="M376" s="355"/>
      <c r="N376" s="355"/>
      <c r="O376" s="355"/>
      <c r="P376" s="355"/>
      <c r="Q376" s="355"/>
      <c r="R376" s="356"/>
      <c r="S376" s="357"/>
      <c r="T376" s="356"/>
      <c r="U376" s="357"/>
      <c r="V376" s="355"/>
      <c r="W376" s="355"/>
      <c r="X376" s="355"/>
      <c r="Y376" s="355"/>
      <c r="Z376" s="355"/>
      <c r="AA376" s="355"/>
      <c r="AB376" s="355"/>
      <c r="AC376" s="355"/>
    </row>
    <row r="377" spans="1:29" ht="12" customHeight="1">
      <c r="A377" s="355"/>
      <c r="B377" s="355" t="s">
        <v>264</v>
      </c>
      <c r="C377" s="355" t="s">
        <v>1778</v>
      </c>
      <c r="D377" s="355"/>
      <c r="E377" s="355"/>
      <c r="F377" s="355"/>
      <c r="G377" s="355"/>
      <c r="H377" s="355"/>
      <c r="I377" s="355"/>
      <c r="J377" s="355"/>
      <c r="K377" s="355"/>
      <c r="L377" s="355"/>
      <c r="M377" s="355"/>
      <c r="N377" s="355"/>
      <c r="O377" s="355"/>
      <c r="P377" s="355"/>
      <c r="Q377" s="355"/>
      <c r="R377" s="356"/>
      <c r="S377" s="357"/>
      <c r="T377" s="356"/>
      <c r="U377" s="357"/>
      <c r="V377" s="355"/>
      <c r="W377" s="355"/>
      <c r="X377" s="355"/>
      <c r="Y377" s="355"/>
      <c r="Z377" s="355"/>
      <c r="AA377" s="355"/>
      <c r="AB377" s="355"/>
      <c r="AC377" s="355"/>
    </row>
    <row r="378" spans="1:29" ht="12" customHeight="1">
      <c r="A378" s="355"/>
      <c r="B378" s="355"/>
      <c r="C378" s="355"/>
      <c r="D378" s="355"/>
      <c r="E378" s="355"/>
      <c r="F378" s="355"/>
      <c r="G378" s="355"/>
      <c r="H378" s="355"/>
      <c r="I378" s="355"/>
      <c r="J378" s="355"/>
      <c r="K378" s="355"/>
      <c r="L378" s="355"/>
      <c r="M378" s="355"/>
      <c r="N378" s="355"/>
      <c r="O378" s="355"/>
      <c r="P378" s="355"/>
      <c r="Q378" s="355"/>
      <c r="R378" s="356"/>
      <c r="S378" s="357"/>
      <c r="T378" s="356"/>
      <c r="U378" s="357"/>
      <c r="V378" s="355"/>
      <c r="W378" s="355"/>
      <c r="X378" s="355"/>
      <c r="Y378" s="355"/>
      <c r="Z378" s="355"/>
      <c r="AA378" s="355"/>
      <c r="AB378" s="355"/>
      <c r="AC378" s="355"/>
    </row>
    <row r="379" spans="1:29" ht="12" customHeight="1">
      <c r="A379" s="355"/>
      <c r="B379" s="355"/>
      <c r="C379" s="355"/>
      <c r="D379" s="355"/>
      <c r="E379" s="355"/>
      <c r="F379" s="355"/>
      <c r="G379" s="355"/>
      <c r="H379" s="355"/>
      <c r="I379" s="355"/>
      <c r="J379" s="355"/>
      <c r="K379" s="355"/>
      <c r="L379" s="355"/>
      <c r="M379" s="355"/>
      <c r="N379" s="355"/>
      <c r="O379" s="355"/>
      <c r="P379" s="355"/>
      <c r="Q379" s="355"/>
      <c r="R379" s="356"/>
      <c r="S379" s="357"/>
      <c r="T379" s="356"/>
      <c r="U379" s="357"/>
      <c r="V379" s="355"/>
      <c r="W379" s="355"/>
      <c r="X379" s="355"/>
      <c r="Y379" s="355"/>
      <c r="Z379" s="355"/>
      <c r="AA379" s="355"/>
      <c r="AB379" s="355"/>
      <c r="AC379" s="355"/>
    </row>
    <row r="380" spans="1:29" ht="12" customHeight="1">
      <c r="A380" s="355"/>
      <c r="B380" s="355"/>
      <c r="C380" s="355"/>
      <c r="D380" s="355"/>
      <c r="E380" s="355"/>
      <c r="F380" s="355"/>
      <c r="G380" s="355"/>
      <c r="H380" s="355"/>
      <c r="I380" s="355"/>
      <c r="J380" s="355"/>
      <c r="K380" s="355"/>
      <c r="L380" s="355"/>
      <c r="M380" s="355"/>
      <c r="N380" s="355"/>
      <c r="O380" s="355"/>
      <c r="P380" s="355"/>
      <c r="Q380" s="355"/>
      <c r="R380" s="356"/>
      <c r="S380" s="357"/>
      <c r="T380" s="356"/>
      <c r="U380" s="357"/>
      <c r="V380" s="355"/>
      <c r="W380" s="355"/>
      <c r="X380" s="355"/>
      <c r="Y380" s="355"/>
      <c r="Z380" s="355"/>
      <c r="AA380" s="355"/>
      <c r="AB380" s="355"/>
      <c r="AC380" s="355"/>
    </row>
    <row r="381" spans="1:29" ht="12" customHeight="1">
      <c r="A381" s="355"/>
      <c r="B381" s="355"/>
      <c r="C381" s="355"/>
      <c r="D381" s="355"/>
      <c r="E381" s="355"/>
      <c r="F381" s="355"/>
      <c r="G381" s="355"/>
      <c r="H381" s="355"/>
      <c r="I381" s="355"/>
      <c r="J381" s="355"/>
      <c r="K381" s="355"/>
      <c r="L381" s="355"/>
      <c r="M381" s="355"/>
      <c r="N381" s="355"/>
      <c r="O381" s="355"/>
      <c r="P381" s="355"/>
      <c r="Q381" s="355"/>
      <c r="R381" s="356"/>
      <c r="S381" s="357"/>
      <c r="T381" s="356"/>
      <c r="U381" s="357"/>
      <c r="V381" s="355"/>
      <c r="W381" s="355"/>
      <c r="X381" s="355"/>
      <c r="Y381" s="355"/>
      <c r="Z381" s="355"/>
      <c r="AA381" s="355"/>
      <c r="AB381" s="355"/>
      <c r="AC381" s="355"/>
    </row>
    <row r="382" spans="1:29" ht="12" customHeight="1">
      <c r="A382" s="355"/>
      <c r="B382" s="355"/>
      <c r="C382" s="355"/>
      <c r="D382" s="355"/>
      <c r="E382" s="355"/>
      <c r="F382" s="355"/>
      <c r="G382" s="355"/>
      <c r="H382" s="355"/>
      <c r="I382" s="355"/>
      <c r="J382" s="355"/>
      <c r="K382" s="355"/>
      <c r="L382" s="355"/>
      <c r="M382" s="355"/>
      <c r="N382" s="355"/>
      <c r="O382" s="355"/>
      <c r="P382" s="355"/>
      <c r="Q382" s="355"/>
      <c r="R382" s="356"/>
      <c r="S382" s="357"/>
      <c r="T382" s="356"/>
      <c r="U382" s="357"/>
      <c r="V382" s="355"/>
      <c r="W382" s="355"/>
      <c r="X382" s="355"/>
      <c r="Y382" s="355"/>
      <c r="Z382" s="355"/>
      <c r="AA382" s="355"/>
      <c r="AB382" s="355"/>
      <c r="AC382" s="355"/>
    </row>
    <row r="383" spans="1:29" ht="12" customHeight="1">
      <c r="A383" s="355"/>
      <c r="B383" s="355"/>
      <c r="C383" s="355"/>
      <c r="D383" s="355"/>
      <c r="E383" s="355"/>
      <c r="F383" s="355"/>
      <c r="G383" s="355"/>
      <c r="H383" s="355"/>
      <c r="I383" s="355"/>
      <c r="J383" s="355"/>
      <c r="K383" s="355"/>
      <c r="L383" s="355"/>
      <c r="M383" s="355"/>
      <c r="N383" s="355"/>
      <c r="O383" s="355"/>
      <c r="P383" s="355"/>
      <c r="Q383" s="355"/>
      <c r="R383" s="356"/>
      <c r="S383" s="357"/>
      <c r="T383" s="356"/>
      <c r="U383" s="357"/>
      <c r="V383" s="355"/>
      <c r="W383" s="355"/>
      <c r="X383" s="355"/>
      <c r="Y383" s="355"/>
      <c r="Z383" s="355"/>
      <c r="AA383" s="355"/>
      <c r="AB383" s="355"/>
      <c r="AC383" s="355"/>
    </row>
    <row r="384" spans="1:29" ht="12" customHeight="1">
      <c r="A384" s="355"/>
      <c r="B384" s="355"/>
      <c r="C384" s="355"/>
      <c r="D384" s="355"/>
      <c r="E384" s="355"/>
      <c r="F384" s="355"/>
      <c r="G384" s="355"/>
      <c r="H384" s="355"/>
      <c r="I384" s="355"/>
      <c r="J384" s="355"/>
      <c r="K384" s="355"/>
      <c r="L384" s="355"/>
      <c r="M384" s="355"/>
      <c r="N384" s="355"/>
      <c r="O384" s="355"/>
      <c r="P384" s="355"/>
      <c r="Q384" s="355"/>
      <c r="R384" s="356"/>
      <c r="S384" s="357"/>
      <c r="T384" s="356"/>
      <c r="U384" s="357"/>
      <c r="V384" s="355"/>
      <c r="W384" s="355"/>
      <c r="X384" s="355"/>
      <c r="Y384" s="355"/>
      <c r="Z384" s="355"/>
      <c r="AA384" s="355"/>
      <c r="AB384" s="355"/>
      <c r="AC384" s="355"/>
    </row>
    <row r="385" spans="1:29" ht="12" customHeight="1">
      <c r="A385" s="355"/>
      <c r="B385" s="355"/>
      <c r="C385" s="355"/>
      <c r="D385" s="355"/>
      <c r="E385" s="355"/>
      <c r="F385" s="355"/>
      <c r="G385" s="355"/>
      <c r="H385" s="355"/>
      <c r="I385" s="355"/>
      <c r="J385" s="355"/>
      <c r="K385" s="355"/>
      <c r="L385" s="355"/>
      <c r="M385" s="355"/>
      <c r="N385" s="355"/>
      <c r="O385" s="355"/>
      <c r="P385" s="355"/>
      <c r="Q385" s="355"/>
      <c r="R385" s="356"/>
      <c r="S385" s="357"/>
      <c r="T385" s="356"/>
      <c r="U385" s="357"/>
      <c r="V385" s="355"/>
      <c r="W385" s="355"/>
      <c r="X385" s="355"/>
      <c r="Y385" s="355"/>
      <c r="Z385" s="355"/>
      <c r="AA385" s="355"/>
      <c r="AB385" s="355"/>
      <c r="AC385" s="355"/>
    </row>
    <row r="386" spans="1:29" ht="12" customHeight="1">
      <c r="A386" s="355"/>
      <c r="B386" s="355"/>
      <c r="C386" s="355"/>
      <c r="D386" s="355"/>
      <c r="E386" s="355"/>
      <c r="F386" s="355"/>
      <c r="G386" s="355"/>
      <c r="H386" s="355"/>
      <c r="I386" s="355"/>
      <c r="J386" s="355"/>
      <c r="K386" s="355"/>
      <c r="L386" s="355"/>
      <c r="M386" s="355"/>
      <c r="N386" s="355"/>
      <c r="O386" s="355"/>
      <c r="P386" s="355"/>
      <c r="Q386" s="355"/>
      <c r="R386" s="356"/>
      <c r="S386" s="357"/>
      <c r="T386" s="356"/>
      <c r="U386" s="357"/>
      <c r="V386" s="355"/>
      <c r="W386" s="355"/>
      <c r="X386" s="355"/>
      <c r="Y386" s="355"/>
      <c r="Z386" s="355"/>
      <c r="AA386" s="355"/>
      <c r="AB386" s="355"/>
      <c r="AC386" s="355"/>
    </row>
    <row r="387" spans="1:29" ht="12" customHeight="1">
      <c r="A387" s="355"/>
      <c r="B387" s="355"/>
      <c r="C387" s="355"/>
      <c r="D387" s="355"/>
      <c r="E387" s="355"/>
      <c r="F387" s="355"/>
      <c r="G387" s="355"/>
      <c r="H387" s="355"/>
      <c r="I387" s="355"/>
      <c r="J387" s="355"/>
      <c r="K387" s="355"/>
      <c r="L387" s="355"/>
      <c r="M387" s="355"/>
      <c r="N387" s="355"/>
      <c r="O387" s="355"/>
      <c r="P387" s="355"/>
      <c r="Q387" s="355"/>
      <c r="R387" s="356"/>
      <c r="S387" s="357"/>
      <c r="T387" s="356"/>
      <c r="U387" s="357"/>
      <c r="V387" s="355"/>
      <c r="W387" s="355"/>
      <c r="X387" s="355"/>
      <c r="Y387" s="355"/>
      <c r="Z387" s="355"/>
      <c r="AA387" s="355"/>
      <c r="AB387" s="355"/>
      <c r="AC387" s="355"/>
    </row>
    <row r="388" spans="1:29" ht="12" customHeight="1">
      <c r="A388" s="355"/>
      <c r="B388" s="355"/>
      <c r="C388" s="355"/>
      <c r="D388" s="355"/>
      <c r="E388" s="355"/>
      <c r="F388" s="355"/>
      <c r="G388" s="355"/>
      <c r="H388" s="355"/>
      <c r="I388" s="355"/>
      <c r="J388" s="355"/>
      <c r="K388" s="355"/>
      <c r="L388" s="355"/>
      <c r="M388" s="355"/>
      <c r="N388" s="355"/>
      <c r="O388" s="355"/>
      <c r="P388" s="355"/>
      <c r="Q388" s="355"/>
      <c r="R388" s="356"/>
      <c r="S388" s="357"/>
      <c r="T388" s="356"/>
      <c r="U388" s="357"/>
      <c r="V388" s="355"/>
      <c r="W388" s="355"/>
      <c r="X388" s="355"/>
      <c r="Y388" s="355"/>
      <c r="Z388" s="355"/>
      <c r="AA388" s="355"/>
      <c r="AB388" s="355"/>
      <c r="AC388" s="355"/>
    </row>
    <row r="389" spans="1:29" ht="12" customHeight="1">
      <c r="A389" s="355"/>
      <c r="B389" s="355"/>
      <c r="C389" s="355"/>
      <c r="D389" s="355"/>
      <c r="E389" s="355"/>
      <c r="F389" s="355"/>
      <c r="G389" s="355"/>
      <c r="H389" s="355"/>
      <c r="I389" s="355"/>
      <c r="J389" s="355"/>
      <c r="K389" s="355"/>
      <c r="L389" s="355"/>
      <c r="M389" s="355"/>
      <c r="N389" s="355"/>
      <c r="O389" s="355"/>
      <c r="P389" s="355"/>
      <c r="Q389" s="355"/>
      <c r="R389" s="356"/>
      <c r="S389" s="357"/>
      <c r="T389" s="356"/>
      <c r="U389" s="357"/>
      <c r="V389" s="355"/>
      <c r="W389" s="355"/>
      <c r="X389" s="355"/>
      <c r="Y389" s="355"/>
      <c r="Z389" s="355"/>
      <c r="AA389" s="355"/>
      <c r="AB389" s="355"/>
      <c r="AC389" s="355"/>
    </row>
    <row r="390" spans="1:29" ht="12" customHeight="1">
      <c r="A390" s="355"/>
      <c r="B390" s="355"/>
      <c r="C390" s="355"/>
      <c r="D390" s="355"/>
      <c r="E390" s="355"/>
      <c r="F390" s="355"/>
      <c r="G390" s="355"/>
      <c r="H390" s="355"/>
      <c r="I390" s="355"/>
      <c r="J390" s="355"/>
      <c r="K390" s="355"/>
      <c r="L390" s="355"/>
      <c r="M390" s="355"/>
      <c r="N390" s="355"/>
      <c r="O390" s="355"/>
      <c r="P390" s="355"/>
      <c r="Q390" s="355"/>
      <c r="R390" s="356"/>
      <c r="S390" s="357"/>
      <c r="T390" s="356"/>
      <c r="U390" s="357"/>
      <c r="V390" s="355"/>
      <c r="W390" s="355"/>
      <c r="X390" s="355"/>
      <c r="Y390" s="355"/>
      <c r="Z390" s="355"/>
      <c r="AA390" s="355"/>
      <c r="AB390" s="355"/>
      <c r="AC390" s="355"/>
    </row>
    <row r="391" spans="1:29" ht="12" customHeight="1">
      <c r="A391" s="355"/>
      <c r="B391" s="355"/>
      <c r="C391" s="355"/>
      <c r="D391" s="355"/>
      <c r="E391" s="355"/>
      <c r="F391" s="355"/>
      <c r="G391" s="355"/>
      <c r="H391" s="355"/>
      <c r="I391" s="355"/>
      <c r="J391" s="355"/>
      <c r="K391" s="355"/>
      <c r="L391" s="355"/>
      <c r="M391" s="355"/>
      <c r="N391" s="355"/>
      <c r="O391" s="355"/>
      <c r="P391" s="355"/>
      <c r="Q391" s="355"/>
      <c r="R391" s="356"/>
      <c r="S391" s="357"/>
      <c r="T391" s="356"/>
      <c r="U391" s="357"/>
      <c r="V391" s="355"/>
      <c r="W391" s="355"/>
      <c r="X391" s="355"/>
      <c r="Y391" s="355"/>
      <c r="Z391" s="355"/>
      <c r="AA391" s="355"/>
      <c r="AB391" s="355"/>
      <c r="AC391" s="355"/>
    </row>
    <row r="392" spans="1:29" ht="12" customHeight="1">
      <c r="A392" s="355"/>
      <c r="B392" s="355"/>
      <c r="C392" s="355"/>
      <c r="D392" s="355"/>
      <c r="E392" s="355"/>
      <c r="F392" s="355"/>
      <c r="G392" s="355"/>
      <c r="H392" s="355"/>
      <c r="I392" s="355"/>
      <c r="J392" s="355"/>
      <c r="K392" s="355"/>
      <c r="L392" s="355"/>
      <c r="M392" s="355"/>
      <c r="N392" s="355"/>
      <c r="O392" s="355"/>
      <c r="P392" s="355"/>
      <c r="Q392" s="355"/>
      <c r="R392" s="356"/>
      <c r="S392" s="357"/>
      <c r="T392" s="356"/>
      <c r="U392" s="357"/>
      <c r="V392" s="355"/>
      <c r="W392" s="355"/>
      <c r="X392" s="355"/>
      <c r="Y392" s="355"/>
      <c r="Z392" s="355"/>
      <c r="AA392" s="355"/>
      <c r="AB392" s="355"/>
      <c r="AC392" s="355"/>
    </row>
    <row r="393" spans="1:29" ht="12" customHeight="1">
      <c r="A393" s="355"/>
      <c r="B393" s="355"/>
      <c r="C393" s="355"/>
      <c r="D393" s="355"/>
      <c r="E393" s="355"/>
      <c r="F393" s="355"/>
      <c r="G393" s="355"/>
      <c r="H393" s="355"/>
      <c r="I393" s="355"/>
      <c r="J393" s="355"/>
      <c r="K393" s="355"/>
      <c r="L393" s="355"/>
      <c r="M393" s="355"/>
      <c r="N393" s="355"/>
      <c r="O393" s="355"/>
      <c r="P393" s="355"/>
      <c r="Q393" s="355"/>
      <c r="R393" s="356"/>
      <c r="S393" s="357"/>
      <c r="T393" s="356"/>
      <c r="U393" s="357"/>
      <c r="V393" s="355"/>
      <c r="W393" s="355"/>
      <c r="X393" s="355"/>
      <c r="Y393" s="355"/>
      <c r="Z393" s="355"/>
      <c r="AA393" s="355"/>
      <c r="AB393" s="355"/>
      <c r="AC393" s="355"/>
    </row>
    <row r="394" spans="1:29" ht="12" customHeight="1">
      <c r="A394" s="355"/>
      <c r="B394" s="355"/>
      <c r="C394" s="355"/>
      <c r="D394" s="355"/>
      <c r="E394" s="355"/>
      <c r="F394" s="355"/>
      <c r="G394" s="355"/>
      <c r="H394" s="355"/>
      <c r="I394" s="355"/>
      <c r="J394" s="355"/>
      <c r="K394" s="355"/>
      <c r="L394" s="355"/>
      <c r="M394" s="355"/>
      <c r="N394" s="355"/>
      <c r="O394" s="355"/>
      <c r="P394" s="355"/>
      <c r="Q394" s="355"/>
      <c r="R394" s="356"/>
      <c r="S394" s="357"/>
      <c r="T394" s="356"/>
      <c r="U394" s="357"/>
      <c r="V394" s="355"/>
      <c r="W394" s="355"/>
      <c r="X394" s="355"/>
      <c r="Y394" s="355"/>
      <c r="Z394" s="355"/>
      <c r="AA394" s="355"/>
      <c r="AB394" s="355"/>
      <c r="AC394" s="355"/>
    </row>
    <row r="395" spans="1:29" ht="12" customHeight="1">
      <c r="A395" s="355"/>
      <c r="B395" s="355"/>
      <c r="C395" s="355"/>
      <c r="D395" s="355"/>
      <c r="E395" s="355"/>
      <c r="F395" s="355"/>
      <c r="G395" s="355"/>
      <c r="H395" s="355"/>
      <c r="I395" s="355"/>
      <c r="J395" s="355"/>
      <c r="K395" s="355"/>
      <c r="L395" s="355"/>
      <c r="M395" s="355"/>
      <c r="N395" s="355"/>
      <c r="O395" s="355"/>
      <c r="P395" s="355"/>
      <c r="Q395" s="355"/>
      <c r="R395" s="356"/>
      <c r="S395" s="357"/>
      <c r="T395" s="356"/>
      <c r="U395" s="357"/>
      <c r="V395" s="355"/>
      <c r="W395" s="355"/>
      <c r="X395" s="355"/>
      <c r="Y395" s="355"/>
      <c r="Z395" s="355"/>
      <c r="AA395" s="355"/>
      <c r="AB395" s="355"/>
      <c r="AC395" s="355"/>
    </row>
    <row r="396" spans="1:29" ht="12" customHeight="1">
      <c r="A396" s="355"/>
      <c r="B396" s="355"/>
      <c r="C396" s="355"/>
      <c r="D396" s="355"/>
      <c r="E396" s="355"/>
      <c r="F396" s="355"/>
      <c r="G396" s="355"/>
      <c r="H396" s="355"/>
      <c r="I396" s="355"/>
      <c r="J396" s="355"/>
      <c r="K396" s="355"/>
      <c r="L396" s="355"/>
      <c r="M396" s="355"/>
      <c r="N396" s="355"/>
      <c r="O396" s="355"/>
      <c r="P396" s="355"/>
      <c r="Q396" s="355"/>
      <c r="R396" s="356"/>
      <c r="S396" s="357"/>
      <c r="T396" s="356"/>
      <c r="U396" s="357"/>
      <c r="V396" s="355"/>
      <c r="W396" s="355"/>
      <c r="X396" s="355"/>
      <c r="Y396" s="355"/>
      <c r="Z396" s="355"/>
      <c r="AA396" s="355"/>
      <c r="AB396" s="355"/>
      <c r="AC396" s="355"/>
    </row>
    <row r="397" spans="1:29" ht="12" customHeight="1">
      <c r="A397" s="355"/>
      <c r="B397" s="355"/>
      <c r="C397" s="355"/>
      <c r="D397" s="355"/>
      <c r="E397" s="355"/>
      <c r="F397" s="355"/>
      <c r="G397" s="355"/>
      <c r="H397" s="355"/>
      <c r="I397" s="355"/>
      <c r="J397" s="355"/>
      <c r="K397" s="355"/>
      <c r="L397" s="355"/>
      <c r="M397" s="355"/>
      <c r="N397" s="355"/>
      <c r="O397" s="355"/>
      <c r="P397" s="355"/>
      <c r="Q397" s="355"/>
      <c r="R397" s="356"/>
      <c r="S397" s="357"/>
      <c r="T397" s="356"/>
      <c r="U397" s="357"/>
      <c r="V397" s="355"/>
      <c r="W397" s="355"/>
      <c r="X397" s="355"/>
      <c r="Y397" s="355"/>
      <c r="Z397" s="355"/>
      <c r="AA397" s="355"/>
      <c r="AB397" s="355"/>
      <c r="AC397" s="355"/>
    </row>
    <row r="398" spans="1:29" ht="12" customHeight="1">
      <c r="A398" s="355"/>
      <c r="B398" s="355"/>
      <c r="C398" s="355"/>
      <c r="D398" s="355"/>
      <c r="E398" s="355"/>
      <c r="F398" s="355"/>
      <c r="G398" s="355"/>
      <c r="H398" s="355"/>
      <c r="I398" s="355"/>
      <c r="J398" s="355"/>
      <c r="K398" s="355"/>
      <c r="L398" s="355"/>
      <c r="M398" s="355"/>
      <c r="N398" s="355"/>
      <c r="O398" s="355"/>
      <c r="P398" s="355"/>
      <c r="Q398" s="355"/>
      <c r="R398" s="356"/>
      <c r="S398" s="357"/>
      <c r="T398" s="356"/>
      <c r="U398" s="357"/>
      <c r="V398" s="355"/>
      <c r="W398" s="355"/>
      <c r="X398" s="355"/>
      <c r="Y398" s="355"/>
      <c r="Z398" s="355"/>
      <c r="AA398" s="355"/>
      <c r="AB398" s="355"/>
      <c r="AC398" s="355"/>
    </row>
    <row r="399" spans="1:29" ht="12" customHeight="1">
      <c r="A399" s="355"/>
      <c r="B399" s="355"/>
      <c r="C399" s="355"/>
      <c r="D399" s="355"/>
      <c r="E399" s="355"/>
      <c r="F399" s="355"/>
      <c r="G399" s="355"/>
      <c r="H399" s="355"/>
      <c r="I399" s="355"/>
      <c r="J399" s="355"/>
      <c r="K399" s="355"/>
      <c r="L399" s="355"/>
      <c r="M399" s="355"/>
      <c r="N399" s="355"/>
      <c r="O399" s="355"/>
      <c r="P399" s="355"/>
      <c r="Q399" s="355"/>
      <c r="R399" s="356"/>
      <c r="S399" s="357"/>
      <c r="T399" s="356"/>
      <c r="U399" s="357"/>
      <c r="V399" s="355"/>
      <c r="W399" s="355"/>
      <c r="X399" s="355"/>
      <c r="Y399" s="355"/>
      <c r="Z399" s="355"/>
      <c r="AA399" s="355"/>
      <c r="AB399" s="355"/>
      <c r="AC399" s="355"/>
    </row>
    <row r="400" spans="1:29" ht="12" customHeight="1">
      <c r="A400" s="355"/>
      <c r="B400" s="355"/>
      <c r="C400" s="355"/>
      <c r="D400" s="355"/>
      <c r="E400" s="355"/>
      <c r="F400" s="355"/>
      <c r="G400" s="355"/>
      <c r="H400" s="355"/>
      <c r="I400" s="355"/>
      <c r="J400" s="355"/>
      <c r="K400" s="355"/>
      <c r="L400" s="355"/>
      <c r="M400" s="355"/>
      <c r="N400" s="355"/>
      <c r="O400" s="355"/>
      <c r="P400" s="355"/>
      <c r="Q400" s="355"/>
      <c r="R400" s="356"/>
      <c r="S400" s="357"/>
      <c r="T400" s="356"/>
      <c r="U400" s="357"/>
      <c r="V400" s="355"/>
      <c r="W400" s="355"/>
      <c r="X400" s="355"/>
      <c r="Y400" s="355"/>
      <c r="Z400" s="355"/>
      <c r="AA400" s="355"/>
      <c r="AB400" s="355"/>
      <c r="AC400" s="355"/>
    </row>
    <row r="401" spans="1:29" ht="12" customHeight="1">
      <c r="A401" s="355"/>
      <c r="B401" s="355"/>
      <c r="C401" s="355"/>
      <c r="D401" s="355"/>
      <c r="E401" s="355"/>
      <c r="F401" s="355"/>
      <c r="G401" s="355"/>
      <c r="H401" s="355"/>
      <c r="I401" s="355"/>
      <c r="J401" s="355"/>
      <c r="K401" s="355"/>
      <c r="L401" s="355"/>
      <c r="M401" s="355"/>
      <c r="N401" s="355"/>
      <c r="O401" s="355"/>
      <c r="P401" s="355"/>
      <c r="Q401" s="355"/>
      <c r="R401" s="356"/>
      <c r="S401" s="357"/>
      <c r="T401" s="356"/>
      <c r="U401" s="357"/>
      <c r="V401" s="355"/>
      <c r="W401" s="355"/>
      <c r="X401" s="355"/>
      <c r="Y401" s="355"/>
      <c r="Z401" s="355"/>
      <c r="AA401" s="355"/>
      <c r="AB401" s="355"/>
      <c r="AC401" s="355"/>
    </row>
    <row r="402" spans="1:29" ht="12" customHeight="1">
      <c r="A402" s="355"/>
      <c r="B402" s="355"/>
      <c r="C402" s="355"/>
      <c r="D402" s="355"/>
      <c r="E402" s="355"/>
      <c r="F402" s="355"/>
      <c r="G402" s="355"/>
      <c r="H402" s="355"/>
      <c r="I402" s="355"/>
      <c r="J402" s="355"/>
      <c r="K402" s="355"/>
      <c r="L402" s="355"/>
      <c r="M402" s="355"/>
      <c r="N402" s="355"/>
      <c r="O402" s="355"/>
      <c r="P402" s="355"/>
      <c r="Q402" s="355"/>
      <c r="R402" s="356"/>
      <c r="S402" s="357"/>
      <c r="T402" s="356"/>
      <c r="U402" s="357"/>
      <c r="V402" s="355"/>
      <c r="W402" s="355"/>
      <c r="X402" s="355"/>
      <c r="Y402" s="355"/>
      <c r="Z402" s="355"/>
      <c r="AA402" s="355"/>
      <c r="AB402" s="355"/>
      <c r="AC402" s="355"/>
    </row>
    <row r="403" spans="1:29" ht="12" customHeight="1">
      <c r="A403" s="355"/>
      <c r="B403" s="355"/>
      <c r="C403" s="355"/>
      <c r="D403" s="355"/>
      <c r="E403" s="355"/>
      <c r="F403" s="355"/>
      <c r="G403" s="355"/>
      <c r="H403" s="355"/>
      <c r="I403" s="355"/>
      <c r="J403" s="355"/>
      <c r="K403" s="355"/>
      <c r="L403" s="355"/>
      <c r="M403" s="355"/>
      <c r="N403" s="355"/>
      <c r="O403" s="355"/>
      <c r="P403" s="355"/>
      <c r="Q403" s="355"/>
      <c r="R403" s="356"/>
      <c r="S403" s="357"/>
      <c r="T403" s="356"/>
      <c r="U403" s="357"/>
      <c r="V403" s="355"/>
      <c r="W403" s="355"/>
      <c r="X403" s="355"/>
      <c r="Y403" s="355"/>
      <c r="Z403" s="355"/>
      <c r="AA403" s="355"/>
      <c r="AB403" s="355"/>
      <c r="AC403" s="355"/>
    </row>
    <row r="404" spans="1:29" ht="12" customHeight="1">
      <c r="A404" s="355"/>
      <c r="B404" s="355"/>
      <c r="C404" s="355"/>
      <c r="D404" s="355"/>
      <c r="E404" s="355"/>
      <c r="F404" s="355"/>
      <c r="G404" s="355"/>
      <c r="H404" s="355"/>
      <c r="I404" s="355"/>
      <c r="J404" s="355"/>
      <c r="K404" s="355"/>
      <c r="L404" s="355"/>
      <c r="M404" s="355"/>
      <c r="N404" s="355"/>
      <c r="O404" s="355"/>
      <c r="P404" s="355"/>
      <c r="Q404" s="355"/>
      <c r="R404" s="356"/>
      <c r="S404" s="357"/>
      <c r="T404" s="356"/>
      <c r="U404" s="357"/>
      <c r="V404" s="355"/>
      <c r="W404" s="355"/>
      <c r="X404" s="355"/>
      <c r="Y404" s="355"/>
      <c r="Z404" s="355"/>
      <c r="AA404" s="355"/>
      <c r="AB404" s="355"/>
      <c r="AC404" s="355"/>
    </row>
    <row r="405" spans="1:29" ht="12" customHeight="1">
      <c r="A405" s="355"/>
      <c r="B405" s="355"/>
      <c r="C405" s="355"/>
      <c r="D405" s="355"/>
      <c r="E405" s="355"/>
      <c r="F405" s="355"/>
      <c r="G405" s="355"/>
      <c r="H405" s="355"/>
      <c r="I405" s="355"/>
      <c r="J405" s="355"/>
      <c r="K405" s="355"/>
      <c r="L405" s="355"/>
      <c r="M405" s="355"/>
      <c r="N405" s="355"/>
      <c r="O405" s="355"/>
      <c r="P405" s="355"/>
      <c r="Q405" s="355"/>
      <c r="R405" s="356"/>
      <c r="S405" s="357"/>
      <c r="T405" s="356"/>
      <c r="U405" s="357"/>
      <c r="V405" s="355"/>
      <c r="W405" s="355"/>
      <c r="X405" s="355"/>
      <c r="Y405" s="355"/>
      <c r="Z405" s="355"/>
      <c r="AA405" s="355"/>
      <c r="AB405" s="355"/>
      <c r="AC405" s="355"/>
    </row>
    <row r="406" spans="1:29" ht="12" customHeight="1">
      <c r="A406" s="355"/>
      <c r="B406" s="355"/>
      <c r="C406" s="355"/>
      <c r="D406" s="355"/>
      <c r="E406" s="355"/>
      <c r="F406" s="355"/>
      <c r="G406" s="355"/>
      <c r="H406" s="355"/>
      <c r="I406" s="355"/>
      <c r="J406" s="355"/>
      <c r="K406" s="355"/>
      <c r="L406" s="355"/>
      <c r="M406" s="355"/>
      <c r="N406" s="355"/>
      <c r="O406" s="355"/>
      <c r="P406" s="355"/>
      <c r="Q406" s="355"/>
      <c r="R406" s="356"/>
      <c r="S406" s="357"/>
      <c r="T406" s="356"/>
      <c r="U406" s="357"/>
      <c r="V406" s="355"/>
      <c r="W406" s="355"/>
      <c r="X406" s="355"/>
      <c r="Y406" s="355"/>
      <c r="Z406" s="355"/>
      <c r="AA406" s="355"/>
      <c r="AB406" s="355"/>
      <c r="AC406" s="355"/>
    </row>
    <row r="407" spans="1:29" ht="12" customHeight="1">
      <c r="A407" s="355"/>
      <c r="B407" s="355"/>
      <c r="C407" s="355"/>
      <c r="D407" s="355"/>
      <c r="E407" s="355"/>
      <c r="F407" s="355"/>
      <c r="G407" s="355"/>
      <c r="H407" s="355"/>
      <c r="I407" s="355"/>
      <c r="J407" s="355"/>
      <c r="K407" s="355"/>
      <c r="L407" s="355"/>
      <c r="M407" s="355"/>
      <c r="N407" s="355"/>
      <c r="O407" s="355"/>
      <c r="P407" s="355"/>
      <c r="Q407" s="355"/>
      <c r="R407" s="356"/>
      <c r="S407" s="357"/>
      <c r="T407" s="356"/>
      <c r="U407" s="357"/>
      <c r="V407" s="355"/>
      <c r="W407" s="355"/>
      <c r="X407" s="355"/>
      <c r="Y407" s="355"/>
      <c r="Z407" s="355"/>
      <c r="AA407" s="355"/>
      <c r="AB407" s="355"/>
      <c r="AC407" s="355"/>
    </row>
    <row r="408" spans="1:29" ht="12" customHeight="1">
      <c r="A408" s="355"/>
      <c r="B408" s="355"/>
      <c r="C408" s="355"/>
      <c r="D408" s="355"/>
      <c r="E408" s="355"/>
      <c r="F408" s="355"/>
      <c r="G408" s="355"/>
      <c r="H408" s="355"/>
      <c r="I408" s="355"/>
      <c r="J408" s="355"/>
      <c r="K408" s="355"/>
      <c r="L408" s="355"/>
      <c r="M408" s="355"/>
      <c r="N408" s="355"/>
      <c r="O408" s="355"/>
      <c r="P408" s="355"/>
      <c r="Q408" s="355"/>
      <c r="R408" s="356"/>
      <c r="S408" s="357"/>
      <c r="T408" s="356"/>
      <c r="U408" s="357"/>
      <c r="V408" s="355"/>
      <c r="W408" s="355"/>
      <c r="X408" s="355"/>
      <c r="Y408" s="355"/>
      <c r="Z408" s="355"/>
      <c r="AA408" s="355"/>
      <c r="AB408" s="355"/>
      <c r="AC408" s="355"/>
    </row>
    <row r="409" spans="1:29" ht="12" customHeight="1">
      <c r="A409" s="355"/>
      <c r="B409" s="355"/>
      <c r="C409" s="355"/>
      <c r="D409" s="355"/>
      <c r="E409" s="355"/>
      <c r="F409" s="355"/>
      <c r="G409" s="355"/>
      <c r="H409" s="355"/>
      <c r="I409" s="355"/>
      <c r="J409" s="355"/>
      <c r="K409" s="355"/>
      <c r="L409" s="355"/>
      <c r="M409" s="355"/>
      <c r="N409" s="355"/>
      <c r="O409" s="355"/>
      <c r="P409" s="355"/>
      <c r="Q409" s="355"/>
      <c r="R409" s="356"/>
      <c r="S409" s="357"/>
      <c r="T409" s="356"/>
      <c r="U409" s="357"/>
      <c r="V409" s="355"/>
      <c r="W409" s="355"/>
      <c r="X409" s="355"/>
      <c r="Y409" s="355"/>
      <c r="Z409" s="355"/>
      <c r="AA409" s="355"/>
      <c r="AB409" s="355"/>
      <c r="AC409" s="355"/>
    </row>
    <row r="410" spans="1:29" ht="12" customHeight="1">
      <c r="A410" s="355"/>
      <c r="B410" s="355"/>
      <c r="C410" s="355"/>
      <c r="D410" s="355"/>
      <c r="E410" s="355"/>
      <c r="F410" s="355"/>
      <c r="G410" s="355"/>
      <c r="H410" s="355"/>
      <c r="I410" s="355"/>
      <c r="J410" s="355"/>
      <c r="K410" s="355"/>
      <c r="L410" s="355"/>
      <c r="M410" s="355"/>
      <c r="N410" s="355"/>
      <c r="O410" s="355"/>
      <c r="P410" s="355"/>
      <c r="Q410" s="355"/>
      <c r="R410" s="356"/>
      <c r="S410" s="357"/>
      <c r="T410" s="356"/>
      <c r="U410" s="357"/>
      <c r="V410" s="355"/>
      <c r="W410" s="355"/>
      <c r="X410" s="355"/>
      <c r="Y410" s="355"/>
      <c r="Z410" s="355"/>
      <c r="AA410" s="355"/>
      <c r="AB410" s="355"/>
      <c r="AC410" s="355"/>
    </row>
    <row r="411" spans="1:29" ht="12" customHeight="1">
      <c r="A411" s="355"/>
      <c r="B411" s="355"/>
      <c r="C411" s="355"/>
      <c r="D411" s="355"/>
      <c r="E411" s="355"/>
      <c r="F411" s="355"/>
      <c r="G411" s="355"/>
      <c r="H411" s="355"/>
      <c r="I411" s="355"/>
      <c r="J411" s="355"/>
      <c r="K411" s="355"/>
      <c r="L411" s="355"/>
      <c r="M411" s="355"/>
      <c r="N411" s="355"/>
      <c r="O411" s="355"/>
      <c r="P411" s="355"/>
      <c r="Q411" s="355"/>
      <c r="R411" s="356"/>
      <c r="S411" s="357"/>
      <c r="T411" s="356"/>
      <c r="U411" s="357"/>
      <c r="V411" s="355"/>
      <c r="W411" s="355"/>
      <c r="X411" s="355"/>
      <c r="Y411" s="355"/>
      <c r="Z411" s="355"/>
      <c r="AA411" s="355"/>
      <c r="AB411" s="355"/>
      <c r="AC411" s="355"/>
    </row>
    <row r="412" spans="1:29" ht="12" customHeight="1">
      <c r="A412" s="355"/>
      <c r="B412" s="355"/>
      <c r="C412" s="355"/>
      <c r="D412" s="355"/>
      <c r="E412" s="355"/>
      <c r="F412" s="355"/>
      <c r="G412" s="355"/>
      <c r="H412" s="355"/>
      <c r="I412" s="355"/>
      <c r="J412" s="355"/>
      <c r="K412" s="355"/>
      <c r="L412" s="355"/>
      <c r="M412" s="355"/>
      <c r="N412" s="355"/>
      <c r="O412" s="355"/>
      <c r="P412" s="355"/>
      <c r="Q412" s="355"/>
      <c r="R412" s="356"/>
      <c r="S412" s="357"/>
      <c r="T412" s="356"/>
      <c r="U412" s="357"/>
      <c r="V412" s="355"/>
      <c r="W412" s="355"/>
      <c r="X412" s="355"/>
      <c r="Y412" s="355"/>
      <c r="Z412" s="355"/>
      <c r="AA412" s="355"/>
      <c r="AB412" s="355"/>
      <c r="AC412" s="355"/>
    </row>
    <row r="413" spans="1:29" ht="12" customHeight="1">
      <c r="A413" s="355"/>
      <c r="B413" s="355"/>
      <c r="C413" s="355"/>
      <c r="D413" s="355"/>
      <c r="E413" s="355"/>
      <c r="F413" s="355"/>
      <c r="G413" s="355"/>
      <c r="H413" s="355"/>
      <c r="I413" s="355"/>
      <c r="J413" s="355"/>
      <c r="K413" s="355"/>
      <c r="L413" s="355"/>
      <c r="M413" s="355"/>
      <c r="N413" s="355"/>
      <c r="O413" s="355"/>
      <c r="P413" s="355"/>
      <c r="Q413" s="355"/>
      <c r="R413" s="356"/>
      <c r="S413" s="357"/>
      <c r="T413" s="356"/>
      <c r="U413" s="357"/>
      <c r="V413" s="355"/>
      <c r="W413" s="355"/>
      <c r="X413" s="355"/>
      <c r="Y413" s="355"/>
      <c r="Z413" s="355"/>
      <c r="AA413" s="355"/>
      <c r="AB413" s="355"/>
      <c r="AC413" s="355"/>
    </row>
    <row r="414" spans="1:29" ht="12" customHeight="1">
      <c r="A414" s="355"/>
      <c r="B414" s="355"/>
      <c r="C414" s="355"/>
      <c r="D414" s="355"/>
      <c r="E414" s="355"/>
      <c r="F414" s="355"/>
      <c r="G414" s="355"/>
      <c r="H414" s="355"/>
      <c r="I414" s="355"/>
      <c r="J414" s="355"/>
      <c r="K414" s="355"/>
      <c r="L414" s="355"/>
      <c r="M414" s="355"/>
      <c r="N414" s="355"/>
      <c r="O414" s="355"/>
      <c r="P414" s="355"/>
      <c r="Q414" s="355"/>
      <c r="R414" s="356"/>
      <c r="S414" s="357"/>
      <c r="T414" s="356"/>
      <c r="U414" s="357"/>
      <c r="V414" s="355"/>
      <c r="W414" s="355"/>
      <c r="X414" s="355"/>
      <c r="Y414" s="355"/>
      <c r="Z414" s="355"/>
      <c r="AA414" s="355"/>
      <c r="AB414" s="355"/>
      <c r="AC414" s="355"/>
    </row>
    <row r="415" spans="1:29" ht="12" customHeight="1">
      <c r="A415" s="355"/>
      <c r="B415" s="355"/>
      <c r="C415" s="355"/>
      <c r="D415" s="355"/>
      <c r="E415" s="355"/>
      <c r="F415" s="355"/>
      <c r="G415" s="355"/>
      <c r="H415" s="355"/>
      <c r="I415" s="355"/>
      <c r="J415" s="355"/>
      <c r="K415" s="355"/>
      <c r="L415" s="355"/>
      <c r="M415" s="355"/>
      <c r="N415" s="355"/>
      <c r="O415" s="355"/>
      <c r="P415" s="355"/>
      <c r="Q415" s="355"/>
      <c r="R415" s="356"/>
      <c r="S415" s="357"/>
      <c r="T415" s="356"/>
      <c r="U415" s="357"/>
      <c r="V415" s="355"/>
      <c r="W415" s="355"/>
      <c r="X415" s="355"/>
      <c r="Y415" s="355"/>
      <c r="Z415" s="355"/>
      <c r="AA415" s="355"/>
      <c r="AB415" s="355"/>
      <c r="AC415" s="355"/>
    </row>
    <row r="416" spans="1:29" ht="12" customHeight="1">
      <c r="A416" s="355"/>
      <c r="B416" s="355"/>
      <c r="C416" s="355"/>
      <c r="D416" s="355"/>
      <c r="E416" s="355"/>
      <c r="F416" s="355"/>
      <c r="G416" s="355"/>
      <c r="H416" s="355"/>
      <c r="I416" s="355"/>
      <c r="J416" s="355"/>
      <c r="K416" s="355"/>
      <c r="L416" s="355"/>
      <c r="M416" s="355"/>
      <c r="N416" s="355"/>
      <c r="O416" s="355"/>
      <c r="P416" s="355"/>
      <c r="Q416" s="355"/>
      <c r="R416" s="356"/>
      <c r="S416" s="357"/>
      <c r="T416" s="356"/>
      <c r="U416" s="357"/>
      <c r="V416" s="355"/>
      <c r="W416" s="355"/>
      <c r="X416" s="355"/>
      <c r="Y416" s="355"/>
      <c r="Z416" s="355"/>
      <c r="AA416" s="355"/>
      <c r="AB416" s="355"/>
      <c r="AC416" s="355"/>
    </row>
    <row r="417" spans="1:29" ht="12" customHeight="1">
      <c r="A417" s="355"/>
      <c r="B417" s="355"/>
      <c r="C417" s="355"/>
      <c r="D417" s="355"/>
      <c r="E417" s="355"/>
      <c r="F417" s="355"/>
      <c r="G417" s="355"/>
      <c r="H417" s="355"/>
      <c r="I417" s="355"/>
      <c r="J417" s="355"/>
      <c r="K417" s="355"/>
      <c r="L417" s="355"/>
      <c r="M417" s="355"/>
      <c r="N417" s="355"/>
      <c r="O417" s="355"/>
      <c r="P417" s="355"/>
      <c r="Q417" s="355"/>
      <c r="R417" s="356"/>
      <c r="S417" s="357"/>
      <c r="T417" s="356"/>
      <c r="U417" s="357"/>
      <c r="V417" s="355"/>
      <c r="W417" s="355"/>
      <c r="X417" s="355"/>
      <c r="Y417" s="355"/>
      <c r="Z417" s="355"/>
      <c r="AA417" s="355"/>
      <c r="AB417" s="355"/>
      <c r="AC417" s="355"/>
    </row>
    <row r="418" spans="1:29" ht="12" customHeight="1">
      <c r="A418" s="355"/>
      <c r="B418" s="355"/>
      <c r="C418" s="355"/>
      <c r="D418" s="355"/>
      <c r="E418" s="355"/>
      <c r="F418" s="355"/>
      <c r="G418" s="355"/>
      <c r="H418" s="355"/>
      <c r="I418" s="355"/>
      <c r="J418" s="355"/>
      <c r="K418" s="355"/>
      <c r="L418" s="355"/>
      <c r="M418" s="355"/>
      <c r="N418" s="355"/>
      <c r="O418" s="355"/>
      <c r="P418" s="355"/>
      <c r="Q418" s="355"/>
      <c r="R418" s="356"/>
      <c r="S418" s="357"/>
      <c r="T418" s="356"/>
      <c r="U418" s="357"/>
      <c r="V418" s="355"/>
      <c r="W418" s="355"/>
      <c r="X418" s="355"/>
      <c r="Y418" s="355"/>
      <c r="Z418" s="355"/>
      <c r="AA418" s="355"/>
      <c r="AB418" s="355"/>
      <c r="AC418" s="355"/>
    </row>
    <row r="419" spans="1:29" ht="12" customHeight="1">
      <c r="A419" s="355"/>
      <c r="B419" s="355"/>
      <c r="C419" s="355"/>
      <c r="D419" s="355"/>
      <c r="E419" s="355"/>
      <c r="F419" s="355"/>
      <c r="G419" s="355"/>
      <c r="H419" s="355"/>
      <c r="I419" s="355"/>
      <c r="J419" s="355"/>
      <c r="K419" s="355"/>
      <c r="L419" s="355"/>
      <c r="M419" s="355"/>
      <c r="N419" s="355"/>
      <c r="O419" s="355"/>
      <c r="P419" s="355"/>
      <c r="Q419" s="355"/>
      <c r="R419" s="356"/>
      <c r="S419" s="357"/>
      <c r="T419" s="356"/>
      <c r="U419" s="357"/>
      <c r="V419" s="355"/>
      <c r="W419" s="355"/>
      <c r="X419" s="355"/>
      <c r="Y419" s="355"/>
      <c r="Z419" s="355"/>
      <c r="AA419" s="355"/>
      <c r="AB419" s="355"/>
      <c r="AC419" s="355"/>
    </row>
    <row r="420" spans="1:29" ht="12" customHeight="1">
      <c r="A420" s="355"/>
      <c r="B420" s="355"/>
      <c r="C420" s="355"/>
      <c r="D420" s="355"/>
      <c r="E420" s="355"/>
      <c r="F420" s="355"/>
      <c r="G420" s="355"/>
      <c r="H420" s="355"/>
      <c r="I420" s="355"/>
      <c r="J420" s="355"/>
      <c r="K420" s="355"/>
      <c r="L420" s="355"/>
      <c r="M420" s="355"/>
      <c r="N420" s="355"/>
      <c r="O420" s="355"/>
      <c r="P420" s="355"/>
      <c r="Q420" s="355"/>
      <c r="R420" s="356"/>
      <c r="S420" s="357"/>
      <c r="T420" s="356"/>
      <c r="U420" s="357"/>
      <c r="V420" s="355"/>
      <c r="W420" s="355"/>
      <c r="X420" s="355"/>
      <c r="Y420" s="355"/>
      <c r="Z420" s="355"/>
      <c r="AA420" s="355"/>
      <c r="AB420" s="355"/>
      <c r="AC420" s="355"/>
    </row>
    <row r="421" spans="1:29" ht="12" customHeight="1">
      <c r="A421" s="355"/>
      <c r="B421" s="355"/>
      <c r="C421" s="355"/>
      <c r="D421" s="355"/>
      <c r="E421" s="355"/>
      <c r="F421" s="355"/>
      <c r="G421" s="355"/>
      <c r="H421" s="355"/>
      <c r="I421" s="355"/>
      <c r="J421" s="355"/>
      <c r="K421" s="355"/>
      <c r="L421" s="355"/>
      <c r="M421" s="355"/>
      <c r="N421" s="355"/>
      <c r="O421" s="355"/>
      <c r="P421" s="355"/>
      <c r="Q421" s="355"/>
      <c r="R421" s="356"/>
      <c r="S421" s="357"/>
      <c r="T421" s="356"/>
      <c r="U421" s="357"/>
      <c r="V421" s="355"/>
      <c r="W421" s="355"/>
      <c r="X421" s="355"/>
      <c r="Y421" s="355"/>
      <c r="Z421" s="355"/>
      <c r="AA421" s="355"/>
      <c r="AB421" s="355"/>
      <c r="AC421" s="355"/>
    </row>
    <row r="422" spans="1:29" ht="12" customHeight="1">
      <c r="A422" s="355"/>
      <c r="B422" s="355"/>
      <c r="C422" s="355"/>
      <c r="D422" s="355"/>
      <c r="E422" s="355"/>
      <c r="F422" s="355"/>
      <c r="G422" s="355"/>
      <c r="H422" s="355"/>
      <c r="I422" s="355"/>
      <c r="J422" s="355"/>
      <c r="K422" s="355"/>
      <c r="L422" s="355"/>
      <c r="M422" s="355"/>
      <c r="N422" s="355"/>
      <c r="O422" s="355"/>
      <c r="P422" s="355"/>
      <c r="Q422" s="355"/>
      <c r="R422" s="356"/>
      <c r="S422" s="357"/>
      <c r="T422" s="356"/>
      <c r="U422" s="357"/>
      <c r="V422" s="355"/>
      <c r="W422" s="355"/>
      <c r="X422" s="355"/>
      <c r="Y422" s="355"/>
      <c r="Z422" s="355"/>
      <c r="AA422" s="355"/>
      <c r="AB422" s="355"/>
      <c r="AC422" s="355"/>
    </row>
    <row r="423" spans="1:29" ht="12" customHeight="1">
      <c r="A423" s="355"/>
      <c r="B423" s="355"/>
      <c r="C423" s="355"/>
      <c r="D423" s="355"/>
      <c r="E423" s="355"/>
      <c r="F423" s="355"/>
      <c r="G423" s="355"/>
      <c r="H423" s="355"/>
      <c r="I423" s="355"/>
      <c r="J423" s="355"/>
      <c r="K423" s="355"/>
      <c r="L423" s="355"/>
      <c r="M423" s="355"/>
      <c r="N423" s="355"/>
      <c r="O423" s="355"/>
      <c r="P423" s="355"/>
      <c r="Q423" s="355"/>
      <c r="R423" s="356"/>
      <c r="S423" s="357"/>
      <c r="T423" s="356"/>
      <c r="U423" s="357"/>
      <c r="V423" s="355"/>
      <c r="W423" s="355"/>
      <c r="X423" s="355"/>
      <c r="Y423" s="355"/>
      <c r="Z423" s="355"/>
      <c r="AA423" s="355"/>
      <c r="AB423" s="355"/>
      <c r="AC423" s="355"/>
    </row>
    <row r="424" spans="1:29" ht="12" customHeight="1">
      <c r="A424" s="355"/>
      <c r="B424" s="355"/>
      <c r="C424" s="355"/>
      <c r="D424" s="355"/>
      <c r="E424" s="355"/>
      <c r="F424" s="355"/>
      <c r="G424" s="355"/>
      <c r="H424" s="355"/>
      <c r="I424" s="355"/>
      <c r="J424" s="355"/>
      <c r="K424" s="355"/>
      <c r="L424" s="355"/>
      <c r="M424" s="355"/>
      <c r="N424" s="355"/>
      <c r="O424" s="355"/>
      <c r="P424" s="355"/>
      <c r="Q424" s="355"/>
      <c r="R424" s="356"/>
      <c r="S424" s="357"/>
      <c r="T424" s="356"/>
      <c r="U424" s="357"/>
      <c r="V424" s="355"/>
      <c r="W424" s="355"/>
      <c r="X424" s="355"/>
      <c r="Y424" s="355"/>
      <c r="Z424" s="355"/>
      <c r="AA424" s="355"/>
      <c r="AB424" s="355"/>
      <c r="AC424" s="355"/>
    </row>
    <row r="425" spans="1:29" ht="12" customHeight="1">
      <c r="A425" s="355"/>
      <c r="B425" s="355"/>
      <c r="C425" s="355"/>
      <c r="D425" s="355"/>
      <c r="E425" s="355"/>
      <c r="F425" s="355"/>
      <c r="G425" s="355"/>
      <c r="H425" s="355"/>
      <c r="I425" s="355"/>
      <c r="J425" s="355"/>
      <c r="K425" s="355"/>
      <c r="L425" s="355"/>
      <c r="M425" s="355"/>
      <c r="N425" s="355"/>
      <c r="O425" s="355"/>
      <c r="P425" s="355"/>
      <c r="Q425" s="355"/>
      <c r="R425" s="356"/>
      <c r="S425" s="357"/>
      <c r="T425" s="356"/>
      <c r="U425" s="357"/>
      <c r="V425" s="355"/>
      <c r="W425" s="355"/>
      <c r="X425" s="355"/>
      <c r="Y425" s="355"/>
      <c r="Z425" s="355"/>
      <c r="AA425" s="355"/>
      <c r="AB425" s="355"/>
      <c r="AC425" s="355"/>
    </row>
    <row r="426" spans="1:29" ht="12" customHeight="1">
      <c r="A426" s="355"/>
      <c r="B426" s="355"/>
      <c r="C426" s="355"/>
      <c r="D426" s="355"/>
      <c r="E426" s="355"/>
      <c r="F426" s="355"/>
      <c r="G426" s="355"/>
      <c r="H426" s="355"/>
      <c r="I426" s="355"/>
      <c r="J426" s="355"/>
      <c r="K426" s="355"/>
      <c r="L426" s="355"/>
      <c r="M426" s="355"/>
      <c r="N426" s="355"/>
      <c r="O426" s="355"/>
      <c r="P426" s="355"/>
      <c r="Q426" s="355"/>
      <c r="R426" s="356"/>
      <c r="S426" s="357"/>
      <c r="T426" s="356"/>
      <c r="U426" s="357"/>
      <c r="V426" s="355"/>
      <c r="W426" s="355"/>
      <c r="X426" s="355"/>
      <c r="Y426" s="355"/>
      <c r="Z426" s="355"/>
      <c r="AA426" s="355"/>
      <c r="AB426" s="355"/>
      <c r="AC426" s="355"/>
    </row>
    <row r="427" spans="1:29" ht="12" customHeight="1">
      <c r="A427" s="355"/>
      <c r="B427" s="355"/>
      <c r="C427" s="355"/>
      <c r="D427" s="355"/>
      <c r="E427" s="355"/>
      <c r="F427" s="355"/>
      <c r="G427" s="355"/>
      <c r="H427" s="355"/>
      <c r="I427" s="355"/>
      <c r="J427" s="355"/>
      <c r="K427" s="355"/>
      <c r="L427" s="355"/>
      <c r="M427" s="355"/>
      <c r="N427" s="355"/>
      <c r="O427" s="355"/>
      <c r="P427" s="355"/>
      <c r="Q427" s="355"/>
      <c r="R427" s="356"/>
      <c r="S427" s="357"/>
      <c r="T427" s="356"/>
      <c r="U427" s="357"/>
      <c r="V427" s="355"/>
      <c r="W427" s="355"/>
      <c r="X427" s="355"/>
      <c r="Y427" s="355"/>
      <c r="Z427" s="355"/>
      <c r="AA427" s="355"/>
      <c r="AB427" s="355"/>
      <c r="AC427" s="355"/>
    </row>
    <row r="428" spans="1:29" ht="12" customHeight="1">
      <c r="A428" s="355"/>
      <c r="B428" s="355"/>
      <c r="C428" s="355"/>
      <c r="D428" s="355"/>
      <c r="E428" s="355"/>
      <c r="F428" s="355"/>
      <c r="G428" s="355"/>
      <c r="H428" s="355"/>
      <c r="I428" s="355"/>
      <c r="J428" s="355"/>
      <c r="K428" s="355"/>
      <c r="L428" s="355"/>
      <c r="M428" s="355"/>
      <c r="N428" s="355"/>
      <c r="O428" s="355"/>
      <c r="P428" s="355"/>
      <c r="Q428" s="355"/>
      <c r="R428" s="356"/>
      <c r="S428" s="357"/>
      <c r="T428" s="356"/>
      <c r="U428" s="357"/>
      <c r="V428" s="355"/>
      <c r="W428" s="355"/>
      <c r="X428" s="355"/>
      <c r="Y428" s="355"/>
      <c r="Z428" s="355"/>
      <c r="AA428" s="355"/>
      <c r="AB428" s="355"/>
      <c r="AC428" s="355"/>
    </row>
    <row r="429" spans="1:29" ht="12" customHeight="1">
      <c r="A429" s="355"/>
      <c r="B429" s="355"/>
      <c r="C429" s="355"/>
      <c r="D429" s="355"/>
      <c r="E429" s="355"/>
      <c r="F429" s="355"/>
      <c r="G429" s="355"/>
      <c r="H429" s="355"/>
      <c r="I429" s="355"/>
      <c r="J429" s="355"/>
      <c r="K429" s="355"/>
      <c r="L429" s="355"/>
      <c r="M429" s="355"/>
      <c r="N429" s="355"/>
      <c r="O429" s="355"/>
      <c r="P429" s="355"/>
      <c r="Q429" s="355"/>
      <c r="R429" s="356"/>
      <c r="S429" s="357"/>
      <c r="T429" s="356"/>
      <c r="U429" s="357"/>
      <c r="V429" s="355"/>
      <c r="W429" s="355"/>
      <c r="X429" s="355"/>
      <c r="Y429" s="355"/>
      <c r="Z429" s="355"/>
      <c r="AA429" s="355"/>
      <c r="AB429" s="355"/>
      <c r="AC429" s="355"/>
    </row>
    <row r="430" spans="1:29" ht="12" customHeight="1">
      <c r="A430" s="355"/>
      <c r="B430" s="355"/>
      <c r="C430" s="355"/>
      <c r="D430" s="355"/>
      <c r="E430" s="355"/>
      <c r="F430" s="355"/>
      <c r="G430" s="355"/>
      <c r="H430" s="355"/>
      <c r="I430" s="355"/>
      <c r="J430" s="355"/>
      <c r="K430" s="355"/>
      <c r="L430" s="355"/>
      <c r="M430" s="355"/>
      <c r="N430" s="355"/>
      <c r="O430" s="355"/>
      <c r="P430" s="355"/>
      <c r="Q430" s="355"/>
      <c r="R430" s="356"/>
      <c r="S430" s="357"/>
      <c r="T430" s="356"/>
      <c r="U430" s="357"/>
      <c r="V430" s="355"/>
      <c r="W430" s="355"/>
      <c r="X430" s="355"/>
      <c r="Y430" s="355"/>
      <c r="Z430" s="355"/>
      <c r="AA430" s="355"/>
      <c r="AB430" s="355"/>
      <c r="AC430" s="355"/>
    </row>
    <row r="431" spans="1:29" ht="12" customHeight="1">
      <c r="A431" s="355"/>
      <c r="B431" s="355"/>
      <c r="C431" s="355"/>
      <c r="D431" s="355"/>
      <c r="E431" s="355"/>
      <c r="F431" s="355"/>
      <c r="G431" s="355"/>
      <c r="H431" s="355"/>
      <c r="I431" s="355"/>
      <c r="J431" s="355"/>
      <c r="K431" s="355"/>
      <c r="L431" s="355"/>
      <c r="M431" s="355"/>
      <c r="N431" s="355"/>
      <c r="O431" s="355"/>
      <c r="P431" s="355"/>
      <c r="Q431" s="355"/>
      <c r="R431" s="356"/>
      <c r="S431" s="357"/>
      <c r="T431" s="356"/>
      <c r="U431" s="357"/>
      <c r="V431" s="355"/>
      <c r="W431" s="355"/>
      <c r="X431" s="355"/>
      <c r="Y431" s="355"/>
      <c r="Z431" s="355"/>
      <c r="AA431" s="355"/>
      <c r="AB431" s="355"/>
      <c r="AC431" s="355"/>
    </row>
    <row r="432" spans="1:29" ht="12" customHeight="1">
      <c r="A432" s="355"/>
      <c r="B432" s="355"/>
      <c r="C432" s="355"/>
      <c r="D432" s="355"/>
      <c r="E432" s="355"/>
      <c r="F432" s="355"/>
      <c r="G432" s="355"/>
      <c r="H432" s="355"/>
      <c r="I432" s="355"/>
      <c r="J432" s="355"/>
      <c r="K432" s="355"/>
      <c r="L432" s="355"/>
      <c r="M432" s="355"/>
      <c r="N432" s="355"/>
      <c r="O432" s="355"/>
      <c r="P432" s="355"/>
      <c r="Q432" s="355"/>
      <c r="R432" s="356"/>
      <c r="S432" s="357"/>
      <c r="T432" s="356"/>
      <c r="U432" s="357"/>
      <c r="V432" s="355"/>
      <c r="W432" s="355"/>
      <c r="X432" s="355"/>
      <c r="Y432" s="355"/>
      <c r="Z432" s="355"/>
      <c r="AA432" s="355"/>
      <c r="AB432" s="355"/>
      <c r="AC432" s="355"/>
    </row>
    <row r="433" spans="1:29" ht="12" customHeight="1">
      <c r="A433" s="355"/>
      <c r="B433" s="355"/>
      <c r="C433" s="355"/>
      <c r="D433" s="355"/>
      <c r="E433" s="355"/>
      <c r="F433" s="355"/>
      <c r="G433" s="355"/>
      <c r="H433" s="355"/>
      <c r="I433" s="355"/>
      <c r="J433" s="355"/>
      <c r="K433" s="355"/>
      <c r="L433" s="355"/>
      <c r="M433" s="355"/>
      <c r="N433" s="355"/>
      <c r="O433" s="355"/>
      <c r="P433" s="355"/>
      <c r="Q433" s="355"/>
      <c r="R433" s="356"/>
      <c r="S433" s="357"/>
      <c r="T433" s="356"/>
      <c r="U433" s="357"/>
      <c r="V433" s="355"/>
      <c r="W433" s="355"/>
      <c r="X433" s="355"/>
      <c r="Y433" s="355"/>
      <c r="Z433" s="355"/>
      <c r="AA433" s="355"/>
      <c r="AB433" s="355"/>
      <c r="AC433" s="355"/>
    </row>
    <row r="434" spans="1:29" ht="12" customHeight="1">
      <c r="A434" s="355"/>
      <c r="B434" s="355"/>
      <c r="C434" s="355"/>
      <c r="D434" s="355"/>
      <c r="E434" s="355"/>
      <c r="F434" s="355"/>
      <c r="G434" s="355"/>
      <c r="H434" s="355"/>
      <c r="I434" s="355"/>
      <c r="J434" s="355"/>
      <c r="K434" s="355"/>
      <c r="L434" s="355"/>
      <c r="M434" s="355"/>
      <c r="N434" s="355"/>
      <c r="O434" s="355"/>
      <c r="P434" s="355"/>
      <c r="Q434" s="355"/>
      <c r="R434" s="356"/>
      <c r="S434" s="357"/>
      <c r="T434" s="356"/>
      <c r="U434" s="357"/>
      <c r="V434" s="355"/>
      <c r="W434" s="355"/>
      <c r="X434" s="355"/>
      <c r="Y434" s="355"/>
      <c r="Z434" s="355"/>
      <c r="AA434" s="355"/>
      <c r="AB434" s="355"/>
      <c r="AC434" s="355"/>
    </row>
    <row r="435" spans="1:29" ht="12" customHeight="1">
      <c r="A435" s="355"/>
      <c r="B435" s="355"/>
      <c r="C435" s="355"/>
      <c r="D435" s="355"/>
      <c r="E435" s="355"/>
      <c r="F435" s="355"/>
      <c r="G435" s="355"/>
      <c r="H435" s="355"/>
      <c r="I435" s="355"/>
      <c r="J435" s="355"/>
      <c r="K435" s="355"/>
      <c r="L435" s="355"/>
      <c r="M435" s="355"/>
      <c r="N435" s="355"/>
      <c r="O435" s="355"/>
      <c r="P435" s="355"/>
      <c r="Q435" s="355"/>
      <c r="R435" s="356"/>
      <c r="S435" s="357"/>
      <c r="T435" s="356"/>
      <c r="U435" s="357"/>
      <c r="V435" s="355"/>
      <c r="W435" s="355"/>
      <c r="X435" s="355"/>
      <c r="Y435" s="355"/>
      <c r="Z435" s="355"/>
      <c r="AA435" s="355"/>
      <c r="AB435" s="355"/>
      <c r="AC435" s="355"/>
    </row>
    <row r="436" spans="1:29" ht="12" customHeight="1">
      <c r="A436" s="355"/>
      <c r="B436" s="355"/>
      <c r="C436" s="355"/>
      <c r="D436" s="355"/>
      <c r="E436" s="355"/>
      <c r="F436" s="355"/>
      <c r="G436" s="355"/>
      <c r="H436" s="355"/>
      <c r="I436" s="355"/>
      <c r="J436" s="355"/>
      <c r="K436" s="355"/>
      <c r="L436" s="355"/>
      <c r="M436" s="355"/>
      <c r="N436" s="355"/>
      <c r="O436" s="355"/>
      <c r="P436" s="355"/>
      <c r="Q436" s="355"/>
      <c r="R436" s="356"/>
      <c r="S436" s="357"/>
      <c r="T436" s="356"/>
      <c r="U436" s="357"/>
      <c r="V436" s="355"/>
      <c r="W436" s="355"/>
      <c r="X436" s="355"/>
      <c r="Y436" s="355"/>
      <c r="Z436" s="355"/>
      <c r="AA436" s="355"/>
      <c r="AB436" s="355"/>
      <c r="AC436" s="355"/>
    </row>
    <row r="437" spans="1:29" ht="12" customHeight="1">
      <c r="A437" s="355"/>
      <c r="B437" s="355"/>
      <c r="C437" s="355"/>
      <c r="D437" s="355"/>
      <c r="E437" s="355"/>
      <c r="F437" s="355"/>
      <c r="G437" s="355"/>
      <c r="H437" s="355"/>
      <c r="I437" s="355"/>
      <c r="J437" s="355"/>
      <c r="K437" s="355"/>
      <c r="L437" s="355"/>
      <c r="M437" s="355"/>
      <c r="N437" s="355"/>
      <c r="O437" s="355"/>
      <c r="P437" s="355"/>
      <c r="Q437" s="355"/>
      <c r="R437" s="356"/>
      <c r="S437" s="357"/>
      <c r="T437" s="356"/>
      <c r="U437" s="357"/>
      <c r="V437" s="355"/>
      <c r="W437" s="355"/>
      <c r="X437" s="355"/>
      <c r="Y437" s="355"/>
      <c r="Z437" s="355"/>
      <c r="AA437" s="355"/>
      <c r="AB437" s="355"/>
      <c r="AC437" s="355"/>
    </row>
    <row r="438" spans="1:29" ht="12" customHeight="1">
      <c r="A438" s="355"/>
      <c r="B438" s="355"/>
      <c r="C438" s="355"/>
      <c r="D438" s="355"/>
      <c r="E438" s="355"/>
      <c r="F438" s="355"/>
      <c r="G438" s="355"/>
      <c r="H438" s="355"/>
      <c r="I438" s="355"/>
      <c r="J438" s="355"/>
      <c r="K438" s="355"/>
      <c r="L438" s="355"/>
      <c r="M438" s="355"/>
      <c r="N438" s="355"/>
      <c r="O438" s="355"/>
      <c r="P438" s="355"/>
      <c r="Q438" s="355"/>
      <c r="R438" s="356"/>
      <c r="S438" s="357"/>
      <c r="T438" s="356"/>
      <c r="U438" s="357"/>
      <c r="V438" s="355"/>
      <c r="W438" s="355"/>
      <c r="X438" s="355"/>
      <c r="Y438" s="355"/>
      <c r="Z438" s="355"/>
      <c r="AA438" s="355"/>
      <c r="AB438" s="355"/>
      <c r="AC438" s="355"/>
    </row>
    <row r="439" spans="1:29" ht="12" customHeight="1">
      <c r="A439" s="355"/>
      <c r="B439" s="355"/>
      <c r="C439" s="355"/>
      <c r="D439" s="355"/>
      <c r="E439" s="355"/>
      <c r="F439" s="355"/>
      <c r="G439" s="355"/>
      <c r="H439" s="355"/>
      <c r="I439" s="355"/>
      <c r="J439" s="355"/>
      <c r="K439" s="355"/>
      <c r="L439" s="355"/>
      <c r="M439" s="355"/>
      <c r="N439" s="355"/>
      <c r="O439" s="355"/>
      <c r="P439" s="355"/>
      <c r="Q439" s="355"/>
      <c r="R439" s="356"/>
      <c r="S439" s="357"/>
      <c r="T439" s="356"/>
      <c r="U439" s="357"/>
      <c r="V439" s="355"/>
      <c r="W439" s="355"/>
      <c r="X439" s="355"/>
      <c r="Y439" s="355"/>
      <c r="Z439" s="355"/>
      <c r="AA439" s="355"/>
      <c r="AB439" s="355"/>
      <c r="AC439" s="355"/>
    </row>
    <row r="440" spans="1:29" ht="12" customHeight="1">
      <c r="A440" s="355"/>
      <c r="B440" s="355"/>
      <c r="C440" s="355"/>
      <c r="D440" s="355"/>
      <c r="E440" s="355"/>
      <c r="F440" s="355"/>
      <c r="G440" s="355"/>
      <c r="H440" s="355"/>
      <c r="I440" s="355"/>
      <c r="J440" s="355"/>
      <c r="K440" s="355"/>
      <c r="L440" s="355"/>
      <c r="M440" s="355"/>
      <c r="N440" s="355"/>
      <c r="O440" s="355"/>
      <c r="P440" s="355"/>
      <c r="Q440" s="355"/>
      <c r="R440" s="356"/>
      <c r="S440" s="357"/>
      <c r="T440" s="356"/>
      <c r="U440" s="357"/>
      <c r="V440" s="355"/>
      <c r="W440" s="355"/>
      <c r="X440" s="355"/>
      <c r="Y440" s="355"/>
      <c r="Z440" s="355"/>
      <c r="AA440" s="355"/>
      <c r="AB440" s="355"/>
      <c r="AC440" s="355"/>
    </row>
    <row r="441" spans="1:29" ht="12" customHeight="1">
      <c r="A441" s="355"/>
      <c r="B441" s="355"/>
      <c r="C441" s="355"/>
      <c r="D441" s="355"/>
      <c r="E441" s="355"/>
      <c r="F441" s="355"/>
      <c r="G441" s="355"/>
      <c r="H441" s="355"/>
      <c r="I441" s="355"/>
      <c r="J441" s="355"/>
      <c r="K441" s="355"/>
      <c r="L441" s="355"/>
      <c r="M441" s="355"/>
      <c r="N441" s="355"/>
      <c r="O441" s="355"/>
      <c r="P441" s="355"/>
      <c r="Q441" s="355"/>
      <c r="R441" s="356"/>
      <c r="S441" s="357"/>
      <c r="T441" s="356"/>
      <c r="U441" s="357"/>
      <c r="V441" s="355"/>
      <c r="W441" s="355"/>
      <c r="X441" s="355"/>
      <c r="Y441" s="355"/>
      <c r="Z441" s="355"/>
      <c r="AA441" s="355"/>
      <c r="AB441" s="355"/>
      <c r="AC441" s="355"/>
    </row>
    <row r="442" spans="1:29" ht="12" customHeight="1">
      <c r="A442" s="355"/>
      <c r="B442" s="355"/>
      <c r="C442" s="355"/>
      <c r="D442" s="355"/>
      <c r="E442" s="355"/>
      <c r="F442" s="355"/>
      <c r="G442" s="355"/>
      <c r="H442" s="355"/>
      <c r="I442" s="355"/>
      <c r="J442" s="355"/>
      <c r="K442" s="355"/>
      <c r="L442" s="355"/>
      <c r="M442" s="355"/>
      <c r="N442" s="355"/>
      <c r="O442" s="355"/>
      <c r="P442" s="355"/>
      <c r="Q442" s="355"/>
      <c r="R442" s="356"/>
      <c r="S442" s="357"/>
      <c r="T442" s="356"/>
      <c r="U442" s="357"/>
      <c r="V442" s="355"/>
      <c r="W442" s="355"/>
      <c r="X442" s="355"/>
      <c r="Y442" s="355"/>
      <c r="Z442" s="355"/>
      <c r="AA442" s="355"/>
      <c r="AB442" s="355"/>
      <c r="AC442" s="355"/>
    </row>
    <row r="443" spans="1:29" ht="12" customHeight="1">
      <c r="A443" s="355"/>
      <c r="B443" s="355"/>
      <c r="C443" s="355"/>
      <c r="D443" s="355"/>
      <c r="E443" s="355"/>
      <c r="F443" s="355"/>
      <c r="G443" s="355"/>
      <c r="H443" s="355"/>
      <c r="I443" s="355"/>
      <c r="J443" s="355"/>
      <c r="K443" s="355"/>
      <c r="L443" s="355"/>
      <c r="M443" s="355"/>
      <c r="N443" s="355"/>
      <c r="O443" s="355"/>
      <c r="P443" s="355"/>
      <c r="Q443" s="355"/>
      <c r="R443" s="356"/>
      <c r="S443" s="357"/>
      <c r="T443" s="356"/>
      <c r="U443" s="357"/>
      <c r="V443" s="355"/>
      <c r="W443" s="355"/>
      <c r="X443" s="355"/>
      <c r="Y443" s="355"/>
      <c r="Z443" s="355"/>
      <c r="AA443" s="355"/>
      <c r="AB443" s="355"/>
      <c r="AC443" s="355"/>
    </row>
    <row r="444" spans="1:29" ht="12" customHeight="1">
      <c r="A444" s="355"/>
      <c r="B444" s="355"/>
      <c r="C444" s="355"/>
      <c r="D444" s="355"/>
      <c r="E444" s="355"/>
      <c r="F444" s="355"/>
      <c r="G444" s="355"/>
      <c r="H444" s="355"/>
      <c r="I444" s="355"/>
      <c r="J444" s="355"/>
      <c r="K444" s="355"/>
      <c r="L444" s="355"/>
      <c r="M444" s="355"/>
      <c r="N444" s="355"/>
      <c r="O444" s="355"/>
      <c r="P444" s="355"/>
      <c r="Q444" s="355"/>
      <c r="R444" s="356"/>
      <c r="S444" s="357"/>
      <c r="T444" s="356"/>
      <c r="U444" s="357"/>
      <c r="V444" s="355"/>
      <c r="W444" s="355"/>
      <c r="X444" s="355"/>
      <c r="Y444" s="355"/>
      <c r="Z444" s="355"/>
      <c r="AA444" s="355"/>
      <c r="AB444" s="355"/>
      <c r="AC444" s="355"/>
    </row>
    <row r="445" spans="1:29" ht="12" customHeight="1">
      <c r="A445" s="355"/>
      <c r="B445" s="355"/>
      <c r="C445" s="355"/>
      <c r="D445" s="355"/>
      <c r="E445" s="355"/>
      <c r="F445" s="355"/>
      <c r="G445" s="355"/>
      <c r="H445" s="355"/>
      <c r="I445" s="355"/>
      <c r="J445" s="355"/>
      <c r="K445" s="355"/>
      <c r="L445" s="355"/>
      <c r="M445" s="355"/>
      <c r="N445" s="355"/>
      <c r="O445" s="355"/>
      <c r="P445" s="355"/>
      <c r="Q445" s="355"/>
      <c r="R445" s="356"/>
      <c r="S445" s="357"/>
      <c r="T445" s="356"/>
      <c r="U445" s="357"/>
      <c r="V445" s="355"/>
      <c r="W445" s="355"/>
      <c r="X445" s="355"/>
      <c r="Y445" s="355"/>
      <c r="Z445" s="355"/>
      <c r="AA445" s="355"/>
      <c r="AB445" s="355"/>
      <c r="AC445" s="355"/>
    </row>
    <row r="446" spans="1:29" ht="12" customHeight="1">
      <c r="A446" s="355"/>
      <c r="B446" s="355"/>
      <c r="C446" s="355"/>
      <c r="D446" s="355"/>
      <c r="E446" s="355"/>
      <c r="F446" s="355"/>
      <c r="G446" s="355"/>
      <c r="H446" s="355"/>
      <c r="I446" s="355"/>
      <c r="J446" s="355"/>
      <c r="K446" s="355"/>
      <c r="L446" s="355"/>
      <c r="M446" s="355"/>
      <c r="N446" s="355"/>
      <c r="O446" s="355"/>
      <c r="P446" s="355"/>
      <c r="Q446" s="355"/>
      <c r="R446" s="356"/>
      <c r="S446" s="357"/>
      <c r="T446" s="356"/>
      <c r="U446" s="357"/>
      <c r="V446" s="355"/>
      <c r="W446" s="355"/>
      <c r="X446" s="355"/>
      <c r="Y446" s="355"/>
      <c r="Z446" s="355"/>
      <c r="AA446" s="355"/>
      <c r="AB446" s="355"/>
      <c r="AC446" s="355"/>
    </row>
    <row r="447" spans="1:29" ht="12" customHeight="1">
      <c r="A447" s="355"/>
      <c r="B447" s="355"/>
      <c r="C447" s="355"/>
      <c r="D447" s="355"/>
      <c r="E447" s="355"/>
      <c r="F447" s="355"/>
      <c r="G447" s="355"/>
      <c r="H447" s="355"/>
      <c r="I447" s="355"/>
      <c r="J447" s="355"/>
      <c r="K447" s="355"/>
      <c r="L447" s="355"/>
      <c r="M447" s="355"/>
      <c r="N447" s="355"/>
      <c r="O447" s="355"/>
      <c r="P447" s="355"/>
      <c r="Q447" s="355"/>
      <c r="R447" s="356"/>
      <c r="S447" s="357"/>
      <c r="T447" s="356"/>
      <c r="U447" s="357"/>
      <c r="V447" s="355"/>
      <c r="W447" s="355"/>
      <c r="X447" s="355"/>
      <c r="Y447" s="355"/>
      <c r="Z447" s="355"/>
      <c r="AA447" s="355"/>
      <c r="AB447" s="355"/>
      <c r="AC447" s="355"/>
    </row>
    <row r="448" spans="1:29" ht="12" customHeight="1">
      <c r="A448" s="355"/>
      <c r="B448" s="355"/>
      <c r="C448" s="355"/>
      <c r="D448" s="355"/>
      <c r="E448" s="355"/>
      <c r="F448" s="355"/>
      <c r="G448" s="355"/>
      <c r="H448" s="355"/>
      <c r="I448" s="355"/>
      <c r="J448" s="355"/>
      <c r="K448" s="355"/>
      <c r="L448" s="355"/>
      <c r="M448" s="355"/>
      <c r="N448" s="355"/>
      <c r="O448" s="355"/>
      <c r="P448" s="355"/>
      <c r="Q448" s="355"/>
      <c r="R448" s="356"/>
      <c r="S448" s="357"/>
      <c r="T448" s="356"/>
      <c r="U448" s="357"/>
      <c r="V448" s="355"/>
      <c r="W448" s="355"/>
      <c r="X448" s="355"/>
      <c r="Y448" s="355"/>
      <c r="Z448" s="355"/>
      <c r="AA448" s="355"/>
      <c r="AB448" s="355"/>
      <c r="AC448" s="355"/>
    </row>
    <row r="449" spans="1:29" ht="12" customHeight="1">
      <c r="A449" s="355"/>
      <c r="B449" s="355"/>
      <c r="C449" s="355"/>
      <c r="D449" s="355"/>
      <c r="E449" s="355"/>
      <c r="F449" s="355"/>
      <c r="G449" s="355"/>
      <c r="H449" s="355"/>
      <c r="I449" s="355"/>
      <c r="J449" s="355"/>
      <c r="K449" s="355"/>
      <c r="L449" s="355"/>
      <c r="M449" s="355"/>
      <c r="N449" s="355"/>
      <c r="O449" s="355"/>
      <c r="P449" s="355"/>
      <c r="Q449" s="355"/>
      <c r="R449" s="356"/>
      <c r="S449" s="357"/>
      <c r="T449" s="356"/>
      <c r="U449" s="357"/>
      <c r="V449" s="355"/>
      <c r="W449" s="355"/>
      <c r="X449" s="355"/>
      <c r="Y449" s="355"/>
      <c r="Z449" s="355"/>
      <c r="AA449" s="355"/>
      <c r="AB449" s="355"/>
      <c r="AC449" s="355"/>
    </row>
    <row r="450" spans="1:29" ht="12" customHeight="1">
      <c r="A450" s="355"/>
      <c r="B450" s="355"/>
      <c r="C450" s="355"/>
      <c r="D450" s="355"/>
      <c r="E450" s="355"/>
      <c r="F450" s="355"/>
      <c r="G450" s="355"/>
      <c r="H450" s="355"/>
      <c r="I450" s="355"/>
      <c r="J450" s="355"/>
      <c r="K450" s="355"/>
      <c r="L450" s="355"/>
      <c r="M450" s="355"/>
      <c r="N450" s="355"/>
      <c r="O450" s="355"/>
      <c r="P450" s="355"/>
      <c r="Q450" s="355"/>
      <c r="R450" s="356"/>
      <c r="S450" s="357"/>
      <c r="T450" s="356"/>
      <c r="U450" s="357"/>
      <c r="V450" s="355"/>
      <c r="W450" s="355"/>
      <c r="X450" s="355"/>
      <c r="Y450" s="355"/>
      <c r="Z450" s="355"/>
      <c r="AA450" s="355"/>
      <c r="AB450" s="355"/>
      <c r="AC450" s="355"/>
    </row>
    <row r="451" spans="1:29" ht="12" customHeight="1">
      <c r="A451" s="355"/>
      <c r="B451" s="355"/>
      <c r="C451" s="355"/>
      <c r="D451" s="355"/>
      <c r="E451" s="355"/>
      <c r="F451" s="355"/>
      <c r="G451" s="355"/>
      <c r="H451" s="355"/>
      <c r="I451" s="355"/>
      <c r="J451" s="355"/>
      <c r="K451" s="355"/>
      <c r="L451" s="355"/>
      <c r="M451" s="355"/>
      <c r="N451" s="355"/>
      <c r="O451" s="355"/>
      <c r="P451" s="355"/>
      <c r="Q451" s="355"/>
      <c r="R451" s="356"/>
      <c r="S451" s="357"/>
      <c r="T451" s="356"/>
      <c r="U451" s="357"/>
      <c r="V451" s="355"/>
      <c r="W451" s="355"/>
      <c r="X451" s="355"/>
      <c r="Y451" s="355"/>
      <c r="Z451" s="355"/>
      <c r="AA451" s="355"/>
      <c r="AB451" s="355"/>
      <c r="AC451" s="355"/>
    </row>
    <row r="452" spans="1:29" ht="12" customHeight="1">
      <c r="A452" s="355"/>
      <c r="B452" s="355"/>
      <c r="C452" s="355"/>
      <c r="D452" s="355"/>
      <c r="E452" s="355"/>
      <c r="F452" s="355"/>
      <c r="G452" s="355"/>
      <c r="H452" s="355"/>
      <c r="I452" s="355"/>
      <c r="J452" s="355"/>
      <c r="K452" s="355"/>
      <c r="L452" s="355"/>
      <c r="M452" s="355"/>
      <c r="N452" s="355"/>
      <c r="O452" s="355"/>
      <c r="P452" s="355"/>
      <c r="Q452" s="355"/>
      <c r="R452" s="356"/>
      <c r="S452" s="357"/>
      <c r="T452" s="356"/>
      <c r="U452" s="357"/>
      <c r="V452" s="355"/>
      <c r="W452" s="355"/>
      <c r="X452" s="355"/>
      <c r="Y452" s="355"/>
      <c r="Z452" s="355"/>
      <c r="AA452" s="355"/>
      <c r="AB452" s="355"/>
      <c r="AC452" s="355"/>
    </row>
    <row r="453" spans="1:29" ht="12" customHeight="1">
      <c r="A453" s="355"/>
      <c r="B453" s="355"/>
      <c r="C453" s="355"/>
      <c r="D453" s="355"/>
      <c r="E453" s="355"/>
      <c r="F453" s="355"/>
      <c r="G453" s="355"/>
      <c r="H453" s="355"/>
      <c r="I453" s="355"/>
      <c r="J453" s="355"/>
      <c r="K453" s="355"/>
      <c r="L453" s="355"/>
      <c r="M453" s="355"/>
      <c r="N453" s="355"/>
      <c r="O453" s="355"/>
      <c r="P453" s="355"/>
      <c r="Q453" s="355"/>
      <c r="R453" s="356"/>
      <c r="S453" s="357"/>
      <c r="T453" s="356"/>
      <c r="U453" s="357"/>
      <c r="V453" s="355"/>
      <c r="W453" s="355"/>
      <c r="X453" s="355"/>
      <c r="Y453" s="355"/>
      <c r="Z453" s="355"/>
      <c r="AA453" s="355"/>
      <c r="AB453" s="355"/>
      <c r="AC453" s="355"/>
    </row>
    <row r="454" spans="1:29" ht="12" customHeight="1">
      <c r="A454" s="355"/>
      <c r="B454" s="355"/>
      <c r="C454" s="355"/>
      <c r="D454" s="355"/>
      <c r="E454" s="355"/>
      <c r="F454" s="355"/>
      <c r="G454" s="355"/>
      <c r="H454" s="355"/>
      <c r="I454" s="355"/>
      <c r="J454" s="355"/>
      <c r="K454" s="355"/>
      <c r="L454" s="355"/>
      <c r="M454" s="355"/>
      <c r="N454" s="355"/>
      <c r="O454" s="355"/>
      <c r="P454" s="355"/>
      <c r="Q454" s="355"/>
      <c r="R454" s="356"/>
      <c r="S454" s="357"/>
      <c r="T454" s="356"/>
      <c r="U454" s="357"/>
      <c r="V454" s="355"/>
      <c r="W454" s="355"/>
      <c r="X454" s="355"/>
      <c r="Y454" s="355"/>
      <c r="Z454" s="355"/>
      <c r="AA454" s="355"/>
      <c r="AB454" s="355"/>
      <c r="AC454" s="355"/>
    </row>
    <row r="455" spans="1:29" ht="12" customHeight="1">
      <c r="A455" s="355"/>
      <c r="B455" s="355"/>
      <c r="C455" s="355"/>
      <c r="D455" s="355"/>
      <c r="E455" s="355"/>
      <c r="F455" s="355"/>
      <c r="G455" s="355"/>
      <c r="H455" s="355"/>
      <c r="I455" s="355"/>
      <c r="J455" s="355"/>
      <c r="K455" s="355"/>
      <c r="L455" s="355"/>
      <c r="M455" s="355"/>
      <c r="N455" s="355"/>
      <c r="O455" s="355"/>
      <c r="P455" s="355"/>
      <c r="Q455" s="355"/>
      <c r="R455" s="356"/>
      <c r="S455" s="357"/>
      <c r="T455" s="356"/>
      <c r="U455" s="357"/>
      <c r="V455" s="355"/>
      <c r="W455" s="355"/>
      <c r="X455" s="355"/>
      <c r="Y455" s="355"/>
      <c r="Z455" s="355"/>
      <c r="AA455" s="355"/>
      <c r="AB455" s="355"/>
      <c r="AC455" s="355"/>
    </row>
    <row r="456" spans="1:29" ht="12" customHeight="1">
      <c r="A456" s="355"/>
      <c r="B456" s="355"/>
      <c r="C456" s="355"/>
      <c r="D456" s="355"/>
      <c r="E456" s="355"/>
      <c r="F456" s="355"/>
      <c r="G456" s="355"/>
      <c r="H456" s="355"/>
      <c r="I456" s="355"/>
      <c r="J456" s="355"/>
      <c r="K456" s="355"/>
      <c r="L456" s="355"/>
      <c r="M456" s="355"/>
      <c r="N456" s="355"/>
      <c r="O456" s="355"/>
      <c r="P456" s="355"/>
      <c r="Q456" s="355"/>
      <c r="R456" s="356"/>
      <c r="S456" s="357"/>
      <c r="T456" s="356"/>
      <c r="U456" s="357"/>
      <c r="V456" s="355"/>
      <c r="W456" s="355"/>
      <c r="X456" s="355"/>
      <c r="Y456" s="355"/>
      <c r="Z456" s="355"/>
      <c r="AA456" s="355"/>
      <c r="AB456" s="355"/>
      <c r="AC456" s="355"/>
    </row>
    <row r="457" spans="1:29" ht="12" customHeight="1">
      <c r="A457" s="355"/>
      <c r="B457" s="355"/>
      <c r="C457" s="355"/>
      <c r="D457" s="355"/>
      <c r="E457" s="355"/>
      <c r="F457" s="355"/>
      <c r="G457" s="355"/>
      <c r="H457" s="355"/>
      <c r="I457" s="355"/>
      <c r="J457" s="355"/>
      <c r="K457" s="355"/>
      <c r="L457" s="355"/>
      <c r="M457" s="355"/>
      <c r="N457" s="355"/>
      <c r="O457" s="355"/>
      <c r="P457" s="355"/>
      <c r="Q457" s="355"/>
      <c r="R457" s="356"/>
      <c r="S457" s="357"/>
      <c r="T457" s="356"/>
      <c r="U457" s="357"/>
      <c r="V457" s="355"/>
      <c r="W457" s="355"/>
      <c r="X457" s="355"/>
      <c r="Y457" s="355"/>
      <c r="Z457" s="355"/>
      <c r="AA457" s="355"/>
      <c r="AB457" s="355"/>
      <c r="AC457" s="355"/>
    </row>
    <row r="458" spans="1:29" ht="12" customHeight="1">
      <c r="A458" s="355"/>
      <c r="B458" s="355"/>
      <c r="C458" s="355"/>
      <c r="D458" s="355"/>
      <c r="E458" s="355"/>
      <c r="F458" s="355"/>
      <c r="G458" s="355"/>
      <c r="H458" s="355"/>
      <c r="I458" s="355"/>
      <c r="J458" s="355"/>
      <c r="K458" s="355"/>
      <c r="L458" s="355"/>
      <c r="M458" s="355"/>
      <c r="N458" s="355"/>
      <c r="O458" s="355"/>
      <c r="P458" s="355"/>
      <c r="Q458" s="355"/>
      <c r="R458" s="356"/>
      <c r="S458" s="357"/>
      <c r="T458" s="356"/>
      <c r="U458" s="357"/>
      <c r="V458" s="355"/>
      <c r="W458" s="355"/>
      <c r="X458" s="355"/>
      <c r="Y458" s="355"/>
      <c r="Z458" s="355"/>
      <c r="AA458" s="355"/>
      <c r="AB458" s="355"/>
      <c r="AC458" s="355"/>
    </row>
    <row r="459" spans="1:29" ht="12" customHeight="1">
      <c r="A459" s="355"/>
      <c r="B459" s="355"/>
      <c r="C459" s="355"/>
      <c r="D459" s="355"/>
      <c r="E459" s="355"/>
      <c r="F459" s="355"/>
      <c r="G459" s="355"/>
      <c r="H459" s="355"/>
      <c r="I459" s="355"/>
      <c r="J459" s="355"/>
      <c r="K459" s="355"/>
      <c r="L459" s="355"/>
      <c r="M459" s="355"/>
      <c r="N459" s="355"/>
      <c r="O459" s="355"/>
      <c r="P459" s="355"/>
      <c r="Q459" s="355"/>
      <c r="R459" s="356"/>
      <c r="S459" s="357"/>
      <c r="T459" s="356"/>
      <c r="U459" s="357"/>
      <c r="V459" s="355"/>
      <c r="W459" s="355"/>
      <c r="X459" s="355"/>
      <c r="Y459" s="355"/>
      <c r="Z459" s="355"/>
      <c r="AA459" s="355"/>
      <c r="AB459" s="355"/>
      <c r="AC459" s="355"/>
    </row>
    <row r="460" spans="1:29" ht="12" customHeight="1">
      <c r="A460" s="355"/>
      <c r="B460" s="355"/>
      <c r="C460" s="355"/>
      <c r="D460" s="355"/>
      <c r="E460" s="355"/>
      <c r="F460" s="355"/>
      <c r="G460" s="355"/>
      <c r="H460" s="355"/>
      <c r="I460" s="355"/>
      <c r="J460" s="355"/>
      <c r="K460" s="355"/>
      <c r="L460" s="355"/>
      <c r="M460" s="355"/>
      <c r="N460" s="355"/>
      <c r="O460" s="355"/>
      <c r="P460" s="355"/>
      <c r="Q460" s="355"/>
      <c r="R460" s="356"/>
      <c r="S460" s="357"/>
      <c r="T460" s="356"/>
      <c r="U460" s="357"/>
      <c r="V460" s="355"/>
      <c r="W460" s="355"/>
      <c r="X460" s="355"/>
      <c r="Y460" s="355"/>
      <c r="Z460" s="355"/>
      <c r="AA460" s="355"/>
      <c r="AB460" s="355"/>
      <c r="AC460" s="355"/>
    </row>
    <row r="461" spans="1:29" ht="12" customHeight="1">
      <c r="A461" s="355"/>
      <c r="B461" s="355"/>
      <c r="C461" s="355"/>
      <c r="D461" s="355"/>
      <c r="E461" s="355"/>
      <c r="F461" s="355"/>
      <c r="G461" s="355"/>
      <c r="H461" s="355"/>
      <c r="I461" s="355"/>
      <c r="J461" s="355"/>
      <c r="K461" s="355"/>
      <c r="L461" s="355"/>
      <c r="M461" s="355"/>
      <c r="N461" s="355"/>
      <c r="O461" s="355"/>
      <c r="P461" s="355"/>
      <c r="Q461" s="355"/>
      <c r="R461" s="356"/>
      <c r="S461" s="357"/>
      <c r="T461" s="356"/>
      <c r="U461" s="357"/>
      <c r="V461" s="355"/>
      <c r="W461" s="355"/>
      <c r="X461" s="355"/>
      <c r="Y461" s="355"/>
      <c r="Z461" s="355"/>
      <c r="AA461" s="355"/>
      <c r="AB461" s="355"/>
      <c r="AC461" s="355"/>
    </row>
    <row r="462" spans="1:29" ht="12" customHeight="1">
      <c r="A462" s="355"/>
      <c r="B462" s="355"/>
      <c r="C462" s="355"/>
      <c r="D462" s="355"/>
      <c r="E462" s="355"/>
      <c r="F462" s="355"/>
      <c r="G462" s="355"/>
      <c r="H462" s="355"/>
      <c r="I462" s="355"/>
      <c r="J462" s="355"/>
      <c r="K462" s="355"/>
      <c r="L462" s="355"/>
      <c r="M462" s="355"/>
      <c r="N462" s="355"/>
      <c r="O462" s="355"/>
      <c r="P462" s="355"/>
      <c r="Q462" s="355"/>
      <c r="R462" s="356"/>
      <c r="S462" s="357"/>
      <c r="T462" s="356"/>
      <c r="U462" s="357"/>
      <c r="V462" s="355"/>
      <c r="W462" s="355"/>
      <c r="X462" s="355"/>
      <c r="Y462" s="355"/>
      <c r="Z462" s="355"/>
      <c r="AA462" s="355"/>
      <c r="AB462" s="355"/>
      <c r="AC462" s="355"/>
    </row>
    <row r="463" spans="1:29" ht="12" customHeight="1">
      <c r="A463" s="355"/>
      <c r="B463" s="355"/>
      <c r="C463" s="355"/>
      <c r="D463" s="355"/>
      <c r="E463" s="355"/>
      <c r="F463" s="355"/>
      <c r="G463" s="355"/>
      <c r="H463" s="355"/>
      <c r="I463" s="355"/>
      <c r="J463" s="355"/>
      <c r="K463" s="355"/>
      <c r="L463" s="355"/>
      <c r="M463" s="355"/>
      <c r="N463" s="355"/>
      <c r="O463" s="355"/>
      <c r="P463" s="355"/>
      <c r="Q463" s="355"/>
      <c r="R463" s="356"/>
      <c r="S463" s="357"/>
      <c r="T463" s="356"/>
      <c r="U463" s="357"/>
      <c r="V463" s="355"/>
      <c r="W463" s="355"/>
      <c r="X463" s="355"/>
      <c r="Y463" s="355"/>
      <c r="Z463" s="355"/>
      <c r="AA463" s="355"/>
      <c r="AB463" s="355"/>
      <c r="AC463" s="355"/>
    </row>
    <row r="464" spans="1:29" ht="12" customHeight="1">
      <c r="A464" s="355"/>
      <c r="B464" s="355"/>
      <c r="C464" s="355"/>
      <c r="D464" s="355"/>
      <c r="E464" s="355"/>
      <c r="F464" s="355"/>
      <c r="G464" s="355"/>
      <c r="H464" s="355"/>
      <c r="I464" s="355"/>
      <c r="J464" s="355"/>
      <c r="K464" s="355"/>
      <c r="L464" s="355"/>
      <c r="M464" s="355"/>
      <c r="N464" s="355"/>
      <c r="O464" s="355"/>
      <c r="P464" s="355"/>
      <c r="Q464" s="355"/>
      <c r="R464" s="356"/>
      <c r="S464" s="357"/>
      <c r="T464" s="356"/>
      <c r="U464" s="357"/>
      <c r="V464" s="355"/>
      <c r="W464" s="355"/>
      <c r="X464" s="355"/>
      <c r="Y464" s="355"/>
      <c r="Z464" s="355"/>
      <c r="AA464" s="355"/>
      <c r="AB464" s="355"/>
      <c r="AC464" s="355"/>
    </row>
    <row r="465" spans="1:29" ht="12" customHeight="1">
      <c r="A465" s="355"/>
      <c r="B465" s="355"/>
      <c r="C465" s="355"/>
      <c r="D465" s="355"/>
      <c r="E465" s="355"/>
      <c r="F465" s="355"/>
      <c r="G465" s="355"/>
      <c r="H465" s="355"/>
      <c r="I465" s="355"/>
      <c r="J465" s="355"/>
      <c r="K465" s="355"/>
      <c r="L465" s="355"/>
      <c r="M465" s="355"/>
      <c r="N465" s="355"/>
      <c r="O465" s="355"/>
      <c r="P465" s="355"/>
      <c r="Q465" s="355"/>
      <c r="R465" s="356"/>
      <c r="S465" s="357"/>
      <c r="T465" s="356"/>
      <c r="U465" s="357"/>
      <c r="V465" s="355"/>
      <c r="W465" s="355"/>
      <c r="X465" s="355"/>
      <c r="Y465" s="355"/>
      <c r="Z465" s="355"/>
      <c r="AA465" s="355"/>
      <c r="AB465" s="355"/>
      <c r="AC465" s="355"/>
    </row>
    <row r="466" spans="1:29" ht="12" customHeight="1">
      <c r="A466" s="355"/>
      <c r="B466" s="355"/>
      <c r="C466" s="355"/>
      <c r="D466" s="355"/>
      <c r="E466" s="355"/>
      <c r="F466" s="355"/>
      <c r="G466" s="355"/>
      <c r="H466" s="355"/>
      <c r="I466" s="355"/>
      <c r="J466" s="355"/>
      <c r="K466" s="355"/>
      <c r="L466" s="355"/>
      <c r="M466" s="355"/>
      <c r="N466" s="355"/>
      <c r="O466" s="355"/>
      <c r="P466" s="355"/>
      <c r="Q466" s="355"/>
      <c r="R466" s="356"/>
      <c r="S466" s="357"/>
      <c r="T466" s="356"/>
      <c r="U466" s="357"/>
      <c r="V466" s="355"/>
      <c r="W466" s="355"/>
      <c r="X466" s="355"/>
      <c r="Y466" s="355"/>
      <c r="Z466" s="355"/>
      <c r="AA466" s="355"/>
      <c r="AB466" s="355"/>
      <c r="AC466" s="355"/>
    </row>
    <row r="467" spans="1:29" ht="12" customHeight="1">
      <c r="A467" s="355"/>
      <c r="B467" s="355"/>
      <c r="C467" s="355"/>
      <c r="D467" s="355"/>
      <c r="E467" s="355"/>
      <c r="F467" s="355"/>
      <c r="G467" s="355"/>
      <c r="H467" s="355"/>
      <c r="I467" s="355"/>
      <c r="J467" s="355"/>
      <c r="K467" s="355"/>
      <c r="L467" s="355"/>
      <c r="M467" s="355"/>
      <c r="N467" s="355"/>
      <c r="O467" s="355"/>
      <c r="P467" s="355"/>
      <c r="Q467" s="355"/>
      <c r="R467" s="356"/>
      <c r="S467" s="357"/>
      <c r="T467" s="356"/>
      <c r="U467" s="357"/>
      <c r="V467" s="355"/>
      <c r="W467" s="355"/>
      <c r="X467" s="355"/>
      <c r="Y467" s="355"/>
      <c r="Z467" s="355"/>
      <c r="AA467" s="355"/>
      <c r="AB467" s="355"/>
      <c r="AC467" s="355"/>
    </row>
    <row r="468" spans="1:29" ht="12" customHeight="1">
      <c r="A468" s="355"/>
      <c r="B468" s="355"/>
      <c r="C468" s="355"/>
      <c r="D468" s="355"/>
      <c r="E468" s="355"/>
      <c r="F468" s="355"/>
      <c r="G468" s="355"/>
      <c r="H468" s="355"/>
      <c r="I468" s="355"/>
      <c r="J468" s="355"/>
      <c r="K468" s="355"/>
      <c r="L468" s="355"/>
      <c r="M468" s="355"/>
      <c r="N468" s="355"/>
      <c r="O468" s="355"/>
      <c r="P468" s="355"/>
      <c r="Q468" s="355"/>
      <c r="R468" s="356"/>
      <c r="S468" s="357"/>
      <c r="T468" s="356"/>
      <c r="U468" s="357"/>
      <c r="V468" s="355"/>
      <c r="W468" s="355"/>
      <c r="X468" s="355"/>
      <c r="Y468" s="355"/>
      <c r="Z468" s="355"/>
      <c r="AA468" s="355"/>
      <c r="AB468" s="355"/>
      <c r="AC468" s="355"/>
    </row>
    <row r="469" spans="1:29" ht="12" customHeight="1">
      <c r="A469" s="355"/>
      <c r="B469" s="355"/>
      <c r="C469" s="355"/>
      <c r="D469" s="355"/>
      <c r="E469" s="355"/>
      <c r="F469" s="355"/>
      <c r="G469" s="355"/>
      <c r="H469" s="355"/>
      <c r="I469" s="355"/>
      <c r="J469" s="355"/>
      <c r="K469" s="355"/>
      <c r="L469" s="355"/>
      <c r="M469" s="355"/>
      <c r="N469" s="355"/>
      <c r="O469" s="355"/>
      <c r="P469" s="355"/>
      <c r="Q469" s="355"/>
      <c r="R469" s="356"/>
      <c r="S469" s="357"/>
      <c r="T469" s="356"/>
      <c r="U469" s="357"/>
      <c r="V469" s="355"/>
      <c r="W469" s="355"/>
      <c r="X469" s="355"/>
      <c r="Y469" s="355"/>
      <c r="Z469" s="355"/>
      <c r="AA469" s="355"/>
      <c r="AB469" s="355"/>
      <c r="AC469" s="355"/>
    </row>
    <row r="470" spans="1:29" ht="12" customHeight="1">
      <c r="A470" s="355"/>
      <c r="B470" s="355"/>
      <c r="C470" s="355"/>
      <c r="D470" s="355"/>
      <c r="E470" s="355"/>
      <c r="F470" s="355"/>
      <c r="G470" s="355"/>
      <c r="H470" s="355"/>
      <c r="I470" s="355"/>
      <c r="J470" s="355"/>
      <c r="K470" s="355"/>
      <c r="L470" s="355"/>
      <c r="M470" s="355"/>
      <c r="N470" s="355"/>
      <c r="O470" s="355"/>
      <c r="P470" s="355"/>
      <c r="Q470" s="355"/>
      <c r="R470" s="356"/>
      <c r="S470" s="357"/>
      <c r="T470" s="356"/>
      <c r="U470" s="357"/>
      <c r="V470" s="355"/>
      <c r="W470" s="355"/>
      <c r="X470" s="355"/>
      <c r="Y470" s="355"/>
      <c r="Z470" s="355"/>
      <c r="AA470" s="355"/>
      <c r="AB470" s="355"/>
      <c r="AC470" s="355"/>
    </row>
    <row r="471" spans="1:29" ht="12" customHeight="1">
      <c r="A471" s="355"/>
      <c r="B471" s="355"/>
      <c r="C471" s="355"/>
      <c r="D471" s="355"/>
      <c r="E471" s="355"/>
      <c r="F471" s="355"/>
      <c r="G471" s="355"/>
      <c r="H471" s="355"/>
      <c r="I471" s="355"/>
      <c r="J471" s="355"/>
      <c r="K471" s="355"/>
      <c r="L471" s="355"/>
      <c r="M471" s="355"/>
      <c r="N471" s="355"/>
      <c r="O471" s="355"/>
      <c r="P471" s="355"/>
      <c r="Q471" s="355"/>
      <c r="R471" s="356"/>
      <c r="S471" s="357"/>
      <c r="T471" s="356"/>
      <c r="U471" s="357"/>
      <c r="V471" s="355"/>
      <c r="W471" s="355"/>
      <c r="X471" s="355"/>
      <c r="Y471" s="355"/>
      <c r="Z471" s="355"/>
      <c r="AA471" s="355"/>
      <c r="AB471" s="355"/>
      <c r="AC471" s="355"/>
    </row>
    <row r="472" spans="1:29" ht="12" customHeight="1">
      <c r="A472" s="355"/>
      <c r="B472" s="355"/>
      <c r="C472" s="355"/>
      <c r="D472" s="355"/>
      <c r="E472" s="355"/>
      <c r="F472" s="355"/>
      <c r="G472" s="355"/>
      <c r="H472" s="355"/>
      <c r="I472" s="355"/>
      <c r="J472" s="355"/>
      <c r="K472" s="355"/>
      <c r="L472" s="355"/>
      <c r="M472" s="355"/>
      <c r="N472" s="355"/>
      <c r="O472" s="355"/>
      <c r="P472" s="355"/>
      <c r="Q472" s="355"/>
      <c r="R472" s="356"/>
      <c r="S472" s="357"/>
      <c r="T472" s="356"/>
      <c r="U472" s="357"/>
      <c r="V472" s="355"/>
      <c r="W472" s="355"/>
      <c r="X472" s="355"/>
      <c r="Y472" s="355"/>
      <c r="Z472" s="355"/>
      <c r="AA472" s="355"/>
      <c r="AB472" s="355"/>
      <c r="AC472" s="355"/>
    </row>
    <row r="473" spans="1:29" ht="12" customHeight="1">
      <c r="A473" s="355"/>
      <c r="B473" s="355"/>
      <c r="C473" s="355"/>
      <c r="D473" s="355"/>
      <c r="E473" s="355"/>
      <c r="F473" s="355"/>
      <c r="G473" s="355"/>
      <c r="H473" s="355"/>
      <c r="I473" s="355"/>
      <c r="J473" s="355"/>
      <c r="K473" s="355"/>
      <c r="L473" s="355"/>
      <c r="M473" s="355"/>
      <c r="N473" s="355"/>
      <c r="O473" s="355"/>
      <c r="P473" s="355"/>
      <c r="Q473" s="355"/>
      <c r="R473" s="356"/>
      <c r="S473" s="357"/>
      <c r="T473" s="356"/>
      <c r="U473" s="357"/>
      <c r="V473" s="355"/>
      <c r="W473" s="355"/>
      <c r="X473" s="355"/>
      <c r="Y473" s="355"/>
      <c r="Z473" s="355"/>
      <c r="AA473" s="355"/>
      <c r="AB473" s="355"/>
      <c r="AC473" s="355"/>
    </row>
    <row r="474" spans="1:29" ht="12" customHeight="1">
      <c r="A474" s="355"/>
      <c r="B474" s="355"/>
      <c r="C474" s="355"/>
      <c r="D474" s="355"/>
      <c r="E474" s="355"/>
      <c r="F474" s="355"/>
      <c r="G474" s="355"/>
      <c r="H474" s="355"/>
      <c r="I474" s="355"/>
      <c r="J474" s="355"/>
      <c r="K474" s="355"/>
      <c r="L474" s="355"/>
      <c r="M474" s="355"/>
      <c r="N474" s="355"/>
      <c r="O474" s="355"/>
      <c r="P474" s="355"/>
      <c r="Q474" s="355"/>
      <c r="R474" s="356"/>
      <c r="S474" s="357"/>
      <c r="T474" s="356"/>
      <c r="U474" s="357"/>
      <c r="V474" s="355"/>
      <c r="W474" s="355"/>
      <c r="X474" s="355"/>
      <c r="Y474" s="355"/>
      <c r="Z474" s="355"/>
      <c r="AA474" s="355"/>
      <c r="AB474" s="355"/>
      <c r="AC474" s="355"/>
    </row>
    <row r="475" spans="1:29" ht="12" customHeight="1">
      <c r="A475" s="355"/>
      <c r="B475" s="355"/>
      <c r="C475" s="355"/>
      <c r="D475" s="355"/>
      <c r="E475" s="355"/>
      <c r="F475" s="355"/>
      <c r="G475" s="355"/>
      <c r="H475" s="355"/>
      <c r="I475" s="355"/>
      <c r="J475" s="355"/>
      <c r="K475" s="355"/>
      <c r="L475" s="355"/>
      <c r="M475" s="355"/>
      <c r="N475" s="355"/>
      <c r="O475" s="355"/>
      <c r="P475" s="355"/>
      <c r="Q475" s="355"/>
      <c r="R475" s="356"/>
      <c r="S475" s="357"/>
      <c r="T475" s="356"/>
      <c r="U475" s="357"/>
      <c r="V475" s="355"/>
      <c r="W475" s="355"/>
      <c r="X475" s="355"/>
      <c r="Y475" s="355"/>
      <c r="Z475" s="355"/>
      <c r="AA475" s="355"/>
      <c r="AB475" s="355"/>
      <c r="AC475" s="355"/>
    </row>
    <row r="476" spans="1:29" ht="12" customHeight="1">
      <c r="A476" s="355"/>
      <c r="B476" s="355"/>
      <c r="C476" s="355"/>
      <c r="D476" s="355"/>
      <c r="E476" s="355"/>
      <c r="F476" s="355"/>
      <c r="G476" s="355"/>
      <c r="H476" s="355"/>
      <c r="I476" s="355"/>
      <c r="J476" s="355"/>
      <c r="K476" s="355"/>
      <c r="L476" s="355"/>
      <c r="M476" s="355"/>
      <c r="N476" s="355"/>
      <c r="O476" s="355"/>
      <c r="P476" s="355"/>
      <c r="Q476" s="355"/>
      <c r="R476" s="356"/>
      <c r="S476" s="357"/>
      <c r="T476" s="356"/>
      <c r="U476" s="357"/>
      <c r="V476" s="355"/>
      <c r="W476" s="355"/>
      <c r="X476" s="355"/>
      <c r="Y476" s="355"/>
      <c r="Z476" s="355"/>
      <c r="AA476" s="355"/>
      <c r="AB476" s="355"/>
      <c r="AC476" s="355"/>
    </row>
    <row r="477" spans="1:29" ht="12" customHeight="1">
      <c r="A477" s="355"/>
      <c r="B477" s="355"/>
      <c r="C477" s="355"/>
      <c r="D477" s="355"/>
      <c r="E477" s="355"/>
      <c r="F477" s="355"/>
      <c r="G477" s="355"/>
      <c r="H477" s="355"/>
      <c r="I477" s="355"/>
      <c r="J477" s="355"/>
      <c r="K477" s="355"/>
      <c r="L477" s="355"/>
      <c r="M477" s="355"/>
      <c r="N477" s="355"/>
      <c r="O477" s="355"/>
      <c r="P477" s="355"/>
      <c r="Q477" s="355"/>
      <c r="R477" s="356"/>
      <c r="S477" s="357"/>
      <c r="T477" s="356"/>
      <c r="U477" s="357"/>
      <c r="V477" s="355"/>
      <c r="W477" s="355"/>
      <c r="X477" s="355"/>
      <c r="Y477" s="355"/>
      <c r="Z477" s="355"/>
      <c r="AA477" s="355"/>
      <c r="AB477" s="355"/>
      <c r="AC477" s="355"/>
    </row>
    <row r="478" spans="1:29" ht="12" customHeight="1">
      <c r="A478" s="355"/>
      <c r="B478" s="355"/>
      <c r="C478" s="355"/>
      <c r="D478" s="355"/>
      <c r="E478" s="355"/>
      <c r="F478" s="355"/>
      <c r="G478" s="355"/>
      <c r="H478" s="355"/>
      <c r="I478" s="355"/>
      <c r="J478" s="355"/>
      <c r="K478" s="355"/>
      <c r="L478" s="355"/>
      <c r="M478" s="355"/>
      <c r="N478" s="355"/>
      <c r="O478" s="355"/>
      <c r="P478" s="355"/>
      <c r="Q478" s="355"/>
      <c r="R478" s="356"/>
      <c r="S478" s="357"/>
      <c r="T478" s="356"/>
      <c r="U478" s="357"/>
      <c r="V478" s="355"/>
      <c r="W478" s="355"/>
      <c r="X478" s="355"/>
      <c r="Y478" s="355"/>
      <c r="Z478" s="355"/>
      <c r="AA478" s="355"/>
      <c r="AB478" s="355"/>
      <c r="AC478" s="355"/>
    </row>
    <row r="479" spans="1:29" ht="12" customHeight="1">
      <c r="A479" s="355"/>
      <c r="B479" s="355"/>
      <c r="C479" s="355"/>
      <c r="D479" s="355"/>
      <c r="E479" s="355"/>
      <c r="F479" s="355"/>
      <c r="G479" s="355"/>
      <c r="H479" s="355"/>
      <c r="I479" s="355"/>
      <c r="J479" s="355"/>
      <c r="K479" s="355"/>
      <c r="L479" s="355"/>
      <c r="M479" s="355"/>
      <c r="N479" s="355"/>
      <c r="O479" s="355"/>
      <c r="P479" s="355"/>
      <c r="Q479" s="355"/>
      <c r="R479" s="356"/>
      <c r="S479" s="357"/>
      <c r="T479" s="356"/>
      <c r="U479" s="357"/>
      <c r="V479" s="355"/>
      <c r="W479" s="355"/>
      <c r="X479" s="355"/>
      <c r="Y479" s="355"/>
      <c r="Z479" s="355"/>
      <c r="AA479" s="355"/>
      <c r="AB479" s="355"/>
      <c r="AC479" s="355"/>
    </row>
    <row r="480" spans="1:29" ht="12" customHeight="1">
      <c r="A480" s="355"/>
      <c r="B480" s="355"/>
      <c r="C480" s="355"/>
      <c r="D480" s="355"/>
      <c r="E480" s="355"/>
      <c r="F480" s="355"/>
      <c r="G480" s="355"/>
      <c r="H480" s="355"/>
      <c r="I480" s="355"/>
      <c r="J480" s="355"/>
      <c r="K480" s="355"/>
      <c r="L480" s="355"/>
      <c r="M480" s="355"/>
      <c r="N480" s="355"/>
      <c r="O480" s="355"/>
      <c r="P480" s="355"/>
      <c r="Q480" s="355"/>
      <c r="R480" s="356"/>
      <c r="S480" s="357"/>
      <c r="T480" s="356"/>
      <c r="U480" s="357"/>
      <c r="V480" s="355"/>
      <c r="W480" s="355"/>
      <c r="X480" s="355"/>
      <c r="Y480" s="355"/>
      <c r="Z480" s="355"/>
      <c r="AA480" s="355"/>
      <c r="AB480" s="355"/>
      <c r="AC480" s="355"/>
    </row>
    <row r="481" spans="1:29" ht="12" customHeight="1">
      <c r="A481" s="355"/>
      <c r="B481" s="355"/>
      <c r="C481" s="355"/>
      <c r="D481" s="355"/>
      <c r="E481" s="355"/>
      <c r="F481" s="355"/>
      <c r="G481" s="355"/>
      <c r="H481" s="355"/>
      <c r="I481" s="355"/>
      <c r="J481" s="355"/>
      <c r="K481" s="355"/>
      <c r="L481" s="355"/>
      <c r="M481" s="355"/>
      <c r="N481" s="355"/>
      <c r="O481" s="355"/>
      <c r="P481" s="355"/>
      <c r="Q481" s="355"/>
      <c r="R481" s="356"/>
      <c r="S481" s="357"/>
      <c r="T481" s="356"/>
      <c r="U481" s="357"/>
      <c r="V481" s="355"/>
      <c r="W481" s="355"/>
      <c r="X481" s="355"/>
      <c r="Y481" s="355"/>
      <c r="Z481" s="355"/>
      <c r="AA481" s="355"/>
      <c r="AB481" s="355"/>
      <c r="AC481" s="355"/>
    </row>
    <row r="482" spans="1:29" ht="12" customHeight="1">
      <c r="A482" s="355"/>
      <c r="B482" s="355"/>
      <c r="C482" s="355"/>
      <c r="D482" s="355"/>
      <c r="E482" s="355"/>
      <c r="F482" s="355"/>
      <c r="G482" s="355"/>
      <c r="H482" s="355"/>
      <c r="I482" s="355"/>
      <c r="J482" s="355"/>
      <c r="K482" s="355"/>
      <c r="L482" s="355"/>
      <c r="M482" s="355"/>
      <c r="N482" s="355"/>
      <c r="O482" s="355"/>
      <c r="P482" s="355"/>
      <c r="Q482" s="355"/>
      <c r="R482" s="356"/>
      <c r="S482" s="357"/>
      <c r="T482" s="356"/>
      <c r="U482" s="357"/>
      <c r="V482" s="355"/>
      <c r="W482" s="355"/>
      <c r="X482" s="355"/>
      <c r="Y482" s="355"/>
      <c r="Z482" s="355"/>
      <c r="AA482" s="355"/>
      <c r="AB482" s="355"/>
      <c r="AC482" s="355"/>
    </row>
    <row r="483" spans="1:29" ht="12" customHeight="1">
      <c r="A483" s="355"/>
      <c r="B483" s="355"/>
      <c r="C483" s="355"/>
      <c r="D483" s="355"/>
      <c r="E483" s="355"/>
      <c r="F483" s="355"/>
      <c r="G483" s="355"/>
      <c r="H483" s="355"/>
      <c r="I483" s="355"/>
      <c r="J483" s="355"/>
      <c r="K483" s="355"/>
      <c r="L483" s="355"/>
      <c r="M483" s="355"/>
      <c r="N483" s="355"/>
      <c r="O483" s="355"/>
      <c r="P483" s="355"/>
      <c r="Q483" s="355"/>
      <c r="R483" s="356"/>
      <c r="S483" s="357"/>
      <c r="T483" s="356"/>
      <c r="U483" s="357"/>
      <c r="V483" s="355"/>
      <c r="W483" s="355"/>
      <c r="X483" s="355"/>
      <c r="Y483" s="355"/>
      <c r="Z483" s="355"/>
      <c r="AA483" s="355"/>
      <c r="AB483" s="355"/>
      <c r="AC483" s="355"/>
    </row>
    <row r="484" spans="1:29" ht="12" customHeight="1">
      <c r="A484" s="355"/>
      <c r="B484" s="355"/>
      <c r="C484" s="355"/>
      <c r="D484" s="355"/>
      <c r="E484" s="355"/>
      <c r="F484" s="355"/>
      <c r="G484" s="355"/>
      <c r="H484" s="355"/>
      <c r="I484" s="355"/>
      <c r="J484" s="355"/>
      <c r="K484" s="355"/>
      <c r="L484" s="355"/>
      <c r="M484" s="355"/>
      <c r="N484" s="355"/>
      <c r="O484" s="355"/>
      <c r="P484" s="355"/>
      <c r="Q484" s="355"/>
      <c r="R484" s="356"/>
      <c r="S484" s="357"/>
      <c r="T484" s="356"/>
      <c r="U484" s="357"/>
      <c r="V484" s="355"/>
      <c r="W484" s="355"/>
      <c r="X484" s="355"/>
      <c r="Y484" s="355"/>
      <c r="Z484" s="355"/>
      <c r="AA484" s="355"/>
      <c r="AB484" s="355"/>
      <c r="AC484" s="355"/>
    </row>
    <row r="485" spans="1:29" ht="12" customHeight="1">
      <c r="A485" s="355"/>
      <c r="B485" s="355"/>
      <c r="C485" s="355"/>
      <c r="D485" s="355"/>
      <c r="E485" s="355"/>
      <c r="F485" s="355"/>
      <c r="G485" s="355"/>
      <c r="H485" s="355"/>
      <c r="I485" s="355"/>
      <c r="J485" s="355"/>
      <c r="K485" s="355"/>
      <c r="L485" s="355"/>
      <c r="M485" s="355"/>
      <c r="N485" s="355"/>
      <c r="O485" s="355"/>
      <c r="P485" s="355"/>
      <c r="Q485" s="355"/>
      <c r="R485" s="356"/>
      <c r="S485" s="357"/>
      <c r="T485" s="356"/>
      <c r="U485" s="357"/>
      <c r="V485" s="355"/>
      <c r="W485" s="355"/>
      <c r="X485" s="355"/>
      <c r="Y485" s="355"/>
      <c r="Z485" s="355"/>
      <c r="AA485" s="355"/>
      <c r="AB485" s="355"/>
      <c r="AC485" s="355"/>
    </row>
    <row r="486" spans="1:29" ht="12" customHeight="1">
      <c r="A486" s="355"/>
      <c r="B486" s="355"/>
      <c r="C486" s="355"/>
      <c r="D486" s="355"/>
      <c r="E486" s="355"/>
      <c r="F486" s="355"/>
      <c r="G486" s="355"/>
      <c r="H486" s="355"/>
      <c r="I486" s="355"/>
      <c r="J486" s="355"/>
      <c r="K486" s="355"/>
      <c r="L486" s="355"/>
      <c r="M486" s="355"/>
      <c r="N486" s="355"/>
      <c r="O486" s="355"/>
      <c r="P486" s="355"/>
      <c r="Q486" s="355"/>
      <c r="R486" s="356"/>
      <c r="S486" s="357"/>
      <c r="T486" s="356"/>
      <c r="U486" s="357"/>
      <c r="V486" s="355"/>
      <c r="W486" s="355"/>
      <c r="X486" s="355"/>
      <c r="Y486" s="355"/>
      <c r="Z486" s="355"/>
      <c r="AA486" s="355"/>
      <c r="AB486" s="355"/>
      <c r="AC486" s="355"/>
    </row>
    <row r="487" spans="1:29" ht="12" customHeight="1">
      <c r="A487" s="355"/>
      <c r="B487" s="355"/>
      <c r="C487" s="355"/>
      <c r="D487" s="355"/>
      <c r="E487" s="355"/>
      <c r="F487" s="355"/>
      <c r="G487" s="355"/>
      <c r="H487" s="355"/>
      <c r="I487" s="355"/>
      <c r="J487" s="355"/>
      <c r="K487" s="355"/>
      <c r="L487" s="355"/>
      <c r="M487" s="355"/>
      <c r="N487" s="355"/>
      <c r="O487" s="355"/>
      <c r="P487" s="355"/>
      <c r="Q487" s="355"/>
      <c r="R487" s="356"/>
      <c r="S487" s="357"/>
      <c r="T487" s="356"/>
      <c r="U487" s="357"/>
      <c r="V487" s="355"/>
      <c r="W487" s="355"/>
      <c r="X487" s="355"/>
      <c r="Y487" s="355"/>
      <c r="Z487" s="355"/>
      <c r="AA487" s="355"/>
      <c r="AB487" s="355"/>
      <c r="AC487" s="355"/>
    </row>
    <row r="488" spans="1:29" ht="12" customHeight="1">
      <c r="A488" s="355"/>
      <c r="B488" s="355"/>
      <c r="C488" s="355"/>
      <c r="D488" s="355"/>
      <c r="E488" s="355"/>
      <c r="F488" s="355"/>
      <c r="G488" s="355"/>
      <c r="H488" s="355"/>
      <c r="I488" s="355"/>
      <c r="J488" s="355"/>
      <c r="K488" s="355"/>
      <c r="L488" s="355"/>
      <c r="M488" s="355"/>
      <c r="N488" s="355"/>
      <c r="O488" s="355"/>
      <c r="P488" s="355"/>
      <c r="Q488" s="355"/>
      <c r="R488" s="356"/>
      <c r="S488" s="357"/>
      <c r="T488" s="356"/>
      <c r="U488" s="357"/>
      <c r="V488" s="355"/>
      <c r="W488" s="355"/>
      <c r="X488" s="355"/>
      <c r="Y488" s="355"/>
      <c r="Z488" s="355"/>
      <c r="AA488" s="355"/>
      <c r="AB488" s="355"/>
      <c r="AC488" s="355"/>
    </row>
    <row r="489" spans="1:29" ht="12" customHeight="1">
      <c r="A489" s="355"/>
      <c r="B489" s="355"/>
      <c r="C489" s="355"/>
      <c r="D489" s="355"/>
      <c r="E489" s="355"/>
      <c r="F489" s="355"/>
      <c r="G489" s="355"/>
      <c r="H489" s="355"/>
      <c r="I489" s="355"/>
      <c r="J489" s="355"/>
      <c r="K489" s="355"/>
      <c r="L489" s="355"/>
      <c r="M489" s="355"/>
      <c r="N489" s="355"/>
      <c r="O489" s="355"/>
      <c r="P489" s="355"/>
      <c r="Q489" s="355"/>
      <c r="R489" s="356"/>
      <c r="S489" s="357"/>
      <c r="T489" s="356"/>
      <c r="U489" s="357"/>
      <c r="V489" s="355"/>
      <c r="W489" s="355"/>
      <c r="X489" s="355"/>
      <c r="Y489" s="355"/>
      <c r="Z489" s="355"/>
      <c r="AA489" s="355"/>
      <c r="AB489" s="355"/>
      <c r="AC489" s="355"/>
    </row>
    <row r="490" spans="1:29" ht="12" customHeight="1">
      <c r="A490" s="355"/>
      <c r="B490" s="355"/>
      <c r="C490" s="355"/>
      <c r="D490" s="355"/>
      <c r="E490" s="355"/>
      <c r="F490" s="355"/>
      <c r="G490" s="355"/>
      <c r="H490" s="355"/>
      <c r="I490" s="355"/>
      <c r="J490" s="355"/>
      <c r="K490" s="355"/>
      <c r="L490" s="355"/>
      <c r="M490" s="355"/>
      <c r="N490" s="355"/>
      <c r="O490" s="355"/>
      <c r="P490" s="355"/>
      <c r="Q490" s="355"/>
      <c r="R490" s="356"/>
      <c r="S490" s="357"/>
      <c r="T490" s="356"/>
      <c r="U490" s="357"/>
      <c r="V490" s="355"/>
      <c r="W490" s="355"/>
      <c r="X490" s="355"/>
      <c r="Y490" s="355"/>
      <c r="Z490" s="355"/>
      <c r="AA490" s="355"/>
      <c r="AB490" s="355"/>
      <c r="AC490" s="355"/>
    </row>
    <row r="491" spans="1:29" ht="12" customHeight="1">
      <c r="A491" s="355"/>
      <c r="B491" s="355"/>
      <c r="C491" s="355"/>
      <c r="D491" s="355"/>
      <c r="E491" s="355"/>
      <c r="F491" s="355"/>
      <c r="G491" s="355"/>
      <c r="H491" s="355"/>
      <c r="I491" s="355"/>
      <c r="J491" s="355"/>
      <c r="K491" s="355"/>
      <c r="L491" s="355"/>
      <c r="M491" s="355"/>
      <c r="N491" s="355"/>
      <c r="O491" s="355"/>
      <c r="P491" s="355"/>
      <c r="Q491" s="355"/>
      <c r="R491" s="356"/>
      <c r="S491" s="357"/>
      <c r="T491" s="356"/>
      <c r="U491" s="357"/>
      <c r="V491" s="355"/>
      <c r="W491" s="355"/>
      <c r="X491" s="355"/>
      <c r="Y491" s="355"/>
      <c r="Z491" s="355"/>
      <c r="AA491" s="355"/>
      <c r="AB491" s="355"/>
      <c r="AC491" s="355"/>
    </row>
    <row r="492" spans="1:29" ht="12" customHeight="1">
      <c r="A492" s="355"/>
      <c r="B492" s="355"/>
      <c r="C492" s="355"/>
      <c r="D492" s="355"/>
      <c r="E492" s="355"/>
      <c r="F492" s="355"/>
      <c r="G492" s="355"/>
      <c r="H492" s="355"/>
      <c r="I492" s="355"/>
      <c r="J492" s="355"/>
      <c r="K492" s="355"/>
      <c r="L492" s="355"/>
      <c r="M492" s="355"/>
      <c r="N492" s="355"/>
      <c r="O492" s="355"/>
      <c r="P492" s="355"/>
      <c r="Q492" s="355"/>
      <c r="R492" s="356"/>
      <c r="S492" s="357"/>
      <c r="T492" s="356"/>
      <c r="U492" s="357"/>
      <c r="V492" s="355"/>
      <c r="W492" s="355"/>
      <c r="X492" s="355"/>
      <c r="Y492" s="355"/>
      <c r="Z492" s="355"/>
      <c r="AA492" s="355"/>
      <c r="AB492" s="355"/>
      <c r="AC492" s="355"/>
    </row>
    <row r="493" spans="1:29" ht="12" customHeight="1">
      <c r="A493" s="355"/>
      <c r="B493" s="355"/>
      <c r="C493" s="355"/>
      <c r="D493" s="355"/>
      <c r="E493" s="355"/>
      <c r="F493" s="355"/>
      <c r="G493" s="355"/>
      <c r="H493" s="355"/>
      <c r="I493" s="355"/>
      <c r="J493" s="355"/>
      <c r="K493" s="355"/>
      <c r="L493" s="355"/>
      <c r="M493" s="355"/>
      <c r="N493" s="355"/>
      <c r="O493" s="355"/>
      <c r="P493" s="355"/>
      <c r="Q493" s="355"/>
      <c r="R493" s="356"/>
      <c r="S493" s="357"/>
      <c r="T493" s="356"/>
      <c r="U493" s="357"/>
      <c r="V493" s="355"/>
      <c r="W493" s="355"/>
      <c r="X493" s="355"/>
      <c r="Y493" s="355"/>
      <c r="Z493" s="355"/>
      <c r="AA493" s="355"/>
      <c r="AB493" s="355"/>
      <c r="AC493" s="355"/>
    </row>
    <row r="494" spans="1:29" ht="12" customHeight="1">
      <c r="A494" s="355"/>
      <c r="B494" s="355"/>
      <c r="C494" s="355"/>
      <c r="D494" s="355"/>
      <c r="E494" s="355"/>
      <c r="F494" s="355"/>
      <c r="G494" s="355"/>
      <c r="H494" s="355"/>
      <c r="I494" s="355"/>
      <c r="J494" s="355"/>
      <c r="K494" s="355"/>
      <c r="L494" s="355"/>
      <c r="M494" s="355"/>
      <c r="N494" s="355"/>
      <c r="O494" s="355"/>
      <c r="P494" s="355"/>
      <c r="Q494" s="355"/>
      <c r="R494" s="356"/>
      <c r="S494" s="357"/>
      <c r="T494" s="356"/>
      <c r="U494" s="357"/>
      <c r="V494" s="355"/>
      <c r="W494" s="355"/>
      <c r="X494" s="355"/>
      <c r="Y494" s="355"/>
      <c r="Z494" s="355"/>
      <c r="AA494" s="355"/>
      <c r="AB494" s="355"/>
      <c r="AC494" s="355"/>
    </row>
    <row r="495" spans="1:29" ht="12" customHeight="1">
      <c r="A495" s="355"/>
      <c r="B495" s="355"/>
      <c r="C495" s="355"/>
      <c r="D495" s="355"/>
      <c r="E495" s="355"/>
      <c r="F495" s="355"/>
      <c r="G495" s="355"/>
      <c r="H495" s="355"/>
      <c r="I495" s="355"/>
      <c r="J495" s="355"/>
      <c r="K495" s="355"/>
      <c r="L495" s="355"/>
      <c r="M495" s="355"/>
      <c r="N495" s="355"/>
      <c r="O495" s="355"/>
      <c r="P495" s="355"/>
      <c r="Q495" s="355"/>
      <c r="R495" s="356"/>
      <c r="S495" s="357"/>
      <c r="T495" s="356"/>
      <c r="U495" s="357"/>
      <c r="V495" s="355"/>
      <c r="W495" s="355"/>
      <c r="X495" s="355"/>
      <c r="Y495" s="355"/>
      <c r="Z495" s="355"/>
      <c r="AA495" s="355"/>
      <c r="AB495" s="355"/>
      <c r="AC495" s="355"/>
    </row>
    <row r="496" spans="1:29" ht="12" customHeight="1">
      <c r="A496" s="355"/>
      <c r="B496" s="355"/>
      <c r="C496" s="355"/>
      <c r="D496" s="355"/>
      <c r="E496" s="355"/>
      <c r="F496" s="355"/>
      <c r="G496" s="355"/>
      <c r="H496" s="355"/>
      <c r="I496" s="355"/>
      <c r="J496" s="355"/>
      <c r="K496" s="355"/>
      <c r="L496" s="355"/>
      <c r="M496" s="355"/>
      <c r="N496" s="355"/>
      <c r="O496" s="355"/>
      <c r="P496" s="355"/>
      <c r="Q496" s="355"/>
      <c r="R496" s="356"/>
      <c r="S496" s="357"/>
      <c r="T496" s="356"/>
      <c r="U496" s="357"/>
      <c r="V496" s="355"/>
      <c r="W496" s="355"/>
      <c r="X496" s="355"/>
      <c r="Y496" s="355"/>
      <c r="Z496" s="355"/>
      <c r="AA496" s="355"/>
      <c r="AB496" s="355"/>
      <c r="AC496" s="355"/>
    </row>
    <row r="497" spans="1:29" ht="12" customHeight="1">
      <c r="A497" s="355"/>
      <c r="B497" s="355"/>
      <c r="C497" s="355"/>
      <c r="D497" s="355"/>
      <c r="E497" s="355"/>
      <c r="F497" s="355"/>
      <c r="G497" s="355"/>
      <c r="H497" s="355"/>
      <c r="I497" s="355"/>
      <c r="J497" s="355"/>
      <c r="K497" s="355"/>
      <c r="L497" s="355"/>
      <c r="M497" s="355"/>
      <c r="N497" s="355"/>
      <c r="O497" s="355"/>
      <c r="P497" s="355"/>
      <c r="Q497" s="355"/>
      <c r="R497" s="356"/>
      <c r="S497" s="357"/>
      <c r="T497" s="356"/>
      <c r="U497" s="357"/>
      <c r="V497" s="355"/>
      <c r="W497" s="355"/>
      <c r="X497" s="355"/>
      <c r="Y497" s="355"/>
      <c r="Z497" s="355"/>
      <c r="AA497" s="355"/>
      <c r="AB497" s="355"/>
      <c r="AC497" s="355"/>
    </row>
    <row r="498" spans="1:29" ht="12" customHeight="1">
      <c r="A498" s="355"/>
      <c r="B498" s="355"/>
      <c r="C498" s="355"/>
      <c r="D498" s="355"/>
      <c r="E498" s="355"/>
      <c r="F498" s="355"/>
      <c r="G498" s="355"/>
      <c r="H498" s="355"/>
      <c r="I498" s="355"/>
      <c r="J498" s="355"/>
      <c r="K498" s="355"/>
      <c r="L498" s="355"/>
      <c r="M498" s="355"/>
      <c r="N498" s="355"/>
      <c r="O498" s="355"/>
      <c r="P498" s="355"/>
      <c r="Q498" s="355"/>
      <c r="R498" s="356"/>
      <c r="S498" s="357"/>
      <c r="T498" s="356"/>
      <c r="U498" s="357"/>
      <c r="V498" s="355"/>
      <c r="W498" s="355"/>
      <c r="X498" s="355"/>
      <c r="Y498" s="355"/>
      <c r="Z498" s="355"/>
      <c r="AA498" s="355"/>
      <c r="AB498" s="355"/>
      <c r="AC498" s="355"/>
    </row>
    <row r="499" spans="1:29" ht="12" customHeight="1">
      <c r="A499" s="355"/>
      <c r="B499" s="355"/>
      <c r="C499" s="355"/>
      <c r="D499" s="355"/>
      <c r="E499" s="355"/>
      <c r="F499" s="355"/>
      <c r="G499" s="355"/>
      <c r="H499" s="355"/>
      <c r="I499" s="355"/>
      <c r="J499" s="355"/>
      <c r="K499" s="355"/>
      <c r="L499" s="355"/>
      <c r="M499" s="355"/>
      <c r="N499" s="355"/>
      <c r="O499" s="355"/>
      <c r="P499" s="355"/>
      <c r="Q499" s="355"/>
      <c r="R499" s="356"/>
      <c r="S499" s="357"/>
      <c r="T499" s="356"/>
      <c r="U499" s="357"/>
      <c r="V499" s="355"/>
      <c r="W499" s="355"/>
      <c r="X499" s="355"/>
      <c r="Y499" s="355"/>
      <c r="Z499" s="355"/>
      <c r="AA499" s="355"/>
      <c r="AB499" s="355"/>
      <c r="AC499" s="355"/>
    </row>
    <row r="500" spans="1:29" ht="12" customHeight="1">
      <c r="A500" s="355"/>
      <c r="B500" s="355"/>
      <c r="C500" s="355"/>
      <c r="D500" s="355"/>
      <c r="E500" s="355"/>
      <c r="F500" s="355"/>
      <c r="G500" s="355"/>
      <c r="H500" s="355"/>
      <c r="I500" s="355"/>
      <c r="J500" s="355"/>
      <c r="K500" s="355"/>
      <c r="L500" s="355"/>
      <c r="M500" s="355"/>
      <c r="N500" s="355"/>
      <c r="O500" s="355"/>
      <c r="P500" s="355"/>
      <c r="Q500" s="355"/>
      <c r="R500" s="356"/>
      <c r="S500" s="357"/>
      <c r="T500" s="356"/>
      <c r="U500" s="357"/>
      <c r="V500" s="355"/>
      <c r="W500" s="355"/>
      <c r="X500" s="355"/>
      <c r="Y500" s="355"/>
      <c r="Z500" s="355"/>
      <c r="AA500" s="355"/>
      <c r="AB500" s="355"/>
      <c r="AC500" s="355"/>
    </row>
    <row r="501" spans="1:29" ht="12" customHeight="1">
      <c r="A501" s="355"/>
      <c r="B501" s="355"/>
      <c r="C501" s="355"/>
      <c r="D501" s="355"/>
      <c r="E501" s="355"/>
      <c r="F501" s="355"/>
      <c r="G501" s="355"/>
      <c r="H501" s="355"/>
      <c r="I501" s="355"/>
      <c r="J501" s="355"/>
      <c r="K501" s="355"/>
      <c r="L501" s="355"/>
      <c r="M501" s="355"/>
      <c r="N501" s="355"/>
      <c r="O501" s="355"/>
      <c r="P501" s="355"/>
      <c r="Q501" s="355"/>
      <c r="R501" s="356"/>
      <c r="S501" s="357"/>
      <c r="T501" s="356"/>
      <c r="U501" s="357"/>
      <c r="V501" s="355"/>
      <c r="W501" s="355"/>
      <c r="X501" s="355"/>
      <c r="Y501" s="355"/>
      <c r="Z501" s="355"/>
      <c r="AA501" s="355"/>
      <c r="AB501" s="355"/>
      <c r="AC501" s="355"/>
    </row>
    <row r="502" spans="1:29" ht="12" customHeight="1">
      <c r="A502" s="355"/>
      <c r="B502" s="355"/>
      <c r="C502" s="355"/>
      <c r="D502" s="355"/>
      <c r="E502" s="355"/>
      <c r="F502" s="355"/>
      <c r="G502" s="355"/>
      <c r="H502" s="355"/>
      <c r="I502" s="355"/>
      <c r="J502" s="355"/>
      <c r="K502" s="355"/>
      <c r="L502" s="355"/>
      <c r="M502" s="355"/>
      <c r="N502" s="355"/>
      <c r="O502" s="355"/>
      <c r="P502" s="355"/>
      <c r="Q502" s="355"/>
      <c r="R502" s="356"/>
      <c r="S502" s="357"/>
      <c r="T502" s="356"/>
      <c r="U502" s="357"/>
      <c r="V502" s="355"/>
      <c r="W502" s="355"/>
      <c r="X502" s="355"/>
      <c r="Y502" s="355"/>
      <c r="Z502" s="355"/>
      <c r="AA502" s="355"/>
      <c r="AB502" s="355"/>
      <c r="AC502" s="355"/>
    </row>
    <row r="503" spans="1:29" ht="12" customHeight="1">
      <c r="A503" s="355"/>
      <c r="B503" s="355"/>
      <c r="C503" s="355"/>
      <c r="D503" s="355"/>
      <c r="E503" s="355"/>
      <c r="F503" s="355"/>
      <c r="G503" s="355"/>
      <c r="H503" s="355"/>
      <c r="I503" s="355"/>
      <c r="J503" s="355"/>
      <c r="K503" s="355"/>
      <c r="L503" s="355"/>
      <c r="M503" s="355"/>
      <c r="N503" s="355"/>
      <c r="O503" s="355"/>
      <c r="P503" s="355"/>
      <c r="Q503" s="355"/>
      <c r="R503" s="356"/>
      <c r="S503" s="357"/>
      <c r="T503" s="356"/>
      <c r="U503" s="357"/>
      <c r="V503" s="355"/>
      <c r="W503" s="355"/>
      <c r="X503" s="355"/>
      <c r="Y503" s="355"/>
      <c r="Z503" s="355"/>
      <c r="AA503" s="355"/>
      <c r="AB503" s="355"/>
      <c r="AC503" s="355"/>
    </row>
    <row r="504" spans="1:29" ht="12" customHeight="1">
      <c r="A504" s="355"/>
      <c r="B504" s="355"/>
      <c r="C504" s="355"/>
      <c r="D504" s="355"/>
      <c r="E504" s="355"/>
      <c r="F504" s="355"/>
      <c r="G504" s="355"/>
      <c r="H504" s="355"/>
      <c r="I504" s="355"/>
      <c r="J504" s="355"/>
      <c r="K504" s="355"/>
      <c r="L504" s="355"/>
      <c r="M504" s="355"/>
      <c r="N504" s="355"/>
      <c r="O504" s="355"/>
      <c r="P504" s="355"/>
      <c r="Q504" s="355"/>
      <c r="R504" s="356"/>
      <c r="S504" s="357"/>
      <c r="T504" s="356"/>
      <c r="U504" s="357"/>
      <c r="V504" s="355"/>
      <c r="W504" s="355"/>
      <c r="X504" s="355"/>
      <c r="Y504" s="355"/>
      <c r="Z504" s="355"/>
      <c r="AA504" s="355"/>
      <c r="AB504" s="355"/>
      <c r="AC504" s="355"/>
    </row>
    <row r="505" spans="1:29" ht="12" customHeight="1">
      <c r="A505" s="355"/>
      <c r="B505" s="355"/>
      <c r="C505" s="355"/>
      <c r="D505" s="355"/>
      <c r="E505" s="355"/>
      <c r="F505" s="355"/>
      <c r="G505" s="355"/>
      <c r="H505" s="355"/>
      <c r="I505" s="355"/>
      <c r="J505" s="355"/>
      <c r="K505" s="355"/>
      <c r="L505" s="355"/>
      <c r="M505" s="355"/>
      <c r="N505" s="355"/>
      <c r="O505" s="355"/>
      <c r="P505" s="355"/>
      <c r="Q505" s="355"/>
      <c r="R505" s="356"/>
      <c r="S505" s="357"/>
      <c r="T505" s="356"/>
      <c r="U505" s="357"/>
      <c r="V505" s="355"/>
      <c r="W505" s="355"/>
      <c r="X505" s="355"/>
      <c r="Y505" s="355"/>
      <c r="Z505" s="355"/>
      <c r="AA505" s="355"/>
      <c r="AB505" s="355"/>
      <c r="AC505" s="355"/>
    </row>
    <row r="506" spans="1:29" ht="12" customHeight="1">
      <c r="A506" s="355"/>
      <c r="B506" s="355"/>
      <c r="C506" s="355"/>
      <c r="D506" s="355"/>
      <c r="E506" s="355"/>
      <c r="F506" s="355"/>
      <c r="G506" s="355"/>
      <c r="H506" s="355"/>
      <c r="I506" s="355"/>
      <c r="J506" s="355"/>
      <c r="K506" s="355"/>
      <c r="L506" s="355"/>
      <c r="M506" s="355"/>
      <c r="N506" s="355"/>
      <c r="O506" s="355"/>
      <c r="P506" s="355"/>
      <c r="Q506" s="355"/>
      <c r="R506" s="356"/>
      <c r="S506" s="357"/>
      <c r="T506" s="356"/>
      <c r="U506" s="357"/>
      <c r="V506" s="355"/>
      <c r="W506" s="355"/>
      <c r="X506" s="355"/>
      <c r="Y506" s="355"/>
      <c r="Z506" s="355"/>
      <c r="AA506" s="355"/>
      <c r="AB506" s="355"/>
      <c r="AC506" s="355"/>
    </row>
    <row r="507" spans="1:29" ht="12" customHeight="1">
      <c r="A507" s="355"/>
      <c r="B507" s="355"/>
      <c r="C507" s="355"/>
      <c r="D507" s="355"/>
      <c r="E507" s="355"/>
      <c r="F507" s="355"/>
      <c r="G507" s="355"/>
      <c r="H507" s="355"/>
      <c r="I507" s="355"/>
      <c r="J507" s="355"/>
      <c r="K507" s="355"/>
      <c r="L507" s="355"/>
      <c r="M507" s="355"/>
      <c r="N507" s="355"/>
      <c r="O507" s="355"/>
      <c r="P507" s="355"/>
      <c r="Q507" s="355"/>
      <c r="R507" s="356"/>
      <c r="S507" s="357"/>
      <c r="T507" s="356"/>
      <c r="U507" s="357"/>
      <c r="V507" s="355"/>
      <c r="W507" s="355"/>
      <c r="X507" s="355"/>
      <c r="Y507" s="355"/>
      <c r="Z507" s="355"/>
      <c r="AA507" s="355"/>
      <c r="AB507" s="355"/>
      <c r="AC507" s="355"/>
    </row>
    <row r="508" spans="1:29" ht="12" customHeight="1">
      <c r="A508" s="355"/>
      <c r="B508" s="355"/>
      <c r="C508" s="355"/>
      <c r="D508" s="355"/>
      <c r="E508" s="355"/>
      <c r="F508" s="355"/>
      <c r="G508" s="355"/>
      <c r="H508" s="355"/>
      <c r="I508" s="355"/>
      <c r="J508" s="355"/>
      <c r="K508" s="355"/>
      <c r="L508" s="355"/>
      <c r="M508" s="355"/>
      <c r="N508" s="355"/>
      <c r="O508" s="355"/>
      <c r="P508" s="355"/>
      <c r="Q508" s="355"/>
      <c r="R508" s="356"/>
      <c r="S508" s="357"/>
      <c r="T508" s="356"/>
      <c r="U508" s="357"/>
      <c r="V508" s="355"/>
      <c r="W508" s="355"/>
      <c r="X508" s="355"/>
      <c r="Y508" s="355"/>
      <c r="Z508" s="355"/>
      <c r="AA508" s="355"/>
      <c r="AB508" s="355"/>
      <c r="AC508" s="355"/>
    </row>
    <row r="509" spans="1:29" ht="12" customHeight="1">
      <c r="A509" s="355"/>
      <c r="B509" s="355"/>
      <c r="C509" s="355"/>
      <c r="D509" s="355"/>
      <c r="E509" s="355"/>
      <c r="F509" s="355"/>
      <c r="G509" s="355"/>
      <c r="H509" s="355"/>
      <c r="I509" s="355"/>
      <c r="J509" s="355"/>
      <c r="K509" s="355"/>
      <c r="L509" s="355"/>
      <c r="M509" s="355"/>
      <c r="N509" s="355"/>
      <c r="O509" s="355"/>
      <c r="P509" s="355"/>
      <c r="Q509" s="355"/>
      <c r="R509" s="356"/>
      <c r="S509" s="357"/>
      <c r="T509" s="356"/>
      <c r="U509" s="357"/>
      <c r="V509" s="355"/>
      <c r="W509" s="355"/>
      <c r="X509" s="355"/>
      <c r="Y509" s="355"/>
      <c r="Z509" s="355"/>
      <c r="AA509" s="355"/>
      <c r="AB509" s="355"/>
      <c r="AC509" s="355"/>
    </row>
    <row r="510" spans="1:29" ht="12" customHeight="1">
      <c r="A510" s="355"/>
      <c r="B510" s="355"/>
      <c r="C510" s="355"/>
      <c r="D510" s="355"/>
      <c r="E510" s="355"/>
      <c r="F510" s="355"/>
      <c r="G510" s="355"/>
      <c r="H510" s="355"/>
      <c r="I510" s="355"/>
      <c r="J510" s="355"/>
      <c r="K510" s="355"/>
      <c r="L510" s="355"/>
      <c r="M510" s="355"/>
      <c r="N510" s="355"/>
      <c r="O510" s="355"/>
      <c r="P510" s="355"/>
      <c r="Q510" s="355"/>
      <c r="R510" s="356"/>
      <c r="S510" s="357"/>
      <c r="T510" s="356"/>
      <c r="U510" s="357"/>
      <c r="V510" s="355"/>
      <c r="W510" s="355"/>
      <c r="X510" s="355"/>
      <c r="Y510" s="355"/>
      <c r="Z510" s="355"/>
      <c r="AA510" s="355"/>
      <c r="AB510" s="355"/>
      <c r="AC510" s="355"/>
    </row>
    <row r="511" spans="1:29" ht="12" customHeight="1">
      <c r="A511" s="355"/>
      <c r="B511" s="355"/>
      <c r="C511" s="355"/>
      <c r="D511" s="355"/>
      <c r="E511" s="355"/>
      <c r="F511" s="355"/>
      <c r="G511" s="355"/>
      <c r="H511" s="355"/>
      <c r="I511" s="355"/>
      <c r="J511" s="355"/>
      <c r="K511" s="355"/>
      <c r="L511" s="355"/>
      <c r="M511" s="355"/>
      <c r="N511" s="355"/>
      <c r="O511" s="355"/>
      <c r="P511" s="355"/>
      <c r="Q511" s="355"/>
      <c r="R511" s="356"/>
      <c r="S511" s="357"/>
      <c r="T511" s="356"/>
      <c r="U511" s="357"/>
      <c r="V511" s="355"/>
      <c r="W511" s="355"/>
      <c r="X511" s="355"/>
      <c r="Y511" s="355"/>
      <c r="Z511" s="355"/>
      <c r="AA511" s="355"/>
      <c r="AB511" s="355"/>
      <c r="AC511" s="355"/>
    </row>
    <row r="512" spans="1:29" ht="12" customHeight="1">
      <c r="A512" s="355"/>
      <c r="B512" s="355"/>
      <c r="C512" s="355"/>
      <c r="D512" s="355"/>
      <c r="E512" s="355"/>
      <c r="F512" s="355"/>
      <c r="G512" s="355"/>
      <c r="H512" s="355"/>
      <c r="I512" s="355"/>
      <c r="J512" s="355"/>
      <c r="K512" s="355"/>
      <c r="L512" s="355"/>
      <c r="M512" s="355"/>
      <c r="N512" s="355"/>
      <c r="O512" s="355"/>
      <c r="P512" s="355"/>
      <c r="Q512" s="355"/>
      <c r="R512" s="356"/>
      <c r="S512" s="357"/>
      <c r="T512" s="356"/>
      <c r="U512" s="357"/>
      <c r="V512" s="355"/>
      <c r="W512" s="355"/>
      <c r="X512" s="355"/>
      <c r="Y512" s="355"/>
      <c r="Z512" s="355"/>
      <c r="AA512" s="355"/>
      <c r="AB512" s="355"/>
      <c r="AC512" s="355"/>
    </row>
    <row r="513" spans="1:29" ht="12" customHeight="1">
      <c r="A513" s="355"/>
      <c r="B513" s="355"/>
      <c r="C513" s="355"/>
      <c r="D513" s="355"/>
      <c r="E513" s="355"/>
      <c r="F513" s="355"/>
      <c r="G513" s="355"/>
      <c r="H513" s="355"/>
      <c r="I513" s="355"/>
      <c r="J513" s="355"/>
      <c r="K513" s="355"/>
      <c r="L513" s="355"/>
      <c r="M513" s="355"/>
      <c r="N513" s="355"/>
      <c r="O513" s="355"/>
      <c r="P513" s="355"/>
      <c r="Q513" s="355"/>
      <c r="R513" s="356"/>
      <c r="S513" s="357"/>
      <c r="T513" s="356"/>
      <c r="U513" s="357"/>
      <c r="V513" s="355"/>
      <c r="W513" s="355"/>
      <c r="X513" s="355"/>
      <c r="Y513" s="355"/>
      <c r="Z513" s="355"/>
      <c r="AA513" s="355"/>
      <c r="AB513" s="355"/>
      <c r="AC513" s="355"/>
    </row>
    <row r="514" spans="1:29" ht="12" customHeight="1">
      <c r="A514" s="355"/>
      <c r="B514" s="355"/>
      <c r="C514" s="355"/>
      <c r="D514" s="355"/>
      <c r="E514" s="355"/>
      <c r="F514" s="355"/>
      <c r="G514" s="355"/>
      <c r="H514" s="355"/>
      <c r="I514" s="355"/>
      <c r="J514" s="355"/>
      <c r="K514" s="355"/>
      <c r="L514" s="355"/>
      <c r="M514" s="355"/>
      <c r="N514" s="355"/>
      <c r="O514" s="355"/>
      <c r="P514" s="355"/>
      <c r="Q514" s="355"/>
      <c r="R514" s="356"/>
      <c r="S514" s="357"/>
      <c r="T514" s="356"/>
      <c r="U514" s="357"/>
      <c r="V514" s="355"/>
      <c r="W514" s="355"/>
      <c r="X514" s="355"/>
      <c r="Y514" s="355"/>
      <c r="Z514" s="355"/>
      <c r="AA514" s="355"/>
      <c r="AB514" s="355"/>
      <c r="AC514" s="355"/>
    </row>
    <row r="515" spans="1:29" ht="12" customHeight="1">
      <c r="A515" s="355"/>
      <c r="B515" s="355"/>
      <c r="C515" s="355"/>
      <c r="D515" s="355"/>
      <c r="E515" s="355"/>
      <c r="F515" s="355"/>
      <c r="G515" s="355"/>
      <c r="H515" s="355"/>
      <c r="I515" s="355"/>
      <c r="J515" s="355"/>
      <c r="K515" s="355"/>
      <c r="L515" s="355"/>
      <c r="M515" s="355"/>
      <c r="N515" s="355"/>
      <c r="O515" s="355"/>
      <c r="P515" s="355"/>
      <c r="Q515" s="355"/>
      <c r="R515" s="356"/>
      <c r="S515" s="357"/>
      <c r="T515" s="356"/>
      <c r="U515" s="357"/>
      <c r="V515" s="355"/>
      <c r="W515" s="355"/>
      <c r="X515" s="355"/>
      <c r="Y515" s="355"/>
      <c r="Z515" s="355"/>
      <c r="AA515" s="355"/>
      <c r="AB515" s="355"/>
      <c r="AC515" s="355"/>
    </row>
    <row r="516" spans="1:29" ht="12" customHeight="1">
      <c r="A516" s="355"/>
      <c r="B516" s="355"/>
      <c r="C516" s="355"/>
      <c r="D516" s="355"/>
      <c r="E516" s="355"/>
      <c r="F516" s="355"/>
      <c r="G516" s="355"/>
      <c r="H516" s="355"/>
      <c r="I516" s="355"/>
      <c r="J516" s="355"/>
      <c r="K516" s="355"/>
      <c r="L516" s="355"/>
      <c r="M516" s="355"/>
      <c r="N516" s="355"/>
      <c r="O516" s="355"/>
      <c r="P516" s="355"/>
      <c r="Q516" s="355"/>
      <c r="R516" s="356"/>
      <c r="S516" s="357"/>
      <c r="T516" s="356"/>
      <c r="U516" s="357"/>
      <c r="V516" s="355"/>
      <c r="W516" s="355"/>
      <c r="X516" s="355"/>
      <c r="Y516" s="355"/>
      <c r="Z516" s="355"/>
      <c r="AA516" s="355"/>
      <c r="AB516" s="355"/>
      <c r="AC516" s="355"/>
    </row>
    <row r="517" spans="1:29" ht="12" customHeight="1">
      <c r="A517" s="355"/>
      <c r="B517" s="355"/>
      <c r="C517" s="355"/>
      <c r="D517" s="355"/>
      <c r="E517" s="355"/>
      <c r="F517" s="355"/>
      <c r="G517" s="355"/>
      <c r="H517" s="355"/>
      <c r="I517" s="355"/>
      <c r="J517" s="355"/>
      <c r="K517" s="355"/>
      <c r="L517" s="355"/>
      <c r="M517" s="355"/>
      <c r="N517" s="355"/>
      <c r="O517" s="355"/>
      <c r="P517" s="355"/>
      <c r="Q517" s="355"/>
      <c r="R517" s="356"/>
      <c r="S517" s="357"/>
      <c r="T517" s="356"/>
      <c r="U517" s="357"/>
      <c r="V517" s="355"/>
      <c r="W517" s="355"/>
      <c r="X517" s="355"/>
      <c r="Y517" s="355"/>
      <c r="Z517" s="355"/>
      <c r="AA517" s="355"/>
      <c r="AB517" s="355"/>
      <c r="AC517" s="355"/>
    </row>
    <row r="518" spans="1:29" ht="12" customHeight="1">
      <c r="A518" s="355"/>
      <c r="B518" s="355"/>
      <c r="C518" s="355"/>
      <c r="D518" s="355"/>
      <c r="E518" s="355"/>
      <c r="F518" s="355"/>
      <c r="G518" s="355"/>
      <c r="H518" s="355"/>
      <c r="I518" s="355"/>
      <c r="J518" s="355"/>
      <c r="K518" s="355"/>
      <c r="L518" s="355"/>
      <c r="M518" s="355"/>
      <c r="N518" s="355"/>
      <c r="O518" s="355"/>
      <c r="P518" s="355"/>
      <c r="Q518" s="355"/>
      <c r="R518" s="356"/>
      <c r="S518" s="357"/>
      <c r="T518" s="356"/>
      <c r="U518" s="357"/>
      <c r="V518" s="355"/>
      <c r="W518" s="355"/>
      <c r="X518" s="355"/>
      <c r="Y518" s="355"/>
      <c r="Z518" s="355"/>
      <c r="AA518" s="355"/>
      <c r="AB518" s="355"/>
      <c r="AC518" s="355"/>
    </row>
    <row r="519" spans="1:29" ht="12" customHeight="1">
      <c r="A519" s="355"/>
      <c r="B519" s="355"/>
      <c r="C519" s="355"/>
      <c r="D519" s="355"/>
      <c r="E519" s="355"/>
      <c r="F519" s="355"/>
      <c r="G519" s="355"/>
      <c r="H519" s="355"/>
      <c r="I519" s="355"/>
      <c r="J519" s="355"/>
      <c r="K519" s="355"/>
      <c r="L519" s="355"/>
      <c r="M519" s="355"/>
      <c r="N519" s="355"/>
      <c r="O519" s="355"/>
      <c r="P519" s="355"/>
      <c r="Q519" s="355"/>
      <c r="R519" s="356"/>
      <c r="S519" s="357"/>
      <c r="T519" s="356"/>
      <c r="U519" s="357"/>
      <c r="V519" s="355"/>
      <c r="W519" s="355"/>
      <c r="X519" s="355"/>
      <c r="Y519" s="355"/>
      <c r="Z519" s="355"/>
      <c r="AA519" s="355"/>
      <c r="AB519" s="355"/>
      <c r="AC519" s="355"/>
    </row>
    <row r="520" spans="1:29" ht="12" customHeight="1">
      <c r="A520" s="355"/>
      <c r="B520" s="355"/>
      <c r="C520" s="355"/>
      <c r="D520" s="355"/>
      <c r="E520" s="355"/>
      <c r="F520" s="355"/>
      <c r="G520" s="355"/>
      <c r="H520" s="355"/>
      <c r="I520" s="355"/>
      <c r="J520" s="355"/>
      <c r="K520" s="355"/>
      <c r="L520" s="355"/>
      <c r="M520" s="355"/>
      <c r="N520" s="355"/>
      <c r="O520" s="355"/>
      <c r="P520" s="355"/>
      <c r="Q520" s="355"/>
      <c r="R520" s="356"/>
      <c r="S520" s="357"/>
      <c r="T520" s="356"/>
      <c r="U520" s="357"/>
      <c r="V520" s="355"/>
      <c r="W520" s="355"/>
      <c r="X520" s="355"/>
      <c r="Y520" s="355"/>
      <c r="Z520" s="355"/>
      <c r="AA520" s="355"/>
      <c r="AB520" s="355"/>
      <c r="AC520" s="355"/>
    </row>
    <row r="521" spans="1:29" ht="12" customHeight="1">
      <c r="A521" s="355"/>
      <c r="B521" s="355"/>
      <c r="C521" s="355"/>
      <c r="D521" s="355"/>
      <c r="E521" s="355"/>
      <c r="F521" s="355"/>
      <c r="G521" s="355"/>
      <c r="H521" s="355"/>
      <c r="I521" s="355"/>
      <c r="J521" s="355"/>
      <c r="K521" s="355"/>
      <c r="L521" s="355"/>
      <c r="M521" s="355"/>
      <c r="N521" s="355"/>
      <c r="O521" s="355"/>
      <c r="P521" s="355"/>
      <c r="Q521" s="355"/>
      <c r="R521" s="356"/>
      <c r="S521" s="357"/>
      <c r="T521" s="356"/>
      <c r="U521" s="357"/>
      <c r="V521" s="355"/>
      <c r="W521" s="355"/>
      <c r="X521" s="355"/>
      <c r="Y521" s="355"/>
      <c r="Z521" s="355"/>
      <c r="AA521" s="355"/>
      <c r="AB521" s="355"/>
      <c r="AC521" s="355"/>
    </row>
    <row r="522" spans="1:29" ht="12" customHeight="1">
      <c r="A522" s="355"/>
      <c r="B522" s="355"/>
      <c r="C522" s="355"/>
      <c r="D522" s="355"/>
      <c r="E522" s="355"/>
      <c r="F522" s="355"/>
      <c r="G522" s="355"/>
      <c r="H522" s="355"/>
      <c r="I522" s="355"/>
      <c r="J522" s="355"/>
      <c r="K522" s="355"/>
      <c r="L522" s="355"/>
      <c r="M522" s="355"/>
      <c r="N522" s="355"/>
      <c r="O522" s="355"/>
      <c r="P522" s="355"/>
      <c r="Q522" s="355"/>
      <c r="R522" s="356"/>
      <c r="S522" s="357"/>
      <c r="T522" s="356"/>
      <c r="U522" s="357"/>
      <c r="V522" s="355"/>
      <c r="W522" s="355"/>
      <c r="X522" s="355"/>
      <c r="Y522" s="355"/>
      <c r="Z522" s="355"/>
      <c r="AA522" s="355"/>
      <c r="AB522" s="355"/>
      <c r="AC522" s="355"/>
    </row>
    <row r="523" spans="1:29" ht="12" customHeight="1">
      <c r="A523" s="355"/>
      <c r="B523" s="355"/>
      <c r="C523" s="355"/>
      <c r="D523" s="355"/>
      <c r="E523" s="355"/>
      <c r="F523" s="355"/>
      <c r="G523" s="355"/>
      <c r="H523" s="355"/>
      <c r="I523" s="355"/>
      <c r="J523" s="355"/>
      <c r="K523" s="355"/>
      <c r="L523" s="355"/>
      <c r="M523" s="355"/>
      <c r="N523" s="355"/>
      <c r="O523" s="355"/>
      <c r="P523" s="355"/>
      <c r="Q523" s="355"/>
      <c r="R523" s="356"/>
      <c r="S523" s="357"/>
      <c r="T523" s="356"/>
      <c r="U523" s="357"/>
      <c r="V523" s="355"/>
      <c r="W523" s="355"/>
      <c r="X523" s="355"/>
      <c r="Y523" s="355"/>
      <c r="Z523" s="355"/>
      <c r="AA523" s="355"/>
      <c r="AB523" s="355"/>
      <c r="AC523" s="355"/>
    </row>
    <row r="524" spans="1:29" ht="12" customHeight="1">
      <c r="A524" s="355"/>
      <c r="B524" s="355"/>
      <c r="C524" s="355"/>
      <c r="D524" s="355"/>
      <c r="E524" s="355"/>
      <c r="F524" s="355"/>
      <c r="G524" s="355"/>
      <c r="H524" s="355"/>
      <c r="I524" s="355"/>
      <c r="J524" s="355"/>
      <c r="K524" s="355"/>
      <c r="L524" s="355"/>
      <c r="M524" s="355"/>
      <c r="N524" s="355"/>
      <c r="O524" s="355"/>
      <c r="P524" s="355"/>
      <c r="Q524" s="355"/>
      <c r="R524" s="356"/>
      <c r="S524" s="357"/>
      <c r="T524" s="356"/>
      <c r="U524" s="357"/>
      <c r="V524" s="355"/>
      <c r="W524" s="355"/>
      <c r="X524" s="355"/>
      <c r="Y524" s="355"/>
      <c r="Z524" s="355"/>
      <c r="AA524" s="355"/>
      <c r="AB524" s="355"/>
      <c r="AC524" s="355"/>
    </row>
    <row r="525" spans="1:29" ht="12" customHeight="1">
      <c r="A525" s="355"/>
      <c r="B525" s="355"/>
      <c r="C525" s="355"/>
      <c r="D525" s="355"/>
      <c r="E525" s="355"/>
      <c r="F525" s="355"/>
      <c r="G525" s="355"/>
      <c r="H525" s="355"/>
      <c r="I525" s="355"/>
      <c r="J525" s="355"/>
      <c r="K525" s="355"/>
      <c r="L525" s="355"/>
      <c r="M525" s="355"/>
      <c r="N525" s="355"/>
      <c r="O525" s="355"/>
      <c r="P525" s="355"/>
      <c r="Q525" s="355"/>
      <c r="R525" s="356"/>
      <c r="S525" s="357"/>
      <c r="T525" s="356"/>
      <c r="U525" s="357"/>
      <c r="V525" s="355"/>
      <c r="W525" s="355"/>
      <c r="X525" s="355"/>
      <c r="Y525" s="355"/>
      <c r="Z525" s="355"/>
      <c r="AA525" s="355"/>
      <c r="AB525" s="355"/>
      <c r="AC525" s="355"/>
    </row>
    <row r="526" spans="1:29" ht="12" customHeight="1">
      <c r="A526" s="355"/>
      <c r="B526" s="355"/>
      <c r="C526" s="355"/>
      <c r="D526" s="355"/>
      <c r="E526" s="355"/>
      <c r="F526" s="355"/>
      <c r="G526" s="355"/>
      <c r="H526" s="355"/>
      <c r="I526" s="355"/>
      <c r="J526" s="355"/>
      <c r="K526" s="355"/>
      <c r="L526" s="355"/>
      <c r="M526" s="355"/>
      <c r="N526" s="355"/>
      <c r="O526" s="355"/>
      <c r="P526" s="355"/>
      <c r="Q526" s="355"/>
      <c r="R526" s="356"/>
      <c r="S526" s="357"/>
      <c r="T526" s="356"/>
      <c r="U526" s="357"/>
      <c r="V526" s="355"/>
      <c r="W526" s="355"/>
      <c r="X526" s="355"/>
      <c r="Y526" s="355"/>
      <c r="Z526" s="355"/>
      <c r="AA526" s="355"/>
      <c r="AB526" s="355"/>
      <c r="AC526" s="355"/>
    </row>
    <row r="527" spans="1:29" ht="12" customHeight="1">
      <c r="A527" s="355"/>
      <c r="B527" s="355"/>
      <c r="C527" s="355"/>
      <c r="D527" s="355"/>
      <c r="E527" s="355"/>
      <c r="F527" s="355"/>
      <c r="G527" s="355"/>
      <c r="H527" s="355"/>
      <c r="I527" s="355"/>
      <c r="J527" s="355"/>
      <c r="K527" s="355"/>
      <c r="L527" s="355"/>
      <c r="M527" s="355"/>
      <c r="N527" s="355"/>
      <c r="O527" s="355"/>
      <c r="P527" s="355"/>
      <c r="Q527" s="355"/>
      <c r="R527" s="356"/>
      <c r="S527" s="357"/>
      <c r="T527" s="356"/>
      <c r="U527" s="357"/>
      <c r="V527" s="355"/>
      <c r="W527" s="355"/>
      <c r="X527" s="355"/>
      <c r="Y527" s="355"/>
      <c r="Z527" s="355"/>
      <c r="AA527" s="355"/>
      <c r="AB527" s="355"/>
      <c r="AC527" s="355"/>
    </row>
    <row r="528" spans="1:29" ht="12" customHeight="1">
      <c r="A528" s="355"/>
      <c r="B528" s="355"/>
      <c r="C528" s="355"/>
      <c r="D528" s="355"/>
      <c r="E528" s="355"/>
      <c r="F528" s="355"/>
      <c r="G528" s="355"/>
      <c r="H528" s="355"/>
      <c r="I528" s="355"/>
      <c r="J528" s="355"/>
      <c r="K528" s="355"/>
      <c r="L528" s="355"/>
      <c r="M528" s="355"/>
      <c r="N528" s="355"/>
      <c r="O528" s="355"/>
      <c r="P528" s="355"/>
      <c r="Q528" s="355"/>
      <c r="R528" s="356"/>
      <c r="S528" s="357"/>
      <c r="T528" s="356"/>
      <c r="U528" s="357"/>
      <c r="V528" s="355"/>
      <c r="W528" s="355"/>
      <c r="X528" s="355"/>
      <c r="Y528" s="355"/>
      <c r="Z528" s="355"/>
      <c r="AA528" s="355"/>
      <c r="AB528" s="355"/>
      <c r="AC528" s="355"/>
    </row>
    <row r="529" spans="1:29" ht="12" customHeight="1">
      <c r="A529" s="355"/>
      <c r="B529" s="355"/>
      <c r="C529" s="355"/>
      <c r="D529" s="355"/>
      <c r="E529" s="355"/>
      <c r="F529" s="355"/>
      <c r="G529" s="355"/>
      <c r="H529" s="355"/>
      <c r="I529" s="355"/>
      <c r="J529" s="355"/>
      <c r="K529" s="355"/>
      <c r="L529" s="355"/>
      <c r="M529" s="355"/>
      <c r="N529" s="355"/>
      <c r="O529" s="355"/>
      <c r="P529" s="355"/>
      <c r="Q529" s="355"/>
      <c r="R529" s="356"/>
      <c r="S529" s="357"/>
      <c r="T529" s="356"/>
      <c r="U529" s="357"/>
      <c r="V529" s="355"/>
      <c r="W529" s="355"/>
      <c r="X529" s="355"/>
      <c r="Y529" s="355"/>
      <c r="Z529" s="355"/>
      <c r="AA529" s="355"/>
      <c r="AB529" s="355"/>
      <c r="AC529" s="355"/>
    </row>
    <row r="530" spans="1:29" ht="12" customHeight="1">
      <c r="A530" s="355"/>
      <c r="B530" s="355"/>
      <c r="C530" s="355"/>
      <c r="D530" s="355"/>
      <c r="E530" s="355"/>
      <c r="F530" s="355"/>
      <c r="G530" s="355"/>
      <c r="H530" s="355"/>
      <c r="I530" s="355"/>
      <c r="J530" s="355"/>
      <c r="K530" s="355"/>
      <c r="L530" s="355"/>
      <c r="M530" s="355"/>
      <c r="N530" s="355"/>
      <c r="O530" s="355"/>
      <c r="P530" s="355"/>
      <c r="Q530" s="355"/>
      <c r="R530" s="356"/>
      <c r="S530" s="357"/>
      <c r="T530" s="356"/>
      <c r="U530" s="357"/>
      <c r="V530" s="355"/>
      <c r="W530" s="355"/>
      <c r="X530" s="355"/>
      <c r="Y530" s="355"/>
      <c r="Z530" s="355"/>
      <c r="AA530" s="355"/>
      <c r="AB530" s="355"/>
      <c r="AC530" s="355"/>
    </row>
    <row r="531" spans="1:29" ht="12" customHeight="1">
      <c r="A531" s="355"/>
      <c r="B531" s="355"/>
      <c r="C531" s="355"/>
      <c r="D531" s="355"/>
      <c r="E531" s="355"/>
      <c r="F531" s="355"/>
      <c r="G531" s="355"/>
      <c r="H531" s="355"/>
      <c r="I531" s="355"/>
      <c r="J531" s="355"/>
      <c r="K531" s="355"/>
      <c r="L531" s="355"/>
      <c r="M531" s="355"/>
      <c r="N531" s="355"/>
      <c r="O531" s="355"/>
      <c r="P531" s="355"/>
      <c r="Q531" s="355"/>
      <c r="R531" s="356"/>
      <c r="S531" s="357"/>
      <c r="T531" s="356"/>
      <c r="U531" s="357"/>
      <c r="V531" s="355"/>
      <c r="W531" s="355"/>
      <c r="X531" s="355"/>
      <c r="Y531" s="355"/>
      <c r="Z531" s="355"/>
      <c r="AA531" s="355"/>
      <c r="AB531" s="355"/>
      <c r="AC531" s="355"/>
    </row>
    <row r="532" spans="1:29" ht="12" customHeight="1">
      <c r="A532" s="355"/>
      <c r="B532" s="355"/>
      <c r="C532" s="355"/>
      <c r="D532" s="355"/>
      <c r="E532" s="355"/>
      <c r="F532" s="355"/>
      <c r="G532" s="355"/>
      <c r="H532" s="355"/>
      <c r="I532" s="355"/>
      <c r="J532" s="355"/>
      <c r="K532" s="355"/>
      <c r="L532" s="355"/>
      <c r="M532" s="355"/>
      <c r="N532" s="355"/>
      <c r="O532" s="355"/>
      <c r="P532" s="355"/>
      <c r="Q532" s="355"/>
      <c r="R532" s="356"/>
      <c r="S532" s="357"/>
      <c r="T532" s="356"/>
      <c r="U532" s="357"/>
      <c r="V532" s="355"/>
      <c r="W532" s="355"/>
      <c r="X532" s="355"/>
      <c r="Y532" s="355"/>
      <c r="Z532" s="355"/>
      <c r="AA532" s="355"/>
      <c r="AB532" s="355"/>
      <c r="AC532" s="355"/>
    </row>
    <row r="533" spans="1:29" ht="12" customHeight="1">
      <c r="A533" s="355"/>
      <c r="B533" s="355"/>
      <c r="C533" s="355"/>
      <c r="D533" s="355"/>
      <c r="E533" s="355"/>
      <c r="F533" s="355"/>
      <c r="G533" s="355"/>
      <c r="H533" s="355"/>
      <c r="I533" s="355"/>
      <c r="J533" s="355"/>
      <c r="K533" s="355"/>
      <c r="L533" s="355"/>
      <c r="M533" s="355"/>
      <c r="N533" s="355"/>
      <c r="O533" s="355"/>
      <c r="P533" s="355"/>
      <c r="Q533" s="355"/>
      <c r="R533" s="356"/>
      <c r="S533" s="357"/>
      <c r="T533" s="356"/>
      <c r="U533" s="357"/>
      <c r="V533" s="355"/>
      <c r="W533" s="355"/>
      <c r="X533" s="355"/>
      <c r="Y533" s="355"/>
      <c r="Z533" s="355"/>
      <c r="AA533" s="355"/>
      <c r="AB533" s="355"/>
      <c r="AC533" s="355"/>
    </row>
    <row r="534" spans="1:29" ht="12" customHeight="1">
      <c r="A534" s="355"/>
      <c r="B534" s="355"/>
      <c r="C534" s="355"/>
      <c r="D534" s="355"/>
      <c r="E534" s="355"/>
      <c r="F534" s="355"/>
      <c r="G534" s="355"/>
      <c r="H534" s="355"/>
      <c r="I534" s="355"/>
      <c r="J534" s="355"/>
      <c r="K534" s="355"/>
      <c r="L534" s="355"/>
      <c r="M534" s="355"/>
      <c r="N534" s="355"/>
      <c r="O534" s="355"/>
      <c r="P534" s="355"/>
      <c r="Q534" s="355"/>
      <c r="R534" s="356"/>
      <c r="S534" s="357"/>
      <c r="T534" s="356"/>
      <c r="U534" s="357"/>
      <c r="V534" s="355"/>
      <c r="W534" s="355"/>
      <c r="X534" s="355"/>
      <c r="Y534" s="355"/>
      <c r="Z534" s="355"/>
      <c r="AA534" s="355"/>
      <c r="AB534" s="355"/>
      <c r="AC534" s="355"/>
    </row>
    <row r="535" spans="1:29" ht="12" customHeight="1">
      <c r="A535" s="355"/>
      <c r="B535" s="355"/>
      <c r="C535" s="355"/>
      <c r="D535" s="355"/>
      <c r="E535" s="355"/>
      <c r="F535" s="355"/>
      <c r="G535" s="355"/>
      <c r="H535" s="355"/>
      <c r="I535" s="355"/>
      <c r="J535" s="355"/>
      <c r="K535" s="355"/>
      <c r="L535" s="355"/>
      <c r="M535" s="355"/>
      <c r="N535" s="355"/>
      <c r="O535" s="355"/>
      <c r="P535" s="355"/>
      <c r="Q535" s="355"/>
      <c r="R535" s="356"/>
      <c r="S535" s="357"/>
      <c r="T535" s="356"/>
      <c r="U535" s="357"/>
      <c r="V535" s="355"/>
      <c r="W535" s="355"/>
      <c r="X535" s="355"/>
      <c r="Y535" s="355"/>
      <c r="Z535" s="355"/>
      <c r="AA535" s="355"/>
      <c r="AB535" s="355"/>
      <c r="AC535" s="355"/>
    </row>
    <row r="536" spans="1:29" ht="12" customHeight="1">
      <c r="A536" s="355"/>
      <c r="B536" s="355"/>
      <c r="C536" s="355"/>
      <c r="D536" s="355"/>
      <c r="E536" s="355"/>
      <c r="F536" s="355"/>
      <c r="G536" s="355"/>
      <c r="H536" s="355"/>
      <c r="I536" s="355"/>
      <c r="J536" s="355"/>
      <c r="K536" s="355"/>
      <c r="L536" s="355"/>
      <c r="M536" s="355"/>
      <c r="N536" s="355"/>
      <c r="O536" s="355"/>
      <c r="P536" s="355"/>
      <c r="Q536" s="355"/>
      <c r="R536" s="356"/>
      <c r="S536" s="357"/>
      <c r="T536" s="356"/>
      <c r="U536" s="357"/>
      <c r="V536" s="355"/>
      <c r="W536" s="355"/>
      <c r="X536" s="355"/>
      <c r="Y536" s="355"/>
      <c r="Z536" s="355"/>
      <c r="AA536" s="355"/>
      <c r="AB536" s="355"/>
      <c r="AC536" s="355"/>
    </row>
    <row r="537" spans="1:29" ht="12" customHeight="1">
      <c r="A537" s="355"/>
      <c r="B537" s="355"/>
      <c r="C537" s="355"/>
      <c r="D537" s="355"/>
      <c r="E537" s="355"/>
      <c r="F537" s="355"/>
      <c r="G537" s="355"/>
      <c r="H537" s="355"/>
      <c r="I537" s="355"/>
      <c r="J537" s="355"/>
      <c r="K537" s="355"/>
      <c r="L537" s="355"/>
      <c r="M537" s="355"/>
      <c r="N537" s="355"/>
      <c r="O537" s="355"/>
      <c r="P537" s="355"/>
      <c r="Q537" s="355"/>
      <c r="R537" s="356"/>
      <c r="S537" s="357"/>
      <c r="T537" s="356"/>
      <c r="U537" s="357"/>
      <c r="V537" s="355"/>
      <c r="W537" s="355"/>
      <c r="X537" s="355"/>
      <c r="Y537" s="355"/>
      <c r="Z537" s="355"/>
      <c r="AA537" s="355"/>
      <c r="AB537" s="355"/>
      <c r="AC537" s="355"/>
    </row>
    <row r="538" spans="1:29" ht="12" customHeight="1">
      <c r="A538" s="355"/>
      <c r="B538" s="355"/>
      <c r="C538" s="355"/>
      <c r="D538" s="355"/>
      <c r="E538" s="355"/>
      <c r="F538" s="355"/>
      <c r="G538" s="355"/>
      <c r="H538" s="355"/>
      <c r="I538" s="355"/>
      <c r="J538" s="355"/>
      <c r="K538" s="355"/>
      <c r="L538" s="355"/>
      <c r="M538" s="355"/>
      <c r="N538" s="355"/>
      <c r="O538" s="355"/>
      <c r="P538" s="355"/>
      <c r="Q538" s="355"/>
      <c r="R538" s="356"/>
      <c r="S538" s="357"/>
      <c r="T538" s="356"/>
      <c r="U538" s="357"/>
      <c r="V538" s="355"/>
      <c r="W538" s="355"/>
      <c r="X538" s="355"/>
      <c r="Y538" s="355"/>
      <c r="Z538" s="355"/>
      <c r="AA538" s="355"/>
      <c r="AB538" s="355"/>
      <c r="AC538" s="355"/>
    </row>
    <row r="539" spans="1:29" ht="12" customHeight="1">
      <c r="A539" s="355"/>
      <c r="B539" s="355"/>
      <c r="C539" s="355"/>
      <c r="D539" s="355"/>
      <c r="E539" s="355"/>
      <c r="F539" s="355"/>
      <c r="G539" s="355"/>
      <c r="H539" s="355"/>
      <c r="I539" s="355"/>
      <c r="J539" s="355"/>
      <c r="K539" s="355"/>
      <c r="L539" s="355"/>
      <c r="M539" s="355"/>
      <c r="N539" s="355"/>
      <c r="O539" s="355"/>
      <c r="P539" s="355"/>
      <c r="Q539" s="355"/>
      <c r="R539" s="356"/>
      <c r="S539" s="357"/>
      <c r="T539" s="356"/>
      <c r="U539" s="357"/>
      <c r="V539" s="355"/>
      <c r="W539" s="355"/>
      <c r="X539" s="355"/>
      <c r="Y539" s="355"/>
      <c r="Z539" s="355"/>
      <c r="AA539" s="355"/>
      <c r="AB539" s="355"/>
      <c r="AC539" s="355"/>
    </row>
    <row r="540" spans="1:29" ht="12" customHeight="1">
      <c r="A540" s="355"/>
      <c r="B540" s="355"/>
      <c r="C540" s="355"/>
      <c r="D540" s="355"/>
      <c r="E540" s="355"/>
      <c r="F540" s="355"/>
      <c r="G540" s="355"/>
      <c r="H540" s="355"/>
      <c r="I540" s="355"/>
      <c r="J540" s="355"/>
      <c r="K540" s="355"/>
      <c r="L540" s="355"/>
      <c r="M540" s="355"/>
      <c r="N540" s="355"/>
      <c r="O540" s="355"/>
      <c r="P540" s="355"/>
      <c r="Q540" s="355"/>
      <c r="R540" s="356"/>
      <c r="S540" s="357"/>
      <c r="T540" s="356"/>
      <c r="U540" s="357"/>
      <c r="V540" s="355"/>
      <c r="W540" s="355"/>
      <c r="X540" s="355"/>
      <c r="Y540" s="355"/>
      <c r="Z540" s="355"/>
      <c r="AA540" s="355"/>
      <c r="AB540" s="355"/>
      <c r="AC540" s="355"/>
    </row>
    <row r="541" spans="1:29" ht="12" customHeight="1">
      <c r="A541" s="355"/>
      <c r="B541" s="355"/>
      <c r="C541" s="355"/>
      <c r="D541" s="355"/>
      <c r="E541" s="355"/>
      <c r="F541" s="355"/>
      <c r="G541" s="355"/>
      <c r="H541" s="355"/>
      <c r="I541" s="355"/>
      <c r="J541" s="355"/>
      <c r="K541" s="355"/>
      <c r="L541" s="355"/>
      <c r="M541" s="355"/>
      <c r="N541" s="355"/>
      <c r="O541" s="355"/>
      <c r="P541" s="355"/>
      <c r="Q541" s="355"/>
      <c r="R541" s="356"/>
      <c r="S541" s="357"/>
      <c r="T541" s="356"/>
      <c r="U541" s="357"/>
      <c r="V541" s="355"/>
      <c r="W541" s="355"/>
      <c r="X541" s="355"/>
      <c r="Y541" s="355"/>
      <c r="Z541" s="355"/>
      <c r="AA541" s="355"/>
      <c r="AB541" s="355"/>
      <c r="AC541" s="355"/>
    </row>
    <row r="542" spans="1:29" ht="12" customHeight="1">
      <c r="A542" s="355"/>
      <c r="B542" s="355"/>
      <c r="C542" s="355"/>
      <c r="D542" s="355"/>
      <c r="E542" s="355"/>
      <c r="F542" s="355"/>
      <c r="G542" s="355"/>
      <c r="H542" s="355"/>
      <c r="I542" s="355"/>
      <c r="J542" s="355"/>
      <c r="K542" s="355"/>
      <c r="L542" s="355"/>
      <c r="M542" s="355"/>
      <c r="N542" s="355"/>
      <c r="O542" s="355"/>
      <c r="P542" s="355"/>
      <c r="Q542" s="355"/>
      <c r="R542" s="356"/>
      <c r="S542" s="357"/>
      <c r="T542" s="356"/>
      <c r="U542" s="357"/>
      <c r="V542" s="355"/>
      <c r="W542" s="355"/>
      <c r="X542" s="355"/>
      <c r="Y542" s="355"/>
      <c r="Z542" s="355"/>
      <c r="AA542" s="355"/>
      <c r="AB542" s="355"/>
      <c r="AC542" s="355"/>
    </row>
    <row r="543" spans="1:29" ht="12" customHeight="1">
      <c r="A543" s="355"/>
      <c r="B543" s="355"/>
      <c r="C543" s="355"/>
      <c r="D543" s="355"/>
      <c r="E543" s="355"/>
      <c r="F543" s="355"/>
      <c r="G543" s="355"/>
      <c r="H543" s="355"/>
      <c r="I543" s="355"/>
      <c r="J543" s="355"/>
      <c r="K543" s="355"/>
      <c r="L543" s="355"/>
      <c r="M543" s="355"/>
      <c r="N543" s="355"/>
      <c r="O543" s="355"/>
      <c r="P543" s="355"/>
      <c r="Q543" s="355"/>
      <c r="R543" s="356"/>
      <c r="S543" s="357"/>
      <c r="T543" s="356"/>
      <c r="U543" s="357"/>
      <c r="V543" s="355"/>
      <c r="W543" s="355"/>
      <c r="X543" s="355"/>
      <c r="Y543" s="355"/>
      <c r="Z543" s="355"/>
      <c r="AA543" s="355"/>
      <c r="AB543" s="355"/>
      <c r="AC543" s="355"/>
    </row>
    <row r="544" spans="1:29" ht="12" customHeight="1">
      <c r="A544" s="355"/>
      <c r="B544" s="355"/>
      <c r="C544" s="355"/>
      <c r="D544" s="355"/>
      <c r="E544" s="355"/>
      <c r="F544" s="355"/>
      <c r="G544" s="355"/>
      <c r="H544" s="355"/>
      <c r="I544" s="355"/>
      <c r="J544" s="355"/>
      <c r="K544" s="355"/>
      <c r="L544" s="355"/>
      <c r="M544" s="355"/>
      <c r="N544" s="355"/>
      <c r="O544" s="355"/>
      <c r="P544" s="355"/>
      <c r="Q544" s="355"/>
      <c r="R544" s="356"/>
      <c r="S544" s="357"/>
      <c r="T544" s="356"/>
      <c r="U544" s="357"/>
      <c r="V544" s="355"/>
      <c r="W544" s="355"/>
      <c r="X544" s="355"/>
      <c r="Y544" s="355"/>
      <c r="Z544" s="355"/>
      <c r="AA544" s="355"/>
      <c r="AB544" s="355"/>
      <c r="AC544" s="355"/>
    </row>
    <row r="545" spans="1:29" ht="12" customHeight="1">
      <c r="A545" s="355"/>
      <c r="B545" s="355"/>
      <c r="C545" s="355"/>
      <c r="D545" s="355"/>
      <c r="E545" s="355"/>
      <c r="F545" s="355"/>
      <c r="G545" s="355"/>
      <c r="H545" s="355"/>
      <c r="I545" s="355"/>
      <c r="J545" s="355"/>
      <c r="K545" s="355"/>
      <c r="L545" s="355"/>
      <c r="M545" s="355"/>
      <c r="N545" s="355"/>
      <c r="O545" s="355"/>
      <c r="P545" s="355"/>
      <c r="Q545" s="355"/>
      <c r="R545" s="356"/>
      <c r="S545" s="357"/>
      <c r="T545" s="356"/>
      <c r="U545" s="357"/>
      <c r="V545" s="355"/>
      <c r="W545" s="355"/>
      <c r="X545" s="355"/>
      <c r="Y545" s="355"/>
      <c r="Z545" s="355"/>
      <c r="AA545" s="355"/>
      <c r="AB545" s="355"/>
      <c r="AC545" s="355"/>
    </row>
    <row r="546" spans="1:29" ht="12" customHeight="1">
      <c r="A546" s="355"/>
      <c r="B546" s="355"/>
      <c r="C546" s="355"/>
      <c r="D546" s="355"/>
      <c r="E546" s="355"/>
      <c r="F546" s="355"/>
      <c r="G546" s="355"/>
      <c r="H546" s="355"/>
      <c r="I546" s="355"/>
      <c r="J546" s="355"/>
      <c r="K546" s="355"/>
      <c r="L546" s="355"/>
      <c r="M546" s="355"/>
      <c r="N546" s="355"/>
      <c r="O546" s="355"/>
      <c r="P546" s="355"/>
      <c r="Q546" s="355"/>
      <c r="R546" s="356"/>
      <c r="S546" s="357"/>
      <c r="T546" s="356"/>
      <c r="U546" s="357"/>
      <c r="V546" s="355"/>
      <c r="W546" s="355"/>
      <c r="X546" s="355"/>
      <c r="Y546" s="355"/>
      <c r="Z546" s="355"/>
      <c r="AA546" s="355"/>
      <c r="AB546" s="355"/>
      <c r="AC546" s="355"/>
    </row>
    <row r="547" spans="1:29" ht="12" customHeight="1">
      <c r="A547" s="355"/>
      <c r="B547" s="355"/>
      <c r="C547" s="355"/>
      <c r="D547" s="355"/>
      <c r="E547" s="355"/>
      <c r="F547" s="355"/>
      <c r="G547" s="355"/>
      <c r="H547" s="355"/>
      <c r="I547" s="355"/>
      <c r="J547" s="355"/>
      <c r="K547" s="355"/>
      <c r="L547" s="355"/>
      <c r="M547" s="355"/>
      <c r="N547" s="355"/>
      <c r="O547" s="355"/>
      <c r="P547" s="355"/>
      <c r="Q547" s="355"/>
      <c r="R547" s="356"/>
      <c r="S547" s="357"/>
      <c r="T547" s="356"/>
      <c r="U547" s="357"/>
      <c r="V547" s="355"/>
      <c r="W547" s="355"/>
      <c r="X547" s="355"/>
      <c r="Y547" s="355"/>
      <c r="Z547" s="355"/>
      <c r="AA547" s="355"/>
      <c r="AB547" s="355"/>
      <c r="AC547" s="355"/>
    </row>
    <row r="548" spans="1:29" ht="12" customHeight="1">
      <c r="A548" s="355"/>
      <c r="B548" s="355"/>
      <c r="C548" s="355"/>
      <c r="D548" s="355"/>
      <c r="E548" s="355"/>
      <c r="F548" s="355"/>
      <c r="G548" s="355"/>
      <c r="H548" s="355"/>
      <c r="I548" s="355"/>
      <c r="J548" s="355"/>
      <c r="K548" s="355"/>
      <c r="L548" s="355"/>
      <c r="M548" s="355"/>
      <c r="N548" s="355"/>
      <c r="O548" s="355"/>
      <c r="P548" s="355"/>
      <c r="Q548" s="355"/>
      <c r="R548" s="356"/>
      <c r="S548" s="357"/>
      <c r="T548" s="356"/>
      <c r="U548" s="357"/>
      <c r="V548" s="355"/>
      <c r="W548" s="355"/>
      <c r="X548" s="355"/>
      <c r="Y548" s="355"/>
      <c r="Z548" s="355"/>
      <c r="AA548" s="355"/>
      <c r="AB548" s="355"/>
      <c r="AC548" s="355"/>
    </row>
    <row r="549" spans="1:29" ht="12" customHeight="1">
      <c r="A549" s="355"/>
      <c r="B549" s="355"/>
      <c r="C549" s="355"/>
      <c r="D549" s="355"/>
      <c r="E549" s="355"/>
      <c r="F549" s="355"/>
      <c r="G549" s="355"/>
      <c r="H549" s="355"/>
      <c r="I549" s="355"/>
      <c r="J549" s="355"/>
      <c r="K549" s="355"/>
      <c r="L549" s="355"/>
      <c r="M549" s="355"/>
      <c r="N549" s="355"/>
      <c r="O549" s="355"/>
      <c r="P549" s="355"/>
      <c r="Q549" s="355"/>
      <c r="R549" s="356"/>
      <c r="S549" s="357"/>
      <c r="T549" s="356"/>
      <c r="U549" s="357"/>
      <c r="V549" s="355"/>
      <c r="W549" s="355"/>
      <c r="X549" s="355"/>
      <c r="Y549" s="355"/>
      <c r="Z549" s="355"/>
      <c r="AA549" s="355"/>
      <c r="AB549" s="355"/>
      <c r="AC549" s="355"/>
    </row>
    <row r="550" spans="1:29" ht="12" customHeight="1">
      <c r="A550" s="355"/>
      <c r="B550" s="355"/>
      <c r="C550" s="355"/>
      <c r="D550" s="355"/>
      <c r="E550" s="355"/>
      <c r="F550" s="355"/>
      <c r="G550" s="355"/>
      <c r="H550" s="355"/>
      <c r="I550" s="355"/>
      <c r="J550" s="355"/>
      <c r="K550" s="355"/>
      <c r="L550" s="355"/>
      <c r="M550" s="355"/>
      <c r="N550" s="355"/>
      <c r="O550" s="355"/>
      <c r="P550" s="355"/>
      <c r="Q550" s="355"/>
      <c r="R550" s="356"/>
      <c r="S550" s="357"/>
      <c r="T550" s="356"/>
      <c r="U550" s="357"/>
      <c r="V550" s="355"/>
      <c r="W550" s="355"/>
      <c r="X550" s="355"/>
      <c r="Y550" s="355"/>
      <c r="Z550" s="355"/>
      <c r="AA550" s="355"/>
      <c r="AB550" s="355"/>
      <c r="AC550" s="355"/>
    </row>
    <row r="551" spans="1:29" ht="12" customHeight="1">
      <c r="A551" s="355"/>
      <c r="B551" s="355"/>
      <c r="C551" s="355"/>
      <c r="D551" s="355"/>
      <c r="E551" s="355"/>
      <c r="F551" s="355"/>
      <c r="G551" s="355"/>
      <c r="H551" s="355"/>
      <c r="I551" s="355"/>
      <c r="J551" s="355"/>
      <c r="K551" s="355"/>
      <c r="L551" s="355"/>
      <c r="M551" s="355"/>
      <c r="N551" s="355"/>
      <c r="O551" s="355"/>
      <c r="P551" s="355"/>
      <c r="Q551" s="355"/>
      <c r="R551" s="356"/>
      <c r="S551" s="357"/>
      <c r="T551" s="356"/>
      <c r="U551" s="357"/>
      <c r="V551" s="355"/>
      <c r="W551" s="355"/>
      <c r="X551" s="355"/>
      <c r="Y551" s="355"/>
      <c r="Z551" s="355"/>
      <c r="AA551" s="355"/>
      <c r="AB551" s="355"/>
      <c r="AC551" s="355"/>
    </row>
    <row r="552" spans="1:29" ht="12" customHeight="1">
      <c r="A552" s="355"/>
      <c r="B552" s="355"/>
      <c r="C552" s="355"/>
      <c r="D552" s="355"/>
      <c r="E552" s="355"/>
      <c r="F552" s="355"/>
      <c r="G552" s="355"/>
      <c r="H552" s="355"/>
      <c r="I552" s="355"/>
      <c r="J552" s="355"/>
      <c r="K552" s="355"/>
      <c r="L552" s="355"/>
      <c r="M552" s="355"/>
      <c r="N552" s="355"/>
      <c r="O552" s="355"/>
      <c r="P552" s="355"/>
      <c r="Q552" s="355"/>
      <c r="R552" s="356"/>
      <c r="S552" s="357"/>
      <c r="T552" s="356"/>
      <c r="U552" s="357"/>
      <c r="V552" s="355"/>
      <c r="W552" s="355"/>
      <c r="X552" s="355"/>
      <c r="Y552" s="355"/>
      <c r="Z552" s="355"/>
      <c r="AA552" s="355"/>
      <c r="AB552" s="355"/>
      <c r="AC552" s="355"/>
    </row>
    <row r="553" spans="1:29" ht="12" customHeight="1">
      <c r="A553" s="355"/>
      <c r="B553" s="355"/>
      <c r="C553" s="355"/>
      <c r="D553" s="355"/>
      <c r="E553" s="355"/>
      <c r="F553" s="355"/>
      <c r="G553" s="355"/>
      <c r="H553" s="355"/>
      <c r="I553" s="355"/>
      <c r="J553" s="355"/>
      <c r="K553" s="355"/>
      <c r="L553" s="355"/>
      <c r="M553" s="355"/>
      <c r="N553" s="355"/>
      <c r="O553" s="355"/>
      <c r="P553" s="355"/>
      <c r="Q553" s="355"/>
      <c r="R553" s="356"/>
      <c r="S553" s="357"/>
      <c r="T553" s="356"/>
      <c r="U553" s="357"/>
      <c r="V553" s="355"/>
      <c r="W553" s="355"/>
      <c r="X553" s="355"/>
      <c r="Y553" s="355"/>
      <c r="Z553" s="355"/>
      <c r="AA553" s="355"/>
      <c r="AB553" s="355"/>
      <c r="AC553" s="355"/>
    </row>
    <row r="554" spans="1:29" ht="12" customHeight="1">
      <c r="A554" s="355"/>
      <c r="B554" s="355"/>
      <c r="C554" s="355"/>
      <c r="D554" s="355"/>
      <c r="E554" s="355"/>
      <c r="F554" s="355"/>
      <c r="G554" s="355"/>
      <c r="H554" s="355"/>
      <c r="I554" s="355"/>
      <c r="J554" s="355"/>
      <c r="K554" s="355"/>
      <c r="L554" s="355"/>
      <c r="M554" s="355"/>
      <c r="N554" s="355"/>
      <c r="O554" s="355"/>
      <c r="P554" s="355"/>
      <c r="Q554" s="355"/>
      <c r="R554" s="356"/>
      <c r="S554" s="357"/>
      <c r="T554" s="356"/>
      <c r="U554" s="357"/>
      <c r="V554" s="355"/>
      <c r="W554" s="355"/>
      <c r="X554" s="355"/>
      <c r="Y554" s="355"/>
      <c r="Z554" s="355"/>
      <c r="AA554" s="355"/>
      <c r="AB554" s="355"/>
      <c r="AC554" s="355"/>
    </row>
    <row r="555" spans="1:29" ht="12" customHeight="1">
      <c r="A555" s="355"/>
      <c r="B555" s="355"/>
      <c r="C555" s="355"/>
      <c r="D555" s="355"/>
      <c r="E555" s="355"/>
      <c r="F555" s="355"/>
      <c r="G555" s="355"/>
      <c r="H555" s="355"/>
      <c r="I555" s="355"/>
      <c r="J555" s="355"/>
      <c r="K555" s="355"/>
      <c r="L555" s="355"/>
      <c r="M555" s="355"/>
      <c r="N555" s="355"/>
      <c r="O555" s="355"/>
      <c r="P555" s="355"/>
      <c r="Q555" s="355"/>
      <c r="R555" s="356"/>
      <c r="S555" s="357"/>
      <c r="T555" s="356"/>
      <c r="U555" s="357"/>
      <c r="V555" s="355"/>
      <c r="W555" s="355"/>
      <c r="X555" s="355"/>
      <c r="Y555" s="355"/>
      <c r="Z555" s="355"/>
      <c r="AA555" s="355"/>
      <c r="AB555" s="355"/>
      <c r="AC555" s="355"/>
    </row>
    <row r="556" spans="1:29" ht="12" customHeight="1">
      <c r="A556" s="355"/>
      <c r="B556" s="355"/>
      <c r="C556" s="355"/>
      <c r="D556" s="355"/>
      <c r="E556" s="355"/>
      <c r="F556" s="355"/>
      <c r="G556" s="355"/>
      <c r="H556" s="355"/>
      <c r="I556" s="355"/>
      <c r="J556" s="355"/>
      <c r="K556" s="355"/>
      <c r="L556" s="355"/>
      <c r="M556" s="355"/>
      <c r="N556" s="355"/>
      <c r="O556" s="355"/>
      <c r="P556" s="355"/>
      <c r="Q556" s="355"/>
      <c r="R556" s="356"/>
      <c r="S556" s="357"/>
      <c r="T556" s="356"/>
      <c r="U556" s="357"/>
      <c r="V556" s="355"/>
      <c r="W556" s="355"/>
      <c r="X556" s="355"/>
      <c r="Y556" s="355"/>
      <c r="Z556" s="355"/>
      <c r="AA556" s="355"/>
      <c r="AB556" s="355"/>
      <c r="AC556" s="355"/>
    </row>
    <row r="557" spans="1:29" ht="12" customHeight="1">
      <c r="A557" s="355"/>
      <c r="B557" s="355"/>
      <c r="C557" s="355"/>
      <c r="D557" s="355"/>
      <c r="E557" s="355"/>
      <c r="F557" s="355"/>
      <c r="G557" s="355"/>
      <c r="H557" s="355"/>
      <c r="I557" s="355"/>
      <c r="J557" s="355"/>
      <c r="K557" s="355"/>
      <c r="L557" s="355"/>
      <c r="M557" s="355"/>
      <c r="N557" s="355"/>
      <c r="O557" s="355"/>
      <c r="P557" s="355"/>
      <c r="Q557" s="355"/>
      <c r="R557" s="356"/>
      <c r="S557" s="357"/>
      <c r="T557" s="356"/>
      <c r="U557" s="357"/>
      <c r="V557" s="355"/>
      <c r="W557" s="355"/>
      <c r="X557" s="355"/>
      <c r="Y557" s="355"/>
      <c r="Z557" s="355"/>
      <c r="AA557" s="355"/>
      <c r="AB557" s="355"/>
      <c r="AC557" s="355"/>
    </row>
    <row r="558" spans="1:29" ht="12" customHeight="1">
      <c r="A558" s="355"/>
      <c r="B558" s="355"/>
      <c r="C558" s="355"/>
      <c r="D558" s="355"/>
      <c r="E558" s="355"/>
      <c r="F558" s="355"/>
      <c r="G558" s="355"/>
      <c r="H558" s="355"/>
      <c r="I558" s="355"/>
      <c r="J558" s="355"/>
      <c r="K558" s="355"/>
      <c r="L558" s="355"/>
      <c r="M558" s="355"/>
      <c r="N558" s="355"/>
      <c r="O558" s="355"/>
      <c r="P558" s="355"/>
      <c r="Q558" s="355"/>
      <c r="R558" s="356"/>
      <c r="S558" s="357"/>
      <c r="T558" s="356"/>
      <c r="U558" s="357"/>
      <c r="V558" s="355"/>
      <c r="W558" s="355"/>
      <c r="X558" s="355"/>
      <c r="Y558" s="355"/>
      <c r="Z558" s="355"/>
      <c r="AA558" s="355"/>
      <c r="AB558" s="355"/>
      <c r="AC558" s="355"/>
    </row>
    <row r="559" spans="1:29" ht="12" customHeight="1">
      <c r="A559" s="355"/>
      <c r="B559" s="355"/>
      <c r="C559" s="355"/>
      <c r="D559" s="355"/>
      <c r="E559" s="355"/>
      <c r="F559" s="355"/>
      <c r="G559" s="355"/>
      <c r="H559" s="355"/>
      <c r="I559" s="355"/>
      <c r="J559" s="355"/>
      <c r="K559" s="355"/>
      <c r="L559" s="355"/>
      <c r="M559" s="355"/>
      <c r="N559" s="355"/>
      <c r="O559" s="355"/>
      <c r="P559" s="355"/>
      <c r="Q559" s="355"/>
      <c r="R559" s="356"/>
      <c r="S559" s="357"/>
      <c r="T559" s="356"/>
      <c r="U559" s="357"/>
      <c r="V559" s="355"/>
      <c r="W559" s="355"/>
      <c r="X559" s="355"/>
      <c r="Y559" s="355"/>
      <c r="Z559" s="355"/>
      <c r="AA559" s="355"/>
      <c r="AB559" s="355"/>
      <c r="AC559" s="355"/>
    </row>
    <row r="560" spans="1:29" ht="12" customHeight="1">
      <c r="A560" s="355"/>
      <c r="B560" s="355"/>
      <c r="C560" s="355"/>
      <c r="D560" s="355"/>
      <c r="E560" s="355"/>
      <c r="F560" s="355"/>
      <c r="G560" s="355"/>
      <c r="H560" s="355"/>
      <c r="I560" s="355"/>
      <c r="J560" s="355"/>
      <c r="K560" s="355"/>
      <c r="L560" s="355"/>
      <c r="M560" s="355"/>
      <c r="N560" s="355"/>
      <c r="O560" s="355"/>
      <c r="P560" s="355"/>
      <c r="Q560" s="355"/>
      <c r="R560" s="356"/>
      <c r="S560" s="357"/>
      <c r="T560" s="356"/>
      <c r="U560" s="357"/>
      <c r="V560" s="355"/>
      <c r="W560" s="355"/>
      <c r="X560" s="355"/>
      <c r="Y560" s="355"/>
      <c r="Z560" s="355"/>
      <c r="AA560" s="355"/>
      <c r="AB560" s="355"/>
      <c r="AC560" s="355"/>
    </row>
    <row r="561" spans="1:29" ht="12" customHeight="1">
      <c r="A561" s="355"/>
      <c r="B561" s="355"/>
      <c r="C561" s="355"/>
      <c r="D561" s="355"/>
      <c r="E561" s="355"/>
      <c r="F561" s="355"/>
      <c r="G561" s="355"/>
      <c r="H561" s="355"/>
      <c r="I561" s="355"/>
      <c r="J561" s="355"/>
      <c r="K561" s="355"/>
      <c r="L561" s="355"/>
      <c r="M561" s="355"/>
      <c r="N561" s="355"/>
      <c r="O561" s="355"/>
      <c r="P561" s="355"/>
      <c r="Q561" s="355"/>
      <c r="R561" s="356"/>
      <c r="S561" s="357"/>
      <c r="T561" s="356"/>
      <c r="U561" s="357"/>
      <c r="V561" s="355"/>
      <c r="W561" s="355"/>
      <c r="X561" s="355"/>
      <c r="Y561" s="355"/>
      <c r="Z561" s="355"/>
      <c r="AA561" s="355"/>
      <c r="AB561" s="355"/>
      <c r="AC561" s="355"/>
    </row>
    <row r="562" spans="1:29" ht="12" customHeight="1">
      <c r="A562" s="355"/>
      <c r="B562" s="355"/>
      <c r="C562" s="355"/>
      <c r="D562" s="355"/>
      <c r="E562" s="355"/>
      <c r="F562" s="355"/>
      <c r="G562" s="355"/>
      <c r="H562" s="355"/>
      <c r="I562" s="355"/>
      <c r="J562" s="355"/>
      <c r="K562" s="355"/>
      <c r="L562" s="355"/>
      <c r="M562" s="355"/>
      <c r="N562" s="355"/>
      <c r="O562" s="355"/>
      <c r="P562" s="355"/>
      <c r="Q562" s="355"/>
      <c r="R562" s="356"/>
      <c r="S562" s="357"/>
      <c r="T562" s="356"/>
      <c r="U562" s="357"/>
      <c r="V562" s="355"/>
      <c r="W562" s="355"/>
      <c r="X562" s="355"/>
      <c r="Y562" s="355"/>
      <c r="Z562" s="355"/>
      <c r="AA562" s="355"/>
      <c r="AB562" s="355"/>
      <c r="AC562" s="355"/>
    </row>
    <row r="563" spans="1:29" ht="12" customHeight="1">
      <c r="A563" s="355"/>
      <c r="B563" s="355"/>
      <c r="C563" s="355"/>
      <c r="D563" s="355"/>
      <c r="E563" s="355"/>
      <c r="F563" s="355"/>
      <c r="G563" s="355"/>
      <c r="H563" s="355"/>
      <c r="I563" s="355"/>
      <c r="J563" s="355"/>
      <c r="K563" s="355"/>
      <c r="L563" s="355"/>
      <c r="M563" s="355"/>
      <c r="N563" s="355"/>
      <c r="O563" s="355"/>
      <c r="P563" s="355"/>
      <c r="Q563" s="355"/>
      <c r="R563" s="356"/>
      <c r="S563" s="357"/>
      <c r="T563" s="356"/>
      <c r="U563" s="357"/>
      <c r="V563" s="355"/>
      <c r="W563" s="355"/>
      <c r="X563" s="355"/>
      <c r="Y563" s="355"/>
      <c r="Z563" s="355"/>
      <c r="AA563" s="355"/>
      <c r="AB563" s="355"/>
      <c r="AC563" s="355"/>
    </row>
    <row r="564" spans="1:29" ht="12" customHeight="1">
      <c r="A564" s="355"/>
      <c r="B564" s="355"/>
      <c r="C564" s="355"/>
      <c r="D564" s="355"/>
      <c r="E564" s="355"/>
      <c r="F564" s="355"/>
      <c r="G564" s="355"/>
      <c r="H564" s="355"/>
      <c r="I564" s="355"/>
      <c r="J564" s="355"/>
      <c r="K564" s="355"/>
      <c r="L564" s="355"/>
      <c r="M564" s="355"/>
      <c r="N564" s="355"/>
      <c r="O564" s="355"/>
      <c r="P564" s="355"/>
      <c r="Q564" s="355"/>
      <c r="R564" s="356"/>
      <c r="S564" s="357"/>
      <c r="T564" s="356"/>
      <c r="U564" s="357"/>
      <c r="V564" s="355"/>
      <c r="W564" s="355"/>
      <c r="X564" s="355"/>
      <c r="Y564" s="355"/>
      <c r="Z564" s="355"/>
      <c r="AA564" s="355"/>
      <c r="AB564" s="355"/>
      <c r="AC564" s="355"/>
    </row>
    <row r="565" spans="1:29" ht="12" customHeight="1">
      <c r="A565" s="355"/>
      <c r="B565" s="355"/>
      <c r="C565" s="355"/>
      <c r="D565" s="355"/>
      <c r="E565" s="355"/>
      <c r="F565" s="355"/>
      <c r="G565" s="355"/>
      <c r="H565" s="355"/>
      <c r="I565" s="355"/>
      <c r="J565" s="355"/>
      <c r="K565" s="355"/>
      <c r="L565" s="355"/>
      <c r="M565" s="355"/>
      <c r="N565" s="355"/>
      <c r="O565" s="355"/>
      <c r="P565" s="355"/>
      <c r="Q565" s="355"/>
      <c r="R565" s="356"/>
      <c r="S565" s="357"/>
      <c r="T565" s="356"/>
      <c r="U565" s="357"/>
      <c r="V565" s="355"/>
      <c r="W565" s="355"/>
      <c r="X565" s="355"/>
      <c r="Y565" s="355"/>
      <c r="Z565" s="355"/>
      <c r="AA565" s="355"/>
      <c r="AB565" s="355"/>
      <c r="AC565" s="355"/>
    </row>
    <row r="566" spans="1:29" ht="12" customHeight="1">
      <c r="A566" s="355"/>
      <c r="B566" s="355"/>
      <c r="C566" s="355"/>
      <c r="D566" s="355"/>
      <c r="E566" s="355"/>
      <c r="F566" s="355"/>
      <c r="G566" s="355"/>
      <c r="H566" s="355"/>
      <c r="I566" s="355"/>
      <c r="J566" s="355"/>
      <c r="K566" s="355"/>
      <c r="L566" s="355"/>
      <c r="M566" s="355"/>
      <c r="N566" s="355"/>
      <c r="O566" s="355"/>
      <c r="P566" s="355"/>
      <c r="Q566" s="355"/>
      <c r="R566" s="356"/>
      <c r="S566" s="357"/>
      <c r="T566" s="356"/>
      <c r="U566" s="357"/>
      <c r="V566" s="355"/>
      <c r="W566" s="355"/>
      <c r="X566" s="355"/>
      <c r="Y566" s="355"/>
      <c r="Z566" s="355"/>
      <c r="AA566" s="355"/>
      <c r="AB566" s="355"/>
      <c r="AC566" s="355"/>
    </row>
    <row r="567" spans="1:29" ht="12" customHeight="1">
      <c r="A567" s="355"/>
      <c r="B567" s="355"/>
      <c r="C567" s="355"/>
      <c r="D567" s="355"/>
      <c r="E567" s="355"/>
      <c r="F567" s="355"/>
      <c r="G567" s="355"/>
      <c r="H567" s="355"/>
      <c r="I567" s="355"/>
      <c r="J567" s="355"/>
      <c r="K567" s="355"/>
      <c r="L567" s="355"/>
      <c r="M567" s="355"/>
      <c r="N567" s="355"/>
      <c r="O567" s="355"/>
      <c r="P567" s="355"/>
      <c r="Q567" s="355"/>
      <c r="R567" s="356"/>
      <c r="S567" s="357"/>
      <c r="T567" s="356"/>
      <c r="U567" s="357"/>
      <c r="V567" s="355"/>
      <c r="W567" s="355"/>
      <c r="X567" s="355"/>
      <c r="Y567" s="355"/>
      <c r="Z567" s="355"/>
      <c r="AA567" s="355"/>
      <c r="AB567" s="355"/>
      <c r="AC567" s="355"/>
    </row>
    <row r="568" spans="1:29" ht="12" customHeight="1">
      <c r="A568" s="355"/>
      <c r="B568" s="355"/>
      <c r="C568" s="355"/>
      <c r="D568" s="355"/>
      <c r="E568" s="355"/>
      <c r="F568" s="355"/>
      <c r="G568" s="355"/>
      <c r="H568" s="355"/>
      <c r="I568" s="355"/>
      <c r="J568" s="355"/>
      <c r="K568" s="355"/>
      <c r="L568" s="355"/>
      <c r="M568" s="355"/>
      <c r="N568" s="355"/>
      <c r="O568" s="355"/>
      <c r="P568" s="355"/>
      <c r="Q568" s="355"/>
      <c r="R568" s="356"/>
      <c r="S568" s="357"/>
      <c r="T568" s="356"/>
      <c r="U568" s="357"/>
      <c r="V568" s="355"/>
      <c r="W568" s="355"/>
      <c r="X568" s="355"/>
      <c r="Y568" s="355"/>
      <c r="Z568" s="355"/>
      <c r="AA568" s="355"/>
      <c r="AB568" s="355"/>
      <c r="AC568" s="355"/>
    </row>
    <row r="569" spans="1:29" ht="12" customHeight="1">
      <c r="A569" s="355"/>
      <c r="B569" s="355"/>
      <c r="C569" s="355"/>
      <c r="D569" s="355"/>
      <c r="E569" s="355"/>
      <c r="F569" s="355"/>
      <c r="G569" s="355"/>
      <c r="H569" s="355"/>
      <c r="I569" s="355"/>
      <c r="J569" s="355"/>
      <c r="K569" s="355"/>
      <c r="L569" s="355"/>
      <c r="M569" s="355"/>
      <c r="N569" s="355"/>
      <c r="O569" s="355"/>
      <c r="P569" s="355"/>
      <c r="Q569" s="355"/>
      <c r="R569" s="356"/>
      <c r="S569" s="357"/>
      <c r="T569" s="356"/>
      <c r="U569" s="357"/>
      <c r="V569" s="355"/>
      <c r="W569" s="355"/>
      <c r="X569" s="355"/>
      <c r="Y569" s="355"/>
      <c r="Z569" s="355"/>
      <c r="AA569" s="355"/>
      <c r="AB569" s="355"/>
      <c r="AC569" s="355"/>
    </row>
    <row r="570" spans="1:29" ht="12" customHeight="1">
      <c r="A570" s="355"/>
      <c r="B570" s="355"/>
      <c r="C570" s="355"/>
      <c r="D570" s="355"/>
      <c r="E570" s="355"/>
      <c r="F570" s="355"/>
      <c r="G570" s="355"/>
      <c r="H570" s="355"/>
      <c r="I570" s="355"/>
      <c r="J570" s="355"/>
      <c r="K570" s="355"/>
      <c r="L570" s="355"/>
      <c r="M570" s="355"/>
      <c r="N570" s="355"/>
      <c r="O570" s="355"/>
      <c r="P570" s="355"/>
      <c r="Q570" s="355"/>
      <c r="R570" s="356"/>
      <c r="S570" s="357"/>
      <c r="T570" s="356"/>
      <c r="U570" s="357"/>
      <c r="V570" s="355"/>
      <c r="W570" s="355"/>
      <c r="X570" s="355"/>
      <c r="Y570" s="355"/>
      <c r="Z570" s="355"/>
      <c r="AA570" s="355"/>
      <c r="AB570" s="355"/>
      <c r="AC570" s="355"/>
    </row>
    <row r="571" spans="1:29" ht="12" customHeight="1">
      <c r="A571" s="355"/>
      <c r="B571" s="355"/>
      <c r="C571" s="355"/>
      <c r="D571" s="355"/>
      <c r="E571" s="355"/>
      <c r="F571" s="355"/>
      <c r="G571" s="355"/>
      <c r="H571" s="355"/>
      <c r="I571" s="355"/>
      <c r="J571" s="355"/>
      <c r="K571" s="355"/>
      <c r="L571" s="355"/>
      <c r="M571" s="355"/>
      <c r="N571" s="355"/>
      <c r="O571" s="355"/>
      <c r="P571" s="355"/>
      <c r="Q571" s="355"/>
      <c r="R571" s="356"/>
      <c r="S571" s="357"/>
      <c r="T571" s="356"/>
      <c r="U571" s="357"/>
      <c r="V571" s="355"/>
      <c r="W571" s="355"/>
      <c r="X571" s="355"/>
      <c r="Y571" s="355"/>
      <c r="Z571" s="355"/>
      <c r="AA571" s="355"/>
      <c r="AB571" s="355"/>
      <c r="AC571" s="355"/>
    </row>
    <row r="572" spans="1:29" ht="12" customHeight="1">
      <c r="A572" s="355"/>
      <c r="B572" s="355"/>
      <c r="C572" s="355"/>
      <c r="D572" s="355"/>
      <c r="E572" s="355"/>
      <c r="F572" s="355"/>
      <c r="G572" s="355"/>
      <c r="H572" s="355"/>
      <c r="I572" s="355"/>
      <c r="J572" s="355"/>
      <c r="K572" s="355"/>
      <c r="L572" s="355"/>
      <c r="M572" s="355"/>
      <c r="N572" s="355"/>
      <c r="O572" s="355"/>
      <c r="P572" s="355"/>
      <c r="Q572" s="355"/>
      <c r="R572" s="356"/>
      <c r="S572" s="357"/>
      <c r="T572" s="356"/>
      <c r="U572" s="357"/>
      <c r="V572" s="355"/>
      <c r="W572" s="355"/>
      <c r="X572" s="355"/>
      <c r="Y572" s="355"/>
      <c r="Z572" s="355"/>
      <c r="AA572" s="355"/>
      <c r="AB572" s="355"/>
      <c r="AC572" s="355"/>
    </row>
    <row r="573" spans="1:29" ht="12" customHeight="1">
      <c r="A573" s="355"/>
      <c r="B573" s="355"/>
      <c r="C573" s="355"/>
      <c r="D573" s="355"/>
      <c r="E573" s="355"/>
      <c r="F573" s="355"/>
      <c r="G573" s="355"/>
      <c r="H573" s="355"/>
      <c r="I573" s="355"/>
      <c r="J573" s="355"/>
      <c r="K573" s="355"/>
      <c r="L573" s="355"/>
      <c r="M573" s="355"/>
      <c r="N573" s="355"/>
      <c r="O573" s="355"/>
      <c r="P573" s="355"/>
      <c r="Q573" s="355"/>
      <c r="R573" s="356"/>
      <c r="S573" s="357"/>
      <c r="T573" s="356"/>
      <c r="U573" s="357"/>
      <c r="V573" s="355"/>
      <c r="W573" s="355"/>
      <c r="X573" s="355"/>
      <c r="Y573" s="355"/>
      <c r="Z573" s="355"/>
      <c r="AA573" s="355"/>
      <c r="AB573" s="355"/>
      <c r="AC573" s="355"/>
    </row>
    <row r="574" spans="1:29" ht="12" customHeight="1">
      <c r="A574" s="355"/>
      <c r="B574" s="355"/>
      <c r="C574" s="355"/>
      <c r="D574" s="355"/>
      <c r="E574" s="355"/>
      <c r="F574" s="355"/>
      <c r="G574" s="355"/>
      <c r="H574" s="355"/>
      <c r="I574" s="355"/>
      <c r="J574" s="355"/>
      <c r="K574" s="355"/>
      <c r="L574" s="355"/>
      <c r="M574" s="355"/>
      <c r="N574" s="355"/>
      <c r="O574" s="355"/>
      <c r="P574" s="355"/>
      <c r="Q574" s="355"/>
      <c r="R574" s="356"/>
      <c r="S574" s="357"/>
      <c r="T574" s="356"/>
      <c r="U574" s="357"/>
      <c r="V574" s="355"/>
      <c r="W574" s="355"/>
      <c r="X574" s="355"/>
      <c r="Y574" s="355"/>
      <c r="Z574" s="355"/>
      <c r="AA574" s="355"/>
      <c r="AB574" s="355"/>
      <c r="AC574" s="355"/>
    </row>
    <row r="575" spans="1:29" ht="12" customHeight="1">
      <c r="A575" s="355"/>
      <c r="B575" s="355"/>
      <c r="C575" s="355"/>
      <c r="D575" s="355"/>
      <c r="E575" s="355"/>
      <c r="F575" s="355"/>
      <c r="G575" s="355"/>
      <c r="H575" s="355"/>
      <c r="I575" s="355"/>
      <c r="J575" s="355"/>
      <c r="K575" s="355"/>
      <c r="L575" s="355"/>
      <c r="M575" s="355"/>
      <c r="N575" s="355"/>
      <c r="O575" s="355"/>
      <c r="P575" s="355"/>
      <c r="Q575" s="355"/>
      <c r="R575" s="356"/>
      <c r="S575" s="357"/>
      <c r="T575" s="356"/>
      <c r="U575" s="357"/>
      <c r="V575" s="355"/>
      <c r="W575" s="355"/>
      <c r="X575" s="355"/>
      <c r="Y575" s="355"/>
      <c r="Z575" s="355"/>
      <c r="AA575" s="355"/>
      <c r="AB575" s="355"/>
      <c r="AC575" s="355"/>
    </row>
    <row r="576" spans="1:29" ht="12" customHeight="1">
      <c r="A576" s="355"/>
      <c r="B576" s="355"/>
      <c r="C576" s="355"/>
      <c r="D576" s="355"/>
      <c r="E576" s="355"/>
      <c r="F576" s="355"/>
      <c r="G576" s="355"/>
      <c r="H576" s="355"/>
      <c r="I576" s="355"/>
      <c r="J576" s="355"/>
      <c r="K576" s="355"/>
      <c r="L576" s="355"/>
      <c r="M576" s="355"/>
      <c r="N576" s="355"/>
      <c r="O576" s="355"/>
      <c r="P576" s="355"/>
      <c r="Q576" s="355"/>
      <c r="R576" s="356"/>
      <c r="S576" s="357"/>
      <c r="T576" s="356"/>
      <c r="U576" s="357"/>
      <c r="V576" s="355"/>
      <c r="W576" s="355"/>
      <c r="X576" s="355"/>
      <c r="Y576" s="355"/>
      <c r="Z576" s="355"/>
      <c r="AA576" s="355"/>
      <c r="AB576" s="355"/>
      <c r="AC576" s="355"/>
    </row>
    <row r="577" spans="1:29" ht="12" customHeight="1">
      <c r="A577" s="355"/>
      <c r="B577" s="355"/>
      <c r="C577" s="355"/>
      <c r="D577" s="355"/>
      <c r="E577" s="355"/>
      <c r="F577" s="355"/>
      <c r="G577" s="355"/>
      <c r="H577" s="355"/>
      <c r="I577" s="355"/>
      <c r="J577" s="355"/>
      <c r="K577" s="355"/>
      <c r="L577" s="355"/>
      <c r="M577" s="355"/>
      <c r="N577" s="355"/>
      <c r="O577" s="355"/>
      <c r="P577" s="355"/>
      <c r="Q577" s="355"/>
      <c r="R577" s="356"/>
      <c r="S577" s="357"/>
      <c r="T577" s="356"/>
      <c r="U577" s="357"/>
      <c r="V577" s="355"/>
      <c r="W577" s="355"/>
      <c r="X577" s="355"/>
      <c r="Y577" s="355"/>
      <c r="Z577" s="355"/>
      <c r="AA577" s="355"/>
      <c r="AB577" s="355"/>
      <c r="AC577" s="355"/>
    </row>
    <row r="578" spans="1:29" ht="15.75" customHeight="1">
      <c r="A578" s="363"/>
      <c r="B578" s="363"/>
      <c r="C578" s="363"/>
      <c r="D578" s="363"/>
      <c r="E578" s="363"/>
      <c r="F578" s="363"/>
      <c r="G578" s="363"/>
      <c r="H578" s="363"/>
      <c r="I578" s="363"/>
      <c r="J578" s="363"/>
      <c r="K578" s="363"/>
      <c r="L578" s="363"/>
      <c r="M578" s="363"/>
      <c r="N578" s="363"/>
      <c r="O578" s="363"/>
      <c r="P578" s="363"/>
      <c r="Q578" s="363"/>
      <c r="R578" s="363"/>
      <c r="S578" s="363"/>
      <c r="T578" s="363"/>
      <c r="U578" s="363"/>
      <c r="V578" s="363"/>
      <c r="W578" s="363"/>
      <c r="X578" s="363"/>
      <c r="Y578" s="363"/>
      <c r="Z578" s="363"/>
      <c r="AA578" s="363"/>
      <c r="AB578" s="363"/>
      <c r="AC578" s="363"/>
    </row>
    <row r="579" spans="1:29" ht="15.75" customHeight="1">
      <c r="A579" s="363"/>
      <c r="B579" s="363"/>
      <c r="C579" s="363"/>
      <c r="D579" s="363"/>
      <c r="E579" s="363"/>
      <c r="F579" s="363"/>
      <c r="G579" s="363"/>
      <c r="H579" s="363"/>
      <c r="I579" s="363"/>
      <c r="J579" s="363"/>
      <c r="K579" s="363"/>
      <c r="L579" s="363"/>
      <c r="M579" s="363"/>
      <c r="N579" s="363"/>
      <c r="O579" s="363"/>
      <c r="P579" s="363"/>
      <c r="Q579" s="363"/>
      <c r="R579" s="363"/>
      <c r="S579" s="363"/>
      <c r="T579" s="363"/>
      <c r="U579" s="363"/>
      <c r="V579" s="363"/>
      <c r="W579" s="363"/>
      <c r="X579" s="363"/>
      <c r="Y579" s="363"/>
      <c r="Z579" s="363"/>
      <c r="AA579" s="363"/>
      <c r="AB579" s="363"/>
      <c r="AC579" s="363"/>
    </row>
    <row r="580" spans="1:29" ht="15.75" customHeight="1">
      <c r="A580" s="363"/>
      <c r="B580" s="363"/>
      <c r="C580" s="363"/>
      <c r="D580" s="363"/>
      <c r="E580" s="363"/>
      <c r="F580" s="363"/>
      <c r="G580" s="363"/>
      <c r="H580" s="363"/>
      <c r="I580" s="363"/>
      <c r="J580" s="363"/>
      <c r="K580" s="363"/>
      <c r="L580" s="363"/>
      <c r="M580" s="363"/>
      <c r="N580" s="363"/>
      <c r="O580" s="363"/>
      <c r="P580" s="363"/>
      <c r="Q580" s="363"/>
      <c r="R580" s="363"/>
      <c r="S580" s="363"/>
      <c r="T580" s="363"/>
      <c r="U580" s="363"/>
      <c r="V580" s="363"/>
      <c r="W580" s="363"/>
      <c r="X580" s="363"/>
      <c r="Y580" s="363"/>
      <c r="Z580" s="363"/>
      <c r="AA580" s="363"/>
      <c r="AB580" s="363"/>
      <c r="AC580" s="363"/>
    </row>
    <row r="581" spans="1:29" ht="15.75" customHeight="1">
      <c r="A581" s="363"/>
      <c r="B581" s="363"/>
      <c r="C581" s="363"/>
      <c r="D581" s="363"/>
      <c r="E581" s="363"/>
      <c r="F581" s="363"/>
      <c r="G581" s="363"/>
      <c r="H581" s="363"/>
      <c r="I581" s="363"/>
      <c r="J581" s="363"/>
      <c r="K581" s="363"/>
      <c r="L581" s="363"/>
      <c r="M581" s="363"/>
      <c r="N581" s="363"/>
      <c r="O581" s="363"/>
      <c r="P581" s="363"/>
      <c r="Q581" s="363"/>
      <c r="R581" s="363"/>
      <c r="S581" s="363"/>
      <c r="T581" s="363"/>
      <c r="U581" s="363"/>
      <c r="V581" s="363"/>
      <c r="W581" s="363"/>
      <c r="X581" s="363"/>
      <c r="Y581" s="363"/>
      <c r="Z581" s="363"/>
      <c r="AA581" s="363"/>
      <c r="AB581" s="363"/>
      <c r="AC581" s="363"/>
    </row>
    <row r="582" spans="1:29" ht="15.75" customHeight="1">
      <c r="A582" s="363"/>
      <c r="B582" s="363"/>
      <c r="C582" s="363"/>
      <c r="D582" s="363"/>
      <c r="E582" s="363"/>
      <c r="F582" s="363"/>
      <c r="G582" s="363"/>
      <c r="H582" s="363"/>
      <c r="I582" s="363"/>
      <c r="J582" s="363"/>
      <c r="K582" s="363"/>
      <c r="L582" s="363"/>
      <c r="M582" s="363"/>
      <c r="N582" s="363"/>
      <c r="O582" s="363"/>
      <c r="P582" s="363"/>
      <c r="Q582" s="363"/>
      <c r="R582" s="363"/>
      <c r="S582" s="363"/>
      <c r="T582" s="363"/>
      <c r="U582" s="363"/>
      <c r="V582" s="363"/>
      <c r="W582" s="363"/>
      <c r="X582" s="363"/>
      <c r="Y582" s="363"/>
      <c r="Z582" s="363"/>
      <c r="AA582" s="363"/>
      <c r="AB582" s="363"/>
      <c r="AC582" s="363"/>
    </row>
    <row r="583" spans="1:29" ht="15.75" customHeight="1">
      <c r="A583" s="363"/>
      <c r="B583" s="363"/>
      <c r="C583" s="363"/>
      <c r="D583" s="363"/>
      <c r="E583" s="363"/>
      <c r="F583" s="363"/>
      <c r="G583" s="363"/>
      <c r="H583" s="363"/>
      <c r="I583" s="363"/>
      <c r="J583" s="363"/>
      <c r="K583" s="363"/>
      <c r="L583" s="363"/>
      <c r="M583" s="363"/>
      <c r="N583" s="363"/>
      <c r="O583" s="363"/>
      <c r="P583" s="363"/>
      <c r="Q583" s="363"/>
      <c r="R583" s="363"/>
      <c r="S583" s="363"/>
      <c r="T583" s="363"/>
      <c r="U583" s="363"/>
      <c r="V583" s="363"/>
      <c r="W583" s="363"/>
      <c r="X583" s="363"/>
      <c r="Y583" s="363"/>
      <c r="Z583" s="363"/>
      <c r="AA583" s="363"/>
      <c r="AB583" s="363"/>
      <c r="AC583" s="363"/>
    </row>
    <row r="584" spans="1:29" ht="15.75" customHeight="1">
      <c r="A584" s="363"/>
      <c r="B584" s="363"/>
      <c r="C584" s="363"/>
      <c r="D584" s="363"/>
      <c r="E584" s="363"/>
      <c r="F584" s="363"/>
      <c r="G584" s="363"/>
      <c r="H584" s="363"/>
      <c r="I584" s="363"/>
      <c r="J584" s="363"/>
      <c r="K584" s="363"/>
      <c r="L584" s="363"/>
      <c r="M584" s="363"/>
      <c r="N584" s="363"/>
      <c r="O584" s="363"/>
      <c r="P584" s="363"/>
      <c r="Q584" s="363"/>
      <c r="R584" s="363"/>
      <c r="S584" s="363"/>
      <c r="T584" s="363"/>
      <c r="U584" s="363"/>
      <c r="V584" s="363"/>
      <c r="W584" s="363"/>
      <c r="X584" s="363"/>
      <c r="Y584" s="363"/>
      <c r="Z584" s="363"/>
      <c r="AA584" s="363"/>
      <c r="AB584" s="363"/>
      <c r="AC584" s="363"/>
    </row>
    <row r="585" spans="1:29" ht="15.75" customHeight="1">
      <c r="A585" s="363"/>
      <c r="B585" s="363"/>
      <c r="C585" s="363"/>
      <c r="D585" s="363"/>
      <c r="E585" s="363"/>
      <c r="F585" s="363"/>
      <c r="G585" s="363"/>
      <c r="H585" s="363"/>
      <c r="I585" s="363"/>
      <c r="J585" s="363"/>
      <c r="K585" s="363"/>
      <c r="L585" s="363"/>
      <c r="M585" s="363"/>
      <c r="N585" s="363"/>
      <c r="O585" s="363"/>
      <c r="P585" s="363"/>
      <c r="Q585" s="363"/>
      <c r="R585" s="363"/>
      <c r="S585" s="363"/>
      <c r="T585" s="363"/>
      <c r="U585" s="363"/>
      <c r="V585" s="363"/>
      <c r="W585" s="363"/>
      <c r="X585" s="363"/>
      <c r="Y585" s="363"/>
      <c r="Z585" s="363"/>
      <c r="AA585" s="363"/>
      <c r="AB585" s="363"/>
      <c r="AC585" s="363"/>
    </row>
    <row r="586" spans="1:29" ht="15.75" customHeight="1">
      <c r="A586" s="363"/>
      <c r="B586" s="363"/>
      <c r="C586" s="363"/>
      <c r="D586" s="363"/>
      <c r="E586" s="363"/>
      <c r="F586" s="363"/>
      <c r="G586" s="363"/>
      <c r="H586" s="363"/>
      <c r="I586" s="363"/>
      <c r="J586" s="363"/>
      <c r="K586" s="363"/>
      <c r="L586" s="363"/>
      <c r="M586" s="363"/>
      <c r="N586" s="363"/>
      <c r="O586" s="363"/>
      <c r="P586" s="363"/>
      <c r="Q586" s="363"/>
      <c r="R586" s="363"/>
      <c r="S586" s="363"/>
      <c r="T586" s="363"/>
      <c r="U586" s="363"/>
      <c r="V586" s="363"/>
      <c r="W586" s="363"/>
      <c r="X586" s="363"/>
      <c r="Y586" s="363"/>
      <c r="Z586" s="363"/>
      <c r="AA586" s="363"/>
      <c r="AB586" s="363"/>
      <c r="AC586" s="363"/>
    </row>
    <row r="587" spans="1:29" ht="15.75" customHeight="1">
      <c r="A587" s="363"/>
      <c r="B587" s="363"/>
      <c r="C587" s="363"/>
      <c r="D587" s="363"/>
      <c r="E587" s="363"/>
      <c r="F587" s="363"/>
      <c r="G587" s="363"/>
      <c r="H587" s="363"/>
      <c r="I587" s="363"/>
      <c r="J587" s="363"/>
      <c r="K587" s="363"/>
      <c r="L587" s="363"/>
      <c r="M587" s="363"/>
      <c r="N587" s="363"/>
      <c r="O587" s="363"/>
      <c r="P587" s="363"/>
      <c r="Q587" s="363"/>
      <c r="R587" s="363"/>
      <c r="S587" s="363"/>
      <c r="T587" s="363"/>
      <c r="U587" s="363"/>
      <c r="V587" s="363"/>
      <c r="W587" s="363"/>
      <c r="X587" s="363"/>
      <c r="Y587" s="363"/>
      <c r="Z587" s="363"/>
      <c r="AA587" s="363"/>
      <c r="AB587" s="363"/>
      <c r="AC587" s="363"/>
    </row>
    <row r="588" spans="1:29" ht="15.75" customHeight="1">
      <c r="A588" s="363"/>
      <c r="B588" s="363"/>
      <c r="C588" s="363"/>
      <c r="D588" s="363"/>
      <c r="E588" s="363"/>
      <c r="F588" s="363"/>
      <c r="G588" s="363"/>
      <c r="H588" s="363"/>
      <c r="I588" s="363"/>
      <c r="J588" s="363"/>
      <c r="K588" s="363"/>
      <c r="L588" s="363"/>
      <c r="M588" s="363"/>
      <c r="N588" s="363"/>
      <c r="O588" s="363"/>
      <c r="P588" s="363"/>
      <c r="Q588" s="363"/>
      <c r="R588" s="363"/>
      <c r="S588" s="363"/>
      <c r="T588" s="363"/>
      <c r="U588" s="363"/>
      <c r="V588" s="363"/>
      <c r="W588" s="363"/>
      <c r="X588" s="363"/>
      <c r="Y588" s="363"/>
      <c r="Z588" s="363"/>
      <c r="AA588" s="363"/>
      <c r="AB588" s="363"/>
      <c r="AC588" s="363"/>
    </row>
    <row r="589" spans="1:29" ht="15.75" customHeight="1">
      <c r="A589" s="363"/>
      <c r="B589" s="363"/>
      <c r="C589" s="363"/>
      <c r="D589" s="363"/>
      <c r="E589" s="363"/>
      <c r="F589" s="363"/>
      <c r="G589" s="363"/>
      <c r="H589" s="363"/>
      <c r="I589" s="363"/>
      <c r="J589" s="363"/>
      <c r="K589" s="363"/>
      <c r="L589" s="363"/>
      <c r="M589" s="363"/>
      <c r="N589" s="363"/>
      <c r="O589" s="363"/>
      <c r="P589" s="363"/>
      <c r="Q589" s="363"/>
      <c r="R589" s="363"/>
      <c r="S589" s="363"/>
      <c r="T589" s="363"/>
      <c r="U589" s="363"/>
      <c r="V589" s="363"/>
      <c r="W589" s="363"/>
      <c r="X589" s="363"/>
      <c r="Y589" s="363"/>
      <c r="Z589" s="363"/>
      <c r="AA589" s="363"/>
      <c r="AB589" s="363"/>
      <c r="AC589" s="363"/>
    </row>
    <row r="590" spans="1:29" ht="15.75" customHeight="1">
      <c r="A590" s="363"/>
      <c r="B590" s="363"/>
      <c r="C590" s="363"/>
      <c r="D590" s="363"/>
      <c r="E590" s="363"/>
      <c r="F590" s="363"/>
      <c r="G590" s="363"/>
      <c r="H590" s="363"/>
      <c r="I590" s="363"/>
      <c r="J590" s="363"/>
      <c r="K590" s="363"/>
      <c r="L590" s="363"/>
      <c r="M590" s="363"/>
      <c r="N590" s="363"/>
      <c r="O590" s="363"/>
      <c r="P590" s="363"/>
      <c r="Q590" s="363"/>
      <c r="R590" s="363"/>
      <c r="S590" s="363"/>
      <c r="T590" s="363"/>
      <c r="U590" s="363"/>
      <c r="V590" s="363"/>
      <c r="W590" s="363"/>
      <c r="X590" s="363"/>
      <c r="Y590" s="363"/>
      <c r="Z590" s="363"/>
      <c r="AA590" s="363"/>
      <c r="AB590" s="363"/>
      <c r="AC590" s="363"/>
    </row>
    <row r="591" spans="1:29" ht="15.75" customHeight="1">
      <c r="A591" s="363"/>
      <c r="B591" s="363"/>
      <c r="C591" s="363"/>
      <c r="D591" s="363"/>
      <c r="E591" s="363"/>
      <c r="F591" s="363"/>
      <c r="G591" s="363"/>
      <c r="H591" s="363"/>
      <c r="I591" s="363"/>
      <c r="J591" s="363"/>
      <c r="K591" s="363"/>
      <c r="L591" s="363"/>
      <c r="M591" s="363"/>
      <c r="N591" s="363"/>
      <c r="O591" s="363"/>
      <c r="P591" s="363"/>
      <c r="Q591" s="363"/>
      <c r="R591" s="363"/>
      <c r="S591" s="363"/>
      <c r="T591" s="363"/>
      <c r="U591" s="363"/>
      <c r="V591" s="363"/>
      <c r="W591" s="363"/>
      <c r="X591" s="363"/>
      <c r="Y591" s="363"/>
      <c r="Z591" s="363"/>
      <c r="AA591" s="363"/>
      <c r="AB591" s="363"/>
      <c r="AC591" s="363"/>
    </row>
    <row r="592" spans="1:29" ht="15.75" customHeight="1">
      <c r="A592" s="363"/>
      <c r="B592" s="363"/>
      <c r="C592" s="363"/>
      <c r="D592" s="363"/>
      <c r="E592" s="363"/>
      <c r="F592" s="363"/>
      <c r="G592" s="363"/>
      <c r="H592" s="363"/>
      <c r="I592" s="363"/>
      <c r="J592" s="363"/>
      <c r="K592" s="363"/>
      <c r="L592" s="363"/>
      <c r="M592" s="363"/>
      <c r="N592" s="363"/>
      <c r="O592" s="363"/>
      <c r="P592" s="363"/>
      <c r="Q592" s="363"/>
      <c r="R592" s="363"/>
      <c r="S592" s="363"/>
      <c r="T592" s="363"/>
      <c r="U592" s="363"/>
      <c r="V592" s="363"/>
      <c r="W592" s="363"/>
      <c r="X592" s="363"/>
      <c r="Y592" s="363"/>
      <c r="Z592" s="363"/>
      <c r="AA592" s="363"/>
      <c r="AB592" s="363"/>
      <c r="AC592" s="363"/>
    </row>
    <row r="593" spans="1:29" ht="15.75" customHeight="1">
      <c r="A593" s="363"/>
      <c r="B593" s="363"/>
      <c r="C593" s="363"/>
      <c r="D593" s="363"/>
      <c r="E593" s="363"/>
      <c r="F593" s="363"/>
      <c r="G593" s="363"/>
      <c r="H593" s="363"/>
      <c r="I593" s="363"/>
      <c r="J593" s="363"/>
      <c r="K593" s="363"/>
      <c r="L593" s="363"/>
      <c r="M593" s="363"/>
      <c r="N593" s="363"/>
      <c r="O593" s="363"/>
      <c r="P593" s="363"/>
      <c r="Q593" s="363"/>
      <c r="R593" s="363"/>
      <c r="S593" s="363"/>
      <c r="T593" s="363"/>
      <c r="U593" s="363"/>
      <c r="V593" s="363"/>
      <c r="W593" s="363"/>
      <c r="X593" s="363"/>
      <c r="Y593" s="363"/>
      <c r="Z593" s="363"/>
      <c r="AA593" s="363"/>
      <c r="AB593" s="363"/>
      <c r="AC593" s="363"/>
    </row>
    <row r="594" spans="1:29" ht="15.75" customHeight="1">
      <c r="A594" s="363"/>
      <c r="B594" s="363"/>
      <c r="C594" s="363"/>
      <c r="D594" s="363"/>
      <c r="E594" s="363"/>
      <c r="F594" s="363"/>
      <c r="G594" s="363"/>
      <c r="H594" s="363"/>
      <c r="I594" s="363"/>
      <c r="J594" s="363"/>
      <c r="K594" s="363"/>
      <c r="L594" s="363"/>
      <c r="M594" s="363"/>
      <c r="N594" s="363"/>
      <c r="O594" s="363"/>
      <c r="P594" s="363"/>
      <c r="Q594" s="363"/>
      <c r="R594" s="363"/>
      <c r="S594" s="363"/>
      <c r="T594" s="363"/>
      <c r="U594" s="363"/>
      <c r="V594" s="363"/>
      <c r="W594" s="363"/>
      <c r="X594" s="363"/>
      <c r="Y594" s="363"/>
      <c r="Z594" s="363"/>
      <c r="AA594" s="363"/>
      <c r="AB594" s="363"/>
      <c r="AC594" s="363"/>
    </row>
    <row r="595" spans="1:29" ht="15.75" customHeight="1">
      <c r="A595" s="363"/>
      <c r="B595" s="363"/>
      <c r="C595" s="363"/>
      <c r="D595" s="363"/>
      <c r="E595" s="363"/>
      <c r="F595" s="363"/>
      <c r="G595" s="363"/>
      <c r="H595" s="363"/>
      <c r="I595" s="363"/>
      <c r="J595" s="363"/>
      <c r="K595" s="363"/>
      <c r="L595" s="363"/>
      <c r="M595" s="363"/>
      <c r="N595" s="363"/>
      <c r="O595" s="363"/>
      <c r="P595" s="363"/>
      <c r="Q595" s="363"/>
      <c r="R595" s="363"/>
      <c r="S595" s="363"/>
      <c r="T595" s="363"/>
      <c r="U595" s="363"/>
      <c r="V595" s="363"/>
      <c r="W595" s="363"/>
      <c r="X595" s="363"/>
      <c r="Y595" s="363"/>
      <c r="Z595" s="363"/>
      <c r="AA595" s="363"/>
      <c r="AB595" s="363"/>
      <c r="AC595" s="363"/>
    </row>
    <row r="596" spans="1:29" ht="15.75" customHeight="1">
      <c r="A596" s="363"/>
      <c r="B596" s="363"/>
      <c r="C596" s="363"/>
      <c r="D596" s="363"/>
      <c r="E596" s="363"/>
      <c r="F596" s="363"/>
      <c r="G596" s="363"/>
      <c r="H596" s="363"/>
      <c r="I596" s="363"/>
      <c r="J596" s="363"/>
      <c r="K596" s="363"/>
      <c r="L596" s="363"/>
      <c r="M596" s="363"/>
      <c r="N596" s="363"/>
      <c r="O596" s="363"/>
      <c r="P596" s="363"/>
      <c r="Q596" s="363"/>
      <c r="R596" s="363"/>
      <c r="S596" s="363"/>
      <c r="T596" s="363"/>
      <c r="U596" s="363"/>
      <c r="V596" s="363"/>
      <c r="W596" s="363"/>
      <c r="X596" s="363"/>
      <c r="Y596" s="363"/>
      <c r="Z596" s="363"/>
      <c r="AA596" s="363"/>
      <c r="AB596" s="363"/>
      <c r="AC596" s="363"/>
    </row>
    <row r="597" spans="1:29" ht="15.75" customHeight="1">
      <c r="A597" s="363"/>
      <c r="B597" s="363"/>
      <c r="C597" s="363"/>
      <c r="D597" s="363"/>
      <c r="E597" s="363"/>
      <c r="F597" s="363"/>
      <c r="G597" s="363"/>
      <c r="H597" s="363"/>
      <c r="I597" s="363"/>
      <c r="J597" s="363"/>
      <c r="K597" s="363"/>
      <c r="L597" s="363"/>
      <c r="M597" s="363"/>
      <c r="N597" s="363"/>
      <c r="O597" s="363"/>
      <c r="P597" s="363"/>
      <c r="Q597" s="363"/>
      <c r="R597" s="363"/>
      <c r="S597" s="363"/>
      <c r="T597" s="363"/>
      <c r="U597" s="363"/>
      <c r="V597" s="363"/>
      <c r="W597" s="363"/>
      <c r="X597" s="363"/>
      <c r="Y597" s="363"/>
      <c r="Z597" s="363"/>
      <c r="AA597" s="363"/>
      <c r="AB597" s="363"/>
      <c r="AC597" s="363"/>
    </row>
    <row r="598" spans="1:29" ht="15.75" customHeight="1">
      <c r="A598" s="363"/>
      <c r="B598" s="363"/>
      <c r="C598" s="363"/>
      <c r="D598" s="363"/>
      <c r="E598" s="363"/>
      <c r="F598" s="363"/>
      <c r="G598" s="363"/>
      <c r="H598" s="363"/>
      <c r="I598" s="363"/>
      <c r="J598" s="363"/>
      <c r="K598" s="363"/>
      <c r="L598" s="363"/>
      <c r="M598" s="363"/>
      <c r="N598" s="363"/>
      <c r="O598" s="363"/>
      <c r="P598" s="363"/>
      <c r="Q598" s="363"/>
      <c r="R598" s="363"/>
      <c r="S598" s="363"/>
      <c r="T598" s="363"/>
      <c r="U598" s="363"/>
      <c r="V598" s="363"/>
      <c r="W598" s="363"/>
      <c r="X598" s="363"/>
      <c r="Y598" s="363"/>
      <c r="Z598" s="363"/>
      <c r="AA598" s="363"/>
      <c r="AB598" s="363"/>
      <c r="AC598" s="363"/>
    </row>
    <row r="599" spans="1:29" ht="15.75" customHeight="1">
      <c r="A599" s="363"/>
      <c r="B599" s="363"/>
      <c r="C599" s="363"/>
      <c r="D599" s="363"/>
      <c r="E599" s="363"/>
      <c r="F599" s="363"/>
      <c r="G599" s="363"/>
      <c r="H599" s="363"/>
      <c r="I599" s="363"/>
      <c r="J599" s="363"/>
      <c r="K599" s="363"/>
      <c r="L599" s="363"/>
      <c r="M599" s="363"/>
      <c r="N599" s="363"/>
      <c r="O599" s="363"/>
      <c r="P599" s="363"/>
      <c r="Q599" s="363"/>
      <c r="R599" s="363"/>
      <c r="S599" s="363"/>
      <c r="T599" s="363"/>
      <c r="U599" s="363"/>
      <c r="V599" s="363"/>
      <c r="W599" s="363"/>
      <c r="X599" s="363"/>
      <c r="Y599" s="363"/>
      <c r="Z599" s="363"/>
      <c r="AA599" s="363"/>
      <c r="AB599" s="363"/>
      <c r="AC599" s="363"/>
    </row>
    <row r="600" spans="1:29" ht="15.75" customHeight="1">
      <c r="A600" s="363"/>
      <c r="B600" s="363"/>
      <c r="C600" s="363"/>
      <c r="D600" s="363"/>
      <c r="E600" s="363"/>
      <c r="F600" s="363"/>
      <c r="G600" s="363"/>
      <c r="H600" s="363"/>
      <c r="I600" s="363"/>
      <c r="J600" s="363"/>
      <c r="K600" s="363"/>
      <c r="L600" s="363"/>
      <c r="M600" s="363"/>
      <c r="N600" s="363"/>
      <c r="O600" s="363"/>
      <c r="P600" s="363"/>
      <c r="Q600" s="363"/>
      <c r="R600" s="363"/>
      <c r="S600" s="363"/>
      <c r="T600" s="363"/>
      <c r="U600" s="363"/>
      <c r="V600" s="363"/>
      <c r="W600" s="363"/>
      <c r="X600" s="363"/>
      <c r="Y600" s="363"/>
      <c r="Z600" s="363"/>
      <c r="AA600" s="363"/>
      <c r="AB600" s="363"/>
      <c r="AC600" s="363"/>
    </row>
    <row r="601" spans="1:29" ht="15.75" customHeight="1">
      <c r="A601" s="363"/>
      <c r="B601" s="363"/>
      <c r="C601" s="363"/>
      <c r="D601" s="363"/>
      <c r="E601" s="363"/>
      <c r="F601" s="363"/>
      <c r="G601" s="363"/>
      <c r="H601" s="363"/>
      <c r="I601" s="363"/>
      <c r="J601" s="363"/>
      <c r="K601" s="363"/>
      <c r="L601" s="363"/>
      <c r="M601" s="363"/>
      <c r="N601" s="363"/>
      <c r="O601" s="363"/>
      <c r="P601" s="363"/>
      <c r="Q601" s="363"/>
      <c r="R601" s="363"/>
      <c r="S601" s="363"/>
      <c r="T601" s="363"/>
      <c r="U601" s="363"/>
      <c r="V601" s="363"/>
      <c r="W601" s="363"/>
      <c r="X601" s="363"/>
      <c r="Y601" s="363"/>
      <c r="Z601" s="363"/>
      <c r="AA601" s="363"/>
      <c r="AB601" s="363"/>
      <c r="AC601" s="363"/>
    </row>
    <row r="602" spans="1:29" ht="15.75" customHeight="1">
      <c r="A602" s="363"/>
      <c r="B602" s="363"/>
      <c r="C602" s="363"/>
      <c r="D602" s="363"/>
      <c r="E602" s="363"/>
      <c r="F602" s="363"/>
      <c r="G602" s="363"/>
      <c r="H602" s="363"/>
      <c r="I602" s="363"/>
      <c r="J602" s="363"/>
      <c r="K602" s="363"/>
      <c r="L602" s="363"/>
      <c r="M602" s="363"/>
      <c r="N602" s="363"/>
      <c r="O602" s="363"/>
      <c r="P602" s="363"/>
      <c r="Q602" s="363"/>
      <c r="R602" s="363"/>
      <c r="S602" s="363"/>
      <c r="T602" s="363"/>
      <c r="U602" s="363"/>
      <c r="V602" s="363"/>
      <c r="W602" s="363"/>
      <c r="X602" s="363"/>
      <c r="Y602" s="363"/>
      <c r="Z602" s="363"/>
      <c r="AA602" s="363"/>
      <c r="AB602" s="363"/>
      <c r="AC602" s="363"/>
    </row>
    <row r="603" spans="1:29" ht="15.75" customHeight="1">
      <c r="A603" s="363"/>
      <c r="B603" s="363"/>
      <c r="C603" s="363"/>
      <c r="D603" s="363"/>
      <c r="E603" s="363"/>
      <c r="F603" s="363"/>
      <c r="G603" s="363"/>
      <c r="H603" s="363"/>
      <c r="I603" s="363"/>
      <c r="J603" s="363"/>
      <c r="K603" s="363"/>
      <c r="L603" s="363"/>
      <c r="M603" s="363"/>
      <c r="N603" s="363"/>
      <c r="O603" s="363"/>
      <c r="P603" s="363"/>
      <c r="Q603" s="363"/>
      <c r="R603" s="363"/>
      <c r="S603" s="363"/>
      <c r="T603" s="363"/>
      <c r="U603" s="363"/>
      <c r="V603" s="363"/>
      <c r="W603" s="363"/>
      <c r="X603" s="363"/>
      <c r="Y603" s="363"/>
      <c r="Z603" s="363"/>
      <c r="AA603" s="363"/>
      <c r="AB603" s="363"/>
      <c r="AC603" s="363"/>
    </row>
    <row r="604" spans="1:29" ht="15.75" customHeight="1">
      <c r="A604" s="363"/>
      <c r="B604" s="363"/>
      <c r="C604" s="363"/>
      <c r="D604" s="363"/>
      <c r="E604" s="363"/>
      <c r="F604" s="363"/>
      <c r="G604" s="363"/>
      <c r="H604" s="363"/>
      <c r="I604" s="363"/>
      <c r="J604" s="363"/>
      <c r="K604" s="363"/>
      <c r="L604" s="363"/>
      <c r="M604" s="363"/>
      <c r="N604" s="363"/>
      <c r="O604" s="363"/>
      <c r="P604" s="363"/>
      <c r="Q604" s="363"/>
      <c r="R604" s="363"/>
      <c r="S604" s="363"/>
      <c r="T604" s="363"/>
      <c r="U604" s="363"/>
      <c r="V604" s="363"/>
      <c r="W604" s="363"/>
      <c r="X604" s="363"/>
      <c r="Y604" s="363"/>
      <c r="Z604" s="363"/>
      <c r="AA604" s="363"/>
      <c r="AB604" s="363"/>
      <c r="AC604" s="363"/>
    </row>
    <row r="605" spans="1:29" ht="15.75" customHeight="1">
      <c r="A605" s="363"/>
      <c r="B605" s="363"/>
      <c r="C605" s="363"/>
      <c r="D605" s="363"/>
      <c r="E605" s="363"/>
      <c r="F605" s="363"/>
      <c r="G605" s="363"/>
      <c r="H605" s="363"/>
      <c r="I605" s="363"/>
      <c r="J605" s="363"/>
      <c r="K605" s="363"/>
      <c r="L605" s="363"/>
      <c r="M605" s="363"/>
      <c r="N605" s="363"/>
      <c r="O605" s="363"/>
      <c r="P605" s="363"/>
      <c r="Q605" s="363"/>
      <c r="R605" s="363"/>
      <c r="S605" s="363"/>
      <c r="T605" s="363"/>
      <c r="U605" s="363"/>
      <c r="V605" s="363"/>
      <c r="W605" s="363"/>
      <c r="X605" s="363"/>
      <c r="Y605" s="363"/>
      <c r="Z605" s="363"/>
      <c r="AA605" s="363"/>
      <c r="AB605" s="363"/>
      <c r="AC605" s="363"/>
    </row>
    <row r="606" spans="1:29" ht="15.75" customHeight="1">
      <c r="A606" s="363"/>
      <c r="B606" s="363"/>
      <c r="C606" s="363"/>
      <c r="D606" s="363"/>
      <c r="E606" s="363"/>
      <c r="F606" s="363"/>
      <c r="G606" s="363"/>
      <c r="H606" s="363"/>
      <c r="I606" s="363"/>
      <c r="J606" s="363"/>
      <c r="K606" s="363"/>
      <c r="L606" s="363"/>
      <c r="M606" s="363"/>
      <c r="N606" s="363"/>
      <c r="O606" s="363"/>
      <c r="P606" s="363"/>
      <c r="Q606" s="363"/>
      <c r="R606" s="363"/>
      <c r="S606" s="363"/>
      <c r="T606" s="363"/>
      <c r="U606" s="363"/>
      <c r="V606" s="363"/>
      <c r="W606" s="363"/>
      <c r="X606" s="363"/>
      <c r="Y606" s="363"/>
      <c r="Z606" s="363"/>
      <c r="AA606" s="363"/>
      <c r="AB606" s="363"/>
      <c r="AC606" s="363"/>
    </row>
    <row r="607" spans="1:29" ht="15.75" customHeight="1">
      <c r="A607" s="363"/>
      <c r="B607" s="363"/>
      <c r="C607" s="363"/>
      <c r="D607" s="363"/>
      <c r="E607" s="363"/>
      <c r="F607" s="363"/>
      <c r="G607" s="363"/>
      <c r="H607" s="363"/>
      <c r="I607" s="363"/>
      <c r="J607" s="363"/>
      <c r="K607" s="363"/>
      <c r="L607" s="363"/>
      <c r="M607" s="363"/>
      <c r="N607" s="363"/>
      <c r="O607" s="363"/>
      <c r="P607" s="363"/>
      <c r="Q607" s="363"/>
      <c r="R607" s="363"/>
      <c r="S607" s="363"/>
      <c r="T607" s="363"/>
      <c r="U607" s="363"/>
      <c r="V607" s="363"/>
      <c r="W607" s="363"/>
      <c r="X607" s="363"/>
      <c r="Y607" s="363"/>
      <c r="Z607" s="363"/>
      <c r="AA607" s="363"/>
      <c r="AB607" s="363"/>
      <c r="AC607" s="363"/>
    </row>
    <row r="608" spans="1:29" ht="15.75" customHeight="1">
      <c r="A608" s="363"/>
      <c r="B608" s="363"/>
      <c r="C608" s="363"/>
      <c r="D608" s="363"/>
      <c r="E608" s="363"/>
      <c r="F608" s="363"/>
      <c r="G608" s="363"/>
      <c r="H608" s="363"/>
      <c r="I608" s="363"/>
      <c r="J608" s="363"/>
      <c r="K608" s="363"/>
      <c r="L608" s="363"/>
      <c r="M608" s="363"/>
      <c r="N608" s="363"/>
      <c r="O608" s="363"/>
      <c r="P608" s="363"/>
      <c r="Q608" s="363"/>
      <c r="R608" s="363"/>
      <c r="S608" s="363"/>
      <c r="T608" s="363"/>
      <c r="U608" s="363"/>
      <c r="V608" s="363"/>
      <c r="W608" s="363"/>
      <c r="X608" s="363"/>
      <c r="Y608" s="363"/>
      <c r="Z608" s="363"/>
      <c r="AA608" s="363"/>
      <c r="AB608" s="363"/>
      <c r="AC608" s="363"/>
    </row>
    <row r="609" spans="1:29" ht="15.75" customHeight="1">
      <c r="A609" s="363"/>
      <c r="B609" s="363"/>
      <c r="C609" s="363"/>
      <c r="D609" s="363"/>
      <c r="E609" s="363"/>
      <c r="F609" s="363"/>
      <c r="G609" s="363"/>
      <c r="H609" s="363"/>
      <c r="I609" s="363"/>
      <c r="J609" s="363"/>
      <c r="K609" s="363"/>
      <c r="L609" s="363"/>
      <c r="M609" s="363"/>
      <c r="N609" s="363"/>
      <c r="O609" s="363"/>
      <c r="P609" s="363"/>
      <c r="Q609" s="363"/>
      <c r="R609" s="363"/>
      <c r="S609" s="363"/>
      <c r="T609" s="363"/>
      <c r="U609" s="363"/>
      <c r="V609" s="363"/>
      <c r="W609" s="363"/>
      <c r="X609" s="363"/>
      <c r="Y609" s="363"/>
      <c r="Z609" s="363"/>
      <c r="AA609" s="363"/>
      <c r="AB609" s="363"/>
      <c r="AC609" s="363"/>
    </row>
    <row r="610" spans="1:29" ht="15.75" customHeight="1">
      <c r="A610" s="363"/>
      <c r="B610" s="363"/>
      <c r="C610" s="363"/>
      <c r="D610" s="363"/>
      <c r="E610" s="363"/>
      <c r="F610" s="363"/>
      <c r="G610" s="363"/>
      <c r="H610" s="363"/>
      <c r="I610" s="363"/>
      <c r="J610" s="363"/>
      <c r="K610" s="363"/>
      <c r="L610" s="363"/>
      <c r="M610" s="363"/>
      <c r="N610" s="363"/>
      <c r="O610" s="363"/>
      <c r="P610" s="363"/>
      <c r="Q610" s="363"/>
      <c r="R610" s="363"/>
      <c r="S610" s="363"/>
      <c r="T610" s="363"/>
      <c r="U610" s="363"/>
      <c r="V610" s="363"/>
      <c r="W610" s="363"/>
      <c r="X610" s="363"/>
      <c r="Y610" s="363"/>
      <c r="Z610" s="363"/>
      <c r="AA610" s="363"/>
      <c r="AB610" s="363"/>
      <c r="AC610" s="363"/>
    </row>
    <row r="611" spans="1:29" ht="15.75" customHeight="1">
      <c r="A611" s="363"/>
      <c r="B611" s="363"/>
      <c r="C611" s="363"/>
      <c r="D611" s="363"/>
      <c r="E611" s="363"/>
      <c r="F611" s="363"/>
      <c r="G611" s="363"/>
      <c r="H611" s="363"/>
      <c r="I611" s="363"/>
      <c r="J611" s="363"/>
      <c r="K611" s="363"/>
      <c r="L611" s="363"/>
      <c r="M611" s="363"/>
      <c r="N611" s="363"/>
      <c r="O611" s="363"/>
      <c r="P611" s="363"/>
      <c r="Q611" s="363"/>
      <c r="R611" s="363"/>
      <c r="S611" s="363"/>
      <c r="T611" s="363"/>
      <c r="U611" s="363"/>
      <c r="V611" s="363"/>
      <c r="W611" s="363"/>
      <c r="X611" s="363"/>
      <c r="Y611" s="363"/>
      <c r="Z611" s="363"/>
      <c r="AA611" s="363"/>
      <c r="AB611" s="363"/>
      <c r="AC611" s="363"/>
    </row>
    <row r="612" spans="1:29" ht="15.75" customHeight="1">
      <c r="A612" s="363"/>
      <c r="B612" s="363"/>
      <c r="C612" s="363"/>
      <c r="D612" s="363"/>
      <c r="E612" s="363"/>
      <c r="F612" s="363"/>
      <c r="G612" s="363"/>
      <c r="H612" s="363"/>
      <c r="I612" s="363"/>
      <c r="J612" s="363"/>
      <c r="K612" s="363"/>
      <c r="L612" s="363"/>
      <c r="M612" s="363"/>
      <c r="N612" s="363"/>
      <c r="O612" s="363"/>
      <c r="P612" s="363"/>
      <c r="Q612" s="363"/>
      <c r="R612" s="363"/>
      <c r="S612" s="363"/>
      <c r="T612" s="363"/>
      <c r="U612" s="363"/>
      <c r="V612" s="363"/>
      <c r="W612" s="363"/>
      <c r="X612" s="363"/>
      <c r="Y612" s="363"/>
      <c r="Z612" s="363"/>
      <c r="AA612" s="363"/>
      <c r="AB612" s="363"/>
      <c r="AC612" s="363"/>
    </row>
    <row r="613" spans="1:29" ht="15.75" customHeight="1">
      <c r="A613" s="363"/>
      <c r="B613" s="363"/>
      <c r="C613" s="363"/>
      <c r="D613" s="363"/>
      <c r="E613" s="363"/>
      <c r="F613" s="363"/>
      <c r="G613" s="363"/>
      <c r="H613" s="363"/>
      <c r="I613" s="363"/>
      <c r="J613" s="363"/>
      <c r="K613" s="363"/>
      <c r="L613" s="363"/>
      <c r="M613" s="363"/>
      <c r="N613" s="363"/>
      <c r="O613" s="363"/>
      <c r="P613" s="363"/>
      <c r="Q613" s="363"/>
      <c r="R613" s="363"/>
      <c r="S613" s="363"/>
      <c r="T613" s="363"/>
      <c r="U613" s="363"/>
      <c r="V613" s="363"/>
      <c r="W613" s="363"/>
      <c r="X613" s="363"/>
      <c r="Y613" s="363"/>
      <c r="Z613" s="363"/>
      <c r="AA613" s="363"/>
      <c r="AB613" s="363"/>
      <c r="AC613" s="363"/>
    </row>
    <row r="614" spans="1:29" ht="15.75" customHeight="1">
      <c r="A614" s="363"/>
      <c r="B614" s="363"/>
      <c r="C614" s="363"/>
      <c r="D614" s="363"/>
      <c r="E614" s="363"/>
      <c r="F614" s="363"/>
      <c r="G614" s="363"/>
      <c r="H614" s="363"/>
      <c r="I614" s="363"/>
      <c r="J614" s="363"/>
      <c r="K614" s="363"/>
      <c r="L614" s="363"/>
      <c r="M614" s="363"/>
      <c r="N614" s="363"/>
      <c r="O614" s="363"/>
      <c r="P614" s="363"/>
      <c r="Q614" s="363"/>
      <c r="R614" s="363"/>
      <c r="S614" s="363"/>
      <c r="T614" s="363"/>
      <c r="U614" s="363"/>
      <c r="V614" s="363"/>
      <c r="W614" s="363"/>
      <c r="X614" s="363"/>
      <c r="Y614" s="363"/>
      <c r="Z614" s="363"/>
      <c r="AA614" s="363"/>
      <c r="AB614" s="363"/>
      <c r="AC614" s="363"/>
    </row>
    <row r="615" spans="1:29" ht="15.75" customHeight="1">
      <c r="A615" s="363"/>
      <c r="B615" s="363"/>
      <c r="C615" s="363"/>
      <c r="D615" s="363"/>
      <c r="E615" s="363"/>
      <c r="F615" s="363"/>
      <c r="G615" s="363"/>
      <c r="H615" s="363"/>
      <c r="I615" s="363"/>
      <c r="J615" s="363"/>
      <c r="K615" s="363"/>
      <c r="L615" s="363"/>
      <c r="M615" s="363"/>
      <c r="N615" s="363"/>
      <c r="O615" s="363"/>
      <c r="P615" s="363"/>
      <c r="Q615" s="363"/>
      <c r="R615" s="363"/>
      <c r="S615" s="363"/>
      <c r="T615" s="363"/>
      <c r="U615" s="363"/>
      <c r="V615" s="363"/>
      <c r="W615" s="363"/>
      <c r="X615" s="363"/>
      <c r="Y615" s="363"/>
      <c r="Z615" s="363"/>
      <c r="AA615" s="363"/>
      <c r="AB615" s="363"/>
      <c r="AC615" s="363"/>
    </row>
    <row r="616" spans="1:29" ht="15.75" customHeight="1">
      <c r="A616" s="363"/>
      <c r="B616" s="363"/>
      <c r="C616" s="363"/>
      <c r="D616" s="363"/>
      <c r="E616" s="363"/>
      <c r="F616" s="363"/>
      <c r="G616" s="363"/>
      <c r="H616" s="363"/>
      <c r="I616" s="363"/>
      <c r="J616" s="363"/>
      <c r="K616" s="363"/>
      <c r="L616" s="363"/>
      <c r="M616" s="363"/>
      <c r="N616" s="363"/>
      <c r="O616" s="363"/>
      <c r="P616" s="363"/>
      <c r="Q616" s="363"/>
      <c r="R616" s="363"/>
      <c r="S616" s="363"/>
      <c r="T616" s="363"/>
      <c r="U616" s="363"/>
      <c r="V616" s="363"/>
      <c r="W616" s="363"/>
      <c r="X616" s="363"/>
      <c r="Y616" s="363"/>
      <c r="Z616" s="363"/>
      <c r="AA616" s="363"/>
      <c r="AB616" s="363"/>
      <c r="AC616" s="363"/>
    </row>
    <row r="617" spans="1:29" ht="15.75" customHeight="1">
      <c r="A617" s="363"/>
      <c r="B617" s="363"/>
      <c r="C617" s="363"/>
      <c r="D617" s="363"/>
      <c r="E617" s="363"/>
      <c r="F617" s="363"/>
      <c r="G617" s="363"/>
      <c r="H617" s="363"/>
      <c r="I617" s="363"/>
      <c r="J617" s="363"/>
      <c r="K617" s="363"/>
      <c r="L617" s="363"/>
      <c r="M617" s="363"/>
      <c r="N617" s="363"/>
      <c r="O617" s="363"/>
      <c r="P617" s="363"/>
      <c r="Q617" s="363"/>
      <c r="R617" s="363"/>
      <c r="S617" s="363"/>
      <c r="T617" s="363"/>
      <c r="U617" s="363"/>
      <c r="V617" s="363"/>
      <c r="W617" s="363"/>
      <c r="X617" s="363"/>
      <c r="Y617" s="363"/>
      <c r="Z617" s="363"/>
      <c r="AA617" s="363"/>
      <c r="AB617" s="363"/>
      <c r="AC617" s="363"/>
    </row>
    <row r="618" spans="1:29" ht="15.75" customHeight="1">
      <c r="A618" s="363"/>
      <c r="B618" s="363"/>
      <c r="C618" s="363"/>
      <c r="D618" s="363"/>
      <c r="E618" s="363"/>
      <c r="F618" s="363"/>
      <c r="G618" s="363"/>
      <c r="H618" s="363"/>
      <c r="I618" s="363"/>
      <c r="J618" s="363"/>
      <c r="K618" s="363"/>
      <c r="L618" s="363"/>
      <c r="M618" s="363"/>
      <c r="N618" s="363"/>
      <c r="O618" s="363"/>
      <c r="P618" s="363"/>
      <c r="Q618" s="363"/>
      <c r="R618" s="363"/>
      <c r="S618" s="363"/>
      <c r="T618" s="363"/>
      <c r="U618" s="363"/>
      <c r="V618" s="363"/>
      <c r="W618" s="363"/>
      <c r="X618" s="363"/>
      <c r="Y618" s="363"/>
      <c r="Z618" s="363"/>
      <c r="AA618" s="363"/>
      <c r="AB618" s="363"/>
      <c r="AC618" s="363"/>
    </row>
    <row r="619" spans="1:29" ht="15.75" customHeight="1">
      <c r="A619" s="363"/>
      <c r="B619" s="363"/>
      <c r="C619" s="363"/>
      <c r="D619" s="363"/>
      <c r="E619" s="363"/>
      <c r="F619" s="363"/>
      <c r="G619" s="363"/>
      <c r="H619" s="363"/>
      <c r="I619" s="363"/>
      <c r="J619" s="363"/>
      <c r="K619" s="363"/>
      <c r="L619" s="363"/>
      <c r="M619" s="363"/>
      <c r="N619" s="363"/>
      <c r="O619" s="363"/>
      <c r="P619" s="363"/>
      <c r="Q619" s="363"/>
      <c r="R619" s="363"/>
      <c r="S619" s="363"/>
      <c r="T619" s="363"/>
      <c r="U619" s="363"/>
      <c r="V619" s="363"/>
      <c r="W619" s="363"/>
      <c r="X619" s="363"/>
      <c r="Y619" s="363"/>
      <c r="Z619" s="363"/>
      <c r="AA619" s="363"/>
      <c r="AB619" s="363"/>
      <c r="AC619" s="363"/>
    </row>
    <row r="620" spans="1:29" ht="15.75" customHeight="1">
      <c r="A620" s="363"/>
      <c r="B620" s="363"/>
      <c r="C620" s="363"/>
      <c r="D620" s="363"/>
      <c r="E620" s="363"/>
      <c r="F620" s="363"/>
      <c r="G620" s="363"/>
      <c r="H620" s="363"/>
      <c r="I620" s="363"/>
      <c r="J620" s="363"/>
      <c r="K620" s="363"/>
      <c r="L620" s="363"/>
      <c r="M620" s="363"/>
      <c r="N620" s="363"/>
      <c r="O620" s="363"/>
      <c r="P620" s="363"/>
      <c r="Q620" s="363"/>
      <c r="R620" s="363"/>
      <c r="S620" s="363"/>
      <c r="T620" s="363"/>
      <c r="U620" s="363"/>
      <c r="V620" s="363"/>
      <c r="W620" s="363"/>
      <c r="X620" s="363"/>
      <c r="Y620" s="363"/>
      <c r="Z620" s="363"/>
      <c r="AA620" s="363"/>
      <c r="AB620" s="363"/>
      <c r="AC620" s="363"/>
    </row>
    <row r="621" spans="1:29" ht="15.75" customHeight="1">
      <c r="A621" s="363"/>
      <c r="B621" s="363"/>
      <c r="C621" s="363"/>
      <c r="D621" s="363"/>
      <c r="E621" s="363"/>
      <c r="F621" s="363"/>
      <c r="G621" s="363"/>
      <c r="H621" s="363"/>
      <c r="I621" s="363"/>
      <c r="J621" s="363"/>
      <c r="K621" s="363"/>
      <c r="L621" s="363"/>
      <c r="M621" s="363"/>
      <c r="N621" s="363"/>
      <c r="O621" s="363"/>
      <c r="P621" s="363"/>
      <c r="Q621" s="363"/>
      <c r="R621" s="363"/>
      <c r="S621" s="363"/>
      <c r="T621" s="363"/>
      <c r="U621" s="363"/>
      <c r="V621" s="363"/>
      <c r="W621" s="363"/>
      <c r="X621" s="363"/>
      <c r="Y621" s="363"/>
      <c r="Z621" s="363"/>
      <c r="AA621" s="363"/>
      <c r="AB621" s="363"/>
      <c r="AC621" s="363"/>
    </row>
    <row r="622" spans="1:29" ht="15.75" customHeight="1">
      <c r="A622" s="363"/>
      <c r="B622" s="363"/>
      <c r="C622" s="363"/>
      <c r="D622" s="363"/>
      <c r="E622" s="363"/>
      <c r="F622" s="363"/>
      <c r="G622" s="363"/>
      <c r="H622" s="363"/>
      <c r="I622" s="363"/>
      <c r="J622" s="363"/>
      <c r="K622" s="363"/>
      <c r="L622" s="363"/>
      <c r="M622" s="363"/>
      <c r="N622" s="363"/>
      <c r="O622" s="363"/>
      <c r="P622" s="363"/>
      <c r="Q622" s="363"/>
      <c r="R622" s="363"/>
      <c r="S622" s="363"/>
      <c r="T622" s="363"/>
      <c r="U622" s="363"/>
      <c r="V622" s="363"/>
      <c r="W622" s="363"/>
      <c r="X622" s="363"/>
      <c r="Y622" s="363"/>
      <c r="Z622" s="363"/>
      <c r="AA622" s="363"/>
      <c r="AB622" s="363"/>
      <c r="AC622" s="363"/>
    </row>
    <row r="623" spans="1:29" ht="15.75" customHeight="1">
      <c r="A623" s="363"/>
      <c r="B623" s="363"/>
      <c r="C623" s="363"/>
      <c r="D623" s="363"/>
      <c r="E623" s="363"/>
      <c r="F623" s="363"/>
      <c r="G623" s="363"/>
      <c r="H623" s="363"/>
      <c r="I623" s="363"/>
      <c r="J623" s="363"/>
      <c r="K623" s="363"/>
      <c r="L623" s="363"/>
      <c r="M623" s="363"/>
      <c r="N623" s="363"/>
      <c r="O623" s="363"/>
      <c r="P623" s="363"/>
      <c r="Q623" s="363"/>
      <c r="R623" s="363"/>
      <c r="S623" s="363"/>
      <c r="T623" s="363"/>
      <c r="U623" s="363"/>
      <c r="V623" s="363"/>
      <c r="W623" s="363"/>
      <c r="X623" s="363"/>
      <c r="Y623" s="363"/>
      <c r="Z623" s="363"/>
      <c r="AA623" s="363"/>
      <c r="AB623" s="363"/>
      <c r="AC623" s="363"/>
    </row>
    <row r="624" spans="1:29" ht="15.75" customHeight="1">
      <c r="A624" s="363"/>
      <c r="B624" s="363"/>
      <c r="C624" s="363"/>
      <c r="D624" s="363"/>
      <c r="E624" s="363"/>
      <c r="F624" s="363"/>
      <c r="G624" s="363"/>
      <c r="H624" s="363"/>
      <c r="I624" s="363"/>
      <c r="J624" s="363"/>
      <c r="K624" s="363"/>
      <c r="L624" s="363"/>
      <c r="M624" s="363"/>
      <c r="N624" s="363"/>
      <c r="O624" s="363"/>
      <c r="P624" s="363"/>
      <c r="Q624" s="363"/>
      <c r="R624" s="363"/>
      <c r="S624" s="363"/>
      <c r="T624" s="363"/>
      <c r="U624" s="363"/>
      <c r="V624" s="363"/>
      <c r="W624" s="363"/>
      <c r="X624" s="363"/>
      <c r="Y624" s="363"/>
      <c r="Z624" s="363"/>
      <c r="AA624" s="363"/>
      <c r="AB624" s="363"/>
      <c r="AC624" s="363"/>
    </row>
    <row r="625" spans="1:29" ht="15.75" customHeight="1">
      <c r="A625" s="363"/>
      <c r="B625" s="363"/>
      <c r="C625" s="363"/>
      <c r="D625" s="363"/>
      <c r="E625" s="363"/>
      <c r="F625" s="363"/>
      <c r="G625" s="363"/>
      <c r="H625" s="363"/>
      <c r="I625" s="363"/>
      <c r="J625" s="363"/>
      <c r="K625" s="363"/>
      <c r="L625" s="363"/>
      <c r="M625" s="363"/>
      <c r="N625" s="363"/>
      <c r="O625" s="363"/>
      <c r="P625" s="363"/>
      <c r="Q625" s="363"/>
      <c r="R625" s="363"/>
      <c r="S625" s="363"/>
      <c r="T625" s="363"/>
      <c r="U625" s="363"/>
      <c r="V625" s="363"/>
      <c r="W625" s="363"/>
      <c r="X625" s="363"/>
      <c r="Y625" s="363"/>
      <c r="Z625" s="363"/>
      <c r="AA625" s="363"/>
      <c r="AB625" s="363"/>
      <c r="AC625" s="363"/>
    </row>
    <row r="626" spans="1:29" ht="15.75" customHeight="1">
      <c r="A626" s="363"/>
      <c r="B626" s="363"/>
      <c r="C626" s="363"/>
      <c r="D626" s="363"/>
      <c r="E626" s="363"/>
      <c r="F626" s="363"/>
      <c r="G626" s="363"/>
      <c r="H626" s="363"/>
      <c r="I626" s="363"/>
      <c r="J626" s="363"/>
      <c r="K626" s="363"/>
      <c r="L626" s="363"/>
      <c r="M626" s="363"/>
      <c r="N626" s="363"/>
      <c r="O626" s="363"/>
      <c r="P626" s="363"/>
      <c r="Q626" s="363"/>
      <c r="R626" s="363"/>
      <c r="S626" s="363"/>
      <c r="T626" s="363"/>
      <c r="U626" s="363"/>
      <c r="V626" s="363"/>
      <c r="W626" s="363"/>
      <c r="X626" s="363"/>
      <c r="Y626" s="363"/>
      <c r="Z626" s="363"/>
      <c r="AA626" s="363"/>
      <c r="AB626" s="363"/>
      <c r="AC626" s="363"/>
    </row>
    <row r="627" spans="1:29" ht="15.75" customHeight="1">
      <c r="A627" s="363"/>
      <c r="B627" s="363"/>
      <c r="C627" s="363"/>
      <c r="D627" s="363"/>
      <c r="E627" s="363"/>
      <c r="F627" s="363"/>
      <c r="G627" s="363"/>
      <c r="H627" s="363"/>
      <c r="I627" s="363"/>
      <c r="J627" s="363"/>
      <c r="K627" s="363"/>
      <c r="L627" s="363"/>
      <c r="M627" s="363"/>
      <c r="N627" s="363"/>
      <c r="O627" s="363"/>
      <c r="P627" s="363"/>
      <c r="Q627" s="363"/>
      <c r="R627" s="363"/>
      <c r="S627" s="363"/>
      <c r="T627" s="363"/>
      <c r="U627" s="363"/>
      <c r="V627" s="363"/>
      <c r="W627" s="363"/>
      <c r="X627" s="363"/>
      <c r="Y627" s="363"/>
      <c r="Z627" s="363"/>
      <c r="AA627" s="363"/>
      <c r="AB627" s="363"/>
      <c r="AC627" s="363"/>
    </row>
    <row r="628" spans="1:29" ht="15.75" customHeight="1">
      <c r="A628" s="363"/>
      <c r="B628" s="363"/>
      <c r="C628" s="363"/>
      <c r="D628" s="363"/>
      <c r="E628" s="363"/>
      <c r="F628" s="363"/>
      <c r="G628" s="363"/>
      <c r="H628" s="363"/>
      <c r="I628" s="363"/>
      <c r="J628" s="363"/>
      <c r="K628" s="363"/>
      <c r="L628" s="363"/>
      <c r="M628" s="363"/>
      <c r="N628" s="363"/>
      <c r="O628" s="363"/>
      <c r="P628" s="363"/>
      <c r="Q628" s="363"/>
      <c r="R628" s="363"/>
      <c r="S628" s="363"/>
      <c r="T628" s="363"/>
      <c r="U628" s="363"/>
      <c r="V628" s="363"/>
      <c r="W628" s="363"/>
      <c r="X628" s="363"/>
      <c r="Y628" s="363"/>
      <c r="Z628" s="363"/>
      <c r="AA628" s="363"/>
      <c r="AB628" s="363"/>
      <c r="AC628" s="363"/>
    </row>
    <row r="629" spans="1:29" ht="15.75" customHeight="1">
      <c r="A629" s="363"/>
      <c r="B629" s="363"/>
      <c r="C629" s="363"/>
      <c r="D629" s="363"/>
      <c r="E629" s="363"/>
      <c r="F629" s="363"/>
      <c r="G629" s="363"/>
      <c r="H629" s="363"/>
      <c r="I629" s="363"/>
      <c r="J629" s="363"/>
      <c r="K629" s="363"/>
      <c r="L629" s="363"/>
      <c r="M629" s="363"/>
      <c r="N629" s="363"/>
      <c r="O629" s="363"/>
      <c r="P629" s="363"/>
      <c r="Q629" s="363"/>
      <c r="R629" s="363"/>
      <c r="S629" s="363"/>
      <c r="T629" s="363"/>
      <c r="U629" s="363"/>
      <c r="V629" s="363"/>
      <c r="W629" s="363"/>
      <c r="X629" s="363"/>
      <c r="Y629" s="363"/>
      <c r="Z629" s="363"/>
      <c r="AA629" s="363"/>
      <c r="AB629" s="363"/>
      <c r="AC629" s="363"/>
    </row>
    <row r="630" spans="1:29" ht="15.75" customHeight="1">
      <c r="A630" s="363"/>
      <c r="B630" s="363"/>
      <c r="C630" s="363"/>
      <c r="D630" s="363"/>
      <c r="E630" s="363"/>
      <c r="F630" s="363"/>
      <c r="G630" s="363"/>
      <c r="H630" s="363"/>
      <c r="I630" s="363"/>
      <c r="J630" s="363"/>
      <c r="K630" s="363"/>
      <c r="L630" s="363"/>
      <c r="M630" s="363"/>
      <c r="N630" s="363"/>
      <c r="O630" s="363"/>
      <c r="P630" s="363"/>
      <c r="Q630" s="363"/>
      <c r="R630" s="363"/>
      <c r="S630" s="363"/>
      <c r="T630" s="363"/>
      <c r="U630" s="363"/>
      <c r="V630" s="363"/>
      <c r="W630" s="363"/>
      <c r="X630" s="363"/>
      <c r="Y630" s="363"/>
      <c r="Z630" s="363"/>
      <c r="AA630" s="363"/>
      <c r="AB630" s="363"/>
      <c r="AC630" s="363"/>
    </row>
    <row r="631" spans="1:29" ht="15.75" customHeight="1">
      <c r="A631" s="363"/>
      <c r="B631" s="363"/>
      <c r="C631" s="363"/>
      <c r="D631" s="363"/>
      <c r="E631" s="363"/>
      <c r="F631" s="363"/>
      <c r="G631" s="363"/>
      <c r="H631" s="363"/>
      <c r="I631" s="363"/>
      <c r="J631" s="363"/>
      <c r="K631" s="363"/>
      <c r="L631" s="363"/>
      <c r="M631" s="363"/>
      <c r="N631" s="363"/>
      <c r="O631" s="363"/>
      <c r="P631" s="363"/>
      <c r="Q631" s="363"/>
      <c r="R631" s="363"/>
      <c r="S631" s="363"/>
      <c r="T631" s="363"/>
      <c r="U631" s="363"/>
      <c r="V631" s="363"/>
      <c r="W631" s="363"/>
      <c r="X631" s="363"/>
      <c r="Y631" s="363"/>
      <c r="Z631" s="363"/>
      <c r="AA631" s="363"/>
      <c r="AB631" s="363"/>
      <c r="AC631" s="363"/>
    </row>
    <row r="632" spans="1:29" ht="15.75" customHeight="1">
      <c r="A632" s="363"/>
      <c r="B632" s="363"/>
      <c r="C632" s="363"/>
      <c r="D632" s="363"/>
      <c r="E632" s="363"/>
      <c r="F632" s="363"/>
      <c r="G632" s="363"/>
      <c r="H632" s="363"/>
      <c r="I632" s="363"/>
      <c r="J632" s="363"/>
      <c r="K632" s="363"/>
      <c r="L632" s="363"/>
      <c r="M632" s="363"/>
      <c r="N632" s="363"/>
      <c r="O632" s="363"/>
      <c r="P632" s="363"/>
      <c r="Q632" s="363"/>
      <c r="R632" s="363"/>
      <c r="S632" s="363"/>
      <c r="T632" s="363"/>
      <c r="U632" s="363"/>
      <c r="V632" s="363"/>
      <c r="W632" s="363"/>
      <c r="X632" s="363"/>
      <c r="Y632" s="363"/>
      <c r="Z632" s="363"/>
      <c r="AA632" s="363"/>
      <c r="AB632" s="363"/>
      <c r="AC632" s="363"/>
    </row>
    <row r="633" spans="1:29" ht="15.75" customHeight="1">
      <c r="A633" s="363"/>
      <c r="B633" s="363"/>
      <c r="C633" s="363"/>
      <c r="D633" s="363"/>
      <c r="E633" s="363"/>
      <c r="F633" s="363"/>
      <c r="G633" s="363"/>
      <c r="H633" s="363"/>
      <c r="I633" s="363"/>
      <c r="J633" s="363"/>
      <c r="K633" s="363"/>
      <c r="L633" s="363"/>
      <c r="M633" s="363"/>
      <c r="N633" s="363"/>
      <c r="O633" s="363"/>
      <c r="P633" s="363"/>
      <c r="Q633" s="363"/>
      <c r="R633" s="363"/>
      <c r="S633" s="363"/>
      <c r="T633" s="363"/>
      <c r="U633" s="363"/>
      <c r="V633" s="363"/>
      <c r="W633" s="363"/>
      <c r="X633" s="363"/>
      <c r="Y633" s="363"/>
      <c r="Z633" s="363"/>
      <c r="AA633" s="363"/>
      <c r="AB633" s="363"/>
      <c r="AC633" s="363"/>
    </row>
    <row r="634" spans="1:29" ht="15.75" customHeight="1">
      <c r="A634" s="363"/>
      <c r="B634" s="363"/>
      <c r="C634" s="363"/>
      <c r="D634" s="363"/>
      <c r="E634" s="363"/>
      <c r="F634" s="363"/>
      <c r="G634" s="363"/>
      <c r="H634" s="363"/>
      <c r="I634" s="363"/>
      <c r="J634" s="363"/>
      <c r="K634" s="363"/>
      <c r="L634" s="363"/>
      <c r="M634" s="363"/>
      <c r="N634" s="363"/>
      <c r="O634" s="363"/>
      <c r="P634" s="363"/>
      <c r="Q634" s="363"/>
      <c r="R634" s="363"/>
      <c r="S634" s="363"/>
      <c r="T634" s="363"/>
      <c r="U634" s="363"/>
      <c r="V634" s="363"/>
      <c r="W634" s="363"/>
      <c r="X634" s="363"/>
      <c r="Y634" s="363"/>
      <c r="Z634" s="363"/>
      <c r="AA634" s="363"/>
      <c r="AB634" s="363"/>
      <c r="AC634" s="363"/>
    </row>
    <row r="635" spans="1:29" ht="15.75" customHeight="1">
      <c r="A635" s="363"/>
      <c r="B635" s="363"/>
      <c r="C635" s="363"/>
      <c r="D635" s="363"/>
      <c r="E635" s="363"/>
      <c r="F635" s="363"/>
      <c r="G635" s="363"/>
      <c r="H635" s="363"/>
      <c r="I635" s="363"/>
      <c r="J635" s="363"/>
      <c r="K635" s="363"/>
      <c r="L635" s="363"/>
      <c r="M635" s="363"/>
      <c r="N635" s="363"/>
      <c r="O635" s="363"/>
      <c r="P635" s="363"/>
      <c r="Q635" s="363"/>
      <c r="R635" s="363"/>
      <c r="S635" s="363"/>
      <c r="T635" s="363"/>
      <c r="U635" s="363"/>
      <c r="V635" s="363"/>
      <c r="W635" s="363"/>
      <c r="X635" s="363"/>
      <c r="Y635" s="363"/>
      <c r="Z635" s="363"/>
      <c r="AA635" s="363"/>
      <c r="AB635" s="363"/>
      <c r="AC635" s="363"/>
    </row>
    <row r="636" spans="1:29" ht="15.75" customHeight="1">
      <c r="A636" s="363"/>
      <c r="B636" s="363"/>
      <c r="C636" s="363"/>
      <c r="D636" s="363"/>
      <c r="E636" s="363"/>
      <c r="F636" s="363"/>
      <c r="G636" s="363"/>
      <c r="H636" s="363"/>
      <c r="I636" s="363"/>
      <c r="J636" s="363"/>
      <c r="K636" s="363"/>
      <c r="L636" s="363"/>
      <c r="M636" s="363"/>
      <c r="N636" s="363"/>
      <c r="O636" s="363"/>
      <c r="P636" s="363"/>
      <c r="Q636" s="363"/>
      <c r="R636" s="363"/>
      <c r="S636" s="363"/>
      <c r="T636" s="363"/>
      <c r="U636" s="363"/>
      <c r="V636" s="363"/>
      <c r="W636" s="363"/>
      <c r="X636" s="363"/>
      <c r="Y636" s="363"/>
      <c r="Z636" s="363"/>
      <c r="AA636" s="363"/>
      <c r="AB636" s="363"/>
      <c r="AC636" s="363"/>
    </row>
    <row r="637" spans="1:29" ht="15.75" customHeight="1">
      <c r="A637" s="363"/>
      <c r="B637" s="363"/>
      <c r="C637" s="363"/>
      <c r="D637" s="363"/>
      <c r="E637" s="363"/>
      <c r="F637" s="363"/>
      <c r="G637" s="363"/>
      <c r="H637" s="363"/>
      <c r="I637" s="363"/>
      <c r="J637" s="363"/>
      <c r="K637" s="363"/>
      <c r="L637" s="363"/>
      <c r="M637" s="363"/>
      <c r="N637" s="363"/>
      <c r="O637" s="363"/>
      <c r="P637" s="363"/>
      <c r="Q637" s="363"/>
      <c r="R637" s="363"/>
      <c r="S637" s="363"/>
      <c r="T637" s="363"/>
      <c r="U637" s="363"/>
      <c r="V637" s="363"/>
      <c r="W637" s="363"/>
      <c r="X637" s="363"/>
      <c r="Y637" s="363"/>
      <c r="Z637" s="363"/>
      <c r="AA637" s="363"/>
      <c r="AB637" s="363"/>
      <c r="AC637" s="363"/>
    </row>
    <row r="638" spans="1:29" ht="15.75" customHeight="1">
      <c r="A638" s="363"/>
      <c r="B638" s="363"/>
      <c r="C638" s="363"/>
      <c r="D638" s="363"/>
      <c r="E638" s="363"/>
      <c r="F638" s="363"/>
      <c r="G638" s="363"/>
      <c r="H638" s="363"/>
      <c r="I638" s="363"/>
      <c r="J638" s="363"/>
      <c r="K638" s="363"/>
      <c r="L638" s="363"/>
      <c r="M638" s="363"/>
      <c r="N638" s="363"/>
      <c r="O638" s="363"/>
      <c r="P638" s="363"/>
      <c r="Q638" s="363"/>
      <c r="R638" s="363"/>
      <c r="S638" s="363"/>
      <c r="T638" s="363"/>
      <c r="U638" s="363"/>
      <c r="V638" s="363"/>
      <c r="W638" s="363"/>
      <c r="X638" s="363"/>
      <c r="Y638" s="363"/>
      <c r="Z638" s="363"/>
      <c r="AA638" s="363"/>
      <c r="AB638" s="363"/>
      <c r="AC638" s="363"/>
    </row>
    <row r="639" spans="1:29" ht="15.75" customHeight="1">
      <c r="A639" s="363"/>
      <c r="B639" s="363"/>
      <c r="C639" s="363"/>
      <c r="D639" s="363"/>
      <c r="E639" s="363"/>
      <c r="F639" s="363"/>
      <c r="G639" s="363"/>
      <c r="H639" s="363"/>
      <c r="I639" s="363"/>
      <c r="J639" s="363"/>
      <c r="K639" s="363"/>
      <c r="L639" s="363"/>
      <c r="M639" s="363"/>
      <c r="N639" s="363"/>
      <c r="O639" s="363"/>
      <c r="P639" s="363"/>
      <c r="Q639" s="363"/>
      <c r="R639" s="363"/>
      <c r="S639" s="363"/>
      <c r="T639" s="363"/>
      <c r="U639" s="363"/>
      <c r="V639" s="363"/>
      <c r="W639" s="363"/>
      <c r="X639" s="363"/>
      <c r="Y639" s="363"/>
      <c r="Z639" s="363"/>
      <c r="AA639" s="363"/>
      <c r="AB639" s="363"/>
      <c r="AC639" s="363"/>
    </row>
    <row r="640" spans="1:29" ht="15.75" customHeight="1">
      <c r="A640" s="363"/>
      <c r="B640" s="363"/>
      <c r="C640" s="363"/>
      <c r="D640" s="363"/>
      <c r="E640" s="363"/>
      <c r="F640" s="363"/>
      <c r="G640" s="363"/>
      <c r="H640" s="363"/>
      <c r="I640" s="363"/>
      <c r="J640" s="363"/>
      <c r="K640" s="363"/>
      <c r="L640" s="363"/>
      <c r="M640" s="363"/>
      <c r="N640" s="363"/>
      <c r="O640" s="363"/>
      <c r="P640" s="363"/>
      <c r="Q640" s="363"/>
      <c r="R640" s="363"/>
      <c r="S640" s="363"/>
      <c r="T640" s="363"/>
      <c r="U640" s="363"/>
      <c r="V640" s="363"/>
      <c r="W640" s="363"/>
      <c r="X640" s="363"/>
      <c r="Y640" s="363"/>
      <c r="Z640" s="363"/>
      <c r="AA640" s="363"/>
      <c r="AB640" s="363"/>
      <c r="AC640" s="363"/>
    </row>
    <row r="641" spans="1:29" ht="15.75" customHeight="1">
      <c r="A641" s="363"/>
      <c r="B641" s="363"/>
      <c r="C641" s="363"/>
      <c r="D641" s="363"/>
      <c r="E641" s="363"/>
      <c r="F641" s="363"/>
      <c r="G641" s="363"/>
      <c r="H641" s="363"/>
      <c r="I641" s="363"/>
      <c r="J641" s="363"/>
      <c r="K641" s="363"/>
      <c r="L641" s="363"/>
      <c r="M641" s="363"/>
      <c r="N641" s="363"/>
      <c r="O641" s="363"/>
      <c r="P641" s="363"/>
      <c r="Q641" s="363"/>
      <c r="R641" s="363"/>
      <c r="S641" s="363"/>
      <c r="T641" s="363"/>
      <c r="U641" s="363"/>
      <c r="V641" s="363"/>
      <c r="W641" s="363"/>
      <c r="X641" s="363"/>
      <c r="Y641" s="363"/>
      <c r="Z641" s="363"/>
      <c r="AA641" s="363"/>
      <c r="AB641" s="363"/>
      <c r="AC641" s="363"/>
    </row>
    <row r="642" spans="1:29" ht="15.75" customHeight="1">
      <c r="A642" s="363"/>
      <c r="B642" s="363"/>
      <c r="C642" s="363"/>
      <c r="D642" s="363"/>
      <c r="E642" s="363"/>
      <c r="F642" s="363"/>
      <c r="G642" s="363"/>
      <c r="H642" s="363"/>
      <c r="I642" s="363"/>
      <c r="J642" s="363"/>
      <c r="K642" s="363"/>
      <c r="L642" s="363"/>
      <c r="M642" s="363"/>
      <c r="N642" s="363"/>
      <c r="O642" s="363"/>
      <c r="P642" s="363"/>
      <c r="Q642" s="363"/>
      <c r="R642" s="363"/>
      <c r="S642" s="363"/>
      <c r="T642" s="363"/>
      <c r="U642" s="363"/>
      <c r="V642" s="363"/>
      <c r="W642" s="363"/>
      <c r="X642" s="363"/>
      <c r="Y642" s="363"/>
      <c r="Z642" s="363"/>
      <c r="AA642" s="363"/>
      <c r="AB642" s="363"/>
      <c r="AC642" s="363"/>
    </row>
    <row r="643" spans="1:29" ht="15.75" customHeight="1">
      <c r="A643" s="363"/>
      <c r="B643" s="363"/>
      <c r="C643" s="363"/>
      <c r="D643" s="363"/>
      <c r="E643" s="363"/>
      <c r="F643" s="363"/>
      <c r="G643" s="363"/>
      <c r="H643" s="363"/>
      <c r="I643" s="363"/>
      <c r="J643" s="363"/>
      <c r="K643" s="363"/>
      <c r="L643" s="363"/>
      <c r="M643" s="363"/>
      <c r="N643" s="363"/>
      <c r="O643" s="363"/>
      <c r="P643" s="363"/>
      <c r="Q643" s="363"/>
      <c r="R643" s="363"/>
      <c r="S643" s="363"/>
      <c r="T643" s="363"/>
      <c r="U643" s="363"/>
      <c r="V643" s="363"/>
      <c r="W643" s="363"/>
      <c r="X643" s="363"/>
      <c r="Y643" s="363"/>
      <c r="Z643" s="363"/>
      <c r="AA643" s="363"/>
      <c r="AB643" s="363"/>
      <c r="AC643" s="363"/>
    </row>
    <row r="644" spans="1:29" ht="15.75" customHeight="1">
      <c r="A644" s="363"/>
      <c r="B644" s="363"/>
      <c r="C644" s="363"/>
      <c r="D644" s="363"/>
      <c r="E644" s="363"/>
      <c r="F644" s="363"/>
      <c r="G644" s="363"/>
      <c r="H644" s="363"/>
      <c r="I644" s="363"/>
      <c r="J644" s="363"/>
      <c r="K644" s="363"/>
      <c r="L644" s="363"/>
      <c r="M644" s="363"/>
      <c r="N644" s="363"/>
      <c r="O644" s="363"/>
      <c r="P644" s="363"/>
      <c r="Q644" s="363"/>
      <c r="R644" s="363"/>
      <c r="S644" s="363"/>
      <c r="T644" s="363"/>
      <c r="U644" s="363"/>
      <c r="V644" s="363"/>
      <c r="W644" s="363"/>
      <c r="X644" s="363"/>
      <c r="Y644" s="363"/>
      <c r="Z644" s="363"/>
      <c r="AA644" s="363"/>
      <c r="AB644" s="363"/>
      <c r="AC644" s="363"/>
    </row>
    <row r="645" spans="1:29" ht="15.75" customHeight="1">
      <c r="A645" s="363"/>
      <c r="B645" s="363"/>
      <c r="C645" s="363"/>
      <c r="D645" s="363"/>
      <c r="E645" s="363"/>
      <c r="F645" s="363"/>
      <c r="G645" s="363"/>
      <c r="H645" s="363"/>
      <c r="I645" s="363"/>
      <c r="J645" s="363"/>
      <c r="K645" s="363"/>
      <c r="L645" s="363"/>
      <c r="M645" s="363"/>
      <c r="N645" s="363"/>
      <c r="O645" s="363"/>
      <c r="P645" s="363"/>
      <c r="Q645" s="363"/>
      <c r="R645" s="363"/>
      <c r="S645" s="363"/>
      <c r="T645" s="363"/>
      <c r="U645" s="363"/>
      <c r="V645" s="363"/>
      <c r="W645" s="363"/>
      <c r="X645" s="363"/>
      <c r="Y645" s="363"/>
      <c r="Z645" s="363"/>
      <c r="AA645" s="363"/>
      <c r="AB645" s="363"/>
      <c r="AC645" s="363"/>
    </row>
    <row r="646" spans="1:29" ht="15.75" customHeight="1">
      <c r="A646" s="363"/>
      <c r="B646" s="363"/>
      <c r="C646" s="363"/>
      <c r="D646" s="363"/>
      <c r="E646" s="363"/>
      <c r="F646" s="363"/>
      <c r="G646" s="363"/>
      <c r="H646" s="363"/>
      <c r="I646" s="363"/>
      <c r="J646" s="363"/>
      <c r="K646" s="363"/>
      <c r="L646" s="363"/>
      <c r="M646" s="363"/>
      <c r="N646" s="363"/>
      <c r="O646" s="363"/>
      <c r="P646" s="363"/>
      <c r="Q646" s="363"/>
      <c r="R646" s="363"/>
      <c r="S646" s="363"/>
      <c r="T646" s="363"/>
      <c r="U646" s="363"/>
      <c r="V646" s="363"/>
      <c r="W646" s="363"/>
      <c r="X646" s="363"/>
      <c r="Y646" s="363"/>
      <c r="Z646" s="363"/>
      <c r="AA646" s="363"/>
      <c r="AB646" s="363"/>
      <c r="AC646" s="363"/>
    </row>
    <row r="647" spans="1:29" ht="15.75" customHeight="1">
      <c r="A647" s="363"/>
      <c r="B647" s="363"/>
      <c r="C647" s="363"/>
      <c r="D647" s="363"/>
      <c r="E647" s="363"/>
      <c r="F647" s="363"/>
      <c r="G647" s="363"/>
      <c r="H647" s="363"/>
      <c r="I647" s="363"/>
      <c r="J647" s="363"/>
      <c r="K647" s="363"/>
      <c r="L647" s="363"/>
      <c r="M647" s="363"/>
      <c r="N647" s="363"/>
      <c r="O647" s="363"/>
      <c r="P647" s="363"/>
      <c r="Q647" s="363"/>
      <c r="R647" s="363"/>
      <c r="S647" s="363"/>
      <c r="T647" s="363"/>
      <c r="U647" s="363"/>
      <c r="V647" s="363"/>
      <c r="W647" s="363"/>
      <c r="X647" s="363"/>
      <c r="Y647" s="363"/>
      <c r="Z647" s="363"/>
      <c r="AA647" s="363"/>
      <c r="AB647" s="363"/>
      <c r="AC647" s="363"/>
    </row>
    <row r="648" spans="1:29" ht="15.75" customHeight="1">
      <c r="A648" s="363"/>
      <c r="B648" s="363"/>
      <c r="C648" s="363"/>
      <c r="D648" s="363"/>
      <c r="E648" s="363"/>
      <c r="F648" s="363"/>
      <c r="G648" s="363"/>
      <c r="H648" s="363"/>
      <c r="I648" s="363"/>
      <c r="J648" s="363"/>
      <c r="K648" s="363"/>
      <c r="L648" s="363"/>
      <c r="M648" s="363"/>
      <c r="N648" s="363"/>
      <c r="O648" s="363"/>
      <c r="P648" s="363"/>
      <c r="Q648" s="363"/>
      <c r="R648" s="363"/>
      <c r="S648" s="363"/>
      <c r="T648" s="363"/>
      <c r="U648" s="363"/>
      <c r="V648" s="363"/>
      <c r="W648" s="363"/>
      <c r="X648" s="363"/>
      <c r="Y648" s="363"/>
      <c r="Z648" s="363"/>
      <c r="AA648" s="363"/>
      <c r="AB648" s="363"/>
      <c r="AC648" s="363"/>
    </row>
    <row r="649" spans="1:29" ht="15.75" customHeight="1">
      <c r="A649" s="363"/>
      <c r="B649" s="363"/>
      <c r="C649" s="363"/>
      <c r="D649" s="363"/>
      <c r="E649" s="363"/>
      <c r="F649" s="363"/>
      <c r="G649" s="363"/>
      <c r="H649" s="363"/>
      <c r="I649" s="363"/>
      <c r="J649" s="363"/>
      <c r="K649" s="363"/>
      <c r="L649" s="363"/>
      <c r="M649" s="363"/>
      <c r="N649" s="363"/>
      <c r="O649" s="363"/>
      <c r="P649" s="363"/>
      <c r="Q649" s="363"/>
      <c r="R649" s="363"/>
      <c r="S649" s="363"/>
      <c r="T649" s="363"/>
      <c r="U649" s="363"/>
      <c r="V649" s="363"/>
      <c r="W649" s="363"/>
      <c r="X649" s="363"/>
      <c r="Y649" s="363"/>
      <c r="Z649" s="363"/>
      <c r="AA649" s="363"/>
      <c r="AB649" s="363"/>
      <c r="AC649" s="363"/>
    </row>
    <row r="650" spans="1:29" ht="15.75" customHeight="1">
      <c r="A650" s="363"/>
      <c r="B650" s="363"/>
      <c r="C650" s="363"/>
      <c r="D650" s="363"/>
      <c r="E650" s="363"/>
      <c r="F650" s="363"/>
      <c r="G650" s="363"/>
      <c r="H650" s="363"/>
      <c r="I650" s="363"/>
      <c r="J650" s="363"/>
      <c r="K650" s="363"/>
      <c r="L650" s="363"/>
      <c r="M650" s="363"/>
      <c r="N650" s="363"/>
      <c r="O650" s="363"/>
      <c r="P650" s="363"/>
      <c r="Q650" s="363"/>
      <c r="R650" s="363"/>
      <c r="S650" s="363"/>
      <c r="T650" s="363"/>
      <c r="U650" s="363"/>
      <c r="V650" s="363"/>
      <c r="W650" s="363"/>
      <c r="X650" s="363"/>
      <c r="Y650" s="363"/>
      <c r="Z650" s="363"/>
      <c r="AA650" s="363"/>
      <c r="AB650" s="363"/>
      <c r="AC650" s="363"/>
    </row>
    <row r="651" spans="1:29" ht="15.75" customHeight="1">
      <c r="A651" s="363"/>
      <c r="B651" s="363"/>
      <c r="C651" s="363"/>
      <c r="D651" s="363"/>
      <c r="E651" s="363"/>
      <c r="F651" s="363"/>
      <c r="G651" s="363"/>
      <c r="H651" s="363"/>
      <c r="I651" s="363"/>
      <c r="J651" s="363"/>
      <c r="K651" s="363"/>
      <c r="L651" s="363"/>
      <c r="M651" s="363"/>
      <c r="N651" s="363"/>
      <c r="O651" s="363"/>
      <c r="P651" s="363"/>
      <c r="Q651" s="363"/>
      <c r="R651" s="363"/>
      <c r="S651" s="363"/>
      <c r="T651" s="363"/>
      <c r="U651" s="363"/>
      <c r="V651" s="363"/>
      <c r="W651" s="363"/>
      <c r="X651" s="363"/>
      <c r="Y651" s="363"/>
      <c r="Z651" s="363"/>
      <c r="AA651" s="363"/>
      <c r="AB651" s="363"/>
      <c r="AC651" s="363"/>
    </row>
    <row r="652" spans="1:29" ht="15.75" customHeight="1">
      <c r="A652" s="363"/>
      <c r="B652" s="363"/>
      <c r="C652" s="363"/>
      <c r="D652" s="363"/>
      <c r="E652" s="363"/>
      <c r="F652" s="363"/>
      <c r="G652" s="363"/>
      <c r="H652" s="363"/>
      <c r="I652" s="363"/>
      <c r="J652" s="363"/>
      <c r="K652" s="363"/>
      <c r="L652" s="363"/>
      <c r="M652" s="363"/>
      <c r="N652" s="363"/>
      <c r="O652" s="363"/>
      <c r="P652" s="363"/>
      <c r="Q652" s="363"/>
      <c r="R652" s="363"/>
      <c r="S652" s="363"/>
      <c r="T652" s="363"/>
      <c r="U652" s="363"/>
      <c r="V652" s="363"/>
      <c r="W652" s="363"/>
      <c r="X652" s="363"/>
      <c r="Y652" s="363"/>
      <c r="Z652" s="363"/>
      <c r="AA652" s="363"/>
      <c r="AB652" s="363"/>
      <c r="AC652" s="363"/>
    </row>
    <row r="653" spans="1:29" ht="15.75" customHeight="1">
      <c r="A653" s="363"/>
      <c r="B653" s="363"/>
      <c r="C653" s="363"/>
      <c r="D653" s="363"/>
      <c r="E653" s="363"/>
      <c r="F653" s="363"/>
      <c r="G653" s="363"/>
      <c r="H653" s="363"/>
      <c r="I653" s="363"/>
      <c r="J653" s="363"/>
      <c r="K653" s="363"/>
      <c r="L653" s="363"/>
      <c r="M653" s="363"/>
      <c r="N653" s="363"/>
      <c r="O653" s="363"/>
      <c r="P653" s="363"/>
      <c r="Q653" s="363"/>
      <c r="R653" s="363"/>
      <c r="S653" s="363"/>
      <c r="T653" s="363"/>
      <c r="U653" s="363"/>
      <c r="V653" s="363"/>
      <c r="W653" s="363"/>
      <c r="X653" s="363"/>
      <c r="Y653" s="363"/>
      <c r="Z653" s="363"/>
      <c r="AA653" s="363"/>
      <c r="AB653" s="363"/>
      <c r="AC653" s="363"/>
    </row>
    <row r="654" spans="1:29" ht="15.75" customHeight="1">
      <c r="A654" s="363"/>
      <c r="B654" s="363"/>
      <c r="C654" s="363"/>
      <c r="D654" s="363"/>
      <c r="E654" s="363"/>
      <c r="F654" s="363"/>
      <c r="G654" s="363"/>
      <c r="H654" s="363"/>
      <c r="I654" s="363"/>
      <c r="J654" s="363"/>
      <c r="K654" s="363"/>
      <c r="L654" s="363"/>
      <c r="M654" s="363"/>
      <c r="N654" s="363"/>
      <c r="O654" s="363"/>
      <c r="P654" s="363"/>
      <c r="Q654" s="363"/>
      <c r="R654" s="363"/>
      <c r="S654" s="363"/>
      <c r="T654" s="363"/>
      <c r="U654" s="363"/>
      <c r="V654" s="363"/>
      <c r="W654" s="363"/>
      <c r="X654" s="363"/>
      <c r="Y654" s="363"/>
      <c r="Z654" s="363"/>
      <c r="AA654" s="363"/>
      <c r="AB654" s="363"/>
      <c r="AC654" s="363"/>
    </row>
    <row r="655" spans="1:29" ht="15.75" customHeight="1">
      <c r="A655" s="363"/>
      <c r="B655" s="363"/>
      <c r="C655" s="363"/>
      <c r="D655" s="363"/>
      <c r="E655" s="363"/>
      <c r="F655" s="363"/>
      <c r="G655" s="363"/>
      <c r="H655" s="363"/>
      <c r="I655" s="363"/>
      <c r="J655" s="363"/>
      <c r="K655" s="363"/>
      <c r="L655" s="363"/>
      <c r="M655" s="363"/>
      <c r="N655" s="363"/>
      <c r="O655" s="363"/>
      <c r="P655" s="363"/>
      <c r="Q655" s="363"/>
      <c r="R655" s="363"/>
      <c r="S655" s="363"/>
      <c r="T655" s="363"/>
      <c r="U655" s="363"/>
      <c r="V655" s="363"/>
      <c r="W655" s="363"/>
      <c r="X655" s="363"/>
      <c r="Y655" s="363"/>
      <c r="Z655" s="363"/>
      <c r="AA655" s="363"/>
      <c r="AB655" s="363"/>
      <c r="AC655" s="363"/>
    </row>
    <row r="656" spans="1:29" ht="15.75" customHeight="1">
      <c r="A656" s="363"/>
      <c r="B656" s="363"/>
      <c r="C656" s="363"/>
      <c r="D656" s="363"/>
      <c r="E656" s="363"/>
      <c r="F656" s="363"/>
      <c r="G656" s="363"/>
      <c r="H656" s="363"/>
      <c r="I656" s="363"/>
      <c r="J656" s="363"/>
      <c r="K656" s="363"/>
      <c r="L656" s="363"/>
      <c r="M656" s="363"/>
      <c r="N656" s="363"/>
      <c r="O656" s="363"/>
      <c r="P656" s="363"/>
      <c r="Q656" s="363"/>
      <c r="R656" s="363"/>
      <c r="S656" s="363"/>
      <c r="T656" s="363"/>
      <c r="U656" s="363"/>
      <c r="V656" s="363"/>
      <c r="W656" s="363"/>
      <c r="X656" s="363"/>
      <c r="Y656" s="363"/>
      <c r="Z656" s="363"/>
      <c r="AA656" s="363"/>
      <c r="AB656" s="363"/>
      <c r="AC656" s="363"/>
    </row>
    <row r="657" spans="1:29" ht="15.75" customHeight="1">
      <c r="A657" s="363"/>
      <c r="B657" s="363"/>
      <c r="C657" s="363"/>
      <c r="D657" s="363"/>
      <c r="E657" s="363"/>
      <c r="F657" s="363"/>
      <c r="G657" s="363"/>
      <c r="H657" s="363"/>
      <c r="I657" s="363"/>
      <c r="J657" s="363"/>
      <c r="K657" s="363"/>
      <c r="L657" s="363"/>
      <c r="M657" s="363"/>
      <c r="N657" s="363"/>
      <c r="O657" s="363"/>
      <c r="P657" s="363"/>
      <c r="Q657" s="363"/>
      <c r="R657" s="363"/>
      <c r="S657" s="363"/>
      <c r="T657" s="363"/>
      <c r="U657" s="363"/>
      <c r="V657" s="363"/>
      <c r="W657" s="363"/>
      <c r="X657" s="363"/>
      <c r="Y657" s="363"/>
      <c r="Z657" s="363"/>
      <c r="AA657" s="363"/>
      <c r="AB657" s="363"/>
      <c r="AC657" s="363"/>
    </row>
    <row r="658" spans="1:29" ht="15.75" customHeight="1">
      <c r="A658" s="363"/>
      <c r="B658" s="363"/>
      <c r="C658" s="363"/>
      <c r="D658" s="363"/>
      <c r="E658" s="363"/>
      <c r="F658" s="363"/>
      <c r="G658" s="363"/>
      <c r="H658" s="363"/>
      <c r="I658" s="363"/>
      <c r="J658" s="363"/>
      <c r="K658" s="363"/>
      <c r="L658" s="363"/>
      <c r="M658" s="363"/>
      <c r="N658" s="363"/>
      <c r="O658" s="363"/>
      <c r="P658" s="363"/>
      <c r="Q658" s="363"/>
      <c r="R658" s="363"/>
      <c r="S658" s="363"/>
      <c r="T658" s="363"/>
      <c r="U658" s="363"/>
      <c r="V658" s="363"/>
      <c r="W658" s="363"/>
      <c r="X658" s="363"/>
      <c r="Y658" s="363"/>
      <c r="Z658" s="363"/>
      <c r="AA658" s="363"/>
      <c r="AB658" s="363"/>
      <c r="AC658" s="363"/>
    </row>
    <row r="659" spans="1:29" ht="15.75" customHeight="1">
      <c r="A659" s="363"/>
      <c r="B659" s="363"/>
      <c r="C659" s="363"/>
      <c r="D659" s="363"/>
      <c r="E659" s="363"/>
      <c r="F659" s="363"/>
      <c r="G659" s="363"/>
      <c r="H659" s="363"/>
      <c r="I659" s="363"/>
      <c r="J659" s="363"/>
      <c r="K659" s="363"/>
      <c r="L659" s="363"/>
      <c r="M659" s="363"/>
      <c r="N659" s="363"/>
      <c r="O659" s="363"/>
      <c r="P659" s="363"/>
      <c r="Q659" s="363"/>
      <c r="R659" s="363"/>
      <c r="S659" s="363"/>
      <c r="T659" s="363"/>
      <c r="U659" s="363"/>
      <c r="V659" s="363"/>
      <c r="W659" s="363"/>
      <c r="X659" s="363"/>
      <c r="Y659" s="363"/>
      <c r="Z659" s="363"/>
      <c r="AA659" s="363"/>
      <c r="AB659" s="363"/>
      <c r="AC659" s="363"/>
    </row>
    <row r="660" spans="1:29" ht="15.75" customHeight="1">
      <c r="A660" s="363"/>
      <c r="B660" s="363"/>
      <c r="C660" s="363"/>
      <c r="D660" s="363"/>
      <c r="E660" s="363"/>
      <c r="F660" s="363"/>
      <c r="G660" s="363"/>
      <c r="H660" s="363"/>
      <c r="I660" s="363"/>
      <c r="J660" s="363"/>
      <c r="K660" s="363"/>
      <c r="L660" s="363"/>
      <c r="M660" s="363"/>
      <c r="N660" s="363"/>
      <c r="O660" s="363"/>
      <c r="P660" s="363"/>
      <c r="Q660" s="363"/>
      <c r="R660" s="363"/>
      <c r="S660" s="363"/>
      <c r="T660" s="363"/>
      <c r="U660" s="363"/>
      <c r="V660" s="363"/>
      <c r="W660" s="363"/>
      <c r="X660" s="363"/>
      <c r="Y660" s="363"/>
      <c r="Z660" s="363"/>
      <c r="AA660" s="363"/>
      <c r="AB660" s="363"/>
      <c r="AC660" s="363"/>
    </row>
    <row r="661" spans="1:29" ht="15.75" customHeight="1">
      <c r="A661" s="363"/>
      <c r="B661" s="363"/>
      <c r="C661" s="363"/>
      <c r="D661" s="363"/>
      <c r="E661" s="363"/>
      <c r="F661" s="363"/>
      <c r="G661" s="363"/>
      <c r="H661" s="363"/>
      <c r="I661" s="363"/>
      <c r="J661" s="363"/>
      <c r="K661" s="363"/>
      <c r="L661" s="363"/>
      <c r="M661" s="363"/>
      <c r="N661" s="363"/>
      <c r="O661" s="363"/>
      <c r="P661" s="363"/>
      <c r="Q661" s="363"/>
      <c r="R661" s="363"/>
      <c r="S661" s="363"/>
      <c r="T661" s="363"/>
      <c r="U661" s="363"/>
      <c r="V661" s="363"/>
      <c r="W661" s="363"/>
      <c r="X661" s="363"/>
      <c r="Y661" s="363"/>
      <c r="Z661" s="363"/>
      <c r="AA661" s="363"/>
      <c r="AB661" s="363"/>
      <c r="AC661" s="363"/>
    </row>
    <row r="662" spans="1:29" ht="15.75" customHeight="1">
      <c r="A662" s="363"/>
      <c r="B662" s="363"/>
      <c r="C662" s="363"/>
      <c r="D662" s="363"/>
      <c r="E662" s="363"/>
      <c r="F662" s="363"/>
      <c r="G662" s="363"/>
      <c r="H662" s="363"/>
      <c r="I662" s="363"/>
      <c r="J662" s="363"/>
      <c r="K662" s="363"/>
      <c r="L662" s="363"/>
      <c r="M662" s="363"/>
      <c r="N662" s="363"/>
      <c r="O662" s="363"/>
      <c r="P662" s="363"/>
      <c r="Q662" s="363"/>
      <c r="R662" s="363"/>
      <c r="S662" s="363"/>
      <c r="T662" s="363"/>
      <c r="U662" s="363"/>
      <c r="V662" s="363"/>
      <c r="W662" s="363"/>
      <c r="X662" s="363"/>
      <c r="Y662" s="363"/>
      <c r="Z662" s="363"/>
      <c r="AA662" s="363"/>
      <c r="AB662" s="363"/>
      <c r="AC662" s="363"/>
    </row>
    <row r="663" spans="1:29" ht="15.75" customHeight="1">
      <c r="A663" s="363"/>
      <c r="B663" s="363"/>
      <c r="C663" s="363"/>
      <c r="D663" s="363"/>
      <c r="E663" s="363"/>
      <c r="F663" s="363"/>
      <c r="G663" s="363"/>
      <c r="H663" s="363"/>
      <c r="I663" s="363"/>
      <c r="J663" s="363"/>
      <c r="K663" s="363"/>
      <c r="L663" s="363"/>
      <c r="M663" s="363"/>
      <c r="N663" s="363"/>
      <c r="O663" s="363"/>
      <c r="P663" s="363"/>
      <c r="Q663" s="363"/>
      <c r="R663" s="363"/>
      <c r="S663" s="363"/>
      <c r="T663" s="363"/>
      <c r="U663" s="363"/>
      <c r="V663" s="363"/>
      <c r="W663" s="363"/>
      <c r="X663" s="363"/>
      <c r="Y663" s="363"/>
      <c r="Z663" s="363"/>
      <c r="AA663" s="363"/>
      <c r="AB663" s="363"/>
      <c r="AC663" s="363"/>
    </row>
    <row r="664" spans="1:29" ht="15.75" customHeight="1">
      <c r="A664" s="363"/>
      <c r="B664" s="363"/>
      <c r="C664" s="363"/>
      <c r="D664" s="363"/>
      <c r="E664" s="363"/>
      <c r="F664" s="363"/>
      <c r="G664" s="363"/>
      <c r="H664" s="363"/>
      <c r="I664" s="363"/>
      <c r="J664" s="363"/>
      <c r="K664" s="363"/>
      <c r="L664" s="363"/>
      <c r="M664" s="363"/>
      <c r="N664" s="363"/>
      <c r="O664" s="363"/>
      <c r="P664" s="363"/>
      <c r="Q664" s="363"/>
      <c r="R664" s="363"/>
      <c r="S664" s="363"/>
      <c r="T664" s="363"/>
      <c r="U664" s="363"/>
      <c r="V664" s="363"/>
      <c r="W664" s="363"/>
      <c r="X664" s="363"/>
      <c r="Y664" s="363"/>
      <c r="Z664" s="363"/>
      <c r="AA664" s="363"/>
      <c r="AB664" s="363"/>
      <c r="AC664" s="363"/>
    </row>
    <row r="665" spans="1:29" ht="15.75" customHeight="1">
      <c r="A665" s="363"/>
      <c r="B665" s="363"/>
      <c r="C665" s="363"/>
      <c r="D665" s="363"/>
      <c r="E665" s="363"/>
      <c r="F665" s="363"/>
      <c r="G665" s="363"/>
      <c r="H665" s="363"/>
      <c r="I665" s="363"/>
      <c r="J665" s="363"/>
      <c r="K665" s="363"/>
      <c r="L665" s="363"/>
      <c r="M665" s="363"/>
      <c r="N665" s="363"/>
      <c r="O665" s="363"/>
      <c r="P665" s="363"/>
      <c r="Q665" s="363"/>
      <c r="R665" s="363"/>
      <c r="S665" s="363"/>
      <c r="T665" s="363"/>
      <c r="U665" s="363"/>
      <c r="V665" s="363"/>
      <c r="W665" s="363"/>
      <c r="X665" s="363"/>
      <c r="Y665" s="363"/>
      <c r="Z665" s="363"/>
      <c r="AA665" s="363"/>
      <c r="AB665" s="363"/>
      <c r="AC665" s="363"/>
    </row>
    <row r="666" spans="1:29" ht="15.75" customHeight="1">
      <c r="A666" s="363"/>
      <c r="B666" s="363"/>
      <c r="C666" s="363"/>
      <c r="D666" s="363"/>
      <c r="E666" s="363"/>
      <c r="F666" s="363"/>
      <c r="G666" s="363"/>
      <c r="H666" s="363"/>
      <c r="I666" s="363"/>
      <c r="J666" s="363"/>
      <c r="K666" s="363"/>
      <c r="L666" s="363"/>
      <c r="M666" s="363"/>
      <c r="N666" s="363"/>
      <c r="O666" s="363"/>
      <c r="P666" s="363"/>
      <c r="Q666" s="363"/>
      <c r="R666" s="363"/>
      <c r="S666" s="363"/>
      <c r="T666" s="363"/>
      <c r="U666" s="363"/>
      <c r="V666" s="363"/>
      <c r="W666" s="363"/>
      <c r="X666" s="363"/>
      <c r="Y666" s="363"/>
      <c r="Z666" s="363"/>
      <c r="AA666" s="363"/>
      <c r="AB666" s="363"/>
      <c r="AC666" s="363"/>
    </row>
    <row r="667" spans="1:29" ht="15.75" customHeight="1">
      <c r="A667" s="363"/>
      <c r="B667" s="363"/>
      <c r="C667" s="363"/>
      <c r="D667" s="363"/>
      <c r="E667" s="363"/>
      <c r="F667" s="363"/>
      <c r="G667" s="363"/>
      <c r="H667" s="363"/>
      <c r="I667" s="363"/>
      <c r="J667" s="363"/>
      <c r="K667" s="363"/>
      <c r="L667" s="363"/>
      <c r="M667" s="363"/>
      <c r="N667" s="363"/>
      <c r="O667" s="363"/>
      <c r="P667" s="363"/>
      <c r="Q667" s="363"/>
      <c r="R667" s="363"/>
      <c r="S667" s="363"/>
      <c r="T667" s="363"/>
      <c r="U667" s="363"/>
      <c r="V667" s="363"/>
      <c r="W667" s="363"/>
      <c r="X667" s="363"/>
      <c r="Y667" s="363"/>
      <c r="Z667" s="363"/>
      <c r="AA667" s="363"/>
      <c r="AB667" s="363"/>
      <c r="AC667" s="363"/>
    </row>
    <row r="668" spans="1:29" ht="15.75" customHeight="1">
      <c r="A668" s="363"/>
      <c r="B668" s="363"/>
      <c r="C668" s="363"/>
      <c r="D668" s="363"/>
      <c r="E668" s="363"/>
      <c r="F668" s="363"/>
      <c r="G668" s="363"/>
      <c r="H668" s="363"/>
      <c r="I668" s="363"/>
      <c r="J668" s="363"/>
      <c r="K668" s="363"/>
      <c r="L668" s="363"/>
      <c r="M668" s="363"/>
      <c r="N668" s="363"/>
      <c r="O668" s="363"/>
      <c r="P668" s="363"/>
      <c r="Q668" s="363"/>
      <c r="R668" s="363"/>
      <c r="S668" s="363"/>
      <c r="T668" s="363"/>
      <c r="U668" s="363"/>
      <c r="V668" s="363"/>
      <c r="W668" s="363"/>
      <c r="X668" s="363"/>
      <c r="Y668" s="363"/>
      <c r="Z668" s="363"/>
      <c r="AA668" s="363"/>
      <c r="AB668" s="363"/>
      <c r="AC668" s="363"/>
    </row>
    <row r="669" spans="1:29" ht="15.75" customHeight="1">
      <c r="A669" s="363"/>
      <c r="B669" s="363"/>
      <c r="C669" s="363"/>
      <c r="D669" s="363"/>
      <c r="E669" s="363"/>
      <c r="F669" s="363"/>
      <c r="G669" s="363"/>
      <c r="H669" s="363"/>
      <c r="I669" s="363"/>
      <c r="J669" s="363"/>
      <c r="K669" s="363"/>
      <c r="L669" s="363"/>
      <c r="M669" s="363"/>
      <c r="N669" s="363"/>
      <c r="O669" s="363"/>
      <c r="P669" s="363"/>
      <c r="Q669" s="363"/>
      <c r="R669" s="363"/>
      <c r="S669" s="363"/>
      <c r="T669" s="363"/>
      <c r="U669" s="363"/>
      <c r="V669" s="363"/>
      <c r="W669" s="363"/>
      <c r="X669" s="363"/>
      <c r="Y669" s="363"/>
      <c r="Z669" s="363"/>
      <c r="AA669" s="363"/>
      <c r="AB669" s="363"/>
      <c r="AC669" s="363"/>
    </row>
    <row r="670" spans="1:29" ht="15.75" customHeight="1">
      <c r="A670" s="363"/>
      <c r="B670" s="363"/>
      <c r="C670" s="363"/>
      <c r="D670" s="363"/>
      <c r="E670" s="363"/>
      <c r="F670" s="363"/>
      <c r="G670" s="363"/>
      <c r="H670" s="363"/>
      <c r="I670" s="363"/>
      <c r="J670" s="363"/>
      <c r="K670" s="363"/>
      <c r="L670" s="363"/>
      <c r="M670" s="363"/>
      <c r="N670" s="363"/>
      <c r="O670" s="363"/>
      <c r="P670" s="363"/>
      <c r="Q670" s="363"/>
      <c r="R670" s="363"/>
      <c r="S670" s="363"/>
      <c r="T670" s="363"/>
      <c r="U670" s="363"/>
      <c r="V670" s="363"/>
      <c r="W670" s="363"/>
      <c r="X670" s="363"/>
      <c r="Y670" s="363"/>
      <c r="Z670" s="363"/>
      <c r="AA670" s="363"/>
      <c r="AB670" s="363"/>
      <c r="AC670" s="363"/>
    </row>
    <row r="671" spans="1:29" ht="15.75" customHeight="1">
      <c r="A671" s="363"/>
      <c r="B671" s="363"/>
      <c r="C671" s="363"/>
      <c r="D671" s="363"/>
      <c r="E671" s="363"/>
      <c r="F671" s="363"/>
      <c r="G671" s="363"/>
      <c r="H671" s="363"/>
      <c r="I671" s="363"/>
      <c r="J671" s="363"/>
      <c r="K671" s="363"/>
      <c r="L671" s="363"/>
      <c r="M671" s="363"/>
      <c r="N671" s="363"/>
      <c r="O671" s="363"/>
      <c r="P671" s="363"/>
      <c r="Q671" s="363"/>
      <c r="R671" s="363"/>
      <c r="S671" s="363"/>
      <c r="T671" s="363"/>
      <c r="U671" s="363"/>
      <c r="V671" s="363"/>
      <c r="W671" s="363"/>
      <c r="X671" s="363"/>
      <c r="Y671" s="363"/>
      <c r="Z671" s="363"/>
      <c r="AA671" s="363"/>
      <c r="AB671" s="363"/>
      <c r="AC671" s="363"/>
    </row>
    <row r="672" spans="1:29" ht="15.75" customHeight="1">
      <c r="A672" s="363"/>
      <c r="B672" s="363"/>
      <c r="C672" s="363"/>
      <c r="D672" s="363"/>
      <c r="E672" s="363"/>
      <c r="F672" s="363"/>
      <c r="G672" s="363"/>
      <c r="H672" s="363"/>
      <c r="I672" s="363"/>
      <c r="J672" s="363"/>
      <c r="K672" s="363"/>
      <c r="L672" s="363"/>
      <c r="M672" s="363"/>
      <c r="N672" s="363"/>
      <c r="O672" s="363"/>
      <c r="P672" s="363"/>
      <c r="Q672" s="363"/>
      <c r="R672" s="363"/>
      <c r="S672" s="363"/>
      <c r="T672" s="363"/>
      <c r="U672" s="363"/>
      <c r="V672" s="363"/>
      <c r="W672" s="363"/>
      <c r="X672" s="363"/>
      <c r="Y672" s="363"/>
      <c r="Z672" s="363"/>
      <c r="AA672" s="363"/>
      <c r="AB672" s="363"/>
      <c r="AC672" s="363"/>
    </row>
    <row r="673" spans="1:29" ht="15.75" customHeight="1">
      <c r="A673" s="363"/>
      <c r="B673" s="363"/>
      <c r="C673" s="363"/>
      <c r="D673" s="363"/>
      <c r="E673" s="363"/>
      <c r="F673" s="363"/>
      <c r="G673" s="363"/>
      <c r="H673" s="363"/>
      <c r="I673" s="363"/>
      <c r="J673" s="363"/>
      <c r="K673" s="363"/>
      <c r="L673" s="363"/>
      <c r="M673" s="363"/>
      <c r="N673" s="363"/>
      <c r="O673" s="363"/>
      <c r="P673" s="363"/>
      <c r="Q673" s="363"/>
      <c r="R673" s="363"/>
      <c r="S673" s="363"/>
      <c r="T673" s="363"/>
      <c r="U673" s="363"/>
      <c r="V673" s="363"/>
      <c r="W673" s="363"/>
      <c r="X673" s="363"/>
      <c r="Y673" s="363"/>
      <c r="Z673" s="363"/>
      <c r="AA673" s="363"/>
      <c r="AB673" s="363"/>
      <c r="AC673" s="363"/>
    </row>
    <row r="674" spans="1:29" ht="15.75" customHeight="1">
      <c r="A674" s="363"/>
      <c r="B674" s="363"/>
      <c r="C674" s="363"/>
      <c r="D674" s="363"/>
      <c r="E674" s="363"/>
      <c r="F674" s="363"/>
      <c r="G674" s="363"/>
      <c r="H674" s="363"/>
      <c r="I674" s="363"/>
      <c r="J674" s="363"/>
      <c r="K674" s="363"/>
      <c r="L674" s="363"/>
      <c r="M674" s="363"/>
      <c r="N674" s="363"/>
      <c r="O674" s="363"/>
      <c r="P674" s="363"/>
      <c r="Q674" s="363"/>
      <c r="R674" s="363"/>
      <c r="S674" s="363"/>
      <c r="T674" s="363"/>
      <c r="U674" s="363"/>
      <c r="V674" s="363"/>
      <c r="W674" s="363"/>
      <c r="X674" s="363"/>
      <c r="Y674" s="363"/>
      <c r="Z674" s="363"/>
      <c r="AA674" s="363"/>
      <c r="AB674" s="363"/>
      <c r="AC674" s="363"/>
    </row>
    <row r="675" spans="1:29" ht="15.75" customHeight="1">
      <c r="A675" s="363"/>
      <c r="B675" s="363"/>
      <c r="C675" s="363"/>
      <c r="D675" s="363"/>
      <c r="E675" s="363"/>
      <c r="F675" s="363"/>
      <c r="G675" s="363"/>
      <c r="H675" s="363"/>
      <c r="I675" s="363"/>
      <c r="J675" s="363"/>
      <c r="K675" s="363"/>
      <c r="L675" s="363"/>
      <c r="M675" s="363"/>
      <c r="N675" s="363"/>
      <c r="O675" s="363"/>
      <c r="P675" s="363"/>
      <c r="Q675" s="363"/>
      <c r="R675" s="363"/>
      <c r="S675" s="363"/>
      <c r="T675" s="363"/>
      <c r="U675" s="363"/>
      <c r="V675" s="363"/>
      <c r="W675" s="363"/>
      <c r="X675" s="363"/>
      <c r="Y675" s="363"/>
      <c r="Z675" s="363"/>
      <c r="AA675" s="363"/>
      <c r="AB675" s="363"/>
      <c r="AC675" s="363"/>
    </row>
    <row r="676" spans="1:29" ht="15.75" customHeight="1">
      <c r="A676" s="363"/>
      <c r="B676" s="363"/>
      <c r="C676" s="363"/>
      <c r="D676" s="363"/>
      <c r="E676" s="363"/>
      <c r="F676" s="363"/>
      <c r="G676" s="363"/>
      <c r="H676" s="363"/>
      <c r="I676" s="363"/>
      <c r="J676" s="363"/>
      <c r="K676" s="363"/>
      <c r="L676" s="363"/>
      <c r="M676" s="363"/>
      <c r="N676" s="363"/>
      <c r="O676" s="363"/>
      <c r="P676" s="363"/>
      <c r="Q676" s="363"/>
      <c r="R676" s="363"/>
      <c r="S676" s="363"/>
      <c r="T676" s="363"/>
      <c r="U676" s="363"/>
      <c r="V676" s="363"/>
      <c r="W676" s="363"/>
      <c r="X676" s="363"/>
      <c r="Y676" s="363"/>
      <c r="Z676" s="363"/>
      <c r="AA676" s="363"/>
      <c r="AB676" s="363"/>
      <c r="AC676" s="363"/>
    </row>
    <row r="677" spans="1:29" ht="15.75" customHeight="1">
      <c r="A677" s="363"/>
      <c r="B677" s="363"/>
      <c r="C677" s="363"/>
      <c r="D677" s="363"/>
      <c r="E677" s="363"/>
      <c r="F677" s="363"/>
      <c r="G677" s="363"/>
      <c r="H677" s="363"/>
      <c r="I677" s="363"/>
      <c r="J677" s="363"/>
      <c r="K677" s="363"/>
      <c r="L677" s="363"/>
      <c r="M677" s="363"/>
      <c r="N677" s="363"/>
      <c r="O677" s="363"/>
      <c r="P677" s="363"/>
      <c r="Q677" s="363"/>
      <c r="R677" s="363"/>
      <c r="S677" s="363"/>
      <c r="T677" s="363"/>
      <c r="U677" s="363"/>
      <c r="V677" s="363"/>
      <c r="W677" s="363"/>
      <c r="X677" s="363"/>
      <c r="Y677" s="363"/>
      <c r="Z677" s="363"/>
      <c r="AA677" s="363"/>
      <c r="AB677" s="363"/>
      <c r="AC677" s="363"/>
    </row>
    <row r="678" spans="1:29" ht="15.75" customHeight="1">
      <c r="A678" s="363"/>
      <c r="B678" s="363"/>
      <c r="C678" s="363"/>
      <c r="D678" s="363"/>
      <c r="E678" s="363"/>
      <c r="F678" s="363"/>
      <c r="G678" s="363"/>
      <c r="H678" s="363"/>
      <c r="I678" s="363"/>
      <c r="J678" s="363"/>
      <c r="K678" s="363"/>
      <c r="L678" s="363"/>
      <c r="M678" s="363"/>
      <c r="N678" s="363"/>
      <c r="O678" s="363"/>
      <c r="P678" s="363"/>
      <c r="Q678" s="363"/>
      <c r="R678" s="363"/>
      <c r="S678" s="363"/>
      <c r="T678" s="363"/>
      <c r="U678" s="363"/>
      <c r="V678" s="363"/>
      <c r="W678" s="363"/>
      <c r="X678" s="363"/>
      <c r="Y678" s="363"/>
      <c r="Z678" s="363"/>
      <c r="AA678" s="363"/>
      <c r="AB678" s="363"/>
      <c r="AC678" s="363"/>
    </row>
    <row r="679" spans="1:29" ht="15.75" customHeight="1">
      <c r="A679" s="363"/>
      <c r="B679" s="363"/>
      <c r="C679" s="363"/>
      <c r="D679" s="363"/>
      <c r="E679" s="363"/>
      <c r="F679" s="363"/>
      <c r="G679" s="363"/>
      <c r="H679" s="363"/>
      <c r="I679" s="363"/>
      <c r="J679" s="363"/>
      <c r="K679" s="363"/>
      <c r="L679" s="363"/>
      <c r="M679" s="363"/>
      <c r="N679" s="363"/>
      <c r="O679" s="363"/>
      <c r="P679" s="363"/>
      <c r="Q679" s="363"/>
      <c r="R679" s="363"/>
      <c r="S679" s="363"/>
      <c r="T679" s="363"/>
      <c r="U679" s="363"/>
      <c r="V679" s="363"/>
      <c r="W679" s="363"/>
      <c r="X679" s="363"/>
      <c r="Y679" s="363"/>
      <c r="Z679" s="363"/>
      <c r="AA679" s="363"/>
      <c r="AB679" s="363"/>
      <c r="AC679" s="363"/>
    </row>
    <row r="680" spans="1:29" ht="15.75" customHeight="1">
      <c r="A680" s="363"/>
      <c r="B680" s="363"/>
      <c r="C680" s="363"/>
      <c r="D680" s="363"/>
      <c r="E680" s="363"/>
      <c r="F680" s="363"/>
      <c r="G680" s="363"/>
      <c r="H680" s="363"/>
      <c r="I680" s="363"/>
      <c r="J680" s="363"/>
      <c r="K680" s="363"/>
      <c r="L680" s="363"/>
      <c r="M680" s="363"/>
      <c r="N680" s="363"/>
      <c r="O680" s="363"/>
      <c r="P680" s="363"/>
      <c r="Q680" s="363"/>
      <c r="R680" s="363"/>
      <c r="S680" s="363"/>
      <c r="T680" s="363"/>
      <c r="U680" s="363"/>
      <c r="V680" s="363"/>
      <c r="W680" s="363"/>
      <c r="X680" s="363"/>
      <c r="Y680" s="363"/>
      <c r="Z680" s="363"/>
      <c r="AA680" s="363"/>
      <c r="AB680" s="363"/>
      <c r="AC680" s="363"/>
    </row>
    <row r="681" spans="1:29" ht="15.75" customHeight="1">
      <c r="A681" s="363"/>
      <c r="B681" s="363"/>
      <c r="C681" s="363"/>
      <c r="D681" s="363"/>
      <c r="E681" s="363"/>
      <c r="F681" s="363"/>
      <c r="G681" s="363"/>
      <c r="H681" s="363"/>
      <c r="I681" s="363"/>
      <c r="J681" s="363"/>
      <c r="K681" s="363"/>
      <c r="L681" s="363"/>
      <c r="M681" s="363"/>
      <c r="N681" s="363"/>
      <c r="O681" s="363"/>
      <c r="P681" s="363"/>
      <c r="Q681" s="363"/>
      <c r="R681" s="363"/>
      <c r="S681" s="363"/>
      <c r="T681" s="363"/>
      <c r="U681" s="363"/>
      <c r="V681" s="363"/>
      <c r="W681" s="363"/>
      <c r="X681" s="363"/>
      <c r="Y681" s="363"/>
      <c r="Z681" s="363"/>
      <c r="AA681" s="363"/>
      <c r="AB681" s="363"/>
      <c r="AC681" s="363"/>
    </row>
    <row r="682" spans="1:29" ht="15.75" customHeight="1">
      <c r="A682" s="363"/>
      <c r="B682" s="363"/>
      <c r="C682" s="363"/>
      <c r="D682" s="363"/>
      <c r="E682" s="363"/>
      <c r="F682" s="363"/>
      <c r="G682" s="363"/>
      <c r="H682" s="363"/>
      <c r="I682" s="363"/>
      <c r="J682" s="363"/>
      <c r="K682" s="363"/>
      <c r="L682" s="363"/>
      <c r="M682" s="363"/>
      <c r="N682" s="363"/>
      <c r="O682" s="363"/>
      <c r="P682" s="363"/>
      <c r="Q682" s="363"/>
      <c r="R682" s="363"/>
      <c r="S682" s="363"/>
      <c r="T682" s="363"/>
      <c r="U682" s="363"/>
      <c r="V682" s="363"/>
      <c r="W682" s="363"/>
      <c r="X682" s="363"/>
      <c r="Y682" s="363"/>
      <c r="Z682" s="363"/>
      <c r="AA682" s="363"/>
      <c r="AB682" s="363"/>
      <c r="AC682" s="363"/>
    </row>
    <row r="683" spans="1:29" ht="15.75" customHeight="1">
      <c r="A683" s="363"/>
      <c r="B683" s="363"/>
      <c r="C683" s="363"/>
      <c r="D683" s="363"/>
      <c r="E683" s="363"/>
      <c r="F683" s="363"/>
      <c r="G683" s="363"/>
      <c r="H683" s="363"/>
      <c r="I683" s="363"/>
      <c r="J683" s="363"/>
      <c r="K683" s="363"/>
      <c r="L683" s="363"/>
      <c r="M683" s="363"/>
      <c r="N683" s="363"/>
      <c r="O683" s="363"/>
      <c r="P683" s="363"/>
      <c r="Q683" s="363"/>
      <c r="R683" s="363"/>
      <c r="S683" s="363"/>
      <c r="T683" s="363"/>
      <c r="U683" s="363"/>
      <c r="V683" s="363"/>
      <c r="W683" s="363"/>
      <c r="X683" s="363"/>
      <c r="Y683" s="363"/>
      <c r="Z683" s="363"/>
      <c r="AA683" s="363"/>
      <c r="AB683" s="363"/>
      <c r="AC683" s="363"/>
    </row>
    <row r="684" spans="1:29" ht="15.75" customHeight="1">
      <c r="A684" s="363"/>
      <c r="B684" s="363"/>
      <c r="C684" s="363"/>
      <c r="D684" s="363"/>
      <c r="E684" s="363"/>
      <c r="F684" s="363"/>
      <c r="G684" s="363"/>
      <c r="H684" s="363"/>
      <c r="I684" s="363"/>
      <c r="J684" s="363"/>
      <c r="K684" s="363"/>
      <c r="L684" s="363"/>
      <c r="M684" s="363"/>
      <c r="N684" s="363"/>
      <c r="O684" s="363"/>
      <c r="P684" s="363"/>
      <c r="Q684" s="363"/>
      <c r="R684" s="363"/>
      <c r="S684" s="363"/>
      <c r="T684" s="363"/>
      <c r="U684" s="363"/>
      <c r="V684" s="363"/>
      <c r="W684" s="363"/>
      <c r="X684" s="363"/>
      <c r="Y684" s="363"/>
      <c r="Z684" s="363"/>
      <c r="AA684" s="363"/>
      <c r="AB684" s="363"/>
      <c r="AC684" s="363"/>
    </row>
    <row r="685" spans="1:29" ht="15.75" customHeight="1">
      <c r="A685" s="363"/>
      <c r="B685" s="363"/>
      <c r="C685" s="363"/>
      <c r="D685" s="363"/>
      <c r="E685" s="363"/>
      <c r="F685" s="363"/>
      <c r="G685" s="363"/>
      <c r="H685" s="363"/>
      <c r="I685" s="363"/>
      <c r="J685" s="363"/>
      <c r="K685" s="363"/>
      <c r="L685" s="363"/>
      <c r="M685" s="363"/>
      <c r="N685" s="363"/>
      <c r="O685" s="363"/>
      <c r="P685" s="363"/>
      <c r="Q685" s="363"/>
      <c r="R685" s="363"/>
      <c r="S685" s="363"/>
      <c r="T685" s="363"/>
      <c r="U685" s="363"/>
      <c r="V685" s="363"/>
      <c r="W685" s="363"/>
      <c r="X685" s="363"/>
      <c r="Y685" s="363"/>
      <c r="Z685" s="363"/>
      <c r="AA685" s="363"/>
      <c r="AB685" s="363"/>
      <c r="AC685" s="363"/>
    </row>
    <row r="686" spans="1:29" ht="15.75" customHeight="1">
      <c r="A686" s="363"/>
      <c r="B686" s="363"/>
      <c r="C686" s="363"/>
      <c r="D686" s="363"/>
      <c r="E686" s="363"/>
      <c r="F686" s="363"/>
      <c r="G686" s="363"/>
      <c r="H686" s="363"/>
      <c r="I686" s="363"/>
      <c r="J686" s="363"/>
      <c r="K686" s="363"/>
      <c r="L686" s="363"/>
      <c r="M686" s="363"/>
      <c r="N686" s="363"/>
      <c r="O686" s="363"/>
      <c r="P686" s="363"/>
      <c r="Q686" s="363"/>
      <c r="R686" s="363"/>
      <c r="S686" s="363"/>
      <c r="T686" s="363"/>
      <c r="U686" s="363"/>
      <c r="V686" s="363"/>
      <c r="W686" s="363"/>
      <c r="X686" s="363"/>
      <c r="Y686" s="363"/>
      <c r="Z686" s="363"/>
      <c r="AA686" s="363"/>
      <c r="AB686" s="363"/>
      <c r="AC686" s="363"/>
    </row>
    <row r="687" spans="1:29" ht="15.75" customHeight="1">
      <c r="A687" s="363"/>
      <c r="B687" s="363"/>
      <c r="C687" s="363"/>
      <c r="D687" s="363"/>
      <c r="E687" s="363"/>
      <c r="F687" s="363"/>
      <c r="G687" s="363"/>
      <c r="H687" s="363"/>
      <c r="I687" s="363"/>
      <c r="J687" s="363"/>
      <c r="K687" s="363"/>
      <c r="L687" s="363"/>
      <c r="M687" s="363"/>
      <c r="N687" s="363"/>
      <c r="O687" s="363"/>
      <c r="P687" s="363"/>
      <c r="Q687" s="363"/>
      <c r="R687" s="363"/>
      <c r="S687" s="363"/>
      <c r="T687" s="363"/>
      <c r="U687" s="363"/>
      <c r="V687" s="363"/>
      <c r="W687" s="363"/>
      <c r="X687" s="363"/>
      <c r="Y687" s="363"/>
      <c r="Z687" s="363"/>
      <c r="AA687" s="363"/>
      <c r="AB687" s="363"/>
      <c r="AC687" s="363"/>
    </row>
    <row r="688" spans="1:29" ht="15.75" customHeight="1">
      <c r="A688" s="363"/>
      <c r="B688" s="363"/>
      <c r="C688" s="363"/>
      <c r="D688" s="363"/>
      <c r="E688" s="363"/>
      <c r="F688" s="363"/>
      <c r="G688" s="363"/>
      <c r="H688" s="363"/>
      <c r="I688" s="363"/>
      <c r="J688" s="363"/>
      <c r="K688" s="363"/>
      <c r="L688" s="363"/>
      <c r="M688" s="363"/>
      <c r="N688" s="363"/>
      <c r="O688" s="363"/>
      <c r="P688" s="363"/>
      <c r="Q688" s="363"/>
      <c r="R688" s="363"/>
      <c r="S688" s="363"/>
      <c r="T688" s="363"/>
      <c r="U688" s="363"/>
      <c r="V688" s="363"/>
      <c r="W688" s="363"/>
      <c r="X688" s="363"/>
      <c r="Y688" s="363"/>
      <c r="Z688" s="363"/>
      <c r="AA688" s="363"/>
      <c r="AB688" s="363"/>
      <c r="AC688" s="363"/>
    </row>
    <row r="689" spans="1:29" ht="15.75" customHeight="1">
      <c r="A689" s="363"/>
      <c r="B689" s="363"/>
      <c r="C689" s="363"/>
      <c r="D689" s="363"/>
      <c r="E689" s="363"/>
      <c r="F689" s="363"/>
      <c r="G689" s="363"/>
      <c r="H689" s="363"/>
      <c r="I689" s="363"/>
      <c r="J689" s="363"/>
      <c r="K689" s="363"/>
      <c r="L689" s="363"/>
      <c r="M689" s="363"/>
      <c r="N689" s="363"/>
      <c r="O689" s="363"/>
      <c r="P689" s="363"/>
      <c r="Q689" s="363"/>
      <c r="R689" s="363"/>
      <c r="S689" s="363"/>
      <c r="T689" s="363"/>
      <c r="U689" s="363"/>
      <c r="V689" s="363"/>
      <c r="W689" s="363"/>
      <c r="X689" s="363"/>
      <c r="Y689" s="363"/>
      <c r="Z689" s="363"/>
      <c r="AA689" s="363"/>
      <c r="AB689" s="363"/>
      <c r="AC689" s="363"/>
    </row>
    <row r="690" spans="1:29" ht="15.75" customHeight="1">
      <c r="A690" s="363"/>
      <c r="B690" s="363"/>
      <c r="C690" s="363"/>
      <c r="D690" s="363"/>
      <c r="E690" s="363"/>
      <c r="F690" s="363"/>
      <c r="G690" s="363"/>
      <c r="H690" s="363"/>
      <c r="I690" s="363"/>
      <c r="J690" s="363"/>
      <c r="K690" s="363"/>
      <c r="L690" s="363"/>
      <c r="M690" s="363"/>
      <c r="N690" s="363"/>
      <c r="O690" s="363"/>
      <c r="P690" s="363"/>
      <c r="Q690" s="363"/>
      <c r="R690" s="363"/>
      <c r="S690" s="363"/>
      <c r="T690" s="363"/>
      <c r="U690" s="363"/>
      <c r="V690" s="363"/>
      <c r="W690" s="363"/>
      <c r="X690" s="363"/>
      <c r="Y690" s="363"/>
      <c r="Z690" s="363"/>
      <c r="AA690" s="363"/>
      <c r="AB690" s="363"/>
      <c r="AC690" s="363"/>
    </row>
    <row r="691" spans="1:29" ht="15.75" customHeight="1">
      <c r="A691" s="363"/>
      <c r="B691" s="363"/>
      <c r="C691" s="363"/>
      <c r="D691" s="363"/>
      <c r="E691" s="363"/>
      <c r="F691" s="363"/>
      <c r="G691" s="363"/>
      <c r="H691" s="363"/>
      <c r="I691" s="363"/>
      <c r="J691" s="363"/>
      <c r="K691" s="363"/>
      <c r="L691" s="363"/>
      <c r="M691" s="363"/>
      <c r="N691" s="363"/>
      <c r="O691" s="363"/>
      <c r="P691" s="363"/>
      <c r="Q691" s="363"/>
      <c r="R691" s="363"/>
      <c r="S691" s="363"/>
      <c r="T691" s="363"/>
      <c r="U691" s="363"/>
      <c r="V691" s="363"/>
      <c r="W691" s="363"/>
      <c r="X691" s="363"/>
      <c r="Y691" s="363"/>
      <c r="Z691" s="363"/>
      <c r="AA691" s="363"/>
      <c r="AB691" s="363"/>
      <c r="AC691" s="363"/>
    </row>
    <row r="692" spans="1:29" ht="15.75" customHeight="1">
      <c r="A692" s="363"/>
      <c r="B692" s="363"/>
      <c r="C692" s="363"/>
      <c r="D692" s="363"/>
      <c r="E692" s="363"/>
      <c r="F692" s="363"/>
      <c r="G692" s="363"/>
      <c r="H692" s="363"/>
      <c r="I692" s="363"/>
      <c r="J692" s="363"/>
      <c r="K692" s="363"/>
      <c r="L692" s="363"/>
      <c r="M692" s="363"/>
      <c r="N692" s="363"/>
      <c r="O692" s="363"/>
      <c r="P692" s="363"/>
      <c r="Q692" s="363"/>
      <c r="R692" s="363"/>
      <c r="S692" s="363"/>
      <c r="T692" s="363"/>
      <c r="U692" s="363"/>
      <c r="V692" s="363"/>
      <c r="W692" s="363"/>
      <c r="X692" s="363"/>
      <c r="Y692" s="363"/>
      <c r="Z692" s="363"/>
      <c r="AA692" s="363"/>
      <c r="AB692" s="363"/>
      <c r="AC692" s="363"/>
    </row>
    <row r="693" spans="1:29" ht="15.75" customHeight="1">
      <c r="A693" s="363"/>
      <c r="B693" s="363"/>
      <c r="C693" s="363"/>
      <c r="D693" s="363"/>
      <c r="E693" s="363"/>
      <c r="F693" s="363"/>
      <c r="G693" s="363"/>
      <c r="H693" s="363"/>
      <c r="I693" s="363"/>
      <c r="J693" s="363"/>
      <c r="K693" s="363"/>
      <c r="L693" s="363"/>
      <c r="M693" s="363"/>
      <c r="N693" s="363"/>
      <c r="O693" s="363"/>
      <c r="P693" s="363"/>
      <c r="Q693" s="363"/>
      <c r="R693" s="363"/>
      <c r="S693" s="363"/>
      <c r="T693" s="363"/>
      <c r="U693" s="363"/>
      <c r="V693" s="363"/>
      <c r="W693" s="363"/>
      <c r="X693" s="363"/>
      <c r="Y693" s="363"/>
      <c r="Z693" s="363"/>
      <c r="AA693" s="363"/>
      <c r="AB693" s="363"/>
      <c r="AC693" s="363"/>
    </row>
    <row r="694" spans="1:29" ht="15.75" customHeight="1">
      <c r="A694" s="363"/>
      <c r="B694" s="363"/>
      <c r="C694" s="363"/>
      <c r="D694" s="363"/>
      <c r="E694" s="363"/>
      <c r="F694" s="363"/>
      <c r="G694" s="363"/>
      <c r="H694" s="363"/>
      <c r="I694" s="363"/>
      <c r="J694" s="363"/>
      <c r="K694" s="363"/>
      <c r="L694" s="363"/>
      <c r="M694" s="363"/>
      <c r="N694" s="363"/>
      <c r="O694" s="363"/>
      <c r="P694" s="363"/>
      <c r="Q694" s="363"/>
      <c r="R694" s="363"/>
      <c r="S694" s="363"/>
      <c r="T694" s="363"/>
      <c r="U694" s="363"/>
      <c r="V694" s="363"/>
      <c r="W694" s="363"/>
      <c r="X694" s="363"/>
      <c r="Y694" s="363"/>
      <c r="Z694" s="363"/>
      <c r="AA694" s="363"/>
      <c r="AB694" s="363"/>
      <c r="AC694" s="363"/>
    </row>
    <row r="695" spans="1:29" ht="15.75" customHeight="1">
      <c r="A695" s="363"/>
      <c r="B695" s="363"/>
      <c r="C695" s="363"/>
      <c r="D695" s="363"/>
      <c r="E695" s="363"/>
      <c r="F695" s="363"/>
      <c r="G695" s="363"/>
      <c r="H695" s="363"/>
      <c r="I695" s="363"/>
      <c r="J695" s="363"/>
      <c r="K695" s="363"/>
      <c r="L695" s="363"/>
      <c r="M695" s="363"/>
      <c r="N695" s="363"/>
      <c r="O695" s="363"/>
      <c r="P695" s="363"/>
      <c r="Q695" s="363"/>
      <c r="R695" s="363"/>
      <c r="S695" s="363"/>
      <c r="T695" s="363"/>
      <c r="U695" s="363"/>
      <c r="V695" s="363"/>
      <c r="W695" s="363"/>
      <c r="X695" s="363"/>
      <c r="Y695" s="363"/>
      <c r="Z695" s="363"/>
      <c r="AA695" s="363"/>
      <c r="AB695" s="363"/>
      <c r="AC695" s="363"/>
    </row>
    <row r="696" spans="1:29" ht="15.75" customHeight="1">
      <c r="A696" s="363"/>
      <c r="B696" s="363"/>
      <c r="C696" s="363"/>
      <c r="D696" s="363"/>
      <c r="E696" s="363"/>
      <c r="F696" s="363"/>
      <c r="G696" s="363"/>
      <c r="H696" s="363"/>
      <c r="I696" s="363"/>
      <c r="J696" s="363"/>
      <c r="K696" s="363"/>
      <c r="L696" s="363"/>
      <c r="M696" s="363"/>
      <c r="N696" s="363"/>
      <c r="O696" s="363"/>
      <c r="P696" s="363"/>
      <c r="Q696" s="363"/>
      <c r="R696" s="363"/>
      <c r="S696" s="363"/>
      <c r="T696" s="363"/>
      <c r="U696" s="363"/>
      <c r="V696" s="363"/>
      <c r="W696" s="363"/>
      <c r="X696" s="363"/>
      <c r="Y696" s="363"/>
      <c r="Z696" s="363"/>
      <c r="AA696" s="363"/>
      <c r="AB696" s="363"/>
      <c r="AC696" s="363"/>
    </row>
    <row r="697" spans="1:29" ht="15.75" customHeight="1">
      <c r="A697" s="363"/>
      <c r="B697" s="363"/>
      <c r="C697" s="363"/>
      <c r="D697" s="363"/>
      <c r="E697" s="363"/>
      <c r="F697" s="363"/>
      <c r="G697" s="363"/>
      <c r="H697" s="363"/>
      <c r="I697" s="363"/>
      <c r="J697" s="363"/>
      <c r="K697" s="363"/>
      <c r="L697" s="363"/>
      <c r="M697" s="363"/>
      <c r="N697" s="363"/>
      <c r="O697" s="363"/>
      <c r="P697" s="363"/>
      <c r="Q697" s="363"/>
      <c r="R697" s="363"/>
      <c r="S697" s="363"/>
      <c r="T697" s="363"/>
      <c r="U697" s="363"/>
      <c r="V697" s="363"/>
      <c r="W697" s="363"/>
      <c r="X697" s="363"/>
      <c r="Y697" s="363"/>
      <c r="Z697" s="363"/>
      <c r="AA697" s="363"/>
      <c r="AB697" s="363"/>
      <c r="AC697" s="363"/>
    </row>
    <row r="698" spans="1:29" ht="15.75" customHeight="1">
      <c r="A698" s="363"/>
      <c r="B698" s="363"/>
      <c r="C698" s="363"/>
      <c r="D698" s="363"/>
      <c r="E698" s="363"/>
      <c r="F698" s="363"/>
      <c r="G698" s="363"/>
      <c r="H698" s="363"/>
      <c r="I698" s="363"/>
      <c r="J698" s="363"/>
      <c r="K698" s="363"/>
      <c r="L698" s="363"/>
      <c r="M698" s="363"/>
      <c r="N698" s="363"/>
      <c r="O698" s="363"/>
      <c r="P698" s="363"/>
      <c r="Q698" s="363"/>
      <c r="R698" s="363"/>
      <c r="S698" s="363"/>
      <c r="T698" s="363"/>
      <c r="U698" s="363"/>
      <c r="V698" s="363"/>
      <c r="W698" s="363"/>
      <c r="X698" s="363"/>
      <c r="Y698" s="363"/>
      <c r="Z698" s="363"/>
      <c r="AA698" s="363"/>
      <c r="AB698" s="363"/>
      <c r="AC698" s="363"/>
    </row>
    <row r="699" spans="1:29" ht="15.75" customHeight="1">
      <c r="A699" s="363"/>
      <c r="B699" s="363"/>
      <c r="C699" s="363"/>
      <c r="D699" s="363"/>
      <c r="E699" s="363"/>
      <c r="F699" s="363"/>
      <c r="G699" s="363"/>
      <c r="H699" s="363"/>
      <c r="I699" s="363"/>
      <c r="J699" s="363"/>
      <c r="K699" s="363"/>
      <c r="L699" s="363"/>
      <c r="M699" s="363"/>
      <c r="N699" s="363"/>
      <c r="O699" s="363"/>
      <c r="P699" s="363"/>
      <c r="Q699" s="363"/>
      <c r="R699" s="363"/>
      <c r="S699" s="363"/>
      <c r="T699" s="363"/>
      <c r="U699" s="363"/>
      <c r="V699" s="363"/>
      <c r="W699" s="363"/>
      <c r="X699" s="363"/>
      <c r="Y699" s="363"/>
      <c r="Z699" s="363"/>
      <c r="AA699" s="363"/>
      <c r="AB699" s="363"/>
      <c r="AC699" s="363"/>
    </row>
    <row r="700" spans="1:29" ht="15.75" customHeight="1">
      <c r="A700" s="363"/>
      <c r="B700" s="363"/>
      <c r="C700" s="363"/>
      <c r="D700" s="363"/>
      <c r="E700" s="363"/>
      <c r="F700" s="363"/>
      <c r="G700" s="363"/>
      <c r="H700" s="363"/>
      <c r="I700" s="363"/>
      <c r="J700" s="363"/>
      <c r="K700" s="363"/>
      <c r="L700" s="363"/>
      <c r="M700" s="363"/>
      <c r="N700" s="363"/>
      <c r="O700" s="363"/>
      <c r="P700" s="363"/>
      <c r="Q700" s="363"/>
      <c r="R700" s="363"/>
      <c r="S700" s="363"/>
      <c r="T700" s="363"/>
      <c r="U700" s="363"/>
      <c r="V700" s="363"/>
      <c r="W700" s="363"/>
      <c r="X700" s="363"/>
      <c r="Y700" s="363"/>
      <c r="Z700" s="363"/>
      <c r="AA700" s="363"/>
      <c r="AB700" s="363"/>
      <c r="AC700" s="363"/>
    </row>
    <row r="701" spans="1:29" ht="15.75" customHeight="1">
      <c r="A701" s="363"/>
      <c r="B701" s="363"/>
      <c r="C701" s="363"/>
      <c r="D701" s="363"/>
      <c r="E701" s="363"/>
      <c r="F701" s="363"/>
      <c r="G701" s="363"/>
      <c r="H701" s="363"/>
      <c r="I701" s="363"/>
      <c r="J701" s="363"/>
      <c r="K701" s="363"/>
      <c r="L701" s="363"/>
      <c r="M701" s="363"/>
      <c r="N701" s="363"/>
      <c r="O701" s="363"/>
      <c r="P701" s="363"/>
      <c r="Q701" s="363"/>
      <c r="R701" s="363"/>
      <c r="S701" s="363"/>
      <c r="T701" s="363"/>
      <c r="U701" s="363"/>
      <c r="V701" s="363"/>
      <c r="W701" s="363"/>
      <c r="X701" s="363"/>
      <c r="Y701" s="363"/>
      <c r="Z701" s="363"/>
      <c r="AA701" s="363"/>
      <c r="AB701" s="363"/>
      <c r="AC701" s="363"/>
    </row>
    <row r="702" spans="1:29" ht="15.75" customHeight="1">
      <c r="A702" s="363"/>
      <c r="B702" s="363"/>
      <c r="C702" s="363"/>
      <c r="D702" s="363"/>
      <c r="E702" s="363"/>
      <c r="F702" s="363"/>
      <c r="G702" s="363"/>
      <c r="H702" s="363"/>
      <c r="I702" s="363"/>
      <c r="J702" s="363"/>
      <c r="K702" s="363"/>
      <c r="L702" s="363"/>
      <c r="M702" s="363"/>
      <c r="N702" s="363"/>
      <c r="O702" s="363"/>
      <c r="P702" s="363"/>
      <c r="Q702" s="363"/>
      <c r="R702" s="363"/>
      <c r="S702" s="363"/>
      <c r="T702" s="363"/>
      <c r="U702" s="363"/>
      <c r="V702" s="363"/>
      <c r="W702" s="363"/>
      <c r="X702" s="363"/>
      <c r="Y702" s="363"/>
      <c r="Z702" s="363"/>
      <c r="AA702" s="363"/>
      <c r="AB702" s="363"/>
      <c r="AC702" s="363"/>
    </row>
    <row r="703" spans="1:29" ht="15.75" customHeight="1">
      <c r="A703" s="363"/>
      <c r="B703" s="363"/>
      <c r="C703" s="363"/>
      <c r="D703" s="363"/>
      <c r="E703" s="363"/>
      <c r="F703" s="363"/>
      <c r="G703" s="363"/>
      <c r="H703" s="363"/>
      <c r="I703" s="363"/>
      <c r="J703" s="363"/>
      <c r="K703" s="363"/>
      <c r="L703" s="363"/>
      <c r="M703" s="363"/>
      <c r="N703" s="363"/>
      <c r="O703" s="363"/>
      <c r="P703" s="363"/>
      <c r="Q703" s="363"/>
      <c r="R703" s="363"/>
      <c r="S703" s="363"/>
      <c r="T703" s="363"/>
      <c r="U703" s="363"/>
      <c r="V703" s="363"/>
      <c r="W703" s="363"/>
      <c r="X703" s="363"/>
      <c r="Y703" s="363"/>
      <c r="Z703" s="363"/>
      <c r="AA703" s="363"/>
      <c r="AB703" s="363"/>
      <c r="AC703" s="363"/>
    </row>
    <row r="704" spans="1:29" ht="15.75" customHeight="1">
      <c r="A704" s="363"/>
      <c r="B704" s="363"/>
      <c r="C704" s="363"/>
      <c r="D704" s="363"/>
      <c r="E704" s="363"/>
      <c r="F704" s="363"/>
      <c r="G704" s="363"/>
      <c r="H704" s="363"/>
      <c r="I704" s="363"/>
      <c r="J704" s="363"/>
      <c r="K704" s="363"/>
      <c r="L704" s="363"/>
      <c r="M704" s="363"/>
      <c r="N704" s="363"/>
      <c r="O704" s="363"/>
      <c r="P704" s="363"/>
      <c r="Q704" s="363"/>
      <c r="R704" s="363"/>
      <c r="S704" s="363"/>
      <c r="T704" s="363"/>
      <c r="U704" s="363"/>
      <c r="V704" s="363"/>
      <c r="W704" s="363"/>
      <c r="X704" s="363"/>
      <c r="Y704" s="363"/>
      <c r="Z704" s="363"/>
      <c r="AA704" s="363"/>
      <c r="AB704" s="363"/>
      <c r="AC704" s="363"/>
    </row>
    <row r="705" spans="1:29" ht="15.75" customHeight="1">
      <c r="A705" s="363"/>
      <c r="B705" s="363"/>
      <c r="C705" s="363"/>
      <c r="D705" s="363"/>
      <c r="E705" s="363"/>
      <c r="F705" s="363"/>
      <c r="G705" s="363"/>
      <c r="H705" s="363"/>
      <c r="I705" s="363"/>
      <c r="J705" s="363"/>
      <c r="K705" s="363"/>
      <c r="L705" s="363"/>
      <c r="M705" s="363"/>
      <c r="N705" s="363"/>
      <c r="O705" s="363"/>
      <c r="P705" s="363"/>
      <c r="Q705" s="363"/>
      <c r="R705" s="363"/>
      <c r="S705" s="363"/>
      <c r="T705" s="363"/>
      <c r="U705" s="363"/>
      <c r="V705" s="363"/>
      <c r="W705" s="363"/>
      <c r="X705" s="363"/>
      <c r="Y705" s="363"/>
      <c r="Z705" s="363"/>
      <c r="AA705" s="363"/>
      <c r="AB705" s="363"/>
      <c r="AC705" s="363"/>
    </row>
    <row r="706" spans="1:29" ht="15.75" customHeight="1">
      <c r="A706" s="363"/>
      <c r="B706" s="363"/>
      <c r="C706" s="363"/>
      <c r="D706" s="363"/>
      <c r="E706" s="363"/>
      <c r="F706" s="363"/>
      <c r="G706" s="363"/>
      <c r="H706" s="363"/>
      <c r="I706" s="363"/>
      <c r="J706" s="363"/>
      <c r="K706" s="363"/>
      <c r="L706" s="363"/>
      <c r="M706" s="363"/>
      <c r="N706" s="363"/>
      <c r="O706" s="363"/>
      <c r="P706" s="363"/>
      <c r="Q706" s="363"/>
      <c r="R706" s="363"/>
      <c r="S706" s="363"/>
      <c r="T706" s="363"/>
      <c r="U706" s="363"/>
      <c r="V706" s="363"/>
      <c r="W706" s="363"/>
      <c r="X706" s="363"/>
      <c r="Y706" s="363"/>
      <c r="Z706" s="363"/>
      <c r="AA706" s="363"/>
      <c r="AB706" s="363"/>
      <c r="AC706" s="363"/>
    </row>
    <row r="707" spans="1:29" ht="15.75" customHeight="1">
      <c r="A707" s="363"/>
      <c r="B707" s="363"/>
      <c r="C707" s="363"/>
      <c r="D707" s="363"/>
      <c r="E707" s="363"/>
      <c r="F707" s="363"/>
      <c r="G707" s="363"/>
      <c r="H707" s="363"/>
      <c r="I707" s="363"/>
      <c r="J707" s="363"/>
      <c r="K707" s="363"/>
      <c r="L707" s="363"/>
      <c r="M707" s="363"/>
      <c r="N707" s="363"/>
      <c r="O707" s="363"/>
      <c r="P707" s="363"/>
      <c r="Q707" s="363"/>
      <c r="R707" s="363"/>
      <c r="S707" s="363"/>
      <c r="T707" s="363"/>
      <c r="U707" s="363"/>
      <c r="V707" s="363"/>
      <c r="W707" s="363"/>
      <c r="X707" s="363"/>
      <c r="Y707" s="363"/>
      <c r="Z707" s="363"/>
      <c r="AA707" s="363"/>
      <c r="AB707" s="363"/>
      <c r="AC707" s="363"/>
    </row>
    <row r="708" spans="1:29" ht="15.75" customHeight="1">
      <c r="A708" s="363"/>
      <c r="B708" s="363"/>
      <c r="C708" s="363"/>
      <c r="D708" s="363"/>
      <c r="E708" s="363"/>
      <c r="F708" s="363"/>
      <c r="G708" s="363"/>
      <c r="H708" s="363"/>
      <c r="I708" s="363"/>
      <c r="J708" s="363"/>
      <c r="K708" s="363"/>
      <c r="L708" s="363"/>
      <c r="M708" s="363"/>
      <c r="N708" s="363"/>
      <c r="O708" s="363"/>
      <c r="P708" s="363"/>
      <c r="Q708" s="363"/>
      <c r="R708" s="363"/>
      <c r="S708" s="363"/>
      <c r="T708" s="363"/>
      <c r="U708" s="363"/>
      <c r="V708" s="363"/>
      <c r="W708" s="363"/>
      <c r="X708" s="363"/>
      <c r="Y708" s="363"/>
      <c r="Z708" s="363"/>
      <c r="AA708" s="363"/>
      <c r="AB708" s="363"/>
      <c r="AC708" s="363"/>
    </row>
    <row r="709" spans="1:29" ht="15.75" customHeight="1">
      <c r="A709" s="363"/>
      <c r="B709" s="363"/>
      <c r="C709" s="363"/>
      <c r="D709" s="363"/>
      <c r="E709" s="363"/>
      <c r="F709" s="363"/>
      <c r="G709" s="363"/>
      <c r="H709" s="363"/>
      <c r="I709" s="363"/>
      <c r="J709" s="363"/>
      <c r="K709" s="363"/>
      <c r="L709" s="363"/>
      <c r="M709" s="363"/>
      <c r="N709" s="363"/>
      <c r="O709" s="363"/>
      <c r="P709" s="363"/>
      <c r="Q709" s="363"/>
      <c r="R709" s="363"/>
      <c r="S709" s="363"/>
      <c r="T709" s="363"/>
      <c r="U709" s="363"/>
      <c r="V709" s="363"/>
      <c r="W709" s="363"/>
      <c r="X709" s="363"/>
      <c r="Y709" s="363"/>
      <c r="Z709" s="363"/>
      <c r="AA709" s="363"/>
      <c r="AB709" s="363"/>
      <c r="AC709" s="363"/>
    </row>
    <row r="710" spans="1:29" ht="15.75" customHeight="1">
      <c r="A710" s="363"/>
      <c r="B710" s="363"/>
      <c r="C710" s="363"/>
      <c r="D710" s="363"/>
      <c r="E710" s="363"/>
      <c r="F710" s="363"/>
      <c r="G710" s="363"/>
      <c r="H710" s="363"/>
      <c r="I710" s="363"/>
      <c r="J710" s="363"/>
      <c r="K710" s="363"/>
      <c r="L710" s="363"/>
      <c r="M710" s="363"/>
      <c r="N710" s="363"/>
      <c r="O710" s="363"/>
      <c r="P710" s="363"/>
      <c r="Q710" s="363"/>
      <c r="R710" s="363"/>
      <c r="S710" s="363"/>
      <c r="T710" s="363"/>
      <c r="U710" s="363"/>
      <c r="V710" s="363"/>
      <c r="W710" s="363"/>
      <c r="X710" s="363"/>
      <c r="Y710" s="363"/>
      <c r="Z710" s="363"/>
      <c r="AA710" s="363"/>
      <c r="AB710" s="363"/>
      <c r="AC710" s="363"/>
    </row>
    <row r="711" spans="1:29" ht="15.75" customHeight="1">
      <c r="A711" s="363"/>
      <c r="B711" s="363"/>
      <c r="C711" s="363"/>
      <c r="D711" s="363"/>
      <c r="E711" s="363"/>
      <c r="F711" s="363"/>
      <c r="G711" s="363"/>
      <c r="H711" s="363"/>
      <c r="I711" s="363"/>
      <c r="J711" s="363"/>
      <c r="K711" s="363"/>
      <c r="L711" s="363"/>
      <c r="M711" s="363"/>
      <c r="N711" s="363"/>
      <c r="O711" s="363"/>
      <c r="P711" s="363"/>
      <c r="Q711" s="363"/>
      <c r="R711" s="363"/>
      <c r="S711" s="363"/>
      <c r="T711" s="363"/>
      <c r="U711" s="363"/>
      <c r="V711" s="363"/>
      <c r="W711" s="363"/>
      <c r="X711" s="363"/>
      <c r="Y711" s="363"/>
      <c r="Z711" s="363"/>
      <c r="AA711" s="363"/>
      <c r="AB711" s="363"/>
      <c r="AC711" s="363"/>
    </row>
    <row r="712" spans="1:29" ht="15.75" customHeight="1">
      <c r="A712" s="363"/>
      <c r="B712" s="363"/>
      <c r="C712" s="363"/>
      <c r="D712" s="363"/>
      <c r="E712" s="363"/>
      <c r="F712" s="363"/>
      <c r="G712" s="363"/>
      <c r="H712" s="363"/>
      <c r="I712" s="363"/>
      <c r="J712" s="363"/>
      <c r="K712" s="363"/>
      <c r="L712" s="363"/>
      <c r="M712" s="363"/>
      <c r="N712" s="363"/>
      <c r="O712" s="363"/>
      <c r="P712" s="363"/>
      <c r="Q712" s="363"/>
      <c r="R712" s="363"/>
      <c r="S712" s="363"/>
      <c r="T712" s="363"/>
      <c r="U712" s="363"/>
      <c r="V712" s="363"/>
      <c r="W712" s="363"/>
      <c r="X712" s="363"/>
      <c r="Y712" s="363"/>
      <c r="Z712" s="363"/>
      <c r="AA712" s="363"/>
      <c r="AB712" s="363"/>
      <c r="AC712" s="363"/>
    </row>
    <row r="713" spans="1:29" ht="15.75" customHeight="1">
      <c r="A713" s="363"/>
      <c r="B713" s="363"/>
      <c r="C713" s="363"/>
      <c r="D713" s="363"/>
      <c r="E713" s="363"/>
      <c r="F713" s="363"/>
      <c r="G713" s="363"/>
      <c r="H713" s="363"/>
      <c r="I713" s="363"/>
      <c r="J713" s="363"/>
      <c r="K713" s="363"/>
      <c r="L713" s="363"/>
      <c r="M713" s="363"/>
      <c r="N713" s="363"/>
      <c r="O713" s="363"/>
      <c r="P713" s="363"/>
      <c r="Q713" s="363"/>
      <c r="R713" s="363"/>
      <c r="S713" s="363"/>
      <c r="T713" s="363"/>
      <c r="U713" s="363"/>
      <c r="V713" s="363"/>
      <c r="W713" s="363"/>
      <c r="X713" s="363"/>
      <c r="Y713" s="363"/>
      <c r="Z713" s="363"/>
      <c r="AA713" s="363"/>
      <c r="AB713" s="363"/>
      <c r="AC713" s="363"/>
    </row>
    <row r="714" spans="1:29" ht="15.75" customHeight="1">
      <c r="A714" s="363"/>
      <c r="B714" s="363"/>
      <c r="C714" s="363"/>
      <c r="D714" s="363"/>
      <c r="E714" s="363"/>
      <c r="F714" s="363"/>
      <c r="G714" s="363"/>
      <c r="H714" s="363"/>
      <c r="I714" s="363"/>
      <c r="J714" s="363"/>
      <c r="K714" s="363"/>
      <c r="L714" s="363"/>
      <c r="M714" s="363"/>
      <c r="N714" s="363"/>
      <c r="O714" s="363"/>
      <c r="P714" s="363"/>
      <c r="Q714" s="363"/>
      <c r="R714" s="363"/>
      <c r="S714" s="363"/>
      <c r="T714" s="363"/>
      <c r="U714" s="363"/>
      <c r="V714" s="363"/>
      <c r="W714" s="363"/>
      <c r="X714" s="363"/>
      <c r="Y714" s="363"/>
      <c r="Z714" s="363"/>
      <c r="AA714" s="363"/>
      <c r="AB714" s="363"/>
      <c r="AC714" s="363"/>
    </row>
    <row r="715" spans="1:29" ht="15.75" customHeight="1">
      <c r="A715" s="363"/>
      <c r="B715" s="363"/>
      <c r="C715" s="363"/>
      <c r="D715" s="363"/>
      <c r="E715" s="363"/>
      <c r="F715" s="363"/>
      <c r="G715" s="363"/>
      <c r="H715" s="363"/>
      <c r="I715" s="363"/>
      <c r="J715" s="363"/>
      <c r="K715" s="363"/>
      <c r="L715" s="363"/>
      <c r="M715" s="363"/>
      <c r="N715" s="363"/>
      <c r="O715" s="363"/>
      <c r="P715" s="363"/>
      <c r="Q715" s="363"/>
      <c r="R715" s="363"/>
      <c r="S715" s="363"/>
      <c r="T715" s="363"/>
      <c r="U715" s="363"/>
      <c r="V715" s="363"/>
      <c r="W715" s="363"/>
      <c r="X715" s="363"/>
      <c r="Y715" s="363"/>
      <c r="Z715" s="363"/>
      <c r="AA715" s="363"/>
      <c r="AB715" s="363"/>
      <c r="AC715" s="363"/>
    </row>
    <row r="716" spans="1:29" ht="15.75" customHeight="1">
      <c r="A716" s="363"/>
      <c r="B716" s="363"/>
      <c r="C716" s="363"/>
      <c r="D716" s="363"/>
      <c r="E716" s="363"/>
      <c r="F716" s="363"/>
      <c r="G716" s="363"/>
      <c r="H716" s="363"/>
      <c r="I716" s="363"/>
      <c r="J716" s="363"/>
      <c r="K716" s="363"/>
      <c r="L716" s="363"/>
      <c r="M716" s="363"/>
      <c r="N716" s="363"/>
      <c r="O716" s="363"/>
      <c r="P716" s="363"/>
      <c r="Q716" s="363"/>
      <c r="R716" s="363"/>
      <c r="S716" s="363"/>
      <c r="T716" s="363"/>
      <c r="U716" s="363"/>
      <c r="V716" s="363"/>
      <c r="W716" s="363"/>
      <c r="X716" s="363"/>
      <c r="Y716" s="363"/>
      <c r="Z716" s="363"/>
      <c r="AA716" s="363"/>
      <c r="AB716" s="363"/>
      <c r="AC716" s="363"/>
    </row>
    <row r="717" spans="1:29" ht="15.75" customHeight="1">
      <c r="A717" s="363"/>
      <c r="B717" s="363"/>
      <c r="C717" s="363"/>
      <c r="D717" s="363"/>
      <c r="E717" s="363"/>
      <c r="F717" s="363"/>
      <c r="G717" s="363"/>
      <c r="H717" s="363"/>
      <c r="I717" s="363"/>
      <c r="J717" s="363"/>
      <c r="K717" s="363"/>
      <c r="L717" s="363"/>
      <c r="M717" s="363"/>
      <c r="N717" s="363"/>
      <c r="O717" s="363"/>
      <c r="P717" s="363"/>
      <c r="Q717" s="363"/>
      <c r="R717" s="363"/>
      <c r="S717" s="363"/>
      <c r="T717" s="363"/>
      <c r="U717" s="363"/>
      <c r="V717" s="363"/>
      <c r="W717" s="363"/>
      <c r="X717" s="363"/>
      <c r="Y717" s="363"/>
      <c r="Z717" s="363"/>
      <c r="AA717" s="363"/>
      <c r="AB717" s="363"/>
      <c r="AC717" s="363"/>
    </row>
    <row r="718" spans="1:29" ht="15.75" customHeight="1">
      <c r="A718" s="363"/>
      <c r="B718" s="363"/>
      <c r="C718" s="363"/>
      <c r="D718" s="363"/>
      <c r="E718" s="363"/>
      <c r="F718" s="363"/>
      <c r="G718" s="363"/>
      <c r="H718" s="363"/>
      <c r="I718" s="363"/>
      <c r="J718" s="363"/>
      <c r="K718" s="363"/>
      <c r="L718" s="363"/>
      <c r="M718" s="363"/>
      <c r="N718" s="363"/>
      <c r="O718" s="363"/>
      <c r="P718" s="363"/>
      <c r="Q718" s="363"/>
      <c r="R718" s="363"/>
      <c r="S718" s="363"/>
      <c r="T718" s="363"/>
      <c r="U718" s="363"/>
      <c r="V718" s="363"/>
      <c r="W718" s="363"/>
      <c r="X718" s="363"/>
      <c r="Y718" s="363"/>
      <c r="Z718" s="363"/>
      <c r="AA718" s="363"/>
      <c r="AB718" s="363"/>
      <c r="AC718" s="363"/>
    </row>
    <row r="719" spans="1:29" ht="15.75" customHeight="1">
      <c r="A719" s="363"/>
      <c r="B719" s="363"/>
      <c r="C719" s="363"/>
      <c r="D719" s="363"/>
      <c r="E719" s="363"/>
      <c r="F719" s="363"/>
      <c r="G719" s="363"/>
      <c r="H719" s="363"/>
      <c r="I719" s="363"/>
      <c r="J719" s="363"/>
      <c r="K719" s="363"/>
      <c r="L719" s="363"/>
      <c r="M719" s="363"/>
      <c r="N719" s="363"/>
      <c r="O719" s="363"/>
      <c r="P719" s="363"/>
      <c r="Q719" s="363"/>
      <c r="R719" s="363"/>
      <c r="S719" s="363"/>
      <c r="T719" s="363"/>
      <c r="U719" s="363"/>
      <c r="V719" s="363"/>
      <c r="W719" s="363"/>
      <c r="X719" s="363"/>
      <c r="Y719" s="363"/>
      <c r="Z719" s="363"/>
      <c r="AA719" s="363"/>
      <c r="AB719" s="363"/>
      <c r="AC719" s="363"/>
    </row>
    <row r="720" spans="1:29" ht="15.75" customHeight="1">
      <c r="A720" s="363"/>
      <c r="B720" s="363"/>
      <c r="C720" s="363"/>
      <c r="D720" s="363"/>
      <c r="E720" s="363"/>
      <c r="F720" s="363"/>
      <c r="G720" s="363"/>
      <c r="H720" s="363"/>
      <c r="I720" s="363"/>
      <c r="J720" s="363"/>
      <c r="K720" s="363"/>
      <c r="L720" s="363"/>
      <c r="M720" s="363"/>
      <c r="N720" s="363"/>
      <c r="O720" s="363"/>
      <c r="P720" s="363"/>
      <c r="Q720" s="363"/>
      <c r="R720" s="363"/>
      <c r="S720" s="363"/>
      <c r="T720" s="363"/>
      <c r="U720" s="363"/>
      <c r="V720" s="363"/>
      <c r="W720" s="363"/>
      <c r="X720" s="363"/>
      <c r="Y720" s="363"/>
      <c r="Z720" s="363"/>
      <c r="AA720" s="363"/>
      <c r="AB720" s="363"/>
      <c r="AC720" s="363"/>
    </row>
    <row r="721" spans="1:29" ht="15.75" customHeight="1">
      <c r="A721" s="363"/>
      <c r="B721" s="363"/>
      <c r="C721" s="363"/>
      <c r="D721" s="363"/>
      <c r="E721" s="363"/>
      <c r="F721" s="363"/>
      <c r="G721" s="363"/>
      <c r="H721" s="363"/>
      <c r="I721" s="363"/>
      <c r="J721" s="363"/>
      <c r="K721" s="363"/>
      <c r="L721" s="363"/>
      <c r="M721" s="363"/>
      <c r="N721" s="363"/>
      <c r="O721" s="363"/>
      <c r="P721" s="363"/>
      <c r="Q721" s="363"/>
      <c r="R721" s="363"/>
      <c r="S721" s="363"/>
      <c r="T721" s="363"/>
      <c r="U721" s="363"/>
      <c r="V721" s="363"/>
      <c r="W721" s="363"/>
      <c r="X721" s="363"/>
      <c r="Y721" s="363"/>
      <c r="Z721" s="363"/>
      <c r="AA721" s="363"/>
      <c r="AB721" s="363"/>
      <c r="AC721" s="363"/>
    </row>
    <row r="722" spans="1:29" ht="15.75" customHeight="1">
      <c r="A722" s="363"/>
      <c r="B722" s="363"/>
      <c r="C722" s="363"/>
      <c r="D722" s="363"/>
      <c r="E722" s="363"/>
      <c r="F722" s="363"/>
      <c r="G722" s="363"/>
      <c r="H722" s="363"/>
      <c r="I722" s="363"/>
      <c r="J722" s="363"/>
      <c r="K722" s="363"/>
      <c r="L722" s="363"/>
      <c r="M722" s="363"/>
      <c r="N722" s="363"/>
      <c r="O722" s="363"/>
      <c r="P722" s="363"/>
      <c r="Q722" s="363"/>
      <c r="R722" s="363"/>
      <c r="S722" s="363"/>
      <c r="T722" s="363"/>
      <c r="U722" s="363"/>
      <c r="V722" s="363"/>
      <c r="W722" s="363"/>
      <c r="X722" s="363"/>
      <c r="Y722" s="363"/>
      <c r="Z722" s="363"/>
      <c r="AA722" s="363"/>
      <c r="AB722" s="363"/>
      <c r="AC722" s="363"/>
    </row>
    <row r="723" spans="1:29" ht="15.75" customHeight="1">
      <c r="A723" s="363"/>
      <c r="B723" s="363"/>
      <c r="C723" s="363"/>
      <c r="D723" s="363"/>
      <c r="E723" s="363"/>
      <c r="F723" s="363"/>
      <c r="G723" s="363"/>
      <c r="H723" s="363"/>
      <c r="I723" s="363"/>
      <c r="J723" s="363"/>
      <c r="K723" s="363"/>
      <c r="L723" s="363"/>
      <c r="M723" s="363"/>
      <c r="N723" s="363"/>
      <c r="O723" s="363"/>
      <c r="P723" s="363"/>
      <c r="Q723" s="363"/>
      <c r="R723" s="363"/>
      <c r="S723" s="363"/>
      <c r="T723" s="363"/>
      <c r="U723" s="363"/>
      <c r="V723" s="363"/>
      <c r="W723" s="363"/>
      <c r="X723" s="363"/>
      <c r="Y723" s="363"/>
      <c r="Z723" s="363"/>
      <c r="AA723" s="363"/>
      <c r="AB723" s="363"/>
      <c r="AC723" s="363"/>
    </row>
    <row r="724" spans="1:29" ht="15.75" customHeight="1">
      <c r="A724" s="363"/>
      <c r="B724" s="363"/>
      <c r="C724" s="363"/>
      <c r="D724" s="363"/>
      <c r="E724" s="363"/>
      <c r="F724" s="363"/>
      <c r="G724" s="363"/>
      <c r="H724" s="363"/>
      <c r="I724" s="363"/>
      <c r="J724" s="363"/>
      <c r="K724" s="363"/>
      <c r="L724" s="363"/>
      <c r="M724" s="363"/>
      <c r="N724" s="363"/>
      <c r="O724" s="363"/>
      <c r="P724" s="363"/>
      <c r="Q724" s="363"/>
      <c r="R724" s="363"/>
      <c r="S724" s="363"/>
      <c r="T724" s="363"/>
      <c r="U724" s="363"/>
      <c r="V724" s="363"/>
      <c r="W724" s="363"/>
      <c r="X724" s="363"/>
      <c r="Y724" s="363"/>
      <c r="Z724" s="363"/>
      <c r="AA724" s="363"/>
      <c r="AB724" s="363"/>
      <c r="AC724" s="363"/>
    </row>
    <row r="725" spans="1:29" ht="15.75" customHeight="1">
      <c r="A725" s="363"/>
      <c r="B725" s="363"/>
      <c r="C725" s="363"/>
      <c r="D725" s="363"/>
      <c r="E725" s="363"/>
      <c r="F725" s="363"/>
      <c r="G725" s="363"/>
      <c r="H725" s="363"/>
      <c r="I725" s="363"/>
      <c r="J725" s="363"/>
      <c r="K725" s="363"/>
      <c r="L725" s="363"/>
      <c r="M725" s="363"/>
      <c r="N725" s="363"/>
      <c r="O725" s="363"/>
      <c r="P725" s="363"/>
      <c r="Q725" s="363"/>
      <c r="R725" s="363"/>
      <c r="S725" s="363"/>
      <c r="T725" s="363"/>
      <c r="U725" s="363"/>
      <c r="V725" s="363"/>
      <c r="W725" s="363"/>
      <c r="X725" s="363"/>
      <c r="Y725" s="363"/>
      <c r="Z725" s="363"/>
      <c r="AA725" s="363"/>
      <c r="AB725" s="363"/>
      <c r="AC725" s="363"/>
    </row>
    <row r="726" spans="1:29" ht="15.75" customHeight="1">
      <c r="A726" s="363"/>
      <c r="B726" s="363"/>
      <c r="C726" s="363"/>
      <c r="D726" s="363"/>
      <c r="E726" s="363"/>
      <c r="F726" s="363"/>
      <c r="G726" s="363"/>
      <c r="H726" s="363"/>
      <c r="I726" s="363"/>
      <c r="J726" s="363"/>
      <c r="K726" s="363"/>
      <c r="L726" s="363"/>
      <c r="M726" s="363"/>
      <c r="N726" s="363"/>
      <c r="O726" s="363"/>
      <c r="P726" s="363"/>
      <c r="Q726" s="363"/>
      <c r="R726" s="363"/>
      <c r="S726" s="363"/>
      <c r="T726" s="363"/>
      <c r="U726" s="363"/>
      <c r="V726" s="363"/>
      <c r="W726" s="363"/>
      <c r="X726" s="363"/>
      <c r="Y726" s="363"/>
      <c r="Z726" s="363"/>
      <c r="AA726" s="363"/>
      <c r="AB726" s="363"/>
      <c r="AC726" s="363"/>
    </row>
    <row r="727" spans="1:29" ht="15.75" customHeight="1">
      <c r="A727" s="363"/>
      <c r="B727" s="363"/>
      <c r="C727" s="363"/>
      <c r="D727" s="363"/>
      <c r="E727" s="363"/>
      <c r="F727" s="363"/>
      <c r="G727" s="363"/>
      <c r="H727" s="363"/>
      <c r="I727" s="363"/>
      <c r="J727" s="363"/>
      <c r="K727" s="363"/>
      <c r="L727" s="363"/>
      <c r="M727" s="363"/>
      <c r="N727" s="363"/>
      <c r="O727" s="363"/>
      <c r="P727" s="363"/>
      <c r="Q727" s="363"/>
      <c r="R727" s="363"/>
      <c r="S727" s="363"/>
      <c r="T727" s="363"/>
      <c r="U727" s="363"/>
      <c r="V727" s="363"/>
      <c r="W727" s="363"/>
      <c r="X727" s="363"/>
      <c r="Y727" s="363"/>
      <c r="Z727" s="363"/>
      <c r="AA727" s="363"/>
      <c r="AB727" s="363"/>
      <c r="AC727" s="363"/>
    </row>
    <row r="728" spans="1:29" ht="15.75" customHeight="1">
      <c r="A728" s="363"/>
      <c r="B728" s="363"/>
      <c r="C728" s="363"/>
      <c r="D728" s="363"/>
      <c r="E728" s="363"/>
      <c r="F728" s="363"/>
      <c r="G728" s="363"/>
      <c r="H728" s="363"/>
      <c r="I728" s="363"/>
      <c r="J728" s="363"/>
      <c r="K728" s="363"/>
      <c r="L728" s="363"/>
      <c r="M728" s="363"/>
      <c r="N728" s="363"/>
      <c r="O728" s="363"/>
      <c r="P728" s="363"/>
      <c r="Q728" s="363"/>
      <c r="R728" s="363"/>
      <c r="S728" s="363"/>
      <c r="T728" s="363"/>
      <c r="U728" s="363"/>
      <c r="V728" s="363"/>
      <c r="W728" s="363"/>
      <c r="X728" s="363"/>
      <c r="Y728" s="363"/>
      <c r="Z728" s="363"/>
      <c r="AA728" s="363"/>
      <c r="AB728" s="363"/>
      <c r="AC728" s="363"/>
    </row>
    <row r="729" spans="1:29" ht="15.75" customHeight="1">
      <c r="A729" s="363"/>
      <c r="B729" s="363"/>
      <c r="C729" s="363"/>
      <c r="D729" s="363"/>
      <c r="E729" s="363"/>
      <c r="F729" s="363"/>
      <c r="G729" s="363"/>
      <c r="H729" s="363"/>
      <c r="I729" s="363"/>
      <c r="J729" s="363"/>
      <c r="K729" s="363"/>
      <c r="L729" s="363"/>
      <c r="M729" s="363"/>
      <c r="N729" s="363"/>
      <c r="O729" s="363"/>
      <c r="P729" s="363"/>
      <c r="Q729" s="363"/>
      <c r="R729" s="363"/>
      <c r="S729" s="363"/>
      <c r="T729" s="363"/>
      <c r="U729" s="363"/>
      <c r="V729" s="363"/>
      <c r="W729" s="363"/>
      <c r="X729" s="363"/>
      <c r="Y729" s="363"/>
      <c r="Z729" s="363"/>
      <c r="AA729" s="363"/>
      <c r="AB729" s="363"/>
      <c r="AC729" s="363"/>
    </row>
    <row r="730" spans="1:29" ht="15.75" customHeight="1">
      <c r="A730" s="363"/>
      <c r="B730" s="363"/>
      <c r="C730" s="363"/>
      <c r="D730" s="363"/>
      <c r="E730" s="363"/>
      <c r="F730" s="363"/>
      <c r="G730" s="363"/>
      <c r="H730" s="363"/>
      <c r="I730" s="363"/>
      <c r="J730" s="363"/>
      <c r="K730" s="363"/>
      <c r="L730" s="363"/>
      <c r="M730" s="363"/>
      <c r="N730" s="363"/>
      <c r="O730" s="363"/>
      <c r="P730" s="363"/>
      <c r="Q730" s="363"/>
      <c r="R730" s="363"/>
      <c r="S730" s="363"/>
      <c r="T730" s="363"/>
      <c r="U730" s="363"/>
      <c r="V730" s="363"/>
      <c r="W730" s="363"/>
      <c r="X730" s="363"/>
      <c r="Y730" s="363"/>
      <c r="Z730" s="363"/>
      <c r="AA730" s="363"/>
      <c r="AB730" s="363"/>
      <c r="AC730" s="363"/>
    </row>
    <row r="731" spans="1:29" ht="15.75" customHeight="1">
      <c r="A731" s="363"/>
      <c r="B731" s="363"/>
      <c r="C731" s="363"/>
      <c r="D731" s="363"/>
      <c r="E731" s="363"/>
      <c r="F731" s="363"/>
      <c r="G731" s="363"/>
      <c r="H731" s="363"/>
      <c r="I731" s="363"/>
      <c r="J731" s="363"/>
      <c r="K731" s="363"/>
      <c r="L731" s="363"/>
      <c r="M731" s="363"/>
      <c r="N731" s="363"/>
      <c r="O731" s="363"/>
      <c r="P731" s="363"/>
      <c r="Q731" s="363"/>
      <c r="R731" s="363"/>
      <c r="S731" s="363"/>
      <c r="T731" s="363"/>
      <c r="U731" s="363"/>
      <c r="V731" s="363"/>
      <c r="W731" s="363"/>
      <c r="X731" s="363"/>
      <c r="Y731" s="363"/>
      <c r="Z731" s="363"/>
      <c r="AA731" s="363"/>
      <c r="AB731" s="363"/>
      <c r="AC731" s="363"/>
    </row>
    <row r="732" spans="1:29" ht="15.75" customHeight="1">
      <c r="A732" s="363"/>
      <c r="B732" s="363"/>
      <c r="C732" s="363"/>
      <c r="D732" s="363"/>
      <c r="E732" s="363"/>
      <c r="F732" s="363"/>
      <c r="G732" s="363"/>
      <c r="H732" s="363"/>
      <c r="I732" s="363"/>
      <c r="J732" s="363"/>
      <c r="K732" s="363"/>
      <c r="L732" s="363"/>
      <c r="M732" s="363"/>
      <c r="N732" s="363"/>
      <c r="O732" s="363"/>
      <c r="P732" s="363"/>
      <c r="Q732" s="363"/>
      <c r="R732" s="363"/>
      <c r="S732" s="363"/>
      <c r="T732" s="363"/>
      <c r="U732" s="363"/>
      <c r="V732" s="363"/>
      <c r="W732" s="363"/>
      <c r="X732" s="363"/>
      <c r="Y732" s="363"/>
      <c r="Z732" s="363"/>
      <c r="AA732" s="363"/>
      <c r="AB732" s="363"/>
      <c r="AC732" s="363"/>
    </row>
    <row r="733" spans="1:29" ht="15.75" customHeight="1">
      <c r="A733" s="363"/>
      <c r="B733" s="363"/>
      <c r="C733" s="363"/>
      <c r="D733" s="363"/>
      <c r="E733" s="363"/>
      <c r="F733" s="363"/>
      <c r="G733" s="363"/>
      <c r="H733" s="363"/>
      <c r="I733" s="363"/>
      <c r="J733" s="363"/>
      <c r="K733" s="363"/>
      <c r="L733" s="363"/>
      <c r="M733" s="363"/>
      <c r="N733" s="363"/>
      <c r="O733" s="363"/>
      <c r="P733" s="363"/>
      <c r="Q733" s="363"/>
      <c r="R733" s="363"/>
      <c r="S733" s="363"/>
      <c r="T733" s="363"/>
      <c r="U733" s="363"/>
      <c r="V733" s="363"/>
      <c r="W733" s="363"/>
      <c r="X733" s="363"/>
      <c r="Y733" s="363"/>
      <c r="Z733" s="363"/>
      <c r="AA733" s="363"/>
      <c r="AB733" s="363"/>
      <c r="AC733" s="363"/>
    </row>
    <row r="734" spans="1:29" ht="15.75" customHeight="1">
      <c r="A734" s="363"/>
      <c r="B734" s="363"/>
      <c r="C734" s="363"/>
      <c r="D734" s="363"/>
      <c r="E734" s="363"/>
      <c r="F734" s="363"/>
      <c r="G734" s="363"/>
      <c r="H734" s="363"/>
      <c r="I734" s="363"/>
      <c r="J734" s="363"/>
      <c r="K734" s="363"/>
      <c r="L734" s="363"/>
      <c r="M734" s="363"/>
      <c r="N734" s="363"/>
      <c r="O734" s="363"/>
      <c r="P734" s="363"/>
      <c r="Q734" s="363"/>
      <c r="R734" s="363"/>
      <c r="S734" s="363"/>
      <c r="T734" s="363"/>
      <c r="U734" s="363"/>
      <c r="V734" s="363"/>
      <c r="W734" s="363"/>
      <c r="X734" s="363"/>
      <c r="Y734" s="363"/>
      <c r="Z734" s="363"/>
      <c r="AA734" s="363"/>
      <c r="AB734" s="363"/>
      <c r="AC734" s="363"/>
    </row>
    <row r="735" spans="1:29" ht="15.75" customHeight="1">
      <c r="A735" s="363"/>
      <c r="B735" s="363"/>
      <c r="C735" s="363"/>
      <c r="D735" s="363"/>
      <c r="E735" s="363"/>
      <c r="F735" s="363"/>
      <c r="G735" s="363"/>
      <c r="H735" s="363"/>
      <c r="I735" s="363"/>
      <c r="J735" s="363"/>
      <c r="K735" s="363"/>
      <c r="L735" s="363"/>
      <c r="M735" s="363"/>
      <c r="N735" s="363"/>
      <c r="O735" s="363"/>
      <c r="P735" s="363"/>
      <c r="Q735" s="363"/>
      <c r="R735" s="363"/>
      <c r="S735" s="363"/>
      <c r="T735" s="363"/>
      <c r="U735" s="363"/>
      <c r="V735" s="363"/>
      <c r="W735" s="363"/>
      <c r="X735" s="363"/>
      <c r="Y735" s="363"/>
      <c r="Z735" s="363"/>
      <c r="AA735" s="363"/>
      <c r="AB735" s="363"/>
      <c r="AC735" s="363"/>
    </row>
    <row r="736" spans="1:29" ht="15.75" customHeight="1">
      <c r="A736" s="363"/>
      <c r="B736" s="363"/>
      <c r="C736" s="363"/>
      <c r="D736" s="363"/>
      <c r="E736" s="363"/>
      <c r="F736" s="363"/>
      <c r="G736" s="363"/>
      <c r="H736" s="363"/>
      <c r="I736" s="363"/>
      <c r="J736" s="363"/>
      <c r="K736" s="363"/>
      <c r="L736" s="363"/>
      <c r="M736" s="363"/>
      <c r="N736" s="363"/>
      <c r="O736" s="363"/>
      <c r="P736" s="363"/>
      <c r="Q736" s="363"/>
      <c r="R736" s="363"/>
      <c r="S736" s="363"/>
      <c r="T736" s="363"/>
      <c r="U736" s="363"/>
      <c r="V736" s="363"/>
      <c r="W736" s="363"/>
      <c r="X736" s="363"/>
      <c r="Y736" s="363"/>
      <c r="Z736" s="363"/>
      <c r="AA736" s="363"/>
      <c r="AB736" s="363"/>
      <c r="AC736" s="363"/>
    </row>
    <row r="737" spans="1:29" ht="15.75" customHeight="1">
      <c r="A737" s="363"/>
      <c r="B737" s="363"/>
      <c r="C737" s="363"/>
      <c r="D737" s="363"/>
      <c r="E737" s="363"/>
      <c r="F737" s="363"/>
      <c r="G737" s="363"/>
      <c r="H737" s="363"/>
      <c r="I737" s="363"/>
      <c r="J737" s="363"/>
      <c r="K737" s="363"/>
      <c r="L737" s="363"/>
      <c r="M737" s="363"/>
      <c r="N737" s="363"/>
      <c r="O737" s="363"/>
      <c r="P737" s="363"/>
      <c r="Q737" s="363"/>
      <c r="R737" s="363"/>
      <c r="S737" s="363"/>
      <c r="T737" s="363"/>
      <c r="U737" s="363"/>
      <c r="V737" s="363"/>
      <c r="W737" s="363"/>
      <c r="X737" s="363"/>
      <c r="Y737" s="363"/>
      <c r="Z737" s="363"/>
      <c r="AA737" s="363"/>
      <c r="AB737" s="363"/>
      <c r="AC737" s="363"/>
    </row>
    <row r="738" spans="1:29" ht="15.75" customHeight="1">
      <c r="A738" s="363"/>
      <c r="B738" s="363"/>
      <c r="C738" s="363"/>
      <c r="D738" s="363"/>
      <c r="E738" s="363"/>
      <c r="F738" s="363"/>
      <c r="G738" s="363"/>
      <c r="H738" s="363"/>
      <c r="I738" s="363"/>
      <c r="J738" s="363"/>
      <c r="K738" s="363"/>
      <c r="L738" s="363"/>
      <c r="M738" s="363"/>
      <c r="N738" s="363"/>
      <c r="O738" s="363"/>
      <c r="P738" s="363"/>
      <c r="Q738" s="363"/>
      <c r="R738" s="363"/>
      <c r="S738" s="363"/>
      <c r="T738" s="363"/>
      <c r="U738" s="363"/>
      <c r="V738" s="363"/>
      <c r="W738" s="363"/>
      <c r="X738" s="363"/>
      <c r="Y738" s="363"/>
      <c r="Z738" s="363"/>
      <c r="AA738" s="363"/>
      <c r="AB738" s="363"/>
      <c r="AC738" s="363"/>
    </row>
    <row r="739" spans="1:29" ht="15.75" customHeight="1">
      <c r="A739" s="363"/>
      <c r="B739" s="363"/>
      <c r="C739" s="363"/>
      <c r="D739" s="363"/>
      <c r="E739" s="363"/>
      <c r="F739" s="363"/>
      <c r="G739" s="363"/>
      <c r="H739" s="363"/>
      <c r="I739" s="363"/>
      <c r="J739" s="363"/>
      <c r="K739" s="363"/>
      <c r="L739" s="363"/>
      <c r="M739" s="363"/>
      <c r="N739" s="363"/>
      <c r="O739" s="363"/>
      <c r="P739" s="363"/>
      <c r="Q739" s="363"/>
      <c r="R739" s="363"/>
      <c r="S739" s="363"/>
      <c r="T739" s="363"/>
      <c r="U739" s="363"/>
      <c r="V739" s="363"/>
      <c r="W739" s="363"/>
      <c r="X739" s="363"/>
      <c r="Y739" s="363"/>
      <c r="Z739" s="363"/>
      <c r="AA739" s="363"/>
      <c r="AB739" s="363"/>
      <c r="AC739" s="363"/>
    </row>
    <row r="740" spans="1:29" ht="15.75" customHeight="1">
      <c r="A740" s="363"/>
      <c r="B740" s="363"/>
      <c r="C740" s="363"/>
      <c r="D740" s="363"/>
      <c r="E740" s="363"/>
      <c r="F740" s="363"/>
      <c r="G740" s="363"/>
      <c r="H740" s="363"/>
      <c r="I740" s="363"/>
      <c r="J740" s="363"/>
      <c r="K740" s="363"/>
      <c r="L740" s="363"/>
      <c r="M740" s="363"/>
      <c r="N740" s="363"/>
      <c r="O740" s="363"/>
      <c r="P740" s="363"/>
      <c r="Q740" s="363"/>
      <c r="R740" s="363"/>
      <c r="S740" s="363"/>
      <c r="T740" s="363"/>
      <c r="U740" s="363"/>
      <c r="V740" s="363"/>
      <c r="W740" s="363"/>
      <c r="X740" s="363"/>
      <c r="Y740" s="363"/>
      <c r="Z740" s="363"/>
      <c r="AA740" s="363"/>
      <c r="AB740" s="363"/>
      <c r="AC740" s="363"/>
    </row>
    <row r="741" spans="1:29" ht="15.75" customHeight="1">
      <c r="A741" s="363"/>
      <c r="B741" s="363"/>
      <c r="C741" s="363"/>
      <c r="D741" s="363"/>
      <c r="E741" s="363"/>
      <c r="F741" s="363"/>
      <c r="G741" s="363"/>
      <c r="H741" s="363"/>
      <c r="I741" s="363"/>
      <c r="J741" s="363"/>
      <c r="K741" s="363"/>
      <c r="L741" s="363"/>
      <c r="M741" s="363"/>
      <c r="N741" s="363"/>
      <c r="O741" s="363"/>
      <c r="P741" s="363"/>
      <c r="Q741" s="363"/>
      <c r="R741" s="363"/>
      <c r="S741" s="363"/>
      <c r="T741" s="363"/>
      <c r="U741" s="363"/>
      <c r="V741" s="363"/>
      <c r="W741" s="363"/>
      <c r="X741" s="363"/>
      <c r="Y741" s="363"/>
      <c r="Z741" s="363"/>
      <c r="AA741" s="363"/>
      <c r="AB741" s="363"/>
      <c r="AC741" s="363"/>
    </row>
    <row r="742" spans="1:29" ht="15.75" customHeight="1">
      <c r="A742" s="363"/>
      <c r="B742" s="363"/>
      <c r="C742" s="363"/>
      <c r="D742" s="363"/>
      <c r="E742" s="363"/>
      <c r="F742" s="363"/>
      <c r="G742" s="363"/>
      <c r="H742" s="363"/>
      <c r="I742" s="363"/>
      <c r="J742" s="363"/>
      <c r="K742" s="363"/>
      <c r="L742" s="363"/>
      <c r="M742" s="363"/>
      <c r="N742" s="363"/>
      <c r="O742" s="363"/>
      <c r="P742" s="363"/>
      <c r="Q742" s="363"/>
      <c r="R742" s="363"/>
      <c r="S742" s="363"/>
      <c r="T742" s="363"/>
      <c r="U742" s="363"/>
      <c r="V742" s="363"/>
      <c r="W742" s="363"/>
      <c r="X742" s="363"/>
      <c r="Y742" s="363"/>
      <c r="Z742" s="363"/>
      <c r="AA742" s="363"/>
      <c r="AB742" s="363"/>
      <c r="AC742" s="363"/>
    </row>
    <row r="743" spans="1:29" ht="15.75" customHeight="1">
      <c r="A743" s="363"/>
      <c r="B743" s="363"/>
      <c r="C743" s="363"/>
      <c r="D743" s="363"/>
      <c r="E743" s="363"/>
      <c r="F743" s="363"/>
      <c r="G743" s="363"/>
      <c r="H743" s="363"/>
      <c r="I743" s="363"/>
      <c r="J743" s="363"/>
      <c r="K743" s="363"/>
      <c r="L743" s="363"/>
      <c r="M743" s="363"/>
      <c r="N743" s="363"/>
      <c r="O743" s="363"/>
      <c r="P743" s="363"/>
      <c r="Q743" s="363"/>
      <c r="R743" s="363"/>
      <c r="S743" s="363"/>
      <c r="T743" s="363"/>
      <c r="U743" s="363"/>
      <c r="V743" s="363"/>
      <c r="W743" s="363"/>
      <c r="X743" s="363"/>
      <c r="Y743" s="363"/>
      <c r="Z743" s="363"/>
      <c r="AA743" s="363"/>
      <c r="AB743" s="363"/>
      <c r="AC743" s="363"/>
    </row>
    <row r="744" spans="1:29" ht="15.75" customHeight="1">
      <c r="A744" s="363"/>
      <c r="B744" s="363"/>
      <c r="C744" s="363"/>
      <c r="D744" s="363"/>
      <c r="E744" s="363"/>
      <c r="F744" s="363"/>
      <c r="G744" s="363"/>
      <c r="H744" s="363"/>
      <c r="I744" s="363"/>
      <c r="J744" s="363"/>
      <c r="K744" s="363"/>
      <c r="L744" s="363"/>
      <c r="M744" s="363"/>
      <c r="N744" s="363"/>
      <c r="O744" s="363"/>
      <c r="P744" s="363"/>
      <c r="Q744" s="363"/>
      <c r="R744" s="363"/>
      <c r="S744" s="363"/>
      <c r="T744" s="363"/>
      <c r="U744" s="363"/>
      <c r="V744" s="363"/>
      <c r="W744" s="363"/>
      <c r="X744" s="363"/>
      <c r="Y744" s="363"/>
      <c r="Z744" s="363"/>
      <c r="AA744" s="363"/>
      <c r="AB744" s="363"/>
      <c r="AC744" s="363"/>
    </row>
    <row r="745" spans="1:29" ht="15.75" customHeight="1">
      <c r="A745" s="363"/>
      <c r="B745" s="363"/>
      <c r="C745" s="363"/>
      <c r="D745" s="363"/>
      <c r="E745" s="363"/>
      <c r="F745" s="363"/>
      <c r="G745" s="363"/>
      <c r="H745" s="363"/>
      <c r="I745" s="363"/>
      <c r="J745" s="363"/>
      <c r="K745" s="363"/>
      <c r="L745" s="363"/>
      <c r="M745" s="363"/>
      <c r="N745" s="363"/>
      <c r="O745" s="363"/>
      <c r="P745" s="363"/>
      <c r="Q745" s="363"/>
      <c r="R745" s="363"/>
      <c r="S745" s="363"/>
      <c r="T745" s="363"/>
      <c r="U745" s="363"/>
      <c r="V745" s="363"/>
      <c r="W745" s="363"/>
      <c r="X745" s="363"/>
      <c r="Y745" s="363"/>
      <c r="Z745" s="363"/>
      <c r="AA745" s="363"/>
      <c r="AB745" s="363"/>
      <c r="AC745" s="363"/>
    </row>
    <row r="746" spans="1:29" ht="15.75" customHeight="1">
      <c r="A746" s="363"/>
      <c r="B746" s="363"/>
      <c r="C746" s="363"/>
      <c r="D746" s="363"/>
      <c r="E746" s="363"/>
      <c r="F746" s="363"/>
      <c r="G746" s="363"/>
      <c r="H746" s="363"/>
      <c r="I746" s="363"/>
      <c r="J746" s="363"/>
      <c r="K746" s="363"/>
      <c r="L746" s="363"/>
      <c r="M746" s="363"/>
      <c r="N746" s="363"/>
      <c r="O746" s="363"/>
      <c r="P746" s="363"/>
      <c r="Q746" s="363"/>
      <c r="R746" s="363"/>
      <c r="S746" s="363"/>
      <c r="T746" s="363"/>
      <c r="U746" s="363"/>
      <c r="V746" s="363"/>
      <c r="W746" s="363"/>
      <c r="X746" s="363"/>
      <c r="Y746" s="363"/>
      <c r="Z746" s="363"/>
      <c r="AA746" s="363"/>
      <c r="AB746" s="363"/>
      <c r="AC746" s="363"/>
    </row>
    <row r="747" spans="1:29" ht="15.75" customHeight="1">
      <c r="A747" s="363"/>
      <c r="B747" s="363"/>
      <c r="C747" s="363"/>
      <c r="D747" s="363"/>
      <c r="E747" s="363"/>
      <c r="F747" s="363"/>
      <c r="G747" s="363"/>
      <c r="H747" s="363"/>
      <c r="I747" s="363"/>
      <c r="J747" s="363"/>
      <c r="K747" s="363"/>
      <c r="L747" s="363"/>
      <c r="M747" s="363"/>
      <c r="N747" s="363"/>
      <c r="O747" s="363"/>
      <c r="P747" s="363"/>
      <c r="Q747" s="363"/>
      <c r="R747" s="363"/>
      <c r="S747" s="363"/>
      <c r="T747" s="363"/>
      <c r="U747" s="363"/>
      <c r="V747" s="363"/>
      <c r="W747" s="363"/>
      <c r="X747" s="363"/>
      <c r="Y747" s="363"/>
      <c r="Z747" s="363"/>
      <c r="AA747" s="363"/>
      <c r="AB747" s="363"/>
      <c r="AC747" s="363"/>
    </row>
    <row r="748" spans="1:29" ht="15.75" customHeight="1">
      <c r="A748" s="363"/>
      <c r="B748" s="363"/>
      <c r="C748" s="363"/>
      <c r="D748" s="363"/>
      <c r="E748" s="363"/>
      <c r="F748" s="363"/>
      <c r="G748" s="363"/>
      <c r="H748" s="363"/>
      <c r="I748" s="363"/>
      <c r="J748" s="363"/>
      <c r="K748" s="363"/>
      <c r="L748" s="363"/>
      <c r="M748" s="363"/>
      <c r="N748" s="363"/>
      <c r="O748" s="363"/>
      <c r="P748" s="363"/>
      <c r="Q748" s="363"/>
      <c r="R748" s="363"/>
      <c r="S748" s="363"/>
      <c r="T748" s="363"/>
      <c r="U748" s="363"/>
      <c r="V748" s="363"/>
      <c r="W748" s="363"/>
      <c r="X748" s="363"/>
      <c r="Y748" s="363"/>
      <c r="Z748" s="363"/>
      <c r="AA748" s="363"/>
      <c r="AB748" s="363"/>
      <c r="AC748" s="363"/>
    </row>
    <row r="749" spans="1:29" ht="15.75" customHeight="1">
      <c r="A749" s="363"/>
      <c r="B749" s="363"/>
      <c r="C749" s="363"/>
      <c r="D749" s="363"/>
      <c r="E749" s="363"/>
      <c r="F749" s="363"/>
      <c r="G749" s="363"/>
      <c r="H749" s="363"/>
      <c r="I749" s="363"/>
      <c r="J749" s="363"/>
      <c r="K749" s="363"/>
      <c r="L749" s="363"/>
      <c r="M749" s="363"/>
      <c r="N749" s="363"/>
      <c r="O749" s="363"/>
      <c r="P749" s="363"/>
      <c r="Q749" s="363"/>
      <c r="R749" s="363"/>
      <c r="S749" s="363"/>
      <c r="T749" s="363"/>
      <c r="U749" s="363"/>
      <c r="V749" s="363"/>
      <c r="W749" s="363"/>
      <c r="X749" s="363"/>
      <c r="Y749" s="363"/>
      <c r="Z749" s="363"/>
      <c r="AA749" s="363"/>
      <c r="AB749" s="363"/>
      <c r="AC749" s="363"/>
    </row>
    <row r="750" spans="1:29" ht="15.75" customHeight="1">
      <c r="A750" s="363"/>
      <c r="B750" s="363"/>
      <c r="C750" s="363"/>
      <c r="D750" s="363"/>
      <c r="E750" s="363"/>
      <c r="F750" s="363"/>
      <c r="G750" s="363"/>
      <c r="H750" s="363"/>
      <c r="I750" s="363"/>
      <c r="J750" s="363"/>
      <c r="K750" s="363"/>
      <c r="L750" s="363"/>
      <c r="M750" s="363"/>
      <c r="N750" s="363"/>
      <c r="O750" s="363"/>
      <c r="P750" s="363"/>
      <c r="Q750" s="363"/>
      <c r="R750" s="363"/>
      <c r="S750" s="363"/>
      <c r="T750" s="363"/>
      <c r="U750" s="363"/>
      <c r="V750" s="363"/>
      <c r="W750" s="363"/>
      <c r="X750" s="363"/>
      <c r="Y750" s="363"/>
      <c r="Z750" s="363"/>
      <c r="AA750" s="363"/>
      <c r="AB750" s="363"/>
      <c r="AC750" s="363"/>
    </row>
    <row r="751" spans="1:29" ht="15.75" customHeight="1">
      <c r="A751" s="363"/>
      <c r="B751" s="363"/>
      <c r="C751" s="363"/>
      <c r="D751" s="363"/>
      <c r="E751" s="363"/>
      <c r="F751" s="363"/>
      <c r="G751" s="363"/>
      <c r="H751" s="363"/>
      <c r="I751" s="363"/>
      <c r="J751" s="363"/>
      <c r="K751" s="363"/>
      <c r="L751" s="363"/>
      <c r="M751" s="363"/>
      <c r="N751" s="363"/>
      <c r="O751" s="363"/>
      <c r="P751" s="363"/>
      <c r="Q751" s="363"/>
      <c r="R751" s="363"/>
      <c r="S751" s="363"/>
      <c r="T751" s="363"/>
      <c r="U751" s="363"/>
      <c r="V751" s="363"/>
      <c r="W751" s="363"/>
      <c r="X751" s="363"/>
      <c r="Y751" s="363"/>
      <c r="Z751" s="363"/>
      <c r="AA751" s="363"/>
      <c r="AB751" s="363"/>
      <c r="AC751" s="363"/>
    </row>
    <row r="752" spans="1:29" ht="15.75" customHeight="1">
      <c r="A752" s="363"/>
      <c r="B752" s="363"/>
      <c r="C752" s="363"/>
      <c r="D752" s="363"/>
      <c r="E752" s="363"/>
      <c r="F752" s="363"/>
      <c r="G752" s="363"/>
      <c r="H752" s="363"/>
      <c r="I752" s="363"/>
      <c r="J752" s="363"/>
      <c r="K752" s="363"/>
      <c r="L752" s="363"/>
      <c r="M752" s="363"/>
      <c r="N752" s="363"/>
      <c r="O752" s="363"/>
      <c r="P752" s="363"/>
      <c r="Q752" s="363"/>
      <c r="R752" s="363"/>
      <c r="S752" s="363"/>
      <c r="T752" s="363"/>
      <c r="U752" s="363"/>
      <c r="V752" s="363"/>
      <c r="W752" s="363"/>
      <c r="X752" s="363"/>
      <c r="Y752" s="363"/>
      <c r="Z752" s="363"/>
      <c r="AA752" s="363"/>
      <c r="AB752" s="363"/>
      <c r="AC752" s="363"/>
    </row>
    <row r="753" spans="1:29" ht="15.75" customHeight="1">
      <c r="A753" s="363"/>
      <c r="B753" s="363"/>
      <c r="C753" s="363"/>
      <c r="D753" s="363"/>
      <c r="E753" s="363"/>
      <c r="F753" s="363"/>
      <c r="G753" s="363"/>
      <c r="H753" s="363"/>
      <c r="I753" s="363"/>
      <c r="J753" s="363"/>
      <c r="K753" s="363"/>
      <c r="L753" s="363"/>
      <c r="M753" s="363"/>
      <c r="N753" s="363"/>
      <c r="O753" s="363"/>
      <c r="P753" s="363"/>
      <c r="Q753" s="363"/>
      <c r="R753" s="363"/>
      <c r="S753" s="363"/>
      <c r="T753" s="363"/>
      <c r="U753" s="363"/>
      <c r="V753" s="363"/>
      <c r="W753" s="363"/>
      <c r="X753" s="363"/>
      <c r="Y753" s="363"/>
      <c r="Z753" s="363"/>
      <c r="AA753" s="363"/>
      <c r="AB753" s="363"/>
      <c r="AC753" s="363"/>
    </row>
    <row r="754" spans="1:29" ht="15.75" customHeight="1">
      <c r="A754" s="363"/>
      <c r="B754" s="363"/>
      <c r="C754" s="363"/>
      <c r="D754" s="363"/>
      <c r="E754" s="363"/>
      <c r="F754" s="363"/>
      <c r="G754" s="363"/>
      <c r="H754" s="363"/>
      <c r="I754" s="363"/>
      <c r="J754" s="363"/>
      <c r="K754" s="363"/>
      <c r="L754" s="363"/>
      <c r="M754" s="363"/>
      <c r="N754" s="363"/>
      <c r="O754" s="363"/>
      <c r="P754" s="363"/>
      <c r="Q754" s="363"/>
      <c r="R754" s="363"/>
      <c r="S754" s="363"/>
      <c r="T754" s="363"/>
      <c r="U754" s="363"/>
      <c r="V754" s="363"/>
      <c r="W754" s="363"/>
      <c r="X754" s="363"/>
      <c r="Y754" s="363"/>
      <c r="Z754" s="363"/>
      <c r="AA754" s="363"/>
      <c r="AB754" s="363"/>
      <c r="AC754" s="363"/>
    </row>
    <row r="755" spans="1:29" ht="15.75" customHeight="1">
      <c r="A755" s="363"/>
      <c r="B755" s="363"/>
      <c r="C755" s="363"/>
      <c r="D755" s="363"/>
      <c r="E755" s="363"/>
      <c r="F755" s="363"/>
      <c r="G755" s="363"/>
      <c r="H755" s="363"/>
      <c r="I755" s="363"/>
      <c r="J755" s="363"/>
      <c r="K755" s="363"/>
      <c r="L755" s="363"/>
      <c r="M755" s="363"/>
      <c r="N755" s="363"/>
      <c r="O755" s="363"/>
      <c r="P755" s="363"/>
      <c r="Q755" s="363"/>
      <c r="R755" s="363"/>
      <c r="S755" s="363"/>
      <c r="T755" s="363"/>
      <c r="U755" s="363"/>
      <c r="V755" s="363"/>
      <c r="W755" s="363"/>
      <c r="X755" s="363"/>
      <c r="Y755" s="363"/>
      <c r="Z755" s="363"/>
      <c r="AA755" s="363"/>
      <c r="AB755" s="363"/>
      <c r="AC755" s="363"/>
    </row>
    <row r="756" spans="1:29" ht="15.75" customHeight="1">
      <c r="A756" s="363"/>
      <c r="B756" s="363"/>
      <c r="C756" s="363"/>
      <c r="D756" s="363"/>
      <c r="E756" s="363"/>
      <c r="F756" s="363"/>
      <c r="G756" s="363"/>
      <c r="H756" s="363"/>
      <c r="I756" s="363"/>
      <c r="J756" s="363"/>
      <c r="K756" s="363"/>
      <c r="L756" s="363"/>
      <c r="M756" s="363"/>
      <c r="N756" s="363"/>
      <c r="O756" s="363"/>
      <c r="P756" s="363"/>
      <c r="Q756" s="363"/>
      <c r="R756" s="363"/>
      <c r="S756" s="363"/>
      <c r="T756" s="363"/>
      <c r="U756" s="363"/>
      <c r="V756" s="363"/>
      <c r="W756" s="363"/>
      <c r="X756" s="363"/>
      <c r="Y756" s="363"/>
      <c r="Z756" s="363"/>
      <c r="AA756" s="363"/>
      <c r="AB756" s="363"/>
      <c r="AC756" s="363"/>
    </row>
    <row r="757" spans="1:29" ht="15.75" customHeight="1">
      <c r="A757" s="363"/>
      <c r="B757" s="363"/>
      <c r="C757" s="363"/>
      <c r="D757" s="363"/>
      <c r="E757" s="363"/>
      <c r="F757" s="363"/>
      <c r="G757" s="363"/>
      <c r="H757" s="363"/>
      <c r="I757" s="363"/>
      <c r="J757" s="363"/>
      <c r="K757" s="363"/>
      <c r="L757" s="363"/>
      <c r="M757" s="363"/>
      <c r="N757" s="363"/>
      <c r="O757" s="363"/>
      <c r="P757" s="363"/>
      <c r="Q757" s="363"/>
      <c r="R757" s="363"/>
      <c r="S757" s="363"/>
      <c r="T757" s="363"/>
      <c r="U757" s="363"/>
      <c r="V757" s="363"/>
      <c r="W757" s="363"/>
      <c r="X757" s="363"/>
      <c r="Y757" s="363"/>
      <c r="Z757" s="363"/>
      <c r="AA757" s="363"/>
      <c r="AB757" s="363"/>
      <c r="AC757" s="363"/>
    </row>
    <row r="758" spans="1:29" ht="15.75" customHeight="1">
      <c r="A758" s="363"/>
      <c r="B758" s="363"/>
      <c r="C758" s="363"/>
      <c r="D758" s="363"/>
      <c r="E758" s="363"/>
      <c r="F758" s="363"/>
      <c r="G758" s="363"/>
      <c r="H758" s="363"/>
      <c r="I758" s="363"/>
      <c r="J758" s="363"/>
      <c r="K758" s="363"/>
      <c r="L758" s="363"/>
      <c r="M758" s="363"/>
      <c r="N758" s="363"/>
      <c r="O758" s="363"/>
      <c r="P758" s="363"/>
      <c r="Q758" s="363"/>
      <c r="R758" s="363"/>
      <c r="S758" s="363"/>
      <c r="T758" s="363"/>
      <c r="U758" s="363"/>
      <c r="V758" s="363"/>
      <c r="W758" s="363"/>
      <c r="X758" s="363"/>
      <c r="Y758" s="363"/>
      <c r="Z758" s="363"/>
      <c r="AA758" s="363"/>
      <c r="AB758" s="363"/>
      <c r="AC758" s="363"/>
    </row>
    <row r="759" spans="1:29" ht="15.75" customHeight="1">
      <c r="A759" s="363"/>
      <c r="B759" s="363"/>
      <c r="C759" s="363"/>
      <c r="D759" s="363"/>
      <c r="E759" s="363"/>
      <c r="F759" s="363"/>
      <c r="G759" s="363"/>
      <c r="H759" s="363"/>
      <c r="I759" s="363"/>
      <c r="J759" s="363"/>
      <c r="K759" s="363"/>
      <c r="L759" s="363"/>
      <c r="M759" s="363"/>
      <c r="N759" s="363"/>
      <c r="O759" s="363"/>
      <c r="P759" s="363"/>
      <c r="Q759" s="363"/>
      <c r="R759" s="363"/>
      <c r="S759" s="363"/>
      <c r="T759" s="363"/>
      <c r="U759" s="363"/>
      <c r="V759" s="363"/>
      <c r="W759" s="363"/>
      <c r="X759" s="363"/>
      <c r="Y759" s="363"/>
      <c r="Z759" s="363"/>
      <c r="AA759" s="363"/>
      <c r="AB759" s="363"/>
      <c r="AC759" s="363"/>
    </row>
    <row r="760" spans="1:29" ht="15.75" customHeight="1">
      <c r="A760" s="363"/>
      <c r="B760" s="363"/>
      <c r="C760" s="363"/>
      <c r="D760" s="363"/>
      <c r="E760" s="363"/>
      <c r="F760" s="363"/>
      <c r="G760" s="363"/>
      <c r="H760" s="363"/>
      <c r="I760" s="363"/>
      <c r="J760" s="363"/>
      <c r="K760" s="363"/>
      <c r="L760" s="363"/>
      <c r="M760" s="363"/>
      <c r="N760" s="363"/>
      <c r="O760" s="363"/>
      <c r="P760" s="363"/>
      <c r="Q760" s="363"/>
      <c r="R760" s="363"/>
      <c r="S760" s="363"/>
      <c r="T760" s="363"/>
      <c r="U760" s="363"/>
      <c r="V760" s="363"/>
      <c r="W760" s="363"/>
      <c r="X760" s="363"/>
      <c r="Y760" s="363"/>
      <c r="Z760" s="363"/>
      <c r="AA760" s="363"/>
      <c r="AB760" s="363"/>
      <c r="AC760" s="363"/>
    </row>
    <row r="761" spans="1:29" ht="15.75" customHeight="1">
      <c r="A761" s="363"/>
      <c r="B761" s="363"/>
      <c r="C761" s="363"/>
      <c r="D761" s="363"/>
      <c r="E761" s="363"/>
      <c r="F761" s="363"/>
      <c r="G761" s="363"/>
      <c r="H761" s="363"/>
      <c r="I761" s="363"/>
      <c r="J761" s="363"/>
      <c r="K761" s="363"/>
      <c r="L761" s="363"/>
      <c r="M761" s="363"/>
      <c r="N761" s="363"/>
      <c r="O761" s="363"/>
      <c r="P761" s="363"/>
      <c r="Q761" s="363"/>
      <c r="R761" s="363"/>
      <c r="S761" s="363"/>
      <c r="T761" s="363"/>
      <c r="U761" s="363"/>
      <c r="V761" s="363"/>
      <c r="W761" s="363"/>
      <c r="X761" s="363"/>
      <c r="Y761" s="363"/>
      <c r="Z761" s="363"/>
      <c r="AA761" s="363"/>
      <c r="AB761" s="363"/>
      <c r="AC761" s="363"/>
    </row>
    <row r="762" spans="1:29" ht="15.75" customHeight="1">
      <c r="A762" s="363"/>
      <c r="B762" s="363"/>
      <c r="C762" s="363"/>
      <c r="D762" s="363"/>
      <c r="E762" s="363"/>
      <c r="F762" s="363"/>
      <c r="G762" s="363"/>
      <c r="H762" s="363"/>
      <c r="I762" s="363"/>
      <c r="J762" s="363"/>
      <c r="K762" s="363"/>
      <c r="L762" s="363"/>
      <c r="M762" s="363"/>
      <c r="N762" s="363"/>
      <c r="O762" s="363"/>
      <c r="P762" s="363"/>
      <c r="Q762" s="363"/>
      <c r="R762" s="363"/>
      <c r="S762" s="363"/>
      <c r="T762" s="363"/>
      <c r="U762" s="363"/>
      <c r="V762" s="363"/>
      <c r="W762" s="363"/>
      <c r="X762" s="363"/>
      <c r="Y762" s="363"/>
      <c r="Z762" s="363"/>
      <c r="AA762" s="363"/>
      <c r="AB762" s="363"/>
      <c r="AC762" s="363"/>
    </row>
    <row r="763" spans="1:29" ht="15.75" customHeight="1">
      <c r="A763" s="363"/>
      <c r="B763" s="363"/>
      <c r="C763" s="363"/>
      <c r="D763" s="363"/>
      <c r="E763" s="363"/>
      <c r="F763" s="363"/>
      <c r="G763" s="363"/>
      <c r="H763" s="363"/>
      <c r="I763" s="363"/>
      <c r="J763" s="363"/>
      <c r="K763" s="363"/>
      <c r="L763" s="363"/>
      <c r="M763" s="363"/>
      <c r="N763" s="363"/>
      <c r="O763" s="363"/>
      <c r="P763" s="363"/>
      <c r="Q763" s="363"/>
      <c r="R763" s="363"/>
      <c r="S763" s="363"/>
      <c r="T763" s="363"/>
      <c r="U763" s="363"/>
      <c r="V763" s="363"/>
      <c r="W763" s="363"/>
      <c r="X763" s="363"/>
      <c r="Y763" s="363"/>
      <c r="Z763" s="363"/>
      <c r="AA763" s="363"/>
      <c r="AB763" s="363"/>
      <c r="AC763" s="363"/>
    </row>
    <row r="764" spans="1:29" ht="15.75" customHeight="1">
      <c r="A764" s="363"/>
      <c r="B764" s="363"/>
      <c r="C764" s="363"/>
      <c r="D764" s="363"/>
      <c r="E764" s="363"/>
      <c r="F764" s="363"/>
      <c r="G764" s="363"/>
      <c r="H764" s="363"/>
      <c r="I764" s="363"/>
      <c r="J764" s="363"/>
      <c r="K764" s="363"/>
      <c r="L764" s="363"/>
      <c r="M764" s="363"/>
      <c r="N764" s="363"/>
      <c r="O764" s="363"/>
      <c r="P764" s="363"/>
      <c r="Q764" s="363"/>
      <c r="R764" s="363"/>
      <c r="S764" s="363"/>
      <c r="T764" s="363"/>
      <c r="U764" s="363"/>
      <c r="V764" s="363"/>
      <c r="W764" s="363"/>
      <c r="X764" s="363"/>
      <c r="Y764" s="363"/>
      <c r="Z764" s="363"/>
      <c r="AA764" s="363"/>
      <c r="AB764" s="363"/>
      <c r="AC764" s="363"/>
    </row>
    <row r="765" spans="1:29" ht="15.75" customHeight="1">
      <c r="A765" s="363"/>
      <c r="B765" s="363"/>
      <c r="C765" s="363"/>
      <c r="D765" s="363"/>
      <c r="E765" s="363"/>
      <c r="F765" s="363"/>
      <c r="G765" s="363"/>
      <c r="H765" s="363"/>
      <c r="I765" s="363"/>
      <c r="J765" s="363"/>
      <c r="K765" s="363"/>
      <c r="L765" s="363"/>
      <c r="M765" s="363"/>
      <c r="N765" s="363"/>
      <c r="O765" s="363"/>
      <c r="P765" s="363"/>
      <c r="Q765" s="363"/>
      <c r="R765" s="363"/>
      <c r="S765" s="363"/>
      <c r="T765" s="363"/>
      <c r="U765" s="363"/>
      <c r="V765" s="363"/>
      <c r="W765" s="363"/>
      <c r="X765" s="363"/>
      <c r="Y765" s="363"/>
      <c r="Z765" s="363"/>
      <c r="AA765" s="363"/>
      <c r="AB765" s="363"/>
      <c r="AC765" s="363"/>
    </row>
    <row r="766" spans="1:29" ht="15.75" customHeight="1">
      <c r="A766" s="363"/>
      <c r="B766" s="363"/>
      <c r="C766" s="363"/>
      <c r="D766" s="363"/>
      <c r="E766" s="363"/>
      <c r="F766" s="363"/>
      <c r="G766" s="363"/>
      <c r="H766" s="363"/>
      <c r="I766" s="363"/>
      <c r="J766" s="363"/>
      <c r="K766" s="363"/>
      <c r="L766" s="363"/>
      <c r="M766" s="363"/>
      <c r="N766" s="363"/>
      <c r="O766" s="363"/>
      <c r="P766" s="363"/>
      <c r="Q766" s="363"/>
      <c r="R766" s="363"/>
      <c r="S766" s="363"/>
      <c r="T766" s="363"/>
      <c r="U766" s="363"/>
      <c r="V766" s="363"/>
      <c r="W766" s="363"/>
      <c r="X766" s="363"/>
      <c r="Y766" s="363"/>
      <c r="Z766" s="363"/>
      <c r="AA766" s="363"/>
      <c r="AB766" s="363"/>
      <c r="AC766" s="363"/>
    </row>
    <row r="767" spans="1:29" ht="15.75" customHeight="1">
      <c r="A767" s="363"/>
      <c r="B767" s="363"/>
      <c r="C767" s="363"/>
      <c r="D767" s="363"/>
      <c r="E767" s="363"/>
      <c r="F767" s="363"/>
      <c r="G767" s="363"/>
      <c r="H767" s="363"/>
      <c r="I767" s="363"/>
      <c r="J767" s="363"/>
      <c r="K767" s="363"/>
      <c r="L767" s="363"/>
      <c r="M767" s="363"/>
      <c r="N767" s="363"/>
      <c r="O767" s="363"/>
      <c r="P767" s="363"/>
      <c r="Q767" s="363"/>
      <c r="R767" s="363"/>
      <c r="S767" s="363"/>
      <c r="T767" s="363"/>
      <c r="U767" s="363"/>
      <c r="V767" s="363"/>
      <c r="W767" s="363"/>
      <c r="X767" s="363"/>
      <c r="Y767" s="363"/>
      <c r="Z767" s="363"/>
      <c r="AA767" s="363"/>
      <c r="AB767" s="363"/>
      <c r="AC767" s="363"/>
    </row>
    <row r="768" spans="1:29" ht="15.75" customHeight="1">
      <c r="A768" s="363"/>
      <c r="B768" s="363"/>
      <c r="C768" s="363"/>
      <c r="D768" s="363"/>
      <c r="E768" s="363"/>
      <c r="F768" s="363"/>
      <c r="G768" s="363"/>
      <c r="H768" s="363"/>
      <c r="I768" s="363"/>
      <c r="J768" s="363"/>
      <c r="K768" s="363"/>
      <c r="L768" s="363"/>
      <c r="M768" s="363"/>
      <c r="N768" s="363"/>
      <c r="O768" s="363"/>
      <c r="P768" s="363"/>
      <c r="Q768" s="363"/>
      <c r="R768" s="363"/>
      <c r="S768" s="363"/>
      <c r="T768" s="363"/>
      <c r="U768" s="363"/>
      <c r="V768" s="363"/>
      <c r="W768" s="363"/>
      <c r="X768" s="363"/>
      <c r="Y768" s="363"/>
      <c r="Z768" s="363"/>
      <c r="AA768" s="363"/>
      <c r="AB768" s="363"/>
      <c r="AC768" s="363"/>
    </row>
    <row r="769" spans="1:29" ht="15.75" customHeight="1">
      <c r="A769" s="363"/>
      <c r="B769" s="363"/>
      <c r="C769" s="363"/>
      <c r="D769" s="363"/>
      <c r="E769" s="363"/>
      <c r="F769" s="363"/>
      <c r="G769" s="363"/>
      <c r="H769" s="363"/>
      <c r="I769" s="363"/>
      <c r="J769" s="363"/>
      <c r="K769" s="363"/>
      <c r="L769" s="363"/>
      <c r="M769" s="363"/>
      <c r="N769" s="363"/>
      <c r="O769" s="363"/>
      <c r="P769" s="363"/>
      <c r="Q769" s="363"/>
      <c r="R769" s="363"/>
      <c r="S769" s="363"/>
      <c r="T769" s="363"/>
      <c r="U769" s="363"/>
      <c r="V769" s="363"/>
      <c r="W769" s="363"/>
      <c r="X769" s="363"/>
      <c r="Y769" s="363"/>
      <c r="Z769" s="363"/>
      <c r="AA769" s="363"/>
      <c r="AB769" s="363"/>
      <c r="AC769" s="363"/>
    </row>
    <row r="770" spans="1:29" ht="15.75" customHeight="1">
      <c r="A770" s="363"/>
      <c r="B770" s="363"/>
      <c r="C770" s="363"/>
      <c r="D770" s="363"/>
      <c r="E770" s="363"/>
      <c r="F770" s="363"/>
      <c r="G770" s="363"/>
      <c r="H770" s="363"/>
      <c r="I770" s="363"/>
      <c r="J770" s="363"/>
      <c r="K770" s="363"/>
      <c r="L770" s="363"/>
      <c r="M770" s="363"/>
      <c r="N770" s="363"/>
      <c r="O770" s="363"/>
      <c r="P770" s="363"/>
      <c r="Q770" s="363"/>
      <c r="R770" s="363"/>
      <c r="S770" s="363"/>
      <c r="T770" s="363"/>
      <c r="U770" s="363"/>
      <c r="V770" s="363"/>
      <c r="W770" s="363"/>
      <c r="X770" s="363"/>
      <c r="Y770" s="363"/>
      <c r="Z770" s="363"/>
      <c r="AA770" s="363"/>
      <c r="AB770" s="363"/>
      <c r="AC770" s="363"/>
    </row>
    <row r="771" spans="1:29" ht="15.75" customHeight="1">
      <c r="A771" s="363"/>
      <c r="B771" s="363"/>
      <c r="C771" s="363"/>
      <c r="D771" s="363"/>
      <c r="E771" s="363"/>
      <c r="F771" s="363"/>
      <c r="G771" s="363"/>
      <c r="H771" s="363"/>
      <c r="I771" s="363"/>
      <c r="J771" s="363"/>
      <c r="K771" s="363"/>
      <c r="L771" s="363"/>
      <c r="M771" s="363"/>
      <c r="N771" s="363"/>
      <c r="O771" s="363"/>
      <c r="P771" s="363"/>
      <c r="Q771" s="363"/>
      <c r="R771" s="363"/>
      <c r="S771" s="363"/>
      <c r="T771" s="363"/>
      <c r="U771" s="363"/>
      <c r="V771" s="363"/>
      <c r="W771" s="363"/>
      <c r="X771" s="363"/>
      <c r="Y771" s="363"/>
      <c r="Z771" s="363"/>
      <c r="AA771" s="363"/>
      <c r="AB771" s="363"/>
      <c r="AC771" s="363"/>
    </row>
    <row r="772" spans="1:29" ht="15.75" customHeight="1">
      <c r="A772" s="363"/>
      <c r="B772" s="363"/>
      <c r="C772" s="363"/>
      <c r="D772" s="363"/>
      <c r="E772" s="363"/>
      <c r="F772" s="363"/>
      <c r="G772" s="363"/>
      <c r="H772" s="363"/>
      <c r="I772" s="363"/>
      <c r="J772" s="363"/>
      <c r="K772" s="363"/>
      <c r="L772" s="363"/>
      <c r="M772" s="363"/>
      <c r="N772" s="363"/>
      <c r="O772" s="363"/>
      <c r="P772" s="363"/>
      <c r="Q772" s="363"/>
      <c r="R772" s="363"/>
      <c r="S772" s="363"/>
      <c r="T772" s="363"/>
      <c r="U772" s="363"/>
      <c r="V772" s="363"/>
      <c r="W772" s="363"/>
      <c r="X772" s="363"/>
      <c r="Y772" s="363"/>
      <c r="Z772" s="363"/>
      <c r="AA772" s="363"/>
      <c r="AB772" s="363"/>
      <c r="AC772" s="363"/>
    </row>
    <row r="773" spans="1:29" ht="15.75" customHeight="1">
      <c r="A773" s="363"/>
      <c r="B773" s="363"/>
      <c r="C773" s="363"/>
      <c r="D773" s="363"/>
      <c r="E773" s="363"/>
      <c r="F773" s="363"/>
      <c r="G773" s="363"/>
      <c r="H773" s="363"/>
      <c r="I773" s="363"/>
      <c r="J773" s="363"/>
      <c r="K773" s="363"/>
      <c r="L773" s="363"/>
      <c r="M773" s="363"/>
      <c r="N773" s="363"/>
      <c r="O773" s="363"/>
      <c r="P773" s="363"/>
      <c r="Q773" s="363"/>
      <c r="R773" s="363"/>
      <c r="S773" s="363"/>
      <c r="T773" s="363"/>
      <c r="U773" s="363"/>
      <c r="V773" s="363"/>
      <c r="W773" s="363"/>
      <c r="X773" s="363"/>
      <c r="Y773" s="363"/>
      <c r="Z773" s="363"/>
      <c r="AA773" s="363"/>
      <c r="AB773" s="363"/>
      <c r="AC773" s="363"/>
    </row>
    <row r="774" spans="1:29" ht="15.75" customHeight="1">
      <c r="A774" s="363"/>
      <c r="B774" s="363"/>
      <c r="C774" s="363"/>
      <c r="D774" s="363"/>
      <c r="E774" s="363"/>
      <c r="F774" s="363"/>
      <c r="G774" s="363"/>
      <c r="H774" s="363"/>
      <c r="I774" s="363"/>
      <c r="J774" s="363"/>
      <c r="K774" s="363"/>
      <c r="L774" s="363"/>
      <c r="M774" s="363"/>
      <c r="N774" s="363"/>
      <c r="O774" s="363"/>
      <c r="P774" s="363"/>
      <c r="Q774" s="363"/>
      <c r="R774" s="363"/>
      <c r="S774" s="363"/>
      <c r="T774" s="363"/>
      <c r="U774" s="363"/>
      <c r="V774" s="363"/>
      <c r="W774" s="363"/>
      <c r="X774" s="363"/>
      <c r="Y774" s="363"/>
      <c r="Z774" s="363"/>
      <c r="AA774" s="363"/>
      <c r="AB774" s="363"/>
      <c r="AC774" s="363"/>
    </row>
    <row r="775" spans="1:29" ht="15.75" customHeight="1">
      <c r="A775" s="363"/>
      <c r="B775" s="363"/>
      <c r="C775" s="363"/>
      <c r="D775" s="363"/>
      <c r="E775" s="363"/>
      <c r="F775" s="363"/>
      <c r="G775" s="363"/>
      <c r="H775" s="363"/>
      <c r="I775" s="363"/>
      <c r="J775" s="363"/>
      <c r="K775" s="363"/>
      <c r="L775" s="363"/>
      <c r="M775" s="363"/>
      <c r="N775" s="363"/>
      <c r="O775" s="363"/>
      <c r="P775" s="363"/>
      <c r="Q775" s="363"/>
      <c r="R775" s="363"/>
      <c r="S775" s="363"/>
      <c r="T775" s="363"/>
      <c r="U775" s="363"/>
      <c r="V775" s="363"/>
      <c r="W775" s="363"/>
      <c r="X775" s="363"/>
      <c r="Y775" s="363"/>
      <c r="Z775" s="363"/>
      <c r="AA775" s="363"/>
      <c r="AB775" s="363"/>
      <c r="AC775" s="363"/>
    </row>
    <row r="776" spans="1:29" ht="15.75" customHeight="1">
      <c r="A776" s="363"/>
      <c r="B776" s="363"/>
      <c r="C776" s="363"/>
      <c r="D776" s="363"/>
      <c r="E776" s="363"/>
      <c r="F776" s="363"/>
      <c r="G776" s="363"/>
      <c r="H776" s="363"/>
      <c r="I776" s="363"/>
      <c r="J776" s="363"/>
      <c r="K776" s="363"/>
      <c r="L776" s="363"/>
      <c r="M776" s="363"/>
      <c r="N776" s="363"/>
      <c r="O776" s="363"/>
      <c r="P776" s="363"/>
      <c r="Q776" s="363"/>
      <c r="R776" s="363"/>
      <c r="S776" s="363"/>
      <c r="T776" s="363"/>
      <c r="U776" s="363"/>
      <c r="V776" s="363"/>
      <c r="W776" s="363"/>
      <c r="X776" s="363"/>
      <c r="Y776" s="363"/>
      <c r="Z776" s="363"/>
      <c r="AA776" s="363"/>
      <c r="AB776" s="363"/>
      <c r="AC776" s="363"/>
    </row>
    <row r="777" spans="1:29" ht="15.75" customHeight="1">
      <c r="A777" s="363"/>
      <c r="B777" s="363"/>
      <c r="C777" s="363"/>
      <c r="D777" s="363"/>
      <c r="E777" s="363"/>
      <c r="F777" s="363"/>
      <c r="G777" s="363"/>
      <c r="H777" s="363"/>
      <c r="I777" s="363"/>
      <c r="J777" s="363"/>
      <c r="K777" s="363"/>
      <c r="L777" s="363"/>
      <c r="M777" s="363"/>
      <c r="N777" s="363"/>
      <c r="O777" s="363"/>
      <c r="P777" s="363"/>
      <c r="Q777" s="363"/>
      <c r="R777" s="363"/>
      <c r="S777" s="363"/>
      <c r="T777" s="363"/>
      <c r="U777" s="363"/>
      <c r="V777" s="363"/>
      <c r="W777" s="363"/>
      <c r="X777" s="363"/>
      <c r="Y777" s="363"/>
      <c r="Z777" s="363"/>
      <c r="AA777" s="363"/>
      <c r="AB777" s="363"/>
      <c r="AC777" s="363"/>
    </row>
    <row r="778" spans="1:29" ht="15.75" customHeight="1">
      <c r="A778" s="363"/>
      <c r="B778" s="363"/>
      <c r="C778" s="363"/>
      <c r="D778" s="363"/>
      <c r="E778" s="363"/>
      <c r="F778" s="363"/>
      <c r="G778" s="363"/>
      <c r="H778" s="363"/>
      <c r="I778" s="363"/>
      <c r="J778" s="363"/>
      <c r="K778" s="363"/>
      <c r="L778" s="363"/>
      <c r="M778" s="363"/>
      <c r="N778" s="363"/>
      <c r="O778" s="363"/>
      <c r="P778" s="363"/>
      <c r="Q778" s="363"/>
      <c r="R778" s="363"/>
      <c r="S778" s="363"/>
      <c r="T778" s="363"/>
      <c r="U778" s="363"/>
      <c r="V778" s="363"/>
      <c r="W778" s="363"/>
      <c r="X778" s="363"/>
      <c r="Y778" s="363"/>
      <c r="Z778" s="363"/>
      <c r="AA778" s="363"/>
      <c r="AB778" s="363"/>
      <c r="AC778" s="363"/>
    </row>
    <row r="779" spans="1:29" ht="15.75" customHeight="1">
      <c r="A779" s="363"/>
      <c r="B779" s="363"/>
      <c r="C779" s="363"/>
      <c r="D779" s="363"/>
      <c r="E779" s="363"/>
      <c r="F779" s="363"/>
      <c r="G779" s="363"/>
      <c r="H779" s="363"/>
      <c r="I779" s="363"/>
      <c r="J779" s="363"/>
      <c r="K779" s="363"/>
      <c r="L779" s="363"/>
      <c r="M779" s="363"/>
      <c r="N779" s="363"/>
      <c r="O779" s="363"/>
      <c r="P779" s="363"/>
      <c r="Q779" s="363"/>
      <c r="R779" s="363"/>
      <c r="S779" s="363"/>
      <c r="T779" s="363"/>
      <c r="U779" s="363"/>
      <c r="V779" s="363"/>
      <c r="W779" s="363"/>
      <c r="X779" s="363"/>
      <c r="Y779" s="363"/>
      <c r="Z779" s="363"/>
      <c r="AA779" s="363"/>
      <c r="AB779" s="363"/>
      <c r="AC779" s="363"/>
    </row>
    <row r="780" spans="1:29" ht="15.75" customHeight="1">
      <c r="A780" s="363"/>
      <c r="B780" s="363"/>
      <c r="C780" s="363"/>
      <c r="D780" s="363"/>
      <c r="E780" s="363"/>
      <c r="F780" s="363"/>
      <c r="G780" s="363"/>
      <c r="H780" s="363"/>
      <c r="I780" s="363"/>
      <c r="J780" s="363"/>
      <c r="K780" s="363"/>
      <c r="L780" s="363"/>
      <c r="M780" s="363"/>
      <c r="N780" s="363"/>
      <c r="O780" s="363"/>
      <c r="P780" s="363"/>
      <c r="Q780" s="363"/>
      <c r="R780" s="363"/>
      <c r="S780" s="363"/>
      <c r="T780" s="363"/>
      <c r="U780" s="363"/>
      <c r="V780" s="363"/>
      <c r="W780" s="363"/>
      <c r="X780" s="363"/>
      <c r="Y780" s="363"/>
      <c r="Z780" s="363"/>
      <c r="AA780" s="363"/>
      <c r="AB780" s="363"/>
      <c r="AC780" s="363"/>
    </row>
    <row r="781" spans="1:29" ht="15.75" customHeight="1">
      <c r="A781" s="363"/>
      <c r="B781" s="363"/>
      <c r="C781" s="363"/>
      <c r="D781" s="363"/>
      <c r="E781" s="363"/>
      <c r="F781" s="363"/>
      <c r="G781" s="363"/>
      <c r="H781" s="363"/>
      <c r="I781" s="363"/>
      <c r="J781" s="363"/>
      <c r="K781" s="363"/>
      <c r="L781" s="363"/>
      <c r="M781" s="363"/>
      <c r="N781" s="363"/>
      <c r="O781" s="363"/>
      <c r="P781" s="363"/>
      <c r="Q781" s="363"/>
      <c r="R781" s="363"/>
      <c r="S781" s="363"/>
      <c r="T781" s="363"/>
      <c r="U781" s="363"/>
      <c r="V781" s="363"/>
      <c r="W781" s="363"/>
      <c r="X781" s="363"/>
      <c r="Y781" s="363"/>
      <c r="Z781" s="363"/>
      <c r="AA781" s="363"/>
      <c r="AB781" s="363"/>
      <c r="AC781" s="363"/>
    </row>
    <row r="782" spans="1:29" ht="15.75" customHeight="1">
      <c r="A782" s="363"/>
      <c r="B782" s="363"/>
      <c r="C782" s="363"/>
      <c r="D782" s="363"/>
      <c r="E782" s="363"/>
      <c r="F782" s="363"/>
      <c r="G782" s="363"/>
      <c r="H782" s="363"/>
      <c r="I782" s="363"/>
      <c r="J782" s="363"/>
      <c r="K782" s="363"/>
      <c r="L782" s="363"/>
      <c r="M782" s="363"/>
      <c r="N782" s="363"/>
      <c r="O782" s="363"/>
      <c r="P782" s="363"/>
      <c r="Q782" s="363"/>
      <c r="R782" s="363"/>
      <c r="S782" s="363"/>
      <c r="T782" s="363"/>
      <c r="U782" s="363"/>
      <c r="V782" s="363"/>
      <c r="W782" s="363"/>
      <c r="X782" s="363"/>
      <c r="Y782" s="363"/>
      <c r="Z782" s="363"/>
      <c r="AA782" s="363"/>
      <c r="AB782" s="363"/>
      <c r="AC782" s="363"/>
    </row>
    <row r="783" spans="1:29" ht="15.75" customHeight="1">
      <c r="A783" s="363"/>
      <c r="B783" s="363"/>
      <c r="C783" s="363"/>
      <c r="D783" s="363"/>
      <c r="E783" s="363"/>
      <c r="F783" s="363"/>
      <c r="G783" s="363"/>
      <c r="H783" s="363"/>
      <c r="I783" s="363"/>
      <c r="J783" s="363"/>
      <c r="K783" s="363"/>
      <c r="L783" s="363"/>
      <c r="M783" s="363"/>
      <c r="N783" s="363"/>
      <c r="O783" s="363"/>
      <c r="P783" s="363"/>
      <c r="Q783" s="363"/>
      <c r="R783" s="363"/>
      <c r="S783" s="363"/>
      <c r="T783" s="363"/>
      <c r="U783" s="363"/>
      <c r="V783" s="363"/>
      <c r="W783" s="363"/>
      <c r="X783" s="363"/>
      <c r="Y783" s="363"/>
      <c r="Z783" s="363"/>
      <c r="AA783" s="363"/>
      <c r="AB783" s="363"/>
      <c r="AC783" s="363"/>
    </row>
    <row r="784" spans="1:29" ht="15.75" customHeight="1">
      <c r="A784" s="363"/>
      <c r="B784" s="363"/>
      <c r="C784" s="363"/>
      <c r="D784" s="363"/>
      <c r="E784" s="363"/>
      <c r="F784" s="363"/>
      <c r="G784" s="363"/>
      <c r="H784" s="363"/>
      <c r="I784" s="363"/>
      <c r="J784" s="363"/>
      <c r="K784" s="363"/>
      <c r="L784" s="363"/>
      <c r="M784" s="363"/>
      <c r="N784" s="363"/>
      <c r="O784" s="363"/>
      <c r="P784" s="363"/>
      <c r="Q784" s="363"/>
      <c r="R784" s="363"/>
      <c r="S784" s="363"/>
      <c r="T784" s="363"/>
      <c r="U784" s="363"/>
      <c r="V784" s="363"/>
      <c r="W784" s="363"/>
      <c r="X784" s="363"/>
      <c r="Y784" s="363"/>
      <c r="Z784" s="363"/>
      <c r="AA784" s="363"/>
      <c r="AB784" s="363"/>
      <c r="AC784" s="363"/>
    </row>
    <row r="785" spans="1:29" ht="15.75" customHeight="1">
      <c r="A785" s="363"/>
      <c r="B785" s="363"/>
      <c r="C785" s="363"/>
      <c r="D785" s="363"/>
      <c r="E785" s="363"/>
      <c r="F785" s="363"/>
      <c r="G785" s="363"/>
      <c r="H785" s="363"/>
      <c r="I785" s="363"/>
      <c r="J785" s="363"/>
      <c r="K785" s="363"/>
      <c r="L785" s="363"/>
      <c r="M785" s="363"/>
      <c r="N785" s="363"/>
      <c r="O785" s="363"/>
      <c r="P785" s="363"/>
      <c r="Q785" s="363"/>
      <c r="R785" s="363"/>
      <c r="S785" s="363"/>
      <c r="T785" s="363"/>
      <c r="U785" s="363"/>
      <c r="V785" s="363"/>
      <c r="W785" s="363"/>
      <c r="X785" s="363"/>
      <c r="Y785" s="363"/>
      <c r="Z785" s="363"/>
      <c r="AA785" s="363"/>
      <c r="AB785" s="363"/>
      <c r="AC785" s="363"/>
    </row>
    <row r="786" spans="1:29" ht="15.75" customHeight="1">
      <c r="A786" s="363"/>
      <c r="B786" s="363"/>
      <c r="C786" s="363"/>
      <c r="D786" s="363"/>
      <c r="E786" s="363"/>
      <c r="F786" s="363"/>
      <c r="G786" s="363"/>
      <c r="H786" s="363"/>
      <c r="I786" s="363"/>
      <c r="J786" s="363"/>
      <c r="K786" s="363"/>
      <c r="L786" s="363"/>
      <c r="M786" s="363"/>
      <c r="N786" s="363"/>
      <c r="O786" s="363"/>
      <c r="P786" s="363"/>
      <c r="Q786" s="363"/>
      <c r="R786" s="363"/>
      <c r="S786" s="363"/>
      <c r="T786" s="363"/>
      <c r="U786" s="363"/>
      <c r="V786" s="363"/>
      <c r="W786" s="363"/>
      <c r="X786" s="363"/>
      <c r="Y786" s="363"/>
      <c r="Z786" s="363"/>
      <c r="AA786" s="363"/>
      <c r="AB786" s="363"/>
      <c r="AC786" s="363"/>
    </row>
    <row r="787" spans="1:29" ht="15.75" customHeight="1">
      <c r="A787" s="363"/>
      <c r="B787" s="363"/>
      <c r="C787" s="363"/>
      <c r="D787" s="363"/>
      <c r="E787" s="363"/>
      <c r="F787" s="363"/>
      <c r="G787" s="363"/>
      <c r="H787" s="363"/>
      <c r="I787" s="363"/>
      <c r="J787" s="363"/>
      <c r="K787" s="363"/>
      <c r="L787" s="363"/>
      <c r="M787" s="363"/>
      <c r="N787" s="363"/>
      <c r="O787" s="363"/>
      <c r="P787" s="363"/>
      <c r="Q787" s="363"/>
      <c r="R787" s="363"/>
      <c r="S787" s="363"/>
      <c r="T787" s="363"/>
      <c r="U787" s="363"/>
      <c r="V787" s="363"/>
      <c r="W787" s="363"/>
      <c r="X787" s="363"/>
      <c r="Y787" s="363"/>
      <c r="Z787" s="363"/>
      <c r="AA787" s="363"/>
      <c r="AB787" s="363"/>
      <c r="AC787" s="363"/>
    </row>
    <row r="788" spans="1:29" ht="15.75" customHeight="1">
      <c r="A788" s="363"/>
      <c r="B788" s="363"/>
      <c r="C788" s="363"/>
      <c r="D788" s="363"/>
      <c r="E788" s="363"/>
      <c r="F788" s="363"/>
      <c r="G788" s="363"/>
      <c r="H788" s="363"/>
      <c r="I788" s="363"/>
      <c r="J788" s="363"/>
      <c r="K788" s="363"/>
      <c r="L788" s="363"/>
      <c r="M788" s="363"/>
      <c r="N788" s="363"/>
      <c r="O788" s="363"/>
      <c r="P788" s="363"/>
      <c r="Q788" s="363"/>
      <c r="R788" s="363"/>
      <c r="S788" s="363"/>
      <c r="T788" s="363"/>
      <c r="U788" s="363"/>
      <c r="V788" s="363"/>
      <c r="W788" s="363"/>
      <c r="X788" s="363"/>
      <c r="Y788" s="363"/>
      <c r="Z788" s="363"/>
      <c r="AA788" s="363"/>
      <c r="AB788" s="363"/>
      <c r="AC788" s="363"/>
    </row>
    <row r="789" spans="1:29" ht="15.75" customHeight="1">
      <c r="A789" s="363"/>
      <c r="B789" s="363"/>
      <c r="C789" s="363"/>
      <c r="D789" s="363"/>
      <c r="E789" s="363"/>
      <c r="F789" s="363"/>
      <c r="G789" s="363"/>
      <c r="H789" s="363"/>
      <c r="I789" s="363"/>
      <c r="J789" s="363"/>
      <c r="K789" s="363"/>
      <c r="L789" s="363"/>
      <c r="M789" s="363"/>
      <c r="N789" s="363"/>
      <c r="O789" s="363"/>
      <c r="P789" s="363"/>
      <c r="Q789" s="363"/>
      <c r="R789" s="363"/>
      <c r="S789" s="363"/>
      <c r="T789" s="363"/>
      <c r="U789" s="363"/>
      <c r="V789" s="363"/>
      <c r="W789" s="363"/>
      <c r="X789" s="363"/>
      <c r="Y789" s="363"/>
      <c r="Z789" s="363"/>
      <c r="AA789" s="363"/>
      <c r="AB789" s="363"/>
      <c r="AC789" s="363"/>
    </row>
    <row r="790" spans="1:29" ht="15.75" customHeight="1">
      <c r="A790" s="363"/>
      <c r="B790" s="363"/>
      <c r="C790" s="363"/>
      <c r="D790" s="363"/>
      <c r="E790" s="363"/>
      <c r="F790" s="363"/>
      <c r="G790" s="363"/>
      <c r="H790" s="363"/>
      <c r="I790" s="363"/>
      <c r="J790" s="363"/>
      <c r="K790" s="363"/>
      <c r="L790" s="363"/>
      <c r="M790" s="363"/>
      <c r="N790" s="363"/>
      <c r="O790" s="363"/>
      <c r="P790" s="363"/>
      <c r="Q790" s="363"/>
      <c r="R790" s="363"/>
      <c r="S790" s="363"/>
      <c r="T790" s="363"/>
      <c r="U790" s="363"/>
      <c r="V790" s="363"/>
      <c r="W790" s="363"/>
      <c r="X790" s="363"/>
      <c r="Y790" s="363"/>
      <c r="Z790" s="363"/>
      <c r="AA790" s="363"/>
      <c r="AB790" s="363"/>
      <c r="AC790" s="363"/>
    </row>
    <row r="791" spans="1:29" ht="15.75" customHeight="1">
      <c r="A791" s="363"/>
      <c r="B791" s="363"/>
      <c r="C791" s="363"/>
      <c r="D791" s="363"/>
      <c r="E791" s="363"/>
      <c r="F791" s="363"/>
      <c r="G791" s="363"/>
      <c r="H791" s="363"/>
      <c r="I791" s="363"/>
      <c r="J791" s="363"/>
      <c r="K791" s="363"/>
      <c r="L791" s="363"/>
      <c r="M791" s="363"/>
      <c r="N791" s="363"/>
      <c r="O791" s="363"/>
      <c r="P791" s="363"/>
      <c r="Q791" s="363"/>
      <c r="R791" s="363"/>
      <c r="S791" s="363"/>
      <c r="T791" s="363"/>
      <c r="U791" s="363"/>
      <c r="V791" s="363"/>
      <c r="W791" s="363"/>
      <c r="X791" s="363"/>
      <c r="Y791" s="363"/>
      <c r="Z791" s="363"/>
      <c r="AA791" s="363"/>
      <c r="AB791" s="363"/>
      <c r="AC791" s="363"/>
    </row>
    <row r="792" spans="1:29" ht="15.75" customHeight="1">
      <c r="A792" s="363"/>
      <c r="B792" s="363"/>
      <c r="C792" s="363"/>
      <c r="D792" s="363"/>
      <c r="E792" s="363"/>
      <c r="F792" s="363"/>
      <c r="G792" s="363"/>
      <c r="H792" s="363"/>
      <c r="I792" s="363"/>
      <c r="J792" s="363"/>
      <c r="K792" s="363"/>
      <c r="L792" s="363"/>
      <c r="M792" s="363"/>
      <c r="N792" s="363"/>
      <c r="O792" s="363"/>
      <c r="P792" s="363"/>
      <c r="Q792" s="363"/>
      <c r="R792" s="363"/>
      <c r="S792" s="363"/>
      <c r="T792" s="363"/>
      <c r="U792" s="363"/>
      <c r="V792" s="363"/>
      <c r="W792" s="363"/>
      <c r="X792" s="363"/>
      <c r="Y792" s="363"/>
      <c r="Z792" s="363"/>
      <c r="AA792" s="363"/>
      <c r="AB792" s="363"/>
      <c r="AC792" s="363"/>
    </row>
    <row r="793" spans="1:29" ht="15.75" customHeight="1">
      <c r="A793" s="363"/>
      <c r="B793" s="363"/>
      <c r="C793" s="363"/>
      <c r="D793" s="363"/>
      <c r="E793" s="363"/>
      <c r="F793" s="363"/>
      <c r="G793" s="363"/>
      <c r="H793" s="363"/>
      <c r="I793" s="363"/>
      <c r="J793" s="363"/>
      <c r="K793" s="363"/>
      <c r="L793" s="363"/>
      <c r="M793" s="363"/>
      <c r="N793" s="363"/>
      <c r="O793" s="363"/>
      <c r="P793" s="363"/>
      <c r="Q793" s="363"/>
      <c r="R793" s="363"/>
      <c r="S793" s="363"/>
      <c r="T793" s="363"/>
      <c r="U793" s="363"/>
      <c r="V793" s="363"/>
      <c r="W793" s="363"/>
      <c r="X793" s="363"/>
      <c r="Y793" s="363"/>
      <c r="Z793" s="363"/>
      <c r="AA793" s="363"/>
      <c r="AB793" s="363"/>
      <c r="AC793" s="363"/>
    </row>
    <row r="794" spans="1:29" ht="15.75" customHeight="1">
      <c r="A794" s="363"/>
      <c r="B794" s="363"/>
      <c r="C794" s="363"/>
      <c r="D794" s="363"/>
      <c r="E794" s="363"/>
      <c r="F794" s="363"/>
      <c r="G794" s="363"/>
      <c r="H794" s="363"/>
      <c r="I794" s="363"/>
      <c r="J794" s="363"/>
      <c r="K794" s="363"/>
      <c r="L794" s="363"/>
      <c r="M794" s="363"/>
      <c r="N794" s="363"/>
      <c r="O794" s="363"/>
      <c r="P794" s="363"/>
      <c r="Q794" s="363"/>
      <c r="R794" s="363"/>
      <c r="S794" s="363"/>
      <c r="T794" s="363"/>
      <c r="U794" s="363"/>
      <c r="V794" s="363"/>
      <c r="W794" s="363"/>
      <c r="X794" s="363"/>
      <c r="Y794" s="363"/>
      <c r="Z794" s="363"/>
      <c r="AA794" s="363"/>
      <c r="AB794" s="363"/>
      <c r="AC794" s="363"/>
    </row>
    <row r="795" spans="1:29" ht="15.75" customHeight="1">
      <c r="A795" s="363"/>
      <c r="B795" s="363"/>
      <c r="C795" s="363"/>
      <c r="D795" s="363"/>
      <c r="E795" s="363"/>
      <c r="F795" s="363"/>
      <c r="G795" s="363"/>
      <c r="H795" s="363"/>
      <c r="I795" s="363"/>
      <c r="J795" s="363"/>
      <c r="K795" s="363"/>
      <c r="L795" s="363"/>
      <c r="M795" s="363"/>
      <c r="N795" s="363"/>
      <c r="O795" s="363"/>
      <c r="P795" s="363"/>
      <c r="Q795" s="363"/>
      <c r="R795" s="363"/>
      <c r="S795" s="363"/>
      <c r="T795" s="363"/>
      <c r="U795" s="363"/>
      <c r="V795" s="363"/>
      <c r="W795" s="363"/>
      <c r="X795" s="363"/>
      <c r="Y795" s="363"/>
      <c r="Z795" s="363"/>
      <c r="AA795" s="363"/>
      <c r="AB795" s="363"/>
      <c r="AC795" s="363"/>
    </row>
    <row r="796" spans="1:29" ht="15.75" customHeight="1">
      <c r="A796" s="363"/>
      <c r="B796" s="363"/>
      <c r="C796" s="363"/>
      <c r="D796" s="363"/>
      <c r="E796" s="363"/>
      <c r="F796" s="363"/>
      <c r="G796" s="363"/>
      <c r="H796" s="363"/>
      <c r="I796" s="363"/>
      <c r="J796" s="363"/>
      <c r="K796" s="363"/>
      <c r="L796" s="363"/>
      <c r="M796" s="363"/>
      <c r="N796" s="363"/>
      <c r="O796" s="363"/>
      <c r="P796" s="363"/>
      <c r="Q796" s="363"/>
      <c r="R796" s="363"/>
      <c r="S796" s="363"/>
      <c r="T796" s="363"/>
      <c r="U796" s="363"/>
      <c r="V796" s="363"/>
      <c r="W796" s="363"/>
      <c r="X796" s="363"/>
      <c r="Y796" s="363"/>
      <c r="Z796" s="363"/>
      <c r="AA796" s="363"/>
      <c r="AB796" s="363"/>
      <c r="AC796" s="363"/>
    </row>
    <row r="797" spans="1:29" ht="15.75" customHeight="1">
      <c r="A797" s="363"/>
      <c r="B797" s="363"/>
      <c r="C797" s="363"/>
      <c r="D797" s="363"/>
      <c r="E797" s="363"/>
      <c r="F797" s="363"/>
      <c r="G797" s="363"/>
      <c r="H797" s="363"/>
      <c r="I797" s="363"/>
      <c r="J797" s="363"/>
      <c r="K797" s="363"/>
      <c r="L797" s="363"/>
      <c r="M797" s="363"/>
      <c r="N797" s="363"/>
      <c r="O797" s="363"/>
      <c r="P797" s="363"/>
      <c r="Q797" s="363"/>
      <c r="R797" s="363"/>
      <c r="S797" s="363"/>
      <c r="T797" s="363"/>
      <c r="U797" s="363"/>
      <c r="V797" s="363"/>
      <c r="W797" s="363"/>
      <c r="X797" s="363"/>
      <c r="Y797" s="363"/>
      <c r="Z797" s="363"/>
      <c r="AA797" s="363"/>
      <c r="AB797" s="363"/>
      <c r="AC797" s="363"/>
    </row>
    <row r="798" spans="1:29" ht="15.75" customHeight="1">
      <c r="A798" s="363"/>
      <c r="B798" s="363"/>
      <c r="C798" s="363"/>
      <c r="D798" s="363"/>
      <c r="E798" s="363"/>
      <c r="F798" s="363"/>
      <c r="G798" s="363"/>
      <c r="H798" s="363"/>
      <c r="I798" s="363"/>
      <c r="J798" s="363"/>
      <c r="K798" s="363"/>
      <c r="L798" s="363"/>
      <c r="M798" s="363"/>
      <c r="N798" s="363"/>
      <c r="O798" s="363"/>
      <c r="P798" s="363"/>
      <c r="Q798" s="363"/>
      <c r="R798" s="363"/>
      <c r="S798" s="363"/>
      <c r="T798" s="363"/>
      <c r="U798" s="363"/>
      <c r="V798" s="363"/>
      <c r="W798" s="363"/>
      <c r="X798" s="363"/>
      <c r="Y798" s="363"/>
      <c r="Z798" s="363"/>
      <c r="AA798" s="363"/>
      <c r="AB798" s="363"/>
      <c r="AC798" s="363"/>
    </row>
    <row r="799" spans="1:29" ht="15.75" customHeight="1">
      <c r="A799" s="363"/>
      <c r="B799" s="363"/>
      <c r="C799" s="363"/>
      <c r="D799" s="363"/>
      <c r="E799" s="363"/>
      <c r="F799" s="363"/>
      <c r="G799" s="363"/>
      <c r="H799" s="363"/>
      <c r="I799" s="363"/>
      <c r="J799" s="363"/>
      <c r="K799" s="363"/>
      <c r="L799" s="363"/>
      <c r="M799" s="363"/>
      <c r="N799" s="363"/>
      <c r="O799" s="363"/>
      <c r="P799" s="363"/>
      <c r="Q799" s="363"/>
      <c r="R799" s="363"/>
      <c r="S799" s="363"/>
      <c r="T799" s="363"/>
      <c r="U799" s="363"/>
      <c r="V799" s="363"/>
      <c r="W799" s="363"/>
      <c r="X799" s="363"/>
      <c r="Y799" s="363"/>
      <c r="Z799" s="363"/>
      <c r="AA799" s="363"/>
      <c r="AB799" s="363"/>
      <c r="AC799" s="363"/>
    </row>
    <row r="800" spans="1:29" ht="15.75" customHeight="1">
      <c r="A800" s="363"/>
      <c r="B800" s="363"/>
      <c r="C800" s="363"/>
      <c r="D800" s="363"/>
      <c r="E800" s="363"/>
      <c r="F800" s="363"/>
      <c r="G800" s="363"/>
      <c r="H800" s="363"/>
      <c r="I800" s="363"/>
      <c r="J800" s="363"/>
      <c r="K800" s="363"/>
      <c r="L800" s="363"/>
      <c r="M800" s="363"/>
      <c r="N800" s="363"/>
      <c r="O800" s="363"/>
      <c r="P800" s="363"/>
      <c r="Q800" s="363"/>
      <c r="R800" s="363"/>
      <c r="S800" s="363"/>
      <c r="T800" s="363"/>
      <c r="U800" s="363"/>
      <c r="V800" s="363"/>
      <c r="W800" s="363"/>
      <c r="X800" s="363"/>
      <c r="Y800" s="363"/>
      <c r="Z800" s="363"/>
      <c r="AA800" s="363"/>
      <c r="AB800" s="363"/>
      <c r="AC800" s="363"/>
    </row>
    <row r="801" spans="1:29" ht="15.75" customHeight="1">
      <c r="A801" s="363"/>
      <c r="B801" s="363"/>
      <c r="C801" s="363"/>
      <c r="D801" s="363"/>
      <c r="E801" s="363"/>
      <c r="F801" s="363"/>
      <c r="G801" s="363"/>
      <c r="H801" s="363"/>
      <c r="I801" s="363"/>
      <c r="J801" s="363"/>
      <c r="K801" s="363"/>
      <c r="L801" s="363"/>
      <c r="M801" s="363"/>
      <c r="N801" s="363"/>
      <c r="O801" s="363"/>
      <c r="P801" s="363"/>
      <c r="Q801" s="363"/>
      <c r="R801" s="363"/>
      <c r="S801" s="363"/>
      <c r="T801" s="363"/>
      <c r="U801" s="363"/>
      <c r="V801" s="363"/>
      <c r="W801" s="363"/>
      <c r="X801" s="363"/>
      <c r="Y801" s="363"/>
      <c r="Z801" s="363"/>
      <c r="AA801" s="363"/>
      <c r="AB801" s="363"/>
      <c r="AC801" s="363"/>
    </row>
    <row r="802" spans="1:29" ht="15.75" customHeight="1">
      <c r="A802" s="363"/>
      <c r="B802" s="363"/>
      <c r="C802" s="363"/>
      <c r="D802" s="363"/>
      <c r="E802" s="363"/>
      <c r="F802" s="363"/>
      <c r="G802" s="363"/>
      <c r="H802" s="363"/>
      <c r="I802" s="363"/>
      <c r="J802" s="363"/>
      <c r="K802" s="363"/>
      <c r="L802" s="363"/>
      <c r="M802" s="363"/>
      <c r="N802" s="363"/>
      <c r="O802" s="363"/>
      <c r="P802" s="363"/>
      <c r="Q802" s="363"/>
      <c r="R802" s="363"/>
      <c r="S802" s="363"/>
      <c r="T802" s="363"/>
      <c r="U802" s="363"/>
      <c r="V802" s="363"/>
      <c r="W802" s="363"/>
      <c r="X802" s="363"/>
      <c r="Y802" s="363"/>
      <c r="Z802" s="363"/>
      <c r="AA802" s="363"/>
      <c r="AB802" s="363"/>
      <c r="AC802" s="363"/>
    </row>
    <row r="803" spans="1:29" ht="15.75" customHeight="1">
      <c r="A803" s="363"/>
      <c r="B803" s="363"/>
      <c r="C803" s="363"/>
      <c r="D803" s="363"/>
      <c r="E803" s="363"/>
      <c r="F803" s="363"/>
      <c r="G803" s="363"/>
      <c r="H803" s="363"/>
      <c r="I803" s="363"/>
      <c r="J803" s="363"/>
      <c r="K803" s="363"/>
      <c r="L803" s="363"/>
      <c r="M803" s="363"/>
      <c r="N803" s="363"/>
      <c r="O803" s="363"/>
      <c r="P803" s="363"/>
      <c r="Q803" s="363"/>
      <c r="R803" s="363"/>
      <c r="S803" s="363"/>
      <c r="T803" s="363"/>
      <c r="U803" s="363"/>
      <c r="V803" s="363"/>
      <c r="W803" s="363"/>
      <c r="X803" s="363"/>
      <c r="Y803" s="363"/>
      <c r="Z803" s="363"/>
      <c r="AA803" s="363"/>
      <c r="AB803" s="363"/>
      <c r="AC803" s="363"/>
    </row>
    <row r="804" spans="1:29" ht="15.75" customHeight="1">
      <c r="A804" s="363"/>
      <c r="B804" s="363"/>
      <c r="C804" s="363"/>
      <c r="D804" s="363"/>
      <c r="E804" s="363"/>
      <c r="F804" s="363"/>
      <c r="G804" s="363"/>
      <c r="H804" s="363"/>
      <c r="I804" s="363"/>
      <c r="J804" s="363"/>
      <c r="K804" s="363"/>
      <c r="L804" s="363"/>
      <c r="M804" s="363"/>
      <c r="N804" s="363"/>
      <c r="O804" s="363"/>
      <c r="P804" s="363"/>
      <c r="Q804" s="363"/>
      <c r="R804" s="363"/>
      <c r="S804" s="363"/>
      <c r="T804" s="363"/>
      <c r="U804" s="363"/>
      <c r="V804" s="363"/>
      <c r="W804" s="363"/>
      <c r="X804" s="363"/>
      <c r="Y804" s="363"/>
      <c r="Z804" s="363"/>
      <c r="AA804" s="363"/>
      <c r="AB804" s="363"/>
      <c r="AC804" s="363"/>
    </row>
    <row r="805" spans="1:29" ht="15.75" customHeight="1">
      <c r="A805" s="363"/>
      <c r="B805" s="363"/>
      <c r="C805" s="363"/>
      <c r="D805" s="363"/>
      <c r="E805" s="363"/>
      <c r="F805" s="363"/>
      <c r="G805" s="363"/>
      <c r="H805" s="363"/>
      <c r="I805" s="363"/>
      <c r="J805" s="363"/>
      <c r="K805" s="363"/>
      <c r="L805" s="363"/>
      <c r="M805" s="363"/>
      <c r="N805" s="363"/>
      <c r="O805" s="363"/>
      <c r="P805" s="363"/>
      <c r="Q805" s="363"/>
      <c r="R805" s="363"/>
      <c r="S805" s="363"/>
      <c r="T805" s="363"/>
      <c r="U805" s="363"/>
      <c r="V805" s="363"/>
      <c r="W805" s="363"/>
      <c r="X805" s="363"/>
      <c r="Y805" s="363"/>
      <c r="Z805" s="363"/>
      <c r="AA805" s="363"/>
      <c r="AB805" s="363"/>
      <c r="AC805" s="363"/>
    </row>
    <row r="806" spans="1:29" ht="15.75" customHeight="1">
      <c r="A806" s="363"/>
      <c r="B806" s="363"/>
      <c r="C806" s="363"/>
      <c r="D806" s="363"/>
      <c r="E806" s="363"/>
      <c r="F806" s="363"/>
      <c r="G806" s="363"/>
      <c r="H806" s="363"/>
      <c r="I806" s="363"/>
      <c r="J806" s="363"/>
      <c r="K806" s="363"/>
      <c r="L806" s="363"/>
      <c r="M806" s="363"/>
      <c r="N806" s="363"/>
      <c r="O806" s="363"/>
      <c r="P806" s="363"/>
      <c r="Q806" s="363"/>
      <c r="R806" s="363"/>
      <c r="S806" s="363"/>
      <c r="T806" s="363"/>
      <c r="U806" s="363"/>
      <c r="V806" s="363"/>
      <c r="W806" s="363"/>
      <c r="X806" s="363"/>
      <c r="Y806" s="363"/>
      <c r="Z806" s="363"/>
      <c r="AA806" s="363"/>
      <c r="AB806" s="363"/>
      <c r="AC806" s="363"/>
    </row>
    <row r="807" spans="1:29" ht="15.75" customHeight="1">
      <c r="A807" s="363"/>
      <c r="B807" s="363"/>
      <c r="C807" s="363"/>
      <c r="D807" s="363"/>
      <c r="E807" s="363"/>
      <c r="F807" s="363"/>
      <c r="G807" s="363"/>
      <c r="H807" s="363"/>
      <c r="I807" s="363"/>
      <c r="J807" s="363"/>
      <c r="K807" s="363"/>
      <c r="L807" s="363"/>
      <c r="M807" s="363"/>
      <c r="N807" s="363"/>
      <c r="O807" s="363"/>
      <c r="P807" s="363"/>
      <c r="Q807" s="363"/>
      <c r="R807" s="363"/>
      <c r="S807" s="363"/>
      <c r="T807" s="363"/>
      <c r="U807" s="363"/>
      <c r="V807" s="363"/>
      <c r="W807" s="363"/>
      <c r="X807" s="363"/>
      <c r="Y807" s="363"/>
      <c r="Z807" s="363"/>
      <c r="AA807" s="363"/>
      <c r="AB807" s="363"/>
      <c r="AC807" s="363"/>
    </row>
    <row r="808" spans="1:29" ht="15.75" customHeight="1">
      <c r="A808" s="363"/>
      <c r="B808" s="363"/>
      <c r="C808" s="363"/>
      <c r="D808" s="363"/>
      <c r="E808" s="363"/>
      <c r="F808" s="363"/>
      <c r="G808" s="363"/>
      <c r="H808" s="363"/>
      <c r="I808" s="363"/>
      <c r="J808" s="363"/>
      <c r="K808" s="363"/>
      <c r="L808" s="363"/>
      <c r="M808" s="363"/>
      <c r="N808" s="363"/>
      <c r="O808" s="363"/>
      <c r="P808" s="363"/>
      <c r="Q808" s="363"/>
      <c r="R808" s="363"/>
      <c r="S808" s="363"/>
      <c r="T808" s="363"/>
      <c r="U808" s="363"/>
      <c r="V808" s="363"/>
      <c r="W808" s="363"/>
      <c r="X808" s="363"/>
      <c r="Y808" s="363"/>
      <c r="Z808" s="363"/>
      <c r="AA808" s="363"/>
      <c r="AB808" s="363"/>
      <c r="AC808" s="363"/>
    </row>
    <row r="809" spans="1:29" ht="15.75" customHeight="1">
      <c r="A809" s="363"/>
      <c r="B809" s="363"/>
      <c r="C809" s="363"/>
      <c r="D809" s="363"/>
      <c r="E809" s="363"/>
      <c r="F809" s="363"/>
      <c r="G809" s="363"/>
      <c r="H809" s="363"/>
      <c r="I809" s="363"/>
      <c r="J809" s="363"/>
      <c r="K809" s="363"/>
      <c r="L809" s="363"/>
      <c r="M809" s="363"/>
      <c r="N809" s="363"/>
      <c r="O809" s="363"/>
      <c r="P809" s="363"/>
      <c r="Q809" s="363"/>
      <c r="R809" s="363"/>
      <c r="S809" s="363"/>
      <c r="T809" s="363"/>
      <c r="U809" s="363"/>
      <c r="V809" s="363"/>
      <c r="W809" s="363"/>
      <c r="X809" s="363"/>
      <c r="Y809" s="363"/>
      <c r="Z809" s="363"/>
      <c r="AA809" s="363"/>
      <c r="AB809" s="363"/>
      <c r="AC809" s="363"/>
    </row>
    <row r="810" spans="1:29" ht="15.75" customHeight="1">
      <c r="A810" s="363"/>
      <c r="B810" s="363"/>
      <c r="C810" s="363"/>
      <c r="D810" s="363"/>
      <c r="E810" s="363"/>
      <c r="F810" s="363"/>
      <c r="G810" s="363"/>
      <c r="H810" s="363"/>
      <c r="I810" s="363"/>
      <c r="J810" s="363"/>
      <c r="K810" s="363"/>
      <c r="L810" s="363"/>
      <c r="M810" s="363"/>
      <c r="N810" s="363"/>
      <c r="O810" s="363"/>
      <c r="P810" s="363"/>
      <c r="Q810" s="363"/>
      <c r="R810" s="363"/>
      <c r="S810" s="363"/>
      <c r="T810" s="363"/>
      <c r="U810" s="363"/>
      <c r="V810" s="363"/>
      <c r="W810" s="363"/>
      <c r="X810" s="363"/>
      <c r="Y810" s="363"/>
      <c r="Z810" s="363"/>
      <c r="AA810" s="363"/>
      <c r="AB810" s="363"/>
      <c r="AC810" s="363"/>
    </row>
    <row r="811" spans="1:29" ht="15.75" customHeight="1">
      <c r="A811" s="363"/>
      <c r="B811" s="363"/>
      <c r="C811" s="363"/>
      <c r="D811" s="363"/>
      <c r="E811" s="363"/>
      <c r="F811" s="363"/>
      <c r="G811" s="363"/>
      <c r="H811" s="363"/>
      <c r="I811" s="363"/>
      <c r="J811" s="363"/>
      <c r="K811" s="363"/>
      <c r="L811" s="363"/>
      <c r="M811" s="363"/>
      <c r="N811" s="363"/>
      <c r="O811" s="363"/>
      <c r="P811" s="363"/>
      <c r="Q811" s="363"/>
      <c r="R811" s="363"/>
      <c r="S811" s="363"/>
      <c r="T811" s="363"/>
      <c r="U811" s="363"/>
      <c r="V811" s="363"/>
      <c r="W811" s="363"/>
      <c r="X811" s="363"/>
      <c r="Y811" s="363"/>
      <c r="Z811" s="363"/>
      <c r="AA811" s="363"/>
      <c r="AB811" s="363"/>
      <c r="AC811" s="363"/>
    </row>
    <row r="812" spans="1:29" ht="15.75" customHeight="1">
      <c r="A812" s="363"/>
      <c r="B812" s="363"/>
      <c r="C812" s="363"/>
      <c r="D812" s="363"/>
      <c r="E812" s="363"/>
      <c r="F812" s="363"/>
      <c r="G812" s="363"/>
      <c r="H812" s="363"/>
      <c r="I812" s="363"/>
      <c r="J812" s="363"/>
      <c r="K812" s="363"/>
      <c r="L812" s="363"/>
      <c r="M812" s="363"/>
      <c r="N812" s="363"/>
      <c r="O812" s="363"/>
      <c r="P812" s="363"/>
      <c r="Q812" s="363"/>
      <c r="R812" s="363"/>
      <c r="S812" s="363"/>
      <c r="T812" s="363"/>
      <c r="U812" s="363"/>
      <c r="V812" s="363"/>
      <c r="W812" s="363"/>
      <c r="X812" s="363"/>
      <c r="Y812" s="363"/>
      <c r="Z812" s="363"/>
      <c r="AA812" s="363"/>
      <c r="AB812" s="363"/>
      <c r="AC812" s="363"/>
    </row>
    <row r="813" spans="1:29" ht="15.75" customHeight="1">
      <c r="A813" s="363"/>
      <c r="B813" s="363"/>
      <c r="C813" s="363"/>
      <c r="D813" s="363"/>
      <c r="E813" s="363"/>
      <c r="F813" s="363"/>
      <c r="G813" s="363"/>
      <c r="H813" s="363"/>
      <c r="I813" s="363"/>
      <c r="J813" s="363"/>
      <c r="K813" s="363"/>
      <c r="L813" s="363"/>
      <c r="M813" s="363"/>
      <c r="N813" s="363"/>
      <c r="O813" s="363"/>
      <c r="P813" s="363"/>
      <c r="Q813" s="363"/>
      <c r="R813" s="363"/>
      <c r="S813" s="363"/>
      <c r="T813" s="363"/>
      <c r="U813" s="363"/>
      <c r="V813" s="363"/>
      <c r="W813" s="363"/>
      <c r="X813" s="363"/>
      <c r="Y813" s="363"/>
      <c r="Z813" s="363"/>
      <c r="AA813" s="363"/>
      <c r="AB813" s="363"/>
      <c r="AC813" s="363"/>
    </row>
    <row r="814" spans="1:29" ht="15.75" customHeight="1">
      <c r="A814" s="363"/>
      <c r="B814" s="363"/>
      <c r="C814" s="363"/>
      <c r="D814" s="363"/>
      <c r="E814" s="363"/>
      <c r="F814" s="363"/>
      <c r="G814" s="363"/>
      <c r="H814" s="363"/>
      <c r="I814" s="363"/>
      <c r="J814" s="363"/>
      <c r="K814" s="363"/>
      <c r="L814" s="363"/>
      <c r="M814" s="363"/>
      <c r="N814" s="363"/>
      <c r="O814" s="363"/>
      <c r="P814" s="363"/>
      <c r="Q814" s="363"/>
      <c r="R814" s="363"/>
      <c r="S814" s="363"/>
      <c r="T814" s="363"/>
      <c r="U814" s="363"/>
      <c r="V814" s="363"/>
      <c r="W814" s="363"/>
      <c r="X814" s="363"/>
      <c r="Y814" s="363"/>
      <c r="Z814" s="363"/>
      <c r="AA814" s="363"/>
      <c r="AB814" s="363"/>
      <c r="AC814" s="363"/>
    </row>
    <row r="815" spans="1:29" ht="15.75" customHeight="1">
      <c r="A815" s="363"/>
      <c r="B815" s="363"/>
      <c r="C815" s="363"/>
      <c r="D815" s="363"/>
      <c r="E815" s="363"/>
      <c r="F815" s="363"/>
      <c r="G815" s="363"/>
      <c r="H815" s="363"/>
      <c r="I815" s="363"/>
      <c r="J815" s="363"/>
      <c r="K815" s="363"/>
      <c r="L815" s="363"/>
      <c r="M815" s="363"/>
      <c r="N815" s="363"/>
      <c r="O815" s="363"/>
      <c r="P815" s="363"/>
      <c r="Q815" s="363"/>
      <c r="R815" s="363"/>
      <c r="S815" s="363"/>
      <c r="T815" s="363"/>
      <c r="U815" s="363"/>
      <c r="V815" s="363"/>
      <c r="W815" s="363"/>
      <c r="X815" s="363"/>
      <c r="Y815" s="363"/>
      <c r="Z815" s="363"/>
      <c r="AA815" s="363"/>
      <c r="AB815" s="363"/>
      <c r="AC815" s="363"/>
    </row>
    <row r="816" spans="1:29" ht="15.75" customHeight="1">
      <c r="A816" s="363"/>
      <c r="B816" s="363"/>
      <c r="C816" s="363"/>
      <c r="D816" s="363"/>
      <c r="E816" s="363"/>
      <c r="F816" s="363"/>
      <c r="G816" s="363"/>
      <c r="H816" s="363"/>
      <c r="I816" s="363"/>
      <c r="J816" s="363"/>
      <c r="K816" s="363"/>
      <c r="L816" s="363"/>
      <c r="M816" s="363"/>
      <c r="N816" s="363"/>
      <c r="O816" s="363"/>
      <c r="P816" s="363"/>
      <c r="Q816" s="363"/>
      <c r="R816" s="363"/>
      <c r="S816" s="363"/>
      <c r="T816" s="363"/>
      <c r="U816" s="363"/>
      <c r="V816" s="363"/>
      <c r="W816" s="363"/>
      <c r="X816" s="363"/>
      <c r="Y816" s="363"/>
      <c r="Z816" s="363"/>
      <c r="AA816" s="363"/>
      <c r="AB816" s="363"/>
      <c r="AC816" s="363"/>
    </row>
    <row r="817" spans="1:29" ht="15.75" customHeight="1">
      <c r="A817" s="363"/>
      <c r="B817" s="363"/>
      <c r="C817" s="363"/>
      <c r="D817" s="363"/>
      <c r="E817" s="363"/>
      <c r="F817" s="363"/>
      <c r="G817" s="363"/>
      <c r="H817" s="363"/>
      <c r="I817" s="363"/>
      <c r="J817" s="363"/>
      <c r="K817" s="363"/>
      <c r="L817" s="363"/>
      <c r="M817" s="363"/>
      <c r="N817" s="363"/>
      <c r="O817" s="363"/>
      <c r="P817" s="363"/>
      <c r="Q817" s="363"/>
      <c r="R817" s="363"/>
      <c r="S817" s="363"/>
      <c r="T817" s="363"/>
      <c r="U817" s="363"/>
      <c r="V817" s="363"/>
      <c r="W817" s="363"/>
      <c r="X817" s="363"/>
      <c r="Y817" s="363"/>
      <c r="Z817" s="363"/>
      <c r="AA817" s="363"/>
      <c r="AB817" s="363"/>
      <c r="AC817" s="363"/>
    </row>
    <row r="818" spans="1:29" ht="15.75" customHeight="1">
      <c r="A818" s="363"/>
      <c r="B818" s="363"/>
      <c r="C818" s="363"/>
      <c r="D818" s="363"/>
      <c r="E818" s="363"/>
      <c r="F818" s="363"/>
      <c r="G818" s="363"/>
      <c r="H818" s="363"/>
      <c r="I818" s="363"/>
      <c r="J818" s="363"/>
      <c r="K818" s="363"/>
      <c r="L818" s="363"/>
      <c r="M818" s="363"/>
      <c r="N818" s="363"/>
      <c r="O818" s="363"/>
      <c r="P818" s="363"/>
      <c r="Q818" s="363"/>
      <c r="R818" s="363"/>
      <c r="S818" s="363"/>
      <c r="T818" s="363"/>
      <c r="U818" s="363"/>
      <c r="V818" s="363"/>
      <c r="W818" s="363"/>
      <c r="X818" s="363"/>
      <c r="Y818" s="363"/>
      <c r="Z818" s="363"/>
      <c r="AA818" s="363"/>
      <c r="AB818" s="363"/>
      <c r="AC818" s="363"/>
    </row>
    <row r="819" spans="1:29" ht="15.75" customHeight="1">
      <c r="A819" s="363"/>
      <c r="B819" s="363"/>
      <c r="C819" s="363"/>
      <c r="D819" s="363"/>
      <c r="E819" s="363"/>
      <c r="F819" s="363"/>
      <c r="G819" s="363"/>
      <c r="H819" s="363"/>
      <c r="I819" s="363"/>
      <c r="J819" s="363"/>
      <c r="K819" s="363"/>
      <c r="L819" s="363"/>
      <c r="M819" s="363"/>
      <c r="N819" s="363"/>
      <c r="O819" s="363"/>
      <c r="P819" s="363"/>
      <c r="Q819" s="363"/>
      <c r="R819" s="363"/>
      <c r="S819" s="363"/>
      <c r="T819" s="363"/>
      <c r="U819" s="363"/>
      <c r="V819" s="363"/>
      <c r="W819" s="363"/>
      <c r="X819" s="363"/>
      <c r="Y819" s="363"/>
      <c r="Z819" s="363"/>
      <c r="AA819" s="363"/>
      <c r="AB819" s="363"/>
      <c r="AC819" s="363"/>
    </row>
    <row r="820" spans="1:29" ht="15.75" customHeight="1">
      <c r="A820" s="363"/>
      <c r="B820" s="363"/>
      <c r="C820" s="363"/>
      <c r="D820" s="363"/>
      <c r="E820" s="363"/>
      <c r="F820" s="363"/>
      <c r="G820" s="363"/>
      <c r="H820" s="363"/>
      <c r="I820" s="363"/>
      <c r="J820" s="363"/>
      <c r="K820" s="363"/>
      <c r="L820" s="363"/>
      <c r="M820" s="363"/>
      <c r="N820" s="363"/>
      <c r="O820" s="363"/>
      <c r="P820" s="363"/>
      <c r="Q820" s="363"/>
      <c r="R820" s="363"/>
      <c r="S820" s="363"/>
      <c r="T820" s="363"/>
      <c r="U820" s="363"/>
      <c r="V820" s="363"/>
      <c r="W820" s="363"/>
      <c r="X820" s="363"/>
      <c r="Y820" s="363"/>
      <c r="Z820" s="363"/>
      <c r="AA820" s="363"/>
      <c r="AB820" s="363"/>
      <c r="AC820" s="363"/>
    </row>
    <row r="821" spans="1:29" ht="15.75" customHeight="1">
      <c r="A821" s="363"/>
      <c r="B821" s="363"/>
      <c r="C821" s="363"/>
      <c r="D821" s="363"/>
      <c r="E821" s="363"/>
      <c r="F821" s="363"/>
      <c r="G821" s="363"/>
      <c r="H821" s="363"/>
      <c r="I821" s="363"/>
      <c r="J821" s="363"/>
      <c r="K821" s="363"/>
      <c r="L821" s="363"/>
      <c r="M821" s="363"/>
      <c r="N821" s="363"/>
      <c r="O821" s="363"/>
      <c r="P821" s="363"/>
      <c r="Q821" s="363"/>
      <c r="R821" s="363"/>
      <c r="S821" s="363"/>
      <c r="T821" s="363"/>
      <c r="U821" s="363"/>
      <c r="V821" s="363"/>
      <c r="W821" s="363"/>
      <c r="X821" s="363"/>
      <c r="Y821" s="363"/>
      <c r="Z821" s="363"/>
      <c r="AA821" s="363"/>
      <c r="AB821" s="363"/>
      <c r="AC821" s="363"/>
    </row>
    <row r="822" spans="1:29" ht="15.75" customHeight="1">
      <c r="A822" s="363"/>
      <c r="B822" s="363"/>
      <c r="C822" s="363"/>
      <c r="D822" s="363"/>
      <c r="E822" s="363"/>
      <c r="F822" s="363"/>
      <c r="G822" s="363"/>
      <c r="H822" s="363"/>
      <c r="I822" s="363"/>
      <c r="J822" s="363"/>
      <c r="K822" s="363"/>
      <c r="L822" s="363"/>
      <c r="M822" s="363"/>
      <c r="N822" s="363"/>
      <c r="O822" s="363"/>
      <c r="P822" s="363"/>
      <c r="Q822" s="363"/>
      <c r="R822" s="363"/>
      <c r="S822" s="363"/>
      <c r="T822" s="363"/>
      <c r="U822" s="363"/>
      <c r="V822" s="363"/>
      <c r="W822" s="363"/>
      <c r="X822" s="363"/>
      <c r="Y822" s="363"/>
      <c r="Z822" s="363"/>
      <c r="AA822" s="363"/>
      <c r="AB822" s="363"/>
      <c r="AC822" s="363"/>
    </row>
    <row r="823" spans="1:29" ht="15.75" customHeight="1">
      <c r="A823" s="363"/>
      <c r="B823" s="363"/>
      <c r="C823" s="363"/>
      <c r="D823" s="363"/>
      <c r="E823" s="363"/>
      <c r="F823" s="363"/>
      <c r="G823" s="363"/>
      <c r="H823" s="363"/>
      <c r="I823" s="363"/>
      <c r="J823" s="363"/>
      <c r="K823" s="363"/>
      <c r="L823" s="363"/>
      <c r="M823" s="363"/>
      <c r="N823" s="363"/>
      <c r="O823" s="363"/>
      <c r="P823" s="363"/>
      <c r="Q823" s="363"/>
      <c r="R823" s="363"/>
      <c r="S823" s="363"/>
      <c r="T823" s="363"/>
      <c r="U823" s="363"/>
      <c r="V823" s="363"/>
      <c r="W823" s="363"/>
      <c r="X823" s="363"/>
      <c r="Y823" s="363"/>
      <c r="Z823" s="363"/>
      <c r="AA823" s="363"/>
      <c r="AB823" s="363"/>
      <c r="AC823" s="363"/>
    </row>
    <row r="824" spans="1:29" ht="15.75" customHeight="1">
      <c r="A824" s="363"/>
      <c r="B824" s="363"/>
      <c r="C824" s="363"/>
      <c r="D824" s="363"/>
      <c r="E824" s="363"/>
      <c r="F824" s="363"/>
      <c r="G824" s="363"/>
      <c r="H824" s="363"/>
      <c r="I824" s="363"/>
      <c r="J824" s="363"/>
      <c r="K824" s="363"/>
      <c r="L824" s="363"/>
      <c r="M824" s="363"/>
      <c r="N824" s="363"/>
      <c r="O824" s="363"/>
      <c r="P824" s="363"/>
      <c r="Q824" s="363"/>
      <c r="R824" s="363"/>
      <c r="S824" s="363"/>
      <c r="T824" s="363"/>
      <c r="U824" s="363"/>
      <c r="V824" s="363"/>
      <c r="W824" s="363"/>
      <c r="X824" s="363"/>
      <c r="Y824" s="363"/>
      <c r="Z824" s="363"/>
      <c r="AA824" s="363"/>
      <c r="AB824" s="363"/>
      <c r="AC824" s="363"/>
    </row>
    <row r="825" spans="1:29" ht="15.75" customHeight="1">
      <c r="A825" s="363"/>
      <c r="B825" s="363"/>
      <c r="C825" s="363"/>
      <c r="D825" s="363"/>
      <c r="E825" s="363"/>
      <c r="F825" s="363"/>
      <c r="G825" s="363"/>
      <c r="H825" s="363"/>
      <c r="I825" s="363"/>
      <c r="J825" s="363"/>
      <c r="K825" s="363"/>
      <c r="L825" s="363"/>
      <c r="M825" s="363"/>
      <c r="N825" s="363"/>
      <c r="O825" s="363"/>
      <c r="P825" s="363"/>
      <c r="Q825" s="363"/>
      <c r="R825" s="363"/>
      <c r="S825" s="363"/>
      <c r="T825" s="363"/>
      <c r="U825" s="363"/>
      <c r="V825" s="363"/>
      <c r="W825" s="363"/>
      <c r="X825" s="363"/>
      <c r="Y825" s="363"/>
      <c r="Z825" s="363"/>
      <c r="AA825" s="363"/>
      <c r="AB825" s="363"/>
      <c r="AC825" s="363"/>
    </row>
    <row r="826" spans="1:29" ht="15.75" customHeight="1">
      <c r="A826" s="363"/>
      <c r="B826" s="363"/>
      <c r="C826" s="363"/>
      <c r="D826" s="363"/>
      <c r="E826" s="363"/>
      <c r="F826" s="363"/>
      <c r="G826" s="363"/>
      <c r="H826" s="363"/>
      <c r="I826" s="363"/>
      <c r="J826" s="363"/>
      <c r="K826" s="363"/>
      <c r="L826" s="363"/>
      <c r="M826" s="363"/>
      <c r="N826" s="363"/>
      <c r="O826" s="363"/>
      <c r="P826" s="363"/>
      <c r="Q826" s="363"/>
      <c r="R826" s="363"/>
      <c r="S826" s="363"/>
      <c r="T826" s="363"/>
      <c r="U826" s="363"/>
      <c r="V826" s="363"/>
      <c r="W826" s="363"/>
      <c r="X826" s="363"/>
      <c r="Y826" s="363"/>
      <c r="Z826" s="363"/>
      <c r="AA826" s="363"/>
      <c r="AB826" s="363"/>
      <c r="AC826" s="363"/>
    </row>
    <row r="827" spans="1:29" ht="15.75" customHeight="1">
      <c r="A827" s="363"/>
      <c r="B827" s="363"/>
      <c r="C827" s="363"/>
      <c r="D827" s="363"/>
      <c r="E827" s="363"/>
      <c r="F827" s="363"/>
      <c r="G827" s="363"/>
      <c r="H827" s="363"/>
      <c r="I827" s="363"/>
      <c r="J827" s="363"/>
      <c r="K827" s="363"/>
      <c r="L827" s="363"/>
      <c r="M827" s="363"/>
      <c r="N827" s="363"/>
      <c r="O827" s="363"/>
      <c r="P827" s="363"/>
      <c r="Q827" s="363"/>
      <c r="R827" s="363"/>
      <c r="S827" s="363"/>
      <c r="T827" s="363"/>
      <c r="U827" s="363"/>
      <c r="V827" s="363"/>
      <c r="W827" s="363"/>
      <c r="X827" s="363"/>
      <c r="Y827" s="363"/>
      <c r="Z827" s="363"/>
      <c r="AA827" s="363"/>
      <c r="AB827" s="363"/>
      <c r="AC827" s="363"/>
    </row>
    <row r="828" spans="1:29" ht="15.75" customHeight="1">
      <c r="A828" s="363"/>
      <c r="B828" s="363"/>
      <c r="C828" s="363"/>
      <c r="D828" s="363"/>
      <c r="E828" s="363"/>
      <c r="F828" s="363"/>
      <c r="G828" s="363"/>
      <c r="H828" s="363"/>
      <c r="I828" s="363"/>
      <c r="J828" s="363"/>
      <c r="K828" s="363"/>
      <c r="L828" s="363"/>
      <c r="M828" s="363"/>
      <c r="N828" s="363"/>
      <c r="O828" s="363"/>
      <c r="P828" s="363"/>
      <c r="Q828" s="363"/>
      <c r="R828" s="363"/>
      <c r="S828" s="363"/>
      <c r="T828" s="363"/>
      <c r="U828" s="363"/>
      <c r="V828" s="363"/>
      <c r="W828" s="363"/>
      <c r="X828" s="363"/>
      <c r="Y828" s="363"/>
      <c r="Z828" s="363"/>
      <c r="AA828" s="363"/>
      <c r="AB828" s="363"/>
      <c r="AC828" s="363"/>
    </row>
    <row r="829" spans="1:29" ht="15.75" customHeight="1">
      <c r="A829" s="363"/>
      <c r="B829" s="363"/>
      <c r="C829" s="363"/>
      <c r="D829" s="363"/>
      <c r="E829" s="363"/>
      <c r="F829" s="363"/>
      <c r="G829" s="363"/>
      <c r="H829" s="363"/>
      <c r="I829" s="363"/>
      <c r="J829" s="363"/>
      <c r="K829" s="363"/>
      <c r="L829" s="363"/>
      <c r="M829" s="363"/>
      <c r="N829" s="363"/>
      <c r="O829" s="363"/>
      <c r="P829" s="363"/>
      <c r="Q829" s="363"/>
      <c r="R829" s="363"/>
      <c r="S829" s="363"/>
      <c r="T829" s="363"/>
      <c r="U829" s="363"/>
      <c r="V829" s="363"/>
      <c r="W829" s="363"/>
      <c r="X829" s="363"/>
      <c r="Y829" s="363"/>
      <c r="Z829" s="363"/>
      <c r="AA829" s="363"/>
      <c r="AB829" s="363"/>
      <c r="AC829" s="363"/>
    </row>
    <row r="830" spans="1:29" ht="15.75" customHeight="1">
      <c r="A830" s="363"/>
      <c r="B830" s="363"/>
      <c r="C830" s="363"/>
      <c r="D830" s="363"/>
      <c r="E830" s="363"/>
      <c r="F830" s="363"/>
      <c r="G830" s="363"/>
      <c r="H830" s="363"/>
      <c r="I830" s="363"/>
      <c r="J830" s="363"/>
      <c r="K830" s="363"/>
      <c r="L830" s="363"/>
      <c r="M830" s="363"/>
      <c r="N830" s="363"/>
      <c r="O830" s="363"/>
      <c r="P830" s="363"/>
      <c r="Q830" s="363"/>
      <c r="R830" s="363"/>
      <c r="S830" s="363"/>
      <c r="T830" s="363"/>
      <c r="U830" s="363"/>
      <c r="V830" s="363"/>
      <c r="W830" s="363"/>
      <c r="X830" s="363"/>
      <c r="Y830" s="363"/>
      <c r="Z830" s="363"/>
      <c r="AA830" s="363"/>
      <c r="AB830" s="363"/>
      <c r="AC830" s="363"/>
    </row>
    <row r="831" spans="1:29" ht="15.75" customHeight="1">
      <c r="A831" s="363"/>
      <c r="B831" s="363"/>
      <c r="C831" s="363"/>
      <c r="D831" s="363"/>
      <c r="E831" s="363"/>
      <c r="F831" s="363"/>
      <c r="G831" s="363"/>
      <c r="H831" s="363"/>
      <c r="I831" s="363"/>
      <c r="J831" s="363"/>
      <c r="K831" s="363"/>
      <c r="L831" s="363"/>
      <c r="M831" s="363"/>
      <c r="N831" s="363"/>
      <c r="O831" s="363"/>
      <c r="P831" s="363"/>
      <c r="Q831" s="363"/>
      <c r="R831" s="363"/>
      <c r="S831" s="363"/>
      <c r="T831" s="363"/>
      <c r="U831" s="363"/>
      <c r="V831" s="363"/>
      <c r="W831" s="363"/>
      <c r="X831" s="363"/>
      <c r="Y831" s="363"/>
      <c r="Z831" s="363"/>
      <c r="AA831" s="363"/>
      <c r="AB831" s="363"/>
      <c r="AC831" s="363"/>
    </row>
    <row r="832" spans="1:29" ht="15.75" customHeight="1">
      <c r="A832" s="363"/>
      <c r="B832" s="363"/>
      <c r="C832" s="363"/>
      <c r="D832" s="363"/>
      <c r="E832" s="363"/>
      <c r="F832" s="363"/>
      <c r="G832" s="363"/>
      <c r="H832" s="363"/>
      <c r="I832" s="363"/>
      <c r="J832" s="363"/>
      <c r="K832" s="363"/>
      <c r="L832" s="363"/>
      <c r="M832" s="363"/>
      <c r="N832" s="363"/>
      <c r="O832" s="363"/>
      <c r="P832" s="363"/>
      <c r="Q832" s="363"/>
      <c r="R832" s="363"/>
      <c r="S832" s="363"/>
      <c r="T832" s="363"/>
      <c r="U832" s="363"/>
      <c r="V832" s="363"/>
      <c r="W832" s="363"/>
      <c r="X832" s="363"/>
      <c r="Y832" s="363"/>
      <c r="Z832" s="363"/>
      <c r="AA832" s="363"/>
      <c r="AB832" s="363"/>
      <c r="AC832" s="363"/>
    </row>
    <row r="833" spans="1:29" ht="15.75" customHeight="1">
      <c r="A833" s="363"/>
      <c r="B833" s="363"/>
      <c r="C833" s="363"/>
      <c r="D833" s="363"/>
      <c r="E833" s="363"/>
      <c r="F833" s="363"/>
      <c r="G833" s="363"/>
      <c r="H833" s="363"/>
      <c r="I833" s="363"/>
      <c r="J833" s="363"/>
      <c r="K833" s="363"/>
      <c r="L833" s="363"/>
      <c r="M833" s="363"/>
      <c r="N833" s="363"/>
      <c r="O833" s="363"/>
      <c r="P833" s="363"/>
      <c r="Q833" s="363"/>
      <c r="R833" s="363"/>
      <c r="S833" s="363"/>
      <c r="T833" s="363"/>
      <c r="U833" s="363"/>
      <c r="V833" s="363"/>
      <c r="W833" s="363"/>
      <c r="X833" s="363"/>
      <c r="Y833" s="363"/>
      <c r="Z833" s="363"/>
      <c r="AA833" s="363"/>
      <c r="AB833" s="363"/>
      <c r="AC833" s="363"/>
    </row>
    <row r="834" spans="1:29" ht="15.75" customHeight="1">
      <c r="A834" s="363"/>
      <c r="B834" s="363"/>
      <c r="C834" s="363"/>
      <c r="D834" s="363"/>
      <c r="E834" s="363"/>
      <c r="F834" s="363"/>
      <c r="G834" s="363"/>
      <c r="H834" s="363"/>
      <c r="I834" s="363"/>
      <c r="J834" s="363"/>
      <c r="K834" s="363"/>
      <c r="L834" s="363"/>
      <c r="M834" s="363"/>
      <c r="N834" s="363"/>
      <c r="O834" s="363"/>
      <c r="P834" s="363"/>
      <c r="Q834" s="363"/>
      <c r="R834" s="363"/>
      <c r="S834" s="363"/>
      <c r="T834" s="363"/>
      <c r="U834" s="363"/>
      <c r="V834" s="363"/>
      <c r="W834" s="363"/>
      <c r="X834" s="363"/>
      <c r="Y834" s="363"/>
      <c r="Z834" s="363"/>
      <c r="AA834" s="363"/>
      <c r="AB834" s="363"/>
      <c r="AC834" s="363"/>
    </row>
    <row r="835" spans="1:29" ht="15.75" customHeight="1">
      <c r="A835" s="363"/>
      <c r="B835" s="363"/>
      <c r="C835" s="363"/>
      <c r="D835" s="363"/>
      <c r="E835" s="363"/>
      <c r="F835" s="363"/>
      <c r="G835" s="363"/>
      <c r="H835" s="363"/>
      <c r="I835" s="363"/>
      <c r="J835" s="363"/>
      <c r="K835" s="363"/>
      <c r="L835" s="363"/>
      <c r="M835" s="363"/>
      <c r="N835" s="363"/>
      <c r="O835" s="363"/>
      <c r="P835" s="363"/>
      <c r="Q835" s="363"/>
      <c r="R835" s="363"/>
      <c r="S835" s="363"/>
      <c r="T835" s="363"/>
      <c r="U835" s="363"/>
      <c r="V835" s="363"/>
      <c r="W835" s="363"/>
      <c r="X835" s="363"/>
      <c r="Y835" s="363"/>
      <c r="Z835" s="363"/>
      <c r="AA835" s="363"/>
      <c r="AB835" s="363"/>
      <c r="AC835" s="363"/>
    </row>
    <row r="836" spans="1:29" ht="15.75" customHeight="1">
      <c r="A836" s="363"/>
      <c r="B836" s="363"/>
      <c r="C836" s="363"/>
      <c r="D836" s="363"/>
      <c r="E836" s="363"/>
      <c r="F836" s="363"/>
      <c r="G836" s="363"/>
      <c r="H836" s="363"/>
      <c r="I836" s="363"/>
      <c r="J836" s="363"/>
      <c r="K836" s="363"/>
      <c r="L836" s="363"/>
      <c r="M836" s="363"/>
      <c r="N836" s="363"/>
      <c r="O836" s="363"/>
      <c r="P836" s="363"/>
      <c r="Q836" s="363"/>
      <c r="R836" s="363"/>
      <c r="S836" s="363"/>
      <c r="T836" s="363"/>
      <c r="U836" s="363"/>
      <c r="V836" s="363"/>
      <c r="W836" s="363"/>
      <c r="X836" s="363"/>
      <c r="Y836" s="363"/>
      <c r="Z836" s="363"/>
      <c r="AA836" s="363"/>
      <c r="AB836" s="363"/>
      <c r="AC836" s="363"/>
    </row>
    <row r="837" spans="1:29" ht="15.75" customHeight="1">
      <c r="A837" s="363"/>
      <c r="B837" s="363"/>
      <c r="C837" s="363"/>
      <c r="D837" s="363"/>
      <c r="E837" s="363"/>
      <c r="F837" s="363"/>
      <c r="G837" s="363"/>
      <c r="H837" s="363"/>
      <c r="I837" s="363"/>
      <c r="J837" s="363"/>
      <c r="K837" s="363"/>
      <c r="L837" s="363"/>
      <c r="M837" s="363"/>
      <c r="N837" s="363"/>
      <c r="O837" s="363"/>
      <c r="P837" s="363"/>
      <c r="Q837" s="363"/>
      <c r="R837" s="363"/>
      <c r="S837" s="363"/>
      <c r="T837" s="363"/>
      <c r="U837" s="363"/>
      <c r="V837" s="363"/>
      <c r="W837" s="363"/>
      <c r="X837" s="363"/>
      <c r="Y837" s="363"/>
      <c r="Z837" s="363"/>
      <c r="AA837" s="363"/>
      <c r="AB837" s="363"/>
      <c r="AC837" s="363"/>
    </row>
    <row r="838" spans="1:29" ht="15.75" customHeight="1">
      <c r="A838" s="363"/>
      <c r="B838" s="363"/>
      <c r="C838" s="363"/>
      <c r="D838" s="363"/>
      <c r="E838" s="363"/>
      <c r="F838" s="363"/>
      <c r="G838" s="363"/>
      <c r="H838" s="363"/>
      <c r="I838" s="363"/>
      <c r="J838" s="363"/>
      <c r="K838" s="363"/>
      <c r="L838" s="363"/>
      <c r="M838" s="363"/>
      <c r="N838" s="363"/>
      <c r="O838" s="363"/>
      <c r="P838" s="363"/>
      <c r="Q838" s="363"/>
      <c r="R838" s="363"/>
      <c r="S838" s="363"/>
      <c r="T838" s="363"/>
      <c r="U838" s="363"/>
      <c r="V838" s="363"/>
      <c r="W838" s="363"/>
      <c r="X838" s="363"/>
      <c r="Y838" s="363"/>
      <c r="Z838" s="363"/>
      <c r="AA838" s="363"/>
      <c r="AB838" s="363"/>
      <c r="AC838" s="363"/>
    </row>
    <row r="839" spans="1:29" ht="15.75" customHeight="1">
      <c r="A839" s="363"/>
      <c r="B839" s="363"/>
      <c r="C839" s="363"/>
      <c r="D839" s="363"/>
      <c r="E839" s="363"/>
      <c r="F839" s="363"/>
      <c r="G839" s="363"/>
      <c r="H839" s="363"/>
      <c r="I839" s="363"/>
      <c r="J839" s="363"/>
      <c r="K839" s="363"/>
      <c r="L839" s="363"/>
      <c r="M839" s="363"/>
      <c r="N839" s="363"/>
      <c r="O839" s="363"/>
      <c r="P839" s="363"/>
      <c r="Q839" s="363"/>
      <c r="R839" s="363"/>
      <c r="S839" s="363"/>
      <c r="T839" s="363"/>
      <c r="U839" s="363"/>
      <c r="V839" s="363"/>
      <c r="W839" s="363"/>
      <c r="X839" s="363"/>
      <c r="Y839" s="363"/>
      <c r="Z839" s="363"/>
      <c r="AA839" s="363"/>
      <c r="AB839" s="363"/>
      <c r="AC839" s="363"/>
    </row>
    <row r="840" spans="1:29" ht="15.75" customHeight="1">
      <c r="A840" s="363"/>
      <c r="B840" s="363"/>
      <c r="C840" s="363"/>
      <c r="D840" s="363"/>
      <c r="E840" s="363"/>
      <c r="F840" s="363"/>
      <c r="G840" s="363"/>
      <c r="H840" s="363"/>
      <c r="I840" s="363"/>
      <c r="J840" s="363"/>
      <c r="K840" s="363"/>
      <c r="L840" s="363"/>
      <c r="M840" s="363"/>
      <c r="N840" s="363"/>
      <c r="O840" s="363"/>
      <c r="P840" s="363"/>
      <c r="Q840" s="363"/>
      <c r="R840" s="363"/>
      <c r="S840" s="363"/>
      <c r="T840" s="363"/>
      <c r="U840" s="363"/>
      <c r="V840" s="363"/>
      <c r="W840" s="363"/>
      <c r="X840" s="363"/>
      <c r="Y840" s="363"/>
      <c r="Z840" s="363"/>
      <c r="AA840" s="363"/>
      <c r="AB840" s="363"/>
      <c r="AC840" s="363"/>
    </row>
    <row r="841" spans="1:29" ht="15.75" customHeight="1">
      <c r="A841" s="363"/>
      <c r="B841" s="363"/>
      <c r="C841" s="363"/>
      <c r="D841" s="363"/>
      <c r="E841" s="363"/>
      <c r="F841" s="363"/>
      <c r="G841" s="363"/>
      <c r="H841" s="363"/>
      <c r="I841" s="363"/>
      <c r="J841" s="363"/>
      <c r="K841" s="363"/>
      <c r="L841" s="363"/>
      <c r="M841" s="363"/>
      <c r="N841" s="363"/>
      <c r="O841" s="363"/>
      <c r="P841" s="363"/>
      <c r="Q841" s="363"/>
      <c r="R841" s="363"/>
      <c r="S841" s="363"/>
      <c r="T841" s="363"/>
      <c r="U841" s="363"/>
      <c r="V841" s="363"/>
      <c r="W841" s="363"/>
      <c r="X841" s="363"/>
      <c r="Y841" s="363"/>
      <c r="Z841" s="363"/>
      <c r="AA841" s="363"/>
      <c r="AB841" s="363"/>
      <c r="AC841" s="363"/>
    </row>
    <row r="842" spans="1:29" ht="15.75" customHeight="1">
      <c r="A842" s="363"/>
      <c r="B842" s="363"/>
      <c r="C842" s="363"/>
      <c r="D842" s="363"/>
      <c r="E842" s="363"/>
      <c r="F842" s="363"/>
      <c r="G842" s="363"/>
      <c r="H842" s="363"/>
      <c r="I842" s="363"/>
      <c r="J842" s="363"/>
      <c r="K842" s="363"/>
      <c r="L842" s="363"/>
      <c r="M842" s="363"/>
      <c r="N842" s="363"/>
      <c r="O842" s="363"/>
      <c r="P842" s="363"/>
      <c r="Q842" s="363"/>
      <c r="R842" s="363"/>
      <c r="S842" s="363"/>
      <c r="T842" s="363"/>
      <c r="U842" s="363"/>
      <c r="V842" s="363"/>
      <c r="W842" s="363"/>
      <c r="X842" s="363"/>
      <c r="Y842" s="363"/>
      <c r="Z842" s="363"/>
      <c r="AA842" s="363"/>
      <c r="AB842" s="363"/>
      <c r="AC842" s="363"/>
    </row>
    <row r="843" spans="1:29" ht="15.75" customHeight="1">
      <c r="A843" s="363"/>
      <c r="B843" s="363"/>
      <c r="C843" s="363"/>
      <c r="D843" s="363"/>
      <c r="E843" s="363"/>
      <c r="F843" s="363"/>
      <c r="G843" s="363"/>
      <c r="H843" s="363"/>
      <c r="I843" s="363"/>
      <c r="J843" s="363"/>
      <c r="K843" s="363"/>
      <c r="L843" s="363"/>
      <c r="M843" s="363"/>
      <c r="N843" s="363"/>
      <c r="O843" s="363"/>
      <c r="P843" s="363"/>
      <c r="Q843" s="363"/>
      <c r="R843" s="363"/>
      <c r="S843" s="363"/>
      <c r="T843" s="363"/>
      <c r="U843" s="363"/>
      <c r="V843" s="363"/>
      <c r="W843" s="363"/>
      <c r="X843" s="363"/>
      <c r="Y843" s="363"/>
      <c r="Z843" s="363"/>
      <c r="AA843" s="363"/>
      <c r="AB843" s="363"/>
      <c r="AC843" s="363"/>
    </row>
    <row r="844" spans="1:29" ht="15.75" customHeight="1">
      <c r="A844" s="363"/>
      <c r="B844" s="363"/>
      <c r="C844" s="363"/>
      <c r="D844" s="363"/>
      <c r="E844" s="363"/>
      <c r="F844" s="363"/>
      <c r="G844" s="363"/>
      <c r="H844" s="363"/>
      <c r="I844" s="363"/>
      <c r="J844" s="363"/>
      <c r="K844" s="363"/>
      <c r="L844" s="363"/>
      <c r="M844" s="363"/>
      <c r="N844" s="363"/>
      <c r="O844" s="363"/>
      <c r="P844" s="363"/>
      <c r="Q844" s="363"/>
      <c r="R844" s="363"/>
      <c r="S844" s="363"/>
      <c r="T844" s="363"/>
      <c r="U844" s="363"/>
      <c r="V844" s="363"/>
      <c r="W844" s="363"/>
      <c r="X844" s="363"/>
      <c r="Y844" s="363"/>
      <c r="Z844" s="363"/>
      <c r="AA844" s="363"/>
      <c r="AB844" s="363"/>
      <c r="AC844" s="363"/>
    </row>
    <row r="845" spans="1:29" ht="15.75" customHeight="1">
      <c r="A845" s="363"/>
      <c r="B845" s="363"/>
      <c r="C845" s="363"/>
      <c r="D845" s="363"/>
      <c r="E845" s="363"/>
      <c r="F845" s="363"/>
      <c r="G845" s="363"/>
      <c r="H845" s="363"/>
      <c r="I845" s="363"/>
      <c r="J845" s="363"/>
      <c r="K845" s="363"/>
      <c r="L845" s="363"/>
      <c r="M845" s="363"/>
      <c r="N845" s="363"/>
      <c r="O845" s="363"/>
      <c r="P845" s="363"/>
      <c r="Q845" s="363"/>
      <c r="R845" s="363"/>
      <c r="S845" s="363"/>
      <c r="T845" s="363"/>
      <c r="U845" s="363"/>
      <c r="V845" s="363"/>
      <c r="W845" s="363"/>
      <c r="X845" s="363"/>
      <c r="Y845" s="363"/>
      <c r="Z845" s="363"/>
      <c r="AA845" s="363"/>
      <c r="AB845" s="363"/>
      <c r="AC845" s="363"/>
    </row>
    <row r="846" spans="1:29" ht="15.75" customHeight="1">
      <c r="A846" s="363"/>
      <c r="B846" s="363"/>
      <c r="C846" s="363"/>
      <c r="D846" s="363"/>
      <c r="E846" s="363"/>
      <c r="F846" s="363"/>
      <c r="G846" s="363"/>
      <c r="H846" s="363"/>
      <c r="I846" s="363"/>
      <c r="J846" s="363"/>
      <c r="K846" s="363"/>
      <c r="L846" s="363"/>
      <c r="M846" s="363"/>
      <c r="N846" s="363"/>
      <c r="O846" s="363"/>
      <c r="P846" s="363"/>
      <c r="Q846" s="363"/>
      <c r="R846" s="363"/>
      <c r="S846" s="363"/>
      <c r="T846" s="363"/>
      <c r="U846" s="363"/>
      <c r="V846" s="363"/>
      <c r="W846" s="363"/>
      <c r="X846" s="363"/>
      <c r="Y846" s="363"/>
      <c r="Z846" s="363"/>
      <c r="AA846" s="363"/>
      <c r="AB846" s="363"/>
      <c r="AC846" s="363"/>
    </row>
    <row r="847" spans="1:29" ht="15.75" customHeight="1">
      <c r="A847" s="363"/>
      <c r="B847" s="363"/>
      <c r="C847" s="363"/>
      <c r="D847" s="363"/>
      <c r="E847" s="363"/>
      <c r="F847" s="363"/>
      <c r="G847" s="363"/>
      <c r="H847" s="363"/>
      <c r="I847" s="363"/>
      <c r="J847" s="363"/>
      <c r="K847" s="363"/>
      <c r="L847" s="363"/>
      <c r="M847" s="363"/>
      <c r="N847" s="363"/>
      <c r="O847" s="363"/>
      <c r="P847" s="363"/>
      <c r="Q847" s="363"/>
      <c r="R847" s="363"/>
      <c r="S847" s="363"/>
      <c r="T847" s="363"/>
      <c r="U847" s="363"/>
      <c r="V847" s="363"/>
      <c r="W847" s="363"/>
      <c r="X847" s="363"/>
      <c r="Y847" s="363"/>
      <c r="Z847" s="363"/>
      <c r="AA847" s="363"/>
      <c r="AB847" s="363"/>
      <c r="AC847" s="363"/>
    </row>
    <row r="848" spans="1:29" ht="15.75" customHeight="1">
      <c r="A848" s="363"/>
      <c r="B848" s="363"/>
      <c r="C848" s="363"/>
      <c r="D848" s="363"/>
      <c r="E848" s="363"/>
      <c r="F848" s="363"/>
      <c r="G848" s="363"/>
      <c r="H848" s="363"/>
      <c r="I848" s="363"/>
      <c r="J848" s="363"/>
      <c r="K848" s="363"/>
      <c r="L848" s="363"/>
      <c r="M848" s="363"/>
      <c r="N848" s="363"/>
      <c r="O848" s="363"/>
      <c r="P848" s="363"/>
      <c r="Q848" s="363"/>
      <c r="R848" s="363"/>
      <c r="S848" s="363"/>
      <c r="T848" s="363"/>
      <c r="U848" s="363"/>
      <c r="V848" s="363"/>
      <c r="W848" s="363"/>
      <c r="X848" s="363"/>
      <c r="Y848" s="363"/>
      <c r="Z848" s="363"/>
      <c r="AA848" s="363"/>
      <c r="AB848" s="363"/>
      <c r="AC848" s="363"/>
    </row>
    <row r="849" spans="1:29" ht="15.75" customHeight="1">
      <c r="A849" s="363"/>
      <c r="B849" s="363"/>
      <c r="C849" s="363"/>
      <c r="D849" s="363"/>
      <c r="E849" s="363"/>
      <c r="F849" s="363"/>
      <c r="G849" s="363"/>
      <c r="H849" s="363"/>
      <c r="I849" s="363"/>
      <c r="J849" s="363"/>
      <c r="K849" s="363"/>
      <c r="L849" s="363"/>
      <c r="M849" s="363"/>
      <c r="N849" s="363"/>
      <c r="O849" s="363"/>
      <c r="P849" s="363"/>
      <c r="Q849" s="363"/>
      <c r="R849" s="363"/>
      <c r="S849" s="363"/>
      <c r="T849" s="363"/>
      <c r="U849" s="363"/>
      <c r="V849" s="363"/>
      <c r="W849" s="363"/>
      <c r="X849" s="363"/>
      <c r="Y849" s="363"/>
      <c r="Z849" s="363"/>
      <c r="AA849" s="363"/>
      <c r="AB849" s="363"/>
      <c r="AC849" s="363"/>
    </row>
    <row r="850" spans="1:29" ht="15.75" customHeight="1">
      <c r="A850" s="363"/>
      <c r="B850" s="363"/>
      <c r="C850" s="363"/>
      <c r="D850" s="363"/>
      <c r="E850" s="363"/>
      <c r="F850" s="363"/>
      <c r="G850" s="363"/>
      <c r="H850" s="363"/>
      <c r="I850" s="363"/>
      <c r="J850" s="363"/>
      <c r="K850" s="363"/>
      <c r="L850" s="363"/>
      <c r="M850" s="363"/>
      <c r="N850" s="363"/>
      <c r="O850" s="363"/>
      <c r="P850" s="363"/>
      <c r="Q850" s="363"/>
      <c r="R850" s="363"/>
      <c r="S850" s="363"/>
      <c r="T850" s="363"/>
      <c r="U850" s="363"/>
      <c r="V850" s="363"/>
      <c r="W850" s="363"/>
      <c r="X850" s="363"/>
      <c r="Y850" s="363"/>
      <c r="Z850" s="363"/>
      <c r="AA850" s="363"/>
      <c r="AB850" s="363"/>
      <c r="AC850" s="363"/>
    </row>
    <row r="851" spans="1:29" ht="15.75" customHeight="1">
      <c r="A851" s="363"/>
      <c r="B851" s="363"/>
      <c r="C851" s="363"/>
      <c r="D851" s="363"/>
      <c r="E851" s="363"/>
      <c r="F851" s="363"/>
      <c r="G851" s="363"/>
      <c r="H851" s="363"/>
      <c r="I851" s="363"/>
      <c r="J851" s="363"/>
      <c r="K851" s="363"/>
      <c r="L851" s="363"/>
      <c r="M851" s="363"/>
      <c r="N851" s="363"/>
      <c r="O851" s="363"/>
      <c r="P851" s="363"/>
      <c r="Q851" s="363"/>
      <c r="R851" s="363"/>
      <c r="S851" s="363"/>
      <c r="T851" s="363"/>
      <c r="U851" s="363"/>
      <c r="V851" s="363"/>
      <c r="W851" s="363"/>
      <c r="X851" s="363"/>
      <c r="Y851" s="363"/>
      <c r="Z851" s="363"/>
      <c r="AA851" s="363"/>
      <c r="AB851" s="363"/>
      <c r="AC851" s="363"/>
    </row>
    <row r="852" spans="1:29" ht="15.75" customHeight="1">
      <c r="A852" s="363"/>
      <c r="B852" s="363"/>
      <c r="C852" s="363"/>
      <c r="D852" s="363"/>
      <c r="E852" s="363"/>
      <c r="F852" s="363"/>
      <c r="G852" s="363"/>
      <c r="H852" s="363"/>
      <c r="I852" s="363"/>
      <c r="J852" s="363"/>
      <c r="K852" s="363"/>
      <c r="L852" s="363"/>
      <c r="M852" s="363"/>
      <c r="N852" s="363"/>
      <c r="O852" s="363"/>
      <c r="P852" s="363"/>
      <c r="Q852" s="363"/>
      <c r="R852" s="363"/>
      <c r="S852" s="363"/>
      <c r="T852" s="363"/>
      <c r="U852" s="363"/>
      <c r="V852" s="363"/>
      <c r="W852" s="363"/>
      <c r="X852" s="363"/>
      <c r="Y852" s="363"/>
      <c r="Z852" s="363"/>
      <c r="AA852" s="363"/>
      <c r="AB852" s="363"/>
      <c r="AC852" s="363"/>
    </row>
    <row r="853" spans="1:29" ht="15.75" customHeight="1">
      <c r="A853" s="363"/>
      <c r="B853" s="363"/>
      <c r="C853" s="363"/>
      <c r="D853" s="363"/>
      <c r="E853" s="363"/>
      <c r="F853" s="363"/>
      <c r="G853" s="363"/>
      <c r="H853" s="363"/>
      <c r="I853" s="363"/>
      <c r="J853" s="363"/>
      <c r="K853" s="363"/>
      <c r="L853" s="363"/>
      <c r="M853" s="363"/>
      <c r="N853" s="363"/>
      <c r="O853" s="363"/>
      <c r="P853" s="363"/>
      <c r="Q853" s="363"/>
      <c r="R853" s="363"/>
      <c r="S853" s="363"/>
      <c r="T853" s="363"/>
      <c r="U853" s="363"/>
      <c r="V853" s="363"/>
      <c r="W853" s="363"/>
      <c r="X853" s="363"/>
      <c r="Y853" s="363"/>
      <c r="Z853" s="363"/>
      <c r="AA853" s="363"/>
      <c r="AB853" s="363"/>
      <c r="AC853" s="363"/>
    </row>
    <row r="854" spans="1:29" ht="15.75" customHeight="1">
      <c r="A854" s="363"/>
      <c r="B854" s="363"/>
      <c r="C854" s="363"/>
      <c r="D854" s="363"/>
      <c r="E854" s="363"/>
      <c r="F854" s="363"/>
      <c r="G854" s="363"/>
      <c r="H854" s="363"/>
      <c r="I854" s="363"/>
      <c r="J854" s="363"/>
      <c r="K854" s="363"/>
      <c r="L854" s="363"/>
      <c r="M854" s="363"/>
      <c r="N854" s="363"/>
      <c r="O854" s="363"/>
      <c r="P854" s="363"/>
      <c r="Q854" s="363"/>
      <c r="R854" s="363"/>
      <c r="S854" s="363"/>
      <c r="T854" s="363"/>
      <c r="U854" s="363"/>
      <c r="V854" s="363"/>
      <c r="W854" s="363"/>
      <c r="X854" s="363"/>
      <c r="Y854" s="363"/>
      <c r="Z854" s="363"/>
      <c r="AA854" s="363"/>
      <c r="AB854" s="363"/>
      <c r="AC854" s="363"/>
    </row>
    <row r="855" spans="1:29" ht="15.75" customHeight="1">
      <c r="A855" s="363"/>
      <c r="B855" s="363"/>
      <c r="C855" s="363"/>
      <c r="D855" s="363"/>
      <c r="E855" s="363"/>
      <c r="F855" s="363"/>
      <c r="G855" s="363"/>
      <c r="H855" s="363"/>
      <c r="I855" s="363"/>
      <c r="J855" s="363"/>
      <c r="K855" s="363"/>
      <c r="L855" s="363"/>
      <c r="M855" s="363"/>
      <c r="N855" s="363"/>
      <c r="O855" s="363"/>
      <c r="P855" s="363"/>
      <c r="Q855" s="363"/>
      <c r="R855" s="363"/>
      <c r="S855" s="363"/>
      <c r="T855" s="363"/>
      <c r="U855" s="363"/>
      <c r="V855" s="363"/>
      <c r="W855" s="363"/>
      <c r="X855" s="363"/>
      <c r="Y855" s="363"/>
      <c r="Z855" s="363"/>
      <c r="AA855" s="363"/>
      <c r="AB855" s="363"/>
      <c r="AC855" s="363"/>
    </row>
    <row r="856" spans="1:29" ht="15.75" customHeight="1">
      <c r="A856" s="363"/>
      <c r="B856" s="363"/>
      <c r="C856" s="363"/>
      <c r="D856" s="363"/>
      <c r="E856" s="363"/>
      <c r="F856" s="363"/>
      <c r="G856" s="363"/>
      <c r="H856" s="363"/>
      <c r="I856" s="363"/>
      <c r="J856" s="363"/>
      <c r="K856" s="363"/>
      <c r="L856" s="363"/>
      <c r="M856" s="363"/>
      <c r="N856" s="363"/>
      <c r="O856" s="363"/>
      <c r="P856" s="363"/>
      <c r="Q856" s="363"/>
      <c r="R856" s="363"/>
      <c r="S856" s="363"/>
      <c r="T856" s="363"/>
      <c r="U856" s="363"/>
      <c r="V856" s="363"/>
      <c r="W856" s="363"/>
      <c r="X856" s="363"/>
      <c r="Y856" s="363"/>
      <c r="Z856" s="363"/>
      <c r="AA856" s="363"/>
      <c r="AB856" s="363"/>
      <c r="AC856" s="363"/>
    </row>
    <row r="857" spans="1:29" ht="15.75" customHeight="1">
      <c r="A857" s="363"/>
      <c r="B857" s="363"/>
      <c r="C857" s="363"/>
      <c r="D857" s="363"/>
      <c r="E857" s="363"/>
      <c r="F857" s="363"/>
      <c r="G857" s="363"/>
      <c r="H857" s="363"/>
      <c r="I857" s="363"/>
      <c r="J857" s="363"/>
      <c r="K857" s="363"/>
      <c r="L857" s="363"/>
      <c r="M857" s="363"/>
      <c r="N857" s="363"/>
      <c r="O857" s="363"/>
      <c r="P857" s="363"/>
      <c r="Q857" s="363"/>
      <c r="R857" s="363"/>
      <c r="S857" s="363"/>
      <c r="T857" s="363"/>
      <c r="U857" s="363"/>
      <c r="V857" s="363"/>
      <c r="W857" s="363"/>
      <c r="X857" s="363"/>
      <c r="Y857" s="363"/>
      <c r="Z857" s="363"/>
      <c r="AA857" s="363"/>
      <c r="AB857" s="363"/>
      <c r="AC857" s="363"/>
    </row>
    <row r="858" spans="1:29" ht="15.75" customHeight="1">
      <c r="A858" s="363"/>
      <c r="B858" s="363"/>
      <c r="C858" s="363"/>
      <c r="D858" s="363"/>
      <c r="E858" s="363"/>
      <c r="F858" s="363"/>
      <c r="G858" s="363"/>
      <c r="H858" s="363"/>
      <c r="I858" s="363"/>
      <c r="J858" s="363"/>
      <c r="K858" s="363"/>
      <c r="L858" s="363"/>
      <c r="M858" s="363"/>
      <c r="N858" s="363"/>
      <c r="O858" s="363"/>
      <c r="P858" s="363"/>
      <c r="Q858" s="363"/>
      <c r="R858" s="363"/>
      <c r="S858" s="363"/>
      <c r="T858" s="363"/>
      <c r="U858" s="363"/>
      <c r="V858" s="363"/>
      <c r="W858" s="363"/>
      <c r="X858" s="363"/>
      <c r="Y858" s="363"/>
      <c r="Z858" s="363"/>
      <c r="AA858" s="363"/>
      <c r="AB858" s="363"/>
      <c r="AC858" s="363"/>
    </row>
    <row r="859" spans="1:29" ht="15.75" customHeight="1">
      <c r="A859" s="363"/>
      <c r="B859" s="363"/>
      <c r="C859" s="363"/>
      <c r="D859" s="363"/>
      <c r="E859" s="363"/>
      <c r="F859" s="363"/>
      <c r="G859" s="363"/>
      <c r="H859" s="363"/>
      <c r="I859" s="363"/>
      <c r="J859" s="363"/>
      <c r="K859" s="363"/>
      <c r="L859" s="363"/>
      <c r="M859" s="363"/>
      <c r="N859" s="363"/>
      <c r="O859" s="363"/>
      <c r="P859" s="363"/>
      <c r="Q859" s="363"/>
      <c r="R859" s="363"/>
      <c r="S859" s="363"/>
      <c r="T859" s="363"/>
      <c r="U859" s="363"/>
      <c r="V859" s="363"/>
      <c r="W859" s="363"/>
      <c r="X859" s="363"/>
      <c r="Y859" s="363"/>
      <c r="Z859" s="363"/>
      <c r="AA859" s="363"/>
      <c r="AB859" s="363"/>
      <c r="AC859" s="363"/>
    </row>
    <row r="860" spans="1:29" ht="15.75" customHeight="1">
      <c r="A860" s="363"/>
      <c r="B860" s="363"/>
      <c r="C860" s="363"/>
      <c r="D860" s="363"/>
      <c r="E860" s="363"/>
      <c r="F860" s="363"/>
      <c r="G860" s="363"/>
      <c r="H860" s="363"/>
      <c r="I860" s="363"/>
      <c r="J860" s="363"/>
      <c r="K860" s="363"/>
      <c r="L860" s="363"/>
      <c r="M860" s="363"/>
      <c r="N860" s="363"/>
      <c r="O860" s="363"/>
      <c r="P860" s="363"/>
      <c r="Q860" s="363"/>
      <c r="R860" s="363"/>
      <c r="S860" s="363"/>
      <c r="T860" s="363"/>
      <c r="U860" s="363"/>
      <c r="V860" s="363"/>
      <c r="W860" s="363"/>
      <c r="X860" s="363"/>
      <c r="Y860" s="363"/>
      <c r="Z860" s="363"/>
      <c r="AA860" s="363"/>
      <c r="AB860" s="363"/>
      <c r="AC860" s="363"/>
    </row>
    <row r="861" spans="1:29" ht="15.75" customHeight="1">
      <c r="A861" s="363"/>
      <c r="B861" s="363"/>
      <c r="C861" s="363"/>
      <c r="D861" s="363"/>
      <c r="E861" s="363"/>
      <c r="F861" s="363"/>
      <c r="G861" s="363"/>
      <c r="H861" s="363"/>
      <c r="I861" s="363"/>
      <c r="J861" s="363"/>
      <c r="K861" s="363"/>
      <c r="L861" s="363"/>
      <c r="M861" s="363"/>
      <c r="N861" s="363"/>
      <c r="O861" s="363"/>
      <c r="P861" s="363"/>
      <c r="Q861" s="363"/>
      <c r="R861" s="363"/>
      <c r="S861" s="363"/>
      <c r="T861" s="363"/>
      <c r="U861" s="363"/>
      <c r="V861" s="363"/>
      <c r="W861" s="363"/>
      <c r="X861" s="363"/>
      <c r="Y861" s="363"/>
      <c r="Z861" s="363"/>
      <c r="AA861" s="363"/>
      <c r="AB861" s="363"/>
      <c r="AC861" s="363"/>
    </row>
    <row r="862" spans="1:29" ht="15.75" customHeight="1">
      <c r="A862" s="363"/>
      <c r="B862" s="363"/>
      <c r="C862" s="363"/>
      <c r="D862" s="363"/>
      <c r="E862" s="363"/>
      <c r="F862" s="363"/>
      <c r="G862" s="363"/>
      <c r="H862" s="363"/>
      <c r="I862" s="363"/>
      <c r="J862" s="363"/>
      <c r="K862" s="363"/>
      <c r="L862" s="363"/>
      <c r="M862" s="363"/>
      <c r="N862" s="363"/>
      <c r="O862" s="363"/>
      <c r="P862" s="363"/>
      <c r="Q862" s="363"/>
      <c r="R862" s="363"/>
      <c r="S862" s="363"/>
      <c r="T862" s="363"/>
      <c r="U862" s="363"/>
      <c r="V862" s="363"/>
      <c r="W862" s="363"/>
      <c r="X862" s="363"/>
      <c r="Y862" s="363"/>
      <c r="Z862" s="363"/>
      <c r="AA862" s="363"/>
      <c r="AB862" s="363"/>
      <c r="AC862" s="363"/>
    </row>
    <row r="863" spans="1:29" ht="15.75" customHeight="1">
      <c r="A863" s="363"/>
      <c r="B863" s="363"/>
      <c r="C863" s="363"/>
      <c r="D863" s="363"/>
      <c r="E863" s="363"/>
      <c r="F863" s="363"/>
      <c r="G863" s="363"/>
      <c r="H863" s="363"/>
      <c r="I863" s="363"/>
      <c r="J863" s="363"/>
      <c r="K863" s="363"/>
      <c r="L863" s="363"/>
      <c r="M863" s="363"/>
      <c r="N863" s="363"/>
      <c r="O863" s="363"/>
      <c r="P863" s="363"/>
      <c r="Q863" s="363"/>
      <c r="R863" s="363"/>
      <c r="S863" s="363"/>
      <c r="T863" s="363"/>
      <c r="U863" s="363"/>
      <c r="V863" s="363"/>
      <c r="W863" s="363"/>
      <c r="X863" s="363"/>
      <c r="Y863" s="363"/>
      <c r="Z863" s="363"/>
      <c r="AA863" s="363"/>
      <c r="AB863" s="363"/>
      <c r="AC863" s="363"/>
    </row>
    <row r="864" spans="1:29" ht="15.75" customHeight="1">
      <c r="A864" s="363"/>
      <c r="B864" s="363"/>
      <c r="C864" s="363"/>
      <c r="D864" s="363"/>
      <c r="E864" s="363"/>
      <c r="F864" s="363"/>
      <c r="G864" s="363"/>
      <c r="H864" s="363"/>
      <c r="I864" s="363"/>
      <c r="J864" s="363"/>
      <c r="K864" s="363"/>
      <c r="L864" s="363"/>
      <c r="M864" s="363"/>
      <c r="N864" s="363"/>
      <c r="O864" s="363"/>
      <c r="P864" s="363"/>
      <c r="Q864" s="363"/>
      <c r="R864" s="363"/>
      <c r="S864" s="363"/>
      <c r="T864" s="363"/>
      <c r="U864" s="363"/>
      <c r="V864" s="363"/>
      <c r="W864" s="363"/>
      <c r="X864" s="363"/>
      <c r="Y864" s="363"/>
      <c r="Z864" s="363"/>
      <c r="AA864" s="363"/>
      <c r="AB864" s="363"/>
      <c r="AC864" s="363"/>
    </row>
    <row r="865" spans="1:29" ht="15.75" customHeight="1">
      <c r="A865" s="363"/>
      <c r="B865" s="363"/>
      <c r="C865" s="363"/>
      <c r="D865" s="363"/>
      <c r="E865" s="363"/>
      <c r="F865" s="363"/>
      <c r="G865" s="363"/>
      <c r="H865" s="363"/>
      <c r="I865" s="363"/>
      <c r="J865" s="363"/>
      <c r="K865" s="363"/>
      <c r="L865" s="363"/>
      <c r="M865" s="363"/>
      <c r="N865" s="363"/>
      <c r="O865" s="363"/>
      <c r="P865" s="363"/>
      <c r="Q865" s="363"/>
      <c r="R865" s="363"/>
      <c r="S865" s="363"/>
      <c r="T865" s="363"/>
      <c r="U865" s="363"/>
      <c r="V865" s="363"/>
      <c r="W865" s="363"/>
      <c r="X865" s="363"/>
      <c r="Y865" s="363"/>
      <c r="Z865" s="363"/>
      <c r="AA865" s="363"/>
      <c r="AB865" s="363"/>
      <c r="AC865" s="363"/>
    </row>
    <row r="866" spans="1:29" ht="15.75" customHeight="1">
      <c r="A866" s="363"/>
      <c r="B866" s="363"/>
      <c r="C866" s="363"/>
      <c r="D866" s="363"/>
      <c r="E866" s="363"/>
      <c r="F866" s="363"/>
      <c r="G866" s="363"/>
      <c r="H866" s="363"/>
      <c r="I866" s="363"/>
      <c r="J866" s="363"/>
      <c r="K866" s="363"/>
      <c r="L866" s="363"/>
      <c r="M866" s="363"/>
      <c r="N866" s="363"/>
      <c r="O866" s="363"/>
      <c r="P866" s="363"/>
      <c r="Q866" s="363"/>
      <c r="R866" s="363"/>
      <c r="S866" s="363"/>
      <c r="T866" s="363"/>
      <c r="U866" s="363"/>
      <c r="V866" s="363"/>
      <c r="W866" s="363"/>
      <c r="X866" s="363"/>
      <c r="Y866" s="363"/>
      <c r="Z866" s="363"/>
      <c r="AA866" s="363"/>
      <c r="AB866" s="363"/>
      <c r="AC866" s="363"/>
    </row>
    <row r="867" spans="1:29" ht="15.75" customHeight="1">
      <c r="A867" s="363"/>
      <c r="B867" s="363"/>
      <c r="C867" s="363"/>
      <c r="D867" s="363"/>
      <c r="E867" s="363"/>
      <c r="F867" s="363"/>
      <c r="G867" s="363"/>
      <c r="H867" s="363"/>
      <c r="I867" s="363"/>
      <c r="J867" s="363"/>
      <c r="K867" s="363"/>
      <c r="L867" s="363"/>
      <c r="M867" s="363"/>
      <c r="N867" s="363"/>
      <c r="O867" s="363"/>
      <c r="P867" s="363"/>
      <c r="Q867" s="363"/>
      <c r="R867" s="363"/>
      <c r="S867" s="363"/>
      <c r="T867" s="363"/>
      <c r="U867" s="363"/>
      <c r="V867" s="363"/>
      <c r="W867" s="363"/>
      <c r="X867" s="363"/>
      <c r="Y867" s="363"/>
      <c r="Z867" s="363"/>
      <c r="AA867" s="363"/>
      <c r="AB867" s="363"/>
      <c r="AC867" s="363"/>
    </row>
    <row r="868" spans="1:29" ht="15.75" customHeight="1">
      <c r="A868" s="363"/>
      <c r="B868" s="363"/>
      <c r="C868" s="363"/>
      <c r="D868" s="363"/>
      <c r="E868" s="363"/>
      <c r="F868" s="363"/>
      <c r="G868" s="363"/>
      <c r="H868" s="363"/>
      <c r="I868" s="363"/>
      <c r="J868" s="363"/>
      <c r="K868" s="363"/>
      <c r="L868" s="363"/>
      <c r="M868" s="363"/>
      <c r="N868" s="363"/>
      <c r="O868" s="363"/>
      <c r="P868" s="363"/>
      <c r="Q868" s="363"/>
      <c r="R868" s="363"/>
      <c r="S868" s="363"/>
      <c r="T868" s="363"/>
      <c r="U868" s="363"/>
      <c r="V868" s="363"/>
      <c r="W868" s="363"/>
      <c r="X868" s="363"/>
      <c r="Y868" s="363"/>
      <c r="Z868" s="363"/>
      <c r="AA868" s="363"/>
      <c r="AB868" s="363"/>
      <c r="AC868" s="363"/>
    </row>
    <row r="869" spans="1:29" ht="15.75" customHeight="1">
      <c r="A869" s="363"/>
      <c r="B869" s="363"/>
      <c r="C869" s="363"/>
      <c r="D869" s="363"/>
      <c r="E869" s="363"/>
      <c r="F869" s="363"/>
      <c r="G869" s="363"/>
      <c r="H869" s="363"/>
      <c r="I869" s="363"/>
      <c r="J869" s="363"/>
      <c r="K869" s="363"/>
      <c r="L869" s="363"/>
      <c r="M869" s="363"/>
      <c r="N869" s="363"/>
      <c r="O869" s="363"/>
      <c r="P869" s="363"/>
      <c r="Q869" s="363"/>
      <c r="R869" s="363"/>
      <c r="S869" s="363"/>
      <c r="T869" s="363"/>
      <c r="U869" s="363"/>
      <c r="V869" s="363"/>
      <c r="W869" s="363"/>
      <c r="X869" s="363"/>
      <c r="Y869" s="363"/>
      <c r="Z869" s="363"/>
      <c r="AA869" s="363"/>
      <c r="AB869" s="363"/>
      <c r="AC869" s="363"/>
    </row>
    <row r="870" spans="1:29" ht="15.75" customHeight="1">
      <c r="A870" s="363"/>
      <c r="B870" s="363"/>
      <c r="C870" s="363"/>
      <c r="D870" s="363"/>
      <c r="E870" s="363"/>
      <c r="F870" s="363"/>
      <c r="G870" s="363"/>
      <c r="H870" s="363"/>
      <c r="I870" s="363"/>
      <c r="J870" s="363"/>
      <c r="K870" s="363"/>
      <c r="L870" s="363"/>
      <c r="M870" s="363"/>
      <c r="N870" s="363"/>
      <c r="O870" s="363"/>
      <c r="P870" s="363"/>
      <c r="Q870" s="363"/>
      <c r="R870" s="363"/>
      <c r="S870" s="363"/>
      <c r="T870" s="363"/>
      <c r="U870" s="363"/>
      <c r="V870" s="363"/>
      <c r="W870" s="363"/>
      <c r="X870" s="363"/>
      <c r="Y870" s="363"/>
      <c r="Z870" s="363"/>
      <c r="AA870" s="363"/>
      <c r="AB870" s="363"/>
      <c r="AC870" s="363"/>
    </row>
    <row r="871" spans="1:29" ht="15.75" customHeight="1">
      <c r="A871" s="363"/>
      <c r="B871" s="363"/>
      <c r="C871" s="363"/>
      <c r="D871" s="363"/>
      <c r="E871" s="363"/>
      <c r="F871" s="363"/>
      <c r="G871" s="363"/>
      <c r="H871" s="363"/>
      <c r="I871" s="363"/>
      <c r="J871" s="363"/>
      <c r="K871" s="363"/>
      <c r="L871" s="363"/>
      <c r="M871" s="363"/>
      <c r="N871" s="363"/>
      <c r="O871" s="363"/>
      <c r="P871" s="363"/>
      <c r="Q871" s="363"/>
      <c r="R871" s="363"/>
      <c r="S871" s="363"/>
      <c r="T871" s="363"/>
      <c r="U871" s="363"/>
      <c r="V871" s="363"/>
      <c r="W871" s="363"/>
      <c r="X871" s="363"/>
      <c r="Y871" s="363"/>
      <c r="Z871" s="363"/>
      <c r="AA871" s="363"/>
      <c r="AB871" s="363"/>
      <c r="AC871" s="363"/>
    </row>
    <row r="872" spans="1:29" ht="15.75" customHeight="1">
      <c r="A872" s="363"/>
      <c r="B872" s="363"/>
      <c r="C872" s="363"/>
      <c r="D872" s="363"/>
      <c r="E872" s="363"/>
      <c r="F872" s="363"/>
      <c r="G872" s="363"/>
      <c r="H872" s="363"/>
      <c r="I872" s="363"/>
      <c r="J872" s="363"/>
      <c r="K872" s="363"/>
      <c r="L872" s="363"/>
      <c r="M872" s="363"/>
      <c r="N872" s="363"/>
      <c r="O872" s="363"/>
      <c r="P872" s="363"/>
      <c r="Q872" s="363"/>
      <c r="R872" s="363"/>
      <c r="S872" s="363"/>
      <c r="T872" s="363"/>
      <c r="U872" s="363"/>
      <c r="V872" s="363"/>
      <c r="W872" s="363"/>
      <c r="X872" s="363"/>
      <c r="Y872" s="363"/>
      <c r="Z872" s="363"/>
      <c r="AA872" s="363"/>
      <c r="AB872" s="363"/>
      <c r="AC872" s="363"/>
    </row>
    <row r="873" spans="1:29" ht="15.75" customHeight="1">
      <c r="A873" s="363"/>
      <c r="B873" s="363"/>
      <c r="C873" s="363"/>
      <c r="D873" s="363"/>
      <c r="E873" s="363"/>
      <c r="F873" s="363"/>
      <c r="G873" s="363"/>
      <c r="H873" s="363"/>
      <c r="I873" s="363"/>
      <c r="J873" s="363"/>
      <c r="K873" s="363"/>
      <c r="L873" s="363"/>
      <c r="M873" s="363"/>
      <c r="N873" s="363"/>
      <c r="O873" s="363"/>
      <c r="P873" s="363"/>
      <c r="Q873" s="363"/>
      <c r="R873" s="363"/>
      <c r="S873" s="363"/>
      <c r="T873" s="363"/>
      <c r="U873" s="363"/>
      <c r="V873" s="363"/>
      <c r="W873" s="363"/>
      <c r="X873" s="363"/>
      <c r="Y873" s="363"/>
      <c r="Z873" s="363"/>
      <c r="AA873" s="363"/>
      <c r="AB873" s="363"/>
      <c r="AC873" s="363"/>
    </row>
    <row r="874" spans="1:29" ht="15.75" customHeight="1">
      <c r="A874" s="363"/>
      <c r="B874" s="363"/>
      <c r="C874" s="363"/>
      <c r="D874" s="363"/>
      <c r="E874" s="363"/>
      <c r="F874" s="363"/>
      <c r="G874" s="363"/>
      <c r="H874" s="363"/>
      <c r="I874" s="363"/>
      <c r="J874" s="363"/>
      <c r="K874" s="363"/>
      <c r="L874" s="363"/>
      <c r="M874" s="363"/>
      <c r="N874" s="363"/>
      <c r="O874" s="363"/>
      <c r="P874" s="363"/>
      <c r="Q874" s="363"/>
      <c r="R874" s="363"/>
      <c r="S874" s="363"/>
      <c r="T874" s="363"/>
      <c r="U874" s="363"/>
      <c r="V874" s="363"/>
      <c r="W874" s="363"/>
      <c r="X874" s="363"/>
      <c r="Y874" s="363"/>
      <c r="Z874" s="363"/>
      <c r="AA874" s="363"/>
      <c r="AB874" s="363"/>
      <c r="AC874" s="363"/>
    </row>
    <row r="875" spans="1:29" ht="15.75" customHeight="1">
      <c r="A875" s="363"/>
      <c r="B875" s="363"/>
      <c r="C875" s="363"/>
      <c r="D875" s="363"/>
      <c r="E875" s="363"/>
      <c r="F875" s="363"/>
      <c r="G875" s="363"/>
      <c r="H875" s="363"/>
      <c r="I875" s="363"/>
      <c r="J875" s="363"/>
      <c r="K875" s="363"/>
      <c r="L875" s="363"/>
      <c r="M875" s="363"/>
      <c r="N875" s="363"/>
      <c r="O875" s="363"/>
      <c r="P875" s="363"/>
      <c r="Q875" s="363"/>
      <c r="R875" s="363"/>
      <c r="S875" s="363"/>
      <c r="T875" s="363"/>
      <c r="U875" s="363"/>
      <c r="V875" s="363"/>
      <c r="W875" s="363"/>
      <c r="X875" s="363"/>
      <c r="Y875" s="363"/>
      <c r="Z875" s="363"/>
      <c r="AA875" s="363"/>
      <c r="AB875" s="363"/>
      <c r="AC875" s="363"/>
    </row>
    <row r="876" spans="1:29" ht="15.75" customHeight="1">
      <c r="A876" s="363"/>
      <c r="B876" s="363"/>
      <c r="C876" s="363"/>
      <c r="D876" s="363"/>
      <c r="E876" s="363"/>
      <c r="F876" s="363"/>
      <c r="G876" s="363"/>
      <c r="H876" s="363"/>
      <c r="I876" s="363"/>
      <c r="J876" s="363"/>
      <c r="K876" s="363"/>
      <c r="L876" s="363"/>
      <c r="M876" s="363"/>
      <c r="N876" s="363"/>
      <c r="O876" s="363"/>
      <c r="P876" s="363"/>
      <c r="Q876" s="363"/>
      <c r="R876" s="363"/>
      <c r="S876" s="363"/>
      <c r="T876" s="363"/>
      <c r="U876" s="363"/>
      <c r="V876" s="363"/>
      <c r="W876" s="363"/>
      <c r="X876" s="363"/>
      <c r="Y876" s="363"/>
      <c r="Z876" s="363"/>
      <c r="AA876" s="363"/>
      <c r="AB876" s="363"/>
      <c r="AC876" s="363"/>
    </row>
    <row r="877" spans="1:29" ht="15.75" customHeight="1">
      <c r="A877" s="363"/>
      <c r="B877" s="363"/>
      <c r="C877" s="363"/>
      <c r="D877" s="363"/>
      <c r="E877" s="363"/>
      <c r="F877" s="363"/>
      <c r="G877" s="363"/>
      <c r="H877" s="363"/>
      <c r="I877" s="363"/>
      <c r="J877" s="363"/>
      <c r="K877" s="363"/>
      <c r="L877" s="363"/>
      <c r="M877" s="363"/>
      <c r="N877" s="363"/>
      <c r="O877" s="363"/>
      <c r="P877" s="363"/>
      <c r="Q877" s="363"/>
      <c r="R877" s="363"/>
      <c r="S877" s="363"/>
      <c r="T877" s="363"/>
      <c r="U877" s="363"/>
      <c r="V877" s="363"/>
      <c r="W877" s="363"/>
      <c r="X877" s="363"/>
      <c r="Y877" s="363"/>
      <c r="Z877" s="363"/>
      <c r="AA877" s="363"/>
      <c r="AB877" s="363"/>
      <c r="AC877" s="363"/>
    </row>
    <row r="878" spans="1:29" ht="15.75" customHeight="1">
      <c r="A878" s="363"/>
      <c r="B878" s="363"/>
      <c r="C878" s="363"/>
      <c r="D878" s="363"/>
      <c r="E878" s="363"/>
      <c r="F878" s="363"/>
      <c r="G878" s="363"/>
      <c r="H878" s="363"/>
      <c r="I878" s="363"/>
      <c r="J878" s="363"/>
      <c r="K878" s="363"/>
      <c r="L878" s="363"/>
      <c r="M878" s="363"/>
      <c r="N878" s="363"/>
      <c r="O878" s="363"/>
      <c r="P878" s="363"/>
      <c r="Q878" s="363"/>
      <c r="R878" s="363"/>
      <c r="S878" s="363"/>
      <c r="T878" s="363"/>
      <c r="U878" s="363"/>
      <c r="V878" s="363"/>
      <c r="W878" s="363"/>
      <c r="X878" s="363"/>
      <c r="Y878" s="363"/>
      <c r="Z878" s="363"/>
      <c r="AA878" s="363"/>
      <c r="AB878" s="363"/>
      <c r="AC878" s="363"/>
    </row>
    <row r="879" spans="1:29" ht="15.75" customHeight="1">
      <c r="A879" s="363"/>
      <c r="B879" s="363"/>
      <c r="C879" s="363"/>
      <c r="D879" s="363"/>
      <c r="E879" s="363"/>
      <c r="F879" s="363"/>
      <c r="G879" s="363"/>
      <c r="H879" s="363"/>
      <c r="I879" s="363"/>
      <c r="J879" s="363"/>
      <c r="K879" s="363"/>
      <c r="L879" s="363"/>
      <c r="M879" s="363"/>
      <c r="N879" s="363"/>
      <c r="O879" s="363"/>
      <c r="P879" s="363"/>
      <c r="Q879" s="363"/>
      <c r="R879" s="363"/>
      <c r="S879" s="363"/>
      <c r="T879" s="363"/>
      <c r="U879" s="363"/>
      <c r="V879" s="363"/>
      <c r="W879" s="363"/>
      <c r="X879" s="363"/>
      <c r="Y879" s="363"/>
      <c r="Z879" s="363"/>
      <c r="AA879" s="363"/>
      <c r="AB879" s="363"/>
      <c r="AC879" s="363"/>
    </row>
    <row r="880" spans="1:29" ht="15.75" customHeight="1">
      <c r="A880" s="363"/>
      <c r="B880" s="363"/>
      <c r="C880" s="363"/>
      <c r="D880" s="363"/>
      <c r="E880" s="363"/>
      <c r="F880" s="363"/>
      <c r="G880" s="363"/>
      <c r="H880" s="363"/>
      <c r="I880" s="363"/>
      <c r="J880" s="363"/>
      <c r="K880" s="363"/>
      <c r="L880" s="363"/>
      <c r="M880" s="363"/>
      <c r="N880" s="363"/>
      <c r="O880" s="363"/>
      <c r="P880" s="363"/>
      <c r="Q880" s="363"/>
      <c r="R880" s="363"/>
      <c r="S880" s="363"/>
      <c r="T880" s="363"/>
      <c r="U880" s="363"/>
      <c r="V880" s="363"/>
      <c r="W880" s="363"/>
      <c r="X880" s="363"/>
      <c r="Y880" s="363"/>
      <c r="Z880" s="363"/>
      <c r="AA880" s="363"/>
      <c r="AB880" s="363"/>
      <c r="AC880" s="363"/>
    </row>
    <row r="881" spans="1:29" ht="15.75" customHeight="1">
      <c r="A881" s="363"/>
      <c r="B881" s="363"/>
      <c r="C881" s="363"/>
      <c r="D881" s="363"/>
      <c r="E881" s="363"/>
      <c r="F881" s="363"/>
      <c r="G881" s="363"/>
      <c r="H881" s="363"/>
      <c r="I881" s="363"/>
      <c r="J881" s="363"/>
      <c r="K881" s="363"/>
      <c r="L881" s="363"/>
      <c r="M881" s="363"/>
      <c r="N881" s="363"/>
      <c r="O881" s="363"/>
      <c r="P881" s="363"/>
      <c r="Q881" s="363"/>
      <c r="R881" s="363"/>
      <c r="S881" s="363"/>
      <c r="T881" s="363"/>
      <c r="U881" s="363"/>
      <c r="V881" s="363"/>
      <c r="W881" s="363"/>
      <c r="X881" s="363"/>
      <c r="Y881" s="363"/>
      <c r="Z881" s="363"/>
      <c r="AA881" s="363"/>
      <c r="AB881" s="363"/>
      <c r="AC881" s="363"/>
    </row>
    <row r="882" spans="1:29" ht="15.75" customHeight="1">
      <c r="A882" s="363"/>
      <c r="B882" s="363"/>
      <c r="C882" s="363"/>
      <c r="D882" s="363"/>
      <c r="E882" s="363"/>
      <c r="F882" s="363"/>
      <c r="G882" s="363"/>
      <c r="H882" s="363"/>
      <c r="I882" s="363"/>
      <c r="J882" s="363"/>
      <c r="K882" s="363"/>
      <c r="L882" s="363"/>
      <c r="M882" s="363"/>
      <c r="N882" s="363"/>
      <c r="O882" s="363"/>
      <c r="P882" s="363"/>
      <c r="Q882" s="363"/>
      <c r="R882" s="363"/>
      <c r="S882" s="363"/>
      <c r="T882" s="363"/>
      <c r="U882" s="363"/>
      <c r="V882" s="363"/>
      <c r="W882" s="363"/>
      <c r="X882" s="363"/>
      <c r="Y882" s="363"/>
      <c r="Z882" s="363"/>
      <c r="AA882" s="363"/>
      <c r="AB882" s="363"/>
      <c r="AC882" s="363"/>
    </row>
    <row r="883" spans="1:29" ht="15.75" customHeight="1">
      <c r="A883" s="363"/>
      <c r="B883" s="363"/>
      <c r="C883" s="363"/>
      <c r="D883" s="363"/>
      <c r="E883" s="363"/>
      <c r="F883" s="363"/>
      <c r="G883" s="363"/>
      <c r="H883" s="363"/>
      <c r="I883" s="363"/>
      <c r="J883" s="363"/>
      <c r="K883" s="363"/>
      <c r="L883" s="363"/>
      <c r="M883" s="363"/>
      <c r="N883" s="363"/>
      <c r="O883" s="363"/>
      <c r="P883" s="363"/>
      <c r="Q883" s="363"/>
      <c r="R883" s="363"/>
      <c r="S883" s="363"/>
      <c r="T883" s="363"/>
      <c r="U883" s="363"/>
      <c r="V883" s="363"/>
      <c r="W883" s="363"/>
      <c r="X883" s="363"/>
      <c r="Y883" s="363"/>
      <c r="Z883" s="363"/>
      <c r="AA883" s="363"/>
      <c r="AB883" s="363"/>
      <c r="AC883" s="363"/>
    </row>
    <row r="884" spans="1:29" ht="15.75" customHeight="1">
      <c r="A884" s="363"/>
      <c r="B884" s="363"/>
      <c r="C884" s="363"/>
      <c r="D884" s="363"/>
      <c r="E884" s="363"/>
      <c r="F884" s="363"/>
      <c r="G884" s="363"/>
      <c r="H884" s="363"/>
      <c r="I884" s="363"/>
      <c r="J884" s="363"/>
      <c r="K884" s="363"/>
      <c r="L884" s="363"/>
      <c r="M884" s="363"/>
      <c r="N884" s="363"/>
      <c r="O884" s="363"/>
      <c r="P884" s="363"/>
      <c r="Q884" s="363"/>
      <c r="R884" s="363"/>
      <c r="S884" s="363"/>
      <c r="T884" s="363"/>
      <c r="U884" s="363"/>
      <c r="V884" s="363"/>
      <c r="W884" s="363"/>
      <c r="X884" s="363"/>
      <c r="Y884" s="363"/>
      <c r="Z884" s="363"/>
      <c r="AA884" s="363"/>
      <c r="AB884" s="363"/>
      <c r="AC884" s="363"/>
    </row>
    <row r="885" spans="1:29" ht="15.75" customHeight="1">
      <c r="A885" s="363"/>
      <c r="B885" s="363"/>
      <c r="C885" s="363"/>
      <c r="D885" s="363"/>
      <c r="E885" s="363"/>
      <c r="F885" s="363"/>
      <c r="G885" s="363"/>
      <c r="H885" s="363"/>
      <c r="I885" s="363"/>
      <c r="J885" s="363"/>
      <c r="K885" s="363"/>
      <c r="L885" s="363"/>
      <c r="M885" s="363"/>
      <c r="N885" s="363"/>
      <c r="O885" s="363"/>
      <c r="P885" s="363"/>
      <c r="Q885" s="363"/>
      <c r="R885" s="363"/>
      <c r="S885" s="363"/>
      <c r="T885" s="363"/>
      <c r="U885" s="363"/>
      <c r="V885" s="363"/>
      <c r="W885" s="363"/>
      <c r="X885" s="363"/>
      <c r="Y885" s="363"/>
      <c r="Z885" s="363"/>
      <c r="AA885" s="363"/>
      <c r="AB885" s="363"/>
      <c r="AC885" s="363"/>
    </row>
    <row r="886" spans="1:29" ht="15.75" customHeight="1">
      <c r="A886" s="363"/>
      <c r="B886" s="363"/>
      <c r="C886" s="363"/>
      <c r="D886" s="363"/>
      <c r="E886" s="363"/>
      <c r="F886" s="363"/>
      <c r="G886" s="363"/>
      <c r="H886" s="363"/>
      <c r="I886" s="363"/>
      <c r="J886" s="363"/>
      <c r="K886" s="363"/>
      <c r="L886" s="363"/>
      <c r="M886" s="363"/>
      <c r="N886" s="363"/>
      <c r="O886" s="363"/>
      <c r="P886" s="363"/>
      <c r="Q886" s="363"/>
      <c r="R886" s="363"/>
      <c r="S886" s="363"/>
      <c r="T886" s="363"/>
      <c r="U886" s="363"/>
      <c r="V886" s="363"/>
      <c r="W886" s="363"/>
      <c r="X886" s="363"/>
      <c r="Y886" s="363"/>
      <c r="Z886" s="363"/>
      <c r="AA886" s="363"/>
      <c r="AB886" s="363"/>
      <c r="AC886" s="363"/>
    </row>
    <row r="887" spans="1:29" ht="15.75" customHeight="1">
      <c r="A887" s="363"/>
      <c r="B887" s="363"/>
      <c r="C887" s="363"/>
      <c r="D887" s="363"/>
      <c r="E887" s="363"/>
      <c r="F887" s="363"/>
      <c r="G887" s="363"/>
      <c r="H887" s="363"/>
      <c r="I887" s="363"/>
      <c r="J887" s="363"/>
      <c r="K887" s="363"/>
      <c r="L887" s="363"/>
      <c r="M887" s="363"/>
      <c r="N887" s="363"/>
      <c r="O887" s="363"/>
      <c r="P887" s="363"/>
      <c r="Q887" s="363"/>
      <c r="R887" s="363"/>
      <c r="S887" s="363"/>
      <c r="T887" s="363"/>
      <c r="U887" s="363"/>
      <c r="V887" s="363"/>
      <c r="W887" s="363"/>
      <c r="X887" s="363"/>
      <c r="Y887" s="363"/>
      <c r="Z887" s="363"/>
      <c r="AA887" s="363"/>
      <c r="AB887" s="363"/>
      <c r="AC887" s="363"/>
    </row>
    <row r="888" spans="1:29" ht="15.75" customHeight="1">
      <c r="A888" s="363"/>
      <c r="B888" s="363"/>
      <c r="C888" s="363"/>
      <c r="D888" s="363"/>
      <c r="E888" s="363"/>
      <c r="F888" s="363"/>
      <c r="G888" s="363"/>
      <c r="H888" s="363"/>
      <c r="I888" s="363"/>
      <c r="J888" s="363"/>
      <c r="K888" s="363"/>
      <c r="L888" s="363"/>
      <c r="M888" s="363"/>
      <c r="N888" s="363"/>
      <c r="O888" s="363"/>
      <c r="P888" s="363"/>
      <c r="Q888" s="363"/>
      <c r="R888" s="363"/>
      <c r="S888" s="363"/>
      <c r="T888" s="363"/>
      <c r="U888" s="363"/>
      <c r="V888" s="363"/>
      <c r="W888" s="363"/>
      <c r="X888" s="363"/>
      <c r="Y888" s="363"/>
      <c r="Z888" s="363"/>
      <c r="AA888" s="363"/>
      <c r="AB888" s="363"/>
      <c r="AC888" s="363"/>
    </row>
    <row r="889" spans="1:29" ht="15.75" customHeight="1">
      <c r="A889" s="363"/>
      <c r="B889" s="363"/>
      <c r="C889" s="363"/>
      <c r="D889" s="363"/>
      <c r="E889" s="363"/>
      <c r="F889" s="363"/>
      <c r="G889" s="363"/>
      <c r="H889" s="363"/>
      <c r="I889" s="363"/>
      <c r="J889" s="363"/>
      <c r="K889" s="363"/>
      <c r="L889" s="363"/>
      <c r="M889" s="363"/>
      <c r="N889" s="363"/>
      <c r="O889" s="363"/>
      <c r="P889" s="363"/>
      <c r="Q889" s="363"/>
      <c r="R889" s="363"/>
      <c r="S889" s="363"/>
      <c r="T889" s="363"/>
      <c r="U889" s="363"/>
      <c r="V889" s="363"/>
      <c r="W889" s="363"/>
      <c r="X889" s="363"/>
      <c r="Y889" s="363"/>
      <c r="Z889" s="363"/>
      <c r="AA889" s="363"/>
      <c r="AB889" s="363"/>
      <c r="AC889" s="363"/>
    </row>
    <row r="890" spans="1:29" ht="15.75" customHeight="1">
      <c r="A890" s="363"/>
      <c r="B890" s="363"/>
      <c r="C890" s="363"/>
      <c r="D890" s="363"/>
      <c r="E890" s="363"/>
      <c r="F890" s="363"/>
      <c r="G890" s="363"/>
      <c r="H890" s="363"/>
      <c r="I890" s="363"/>
      <c r="J890" s="363"/>
      <c r="K890" s="363"/>
      <c r="L890" s="363"/>
      <c r="M890" s="363"/>
      <c r="N890" s="363"/>
      <c r="O890" s="363"/>
      <c r="P890" s="363"/>
      <c r="Q890" s="363"/>
      <c r="R890" s="363"/>
      <c r="S890" s="363"/>
      <c r="T890" s="363"/>
      <c r="U890" s="363"/>
      <c r="V890" s="363"/>
      <c r="W890" s="363"/>
      <c r="X890" s="363"/>
      <c r="Y890" s="363"/>
      <c r="Z890" s="363"/>
      <c r="AA890" s="363"/>
      <c r="AB890" s="363"/>
      <c r="AC890" s="363"/>
    </row>
    <row r="891" spans="1:29" ht="15.75" customHeight="1">
      <c r="A891" s="363"/>
      <c r="B891" s="363"/>
      <c r="C891" s="363"/>
      <c r="D891" s="363"/>
      <c r="E891" s="363"/>
      <c r="F891" s="363"/>
      <c r="G891" s="363"/>
      <c r="H891" s="363"/>
      <c r="I891" s="363"/>
      <c r="J891" s="363"/>
      <c r="K891" s="363"/>
      <c r="L891" s="363"/>
      <c r="M891" s="363"/>
      <c r="N891" s="363"/>
      <c r="O891" s="363"/>
      <c r="P891" s="363"/>
      <c r="Q891" s="363"/>
      <c r="R891" s="363"/>
      <c r="S891" s="363"/>
      <c r="T891" s="363"/>
      <c r="U891" s="363"/>
      <c r="V891" s="363"/>
      <c r="W891" s="363"/>
      <c r="X891" s="363"/>
      <c r="Y891" s="363"/>
      <c r="Z891" s="363"/>
      <c r="AA891" s="363"/>
      <c r="AB891" s="363"/>
      <c r="AC891" s="363"/>
    </row>
    <row r="892" spans="1:29" ht="15.75" customHeight="1">
      <c r="A892" s="363"/>
      <c r="B892" s="363"/>
      <c r="C892" s="363"/>
      <c r="D892" s="363"/>
      <c r="E892" s="363"/>
      <c r="F892" s="363"/>
      <c r="G892" s="363"/>
      <c r="H892" s="363"/>
      <c r="I892" s="363"/>
      <c r="J892" s="363"/>
      <c r="K892" s="363"/>
      <c r="L892" s="363"/>
      <c r="M892" s="363"/>
      <c r="N892" s="363"/>
      <c r="O892" s="363"/>
      <c r="P892" s="363"/>
      <c r="Q892" s="363"/>
      <c r="R892" s="363"/>
      <c r="S892" s="363"/>
      <c r="T892" s="363"/>
      <c r="U892" s="363"/>
      <c r="V892" s="363"/>
      <c r="W892" s="363"/>
      <c r="X892" s="363"/>
      <c r="Y892" s="363"/>
      <c r="Z892" s="363"/>
      <c r="AA892" s="363"/>
      <c r="AB892" s="363"/>
      <c r="AC892" s="363"/>
    </row>
    <row r="893" spans="1:29" ht="15.75" customHeight="1">
      <c r="A893" s="363"/>
      <c r="B893" s="363"/>
      <c r="C893" s="363"/>
      <c r="D893" s="363"/>
      <c r="E893" s="363"/>
      <c r="F893" s="363"/>
      <c r="G893" s="363"/>
      <c r="H893" s="363"/>
      <c r="I893" s="363"/>
      <c r="J893" s="363"/>
      <c r="K893" s="363"/>
      <c r="L893" s="363"/>
      <c r="M893" s="363"/>
      <c r="N893" s="363"/>
      <c r="O893" s="363"/>
      <c r="P893" s="363"/>
      <c r="Q893" s="363"/>
      <c r="R893" s="363"/>
      <c r="S893" s="363"/>
      <c r="T893" s="363"/>
      <c r="U893" s="363"/>
      <c r="V893" s="363"/>
      <c r="W893" s="363"/>
      <c r="X893" s="363"/>
      <c r="Y893" s="363"/>
      <c r="Z893" s="363"/>
      <c r="AA893" s="363"/>
      <c r="AB893" s="363"/>
      <c r="AC893" s="363"/>
    </row>
    <row r="894" spans="1:29" ht="15.75" customHeight="1">
      <c r="A894" s="363"/>
      <c r="B894" s="363"/>
      <c r="C894" s="363"/>
      <c r="D894" s="363"/>
      <c r="E894" s="363"/>
      <c r="F894" s="363"/>
      <c r="G894" s="363"/>
      <c r="H894" s="363"/>
      <c r="I894" s="363"/>
      <c r="J894" s="363"/>
      <c r="K894" s="363"/>
      <c r="L894" s="363"/>
      <c r="M894" s="363"/>
      <c r="N894" s="363"/>
      <c r="O894" s="363"/>
      <c r="P894" s="363"/>
      <c r="Q894" s="363"/>
      <c r="R894" s="363"/>
      <c r="S894" s="363"/>
      <c r="T894" s="363"/>
      <c r="U894" s="363"/>
      <c r="V894" s="363"/>
      <c r="W894" s="363"/>
      <c r="X894" s="363"/>
      <c r="Y894" s="363"/>
      <c r="Z894" s="363"/>
      <c r="AA894" s="363"/>
      <c r="AB894" s="363"/>
      <c r="AC894" s="363"/>
    </row>
    <row r="895" spans="1:29" ht="15.75" customHeight="1">
      <c r="A895" s="363"/>
      <c r="B895" s="363"/>
      <c r="C895" s="363"/>
      <c r="D895" s="363"/>
      <c r="E895" s="363"/>
      <c r="F895" s="363"/>
      <c r="G895" s="363"/>
      <c r="H895" s="363"/>
      <c r="I895" s="363"/>
      <c r="J895" s="363"/>
      <c r="K895" s="363"/>
      <c r="L895" s="363"/>
      <c r="M895" s="363"/>
      <c r="N895" s="363"/>
      <c r="O895" s="363"/>
      <c r="P895" s="363"/>
      <c r="Q895" s="363"/>
      <c r="R895" s="363"/>
      <c r="S895" s="363"/>
      <c r="T895" s="363"/>
      <c r="U895" s="363"/>
      <c r="V895" s="363"/>
      <c r="W895" s="363"/>
      <c r="X895" s="363"/>
      <c r="Y895" s="363"/>
      <c r="Z895" s="363"/>
      <c r="AA895" s="363"/>
      <c r="AB895" s="363"/>
      <c r="AC895" s="363"/>
    </row>
    <row r="896" spans="1:29" ht="15.75" customHeight="1">
      <c r="A896" s="363"/>
      <c r="B896" s="363"/>
      <c r="C896" s="363"/>
      <c r="D896" s="363"/>
      <c r="E896" s="363"/>
      <c r="F896" s="363"/>
      <c r="G896" s="363"/>
      <c r="H896" s="363"/>
      <c r="I896" s="363"/>
      <c r="J896" s="363"/>
      <c r="K896" s="363"/>
      <c r="L896" s="363"/>
      <c r="M896" s="363"/>
      <c r="N896" s="363"/>
      <c r="O896" s="363"/>
      <c r="P896" s="363"/>
      <c r="Q896" s="363"/>
      <c r="R896" s="363"/>
      <c r="S896" s="363"/>
      <c r="T896" s="363"/>
      <c r="U896" s="363"/>
      <c r="V896" s="363"/>
      <c r="W896" s="363"/>
      <c r="X896" s="363"/>
      <c r="Y896" s="363"/>
      <c r="Z896" s="363"/>
      <c r="AA896" s="363"/>
      <c r="AB896" s="363"/>
      <c r="AC896" s="363"/>
    </row>
    <row r="897" spans="1:29" ht="15.75" customHeight="1">
      <c r="A897" s="363"/>
      <c r="B897" s="363"/>
      <c r="C897" s="363"/>
      <c r="D897" s="363"/>
      <c r="E897" s="363"/>
      <c r="F897" s="363"/>
      <c r="G897" s="363"/>
      <c r="H897" s="363"/>
      <c r="I897" s="363"/>
      <c r="J897" s="363"/>
      <c r="K897" s="363"/>
      <c r="L897" s="363"/>
      <c r="M897" s="363"/>
      <c r="N897" s="363"/>
      <c r="O897" s="363"/>
      <c r="P897" s="363"/>
      <c r="Q897" s="363"/>
      <c r="R897" s="363"/>
      <c r="S897" s="363"/>
      <c r="T897" s="363"/>
      <c r="U897" s="363"/>
      <c r="V897" s="363"/>
      <c r="W897" s="363"/>
      <c r="X897" s="363"/>
      <c r="Y897" s="363"/>
      <c r="Z897" s="363"/>
      <c r="AA897" s="363"/>
      <c r="AB897" s="363"/>
      <c r="AC897" s="363"/>
    </row>
    <row r="898" spans="1:29" ht="15.75" customHeight="1">
      <c r="A898" s="363"/>
      <c r="B898" s="363"/>
      <c r="C898" s="363"/>
      <c r="D898" s="363"/>
      <c r="E898" s="363"/>
      <c r="F898" s="363"/>
      <c r="G898" s="363"/>
      <c r="H898" s="363"/>
      <c r="I898" s="363"/>
      <c r="J898" s="363"/>
      <c r="K898" s="363"/>
      <c r="L898" s="363"/>
      <c r="M898" s="363"/>
      <c r="N898" s="363"/>
      <c r="O898" s="363"/>
      <c r="P898" s="363"/>
      <c r="Q898" s="363"/>
      <c r="R898" s="363"/>
      <c r="S898" s="363"/>
      <c r="T898" s="363"/>
      <c r="U898" s="363"/>
      <c r="V898" s="363"/>
      <c r="W898" s="363"/>
      <c r="X898" s="363"/>
      <c r="Y898" s="363"/>
      <c r="Z898" s="363"/>
      <c r="AA898" s="363"/>
      <c r="AB898" s="363"/>
      <c r="AC898" s="363"/>
    </row>
    <row r="899" spans="1:29" ht="15.75" customHeight="1">
      <c r="A899" s="363"/>
      <c r="B899" s="363"/>
      <c r="C899" s="363"/>
      <c r="D899" s="363"/>
      <c r="E899" s="363"/>
      <c r="F899" s="363"/>
      <c r="G899" s="363"/>
      <c r="H899" s="363"/>
      <c r="I899" s="363"/>
      <c r="J899" s="363"/>
      <c r="K899" s="363"/>
      <c r="L899" s="363"/>
      <c r="M899" s="363"/>
      <c r="N899" s="363"/>
      <c r="O899" s="363"/>
      <c r="P899" s="363"/>
      <c r="Q899" s="363"/>
      <c r="R899" s="363"/>
      <c r="S899" s="363"/>
      <c r="T899" s="363"/>
      <c r="U899" s="363"/>
      <c r="V899" s="363"/>
      <c r="W899" s="363"/>
      <c r="X899" s="363"/>
      <c r="Y899" s="363"/>
      <c r="Z899" s="363"/>
      <c r="AA899" s="363"/>
      <c r="AB899" s="363"/>
      <c r="AC899" s="363"/>
    </row>
    <row r="900" spans="1:29" ht="15.75" customHeight="1">
      <c r="A900" s="363"/>
      <c r="B900" s="363"/>
      <c r="C900" s="363"/>
      <c r="D900" s="363"/>
      <c r="E900" s="363"/>
      <c r="F900" s="363"/>
      <c r="G900" s="363"/>
      <c r="H900" s="363"/>
      <c r="I900" s="363"/>
      <c r="J900" s="363"/>
      <c r="K900" s="363"/>
      <c r="L900" s="363"/>
      <c r="M900" s="363"/>
      <c r="N900" s="363"/>
      <c r="O900" s="363"/>
      <c r="P900" s="363"/>
      <c r="Q900" s="363"/>
      <c r="R900" s="363"/>
      <c r="S900" s="363"/>
      <c r="T900" s="363"/>
      <c r="U900" s="363"/>
      <c r="V900" s="363"/>
      <c r="W900" s="363"/>
      <c r="X900" s="363"/>
      <c r="Y900" s="363"/>
      <c r="Z900" s="363"/>
      <c r="AA900" s="363"/>
      <c r="AB900" s="363"/>
      <c r="AC900" s="363"/>
    </row>
    <row r="901" spans="1:29" ht="15.75" customHeight="1">
      <c r="A901" s="363"/>
      <c r="B901" s="363"/>
      <c r="C901" s="363"/>
      <c r="D901" s="363"/>
      <c r="E901" s="363"/>
      <c r="F901" s="363"/>
      <c r="G901" s="363"/>
      <c r="H901" s="363"/>
      <c r="I901" s="363"/>
      <c r="J901" s="363"/>
      <c r="K901" s="363"/>
      <c r="L901" s="363"/>
      <c r="M901" s="363"/>
      <c r="N901" s="363"/>
      <c r="O901" s="363"/>
      <c r="P901" s="363"/>
      <c r="Q901" s="363"/>
      <c r="R901" s="363"/>
      <c r="S901" s="363"/>
      <c r="T901" s="363"/>
      <c r="U901" s="363"/>
      <c r="V901" s="363"/>
      <c r="W901" s="363"/>
      <c r="X901" s="363"/>
      <c r="Y901" s="363"/>
      <c r="Z901" s="363"/>
      <c r="AA901" s="363"/>
      <c r="AB901" s="363"/>
      <c r="AC901" s="363"/>
    </row>
    <row r="902" spans="1:29" ht="15.75" customHeight="1">
      <c r="A902" s="363"/>
      <c r="B902" s="363"/>
      <c r="C902" s="363"/>
      <c r="D902" s="363"/>
      <c r="E902" s="363"/>
      <c r="F902" s="363"/>
      <c r="G902" s="363"/>
      <c r="H902" s="363"/>
      <c r="I902" s="363"/>
      <c r="J902" s="363"/>
      <c r="K902" s="363"/>
      <c r="L902" s="363"/>
      <c r="M902" s="363"/>
      <c r="N902" s="363"/>
      <c r="O902" s="363"/>
      <c r="P902" s="363"/>
      <c r="Q902" s="363"/>
      <c r="R902" s="363"/>
      <c r="S902" s="363"/>
      <c r="T902" s="363"/>
      <c r="U902" s="363"/>
      <c r="V902" s="363"/>
      <c r="W902" s="363"/>
      <c r="X902" s="363"/>
      <c r="Y902" s="363"/>
      <c r="Z902" s="363"/>
      <c r="AA902" s="363"/>
      <c r="AB902" s="363"/>
      <c r="AC902" s="363"/>
    </row>
    <row r="903" spans="1:29" ht="15.75" customHeight="1">
      <c r="A903" s="363"/>
      <c r="B903" s="363"/>
      <c r="C903" s="363"/>
      <c r="D903" s="363"/>
      <c r="E903" s="363"/>
      <c r="F903" s="363"/>
      <c r="G903" s="363"/>
      <c r="H903" s="363"/>
      <c r="I903" s="363"/>
      <c r="J903" s="363"/>
      <c r="K903" s="363"/>
      <c r="L903" s="363"/>
      <c r="M903" s="363"/>
      <c r="N903" s="363"/>
      <c r="O903" s="363"/>
      <c r="P903" s="363"/>
      <c r="Q903" s="363"/>
      <c r="R903" s="363"/>
      <c r="S903" s="363"/>
      <c r="T903" s="363"/>
      <c r="U903" s="363"/>
      <c r="V903" s="363"/>
      <c r="W903" s="363"/>
      <c r="X903" s="363"/>
      <c r="Y903" s="363"/>
      <c r="Z903" s="363"/>
      <c r="AA903" s="363"/>
      <c r="AB903" s="363"/>
      <c r="AC903" s="363"/>
    </row>
    <row r="904" spans="1:29" ht="15.75" customHeight="1">
      <c r="A904" s="363"/>
      <c r="B904" s="363"/>
      <c r="C904" s="363"/>
      <c r="D904" s="363"/>
      <c r="E904" s="363"/>
      <c r="F904" s="363"/>
      <c r="G904" s="363"/>
      <c r="H904" s="363"/>
      <c r="I904" s="363"/>
      <c r="J904" s="363"/>
      <c r="K904" s="363"/>
      <c r="L904" s="363"/>
      <c r="M904" s="363"/>
      <c r="N904" s="363"/>
      <c r="O904" s="363"/>
      <c r="P904" s="363"/>
      <c r="Q904" s="363"/>
      <c r="R904" s="363"/>
      <c r="S904" s="363"/>
      <c r="T904" s="363"/>
      <c r="U904" s="363"/>
      <c r="V904" s="363"/>
      <c r="W904" s="363"/>
      <c r="X904" s="363"/>
      <c r="Y904" s="363"/>
      <c r="Z904" s="363"/>
      <c r="AA904" s="363"/>
      <c r="AB904" s="363"/>
      <c r="AC904" s="363"/>
    </row>
    <row r="905" spans="1:29" ht="15.75" customHeight="1">
      <c r="A905" s="363"/>
      <c r="B905" s="363"/>
      <c r="C905" s="363"/>
      <c r="D905" s="363"/>
      <c r="E905" s="363"/>
      <c r="F905" s="363"/>
      <c r="G905" s="363"/>
      <c r="H905" s="363"/>
      <c r="I905" s="363"/>
      <c r="J905" s="363"/>
      <c r="K905" s="363"/>
      <c r="L905" s="363"/>
      <c r="M905" s="363"/>
      <c r="N905" s="363"/>
      <c r="O905" s="363"/>
      <c r="P905" s="363"/>
      <c r="Q905" s="363"/>
      <c r="R905" s="363"/>
      <c r="S905" s="363"/>
      <c r="T905" s="363"/>
      <c r="U905" s="363"/>
      <c r="V905" s="363"/>
      <c r="W905" s="363"/>
      <c r="X905" s="363"/>
      <c r="Y905" s="363"/>
      <c r="Z905" s="363"/>
      <c r="AA905" s="363"/>
      <c r="AB905" s="363"/>
      <c r="AC905" s="363"/>
    </row>
    <row r="906" spans="1:29" ht="15.75" customHeight="1">
      <c r="A906" s="363"/>
      <c r="B906" s="363"/>
      <c r="C906" s="363"/>
      <c r="D906" s="363"/>
      <c r="E906" s="363"/>
      <c r="F906" s="363"/>
      <c r="G906" s="363"/>
      <c r="H906" s="363"/>
      <c r="I906" s="363"/>
      <c r="J906" s="363"/>
      <c r="K906" s="363"/>
      <c r="L906" s="363"/>
      <c r="M906" s="363"/>
      <c r="N906" s="363"/>
      <c r="O906" s="363"/>
      <c r="P906" s="363"/>
      <c r="Q906" s="363"/>
      <c r="R906" s="363"/>
      <c r="S906" s="363"/>
      <c r="T906" s="363"/>
      <c r="U906" s="363"/>
      <c r="V906" s="363"/>
      <c r="W906" s="363"/>
      <c r="X906" s="363"/>
      <c r="Y906" s="363"/>
      <c r="Z906" s="363"/>
      <c r="AA906" s="363"/>
      <c r="AB906" s="363"/>
      <c r="AC906" s="363"/>
    </row>
    <row r="907" spans="1:29" ht="15.75" customHeight="1">
      <c r="A907" s="363"/>
      <c r="B907" s="363"/>
      <c r="C907" s="363"/>
      <c r="D907" s="363"/>
      <c r="E907" s="363"/>
      <c r="F907" s="363"/>
      <c r="G907" s="363"/>
      <c r="H907" s="363"/>
      <c r="I907" s="363"/>
      <c r="J907" s="363"/>
      <c r="K907" s="363"/>
      <c r="L907" s="363"/>
      <c r="M907" s="363"/>
      <c r="N907" s="363"/>
      <c r="O907" s="363"/>
      <c r="P907" s="363"/>
      <c r="Q907" s="363"/>
      <c r="R907" s="363"/>
      <c r="S907" s="363"/>
      <c r="T907" s="363"/>
      <c r="U907" s="363"/>
      <c r="V907" s="363"/>
      <c r="W907" s="363"/>
      <c r="X907" s="363"/>
      <c r="Y907" s="363"/>
      <c r="Z907" s="363"/>
      <c r="AA907" s="363"/>
      <c r="AB907" s="363"/>
      <c r="AC907" s="363"/>
    </row>
    <row r="908" spans="1:29" ht="15.75" customHeight="1">
      <c r="A908" s="363"/>
      <c r="B908" s="363"/>
      <c r="C908" s="363"/>
      <c r="D908" s="363"/>
      <c r="E908" s="363"/>
      <c r="F908" s="363"/>
      <c r="G908" s="363"/>
      <c r="H908" s="363"/>
      <c r="I908" s="363"/>
      <c r="J908" s="363"/>
      <c r="K908" s="363"/>
      <c r="L908" s="363"/>
      <c r="M908" s="363"/>
      <c r="N908" s="363"/>
      <c r="O908" s="363"/>
      <c r="P908" s="363"/>
      <c r="Q908" s="363"/>
      <c r="R908" s="363"/>
      <c r="S908" s="363"/>
      <c r="T908" s="363"/>
      <c r="U908" s="363"/>
      <c r="V908" s="363"/>
      <c r="W908" s="363"/>
      <c r="X908" s="363"/>
      <c r="Y908" s="363"/>
      <c r="Z908" s="363"/>
      <c r="AA908" s="363"/>
      <c r="AB908" s="363"/>
      <c r="AC908" s="363"/>
    </row>
    <row r="909" spans="1:29" ht="15.75" customHeight="1">
      <c r="A909" s="363"/>
      <c r="B909" s="363"/>
      <c r="C909" s="363"/>
      <c r="D909" s="363"/>
      <c r="E909" s="363"/>
      <c r="F909" s="363"/>
      <c r="G909" s="363"/>
      <c r="H909" s="363"/>
      <c r="I909" s="363"/>
      <c r="J909" s="363"/>
      <c r="K909" s="363"/>
      <c r="L909" s="363"/>
      <c r="M909" s="363"/>
      <c r="N909" s="363"/>
      <c r="O909" s="363"/>
      <c r="P909" s="363"/>
      <c r="Q909" s="363"/>
      <c r="R909" s="363"/>
      <c r="S909" s="363"/>
      <c r="T909" s="363"/>
      <c r="U909" s="363"/>
      <c r="V909" s="363"/>
      <c r="W909" s="363"/>
      <c r="X909" s="363"/>
      <c r="Y909" s="363"/>
      <c r="Z909" s="363"/>
      <c r="AA909" s="363"/>
      <c r="AB909" s="363"/>
      <c r="AC909" s="363"/>
    </row>
    <row r="910" spans="1:29" ht="15.75" customHeight="1">
      <c r="A910" s="363"/>
      <c r="B910" s="363"/>
      <c r="C910" s="363"/>
      <c r="D910" s="363"/>
      <c r="E910" s="363"/>
      <c r="F910" s="363"/>
      <c r="G910" s="363"/>
      <c r="H910" s="363"/>
      <c r="I910" s="363"/>
      <c r="J910" s="363"/>
      <c r="K910" s="363"/>
      <c r="L910" s="363"/>
      <c r="M910" s="363"/>
      <c r="N910" s="363"/>
      <c r="O910" s="363"/>
      <c r="P910" s="363"/>
      <c r="Q910" s="363"/>
      <c r="R910" s="363"/>
      <c r="S910" s="363"/>
      <c r="T910" s="363"/>
      <c r="U910" s="363"/>
      <c r="V910" s="363"/>
      <c r="W910" s="363"/>
      <c r="X910" s="363"/>
      <c r="Y910" s="363"/>
      <c r="Z910" s="363"/>
      <c r="AA910" s="363"/>
      <c r="AB910" s="363"/>
      <c r="AC910" s="363"/>
    </row>
    <row r="911" spans="1:29" ht="15.75" customHeight="1">
      <c r="A911" s="363"/>
      <c r="B911" s="363"/>
      <c r="C911" s="363"/>
      <c r="D911" s="363"/>
      <c r="E911" s="363"/>
      <c r="F911" s="363"/>
      <c r="G911" s="363"/>
      <c r="H911" s="363"/>
      <c r="I911" s="363"/>
      <c r="J911" s="363"/>
      <c r="K911" s="363"/>
      <c r="L911" s="363"/>
      <c r="M911" s="363"/>
      <c r="N911" s="363"/>
      <c r="O911" s="363"/>
      <c r="P911" s="363"/>
      <c r="Q911" s="363"/>
      <c r="R911" s="363"/>
      <c r="S911" s="363"/>
      <c r="T911" s="363"/>
      <c r="U911" s="363"/>
      <c r="V911" s="363"/>
      <c r="W911" s="363"/>
      <c r="X911" s="363"/>
      <c r="Y911" s="363"/>
      <c r="Z911" s="363"/>
      <c r="AA911" s="363"/>
      <c r="AB911" s="363"/>
      <c r="AC911" s="363"/>
    </row>
    <row r="912" spans="1:29" ht="15.75" customHeight="1">
      <c r="A912" s="363"/>
      <c r="B912" s="363"/>
      <c r="C912" s="363"/>
      <c r="D912" s="363"/>
      <c r="E912" s="363"/>
      <c r="F912" s="363"/>
      <c r="G912" s="363"/>
      <c r="H912" s="363"/>
      <c r="I912" s="363"/>
      <c r="J912" s="363"/>
      <c r="K912" s="363"/>
      <c r="L912" s="363"/>
      <c r="M912" s="363"/>
      <c r="N912" s="363"/>
      <c r="O912" s="363"/>
      <c r="P912" s="363"/>
      <c r="Q912" s="363"/>
      <c r="R912" s="363"/>
      <c r="S912" s="363"/>
      <c r="T912" s="363"/>
      <c r="U912" s="363"/>
      <c r="V912" s="363"/>
      <c r="W912" s="363"/>
      <c r="X912" s="363"/>
      <c r="Y912" s="363"/>
      <c r="Z912" s="363"/>
      <c r="AA912" s="363"/>
      <c r="AB912" s="363"/>
      <c r="AC912" s="363"/>
    </row>
    <row r="913" spans="1:29" ht="15.75" customHeight="1">
      <c r="A913" s="363"/>
      <c r="B913" s="363"/>
      <c r="C913" s="363"/>
      <c r="D913" s="363"/>
      <c r="E913" s="363"/>
      <c r="F913" s="363"/>
      <c r="G913" s="363"/>
      <c r="H913" s="363"/>
      <c r="I913" s="363"/>
      <c r="J913" s="363"/>
      <c r="K913" s="363"/>
      <c r="L913" s="363"/>
      <c r="M913" s="363"/>
      <c r="N913" s="363"/>
      <c r="O913" s="363"/>
      <c r="P913" s="363"/>
      <c r="Q913" s="363"/>
      <c r="R913" s="363"/>
      <c r="S913" s="363"/>
      <c r="T913" s="363"/>
      <c r="U913" s="363"/>
      <c r="V913" s="363"/>
      <c r="W913" s="363"/>
      <c r="X913" s="363"/>
      <c r="Y913" s="363"/>
      <c r="Z913" s="363"/>
      <c r="AA913" s="363"/>
      <c r="AB913" s="363"/>
      <c r="AC913" s="363"/>
    </row>
    <row r="914" spans="1:29" ht="15.75" customHeight="1">
      <c r="A914" s="363"/>
      <c r="B914" s="363"/>
      <c r="C914" s="363"/>
      <c r="D914" s="363"/>
      <c r="E914" s="363"/>
      <c r="F914" s="363"/>
      <c r="G914" s="363"/>
      <c r="H914" s="363"/>
      <c r="I914" s="363"/>
      <c r="J914" s="363"/>
      <c r="K914" s="363"/>
      <c r="L914" s="363"/>
      <c r="M914" s="363"/>
      <c r="N914" s="363"/>
      <c r="O914" s="363"/>
      <c r="P914" s="363"/>
      <c r="Q914" s="363"/>
      <c r="R914" s="363"/>
      <c r="S914" s="363"/>
      <c r="T914" s="363"/>
      <c r="U914" s="363"/>
      <c r="V914" s="363"/>
      <c r="W914" s="363"/>
      <c r="X914" s="363"/>
      <c r="Y914" s="363"/>
      <c r="Z914" s="363"/>
      <c r="AA914" s="363"/>
      <c r="AB914" s="363"/>
      <c r="AC914" s="363"/>
    </row>
    <row r="915" spans="1:29" ht="15.75" customHeight="1">
      <c r="A915" s="363"/>
      <c r="B915" s="363"/>
      <c r="C915" s="363"/>
      <c r="D915" s="363"/>
      <c r="E915" s="363"/>
      <c r="F915" s="363"/>
      <c r="G915" s="363"/>
      <c r="H915" s="363"/>
      <c r="I915" s="363"/>
      <c r="J915" s="363"/>
      <c r="K915" s="363"/>
      <c r="L915" s="363"/>
      <c r="M915" s="363"/>
      <c r="N915" s="363"/>
      <c r="O915" s="363"/>
      <c r="P915" s="363"/>
      <c r="Q915" s="363"/>
      <c r="R915" s="363"/>
      <c r="S915" s="363"/>
      <c r="T915" s="363"/>
      <c r="U915" s="363"/>
      <c r="V915" s="363"/>
      <c r="W915" s="363"/>
      <c r="X915" s="363"/>
      <c r="Y915" s="363"/>
      <c r="Z915" s="363"/>
      <c r="AA915" s="363"/>
      <c r="AB915" s="363"/>
      <c r="AC915" s="363"/>
    </row>
    <row r="916" spans="1:29" ht="15.75" customHeight="1">
      <c r="A916" s="363"/>
      <c r="B916" s="363"/>
      <c r="C916" s="363"/>
      <c r="D916" s="363"/>
      <c r="E916" s="363"/>
      <c r="F916" s="363"/>
      <c r="G916" s="363"/>
      <c r="H916" s="363"/>
      <c r="I916" s="363"/>
      <c r="J916" s="363"/>
      <c r="K916" s="363"/>
      <c r="L916" s="363"/>
      <c r="M916" s="363"/>
      <c r="N916" s="363"/>
      <c r="O916" s="363"/>
      <c r="P916" s="363"/>
      <c r="Q916" s="363"/>
      <c r="R916" s="363"/>
      <c r="S916" s="363"/>
      <c r="T916" s="363"/>
      <c r="U916" s="363"/>
      <c r="V916" s="363"/>
      <c r="W916" s="363"/>
      <c r="X916" s="363"/>
      <c r="Y916" s="363"/>
      <c r="Z916" s="363"/>
      <c r="AA916" s="363"/>
      <c r="AB916" s="363"/>
      <c r="AC916" s="363"/>
    </row>
    <row r="917" spans="1:29" ht="15.75" customHeight="1">
      <c r="A917" s="363"/>
      <c r="B917" s="363"/>
      <c r="C917" s="363"/>
      <c r="D917" s="363"/>
      <c r="E917" s="363"/>
      <c r="F917" s="363"/>
      <c r="G917" s="363"/>
      <c r="H917" s="363"/>
      <c r="I917" s="363"/>
      <c r="J917" s="363"/>
      <c r="K917" s="363"/>
      <c r="L917" s="363"/>
      <c r="M917" s="363"/>
      <c r="N917" s="363"/>
      <c r="O917" s="363"/>
      <c r="P917" s="363"/>
      <c r="Q917" s="363"/>
      <c r="R917" s="363"/>
      <c r="S917" s="363"/>
      <c r="T917" s="363"/>
      <c r="U917" s="363"/>
      <c r="V917" s="363"/>
      <c r="W917" s="363"/>
      <c r="X917" s="363"/>
      <c r="Y917" s="363"/>
      <c r="Z917" s="363"/>
      <c r="AA917" s="363"/>
      <c r="AB917" s="363"/>
      <c r="AC917" s="363"/>
    </row>
    <row r="918" spans="1:29" ht="15.75" customHeight="1">
      <c r="A918" s="363"/>
      <c r="B918" s="363"/>
      <c r="C918" s="363"/>
      <c r="D918" s="363"/>
      <c r="E918" s="363"/>
      <c r="F918" s="363"/>
      <c r="G918" s="363"/>
      <c r="H918" s="363"/>
      <c r="I918" s="363"/>
      <c r="J918" s="363"/>
      <c r="K918" s="363"/>
      <c r="L918" s="363"/>
      <c r="M918" s="363"/>
      <c r="N918" s="363"/>
      <c r="O918" s="363"/>
      <c r="P918" s="363"/>
      <c r="Q918" s="363"/>
      <c r="R918" s="363"/>
      <c r="S918" s="363"/>
      <c r="T918" s="363"/>
      <c r="U918" s="363"/>
      <c r="V918" s="363"/>
      <c r="W918" s="363"/>
      <c r="X918" s="363"/>
      <c r="Y918" s="363"/>
      <c r="Z918" s="363"/>
      <c r="AA918" s="363"/>
      <c r="AB918" s="363"/>
      <c r="AC918" s="363"/>
    </row>
    <row r="919" spans="1:29" ht="15.75" customHeight="1">
      <c r="A919" s="363"/>
      <c r="B919" s="363"/>
      <c r="C919" s="363"/>
      <c r="D919" s="363"/>
      <c r="E919" s="363"/>
      <c r="F919" s="363"/>
      <c r="G919" s="363"/>
      <c r="H919" s="363"/>
      <c r="I919" s="363"/>
      <c r="J919" s="363"/>
      <c r="K919" s="363"/>
      <c r="L919" s="363"/>
      <c r="M919" s="363"/>
      <c r="N919" s="363"/>
      <c r="O919" s="363"/>
      <c r="P919" s="363"/>
      <c r="Q919" s="363"/>
      <c r="R919" s="363"/>
      <c r="S919" s="363"/>
      <c r="T919" s="363"/>
      <c r="U919" s="363"/>
      <c r="V919" s="363"/>
      <c r="W919" s="363"/>
      <c r="X919" s="363"/>
      <c r="Y919" s="363"/>
      <c r="Z919" s="363"/>
      <c r="AA919" s="363"/>
      <c r="AB919" s="363"/>
      <c r="AC919" s="363"/>
    </row>
    <row r="920" spans="1:29" ht="15.75" customHeight="1">
      <c r="A920" s="363"/>
      <c r="B920" s="363"/>
      <c r="C920" s="363"/>
      <c r="D920" s="363"/>
      <c r="E920" s="363"/>
      <c r="F920" s="363"/>
      <c r="G920" s="363"/>
      <c r="H920" s="363"/>
      <c r="I920" s="363"/>
      <c r="J920" s="363"/>
      <c r="K920" s="363"/>
      <c r="L920" s="363"/>
      <c r="M920" s="363"/>
      <c r="N920" s="363"/>
      <c r="O920" s="363"/>
      <c r="P920" s="363"/>
      <c r="Q920" s="363"/>
      <c r="R920" s="363"/>
      <c r="S920" s="363"/>
      <c r="T920" s="363"/>
      <c r="U920" s="363"/>
      <c r="V920" s="363"/>
      <c r="W920" s="363"/>
      <c r="X920" s="363"/>
      <c r="Y920" s="363"/>
      <c r="Z920" s="363"/>
      <c r="AA920" s="363"/>
      <c r="AB920" s="363"/>
      <c r="AC920" s="363"/>
    </row>
    <row r="921" spans="1:29" ht="15.75" customHeight="1">
      <c r="A921" s="363"/>
      <c r="B921" s="363"/>
      <c r="C921" s="363"/>
      <c r="D921" s="363"/>
      <c r="E921" s="363"/>
      <c r="F921" s="363"/>
      <c r="G921" s="363"/>
      <c r="H921" s="363"/>
      <c r="I921" s="363"/>
      <c r="J921" s="363"/>
      <c r="K921" s="363"/>
      <c r="L921" s="363"/>
      <c r="M921" s="363"/>
      <c r="N921" s="363"/>
      <c r="O921" s="363"/>
      <c r="P921" s="363"/>
      <c r="Q921" s="363"/>
      <c r="R921" s="363"/>
      <c r="S921" s="363"/>
      <c r="T921" s="363"/>
      <c r="U921" s="363"/>
      <c r="V921" s="363"/>
      <c r="W921" s="363"/>
      <c r="X921" s="363"/>
      <c r="Y921" s="363"/>
      <c r="Z921" s="363"/>
      <c r="AA921" s="363"/>
      <c r="AB921" s="363"/>
      <c r="AC921" s="363"/>
    </row>
    <row r="922" spans="1:29" ht="15.75" customHeight="1">
      <c r="A922" s="363"/>
      <c r="B922" s="363"/>
      <c r="C922" s="363"/>
      <c r="D922" s="363"/>
      <c r="E922" s="363"/>
      <c r="F922" s="363"/>
      <c r="G922" s="363"/>
      <c r="H922" s="363"/>
      <c r="I922" s="363"/>
      <c r="J922" s="363"/>
      <c r="K922" s="363"/>
      <c r="L922" s="363"/>
      <c r="M922" s="363"/>
      <c r="N922" s="363"/>
      <c r="O922" s="363"/>
      <c r="P922" s="363"/>
      <c r="Q922" s="363"/>
      <c r="R922" s="363"/>
      <c r="S922" s="363"/>
      <c r="T922" s="363"/>
      <c r="U922" s="363"/>
      <c r="V922" s="363"/>
      <c r="W922" s="363"/>
      <c r="X922" s="363"/>
      <c r="Y922" s="363"/>
      <c r="Z922" s="363"/>
      <c r="AA922" s="363"/>
      <c r="AB922" s="363"/>
      <c r="AC922" s="363"/>
    </row>
    <row r="923" spans="1:29" ht="15.75" customHeight="1">
      <c r="A923" s="363"/>
      <c r="B923" s="363"/>
      <c r="C923" s="363"/>
      <c r="D923" s="363"/>
      <c r="E923" s="363"/>
      <c r="F923" s="363"/>
      <c r="G923" s="363"/>
      <c r="H923" s="363"/>
      <c r="I923" s="363"/>
      <c r="J923" s="363"/>
      <c r="K923" s="363"/>
      <c r="L923" s="363"/>
      <c r="M923" s="363"/>
      <c r="N923" s="363"/>
      <c r="O923" s="363"/>
      <c r="P923" s="363"/>
      <c r="Q923" s="363"/>
      <c r="R923" s="363"/>
      <c r="S923" s="363"/>
      <c r="T923" s="363"/>
      <c r="U923" s="363"/>
      <c r="V923" s="363"/>
      <c r="W923" s="363"/>
      <c r="X923" s="363"/>
      <c r="Y923" s="363"/>
      <c r="Z923" s="363"/>
      <c r="AA923" s="363"/>
      <c r="AB923" s="363"/>
      <c r="AC923" s="363"/>
    </row>
    <row r="924" spans="1:29" ht="15.75" customHeight="1">
      <c r="A924" s="363"/>
      <c r="B924" s="363"/>
      <c r="C924" s="363"/>
      <c r="D924" s="363"/>
      <c r="E924" s="363"/>
      <c r="F924" s="363"/>
      <c r="G924" s="363"/>
      <c r="H924" s="363"/>
      <c r="I924" s="363"/>
      <c r="J924" s="363"/>
      <c r="K924" s="363"/>
      <c r="L924" s="363"/>
      <c r="M924" s="363"/>
      <c r="N924" s="363"/>
      <c r="O924" s="363"/>
      <c r="P924" s="363"/>
      <c r="Q924" s="363"/>
      <c r="R924" s="363"/>
      <c r="S924" s="363"/>
      <c r="T924" s="363"/>
      <c r="U924" s="363"/>
      <c r="V924" s="363"/>
      <c r="W924" s="363"/>
      <c r="X924" s="363"/>
      <c r="Y924" s="363"/>
      <c r="Z924" s="363"/>
      <c r="AA924" s="363"/>
      <c r="AB924" s="363"/>
      <c r="AC924" s="363"/>
    </row>
    <row r="925" spans="1:29" ht="15.75" customHeight="1">
      <c r="A925" s="363"/>
      <c r="B925" s="363"/>
      <c r="C925" s="363"/>
      <c r="D925" s="363"/>
      <c r="E925" s="363"/>
      <c r="F925" s="363"/>
      <c r="G925" s="363"/>
      <c r="H925" s="363"/>
      <c r="I925" s="363"/>
      <c r="J925" s="363"/>
      <c r="K925" s="363"/>
      <c r="L925" s="363"/>
      <c r="M925" s="363"/>
      <c r="N925" s="363"/>
      <c r="O925" s="363"/>
      <c r="P925" s="363"/>
      <c r="Q925" s="363"/>
      <c r="R925" s="363"/>
      <c r="S925" s="363"/>
      <c r="T925" s="363"/>
      <c r="U925" s="363"/>
      <c r="V925" s="363"/>
      <c r="W925" s="363"/>
      <c r="X925" s="363"/>
      <c r="Y925" s="363"/>
      <c r="Z925" s="363"/>
      <c r="AA925" s="363"/>
      <c r="AB925" s="363"/>
      <c r="AC925" s="363"/>
    </row>
    <row r="926" spans="1:29" ht="15.75" customHeight="1">
      <c r="A926" s="363"/>
      <c r="B926" s="363"/>
      <c r="C926" s="363"/>
      <c r="D926" s="363"/>
      <c r="E926" s="363"/>
      <c r="F926" s="363"/>
      <c r="G926" s="363"/>
      <c r="H926" s="363"/>
      <c r="I926" s="363"/>
      <c r="J926" s="363"/>
      <c r="K926" s="363"/>
      <c r="L926" s="363"/>
      <c r="M926" s="363"/>
      <c r="N926" s="363"/>
      <c r="O926" s="363"/>
      <c r="P926" s="363"/>
      <c r="Q926" s="363"/>
      <c r="R926" s="363"/>
      <c r="S926" s="363"/>
      <c r="T926" s="363"/>
      <c r="U926" s="363"/>
      <c r="V926" s="363"/>
      <c r="W926" s="363"/>
      <c r="X926" s="363"/>
      <c r="Y926" s="363"/>
      <c r="Z926" s="363"/>
      <c r="AA926" s="363"/>
      <c r="AB926" s="363"/>
      <c r="AC926" s="363"/>
    </row>
    <row r="927" spans="1:29" ht="15.75" customHeight="1">
      <c r="A927" s="363"/>
      <c r="B927" s="363"/>
      <c r="C927" s="363"/>
      <c r="D927" s="363"/>
      <c r="E927" s="363"/>
      <c r="F927" s="363"/>
      <c r="G927" s="363"/>
      <c r="H927" s="363"/>
      <c r="I927" s="363"/>
      <c r="J927" s="363"/>
      <c r="K927" s="363"/>
      <c r="L927" s="363"/>
      <c r="M927" s="363"/>
      <c r="N927" s="363"/>
      <c r="O927" s="363"/>
      <c r="P927" s="363"/>
      <c r="Q927" s="363"/>
      <c r="R927" s="363"/>
      <c r="S927" s="363"/>
      <c r="T927" s="363"/>
      <c r="U927" s="363"/>
      <c r="V927" s="363"/>
      <c r="W927" s="363"/>
      <c r="X927" s="363"/>
      <c r="Y927" s="363"/>
      <c r="Z927" s="363"/>
      <c r="AA927" s="363"/>
      <c r="AB927" s="363"/>
      <c r="AC927" s="363"/>
    </row>
    <row r="928" spans="1:29" ht="15.75" customHeight="1">
      <c r="A928" s="363"/>
      <c r="B928" s="363"/>
      <c r="C928" s="363"/>
      <c r="D928" s="363"/>
      <c r="E928" s="363"/>
      <c r="F928" s="363"/>
      <c r="G928" s="363"/>
      <c r="H928" s="363"/>
      <c r="I928" s="363"/>
      <c r="J928" s="363"/>
      <c r="K928" s="363"/>
      <c r="L928" s="363"/>
      <c r="M928" s="363"/>
      <c r="N928" s="363"/>
      <c r="O928" s="363"/>
      <c r="P928" s="363"/>
      <c r="Q928" s="363"/>
      <c r="R928" s="363"/>
      <c r="S928" s="363"/>
      <c r="T928" s="363"/>
      <c r="U928" s="363"/>
      <c r="V928" s="363"/>
      <c r="W928" s="363"/>
      <c r="X928" s="363"/>
      <c r="Y928" s="363"/>
      <c r="Z928" s="363"/>
      <c r="AA928" s="363"/>
      <c r="AB928" s="363"/>
      <c r="AC928" s="363"/>
    </row>
    <row r="929" spans="1:29" ht="15.75" customHeight="1">
      <c r="A929" s="363"/>
      <c r="B929" s="363"/>
      <c r="C929" s="363"/>
      <c r="D929" s="363"/>
      <c r="E929" s="363"/>
      <c r="F929" s="363"/>
      <c r="G929" s="363"/>
      <c r="H929" s="363"/>
      <c r="I929" s="363"/>
      <c r="J929" s="363"/>
      <c r="K929" s="363"/>
      <c r="L929" s="363"/>
      <c r="M929" s="363"/>
      <c r="N929" s="363"/>
      <c r="O929" s="363"/>
      <c r="P929" s="363"/>
      <c r="Q929" s="363"/>
      <c r="R929" s="363"/>
      <c r="S929" s="363"/>
      <c r="T929" s="363"/>
      <c r="U929" s="363"/>
      <c r="V929" s="363"/>
      <c r="W929" s="363"/>
      <c r="X929" s="363"/>
      <c r="Y929" s="363"/>
      <c r="Z929" s="363"/>
      <c r="AA929" s="363"/>
      <c r="AB929" s="363"/>
      <c r="AC929" s="363"/>
    </row>
    <row r="930" spans="1:29" ht="15.75" customHeight="1">
      <c r="A930" s="363"/>
      <c r="B930" s="363"/>
      <c r="C930" s="363"/>
      <c r="D930" s="363"/>
      <c r="E930" s="363"/>
      <c r="F930" s="363"/>
      <c r="G930" s="363"/>
      <c r="H930" s="363"/>
      <c r="I930" s="363"/>
      <c r="J930" s="363"/>
      <c r="K930" s="363"/>
      <c r="L930" s="363"/>
      <c r="M930" s="363"/>
      <c r="N930" s="363"/>
      <c r="O930" s="363"/>
      <c r="P930" s="363"/>
      <c r="Q930" s="363"/>
      <c r="R930" s="363"/>
      <c r="S930" s="363"/>
      <c r="T930" s="363"/>
      <c r="U930" s="363"/>
      <c r="V930" s="363"/>
      <c r="W930" s="363"/>
      <c r="X930" s="363"/>
      <c r="Y930" s="363"/>
      <c r="Z930" s="363"/>
      <c r="AA930" s="363"/>
      <c r="AB930" s="363"/>
      <c r="AC930" s="363"/>
    </row>
    <row r="931" spans="1:29" ht="15.75" customHeight="1">
      <c r="A931" s="363"/>
      <c r="B931" s="363"/>
      <c r="C931" s="363"/>
      <c r="D931" s="363"/>
      <c r="E931" s="363"/>
      <c r="F931" s="363"/>
      <c r="G931" s="363"/>
      <c r="H931" s="363"/>
      <c r="I931" s="363"/>
      <c r="J931" s="363"/>
      <c r="K931" s="363"/>
      <c r="L931" s="363"/>
      <c r="M931" s="363"/>
      <c r="N931" s="363"/>
      <c r="O931" s="363"/>
      <c r="P931" s="363"/>
      <c r="Q931" s="363"/>
      <c r="R931" s="363"/>
      <c r="S931" s="363"/>
      <c r="T931" s="363"/>
      <c r="U931" s="363"/>
      <c r="V931" s="363"/>
      <c r="W931" s="363"/>
      <c r="X931" s="363"/>
      <c r="Y931" s="363"/>
      <c r="Z931" s="363"/>
      <c r="AA931" s="363"/>
      <c r="AB931" s="363"/>
      <c r="AC931" s="363"/>
    </row>
    <row r="932" spans="1:29" ht="15.75" customHeight="1">
      <c r="A932" s="363"/>
      <c r="B932" s="363"/>
      <c r="C932" s="363"/>
      <c r="D932" s="363"/>
      <c r="E932" s="363"/>
      <c r="F932" s="363"/>
      <c r="G932" s="363"/>
      <c r="H932" s="363"/>
      <c r="I932" s="363"/>
      <c r="J932" s="363"/>
      <c r="K932" s="363"/>
      <c r="L932" s="363"/>
      <c r="M932" s="363"/>
      <c r="N932" s="363"/>
      <c r="O932" s="363"/>
      <c r="P932" s="363"/>
      <c r="Q932" s="363"/>
      <c r="R932" s="363"/>
      <c r="S932" s="363"/>
      <c r="T932" s="363"/>
      <c r="U932" s="363"/>
      <c r="V932" s="363"/>
      <c r="W932" s="363"/>
      <c r="X932" s="363"/>
      <c r="Y932" s="363"/>
      <c r="Z932" s="363"/>
      <c r="AA932" s="363"/>
      <c r="AB932" s="363"/>
      <c r="AC932" s="363"/>
    </row>
    <row r="933" spans="1:29" ht="15.75" customHeight="1">
      <c r="A933" s="363"/>
      <c r="B933" s="363"/>
      <c r="C933" s="363"/>
      <c r="D933" s="363"/>
      <c r="E933" s="363"/>
      <c r="F933" s="363"/>
      <c r="G933" s="363"/>
      <c r="H933" s="363"/>
      <c r="I933" s="363"/>
      <c r="J933" s="363"/>
      <c r="K933" s="363"/>
      <c r="L933" s="363"/>
      <c r="M933" s="363"/>
      <c r="N933" s="363"/>
      <c r="O933" s="363"/>
      <c r="P933" s="363"/>
      <c r="Q933" s="363"/>
      <c r="R933" s="363"/>
      <c r="S933" s="363"/>
      <c r="T933" s="363"/>
      <c r="U933" s="363"/>
      <c r="V933" s="363"/>
      <c r="W933" s="363"/>
      <c r="X933" s="363"/>
      <c r="Y933" s="363"/>
      <c r="Z933" s="363"/>
      <c r="AA933" s="363"/>
      <c r="AB933" s="363"/>
      <c r="AC933" s="363"/>
    </row>
    <row r="934" spans="1:29" ht="15.75" customHeight="1">
      <c r="A934" s="363"/>
      <c r="B934" s="363"/>
      <c r="C934" s="363"/>
      <c r="D934" s="363"/>
      <c r="E934" s="363"/>
      <c r="F934" s="363"/>
      <c r="G934" s="363"/>
      <c r="H934" s="363"/>
      <c r="I934" s="363"/>
      <c r="J934" s="363"/>
      <c r="K934" s="363"/>
      <c r="L934" s="363"/>
      <c r="M934" s="363"/>
      <c r="N934" s="363"/>
      <c r="O934" s="363"/>
      <c r="P934" s="363"/>
      <c r="Q934" s="363"/>
      <c r="R934" s="363"/>
      <c r="S934" s="363"/>
      <c r="T934" s="363"/>
      <c r="U934" s="363"/>
      <c r="V934" s="363"/>
      <c r="W934" s="363"/>
      <c r="X934" s="363"/>
      <c r="Y934" s="363"/>
      <c r="Z934" s="363"/>
      <c r="AA934" s="363"/>
      <c r="AB934" s="363"/>
      <c r="AC934" s="363"/>
    </row>
    <row r="935" spans="1:29" ht="15.75" customHeight="1">
      <c r="A935" s="363"/>
      <c r="B935" s="363"/>
      <c r="C935" s="363"/>
      <c r="D935" s="363"/>
      <c r="E935" s="363"/>
      <c r="F935" s="363"/>
      <c r="G935" s="363"/>
      <c r="H935" s="363"/>
      <c r="I935" s="363"/>
      <c r="J935" s="363"/>
      <c r="K935" s="363"/>
      <c r="L935" s="363"/>
      <c r="M935" s="363"/>
      <c r="N935" s="363"/>
      <c r="O935" s="363"/>
      <c r="P935" s="363"/>
      <c r="Q935" s="363"/>
      <c r="R935" s="363"/>
      <c r="S935" s="363"/>
      <c r="T935" s="363"/>
      <c r="U935" s="363"/>
      <c r="V935" s="363"/>
      <c r="W935" s="363"/>
      <c r="X935" s="363"/>
      <c r="Y935" s="363"/>
      <c r="Z935" s="363"/>
      <c r="AA935" s="363"/>
      <c r="AB935" s="363"/>
      <c r="AC935" s="363"/>
    </row>
    <row r="936" spans="1:29" ht="15.75" customHeight="1">
      <c r="A936" s="363"/>
      <c r="B936" s="363"/>
      <c r="C936" s="363"/>
      <c r="D936" s="363"/>
      <c r="E936" s="363"/>
      <c r="F936" s="363"/>
      <c r="G936" s="363"/>
      <c r="H936" s="363"/>
      <c r="I936" s="363"/>
      <c r="J936" s="363"/>
      <c r="K936" s="363"/>
      <c r="L936" s="363"/>
      <c r="M936" s="363"/>
      <c r="N936" s="363"/>
      <c r="O936" s="363"/>
      <c r="P936" s="363"/>
      <c r="Q936" s="363"/>
      <c r="R936" s="363"/>
      <c r="S936" s="363"/>
      <c r="T936" s="363"/>
      <c r="U936" s="363"/>
      <c r="V936" s="363"/>
      <c r="W936" s="363"/>
      <c r="X936" s="363"/>
      <c r="Y936" s="363"/>
      <c r="Z936" s="363"/>
      <c r="AA936" s="363"/>
      <c r="AB936" s="363"/>
      <c r="AC936" s="363"/>
    </row>
    <row r="937" spans="1:29" ht="15.75" customHeight="1">
      <c r="A937" s="363"/>
      <c r="B937" s="363"/>
      <c r="C937" s="363"/>
      <c r="D937" s="363"/>
      <c r="E937" s="363"/>
      <c r="F937" s="363"/>
      <c r="G937" s="363"/>
      <c r="H937" s="363"/>
      <c r="I937" s="363"/>
      <c r="J937" s="363"/>
      <c r="K937" s="363"/>
      <c r="L937" s="363"/>
      <c r="M937" s="363"/>
      <c r="N937" s="363"/>
      <c r="O937" s="363"/>
      <c r="P937" s="363"/>
      <c r="Q937" s="363"/>
      <c r="R937" s="363"/>
      <c r="S937" s="363"/>
      <c r="T937" s="363"/>
      <c r="U937" s="363"/>
      <c r="V937" s="363"/>
      <c r="W937" s="363"/>
      <c r="X937" s="363"/>
      <c r="Y937" s="363"/>
      <c r="Z937" s="363"/>
      <c r="AA937" s="363"/>
      <c r="AB937" s="363"/>
      <c r="AC937" s="363"/>
    </row>
    <row r="938" spans="1:29" ht="15.75" customHeight="1">
      <c r="A938" s="363"/>
      <c r="B938" s="363"/>
      <c r="C938" s="363"/>
      <c r="D938" s="363"/>
      <c r="E938" s="363"/>
      <c r="F938" s="363"/>
      <c r="G938" s="363"/>
      <c r="H938" s="363"/>
      <c r="I938" s="363"/>
      <c r="J938" s="363"/>
      <c r="K938" s="363"/>
      <c r="L938" s="363"/>
      <c r="M938" s="363"/>
      <c r="N938" s="363"/>
      <c r="O938" s="363"/>
      <c r="P938" s="363"/>
      <c r="Q938" s="363"/>
      <c r="R938" s="363"/>
      <c r="S938" s="363"/>
      <c r="T938" s="363"/>
      <c r="U938" s="363"/>
      <c r="V938" s="363"/>
      <c r="W938" s="363"/>
      <c r="X938" s="363"/>
      <c r="Y938" s="363"/>
      <c r="Z938" s="363"/>
      <c r="AA938" s="363"/>
      <c r="AB938" s="363"/>
      <c r="AC938" s="363"/>
    </row>
    <row r="939" spans="1:29" ht="15.75" customHeight="1">
      <c r="A939" s="363"/>
      <c r="B939" s="363"/>
      <c r="C939" s="363"/>
      <c r="D939" s="363"/>
      <c r="E939" s="363"/>
      <c r="F939" s="363"/>
      <c r="G939" s="363"/>
      <c r="H939" s="363"/>
      <c r="I939" s="363"/>
      <c r="J939" s="363"/>
      <c r="K939" s="363"/>
      <c r="L939" s="363"/>
      <c r="M939" s="363"/>
      <c r="N939" s="363"/>
      <c r="O939" s="363"/>
      <c r="P939" s="363"/>
      <c r="Q939" s="363"/>
      <c r="R939" s="363"/>
      <c r="S939" s="363"/>
      <c r="T939" s="363"/>
      <c r="U939" s="363"/>
      <c r="V939" s="363"/>
      <c r="W939" s="363"/>
      <c r="X939" s="363"/>
      <c r="Y939" s="363"/>
      <c r="Z939" s="363"/>
      <c r="AA939" s="363"/>
      <c r="AB939" s="363"/>
      <c r="AC939" s="363"/>
    </row>
    <row r="940" spans="1:29" ht="15.75" customHeight="1">
      <c r="A940" s="363"/>
      <c r="B940" s="363"/>
      <c r="C940" s="363"/>
      <c r="D940" s="363"/>
      <c r="E940" s="363"/>
      <c r="F940" s="363"/>
      <c r="G940" s="363"/>
      <c r="H940" s="363"/>
      <c r="I940" s="363"/>
      <c r="J940" s="363"/>
      <c r="K940" s="363"/>
      <c r="L940" s="363"/>
      <c r="M940" s="363"/>
      <c r="N940" s="363"/>
      <c r="O940" s="363"/>
      <c r="P940" s="363"/>
      <c r="Q940" s="363"/>
      <c r="R940" s="363"/>
      <c r="S940" s="363"/>
      <c r="T940" s="363"/>
      <c r="U940" s="363"/>
      <c r="V940" s="363"/>
      <c r="W940" s="363"/>
      <c r="X940" s="363"/>
      <c r="Y940" s="363"/>
      <c r="Z940" s="363"/>
      <c r="AA940" s="363"/>
      <c r="AB940" s="363"/>
      <c r="AC940" s="363"/>
    </row>
    <row r="941" spans="1:29" ht="15.75" customHeight="1">
      <c r="A941" s="363"/>
      <c r="B941" s="363"/>
      <c r="C941" s="363"/>
      <c r="D941" s="363"/>
      <c r="E941" s="363"/>
      <c r="F941" s="363"/>
      <c r="G941" s="363"/>
      <c r="H941" s="363"/>
      <c r="I941" s="363"/>
      <c r="J941" s="363"/>
      <c r="K941" s="363"/>
      <c r="L941" s="363"/>
      <c r="M941" s="363"/>
      <c r="N941" s="363"/>
      <c r="O941" s="363"/>
      <c r="P941" s="363"/>
      <c r="Q941" s="363"/>
      <c r="R941" s="363"/>
      <c r="S941" s="363"/>
      <c r="T941" s="363"/>
      <c r="U941" s="363"/>
      <c r="V941" s="363"/>
      <c r="W941" s="363"/>
      <c r="X941" s="363"/>
      <c r="Y941" s="363"/>
      <c r="Z941" s="363"/>
      <c r="AA941" s="363"/>
      <c r="AB941" s="363"/>
      <c r="AC941" s="363"/>
    </row>
    <row r="942" spans="1:29" ht="15.75" customHeight="1">
      <c r="A942" s="363"/>
      <c r="B942" s="363"/>
      <c r="C942" s="363"/>
      <c r="D942" s="363"/>
      <c r="E942" s="363"/>
      <c r="F942" s="363"/>
      <c r="G942" s="363"/>
      <c r="H942" s="363"/>
      <c r="I942" s="363"/>
      <c r="J942" s="363"/>
      <c r="K942" s="363"/>
      <c r="L942" s="363"/>
      <c r="M942" s="363"/>
      <c r="N942" s="363"/>
      <c r="O942" s="363"/>
      <c r="P942" s="363"/>
      <c r="Q942" s="363"/>
      <c r="R942" s="363"/>
      <c r="S942" s="363"/>
      <c r="T942" s="363"/>
      <c r="U942" s="363"/>
      <c r="V942" s="363"/>
      <c r="W942" s="363"/>
      <c r="X942" s="363"/>
      <c r="Y942" s="363"/>
      <c r="Z942" s="363"/>
      <c r="AA942" s="363"/>
      <c r="AB942" s="363"/>
      <c r="AC942" s="363"/>
    </row>
    <row r="943" spans="1:29" ht="15.75" customHeight="1">
      <c r="A943" s="363"/>
      <c r="B943" s="363"/>
      <c r="C943" s="363"/>
      <c r="D943" s="363"/>
      <c r="E943" s="363"/>
      <c r="F943" s="363"/>
      <c r="G943" s="363"/>
      <c r="H943" s="363"/>
      <c r="I943" s="363"/>
      <c r="J943" s="363"/>
      <c r="K943" s="363"/>
      <c r="L943" s="363"/>
      <c r="M943" s="363"/>
      <c r="N943" s="363"/>
      <c r="O943" s="363"/>
      <c r="P943" s="363"/>
      <c r="Q943" s="363"/>
      <c r="R943" s="363"/>
      <c r="S943" s="363"/>
      <c r="T943" s="363"/>
      <c r="U943" s="363"/>
      <c r="V943" s="363"/>
      <c r="W943" s="363"/>
      <c r="X943" s="363"/>
      <c r="Y943" s="363"/>
      <c r="Z943" s="363"/>
      <c r="AA943" s="363"/>
      <c r="AB943" s="363"/>
      <c r="AC943" s="363"/>
    </row>
    <row r="944" spans="1:29" ht="15.75" customHeight="1">
      <c r="A944" s="363"/>
      <c r="B944" s="363"/>
      <c r="C944" s="363"/>
      <c r="D944" s="363"/>
      <c r="E944" s="363"/>
      <c r="F944" s="363"/>
      <c r="G944" s="363"/>
      <c r="H944" s="363"/>
      <c r="I944" s="363"/>
      <c r="J944" s="363"/>
      <c r="K944" s="363"/>
      <c r="L944" s="363"/>
      <c r="M944" s="363"/>
      <c r="N944" s="363"/>
      <c r="O944" s="363"/>
      <c r="P944" s="363"/>
      <c r="Q944" s="363"/>
      <c r="R944" s="363"/>
      <c r="S944" s="363"/>
      <c r="T944" s="363"/>
      <c r="U944" s="363"/>
      <c r="V944" s="363"/>
      <c r="W944" s="363"/>
      <c r="X944" s="363"/>
      <c r="Y944" s="363"/>
      <c r="Z944" s="363"/>
      <c r="AA944" s="363"/>
      <c r="AB944" s="363"/>
      <c r="AC944" s="363"/>
    </row>
    <row r="945" spans="1:29" ht="15.75" customHeight="1">
      <c r="A945" s="363"/>
      <c r="B945" s="363"/>
      <c r="C945" s="363"/>
      <c r="D945" s="363"/>
      <c r="E945" s="363"/>
      <c r="F945" s="363"/>
      <c r="G945" s="363"/>
      <c r="H945" s="363"/>
      <c r="I945" s="363"/>
      <c r="J945" s="363"/>
      <c r="K945" s="363"/>
      <c r="L945" s="363"/>
      <c r="M945" s="363"/>
      <c r="N945" s="363"/>
      <c r="O945" s="363"/>
      <c r="P945" s="363"/>
      <c r="Q945" s="363"/>
      <c r="R945" s="363"/>
      <c r="S945" s="363"/>
      <c r="T945" s="363"/>
      <c r="U945" s="363"/>
      <c r="V945" s="363"/>
      <c r="W945" s="363"/>
      <c r="X945" s="363"/>
      <c r="Y945" s="363"/>
      <c r="Z945" s="363"/>
      <c r="AA945" s="363"/>
      <c r="AB945" s="363"/>
      <c r="AC945" s="363"/>
    </row>
    <row r="946" spans="1:29" ht="15.75" customHeight="1">
      <c r="A946" s="363"/>
      <c r="B946" s="363"/>
      <c r="C946" s="363"/>
      <c r="D946" s="363"/>
      <c r="E946" s="363"/>
      <c r="F946" s="363"/>
      <c r="G946" s="363"/>
      <c r="H946" s="363"/>
      <c r="I946" s="363"/>
      <c r="J946" s="363"/>
      <c r="K946" s="363"/>
      <c r="L946" s="363"/>
      <c r="M946" s="363"/>
      <c r="N946" s="363"/>
      <c r="O946" s="363"/>
      <c r="P946" s="363"/>
      <c r="Q946" s="363"/>
      <c r="R946" s="363"/>
      <c r="S946" s="363"/>
      <c r="T946" s="363"/>
      <c r="U946" s="363"/>
      <c r="V946" s="363"/>
      <c r="W946" s="363"/>
      <c r="X946" s="363"/>
      <c r="Y946" s="363"/>
      <c r="Z946" s="363"/>
      <c r="AA946" s="363"/>
      <c r="AB946" s="363"/>
      <c r="AC946" s="363"/>
    </row>
    <row r="947" spans="1:29" ht="15.75" customHeight="1">
      <c r="A947" s="363"/>
      <c r="B947" s="363"/>
      <c r="C947" s="363"/>
      <c r="D947" s="363"/>
      <c r="E947" s="363"/>
      <c r="F947" s="363"/>
      <c r="G947" s="363"/>
      <c r="H947" s="363"/>
      <c r="I947" s="363"/>
      <c r="J947" s="363"/>
      <c r="K947" s="363"/>
      <c r="L947" s="363"/>
      <c r="M947" s="363"/>
      <c r="N947" s="363"/>
      <c r="O947" s="363"/>
      <c r="P947" s="363"/>
      <c r="Q947" s="363"/>
      <c r="R947" s="363"/>
      <c r="S947" s="363"/>
      <c r="T947" s="363"/>
      <c r="U947" s="363"/>
      <c r="V947" s="363"/>
      <c r="W947" s="363"/>
      <c r="X947" s="363"/>
      <c r="Y947" s="363"/>
      <c r="Z947" s="363"/>
      <c r="AA947" s="363"/>
      <c r="AB947" s="363"/>
      <c r="AC947" s="363"/>
    </row>
    <row r="948" spans="1:29" ht="15.75" customHeight="1">
      <c r="A948" s="363"/>
      <c r="B948" s="363"/>
      <c r="C948" s="363"/>
      <c r="D948" s="363"/>
      <c r="E948" s="363"/>
      <c r="F948" s="363"/>
      <c r="G948" s="363"/>
      <c r="H948" s="363"/>
      <c r="I948" s="363"/>
      <c r="J948" s="363"/>
      <c r="K948" s="363"/>
      <c r="L948" s="363"/>
      <c r="M948" s="363"/>
      <c r="N948" s="363"/>
      <c r="O948" s="363"/>
      <c r="P948" s="363"/>
      <c r="Q948" s="363"/>
      <c r="R948" s="363"/>
      <c r="S948" s="363"/>
      <c r="T948" s="363"/>
      <c r="U948" s="363"/>
      <c r="V948" s="363"/>
      <c r="W948" s="363"/>
      <c r="X948" s="363"/>
      <c r="Y948" s="363"/>
      <c r="Z948" s="363"/>
      <c r="AA948" s="363"/>
      <c r="AB948" s="363"/>
      <c r="AC948" s="363"/>
    </row>
    <row r="949" spans="1:29" ht="15.75" customHeight="1">
      <c r="A949" s="363"/>
      <c r="B949" s="363"/>
      <c r="C949" s="363"/>
      <c r="D949" s="363"/>
      <c r="E949" s="363"/>
      <c r="F949" s="363"/>
      <c r="G949" s="363"/>
      <c r="H949" s="363"/>
      <c r="I949" s="363"/>
      <c r="J949" s="363"/>
      <c r="K949" s="363"/>
      <c r="L949" s="363"/>
      <c r="M949" s="363"/>
      <c r="N949" s="363"/>
      <c r="O949" s="363"/>
      <c r="P949" s="363"/>
      <c r="Q949" s="363"/>
      <c r="R949" s="363"/>
      <c r="S949" s="363"/>
      <c r="T949" s="363"/>
      <c r="U949" s="363"/>
      <c r="V949" s="363"/>
      <c r="W949" s="363"/>
      <c r="X949" s="363"/>
      <c r="Y949" s="363"/>
      <c r="Z949" s="363"/>
      <c r="AA949" s="363"/>
      <c r="AB949" s="363"/>
      <c r="AC949" s="363"/>
    </row>
    <row r="950" spans="1:29" ht="15.75" customHeight="1">
      <c r="A950" s="363"/>
      <c r="B950" s="363"/>
      <c r="C950" s="363"/>
      <c r="D950" s="363"/>
      <c r="E950" s="363"/>
      <c r="F950" s="363"/>
      <c r="G950" s="363"/>
      <c r="H950" s="363"/>
      <c r="I950" s="363"/>
      <c r="J950" s="363"/>
      <c r="K950" s="363"/>
      <c r="L950" s="363"/>
      <c r="M950" s="363"/>
      <c r="N950" s="363"/>
      <c r="O950" s="363"/>
      <c r="P950" s="363"/>
      <c r="Q950" s="363"/>
      <c r="R950" s="363"/>
      <c r="S950" s="363"/>
      <c r="T950" s="363"/>
      <c r="U950" s="363"/>
      <c r="V950" s="363"/>
      <c r="W950" s="363"/>
      <c r="X950" s="363"/>
      <c r="Y950" s="363"/>
      <c r="Z950" s="363"/>
      <c r="AA950" s="363"/>
      <c r="AB950" s="363"/>
      <c r="AC950" s="363"/>
    </row>
    <row r="951" spans="1:29" ht="15.75" customHeight="1">
      <c r="A951" s="363"/>
      <c r="B951" s="363"/>
      <c r="C951" s="363"/>
      <c r="D951" s="363"/>
      <c r="E951" s="363"/>
      <c r="F951" s="363"/>
      <c r="G951" s="363"/>
      <c r="H951" s="363"/>
      <c r="I951" s="363"/>
      <c r="J951" s="363"/>
      <c r="K951" s="363"/>
      <c r="L951" s="363"/>
      <c r="M951" s="363"/>
      <c r="N951" s="363"/>
      <c r="O951" s="363"/>
      <c r="P951" s="363"/>
      <c r="Q951" s="363"/>
      <c r="R951" s="363"/>
      <c r="S951" s="363"/>
      <c r="T951" s="363"/>
      <c r="U951" s="363"/>
      <c r="V951" s="363"/>
      <c r="W951" s="363"/>
      <c r="X951" s="363"/>
      <c r="Y951" s="363"/>
      <c r="Z951" s="363"/>
      <c r="AA951" s="363"/>
      <c r="AB951" s="363"/>
      <c r="AC951" s="363"/>
    </row>
    <row r="952" spans="1:29" ht="15.75" customHeight="1">
      <c r="A952" s="363"/>
      <c r="B952" s="363"/>
      <c r="C952" s="363"/>
      <c r="D952" s="363"/>
      <c r="E952" s="363"/>
      <c r="F952" s="363"/>
      <c r="G952" s="363"/>
      <c r="H952" s="363"/>
      <c r="I952" s="363"/>
      <c r="J952" s="363"/>
      <c r="K952" s="363"/>
      <c r="L952" s="363"/>
      <c r="M952" s="363"/>
      <c r="N952" s="363"/>
      <c r="O952" s="363"/>
      <c r="P952" s="363"/>
      <c r="Q952" s="363"/>
      <c r="R952" s="363"/>
      <c r="S952" s="363"/>
      <c r="T952" s="363"/>
      <c r="U952" s="363"/>
      <c r="V952" s="363"/>
      <c r="W952" s="363"/>
      <c r="X952" s="363"/>
      <c r="Y952" s="363"/>
      <c r="Z952" s="363"/>
      <c r="AA952" s="363"/>
      <c r="AB952" s="363"/>
      <c r="AC952" s="363"/>
    </row>
    <row r="953" spans="1:29" ht="15.75" customHeight="1">
      <c r="A953" s="363"/>
      <c r="B953" s="363"/>
      <c r="C953" s="363"/>
      <c r="D953" s="363"/>
      <c r="E953" s="363"/>
      <c r="F953" s="363"/>
      <c r="G953" s="363"/>
      <c r="H953" s="363"/>
      <c r="I953" s="363"/>
      <c r="J953" s="363"/>
      <c r="K953" s="363"/>
      <c r="L953" s="363"/>
      <c r="M953" s="363"/>
      <c r="N953" s="363"/>
      <c r="O953" s="363"/>
      <c r="P953" s="363"/>
      <c r="Q953" s="363"/>
      <c r="R953" s="363"/>
      <c r="S953" s="363"/>
      <c r="T953" s="363"/>
      <c r="U953" s="363"/>
      <c r="V953" s="363"/>
      <c r="W953" s="363"/>
      <c r="X953" s="363"/>
      <c r="Y953" s="363"/>
      <c r="Z953" s="363"/>
      <c r="AA953" s="363"/>
      <c r="AB953" s="363"/>
      <c r="AC953" s="363"/>
    </row>
    <row r="954" spans="1:29" ht="15.75" customHeight="1">
      <c r="A954" s="363"/>
      <c r="B954" s="363"/>
      <c r="C954" s="363"/>
      <c r="D954" s="363"/>
      <c r="E954" s="363"/>
      <c r="F954" s="363"/>
      <c r="G954" s="363"/>
      <c r="H954" s="363"/>
      <c r="I954" s="363"/>
      <c r="J954" s="363"/>
      <c r="K954" s="363"/>
      <c r="L954" s="363"/>
      <c r="M954" s="363"/>
      <c r="N954" s="363"/>
      <c r="O954" s="363"/>
      <c r="P954" s="363"/>
      <c r="Q954" s="363"/>
      <c r="R954" s="363"/>
      <c r="S954" s="363"/>
      <c r="T954" s="363"/>
      <c r="U954" s="363"/>
      <c r="V954" s="363"/>
      <c r="W954" s="363"/>
      <c r="X954" s="363"/>
      <c r="Y954" s="363"/>
      <c r="Z954" s="363"/>
      <c r="AA954" s="363"/>
      <c r="AB954" s="363"/>
      <c r="AC954" s="363"/>
    </row>
    <row r="955" spans="1:29" ht="15.75" customHeight="1">
      <c r="A955" s="363"/>
      <c r="B955" s="363"/>
      <c r="C955" s="363"/>
      <c r="D955" s="363"/>
      <c r="E955" s="363"/>
      <c r="F955" s="363"/>
      <c r="G955" s="363"/>
      <c r="H955" s="363"/>
      <c r="I955" s="363"/>
      <c r="J955" s="363"/>
      <c r="K955" s="363"/>
      <c r="L955" s="363"/>
      <c r="M955" s="363"/>
      <c r="N955" s="363"/>
      <c r="O955" s="363"/>
      <c r="P955" s="363"/>
      <c r="Q955" s="363"/>
      <c r="R955" s="363"/>
      <c r="S955" s="363"/>
      <c r="T955" s="363"/>
      <c r="U955" s="363"/>
      <c r="V955" s="363"/>
      <c r="W955" s="363"/>
      <c r="X955" s="363"/>
      <c r="Y955" s="363"/>
      <c r="Z955" s="363"/>
      <c r="AA955" s="363"/>
      <c r="AB955" s="363"/>
      <c r="AC955" s="363"/>
    </row>
    <row r="956" spans="1:29" ht="15.75" customHeight="1">
      <c r="A956" s="363"/>
      <c r="B956" s="363"/>
      <c r="C956" s="363"/>
      <c r="D956" s="363"/>
      <c r="E956" s="363"/>
      <c r="F956" s="363"/>
      <c r="G956" s="363"/>
      <c r="H956" s="363"/>
      <c r="I956" s="363"/>
      <c r="J956" s="363"/>
      <c r="K956" s="363"/>
      <c r="L956" s="363"/>
      <c r="M956" s="363"/>
      <c r="N956" s="363"/>
      <c r="O956" s="363"/>
      <c r="P956" s="363"/>
      <c r="Q956" s="363"/>
      <c r="R956" s="363"/>
      <c r="S956" s="363"/>
      <c r="T956" s="363"/>
      <c r="U956" s="363"/>
      <c r="V956" s="363"/>
      <c r="W956" s="363"/>
      <c r="X956" s="363"/>
      <c r="Y956" s="363"/>
      <c r="Z956" s="363"/>
      <c r="AA956" s="363"/>
      <c r="AB956" s="363"/>
      <c r="AC956" s="363"/>
    </row>
    <row r="957" spans="1:29" ht="15.75" customHeight="1">
      <c r="A957" s="363"/>
      <c r="B957" s="363"/>
      <c r="C957" s="363"/>
      <c r="D957" s="363"/>
      <c r="E957" s="363"/>
      <c r="F957" s="363"/>
      <c r="G957" s="363"/>
      <c r="H957" s="363"/>
      <c r="I957" s="363"/>
      <c r="J957" s="363"/>
      <c r="K957" s="363"/>
      <c r="L957" s="363"/>
      <c r="M957" s="363"/>
      <c r="N957" s="363"/>
      <c r="O957" s="363"/>
      <c r="P957" s="363"/>
      <c r="Q957" s="363"/>
      <c r="R957" s="363"/>
      <c r="S957" s="363"/>
      <c r="T957" s="363"/>
      <c r="U957" s="363"/>
      <c r="V957" s="363"/>
      <c r="W957" s="363"/>
      <c r="X957" s="363"/>
      <c r="Y957" s="363"/>
      <c r="Z957" s="363"/>
      <c r="AA957" s="363"/>
      <c r="AB957" s="363"/>
      <c r="AC957" s="363"/>
    </row>
    <row r="958" spans="1:29" ht="15.75" customHeight="1">
      <c r="A958" s="363"/>
      <c r="B958" s="363"/>
      <c r="C958" s="363"/>
      <c r="D958" s="363"/>
      <c r="E958" s="363"/>
      <c r="F958" s="363"/>
      <c r="G958" s="363"/>
      <c r="H958" s="363"/>
      <c r="I958" s="363"/>
      <c r="J958" s="363"/>
      <c r="K958" s="363"/>
      <c r="L958" s="363"/>
      <c r="M958" s="363"/>
      <c r="N958" s="363"/>
      <c r="O958" s="363"/>
      <c r="P958" s="363"/>
      <c r="Q958" s="363"/>
      <c r="R958" s="363"/>
      <c r="S958" s="363"/>
      <c r="T958" s="363"/>
      <c r="U958" s="363"/>
      <c r="V958" s="363"/>
      <c r="W958" s="363"/>
      <c r="X958" s="363"/>
      <c r="Y958" s="363"/>
      <c r="Z958" s="363"/>
      <c r="AA958" s="363"/>
      <c r="AB958" s="363"/>
      <c r="AC958" s="363"/>
    </row>
    <row r="959" spans="1:29" ht="15.75" customHeight="1">
      <c r="A959" s="363"/>
      <c r="B959" s="363"/>
      <c r="C959" s="363"/>
      <c r="D959" s="363"/>
      <c r="E959" s="363"/>
      <c r="F959" s="363"/>
      <c r="G959" s="363"/>
      <c r="H959" s="363"/>
      <c r="I959" s="363"/>
      <c r="J959" s="363"/>
      <c r="K959" s="363"/>
      <c r="L959" s="363"/>
      <c r="M959" s="363"/>
      <c r="N959" s="363"/>
      <c r="O959" s="363"/>
      <c r="P959" s="363"/>
      <c r="Q959" s="363"/>
      <c r="R959" s="363"/>
      <c r="S959" s="363"/>
      <c r="T959" s="363"/>
      <c r="U959" s="363"/>
      <c r="V959" s="363"/>
      <c r="W959" s="363"/>
      <c r="X959" s="363"/>
      <c r="Y959" s="363"/>
      <c r="Z959" s="363"/>
      <c r="AA959" s="363"/>
      <c r="AB959" s="363"/>
      <c r="AC959" s="363"/>
    </row>
    <row r="960" spans="1:29" ht="15.75" customHeight="1">
      <c r="A960" s="363"/>
      <c r="B960" s="363"/>
      <c r="C960" s="363"/>
      <c r="D960" s="363"/>
      <c r="E960" s="363"/>
      <c r="F960" s="363"/>
      <c r="G960" s="363"/>
      <c r="H960" s="363"/>
      <c r="I960" s="363"/>
      <c r="J960" s="363"/>
      <c r="K960" s="363"/>
      <c r="L960" s="363"/>
      <c r="M960" s="363"/>
      <c r="N960" s="363"/>
      <c r="O960" s="363"/>
      <c r="P960" s="363"/>
      <c r="Q960" s="363"/>
      <c r="R960" s="363"/>
      <c r="S960" s="363"/>
      <c r="T960" s="363"/>
      <c r="U960" s="363"/>
      <c r="V960" s="363"/>
      <c r="W960" s="363"/>
      <c r="X960" s="363"/>
      <c r="Y960" s="363"/>
      <c r="Z960" s="363"/>
      <c r="AA960" s="363"/>
      <c r="AB960" s="363"/>
      <c r="AC960" s="363"/>
    </row>
    <row r="961" spans="1:29" ht="15.75" customHeight="1">
      <c r="A961" s="363"/>
      <c r="B961" s="363"/>
      <c r="C961" s="363"/>
      <c r="D961" s="363"/>
      <c r="E961" s="363"/>
      <c r="F961" s="363"/>
      <c r="G961" s="363"/>
      <c r="H961" s="363"/>
      <c r="I961" s="363"/>
      <c r="J961" s="363"/>
      <c r="K961" s="363"/>
      <c r="L961" s="363"/>
      <c r="M961" s="363"/>
      <c r="N961" s="363"/>
      <c r="O961" s="363"/>
      <c r="P961" s="363"/>
      <c r="Q961" s="363"/>
      <c r="R961" s="363"/>
      <c r="S961" s="363"/>
      <c r="T961" s="363"/>
      <c r="U961" s="363"/>
      <c r="V961" s="363"/>
      <c r="W961" s="363"/>
      <c r="X961" s="363"/>
      <c r="Y961" s="363"/>
      <c r="Z961" s="363"/>
      <c r="AA961" s="363"/>
      <c r="AB961" s="363"/>
      <c r="AC961" s="363"/>
    </row>
    <row r="962" spans="1:29" ht="15.75" customHeight="1">
      <c r="A962" s="363"/>
      <c r="B962" s="363"/>
      <c r="C962" s="363"/>
      <c r="D962" s="363"/>
      <c r="E962" s="363"/>
      <c r="F962" s="363"/>
      <c r="G962" s="363"/>
      <c r="H962" s="363"/>
      <c r="I962" s="363"/>
      <c r="J962" s="363"/>
      <c r="K962" s="363"/>
      <c r="L962" s="363"/>
      <c r="M962" s="363"/>
      <c r="N962" s="363"/>
      <c r="O962" s="363"/>
      <c r="P962" s="363"/>
      <c r="Q962" s="363"/>
      <c r="R962" s="363"/>
      <c r="S962" s="363"/>
      <c r="T962" s="363"/>
      <c r="U962" s="363"/>
      <c r="V962" s="363"/>
      <c r="W962" s="363"/>
      <c r="X962" s="363"/>
      <c r="Y962" s="363"/>
      <c r="Z962" s="363"/>
      <c r="AA962" s="363"/>
      <c r="AB962" s="363"/>
      <c r="AC962" s="363"/>
    </row>
    <row r="963" spans="1:29" ht="15.75" customHeight="1">
      <c r="A963" s="363"/>
      <c r="B963" s="363"/>
      <c r="C963" s="363"/>
      <c r="D963" s="363"/>
      <c r="E963" s="363"/>
      <c r="F963" s="363"/>
      <c r="G963" s="363"/>
      <c r="H963" s="363"/>
      <c r="I963" s="363"/>
      <c r="J963" s="363"/>
      <c r="K963" s="363"/>
      <c r="L963" s="363"/>
      <c r="M963" s="363"/>
      <c r="N963" s="363"/>
      <c r="O963" s="363"/>
      <c r="P963" s="363"/>
      <c r="Q963" s="363"/>
      <c r="R963" s="363"/>
      <c r="S963" s="363"/>
      <c r="T963" s="363"/>
      <c r="U963" s="363"/>
      <c r="V963" s="363"/>
      <c r="W963" s="363"/>
      <c r="X963" s="363"/>
      <c r="Y963" s="363"/>
      <c r="Z963" s="363"/>
      <c r="AA963" s="363"/>
      <c r="AB963" s="363"/>
      <c r="AC963" s="363"/>
    </row>
    <row r="964" spans="1:29" ht="15.75" customHeight="1">
      <c r="A964" s="363"/>
      <c r="B964" s="363"/>
      <c r="C964" s="363"/>
      <c r="D964" s="363"/>
      <c r="E964" s="363"/>
      <c r="F964" s="363"/>
      <c r="G964" s="363"/>
      <c r="H964" s="363"/>
      <c r="I964" s="363"/>
      <c r="J964" s="363"/>
      <c r="K964" s="363"/>
      <c r="L964" s="363"/>
      <c r="M964" s="363"/>
      <c r="N964" s="363"/>
      <c r="O964" s="363"/>
      <c r="P964" s="363"/>
      <c r="Q964" s="363"/>
      <c r="R964" s="363"/>
      <c r="S964" s="363"/>
      <c r="T964" s="363"/>
      <c r="U964" s="363"/>
      <c r="V964" s="363"/>
      <c r="W964" s="363"/>
      <c r="X964" s="363"/>
      <c r="Y964" s="363"/>
      <c r="Z964" s="363"/>
      <c r="AA964" s="363"/>
      <c r="AB964" s="363"/>
      <c r="AC964" s="363"/>
    </row>
    <row r="965" spans="1:29" ht="15.75" customHeight="1">
      <c r="A965" s="363"/>
      <c r="B965" s="363"/>
      <c r="C965" s="363"/>
      <c r="D965" s="363"/>
      <c r="E965" s="363"/>
      <c r="F965" s="363"/>
      <c r="G965" s="363"/>
      <c r="H965" s="363"/>
      <c r="I965" s="363"/>
      <c r="J965" s="363"/>
      <c r="K965" s="363"/>
      <c r="L965" s="363"/>
      <c r="M965" s="363"/>
      <c r="N965" s="363"/>
      <c r="O965" s="363"/>
      <c r="P965" s="363"/>
      <c r="Q965" s="363"/>
      <c r="R965" s="363"/>
      <c r="S965" s="363"/>
      <c r="T965" s="363"/>
      <c r="U965" s="363"/>
      <c r="V965" s="363"/>
      <c r="W965" s="363"/>
      <c r="X965" s="363"/>
      <c r="Y965" s="363"/>
      <c r="Z965" s="363"/>
      <c r="AA965" s="363"/>
      <c r="AB965" s="363"/>
      <c r="AC965" s="363"/>
    </row>
    <row r="966" spans="1:29" ht="15.75" customHeight="1">
      <c r="A966" s="363"/>
      <c r="B966" s="363"/>
      <c r="C966" s="363"/>
      <c r="D966" s="363"/>
      <c r="E966" s="363"/>
      <c r="F966" s="363"/>
      <c r="G966" s="363"/>
      <c r="H966" s="363"/>
      <c r="I966" s="363"/>
      <c r="J966" s="363"/>
      <c r="K966" s="363"/>
      <c r="L966" s="363"/>
      <c r="M966" s="363"/>
      <c r="N966" s="363"/>
      <c r="O966" s="363"/>
      <c r="P966" s="363"/>
      <c r="Q966" s="363"/>
      <c r="R966" s="363"/>
      <c r="S966" s="363"/>
      <c r="T966" s="363"/>
      <c r="U966" s="363"/>
      <c r="V966" s="363"/>
      <c r="W966" s="363"/>
      <c r="X966" s="363"/>
      <c r="Y966" s="363"/>
      <c r="Z966" s="363"/>
      <c r="AA966" s="363"/>
      <c r="AB966" s="363"/>
      <c r="AC966" s="363"/>
    </row>
    <row r="967" spans="1:29" ht="15.75" customHeight="1">
      <c r="A967" s="363"/>
      <c r="B967" s="363"/>
      <c r="C967" s="363"/>
      <c r="D967" s="363"/>
      <c r="E967" s="363"/>
      <c r="F967" s="363"/>
      <c r="G967" s="363"/>
      <c r="H967" s="363"/>
      <c r="I967" s="363"/>
      <c r="J967" s="363"/>
      <c r="K967" s="363"/>
      <c r="L967" s="363"/>
      <c r="M967" s="363"/>
      <c r="N967" s="363"/>
      <c r="O967" s="363"/>
      <c r="P967" s="363"/>
      <c r="Q967" s="363"/>
      <c r="R967" s="363"/>
      <c r="S967" s="363"/>
      <c r="T967" s="363"/>
      <c r="U967" s="363"/>
      <c r="V967" s="363"/>
      <c r="W967" s="363"/>
      <c r="X967" s="363"/>
      <c r="Y967" s="363"/>
      <c r="Z967" s="363"/>
      <c r="AA967" s="363"/>
      <c r="AB967" s="363"/>
      <c r="AC967" s="363"/>
    </row>
    <row r="968" spans="1:29" ht="15.75" customHeight="1">
      <c r="A968" s="363"/>
      <c r="B968" s="363"/>
      <c r="C968" s="363"/>
      <c r="D968" s="363"/>
      <c r="E968" s="363"/>
      <c r="F968" s="363"/>
      <c r="G968" s="363"/>
      <c r="H968" s="363"/>
      <c r="I968" s="363"/>
      <c r="J968" s="363"/>
      <c r="K968" s="363"/>
      <c r="L968" s="363"/>
      <c r="M968" s="363"/>
      <c r="N968" s="363"/>
      <c r="O968" s="363"/>
      <c r="P968" s="363"/>
      <c r="Q968" s="363"/>
      <c r="R968" s="363"/>
      <c r="S968" s="363"/>
      <c r="T968" s="363"/>
      <c r="U968" s="363"/>
      <c r="V968" s="363"/>
      <c r="W968" s="363"/>
      <c r="X968" s="363"/>
      <c r="Y968" s="363"/>
      <c r="Z968" s="363"/>
      <c r="AA968" s="363"/>
      <c r="AB968" s="363"/>
      <c r="AC968" s="363"/>
    </row>
    <row r="969" spans="1:29" ht="15.75" customHeight="1">
      <c r="A969" s="363"/>
      <c r="B969" s="363"/>
      <c r="C969" s="363"/>
      <c r="D969" s="363"/>
      <c r="E969" s="363"/>
      <c r="F969" s="363"/>
      <c r="G969" s="363"/>
      <c r="H969" s="363"/>
      <c r="I969" s="363"/>
      <c r="J969" s="363"/>
      <c r="K969" s="363"/>
      <c r="L969" s="363"/>
      <c r="M969" s="363"/>
      <c r="N969" s="363"/>
      <c r="O969" s="363"/>
      <c r="P969" s="363"/>
      <c r="Q969" s="363"/>
      <c r="R969" s="363"/>
      <c r="S969" s="363"/>
      <c r="T969" s="363"/>
      <c r="U969" s="363"/>
      <c r="V969" s="363"/>
      <c r="W969" s="363"/>
      <c r="X969" s="363"/>
      <c r="Y969" s="363"/>
      <c r="Z969" s="363"/>
      <c r="AA969" s="363"/>
      <c r="AB969" s="363"/>
      <c r="AC969" s="363"/>
    </row>
    <row r="970" spans="1:29" ht="15.75" customHeight="1">
      <c r="A970" s="363"/>
      <c r="B970" s="363"/>
      <c r="C970" s="363"/>
      <c r="D970" s="363"/>
      <c r="E970" s="363"/>
      <c r="F970" s="363"/>
      <c r="G970" s="363"/>
      <c r="H970" s="363"/>
      <c r="I970" s="363"/>
      <c r="J970" s="363"/>
      <c r="K970" s="363"/>
      <c r="L970" s="363"/>
      <c r="M970" s="363"/>
      <c r="N970" s="363"/>
      <c r="O970" s="363"/>
      <c r="P970" s="363"/>
      <c r="Q970" s="363"/>
      <c r="R970" s="363"/>
      <c r="S970" s="363"/>
      <c r="T970" s="363"/>
      <c r="U970" s="363"/>
      <c r="V970" s="363"/>
      <c r="W970" s="363"/>
      <c r="X970" s="363"/>
      <c r="Y970" s="363"/>
      <c r="Z970" s="363"/>
      <c r="AA970" s="363"/>
      <c r="AB970" s="363"/>
      <c r="AC970" s="363"/>
    </row>
    <row r="971" spans="1:29" ht="15.75" customHeight="1">
      <c r="A971" s="363"/>
      <c r="B971" s="363"/>
      <c r="C971" s="363"/>
      <c r="D971" s="363"/>
      <c r="E971" s="363"/>
      <c r="F971" s="363"/>
      <c r="G971" s="363"/>
      <c r="H971" s="363"/>
      <c r="I971" s="363"/>
      <c r="J971" s="363"/>
      <c r="K971" s="363"/>
      <c r="L971" s="363"/>
      <c r="M971" s="363"/>
      <c r="N971" s="363"/>
      <c r="O971" s="363"/>
      <c r="P971" s="363"/>
      <c r="Q971" s="363"/>
      <c r="R971" s="363"/>
      <c r="S971" s="363"/>
      <c r="T971" s="363"/>
      <c r="U971" s="363"/>
      <c r="V971" s="363"/>
      <c r="W971" s="363"/>
      <c r="X971" s="363"/>
      <c r="Y971" s="363"/>
      <c r="Z971" s="363"/>
      <c r="AA971" s="363"/>
      <c r="AB971" s="363"/>
      <c r="AC971" s="363"/>
    </row>
    <row r="972" spans="1:29" ht="15.75" customHeight="1">
      <c r="A972" s="363"/>
      <c r="B972" s="363"/>
      <c r="C972" s="363"/>
      <c r="D972" s="363"/>
      <c r="E972" s="363"/>
      <c r="F972" s="363"/>
      <c r="G972" s="363"/>
      <c r="H972" s="363"/>
      <c r="I972" s="363"/>
      <c r="J972" s="363"/>
      <c r="K972" s="363"/>
      <c r="L972" s="363"/>
      <c r="M972" s="363"/>
      <c r="N972" s="363"/>
      <c r="O972" s="363"/>
      <c r="P972" s="363"/>
      <c r="Q972" s="363"/>
      <c r="R972" s="363"/>
      <c r="S972" s="363"/>
      <c r="T972" s="363"/>
      <c r="U972" s="363"/>
      <c r="V972" s="363"/>
      <c r="W972" s="363"/>
      <c r="X972" s="363"/>
      <c r="Y972" s="363"/>
      <c r="Z972" s="363"/>
      <c r="AA972" s="363"/>
      <c r="AB972" s="363"/>
      <c r="AC972" s="363"/>
    </row>
    <row r="973" spans="1:29" ht="15.75" customHeight="1">
      <c r="A973" s="363"/>
      <c r="B973" s="363"/>
      <c r="C973" s="363"/>
      <c r="D973" s="363"/>
      <c r="E973" s="363"/>
      <c r="F973" s="363"/>
      <c r="G973" s="363"/>
      <c r="H973" s="363"/>
      <c r="I973" s="363"/>
      <c r="J973" s="363"/>
      <c r="K973" s="363"/>
      <c r="L973" s="363"/>
      <c r="M973" s="363"/>
      <c r="N973" s="363"/>
      <c r="O973" s="363"/>
      <c r="P973" s="363"/>
      <c r="Q973" s="363"/>
      <c r="R973" s="363"/>
      <c r="S973" s="363"/>
      <c r="T973" s="363"/>
      <c r="U973" s="363"/>
      <c r="V973" s="363"/>
      <c r="W973" s="363"/>
      <c r="X973" s="363"/>
      <c r="Y973" s="363"/>
      <c r="Z973" s="363"/>
      <c r="AA973" s="363"/>
      <c r="AB973" s="363"/>
      <c r="AC973" s="363"/>
    </row>
    <row r="974" spans="1:29" ht="15.75" customHeight="1">
      <c r="A974" s="363"/>
      <c r="B974" s="363"/>
      <c r="C974" s="363"/>
      <c r="D974" s="363"/>
      <c r="E974" s="363"/>
      <c r="F974" s="363"/>
      <c r="G974" s="363"/>
      <c r="H974" s="363"/>
      <c r="I974" s="363"/>
      <c r="J974" s="363"/>
      <c r="K974" s="363"/>
      <c r="L974" s="363"/>
      <c r="M974" s="363"/>
      <c r="N974" s="363"/>
      <c r="O974" s="363"/>
      <c r="P974" s="363"/>
      <c r="Q974" s="363"/>
      <c r="R974" s="363"/>
      <c r="S974" s="363"/>
      <c r="T974" s="363"/>
      <c r="U974" s="363"/>
      <c r="V974" s="363"/>
      <c r="W974" s="363"/>
      <c r="X974" s="363"/>
      <c r="Y974" s="363"/>
      <c r="Z974" s="363"/>
      <c r="AA974" s="363"/>
      <c r="AB974" s="363"/>
      <c r="AC974" s="363"/>
    </row>
    <row r="975" spans="1:29" ht="15.75" customHeight="1">
      <c r="A975" s="363"/>
      <c r="B975" s="363"/>
      <c r="C975" s="363"/>
      <c r="D975" s="363"/>
      <c r="E975" s="363"/>
      <c r="F975" s="363"/>
      <c r="G975" s="363"/>
      <c r="H975" s="363"/>
      <c r="I975" s="363"/>
      <c r="J975" s="363"/>
      <c r="K975" s="363"/>
      <c r="L975" s="363"/>
      <c r="M975" s="363"/>
      <c r="N975" s="363"/>
      <c r="O975" s="363"/>
      <c r="P975" s="363"/>
      <c r="Q975" s="363"/>
      <c r="R975" s="363"/>
      <c r="S975" s="363"/>
      <c r="T975" s="363"/>
      <c r="U975" s="363"/>
      <c r="V975" s="363"/>
      <c r="W975" s="363"/>
      <c r="X975" s="363"/>
      <c r="Y975" s="363"/>
      <c r="Z975" s="363"/>
      <c r="AA975" s="363"/>
      <c r="AB975" s="363"/>
      <c r="AC975" s="363"/>
    </row>
    <row r="976" spans="1:29" ht="15.75" customHeight="1">
      <c r="A976" s="363"/>
      <c r="B976" s="363"/>
      <c r="C976" s="363"/>
      <c r="D976" s="363"/>
      <c r="E976" s="363"/>
      <c r="F976" s="363"/>
      <c r="G976" s="363"/>
      <c r="H976" s="363"/>
      <c r="I976" s="363"/>
      <c r="J976" s="363"/>
      <c r="K976" s="363"/>
      <c r="L976" s="363"/>
      <c r="M976" s="363"/>
      <c r="N976" s="363"/>
      <c r="O976" s="363"/>
      <c r="P976" s="363"/>
      <c r="Q976" s="363"/>
      <c r="R976" s="363"/>
      <c r="S976" s="363"/>
      <c r="T976" s="363"/>
      <c r="U976" s="363"/>
      <c r="V976" s="363"/>
      <c r="W976" s="363"/>
      <c r="X976" s="363"/>
      <c r="Y976" s="363"/>
      <c r="Z976" s="363"/>
      <c r="AA976" s="363"/>
      <c r="AB976" s="363"/>
      <c r="AC976" s="363"/>
    </row>
    <row r="977" spans="1:29" ht="15.75" customHeight="1">
      <c r="A977" s="363"/>
      <c r="B977" s="363"/>
      <c r="C977" s="363"/>
      <c r="D977" s="363"/>
      <c r="E977" s="363"/>
      <c r="F977" s="363"/>
      <c r="G977" s="363"/>
      <c r="H977" s="363"/>
      <c r="I977" s="363"/>
      <c r="J977" s="363"/>
      <c r="K977" s="363"/>
      <c r="L977" s="363"/>
      <c r="M977" s="363"/>
      <c r="N977" s="363"/>
      <c r="O977" s="363"/>
      <c r="P977" s="363"/>
      <c r="Q977" s="363"/>
      <c r="R977" s="363"/>
      <c r="S977" s="363"/>
      <c r="T977" s="363"/>
      <c r="U977" s="363"/>
      <c r="V977" s="363"/>
      <c r="W977" s="363"/>
      <c r="X977" s="363"/>
      <c r="Y977" s="363"/>
      <c r="Z977" s="363"/>
      <c r="AA977" s="363"/>
      <c r="AB977" s="363"/>
      <c r="AC977" s="363"/>
    </row>
    <row r="978" spans="1:29" ht="15.75" customHeight="1">
      <c r="A978" s="363"/>
      <c r="B978" s="363"/>
      <c r="C978" s="363"/>
      <c r="D978" s="363"/>
      <c r="E978" s="363"/>
      <c r="F978" s="363"/>
      <c r="G978" s="363"/>
      <c r="H978" s="363"/>
      <c r="I978" s="363"/>
      <c r="J978" s="363"/>
      <c r="K978" s="363"/>
      <c r="L978" s="363"/>
      <c r="M978" s="363"/>
      <c r="N978" s="363"/>
      <c r="O978" s="363"/>
      <c r="P978" s="363"/>
      <c r="Q978" s="363"/>
      <c r="R978" s="363"/>
      <c r="S978" s="363"/>
      <c r="T978" s="363"/>
      <c r="U978" s="363"/>
      <c r="V978" s="363"/>
      <c r="W978" s="363"/>
      <c r="X978" s="363"/>
      <c r="Y978" s="363"/>
      <c r="Z978" s="363"/>
      <c r="AA978" s="363"/>
      <c r="AB978" s="363"/>
      <c r="AC978" s="363"/>
    </row>
    <row r="979" spans="1:29" ht="15.75" customHeight="1">
      <c r="A979" s="363"/>
      <c r="B979" s="363"/>
      <c r="C979" s="363"/>
      <c r="D979" s="363"/>
      <c r="E979" s="363"/>
      <c r="F979" s="363"/>
      <c r="G979" s="363"/>
      <c r="H979" s="363"/>
      <c r="I979" s="363"/>
      <c r="J979" s="363"/>
      <c r="K979" s="363"/>
      <c r="L979" s="363"/>
      <c r="M979" s="363"/>
      <c r="N979" s="363"/>
      <c r="O979" s="363"/>
      <c r="P979" s="363"/>
      <c r="Q979" s="363"/>
      <c r="R979" s="363"/>
      <c r="S979" s="363"/>
      <c r="T979" s="363"/>
      <c r="U979" s="363"/>
      <c r="V979" s="363"/>
      <c r="W979" s="363"/>
      <c r="X979" s="363"/>
      <c r="Y979" s="363"/>
      <c r="Z979" s="363"/>
      <c r="AA979" s="363"/>
      <c r="AB979" s="363"/>
      <c r="AC979" s="363"/>
    </row>
    <row r="980" spans="1:29" ht="15.75" customHeight="1">
      <c r="A980" s="363"/>
      <c r="B980" s="363"/>
      <c r="C980" s="363"/>
      <c r="D980" s="363"/>
      <c r="E980" s="363"/>
      <c r="F980" s="363"/>
      <c r="G980" s="363"/>
      <c r="H980" s="363"/>
      <c r="I980" s="363"/>
      <c r="J980" s="363"/>
      <c r="K980" s="363"/>
      <c r="L980" s="363"/>
      <c r="M980" s="363"/>
      <c r="N980" s="363"/>
      <c r="O980" s="363"/>
      <c r="P980" s="363"/>
      <c r="Q980" s="363"/>
      <c r="R980" s="363"/>
      <c r="S980" s="363"/>
      <c r="T980" s="363"/>
      <c r="U980" s="363"/>
      <c r="V980" s="363"/>
      <c r="W980" s="363"/>
      <c r="X980" s="363"/>
      <c r="Y980" s="363"/>
      <c r="Z980" s="363"/>
      <c r="AA980" s="363"/>
      <c r="AB980" s="363"/>
      <c r="AC980" s="363"/>
    </row>
    <row r="981" spans="1:29" ht="15.75" customHeight="1">
      <c r="A981" s="363"/>
      <c r="B981" s="363"/>
      <c r="C981" s="363"/>
      <c r="D981" s="363"/>
      <c r="E981" s="363"/>
      <c r="F981" s="363"/>
      <c r="G981" s="363"/>
      <c r="H981" s="363"/>
      <c r="I981" s="363"/>
      <c r="J981" s="363"/>
      <c r="K981" s="363"/>
      <c r="L981" s="363"/>
      <c r="M981" s="363"/>
      <c r="N981" s="363"/>
      <c r="O981" s="363"/>
      <c r="P981" s="363"/>
      <c r="Q981" s="363"/>
      <c r="R981" s="363"/>
      <c r="S981" s="363"/>
      <c r="T981" s="363"/>
      <c r="U981" s="363"/>
      <c r="V981" s="363"/>
      <c r="W981" s="363"/>
      <c r="X981" s="363"/>
      <c r="Y981" s="363"/>
      <c r="Z981" s="363"/>
      <c r="AA981" s="363"/>
      <c r="AB981" s="363"/>
      <c r="AC981" s="363"/>
    </row>
    <row r="982" spans="1:29" ht="15.75" customHeight="1">
      <c r="A982" s="363"/>
      <c r="B982" s="363"/>
      <c r="C982" s="363"/>
      <c r="D982" s="363"/>
      <c r="E982" s="363"/>
      <c r="F982" s="363"/>
      <c r="G982" s="363"/>
      <c r="H982" s="363"/>
      <c r="I982" s="363"/>
      <c r="J982" s="363"/>
      <c r="K982" s="363"/>
      <c r="L982" s="363"/>
      <c r="M982" s="363"/>
      <c r="N982" s="363"/>
      <c r="O982" s="363"/>
      <c r="P982" s="363"/>
      <c r="Q982" s="363"/>
      <c r="R982" s="363"/>
      <c r="S982" s="363"/>
      <c r="T982" s="363"/>
      <c r="U982" s="363"/>
      <c r="V982" s="363"/>
      <c r="W982" s="363"/>
      <c r="X982" s="363"/>
      <c r="Y982" s="363"/>
      <c r="Z982" s="363"/>
      <c r="AA982" s="363"/>
      <c r="AB982" s="363"/>
      <c r="AC982" s="363"/>
    </row>
    <row r="983" spans="1:29" ht="15.75" customHeight="1">
      <c r="A983" s="363"/>
      <c r="B983" s="363"/>
      <c r="C983" s="363"/>
      <c r="D983" s="363"/>
      <c r="E983" s="363"/>
      <c r="F983" s="363"/>
      <c r="G983" s="363"/>
      <c r="H983" s="363"/>
      <c r="I983" s="363"/>
      <c r="J983" s="363"/>
      <c r="K983" s="363"/>
      <c r="L983" s="363"/>
      <c r="M983" s="363"/>
      <c r="N983" s="363"/>
      <c r="O983" s="363"/>
      <c r="P983" s="363"/>
      <c r="Q983" s="363"/>
      <c r="R983" s="363"/>
      <c r="S983" s="363"/>
      <c r="T983" s="363"/>
      <c r="U983" s="363"/>
      <c r="V983" s="363"/>
      <c r="W983" s="363"/>
      <c r="X983" s="363"/>
      <c r="Y983" s="363"/>
      <c r="Z983" s="363"/>
      <c r="AA983" s="363"/>
      <c r="AB983" s="363"/>
      <c r="AC983" s="363"/>
    </row>
    <row r="984" spans="1:29" ht="15.75" customHeight="1">
      <c r="A984" s="363"/>
      <c r="B984" s="363"/>
      <c r="C984" s="363"/>
      <c r="D984" s="363"/>
      <c r="E984" s="363"/>
      <c r="F984" s="363"/>
      <c r="G984" s="363"/>
      <c r="H984" s="363"/>
      <c r="I984" s="363"/>
      <c r="J984" s="363"/>
      <c r="K984" s="363"/>
      <c r="L984" s="363"/>
      <c r="M984" s="363"/>
      <c r="N984" s="363"/>
      <c r="O984" s="363"/>
      <c r="P984" s="363"/>
      <c r="Q984" s="363"/>
      <c r="R984" s="363"/>
      <c r="S984" s="363"/>
      <c r="T984" s="363"/>
      <c r="U984" s="363"/>
      <c r="V984" s="363"/>
      <c r="W984" s="363"/>
      <c r="X984" s="363"/>
      <c r="Y984" s="363"/>
      <c r="Z984" s="363"/>
      <c r="AA984" s="363"/>
      <c r="AB984" s="363"/>
      <c r="AC984" s="363"/>
    </row>
    <row r="985" spans="1:29" ht="15.75" customHeight="1">
      <c r="A985" s="363"/>
      <c r="B985" s="363"/>
      <c r="C985" s="363"/>
      <c r="D985" s="363"/>
      <c r="E985" s="363"/>
      <c r="F985" s="363"/>
      <c r="G985" s="363"/>
      <c r="H985" s="363"/>
      <c r="I985" s="363"/>
      <c r="J985" s="363"/>
      <c r="K985" s="363"/>
      <c r="L985" s="363"/>
      <c r="M985" s="363"/>
      <c r="N985" s="363"/>
      <c r="O985" s="363"/>
      <c r="P985" s="363"/>
      <c r="Q985" s="363"/>
      <c r="R985" s="363"/>
      <c r="S985" s="363"/>
      <c r="T985" s="363"/>
      <c r="U985" s="363"/>
      <c r="V985" s="363"/>
      <c r="W985" s="363"/>
      <c r="X985" s="363"/>
      <c r="Y985" s="363"/>
      <c r="Z985" s="363"/>
      <c r="AA985" s="363"/>
      <c r="AB985" s="363"/>
      <c r="AC985" s="363"/>
    </row>
    <row r="986" spans="1:29" ht="15.75" customHeight="1">
      <c r="A986" s="363"/>
      <c r="B986" s="363"/>
      <c r="C986" s="363"/>
      <c r="D986" s="363"/>
      <c r="E986" s="363"/>
      <c r="F986" s="363"/>
      <c r="G986" s="363"/>
      <c r="H986" s="363"/>
      <c r="I986" s="363"/>
      <c r="J986" s="363"/>
      <c r="K986" s="363"/>
      <c r="L986" s="363"/>
      <c r="M986" s="363"/>
      <c r="N986" s="363"/>
      <c r="O986" s="363"/>
      <c r="P986" s="363"/>
      <c r="Q986" s="363"/>
      <c r="R986" s="363"/>
      <c r="S986" s="363"/>
      <c r="T986" s="363"/>
      <c r="U986" s="363"/>
      <c r="V986" s="363"/>
      <c r="W986" s="363"/>
      <c r="X986" s="363"/>
      <c r="Y986" s="363"/>
      <c r="Z986" s="363"/>
      <c r="AA986" s="363"/>
      <c r="AB986" s="363"/>
      <c r="AC986" s="363"/>
    </row>
    <row r="987" spans="1:29" ht="15.75" customHeight="1">
      <c r="A987" s="363"/>
      <c r="B987" s="363"/>
      <c r="C987" s="363"/>
      <c r="D987" s="363"/>
      <c r="E987" s="363"/>
      <c r="F987" s="363"/>
      <c r="G987" s="363"/>
      <c r="H987" s="363"/>
      <c r="I987" s="363"/>
      <c r="J987" s="363"/>
      <c r="K987" s="363"/>
      <c r="L987" s="363"/>
      <c r="M987" s="363"/>
      <c r="N987" s="363"/>
      <c r="O987" s="363"/>
      <c r="P987" s="363"/>
      <c r="Q987" s="363"/>
      <c r="R987" s="363"/>
      <c r="S987" s="363"/>
      <c r="T987" s="363"/>
      <c r="U987" s="363"/>
      <c r="V987" s="363"/>
      <c r="W987" s="363"/>
      <c r="X987" s="363"/>
      <c r="Y987" s="363"/>
      <c r="Z987" s="363"/>
      <c r="AA987" s="363"/>
      <c r="AB987" s="363"/>
      <c r="AC987" s="363"/>
    </row>
    <row r="988" spans="1:29" ht="15.75" customHeight="1">
      <c r="A988" s="363"/>
      <c r="B988" s="363"/>
      <c r="C988" s="363"/>
      <c r="D988" s="363"/>
      <c r="E988" s="363"/>
      <c r="F988" s="363"/>
      <c r="G988" s="363"/>
      <c r="H988" s="363"/>
      <c r="I988" s="363"/>
      <c r="J988" s="363"/>
      <c r="K988" s="363"/>
      <c r="L988" s="363"/>
      <c r="M988" s="363"/>
      <c r="N988" s="363"/>
      <c r="O988" s="363"/>
      <c r="P988" s="363"/>
      <c r="Q988" s="363"/>
      <c r="R988" s="363"/>
      <c r="S988" s="363"/>
      <c r="T988" s="363"/>
      <c r="U988" s="363"/>
      <c r="V988" s="363"/>
      <c r="W988" s="363"/>
      <c r="X988" s="363"/>
      <c r="Y988" s="363"/>
      <c r="Z988" s="363"/>
      <c r="AA988" s="363"/>
      <c r="AB988" s="363"/>
      <c r="AC988" s="363"/>
    </row>
    <row r="989" spans="1:29" ht="15.75" customHeight="1">
      <c r="A989" s="363"/>
      <c r="B989" s="363"/>
      <c r="C989" s="363"/>
      <c r="D989" s="363"/>
      <c r="E989" s="363"/>
      <c r="F989" s="363"/>
      <c r="G989" s="363"/>
      <c r="H989" s="363"/>
      <c r="I989" s="363"/>
      <c r="J989" s="363"/>
      <c r="K989" s="363"/>
      <c r="L989" s="363"/>
      <c r="M989" s="363"/>
      <c r="N989" s="363"/>
      <c r="O989" s="363"/>
      <c r="P989" s="363"/>
      <c r="Q989" s="363"/>
      <c r="R989" s="363"/>
      <c r="S989" s="363"/>
      <c r="T989" s="363"/>
      <c r="U989" s="363"/>
      <c r="V989" s="363"/>
      <c r="W989" s="363"/>
      <c r="X989" s="363"/>
      <c r="Y989" s="363"/>
      <c r="Z989" s="363"/>
      <c r="AA989" s="363"/>
      <c r="AB989" s="363"/>
      <c r="AC989" s="363"/>
    </row>
    <row r="990" spans="1:29" ht="15.75" customHeight="1">
      <c r="A990" s="363"/>
      <c r="B990" s="363"/>
      <c r="C990" s="363"/>
      <c r="D990" s="363"/>
      <c r="E990" s="363"/>
      <c r="F990" s="363"/>
      <c r="G990" s="363"/>
      <c r="H990" s="363"/>
      <c r="I990" s="363"/>
      <c r="J990" s="363"/>
      <c r="K990" s="363"/>
      <c r="L990" s="363"/>
      <c r="M990" s="363"/>
      <c r="N990" s="363"/>
      <c r="O990" s="363"/>
      <c r="P990" s="363"/>
      <c r="Q990" s="363"/>
      <c r="R990" s="363"/>
      <c r="S990" s="363"/>
      <c r="T990" s="363"/>
      <c r="U990" s="363"/>
      <c r="V990" s="363"/>
      <c r="W990" s="363"/>
      <c r="X990" s="363"/>
      <c r="Y990" s="363"/>
      <c r="Z990" s="363"/>
      <c r="AA990" s="363"/>
      <c r="AB990" s="363"/>
      <c r="AC990" s="363"/>
    </row>
    <row r="991" spans="1:29" ht="15.75" customHeight="1">
      <c r="A991" s="363"/>
      <c r="B991" s="363"/>
      <c r="C991" s="363"/>
      <c r="D991" s="363"/>
      <c r="E991" s="363"/>
      <c r="F991" s="363"/>
      <c r="G991" s="363"/>
      <c r="H991" s="363"/>
      <c r="I991" s="363"/>
      <c r="J991" s="363"/>
      <c r="K991" s="363"/>
      <c r="L991" s="363"/>
      <c r="M991" s="363"/>
      <c r="N991" s="363"/>
      <c r="O991" s="363"/>
      <c r="P991" s="363"/>
      <c r="Q991" s="363"/>
      <c r="R991" s="363"/>
      <c r="S991" s="363"/>
      <c r="T991" s="363"/>
      <c r="U991" s="363"/>
      <c r="V991" s="363"/>
      <c r="W991" s="363"/>
      <c r="X991" s="363"/>
      <c r="Y991" s="363"/>
      <c r="Z991" s="363"/>
      <c r="AA991" s="363"/>
      <c r="AB991" s="363"/>
      <c r="AC991" s="363"/>
    </row>
    <row r="992" spans="1:29" ht="15.75" customHeight="1">
      <c r="A992" s="363"/>
      <c r="B992" s="363"/>
      <c r="C992" s="363"/>
      <c r="D992" s="363"/>
      <c r="E992" s="363"/>
      <c r="F992" s="363"/>
      <c r="G992" s="363"/>
      <c r="H992" s="363"/>
      <c r="I992" s="363"/>
      <c r="J992" s="363"/>
      <c r="K992" s="363"/>
      <c r="L992" s="363"/>
      <c r="M992" s="363"/>
      <c r="N992" s="363"/>
      <c r="O992" s="363"/>
      <c r="P992" s="363"/>
      <c r="Q992" s="363"/>
      <c r="R992" s="363"/>
      <c r="S992" s="363"/>
      <c r="T992" s="363"/>
      <c r="U992" s="363"/>
      <c r="V992" s="363"/>
      <c r="W992" s="363"/>
      <c r="X992" s="363"/>
      <c r="Y992" s="363"/>
      <c r="Z992" s="363"/>
      <c r="AA992" s="363"/>
      <c r="AB992" s="363"/>
      <c r="AC992" s="363"/>
    </row>
    <row r="993" spans="1:29" ht="15.75" customHeight="1">
      <c r="A993" s="363"/>
      <c r="B993" s="363"/>
      <c r="C993" s="363"/>
      <c r="D993" s="363"/>
      <c r="E993" s="363"/>
      <c r="F993" s="363"/>
      <c r="G993" s="363"/>
      <c r="H993" s="363"/>
      <c r="I993" s="363"/>
      <c r="J993" s="363"/>
      <c r="K993" s="363"/>
      <c r="L993" s="363"/>
      <c r="M993" s="363"/>
      <c r="N993" s="363"/>
      <c r="O993" s="363"/>
      <c r="P993" s="363"/>
      <c r="Q993" s="363"/>
      <c r="R993" s="363"/>
      <c r="S993" s="363"/>
      <c r="T993" s="363"/>
      <c r="U993" s="363"/>
      <c r="V993" s="363"/>
      <c r="W993" s="363"/>
      <c r="X993" s="363"/>
      <c r="Y993" s="363"/>
      <c r="Z993" s="363"/>
      <c r="AA993" s="363"/>
      <c r="AB993" s="363"/>
      <c r="AC993" s="363"/>
    </row>
    <row r="994" spans="1:29" ht="15.75" customHeight="1">
      <c r="A994" s="363"/>
      <c r="B994" s="363"/>
      <c r="C994" s="363"/>
      <c r="D994" s="363"/>
      <c r="E994" s="363"/>
      <c r="F994" s="363"/>
      <c r="G994" s="363"/>
      <c r="H994" s="363"/>
      <c r="I994" s="363"/>
      <c r="J994" s="363"/>
      <c r="K994" s="363"/>
      <c r="L994" s="363"/>
      <c r="M994" s="363"/>
      <c r="N994" s="363"/>
      <c r="O994" s="363"/>
      <c r="P994" s="363"/>
      <c r="Q994" s="363"/>
      <c r="R994" s="363"/>
      <c r="S994" s="363"/>
      <c r="T994" s="363"/>
      <c r="U994" s="363"/>
      <c r="V994" s="363"/>
      <c r="W994" s="363"/>
      <c r="X994" s="363"/>
      <c r="Y994" s="363"/>
      <c r="Z994" s="363"/>
      <c r="AA994" s="363"/>
      <c r="AB994" s="363"/>
      <c r="AC994" s="363"/>
    </row>
    <row r="995" spans="1:29" ht="15.75" customHeight="1">
      <c r="A995" s="363"/>
      <c r="B995" s="363"/>
      <c r="C995" s="363"/>
      <c r="D995" s="363"/>
      <c r="E995" s="363"/>
      <c r="F995" s="363"/>
      <c r="G995" s="363"/>
      <c r="H995" s="363"/>
      <c r="I995" s="363"/>
      <c r="J995" s="363"/>
      <c r="K995" s="363"/>
      <c r="L995" s="363"/>
      <c r="M995" s="363"/>
      <c r="N995" s="363"/>
      <c r="O995" s="363"/>
      <c r="P995" s="363"/>
      <c r="Q995" s="363"/>
      <c r="R995" s="363"/>
      <c r="S995" s="363"/>
      <c r="T995" s="363"/>
      <c r="U995" s="363"/>
      <c r="V995" s="363"/>
      <c r="W995" s="363"/>
      <c r="X995" s="363"/>
      <c r="Y995" s="363"/>
      <c r="Z995" s="363"/>
      <c r="AA995" s="363"/>
      <c r="AB995" s="363"/>
      <c r="AC995" s="363"/>
    </row>
    <row r="996" spans="1:29" ht="15.75" customHeight="1">
      <c r="A996" s="363"/>
      <c r="B996" s="363"/>
      <c r="C996" s="363"/>
      <c r="D996" s="363"/>
      <c r="E996" s="363"/>
      <c r="F996" s="363"/>
      <c r="G996" s="363"/>
      <c r="H996" s="363"/>
      <c r="I996" s="363"/>
      <c r="J996" s="363"/>
      <c r="K996" s="363"/>
      <c r="L996" s="363"/>
      <c r="M996" s="363"/>
      <c r="N996" s="363"/>
      <c r="O996" s="363"/>
      <c r="P996" s="363"/>
      <c r="Q996" s="363"/>
      <c r="R996" s="363"/>
      <c r="S996" s="363"/>
      <c r="T996" s="363"/>
      <c r="U996" s="363"/>
      <c r="V996" s="363"/>
      <c r="W996" s="363"/>
      <c r="X996" s="363"/>
      <c r="Y996" s="363"/>
      <c r="Z996" s="363"/>
      <c r="AA996" s="363"/>
      <c r="AB996" s="363"/>
      <c r="AC996" s="363"/>
    </row>
    <row r="997" spans="1:29" ht="15.75" customHeight="1">
      <c r="A997" s="363"/>
      <c r="B997" s="363"/>
      <c r="C997" s="363"/>
      <c r="D997" s="363"/>
      <c r="E997" s="363"/>
      <c r="F997" s="363"/>
      <c r="G997" s="363"/>
      <c r="H997" s="363"/>
      <c r="I997" s="363"/>
      <c r="J997" s="363"/>
      <c r="K997" s="363"/>
      <c r="L997" s="363"/>
      <c r="M997" s="363"/>
      <c r="N997" s="363"/>
      <c r="O997" s="363"/>
      <c r="P997" s="363"/>
      <c r="Q997" s="363"/>
      <c r="R997" s="363"/>
      <c r="S997" s="363"/>
      <c r="T997" s="363"/>
      <c r="U997" s="363"/>
      <c r="V997" s="363"/>
      <c r="W997" s="363"/>
      <c r="X997" s="363"/>
      <c r="Y997" s="363"/>
      <c r="Z997" s="363"/>
      <c r="AA997" s="363"/>
      <c r="AB997" s="363"/>
      <c r="AC997" s="363"/>
    </row>
    <row r="998" spans="1:29" ht="15.75" customHeight="1">
      <c r="A998" s="363"/>
      <c r="B998" s="363"/>
      <c r="C998" s="363"/>
      <c r="D998" s="363"/>
      <c r="E998" s="363"/>
      <c r="F998" s="363"/>
      <c r="G998" s="363"/>
      <c r="H998" s="363"/>
      <c r="I998" s="363"/>
      <c r="J998" s="363"/>
      <c r="K998" s="363"/>
      <c r="L998" s="363"/>
      <c r="M998" s="363"/>
      <c r="N998" s="363"/>
      <c r="O998" s="363"/>
      <c r="P998" s="363"/>
      <c r="Q998" s="363"/>
      <c r="R998" s="363"/>
      <c r="S998" s="363"/>
      <c r="T998" s="363"/>
      <c r="U998" s="363"/>
      <c r="V998" s="363"/>
      <c r="W998" s="363"/>
      <c r="X998" s="363"/>
      <c r="Y998" s="363"/>
      <c r="Z998" s="363"/>
      <c r="AA998" s="363"/>
      <c r="AB998" s="363"/>
      <c r="AC998" s="363"/>
    </row>
    <row r="999" spans="1:29" ht="15.75" customHeight="1">
      <c r="A999" s="363"/>
      <c r="B999" s="363"/>
      <c r="C999" s="363"/>
      <c r="D999" s="363"/>
      <c r="E999" s="363"/>
      <c r="F999" s="363"/>
      <c r="G999" s="363"/>
      <c r="H999" s="363"/>
      <c r="I999" s="363"/>
      <c r="J999" s="363"/>
      <c r="K999" s="363"/>
      <c r="L999" s="363"/>
      <c r="M999" s="363"/>
      <c r="N999" s="363"/>
      <c r="O999" s="363"/>
      <c r="P999" s="363"/>
      <c r="Q999" s="363"/>
      <c r="R999" s="363"/>
      <c r="S999" s="363"/>
      <c r="T999" s="363"/>
      <c r="U999" s="363"/>
      <c r="V999" s="363"/>
      <c r="W999" s="363"/>
      <c r="X999" s="363"/>
      <c r="Y999" s="363"/>
      <c r="Z999" s="363"/>
      <c r="AA999" s="363"/>
      <c r="AB999" s="363"/>
      <c r="AC999" s="363"/>
    </row>
    <row r="1000" spans="1:29" ht="15.75" customHeight="1">
      <c r="A1000" s="363"/>
      <c r="B1000" s="363"/>
      <c r="C1000" s="363"/>
      <c r="D1000" s="363"/>
      <c r="E1000" s="363"/>
      <c r="F1000" s="363"/>
      <c r="G1000" s="363"/>
      <c r="H1000" s="363"/>
      <c r="I1000" s="363"/>
      <c r="J1000" s="363"/>
      <c r="K1000" s="363"/>
      <c r="L1000" s="363"/>
      <c r="M1000" s="363"/>
      <c r="N1000" s="363"/>
      <c r="O1000" s="363"/>
      <c r="P1000" s="363"/>
      <c r="Q1000" s="363"/>
      <c r="R1000" s="363"/>
      <c r="S1000" s="363"/>
      <c r="T1000" s="363"/>
      <c r="U1000" s="363"/>
      <c r="V1000" s="363"/>
      <c r="W1000" s="363"/>
      <c r="X1000" s="363"/>
      <c r="Y1000" s="363"/>
      <c r="Z1000" s="363"/>
      <c r="AA1000" s="363"/>
      <c r="AB1000" s="363"/>
      <c r="AC1000" s="363"/>
    </row>
  </sheetData>
  <mergeCells count="1">
    <mergeCell ref="M2:N2"/>
  </mergeCells>
  <pageMargins left="0.7" right="0.7" top="0.75" bottom="0.75" header="0" footer="0"/>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K3519"/>
  <sheetViews>
    <sheetView workbookViewId="0"/>
  </sheetViews>
  <sheetFormatPr defaultColWidth="14.453125" defaultRowHeight="15" customHeight="1"/>
  <cols>
    <col min="1" max="2" width="8.54296875" customWidth="1"/>
    <col min="3" max="3" width="10.54296875" customWidth="1"/>
    <col min="4" max="4" width="8.54296875" customWidth="1"/>
    <col min="5" max="5" width="19" customWidth="1"/>
    <col min="6" max="8" width="8.54296875" customWidth="1"/>
    <col min="9" max="11" width="55" customWidth="1"/>
  </cols>
  <sheetData>
    <row r="1" spans="2:11" ht="14.25" customHeight="1"/>
    <row r="2" spans="2:11" ht="14.25" customHeight="1"/>
    <row r="3" spans="2:11" ht="14.25" customHeight="1"/>
    <row r="4" spans="2:11" ht="14.25" customHeight="1">
      <c r="C4" s="68" t="s">
        <v>267</v>
      </c>
      <c r="D4" s="68" t="s">
        <v>254</v>
      </c>
      <c r="E4" s="68" t="s">
        <v>173</v>
      </c>
      <c r="F4" s="68" t="s">
        <v>268</v>
      </c>
      <c r="G4" s="68" t="s">
        <v>146</v>
      </c>
      <c r="H4" s="68" t="s">
        <v>147</v>
      </c>
      <c r="I4" s="68" t="s">
        <v>1974</v>
      </c>
      <c r="J4" s="68" t="s">
        <v>1975</v>
      </c>
      <c r="K4" s="68" t="s">
        <v>1976</v>
      </c>
    </row>
    <row r="5" spans="2:11" ht="14.25" hidden="1" customHeight="1">
      <c r="B5" s="364">
        <v>45748</v>
      </c>
      <c r="C5" s="365">
        <v>45661</v>
      </c>
      <c r="D5" s="68" t="s">
        <v>1734</v>
      </c>
      <c r="E5" s="68" t="s">
        <v>1977</v>
      </c>
      <c r="F5" s="68">
        <v>13416</v>
      </c>
      <c r="G5" s="366">
        <v>0.82152777777777775</v>
      </c>
      <c r="H5" s="366">
        <v>0.88194444444444442</v>
      </c>
      <c r="I5" s="68" t="s">
        <v>1978</v>
      </c>
      <c r="J5" s="68" t="s">
        <v>1979</v>
      </c>
      <c r="K5" s="68" t="s">
        <v>1980</v>
      </c>
    </row>
    <row r="6" spans="2:11" ht="14.25" hidden="1" customHeight="1">
      <c r="B6" s="364">
        <v>45748</v>
      </c>
      <c r="C6" s="365">
        <v>45661</v>
      </c>
      <c r="D6" s="68" t="s">
        <v>1742</v>
      </c>
      <c r="E6" s="68" t="s">
        <v>1977</v>
      </c>
      <c r="F6" s="68">
        <v>13400</v>
      </c>
      <c r="G6" s="366">
        <v>0.8125</v>
      </c>
      <c r="H6" s="366">
        <v>0.85416666666666663</v>
      </c>
      <c r="I6" s="68" t="s">
        <v>1981</v>
      </c>
      <c r="J6" s="68" t="s">
        <v>1982</v>
      </c>
      <c r="K6" s="68" t="s">
        <v>1983</v>
      </c>
    </row>
    <row r="7" spans="2:11" ht="14.25" hidden="1" customHeight="1">
      <c r="B7" s="364">
        <v>45748</v>
      </c>
      <c r="C7" s="365">
        <v>45661</v>
      </c>
      <c r="D7" s="68" t="s">
        <v>1730</v>
      </c>
      <c r="E7" s="68" t="s">
        <v>1977</v>
      </c>
      <c r="F7" s="68">
        <v>13631</v>
      </c>
      <c r="G7" s="366">
        <v>0.81944444444444442</v>
      </c>
      <c r="H7" s="366">
        <v>0.96319444444444446</v>
      </c>
      <c r="I7" s="68" t="s">
        <v>1984</v>
      </c>
      <c r="J7" s="68" t="s">
        <v>1985</v>
      </c>
      <c r="K7" s="68" t="s">
        <v>1986</v>
      </c>
    </row>
    <row r="8" spans="2:11" ht="14.25" hidden="1" customHeight="1">
      <c r="B8" s="364">
        <v>45748</v>
      </c>
      <c r="C8" s="365">
        <v>45661</v>
      </c>
      <c r="D8" s="68" t="s">
        <v>1789</v>
      </c>
      <c r="E8" s="68" t="s">
        <v>1987</v>
      </c>
      <c r="F8" s="68">
        <v>11070</v>
      </c>
      <c r="G8" s="366">
        <v>0.97569444444444442</v>
      </c>
      <c r="H8" s="366">
        <v>0.9819444444444444</v>
      </c>
      <c r="I8" s="68" t="s">
        <v>1988</v>
      </c>
      <c r="J8" s="68" t="s">
        <v>1989</v>
      </c>
      <c r="K8" s="68" t="s">
        <v>1990</v>
      </c>
    </row>
    <row r="9" spans="2:11" ht="14.25" hidden="1" customHeight="1">
      <c r="B9" s="364">
        <v>45748</v>
      </c>
      <c r="C9" s="365">
        <v>45661</v>
      </c>
      <c r="D9" s="68" t="s">
        <v>1832</v>
      </c>
      <c r="E9" s="68" t="s">
        <v>1987</v>
      </c>
      <c r="F9" s="68">
        <v>5880</v>
      </c>
      <c r="G9" s="366">
        <v>0.94930555555555551</v>
      </c>
      <c r="H9" s="366">
        <v>0.95347222222222228</v>
      </c>
      <c r="I9" s="68" t="s">
        <v>1991</v>
      </c>
      <c r="J9" s="68" t="s">
        <v>1992</v>
      </c>
      <c r="K9" s="68" t="s">
        <v>1993</v>
      </c>
    </row>
    <row r="10" spans="2:11" ht="14.25" hidden="1" customHeight="1">
      <c r="B10" s="364">
        <v>45748</v>
      </c>
      <c r="C10" s="365">
        <v>45661</v>
      </c>
      <c r="D10" s="68" t="s">
        <v>1830</v>
      </c>
      <c r="E10" s="68" t="s">
        <v>1987</v>
      </c>
      <c r="F10" s="68">
        <v>5983</v>
      </c>
      <c r="G10" s="366">
        <v>0.93263888888888891</v>
      </c>
      <c r="H10" s="366">
        <v>0.94027777777777777</v>
      </c>
      <c r="I10" s="68" t="s">
        <v>1994</v>
      </c>
      <c r="J10" s="68" t="s">
        <v>1995</v>
      </c>
      <c r="K10" s="68" t="s">
        <v>1996</v>
      </c>
    </row>
    <row r="11" spans="2:11" ht="14.25" hidden="1" customHeight="1">
      <c r="B11" s="364">
        <v>45748</v>
      </c>
      <c r="C11" s="365">
        <v>45661</v>
      </c>
      <c r="D11" s="68" t="s">
        <v>1804</v>
      </c>
      <c r="E11" s="68" t="s">
        <v>1987</v>
      </c>
      <c r="F11" s="68">
        <v>10958</v>
      </c>
      <c r="G11" s="366">
        <v>0.88472222222222219</v>
      </c>
      <c r="H11" s="366">
        <v>0.91527777777777775</v>
      </c>
      <c r="I11" s="68" t="s">
        <v>1997</v>
      </c>
      <c r="J11" s="68" t="s">
        <v>1998</v>
      </c>
      <c r="K11" s="68" t="s">
        <v>1999</v>
      </c>
    </row>
    <row r="12" spans="2:11" ht="14.25" hidden="1" customHeight="1">
      <c r="B12" s="364">
        <v>45748</v>
      </c>
      <c r="C12" s="365">
        <v>45661</v>
      </c>
      <c r="D12" s="68" t="s">
        <v>1823</v>
      </c>
      <c r="E12" s="68" t="s">
        <v>1987</v>
      </c>
      <c r="F12" s="68">
        <v>6205</v>
      </c>
      <c r="G12" s="366">
        <v>0.86805555555555558</v>
      </c>
      <c r="H12" s="366">
        <v>0.88749999999999996</v>
      </c>
      <c r="I12" s="68" t="s">
        <v>2000</v>
      </c>
      <c r="J12" s="68" t="s">
        <v>699</v>
      </c>
      <c r="K12" s="68" t="s">
        <v>1993</v>
      </c>
    </row>
    <row r="13" spans="2:11" ht="14.25" hidden="1" customHeight="1">
      <c r="B13" s="364">
        <v>45748</v>
      </c>
      <c r="C13" s="365">
        <v>45661</v>
      </c>
      <c r="D13" s="68" t="s">
        <v>1748</v>
      </c>
      <c r="E13" s="68" t="s">
        <v>1977</v>
      </c>
      <c r="F13" s="68">
        <v>13623</v>
      </c>
      <c r="G13" s="366">
        <v>0.8125</v>
      </c>
      <c r="H13" s="366">
        <v>0.99513888888888891</v>
      </c>
      <c r="I13" s="68" t="s">
        <v>2001</v>
      </c>
      <c r="J13" s="68" t="s">
        <v>2002</v>
      </c>
      <c r="K13" s="68" t="s">
        <v>2003</v>
      </c>
    </row>
    <row r="14" spans="2:11" ht="14.25" hidden="1" customHeight="1">
      <c r="B14" s="364">
        <v>45748</v>
      </c>
      <c r="C14" s="365">
        <v>45661</v>
      </c>
      <c r="D14" s="68" t="s">
        <v>1866</v>
      </c>
      <c r="E14" s="68" t="s">
        <v>2004</v>
      </c>
      <c r="F14" s="68">
        <v>3081</v>
      </c>
      <c r="G14" s="366">
        <v>0.8125</v>
      </c>
      <c r="H14" s="366">
        <v>2.6388888888888889E-2</v>
      </c>
      <c r="I14" s="68" t="s">
        <v>1313</v>
      </c>
      <c r="J14" s="68" t="s">
        <v>2005</v>
      </c>
      <c r="K14" s="68" t="s">
        <v>2006</v>
      </c>
    </row>
    <row r="15" spans="2:11" ht="14.25" hidden="1" customHeight="1">
      <c r="B15" s="364">
        <v>45748</v>
      </c>
      <c r="C15" s="365">
        <v>45661</v>
      </c>
      <c r="D15" s="68" t="s">
        <v>1726</v>
      </c>
      <c r="E15" s="68" t="s">
        <v>1977</v>
      </c>
      <c r="F15" s="68">
        <v>14672</v>
      </c>
      <c r="G15" s="366">
        <v>0.93402777777777779</v>
      </c>
      <c r="H15" s="366">
        <v>0.94444444444444442</v>
      </c>
      <c r="I15" s="68" t="s">
        <v>304</v>
      </c>
      <c r="J15" s="68" t="s">
        <v>2007</v>
      </c>
      <c r="K15" s="68" t="s">
        <v>2006</v>
      </c>
    </row>
    <row r="16" spans="2:11" ht="14.25" hidden="1" customHeight="1">
      <c r="B16" s="364">
        <v>45748</v>
      </c>
      <c r="C16" s="365">
        <v>45661</v>
      </c>
      <c r="D16" s="68" t="s">
        <v>216</v>
      </c>
      <c r="E16" s="68" t="s">
        <v>1977</v>
      </c>
      <c r="F16" s="68">
        <v>11376</v>
      </c>
      <c r="G16" s="366">
        <v>0.98750000000000004</v>
      </c>
      <c r="H16" s="366">
        <v>7.2916666666666671E-2</v>
      </c>
      <c r="I16" s="68" t="s">
        <v>2008</v>
      </c>
      <c r="J16" s="68" t="s">
        <v>2009</v>
      </c>
      <c r="K16" s="68" t="s">
        <v>2010</v>
      </c>
    </row>
    <row r="17" spans="2:11" ht="14.25" hidden="1" customHeight="1">
      <c r="B17" s="364">
        <v>45748</v>
      </c>
      <c r="C17" s="365">
        <v>45661</v>
      </c>
      <c r="D17" s="68" t="s">
        <v>1731</v>
      </c>
      <c r="E17" s="68" t="s">
        <v>1977</v>
      </c>
      <c r="F17" s="68" t="s">
        <v>379</v>
      </c>
      <c r="G17" s="366">
        <v>0.97916666666666663</v>
      </c>
      <c r="H17" s="366">
        <v>9.583333333333334E-2</v>
      </c>
      <c r="I17" s="68" t="s">
        <v>2011</v>
      </c>
      <c r="J17" s="68" t="s">
        <v>2012</v>
      </c>
      <c r="K17" s="68" t="s">
        <v>2013</v>
      </c>
    </row>
    <row r="18" spans="2:11" ht="14.25" hidden="1" customHeight="1">
      <c r="B18" s="364">
        <v>45749</v>
      </c>
      <c r="C18" s="365">
        <v>45692</v>
      </c>
      <c r="D18" s="68" t="s">
        <v>1733</v>
      </c>
      <c r="E18" s="68" t="s">
        <v>1977</v>
      </c>
      <c r="F18" s="68">
        <v>11787</v>
      </c>
      <c r="G18" s="366">
        <v>0.29166666666666669</v>
      </c>
      <c r="H18" s="366">
        <v>0.40625</v>
      </c>
      <c r="I18" s="68" t="s">
        <v>2014</v>
      </c>
      <c r="J18" s="68" t="s">
        <v>2015</v>
      </c>
      <c r="K18" s="68" t="s">
        <v>2016</v>
      </c>
    </row>
    <row r="19" spans="2:11" ht="14.25" hidden="1" customHeight="1">
      <c r="B19" s="364">
        <v>45749</v>
      </c>
      <c r="C19" s="365">
        <v>45692</v>
      </c>
      <c r="D19" s="68" t="s">
        <v>1863</v>
      </c>
      <c r="E19" s="68" t="s">
        <v>2004</v>
      </c>
      <c r="F19" s="68">
        <v>2898</v>
      </c>
      <c r="G19" s="366">
        <v>0.34027777777777779</v>
      </c>
      <c r="H19" s="366">
        <v>0.43055555555555558</v>
      </c>
      <c r="I19" s="68" t="s">
        <v>2017</v>
      </c>
      <c r="J19" s="68" t="s">
        <v>2018</v>
      </c>
      <c r="K19" s="68" t="s">
        <v>2019</v>
      </c>
    </row>
    <row r="20" spans="2:11" ht="14.25" hidden="1" customHeight="1">
      <c r="B20" s="364">
        <v>45749</v>
      </c>
      <c r="C20" s="365">
        <v>45692</v>
      </c>
      <c r="D20" s="68" t="s">
        <v>1846</v>
      </c>
      <c r="E20" s="68" t="s">
        <v>2004</v>
      </c>
      <c r="F20" s="68">
        <v>3036</v>
      </c>
      <c r="G20" s="366">
        <v>0.33333333333333331</v>
      </c>
      <c r="H20" s="366">
        <v>0.35555555555555557</v>
      </c>
      <c r="I20" s="68" t="s">
        <v>2020</v>
      </c>
      <c r="J20" s="68" t="s">
        <v>2021</v>
      </c>
      <c r="K20" s="68" t="s">
        <v>2022</v>
      </c>
    </row>
    <row r="21" spans="2:11" ht="14.25" hidden="1" customHeight="1">
      <c r="B21" s="364">
        <v>45749</v>
      </c>
      <c r="C21" s="365">
        <v>45692</v>
      </c>
      <c r="D21" s="68" t="s">
        <v>1735</v>
      </c>
      <c r="E21" s="68" t="s">
        <v>1977</v>
      </c>
      <c r="F21" s="68">
        <v>13822</v>
      </c>
      <c r="G21" s="366">
        <v>0.45833333333333331</v>
      </c>
      <c r="H21" s="366">
        <v>0.60347222222222219</v>
      </c>
      <c r="I21" s="68" t="s">
        <v>2023</v>
      </c>
      <c r="J21" s="68" t="s">
        <v>2024</v>
      </c>
      <c r="K21" s="68" t="s">
        <v>2025</v>
      </c>
    </row>
    <row r="22" spans="2:11" ht="14.25" hidden="1" customHeight="1">
      <c r="B22" s="364">
        <v>45749</v>
      </c>
      <c r="C22" s="365">
        <v>45692</v>
      </c>
      <c r="D22" s="68" t="s">
        <v>1837</v>
      </c>
      <c r="E22" s="68" t="s">
        <v>2004</v>
      </c>
      <c r="F22" s="68">
        <v>4536</v>
      </c>
      <c r="G22" s="366">
        <v>0.43055555555555558</v>
      </c>
      <c r="H22" s="366">
        <v>0.60416666666666663</v>
      </c>
      <c r="I22" s="68" t="s">
        <v>2026</v>
      </c>
      <c r="J22" s="68" t="s">
        <v>2027</v>
      </c>
      <c r="K22" s="68" t="s">
        <v>2028</v>
      </c>
    </row>
    <row r="23" spans="2:11" ht="14.25" hidden="1" customHeight="1">
      <c r="B23" s="364">
        <v>45749</v>
      </c>
      <c r="C23" s="365">
        <v>45692</v>
      </c>
      <c r="D23" s="68" t="s">
        <v>1841</v>
      </c>
      <c r="E23" s="68" t="s">
        <v>2004</v>
      </c>
      <c r="F23" s="68">
        <v>4399</v>
      </c>
      <c r="G23" s="366">
        <v>0.69166666666666665</v>
      </c>
      <c r="H23" s="366">
        <v>0.72847222222222219</v>
      </c>
      <c r="I23" s="68" t="s">
        <v>2029</v>
      </c>
      <c r="J23" s="68" t="s">
        <v>2030</v>
      </c>
      <c r="K23" s="68" t="s">
        <v>2031</v>
      </c>
    </row>
    <row r="24" spans="2:11" ht="14.25" hidden="1" customHeight="1">
      <c r="B24" s="364">
        <v>45750</v>
      </c>
      <c r="C24" s="365">
        <v>45720</v>
      </c>
      <c r="D24" s="68" t="s">
        <v>1794</v>
      </c>
      <c r="E24" s="68" t="s">
        <v>1987</v>
      </c>
      <c r="F24" s="68">
        <v>11303</v>
      </c>
      <c r="G24" s="366">
        <v>0.88541666666666663</v>
      </c>
      <c r="H24" s="366">
        <v>0.88680555555555551</v>
      </c>
      <c r="I24" s="68" t="s">
        <v>2032</v>
      </c>
      <c r="J24" s="68" t="s">
        <v>2033</v>
      </c>
      <c r="K24" s="68" t="s">
        <v>2034</v>
      </c>
    </row>
    <row r="25" spans="2:11" ht="14.25" hidden="1" customHeight="1">
      <c r="B25" s="364">
        <v>45750</v>
      </c>
      <c r="C25" s="365">
        <v>45720</v>
      </c>
      <c r="D25" s="68" t="s">
        <v>1797</v>
      </c>
      <c r="E25" s="68" t="s">
        <v>1987</v>
      </c>
      <c r="F25" s="68">
        <v>10221</v>
      </c>
      <c r="G25" s="366">
        <v>0.88611111111111107</v>
      </c>
      <c r="H25" s="366">
        <v>0.88958333333333328</v>
      </c>
      <c r="I25" s="68" t="s">
        <v>2035</v>
      </c>
      <c r="J25" s="68" t="s">
        <v>2036</v>
      </c>
      <c r="K25" s="68" t="s">
        <v>2037</v>
      </c>
    </row>
    <row r="26" spans="2:11" ht="14.25" hidden="1" customHeight="1">
      <c r="B26" s="364">
        <v>45750</v>
      </c>
      <c r="C26" s="365">
        <v>45720</v>
      </c>
      <c r="D26" s="68" t="s">
        <v>1833</v>
      </c>
      <c r="E26" s="68" t="s">
        <v>1987</v>
      </c>
      <c r="F26" s="68">
        <v>5206</v>
      </c>
      <c r="G26" s="366">
        <v>0.85069444444444442</v>
      </c>
      <c r="H26" s="366">
        <v>0.85555555555555551</v>
      </c>
      <c r="I26" s="68" t="s">
        <v>2038</v>
      </c>
      <c r="J26" s="68" t="s">
        <v>2039</v>
      </c>
      <c r="K26" s="68" t="s">
        <v>2034</v>
      </c>
    </row>
    <row r="27" spans="2:11" ht="14.25" hidden="1" customHeight="1">
      <c r="B27" s="364">
        <v>45750</v>
      </c>
      <c r="C27" s="365">
        <v>45720</v>
      </c>
      <c r="D27" s="68" t="s">
        <v>1742</v>
      </c>
      <c r="E27" s="68" t="s">
        <v>1977</v>
      </c>
      <c r="F27" s="68">
        <v>13412</v>
      </c>
      <c r="G27" s="366">
        <v>0.94444444444444442</v>
      </c>
      <c r="H27" s="366">
        <v>0.95138888888888884</v>
      </c>
      <c r="I27" s="68" t="s">
        <v>2040</v>
      </c>
      <c r="J27" s="68" t="s">
        <v>2041</v>
      </c>
      <c r="K27" s="68" t="s">
        <v>2042</v>
      </c>
    </row>
    <row r="28" spans="2:11" ht="14.25" hidden="1" customHeight="1">
      <c r="B28" s="364">
        <v>45750</v>
      </c>
      <c r="C28" s="365">
        <v>45720</v>
      </c>
      <c r="D28" s="68" t="s">
        <v>101</v>
      </c>
      <c r="E28" s="68" t="s">
        <v>1977</v>
      </c>
      <c r="F28" s="68">
        <v>11102</v>
      </c>
      <c r="G28" s="366">
        <v>0.92013888888888884</v>
      </c>
      <c r="H28" s="366">
        <v>0.95138888888888884</v>
      </c>
      <c r="I28" s="68" t="s">
        <v>2043</v>
      </c>
      <c r="J28" s="68" t="s">
        <v>2044</v>
      </c>
      <c r="K28" s="68" t="s">
        <v>2042</v>
      </c>
    </row>
    <row r="29" spans="2:11" ht="14.25" hidden="1" customHeight="1">
      <c r="B29" s="364">
        <v>45750</v>
      </c>
      <c r="C29" s="365">
        <v>45720</v>
      </c>
      <c r="D29" s="68" t="s">
        <v>1872</v>
      </c>
      <c r="E29" s="68" t="s">
        <v>2004</v>
      </c>
      <c r="F29" s="68">
        <v>2927</v>
      </c>
      <c r="G29" s="366">
        <v>0.8256944444444444</v>
      </c>
      <c r="H29" s="366">
        <v>0.96111111111111114</v>
      </c>
      <c r="I29" s="68" t="s">
        <v>2045</v>
      </c>
      <c r="J29" s="68" t="s">
        <v>2046</v>
      </c>
      <c r="K29" s="68" t="s">
        <v>2047</v>
      </c>
    </row>
    <row r="30" spans="2:11" ht="14.25" hidden="1" customHeight="1">
      <c r="B30" s="364">
        <v>45750</v>
      </c>
      <c r="C30" s="365">
        <v>45720</v>
      </c>
      <c r="D30" s="68" t="s">
        <v>97</v>
      </c>
      <c r="E30" s="68" t="s">
        <v>1977</v>
      </c>
      <c r="F30" s="68">
        <v>13479</v>
      </c>
      <c r="G30" s="366">
        <v>4.1666666666666664E-2</v>
      </c>
      <c r="H30" s="366">
        <v>5.2083333333333336E-2</v>
      </c>
      <c r="I30" s="68" t="s">
        <v>2048</v>
      </c>
      <c r="J30" s="68" t="s">
        <v>2049</v>
      </c>
      <c r="K30" s="68" t="s">
        <v>2050</v>
      </c>
    </row>
    <row r="31" spans="2:11" ht="14.25" hidden="1" customHeight="1">
      <c r="B31" s="364">
        <v>45750</v>
      </c>
      <c r="C31" s="365">
        <v>45720</v>
      </c>
      <c r="D31" s="68" t="s">
        <v>1840</v>
      </c>
      <c r="E31" s="68" t="s">
        <v>2004</v>
      </c>
      <c r="F31" s="68">
        <v>4621</v>
      </c>
      <c r="G31" s="366">
        <v>5.5555555555555552E-2</v>
      </c>
      <c r="H31" s="366">
        <v>7.5694444444444439E-2</v>
      </c>
      <c r="I31" s="68" t="s">
        <v>2051</v>
      </c>
      <c r="J31" s="68" t="s">
        <v>2052</v>
      </c>
      <c r="K31" s="68" t="s">
        <v>2050</v>
      </c>
    </row>
    <row r="32" spans="2:11" ht="14.25" hidden="1" customHeight="1">
      <c r="B32" s="364">
        <v>45751</v>
      </c>
      <c r="C32" s="365">
        <v>45751</v>
      </c>
      <c r="D32" s="68" t="s">
        <v>1843</v>
      </c>
      <c r="E32" s="68" t="s">
        <v>2004</v>
      </c>
      <c r="F32" s="68">
        <v>4615</v>
      </c>
      <c r="G32" s="366">
        <v>0.29166666666666669</v>
      </c>
      <c r="H32" s="366">
        <v>0.38541666666666669</v>
      </c>
      <c r="I32" s="68" t="s">
        <v>2053</v>
      </c>
      <c r="J32" s="68" t="s">
        <v>2054</v>
      </c>
      <c r="K32" s="68" t="s">
        <v>2055</v>
      </c>
    </row>
    <row r="33" spans="2:11" ht="14.25" hidden="1" customHeight="1">
      <c r="B33" s="364">
        <v>45751</v>
      </c>
      <c r="C33" s="365">
        <v>45751</v>
      </c>
      <c r="D33" s="68" t="s">
        <v>1735</v>
      </c>
      <c r="E33" s="68" t="s">
        <v>1977</v>
      </c>
      <c r="F33" s="68">
        <v>13831</v>
      </c>
      <c r="G33" s="366">
        <v>0.36458333333333331</v>
      </c>
      <c r="H33" s="366">
        <v>0.39583333333333331</v>
      </c>
      <c r="I33" s="68" t="s">
        <v>2056</v>
      </c>
      <c r="J33" s="68" t="s">
        <v>2057</v>
      </c>
      <c r="K33" s="68" t="s">
        <v>2058</v>
      </c>
    </row>
    <row r="34" spans="2:11" ht="14.25" hidden="1" customHeight="1">
      <c r="B34" s="364">
        <v>45751</v>
      </c>
      <c r="C34" s="365">
        <v>45751</v>
      </c>
      <c r="D34" s="68" t="s">
        <v>1729</v>
      </c>
      <c r="E34" s="68" t="s">
        <v>1977</v>
      </c>
      <c r="F34" s="68">
        <v>11886</v>
      </c>
      <c r="G34" s="366">
        <v>0.33333333333333331</v>
      </c>
      <c r="H34" s="366">
        <v>0.40625</v>
      </c>
      <c r="I34" s="68" t="s">
        <v>2059</v>
      </c>
      <c r="J34" s="68" t="s">
        <v>2060</v>
      </c>
      <c r="K34" s="68" t="s">
        <v>2061</v>
      </c>
    </row>
    <row r="35" spans="2:11" ht="14.25" hidden="1" customHeight="1">
      <c r="B35" s="364">
        <v>45751</v>
      </c>
      <c r="C35" s="365">
        <v>45751</v>
      </c>
      <c r="D35" s="68" t="s">
        <v>1858</v>
      </c>
      <c r="E35" s="68" t="s">
        <v>2004</v>
      </c>
      <c r="F35" s="68">
        <v>4156</v>
      </c>
      <c r="G35" s="366">
        <v>0.34375</v>
      </c>
      <c r="H35" s="366">
        <v>0.36458333333333331</v>
      </c>
      <c r="I35" s="68" t="s">
        <v>2062</v>
      </c>
      <c r="J35" s="68" t="s">
        <v>2063</v>
      </c>
      <c r="K35" s="68" t="s">
        <v>2064</v>
      </c>
    </row>
    <row r="36" spans="2:11" ht="14.25" hidden="1" customHeight="1">
      <c r="B36" s="364">
        <v>45751</v>
      </c>
      <c r="C36" s="365">
        <v>45751</v>
      </c>
      <c r="D36" s="68" t="s">
        <v>1728</v>
      </c>
      <c r="E36" s="68" t="s">
        <v>1977</v>
      </c>
      <c r="F36" s="68">
        <v>14369</v>
      </c>
      <c r="G36" s="366">
        <v>0.375</v>
      </c>
      <c r="H36" s="366">
        <v>0.44861111111111113</v>
      </c>
      <c r="I36" s="68" t="s">
        <v>2065</v>
      </c>
      <c r="J36" s="68" t="s">
        <v>2066</v>
      </c>
      <c r="K36" s="68" t="s">
        <v>2067</v>
      </c>
    </row>
    <row r="37" spans="2:11" ht="14.25" hidden="1" customHeight="1">
      <c r="B37" s="364">
        <v>45751</v>
      </c>
      <c r="C37" s="365">
        <v>45751</v>
      </c>
      <c r="D37" s="68" t="s">
        <v>1855</v>
      </c>
      <c r="E37" s="68" t="s">
        <v>2004</v>
      </c>
      <c r="F37" s="68">
        <v>4163</v>
      </c>
      <c r="G37" s="366">
        <v>0.33333333333333331</v>
      </c>
      <c r="H37" s="366">
        <v>0.45833333333333331</v>
      </c>
      <c r="I37" s="68" t="s">
        <v>2068</v>
      </c>
      <c r="J37" s="68" t="s">
        <v>2069</v>
      </c>
      <c r="K37" s="68" t="s">
        <v>2070</v>
      </c>
    </row>
    <row r="38" spans="2:11" ht="14.25" hidden="1" customHeight="1">
      <c r="B38" s="364">
        <v>45751</v>
      </c>
      <c r="C38" s="365">
        <v>45751</v>
      </c>
      <c r="D38" s="68" t="s">
        <v>1846</v>
      </c>
      <c r="E38" s="68" t="s">
        <v>2004</v>
      </c>
      <c r="F38" s="68">
        <v>3058</v>
      </c>
      <c r="G38" s="366">
        <v>0.45833333333333331</v>
      </c>
      <c r="H38" s="366">
        <v>0.47916666666666669</v>
      </c>
      <c r="I38" s="68" t="s">
        <v>2071</v>
      </c>
      <c r="J38" s="68" t="s">
        <v>2072</v>
      </c>
      <c r="K38" s="68" t="s">
        <v>2073</v>
      </c>
    </row>
    <row r="39" spans="2:11" ht="14.25" hidden="1" customHeight="1">
      <c r="B39" s="364">
        <v>45751</v>
      </c>
      <c r="C39" s="365">
        <v>45751</v>
      </c>
      <c r="D39" s="68" t="s">
        <v>1739</v>
      </c>
      <c r="E39" s="68" t="s">
        <v>1977</v>
      </c>
      <c r="F39" s="68">
        <v>12890</v>
      </c>
      <c r="G39" s="366">
        <v>0.51249999999999996</v>
      </c>
      <c r="H39" s="366">
        <v>0.59375</v>
      </c>
      <c r="I39" s="68" t="s">
        <v>2074</v>
      </c>
      <c r="J39" s="68" t="s">
        <v>2075</v>
      </c>
      <c r="K39" s="68" t="s">
        <v>2076</v>
      </c>
    </row>
    <row r="40" spans="2:11" ht="14.25" hidden="1" customHeight="1">
      <c r="B40" s="364">
        <v>45751</v>
      </c>
      <c r="C40" s="365">
        <v>45751</v>
      </c>
      <c r="D40" s="68" t="s">
        <v>1837</v>
      </c>
      <c r="E40" s="68" t="s">
        <v>2004</v>
      </c>
      <c r="F40" s="68">
        <v>4549</v>
      </c>
      <c r="G40" s="366">
        <v>0.58333333333333337</v>
      </c>
      <c r="H40" s="366">
        <v>0.60416666666666663</v>
      </c>
      <c r="I40" s="68" t="s">
        <v>2077</v>
      </c>
      <c r="J40" s="68" t="s">
        <v>2078</v>
      </c>
      <c r="K40" s="68" t="s">
        <v>2079</v>
      </c>
    </row>
    <row r="41" spans="2:11" ht="14.25" hidden="1" customHeight="1">
      <c r="B41" s="364">
        <v>45751</v>
      </c>
      <c r="C41" s="365">
        <v>45751</v>
      </c>
      <c r="D41" s="68" t="s">
        <v>2080</v>
      </c>
      <c r="E41" s="68" t="s">
        <v>1977</v>
      </c>
      <c r="F41" s="68">
        <v>13295</v>
      </c>
      <c r="G41" s="366">
        <v>0.5625</v>
      </c>
      <c r="H41" s="366">
        <v>0.60416666666666663</v>
      </c>
      <c r="I41" s="68" t="s">
        <v>2081</v>
      </c>
      <c r="J41" s="68" t="s">
        <v>2082</v>
      </c>
      <c r="K41" s="68" t="s">
        <v>2073</v>
      </c>
    </row>
    <row r="42" spans="2:11" ht="14.25" hidden="1" customHeight="1">
      <c r="B42" s="364">
        <v>45751</v>
      </c>
      <c r="C42" s="365">
        <v>45751</v>
      </c>
      <c r="D42" s="68" t="s">
        <v>1730</v>
      </c>
      <c r="E42" s="68" t="s">
        <v>1977</v>
      </c>
      <c r="F42" s="68">
        <v>13645</v>
      </c>
      <c r="G42" s="366">
        <v>0.54166666666666663</v>
      </c>
      <c r="H42" s="366">
        <v>0.63194444444444442</v>
      </c>
      <c r="I42" s="68" t="s">
        <v>2083</v>
      </c>
      <c r="J42" s="68" t="s">
        <v>2084</v>
      </c>
      <c r="K42" s="68" t="s">
        <v>2085</v>
      </c>
    </row>
    <row r="43" spans="2:11" ht="14.25" hidden="1" customHeight="1">
      <c r="B43" s="364">
        <v>45751</v>
      </c>
      <c r="C43" s="365">
        <v>45751</v>
      </c>
      <c r="D43" s="68" t="s">
        <v>1850</v>
      </c>
      <c r="E43" s="68" t="s">
        <v>2004</v>
      </c>
      <c r="F43" s="68">
        <v>4424</v>
      </c>
      <c r="G43" s="366">
        <v>0.63402777777777775</v>
      </c>
      <c r="H43" s="366">
        <v>0.64930555555555558</v>
      </c>
      <c r="I43" s="68" t="s">
        <v>2086</v>
      </c>
      <c r="J43" s="68" t="s">
        <v>2087</v>
      </c>
      <c r="K43" s="68" t="s">
        <v>2076</v>
      </c>
    </row>
    <row r="44" spans="2:11" ht="14.25" hidden="1" customHeight="1">
      <c r="B44" s="364">
        <v>45751</v>
      </c>
      <c r="C44" s="365">
        <v>45751</v>
      </c>
      <c r="D44" s="68" t="s">
        <v>1844</v>
      </c>
      <c r="E44" s="68" t="s">
        <v>2004</v>
      </c>
      <c r="F44" s="68">
        <v>4323</v>
      </c>
      <c r="G44" s="366">
        <v>0.625</v>
      </c>
      <c r="H44" s="366">
        <v>0.68055555555555558</v>
      </c>
      <c r="I44" s="68" t="s">
        <v>2088</v>
      </c>
      <c r="J44" s="68" t="s">
        <v>2089</v>
      </c>
      <c r="K44" s="68" t="s">
        <v>2090</v>
      </c>
    </row>
    <row r="45" spans="2:11" ht="14.25" hidden="1" customHeight="1">
      <c r="B45" s="364">
        <v>45751</v>
      </c>
      <c r="C45" s="365">
        <v>45751</v>
      </c>
      <c r="D45" s="68" t="s">
        <v>1878</v>
      </c>
      <c r="E45" s="68" t="s">
        <v>2004</v>
      </c>
      <c r="F45" s="68">
        <v>3114</v>
      </c>
      <c r="G45" s="366">
        <v>0.4284722222222222</v>
      </c>
      <c r="H45" s="366">
        <v>0.5</v>
      </c>
      <c r="I45" s="68" t="s">
        <v>1230</v>
      </c>
      <c r="J45" s="68" t="s">
        <v>2091</v>
      </c>
      <c r="K45" s="68" t="s">
        <v>2079</v>
      </c>
    </row>
    <row r="46" spans="2:11" ht="14.25" hidden="1" customHeight="1">
      <c r="B46" s="364">
        <v>45751</v>
      </c>
      <c r="C46" s="365">
        <v>45751</v>
      </c>
      <c r="D46" s="68" t="s">
        <v>1730</v>
      </c>
      <c r="E46" s="68" t="s">
        <v>1977</v>
      </c>
      <c r="F46" s="68">
        <v>13645</v>
      </c>
      <c r="G46" s="366">
        <v>0.48680555555555555</v>
      </c>
      <c r="H46" s="366">
        <v>0.625</v>
      </c>
      <c r="I46" s="68" t="s">
        <v>2092</v>
      </c>
      <c r="J46" s="68" t="s">
        <v>2093</v>
      </c>
      <c r="K46" s="68" t="s">
        <v>2094</v>
      </c>
    </row>
    <row r="47" spans="2:11" ht="14.25" hidden="1" customHeight="1">
      <c r="B47" s="364">
        <v>45751</v>
      </c>
      <c r="C47" s="365">
        <v>45720</v>
      </c>
      <c r="D47" s="68" t="s">
        <v>216</v>
      </c>
      <c r="E47" s="68" t="s">
        <v>1977</v>
      </c>
      <c r="F47" s="68">
        <v>11399</v>
      </c>
      <c r="G47" s="366">
        <v>0.36319444444444443</v>
      </c>
      <c r="H47" s="366">
        <v>0.63541666666666663</v>
      </c>
      <c r="I47" s="68" t="s">
        <v>2095</v>
      </c>
      <c r="J47" s="68" t="s">
        <v>2096</v>
      </c>
      <c r="K47" s="68" t="s">
        <v>2097</v>
      </c>
    </row>
    <row r="48" spans="2:11" ht="14.25" hidden="1" customHeight="1">
      <c r="B48" s="364">
        <v>45751</v>
      </c>
      <c r="C48" s="365">
        <v>45751</v>
      </c>
      <c r="D48" s="68" t="s">
        <v>1853</v>
      </c>
      <c r="E48" s="68" t="s">
        <v>2004</v>
      </c>
      <c r="F48" s="68">
        <v>4339</v>
      </c>
      <c r="G48" s="366">
        <v>0.67013888888888884</v>
      </c>
      <c r="H48" s="366">
        <v>0.70138888888888884</v>
      </c>
      <c r="I48" s="68" t="s">
        <v>2098</v>
      </c>
      <c r="J48" s="68" t="s">
        <v>2099</v>
      </c>
      <c r="K48" s="68" t="s">
        <v>2100</v>
      </c>
    </row>
    <row r="49" spans="2:11" ht="14.25" hidden="1" customHeight="1">
      <c r="B49" s="364">
        <v>45751</v>
      </c>
      <c r="C49" s="365">
        <v>45751</v>
      </c>
      <c r="D49" s="68" t="s">
        <v>88</v>
      </c>
      <c r="E49" s="68" t="s">
        <v>1977</v>
      </c>
      <c r="F49" s="68">
        <v>13879</v>
      </c>
      <c r="G49" s="366">
        <v>0.66666666666666663</v>
      </c>
      <c r="H49" s="366">
        <v>0.70833333333333337</v>
      </c>
      <c r="I49" s="68" t="s">
        <v>2101</v>
      </c>
      <c r="J49" s="68" t="s">
        <v>2102</v>
      </c>
      <c r="K49" s="68" t="s">
        <v>2103</v>
      </c>
    </row>
    <row r="50" spans="2:11" ht="14.25" hidden="1" customHeight="1">
      <c r="B50" s="364">
        <v>45751</v>
      </c>
      <c r="C50" s="365">
        <v>45965</v>
      </c>
      <c r="D50" s="68" t="s">
        <v>105</v>
      </c>
      <c r="E50" s="68" t="s">
        <v>1977</v>
      </c>
      <c r="F50" s="68">
        <v>13300</v>
      </c>
      <c r="G50" s="366">
        <v>0.80833333333333335</v>
      </c>
      <c r="H50" s="366">
        <v>0.84236111111111112</v>
      </c>
      <c r="I50" s="68" t="s">
        <v>2104</v>
      </c>
      <c r="J50" s="68" t="s">
        <v>2105</v>
      </c>
      <c r="K50" s="68" t="s">
        <v>2106</v>
      </c>
    </row>
    <row r="51" spans="2:11" ht="14.25" hidden="1" customHeight="1">
      <c r="B51" s="364">
        <v>45751</v>
      </c>
      <c r="C51" s="365">
        <v>45751</v>
      </c>
      <c r="D51" s="68" t="s">
        <v>106</v>
      </c>
      <c r="E51" s="68" t="s">
        <v>1977</v>
      </c>
      <c r="F51" s="68">
        <v>13276</v>
      </c>
      <c r="G51" s="366">
        <v>0.85416666666666663</v>
      </c>
      <c r="H51" s="366">
        <v>0</v>
      </c>
      <c r="I51" s="68" t="s">
        <v>2107</v>
      </c>
      <c r="J51" s="68" t="s">
        <v>433</v>
      </c>
      <c r="K51" s="68" t="s">
        <v>2108</v>
      </c>
    </row>
    <row r="52" spans="2:11" ht="14.25" hidden="1" customHeight="1">
      <c r="B52" s="364">
        <v>45751</v>
      </c>
      <c r="C52" s="365">
        <v>45751</v>
      </c>
      <c r="D52" s="68" t="s">
        <v>1858</v>
      </c>
      <c r="E52" s="68" t="s">
        <v>2004</v>
      </c>
      <c r="F52" s="68">
        <v>4166</v>
      </c>
      <c r="G52" s="366">
        <v>0.82638888888888884</v>
      </c>
      <c r="H52" s="366">
        <v>0.85416666666666663</v>
      </c>
      <c r="I52" s="68" t="s">
        <v>2109</v>
      </c>
      <c r="J52" s="68" t="s">
        <v>2110</v>
      </c>
      <c r="K52" s="68" t="s">
        <v>2111</v>
      </c>
    </row>
    <row r="53" spans="2:11" ht="14.25" hidden="1" customHeight="1">
      <c r="B53" s="364">
        <v>45751</v>
      </c>
      <c r="C53" s="365">
        <v>45751</v>
      </c>
      <c r="D53" s="68" t="s">
        <v>1877</v>
      </c>
      <c r="E53" s="68" t="s">
        <v>2004</v>
      </c>
      <c r="F53" s="68">
        <v>2889</v>
      </c>
      <c r="G53" s="366">
        <v>0.8125</v>
      </c>
      <c r="H53" s="366">
        <v>0.89236111111111116</v>
      </c>
      <c r="I53" s="68" t="s">
        <v>2112</v>
      </c>
      <c r="J53" s="68" t="s">
        <v>2113</v>
      </c>
      <c r="K53" s="68" t="s">
        <v>2114</v>
      </c>
    </row>
    <row r="54" spans="2:11" ht="14.25" hidden="1" customHeight="1">
      <c r="B54" s="364">
        <v>45751</v>
      </c>
      <c r="C54" s="365">
        <v>45751</v>
      </c>
      <c r="D54" s="68" t="s">
        <v>106</v>
      </c>
      <c r="E54" s="68" t="s">
        <v>1977</v>
      </c>
      <c r="F54" s="68">
        <v>13276</v>
      </c>
      <c r="G54" s="366">
        <v>0.85416666666666663</v>
      </c>
      <c r="H54" s="366">
        <v>0.88541666666666663</v>
      </c>
      <c r="I54" s="68" t="s">
        <v>2115</v>
      </c>
      <c r="J54" s="68" t="s">
        <v>2116</v>
      </c>
      <c r="K54" s="68" t="s">
        <v>2117</v>
      </c>
    </row>
    <row r="55" spans="2:11" ht="14.25" hidden="1" customHeight="1">
      <c r="B55" s="364">
        <v>45751</v>
      </c>
      <c r="C55" s="365">
        <v>45751</v>
      </c>
      <c r="D55" s="68" t="s">
        <v>94</v>
      </c>
      <c r="E55" s="68" t="s">
        <v>1977</v>
      </c>
      <c r="F55" s="68">
        <v>10802</v>
      </c>
      <c r="G55" s="366">
        <v>0.8520833333333333</v>
      </c>
      <c r="H55" s="366">
        <v>0.90833333333333333</v>
      </c>
      <c r="I55" s="68" t="s">
        <v>2118</v>
      </c>
      <c r="J55" s="68" t="s">
        <v>2119</v>
      </c>
      <c r="K55" s="68" t="s">
        <v>2120</v>
      </c>
    </row>
    <row r="56" spans="2:11" ht="14.25" hidden="1" customHeight="1">
      <c r="B56" s="364">
        <v>45751</v>
      </c>
      <c r="C56" s="365">
        <v>45751</v>
      </c>
      <c r="D56" s="68" t="s">
        <v>1872</v>
      </c>
      <c r="E56" s="68" t="s">
        <v>2004</v>
      </c>
      <c r="F56" s="68">
        <v>2942</v>
      </c>
      <c r="G56" s="366">
        <v>0.83333333333333337</v>
      </c>
      <c r="H56" s="366">
        <v>0.97013888888888888</v>
      </c>
      <c r="I56" s="68" t="s">
        <v>1313</v>
      </c>
      <c r="J56" s="68" t="s">
        <v>2121</v>
      </c>
      <c r="K56" s="68" t="s">
        <v>2122</v>
      </c>
    </row>
    <row r="57" spans="2:11" ht="14.25" hidden="1" customHeight="1">
      <c r="B57" s="364">
        <v>45751</v>
      </c>
      <c r="C57" s="365">
        <v>45781</v>
      </c>
      <c r="D57" s="68" t="s">
        <v>1726</v>
      </c>
      <c r="E57" s="68" t="s">
        <v>1977</v>
      </c>
      <c r="F57" s="68">
        <v>14701</v>
      </c>
      <c r="G57" s="366">
        <v>0.16666666666666666</v>
      </c>
      <c r="H57" s="366">
        <v>0.1875</v>
      </c>
      <c r="I57" s="68" t="s">
        <v>2123</v>
      </c>
      <c r="J57" s="68" t="s">
        <v>2124</v>
      </c>
      <c r="K57" s="68" t="s">
        <v>2125</v>
      </c>
    </row>
    <row r="58" spans="2:11" ht="14.25" hidden="1" customHeight="1">
      <c r="B58" s="364">
        <v>45752</v>
      </c>
      <c r="C58" s="365">
        <v>45751</v>
      </c>
      <c r="D58" s="68" t="s">
        <v>89</v>
      </c>
      <c r="E58" s="68" t="s">
        <v>1977</v>
      </c>
      <c r="F58" s="68" t="s">
        <v>379</v>
      </c>
      <c r="G58" s="366">
        <v>0.58333333333333337</v>
      </c>
      <c r="H58" s="366">
        <v>0.66666666666666663</v>
      </c>
      <c r="I58" s="68" t="s">
        <v>1189</v>
      </c>
      <c r="J58" s="68" t="s">
        <v>2126</v>
      </c>
      <c r="K58" s="68" t="s">
        <v>2127</v>
      </c>
    </row>
    <row r="59" spans="2:11" ht="14.25" hidden="1" customHeight="1">
      <c r="B59" s="364">
        <v>45752</v>
      </c>
      <c r="C59" s="365">
        <v>45751</v>
      </c>
      <c r="D59" s="68" t="s">
        <v>1732</v>
      </c>
      <c r="E59" s="68" t="s">
        <v>1977</v>
      </c>
      <c r="F59" s="68" t="s">
        <v>379</v>
      </c>
      <c r="G59" s="366">
        <v>0.375</v>
      </c>
      <c r="H59" s="366">
        <v>0.60069444444444442</v>
      </c>
      <c r="I59" s="68" t="s">
        <v>2128</v>
      </c>
      <c r="J59" s="68" t="s">
        <v>2129</v>
      </c>
      <c r="K59" s="68" t="s">
        <v>2130</v>
      </c>
    </row>
    <row r="60" spans="2:11" ht="14.25" hidden="1" customHeight="1">
      <c r="B60" s="364">
        <v>45752</v>
      </c>
      <c r="C60" s="365">
        <v>45781</v>
      </c>
      <c r="D60" s="68" t="s">
        <v>95</v>
      </c>
      <c r="E60" s="68" t="s">
        <v>1977</v>
      </c>
      <c r="F60" s="68">
        <v>12227</v>
      </c>
      <c r="G60" s="366">
        <v>0.42708333333333331</v>
      </c>
      <c r="H60" s="366">
        <v>0.47916666666666669</v>
      </c>
      <c r="I60" s="68" t="s">
        <v>2131</v>
      </c>
      <c r="J60" s="68" t="s">
        <v>2132</v>
      </c>
      <c r="K60" s="68" t="s">
        <v>2133</v>
      </c>
    </row>
    <row r="61" spans="2:11" ht="14.25" hidden="1" customHeight="1">
      <c r="B61" s="364">
        <v>45752</v>
      </c>
      <c r="C61" s="365">
        <v>45781</v>
      </c>
      <c r="D61" s="68" t="s">
        <v>1839</v>
      </c>
      <c r="E61" s="68" t="s">
        <v>2004</v>
      </c>
      <c r="F61" s="68">
        <v>4648</v>
      </c>
      <c r="G61" s="366">
        <v>0.29166666666666669</v>
      </c>
      <c r="H61" s="366">
        <v>0.4236111111111111</v>
      </c>
      <c r="I61" s="68" t="s">
        <v>2134</v>
      </c>
      <c r="J61" s="68" t="s">
        <v>2135</v>
      </c>
      <c r="K61" s="68" t="s">
        <v>2136</v>
      </c>
    </row>
    <row r="62" spans="2:11" ht="14.25" hidden="1" customHeight="1">
      <c r="B62" s="364">
        <v>45752</v>
      </c>
      <c r="C62" s="365">
        <v>45781</v>
      </c>
      <c r="D62" s="68" t="s">
        <v>1857</v>
      </c>
      <c r="E62" s="68" t="s">
        <v>2004</v>
      </c>
      <c r="F62" s="68">
        <v>4337</v>
      </c>
      <c r="G62" s="366">
        <v>0.32291666666666669</v>
      </c>
      <c r="H62" s="366">
        <v>0.48333333333333334</v>
      </c>
      <c r="I62" s="68" t="s">
        <v>2137</v>
      </c>
      <c r="J62" s="68" t="s">
        <v>2138</v>
      </c>
      <c r="K62" s="68" t="s">
        <v>2139</v>
      </c>
    </row>
    <row r="63" spans="2:11" ht="14.25" hidden="1" customHeight="1">
      <c r="B63" s="364">
        <v>45752</v>
      </c>
      <c r="C63" s="365">
        <v>45781</v>
      </c>
      <c r="D63" s="68" t="s">
        <v>1800</v>
      </c>
      <c r="E63" s="68" t="s">
        <v>1987</v>
      </c>
      <c r="F63" s="68">
        <v>9911</v>
      </c>
      <c r="G63" s="366">
        <v>0.65486111111111112</v>
      </c>
      <c r="H63" s="366">
        <v>0.67013888888888884</v>
      </c>
      <c r="I63" s="68" t="s">
        <v>2140</v>
      </c>
      <c r="J63" s="68" t="s">
        <v>2141</v>
      </c>
      <c r="K63" s="68" t="s">
        <v>2142</v>
      </c>
    </row>
    <row r="64" spans="2:11" ht="14.25" hidden="1" customHeight="1">
      <c r="B64" s="364">
        <v>45752</v>
      </c>
      <c r="C64" s="365">
        <v>45781</v>
      </c>
      <c r="D64" s="68" t="s">
        <v>1830</v>
      </c>
      <c r="E64" s="68" t="s">
        <v>1987</v>
      </c>
      <c r="F64" s="68">
        <v>1652</v>
      </c>
      <c r="G64" s="366">
        <v>0.69236111111111109</v>
      </c>
      <c r="H64" s="366">
        <v>0.69652777777777775</v>
      </c>
      <c r="I64" s="68" t="s">
        <v>2143</v>
      </c>
      <c r="J64" s="68" t="s">
        <v>2144</v>
      </c>
      <c r="K64" s="68" t="s">
        <v>2145</v>
      </c>
    </row>
    <row r="65" spans="2:11" ht="14.25" hidden="1" customHeight="1">
      <c r="B65" s="364">
        <v>45752</v>
      </c>
      <c r="C65" s="365">
        <v>45781</v>
      </c>
      <c r="D65" s="68" t="s">
        <v>1786</v>
      </c>
      <c r="E65" s="68" t="s">
        <v>1987</v>
      </c>
      <c r="F65" s="68">
        <v>11568</v>
      </c>
      <c r="G65" s="366">
        <v>0.6118055555555556</v>
      </c>
      <c r="H65" s="366">
        <v>0.6875</v>
      </c>
      <c r="I65" s="68" t="s">
        <v>1230</v>
      </c>
      <c r="J65" s="68" t="s">
        <v>2146</v>
      </c>
      <c r="K65" s="68" t="s">
        <v>2147</v>
      </c>
    </row>
    <row r="66" spans="2:11" ht="14.25" hidden="1" customHeight="1">
      <c r="B66" s="364">
        <v>45752</v>
      </c>
      <c r="C66" s="365">
        <v>45995</v>
      </c>
      <c r="D66" s="68" t="s">
        <v>1800</v>
      </c>
      <c r="E66" s="68" t="s">
        <v>1987</v>
      </c>
      <c r="F66" s="68">
        <v>9911</v>
      </c>
      <c r="G66" s="366">
        <v>0.65486111111111112</v>
      </c>
      <c r="H66" s="366">
        <v>0.67013888888888884</v>
      </c>
      <c r="I66" s="68" t="s">
        <v>1230</v>
      </c>
      <c r="J66" s="68" t="s">
        <v>2148</v>
      </c>
      <c r="K66" s="68" t="s">
        <v>2149</v>
      </c>
    </row>
    <row r="67" spans="2:11" ht="14.25" hidden="1" customHeight="1">
      <c r="B67" s="364">
        <v>45752</v>
      </c>
      <c r="C67" s="365">
        <v>45751</v>
      </c>
      <c r="D67" s="68" t="s">
        <v>1821</v>
      </c>
      <c r="E67" s="68" t="s">
        <v>1987</v>
      </c>
      <c r="F67" s="68">
        <v>6370</v>
      </c>
      <c r="G67" s="366">
        <v>0.64375000000000004</v>
      </c>
      <c r="H67" s="366">
        <v>0.59791666666666665</v>
      </c>
      <c r="I67" s="68" t="s">
        <v>2150</v>
      </c>
      <c r="J67" s="68" t="s">
        <v>2151</v>
      </c>
      <c r="K67" s="68" t="s">
        <v>2152</v>
      </c>
    </row>
    <row r="68" spans="2:11" ht="14.25" hidden="1" customHeight="1">
      <c r="B68" s="364">
        <v>45752</v>
      </c>
      <c r="C68" s="365">
        <v>45751</v>
      </c>
      <c r="D68" s="68" t="s">
        <v>1731</v>
      </c>
      <c r="E68" s="68" t="s">
        <v>1977</v>
      </c>
      <c r="F68" s="68">
        <v>12334</v>
      </c>
      <c r="G68" s="366">
        <v>0.29166666666666669</v>
      </c>
      <c r="H68" s="366">
        <v>0.625</v>
      </c>
      <c r="I68" s="68" t="s">
        <v>2153</v>
      </c>
      <c r="J68" s="68" t="s">
        <v>2154</v>
      </c>
      <c r="K68" s="68" t="s">
        <v>2155</v>
      </c>
    </row>
    <row r="69" spans="2:11" ht="14.25" hidden="1" customHeight="1">
      <c r="B69" s="364">
        <v>45752</v>
      </c>
      <c r="C69" s="365">
        <v>45781</v>
      </c>
      <c r="D69" s="68" t="s">
        <v>1750</v>
      </c>
      <c r="E69" s="68" t="s">
        <v>1977</v>
      </c>
      <c r="F69" s="68">
        <v>13583</v>
      </c>
      <c r="G69" s="366">
        <v>0.41666666666666669</v>
      </c>
      <c r="H69" s="366">
        <v>0.65972222222222221</v>
      </c>
      <c r="I69" s="68" t="s">
        <v>2156</v>
      </c>
      <c r="J69" s="68" t="s">
        <v>2157</v>
      </c>
      <c r="K69" s="68" t="s">
        <v>2155</v>
      </c>
    </row>
    <row r="70" spans="2:11" ht="14.25" hidden="1" customHeight="1">
      <c r="B70" s="364">
        <v>45752</v>
      </c>
      <c r="C70" s="365">
        <v>45781</v>
      </c>
      <c r="D70" s="68" t="s">
        <v>1759</v>
      </c>
      <c r="E70" s="68" t="s">
        <v>1977</v>
      </c>
      <c r="F70" s="68">
        <v>13937</v>
      </c>
      <c r="G70" s="366">
        <v>0.54166666666666663</v>
      </c>
      <c r="H70" s="366">
        <v>0.69791666666666663</v>
      </c>
      <c r="I70" s="68" t="s">
        <v>2158</v>
      </c>
      <c r="J70" s="68" t="s">
        <v>2159</v>
      </c>
      <c r="K70" s="68" t="s">
        <v>2160</v>
      </c>
    </row>
    <row r="71" spans="2:11" ht="14.25" hidden="1" customHeight="1">
      <c r="B71" s="364">
        <v>45752</v>
      </c>
      <c r="C71" s="365">
        <v>45751</v>
      </c>
      <c r="D71" s="68" t="s">
        <v>1735</v>
      </c>
      <c r="E71" s="68" t="s">
        <v>1977</v>
      </c>
      <c r="F71" s="68">
        <v>13834</v>
      </c>
      <c r="G71" s="366">
        <v>0.75</v>
      </c>
      <c r="H71" s="366">
        <v>0.95138888888888884</v>
      </c>
      <c r="I71" s="68" t="s">
        <v>2161</v>
      </c>
      <c r="J71" s="68" t="s">
        <v>2162</v>
      </c>
      <c r="K71" s="68" t="s">
        <v>2163</v>
      </c>
    </row>
    <row r="72" spans="2:11" ht="14.25" hidden="1" customHeight="1">
      <c r="B72" s="364">
        <v>45752</v>
      </c>
      <c r="C72" s="365">
        <v>45781</v>
      </c>
      <c r="D72" s="68" t="s">
        <v>1868</v>
      </c>
      <c r="E72" s="68" t="s">
        <v>2004</v>
      </c>
      <c r="F72" s="68">
        <v>3116</v>
      </c>
      <c r="G72" s="366">
        <v>0.81874999999999998</v>
      </c>
      <c r="H72" s="366">
        <v>0.84861111111111109</v>
      </c>
      <c r="I72" s="68" t="s">
        <v>2164</v>
      </c>
      <c r="J72" s="68" t="s">
        <v>2165</v>
      </c>
      <c r="K72" s="68" t="s">
        <v>2166</v>
      </c>
    </row>
    <row r="73" spans="2:11" ht="14.25" hidden="1" customHeight="1">
      <c r="B73" s="364">
        <v>45752</v>
      </c>
      <c r="C73" s="365">
        <v>45781</v>
      </c>
      <c r="D73" s="68" t="s">
        <v>1847</v>
      </c>
      <c r="E73" s="68" t="s">
        <v>2004</v>
      </c>
      <c r="F73" s="68">
        <v>4498</v>
      </c>
      <c r="G73" s="366">
        <v>0.79166666666666663</v>
      </c>
      <c r="H73" s="366">
        <v>0.85416666666666663</v>
      </c>
      <c r="I73" s="68" t="s">
        <v>2167</v>
      </c>
      <c r="J73" s="68" t="s">
        <v>2168</v>
      </c>
      <c r="K73" s="68" t="s">
        <v>2169</v>
      </c>
    </row>
    <row r="74" spans="2:11" ht="14.25" hidden="1" customHeight="1">
      <c r="B74" s="364">
        <v>45752</v>
      </c>
      <c r="C74" s="365">
        <v>45781</v>
      </c>
      <c r="D74" s="68" t="s">
        <v>1746</v>
      </c>
      <c r="E74" s="68" t="s">
        <v>1977</v>
      </c>
      <c r="F74" s="68">
        <v>12975</v>
      </c>
      <c r="G74" s="366">
        <v>0.84375</v>
      </c>
      <c r="H74" s="366">
        <v>0.85555555555555551</v>
      </c>
      <c r="I74" s="68" t="s">
        <v>2170</v>
      </c>
      <c r="J74" s="68" t="s">
        <v>2171</v>
      </c>
      <c r="K74" s="68" t="s">
        <v>2172</v>
      </c>
    </row>
    <row r="75" spans="2:11" ht="14.25" hidden="1" customHeight="1">
      <c r="B75" s="364">
        <v>45752</v>
      </c>
      <c r="C75" s="365">
        <v>45781</v>
      </c>
      <c r="D75" s="68" t="s">
        <v>1794</v>
      </c>
      <c r="E75" s="68" t="s">
        <v>1987</v>
      </c>
      <c r="F75" s="68">
        <v>11334</v>
      </c>
      <c r="G75" s="366">
        <v>0.79166666666666663</v>
      </c>
      <c r="H75" s="366">
        <v>0.85972222222222228</v>
      </c>
      <c r="I75" s="68" t="s">
        <v>2173</v>
      </c>
      <c r="J75" s="68" t="s">
        <v>2174</v>
      </c>
      <c r="K75" s="68" t="s">
        <v>2175</v>
      </c>
    </row>
    <row r="76" spans="2:11" ht="14.25" hidden="1" customHeight="1">
      <c r="B76" s="364">
        <v>45752</v>
      </c>
      <c r="C76" s="365">
        <v>45781</v>
      </c>
      <c r="D76" s="68" t="s">
        <v>1804</v>
      </c>
      <c r="E76" s="68" t="s">
        <v>1987</v>
      </c>
      <c r="F76" s="68">
        <v>11005</v>
      </c>
      <c r="G76" s="366">
        <v>0.90972222222222221</v>
      </c>
      <c r="H76" s="366">
        <v>0.875</v>
      </c>
      <c r="I76" s="68" t="s">
        <v>2176</v>
      </c>
      <c r="J76" s="68" t="s">
        <v>2177</v>
      </c>
      <c r="K76" s="68" t="s">
        <v>2178</v>
      </c>
    </row>
    <row r="77" spans="2:11" ht="14.25" hidden="1" customHeight="1">
      <c r="B77" s="364">
        <v>45752</v>
      </c>
      <c r="C77" s="365">
        <v>45781</v>
      </c>
      <c r="D77" s="68" t="s">
        <v>1850</v>
      </c>
      <c r="E77" s="68" t="s">
        <v>2004</v>
      </c>
      <c r="F77" s="68">
        <v>4449</v>
      </c>
      <c r="G77" s="366">
        <v>0.89375000000000004</v>
      </c>
      <c r="H77" s="366">
        <v>0.93472222222222223</v>
      </c>
      <c r="I77" s="68" t="s">
        <v>2179</v>
      </c>
      <c r="J77" s="68" t="s">
        <v>2180</v>
      </c>
      <c r="K77" s="68" t="s">
        <v>2181</v>
      </c>
    </row>
    <row r="78" spans="2:11" ht="14.25" hidden="1" customHeight="1">
      <c r="B78" s="364">
        <v>45752</v>
      </c>
      <c r="C78" s="365">
        <v>45781</v>
      </c>
      <c r="D78" s="68" t="s">
        <v>1874</v>
      </c>
      <c r="E78" s="68" t="s">
        <v>2004</v>
      </c>
      <c r="F78" s="68">
        <v>3087</v>
      </c>
      <c r="G78" s="366">
        <v>0.8125</v>
      </c>
      <c r="H78" s="366">
        <v>0.84652777777777777</v>
      </c>
      <c r="I78" s="68" t="s">
        <v>2182</v>
      </c>
      <c r="J78" s="68" t="s">
        <v>2183</v>
      </c>
      <c r="K78" s="68" t="s">
        <v>2184</v>
      </c>
    </row>
    <row r="79" spans="2:11" ht="14.25" hidden="1" customHeight="1">
      <c r="B79" s="364">
        <v>45752</v>
      </c>
      <c r="C79" s="365">
        <v>45781</v>
      </c>
      <c r="D79" s="68" t="s">
        <v>1739</v>
      </c>
      <c r="E79" s="68" t="s">
        <v>1977</v>
      </c>
      <c r="F79" s="68">
        <v>12905</v>
      </c>
      <c r="G79" s="366">
        <v>0.79166666666666663</v>
      </c>
      <c r="H79" s="366">
        <v>0.88888888888888884</v>
      </c>
      <c r="I79" s="68" t="s">
        <v>2185</v>
      </c>
      <c r="J79" s="68" t="s">
        <v>2186</v>
      </c>
      <c r="K79" s="68" t="s">
        <v>2187</v>
      </c>
    </row>
    <row r="80" spans="2:11" ht="14.25" hidden="1" customHeight="1">
      <c r="B80" s="364">
        <v>45752</v>
      </c>
      <c r="C80" s="365">
        <v>45781</v>
      </c>
      <c r="D80" s="68" t="s">
        <v>1863</v>
      </c>
      <c r="E80" s="68" t="s">
        <v>2004</v>
      </c>
      <c r="F80" s="68">
        <v>2946</v>
      </c>
      <c r="G80" s="366">
        <v>0.89583333333333337</v>
      </c>
      <c r="H80" s="366">
        <v>0.94166666666666665</v>
      </c>
      <c r="I80" s="68" t="s">
        <v>2188</v>
      </c>
      <c r="J80" s="68" t="s">
        <v>2189</v>
      </c>
      <c r="K80" s="68" t="s">
        <v>2190</v>
      </c>
    </row>
    <row r="81" spans="2:11" ht="14.25" hidden="1" customHeight="1">
      <c r="B81" s="364">
        <v>45752</v>
      </c>
      <c r="C81" s="365">
        <v>45781</v>
      </c>
      <c r="D81" s="68" t="s">
        <v>1730</v>
      </c>
      <c r="E81" s="68" t="s">
        <v>1977</v>
      </c>
      <c r="F81" s="68">
        <v>13667</v>
      </c>
      <c r="G81" s="366">
        <v>5.6250000000000001E-2</v>
      </c>
      <c r="H81" s="366">
        <v>8.611111111111111E-2</v>
      </c>
      <c r="I81" s="68" t="s">
        <v>2191</v>
      </c>
      <c r="J81" s="68" t="s">
        <v>2192</v>
      </c>
      <c r="K81" s="68" t="s">
        <v>2193</v>
      </c>
    </row>
    <row r="82" spans="2:11" ht="14.25" hidden="1" customHeight="1">
      <c r="B82" s="364">
        <v>45752</v>
      </c>
      <c r="C82" s="365">
        <v>45781</v>
      </c>
      <c r="D82" s="68" t="s">
        <v>1843</v>
      </c>
      <c r="E82" s="68" t="s">
        <v>2004</v>
      </c>
      <c r="F82" s="68">
        <v>4639</v>
      </c>
      <c r="G82" s="366">
        <v>4.1666666666666664E-2</v>
      </c>
      <c r="H82" s="366">
        <v>8.3333333333333329E-2</v>
      </c>
      <c r="I82" s="68" t="s">
        <v>2194</v>
      </c>
      <c r="J82" s="68" t="s">
        <v>2195</v>
      </c>
      <c r="K82" s="68" t="s">
        <v>2196</v>
      </c>
    </row>
    <row r="83" spans="2:11" ht="14.25" hidden="1" customHeight="1">
      <c r="B83" s="364">
        <v>45752</v>
      </c>
      <c r="C83" s="365">
        <v>45781</v>
      </c>
      <c r="D83" s="68" t="s">
        <v>1762</v>
      </c>
      <c r="E83" s="68" t="s">
        <v>1977</v>
      </c>
      <c r="F83" s="68">
        <v>13283</v>
      </c>
      <c r="G83" s="366">
        <v>4.1666666666666664E-2</v>
      </c>
      <c r="H83" s="366">
        <v>6.3888888888888884E-2</v>
      </c>
      <c r="I83" s="68" t="s">
        <v>2197</v>
      </c>
      <c r="J83" s="68" t="s">
        <v>2198</v>
      </c>
      <c r="K83" s="68" t="s">
        <v>2199</v>
      </c>
    </row>
    <row r="84" spans="2:11" ht="14.25" hidden="1" customHeight="1">
      <c r="B84" s="364">
        <v>45752</v>
      </c>
      <c r="C84" s="365">
        <v>45812</v>
      </c>
      <c r="D84" s="68" t="s">
        <v>1729</v>
      </c>
      <c r="E84" s="68" t="s">
        <v>1977</v>
      </c>
      <c r="F84" s="68">
        <v>11915</v>
      </c>
      <c r="G84" s="366">
        <v>0.12847222222222221</v>
      </c>
      <c r="H84" s="366">
        <v>0.14583333333333334</v>
      </c>
      <c r="I84" s="68" t="s">
        <v>2200</v>
      </c>
      <c r="J84" s="68" t="s">
        <v>2201</v>
      </c>
      <c r="K84" s="68" t="s">
        <v>2202</v>
      </c>
    </row>
    <row r="85" spans="2:11" ht="14.25" hidden="1" customHeight="1">
      <c r="B85" s="364">
        <v>45752</v>
      </c>
      <c r="C85" s="365">
        <v>45812</v>
      </c>
      <c r="D85" s="68" t="s">
        <v>1882</v>
      </c>
      <c r="E85" s="68" t="s">
        <v>2004</v>
      </c>
      <c r="F85" s="68">
        <v>3348</v>
      </c>
      <c r="G85" s="366">
        <v>4.1666666666666664E-2</v>
      </c>
      <c r="H85" s="366">
        <v>7.6388888888888895E-2</v>
      </c>
      <c r="I85" s="68" t="s">
        <v>2203</v>
      </c>
      <c r="J85" s="68" t="s">
        <v>2204</v>
      </c>
      <c r="K85" s="68" t="s">
        <v>2205</v>
      </c>
    </row>
    <row r="86" spans="2:11" ht="14.25" hidden="1" customHeight="1">
      <c r="B86" s="364">
        <v>45752</v>
      </c>
      <c r="C86" s="365">
        <v>45812</v>
      </c>
      <c r="D86" s="68" t="s">
        <v>221</v>
      </c>
      <c r="E86" s="68" t="s">
        <v>1977</v>
      </c>
      <c r="F86" s="68">
        <v>9539</v>
      </c>
      <c r="G86" s="366">
        <v>0.10416666666666667</v>
      </c>
      <c r="H86" s="366">
        <v>0.14583333333333334</v>
      </c>
      <c r="I86" s="68" t="s">
        <v>2206</v>
      </c>
      <c r="J86" s="68" t="s">
        <v>2207</v>
      </c>
      <c r="K86" s="68" t="s">
        <v>2208</v>
      </c>
    </row>
    <row r="87" spans="2:11" ht="14.25" hidden="1" customHeight="1">
      <c r="B87" s="364">
        <v>45752</v>
      </c>
      <c r="C87" s="365">
        <v>45781</v>
      </c>
      <c r="D87" s="68" t="s">
        <v>89</v>
      </c>
      <c r="E87" s="68" t="s">
        <v>1977</v>
      </c>
      <c r="F87" s="68">
        <v>380</v>
      </c>
      <c r="G87" s="366">
        <v>0.75</v>
      </c>
      <c r="H87" s="366">
        <v>0.84444444444444444</v>
      </c>
      <c r="I87" s="68" t="s">
        <v>2209</v>
      </c>
      <c r="J87" s="68" t="s">
        <v>2210</v>
      </c>
      <c r="K87" s="68" t="s">
        <v>2211</v>
      </c>
    </row>
    <row r="88" spans="2:11" ht="14.25" hidden="1" customHeight="1">
      <c r="B88" s="364">
        <v>45752</v>
      </c>
      <c r="C88" s="365">
        <v>45781</v>
      </c>
      <c r="D88" s="68" t="s">
        <v>1841</v>
      </c>
      <c r="E88" s="68" t="s">
        <v>2004</v>
      </c>
      <c r="F88" s="68">
        <v>4696</v>
      </c>
      <c r="G88" s="366">
        <v>0.77083333333333337</v>
      </c>
      <c r="H88" s="366">
        <v>0.88402777777777775</v>
      </c>
      <c r="I88" s="68" t="s">
        <v>2212</v>
      </c>
      <c r="J88" s="68" t="s">
        <v>2213</v>
      </c>
      <c r="K88" s="68" t="s">
        <v>2214</v>
      </c>
    </row>
    <row r="89" spans="2:11" ht="14.25" hidden="1" customHeight="1">
      <c r="B89" s="364">
        <v>45752</v>
      </c>
      <c r="C89" s="365">
        <v>45812</v>
      </c>
      <c r="D89" s="68" t="s">
        <v>1729</v>
      </c>
      <c r="E89" s="68" t="s">
        <v>1977</v>
      </c>
      <c r="F89" s="68">
        <v>11915</v>
      </c>
      <c r="G89" s="366">
        <v>0.15069444444444444</v>
      </c>
      <c r="H89" s="366">
        <v>0.16388888888888889</v>
      </c>
      <c r="I89" s="68" t="s">
        <v>2215</v>
      </c>
      <c r="J89" s="68" t="s">
        <v>2216</v>
      </c>
      <c r="K89" s="68" t="s">
        <v>2202</v>
      </c>
    </row>
    <row r="90" spans="2:11" ht="14.25" hidden="1" customHeight="1">
      <c r="B90" s="364">
        <v>45752</v>
      </c>
      <c r="C90" s="365">
        <v>45812</v>
      </c>
      <c r="D90" s="68" t="s">
        <v>88</v>
      </c>
      <c r="E90" s="68" t="s">
        <v>1977</v>
      </c>
      <c r="F90" s="68">
        <v>13898</v>
      </c>
      <c r="G90" s="366">
        <v>5.9722222222222225E-2</v>
      </c>
      <c r="H90" s="366">
        <v>0.16041666666666668</v>
      </c>
      <c r="I90" s="68" t="s">
        <v>2217</v>
      </c>
      <c r="J90" s="68" t="s">
        <v>2218</v>
      </c>
      <c r="K90" s="68" t="s">
        <v>2219</v>
      </c>
    </row>
    <row r="91" spans="2:11" ht="14.25" hidden="1" customHeight="1">
      <c r="B91" s="364">
        <v>45752</v>
      </c>
      <c r="C91" s="365">
        <v>45781</v>
      </c>
      <c r="D91" s="68" t="s">
        <v>1846</v>
      </c>
      <c r="E91" s="68" t="s">
        <v>2004</v>
      </c>
      <c r="F91" s="68">
        <v>3078</v>
      </c>
      <c r="G91" s="366">
        <v>0.75</v>
      </c>
      <c r="H91" s="366">
        <v>0.19652777777777777</v>
      </c>
      <c r="I91" s="68" t="s">
        <v>2220</v>
      </c>
      <c r="J91" s="68" t="s">
        <v>2221</v>
      </c>
      <c r="K91" s="68" t="s">
        <v>2222</v>
      </c>
    </row>
    <row r="92" spans="2:11" ht="14.25" hidden="1" customHeight="1">
      <c r="B92" s="364">
        <v>45753</v>
      </c>
      <c r="C92" s="365">
        <v>45812</v>
      </c>
      <c r="D92" s="68" t="s">
        <v>1849</v>
      </c>
      <c r="E92" s="68" t="s">
        <v>2004</v>
      </c>
      <c r="F92" s="68">
        <v>4481</v>
      </c>
      <c r="G92" s="366">
        <v>0.31597222222222221</v>
      </c>
      <c r="H92" s="366">
        <v>0.33333333333333331</v>
      </c>
      <c r="I92" s="68" t="s">
        <v>2223</v>
      </c>
      <c r="J92" s="68" t="s">
        <v>2224</v>
      </c>
      <c r="K92" s="68" t="s">
        <v>2076</v>
      </c>
    </row>
    <row r="93" spans="2:11" ht="14.25" hidden="1" customHeight="1">
      <c r="B93" s="364">
        <v>45753</v>
      </c>
      <c r="C93" s="365">
        <v>45812</v>
      </c>
      <c r="D93" s="68" t="s">
        <v>1736</v>
      </c>
      <c r="E93" s="68" t="s">
        <v>1977</v>
      </c>
      <c r="F93" s="68">
        <v>10490</v>
      </c>
      <c r="G93" s="366">
        <v>0.40277777777777779</v>
      </c>
      <c r="H93" s="366">
        <v>0.42569444444444443</v>
      </c>
      <c r="I93" s="68" t="s">
        <v>2225</v>
      </c>
      <c r="J93" s="68" t="s">
        <v>2226</v>
      </c>
      <c r="K93" s="68" t="s">
        <v>2227</v>
      </c>
    </row>
    <row r="94" spans="2:11" ht="14.25" hidden="1" customHeight="1">
      <c r="B94" s="364">
        <v>45753</v>
      </c>
      <c r="C94" s="365">
        <v>45812</v>
      </c>
      <c r="D94" s="68" t="s">
        <v>1746</v>
      </c>
      <c r="E94" s="68" t="s">
        <v>1977</v>
      </c>
      <c r="F94" s="68">
        <v>12980</v>
      </c>
      <c r="G94" s="366">
        <v>0.33194444444444443</v>
      </c>
      <c r="H94" s="366">
        <v>0.41736111111111113</v>
      </c>
      <c r="I94" s="68" t="s">
        <v>2228</v>
      </c>
      <c r="J94" s="68" t="s">
        <v>2229</v>
      </c>
      <c r="K94" s="68" t="s">
        <v>2230</v>
      </c>
    </row>
    <row r="95" spans="2:11" ht="14.25" hidden="1" customHeight="1">
      <c r="B95" s="364">
        <v>45753</v>
      </c>
      <c r="C95" s="365">
        <v>45812</v>
      </c>
      <c r="D95" s="68" t="s">
        <v>1852</v>
      </c>
      <c r="E95" s="68" t="s">
        <v>2004</v>
      </c>
      <c r="F95" s="68" t="s">
        <v>379</v>
      </c>
      <c r="G95" s="366">
        <v>0.31527777777777777</v>
      </c>
      <c r="H95" s="366">
        <v>0.49236111111111114</v>
      </c>
      <c r="I95" s="68" t="s">
        <v>2231</v>
      </c>
      <c r="J95" s="68" t="s">
        <v>2232</v>
      </c>
      <c r="K95" s="68" t="s">
        <v>2230</v>
      </c>
    </row>
    <row r="96" spans="2:11" ht="14.25" hidden="1" customHeight="1">
      <c r="B96" s="364">
        <v>45753</v>
      </c>
      <c r="C96" s="365">
        <v>45812</v>
      </c>
      <c r="D96" s="68" t="s">
        <v>1742</v>
      </c>
      <c r="E96" s="68" t="s">
        <v>1977</v>
      </c>
      <c r="F96" s="68">
        <v>13446</v>
      </c>
      <c r="G96" s="366">
        <v>0.375</v>
      </c>
      <c r="H96" s="366">
        <v>0.63194444444444442</v>
      </c>
      <c r="I96" s="68" t="s">
        <v>2233</v>
      </c>
      <c r="J96" s="68" t="s">
        <v>2234</v>
      </c>
      <c r="K96" s="68" t="s">
        <v>2235</v>
      </c>
    </row>
    <row r="97" spans="2:11" ht="14.25" hidden="1" customHeight="1">
      <c r="B97" s="364">
        <v>45753</v>
      </c>
      <c r="C97" s="365">
        <v>45812</v>
      </c>
      <c r="D97" s="68" t="s">
        <v>1843</v>
      </c>
      <c r="E97" s="68" t="s">
        <v>2004</v>
      </c>
      <c r="F97" s="68">
        <v>4647</v>
      </c>
      <c r="G97" s="366">
        <v>0.41458333333333336</v>
      </c>
      <c r="H97" s="366">
        <v>0.65416666666666667</v>
      </c>
      <c r="I97" s="68" t="s">
        <v>2236</v>
      </c>
      <c r="J97" s="68" t="s">
        <v>2237</v>
      </c>
      <c r="K97" s="68" t="s">
        <v>2238</v>
      </c>
    </row>
    <row r="98" spans="2:11" ht="14.25" hidden="1" customHeight="1">
      <c r="B98" s="364">
        <v>45753</v>
      </c>
      <c r="C98" s="365">
        <v>45812</v>
      </c>
      <c r="D98" s="68" t="s">
        <v>1786</v>
      </c>
      <c r="E98" s="68" t="s">
        <v>1987</v>
      </c>
      <c r="F98" s="68">
        <v>11572</v>
      </c>
      <c r="G98" s="366">
        <v>0.1875</v>
      </c>
      <c r="H98" s="366">
        <v>0.4861111111111111</v>
      </c>
      <c r="I98" s="68" t="s">
        <v>2239</v>
      </c>
      <c r="J98" s="68" t="s">
        <v>2240</v>
      </c>
      <c r="K98" s="68" t="s">
        <v>2241</v>
      </c>
    </row>
    <row r="99" spans="2:11" ht="14.25" hidden="1" customHeight="1">
      <c r="B99" s="364">
        <v>45753</v>
      </c>
      <c r="C99" s="365">
        <v>45812</v>
      </c>
      <c r="D99" s="68" t="s">
        <v>1798</v>
      </c>
      <c r="E99" s="68" t="s">
        <v>1987</v>
      </c>
      <c r="F99" s="68">
        <v>11036</v>
      </c>
      <c r="G99" s="366">
        <v>0.84791666666666665</v>
      </c>
      <c r="H99" s="366">
        <v>0.90972222222222221</v>
      </c>
      <c r="I99" s="68" t="s">
        <v>2242</v>
      </c>
      <c r="J99" s="68" t="s">
        <v>2243</v>
      </c>
      <c r="K99" s="68" t="s">
        <v>2244</v>
      </c>
    </row>
    <row r="100" spans="2:11" ht="14.25" hidden="1" customHeight="1">
      <c r="B100" s="364">
        <v>45753</v>
      </c>
      <c r="C100" s="365">
        <v>45812</v>
      </c>
      <c r="D100" s="68" t="s">
        <v>1792</v>
      </c>
      <c r="E100" s="68" t="s">
        <v>1987</v>
      </c>
      <c r="F100" s="68">
        <v>10462</v>
      </c>
      <c r="G100" s="366">
        <v>0.91319444444444442</v>
      </c>
      <c r="H100" s="366">
        <v>0.92013888888888884</v>
      </c>
      <c r="I100" s="68" t="s">
        <v>2245</v>
      </c>
      <c r="J100" s="68" t="s">
        <v>2246</v>
      </c>
      <c r="K100" s="68" t="s">
        <v>2247</v>
      </c>
    </row>
    <row r="101" spans="2:11" ht="14.25" hidden="1" customHeight="1">
      <c r="B101" s="364">
        <v>45753</v>
      </c>
      <c r="C101" s="365">
        <v>45812</v>
      </c>
      <c r="D101" s="68" t="s">
        <v>1790</v>
      </c>
      <c r="E101" s="68" t="s">
        <v>1987</v>
      </c>
      <c r="F101" s="68">
        <v>11563</v>
      </c>
      <c r="G101" s="366">
        <v>0.93055555555555558</v>
      </c>
      <c r="H101" s="366">
        <v>0.93611111111111112</v>
      </c>
      <c r="I101" s="68" t="s">
        <v>2248</v>
      </c>
      <c r="J101" s="68" t="s">
        <v>2249</v>
      </c>
      <c r="K101" s="68" t="s">
        <v>2250</v>
      </c>
    </row>
    <row r="102" spans="2:11" ht="14.25" hidden="1" customHeight="1">
      <c r="B102" s="364">
        <v>45753</v>
      </c>
      <c r="C102" s="365">
        <v>45842</v>
      </c>
      <c r="D102" s="68" t="s">
        <v>1860</v>
      </c>
      <c r="E102" s="68" t="s">
        <v>2004</v>
      </c>
      <c r="F102" s="68">
        <v>4109</v>
      </c>
      <c r="G102" s="366">
        <v>0.8125</v>
      </c>
      <c r="H102" s="366">
        <v>0.93958333333333333</v>
      </c>
      <c r="I102" s="68" t="s">
        <v>2251</v>
      </c>
      <c r="J102" s="68" t="s">
        <v>2252</v>
      </c>
      <c r="K102" s="68" t="s">
        <v>2253</v>
      </c>
    </row>
    <row r="103" spans="2:11" ht="14.25" hidden="1" customHeight="1">
      <c r="B103" s="364">
        <v>45753</v>
      </c>
      <c r="C103" s="365">
        <v>45812</v>
      </c>
      <c r="D103" s="68" t="s">
        <v>221</v>
      </c>
      <c r="E103" s="68" t="s">
        <v>1977</v>
      </c>
      <c r="F103" s="68">
        <v>9543</v>
      </c>
      <c r="G103" s="366">
        <v>0.79166666666666663</v>
      </c>
      <c r="H103" s="366">
        <v>0.92986111111111114</v>
      </c>
      <c r="I103" s="68" t="s">
        <v>2254</v>
      </c>
      <c r="J103" s="68" t="s">
        <v>2255</v>
      </c>
      <c r="K103" s="68" t="s">
        <v>2256</v>
      </c>
    </row>
    <row r="104" spans="2:11" ht="14.25" hidden="1" customHeight="1">
      <c r="B104" s="364">
        <v>45753</v>
      </c>
      <c r="C104" s="365">
        <v>45812</v>
      </c>
      <c r="D104" s="68" t="s">
        <v>1852</v>
      </c>
      <c r="E104" s="68" t="s">
        <v>2004</v>
      </c>
      <c r="F104" s="68">
        <v>4340</v>
      </c>
      <c r="G104" s="366">
        <v>0.33333333333333331</v>
      </c>
      <c r="H104" s="366">
        <v>0.97916666666666663</v>
      </c>
      <c r="I104" s="68" t="s">
        <v>2257</v>
      </c>
      <c r="J104" s="68" t="s">
        <v>2258</v>
      </c>
      <c r="K104" s="68" t="s">
        <v>2259</v>
      </c>
    </row>
    <row r="105" spans="2:11" ht="14.25" hidden="1" customHeight="1">
      <c r="B105" s="364">
        <v>45753</v>
      </c>
      <c r="C105" s="365">
        <v>45812</v>
      </c>
      <c r="D105" s="68" t="s">
        <v>1739</v>
      </c>
      <c r="E105" s="68" t="s">
        <v>1977</v>
      </c>
      <c r="F105" s="68">
        <v>12912</v>
      </c>
      <c r="G105" s="366">
        <v>0.79166666666666663</v>
      </c>
      <c r="H105" s="366">
        <v>0.95138888888888884</v>
      </c>
      <c r="I105" s="68" t="s">
        <v>2260</v>
      </c>
      <c r="J105" s="68" t="s">
        <v>2261</v>
      </c>
      <c r="K105" s="68" t="s">
        <v>2256</v>
      </c>
    </row>
    <row r="106" spans="2:11" ht="14.25" hidden="1" customHeight="1">
      <c r="B106" s="364">
        <v>45753</v>
      </c>
      <c r="C106" s="365">
        <v>45812</v>
      </c>
      <c r="D106" s="68" t="s">
        <v>1870</v>
      </c>
      <c r="E106" s="68" t="s">
        <v>2004</v>
      </c>
      <c r="F106" s="68">
        <v>2989</v>
      </c>
      <c r="G106" s="366">
        <v>0.81041666666666667</v>
      </c>
      <c r="H106" s="366">
        <v>0.91041666666666665</v>
      </c>
      <c r="I106" s="68" t="s">
        <v>2262</v>
      </c>
      <c r="J106" s="68" t="s">
        <v>2263</v>
      </c>
      <c r="K106" s="68" t="s">
        <v>2264</v>
      </c>
    </row>
    <row r="107" spans="2:11" ht="14.25" hidden="1" customHeight="1">
      <c r="B107" s="364">
        <v>45753</v>
      </c>
      <c r="C107" s="365">
        <v>45812</v>
      </c>
      <c r="D107" s="68" t="s">
        <v>1742</v>
      </c>
      <c r="E107" s="68" t="s">
        <v>1977</v>
      </c>
      <c r="F107" s="68">
        <v>13450</v>
      </c>
      <c r="G107" s="366">
        <v>0.90763888888888888</v>
      </c>
      <c r="H107" s="366">
        <v>0.97986111111111107</v>
      </c>
      <c r="I107" s="68" t="s">
        <v>2265</v>
      </c>
      <c r="J107" s="68" t="s">
        <v>2266</v>
      </c>
      <c r="K107" s="68" t="s">
        <v>2264</v>
      </c>
    </row>
    <row r="108" spans="2:11" ht="14.25" hidden="1" customHeight="1">
      <c r="B108" s="364">
        <v>45753</v>
      </c>
      <c r="C108" s="365">
        <v>45842</v>
      </c>
      <c r="D108" s="68" t="s">
        <v>1740</v>
      </c>
      <c r="E108" s="68" t="s">
        <v>1977</v>
      </c>
      <c r="F108" s="68">
        <v>14251</v>
      </c>
      <c r="G108" s="366">
        <v>4.1666666666666664E-2</v>
      </c>
      <c r="H108" s="366">
        <v>6.25E-2</v>
      </c>
      <c r="I108" s="68" t="s">
        <v>2267</v>
      </c>
      <c r="J108" s="68" t="s">
        <v>2268</v>
      </c>
      <c r="K108" s="68" t="s">
        <v>2269</v>
      </c>
    </row>
    <row r="109" spans="2:11" ht="14.25" hidden="1" customHeight="1">
      <c r="B109" s="364">
        <v>45753</v>
      </c>
      <c r="C109" s="365">
        <v>45842</v>
      </c>
      <c r="D109" s="68" t="s">
        <v>1750</v>
      </c>
      <c r="E109" s="68" t="s">
        <v>1977</v>
      </c>
      <c r="F109" s="68">
        <v>13594</v>
      </c>
      <c r="G109" s="366">
        <v>4.1666666666666664E-2</v>
      </c>
      <c r="H109" s="366">
        <v>6.9444444444444448E-2</v>
      </c>
      <c r="I109" s="68" t="s">
        <v>2270</v>
      </c>
      <c r="J109" s="68" t="s">
        <v>2271</v>
      </c>
      <c r="K109" s="68" t="s">
        <v>2272</v>
      </c>
    </row>
    <row r="110" spans="2:11" ht="14.25" hidden="1" customHeight="1">
      <c r="B110" s="364">
        <v>45753</v>
      </c>
      <c r="C110" s="365">
        <v>45842</v>
      </c>
      <c r="D110" s="68" t="s">
        <v>1869</v>
      </c>
      <c r="E110" s="68" t="s">
        <v>2004</v>
      </c>
      <c r="F110" s="68">
        <v>3135</v>
      </c>
      <c r="G110" s="366">
        <v>5.9722222222222225E-2</v>
      </c>
      <c r="H110" s="366">
        <v>7.4999999999999997E-2</v>
      </c>
      <c r="I110" s="68" t="s">
        <v>2273</v>
      </c>
      <c r="J110" s="68" t="s">
        <v>2274</v>
      </c>
      <c r="K110" s="68" t="s">
        <v>2275</v>
      </c>
    </row>
    <row r="111" spans="2:11" ht="14.25" hidden="1" customHeight="1">
      <c r="B111" s="364">
        <v>45753</v>
      </c>
      <c r="C111" s="365">
        <v>45842</v>
      </c>
      <c r="D111" s="68" t="s">
        <v>1791</v>
      </c>
      <c r="E111" s="68" t="s">
        <v>1987</v>
      </c>
      <c r="F111" s="68">
        <v>11324</v>
      </c>
      <c r="G111" s="366">
        <v>0.12361111111111112</v>
      </c>
      <c r="H111" s="366">
        <v>0.15694444444444444</v>
      </c>
      <c r="I111" s="68" t="s">
        <v>2276</v>
      </c>
      <c r="J111" s="68" t="s">
        <v>2277</v>
      </c>
      <c r="K111" s="68" t="s">
        <v>2244</v>
      </c>
    </row>
    <row r="112" spans="2:11" ht="14.25" hidden="1" customHeight="1">
      <c r="B112" s="364">
        <v>45754</v>
      </c>
      <c r="C112" s="365">
        <v>45842</v>
      </c>
      <c r="D112" s="68" t="s">
        <v>1748</v>
      </c>
      <c r="E112" s="68" t="s">
        <v>1977</v>
      </c>
      <c r="F112" s="68">
        <v>13690</v>
      </c>
      <c r="G112" s="366">
        <v>0.36180555555555555</v>
      </c>
      <c r="H112" s="366">
        <v>0.40972222222222221</v>
      </c>
      <c r="I112" s="68" t="s">
        <v>2278</v>
      </c>
      <c r="J112" s="68" t="s">
        <v>2279</v>
      </c>
      <c r="K112" s="68" t="s">
        <v>2280</v>
      </c>
    </row>
    <row r="113" spans="2:11" ht="14.25" hidden="1" customHeight="1">
      <c r="B113" s="364">
        <v>45754</v>
      </c>
      <c r="C113" s="365">
        <v>45842</v>
      </c>
      <c r="D113" s="68" t="s">
        <v>1863</v>
      </c>
      <c r="E113" s="68" t="s">
        <v>2004</v>
      </c>
      <c r="F113" s="68">
        <v>2963</v>
      </c>
      <c r="G113" s="366">
        <v>0.33333333333333331</v>
      </c>
      <c r="H113" s="366">
        <v>0.39583333333333331</v>
      </c>
      <c r="I113" s="68" t="s">
        <v>2281</v>
      </c>
      <c r="J113" s="68" t="s">
        <v>2282</v>
      </c>
      <c r="K113" s="68" t="s">
        <v>2283</v>
      </c>
    </row>
    <row r="114" spans="2:11" ht="14.25" hidden="1" customHeight="1">
      <c r="B114" s="364">
        <v>45754</v>
      </c>
      <c r="C114" s="365">
        <v>45842</v>
      </c>
      <c r="D114" s="68" t="s">
        <v>1748</v>
      </c>
      <c r="E114" s="68" t="s">
        <v>1977</v>
      </c>
      <c r="F114" s="68">
        <v>13639</v>
      </c>
      <c r="G114" s="366">
        <v>0.38055555555555554</v>
      </c>
      <c r="H114" s="366">
        <v>0.40277777777777779</v>
      </c>
      <c r="I114" s="68" t="s">
        <v>1230</v>
      </c>
      <c r="J114" s="68" t="s">
        <v>2284</v>
      </c>
      <c r="K114" s="68" t="s">
        <v>2285</v>
      </c>
    </row>
    <row r="115" spans="2:11" ht="14.25" hidden="1" customHeight="1">
      <c r="B115" s="364">
        <v>45754</v>
      </c>
      <c r="C115" s="365">
        <v>45842</v>
      </c>
      <c r="D115" s="68" t="s">
        <v>1846</v>
      </c>
      <c r="E115" s="68" t="s">
        <v>2004</v>
      </c>
      <c r="F115" s="68">
        <v>3090</v>
      </c>
      <c r="G115" s="366">
        <v>0.30555555555555558</v>
      </c>
      <c r="H115" s="366">
        <v>0.56944444444444442</v>
      </c>
      <c r="I115" s="68" t="s">
        <v>2286</v>
      </c>
      <c r="J115" s="68" t="s">
        <v>2287</v>
      </c>
      <c r="K115" s="68" t="s">
        <v>2288</v>
      </c>
    </row>
    <row r="116" spans="2:11" ht="14.25" hidden="1" customHeight="1">
      <c r="B116" s="364">
        <v>45754</v>
      </c>
      <c r="C116" s="365">
        <v>45842</v>
      </c>
      <c r="D116" s="68" t="s">
        <v>97</v>
      </c>
      <c r="E116" s="68" t="s">
        <v>1977</v>
      </c>
      <c r="F116" s="68">
        <v>13528</v>
      </c>
      <c r="G116" s="366">
        <v>0.36805555555555558</v>
      </c>
      <c r="H116" s="366">
        <v>0.38194444444444442</v>
      </c>
      <c r="I116" s="68" t="s">
        <v>2289</v>
      </c>
      <c r="J116" s="68" t="s">
        <v>2290</v>
      </c>
      <c r="K116" s="68" t="s">
        <v>2291</v>
      </c>
    </row>
    <row r="117" spans="2:11" ht="14.25" hidden="1" customHeight="1">
      <c r="B117" s="364">
        <v>45754</v>
      </c>
      <c r="C117" s="365">
        <v>45842</v>
      </c>
      <c r="D117" s="68" t="s">
        <v>102</v>
      </c>
      <c r="E117" s="68" t="s">
        <v>1977</v>
      </c>
      <c r="F117" s="68">
        <v>13034</v>
      </c>
      <c r="G117" s="366">
        <v>0.58333333333333337</v>
      </c>
      <c r="H117" s="366">
        <v>0.66666666666666663</v>
      </c>
      <c r="I117" s="68" t="s">
        <v>2292</v>
      </c>
      <c r="J117" s="68" t="s">
        <v>2293</v>
      </c>
      <c r="K117" s="68" t="s">
        <v>2294</v>
      </c>
    </row>
    <row r="118" spans="2:11" ht="14.25" hidden="1" customHeight="1">
      <c r="B118" s="364">
        <v>45754</v>
      </c>
      <c r="C118" s="365">
        <v>45842</v>
      </c>
      <c r="D118" s="68" t="s">
        <v>1742</v>
      </c>
      <c r="E118" s="68" t="s">
        <v>1977</v>
      </c>
      <c r="F118" s="68">
        <v>13457</v>
      </c>
      <c r="G118" s="366">
        <v>0.33333333333333331</v>
      </c>
      <c r="H118" s="366">
        <v>0.58333333333333337</v>
      </c>
      <c r="I118" s="68" t="s">
        <v>2295</v>
      </c>
      <c r="J118" s="68" t="s">
        <v>2296</v>
      </c>
      <c r="K118" s="68" t="s">
        <v>2297</v>
      </c>
    </row>
    <row r="119" spans="2:11" ht="14.25" hidden="1" customHeight="1">
      <c r="B119" s="364">
        <v>45754</v>
      </c>
      <c r="C119" s="68" t="s">
        <v>2298</v>
      </c>
      <c r="D119" s="68" t="s">
        <v>1741</v>
      </c>
      <c r="E119" s="68" t="s">
        <v>1977</v>
      </c>
      <c r="F119" s="68">
        <v>10312</v>
      </c>
      <c r="G119" s="366">
        <v>0.39027777777777778</v>
      </c>
      <c r="H119" s="366">
        <v>0.41666666666666669</v>
      </c>
      <c r="I119" s="68" t="s">
        <v>2299</v>
      </c>
      <c r="J119" s="68" t="s">
        <v>2300</v>
      </c>
      <c r="K119" s="68" t="s">
        <v>2301</v>
      </c>
    </row>
    <row r="120" spans="2:11" ht="14.25" hidden="1" customHeight="1">
      <c r="B120" s="364">
        <v>45754</v>
      </c>
      <c r="C120" s="365">
        <v>45842</v>
      </c>
      <c r="D120" s="68" t="s">
        <v>1852</v>
      </c>
      <c r="E120" s="68" t="s">
        <v>2004</v>
      </c>
      <c r="F120" s="68">
        <v>4350</v>
      </c>
      <c r="G120" s="366">
        <v>0.44791666666666669</v>
      </c>
      <c r="H120" s="366">
        <v>0.68402777777777779</v>
      </c>
      <c r="I120" s="68" t="s">
        <v>2302</v>
      </c>
      <c r="J120" s="68" t="s">
        <v>2303</v>
      </c>
      <c r="K120" s="68" t="s">
        <v>2304</v>
      </c>
    </row>
    <row r="121" spans="2:11" ht="14.25" hidden="1" customHeight="1">
      <c r="B121" s="364">
        <v>45754</v>
      </c>
      <c r="C121" s="365">
        <v>45842</v>
      </c>
      <c r="D121" s="68" t="s">
        <v>94</v>
      </c>
      <c r="E121" s="68" t="s">
        <v>1977</v>
      </c>
      <c r="F121" s="68">
        <v>10834</v>
      </c>
      <c r="G121" s="366">
        <v>0.5625</v>
      </c>
      <c r="H121" s="366">
        <v>0.66666666666666663</v>
      </c>
      <c r="I121" s="68" t="s">
        <v>2305</v>
      </c>
      <c r="J121" s="68" t="s">
        <v>2306</v>
      </c>
      <c r="K121" s="68" t="s">
        <v>2307</v>
      </c>
    </row>
    <row r="122" spans="2:11" ht="14.25" hidden="1" customHeight="1">
      <c r="B122" s="364">
        <v>45754</v>
      </c>
      <c r="C122" s="365">
        <v>45842</v>
      </c>
      <c r="D122" s="68" t="s">
        <v>1874</v>
      </c>
      <c r="E122" s="68" t="s">
        <v>2004</v>
      </c>
      <c r="F122" s="68">
        <v>3109</v>
      </c>
      <c r="G122" s="366">
        <v>0.66666666666666663</v>
      </c>
      <c r="H122" s="366">
        <v>0.70138888888888884</v>
      </c>
      <c r="I122" s="68" t="s">
        <v>2308</v>
      </c>
      <c r="J122" s="68" t="s">
        <v>2309</v>
      </c>
      <c r="K122" s="68" t="s">
        <v>2310</v>
      </c>
    </row>
    <row r="123" spans="2:11" ht="14.25" hidden="1" customHeight="1">
      <c r="B123" s="364">
        <v>45754</v>
      </c>
      <c r="C123" s="365">
        <v>45842</v>
      </c>
      <c r="D123" s="68" t="s">
        <v>93</v>
      </c>
      <c r="E123" s="68" t="s">
        <v>1977</v>
      </c>
      <c r="F123" s="68">
        <v>0</v>
      </c>
      <c r="G123" s="366">
        <v>0.29166666666666669</v>
      </c>
      <c r="H123" s="366">
        <v>0.70833333333333337</v>
      </c>
      <c r="I123" s="68" t="s">
        <v>2311</v>
      </c>
      <c r="J123" s="68" t="s">
        <v>2312</v>
      </c>
      <c r="K123" s="68" t="s">
        <v>2313</v>
      </c>
    </row>
    <row r="124" spans="2:11" ht="14.25" hidden="1" customHeight="1">
      <c r="B124" s="364">
        <v>45754</v>
      </c>
      <c r="C124" s="365">
        <v>45842</v>
      </c>
      <c r="D124" s="68" t="s">
        <v>103</v>
      </c>
      <c r="E124" s="68" t="s">
        <v>1977</v>
      </c>
      <c r="F124" s="68">
        <v>13032</v>
      </c>
      <c r="G124" s="366">
        <v>0.44791666666666669</v>
      </c>
      <c r="H124" s="366">
        <v>0.56805555555555554</v>
      </c>
      <c r="I124" s="68" t="s">
        <v>2314</v>
      </c>
      <c r="J124" s="68" t="s">
        <v>2315</v>
      </c>
      <c r="K124" s="68" t="s">
        <v>2316</v>
      </c>
    </row>
    <row r="125" spans="2:11" ht="14.25" hidden="1" customHeight="1">
      <c r="B125" s="364">
        <v>45754</v>
      </c>
      <c r="C125" s="365">
        <v>45842</v>
      </c>
      <c r="D125" s="68" t="s">
        <v>1874</v>
      </c>
      <c r="E125" s="68" t="s">
        <v>2004</v>
      </c>
      <c r="F125" s="68">
        <v>3109</v>
      </c>
      <c r="G125" s="366">
        <v>0.65625</v>
      </c>
      <c r="H125" s="366">
        <v>0.70486111111111116</v>
      </c>
      <c r="I125" s="68" t="s">
        <v>2317</v>
      </c>
      <c r="J125" s="68" t="s">
        <v>2318</v>
      </c>
      <c r="K125" s="68" t="s">
        <v>2319</v>
      </c>
    </row>
    <row r="126" spans="2:11" ht="14.25" hidden="1" customHeight="1">
      <c r="B126" s="364">
        <v>45754</v>
      </c>
      <c r="C126" s="365">
        <v>45842</v>
      </c>
      <c r="D126" s="68" t="s">
        <v>1839</v>
      </c>
      <c r="E126" s="68" t="s">
        <v>2004</v>
      </c>
      <c r="F126" s="68">
        <v>0</v>
      </c>
      <c r="G126" s="366">
        <v>0.66666666666666663</v>
      </c>
      <c r="H126" s="366">
        <v>0.72916666666666663</v>
      </c>
      <c r="I126" s="68" t="s">
        <v>2320</v>
      </c>
      <c r="J126" s="68" t="s">
        <v>2321</v>
      </c>
      <c r="K126" s="68" t="s">
        <v>2322</v>
      </c>
    </row>
    <row r="127" spans="2:11" ht="14.25" hidden="1" customHeight="1">
      <c r="B127" s="364">
        <v>45754</v>
      </c>
      <c r="C127" s="365">
        <v>45842</v>
      </c>
      <c r="D127" s="68" t="s">
        <v>219</v>
      </c>
      <c r="E127" s="68" t="s">
        <v>1977</v>
      </c>
      <c r="F127" s="68">
        <v>9912</v>
      </c>
      <c r="G127" s="366">
        <v>0.82638888888888884</v>
      </c>
      <c r="H127" s="366">
        <v>0.85069444444444442</v>
      </c>
      <c r="I127" s="68" t="s">
        <v>2323</v>
      </c>
      <c r="J127" s="68" t="s">
        <v>2324</v>
      </c>
      <c r="K127" s="68" t="s">
        <v>2325</v>
      </c>
    </row>
    <row r="128" spans="2:11" ht="14.25" hidden="1" customHeight="1">
      <c r="B128" s="364">
        <v>45754</v>
      </c>
      <c r="C128" s="365">
        <v>45842</v>
      </c>
      <c r="D128" s="68" t="s">
        <v>1846</v>
      </c>
      <c r="E128" s="68" t="s">
        <v>2004</v>
      </c>
      <c r="F128" s="68" t="s">
        <v>379</v>
      </c>
      <c r="G128" s="366">
        <v>0.83333333333333337</v>
      </c>
      <c r="H128" s="366">
        <v>0.86458333333333337</v>
      </c>
      <c r="I128" s="68" t="s">
        <v>2326</v>
      </c>
      <c r="J128" s="68" t="s">
        <v>2327</v>
      </c>
      <c r="K128" s="68" t="s">
        <v>2328</v>
      </c>
    </row>
    <row r="129" spans="2:11" ht="14.25" hidden="1" customHeight="1">
      <c r="B129" s="364">
        <v>45754</v>
      </c>
      <c r="C129" s="365">
        <v>45842</v>
      </c>
      <c r="D129" s="68" t="s">
        <v>1785</v>
      </c>
      <c r="E129" s="68" t="s">
        <v>1977</v>
      </c>
      <c r="F129" s="68">
        <v>11613</v>
      </c>
      <c r="G129" s="366">
        <v>0.84375</v>
      </c>
      <c r="H129" s="366">
        <v>0.87847222222222221</v>
      </c>
      <c r="I129" s="68" t="s">
        <v>2329</v>
      </c>
      <c r="J129" s="68" t="s">
        <v>2330</v>
      </c>
      <c r="K129" s="68" t="s">
        <v>2331</v>
      </c>
    </row>
    <row r="130" spans="2:11" ht="14.25" hidden="1" customHeight="1">
      <c r="B130" s="364">
        <v>45754</v>
      </c>
      <c r="C130" s="365">
        <v>45842</v>
      </c>
      <c r="D130" s="68" t="s">
        <v>1839</v>
      </c>
      <c r="E130" s="68" t="s">
        <v>2004</v>
      </c>
      <c r="F130" s="68">
        <v>4684</v>
      </c>
      <c r="G130" s="366">
        <v>0.79166666666666663</v>
      </c>
      <c r="H130" s="366">
        <v>0.87013888888888891</v>
      </c>
      <c r="I130" s="68" t="s">
        <v>2332</v>
      </c>
      <c r="J130" s="68" t="s">
        <v>2333</v>
      </c>
      <c r="K130" s="68" t="s">
        <v>2334</v>
      </c>
    </row>
    <row r="131" spans="2:11" ht="14.25" hidden="1" customHeight="1">
      <c r="B131" s="364">
        <v>45754</v>
      </c>
      <c r="C131" s="365">
        <v>45842</v>
      </c>
      <c r="D131" s="68" t="s">
        <v>1837</v>
      </c>
      <c r="E131" s="68" t="s">
        <v>2004</v>
      </c>
      <c r="F131" s="68">
        <v>4599</v>
      </c>
      <c r="G131" s="366">
        <v>0.8618055555555556</v>
      </c>
      <c r="H131" s="366">
        <v>0.88611111111111107</v>
      </c>
      <c r="I131" s="68" t="s">
        <v>2335</v>
      </c>
      <c r="J131" s="68" t="s">
        <v>2336</v>
      </c>
      <c r="K131" s="68" t="s">
        <v>2328</v>
      </c>
    </row>
    <row r="132" spans="2:11" ht="14.25" hidden="1" customHeight="1">
      <c r="B132" s="364">
        <v>45754</v>
      </c>
      <c r="C132" s="365">
        <v>45842</v>
      </c>
      <c r="D132" s="68" t="s">
        <v>1743</v>
      </c>
      <c r="E132" s="68" t="s">
        <v>1977</v>
      </c>
      <c r="F132" s="68">
        <v>12071</v>
      </c>
      <c r="G132" s="366">
        <v>0.75</v>
      </c>
      <c r="H132" s="366">
        <v>0.89444444444444449</v>
      </c>
      <c r="I132" s="68" t="s">
        <v>2337</v>
      </c>
      <c r="J132" s="68" t="s">
        <v>2338</v>
      </c>
      <c r="K132" s="68" t="s">
        <v>2339</v>
      </c>
    </row>
    <row r="133" spans="2:11" ht="14.25" hidden="1" customHeight="1">
      <c r="B133" s="364">
        <v>45754</v>
      </c>
      <c r="C133" s="365">
        <v>45842</v>
      </c>
      <c r="D133" s="68" t="s">
        <v>1736</v>
      </c>
      <c r="E133" s="68" t="s">
        <v>1977</v>
      </c>
      <c r="F133" s="68">
        <v>10511</v>
      </c>
      <c r="G133" s="366">
        <v>0.89583333333333337</v>
      </c>
      <c r="H133" s="366">
        <v>0.91111111111111109</v>
      </c>
      <c r="I133" s="68" t="s">
        <v>2340</v>
      </c>
      <c r="J133" s="68" t="s">
        <v>2341</v>
      </c>
      <c r="K133" s="68" t="s">
        <v>2342</v>
      </c>
    </row>
    <row r="134" spans="2:11" ht="14.25" hidden="1" customHeight="1">
      <c r="B134" s="364">
        <v>45754</v>
      </c>
      <c r="C134" s="365">
        <v>45842</v>
      </c>
      <c r="D134" s="68" t="s">
        <v>1861</v>
      </c>
      <c r="E134" s="68" t="s">
        <v>2004</v>
      </c>
      <c r="F134" s="68">
        <v>4145</v>
      </c>
      <c r="G134" s="366">
        <v>0.78680555555555554</v>
      </c>
      <c r="H134" s="366">
        <v>0.90138888888888891</v>
      </c>
      <c r="I134" s="68" t="s">
        <v>2343</v>
      </c>
      <c r="J134" s="68" t="s">
        <v>2344</v>
      </c>
      <c r="K134" s="68" t="s">
        <v>2345</v>
      </c>
    </row>
    <row r="135" spans="2:11" ht="14.25" hidden="1" customHeight="1">
      <c r="B135" s="364">
        <v>45754</v>
      </c>
      <c r="C135" s="365">
        <v>45842</v>
      </c>
      <c r="D135" s="68" t="s">
        <v>1840</v>
      </c>
      <c r="E135" s="68" t="s">
        <v>2004</v>
      </c>
      <c r="F135" s="68">
        <v>4682</v>
      </c>
      <c r="G135" s="366">
        <v>0.83333333333333337</v>
      </c>
      <c r="H135" s="366">
        <v>0.89583333333333337</v>
      </c>
      <c r="I135" s="68" t="s">
        <v>2346</v>
      </c>
      <c r="J135" s="68" t="s">
        <v>2347</v>
      </c>
      <c r="K135" s="68" t="s">
        <v>2348</v>
      </c>
    </row>
    <row r="136" spans="2:11" ht="14.25" hidden="1" customHeight="1">
      <c r="B136" s="364">
        <v>45754</v>
      </c>
      <c r="C136" s="365">
        <v>45842</v>
      </c>
      <c r="D136" s="68" t="s">
        <v>96</v>
      </c>
      <c r="E136" s="68" t="s">
        <v>1977</v>
      </c>
      <c r="F136" s="68" t="s">
        <v>379</v>
      </c>
      <c r="G136" s="366">
        <v>0.4861111111111111</v>
      </c>
      <c r="H136" s="366">
        <v>0.57986111111111116</v>
      </c>
      <c r="I136" s="68" t="s">
        <v>2349</v>
      </c>
      <c r="J136" s="68" t="s">
        <v>2350</v>
      </c>
      <c r="K136" s="68" t="s">
        <v>2351</v>
      </c>
    </row>
    <row r="137" spans="2:11" ht="14.25" hidden="1" customHeight="1">
      <c r="B137" s="364">
        <v>45754</v>
      </c>
      <c r="C137" s="365">
        <v>45842</v>
      </c>
      <c r="D137" s="68" t="s">
        <v>1736</v>
      </c>
      <c r="E137" s="68" t="s">
        <v>1977</v>
      </c>
      <c r="F137" s="68">
        <v>10511</v>
      </c>
      <c r="G137" s="366">
        <v>0.89583333333333337</v>
      </c>
      <c r="H137" s="366">
        <v>0.91666666666666663</v>
      </c>
      <c r="I137" s="68" t="s">
        <v>2352</v>
      </c>
      <c r="J137" s="68" t="s">
        <v>2353</v>
      </c>
      <c r="K137" s="68" t="s">
        <v>2354</v>
      </c>
    </row>
    <row r="138" spans="2:11" ht="14.25" hidden="1" customHeight="1">
      <c r="B138" s="364">
        <v>45754</v>
      </c>
      <c r="C138" s="365">
        <v>45842</v>
      </c>
      <c r="D138" s="68" t="s">
        <v>97</v>
      </c>
      <c r="E138" s="68" t="s">
        <v>1977</v>
      </c>
      <c r="F138" s="68">
        <v>13535</v>
      </c>
      <c r="G138" s="366">
        <v>0.89583333333333337</v>
      </c>
      <c r="H138" s="366">
        <v>0.93263888888888891</v>
      </c>
      <c r="I138" s="68" t="s">
        <v>2355</v>
      </c>
      <c r="J138" s="68" t="s">
        <v>2356</v>
      </c>
      <c r="K138" s="68" t="s">
        <v>2357</v>
      </c>
    </row>
    <row r="139" spans="2:11" ht="14.25" hidden="1" customHeight="1">
      <c r="B139" s="364">
        <v>45754</v>
      </c>
      <c r="C139" s="365">
        <v>45842</v>
      </c>
      <c r="D139" s="68" t="s">
        <v>1817</v>
      </c>
      <c r="E139" s="68" t="s">
        <v>1987</v>
      </c>
      <c r="F139" s="68">
        <v>6416</v>
      </c>
      <c r="G139" s="366">
        <v>0.91736111111111107</v>
      </c>
      <c r="H139" s="366">
        <v>0.94444444444444442</v>
      </c>
      <c r="I139" s="68" t="s">
        <v>2358</v>
      </c>
      <c r="J139" s="68" t="s">
        <v>2359</v>
      </c>
      <c r="K139" s="68" t="s">
        <v>2360</v>
      </c>
    </row>
    <row r="140" spans="2:11" ht="14.25" hidden="1" customHeight="1">
      <c r="B140" s="364">
        <v>45754</v>
      </c>
      <c r="C140" s="365">
        <v>45842</v>
      </c>
      <c r="D140" s="68" t="s">
        <v>1855</v>
      </c>
      <c r="E140" s="68" t="s">
        <v>2004</v>
      </c>
      <c r="F140" s="68">
        <v>4219</v>
      </c>
      <c r="G140" s="366">
        <v>0.8979166666666667</v>
      </c>
      <c r="H140" s="366">
        <v>0.94444444444444442</v>
      </c>
      <c r="I140" s="68" t="s">
        <v>2361</v>
      </c>
      <c r="J140" s="68" t="s">
        <v>2362</v>
      </c>
      <c r="K140" s="68" t="s">
        <v>2363</v>
      </c>
    </row>
    <row r="141" spans="2:11" ht="14.25" hidden="1" customHeight="1">
      <c r="B141" s="364">
        <v>45754</v>
      </c>
      <c r="C141" s="365">
        <v>45842</v>
      </c>
      <c r="D141" s="68" t="s">
        <v>1832</v>
      </c>
      <c r="E141" s="68" t="s">
        <v>1987</v>
      </c>
      <c r="F141" s="68">
        <v>5967</v>
      </c>
      <c r="G141" s="366">
        <v>0.86458333333333337</v>
      </c>
      <c r="H141" s="366">
        <v>0.86805555555555558</v>
      </c>
      <c r="I141" s="68" t="s">
        <v>2364</v>
      </c>
      <c r="J141" s="68" t="s">
        <v>2365</v>
      </c>
      <c r="K141" s="68" t="s">
        <v>2366</v>
      </c>
    </row>
    <row r="142" spans="2:11" ht="14.25" hidden="1" customHeight="1">
      <c r="B142" s="364">
        <v>45754</v>
      </c>
      <c r="C142" s="365">
        <v>45842</v>
      </c>
      <c r="D142" s="68" t="s">
        <v>1801</v>
      </c>
      <c r="E142" s="68" t="s">
        <v>1987</v>
      </c>
      <c r="F142" s="68">
        <v>11121</v>
      </c>
      <c r="G142" s="366">
        <v>0.73333333333333328</v>
      </c>
      <c r="H142" s="366">
        <v>0.89930555555555558</v>
      </c>
      <c r="I142" s="68" t="s">
        <v>2367</v>
      </c>
      <c r="J142" s="68" t="s">
        <v>2368</v>
      </c>
      <c r="K142" s="68" t="s">
        <v>2369</v>
      </c>
    </row>
    <row r="143" spans="2:11" ht="14.25" hidden="1" customHeight="1">
      <c r="B143" s="364">
        <v>45754</v>
      </c>
      <c r="C143" s="365">
        <v>45842</v>
      </c>
      <c r="D143" s="68" t="s">
        <v>1805</v>
      </c>
      <c r="E143" s="68" t="s">
        <v>1987</v>
      </c>
      <c r="F143" s="68">
        <v>11229</v>
      </c>
      <c r="G143" s="366">
        <v>0.88541666666666663</v>
      </c>
      <c r="H143" s="366">
        <v>0.89166666666666672</v>
      </c>
      <c r="I143" s="68" t="s">
        <v>2370</v>
      </c>
      <c r="J143" s="68" t="s">
        <v>2249</v>
      </c>
      <c r="K143" s="68" t="s">
        <v>2371</v>
      </c>
    </row>
    <row r="144" spans="2:11" ht="14.25" hidden="1" customHeight="1">
      <c r="B144" s="364">
        <v>45754</v>
      </c>
      <c r="C144" s="365">
        <v>45842</v>
      </c>
      <c r="D144" s="68" t="s">
        <v>1822</v>
      </c>
      <c r="E144" s="68" t="s">
        <v>1987</v>
      </c>
      <c r="F144" s="68">
        <v>6400</v>
      </c>
      <c r="G144" s="366">
        <v>0.90625</v>
      </c>
      <c r="H144" s="366">
        <v>0.90902777777777777</v>
      </c>
      <c r="I144" s="68" t="s">
        <v>2372</v>
      </c>
      <c r="J144" s="68" t="s">
        <v>2373</v>
      </c>
      <c r="K144" s="68" t="s">
        <v>2371</v>
      </c>
    </row>
    <row r="145" spans="2:11" ht="14.25" hidden="1" customHeight="1">
      <c r="B145" s="364">
        <v>45754</v>
      </c>
      <c r="C145" s="365">
        <v>45842</v>
      </c>
      <c r="D145" s="68" t="s">
        <v>223</v>
      </c>
      <c r="E145" s="68" t="s">
        <v>1987</v>
      </c>
      <c r="F145" s="68">
        <v>9607</v>
      </c>
      <c r="G145" s="366">
        <v>0.93402777777777779</v>
      </c>
      <c r="H145" s="366">
        <v>0.9375</v>
      </c>
      <c r="I145" s="68" t="s">
        <v>2374</v>
      </c>
      <c r="J145" s="68" t="s">
        <v>2375</v>
      </c>
      <c r="K145" s="68" t="s">
        <v>2371</v>
      </c>
    </row>
    <row r="146" spans="2:11" ht="14.25" hidden="1" customHeight="1">
      <c r="B146" s="364">
        <v>45754</v>
      </c>
      <c r="C146" s="365">
        <v>45842</v>
      </c>
      <c r="D146" s="68" t="s">
        <v>1804</v>
      </c>
      <c r="E146" s="68" t="s">
        <v>1987</v>
      </c>
      <c r="F146" s="68">
        <v>11035</v>
      </c>
      <c r="G146" s="366">
        <v>0.89166666666666672</v>
      </c>
      <c r="H146" s="366">
        <v>0.95763888888888893</v>
      </c>
      <c r="I146" s="68" t="s">
        <v>2376</v>
      </c>
      <c r="J146" s="68" t="s">
        <v>2377</v>
      </c>
      <c r="K146" s="68" t="s">
        <v>2371</v>
      </c>
    </row>
    <row r="147" spans="2:11" ht="14.25" hidden="1" customHeight="1">
      <c r="B147" s="364">
        <v>45754</v>
      </c>
      <c r="C147" s="365">
        <v>45812</v>
      </c>
      <c r="D147" s="68" t="s">
        <v>100</v>
      </c>
      <c r="E147" s="68" t="s">
        <v>1977</v>
      </c>
      <c r="F147" s="68">
        <v>13299</v>
      </c>
      <c r="G147" s="366">
        <v>0.84236111111111112</v>
      </c>
      <c r="H147" s="366">
        <v>0.98611111111111116</v>
      </c>
      <c r="I147" s="68" t="s">
        <v>2378</v>
      </c>
      <c r="J147" s="68" t="s">
        <v>2379</v>
      </c>
      <c r="K147" s="68" t="s">
        <v>2380</v>
      </c>
    </row>
    <row r="148" spans="2:11" ht="14.25" hidden="1" customHeight="1">
      <c r="B148" s="364">
        <v>45754</v>
      </c>
      <c r="C148" s="365">
        <v>45842</v>
      </c>
      <c r="D148" s="68" t="s">
        <v>1880</v>
      </c>
      <c r="E148" s="68" t="s">
        <v>2004</v>
      </c>
      <c r="F148" s="68">
        <v>3238</v>
      </c>
      <c r="G148" s="366">
        <v>4.1666666666666664E-2</v>
      </c>
      <c r="H148" s="366">
        <v>8.9583333333333334E-2</v>
      </c>
      <c r="I148" s="68" t="s">
        <v>2194</v>
      </c>
      <c r="J148" s="68" t="s">
        <v>2381</v>
      </c>
      <c r="K148" s="68" t="s">
        <v>2382</v>
      </c>
    </row>
    <row r="149" spans="2:11" ht="14.25" hidden="1" customHeight="1">
      <c r="B149" s="364">
        <v>45754</v>
      </c>
      <c r="C149" s="365">
        <v>45842</v>
      </c>
      <c r="D149" s="68" t="s">
        <v>92</v>
      </c>
      <c r="E149" s="68" t="s">
        <v>1977</v>
      </c>
      <c r="F149" s="68">
        <v>13568</v>
      </c>
      <c r="G149" s="366">
        <v>7.9861111111111105E-2</v>
      </c>
      <c r="H149" s="366">
        <v>0.12986111111111112</v>
      </c>
      <c r="I149" s="68" t="s">
        <v>2383</v>
      </c>
      <c r="J149" s="68" t="s">
        <v>2384</v>
      </c>
      <c r="K149" s="68" t="s">
        <v>2385</v>
      </c>
    </row>
    <row r="150" spans="2:11" ht="14.25" hidden="1" customHeight="1">
      <c r="B150" s="364">
        <v>45754</v>
      </c>
      <c r="C150" s="365">
        <v>45842</v>
      </c>
      <c r="D150" s="68" t="s">
        <v>1872</v>
      </c>
      <c r="E150" s="68" t="s">
        <v>2004</v>
      </c>
      <c r="F150" s="68">
        <v>2990</v>
      </c>
      <c r="G150" s="366">
        <v>5.2777777777777778E-2</v>
      </c>
      <c r="H150" s="366">
        <v>0.10416666666666667</v>
      </c>
      <c r="I150" s="68" t="s">
        <v>2386</v>
      </c>
      <c r="J150" s="68" t="s">
        <v>2387</v>
      </c>
      <c r="K150" s="68" t="s">
        <v>2385</v>
      </c>
    </row>
    <row r="151" spans="2:11" ht="14.25" hidden="1" customHeight="1">
      <c r="B151" s="364">
        <v>45754</v>
      </c>
      <c r="C151" s="365">
        <v>45842</v>
      </c>
      <c r="D151" s="68" t="s">
        <v>1740</v>
      </c>
      <c r="E151" s="68" t="s">
        <v>1977</v>
      </c>
      <c r="F151" s="68">
        <v>14267</v>
      </c>
      <c r="G151" s="366">
        <v>0.49652777777777779</v>
      </c>
      <c r="H151" s="366">
        <v>0.15972222222222221</v>
      </c>
      <c r="I151" s="68" t="s">
        <v>2388</v>
      </c>
      <c r="J151" s="68" t="s">
        <v>2389</v>
      </c>
      <c r="K151" s="68" t="s">
        <v>2390</v>
      </c>
    </row>
    <row r="152" spans="2:11" ht="14.25" hidden="1" customHeight="1">
      <c r="B152" s="364">
        <v>45754</v>
      </c>
      <c r="C152" s="365">
        <v>45873</v>
      </c>
      <c r="D152" s="68" t="s">
        <v>1791</v>
      </c>
      <c r="E152" s="68" t="s">
        <v>1987</v>
      </c>
      <c r="F152" s="68">
        <v>11339</v>
      </c>
      <c r="G152" s="366">
        <v>7.3611111111111113E-2</v>
      </c>
      <c r="H152" s="366">
        <v>0.11736111111111111</v>
      </c>
      <c r="I152" s="68" t="s">
        <v>2391</v>
      </c>
      <c r="J152" s="68" t="s">
        <v>2392</v>
      </c>
      <c r="K152" s="68" t="s">
        <v>2142</v>
      </c>
    </row>
    <row r="153" spans="2:11" ht="14.25" hidden="1" customHeight="1">
      <c r="B153" s="364">
        <v>45754</v>
      </c>
      <c r="C153" s="365">
        <v>45873</v>
      </c>
      <c r="D153" s="68" t="s">
        <v>1794</v>
      </c>
      <c r="E153" s="68" t="s">
        <v>1987</v>
      </c>
      <c r="F153" s="68">
        <v>11368</v>
      </c>
      <c r="G153" s="366">
        <v>4.1666666666666664E-2</v>
      </c>
      <c r="H153" s="366">
        <v>0.15347222222222223</v>
      </c>
      <c r="I153" s="68" t="s">
        <v>2376</v>
      </c>
      <c r="J153" s="68" t="s">
        <v>2377</v>
      </c>
      <c r="K153" s="68" t="s">
        <v>2393</v>
      </c>
    </row>
    <row r="154" spans="2:11" ht="14.25" hidden="1" customHeight="1">
      <c r="B154" s="364">
        <v>45755</v>
      </c>
      <c r="C154" s="365">
        <v>45842</v>
      </c>
      <c r="D154" s="68" t="s">
        <v>1744</v>
      </c>
      <c r="E154" s="68" t="s">
        <v>1977</v>
      </c>
      <c r="F154" s="68">
        <v>12515</v>
      </c>
      <c r="G154" s="366">
        <v>0.29166666666666669</v>
      </c>
      <c r="H154" s="366">
        <v>0.40416666666666667</v>
      </c>
      <c r="I154" s="68" t="s">
        <v>2394</v>
      </c>
      <c r="J154" s="68" t="s">
        <v>2395</v>
      </c>
      <c r="K154" s="68" t="s">
        <v>2396</v>
      </c>
    </row>
    <row r="155" spans="2:11" ht="14.25" hidden="1" customHeight="1">
      <c r="B155" s="364">
        <v>45755</v>
      </c>
      <c r="C155" s="365">
        <v>45873</v>
      </c>
      <c r="D155" s="68" t="s">
        <v>221</v>
      </c>
      <c r="E155" s="68" t="s">
        <v>1977</v>
      </c>
      <c r="F155" s="68">
        <v>9557</v>
      </c>
      <c r="G155" s="366">
        <v>0.4513888888888889</v>
      </c>
      <c r="H155" s="366">
        <v>0.48472222222222222</v>
      </c>
      <c r="I155" s="68" t="s">
        <v>2397</v>
      </c>
      <c r="J155" s="68" t="s">
        <v>2398</v>
      </c>
      <c r="K155" s="68" t="s">
        <v>2399</v>
      </c>
    </row>
    <row r="156" spans="2:11" ht="14.25" hidden="1" customHeight="1">
      <c r="B156" s="364">
        <v>45755</v>
      </c>
      <c r="C156" s="365">
        <v>45873</v>
      </c>
      <c r="D156" s="68" t="s">
        <v>97</v>
      </c>
      <c r="E156" s="68" t="s">
        <v>1977</v>
      </c>
      <c r="F156" s="68">
        <v>13540</v>
      </c>
      <c r="G156" s="366">
        <v>0.25</v>
      </c>
      <c r="H156" s="366">
        <v>0.43402777777777779</v>
      </c>
      <c r="I156" s="68" t="s">
        <v>1230</v>
      </c>
      <c r="J156" s="68" t="s">
        <v>2400</v>
      </c>
      <c r="K156" s="68" t="s">
        <v>2401</v>
      </c>
    </row>
    <row r="157" spans="2:11" ht="14.25" hidden="1" customHeight="1">
      <c r="B157" s="364">
        <v>45755</v>
      </c>
      <c r="C157" s="365">
        <v>45873</v>
      </c>
      <c r="D157" s="68" t="s">
        <v>94</v>
      </c>
      <c r="E157" s="68" t="s">
        <v>1977</v>
      </c>
      <c r="F157" s="68">
        <v>10844</v>
      </c>
      <c r="G157" s="366">
        <v>0.30208333333333331</v>
      </c>
      <c r="H157" s="366">
        <v>0.4548611111111111</v>
      </c>
      <c r="I157" s="68" t="s">
        <v>2402</v>
      </c>
      <c r="J157" s="68" t="s">
        <v>2403</v>
      </c>
      <c r="K157" s="68" t="s">
        <v>2006</v>
      </c>
    </row>
    <row r="158" spans="2:11" ht="14.25" hidden="1" customHeight="1">
      <c r="B158" s="364">
        <v>45755</v>
      </c>
      <c r="C158" s="365">
        <v>45873</v>
      </c>
      <c r="D158" s="68" t="s">
        <v>98</v>
      </c>
      <c r="E158" s="68" t="s">
        <v>1977</v>
      </c>
      <c r="F158" s="68">
        <v>13582</v>
      </c>
      <c r="G158" s="366">
        <v>0.41666666666666669</v>
      </c>
      <c r="H158" s="366">
        <v>0.47569444444444442</v>
      </c>
      <c r="I158" s="68" t="s">
        <v>2404</v>
      </c>
      <c r="J158" s="68" t="s">
        <v>2405</v>
      </c>
      <c r="K158" s="68" t="s">
        <v>2401</v>
      </c>
    </row>
    <row r="159" spans="2:11" ht="14.25" hidden="1" customHeight="1">
      <c r="B159" s="364">
        <v>45755</v>
      </c>
      <c r="C159" s="365">
        <v>45842</v>
      </c>
      <c r="D159" s="68" t="s">
        <v>1731</v>
      </c>
      <c r="E159" s="68" t="s">
        <v>1977</v>
      </c>
      <c r="F159" s="68">
        <v>12351</v>
      </c>
      <c r="G159" s="366">
        <v>0.29166666666666669</v>
      </c>
      <c r="H159" s="366">
        <v>0.625</v>
      </c>
      <c r="I159" s="68" t="s">
        <v>2406</v>
      </c>
      <c r="J159" s="68" t="s">
        <v>2407</v>
      </c>
      <c r="K159" s="68" t="s">
        <v>2408</v>
      </c>
    </row>
    <row r="160" spans="2:11" ht="14.25" hidden="1" customHeight="1">
      <c r="B160" s="364">
        <v>45755</v>
      </c>
      <c r="C160" s="365">
        <v>45873</v>
      </c>
      <c r="D160" s="68" t="s">
        <v>1740</v>
      </c>
      <c r="E160" s="68" t="s">
        <v>1977</v>
      </c>
      <c r="F160" s="68">
        <v>14271</v>
      </c>
      <c r="G160" s="366">
        <v>0.49652777777777779</v>
      </c>
      <c r="H160" s="366">
        <v>0.60416666666666663</v>
      </c>
      <c r="I160" s="68" t="s">
        <v>2409</v>
      </c>
      <c r="J160" s="68" t="s">
        <v>2410</v>
      </c>
      <c r="K160" s="68" t="s">
        <v>2411</v>
      </c>
    </row>
    <row r="161" spans="2:11" ht="14.25" hidden="1" customHeight="1">
      <c r="B161" s="364">
        <v>45755</v>
      </c>
      <c r="C161" s="365">
        <v>45873</v>
      </c>
      <c r="D161" s="68" t="s">
        <v>1842</v>
      </c>
      <c r="E161" s="68" t="s">
        <v>2004</v>
      </c>
      <c r="F161" s="68">
        <v>4547</v>
      </c>
      <c r="G161" s="366">
        <v>0.61111111111111116</v>
      </c>
      <c r="H161" s="366">
        <v>0.61458333333333337</v>
      </c>
      <c r="I161" s="68" t="s">
        <v>2412</v>
      </c>
      <c r="J161" s="68" t="s">
        <v>2413</v>
      </c>
      <c r="K161" s="68" t="s">
        <v>2006</v>
      </c>
    </row>
    <row r="162" spans="2:11" ht="14.25" hidden="1" customHeight="1">
      <c r="B162" s="364">
        <v>45755</v>
      </c>
      <c r="C162" s="365">
        <v>45873</v>
      </c>
      <c r="D162" s="68" t="s">
        <v>1844</v>
      </c>
      <c r="E162" s="68" t="s">
        <v>2004</v>
      </c>
      <c r="F162" s="68">
        <v>4390</v>
      </c>
      <c r="G162" s="366">
        <v>0.66666666666666663</v>
      </c>
      <c r="H162" s="366">
        <v>0.68125000000000002</v>
      </c>
      <c r="I162" s="68" t="s">
        <v>2414</v>
      </c>
      <c r="J162" s="68" t="s">
        <v>2415</v>
      </c>
      <c r="K162" s="68" t="s">
        <v>2416</v>
      </c>
    </row>
    <row r="163" spans="2:11" ht="14.25" hidden="1" customHeight="1">
      <c r="B163" s="364">
        <v>45755</v>
      </c>
      <c r="C163" s="365">
        <v>45873</v>
      </c>
      <c r="D163" s="68" t="s">
        <v>91</v>
      </c>
      <c r="E163" s="68" t="s">
        <v>1977</v>
      </c>
      <c r="F163" s="68">
        <v>14247</v>
      </c>
      <c r="G163" s="366">
        <v>0.29166666666666669</v>
      </c>
      <c r="H163" s="366">
        <v>0.6875</v>
      </c>
      <c r="I163" s="68" t="s">
        <v>2417</v>
      </c>
      <c r="J163" s="68" t="s">
        <v>2418</v>
      </c>
      <c r="K163" s="68" t="s">
        <v>2006</v>
      </c>
    </row>
    <row r="164" spans="2:11" ht="14.25" hidden="1" customHeight="1">
      <c r="B164" s="364">
        <v>45755</v>
      </c>
      <c r="C164" s="365">
        <v>45873</v>
      </c>
      <c r="D164" s="68" t="s">
        <v>1861</v>
      </c>
      <c r="E164" s="68" t="s">
        <v>2004</v>
      </c>
      <c r="F164" s="68">
        <v>4161</v>
      </c>
      <c r="G164" s="366">
        <v>0.88888888888888884</v>
      </c>
      <c r="H164" s="366">
        <v>0.92152777777777772</v>
      </c>
      <c r="I164" s="68" t="s">
        <v>2419</v>
      </c>
      <c r="J164" s="68" t="s">
        <v>2420</v>
      </c>
      <c r="K164" s="68" t="s">
        <v>2357</v>
      </c>
    </row>
    <row r="165" spans="2:11" ht="14.25" hidden="1" customHeight="1">
      <c r="B165" s="364">
        <v>45755</v>
      </c>
      <c r="C165" s="365">
        <v>45873</v>
      </c>
      <c r="D165" s="68" t="s">
        <v>1850</v>
      </c>
      <c r="E165" s="68" t="s">
        <v>2004</v>
      </c>
      <c r="F165" s="68">
        <v>4466</v>
      </c>
      <c r="G165" s="366">
        <v>0.75</v>
      </c>
      <c r="H165" s="366">
        <v>0.92708333333333337</v>
      </c>
      <c r="I165" s="68" t="s">
        <v>2421</v>
      </c>
      <c r="J165" s="68" t="s">
        <v>2422</v>
      </c>
      <c r="K165" s="68" t="s">
        <v>2423</v>
      </c>
    </row>
    <row r="166" spans="2:11" ht="14.25" hidden="1" customHeight="1">
      <c r="B166" s="364">
        <v>45755</v>
      </c>
      <c r="C166" s="365">
        <v>45873</v>
      </c>
      <c r="D166" s="68" t="s">
        <v>1735</v>
      </c>
      <c r="E166" s="68" t="s">
        <v>1977</v>
      </c>
      <c r="F166" s="68">
        <v>13886</v>
      </c>
      <c r="G166" s="366">
        <v>0.90694444444444444</v>
      </c>
      <c r="H166" s="366">
        <v>0.91111111111111109</v>
      </c>
      <c r="I166" s="68" t="s">
        <v>2424</v>
      </c>
      <c r="J166" s="68" t="s">
        <v>2425</v>
      </c>
      <c r="K166" s="68" t="s">
        <v>2426</v>
      </c>
    </row>
    <row r="167" spans="2:11" ht="14.25" hidden="1" customHeight="1">
      <c r="B167" s="364">
        <v>45755</v>
      </c>
      <c r="C167" s="365">
        <v>45873</v>
      </c>
      <c r="D167" s="68" t="s">
        <v>213</v>
      </c>
      <c r="E167" s="68" t="s">
        <v>1977</v>
      </c>
      <c r="F167" s="68">
        <v>12987</v>
      </c>
      <c r="G167" s="366">
        <v>0.83402777777777781</v>
      </c>
      <c r="H167" s="366">
        <v>0.90277777777777779</v>
      </c>
      <c r="I167" s="68" t="s">
        <v>2427</v>
      </c>
      <c r="J167" s="68" t="s">
        <v>2428</v>
      </c>
      <c r="K167" s="68" t="s">
        <v>2426</v>
      </c>
    </row>
    <row r="168" spans="2:11" ht="14.25" hidden="1" customHeight="1">
      <c r="B168" s="364">
        <v>45755</v>
      </c>
      <c r="C168" s="365">
        <v>45873</v>
      </c>
      <c r="D168" s="68" t="s">
        <v>1880</v>
      </c>
      <c r="E168" s="68" t="s">
        <v>2004</v>
      </c>
      <c r="F168" s="68">
        <v>3249</v>
      </c>
      <c r="G168" s="366">
        <v>0.84583333333333333</v>
      </c>
      <c r="H168" s="366">
        <v>0.90972222222222221</v>
      </c>
      <c r="I168" s="68" t="s">
        <v>2429</v>
      </c>
      <c r="J168" s="68" t="s">
        <v>2430</v>
      </c>
      <c r="K168" s="68" t="s">
        <v>2431</v>
      </c>
    </row>
    <row r="169" spans="2:11" ht="14.25" hidden="1" customHeight="1">
      <c r="B169" s="364">
        <v>45755</v>
      </c>
      <c r="C169" s="365">
        <v>45873</v>
      </c>
      <c r="D169" s="68" t="s">
        <v>1882</v>
      </c>
      <c r="E169" s="68" t="s">
        <v>2004</v>
      </c>
      <c r="F169" s="68">
        <v>3395</v>
      </c>
      <c r="G169" s="366">
        <v>0.88888888888888884</v>
      </c>
      <c r="H169" s="366">
        <v>0.93402777777777779</v>
      </c>
      <c r="I169" s="68" t="s">
        <v>2432</v>
      </c>
      <c r="J169" s="68" t="s">
        <v>2433</v>
      </c>
      <c r="K169" s="68" t="s">
        <v>2434</v>
      </c>
    </row>
    <row r="170" spans="2:11" ht="14.25" hidden="1" customHeight="1">
      <c r="B170" s="364">
        <v>45755</v>
      </c>
      <c r="C170" s="365">
        <v>45873</v>
      </c>
      <c r="D170" s="68" t="s">
        <v>1853</v>
      </c>
      <c r="E170" s="68" t="s">
        <v>2004</v>
      </c>
      <c r="F170" s="68">
        <v>4411</v>
      </c>
      <c r="G170" s="366">
        <v>0.9375</v>
      </c>
      <c r="H170" s="366">
        <v>0.97916666666666663</v>
      </c>
      <c r="I170" s="68" t="s">
        <v>2435</v>
      </c>
      <c r="J170" s="68" t="s">
        <v>2436</v>
      </c>
      <c r="K170" s="68" t="s">
        <v>2437</v>
      </c>
    </row>
    <row r="171" spans="2:11" ht="14.25" hidden="1" customHeight="1">
      <c r="B171" s="364">
        <v>45755</v>
      </c>
      <c r="C171" s="365">
        <v>45873</v>
      </c>
      <c r="D171" s="68" t="s">
        <v>1785</v>
      </c>
      <c r="E171" s="68" t="s">
        <v>1977</v>
      </c>
      <c r="F171" s="68">
        <v>11627</v>
      </c>
      <c r="G171" s="366">
        <v>0.81666666666666665</v>
      </c>
      <c r="H171" s="366">
        <v>0.98958333333333337</v>
      </c>
      <c r="I171" s="68" t="s">
        <v>2438</v>
      </c>
      <c r="J171" s="68" t="s">
        <v>2439</v>
      </c>
      <c r="K171" s="68" t="s">
        <v>2440</v>
      </c>
    </row>
    <row r="172" spans="2:11" ht="14.25" hidden="1" customHeight="1">
      <c r="B172" s="364">
        <v>45755</v>
      </c>
      <c r="C172" s="365">
        <v>45873</v>
      </c>
      <c r="D172" s="68" t="s">
        <v>1746</v>
      </c>
      <c r="E172" s="68" t="s">
        <v>1977</v>
      </c>
      <c r="F172" s="68">
        <v>0</v>
      </c>
      <c r="G172" s="366">
        <v>0.75</v>
      </c>
      <c r="H172" s="366">
        <v>0.90972222222222221</v>
      </c>
      <c r="I172" s="68" t="s">
        <v>2441</v>
      </c>
      <c r="J172" s="68" t="s">
        <v>2442</v>
      </c>
      <c r="K172" s="68" t="s">
        <v>2443</v>
      </c>
    </row>
    <row r="173" spans="2:11" ht="14.25" hidden="1" customHeight="1">
      <c r="B173" s="364">
        <v>45755</v>
      </c>
      <c r="C173" s="365">
        <v>45842</v>
      </c>
      <c r="D173" s="68" t="s">
        <v>97</v>
      </c>
      <c r="E173" s="68" t="s">
        <v>1977</v>
      </c>
      <c r="F173" s="68">
        <v>13542</v>
      </c>
      <c r="G173" s="366">
        <v>0.2013888888888889</v>
      </c>
      <c r="H173" s="366">
        <v>0.91249999999999998</v>
      </c>
      <c r="I173" s="68" t="s">
        <v>2444</v>
      </c>
      <c r="J173" s="68" t="s">
        <v>2445</v>
      </c>
      <c r="K173" s="68" t="s">
        <v>2446</v>
      </c>
    </row>
    <row r="174" spans="2:11" ht="14.25" hidden="1" customHeight="1">
      <c r="B174" s="364">
        <v>45755</v>
      </c>
      <c r="C174" s="365">
        <v>45873</v>
      </c>
      <c r="D174" s="68" t="s">
        <v>1794</v>
      </c>
      <c r="E174" s="68" t="s">
        <v>1987</v>
      </c>
      <c r="F174" s="68">
        <v>11825</v>
      </c>
      <c r="G174" s="366">
        <v>0.79166666666666663</v>
      </c>
      <c r="H174" s="366">
        <v>6.25E-2</v>
      </c>
      <c r="I174" s="68" t="s">
        <v>2447</v>
      </c>
      <c r="J174" s="68" t="s">
        <v>2448</v>
      </c>
      <c r="K174" s="68" t="s">
        <v>2449</v>
      </c>
    </row>
    <row r="175" spans="2:11" ht="14.25" hidden="1" customHeight="1">
      <c r="B175" s="364">
        <v>45755</v>
      </c>
      <c r="C175" s="365">
        <v>45873</v>
      </c>
      <c r="D175" s="68" t="s">
        <v>99</v>
      </c>
      <c r="E175" s="68" t="s">
        <v>1977</v>
      </c>
      <c r="F175" s="68" t="s">
        <v>379</v>
      </c>
      <c r="G175" s="366">
        <v>0.79166666666666663</v>
      </c>
      <c r="H175" s="366">
        <v>0.875</v>
      </c>
      <c r="I175" s="68" t="s">
        <v>2450</v>
      </c>
      <c r="J175" s="68" t="s">
        <v>2451</v>
      </c>
      <c r="K175" s="68" t="s">
        <v>2452</v>
      </c>
    </row>
    <row r="176" spans="2:11" ht="14.25" hidden="1" customHeight="1">
      <c r="B176" s="364">
        <v>45755</v>
      </c>
      <c r="C176" s="365">
        <v>45873</v>
      </c>
      <c r="D176" s="68" t="s">
        <v>1745</v>
      </c>
      <c r="E176" s="68" t="s">
        <v>1977</v>
      </c>
      <c r="F176" s="68">
        <v>13010</v>
      </c>
      <c r="G176" s="366">
        <v>0.84027777777777779</v>
      </c>
      <c r="H176" s="366">
        <v>0.1736111111111111</v>
      </c>
      <c r="I176" s="68" t="s">
        <v>2453</v>
      </c>
      <c r="J176" s="68" t="s">
        <v>2454</v>
      </c>
      <c r="K176" s="68" t="s">
        <v>2455</v>
      </c>
    </row>
    <row r="177" spans="2:11" ht="14.25" hidden="1" customHeight="1">
      <c r="B177" s="364">
        <v>45755</v>
      </c>
      <c r="C177" s="365">
        <v>45873</v>
      </c>
      <c r="D177" s="68" t="s">
        <v>1726</v>
      </c>
      <c r="E177" s="68" t="s">
        <v>1977</v>
      </c>
      <c r="F177" s="68">
        <v>14742</v>
      </c>
      <c r="G177" s="366">
        <v>0.79166666666666663</v>
      </c>
      <c r="H177" s="366">
        <v>0.16666666666666666</v>
      </c>
      <c r="I177" s="68" t="s">
        <v>2456</v>
      </c>
      <c r="J177" s="68" t="s">
        <v>2457</v>
      </c>
      <c r="K177" s="68" t="s">
        <v>2458</v>
      </c>
    </row>
    <row r="178" spans="2:11" ht="14.25" hidden="1" customHeight="1">
      <c r="B178" s="364">
        <v>45756</v>
      </c>
      <c r="C178" s="365">
        <v>45904</v>
      </c>
      <c r="D178" s="68" t="s">
        <v>1739</v>
      </c>
      <c r="E178" s="68" t="s">
        <v>1977</v>
      </c>
      <c r="F178" s="68">
        <v>12946</v>
      </c>
      <c r="G178" s="366">
        <v>0.55833333333333335</v>
      </c>
      <c r="H178" s="366">
        <v>0.57638888888888884</v>
      </c>
      <c r="I178" s="68" t="s">
        <v>2459</v>
      </c>
      <c r="J178" s="68" t="s">
        <v>2460</v>
      </c>
      <c r="K178" s="68" t="s">
        <v>2461</v>
      </c>
    </row>
    <row r="179" spans="2:11" ht="14.25" hidden="1" customHeight="1">
      <c r="B179" s="364">
        <v>45756</v>
      </c>
      <c r="C179" s="365">
        <v>45904</v>
      </c>
      <c r="D179" s="68" t="s">
        <v>1744</v>
      </c>
      <c r="E179" s="68" t="s">
        <v>1977</v>
      </c>
      <c r="F179" s="68">
        <v>12526</v>
      </c>
      <c r="G179" s="366">
        <v>0.58333333333333337</v>
      </c>
      <c r="H179" s="366">
        <v>0.62222222222222223</v>
      </c>
      <c r="I179" s="68" t="s">
        <v>2462</v>
      </c>
      <c r="J179" s="68" t="s">
        <v>2463</v>
      </c>
      <c r="K179" s="68" t="s">
        <v>2464</v>
      </c>
    </row>
    <row r="180" spans="2:11" ht="14.25" hidden="1" customHeight="1">
      <c r="B180" s="364">
        <v>45756</v>
      </c>
      <c r="C180" s="365">
        <v>45904</v>
      </c>
      <c r="D180" s="68" t="s">
        <v>1850</v>
      </c>
      <c r="E180" s="68" t="s">
        <v>2004</v>
      </c>
      <c r="F180" s="68">
        <v>4470</v>
      </c>
      <c r="G180" s="366">
        <v>0.62916666666666665</v>
      </c>
      <c r="H180" s="366">
        <v>0.6875</v>
      </c>
      <c r="I180" s="68" t="s">
        <v>2465</v>
      </c>
      <c r="J180" s="68" t="s">
        <v>2466</v>
      </c>
      <c r="K180" s="68" t="s">
        <v>2467</v>
      </c>
    </row>
    <row r="181" spans="2:11" ht="14.25" hidden="1" customHeight="1">
      <c r="B181" s="364">
        <v>45756</v>
      </c>
      <c r="C181" s="365">
        <v>45904</v>
      </c>
      <c r="D181" s="68" t="s">
        <v>1848</v>
      </c>
      <c r="E181" s="68" t="s">
        <v>2004</v>
      </c>
      <c r="F181" s="68">
        <v>4496</v>
      </c>
      <c r="G181" s="366">
        <v>0.60138888888888886</v>
      </c>
      <c r="H181" s="366">
        <v>0.70486111111111116</v>
      </c>
      <c r="I181" s="68" t="s">
        <v>2468</v>
      </c>
      <c r="J181" s="68" t="s">
        <v>2469</v>
      </c>
      <c r="K181" s="68" t="s">
        <v>2470</v>
      </c>
    </row>
    <row r="182" spans="2:11" ht="14.25" hidden="1" customHeight="1">
      <c r="B182" s="364">
        <v>45756</v>
      </c>
      <c r="C182" s="365">
        <v>45904</v>
      </c>
      <c r="D182" s="68" t="s">
        <v>1837</v>
      </c>
      <c r="E182" s="68" t="s">
        <v>2004</v>
      </c>
      <c r="F182" s="68">
        <v>4620</v>
      </c>
      <c r="G182" s="366">
        <v>0.66666666666666663</v>
      </c>
      <c r="H182" s="366">
        <v>0.71319444444444446</v>
      </c>
      <c r="I182" s="68" t="s">
        <v>2471</v>
      </c>
      <c r="J182" s="68" t="s">
        <v>2472</v>
      </c>
      <c r="K182" s="68" t="s">
        <v>2473</v>
      </c>
    </row>
    <row r="183" spans="2:11" ht="14.25" hidden="1" customHeight="1">
      <c r="B183" s="364">
        <v>45756</v>
      </c>
      <c r="C183" s="365">
        <v>45904</v>
      </c>
      <c r="D183" s="68" t="s">
        <v>213</v>
      </c>
      <c r="E183" s="68" t="s">
        <v>1977</v>
      </c>
      <c r="F183" s="68">
        <v>12988</v>
      </c>
      <c r="G183" s="366">
        <v>0.25</v>
      </c>
      <c r="H183" s="366">
        <v>0.69097222222222221</v>
      </c>
      <c r="I183" s="68" t="s">
        <v>2474</v>
      </c>
      <c r="J183" s="68" t="s">
        <v>2475</v>
      </c>
      <c r="K183" s="68" t="s">
        <v>2476</v>
      </c>
    </row>
    <row r="184" spans="2:11" ht="14.25" hidden="1" customHeight="1">
      <c r="B184" s="364">
        <v>45756</v>
      </c>
      <c r="C184" s="365">
        <v>45904</v>
      </c>
      <c r="D184" s="68" t="s">
        <v>221</v>
      </c>
      <c r="E184" s="68" t="s">
        <v>1977</v>
      </c>
      <c r="F184" s="68">
        <v>9567</v>
      </c>
      <c r="G184" s="366">
        <v>0.79166666666666663</v>
      </c>
      <c r="H184" s="366">
        <v>0.84375</v>
      </c>
      <c r="I184" s="68" t="s">
        <v>2477</v>
      </c>
      <c r="J184" s="68" t="s">
        <v>2478</v>
      </c>
      <c r="K184" s="68" t="s">
        <v>2479</v>
      </c>
    </row>
    <row r="185" spans="2:11" ht="14.25" hidden="1" customHeight="1">
      <c r="B185" s="364">
        <v>45756</v>
      </c>
      <c r="C185" s="365">
        <v>45904</v>
      </c>
      <c r="D185" s="68" t="s">
        <v>1867</v>
      </c>
      <c r="E185" s="68" t="s">
        <v>2004</v>
      </c>
      <c r="F185" s="68">
        <v>3963</v>
      </c>
      <c r="G185" s="366">
        <v>0.82638888888888884</v>
      </c>
      <c r="H185" s="366">
        <v>0.85555555555555551</v>
      </c>
      <c r="I185" s="68" t="s">
        <v>2480</v>
      </c>
      <c r="J185" s="68" t="s">
        <v>2481</v>
      </c>
      <c r="K185" s="68" t="s">
        <v>2357</v>
      </c>
    </row>
    <row r="186" spans="2:11" ht="14.25" hidden="1" customHeight="1">
      <c r="B186" s="364">
        <v>45756</v>
      </c>
      <c r="C186" s="365">
        <v>45904</v>
      </c>
      <c r="D186" s="68" t="s">
        <v>1850</v>
      </c>
      <c r="E186" s="68" t="s">
        <v>2004</v>
      </c>
      <c r="F186" s="68" t="s">
        <v>379</v>
      </c>
      <c r="G186" s="366">
        <v>0.79166666666666663</v>
      </c>
      <c r="H186" s="366">
        <v>0.84722222222222221</v>
      </c>
      <c r="I186" s="68" t="s">
        <v>2482</v>
      </c>
      <c r="J186" s="68" t="s">
        <v>2483</v>
      </c>
      <c r="K186" s="68" t="s">
        <v>2484</v>
      </c>
    </row>
    <row r="187" spans="2:11" ht="14.25" hidden="1" customHeight="1">
      <c r="B187" s="364">
        <v>45756</v>
      </c>
      <c r="C187" s="365">
        <v>45934</v>
      </c>
      <c r="D187" s="68" t="s">
        <v>1860</v>
      </c>
      <c r="E187" s="68" t="s">
        <v>2004</v>
      </c>
      <c r="F187" s="68">
        <v>4152</v>
      </c>
      <c r="G187" s="366">
        <v>0.79166666666666663</v>
      </c>
      <c r="H187" s="366">
        <v>0.85069444444444442</v>
      </c>
      <c r="I187" s="68" t="s">
        <v>2485</v>
      </c>
      <c r="J187" s="68" t="s">
        <v>2486</v>
      </c>
      <c r="K187" s="68" t="s">
        <v>2487</v>
      </c>
    </row>
    <row r="188" spans="2:11" ht="14.25" hidden="1" customHeight="1">
      <c r="B188" s="364">
        <v>45756</v>
      </c>
      <c r="C188" s="365">
        <v>45904</v>
      </c>
      <c r="D188" s="68" t="s">
        <v>1734</v>
      </c>
      <c r="E188" s="68" t="s">
        <v>1977</v>
      </c>
      <c r="F188" s="68">
        <v>13516</v>
      </c>
      <c r="G188" s="366">
        <v>0.84375</v>
      </c>
      <c r="H188" s="366">
        <v>0.85763888888888884</v>
      </c>
      <c r="I188" s="68" t="s">
        <v>2488</v>
      </c>
      <c r="J188" s="68" t="s">
        <v>2489</v>
      </c>
      <c r="K188" s="68" t="s">
        <v>2490</v>
      </c>
    </row>
    <row r="189" spans="2:11" ht="14.25" hidden="1" customHeight="1">
      <c r="B189" s="364">
        <v>45756</v>
      </c>
      <c r="C189" s="365">
        <v>45904</v>
      </c>
      <c r="D189" s="68" t="s">
        <v>1842</v>
      </c>
      <c r="E189" s="68" t="s">
        <v>2004</v>
      </c>
      <c r="F189" s="68">
        <v>4560</v>
      </c>
      <c r="G189" s="366">
        <v>0.8125</v>
      </c>
      <c r="H189" s="366">
        <v>0.85763888888888884</v>
      </c>
      <c r="I189" s="68" t="s">
        <v>2491</v>
      </c>
      <c r="J189" s="68" t="s">
        <v>2492</v>
      </c>
      <c r="K189" s="68" t="s">
        <v>2493</v>
      </c>
    </row>
    <row r="190" spans="2:11" ht="14.25" hidden="1" customHeight="1">
      <c r="B190" s="364">
        <v>45756</v>
      </c>
      <c r="C190" s="365">
        <v>45904</v>
      </c>
      <c r="D190" s="68" t="s">
        <v>1856</v>
      </c>
      <c r="E190" s="68" t="s">
        <v>2004</v>
      </c>
      <c r="F190" s="68">
        <v>4291</v>
      </c>
      <c r="G190" s="366">
        <v>0.8125</v>
      </c>
      <c r="H190" s="366">
        <v>0.85416666666666663</v>
      </c>
      <c r="I190" s="68" t="s">
        <v>2494</v>
      </c>
      <c r="J190" s="68" t="s">
        <v>2495</v>
      </c>
      <c r="K190" s="68" t="s">
        <v>2496</v>
      </c>
    </row>
    <row r="191" spans="2:11" ht="14.25" hidden="1" customHeight="1">
      <c r="B191" s="364">
        <v>45756</v>
      </c>
      <c r="C191" s="365">
        <v>45904</v>
      </c>
      <c r="D191" s="68" t="s">
        <v>1835</v>
      </c>
      <c r="E191" s="68" t="s">
        <v>1987</v>
      </c>
      <c r="F191" s="68">
        <v>5307</v>
      </c>
      <c r="G191" s="366">
        <v>0.875</v>
      </c>
      <c r="H191" s="366">
        <v>0.8881944444444444</v>
      </c>
      <c r="I191" s="68" t="s">
        <v>2497</v>
      </c>
      <c r="J191" s="68" t="s">
        <v>2498</v>
      </c>
      <c r="K191" s="68" t="s">
        <v>2499</v>
      </c>
    </row>
    <row r="192" spans="2:11" ht="14.25" hidden="1" customHeight="1">
      <c r="B192" s="364">
        <v>45756</v>
      </c>
      <c r="C192" s="365">
        <v>45904</v>
      </c>
      <c r="D192" s="68" t="s">
        <v>1803</v>
      </c>
      <c r="E192" s="68" t="s">
        <v>1987</v>
      </c>
      <c r="F192" s="68">
        <v>10832</v>
      </c>
      <c r="G192" s="366">
        <v>0.89583333333333337</v>
      </c>
      <c r="H192" s="366">
        <v>0.90486111111111112</v>
      </c>
      <c r="I192" s="68" t="s">
        <v>2500</v>
      </c>
      <c r="J192" s="68" t="s">
        <v>2501</v>
      </c>
      <c r="K192" s="68" t="s">
        <v>2499</v>
      </c>
    </row>
    <row r="193" spans="2:11" ht="14.25" hidden="1" customHeight="1">
      <c r="B193" s="364">
        <v>45756</v>
      </c>
      <c r="C193" s="365">
        <v>45904</v>
      </c>
      <c r="D193" s="68" t="s">
        <v>216</v>
      </c>
      <c r="E193" s="68" t="s">
        <v>1977</v>
      </c>
      <c r="F193" s="68">
        <v>11443</v>
      </c>
      <c r="G193" s="366">
        <v>0.70486111111111116</v>
      </c>
      <c r="H193" s="366">
        <v>0.93055555555555558</v>
      </c>
      <c r="I193" s="68" t="s">
        <v>2502</v>
      </c>
      <c r="J193" s="68" t="s">
        <v>2503</v>
      </c>
      <c r="K193" s="68" t="s">
        <v>2504</v>
      </c>
    </row>
    <row r="194" spans="2:11" ht="14.25" hidden="1" customHeight="1">
      <c r="B194" s="364">
        <v>45756</v>
      </c>
      <c r="C194" s="365">
        <v>45904</v>
      </c>
      <c r="D194" s="68" t="s">
        <v>1740</v>
      </c>
      <c r="E194" s="68" t="s">
        <v>1977</v>
      </c>
      <c r="F194" s="68">
        <v>14281</v>
      </c>
      <c r="G194" s="366">
        <v>0.8125</v>
      </c>
      <c r="H194" s="366">
        <v>0.92361111111111116</v>
      </c>
      <c r="I194" s="68" t="s">
        <v>2505</v>
      </c>
      <c r="J194" s="68" t="s">
        <v>2506</v>
      </c>
      <c r="K194" s="68" t="s">
        <v>2507</v>
      </c>
    </row>
    <row r="195" spans="2:11" ht="14.25" hidden="1" customHeight="1">
      <c r="B195" s="364">
        <v>45756</v>
      </c>
      <c r="C195" s="365">
        <v>45904</v>
      </c>
      <c r="D195" s="68" t="s">
        <v>1881</v>
      </c>
      <c r="E195" s="68" t="s">
        <v>2004</v>
      </c>
      <c r="F195" s="68">
        <v>3243</v>
      </c>
      <c r="G195" s="366">
        <v>0.83333333333333337</v>
      </c>
      <c r="H195" s="366">
        <v>0.90277777777777779</v>
      </c>
      <c r="I195" s="68" t="s">
        <v>2508</v>
      </c>
      <c r="J195" s="68" t="s">
        <v>2509</v>
      </c>
      <c r="K195" s="68" t="s">
        <v>2510</v>
      </c>
    </row>
    <row r="196" spans="2:11" ht="14.25" hidden="1" customHeight="1">
      <c r="B196" s="364">
        <v>45756</v>
      </c>
      <c r="C196" s="365">
        <v>45904</v>
      </c>
      <c r="D196" s="68" t="s">
        <v>1785</v>
      </c>
      <c r="E196" s="68" t="s">
        <v>1977</v>
      </c>
      <c r="F196" s="68">
        <v>11634</v>
      </c>
      <c r="G196" s="366">
        <v>0.82222222222222219</v>
      </c>
      <c r="H196" s="366">
        <v>0.87152777777777779</v>
      </c>
      <c r="I196" s="68" t="s">
        <v>2511</v>
      </c>
      <c r="J196" s="68" t="s">
        <v>2512</v>
      </c>
      <c r="K196" s="68" t="s">
        <v>2513</v>
      </c>
    </row>
    <row r="197" spans="2:11" ht="14.25" hidden="1" customHeight="1">
      <c r="B197" s="364">
        <v>45756</v>
      </c>
      <c r="C197" s="365">
        <v>45904</v>
      </c>
      <c r="D197" s="68" t="s">
        <v>96</v>
      </c>
      <c r="E197" s="68" t="s">
        <v>1977</v>
      </c>
      <c r="F197" s="68">
        <v>11783</v>
      </c>
      <c r="G197" s="366">
        <v>0.79166666666666663</v>
      </c>
      <c r="H197" s="366">
        <v>0.85624999999999996</v>
      </c>
      <c r="I197" s="68" t="s">
        <v>2505</v>
      </c>
      <c r="J197" s="68" t="s">
        <v>2506</v>
      </c>
      <c r="K197" s="68" t="s">
        <v>2510</v>
      </c>
    </row>
    <row r="198" spans="2:11" ht="14.25" hidden="1" customHeight="1">
      <c r="B198" s="364">
        <v>45756</v>
      </c>
      <c r="C198" s="365">
        <v>45904</v>
      </c>
      <c r="D198" s="68" t="s">
        <v>1822</v>
      </c>
      <c r="E198" s="68" t="s">
        <v>1987</v>
      </c>
      <c r="F198" s="68">
        <v>11362</v>
      </c>
      <c r="G198" s="366">
        <v>0.79166666666666663</v>
      </c>
      <c r="H198" s="366">
        <v>0.95833333333333337</v>
      </c>
      <c r="I198" s="68" t="s">
        <v>2514</v>
      </c>
      <c r="J198" s="68" t="s">
        <v>2515</v>
      </c>
      <c r="K198" s="68" t="s">
        <v>2499</v>
      </c>
    </row>
    <row r="199" spans="2:11" ht="14.25" hidden="1" customHeight="1">
      <c r="B199" s="364">
        <v>45756</v>
      </c>
      <c r="C199" s="365">
        <v>45904</v>
      </c>
      <c r="D199" s="68" t="s">
        <v>1726</v>
      </c>
      <c r="E199" s="68" t="s">
        <v>1977</v>
      </c>
      <c r="F199" s="68">
        <v>14747</v>
      </c>
      <c r="G199" s="366">
        <v>0.79166666666666663</v>
      </c>
      <c r="H199" s="366">
        <v>0.10416666666666667</v>
      </c>
      <c r="I199" s="68" t="s">
        <v>2516</v>
      </c>
      <c r="J199" s="68" t="s">
        <v>2517</v>
      </c>
      <c r="K199" s="68" t="s">
        <v>2518</v>
      </c>
    </row>
    <row r="200" spans="2:11" ht="14.25" hidden="1" customHeight="1">
      <c r="B200" s="364">
        <v>45756</v>
      </c>
      <c r="C200" s="365">
        <v>45934</v>
      </c>
      <c r="D200" s="68" t="s">
        <v>1862</v>
      </c>
      <c r="E200" s="68" t="s">
        <v>2004</v>
      </c>
      <c r="F200" s="68">
        <v>4064</v>
      </c>
      <c r="G200" s="366">
        <v>4.1666666666666664E-2</v>
      </c>
      <c r="H200" s="366">
        <v>0.1076388888888889</v>
      </c>
      <c r="I200" s="68" t="s">
        <v>2519</v>
      </c>
      <c r="J200" s="68" t="s">
        <v>2520</v>
      </c>
      <c r="K200" s="68" t="s">
        <v>2521</v>
      </c>
    </row>
    <row r="201" spans="2:11" ht="14.25" hidden="1" customHeight="1">
      <c r="B201" s="364">
        <v>45756</v>
      </c>
      <c r="C201" s="365">
        <v>45934</v>
      </c>
      <c r="D201" s="68" t="s">
        <v>1755</v>
      </c>
      <c r="E201" s="68" t="s">
        <v>1977</v>
      </c>
      <c r="F201" s="68">
        <v>10477</v>
      </c>
      <c r="G201" s="366">
        <v>0.11805555555555555</v>
      </c>
      <c r="H201" s="366">
        <v>0.16527777777777777</v>
      </c>
      <c r="I201" s="68" t="s">
        <v>2522</v>
      </c>
      <c r="J201" s="68" t="s">
        <v>2523</v>
      </c>
      <c r="K201" s="68" t="s">
        <v>2524</v>
      </c>
    </row>
    <row r="202" spans="2:11" ht="14.25" hidden="1" customHeight="1">
      <c r="B202" s="364">
        <v>45757</v>
      </c>
      <c r="C202" s="365">
        <v>45934</v>
      </c>
      <c r="D202" s="68" t="s">
        <v>1872</v>
      </c>
      <c r="E202" s="68" t="s">
        <v>2004</v>
      </c>
      <c r="F202" s="68" t="s">
        <v>379</v>
      </c>
      <c r="G202" s="366">
        <v>0.29166666666666669</v>
      </c>
      <c r="H202" s="366">
        <v>0.33055555555555555</v>
      </c>
      <c r="I202" s="68" t="s">
        <v>2525</v>
      </c>
      <c r="J202" s="68" t="s">
        <v>2526</v>
      </c>
      <c r="K202" s="68" t="s">
        <v>2527</v>
      </c>
    </row>
    <row r="203" spans="2:11" ht="14.25" hidden="1" customHeight="1">
      <c r="B203" s="364">
        <v>45757</v>
      </c>
      <c r="C203" s="365">
        <v>45934</v>
      </c>
      <c r="D203" s="68" t="s">
        <v>100</v>
      </c>
      <c r="E203" s="68" t="s">
        <v>1977</v>
      </c>
      <c r="F203" s="68">
        <v>12625</v>
      </c>
      <c r="G203" s="366">
        <v>0.32777777777777778</v>
      </c>
      <c r="H203" s="366">
        <v>0.34027777777777779</v>
      </c>
      <c r="I203" s="68" t="s">
        <v>2528</v>
      </c>
      <c r="J203" s="68" t="s">
        <v>2529</v>
      </c>
      <c r="K203" s="68" t="s">
        <v>2530</v>
      </c>
    </row>
    <row r="204" spans="2:11" ht="14.25" hidden="1" customHeight="1">
      <c r="B204" s="364">
        <v>45757</v>
      </c>
      <c r="C204" s="365">
        <v>45934</v>
      </c>
      <c r="D204" s="68">
        <v>6</v>
      </c>
      <c r="E204" s="68" t="s">
        <v>2004</v>
      </c>
      <c r="F204" s="68">
        <v>12372</v>
      </c>
      <c r="G204" s="366">
        <v>0.34722222222222221</v>
      </c>
      <c r="H204" s="366">
        <v>0.3972222222222222</v>
      </c>
      <c r="I204" s="68" t="s">
        <v>2531</v>
      </c>
      <c r="J204" s="68" t="s">
        <v>2532</v>
      </c>
      <c r="K204" s="68" t="s">
        <v>2533</v>
      </c>
    </row>
    <row r="205" spans="2:11" ht="14.25" hidden="1" customHeight="1">
      <c r="B205" s="364">
        <v>45757</v>
      </c>
      <c r="C205" s="365">
        <v>45934</v>
      </c>
      <c r="D205" s="68" t="s">
        <v>88</v>
      </c>
      <c r="E205" s="68" t="s">
        <v>1977</v>
      </c>
      <c r="F205" s="68">
        <v>13953</v>
      </c>
      <c r="G205" s="366">
        <v>0.40486111111111112</v>
      </c>
      <c r="H205" s="366">
        <v>0.41597222222222224</v>
      </c>
      <c r="I205" s="68" t="s">
        <v>847</v>
      </c>
      <c r="J205" s="68" t="s">
        <v>2534</v>
      </c>
      <c r="K205" s="68" t="s">
        <v>2530</v>
      </c>
    </row>
    <row r="206" spans="2:11" ht="14.25" hidden="1" customHeight="1">
      <c r="B206" s="364">
        <v>45757</v>
      </c>
      <c r="C206" s="365">
        <v>45934</v>
      </c>
      <c r="D206" s="68" t="s">
        <v>1850</v>
      </c>
      <c r="E206" s="68" t="s">
        <v>2004</v>
      </c>
      <c r="F206" s="68">
        <v>4484</v>
      </c>
      <c r="G206" s="366">
        <v>0.40347222222222223</v>
      </c>
      <c r="H206" s="366">
        <v>0.42430555555555555</v>
      </c>
      <c r="I206" s="68" t="s">
        <v>2535</v>
      </c>
      <c r="J206" s="68" t="s">
        <v>2536</v>
      </c>
      <c r="K206" s="68" t="s">
        <v>2537</v>
      </c>
    </row>
    <row r="207" spans="2:11" ht="14.25" hidden="1" customHeight="1">
      <c r="B207" s="364">
        <v>45757</v>
      </c>
      <c r="C207" s="365">
        <v>45934</v>
      </c>
      <c r="D207" s="68" t="s">
        <v>1741</v>
      </c>
      <c r="E207" s="68" t="s">
        <v>1977</v>
      </c>
      <c r="F207" s="68">
        <v>10327</v>
      </c>
      <c r="G207" s="366">
        <v>0.31458333333333333</v>
      </c>
      <c r="H207" s="366">
        <v>0.33402777777777776</v>
      </c>
      <c r="I207" s="68" t="s">
        <v>2538</v>
      </c>
      <c r="J207" s="68" t="s">
        <v>2539</v>
      </c>
      <c r="K207" s="68" t="s">
        <v>2540</v>
      </c>
    </row>
    <row r="208" spans="2:11" ht="14.25" hidden="1" customHeight="1">
      <c r="B208" s="364">
        <v>45757</v>
      </c>
      <c r="C208" s="365">
        <v>45934</v>
      </c>
      <c r="D208" s="68" t="s">
        <v>1744</v>
      </c>
      <c r="E208" s="68" t="s">
        <v>1977</v>
      </c>
      <c r="F208" s="68">
        <v>12542</v>
      </c>
      <c r="G208" s="366">
        <v>0.41180555555555554</v>
      </c>
      <c r="H208" s="366">
        <v>0.43819444444444444</v>
      </c>
      <c r="I208" s="68" t="s">
        <v>2541</v>
      </c>
      <c r="J208" s="68" t="s">
        <v>2542</v>
      </c>
      <c r="K208" s="68" t="s">
        <v>2540</v>
      </c>
    </row>
    <row r="209" spans="2:11" ht="14.25" hidden="1" customHeight="1">
      <c r="B209" s="364">
        <v>45757</v>
      </c>
      <c r="C209" s="365">
        <v>45934</v>
      </c>
      <c r="D209" s="68" t="s">
        <v>1862</v>
      </c>
      <c r="E209" s="68" t="s">
        <v>2004</v>
      </c>
      <c r="F209" s="68">
        <v>4078</v>
      </c>
      <c r="G209" s="366">
        <v>0.375</v>
      </c>
      <c r="H209" s="366">
        <v>0.48402777777777778</v>
      </c>
      <c r="I209" s="68" t="s">
        <v>2543</v>
      </c>
      <c r="J209" s="68" t="s">
        <v>2544</v>
      </c>
      <c r="K209" s="68" t="s">
        <v>2545</v>
      </c>
    </row>
    <row r="210" spans="2:11" ht="14.25" hidden="1" customHeight="1">
      <c r="B210" s="364">
        <v>45757</v>
      </c>
      <c r="C210" s="365">
        <v>45934</v>
      </c>
      <c r="D210" s="68" t="s">
        <v>1742</v>
      </c>
      <c r="E210" s="68" t="s">
        <v>1977</v>
      </c>
      <c r="F210" s="68">
        <v>13488</v>
      </c>
      <c r="G210" s="366">
        <v>0.34236111111111112</v>
      </c>
      <c r="H210" s="366">
        <v>0.48958333333333331</v>
      </c>
      <c r="I210" s="68" t="s">
        <v>2546</v>
      </c>
      <c r="J210" s="68" t="s">
        <v>2547</v>
      </c>
      <c r="K210" s="68" t="s">
        <v>2548</v>
      </c>
    </row>
    <row r="211" spans="2:11" ht="14.25" hidden="1" customHeight="1">
      <c r="B211" s="364">
        <v>45757</v>
      </c>
      <c r="C211" s="365">
        <v>45934</v>
      </c>
      <c r="D211" s="68" t="s">
        <v>1868</v>
      </c>
      <c r="E211" s="68" t="s">
        <v>2004</v>
      </c>
      <c r="F211" s="68" t="s">
        <v>379</v>
      </c>
      <c r="G211" s="366">
        <v>0.30902777777777779</v>
      </c>
      <c r="H211" s="366">
        <v>0.33333333333333331</v>
      </c>
      <c r="I211" s="68" t="s">
        <v>2549</v>
      </c>
      <c r="J211" s="68" t="s">
        <v>2550</v>
      </c>
      <c r="K211" s="68" t="s">
        <v>2076</v>
      </c>
    </row>
    <row r="212" spans="2:11" ht="14.25" hidden="1" customHeight="1">
      <c r="B212" s="364">
        <v>45757</v>
      </c>
      <c r="C212" s="365">
        <v>45934</v>
      </c>
      <c r="D212" s="68" t="s">
        <v>1785</v>
      </c>
      <c r="E212" s="68" t="s">
        <v>1977</v>
      </c>
      <c r="F212" s="68">
        <v>11641</v>
      </c>
      <c r="G212" s="366">
        <v>0.25</v>
      </c>
      <c r="H212" s="366">
        <v>0.38541666666666669</v>
      </c>
      <c r="I212" s="68" t="s">
        <v>2551</v>
      </c>
      <c r="J212" s="68" t="s">
        <v>2552</v>
      </c>
      <c r="K212" s="68" t="s">
        <v>2553</v>
      </c>
    </row>
    <row r="213" spans="2:11" ht="14.25" hidden="1" customHeight="1">
      <c r="B213" s="364">
        <v>45757</v>
      </c>
      <c r="C213" s="365">
        <v>45934</v>
      </c>
      <c r="D213" s="68" t="s">
        <v>1785</v>
      </c>
      <c r="E213" s="68" t="s">
        <v>1977</v>
      </c>
      <c r="F213" s="68">
        <v>13290</v>
      </c>
      <c r="G213" s="366">
        <v>0.46875</v>
      </c>
      <c r="H213" s="366">
        <v>0.48680555555555555</v>
      </c>
      <c r="I213" s="68" t="s">
        <v>2554</v>
      </c>
      <c r="J213" s="68" t="s">
        <v>2555</v>
      </c>
      <c r="K213" s="68" t="s">
        <v>2553</v>
      </c>
    </row>
    <row r="214" spans="2:11" ht="14.25" hidden="1" customHeight="1">
      <c r="B214" s="364">
        <v>45757</v>
      </c>
      <c r="C214" s="365">
        <v>45934</v>
      </c>
      <c r="D214" s="68" t="s">
        <v>1872</v>
      </c>
      <c r="E214" s="68" t="s">
        <v>2004</v>
      </c>
      <c r="F214" s="68" t="s">
        <v>379</v>
      </c>
      <c r="G214" s="366">
        <v>0.52777777777777779</v>
      </c>
      <c r="H214" s="366">
        <v>0.57638888888888884</v>
      </c>
      <c r="I214" s="68" t="s">
        <v>2556</v>
      </c>
      <c r="J214" s="68" t="s">
        <v>2557</v>
      </c>
      <c r="K214" s="68" t="s">
        <v>2558</v>
      </c>
    </row>
    <row r="215" spans="2:11" ht="14.25" hidden="1" customHeight="1">
      <c r="B215" s="364">
        <v>45757</v>
      </c>
      <c r="C215" s="365">
        <v>45751</v>
      </c>
      <c r="D215" s="68" t="s">
        <v>99</v>
      </c>
      <c r="E215" s="68" t="s">
        <v>1977</v>
      </c>
      <c r="F215" s="68" t="s">
        <v>379</v>
      </c>
      <c r="G215" s="366">
        <v>0.29166666666666669</v>
      </c>
      <c r="H215" s="366">
        <v>0.58750000000000002</v>
      </c>
      <c r="I215" s="68" t="s">
        <v>2559</v>
      </c>
      <c r="J215" s="68" t="s">
        <v>2560</v>
      </c>
      <c r="K215" s="68" t="s">
        <v>2561</v>
      </c>
    </row>
    <row r="216" spans="2:11" ht="14.25" hidden="1" customHeight="1">
      <c r="B216" s="364">
        <v>45757</v>
      </c>
      <c r="C216" s="365">
        <v>45934</v>
      </c>
      <c r="D216" s="68" t="s">
        <v>1853</v>
      </c>
      <c r="E216" s="68" t="s">
        <v>2004</v>
      </c>
      <c r="F216" s="68" t="s">
        <v>379</v>
      </c>
      <c r="G216" s="366">
        <v>0.38263888888888886</v>
      </c>
      <c r="H216" s="366">
        <v>0.57638888888888884</v>
      </c>
      <c r="I216" s="68" t="s">
        <v>2562</v>
      </c>
      <c r="J216" s="68" t="s">
        <v>2563</v>
      </c>
      <c r="K216" s="68" t="s">
        <v>2564</v>
      </c>
    </row>
    <row r="217" spans="2:11" ht="14.25" hidden="1" customHeight="1">
      <c r="B217" s="364">
        <v>45757</v>
      </c>
      <c r="C217" s="365">
        <v>45934</v>
      </c>
      <c r="D217" s="68" t="s">
        <v>1755</v>
      </c>
      <c r="E217" s="68" t="s">
        <v>1977</v>
      </c>
      <c r="F217" s="68">
        <v>10481</v>
      </c>
      <c r="G217" s="366">
        <v>0.41666666666666669</v>
      </c>
      <c r="H217" s="366">
        <v>0.67361111111111116</v>
      </c>
      <c r="I217" s="68" t="s">
        <v>2565</v>
      </c>
      <c r="J217" s="68" t="s">
        <v>2566</v>
      </c>
      <c r="K217" s="68" t="s">
        <v>2567</v>
      </c>
    </row>
    <row r="218" spans="2:11" ht="14.25" hidden="1" customHeight="1">
      <c r="B218" s="364">
        <v>45757</v>
      </c>
      <c r="C218" s="365">
        <v>45934</v>
      </c>
      <c r="D218" s="68" t="s">
        <v>1878</v>
      </c>
      <c r="E218" s="68" t="s">
        <v>2004</v>
      </c>
      <c r="F218" s="68" t="s">
        <v>2568</v>
      </c>
      <c r="G218" s="366">
        <v>0.3611111111111111</v>
      </c>
      <c r="H218" s="366">
        <v>0.70138888888888884</v>
      </c>
      <c r="I218" s="68" t="s">
        <v>2569</v>
      </c>
      <c r="J218" s="68" t="s">
        <v>2570</v>
      </c>
      <c r="K218" s="68" t="s">
        <v>2571</v>
      </c>
    </row>
    <row r="219" spans="2:11" ht="14.25" hidden="1" customHeight="1">
      <c r="B219" s="364">
        <v>45757</v>
      </c>
      <c r="C219" s="365">
        <v>45934</v>
      </c>
      <c r="D219" s="68" t="s">
        <v>98</v>
      </c>
      <c r="E219" s="68" t="s">
        <v>1977</v>
      </c>
      <c r="F219" s="68">
        <v>13306</v>
      </c>
      <c r="G219" s="366">
        <v>0.64583333333333337</v>
      </c>
      <c r="H219" s="366">
        <v>0.69791666666666663</v>
      </c>
      <c r="I219" s="68" t="s">
        <v>2572</v>
      </c>
      <c r="J219" s="68" t="s">
        <v>2573</v>
      </c>
      <c r="K219" s="68" t="s">
        <v>2574</v>
      </c>
    </row>
    <row r="220" spans="2:11" ht="14.25" hidden="1" customHeight="1">
      <c r="B220" s="364">
        <v>45757</v>
      </c>
      <c r="C220" s="365">
        <v>45934</v>
      </c>
      <c r="D220" s="68" t="s">
        <v>88</v>
      </c>
      <c r="E220" s="68" t="s">
        <v>1977</v>
      </c>
      <c r="F220" s="68">
        <v>13956</v>
      </c>
      <c r="G220" s="366">
        <v>0.62152777777777779</v>
      </c>
      <c r="H220" s="366">
        <v>0.63194444444444442</v>
      </c>
      <c r="I220" s="68" t="s">
        <v>2074</v>
      </c>
      <c r="J220" s="68" t="s">
        <v>2075</v>
      </c>
      <c r="K220" s="68" t="s">
        <v>2558</v>
      </c>
    </row>
    <row r="221" spans="2:11" ht="14.25" hidden="1" customHeight="1">
      <c r="B221" s="364">
        <v>45757</v>
      </c>
      <c r="C221" s="365">
        <v>45934</v>
      </c>
      <c r="D221" s="68" t="s">
        <v>1789</v>
      </c>
      <c r="E221" s="68" t="s">
        <v>1987</v>
      </c>
      <c r="F221" s="68">
        <v>11174</v>
      </c>
      <c r="G221" s="366">
        <v>0.1388888888888889</v>
      </c>
      <c r="H221" s="366">
        <v>0.70694444444444449</v>
      </c>
      <c r="I221" s="68" t="s">
        <v>2575</v>
      </c>
      <c r="J221" s="68" t="s">
        <v>2576</v>
      </c>
      <c r="K221" s="68" t="s">
        <v>2577</v>
      </c>
    </row>
    <row r="222" spans="2:11" ht="14.25" hidden="1" customHeight="1">
      <c r="B222" s="364">
        <v>45757</v>
      </c>
      <c r="C222" s="365">
        <v>45934</v>
      </c>
      <c r="D222" s="68" t="s">
        <v>1835</v>
      </c>
      <c r="E222" s="68" t="s">
        <v>1987</v>
      </c>
      <c r="F222" s="68">
        <v>5316</v>
      </c>
      <c r="G222" s="366">
        <v>0.36458333333333331</v>
      </c>
      <c r="H222" s="366">
        <v>0.38611111111111113</v>
      </c>
      <c r="I222" s="68" t="s">
        <v>2376</v>
      </c>
      <c r="J222" s="68" t="s">
        <v>2578</v>
      </c>
      <c r="K222" s="68" t="s">
        <v>2579</v>
      </c>
    </row>
    <row r="223" spans="2:11" ht="14.25" hidden="1" customHeight="1">
      <c r="B223" s="364">
        <v>45757</v>
      </c>
      <c r="C223" s="365">
        <v>45934</v>
      </c>
      <c r="D223" s="68" t="s">
        <v>1824</v>
      </c>
      <c r="E223" s="68" t="s">
        <v>1987</v>
      </c>
      <c r="F223" s="68">
        <v>6307</v>
      </c>
      <c r="G223" s="366">
        <v>0.91666666666666663</v>
      </c>
      <c r="H223" s="366">
        <v>0.92013888888888884</v>
      </c>
      <c r="I223" s="68" t="s">
        <v>2580</v>
      </c>
      <c r="J223" s="68" t="s">
        <v>2581</v>
      </c>
      <c r="K223" s="68" t="s">
        <v>2142</v>
      </c>
    </row>
    <row r="224" spans="2:11" ht="14.25" hidden="1" customHeight="1">
      <c r="B224" s="364">
        <v>45757</v>
      </c>
      <c r="C224" s="365">
        <v>45934</v>
      </c>
      <c r="D224" s="68" t="s">
        <v>1792</v>
      </c>
      <c r="E224" s="68" t="s">
        <v>1987</v>
      </c>
      <c r="F224" s="68">
        <v>10649</v>
      </c>
      <c r="G224" s="366">
        <v>0.79166666666666663</v>
      </c>
      <c r="H224" s="366">
        <v>0.93611111111111112</v>
      </c>
      <c r="I224" s="68" t="s">
        <v>2582</v>
      </c>
      <c r="J224" s="68" t="s">
        <v>2583</v>
      </c>
      <c r="K224" s="68" t="s">
        <v>2584</v>
      </c>
    </row>
    <row r="225" spans="2:11" ht="14.25" hidden="1" customHeight="1">
      <c r="B225" s="364">
        <v>45757</v>
      </c>
      <c r="C225" s="365">
        <v>45934</v>
      </c>
      <c r="D225" s="68" t="s">
        <v>1880</v>
      </c>
      <c r="E225" s="68" t="s">
        <v>2004</v>
      </c>
      <c r="F225" s="68">
        <v>3277</v>
      </c>
      <c r="G225" s="366">
        <v>0.9375</v>
      </c>
      <c r="H225" s="366">
        <v>0.99305555555555558</v>
      </c>
      <c r="I225" s="68" t="s">
        <v>2585</v>
      </c>
      <c r="J225" s="68" t="s">
        <v>2586</v>
      </c>
      <c r="K225" s="68" t="s">
        <v>2587</v>
      </c>
    </row>
    <row r="226" spans="2:11" ht="14.25" hidden="1" customHeight="1">
      <c r="B226" s="364">
        <v>45757</v>
      </c>
      <c r="C226" s="365">
        <v>45934</v>
      </c>
      <c r="D226" s="68" t="s">
        <v>1859</v>
      </c>
      <c r="E226" s="68" t="s">
        <v>2004</v>
      </c>
      <c r="F226" s="68">
        <v>4175</v>
      </c>
      <c r="G226" s="366">
        <v>0.89583333333333337</v>
      </c>
      <c r="H226" s="366">
        <v>0.90555555555555556</v>
      </c>
      <c r="I226" s="68" t="s">
        <v>2588</v>
      </c>
      <c r="J226" s="68" t="s">
        <v>2589</v>
      </c>
      <c r="K226" s="68" t="s">
        <v>2022</v>
      </c>
    </row>
    <row r="227" spans="2:11" ht="14.25" hidden="1" customHeight="1">
      <c r="B227" s="364">
        <v>45757</v>
      </c>
      <c r="C227" s="365">
        <v>45965</v>
      </c>
      <c r="D227" s="68" t="s">
        <v>1846</v>
      </c>
      <c r="E227" s="68" t="s">
        <v>2004</v>
      </c>
      <c r="F227" s="68">
        <v>3138</v>
      </c>
      <c r="G227" s="366">
        <v>0.86458333333333337</v>
      </c>
      <c r="H227" s="366">
        <v>0.12430555555555556</v>
      </c>
      <c r="I227" s="68" t="s">
        <v>2590</v>
      </c>
      <c r="J227" s="68" t="s">
        <v>2591</v>
      </c>
      <c r="K227" s="68" t="s">
        <v>2592</v>
      </c>
    </row>
    <row r="228" spans="2:11" ht="14.25" hidden="1" customHeight="1">
      <c r="B228" s="364">
        <v>45757</v>
      </c>
      <c r="C228" s="365">
        <v>45934</v>
      </c>
      <c r="D228" s="68" t="s">
        <v>1844</v>
      </c>
      <c r="E228" s="68" t="s">
        <v>2004</v>
      </c>
      <c r="F228" s="68">
        <v>4411</v>
      </c>
      <c r="G228" s="366">
        <v>4.1666666666666664E-2</v>
      </c>
      <c r="H228" s="366">
        <v>0.19444444444444445</v>
      </c>
      <c r="I228" s="68" t="s">
        <v>2593</v>
      </c>
      <c r="J228" s="68" t="s">
        <v>2594</v>
      </c>
      <c r="K228" s="68" t="s">
        <v>2595</v>
      </c>
    </row>
    <row r="229" spans="2:11" ht="14.25" hidden="1" customHeight="1">
      <c r="B229" s="364">
        <v>45757</v>
      </c>
      <c r="C229" s="365">
        <v>45934</v>
      </c>
      <c r="D229" s="68" t="s">
        <v>1728</v>
      </c>
      <c r="E229" s="68" t="s">
        <v>1977</v>
      </c>
      <c r="F229" s="68">
        <v>14464</v>
      </c>
      <c r="G229" s="366">
        <v>0.12013888888888889</v>
      </c>
      <c r="H229" s="366">
        <v>0.2048611111111111</v>
      </c>
      <c r="I229" s="68" t="s">
        <v>2596</v>
      </c>
      <c r="J229" s="68" t="s">
        <v>2597</v>
      </c>
      <c r="K229" s="68" t="s">
        <v>2598</v>
      </c>
    </row>
    <row r="230" spans="2:11" ht="14.25" hidden="1" customHeight="1">
      <c r="B230" s="364">
        <v>45757</v>
      </c>
      <c r="C230" s="365">
        <v>45934</v>
      </c>
      <c r="D230" s="68" t="s">
        <v>1868</v>
      </c>
      <c r="E230" s="68" t="s">
        <v>2004</v>
      </c>
      <c r="F230" s="68">
        <v>3184</v>
      </c>
      <c r="G230" s="366">
        <v>0.90902777777777777</v>
      </c>
      <c r="H230" s="366">
        <v>9.375E-2</v>
      </c>
      <c r="I230" s="68" t="s">
        <v>2599</v>
      </c>
      <c r="J230" s="68" t="s">
        <v>2600</v>
      </c>
      <c r="K230" s="68" t="s">
        <v>2601</v>
      </c>
    </row>
    <row r="231" spans="2:11" ht="14.25" hidden="1" customHeight="1">
      <c r="B231" s="364">
        <v>45758</v>
      </c>
      <c r="C231" s="365">
        <v>45965</v>
      </c>
      <c r="D231" s="68" t="s">
        <v>99</v>
      </c>
      <c r="E231" s="68" t="s">
        <v>1977</v>
      </c>
      <c r="F231" s="68">
        <v>13102</v>
      </c>
      <c r="G231" s="366">
        <v>0.33333333333333331</v>
      </c>
      <c r="H231" s="366">
        <v>0.625</v>
      </c>
      <c r="I231" s="68" t="s">
        <v>2602</v>
      </c>
      <c r="J231" s="68" t="s">
        <v>2603</v>
      </c>
      <c r="K231" s="68" t="s">
        <v>2604</v>
      </c>
    </row>
    <row r="232" spans="2:11" ht="14.25" hidden="1" customHeight="1">
      <c r="B232" s="364">
        <v>45758</v>
      </c>
      <c r="C232" s="365">
        <v>45965</v>
      </c>
      <c r="D232" s="68" t="s">
        <v>1872</v>
      </c>
      <c r="E232" s="68" t="s">
        <v>2004</v>
      </c>
      <c r="F232" s="68">
        <v>3027</v>
      </c>
      <c r="G232" s="366">
        <v>0.3125</v>
      </c>
      <c r="H232" s="366">
        <v>0.33819444444444446</v>
      </c>
      <c r="I232" s="68" t="s">
        <v>2605</v>
      </c>
      <c r="J232" s="68" t="s">
        <v>2606</v>
      </c>
      <c r="K232" s="68" t="s">
        <v>2163</v>
      </c>
    </row>
    <row r="233" spans="2:11" ht="14.25" hidden="1" customHeight="1">
      <c r="B233" s="364">
        <v>45758</v>
      </c>
      <c r="C233" s="365">
        <v>45965</v>
      </c>
      <c r="D233" s="68" t="s">
        <v>1729</v>
      </c>
      <c r="E233" s="68" t="s">
        <v>1977</v>
      </c>
      <c r="F233" s="68">
        <v>11970</v>
      </c>
      <c r="G233" s="366">
        <v>0.82847222222222228</v>
      </c>
      <c r="H233" s="366">
        <v>0.85624999999999996</v>
      </c>
      <c r="I233" s="68" t="s">
        <v>2607</v>
      </c>
      <c r="J233" s="68" t="s">
        <v>2608</v>
      </c>
      <c r="K233" s="68" t="s">
        <v>2076</v>
      </c>
    </row>
    <row r="234" spans="2:11" ht="14.25" hidden="1" customHeight="1">
      <c r="B234" s="364">
        <v>45758</v>
      </c>
      <c r="C234" s="365">
        <v>45965</v>
      </c>
      <c r="D234" s="68" t="s">
        <v>1844</v>
      </c>
      <c r="E234" s="68" t="s">
        <v>2004</v>
      </c>
      <c r="F234" s="68">
        <v>4411</v>
      </c>
      <c r="G234" s="366">
        <v>0.29166666666666669</v>
      </c>
      <c r="H234" s="366">
        <v>0.94027777777777777</v>
      </c>
      <c r="I234" s="68" t="s">
        <v>2609</v>
      </c>
      <c r="J234" s="68" t="s">
        <v>2610</v>
      </c>
      <c r="K234" s="68" t="s">
        <v>2611</v>
      </c>
    </row>
    <row r="235" spans="2:11" ht="14.25" hidden="1" customHeight="1">
      <c r="B235" s="364">
        <v>45758</v>
      </c>
      <c r="C235" s="365">
        <v>45995</v>
      </c>
      <c r="D235" s="68" t="s">
        <v>1790</v>
      </c>
      <c r="E235" s="68" t="s">
        <v>1987</v>
      </c>
      <c r="F235" s="68">
        <v>11623</v>
      </c>
      <c r="G235" s="366">
        <v>0.29166666666666669</v>
      </c>
      <c r="H235" s="366">
        <v>0.38541666666666669</v>
      </c>
      <c r="I235" s="68" t="s">
        <v>2612</v>
      </c>
      <c r="J235" s="68" t="s">
        <v>2613</v>
      </c>
      <c r="K235" s="68" t="s">
        <v>2614</v>
      </c>
    </row>
    <row r="236" spans="2:11" ht="14.25" hidden="1" customHeight="1">
      <c r="B236" s="364">
        <v>45758</v>
      </c>
      <c r="C236" s="365">
        <v>45995</v>
      </c>
      <c r="D236" s="68" t="s">
        <v>223</v>
      </c>
      <c r="E236" s="68" t="s">
        <v>1987</v>
      </c>
      <c r="F236" s="68">
        <v>9653</v>
      </c>
      <c r="G236" s="366">
        <v>0.29166666666666669</v>
      </c>
      <c r="H236" s="366">
        <v>0.375</v>
      </c>
      <c r="I236" s="68" t="s">
        <v>2615</v>
      </c>
      <c r="J236" s="68" t="s">
        <v>2616</v>
      </c>
      <c r="K236" s="68" t="s">
        <v>2614</v>
      </c>
    </row>
    <row r="237" spans="2:11" ht="14.25" hidden="1" customHeight="1">
      <c r="B237" s="364">
        <v>45758</v>
      </c>
      <c r="C237" s="365">
        <v>45995</v>
      </c>
      <c r="D237" s="68" t="s">
        <v>1828</v>
      </c>
      <c r="E237" s="68" t="s">
        <v>1987</v>
      </c>
      <c r="F237" s="68">
        <v>6378</v>
      </c>
      <c r="G237" s="366">
        <v>0.29166666666666669</v>
      </c>
      <c r="H237" s="366">
        <v>0.35069444444444442</v>
      </c>
      <c r="I237" s="68" t="s">
        <v>2615</v>
      </c>
      <c r="J237" s="68" t="s">
        <v>2616</v>
      </c>
      <c r="K237" s="68" t="s">
        <v>2614</v>
      </c>
    </row>
    <row r="238" spans="2:11" ht="14.25" hidden="1" customHeight="1">
      <c r="B238" s="364">
        <v>45758</v>
      </c>
      <c r="C238" s="365">
        <v>45995</v>
      </c>
      <c r="D238" s="68" t="s">
        <v>1827</v>
      </c>
      <c r="E238" s="68" t="s">
        <v>1987</v>
      </c>
      <c r="F238" s="68">
        <v>6435</v>
      </c>
      <c r="G238" s="366">
        <v>0.29166666666666669</v>
      </c>
      <c r="H238" s="366">
        <v>0.88055555555555554</v>
      </c>
      <c r="I238" s="68" t="s">
        <v>2617</v>
      </c>
      <c r="J238" s="68" t="s">
        <v>2618</v>
      </c>
      <c r="K238" s="68" t="s">
        <v>2614</v>
      </c>
    </row>
    <row r="239" spans="2:11" ht="14.25" hidden="1" customHeight="1">
      <c r="B239" s="364">
        <v>45758</v>
      </c>
      <c r="C239" s="365">
        <v>45995</v>
      </c>
      <c r="D239" s="68" t="s">
        <v>1821</v>
      </c>
      <c r="E239" s="68" t="s">
        <v>1987</v>
      </c>
      <c r="F239" s="68">
        <v>6451</v>
      </c>
      <c r="G239" s="366">
        <v>0.94791666666666663</v>
      </c>
      <c r="H239" s="366">
        <v>0.97916666666666663</v>
      </c>
      <c r="I239" s="68" t="s">
        <v>1230</v>
      </c>
      <c r="J239" s="68" t="s">
        <v>2619</v>
      </c>
      <c r="K239" s="68" t="s">
        <v>2614</v>
      </c>
    </row>
    <row r="240" spans="2:11" ht="14.25" hidden="1" customHeight="1">
      <c r="B240" s="364">
        <v>45758</v>
      </c>
      <c r="C240" s="365">
        <v>45965</v>
      </c>
      <c r="D240" s="68" t="s">
        <v>1874</v>
      </c>
      <c r="E240" s="68" t="s">
        <v>2004</v>
      </c>
      <c r="F240" s="68">
        <v>3162</v>
      </c>
      <c r="G240" s="366">
        <v>0.98611111111111116</v>
      </c>
      <c r="H240" s="366">
        <v>9.166666666666666E-2</v>
      </c>
      <c r="I240" s="68" t="s">
        <v>2620</v>
      </c>
      <c r="J240" s="68" t="s">
        <v>2621</v>
      </c>
      <c r="K240" s="68" t="s">
        <v>2622</v>
      </c>
    </row>
    <row r="241" spans="2:11" ht="14.25" hidden="1" customHeight="1">
      <c r="B241" s="364">
        <v>45758</v>
      </c>
      <c r="C241" s="365">
        <v>45965</v>
      </c>
      <c r="D241" s="68" t="s">
        <v>1882</v>
      </c>
      <c r="E241" s="68" t="s">
        <v>2004</v>
      </c>
      <c r="F241" s="68">
        <v>3433</v>
      </c>
      <c r="G241" s="366">
        <v>7.6388888888888895E-2</v>
      </c>
      <c r="H241" s="366">
        <v>0.11458333333333333</v>
      </c>
      <c r="I241" s="68" t="s">
        <v>2623</v>
      </c>
      <c r="J241" s="68" t="s">
        <v>2624</v>
      </c>
      <c r="K241" s="68" t="s">
        <v>2625</v>
      </c>
    </row>
    <row r="242" spans="2:11" ht="14.25" hidden="1" customHeight="1">
      <c r="B242" s="364">
        <v>45758</v>
      </c>
      <c r="C242" s="365">
        <v>45965</v>
      </c>
      <c r="D242" s="68" t="s">
        <v>99</v>
      </c>
      <c r="E242" s="68" t="s">
        <v>1977</v>
      </c>
      <c r="F242" s="68">
        <v>13102</v>
      </c>
      <c r="G242" s="366">
        <v>0.14583333333333334</v>
      </c>
      <c r="H242" s="366">
        <v>0.19444444444444445</v>
      </c>
      <c r="I242" s="68" t="s">
        <v>2626</v>
      </c>
      <c r="J242" s="68" t="s">
        <v>2627</v>
      </c>
      <c r="K242" s="68" t="s">
        <v>2628</v>
      </c>
    </row>
    <row r="243" spans="2:11" ht="14.25" hidden="1" customHeight="1">
      <c r="B243" s="364">
        <v>45758</v>
      </c>
      <c r="C243" s="365">
        <v>45965</v>
      </c>
      <c r="D243" s="68" t="s">
        <v>1741</v>
      </c>
      <c r="E243" s="68" t="s">
        <v>1977</v>
      </c>
      <c r="F243" s="68">
        <v>10342</v>
      </c>
      <c r="G243" s="366">
        <v>7.6388888888888895E-2</v>
      </c>
      <c r="H243" s="366">
        <v>0.1451388888888889</v>
      </c>
      <c r="I243" s="68" t="s">
        <v>2629</v>
      </c>
      <c r="J243" s="68" t="s">
        <v>2630</v>
      </c>
      <c r="K243" s="68" t="s">
        <v>2631</v>
      </c>
    </row>
    <row r="244" spans="2:11" ht="14.25" hidden="1" customHeight="1">
      <c r="B244" s="364">
        <v>45758</v>
      </c>
      <c r="C244" s="365">
        <v>45965</v>
      </c>
      <c r="D244" s="68" t="s">
        <v>1736</v>
      </c>
      <c r="E244" s="68" t="s">
        <v>1977</v>
      </c>
      <c r="F244" s="68">
        <v>10558</v>
      </c>
      <c r="G244" s="366">
        <v>0.1125</v>
      </c>
      <c r="H244" s="366">
        <v>0.17222222222222222</v>
      </c>
      <c r="I244" s="68" t="s">
        <v>2632</v>
      </c>
      <c r="J244" s="68" t="s">
        <v>2633</v>
      </c>
      <c r="K244" s="68" t="s">
        <v>2634</v>
      </c>
    </row>
    <row r="245" spans="2:11" ht="14.25" hidden="1" customHeight="1">
      <c r="B245" s="364">
        <v>45758</v>
      </c>
      <c r="C245" s="365">
        <v>45995</v>
      </c>
      <c r="D245" s="68" t="s">
        <v>1864</v>
      </c>
      <c r="E245" s="68" t="s">
        <v>2004</v>
      </c>
      <c r="F245" s="68">
        <v>3669</v>
      </c>
      <c r="G245" s="366">
        <v>0.19652777777777777</v>
      </c>
      <c r="H245" s="366">
        <v>0.20833333333333334</v>
      </c>
      <c r="I245" s="68" t="s">
        <v>2635</v>
      </c>
      <c r="J245" s="68" t="s">
        <v>2636</v>
      </c>
      <c r="K245" s="68" t="s">
        <v>2637</v>
      </c>
    </row>
    <row r="246" spans="2:11" ht="14.25" hidden="1" customHeight="1">
      <c r="B246" s="364">
        <v>45758</v>
      </c>
      <c r="C246" s="365">
        <v>45965</v>
      </c>
      <c r="D246" s="68" t="s">
        <v>1844</v>
      </c>
      <c r="E246" s="68" t="s">
        <v>2004</v>
      </c>
      <c r="F246" s="68">
        <v>4411</v>
      </c>
      <c r="G246" s="366">
        <v>0.8305555555555556</v>
      </c>
      <c r="H246" s="366">
        <v>0.9819444444444444</v>
      </c>
      <c r="I246" s="68" t="s">
        <v>2638</v>
      </c>
      <c r="J246" s="68" t="s">
        <v>2639</v>
      </c>
      <c r="K246" s="68" t="s">
        <v>2640</v>
      </c>
    </row>
    <row r="247" spans="2:11" ht="14.25" hidden="1" customHeight="1">
      <c r="B247" s="364">
        <v>45759</v>
      </c>
      <c r="C247" s="365">
        <v>45995</v>
      </c>
      <c r="D247" s="68" t="s">
        <v>1844</v>
      </c>
      <c r="E247" s="68" t="s">
        <v>2004</v>
      </c>
      <c r="F247" s="68">
        <v>4417</v>
      </c>
      <c r="G247" s="366">
        <v>0.29166666666666669</v>
      </c>
      <c r="H247" s="366">
        <v>0.37430555555555556</v>
      </c>
      <c r="I247" s="68" t="s">
        <v>2641</v>
      </c>
      <c r="J247" s="68" t="s">
        <v>2642</v>
      </c>
      <c r="K247" s="68" t="s">
        <v>2643</v>
      </c>
    </row>
    <row r="248" spans="2:11" ht="14.25" hidden="1" customHeight="1">
      <c r="B248" s="364">
        <v>45759</v>
      </c>
      <c r="C248" s="365">
        <v>45995</v>
      </c>
      <c r="D248" s="68" t="s">
        <v>1836</v>
      </c>
      <c r="E248" s="68" t="s">
        <v>1987</v>
      </c>
      <c r="F248" s="68">
        <v>6084</v>
      </c>
      <c r="G248" s="366">
        <v>0.37152777777777779</v>
      </c>
      <c r="H248" s="366">
        <v>0.37708333333333333</v>
      </c>
      <c r="I248" s="68" t="s">
        <v>2644</v>
      </c>
      <c r="J248" s="68" t="s">
        <v>2645</v>
      </c>
      <c r="K248" s="68" t="s">
        <v>2646</v>
      </c>
    </row>
    <row r="249" spans="2:11" ht="14.25" hidden="1" customHeight="1">
      <c r="B249" s="364">
        <v>45759</v>
      </c>
      <c r="C249" s="365">
        <v>45995</v>
      </c>
      <c r="D249" s="68" t="s">
        <v>1830</v>
      </c>
      <c r="E249" s="68" t="s">
        <v>1987</v>
      </c>
      <c r="F249" s="68">
        <v>6113</v>
      </c>
      <c r="G249" s="366">
        <v>0.3888888888888889</v>
      </c>
      <c r="H249" s="366">
        <v>0.39444444444444443</v>
      </c>
      <c r="I249" s="68" t="s">
        <v>2647</v>
      </c>
      <c r="J249" s="68" t="s">
        <v>2648</v>
      </c>
      <c r="K249" s="68" t="s">
        <v>2649</v>
      </c>
    </row>
    <row r="250" spans="2:11" ht="14.25" hidden="1" customHeight="1">
      <c r="B250" s="364">
        <v>45759</v>
      </c>
      <c r="C250" s="365">
        <v>45995</v>
      </c>
      <c r="D250" s="68" t="s">
        <v>1753</v>
      </c>
      <c r="E250" s="68" t="s">
        <v>1977</v>
      </c>
      <c r="F250" s="68">
        <v>13497</v>
      </c>
      <c r="G250" s="366">
        <v>0.33333333333333331</v>
      </c>
      <c r="H250" s="366">
        <v>0.4375</v>
      </c>
      <c r="I250" s="68" t="s">
        <v>2650</v>
      </c>
      <c r="J250" s="68" t="s">
        <v>2651</v>
      </c>
      <c r="K250" s="68" t="s">
        <v>2652</v>
      </c>
    </row>
    <row r="251" spans="2:11" ht="14.25" hidden="1" customHeight="1">
      <c r="B251" s="364">
        <v>45759</v>
      </c>
      <c r="C251" s="365">
        <v>45995</v>
      </c>
      <c r="D251" s="68" t="s">
        <v>1729</v>
      </c>
      <c r="E251" s="68" t="s">
        <v>1977</v>
      </c>
      <c r="F251" s="68">
        <v>11975</v>
      </c>
      <c r="G251" s="366">
        <v>0.33333333333333331</v>
      </c>
      <c r="H251" s="366">
        <v>0.44305555555555554</v>
      </c>
      <c r="I251" s="68" t="s">
        <v>2653</v>
      </c>
      <c r="J251" s="68" t="s">
        <v>2654</v>
      </c>
      <c r="K251" s="68" t="s">
        <v>2655</v>
      </c>
    </row>
    <row r="252" spans="2:11" ht="14.25" hidden="1" customHeight="1">
      <c r="B252" s="364">
        <v>45759</v>
      </c>
      <c r="C252" s="365">
        <v>45995</v>
      </c>
      <c r="D252" s="68" t="s">
        <v>98</v>
      </c>
      <c r="E252" s="68" t="s">
        <v>1977</v>
      </c>
      <c r="F252" s="68">
        <v>13616</v>
      </c>
      <c r="G252" s="366">
        <v>0.29166666666666669</v>
      </c>
      <c r="H252" s="366">
        <v>0.44722222222222224</v>
      </c>
      <c r="I252" s="68" t="s">
        <v>2656</v>
      </c>
      <c r="J252" s="68" t="s">
        <v>2657</v>
      </c>
      <c r="K252" s="68" t="s">
        <v>2658</v>
      </c>
    </row>
    <row r="253" spans="2:11" ht="14.25" hidden="1" customHeight="1">
      <c r="B253" s="364">
        <v>45759</v>
      </c>
      <c r="C253" s="365">
        <v>45995</v>
      </c>
      <c r="D253" s="68" t="s">
        <v>1801</v>
      </c>
      <c r="E253" s="68" t="s">
        <v>1987</v>
      </c>
      <c r="F253" s="68">
        <v>11176</v>
      </c>
      <c r="G253" s="366">
        <v>0.45</v>
      </c>
      <c r="H253" s="366">
        <v>0.49305555555555558</v>
      </c>
      <c r="I253" s="68" t="s">
        <v>2659</v>
      </c>
      <c r="J253" s="68" t="s">
        <v>2660</v>
      </c>
      <c r="K253" s="68" t="s">
        <v>2661</v>
      </c>
    </row>
    <row r="254" spans="2:11" ht="14.25" hidden="1" customHeight="1">
      <c r="B254" s="364">
        <v>45759</v>
      </c>
      <c r="C254" s="365">
        <v>45995</v>
      </c>
      <c r="D254" s="68" t="s">
        <v>1839</v>
      </c>
      <c r="E254" s="68" t="s">
        <v>2004</v>
      </c>
      <c r="F254" s="68">
        <v>4745</v>
      </c>
      <c r="G254" s="366">
        <v>0.32361111111111113</v>
      </c>
      <c r="H254" s="366">
        <v>0.42708333333333331</v>
      </c>
      <c r="I254" s="68" t="s">
        <v>2662</v>
      </c>
      <c r="J254" s="68" t="s">
        <v>2663</v>
      </c>
      <c r="K254" s="68" t="s">
        <v>2664</v>
      </c>
    </row>
    <row r="255" spans="2:11" ht="14.25" hidden="1" customHeight="1">
      <c r="B255" s="364">
        <v>45759</v>
      </c>
      <c r="C255" s="365">
        <v>45995</v>
      </c>
      <c r="D255" s="68" t="s">
        <v>1881</v>
      </c>
      <c r="E255" s="68" t="s">
        <v>2004</v>
      </c>
      <c r="F255" s="68">
        <v>3277</v>
      </c>
      <c r="G255" s="366">
        <v>0.39791666666666664</v>
      </c>
      <c r="H255" s="366">
        <v>0.47430555555555554</v>
      </c>
      <c r="I255" s="68" t="s">
        <v>2665</v>
      </c>
      <c r="J255" s="68" t="s">
        <v>2666</v>
      </c>
      <c r="K255" s="68" t="s">
        <v>2667</v>
      </c>
    </row>
    <row r="256" spans="2:11" ht="14.25" hidden="1" customHeight="1">
      <c r="B256" s="364">
        <v>45759</v>
      </c>
      <c r="C256" s="365">
        <v>45995</v>
      </c>
      <c r="D256" s="68" t="s">
        <v>1862</v>
      </c>
      <c r="E256" s="68" t="s">
        <v>2004</v>
      </c>
      <c r="F256" s="68">
        <v>4077</v>
      </c>
      <c r="G256" s="366">
        <v>0.54166666666666663</v>
      </c>
      <c r="H256" s="366">
        <v>0.61736111111111114</v>
      </c>
      <c r="I256" s="68" t="s">
        <v>2668</v>
      </c>
      <c r="J256" s="68" t="s">
        <v>2669</v>
      </c>
      <c r="K256" s="68" t="s">
        <v>2670</v>
      </c>
    </row>
    <row r="257" spans="2:11" ht="14.25" hidden="1" customHeight="1">
      <c r="B257" s="364">
        <v>45759</v>
      </c>
      <c r="C257" s="68" t="s">
        <v>2671</v>
      </c>
      <c r="D257" s="68" t="s">
        <v>98</v>
      </c>
      <c r="E257" s="68" t="s">
        <v>1977</v>
      </c>
      <c r="F257" s="68">
        <v>13616</v>
      </c>
      <c r="G257" s="366">
        <v>0.29166666666666669</v>
      </c>
      <c r="H257" s="366">
        <v>0.45555555555555555</v>
      </c>
      <c r="I257" s="68" t="s">
        <v>2672</v>
      </c>
      <c r="J257" s="68" t="s">
        <v>2657</v>
      </c>
      <c r="K257" s="68" t="s">
        <v>2658</v>
      </c>
    </row>
    <row r="258" spans="2:11" ht="14.25" hidden="1" customHeight="1">
      <c r="B258" s="364">
        <v>45759</v>
      </c>
      <c r="C258" s="365">
        <v>45995</v>
      </c>
      <c r="D258" s="68" t="s">
        <v>97</v>
      </c>
      <c r="E258" s="68" t="s">
        <v>1977</v>
      </c>
      <c r="F258" s="68">
        <v>13648</v>
      </c>
      <c r="G258" s="366">
        <v>0.34722222222222221</v>
      </c>
      <c r="H258" s="366">
        <v>0.375</v>
      </c>
      <c r="I258" s="68" t="s">
        <v>2673</v>
      </c>
      <c r="J258" s="68" t="s">
        <v>2674</v>
      </c>
      <c r="K258" s="68" t="s">
        <v>2670</v>
      </c>
    </row>
    <row r="259" spans="2:11" ht="14.25" hidden="1" customHeight="1">
      <c r="B259" s="364">
        <v>45759</v>
      </c>
      <c r="C259" s="365">
        <v>45995</v>
      </c>
      <c r="D259" s="68" t="s">
        <v>1852</v>
      </c>
      <c r="E259" s="68" t="s">
        <v>2004</v>
      </c>
      <c r="F259" s="68">
        <v>4419</v>
      </c>
      <c r="G259" s="366">
        <v>0.29166666666666669</v>
      </c>
      <c r="H259" s="366">
        <v>0.61458333333333337</v>
      </c>
      <c r="I259" s="68" t="s">
        <v>2675</v>
      </c>
      <c r="J259" s="68" t="s">
        <v>2676</v>
      </c>
      <c r="K259" s="68" t="s">
        <v>2677</v>
      </c>
    </row>
    <row r="260" spans="2:11" ht="14.25" hidden="1" customHeight="1">
      <c r="B260" s="364">
        <v>45759</v>
      </c>
      <c r="C260" s="365">
        <v>45995</v>
      </c>
      <c r="D260" s="68" t="s">
        <v>1791</v>
      </c>
      <c r="E260" s="68" t="s">
        <v>1987</v>
      </c>
      <c r="F260" s="68">
        <v>11390</v>
      </c>
      <c r="G260" s="366">
        <v>0.5805555555555556</v>
      </c>
      <c r="H260" s="366">
        <v>0.625</v>
      </c>
      <c r="I260" s="68" t="s">
        <v>2678</v>
      </c>
      <c r="J260" s="68" t="s">
        <v>2679</v>
      </c>
      <c r="K260" s="68" t="s">
        <v>2680</v>
      </c>
    </row>
    <row r="261" spans="2:11" ht="14.25" hidden="1" customHeight="1">
      <c r="B261" s="364">
        <v>45759</v>
      </c>
      <c r="C261" s="365">
        <v>45995</v>
      </c>
      <c r="D261" s="68" t="s">
        <v>1863</v>
      </c>
      <c r="E261" s="68" t="s">
        <v>2004</v>
      </c>
      <c r="F261" s="68">
        <v>3034</v>
      </c>
      <c r="G261" s="366">
        <v>0.57638888888888884</v>
      </c>
      <c r="H261" s="366">
        <v>0.66527777777777775</v>
      </c>
      <c r="I261" s="68" t="s">
        <v>2681</v>
      </c>
      <c r="J261" s="68" t="s">
        <v>2682</v>
      </c>
      <c r="K261" s="68" t="s">
        <v>2683</v>
      </c>
    </row>
    <row r="262" spans="2:11" ht="14.25" hidden="1" customHeight="1">
      <c r="B262" s="364">
        <v>45759</v>
      </c>
      <c r="C262" s="68" t="s">
        <v>2671</v>
      </c>
      <c r="D262" s="68" t="s">
        <v>1799</v>
      </c>
      <c r="E262" s="68" t="s">
        <v>1987</v>
      </c>
      <c r="F262" s="68">
        <v>11380</v>
      </c>
      <c r="G262" s="366">
        <v>0.66666666666666663</v>
      </c>
      <c r="H262" s="366">
        <v>0.68541666666666667</v>
      </c>
      <c r="I262" s="68" t="s">
        <v>712</v>
      </c>
      <c r="J262" s="68" t="s">
        <v>2684</v>
      </c>
      <c r="K262" s="68" t="s">
        <v>2685</v>
      </c>
    </row>
    <row r="263" spans="2:11" ht="14.25" hidden="1" customHeight="1">
      <c r="B263" s="364">
        <v>45759</v>
      </c>
      <c r="C263" s="365">
        <v>45995</v>
      </c>
      <c r="D263" s="68" t="s">
        <v>1871</v>
      </c>
      <c r="E263" s="68" t="s">
        <v>2004</v>
      </c>
      <c r="F263" s="68">
        <v>3191</v>
      </c>
      <c r="G263" s="366">
        <v>0.46180555555555558</v>
      </c>
      <c r="H263" s="366">
        <v>0.66041666666666665</v>
      </c>
      <c r="I263" s="68" t="s">
        <v>2686</v>
      </c>
      <c r="J263" s="68" t="s">
        <v>2687</v>
      </c>
      <c r="K263" s="68" t="s">
        <v>2688</v>
      </c>
    </row>
    <row r="264" spans="2:11" ht="14.25" hidden="1" customHeight="1">
      <c r="B264" s="364">
        <v>45759</v>
      </c>
      <c r="C264" s="365">
        <v>45995</v>
      </c>
      <c r="D264" s="68" t="s">
        <v>1866</v>
      </c>
      <c r="E264" s="68" t="s">
        <v>2004</v>
      </c>
      <c r="F264" s="68">
        <v>3211</v>
      </c>
      <c r="G264" s="366">
        <v>0.29097222222222224</v>
      </c>
      <c r="H264" s="366">
        <v>0.36875000000000002</v>
      </c>
      <c r="I264" s="68" t="s">
        <v>1313</v>
      </c>
      <c r="J264" s="68" t="s">
        <v>2689</v>
      </c>
      <c r="K264" s="68" t="s">
        <v>2690</v>
      </c>
    </row>
    <row r="265" spans="2:11" ht="14.25" hidden="1" customHeight="1">
      <c r="B265" s="364">
        <v>45759</v>
      </c>
      <c r="C265" s="365">
        <v>45995</v>
      </c>
      <c r="D265" s="68" t="s">
        <v>1736</v>
      </c>
      <c r="E265" s="68" t="s">
        <v>1977</v>
      </c>
      <c r="F265" s="68">
        <v>10561</v>
      </c>
      <c r="G265" s="366">
        <v>0.44166666666666665</v>
      </c>
      <c r="H265" s="366">
        <v>0.45833333333333331</v>
      </c>
      <c r="I265" s="68" t="s">
        <v>2691</v>
      </c>
      <c r="J265" s="68" t="s">
        <v>2692</v>
      </c>
      <c r="K265" s="68" t="s">
        <v>2693</v>
      </c>
    </row>
    <row r="266" spans="2:11" ht="14.25" hidden="1" customHeight="1">
      <c r="B266" s="364">
        <v>45759</v>
      </c>
      <c r="C266" s="365">
        <v>45995</v>
      </c>
      <c r="D266" s="68" t="s">
        <v>88</v>
      </c>
      <c r="E266" s="68" t="s">
        <v>1977</v>
      </c>
      <c r="F266" s="68">
        <v>13971</v>
      </c>
      <c r="G266" s="366">
        <v>0.61805555555555558</v>
      </c>
      <c r="H266" s="366">
        <v>0.69444444444444442</v>
      </c>
      <c r="I266" s="68" t="s">
        <v>2694</v>
      </c>
      <c r="J266" s="68" t="s">
        <v>2695</v>
      </c>
      <c r="K266" s="68" t="s">
        <v>2696</v>
      </c>
    </row>
    <row r="267" spans="2:11" ht="14.25" hidden="1" customHeight="1">
      <c r="B267" s="364">
        <v>45759</v>
      </c>
      <c r="C267" s="365">
        <v>45995</v>
      </c>
      <c r="D267" s="68" t="s">
        <v>213</v>
      </c>
      <c r="E267" s="68" t="s">
        <v>1977</v>
      </c>
      <c r="F267" s="68">
        <v>13020</v>
      </c>
      <c r="G267" s="366">
        <v>0.79166666666666663</v>
      </c>
      <c r="H267" s="366">
        <v>0.85416666666666663</v>
      </c>
      <c r="I267" s="68" t="s">
        <v>2697</v>
      </c>
      <c r="J267" s="68" t="s">
        <v>2698</v>
      </c>
      <c r="K267" s="68" t="s">
        <v>2699</v>
      </c>
    </row>
    <row r="268" spans="2:11" ht="14.25" hidden="1" customHeight="1">
      <c r="B268" s="364">
        <v>45759</v>
      </c>
      <c r="C268" s="365">
        <v>45995</v>
      </c>
      <c r="D268" s="68" t="s">
        <v>1863</v>
      </c>
      <c r="E268" s="68" t="s">
        <v>2004</v>
      </c>
      <c r="F268" s="68">
        <v>3037</v>
      </c>
      <c r="G268" s="366">
        <v>0.79166666666666663</v>
      </c>
      <c r="H268" s="366">
        <v>0.85763888888888884</v>
      </c>
      <c r="I268" s="68" t="s">
        <v>2700</v>
      </c>
      <c r="J268" s="68" t="s">
        <v>2701</v>
      </c>
      <c r="K268" s="68" t="s">
        <v>2702</v>
      </c>
    </row>
    <row r="269" spans="2:11" ht="14.25" hidden="1" customHeight="1">
      <c r="B269" s="364">
        <v>45759</v>
      </c>
      <c r="C269" s="365">
        <v>45995</v>
      </c>
      <c r="D269" s="68" t="s">
        <v>1861</v>
      </c>
      <c r="E269" s="68" t="s">
        <v>2004</v>
      </c>
      <c r="F269" s="68">
        <v>4212</v>
      </c>
      <c r="G269" s="366">
        <v>0.81874999999999998</v>
      </c>
      <c r="H269" s="366">
        <v>0.82430555555555551</v>
      </c>
      <c r="I269" s="68" t="s">
        <v>2703</v>
      </c>
      <c r="J269" s="68" t="s">
        <v>2704</v>
      </c>
      <c r="K269" s="68" t="s">
        <v>2705</v>
      </c>
    </row>
    <row r="270" spans="2:11" ht="14.25" hidden="1" customHeight="1">
      <c r="B270" s="364">
        <v>45759</v>
      </c>
      <c r="C270" s="68" t="s">
        <v>2671</v>
      </c>
      <c r="D270" s="68" t="s">
        <v>1730</v>
      </c>
      <c r="E270" s="68" t="s">
        <v>1977</v>
      </c>
      <c r="F270" s="68">
        <v>13729</v>
      </c>
      <c r="G270" s="366">
        <v>0.7993055555555556</v>
      </c>
      <c r="H270" s="366">
        <v>0.88124999999999998</v>
      </c>
      <c r="I270" s="68" t="s">
        <v>2706</v>
      </c>
      <c r="J270" s="68" t="s">
        <v>2707</v>
      </c>
      <c r="K270" s="68" t="s">
        <v>2708</v>
      </c>
    </row>
    <row r="271" spans="2:11" ht="14.25" hidden="1" customHeight="1">
      <c r="B271" s="364">
        <v>45759</v>
      </c>
      <c r="C271" s="365">
        <v>45995</v>
      </c>
      <c r="D271" s="68" t="s">
        <v>1858</v>
      </c>
      <c r="E271" s="68" t="s">
        <v>2004</v>
      </c>
      <c r="F271" s="68">
        <v>4288</v>
      </c>
      <c r="G271" s="366">
        <v>0.88194444444444442</v>
      </c>
      <c r="H271" s="366">
        <v>0.88611111111111107</v>
      </c>
      <c r="I271" s="68" t="s">
        <v>2709</v>
      </c>
      <c r="J271" s="68" t="s">
        <v>2704</v>
      </c>
      <c r="K271" s="68" t="s">
        <v>2705</v>
      </c>
    </row>
    <row r="272" spans="2:11" ht="14.25" hidden="1" customHeight="1">
      <c r="B272" s="364">
        <v>45759</v>
      </c>
      <c r="C272" s="365">
        <v>45995</v>
      </c>
      <c r="D272" s="68" t="s">
        <v>1866</v>
      </c>
      <c r="E272" s="68" t="s">
        <v>2004</v>
      </c>
      <c r="F272" s="68">
        <v>3220</v>
      </c>
      <c r="G272" s="366">
        <v>0.8354166666666667</v>
      </c>
      <c r="H272" s="366">
        <v>0.89236111111111116</v>
      </c>
      <c r="I272" s="68" t="s">
        <v>2710</v>
      </c>
      <c r="J272" s="68" t="s">
        <v>2711</v>
      </c>
      <c r="K272" s="68" t="s">
        <v>2230</v>
      </c>
    </row>
    <row r="273" spans="2:11" ht="14.25" hidden="1" customHeight="1">
      <c r="B273" s="364">
        <v>45759</v>
      </c>
      <c r="C273" s="365">
        <v>45995</v>
      </c>
      <c r="D273" s="68" t="s">
        <v>1734</v>
      </c>
      <c r="E273" s="68" t="s">
        <v>1977</v>
      </c>
      <c r="F273" s="68" t="s">
        <v>2712</v>
      </c>
      <c r="G273" s="366">
        <v>0.38541666666666669</v>
      </c>
      <c r="H273" s="366">
        <v>0.45347222222222222</v>
      </c>
      <c r="I273" s="68" t="s">
        <v>2713</v>
      </c>
      <c r="J273" s="68" t="s">
        <v>2714</v>
      </c>
      <c r="K273" s="68" t="s">
        <v>2715</v>
      </c>
    </row>
    <row r="274" spans="2:11" ht="14.25" hidden="1" customHeight="1">
      <c r="B274" s="364">
        <v>45759</v>
      </c>
      <c r="C274" s="365">
        <v>45995</v>
      </c>
      <c r="D274" s="68" t="s">
        <v>221</v>
      </c>
      <c r="E274" s="68" t="s">
        <v>1977</v>
      </c>
      <c r="F274" s="68">
        <v>9611</v>
      </c>
      <c r="G274" s="366">
        <v>0.84652777777777777</v>
      </c>
      <c r="H274" s="366">
        <v>0.97569444444444442</v>
      </c>
      <c r="I274" s="68" t="s">
        <v>2716</v>
      </c>
      <c r="J274" s="68" t="s">
        <v>2717</v>
      </c>
      <c r="K274" s="68" t="s">
        <v>2718</v>
      </c>
    </row>
    <row r="275" spans="2:11" ht="14.25" hidden="1" customHeight="1">
      <c r="B275" s="364">
        <v>45759</v>
      </c>
      <c r="C275" s="365">
        <v>45995</v>
      </c>
      <c r="D275" s="68" t="s">
        <v>1841</v>
      </c>
      <c r="E275" s="68" t="s">
        <v>2004</v>
      </c>
      <c r="F275" s="68">
        <v>4797</v>
      </c>
      <c r="G275" s="366">
        <v>0.97916666666666663</v>
      </c>
      <c r="H275" s="366">
        <v>2.361111111111111E-2</v>
      </c>
      <c r="I275" s="68" t="s">
        <v>2719</v>
      </c>
      <c r="J275" s="68" t="s">
        <v>2720</v>
      </c>
      <c r="K275" s="68" t="s">
        <v>2230</v>
      </c>
    </row>
    <row r="276" spans="2:11" ht="14.25" hidden="1" customHeight="1">
      <c r="B276" s="364">
        <v>45759</v>
      </c>
      <c r="C276" s="365">
        <v>45995</v>
      </c>
      <c r="D276" s="68" t="s">
        <v>1842</v>
      </c>
      <c r="E276" s="68" t="s">
        <v>2004</v>
      </c>
      <c r="F276" s="68">
        <v>1</v>
      </c>
      <c r="G276" s="366">
        <v>0.79166666666666663</v>
      </c>
      <c r="H276" s="366">
        <v>5.9027777777777776E-2</v>
      </c>
      <c r="I276" s="68" t="s">
        <v>2721</v>
      </c>
      <c r="J276" s="68" t="s">
        <v>2722</v>
      </c>
      <c r="K276" s="68" t="s">
        <v>2723</v>
      </c>
    </row>
    <row r="277" spans="2:11" ht="14.25" hidden="1" customHeight="1">
      <c r="B277" s="364">
        <v>45759</v>
      </c>
      <c r="C277" s="365">
        <v>45995</v>
      </c>
      <c r="D277" s="68" t="s">
        <v>1832</v>
      </c>
      <c r="E277" s="68" t="s">
        <v>1987</v>
      </c>
      <c r="F277" s="68">
        <v>6036</v>
      </c>
      <c r="G277" s="366">
        <v>0.86736111111111114</v>
      </c>
      <c r="H277" s="366">
        <v>0.87291666666666667</v>
      </c>
      <c r="I277" s="68" t="s">
        <v>412</v>
      </c>
      <c r="J277" s="68" t="s">
        <v>2724</v>
      </c>
      <c r="K277" s="68" t="s">
        <v>2725</v>
      </c>
    </row>
    <row r="278" spans="2:11" ht="14.25" hidden="1" customHeight="1">
      <c r="B278" s="364">
        <v>45759</v>
      </c>
      <c r="C278" s="365">
        <v>45995</v>
      </c>
      <c r="D278" s="68" t="s">
        <v>1836</v>
      </c>
      <c r="E278" s="68" t="s">
        <v>1987</v>
      </c>
      <c r="F278" s="68">
        <v>6094</v>
      </c>
      <c r="G278" s="366">
        <v>0.875</v>
      </c>
      <c r="H278" s="366">
        <v>0.88472222222222219</v>
      </c>
      <c r="I278" s="68" t="s">
        <v>2726</v>
      </c>
      <c r="J278" s="68" t="s">
        <v>2727</v>
      </c>
      <c r="K278" s="68" t="s">
        <v>2728</v>
      </c>
    </row>
    <row r="279" spans="2:11" ht="14.25" hidden="1" customHeight="1">
      <c r="B279" s="364">
        <v>45759</v>
      </c>
      <c r="C279" s="365">
        <v>45995</v>
      </c>
      <c r="D279" s="68" t="s">
        <v>1804</v>
      </c>
      <c r="E279" s="68" t="s">
        <v>1987</v>
      </c>
      <c r="F279" s="68">
        <v>11093</v>
      </c>
      <c r="G279" s="366">
        <v>0.89930555555555558</v>
      </c>
      <c r="H279" s="366">
        <v>0.90972222222222221</v>
      </c>
      <c r="I279" s="68" t="s">
        <v>2729</v>
      </c>
      <c r="J279" s="68" t="s">
        <v>2730</v>
      </c>
      <c r="K279" s="68" t="s">
        <v>2731</v>
      </c>
    </row>
    <row r="280" spans="2:11" ht="14.25" hidden="1" customHeight="1">
      <c r="B280" s="364">
        <v>45759</v>
      </c>
      <c r="C280" s="365">
        <v>45995</v>
      </c>
      <c r="D280" s="68" t="s">
        <v>1788</v>
      </c>
      <c r="E280" s="68" t="s">
        <v>1987</v>
      </c>
      <c r="F280" s="68">
        <v>11299</v>
      </c>
      <c r="G280" s="366">
        <v>0.94027777777777777</v>
      </c>
      <c r="H280" s="366">
        <v>0.94791666666666663</v>
      </c>
      <c r="I280" s="68" t="s">
        <v>2732</v>
      </c>
      <c r="J280" s="68" t="s">
        <v>2733</v>
      </c>
      <c r="K280" s="68" t="s">
        <v>2734</v>
      </c>
    </row>
    <row r="281" spans="2:11" ht="14.25" hidden="1" customHeight="1">
      <c r="B281" s="364">
        <v>45759</v>
      </c>
      <c r="C281" s="365">
        <v>45995</v>
      </c>
      <c r="D281" s="68" t="s">
        <v>1803</v>
      </c>
      <c r="E281" s="68" t="s">
        <v>1987</v>
      </c>
      <c r="F281" s="68">
        <v>10876</v>
      </c>
      <c r="G281" s="366">
        <v>7.4305555555555555E-2</v>
      </c>
      <c r="H281" s="366">
        <v>8.6805555555555552E-2</v>
      </c>
      <c r="I281" s="68" t="s">
        <v>2735</v>
      </c>
      <c r="J281" s="68" t="s">
        <v>2736</v>
      </c>
      <c r="K281" s="68" t="s">
        <v>2725</v>
      </c>
    </row>
    <row r="282" spans="2:11" ht="14.25" hidden="1" customHeight="1">
      <c r="B282" s="364">
        <v>45759</v>
      </c>
      <c r="C282" s="365">
        <v>45995</v>
      </c>
      <c r="D282" s="68" t="s">
        <v>223</v>
      </c>
      <c r="E282" s="68" t="s">
        <v>1987</v>
      </c>
      <c r="F282" s="68">
        <v>9675</v>
      </c>
      <c r="G282" s="366">
        <v>8.5416666666666669E-2</v>
      </c>
      <c r="H282" s="366">
        <v>0.11180555555555556</v>
      </c>
      <c r="I282" s="68" t="s">
        <v>2737</v>
      </c>
      <c r="J282" s="68" t="s">
        <v>2738</v>
      </c>
      <c r="K282" s="68" t="s">
        <v>2739</v>
      </c>
    </row>
    <row r="283" spans="2:11" ht="14.25" hidden="1" customHeight="1">
      <c r="B283" s="364">
        <v>45759</v>
      </c>
      <c r="C283" s="365">
        <v>45995</v>
      </c>
      <c r="D283" s="68" t="s">
        <v>1790</v>
      </c>
      <c r="E283" s="68" t="s">
        <v>1987</v>
      </c>
      <c r="F283" s="68">
        <v>11644</v>
      </c>
      <c r="G283" s="366">
        <v>0.125</v>
      </c>
      <c r="H283" s="366">
        <v>0.12777777777777777</v>
      </c>
      <c r="I283" s="68" t="s">
        <v>412</v>
      </c>
      <c r="J283" s="68" t="s">
        <v>2740</v>
      </c>
      <c r="K283" s="68" t="s">
        <v>2741</v>
      </c>
    </row>
    <row r="284" spans="2:11" ht="14.25" hidden="1" customHeight="1">
      <c r="B284" s="364">
        <v>45759</v>
      </c>
      <c r="C284" s="365">
        <v>45995</v>
      </c>
      <c r="D284" s="68" t="s">
        <v>100</v>
      </c>
      <c r="E284" s="68" t="s">
        <v>1977</v>
      </c>
      <c r="F284" s="68">
        <v>12469</v>
      </c>
      <c r="G284" s="366">
        <v>4.1666666666666664E-2</v>
      </c>
      <c r="H284" s="366">
        <v>0.11458333333333333</v>
      </c>
      <c r="I284" s="68" t="s">
        <v>2742</v>
      </c>
      <c r="J284" s="68" t="s">
        <v>2743</v>
      </c>
      <c r="K284" s="68" t="s">
        <v>2744</v>
      </c>
    </row>
    <row r="285" spans="2:11" ht="14.25" hidden="1" customHeight="1">
      <c r="B285" s="364">
        <v>45759</v>
      </c>
      <c r="C285" s="68" t="s">
        <v>2745</v>
      </c>
      <c r="D285" s="68" t="s">
        <v>1860</v>
      </c>
      <c r="E285" s="68" t="s">
        <v>2004</v>
      </c>
      <c r="F285" s="68">
        <v>4190</v>
      </c>
      <c r="G285" s="366">
        <v>0.10416666666666667</v>
      </c>
      <c r="H285" s="366">
        <v>0.22916666666666666</v>
      </c>
      <c r="I285" s="68" t="s">
        <v>2746</v>
      </c>
      <c r="J285" s="68" t="s">
        <v>2747</v>
      </c>
      <c r="K285" s="68" t="s">
        <v>2748</v>
      </c>
    </row>
    <row r="286" spans="2:11" ht="14.25" hidden="1" customHeight="1">
      <c r="B286" s="364">
        <v>45760</v>
      </c>
      <c r="C286" s="68" t="s">
        <v>2745</v>
      </c>
      <c r="D286" s="68" t="s">
        <v>1872</v>
      </c>
      <c r="E286" s="68" t="s">
        <v>2004</v>
      </c>
      <c r="F286" s="68">
        <v>3052</v>
      </c>
      <c r="G286" s="366">
        <v>0.3125</v>
      </c>
      <c r="H286" s="366">
        <v>0.3298611111111111</v>
      </c>
      <c r="I286" s="68" t="s">
        <v>2749</v>
      </c>
      <c r="J286" s="68" t="s">
        <v>2750</v>
      </c>
      <c r="K286" s="68" t="s">
        <v>2751</v>
      </c>
    </row>
    <row r="287" spans="2:11" ht="14.25" hidden="1" customHeight="1">
      <c r="B287" s="364">
        <v>45760</v>
      </c>
      <c r="C287" s="365">
        <v>45995</v>
      </c>
      <c r="D287" s="68" t="s">
        <v>100</v>
      </c>
      <c r="E287" s="68" t="s">
        <v>1977</v>
      </c>
      <c r="F287" s="68">
        <v>12643</v>
      </c>
      <c r="G287" s="366">
        <v>0.29166666666666669</v>
      </c>
      <c r="H287" s="366">
        <v>0.60416666666666663</v>
      </c>
      <c r="I287" s="68" t="s">
        <v>2752</v>
      </c>
      <c r="J287" s="68" t="s">
        <v>2753</v>
      </c>
      <c r="K287" s="68" t="s">
        <v>2754</v>
      </c>
    </row>
    <row r="288" spans="2:11" ht="14.25" hidden="1" customHeight="1">
      <c r="B288" s="364">
        <v>45760</v>
      </c>
      <c r="C288" s="68" t="s">
        <v>2745</v>
      </c>
      <c r="D288" s="68" t="s">
        <v>1803</v>
      </c>
      <c r="E288" s="68" t="s">
        <v>1987</v>
      </c>
      <c r="F288" s="68">
        <v>10879</v>
      </c>
      <c r="G288" s="366">
        <v>0.34722222222222221</v>
      </c>
      <c r="H288" s="366">
        <v>0.3576388888888889</v>
      </c>
      <c r="I288" s="68" t="s">
        <v>2376</v>
      </c>
      <c r="J288" s="68" t="s">
        <v>2377</v>
      </c>
      <c r="K288" s="68" t="s">
        <v>2755</v>
      </c>
    </row>
    <row r="289" spans="2:11" ht="14.25" hidden="1" customHeight="1">
      <c r="B289" s="364">
        <v>45760</v>
      </c>
      <c r="C289" s="68" t="s">
        <v>2745</v>
      </c>
      <c r="D289" s="68" t="s">
        <v>1734</v>
      </c>
      <c r="E289" s="68" t="s">
        <v>1977</v>
      </c>
      <c r="F289" s="68">
        <v>13565</v>
      </c>
      <c r="G289" s="366">
        <v>0.33333333333333331</v>
      </c>
      <c r="H289" s="366">
        <v>0.36666666666666664</v>
      </c>
      <c r="I289" s="68" t="s">
        <v>2756</v>
      </c>
      <c r="J289" s="68" t="s">
        <v>2757</v>
      </c>
      <c r="K289" s="68" t="s">
        <v>2655</v>
      </c>
    </row>
    <row r="290" spans="2:11" ht="14.25" hidden="1" customHeight="1">
      <c r="B290" s="364">
        <v>45760</v>
      </c>
      <c r="C290" s="68" t="s">
        <v>2745</v>
      </c>
      <c r="D290" s="68" t="s">
        <v>1861</v>
      </c>
      <c r="E290" s="68" t="s">
        <v>2004</v>
      </c>
      <c r="F290" s="68">
        <v>4222</v>
      </c>
      <c r="G290" s="366">
        <v>0.29166666666666669</v>
      </c>
      <c r="H290" s="366">
        <v>0.45347222222222222</v>
      </c>
      <c r="I290" s="68" t="s">
        <v>2758</v>
      </c>
      <c r="J290" s="68" t="s">
        <v>2759</v>
      </c>
      <c r="K290" s="68" t="s">
        <v>2760</v>
      </c>
    </row>
    <row r="291" spans="2:11" ht="14.25" hidden="1" customHeight="1">
      <c r="B291" s="364">
        <v>45760</v>
      </c>
      <c r="C291" s="365">
        <v>45995</v>
      </c>
      <c r="D291" s="68" t="s">
        <v>1853</v>
      </c>
      <c r="E291" s="68" t="s">
        <v>1977</v>
      </c>
      <c r="F291" s="68">
        <v>4419</v>
      </c>
      <c r="G291" s="366">
        <v>0.29166666666666669</v>
      </c>
      <c r="H291" s="366">
        <v>0.56805555555555554</v>
      </c>
      <c r="I291" s="68" t="s">
        <v>2761</v>
      </c>
      <c r="J291" s="68" t="s">
        <v>2762</v>
      </c>
      <c r="K291" s="68" t="s">
        <v>2763</v>
      </c>
    </row>
    <row r="292" spans="2:11" ht="14.25" hidden="1" customHeight="1">
      <c r="B292" s="364">
        <v>45760</v>
      </c>
      <c r="C292" s="68" t="s">
        <v>2745</v>
      </c>
      <c r="D292" s="68" t="s">
        <v>1865</v>
      </c>
      <c r="E292" s="68" t="s">
        <v>2004</v>
      </c>
      <c r="F292" s="68">
        <v>3919</v>
      </c>
      <c r="G292" s="366">
        <v>0.47569444444444442</v>
      </c>
      <c r="H292" s="366">
        <v>0.59375</v>
      </c>
      <c r="I292" s="68" t="s">
        <v>2764</v>
      </c>
      <c r="J292" s="68" t="s">
        <v>2765</v>
      </c>
      <c r="K292" s="68" t="s">
        <v>2766</v>
      </c>
    </row>
    <row r="293" spans="2:11" ht="14.25" hidden="1" customHeight="1">
      <c r="B293" s="364">
        <v>45760</v>
      </c>
      <c r="C293" s="68" t="s">
        <v>2745</v>
      </c>
      <c r="D293" s="68" t="s">
        <v>1745</v>
      </c>
      <c r="E293" s="68" t="s">
        <v>1977</v>
      </c>
      <c r="F293" s="68">
        <v>13059</v>
      </c>
      <c r="G293" s="366">
        <v>0.29166666666666669</v>
      </c>
      <c r="H293" s="366">
        <v>0.60069444444444442</v>
      </c>
      <c r="I293" s="68" t="s">
        <v>2767</v>
      </c>
      <c r="J293" s="68" t="s">
        <v>2768</v>
      </c>
      <c r="K293" s="68" t="s">
        <v>2769</v>
      </c>
    </row>
    <row r="294" spans="2:11" ht="14.25" hidden="1" customHeight="1">
      <c r="B294" s="364">
        <v>45760</v>
      </c>
      <c r="C294" s="68" t="s">
        <v>2745</v>
      </c>
      <c r="D294" s="68" t="s">
        <v>1843</v>
      </c>
      <c r="E294" s="68" t="s">
        <v>2004</v>
      </c>
      <c r="F294" s="68">
        <v>4754</v>
      </c>
      <c r="G294" s="366">
        <v>0.46527777777777779</v>
      </c>
      <c r="H294" s="366">
        <v>0.60069444444444442</v>
      </c>
      <c r="I294" s="68" t="s">
        <v>2770</v>
      </c>
      <c r="J294" s="68" t="s">
        <v>2771</v>
      </c>
      <c r="K294" s="68" t="s">
        <v>2772</v>
      </c>
    </row>
    <row r="295" spans="2:11" ht="14.25" hidden="1" customHeight="1">
      <c r="B295" s="364">
        <v>45760</v>
      </c>
      <c r="C295" s="68" t="s">
        <v>2745</v>
      </c>
      <c r="D295" s="68" t="s">
        <v>1868</v>
      </c>
      <c r="E295" s="68" t="s">
        <v>2004</v>
      </c>
      <c r="F295" s="68">
        <v>3210</v>
      </c>
      <c r="G295" s="366">
        <v>0.48749999999999999</v>
      </c>
      <c r="H295" s="366">
        <v>0.5625</v>
      </c>
      <c r="I295" s="68" t="s">
        <v>2773</v>
      </c>
      <c r="J295" s="68" t="s">
        <v>2774</v>
      </c>
      <c r="K295" s="68" t="s">
        <v>2006</v>
      </c>
    </row>
    <row r="296" spans="2:11" ht="14.25" hidden="1" customHeight="1">
      <c r="B296" s="364">
        <v>45760</v>
      </c>
      <c r="C296" s="68" t="s">
        <v>2745</v>
      </c>
      <c r="D296" s="68" t="s">
        <v>221</v>
      </c>
      <c r="E296" s="68" t="s">
        <v>1977</v>
      </c>
      <c r="F296" s="68">
        <v>9622</v>
      </c>
      <c r="G296" s="366">
        <v>0.61111111111111116</v>
      </c>
      <c r="H296" s="366">
        <v>0.6479166666666667</v>
      </c>
      <c r="I296" s="68" t="s">
        <v>2775</v>
      </c>
      <c r="J296" s="68" t="s">
        <v>2776</v>
      </c>
      <c r="K296" s="68" t="s">
        <v>2777</v>
      </c>
    </row>
    <row r="297" spans="2:11" ht="14.25" hidden="1" customHeight="1">
      <c r="B297" s="364">
        <v>45760</v>
      </c>
      <c r="C297" s="68" t="s">
        <v>2745</v>
      </c>
      <c r="D297" s="68" t="s">
        <v>1730</v>
      </c>
      <c r="E297" s="68" t="s">
        <v>1977</v>
      </c>
      <c r="F297" s="68">
        <v>13734</v>
      </c>
      <c r="G297" s="366">
        <v>0.49583333333333335</v>
      </c>
      <c r="H297" s="366">
        <v>0.6875</v>
      </c>
      <c r="I297" s="68" t="s">
        <v>2778</v>
      </c>
      <c r="J297" s="68" t="s">
        <v>2779</v>
      </c>
      <c r="K297" s="68" t="s">
        <v>2780</v>
      </c>
    </row>
    <row r="298" spans="2:11" ht="14.25" hidden="1" customHeight="1">
      <c r="B298" s="364">
        <v>45760</v>
      </c>
      <c r="C298" s="68" t="s">
        <v>2745</v>
      </c>
      <c r="D298" s="68" t="s">
        <v>1855</v>
      </c>
      <c r="E298" s="68" t="s">
        <v>2004</v>
      </c>
      <c r="F298" s="68">
        <v>4303</v>
      </c>
      <c r="G298" s="366">
        <v>0.81597222222222221</v>
      </c>
      <c r="H298" s="366">
        <v>0.86527777777777781</v>
      </c>
      <c r="I298" s="68" t="s">
        <v>2781</v>
      </c>
      <c r="J298" s="68" t="s">
        <v>2782</v>
      </c>
      <c r="K298" s="68" t="s">
        <v>2783</v>
      </c>
    </row>
    <row r="299" spans="2:11" ht="14.25" hidden="1" customHeight="1">
      <c r="B299" s="364">
        <v>45760</v>
      </c>
      <c r="C299" s="68" t="s">
        <v>2745</v>
      </c>
      <c r="D299" s="68" t="s">
        <v>1853</v>
      </c>
      <c r="E299" s="68" t="s">
        <v>2004</v>
      </c>
      <c r="F299" s="68">
        <v>4477</v>
      </c>
      <c r="G299" s="366">
        <v>0.80555555555555558</v>
      </c>
      <c r="H299" s="366">
        <v>0.875</v>
      </c>
      <c r="I299" s="68" t="s">
        <v>2784</v>
      </c>
      <c r="J299" s="68" t="s">
        <v>2785</v>
      </c>
      <c r="K299" s="68" t="s">
        <v>2786</v>
      </c>
    </row>
    <row r="300" spans="2:11" ht="14.25" hidden="1" customHeight="1">
      <c r="B300" s="364">
        <v>45760</v>
      </c>
      <c r="C300" s="68" t="s">
        <v>2745</v>
      </c>
      <c r="D300" s="68" t="s">
        <v>1728</v>
      </c>
      <c r="E300" s="68" t="s">
        <v>1977</v>
      </c>
      <c r="F300" s="68">
        <v>14496</v>
      </c>
      <c r="G300" s="366">
        <v>0.79166666666666663</v>
      </c>
      <c r="H300" s="366">
        <v>0.85069444444444442</v>
      </c>
      <c r="I300" s="68" t="s">
        <v>2787</v>
      </c>
      <c r="J300" s="68" t="s">
        <v>2788</v>
      </c>
      <c r="K300" s="68" t="s">
        <v>2789</v>
      </c>
    </row>
    <row r="301" spans="2:11" ht="14.25" hidden="1" customHeight="1">
      <c r="B301" s="364">
        <v>45760</v>
      </c>
      <c r="C301" s="68" t="s">
        <v>2745</v>
      </c>
      <c r="D301" s="68" t="s">
        <v>1730</v>
      </c>
      <c r="E301" s="68" t="s">
        <v>1977</v>
      </c>
      <c r="F301" s="68">
        <v>13736</v>
      </c>
      <c r="G301" s="366">
        <v>0.8618055555555556</v>
      </c>
      <c r="H301" s="366">
        <v>0.88680555555555551</v>
      </c>
      <c r="I301" s="68" t="s">
        <v>2790</v>
      </c>
      <c r="J301" s="68" t="s">
        <v>2791</v>
      </c>
      <c r="K301" s="68" t="s">
        <v>2789</v>
      </c>
    </row>
    <row r="302" spans="2:11" ht="14.25" hidden="1" customHeight="1">
      <c r="B302" s="364">
        <v>45760</v>
      </c>
      <c r="C302" s="68" t="s">
        <v>2745</v>
      </c>
      <c r="D302" s="68" t="s">
        <v>1822</v>
      </c>
      <c r="E302" s="68" t="s">
        <v>1987</v>
      </c>
      <c r="F302" s="68">
        <v>6469</v>
      </c>
      <c r="G302" s="366">
        <v>0.79166666666666663</v>
      </c>
      <c r="H302" s="366">
        <v>0.87152777777777779</v>
      </c>
      <c r="I302" s="68" t="s">
        <v>2792</v>
      </c>
      <c r="J302" s="68" t="s">
        <v>2793</v>
      </c>
      <c r="K302" s="68" t="s">
        <v>2794</v>
      </c>
    </row>
    <row r="303" spans="2:11" ht="14.25" hidden="1" customHeight="1">
      <c r="B303" s="364">
        <v>45760</v>
      </c>
      <c r="C303" s="68" t="s">
        <v>2745</v>
      </c>
      <c r="D303" s="68" t="s">
        <v>1804</v>
      </c>
      <c r="E303" s="68" t="s">
        <v>1987</v>
      </c>
      <c r="F303" s="68">
        <v>11107</v>
      </c>
      <c r="G303" s="366">
        <v>0.86111111111111116</v>
      </c>
      <c r="H303" s="366">
        <v>0.88611111111111107</v>
      </c>
      <c r="I303" s="68" t="s">
        <v>2737</v>
      </c>
      <c r="J303" s="68" t="s">
        <v>2738</v>
      </c>
      <c r="K303" s="68" t="s">
        <v>2795</v>
      </c>
    </row>
    <row r="304" spans="2:11" ht="14.25" hidden="1" customHeight="1">
      <c r="B304" s="364">
        <v>45760</v>
      </c>
      <c r="C304" s="68" t="s">
        <v>2745</v>
      </c>
      <c r="D304" s="68" t="s">
        <v>1793</v>
      </c>
      <c r="E304" s="68" t="s">
        <v>1987</v>
      </c>
      <c r="F304" s="68">
        <v>11614</v>
      </c>
      <c r="G304" s="366">
        <v>0.89236111111111116</v>
      </c>
      <c r="H304" s="366">
        <v>0.90208333333333335</v>
      </c>
      <c r="I304" s="68" t="s">
        <v>1341</v>
      </c>
      <c r="J304" s="68" t="s">
        <v>2796</v>
      </c>
      <c r="K304" s="68" t="s">
        <v>2797</v>
      </c>
    </row>
    <row r="305" spans="2:11" ht="14.25" hidden="1" customHeight="1">
      <c r="B305" s="364">
        <v>45760</v>
      </c>
      <c r="C305" s="68" t="s">
        <v>2745</v>
      </c>
      <c r="D305" s="68" t="s">
        <v>1789</v>
      </c>
      <c r="E305" s="68" t="s">
        <v>1987</v>
      </c>
      <c r="F305" s="68">
        <v>11214</v>
      </c>
      <c r="G305" s="366">
        <v>0.90347222222222223</v>
      </c>
      <c r="H305" s="366">
        <v>0.91111111111111109</v>
      </c>
      <c r="I305" s="68" t="s">
        <v>2798</v>
      </c>
      <c r="J305" s="68" t="s">
        <v>2799</v>
      </c>
      <c r="K305" s="68" t="s">
        <v>2800</v>
      </c>
    </row>
    <row r="306" spans="2:11" ht="14.25" hidden="1" customHeight="1">
      <c r="B306" s="364">
        <v>45760</v>
      </c>
      <c r="C306" s="68" t="s">
        <v>2745</v>
      </c>
      <c r="D306" s="68" t="s">
        <v>1794</v>
      </c>
      <c r="E306" s="68" t="s">
        <v>1987</v>
      </c>
      <c r="F306" s="68">
        <v>11437</v>
      </c>
      <c r="G306" s="366">
        <v>0.91319444444444442</v>
      </c>
      <c r="H306" s="366">
        <v>0.91597222222222219</v>
      </c>
      <c r="I306" s="68" t="s">
        <v>2801</v>
      </c>
      <c r="J306" s="68" t="s">
        <v>2802</v>
      </c>
      <c r="K306" s="68" t="s">
        <v>2797</v>
      </c>
    </row>
    <row r="307" spans="2:11" ht="14.25" hidden="1" customHeight="1">
      <c r="B307" s="364">
        <v>45760</v>
      </c>
      <c r="C307" s="68" t="s">
        <v>2745</v>
      </c>
      <c r="D307" s="68" t="s">
        <v>1863</v>
      </c>
      <c r="E307" s="68" t="s">
        <v>2004</v>
      </c>
      <c r="F307" s="68" t="s">
        <v>379</v>
      </c>
      <c r="G307" s="366">
        <v>0.80555555555555558</v>
      </c>
      <c r="H307" s="366">
        <v>0.82638888888888884</v>
      </c>
      <c r="I307" s="68" t="s">
        <v>2803</v>
      </c>
      <c r="J307" s="68" t="s">
        <v>2804</v>
      </c>
      <c r="K307" s="68" t="s">
        <v>2805</v>
      </c>
    </row>
    <row r="308" spans="2:11" ht="14.25" hidden="1" customHeight="1">
      <c r="B308" s="364">
        <v>45760</v>
      </c>
      <c r="C308" s="68" t="s">
        <v>2745</v>
      </c>
      <c r="D308" s="68" t="s">
        <v>1802</v>
      </c>
      <c r="E308" s="68" t="s">
        <v>1987</v>
      </c>
      <c r="F308" s="68">
        <v>11217</v>
      </c>
      <c r="G308" s="366">
        <v>0.94097222222222221</v>
      </c>
      <c r="H308" s="366">
        <v>0.94513888888888886</v>
      </c>
      <c r="I308" s="68" t="s">
        <v>2801</v>
      </c>
      <c r="J308" s="68" t="s">
        <v>2802</v>
      </c>
      <c r="K308" s="68" t="s">
        <v>2797</v>
      </c>
    </row>
    <row r="309" spans="2:11" ht="14.25" hidden="1" customHeight="1">
      <c r="B309" s="364">
        <v>45760</v>
      </c>
      <c r="C309" s="68" t="s">
        <v>2745</v>
      </c>
      <c r="D309" s="68" t="s">
        <v>223</v>
      </c>
      <c r="E309" s="68" t="s">
        <v>1987</v>
      </c>
      <c r="F309" s="68">
        <v>9690</v>
      </c>
      <c r="G309" s="366">
        <v>0.93680555555555556</v>
      </c>
      <c r="H309" s="366">
        <v>0.94791666666666663</v>
      </c>
      <c r="I309" s="68" t="s">
        <v>2806</v>
      </c>
      <c r="J309" s="68" t="s">
        <v>2807</v>
      </c>
      <c r="K309" s="68" t="s">
        <v>2795</v>
      </c>
    </row>
    <row r="310" spans="2:11" ht="14.25" hidden="1" customHeight="1">
      <c r="B310" s="364">
        <v>45760</v>
      </c>
      <c r="C310" s="68" t="s">
        <v>2745</v>
      </c>
      <c r="D310" s="68" t="s">
        <v>105</v>
      </c>
      <c r="E310" s="68" t="s">
        <v>1977</v>
      </c>
      <c r="F310" s="68">
        <v>13419</v>
      </c>
      <c r="G310" s="366">
        <v>0.92361111111111116</v>
      </c>
      <c r="H310" s="366">
        <v>3.472222222222222E-3</v>
      </c>
      <c r="I310" s="68" t="s">
        <v>2808</v>
      </c>
      <c r="J310" s="68" t="s">
        <v>2809</v>
      </c>
      <c r="K310" s="68" t="s">
        <v>2789</v>
      </c>
    </row>
    <row r="311" spans="2:11" ht="14.25" hidden="1" customHeight="1">
      <c r="B311" s="364">
        <v>45760</v>
      </c>
      <c r="C311" s="68" t="s">
        <v>2745</v>
      </c>
      <c r="D311" s="68" t="s">
        <v>1796</v>
      </c>
      <c r="E311" s="68" t="s">
        <v>1987</v>
      </c>
      <c r="F311" s="68">
        <v>11273</v>
      </c>
      <c r="G311" s="366">
        <v>0.10555555555555556</v>
      </c>
      <c r="H311" s="366">
        <v>0.12569444444444444</v>
      </c>
      <c r="I311" s="68" t="s">
        <v>2810</v>
      </c>
      <c r="J311" s="68" t="s">
        <v>2811</v>
      </c>
      <c r="K311" s="68" t="s">
        <v>2797</v>
      </c>
    </row>
    <row r="312" spans="2:11" ht="14.25" hidden="1" customHeight="1">
      <c r="B312" s="364">
        <v>45760</v>
      </c>
      <c r="C312" s="68" t="s">
        <v>2298</v>
      </c>
      <c r="D312" s="68" t="s">
        <v>1726</v>
      </c>
      <c r="E312" s="68" t="s">
        <v>1977</v>
      </c>
      <c r="F312" s="68">
        <v>14788</v>
      </c>
      <c r="G312" s="366">
        <v>3.6111111111111108E-2</v>
      </c>
      <c r="H312" s="366">
        <v>0.11874999999999999</v>
      </c>
      <c r="I312" s="68" t="s">
        <v>2812</v>
      </c>
      <c r="J312" s="68" t="s">
        <v>2813</v>
      </c>
      <c r="K312" s="68" t="s">
        <v>2814</v>
      </c>
    </row>
    <row r="313" spans="2:11" ht="14.25" hidden="1" customHeight="1">
      <c r="B313" s="364">
        <v>45760</v>
      </c>
      <c r="C313" s="68" t="s">
        <v>2298</v>
      </c>
      <c r="D313" s="68" t="s">
        <v>221</v>
      </c>
      <c r="E313" s="68" t="s">
        <v>1977</v>
      </c>
      <c r="F313" s="68">
        <v>9632</v>
      </c>
      <c r="G313" s="366">
        <v>0.125</v>
      </c>
      <c r="H313" s="366">
        <v>0.18194444444444444</v>
      </c>
      <c r="I313" s="68" t="s">
        <v>2815</v>
      </c>
      <c r="J313" s="68" t="s">
        <v>2816</v>
      </c>
      <c r="K313" s="68" t="s">
        <v>2010</v>
      </c>
    </row>
    <row r="314" spans="2:11" ht="14.25" hidden="1" customHeight="1">
      <c r="B314" s="364">
        <v>45760</v>
      </c>
      <c r="C314" s="68" t="s">
        <v>2745</v>
      </c>
      <c r="D314" s="68" t="s">
        <v>213</v>
      </c>
      <c r="E314" s="68" t="s">
        <v>1977</v>
      </c>
      <c r="F314" s="68">
        <v>13026</v>
      </c>
      <c r="G314" s="366">
        <v>0.91666666666666663</v>
      </c>
      <c r="H314" s="366">
        <v>0.1875</v>
      </c>
      <c r="I314" s="68" t="s">
        <v>2817</v>
      </c>
      <c r="J314" s="68" t="s">
        <v>2818</v>
      </c>
      <c r="K314" s="68" t="s">
        <v>2819</v>
      </c>
    </row>
    <row r="315" spans="2:11" ht="14.25" hidden="1" customHeight="1">
      <c r="B315" s="364">
        <v>45760</v>
      </c>
      <c r="C315" s="68" t="s">
        <v>2298</v>
      </c>
      <c r="D315" s="68" t="s">
        <v>1847</v>
      </c>
      <c r="E315" s="68" t="s">
        <v>2004</v>
      </c>
      <c r="F315" s="68" t="s">
        <v>2820</v>
      </c>
      <c r="G315" s="366">
        <v>6.9444444444444448E-2</v>
      </c>
      <c r="H315" s="366">
        <v>0.10416666666666667</v>
      </c>
      <c r="I315" s="68" t="s">
        <v>2821</v>
      </c>
      <c r="J315" s="68" t="s">
        <v>2822</v>
      </c>
      <c r="K315" s="68" t="s">
        <v>2823</v>
      </c>
    </row>
    <row r="316" spans="2:11" ht="14.25" hidden="1" customHeight="1">
      <c r="B316" s="364">
        <v>45760</v>
      </c>
      <c r="C316" s="68" t="s">
        <v>2745</v>
      </c>
      <c r="D316" s="68" t="s">
        <v>1733</v>
      </c>
      <c r="E316" s="68" t="s">
        <v>1977</v>
      </c>
      <c r="F316" s="68">
        <v>11888</v>
      </c>
      <c r="G316" s="366">
        <v>0.8125</v>
      </c>
      <c r="H316" s="366">
        <v>0.97916666666666663</v>
      </c>
      <c r="I316" s="68" t="s">
        <v>2824</v>
      </c>
      <c r="J316" s="68" t="s">
        <v>2825</v>
      </c>
      <c r="K316" s="68" t="s">
        <v>2826</v>
      </c>
    </row>
    <row r="317" spans="2:11" ht="14.25" hidden="1" customHeight="1">
      <c r="B317" s="364">
        <v>45761</v>
      </c>
      <c r="C317" s="68" t="s">
        <v>2298</v>
      </c>
      <c r="D317" s="68" t="s">
        <v>98</v>
      </c>
      <c r="E317" s="68" t="s">
        <v>1977</v>
      </c>
      <c r="F317" s="68">
        <v>13636</v>
      </c>
      <c r="G317" s="366">
        <v>0.29166666666666669</v>
      </c>
      <c r="H317" s="366">
        <v>0.35416666666666669</v>
      </c>
      <c r="I317" s="68" t="s">
        <v>2827</v>
      </c>
      <c r="J317" s="68" t="s">
        <v>2828</v>
      </c>
      <c r="K317" s="68" t="s">
        <v>2829</v>
      </c>
    </row>
    <row r="318" spans="2:11" ht="14.25" hidden="1" customHeight="1">
      <c r="B318" s="364">
        <v>45761</v>
      </c>
      <c r="C318" s="68" t="s">
        <v>2298</v>
      </c>
      <c r="D318" s="68" t="s">
        <v>1803</v>
      </c>
      <c r="E318" s="68" t="s">
        <v>1987</v>
      </c>
      <c r="F318" s="68">
        <v>10891</v>
      </c>
      <c r="G318" s="366">
        <v>0.29166666666666669</v>
      </c>
      <c r="H318" s="366">
        <v>0.36666666666666664</v>
      </c>
      <c r="I318" s="68" t="s">
        <v>1109</v>
      </c>
      <c r="J318" s="68" t="s">
        <v>2830</v>
      </c>
      <c r="K318" s="68" t="s">
        <v>2831</v>
      </c>
    </row>
    <row r="319" spans="2:11" ht="14.25" hidden="1" customHeight="1">
      <c r="B319" s="364">
        <v>45761</v>
      </c>
      <c r="C319" s="68" t="s">
        <v>2298</v>
      </c>
      <c r="D319" s="68" t="s">
        <v>1849</v>
      </c>
      <c r="E319" s="68" t="s">
        <v>2004</v>
      </c>
      <c r="F319" s="68">
        <v>4600</v>
      </c>
      <c r="G319" s="366">
        <v>0.375</v>
      </c>
      <c r="H319" s="366">
        <v>0.39583333333333331</v>
      </c>
      <c r="I319" s="68" t="s">
        <v>2832</v>
      </c>
      <c r="J319" s="68" t="s">
        <v>2833</v>
      </c>
      <c r="K319" s="68" t="s">
        <v>2829</v>
      </c>
    </row>
    <row r="320" spans="2:11" ht="14.25" hidden="1" customHeight="1">
      <c r="B320" s="364">
        <v>45761</v>
      </c>
      <c r="C320" s="68" t="s">
        <v>2298</v>
      </c>
      <c r="D320" s="68" t="s">
        <v>1858</v>
      </c>
      <c r="E320" s="68" t="s">
        <v>2004</v>
      </c>
      <c r="F320" s="68" t="s">
        <v>2712</v>
      </c>
      <c r="G320" s="366">
        <v>0.29166666666666669</v>
      </c>
      <c r="H320" s="366">
        <v>0.38541666666666669</v>
      </c>
      <c r="I320" s="68" t="s">
        <v>2834</v>
      </c>
      <c r="J320" s="68" t="s">
        <v>2835</v>
      </c>
      <c r="K320" s="68" t="s">
        <v>2836</v>
      </c>
    </row>
    <row r="321" spans="2:11" ht="14.25" hidden="1" customHeight="1">
      <c r="B321" s="364">
        <v>45761</v>
      </c>
      <c r="C321" s="68" t="s">
        <v>2298</v>
      </c>
      <c r="D321" s="68" t="s">
        <v>1823</v>
      </c>
      <c r="E321" s="68" t="s">
        <v>1987</v>
      </c>
      <c r="F321" s="68">
        <v>6371</v>
      </c>
      <c r="G321" s="366">
        <v>0.4375</v>
      </c>
      <c r="H321" s="366">
        <v>0.44444444444444442</v>
      </c>
      <c r="I321" s="68" t="s">
        <v>712</v>
      </c>
      <c r="J321" s="68" t="s">
        <v>2837</v>
      </c>
      <c r="K321" s="68" t="s">
        <v>2838</v>
      </c>
    </row>
    <row r="322" spans="2:11" ht="14.25" hidden="1" customHeight="1">
      <c r="B322" s="364">
        <v>45761</v>
      </c>
      <c r="C322" s="68" t="s">
        <v>2298</v>
      </c>
      <c r="D322" s="68" t="s">
        <v>1882</v>
      </c>
      <c r="E322" s="68" t="s">
        <v>2004</v>
      </c>
      <c r="F322" s="68">
        <v>3473</v>
      </c>
      <c r="G322" s="366">
        <v>0.37152777777777779</v>
      </c>
      <c r="H322" s="366">
        <v>0.44236111111111109</v>
      </c>
      <c r="I322" s="68" t="s">
        <v>2839</v>
      </c>
      <c r="J322" s="68" t="s">
        <v>2840</v>
      </c>
      <c r="K322" s="68" t="s">
        <v>2841</v>
      </c>
    </row>
    <row r="323" spans="2:11" ht="14.25" hidden="1" customHeight="1">
      <c r="B323" s="364">
        <v>45761</v>
      </c>
      <c r="C323" s="68" t="s">
        <v>2298</v>
      </c>
      <c r="D323" s="68" t="s">
        <v>103</v>
      </c>
      <c r="E323" s="68" t="s">
        <v>1977</v>
      </c>
      <c r="F323" s="68">
        <v>13358</v>
      </c>
      <c r="G323" s="366">
        <v>0.4201388888888889</v>
      </c>
      <c r="H323" s="366">
        <v>0.4513888888888889</v>
      </c>
      <c r="I323" s="68" t="s">
        <v>2842</v>
      </c>
      <c r="J323" s="68" t="s">
        <v>2843</v>
      </c>
      <c r="K323" s="68" t="s">
        <v>2844</v>
      </c>
    </row>
    <row r="324" spans="2:11" ht="14.25" hidden="1" customHeight="1">
      <c r="B324" s="364">
        <v>45761</v>
      </c>
      <c r="C324" s="68" t="s">
        <v>2298</v>
      </c>
      <c r="D324" s="68" t="s">
        <v>2845</v>
      </c>
      <c r="E324" s="68" t="s">
        <v>1977</v>
      </c>
      <c r="F324" s="68">
        <v>130678</v>
      </c>
      <c r="G324" s="366">
        <v>0.29166666666666669</v>
      </c>
      <c r="H324" s="366">
        <v>0.45833333333333331</v>
      </c>
      <c r="I324" s="68" t="s">
        <v>2846</v>
      </c>
      <c r="J324" s="68" t="s">
        <v>2847</v>
      </c>
      <c r="K324" s="68" t="s">
        <v>2848</v>
      </c>
    </row>
    <row r="325" spans="2:11" ht="14.25" hidden="1" customHeight="1">
      <c r="B325" s="364">
        <v>45761</v>
      </c>
      <c r="C325" s="68" t="s">
        <v>2298</v>
      </c>
      <c r="D325" s="68" t="s">
        <v>95</v>
      </c>
      <c r="E325" s="68" t="s">
        <v>1977</v>
      </c>
      <c r="F325" s="68">
        <v>12338</v>
      </c>
      <c r="G325" s="366">
        <v>0.42499999999999999</v>
      </c>
      <c r="H325" s="366">
        <v>0.48819444444444443</v>
      </c>
      <c r="I325" s="68" t="s">
        <v>2849</v>
      </c>
      <c r="J325" s="68" t="s">
        <v>2850</v>
      </c>
      <c r="K325" s="68" t="s">
        <v>2851</v>
      </c>
    </row>
    <row r="326" spans="2:11" ht="14.25" hidden="1" customHeight="1">
      <c r="B326" s="364">
        <v>45761</v>
      </c>
      <c r="C326" s="68" t="s">
        <v>2298</v>
      </c>
      <c r="D326" s="68" t="s">
        <v>1879</v>
      </c>
      <c r="E326" s="68" t="s">
        <v>2004</v>
      </c>
      <c r="F326" s="68">
        <v>3342</v>
      </c>
      <c r="G326" s="366">
        <v>0.25</v>
      </c>
      <c r="H326" s="366">
        <v>0.36458333333333331</v>
      </c>
      <c r="I326" s="68" t="s">
        <v>2852</v>
      </c>
      <c r="J326" s="68" t="s">
        <v>2853</v>
      </c>
      <c r="K326" s="68" t="s">
        <v>2854</v>
      </c>
    </row>
    <row r="327" spans="2:11" ht="14.25" hidden="1" customHeight="1">
      <c r="B327" s="364">
        <v>45761</v>
      </c>
      <c r="C327" s="68" t="s">
        <v>2298</v>
      </c>
      <c r="D327" s="68" t="s">
        <v>1795</v>
      </c>
      <c r="E327" s="68" t="s">
        <v>1987</v>
      </c>
      <c r="F327" s="68">
        <v>11275</v>
      </c>
      <c r="G327" s="366">
        <v>0.29166666666666669</v>
      </c>
      <c r="H327" s="366">
        <v>0.41666666666666669</v>
      </c>
      <c r="I327" s="68" t="s">
        <v>2855</v>
      </c>
      <c r="J327" s="68" t="s">
        <v>2856</v>
      </c>
      <c r="K327" s="68" t="s">
        <v>2857</v>
      </c>
    </row>
    <row r="328" spans="2:11" ht="14.25" hidden="1" customHeight="1">
      <c r="B328" s="364">
        <v>45761</v>
      </c>
      <c r="C328" s="68" t="s">
        <v>2298</v>
      </c>
      <c r="D328" s="68" t="s">
        <v>1864</v>
      </c>
      <c r="E328" s="68" t="s">
        <v>2004</v>
      </c>
      <c r="F328" s="68">
        <v>3699</v>
      </c>
      <c r="G328" s="366">
        <v>0.29166666666666669</v>
      </c>
      <c r="H328" s="366">
        <v>0.4513888888888889</v>
      </c>
      <c r="I328" s="68" t="s">
        <v>2858</v>
      </c>
      <c r="J328" s="68" t="s">
        <v>2859</v>
      </c>
      <c r="K328" s="68" t="s">
        <v>2860</v>
      </c>
    </row>
    <row r="329" spans="2:11" ht="14.25" hidden="1" customHeight="1">
      <c r="B329" s="364">
        <v>45761</v>
      </c>
      <c r="C329" s="68" t="s">
        <v>2298</v>
      </c>
      <c r="D329" s="68" t="s">
        <v>1824</v>
      </c>
      <c r="E329" s="68" t="s">
        <v>1987</v>
      </c>
      <c r="F329" s="68">
        <v>6359</v>
      </c>
      <c r="G329" s="366">
        <v>0.5625</v>
      </c>
      <c r="H329" s="366">
        <v>0.58333333333333337</v>
      </c>
      <c r="I329" s="68" t="s">
        <v>1230</v>
      </c>
      <c r="J329" s="68" t="s">
        <v>2861</v>
      </c>
      <c r="K329" s="68" t="s">
        <v>2862</v>
      </c>
    </row>
    <row r="330" spans="2:11" ht="14.25" hidden="1" customHeight="1">
      <c r="B330" s="364">
        <v>45761</v>
      </c>
      <c r="C330" s="68" t="s">
        <v>2298</v>
      </c>
      <c r="D330" s="68" t="s">
        <v>1831</v>
      </c>
      <c r="E330" s="68" t="s">
        <v>1987</v>
      </c>
      <c r="F330" s="68">
        <v>5895</v>
      </c>
      <c r="G330" s="366">
        <v>0.37847222222222221</v>
      </c>
      <c r="H330" s="366">
        <v>0.40902777777777777</v>
      </c>
      <c r="I330" s="68" t="s">
        <v>2863</v>
      </c>
      <c r="J330" s="68" t="s">
        <v>2864</v>
      </c>
      <c r="K330" s="68" t="s">
        <v>2865</v>
      </c>
    </row>
    <row r="331" spans="2:11" ht="14.25" hidden="1" customHeight="1">
      <c r="B331" s="364">
        <v>45761</v>
      </c>
      <c r="C331" s="68" t="s">
        <v>2298</v>
      </c>
      <c r="D331" s="68" t="s">
        <v>1789</v>
      </c>
      <c r="E331" s="68" t="s">
        <v>1987</v>
      </c>
      <c r="F331" s="68">
        <v>11221</v>
      </c>
      <c r="G331" s="366">
        <v>0.33333333333333331</v>
      </c>
      <c r="H331" s="366">
        <v>0.43819444444444444</v>
      </c>
      <c r="I331" s="68" t="s">
        <v>1230</v>
      </c>
      <c r="J331" s="68" t="s">
        <v>2866</v>
      </c>
      <c r="K331" s="68" t="s">
        <v>2867</v>
      </c>
    </row>
    <row r="332" spans="2:11" ht="14.25" hidden="1" customHeight="1">
      <c r="B332" s="364">
        <v>45761</v>
      </c>
      <c r="C332" s="68" t="s">
        <v>2868</v>
      </c>
      <c r="D332" s="68" t="s">
        <v>1824</v>
      </c>
      <c r="E332" s="68" t="s">
        <v>1987</v>
      </c>
      <c r="F332" s="68">
        <v>6360</v>
      </c>
      <c r="G332" s="366">
        <v>0.54166666666666663</v>
      </c>
      <c r="H332" s="366">
        <v>0.58958333333333335</v>
      </c>
      <c r="I332" s="68" t="s">
        <v>1230</v>
      </c>
      <c r="J332" s="68" t="s">
        <v>2619</v>
      </c>
      <c r="K332" s="68" t="s">
        <v>2869</v>
      </c>
    </row>
    <row r="333" spans="2:11" ht="14.25" hidden="1" customHeight="1">
      <c r="B333" s="364">
        <v>45761</v>
      </c>
      <c r="C333" s="68" t="s">
        <v>2298</v>
      </c>
      <c r="D333" s="68" t="s">
        <v>1828</v>
      </c>
      <c r="E333" s="68" t="s">
        <v>1987</v>
      </c>
      <c r="F333" s="68">
        <v>6423</v>
      </c>
      <c r="G333" s="366">
        <v>0.54166666666666663</v>
      </c>
      <c r="H333" s="366">
        <v>0.57430555555555551</v>
      </c>
      <c r="I333" s="68" t="s">
        <v>2870</v>
      </c>
      <c r="J333" s="68" t="s">
        <v>2871</v>
      </c>
      <c r="K333" s="68" t="s">
        <v>2869</v>
      </c>
    </row>
    <row r="334" spans="2:11" ht="14.25" hidden="1" customHeight="1">
      <c r="B334" s="364">
        <v>45761</v>
      </c>
      <c r="C334" s="68" t="s">
        <v>2298</v>
      </c>
      <c r="D334" s="68" t="s">
        <v>99</v>
      </c>
      <c r="E334" s="68" t="s">
        <v>1977</v>
      </c>
      <c r="F334" s="68">
        <v>13115</v>
      </c>
      <c r="G334" s="366">
        <v>0.3125</v>
      </c>
      <c r="H334" s="366">
        <v>0.59722222222222221</v>
      </c>
      <c r="I334" s="68" t="s">
        <v>2872</v>
      </c>
      <c r="J334" s="68" t="s">
        <v>2873</v>
      </c>
      <c r="K334" s="68" t="s">
        <v>2874</v>
      </c>
    </row>
    <row r="335" spans="2:11" ht="14.25" hidden="1" customHeight="1">
      <c r="B335" s="364">
        <v>45761</v>
      </c>
      <c r="C335" s="68" t="s">
        <v>2298</v>
      </c>
      <c r="D335" s="68" t="s">
        <v>107</v>
      </c>
      <c r="E335" s="68" t="s">
        <v>1977</v>
      </c>
      <c r="F335" s="68">
        <v>13056</v>
      </c>
      <c r="G335" s="366">
        <v>0.55902777777777779</v>
      </c>
      <c r="H335" s="366">
        <v>0.63888888888888884</v>
      </c>
      <c r="I335" s="68" t="s">
        <v>2875</v>
      </c>
      <c r="J335" s="68" t="s">
        <v>2876</v>
      </c>
      <c r="K335" s="68" t="s">
        <v>2860</v>
      </c>
    </row>
    <row r="336" spans="2:11" ht="14.25" hidden="1" customHeight="1">
      <c r="B336" s="364">
        <v>45761</v>
      </c>
      <c r="C336" s="68" t="s">
        <v>2298</v>
      </c>
      <c r="D336" s="68" t="s">
        <v>1732</v>
      </c>
      <c r="E336" s="68" t="s">
        <v>1977</v>
      </c>
      <c r="F336" s="68">
        <v>13704</v>
      </c>
      <c r="G336" s="366">
        <v>0.29166666666666669</v>
      </c>
      <c r="H336" s="366">
        <v>0.65763888888888888</v>
      </c>
      <c r="I336" s="68" t="s">
        <v>2877</v>
      </c>
      <c r="J336" s="68" t="s">
        <v>2878</v>
      </c>
      <c r="K336" s="68" t="s">
        <v>2879</v>
      </c>
    </row>
    <row r="337" spans="2:11" ht="14.25" hidden="1" customHeight="1">
      <c r="B337" s="364">
        <v>45761</v>
      </c>
      <c r="C337" s="68" t="s">
        <v>2298</v>
      </c>
      <c r="D337" s="68" t="s">
        <v>1837</v>
      </c>
      <c r="E337" s="68" t="s">
        <v>2004</v>
      </c>
      <c r="F337" s="68" t="s">
        <v>379</v>
      </c>
      <c r="G337" s="366">
        <v>0.55694444444444446</v>
      </c>
      <c r="H337" s="366">
        <v>0.67361111111111116</v>
      </c>
      <c r="I337" s="68" t="s">
        <v>2880</v>
      </c>
      <c r="J337" s="68" t="s">
        <v>2881</v>
      </c>
      <c r="K337" s="68" t="s">
        <v>2882</v>
      </c>
    </row>
    <row r="338" spans="2:11" ht="14.25" hidden="1" customHeight="1">
      <c r="B338" s="364">
        <v>45761</v>
      </c>
      <c r="C338" s="68" t="s">
        <v>2298</v>
      </c>
      <c r="D338" s="68" t="s">
        <v>1805</v>
      </c>
      <c r="E338" s="68" t="s">
        <v>1987</v>
      </c>
      <c r="F338" s="68">
        <v>11319</v>
      </c>
      <c r="G338" s="366">
        <v>0.79166666666666663</v>
      </c>
      <c r="H338" s="366">
        <v>0.91736111111111107</v>
      </c>
      <c r="I338" s="68" t="s">
        <v>2883</v>
      </c>
      <c r="J338" s="68" t="s">
        <v>2884</v>
      </c>
      <c r="K338" s="68" t="s">
        <v>2795</v>
      </c>
    </row>
    <row r="339" spans="2:11" ht="14.25" hidden="1" customHeight="1">
      <c r="B339" s="364">
        <v>45761</v>
      </c>
      <c r="C339" s="68" t="s">
        <v>2298</v>
      </c>
      <c r="D339" s="68" t="s">
        <v>1804</v>
      </c>
      <c r="E339" s="68" t="s">
        <v>1987</v>
      </c>
      <c r="F339" s="68">
        <v>11119</v>
      </c>
      <c r="G339" s="366">
        <v>0.79166666666666663</v>
      </c>
      <c r="H339" s="366">
        <v>0.96458333333333335</v>
      </c>
      <c r="I339" s="68" t="s">
        <v>2885</v>
      </c>
      <c r="J339" s="68" t="s">
        <v>2886</v>
      </c>
      <c r="K339" s="68" t="s">
        <v>2887</v>
      </c>
    </row>
    <row r="340" spans="2:11" ht="14.25" hidden="1" customHeight="1">
      <c r="B340" s="364">
        <v>45761</v>
      </c>
      <c r="C340" s="68" t="s">
        <v>2298</v>
      </c>
      <c r="D340" s="68" t="s">
        <v>94</v>
      </c>
      <c r="E340" s="68" t="s">
        <v>1977</v>
      </c>
      <c r="F340" s="68">
        <v>10911</v>
      </c>
      <c r="G340" s="366">
        <v>0.79166666666666663</v>
      </c>
      <c r="H340" s="366">
        <v>0.98263888888888884</v>
      </c>
      <c r="I340" s="68" t="s">
        <v>2888</v>
      </c>
      <c r="J340" s="68" t="s">
        <v>2889</v>
      </c>
      <c r="K340" s="68" t="s">
        <v>2351</v>
      </c>
    </row>
    <row r="341" spans="2:11" ht="14.25" hidden="1" customHeight="1">
      <c r="B341" s="364">
        <v>45761</v>
      </c>
      <c r="C341" s="68" t="s">
        <v>2298</v>
      </c>
      <c r="D341" s="68" t="s">
        <v>1803</v>
      </c>
      <c r="E341" s="68" t="s">
        <v>1987</v>
      </c>
      <c r="F341" s="68">
        <v>10899</v>
      </c>
      <c r="G341" s="366">
        <v>5.347222222222222E-2</v>
      </c>
      <c r="H341" s="366">
        <v>0.10277777777777777</v>
      </c>
      <c r="I341" s="68" t="s">
        <v>2890</v>
      </c>
      <c r="J341" s="68" t="s">
        <v>2891</v>
      </c>
      <c r="K341" s="68" t="s">
        <v>2797</v>
      </c>
    </row>
    <row r="342" spans="2:11" ht="14.25" hidden="1" customHeight="1">
      <c r="B342" s="364">
        <v>45761</v>
      </c>
      <c r="C342" s="68" t="s">
        <v>2298</v>
      </c>
      <c r="D342" s="68" t="s">
        <v>1848</v>
      </c>
      <c r="E342" s="68" t="s">
        <v>2004</v>
      </c>
      <c r="F342" s="68">
        <v>7541</v>
      </c>
      <c r="G342" s="366">
        <v>0.95833333333333337</v>
      </c>
      <c r="H342" s="366">
        <v>0.96527777777777779</v>
      </c>
      <c r="I342" s="68" t="s">
        <v>2892</v>
      </c>
      <c r="J342" s="68" t="s">
        <v>2893</v>
      </c>
      <c r="K342" s="68" t="s">
        <v>2894</v>
      </c>
    </row>
    <row r="343" spans="2:11" ht="14.25" hidden="1" customHeight="1">
      <c r="B343" s="364">
        <v>45761</v>
      </c>
      <c r="C343" s="68" t="s">
        <v>2298</v>
      </c>
      <c r="D343" s="68" t="s">
        <v>1846</v>
      </c>
      <c r="E343" s="68" t="s">
        <v>2004</v>
      </c>
      <c r="F343" s="68" t="s">
        <v>379</v>
      </c>
      <c r="G343" s="366">
        <v>0.95833333333333337</v>
      </c>
      <c r="H343" s="366">
        <v>2.7777777777777779E-3</v>
      </c>
      <c r="I343" s="68" t="s">
        <v>2236</v>
      </c>
      <c r="J343" s="68" t="s">
        <v>2895</v>
      </c>
      <c r="K343" s="68" t="s">
        <v>2351</v>
      </c>
    </row>
    <row r="344" spans="2:11" ht="14.25" hidden="1" customHeight="1">
      <c r="B344" s="364">
        <v>45761</v>
      </c>
      <c r="C344" s="68" t="s">
        <v>2896</v>
      </c>
      <c r="D344" s="68" t="s">
        <v>1873</v>
      </c>
      <c r="E344" s="68" t="s">
        <v>2004</v>
      </c>
      <c r="F344" s="68">
        <v>3284</v>
      </c>
      <c r="G344" s="366">
        <v>0</v>
      </c>
      <c r="H344" s="366">
        <v>1.0416666666666666E-2</v>
      </c>
      <c r="I344" s="68" t="s">
        <v>2897</v>
      </c>
      <c r="J344" s="68" t="s">
        <v>2898</v>
      </c>
      <c r="K344" s="68" t="s">
        <v>2894</v>
      </c>
    </row>
    <row r="345" spans="2:11" ht="14.25" hidden="1" customHeight="1">
      <c r="B345" s="364">
        <v>45761</v>
      </c>
      <c r="C345" s="68" t="s">
        <v>2896</v>
      </c>
      <c r="D345" s="68" t="s">
        <v>1867</v>
      </c>
      <c r="E345" s="68" t="s">
        <v>2004</v>
      </c>
      <c r="F345" s="68">
        <v>4034</v>
      </c>
      <c r="G345" s="366">
        <v>2.1527777777777778E-2</v>
      </c>
      <c r="H345" s="366">
        <v>2.7777777777777776E-2</v>
      </c>
      <c r="I345" s="68" t="s">
        <v>2899</v>
      </c>
      <c r="J345" s="68" t="s">
        <v>2900</v>
      </c>
      <c r="K345" s="68" t="s">
        <v>2351</v>
      </c>
    </row>
    <row r="346" spans="2:11" ht="14.25" hidden="1" customHeight="1">
      <c r="B346" s="364">
        <v>45761</v>
      </c>
      <c r="C346" s="68" t="s">
        <v>2896</v>
      </c>
      <c r="D346" s="68" t="s">
        <v>1840</v>
      </c>
      <c r="E346" s="68" t="s">
        <v>2004</v>
      </c>
      <c r="F346" s="68">
        <v>4787</v>
      </c>
      <c r="G346" s="366">
        <v>3.125E-2</v>
      </c>
      <c r="H346" s="366">
        <v>5.5555555555555552E-2</v>
      </c>
      <c r="I346" s="68" t="s">
        <v>2901</v>
      </c>
      <c r="J346" s="68" t="s">
        <v>2902</v>
      </c>
      <c r="K346" s="68" t="s">
        <v>2351</v>
      </c>
    </row>
    <row r="347" spans="2:11" ht="14.25" hidden="1" customHeight="1">
      <c r="B347" s="364">
        <v>45761</v>
      </c>
      <c r="C347" s="68" t="s">
        <v>2896</v>
      </c>
      <c r="D347" s="68" t="s">
        <v>1869</v>
      </c>
      <c r="E347" s="68" t="s">
        <v>2004</v>
      </c>
      <c r="F347" s="68">
        <v>3247</v>
      </c>
      <c r="G347" s="366">
        <v>2.0833333333333332E-2</v>
      </c>
      <c r="H347" s="366">
        <v>2.4305555555555556E-2</v>
      </c>
      <c r="I347" s="68" t="s">
        <v>2892</v>
      </c>
      <c r="J347" s="68" t="s">
        <v>2903</v>
      </c>
      <c r="K347" s="68" t="s">
        <v>2894</v>
      </c>
    </row>
    <row r="348" spans="2:11" ht="14.25" hidden="1" customHeight="1">
      <c r="B348" s="364">
        <v>45761</v>
      </c>
      <c r="C348" s="68" t="s">
        <v>2896</v>
      </c>
      <c r="D348" s="68" t="s">
        <v>1726</v>
      </c>
      <c r="E348" s="68" t="s">
        <v>1977</v>
      </c>
      <c r="F348" s="68">
        <v>14799</v>
      </c>
      <c r="G348" s="366">
        <v>9.2361111111111116E-2</v>
      </c>
      <c r="H348" s="366">
        <v>0.10972222222222222</v>
      </c>
      <c r="I348" s="68" t="s">
        <v>2904</v>
      </c>
      <c r="J348" s="68" t="s">
        <v>2905</v>
      </c>
      <c r="K348" s="68" t="s">
        <v>2906</v>
      </c>
    </row>
    <row r="349" spans="2:11" ht="14.25" hidden="1" customHeight="1">
      <c r="B349" s="364">
        <v>45761</v>
      </c>
      <c r="C349" s="68" t="s">
        <v>2896</v>
      </c>
      <c r="D349" s="68" t="s">
        <v>105</v>
      </c>
      <c r="E349" s="68" t="s">
        <v>1977</v>
      </c>
      <c r="F349" s="68">
        <v>13428</v>
      </c>
      <c r="G349" s="366">
        <v>0.13194444444444445</v>
      </c>
      <c r="H349" s="366">
        <v>0.15277777777777779</v>
      </c>
      <c r="I349" s="68" t="s">
        <v>391</v>
      </c>
      <c r="J349" s="68" t="s">
        <v>2907</v>
      </c>
      <c r="K349" s="68" t="s">
        <v>2894</v>
      </c>
    </row>
    <row r="350" spans="2:11" ht="14.25" hidden="1" customHeight="1">
      <c r="B350" s="364">
        <v>45761</v>
      </c>
      <c r="C350" s="68" t="s">
        <v>2298</v>
      </c>
      <c r="D350" s="68" t="s">
        <v>1878</v>
      </c>
      <c r="E350" s="68" t="s">
        <v>2004</v>
      </c>
      <c r="F350" s="68">
        <v>3260</v>
      </c>
      <c r="G350" s="366">
        <v>4.1666666666666664E-2</v>
      </c>
      <c r="H350" s="366">
        <v>0.125</v>
      </c>
      <c r="I350" s="68" t="s">
        <v>2908</v>
      </c>
      <c r="J350" s="68" t="s">
        <v>2909</v>
      </c>
      <c r="K350" s="68" t="s">
        <v>2910</v>
      </c>
    </row>
    <row r="351" spans="2:11" ht="14.25" hidden="1" customHeight="1">
      <c r="B351" s="364">
        <v>45761</v>
      </c>
      <c r="C351" s="68" t="s">
        <v>2896</v>
      </c>
      <c r="D351" s="68" t="s">
        <v>1762</v>
      </c>
      <c r="E351" s="68" t="s">
        <v>1977</v>
      </c>
      <c r="F351" s="68">
        <v>13407</v>
      </c>
      <c r="G351" s="366">
        <v>0.125</v>
      </c>
      <c r="H351" s="366">
        <v>0.19444444444444445</v>
      </c>
      <c r="I351" s="68" t="s">
        <v>2911</v>
      </c>
      <c r="J351" s="68" t="s">
        <v>2912</v>
      </c>
      <c r="K351" s="68" t="s">
        <v>2913</v>
      </c>
    </row>
    <row r="352" spans="2:11" ht="14.25" hidden="1" customHeight="1">
      <c r="B352" s="364">
        <v>45761</v>
      </c>
      <c r="C352" s="68" t="s">
        <v>2298</v>
      </c>
      <c r="D352" s="68" t="s">
        <v>1822</v>
      </c>
      <c r="E352" s="68" t="s">
        <v>1987</v>
      </c>
      <c r="F352" s="68">
        <v>6477</v>
      </c>
      <c r="G352" s="366">
        <v>0.4201388888888889</v>
      </c>
      <c r="H352" s="366">
        <v>0.42708333333333331</v>
      </c>
      <c r="I352" s="68" t="s">
        <v>2914</v>
      </c>
      <c r="J352" s="68" t="s">
        <v>2915</v>
      </c>
      <c r="K352" s="68" t="s">
        <v>2916</v>
      </c>
    </row>
    <row r="353" spans="2:11" ht="14.25" hidden="1" customHeight="1">
      <c r="B353" s="364">
        <v>45762</v>
      </c>
      <c r="C353" s="68" t="s">
        <v>2896</v>
      </c>
      <c r="D353" s="68" t="s">
        <v>1861</v>
      </c>
      <c r="E353" s="68" t="s">
        <v>2004</v>
      </c>
      <c r="F353" s="68">
        <v>4246</v>
      </c>
      <c r="G353" s="366">
        <v>0.29166666666666669</v>
      </c>
      <c r="H353" s="366">
        <v>0.34375</v>
      </c>
      <c r="I353" s="68" t="s">
        <v>2062</v>
      </c>
      <c r="J353" s="68" t="s">
        <v>2917</v>
      </c>
      <c r="K353" s="68" t="s">
        <v>2918</v>
      </c>
    </row>
    <row r="354" spans="2:11" ht="14.25" hidden="1" customHeight="1">
      <c r="B354" s="364">
        <v>45762</v>
      </c>
      <c r="C354" s="68" t="s">
        <v>2896</v>
      </c>
      <c r="D354" s="68" t="s">
        <v>221</v>
      </c>
      <c r="E354" s="68" t="s">
        <v>1977</v>
      </c>
      <c r="F354" s="68">
        <v>9641</v>
      </c>
      <c r="G354" s="366">
        <v>0.29166666666666669</v>
      </c>
      <c r="H354" s="366">
        <v>0.3125</v>
      </c>
      <c r="I354" s="68" t="s">
        <v>2919</v>
      </c>
      <c r="J354" s="68" t="s">
        <v>2920</v>
      </c>
      <c r="K354" s="68" t="s">
        <v>2918</v>
      </c>
    </row>
    <row r="355" spans="2:11" ht="14.25" hidden="1" customHeight="1">
      <c r="B355" s="364">
        <v>45762</v>
      </c>
      <c r="C355" s="68" t="s">
        <v>2896</v>
      </c>
      <c r="D355" s="68" t="s">
        <v>1867</v>
      </c>
      <c r="E355" s="68" t="s">
        <v>2004</v>
      </c>
      <c r="F355" s="68">
        <v>4037</v>
      </c>
      <c r="G355" s="366">
        <v>0.29166666666666669</v>
      </c>
      <c r="H355" s="366">
        <v>0.3125</v>
      </c>
      <c r="I355" s="68" t="s">
        <v>2921</v>
      </c>
      <c r="J355" s="68" t="s">
        <v>2922</v>
      </c>
      <c r="K355" s="68" t="s">
        <v>2918</v>
      </c>
    </row>
    <row r="356" spans="2:11" ht="14.25" hidden="1" customHeight="1">
      <c r="B356" s="364">
        <v>45762</v>
      </c>
      <c r="C356" s="68" t="s">
        <v>2896</v>
      </c>
      <c r="D356" s="68" t="s">
        <v>1878</v>
      </c>
      <c r="E356" s="68" t="s">
        <v>2004</v>
      </c>
      <c r="F356" s="68">
        <v>3264</v>
      </c>
      <c r="G356" s="366">
        <v>0.29166666666666669</v>
      </c>
      <c r="H356" s="366">
        <v>0.2986111111111111</v>
      </c>
      <c r="I356" s="68" t="s">
        <v>1189</v>
      </c>
      <c r="J356" s="68" t="s">
        <v>2923</v>
      </c>
      <c r="K356" s="68" t="s">
        <v>2918</v>
      </c>
    </row>
    <row r="357" spans="2:11" ht="14.25" hidden="1" customHeight="1">
      <c r="B357" s="364">
        <v>45762</v>
      </c>
      <c r="C357" s="68" t="s">
        <v>2896</v>
      </c>
      <c r="D357" s="68" t="s">
        <v>1790</v>
      </c>
      <c r="E357" s="68" t="s">
        <v>1987</v>
      </c>
      <c r="F357" s="68">
        <v>11672</v>
      </c>
      <c r="G357" s="366">
        <v>0.29166666666666669</v>
      </c>
      <c r="H357" s="366">
        <v>0.37847222222222221</v>
      </c>
      <c r="I357" s="68" t="s">
        <v>1230</v>
      </c>
      <c r="J357" s="68" t="s">
        <v>2924</v>
      </c>
      <c r="K357" s="68" t="s">
        <v>2925</v>
      </c>
    </row>
    <row r="358" spans="2:11" ht="14.25" hidden="1" customHeight="1">
      <c r="B358" s="364">
        <v>45762</v>
      </c>
      <c r="C358" s="68" t="s">
        <v>2896</v>
      </c>
      <c r="D358" s="68" t="s">
        <v>1799</v>
      </c>
      <c r="E358" s="68" t="s">
        <v>1987</v>
      </c>
      <c r="F358" s="68">
        <v>11419</v>
      </c>
      <c r="G358" s="366">
        <v>0.39583333333333331</v>
      </c>
      <c r="H358" s="366">
        <v>0.37847222222222221</v>
      </c>
      <c r="I358" s="68" t="s">
        <v>1230</v>
      </c>
      <c r="J358" s="68" t="s">
        <v>2924</v>
      </c>
      <c r="K358" s="68" t="s">
        <v>2178</v>
      </c>
    </row>
    <row r="359" spans="2:11" ht="14.25" hidden="1" customHeight="1">
      <c r="B359" s="364">
        <v>45762</v>
      </c>
      <c r="C359" s="68" t="s">
        <v>2896</v>
      </c>
      <c r="D359" s="68" t="s">
        <v>1820</v>
      </c>
      <c r="E359" s="68" t="s">
        <v>1987</v>
      </c>
      <c r="F359" s="68">
        <v>6571</v>
      </c>
      <c r="G359" s="366">
        <v>0.59722222222222221</v>
      </c>
      <c r="H359" s="366">
        <v>0.61111111111111116</v>
      </c>
      <c r="I359" s="68" t="s">
        <v>2926</v>
      </c>
      <c r="J359" s="68" t="s">
        <v>2927</v>
      </c>
      <c r="K359" s="68" t="s">
        <v>2928</v>
      </c>
    </row>
    <row r="360" spans="2:11" ht="14.25" hidden="1" customHeight="1">
      <c r="B360" s="364">
        <v>45762</v>
      </c>
      <c r="C360" s="68" t="s">
        <v>2896</v>
      </c>
      <c r="D360" s="68" t="s">
        <v>1859</v>
      </c>
      <c r="E360" s="68" t="s">
        <v>2004</v>
      </c>
      <c r="F360" s="68">
        <v>4117</v>
      </c>
      <c r="G360" s="366">
        <v>0.59722222222222221</v>
      </c>
      <c r="H360" s="366">
        <v>0.61111111111111116</v>
      </c>
      <c r="I360" s="68" t="s">
        <v>2929</v>
      </c>
      <c r="J360" s="68" t="s">
        <v>2930</v>
      </c>
      <c r="K360" s="68" t="s">
        <v>2931</v>
      </c>
    </row>
    <row r="361" spans="2:11" ht="14.25" hidden="1" customHeight="1">
      <c r="B361" s="364">
        <v>45762</v>
      </c>
      <c r="C361" s="68" t="s">
        <v>2896</v>
      </c>
      <c r="D361" s="68" t="s">
        <v>1881</v>
      </c>
      <c r="E361" s="68" t="s">
        <v>2004</v>
      </c>
      <c r="F361" s="68">
        <v>3321</v>
      </c>
      <c r="G361" s="366">
        <v>0.62847222222222221</v>
      </c>
      <c r="H361" s="366">
        <v>0.65972222222222221</v>
      </c>
      <c r="I361" s="68" t="s">
        <v>2932</v>
      </c>
      <c r="J361" s="68" t="s">
        <v>2933</v>
      </c>
      <c r="K361" s="68" t="s">
        <v>2934</v>
      </c>
    </row>
    <row r="362" spans="2:11" ht="14.25" hidden="1" customHeight="1">
      <c r="B362" s="364">
        <v>45762</v>
      </c>
      <c r="C362" s="68" t="s">
        <v>2896</v>
      </c>
      <c r="D362" s="68" t="s">
        <v>1828</v>
      </c>
      <c r="E362" s="68" t="s">
        <v>1987</v>
      </c>
      <c r="F362" s="68">
        <v>6433</v>
      </c>
      <c r="G362" s="366">
        <v>0.62152777777777779</v>
      </c>
      <c r="H362" s="366">
        <v>0.65347222222222223</v>
      </c>
      <c r="I362" s="68" t="s">
        <v>1109</v>
      </c>
      <c r="J362" s="68" t="s">
        <v>2935</v>
      </c>
      <c r="K362" s="68" t="s">
        <v>2936</v>
      </c>
    </row>
    <row r="363" spans="2:11" ht="14.25" hidden="1" customHeight="1">
      <c r="B363" s="364">
        <v>45762</v>
      </c>
      <c r="C363" s="68" t="s">
        <v>2896</v>
      </c>
      <c r="D363" s="68" t="s">
        <v>1866</v>
      </c>
      <c r="E363" s="68" t="s">
        <v>2004</v>
      </c>
      <c r="F363" s="68">
        <v>3234</v>
      </c>
      <c r="G363" s="366">
        <v>0.61111111111111116</v>
      </c>
      <c r="H363" s="366">
        <v>0.68055555555555558</v>
      </c>
      <c r="I363" s="68" t="s">
        <v>2937</v>
      </c>
      <c r="J363" s="68" t="s">
        <v>2938</v>
      </c>
      <c r="K363" s="68" t="s">
        <v>2939</v>
      </c>
    </row>
    <row r="364" spans="2:11" ht="14.25" hidden="1" customHeight="1">
      <c r="B364" s="364">
        <v>45762</v>
      </c>
      <c r="C364" s="68" t="s">
        <v>2896</v>
      </c>
      <c r="D364" s="68" t="s">
        <v>1794</v>
      </c>
      <c r="E364" s="68" t="s">
        <v>1987</v>
      </c>
      <c r="F364" s="68">
        <v>11460</v>
      </c>
      <c r="G364" s="366">
        <v>0.5625</v>
      </c>
      <c r="H364" s="366">
        <v>0.60416666666666663</v>
      </c>
      <c r="I364" s="68" t="s">
        <v>1230</v>
      </c>
      <c r="J364" s="68" t="s">
        <v>2940</v>
      </c>
      <c r="K364" s="68" t="s">
        <v>2867</v>
      </c>
    </row>
    <row r="365" spans="2:11" ht="14.25" hidden="1" customHeight="1">
      <c r="B365" s="364">
        <v>45762</v>
      </c>
      <c r="C365" s="68" t="s">
        <v>2896</v>
      </c>
      <c r="D365" s="68" t="s">
        <v>1791</v>
      </c>
      <c r="E365" s="68" t="s">
        <v>1987</v>
      </c>
      <c r="F365" s="68">
        <v>11433</v>
      </c>
      <c r="G365" s="366">
        <v>0.60416666666666663</v>
      </c>
      <c r="H365" s="366">
        <v>0.65277777777777779</v>
      </c>
      <c r="I365" s="68" t="s">
        <v>1230</v>
      </c>
      <c r="J365" s="68" t="s">
        <v>2940</v>
      </c>
      <c r="K365" s="68" t="s">
        <v>2867</v>
      </c>
    </row>
    <row r="366" spans="2:11" ht="14.25" hidden="1" customHeight="1">
      <c r="B366" s="364">
        <v>45762</v>
      </c>
      <c r="C366" s="68" t="s">
        <v>2896</v>
      </c>
      <c r="D366" s="68" t="s">
        <v>1795</v>
      </c>
      <c r="E366" s="68" t="s">
        <v>1987</v>
      </c>
      <c r="F366" s="68">
        <v>11284</v>
      </c>
      <c r="G366" s="366">
        <v>0.55208333333333337</v>
      </c>
      <c r="H366" s="366">
        <v>0.67708333333333337</v>
      </c>
      <c r="I366" s="68" t="s">
        <v>2941</v>
      </c>
      <c r="J366" s="68" t="s">
        <v>2942</v>
      </c>
      <c r="K366" s="68" t="s">
        <v>2867</v>
      </c>
    </row>
    <row r="367" spans="2:11" ht="14.25" hidden="1" customHeight="1">
      <c r="B367" s="364">
        <v>45762</v>
      </c>
      <c r="C367" s="68" t="s">
        <v>2896</v>
      </c>
      <c r="D367" s="68" t="s">
        <v>1743</v>
      </c>
      <c r="E367" s="68" t="s">
        <v>1977</v>
      </c>
      <c r="F367" s="68">
        <v>12164</v>
      </c>
      <c r="G367" s="366">
        <v>0.66666666666666663</v>
      </c>
      <c r="H367" s="366">
        <v>0.70833333333333337</v>
      </c>
      <c r="I367" s="68" t="s">
        <v>2943</v>
      </c>
      <c r="J367" s="68" t="s">
        <v>2944</v>
      </c>
      <c r="K367" s="68" t="s">
        <v>2945</v>
      </c>
    </row>
    <row r="368" spans="2:11" ht="14.25" hidden="1" customHeight="1">
      <c r="B368" s="364">
        <v>45762</v>
      </c>
      <c r="C368" s="68" t="s">
        <v>2896</v>
      </c>
      <c r="D368" s="68" t="s">
        <v>101</v>
      </c>
      <c r="E368" s="68" t="s">
        <v>1977</v>
      </c>
      <c r="F368" s="68">
        <v>11231</v>
      </c>
      <c r="G368" s="366">
        <v>0.55486111111111114</v>
      </c>
      <c r="H368" s="366">
        <v>0.59236111111111112</v>
      </c>
      <c r="I368" s="68" t="s">
        <v>2946</v>
      </c>
      <c r="J368" s="68" t="s">
        <v>2947</v>
      </c>
      <c r="K368" s="68" t="s">
        <v>2163</v>
      </c>
    </row>
    <row r="369" spans="2:11" ht="14.25" hidden="1" customHeight="1">
      <c r="B369" s="364">
        <v>45762</v>
      </c>
      <c r="C369" s="68" t="s">
        <v>2896</v>
      </c>
      <c r="D369" s="68" t="s">
        <v>1734</v>
      </c>
      <c r="E369" s="68" t="s">
        <v>1977</v>
      </c>
      <c r="F369" s="68">
        <v>13586</v>
      </c>
      <c r="G369" s="366">
        <v>0.57986111111111116</v>
      </c>
      <c r="H369" s="366">
        <v>0.60833333333333328</v>
      </c>
      <c r="I369" s="68" t="s">
        <v>2948</v>
      </c>
      <c r="J369" s="68" t="s">
        <v>2949</v>
      </c>
      <c r="K369" s="68" t="s">
        <v>2163</v>
      </c>
    </row>
    <row r="370" spans="2:11" ht="14.25" hidden="1" customHeight="1">
      <c r="B370" s="364">
        <v>45762</v>
      </c>
      <c r="C370" s="68" t="s">
        <v>2298</v>
      </c>
      <c r="D370" s="68" t="s">
        <v>98</v>
      </c>
      <c r="E370" s="68" t="s">
        <v>1977</v>
      </c>
      <c r="F370" s="68">
        <v>13651</v>
      </c>
      <c r="G370" s="366">
        <v>0.79166666666666663</v>
      </c>
      <c r="H370" s="366">
        <v>0.87638888888888888</v>
      </c>
      <c r="I370" s="68" t="s">
        <v>2950</v>
      </c>
      <c r="J370" s="68" t="s">
        <v>2951</v>
      </c>
      <c r="K370" s="68" t="s">
        <v>2952</v>
      </c>
    </row>
    <row r="371" spans="2:11" ht="14.25" hidden="1" customHeight="1">
      <c r="B371" s="364">
        <v>45762</v>
      </c>
      <c r="C371" s="68" t="s">
        <v>2953</v>
      </c>
      <c r="D371" s="68" t="s">
        <v>99</v>
      </c>
      <c r="E371" s="68" t="s">
        <v>1977</v>
      </c>
      <c r="F371" s="68">
        <v>13129</v>
      </c>
      <c r="G371" s="366">
        <v>0.83680555555555558</v>
      </c>
      <c r="H371" s="366">
        <v>0.90763888888888888</v>
      </c>
      <c r="I371" s="68" t="s">
        <v>2954</v>
      </c>
      <c r="J371" s="68" t="s">
        <v>2955</v>
      </c>
      <c r="K371" s="68" t="s">
        <v>2956</v>
      </c>
    </row>
    <row r="372" spans="2:11" ht="14.25" hidden="1" customHeight="1">
      <c r="B372" s="364">
        <v>45762</v>
      </c>
      <c r="C372" s="68" t="s">
        <v>2896</v>
      </c>
      <c r="D372" s="68" t="s">
        <v>1879</v>
      </c>
      <c r="E372" s="68" t="s">
        <v>2004</v>
      </c>
      <c r="F372" s="68">
        <v>3357</v>
      </c>
      <c r="G372" s="366">
        <v>0.81944444444444442</v>
      </c>
      <c r="H372" s="366">
        <v>0.92638888888888893</v>
      </c>
      <c r="I372" s="68" t="s">
        <v>2957</v>
      </c>
      <c r="J372" s="68" t="s">
        <v>2958</v>
      </c>
      <c r="K372" s="68" t="s">
        <v>2959</v>
      </c>
    </row>
    <row r="373" spans="2:11" ht="14.25" hidden="1" customHeight="1">
      <c r="B373" s="364">
        <v>45762</v>
      </c>
      <c r="C373" s="68" t="s">
        <v>2896</v>
      </c>
      <c r="D373" s="68" t="s">
        <v>1866</v>
      </c>
      <c r="E373" s="68" t="s">
        <v>2004</v>
      </c>
      <c r="F373" s="68">
        <v>3941</v>
      </c>
      <c r="G373" s="366">
        <v>0.79166666666666663</v>
      </c>
      <c r="H373" s="366">
        <v>0.86527777777777781</v>
      </c>
      <c r="I373" s="68" t="s">
        <v>2960</v>
      </c>
      <c r="J373" s="68" t="s">
        <v>2961</v>
      </c>
      <c r="K373" s="68" t="s">
        <v>2962</v>
      </c>
    </row>
    <row r="374" spans="2:11" ht="14.25" hidden="1" customHeight="1">
      <c r="B374" s="364">
        <v>45762</v>
      </c>
      <c r="C374" s="68" t="s">
        <v>2896</v>
      </c>
      <c r="D374" s="68" t="s">
        <v>1842</v>
      </c>
      <c r="E374" s="68" t="s">
        <v>2004</v>
      </c>
      <c r="F374" s="68">
        <v>4619</v>
      </c>
      <c r="G374" s="366">
        <v>0.84027777777777779</v>
      </c>
      <c r="H374" s="366">
        <v>0.88055555555555554</v>
      </c>
      <c r="I374" s="68" t="s">
        <v>2963</v>
      </c>
      <c r="J374" s="68" t="s">
        <v>2964</v>
      </c>
      <c r="K374" s="68" t="s">
        <v>2962</v>
      </c>
    </row>
    <row r="375" spans="2:11" ht="14.25" hidden="1" customHeight="1">
      <c r="B375" s="364">
        <v>45762</v>
      </c>
      <c r="C375" s="68" t="s">
        <v>2896</v>
      </c>
      <c r="D375" s="68" t="s">
        <v>1741</v>
      </c>
      <c r="E375" s="68" t="s">
        <v>1977</v>
      </c>
      <c r="F375" s="68">
        <v>10371</v>
      </c>
      <c r="G375" s="366">
        <v>0.92777777777777781</v>
      </c>
      <c r="H375" s="366">
        <v>0.93125000000000002</v>
      </c>
      <c r="I375" s="68" t="s">
        <v>2965</v>
      </c>
      <c r="J375" s="68" t="s">
        <v>2966</v>
      </c>
      <c r="K375" s="68" t="s">
        <v>2076</v>
      </c>
    </row>
    <row r="376" spans="2:11" ht="14.25" hidden="1" customHeight="1">
      <c r="B376" s="364">
        <v>45762</v>
      </c>
      <c r="C376" s="68" t="s">
        <v>2896</v>
      </c>
      <c r="D376" s="68" t="s">
        <v>88</v>
      </c>
      <c r="E376" s="68" t="s">
        <v>1977</v>
      </c>
      <c r="F376" s="68">
        <v>14003</v>
      </c>
      <c r="G376" s="366">
        <v>0.41666666666666669</v>
      </c>
      <c r="H376" s="366">
        <v>0.6875</v>
      </c>
      <c r="I376" s="68" t="s">
        <v>2967</v>
      </c>
      <c r="J376" s="68" t="s">
        <v>2968</v>
      </c>
      <c r="K376" s="68" t="s">
        <v>2969</v>
      </c>
    </row>
    <row r="377" spans="2:11" ht="14.25" hidden="1" customHeight="1">
      <c r="B377" s="364">
        <v>45762</v>
      </c>
      <c r="C377" s="68" t="s">
        <v>2896</v>
      </c>
      <c r="D377" s="68" t="s">
        <v>1739</v>
      </c>
      <c r="E377" s="68" t="s">
        <v>1977</v>
      </c>
      <c r="F377" s="68">
        <v>1305</v>
      </c>
      <c r="G377" s="366">
        <v>0.89236111111111116</v>
      </c>
      <c r="H377" s="366">
        <v>0.90763888888888888</v>
      </c>
      <c r="I377" s="68" t="s">
        <v>2904</v>
      </c>
      <c r="J377" s="68" t="s">
        <v>2905</v>
      </c>
      <c r="K377" s="68" t="s">
        <v>2351</v>
      </c>
    </row>
    <row r="378" spans="2:11" ht="14.25" hidden="1" customHeight="1">
      <c r="B378" s="364">
        <v>45762</v>
      </c>
      <c r="C378" s="68" t="s">
        <v>2970</v>
      </c>
      <c r="D378" s="68" t="s">
        <v>2971</v>
      </c>
      <c r="E378" s="68" t="s">
        <v>1977</v>
      </c>
      <c r="F378" s="68">
        <v>13720</v>
      </c>
      <c r="G378" s="366">
        <v>7.8472222222222221E-2</v>
      </c>
      <c r="H378" s="366">
        <v>0.1423611111111111</v>
      </c>
      <c r="I378" s="68" t="s">
        <v>2972</v>
      </c>
      <c r="J378" s="68" t="s">
        <v>2973</v>
      </c>
      <c r="K378" s="68" t="s">
        <v>2974</v>
      </c>
    </row>
    <row r="379" spans="2:11" ht="14.25" hidden="1" customHeight="1">
      <c r="B379" s="364">
        <v>45762</v>
      </c>
      <c r="C379" s="68" t="s">
        <v>2896</v>
      </c>
      <c r="D379" s="68" t="s">
        <v>216</v>
      </c>
      <c r="E379" s="68" t="s">
        <v>1977</v>
      </c>
      <c r="F379" s="68">
        <v>11514</v>
      </c>
      <c r="G379" s="366">
        <v>0.94374999999999998</v>
      </c>
      <c r="H379" s="366">
        <v>0.97916666666666663</v>
      </c>
      <c r="I379" s="68" t="s">
        <v>2975</v>
      </c>
      <c r="J379" s="68" t="s">
        <v>2976</v>
      </c>
      <c r="K379" s="68" t="s">
        <v>2977</v>
      </c>
    </row>
    <row r="380" spans="2:11" ht="14.25" hidden="1" customHeight="1">
      <c r="B380" s="364">
        <v>45762</v>
      </c>
      <c r="C380" s="68" t="s">
        <v>2896</v>
      </c>
      <c r="D380" s="68" t="s">
        <v>1866</v>
      </c>
      <c r="E380" s="68" t="s">
        <v>2004</v>
      </c>
      <c r="F380" s="68">
        <v>1</v>
      </c>
      <c r="G380" s="366">
        <v>0.79166666666666663</v>
      </c>
      <c r="H380" s="366">
        <v>0.98263888888888884</v>
      </c>
      <c r="I380" s="68" t="s">
        <v>2978</v>
      </c>
      <c r="J380" s="68" t="s">
        <v>2979</v>
      </c>
      <c r="K380" s="68" t="s">
        <v>2980</v>
      </c>
    </row>
    <row r="381" spans="2:11" ht="14.25" hidden="1" customHeight="1">
      <c r="B381" s="364">
        <v>45762</v>
      </c>
      <c r="C381" s="68" t="s">
        <v>2970</v>
      </c>
      <c r="D381" s="68" t="s">
        <v>1755</v>
      </c>
      <c r="E381" s="68" t="s">
        <v>1977</v>
      </c>
      <c r="F381" s="68">
        <v>10543</v>
      </c>
      <c r="G381" s="366">
        <v>6.25E-2</v>
      </c>
      <c r="H381" s="366">
        <v>9.0277777777777776E-2</v>
      </c>
      <c r="I381" s="68" t="s">
        <v>2299</v>
      </c>
      <c r="J381" s="68" t="s">
        <v>2981</v>
      </c>
      <c r="K381" s="68" t="s">
        <v>2982</v>
      </c>
    </row>
    <row r="382" spans="2:11" ht="14.25" hidden="1" customHeight="1">
      <c r="B382" s="364">
        <v>45762</v>
      </c>
      <c r="C382" s="68" t="s">
        <v>2970</v>
      </c>
      <c r="D382" s="68" t="s">
        <v>88</v>
      </c>
      <c r="E382" s="68" t="s">
        <v>1977</v>
      </c>
      <c r="F382" s="68">
        <v>14009</v>
      </c>
      <c r="G382" s="366">
        <v>0.14583333333333334</v>
      </c>
      <c r="H382" s="366">
        <v>0.14930555555555555</v>
      </c>
      <c r="I382" s="68" t="s">
        <v>2983</v>
      </c>
      <c r="J382" s="68" t="s">
        <v>2893</v>
      </c>
      <c r="K382" s="68" t="s">
        <v>2984</v>
      </c>
    </row>
    <row r="383" spans="2:11" ht="14.25" hidden="1" customHeight="1">
      <c r="B383" s="364">
        <v>45762</v>
      </c>
      <c r="C383" s="68" t="s">
        <v>2896</v>
      </c>
      <c r="D383" s="68" t="s">
        <v>216</v>
      </c>
      <c r="E383" s="68" t="s">
        <v>1977</v>
      </c>
      <c r="F383" s="68">
        <v>11514</v>
      </c>
      <c r="G383" s="366">
        <v>0.94444444444444442</v>
      </c>
      <c r="H383" s="366">
        <v>0.97222222222222221</v>
      </c>
      <c r="I383" s="68" t="s">
        <v>1230</v>
      </c>
      <c r="J383" s="68" t="s">
        <v>2985</v>
      </c>
      <c r="K383" s="68" t="s">
        <v>2986</v>
      </c>
    </row>
    <row r="384" spans="2:11" ht="14.25" hidden="1" customHeight="1">
      <c r="B384" s="364">
        <v>45762</v>
      </c>
      <c r="C384" s="68" t="s">
        <v>2896</v>
      </c>
      <c r="D384" s="68" t="s">
        <v>1786</v>
      </c>
      <c r="E384" s="68" t="s">
        <v>1987</v>
      </c>
      <c r="F384" s="68">
        <v>11696</v>
      </c>
      <c r="G384" s="366">
        <v>0.86597222222222225</v>
      </c>
      <c r="H384" s="366">
        <v>0.87152777777777779</v>
      </c>
      <c r="I384" s="68" t="s">
        <v>2987</v>
      </c>
      <c r="J384" s="68" t="s">
        <v>2988</v>
      </c>
      <c r="K384" s="68" t="s">
        <v>2795</v>
      </c>
    </row>
    <row r="385" spans="2:11" ht="14.25" hidden="1" customHeight="1">
      <c r="B385" s="364">
        <v>45762</v>
      </c>
      <c r="C385" s="68" t="s">
        <v>2896</v>
      </c>
      <c r="D385" s="68" t="s">
        <v>1832</v>
      </c>
      <c r="E385" s="68" t="s">
        <v>1987</v>
      </c>
      <c r="F385" s="68">
        <v>6078</v>
      </c>
      <c r="G385" s="366">
        <v>0.88888888888888884</v>
      </c>
      <c r="H385" s="366">
        <v>0.89444444444444449</v>
      </c>
      <c r="I385" s="68" t="s">
        <v>412</v>
      </c>
      <c r="J385" s="68" t="s">
        <v>2740</v>
      </c>
      <c r="K385" s="68" t="s">
        <v>2795</v>
      </c>
    </row>
    <row r="386" spans="2:11" ht="14.25" hidden="1" customHeight="1">
      <c r="B386" s="364">
        <v>45762</v>
      </c>
      <c r="C386" s="68" t="s">
        <v>2896</v>
      </c>
      <c r="D386" s="68" t="s">
        <v>1759</v>
      </c>
      <c r="E386" s="68" t="s">
        <v>1977</v>
      </c>
      <c r="F386" s="68">
        <v>14608</v>
      </c>
      <c r="G386" s="366">
        <v>0.83958333333333335</v>
      </c>
      <c r="H386" s="366">
        <v>0.85347222222222219</v>
      </c>
      <c r="I386" s="68" t="s">
        <v>1313</v>
      </c>
      <c r="J386" s="68" t="s">
        <v>2689</v>
      </c>
      <c r="K386" s="68" t="s">
        <v>2989</v>
      </c>
    </row>
    <row r="387" spans="2:11" ht="14.25" hidden="1" customHeight="1">
      <c r="B387" s="364">
        <v>45762</v>
      </c>
      <c r="C387" s="68" t="s">
        <v>2896</v>
      </c>
      <c r="D387" s="68" t="s">
        <v>1740</v>
      </c>
      <c r="E387" s="68" t="s">
        <v>1977</v>
      </c>
      <c r="F387" s="68">
        <v>14342</v>
      </c>
      <c r="G387" s="366">
        <v>0.79166666666666663</v>
      </c>
      <c r="H387" s="366">
        <v>0.90972222222222221</v>
      </c>
      <c r="I387" s="68" t="s">
        <v>893</v>
      </c>
      <c r="J387" s="68" t="s">
        <v>2990</v>
      </c>
      <c r="K387" s="68" t="s">
        <v>2006</v>
      </c>
    </row>
    <row r="388" spans="2:11" ht="14.25" hidden="1" customHeight="1">
      <c r="B388" s="364">
        <v>45762</v>
      </c>
      <c r="C388" s="68" t="s">
        <v>2896</v>
      </c>
      <c r="D388" s="68" t="s">
        <v>1740</v>
      </c>
      <c r="E388" s="68" t="s">
        <v>1977</v>
      </c>
      <c r="F388" s="68">
        <v>14345</v>
      </c>
      <c r="G388" s="366">
        <v>4.8611111111111112E-2</v>
      </c>
      <c r="H388" s="366">
        <v>0.14583333333333334</v>
      </c>
      <c r="I388" s="68" t="s">
        <v>893</v>
      </c>
      <c r="J388" s="68" t="s">
        <v>2991</v>
      </c>
      <c r="K388" s="68" t="s">
        <v>2006</v>
      </c>
    </row>
    <row r="389" spans="2:11" ht="14.25" hidden="1" customHeight="1">
      <c r="B389" s="364">
        <v>45763</v>
      </c>
      <c r="C389" s="68" t="s">
        <v>2970</v>
      </c>
      <c r="D389" s="68" t="s">
        <v>1874</v>
      </c>
      <c r="E389" s="68" t="s">
        <v>2004</v>
      </c>
      <c r="F389" s="68">
        <v>3220</v>
      </c>
      <c r="G389" s="366">
        <v>0.29166666666666669</v>
      </c>
      <c r="H389" s="366">
        <v>0.40277777777777779</v>
      </c>
      <c r="I389" s="68" t="s">
        <v>2992</v>
      </c>
      <c r="J389" s="68" t="s">
        <v>2993</v>
      </c>
      <c r="K389" s="68" t="s">
        <v>2994</v>
      </c>
    </row>
    <row r="390" spans="2:11" ht="14.25" hidden="1" customHeight="1">
      <c r="B390" s="364">
        <v>45763</v>
      </c>
      <c r="C390" s="68" t="s">
        <v>2970</v>
      </c>
      <c r="D390" s="68" t="s">
        <v>1820</v>
      </c>
      <c r="E390" s="68" t="s">
        <v>1987</v>
      </c>
      <c r="F390" s="68">
        <v>6585</v>
      </c>
      <c r="G390" s="366">
        <v>0.38194444444444442</v>
      </c>
      <c r="H390" s="366">
        <v>0.39305555555555555</v>
      </c>
      <c r="I390" s="68" t="s">
        <v>2995</v>
      </c>
      <c r="J390" s="68" t="s">
        <v>2996</v>
      </c>
      <c r="K390" s="68" t="s">
        <v>2997</v>
      </c>
    </row>
    <row r="391" spans="2:11" ht="14.25" hidden="1" customHeight="1">
      <c r="B391" s="364">
        <v>45763</v>
      </c>
      <c r="C391" s="68" t="s">
        <v>2970</v>
      </c>
      <c r="D391" s="68" t="s">
        <v>1828</v>
      </c>
      <c r="E391" s="68" t="s">
        <v>1987</v>
      </c>
      <c r="F391" s="68">
        <v>6446</v>
      </c>
      <c r="G391" s="366">
        <v>0.37847222222222221</v>
      </c>
      <c r="H391" s="366">
        <v>0.41736111111111113</v>
      </c>
      <c r="I391" s="68" t="s">
        <v>2998</v>
      </c>
      <c r="J391" s="68" t="s">
        <v>2999</v>
      </c>
      <c r="K391" s="68" t="s">
        <v>3000</v>
      </c>
    </row>
    <row r="392" spans="2:11" ht="14.25" hidden="1" customHeight="1">
      <c r="B392" s="364">
        <v>45763</v>
      </c>
      <c r="C392" s="68" t="s">
        <v>2970</v>
      </c>
      <c r="D392" s="68" t="s">
        <v>1864</v>
      </c>
      <c r="E392" s="68" t="s">
        <v>2004</v>
      </c>
      <c r="F392" s="68">
        <v>3723</v>
      </c>
      <c r="G392" s="366">
        <v>0.42708333333333331</v>
      </c>
      <c r="H392" s="366">
        <v>0.44722222222222224</v>
      </c>
      <c r="I392" s="68" t="s">
        <v>3001</v>
      </c>
      <c r="J392" s="68" t="s">
        <v>3002</v>
      </c>
      <c r="K392" s="68" t="s">
        <v>3003</v>
      </c>
    </row>
    <row r="393" spans="2:11" ht="14.25" hidden="1" customHeight="1">
      <c r="B393" s="364">
        <v>45763</v>
      </c>
      <c r="C393" s="68" t="s">
        <v>2970</v>
      </c>
      <c r="D393" s="68" t="s">
        <v>104</v>
      </c>
      <c r="E393" s="68" t="s">
        <v>1977</v>
      </c>
      <c r="F393" s="68">
        <v>13361</v>
      </c>
      <c r="G393" s="366">
        <v>0.34027777777777779</v>
      </c>
      <c r="H393" s="366">
        <v>0.45833333333333331</v>
      </c>
      <c r="I393" s="68" t="s">
        <v>3004</v>
      </c>
      <c r="J393" s="68" t="s">
        <v>3005</v>
      </c>
      <c r="K393" s="68" t="s">
        <v>2050</v>
      </c>
    </row>
    <row r="394" spans="2:11" ht="14.25" hidden="1" customHeight="1">
      <c r="B394" s="364">
        <v>45763</v>
      </c>
      <c r="C394" s="68" t="s">
        <v>2970</v>
      </c>
      <c r="D394" s="68" t="s">
        <v>1853</v>
      </c>
      <c r="E394" s="68" t="s">
        <v>2004</v>
      </c>
      <c r="F394" s="68">
        <v>4513</v>
      </c>
      <c r="G394" s="366">
        <v>0.29166666666666669</v>
      </c>
      <c r="H394" s="366">
        <v>0.4861111111111111</v>
      </c>
      <c r="I394" s="68" t="s">
        <v>3006</v>
      </c>
      <c r="J394" s="68" t="s">
        <v>3007</v>
      </c>
      <c r="K394" s="68" t="s">
        <v>3008</v>
      </c>
    </row>
    <row r="395" spans="2:11" ht="14.25" hidden="1" customHeight="1">
      <c r="B395" s="364">
        <v>45763</v>
      </c>
      <c r="C395" s="68" t="s">
        <v>2970</v>
      </c>
      <c r="D395" s="68" t="s">
        <v>1735</v>
      </c>
      <c r="E395" s="68" t="s">
        <v>1977</v>
      </c>
      <c r="F395" s="68">
        <v>65190</v>
      </c>
      <c r="G395" s="366">
        <v>0.29166666666666669</v>
      </c>
      <c r="H395" s="366">
        <v>0.41666666666666669</v>
      </c>
      <c r="I395" s="68" t="s">
        <v>3009</v>
      </c>
      <c r="J395" s="68" t="s">
        <v>3010</v>
      </c>
      <c r="K395" s="68" t="s">
        <v>3011</v>
      </c>
    </row>
    <row r="396" spans="2:11" ht="14.25" hidden="1" customHeight="1">
      <c r="B396" s="364">
        <v>45763</v>
      </c>
      <c r="C396" s="68" t="s">
        <v>2970</v>
      </c>
      <c r="D396" s="68" t="s">
        <v>1846</v>
      </c>
      <c r="E396" s="68" t="s">
        <v>2004</v>
      </c>
      <c r="F396" s="68">
        <v>3194</v>
      </c>
      <c r="G396" s="366">
        <v>0.3125</v>
      </c>
      <c r="H396" s="366">
        <v>0.4375</v>
      </c>
      <c r="I396" s="68" t="s">
        <v>3012</v>
      </c>
      <c r="J396" s="68" t="s">
        <v>3013</v>
      </c>
      <c r="K396" s="68" t="s">
        <v>3014</v>
      </c>
    </row>
    <row r="397" spans="2:11" ht="14.25" hidden="1" customHeight="1">
      <c r="B397" s="364">
        <v>45763</v>
      </c>
      <c r="C397" s="68" t="s">
        <v>2970</v>
      </c>
      <c r="D397" s="68" t="s">
        <v>1861</v>
      </c>
      <c r="E397" s="68" t="s">
        <v>2004</v>
      </c>
      <c r="F397" s="68">
        <v>4261</v>
      </c>
      <c r="G397" s="366">
        <v>0.38541666666666669</v>
      </c>
      <c r="H397" s="366">
        <v>0.49722222222222223</v>
      </c>
      <c r="I397" s="68" t="s">
        <v>3015</v>
      </c>
      <c r="J397" s="68" t="s">
        <v>3016</v>
      </c>
      <c r="K397" s="68" t="s">
        <v>2994</v>
      </c>
    </row>
    <row r="398" spans="2:11" ht="14.25" hidden="1" customHeight="1">
      <c r="B398" s="364">
        <v>45763</v>
      </c>
      <c r="C398" s="68" t="s">
        <v>2970</v>
      </c>
      <c r="D398" s="68" t="s">
        <v>1870</v>
      </c>
      <c r="E398" s="68" t="s">
        <v>2004</v>
      </c>
      <c r="F398" s="68">
        <v>3109</v>
      </c>
      <c r="G398" s="366">
        <v>0.33333333333333331</v>
      </c>
      <c r="H398" s="366">
        <v>0.47361111111111109</v>
      </c>
      <c r="I398" s="68" t="s">
        <v>3017</v>
      </c>
      <c r="J398" s="68" t="s">
        <v>3018</v>
      </c>
      <c r="K398" s="68" t="s">
        <v>3019</v>
      </c>
    </row>
    <row r="399" spans="2:11" ht="14.25" hidden="1" customHeight="1">
      <c r="B399" s="364">
        <v>45763</v>
      </c>
      <c r="C399" s="68" t="s">
        <v>2970</v>
      </c>
      <c r="D399" s="68" t="s">
        <v>1740</v>
      </c>
      <c r="E399" s="68" t="s">
        <v>1977</v>
      </c>
      <c r="F399" s="68">
        <v>13345</v>
      </c>
      <c r="G399" s="366">
        <v>0.3125</v>
      </c>
      <c r="H399" s="366">
        <v>0.62777777777777777</v>
      </c>
      <c r="I399" s="68" t="s">
        <v>3020</v>
      </c>
      <c r="J399" s="68" t="s">
        <v>3021</v>
      </c>
      <c r="K399" s="68" t="s">
        <v>3022</v>
      </c>
    </row>
    <row r="400" spans="2:11" ht="14.25" hidden="1" customHeight="1">
      <c r="B400" s="364">
        <v>45763</v>
      </c>
      <c r="C400" s="68" t="s">
        <v>2970</v>
      </c>
      <c r="D400" s="68" t="s">
        <v>1824</v>
      </c>
      <c r="E400" s="68" t="s">
        <v>1987</v>
      </c>
      <c r="F400" s="68">
        <v>6386</v>
      </c>
      <c r="G400" s="366">
        <v>0.56041666666666667</v>
      </c>
      <c r="H400" s="366">
        <v>0.5756944444444444</v>
      </c>
      <c r="I400" s="68" t="s">
        <v>1230</v>
      </c>
      <c r="J400" s="68" t="s">
        <v>3023</v>
      </c>
      <c r="K400" s="68" t="s">
        <v>2997</v>
      </c>
    </row>
    <row r="401" spans="2:11" ht="14.25" hidden="1" customHeight="1">
      <c r="B401" s="364">
        <v>45763</v>
      </c>
      <c r="C401" s="68" t="s">
        <v>2970</v>
      </c>
      <c r="D401" s="68" t="s">
        <v>1827</v>
      </c>
      <c r="E401" s="68" t="s">
        <v>1987</v>
      </c>
      <c r="F401" s="68">
        <v>6507</v>
      </c>
      <c r="G401" s="366">
        <v>0.59722222222222221</v>
      </c>
      <c r="H401" s="366">
        <v>0.60902777777777772</v>
      </c>
      <c r="I401" s="68" t="s">
        <v>3024</v>
      </c>
      <c r="J401" s="68" t="s">
        <v>3025</v>
      </c>
      <c r="K401" s="68" t="s">
        <v>2997</v>
      </c>
    </row>
    <row r="402" spans="2:11" ht="14.25" hidden="1" customHeight="1">
      <c r="B402" s="364">
        <v>45763</v>
      </c>
      <c r="C402" s="68" t="s">
        <v>2970</v>
      </c>
      <c r="D402" s="68" t="s">
        <v>1826</v>
      </c>
      <c r="E402" s="68" t="s">
        <v>1987</v>
      </c>
      <c r="F402" s="68">
        <v>6637</v>
      </c>
      <c r="G402" s="366">
        <v>0.61597222222222225</v>
      </c>
      <c r="H402" s="366">
        <v>0.62569444444444444</v>
      </c>
      <c r="I402" s="68" t="s">
        <v>3026</v>
      </c>
      <c r="J402" s="68" t="s">
        <v>3027</v>
      </c>
      <c r="K402" s="68" t="s">
        <v>2997</v>
      </c>
    </row>
    <row r="403" spans="2:11" ht="14.25" hidden="1" customHeight="1">
      <c r="B403" s="364">
        <v>45763</v>
      </c>
      <c r="C403" s="68" t="s">
        <v>2970</v>
      </c>
      <c r="D403" s="68" t="s">
        <v>1755</v>
      </c>
      <c r="E403" s="68" t="s">
        <v>1977</v>
      </c>
      <c r="F403" s="68">
        <v>10552</v>
      </c>
      <c r="G403" s="366">
        <v>0.63194444444444442</v>
      </c>
      <c r="H403" s="366">
        <v>0.63888888888888884</v>
      </c>
      <c r="I403" s="68" t="s">
        <v>3028</v>
      </c>
      <c r="J403" s="68" t="s">
        <v>3029</v>
      </c>
      <c r="K403" s="68" t="s">
        <v>3030</v>
      </c>
    </row>
    <row r="404" spans="2:11" ht="14.25" hidden="1" customHeight="1">
      <c r="B404" s="364">
        <v>45763</v>
      </c>
      <c r="C404" s="68" t="s">
        <v>2970</v>
      </c>
      <c r="D404" s="68" t="s">
        <v>96</v>
      </c>
      <c r="E404" s="68" t="s">
        <v>1977</v>
      </c>
      <c r="F404" s="68">
        <v>1185</v>
      </c>
      <c r="G404" s="366">
        <v>0.65138888888888891</v>
      </c>
      <c r="H404" s="366">
        <v>0.65833333333333333</v>
      </c>
      <c r="I404" s="68" t="s">
        <v>3031</v>
      </c>
      <c r="J404" s="68" t="s">
        <v>3032</v>
      </c>
      <c r="K404" s="68" t="s">
        <v>3033</v>
      </c>
    </row>
    <row r="405" spans="2:11" ht="14.25" hidden="1" customHeight="1">
      <c r="B405" s="364">
        <v>45763</v>
      </c>
      <c r="C405" s="68" t="s">
        <v>2970</v>
      </c>
      <c r="D405" s="68" t="s">
        <v>1866</v>
      </c>
      <c r="E405" s="68" t="s">
        <v>2004</v>
      </c>
      <c r="F405" s="68">
        <v>3245</v>
      </c>
      <c r="G405" s="366">
        <v>0.42152777777777778</v>
      </c>
      <c r="H405" s="366">
        <v>0.65625</v>
      </c>
      <c r="I405" s="68" t="s">
        <v>3034</v>
      </c>
      <c r="J405" s="68" t="s">
        <v>3035</v>
      </c>
      <c r="K405" s="68" t="s">
        <v>3036</v>
      </c>
    </row>
    <row r="406" spans="2:11" ht="14.25" hidden="1" customHeight="1">
      <c r="B406" s="364">
        <v>45763</v>
      </c>
      <c r="C406" s="68" t="s">
        <v>2970</v>
      </c>
      <c r="D406" s="68" t="s">
        <v>1729</v>
      </c>
      <c r="E406" s="68" t="s">
        <v>1977</v>
      </c>
      <c r="F406" s="68">
        <v>12019</v>
      </c>
      <c r="G406" s="366">
        <v>0.29166666666666669</v>
      </c>
      <c r="H406" s="366">
        <v>0.70138888888888884</v>
      </c>
      <c r="I406" s="68" t="s">
        <v>3037</v>
      </c>
      <c r="J406" s="68" t="s">
        <v>3038</v>
      </c>
      <c r="K406" s="68" t="s">
        <v>3039</v>
      </c>
    </row>
    <row r="407" spans="2:11" ht="14.25" hidden="1" customHeight="1">
      <c r="B407" s="364">
        <v>45763</v>
      </c>
      <c r="C407" s="68" t="s">
        <v>2970</v>
      </c>
      <c r="D407" s="68" t="s">
        <v>1834</v>
      </c>
      <c r="E407" s="68" t="s">
        <v>1987</v>
      </c>
      <c r="F407" s="68">
        <v>5958</v>
      </c>
      <c r="G407" s="366">
        <v>0.29166666666666669</v>
      </c>
      <c r="H407" s="366">
        <v>0.69930555555555551</v>
      </c>
      <c r="I407" s="68" t="s">
        <v>3040</v>
      </c>
      <c r="J407" s="68" t="s">
        <v>3041</v>
      </c>
      <c r="K407" s="68" t="s">
        <v>3042</v>
      </c>
    </row>
    <row r="408" spans="2:11" ht="14.25" hidden="1" customHeight="1">
      <c r="B408" s="364">
        <v>45763</v>
      </c>
      <c r="C408" s="68" t="s">
        <v>2896</v>
      </c>
      <c r="D408" s="68" t="s">
        <v>1835</v>
      </c>
      <c r="E408" s="68" t="s">
        <v>1987</v>
      </c>
      <c r="F408" s="68">
        <v>5398</v>
      </c>
      <c r="G408" s="366">
        <v>0.29166666666666669</v>
      </c>
      <c r="H408" s="366">
        <v>0.6875</v>
      </c>
      <c r="I408" s="68" t="s">
        <v>2150</v>
      </c>
      <c r="J408" s="68" t="s">
        <v>3043</v>
      </c>
      <c r="K408" s="68" t="s">
        <v>3042</v>
      </c>
    </row>
    <row r="409" spans="2:11" ht="14.25" hidden="1" customHeight="1">
      <c r="B409" s="364">
        <v>45763</v>
      </c>
      <c r="C409" s="68" t="s">
        <v>2970</v>
      </c>
      <c r="D409" s="68" t="s">
        <v>1852</v>
      </c>
      <c r="E409" s="68" t="s">
        <v>2004</v>
      </c>
      <c r="F409" s="68" t="s">
        <v>3044</v>
      </c>
      <c r="G409" s="366">
        <v>0.3125</v>
      </c>
      <c r="H409" s="366">
        <v>0.68402777777777779</v>
      </c>
      <c r="I409" s="68" t="s">
        <v>3045</v>
      </c>
      <c r="J409" s="68" t="s">
        <v>3046</v>
      </c>
      <c r="K409" s="68" t="s">
        <v>2836</v>
      </c>
    </row>
    <row r="410" spans="2:11" ht="14.25" hidden="1" customHeight="1">
      <c r="B410" s="364">
        <v>45763</v>
      </c>
      <c r="C410" s="68" t="s">
        <v>2970</v>
      </c>
      <c r="D410" s="68" t="s">
        <v>1842</v>
      </c>
      <c r="E410" s="68" t="s">
        <v>2004</v>
      </c>
      <c r="F410" s="68">
        <v>4635</v>
      </c>
      <c r="G410" s="366">
        <v>0.65625</v>
      </c>
      <c r="H410" s="366">
        <v>0.72916666666666663</v>
      </c>
      <c r="I410" s="68" t="s">
        <v>3047</v>
      </c>
      <c r="J410" s="68" t="s">
        <v>3048</v>
      </c>
      <c r="K410" s="68" t="s">
        <v>3049</v>
      </c>
    </row>
    <row r="411" spans="2:11" ht="14.25" hidden="1" customHeight="1">
      <c r="B411" s="364">
        <v>45763</v>
      </c>
      <c r="C411" s="68" t="s">
        <v>2970</v>
      </c>
      <c r="D411" s="68" t="s">
        <v>1875</v>
      </c>
      <c r="E411" s="68" t="s">
        <v>2004</v>
      </c>
      <c r="F411" s="68">
        <v>3142</v>
      </c>
      <c r="G411" s="366">
        <v>0.81458333333333333</v>
      </c>
      <c r="H411" s="366">
        <v>0.84375</v>
      </c>
      <c r="I411" s="68" t="s">
        <v>3050</v>
      </c>
      <c r="J411" s="68" t="s">
        <v>3051</v>
      </c>
      <c r="K411" s="68" t="s">
        <v>3052</v>
      </c>
    </row>
    <row r="412" spans="2:11" ht="14.25" hidden="1" customHeight="1">
      <c r="B412" s="364">
        <v>45763</v>
      </c>
      <c r="C412" s="68" t="s">
        <v>2970</v>
      </c>
      <c r="D412" s="68" t="s">
        <v>1726</v>
      </c>
      <c r="E412" s="68" t="s">
        <v>1977</v>
      </c>
      <c r="F412" s="68">
        <v>14822</v>
      </c>
      <c r="G412" s="366">
        <v>0.84722222222222221</v>
      </c>
      <c r="H412" s="366">
        <v>0.88194444444444442</v>
      </c>
      <c r="I412" s="68" t="s">
        <v>3053</v>
      </c>
      <c r="J412" s="68" t="s">
        <v>3054</v>
      </c>
      <c r="K412" s="68" t="s">
        <v>3052</v>
      </c>
    </row>
    <row r="413" spans="2:11" ht="14.25" hidden="1" customHeight="1">
      <c r="B413" s="364">
        <v>45763</v>
      </c>
      <c r="C413" s="68" t="s">
        <v>2970</v>
      </c>
      <c r="D413" s="68" t="s">
        <v>101</v>
      </c>
      <c r="E413" s="68" t="s">
        <v>1977</v>
      </c>
      <c r="F413" s="68">
        <v>11253</v>
      </c>
      <c r="G413" s="366">
        <v>0.33333333333333331</v>
      </c>
      <c r="H413" s="366">
        <v>0.625</v>
      </c>
      <c r="I413" s="68" t="s">
        <v>3055</v>
      </c>
      <c r="J413" s="68" t="s">
        <v>3056</v>
      </c>
      <c r="K413" s="68" t="s">
        <v>3057</v>
      </c>
    </row>
    <row r="414" spans="2:11" ht="14.25" hidden="1" customHeight="1">
      <c r="B414" s="364">
        <v>45763</v>
      </c>
      <c r="C414" s="68" t="s">
        <v>2970</v>
      </c>
      <c r="D414" s="68" t="s">
        <v>1732</v>
      </c>
      <c r="E414" s="68" t="s">
        <v>1977</v>
      </c>
      <c r="F414" s="68">
        <v>13729</v>
      </c>
      <c r="G414" s="366">
        <v>0.69791666666666663</v>
      </c>
      <c r="H414" s="366">
        <v>0.71736111111111112</v>
      </c>
      <c r="I414" s="68" t="s">
        <v>3058</v>
      </c>
      <c r="J414" s="68" t="s">
        <v>3059</v>
      </c>
      <c r="K414" s="68" t="s">
        <v>3057</v>
      </c>
    </row>
    <row r="415" spans="2:11" ht="14.25" hidden="1" customHeight="1">
      <c r="B415" s="364">
        <v>45763</v>
      </c>
      <c r="C415" s="68" t="s">
        <v>2970</v>
      </c>
      <c r="D415" s="68" t="s">
        <v>89</v>
      </c>
      <c r="E415" s="68" t="s">
        <v>1977</v>
      </c>
      <c r="F415" s="68">
        <v>511</v>
      </c>
      <c r="G415" s="366">
        <v>0.57986111111111116</v>
      </c>
      <c r="H415" s="366">
        <v>0.62152777777777779</v>
      </c>
      <c r="I415" s="68" t="s">
        <v>3060</v>
      </c>
      <c r="J415" s="68" t="s">
        <v>3061</v>
      </c>
      <c r="K415" s="68" t="s">
        <v>3057</v>
      </c>
    </row>
    <row r="416" spans="2:11" ht="14.25" hidden="1" customHeight="1">
      <c r="B416" s="364">
        <v>45763</v>
      </c>
      <c r="C416" s="68" t="s">
        <v>2896</v>
      </c>
      <c r="D416" s="68" t="s">
        <v>1852</v>
      </c>
      <c r="E416" s="68" t="s">
        <v>2004</v>
      </c>
      <c r="F416" s="68" t="s">
        <v>379</v>
      </c>
      <c r="G416" s="366">
        <v>0.88680555555555551</v>
      </c>
      <c r="H416" s="366">
        <v>0.98958333333333337</v>
      </c>
      <c r="I416" s="68" t="s">
        <v>3062</v>
      </c>
      <c r="J416" s="68" t="s">
        <v>3063</v>
      </c>
      <c r="K416" s="68" t="s">
        <v>3064</v>
      </c>
    </row>
    <row r="417" spans="2:11" ht="14.25" hidden="1" customHeight="1">
      <c r="B417" s="364">
        <v>45763</v>
      </c>
      <c r="C417" s="68" t="s">
        <v>2970</v>
      </c>
      <c r="D417" s="68" t="s">
        <v>1731</v>
      </c>
      <c r="E417" s="68" t="s">
        <v>1977</v>
      </c>
      <c r="F417" s="68">
        <v>12437</v>
      </c>
      <c r="G417" s="366">
        <v>0.93888888888888888</v>
      </c>
      <c r="H417" s="366">
        <v>0.98055555555555551</v>
      </c>
      <c r="I417" s="68" t="s">
        <v>2975</v>
      </c>
      <c r="J417" s="68" t="s">
        <v>2976</v>
      </c>
      <c r="K417" s="68" t="s">
        <v>2076</v>
      </c>
    </row>
    <row r="418" spans="2:11" ht="14.25" hidden="1" customHeight="1">
      <c r="B418" s="364">
        <v>45763</v>
      </c>
      <c r="C418" s="68" t="s">
        <v>2970</v>
      </c>
      <c r="D418" s="68" t="s">
        <v>1865</v>
      </c>
      <c r="E418" s="68" t="s">
        <v>2004</v>
      </c>
      <c r="F418" s="68">
        <v>3959</v>
      </c>
      <c r="G418" s="366">
        <v>0.88888888888888884</v>
      </c>
      <c r="H418" s="366">
        <v>0.93055555555555558</v>
      </c>
      <c r="I418" s="68" t="s">
        <v>3065</v>
      </c>
      <c r="J418" s="68" t="s">
        <v>3066</v>
      </c>
      <c r="K418" s="68" t="s">
        <v>2264</v>
      </c>
    </row>
    <row r="419" spans="2:11" ht="14.25" hidden="1" customHeight="1">
      <c r="B419" s="364">
        <v>45763</v>
      </c>
      <c r="C419" s="68" t="s">
        <v>2970</v>
      </c>
      <c r="D419" s="68" t="s">
        <v>1859</v>
      </c>
      <c r="E419" s="68" t="s">
        <v>2004</v>
      </c>
      <c r="F419" s="68">
        <v>4259</v>
      </c>
      <c r="G419" s="366">
        <v>0.91666666666666663</v>
      </c>
      <c r="H419" s="366">
        <v>0.95972222222222225</v>
      </c>
      <c r="I419" s="68" t="s">
        <v>3050</v>
      </c>
      <c r="J419" s="68" t="s">
        <v>3051</v>
      </c>
      <c r="K419" s="68" t="s">
        <v>3067</v>
      </c>
    </row>
    <row r="420" spans="2:11" ht="14.25" hidden="1" customHeight="1">
      <c r="B420" s="364">
        <v>45763</v>
      </c>
      <c r="C420" s="68" t="s">
        <v>2970</v>
      </c>
      <c r="D420" s="68" t="s">
        <v>1742</v>
      </c>
      <c r="E420" s="68" t="s">
        <v>1977</v>
      </c>
      <c r="F420" s="68">
        <v>13571</v>
      </c>
      <c r="G420" s="366">
        <v>0.99305555555555558</v>
      </c>
      <c r="H420" s="366">
        <v>0.1388888888888889</v>
      </c>
      <c r="I420" s="68" t="s">
        <v>3068</v>
      </c>
      <c r="J420" s="68" t="s">
        <v>3069</v>
      </c>
      <c r="K420" s="68" t="s">
        <v>3070</v>
      </c>
    </row>
    <row r="421" spans="2:11" ht="14.25" hidden="1" customHeight="1">
      <c r="B421" s="364">
        <v>45764</v>
      </c>
      <c r="C421" s="68" t="s">
        <v>3071</v>
      </c>
      <c r="D421" s="68" t="s">
        <v>1861</v>
      </c>
      <c r="E421" s="68" t="s">
        <v>2004</v>
      </c>
      <c r="F421" s="68">
        <v>4275</v>
      </c>
      <c r="G421" s="366">
        <v>0.29166666666666669</v>
      </c>
      <c r="H421" s="366">
        <v>0.40972222222222221</v>
      </c>
      <c r="I421" s="68" t="s">
        <v>3072</v>
      </c>
      <c r="J421" s="68" t="s">
        <v>3073</v>
      </c>
      <c r="K421" s="68" t="s">
        <v>3074</v>
      </c>
    </row>
    <row r="422" spans="2:11" ht="14.25" hidden="1" customHeight="1">
      <c r="B422" s="364">
        <v>45764</v>
      </c>
      <c r="C422" s="68" t="s">
        <v>3071</v>
      </c>
      <c r="D422" s="68" t="s">
        <v>1872</v>
      </c>
      <c r="E422" s="68" t="s">
        <v>2004</v>
      </c>
      <c r="F422" s="68">
        <v>3105</v>
      </c>
      <c r="G422" s="366">
        <v>0.29166666666666669</v>
      </c>
      <c r="H422" s="366">
        <v>0.46458333333333335</v>
      </c>
      <c r="I422" s="68" t="s">
        <v>3075</v>
      </c>
      <c r="J422" s="68" t="s">
        <v>3076</v>
      </c>
      <c r="K422" s="68" t="s">
        <v>3074</v>
      </c>
    </row>
    <row r="423" spans="2:11" ht="14.25" hidden="1" customHeight="1">
      <c r="B423" s="364">
        <v>45764</v>
      </c>
      <c r="C423" s="68" t="s">
        <v>3071</v>
      </c>
      <c r="D423" s="68" t="s">
        <v>1735</v>
      </c>
      <c r="E423" s="68" t="s">
        <v>1977</v>
      </c>
      <c r="F423" s="68">
        <v>13972</v>
      </c>
      <c r="G423" s="366">
        <v>0.29166666666666669</v>
      </c>
      <c r="H423" s="366">
        <v>0.47152777777777777</v>
      </c>
      <c r="I423" s="68" t="s">
        <v>3077</v>
      </c>
      <c r="J423" s="68" t="s">
        <v>3078</v>
      </c>
      <c r="K423" s="68" t="s">
        <v>3074</v>
      </c>
    </row>
    <row r="424" spans="2:11" ht="14.25" hidden="1" customHeight="1">
      <c r="B424" s="364">
        <v>45764</v>
      </c>
      <c r="C424" s="68" t="s">
        <v>3071</v>
      </c>
      <c r="D424" s="68" t="s">
        <v>1879</v>
      </c>
      <c r="E424" s="68" t="s">
        <v>2004</v>
      </c>
      <c r="F424" s="68">
        <v>3384</v>
      </c>
      <c r="G424" s="366">
        <v>0.54166666666666663</v>
      </c>
      <c r="H424" s="366">
        <v>0.56597222222222221</v>
      </c>
      <c r="I424" s="68" t="s">
        <v>3079</v>
      </c>
      <c r="J424" s="68" t="s">
        <v>3080</v>
      </c>
      <c r="K424" s="68" t="s">
        <v>3074</v>
      </c>
    </row>
    <row r="425" spans="2:11" ht="14.25" hidden="1" customHeight="1">
      <c r="B425" s="364">
        <v>45764</v>
      </c>
      <c r="C425" s="68" t="s">
        <v>3071</v>
      </c>
      <c r="D425" s="68" t="s">
        <v>1837</v>
      </c>
      <c r="E425" s="68" t="s">
        <v>2004</v>
      </c>
      <c r="F425" s="68" t="s">
        <v>379</v>
      </c>
      <c r="G425" s="366">
        <v>0.54791666666666672</v>
      </c>
      <c r="H425" s="366">
        <v>0.57638888888888884</v>
      </c>
      <c r="I425" s="68" t="s">
        <v>3081</v>
      </c>
      <c r="J425" s="68" t="s">
        <v>2833</v>
      </c>
      <c r="K425" s="68" t="s">
        <v>3082</v>
      </c>
    </row>
    <row r="426" spans="2:11" ht="14.25" hidden="1" customHeight="1">
      <c r="B426" s="364">
        <v>45764</v>
      </c>
      <c r="C426" s="68" t="s">
        <v>3071</v>
      </c>
      <c r="D426" s="68" t="s">
        <v>1866</v>
      </c>
      <c r="E426" s="68" t="s">
        <v>2004</v>
      </c>
      <c r="F426" s="68">
        <v>3257</v>
      </c>
      <c r="G426" s="366">
        <v>0.54166666666666663</v>
      </c>
      <c r="H426" s="366">
        <v>0.55277777777777781</v>
      </c>
      <c r="I426" s="68" t="s">
        <v>1189</v>
      </c>
      <c r="J426" s="68" t="s">
        <v>3083</v>
      </c>
      <c r="K426" s="68" t="s">
        <v>3084</v>
      </c>
    </row>
    <row r="427" spans="2:11" ht="14.25" hidden="1" customHeight="1">
      <c r="B427" s="364">
        <v>45764</v>
      </c>
      <c r="C427" s="68" t="s">
        <v>3071</v>
      </c>
      <c r="D427" s="68" t="s">
        <v>1726</v>
      </c>
      <c r="E427" s="68" t="s">
        <v>1977</v>
      </c>
      <c r="F427" s="68">
        <v>14830</v>
      </c>
      <c r="G427" s="366">
        <v>0.55833333333333335</v>
      </c>
      <c r="H427" s="366">
        <v>0.5805555555555556</v>
      </c>
      <c r="I427" s="68" t="s">
        <v>3085</v>
      </c>
      <c r="J427" s="68" t="s">
        <v>3086</v>
      </c>
      <c r="K427" s="68" t="s">
        <v>3087</v>
      </c>
    </row>
    <row r="428" spans="2:11" ht="14.25" hidden="1" customHeight="1">
      <c r="B428" s="364">
        <v>45764</v>
      </c>
      <c r="C428" s="68" t="s">
        <v>3071</v>
      </c>
      <c r="D428" s="68" t="s">
        <v>1857</v>
      </c>
      <c r="E428" s="68" t="s">
        <v>2004</v>
      </c>
      <c r="F428" s="68">
        <v>4520</v>
      </c>
      <c r="G428" s="366">
        <v>0.54861111111111116</v>
      </c>
      <c r="H428" s="366">
        <v>0.58472222222222225</v>
      </c>
      <c r="I428" s="68" t="s">
        <v>3088</v>
      </c>
      <c r="J428" s="68" t="s">
        <v>3089</v>
      </c>
      <c r="K428" s="68" t="s">
        <v>3087</v>
      </c>
    </row>
    <row r="429" spans="2:11" ht="14.25" hidden="1" customHeight="1">
      <c r="B429" s="364">
        <v>45764</v>
      </c>
      <c r="C429" s="68" t="s">
        <v>3071</v>
      </c>
      <c r="D429" s="68" t="s">
        <v>1799</v>
      </c>
      <c r="E429" s="68" t="s">
        <v>1987</v>
      </c>
      <c r="F429" s="68">
        <v>11453</v>
      </c>
      <c r="G429" s="366">
        <v>0.54166666666666663</v>
      </c>
      <c r="H429" s="366">
        <v>0.59027777777777779</v>
      </c>
      <c r="I429" s="68" t="s">
        <v>2678</v>
      </c>
      <c r="J429" s="68" t="s">
        <v>3090</v>
      </c>
      <c r="K429" s="68" t="s">
        <v>3091</v>
      </c>
    </row>
    <row r="430" spans="2:11" ht="14.25" hidden="1" customHeight="1">
      <c r="B430" s="364">
        <v>45764</v>
      </c>
      <c r="C430" s="68" t="s">
        <v>3071</v>
      </c>
      <c r="D430" s="68" t="s">
        <v>1836</v>
      </c>
      <c r="E430" s="68" t="s">
        <v>1987</v>
      </c>
      <c r="F430" s="68">
        <v>6161</v>
      </c>
      <c r="G430" s="366">
        <v>0.29166666666666669</v>
      </c>
      <c r="H430" s="366">
        <v>0.56527777777777777</v>
      </c>
      <c r="I430" s="68" t="s">
        <v>1230</v>
      </c>
      <c r="J430" s="68" t="s">
        <v>2861</v>
      </c>
      <c r="K430" s="68" t="s">
        <v>3092</v>
      </c>
    </row>
    <row r="431" spans="2:11" ht="14.25" hidden="1" customHeight="1">
      <c r="B431" s="364">
        <v>45764</v>
      </c>
      <c r="C431" s="68" t="s">
        <v>3071</v>
      </c>
      <c r="D431" s="68" t="s">
        <v>3093</v>
      </c>
      <c r="E431" s="68" t="s">
        <v>1977</v>
      </c>
      <c r="F431" s="68">
        <v>13974</v>
      </c>
      <c r="G431" s="366">
        <v>0.61458333333333337</v>
      </c>
      <c r="H431" s="366">
        <v>0.625</v>
      </c>
      <c r="I431" s="68" t="s">
        <v>3094</v>
      </c>
      <c r="J431" s="68" t="s">
        <v>3094</v>
      </c>
      <c r="K431" s="68" t="s">
        <v>3095</v>
      </c>
    </row>
    <row r="432" spans="2:11" ht="14.25" hidden="1" customHeight="1">
      <c r="B432" s="364">
        <v>45764</v>
      </c>
      <c r="C432" s="68" t="s">
        <v>3071</v>
      </c>
      <c r="D432" s="68" t="s">
        <v>1797</v>
      </c>
      <c r="E432" s="68" t="s">
        <v>1987</v>
      </c>
      <c r="F432" s="68">
        <v>10413</v>
      </c>
      <c r="G432" s="366">
        <v>0.59513888888888888</v>
      </c>
      <c r="H432" s="366">
        <v>0.62638888888888888</v>
      </c>
      <c r="I432" s="68" t="s">
        <v>3096</v>
      </c>
      <c r="J432" s="68" t="s">
        <v>3097</v>
      </c>
      <c r="K432" s="68" t="s">
        <v>3098</v>
      </c>
    </row>
    <row r="433" spans="2:11" ht="14.25" hidden="1" customHeight="1">
      <c r="B433" s="364">
        <v>45764</v>
      </c>
      <c r="C433" s="68" t="s">
        <v>3071</v>
      </c>
      <c r="D433" s="68" t="s">
        <v>1786</v>
      </c>
      <c r="E433" s="68" t="s">
        <v>1987</v>
      </c>
      <c r="F433" s="68">
        <v>11723</v>
      </c>
      <c r="G433" s="366">
        <v>0.63541666666666663</v>
      </c>
      <c r="H433" s="366">
        <v>0.70277777777777772</v>
      </c>
      <c r="I433" s="68" t="s">
        <v>3099</v>
      </c>
      <c r="J433" s="68" t="s">
        <v>3100</v>
      </c>
      <c r="K433" s="68" t="s">
        <v>3101</v>
      </c>
    </row>
    <row r="434" spans="2:11" ht="14.25" hidden="1" customHeight="1">
      <c r="B434" s="364">
        <v>45764</v>
      </c>
      <c r="C434" s="68" t="s">
        <v>3071</v>
      </c>
      <c r="D434" s="68" t="s">
        <v>1869</v>
      </c>
      <c r="E434" s="68" t="s">
        <v>2004</v>
      </c>
      <c r="F434" s="68">
        <v>3280</v>
      </c>
      <c r="G434" s="366">
        <v>0.29166666666666669</v>
      </c>
      <c r="H434" s="366">
        <v>0.68402777777777779</v>
      </c>
      <c r="I434" s="68" t="s">
        <v>3102</v>
      </c>
      <c r="J434" s="68" t="s">
        <v>3103</v>
      </c>
      <c r="K434" s="68" t="s">
        <v>3104</v>
      </c>
    </row>
    <row r="435" spans="2:11" ht="14.25" hidden="1" customHeight="1">
      <c r="B435" s="364">
        <v>45764</v>
      </c>
      <c r="C435" s="68" t="s">
        <v>3071</v>
      </c>
      <c r="D435" s="68" t="s">
        <v>1847</v>
      </c>
      <c r="E435" s="68" t="s">
        <v>2004</v>
      </c>
      <c r="F435" s="68" t="s">
        <v>379</v>
      </c>
      <c r="G435" s="366">
        <v>0.65486111111111112</v>
      </c>
      <c r="H435" s="366">
        <v>0.7055555555555556</v>
      </c>
      <c r="I435" s="68" t="s">
        <v>2737</v>
      </c>
      <c r="J435" s="68" t="s">
        <v>3105</v>
      </c>
      <c r="K435" s="68" t="s">
        <v>3087</v>
      </c>
    </row>
    <row r="436" spans="2:11" ht="14.25" hidden="1" customHeight="1">
      <c r="B436" s="364">
        <v>45764</v>
      </c>
      <c r="C436" s="68" t="s">
        <v>3071</v>
      </c>
      <c r="D436" s="68" t="s">
        <v>1744</v>
      </c>
      <c r="E436" s="68" t="s">
        <v>1977</v>
      </c>
      <c r="F436" s="68">
        <v>12605</v>
      </c>
      <c r="G436" s="366">
        <v>0.47916666666666669</v>
      </c>
      <c r="H436" s="366">
        <v>0.60416666666666663</v>
      </c>
      <c r="I436" s="68" t="s">
        <v>3106</v>
      </c>
      <c r="J436" s="68" t="s">
        <v>3107</v>
      </c>
      <c r="K436" s="68" t="s">
        <v>3108</v>
      </c>
    </row>
    <row r="437" spans="2:11" ht="14.25" hidden="1" customHeight="1">
      <c r="B437" s="364">
        <v>45764</v>
      </c>
      <c r="C437" s="68" t="s">
        <v>3071</v>
      </c>
      <c r="D437" s="68" t="s">
        <v>1846</v>
      </c>
      <c r="E437" s="68" t="s">
        <v>2004</v>
      </c>
      <c r="F437" s="68">
        <v>3210</v>
      </c>
      <c r="G437" s="366">
        <v>0.54166666666666663</v>
      </c>
      <c r="H437" s="366">
        <v>0.63888888888888884</v>
      </c>
      <c r="I437" s="68" t="s">
        <v>3109</v>
      </c>
      <c r="J437" s="68" t="s">
        <v>3110</v>
      </c>
      <c r="K437" s="68" t="s">
        <v>3111</v>
      </c>
    </row>
    <row r="438" spans="2:11" ht="14.25" hidden="1" customHeight="1">
      <c r="B438" s="364">
        <v>45764</v>
      </c>
      <c r="C438" s="68" t="s">
        <v>3071</v>
      </c>
      <c r="D438" s="68" t="s">
        <v>1785</v>
      </c>
      <c r="E438" s="68" t="s">
        <v>1977</v>
      </c>
      <c r="F438" s="68">
        <v>11731</v>
      </c>
      <c r="G438" s="366">
        <v>0.80902777777777779</v>
      </c>
      <c r="H438" s="366">
        <v>0.82916666666666672</v>
      </c>
      <c r="I438" s="68" t="s">
        <v>446</v>
      </c>
      <c r="J438" s="68" t="s">
        <v>447</v>
      </c>
      <c r="K438" s="68" t="s">
        <v>3112</v>
      </c>
    </row>
    <row r="439" spans="2:11" ht="14.25" hidden="1" customHeight="1">
      <c r="B439" s="364">
        <v>45764</v>
      </c>
      <c r="C439" s="68" t="s">
        <v>3071</v>
      </c>
      <c r="D439" s="68" t="s">
        <v>1880</v>
      </c>
      <c r="E439" s="68" t="s">
        <v>2004</v>
      </c>
      <c r="F439" s="68">
        <v>3371</v>
      </c>
      <c r="G439" s="366">
        <v>0.75</v>
      </c>
      <c r="H439" s="366">
        <v>0.88194444444444442</v>
      </c>
      <c r="I439" s="68" t="s">
        <v>3113</v>
      </c>
      <c r="J439" s="68" t="s">
        <v>3114</v>
      </c>
      <c r="K439" s="68" t="s">
        <v>3115</v>
      </c>
    </row>
    <row r="440" spans="2:11" ht="14.25" hidden="1" customHeight="1">
      <c r="B440" s="364">
        <v>45764</v>
      </c>
      <c r="C440" s="68" t="s">
        <v>3071</v>
      </c>
      <c r="D440" s="68" t="s">
        <v>1735</v>
      </c>
      <c r="E440" s="68" t="s">
        <v>1977</v>
      </c>
      <c r="F440" s="68">
        <v>13927</v>
      </c>
      <c r="G440" s="366">
        <v>0.3125</v>
      </c>
      <c r="H440" s="366">
        <v>0.46875</v>
      </c>
      <c r="I440" s="68" t="s">
        <v>2673</v>
      </c>
      <c r="J440" s="68" t="s">
        <v>3116</v>
      </c>
      <c r="K440" s="68" t="s">
        <v>2103</v>
      </c>
    </row>
    <row r="441" spans="2:11" ht="14.25" hidden="1" customHeight="1">
      <c r="B441" s="364">
        <v>45764</v>
      </c>
      <c r="C441" s="68" t="s">
        <v>3071</v>
      </c>
      <c r="D441" s="68" t="s">
        <v>1726</v>
      </c>
      <c r="E441" s="68" t="s">
        <v>1977</v>
      </c>
      <c r="F441" s="68">
        <v>14834</v>
      </c>
      <c r="G441" s="366">
        <v>0.54166666666666663</v>
      </c>
      <c r="H441" s="366">
        <v>0.57291666666666663</v>
      </c>
      <c r="I441" s="68" t="s">
        <v>3117</v>
      </c>
      <c r="J441" s="68" t="s">
        <v>3118</v>
      </c>
      <c r="K441" s="68" t="s">
        <v>3119</v>
      </c>
    </row>
    <row r="442" spans="2:11" ht="14.25" hidden="1" customHeight="1">
      <c r="B442" s="364">
        <v>45764</v>
      </c>
      <c r="C442" s="68" t="s">
        <v>3120</v>
      </c>
      <c r="D442" s="68" t="s">
        <v>1870</v>
      </c>
      <c r="E442" s="68" t="s">
        <v>2004</v>
      </c>
      <c r="F442" s="68">
        <v>3127</v>
      </c>
      <c r="G442" s="366">
        <v>0.83750000000000002</v>
      </c>
      <c r="H442" s="366">
        <v>0.92500000000000004</v>
      </c>
      <c r="I442" s="68" t="s">
        <v>3121</v>
      </c>
      <c r="J442" s="68" t="s">
        <v>3122</v>
      </c>
      <c r="K442" s="68" t="s">
        <v>3123</v>
      </c>
    </row>
    <row r="443" spans="2:11" ht="14.25" hidden="1" customHeight="1">
      <c r="B443" s="364">
        <v>45764</v>
      </c>
      <c r="C443" s="68" t="s">
        <v>3071</v>
      </c>
      <c r="D443" s="68" t="s">
        <v>1797</v>
      </c>
      <c r="E443" s="68" t="s">
        <v>1987</v>
      </c>
      <c r="F443" s="68">
        <v>10418</v>
      </c>
      <c r="G443" s="366">
        <v>0.34722222222222221</v>
      </c>
      <c r="H443" s="366">
        <v>0.94791666666666663</v>
      </c>
      <c r="I443" s="68" t="s">
        <v>3124</v>
      </c>
      <c r="J443" s="68" t="s">
        <v>3125</v>
      </c>
      <c r="K443" s="68" t="s">
        <v>3126</v>
      </c>
    </row>
    <row r="444" spans="2:11" ht="14.25" hidden="1" customHeight="1">
      <c r="B444" s="364">
        <v>45764</v>
      </c>
      <c r="C444" s="68" t="s">
        <v>3127</v>
      </c>
      <c r="D444" s="68" t="s">
        <v>1834</v>
      </c>
      <c r="E444" s="68" t="s">
        <v>1987</v>
      </c>
      <c r="F444" s="68">
        <v>5872</v>
      </c>
      <c r="G444" s="366">
        <v>0.93402777777777779</v>
      </c>
      <c r="H444" s="366">
        <v>0.96388888888888891</v>
      </c>
      <c r="I444" s="68" t="s">
        <v>1230</v>
      </c>
      <c r="J444" s="68" t="s">
        <v>3128</v>
      </c>
      <c r="K444" s="68" t="s">
        <v>3129</v>
      </c>
    </row>
    <row r="445" spans="2:11" ht="14.25" hidden="1" customHeight="1">
      <c r="B445" s="364">
        <v>45764</v>
      </c>
      <c r="C445" s="68" t="s">
        <v>3071</v>
      </c>
      <c r="D445" s="68" t="s">
        <v>1823</v>
      </c>
      <c r="E445" s="68" t="s">
        <v>1987</v>
      </c>
      <c r="F445" s="68">
        <v>6419</v>
      </c>
      <c r="G445" s="366">
        <v>0.84791666666666665</v>
      </c>
      <c r="H445" s="366">
        <v>0.87152777777777779</v>
      </c>
      <c r="I445" s="68" t="s">
        <v>1230</v>
      </c>
      <c r="J445" s="68" t="s">
        <v>2148</v>
      </c>
      <c r="K445" s="68" t="s">
        <v>3129</v>
      </c>
    </row>
    <row r="446" spans="2:11" ht="14.25" hidden="1" customHeight="1">
      <c r="B446" s="364">
        <v>45764</v>
      </c>
      <c r="C446" s="68" t="s">
        <v>3071</v>
      </c>
      <c r="D446" s="68" t="s">
        <v>1795</v>
      </c>
      <c r="E446" s="68" t="s">
        <v>1987</v>
      </c>
      <c r="F446" s="68">
        <v>11320</v>
      </c>
      <c r="G446" s="366">
        <v>0.93680555555555556</v>
      </c>
      <c r="H446" s="366">
        <v>0.93958333333333333</v>
      </c>
      <c r="I446" s="68" t="s">
        <v>1991</v>
      </c>
      <c r="J446" s="68" t="s">
        <v>2365</v>
      </c>
      <c r="K446" s="68" t="s">
        <v>3129</v>
      </c>
    </row>
    <row r="447" spans="2:11" ht="14.25" hidden="1" customHeight="1">
      <c r="B447" s="364">
        <v>45764</v>
      </c>
      <c r="C447" s="68" t="s">
        <v>3071</v>
      </c>
      <c r="D447" s="68" t="s">
        <v>216</v>
      </c>
      <c r="E447" s="68" t="s">
        <v>1977</v>
      </c>
      <c r="F447" s="68">
        <v>11543</v>
      </c>
      <c r="G447" s="366">
        <v>0.85416666666666663</v>
      </c>
      <c r="H447" s="366">
        <v>0.97430555555555554</v>
      </c>
      <c r="I447" s="68" t="s">
        <v>3130</v>
      </c>
      <c r="J447" s="68" t="s">
        <v>3131</v>
      </c>
      <c r="K447" s="68" t="s">
        <v>3132</v>
      </c>
    </row>
    <row r="448" spans="2:11" ht="14.25" hidden="1" customHeight="1">
      <c r="B448" s="364">
        <v>45765</v>
      </c>
      <c r="C448" s="68" t="s">
        <v>3120</v>
      </c>
      <c r="D448" s="68" t="s">
        <v>100</v>
      </c>
      <c r="E448" s="68" t="s">
        <v>1977</v>
      </c>
      <c r="F448" s="68">
        <v>22011</v>
      </c>
      <c r="G448" s="366">
        <v>0.29166666666666669</v>
      </c>
      <c r="H448" s="366">
        <v>0.47222222222222221</v>
      </c>
      <c r="I448" s="68" t="s">
        <v>3133</v>
      </c>
      <c r="J448" s="68" t="s">
        <v>3134</v>
      </c>
      <c r="K448" s="68" t="s">
        <v>3135</v>
      </c>
    </row>
    <row r="449" spans="2:11" ht="14.25" hidden="1" customHeight="1">
      <c r="B449" s="364">
        <v>45765</v>
      </c>
      <c r="C449" s="68" t="s">
        <v>3120</v>
      </c>
      <c r="D449" s="68" t="s">
        <v>1856</v>
      </c>
      <c r="E449" s="68" t="s">
        <v>2004</v>
      </c>
      <c r="F449" s="68">
        <v>4393</v>
      </c>
      <c r="G449" s="366">
        <v>0.51597222222222228</v>
      </c>
      <c r="H449" s="366">
        <v>0.62430555555555556</v>
      </c>
      <c r="I449" s="68" t="s">
        <v>3136</v>
      </c>
      <c r="J449" s="68" t="s">
        <v>3137</v>
      </c>
      <c r="K449" s="68" t="s">
        <v>3138</v>
      </c>
    </row>
    <row r="450" spans="2:11" ht="14.25" hidden="1" customHeight="1">
      <c r="B450" s="364">
        <v>45765</v>
      </c>
      <c r="C450" s="68" t="s">
        <v>3120</v>
      </c>
      <c r="D450" s="68" t="s">
        <v>1789</v>
      </c>
      <c r="E450" s="68" t="s">
        <v>1987</v>
      </c>
      <c r="F450" s="68">
        <v>11272</v>
      </c>
      <c r="G450" s="366">
        <v>0.36736111111111114</v>
      </c>
      <c r="H450" s="366">
        <v>0.62916666666666665</v>
      </c>
      <c r="I450" s="68" t="s">
        <v>3139</v>
      </c>
      <c r="J450" s="68" t="s">
        <v>3140</v>
      </c>
      <c r="K450" s="68" t="s">
        <v>3141</v>
      </c>
    </row>
    <row r="451" spans="2:11" ht="14.25" hidden="1" customHeight="1">
      <c r="B451" s="364">
        <v>45765</v>
      </c>
      <c r="C451" s="68" t="s">
        <v>3120</v>
      </c>
      <c r="D451" s="68" t="s">
        <v>3142</v>
      </c>
      <c r="E451" s="68" t="s">
        <v>1987</v>
      </c>
      <c r="F451" s="68">
        <v>10419</v>
      </c>
      <c r="G451" s="366">
        <v>0.29166666666666669</v>
      </c>
      <c r="H451" s="366">
        <v>0.6875</v>
      </c>
      <c r="I451" s="68" t="s">
        <v>3143</v>
      </c>
      <c r="J451" s="68" t="s">
        <v>3144</v>
      </c>
      <c r="K451" s="68" t="s">
        <v>3145</v>
      </c>
    </row>
    <row r="452" spans="2:11" ht="14.25" hidden="1" customHeight="1">
      <c r="B452" s="364">
        <v>45765</v>
      </c>
      <c r="C452" s="68" t="s">
        <v>3120</v>
      </c>
      <c r="D452" s="68" t="s">
        <v>97</v>
      </c>
      <c r="E452" s="68" t="s">
        <v>1977</v>
      </c>
      <c r="F452" s="68">
        <v>13652</v>
      </c>
      <c r="G452" s="366">
        <v>0.66249999999999998</v>
      </c>
      <c r="H452" s="366">
        <v>0.69652777777777775</v>
      </c>
      <c r="I452" s="68" t="s">
        <v>3136</v>
      </c>
      <c r="J452" s="68" t="s">
        <v>3146</v>
      </c>
      <c r="K452" s="68" t="s">
        <v>3147</v>
      </c>
    </row>
    <row r="453" spans="2:11" ht="14.25" hidden="1" customHeight="1">
      <c r="B453" s="364">
        <v>45765</v>
      </c>
      <c r="C453" s="68" t="s">
        <v>3120</v>
      </c>
      <c r="D453" s="68" t="s">
        <v>1734</v>
      </c>
      <c r="E453" s="68" t="s">
        <v>1977</v>
      </c>
      <c r="F453" s="68">
        <v>13606</v>
      </c>
      <c r="G453" s="366">
        <v>0.48680555555555555</v>
      </c>
      <c r="H453" s="366">
        <v>0.6069444444444444</v>
      </c>
      <c r="I453" s="68" t="s">
        <v>3148</v>
      </c>
      <c r="J453" s="68" t="s">
        <v>3146</v>
      </c>
      <c r="K453" s="68" t="s">
        <v>3149</v>
      </c>
    </row>
    <row r="454" spans="2:11" ht="14.25" hidden="1" customHeight="1">
      <c r="B454" s="364">
        <v>45765</v>
      </c>
      <c r="C454" s="68" t="s">
        <v>3120</v>
      </c>
      <c r="D454" s="68" t="s">
        <v>1731</v>
      </c>
      <c r="E454" s="68" t="s">
        <v>1977</v>
      </c>
      <c r="F454" s="68">
        <v>12454</v>
      </c>
      <c r="G454" s="366">
        <v>0.65138888888888891</v>
      </c>
      <c r="H454" s="366">
        <v>0.70625000000000004</v>
      </c>
      <c r="I454" s="68" t="s">
        <v>3150</v>
      </c>
      <c r="J454" s="68" t="s">
        <v>3151</v>
      </c>
      <c r="K454" s="68" t="s">
        <v>3152</v>
      </c>
    </row>
    <row r="455" spans="2:11" ht="14.25" hidden="1" customHeight="1">
      <c r="B455" s="364">
        <v>45765</v>
      </c>
      <c r="C455" s="68" t="s">
        <v>3120</v>
      </c>
      <c r="D455" s="68" t="s">
        <v>1872</v>
      </c>
      <c r="E455" s="68" t="s">
        <v>2004</v>
      </c>
      <c r="F455" s="68">
        <v>3116</v>
      </c>
      <c r="G455" s="366">
        <v>0.63888888888888884</v>
      </c>
      <c r="H455" s="366">
        <v>0.66736111111111107</v>
      </c>
      <c r="I455" s="68" t="s">
        <v>3153</v>
      </c>
      <c r="J455" s="68" t="s">
        <v>2557</v>
      </c>
      <c r="K455" s="68" t="s">
        <v>2076</v>
      </c>
    </row>
    <row r="456" spans="2:11" ht="14.25" hidden="1" customHeight="1">
      <c r="B456" s="364">
        <v>45765</v>
      </c>
      <c r="C456" s="68" t="s">
        <v>3071</v>
      </c>
      <c r="D456" s="68" t="s">
        <v>1728</v>
      </c>
      <c r="E456" s="68" t="s">
        <v>1977</v>
      </c>
      <c r="F456" s="68" t="s">
        <v>3044</v>
      </c>
      <c r="G456" s="366">
        <v>0.79166666666666663</v>
      </c>
      <c r="H456" s="366">
        <v>0.18055555555555555</v>
      </c>
      <c r="I456" s="68" t="s">
        <v>3154</v>
      </c>
      <c r="J456" s="68" t="s">
        <v>3155</v>
      </c>
      <c r="K456" s="68" t="s">
        <v>3156</v>
      </c>
    </row>
    <row r="457" spans="2:11" ht="14.25" hidden="1" customHeight="1">
      <c r="B457" s="364">
        <v>45765</v>
      </c>
      <c r="C457" s="68" t="s">
        <v>3120</v>
      </c>
      <c r="D457" s="68" t="s">
        <v>1879</v>
      </c>
      <c r="E457" s="68" t="s">
        <v>2004</v>
      </c>
      <c r="F457" s="68">
        <v>3397</v>
      </c>
      <c r="G457" s="366">
        <v>0.81041666666666667</v>
      </c>
      <c r="H457" s="366">
        <v>0.83402777777777781</v>
      </c>
      <c r="I457" s="68" t="s">
        <v>3157</v>
      </c>
      <c r="J457" s="68" t="s">
        <v>3158</v>
      </c>
      <c r="K457" s="68" t="s">
        <v>2382</v>
      </c>
    </row>
    <row r="458" spans="2:11" ht="14.25" hidden="1" customHeight="1">
      <c r="B458" s="364">
        <v>45765</v>
      </c>
      <c r="C458" s="68" t="s">
        <v>3120</v>
      </c>
      <c r="D458" s="68" t="s">
        <v>1802</v>
      </c>
      <c r="E458" s="68" t="s">
        <v>1987</v>
      </c>
      <c r="F458" s="68">
        <v>11282</v>
      </c>
      <c r="G458" s="366">
        <v>0.86111111111111116</v>
      </c>
      <c r="H458" s="366">
        <v>0.88402777777777775</v>
      </c>
      <c r="I458" s="68" t="s">
        <v>3159</v>
      </c>
      <c r="J458" s="68" t="s">
        <v>3160</v>
      </c>
      <c r="K458" s="68" t="s">
        <v>3161</v>
      </c>
    </row>
    <row r="459" spans="2:11" ht="14.25" hidden="1" customHeight="1">
      <c r="B459" s="364">
        <v>45765</v>
      </c>
      <c r="C459" s="68" t="s">
        <v>3120</v>
      </c>
      <c r="D459" s="68" t="s">
        <v>1861</v>
      </c>
      <c r="E459" s="68" t="s">
        <v>2004</v>
      </c>
      <c r="F459" s="68">
        <v>4288</v>
      </c>
      <c r="G459" s="366">
        <v>0.875</v>
      </c>
      <c r="H459" s="366">
        <v>0.88541666666666663</v>
      </c>
      <c r="I459" s="68" t="s">
        <v>3162</v>
      </c>
      <c r="J459" s="68" t="s">
        <v>3163</v>
      </c>
      <c r="K459" s="68" t="s">
        <v>2050</v>
      </c>
    </row>
    <row r="460" spans="2:11" ht="14.25" hidden="1" customHeight="1">
      <c r="B460" s="364">
        <v>45765</v>
      </c>
      <c r="C460" s="68" t="s">
        <v>3120</v>
      </c>
      <c r="D460" s="68" t="s">
        <v>1804</v>
      </c>
      <c r="E460" s="68" t="s">
        <v>1987</v>
      </c>
      <c r="F460" s="68">
        <v>11170</v>
      </c>
      <c r="G460" s="366">
        <v>0.84027777777777779</v>
      </c>
      <c r="H460" s="366">
        <v>0.8520833333333333</v>
      </c>
      <c r="I460" s="68" t="s">
        <v>3164</v>
      </c>
      <c r="J460" s="68" t="s">
        <v>3160</v>
      </c>
      <c r="K460" s="68" t="s">
        <v>3161</v>
      </c>
    </row>
    <row r="461" spans="2:11" ht="14.25" hidden="1" customHeight="1">
      <c r="B461" s="364">
        <v>45765</v>
      </c>
      <c r="C461" s="68" t="s">
        <v>3120</v>
      </c>
      <c r="D461" s="68" t="s">
        <v>1862</v>
      </c>
      <c r="E461" s="68" t="s">
        <v>2004</v>
      </c>
      <c r="F461" s="68">
        <v>4165</v>
      </c>
      <c r="G461" s="366">
        <v>0.85416666666666663</v>
      </c>
      <c r="H461" s="366">
        <v>0.89583333333333337</v>
      </c>
      <c r="I461" s="68" t="s">
        <v>3165</v>
      </c>
      <c r="J461" s="68" t="s">
        <v>3166</v>
      </c>
      <c r="K461" s="68" t="s">
        <v>3167</v>
      </c>
    </row>
    <row r="462" spans="2:11" ht="14.25" hidden="1" customHeight="1">
      <c r="B462" s="364">
        <v>45765</v>
      </c>
      <c r="C462" s="68" t="s">
        <v>3120</v>
      </c>
      <c r="D462" s="68" t="s">
        <v>1732</v>
      </c>
      <c r="E462" s="68" t="s">
        <v>1977</v>
      </c>
      <c r="F462" s="68" t="s">
        <v>3168</v>
      </c>
      <c r="G462" s="366">
        <v>0.79166666666666663</v>
      </c>
      <c r="H462" s="366">
        <v>0.90972222222222221</v>
      </c>
      <c r="I462" s="68" t="s">
        <v>3169</v>
      </c>
      <c r="J462" s="68" t="s">
        <v>3170</v>
      </c>
      <c r="K462" s="68" t="s">
        <v>3171</v>
      </c>
    </row>
    <row r="463" spans="2:11" ht="14.25" hidden="1" customHeight="1">
      <c r="B463" s="364">
        <v>45765</v>
      </c>
      <c r="C463" s="68" t="s">
        <v>3120</v>
      </c>
      <c r="D463" s="68" t="s">
        <v>221</v>
      </c>
      <c r="E463" s="68" t="s">
        <v>1977</v>
      </c>
      <c r="F463" s="68">
        <v>9685</v>
      </c>
      <c r="G463" s="366">
        <v>0.91388888888888886</v>
      </c>
      <c r="H463" s="366">
        <v>0.92361111111111116</v>
      </c>
      <c r="I463" s="68" t="s">
        <v>3172</v>
      </c>
      <c r="J463" s="68" t="s">
        <v>3173</v>
      </c>
      <c r="K463" s="68" t="s">
        <v>2269</v>
      </c>
    </row>
    <row r="464" spans="2:11" ht="14.25" hidden="1" customHeight="1">
      <c r="B464" s="364">
        <v>45765</v>
      </c>
      <c r="C464" s="68" t="s">
        <v>3120</v>
      </c>
      <c r="D464" s="68" t="s">
        <v>1736</v>
      </c>
      <c r="E464" s="68" t="s">
        <v>1977</v>
      </c>
      <c r="F464" s="68">
        <v>10622</v>
      </c>
      <c r="G464" s="366">
        <v>0.91666666666666663</v>
      </c>
      <c r="H464" s="366">
        <v>0.92361111111111116</v>
      </c>
      <c r="I464" s="68" t="s">
        <v>3174</v>
      </c>
      <c r="J464" s="68" t="s">
        <v>3175</v>
      </c>
      <c r="K464" s="68" t="s">
        <v>3176</v>
      </c>
    </row>
    <row r="465" spans="2:11" ht="14.25" hidden="1" customHeight="1">
      <c r="B465" s="364">
        <v>45765</v>
      </c>
      <c r="C465" s="68" t="s">
        <v>3120</v>
      </c>
      <c r="D465" s="68" t="s">
        <v>1730</v>
      </c>
      <c r="E465" s="68" t="s">
        <v>1977</v>
      </c>
      <c r="F465" s="68">
        <v>13798</v>
      </c>
      <c r="G465" s="366">
        <v>0.96111111111111114</v>
      </c>
      <c r="H465" s="366">
        <v>9.4444444444444442E-2</v>
      </c>
      <c r="I465" s="68" t="s">
        <v>3177</v>
      </c>
      <c r="J465" s="68" t="s">
        <v>3178</v>
      </c>
      <c r="K465" s="68" t="s">
        <v>3179</v>
      </c>
    </row>
    <row r="466" spans="2:11" ht="14.25" hidden="1" customHeight="1">
      <c r="B466" s="364">
        <v>45765</v>
      </c>
      <c r="C466" s="68" t="s">
        <v>3120</v>
      </c>
      <c r="D466" s="68" t="s">
        <v>1866</v>
      </c>
      <c r="E466" s="68" t="s">
        <v>3180</v>
      </c>
      <c r="F466" s="68">
        <v>3268</v>
      </c>
      <c r="G466" s="366">
        <v>0.79166666666666663</v>
      </c>
      <c r="H466" s="366">
        <v>2.7777777777777776E-2</v>
      </c>
      <c r="I466" s="68" t="s">
        <v>3181</v>
      </c>
      <c r="J466" s="68" t="s">
        <v>3182</v>
      </c>
      <c r="K466" s="68" t="s">
        <v>3183</v>
      </c>
    </row>
    <row r="467" spans="2:11" ht="14.25" hidden="1" customHeight="1">
      <c r="B467" s="364">
        <v>45765</v>
      </c>
      <c r="C467" s="68" t="s">
        <v>3120</v>
      </c>
      <c r="D467" s="68" t="s">
        <v>1846</v>
      </c>
      <c r="E467" s="68" t="s">
        <v>2004</v>
      </c>
      <c r="F467" s="68">
        <v>3221</v>
      </c>
      <c r="G467" s="366">
        <v>0.79166666666666663</v>
      </c>
      <c r="H467" s="366">
        <v>8.6805555555555552E-2</v>
      </c>
      <c r="I467" s="68" t="s">
        <v>3184</v>
      </c>
      <c r="J467" s="68" t="s">
        <v>3185</v>
      </c>
      <c r="K467" s="68" t="s">
        <v>3186</v>
      </c>
    </row>
    <row r="468" spans="2:11" ht="14.25" hidden="1" customHeight="1">
      <c r="B468" s="364">
        <v>45765</v>
      </c>
      <c r="C468" s="68" t="s">
        <v>2671</v>
      </c>
      <c r="D468" s="68" t="s">
        <v>1796</v>
      </c>
      <c r="E468" s="68" t="s">
        <v>1987</v>
      </c>
      <c r="F468" s="68">
        <v>11336</v>
      </c>
      <c r="G468" s="366">
        <v>0.93055555555555558</v>
      </c>
      <c r="H468" s="366">
        <v>0.9555555555555556</v>
      </c>
      <c r="I468" s="68" t="s">
        <v>3187</v>
      </c>
      <c r="J468" s="68" t="s">
        <v>3188</v>
      </c>
      <c r="K468" s="68" t="s">
        <v>3161</v>
      </c>
    </row>
    <row r="469" spans="2:11" ht="14.25" hidden="1" customHeight="1">
      <c r="B469" s="364">
        <v>45765</v>
      </c>
      <c r="C469" s="68" t="s">
        <v>2671</v>
      </c>
      <c r="D469" s="68" t="s">
        <v>1793</v>
      </c>
      <c r="E469" s="68" t="s">
        <v>1987</v>
      </c>
      <c r="F469" s="68">
        <v>11686</v>
      </c>
      <c r="G469" s="366">
        <v>0.12569444444444444</v>
      </c>
      <c r="H469" s="366">
        <v>0.18472222222222223</v>
      </c>
      <c r="I469" s="68" t="s">
        <v>3189</v>
      </c>
      <c r="J469" s="68" t="s">
        <v>3190</v>
      </c>
      <c r="K469" s="68" t="s">
        <v>3161</v>
      </c>
    </row>
    <row r="470" spans="2:11" ht="14.25" hidden="1" customHeight="1">
      <c r="B470" s="364">
        <v>45766</v>
      </c>
      <c r="C470" s="68" t="s">
        <v>2671</v>
      </c>
      <c r="D470" s="68" t="s">
        <v>96</v>
      </c>
      <c r="E470" s="68" t="s">
        <v>1977</v>
      </c>
      <c r="F470" s="68">
        <v>11891</v>
      </c>
      <c r="G470" s="366">
        <v>0.29166666666666669</v>
      </c>
      <c r="H470" s="366">
        <v>0.45833333333333331</v>
      </c>
      <c r="I470" s="68" t="s">
        <v>3191</v>
      </c>
      <c r="J470" s="68" t="s">
        <v>3192</v>
      </c>
      <c r="K470" s="68" t="s">
        <v>3193</v>
      </c>
    </row>
    <row r="471" spans="2:11" ht="14.25" hidden="1" customHeight="1">
      <c r="B471" s="364">
        <v>45766</v>
      </c>
      <c r="C471" s="68" t="s">
        <v>2671</v>
      </c>
      <c r="D471" s="68" t="s">
        <v>1866</v>
      </c>
      <c r="E471" s="68" t="s">
        <v>2004</v>
      </c>
      <c r="F471" s="68">
        <v>3271</v>
      </c>
      <c r="G471" s="366">
        <v>0.61388888888888893</v>
      </c>
      <c r="H471" s="366">
        <v>0.64097222222222228</v>
      </c>
      <c r="I471" s="68" t="s">
        <v>3194</v>
      </c>
      <c r="J471" s="68" t="s">
        <v>3195</v>
      </c>
      <c r="K471" s="68" t="s">
        <v>3196</v>
      </c>
    </row>
    <row r="472" spans="2:11" ht="14.25" hidden="1" customHeight="1">
      <c r="B472" s="364">
        <v>45766</v>
      </c>
      <c r="C472" s="68" t="s">
        <v>2671</v>
      </c>
      <c r="D472" s="68" t="s">
        <v>1868</v>
      </c>
      <c r="E472" s="68" t="s">
        <v>2004</v>
      </c>
      <c r="F472" s="68">
        <v>3285</v>
      </c>
      <c r="G472" s="366">
        <v>0.61805555555555558</v>
      </c>
      <c r="H472" s="366">
        <v>0.63194444444444442</v>
      </c>
      <c r="I472" s="68" t="s">
        <v>3197</v>
      </c>
      <c r="J472" s="68" t="s">
        <v>3198</v>
      </c>
      <c r="K472" s="68" t="s">
        <v>3199</v>
      </c>
    </row>
    <row r="473" spans="2:11" ht="14.25" hidden="1" customHeight="1">
      <c r="B473" s="364">
        <v>45766</v>
      </c>
      <c r="C473" s="68" t="s">
        <v>2671</v>
      </c>
      <c r="D473" s="68" t="s">
        <v>1847</v>
      </c>
      <c r="E473" s="68" t="s">
        <v>2004</v>
      </c>
      <c r="F473" s="68">
        <v>4686</v>
      </c>
      <c r="G473" s="366">
        <v>0.66111111111111109</v>
      </c>
      <c r="H473" s="366">
        <v>0.70138888888888884</v>
      </c>
      <c r="I473" s="68" t="s">
        <v>3200</v>
      </c>
      <c r="J473" s="68" t="s">
        <v>3201</v>
      </c>
      <c r="K473" s="68" t="s">
        <v>3202</v>
      </c>
    </row>
    <row r="474" spans="2:11" ht="14.25" hidden="1" customHeight="1">
      <c r="B474" s="364">
        <v>45766</v>
      </c>
      <c r="C474" s="68" t="s">
        <v>2671</v>
      </c>
      <c r="D474" s="68" t="s">
        <v>1876</v>
      </c>
      <c r="E474" s="68" t="s">
        <v>2004</v>
      </c>
      <c r="F474" s="68" t="s">
        <v>379</v>
      </c>
      <c r="G474" s="366">
        <v>0.41666666666666669</v>
      </c>
      <c r="H474" s="366">
        <v>0.47916666666666669</v>
      </c>
      <c r="I474" s="68" t="s">
        <v>3203</v>
      </c>
      <c r="J474" s="68" t="s">
        <v>3204</v>
      </c>
      <c r="K474" s="68" t="s">
        <v>3205</v>
      </c>
    </row>
    <row r="475" spans="2:11" ht="14.25" hidden="1" customHeight="1">
      <c r="B475" s="364">
        <v>45766</v>
      </c>
      <c r="C475" s="68" t="s">
        <v>2671</v>
      </c>
      <c r="D475" s="68" t="s">
        <v>1848</v>
      </c>
      <c r="E475" s="68" t="s">
        <v>2004</v>
      </c>
      <c r="F475" s="68">
        <v>4598</v>
      </c>
      <c r="G475" s="366">
        <v>0.375</v>
      </c>
      <c r="H475" s="366">
        <v>0.63124999999999998</v>
      </c>
      <c r="I475" s="68" t="s">
        <v>3206</v>
      </c>
      <c r="J475" s="68" t="s">
        <v>3207</v>
      </c>
      <c r="K475" s="68" t="s">
        <v>3208</v>
      </c>
    </row>
    <row r="476" spans="2:11" ht="14.25" hidden="1" customHeight="1">
      <c r="B476" s="364">
        <v>45766</v>
      </c>
      <c r="C476" s="68" t="s">
        <v>2671</v>
      </c>
      <c r="D476" s="68" t="s">
        <v>1867</v>
      </c>
      <c r="E476" s="68" t="s">
        <v>2004</v>
      </c>
      <c r="F476" s="68">
        <v>4093</v>
      </c>
      <c r="G476" s="366">
        <v>0.65625</v>
      </c>
      <c r="H476" s="366">
        <v>0.70833333333333337</v>
      </c>
      <c r="I476" s="68" t="s">
        <v>3209</v>
      </c>
      <c r="J476" s="68" t="s">
        <v>3210</v>
      </c>
      <c r="K476" s="68" t="s">
        <v>3211</v>
      </c>
    </row>
    <row r="477" spans="2:11" ht="14.25" hidden="1" customHeight="1">
      <c r="B477" s="364">
        <v>45766</v>
      </c>
      <c r="C477" s="68" t="s">
        <v>3212</v>
      </c>
      <c r="D477" s="68" t="s">
        <v>1755</v>
      </c>
      <c r="E477" s="68" t="s">
        <v>1977</v>
      </c>
      <c r="F477" s="68">
        <v>10585</v>
      </c>
      <c r="G477" s="366">
        <v>0.41666666666666669</v>
      </c>
      <c r="H477" s="366">
        <v>0.66666666666666663</v>
      </c>
      <c r="I477" s="68" t="s">
        <v>3213</v>
      </c>
      <c r="J477" s="68" t="s">
        <v>3214</v>
      </c>
      <c r="K477" s="68" t="s">
        <v>3215</v>
      </c>
    </row>
    <row r="478" spans="2:11" ht="14.25" hidden="1" customHeight="1">
      <c r="B478" s="364">
        <v>45766</v>
      </c>
      <c r="C478" s="68" t="s">
        <v>2671</v>
      </c>
      <c r="D478" s="68" t="s">
        <v>1878</v>
      </c>
      <c r="E478" s="68" t="s">
        <v>2004</v>
      </c>
      <c r="F478" s="68">
        <v>3403</v>
      </c>
      <c r="G478" s="366">
        <v>0.29166666666666669</v>
      </c>
      <c r="H478" s="366">
        <v>0.52083333333333337</v>
      </c>
      <c r="I478" s="68" t="s">
        <v>3216</v>
      </c>
      <c r="J478" s="68" t="s">
        <v>3217</v>
      </c>
      <c r="K478" s="68" t="s">
        <v>3218</v>
      </c>
    </row>
    <row r="479" spans="2:11" ht="14.25" hidden="1" customHeight="1">
      <c r="B479" s="364">
        <v>45766</v>
      </c>
      <c r="C479" s="68" t="s">
        <v>2671</v>
      </c>
      <c r="D479" s="68" t="s">
        <v>1849</v>
      </c>
      <c r="E479" s="68" t="s">
        <v>1977</v>
      </c>
      <c r="F479" s="68">
        <v>4664</v>
      </c>
      <c r="G479" s="366">
        <v>0.59027777777777779</v>
      </c>
      <c r="H479" s="366">
        <v>0.63888888888888884</v>
      </c>
      <c r="I479" s="68" t="s">
        <v>3219</v>
      </c>
      <c r="J479" s="68" t="s">
        <v>3220</v>
      </c>
      <c r="K479" s="68" t="s">
        <v>3221</v>
      </c>
    </row>
    <row r="480" spans="2:11" ht="14.25" hidden="1" customHeight="1">
      <c r="B480" s="364">
        <v>45766</v>
      </c>
      <c r="C480" s="68" t="s">
        <v>2671</v>
      </c>
      <c r="D480" s="68" t="s">
        <v>89</v>
      </c>
      <c r="E480" s="68" t="s">
        <v>1977</v>
      </c>
      <c r="F480" s="68">
        <v>545</v>
      </c>
      <c r="G480" s="366">
        <v>0.8569444444444444</v>
      </c>
      <c r="H480" s="366">
        <v>0.86388888888888893</v>
      </c>
      <c r="I480" s="68" t="s">
        <v>3222</v>
      </c>
      <c r="J480" s="68" t="s">
        <v>3223</v>
      </c>
      <c r="K480" s="68" t="s">
        <v>3224</v>
      </c>
    </row>
    <row r="481" spans="2:11" ht="14.25" hidden="1" customHeight="1">
      <c r="B481" s="364">
        <v>45766</v>
      </c>
      <c r="C481" s="68" t="s">
        <v>2671</v>
      </c>
      <c r="D481" s="68" t="s">
        <v>1844</v>
      </c>
      <c r="E481" s="68" t="s">
        <v>2004</v>
      </c>
      <c r="F481" s="68" t="s">
        <v>379</v>
      </c>
      <c r="G481" s="366">
        <v>0.79166666666666663</v>
      </c>
      <c r="H481" s="366">
        <v>0.86111111111111116</v>
      </c>
      <c r="I481" s="68" t="s">
        <v>3225</v>
      </c>
      <c r="J481" s="68" t="s">
        <v>3226</v>
      </c>
      <c r="K481" s="68" t="s">
        <v>3227</v>
      </c>
    </row>
    <row r="482" spans="2:11" ht="14.25" hidden="1" customHeight="1">
      <c r="B482" s="364">
        <v>45766</v>
      </c>
      <c r="C482" s="68" t="s">
        <v>2671</v>
      </c>
      <c r="D482" s="68" t="s">
        <v>1796</v>
      </c>
      <c r="E482" s="68" t="s">
        <v>1987</v>
      </c>
      <c r="F482" s="68">
        <v>11343</v>
      </c>
      <c r="G482" s="366">
        <v>0.79166666666666663</v>
      </c>
      <c r="H482" s="366">
        <v>0.85416666666666663</v>
      </c>
      <c r="I482" s="68" t="s">
        <v>2678</v>
      </c>
      <c r="J482" s="68" t="s">
        <v>3228</v>
      </c>
      <c r="K482" s="68" t="s">
        <v>2178</v>
      </c>
    </row>
    <row r="483" spans="2:11" ht="14.25" hidden="1" customHeight="1">
      <c r="B483" s="364">
        <v>45766</v>
      </c>
      <c r="C483" s="68" t="s">
        <v>2671</v>
      </c>
      <c r="D483" s="68" t="s">
        <v>1841</v>
      </c>
      <c r="E483" s="68" t="s">
        <v>2004</v>
      </c>
      <c r="F483" s="68">
        <v>4895</v>
      </c>
      <c r="G483" s="366">
        <v>0.86458333333333337</v>
      </c>
      <c r="H483" s="366">
        <v>0.88402777777777775</v>
      </c>
      <c r="I483" s="68" t="s">
        <v>3229</v>
      </c>
      <c r="J483" s="68" t="s">
        <v>3230</v>
      </c>
      <c r="K483" s="68" t="s">
        <v>3231</v>
      </c>
    </row>
    <row r="484" spans="2:11" ht="14.25" hidden="1" customHeight="1">
      <c r="B484" s="364">
        <v>45766</v>
      </c>
      <c r="C484" s="68" t="s">
        <v>2671</v>
      </c>
      <c r="D484" s="68" t="s">
        <v>1861</v>
      </c>
      <c r="E484" s="68" t="s">
        <v>2004</v>
      </c>
      <c r="F484" s="68">
        <v>4300</v>
      </c>
      <c r="G484" s="366">
        <v>0.81597222222222221</v>
      </c>
      <c r="H484" s="366">
        <v>0.875</v>
      </c>
      <c r="I484" s="68" t="s">
        <v>3232</v>
      </c>
      <c r="J484" s="68" t="s">
        <v>3233</v>
      </c>
      <c r="K484" s="68" t="s">
        <v>2836</v>
      </c>
    </row>
    <row r="485" spans="2:11" ht="14.25" hidden="1" customHeight="1">
      <c r="B485" s="364">
        <v>45766</v>
      </c>
      <c r="C485" s="68" t="s">
        <v>2671</v>
      </c>
      <c r="D485" s="68" t="s">
        <v>1735</v>
      </c>
      <c r="E485" s="68" t="s">
        <v>1977</v>
      </c>
      <c r="F485" s="68">
        <v>13985</v>
      </c>
      <c r="G485" s="366">
        <v>0.83263888888888893</v>
      </c>
      <c r="H485" s="366">
        <v>0.90138888888888891</v>
      </c>
      <c r="I485" s="68" t="s">
        <v>3234</v>
      </c>
      <c r="J485" s="68" t="s">
        <v>3235</v>
      </c>
      <c r="K485" s="68" t="s">
        <v>3236</v>
      </c>
    </row>
    <row r="486" spans="2:11" ht="14.25" hidden="1" customHeight="1">
      <c r="B486" s="364">
        <v>45766</v>
      </c>
      <c r="C486" s="68" t="s">
        <v>2671</v>
      </c>
      <c r="D486" s="68" t="s">
        <v>1788</v>
      </c>
      <c r="E486" s="68" t="s">
        <v>1987</v>
      </c>
      <c r="F486" s="68">
        <v>11387</v>
      </c>
      <c r="G486" s="366">
        <v>0.88888888888888884</v>
      </c>
      <c r="H486" s="366">
        <v>0.9375</v>
      </c>
      <c r="I486" s="68" t="s">
        <v>1230</v>
      </c>
      <c r="J486" s="68" t="s">
        <v>3237</v>
      </c>
      <c r="K486" s="68" t="s">
        <v>2925</v>
      </c>
    </row>
    <row r="487" spans="2:11" ht="14.25" hidden="1" customHeight="1">
      <c r="B487" s="364">
        <v>45766</v>
      </c>
      <c r="C487" s="68" t="s">
        <v>2671</v>
      </c>
      <c r="D487" s="68" t="s">
        <v>1798</v>
      </c>
      <c r="E487" s="68" t="s">
        <v>1987</v>
      </c>
      <c r="F487" s="68">
        <v>11197</v>
      </c>
      <c r="G487" s="366">
        <v>0.89444444444444449</v>
      </c>
      <c r="H487" s="366">
        <v>0.9375</v>
      </c>
      <c r="I487" s="68" t="s">
        <v>1230</v>
      </c>
      <c r="J487" s="68" t="s">
        <v>3237</v>
      </c>
      <c r="K487" s="68" t="s">
        <v>2178</v>
      </c>
    </row>
    <row r="488" spans="2:11" ht="14.25" hidden="1" customHeight="1">
      <c r="B488" s="364">
        <v>45766</v>
      </c>
      <c r="C488" s="68" t="s">
        <v>2671</v>
      </c>
      <c r="D488" s="68" t="s">
        <v>1827</v>
      </c>
      <c r="E488" s="68" t="s">
        <v>1987</v>
      </c>
      <c r="F488" s="68">
        <v>5644</v>
      </c>
      <c r="G488" s="366">
        <v>0.88194444444444442</v>
      </c>
      <c r="H488" s="366">
        <v>0.95138888888888884</v>
      </c>
      <c r="I488" s="68" t="s">
        <v>2014</v>
      </c>
      <c r="J488" s="68" t="s">
        <v>3238</v>
      </c>
      <c r="K488" s="68" t="s">
        <v>3239</v>
      </c>
    </row>
    <row r="489" spans="2:11" ht="14.25" hidden="1" customHeight="1">
      <c r="B489" s="364">
        <v>45766</v>
      </c>
      <c r="C489" s="68" t="s">
        <v>2671</v>
      </c>
      <c r="D489" s="68" t="s">
        <v>1849</v>
      </c>
      <c r="E489" s="68" t="s">
        <v>2004</v>
      </c>
      <c r="F489" s="68" t="s">
        <v>379</v>
      </c>
      <c r="G489" s="366">
        <v>0.91666666666666663</v>
      </c>
      <c r="H489" s="366">
        <v>0.95833333333333337</v>
      </c>
      <c r="I489" s="68" t="s">
        <v>3240</v>
      </c>
      <c r="J489" s="68" t="s">
        <v>3241</v>
      </c>
      <c r="K489" s="68" t="s">
        <v>3242</v>
      </c>
    </row>
    <row r="490" spans="2:11" ht="14.25" hidden="1" customHeight="1">
      <c r="B490" s="364">
        <v>45766</v>
      </c>
      <c r="C490" s="68" t="s">
        <v>2671</v>
      </c>
      <c r="D490" s="68" t="s">
        <v>1872</v>
      </c>
      <c r="E490" s="68" t="s">
        <v>2004</v>
      </c>
      <c r="F490" s="68" t="s">
        <v>379</v>
      </c>
      <c r="G490" s="366">
        <v>0.9375</v>
      </c>
      <c r="H490" s="366">
        <v>0.98055555555555551</v>
      </c>
      <c r="I490" s="68" t="s">
        <v>3243</v>
      </c>
      <c r="J490" s="68" t="s">
        <v>3244</v>
      </c>
      <c r="K490" s="68" t="s">
        <v>3245</v>
      </c>
    </row>
    <row r="491" spans="2:11" ht="14.25" hidden="1" customHeight="1">
      <c r="B491" s="364">
        <v>45766</v>
      </c>
      <c r="C491" s="68" t="s">
        <v>2671</v>
      </c>
      <c r="D491" s="68" t="s">
        <v>1736</v>
      </c>
      <c r="E491" s="68" t="s">
        <v>1977</v>
      </c>
      <c r="F491" s="68">
        <v>13741</v>
      </c>
      <c r="G491" s="366">
        <v>0.78541666666666665</v>
      </c>
      <c r="H491" s="366">
        <v>0.83333333333333337</v>
      </c>
      <c r="I491" s="68" t="s">
        <v>3246</v>
      </c>
      <c r="J491" s="68" t="s">
        <v>3247</v>
      </c>
      <c r="K491" s="68" t="s">
        <v>3248</v>
      </c>
    </row>
    <row r="492" spans="2:11" ht="14.25" hidden="1" customHeight="1">
      <c r="B492" s="364">
        <v>45766</v>
      </c>
      <c r="C492" s="68" t="s">
        <v>2671</v>
      </c>
      <c r="D492" s="68" t="s">
        <v>1869</v>
      </c>
      <c r="E492" s="68" t="s">
        <v>2004</v>
      </c>
      <c r="F492" s="68">
        <v>3300</v>
      </c>
      <c r="G492" s="366">
        <v>0.75</v>
      </c>
      <c r="H492" s="366">
        <v>0.88472222222222219</v>
      </c>
      <c r="I492" s="68" t="s">
        <v>3249</v>
      </c>
      <c r="J492" s="68" t="s">
        <v>3250</v>
      </c>
      <c r="K492" s="68" t="s">
        <v>3251</v>
      </c>
    </row>
    <row r="493" spans="2:11" ht="14.25" hidden="1" customHeight="1">
      <c r="B493" s="364">
        <v>45766</v>
      </c>
      <c r="C493" s="68" t="s">
        <v>2671</v>
      </c>
      <c r="D493" s="68" t="s">
        <v>1740</v>
      </c>
      <c r="E493" s="68" t="s">
        <v>1977</v>
      </c>
      <c r="F493" s="68">
        <v>14378</v>
      </c>
      <c r="G493" s="366">
        <v>0.875</v>
      </c>
      <c r="H493" s="366">
        <v>0.90069444444444446</v>
      </c>
      <c r="I493" s="68" t="s">
        <v>3252</v>
      </c>
      <c r="J493" s="68" t="s">
        <v>3253</v>
      </c>
      <c r="K493" s="68" t="s">
        <v>3254</v>
      </c>
    </row>
    <row r="494" spans="2:11" ht="14.25" hidden="1" customHeight="1">
      <c r="B494" s="364">
        <v>45766</v>
      </c>
      <c r="C494" s="68" t="s">
        <v>3255</v>
      </c>
      <c r="D494" s="68" t="s">
        <v>1856</v>
      </c>
      <c r="E494" s="68" t="s">
        <v>2004</v>
      </c>
      <c r="F494" s="68">
        <v>4417</v>
      </c>
      <c r="G494" s="366">
        <v>8.3333333333333329E-2</v>
      </c>
      <c r="H494" s="366">
        <v>0.11388888888888889</v>
      </c>
      <c r="I494" s="68" t="s">
        <v>3256</v>
      </c>
      <c r="J494" s="68" t="s">
        <v>3257</v>
      </c>
      <c r="K494" s="68" t="s">
        <v>3254</v>
      </c>
    </row>
    <row r="495" spans="2:11" ht="14.25" hidden="1" customHeight="1">
      <c r="B495" s="364">
        <v>45766</v>
      </c>
      <c r="C495" s="68" t="s">
        <v>3255</v>
      </c>
      <c r="D495" s="68" t="s">
        <v>1742</v>
      </c>
      <c r="E495" s="68" t="s">
        <v>1977</v>
      </c>
      <c r="F495" s="68">
        <v>13592</v>
      </c>
      <c r="G495" s="366">
        <v>0.12430555555555556</v>
      </c>
      <c r="H495" s="366">
        <v>0.13055555555555556</v>
      </c>
      <c r="I495" s="68" t="s">
        <v>3258</v>
      </c>
      <c r="J495" s="68" t="s">
        <v>3258</v>
      </c>
      <c r="K495" s="68" t="s">
        <v>2211</v>
      </c>
    </row>
    <row r="496" spans="2:11" ht="14.25" hidden="1" customHeight="1">
      <c r="B496" s="364">
        <v>45766</v>
      </c>
      <c r="C496" s="68" t="s">
        <v>3255</v>
      </c>
      <c r="D496" s="68" t="s">
        <v>1795</v>
      </c>
      <c r="E496" s="68" t="s">
        <v>1987</v>
      </c>
      <c r="F496" s="68">
        <v>11342</v>
      </c>
      <c r="G496" s="366">
        <v>0.10069444444444445</v>
      </c>
      <c r="H496" s="366">
        <v>0.12291666666666666</v>
      </c>
      <c r="I496" s="68" t="s">
        <v>837</v>
      </c>
      <c r="J496" s="68" t="s">
        <v>3259</v>
      </c>
      <c r="K496" s="68" t="s">
        <v>2178</v>
      </c>
    </row>
    <row r="497" spans="2:11" ht="14.25" hidden="1" customHeight="1">
      <c r="B497" s="364">
        <v>45766</v>
      </c>
      <c r="C497" s="68" t="s">
        <v>3255</v>
      </c>
      <c r="D497" s="68" t="s">
        <v>1830</v>
      </c>
      <c r="E497" s="68" t="s">
        <v>1987</v>
      </c>
      <c r="F497" s="68">
        <v>6216</v>
      </c>
      <c r="G497" s="366">
        <v>0.91666666666666663</v>
      </c>
      <c r="H497" s="366">
        <v>0.11527777777777778</v>
      </c>
      <c r="I497" s="68" t="s">
        <v>3260</v>
      </c>
      <c r="J497" s="68" t="s">
        <v>3261</v>
      </c>
      <c r="K497" s="68" t="s">
        <v>2178</v>
      </c>
    </row>
    <row r="498" spans="2:11" ht="14.25" hidden="1" customHeight="1">
      <c r="B498" s="364">
        <v>45766</v>
      </c>
      <c r="C498" s="68" t="s">
        <v>2671</v>
      </c>
      <c r="D498" s="68" t="s">
        <v>1863</v>
      </c>
      <c r="E498" s="68" t="s">
        <v>2004</v>
      </c>
      <c r="F498" s="68">
        <v>3126</v>
      </c>
      <c r="G498" s="366">
        <v>0.94374999999999998</v>
      </c>
      <c r="H498" s="366">
        <v>0.14583333333333334</v>
      </c>
      <c r="I498" s="68" t="s">
        <v>3262</v>
      </c>
      <c r="J498" s="68" t="s">
        <v>3263</v>
      </c>
      <c r="K498" s="68" t="s">
        <v>3264</v>
      </c>
    </row>
    <row r="499" spans="2:11" ht="14.25" hidden="1" customHeight="1">
      <c r="B499" s="364">
        <v>45766</v>
      </c>
      <c r="C499" s="68" t="s">
        <v>3255</v>
      </c>
      <c r="D499" s="68" t="s">
        <v>1797</v>
      </c>
      <c r="E499" s="68" t="s">
        <v>1987</v>
      </c>
      <c r="F499" s="68">
        <v>10436</v>
      </c>
      <c r="G499" s="366">
        <v>6.6666666666666666E-2</v>
      </c>
      <c r="H499" s="366">
        <v>0.1361111111111111</v>
      </c>
      <c r="I499" s="68" t="s">
        <v>3143</v>
      </c>
      <c r="J499" s="68" t="s">
        <v>3265</v>
      </c>
      <c r="K499" s="68" t="s">
        <v>2178</v>
      </c>
    </row>
    <row r="500" spans="2:11" ht="14.25" hidden="1" customHeight="1">
      <c r="B500" s="364">
        <v>45766</v>
      </c>
      <c r="C500" s="68" t="s">
        <v>2671</v>
      </c>
      <c r="D500" s="68" t="s">
        <v>221</v>
      </c>
      <c r="E500" s="68" t="s">
        <v>1977</v>
      </c>
      <c r="F500" s="68">
        <v>9694</v>
      </c>
      <c r="G500" s="366">
        <v>0.79166666666666663</v>
      </c>
      <c r="H500" s="366">
        <v>0.2013888888888889</v>
      </c>
      <c r="I500" s="68" t="s">
        <v>3266</v>
      </c>
      <c r="J500" s="68" t="s">
        <v>3267</v>
      </c>
      <c r="K500" s="68" t="s">
        <v>3268</v>
      </c>
    </row>
    <row r="501" spans="2:11" ht="14.25" hidden="1" customHeight="1">
      <c r="B501" s="364">
        <v>45766</v>
      </c>
      <c r="C501" s="68" t="s">
        <v>2671</v>
      </c>
      <c r="D501" s="68" t="s">
        <v>1859</v>
      </c>
      <c r="E501" s="68" t="s">
        <v>2004</v>
      </c>
      <c r="F501" s="68">
        <v>4293</v>
      </c>
      <c r="G501" s="366">
        <v>0.81388888888888888</v>
      </c>
      <c r="H501" s="366">
        <v>0.84513888888888888</v>
      </c>
      <c r="I501" s="68" t="s">
        <v>3050</v>
      </c>
      <c r="J501" s="68" t="s">
        <v>3051</v>
      </c>
      <c r="K501" s="68" t="s">
        <v>2264</v>
      </c>
    </row>
    <row r="502" spans="2:11" ht="14.25" hidden="1" customHeight="1">
      <c r="B502" s="364">
        <v>45766</v>
      </c>
      <c r="C502" s="68" t="s">
        <v>2671</v>
      </c>
      <c r="D502" s="68" t="s">
        <v>1843</v>
      </c>
      <c r="E502" s="68" t="s">
        <v>2004</v>
      </c>
      <c r="F502" s="68">
        <v>4547</v>
      </c>
      <c r="G502" s="366">
        <v>0.79166666666666663</v>
      </c>
      <c r="H502" s="366">
        <v>2.0833333333333332E-2</v>
      </c>
      <c r="I502" s="68" t="s">
        <v>3269</v>
      </c>
      <c r="J502" s="68" t="s">
        <v>3270</v>
      </c>
      <c r="K502" s="68" t="s">
        <v>2264</v>
      </c>
    </row>
    <row r="503" spans="2:11" ht="14.25" hidden="1" customHeight="1">
      <c r="B503" s="364">
        <v>45766</v>
      </c>
      <c r="C503" s="68" t="s">
        <v>2671</v>
      </c>
      <c r="D503" s="68" t="s">
        <v>1857</v>
      </c>
      <c r="E503" s="68" t="s">
        <v>2004</v>
      </c>
      <c r="F503" s="68">
        <v>4547</v>
      </c>
      <c r="G503" s="366">
        <v>0.79166666666666663</v>
      </c>
      <c r="H503" s="366">
        <v>0.16666666666666666</v>
      </c>
      <c r="I503" s="68" t="s">
        <v>3271</v>
      </c>
      <c r="J503" s="68" t="s">
        <v>3272</v>
      </c>
      <c r="K503" s="68" t="s">
        <v>3273</v>
      </c>
    </row>
    <row r="504" spans="2:11" ht="14.25" hidden="1" customHeight="1">
      <c r="B504" s="364">
        <v>45766</v>
      </c>
      <c r="C504" s="68" t="s">
        <v>3255</v>
      </c>
      <c r="D504" s="68" t="s">
        <v>1835</v>
      </c>
      <c r="E504" s="68" t="s">
        <v>1987</v>
      </c>
      <c r="F504" s="68">
        <v>5432</v>
      </c>
      <c r="G504" s="366">
        <v>9.8611111111111108E-2</v>
      </c>
      <c r="H504" s="366">
        <v>0.16180555555555556</v>
      </c>
      <c r="I504" s="68" t="s">
        <v>1230</v>
      </c>
      <c r="J504" s="68" t="s">
        <v>3100</v>
      </c>
      <c r="K504" s="68" t="s">
        <v>2178</v>
      </c>
    </row>
    <row r="505" spans="2:11" ht="14.25" hidden="1" customHeight="1">
      <c r="B505" s="364">
        <v>45766</v>
      </c>
      <c r="C505" s="68" t="s">
        <v>3120</v>
      </c>
      <c r="D505" s="68" t="s">
        <v>1879</v>
      </c>
      <c r="E505" s="68" t="s">
        <v>2004</v>
      </c>
      <c r="F505" s="68">
        <v>3397</v>
      </c>
      <c r="G505" s="366">
        <v>0.83333333333333337</v>
      </c>
      <c r="H505" s="366">
        <v>0.84305555555555556</v>
      </c>
      <c r="I505" s="68" t="s">
        <v>3274</v>
      </c>
      <c r="J505" s="68" t="s">
        <v>3275</v>
      </c>
      <c r="K505" s="68" t="s">
        <v>3276</v>
      </c>
    </row>
    <row r="506" spans="2:11" ht="14.25" hidden="1" customHeight="1">
      <c r="B506" s="364">
        <v>45766</v>
      </c>
      <c r="C506" s="68" t="s">
        <v>3120</v>
      </c>
      <c r="D506" s="68" t="s">
        <v>105</v>
      </c>
      <c r="E506" s="68" t="s">
        <v>1977</v>
      </c>
      <c r="F506" s="68">
        <v>13476</v>
      </c>
      <c r="G506" s="366">
        <v>0.91388888888888886</v>
      </c>
      <c r="H506" s="366">
        <v>0.95208333333333328</v>
      </c>
      <c r="I506" s="68" t="s">
        <v>3277</v>
      </c>
      <c r="J506" s="68" t="s">
        <v>3278</v>
      </c>
      <c r="K506" s="68" t="s">
        <v>3279</v>
      </c>
    </row>
    <row r="507" spans="2:11" ht="14.25" hidden="1" customHeight="1">
      <c r="B507" s="364">
        <v>45766</v>
      </c>
      <c r="C507" s="68" t="s">
        <v>3120</v>
      </c>
      <c r="D507" s="68" t="s">
        <v>1857</v>
      </c>
      <c r="E507" s="68" t="s">
        <v>2004</v>
      </c>
      <c r="F507" s="68">
        <v>4538</v>
      </c>
      <c r="G507" s="366">
        <v>4.9305555555555554E-2</v>
      </c>
      <c r="H507" s="366">
        <v>9.4444444444444442E-2</v>
      </c>
      <c r="I507" s="68" t="s">
        <v>3280</v>
      </c>
      <c r="J507" s="68" t="s">
        <v>3137</v>
      </c>
      <c r="K507" s="68" t="s">
        <v>3281</v>
      </c>
    </row>
    <row r="508" spans="2:11" ht="14.25" hidden="1" customHeight="1">
      <c r="B508" s="364">
        <v>45766</v>
      </c>
      <c r="C508" s="68" t="s">
        <v>2671</v>
      </c>
      <c r="D508" s="68" t="s">
        <v>1841</v>
      </c>
      <c r="E508" s="68" t="s">
        <v>2004</v>
      </c>
      <c r="F508" s="68">
        <v>4895</v>
      </c>
      <c r="G508" s="366">
        <v>0.80763888888888891</v>
      </c>
      <c r="H508" s="366">
        <v>0.83680555555555558</v>
      </c>
      <c r="I508" s="68" t="s">
        <v>3282</v>
      </c>
      <c r="J508" s="68" t="s">
        <v>3283</v>
      </c>
      <c r="K508" s="68" t="s">
        <v>3284</v>
      </c>
    </row>
    <row r="509" spans="2:11" ht="14.25" hidden="1" customHeight="1">
      <c r="B509" s="364">
        <v>45766</v>
      </c>
      <c r="C509" s="68" t="s">
        <v>2671</v>
      </c>
      <c r="D509" s="68" t="s">
        <v>1868</v>
      </c>
      <c r="E509" s="68" t="s">
        <v>2004</v>
      </c>
      <c r="F509" s="68">
        <v>3288</v>
      </c>
      <c r="G509" s="366">
        <v>0.8125</v>
      </c>
      <c r="H509" s="366">
        <v>0.84652777777777777</v>
      </c>
      <c r="I509" s="68" t="s">
        <v>3274</v>
      </c>
      <c r="J509" s="68" t="s">
        <v>3275</v>
      </c>
      <c r="K509" s="68" t="s">
        <v>3284</v>
      </c>
    </row>
    <row r="510" spans="2:11" ht="14.25" hidden="1" customHeight="1">
      <c r="B510" s="364">
        <v>45766</v>
      </c>
      <c r="C510" s="68" t="s">
        <v>2671</v>
      </c>
      <c r="D510" s="68" t="s">
        <v>1863</v>
      </c>
      <c r="E510" s="68" t="s">
        <v>2004</v>
      </c>
      <c r="F510" s="68">
        <v>3125</v>
      </c>
      <c r="G510" s="366">
        <v>0.9291666666666667</v>
      </c>
      <c r="H510" s="366">
        <v>0.94166666666666665</v>
      </c>
      <c r="I510" s="68" t="s">
        <v>3280</v>
      </c>
      <c r="J510" s="68" t="s">
        <v>3137</v>
      </c>
      <c r="K510" s="68" t="s">
        <v>3284</v>
      </c>
    </row>
    <row r="511" spans="2:11" ht="14.25" hidden="1" customHeight="1">
      <c r="B511" s="364">
        <v>45766</v>
      </c>
      <c r="C511" s="68" t="s">
        <v>2671</v>
      </c>
      <c r="D511" s="68" t="s">
        <v>1728</v>
      </c>
      <c r="E511" s="68" t="s">
        <v>1977</v>
      </c>
      <c r="F511" s="68">
        <v>14349</v>
      </c>
      <c r="G511" s="366">
        <v>1.3888888888888888E-2</v>
      </c>
      <c r="H511" s="366">
        <v>0.10416666666666667</v>
      </c>
      <c r="I511" s="68" t="s">
        <v>3280</v>
      </c>
      <c r="J511" s="68" t="s">
        <v>3137</v>
      </c>
      <c r="K511" s="68" t="s">
        <v>3285</v>
      </c>
    </row>
    <row r="512" spans="2:11" ht="14.25" hidden="1" customHeight="1">
      <c r="B512" s="364">
        <v>45766</v>
      </c>
      <c r="C512" s="68" t="s">
        <v>2671</v>
      </c>
      <c r="D512" s="68" t="s">
        <v>98</v>
      </c>
      <c r="E512" s="68" t="s">
        <v>1977</v>
      </c>
      <c r="F512" s="68">
        <v>13700</v>
      </c>
      <c r="G512" s="366">
        <v>0.125</v>
      </c>
      <c r="H512" s="366">
        <v>0.15277777777777779</v>
      </c>
      <c r="I512" s="68" t="s">
        <v>3277</v>
      </c>
      <c r="J512" s="68" t="s">
        <v>3278</v>
      </c>
      <c r="K512" s="68" t="s">
        <v>3286</v>
      </c>
    </row>
    <row r="513" spans="2:11" ht="14.25" hidden="1" customHeight="1">
      <c r="B513" s="364">
        <v>45766</v>
      </c>
      <c r="C513" s="68" t="s">
        <v>2671</v>
      </c>
      <c r="D513" s="68" t="s">
        <v>1882</v>
      </c>
      <c r="E513" s="68" t="s">
        <v>2004</v>
      </c>
      <c r="F513" s="68">
        <v>3533</v>
      </c>
      <c r="G513" s="366">
        <v>7.3611111111111113E-2</v>
      </c>
      <c r="H513" s="366">
        <v>0.21875</v>
      </c>
      <c r="I513" s="68" t="s">
        <v>3287</v>
      </c>
      <c r="J513" s="68" t="s">
        <v>3288</v>
      </c>
      <c r="K513" s="68" t="s">
        <v>3285</v>
      </c>
    </row>
    <row r="514" spans="2:11" ht="14.25" hidden="1" customHeight="1">
      <c r="B514" s="364">
        <v>45767</v>
      </c>
      <c r="C514" s="68" t="s">
        <v>3255</v>
      </c>
      <c r="D514" s="68" t="s">
        <v>1882</v>
      </c>
      <c r="E514" s="68" t="s">
        <v>2004</v>
      </c>
      <c r="F514" s="68">
        <v>3554</v>
      </c>
      <c r="G514" s="366">
        <v>0.35416666666666669</v>
      </c>
      <c r="H514" s="366">
        <v>0.37708333333333333</v>
      </c>
      <c r="I514" s="68" t="s">
        <v>3289</v>
      </c>
      <c r="J514" s="68" t="s">
        <v>3290</v>
      </c>
      <c r="K514" s="68" t="s">
        <v>3291</v>
      </c>
    </row>
    <row r="515" spans="2:11" ht="14.25" hidden="1" customHeight="1">
      <c r="B515" s="364">
        <v>45767</v>
      </c>
      <c r="C515" s="68" t="s">
        <v>3255</v>
      </c>
      <c r="D515" s="68" t="s">
        <v>1860</v>
      </c>
      <c r="E515" s="68" t="s">
        <v>2004</v>
      </c>
      <c r="F515" s="68">
        <v>4303</v>
      </c>
      <c r="G515" s="366">
        <v>0.3125</v>
      </c>
      <c r="H515" s="366">
        <v>0.40972222222222221</v>
      </c>
      <c r="I515" s="68" t="s">
        <v>3292</v>
      </c>
      <c r="J515" s="68" t="s">
        <v>3293</v>
      </c>
      <c r="K515" s="68" t="s">
        <v>3294</v>
      </c>
    </row>
    <row r="516" spans="2:11" ht="14.25" hidden="1" customHeight="1">
      <c r="B516" s="364">
        <v>45767</v>
      </c>
      <c r="C516" s="68" t="s">
        <v>3255</v>
      </c>
      <c r="D516" s="68" t="s">
        <v>1865</v>
      </c>
      <c r="E516" s="68" t="s">
        <v>2004</v>
      </c>
      <c r="F516" s="68">
        <v>4002</v>
      </c>
      <c r="G516" s="366">
        <v>0.32569444444444445</v>
      </c>
      <c r="H516" s="366">
        <v>0.46041666666666664</v>
      </c>
      <c r="I516" s="68" t="s">
        <v>3295</v>
      </c>
      <c r="J516" s="68" t="s">
        <v>3296</v>
      </c>
      <c r="K516" s="68" t="s">
        <v>3297</v>
      </c>
    </row>
    <row r="517" spans="2:11" ht="14.25" hidden="1" customHeight="1">
      <c r="B517" s="364">
        <v>45767</v>
      </c>
      <c r="C517" s="68" t="s">
        <v>3255</v>
      </c>
      <c r="D517" s="68" t="s">
        <v>1873</v>
      </c>
      <c r="E517" s="68" t="s">
        <v>2004</v>
      </c>
      <c r="F517" s="68">
        <v>3353</v>
      </c>
      <c r="G517" s="366">
        <v>0.33680555555555558</v>
      </c>
      <c r="H517" s="366">
        <v>0.46875</v>
      </c>
      <c r="I517" s="68" t="s">
        <v>3298</v>
      </c>
      <c r="J517" s="68" t="s">
        <v>3299</v>
      </c>
      <c r="K517" s="68" t="s">
        <v>3300</v>
      </c>
    </row>
    <row r="518" spans="2:11" ht="14.25" hidden="1" customHeight="1">
      <c r="B518" s="364">
        <v>45767</v>
      </c>
      <c r="C518" s="68" t="s">
        <v>3255</v>
      </c>
      <c r="D518" s="68" t="s">
        <v>1874</v>
      </c>
      <c r="E518" s="68" t="s">
        <v>2004</v>
      </c>
      <c r="F518" s="68">
        <v>3272</v>
      </c>
      <c r="G518" s="366">
        <v>0.38611111111111113</v>
      </c>
      <c r="H518" s="366">
        <v>0.49166666666666664</v>
      </c>
      <c r="I518" s="68" t="s">
        <v>3301</v>
      </c>
      <c r="J518" s="68" t="s">
        <v>3302</v>
      </c>
      <c r="K518" s="68" t="s">
        <v>3303</v>
      </c>
    </row>
    <row r="519" spans="2:11" ht="14.25" hidden="1" customHeight="1">
      <c r="B519" s="364">
        <v>45767</v>
      </c>
      <c r="C519" s="68" t="s">
        <v>3255</v>
      </c>
      <c r="D519" s="68" t="s">
        <v>1732</v>
      </c>
      <c r="E519" s="68" t="s">
        <v>1977</v>
      </c>
      <c r="F519" s="68">
        <v>13742</v>
      </c>
      <c r="G519" s="366">
        <v>0.29166666666666669</v>
      </c>
      <c r="H519" s="366">
        <v>0.4375</v>
      </c>
      <c r="I519" s="68" t="s">
        <v>3304</v>
      </c>
      <c r="J519" s="68" t="s">
        <v>3305</v>
      </c>
      <c r="K519" s="68" t="s">
        <v>3306</v>
      </c>
    </row>
    <row r="520" spans="2:11" ht="14.25" hidden="1" customHeight="1">
      <c r="B520" s="364">
        <v>45767</v>
      </c>
      <c r="C520" s="68" t="s">
        <v>3255</v>
      </c>
      <c r="D520" s="68" t="s">
        <v>1846</v>
      </c>
      <c r="E520" s="68" t="s">
        <v>2004</v>
      </c>
      <c r="F520" s="68">
        <v>3234</v>
      </c>
      <c r="G520" s="366">
        <v>0.29166666666666669</v>
      </c>
      <c r="H520" s="366">
        <v>0.55277777777777781</v>
      </c>
      <c r="I520" s="68" t="s">
        <v>3307</v>
      </c>
      <c r="J520" s="68" t="s">
        <v>3308</v>
      </c>
      <c r="K520" s="68" t="s">
        <v>3309</v>
      </c>
    </row>
    <row r="521" spans="2:11" ht="14.25" hidden="1" customHeight="1">
      <c r="B521" s="364">
        <v>45767</v>
      </c>
      <c r="C521" s="68" t="s">
        <v>3255</v>
      </c>
      <c r="D521" s="68" t="s">
        <v>1839</v>
      </c>
      <c r="E521" s="68" t="s">
        <v>2004</v>
      </c>
      <c r="F521" s="68">
        <v>4558</v>
      </c>
      <c r="G521" s="366">
        <v>0.40972222222222221</v>
      </c>
      <c r="H521" s="366">
        <v>0.48958333333333331</v>
      </c>
      <c r="I521" s="68" t="s">
        <v>3310</v>
      </c>
      <c r="J521" s="68" t="s">
        <v>3311</v>
      </c>
      <c r="K521" s="68" t="s">
        <v>3312</v>
      </c>
    </row>
    <row r="522" spans="2:11" ht="14.25" hidden="1" customHeight="1">
      <c r="B522" s="364">
        <v>45767</v>
      </c>
      <c r="C522" s="68" t="s">
        <v>3255</v>
      </c>
      <c r="D522" s="68" t="s">
        <v>1852</v>
      </c>
      <c r="E522" s="68" t="s">
        <v>2004</v>
      </c>
      <c r="F522" s="68">
        <v>4501</v>
      </c>
      <c r="G522" s="366">
        <v>0.41875000000000001</v>
      </c>
      <c r="H522" s="366">
        <v>0.5</v>
      </c>
      <c r="I522" s="68" t="s">
        <v>3313</v>
      </c>
      <c r="J522" s="68" t="s">
        <v>3314</v>
      </c>
      <c r="K522" s="68" t="s">
        <v>3312</v>
      </c>
    </row>
    <row r="523" spans="2:11" ht="14.25" hidden="1" customHeight="1">
      <c r="B523" s="364">
        <v>45767</v>
      </c>
      <c r="C523" s="68" t="s">
        <v>3255</v>
      </c>
      <c r="D523" s="68" t="s">
        <v>3315</v>
      </c>
      <c r="E523" s="68" t="s">
        <v>1977</v>
      </c>
      <c r="F523" s="68">
        <v>13814</v>
      </c>
      <c r="G523" s="366">
        <v>0.54166666666666663</v>
      </c>
      <c r="H523" s="366">
        <v>0.56944444444444442</v>
      </c>
      <c r="I523" s="68" t="s">
        <v>3316</v>
      </c>
      <c r="J523" s="68" t="s">
        <v>3317</v>
      </c>
      <c r="K523" s="68" t="s">
        <v>3318</v>
      </c>
    </row>
    <row r="524" spans="2:11" ht="14.25" hidden="1" customHeight="1">
      <c r="B524" s="364">
        <v>45767</v>
      </c>
      <c r="C524" s="68" t="s">
        <v>2671</v>
      </c>
      <c r="D524" s="68" t="s">
        <v>1830</v>
      </c>
      <c r="E524" s="68" t="s">
        <v>1987</v>
      </c>
      <c r="F524" s="68">
        <v>6218</v>
      </c>
      <c r="G524" s="366">
        <v>0.19791666666666666</v>
      </c>
      <c r="H524" s="366">
        <v>0.61041666666666672</v>
      </c>
      <c r="I524" s="68" t="s">
        <v>2150</v>
      </c>
      <c r="J524" s="68" t="s">
        <v>3043</v>
      </c>
      <c r="K524" s="68" t="s">
        <v>3319</v>
      </c>
    </row>
    <row r="525" spans="2:11" ht="14.25" hidden="1" customHeight="1">
      <c r="B525" s="364">
        <v>45767</v>
      </c>
      <c r="C525" s="68" t="s">
        <v>3255</v>
      </c>
      <c r="D525" s="68" t="s">
        <v>1871</v>
      </c>
      <c r="E525" s="68" t="s">
        <v>2004</v>
      </c>
      <c r="F525" s="68">
        <v>3293</v>
      </c>
      <c r="G525" s="366">
        <v>0.38541666666666669</v>
      </c>
      <c r="H525" s="366">
        <v>0.61458333333333337</v>
      </c>
      <c r="I525" s="68" t="s">
        <v>3320</v>
      </c>
      <c r="J525" s="68" t="s">
        <v>3321</v>
      </c>
      <c r="K525" s="68" t="s">
        <v>3322</v>
      </c>
    </row>
    <row r="526" spans="2:11" ht="14.25" hidden="1" customHeight="1">
      <c r="B526" s="364">
        <v>45767</v>
      </c>
      <c r="C526" s="68" t="s">
        <v>3255</v>
      </c>
      <c r="D526" s="68" t="s">
        <v>1874</v>
      </c>
      <c r="E526" s="68" t="s">
        <v>2004</v>
      </c>
      <c r="F526" s="68">
        <v>2375</v>
      </c>
      <c r="G526" s="366">
        <v>0.57152777777777775</v>
      </c>
      <c r="H526" s="366">
        <v>0.59166666666666667</v>
      </c>
      <c r="I526" s="68" t="s">
        <v>3310</v>
      </c>
      <c r="J526" s="68" t="s">
        <v>3311</v>
      </c>
      <c r="K526" s="68" t="s">
        <v>3318</v>
      </c>
    </row>
    <row r="527" spans="2:11" ht="14.25" hidden="1" customHeight="1">
      <c r="B527" s="364">
        <v>45767</v>
      </c>
      <c r="C527" s="68" t="s">
        <v>3255</v>
      </c>
      <c r="D527" s="68" t="s">
        <v>1739</v>
      </c>
      <c r="E527" s="68" t="s">
        <v>1977</v>
      </c>
      <c r="F527" s="68">
        <v>13074</v>
      </c>
      <c r="G527" s="366">
        <v>0.59027777777777779</v>
      </c>
      <c r="H527" s="366">
        <v>0.60624999999999996</v>
      </c>
      <c r="I527" s="68" t="s">
        <v>3323</v>
      </c>
      <c r="J527" s="68" t="s">
        <v>3324</v>
      </c>
      <c r="K527" s="68" t="s">
        <v>3318</v>
      </c>
    </row>
    <row r="528" spans="2:11" ht="14.25" hidden="1" customHeight="1">
      <c r="B528" s="364">
        <v>45767</v>
      </c>
      <c r="C528" s="68" t="s">
        <v>3255</v>
      </c>
      <c r="D528" s="68" t="s">
        <v>1735</v>
      </c>
      <c r="E528" s="68" t="s">
        <v>1977</v>
      </c>
      <c r="F528" s="68">
        <v>13990</v>
      </c>
      <c r="G528" s="366">
        <v>0.54166666666666663</v>
      </c>
      <c r="H528" s="366">
        <v>0.63194444444444442</v>
      </c>
      <c r="I528" s="68" t="s">
        <v>3325</v>
      </c>
      <c r="J528" s="68" t="s">
        <v>3326</v>
      </c>
      <c r="K528" s="68" t="s">
        <v>3327</v>
      </c>
    </row>
    <row r="529" spans="2:11" ht="14.25" hidden="1" customHeight="1">
      <c r="B529" s="364">
        <v>45767</v>
      </c>
      <c r="C529" s="68" t="s">
        <v>3255</v>
      </c>
      <c r="D529" s="68" t="s">
        <v>1740</v>
      </c>
      <c r="E529" s="68" t="s">
        <v>1977</v>
      </c>
      <c r="F529" s="68">
        <v>1439</v>
      </c>
      <c r="G529" s="366">
        <v>0.54166666666666663</v>
      </c>
      <c r="H529" s="366">
        <v>0.6430555555555556</v>
      </c>
      <c r="I529" s="68" t="s">
        <v>3328</v>
      </c>
      <c r="J529" s="68" t="s">
        <v>3329</v>
      </c>
      <c r="K529" s="68" t="s">
        <v>2127</v>
      </c>
    </row>
    <row r="530" spans="2:11" ht="14.25" hidden="1" customHeight="1">
      <c r="B530" s="364">
        <v>45767</v>
      </c>
      <c r="C530" s="68" t="s">
        <v>3255</v>
      </c>
      <c r="D530" s="68" t="s">
        <v>216</v>
      </c>
      <c r="E530" s="68" t="s">
        <v>1977</v>
      </c>
      <c r="F530" s="68">
        <v>11553</v>
      </c>
      <c r="G530" s="366">
        <v>0.54166666666666663</v>
      </c>
      <c r="H530" s="366">
        <v>0.57638888888888884</v>
      </c>
      <c r="I530" s="68" t="s">
        <v>1189</v>
      </c>
      <c r="J530" s="68" t="s">
        <v>3330</v>
      </c>
      <c r="K530" s="68" t="s">
        <v>2127</v>
      </c>
    </row>
    <row r="531" spans="2:11" ht="14.25" hidden="1" customHeight="1">
      <c r="B531" s="364">
        <v>45767</v>
      </c>
      <c r="C531" s="68" t="s">
        <v>3255</v>
      </c>
      <c r="D531" s="68" t="s">
        <v>1878</v>
      </c>
      <c r="E531" s="68" t="s">
        <v>2004</v>
      </c>
      <c r="F531" s="68" t="s">
        <v>379</v>
      </c>
      <c r="G531" s="366">
        <v>0.34375</v>
      </c>
      <c r="H531" s="366">
        <v>0.38194444444444442</v>
      </c>
      <c r="I531" s="68" t="s">
        <v>3331</v>
      </c>
      <c r="J531" s="68" t="s">
        <v>3332</v>
      </c>
      <c r="K531" s="68" t="s">
        <v>3333</v>
      </c>
    </row>
    <row r="532" spans="2:11" ht="14.25" hidden="1" customHeight="1">
      <c r="B532" s="364">
        <v>45767</v>
      </c>
      <c r="C532" s="68" t="s">
        <v>3255</v>
      </c>
      <c r="D532" s="68" t="s">
        <v>1864</v>
      </c>
      <c r="E532" s="68" t="s">
        <v>2004</v>
      </c>
      <c r="F532" s="68">
        <v>3780</v>
      </c>
      <c r="G532" s="366">
        <v>0.65416666666666667</v>
      </c>
      <c r="H532" s="366">
        <v>0.68055555555555558</v>
      </c>
      <c r="I532" s="68" t="s">
        <v>3334</v>
      </c>
      <c r="J532" s="68" t="s">
        <v>3335</v>
      </c>
      <c r="K532" s="68" t="s">
        <v>3336</v>
      </c>
    </row>
    <row r="533" spans="2:11" ht="14.25" hidden="1" customHeight="1">
      <c r="B533" s="364">
        <v>45767</v>
      </c>
      <c r="C533" s="68" t="s">
        <v>3255</v>
      </c>
      <c r="D533" s="68" t="s">
        <v>213</v>
      </c>
      <c r="E533" s="68" t="s">
        <v>1977</v>
      </c>
      <c r="F533" s="68">
        <v>13079</v>
      </c>
      <c r="G533" s="366">
        <v>0.58333333333333337</v>
      </c>
      <c r="H533" s="366">
        <v>0.64583333333333337</v>
      </c>
      <c r="I533" s="68" t="s">
        <v>3337</v>
      </c>
      <c r="J533" s="68" t="s">
        <v>3338</v>
      </c>
      <c r="K533" s="68" t="s">
        <v>3339</v>
      </c>
    </row>
    <row r="534" spans="2:11" ht="14.25" hidden="1" customHeight="1">
      <c r="B534" s="364">
        <v>45767</v>
      </c>
      <c r="C534" s="68" t="s">
        <v>3255</v>
      </c>
      <c r="D534" s="68" t="s">
        <v>1833</v>
      </c>
      <c r="E534" s="68" t="s">
        <v>1987</v>
      </c>
      <c r="F534" s="68">
        <v>5438</v>
      </c>
      <c r="G534" s="366">
        <v>0.55000000000000004</v>
      </c>
      <c r="H534" s="366">
        <v>0.68958333333333333</v>
      </c>
      <c r="I534" s="68" t="s">
        <v>3340</v>
      </c>
      <c r="J534" s="68" t="s">
        <v>3341</v>
      </c>
      <c r="K534" s="68" t="s">
        <v>3342</v>
      </c>
    </row>
    <row r="535" spans="2:11" ht="14.25" hidden="1" customHeight="1">
      <c r="B535" s="364">
        <v>45767</v>
      </c>
      <c r="C535" s="68" t="s">
        <v>3255</v>
      </c>
      <c r="D535" s="68" t="s">
        <v>1847</v>
      </c>
      <c r="E535" s="68" t="s">
        <v>2004</v>
      </c>
      <c r="F535" s="68">
        <v>4702</v>
      </c>
      <c r="G535" s="366">
        <v>0.57291666666666663</v>
      </c>
      <c r="H535" s="366">
        <v>0.67638888888888893</v>
      </c>
      <c r="I535" s="68" t="s">
        <v>3280</v>
      </c>
      <c r="J535" s="68" t="s">
        <v>3137</v>
      </c>
      <c r="K535" s="68" t="s">
        <v>3343</v>
      </c>
    </row>
    <row r="536" spans="2:11" ht="14.25" hidden="1" customHeight="1">
      <c r="B536" s="364">
        <v>45767</v>
      </c>
      <c r="C536" s="68" t="s">
        <v>3255</v>
      </c>
      <c r="D536" s="68" t="s">
        <v>1864</v>
      </c>
      <c r="E536" s="68" t="s">
        <v>2004</v>
      </c>
      <c r="F536" s="68">
        <v>3780</v>
      </c>
      <c r="G536" s="366">
        <v>0.62847222222222221</v>
      </c>
      <c r="H536" s="366">
        <v>0.65625</v>
      </c>
      <c r="I536" s="68" t="s">
        <v>3344</v>
      </c>
      <c r="J536" s="68" t="s">
        <v>3345</v>
      </c>
      <c r="K536" s="68" t="s">
        <v>3318</v>
      </c>
    </row>
    <row r="537" spans="2:11" ht="14.25" hidden="1" customHeight="1">
      <c r="B537" s="364">
        <v>45767</v>
      </c>
      <c r="C537" s="68" t="s">
        <v>3255</v>
      </c>
      <c r="D537" s="68" t="s">
        <v>1857</v>
      </c>
      <c r="E537" s="68" t="s">
        <v>2004</v>
      </c>
      <c r="F537" s="68">
        <v>4556</v>
      </c>
      <c r="G537" s="366">
        <v>0.65555555555555556</v>
      </c>
      <c r="H537" s="366">
        <v>0.68680555555555556</v>
      </c>
      <c r="I537" s="68" t="s">
        <v>3274</v>
      </c>
      <c r="J537" s="68" t="s">
        <v>3275</v>
      </c>
      <c r="K537" s="68" t="s">
        <v>3343</v>
      </c>
    </row>
    <row r="538" spans="2:11" ht="14.25" hidden="1" customHeight="1">
      <c r="B538" s="364">
        <v>45767</v>
      </c>
      <c r="C538" s="68" t="s">
        <v>3255</v>
      </c>
      <c r="D538" s="68" t="s">
        <v>1848</v>
      </c>
      <c r="E538" s="68" t="s">
        <v>2004</v>
      </c>
      <c r="F538" s="68">
        <v>4614</v>
      </c>
      <c r="G538" s="366">
        <v>0.75</v>
      </c>
      <c r="H538" s="366">
        <v>0.86319444444444449</v>
      </c>
      <c r="I538" s="68" t="s">
        <v>3346</v>
      </c>
      <c r="J538" s="68" t="s">
        <v>3347</v>
      </c>
      <c r="K538" s="68" t="s">
        <v>3348</v>
      </c>
    </row>
    <row r="539" spans="2:11" ht="14.25" hidden="1" customHeight="1">
      <c r="B539" s="364">
        <v>45767</v>
      </c>
      <c r="C539" s="68" t="s">
        <v>3255</v>
      </c>
      <c r="D539" s="68" t="s">
        <v>1862</v>
      </c>
      <c r="E539" s="68" t="s">
        <v>2004</v>
      </c>
      <c r="F539" s="68">
        <v>4195</v>
      </c>
      <c r="G539" s="366">
        <v>0.79166666666666663</v>
      </c>
      <c r="H539" s="366">
        <v>0.86736111111111114</v>
      </c>
      <c r="I539" s="68" t="s">
        <v>3349</v>
      </c>
      <c r="J539" s="68" t="s">
        <v>3350</v>
      </c>
      <c r="K539" s="68" t="s">
        <v>3351</v>
      </c>
    </row>
    <row r="540" spans="2:11" ht="14.25" hidden="1" customHeight="1">
      <c r="B540" s="364">
        <v>45767</v>
      </c>
      <c r="C540" s="68" t="s">
        <v>3255</v>
      </c>
      <c r="D540" s="68" t="s">
        <v>1870</v>
      </c>
      <c r="E540" s="68" t="s">
        <v>2004</v>
      </c>
      <c r="F540" s="68">
        <v>3164</v>
      </c>
      <c r="G540" s="366">
        <v>0.79166666666666663</v>
      </c>
      <c r="H540" s="366">
        <v>0.96527777777777779</v>
      </c>
      <c r="I540" s="68" t="s">
        <v>3352</v>
      </c>
      <c r="J540" s="68" t="s">
        <v>3353</v>
      </c>
      <c r="K540" s="68" t="s">
        <v>3351</v>
      </c>
    </row>
    <row r="541" spans="2:11" ht="14.25" hidden="1" customHeight="1">
      <c r="B541" s="364">
        <v>45767</v>
      </c>
      <c r="C541" s="68" t="s">
        <v>3255</v>
      </c>
      <c r="D541" s="68" t="s">
        <v>1746</v>
      </c>
      <c r="E541" s="68" t="s">
        <v>1977</v>
      </c>
      <c r="F541" s="68">
        <v>13144</v>
      </c>
      <c r="G541" s="366">
        <v>0.79166666666666663</v>
      </c>
      <c r="H541" s="366">
        <v>0.96805555555555556</v>
      </c>
      <c r="I541" s="68" t="s">
        <v>3354</v>
      </c>
      <c r="J541" s="68" t="s">
        <v>3355</v>
      </c>
      <c r="K541" s="68" t="s">
        <v>3356</v>
      </c>
    </row>
    <row r="542" spans="2:11" ht="14.25" hidden="1" customHeight="1">
      <c r="B542" s="364">
        <v>45767</v>
      </c>
      <c r="C542" s="68" t="s">
        <v>3357</v>
      </c>
      <c r="D542" s="68" t="s">
        <v>1849</v>
      </c>
      <c r="E542" s="68" t="s">
        <v>2004</v>
      </c>
      <c r="F542" s="68">
        <v>4685</v>
      </c>
      <c r="G542" s="366">
        <v>8.3333333333333329E-2</v>
      </c>
      <c r="H542" s="366">
        <v>0.15486111111111112</v>
      </c>
      <c r="I542" s="68" t="s">
        <v>3358</v>
      </c>
      <c r="J542" s="68" t="s">
        <v>3359</v>
      </c>
      <c r="K542" s="68" t="s">
        <v>3360</v>
      </c>
    </row>
    <row r="543" spans="2:11" ht="14.25" hidden="1" customHeight="1">
      <c r="B543" s="364">
        <v>45767</v>
      </c>
      <c r="C543" s="68" t="s">
        <v>3357</v>
      </c>
      <c r="D543" s="68" t="s">
        <v>1733</v>
      </c>
      <c r="E543" s="68" t="s">
        <v>1977</v>
      </c>
      <c r="F543" s="68">
        <v>47761</v>
      </c>
      <c r="G543" s="366">
        <v>0.79166666666666663</v>
      </c>
      <c r="H543" s="366">
        <v>0.15625</v>
      </c>
      <c r="I543" s="68" t="s">
        <v>3361</v>
      </c>
      <c r="J543" s="68" t="s">
        <v>3362</v>
      </c>
      <c r="K543" s="68" t="s">
        <v>3363</v>
      </c>
    </row>
    <row r="544" spans="2:11" ht="14.25" hidden="1" customHeight="1">
      <c r="B544" s="364">
        <v>45767</v>
      </c>
      <c r="C544" s="68" t="s">
        <v>3255</v>
      </c>
      <c r="D544" s="68" t="s">
        <v>1862</v>
      </c>
      <c r="E544" s="68" t="s">
        <v>2004</v>
      </c>
      <c r="F544" s="68">
        <v>4196</v>
      </c>
      <c r="G544" s="366">
        <v>2.6388888888888889E-2</v>
      </c>
      <c r="H544" s="366">
        <v>9.7222222222222224E-2</v>
      </c>
      <c r="I544" s="68" t="s">
        <v>3364</v>
      </c>
      <c r="J544" s="68" t="s">
        <v>3365</v>
      </c>
      <c r="K544" s="68" t="s">
        <v>2693</v>
      </c>
    </row>
    <row r="545" spans="2:11" ht="14.25" hidden="1" customHeight="1">
      <c r="B545" s="364">
        <v>45767</v>
      </c>
      <c r="C545" s="68" t="s">
        <v>3255</v>
      </c>
      <c r="D545" s="68" t="s">
        <v>1871</v>
      </c>
      <c r="E545" s="68" t="s">
        <v>2004</v>
      </c>
      <c r="F545" s="68">
        <v>3294</v>
      </c>
      <c r="G545" s="366">
        <v>0.98263888888888884</v>
      </c>
      <c r="H545" s="367">
        <v>0</v>
      </c>
      <c r="I545" s="68" t="s">
        <v>3366</v>
      </c>
      <c r="J545" s="68" t="s">
        <v>3367</v>
      </c>
      <c r="K545" s="68" t="s">
        <v>3284</v>
      </c>
    </row>
    <row r="546" spans="2:11" ht="14.25" hidden="1" customHeight="1">
      <c r="B546" s="364">
        <v>45767</v>
      </c>
      <c r="C546" s="68" t="s">
        <v>3255</v>
      </c>
      <c r="D546" s="68" t="s">
        <v>1849</v>
      </c>
      <c r="E546" s="68" t="s">
        <v>2004</v>
      </c>
      <c r="F546" s="68">
        <v>4686</v>
      </c>
      <c r="G546" s="366">
        <v>0.14930555555555555</v>
      </c>
      <c r="H546" s="366">
        <v>0.16666666666666666</v>
      </c>
      <c r="I546" s="68" t="s">
        <v>3282</v>
      </c>
      <c r="J546" s="68" t="s">
        <v>3283</v>
      </c>
      <c r="K546" s="68" t="s">
        <v>3284</v>
      </c>
    </row>
    <row r="547" spans="2:11" ht="14.25" hidden="1" customHeight="1">
      <c r="B547" s="364">
        <v>45767</v>
      </c>
      <c r="C547" s="68" t="s">
        <v>3357</v>
      </c>
      <c r="D547" s="68" t="s">
        <v>1755</v>
      </c>
      <c r="E547" s="68" t="s">
        <v>1977</v>
      </c>
      <c r="F547" s="68">
        <v>10596</v>
      </c>
      <c r="G547" s="366">
        <v>0.57708333333333328</v>
      </c>
      <c r="H547" s="366">
        <v>0.625</v>
      </c>
      <c r="I547" s="68" t="s">
        <v>3368</v>
      </c>
      <c r="J547" s="68" t="s">
        <v>3369</v>
      </c>
      <c r="K547" s="68" t="s">
        <v>3370</v>
      </c>
    </row>
    <row r="548" spans="2:11" ht="14.25" hidden="1" customHeight="1">
      <c r="B548" s="364">
        <v>45767</v>
      </c>
      <c r="C548" s="68" t="s">
        <v>3357</v>
      </c>
      <c r="D548" s="68" t="s">
        <v>1847</v>
      </c>
      <c r="E548" s="68" t="s">
        <v>2004</v>
      </c>
      <c r="F548" s="68">
        <v>4705</v>
      </c>
      <c r="G548" s="366">
        <v>0.58333333333333337</v>
      </c>
      <c r="H548" s="366">
        <v>0.6430555555555556</v>
      </c>
      <c r="I548" s="68" t="s">
        <v>3371</v>
      </c>
      <c r="J548" s="68" t="s">
        <v>3372</v>
      </c>
      <c r="K548" s="68" t="s">
        <v>3373</v>
      </c>
    </row>
    <row r="549" spans="2:11" ht="14.25" hidden="1" customHeight="1">
      <c r="B549" s="364">
        <v>45767</v>
      </c>
      <c r="C549" s="68" t="s">
        <v>3357</v>
      </c>
      <c r="D549" s="68" t="s">
        <v>1862</v>
      </c>
      <c r="E549" s="68" t="s">
        <v>2004</v>
      </c>
      <c r="F549" s="68">
        <v>4196</v>
      </c>
      <c r="G549" s="366">
        <v>0.3611111111111111</v>
      </c>
      <c r="H549" s="366">
        <v>0.37847222222222221</v>
      </c>
      <c r="I549" s="68" t="s">
        <v>3374</v>
      </c>
      <c r="J549" s="68" t="s">
        <v>3345</v>
      </c>
      <c r="K549" s="68" t="s">
        <v>3375</v>
      </c>
    </row>
    <row r="550" spans="2:11" ht="14.25" hidden="1" customHeight="1">
      <c r="B550" s="364">
        <v>45767</v>
      </c>
      <c r="C550" s="68" t="s">
        <v>3357</v>
      </c>
      <c r="D550" s="68" t="s">
        <v>1855</v>
      </c>
      <c r="E550" s="68" t="s">
        <v>2004</v>
      </c>
      <c r="F550" s="68">
        <v>4393</v>
      </c>
      <c r="G550" s="366">
        <v>0.58402777777777781</v>
      </c>
      <c r="H550" s="366">
        <v>0.60555555555555551</v>
      </c>
      <c r="I550" s="68" t="s">
        <v>3376</v>
      </c>
      <c r="J550" s="68" t="s">
        <v>3345</v>
      </c>
      <c r="K550" s="68" t="s">
        <v>3377</v>
      </c>
    </row>
    <row r="551" spans="2:11" ht="14.25" hidden="1" customHeight="1">
      <c r="B551" s="364">
        <v>45767</v>
      </c>
      <c r="C551" s="68" t="s">
        <v>3357</v>
      </c>
      <c r="D551" s="68" t="s">
        <v>1840</v>
      </c>
      <c r="E551" s="68" t="s">
        <v>2004</v>
      </c>
      <c r="F551" s="68">
        <v>4861</v>
      </c>
      <c r="G551" s="366">
        <v>0.3125</v>
      </c>
      <c r="H551" s="366">
        <v>0.60555555555555551</v>
      </c>
      <c r="I551" s="68" t="s">
        <v>3378</v>
      </c>
      <c r="J551" s="68" t="s">
        <v>3379</v>
      </c>
      <c r="K551" s="68" t="s">
        <v>2322</v>
      </c>
    </row>
    <row r="552" spans="2:11" ht="14.25" hidden="1" customHeight="1">
      <c r="B552" s="364">
        <v>45767</v>
      </c>
      <c r="C552" s="68" t="s">
        <v>2953</v>
      </c>
      <c r="D552" s="68" t="s">
        <v>1804</v>
      </c>
      <c r="E552" s="68" t="s">
        <v>1987</v>
      </c>
      <c r="F552" s="68">
        <v>11193</v>
      </c>
      <c r="G552" s="366">
        <v>8.1250000000000003E-2</v>
      </c>
      <c r="H552" s="366">
        <v>8.3333333333333329E-2</v>
      </c>
      <c r="I552" s="68" t="s">
        <v>3380</v>
      </c>
      <c r="J552" s="68" t="s">
        <v>3259</v>
      </c>
      <c r="K552" s="68" t="s">
        <v>2831</v>
      </c>
    </row>
    <row r="553" spans="2:11" ht="14.25" hidden="1" customHeight="1">
      <c r="B553" s="364">
        <v>45767</v>
      </c>
      <c r="C553" s="68" t="s">
        <v>2953</v>
      </c>
      <c r="D553" s="68" t="s">
        <v>1789</v>
      </c>
      <c r="E553" s="68" t="s">
        <v>1987</v>
      </c>
      <c r="F553" s="68">
        <v>11305</v>
      </c>
      <c r="G553" s="366">
        <v>4.1666666666666664E-2</v>
      </c>
      <c r="H553" s="366">
        <v>5.1388888888888887E-2</v>
      </c>
      <c r="I553" s="68" t="s">
        <v>2678</v>
      </c>
      <c r="J553" s="68" t="s">
        <v>3381</v>
      </c>
      <c r="K553" s="68" t="s">
        <v>2393</v>
      </c>
    </row>
    <row r="554" spans="2:11" ht="14.25" hidden="1" customHeight="1">
      <c r="B554" s="364">
        <v>45767</v>
      </c>
      <c r="C554" s="68" t="s">
        <v>2953</v>
      </c>
      <c r="D554" s="68" t="s">
        <v>213</v>
      </c>
      <c r="E554" s="68" t="s">
        <v>1977</v>
      </c>
      <c r="F554" s="68">
        <v>13083</v>
      </c>
      <c r="G554" s="366">
        <v>0.11805555555555555</v>
      </c>
      <c r="H554" s="366">
        <v>0.13194444444444445</v>
      </c>
      <c r="I554" s="68" t="s">
        <v>304</v>
      </c>
      <c r="J554" s="68" t="s">
        <v>3382</v>
      </c>
      <c r="K554" s="68" t="s">
        <v>2357</v>
      </c>
    </row>
    <row r="555" spans="2:11" ht="14.25" hidden="1" customHeight="1">
      <c r="B555" s="364">
        <v>45767</v>
      </c>
      <c r="C555" s="68" t="s">
        <v>2953</v>
      </c>
      <c r="D555" s="68" t="s">
        <v>1864</v>
      </c>
      <c r="E555" s="68" t="s">
        <v>2004</v>
      </c>
      <c r="F555" s="68">
        <v>3788</v>
      </c>
      <c r="G555" s="366">
        <v>0.13194444444444445</v>
      </c>
      <c r="H555" s="366">
        <v>0.14930555555555555</v>
      </c>
      <c r="I555" s="68" t="s">
        <v>3383</v>
      </c>
      <c r="J555" s="68" t="s">
        <v>3384</v>
      </c>
      <c r="K555" s="68" t="s">
        <v>3385</v>
      </c>
    </row>
    <row r="556" spans="2:11" ht="14.25" hidden="1" customHeight="1">
      <c r="B556" s="364">
        <v>45768</v>
      </c>
      <c r="C556" s="68" t="s">
        <v>3357</v>
      </c>
      <c r="D556" s="68" t="s">
        <v>1733</v>
      </c>
      <c r="E556" s="68" t="s">
        <v>1977</v>
      </c>
      <c r="F556" s="68">
        <v>11964</v>
      </c>
      <c r="G556" s="366">
        <v>0.42708333333333331</v>
      </c>
      <c r="H556" s="366">
        <v>0.10416666666666667</v>
      </c>
      <c r="I556" s="68" t="s">
        <v>3386</v>
      </c>
      <c r="J556" s="68" t="s">
        <v>3387</v>
      </c>
      <c r="K556" s="68" t="s">
        <v>3388</v>
      </c>
    </row>
    <row r="557" spans="2:11" ht="14.25" hidden="1" customHeight="1">
      <c r="B557" s="364">
        <v>45768</v>
      </c>
      <c r="C557" s="68" t="s">
        <v>2953</v>
      </c>
      <c r="D557" s="68" t="s">
        <v>1731</v>
      </c>
      <c r="E557" s="68" t="s">
        <v>1977</v>
      </c>
      <c r="F557" s="68">
        <v>12487</v>
      </c>
      <c r="G557" s="366">
        <v>0.15277777777777779</v>
      </c>
      <c r="H557" s="366">
        <v>0.16666666666666666</v>
      </c>
      <c r="I557" s="68" t="s">
        <v>304</v>
      </c>
      <c r="J557" s="68" t="s">
        <v>3389</v>
      </c>
      <c r="K557" s="68" t="s">
        <v>3388</v>
      </c>
    </row>
    <row r="558" spans="2:11" ht="14.25" hidden="1" customHeight="1">
      <c r="B558" s="364">
        <v>45768</v>
      </c>
      <c r="C558" s="68" t="s">
        <v>2953</v>
      </c>
      <c r="D558" s="68" t="s">
        <v>1744</v>
      </c>
      <c r="E558" s="68" t="s">
        <v>1977</v>
      </c>
      <c r="F558" s="68">
        <v>12630</v>
      </c>
      <c r="G558" s="366">
        <v>9.375E-2</v>
      </c>
      <c r="H558" s="366">
        <v>0.11458333333333333</v>
      </c>
      <c r="I558" s="68" t="s">
        <v>304</v>
      </c>
      <c r="J558" s="68" t="s">
        <v>3390</v>
      </c>
      <c r="K558" s="68" t="s">
        <v>3388</v>
      </c>
    </row>
    <row r="559" spans="2:11" ht="14.25" hidden="1" customHeight="1">
      <c r="B559" s="364">
        <v>45768</v>
      </c>
      <c r="C559" s="68" t="s">
        <v>2953</v>
      </c>
      <c r="D559" s="68" t="s">
        <v>1739</v>
      </c>
      <c r="E559" s="68" t="s">
        <v>1977</v>
      </c>
      <c r="F559" s="68">
        <v>13080</v>
      </c>
      <c r="G559" s="366">
        <v>0.15972222222222221</v>
      </c>
      <c r="H559" s="366">
        <v>0.1736111111111111</v>
      </c>
      <c r="I559" s="68" t="s">
        <v>3391</v>
      </c>
      <c r="J559" s="68" t="s">
        <v>3392</v>
      </c>
      <c r="K559" s="68" t="s">
        <v>3388</v>
      </c>
    </row>
    <row r="560" spans="2:11" ht="14.25" hidden="1" customHeight="1">
      <c r="B560" s="364">
        <v>45768</v>
      </c>
      <c r="C560" s="68" t="s">
        <v>3357</v>
      </c>
      <c r="D560" s="68" t="s">
        <v>1850</v>
      </c>
      <c r="E560" s="68" t="s">
        <v>2004</v>
      </c>
      <c r="F560" s="68">
        <v>4636</v>
      </c>
      <c r="G560" s="366">
        <v>0.87361111111111112</v>
      </c>
      <c r="H560" s="366">
        <v>0.05</v>
      </c>
      <c r="I560" s="68" t="s">
        <v>3310</v>
      </c>
      <c r="J560" s="68" t="s">
        <v>3311</v>
      </c>
      <c r="K560" s="68" t="s">
        <v>3393</v>
      </c>
    </row>
    <row r="561" spans="2:11" ht="14.25" hidden="1" customHeight="1">
      <c r="B561" s="364">
        <v>45768</v>
      </c>
      <c r="C561" s="68" t="s">
        <v>3357</v>
      </c>
      <c r="D561" s="68" t="s">
        <v>1740</v>
      </c>
      <c r="E561" s="68" t="s">
        <v>1977</v>
      </c>
      <c r="F561" s="68">
        <v>14393</v>
      </c>
      <c r="G561" s="366">
        <v>8.819444444444445E-2</v>
      </c>
      <c r="H561" s="366">
        <v>0.16319444444444445</v>
      </c>
      <c r="I561" s="68" t="s">
        <v>3280</v>
      </c>
      <c r="J561" s="68" t="s">
        <v>3137</v>
      </c>
      <c r="K561" s="68" t="s">
        <v>3394</v>
      </c>
    </row>
    <row r="562" spans="2:11" ht="14.25" hidden="1" customHeight="1">
      <c r="B562" s="364">
        <v>45768</v>
      </c>
      <c r="C562" s="68" t="s">
        <v>3357</v>
      </c>
      <c r="D562" s="68" t="s">
        <v>1860</v>
      </c>
      <c r="E562" s="68" t="s">
        <v>2004</v>
      </c>
      <c r="F562" s="68">
        <v>4314</v>
      </c>
      <c r="G562" s="366">
        <v>6.25E-2</v>
      </c>
      <c r="H562" s="366">
        <v>6.9444444444444448E-2</v>
      </c>
      <c r="I562" s="68" t="s">
        <v>3282</v>
      </c>
      <c r="J562" s="68" t="s">
        <v>3283</v>
      </c>
      <c r="K562" s="68" t="s">
        <v>3284</v>
      </c>
    </row>
    <row r="563" spans="2:11" ht="14.25" hidden="1" customHeight="1">
      <c r="B563" s="364">
        <v>45769</v>
      </c>
      <c r="C563" s="68" t="s">
        <v>2953</v>
      </c>
      <c r="D563" s="68" t="s">
        <v>216</v>
      </c>
      <c r="E563" s="68" t="s">
        <v>1977</v>
      </c>
      <c r="F563" s="68">
        <v>11559</v>
      </c>
      <c r="G563" s="366">
        <v>0.29166666666666669</v>
      </c>
      <c r="H563" s="366">
        <v>0.41666666666666669</v>
      </c>
      <c r="I563" s="68" t="s">
        <v>3395</v>
      </c>
      <c r="J563" s="68" t="s">
        <v>3396</v>
      </c>
      <c r="K563" s="68" t="s">
        <v>2490</v>
      </c>
    </row>
    <row r="564" spans="2:11" ht="14.25" hidden="1" customHeight="1">
      <c r="B564" s="364">
        <v>45769</v>
      </c>
      <c r="C564" s="68" t="s">
        <v>2953</v>
      </c>
      <c r="D564" s="68" t="s">
        <v>1871</v>
      </c>
      <c r="E564" s="68" t="s">
        <v>2004</v>
      </c>
      <c r="F564" s="68">
        <v>3303</v>
      </c>
      <c r="G564" s="366">
        <v>0.29166666666666669</v>
      </c>
      <c r="H564" s="366">
        <v>0.41458333333333336</v>
      </c>
      <c r="I564" s="68" t="s">
        <v>3397</v>
      </c>
      <c r="J564" s="68" t="s">
        <v>3398</v>
      </c>
      <c r="K564" s="68" t="s">
        <v>3399</v>
      </c>
    </row>
    <row r="565" spans="2:11" ht="14.25" hidden="1" customHeight="1">
      <c r="B565" s="364">
        <v>45769</v>
      </c>
      <c r="C565" s="68" t="s">
        <v>2953</v>
      </c>
      <c r="D565" s="68" t="s">
        <v>1759</v>
      </c>
      <c r="E565" s="68" t="s">
        <v>1977</v>
      </c>
      <c r="F565" s="68">
        <v>14123</v>
      </c>
      <c r="G565" s="366">
        <v>0.29166666666666669</v>
      </c>
      <c r="H565" s="366">
        <v>0.40902777777777777</v>
      </c>
      <c r="I565" s="68" t="s">
        <v>314</v>
      </c>
      <c r="J565" s="68" t="s">
        <v>3400</v>
      </c>
      <c r="K565" s="68" t="s">
        <v>2401</v>
      </c>
    </row>
    <row r="566" spans="2:11" ht="14.25" hidden="1" customHeight="1">
      <c r="B566" s="364">
        <v>45769</v>
      </c>
      <c r="C566" s="68" t="s">
        <v>2953</v>
      </c>
      <c r="D566" s="68" t="s">
        <v>1734</v>
      </c>
      <c r="E566" s="68" t="s">
        <v>1977</v>
      </c>
      <c r="F566" s="68" t="s">
        <v>379</v>
      </c>
      <c r="G566" s="366">
        <v>0.4513888888888889</v>
      </c>
      <c r="H566" s="366">
        <v>0.4826388888888889</v>
      </c>
      <c r="I566" s="68" t="s">
        <v>3401</v>
      </c>
      <c r="J566" s="68" t="s">
        <v>3402</v>
      </c>
      <c r="K566" s="68" t="s">
        <v>3403</v>
      </c>
    </row>
    <row r="567" spans="2:11" ht="14.25" hidden="1" customHeight="1">
      <c r="B567" s="364">
        <v>45769</v>
      </c>
      <c r="C567" s="68" t="s">
        <v>2953</v>
      </c>
      <c r="D567" s="68" t="s">
        <v>219</v>
      </c>
      <c r="E567" s="68" t="s">
        <v>1977</v>
      </c>
      <c r="F567" s="68">
        <v>10059</v>
      </c>
      <c r="G567" s="366">
        <v>0.54166666666666663</v>
      </c>
      <c r="H567" s="366">
        <v>0.60416666666666663</v>
      </c>
      <c r="I567" s="68" t="s">
        <v>3404</v>
      </c>
      <c r="J567" s="68" t="s">
        <v>3405</v>
      </c>
      <c r="K567" s="68" t="s">
        <v>3406</v>
      </c>
    </row>
    <row r="568" spans="2:11" ht="14.25" hidden="1" customHeight="1">
      <c r="B568" s="364">
        <v>45769</v>
      </c>
      <c r="C568" s="68" t="s">
        <v>2953</v>
      </c>
      <c r="D568" s="68" t="s">
        <v>1867</v>
      </c>
      <c r="E568" s="68" t="s">
        <v>2004</v>
      </c>
      <c r="F568" s="68">
        <v>4121</v>
      </c>
      <c r="G568" s="366">
        <v>0.39652777777777776</v>
      </c>
      <c r="H568" s="366">
        <v>0.625</v>
      </c>
      <c r="I568" s="68" t="s">
        <v>3407</v>
      </c>
      <c r="J568" s="68" t="s">
        <v>3408</v>
      </c>
      <c r="K568" s="68" t="s">
        <v>3409</v>
      </c>
    </row>
    <row r="569" spans="2:11" ht="14.25" hidden="1" customHeight="1">
      <c r="B569" s="364">
        <v>45769</v>
      </c>
      <c r="C569" s="68" t="s">
        <v>2953</v>
      </c>
      <c r="D569" s="68" t="s">
        <v>1832</v>
      </c>
      <c r="E569" s="68" t="s">
        <v>1987</v>
      </c>
      <c r="F569" s="68">
        <v>6151</v>
      </c>
      <c r="G569" s="366">
        <v>0.37013888888888891</v>
      </c>
      <c r="H569" s="366">
        <v>0.6875</v>
      </c>
      <c r="I569" s="68" t="s">
        <v>3410</v>
      </c>
      <c r="J569" s="68" t="s">
        <v>3411</v>
      </c>
      <c r="K569" s="68" t="s">
        <v>3412</v>
      </c>
    </row>
    <row r="570" spans="2:11" ht="14.25" hidden="1" customHeight="1">
      <c r="B570" s="364">
        <v>45769</v>
      </c>
      <c r="C570" s="68" t="s">
        <v>2953</v>
      </c>
      <c r="D570" s="68" t="s">
        <v>1846</v>
      </c>
      <c r="E570" s="68" t="s">
        <v>2004</v>
      </c>
      <c r="F570" s="68">
        <v>3244</v>
      </c>
      <c r="G570" s="366">
        <v>0.34027777777777779</v>
      </c>
      <c r="H570" s="366">
        <v>0.34722222222222221</v>
      </c>
      <c r="I570" s="68" t="s">
        <v>3413</v>
      </c>
      <c r="J570" s="68" t="s">
        <v>3414</v>
      </c>
      <c r="K570" s="68" t="s">
        <v>3415</v>
      </c>
    </row>
    <row r="571" spans="2:11" ht="14.25" hidden="1" customHeight="1">
      <c r="B571" s="364">
        <v>45769</v>
      </c>
      <c r="C571" s="68" t="s">
        <v>2953</v>
      </c>
      <c r="D571" s="68" t="s">
        <v>1867</v>
      </c>
      <c r="E571" s="68" t="s">
        <v>2004</v>
      </c>
      <c r="F571" s="68">
        <v>4121</v>
      </c>
      <c r="G571" s="366">
        <v>0.33124999999999999</v>
      </c>
      <c r="H571" s="366">
        <v>0.37708333333333333</v>
      </c>
      <c r="I571" s="68" t="s">
        <v>3416</v>
      </c>
      <c r="J571" s="68" t="s">
        <v>3417</v>
      </c>
      <c r="K571" s="68" t="s">
        <v>3415</v>
      </c>
    </row>
    <row r="572" spans="2:11" ht="14.25" hidden="1" customHeight="1">
      <c r="B572" s="364">
        <v>45769</v>
      </c>
      <c r="C572" s="68" t="s">
        <v>2953</v>
      </c>
      <c r="D572" s="68" t="s">
        <v>1870</v>
      </c>
      <c r="E572" s="68" t="s">
        <v>2004</v>
      </c>
      <c r="F572" s="68">
        <v>3173</v>
      </c>
      <c r="G572" s="366">
        <v>0.44444444444444442</v>
      </c>
      <c r="H572" s="366">
        <v>0.46180555555555558</v>
      </c>
      <c r="I572" s="68" t="s">
        <v>3413</v>
      </c>
      <c r="J572" s="68" t="s">
        <v>3414</v>
      </c>
      <c r="K572" s="68" t="s">
        <v>3418</v>
      </c>
    </row>
    <row r="573" spans="2:11" ht="14.25" hidden="1" customHeight="1">
      <c r="B573" s="364">
        <v>45769</v>
      </c>
      <c r="C573" s="68" t="s">
        <v>2953</v>
      </c>
      <c r="D573" s="68" t="s">
        <v>95</v>
      </c>
      <c r="E573" s="68" t="s">
        <v>1977</v>
      </c>
      <c r="F573" s="68">
        <v>12409</v>
      </c>
      <c r="G573" s="366">
        <v>0.46458333333333335</v>
      </c>
      <c r="H573" s="366">
        <v>0.47152777777777777</v>
      </c>
      <c r="I573" s="68" t="s">
        <v>3282</v>
      </c>
      <c r="J573" s="68" t="s">
        <v>3283</v>
      </c>
      <c r="K573" s="68" t="s">
        <v>3419</v>
      </c>
    </row>
    <row r="574" spans="2:11" ht="14.25" hidden="1" customHeight="1">
      <c r="B574" s="364">
        <v>45769</v>
      </c>
      <c r="C574" s="68" t="s">
        <v>2953</v>
      </c>
      <c r="D574" s="68" t="s">
        <v>1848</v>
      </c>
      <c r="E574" s="68" t="s">
        <v>2004</v>
      </c>
      <c r="F574" s="68">
        <v>4615</v>
      </c>
      <c r="G574" s="366">
        <v>0.56944444444444442</v>
      </c>
      <c r="H574" s="366">
        <v>0.58194444444444449</v>
      </c>
      <c r="I574" s="68" t="s">
        <v>3420</v>
      </c>
      <c r="J574" s="68" t="s">
        <v>3421</v>
      </c>
      <c r="K574" s="68" t="s">
        <v>3422</v>
      </c>
    </row>
    <row r="575" spans="2:11" ht="14.25" hidden="1" customHeight="1">
      <c r="B575" s="364">
        <v>45769</v>
      </c>
      <c r="C575" s="68" t="s">
        <v>2953</v>
      </c>
      <c r="D575" s="68" t="s">
        <v>1847</v>
      </c>
      <c r="E575" s="68" t="s">
        <v>2004</v>
      </c>
      <c r="F575" s="68">
        <v>4715</v>
      </c>
      <c r="G575" s="366">
        <v>0.49305555555555558</v>
      </c>
      <c r="H575" s="366">
        <v>0.57638888888888884</v>
      </c>
      <c r="I575" s="68" t="s">
        <v>3423</v>
      </c>
      <c r="J575" s="68" t="s">
        <v>3424</v>
      </c>
      <c r="K575" s="68" t="s">
        <v>3422</v>
      </c>
    </row>
    <row r="576" spans="2:11" ht="14.25" hidden="1" customHeight="1">
      <c r="B576" s="364">
        <v>45769</v>
      </c>
      <c r="C576" s="68" t="s">
        <v>3357</v>
      </c>
      <c r="D576" s="68" t="s">
        <v>1849</v>
      </c>
      <c r="E576" s="68" t="s">
        <v>2004</v>
      </c>
      <c r="F576" s="68">
        <v>4694</v>
      </c>
      <c r="G576" s="366">
        <v>0.29166666666666669</v>
      </c>
      <c r="H576" s="366">
        <v>0.41666666666666669</v>
      </c>
      <c r="I576" s="68" t="s">
        <v>3280</v>
      </c>
      <c r="J576" s="68" t="s">
        <v>3137</v>
      </c>
      <c r="K576" s="68" t="s">
        <v>3425</v>
      </c>
    </row>
    <row r="577" spans="2:11" ht="14.25" hidden="1" customHeight="1">
      <c r="B577" s="364">
        <v>45769</v>
      </c>
      <c r="C577" s="68" t="s">
        <v>2953</v>
      </c>
      <c r="D577" s="68" t="s">
        <v>1759</v>
      </c>
      <c r="E577" s="68" t="s">
        <v>1977</v>
      </c>
      <c r="F577" s="68">
        <v>14124</v>
      </c>
      <c r="G577" s="366">
        <v>0.54166666666666663</v>
      </c>
      <c r="H577" s="366">
        <v>0.66527777777777775</v>
      </c>
      <c r="I577" s="68" t="s">
        <v>893</v>
      </c>
      <c r="J577" s="68" t="s">
        <v>3426</v>
      </c>
      <c r="K577" s="68" t="s">
        <v>2006</v>
      </c>
    </row>
    <row r="578" spans="2:11" ht="14.25" hidden="1" customHeight="1">
      <c r="B578" s="364">
        <v>45769</v>
      </c>
      <c r="C578" s="68" t="s">
        <v>2953</v>
      </c>
      <c r="D578" s="68" t="s">
        <v>1844</v>
      </c>
      <c r="E578" s="68" t="s">
        <v>2004</v>
      </c>
      <c r="F578" s="68" t="s">
        <v>379</v>
      </c>
      <c r="G578" s="366">
        <v>0.29166666666666669</v>
      </c>
      <c r="H578" s="366">
        <v>0.73263888888888884</v>
      </c>
      <c r="I578" s="68" t="s">
        <v>3427</v>
      </c>
      <c r="J578" s="68" t="s">
        <v>3428</v>
      </c>
      <c r="K578" s="68" t="s">
        <v>3429</v>
      </c>
    </row>
    <row r="579" spans="2:11" ht="14.25" hidden="1" customHeight="1">
      <c r="B579" s="364">
        <v>45769</v>
      </c>
      <c r="C579" s="68" t="s">
        <v>2953</v>
      </c>
      <c r="D579" s="68" t="s">
        <v>1797</v>
      </c>
      <c r="E579" s="68" t="s">
        <v>1987</v>
      </c>
      <c r="F579" s="68">
        <v>10460</v>
      </c>
      <c r="G579" s="366">
        <v>0.79166666666666663</v>
      </c>
      <c r="H579" s="366">
        <v>0.85763888888888884</v>
      </c>
      <c r="I579" s="68" t="s">
        <v>3430</v>
      </c>
      <c r="J579" s="68" t="s">
        <v>3431</v>
      </c>
      <c r="K579" s="68" t="s">
        <v>2369</v>
      </c>
    </row>
    <row r="580" spans="2:11" ht="14.25" hidden="1" customHeight="1">
      <c r="B580" s="364">
        <v>45769</v>
      </c>
      <c r="C580" s="68" t="s">
        <v>2953</v>
      </c>
      <c r="D580" s="68" t="s">
        <v>1786</v>
      </c>
      <c r="E580" s="68" t="s">
        <v>1987</v>
      </c>
      <c r="F580" s="68">
        <v>11773</v>
      </c>
      <c r="G580" s="366">
        <v>0.79166666666666663</v>
      </c>
      <c r="H580" s="366">
        <v>0.86111111111111116</v>
      </c>
      <c r="I580" s="68" t="s">
        <v>3432</v>
      </c>
      <c r="J580" s="68" t="s">
        <v>3433</v>
      </c>
      <c r="K580" s="68" t="s">
        <v>3434</v>
      </c>
    </row>
    <row r="581" spans="2:11" ht="14.25" hidden="1" customHeight="1">
      <c r="B581" s="364">
        <v>45769</v>
      </c>
      <c r="C581" s="68" t="s">
        <v>2953</v>
      </c>
      <c r="D581" s="68" t="s">
        <v>3435</v>
      </c>
      <c r="E581" s="68" t="s">
        <v>1977</v>
      </c>
      <c r="F581" s="68">
        <v>14873</v>
      </c>
      <c r="G581" s="366">
        <v>0.79166666666666663</v>
      </c>
      <c r="H581" s="366">
        <v>0.86805555555555558</v>
      </c>
      <c r="I581" s="68" t="s">
        <v>3436</v>
      </c>
      <c r="J581" s="68" t="s">
        <v>3437</v>
      </c>
      <c r="K581" s="68" t="s">
        <v>3438</v>
      </c>
    </row>
    <row r="582" spans="2:11" ht="14.25" hidden="1" customHeight="1">
      <c r="B582" s="364">
        <v>45769</v>
      </c>
      <c r="C582" s="68" t="s">
        <v>2953</v>
      </c>
      <c r="D582" s="68" t="s">
        <v>1864</v>
      </c>
      <c r="E582" s="68" t="s">
        <v>2004</v>
      </c>
      <c r="F582" s="68">
        <v>3796</v>
      </c>
      <c r="G582" s="366">
        <v>0.84861111111111109</v>
      </c>
      <c r="H582" s="366">
        <v>0.87152777777777779</v>
      </c>
      <c r="I582" s="68" t="s">
        <v>3439</v>
      </c>
      <c r="J582" s="68" t="s">
        <v>3440</v>
      </c>
      <c r="K582" s="68" t="s">
        <v>3441</v>
      </c>
    </row>
    <row r="583" spans="2:11" ht="14.25" hidden="1" customHeight="1">
      <c r="B583" s="364">
        <v>45769</v>
      </c>
      <c r="C583" s="68" t="s">
        <v>2953</v>
      </c>
      <c r="D583" s="68" t="s">
        <v>1741</v>
      </c>
      <c r="E583" s="68" t="s">
        <v>1977</v>
      </c>
      <c r="F583" s="68">
        <v>10383</v>
      </c>
      <c r="G583" s="366">
        <v>0.75</v>
      </c>
      <c r="H583" s="366">
        <v>0.875</v>
      </c>
      <c r="I583" s="68" t="s">
        <v>3442</v>
      </c>
      <c r="J583" s="68" t="s">
        <v>3443</v>
      </c>
      <c r="K583" s="68" t="s">
        <v>3444</v>
      </c>
    </row>
    <row r="584" spans="2:11" ht="14.25" hidden="1" customHeight="1">
      <c r="B584" s="364">
        <v>45769</v>
      </c>
      <c r="C584" s="68" t="s">
        <v>2953</v>
      </c>
      <c r="D584" s="68" t="s">
        <v>107</v>
      </c>
      <c r="E584" s="68" t="s">
        <v>1977</v>
      </c>
      <c r="F584" s="68">
        <v>13134</v>
      </c>
      <c r="G584" s="366">
        <v>0.85069444444444442</v>
      </c>
      <c r="H584" s="366">
        <v>0.875</v>
      </c>
      <c r="I584" s="68" t="s">
        <v>3445</v>
      </c>
      <c r="J584" s="68" t="s">
        <v>3446</v>
      </c>
      <c r="K584" s="68" t="s">
        <v>3447</v>
      </c>
    </row>
    <row r="585" spans="2:11" ht="14.25" hidden="1" customHeight="1">
      <c r="B585" s="364">
        <v>45769</v>
      </c>
      <c r="C585" s="68" t="s">
        <v>2953</v>
      </c>
      <c r="D585" s="68" t="s">
        <v>1879</v>
      </c>
      <c r="E585" s="68" t="s">
        <v>2004</v>
      </c>
      <c r="F585" s="68">
        <v>3442</v>
      </c>
      <c r="G585" s="366">
        <v>0.81874999999999998</v>
      </c>
      <c r="H585" s="366">
        <v>0.90069444444444446</v>
      </c>
      <c r="I585" s="68" t="s">
        <v>3448</v>
      </c>
      <c r="J585" s="68" t="s">
        <v>3449</v>
      </c>
      <c r="K585" s="68" t="s">
        <v>3450</v>
      </c>
    </row>
    <row r="586" spans="2:11" ht="14.25" hidden="1" customHeight="1">
      <c r="B586" s="364">
        <v>45769</v>
      </c>
      <c r="C586" s="68" t="s">
        <v>2953</v>
      </c>
      <c r="D586" s="68" t="s">
        <v>1824</v>
      </c>
      <c r="E586" s="68" t="s">
        <v>1987</v>
      </c>
      <c r="F586" s="68">
        <v>6453</v>
      </c>
      <c r="G586" s="366">
        <v>0.8881944444444444</v>
      </c>
      <c r="H586" s="366">
        <v>0.8979166666666667</v>
      </c>
      <c r="I586" s="68" t="s">
        <v>3451</v>
      </c>
      <c r="J586" s="68" t="s">
        <v>2177</v>
      </c>
      <c r="K586" s="68" t="s">
        <v>3452</v>
      </c>
    </row>
    <row r="587" spans="2:11" ht="14.25" hidden="1" customHeight="1">
      <c r="B587" s="364">
        <v>45769</v>
      </c>
      <c r="C587" s="68" t="s">
        <v>2953</v>
      </c>
      <c r="D587" s="68" t="s">
        <v>216</v>
      </c>
      <c r="E587" s="68" t="s">
        <v>1977</v>
      </c>
      <c r="F587" s="68">
        <v>11562</v>
      </c>
      <c r="G587" s="366">
        <v>0.91666666666666663</v>
      </c>
      <c r="H587" s="366">
        <v>0.95138888888888884</v>
      </c>
      <c r="I587" s="68" t="s">
        <v>3453</v>
      </c>
      <c r="J587" s="68" t="s">
        <v>3454</v>
      </c>
      <c r="K587" s="68" t="s">
        <v>3455</v>
      </c>
    </row>
    <row r="588" spans="2:11" ht="14.25" hidden="1" customHeight="1">
      <c r="B588" s="364">
        <v>45769</v>
      </c>
      <c r="C588" s="68" t="s">
        <v>3456</v>
      </c>
      <c r="D588" s="68" t="s">
        <v>1852</v>
      </c>
      <c r="E588" s="68" t="s">
        <v>2004</v>
      </c>
      <c r="F588" s="68">
        <v>4524</v>
      </c>
      <c r="G588" s="366">
        <v>0.81736111111111109</v>
      </c>
      <c r="H588" s="366">
        <v>0.98124999999999996</v>
      </c>
      <c r="I588" s="68" t="s">
        <v>3457</v>
      </c>
      <c r="J588" s="68" t="s">
        <v>3458</v>
      </c>
      <c r="K588" s="68" t="s">
        <v>3459</v>
      </c>
    </row>
    <row r="589" spans="2:11" ht="14.25" hidden="1" customHeight="1">
      <c r="B589" s="364">
        <v>45769</v>
      </c>
      <c r="C589" s="68" t="s">
        <v>2953</v>
      </c>
      <c r="D589" s="68" t="s">
        <v>1861</v>
      </c>
      <c r="E589" s="68" t="s">
        <v>2004</v>
      </c>
      <c r="F589" s="68">
        <v>4334</v>
      </c>
      <c r="G589" s="366">
        <v>0.81388888888888888</v>
      </c>
      <c r="H589" s="366">
        <v>0.87847222222222221</v>
      </c>
      <c r="I589" s="68" t="s">
        <v>3277</v>
      </c>
      <c r="J589" s="68" t="s">
        <v>3278</v>
      </c>
      <c r="K589" s="68" t="s">
        <v>3284</v>
      </c>
    </row>
    <row r="590" spans="2:11" ht="14.25" hidden="1" customHeight="1">
      <c r="B590" s="364">
        <v>45770</v>
      </c>
      <c r="C590" s="68" t="s">
        <v>3456</v>
      </c>
      <c r="D590" s="68" t="s">
        <v>1793</v>
      </c>
      <c r="E590" s="68" t="s">
        <v>1987</v>
      </c>
      <c r="F590" s="68">
        <v>11723</v>
      </c>
      <c r="G590" s="366">
        <v>0.3611111111111111</v>
      </c>
      <c r="H590" s="366">
        <v>0.37291666666666667</v>
      </c>
      <c r="I590" s="68" t="s">
        <v>3460</v>
      </c>
      <c r="J590" s="68" t="s">
        <v>3461</v>
      </c>
      <c r="K590" s="68" t="s">
        <v>3462</v>
      </c>
    </row>
    <row r="591" spans="2:11" ht="14.25" hidden="1" customHeight="1">
      <c r="B591" s="364">
        <v>45770</v>
      </c>
      <c r="C591" s="68" t="s">
        <v>3456</v>
      </c>
      <c r="D591" s="68" t="s">
        <v>1866</v>
      </c>
      <c r="E591" s="68" t="s">
        <v>2004</v>
      </c>
      <c r="F591" s="68">
        <v>3317</v>
      </c>
      <c r="G591" s="366">
        <v>0.34027777777777779</v>
      </c>
      <c r="H591" s="366">
        <v>0.37361111111111112</v>
      </c>
      <c r="I591" s="68" t="s">
        <v>3463</v>
      </c>
      <c r="J591" s="68" t="s">
        <v>3464</v>
      </c>
      <c r="K591" s="68" t="s">
        <v>3465</v>
      </c>
    </row>
    <row r="592" spans="2:11" ht="14.25" hidden="1" customHeight="1">
      <c r="B592" s="364">
        <v>45770</v>
      </c>
      <c r="C592" s="68" t="s">
        <v>3456</v>
      </c>
      <c r="D592" s="68" t="s">
        <v>1731</v>
      </c>
      <c r="E592" s="68" t="s">
        <v>1977</v>
      </c>
      <c r="F592" s="68" t="s">
        <v>379</v>
      </c>
      <c r="G592" s="366">
        <v>0.29166666666666669</v>
      </c>
      <c r="H592" s="366">
        <v>0.37013888888888891</v>
      </c>
      <c r="I592" s="68" t="s">
        <v>3466</v>
      </c>
      <c r="J592" s="68" t="s">
        <v>3467</v>
      </c>
      <c r="K592" s="68" t="s">
        <v>3468</v>
      </c>
    </row>
    <row r="593" spans="2:11" ht="14.25" hidden="1" customHeight="1">
      <c r="B593" s="364">
        <v>45770</v>
      </c>
      <c r="C593" s="68" t="s">
        <v>3456</v>
      </c>
      <c r="D593" s="68" t="s">
        <v>1869</v>
      </c>
      <c r="E593" s="68" t="s">
        <v>2004</v>
      </c>
      <c r="F593" s="68">
        <v>3343</v>
      </c>
      <c r="G593" s="366">
        <v>0.48958333333333331</v>
      </c>
      <c r="H593" s="366">
        <v>0.57916666666666672</v>
      </c>
      <c r="I593" s="68" t="s">
        <v>3469</v>
      </c>
      <c r="J593" s="68" t="s">
        <v>3470</v>
      </c>
      <c r="K593" s="68" t="s">
        <v>3471</v>
      </c>
    </row>
    <row r="594" spans="2:11" ht="14.25" hidden="1" customHeight="1">
      <c r="B594" s="364">
        <v>45770</v>
      </c>
      <c r="C594" s="68" t="s">
        <v>3456</v>
      </c>
      <c r="D594" s="68" t="s">
        <v>1802</v>
      </c>
      <c r="E594" s="68" t="s">
        <v>1987</v>
      </c>
      <c r="F594" s="68">
        <v>11322</v>
      </c>
      <c r="G594" s="366">
        <v>0.29166666666666669</v>
      </c>
      <c r="H594" s="366">
        <v>0.59513888888888888</v>
      </c>
      <c r="I594" s="68" t="s">
        <v>3472</v>
      </c>
      <c r="J594" s="68" t="s">
        <v>3473</v>
      </c>
      <c r="K594" s="68" t="s">
        <v>3474</v>
      </c>
    </row>
    <row r="595" spans="2:11" ht="14.25" hidden="1" customHeight="1">
      <c r="B595" s="364">
        <v>45770</v>
      </c>
      <c r="C595" s="68" t="s">
        <v>2953</v>
      </c>
      <c r="D595" s="68" t="s">
        <v>1861</v>
      </c>
      <c r="E595" s="68" t="s">
        <v>2004</v>
      </c>
      <c r="F595" s="68">
        <v>4334</v>
      </c>
      <c r="G595" s="366">
        <v>0.85416666666666663</v>
      </c>
      <c r="H595" s="366">
        <v>0.86944444444444446</v>
      </c>
      <c r="I595" s="68" t="s">
        <v>3475</v>
      </c>
      <c r="J595" s="68" t="s">
        <v>3476</v>
      </c>
      <c r="K595" s="68" t="s">
        <v>3284</v>
      </c>
    </row>
    <row r="596" spans="2:11" ht="14.25" hidden="1" customHeight="1">
      <c r="B596" s="364">
        <v>45770</v>
      </c>
      <c r="C596" s="68" t="s">
        <v>2953</v>
      </c>
      <c r="D596" s="68" t="s">
        <v>1860</v>
      </c>
      <c r="E596" s="68" t="s">
        <v>2004</v>
      </c>
      <c r="F596" s="68">
        <v>4326</v>
      </c>
      <c r="G596" s="366">
        <v>0.83333333333333337</v>
      </c>
      <c r="H596" s="366">
        <v>0.97916666666666663</v>
      </c>
      <c r="I596" s="68" t="s">
        <v>3280</v>
      </c>
      <c r="J596" s="68" t="s">
        <v>3137</v>
      </c>
      <c r="K596" s="68" t="s">
        <v>3284</v>
      </c>
    </row>
    <row r="597" spans="2:11" ht="14.25" hidden="1" customHeight="1">
      <c r="B597" s="364">
        <v>45770</v>
      </c>
      <c r="C597" s="68" t="s">
        <v>3456</v>
      </c>
      <c r="D597" s="68" t="s">
        <v>1731</v>
      </c>
      <c r="E597" s="68" t="s">
        <v>1977</v>
      </c>
      <c r="F597" s="68">
        <v>12504</v>
      </c>
      <c r="G597" s="366">
        <v>0.60416666666666663</v>
      </c>
      <c r="H597" s="366">
        <v>0.62986111111111109</v>
      </c>
      <c r="I597" s="68" t="s">
        <v>3477</v>
      </c>
      <c r="J597" s="68" t="s">
        <v>3478</v>
      </c>
      <c r="K597" s="68" t="s">
        <v>3479</v>
      </c>
    </row>
    <row r="598" spans="2:11" ht="14.25" hidden="1" customHeight="1">
      <c r="B598" s="364">
        <v>45770</v>
      </c>
      <c r="C598" s="68" t="s">
        <v>2953</v>
      </c>
      <c r="D598" s="68" t="s">
        <v>1876</v>
      </c>
      <c r="E598" s="68" t="s">
        <v>2004</v>
      </c>
      <c r="F598" s="68">
        <v>3145</v>
      </c>
      <c r="G598" s="366">
        <v>0.95347222222222228</v>
      </c>
      <c r="H598" s="367">
        <v>0</v>
      </c>
      <c r="I598" s="68" t="s">
        <v>3310</v>
      </c>
      <c r="J598" s="68" t="s">
        <v>3311</v>
      </c>
      <c r="K598" s="68" t="s">
        <v>3284</v>
      </c>
    </row>
    <row r="599" spans="2:11" ht="14.25" hidden="1" customHeight="1">
      <c r="B599" s="364">
        <v>45770</v>
      </c>
      <c r="C599" s="68" t="s">
        <v>3456</v>
      </c>
      <c r="D599" s="68" t="s">
        <v>1868</v>
      </c>
      <c r="E599" s="68" t="s">
        <v>2004</v>
      </c>
      <c r="F599" s="68">
        <v>3333</v>
      </c>
      <c r="G599" s="366">
        <v>0.29375000000000001</v>
      </c>
      <c r="H599" s="366">
        <v>0.34236111111111112</v>
      </c>
      <c r="I599" s="68" t="s">
        <v>3480</v>
      </c>
      <c r="J599" s="68" t="s">
        <v>3278</v>
      </c>
      <c r="K599" s="68" t="s">
        <v>3481</v>
      </c>
    </row>
    <row r="600" spans="2:11" ht="14.25" hidden="1" customHeight="1">
      <c r="B600" s="364">
        <v>45770</v>
      </c>
      <c r="C600" s="68" t="s">
        <v>3456</v>
      </c>
      <c r="D600" s="68" t="s">
        <v>1877</v>
      </c>
      <c r="E600" s="68" t="s">
        <v>2004</v>
      </c>
      <c r="F600" s="68">
        <v>3226</v>
      </c>
      <c r="G600" s="366">
        <v>0.33958333333333335</v>
      </c>
      <c r="H600" s="366">
        <v>0.3576388888888889</v>
      </c>
      <c r="I600" s="68" t="s">
        <v>3482</v>
      </c>
      <c r="J600" s="68" t="s">
        <v>3483</v>
      </c>
      <c r="K600" s="68" t="s">
        <v>3484</v>
      </c>
    </row>
    <row r="601" spans="2:11" ht="14.25" hidden="1" customHeight="1">
      <c r="B601" s="364">
        <v>45770</v>
      </c>
      <c r="C601" s="68" t="s">
        <v>3456</v>
      </c>
      <c r="D601" s="68" t="s">
        <v>1762</v>
      </c>
      <c r="E601" s="68" t="s">
        <v>2004</v>
      </c>
      <c r="F601" s="68">
        <v>13494</v>
      </c>
      <c r="G601" s="366">
        <v>0.42499999999999999</v>
      </c>
      <c r="H601" s="366">
        <v>0.43472222222222223</v>
      </c>
      <c r="I601" s="68" t="s">
        <v>3485</v>
      </c>
      <c r="J601" s="68" t="s">
        <v>3486</v>
      </c>
      <c r="K601" s="68" t="s">
        <v>3487</v>
      </c>
    </row>
    <row r="602" spans="2:11" ht="14.25" hidden="1" customHeight="1">
      <c r="B602" s="364">
        <v>45770</v>
      </c>
      <c r="C602" s="68" t="s">
        <v>3456</v>
      </c>
      <c r="D602" s="68" t="s">
        <v>216</v>
      </c>
      <c r="E602" s="68" t="s">
        <v>1977</v>
      </c>
      <c r="F602" s="68">
        <v>11563</v>
      </c>
      <c r="G602" s="366">
        <v>0.38819444444444445</v>
      </c>
      <c r="H602" s="366">
        <v>0.44444444444444442</v>
      </c>
      <c r="I602" s="68" t="s">
        <v>3488</v>
      </c>
      <c r="J602" s="68" t="s">
        <v>3137</v>
      </c>
      <c r="K602" s="68" t="s">
        <v>3489</v>
      </c>
    </row>
    <row r="603" spans="2:11" ht="14.25" hidden="1" customHeight="1">
      <c r="B603" s="364">
        <v>45770</v>
      </c>
      <c r="C603" s="68" t="s">
        <v>3456</v>
      </c>
      <c r="D603" s="68" t="s">
        <v>1729</v>
      </c>
      <c r="E603" s="68" t="s">
        <v>1977</v>
      </c>
      <c r="F603" s="68">
        <v>12076</v>
      </c>
      <c r="G603" s="366">
        <v>0.46597222222222223</v>
      </c>
      <c r="H603" s="366">
        <v>0.58125000000000004</v>
      </c>
      <c r="I603" s="68" t="s">
        <v>3490</v>
      </c>
      <c r="J603" s="68" t="s">
        <v>3491</v>
      </c>
      <c r="K603" s="68" t="s">
        <v>3492</v>
      </c>
    </row>
    <row r="604" spans="2:11" ht="14.25" hidden="1" customHeight="1">
      <c r="B604" s="364">
        <v>45770</v>
      </c>
      <c r="C604" s="68" t="s">
        <v>3456</v>
      </c>
      <c r="D604" s="68" t="s">
        <v>1794</v>
      </c>
      <c r="E604" s="68" t="s">
        <v>1987</v>
      </c>
      <c r="F604" s="68">
        <v>11562</v>
      </c>
      <c r="G604" s="366">
        <v>0.12430555555555556</v>
      </c>
      <c r="H604" s="366">
        <v>0.15277777777777779</v>
      </c>
      <c r="I604" s="68" t="s">
        <v>3493</v>
      </c>
      <c r="J604" s="68" t="s">
        <v>3494</v>
      </c>
      <c r="K604" s="68" t="s">
        <v>3495</v>
      </c>
    </row>
    <row r="605" spans="2:11" ht="14.25" hidden="1" customHeight="1">
      <c r="B605" s="364">
        <v>45770</v>
      </c>
      <c r="C605" s="68" t="s">
        <v>3456</v>
      </c>
      <c r="D605" s="68" t="s">
        <v>1746</v>
      </c>
      <c r="E605" s="68" t="s">
        <v>1977</v>
      </c>
      <c r="F605" s="68">
        <v>13170</v>
      </c>
      <c r="G605" s="366">
        <v>0.49583333333333335</v>
      </c>
      <c r="H605" s="366">
        <v>0.60416666666666663</v>
      </c>
      <c r="I605" s="68" t="s">
        <v>3496</v>
      </c>
      <c r="J605" s="68" t="s">
        <v>3497</v>
      </c>
      <c r="K605" s="68" t="s">
        <v>3498</v>
      </c>
    </row>
    <row r="606" spans="2:11" ht="14.25" hidden="1" customHeight="1">
      <c r="B606" s="364">
        <v>45770</v>
      </c>
      <c r="C606" s="68" t="s">
        <v>3456</v>
      </c>
      <c r="D606" s="68" t="s">
        <v>1859</v>
      </c>
      <c r="E606" s="68" t="s">
        <v>2004</v>
      </c>
      <c r="F606" s="68">
        <v>4243</v>
      </c>
      <c r="G606" s="366">
        <v>0.61250000000000004</v>
      </c>
      <c r="H606" s="366">
        <v>0.62708333333333333</v>
      </c>
      <c r="I606" s="68" t="s">
        <v>3490</v>
      </c>
      <c r="J606" s="68" t="s">
        <v>3278</v>
      </c>
      <c r="K606" s="68" t="s">
        <v>3499</v>
      </c>
    </row>
    <row r="607" spans="2:11" ht="14.25" hidden="1" customHeight="1">
      <c r="B607" s="364">
        <v>45770</v>
      </c>
      <c r="C607" s="68" t="s">
        <v>3456</v>
      </c>
      <c r="D607" s="68" t="s">
        <v>1732</v>
      </c>
      <c r="E607" s="68" t="s">
        <v>1977</v>
      </c>
      <c r="F607" s="68">
        <v>13776</v>
      </c>
      <c r="G607" s="366">
        <v>0.60416666666666663</v>
      </c>
      <c r="H607" s="366">
        <v>0.66249999999999998</v>
      </c>
      <c r="I607" s="68" t="s">
        <v>3500</v>
      </c>
      <c r="J607" s="68" t="s">
        <v>3501</v>
      </c>
      <c r="K607" s="68" t="s">
        <v>3502</v>
      </c>
    </row>
    <row r="608" spans="2:11" ht="14.25" hidden="1" customHeight="1">
      <c r="B608" s="364">
        <v>45770</v>
      </c>
      <c r="C608" s="68" t="s">
        <v>3456</v>
      </c>
      <c r="D608" s="68" t="s">
        <v>1759</v>
      </c>
      <c r="E608" s="68" t="s">
        <v>1977</v>
      </c>
      <c r="F608" s="68" t="s">
        <v>379</v>
      </c>
      <c r="G608" s="366">
        <v>0.625</v>
      </c>
      <c r="H608" s="366">
        <v>0.7</v>
      </c>
      <c r="I608" s="68" t="s">
        <v>3503</v>
      </c>
      <c r="J608" s="68" t="s">
        <v>3504</v>
      </c>
      <c r="K608" s="68" t="s">
        <v>3505</v>
      </c>
    </row>
    <row r="609" spans="2:11" ht="14.25" hidden="1" customHeight="1">
      <c r="B609" s="364">
        <v>45770</v>
      </c>
      <c r="C609" s="68" t="s">
        <v>2953</v>
      </c>
      <c r="D609" s="68" t="s">
        <v>3506</v>
      </c>
      <c r="E609" s="68" t="s">
        <v>2004</v>
      </c>
      <c r="F609" s="68" t="s">
        <v>379</v>
      </c>
      <c r="G609" s="366">
        <v>0.29166666666666669</v>
      </c>
      <c r="H609" s="366">
        <v>0.4861111111111111</v>
      </c>
      <c r="I609" s="68" t="s">
        <v>3507</v>
      </c>
      <c r="J609" s="68" t="s">
        <v>3508</v>
      </c>
      <c r="K609" s="68" t="s">
        <v>1980</v>
      </c>
    </row>
    <row r="610" spans="2:11" ht="14.25" hidden="1" customHeight="1">
      <c r="B610" s="364">
        <v>45770</v>
      </c>
      <c r="C610" s="68" t="s">
        <v>3456</v>
      </c>
      <c r="D610" s="68" t="s">
        <v>95</v>
      </c>
      <c r="E610" s="68" t="s">
        <v>1977</v>
      </c>
      <c r="F610" s="68">
        <v>12415</v>
      </c>
      <c r="G610" s="366">
        <v>0.36249999999999999</v>
      </c>
      <c r="H610" s="366">
        <v>0.41319444444444442</v>
      </c>
      <c r="I610" s="68" t="s">
        <v>1313</v>
      </c>
      <c r="J610" s="68" t="s">
        <v>3509</v>
      </c>
      <c r="K610" s="68" t="s">
        <v>2006</v>
      </c>
    </row>
    <row r="611" spans="2:11" ht="14.25" hidden="1" customHeight="1">
      <c r="B611" s="364">
        <v>45770</v>
      </c>
      <c r="C611" s="68" t="s">
        <v>3456</v>
      </c>
      <c r="D611" s="68" t="s">
        <v>107</v>
      </c>
      <c r="E611" s="68" t="s">
        <v>1977</v>
      </c>
      <c r="F611" s="68">
        <v>13144</v>
      </c>
      <c r="G611" s="366">
        <v>0.42638888888888887</v>
      </c>
      <c r="H611" s="366">
        <v>0.55486111111111114</v>
      </c>
      <c r="I611" s="68" t="s">
        <v>314</v>
      </c>
      <c r="J611" s="68" t="s">
        <v>3510</v>
      </c>
      <c r="K611" s="68" t="s">
        <v>2006</v>
      </c>
    </row>
    <row r="612" spans="2:11" ht="14.25" hidden="1" customHeight="1">
      <c r="B612" s="364">
        <v>45770</v>
      </c>
      <c r="C612" s="68" t="s">
        <v>3456</v>
      </c>
      <c r="D612" s="68" t="s">
        <v>94</v>
      </c>
      <c r="E612" s="68" t="s">
        <v>1977</v>
      </c>
      <c r="F612" s="68">
        <v>10933</v>
      </c>
      <c r="G612" s="366">
        <v>0.46250000000000002</v>
      </c>
      <c r="H612" s="366">
        <v>0.70208333333333328</v>
      </c>
      <c r="I612" s="68" t="s">
        <v>3511</v>
      </c>
      <c r="J612" s="68" t="s">
        <v>3512</v>
      </c>
      <c r="K612" s="68" t="s">
        <v>2006</v>
      </c>
    </row>
    <row r="613" spans="2:11" ht="14.25" hidden="1" customHeight="1">
      <c r="B613" s="364">
        <v>45770</v>
      </c>
      <c r="C613" s="68" t="s">
        <v>3456</v>
      </c>
      <c r="D613" s="68" t="s">
        <v>88</v>
      </c>
      <c r="E613" s="68" t="s">
        <v>1977</v>
      </c>
      <c r="F613" s="68">
        <v>14075</v>
      </c>
      <c r="G613" s="366">
        <v>0.58333333333333337</v>
      </c>
      <c r="H613" s="366">
        <v>0.59236111111111112</v>
      </c>
      <c r="I613" s="68" t="s">
        <v>304</v>
      </c>
      <c r="J613" s="68" t="s">
        <v>932</v>
      </c>
      <c r="K613" s="68" t="s">
        <v>2006</v>
      </c>
    </row>
    <row r="614" spans="2:11" ht="14.25" hidden="1" customHeight="1">
      <c r="B614" s="364">
        <v>45770</v>
      </c>
      <c r="C614" s="68" t="s">
        <v>3456</v>
      </c>
      <c r="D614" s="68" t="s">
        <v>1753</v>
      </c>
      <c r="E614" s="68" t="s">
        <v>1977</v>
      </c>
      <c r="F614" s="68">
        <v>13622</v>
      </c>
      <c r="G614" s="366">
        <v>0.57361111111111107</v>
      </c>
      <c r="H614" s="366">
        <v>0.65625</v>
      </c>
      <c r="I614" s="68" t="s">
        <v>3513</v>
      </c>
      <c r="J614" s="68" t="s">
        <v>3514</v>
      </c>
      <c r="K614" s="68" t="s">
        <v>2006</v>
      </c>
    </row>
    <row r="615" spans="2:11" ht="14.25" hidden="1" customHeight="1">
      <c r="B615" s="364">
        <v>45770</v>
      </c>
      <c r="C615" s="68" t="s">
        <v>3456</v>
      </c>
      <c r="D615" s="68" t="s">
        <v>1880</v>
      </c>
      <c r="E615" s="68" t="s">
        <v>2004</v>
      </c>
      <c r="F615" s="68">
        <v>3444</v>
      </c>
      <c r="G615" s="366">
        <v>0.83125000000000004</v>
      </c>
      <c r="H615" s="366">
        <v>0.84027777777777779</v>
      </c>
      <c r="I615" s="68" t="s">
        <v>3515</v>
      </c>
      <c r="J615" s="68" t="s">
        <v>3516</v>
      </c>
      <c r="K615" s="68" t="s">
        <v>3517</v>
      </c>
    </row>
    <row r="616" spans="2:11" ht="14.25" hidden="1" customHeight="1">
      <c r="B616" s="364">
        <v>45770</v>
      </c>
      <c r="C616" s="68" t="s">
        <v>3456</v>
      </c>
      <c r="D616" s="68" t="s">
        <v>1734</v>
      </c>
      <c r="E616" s="68" t="s">
        <v>1977</v>
      </c>
      <c r="F616" s="68">
        <v>13657</v>
      </c>
      <c r="G616" s="366">
        <v>0.89097222222222228</v>
      </c>
      <c r="H616" s="366">
        <v>0.96458333333333335</v>
      </c>
      <c r="I616" s="68" t="s">
        <v>3518</v>
      </c>
      <c r="J616" s="68" t="s">
        <v>3519</v>
      </c>
      <c r="K616" s="68" t="s">
        <v>3520</v>
      </c>
    </row>
    <row r="617" spans="2:11" ht="14.25" hidden="1" customHeight="1">
      <c r="B617" s="364">
        <v>45770</v>
      </c>
      <c r="C617" s="68" t="s">
        <v>3456</v>
      </c>
      <c r="D617" s="68" t="s">
        <v>3521</v>
      </c>
      <c r="E617" s="68" t="s">
        <v>1977</v>
      </c>
      <c r="F617" s="68">
        <v>13514</v>
      </c>
      <c r="G617" s="366">
        <v>0.79166666666666663</v>
      </c>
      <c r="H617" s="366">
        <v>0.96527777777777779</v>
      </c>
      <c r="I617" s="68" t="s">
        <v>712</v>
      </c>
      <c r="J617" s="68" t="s">
        <v>3522</v>
      </c>
      <c r="K617" s="68" t="s">
        <v>3523</v>
      </c>
    </row>
    <row r="618" spans="2:11" ht="14.25" hidden="1" customHeight="1">
      <c r="B618" s="364">
        <v>45770</v>
      </c>
      <c r="C618" s="68" t="s">
        <v>3456</v>
      </c>
      <c r="D618" s="68" t="s">
        <v>1786</v>
      </c>
      <c r="E618" s="68" t="s">
        <v>1987</v>
      </c>
      <c r="F618" s="68">
        <v>11792</v>
      </c>
      <c r="G618" s="366">
        <v>0.85</v>
      </c>
      <c r="H618" s="366">
        <v>0.85555555555555551</v>
      </c>
      <c r="I618" s="68" t="s">
        <v>3524</v>
      </c>
      <c r="J618" s="68" t="s">
        <v>3525</v>
      </c>
      <c r="K618" s="68" t="s">
        <v>3526</v>
      </c>
    </row>
    <row r="619" spans="2:11" ht="14.25" hidden="1" customHeight="1">
      <c r="B619" s="364">
        <v>45770</v>
      </c>
      <c r="C619" s="68" t="s">
        <v>3456</v>
      </c>
      <c r="D619" s="68" t="s">
        <v>1796</v>
      </c>
      <c r="E619" s="68" t="s">
        <v>1987</v>
      </c>
      <c r="F619" s="68">
        <v>11394</v>
      </c>
      <c r="G619" s="366">
        <v>0.85</v>
      </c>
      <c r="H619" s="366">
        <v>0.85347222222222219</v>
      </c>
      <c r="I619" s="68" t="s">
        <v>3527</v>
      </c>
      <c r="J619" s="68" t="s">
        <v>3528</v>
      </c>
      <c r="K619" s="68" t="s">
        <v>2499</v>
      </c>
    </row>
    <row r="620" spans="2:11" ht="14.25" hidden="1" customHeight="1">
      <c r="B620" s="364">
        <v>45770</v>
      </c>
      <c r="C620" s="68" t="s">
        <v>3456</v>
      </c>
      <c r="D620" s="68" t="s">
        <v>1746</v>
      </c>
      <c r="E620" s="68" t="s">
        <v>1977</v>
      </c>
      <c r="F620" s="68">
        <v>13170</v>
      </c>
      <c r="G620" s="366">
        <v>0.79166666666666663</v>
      </c>
      <c r="H620" s="366">
        <v>0.96527777777777779</v>
      </c>
      <c r="I620" s="68" t="s">
        <v>3529</v>
      </c>
      <c r="J620" s="68" t="s">
        <v>3530</v>
      </c>
      <c r="K620" s="68" t="s">
        <v>3531</v>
      </c>
    </row>
    <row r="621" spans="2:11" ht="14.25" hidden="1" customHeight="1">
      <c r="B621" s="364">
        <v>45770</v>
      </c>
      <c r="C621" s="68" t="s">
        <v>3456</v>
      </c>
      <c r="D621" s="68" t="s">
        <v>1800</v>
      </c>
      <c r="E621" s="68" t="s">
        <v>1987</v>
      </c>
      <c r="F621" s="68">
        <v>10144</v>
      </c>
      <c r="G621" s="366">
        <v>0.87083333333333335</v>
      </c>
      <c r="H621" s="366">
        <v>0.88958333333333328</v>
      </c>
      <c r="I621" s="68" t="s">
        <v>3532</v>
      </c>
      <c r="J621" s="68" t="s">
        <v>3533</v>
      </c>
      <c r="K621" s="68" t="s">
        <v>2499</v>
      </c>
    </row>
    <row r="622" spans="2:11" ht="14.25" hidden="1" customHeight="1">
      <c r="B622" s="364">
        <v>45770</v>
      </c>
      <c r="C622" s="68" t="s">
        <v>3456</v>
      </c>
      <c r="D622" s="68" t="s">
        <v>1849</v>
      </c>
      <c r="E622" s="68" t="s">
        <v>2004</v>
      </c>
      <c r="F622" s="68">
        <v>4714</v>
      </c>
      <c r="G622" s="366">
        <v>0.79166666666666663</v>
      </c>
      <c r="H622" s="366">
        <v>0.94027777777777777</v>
      </c>
      <c r="I622" s="68" t="s">
        <v>3534</v>
      </c>
      <c r="J622" s="68" t="s">
        <v>3535</v>
      </c>
      <c r="K622" s="68" t="s">
        <v>3536</v>
      </c>
    </row>
    <row r="623" spans="2:11" ht="14.25" hidden="1" customHeight="1">
      <c r="B623" s="364">
        <v>45770</v>
      </c>
      <c r="C623" s="68" t="s">
        <v>3456</v>
      </c>
      <c r="D623" s="68" t="s">
        <v>1805</v>
      </c>
      <c r="E623" s="68" t="s">
        <v>1987</v>
      </c>
      <c r="F623" s="68">
        <v>11431</v>
      </c>
      <c r="G623" s="366">
        <v>0.88402777777777775</v>
      </c>
      <c r="H623" s="366">
        <v>0.94374999999999998</v>
      </c>
      <c r="I623" s="68" t="s">
        <v>3537</v>
      </c>
      <c r="J623" s="68" t="s">
        <v>3538</v>
      </c>
      <c r="K623" s="68" t="s">
        <v>2499</v>
      </c>
    </row>
    <row r="624" spans="2:11" ht="14.25" hidden="1" customHeight="1">
      <c r="B624" s="364">
        <v>45770</v>
      </c>
      <c r="C624" s="68" t="s">
        <v>3456</v>
      </c>
      <c r="D624" s="68" t="s">
        <v>1882</v>
      </c>
      <c r="E624" s="68" t="s">
        <v>2004</v>
      </c>
      <c r="F624" s="68">
        <v>3597</v>
      </c>
      <c r="G624" s="366">
        <v>0.79166666666666663</v>
      </c>
      <c r="H624" s="366">
        <v>0.88055555555555554</v>
      </c>
      <c r="I624" s="68" t="s">
        <v>3539</v>
      </c>
      <c r="J624" s="68" t="s">
        <v>3540</v>
      </c>
      <c r="K624" s="68" t="s">
        <v>3541</v>
      </c>
    </row>
    <row r="625" spans="2:11" ht="14.25" hidden="1" customHeight="1">
      <c r="B625" s="364">
        <v>45770</v>
      </c>
      <c r="C625" s="68" t="s">
        <v>3456</v>
      </c>
      <c r="D625" s="68" t="s">
        <v>1846</v>
      </c>
      <c r="E625" s="68" t="s">
        <v>2004</v>
      </c>
      <c r="F625" s="68">
        <v>3266</v>
      </c>
      <c r="G625" s="366">
        <v>0.79166666666666663</v>
      </c>
      <c r="H625" s="366">
        <v>0.88055555555555554</v>
      </c>
      <c r="I625" s="68" t="s">
        <v>3542</v>
      </c>
      <c r="J625" s="68" t="s">
        <v>3543</v>
      </c>
      <c r="K625" s="68" t="s">
        <v>3544</v>
      </c>
    </row>
    <row r="626" spans="2:11" ht="14.25" hidden="1" customHeight="1">
      <c r="B626" s="364">
        <v>45770</v>
      </c>
      <c r="C626" s="68" t="s">
        <v>3127</v>
      </c>
      <c r="D626" s="68" t="s">
        <v>221</v>
      </c>
      <c r="E626" s="68" t="s">
        <v>1977</v>
      </c>
      <c r="F626" s="68">
        <v>9743</v>
      </c>
      <c r="G626" s="366">
        <v>7.013888888888889E-2</v>
      </c>
      <c r="H626" s="366">
        <v>0.16458333333333333</v>
      </c>
      <c r="I626" s="68" t="s">
        <v>3545</v>
      </c>
      <c r="J626" s="68" t="s">
        <v>3546</v>
      </c>
      <c r="K626" s="68" t="s">
        <v>3547</v>
      </c>
    </row>
    <row r="627" spans="2:11" ht="14.25" hidden="1" customHeight="1">
      <c r="B627" s="364">
        <v>45770</v>
      </c>
      <c r="C627" s="68" t="s">
        <v>3127</v>
      </c>
      <c r="D627" s="68" t="s">
        <v>1804</v>
      </c>
      <c r="E627" s="68" t="s">
        <v>1987</v>
      </c>
      <c r="F627" s="68">
        <v>11224</v>
      </c>
      <c r="G627" s="366">
        <v>0.11736111111111111</v>
      </c>
      <c r="H627" s="366">
        <v>0.19513888888888889</v>
      </c>
      <c r="I627" s="68" t="s">
        <v>3548</v>
      </c>
      <c r="J627" s="68" t="s">
        <v>3549</v>
      </c>
      <c r="K627" s="68" t="s">
        <v>3550</v>
      </c>
    </row>
    <row r="628" spans="2:11" ht="14.25" hidden="1" customHeight="1">
      <c r="B628" s="364">
        <v>45770</v>
      </c>
      <c r="C628" s="68" t="s">
        <v>3456</v>
      </c>
      <c r="D628" s="68" t="s">
        <v>1847</v>
      </c>
      <c r="E628" s="68" t="s">
        <v>2004</v>
      </c>
      <c r="F628" s="68">
        <v>4729</v>
      </c>
      <c r="G628" s="366">
        <v>0.79166666666666663</v>
      </c>
      <c r="H628" s="366">
        <v>0.15416666666666667</v>
      </c>
      <c r="I628" s="68" t="s">
        <v>3551</v>
      </c>
      <c r="J628" s="68" t="s">
        <v>3552</v>
      </c>
      <c r="K628" s="68" t="s">
        <v>3553</v>
      </c>
    </row>
    <row r="629" spans="2:11" ht="14.25" hidden="1" customHeight="1">
      <c r="B629" s="364">
        <v>45770</v>
      </c>
      <c r="C629" s="68" t="s">
        <v>3456</v>
      </c>
      <c r="D629" s="68" t="s">
        <v>1746</v>
      </c>
      <c r="E629" s="68" t="s">
        <v>1977</v>
      </c>
      <c r="F629" s="68">
        <v>13170</v>
      </c>
      <c r="G629" s="366">
        <v>0.79166666666666663</v>
      </c>
      <c r="H629" s="366">
        <v>0.96527777777777779</v>
      </c>
      <c r="I629" s="68" t="s">
        <v>3554</v>
      </c>
      <c r="J629" s="68" t="s">
        <v>3555</v>
      </c>
      <c r="K629" s="68" t="s">
        <v>3553</v>
      </c>
    </row>
    <row r="630" spans="2:11" ht="14.25" hidden="1" customHeight="1">
      <c r="B630" s="364">
        <v>45770</v>
      </c>
      <c r="C630" s="68" t="s">
        <v>3456</v>
      </c>
      <c r="D630" s="68" t="s">
        <v>1882</v>
      </c>
      <c r="E630" s="68" t="s">
        <v>2004</v>
      </c>
      <c r="F630" s="68">
        <v>3597</v>
      </c>
      <c r="G630" s="366">
        <v>0.83958333333333335</v>
      </c>
      <c r="H630" s="366">
        <v>0.88055555555555554</v>
      </c>
      <c r="I630" s="68" t="s">
        <v>3556</v>
      </c>
      <c r="J630" s="68" t="s">
        <v>3557</v>
      </c>
      <c r="K630" s="68" t="s">
        <v>3558</v>
      </c>
    </row>
    <row r="631" spans="2:11" ht="14.25" hidden="1" customHeight="1">
      <c r="B631" s="364">
        <v>45770</v>
      </c>
      <c r="C631" s="68" t="s">
        <v>3127</v>
      </c>
      <c r="D631" s="68" t="s">
        <v>1862</v>
      </c>
      <c r="E631" s="68" t="s">
        <v>2004</v>
      </c>
      <c r="F631" s="68">
        <v>4241</v>
      </c>
      <c r="G631" s="366">
        <v>0.29166666666666669</v>
      </c>
      <c r="H631" s="366">
        <v>0.3263888888888889</v>
      </c>
      <c r="I631" s="68" t="s">
        <v>3559</v>
      </c>
      <c r="J631" s="68" t="s">
        <v>3560</v>
      </c>
      <c r="K631" s="68" t="s">
        <v>3561</v>
      </c>
    </row>
    <row r="632" spans="2:11" ht="14.25" hidden="1" customHeight="1">
      <c r="B632" s="364">
        <v>45770</v>
      </c>
      <c r="C632" s="68" t="s">
        <v>3127</v>
      </c>
      <c r="D632" s="68" t="s">
        <v>1869</v>
      </c>
      <c r="E632" s="68" t="s">
        <v>1977</v>
      </c>
      <c r="F632" s="68">
        <v>3354</v>
      </c>
      <c r="G632" s="366">
        <v>0.31874999999999998</v>
      </c>
      <c r="H632" s="366">
        <v>0.36319444444444443</v>
      </c>
      <c r="I632" s="68" t="s">
        <v>3562</v>
      </c>
      <c r="J632" s="68" t="s">
        <v>3563</v>
      </c>
      <c r="K632" s="68" t="s">
        <v>3564</v>
      </c>
    </row>
    <row r="633" spans="2:11" ht="14.25" hidden="1" customHeight="1">
      <c r="B633" s="364">
        <v>45770</v>
      </c>
      <c r="C633" s="68" t="s">
        <v>3456</v>
      </c>
      <c r="D633" s="68" t="s">
        <v>1837</v>
      </c>
      <c r="E633" s="68" t="s">
        <v>2004</v>
      </c>
      <c r="F633" s="68">
        <v>0</v>
      </c>
      <c r="G633" s="366">
        <v>0.82499999999999996</v>
      </c>
      <c r="H633" s="366">
        <v>0.85277777777777775</v>
      </c>
      <c r="I633" s="68" t="s">
        <v>3565</v>
      </c>
      <c r="J633" s="68" t="s">
        <v>3566</v>
      </c>
      <c r="K633" s="68" t="s">
        <v>3567</v>
      </c>
    </row>
    <row r="634" spans="2:11" ht="14.25" hidden="1" customHeight="1">
      <c r="B634" s="364">
        <v>45770</v>
      </c>
      <c r="C634" s="68" t="s">
        <v>3127</v>
      </c>
      <c r="D634" s="68" t="s">
        <v>3568</v>
      </c>
      <c r="E634" s="68" t="s">
        <v>2004</v>
      </c>
      <c r="F634" s="68" t="s">
        <v>379</v>
      </c>
      <c r="G634" s="366">
        <v>0.29166666666666669</v>
      </c>
      <c r="H634" s="366">
        <v>0.3972222222222222</v>
      </c>
      <c r="I634" s="68" t="s">
        <v>3507</v>
      </c>
      <c r="J634" s="68" t="s">
        <v>3569</v>
      </c>
      <c r="K634" s="68" t="s">
        <v>3064</v>
      </c>
    </row>
    <row r="635" spans="2:11" ht="14.25" hidden="1" customHeight="1">
      <c r="B635" s="364">
        <v>45770</v>
      </c>
      <c r="C635" s="68" t="s">
        <v>3456</v>
      </c>
      <c r="D635" s="68" t="s">
        <v>1845</v>
      </c>
      <c r="E635" s="68" t="s">
        <v>2004</v>
      </c>
      <c r="F635" s="68">
        <v>0</v>
      </c>
      <c r="G635" s="366">
        <v>0.90972222222222221</v>
      </c>
      <c r="H635" s="366">
        <v>0.95486111111111116</v>
      </c>
      <c r="I635" s="68" t="s">
        <v>2585</v>
      </c>
      <c r="J635" s="68" t="s">
        <v>3570</v>
      </c>
      <c r="K635" s="68" t="s">
        <v>2022</v>
      </c>
    </row>
    <row r="636" spans="2:11" ht="14.25" hidden="1" customHeight="1">
      <c r="B636" s="364">
        <v>45770</v>
      </c>
      <c r="C636" s="68" t="s">
        <v>3127</v>
      </c>
      <c r="D636" s="68" t="s">
        <v>1793</v>
      </c>
      <c r="E636" s="68" t="s">
        <v>1987</v>
      </c>
      <c r="F636" s="68">
        <v>10490</v>
      </c>
      <c r="G636" s="366">
        <v>0.42291666666666666</v>
      </c>
      <c r="H636" s="366">
        <v>0.43125000000000002</v>
      </c>
      <c r="I636" s="68" t="s">
        <v>3571</v>
      </c>
      <c r="J636" s="68" t="s">
        <v>3572</v>
      </c>
      <c r="K636" s="68" t="s">
        <v>3573</v>
      </c>
    </row>
    <row r="637" spans="2:11" ht="14.25" hidden="1" customHeight="1">
      <c r="B637" s="364">
        <v>45770</v>
      </c>
      <c r="C637" s="68" t="s">
        <v>3456</v>
      </c>
      <c r="D637" s="68" t="s">
        <v>1859</v>
      </c>
      <c r="E637" s="68" t="s">
        <v>2004</v>
      </c>
      <c r="F637" s="68">
        <v>4349</v>
      </c>
      <c r="G637" s="366">
        <v>4.1666666666666664E-2</v>
      </c>
      <c r="H637" s="366">
        <v>6.5277777777777782E-2</v>
      </c>
      <c r="I637" s="68" t="s">
        <v>3574</v>
      </c>
      <c r="J637" s="68" t="s">
        <v>3483</v>
      </c>
      <c r="K637" s="68" t="s">
        <v>3575</v>
      </c>
    </row>
    <row r="638" spans="2:11" ht="14.25" hidden="1" customHeight="1">
      <c r="B638" s="364">
        <v>45770</v>
      </c>
      <c r="C638" s="68" t="s">
        <v>3456</v>
      </c>
      <c r="D638" s="68" t="s">
        <v>216</v>
      </c>
      <c r="E638" s="68" t="s">
        <v>1977</v>
      </c>
      <c r="F638" s="68">
        <v>11574</v>
      </c>
      <c r="G638" s="366">
        <v>2.6388888888888889E-2</v>
      </c>
      <c r="H638" s="366">
        <v>0.1388888888888889</v>
      </c>
      <c r="I638" s="68" t="s">
        <v>3576</v>
      </c>
      <c r="J638" s="68" t="s">
        <v>3577</v>
      </c>
      <c r="K638" s="68" t="s">
        <v>3578</v>
      </c>
    </row>
    <row r="639" spans="2:11" ht="14.25" hidden="1" customHeight="1">
      <c r="B639" s="364">
        <v>45770</v>
      </c>
      <c r="C639" s="68" t="s">
        <v>3456</v>
      </c>
      <c r="D639" s="68" t="s">
        <v>1841</v>
      </c>
      <c r="E639" s="68" t="s">
        <v>2004</v>
      </c>
      <c r="F639" s="68">
        <v>4946</v>
      </c>
      <c r="G639" s="366">
        <v>4.4444444444444446E-2</v>
      </c>
      <c r="H639" s="366">
        <v>0.15972222222222221</v>
      </c>
      <c r="I639" s="68" t="s">
        <v>3148</v>
      </c>
      <c r="J639" s="68" t="s">
        <v>3137</v>
      </c>
      <c r="K639" s="68" t="s">
        <v>3578</v>
      </c>
    </row>
    <row r="640" spans="2:11" ht="14.25" hidden="1" customHeight="1">
      <c r="B640" s="364">
        <v>45770</v>
      </c>
      <c r="C640" s="68" t="s">
        <v>3456</v>
      </c>
      <c r="D640" s="68" t="s">
        <v>1855</v>
      </c>
      <c r="E640" s="68" t="s">
        <v>2004</v>
      </c>
      <c r="F640" s="68">
        <v>4429</v>
      </c>
      <c r="G640" s="366">
        <v>0.13194444444444445</v>
      </c>
      <c r="H640" s="366">
        <v>0.20624999999999999</v>
      </c>
      <c r="I640" s="68" t="s">
        <v>3490</v>
      </c>
      <c r="J640" s="68" t="s">
        <v>3491</v>
      </c>
      <c r="K640" s="68" t="s">
        <v>3579</v>
      </c>
    </row>
    <row r="641" spans="2:11" ht="14.25" hidden="1" customHeight="1">
      <c r="B641" s="364">
        <v>45770</v>
      </c>
      <c r="C641" s="68" t="s">
        <v>3456</v>
      </c>
      <c r="D641" s="68" t="s">
        <v>3580</v>
      </c>
      <c r="E641" s="68" t="s">
        <v>1977</v>
      </c>
      <c r="F641" s="68">
        <v>13508</v>
      </c>
      <c r="G641" s="366">
        <v>0.19444444444444445</v>
      </c>
      <c r="H641" s="366">
        <v>0.21875</v>
      </c>
      <c r="I641" s="68" t="s">
        <v>3148</v>
      </c>
      <c r="J641" s="68" t="s">
        <v>3137</v>
      </c>
      <c r="K641" s="68" t="s">
        <v>3579</v>
      </c>
    </row>
    <row r="642" spans="2:11" ht="14.25" hidden="1" customHeight="1">
      <c r="B642" s="364">
        <v>45771</v>
      </c>
      <c r="C642" s="68" t="s">
        <v>3127</v>
      </c>
      <c r="D642" s="68" t="s">
        <v>1736</v>
      </c>
      <c r="E642" s="68" t="s">
        <v>1977</v>
      </c>
      <c r="F642" s="68">
        <v>10669</v>
      </c>
      <c r="G642" s="366">
        <v>0.31597222222222221</v>
      </c>
      <c r="H642" s="366">
        <v>0.4861111111111111</v>
      </c>
      <c r="I642" s="68" t="s">
        <v>3581</v>
      </c>
      <c r="J642" s="68" t="s">
        <v>3582</v>
      </c>
      <c r="K642" s="68" t="s">
        <v>3583</v>
      </c>
    </row>
    <row r="643" spans="2:11" ht="14.25" hidden="1" customHeight="1">
      <c r="B643" s="364">
        <v>45771</v>
      </c>
      <c r="C643" s="68" t="s">
        <v>3127</v>
      </c>
      <c r="D643" s="68" t="s">
        <v>1744</v>
      </c>
      <c r="E643" s="68" t="s">
        <v>1977</v>
      </c>
      <c r="F643" s="68">
        <v>12640</v>
      </c>
      <c r="G643" s="366">
        <v>0.29166666666666669</v>
      </c>
      <c r="H643" s="366">
        <v>0.45833333333333331</v>
      </c>
      <c r="I643" s="68" t="s">
        <v>3584</v>
      </c>
      <c r="J643" s="68" t="s">
        <v>3585</v>
      </c>
      <c r="K643" s="68" t="s">
        <v>3586</v>
      </c>
    </row>
    <row r="644" spans="2:11" ht="14.25" hidden="1" customHeight="1">
      <c r="B644" s="364">
        <v>45771</v>
      </c>
      <c r="C644" s="68" t="s">
        <v>3127</v>
      </c>
      <c r="D644" s="68" t="s">
        <v>101</v>
      </c>
      <c r="E644" s="68" t="s">
        <v>1977</v>
      </c>
      <c r="F644" s="68">
        <v>11324</v>
      </c>
      <c r="G644" s="366">
        <v>0.57916666666666672</v>
      </c>
      <c r="H644" s="366">
        <v>0.61319444444444449</v>
      </c>
      <c r="I644" s="68" t="s">
        <v>3587</v>
      </c>
      <c r="J644" s="68" t="s">
        <v>3588</v>
      </c>
      <c r="K644" s="68" t="s">
        <v>3589</v>
      </c>
    </row>
    <row r="645" spans="2:11" ht="14.25" hidden="1" customHeight="1">
      <c r="B645" s="364">
        <v>45771</v>
      </c>
      <c r="C645" s="68" t="s">
        <v>3127</v>
      </c>
      <c r="D645" s="68" t="s">
        <v>1739</v>
      </c>
      <c r="E645" s="68" t="s">
        <v>1977</v>
      </c>
      <c r="F645" s="68" t="s">
        <v>379</v>
      </c>
      <c r="G645" s="366">
        <v>0.29166666666666669</v>
      </c>
      <c r="H645" s="366">
        <v>0.65972222222222221</v>
      </c>
      <c r="I645" s="68" t="s">
        <v>3590</v>
      </c>
      <c r="J645" s="68" t="s">
        <v>3591</v>
      </c>
      <c r="K645" s="68" t="s">
        <v>3592</v>
      </c>
    </row>
    <row r="646" spans="2:11" ht="14.25" hidden="1" customHeight="1">
      <c r="B646" s="364">
        <v>45771</v>
      </c>
      <c r="C646" s="68" t="s">
        <v>3127</v>
      </c>
      <c r="D646" s="68" t="s">
        <v>1759</v>
      </c>
      <c r="E646" s="68" t="s">
        <v>1977</v>
      </c>
      <c r="F646" s="68">
        <v>14152</v>
      </c>
      <c r="G646" s="366">
        <v>0.3125</v>
      </c>
      <c r="H646" s="366">
        <v>0.33819444444444446</v>
      </c>
      <c r="I646" s="68" t="s">
        <v>3593</v>
      </c>
      <c r="J646" s="68" t="s">
        <v>3594</v>
      </c>
      <c r="K646" s="68" t="s">
        <v>3595</v>
      </c>
    </row>
    <row r="647" spans="2:11" ht="14.25" hidden="1" customHeight="1">
      <c r="B647" s="364">
        <v>45771</v>
      </c>
      <c r="C647" s="68" t="s">
        <v>3127</v>
      </c>
      <c r="D647" s="68" t="s">
        <v>104</v>
      </c>
      <c r="E647" s="68" t="s">
        <v>1977</v>
      </c>
      <c r="F647" s="68">
        <v>13441</v>
      </c>
      <c r="G647" s="366">
        <v>0.34027777777777779</v>
      </c>
      <c r="H647" s="366">
        <v>0.34722222222222221</v>
      </c>
      <c r="I647" s="68" t="s">
        <v>3490</v>
      </c>
      <c r="J647" s="68" t="s">
        <v>3596</v>
      </c>
      <c r="K647" s="68" t="s">
        <v>3597</v>
      </c>
    </row>
    <row r="648" spans="2:11" ht="14.25" hidden="1" customHeight="1">
      <c r="B648" s="364">
        <v>45771</v>
      </c>
      <c r="C648" s="68" t="s">
        <v>3127</v>
      </c>
      <c r="D648" s="68" t="s">
        <v>1789</v>
      </c>
      <c r="E648" s="68" t="s">
        <v>1987</v>
      </c>
      <c r="F648" s="68">
        <v>11344</v>
      </c>
      <c r="G648" s="366">
        <v>0.32361111111111113</v>
      </c>
      <c r="H648" s="366">
        <v>0.375</v>
      </c>
      <c r="I648" s="68" t="s">
        <v>3598</v>
      </c>
      <c r="J648" s="68" t="s">
        <v>3599</v>
      </c>
      <c r="K648" s="68" t="s">
        <v>3600</v>
      </c>
    </row>
    <row r="649" spans="2:11" ht="14.25" hidden="1" customHeight="1">
      <c r="B649" s="364">
        <v>45771</v>
      </c>
      <c r="C649" s="68" t="s">
        <v>3127</v>
      </c>
      <c r="D649" s="68" t="s">
        <v>1873</v>
      </c>
      <c r="E649" s="68" t="s">
        <v>2004</v>
      </c>
      <c r="F649" s="68">
        <v>3398</v>
      </c>
      <c r="G649" s="366">
        <v>0.33055555555555555</v>
      </c>
      <c r="H649" s="366">
        <v>0.39930555555555558</v>
      </c>
      <c r="I649" s="68" t="s">
        <v>3601</v>
      </c>
      <c r="J649" s="68" t="s">
        <v>3602</v>
      </c>
      <c r="K649" s="68" t="s">
        <v>3603</v>
      </c>
    </row>
    <row r="650" spans="2:11" ht="14.25" hidden="1" customHeight="1">
      <c r="B650" s="364">
        <v>45771</v>
      </c>
      <c r="C650" s="68" t="s">
        <v>3127</v>
      </c>
      <c r="D650" s="68" t="s">
        <v>213</v>
      </c>
      <c r="E650" s="68" t="s">
        <v>1977</v>
      </c>
      <c r="F650" s="68">
        <v>13106</v>
      </c>
      <c r="G650" s="366">
        <v>0.39583333333333331</v>
      </c>
      <c r="H650" s="366">
        <v>0.41319444444444442</v>
      </c>
      <c r="I650" s="68" t="s">
        <v>3496</v>
      </c>
      <c r="J650" s="68" t="s">
        <v>3594</v>
      </c>
      <c r="K650" s="68" t="s">
        <v>3604</v>
      </c>
    </row>
    <row r="651" spans="2:11" ht="14.25" hidden="1" customHeight="1">
      <c r="B651" s="364">
        <v>45771</v>
      </c>
      <c r="C651" s="68" t="s">
        <v>3127</v>
      </c>
      <c r="D651" s="68" t="s">
        <v>1744</v>
      </c>
      <c r="E651" s="68" t="s">
        <v>1977</v>
      </c>
      <c r="F651" s="68">
        <v>2640</v>
      </c>
      <c r="G651" s="366">
        <v>0.4375</v>
      </c>
      <c r="H651" s="366">
        <v>0.46319444444444446</v>
      </c>
      <c r="I651" s="68" t="s">
        <v>3605</v>
      </c>
      <c r="J651" s="68" t="s">
        <v>3606</v>
      </c>
      <c r="K651" s="68" t="s">
        <v>3607</v>
      </c>
    </row>
    <row r="652" spans="2:11" ht="14.25" hidden="1" customHeight="1">
      <c r="B652" s="364">
        <v>45771</v>
      </c>
      <c r="C652" s="68" t="s">
        <v>3127</v>
      </c>
      <c r="D652" s="68" t="s">
        <v>1873</v>
      </c>
      <c r="E652" s="68" t="s">
        <v>2004</v>
      </c>
      <c r="F652" s="68">
        <v>3401</v>
      </c>
      <c r="G652" s="366">
        <v>0.54166666666666663</v>
      </c>
      <c r="H652" s="366">
        <v>0.57708333333333328</v>
      </c>
      <c r="I652" s="68" t="s">
        <v>3376</v>
      </c>
      <c r="J652" s="68" t="s">
        <v>3608</v>
      </c>
      <c r="K652" s="68" t="s">
        <v>3609</v>
      </c>
    </row>
    <row r="653" spans="2:11" ht="14.25" hidden="1" customHeight="1">
      <c r="B653" s="364">
        <v>45771</v>
      </c>
      <c r="C653" s="68" t="s">
        <v>3127</v>
      </c>
      <c r="D653" s="68" t="s">
        <v>1855</v>
      </c>
      <c r="E653" s="68" t="s">
        <v>2004</v>
      </c>
      <c r="F653" s="68">
        <v>4433</v>
      </c>
      <c r="G653" s="366">
        <v>0.47916666666666669</v>
      </c>
      <c r="H653" s="366">
        <v>0.64236111111111116</v>
      </c>
      <c r="I653" s="68" t="s">
        <v>3610</v>
      </c>
      <c r="J653" s="68" t="s">
        <v>3611</v>
      </c>
      <c r="K653" s="68" t="s">
        <v>3612</v>
      </c>
    </row>
    <row r="654" spans="2:11" ht="14.25" hidden="1" customHeight="1">
      <c r="B654" s="364">
        <v>45771</v>
      </c>
      <c r="C654" s="68" t="s">
        <v>3127</v>
      </c>
      <c r="D654" s="68" t="s">
        <v>1846</v>
      </c>
      <c r="E654" s="68" t="s">
        <v>2004</v>
      </c>
      <c r="F654" s="68">
        <v>3279</v>
      </c>
      <c r="G654" s="366">
        <v>0.58333333333333337</v>
      </c>
      <c r="H654" s="366">
        <v>0.6743055555555556</v>
      </c>
      <c r="I654" s="68" t="s">
        <v>3613</v>
      </c>
      <c r="J654" s="68" t="s">
        <v>3614</v>
      </c>
      <c r="K654" s="68" t="s">
        <v>3615</v>
      </c>
    </row>
    <row r="655" spans="2:11" ht="14.25" hidden="1" customHeight="1">
      <c r="B655" s="364">
        <v>45771</v>
      </c>
      <c r="C655" s="68" t="s">
        <v>3127</v>
      </c>
      <c r="D655" s="68" t="s">
        <v>1802</v>
      </c>
      <c r="E655" s="68" t="s">
        <v>1987</v>
      </c>
      <c r="F655" s="68">
        <v>11341</v>
      </c>
      <c r="G655" s="366">
        <v>0.56944444444444442</v>
      </c>
      <c r="H655" s="366">
        <v>0.60416666666666663</v>
      </c>
      <c r="I655" s="68" t="s">
        <v>3616</v>
      </c>
      <c r="J655" s="68" t="s">
        <v>3617</v>
      </c>
      <c r="K655" s="68" t="s">
        <v>3618</v>
      </c>
    </row>
    <row r="656" spans="2:11" ht="14.25" hidden="1" customHeight="1">
      <c r="B656" s="364">
        <v>45771</v>
      </c>
      <c r="C656" s="68" t="s">
        <v>3127</v>
      </c>
      <c r="D656" s="68" t="s">
        <v>3619</v>
      </c>
      <c r="E656" s="68" t="s">
        <v>2004</v>
      </c>
      <c r="F656" s="68">
        <v>3438</v>
      </c>
      <c r="G656" s="366">
        <v>0.5</v>
      </c>
      <c r="H656" s="366">
        <v>0.61111111111111116</v>
      </c>
      <c r="I656" s="68" t="s">
        <v>3620</v>
      </c>
      <c r="J656" s="68" t="s">
        <v>3621</v>
      </c>
      <c r="K656" s="68" t="s">
        <v>3618</v>
      </c>
    </row>
    <row r="657" spans="2:11" ht="14.25" hidden="1" customHeight="1">
      <c r="B657" s="364">
        <v>45771</v>
      </c>
      <c r="C657" s="68" t="s">
        <v>3127</v>
      </c>
      <c r="D657" s="68" t="s">
        <v>1733</v>
      </c>
      <c r="E657" s="68" t="s">
        <v>1977</v>
      </c>
      <c r="F657" s="68">
        <v>11995</v>
      </c>
      <c r="G657" s="366">
        <v>0.61041666666666672</v>
      </c>
      <c r="H657" s="366">
        <v>0.65972222222222221</v>
      </c>
      <c r="I657" s="68" t="s">
        <v>3622</v>
      </c>
      <c r="J657" s="68" t="s">
        <v>3623</v>
      </c>
      <c r="K657" s="68" t="s">
        <v>3624</v>
      </c>
    </row>
    <row r="658" spans="2:11" ht="14.25" hidden="1" customHeight="1">
      <c r="B658" s="364">
        <v>45771</v>
      </c>
      <c r="C658" s="68" t="s">
        <v>3456</v>
      </c>
      <c r="D658" s="68" t="s">
        <v>1799</v>
      </c>
      <c r="E658" s="68" t="s">
        <v>1987</v>
      </c>
      <c r="F658" s="68">
        <v>11514</v>
      </c>
      <c r="G658" s="366">
        <v>0.67013888888888884</v>
      </c>
      <c r="H658" s="366">
        <v>0.67708333333333337</v>
      </c>
      <c r="I658" s="68" t="s">
        <v>3625</v>
      </c>
      <c r="J658" s="68" t="s">
        <v>3626</v>
      </c>
      <c r="K658" s="68" t="s">
        <v>3627</v>
      </c>
    </row>
    <row r="659" spans="2:11" ht="14.25" hidden="1" customHeight="1">
      <c r="B659" s="364">
        <v>45771</v>
      </c>
      <c r="C659" s="68" t="s">
        <v>3127</v>
      </c>
      <c r="D659" s="68" t="s">
        <v>1860</v>
      </c>
      <c r="E659" s="68" t="s">
        <v>2004</v>
      </c>
      <c r="F659" s="68">
        <v>4353</v>
      </c>
      <c r="G659" s="366">
        <v>0.65625</v>
      </c>
      <c r="H659" s="366">
        <v>0.66666666666666663</v>
      </c>
      <c r="I659" s="68" t="s">
        <v>3050</v>
      </c>
      <c r="J659" s="68" t="s">
        <v>3051</v>
      </c>
      <c r="K659" s="68" t="s">
        <v>3628</v>
      </c>
    </row>
    <row r="660" spans="2:11" ht="14.25" hidden="1" customHeight="1">
      <c r="B660" s="364">
        <v>45771</v>
      </c>
      <c r="C660" s="68" t="s">
        <v>3127</v>
      </c>
      <c r="D660" s="68" t="s">
        <v>1844</v>
      </c>
      <c r="E660" s="68" t="s">
        <v>2004</v>
      </c>
      <c r="F660" s="68">
        <v>4586</v>
      </c>
      <c r="G660" s="366">
        <v>0.14444444444444443</v>
      </c>
      <c r="H660" s="366">
        <v>0.16527777777777777</v>
      </c>
      <c r="I660" s="68" t="s">
        <v>3629</v>
      </c>
      <c r="J660" s="68" t="s">
        <v>3630</v>
      </c>
      <c r="K660" s="68" t="s">
        <v>3631</v>
      </c>
    </row>
    <row r="661" spans="2:11" ht="14.25" hidden="1" customHeight="1">
      <c r="B661" s="364">
        <v>45771</v>
      </c>
      <c r="C661" s="68" t="s">
        <v>3127</v>
      </c>
      <c r="D661" s="68" t="s">
        <v>1859</v>
      </c>
      <c r="E661" s="68" t="s">
        <v>2004</v>
      </c>
      <c r="F661" s="68">
        <v>4360</v>
      </c>
      <c r="G661" s="366">
        <v>0.16250000000000001</v>
      </c>
      <c r="H661" s="366">
        <v>0.17152777777777778</v>
      </c>
      <c r="I661" s="68" t="s">
        <v>3632</v>
      </c>
      <c r="J661" s="68" t="s">
        <v>3633</v>
      </c>
      <c r="K661" s="68" t="s">
        <v>3631</v>
      </c>
    </row>
    <row r="662" spans="2:11" ht="14.25" hidden="1" customHeight="1">
      <c r="B662" s="364">
        <v>45772</v>
      </c>
      <c r="C662" s="68" t="s">
        <v>3634</v>
      </c>
      <c r="D662" s="68" t="s">
        <v>97</v>
      </c>
      <c r="E662" s="68" t="s">
        <v>1977</v>
      </c>
      <c r="F662" s="68">
        <v>13.707000000000001</v>
      </c>
      <c r="G662" s="366">
        <v>0.35416666666666669</v>
      </c>
      <c r="H662" s="366">
        <v>0.3888888888888889</v>
      </c>
      <c r="I662" s="68" t="s">
        <v>3635</v>
      </c>
      <c r="J662" s="68" t="s">
        <v>3636</v>
      </c>
      <c r="K662" s="68" t="s">
        <v>3637</v>
      </c>
    </row>
    <row r="663" spans="2:11" ht="14.25" hidden="1" customHeight="1">
      <c r="B663" s="364">
        <v>45772</v>
      </c>
      <c r="C663" s="68" t="s">
        <v>3634</v>
      </c>
      <c r="D663" s="68" t="s">
        <v>91</v>
      </c>
      <c r="E663" s="68" t="s">
        <v>1977</v>
      </c>
      <c r="F663" s="68">
        <v>14.426</v>
      </c>
      <c r="G663" s="366">
        <v>0.33333333333333331</v>
      </c>
      <c r="H663" s="366">
        <v>0.39583333333333331</v>
      </c>
      <c r="I663" s="68" t="s">
        <v>3638</v>
      </c>
      <c r="J663" s="68" t="s">
        <v>3639</v>
      </c>
      <c r="K663" s="68" t="s">
        <v>3640</v>
      </c>
    </row>
    <row r="664" spans="2:11" ht="14.25" hidden="1" customHeight="1">
      <c r="B664" s="364">
        <v>45772</v>
      </c>
      <c r="C664" s="68" t="s">
        <v>3634</v>
      </c>
      <c r="D664" s="68" t="s">
        <v>1743</v>
      </c>
      <c r="E664" s="68" t="s">
        <v>1977</v>
      </c>
      <c r="F664" s="68">
        <v>12279</v>
      </c>
      <c r="G664" s="366">
        <v>0.3659722222222222</v>
      </c>
      <c r="H664" s="366">
        <v>0.43888888888888888</v>
      </c>
      <c r="I664" s="68" t="s">
        <v>3496</v>
      </c>
      <c r="J664" s="68" t="s">
        <v>3641</v>
      </c>
      <c r="K664" s="68" t="s">
        <v>3642</v>
      </c>
    </row>
    <row r="665" spans="2:11" ht="14.25" hidden="1" customHeight="1">
      <c r="B665" s="364">
        <v>45772</v>
      </c>
      <c r="C665" s="68" t="s">
        <v>3634</v>
      </c>
      <c r="D665" s="68" t="s">
        <v>1743</v>
      </c>
      <c r="E665" s="68" t="s">
        <v>1977</v>
      </c>
      <c r="F665" s="68">
        <v>12269</v>
      </c>
      <c r="G665" s="366">
        <v>0.38541666666666669</v>
      </c>
      <c r="H665" s="366">
        <v>0.39861111111111114</v>
      </c>
      <c r="I665" s="68" t="s">
        <v>3643</v>
      </c>
      <c r="J665" s="68" t="s">
        <v>3644</v>
      </c>
      <c r="K665" s="68" t="s">
        <v>2006</v>
      </c>
    </row>
    <row r="666" spans="2:11" ht="14.25" hidden="1" customHeight="1">
      <c r="B666" s="364">
        <v>45772</v>
      </c>
      <c r="C666" s="68" t="s">
        <v>3634</v>
      </c>
      <c r="D666" s="68" t="s">
        <v>1730</v>
      </c>
      <c r="E666" s="68" t="s">
        <v>1977</v>
      </c>
      <c r="F666" s="68">
        <v>13859</v>
      </c>
      <c r="G666" s="366">
        <v>0.375</v>
      </c>
      <c r="H666" s="366">
        <v>0.44722222222222224</v>
      </c>
      <c r="I666" s="68" t="s">
        <v>3645</v>
      </c>
      <c r="J666" s="68" t="s">
        <v>3646</v>
      </c>
      <c r="K666" s="68" t="s">
        <v>3642</v>
      </c>
    </row>
    <row r="667" spans="2:11" ht="14.25" hidden="1" customHeight="1">
      <c r="B667" s="364">
        <v>45772</v>
      </c>
      <c r="C667" s="68" t="s">
        <v>3634</v>
      </c>
      <c r="D667" s="68" t="s">
        <v>1740</v>
      </c>
      <c r="E667" s="68" t="s">
        <v>1977</v>
      </c>
      <c r="F667" s="68">
        <v>14434</v>
      </c>
      <c r="G667" s="366">
        <v>0.40625</v>
      </c>
      <c r="H667" s="366">
        <v>0.42291666666666666</v>
      </c>
      <c r="I667" s="68" t="s">
        <v>3647</v>
      </c>
      <c r="J667" s="68" t="s">
        <v>3648</v>
      </c>
      <c r="K667" s="68" t="s">
        <v>3649</v>
      </c>
    </row>
    <row r="668" spans="2:11" ht="14.25" hidden="1" customHeight="1">
      <c r="B668" s="364">
        <v>45772</v>
      </c>
      <c r="C668" s="68" t="s">
        <v>3634</v>
      </c>
      <c r="D668" s="68" t="s">
        <v>1744</v>
      </c>
      <c r="E668" s="68" t="s">
        <v>1977</v>
      </c>
      <c r="F668" s="68">
        <v>12645</v>
      </c>
      <c r="G668" s="366">
        <v>0.4513888888888889</v>
      </c>
      <c r="H668" s="366">
        <v>0.46111111111111114</v>
      </c>
      <c r="I668" s="68" t="s">
        <v>3650</v>
      </c>
      <c r="J668" s="68" t="s">
        <v>3651</v>
      </c>
      <c r="K668" s="68" t="s">
        <v>3649</v>
      </c>
    </row>
    <row r="669" spans="2:11" ht="14.25" hidden="1" customHeight="1">
      <c r="B669" s="364">
        <v>45772</v>
      </c>
      <c r="C669" s="68" t="s">
        <v>3634</v>
      </c>
      <c r="D669" s="68" t="s">
        <v>221</v>
      </c>
      <c r="E669" s="68" t="s">
        <v>1977</v>
      </c>
      <c r="F669" s="68">
        <v>9759</v>
      </c>
      <c r="G669" s="366">
        <v>0.5708333333333333</v>
      </c>
      <c r="H669" s="366">
        <v>0.57499999999999996</v>
      </c>
      <c r="I669" s="68" t="s">
        <v>3652</v>
      </c>
      <c r="J669" s="68" t="s">
        <v>932</v>
      </c>
      <c r="K669" s="68" t="s">
        <v>2269</v>
      </c>
    </row>
    <row r="670" spans="2:11" ht="14.25" hidden="1" customHeight="1">
      <c r="B670" s="364">
        <v>45772</v>
      </c>
      <c r="C670" s="68" t="s">
        <v>3634</v>
      </c>
      <c r="D670" s="68" t="s">
        <v>1729</v>
      </c>
      <c r="E670" s="68" t="s">
        <v>1977</v>
      </c>
      <c r="F670" s="68">
        <v>19269</v>
      </c>
      <c r="G670" s="366">
        <v>0.51041666666666663</v>
      </c>
      <c r="H670" s="366">
        <v>0.57777777777777772</v>
      </c>
      <c r="I670" s="68" t="s">
        <v>3191</v>
      </c>
      <c r="J670" s="68" t="s">
        <v>3653</v>
      </c>
      <c r="K670" s="68" t="s">
        <v>3654</v>
      </c>
    </row>
    <row r="671" spans="2:11" ht="14.25" hidden="1" customHeight="1">
      <c r="B671" s="364">
        <v>45772</v>
      </c>
      <c r="C671" s="68" t="s">
        <v>3634</v>
      </c>
      <c r="D671" s="68" t="s">
        <v>1730</v>
      </c>
      <c r="E671" s="68" t="s">
        <v>1977</v>
      </c>
      <c r="F671" s="68">
        <v>13859</v>
      </c>
      <c r="G671" s="366">
        <v>0.46180555555555558</v>
      </c>
      <c r="H671" s="366">
        <v>0.58402777777777781</v>
      </c>
      <c r="I671" s="68" t="s">
        <v>3655</v>
      </c>
      <c r="J671" s="68" t="s">
        <v>3656</v>
      </c>
      <c r="K671" s="68" t="s">
        <v>3657</v>
      </c>
    </row>
    <row r="672" spans="2:11" ht="14.25" hidden="1" customHeight="1">
      <c r="B672" s="364">
        <v>45772</v>
      </c>
      <c r="C672" s="68" t="s">
        <v>3634</v>
      </c>
      <c r="D672" s="68" t="s">
        <v>1743</v>
      </c>
      <c r="E672" s="68" t="s">
        <v>1977</v>
      </c>
      <c r="F672" s="68">
        <v>12270</v>
      </c>
      <c r="G672" s="366">
        <v>0.41666666666666669</v>
      </c>
      <c r="H672" s="366">
        <v>0.43888888888888888</v>
      </c>
      <c r="I672" s="68" t="s">
        <v>3658</v>
      </c>
      <c r="J672" s="68" t="s">
        <v>3659</v>
      </c>
      <c r="K672" s="68" t="s">
        <v>3660</v>
      </c>
    </row>
    <row r="673" spans="2:11" ht="14.25" hidden="1" customHeight="1">
      <c r="B673" s="364">
        <v>45772</v>
      </c>
      <c r="C673" s="68" t="s">
        <v>3634</v>
      </c>
      <c r="D673" s="68" t="s">
        <v>1730</v>
      </c>
      <c r="E673" s="68" t="s">
        <v>1977</v>
      </c>
      <c r="F673" s="68">
        <v>13859</v>
      </c>
      <c r="G673" s="366">
        <v>0.41666666666666669</v>
      </c>
      <c r="H673" s="366">
        <v>0.44722222222222224</v>
      </c>
      <c r="I673" s="68" t="s">
        <v>3658</v>
      </c>
      <c r="J673" s="68" t="s">
        <v>3659</v>
      </c>
      <c r="K673" s="68" t="s">
        <v>3660</v>
      </c>
    </row>
    <row r="674" spans="2:11" ht="14.25" hidden="1" customHeight="1">
      <c r="B674" s="364">
        <v>45772</v>
      </c>
      <c r="C674" s="68" t="s">
        <v>3634</v>
      </c>
      <c r="D674" s="68" t="s">
        <v>1847</v>
      </c>
      <c r="E674" s="68" t="s">
        <v>2004</v>
      </c>
      <c r="F674" s="68">
        <v>4743</v>
      </c>
      <c r="G674" s="366">
        <v>0.54166666666666663</v>
      </c>
      <c r="H674" s="366">
        <v>0.59375</v>
      </c>
      <c r="I674" s="68" t="s">
        <v>3661</v>
      </c>
      <c r="J674" s="68" t="s">
        <v>3662</v>
      </c>
      <c r="K674" s="68" t="s">
        <v>3660</v>
      </c>
    </row>
    <row r="675" spans="2:11" ht="14.25" hidden="1" customHeight="1">
      <c r="B675" s="364">
        <v>45772</v>
      </c>
      <c r="C675" s="68" t="s">
        <v>3634</v>
      </c>
      <c r="D675" s="68" t="s">
        <v>1872</v>
      </c>
      <c r="E675" s="68" t="s">
        <v>2004</v>
      </c>
      <c r="F675" s="68">
        <v>3198</v>
      </c>
      <c r="G675" s="366">
        <v>0.56944444444444442</v>
      </c>
      <c r="H675" s="366">
        <v>0.60486111111111107</v>
      </c>
      <c r="I675" s="68" t="s">
        <v>3148</v>
      </c>
      <c r="J675" s="68" t="s">
        <v>3663</v>
      </c>
      <c r="K675" s="68" t="s">
        <v>3664</v>
      </c>
    </row>
    <row r="676" spans="2:11" ht="14.25" hidden="1" customHeight="1">
      <c r="B676" s="364">
        <v>45772</v>
      </c>
      <c r="C676" s="68" t="s">
        <v>3634</v>
      </c>
      <c r="D676" s="68" t="s">
        <v>1731</v>
      </c>
      <c r="E676" s="68" t="s">
        <v>1977</v>
      </c>
      <c r="F676" s="68">
        <v>12527</v>
      </c>
      <c r="G676" s="366">
        <v>0.53680555555555554</v>
      </c>
      <c r="H676" s="366">
        <v>0.60833333333333328</v>
      </c>
      <c r="I676" s="68" t="s">
        <v>3665</v>
      </c>
      <c r="J676" s="68" t="s">
        <v>3666</v>
      </c>
      <c r="K676" s="68" t="s">
        <v>3667</v>
      </c>
    </row>
    <row r="677" spans="2:11" ht="14.25" hidden="1" customHeight="1">
      <c r="B677" s="364">
        <v>45772</v>
      </c>
      <c r="C677" s="68" t="s">
        <v>3634</v>
      </c>
      <c r="D677" s="68" t="s">
        <v>1732</v>
      </c>
      <c r="E677" s="68" t="s">
        <v>1977</v>
      </c>
      <c r="F677" s="68">
        <v>13797</v>
      </c>
      <c r="G677" s="366">
        <v>0.57847222222222228</v>
      </c>
      <c r="H677" s="366">
        <v>0.64236111111111116</v>
      </c>
      <c r="I677" s="68" t="s">
        <v>3668</v>
      </c>
      <c r="J677" s="68" t="s">
        <v>3669</v>
      </c>
      <c r="K677" s="68" t="s">
        <v>3670</v>
      </c>
    </row>
    <row r="678" spans="2:11" ht="14.25" hidden="1" customHeight="1">
      <c r="B678" s="364">
        <v>45772</v>
      </c>
      <c r="C678" s="68" t="s">
        <v>3634</v>
      </c>
      <c r="D678" s="68" t="s">
        <v>1857</v>
      </c>
      <c r="E678" s="68" t="s">
        <v>2004</v>
      </c>
      <c r="F678" s="68">
        <v>4618</v>
      </c>
      <c r="G678" s="366">
        <v>0.625</v>
      </c>
      <c r="H678" s="366">
        <v>0.65416666666666667</v>
      </c>
      <c r="I678" s="68" t="s">
        <v>3671</v>
      </c>
      <c r="J678" s="68" t="s">
        <v>3669</v>
      </c>
      <c r="K678" s="68" t="s">
        <v>3672</v>
      </c>
    </row>
    <row r="679" spans="2:11" ht="14.25" hidden="1" customHeight="1">
      <c r="B679" s="364">
        <v>45772</v>
      </c>
      <c r="C679" s="68" t="s">
        <v>3634</v>
      </c>
      <c r="D679" s="68" t="s">
        <v>1730</v>
      </c>
      <c r="E679" s="68" t="s">
        <v>1977</v>
      </c>
      <c r="F679" s="68">
        <v>13859</v>
      </c>
      <c r="G679" s="366">
        <v>0.61041666666666672</v>
      </c>
      <c r="H679" s="366">
        <v>0.66666666666666663</v>
      </c>
      <c r="I679" s="68" t="s">
        <v>3673</v>
      </c>
      <c r="J679" s="68" t="s">
        <v>3674</v>
      </c>
      <c r="K679" s="68" t="s">
        <v>3675</v>
      </c>
    </row>
    <row r="680" spans="2:11" ht="14.25" hidden="1" customHeight="1">
      <c r="B680" s="364">
        <v>45772</v>
      </c>
      <c r="C680" s="68" t="s">
        <v>3634</v>
      </c>
      <c r="D680" s="68" t="s">
        <v>1733</v>
      </c>
      <c r="E680" s="68" t="s">
        <v>1977</v>
      </c>
      <c r="F680" s="68" t="s">
        <v>379</v>
      </c>
      <c r="G680" s="366">
        <v>0.625</v>
      </c>
      <c r="H680" s="366">
        <v>0.63888888888888884</v>
      </c>
      <c r="I680" s="68" t="s">
        <v>304</v>
      </c>
      <c r="J680" s="68" t="s">
        <v>445</v>
      </c>
      <c r="K680" s="68" t="s">
        <v>2527</v>
      </c>
    </row>
    <row r="681" spans="2:11" ht="14.25" hidden="1" customHeight="1">
      <c r="B681" s="364">
        <v>45772</v>
      </c>
      <c r="C681" s="68" t="s">
        <v>3634</v>
      </c>
      <c r="D681" s="68" t="s">
        <v>3676</v>
      </c>
      <c r="E681" s="68" t="s">
        <v>1977</v>
      </c>
      <c r="F681" s="68" t="s">
        <v>379</v>
      </c>
      <c r="G681" s="366">
        <v>0.29166666666666669</v>
      </c>
      <c r="H681" s="366">
        <v>0.70833333333333337</v>
      </c>
      <c r="I681" s="68" t="s">
        <v>3677</v>
      </c>
      <c r="J681" s="68" t="s">
        <v>3678</v>
      </c>
      <c r="K681" s="68" t="s">
        <v>3679</v>
      </c>
    </row>
    <row r="682" spans="2:11" ht="14.25" hidden="1" customHeight="1">
      <c r="B682" s="364">
        <v>45772</v>
      </c>
      <c r="C682" s="68" t="s">
        <v>3456</v>
      </c>
      <c r="D682" s="68" t="s">
        <v>1821</v>
      </c>
      <c r="E682" s="68" t="s">
        <v>1987</v>
      </c>
      <c r="F682" s="68">
        <v>6612</v>
      </c>
      <c r="G682" s="366">
        <v>0.47222222222222221</v>
      </c>
      <c r="H682" s="366">
        <v>0.62777777777777777</v>
      </c>
      <c r="I682" s="68" t="s">
        <v>3680</v>
      </c>
      <c r="J682" s="68" t="s">
        <v>3681</v>
      </c>
      <c r="K682" s="68" t="s">
        <v>3682</v>
      </c>
    </row>
    <row r="683" spans="2:11" ht="14.25" hidden="1" customHeight="1">
      <c r="B683" s="364">
        <v>45772</v>
      </c>
      <c r="C683" s="68" t="s">
        <v>3634</v>
      </c>
      <c r="D683" s="68" t="s">
        <v>1743</v>
      </c>
      <c r="E683" s="68" t="s">
        <v>1977</v>
      </c>
      <c r="F683" s="68">
        <v>12275</v>
      </c>
      <c r="G683" s="366">
        <v>0.68194444444444446</v>
      </c>
      <c r="H683" s="366">
        <v>0.70486111111111116</v>
      </c>
      <c r="I683" s="68" t="s">
        <v>3683</v>
      </c>
      <c r="J683" s="68" t="s">
        <v>3684</v>
      </c>
      <c r="K683" s="68" t="s">
        <v>3649</v>
      </c>
    </row>
    <row r="684" spans="2:11" ht="14.25" hidden="1" customHeight="1">
      <c r="B684" s="364">
        <v>45772</v>
      </c>
      <c r="C684" s="365">
        <v>45693</v>
      </c>
      <c r="D684" s="68" t="s">
        <v>1735</v>
      </c>
      <c r="E684" s="68" t="s">
        <v>1977</v>
      </c>
      <c r="F684" s="68">
        <v>14025</v>
      </c>
      <c r="G684" s="366">
        <v>0.79166666666666663</v>
      </c>
      <c r="H684" s="366">
        <v>0.85763888888888884</v>
      </c>
      <c r="I684" s="68" t="s">
        <v>3685</v>
      </c>
      <c r="J684" s="68" t="s">
        <v>3686</v>
      </c>
      <c r="K684" s="68" t="s">
        <v>3687</v>
      </c>
    </row>
    <row r="685" spans="2:11" ht="14.25" hidden="1" customHeight="1">
      <c r="B685" s="364">
        <v>45772</v>
      </c>
      <c r="C685" s="68" t="s">
        <v>3634</v>
      </c>
      <c r="D685" s="68" t="s">
        <v>1842</v>
      </c>
      <c r="E685" s="68" t="s">
        <v>2004</v>
      </c>
      <c r="F685" s="68">
        <v>4747</v>
      </c>
      <c r="G685" s="366">
        <v>0.89513888888888893</v>
      </c>
      <c r="H685" s="366">
        <v>0.91388888888888886</v>
      </c>
      <c r="I685" s="68" t="s">
        <v>3688</v>
      </c>
      <c r="J685" s="68" t="s">
        <v>3689</v>
      </c>
      <c r="K685" s="68" t="s">
        <v>3690</v>
      </c>
    </row>
    <row r="686" spans="2:11" ht="14.25" hidden="1" customHeight="1">
      <c r="B686" s="364">
        <v>45772</v>
      </c>
      <c r="C686" s="68" t="s">
        <v>3634</v>
      </c>
      <c r="D686" s="68" t="s">
        <v>1867</v>
      </c>
      <c r="E686" s="68" t="s">
        <v>2004</v>
      </c>
      <c r="F686" s="68">
        <v>4158</v>
      </c>
      <c r="G686" s="366">
        <v>0.79166666666666663</v>
      </c>
      <c r="H686" s="366">
        <v>0.94027777777777777</v>
      </c>
      <c r="I686" s="68" t="s">
        <v>3691</v>
      </c>
      <c r="J686" s="68" t="s">
        <v>3692</v>
      </c>
      <c r="K686" s="68" t="s">
        <v>3693</v>
      </c>
    </row>
    <row r="687" spans="2:11" ht="14.25" hidden="1" customHeight="1">
      <c r="B687" s="364">
        <v>45772</v>
      </c>
      <c r="C687" s="68" t="s">
        <v>3634</v>
      </c>
      <c r="D687" s="68" t="s">
        <v>1745</v>
      </c>
      <c r="E687" s="68" t="s">
        <v>1977</v>
      </c>
      <c r="F687" s="68">
        <v>13203</v>
      </c>
      <c r="G687" s="366">
        <v>0.89861111111111114</v>
      </c>
      <c r="H687" s="366">
        <v>0.98263888888888884</v>
      </c>
      <c r="I687" s="68" t="s">
        <v>3694</v>
      </c>
      <c r="J687" s="68" t="s">
        <v>3695</v>
      </c>
      <c r="K687" s="68" t="s">
        <v>3696</v>
      </c>
    </row>
    <row r="688" spans="2:11" ht="14.25" hidden="1" customHeight="1">
      <c r="B688" s="364">
        <v>45772</v>
      </c>
      <c r="C688" s="68" t="s">
        <v>3634</v>
      </c>
      <c r="D688" s="68" t="s">
        <v>1742</v>
      </c>
      <c r="E688" s="68" t="s">
        <v>1977</v>
      </c>
      <c r="F688" s="68">
        <v>13651</v>
      </c>
      <c r="G688" s="366">
        <v>5.2777777777777778E-2</v>
      </c>
      <c r="H688" s="366">
        <v>0.19444444444444445</v>
      </c>
      <c r="I688" s="68" t="s">
        <v>3697</v>
      </c>
      <c r="J688" s="68" t="s">
        <v>3698</v>
      </c>
      <c r="K688" s="68" t="s">
        <v>3699</v>
      </c>
    </row>
    <row r="689" spans="2:11" ht="14.25" hidden="1" customHeight="1">
      <c r="B689" s="364">
        <v>45772</v>
      </c>
      <c r="C689" s="68" t="s">
        <v>3212</v>
      </c>
      <c r="D689" s="68" t="s">
        <v>1839</v>
      </c>
      <c r="E689" s="68" t="s">
        <v>2004</v>
      </c>
      <c r="F689" s="68" t="s">
        <v>379</v>
      </c>
      <c r="G689" s="366">
        <v>9.7222222222222224E-2</v>
      </c>
      <c r="H689" s="366">
        <v>0.13541666666666666</v>
      </c>
      <c r="I689" s="68" t="s">
        <v>3700</v>
      </c>
      <c r="J689" s="68" t="s">
        <v>3701</v>
      </c>
      <c r="K689" s="68" t="s">
        <v>2230</v>
      </c>
    </row>
    <row r="690" spans="2:11" ht="14.25" hidden="1" customHeight="1">
      <c r="B690" s="364">
        <v>45772</v>
      </c>
      <c r="C690" s="68" t="s">
        <v>3634</v>
      </c>
      <c r="D690" s="68" t="s">
        <v>1846</v>
      </c>
      <c r="E690" s="68" t="s">
        <v>2004</v>
      </c>
      <c r="F690" s="68">
        <v>3292</v>
      </c>
      <c r="G690" s="366">
        <v>0.98611111111111116</v>
      </c>
      <c r="H690" s="366">
        <v>0.10069444444444445</v>
      </c>
      <c r="I690" s="68" t="s">
        <v>3702</v>
      </c>
      <c r="J690" s="68" t="s">
        <v>3703</v>
      </c>
      <c r="K690" s="68" t="s">
        <v>2230</v>
      </c>
    </row>
    <row r="691" spans="2:11" ht="14.25" hidden="1" customHeight="1">
      <c r="B691" s="364">
        <v>45772</v>
      </c>
      <c r="C691" s="68" t="s">
        <v>3634</v>
      </c>
      <c r="D691" s="68" t="s">
        <v>96</v>
      </c>
      <c r="E691" s="68" t="s">
        <v>1977</v>
      </c>
      <c r="F691" s="68">
        <v>11945</v>
      </c>
      <c r="G691" s="366">
        <v>0.79166666666666663</v>
      </c>
      <c r="H691" s="366">
        <v>0.84861111111111109</v>
      </c>
      <c r="I691" s="68" t="s">
        <v>3704</v>
      </c>
      <c r="J691" s="68" t="s">
        <v>3497</v>
      </c>
      <c r="K691" s="68" t="s">
        <v>3705</v>
      </c>
    </row>
    <row r="692" spans="2:11" ht="14.25" hidden="1" customHeight="1">
      <c r="B692" s="364">
        <v>45772</v>
      </c>
      <c r="C692" s="68" t="s">
        <v>3634</v>
      </c>
      <c r="D692" s="68" t="s">
        <v>106</v>
      </c>
      <c r="E692" s="68" t="s">
        <v>1977</v>
      </c>
      <c r="F692" s="68">
        <v>13523</v>
      </c>
      <c r="G692" s="366">
        <v>0.79166666666666663</v>
      </c>
      <c r="H692" s="366">
        <v>0.86805555555555558</v>
      </c>
      <c r="I692" s="68" t="s">
        <v>3704</v>
      </c>
      <c r="J692" s="68" t="s">
        <v>3497</v>
      </c>
      <c r="K692" s="68" t="s">
        <v>3705</v>
      </c>
    </row>
    <row r="693" spans="2:11" ht="14.25" hidden="1" customHeight="1">
      <c r="B693" s="364">
        <v>45772</v>
      </c>
      <c r="C693" s="68" t="s">
        <v>3634</v>
      </c>
      <c r="D693" s="68" t="s">
        <v>1874</v>
      </c>
      <c r="E693" s="68" t="s">
        <v>2004</v>
      </c>
      <c r="F693" s="68">
        <v>3341</v>
      </c>
      <c r="G693" s="366">
        <v>0.86944444444444446</v>
      </c>
      <c r="H693" s="366">
        <v>0.90972222222222221</v>
      </c>
      <c r="I693" s="68" t="s">
        <v>3274</v>
      </c>
      <c r="J693" s="68" t="s">
        <v>3275</v>
      </c>
      <c r="K693" s="68" t="s">
        <v>3706</v>
      </c>
    </row>
    <row r="694" spans="2:11" ht="14.25" hidden="1" customHeight="1">
      <c r="B694" s="364">
        <v>45772</v>
      </c>
      <c r="C694" s="68" t="s">
        <v>3634</v>
      </c>
      <c r="D694" s="68" t="s">
        <v>3707</v>
      </c>
      <c r="E694" s="68" t="s">
        <v>1977</v>
      </c>
      <c r="F694" s="68">
        <v>13528</v>
      </c>
      <c r="G694" s="366">
        <v>0.12777777777777777</v>
      </c>
      <c r="H694" s="366">
        <v>0.18888888888888888</v>
      </c>
      <c r="I694" s="68" t="s">
        <v>3708</v>
      </c>
      <c r="J694" s="68" t="s">
        <v>3709</v>
      </c>
      <c r="K694" s="68" t="s">
        <v>3706</v>
      </c>
    </row>
    <row r="695" spans="2:11" ht="14.25" hidden="1" customHeight="1">
      <c r="B695" s="364">
        <v>45772</v>
      </c>
      <c r="C695" s="68" t="s">
        <v>3634</v>
      </c>
      <c r="D695" s="68" t="s">
        <v>3710</v>
      </c>
      <c r="E695" s="68" t="s">
        <v>1977</v>
      </c>
      <c r="F695" s="68">
        <v>13460</v>
      </c>
      <c r="G695" s="366">
        <v>0.18194444444444444</v>
      </c>
      <c r="H695" s="366">
        <v>0.20555555555555555</v>
      </c>
      <c r="I695" s="68" t="s">
        <v>3277</v>
      </c>
      <c r="J695" s="68" t="s">
        <v>3278</v>
      </c>
      <c r="K695" s="68" t="s">
        <v>3705</v>
      </c>
    </row>
    <row r="696" spans="2:11" ht="14.25" hidden="1" customHeight="1">
      <c r="B696" s="364">
        <v>45773</v>
      </c>
      <c r="C696" s="68" t="s">
        <v>3634</v>
      </c>
      <c r="D696" s="68" t="s">
        <v>3711</v>
      </c>
      <c r="E696" s="68" t="s">
        <v>1977</v>
      </c>
      <c r="F696" s="68">
        <v>11336</v>
      </c>
      <c r="G696" s="366">
        <v>0.29166666666666669</v>
      </c>
      <c r="H696" s="366">
        <v>0.36805555555555558</v>
      </c>
      <c r="I696" s="68" t="s">
        <v>3712</v>
      </c>
      <c r="J696" s="68" t="s">
        <v>3713</v>
      </c>
      <c r="K696" s="68" t="s">
        <v>3714</v>
      </c>
    </row>
    <row r="697" spans="2:11" ht="14.25" hidden="1" customHeight="1">
      <c r="B697" s="364">
        <v>45773</v>
      </c>
      <c r="C697" s="68" t="s">
        <v>3212</v>
      </c>
      <c r="D697" s="68" t="s">
        <v>1865</v>
      </c>
      <c r="E697" s="68" t="s">
        <v>2004</v>
      </c>
      <c r="F697" s="68">
        <v>4077</v>
      </c>
      <c r="G697" s="366">
        <v>0.42708333333333331</v>
      </c>
      <c r="H697" s="366">
        <v>0.43402777777777779</v>
      </c>
      <c r="I697" s="68" t="s">
        <v>3715</v>
      </c>
      <c r="J697" s="68" t="s">
        <v>3716</v>
      </c>
      <c r="K697" s="68" t="s">
        <v>3717</v>
      </c>
    </row>
    <row r="698" spans="2:11" ht="14.25" hidden="1" customHeight="1">
      <c r="B698" s="364">
        <v>45773</v>
      </c>
      <c r="C698" s="68" t="s">
        <v>3212</v>
      </c>
      <c r="D698" s="68" t="s">
        <v>221</v>
      </c>
      <c r="E698" s="68" t="s">
        <v>1977</v>
      </c>
      <c r="F698" s="68">
        <v>13679</v>
      </c>
      <c r="G698" s="366">
        <v>0.4375</v>
      </c>
      <c r="H698" s="366">
        <v>0.44791666666666669</v>
      </c>
      <c r="I698" s="68" t="s">
        <v>3718</v>
      </c>
      <c r="J698" s="68" t="s">
        <v>932</v>
      </c>
      <c r="K698" s="68" t="s">
        <v>3719</v>
      </c>
    </row>
    <row r="699" spans="2:11" ht="14.25" hidden="1" customHeight="1">
      <c r="B699" s="364">
        <v>45773</v>
      </c>
      <c r="C699" s="68" t="s">
        <v>3212</v>
      </c>
      <c r="D699" s="68" t="s">
        <v>1745</v>
      </c>
      <c r="E699" s="68" t="s">
        <v>1977</v>
      </c>
      <c r="F699" s="68">
        <v>13210</v>
      </c>
      <c r="G699" s="366">
        <v>0.38194444444444442</v>
      </c>
      <c r="H699" s="366">
        <v>0.41666666666666669</v>
      </c>
      <c r="I699" s="68" t="s">
        <v>3720</v>
      </c>
      <c r="J699" s="68" t="s">
        <v>3721</v>
      </c>
      <c r="K699" s="68" t="s">
        <v>2446</v>
      </c>
    </row>
    <row r="700" spans="2:11" ht="14.25" hidden="1" customHeight="1">
      <c r="B700" s="364">
        <v>45773</v>
      </c>
      <c r="C700" s="68" t="s">
        <v>3127</v>
      </c>
      <c r="D700" s="68" t="s">
        <v>1820</v>
      </c>
      <c r="E700" s="68" t="s">
        <v>1987</v>
      </c>
      <c r="F700" s="68">
        <v>6692</v>
      </c>
      <c r="G700" s="366">
        <v>0.47847222222222224</v>
      </c>
      <c r="H700" s="366">
        <v>0.42291666666666666</v>
      </c>
      <c r="I700" s="68" t="s">
        <v>3722</v>
      </c>
      <c r="J700" s="68" t="s">
        <v>3723</v>
      </c>
      <c r="K700" s="68" t="s">
        <v>3724</v>
      </c>
    </row>
    <row r="701" spans="2:11" ht="14.25" hidden="1" customHeight="1">
      <c r="B701" s="364">
        <v>45773</v>
      </c>
      <c r="C701" s="68" t="s">
        <v>3212</v>
      </c>
      <c r="D701" s="68" t="s">
        <v>1876</v>
      </c>
      <c r="E701" s="68" t="s">
        <v>2004</v>
      </c>
      <c r="F701" s="68">
        <v>3194</v>
      </c>
      <c r="G701" s="366">
        <v>0.42430555555555555</v>
      </c>
      <c r="H701" s="366">
        <v>0.48541666666666666</v>
      </c>
      <c r="I701" s="68" t="s">
        <v>3725</v>
      </c>
      <c r="J701" s="68" t="s">
        <v>3726</v>
      </c>
      <c r="K701" s="68" t="s">
        <v>3727</v>
      </c>
    </row>
    <row r="702" spans="2:11" ht="14.25" hidden="1" customHeight="1">
      <c r="B702" s="364">
        <v>45773</v>
      </c>
      <c r="C702" s="68" t="s">
        <v>3212</v>
      </c>
      <c r="D702" s="68" t="s">
        <v>1759</v>
      </c>
      <c r="E702" s="68" t="s">
        <v>1977</v>
      </c>
      <c r="F702" s="68">
        <v>14174</v>
      </c>
      <c r="G702" s="366">
        <v>0.3611111111111111</v>
      </c>
      <c r="H702" s="366">
        <v>0.58680555555555558</v>
      </c>
      <c r="I702" s="68" t="s">
        <v>3728</v>
      </c>
      <c r="J702" s="68" t="s">
        <v>3729</v>
      </c>
      <c r="K702" s="68" t="s">
        <v>3730</v>
      </c>
    </row>
    <row r="703" spans="2:11" ht="14.25" hidden="1" customHeight="1">
      <c r="B703" s="364">
        <v>45773</v>
      </c>
      <c r="C703" s="68" t="s">
        <v>3212</v>
      </c>
      <c r="D703" s="68" t="s">
        <v>1743</v>
      </c>
      <c r="E703" s="68" t="s">
        <v>1977</v>
      </c>
      <c r="F703" s="68" t="s">
        <v>3731</v>
      </c>
      <c r="G703" s="366">
        <v>0.29166666666666669</v>
      </c>
      <c r="H703" s="366">
        <v>0.45416666666666666</v>
      </c>
      <c r="I703" s="68" t="s">
        <v>3732</v>
      </c>
      <c r="J703" s="68" t="s">
        <v>3733</v>
      </c>
      <c r="K703" s="68" t="s">
        <v>2693</v>
      </c>
    </row>
    <row r="704" spans="2:11" ht="14.25" hidden="1" customHeight="1">
      <c r="B704" s="364">
        <v>45773</v>
      </c>
      <c r="C704" s="68" t="s">
        <v>3212</v>
      </c>
      <c r="D704" s="68" t="s">
        <v>1865</v>
      </c>
      <c r="E704" s="68" t="s">
        <v>2004</v>
      </c>
      <c r="F704" s="68">
        <v>4080</v>
      </c>
      <c r="G704" s="366">
        <v>0.55069444444444449</v>
      </c>
      <c r="H704" s="366">
        <v>0.56874999999999998</v>
      </c>
      <c r="I704" s="68" t="s">
        <v>3734</v>
      </c>
      <c r="J704" s="68" t="s">
        <v>3735</v>
      </c>
      <c r="K704" s="68" t="s">
        <v>2006</v>
      </c>
    </row>
    <row r="705" spans="2:11" ht="14.25" hidden="1" customHeight="1">
      <c r="B705" s="364">
        <v>45773</v>
      </c>
      <c r="C705" s="68" t="s">
        <v>3212</v>
      </c>
      <c r="D705" s="68" t="s">
        <v>1850</v>
      </c>
      <c r="E705" s="68" t="s">
        <v>2004</v>
      </c>
      <c r="F705" s="68">
        <v>4706</v>
      </c>
      <c r="G705" s="366">
        <v>0.54166666666666663</v>
      </c>
      <c r="H705" s="366">
        <v>0.61111111111111116</v>
      </c>
      <c r="I705" s="68" t="s">
        <v>2086</v>
      </c>
      <c r="J705" s="68" t="s">
        <v>3736</v>
      </c>
      <c r="K705" s="68" t="s">
        <v>2235</v>
      </c>
    </row>
    <row r="706" spans="2:11" ht="14.25" hidden="1" customHeight="1">
      <c r="B706" s="364">
        <v>45773</v>
      </c>
      <c r="C706" s="68" t="s">
        <v>3212</v>
      </c>
      <c r="D706" s="68" t="s">
        <v>1864</v>
      </c>
      <c r="E706" s="68" t="s">
        <v>2004</v>
      </c>
      <c r="F706" s="68">
        <v>3845</v>
      </c>
      <c r="G706" s="366">
        <v>0.46111111111111114</v>
      </c>
      <c r="H706" s="366">
        <v>0.65138888888888891</v>
      </c>
      <c r="I706" s="68" t="s">
        <v>3737</v>
      </c>
      <c r="J706" s="68" t="s">
        <v>3738</v>
      </c>
      <c r="K706" s="68" t="s">
        <v>3739</v>
      </c>
    </row>
    <row r="707" spans="2:11" ht="14.25" hidden="1" customHeight="1">
      <c r="B707" s="364">
        <v>45773</v>
      </c>
      <c r="C707" s="68" t="s">
        <v>3212</v>
      </c>
      <c r="D707" s="68" t="s">
        <v>1789</v>
      </c>
      <c r="E707" s="68" t="s">
        <v>1987</v>
      </c>
      <c r="F707" s="68">
        <v>11364</v>
      </c>
      <c r="G707" s="366">
        <v>0.29166666666666669</v>
      </c>
      <c r="H707" s="366">
        <v>0.65902777777777777</v>
      </c>
      <c r="I707" s="68" t="s">
        <v>3740</v>
      </c>
      <c r="J707" s="68" t="s">
        <v>3741</v>
      </c>
      <c r="K707" s="68" t="s">
        <v>3742</v>
      </c>
    </row>
    <row r="708" spans="2:11" ht="14.25" hidden="1" customHeight="1">
      <c r="B708" s="364">
        <v>45773</v>
      </c>
      <c r="C708" s="68" t="s">
        <v>3212</v>
      </c>
      <c r="D708" s="68" t="s">
        <v>1726</v>
      </c>
      <c r="E708" s="68" t="s">
        <v>1977</v>
      </c>
      <c r="F708" s="68" t="s">
        <v>379</v>
      </c>
      <c r="G708" s="366">
        <v>0.66666666666666663</v>
      </c>
      <c r="H708" s="366">
        <v>0.67708333333333337</v>
      </c>
      <c r="I708" s="68" t="s">
        <v>304</v>
      </c>
      <c r="J708" s="68" t="s">
        <v>3743</v>
      </c>
      <c r="K708" s="68" t="s">
        <v>3744</v>
      </c>
    </row>
    <row r="709" spans="2:11" ht="14.25" hidden="1" customHeight="1">
      <c r="B709" s="364">
        <v>45773</v>
      </c>
      <c r="C709" s="68" t="s">
        <v>3212</v>
      </c>
      <c r="D709" s="68" t="s">
        <v>1745</v>
      </c>
      <c r="E709" s="68" t="s">
        <v>1977</v>
      </c>
      <c r="F709" s="68" t="s">
        <v>379</v>
      </c>
      <c r="G709" s="366">
        <v>0.66666666666666663</v>
      </c>
      <c r="H709" s="366">
        <v>0.68055555555555558</v>
      </c>
      <c r="I709" s="68" t="s">
        <v>3745</v>
      </c>
      <c r="J709" s="68" t="s">
        <v>3746</v>
      </c>
      <c r="K709" s="68" t="s">
        <v>3744</v>
      </c>
    </row>
    <row r="710" spans="2:11" ht="14.25" hidden="1" customHeight="1">
      <c r="B710" s="364">
        <v>45773</v>
      </c>
      <c r="C710" s="68" t="s">
        <v>3212</v>
      </c>
      <c r="D710" s="68" t="s">
        <v>1739</v>
      </c>
      <c r="E710" s="68" t="s">
        <v>1977</v>
      </c>
      <c r="F710" s="68" t="s">
        <v>379</v>
      </c>
      <c r="G710" s="366">
        <v>0.29166666666666669</v>
      </c>
      <c r="H710" s="366">
        <v>0.71527777777777779</v>
      </c>
      <c r="I710" s="68" t="s">
        <v>3590</v>
      </c>
      <c r="J710" s="68" t="s">
        <v>3747</v>
      </c>
      <c r="K710" s="68" t="s">
        <v>3592</v>
      </c>
    </row>
    <row r="711" spans="2:11" ht="14.25" hidden="1" customHeight="1">
      <c r="B711" s="364">
        <v>45773</v>
      </c>
      <c r="C711" s="68" t="s">
        <v>3212</v>
      </c>
      <c r="D711" s="68" t="s">
        <v>1765</v>
      </c>
      <c r="E711" s="68" t="s">
        <v>1977</v>
      </c>
      <c r="F711" s="68">
        <v>13128</v>
      </c>
      <c r="G711" s="366">
        <v>0.29166666666666669</v>
      </c>
      <c r="H711" s="366">
        <v>0.65208333333333335</v>
      </c>
      <c r="I711" s="68" t="s">
        <v>3748</v>
      </c>
      <c r="J711" s="68" t="s">
        <v>3749</v>
      </c>
      <c r="K711" s="68" t="s">
        <v>3750</v>
      </c>
    </row>
    <row r="712" spans="2:11" ht="14.25" hidden="1" customHeight="1">
      <c r="B712" s="364">
        <v>45773</v>
      </c>
      <c r="C712" s="68" t="s">
        <v>3212</v>
      </c>
      <c r="D712" s="68" t="s">
        <v>1750</v>
      </c>
      <c r="E712" s="68" t="s">
        <v>1977</v>
      </c>
      <c r="F712" s="68">
        <v>13828</v>
      </c>
      <c r="G712" s="366">
        <v>0.63888888888888884</v>
      </c>
      <c r="H712" s="366">
        <v>0.70833333333333337</v>
      </c>
      <c r="I712" s="68" t="s">
        <v>383</v>
      </c>
      <c r="J712" s="68" t="s">
        <v>3751</v>
      </c>
      <c r="K712" s="68" t="s">
        <v>3752</v>
      </c>
    </row>
    <row r="713" spans="2:11" ht="14.25" hidden="1" customHeight="1">
      <c r="B713" s="364">
        <v>45773</v>
      </c>
      <c r="C713" s="68" t="s">
        <v>3212</v>
      </c>
      <c r="D713" s="68" t="s">
        <v>105</v>
      </c>
      <c r="E713" s="68" t="s">
        <v>1977</v>
      </c>
      <c r="F713" s="68">
        <v>13543</v>
      </c>
      <c r="G713" s="366">
        <v>0.55555555555555558</v>
      </c>
      <c r="H713" s="366">
        <v>0.64583333333333337</v>
      </c>
      <c r="I713" s="68" t="s">
        <v>3753</v>
      </c>
      <c r="J713" s="68" t="s">
        <v>3754</v>
      </c>
      <c r="K713" s="68" t="s">
        <v>3752</v>
      </c>
    </row>
    <row r="714" spans="2:11" ht="14.25" hidden="1" customHeight="1">
      <c r="B714" s="364">
        <v>45773</v>
      </c>
      <c r="C714" s="68" t="s">
        <v>3212</v>
      </c>
      <c r="D714" s="68" t="s">
        <v>98</v>
      </c>
      <c r="E714" s="68" t="s">
        <v>1977</v>
      </c>
      <c r="F714" s="68">
        <v>13755</v>
      </c>
      <c r="G714" s="366">
        <v>0.38541666666666669</v>
      </c>
      <c r="H714" s="366">
        <v>0.47916666666666669</v>
      </c>
      <c r="I714" s="68" t="s">
        <v>3755</v>
      </c>
      <c r="J714" s="68" t="s">
        <v>3754</v>
      </c>
      <c r="K714" s="68" t="s">
        <v>3752</v>
      </c>
    </row>
    <row r="715" spans="2:11" ht="14.25" hidden="1" customHeight="1">
      <c r="B715" s="364">
        <v>45773</v>
      </c>
      <c r="C715" s="68" t="s">
        <v>3212</v>
      </c>
      <c r="D715" s="68" t="s">
        <v>1748</v>
      </c>
      <c r="E715" s="68" t="s">
        <v>1977</v>
      </c>
      <c r="F715" s="68">
        <v>13911</v>
      </c>
      <c r="G715" s="366">
        <v>0.33333333333333331</v>
      </c>
      <c r="H715" s="366">
        <v>0.375</v>
      </c>
      <c r="I715" s="68" t="s">
        <v>312</v>
      </c>
      <c r="J715" s="68" t="s">
        <v>3754</v>
      </c>
      <c r="K715" s="68" t="s">
        <v>3756</v>
      </c>
    </row>
    <row r="716" spans="2:11" ht="14.25" hidden="1" customHeight="1">
      <c r="B716" s="364">
        <v>45773</v>
      </c>
      <c r="C716" s="68" t="s">
        <v>3212</v>
      </c>
      <c r="D716" s="68" t="s">
        <v>1730</v>
      </c>
      <c r="E716" s="68" t="s">
        <v>1977</v>
      </c>
      <c r="F716" s="68">
        <v>13872</v>
      </c>
      <c r="G716" s="366">
        <v>0.79166666666666663</v>
      </c>
      <c r="H716" s="366">
        <v>0.89027777777777772</v>
      </c>
      <c r="I716" s="68" t="s">
        <v>3757</v>
      </c>
      <c r="J716" s="68" t="s">
        <v>3758</v>
      </c>
      <c r="K716" s="68" t="s">
        <v>3759</v>
      </c>
    </row>
    <row r="717" spans="2:11" ht="14.25" hidden="1" customHeight="1">
      <c r="B717" s="364">
        <v>45773</v>
      </c>
      <c r="C717" s="68" t="s">
        <v>3212</v>
      </c>
      <c r="D717" s="68" t="s">
        <v>1733</v>
      </c>
      <c r="E717" s="68" t="s">
        <v>1977</v>
      </c>
      <c r="F717" s="68">
        <v>12019</v>
      </c>
      <c r="G717" s="366">
        <v>0.8930555555555556</v>
      </c>
      <c r="H717" s="366">
        <v>0.91666666666666663</v>
      </c>
      <c r="I717" s="68" t="s">
        <v>3760</v>
      </c>
      <c r="J717" s="68" t="s">
        <v>3761</v>
      </c>
      <c r="K717" s="68" t="s">
        <v>3762</v>
      </c>
    </row>
    <row r="718" spans="2:11" ht="14.25" hidden="1" customHeight="1">
      <c r="B718" s="364">
        <v>45773</v>
      </c>
      <c r="C718" s="68" t="s">
        <v>3212</v>
      </c>
      <c r="D718" s="68" t="s">
        <v>1844</v>
      </c>
      <c r="E718" s="68" t="s">
        <v>2004</v>
      </c>
      <c r="F718" s="68">
        <v>4614</v>
      </c>
      <c r="G718" s="366">
        <v>0.81319444444444444</v>
      </c>
      <c r="H718" s="366">
        <v>0.86111111111111116</v>
      </c>
      <c r="I718" s="68" t="s">
        <v>3763</v>
      </c>
      <c r="J718" s="68" t="s">
        <v>3764</v>
      </c>
      <c r="K718" s="68" t="s">
        <v>2230</v>
      </c>
    </row>
    <row r="719" spans="2:11" ht="14.25" hidden="1" customHeight="1">
      <c r="B719" s="364">
        <v>45773</v>
      </c>
      <c r="C719" s="68" t="s">
        <v>3212</v>
      </c>
      <c r="D719" s="68" t="s">
        <v>1846</v>
      </c>
      <c r="E719" s="68" t="s">
        <v>2004</v>
      </c>
      <c r="F719" s="68">
        <v>3302</v>
      </c>
      <c r="G719" s="366">
        <v>0.8125</v>
      </c>
      <c r="H719" s="366">
        <v>0.92708333333333337</v>
      </c>
      <c r="I719" s="68" t="s">
        <v>3765</v>
      </c>
      <c r="J719" s="68" t="s">
        <v>3766</v>
      </c>
      <c r="K719" s="68" t="s">
        <v>3767</v>
      </c>
    </row>
    <row r="720" spans="2:11" ht="14.25" hidden="1" customHeight="1">
      <c r="B720" s="364">
        <v>45773</v>
      </c>
      <c r="C720" s="68" t="s">
        <v>3212</v>
      </c>
      <c r="D720" s="68" t="s">
        <v>1837</v>
      </c>
      <c r="E720" s="68" t="s">
        <v>2004</v>
      </c>
      <c r="F720" s="68">
        <v>4851</v>
      </c>
      <c r="G720" s="366">
        <v>0.96666666666666667</v>
      </c>
      <c r="H720" s="366">
        <v>0.12708333333333333</v>
      </c>
      <c r="I720" s="68" t="s">
        <v>3768</v>
      </c>
      <c r="J720" s="68" t="s">
        <v>3769</v>
      </c>
      <c r="K720" s="68" t="s">
        <v>3770</v>
      </c>
    </row>
    <row r="721" spans="2:11" ht="14.25" hidden="1" customHeight="1">
      <c r="B721" s="364">
        <v>45773</v>
      </c>
      <c r="C721" s="68" t="s">
        <v>3212</v>
      </c>
      <c r="D721" s="68" t="s">
        <v>3771</v>
      </c>
      <c r="E721" s="68" t="s">
        <v>1977</v>
      </c>
      <c r="F721" s="68">
        <v>12285</v>
      </c>
      <c r="G721" s="366">
        <v>0.79166666666666663</v>
      </c>
      <c r="H721" s="366">
        <v>0.875</v>
      </c>
      <c r="I721" s="68" t="s">
        <v>3772</v>
      </c>
      <c r="J721" s="68" t="s">
        <v>3773</v>
      </c>
      <c r="K721" s="68" t="s">
        <v>3774</v>
      </c>
    </row>
    <row r="722" spans="2:11" ht="14.25" hidden="1" customHeight="1">
      <c r="B722" s="364">
        <v>45773</v>
      </c>
      <c r="C722" s="68" t="s">
        <v>3775</v>
      </c>
      <c r="D722" s="68" t="s">
        <v>1726</v>
      </c>
      <c r="E722" s="68" t="s">
        <v>1977</v>
      </c>
      <c r="F722" s="68">
        <v>14924</v>
      </c>
      <c r="G722" s="366">
        <v>0.13194444444444445</v>
      </c>
      <c r="H722" s="366">
        <v>0.21180555555555555</v>
      </c>
      <c r="I722" s="68" t="s">
        <v>3776</v>
      </c>
      <c r="J722" s="68" t="s">
        <v>3777</v>
      </c>
      <c r="K722" s="68" t="s">
        <v>3112</v>
      </c>
    </row>
    <row r="723" spans="2:11" ht="14.25" hidden="1" customHeight="1">
      <c r="B723" s="364">
        <v>45773</v>
      </c>
      <c r="C723" s="68" t="s">
        <v>3212</v>
      </c>
      <c r="D723" s="68" t="s">
        <v>91</v>
      </c>
      <c r="E723" s="68" t="s">
        <v>1977</v>
      </c>
      <c r="F723" s="68">
        <v>14450</v>
      </c>
      <c r="G723" s="366">
        <v>0.92500000000000004</v>
      </c>
      <c r="H723" s="366">
        <v>0.94861111111111107</v>
      </c>
      <c r="I723" s="68" t="s">
        <v>3778</v>
      </c>
      <c r="J723" s="68" t="s">
        <v>3779</v>
      </c>
      <c r="K723" s="68" t="s">
        <v>3780</v>
      </c>
    </row>
    <row r="724" spans="2:11" ht="14.25" hidden="1" customHeight="1">
      <c r="B724" s="364">
        <v>45773</v>
      </c>
      <c r="C724" s="68" t="s">
        <v>3212</v>
      </c>
      <c r="D724" s="68" t="s">
        <v>3781</v>
      </c>
      <c r="E724" s="68" t="s">
        <v>1977</v>
      </c>
      <c r="F724" s="68">
        <v>13207</v>
      </c>
      <c r="G724" s="366">
        <v>0.81805555555555554</v>
      </c>
      <c r="H724" s="366">
        <v>0.85416666666666663</v>
      </c>
      <c r="I724" s="68" t="s">
        <v>3782</v>
      </c>
      <c r="J724" s="68" t="s">
        <v>3783</v>
      </c>
      <c r="K724" s="68" t="s">
        <v>3784</v>
      </c>
    </row>
    <row r="725" spans="2:11" ht="14.25" hidden="1" customHeight="1">
      <c r="B725" s="364">
        <v>45773</v>
      </c>
      <c r="C725" s="68" t="s">
        <v>3212</v>
      </c>
      <c r="D725" s="68" t="s">
        <v>1728</v>
      </c>
      <c r="E725" s="68" t="s">
        <v>1977</v>
      </c>
      <c r="F725" s="68">
        <v>14626</v>
      </c>
      <c r="G725" s="366">
        <v>0.79166666666666663</v>
      </c>
      <c r="H725" s="366">
        <v>0.84375</v>
      </c>
      <c r="I725" s="68" t="s">
        <v>3785</v>
      </c>
      <c r="J725" s="68" t="s">
        <v>3786</v>
      </c>
      <c r="K725" s="68" t="s">
        <v>3787</v>
      </c>
    </row>
    <row r="726" spans="2:11" ht="14.25" hidden="1" customHeight="1">
      <c r="B726" s="364">
        <v>45773</v>
      </c>
      <c r="C726" s="68" t="s">
        <v>3212</v>
      </c>
      <c r="D726" s="68" t="s">
        <v>3788</v>
      </c>
      <c r="E726" s="68" t="s">
        <v>2004</v>
      </c>
      <c r="F726" s="68">
        <v>4675</v>
      </c>
      <c r="G726" s="366">
        <v>0.79166666666666663</v>
      </c>
      <c r="H726" s="366">
        <v>0.89930555555555558</v>
      </c>
      <c r="I726" s="68" t="s">
        <v>3789</v>
      </c>
      <c r="J726" s="68" t="s">
        <v>3790</v>
      </c>
      <c r="K726" s="68" t="s">
        <v>2598</v>
      </c>
    </row>
    <row r="727" spans="2:11" ht="14.25" hidden="1" customHeight="1">
      <c r="B727" s="364">
        <v>45773</v>
      </c>
      <c r="C727" s="68" t="s">
        <v>3212</v>
      </c>
      <c r="D727" s="68" t="s">
        <v>1874</v>
      </c>
      <c r="E727" s="68" t="s">
        <v>2004</v>
      </c>
      <c r="F727" s="68">
        <v>3352</v>
      </c>
      <c r="G727" s="366">
        <v>0.79166666666666663</v>
      </c>
      <c r="H727" s="366">
        <v>0.84722222222222221</v>
      </c>
      <c r="I727" s="68" t="s">
        <v>3791</v>
      </c>
      <c r="J727" s="68" t="s">
        <v>3792</v>
      </c>
      <c r="K727" s="68" t="s">
        <v>3793</v>
      </c>
    </row>
    <row r="728" spans="2:11" ht="14.25" hidden="1" customHeight="1">
      <c r="B728" s="364">
        <v>45773</v>
      </c>
      <c r="C728" s="68" t="s">
        <v>3212</v>
      </c>
      <c r="D728" s="68" t="s">
        <v>1874</v>
      </c>
      <c r="E728" s="68" t="s">
        <v>2004</v>
      </c>
      <c r="F728" s="68">
        <v>3352</v>
      </c>
      <c r="G728" s="366">
        <v>0.87361111111111112</v>
      </c>
      <c r="H728" s="366">
        <v>7.2916666666666671E-2</v>
      </c>
      <c r="I728" s="68" t="s">
        <v>3794</v>
      </c>
      <c r="J728" s="68" t="s">
        <v>3795</v>
      </c>
      <c r="K728" s="68" t="s">
        <v>3796</v>
      </c>
    </row>
    <row r="729" spans="2:11" ht="14.25" hidden="1" customHeight="1">
      <c r="B729" s="364">
        <v>45773</v>
      </c>
      <c r="C729" s="68" t="s">
        <v>3212</v>
      </c>
      <c r="D729" s="68" t="s">
        <v>1858</v>
      </c>
      <c r="E729" s="68" t="s">
        <v>2004</v>
      </c>
      <c r="F729" s="68" t="s">
        <v>379</v>
      </c>
      <c r="G729" s="366">
        <v>0.89097222222222228</v>
      </c>
      <c r="H729" s="366">
        <v>0.90625</v>
      </c>
      <c r="I729" s="68" t="s">
        <v>3797</v>
      </c>
      <c r="J729" s="68" t="s">
        <v>3798</v>
      </c>
      <c r="K729" s="68" t="s">
        <v>3084</v>
      </c>
    </row>
    <row r="730" spans="2:11" ht="14.25" hidden="1" customHeight="1">
      <c r="B730" s="364">
        <v>45773</v>
      </c>
      <c r="C730" s="68" t="s">
        <v>3212</v>
      </c>
      <c r="D730" s="68" t="s">
        <v>1744</v>
      </c>
      <c r="E730" s="68" t="s">
        <v>1977</v>
      </c>
      <c r="F730" s="68">
        <v>12670</v>
      </c>
      <c r="G730" s="366">
        <v>0.95416666666666672</v>
      </c>
      <c r="H730" s="366">
        <v>0.99375000000000002</v>
      </c>
      <c r="I730" s="68" t="s">
        <v>3799</v>
      </c>
      <c r="J730" s="68" t="s">
        <v>3800</v>
      </c>
      <c r="K730" s="68" t="s">
        <v>2490</v>
      </c>
    </row>
    <row r="731" spans="2:11" ht="14.25" hidden="1" customHeight="1">
      <c r="B731" s="364">
        <v>45773</v>
      </c>
      <c r="C731" s="68" t="s">
        <v>3212</v>
      </c>
      <c r="D731" s="68" t="s">
        <v>1839</v>
      </c>
      <c r="E731" s="68" t="s">
        <v>2004</v>
      </c>
      <c r="F731" s="68">
        <v>4939</v>
      </c>
      <c r="G731" s="366">
        <v>0.79166666666666663</v>
      </c>
      <c r="H731" s="366">
        <v>4.1666666666666664E-2</v>
      </c>
      <c r="I731" s="68" t="s">
        <v>3801</v>
      </c>
      <c r="J731" s="68" t="s">
        <v>3802</v>
      </c>
      <c r="K731" s="68" t="s">
        <v>3803</v>
      </c>
    </row>
    <row r="732" spans="2:11" ht="14.25" hidden="1" customHeight="1">
      <c r="B732" s="364">
        <v>45773</v>
      </c>
      <c r="C732" s="68" t="s">
        <v>3212</v>
      </c>
      <c r="D732" s="68" t="s">
        <v>1865</v>
      </c>
      <c r="E732" s="68" t="s">
        <v>2004</v>
      </c>
      <c r="F732" s="68" t="s">
        <v>3804</v>
      </c>
      <c r="G732" s="366">
        <v>0.79166666666666663</v>
      </c>
      <c r="H732" s="366">
        <v>6.805555555555555E-2</v>
      </c>
      <c r="I732" s="68" t="s">
        <v>3805</v>
      </c>
      <c r="J732" s="68" t="s">
        <v>3806</v>
      </c>
      <c r="K732" s="68" t="s">
        <v>3796</v>
      </c>
    </row>
    <row r="733" spans="2:11" ht="14.25" hidden="1" customHeight="1">
      <c r="B733" s="364">
        <v>45773</v>
      </c>
      <c r="C733" s="68" t="s">
        <v>3212</v>
      </c>
      <c r="D733" s="68" t="s">
        <v>3807</v>
      </c>
      <c r="E733" s="68" t="s">
        <v>1977</v>
      </c>
      <c r="F733" s="68">
        <v>9781</v>
      </c>
      <c r="G733" s="366">
        <v>4.1666666666666664E-2</v>
      </c>
      <c r="H733" s="366">
        <v>0.10555555555555556</v>
      </c>
      <c r="I733" s="68" t="s">
        <v>3808</v>
      </c>
      <c r="J733" s="68" t="s">
        <v>3809</v>
      </c>
      <c r="K733" s="68" t="s">
        <v>3796</v>
      </c>
    </row>
    <row r="734" spans="2:11" ht="14.25" hidden="1" customHeight="1">
      <c r="B734" s="364">
        <v>45773</v>
      </c>
      <c r="C734" s="68" t="s">
        <v>3212</v>
      </c>
      <c r="D734" s="68" t="s">
        <v>1837</v>
      </c>
      <c r="E734" s="68" t="s">
        <v>2004</v>
      </c>
      <c r="F734" s="68">
        <v>4851</v>
      </c>
      <c r="G734" s="366">
        <v>0.12708333333333333</v>
      </c>
      <c r="H734" s="366">
        <v>0.2048611111111111</v>
      </c>
      <c r="I734" s="68" t="s">
        <v>3810</v>
      </c>
      <c r="J734" s="68" t="s">
        <v>3811</v>
      </c>
      <c r="K734" s="68" t="s">
        <v>3796</v>
      </c>
    </row>
    <row r="735" spans="2:11" ht="14.25" hidden="1" customHeight="1">
      <c r="B735" s="364">
        <v>45773</v>
      </c>
      <c r="C735" s="68" t="s">
        <v>3212</v>
      </c>
      <c r="D735" s="68" t="s">
        <v>1875</v>
      </c>
      <c r="E735" s="68" t="s">
        <v>2004</v>
      </c>
      <c r="F735" s="68">
        <v>3259</v>
      </c>
      <c r="G735" s="366">
        <v>0.33263888888888887</v>
      </c>
      <c r="H735" s="366">
        <v>0.35208333333333336</v>
      </c>
      <c r="I735" s="68" t="s">
        <v>3812</v>
      </c>
      <c r="J735" s="68" t="s">
        <v>3813</v>
      </c>
      <c r="K735" s="68" t="s">
        <v>3814</v>
      </c>
    </row>
    <row r="736" spans="2:11" ht="14.25" hidden="1" customHeight="1">
      <c r="B736" s="364">
        <v>45773</v>
      </c>
      <c r="C736" s="68" t="s">
        <v>3212</v>
      </c>
      <c r="D736" s="68" t="s">
        <v>3815</v>
      </c>
      <c r="E736" s="68" t="s">
        <v>1977</v>
      </c>
      <c r="F736" s="68" t="s">
        <v>3804</v>
      </c>
      <c r="G736" s="366">
        <v>0.125</v>
      </c>
      <c r="H736" s="366">
        <v>0.18402777777777779</v>
      </c>
      <c r="I736" s="68" t="s">
        <v>3816</v>
      </c>
      <c r="J736" s="68" t="s">
        <v>3817</v>
      </c>
      <c r="K736" s="68" t="s">
        <v>3796</v>
      </c>
    </row>
    <row r="737" spans="2:11" ht="14.25" hidden="1" customHeight="1">
      <c r="B737" s="364">
        <v>45773</v>
      </c>
      <c r="C737" s="68" t="s">
        <v>3212</v>
      </c>
      <c r="D737" s="68" t="s">
        <v>1841</v>
      </c>
      <c r="E737" s="68" t="s">
        <v>2004</v>
      </c>
      <c r="F737" s="68">
        <v>4970</v>
      </c>
      <c r="G737" s="366">
        <v>0.31944444444444442</v>
      </c>
      <c r="H737" s="366">
        <v>0.35416666666666669</v>
      </c>
      <c r="I737" s="68" t="s">
        <v>3620</v>
      </c>
      <c r="J737" s="68" t="s">
        <v>3818</v>
      </c>
      <c r="K737" s="68" t="s">
        <v>3819</v>
      </c>
    </row>
    <row r="738" spans="2:11" ht="14.25" hidden="1" customHeight="1">
      <c r="B738" s="364">
        <v>45773</v>
      </c>
      <c r="C738" s="68" t="s">
        <v>3212</v>
      </c>
      <c r="D738" s="68" t="s">
        <v>91</v>
      </c>
      <c r="E738" s="68" t="s">
        <v>2004</v>
      </c>
      <c r="F738" s="68">
        <v>14442</v>
      </c>
      <c r="G738" s="366">
        <v>0.34722222222222221</v>
      </c>
      <c r="H738" s="366">
        <v>0.36944444444444446</v>
      </c>
      <c r="I738" s="68" t="s">
        <v>3496</v>
      </c>
      <c r="J738" s="68" t="s">
        <v>3820</v>
      </c>
      <c r="K738" s="68" t="s">
        <v>3821</v>
      </c>
    </row>
    <row r="739" spans="2:11" ht="14.25" hidden="1" customHeight="1">
      <c r="B739" s="364">
        <v>45773</v>
      </c>
      <c r="C739" s="68" t="s">
        <v>3212</v>
      </c>
      <c r="D739" s="68" t="s">
        <v>92</v>
      </c>
      <c r="E739" s="68" t="s">
        <v>1977</v>
      </c>
      <c r="F739" s="68">
        <v>13476</v>
      </c>
      <c r="G739" s="366">
        <v>0.375</v>
      </c>
      <c r="H739" s="366">
        <v>0.39861111111111114</v>
      </c>
      <c r="I739" s="68" t="s">
        <v>3822</v>
      </c>
      <c r="J739" s="68" t="s">
        <v>3823</v>
      </c>
      <c r="K739" s="68" t="s">
        <v>3824</v>
      </c>
    </row>
    <row r="740" spans="2:11" ht="14.25" hidden="1" customHeight="1">
      <c r="B740" s="364">
        <v>45773</v>
      </c>
      <c r="C740" s="68" t="s">
        <v>3212</v>
      </c>
      <c r="D740" s="68" t="s">
        <v>1858</v>
      </c>
      <c r="E740" s="68" t="s">
        <v>2004</v>
      </c>
      <c r="F740" s="68">
        <v>4466</v>
      </c>
      <c r="G740" s="366">
        <v>0.4375</v>
      </c>
      <c r="H740" s="366">
        <v>0.46250000000000002</v>
      </c>
      <c r="I740" s="68" t="s">
        <v>3812</v>
      </c>
      <c r="J740" s="68" t="s">
        <v>3825</v>
      </c>
      <c r="K740" s="68" t="s">
        <v>3826</v>
      </c>
    </row>
    <row r="741" spans="2:11" ht="14.25" hidden="1" customHeight="1">
      <c r="B741" s="364">
        <v>45773</v>
      </c>
      <c r="C741" s="68" t="s">
        <v>3212</v>
      </c>
      <c r="D741" s="68" t="s">
        <v>1844</v>
      </c>
      <c r="E741" s="68" t="s">
        <v>2004</v>
      </c>
      <c r="F741" s="68">
        <v>4614</v>
      </c>
      <c r="G741" s="366">
        <v>0.81319444444444444</v>
      </c>
      <c r="H741" s="366">
        <v>0.83819444444444446</v>
      </c>
      <c r="I741" s="68" t="s">
        <v>3480</v>
      </c>
      <c r="J741" s="68" t="s">
        <v>3596</v>
      </c>
      <c r="K741" s="68" t="s">
        <v>3827</v>
      </c>
    </row>
    <row r="742" spans="2:11" ht="14.25" hidden="1" customHeight="1">
      <c r="B742" s="364">
        <v>45773</v>
      </c>
      <c r="C742" s="68" t="s">
        <v>3212</v>
      </c>
      <c r="D742" s="68" t="s">
        <v>95</v>
      </c>
      <c r="E742" s="68" t="s">
        <v>1977</v>
      </c>
      <c r="F742" s="68">
        <v>12458</v>
      </c>
      <c r="G742" s="366">
        <v>0.82152777777777775</v>
      </c>
      <c r="H742" s="366">
        <v>0.84722222222222221</v>
      </c>
      <c r="I742" s="68" t="s">
        <v>3490</v>
      </c>
      <c r="J742" s="68" t="s">
        <v>3596</v>
      </c>
      <c r="K742" s="68" t="s">
        <v>3828</v>
      </c>
    </row>
    <row r="743" spans="2:11" ht="14.25" hidden="1" customHeight="1">
      <c r="B743" s="364">
        <v>45773</v>
      </c>
      <c r="C743" s="68" t="s">
        <v>3775</v>
      </c>
      <c r="D743" s="68" t="s">
        <v>106</v>
      </c>
      <c r="E743" s="68" t="s">
        <v>1977</v>
      </c>
      <c r="F743" s="68">
        <v>13544</v>
      </c>
      <c r="G743" s="366">
        <v>8.3333333333333329E-2</v>
      </c>
      <c r="H743" s="366">
        <v>0.17430555555555555</v>
      </c>
      <c r="I743" s="68" t="s">
        <v>3490</v>
      </c>
      <c r="J743" s="68" t="s">
        <v>3829</v>
      </c>
      <c r="K743" s="68" t="s">
        <v>3830</v>
      </c>
    </row>
    <row r="744" spans="2:11" ht="14.25" hidden="1" customHeight="1">
      <c r="B744" s="364">
        <v>45773</v>
      </c>
      <c r="C744" s="68" t="s">
        <v>3775</v>
      </c>
      <c r="D744" s="68" t="s">
        <v>1840</v>
      </c>
      <c r="E744" s="68" t="s">
        <v>2004</v>
      </c>
      <c r="F744" s="68">
        <v>4939</v>
      </c>
      <c r="G744" s="366">
        <v>8.4722222222222227E-2</v>
      </c>
      <c r="H744" s="366">
        <v>0.1388888888888889</v>
      </c>
      <c r="I744" s="68" t="s">
        <v>3831</v>
      </c>
      <c r="J744" s="68" t="s">
        <v>3832</v>
      </c>
      <c r="K744" s="68" t="s">
        <v>3828</v>
      </c>
    </row>
    <row r="745" spans="2:11" ht="14.25" hidden="1" customHeight="1">
      <c r="B745" s="364">
        <v>45773</v>
      </c>
      <c r="C745" s="68" t="s">
        <v>3775</v>
      </c>
      <c r="D745" s="68" t="s">
        <v>1876</v>
      </c>
      <c r="E745" s="68" t="s">
        <v>2004</v>
      </c>
      <c r="F745" s="68">
        <v>3205</v>
      </c>
      <c r="G745" s="366">
        <v>7.7083333333333337E-2</v>
      </c>
      <c r="H745" s="366">
        <v>0.14722222222222223</v>
      </c>
      <c r="I745" s="68" t="s">
        <v>3833</v>
      </c>
      <c r="J745" s="68" t="s">
        <v>3602</v>
      </c>
      <c r="K745" s="68" t="s">
        <v>3828</v>
      </c>
    </row>
    <row r="746" spans="2:11" ht="14.25" hidden="1" customHeight="1">
      <c r="B746" s="364">
        <v>45773</v>
      </c>
      <c r="C746" s="68" t="s">
        <v>3775</v>
      </c>
      <c r="D746" s="68" t="s">
        <v>1864</v>
      </c>
      <c r="E746" s="68" t="s">
        <v>2004</v>
      </c>
      <c r="F746" s="68">
        <v>3854</v>
      </c>
      <c r="G746" s="366">
        <v>9.7222222222222224E-2</v>
      </c>
      <c r="H746" s="366">
        <v>0.20416666666666666</v>
      </c>
      <c r="I746" s="68" t="s">
        <v>3496</v>
      </c>
      <c r="J746" s="68" t="s">
        <v>3820</v>
      </c>
      <c r="K746" s="68" t="s">
        <v>3828</v>
      </c>
    </row>
    <row r="747" spans="2:11" ht="14.25" hidden="1" customHeight="1">
      <c r="B747" s="364">
        <v>45774</v>
      </c>
      <c r="C747" s="68" t="s">
        <v>3775</v>
      </c>
      <c r="D747" s="68" t="s">
        <v>1790</v>
      </c>
      <c r="E747" s="68" t="s">
        <v>1987</v>
      </c>
      <c r="F747" s="68">
        <v>13876</v>
      </c>
      <c r="G747" s="366">
        <v>0.29166666666666669</v>
      </c>
      <c r="H747" s="366">
        <v>0.37847222222222221</v>
      </c>
      <c r="I747" s="68" t="s">
        <v>3077</v>
      </c>
      <c r="J747" s="68" t="s">
        <v>3834</v>
      </c>
      <c r="K747" s="68" t="s">
        <v>2426</v>
      </c>
    </row>
    <row r="748" spans="2:11" ht="14.25" hidden="1" customHeight="1">
      <c r="B748" s="364">
        <v>45774</v>
      </c>
      <c r="C748" s="68" t="s">
        <v>3775</v>
      </c>
      <c r="D748" s="68" t="s">
        <v>223</v>
      </c>
      <c r="E748" s="68" t="s">
        <v>1987</v>
      </c>
      <c r="F748" s="68">
        <v>9880</v>
      </c>
      <c r="G748" s="366">
        <v>0.375</v>
      </c>
      <c r="H748" s="366">
        <v>0.37916666666666665</v>
      </c>
      <c r="I748" s="68" t="s">
        <v>3835</v>
      </c>
      <c r="J748" s="68" t="s">
        <v>3836</v>
      </c>
      <c r="K748" s="68" t="s">
        <v>2997</v>
      </c>
    </row>
    <row r="749" spans="2:11" ht="14.25" hidden="1" customHeight="1">
      <c r="B749" s="364">
        <v>45774</v>
      </c>
      <c r="C749" s="68" t="s">
        <v>3775</v>
      </c>
      <c r="D749" s="68" t="s">
        <v>1848</v>
      </c>
      <c r="E749" s="68" t="s">
        <v>2004</v>
      </c>
      <c r="F749" s="68">
        <v>4679</v>
      </c>
      <c r="G749" s="366">
        <v>0.29166666666666669</v>
      </c>
      <c r="H749" s="366">
        <v>0.47916666666666669</v>
      </c>
      <c r="I749" s="68" t="s">
        <v>3837</v>
      </c>
      <c r="J749" s="68" t="s">
        <v>3838</v>
      </c>
      <c r="K749" s="68" t="s">
        <v>3839</v>
      </c>
    </row>
    <row r="750" spans="2:11" ht="14.25" hidden="1" customHeight="1">
      <c r="B750" s="364">
        <v>45774</v>
      </c>
      <c r="C750" s="68" t="s">
        <v>3775</v>
      </c>
      <c r="D750" s="68" t="s">
        <v>1818</v>
      </c>
      <c r="E750" s="68" t="s">
        <v>1987</v>
      </c>
      <c r="F750" s="68">
        <v>6383</v>
      </c>
      <c r="G750" s="366">
        <v>0.58958333333333335</v>
      </c>
      <c r="H750" s="366">
        <v>0.59236111111111112</v>
      </c>
      <c r="I750" s="68" t="s">
        <v>3840</v>
      </c>
      <c r="J750" s="68" t="s">
        <v>3841</v>
      </c>
      <c r="K750" s="68" t="s">
        <v>2997</v>
      </c>
    </row>
    <row r="751" spans="2:11" ht="14.25" hidden="1" customHeight="1">
      <c r="B751" s="364">
        <v>45774</v>
      </c>
      <c r="C751" s="68" t="s">
        <v>3775</v>
      </c>
      <c r="D751" s="68" t="s">
        <v>1822</v>
      </c>
      <c r="E751" s="68" t="s">
        <v>1987</v>
      </c>
      <c r="F751" s="68">
        <v>6653</v>
      </c>
      <c r="G751" s="366">
        <v>0.61111111111111116</v>
      </c>
      <c r="H751" s="366">
        <v>0.61319444444444449</v>
      </c>
      <c r="I751" s="68" t="s">
        <v>3842</v>
      </c>
      <c r="J751" s="68" t="s">
        <v>3843</v>
      </c>
      <c r="K751" s="68" t="s">
        <v>2997</v>
      </c>
    </row>
    <row r="752" spans="2:11" ht="14.25" hidden="1" customHeight="1">
      <c r="B752" s="364">
        <v>45774</v>
      </c>
      <c r="C752" s="68" t="s">
        <v>3775</v>
      </c>
      <c r="D752" s="68" t="s">
        <v>1823</v>
      </c>
      <c r="E752" s="68" t="s">
        <v>1987</v>
      </c>
      <c r="F752" s="68">
        <v>6549</v>
      </c>
      <c r="G752" s="366">
        <v>0.63263888888888886</v>
      </c>
      <c r="H752" s="366">
        <v>0.63472222222222219</v>
      </c>
      <c r="I752" s="68" t="s">
        <v>3844</v>
      </c>
      <c r="J752" s="68" t="s">
        <v>3845</v>
      </c>
      <c r="K752" s="68" t="s">
        <v>2997</v>
      </c>
    </row>
    <row r="753" spans="2:11" ht="14.25" hidden="1" customHeight="1">
      <c r="B753" s="364">
        <v>45774</v>
      </c>
      <c r="C753" s="68" t="s">
        <v>3212</v>
      </c>
      <c r="D753" s="68" t="s">
        <v>1863</v>
      </c>
      <c r="E753" s="68" t="s">
        <v>2004</v>
      </c>
      <c r="F753" s="68">
        <v>3207</v>
      </c>
      <c r="G753" s="366">
        <v>0.29166666666666669</v>
      </c>
      <c r="H753" s="366">
        <v>0.63541666666666663</v>
      </c>
      <c r="I753" s="68" t="s">
        <v>3846</v>
      </c>
      <c r="J753" s="68" t="s">
        <v>3847</v>
      </c>
      <c r="K753" s="68" t="s">
        <v>3649</v>
      </c>
    </row>
    <row r="754" spans="2:11" ht="14.25" hidden="1" customHeight="1">
      <c r="B754" s="364">
        <v>45774</v>
      </c>
      <c r="C754" s="68" t="s">
        <v>3775</v>
      </c>
      <c r="D754" s="68" t="s">
        <v>1817</v>
      </c>
      <c r="E754" s="68" t="s">
        <v>1987</v>
      </c>
      <c r="F754" s="68">
        <v>6653</v>
      </c>
      <c r="G754" s="366">
        <v>0.66666666666666663</v>
      </c>
      <c r="H754" s="366">
        <v>0.625</v>
      </c>
      <c r="I754" s="68" t="s">
        <v>3848</v>
      </c>
      <c r="J754" s="68" t="s">
        <v>3849</v>
      </c>
      <c r="K754" s="68" t="s">
        <v>3850</v>
      </c>
    </row>
    <row r="755" spans="2:11" ht="14.25" hidden="1" customHeight="1">
      <c r="B755" s="364">
        <v>45774</v>
      </c>
      <c r="C755" s="68" t="s">
        <v>3775</v>
      </c>
      <c r="D755" s="68" t="s">
        <v>1790</v>
      </c>
      <c r="E755" s="68" t="s">
        <v>1987</v>
      </c>
      <c r="F755" s="68">
        <v>11842</v>
      </c>
      <c r="G755" s="366">
        <v>0.61527777777777781</v>
      </c>
      <c r="H755" s="366">
        <v>0.65208333333333335</v>
      </c>
      <c r="I755" s="68" t="s">
        <v>3851</v>
      </c>
      <c r="J755" s="68" t="s">
        <v>3852</v>
      </c>
      <c r="K755" s="68" t="s">
        <v>3853</v>
      </c>
    </row>
    <row r="756" spans="2:11" ht="14.25" hidden="1" customHeight="1">
      <c r="B756" s="364">
        <v>45774</v>
      </c>
      <c r="C756" s="68" t="s">
        <v>3127</v>
      </c>
      <c r="D756" s="68" t="s">
        <v>1739</v>
      </c>
      <c r="E756" s="68" t="s">
        <v>1977</v>
      </c>
      <c r="F756" s="68">
        <v>13103</v>
      </c>
      <c r="G756" s="366">
        <v>0.29166666666666669</v>
      </c>
      <c r="H756" s="366">
        <v>0.70833333333333337</v>
      </c>
      <c r="I756" s="68" t="s">
        <v>3854</v>
      </c>
      <c r="J756" s="68" t="s">
        <v>3855</v>
      </c>
      <c r="K756" s="68" t="s">
        <v>3856</v>
      </c>
    </row>
    <row r="757" spans="2:11" ht="14.25" hidden="1" customHeight="1">
      <c r="B757" s="364">
        <v>45774</v>
      </c>
      <c r="C757" s="68" t="s">
        <v>3775</v>
      </c>
      <c r="D757" s="68" t="s">
        <v>1842</v>
      </c>
      <c r="E757" s="68" t="s">
        <v>2004</v>
      </c>
      <c r="F757" s="68">
        <v>4781</v>
      </c>
      <c r="G757" s="366">
        <v>0.65277777777777779</v>
      </c>
      <c r="H757" s="366">
        <v>0.72222222222222221</v>
      </c>
      <c r="I757" s="68" t="s">
        <v>3857</v>
      </c>
      <c r="J757" s="68" t="s">
        <v>3858</v>
      </c>
      <c r="K757" s="68" t="s">
        <v>3859</v>
      </c>
    </row>
    <row r="758" spans="2:11" ht="14.25" hidden="1" customHeight="1">
      <c r="B758" s="364">
        <v>45774</v>
      </c>
      <c r="C758" s="68" t="s">
        <v>3212</v>
      </c>
      <c r="D758" s="68" t="s">
        <v>1853</v>
      </c>
      <c r="E758" s="68" t="s">
        <v>2004</v>
      </c>
      <c r="F758" s="68">
        <v>4675</v>
      </c>
      <c r="G758" s="366">
        <v>0.79166666666666663</v>
      </c>
      <c r="H758" s="366">
        <v>0.875</v>
      </c>
      <c r="I758" s="68" t="s">
        <v>3081</v>
      </c>
      <c r="J758" s="68" t="s">
        <v>3860</v>
      </c>
      <c r="K758" s="68" t="s">
        <v>3861</v>
      </c>
    </row>
    <row r="759" spans="2:11" ht="14.25" hidden="1" customHeight="1">
      <c r="B759" s="364">
        <v>45774</v>
      </c>
      <c r="C759" s="68" t="s">
        <v>3775</v>
      </c>
      <c r="D759" s="68" t="s">
        <v>1735</v>
      </c>
      <c r="E759" s="68" t="s">
        <v>2004</v>
      </c>
      <c r="F759" s="68">
        <v>14040</v>
      </c>
      <c r="G759" s="366">
        <v>0.9</v>
      </c>
      <c r="H759" s="366">
        <v>0.91666666666666663</v>
      </c>
      <c r="I759" s="68" t="s">
        <v>1230</v>
      </c>
      <c r="J759" s="68" t="s">
        <v>3862</v>
      </c>
      <c r="K759" s="68" t="s">
        <v>3863</v>
      </c>
    </row>
    <row r="760" spans="2:11" ht="14.25" hidden="1" customHeight="1">
      <c r="B760" s="364">
        <v>45774</v>
      </c>
      <c r="C760" s="68" t="s">
        <v>3775</v>
      </c>
      <c r="D760" s="68" t="s">
        <v>1741</v>
      </c>
      <c r="E760" s="68" t="s">
        <v>1977</v>
      </c>
      <c r="F760" s="68">
        <v>10443</v>
      </c>
      <c r="G760" s="366">
        <v>0.83958333333333335</v>
      </c>
      <c r="H760" s="366">
        <v>0.86458333333333337</v>
      </c>
      <c r="I760" s="68" t="s">
        <v>3864</v>
      </c>
      <c r="J760" s="68" t="s">
        <v>3865</v>
      </c>
      <c r="K760" s="68" t="s">
        <v>3866</v>
      </c>
    </row>
    <row r="761" spans="2:11" ht="14.25" hidden="1" customHeight="1">
      <c r="B761" s="364">
        <v>45774</v>
      </c>
      <c r="C761" s="68" t="s">
        <v>3775</v>
      </c>
      <c r="D761" s="68" t="s">
        <v>1858</v>
      </c>
      <c r="E761" s="68" t="s">
        <v>2004</v>
      </c>
      <c r="F761" s="68">
        <v>4494</v>
      </c>
      <c r="G761" s="366">
        <v>0.94722222222222219</v>
      </c>
      <c r="H761" s="366">
        <v>0.96875</v>
      </c>
      <c r="I761" s="68" t="s">
        <v>3867</v>
      </c>
      <c r="J761" s="68" t="s">
        <v>3868</v>
      </c>
      <c r="K761" s="68" t="s">
        <v>3717</v>
      </c>
    </row>
    <row r="762" spans="2:11" ht="14.25" hidden="1" customHeight="1">
      <c r="B762" s="364">
        <v>45774</v>
      </c>
      <c r="C762" s="68" t="s">
        <v>3775</v>
      </c>
      <c r="D762" s="68" t="s">
        <v>1868</v>
      </c>
      <c r="E762" s="68" t="s">
        <v>2004</v>
      </c>
      <c r="F762" s="68">
        <v>3397</v>
      </c>
      <c r="G762" s="366">
        <v>0.8979166666666667</v>
      </c>
      <c r="H762" s="366">
        <v>0.9194444444444444</v>
      </c>
      <c r="I762" s="68" t="s">
        <v>3867</v>
      </c>
      <c r="J762" s="68" t="s">
        <v>3869</v>
      </c>
      <c r="K762" s="68" t="s">
        <v>3717</v>
      </c>
    </row>
    <row r="763" spans="2:11" ht="14.25" hidden="1" customHeight="1">
      <c r="B763" s="364">
        <v>45774</v>
      </c>
      <c r="C763" s="68" t="s">
        <v>3775</v>
      </c>
      <c r="D763" s="68" t="s">
        <v>97</v>
      </c>
      <c r="E763" s="68" t="s">
        <v>1977</v>
      </c>
      <c r="F763" s="68">
        <v>13739</v>
      </c>
      <c r="G763" s="366">
        <v>0.84305555555555556</v>
      </c>
      <c r="H763" s="366">
        <v>0.90972222222222221</v>
      </c>
      <c r="I763" s="68" t="s">
        <v>3870</v>
      </c>
      <c r="J763" s="68" t="s">
        <v>3871</v>
      </c>
      <c r="K763" s="68" t="s">
        <v>2637</v>
      </c>
    </row>
    <row r="764" spans="2:11" ht="14.25" hidden="1" customHeight="1">
      <c r="B764" s="364">
        <v>45774</v>
      </c>
      <c r="C764" s="68" t="s">
        <v>3775</v>
      </c>
      <c r="D764" s="68" t="s">
        <v>1865</v>
      </c>
      <c r="E764" s="68" t="s">
        <v>2004</v>
      </c>
      <c r="F764" s="68">
        <v>4085</v>
      </c>
      <c r="G764" s="366">
        <v>0.79166666666666663</v>
      </c>
      <c r="H764" s="366">
        <v>0.11805555555555555</v>
      </c>
      <c r="I764" s="68" t="s">
        <v>3872</v>
      </c>
      <c r="J764" s="68" t="s">
        <v>3873</v>
      </c>
      <c r="K764" s="68" t="s">
        <v>3874</v>
      </c>
    </row>
    <row r="765" spans="2:11" ht="14.25" hidden="1" customHeight="1">
      <c r="B765" s="364">
        <v>45774</v>
      </c>
      <c r="C765" s="68" t="s">
        <v>3775</v>
      </c>
      <c r="D765" s="68" t="s">
        <v>1794</v>
      </c>
      <c r="E765" s="68" t="s">
        <v>1987</v>
      </c>
      <c r="F765" s="68">
        <v>11630</v>
      </c>
      <c r="G765" s="366">
        <v>0.98611111111111116</v>
      </c>
      <c r="H765" s="366">
        <v>0.13194444444444445</v>
      </c>
      <c r="I765" s="68" t="s">
        <v>2014</v>
      </c>
      <c r="J765" s="68" t="s">
        <v>3875</v>
      </c>
      <c r="K765" s="68" t="s">
        <v>3876</v>
      </c>
    </row>
    <row r="766" spans="2:11" ht="14.25" hidden="1" customHeight="1">
      <c r="B766" s="364">
        <v>45774</v>
      </c>
      <c r="C766" s="68" t="s">
        <v>3775</v>
      </c>
      <c r="D766" s="68" t="s">
        <v>99</v>
      </c>
      <c r="E766" s="68" t="s">
        <v>1977</v>
      </c>
      <c r="F766" s="68">
        <v>13260</v>
      </c>
      <c r="G766" s="366">
        <v>0.79166666666666663</v>
      </c>
      <c r="H766" s="366">
        <v>0.84375</v>
      </c>
      <c r="I766" s="68" t="s">
        <v>465</v>
      </c>
      <c r="J766" s="68" t="s">
        <v>3877</v>
      </c>
      <c r="K766" s="68" t="s">
        <v>3878</v>
      </c>
    </row>
    <row r="767" spans="2:11" ht="14.25" hidden="1" customHeight="1">
      <c r="B767" s="364">
        <v>45774</v>
      </c>
      <c r="C767" s="68" t="s">
        <v>3775</v>
      </c>
      <c r="D767" s="68" t="s">
        <v>3879</v>
      </c>
      <c r="E767" s="68" t="s">
        <v>1977</v>
      </c>
      <c r="F767" s="68">
        <v>14643</v>
      </c>
      <c r="G767" s="366">
        <v>0.79166666666666663</v>
      </c>
      <c r="H767" s="366">
        <v>0.19791666666666666</v>
      </c>
      <c r="I767" s="68" t="s">
        <v>3880</v>
      </c>
      <c r="J767" s="68" t="s">
        <v>3881</v>
      </c>
      <c r="K767" s="68" t="s">
        <v>3878</v>
      </c>
    </row>
    <row r="768" spans="2:11" ht="14.25" hidden="1" customHeight="1">
      <c r="B768" s="364">
        <v>45774</v>
      </c>
      <c r="C768" s="68" t="s">
        <v>3775</v>
      </c>
      <c r="D768" s="68" t="s">
        <v>216</v>
      </c>
      <c r="E768" s="68" t="s">
        <v>1977</v>
      </c>
      <c r="F768" s="68">
        <v>11615</v>
      </c>
      <c r="G768" s="366">
        <v>0.82291666666666663</v>
      </c>
      <c r="H768" s="366">
        <v>0.86527777777777781</v>
      </c>
      <c r="I768" s="68" t="s">
        <v>3882</v>
      </c>
      <c r="J768" s="68" t="s">
        <v>3883</v>
      </c>
      <c r="K768" s="68" t="s">
        <v>2789</v>
      </c>
    </row>
    <row r="769" spans="2:11" ht="14.25" hidden="1" customHeight="1">
      <c r="B769" s="364">
        <v>45774</v>
      </c>
      <c r="C769" s="68" t="s">
        <v>3775</v>
      </c>
      <c r="D769" s="68" t="s">
        <v>1734</v>
      </c>
      <c r="E769" s="68" t="s">
        <v>1977</v>
      </c>
      <c r="F769" s="68" t="s">
        <v>379</v>
      </c>
      <c r="G769" s="366">
        <v>0.91874999999999996</v>
      </c>
      <c r="H769" s="366">
        <v>0.94166666666666665</v>
      </c>
      <c r="I769" s="68" t="s">
        <v>3884</v>
      </c>
      <c r="J769" s="68" t="s">
        <v>3884</v>
      </c>
      <c r="K769" s="68" t="s">
        <v>3878</v>
      </c>
    </row>
    <row r="770" spans="2:11" ht="14.25" hidden="1" customHeight="1">
      <c r="B770" s="364">
        <v>45774</v>
      </c>
      <c r="C770" s="68" t="s">
        <v>3775</v>
      </c>
      <c r="D770" s="68" t="s">
        <v>1726</v>
      </c>
      <c r="E770" s="68" t="s">
        <v>1977</v>
      </c>
      <c r="F770" s="68">
        <v>14936</v>
      </c>
      <c r="G770" s="366">
        <v>0.94236111111111109</v>
      </c>
      <c r="H770" s="366">
        <v>0.95138888888888884</v>
      </c>
      <c r="I770" s="68" t="s">
        <v>3885</v>
      </c>
      <c r="J770" s="68" t="s">
        <v>3886</v>
      </c>
      <c r="K770" s="68" t="s">
        <v>2490</v>
      </c>
    </row>
    <row r="771" spans="2:11" ht="14.25" hidden="1" customHeight="1">
      <c r="B771" s="364">
        <v>45774</v>
      </c>
      <c r="C771" s="68" t="s">
        <v>3775</v>
      </c>
      <c r="D771" s="68" t="s">
        <v>1880</v>
      </c>
      <c r="E771" s="68" t="s">
        <v>2004</v>
      </c>
      <c r="F771" s="68">
        <v>3510</v>
      </c>
      <c r="G771" s="366">
        <v>0.93472222222222223</v>
      </c>
      <c r="H771" s="366">
        <v>0.97222222222222221</v>
      </c>
      <c r="I771" s="68" t="s">
        <v>3887</v>
      </c>
      <c r="J771" s="68" t="s">
        <v>3888</v>
      </c>
      <c r="K771" s="68" t="s">
        <v>2490</v>
      </c>
    </row>
    <row r="772" spans="2:11" ht="14.25" hidden="1" customHeight="1">
      <c r="B772" s="364">
        <v>45774</v>
      </c>
      <c r="C772" s="68" t="s">
        <v>3775</v>
      </c>
      <c r="D772" s="68" t="s">
        <v>1730</v>
      </c>
      <c r="E772" s="68" t="s">
        <v>1977</v>
      </c>
      <c r="F772" s="68">
        <v>13888</v>
      </c>
      <c r="G772" s="366">
        <v>4.1666666666666664E-2</v>
      </c>
      <c r="H772" s="366">
        <v>0.1111111111111111</v>
      </c>
      <c r="I772" s="68" t="s">
        <v>3885</v>
      </c>
      <c r="J772" s="68" t="s">
        <v>3889</v>
      </c>
      <c r="K772" s="68" t="s">
        <v>3890</v>
      </c>
    </row>
    <row r="773" spans="2:11" ht="14.25" hidden="1" customHeight="1">
      <c r="B773" s="364">
        <v>45774</v>
      </c>
      <c r="C773" s="68" t="s">
        <v>3775</v>
      </c>
      <c r="D773" s="68" t="s">
        <v>3891</v>
      </c>
      <c r="E773" s="68" t="s">
        <v>1977</v>
      </c>
      <c r="F773" s="68">
        <v>13770</v>
      </c>
      <c r="G773" s="366">
        <v>0.79166666666666663</v>
      </c>
      <c r="H773" s="366">
        <v>0.85763888888888884</v>
      </c>
      <c r="I773" s="68" t="s">
        <v>1189</v>
      </c>
      <c r="J773" s="68" t="s">
        <v>3892</v>
      </c>
      <c r="K773" s="68" t="s">
        <v>2789</v>
      </c>
    </row>
    <row r="774" spans="2:11" ht="14.25" hidden="1" customHeight="1">
      <c r="B774" s="364">
        <v>45775</v>
      </c>
      <c r="C774" s="68" t="s">
        <v>3893</v>
      </c>
      <c r="D774" s="68" t="s">
        <v>1864</v>
      </c>
      <c r="E774" s="68" t="s">
        <v>2004</v>
      </c>
      <c r="F774" s="68">
        <v>3876</v>
      </c>
      <c r="G774" s="366">
        <v>0.32222222222222224</v>
      </c>
      <c r="H774" s="366">
        <v>0.34930555555555554</v>
      </c>
      <c r="I774" s="68" t="s">
        <v>3894</v>
      </c>
      <c r="J774" s="68" t="s">
        <v>3895</v>
      </c>
      <c r="K774" s="68" t="s">
        <v>3896</v>
      </c>
    </row>
    <row r="775" spans="2:11" ht="14.25" hidden="1" customHeight="1">
      <c r="B775" s="364">
        <v>45775</v>
      </c>
      <c r="C775" s="68" t="s">
        <v>3893</v>
      </c>
      <c r="D775" s="68" t="s">
        <v>1843</v>
      </c>
      <c r="E775" s="68" t="s">
        <v>2004</v>
      </c>
      <c r="F775" s="68">
        <v>4952</v>
      </c>
      <c r="G775" s="366">
        <v>0.3125</v>
      </c>
      <c r="H775" s="366">
        <v>0.38194444444444442</v>
      </c>
      <c r="I775" s="68" t="s">
        <v>3897</v>
      </c>
      <c r="J775" s="68" t="s">
        <v>3898</v>
      </c>
      <c r="K775" s="68" t="s">
        <v>3899</v>
      </c>
    </row>
    <row r="776" spans="2:11" ht="14.25" hidden="1" customHeight="1">
      <c r="B776" s="364">
        <v>45775</v>
      </c>
      <c r="C776" s="68" t="s">
        <v>3893</v>
      </c>
      <c r="D776" s="68" t="s">
        <v>1876</v>
      </c>
      <c r="E776" s="68" t="s">
        <v>2004</v>
      </c>
      <c r="F776" s="68">
        <v>3225</v>
      </c>
      <c r="G776" s="366">
        <v>0.40069444444444446</v>
      </c>
      <c r="H776" s="366">
        <v>0.43333333333333335</v>
      </c>
      <c r="I776" s="68" t="s">
        <v>3900</v>
      </c>
      <c r="J776" s="68" t="s">
        <v>3901</v>
      </c>
      <c r="K776" s="68" t="s">
        <v>3902</v>
      </c>
    </row>
    <row r="777" spans="2:11" ht="14.25" hidden="1" customHeight="1">
      <c r="B777" s="364">
        <v>45775</v>
      </c>
      <c r="C777" s="68" t="s">
        <v>3893</v>
      </c>
      <c r="D777" s="68" t="s">
        <v>1802</v>
      </c>
      <c r="E777" s="68" t="s">
        <v>1987</v>
      </c>
      <c r="F777" s="68">
        <v>11392</v>
      </c>
      <c r="G777" s="366">
        <v>0.38055555555555554</v>
      </c>
      <c r="H777" s="366">
        <v>0.46666666666666667</v>
      </c>
      <c r="I777" s="68" t="s">
        <v>3903</v>
      </c>
      <c r="J777" s="68" t="s">
        <v>3904</v>
      </c>
      <c r="K777" s="68" t="s">
        <v>3905</v>
      </c>
    </row>
    <row r="778" spans="2:11" ht="14.25" hidden="1" customHeight="1">
      <c r="B778" s="364">
        <v>45775</v>
      </c>
      <c r="C778" s="68" t="s">
        <v>3893</v>
      </c>
      <c r="D778" s="68" t="s">
        <v>213</v>
      </c>
      <c r="E778" s="68" t="s">
        <v>1977</v>
      </c>
      <c r="F778" s="68">
        <v>13148</v>
      </c>
      <c r="G778" s="366">
        <v>0.3125</v>
      </c>
      <c r="H778" s="366">
        <v>0.48958333333333331</v>
      </c>
      <c r="I778" s="68" t="s">
        <v>3906</v>
      </c>
      <c r="J778" s="68" t="s">
        <v>3907</v>
      </c>
      <c r="K778" s="68" t="s">
        <v>3908</v>
      </c>
    </row>
    <row r="779" spans="2:11" ht="14.25" hidden="1" customHeight="1">
      <c r="B779" s="364">
        <v>45775</v>
      </c>
      <c r="C779" s="68" t="s">
        <v>3893</v>
      </c>
      <c r="D779" s="68" t="s">
        <v>1837</v>
      </c>
      <c r="E779" s="68" t="s">
        <v>2004</v>
      </c>
      <c r="F779" s="68">
        <v>4865</v>
      </c>
      <c r="G779" s="366">
        <v>5.2083333333333336E-2</v>
      </c>
      <c r="H779" s="366">
        <v>0.13263888888888889</v>
      </c>
      <c r="I779" s="68" t="s">
        <v>3909</v>
      </c>
      <c r="J779" s="68" t="s">
        <v>3910</v>
      </c>
      <c r="K779" s="68" t="s">
        <v>3911</v>
      </c>
    </row>
    <row r="780" spans="2:11" ht="14.25" hidden="1" customHeight="1">
      <c r="B780" s="364">
        <v>45775</v>
      </c>
      <c r="C780" s="68" t="s">
        <v>3893</v>
      </c>
      <c r="D780" s="68" t="s">
        <v>3912</v>
      </c>
      <c r="E780" s="68" t="s">
        <v>2004</v>
      </c>
      <c r="F780" s="68">
        <v>3205</v>
      </c>
      <c r="G780" s="366">
        <v>9.7222222222222224E-2</v>
      </c>
      <c r="H780" s="366">
        <v>0.19444444444444445</v>
      </c>
      <c r="I780" s="68" t="s">
        <v>3913</v>
      </c>
      <c r="J780" s="68" t="s">
        <v>3914</v>
      </c>
      <c r="K780" s="68" t="s">
        <v>2230</v>
      </c>
    </row>
    <row r="781" spans="2:11" ht="14.25" hidden="1" customHeight="1">
      <c r="B781" s="364">
        <v>45775</v>
      </c>
      <c r="C781" s="68" t="s">
        <v>3893</v>
      </c>
      <c r="D781" s="68" t="s">
        <v>1762</v>
      </c>
      <c r="E781" s="68" t="s">
        <v>1977</v>
      </c>
      <c r="F781" s="68" t="s">
        <v>3915</v>
      </c>
      <c r="G781" s="366">
        <v>0.33333333333333331</v>
      </c>
      <c r="H781" s="366">
        <v>0.375</v>
      </c>
      <c r="I781" s="68" t="s">
        <v>1313</v>
      </c>
      <c r="J781" s="68" t="s">
        <v>3916</v>
      </c>
      <c r="K781" s="68" t="s">
        <v>3917</v>
      </c>
    </row>
    <row r="782" spans="2:11" ht="14.25" hidden="1" customHeight="1">
      <c r="B782" s="364">
        <v>45775</v>
      </c>
      <c r="C782" s="68" t="s">
        <v>3893</v>
      </c>
      <c r="D782" s="68" t="s">
        <v>95</v>
      </c>
      <c r="E782" s="68" t="s">
        <v>1977</v>
      </c>
      <c r="F782" s="68" t="s">
        <v>3915</v>
      </c>
      <c r="G782" s="366">
        <v>0.33333333333333331</v>
      </c>
      <c r="H782" s="366">
        <v>0.44791666666666669</v>
      </c>
      <c r="I782" s="68" t="s">
        <v>3918</v>
      </c>
      <c r="J782" s="68" t="s">
        <v>3919</v>
      </c>
      <c r="K782" s="68" t="s">
        <v>3917</v>
      </c>
    </row>
    <row r="783" spans="2:11" ht="14.25" hidden="1" customHeight="1">
      <c r="B783" s="364">
        <v>45775</v>
      </c>
      <c r="C783" s="68" t="s">
        <v>3893</v>
      </c>
      <c r="D783" s="68" t="s">
        <v>1845</v>
      </c>
      <c r="E783" s="68" t="s">
        <v>2004</v>
      </c>
      <c r="F783" s="68">
        <v>4618</v>
      </c>
      <c r="G783" s="366">
        <v>0.45833333333333331</v>
      </c>
      <c r="H783" s="366">
        <v>0.5854166666666667</v>
      </c>
      <c r="I783" s="68" t="s">
        <v>3920</v>
      </c>
      <c r="J783" s="68" t="s">
        <v>3921</v>
      </c>
      <c r="K783" s="68" t="s">
        <v>3205</v>
      </c>
    </row>
    <row r="784" spans="2:11" ht="14.25" hidden="1" customHeight="1">
      <c r="B784" s="364">
        <v>45775</v>
      </c>
      <c r="C784" s="68" t="s">
        <v>3893</v>
      </c>
      <c r="D784" s="68" t="s">
        <v>1867</v>
      </c>
      <c r="E784" s="68" t="s">
        <v>2004</v>
      </c>
      <c r="F784" s="68">
        <v>4203</v>
      </c>
      <c r="G784" s="366">
        <v>0.27777777777777779</v>
      </c>
      <c r="H784" s="366">
        <v>0.4861111111111111</v>
      </c>
      <c r="I784" s="68" t="s">
        <v>3922</v>
      </c>
      <c r="J784" s="68" t="s">
        <v>3923</v>
      </c>
      <c r="K784" s="68" t="s">
        <v>3924</v>
      </c>
    </row>
    <row r="785" spans="2:11" ht="14.25" hidden="1" customHeight="1">
      <c r="B785" s="364">
        <v>45775</v>
      </c>
      <c r="C785" s="68" t="s">
        <v>3893</v>
      </c>
      <c r="D785" s="68" t="s">
        <v>103</v>
      </c>
      <c r="E785" s="68" t="s">
        <v>1977</v>
      </c>
      <c r="F785" s="68">
        <v>13520</v>
      </c>
      <c r="G785" s="366">
        <v>0.55555555555555558</v>
      </c>
      <c r="H785" s="366">
        <v>0.6118055555555556</v>
      </c>
      <c r="I785" s="68" t="s">
        <v>3191</v>
      </c>
      <c r="J785" s="68" t="s">
        <v>3925</v>
      </c>
      <c r="K785" s="68" t="s">
        <v>3926</v>
      </c>
    </row>
    <row r="786" spans="2:11" ht="14.25" hidden="1" customHeight="1">
      <c r="B786" s="364">
        <v>45775</v>
      </c>
      <c r="C786" s="68" t="s">
        <v>3775</v>
      </c>
      <c r="D786" s="68" t="s">
        <v>1743</v>
      </c>
      <c r="E786" s="68" t="s">
        <v>1977</v>
      </c>
      <c r="F786" s="68">
        <v>12285</v>
      </c>
      <c r="G786" s="366">
        <v>0.33194444444444443</v>
      </c>
      <c r="H786" s="366">
        <v>0.34375</v>
      </c>
      <c r="I786" s="68" t="s">
        <v>3927</v>
      </c>
      <c r="J786" s="68" t="s">
        <v>3928</v>
      </c>
      <c r="K786" s="68" t="s">
        <v>3929</v>
      </c>
    </row>
    <row r="787" spans="2:11" ht="14.25" hidden="1" customHeight="1">
      <c r="B787" s="364">
        <v>45775</v>
      </c>
      <c r="C787" s="68" t="s">
        <v>3775</v>
      </c>
      <c r="D787" s="68" t="s">
        <v>1734</v>
      </c>
      <c r="E787" s="68" t="s">
        <v>1977</v>
      </c>
      <c r="F787" s="68">
        <v>13705</v>
      </c>
      <c r="G787" s="366">
        <v>0.41666666666666669</v>
      </c>
      <c r="H787" s="366">
        <v>0.43263888888888891</v>
      </c>
      <c r="I787" s="68" t="s">
        <v>3277</v>
      </c>
      <c r="J787" s="68" t="s">
        <v>3278</v>
      </c>
      <c r="K787" s="68" t="s">
        <v>3930</v>
      </c>
    </row>
    <row r="788" spans="2:11" ht="14.25" hidden="1" customHeight="1">
      <c r="B788" s="364">
        <v>45775</v>
      </c>
      <c r="C788" s="68" t="s">
        <v>3212</v>
      </c>
      <c r="D788" s="68" t="s">
        <v>1878</v>
      </c>
      <c r="E788" s="68" t="s">
        <v>2004</v>
      </c>
      <c r="F788" s="68">
        <v>3421</v>
      </c>
      <c r="G788" s="366">
        <v>0.98541666666666672</v>
      </c>
      <c r="H788" s="366">
        <v>0.36736111111111114</v>
      </c>
      <c r="I788" s="68" t="s">
        <v>3313</v>
      </c>
      <c r="J788" s="68" t="s">
        <v>3314</v>
      </c>
      <c r="K788" s="68" t="s">
        <v>3931</v>
      </c>
    </row>
    <row r="789" spans="2:11" ht="14.25" hidden="1" customHeight="1">
      <c r="B789" s="364">
        <v>45775</v>
      </c>
      <c r="C789" s="68" t="s">
        <v>3775</v>
      </c>
      <c r="D789" s="68" t="s">
        <v>213</v>
      </c>
      <c r="E789" s="68" t="s">
        <v>1977</v>
      </c>
      <c r="F789" s="68">
        <v>13134</v>
      </c>
      <c r="G789" s="366">
        <v>0.35347222222222224</v>
      </c>
      <c r="H789" s="366">
        <v>0.41319444444444442</v>
      </c>
      <c r="I789" s="68" t="s">
        <v>3282</v>
      </c>
      <c r="J789" s="68" t="s">
        <v>3283</v>
      </c>
      <c r="K789" s="68" t="s">
        <v>3931</v>
      </c>
    </row>
    <row r="790" spans="2:11" ht="14.25" hidden="1" customHeight="1">
      <c r="B790" s="364">
        <v>45775</v>
      </c>
      <c r="C790" s="68" t="s">
        <v>3775</v>
      </c>
      <c r="D790" s="68" t="s">
        <v>1740</v>
      </c>
      <c r="E790" s="68" t="s">
        <v>1977</v>
      </c>
      <c r="F790" s="68">
        <v>14465</v>
      </c>
      <c r="G790" s="366">
        <v>0.32222222222222224</v>
      </c>
      <c r="H790" s="366">
        <v>0.41319444444444442</v>
      </c>
      <c r="I790" s="68" t="s">
        <v>3313</v>
      </c>
      <c r="J790" s="68" t="s">
        <v>3314</v>
      </c>
      <c r="K790" s="68" t="s">
        <v>3932</v>
      </c>
    </row>
    <row r="791" spans="2:11" ht="14.25" hidden="1" customHeight="1">
      <c r="B791" s="364">
        <v>45775</v>
      </c>
      <c r="C791" s="68" t="s">
        <v>3775</v>
      </c>
      <c r="D791" s="68" t="s">
        <v>1882</v>
      </c>
      <c r="E791" s="68" t="s">
        <v>2004</v>
      </c>
      <c r="F791" s="68">
        <v>3653</v>
      </c>
      <c r="G791" s="366">
        <v>0.44444444444444442</v>
      </c>
      <c r="H791" s="366">
        <v>0.4548611111111111</v>
      </c>
      <c r="I791" s="68" t="s">
        <v>3704</v>
      </c>
      <c r="J791" s="68" t="s">
        <v>3497</v>
      </c>
      <c r="K791" s="68" t="s">
        <v>3933</v>
      </c>
    </row>
    <row r="792" spans="2:11" ht="14.25" hidden="1" customHeight="1">
      <c r="B792" s="364">
        <v>45775</v>
      </c>
      <c r="C792" s="68" t="s">
        <v>3775</v>
      </c>
      <c r="D792" s="68" t="s">
        <v>1730</v>
      </c>
      <c r="E792" s="68" t="s">
        <v>1977</v>
      </c>
      <c r="F792" s="68">
        <v>13380</v>
      </c>
      <c r="G792" s="366">
        <v>0.48958333333333331</v>
      </c>
      <c r="H792" s="366">
        <v>0.61805555555555558</v>
      </c>
      <c r="I792" s="68" t="s">
        <v>3313</v>
      </c>
      <c r="J792" s="68" t="s">
        <v>3314</v>
      </c>
      <c r="K792" s="68" t="s">
        <v>3931</v>
      </c>
    </row>
    <row r="793" spans="2:11" ht="14.25" hidden="1" customHeight="1">
      <c r="B793" s="364">
        <v>45775</v>
      </c>
      <c r="C793" s="68" t="s">
        <v>3775</v>
      </c>
      <c r="D793" s="68" t="s">
        <v>223</v>
      </c>
      <c r="E793" s="68" t="s">
        <v>1987</v>
      </c>
      <c r="F793" s="68">
        <v>9884</v>
      </c>
      <c r="G793" s="366">
        <v>0.64861111111111114</v>
      </c>
      <c r="H793" s="366">
        <v>0.67708333333333337</v>
      </c>
      <c r="I793" s="68" t="s">
        <v>3287</v>
      </c>
      <c r="J793" s="68" t="s">
        <v>3288</v>
      </c>
      <c r="K793" s="68" t="s">
        <v>3934</v>
      </c>
    </row>
    <row r="794" spans="2:11" ht="14.25" hidden="1" customHeight="1">
      <c r="B794" s="364">
        <v>45775</v>
      </c>
      <c r="C794" s="68" t="s">
        <v>3775</v>
      </c>
      <c r="D794" s="68" t="s">
        <v>1863</v>
      </c>
      <c r="E794" s="68" t="s">
        <v>2004</v>
      </c>
      <c r="F794" s="68">
        <v>3207</v>
      </c>
      <c r="G794" s="366">
        <v>0.68402777777777779</v>
      </c>
      <c r="H794" s="366">
        <v>0.69166666666666665</v>
      </c>
      <c r="I794" s="68" t="s">
        <v>3277</v>
      </c>
      <c r="J794" s="68" t="s">
        <v>3278</v>
      </c>
      <c r="K794" s="68" t="s">
        <v>3935</v>
      </c>
    </row>
    <row r="795" spans="2:11" ht="14.25" hidden="1" customHeight="1">
      <c r="B795" s="364">
        <v>45775</v>
      </c>
      <c r="C795" s="68" t="s">
        <v>3775</v>
      </c>
      <c r="D795" s="68" t="s">
        <v>1844</v>
      </c>
      <c r="E795" s="68" t="s">
        <v>2004</v>
      </c>
      <c r="F795" s="68">
        <v>4631</v>
      </c>
      <c r="G795" s="366">
        <v>0.73958333333333337</v>
      </c>
      <c r="H795" s="366">
        <v>0.84722222222222221</v>
      </c>
      <c r="I795" s="68" t="s">
        <v>3274</v>
      </c>
      <c r="J795" s="68" t="s">
        <v>3275</v>
      </c>
      <c r="K795" s="68" t="s">
        <v>3936</v>
      </c>
    </row>
    <row r="796" spans="2:11" ht="14.25" hidden="1" customHeight="1">
      <c r="B796" s="364">
        <v>45775</v>
      </c>
      <c r="C796" s="68" t="s">
        <v>3775</v>
      </c>
      <c r="D796" s="68" t="s">
        <v>1853</v>
      </c>
      <c r="E796" s="68" t="s">
        <v>2004</v>
      </c>
      <c r="F796" s="68">
        <v>4665</v>
      </c>
      <c r="G796" s="366">
        <v>0.73611111111111116</v>
      </c>
      <c r="H796" s="366">
        <v>0.8520833333333333</v>
      </c>
      <c r="I796" s="68" t="s">
        <v>3313</v>
      </c>
      <c r="J796" s="68" t="s">
        <v>3314</v>
      </c>
      <c r="K796" s="68" t="s">
        <v>3322</v>
      </c>
    </row>
    <row r="797" spans="2:11" ht="14.25" hidden="1" customHeight="1">
      <c r="B797" s="364">
        <v>45775</v>
      </c>
      <c r="C797" s="68" t="s">
        <v>3775</v>
      </c>
      <c r="D797" s="68" t="s">
        <v>1731</v>
      </c>
      <c r="E797" s="68" t="s">
        <v>1977</v>
      </c>
      <c r="F797" s="68">
        <v>12550</v>
      </c>
      <c r="G797" s="366">
        <v>0.82222222222222219</v>
      </c>
      <c r="H797" s="366">
        <v>0.87152777777777779</v>
      </c>
      <c r="I797" s="68" t="s">
        <v>3274</v>
      </c>
      <c r="J797" s="68" t="s">
        <v>3275</v>
      </c>
      <c r="K797" s="68" t="s">
        <v>3936</v>
      </c>
    </row>
    <row r="798" spans="2:11" ht="14.25" hidden="1" customHeight="1">
      <c r="B798" s="364">
        <v>45775</v>
      </c>
      <c r="C798" s="68" t="s">
        <v>3775</v>
      </c>
      <c r="D798" s="68" t="s">
        <v>1846</v>
      </c>
      <c r="E798" s="68" t="s">
        <v>2004</v>
      </c>
      <c r="F798" s="68">
        <v>3320</v>
      </c>
      <c r="G798" s="366">
        <v>0.81527777777777777</v>
      </c>
      <c r="H798" s="366">
        <v>0.88402777777777775</v>
      </c>
      <c r="I798" s="68" t="s">
        <v>3310</v>
      </c>
      <c r="J798" s="68" t="s">
        <v>3311</v>
      </c>
      <c r="K798" s="68" t="s">
        <v>3936</v>
      </c>
    </row>
    <row r="799" spans="2:11" ht="14.25" hidden="1" customHeight="1">
      <c r="B799" s="364">
        <v>45775</v>
      </c>
      <c r="C799" s="68" t="s">
        <v>3775</v>
      </c>
      <c r="D799" s="68" t="s">
        <v>1857</v>
      </c>
      <c r="E799" s="68" t="s">
        <v>2004</v>
      </c>
      <c r="F799" s="68">
        <v>4657</v>
      </c>
      <c r="G799" s="366">
        <v>0.72916666666666663</v>
      </c>
      <c r="H799" s="366">
        <v>0.81874999999999998</v>
      </c>
      <c r="I799" s="68" t="s">
        <v>3277</v>
      </c>
      <c r="J799" s="68" t="s">
        <v>3278</v>
      </c>
      <c r="K799" s="68" t="s">
        <v>3936</v>
      </c>
    </row>
    <row r="800" spans="2:11" ht="14.25" hidden="1" customHeight="1">
      <c r="B800" s="364">
        <v>45775</v>
      </c>
      <c r="C800" s="68" t="s">
        <v>3775</v>
      </c>
      <c r="D800" s="68" t="s">
        <v>1872</v>
      </c>
      <c r="E800" s="68" t="s">
        <v>2004</v>
      </c>
      <c r="F800" s="68">
        <v>3241</v>
      </c>
      <c r="G800" s="366">
        <v>4.1666666666666664E-2</v>
      </c>
      <c r="H800" s="366">
        <v>0.10555555555555556</v>
      </c>
      <c r="I800" s="68" t="s">
        <v>3310</v>
      </c>
      <c r="J800" s="68" t="s">
        <v>3311</v>
      </c>
      <c r="K800" s="68" t="s">
        <v>3936</v>
      </c>
    </row>
    <row r="801" spans="2:11" ht="14.25" hidden="1" customHeight="1">
      <c r="B801" s="364">
        <v>45775</v>
      </c>
      <c r="C801" s="68" t="s">
        <v>3775</v>
      </c>
      <c r="D801" s="68" t="s">
        <v>3781</v>
      </c>
      <c r="E801" s="68" t="s">
        <v>1977</v>
      </c>
      <c r="F801" s="68">
        <v>13232</v>
      </c>
      <c r="G801" s="366">
        <v>7.6388888888888895E-2</v>
      </c>
      <c r="H801" s="366">
        <v>0.11458333333333333</v>
      </c>
      <c r="I801" s="68" t="s">
        <v>3280</v>
      </c>
      <c r="J801" s="68" t="s">
        <v>3937</v>
      </c>
      <c r="K801" s="68" t="s">
        <v>3936</v>
      </c>
    </row>
    <row r="802" spans="2:11" ht="14.25" hidden="1" customHeight="1">
      <c r="B802" s="364">
        <v>45775</v>
      </c>
      <c r="C802" s="68" t="s">
        <v>3775</v>
      </c>
      <c r="D802" s="68" t="s">
        <v>1867</v>
      </c>
      <c r="E802" s="68" t="s">
        <v>2004</v>
      </c>
      <c r="F802" s="68">
        <v>4201</v>
      </c>
      <c r="G802" s="366">
        <v>9.930555555555555E-2</v>
      </c>
      <c r="H802" s="366">
        <v>0.17916666666666667</v>
      </c>
      <c r="I802" s="68" t="s">
        <v>3320</v>
      </c>
      <c r="J802" s="68" t="s">
        <v>3321</v>
      </c>
      <c r="K802" s="68" t="s">
        <v>3936</v>
      </c>
    </row>
    <row r="803" spans="2:11" ht="14.25" hidden="1" customHeight="1">
      <c r="B803" s="364">
        <v>45775</v>
      </c>
      <c r="C803" s="68" t="s">
        <v>3775</v>
      </c>
      <c r="D803" s="68" t="s">
        <v>1801</v>
      </c>
      <c r="E803" s="68" t="s">
        <v>1987</v>
      </c>
      <c r="F803" s="68">
        <v>11383</v>
      </c>
      <c r="G803" s="366">
        <v>0.625</v>
      </c>
      <c r="H803" s="366">
        <v>0.62916666666666665</v>
      </c>
      <c r="I803" s="68" t="s">
        <v>3938</v>
      </c>
      <c r="J803" s="68" t="s">
        <v>3939</v>
      </c>
      <c r="K803" s="68" t="s">
        <v>3940</v>
      </c>
    </row>
    <row r="804" spans="2:11" ht="14.25" hidden="1" customHeight="1">
      <c r="B804" s="364">
        <v>45775</v>
      </c>
      <c r="C804" s="68" t="s">
        <v>3775</v>
      </c>
      <c r="D804" s="68" t="s">
        <v>100</v>
      </c>
      <c r="E804" s="68" t="s">
        <v>1977</v>
      </c>
      <c r="F804" s="68">
        <v>12812</v>
      </c>
      <c r="G804" s="366">
        <v>0.3298611111111111</v>
      </c>
      <c r="H804" s="366">
        <v>0.34097222222222223</v>
      </c>
      <c r="I804" s="68" t="s">
        <v>3287</v>
      </c>
      <c r="J804" s="68" t="s">
        <v>3288</v>
      </c>
      <c r="K804" s="68" t="s">
        <v>3941</v>
      </c>
    </row>
    <row r="805" spans="2:11" ht="14.25" hidden="1" customHeight="1">
      <c r="B805" s="364">
        <v>45775</v>
      </c>
      <c r="C805" s="68" t="s">
        <v>3893</v>
      </c>
      <c r="D805" s="68" t="s">
        <v>1866</v>
      </c>
      <c r="E805" s="68" t="s">
        <v>2004</v>
      </c>
      <c r="F805" s="68">
        <v>3393</v>
      </c>
      <c r="G805" s="366">
        <v>0.37083333333333335</v>
      </c>
      <c r="H805" s="366">
        <v>0.39444444444444443</v>
      </c>
      <c r="I805" s="68" t="s">
        <v>3704</v>
      </c>
      <c r="J805" s="68" t="s">
        <v>3497</v>
      </c>
      <c r="K805" s="68" t="s">
        <v>3942</v>
      </c>
    </row>
    <row r="806" spans="2:11" ht="14.25" hidden="1" customHeight="1">
      <c r="B806" s="364">
        <v>45775</v>
      </c>
      <c r="C806" s="68" t="s">
        <v>3127</v>
      </c>
      <c r="D806" s="68" t="s">
        <v>1739</v>
      </c>
      <c r="E806" s="68" t="s">
        <v>1977</v>
      </c>
      <c r="F806" s="68">
        <v>13102</v>
      </c>
      <c r="G806" s="366">
        <v>0.29166666666666669</v>
      </c>
      <c r="H806" s="366">
        <v>0.6875</v>
      </c>
      <c r="I806" s="68" t="s">
        <v>3943</v>
      </c>
      <c r="J806" s="68" t="s">
        <v>3944</v>
      </c>
      <c r="K806" s="68" t="s">
        <v>3679</v>
      </c>
    </row>
    <row r="807" spans="2:11" ht="14.25" hidden="1" customHeight="1">
      <c r="B807" s="364">
        <v>45775</v>
      </c>
      <c r="C807" s="68" t="s">
        <v>3893</v>
      </c>
      <c r="D807" s="68" t="s">
        <v>1856</v>
      </c>
      <c r="E807" s="68" t="s">
        <v>2004</v>
      </c>
      <c r="F807" s="68">
        <v>4536</v>
      </c>
      <c r="G807" s="366">
        <v>0.37361111111111112</v>
      </c>
      <c r="H807" s="366">
        <v>0.44444444444444442</v>
      </c>
      <c r="I807" s="68" t="s">
        <v>3274</v>
      </c>
      <c r="J807" s="68" t="s">
        <v>3275</v>
      </c>
      <c r="K807" s="68" t="s">
        <v>3945</v>
      </c>
    </row>
    <row r="808" spans="2:11" ht="14.25" hidden="1" customHeight="1">
      <c r="B808" s="364">
        <v>45775</v>
      </c>
      <c r="C808" s="68" t="s">
        <v>3893</v>
      </c>
      <c r="D808" s="68" t="s">
        <v>1846</v>
      </c>
      <c r="E808" s="68" t="s">
        <v>2004</v>
      </c>
      <c r="F808" s="68">
        <v>3329</v>
      </c>
      <c r="G808" s="366">
        <v>0.49652777777777779</v>
      </c>
      <c r="H808" s="366">
        <v>0.5</v>
      </c>
      <c r="I808" s="68" t="s">
        <v>3946</v>
      </c>
      <c r="J808" s="68" t="s">
        <v>3278</v>
      </c>
      <c r="K808" s="68" t="s">
        <v>3947</v>
      </c>
    </row>
    <row r="809" spans="2:11" ht="14.25" hidden="1" customHeight="1">
      <c r="B809" s="364">
        <v>45775</v>
      </c>
      <c r="C809" s="68" t="s">
        <v>3893</v>
      </c>
      <c r="D809" s="68" t="s">
        <v>1867</v>
      </c>
      <c r="E809" s="68" t="s">
        <v>2004</v>
      </c>
      <c r="F809" s="68">
        <v>4203</v>
      </c>
      <c r="G809" s="366">
        <v>0.54166666666666663</v>
      </c>
      <c r="H809" s="366">
        <v>0.5708333333333333</v>
      </c>
      <c r="I809" s="68" t="s">
        <v>3948</v>
      </c>
      <c r="J809" s="68" t="s">
        <v>3949</v>
      </c>
      <c r="K809" s="68" t="s">
        <v>3947</v>
      </c>
    </row>
    <row r="810" spans="2:11" ht="14.25" hidden="1" customHeight="1">
      <c r="B810" s="364">
        <v>45775</v>
      </c>
      <c r="C810" s="68" t="s">
        <v>3893</v>
      </c>
      <c r="D810" s="68" t="s">
        <v>1864</v>
      </c>
      <c r="E810" s="68" t="s">
        <v>2004</v>
      </c>
      <c r="F810" s="68">
        <v>3879</v>
      </c>
      <c r="G810" s="366">
        <v>0.625</v>
      </c>
      <c r="H810" s="366">
        <v>0.6875</v>
      </c>
      <c r="I810" s="68" t="s">
        <v>3950</v>
      </c>
      <c r="J810" s="68" t="s">
        <v>3951</v>
      </c>
      <c r="K810" s="68" t="s">
        <v>3952</v>
      </c>
    </row>
    <row r="811" spans="2:11" ht="14.25" hidden="1" customHeight="1">
      <c r="B811" s="364">
        <v>45775</v>
      </c>
      <c r="C811" s="68" t="s">
        <v>3893</v>
      </c>
      <c r="D811" s="68" t="s">
        <v>1863</v>
      </c>
      <c r="E811" s="68" t="s">
        <v>2004</v>
      </c>
      <c r="F811" s="68">
        <v>3222</v>
      </c>
      <c r="G811" s="366">
        <v>0.49166666666666664</v>
      </c>
      <c r="H811" s="366">
        <v>0.55347222222222225</v>
      </c>
      <c r="I811" s="68" t="s">
        <v>3953</v>
      </c>
      <c r="J811" s="68" t="s">
        <v>3954</v>
      </c>
      <c r="K811" s="68" t="s">
        <v>2426</v>
      </c>
    </row>
    <row r="812" spans="2:11" ht="14.25" hidden="1" customHeight="1">
      <c r="B812" s="364">
        <v>45775</v>
      </c>
      <c r="C812" s="68" t="s">
        <v>3893</v>
      </c>
      <c r="D812" s="68" t="s">
        <v>1856</v>
      </c>
      <c r="E812" s="68" t="s">
        <v>2004</v>
      </c>
      <c r="F812" s="68">
        <v>4537</v>
      </c>
      <c r="G812" s="366">
        <v>0.47222222222222221</v>
      </c>
      <c r="H812" s="366">
        <v>0.4861111111111111</v>
      </c>
      <c r="I812" s="68" t="s">
        <v>3955</v>
      </c>
      <c r="J812" s="68" t="s">
        <v>3956</v>
      </c>
      <c r="K812" s="68" t="s">
        <v>2426</v>
      </c>
    </row>
    <row r="813" spans="2:11" ht="14.25" hidden="1" customHeight="1">
      <c r="B813" s="364">
        <v>45775</v>
      </c>
      <c r="C813" s="68" t="s">
        <v>3893</v>
      </c>
      <c r="D813" s="68" t="s">
        <v>1734</v>
      </c>
      <c r="E813" s="68" t="s">
        <v>1977</v>
      </c>
      <c r="F813" s="68">
        <v>1372</v>
      </c>
      <c r="G813" s="366">
        <v>0.54166666666666663</v>
      </c>
      <c r="H813" s="366">
        <v>0.65972222222222221</v>
      </c>
      <c r="I813" s="68" t="s">
        <v>3957</v>
      </c>
      <c r="J813" s="68" t="s">
        <v>3958</v>
      </c>
      <c r="K813" s="68" t="s">
        <v>2426</v>
      </c>
    </row>
    <row r="814" spans="2:11" ht="14.25" hidden="1" customHeight="1">
      <c r="B814" s="364">
        <v>45775</v>
      </c>
      <c r="C814" s="68" t="s">
        <v>3893</v>
      </c>
      <c r="D814" s="68" t="s">
        <v>213</v>
      </c>
      <c r="E814" s="68" t="s">
        <v>1977</v>
      </c>
      <c r="F814" s="68">
        <v>13148</v>
      </c>
      <c r="G814" s="366">
        <v>0.86875000000000002</v>
      </c>
      <c r="H814" s="366">
        <v>0.89861111111111114</v>
      </c>
      <c r="I814" s="68" t="s">
        <v>3959</v>
      </c>
      <c r="J814" s="68" t="s">
        <v>3960</v>
      </c>
      <c r="K814" s="68" t="s">
        <v>3876</v>
      </c>
    </row>
    <row r="815" spans="2:11" ht="14.25" hidden="1" customHeight="1">
      <c r="B815" s="364">
        <v>45775</v>
      </c>
      <c r="C815" s="68" t="s">
        <v>3893</v>
      </c>
      <c r="D815" s="68" t="s">
        <v>1839</v>
      </c>
      <c r="E815" s="68" t="s">
        <v>2004</v>
      </c>
      <c r="F815" s="68" t="s">
        <v>379</v>
      </c>
      <c r="G815" s="366">
        <v>0.79166666666666663</v>
      </c>
      <c r="H815" s="366">
        <v>0.19791666666666666</v>
      </c>
      <c r="I815" s="68" t="s">
        <v>3961</v>
      </c>
      <c r="J815" s="68" t="s">
        <v>3962</v>
      </c>
      <c r="K815" s="68" t="s">
        <v>3963</v>
      </c>
    </row>
    <row r="816" spans="2:11" ht="14.25" hidden="1" customHeight="1">
      <c r="B816" s="364">
        <v>45775</v>
      </c>
      <c r="C816" s="68" t="s">
        <v>3964</v>
      </c>
      <c r="D816" s="68" t="s">
        <v>1798</v>
      </c>
      <c r="E816" s="68" t="s">
        <v>1987</v>
      </c>
      <c r="F816" s="68">
        <v>11324</v>
      </c>
      <c r="G816" s="366">
        <v>0.29166666666666669</v>
      </c>
      <c r="H816" s="366">
        <v>0.39305555555555555</v>
      </c>
      <c r="I816" s="68" t="s">
        <v>2173</v>
      </c>
      <c r="J816" s="68" t="s">
        <v>3965</v>
      </c>
      <c r="K816" s="68" t="s">
        <v>3966</v>
      </c>
    </row>
    <row r="817" spans="2:11" ht="14.25" hidden="1" customHeight="1">
      <c r="B817" s="364">
        <v>45775</v>
      </c>
      <c r="C817" s="68" t="s">
        <v>3964</v>
      </c>
      <c r="D817" s="68" t="s">
        <v>1790</v>
      </c>
      <c r="E817" s="68" t="s">
        <v>1987</v>
      </c>
      <c r="F817" s="68">
        <v>11863</v>
      </c>
      <c r="G817" s="366">
        <v>0.39166666666666666</v>
      </c>
      <c r="H817" s="366">
        <v>0.39374999999999999</v>
      </c>
      <c r="I817" s="68" t="s">
        <v>3967</v>
      </c>
      <c r="J817" s="68" t="s">
        <v>3968</v>
      </c>
      <c r="K817" s="68" t="s">
        <v>2831</v>
      </c>
    </row>
    <row r="818" spans="2:11" ht="14.25" hidden="1" customHeight="1">
      <c r="B818" s="364">
        <v>45775</v>
      </c>
      <c r="C818" s="68" t="s">
        <v>3964</v>
      </c>
      <c r="D818" s="68" t="s">
        <v>1736</v>
      </c>
      <c r="E818" s="68" t="s">
        <v>1977</v>
      </c>
      <c r="F818" s="68" t="s">
        <v>379</v>
      </c>
      <c r="G818" s="366">
        <v>0.41666666666666669</v>
      </c>
      <c r="H818" s="366">
        <v>0.4513888888888889</v>
      </c>
      <c r="I818" s="68" t="s">
        <v>2904</v>
      </c>
      <c r="J818" s="68" t="s">
        <v>3969</v>
      </c>
      <c r="K818" s="68" t="s">
        <v>3970</v>
      </c>
    </row>
    <row r="819" spans="2:11" ht="14.25" hidden="1" customHeight="1">
      <c r="B819" s="364">
        <v>45775</v>
      </c>
      <c r="C819" s="68" t="s">
        <v>3964</v>
      </c>
      <c r="D819" s="68" t="s">
        <v>1867</v>
      </c>
      <c r="E819" s="68" t="s">
        <v>2004</v>
      </c>
      <c r="F819" s="68">
        <v>4207</v>
      </c>
      <c r="G819" s="366">
        <v>0.40972222222222221</v>
      </c>
      <c r="H819" s="366">
        <v>0.44791666666666669</v>
      </c>
      <c r="I819" s="68" t="s">
        <v>3971</v>
      </c>
      <c r="J819" s="68" t="s">
        <v>3972</v>
      </c>
      <c r="K819" s="68" t="s">
        <v>3973</v>
      </c>
    </row>
    <row r="820" spans="2:11" ht="14.25" hidden="1" customHeight="1">
      <c r="B820" s="364">
        <v>45775</v>
      </c>
      <c r="C820" s="68" t="s">
        <v>3964</v>
      </c>
      <c r="D820" s="68" t="s">
        <v>1755</v>
      </c>
      <c r="E820" s="68" t="s">
        <v>1977</v>
      </c>
      <c r="F820" s="68">
        <v>10677</v>
      </c>
      <c r="G820" s="366">
        <v>0.33680555555555558</v>
      </c>
      <c r="H820" s="366">
        <v>0.39583333333333331</v>
      </c>
      <c r="I820" s="68" t="s">
        <v>3974</v>
      </c>
      <c r="J820" s="68" t="s">
        <v>3975</v>
      </c>
      <c r="K820" s="68" t="s">
        <v>3976</v>
      </c>
    </row>
    <row r="821" spans="2:11" ht="14.25" hidden="1" customHeight="1">
      <c r="B821" s="364">
        <v>45775</v>
      </c>
      <c r="C821" s="68" t="s">
        <v>3964</v>
      </c>
      <c r="D821" s="68" t="s">
        <v>1867</v>
      </c>
      <c r="E821" s="68" t="s">
        <v>2004</v>
      </c>
      <c r="F821" s="68">
        <v>4207</v>
      </c>
      <c r="G821" s="366">
        <v>0.40486111111111112</v>
      </c>
      <c r="H821" s="366">
        <v>0.4375</v>
      </c>
      <c r="I821" s="68" t="s">
        <v>3977</v>
      </c>
      <c r="J821" s="68" t="s">
        <v>3978</v>
      </c>
      <c r="K821" s="68" t="s">
        <v>3973</v>
      </c>
    </row>
    <row r="822" spans="2:11" ht="14.25" hidden="1" customHeight="1">
      <c r="B822" s="364">
        <v>45775</v>
      </c>
      <c r="C822" s="68" t="s">
        <v>3893</v>
      </c>
      <c r="D822" s="68" t="s">
        <v>219</v>
      </c>
      <c r="E822" s="68" t="s">
        <v>1977</v>
      </c>
      <c r="F822" s="68">
        <v>10151</v>
      </c>
      <c r="G822" s="366">
        <v>0.29166666666666669</v>
      </c>
      <c r="H822" s="366">
        <v>0.4236111111111111</v>
      </c>
      <c r="I822" s="68" t="s">
        <v>3979</v>
      </c>
      <c r="J822" s="68" t="s">
        <v>3980</v>
      </c>
      <c r="K822" s="68" t="s">
        <v>3981</v>
      </c>
    </row>
    <row r="823" spans="2:11" ht="14.25" hidden="1" customHeight="1">
      <c r="B823" s="364">
        <v>45775</v>
      </c>
      <c r="C823" s="68" t="s">
        <v>3893</v>
      </c>
      <c r="D823" s="68" t="s">
        <v>1870</v>
      </c>
      <c r="E823" s="68" t="s">
        <v>2004</v>
      </c>
      <c r="F823" s="68">
        <v>3266</v>
      </c>
      <c r="G823" s="366">
        <v>0.82847222222222228</v>
      </c>
      <c r="H823" s="366">
        <v>0.92222222222222228</v>
      </c>
      <c r="I823" s="68" t="s">
        <v>3982</v>
      </c>
      <c r="J823" s="68" t="s">
        <v>3983</v>
      </c>
      <c r="K823" s="68" t="s">
        <v>2351</v>
      </c>
    </row>
    <row r="824" spans="2:11" ht="14.25" hidden="1" customHeight="1">
      <c r="B824" s="364">
        <v>45775</v>
      </c>
      <c r="C824" s="68" t="s">
        <v>3893</v>
      </c>
      <c r="D824" s="68" t="s">
        <v>1874</v>
      </c>
      <c r="E824" s="68" t="s">
        <v>2004</v>
      </c>
      <c r="F824" s="68">
        <v>3384</v>
      </c>
      <c r="G824" s="366">
        <v>0.84791666666666665</v>
      </c>
      <c r="H824" s="366">
        <v>0.87222222222222223</v>
      </c>
      <c r="I824" s="68" t="s">
        <v>3984</v>
      </c>
      <c r="J824" s="68" t="s">
        <v>2902</v>
      </c>
      <c r="K824" s="68" t="s">
        <v>2351</v>
      </c>
    </row>
    <row r="825" spans="2:11" ht="14.25" hidden="1" customHeight="1">
      <c r="B825" s="364">
        <v>45775</v>
      </c>
      <c r="C825" s="68" t="s">
        <v>3893</v>
      </c>
      <c r="D825" s="68" t="s">
        <v>1726</v>
      </c>
      <c r="E825" s="68" t="s">
        <v>1977</v>
      </c>
      <c r="F825" s="68">
        <v>14951</v>
      </c>
      <c r="G825" s="366">
        <v>0.81874999999999998</v>
      </c>
      <c r="H825" s="366">
        <v>0.82638888888888884</v>
      </c>
      <c r="I825" s="68" t="s">
        <v>3632</v>
      </c>
      <c r="J825" s="68" t="s">
        <v>3985</v>
      </c>
      <c r="K825" s="68" t="s">
        <v>2351</v>
      </c>
    </row>
    <row r="826" spans="2:11" ht="14.25" hidden="1" customHeight="1">
      <c r="B826" s="364">
        <v>45775</v>
      </c>
      <c r="C826" s="68" t="s">
        <v>3893</v>
      </c>
      <c r="D826" s="68" t="s">
        <v>1735</v>
      </c>
      <c r="E826" s="68" t="s">
        <v>1977</v>
      </c>
      <c r="F826" s="68">
        <v>14049</v>
      </c>
      <c r="G826" s="366">
        <v>0.82152777777777775</v>
      </c>
      <c r="H826" s="366">
        <v>0.87152777777777779</v>
      </c>
      <c r="I826" s="68" t="s">
        <v>3986</v>
      </c>
      <c r="J826" s="68" t="s">
        <v>3987</v>
      </c>
      <c r="K826" s="68" t="s">
        <v>2351</v>
      </c>
    </row>
    <row r="827" spans="2:11" ht="14.25" hidden="1" customHeight="1">
      <c r="B827" s="364">
        <v>45775</v>
      </c>
      <c r="C827" s="68" t="s">
        <v>3893</v>
      </c>
      <c r="D827" s="68" t="s">
        <v>1878</v>
      </c>
      <c r="E827" s="68" t="s">
        <v>2004</v>
      </c>
      <c r="F827" s="68" t="s">
        <v>379</v>
      </c>
      <c r="G827" s="366">
        <v>0.75</v>
      </c>
      <c r="H827" s="366">
        <v>0.77430555555555558</v>
      </c>
      <c r="I827" s="68" t="s">
        <v>3988</v>
      </c>
      <c r="J827" s="68" t="s">
        <v>3989</v>
      </c>
      <c r="K827" s="68" t="s">
        <v>2351</v>
      </c>
    </row>
    <row r="828" spans="2:11" ht="14.25" hidden="1" customHeight="1">
      <c r="B828" s="364">
        <v>45775</v>
      </c>
      <c r="C828" s="68" t="s">
        <v>3893</v>
      </c>
      <c r="D828" s="68" t="s">
        <v>1863</v>
      </c>
      <c r="E828" s="68" t="s">
        <v>2004</v>
      </c>
      <c r="F828" s="68">
        <v>3225</v>
      </c>
      <c r="G828" s="366">
        <v>0.80625000000000002</v>
      </c>
      <c r="H828" s="366">
        <v>0.10069444444444445</v>
      </c>
      <c r="I828" s="68" t="s">
        <v>3153</v>
      </c>
      <c r="J828" s="68" t="s">
        <v>2557</v>
      </c>
      <c r="K828" s="68" t="s">
        <v>2351</v>
      </c>
    </row>
    <row r="829" spans="2:11" ht="14.25" hidden="1" customHeight="1">
      <c r="B829" s="364">
        <v>45775</v>
      </c>
      <c r="C829" s="68" t="s">
        <v>3964</v>
      </c>
      <c r="D829" s="68" t="s">
        <v>1736</v>
      </c>
      <c r="E829" s="68" t="s">
        <v>1977</v>
      </c>
      <c r="F829" s="68">
        <v>10729</v>
      </c>
      <c r="G829" s="366">
        <v>0.61111111111111116</v>
      </c>
      <c r="H829" s="366">
        <v>0.7055555555555556</v>
      </c>
      <c r="I829" s="68" t="s">
        <v>3990</v>
      </c>
      <c r="J829" s="68" t="s">
        <v>3991</v>
      </c>
      <c r="K829" s="68" t="s">
        <v>3992</v>
      </c>
    </row>
    <row r="830" spans="2:11" ht="14.25" hidden="1" customHeight="1">
      <c r="B830" s="364">
        <v>45775</v>
      </c>
      <c r="C830" s="68" t="s">
        <v>3893</v>
      </c>
      <c r="D830" s="68" t="s">
        <v>1846</v>
      </c>
      <c r="E830" s="68" t="s">
        <v>2004</v>
      </c>
      <c r="F830" s="68">
        <v>3337</v>
      </c>
      <c r="G830" s="366">
        <v>0.8208333333333333</v>
      </c>
      <c r="H830" s="366">
        <v>0.87152777777777779</v>
      </c>
      <c r="I830" s="68" t="s">
        <v>3313</v>
      </c>
      <c r="J830" s="68" t="s">
        <v>3314</v>
      </c>
      <c r="K830" s="68" t="s">
        <v>3936</v>
      </c>
    </row>
    <row r="831" spans="2:11" ht="14.25" hidden="1" customHeight="1">
      <c r="B831" s="364">
        <v>45776</v>
      </c>
      <c r="C831" s="68" t="s">
        <v>3964</v>
      </c>
      <c r="D831" s="68" t="s">
        <v>94</v>
      </c>
      <c r="E831" s="68" t="s">
        <v>1977</v>
      </c>
      <c r="F831" s="68">
        <v>11060</v>
      </c>
      <c r="G831" s="366">
        <v>0.31944444444444442</v>
      </c>
      <c r="H831" s="366">
        <v>0.33888888888888891</v>
      </c>
      <c r="I831" s="68" t="s">
        <v>3313</v>
      </c>
      <c r="J831" s="68" t="s">
        <v>3314</v>
      </c>
      <c r="K831" s="68" t="s">
        <v>3993</v>
      </c>
    </row>
    <row r="832" spans="2:11" ht="14.25" hidden="1" customHeight="1">
      <c r="B832" s="364">
        <v>45776</v>
      </c>
      <c r="C832" s="68" t="s">
        <v>3964</v>
      </c>
      <c r="D832" s="68" t="s">
        <v>1801</v>
      </c>
      <c r="E832" s="68" t="s">
        <v>1987</v>
      </c>
      <c r="F832" s="68">
        <v>11387</v>
      </c>
      <c r="G832" s="366">
        <v>0.375</v>
      </c>
      <c r="H832" s="366">
        <v>0.38819444444444445</v>
      </c>
      <c r="I832" s="68" t="s">
        <v>3280</v>
      </c>
      <c r="J832" s="68" t="s">
        <v>3137</v>
      </c>
      <c r="K832" s="68" t="s">
        <v>3993</v>
      </c>
    </row>
    <row r="833" spans="2:11" ht="14.25" hidden="1" customHeight="1">
      <c r="B833" s="364">
        <v>45776</v>
      </c>
      <c r="C833" s="68" t="s">
        <v>3964</v>
      </c>
      <c r="D833" s="68" t="s">
        <v>1841</v>
      </c>
      <c r="E833" s="68" t="s">
        <v>2004</v>
      </c>
      <c r="F833" s="68">
        <v>5020</v>
      </c>
      <c r="G833" s="366">
        <v>0.3923611111111111</v>
      </c>
      <c r="H833" s="366">
        <v>0.40972222222222221</v>
      </c>
      <c r="I833" s="68" t="s">
        <v>3420</v>
      </c>
      <c r="J833" s="68" t="s">
        <v>3421</v>
      </c>
      <c r="K833" s="68" t="s">
        <v>3994</v>
      </c>
    </row>
    <row r="834" spans="2:11" ht="14.25" hidden="1" customHeight="1">
      <c r="B834" s="364">
        <v>45776</v>
      </c>
      <c r="C834" s="68" t="s">
        <v>3964</v>
      </c>
      <c r="D834" s="68" t="s">
        <v>1788</v>
      </c>
      <c r="E834" s="68" t="s">
        <v>1987</v>
      </c>
      <c r="F834" s="68">
        <v>11516</v>
      </c>
      <c r="G834" s="366">
        <v>0.39583333333333331</v>
      </c>
      <c r="H834" s="366">
        <v>0.46180555555555558</v>
      </c>
      <c r="I834" s="68" t="s">
        <v>3995</v>
      </c>
      <c r="J834" s="68" t="s">
        <v>3996</v>
      </c>
      <c r="K834" s="68" t="s">
        <v>3997</v>
      </c>
    </row>
    <row r="835" spans="2:11" ht="14.25" hidden="1" customHeight="1">
      <c r="B835" s="364">
        <v>45776</v>
      </c>
      <c r="C835" s="68" t="s">
        <v>3964</v>
      </c>
      <c r="D835" s="68" t="s">
        <v>1805</v>
      </c>
      <c r="E835" s="68" t="s">
        <v>1987</v>
      </c>
      <c r="F835" s="68">
        <v>11507</v>
      </c>
      <c r="G835" s="366">
        <v>0.41666666666666669</v>
      </c>
      <c r="H835" s="366">
        <v>0.44444444444444442</v>
      </c>
      <c r="I835" s="68" t="s">
        <v>3998</v>
      </c>
      <c r="J835" s="68" t="s">
        <v>3999</v>
      </c>
      <c r="K835" s="68" t="s">
        <v>3993</v>
      </c>
    </row>
    <row r="836" spans="2:11" ht="14.25" hidden="1" customHeight="1">
      <c r="B836" s="364">
        <v>45776</v>
      </c>
      <c r="C836" s="68" t="s">
        <v>3964</v>
      </c>
      <c r="D836" s="68" t="s">
        <v>1877</v>
      </c>
      <c r="E836" s="68" t="s">
        <v>2004</v>
      </c>
      <c r="F836" s="68">
        <v>3314</v>
      </c>
      <c r="G836" s="366">
        <v>0.45416666666666666</v>
      </c>
      <c r="H836" s="366">
        <v>0.46250000000000002</v>
      </c>
      <c r="I836" s="68" t="s">
        <v>4000</v>
      </c>
      <c r="J836" s="68" t="s">
        <v>3314</v>
      </c>
      <c r="K836" s="68" t="s">
        <v>3994</v>
      </c>
    </row>
    <row r="837" spans="2:11" ht="14.25" hidden="1" customHeight="1">
      <c r="B837" s="364">
        <v>45776</v>
      </c>
      <c r="C837" s="68" t="s">
        <v>3964</v>
      </c>
      <c r="D837" s="68" t="s">
        <v>1849</v>
      </c>
      <c r="E837" s="68" t="s">
        <v>2004</v>
      </c>
      <c r="F837" s="68">
        <v>4799</v>
      </c>
      <c r="G837" s="366">
        <v>0.46250000000000002</v>
      </c>
      <c r="H837" s="366">
        <v>0.47499999999999998</v>
      </c>
      <c r="I837" s="68" t="s">
        <v>4001</v>
      </c>
      <c r="J837" s="68" t="s">
        <v>3311</v>
      </c>
      <c r="K837" s="68" t="s">
        <v>3993</v>
      </c>
    </row>
    <row r="838" spans="2:11" ht="14.25" hidden="1" customHeight="1">
      <c r="B838" s="364">
        <v>45776</v>
      </c>
      <c r="C838" s="68" t="s">
        <v>3964</v>
      </c>
      <c r="D838" s="68" t="s">
        <v>1852</v>
      </c>
      <c r="E838" s="68" t="s">
        <v>2004</v>
      </c>
      <c r="F838" s="68">
        <v>0</v>
      </c>
      <c r="G838" s="366">
        <v>0.48958333333333331</v>
      </c>
      <c r="H838" s="366">
        <v>0.67569444444444449</v>
      </c>
      <c r="I838" s="68" t="s">
        <v>4002</v>
      </c>
      <c r="J838" s="68" t="s">
        <v>4003</v>
      </c>
      <c r="K838" s="68" t="s">
        <v>4004</v>
      </c>
    </row>
    <row r="839" spans="2:11" ht="14.25" hidden="1" customHeight="1">
      <c r="B839" s="364">
        <v>45776</v>
      </c>
      <c r="C839" s="68" t="s">
        <v>3964</v>
      </c>
      <c r="D839" s="68" t="s">
        <v>1876</v>
      </c>
      <c r="E839" s="68" t="s">
        <v>2004</v>
      </c>
      <c r="F839" s="68">
        <v>0</v>
      </c>
      <c r="G839" s="366">
        <v>0.3125</v>
      </c>
      <c r="H839" s="366">
        <v>0.60416666666666663</v>
      </c>
      <c r="I839" s="68" t="s">
        <v>2585</v>
      </c>
      <c r="J839" s="68" t="s">
        <v>4005</v>
      </c>
      <c r="K839" s="68" t="s">
        <v>4006</v>
      </c>
    </row>
    <row r="840" spans="2:11" ht="14.25" hidden="1" customHeight="1">
      <c r="B840" s="364">
        <v>45776</v>
      </c>
      <c r="C840" s="68" t="s">
        <v>3964</v>
      </c>
      <c r="D840" s="68" t="s">
        <v>1877</v>
      </c>
      <c r="E840" s="68" t="s">
        <v>2004</v>
      </c>
      <c r="F840" s="68">
        <v>0</v>
      </c>
      <c r="G840" s="366">
        <v>0.3125</v>
      </c>
      <c r="H840" s="366">
        <v>0.4375</v>
      </c>
      <c r="I840" s="68" t="s">
        <v>4007</v>
      </c>
      <c r="J840" s="68" t="s">
        <v>4008</v>
      </c>
      <c r="K840" s="68" t="s">
        <v>4009</v>
      </c>
    </row>
    <row r="841" spans="2:11" ht="14.25" hidden="1" customHeight="1">
      <c r="B841" s="364">
        <v>45776</v>
      </c>
      <c r="C841" s="68" t="s">
        <v>3964</v>
      </c>
      <c r="D841" s="68" t="s">
        <v>1733</v>
      </c>
      <c r="E841" s="68" t="s">
        <v>1977</v>
      </c>
      <c r="F841" s="68">
        <v>12051</v>
      </c>
      <c r="G841" s="366">
        <v>0.41666666666666669</v>
      </c>
      <c r="H841" s="366">
        <v>0.4375</v>
      </c>
      <c r="I841" s="68" t="s">
        <v>4010</v>
      </c>
      <c r="J841" s="68" t="s">
        <v>4011</v>
      </c>
      <c r="K841" s="68" t="s">
        <v>4012</v>
      </c>
    </row>
    <row r="842" spans="2:11" ht="14.25" hidden="1" customHeight="1">
      <c r="B842" s="364">
        <v>45776</v>
      </c>
      <c r="C842" s="68" t="s">
        <v>3127</v>
      </c>
      <c r="D842" s="68" t="s">
        <v>1739</v>
      </c>
      <c r="E842" s="68" t="s">
        <v>1977</v>
      </c>
      <c r="F842" s="68">
        <v>13102</v>
      </c>
      <c r="G842" s="366">
        <v>0.29166666666666669</v>
      </c>
      <c r="H842" s="366">
        <v>0.70833333333333337</v>
      </c>
      <c r="I842" s="68" t="s">
        <v>3854</v>
      </c>
      <c r="J842" s="68" t="s">
        <v>4013</v>
      </c>
      <c r="K842" s="68" t="s">
        <v>4014</v>
      </c>
    </row>
    <row r="843" spans="2:11" ht="14.25" hidden="1" customHeight="1">
      <c r="B843" s="364">
        <v>45776</v>
      </c>
      <c r="C843" s="68" t="s">
        <v>3964</v>
      </c>
      <c r="D843" s="68" t="s">
        <v>1866</v>
      </c>
      <c r="E843" s="68" t="s">
        <v>2004</v>
      </c>
      <c r="F843" s="68">
        <v>3401</v>
      </c>
      <c r="G843" s="366">
        <v>0.29166666666666669</v>
      </c>
      <c r="H843" s="366">
        <v>0.33333333333333331</v>
      </c>
      <c r="I843" s="68" t="s">
        <v>4015</v>
      </c>
      <c r="J843" s="68" t="s">
        <v>4016</v>
      </c>
      <c r="K843" s="68" t="s">
        <v>4017</v>
      </c>
    </row>
    <row r="844" spans="2:11" ht="14.25" hidden="1" customHeight="1">
      <c r="B844" s="364">
        <v>45776</v>
      </c>
      <c r="C844" s="68" t="s">
        <v>3964</v>
      </c>
      <c r="D844" s="68" t="s">
        <v>1745</v>
      </c>
      <c r="E844" s="68" t="s">
        <v>1977</v>
      </c>
      <c r="F844" s="68">
        <v>13250</v>
      </c>
      <c r="G844" s="366">
        <v>0.29166666666666669</v>
      </c>
      <c r="H844" s="366">
        <v>0.33333333333333331</v>
      </c>
      <c r="I844" s="68" t="s">
        <v>4018</v>
      </c>
      <c r="J844" s="68" t="s">
        <v>4019</v>
      </c>
      <c r="K844" s="68" t="s">
        <v>4020</v>
      </c>
    </row>
    <row r="845" spans="2:11" ht="14.25" hidden="1" customHeight="1">
      <c r="B845" s="364">
        <v>45776</v>
      </c>
      <c r="C845" s="68" t="s">
        <v>3964</v>
      </c>
      <c r="D845" s="68" t="s">
        <v>1857</v>
      </c>
      <c r="E845" s="68" t="s">
        <v>2004</v>
      </c>
      <c r="F845" s="68">
        <v>4675</v>
      </c>
      <c r="G845" s="366">
        <v>0.29166666666666669</v>
      </c>
      <c r="H845" s="366">
        <v>0.33333333333333331</v>
      </c>
      <c r="I845" s="68" t="s">
        <v>4021</v>
      </c>
      <c r="J845" s="68" t="s">
        <v>4022</v>
      </c>
      <c r="K845" s="68" t="s">
        <v>4023</v>
      </c>
    </row>
    <row r="846" spans="2:11" ht="14.25" hidden="1" customHeight="1">
      <c r="B846" s="364">
        <v>45776</v>
      </c>
      <c r="C846" s="68" t="s">
        <v>3964</v>
      </c>
      <c r="D846" s="68" t="s">
        <v>1881</v>
      </c>
      <c r="E846" s="68" t="s">
        <v>2004</v>
      </c>
      <c r="F846" s="68">
        <v>3504</v>
      </c>
      <c r="G846" s="366">
        <v>0.29166666666666669</v>
      </c>
      <c r="H846" s="366">
        <v>0.34722222222222221</v>
      </c>
      <c r="I846" s="68" t="s">
        <v>4024</v>
      </c>
      <c r="J846" s="68" t="s">
        <v>4025</v>
      </c>
      <c r="K846" s="68" t="s">
        <v>4026</v>
      </c>
    </row>
    <row r="847" spans="2:11" ht="14.25" hidden="1" customHeight="1">
      <c r="B847" s="364">
        <v>45776</v>
      </c>
      <c r="C847" s="68" t="s">
        <v>4027</v>
      </c>
      <c r="D847" s="68" t="s">
        <v>1880</v>
      </c>
      <c r="E847" s="68" t="s">
        <v>2004</v>
      </c>
      <c r="F847" s="68">
        <v>3526</v>
      </c>
      <c r="G847" s="366">
        <v>0.29166666666666669</v>
      </c>
      <c r="H847" s="366">
        <v>0.45833333333333331</v>
      </c>
      <c r="I847" s="68" t="s">
        <v>4028</v>
      </c>
      <c r="J847" s="68" t="s">
        <v>4029</v>
      </c>
      <c r="K847" s="68" t="s">
        <v>4030</v>
      </c>
    </row>
    <row r="848" spans="2:11" ht="14.25" hidden="1" customHeight="1">
      <c r="B848" s="364">
        <v>45776</v>
      </c>
      <c r="C848" s="68" t="s">
        <v>3964</v>
      </c>
      <c r="D848" s="68" t="s">
        <v>1839</v>
      </c>
      <c r="E848" s="68" t="s">
        <v>2004</v>
      </c>
      <c r="F848" s="68" t="s">
        <v>3044</v>
      </c>
      <c r="G848" s="366">
        <v>0.29166666666666669</v>
      </c>
      <c r="H848" s="366">
        <v>0.70833333333333337</v>
      </c>
      <c r="I848" s="68" t="s">
        <v>4031</v>
      </c>
      <c r="J848" s="68" t="s">
        <v>4032</v>
      </c>
      <c r="K848" s="68" t="s">
        <v>4033</v>
      </c>
    </row>
    <row r="849" spans="2:11" ht="14.25" hidden="1" customHeight="1">
      <c r="B849" s="364">
        <v>45776</v>
      </c>
      <c r="C849" s="68" t="s">
        <v>4027</v>
      </c>
      <c r="D849" s="68" t="s">
        <v>1879</v>
      </c>
      <c r="E849" s="68" t="s">
        <v>2004</v>
      </c>
      <c r="F849" s="68">
        <v>3541</v>
      </c>
      <c r="G849" s="366">
        <v>0.45833333333333331</v>
      </c>
      <c r="H849" s="366">
        <v>0.47916666666666669</v>
      </c>
      <c r="I849" s="68" t="s">
        <v>4034</v>
      </c>
      <c r="J849" s="68" t="s">
        <v>4035</v>
      </c>
      <c r="K849" s="68" t="s">
        <v>4036</v>
      </c>
    </row>
    <row r="850" spans="2:11" ht="14.25" hidden="1" customHeight="1">
      <c r="B850" s="364">
        <v>45776</v>
      </c>
      <c r="C850" s="68" t="s">
        <v>3964</v>
      </c>
      <c r="D850" s="68" t="s">
        <v>1859</v>
      </c>
      <c r="E850" s="68" t="s">
        <v>2004</v>
      </c>
      <c r="F850" s="68">
        <v>4431</v>
      </c>
      <c r="G850" s="366">
        <v>0.83333333333333337</v>
      </c>
      <c r="H850" s="366">
        <v>0.85</v>
      </c>
      <c r="I850" s="68" t="s">
        <v>4037</v>
      </c>
      <c r="J850" s="68" t="s">
        <v>4038</v>
      </c>
      <c r="K850" s="68" t="s">
        <v>4039</v>
      </c>
    </row>
    <row r="851" spans="2:11" ht="14.25" hidden="1" customHeight="1">
      <c r="B851" s="364">
        <v>45776</v>
      </c>
      <c r="C851" s="68" t="s">
        <v>3964</v>
      </c>
      <c r="D851" s="68" t="s">
        <v>1839</v>
      </c>
      <c r="E851" s="68" t="s">
        <v>2004</v>
      </c>
      <c r="F851" s="68">
        <v>1</v>
      </c>
      <c r="G851" s="366">
        <v>0.79166666666666663</v>
      </c>
      <c r="H851" s="366">
        <v>0.89930555555555558</v>
      </c>
      <c r="I851" s="68" t="s">
        <v>4040</v>
      </c>
      <c r="J851" s="68" t="s">
        <v>4041</v>
      </c>
      <c r="K851" s="68" t="s">
        <v>4042</v>
      </c>
    </row>
    <row r="852" spans="2:11" ht="14.25" hidden="1" customHeight="1">
      <c r="B852" s="364">
        <v>45776</v>
      </c>
      <c r="C852" s="68" t="s">
        <v>3964</v>
      </c>
      <c r="D852" s="68" t="s">
        <v>106</v>
      </c>
      <c r="E852" s="68" t="s">
        <v>1977</v>
      </c>
      <c r="F852" s="68">
        <v>13569</v>
      </c>
      <c r="G852" s="366">
        <v>0.79791666666666672</v>
      </c>
      <c r="H852" s="366">
        <v>0.94930555555555551</v>
      </c>
      <c r="I852" s="68" t="s">
        <v>4043</v>
      </c>
      <c r="J852" s="68" t="s">
        <v>4044</v>
      </c>
      <c r="K852" s="68" t="s">
        <v>4045</v>
      </c>
    </row>
    <row r="853" spans="2:11" ht="14.25" hidden="1" customHeight="1">
      <c r="B853" s="364">
        <v>45776</v>
      </c>
      <c r="C853" s="68" t="s">
        <v>3964</v>
      </c>
      <c r="D853" s="68" t="s">
        <v>1733</v>
      </c>
      <c r="E853" s="68" t="s">
        <v>1977</v>
      </c>
      <c r="F853" s="68">
        <v>12055</v>
      </c>
      <c r="G853" s="366">
        <v>0.99791666666666667</v>
      </c>
      <c r="H853" s="366">
        <v>0.11458333333333333</v>
      </c>
      <c r="I853" s="68" t="s">
        <v>4046</v>
      </c>
      <c r="J853" s="68" t="s">
        <v>4047</v>
      </c>
      <c r="K853" s="68" t="s">
        <v>3876</v>
      </c>
    </row>
    <row r="854" spans="2:11" ht="14.25" hidden="1" customHeight="1">
      <c r="B854" s="364">
        <v>45776</v>
      </c>
      <c r="C854" s="68" t="s">
        <v>3964</v>
      </c>
      <c r="D854" s="68" t="s">
        <v>1841</v>
      </c>
      <c r="E854" s="68" t="s">
        <v>2004</v>
      </c>
      <c r="F854" s="68" t="s">
        <v>711</v>
      </c>
      <c r="G854" s="366">
        <v>0.97222222222222221</v>
      </c>
      <c r="H854" s="366">
        <v>0.14374999999999999</v>
      </c>
      <c r="I854" s="68" t="s">
        <v>4048</v>
      </c>
      <c r="J854" s="68" t="s">
        <v>4049</v>
      </c>
      <c r="K854" s="68" t="s">
        <v>4050</v>
      </c>
    </row>
    <row r="855" spans="2:11" ht="14.25" hidden="1" customHeight="1">
      <c r="B855" s="364">
        <v>45776</v>
      </c>
      <c r="C855" s="68" t="s">
        <v>4027</v>
      </c>
      <c r="D855" s="68" t="s">
        <v>1729</v>
      </c>
      <c r="E855" s="68" t="s">
        <v>1977</v>
      </c>
      <c r="F855" s="68">
        <v>12138</v>
      </c>
      <c r="G855" s="366">
        <v>0.11874999999999999</v>
      </c>
      <c r="H855" s="366">
        <v>0.14444444444444443</v>
      </c>
      <c r="I855" s="68" t="s">
        <v>4051</v>
      </c>
      <c r="J855" s="68" t="s">
        <v>4052</v>
      </c>
      <c r="K855" s="68" t="s">
        <v>4053</v>
      </c>
    </row>
    <row r="856" spans="2:11" ht="14.25" hidden="1" customHeight="1">
      <c r="B856" s="364">
        <v>45776</v>
      </c>
      <c r="C856" s="68" t="s">
        <v>3964</v>
      </c>
      <c r="D856" s="68" t="s">
        <v>219</v>
      </c>
      <c r="E856" s="68" t="s">
        <v>1977</v>
      </c>
      <c r="F856" s="68">
        <v>10155</v>
      </c>
      <c r="G856" s="366">
        <v>9.6527777777777782E-2</v>
      </c>
      <c r="H856" s="366">
        <v>0.1076388888888889</v>
      </c>
      <c r="I856" s="68" t="s">
        <v>3274</v>
      </c>
      <c r="J856" s="68" t="s">
        <v>3275</v>
      </c>
      <c r="K856" s="68" t="s">
        <v>3994</v>
      </c>
    </row>
    <row r="857" spans="2:11" ht="14.25" hidden="1" customHeight="1">
      <c r="B857" s="364">
        <v>45776</v>
      </c>
      <c r="C857" s="68" t="s">
        <v>3964</v>
      </c>
      <c r="D857" s="68" t="s">
        <v>1794</v>
      </c>
      <c r="E857" s="68" t="s">
        <v>1987</v>
      </c>
      <c r="F857" s="68">
        <v>11645</v>
      </c>
      <c r="G857" s="366">
        <v>0.375</v>
      </c>
      <c r="H857" s="366">
        <v>0.6875</v>
      </c>
      <c r="I857" s="68" t="s">
        <v>2086</v>
      </c>
      <c r="J857" s="68" t="s">
        <v>4054</v>
      </c>
      <c r="K857" s="68" t="s">
        <v>2857</v>
      </c>
    </row>
    <row r="858" spans="2:11" ht="14.25" hidden="1" customHeight="1">
      <c r="B858" s="364">
        <v>45776</v>
      </c>
      <c r="C858" s="68" t="s">
        <v>3964</v>
      </c>
      <c r="D858" s="68" t="s">
        <v>107</v>
      </c>
      <c r="E858" s="68" t="s">
        <v>1977</v>
      </c>
      <c r="F858" s="68">
        <v>13218</v>
      </c>
      <c r="G858" s="366">
        <v>0.66666666666666663</v>
      </c>
      <c r="H858" s="366">
        <v>0.69444444444444442</v>
      </c>
      <c r="I858" s="68" t="s">
        <v>2086</v>
      </c>
      <c r="J858" s="68" t="s">
        <v>4055</v>
      </c>
      <c r="K858" s="68" t="s">
        <v>4056</v>
      </c>
    </row>
    <row r="859" spans="2:11" ht="14.25" hidden="1" customHeight="1">
      <c r="B859" s="364">
        <v>45776</v>
      </c>
      <c r="C859" s="68" t="s">
        <v>3964</v>
      </c>
      <c r="D859" s="68" t="s">
        <v>1765</v>
      </c>
      <c r="E859" s="68" t="s">
        <v>1977</v>
      </c>
      <c r="F859" s="68">
        <v>13168</v>
      </c>
      <c r="G859" s="366">
        <v>0.29166666666666669</v>
      </c>
      <c r="H859" s="366">
        <v>0.3611111111111111</v>
      </c>
      <c r="I859" s="68" t="s">
        <v>4057</v>
      </c>
      <c r="J859" s="68" t="s">
        <v>4058</v>
      </c>
      <c r="K859" s="68" t="s">
        <v>4059</v>
      </c>
    </row>
    <row r="860" spans="2:11" ht="14.25" hidden="1" customHeight="1">
      <c r="B860" s="364">
        <v>45776</v>
      </c>
      <c r="C860" s="68" t="s">
        <v>4027</v>
      </c>
      <c r="D860" s="68" t="s">
        <v>1739</v>
      </c>
      <c r="E860" s="68" t="s">
        <v>1977</v>
      </c>
      <c r="F860" s="68">
        <v>13102</v>
      </c>
      <c r="G860" s="366">
        <v>0.29166666666666669</v>
      </c>
      <c r="H860" s="366">
        <v>0.4201388888888889</v>
      </c>
      <c r="I860" s="68" t="s">
        <v>4060</v>
      </c>
      <c r="J860" s="68" t="s">
        <v>4061</v>
      </c>
      <c r="K860" s="68" t="s">
        <v>4062</v>
      </c>
    </row>
    <row r="861" spans="2:11" ht="14.25" hidden="1" customHeight="1">
      <c r="B861" s="364">
        <v>45776</v>
      </c>
      <c r="C861" s="68" t="s">
        <v>4027</v>
      </c>
      <c r="D861" s="68" t="s">
        <v>88</v>
      </c>
      <c r="E861" s="68" t="s">
        <v>1977</v>
      </c>
      <c r="F861" s="68">
        <v>14110</v>
      </c>
      <c r="G861" s="366">
        <v>0.3125</v>
      </c>
      <c r="H861" s="366">
        <v>0.43333333333333335</v>
      </c>
      <c r="I861" s="68" t="s">
        <v>4063</v>
      </c>
      <c r="J861" s="68" t="s">
        <v>4064</v>
      </c>
      <c r="K861" s="68" t="s">
        <v>4065</v>
      </c>
    </row>
    <row r="862" spans="2:11" ht="14.25" hidden="1" customHeight="1">
      <c r="B862" s="364">
        <v>45776</v>
      </c>
      <c r="C862" s="68" t="s">
        <v>3964</v>
      </c>
      <c r="D862" s="68" t="s">
        <v>92</v>
      </c>
      <c r="E862" s="68" t="s">
        <v>1977</v>
      </c>
      <c r="F862" s="68">
        <v>13785</v>
      </c>
      <c r="G862" s="366">
        <v>0.90277777777777779</v>
      </c>
      <c r="H862" s="366">
        <v>6.805555555555555E-2</v>
      </c>
      <c r="I862" s="68" t="s">
        <v>4066</v>
      </c>
      <c r="J862" s="68" t="s">
        <v>4067</v>
      </c>
      <c r="K862" s="68" t="s">
        <v>4068</v>
      </c>
    </row>
    <row r="863" spans="2:11" ht="14.25" hidden="1" customHeight="1">
      <c r="B863" s="364">
        <v>45776</v>
      </c>
      <c r="C863" s="68" t="s">
        <v>3964</v>
      </c>
      <c r="D863" s="68" t="s">
        <v>96</v>
      </c>
      <c r="E863" s="68" t="s">
        <v>1977</v>
      </c>
      <c r="F863" s="68">
        <v>11996</v>
      </c>
      <c r="G863" s="366">
        <v>8.0555555555555561E-2</v>
      </c>
      <c r="H863" s="366">
        <v>8.8888888888888892E-2</v>
      </c>
      <c r="I863" s="68" t="s">
        <v>4069</v>
      </c>
      <c r="J863" s="68" t="s">
        <v>4070</v>
      </c>
      <c r="K863" s="68" t="s">
        <v>4071</v>
      </c>
    </row>
    <row r="864" spans="2:11" ht="14.25" hidden="1" customHeight="1">
      <c r="B864" s="364">
        <v>45776</v>
      </c>
      <c r="C864" s="68" t="s">
        <v>4027</v>
      </c>
      <c r="D864" s="68" t="s">
        <v>1743</v>
      </c>
      <c r="E864" s="68" t="s">
        <v>1977</v>
      </c>
      <c r="F864" s="68">
        <v>12514</v>
      </c>
      <c r="G864" s="366">
        <v>0.375</v>
      </c>
      <c r="H864" s="366">
        <v>0.4513888888888889</v>
      </c>
      <c r="I864" s="68" t="s">
        <v>4072</v>
      </c>
      <c r="J864" s="68" t="s">
        <v>4073</v>
      </c>
      <c r="K864" s="68" t="s">
        <v>4074</v>
      </c>
    </row>
    <row r="865" spans="2:11" ht="14.25" hidden="1" customHeight="1">
      <c r="B865" s="364">
        <v>45776</v>
      </c>
      <c r="C865" s="68" t="s">
        <v>4027</v>
      </c>
      <c r="D865" s="68" t="s">
        <v>1734</v>
      </c>
      <c r="E865" s="68" t="s">
        <v>1977</v>
      </c>
      <c r="F865" s="68">
        <v>13730</v>
      </c>
      <c r="G865" s="366">
        <v>0.29166666666666669</v>
      </c>
      <c r="H865" s="366">
        <v>0.45555555555555555</v>
      </c>
      <c r="I865" s="68" t="s">
        <v>4075</v>
      </c>
      <c r="J865" s="68" t="s">
        <v>4076</v>
      </c>
      <c r="K865" s="68" t="s">
        <v>4077</v>
      </c>
    </row>
    <row r="866" spans="2:11" ht="14.25" hidden="1" customHeight="1">
      <c r="B866" s="364">
        <v>45776</v>
      </c>
      <c r="C866" s="68" t="s">
        <v>4027</v>
      </c>
      <c r="D866" s="68" t="s">
        <v>1852</v>
      </c>
      <c r="E866" s="68" t="s">
        <v>2004</v>
      </c>
      <c r="F866" s="68">
        <v>4636</v>
      </c>
      <c r="G866" s="366">
        <v>0.33333333333333331</v>
      </c>
      <c r="H866" s="366">
        <v>0.4513888888888889</v>
      </c>
      <c r="I866" s="68" t="s">
        <v>4072</v>
      </c>
      <c r="J866" s="68" t="s">
        <v>4078</v>
      </c>
      <c r="K866" s="68" t="s">
        <v>4074</v>
      </c>
    </row>
    <row r="867" spans="2:11" ht="14.25" hidden="1" customHeight="1">
      <c r="B867" s="364">
        <v>45776</v>
      </c>
      <c r="C867" s="68" t="s">
        <v>4027</v>
      </c>
      <c r="D867" s="68" t="s">
        <v>106</v>
      </c>
      <c r="E867" s="68" t="s">
        <v>1977</v>
      </c>
      <c r="F867" s="68">
        <v>13577</v>
      </c>
      <c r="G867" s="366">
        <v>0.40625</v>
      </c>
      <c r="H867" s="366">
        <v>0.5</v>
      </c>
      <c r="I867" s="68" t="s">
        <v>4072</v>
      </c>
      <c r="J867" s="68" t="s">
        <v>4079</v>
      </c>
      <c r="K867" s="68" t="s">
        <v>4074</v>
      </c>
    </row>
    <row r="868" spans="2:11" ht="14.25" hidden="1" customHeight="1">
      <c r="B868" s="364">
        <v>45776</v>
      </c>
      <c r="C868" s="68" t="s">
        <v>4027</v>
      </c>
      <c r="D868" s="68" t="s">
        <v>1733</v>
      </c>
      <c r="E868" s="68" t="s">
        <v>1977</v>
      </c>
      <c r="F868" s="68">
        <v>1206</v>
      </c>
      <c r="G868" s="366">
        <v>0.44791666666666669</v>
      </c>
      <c r="H868" s="366">
        <v>0.46388888888888891</v>
      </c>
      <c r="I868" s="68" t="s">
        <v>4080</v>
      </c>
      <c r="J868" s="68" t="s">
        <v>4081</v>
      </c>
      <c r="K868" s="68" t="s">
        <v>3303</v>
      </c>
    </row>
    <row r="869" spans="2:11" ht="14.25" hidden="1" customHeight="1">
      <c r="B869" s="364">
        <v>45776</v>
      </c>
      <c r="C869" s="68" t="s">
        <v>4027</v>
      </c>
      <c r="D869" s="68" t="s">
        <v>1868</v>
      </c>
      <c r="E869" s="68" t="s">
        <v>2004</v>
      </c>
      <c r="F869" s="68">
        <v>3421</v>
      </c>
      <c r="G869" s="366">
        <v>0.25</v>
      </c>
      <c r="H869" s="366">
        <v>0.4201388888888889</v>
      </c>
      <c r="I869" s="68" t="s">
        <v>4082</v>
      </c>
      <c r="J869" s="68" t="s">
        <v>4083</v>
      </c>
      <c r="K869" s="68" t="s">
        <v>4084</v>
      </c>
    </row>
    <row r="870" spans="2:11" ht="14.25" hidden="1" customHeight="1">
      <c r="B870" s="364">
        <v>45776</v>
      </c>
      <c r="C870" s="68" t="s">
        <v>4027</v>
      </c>
      <c r="D870" s="68" t="s">
        <v>1852</v>
      </c>
      <c r="E870" s="68" t="s">
        <v>2004</v>
      </c>
      <c r="F870" s="68">
        <v>4637</v>
      </c>
      <c r="G870" s="366">
        <v>0.33333333333333331</v>
      </c>
      <c r="H870" s="366">
        <v>0.45555555555555555</v>
      </c>
      <c r="I870" s="68" t="s">
        <v>4085</v>
      </c>
      <c r="J870" s="68" t="s">
        <v>4086</v>
      </c>
      <c r="K870" s="68" t="s">
        <v>4087</v>
      </c>
    </row>
    <row r="871" spans="2:11" ht="14.25" hidden="1" customHeight="1">
      <c r="B871" s="364">
        <v>45776</v>
      </c>
      <c r="C871" s="68" t="s">
        <v>4027</v>
      </c>
      <c r="D871" s="68" t="s">
        <v>1726</v>
      </c>
      <c r="E871" s="68" t="s">
        <v>1977</v>
      </c>
      <c r="F871" s="68">
        <v>14965</v>
      </c>
      <c r="G871" s="366">
        <v>0.44097222222222221</v>
      </c>
      <c r="H871" s="366">
        <v>0.49305555555555558</v>
      </c>
      <c r="I871" s="68" t="s">
        <v>4088</v>
      </c>
      <c r="J871" s="68" t="s">
        <v>4089</v>
      </c>
      <c r="K871" s="68" t="s">
        <v>4090</v>
      </c>
    </row>
    <row r="872" spans="2:11" ht="14.25" hidden="1" customHeight="1">
      <c r="B872" s="364">
        <v>45776</v>
      </c>
      <c r="C872" s="68" t="s">
        <v>3893</v>
      </c>
      <c r="D872" s="68" t="s">
        <v>1831</v>
      </c>
      <c r="E872" s="68" t="s">
        <v>1987</v>
      </c>
      <c r="F872" s="68">
        <v>6578</v>
      </c>
      <c r="G872" s="366">
        <v>0.35347222222222224</v>
      </c>
      <c r="H872" s="366">
        <v>0.51180555555555551</v>
      </c>
      <c r="I872" s="68" t="s">
        <v>4091</v>
      </c>
      <c r="J872" s="68" t="s">
        <v>4092</v>
      </c>
      <c r="K872" s="68" t="s">
        <v>4093</v>
      </c>
    </row>
    <row r="873" spans="2:11" ht="14.25" hidden="1" customHeight="1">
      <c r="B873" s="364">
        <v>45776</v>
      </c>
      <c r="C873" s="68" t="s">
        <v>4027</v>
      </c>
      <c r="D873" s="68" t="s">
        <v>1745</v>
      </c>
      <c r="E873" s="68" t="s">
        <v>1977</v>
      </c>
      <c r="F873" s="68">
        <v>13256</v>
      </c>
      <c r="G873" s="366">
        <v>0.29166666666666669</v>
      </c>
      <c r="H873" s="366">
        <v>0.5625</v>
      </c>
      <c r="I873" s="68" t="s">
        <v>4094</v>
      </c>
      <c r="J873" s="68" t="s">
        <v>4095</v>
      </c>
      <c r="K873" s="68" t="s">
        <v>4096</v>
      </c>
    </row>
    <row r="874" spans="2:11" ht="14.25" hidden="1" customHeight="1">
      <c r="B874" s="364">
        <v>45776</v>
      </c>
      <c r="C874" s="68" t="s">
        <v>4027</v>
      </c>
      <c r="D874" s="68" t="s">
        <v>1842</v>
      </c>
      <c r="E874" s="68" t="s">
        <v>2004</v>
      </c>
      <c r="F874" s="68">
        <v>4817</v>
      </c>
      <c r="G874" s="366">
        <v>0.4548611111111111</v>
      </c>
      <c r="H874" s="366">
        <v>0.57638888888888884</v>
      </c>
      <c r="I874" s="68" t="s">
        <v>4072</v>
      </c>
      <c r="J874" s="68" t="s">
        <v>4097</v>
      </c>
      <c r="K874" s="68" t="s">
        <v>4074</v>
      </c>
    </row>
    <row r="875" spans="2:11" ht="14.25" hidden="1" customHeight="1">
      <c r="B875" s="364">
        <v>45776</v>
      </c>
      <c r="C875" s="68" t="s">
        <v>3964</v>
      </c>
      <c r="D875" s="68" t="s">
        <v>1856</v>
      </c>
      <c r="E875" s="68" t="s">
        <v>2004</v>
      </c>
      <c r="F875" s="68">
        <v>4547</v>
      </c>
      <c r="G875" s="366">
        <v>0</v>
      </c>
      <c r="H875" s="366">
        <v>1.1805555555555555E-2</v>
      </c>
      <c r="I875" s="68" t="s">
        <v>391</v>
      </c>
      <c r="J875" s="68" t="s">
        <v>4098</v>
      </c>
      <c r="K875" s="68" t="s">
        <v>4099</v>
      </c>
    </row>
    <row r="876" spans="2:11" ht="14.25" hidden="1" customHeight="1">
      <c r="B876" s="364">
        <v>45776</v>
      </c>
      <c r="C876" s="68" t="s">
        <v>3964</v>
      </c>
      <c r="D876" s="68" t="s">
        <v>1741</v>
      </c>
      <c r="E876" s="68" t="s">
        <v>1977</v>
      </c>
      <c r="F876" s="68" t="s">
        <v>379</v>
      </c>
      <c r="G876" s="366">
        <v>0.97222222222222221</v>
      </c>
      <c r="H876" s="366">
        <v>0.97638888888888886</v>
      </c>
      <c r="I876" s="68" t="s">
        <v>4100</v>
      </c>
      <c r="J876" s="68" t="s">
        <v>4101</v>
      </c>
      <c r="K876" s="68" t="s">
        <v>4099</v>
      </c>
    </row>
    <row r="877" spans="2:11" ht="14.25" hidden="1" customHeight="1">
      <c r="B877" s="364">
        <v>45776</v>
      </c>
      <c r="C877" s="68" t="s">
        <v>3964</v>
      </c>
      <c r="D877" s="68" t="s">
        <v>1873</v>
      </c>
      <c r="E877" s="68" t="s">
        <v>2004</v>
      </c>
      <c r="F877" s="68">
        <v>3479</v>
      </c>
      <c r="G877" s="366">
        <v>0.83333333333333337</v>
      </c>
      <c r="H877" s="366">
        <v>0.85763888888888884</v>
      </c>
      <c r="I877" s="68" t="s">
        <v>3984</v>
      </c>
      <c r="J877" s="68" t="s">
        <v>2902</v>
      </c>
      <c r="K877" s="68" t="s">
        <v>4099</v>
      </c>
    </row>
    <row r="878" spans="2:11" ht="14.25" hidden="1" customHeight="1">
      <c r="B878" s="364">
        <v>45777</v>
      </c>
      <c r="C878" s="68" t="s">
        <v>4027</v>
      </c>
      <c r="D878" s="68" t="s">
        <v>1831</v>
      </c>
      <c r="E878" s="68" t="s">
        <v>1987</v>
      </c>
      <c r="F878" s="68">
        <v>4157</v>
      </c>
      <c r="G878" s="366">
        <v>0.60416666666666663</v>
      </c>
      <c r="H878" s="366">
        <v>0.61805555555555558</v>
      </c>
      <c r="I878" s="68" t="s">
        <v>2086</v>
      </c>
      <c r="J878" s="68" t="s">
        <v>4102</v>
      </c>
      <c r="K878" s="68" t="s">
        <v>4103</v>
      </c>
    </row>
    <row r="879" spans="2:11" ht="14.25" hidden="1" customHeight="1">
      <c r="B879" s="364">
        <v>45777</v>
      </c>
      <c r="C879" s="68" t="s">
        <v>4027</v>
      </c>
      <c r="D879" s="68" t="s">
        <v>1767</v>
      </c>
      <c r="E879" s="68" t="s">
        <v>1977</v>
      </c>
      <c r="F879" s="68">
        <v>13112</v>
      </c>
      <c r="G879" s="366">
        <v>0.54166666666666663</v>
      </c>
      <c r="H879" s="366">
        <v>0.62152777777777779</v>
      </c>
      <c r="I879" s="68" t="s">
        <v>4104</v>
      </c>
      <c r="J879" s="68" t="s">
        <v>4105</v>
      </c>
      <c r="K879" s="68" t="s">
        <v>4106</v>
      </c>
    </row>
    <row r="880" spans="2:11" ht="14.25" hidden="1" customHeight="1">
      <c r="B880" s="364">
        <v>45777</v>
      </c>
      <c r="C880" s="68" t="s">
        <v>3964</v>
      </c>
      <c r="D880" s="68" t="s">
        <v>1843</v>
      </c>
      <c r="E880" s="68" t="s">
        <v>2004</v>
      </c>
      <c r="F880" s="68">
        <v>4966</v>
      </c>
      <c r="G880" s="366">
        <v>0.7895833333333333</v>
      </c>
      <c r="H880" s="366">
        <v>0.9291666666666667</v>
      </c>
      <c r="I880" s="68" t="s">
        <v>4107</v>
      </c>
      <c r="J880" s="68" t="s">
        <v>4108</v>
      </c>
      <c r="K880" s="68" t="s">
        <v>4099</v>
      </c>
    </row>
    <row r="881" spans="2:11" ht="14.25" hidden="1" customHeight="1">
      <c r="B881" s="364">
        <v>45777</v>
      </c>
      <c r="C881" s="68" t="s">
        <v>3964</v>
      </c>
      <c r="D881" s="68" t="s">
        <v>1726</v>
      </c>
      <c r="E881" s="68" t="s">
        <v>1977</v>
      </c>
      <c r="F881" s="68">
        <v>14956</v>
      </c>
      <c r="G881" s="366">
        <v>0.81597222222222221</v>
      </c>
      <c r="H881" s="366">
        <v>0.94027777777777777</v>
      </c>
      <c r="I881" s="68" t="s">
        <v>4109</v>
      </c>
      <c r="J881" s="68" t="s">
        <v>4110</v>
      </c>
      <c r="K881" s="68" t="s">
        <v>4111</v>
      </c>
    </row>
    <row r="882" spans="2:11" ht="14.25" hidden="1" customHeight="1">
      <c r="B882" s="364">
        <v>45777</v>
      </c>
      <c r="C882" s="68" t="s">
        <v>4027</v>
      </c>
      <c r="D882" s="68" t="s">
        <v>1767</v>
      </c>
      <c r="E882" s="68" t="s">
        <v>1977</v>
      </c>
      <c r="F882" s="68">
        <v>13112</v>
      </c>
      <c r="G882" s="366">
        <v>0.54166666666666663</v>
      </c>
      <c r="H882" s="366">
        <v>0.625</v>
      </c>
      <c r="I882" s="68" t="s">
        <v>4072</v>
      </c>
      <c r="J882" s="68" t="s">
        <v>4112</v>
      </c>
      <c r="K882" s="68" t="s">
        <v>4074</v>
      </c>
    </row>
    <row r="883" spans="2:11" ht="14.25" hidden="1" customHeight="1">
      <c r="B883" s="364">
        <v>45777</v>
      </c>
      <c r="C883" s="68" t="s">
        <v>4027</v>
      </c>
      <c r="D883" s="68" t="s">
        <v>1852</v>
      </c>
      <c r="E883" s="68" t="s">
        <v>2004</v>
      </c>
      <c r="F883" s="68">
        <v>4631</v>
      </c>
      <c r="G883" s="366">
        <v>5.6944444444444443E-2</v>
      </c>
      <c r="H883" s="366">
        <v>0.1111111111111111</v>
      </c>
      <c r="I883" s="68" t="s">
        <v>4113</v>
      </c>
      <c r="J883" s="68" t="s">
        <v>4114</v>
      </c>
      <c r="K883" s="68" t="s">
        <v>4115</v>
      </c>
    </row>
    <row r="884" spans="2:11" ht="14.25" hidden="1" customHeight="1">
      <c r="B884" s="364">
        <v>45777</v>
      </c>
      <c r="C884" s="68" t="s">
        <v>4027</v>
      </c>
      <c r="D884" s="68" t="s">
        <v>99</v>
      </c>
      <c r="E884" s="68" t="s">
        <v>1977</v>
      </c>
      <c r="F884" s="68">
        <v>13288</v>
      </c>
      <c r="G884" s="366">
        <v>0.375</v>
      </c>
      <c r="H884" s="366">
        <v>0.3888888888888889</v>
      </c>
      <c r="I884" s="68" t="s">
        <v>3496</v>
      </c>
      <c r="J884" s="68" t="s">
        <v>4116</v>
      </c>
      <c r="K884" s="68" t="s">
        <v>4117</v>
      </c>
    </row>
    <row r="885" spans="2:11" ht="14.25" hidden="1" customHeight="1">
      <c r="B885" s="364">
        <v>45777</v>
      </c>
      <c r="C885" s="68" t="s">
        <v>4027</v>
      </c>
      <c r="D885" s="68" t="s">
        <v>1873</v>
      </c>
      <c r="E885" s="68" t="s">
        <v>2004</v>
      </c>
      <c r="F885" s="68">
        <v>3480</v>
      </c>
      <c r="G885" s="366">
        <v>0.35416666666666669</v>
      </c>
      <c r="H885" s="366">
        <v>0.3611111111111111</v>
      </c>
      <c r="I885" s="68" t="s">
        <v>4118</v>
      </c>
      <c r="J885" s="68" t="s">
        <v>4119</v>
      </c>
      <c r="K885" s="68" t="s">
        <v>4120</v>
      </c>
    </row>
    <row r="886" spans="2:11" ht="14.25" hidden="1" customHeight="1">
      <c r="B886" s="364">
        <v>45777</v>
      </c>
      <c r="C886" s="68" t="s">
        <v>4027</v>
      </c>
      <c r="D886" s="68" t="s">
        <v>1880</v>
      </c>
      <c r="E886" s="68" t="s">
        <v>2004</v>
      </c>
      <c r="F886" s="68">
        <v>3540</v>
      </c>
      <c r="G886" s="366">
        <v>0.45833333333333331</v>
      </c>
      <c r="H886" s="366">
        <v>0.49930555555555556</v>
      </c>
      <c r="I886" s="68" t="s">
        <v>4121</v>
      </c>
      <c r="J886" s="68" t="s">
        <v>4122</v>
      </c>
      <c r="K886" s="68" t="s">
        <v>4120</v>
      </c>
    </row>
    <row r="887" spans="2:11" ht="14.25" hidden="1" customHeight="1">
      <c r="B887" s="364">
        <v>45777</v>
      </c>
      <c r="C887" s="68" t="s">
        <v>4027</v>
      </c>
      <c r="D887" s="68" t="s">
        <v>88</v>
      </c>
      <c r="E887" s="68" t="s">
        <v>1977</v>
      </c>
      <c r="F887" s="68">
        <v>14111</v>
      </c>
      <c r="G887" s="366">
        <v>0.62847222222222221</v>
      </c>
      <c r="H887" s="366">
        <v>0.63680555555555551</v>
      </c>
      <c r="I887" s="68" t="s">
        <v>3496</v>
      </c>
      <c r="J887" s="68" t="s">
        <v>3594</v>
      </c>
      <c r="K887" s="68" t="s">
        <v>4123</v>
      </c>
    </row>
    <row r="888" spans="2:11" ht="14.25" hidden="1" customHeight="1">
      <c r="B888" s="364">
        <v>45777</v>
      </c>
      <c r="C888" s="68" t="s">
        <v>4027</v>
      </c>
      <c r="D888" s="68" t="s">
        <v>1839</v>
      </c>
      <c r="E888" s="68" t="s">
        <v>2004</v>
      </c>
      <c r="F888" s="68">
        <v>4957</v>
      </c>
      <c r="G888" s="366">
        <v>0.63263888888888886</v>
      </c>
      <c r="H888" s="366">
        <v>0.67222222222222228</v>
      </c>
      <c r="I888" s="68" t="s">
        <v>4124</v>
      </c>
      <c r="J888" s="68" t="s">
        <v>4125</v>
      </c>
      <c r="K888" s="68" t="s">
        <v>4126</v>
      </c>
    </row>
    <row r="889" spans="2:11" ht="14.25" hidden="1" customHeight="1">
      <c r="B889" s="364">
        <v>45777</v>
      </c>
      <c r="C889" s="68" t="s">
        <v>4027</v>
      </c>
      <c r="D889" s="68" t="s">
        <v>4127</v>
      </c>
      <c r="E889" s="68" t="s">
        <v>1977</v>
      </c>
      <c r="F889" s="68">
        <v>13230</v>
      </c>
      <c r="G889" s="366">
        <v>0.60416666666666663</v>
      </c>
      <c r="H889" s="366">
        <v>0.66666666666666663</v>
      </c>
      <c r="I889" s="68" t="s">
        <v>4128</v>
      </c>
      <c r="J889" s="68" t="s">
        <v>4129</v>
      </c>
      <c r="K889" s="68" t="s">
        <v>4130</v>
      </c>
    </row>
    <row r="890" spans="2:11" ht="14.25" hidden="1" customHeight="1">
      <c r="B890" s="364">
        <v>45777</v>
      </c>
      <c r="C890" s="68" t="s">
        <v>4027</v>
      </c>
      <c r="D890" s="68" t="s">
        <v>1864</v>
      </c>
      <c r="E890" s="68" t="s">
        <v>2004</v>
      </c>
      <c r="F890" s="68">
        <v>3894</v>
      </c>
      <c r="G890" s="366">
        <v>0.41180555555555554</v>
      </c>
      <c r="H890" s="366">
        <v>0.64583333333333337</v>
      </c>
      <c r="I890" s="68" t="s">
        <v>4131</v>
      </c>
      <c r="J890" s="68" t="s">
        <v>4132</v>
      </c>
      <c r="K890" s="68" t="s">
        <v>4133</v>
      </c>
    </row>
    <row r="891" spans="2:11" ht="14.25" hidden="1" customHeight="1">
      <c r="B891" s="364">
        <v>45777</v>
      </c>
      <c r="C891" s="68" t="s">
        <v>4027</v>
      </c>
      <c r="D891" s="68" t="s">
        <v>1863</v>
      </c>
      <c r="E891" s="68" t="s">
        <v>2004</v>
      </c>
      <c r="F891" s="68">
        <v>3239</v>
      </c>
      <c r="G891" s="366">
        <v>0.625</v>
      </c>
      <c r="H891" s="366">
        <v>0.67361111111111116</v>
      </c>
      <c r="I891" s="68" t="s">
        <v>4134</v>
      </c>
      <c r="J891" s="68" t="s">
        <v>4135</v>
      </c>
      <c r="K891" s="68" t="s">
        <v>4120</v>
      </c>
    </row>
    <row r="892" spans="2:11" ht="14.25" hidden="1" customHeight="1">
      <c r="B892" s="364">
        <v>45777</v>
      </c>
      <c r="C892" s="68" t="s">
        <v>4027</v>
      </c>
      <c r="D892" s="68" t="s">
        <v>1855</v>
      </c>
      <c r="E892" s="68" t="s">
        <v>2004</v>
      </c>
      <c r="F892" s="68">
        <v>4515</v>
      </c>
      <c r="G892" s="366">
        <v>0.41666666666666669</v>
      </c>
      <c r="H892" s="366">
        <v>0.59652777777777777</v>
      </c>
      <c r="I892" s="68" t="s">
        <v>4136</v>
      </c>
      <c r="J892" s="68" t="s">
        <v>4137</v>
      </c>
      <c r="K892" s="68" t="s">
        <v>4138</v>
      </c>
    </row>
    <row r="893" spans="2:11" ht="14.25" hidden="1" customHeight="1">
      <c r="B893" s="364">
        <v>45777</v>
      </c>
      <c r="C893" s="68" t="s">
        <v>4027</v>
      </c>
      <c r="D893" s="68" t="s">
        <v>1842</v>
      </c>
      <c r="E893" s="68" t="s">
        <v>2004</v>
      </c>
      <c r="F893" s="68">
        <v>4818</v>
      </c>
      <c r="G893" s="366">
        <v>0.58333333333333337</v>
      </c>
      <c r="H893" s="366">
        <v>0.66666666666666663</v>
      </c>
      <c r="I893" s="68" t="s">
        <v>4139</v>
      </c>
      <c r="J893" s="68" t="s">
        <v>4140</v>
      </c>
      <c r="K893" s="68" t="s">
        <v>4141</v>
      </c>
    </row>
    <row r="894" spans="2:11" ht="14.25" hidden="1" customHeight="1">
      <c r="B894" s="364">
        <v>45777</v>
      </c>
      <c r="C894" s="68" t="s">
        <v>4027</v>
      </c>
      <c r="D894" s="68" t="s">
        <v>1732</v>
      </c>
      <c r="E894" s="68" t="s">
        <v>1977</v>
      </c>
      <c r="F894" s="68" t="s">
        <v>3044</v>
      </c>
      <c r="G894" s="366">
        <v>0.29166666666666669</v>
      </c>
      <c r="H894" s="366">
        <v>0.72569444444444442</v>
      </c>
      <c r="I894" s="68" t="s">
        <v>4142</v>
      </c>
      <c r="J894" s="68" t="s">
        <v>4143</v>
      </c>
      <c r="K894" s="68" t="s">
        <v>4144</v>
      </c>
    </row>
    <row r="895" spans="2:11" ht="14.25" hidden="1" customHeight="1">
      <c r="B895" s="364">
        <v>45777</v>
      </c>
      <c r="C895" s="68" t="s">
        <v>4027</v>
      </c>
      <c r="D895" s="68" t="s">
        <v>1736</v>
      </c>
      <c r="E895" s="68" t="s">
        <v>1977</v>
      </c>
      <c r="F895" s="68" t="s">
        <v>379</v>
      </c>
      <c r="G895" s="366">
        <v>0.29166666666666669</v>
      </c>
      <c r="H895" s="366">
        <v>0.4201388888888889</v>
      </c>
      <c r="I895" s="68" t="s">
        <v>4145</v>
      </c>
      <c r="J895" s="68" t="s">
        <v>3884</v>
      </c>
      <c r="K895" s="68" t="s">
        <v>4146</v>
      </c>
    </row>
    <row r="896" spans="2:11" ht="14.25" hidden="1" customHeight="1">
      <c r="B896" s="364">
        <v>45777</v>
      </c>
      <c r="C896" s="68" t="s">
        <v>4027</v>
      </c>
      <c r="D896" s="68" t="s">
        <v>96</v>
      </c>
      <c r="E896" s="68" t="s">
        <v>1977</v>
      </c>
      <c r="F896" s="68">
        <v>12000</v>
      </c>
      <c r="G896" s="366">
        <v>0.375</v>
      </c>
      <c r="H896" s="366">
        <v>0.49652777777777779</v>
      </c>
      <c r="I896" s="68" t="s">
        <v>4147</v>
      </c>
      <c r="J896" s="68" t="s">
        <v>4148</v>
      </c>
      <c r="K896" s="68" t="s">
        <v>4149</v>
      </c>
    </row>
    <row r="897" spans="2:11" ht="14.25" hidden="1" customHeight="1">
      <c r="B897" s="364">
        <v>45777</v>
      </c>
      <c r="C897" s="68" t="s">
        <v>4027</v>
      </c>
      <c r="D897" s="68" t="s">
        <v>1748</v>
      </c>
      <c r="E897" s="68" t="s">
        <v>1977</v>
      </c>
      <c r="F897" s="68">
        <v>13957</v>
      </c>
      <c r="G897" s="366">
        <v>0.47361111111111109</v>
      </c>
      <c r="H897" s="366">
        <v>0.57708333333333328</v>
      </c>
      <c r="I897" s="68" t="s">
        <v>4150</v>
      </c>
      <c r="J897" s="68" t="s">
        <v>4151</v>
      </c>
      <c r="K897" s="68" t="s">
        <v>4149</v>
      </c>
    </row>
    <row r="898" spans="2:11" ht="14.25" hidden="1" customHeight="1">
      <c r="B898" s="364">
        <v>45777</v>
      </c>
      <c r="C898" s="68" t="s">
        <v>4027</v>
      </c>
      <c r="D898" s="68" t="s">
        <v>1853</v>
      </c>
      <c r="E898" s="68" t="s">
        <v>2004</v>
      </c>
      <c r="F898" s="68">
        <v>4704</v>
      </c>
      <c r="G898" s="366">
        <v>0.25</v>
      </c>
      <c r="H898" s="366">
        <v>0.74652777777777779</v>
      </c>
      <c r="I898" s="68" t="s">
        <v>4152</v>
      </c>
      <c r="J898" s="68" t="s">
        <v>4153</v>
      </c>
      <c r="K898" s="68" t="s">
        <v>2163</v>
      </c>
    </row>
    <row r="899" spans="2:11" ht="14.25" hidden="1" customHeight="1">
      <c r="B899" s="364">
        <v>45777</v>
      </c>
      <c r="C899" s="68" t="s">
        <v>4027</v>
      </c>
      <c r="D899" s="68" t="s">
        <v>1867</v>
      </c>
      <c r="E899" s="68" t="s">
        <v>2004</v>
      </c>
      <c r="F899" s="68">
        <v>4225</v>
      </c>
      <c r="G899" s="366">
        <v>0.82430555555555551</v>
      </c>
      <c r="H899" s="366">
        <v>0.90069444444444446</v>
      </c>
      <c r="I899" s="68" t="s">
        <v>4154</v>
      </c>
      <c r="J899" s="68" t="s">
        <v>4155</v>
      </c>
      <c r="K899" s="68" t="s">
        <v>4156</v>
      </c>
    </row>
    <row r="900" spans="2:11" ht="14.25" hidden="1" customHeight="1">
      <c r="B900" s="364">
        <v>45777</v>
      </c>
      <c r="C900" s="68" t="s">
        <v>4027</v>
      </c>
      <c r="D900" s="68" t="s">
        <v>1853</v>
      </c>
      <c r="E900" s="68" t="s">
        <v>2004</v>
      </c>
      <c r="F900" s="68">
        <v>4306</v>
      </c>
      <c r="G900" s="366">
        <v>0.84722222222222221</v>
      </c>
      <c r="H900" s="366">
        <v>0.89930555555555558</v>
      </c>
      <c r="I900" s="68" t="s">
        <v>4157</v>
      </c>
      <c r="J900" s="68" t="s">
        <v>4157</v>
      </c>
      <c r="K900" s="68" t="s">
        <v>4158</v>
      </c>
    </row>
    <row r="901" spans="2:11" ht="14.25" hidden="1" customHeight="1">
      <c r="B901" s="364">
        <v>45777</v>
      </c>
      <c r="C901" s="68" t="s">
        <v>4027</v>
      </c>
      <c r="D901" s="68" t="s">
        <v>106</v>
      </c>
      <c r="E901" s="68" t="s">
        <v>1977</v>
      </c>
      <c r="F901" s="68">
        <v>13580</v>
      </c>
      <c r="G901" s="366">
        <v>0.91319444444444442</v>
      </c>
      <c r="H901" s="366">
        <v>0.92361111111111116</v>
      </c>
      <c r="I901" s="68" t="s">
        <v>837</v>
      </c>
      <c r="J901" s="68" t="s">
        <v>4159</v>
      </c>
      <c r="K901" s="68" t="s">
        <v>3717</v>
      </c>
    </row>
    <row r="902" spans="2:11" ht="14.25" hidden="1" customHeight="1">
      <c r="B902" s="364">
        <v>45777</v>
      </c>
      <c r="C902" s="68" t="s">
        <v>4027</v>
      </c>
      <c r="D902" s="68" t="s">
        <v>1872</v>
      </c>
      <c r="E902" s="68" t="s">
        <v>2004</v>
      </c>
      <c r="F902" s="68">
        <v>3272</v>
      </c>
      <c r="G902" s="366">
        <v>0.86944444444444446</v>
      </c>
      <c r="H902" s="366">
        <v>0.8833333333333333</v>
      </c>
      <c r="I902" s="68" t="s">
        <v>4160</v>
      </c>
      <c r="J902" s="68" t="s">
        <v>4161</v>
      </c>
      <c r="K902" s="68" t="s">
        <v>2006</v>
      </c>
    </row>
    <row r="903" spans="2:11" ht="14.25" hidden="1" customHeight="1">
      <c r="B903" s="364">
        <v>45777</v>
      </c>
      <c r="C903" s="68" t="s">
        <v>4027</v>
      </c>
      <c r="D903" s="68" t="s">
        <v>1746</v>
      </c>
      <c r="E903" s="68" t="s">
        <v>1977</v>
      </c>
      <c r="F903" s="68">
        <v>13261</v>
      </c>
      <c r="G903" s="366">
        <v>0.81874999999999998</v>
      </c>
      <c r="H903" s="366">
        <v>0.8881944444444444</v>
      </c>
      <c r="I903" s="68" t="s">
        <v>4069</v>
      </c>
      <c r="J903" s="68" t="s">
        <v>4161</v>
      </c>
      <c r="K903" s="68" t="s">
        <v>2006</v>
      </c>
    </row>
    <row r="904" spans="2:11" ht="14.25" hidden="1" customHeight="1">
      <c r="B904" s="364">
        <v>45777</v>
      </c>
      <c r="C904" s="68" t="s">
        <v>4027</v>
      </c>
      <c r="D904" s="68" t="s">
        <v>213</v>
      </c>
      <c r="E904" s="68" t="s">
        <v>1977</v>
      </c>
      <c r="F904" s="68">
        <v>13164</v>
      </c>
      <c r="G904" s="366">
        <v>0.82152777777777775</v>
      </c>
      <c r="H904" s="366">
        <v>0.89236111111111116</v>
      </c>
      <c r="I904" s="68" t="s">
        <v>4162</v>
      </c>
      <c r="J904" s="68" t="s">
        <v>4163</v>
      </c>
      <c r="K904" s="68" t="s">
        <v>2006</v>
      </c>
    </row>
    <row r="905" spans="2:11" ht="14.25" hidden="1" customHeight="1">
      <c r="B905" s="364">
        <v>45777</v>
      </c>
      <c r="C905" s="68" t="s">
        <v>4027</v>
      </c>
      <c r="D905" s="68" t="s">
        <v>1876</v>
      </c>
      <c r="E905" s="68" t="s">
        <v>2004</v>
      </c>
      <c r="F905" s="68">
        <v>3245</v>
      </c>
      <c r="G905" s="366">
        <v>0.81666666666666665</v>
      </c>
      <c r="H905" s="366">
        <v>0.9291666666666667</v>
      </c>
      <c r="I905" s="68" t="s">
        <v>3050</v>
      </c>
      <c r="J905" s="68" t="s">
        <v>3051</v>
      </c>
      <c r="K905" s="68" t="s">
        <v>2006</v>
      </c>
    </row>
    <row r="906" spans="2:11" ht="14.25" hidden="1" customHeight="1">
      <c r="B906" s="364">
        <v>45777</v>
      </c>
      <c r="C906" s="68" t="s">
        <v>4027</v>
      </c>
      <c r="D906" s="68" t="s">
        <v>1731</v>
      </c>
      <c r="E906" s="68" t="s">
        <v>1977</v>
      </c>
      <c r="F906" s="68">
        <v>12565</v>
      </c>
      <c r="G906" s="366">
        <v>0.90902777777777777</v>
      </c>
      <c r="H906" s="366">
        <v>9.4444444444444442E-2</v>
      </c>
      <c r="I906" s="68" t="s">
        <v>4164</v>
      </c>
      <c r="J906" s="68" t="s">
        <v>4165</v>
      </c>
      <c r="K906" s="68" t="s">
        <v>2006</v>
      </c>
    </row>
    <row r="907" spans="2:11" ht="14.25" hidden="1" customHeight="1">
      <c r="B907" s="364">
        <v>45778</v>
      </c>
      <c r="C907" s="365">
        <v>45662</v>
      </c>
      <c r="D907" s="68" t="s">
        <v>4166</v>
      </c>
      <c r="E907" s="68" t="s">
        <v>1977</v>
      </c>
      <c r="F907" s="68">
        <v>12068</v>
      </c>
      <c r="G907" s="366">
        <v>0.29166666666666669</v>
      </c>
      <c r="H907" s="366">
        <v>0.32291666666666669</v>
      </c>
      <c r="I907" s="68" t="s">
        <v>4167</v>
      </c>
      <c r="J907" s="68" t="s">
        <v>4168</v>
      </c>
      <c r="K907" s="68" t="s">
        <v>2490</v>
      </c>
    </row>
    <row r="908" spans="2:11" ht="14.25" hidden="1" customHeight="1">
      <c r="B908" s="364">
        <v>45778</v>
      </c>
      <c r="C908" s="365">
        <v>45662</v>
      </c>
      <c r="D908" s="68" t="s">
        <v>1726</v>
      </c>
      <c r="E908" s="68" t="s">
        <v>1977</v>
      </c>
      <c r="F908" s="68">
        <v>14981</v>
      </c>
      <c r="G908" s="366">
        <v>0.33333333333333331</v>
      </c>
      <c r="H908" s="366">
        <v>0.36805555555555558</v>
      </c>
      <c r="I908" s="68" t="s">
        <v>4169</v>
      </c>
      <c r="J908" s="68" t="s">
        <v>4170</v>
      </c>
      <c r="K908" s="68" t="s">
        <v>4171</v>
      </c>
    </row>
    <row r="909" spans="2:11" ht="14.25" hidden="1" customHeight="1">
      <c r="B909" s="364">
        <v>45778</v>
      </c>
      <c r="C909" s="365">
        <v>45662</v>
      </c>
      <c r="D909" s="68" t="s">
        <v>1872</v>
      </c>
      <c r="E909" s="68" t="s">
        <v>2004</v>
      </c>
      <c r="F909" s="68">
        <v>3282</v>
      </c>
      <c r="G909" s="366">
        <v>0.40277777777777779</v>
      </c>
      <c r="H909" s="366">
        <v>0.41319444444444442</v>
      </c>
      <c r="I909" s="68" t="s">
        <v>4172</v>
      </c>
      <c r="J909" s="68" t="s">
        <v>4170</v>
      </c>
      <c r="K909" s="68" t="s">
        <v>4173</v>
      </c>
    </row>
    <row r="910" spans="2:11" ht="14.25" hidden="1" customHeight="1">
      <c r="B910" s="364">
        <v>45778</v>
      </c>
      <c r="C910" s="365">
        <v>45662</v>
      </c>
      <c r="D910" s="68" t="s">
        <v>1795</v>
      </c>
      <c r="E910" s="68" t="s">
        <v>1987</v>
      </c>
      <c r="F910" s="68">
        <v>11493</v>
      </c>
      <c r="G910" s="366">
        <v>0.29166666666666669</v>
      </c>
      <c r="H910" s="366">
        <v>0.37638888888888888</v>
      </c>
      <c r="I910" s="68" t="s">
        <v>4174</v>
      </c>
      <c r="J910" s="68" t="s">
        <v>4175</v>
      </c>
      <c r="K910" s="68" t="s">
        <v>4176</v>
      </c>
    </row>
    <row r="911" spans="2:11" ht="14.25" hidden="1" customHeight="1">
      <c r="B911" s="364">
        <v>45778</v>
      </c>
      <c r="C911" s="365">
        <v>45662</v>
      </c>
      <c r="D911" s="68" t="s">
        <v>1828</v>
      </c>
      <c r="E911" s="68" t="s">
        <v>1987</v>
      </c>
      <c r="F911" s="68">
        <v>11493</v>
      </c>
      <c r="G911" s="366">
        <v>0.29166666666666669</v>
      </c>
      <c r="H911" s="366">
        <v>0.41875000000000001</v>
      </c>
      <c r="I911" s="68" t="s">
        <v>2276</v>
      </c>
      <c r="J911" s="68" t="s">
        <v>2126</v>
      </c>
      <c r="K911" s="68" t="s">
        <v>3101</v>
      </c>
    </row>
    <row r="912" spans="2:11" ht="14.25" hidden="1" customHeight="1">
      <c r="B912" s="364">
        <v>45778</v>
      </c>
      <c r="C912" s="365">
        <v>45662</v>
      </c>
      <c r="D912" s="68" t="s">
        <v>219</v>
      </c>
      <c r="E912" s="68" t="s">
        <v>1977</v>
      </c>
      <c r="F912" s="68" t="s">
        <v>379</v>
      </c>
      <c r="G912" s="366">
        <v>0.41805555555555557</v>
      </c>
      <c r="H912" s="366">
        <v>0.44791666666666669</v>
      </c>
      <c r="I912" s="68" t="s">
        <v>2477</v>
      </c>
      <c r="J912" s="68" t="s">
        <v>3958</v>
      </c>
      <c r="K912" s="68" t="s">
        <v>4177</v>
      </c>
    </row>
    <row r="913" spans="2:11" ht="14.25" hidden="1" customHeight="1">
      <c r="B913" s="364">
        <v>45778</v>
      </c>
      <c r="C913" s="365">
        <v>45662</v>
      </c>
      <c r="D913" s="68" t="s">
        <v>1865</v>
      </c>
      <c r="E913" s="68" t="s">
        <v>2004</v>
      </c>
      <c r="F913" s="68" t="s">
        <v>379</v>
      </c>
      <c r="G913" s="366">
        <v>0.38541666666666669</v>
      </c>
      <c r="H913" s="366">
        <v>0.40972222222222221</v>
      </c>
      <c r="I913" s="68" t="s">
        <v>3081</v>
      </c>
      <c r="J913" s="68" t="s">
        <v>4178</v>
      </c>
      <c r="K913" s="68" t="s">
        <v>3787</v>
      </c>
    </row>
    <row r="914" spans="2:11" ht="14.25" hidden="1" customHeight="1">
      <c r="B914" s="364">
        <v>45778</v>
      </c>
      <c r="C914" s="365">
        <v>45662</v>
      </c>
      <c r="D914" s="68" t="s">
        <v>1749</v>
      </c>
      <c r="E914" s="68" t="s">
        <v>1977</v>
      </c>
      <c r="F914" s="68">
        <v>13856</v>
      </c>
      <c r="G914" s="366">
        <v>0.29166666666666669</v>
      </c>
      <c r="H914" s="366">
        <v>0.4201388888888889</v>
      </c>
      <c r="I914" s="68" t="s">
        <v>4179</v>
      </c>
      <c r="J914" s="68" t="s">
        <v>4180</v>
      </c>
      <c r="K914" s="68" t="s">
        <v>4181</v>
      </c>
    </row>
    <row r="915" spans="2:11" ht="14.25" hidden="1" customHeight="1">
      <c r="B915" s="364">
        <v>45778</v>
      </c>
      <c r="C915" s="365">
        <v>45662</v>
      </c>
      <c r="D915" s="68" t="s">
        <v>1839</v>
      </c>
      <c r="E915" s="68" t="s">
        <v>2004</v>
      </c>
      <c r="F915" s="68" t="s">
        <v>379</v>
      </c>
      <c r="G915" s="366">
        <v>0.29166666666666669</v>
      </c>
      <c r="H915" s="366">
        <v>0.38541666666666669</v>
      </c>
      <c r="I915" s="68" t="s">
        <v>4182</v>
      </c>
      <c r="J915" s="68" t="s">
        <v>4183</v>
      </c>
      <c r="K915" s="68" t="s">
        <v>4177</v>
      </c>
    </row>
    <row r="916" spans="2:11" ht="14.25" hidden="1" customHeight="1">
      <c r="B916" s="364">
        <v>45778</v>
      </c>
      <c r="C916" s="365">
        <v>45662</v>
      </c>
      <c r="D916" s="68" t="s">
        <v>1786</v>
      </c>
      <c r="E916" s="68" t="s">
        <v>1987</v>
      </c>
      <c r="F916" s="68">
        <v>11093</v>
      </c>
      <c r="G916" s="366">
        <v>0.40347222222222223</v>
      </c>
      <c r="H916" s="366">
        <v>0.48055555555555557</v>
      </c>
      <c r="I916" s="68" t="s">
        <v>4184</v>
      </c>
      <c r="J916" s="68" t="s">
        <v>4185</v>
      </c>
      <c r="K916" s="68" t="s">
        <v>4186</v>
      </c>
    </row>
    <row r="917" spans="2:11" ht="14.25" hidden="1" customHeight="1">
      <c r="B917" s="364">
        <v>45778</v>
      </c>
      <c r="C917" s="68" t="s">
        <v>4027</v>
      </c>
      <c r="D917" s="68" t="s">
        <v>1844</v>
      </c>
      <c r="E917" s="68" t="s">
        <v>2004</v>
      </c>
      <c r="F917" s="68">
        <v>4678</v>
      </c>
      <c r="G917" s="366">
        <v>0.29166666666666669</v>
      </c>
      <c r="H917" s="366">
        <v>0.38541666666666669</v>
      </c>
      <c r="I917" s="68" t="s">
        <v>4187</v>
      </c>
      <c r="J917" s="68" t="s">
        <v>4188</v>
      </c>
      <c r="K917" s="68" t="s">
        <v>4189</v>
      </c>
    </row>
    <row r="918" spans="2:11" ht="14.25" hidden="1" customHeight="1">
      <c r="B918" s="364">
        <v>45778</v>
      </c>
      <c r="C918" s="365">
        <v>45662</v>
      </c>
      <c r="D918" s="68" t="s">
        <v>1739</v>
      </c>
      <c r="E918" s="68" t="s">
        <v>1977</v>
      </c>
      <c r="F918" s="68">
        <v>13105</v>
      </c>
      <c r="G918" s="366">
        <v>0.29166666666666669</v>
      </c>
      <c r="H918" s="366">
        <v>0.45833333333333331</v>
      </c>
      <c r="I918" s="68" t="s">
        <v>4190</v>
      </c>
      <c r="J918" s="68" t="s">
        <v>4191</v>
      </c>
      <c r="K918" s="68" t="s">
        <v>4192</v>
      </c>
    </row>
    <row r="919" spans="2:11" ht="14.25" hidden="1" customHeight="1">
      <c r="B919" s="364">
        <v>45778</v>
      </c>
      <c r="C919" s="365">
        <v>45662</v>
      </c>
      <c r="D919" s="68" t="s">
        <v>1875</v>
      </c>
      <c r="E919" s="68" t="s">
        <v>2004</v>
      </c>
      <c r="F919" s="68">
        <v>3336</v>
      </c>
      <c r="G919" s="366">
        <v>0.39583333333333331</v>
      </c>
      <c r="H919" s="366">
        <v>0.41666666666666669</v>
      </c>
      <c r="I919" s="68" t="s">
        <v>4072</v>
      </c>
      <c r="J919" s="68" t="s">
        <v>4193</v>
      </c>
      <c r="K919" s="68" t="s">
        <v>4194</v>
      </c>
    </row>
    <row r="920" spans="2:11" ht="14.25" hidden="1" customHeight="1">
      <c r="B920" s="364">
        <v>45778</v>
      </c>
      <c r="C920" s="68" t="s">
        <v>4195</v>
      </c>
      <c r="D920" s="68" t="s">
        <v>91</v>
      </c>
      <c r="E920" s="68" t="s">
        <v>1977</v>
      </c>
      <c r="F920" s="68">
        <v>14495</v>
      </c>
      <c r="G920" s="366">
        <v>0.78402777777777777</v>
      </c>
      <c r="H920" s="366">
        <v>0.84583333333333333</v>
      </c>
      <c r="I920" s="68" t="s">
        <v>4196</v>
      </c>
      <c r="J920" s="68" t="s">
        <v>4197</v>
      </c>
      <c r="K920" s="68" t="s">
        <v>4198</v>
      </c>
    </row>
    <row r="921" spans="2:11" ht="14.25" hidden="1" customHeight="1">
      <c r="B921" s="364">
        <v>45778</v>
      </c>
      <c r="C921" s="365">
        <v>45662</v>
      </c>
      <c r="D921" s="68" t="s">
        <v>1847</v>
      </c>
      <c r="E921" s="68" t="s">
        <v>2004</v>
      </c>
      <c r="F921" s="68">
        <v>4830</v>
      </c>
      <c r="G921" s="366">
        <v>0.54166666666666663</v>
      </c>
      <c r="H921" s="366">
        <v>0.59375</v>
      </c>
      <c r="I921" s="68" t="s">
        <v>4072</v>
      </c>
      <c r="J921" s="68" t="s">
        <v>4199</v>
      </c>
      <c r="K921" s="68" t="s">
        <v>4200</v>
      </c>
    </row>
    <row r="922" spans="2:11" ht="14.25" hidden="1" customHeight="1">
      <c r="B922" s="364">
        <v>45778</v>
      </c>
      <c r="C922" s="68" t="s">
        <v>4027</v>
      </c>
      <c r="D922" s="68" t="s">
        <v>1837</v>
      </c>
      <c r="E922" s="68" t="s">
        <v>2004</v>
      </c>
      <c r="F922" s="68">
        <v>4895</v>
      </c>
      <c r="G922" s="366">
        <v>0.72777777777777775</v>
      </c>
      <c r="H922" s="366">
        <v>0.89027777777777772</v>
      </c>
      <c r="I922" s="68" t="s">
        <v>4201</v>
      </c>
      <c r="J922" s="368" t="s">
        <v>3621</v>
      </c>
      <c r="K922" s="68" t="s">
        <v>4202</v>
      </c>
    </row>
    <row r="923" spans="2:11" ht="14.25" hidden="1" customHeight="1">
      <c r="B923" s="364">
        <v>45778</v>
      </c>
      <c r="C923" s="68" t="s">
        <v>4027</v>
      </c>
      <c r="D923" s="68" t="s">
        <v>1849</v>
      </c>
      <c r="E923" s="68" t="s">
        <v>2004</v>
      </c>
      <c r="F923" s="68">
        <v>4818</v>
      </c>
      <c r="G923" s="366">
        <v>0.9604166666666667</v>
      </c>
      <c r="H923" s="366">
        <v>4.1666666666666666E-3</v>
      </c>
      <c r="I923" s="68" t="s">
        <v>4203</v>
      </c>
      <c r="J923" s="68" t="s">
        <v>3602</v>
      </c>
      <c r="K923" s="68" t="s">
        <v>4204</v>
      </c>
    </row>
    <row r="924" spans="2:11" ht="14.25" hidden="1" customHeight="1">
      <c r="B924" s="364">
        <v>45778</v>
      </c>
      <c r="C924" s="68" t="s">
        <v>4027</v>
      </c>
      <c r="D924" s="68" t="s">
        <v>1864</v>
      </c>
      <c r="E924" s="68" t="s">
        <v>2004</v>
      </c>
      <c r="F924" s="68">
        <v>3894</v>
      </c>
      <c r="G924" s="366">
        <v>0.45833333333333331</v>
      </c>
      <c r="H924" s="366">
        <v>5.347222222222222E-2</v>
      </c>
      <c r="I924" s="68" t="s">
        <v>4205</v>
      </c>
      <c r="J924" s="68" t="s">
        <v>4206</v>
      </c>
      <c r="K924" s="68" t="s">
        <v>4207</v>
      </c>
    </row>
    <row r="925" spans="2:11" ht="14.25" hidden="1" customHeight="1">
      <c r="B925" s="364">
        <v>45778</v>
      </c>
      <c r="C925" s="365">
        <v>45662</v>
      </c>
      <c r="D925" s="68" t="s">
        <v>1877</v>
      </c>
      <c r="E925" s="68" t="s">
        <v>2004</v>
      </c>
      <c r="F925" s="68">
        <v>3340</v>
      </c>
      <c r="G925" s="366">
        <v>0.18055555555555555</v>
      </c>
      <c r="H925" s="366">
        <v>0.19583333333333333</v>
      </c>
      <c r="I925" s="68" t="s">
        <v>3620</v>
      </c>
      <c r="J925" s="68" t="s">
        <v>3621</v>
      </c>
      <c r="K925" s="68" t="s">
        <v>3827</v>
      </c>
    </row>
    <row r="926" spans="2:11" ht="14.25" hidden="1" customHeight="1">
      <c r="B926" s="364">
        <v>45778</v>
      </c>
      <c r="C926" s="365">
        <v>45662</v>
      </c>
      <c r="D926" s="68" t="s">
        <v>1862</v>
      </c>
      <c r="E926" s="68" t="s">
        <v>2004</v>
      </c>
      <c r="F926" s="68">
        <v>4335</v>
      </c>
      <c r="G926" s="366">
        <v>0.33333333333333331</v>
      </c>
      <c r="H926" s="366">
        <v>0.60763888888888884</v>
      </c>
      <c r="I926" s="68" t="s">
        <v>1383</v>
      </c>
      <c r="J926" s="368" t="s">
        <v>4208</v>
      </c>
      <c r="K926" s="68" t="s">
        <v>4209</v>
      </c>
    </row>
    <row r="927" spans="2:11" ht="14.25" hidden="1" customHeight="1">
      <c r="B927" s="364">
        <v>45778</v>
      </c>
      <c r="C927" s="365">
        <v>45662</v>
      </c>
      <c r="D927" s="68" t="s">
        <v>1762</v>
      </c>
      <c r="E927" s="68" t="s">
        <v>1977</v>
      </c>
      <c r="F927" s="68">
        <v>13.589</v>
      </c>
      <c r="G927" s="366">
        <v>0.58333333333333337</v>
      </c>
      <c r="H927" s="366">
        <v>0.625</v>
      </c>
      <c r="I927" s="68" t="s">
        <v>634</v>
      </c>
      <c r="J927" s="68" t="s">
        <v>4210</v>
      </c>
      <c r="K927" s="68" t="s">
        <v>4211</v>
      </c>
    </row>
    <row r="928" spans="2:11" ht="14.25" hidden="1" customHeight="1">
      <c r="B928" s="364">
        <v>45778</v>
      </c>
      <c r="C928" s="365">
        <v>45662</v>
      </c>
      <c r="D928" s="68" t="s">
        <v>1878</v>
      </c>
      <c r="E928" s="68" t="s">
        <v>2004</v>
      </c>
      <c r="F928" s="68">
        <v>3487</v>
      </c>
      <c r="G928" s="366">
        <v>0.60555555555555551</v>
      </c>
      <c r="H928" s="366">
        <v>0.63958333333333328</v>
      </c>
      <c r="I928" s="68" t="s">
        <v>3081</v>
      </c>
      <c r="J928" s="68" t="s">
        <v>4178</v>
      </c>
      <c r="K928" s="68" t="s">
        <v>3303</v>
      </c>
    </row>
    <row r="929" spans="2:11" ht="14.25" hidden="1" customHeight="1">
      <c r="B929" s="364">
        <v>45778</v>
      </c>
      <c r="C929" s="365">
        <v>45662</v>
      </c>
      <c r="D929" s="68" t="s">
        <v>1729</v>
      </c>
      <c r="E929" s="68" t="s">
        <v>1977</v>
      </c>
      <c r="F929" s="68">
        <v>12152</v>
      </c>
      <c r="G929" s="366">
        <v>0.3125</v>
      </c>
      <c r="H929" s="366">
        <v>0.58402777777777781</v>
      </c>
      <c r="I929" s="68" t="s">
        <v>4212</v>
      </c>
      <c r="J929" s="68" t="s">
        <v>4213</v>
      </c>
      <c r="K929" s="68" t="s">
        <v>4214</v>
      </c>
    </row>
    <row r="930" spans="2:11" ht="14.25" hidden="1" customHeight="1">
      <c r="B930" s="364">
        <v>45778</v>
      </c>
      <c r="C930" s="365">
        <v>45662</v>
      </c>
      <c r="D930" s="68" t="s">
        <v>1839</v>
      </c>
      <c r="E930" s="68" t="s">
        <v>2004</v>
      </c>
      <c r="F930" s="68" t="s">
        <v>379</v>
      </c>
      <c r="G930" s="366">
        <v>0.55902777777777779</v>
      </c>
      <c r="H930" s="366">
        <v>0.71180555555555558</v>
      </c>
      <c r="I930" s="68" t="s">
        <v>4215</v>
      </c>
      <c r="J930" s="68" t="s">
        <v>4216</v>
      </c>
      <c r="K930" s="68" t="s">
        <v>4217</v>
      </c>
    </row>
    <row r="931" spans="2:11" ht="14.25" hidden="1" customHeight="1">
      <c r="B931" s="364">
        <v>45778</v>
      </c>
      <c r="C931" s="365">
        <v>45662</v>
      </c>
      <c r="D931" s="68" t="s">
        <v>1869</v>
      </c>
      <c r="E931" s="68" t="s">
        <v>2004</v>
      </c>
      <c r="F931" s="68">
        <v>3456</v>
      </c>
      <c r="G931" s="366">
        <v>0.29166666666666669</v>
      </c>
      <c r="H931" s="366">
        <v>0.47916666666666669</v>
      </c>
      <c r="I931" s="68" t="s">
        <v>4218</v>
      </c>
      <c r="J931" s="68" t="s">
        <v>4219</v>
      </c>
      <c r="K931" s="68" t="s">
        <v>3388</v>
      </c>
    </row>
    <row r="932" spans="2:11" ht="14.25" hidden="1" customHeight="1">
      <c r="B932" s="364">
        <v>45778</v>
      </c>
      <c r="C932" s="365">
        <v>45662</v>
      </c>
      <c r="D932" s="68" t="s">
        <v>1859</v>
      </c>
      <c r="E932" s="68" t="s">
        <v>2004</v>
      </c>
      <c r="F932" s="68">
        <v>4466</v>
      </c>
      <c r="G932" s="366">
        <v>0.80972222222222223</v>
      </c>
      <c r="H932" s="366">
        <v>0.85347222222222219</v>
      </c>
      <c r="I932" s="68" t="s">
        <v>4220</v>
      </c>
      <c r="J932" s="68" t="s">
        <v>4221</v>
      </c>
      <c r="K932" s="68" t="s">
        <v>4222</v>
      </c>
    </row>
    <row r="933" spans="2:11" ht="14.25" hidden="1" customHeight="1">
      <c r="B933" s="364">
        <v>45778</v>
      </c>
      <c r="C933" s="365">
        <v>45662</v>
      </c>
      <c r="D933" s="68" t="s">
        <v>1836</v>
      </c>
      <c r="E933" s="68" t="s">
        <v>1987</v>
      </c>
      <c r="F933" s="68">
        <v>6327</v>
      </c>
      <c r="G933" s="366">
        <v>0.76736111111111116</v>
      </c>
      <c r="H933" s="366">
        <v>0.8881944444444444</v>
      </c>
      <c r="I933" s="68" t="s">
        <v>2659</v>
      </c>
      <c r="J933" s="68" t="s">
        <v>4223</v>
      </c>
      <c r="K933" s="68" t="s">
        <v>4224</v>
      </c>
    </row>
    <row r="934" spans="2:11" ht="14.25" hidden="1" customHeight="1">
      <c r="B934" s="364">
        <v>45778</v>
      </c>
      <c r="C934" s="365">
        <v>45662</v>
      </c>
      <c r="D934" s="68" t="s">
        <v>1878</v>
      </c>
      <c r="E934" s="68" t="s">
        <v>2004</v>
      </c>
      <c r="F934" s="68">
        <v>3489</v>
      </c>
      <c r="G934" s="366">
        <v>0.83680555555555558</v>
      </c>
      <c r="H934" s="366">
        <v>0.89236111111111116</v>
      </c>
      <c r="I934" s="68" t="s">
        <v>4225</v>
      </c>
      <c r="J934" s="68" t="s">
        <v>4226</v>
      </c>
      <c r="K934" s="68" t="s">
        <v>4227</v>
      </c>
    </row>
    <row r="935" spans="2:11" ht="14.25" hidden="1" customHeight="1">
      <c r="B935" s="364">
        <v>45778</v>
      </c>
      <c r="C935" s="365">
        <v>45662</v>
      </c>
      <c r="D935" s="68" t="s">
        <v>1734</v>
      </c>
      <c r="E935" s="68" t="s">
        <v>1977</v>
      </c>
      <c r="F935" s="68">
        <v>13754</v>
      </c>
      <c r="G935" s="366">
        <v>0.91319444444444442</v>
      </c>
      <c r="H935" s="366">
        <v>0.91874999999999996</v>
      </c>
      <c r="I935" s="68" t="s">
        <v>4228</v>
      </c>
      <c r="J935" s="68" t="s">
        <v>4229</v>
      </c>
      <c r="K935" s="68" t="s">
        <v>2269</v>
      </c>
    </row>
    <row r="936" spans="2:11" ht="14.25" hidden="1" customHeight="1">
      <c r="B936" s="364">
        <v>45778</v>
      </c>
      <c r="C936" s="365">
        <v>45662</v>
      </c>
      <c r="D936" s="68" t="s">
        <v>103</v>
      </c>
      <c r="E936" s="68" t="s">
        <v>1977</v>
      </c>
      <c r="F936" s="68">
        <v>13553</v>
      </c>
      <c r="G936" s="366">
        <v>0.91666666666666663</v>
      </c>
      <c r="H936" s="366">
        <v>0.95138888888888884</v>
      </c>
      <c r="I936" s="68" t="s">
        <v>4230</v>
      </c>
      <c r="J936" s="68" t="s">
        <v>4231</v>
      </c>
      <c r="K936" s="68" t="s">
        <v>2235</v>
      </c>
    </row>
    <row r="937" spans="2:11" ht="14.25" hidden="1" customHeight="1">
      <c r="B937" s="364">
        <v>45778</v>
      </c>
      <c r="C937" s="365">
        <v>45662</v>
      </c>
      <c r="D937" s="68" t="s">
        <v>1844</v>
      </c>
      <c r="E937" s="68" t="s">
        <v>2004</v>
      </c>
      <c r="F937" s="68">
        <v>4682</v>
      </c>
      <c r="G937" s="366">
        <v>0.79166666666666663</v>
      </c>
      <c r="H937" s="366">
        <v>0</v>
      </c>
      <c r="I937" s="68" t="s">
        <v>4232</v>
      </c>
      <c r="J937" s="68" t="s">
        <v>4233</v>
      </c>
      <c r="K937" s="68" t="s">
        <v>4234</v>
      </c>
    </row>
    <row r="938" spans="2:11" ht="14.25" hidden="1" customHeight="1">
      <c r="B938" s="364">
        <v>45778</v>
      </c>
      <c r="C938" s="365">
        <v>45662</v>
      </c>
      <c r="D938" s="68" t="s">
        <v>96</v>
      </c>
      <c r="E938" s="68" t="s">
        <v>1977</v>
      </c>
      <c r="F938" s="68">
        <v>12012</v>
      </c>
      <c r="G938" s="366">
        <v>0.90625</v>
      </c>
      <c r="H938" s="366">
        <v>0.1423611111111111</v>
      </c>
      <c r="I938" s="68" t="s">
        <v>2014</v>
      </c>
      <c r="J938" s="68" t="s">
        <v>4235</v>
      </c>
      <c r="K938" s="68" t="s">
        <v>3239</v>
      </c>
    </row>
    <row r="939" spans="2:11" ht="14.25" hidden="1" customHeight="1">
      <c r="B939" s="364">
        <v>45778</v>
      </c>
      <c r="C939" s="365">
        <v>45662</v>
      </c>
      <c r="D939" s="68" t="s">
        <v>95</v>
      </c>
      <c r="E939" s="68" t="s">
        <v>1977</v>
      </c>
      <c r="F939" s="68">
        <v>12508</v>
      </c>
      <c r="G939" s="366">
        <v>0.92291666666666672</v>
      </c>
      <c r="H939" s="366">
        <v>7.8472222222222221E-2</v>
      </c>
      <c r="I939" s="68" t="s">
        <v>4236</v>
      </c>
      <c r="J939" s="68" t="s">
        <v>4237</v>
      </c>
      <c r="K939" s="68" t="s">
        <v>4238</v>
      </c>
    </row>
    <row r="940" spans="2:11" ht="14.25" hidden="1" customHeight="1">
      <c r="B940" s="364">
        <v>45778</v>
      </c>
      <c r="C940" s="365">
        <v>45693</v>
      </c>
      <c r="D940" s="68" t="s">
        <v>1877</v>
      </c>
      <c r="E940" s="68" t="s">
        <v>2004</v>
      </c>
      <c r="F940" s="68">
        <v>3359</v>
      </c>
      <c r="G940" s="366">
        <v>0.14652777777777778</v>
      </c>
      <c r="H940" s="366">
        <v>0.18611111111111112</v>
      </c>
      <c r="I940" s="68" t="s">
        <v>4239</v>
      </c>
      <c r="J940" s="68" t="s">
        <v>4240</v>
      </c>
      <c r="K940" s="68" t="s">
        <v>4241</v>
      </c>
    </row>
    <row r="941" spans="2:11" ht="14.25" hidden="1" customHeight="1">
      <c r="B941" s="364">
        <v>45779</v>
      </c>
      <c r="C941" s="365">
        <v>45662</v>
      </c>
      <c r="D941" s="68" t="s">
        <v>1827</v>
      </c>
      <c r="E941" s="68" t="s">
        <v>1987</v>
      </c>
      <c r="F941" s="68">
        <v>6708</v>
      </c>
      <c r="G941" s="366">
        <v>0.3125</v>
      </c>
      <c r="H941" s="366">
        <v>0.34166666666666667</v>
      </c>
      <c r="I941" s="68" t="s">
        <v>3490</v>
      </c>
      <c r="J941" s="68" t="s">
        <v>3596</v>
      </c>
      <c r="K941" s="68" t="s">
        <v>4242</v>
      </c>
    </row>
    <row r="942" spans="2:11" ht="14.25" hidden="1" customHeight="1">
      <c r="B942" s="364">
        <v>45779</v>
      </c>
      <c r="C942" s="365">
        <v>45662</v>
      </c>
      <c r="D942" s="68" t="s">
        <v>1880</v>
      </c>
      <c r="E942" s="68" t="s">
        <v>2004</v>
      </c>
      <c r="F942" s="68">
        <v>3555</v>
      </c>
      <c r="G942" s="366">
        <v>0.33333333333333331</v>
      </c>
      <c r="H942" s="366">
        <v>0.36666666666666664</v>
      </c>
      <c r="I942" s="68" t="s">
        <v>4243</v>
      </c>
      <c r="J942" s="68" t="s">
        <v>3825</v>
      </c>
      <c r="K942" s="68" t="s">
        <v>4242</v>
      </c>
    </row>
    <row r="943" spans="2:11" ht="14.25" hidden="1" customHeight="1">
      <c r="B943" s="364">
        <v>45779</v>
      </c>
      <c r="C943" s="365">
        <v>45662</v>
      </c>
      <c r="D943" s="68" t="s">
        <v>1879</v>
      </c>
      <c r="E943" s="68" t="s">
        <v>2004</v>
      </c>
      <c r="F943" s="68">
        <v>3574</v>
      </c>
      <c r="G943" s="366">
        <v>0.35416666666666669</v>
      </c>
      <c r="H943" s="366">
        <v>0.38958333333333334</v>
      </c>
      <c r="I943" s="68" t="s">
        <v>4244</v>
      </c>
      <c r="J943" s="68" t="s">
        <v>4119</v>
      </c>
      <c r="K943" s="68" t="s">
        <v>4242</v>
      </c>
    </row>
    <row r="944" spans="2:11" ht="14.25" hidden="1" customHeight="1">
      <c r="B944" s="364">
        <v>45779</v>
      </c>
      <c r="C944" s="365">
        <v>45662</v>
      </c>
      <c r="D944" s="68" t="s">
        <v>1868</v>
      </c>
      <c r="E944" s="68" t="s">
        <v>2004</v>
      </c>
      <c r="F944" s="68">
        <v>3455</v>
      </c>
      <c r="G944" s="366">
        <v>0.4375</v>
      </c>
      <c r="H944" s="366">
        <v>0.46527777777777779</v>
      </c>
      <c r="I944" s="68" t="s">
        <v>3490</v>
      </c>
      <c r="J944" s="68" t="s">
        <v>3596</v>
      </c>
      <c r="K944" s="68" t="s">
        <v>4245</v>
      </c>
    </row>
    <row r="945" spans="2:11" ht="14.25" hidden="1" customHeight="1">
      <c r="B945" s="364">
        <v>45779</v>
      </c>
      <c r="C945" s="365">
        <v>45662</v>
      </c>
      <c r="D945" s="68" t="s">
        <v>1729</v>
      </c>
      <c r="E945" s="68" t="s">
        <v>1977</v>
      </c>
      <c r="F945" s="68">
        <v>12512</v>
      </c>
      <c r="G945" s="366">
        <v>0.5625</v>
      </c>
      <c r="H945" s="366">
        <v>0.58194444444444449</v>
      </c>
      <c r="I945" s="68" t="s">
        <v>4246</v>
      </c>
      <c r="J945" s="68" t="s">
        <v>4247</v>
      </c>
      <c r="K945" s="68" t="s">
        <v>4248</v>
      </c>
    </row>
    <row r="946" spans="2:11" ht="14.25" hidden="1" customHeight="1">
      <c r="B946" s="364">
        <v>45779</v>
      </c>
      <c r="C946" s="365">
        <v>45662</v>
      </c>
      <c r="D946" s="68" t="s">
        <v>1857</v>
      </c>
      <c r="E946" s="68" t="s">
        <v>2004</v>
      </c>
      <c r="F946" s="68">
        <v>4455</v>
      </c>
      <c r="G946" s="366">
        <v>0.58333333333333337</v>
      </c>
      <c r="H946" s="366">
        <v>0.59861111111111109</v>
      </c>
      <c r="I946" s="68" t="s">
        <v>3490</v>
      </c>
      <c r="J946" s="68" t="s">
        <v>3596</v>
      </c>
      <c r="K946" s="68" t="s">
        <v>4248</v>
      </c>
    </row>
    <row r="947" spans="2:11" ht="14.25" hidden="1" customHeight="1">
      <c r="B947" s="364">
        <v>45779</v>
      </c>
      <c r="C947" s="365">
        <v>45662</v>
      </c>
      <c r="D947" s="68" t="s">
        <v>1877</v>
      </c>
      <c r="E947" s="68" t="s">
        <v>2004</v>
      </c>
      <c r="F947" s="68">
        <v>3349</v>
      </c>
      <c r="G947" s="366">
        <v>0.60416666666666663</v>
      </c>
      <c r="H947" s="366">
        <v>0.63541666666666663</v>
      </c>
      <c r="I947" s="68" t="s">
        <v>3148</v>
      </c>
      <c r="J947" s="68" t="s">
        <v>3663</v>
      </c>
      <c r="K947" s="68" t="s">
        <v>4248</v>
      </c>
    </row>
    <row r="948" spans="2:11" ht="14.25" hidden="1" customHeight="1">
      <c r="B948" s="364">
        <v>45779</v>
      </c>
      <c r="C948" s="365">
        <v>45662</v>
      </c>
      <c r="D948" s="68" t="s">
        <v>1867</v>
      </c>
      <c r="E948" s="68" t="s">
        <v>2004</v>
      </c>
      <c r="F948" s="68">
        <v>4239</v>
      </c>
      <c r="G948" s="366">
        <v>0.625</v>
      </c>
      <c r="H948" s="366">
        <v>0.65902777777777777</v>
      </c>
      <c r="I948" s="68" t="s">
        <v>3490</v>
      </c>
      <c r="J948" s="68" t="s">
        <v>3596</v>
      </c>
      <c r="K948" s="68" t="s">
        <v>4249</v>
      </c>
    </row>
    <row r="949" spans="2:11" ht="14.25" hidden="1" customHeight="1">
      <c r="B949" s="364">
        <v>45779</v>
      </c>
      <c r="C949" s="365">
        <v>45662</v>
      </c>
      <c r="D949" s="68" t="s">
        <v>1871</v>
      </c>
      <c r="E949" s="68" t="s">
        <v>2004</v>
      </c>
      <c r="F949" s="68">
        <v>3433</v>
      </c>
      <c r="G949" s="366">
        <v>0.67361111111111116</v>
      </c>
      <c r="H949" s="366">
        <v>0.69166666666666665</v>
      </c>
      <c r="I949" s="68" t="s">
        <v>4203</v>
      </c>
      <c r="J949" s="68" t="s">
        <v>3602</v>
      </c>
      <c r="K949" s="68" t="s">
        <v>4249</v>
      </c>
    </row>
    <row r="950" spans="2:11" ht="14.25" hidden="1" customHeight="1">
      <c r="B950" s="364">
        <v>45779</v>
      </c>
      <c r="C950" s="365">
        <v>45662</v>
      </c>
      <c r="D950" s="68" t="s">
        <v>100</v>
      </c>
      <c r="E950" s="68" t="s">
        <v>1977</v>
      </c>
      <c r="F950" s="68">
        <v>12850</v>
      </c>
      <c r="G950" s="366">
        <v>0.81944444444444442</v>
      </c>
      <c r="H950" s="366">
        <v>0.87847222222222221</v>
      </c>
      <c r="I950" s="68" t="s">
        <v>4250</v>
      </c>
      <c r="J950" s="68" t="s">
        <v>4251</v>
      </c>
      <c r="K950" s="68" t="s">
        <v>4252</v>
      </c>
    </row>
    <row r="951" spans="2:11" ht="14.25" hidden="1" customHeight="1">
      <c r="B951" s="364">
        <v>45779</v>
      </c>
      <c r="C951" s="365">
        <v>45662</v>
      </c>
      <c r="D951" s="68" t="s">
        <v>92</v>
      </c>
      <c r="E951" s="68" t="s">
        <v>1977</v>
      </c>
      <c r="F951" s="68">
        <v>13807</v>
      </c>
      <c r="G951" s="366">
        <v>0.91666666666666663</v>
      </c>
      <c r="H951" s="366">
        <v>0.94722222222222219</v>
      </c>
      <c r="I951" s="68" t="s">
        <v>4253</v>
      </c>
      <c r="J951" s="68" t="s">
        <v>4247</v>
      </c>
      <c r="K951" s="68" t="s">
        <v>4252</v>
      </c>
    </row>
    <row r="952" spans="2:11" ht="14.25" hidden="1" customHeight="1">
      <c r="B952" s="364">
        <v>45779</v>
      </c>
      <c r="C952" s="365">
        <v>45662</v>
      </c>
      <c r="D952" s="68" t="s">
        <v>1749</v>
      </c>
      <c r="E952" s="68" t="s">
        <v>1977</v>
      </c>
      <c r="F952" s="68">
        <v>13861</v>
      </c>
      <c r="G952" s="366">
        <v>0.95833333333333337</v>
      </c>
      <c r="H952" s="366">
        <v>0.99097222222222225</v>
      </c>
      <c r="I952" s="68" t="s">
        <v>3496</v>
      </c>
      <c r="J952" s="68" t="s">
        <v>3594</v>
      </c>
      <c r="K952" s="68" t="s">
        <v>4252</v>
      </c>
    </row>
    <row r="953" spans="2:11" ht="14.25" hidden="1" customHeight="1">
      <c r="B953" s="364">
        <v>45779</v>
      </c>
      <c r="C953" s="365">
        <v>45693</v>
      </c>
      <c r="D953" s="68" t="s">
        <v>1726</v>
      </c>
      <c r="E953" s="68" t="s">
        <v>1977</v>
      </c>
      <c r="F953" s="68">
        <v>14996</v>
      </c>
      <c r="G953" s="366">
        <v>8.3333333333333329E-2</v>
      </c>
      <c r="H953" s="366">
        <v>0.10416666666666667</v>
      </c>
      <c r="I953" s="68" t="s">
        <v>3496</v>
      </c>
      <c r="J953" s="68" t="s">
        <v>3594</v>
      </c>
      <c r="K953" s="68" t="s">
        <v>4254</v>
      </c>
    </row>
    <row r="954" spans="2:11" ht="14.25" hidden="1" customHeight="1">
      <c r="B954" s="364">
        <v>45779</v>
      </c>
      <c r="C954" s="365">
        <v>45693</v>
      </c>
      <c r="D954" s="68" t="s">
        <v>1794</v>
      </c>
      <c r="E954" s="68" t="s">
        <v>1987</v>
      </c>
      <c r="F954" s="68">
        <v>11683</v>
      </c>
      <c r="G954" s="366">
        <v>0.125</v>
      </c>
      <c r="H954" s="366">
        <v>0.16180555555555556</v>
      </c>
      <c r="I954" s="68" t="s">
        <v>4255</v>
      </c>
      <c r="J954" s="68" t="s">
        <v>4256</v>
      </c>
      <c r="K954" s="68" t="s">
        <v>4252</v>
      </c>
    </row>
    <row r="955" spans="2:11" ht="14.25" hidden="1" customHeight="1">
      <c r="B955" s="364">
        <v>45779</v>
      </c>
      <c r="C955" s="365">
        <v>45693</v>
      </c>
      <c r="D955" s="68" t="s">
        <v>1818</v>
      </c>
      <c r="E955" s="68" t="s">
        <v>1987</v>
      </c>
      <c r="F955" s="68">
        <v>6442</v>
      </c>
      <c r="G955" s="366">
        <v>0.16666666666666666</v>
      </c>
      <c r="H955" s="366">
        <v>0.20972222222222223</v>
      </c>
      <c r="I955" s="68" t="s">
        <v>4255</v>
      </c>
      <c r="J955" s="68" t="s">
        <v>4256</v>
      </c>
      <c r="K955" s="68" t="s">
        <v>4252</v>
      </c>
    </row>
    <row r="956" spans="2:11" ht="14.25" hidden="1" customHeight="1">
      <c r="B956" s="364">
        <v>45779</v>
      </c>
      <c r="C956" s="365">
        <v>45662</v>
      </c>
      <c r="D956" s="68" t="s">
        <v>102</v>
      </c>
      <c r="E956" s="68" t="s">
        <v>1977</v>
      </c>
      <c r="F956" s="68">
        <v>13318</v>
      </c>
      <c r="G956" s="366">
        <v>0.29166666666666669</v>
      </c>
      <c r="H956" s="366">
        <v>0.41666666666666669</v>
      </c>
      <c r="I956" s="68" t="s">
        <v>4257</v>
      </c>
      <c r="J956" s="68" t="s">
        <v>4258</v>
      </c>
      <c r="K956" s="68" t="s">
        <v>4259</v>
      </c>
    </row>
    <row r="957" spans="2:11" ht="14.25" hidden="1" customHeight="1">
      <c r="B957" s="364">
        <v>45779</v>
      </c>
      <c r="C957" s="365">
        <v>45693</v>
      </c>
      <c r="D957" s="68" t="s">
        <v>1844</v>
      </c>
      <c r="E957" s="68" t="s">
        <v>2004</v>
      </c>
      <c r="F957" s="68" t="s">
        <v>379</v>
      </c>
      <c r="G957" s="366">
        <v>0.29166666666666669</v>
      </c>
      <c r="H957" s="366">
        <v>0.41666666666666669</v>
      </c>
      <c r="I957" s="68" t="s">
        <v>3034</v>
      </c>
      <c r="J957" s="68" t="s">
        <v>4260</v>
      </c>
      <c r="K957" s="68" t="s">
        <v>4261</v>
      </c>
    </row>
    <row r="958" spans="2:11" ht="14.25" hidden="1" customHeight="1">
      <c r="B958" s="364">
        <v>45779</v>
      </c>
      <c r="C958" s="365">
        <v>45693</v>
      </c>
      <c r="D958" s="68" t="s">
        <v>221</v>
      </c>
      <c r="E958" s="68" t="s">
        <v>1977</v>
      </c>
      <c r="F958" s="68">
        <v>9859</v>
      </c>
      <c r="G958" s="366">
        <v>0.375</v>
      </c>
      <c r="H958" s="366">
        <v>0.52083333333333337</v>
      </c>
      <c r="I958" s="68" t="s">
        <v>4072</v>
      </c>
      <c r="J958" s="68" t="s">
        <v>4262</v>
      </c>
      <c r="K958" s="68" t="s">
        <v>4263</v>
      </c>
    </row>
    <row r="959" spans="2:11" ht="14.25" hidden="1" customHeight="1">
      <c r="B959" s="364">
        <v>45779</v>
      </c>
      <c r="C959" s="365">
        <v>45693</v>
      </c>
      <c r="D959" s="68" t="s">
        <v>98</v>
      </c>
      <c r="E959" s="68" t="s">
        <v>1977</v>
      </c>
      <c r="F959" s="68">
        <v>13823</v>
      </c>
      <c r="G959" s="366">
        <v>0.375</v>
      </c>
      <c r="H959" s="366">
        <v>0.58333333333333337</v>
      </c>
      <c r="I959" s="68" t="s">
        <v>4072</v>
      </c>
      <c r="J959" s="68" t="s">
        <v>4264</v>
      </c>
      <c r="K959" s="68" t="s">
        <v>4263</v>
      </c>
    </row>
    <row r="960" spans="2:11" ht="14.25" hidden="1" customHeight="1">
      <c r="B960" s="364">
        <v>45779</v>
      </c>
      <c r="C960" s="365">
        <v>45693</v>
      </c>
      <c r="D960" s="68" t="s">
        <v>1734</v>
      </c>
      <c r="E960" s="68" t="s">
        <v>1977</v>
      </c>
      <c r="F960" s="68">
        <v>13763</v>
      </c>
      <c r="G960" s="366">
        <v>0.40902777777777777</v>
      </c>
      <c r="H960" s="366">
        <v>0.42777777777777776</v>
      </c>
      <c r="I960" s="68" t="s">
        <v>4265</v>
      </c>
      <c r="J960" s="68" t="s">
        <v>4266</v>
      </c>
      <c r="K960" s="68" t="s">
        <v>4267</v>
      </c>
    </row>
    <row r="961" spans="2:11" ht="14.25" hidden="1" customHeight="1">
      <c r="B961" s="364">
        <v>45779</v>
      </c>
      <c r="C961" s="365">
        <v>45905</v>
      </c>
      <c r="D961" s="68" t="s">
        <v>1860</v>
      </c>
      <c r="E961" s="68" t="s">
        <v>2004</v>
      </c>
      <c r="F961" s="68">
        <v>4437</v>
      </c>
      <c r="G961" s="366">
        <v>0.56388888888888888</v>
      </c>
      <c r="H961" s="366">
        <v>0.58611111111111114</v>
      </c>
      <c r="I961" s="68" t="s">
        <v>4268</v>
      </c>
      <c r="J961" s="68" t="s">
        <v>4269</v>
      </c>
      <c r="K961" s="68" t="s">
        <v>3441</v>
      </c>
    </row>
    <row r="962" spans="2:11" ht="14.25" hidden="1" customHeight="1">
      <c r="B962" s="364">
        <v>45779</v>
      </c>
      <c r="C962" s="68" t="s">
        <v>4027</v>
      </c>
      <c r="D962" s="68" t="s">
        <v>1829</v>
      </c>
      <c r="E962" s="68" t="s">
        <v>1987</v>
      </c>
      <c r="F962" s="68">
        <v>4608</v>
      </c>
      <c r="G962" s="366">
        <v>0.94444444444444442</v>
      </c>
      <c r="H962" s="366">
        <v>0.50624999999999998</v>
      </c>
      <c r="I962" s="68" t="s">
        <v>4270</v>
      </c>
      <c r="J962" s="68" t="s">
        <v>4271</v>
      </c>
      <c r="K962" s="68" t="s">
        <v>4272</v>
      </c>
    </row>
    <row r="963" spans="2:11" ht="14.25" hidden="1" customHeight="1">
      <c r="B963" s="364">
        <v>45779</v>
      </c>
      <c r="C963" s="365">
        <v>45693</v>
      </c>
      <c r="D963" s="68" t="s">
        <v>1741</v>
      </c>
      <c r="E963" s="68" t="s">
        <v>1977</v>
      </c>
      <c r="F963" s="68">
        <v>10490</v>
      </c>
      <c r="G963" s="366">
        <v>0.3888888888888889</v>
      </c>
      <c r="H963" s="366">
        <v>0.61111111111111116</v>
      </c>
      <c r="I963" s="68" t="s">
        <v>4273</v>
      </c>
      <c r="J963" s="68" t="s">
        <v>4274</v>
      </c>
      <c r="K963" s="68" t="s">
        <v>4275</v>
      </c>
    </row>
    <row r="964" spans="2:11" ht="14.25" hidden="1" customHeight="1">
      <c r="B964" s="364">
        <v>45779</v>
      </c>
      <c r="C964" s="365">
        <v>45693</v>
      </c>
      <c r="D964" s="68" t="s">
        <v>1856</v>
      </c>
      <c r="E964" s="68" t="s">
        <v>2004</v>
      </c>
      <c r="F964" s="68">
        <v>4589</v>
      </c>
      <c r="G964" s="366">
        <v>0.47916666666666669</v>
      </c>
      <c r="H964" s="366">
        <v>0.66666666666666663</v>
      </c>
      <c r="I964" s="68" t="s">
        <v>4072</v>
      </c>
      <c r="J964" s="68" t="s">
        <v>4276</v>
      </c>
      <c r="K964" s="68" t="s">
        <v>4263</v>
      </c>
    </row>
    <row r="965" spans="2:11" ht="14.25" hidden="1" customHeight="1">
      <c r="B965" s="364">
        <v>45779</v>
      </c>
      <c r="C965" s="365">
        <v>45693</v>
      </c>
      <c r="D965" s="68" t="s">
        <v>1853</v>
      </c>
      <c r="E965" s="68" t="s">
        <v>2004</v>
      </c>
      <c r="F965" s="68">
        <v>4738</v>
      </c>
      <c r="G965" s="366">
        <v>0.62361111111111112</v>
      </c>
      <c r="H965" s="366">
        <v>0.63958333333333328</v>
      </c>
      <c r="I965" s="68" t="s">
        <v>4277</v>
      </c>
      <c r="J965" s="68" t="s">
        <v>4278</v>
      </c>
      <c r="K965" s="68" t="s">
        <v>4279</v>
      </c>
    </row>
    <row r="966" spans="2:11" ht="14.25" hidden="1" customHeight="1">
      <c r="B966" s="364">
        <v>45779</v>
      </c>
      <c r="C966" s="365">
        <v>45693</v>
      </c>
      <c r="D966" s="68" t="s">
        <v>1879</v>
      </c>
      <c r="E966" s="68" t="s">
        <v>2004</v>
      </c>
      <c r="F966" s="68">
        <v>3593</v>
      </c>
      <c r="G966" s="366">
        <v>0.5</v>
      </c>
      <c r="H966" s="366">
        <v>0.65972222222222221</v>
      </c>
      <c r="I966" s="68" t="s">
        <v>4072</v>
      </c>
      <c r="J966" s="68" t="s">
        <v>4280</v>
      </c>
      <c r="K966" s="68" t="s">
        <v>4263</v>
      </c>
    </row>
    <row r="967" spans="2:11" ht="14.25" hidden="1" customHeight="1">
      <c r="B967" s="364">
        <v>45779</v>
      </c>
      <c r="C967" s="365">
        <v>45693</v>
      </c>
      <c r="D967" s="68" t="s">
        <v>1739</v>
      </c>
      <c r="E967" s="68" t="s">
        <v>1977</v>
      </c>
      <c r="F967" s="68" t="s">
        <v>379</v>
      </c>
      <c r="G967" s="366">
        <v>0.29166666666666669</v>
      </c>
      <c r="H967" s="366">
        <v>0.66666666666666663</v>
      </c>
      <c r="I967" s="68" t="s">
        <v>4281</v>
      </c>
      <c r="J967" s="68" t="s">
        <v>4282</v>
      </c>
      <c r="K967" s="68" t="s">
        <v>4283</v>
      </c>
    </row>
    <row r="968" spans="2:11" ht="14.25" hidden="1" customHeight="1">
      <c r="B968" s="364">
        <v>45779</v>
      </c>
      <c r="C968" s="365">
        <v>45693</v>
      </c>
      <c r="D968" s="68" t="s">
        <v>1789</v>
      </c>
      <c r="E968" s="68" t="s">
        <v>1987</v>
      </c>
      <c r="F968" s="68">
        <v>11462</v>
      </c>
      <c r="G968" s="366">
        <v>0.65486111111111112</v>
      </c>
      <c r="H968" s="366">
        <v>0.6875</v>
      </c>
      <c r="I968" s="68" t="s">
        <v>4284</v>
      </c>
      <c r="J968" s="68" t="s">
        <v>4285</v>
      </c>
      <c r="K968" s="68" t="s">
        <v>2916</v>
      </c>
    </row>
    <row r="969" spans="2:11" ht="14.25" hidden="1" customHeight="1">
      <c r="B969" s="364">
        <v>45779</v>
      </c>
      <c r="C969" s="365">
        <v>45693</v>
      </c>
      <c r="D969" s="68" t="s">
        <v>1735</v>
      </c>
      <c r="E969" s="68" t="s">
        <v>1977</v>
      </c>
      <c r="F969" s="68">
        <v>14057</v>
      </c>
      <c r="G969" s="366">
        <v>0.29166666666666669</v>
      </c>
      <c r="H969" s="366">
        <v>0.70833333333333337</v>
      </c>
      <c r="I969" s="68" t="s">
        <v>4286</v>
      </c>
      <c r="J969" s="68" t="s">
        <v>4287</v>
      </c>
      <c r="K969" s="68" t="s">
        <v>4288</v>
      </c>
    </row>
    <row r="970" spans="2:11" ht="14.25" hidden="1" customHeight="1">
      <c r="B970" s="364">
        <v>45779</v>
      </c>
      <c r="C970" s="365">
        <v>45693</v>
      </c>
      <c r="D970" s="68" t="s">
        <v>1863</v>
      </c>
      <c r="E970" s="68" t="s">
        <v>2004</v>
      </c>
      <c r="F970" s="68" t="s">
        <v>379</v>
      </c>
      <c r="G970" s="366">
        <v>0.41666666666666669</v>
      </c>
      <c r="H970" s="366">
        <v>0.66666666666666663</v>
      </c>
      <c r="I970" s="68" t="s">
        <v>4289</v>
      </c>
      <c r="J970" s="68" t="s">
        <v>4290</v>
      </c>
      <c r="K970" s="68" t="s">
        <v>4291</v>
      </c>
    </row>
    <row r="971" spans="2:11" ht="14.25" hidden="1" customHeight="1">
      <c r="B971" s="364">
        <v>45779</v>
      </c>
      <c r="C971" s="68" t="s">
        <v>4027</v>
      </c>
      <c r="D971" s="68" t="s">
        <v>1799</v>
      </c>
      <c r="E971" s="68" t="s">
        <v>1987</v>
      </c>
      <c r="F971" s="68">
        <v>11603</v>
      </c>
      <c r="G971" s="366">
        <v>0.66666666666666663</v>
      </c>
      <c r="H971" s="366">
        <v>0.6958333333333333</v>
      </c>
      <c r="I971" s="68" t="s">
        <v>3848</v>
      </c>
      <c r="J971" s="68" t="s">
        <v>4292</v>
      </c>
      <c r="K971" s="68" t="s">
        <v>4293</v>
      </c>
    </row>
    <row r="972" spans="2:11" ht="14.25" hidden="1" customHeight="1">
      <c r="B972" s="364">
        <v>45779</v>
      </c>
      <c r="C972" s="365">
        <v>45693</v>
      </c>
      <c r="D972" s="68" t="s">
        <v>1730</v>
      </c>
      <c r="E972" s="68" t="s">
        <v>1977</v>
      </c>
      <c r="F972" s="68" t="s">
        <v>382</v>
      </c>
      <c r="G972" s="366">
        <v>0.29166666666666669</v>
      </c>
      <c r="H972" s="366">
        <v>0.64583333333333337</v>
      </c>
      <c r="I972" s="68" t="s">
        <v>4294</v>
      </c>
      <c r="J972" s="68" t="s">
        <v>4295</v>
      </c>
      <c r="K972" s="68" t="s">
        <v>4296</v>
      </c>
    </row>
    <row r="973" spans="2:11" ht="14.25" hidden="1" customHeight="1">
      <c r="B973" s="364">
        <v>45779</v>
      </c>
      <c r="C973" s="365">
        <v>45693</v>
      </c>
      <c r="D973" s="68" t="s">
        <v>1728</v>
      </c>
      <c r="E973" s="68" t="s">
        <v>1977</v>
      </c>
      <c r="F973" s="68" t="s">
        <v>379</v>
      </c>
      <c r="G973" s="366">
        <v>0.29166666666666669</v>
      </c>
      <c r="H973" s="366">
        <v>0.48958333333333331</v>
      </c>
      <c r="I973" s="68" t="s">
        <v>4297</v>
      </c>
      <c r="J973" s="68" t="s">
        <v>4298</v>
      </c>
      <c r="K973" s="68" t="s">
        <v>4299</v>
      </c>
    </row>
    <row r="974" spans="2:11" ht="14.25" hidden="1" customHeight="1">
      <c r="B974" s="364">
        <v>45779</v>
      </c>
      <c r="C974" s="365">
        <v>45721</v>
      </c>
      <c r="D974" s="68" t="s">
        <v>1789</v>
      </c>
      <c r="E974" s="68" t="s">
        <v>1987</v>
      </c>
      <c r="F974" s="68">
        <v>11465</v>
      </c>
      <c r="G974" s="366">
        <v>0.87569444444444444</v>
      </c>
      <c r="H974" s="366">
        <v>0.97083333333333333</v>
      </c>
      <c r="I974" s="68" t="s">
        <v>1313</v>
      </c>
      <c r="J974" s="68" t="s">
        <v>4300</v>
      </c>
      <c r="K974" s="68" t="s">
        <v>4301</v>
      </c>
    </row>
    <row r="975" spans="2:11" ht="14.25" hidden="1" customHeight="1">
      <c r="B975" s="364">
        <v>45779</v>
      </c>
      <c r="C975" s="365">
        <v>45721</v>
      </c>
      <c r="D975" s="68" t="s">
        <v>1801</v>
      </c>
      <c r="E975" s="68" t="s">
        <v>1987</v>
      </c>
      <c r="F975" s="68">
        <v>11442</v>
      </c>
      <c r="G975" s="366">
        <v>0.87569444444444444</v>
      </c>
      <c r="H975" s="366">
        <v>0.87847222222222221</v>
      </c>
      <c r="I975" s="68" t="s">
        <v>1991</v>
      </c>
      <c r="J975" s="68" t="s">
        <v>4302</v>
      </c>
      <c r="K975" s="68" t="s">
        <v>4301</v>
      </c>
    </row>
    <row r="976" spans="2:11" ht="14.25" hidden="1" customHeight="1">
      <c r="B976" s="364">
        <v>45779</v>
      </c>
      <c r="C976" s="365">
        <v>45721</v>
      </c>
      <c r="D976" s="68" t="s">
        <v>1792</v>
      </c>
      <c r="E976" s="68" t="s">
        <v>1987</v>
      </c>
      <c r="F976" s="68">
        <v>10951</v>
      </c>
      <c r="G976" s="366">
        <v>0.96111111111111114</v>
      </c>
      <c r="H976" s="366">
        <v>0.96180555555555558</v>
      </c>
      <c r="I976" s="68" t="s">
        <v>4303</v>
      </c>
      <c r="J976" s="68" t="s">
        <v>4304</v>
      </c>
      <c r="K976" s="68" t="s">
        <v>4301</v>
      </c>
    </row>
    <row r="977" spans="2:11" ht="14.25" hidden="1" customHeight="1">
      <c r="B977" s="364">
        <v>45779</v>
      </c>
      <c r="C977" s="365">
        <v>45721</v>
      </c>
      <c r="D977" s="68" t="s">
        <v>1881</v>
      </c>
      <c r="E977" s="68" t="s">
        <v>2004</v>
      </c>
      <c r="F977" s="68" t="s">
        <v>379</v>
      </c>
      <c r="G977" s="366">
        <v>8.3333333333333329E-2</v>
      </c>
      <c r="H977" s="366">
        <v>8.611111111111111E-2</v>
      </c>
      <c r="I977" s="68" t="s">
        <v>4305</v>
      </c>
      <c r="J977" s="68" t="s">
        <v>4306</v>
      </c>
      <c r="K977" s="68" t="s">
        <v>4307</v>
      </c>
    </row>
    <row r="978" spans="2:11" ht="14.25" hidden="1" customHeight="1">
      <c r="B978" s="364">
        <v>45779</v>
      </c>
      <c r="C978" s="365">
        <v>45721</v>
      </c>
      <c r="D978" s="68" t="s">
        <v>1730</v>
      </c>
      <c r="E978" s="68" t="s">
        <v>1977</v>
      </c>
      <c r="F978" s="68">
        <v>13927</v>
      </c>
      <c r="G978" s="366">
        <v>0.45833333333333331</v>
      </c>
      <c r="H978" s="366">
        <v>0.49722222222222223</v>
      </c>
      <c r="I978" s="68" t="s">
        <v>4308</v>
      </c>
      <c r="J978" s="68" t="s">
        <v>4309</v>
      </c>
      <c r="K978" s="68" t="s">
        <v>4307</v>
      </c>
    </row>
    <row r="979" spans="2:11" ht="14.25" hidden="1" customHeight="1">
      <c r="B979" s="364">
        <v>45779</v>
      </c>
      <c r="C979" s="365">
        <v>45721</v>
      </c>
      <c r="D979" s="68" t="s">
        <v>1742</v>
      </c>
      <c r="E979" s="68" t="s">
        <v>1977</v>
      </c>
      <c r="F979" s="68" t="s">
        <v>379</v>
      </c>
      <c r="G979" s="366">
        <v>0.33333333333333331</v>
      </c>
      <c r="H979" s="366">
        <v>0.375</v>
      </c>
      <c r="I979" s="68" t="s">
        <v>4310</v>
      </c>
      <c r="J979" s="68" t="s">
        <v>4311</v>
      </c>
      <c r="K979" s="68" t="s">
        <v>4307</v>
      </c>
    </row>
    <row r="980" spans="2:11" ht="14.25" hidden="1" customHeight="1">
      <c r="B980" s="364">
        <v>45779</v>
      </c>
      <c r="C980" s="365">
        <v>45721</v>
      </c>
      <c r="D980" s="68" t="s">
        <v>1861</v>
      </c>
      <c r="E980" s="68" t="s">
        <v>2004</v>
      </c>
      <c r="F980" s="68" t="s">
        <v>379</v>
      </c>
      <c r="G980" s="366">
        <v>0.45833333333333331</v>
      </c>
      <c r="H980" s="366">
        <v>0.49791666666666667</v>
      </c>
      <c r="I980" s="68" t="s">
        <v>4312</v>
      </c>
      <c r="J980" s="68" t="s">
        <v>4313</v>
      </c>
      <c r="K980" s="68" t="s">
        <v>4307</v>
      </c>
    </row>
    <row r="981" spans="2:11" ht="14.25" hidden="1" customHeight="1">
      <c r="B981" s="364">
        <v>45779</v>
      </c>
      <c r="C981" s="365">
        <v>45693</v>
      </c>
      <c r="D981" s="68" t="s">
        <v>1755</v>
      </c>
      <c r="E981" s="68" t="s">
        <v>1977</v>
      </c>
      <c r="F981" s="68">
        <v>10715</v>
      </c>
      <c r="G981" s="366">
        <v>0.79166666666666663</v>
      </c>
      <c r="H981" s="366">
        <v>0.14791666666666667</v>
      </c>
      <c r="I981" s="68" t="s">
        <v>4314</v>
      </c>
      <c r="J981" s="68" t="s">
        <v>4315</v>
      </c>
      <c r="K981" s="68" t="s">
        <v>4316</v>
      </c>
    </row>
    <row r="982" spans="2:11" ht="14.25" hidden="1" customHeight="1">
      <c r="B982" s="364">
        <v>45779</v>
      </c>
      <c r="C982" s="365">
        <v>45693</v>
      </c>
      <c r="D982" s="68" t="s">
        <v>1872</v>
      </c>
      <c r="E982" s="68" t="s">
        <v>2004</v>
      </c>
      <c r="F982" s="68">
        <v>3308</v>
      </c>
      <c r="G982" s="366">
        <v>0.83333333333333337</v>
      </c>
      <c r="H982" s="366">
        <v>0.12847222222222221</v>
      </c>
      <c r="I982" s="68" t="s">
        <v>4317</v>
      </c>
      <c r="J982" s="68" t="s">
        <v>4318</v>
      </c>
      <c r="K982" s="68" t="s">
        <v>4319</v>
      </c>
    </row>
    <row r="983" spans="2:11" ht="14.25" hidden="1" customHeight="1">
      <c r="B983" s="364">
        <v>45779</v>
      </c>
      <c r="C983" s="365">
        <v>45693</v>
      </c>
      <c r="D983" s="68" t="s">
        <v>1736</v>
      </c>
      <c r="E983" s="68" t="s">
        <v>1977</v>
      </c>
      <c r="F983" s="68">
        <v>10773</v>
      </c>
      <c r="G983" s="366">
        <v>0.79166666666666663</v>
      </c>
      <c r="H983" s="366">
        <v>0.96319444444444446</v>
      </c>
      <c r="I983" s="68" t="s">
        <v>4320</v>
      </c>
      <c r="J983" s="68" t="s">
        <v>4321</v>
      </c>
      <c r="K983" s="68" t="s">
        <v>4322</v>
      </c>
    </row>
    <row r="984" spans="2:11" ht="14.25" hidden="1" customHeight="1">
      <c r="B984" s="364">
        <v>45779</v>
      </c>
      <c r="C984" s="365">
        <v>45693</v>
      </c>
      <c r="D984" s="68" t="s">
        <v>213</v>
      </c>
      <c r="E984" s="68" t="s">
        <v>1977</v>
      </c>
      <c r="F984" s="68">
        <v>13196</v>
      </c>
      <c r="G984" s="366">
        <v>0.98333333333333328</v>
      </c>
      <c r="H984" s="366">
        <v>0.18055555555555555</v>
      </c>
      <c r="I984" s="68" t="s">
        <v>2014</v>
      </c>
      <c r="J984" s="68" t="s">
        <v>4323</v>
      </c>
      <c r="K984" s="68" t="s">
        <v>3239</v>
      </c>
    </row>
    <row r="985" spans="2:11" ht="14.25" hidden="1" customHeight="1">
      <c r="B985" s="364">
        <v>45779</v>
      </c>
      <c r="C985" s="365">
        <v>45693</v>
      </c>
      <c r="D985" s="68" t="s">
        <v>89</v>
      </c>
      <c r="E985" s="68" t="s">
        <v>1977</v>
      </c>
      <c r="F985" s="68">
        <v>682</v>
      </c>
      <c r="G985" s="366">
        <v>0.75</v>
      </c>
      <c r="H985" s="366">
        <v>0.85069444444444442</v>
      </c>
      <c r="I985" s="68" t="s">
        <v>893</v>
      </c>
      <c r="J985" s="68" t="s">
        <v>4324</v>
      </c>
      <c r="K985" s="68" t="s">
        <v>2163</v>
      </c>
    </row>
    <row r="986" spans="2:11" ht="14.25" hidden="1" customHeight="1">
      <c r="B986" s="364">
        <v>45779</v>
      </c>
      <c r="C986" s="365">
        <v>45693</v>
      </c>
      <c r="D986" s="68" t="s">
        <v>97</v>
      </c>
      <c r="E986" s="68" t="s">
        <v>1977</v>
      </c>
      <c r="F986" s="68">
        <v>13804</v>
      </c>
      <c r="G986" s="366">
        <v>0.91666666666666663</v>
      </c>
      <c r="H986" s="366">
        <v>0.96875</v>
      </c>
      <c r="I986" s="68" t="s">
        <v>4325</v>
      </c>
      <c r="J986" s="68" t="s">
        <v>4326</v>
      </c>
      <c r="K986" s="68" t="s">
        <v>2163</v>
      </c>
    </row>
    <row r="987" spans="2:11" ht="14.25" hidden="1" customHeight="1">
      <c r="B987" s="364">
        <v>45779</v>
      </c>
      <c r="C987" s="365">
        <v>45693</v>
      </c>
      <c r="D987" s="68" t="s">
        <v>1841</v>
      </c>
      <c r="E987" s="68" t="s">
        <v>2004</v>
      </c>
      <c r="F987" s="68">
        <v>5067</v>
      </c>
      <c r="G987" s="366">
        <v>0.41666666666666669</v>
      </c>
      <c r="H987" s="366">
        <v>0.44791666666666669</v>
      </c>
      <c r="I987" s="68" t="s">
        <v>4327</v>
      </c>
      <c r="J987" s="68" t="s">
        <v>4328</v>
      </c>
      <c r="K987" s="68" t="s">
        <v>4329</v>
      </c>
    </row>
    <row r="988" spans="2:11" ht="14.25" hidden="1" customHeight="1">
      <c r="B988" s="364">
        <v>45779</v>
      </c>
      <c r="C988" s="365">
        <v>45693</v>
      </c>
      <c r="D988" s="68" t="s">
        <v>1873</v>
      </c>
      <c r="E988" s="68" t="s">
        <v>2004</v>
      </c>
      <c r="F988" s="68">
        <v>3513</v>
      </c>
      <c r="G988" s="366">
        <v>0.52083333333333337</v>
      </c>
      <c r="H988" s="366">
        <v>0.56041666666666667</v>
      </c>
      <c r="I988" s="68" t="s">
        <v>3490</v>
      </c>
      <c r="J988" s="68" t="s">
        <v>3596</v>
      </c>
      <c r="K988" s="68" t="s">
        <v>4330</v>
      </c>
    </row>
    <row r="989" spans="2:11" ht="14.25" hidden="1" customHeight="1">
      <c r="B989" s="364">
        <v>45779</v>
      </c>
      <c r="C989" s="365">
        <v>45693</v>
      </c>
      <c r="D989" s="68" t="s">
        <v>1841</v>
      </c>
      <c r="E989" s="68" t="s">
        <v>2004</v>
      </c>
      <c r="F989" s="68">
        <v>5072</v>
      </c>
      <c r="G989" s="366">
        <v>0.63194444444444442</v>
      </c>
      <c r="H989" s="366">
        <v>0.6430555555555556</v>
      </c>
      <c r="I989" s="68" t="s">
        <v>4203</v>
      </c>
      <c r="J989" s="68" t="s">
        <v>3602</v>
      </c>
      <c r="K989" s="68" t="s">
        <v>4331</v>
      </c>
    </row>
    <row r="990" spans="2:11" ht="14.25" hidden="1" customHeight="1">
      <c r="B990" s="364">
        <v>45779</v>
      </c>
      <c r="C990" s="365">
        <v>45693</v>
      </c>
      <c r="D990" s="68" t="s">
        <v>99</v>
      </c>
      <c r="E990" s="68" t="s">
        <v>1977</v>
      </c>
      <c r="F990" s="68">
        <v>13328</v>
      </c>
      <c r="G990" s="366">
        <v>0.64583333333333337</v>
      </c>
      <c r="H990" s="366">
        <v>0.65694444444444444</v>
      </c>
      <c r="I990" s="68" t="s">
        <v>4332</v>
      </c>
      <c r="J990" s="68" t="s">
        <v>4333</v>
      </c>
      <c r="K990" s="68" t="s">
        <v>4331</v>
      </c>
    </row>
    <row r="991" spans="2:11" ht="14.25" hidden="1" customHeight="1">
      <c r="B991" s="364">
        <v>45779</v>
      </c>
      <c r="C991" s="365">
        <v>45693</v>
      </c>
      <c r="D991" s="68" t="s">
        <v>1866</v>
      </c>
      <c r="E991" s="68" t="s">
        <v>2004</v>
      </c>
      <c r="F991" s="68">
        <v>3453</v>
      </c>
      <c r="G991" s="366">
        <v>0.66666666666666663</v>
      </c>
      <c r="H991" s="366">
        <v>0.67777777777777781</v>
      </c>
      <c r="I991" s="68" t="s">
        <v>4334</v>
      </c>
      <c r="J991" s="68" t="s">
        <v>4335</v>
      </c>
      <c r="K991" s="68" t="s">
        <v>4336</v>
      </c>
    </row>
    <row r="992" spans="2:11" ht="14.25" hidden="1" customHeight="1">
      <c r="B992" s="364">
        <v>45779</v>
      </c>
      <c r="C992" s="365">
        <v>45693</v>
      </c>
      <c r="D992" s="68" t="s">
        <v>105</v>
      </c>
      <c r="E992" s="68" t="s">
        <v>1977</v>
      </c>
      <c r="F992" s="68">
        <v>13614</v>
      </c>
      <c r="G992" s="366">
        <v>0.84027777777777779</v>
      </c>
      <c r="H992" s="366">
        <v>0.85347222222222219</v>
      </c>
      <c r="I992" s="68" t="s">
        <v>4201</v>
      </c>
      <c r="J992" s="68" t="s">
        <v>3621</v>
      </c>
      <c r="K992" s="68" t="s">
        <v>4337</v>
      </c>
    </row>
    <row r="993" spans="2:11" ht="14.25" hidden="1" customHeight="1">
      <c r="B993" s="364">
        <v>45779</v>
      </c>
      <c r="C993" s="365">
        <v>45693</v>
      </c>
      <c r="D993" s="68" t="s">
        <v>1866</v>
      </c>
      <c r="E993" s="68" t="s">
        <v>2004</v>
      </c>
      <c r="F993" s="68">
        <v>3458</v>
      </c>
      <c r="G993" s="366">
        <v>0</v>
      </c>
      <c r="H993" s="366">
        <v>0.11597222222222223</v>
      </c>
      <c r="I993" s="68" t="s">
        <v>4338</v>
      </c>
      <c r="J993" s="68" t="s">
        <v>4339</v>
      </c>
      <c r="K993" s="68" t="s">
        <v>2006</v>
      </c>
    </row>
    <row r="994" spans="2:11" ht="14.25" hidden="1" customHeight="1">
      <c r="B994" s="364">
        <v>45779</v>
      </c>
      <c r="C994" s="365">
        <v>45693</v>
      </c>
      <c r="D994" s="68" t="s">
        <v>96</v>
      </c>
      <c r="E994" s="68" t="s">
        <v>1977</v>
      </c>
      <c r="F994" s="68">
        <v>12023</v>
      </c>
      <c r="G994" s="366">
        <v>0.88888888888888884</v>
      </c>
      <c r="H994" s="366">
        <v>0.90833333333333333</v>
      </c>
      <c r="I994" s="68" t="s">
        <v>3620</v>
      </c>
      <c r="J994" s="68" t="s">
        <v>3621</v>
      </c>
      <c r="K994" s="68" t="s">
        <v>4340</v>
      </c>
    </row>
    <row r="995" spans="2:11" ht="14.25" hidden="1" customHeight="1">
      <c r="B995" s="364">
        <v>45779</v>
      </c>
      <c r="C995" s="365">
        <v>45721</v>
      </c>
      <c r="D995" s="68" t="s">
        <v>101</v>
      </c>
      <c r="E995" s="68" t="s">
        <v>1977</v>
      </c>
      <c r="F995" s="68">
        <v>11420</v>
      </c>
      <c r="G995" s="366">
        <v>0.14583333333333334</v>
      </c>
      <c r="H995" s="366">
        <v>0.17916666666666667</v>
      </c>
      <c r="I995" s="68" t="s">
        <v>4341</v>
      </c>
      <c r="J995" s="68" t="s">
        <v>3617</v>
      </c>
      <c r="K995" s="68" t="s">
        <v>4342</v>
      </c>
    </row>
    <row r="996" spans="2:11" ht="14.25" hidden="1" customHeight="1">
      <c r="B996" s="364">
        <v>45779</v>
      </c>
      <c r="C996" s="365">
        <v>45721</v>
      </c>
      <c r="D996" s="68" t="s">
        <v>1744</v>
      </c>
      <c r="E996" s="68" t="s">
        <v>1977</v>
      </c>
      <c r="F996" s="68">
        <v>12732</v>
      </c>
      <c r="G996" s="366">
        <v>0.18055555555555555</v>
      </c>
      <c r="H996" s="366">
        <v>0.19375000000000001</v>
      </c>
      <c r="I996" s="68" t="s">
        <v>4343</v>
      </c>
      <c r="J996" s="68" t="s">
        <v>4344</v>
      </c>
      <c r="K996" s="68" t="s">
        <v>4342</v>
      </c>
    </row>
    <row r="997" spans="2:11" ht="14.25" hidden="1" customHeight="1">
      <c r="B997" s="364">
        <v>45780</v>
      </c>
      <c r="C997" s="365">
        <v>45721</v>
      </c>
      <c r="D997" s="68" t="s">
        <v>1862</v>
      </c>
      <c r="E997" s="68" t="s">
        <v>2004</v>
      </c>
      <c r="F997" s="68">
        <v>4366</v>
      </c>
      <c r="G997" s="366">
        <v>0.29166666666666669</v>
      </c>
      <c r="H997" s="366">
        <v>0.33333333333333331</v>
      </c>
      <c r="I997" s="68" t="s">
        <v>4345</v>
      </c>
      <c r="J997" s="68" t="s">
        <v>4346</v>
      </c>
      <c r="K997" s="68" t="s">
        <v>4347</v>
      </c>
    </row>
    <row r="998" spans="2:11" ht="14.25" hidden="1" customHeight="1">
      <c r="B998" s="364">
        <v>45780</v>
      </c>
      <c r="C998" s="365">
        <v>45721</v>
      </c>
      <c r="D998" s="68" t="s">
        <v>92</v>
      </c>
      <c r="E998" s="68" t="s">
        <v>1977</v>
      </c>
      <c r="F998" s="68">
        <v>13829</v>
      </c>
      <c r="G998" s="366">
        <v>0.40972222222222221</v>
      </c>
      <c r="H998" s="366">
        <v>0.41666666666666669</v>
      </c>
      <c r="I998" s="68" t="s">
        <v>4072</v>
      </c>
      <c r="J998" s="68" t="s">
        <v>4348</v>
      </c>
      <c r="K998" s="68" t="s">
        <v>4349</v>
      </c>
    </row>
    <row r="999" spans="2:11" ht="14.25" hidden="1" customHeight="1">
      <c r="B999" s="364">
        <v>45780</v>
      </c>
      <c r="C999" s="365">
        <v>45721</v>
      </c>
      <c r="D999" s="68" t="s">
        <v>1746</v>
      </c>
      <c r="E999" s="68" t="s">
        <v>1977</v>
      </c>
      <c r="F999" s="68">
        <v>0</v>
      </c>
      <c r="G999" s="366">
        <v>0.41111111111111109</v>
      </c>
      <c r="H999" s="366">
        <v>0.4201388888888889</v>
      </c>
      <c r="I999" s="68" t="s">
        <v>4350</v>
      </c>
      <c r="J999" s="68" t="s">
        <v>4351</v>
      </c>
      <c r="K999" s="68" t="s">
        <v>4352</v>
      </c>
    </row>
    <row r="1000" spans="2:11" ht="14.25" hidden="1" customHeight="1">
      <c r="B1000" s="364">
        <v>45780</v>
      </c>
      <c r="C1000" s="365">
        <v>45721</v>
      </c>
      <c r="D1000" s="68" t="s">
        <v>1744</v>
      </c>
      <c r="E1000" s="68" t="s">
        <v>1977</v>
      </c>
      <c r="F1000" s="68">
        <v>12735</v>
      </c>
      <c r="G1000" s="366">
        <v>0.43263888888888891</v>
      </c>
      <c r="H1000" s="366">
        <v>0.49652777777777779</v>
      </c>
      <c r="I1000" s="68" t="s">
        <v>4353</v>
      </c>
      <c r="J1000" s="68" t="s">
        <v>4354</v>
      </c>
      <c r="K1000" s="68" t="s">
        <v>4355</v>
      </c>
    </row>
    <row r="1001" spans="2:11" ht="14.25" hidden="1" customHeight="1">
      <c r="B1001" s="364">
        <v>45780</v>
      </c>
      <c r="C1001" s="365">
        <v>45693</v>
      </c>
      <c r="D1001" s="68" t="s">
        <v>1869</v>
      </c>
      <c r="E1001" s="68" t="s">
        <v>2004</v>
      </c>
      <c r="F1001" s="68">
        <v>3466</v>
      </c>
      <c r="G1001" s="366">
        <v>0.29166666666666669</v>
      </c>
      <c r="H1001" s="366">
        <v>0.66666666666666663</v>
      </c>
      <c r="I1001" s="68" t="s">
        <v>4356</v>
      </c>
      <c r="J1001" s="68" t="s">
        <v>4357</v>
      </c>
      <c r="K1001" s="68" t="s">
        <v>4358</v>
      </c>
    </row>
    <row r="1002" spans="2:11" ht="14.25" hidden="1" customHeight="1">
      <c r="B1002" s="364">
        <v>45780</v>
      </c>
      <c r="C1002" s="365">
        <v>45721</v>
      </c>
      <c r="D1002" s="68" t="s">
        <v>213</v>
      </c>
      <c r="E1002" s="68" t="s">
        <v>1977</v>
      </c>
      <c r="F1002" s="68">
        <v>13198</v>
      </c>
      <c r="G1002" s="366">
        <v>0.44861111111111113</v>
      </c>
      <c r="H1002" s="366">
        <v>0.4597222222222222</v>
      </c>
      <c r="I1002" s="68" t="s">
        <v>2904</v>
      </c>
      <c r="J1002" s="68" t="s">
        <v>2289</v>
      </c>
      <c r="K1002" s="68" t="s">
        <v>4347</v>
      </c>
    </row>
    <row r="1003" spans="2:11" ht="14.25" hidden="1" customHeight="1">
      <c r="B1003" s="364">
        <v>45780</v>
      </c>
      <c r="C1003" s="365">
        <v>45721</v>
      </c>
      <c r="D1003" s="68" t="s">
        <v>1827</v>
      </c>
      <c r="E1003" s="68" t="s">
        <v>1987</v>
      </c>
      <c r="F1003" s="68">
        <v>6744</v>
      </c>
      <c r="G1003" s="366">
        <v>0.54166666666666663</v>
      </c>
      <c r="H1003" s="366">
        <v>0.58958333333333335</v>
      </c>
      <c r="I1003" s="68" t="s">
        <v>4359</v>
      </c>
      <c r="J1003" s="68" t="s">
        <v>4360</v>
      </c>
      <c r="K1003" s="68" t="s">
        <v>4361</v>
      </c>
    </row>
    <row r="1004" spans="2:11" ht="14.25" hidden="1" customHeight="1">
      <c r="B1004" s="364">
        <v>45780</v>
      </c>
      <c r="C1004" s="365">
        <v>45721</v>
      </c>
      <c r="D1004" s="68" t="s">
        <v>100</v>
      </c>
      <c r="E1004" s="68" t="s">
        <v>1977</v>
      </c>
      <c r="F1004" s="68">
        <v>12.879</v>
      </c>
      <c r="G1004" s="366">
        <v>0.58333333333333337</v>
      </c>
      <c r="H1004" s="366">
        <v>0.59375</v>
      </c>
      <c r="I1004" s="68" t="s">
        <v>4362</v>
      </c>
      <c r="J1004" s="68" t="s">
        <v>4363</v>
      </c>
      <c r="K1004" s="68" t="s">
        <v>4364</v>
      </c>
    </row>
    <row r="1005" spans="2:11" ht="14.25" hidden="1" customHeight="1">
      <c r="B1005" s="364">
        <v>45780</v>
      </c>
      <c r="C1005" s="365">
        <v>45721</v>
      </c>
      <c r="D1005" s="68" t="s">
        <v>1744</v>
      </c>
      <c r="E1005" s="68" t="s">
        <v>1977</v>
      </c>
      <c r="F1005" s="68">
        <v>12735</v>
      </c>
      <c r="G1005" s="366">
        <v>0.57638888888888884</v>
      </c>
      <c r="H1005" s="366">
        <v>0.59027777777777779</v>
      </c>
      <c r="I1005" s="68" t="s">
        <v>4362</v>
      </c>
      <c r="J1005" s="68" t="s">
        <v>4365</v>
      </c>
      <c r="K1005" s="68" t="s">
        <v>4366</v>
      </c>
    </row>
    <row r="1006" spans="2:11" ht="14.25" hidden="1" customHeight="1">
      <c r="B1006" s="364">
        <v>45780</v>
      </c>
      <c r="C1006" s="365">
        <v>45721</v>
      </c>
      <c r="D1006" s="68" t="s">
        <v>1785</v>
      </c>
      <c r="E1006" s="68" t="s">
        <v>1977</v>
      </c>
      <c r="F1006" s="68">
        <v>11887</v>
      </c>
      <c r="G1006" s="366">
        <v>0.29166666666666669</v>
      </c>
      <c r="H1006" s="366">
        <v>0.60416666666666663</v>
      </c>
      <c r="I1006" s="68" t="s">
        <v>4367</v>
      </c>
      <c r="J1006" s="68" t="s">
        <v>4368</v>
      </c>
      <c r="K1006" s="68" t="s">
        <v>4369</v>
      </c>
    </row>
    <row r="1007" spans="2:11" ht="14.25" hidden="1" customHeight="1">
      <c r="B1007" s="364">
        <v>45780</v>
      </c>
      <c r="C1007" s="365">
        <v>45721</v>
      </c>
      <c r="D1007" s="68" t="s">
        <v>1856</v>
      </c>
      <c r="E1007" s="68" t="s">
        <v>2004</v>
      </c>
      <c r="F1007" s="68">
        <v>4588</v>
      </c>
      <c r="G1007" s="366">
        <v>0.38541666666666669</v>
      </c>
      <c r="H1007" s="366">
        <v>0.40694444444444444</v>
      </c>
      <c r="I1007" s="68" t="s">
        <v>4370</v>
      </c>
      <c r="J1007" s="68" t="s">
        <v>4371</v>
      </c>
      <c r="K1007" s="68" t="s">
        <v>4372</v>
      </c>
    </row>
    <row r="1008" spans="2:11" ht="14.25" hidden="1" customHeight="1">
      <c r="B1008" s="364">
        <v>45780</v>
      </c>
      <c r="C1008" s="365">
        <v>45721</v>
      </c>
      <c r="D1008" s="68" t="s">
        <v>1748</v>
      </c>
      <c r="E1008" s="68" t="s">
        <v>1977</v>
      </c>
      <c r="F1008" s="68">
        <v>13999</v>
      </c>
      <c r="G1008" s="366">
        <v>0.43402777777777779</v>
      </c>
      <c r="H1008" s="366">
        <v>0.43958333333333333</v>
      </c>
      <c r="I1008" s="68" t="s">
        <v>4373</v>
      </c>
      <c r="J1008" s="68" t="s">
        <v>4374</v>
      </c>
      <c r="K1008" s="68" t="s">
        <v>4375</v>
      </c>
    </row>
    <row r="1009" spans="2:11" ht="14.25" hidden="1" customHeight="1">
      <c r="B1009" s="364">
        <v>45780</v>
      </c>
      <c r="C1009" s="365">
        <v>45721</v>
      </c>
      <c r="D1009" s="68" t="s">
        <v>1863</v>
      </c>
      <c r="E1009" s="68" t="s">
        <v>2004</v>
      </c>
      <c r="F1009" s="68">
        <v>3288</v>
      </c>
      <c r="G1009" s="366">
        <v>0.45833333333333331</v>
      </c>
      <c r="H1009" s="366">
        <v>0.48055555555555557</v>
      </c>
      <c r="I1009" s="68" t="s">
        <v>4376</v>
      </c>
      <c r="J1009" s="68" t="s">
        <v>4371</v>
      </c>
      <c r="K1009" s="68" t="s">
        <v>4377</v>
      </c>
    </row>
    <row r="1010" spans="2:11" ht="14.25" hidden="1" customHeight="1">
      <c r="B1010" s="364">
        <v>45780</v>
      </c>
      <c r="C1010" s="365">
        <v>45721</v>
      </c>
      <c r="D1010" s="68" t="s">
        <v>1839</v>
      </c>
      <c r="E1010" s="68" t="s">
        <v>2004</v>
      </c>
      <c r="F1010" s="68">
        <v>5002</v>
      </c>
      <c r="G1010" s="366">
        <v>0.42569444444444443</v>
      </c>
      <c r="H1010" s="366">
        <v>0.47638888888888886</v>
      </c>
      <c r="I1010" s="68" t="s">
        <v>3313</v>
      </c>
      <c r="J1010" s="68" t="s">
        <v>3314</v>
      </c>
      <c r="K1010" s="68" t="s">
        <v>4378</v>
      </c>
    </row>
    <row r="1011" spans="2:11" ht="14.25" hidden="1" customHeight="1">
      <c r="B1011" s="364">
        <v>45780</v>
      </c>
      <c r="C1011" s="365">
        <v>45721</v>
      </c>
      <c r="D1011" s="68" t="s">
        <v>1846</v>
      </c>
      <c r="E1011" s="68" t="s">
        <v>2004</v>
      </c>
      <c r="F1011" s="68">
        <v>3401</v>
      </c>
      <c r="G1011" s="366">
        <v>0.47569444444444442</v>
      </c>
      <c r="H1011" s="366">
        <v>0.57291666666666663</v>
      </c>
      <c r="I1011" s="68" t="s">
        <v>3704</v>
      </c>
      <c r="J1011" s="68" t="s">
        <v>3497</v>
      </c>
      <c r="K1011" s="68" t="s">
        <v>4379</v>
      </c>
    </row>
    <row r="1012" spans="2:11" ht="14.25" hidden="1" customHeight="1">
      <c r="B1012" s="364">
        <v>45780</v>
      </c>
      <c r="C1012" s="365">
        <v>45721</v>
      </c>
      <c r="D1012" s="68" t="s">
        <v>1850</v>
      </c>
      <c r="E1012" s="68" t="s">
        <v>2004</v>
      </c>
      <c r="F1012" s="68">
        <v>4824</v>
      </c>
      <c r="G1012" s="366">
        <v>0.55277777777777781</v>
      </c>
      <c r="H1012" s="366">
        <v>0.60347222222222219</v>
      </c>
      <c r="I1012" s="68" t="s">
        <v>3704</v>
      </c>
      <c r="J1012" s="68" t="s">
        <v>3497</v>
      </c>
      <c r="K1012" s="68" t="s">
        <v>4378</v>
      </c>
    </row>
    <row r="1013" spans="2:11" ht="14.25" hidden="1" customHeight="1">
      <c r="B1013" s="364">
        <v>45780</v>
      </c>
      <c r="C1013" s="365">
        <v>45721</v>
      </c>
      <c r="D1013" s="68" t="s">
        <v>1732</v>
      </c>
      <c r="E1013" s="68" t="s">
        <v>1977</v>
      </c>
      <c r="F1013" s="68">
        <v>13866</v>
      </c>
      <c r="G1013" s="366">
        <v>0.62638888888888888</v>
      </c>
      <c r="H1013" s="366">
        <v>0.65138888888888891</v>
      </c>
      <c r="I1013" s="68" t="s">
        <v>4380</v>
      </c>
      <c r="J1013" s="68" t="s">
        <v>3367</v>
      </c>
      <c r="K1013" s="68" t="s">
        <v>4381</v>
      </c>
    </row>
    <row r="1014" spans="2:11" ht="14.25" hidden="1" customHeight="1">
      <c r="B1014" s="364">
        <v>45780</v>
      </c>
      <c r="C1014" s="68" t="s">
        <v>4027</v>
      </c>
      <c r="D1014" s="68" t="s">
        <v>1837</v>
      </c>
      <c r="E1014" s="68" t="s">
        <v>2004</v>
      </c>
      <c r="F1014" s="68" t="s">
        <v>379</v>
      </c>
      <c r="G1014" s="366">
        <v>0.29166666666666669</v>
      </c>
      <c r="H1014" s="366">
        <v>0.49652777777777779</v>
      </c>
      <c r="I1014" s="68" t="s">
        <v>4382</v>
      </c>
      <c r="J1014" s="68" t="s">
        <v>4383</v>
      </c>
      <c r="K1014" s="68" t="s">
        <v>2127</v>
      </c>
    </row>
    <row r="1015" spans="2:11" ht="14.25" hidden="1" customHeight="1">
      <c r="B1015" s="364">
        <v>45780</v>
      </c>
      <c r="C1015" s="365">
        <v>45721</v>
      </c>
      <c r="D1015" s="68" t="s">
        <v>99</v>
      </c>
      <c r="E1015" s="68" t="s">
        <v>1977</v>
      </c>
      <c r="F1015" s="68">
        <v>1</v>
      </c>
      <c r="G1015" s="366">
        <v>0.55555555555555558</v>
      </c>
      <c r="H1015" s="366">
        <v>0.6875</v>
      </c>
      <c r="I1015" s="68" t="s">
        <v>3529</v>
      </c>
      <c r="J1015" s="68" t="s">
        <v>4384</v>
      </c>
      <c r="K1015" s="68" t="s">
        <v>4385</v>
      </c>
    </row>
    <row r="1016" spans="2:11" ht="14.25" hidden="1" customHeight="1">
      <c r="B1016" s="364">
        <v>45780</v>
      </c>
      <c r="C1016" s="365">
        <v>45721</v>
      </c>
      <c r="D1016" s="68" t="s">
        <v>1726</v>
      </c>
      <c r="E1016" s="68" t="s">
        <v>1977</v>
      </c>
      <c r="F1016" s="68">
        <v>1</v>
      </c>
      <c r="G1016" s="366">
        <v>0.57638888888888884</v>
      </c>
      <c r="H1016" s="366">
        <v>0.70625000000000004</v>
      </c>
      <c r="I1016" s="68" t="s">
        <v>4386</v>
      </c>
      <c r="J1016" s="68" t="s">
        <v>3329</v>
      </c>
      <c r="K1016" s="68" t="s">
        <v>4385</v>
      </c>
    </row>
    <row r="1017" spans="2:11" ht="14.25" hidden="1" customHeight="1">
      <c r="B1017" s="364">
        <v>45780</v>
      </c>
      <c r="C1017" s="365">
        <v>45721</v>
      </c>
      <c r="D1017" s="68" t="s">
        <v>1799</v>
      </c>
      <c r="E1017" s="68" t="s">
        <v>1987</v>
      </c>
      <c r="F1017" s="68">
        <v>11619</v>
      </c>
      <c r="G1017" s="366">
        <v>0.79166666666666663</v>
      </c>
      <c r="H1017" s="366">
        <v>0.95833333333333337</v>
      </c>
      <c r="I1017" s="68" t="s">
        <v>2659</v>
      </c>
      <c r="J1017" s="68" t="s">
        <v>4387</v>
      </c>
      <c r="K1017" s="68" t="s">
        <v>2178</v>
      </c>
    </row>
    <row r="1018" spans="2:11" ht="14.25" hidden="1" customHeight="1">
      <c r="B1018" s="364">
        <v>45780</v>
      </c>
      <c r="C1018" s="365">
        <v>45752</v>
      </c>
      <c r="D1018" s="68" t="s">
        <v>1818</v>
      </c>
      <c r="E1018" s="68" t="s">
        <v>1987</v>
      </c>
      <c r="F1018" s="68">
        <v>6464</v>
      </c>
      <c r="G1018" s="366">
        <v>0.95833333333333337</v>
      </c>
      <c r="H1018" s="366">
        <v>7.6388888888888895E-2</v>
      </c>
      <c r="I1018" s="68" t="s">
        <v>2421</v>
      </c>
      <c r="J1018" s="68" t="s">
        <v>4388</v>
      </c>
      <c r="K1018" s="68" t="s">
        <v>2178</v>
      </c>
    </row>
    <row r="1019" spans="2:11" ht="14.25" hidden="1" customHeight="1">
      <c r="B1019" s="364">
        <v>45780</v>
      </c>
      <c r="C1019" s="365">
        <v>45721</v>
      </c>
      <c r="D1019" s="68" t="s">
        <v>1730</v>
      </c>
      <c r="E1019" s="68" t="s">
        <v>1977</v>
      </c>
      <c r="F1019" s="68">
        <v>13930</v>
      </c>
      <c r="G1019" s="366">
        <v>0.79166666666666663</v>
      </c>
      <c r="H1019" s="366">
        <v>0.125</v>
      </c>
      <c r="I1019" s="68" t="s">
        <v>4389</v>
      </c>
      <c r="J1019" s="68" t="s">
        <v>4390</v>
      </c>
      <c r="K1019" s="68" t="s">
        <v>4391</v>
      </c>
    </row>
    <row r="1020" spans="2:11" ht="14.25" hidden="1" customHeight="1">
      <c r="B1020" s="364">
        <v>45780</v>
      </c>
      <c r="C1020" s="365">
        <v>45752</v>
      </c>
      <c r="D1020" s="68" t="s">
        <v>1733</v>
      </c>
      <c r="E1020" s="68" t="s">
        <v>1977</v>
      </c>
      <c r="F1020" s="68">
        <v>12092</v>
      </c>
      <c r="G1020" s="366">
        <v>4.2361111111111113E-2</v>
      </c>
      <c r="H1020" s="366">
        <v>8.5416666666666669E-2</v>
      </c>
      <c r="I1020" s="68" t="s">
        <v>4392</v>
      </c>
      <c r="J1020" s="68" t="s">
        <v>4393</v>
      </c>
      <c r="K1020" s="68" t="s">
        <v>2235</v>
      </c>
    </row>
    <row r="1021" spans="2:11" ht="14.25" hidden="1" customHeight="1">
      <c r="B1021" s="364">
        <v>45780</v>
      </c>
      <c r="C1021" s="365">
        <v>45752</v>
      </c>
      <c r="D1021" s="68" t="s">
        <v>1844</v>
      </c>
      <c r="E1021" s="68" t="s">
        <v>2004</v>
      </c>
      <c r="F1021" s="68">
        <v>4708</v>
      </c>
      <c r="G1021" s="366">
        <v>0.12638888888888888</v>
      </c>
      <c r="H1021" s="366">
        <v>0.12847222222222221</v>
      </c>
      <c r="I1021" s="68" t="s">
        <v>2086</v>
      </c>
      <c r="J1021" s="68" t="s">
        <v>4394</v>
      </c>
      <c r="K1021" s="68" t="s">
        <v>2235</v>
      </c>
    </row>
    <row r="1022" spans="2:11" ht="14.25" hidden="1" customHeight="1">
      <c r="B1022" s="364">
        <v>45780</v>
      </c>
      <c r="C1022" s="365">
        <v>45752</v>
      </c>
      <c r="D1022" s="68" t="s">
        <v>1733</v>
      </c>
      <c r="E1022" s="68" t="s">
        <v>1977</v>
      </c>
      <c r="F1022" s="68">
        <v>12092</v>
      </c>
      <c r="G1022" s="366">
        <v>6.8750000000000006E-2</v>
      </c>
      <c r="H1022" s="366">
        <v>0.16666666666666666</v>
      </c>
      <c r="I1022" s="68" t="s">
        <v>312</v>
      </c>
      <c r="J1022" s="68" t="s">
        <v>4395</v>
      </c>
      <c r="K1022" s="68" t="s">
        <v>3908</v>
      </c>
    </row>
    <row r="1023" spans="2:11" ht="14.25" hidden="1" customHeight="1">
      <c r="B1023" s="364">
        <v>45780</v>
      </c>
      <c r="C1023" s="365">
        <v>45752</v>
      </c>
      <c r="D1023" s="68" t="s">
        <v>4396</v>
      </c>
      <c r="E1023" s="68" t="s">
        <v>1987</v>
      </c>
      <c r="F1023" s="68">
        <v>11162</v>
      </c>
      <c r="G1023" s="366">
        <v>7.5694444444444439E-2</v>
      </c>
      <c r="H1023" s="366">
        <v>0.12222222222222222</v>
      </c>
      <c r="I1023" s="68" t="s">
        <v>1230</v>
      </c>
      <c r="J1023" s="68" t="s">
        <v>4397</v>
      </c>
      <c r="K1023" s="68" t="s">
        <v>2178</v>
      </c>
    </row>
    <row r="1024" spans="2:11" ht="14.25" hidden="1" customHeight="1">
      <c r="B1024" s="364">
        <v>45780</v>
      </c>
      <c r="C1024" s="365">
        <v>45752</v>
      </c>
      <c r="D1024" s="68" t="s">
        <v>1798</v>
      </c>
      <c r="E1024" s="68" t="s">
        <v>1987</v>
      </c>
      <c r="F1024" s="68">
        <v>11393</v>
      </c>
      <c r="G1024" s="366">
        <v>0.5</v>
      </c>
      <c r="H1024" s="366">
        <v>0.17430555555555555</v>
      </c>
      <c r="I1024" s="68" t="s">
        <v>3851</v>
      </c>
      <c r="J1024" s="68" t="s">
        <v>4398</v>
      </c>
      <c r="K1024" s="68" t="s">
        <v>2178</v>
      </c>
    </row>
    <row r="1025" spans="2:11" ht="14.25" hidden="1" customHeight="1">
      <c r="B1025" s="364">
        <v>45780</v>
      </c>
      <c r="C1025" s="365">
        <v>45752</v>
      </c>
      <c r="D1025" s="68" t="s">
        <v>1728</v>
      </c>
      <c r="E1025" s="68" t="s">
        <v>1977</v>
      </c>
      <c r="F1025" s="68">
        <v>14713</v>
      </c>
      <c r="G1025" s="366">
        <v>8.9583333333333334E-2</v>
      </c>
      <c r="H1025" s="366">
        <v>0.20277777777777778</v>
      </c>
      <c r="I1025" s="68" t="s">
        <v>4399</v>
      </c>
      <c r="J1025" s="68" t="s">
        <v>4400</v>
      </c>
      <c r="K1025" s="68" t="s">
        <v>4401</v>
      </c>
    </row>
    <row r="1026" spans="2:11" ht="14.25" hidden="1" customHeight="1">
      <c r="B1026" s="364">
        <v>45780</v>
      </c>
      <c r="C1026" s="365">
        <v>45721</v>
      </c>
      <c r="D1026" s="68" t="s">
        <v>1881</v>
      </c>
      <c r="E1026" s="68" t="s">
        <v>2004</v>
      </c>
      <c r="F1026" s="68">
        <v>3575</v>
      </c>
      <c r="G1026" s="366">
        <v>0</v>
      </c>
      <c r="H1026" s="366">
        <v>0.18541666666666667</v>
      </c>
      <c r="I1026" s="68" t="s">
        <v>4402</v>
      </c>
      <c r="J1026" s="68" t="s">
        <v>4403</v>
      </c>
      <c r="K1026" s="68" t="s">
        <v>2006</v>
      </c>
    </row>
    <row r="1027" spans="2:11" ht="14.25" hidden="1" customHeight="1">
      <c r="B1027" s="364">
        <v>45780</v>
      </c>
      <c r="C1027" s="365">
        <v>45721</v>
      </c>
      <c r="D1027" s="68" t="s">
        <v>99</v>
      </c>
      <c r="E1027" s="68" t="s">
        <v>1977</v>
      </c>
      <c r="F1027" s="68">
        <v>13335</v>
      </c>
      <c r="G1027" s="366">
        <v>0.2013888888888889</v>
      </c>
      <c r="H1027" s="366">
        <v>0.22361111111111112</v>
      </c>
      <c r="I1027" s="68" t="s">
        <v>4404</v>
      </c>
      <c r="J1027" s="68" t="s">
        <v>4405</v>
      </c>
      <c r="K1027" s="68" t="s">
        <v>2006</v>
      </c>
    </row>
    <row r="1028" spans="2:11" ht="14.25" hidden="1" customHeight="1">
      <c r="B1028" s="364">
        <v>45780</v>
      </c>
      <c r="C1028" s="365">
        <v>45752</v>
      </c>
      <c r="D1028" s="68" t="s">
        <v>1863</v>
      </c>
      <c r="E1028" s="68" t="s">
        <v>2004</v>
      </c>
      <c r="F1028" s="68">
        <v>3287</v>
      </c>
      <c r="G1028" s="366">
        <v>0.29166666666666669</v>
      </c>
      <c r="H1028" s="366">
        <v>0.34444444444444444</v>
      </c>
      <c r="I1028" s="68" t="s">
        <v>4406</v>
      </c>
      <c r="J1028" s="68" t="s">
        <v>4407</v>
      </c>
      <c r="K1028" s="68" t="s">
        <v>4408</v>
      </c>
    </row>
    <row r="1029" spans="2:11" ht="14.25" hidden="1" customHeight="1">
      <c r="B1029" s="364">
        <v>45780</v>
      </c>
      <c r="C1029" s="365">
        <v>45752</v>
      </c>
      <c r="D1029" s="68" t="s">
        <v>1744</v>
      </c>
      <c r="E1029" s="68" t="s">
        <v>1977</v>
      </c>
      <c r="F1029" s="68">
        <v>0</v>
      </c>
      <c r="G1029" s="366">
        <v>0.29166666666666669</v>
      </c>
      <c r="H1029" s="366">
        <v>0.35069444444444442</v>
      </c>
      <c r="I1029" s="68" t="s">
        <v>4409</v>
      </c>
      <c r="J1029" s="68" t="s">
        <v>4410</v>
      </c>
      <c r="K1029" s="68" t="s">
        <v>4347</v>
      </c>
    </row>
    <row r="1030" spans="2:11" ht="14.25" hidden="1" customHeight="1">
      <c r="B1030" s="364">
        <v>45780</v>
      </c>
      <c r="C1030" s="365">
        <v>45721</v>
      </c>
      <c r="D1030" s="68" t="s">
        <v>99</v>
      </c>
      <c r="E1030" s="68" t="s">
        <v>1977</v>
      </c>
      <c r="F1030" s="68">
        <v>13332</v>
      </c>
      <c r="G1030" s="366">
        <v>0.81388888888888888</v>
      </c>
      <c r="H1030" s="366">
        <v>0.91319444444444442</v>
      </c>
      <c r="I1030" s="68" t="s">
        <v>4411</v>
      </c>
      <c r="J1030" s="68" t="s">
        <v>4412</v>
      </c>
      <c r="K1030" s="68" t="s">
        <v>4413</v>
      </c>
    </row>
    <row r="1031" spans="2:11" ht="14.25" hidden="1" customHeight="1">
      <c r="B1031" s="364">
        <v>45780</v>
      </c>
      <c r="C1031" s="365">
        <v>45721</v>
      </c>
      <c r="D1031" s="68" t="s">
        <v>106</v>
      </c>
      <c r="E1031" s="68" t="s">
        <v>1977</v>
      </c>
      <c r="F1031" s="68">
        <v>13619</v>
      </c>
      <c r="G1031" s="366">
        <v>0.90972222222222221</v>
      </c>
      <c r="H1031" s="366">
        <v>0.93680555555555556</v>
      </c>
      <c r="I1031" s="68" t="s">
        <v>4414</v>
      </c>
      <c r="J1031" s="68" t="s">
        <v>4415</v>
      </c>
      <c r="K1031" s="68" t="s">
        <v>3254</v>
      </c>
    </row>
    <row r="1032" spans="2:11" ht="14.25" hidden="1" customHeight="1">
      <c r="B1032" s="364">
        <v>45780</v>
      </c>
      <c r="C1032" s="365">
        <v>45721</v>
      </c>
      <c r="D1032" s="68" t="s">
        <v>1879</v>
      </c>
      <c r="E1032" s="68" t="s">
        <v>2004</v>
      </c>
      <c r="F1032" s="68">
        <v>3612</v>
      </c>
      <c r="G1032" s="366">
        <v>0.94444444444444442</v>
      </c>
      <c r="H1032" s="366">
        <v>0.95</v>
      </c>
      <c r="I1032" s="68" t="s">
        <v>4416</v>
      </c>
      <c r="J1032" s="68" t="s">
        <v>4417</v>
      </c>
      <c r="K1032" s="68" t="s">
        <v>4418</v>
      </c>
    </row>
    <row r="1033" spans="2:11" ht="14.25" hidden="1" customHeight="1">
      <c r="B1033" s="364">
        <v>45780</v>
      </c>
      <c r="C1033" s="365">
        <v>45721</v>
      </c>
      <c r="D1033" s="68" t="s">
        <v>88</v>
      </c>
      <c r="E1033" s="68" t="s">
        <v>1977</v>
      </c>
      <c r="F1033" s="68">
        <v>14144</v>
      </c>
      <c r="G1033" s="366">
        <v>0.8125</v>
      </c>
      <c r="H1033" s="366">
        <v>0.83611111111111114</v>
      </c>
      <c r="I1033" s="68" t="s">
        <v>4419</v>
      </c>
      <c r="J1033" s="68" t="s">
        <v>4420</v>
      </c>
      <c r="K1033" s="68" t="s">
        <v>3254</v>
      </c>
    </row>
    <row r="1034" spans="2:11" ht="14.25" hidden="1" customHeight="1">
      <c r="B1034" s="364">
        <v>45780</v>
      </c>
      <c r="C1034" s="365">
        <v>45752</v>
      </c>
      <c r="D1034" s="68" t="s">
        <v>1875</v>
      </c>
      <c r="E1034" s="68" t="s">
        <v>2004</v>
      </c>
      <c r="F1034" s="68">
        <v>3375</v>
      </c>
      <c r="G1034" s="366">
        <v>0.10069444444444445</v>
      </c>
      <c r="H1034" s="366">
        <v>0.1076388888888889</v>
      </c>
      <c r="I1034" s="68" t="s">
        <v>4421</v>
      </c>
      <c r="J1034" s="68" t="s">
        <v>4422</v>
      </c>
      <c r="K1034" s="68" t="s">
        <v>4423</v>
      </c>
    </row>
    <row r="1035" spans="2:11" ht="14.25" hidden="1" customHeight="1">
      <c r="B1035" s="364">
        <v>45780</v>
      </c>
      <c r="C1035" s="365">
        <v>45752</v>
      </c>
      <c r="D1035" s="68" t="s">
        <v>1740</v>
      </c>
      <c r="E1035" s="68" t="s">
        <v>1977</v>
      </c>
      <c r="F1035" s="68">
        <v>14544</v>
      </c>
      <c r="G1035" s="366">
        <v>4.1666666666666664E-2</v>
      </c>
      <c r="H1035" s="366">
        <v>5.9027777777777776E-2</v>
      </c>
      <c r="I1035" s="68" t="s">
        <v>4424</v>
      </c>
      <c r="J1035" s="68" t="s">
        <v>4425</v>
      </c>
      <c r="K1035" s="68" t="s">
        <v>4423</v>
      </c>
    </row>
    <row r="1036" spans="2:11" ht="14.25" hidden="1" customHeight="1">
      <c r="B1036" s="364">
        <v>45780</v>
      </c>
      <c r="C1036" s="365">
        <v>45752</v>
      </c>
      <c r="D1036" s="68" t="s">
        <v>1841</v>
      </c>
      <c r="E1036" s="68" t="s">
        <v>2004</v>
      </c>
      <c r="F1036" s="68">
        <v>5094</v>
      </c>
      <c r="G1036" s="366">
        <v>0.33333333333333331</v>
      </c>
      <c r="H1036" s="366">
        <v>0.40277777777777779</v>
      </c>
      <c r="I1036" s="68" t="s">
        <v>4072</v>
      </c>
      <c r="J1036" s="68" t="s">
        <v>4426</v>
      </c>
      <c r="K1036" s="68" t="s">
        <v>4427</v>
      </c>
    </row>
    <row r="1037" spans="2:11" ht="14.25" hidden="1" customHeight="1">
      <c r="B1037" s="364">
        <v>45780</v>
      </c>
      <c r="C1037" s="365">
        <v>45752</v>
      </c>
      <c r="D1037" s="68" t="s">
        <v>1872</v>
      </c>
      <c r="E1037" s="68" t="s">
        <v>2004</v>
      </c>
      <c r="F1037" s="68">
        <v>3321</v>
      </c>
      <c r="G1037" s="366">
        <v>0.39583333333333331</v>
      </c>
      <c r="H1037" s="366">
        <v>0.42708333333333331</v>
      </c>
      <c r="I1037" s="68" t="s">
        <v>4072</v>
      </c>
      <c r="J1037" s="68" t="s">
        <v>4428</v>
      </c>
      <c r="K1037" s="68" t="s">
        <v>4429</v>
      </c>
    </row>
    <row r="1038" spans="2:11" ht="14.25" hidden="1" customHeight="1">
      <c r="B1038" s="364">
        <v>45780</v>
      </c>
      <c r="C1038" s="365">
        <v>45721</v>
      </c>
      <c r="D1038" s="68" t="s">
        <v>1846</v>
      </c>
      <c r="E1038" s="68" t="s">
        <v>2004</v>
      </c>
      <c r="F1038" s="68">
        <v>3401</v>
      </c>
      <c r="G1038" s="366">
        <v>0.58888888888888891</v>
      </c>
      <c r="H1038" s="366">
        <v>4.2361111111111113E-2</v>
      </c>
      <c r="I1038" s="68" t="s">
        <v>4430</v>
      </c>
      <c r="J1038" s="68" t="s">
        <v>3421</v>
      </c>
      <c r="K1038" s="68" t="s">
        <v>3285</v>
      </c>
    </row>
    <row r="1039" spans="2:11" ht="14.25" hidden="1" customHeight="1">
      <c r="B1039" s="364">
        <v>45780</v>
      </c>
      <c r="C1039" s="365">
        <v>45721</v>
      </c>
      <c r="D1039" s="68" t="s">
        <v>1864</v>
      </c>
      <c r="E1039" s="68" t="s">
        <v>2004</v>
      </c>
      <c r="F1039" s="68">
        <v>2935</v>
      </c>
      <c r="G1039" s="366">
        <v>0.69374999999999998</v>
      </c>
      <c r="H1039" s="366">
        <v>7.9861111111111105E-2</v>
      </c>
      <c r="I1039" s="68" t="s">
        <v>4431</v>
      </c>
      <c r="J1039" s="68" t="s">
        <v>3476</v>
      </c>
      <c r="K1039" s="68" t="s">
        <v>3285</v>
      </c>
    </row>
    <row r="1040" spans="2:11" ht="14.25" hidden="1" customHeight="1">
      <c r="B1040" s="364">
        <v>45780</v>
      </c>
      <c r="C1040" s="365">
        <v>45721</v>
      </c>
      <c r="D1040" s="68" t="s">
        <v>101</v>
      </c>
      <c r="E1040" s="68" t="s">
        <v>1977</v>
      </c>
      <c r="F1040" s="68">
        <v>11429</v>
      </c>
      <c r="G1040" s="366">
        <v>0.45694444444444443</v>
      </c>
      <c r="H1040" s="366">
        <v>8.6805555555555552E-2</v>
      </c>
      <c r="I1040" s="68" t="s">
        <v>4432</v>
      </c>
      <c r="J1040" s="68" t="s">
        <v>4433</v>
      </c>
      <c r="K1040" s="68" t="s">
        <v>3285</v>
      </c>
    </row>
    <row r="1041" spans="2:11" ht="14.25" hidden="1" customHeight="1">
      <c r="B1041" s="364">
        <v>45780</v>
      </c>
      <c r="C1041" s="365">
        <v>45721</v>
      </c>
      <c r="D1041" s="68" t="s">
        <v>1732</v>
      </c>
      <c r="E1041" s="68" t="s">
        <v>1977</v>
      </c>
      <c r="F1041" s="68">
        <v>13868</v>
      </c>
      <c r="G1041" s="366">
        <v>0.10833333333333334</v>
      </c>
      <c r="H1041" s="366">
        <v>0.14097222222222222</v>
      </c>
      <c r="I1041" s="68" t="s">
        <v>3277</v>
      </c>
      <c r="J1041" s="68" t="s">
        <v>3278</v>
      </c>
      <c r="K1041" s="68" t="s">
        <v>3285</v>
      </c>
    </row>
    <row r="1042" spans="2:11" ht="14.25" hidden="1" customHeight="1">
      <c r="B1042" s="364">
        <v>45780</v>
      </c>
      <c r="C1042" s="365">
        <v>45721</v>
      </c>
      <c r="D1042" s="68" t="s">
        <v>1759</v>
      </c>
      <c r="E1042" s="68" t="s">
        <v>1977</v>
      </c>
      <c r="F1042" s="68">
        <v>14265</v>
      </c>
      <c r="G1042" s="366">
        <v>0.10138888888888889</v>
      </c>
      <c r="H1042" s="366">
        <v>0.20694444444444443</v>
      </c>
      <c r="I1042" s="68" t="s">
        <v>3274</v>
      </c>
      <c r="J1042" s="68" t="s">
        <v>3275</v>
      </c>
      <c r="K1042" s="68" t="s">
        <v>3284</v>
      </c>
    </row>
    <row r="1043" spans="2:11" ht="14.25" hidden="1" customHeight="1">
      <c r="B1043" s="364">
        <v>45781</v>
      </c>
      <c r="C1043" s="365">
        <v>45752</v>
      </c>
      <c r="D1043" s="68" t="s">
        <v>1850</v>
      </c>
      <c r="E1043" s="68" t="s">
        <v>2004</v>
      </c>
      <c r="F1043" s="68">
        <v>4832</v>
      </c>
      <c r="G1043" s="366">
        <v>0.375</v>
      </c>
      <c r="H1043" s="366">
        <v>0.4236111111111111</v>
      </c>
      <c r="I1043" s="68" t="s">
        <v>4072</v>
      </c>
      <c r="J1043" s="68" t="s">
        <v>4434</v>
      </c>
      <c r="K1043" s="68" t="s">
        <v>4429</v>
      </c>
    </row>
    <row r="1044" spans="2:11" ht="14.25" hidden="1" customHeight="1">
      <c r="B1044" s="364">
        <v>45781</v>
      </c>
      <c r="C1044" s="365">
        <v>45693</v>
      </c>
      <c r="D1044" s="68" t="s">
        <v>1745</v>
      </c>
      <c r="E1044" s="68" t="s">
        <v>1977</v>
      </c>
      <c r="F1044" s="68">
        <v>13282</v>
      </c>
      <c r="G1044" s="366">
        <v>0.29166666666666669</v>
      </c>
      <c r="H1044" s="366">
        <v>0.4201388888888889</v>
      </c>
      <c r="I1044" s="68" t="s">
        <v>4435</v>
      </c>
      <c r="J1044" s="68" t="s">
        <v>4436</v>
      </c>
      <c r="K1044" s="68" t="s">
        <v>4437</v>
      </c>
    </row>
    <row r="1045" spans="2:11" ht="14.25" hidden="1" customHeight="1">
      <c r="B1045" s="364">
        <v>45781</v>
      </c>
      <c r="C1045" s="365">
        <v>45752</v>
      </c>
      <c r="D1045" s="68" t="s">
        <v>1736</v>
      </c>
      <c r="E1045" s="68" t="s">
        <v>1977</v>
      </c>
      <c r="F1045" s="68">
        <v>10791</v>
      </c>
      <c r="G1045" s="366">
        <v>0.54166666666666663</v>
      </c>
      <c r="H1045" s="366">
        <v>0.58680555555555558</v>
      </c>
      <c r="I1045" s="68" t="s">
        <v>4072</v>
      </c>
      <c r="J1045" s="68" t="s">
        <v>4438</v>
      </c>
      <c r="K1045" s="68" t="s">
        <v>4429</v>
      </c>
    </row>
    <row r="1046" spans="2:11" ht="14.25" hidden="1" customHeight="1">
      <c r="B1046" s="364">
        <v>45781</v>
      </c>
      <c r="C1046" s="365">
        <v>45752</v>
      </c>
      <c r="D1046" s="68" t="s">
        <v>102</v>
      </c>
      <c r="E1046" s="68" t="s">
        <v>1977</v>
      </c>
      <c r="F1046" s="68">
        <v>13343</v>
      </c>
      <c r="G1046" s="366">
        <v>0.5625</v>
      </c>
      <c r="H1046" s="366">
        <v>0.59375</v>
      </c>
      <c r="I1046" s="68" t="s">
        <v>4072</v>
      </c>
      <c r="J1046" s="68" t="s">
        <v>4439</v>
      </c>
      <c r="K1046" s="68" t="s">
        <v>4429</v>
      </c>
    </row>
    <row r="1047" spans="2:11" ht="14.25" hidden="1" customHeight="1">
      <c r="B1047" s="364">
        <v>45781</v>
      </c>
      <c r="C1047" s="365">
        <v>45752</v>
      </c>
      <c r="D1047" s="68" t="s">
        <v>1796</v>
      </c>
      <c r="E1047" s="68" t="s">
        <v>1987</v>
      </c>
      <c r="F1047" s="68">
        <v>11553</v>
      </c>
      <c r="G1047" s="366">
        <v>0.3298611111111111</v>
      </c>
      <c r="H1047" s="366">
        <v>0.34583333333333333</v>
      </c>
      <c r="I1047" s="68" t="s">
        <v>4440</v>
      </c>
      <c r="J1047" s="68" t="s">
        <v>4441</v>
      </c>
      <c r="K1047" s="68" t="s">
        <v>4442</v>
      </c>
    </row>
    <row r="1048" spans="2:11" ht="14.25" hidden="1" customHeight="1">
      <c r="B1048" s="364">
        <v>45781</v>
      </c>
      <c r="C1048" s="365">
        <v>45752</v>
      </c>
      <c r="D1048" s="68" t="s">
        <v>1867</v>
      </c>
      <c r="E1048" s="68" t="s">
        <v>2004</v>
      </c>
      <c r="F1048" s="68">
        <v>4280</v>
      </c>
      <c r="G1048" s="366">
        <v>0.33333333333333331</v>
      </c>
      <c r="H1048" s="366">
        <v>0.3527777777777778</v>
      </c>
      <c r="I1048" s="68" t="s">
        <v>4443</v>
      </c>
      <c r="J1048" s="68" t="s">
        <v>4444</v>
      </c>
      <c r="K1048" s="68" t="s">
        <v>4442</v>
      </c>
    </row>
    <row r="1049" spans="2:11" ht="14.25" hidden="1" customHeight="1">
      <c r="B1049" s="364">
        <v>45781</v>
      </c>
      <c r="C1049" s="365">
        <v>45752</v>
      </c>
      <c r="D1049" s="68" t="s">
        <v>1732</v>
      </c>
      <c r="E1049" s="68" t="s">
        <v>1977</v>
      </c>
      <c r="F1049" s="68">
        <v>13870</v>
      </c>
      <c r="G1049" s="366">
        <v>0.34930555555555554</v>
      </c>
      <c r="H1049" s="366">
        <v>0.35972222222222222</v>
      </c>
      <c r="I1049" s="68" t="s">
        <v>4445</v>
      </c>
      <c r="J1049" s="68" t="s">
        <v>4446</v>
      </c>
      <c r="K1049" s="68" t="s">
        <v>4447</v>
      </c>
    </row>
    <row r="1050" spans="2:11" ht="14.25" hidden="1" customHeight="1">
      <c r="B1050" s="364">
        <v>45781</v>
      </c>
      <c r="C1050" s="365">
        <v>45752</v>
      </c>
      <c r="D1050" s="68" t="s">
        <v>1865</v>
      </c>
      <c r="E1050" s="68" t="s">
        <v>2004</v>
      </c>
      <c r="F1050" s="68">
        <v>4159</v>
      </c>
      <c r="G1050" s="366">
        <v>0.36736111111111114</v>
      </c>
      <c r="H1050" s="366">
        <v>0.39791666666666664</v>
      </c>
      <c r="I1050" s="68" t="s">
        <v>4448</v>
      </c>
      <c r="J1050" s="68" t="s">
        <v>4449</v>
      </c>
      <c r="K1050" s="68" t="s">
        <v>4450</v>
      </c>
    </row>
    <row r="1051" spans="2:11" ht="14.25" hidden="1" customHeight="1">
      <c r="B1051" s="364">
        <v>45781</v>
      </c>
      <c r="C1051" s="365">
        <v>45752</v>
      </c>
      <c r="D1051" s="68" t="s">
        <v>1875</v>
      </c>
      <c r="E1051" s="68" t="s">
        <v>2004</v>
      </c>
      <c r="F1051" s="68">
        <v>3378</v>
      </c>
      <c r="G1051" s="366">
        <v>0.30763888888888891</v>
      </c>
      <c r="H1051" s="366">
        <v>0.4465277777777778</v>
      </c>
      <c r="I1051" s="68" t="s">
        <v>4451</v>
      </c>
      <c r="J1051" s="68" t="s">
        <v>4452</v>
      </c>
      <c r="K1051" s="68" t="s">
        <v>4450</v>
      </c>
    </row>
    <row r="1052" spans="2:11" ht="14.25" hidden="1" customHeight="1">
      <c r="B1052" s="364">
        <v>45781</v>
      </c>
      <c r="C1052" s="365">
        <v>45752</v>
      </c>
      <c r="D1052" s="68" t="s">
        <v>1881</v>
      </c>
      <c r="E1052" s="68" t="s">
        <v>2004</v>
      </c>
      <c r="F1052" s="68">
        <v>3580</v>
      </c>
      <c r="G1052" s="366">
        <v>0.45069444444444445</v>
      </c>
      <c r="H1052" s="366">
        <v>0.46111111111111114</v>
      </c>
      <c r="I1052" s="68" t="s">
        <v>3310</v>
      </c>
      <c r="J1052" s="68" t="s">
        <v>3311</v>
      </c>
      <c r="K1052" s="68" t="s">
        <v>4453</v>
      </c>
    </row>
    <row r="1053" spans="2:11" ht="14.25" hidden="1" customHeight="1">
      <c r="B1053" s="364">
        <v>45781</v>
      </c>
      <c r="C1053" s="365">
        <v>45752</v>
      </c>
      <c r="D1053" s="68" t="s">
        <v>1865</v>
      </c>
      <c r="E1053" s="68" t="s">
        <v>2004</v>
      </c>
      <c r="F1053" s="68">
        <v>4161</v>
      </c>
      <c r="G1053" s="366">
        <v>0.53125</v>
      </c>
      <c r="H1053" s="366">
        <v>0.57430555555555551</v>
      </c>
      <c r="I1053" s="68" t="s">
        <v>4376</v>
      </c>
      <c r="J1053" s="68" t="s">
        <v>4371</v>
      </c>
      <c r="K1053" s="68" t="s">
        <v>4454</v>
      </c>
    </row>
    <row r="1054" spans="2:11" ht="14.25" hidden="1" customHeight="1">
      <c r="B1054" s="364">
        <v>45781</v>
      </c>
      <c r="C1054" s="365">
        <v>45752</v>
      </c>
      <c r="D1054" s="68" t="s">
        <v>103</v>
      </c>
      <c r="E1054" s="68" t="s">
        <v>1977</v>
      </c>
      <c r="F1054" s="68">
        <v>13584</v>
      </c>
      <c r="G1054" s="366">
        <v>0.58333333333333337</v>
      </c>
      <c r="H1054" s="366">
        <v>0.60763888888888884</v>
      </c>
      <c r="I1054" s="68" t="s">
        <v>4072</v>
      </c>
      <c r="J1054" s="68" t="s">
        <v>4455</v>
      </c>
      <c r="K1054" s="68" t="s">
        <v>4456</v>
      </c>
    </row>
    <row r="1055" spans="2:11" ht="14.25" hidden="1" customHeight="1">
      <c r="B1055" s="364">
        <v>45781</v>
      </c>
      <c r="C1055" s="365">
        <v>45966</v>
      </c>
      <c r="D1055" s="68" t="s">
        <v>1731</v>
      </c>
      <c r="E1055" s="68" t="s">
        <v>1977</v>
      </c>
      <c r="F1055" s="68">
        <v>12610</v>
      </c>
      <c r="G1055" s="366">
        <v>0.3347222222222222</v>
      </c>
      <c r="H1055" s="366">
        <v>0.62152777777777779</v>
      </c>
      <c r="I1055" s="68" t="s">
        <v>4457</v>
      </c>
      <c r="J1055" s="68" t="s">
        <v>4458</v>
      </c>
      <c r="K1055" s="68" t="s">
        <v>4459</v>
      </c>
    </row>
    <row r="1056" spans="2:11" ht="14.25" hidden="1" customHeight="1">
      <c r="B1056" s="364">
        <v>45781</v>
      </c>
      <c r="C1056" s="365">
        <v>45752</v>
      </c>
      <c r="D1056" s="68" t="s">
        <v>1864</v>
      </c>
      <c r="E1056" s="68" t="s">
        <v>2004</v>
      </c>
      <c r="F1056" s="68">
        <v>3945</v>
      </c>
      <c r="G1056" s="366">
        <v>0.5625</v>
      </c>
      <c r="H1056" s="366">
        <v>0.64583333333333337</v>
      </c>
      <c r="I1056" s="68" t="s">
        <v>2194</v>
      </c>
      <c r="J1056" s="68" t="s">
        <v>4460</v>
      </c>
      <c r="K1056" s="68" t="s">
        <v>4296</v>
      </c>
    </row>
    <row r="1057" spans="2:11" ht="14.25" hidden="1" customHeight="1">
      <c r="B1057" s="364">
        <v>45781</v>
      </c>
      <c r="C1057" s="365">
        <v>45752</v>
      </c>
      <c r="D1057" s="68" t="s">
        <v>1734</v>
      </c>
      <c r="E1057" s="68" t="s">
        <v>1977</v>
      </c>
      <c r="F1057" s="68" t="s">
        <v>382</v>
      </c>
      <c r="G1057" s="366">
        <v>0.58333333333333337</v>
      </c>
      <c r="H1057" s="366">
        <v>0.61805555555555558</v>
      </c>
      <c r="I1057" s="68" t="s">
        <v>4461</v>
      </c>
      <c r="J1057" s="68" t="s">
        <v>4462</v>
      </c>
      <c r="K1057" s="68" t="s">
        <v>4296</v>
      </c>
    </row>
    <row r="1058" spans="2:11" ht="14.25" hidden="1" customHeight="1">
      <c r="B1058" s="364">
        <v>45781</v>
      </c>
      <c r="C1058" s="365">
        <v>45752</v>
      </c>
      <c r="D1058" s="68" t="s">
        <v>4463</v>
      </c>
      <c r="E1058" s="68" t="s">
        <v>1977</v>
      </c>
      <c r="F1058" s="68" t="s">
        <v>382</v>
      </c>
      <c r="G1058" s="366">
        <v>0.29166666666666669</v>
      </c>
      <c r="H1058" s="366">
        <v>0.57638888888888884</v>
      </c>
      <c r="I1058" s="68" t="s">
        <v>4464</v>
      </c>
      <c r="J1058" s="68" t="s">
        <v>4465</v>
      </c>
      <c r="K1058" s="68" t="s">
        <v>4296</v>
      </c>
    </row>
    <row r="1059" spans="2:11" ht="14.25" hidden="1" customHeight="1">
      <c r="B1059" s="364">
        <v>45781</v>
      </c>
      <c r="C1059" s="365">
        <v>45752</v>
      </c>
      <c r="D1059" s="68" t="s">
        <v>1739</v>
      </c>
      <c r="E1059" s="68" t="s">
        <v>1977</v>
      </c>
      <c r="F1059" s="68" t="s">
        <v>382</v>
      </c>
      <c r="G1059" s="366">
        <v>0.3125</v>
      </c>
      <c r="H1059" s="366">
        <v>0.35416666666666669</v>
      </c>
      <c r="I1059" s="68" t="s">
        <v>1313</v>
      </c>
      <c r="J1059" s="68" t="s">
        <v>4466</v>
      </c>
      <c r="K1059" s="68" t="s">
        <v>4467</v>
      </c>
    </row>
    <row r="1060" spans="2:11" ht="14.25" hidden="1" customHeight="1">
      <c r="B1060" s="364">
        <v>45781</v>
      </c>
      <c r="C1060" s="365">
        <v>45752</v>
      </c>
      <c r="D1060" s="68" t="s">
        <v>1847</v>
      </c>
      <c r="E1060" s="68" t="s">
        <v>2004</v>
      </c>
      <c r="F1060" s="68" t="s">
        <v>382</v>
      </c>
      <c r="G1060" s="366">
        <v>0.34375</v>
      </c>
      <c r="H1060" s="366">
        <v>0.4826388888888889</v>
      </c>
      <c r="I1060" s="68" t="s">
        <v>1313</v>
      </c>
      <c r="J1060" s="68" t="s">
        <v>4468</v>
      </c>
      <c r="K1060" s="68" t="s">
        <v>3205</v>
      </c>
    </row>
    <row r="1061" spans="2:11" ht="14.25" hidden="1" customHeight="1">
      <c r="B1061" s="364">
        <v>45781</v>
      </c>
      <c r="C1061" s="365">
        <v>45752</v>
      </c>
      <c r="D1061" s="68" t="s">
        <v>1882</v>
      </c>
      <c r="E1061" s="68" t="s">
        <v>2004</v>
      </c>
      <c r="F1061" s="68">
        <v>3764</v>
      </c>
      <c r="G1061" s="366">
        <v>0.54166666666666663</v>
      </c>
      <c r="H1061" s="366">
        <v>0.62569444444444444</v>
      </c>
      <c r="I1061" s="68" t="s">
        <v>4469</v>
      </c>
      <c r="J1061" s="68" t="s">
        <v>4470</v>
      </c>
      <c r="K1061" s="68" t="s">
        <v>4471</v>
      </c>
    </row>
    <row r="1062" spans="2:11" ht="14.25" hidden="1" customHeight="1">
      <c r="B1062" s="364">
        <v>45781</v>
      </c>
      <c r="C1062" s="365">
        <v>45752</v>
      </c>
      <c r="D1062" s="68" t="s">
        <v>1839</v>
      </c>
      <c r="E1062" s="68" t="s">
        <v>2004</v>
      </c>
      <c r="F1062" s="68">
        <v>4904</v>
      </c>
      <c r="G1062" s="366">
        <v>0.45833333333333331</v>
      </c>
      <c r="H1062" s="366">
        <v>0.58333333333333337</v>
      </c>
      <c r="I1062" s="68" t="s">
        <v>2585</v>
      </c>
      <c r="J1062" s="68" t="s">
        <v>4472</v>
      </c>
      <c r="K1062" s="68" t="s">
        <v>2022</v>
      </c>
    </row>
    <row r="1063" spans="2:11" ht="14.25" hidden="1" customHeight="1">
      <c r="B1063" s="364">
        <v>45781</v>
      </c>
      <c r="C1063" s="365">
        <v>45752</v>
      </c>
      <c r="D1063" s="68" t="s">
        <v>1879</v>
      </c>
      <c r="E1063" s="68" t="s">
        <v>2004</v>
      </c>
      <c r="F1063" s="68">
        <v>3624</v>
      </c>
      <c r="G1063" s="366">
        <v>0.65902777777777777</v>
      </c>
      <c r="H1063" s="366">
        <v>0.68472222222222223</v>
      </c>
      <c r="I1063" s="68" t="s">
        <v>4473</v>
      </c>
      <c r="J1063" s="68" t="s">
        <v>4474</v>
      </c>
      <c r="K1063" s="68" t="s">
        <v>4447</v>
      </c>
    </row>
    <row r="1064" spans="2:11" ht="14.25" hidden="1" customHeight="1">
      <c r="B1064" s="364">
        <v>45781</v>
      </c>
      <c r="C1064" s="365">
        <v>45752</v>
      </c>
      <c r="D1064" s="68" t="s">
        <v>1740</v>
      </c>
      <c r="E1064" s="68" t="s">
        <v>1977</v>
      </c>
      <c r="F1064" s="68">
        <v>0</v>
      </c>
      <c r="G1064" s="366">
        <v>0.38541666666666669</v>
      </c>
      <c r="H1064" s="366">
        <v>0.69791666666666663</v>
      </c>
      <c r="I1064" s="68" t="s">
        <v>4475</v>
      </c>
      <c r="J1064" s="68" t="s">
        <v>4476</v>
      </c>
      <c r="K1064" s="68" t="s">
        <v>4477</v>
      </c>
    </row>
    <row r="1065" spans="2:11" ht="14.25" hidden="1" customHeight="1">
      <c r="B1065" s="364">
        <v>45781</v>
      </c>
      <c r="C1065" s="365">
        <v>45752</v>
      </c>
      <c r="D1065" s="68" t="s">
        <v>219</v>
      </c>
      <c r="E1065" s="68" t="s">
        <v>1977</v>
      </c>
      <c r="F1065" s="68">
        <v>10221</v>
      </c>
      <c r="G1065" s="366">
        <v>0.66874999999999996</v>
      </c>
      <c r="H1065" s="366">
        <v>0.7</v>
      </c>
      <c r="I1065" s="68" t="s">
        <v>3280</v>
      </c>
      <c r="J1065" s="68" t="s">
        <v>3137</v>
      </c>
      <c r="K1065" s="68" t="s">
        <v>4478</v>
      </c>
    </row>
    <row r="1066" spans="2:11" ht="14.25" hidden="1" customHeight="1">
      <c r="B1066" s="364">
        <v>45781</v>
      </c>
      <c r="C1066" s="365">
        <v>45752</v>
      </c>
      <c r="D1066" s="68" t="s">
        <v>1735</v>
      </c>
      <c r="E1066" s="68" t="s">
        <v>1977</v>
      </c>
      <c r="F1066" s="68" t="s">
        <v>379</v>
      </c>
      <c r="G1066" s="366">
        <v>0.29166666666666669</v>
      </c>
      <c r="H1066" s="366">
        <v>0.71527777777777779</v>
      </c>
      <c r="I1066" s="68" t="s">
        <v>4479</v>
      </c>
      <c r="J1066" s="68" t="s">
        <v>4480</v>
      </c>
      <c r="K1066" s="68" t="s">
        <v>4481</v>
      </c>
    </row>
    <row r="1067" spans="2:11" ht="14.25" hidden="1" customHeight="1">
      <c r="B1067" s="364">
        <v>45781</v>
      </c>
      <c r="C1067" s="365">
        <v>45752</v>
      </c>
      <c r="D1067" s="68" t="s">
        <v>1733</v>
      </c>
      <c r="E1067" s="68" t="s">
        <v>1977</v>
      </c>
      <c r="F1067" s="68">
        <v>12095</v>
      </c>
      <c r="G1067" s="366">
        <v>0.4375</v>
      </c>
      <c r="H1067" s="366">
        <v>0.6875</v>
      </c>
      <c r="I1067" s="68" t="s">
        <v>4482</v>
      </c>
      <c r="J1067" s="68" t="s">
        <v>4483</v>
      </c>
      <c r="K1067" s="68" t="s">
        <v>4484</v>
      </c>
    </row>
    <row r="1068" spans="2:11" ht="14.25" hidden="1" customHeight="1">
      <c r="B1068" s="364">
        <v>45781</v>
      </c>
      <c r="C1068" s="365">
        <v>45752</v>
      </c>
      <c r="D1068" s="68" t="s">
        <v>1870</v>
      </c>
      <c r="E1068" s="68" t="s">
        <v>2004</v>
      </c>
      <c r="F1068" s="68">
        <v>3335</v>
      </c>
      <c r="G1068" s="366">
        <v>0.25</v>
      </c>
      <c r="H1068" s="366">
        <v>0.4375</v>
      </c>
      <c r="I1068" s="68" t="s">
        <v>4485</v>
      </c>
      <c r="J1068" s="68" t="s">
        <v>4486</v>
      </c>
      <c r="K1068" s="68" t="s">
        <v>4487</v>
      </c>
    </row>
    <row r="1069" spans="2:11" ht="14.25" hidden="1" customHeight="1">
      <c r="B1069" s="364">
        <v>45781</v>
      </c>
      <c r="C1069" s="365">
        <v>45752</v>
      </c>
      <c r="D1069" s="68" t="s">
        <v>1742</v>
      </c>
      <c r="E1069" s="68" t="s">
        <v>1977</v>
      </c>
      <c r="F1069" s="68">
        <v>13741</v>
      </c>
      <c r="G1069" s="366">
        <v>0.79166666666666663</v>
      </c>
      <c r="H1069" s="366">
        <v>0.85416666666666663</v>
      </c>
      <c r="I1069" s="68" t="s">
        <v>4488</v>
      </c>
      <c r="J1069" s="68" t="s">
        <v>4489</v>
      </c>
      <c r="K1069" s="68" t="s">
        <v>4490</v>
      </c>
    </row>
    <row r="1070" spans="2:11" ht="14.25" hidden="1" customHeight="1">
      <c r="B1070" s="364">
        <v>45781</v>
      </c>
      <c r="C1070" s="365">
        <v>45752</v>
      </c>
      <c r="D1070" s="68" t="s">
        <v>221</v>
      </c>
      <c r="E1070" s="68" t="s">
        <v>1977</v>
      </c>
      <c r="F1070" s="68">
        <v>9859</v>
      </c>
      <c r="G1070" s="366">
        <v>0.3125</v>
      </c>
      <c r="H1070" s="366">
        <v>0.8569444444444444</v>
      </c>
      <c r="I1070" s="68" t="s">
        <v>4491</v>
      </c>
      <c r="J1070" s="68" t="s">
        <v>4492</v>
      </c>
      <c r="K1070" s="68" t="s">
        <v>4493</v>
      </c>
    </row>
    <row r="1071" spans="2:11" ht="14.25" hidden="1" customHeight="1">
      <c r="B1071" s="364">
        <v>45781</v>
      </c>
      <c r="C1071" s="365">
        <v>45752</v>
      </c>
      <c r="D1071" s="68" t="s">
        <v>1848</v>
      </c>
      <c r="E1071" s="68" t="s">
        <v>2004</v>
      </c>
      <c r="F1071" s="68">
        <v>4792</v>
      </c>
      <c r="G1071" s="366">
        <v>0.79305555555555551</v>
      </c>
      <c r="H1071" s="366">
        <v>0.86041666666666672</v>
      </c>
      <c r="I1071" s="68" t="s">
        <v>4494</v>
      </c>
      <c r="J1071" s="68" t="s">
        <v>4495</v>
      </c>
      <c r="K1071" s="68" t="s">
        <v>4496</v>
      </c>
    </row>
    <row r="1072" spans="2:11" ht="14.25" hidden="1" customHeight="1">
      <c r="B1072" s="364">
        <v>45781</v>
      </c>
      <c r="C1072" s="365">
        <v>45752</v>
      </c>
      <c r="D1072" s="68" t="s">
        <v>1836</v>
      </c>
      <c r="E1072" s="68" t="s">
        <v>1987</v>
      </c>
      <c r="F1072" s="68">
        <v>6366</v>
      </c>
      <c r="G1072" s="366">
        <v>0.85347222222222219</v>
      </c>
      <c r="H1072" s="366">
        <v>0.88541666666666663</v>
      </c>
      <c r="I1072" s="68" t="s">
        <v>4497</v>
      </c>
      <c r="J1072" s="68" t="s">
        <v>4498</v>
      </c>
      <c r="K1072" s="68" t="s">
        <v>2244</v>
      </c>
    </row>
    <row r="1073" spans="2:11" ht="14.25" hidden="1" customHeight="1">
      <c r="B1073" s="364">
        <v>45781</v>
      </c>
      <c r="C1073" s="365">
        <v>45752</v>
      </c>
      <c r="D1073" s="68" t="s">
        <v>1753</v>
      </c>
      <c r="E1073" s="68" t="s">
        <v>1977</v>
      </c>
      <c r="F1073" s="68">
        <v>13750</v>
      </c>
      <c r="G1073" s="366">
        <v>0.81041666666666667</v>
      </c>
      <c r="H1073" s="366">
        <v>0.8256944444444444</v>
      </c>
      <c r="I1073" s="68" t="s">
        <v>4499</v>
      </c>
      <c r="J1073" s="68" t="s">
        <v>4500</v>
      </c>
      <c r="K1073" s="68" t="s">
        <v>4501</v>
      </c>
    </row>
    <row r="1074" spans="2:11" ht="14.25" hidden="1" customHeight="1">
      <c r="B1074" s="364">
        <v>45781</v>
      </c>
      <c r="C1074" s="365">
        <v>45752</v>
      </c>
      <c r="D1074" s="68" t="s">
        <v>91</v>
      </c>
      <c r="E1074" s="68" t="s">
        <v>1977</v>
      </c>
      <c r="F1074" s="68">
        <v>14540</v>
      </c>
      <c r="G1074" s="366">
        <v>0.78819444444444442</v>
      </c>
      <c r="H1074" s="366">
        <v>0.8208333333333333</v>
      </c>
      <c r="I1074" s="68" t="s">
        <v>4416</v>
      </c>
      <c r="J1074" s="68" t="s">
        <v>4502</v>
      </c>
      <c r="K1074" s="68" t="s">
        <v>2211</v>
      </c>
    </row>
    <row r="1075" spans="2:11" ht="14.25" hidden="1" customHeight="1">
      <c r="B1075" s="364">
        <v>45781</v>
      </c>
      <c r="C1075" s="365">
        <v>45752</v>
      </c>
      <c r="D1075" s="68" t="s">
        <v>1839</v>
      </c>
      <c r="E1075" s="68" t="s">
        <v>2004</v>
      </c>
      <c r="F1075" s="68">
        <v>5019</v>
      </c>
      <c r="G1075" s="366">
        <v>0.80833333333333335</v>
      </c>
      <c r="H1075" s="366">
        <v>0.84375</v>
      </c>
      <c r="I1075" s="68" t="s">
        <v>4503</v>
      </c>
      <c r="J1075" s="68" t="s">
        <v>4504</v>
      </c>
      <c r="K1075" s="68" t="s">
        <v>4505</v>
      </c>
    </row>
    <row r="1076" spans="2:11" ht="14.25" hidden="1" customHeight="1">
      <c r="B1076" s="364">
        <v>45781</v>
      </c>
      <c r="C1076" s="365">
        <v>45752</v>
      </c>
      <c r="D1076" s="68" t="s">
        <v>216</v>
      </c>
      <c r="E1076" s="68" t="s">
        <v>1977</v>
      </c>
      <c r="F1076" s="68">
        <v>11683</v>
      </c>
      <c r="G1076" s="366">
        <v>0.79166666666666663</v>
      </c>
      <c r="H1076" s="366">
        <v>0.90069444444444446</v>
      </c>
      <c r="I1076" s="68" t="s">
        <v>4506</v>
      </c>
      <c r="J1076" s="68" t="s">
        <v>4507</v>
      </c>
      <c r="K1076" s="68" t="s">
        <v>4508</v>
      </c>
    </row>
    <row r="1077" spans="2:11" ht="14.25" hidden="1" customHeight="1">
      <c r="B1077" s="364">
        <v>45781</v>
      </c>
      <c r="C1077" s="365">
        <v>45752</v>
      </c>
      <c r="D1077" s="68" t="s">
        <v>1804</v>
      </c>
      <c r="E1077" s="68" t="s">
        <v>1987</v>
      </c>
      <c r="F1077" s="68">
        <v>11363</v>
      </c>
      <c r="G1077" s="366">
        <v>0.79166666666666663</v>
      </c>
      <c r="H1077" s="366">
        <v>0.9458333333333333</v>
      </c>
      <c r="I1077" s="68" t="s">
        <v>3995</v>
      </c>
      <c r="J1077" s="68" t="s">
        <v>4509</v>
      </c>
      <c r="K1077" s="68" t="s">
        <v>4510</v>
      </c>
    </row>
    <row r="1078" spans="2:11" ht="14.25" hidden="1" customHeight="1">
      <c r="B1078" s="364">
        <v>45781</v>
      </c>
      <c r="C1078" s="365">
        <v>45752</v>
      </c>
      <c r="D1078" s="68" t="s">
        <v>1873</v>
      </c>
      <c r="E1078" s="68" t="s">
        <v>2004</v>
      </c>
      <c r="F1078" s="68">
        <v>3545</v>
      </c>
      <c r="G1078" s="366">
        <v>0.77986111111111112</v>
      </c>
      <c r="H1078" s="366">
        <v>0.86388888888888893</v>
      </c>
      <c r="I1078" s="68" t="s">
        <v>4511</v>
      </c>
      <c r="J1078" s="68" t="s">
        <v>4512</v>
      </c>
      <c r="K1078" s="68" t="s">
        <v>4513</v>
      </c>
    </row>
    <row r="1079" spans="2:11" ht="14.25" hidden="1" customHeight="1">
      <c r="B1079" s="364">
        <v>45781</v>
      </c>
      <c r="C1079" s="365">
        <v>45752</v>
      </c>
      <c r="D1079" s="68" t="s">
        <v>1731</v>
      </c>
      <c r="E1079" s="68" t="s">
        <v>1977</v>
      </c>
      <c r="F1079" s="68">
        <v>12613</v>
      </c>
      <c r="G1079" s="366">
        <v>0.81041666666666667</v>
      </c>
      <c r="H1079" s="366">
        <v>0.86736111111111114</v>
      </c>
      <c r="I1079" s="68" t="s">
        <v>4160</v>
      </c>
      <c r="J1079" s="68" t="s">
        <v>4514</v>
      </c>
      <c r="K1079" s="68" t="s">
        <v>4513</v>
      </c>
    </row>
    <row r="1080" spans="2:11" ht="14.25" hidden="1" customHeight="1">
      <c r="B1080" s="364">
        <v>45781</v>
      </c>
      <c r="C1080" s="365">
        <v>45752</v>
      </c>
      <c r="D1080" s="68" t="s">
        <v>1867</v>
      </c>
      <c r="E1080" s="68" t="s">
        <v>2004</v>
      </c>
      <c r="F1080" s="68">
        <v>4292</v>
      </c>
      <c r="G1080" s="366">
        <v>0.92152777777777772</v>
      </c>
      <c r="H1080" s="366">
        <v>0.95833333333333337</v>
      </c>
      <c r="I1080" s="68" t="s">
        <v>3050</v>
      </c>
      <c r="J1080" s="68" t="s">
        <v>3051</v>
      </c>
      <c r="K1080" s="68" t="s">
        <v>4513</v>
      </c>
    </row>
    <row r="1081" spans="2:11" ht="14.25" hidden="1" customHeight="1">
      <c r="B1081" s="364">
        <v>45781</v>
      </c>
      <c r="C1081" s="365">
        <v>45752</v>
      </c>
      <c r="D1081" s="68" t="s">
        <v>1837</v>
      </c>
      <c r="E1081" s="68" t="s">
        <v>2004</v>
      </c>
      <c r="F1081" s="68">
        <v>0</v>
      </c>
      <c r="G1081" s="366">
        <v>0.81041666666666667</v>
      </c>
      <c r="H1081" s="366">
        <v>0.97986111111111107</v>
      </c>
      <c r="I1081" s="68" t="s">
        <v>4515</v>
      </c>
      <c r="J1081" s="68" t="s">
        <v>4516</v>
      </c>
      <c r="K1081" s="68" t="s">
        <v>4513</v>
      </c>
    </row>
    <row r="1082" spans="2:11" ht="14.25" hidden="1" customHeight="1">
      <c r="B1082" s="364">
        <v>45781</v>
      </c>
      <c r="C1082" s="365">
        <v>45782</v>
      </c>
      <c r="D1082" s="68" t="s">
        <v>1844</v>
      </c>
      <c r="E1082" s="68" t="s">
        <v>2004</v>
      </c>
      <c r="F1082" s="68">
        <v>4725</v>
      </c>
      <c r="G1082" s="366">
        <v>4.9305555555555554E-2</v>
      </c>
      <c r="H1082" s="366">
        <v>7.4999999999999997E-2</v>
      </c>
      <c r="I1082" s="68" t="s">
        <v>4517</v>
      </c>
      <c r="J1082" s="68" t="s">
        <v>4518</v>
      </c>
      <c r="K1082" s="68" t="s">
        <v>4519</v>
      </c>
    </row>
    <row r="1083" spans="2:11" ht="14.25" hidden="1" customHeight="1">
      <c r="B1083" s="364">
        <v>45781</v>
      </c>
      <c r="C1083" s="365">
        <v>45782</v>
      </c>
      <c r="D1083" s="68" t="s">
        <v>1846</v>
      </c>
      <c r="E1083" s="68" t="s">
        <v>2004</v>
      </c>
      <c r="F1083" s="68">
        <v>3420</v>
      </c>
      <c r="G1083" s="366">
        <v>4.9305555555555554E-2</v>
      </c>
      <c r="H1083" s="366">
        <v>6.3194444444444442E-2</v>
      </c>
      <c r="I1083" s="68" t="s">
        <v>4520</v>
      </c>
      <c r="J1083" s="68" t="s">
        <v>4521</v>
      </c>
      <c r="K1083" s="68" t="s">
        <v>4519</v>
      </c>
    </row>
    <row r="1084" spans="2:11" ht="14.25" hidden="1" customHeight="1">
      <c r="B1084" s="364">
        <v>45781</v>
      </c>
      <c r="C1084" s="365">
        <v>45782</v>
      </c>
      <c r="D1084" s="68" t="s">
        <v>1829</v>
      </c>
      <c r="E1084" s="68" t="s">
        <v>1987</v>
      </c>
      <c r="F1084" s="68">
        <v>4633</v>
      </c>
      <c r="G1084" s="366">
        <v>7.6388888888888895E-2</v>
      </c>
      <c r="H1084" s="366">
        <v>8.1944444444444445E-2</v>
      </c>
      <c r="I1084" s="68" t="s">
        <v>4522</v>
      </c>
      <c r="J1084" s="68" t="s">
        <v>4523</v>
      </c>
      <c r="K1084" s="68" t="s">
        <v>2244</v>
      </c>
    </row>
    <row r="1085" spans="2:11" ht="14.25" hidden="1" customHeight="1">
      <c r="B1085" s="364">
        <v>45781</v>
      </c>
      <c r="C1085" s="365">
        <v>45752</v>
      </c>
      <c r="D1085" s="68" t="s">
        <v>1862</v>
      </c>
      <c r="E1085" s="68" t="s">
        <v>2004</v>
      </c>
      <c r="F1085" s="68">
        <v>4389</v>
      </c>
      <c r="G1085" s="366">
        <v>0.47222222222222221</v>
      </c>
      <c r="H1085" s="366">
        <v>8.3333333333333329E-2</v>
      </c>
      <c r="I1085" s="68" t="s">
        <v>4524</v>
      </c>
      <c r="J1085" s="68" t="s">
        <v>4525</v>
      </c>
      <c r="K1085" s="68" t="s">
        <v>4526</v>
      </c>
    </row>
    <row r="1086" spans="2:11" ht="14.25" hidden="1" customHeight="1">
      <c r="B1086" s="364">
        <v>45781</v>
      </c>
      <c r="C1086" s="365">
        <v>45782</v>
      </c>
      <c r="D1086" s="68" t="s">
        <v>221</v>
      </c>
      <c r="E1086" s="68" t="s">
        <v>1977</v>
      </c>
      <c r="F1086" s="68">
        <v>9864</v>
      </c>
      <c r="G1086" s="366">
        <v>8.3333333333333329E-2</v>
      </c>
      <c r="H1086" s="366">
        <v>0.10347222222222222</v>
      </c>
      <c r="I1086" s="68" t="s">
        <v>4527</v>
      </c>
      <c r="J1086" s="68" t="s">
        <v>4528</v>
      </c>
      <c r="K1086" s="68" t="s">
        <v>2211</v>
      </c>
    </row>
    <row r="1087" spans="2:11" ht="14.25" hidden="1" customHeight="1">
      <c r="B1087" s="364">
        <v>45781</v>
      </c>
      <c r="C1087" s="365">
        <v>45782</v>
      </c>
      <c r="D1087" s="68" t="s">
        <v>1789</v>
      </c>
      <c r="E1087" s="68" t="s">
        <v>1987</v>
      </c>
      <c r="F1087" s="68">
        <v>11495</v>
      </c>
      <c r="G1087" s="366">
        <v>8.3333333333333329E-2</v>
      </c>
      <c r="H1087" s="366">
        <v>0.16805555555555557</v>
      </c>
      <c r="I1087" s="68" t="s">
        <v>4529</v>
      </c>
      <c r="J1087" s="68" t="s">
        <v>4530</v>
      </c>
      <c r="K1087" s="68" t="s">
        <v>4531</v>
      </c>
    </row>
    <row r="1088" spans="2:11" ht="14.25" hidden="1" customHeight="1">
      <c r="B1088" s="364">
        <v>45781</v>
      </c>
      <c r="C1088" s="365">
        <v>45752</v>
      </c>
      <c r="D1088" s="68" t="s">
        <v>1837</v>
      </c>
      <c r="E1088" s="68" t="s">
        <v>2004</v>
      </c>
      <c r="F1088" s="68">
        <v>4910</v>
      </c>
      <c r="G1088" s="366">
        <v>0.98055555555555551</v>
      </c>
      <c r="H1088" s="366">
        <v>0.19444444444444445</v>
      </c>
      <c r="I1088" s="68" t="s">
        <v>4532</v>
      </c>
      <c r="J1088" s="68" t="s">
        <v>4533</v>
      </c>
      <c r="K1088" s="68" t="s">
        <v>4534</v>
      </c>
    </row>
    <row r="1089" spans="2:11" ht="14.25" hidden="1" customHeight="1">
      <c r="B1089" s="364">
        <v>45781</v>
      </c>
      <c r="C1089" s="365">
        <v>45782</v>
      </c>
      <c r="D1089" s="68" t="s">
        <v>1745</v>
      </c>
      <c r="E1089" s="68" t="s">
        <v>1977</v>
      </c>
      <c r="F1089" s="68" t="s">
        <v>379</v>
      </c>
      <c r="G1089" s="366">
        <v>3.472222222222222E-3</v>
      </c>
      <c r="H1089" s="366">
        <v>4.4444444444444446E-2</v>
      </c>
      <c r="I1089" s="68" t="s">
        <v>4535</v>
      </c>
      <c r="J1089" s="68" t="s">
        <v>4536</v>
      </c>
      <c r="K1089" s="68" t="s">
        <v>4537</v>
      </c>
    </row>
    <row r="1090" spans="2:11" ht="14.25" hidden="1" customHeight="1">
      <c r="B1090" s="364">
        <v>45781</v>
      </c>
      <c r="C1090" s="365">
        <v>45782</v>
      </c>
      <c r="D1090" s="68" t="s">
        <v>1762</v>
      </c>
      <c r="E1090" s="68" t="s">
        <v>1977</v>
      </c>
      <c r="F1090" s="68">
        <v>13632</v>
      </c>
      <c r="G1090" s="366">
        <v>0.20069444444444445</v>
      </c>
      <c r="H1090" s="366">
        <v>0.23333333333333334</v>
      </c>
      <c r="I1090" s="68" t="s">
        <v>2948</v>
      </c>
      <c r="J1090" s="68" t="s">
        <v>4538</v>
      </c>
      <c r="K1090" s="68" t="s">
        <v>2211</v>
      </c>
    </row>
    <row r="1091" spans="2:11" ht="14.25" hidden="1" customHeight="1">
      <c r="B1091" s="364">
        <v>45781</v>
      </c>
      <c r="C1091" s="365">
        <v>45752</v>
      </c>
      <c r="D1091" s="68" t="s">
        <v>1736</v>
      </c>
      <c r="E1091" s="68" t="s">
        <v>1977</v>
      </c>
      <c r="F1091" s="68">
        <v>1</v>
      </c>
      <c r="G1091" s="366">
        <v>0.64583333333333337</v>
      </c>
      <c r="H1091" s="366">
        <v>0.73888888888888893</v>
      </c>
      <c r="I1091" s="68" t="s">
        <v>4539</v>
      </c>
      <c r="J1091" s="68" t="s">
        <v>4540</v>
      </c>
      <c r="K1091" s="68" t="s">
        <v>2789</v>
      </c>
    </row>
    <row r="1092" spans="2:11" ht="14.25" hidden="1" customHeight="1">
      <c r="B1092" s="364">
        <v>45781</v>
      </c>
      <c r="C1092" s="365">
        <v>45752</v>
      </c>
      <c r="D1092" s="68" t="s">
        <v>1804</v>
      </c>
      <c r="E1092" s="68" t="s">
        <v>1987</v>
      </c>
      <c r="F1092" s="68">
        <v>11361</v>
      </c>
      <c r="G1092" s="366">
        <v>0.79166666666666663</v>
      </c>
      <c r="H1092" s="366">
        <v>0.9458333333333333</v>
      </c>
      <c r="I1092" s="68" t="s">
        <v>4541</v>
      </c>
      <c r="J1092" s="68" t="s">
        <v>4542</v>
      </c>
      <c r="K1092" s="68" t="s">
        <v>4543</v>
      </c>
    </row>
    <row r="1093" spans="2:11" ht="14.25" hidden="1" customHeight="1">
      <c r="B1093" s="364">
        <v>45781</v>
      </c>
      <c r="C1093" s="365">
        <v>45782</v>
      </c>
      <c r="D1093" s="68" t="s">
        <v>213</v>
      </c>
      <c r="E1093" s="68" t="s">
        <v>1977</v>
      </c>
      <c r="F1093" s="68">
        <v>13217</v>
      </c>
      <c r="G1093" s="366">
        <v>0.36458333333333331</v>
      </c>
      <c r="H1093" s="366">
        <v>0.40625</v>
      </c>
      <c r="I1093" s="68" t="s">
        <v>4544</v>
      </c>
      <c r="J1093" s="68" t="s">
        <v>4545</v>
      </c>
      <c r="K1093" s="68" t="s">
        <v>3717</v>
      </c>
    </row>
    <row r="1094" spans="2:11" ht="14.25" hidden="1" customHeight="1">
      <c r="B1094" s="364">
        <v>45781</v>
      </c>
      <c r="C1094" s="365">
        <v>45752</v>
      </c>
      <c r="D1094" s="68" t="s">
        <v>1861</v>
      </c>
      <c r="E1094" s="68" t="s">
        <v>2004</v>
      </c>
      <c r="F1094" s="68">
        <v>4508</v>
      </c>
      <c r="G1094" s="366">
        <v>0.8256944444444444</v>
      </c>
      <c r="H1094" s="366">
        <v>0.83402777777777781</v>
      </c>
      <c r="I1094" s="68" t="s">
        <v>4546</v>
      </c>
      <c r="J1094" s="68" t="s">
        <v>4547</v>
      </c>
      <c r="K1094" s="68" t="s">
        <v>4548</v>
      </c>
    </row>
    <row r="1095" spans="2:11" ht="14.25" hidden="1" customHeight="1">
      <c r="B1095" s="364">
        <v>45781</v>
      </c>
      <c r="C1095" s="365">
        <v>45752</v>
      </c>
      <c r="D1095" s="68" t="s">
        <v>1862</v>
      </c>
      <c r="E1095" s="68" t="s">
        <v>2004</v>
      </c>
      <c r="F1095" s="68">
        <v>4387</v>
      </c>
      <c r="G1095" s="366">
        <v>0.69027777777777777</v>
      </c>
      <c r="H1095" s="366">
        <v>0.88541666666666663</v>
      </c>
      <c r="I1095" s="68" t="s">
        <v>4549</v>
      </c>
      <c r="J1095" s="68" t="s">
        <v>4550</v>
      </c>
      <c r="K1095" s="68" t="s">
        <v>4548</v>
      </c>
    </row>
    <row r="1096" spans="2:11" ht="14.25" hidden="1" customHeight="1">
      <c r="B1096" s="364">
        <v>45781</v>
      </c>
      <c r="C1096" s="365">
        <v>45782</v>
      </c>
      <c r="D1096" s="68" t="s">
        <v>1857</v>
      </c>
      <c r="E1096" s="68" t="s">
        <v>2004</v>
      </c>
      <c r="F1096" s="68">
        <v>4766</v>
      </c>
      <c r="G1096" s="366">
        <v>6.0416666666666667E-2</v>
      </c>
      <c r="H1096" s="366">
        <v>0.18611111111111112</v>
      </c>
      <c r="I1096" s="68" t="s">
        <v>4551</v>
      </c>
      <c r="J1096" s="68" t="s">
        <v>4552</v>
      </c>
      <c r="K1096" s="68" t="s">
        <v>4553</v>
      </c>
    </row>
    <row r="1097" spans="2:11" ht="14.25" hidden="1" customHeight="1">
      <c r="B1097" s="364">
        <v>45782</v>
      </c>
      <c r="C1097" s="365">
        <v>45782</v>
      </c>
      <c r="D1097" s="68" t="s">
        <v>1876</v>
      </c>
      <c r="E1097" s="68" t="s">
        <v>2004</v>
      </c>
      <c r="F1097" s="68">
        <v>3317</v>
      </c>
      <c r="G1097" s="366">
        <v>0.3125</v>
      </c>
      <c r="H1097" s="366">
        <v>0.47916666666666669</v>
      </c>
      <c r="I1097" s="68" t="s">
        <v>4072</v>
      </c>
      <c r="J1097" s="68" t="s">
        <v>4554</v>
      </c>
      <c r="K1097" s="68" t="s">
        <v>4555</v>
      </c>
    </row>
    <row r="1098" spans="2:11" ht="14.25" hidden="1" customHeight="1">
      <c r="B1098" s="364">
        <v>45782</v>
      </c>
      <c r="C1098" s="365">
        <v>45782</v>
      </c>
      <c r="D1098" s="68" t="s">
        <v>1880</v>
      </c>
      <c r="E1098" s="68" t="s">
        <v>2004</v>
      </c>
      <c r="F1098" s="68">
        <v>3616</v>
      </c>
      <c r="G1098" s="366">
        <v>0.31597222222222221</v>
      </c>
      <c r="H1098" s="366">
        <v>0.52083333333333337</v>
      </c>
      <c r="I1098" s="68" t="s">
        <v>4072</v>
      </c>
      <c r="J1098" s="68" t="s">
        <v>4556</v>
      </c>
      <c r="K1098" s="68" t="s">
        <v>4555</v>
      </c>
    </row>
    <row r="1099" spans="2:11" ht="14.25" hidden="1" customHeight="1">
      <c r="B1099" s="364">
        <v>45782</v>
      </c>
      <c r="C1099" s="365">
        <v>45782</v>
      </c>
      <c r="D1099" s="68" t="s">
        <v>1732</v>
      </c>
      <c r="E1099" s="68" t="s">
        <v>1977</v>
      </c>
      <c r="F1099" s="68">
        <v>13883</v>
      </c>
      <c r="G1099" s="366">
        <v>0.32291666666666669</v>
      </c>
      <c r="H1099" s="366">
        <v>0.46180555555555558</v>
      </c>
      <c r="I1099" s="68" t="s">
        <v>4557</v>
      </c>
      <c r="J1099" s="68" t="s">
        <v>4558</v>
      </c>
      <c r="K1099" s="68" t="s">
        <v>4559</v>
      </c>
    </row>
    <row r="1100" spans="2:11" ht="14.25" hidden="1" customHeight="1">
      <c r="B1100" s="364">
        <v>45782</v>
      </c>
      <c r="C1100" s="365">
        <v>45782</v>
      </c>
      <c r="D1100" s="68" t="s">
        <v>1874</v>
      </c>
      <c r="E1100" s="68" t="s">
        <v>2004</v>
      </c>
      <c r="F1100" s="68">
        <v>3486</v>
      </c>
      <c r="G1100" s="366">
        <v>0.42430555555555555</v>
      </c>
      <c r="H1100" s="366">
        <v>0.4597222222222222</v>
      </c>
      <c r="I1100" s="68" t="s">
        <v>4560</v>
      </c>
      <c r="J1100" s="68" t="s">
        <v>4561</v>
      </c>
      <c r="K1100" s="68" t="s">
        <v>4562</v>
      </c>
    </row>
    <row r="1101" spans="2:11" ht="14.25" hidden="1" customHeight="1">
      <c r="B1101" s="364">
        <v>45782</v>
      </c>
      <c r="C1101" s="365">
        <v>45782</v>
      </c>
      <c r="D1101" s="68" t="s">
        <v>1859</v>
      </c>
      <c r="E1101" s="68" t="s">
        <v>2004</v>
      </c>
      <c r="F1101" s="68">
        <v>4529</v>
      </c>
      <c r="G1101" s="366">
        <v>0.44722222222222224</v>
      </c>
      <c r="H1101" s="366">
        <v>0.46875</v>
      </c>
      <c r="I1101" s="68" t="s">
        <v>2014</v>
      </c>
      <c r="J1101" s="68" t="s">
        <v>4563</v>
      </c>
      <c r="K1101" s="68" t="s">
        <v>3717</v>
      </c>
    </row>
    <row r="1102" spans="2:11" ht="14.25" hidden="1" customHeight="1">
      <c r="B1102" s="364">
        <v>45782</v>
      </c>
      <c r="C1102" s="365">
        <v>45782</v>
      </c>
      <c r="D1102" s="68" t="s">
        <v>101</v>
      </c>
      <c r="E1102" s="68" t="s">
        <v>1977</v>
      </c>
      <c r="F1102" s="68">
        <v>11438</v>
      </c>
      <c r="G1102" s="366">
        <v>0.40972222222222221</v>
      </c>
      <c r="H1102" s="366">
        <v>0.48958333333333331</v>
      </c>
      <c r="I1102" s="68" t="s">
        <v>4564</v>
      </c>
      <c r="J1102" s="68" t="s">
        <v>4565</v>
      </c>
      <c r="K1102" s="68" t="s">
        <v>4566</v>
      </c>
    </row>
    <row r="1103" spans="2:11" ht="14.25" hidden="1" customHeight="1">
      <c r="B1103" s="364">
        <v>45782</v>
      </c>
      <c r="C1103" s="365">
        <v>45782</v>
      </c>
      <c r="D1103" s="68" t="s">
        <v>1733</v>
      </c>
      <c r="E1103" s="68" t="s">
        <v>1977</v>
      </c>
      <c r="F1103" s="68">
        <v>12095</v>
      </c>
      <c r="G1103" s="366">
        <v>0.29166666666666669</v>
      </c>
      <c r="H1103" s="366">
        <v>0.47499999999999998</v>
      </c>
      <c r="I1103" s="68" t="s">
        <v>4567</v>
      </c>
      <c r="J1103" s="68" t="s">
        <v>4568</v>
      </c>
      <c r="K1103" s="68" t="s">
        <v>4569</v>
      </c>
    </row>
    <row r="1104" spans="2:11" ht="14.25" hidden="1" customHeight="1">
      <c r="B1104" s="364">
        <v>45782</v>
      </c>
      <c r="C1104" s="365">
        <v>45782</v>
      </c>
      <c r="D1104" s="68" t="s">
        <v>213</v>
      </c>
      <c r="E1104" s="68" t="s">
        <v>1977</v>
      </c>
      <c r="F1104" s="68">
        <v>13217</v>
      </c>
      <c r="G1104" s="366">
        <v>0.29166666666666669</v>
      </c>
      <c r="H1104" s="366">
        <v>0.49652777777777779</v>
      </c>
      <c r="I1104" s="68" t="s">
        <v>4570</v>
      </c>
      <c r="J1104" s="68" t="s">
        <v>4571</v>
      </c>
      <c r="K1104" s="68" t="s">
        <v>2127</v>
      </c>
    </row>
    <row r="1105" spans="2:11" ht="14.25" hidden="1" customHeight="1">
      <c r="B1105" s="364">
        <v>45782</v>
      </c>
      <c r="C1105" s="365">
        <v>45782</v>
      </c>
      <c r="D1105" s="68" t="s">
        <v>1846</v>
      </c>
      <c r="E1105" s="68" t="s">
        <v>2004</v>
      </c>
      <c r="F1105" s="68">
        <v>3424</v>
      </c>
      <c r="G1105" s="366">
        <v>0.45833333333333331</v>
      </c>
      <c r="H1105" s="366">
        <v>0.58333333333333337</v>
      </c>
      <c r="I1105" s="68" t="s">
        <v>4572</v>
      </c>
      <c r="J1105" s="68" t="s">
        <v>4573</v>
      </c>
      <c r="K1105" s="68" t="s">
        <v>4574</v>
      </c>
    </row>
    <row r="1106" spans="2:11" ht="14.25" hidden="1" customHeight="1">
      <c r="B1106" s="364">
        <v>45782</v>
      </c>
      <c r="C1106" s="365">
        <v>45782</v>
      </c>
      <c r="D1106" s="68" t="s">
        <v>1878</v>
      </c>
      <c r="E1106" s="68" t="s">
        <v>2004</v>
      </c>
      <c r="F1106" s="68">
        <v>3450</v>
      </c>
      <c r="G1106" s="366">
        <v>0.3125</v>
      </c>
      <c r="H1106" s="366">
        <v>0.35416666666666669</v>
      </c>
      <c r="I1106" s="68" t="s">
        <v>4575</v>
      </c>
      <c r="J1106" s="68" t="s">
        <v>4576</v>
      </c>
      <c r="K1106" s="68" t="s">
        <v>4577</v>
      </c>
    </row>
    <row r="1107" spans="2:11" ht="14.25" hidden="1" customHeight="1">
      <c r="B1107" s="364">
        <v>45782</v>
      </c>
      <c r="C1107" s="365">
        <v>45782</v>
      </c>
      <c r="D1107" s="68" t="s">
        <v>1850</v>
      </c>
      <c r="E1107" s="68" t="s">
        <v>2004</v>
      </c>
      <c r="F1107" s="68">
        <v>4855</v>
      </c>
      <c r="G1107" s="366">
        <v>0.54861111111111116</v>
      </c>
      <c r="H1107" s="366">
        <v>0.60763888888888884</v>
      </c>
      <c r="I1107" s="68" t="s">
        <v>3581</v>
      </c>
      <c r="J1107" s="68" t="s">
        <v>4578</v>
      </c>
      <c r="K1107" s="68" t="s">
        <v>3717</v>
      </c>
    </row>
    <row r="1108" spans="2:11" ht="14.25" hidden="1" customHeight="1">
      <c r="B1108" s="364">
        <v>45782</v>
      </c>
      <c r="C1108" s="365">
        <v>45782</v>
      </c>
      <c r="D1108" s="68" t="s">
        <v>1877</v>
      </c>
      <c r="E1108" s="68" t="s">
        <v>2004</v>
      </c>
      <c r="F1108" s="68">
        <v>3411</v>
      </c>
      <c r="G1108" s="366">
        <v>0.33333333333333331</v>
      </c>
      <c r="H1108" s="366">
        <v>0.40625</v>
      </c>
      <c r="I1108" s="68" t="s">
        <v>3620</v>
      </c>
      <c r="J1108" s="68" t="s">
        <v>3818</v>
      </c>
      <c r="K1108" s="68" t="s">
        <v>4579</v>
      </c>
    </row>
    <row r="1109" spans="2:11" ht="14.25" hidden="1" customHeight="1">
      <c r="B1109" s="364">
        <v>45782</v>
      </c>
      <c r="C1109" s="365">
        <v>45782</v>
      </c>
      <c r="D1109" s="68" t="s">
        <v>1846</v>
      </c>
      <c r="E1109" s="68" t="s">
        <v>2004</v>
      </c>
      <c r="F1109" s="68">
        <v>3424</v>
      </c>
      <c r="G1109" s="366">
        <v>0.40625</v>
      </c>
      <c r="H1109" s="366">
        <v>0.4465277777777778</v>
      </c>
      <c r="I1109" s="68" t="s">
        <v>3812</v>
      </c>
      <c r="J1109" s="68" t="s">
        <v>4580</v>
      </c>
      <c r="K1109" s="68" t="s">
        <v>4581</v>
      </c>
    </row>
    <row r="1110" spans="2:11" ht="14.25" hidden="1" customHeight="1">
      <c r="B1110" s="364">
        <v>45782</v>
      </c>
      <c r="C1110" s="365">
        <v>45782</v>
      </c>
      <c r="D1110" s="68" t="s">
        <v>1845</v>
      </c>
      <c r="E1110" s="68" t="s">
        <v>2004</v>
      </c>
      <c r="F1110" s="68">
        <v>4712</v>
      </c>
      <c r="G1110" s="366">
        <v>0.41666666666666669</v>
      </c>
      <c r="H1110" s="366">
        <v>0.45069444444444445</v>
      </c>
      <c r="I1110" s="68" t="s">
        <v>4582</v>
      </c>
      <c r="J1110" s="68" t="s">
        <v>4135</v>
      </c>
      <c r="K1110" s="68" t="s">
        <v>4583</v>
      </c>
    </row>
    <row r="1111" spans="2:11" ht="14.25" hidden="1" customHeight="1">
      <c r="B1111" s="364">
        <v>45782</v>
      </c>
      <c r="C1111" s="365">
        <v>45782</v>
      </c>
      <c r="D1111" s="68" t="s">
        <v>1855</v>
      </c>
      <c r="E1111" s="68" t="s">
        <v>2004</v>
      </c>
      <c r="F1111" s="68">
        <v>4591</v>
      </c>
      <c r="G1111" s="366">
        <v>0.45833333333333331</v>
      </c>
      <c r="H1111" s="366">
        <v>0.48402777777777778</v>
      </c>
      <c r="I1111" s="68" t="s">
        <v>4584</v>
      </c>
      <c r="J1111" s="68" t="s">
        <v>4585</v>
      </c>
      <c r="K1111" s="68" t="s">
        <v>4583</v>
      </c>
    </row>
    <row r="1112" spans="2:11" ht="14.25" hidden="1" customHeight="1">
      <c r="B1112" s="364">
        <v>45782</v>
      </c>
      <c r="C1112" s="365">
        <v>45782</v>
      </c>
      <c r="D1112" s="68" t="s">
        <v>1868</v>
      </c>
      <c r="E1112" s="68" t="s">
        <v>2004</v>
      </c>
      <c r="F1112" s="68">
        <v>3498</v>
      </c>
      <c r="G1112" s="366">
        <v>0.53472222222222221</v>
      </c>
      <c r="H1112" s="366">
        <v>0.56597222222222221</v>
      </c>
      <c r="I1112" s="68" t="s">
        <v>3812</v>
      </c>
      <c r="J1112" s="68" t="s">
        <v>3813</v>
      </c>
      <c r="K1112" s="68" t="s">
        <v>4581</v>
      </c>
    </row>
    <row r="1113" spans="2:11" ht="14.25" hidden="1" customHeight="1">
      <c r="B1113" s="364">
        <v>45782</v>
      </c>
      <c r="C1113" s="365">
        <v>45782</v>
      </c>
      <c r="D1113" s="68" t="s">
        <v>1865</v>
      </c>
      <c r="E1113" s="68" t="s">
        <v>2004</v>
      </c>
      <c r="F1113" s="68">
        <v>4713</v>
      </c>
      <c r="G1113" s="366">
        <v>0.5</v>
      </c>
      <c r="H1113" s="366">
        <v>0.51388888888888884</v>
      </c>
      <c r="I1113" s="68" t="s">
        <v>4586</v>
      </c>
      <c r="J1113" s="68" t="s">
        <v>4587</v>
      </c>
      <c r="K1113" s="68" t="s">
        <v>4588</v>
      </c>
    </row>
    <row r="1114" spans="2:11" ht="14.25" hidden="1" customHeight="1">
      <c r="B1114" s="364">
        <v>45782</v>
      </c>
      <c r="C1114" s="365">
        <v>45782</v>
      </c>
      <c r="D1114" s="68" t="s">
        <v>1858</v>
      </c>
      <c r="E1114" s="68" t="s">
        <v>2004</v>
      </c>
      <c r="F1114" s="68">
        <v>4610</v>
      </c>
      <c r="G1114" s="366">
        <v>0.41666666666666669</v>
      </c>
      <c r="H1114" s="366">
        <v>0.62152777777777779</v>
      </c>
      <c r="I1114" s="68" t="s">
        <v>4072</v>
      </c>
      <c r="J1114" s="68" t="s">
        <v>4589</v>
      </c>
      <c r="K1114" s="68" t="s">
        <v>4590</v>
      </c>
    </row>
    <row r="1115" spans="2:11" ht="14.25" hidden="1" customHeight="1">
      <c r="B1115" s="364">
        <v>45782</v>
      </c>
      <c r="C1115" s="365">
        <v>45782</v>
      </c>
      <c r="D1115" s="68" t="s">
        <v>97</v>
      </c>
      <c r="E1115" s="68" t="s">
        <v>1977</v>
      </c>
      <c r="F1115" s="68">
        <v>13833</v>
      </c>
      <c r="G1115" s="366">
        <v>0.58333333333333337</v>
      </c>
      <c r="H1115" s="366">
        <v>0.64583333333333337</v>
      </c>
      <c r="I1115" s="68" t="s">
        <v>4072</v>
      </c>
      <c r="J1115" s="68" t="s">
        <v>4591</v>
      </c>
      <c r="K1115" s="68" t="s">
        <v>4592</v>
      </c>
    </row>
    <row r="1116" spans="2:11" ht="14.25" hidden="1" customHeight="1">
      <c r="B1116" s="364">
        <v>45782</v>
      </c>
      <c r="C1116" s="365">
        <v>45782</v>
      </c>
      <c r="D1116" s="68" t="s">
        <v>1735</v>
      </c>
      <c r="E1116" s="68" t="s">
        <v>1977</v>
      </c>
      <c r="F1116" s="68">
        <v>14057</v>
      </c>
      <c r="G1116" s="366">
        <v>0.29166666666666669</v>
      </c>
      <c r="H1116" s="366">
        <v>0.70833333333333337</v>
      </c>
      <c r="I1116" s="68" t="s">
        <v>4593</v>
      </c>
      <c r="J1116" s="68" t="s">
        <v>4594</v>
      </c>
      <c r="K1116" s="68" t="s">
        <v>4595</v>
      </c>
    </row>
    <row r="1117" spans="2:11" ht="14.25" hidden="1" customHeight="1">
      <c r="B1117" s="364">
        <v>45782</v>
      </c>
      <c r="C1117" s="365">
        <v>45782</v>
      </c>
      <c r="D1117" s="68" t="s">
        <v>104</v>
      </c>
      <c r="E1117" s="68" t="s">
        <v>1977</v>
      </c>
      <c r="F1117" s="68">
        <v>13578</v>
      </c>
      <c r="G1117" s="366">
        <v>0.79374999999999996</v>
      </c>
      <c r="H1117" s="366">
        <v>0.82499999999999996</v>
      </c>
      <c r="I1117" s="68" t="s">
        <v>4596</v>
      </c>
      <c r="J1117" s="68" t="s">
        <v>4597</v>
      </c>
      <c r="K1117" s="68" t="s">
        <v>4598</v>
      </c>
    </row>
    <row r="1118" spans="2:11" ht="14.25" hidden="1" customHeight="1">
      <c r="B1118" s="364">
        <v>45782</v>
      </c>
      <c r="C1118" s="365">
        <v>45782</v>
      </c>
      <c r="D1118" s="68" t="s">
        <v>221</v>
      </c>
      <c r="E1118" s="68" t="s">
        <v>1977</v>
      </c>
      <c r="F1118" s="68">
        <v>9878</v>
      </c>
      <c r="G1118" s="366">
        <v>0.8125</v>
      </c>
      <c r="H1118" s="366">
        <v>0.84444444444444444</v>
      </c>
      <c r="I1118" s="68" t="s">
        <v>4599</v>
      </c>
      <c r="J1118" s="68" t="s">
        <v>4600</v>
      </c>
      <c r="K1118" s="68" t="s">
        <v>4601</v>
      </c>
    </row>
    <row r="1119" spans="2:11" ht="14.25" hidden="1" customHeight="1">
      <c r="B1119" s="364">
        <v>45782</v>
      </c>
      <c r="C1119" s="365">
        <v>45782</v>
      </c>
      <c r="D1119" s="68" t="s">
        <v>1726</v>
      </c>
      <c r="E1119" s="68" t="s">
        <v>1977</v>
      </c>
      <c r="F1119" s="68">
        <v>15046</v>
      </c>
      <c r="G1119" s="366">
        <v>0.83472222222222225</v>
      </c>
      <c r="H1119" s="366">
        <v>0.8930555555555556</v>
      </c>
      <c r="I1119" s="68" t="s">
        <v>4602</v>
      </c>
      <c r="J1119" s="68" t="s">
        <v>4603</v>
      </c>
      <c r="K1119" s="68" t="s">
        <v>4598</v>
      </c>
    </row>
    <row r="1120" spans="2:11" ht="14.25" hidden="1" customHeight="1">
      <c r="B1120" s="364">
        <v>45782</v>
      </c>
      <c r="C1120" s="365">
        <v>45782</v>
      </c>
      <c r="D1120" s="68" t="s">
        <v>1730</v>
      </c>
      <c r="E1120" s="68" t="s">
        <v>1977</v>
      </c>
      <c r="F1120" s="68">
        <v>0</v>
      </c>
      <c r="G1120" s="366">
        <v>0.62708333333333333</v>
      </c>
      <c r="H1120" s="366">
        <v>0.70486111111111116</v>
      </c>
      <c r="I1120" s="68" t="s">
        <v>4604</v>
      </c>
      <c r="J1120" s="68" t="s">
        <v>4605</v>
      </c>
      <c r="K1120" s="68" t="s">
        <v>4606</v>
      </c>
    </row>
    <row r="1121" spans="2:11" ht="14.25" hidden="1" customHeight="1">
      <c r="B1121" s="364">
        <v>45782</v>
      </c>
      <c r="C1121" s="365">
        <v>45813</v>
      </c>
      <c r="D1121" s="68" t="s">
        <v>1797</v>
      </c>
      <c r="E1121" s="68" t="s">
        <v>1987</v>
      </c>
      <c r="F1121" s="68">
        <v>10669</v>
      </c>
      <c r="G1121" s="366">
        <v>0.80069444444444449</v>
      </c>
      <c r="H1121" s="366">
        <v>0.84027777777777779</v>
      </c>
      <c r="I1121" s="68" t="s">
        <v>4607</v>
      </c>
      <c r="J1121" s="68" t="s">
        <v>4608</v>
      </c>
      <c r="K1121" s="68" t="s">
        <v>2142</v>
      </c>
    </row>
    <row r="1122" spans="2:11" ht="14.25" hidden="1" customHeight="1">
      <c r="B1122" s="364">
        <v>45782</v>
      </c>
      <c r="C1122" s="365">
        <v>45782</v>
      </c>
      <c r="D1122" s="68" t="s">
        <v>1789</v>
      </c>
      <c r="E1122" s="68" t="s">
        <v>1987</v>
      </c>
      <c r="F1122" s="68">
        <v>11507</v>
      </c>
      <c r="G1122" s="366">
        <v>0.8208333333333333</v>
      </c>
      <c r="H1122" s="366">
        <v>0.95</v>
      </c>
      <c r="I1122" s="68" t="s">
        <v>4609</v>
      </c>
      <c r="J1122" s="68" t="s">
        <v>4610</v>
      </c>
      <c r="K1122" s="68" t="s">
        <v>4611</v>
      </c>
    </row>
    <row r="1123" spans="2:11" ht="14.25" hidden="1" customHeight="1">
      <c r="B1123" s="364">
        <v>45782</v>
      </c>
      <c r="C1123" s="365">
        <v>45782</v>
      </c>
      <c r="D1123" s="68" t="s">
        <v>1793</v>
      </c>
      <c r="E1123" s="68" t="s">
        <v>1987</v>
      </c>
      <c r="F1123" s="68">
        <v>11927</v>
      </c>
      <c r="G1123" s="366">
        <v>0.95138888888888884</v>
      </c>
      <c r="H1123" s="366">
        <v>0.96458333333333335</v>
      </c>
      <c r="I1123" s="68" t="s">
        <v>4612</v>
      </c>
      <c r="J1123" s="68" t="s">
        <v>4613</v>
      </c>
      <c r="K1123" s="68" t="s">
        <v>4614</v>
      </c>
    </row>
    <row r="1124" spans="2:11" ht="14.25" hidden="1" customHeight="1">
      <c r="B1124" s="364">
        <v>45782</v>
      </c>
      <c r="C1124" s="365">
        <v>45782</v>
      </c>
      <c r="D1124" s="68" t="s">
        <v>1755</v>
      </c>
      <c r="E1124" s="68" t="s">
        <v>1977</v>
      </c>
      <c r="F1124" s="68">
        <v>10720</v>
      </c>
      <c r="G1124" s="366">
        <v>0.79166666666666663</v>
      </c>
      <c r="H1124" s="366">
        <v>7.6388888888888895E-2</v>
      </c>
      <c r="I1124" s="68" t="s">
        <v>4615</v>
      </c>
      <c r="J1124" s="68" t="s">
        <v>4616</v>
      </c>
      <c r="K1124" s="68" t="s">
        <v>4617</v>
      </c>
    </row>
    <row r="1125" spans="2:11" ht="14.25" hidden="1" customHeight="1">
      <c r="B1125" s="364">
        <v>45782</v>
      </c>
      <c r="C1125" s="365">
        <v>45782</v>
      </c>
      <c r="D1125" s="68" t="s">
        <v>88</v>
      </c>
      <c r="E1125" s="68" t="s">
        <v>1977</v>
      </c>
      <c r="F1125" s="68">
        <v>14165</v>
      </c>
      <c r="G1125" s="366">
        <v>0.79166666666666663</v>
      </c>
      <c r="H1125" s="366">
        <v>9.930555555555555E-2</v>
      </c>
      <c r="I1125" s="68" t="s">
        <v>2014</v>
      </c>
      <c r="J1125" s="68" t="s">
        <v>4618</v>
      </c>
      <c r="K1125" s="68" t="s">
        <v>3205</v>
      </c>
    </row>
    <row r="1126" spans="2:11" ht="14.25" hidden="1" customHeight="1">
      <c r="B1126" s="364">
        <v>45782</v>
      </c>
      <c r="C1126" s="365">
        <v>45813</v>
      </c>
      <c r="D1126" s="68" t="s">
        <v>1740</v>
      </c>
      <c r="E1126" s="68" t="s">
        <v>1977</v>
      </c>
      <c r="F1126" s="68">
        <v>14567</v>
      </c>
      <c r="G1126" s="366">
        <v>7.2222222222222215E-2</v>
      </c>
      <c r="H1126" s="366">
        <v>0.12361111111111112</v>
      </c>
      <c r="I1126" s="68" t="s">
        <v>4619</v>
      </c>
      <c r="J1126" s="68" t="s">
        <v>4620</v>
      </c>
      <c r="K1126" s="68" t="s">
        <v>1596</v>
      </c>
    </row>
    <row r="1127" spans="2:11" ht="14.25" hidden="1" customHeight="1">
      <c r="B1127" s="364">
        <v>45782</v>
      </c>
      <c r="C1127" s="365">
        <v>45782</v>
      </c>
      <c r="D1127" s="68" t="s">
        <v>1834</v>
      </c>
      <c r="E1127" s="68" t="s">
        <v>1987</v>
      </c>
      <c r="F1127" s="68">
        <v>6208</v>
      </c>
      <c r="G1127" s="366">
        <v>0.98611111111111116</v>
      </c>
      <c r="H1127" s="366">
        <v>9.2361111111111116E-2</v>
      </c>
      <c r="I1127" s="68" t="s">
        <v>1109</v>
      </c>
      <c r="J1127" s="68" t="s">
        <v>4621</v>
      </c>
      <c r="K1127" s="68" t="s">
        <v>4622</v>
      </c>
    </row>
    <row r="1128" spans="2:11" ht="14.25" hidden="1" customHeight="1">
      <c r="B1128" s="364">
        <v>45782</v>
      </c>
      <c r="C1128" s="365">
        <v>45782</v>
      </c>
      <c r="D1128" s="68" t="s">
        <v>1743</v>
      </c>
      <c r="E1128" s="68" t="s">
        <v>1977</v>
      </c>
      <c r="F1128" s="68">
        <v>12396</v>
      </c>
      <c r="G1128" s="366">
        <v>0.7944444444444444</v>
      </c>
      <c r="H1128" s="366">
        <v>0.16666666666666666</v>
      </c>
      <c r="I1128" s="68" t="s">
        <v>4623</v>
      </c>
      <c r="J1128" s="68" t="s">
        <v>4624</v>
      </c>
      <c r="K1128" s="68" t="s">
        <v>4625</v>
      </c>
    </row>
    <row r="1129" spans="2:11" ht="14.25" hidden="1" customHeight="1">
      <c r="B1129" s="364">
        <v>45782</v>
      </c>
      <c r="C1129" s="365">
        <v>45782</v>
      </c>
      <c r="D1129" s="68" t="s">
        <v>1863</v>
      </c>
      <c r="E1129" s="68" t="s">
        <v>2004</v>
      </c>
      <c r="F1129" s="68" t="s">
        <v>3044</v>
      </c>
      <c r="G1129" s="366">
        <v>0.79166666666666663</v>
      </c>
      <c r="H1129" s="366">
        <v>0.98611111111111116</v>
      </c>
      <c r="I1129" s="68" t="s">
        <v>4626</v>
      </c>
      <c r="J1129" s="68" t="s">
        <v>4627</v>
      </c>
      <c r="K1129" s="68" t="s">
        <v>4628</v>
      </c>
    </row>
    <row r="1130" spans="2:11" ht="14.25" hidden="1" customHeight="1">
      <c r="B1130" s="364">
        <v>45782</v>
      </c>
      <c r="C1130" s="365">
        <v>45782</v>
      </c>
      <c r="D1130" s="68" t="s">
        <v>1733</v>
      </c>
      <c r="E1130" s="68" t="s">
        <v>1977</v>
      </c>
      <c r="F1130" s="68">
        <v>12103</v>
      </c>
      <c r="G1130" s="366">
        <v>0.99305555555555558</v>
      </c>
      <c r="H1130" s="366">
        <v>9.7222222222222224E-2</v>
      </c>
      <c r="I1130" s="68" t="s">
        <v>4629</v>
      </c>
      <c r="J1130" s="68" t="s">
        <v>4630</v>
      </c>
      <c r="K1130" s="68" t="s">
        <v>4631</v>
      </c>
    </row>
    <row r="1131" spans="2:11" ht="14.25" hidden="1" customHeight="1">
      <c r="B1131" s="364">
        <v>45782</v>
      </c>
      <c r="C1131" s="365">
        <v>45782</v>
      </c>
      <c r="D1131" s="68" t="s">
        <v>1853</v>
      </c>
      <c r="E1131" s="68" t="s">
        <v>2004</v>
      </c>
      <c r="F1131" s="68">
        <v>4793</v>
      </c>
      <c r="G1131" s="366">
        <v>0.9375</v>
      </c>
      <c r="H1131" s="366">
        <v>0.15972222222222221</v>
      </c>
      <c r="I1131" s="68" t="s">
        <v>4632</v>
      </c>
      <c r="J1131" s="68" t="s">
        <v>4633</v>
      </c>
      <c r="K1131" s="68" t="s">
        <v>4144</v>
      </c>
    </row>
    <row r="1132" spans="2:11" ht="14.25" hidden="1" customHeight="1">
      <c r="B1132" s="364">
        <v>45782</v>
      </c>
      <c r="C1132" s="365">
        <v>45813</v>
      </c>
      <c r="D1132" s="68" t="s">
        <v>1861</v>
      </c>
      <c r="E1132" s="68" t="s">
        <v>2004</v>
      </c>
      <c r="F1132" s="68">
        <v>4537</v>
      </c>
      <c r="G1132" s="366">
        <v>0.1736111111111111</v>
      </c>
      <c r="H1132" s="366">
        <v>0.1875</v>
      </c>
      <c r="I1132" s="68" t="s">
        <v>4634</v>
      </c>
      <c r="J1132" s="68" t="s">
        <v>4635</v>
      </c>
      <c r="K1132" s="68" t="s">
        <v>2357</v>
      </c>
    </row>
    <row r="1133" spans="2:11" ht="14.25" hidden="1" customHeight="1">
      <c r="B1133" s="364">
        <v>45782</v>
      </c>
      <c r="C1133" s="365">
        <v>45843</v>
      </c>
      <c r="D1133" s="68" t="s">
        <v>1843</v>
      </c>
      <c r="E1133" s="68" t="s">
        <v>2004</v>
      </c>
      <c r="F1133" s="68">
        <v>5072</v>
      </c>
      <c r="G1133" s="366">
        <v>0.79166666666666663</v>
      </c>
      <c r="H1133" s="366">
        <v>1.1805555555555555E-2</v>
      </c>
      <c r="I1133" s="68" t="s">
        <v>4636</v>
      </c>
      <c r="J1133" s="68" t="s">
        <v>4637</v>
      </c>
      <c r="K1133" s="68" t="s">
        <v>4638</v>
      </c>
    </row>
    <row r="1134" spans="2:11" ht="14.25" hidden="1" customHeight="1">
      <c r="B1134" s="364">
        <v>45782</v>
      </c>
      <c r="C1134" s="365">
        <v>45813</v>
      </c>
      <c r="D1134" s="68" t="s">
        <v>1879</v>
      </c>
      <c r="E1134" s="68" t="s">
        <v>2004</v>
      </c>
      <c r="F1134" s="68">
        <v>3645</v>
      </c>
      <c r="G1134" s="366">
        <v>0.89097222222222228</v>
      </c>
      <c r="H1134" s="366">
        <v>0.94236111111111109</v>
      </c>
      <c r="I1134" s="68" t="s">
        <v>4639</v>
      </c>
      <c r="J1134" s="68" t="s">
        <v>4521</v>
      </c>
      <c r="K1134" s="68" t="s">
        <v>4640</v>
      </c>
    </row>
    <row r="1135" spans="2:11" ht="14.25" hidden="1" customHeight="1">
      <c r="B1135" s="364">
        <v>45782</v>
      </c>
      <c r="C1135" s="365">
        <v>45782</v>
      </c>
      <c r="D1135" s="68" t="s">
        <v>1842</v>
      </c>
      <c r="E1135" s="68" t="s">
        <v>2004</v>
      </c>
      <c r="F1135" s="68">
        <v>4908</v>
      </c>
      <c r="G1135" s="366">
        <v>0.92152777777777772</v>
      </c>
      <c r="H1135" s="366">
        <v>0.98819444444444449</v>
      </c>
      <c r="I1135" s="68" t="s">
        <v>4641</v>
      </c>
      <c r="J1135" s="68" t="s">
        <v>4642</v>
      </c>
      <c r="K1135" s="68" t="s">
        <v>4640</v>
      </c>
    </row>
    <row r="1136" spans="2:11" ht="14.25" hidden="1" customHeight="1">
      <c r="B1136" s="364">
        <v>45782</v>
      </c>
      <c r="C1136" s="365">
        <v>45813</v>
      </c>
      <c r="D1136" s="68" t="s">
        <v>1759</v>
      </c>
      <c r="E1136" s="68" t="s">
        <v>1977</v>
      </c>
      <c r="F1136" s="68">
        <v>14285</v>
      </c>
      <c r="G1136" s="366">
        <v>9.7222222222222224E-3</v>
      </c>
      <c r="H1136" s="366">
        <v>9.0972222222222218E-2</v>
      </c>
      <c r="I1136" s="68" t="s">
        <v>3060</v>
      </c>
      <c r="J1136" s="68" t="s">
        <v>4643</v>
      </c>
      <c r="K1136" s="68" t="s">
        <v>4644</v>
      </c>
    </row>
    <row r="1137" spans="2:11" ht="14.25" hidden="1" customHeight="1">
      <c r="B1137" s="364">
        <v>45782</v>
      </c>
      <c r="C1137" s="365">
        <v>45813</v>
      </c>
      <c r="D1137" s="68" t="s">
        <v>1882</v>
      </c>
      <c r="E1137" s="68" t="s">
        <v>2004</v>
      </c>
      <c r="F1137" s="68">
        <v>3796</v>
      </c>
      <c r="G1137" s="366">
        <v>0.16319444444444445</v>
      </c>
      <c r="H1137" s="366">
        <v>0.17083333333333334</v>
      </c>
      <c r="I1137" s="68" t="s">
        <v>4419</v>
      </c>
      <c r="J1137" s="68" t="s">
        <v>4645</v>
      </c>
      <c r="K1137" s="68" t="s">
        <v>2211</v>
      </c>
    </row>
    <row r="1138" spans="2:11" ht="14.25" hidden="1" customHeight="1">
      <c r="B1138" s="364">
        <v>45782</v>
      </c>
      <c r="C1138" s="365">
        <v>45782</v>
      </c>
      <c r="D1138" s="68" t="s">
        <v>1740</v>
      </c>
      <c r="E1138" s="68" t="s">
        <v>1977</v>
      </c>
      <c r="F1138" s="68">
        <v>14569</v>
      </c>
      <c r="G1138" s="366">
        <v>0.84444444444444444</v>
      </c>
      <c r="H1138" s="366">
        <v>0.99375000000000002</v>
      </c>
      <c r="I1138" s="68" t="s">
        <v>4646</v>
      </c>
      <c r="J1138" s="68" t="s">
        <v>4647</v>
      </c>
      <c r="K1138" s="68" t="s">
        <v>4648</v>
      </c>
    </row>
    <row r="1139" spans="2:11" ht="14.25" hidden="1" customHeight="1">
      <c r="B1139" s="364">
        <v>45783</v>
      </c>
      <c r="C1139" s="365">
        <v>45813</v>
      </c>
      <c r="D1139" s="68" t="s">
        <v>1739</v>
      </c>
      <c r="E1139" s="68" t="s">
        <v>1977</v>
      </c>
      <c r="F1139" s="68">
        <v>13148</v>
      </c>
      <c r="G1139" s="366">
        <v>0.29166666666666669</v>
      </c>
      <c r="H1139" s="366">
        <v>0.3972222222222222</v>
      </c>
      <c r="I1139" s="68" t="s">
        <v>4649</v>
      </c>
      <c r="J1139" s="68" t="s">
        <v>4650</v>
      </c>
      <c r="K1139" s="68" t="s">
        <v>4651</v>
      </c>
    </row>
    <row r="1140" spans="2:11" ht="14.25" hidden="1" customHeight="1">
      <c r="B1140" s="364">
        <v>45783</v>
      </c>
      <c r="C1140" s="365">
        <v>45813</v>
      </c>
      <c r="D1140" s="68" t="s">
        <v>1735</v>
      </c>
      <c r="E1140" s="68" t="s">
        <v>1977</v>
      </c>
      <c r="F1140" s="68">
        <v>14057</v>
      </c>
      <c r="G1140" s="366">
        <v>0.29166666666666669</v>
      </c>
      <c r="H1140" s="366">
        <v>0.44930555555555557</v>
      </c>
      <c r="I1140" s="68" t="s">
        <v>893</v>
      </c>
      <c r="J1140" s="68" t="s">
        <v>4652</v>
      </c>
      <c r="K1140" s="68" t="s">
        <v>4653</v>
      </c>
    </row>
    <row r="1141" spans="2:11" ht="14.25" hidden="1" customHeight="1">
      <c r="B1141" s="364">
        <v>45783</v>
      </c>
      <c r="C1141" s="365">
        <v>45813</v>
      </c>
      <c r="D1141" s="68" t="s">
        <v>1837</v>
      </c>
      <c r="E1141" s="68" t="s">
        <v>2004</v>
      </c>
      <c r="F1141" s="68">
        <v>4930</v>
      </c>
      <c r="G1141" s="366">
        <v>0.31180555555555556</v>
      </c>
      <c r="H1141" s="366">
        <v>0.3659722222222222</v>
      </c>
      <c r="I1141" s="68" t="s">
        <v>4654</v>
      </c>
      <c r="J1141" s="68" t="s">
        <v>4655</v>
      </c>
      <c r="K1141" s="68" t="s">
        <v>2006</v>
      </c>
    </row>
    <row r="1142" spans="2:11" ht="14.25" hidden="1" customHeight="1">
      <c r="B1142" s="364">
        <v>45783</v>
      </c>
      <c r="C1142" s="365">
        <v>45813</v>
      </c>
      <c r="D1142" s="68" t="s">
        <v>1860</v>
      </c>
      <c r="E1142" s="68" t="s">
        <v>2004</v>
      </c>
      <c r="F1142" s="68">
        <v>4534</v>
      </c>
      <c r="G1142" s="366">
        <v>0.30138888888888887</v>
      </c>
      <c r="H1142" s="366">
        <v>0.44305555555555554</v>
      </c>
      <c r="I1142" s="68" t="s">
        <v>4656</v>
      </c>
      <c r="J1142" s="68" t="s">
        <v>4657</v>
      </c>
      <c r="K1142" s="68" t="s">
        <v>2006</v>
      </c>
    </row>
    <row r="1143" spans="2:11" ht="14.25" hidden="1" customHeight="1">
      <c r="B1143" s="364">
        <v>45783</v>
      </c>
      <c r="C1143" s="365">
        <v>45813</v>
      </c>
      <c r="D1143" s="68" t="s">
        <v>99</v>
      </c>
      <c r="E1143" s="68" t="s">
        <v>1977</v>
      </c>
      <c r="F1143" s="68">
        <v>13362</v>
      </c>
      <c r="G1143" s="366">
        <v>0.30902777777777779</v>
      </c>
      <c r="H1143" s="366">
        <v>0.4597222222222222</v>
      </c>
      <c r="I1143" s="68" t="s">
        <v>4658</v>
      </c>
      <c r="J1143" s="68" t="s">
        <v>4659</v>
      </c>
      <c r="K1143" s="68" t="s">
        <v>4660</v>
      </c>
    </row>
    <row r="1144" spans="2:11" ht="14.25" hidden="1" customHeight="1">
      <c r="B1144" s="364">
        <v>45783</v>
      </c>
      <c r="C1144" s="365">
        <v>45814</v>
      </c>
      <c r="D1144" s="68" t="s">
        <v>1855</v>
      </c>
      <c r="E1144" s="68" t="s">
        <v>2004</v>
      </c>
      <c r="F1144" s="68">
        <v>4606</v>
      </c>
      <c r="G1144" s="366">
        <v>0.33333333333333331</v>
      </c>
      <c r="H1144" s="366">
        <v>0.4548611111111111</v>
      </c>
      <c r="I1144" s="68" t="s">
        <v>4072</v>
      </c>
      <c r="J1144" s="68" t="s">
        <v>4661</v>
      </c>
      <c r="K1144" s="68" t="s">
        <v>4662</v>
      </c>
    </row>
    <row r="1145" spans="2:11" ht="14.25" hidden="1" customHeight="1">
      <c r="B1145" s="364">
        <v>45783</v>
      </c>
      <c r="C1145" s="365">
        <v>45813</v>
      </c>
      <c r="D1145" s="68" t="s">
        <v>104</v>
      </c>
      <c r="E1145" s="68" t="s">
        <v>1977</v>
      </c>
      <c r="F1145" s="68">
        <v>13589</v>
      </c>
      <c r="G1145" s="366">
        <v>0.375</v>
      </c>
      <c r="H1145" s="366">
        <v>0.47916666666666669</v>
      </c>
      <c r="I1145" s="68" t="s">
        <v>4072</v>
      </c>
      <c r="J1145" s="68" t="s">
        <v>4663</v>
      </c>
      <c r="K1145" s="68" t="s">
        <v>4664</v>
      </c>
    </row>
    <row r="1146" spans="2:11" ht="14.25" hidden="1" customHeight="1">
      <c r="B1146" s="364">
        <v>45783</v>
      </c>
      <c r="C1146" s="365">
        <v>45813</v>
      </c>
      <c r="D1146" s="68" t="s">
        <v>1788</v>
      </c>
      <c r="E1146" s="68" t="s">
        <v>1987</v>
      </c>
      <c r="F1146" s="68">
        <v>11623</v>
      </c>
      <c r="G1146" s="366">
        <v>0.91666666666666663</v>
      </c>
      <c r="H1146" s="366">
        <v>0.4375</v>
      </c>
      <c r="I1146" s="68" t="s">
        <v>4665</v>
      </c>
      <c r="J1146" s="68" t="s">
        <v>4666</v>
      </c>
      <c r="K1146" s="68" t="s">
        <v>4667</v>
      </c>
    </row>
    <row r="1147" spans="2:11" ht="14.25" hidden="1" customHeight="1">
      <c r="B1147" s="364">
        <v>45783</v>
      </c>
      <c r="C1147" s="365">
        <v>45813</v>
      </c>
      <c r="D1147" s="68" t="s">
        <v>1733</v>
      </c>
      <c r="E1147" s="68" t="s">
        <v>1977</v>
      </c>
      <c r="F1147" s="68">
        <v>12107</v>
      </c>
      <c r="G1147" s="366">
        <v>0.41666666666666669</v>
      </c>
      <c r="H1147" s="366">
        <v>0.52777777777777779</v>
      </c>
      <c r="I1147" s="68" t="s">
        <v>4072</v>
      </c>
      <c r="J1147" s="68" t="s">
        <v>4668</v>
      </c>
      <c r="K1147" s="68" t="s">
        <v>4664</v>
      </c>
    </row>
    <row r="1148" spans="2:11" ht="14.25" hidden="1" customHeight="1">
      <c r="B1148" s="364">
        <v>45783</v>
      </c>
      <c r="C1148" s="365">
        <v>45813</v>
      </c>
      <c r="D1148" s="68" t="s">
        <v>1755</v>
      </c>
      <c r="E1148" s="68" t="s">
        <v>1977</v>
      </c>
      <c r="F1148" s="68">
        <v>10729</v>
      </c>
      <c r="G1148" s="366">
        <v>0.54166666666666663</v>
      </c>
      <c r="H1148" s="366">
        <v>0.61805555555555558</v>
      </c>
      <c r="I1148" s="68" t="s">
        <v>4669</v>
      </c>
      <c r="J1148" s="68" t="s">
        <v>4670</v>
      </c>
      <c r="K1148" s="68" t="s">
        <v>4671</v>
      </c>
    </row>
    <row r="1149" spans="2:11" ht="14.25" hidden="1" customHeight="1">
      <c r="B1149" s="364">
        <v>45783</v>
      </c>
      <c r="C1149" s="365">
        <v>45813</v>
      </c>
      <c r="D1149" s="68" t="s">
        <v>1830</v>
      </c>
      <c r="E1149" s="68" t="s">
        <v>1987</v>
      </c>
      <c r="F1149" s="68">
        <v>6439</v>
      </c>
      <c r="G1149" s="366">
        <v>0.54583333333333328</v>
      </c>
      <c r="H1149" s="366">
        <v>0.68055555555555558</v>
      </c>
      <c r="I1149" s="68" t="s">
        <v>2659</v>
      </c>
      <c r="J1149" s="68" t="s">
        <v>4672</v>
      </c>
      <c r="K1149" s="68" t="s">
        <v>4673</v>
      </c>
    </row>
    <row r="1150" spans="2:11" ht="14.25" hidden="1" customHeight="1">
      <c r="B1150" s="364">
        <v>45783</v>
      </c>
      <c r="C1150" s="365">
        <v>45813</v>
      </c>
      <c r="D1150" s="68" t="s">
        <v>1881</v>
      </c>
      <c r="E1150" s="68" t="s">
        <v>2004</v>
      </c>
      <c r="F1150" s="68">
        <v>3614</v>
      </c>
      <c r="G1150" s="366">
        <v>0.41666666666666669</v>
      </c>
      <c r="H1150" s="366">
        <v>0.60416666666666663</v>
      </c>
      <c r="I1150" s="68" t="s">
        <v>4072</v>
      </c>
      <c r="J1150" s="68" t="s">
        <v>4674</v>
      </c>
      <c r="K1150" s="68" t="s">
        <v>4664</v>
      </c>
    </row>
    <row r="1151" spans="2:11" ht="14.25" hidden="1" customHeight="1">
      <c r="B1151" s="364">
        <v>45783</v>
      </c>
      <c r="C1151" s="365">
        <v>46178</v>
      </c>
      <c r="D1151" s="68" t="s">
        <v>1848</v>
      </c>
      <c r="E1151" s="68" t="s">
        <v>2004</v>
      </c>
      <c r="F1151" s="68">
        <v>4817</v>
      </c>
      <c r="G1151" s="366">
        <v>0.57638888888888884</v>
      </c>
      <c r="H1151" s="366">
        <v>0.61805555555555558</v>
      </c>
      <c r="I1151" s="68" t="s">
        <v>4072</v>
      </c>
      <c r="J1151" s="68" t="s">
        <v>4675</v>
      </c>
      <c r="K1151" s="68" t="s">
        <v>4676</v>
      </c>
    </row>
    <row r="1152" spans="2:11" ht="14.25" hidden="1" customHeight="1">
      <c r="B1152" s="364">
        <v>45783</v>
      </c>
      <c r="C1152" s="365">
        <v>45813</v>
      </c>
      <c r="D1152" s="68" t="s">
        <v>1746</v>
      </c>
      <c r="E1152" s="68" t="s">
        <v>1977</v>
      </c>
      <c r="F1152" s="68">
        <v>13338</v>
      </c>
      <c r="G1152" s="366">
        <v>0.29166666666666669</v>
      </c>
      <c r="H1152" s="366">
        <v>0.70416666666666672</v>
      </c>
      <c r="I1152" s="68" t="s">
        <v>3581</v>
      </c>
      <c r="J1152" s="68" t="s">
        <v>4677</v>
      </c>
      <c r="K1152" s="68" t="s">
        <v>3717</v>
      </c>
    </row>
    <row r="1153" spans="2:11" ht="14.25" hidden="1" customHeight="1">
      <c r="B1153" s="364">
        <v>45783</v>
      </c>
      <c r="C1153" s="365">
        <v>45813</v>
      </c>
      <c r="D1153" s="68" t="s">
        <v>213</v>
      </c>
      <c r="E1153" s="68" t="s">
        <v>1977</v>
      </c>
      <c r="F1153" s="68">
        <v>13226</v>
      </c>
      <c r="G1153" s="366">
        <v>0.29166666666666669</v>
      </c>
      <c r="H1153" s="366">
        <v>0.70902777777777781</v>
      </c>
      <c r="I1153" s="68" t="s">
        <v>4678</v>
      </c>
      <c r="J1153" s="68" t="s">
        <v>4679</v>
      </c>
      <c r="K1153" s="68" t="s">
        <v>4680</v>
      </c>
    </row>
    <row r="1154" spans="2:11" ht="14.25" hidden="1" customHeight="1">
      <c r="B1154" s="364">
        <v>45783</v>
      </c>
      <c r="C1154" s="365">
        <v>45813</v>
      </c>
      <c r="D1154" s="68" t="s">
        <v>1731</v>
      </c>
      <c r="E1154" s="68" t="s">
        <v>1977</v>
      </c>
      <c r="F1154" s="68">
        <v>12643</v>
      </c>
      <c r="G1154" s="366">
        <v>0.38333333333333336</v>
      </c>
      <c r="H1154" s="366">
        <v>0.57777777777777772</v>
      </c>
      <c r="I1154" s="68" t="s">
        <v>4681</v>
      </c>
      <c r="J1154" s="68" t="s">
        <v>4682</v>
      </c>
      <c r="K1154" s="68" t="s">
        <v>4683</v>
      </c>
    </row>
    <row r="1155" spans="2:11" ht="14.25" hidden="1" customHeight="1">
      <c r="B1155" s="364">
        <v>45783</v>
      </c>
      <c r="C1155" s="365">
        <v>45813</v>
      </c>
      <c r="D1155" s="68" t="s">
        <v>1726</v>
      </c>
      <c r="E1155" s="68" t="s">
        <v>1977</v>
      </c>
      <c r="F1155" s="68">
        <v>15062</v>
      </c>
      <c r="G1155" s="366">
        <v>0.58888888888888891</v>
      </c>
      <c r="H1155" s="366">
        <v>0.625</v>
      </c>
      <c r="I1155" s="68" t="s">
        <v>597</v>
      </c>
      <c r="J1155" s="68" t="s">
        <v>4684</v>
      </c>
      <c r="K1155" s="68" t="s">
        <v>2006</v>
      </c>
    </row>
    <row r="1156" spans="2:11" ht="14.25" hidden="1" customHeight="1">
      <c r="B1156" s="364">
        <v>45783</v>
      </c>
      <c r="C1156" s="365">
        <v>45813</v>
      </c>
      <c r="D1156" s="68" t="s">
        <v>1789</v>
      </c>
      <c r="E1156" s="68" t="s">
        <v>1987</v>
      </c>
      <c r="F1156" s="68">
        <v>11521</v>
      </c>
      <c r="G1156" s="366">
        <v>0.58333333333333337</v>
      </c>
      <c r="H1156" s="366">
        <v>0.69652777777777775</v>
      </c>
      <c r="I1156" s="68" t="s">
        <v>2014</v>
      </c>
      <c r="J1156" s="68" t="s">
        <v>4685</v>
      </c>
      <c r="K1156" s="68" t="s">
        <v>4686</v>
      </c>
    </row>
    <row r="1157" spans="2:11" ht="14.25" hidden="1" customHeight="1">
      <c r="B1157" s="364">
        <v>45783</v>
      </c>
      <c r="C1157" s="365">
        <v>45813</v>
      </c>
      <c r="D1157" s="68" t="s">
        <v>1798</v>
      </c>
      <c r="E1157" s="68" t="s">
        <v>1987</v>
      </c>
      <c r="F1157" s="68">
        <v>11437</v>
      </c>
      <c r="G1157" s="366">
        <v>0.54166666666666663</v>
      </c>
      <c r="H1157" s="366">
        <v>0.69444444444444442</v>
      </c>
      <c r="I1157" s="68" t="s">
        <v>4687</v>
      </c>
      <c r="J1157" s="68" t="s">
        <v>4688</v>
      </c>
      <c r="K1157" s="68" t="s">
        <v>4689</v>
      </c>
    </row>
    <row r="1158" spans="2:11" ht="14.25" hidden="1" customHeight="1">
      <c r="B1158" s="364">
        <v>45783</v>
      </c>
      <c r="C1158" s="365">
        <v>45813</v>
      </c>
      <c r="D1158" s="68" t="s">
        <v>1873</v>
      </c>
      <c r="E1158" s="68" t="s">
        <v>2004</v>
      </c>
      <c r="F1158" s="68">
        <v>3581</v>
      </c>
      <c r="G1158" s="366">
        <v>0.64236111111111116</v>
      </c>
      <c r="H1158" s="366">
        <v>0.7006944444444444</v>
      </c>
      <c r="I1158" s="68" t="s">
        <v>4690</v>
      </c>
      <c r="J1158" s="68" t="s">
        <v>4691</v>
      </c>
      <c r="K1158" s="68" t="s">
        <v>2006</v>
      </c>
    </row>
    <row r="1159" spans="2:11" ht="14.25" hidden="1" customHeight="1">
      <c r="B1159" s="364">
        <v>45783</v>
      </c>
      <c r="C1159" s="365">
        <v>45813</v>
      </c>
      <c r="D1159" s="68" t="s">
        <v>1759</v>
      </c>
      <c r="E1159" s="68" t="s">
        <v>1977</v>
      </c>
      <c r="F1159" s="68">
        <v>14300</v>
      </c>
      <c r="G1159" s="366">
        <v>0.85416666666666663</v>
      </c>
      <c r="H1159" s="366">
        <v>0.87222222222222223</v>
      </c>
      <c r="I1159" s="68" t="s">
        <v>4692</v>
      </c>
      <c r="J1159" s="68" t="s">
        <v>4693</v>
      </c>
      <c r="K1159" s="68" t="s">
        <v>4694</v>
      </c>
    </row>
    <row r="1160" spans="2:11" ht="14.25" hidden="1" customHeight="1">
      <c r="B1160" s="364">
        <v>45783</v>
      </c>
      <c r="C1160" s="365">
        <v>45813</v>
      </c>
      <c r="D1160" s="68" t="s">
        <v>216</v>
      </c>
      <c r="E1160" s="68" t="s">
        <v>1977</v>
      </c>
      <c r="F1160" s="68">
        <v>11709</v>
      </c>
      <c r="G1160" s="366">
        <v>0.75</v>
      </c>
      <c r="H1160" s="366">
        <v>0.91249999999999998</v>
      </c>
      <c r="I1160" s="68" t="s">
        <v>4695</v>
      </c>
      <c r="J1160" s="68" t="s">
        <v>4696</v>
      </c>
      <c r="K1160" s="68" t="s">
        <v>4697</v>
      </c>
    </row>
    <row r="1161" spans="2:11" ht="14.25" hidden="1" customHeight="1">
      <c r="B1161" s="364">
        <v>45783</v>
      </c>
      <c r="C1161" s="365">
        <v>45813</v>
      </c>
      <c r="D1161" s="68" t="s">
        <v>1823</v>
      </c>
      <c r="E1161" s="68" t="s">
        <v>1987</v>
      </c>
      <c r="F1161" s="68">
        <v>6696</v>
      </c>
      <c r="G1161" s="366">
        <v>0.88055555555555554</v>
      </c>
      <c r="H1161" s="366">
        <v>0.88888888888888884</v>
      </c>
      <c r="I1161" s="68" t="s">
        <v>4698</v>
      </c>
      <c r="J1161" s="68" t="s">
        <v>4699</v>
      </c>
      <c r="K1161" s="68" t="s">
        <v>4700</v>
      </c>
    </row>
    <row r="1162" spans="2:11" ht="14.25" hidden="1" customHeight="1">
      <c r="B1162" s="364">
        <v>45783</v>
      </c>
      <c r="C1162" s="365">
        <v>45813</v>
      </c>
      <c r="D1162" s="68" t="s">
        <v>1801</v>
      </c>
      <c r="E1162" s="68" t="s">
        <v>1987</v>
      </c>
      <c r="F1162" s="68">
        <v>11502</v>
      </c>
      <c r="G1162" s="366">
        <v>0.85763888888888884</v>
      </c>
      <c r="H1162" s="366">
        <v>0.87777777777777777</v>
      </c>
      <c r="I1162" s="68" t="s">
        <v>4701</v>
      </c>
      <c r="J1162" s="68" t="s">
        <v>4702</v>
      </c>
      <c r="K1162" s="68" t="s">
        <v>4703</v>
      </c>
    </row>
    <row r="1163" spans="2:11" ht="14.25" hidden="1" customHeight="1">
      <c r="B1163" s="364">
        <v>45783</v>
      </c>
      <c r="C1163" s="365">
        <v>45813</v>
      </c>
      <c r="D1163" s="68" t="s">
        <v>1749</v>
      </c>
      <c r="E1163" s="68" t="s">
        <v>1977</v>
      </c>
      <c r="F1163" s="68">
        <v>13926</v>
      </c>
      <c r="G1163" s="366">
        <v>0.42708333333333331</v>
      </c>
      <c r="H1163" s="366">
        <v>9.4444444444444442E-2</v>
      </c>
      <c r="I1163" s="68" t="s">
        <v>4704</v>
      </c>
      <c r="J1163" s="68" t="s">
        <v>4705</v>
      </c>
      <c r="K1163" s="68" t="s">
        <v>4706</v>
      </c>
    </row>
    <row r="1164" spans="2:11" ht="14.25" hidden="1" customHeight="1">
      <c r="B1164" s="364">
        <v>45783</v>
      </c>
      <c r="C1164" s="365">
        <v>45813</v>
      </c>
      <c r="D1164" s="68" t="s">
        <v>1786</v>
      </c>
      <c r="E1164" s="68" t="s">
        <v>1987</v>
      </c>
      <c r="F1164" s="68">
        <v>12000</v>
      </c>
      <c r="G1164" s="366">
        <v>0.88472222222222219</v>
      </c>
      <c r="H1164" s="366">
        <v>0.15694444444444444</v>
      </c>
      <c r="I1164" s="68" t="s">
        <v>4707</v>
      </c>
      <c r="J1164" s="68" t="s">
        <v>4708</v>
      </c>
      <c r="K1164" s="68" t="s">
        <v>4709</v>
      </c>
    </row>
    <row r="1165" spans="2:11" ht="14.25" hidden="1" customHeight="1">
      <c r="B1165" s="364">
        <v>45783</v>
      </c>
      <c r="C1165" s="365">
        <v>45813</v>
      </c>
      <c r="D1165" s="68" t="s">
        <v>1789</v>
      </c>
      <c r="E1165" s="68" t="s">
        <v>1987</v>
      </c>
      <c r="F1165" s="68">
        <v>11522</v>
      </c>
      <c r="G1165" s="366">
        <v>5.5555555555555552E-2</v>
      </c>
      <c r="H1165" s="366">
        <v>0.14791666666666667</v>
      </c>
      <c r="I1165" s="68" t="s">
        <v>4710</v>
      </c>
      <c r="J1165" s="68" t="s">
        <v>4711</v>
      </c>
      <c r="K1165" s="68" t="s">
        <v>4712</v>
      </c>
    </row>
    <row r="1166" spans="2:11" ht="14.25" hidden="1" customHeight="1">
      <c r="B1166" s="364">
        <v>45783</v>
      </c>
      <c r="C1166" s="365">
        <v>45813</v>
      </c>
      <c r="D1166" s="68" t="s">
        <v>88</v>
      </c>
      <c r="E1166" s="68" t="s">
        <v>1977</v>
      </c>
      <c r="F1166" s="68">
        <v>14179</v>
      </c>
      <c r="G1166" s="366">
        <v>0.19444444444444445</v>
      </c>
      <c r="H1166" s="366">
        <v>0.2</v>
      </c>
      <c r="I1166" s="68" t="s">
        <v>412</v>
      </c>
      <c r="J1166" s="68" t="s">
        <v>4713</v>
      </c>
      <c r="K1166" s="68" t="s">
        <v>2050</v>
      </c>
    </row>
    <row r="1167" spans="2:11" ht="14.25" hidden="1" customHeight="1">
      <c r="B1167" s="364">
        <v>45783</v>
      </c>
      <c r="C1167" s="365">
        <v>45843</v>
      </c>
      <c r="D1167" s="68" t="s">
        <v>1791</v>
      </c>
      <c r="E1167" s="68" t="s">
        <v>1987</v>
      </c>
      <c r="F1167" s="68">
        <v>11736</v>
      </c>
      <c r="G1167" s="366">
        <v>0.18541666666666667</v>
      </c>
      <c r="H1167" s="366">
        <v>0.21319444444444444</v>
      </c>
      <c r="I1167" s="68" t="s">
        <v>1230</v>
      </c>
      <c r="J1167" s="68" t="s">
        <v>4714</v>
      </c>
      <c r="K1167" s="68" t="s">
        <v>4715</v>
      </c>
    </row>
    <row r="1168" spans="2:11" ht="14.25" hidden="1" customHeight="1">
      <c r="B1168" s="364">
        <v>45783</v>
      </c>
      <c r="C1168" s="365">
        <v>45813</v>
      </c>
      <c r="D1168" s="68" t="s">
        <v>1863</v>
      </c>
      <c r="E1168" s="68" t="s">
        <v>2004</v>
      </c>
      <c r="F1168" s="68">
        <v>3309</v>
      </c>
      <c r="G1168" s="366">
        <v>0.79166666666666663</v>
      </c>
      <c r="H1168" s="366">
        <v>0.22222222222222221</v>
      </c>
      <c r="I1168" s="68" t="s">
        <v>4716</v>
      </c>
      <c r="J1168" s="68" t="s">
        <v>4717</v>
      </c>
      <c r="K1168" s="68" t="s">
        <v>4718</v>
      </c>
    </row>
    <row r="1169" spans="2:11" ht="14.25" hidden="1" customHeight="1">
      <c r="B1169" s="364">
        <v>45783</v>
      </c>
      <c r="C1169" s="365">
        <v>45843</v>
      </c>
      <c r="D1169" s="68" t="s">
        <v>1741</v>
      </c>
      <c r="E1169" s="68" t="s">
        <v>1977</v>
      </c>
      <c r="F1169" s="68">
        <v>10564</v>
      </c>
      <c r="G1169" s="366">
        <v>0.33541666666666664</v>
      </c>
      <c r="H1169" s="366">
        <v>0.36319444444444443</v>
      </c>
      <c r="I1169" s="68" t="s">
        <v>4719</v>
      </c>
      <c r="J1169" s="68" t="s">
        <v>4720</v>
      </c>
      <c r="K1169" s="68" t="s">
        <v>4366</v>
      </c>
    </row>
    <row r="1170" spans="2:11" ht="14.25" hidden="1" customHeight="1">
      <c r="B1170" s="364">
        <v>45783</v>
      </c>
      <c r="C1170" s="365">
        <v>45843</v>
      </c>
      <c r="D1170" s="68" t="s">
        <v>94</v>
      </c>
      <c r="E1170" s="68" t="s">
        <v>1977</v>
      </c>
      <c r="F1170" s="68">
        <v>11168</v>
      </c>
      <c r="G1170" s="366">
        <v>0.37569444444444444</v>
      </c>
      <c r="H1170" s="366">
        <v>0.38611111111111113</v>
      </c>
      <c r="I1170" s="68" t="s">
        <v>4721</v>
      </c>
      <c r="J1170" s="68" t="s">
        <v>4722</v>
      </c>
      <c r="K1170" s="68" t="s">
        <v>4723</v>
      </c>
    </row>
    <row r="1171" spans="2:11" ht="14.25" hidden="1" customHeight="1">
      <c r="B1171" s="364">
        <v>45783</v>
      </c>
      <c r="C1171" s="365">
        <v>45843</v>
      </c>
      <c r="D1171" s="68" t="s">
        <v>1844</v>
      </c>
      <c r="E1171" s="68" t="s">
        <v>2004</v>
      </c>
      <c r="F1171" s="68">
        <v>4761</v>
      </c>
      <c r="G1171" s="366">
        <v>0.29166666666666669</v>
      </c>
      <c r="H1171" s="366">
        <v>0.40069444444444446</v>
      </c>
      <c r="I1171" s="68" t="s">
        <v>4724</v>
      </c>
      <c r="J1171" s="68" t="s">
        <v>4725</v>
      </c>
      <c r="K1171" s="68" t="s">
        <v>4726</v>
      </c>
    </row>
    <row r="1172" spans="2:11" ht="14.25" hidden="1" customHeight="1">
      <c r="B1172" s="364">
        <v>45783</v>
      </c>
      <c r="C1172" s="365">
        <v>45813</v>
      </c>
      <c r="D1172" s="68" t="s">
        <v>1729</v>
      </c>
      <c r="E1172" s="68" t="s">
        <v>1977</v>
      </c>
      <c r="F1172" s="68">
        <v>1</v>
      </c>
      <c r="G1172" s="366">
        <v>0.29166666666666669</v>
      </c>
      <c r="H1172" s="366">
        <v>0.72222222222222221</v>
      </c>
      <c r="I1172" s="68" t="s">
        <v>4727</v>
      </c>
      <c r="J1172" s="68" t="s">
        <v>4728</v>
      </c>
      <c r="K1172" s="68" t="s">
        <v>4729</v>
      </c>
    </row>
    <row r="1173" spans="2:11" ht="14.25" hidden="1" customHeight="1">
      <c r="B1173" s="364">
        <v>45783</v>
      </c>
      <c r="C1173" s="365">
        <v>45843</v>
      </c>
      <c r="D1173" s="68" t="s">
        <v>93</v>
      </c>
      <c r="E1173" s="68" t="s">
        <v>1977</v>
      </c>
      <c r="F1173" s="68" t="s">
        <v>379</v>
      </c>
      <c r="G1173" s="366">
        <v>0.29166666666666669</v>
      </c>
      <c r="H1173" s="366">
        <v>0.43055555555555558</v>
      </c>
      <c r="I1173" s="68" t="s">
        <v>3943</v>
      </c>
      <c r="J1173" s="68" t="s">
        <v>4730</v>
      </c>
      <c r="K1173" s="68" t="s">
        <v>4062</v>
      </c>
    </row>
    <row r="1174" spans="2:11" ht="14.25" hidden="1" customHeight="1">
      <c r="B1174" s="364">
        <v>45783</v>
      </c>
      <c r="C1174" s="365">
        <v>45782</v>
      </c>
      <c r="D1174" s="68" t="s">
        <v>1862</v>
      </c>
      <c r="E1174" s="68" t="s">
        <v>2004</v>
      </c>
      <c r="F1174" s="68">
        <v>4401</v>
      </c>
      <c r="G1174" s="366">
        <v>0.8125</v>
      </c>
      <c r="H1174" s="366">
        <v>0.83958333333333335</v>
      </c>
      <c r="I1174" s="68" t="s">
        <v>3287</v>
      </c>
      <c r="J1174" s="68" t="s">
        <v>3288</v>
      </c>
      <c r="K1174" s="68" t="s">
        <v>3285</v>
      </c>
    </row>
    <row r="1175" spans="2:11" ht="14.25" hidden="1" customHeight="1">
      <c r="B1175" s="364">
        <v>45783</v>
      </c>
      <c r="C1175" s="365">
        <v>45782</v>
      </c>
      <c r="D1175" s="68" t="s">
        <v>1744</v>
      </c>
      <c r="E1175" s="68" t="s">
        <v>1977</v>
      </c>
      <c r="F1175" s="68">
        <v>12771</v>
      </c>
      <c r="G1175" s="366">
        <v>0.75</v>
      </c>
      <c r="H1175" s="366">
        <v>0.89375000000000004</v>
      </c>
      <c r="I1175" s="68" t="s">
        <v>3313</v>
      </c>
      <c r="J1175" s="68" t="s">
        <v>3314</v>
      </c>
      <c r="K1175" s="68" t="s">
        <v>3285</v>
      </c>
    </row>
    <row r="1176" spans="2:11" ht="14.25" hidden="1" customHeight="1">
      <c r="B1176" s="364">
        <v>45783</v>
      </c>
      <c r="C1176" s="365">
        <v>45782</v>
      </c>
      <c r="D1176" s="68" t="s">
        <v>1791</v>
      </c>
      <c r="E1176" s="68" t="s">
        <v>1987</v>
      </c>
      <c r="F1176" s="68">
        <v>11718</v>
      </c>
      <c r="G1176" s="366">
        <v>0.9375</v>
      </c>
      <c r="H1176" s="366">
        <v>0.97222222222222221</v>
      </c>
      <c r="I1176" s="68" t="s">
        <v>4731</v>
      </c>
      <c r="J1176" s="68" t="s">
        <v>4732</v>
      </c>
      <c r="K1176" s="68" t="s">
        <v>3285</v>
      </c>
    </row>
    <row r="1177" spans="2:11" ht="14.25" hidden="1" customHeight="1">
      <c r="B1177" s="364">
        <v>45783</v>
      </c>
      <c r="C1177" s="365">
        <v>45782</v>
      </c>
      <c r="D1177" s="68" t="s">
        <v>1744</v>
      </c>
      <c r="E1177" s="68" t="s">
        <v>1977</v>
      </c>
      <c r="F1177" s="68">
        <v>12773</v>
      </c>
      <c r="G1177" s="366">
        <v>0.97916666666666663</v>
      </c>
      <c r="H1177" s="366">
        <v>0.99930555555555556</v>
      </c>
      <c r="I1177" s="68" t="s">
        <v>4733</v>
      </c>
      <c r="J1177" s="68" t="s">
        <v>3324</v>
      </c>
      <c r="K1177" s="68" t="s">
        <v>3285</v>
      </c>
    </row>
    <row r="1178" spans="2:11" ht="14.25" hidden="1" customHeight="1">
      <c r="B1178" s="364">
        <v>45783</v>
      </c>
      <c r="C1178" s="365">
        <v>45782</v>
      </c>
      <c r="D1178" s="68" t="s">
        <v>1858</v>
      </c>
      <c r="E1178" s="68" t="s">
        <v>2004</v>
      </c>
      <c r="F1178" s="68">
        <v>4617</v>
      </c>
      <c r="G1178" s="366">
        <v>6.9444444444444447E-4</v>
      </c>
      <c r="H1178" s="366">
        <v>1.5972222222222221E-2</v>
      </c>
      <c r="I1178" s="68" t="s">
        <v>4734</v>
      </c>
      <c r="J1178" s="68" t="s">
        <v>3324</v>
      </c>
      <c r="K1178" s="68" t="s">
        <v>3285</v>
      </c>
    </row>
    <row r="1179" spans="2:11" ht="14.25" hidden="1" customHeight="1">
      <c r="B1179" s="364">
        <v>45783</v>
      </c>
      <c r="C1179" s="365">
        <v>45782</v>
      </c>
      <c r="D1179" s="68" t="s">
        <v>1867</v>
      </c>
      <c r="E1179" s="68" t="s">
        <v>2004</v>
      </c>
      <c r="F1179" s="68">
        <v>4317</v>
      </c>
      <c r="G1179" s="366">
        <v>0.3125</v>
      </c>
      <c r="H1179" s="366">
        <v>0.34583333333333333</v>
      </c>
      <c r="I1179" s="68" t="s">
        <v>3280</v>
      </c>
      <c r="J1179" s="68" t="s">
        <v>3137</v>
      </c>
      <c r="K1179" s="68" t="s">
        <v>4735</v>
      </c>
    </row>
    <row r="1180" spans="2:11" ht="14.25" hidden="1" customHeight="1">
      <c r="B1180" s="364">
        <v>45783</v>
      </c>
      <c r="C1180" s="365">
        <v>45813</v>
      </c>
      <c r="D1180" s="68" t="s">
        <v>1866</v>
      </c>
      <c r="E1180" s="68" t="s">
        <v>2004</v>
      </c>
      <c r="F1180" s="68">
        <v>3513</v>
      </c>
      <c r="G1180" s="366">
        <v>0.35416666666666669</v>
      </c>
      <c r="H1180" s="366">
        <v>0.39930555555555558</v>
      </c>
      <c r="I1180" s="68" t="s">
        <v>4733</v>
      </c>
      <c r="J1180" s="68" t="s">
        <v>3324</v>
      </c>
      <c r="K1180" s="68" t="s">
        <v>4736</v>
      </c>
    </row>
    <row r="1181" spans="2:11" ht="14.25" hidden="1" customHeight="1">
      <c r="B1181" s="364">
        <v>45783</v>
      </c>
      <c r="C1181" s="365">
        <v>45813</v>
      </c>
      <c r="D1181" s="68" t="s">
        <v>1872</v>
      </c>
      <c r="E1181" s="68" t="s">
        <v>2004</v>
      </c>
      <c r="F1181" s="68">
        <v>3356</v>
      </c>
      <c r="G1181" s="366">
        <v>0.39583333333333331</v>
      </c>
      <c r="H1181" s="366">
        <v>0.41111111111111109</v>
      </c>
      <c r="I1181" s="68" t="s">
        <v>3280</v>
      </c>
      <c r="J1181" s="68" t="s">
        <v>3137</v>
      </c>
      <c r="K1181" s="68" t="s">
        <v>4737</v>
      </c>
    </row>
    <row r="1182" spans="2:11" ht="14.25" hidden="1" customHeight="1">
      <c r="B1182" s="364">
        <v>45783</v>
      </c>
      <c r="C1182" s="365">
        <v>45813</v>
      </c>
      <c r="D1182" s="68" t="s">
        <v>1847</v>
      </c>
      <c r="E1182" s="68" t="s">
        <v>2004</v>
      </c>
      <c r="F1182" s="68">
        <v>4903</v>
      </c>
      <c r="G1182" s="366">
        <v>0.4375</v>
      </c>
      <c r="H1182" s="366">
        <v>0.45833333333333331</v>
      </c>
      <c r="I1182" s="68" t="s">
        <v>3310</v>
      </c>
      <c r="J1182" s="68" t="s">
        <v>3311</v>
      </c>
      <c r="K1182" s="68" t="s">
        <v>4738</v>
      </c>
    </row>
    <row r="1183" spans="2:11" ht="14.25" hidden="1" customHeight="1">
      <c r="B1183" s="364">
        <v>45783</v>
      </c>
      <c r="C1183" s="365">
        <v>45813</v>
      </c>
      <c r="D1183" s="68" t="s">
        <v>1750</v>
      </c>
      <c r="E1183" s="68" t="s">
        <v>1977</v>
      </c>
      <c r="F1183" s="68">
        <v>13995</v>
      </c>
      <c r="G1183" s="366">
        <v>0.60416666666666663</v>
      </c>
      <c r="H1183" s="366">
        <v>0.625</v>
      </c>
      <c r="I1183" s="68" t="s">
        <v>4733</v>
      </c>
      <c r="J1183" s="68" t="s">
        <v>3324</v>
      </c>
      <c r="K1183" s="68" t="s">
        <v>4739</v>
      </c>
    </row>
    <row r="1184" spans="2:11" ht="14.25" hidden="1" customHeight="1">
      <c r="B1184" s="364">
        <v>45783</v>
      </c>
      <c r="C1184" s="365">
        <v>45813</v>
      </c>
      <c r="D1184" s="68" t="s">
        <v>1728</v>
      </c>
      <c r="E1184" s="68" t="s">
        <v>1977</v>
      </c>
      <c r="F1184" s="68">
        <v>14754</v>
      </c>
      <c r="G1184" s="366">
        <v>0.58333333333333337</v>
      </c>
      <c r="H1184" s="366">
        <v>0.63263888888888886</v>
      </c>
      <c r="I1184" s="68" t="s">
        <v>3313</v>
      </c>
      <c r="J1184" s="68" t="s">
        <v>3314</v>
      </c>
      <c r="K1184" s="68" t="s">
        <v>4740</v>
      </c>
    </row>
    <row r="1185" spans="2:11" ht="14.25" hidden="1" customHeight="1">
      <c r="B1185" s="364">
        <v>45783</v>
      </c>
      <c r="C1185" s="365">
        <v>45813</v>
      </c>
      <c r="D1185" s="68" t="s">
        <v>1850</v>
      </c>
      <c r="E1185" s="68" t="s">
        <v>2004</v>
      </c>
      <c r="F1185" s="68">
        <v>4873</v>
      </c>
      <c r="G1185" s="366">
        <v>0.6875</v>
      </c>
      <c r="H1185" s="366">
        <v>0.70138888888888884</v>
      </c>
      <c r="I1185" s="68" t="s">
        <v>3282</v>
      </c>
      <c r="J1185" s="68" t="s">
        <v>3283</v>
      </c>
      <c r="K1185" s="68" t="s">
        <v>4741</v>
      </c>
    </row>
    <row r="1186" spans="2:11" ht="14.25" hidden="1" customHeight="1">
      <c r="B1186" s="364">
        <v>45783</v>
      </c>
      <c r="C1186" s="365">
        <v>45813</v>
      </c>
      <c r="D1186" s="68" t="s">
        <v>1857</v>
      </c>
      <c r="E1186" s="68" t="s">
        <v>2004</v>
      </c>
      <c r="F1186" s="68">
        <v>4785</v>
      </c>
      <c r="G1186" s="366">
        <v>0.625</v>
      </c>
      <c r="H1186" s="366">
        <v>0.69374999999999998</v>
      </c>
      <c r="I1186" s="68" t="s">
        <v>4431</v>
      </c>
      <c r="J1186" s="68" t="s">
        <v>3476</v>
      </c>
      <c r="K1186" s="68" t="s">
        <v>4742</v>
      </c>
    </row>
    <row r="1187" spans="2:11" ht="14.25" hidden="1" customHeight="1">
      <c r="B1187" s="364">
        <v>45783</v>
      </c>
      <c r="C1187" s="365">
        <v>45813</v>
      </c>
      <c r="D1187" s="68" t="s">
        <v>1743</v>
      </c>
      <c r="E1187" s="68" t="s">
        <v>3180</v>
      </c>
      <c r="F1187" s="68">
        <v>12406</v>
      </c>
      <c r="G1187" s="366">
        <v>0.69444444444444442</v>
      </c>
      <c r="H1187" s="366">
        <v>0.70347222222222228</v>
      </c>
      <c r="I1187" s="68" t="s">
        <v>3274</v>
      </c>
      <c r="J1187" s="68" t="s">
        <v>3275</v>
      </c>
      <c r="K1187" s="68" t="s">
        <v>3422</v>
      </c>
    </row>
    <row r="1188" spans="2:11" ht="14.25" hidden="1" customHeight="1">
      <c r="B1188" s="364">
        <v>45783</v>
      </c>
      <c r="C1188" s="365">
        <v>45813</v>
      </c>
      <c r="D1188" s="68" t="s">
        <v>101</v>
      </c>
      <c r="E1188" s="68" t="s">
        <v>1977</v>
      </c>
      <c r="F1188" s="68">
        <v>13377</v>
      </c>
      <c r="G1188" s="366">
        <v>0.79166666666666663</v>
      </c>
      <c r="H1188" s="366">
        <v>0.84027777777777779</v>
      </c>
      <c r="I1188" s="68" t="s">
        <v>3320</v>
      </c>
      <c r="J1188" s="68" t="s">
        <v>3321</v>
      </c>
      <c r="K1188" s="68" t="s">
        <v>4743</v>
      </c>
    </row>
    <row r="1189" spans="2:11" ht="14.25" hidden="1" customHeight="1">
      <c r="B1189" s="364">
        <v>45783</v>
      </c>
      <c r="C1189" s="365">
        <v>45813</v>
      </c>
      <c r="D1189" s="68" t="s">
        <v>1881</v>
      </c>
      <c r="E1189" s="68" t="s">
        <v>2004</v>
      </c>
      <c r="F1189" s="68">
        <v>3617</v>
      </c>
      <c r="G1189" s="366">
        <v>0.8125</v>
      </c>
      <c r="H1189" s="366">
        <v>0.87152777777777779</v>
      </c>
      <c r="I1189" s="68" t="s">
        <v>4744</v>
      </c>
      <c r="J1189" s="68" t="s">
        <v>4745</v>
      </c>
      <c r="K1189" s="68" t="s">
        <v>3284</v>
      </c>
    </row>
    <row r="1190" spans="2:11" ht="14.25" hidden="1" customHeight="1">
      <c r="B1190" s="364">
        <v>45783</v>
      </c>
      <c r="C1190" s="365">
        <v>45813</v>
      </c>
      <c r="D1190" s="68" t="s">
        <v>1882</v>
      </c>
      <c r="E1190" s="68" t="s">
        <v>2004</v>
      </c>
      <c r="F1190" s="68">
        <v>3808</v>
      </c>
      <c r="G1190" s="366">
        <v>0.8125</v>
      </c>
      <c r="H1190" s="366">
        <v>0.93888888888888888</v>
      </c>
      <c r="I1190" s="68" t="s">
        <v>3274</v>
      </c>
      <c r="J1190" s="68" t="s">
        <v>3275</v>
      </c>
      <c r="K1190" s="68" t="s">
        <v>4746</v>
      </c>
    </row>
    <row r="1191" spans="2:11" ht="14.25" hidden="1" customHeight="1">
      <c r="B1191" s="364">
        <v>45784</v>
      </c>
      <c r="C1191" s="365">
        <v>45843</v>
      </c>
      <c r="D1191" s="68" t="s">
        <v>1746</v>
      </c>
      <c r="E1191" s="68" t="s">
        <v>1977</v>
      </c>
      <c r="F1191" s="68">
        <v>13341</v>
      </c>
      <c r="G1191" s="366">
        <v>0.29305555555555557</v>
      </c>
      <c r="H1191" s="366">
        <v>0.37777777777777777</v>
      </c>
      <c r="I1191" s="68" t="s">
        <v>4747</v>
      </c>
      <c r="J1191" s="68" t="s">
        <v>4748</v>
      </c>
      <c r="K1191" s="68" t="s">
        <v>4749</v>
      </c>
    </row>
    <row r="1192" spans="2:11" ht="14.25" hidden="1" customHeight="1">
      <c r="B1192" s="364">
        <v>45784</v>
      </c>
      <c r="C1192" s="365">
        <v>45843</v>
      </c>
      <c r="D1192" s="68" t="s">
        <v>1878</v>
      </c>
      <c r="E1192" s="68" t="s">
        <v>2004</v>
      </c>
      <c r="F1192" s="68">
        <v>3569</v>
      </c>
      <c r="G1192" s="366">
        <v>0.29166666666666669</v>
      </c>
      <c r="H1192" s="366">
        <v>0.57986111111111116</v>
      </c>
      <c r="I1192" s="68" t="s">
        <v>4750</v>
      </c>
      <c r="J1192" s="68" t="s">
        <v>4751</v>
      </c>
      <c r="K1192" s="68" t="s">
        <v>4752</v>
      </c>
    </row>
    <row r="1193" spans="2:11" ht="14.25" hidden="1" customHeight="1">
      <c r="B1193" s="364">
        <v>45784</v>
      </c>
      <c r="C1193" s="365">
        <v>45843</v>
      </c>
      <c r="D1193" s="68" t="s">
        <v>1867</v>
      </c>
      <c r="E1193" s="68" t="s">
        <v>2004</v>
      </c>
      <c r="F1193" s="68">
        <v>4333</v>
      </c>
      <c r="G1193" s="366">
        <v>0.41666666666666669</v>
      </c>
      <c r="H1193" s="366">
        <v>0.47916666666666669</v>
      </c>
      <c r="I1193" s="68" t="s">
        <v>4072</v>
      </c>
      <c r="J1193" s="68" t="s">
        <v>4753</v>
      </c>
      <c r="K1193" s="68" t="s">
        <v>4754</v>
      </c>
    </row>
    <row r="1194" spans="2:11" ht="14.25" hidden="1" customHeight="1">
      <c r="B1194" s="364">
        <v>45784</v>
      </c>
      <c r="C1194" s="365">
        <v>45843</v>
      </c>
      <c r="D1194" s="68" t="s">
        <v>96</v>
      </c>
      <c r="E1194" s="68" t="s">
        <v>2004</v>
      </c>
      <c r="F1194" s="68">
        <v>12082</v>
      </c>
      <c r="G1194" s="366">
        <v>0.41666666666666669</v>
      </c>
      <c r="H1194" s="366">
        <v>0.5</v>
      </c>
      <c r="I1194" s="68" t="s">
        <v>4072</v>
      </c>
      <c r="J1194" s="68" t="s">
        <v>4755</v>
      </c>
      <c r="K1194" s="68" t="s">
        <v>4756</v>
      </c>
    </row>
    <row r="1195" spans="2:11" ht="14.25" hidden="1" customHeight="1">
      <c r="B1195" s="364">
        <v>45784</v>
      </c>
      <c r="C1195" s="365">
        <v>45843</v>
      </c>
      <c r="D1195" s="68" t="s">
        <v>1863</v>
      </c>
      <c r="E1195" s="68" t="s">
        <v>2004</v>
      </c>
      <c r="F1195" s="68">
        <v>3310</v>
      </c>
      <c r="G1195" s="366">
        <v>0.41666666666666669</v>
      </c>
      <c r="H1195" s="366">
        <v>0.58333333333333337</v>
      </c>
      <c r="I1195" s="68" t="s">
        <v>4072</v>
      </c>
      <c r="J1195" s="68" t="s">
        <v>4757</v>
      </c>
      <c r="K1195" s="68" t="s">
        <v>4758</v>
      </c>
    </row>
    <row r="1196" spans="2:11" ht="14.25" hidden="1" customHeight="1">
      <c r="B1196" s="364">
        <v>45784</v>
      </c>
      <c r="C1196" s="365">
        <v>45843</v>
      </c>
      <c r="D1196" s="68" t="s">
        <v>99</v>
      </c>
      <c r="E1196" s="68" t="s">
        <v>1977</v>
      </c>
      <c r="F1196" s="68">
        <v>13374</v>
      </c>
      <c r="G1196" s="366">
        <v>0.54166666666666663</v>
      </c>
      <c r="H1196" s="366">
        <v>0.625</v>
      </c>
      <c r="I1196" s="68" t="s">
        <v>4072</v>
      </c>
      <c r="J1196" s="68" t="s">
        <v>4759</v>
      </c>
      <c r="K1196" s="68" t="s">
        <v>4760</v>
      </c>
    </row>
    <row r="1197" spans="2:11" ht="14.25" hidden="1" customHeight="1">
      <c r="B1197" s="364">
        <v>45784</v>
      </c>
      <c r="C1197" s="365">
        <v>45843</v>
      </c>
      <c r="D1197" s="68" t="s">
        <v>1840</v>
      </c>
      <c r="E1197" s="68" t="s">
        <v>2004</v>
      </c>
      <c r="F1197" s="68">
        <v>5101</v>
      </c>
      <c r="G1197" s="366">
        <v>0.45833333333333331</v>
      </c>
      <c r="H1197" s="366">
        <v>0.625</v>
      </c>
      <c r="I1197" s="68" t="s">
        <v>4072</v>
      </c>
      <c r="J1197" s="68" t="s">
        <v>4761</v>
      </c>
      <c r="K1197" s="68" t="s">
        <v>4760</v>
      </c>
    </row>
    <row r="1198" spans="2:11" ht="14.25" hidden="1" customHeight="1">
      <c r="B1198" s="364">
        <v>45784</v>
      </c>
      <c r="C1198" s="365">
        <v>45843</v>
      </c>
      <c r="D1198" s="68" t="s">
        <v>1852</v>
      </c>
      <c r="E1198" s="68" t="s">
        <v>2004</v>
      </c>
      <c r="F1198" s="68">
        <v>4677</v>
      </c>
      <c r="G1198" s="366">
        <v>0.49305555555555558</v>
      </c>
      <c r="H1198" s="366">
        <v>0.63541666666666663</v>
      </c>
      <c r="I1198" s="68" t="s">
        <v>4762</v>
      </c>
      <c r="J1198" s="68" t="s">
        <v>4763</v>
      </c>
      <c r="K1198" s="68" t="s">
        <v>4764</v>
      </c>
    </row>
    <row r="1199" spans="2:11" ht="14.25" hidden="1" customHeight="1">
      <c r="B1199" s="364">
        <v>45784</v>
      </c>
      <c r="C1199" s="365">
        <v>45843</v>
      </c>
      <c r="D1199" s="68" t="s">
        <v>1863</v>
      </c>
      <c r="E1199" s="68" t="s">
        <v>2004</v>
      </c>
      <c r="F1199" s="68">
        <v>3311</v>
      </c>
      <c r="G1199" s="366">
        <v>0.625</v>
      </c>
      <c r="H1199" s="366">
        <v>0.64583333333333337</v>
      </c>
      <c r="I1199" s="68" t="s">
        <v>4765</v>
      </c>
      <c r="J1199" s="68" t="s">
        <v>4766</v>
      </c>
      <c r="K1199" s="68" t="s">
        <v>4767</v>
      </c>
    </row>
    <row r="1200" spans="2:11" ht="14.25" hidden="1" customHeight="1">
      <c r="B1200" s="364">
        <v>45784</v>
      </c>
      <c r="C1200" s="365">
        <v>45843</v>
      </c>
      <c r="D1200" s="68" t="s">
        <v>1864</v>
      </c>
      <c r="E1200" s="68" t="s">
        <v>2004</v>
      </c>
      <c r="F1200" s="68">
        <v>3931</v>
      </c>
      <c r="G1200" s="366">
        <v>0.30694444444444446</v>
      </c>
      <c r="H1200" s="366">
        <v>0.34930555555555554</v>
      </c>
      <c r="I1200" s="68" t="s">
        <v>4768</v>
      </c>
      <c r="J1200" s="68" t="s">
        <v>4769</v>
      </c>
      <c r="K1200" s="68" t="s">
        <v>4770</v>
      </c>
    </row>
    <row r="1201" spans="2:11" ht="14.25" hidden="1" customHeight="1">
      <c r="B1201" s="364">
        <v>45784</v>
      </c>
      <c r="C1201" s="365">
        <v>45843</v>
      </c>
      <c r="D1201" s="68" t="s">
        <v>1767</v>
      </c>
      <c r="E1201" s="68" t="s">
        <v>1977</v>
      </c>
      <c r="F1201" s="68">
        <v>13192</v>
      </c>
      <c r="G1201" s="366">
        <v>0.33333333333333331</v>
      </c>
      <c r="H1201" s="366">
        <v>0.3576388888888889</v>
      </c>
      <c r="I1201" s="68" t="s">
        <v>4731</v>
      </c>
      <c r="J1201" s="68" t="s">
        <v>4732</v>
      </c>
      <c r="K1201" s="68" t="s">
        <v>4771</v>
      </c>
    </row>
    <row r="1202" spans="2:11" ht="14.25" hidden="1" customHeight="1">
      <c r="B1202" s="364">
        <v>45784</v>
      </c>
      <c r="C1202" s="365">
        <v>45843</v>
      </c>
      <c r="D1202" s="68" t="s">
        <v>1796</v>
      </c>
      <c r="E1202" s="68" t="s">
        <v>1987</v>
      </c>
      <c r="F1202" s="68">
        <v>11606</v>
      </c>
      <c r="G1202" s="366">
        <v>0.36458333333333331</v>
      </c>
      <c r="H1202" s="366">
        <v>0.39097222222222222</v>
      </c>
      <c r="I1202" s="68" t="s">
        <v>3280</v>
      </c>
      <c r="J1202" s="68" t="s">
        <v>3137</v>
      </c>
      <c r="K1202" s="68" t="s">
        <v>4772</v>
      </c>
    </row>
    <row r="1203" spans="2:11" ht="14.25" hidden="1" customHeight="1">
      <c r="B1203" s="364">
        <v>45784</v>
      </c>
      <c r="C1203" s="365">
        <v>45843</v>
      </c>
      <c r="D1203" s="68" t="s">
        <v>1837</v>
      </c>
      <c r="E1203" s="68" t="s">
        <v>2004</v>
      </c>
      <c r="F1203" s="68">
        <v>4940</v>
      </c>
      <c r="G1203" s="366">
        <v>0.37847222222222221</v>
      </c>
      <c r="H1203" s="366">
        <v>0.39791666666666664</v>
      </c>
      <c r="I1203" s="68" t="s">
        <v>3413</v>
      </c>
      <c r="J1203" s="68" t="s">
        <v>3414</v>
      </c>
      <c r="K1203" s="68" t="s">
        <v>4773</v>
      </c>
    </row>
    <row r="1204" spans="2:11" ht="14.25" hidden="1" customHeight="1">
      <c r="B1204" s="364">
        <v>45784</v>
      </c>
      <c r="C1204" s="365">
        <v>45843</v>
      </c>
      <c r="D1204" s="68" t="s">
        <v>1749</v>
      </c>
      <c r="E1204" s="68" t="s">
        <v>1977</v>
      </c>
      <c r="F1204" s="68">
        <v>13935</v>
      </c>
      <c r="G1204" s="366">
        <v>0.62777777777777777</v>
      </c>
      <c r="H1204" s="366">
        <v>0.66041666666666665</v>
      </c>
      <c r="I1204" s="68" t="s">
        <v>4774</v>
      </c>
      <c r="J1204" s="68" t="s">
        <v>4775</v>
      </c>
      <c r="K1204" s="68" t="s">
        <v>4723</v>
      </c>
    </row>
    <row r="1205" spans="2:11" ht="14.25" hidden="1" customHeight="1">
      <c r="B1205" s="364">
        <v>45784</v>
      </c>
      <c r="C1205" s="365">
        <v>45843</v>
      </c>
      <c r="D1205" s="68" t="s">
        <v>1785</v>
      </c>
      <c r="E1205" s="68" t="s">
        <v>1977</v>
      </c>
      <c r="F1205" s="68">
        <v>11830</v>
      </c>
      <c r="G1205" s="366">
        <v>0.4236111111111111</v>
      </c>
      <c r="H1205" s="366">
        <v>0.44097222222222221</v>
      </c>
      <c r="I1205" s="68" t="s">
        <v>3320</v>
      </c>
      <c r="J1205" s="68" t="s">
        <v>3321</v>
      </c>
      <c r="K1205" s="68" t="s">
        <v>4776</v>
      </c>
    </row>
    <row r="1206" spans="2:11" ht="14.25" hidden="1" customHeight="1">
      <c r="B1206" s="364">
        <v>45784</v>
      </c>
      <c r="C1206" s="365">
        <v>45843</v>
      </c>
      <c r="D1206" s="68" t="s">
        <v>1742</v>
      </c>
      <c r="E1206" s="68" t="s">
        <v>1977</v>
      </c>
      <c r="F1206" s="68">
        <v>13759</v>
      </c>
      <c r="G1206" s="366">
        <v>0.37361111111111112</v>
      </c>
      <c r="H1206" s="366">
        <v>0.45833333333333331</v>
      </c>
      <c r="I1206" s="68" t="s">
        <v>4777</v>
      </c>
      <c r="J1206" s="68" t="s">
        <v>4778</v>
      </c>
      <c r="K1206" s="68" t="s">
        <v>4779</v>
      </c>
    </row>
    <row r="1207" spans="2:11" ht="14.25" hidden="1" customHeight="1">
      <c r="B1207" s="364">
        <v>45784</v>
      </c>
      <c r="C1207" s="365">
        <v>45843</v>
      </c>
      <c r="D1207" s="68" t="s">
        <v>1862</v>
      </c>
      <c r="E1207" s="68" t="s">
        <v>2004</v>
      </c>
      <c r="F1207" s="68">
        <v>4425</v>
      </c>
      <c r="G1207" s="366">
        <v>0.52222222222222225</v>
      </c>
      <c r="H1207" s="366">
        <v>0.60416666666666663</v>
      </c>
      <c r="I1207" s="68" t="s">
        <v>3310</v>
      </c>
      <c r="J1207" s="68" t="s">
        <v>3311</v>
      </c>
      <c r="K1207" s="68" t="s">
        <v>4780</v>
      </c>
    </row>
    <row r="1208" spans="2:11" ht="14.25" hidden="1" customHeight="1">
      <c r="B1208" s="364">
        <v>45784</v>
      </c>
      <c r="C1208" s="365">
        <v>45843</v>
      </c>
      <c r="D1208" s="68" t="s">
        <v>1746</v>
      </c>
      <c r="E1208" s="68" t="s">
        <v>1977</v>
      </c>
      <c r="F1208" s="68">
        <v>13341</v>
      </c>
      <c r="G1208" s="366">
        <v>0.29166666666666669</v>
      </c>
      <c r="H1208" s="366">
        <v>0.47569444444444442</v>
      </c>
      <c r="I1208" s="68" t="s">
        <v>3581</v>
      </c>
      <c r="J1208" s="68" t="s">
        <v>4781</v>
      </c>
      <c r="K1208" s="68" t="s">
        <v>4782</v>
      </c>
    </row>
    <row r="1209" spans="2:11" ht="14.25" hidden="1" customHeight="1">
      <c r="B1209" s="364">
        <v>45784</v>
      </c>
      <c r="C1209" s="365">
        <v>45843</v>
      </c>
      <c r="D1209" s="68" t="s">
        <v>1798</v>
      </c>
      <c r="E1209" s="68" t="s">
        <v>1987</v>
      </c>
      <c r="F1209" s="68">
        <v>6402</v>
      </c>
      <c r="G1209" s="366">
        <v>0.29166666666666669</v>
      </c>
      <c r="H1209" s="366">
        <v>0.68263888888888891</v>
      </c>
      <c r="I1209" s="68" t="s">
        <v>4783</v>
      </c>
      <c r="J1209" s="68" t="s">
        <v>4784</v>
      </c>
      <c r="K1209" s="68" t="s">
        <v>4785</v>
      </c>
    </row>
    <row r="1210" spans="2:11" ht="14.25" hidden="1" customHeight="1">
      <c r="B1210" s="364">
        <v>45784</v>
      </c>
      <c r="C1210" s="365">
        <v>45843</v>
      </c>
      <c r="D1210" s="68" t="s">
        <v>219</v>
      </c>
      <c r="E1210" s="68" t="s">
        <v>1977</v>
      </c>
      <c r="F1210" s="68">
        <v>10256</v>
      </c>
      <c r="G1210" s="366">
        <v>0.35902777777777778</v>
      </c>
      <c r="H1210" s="366">
        <v>0.60902777777777772</v>
      </c>
      <c r="I1210" s="68" t="s">
        <v>4786</v>
      </c>
      <c r="J1210" s="68" t="s">
        <v>4787</v>
      </c>
      <c r="K1210" s="68" t="s">
        <v>4749</v>
      </c>
    </row>
    <row r="1211" spans="2:11" ht="14.25" hidden="1" customHeight="1">
      <c r="B1211" s="364">
        <v>45784</v>
      </c>
      <c r="C1211" s="365">
        <v>45843</v>
      </c>
      <c r="D1211" s="68" t="s">
        <v>1847</v>
      </c>
      <c r="E1211" s="68" t="s">
        <v>2004</v>
      </c>
      <c r="F1211" s="68">
        <v>4921</v>
      </c>
      <c r="G1211" s="366">
        <v>0.79166666666666663</v>
      </c>
      <c r="H1211" s="366">
        <v>0.875</v>
      </c>
      <c r="I1211" s="68" t="s">
        <v>4788</v>
      </c>
      <c r="J1211" s="68" t="s">
        <v>4789</v>
      </c>
      <c r="K1211" s="68" t="s">
        <v>4790</v>
      </c>
    </row>
    <row r="1212" spans="2:11" ht="14.25" hidden="1" customHeight="1">
      <c r="B1212" s="364">
        <v>45784</v>
      </c>
      <c r="C1212" s="365">
        <v>45843</v>
      </c>
      <c r="D1212" s="68" t="s">
        <v>1862</v>
      </c>
      <c r="E1212" s="68" t="s">
        <v>2004</v>
      </c>
      <c r="F1212" s="68">
        <v>4428</v>
      </c>
      <c r="G1212" s="366">
        <v>0.85416666666666663</v>
      </c>
      <c r="H1212" s="366">
        <v>0.89236111111111116</v>
      </c>
      <c r="I1212" s="68" t="s">
        <v>4791</v>
      </c>
      <c r="J1212" s="68" t="s">
        <v>4792</v>
      </c>
      <c r="K1212" s="68" t="s">
        <v>2446</v>
      </c>
    </row>
    <row r="1213" spans="2:11" ht="14.25" hidden="1" customHeight="1">
      <c r="B1213" s="364">
        <v>45784</v>
      </c>
      <c r="C1213" s="365">
        <v>45843</v>
      </c>
      <c r="D1213" s="68" t="s">
        <v>1797</v>
      </c>
      <c r="E1213" s="68" t="s">
        <v>1987</v>
      </c>
      <c r="F1213" s="68">
        <v>10702</v>
      </c>
      <c r="G1213" s="366">
        <v>0.93055555555555558</v>
      </c>
      <c r="H1213" s="366">
        <v>0.94930555555555551</v>
      </c>
      <c r="I1213" s="68" t="s">
        <v>4793</v>
      </c>
      <c r="J1213" s="68" t="s">
        <v>4794</v>
      </c>
      <c r="K1213" s="68" t="s">
        <v>4795</v>
      </c>
    </row>
    <row r="1214" spans="2:11" ht="14.25" hidden="1" customHeight="1">
      <c r="B1214" s="364">
        <v>45784</v>
      </c>
      <c r="C1214" s="365">
        <v>45843</v>
      </c>
      <c r="D1214" s="68" t="s">
        <v>1795</v>
      </c>
      <c r="E1214" s="68" t="s">
        <v>1987</v>
      </c>
      <c r="F1214" s="68">
        <v>11599</v>
      </c>
      <c r="G1214" s="366">
        <v>0.94791666666666663</v>
      </c>
      <c r="H1214" s="366">
        <v>0.95347222222222228</v>
      </c>
      <c r="I1214" s="68" t="s">
        <v>304</v>
      </c>
      <c r="J1214" s="68" t="s">
        <v>3969</v>
      </c>
      <c r="K1214" s="68" t="s">
        <v>4796</v>
      </c>
    </row>
    <row r="1215" spans="2:11" ht="14.25" hidden="1" customHeight="1">
      <c r="B1215" s="364">
        <v>45784</v>
      </c>
      <c r="C1215" s="365">
        <v>45843</v>
      </c>
      <c r="D1215" s="68" t="s">
        <v>1739</v>
      </c>
      <c r="E1215" s="68" t="s">
        <v>1977</v>
      </c>
      <c r="F1215" s="68">
        <v>13166</v>
      </c>
      <c r="G1215" s="366">
        <v>0.79166666666666663</v>
      </c>
      <c r="H1215" s="366">
        <v>4.5138888888888888E-2</v>
      </c>
      <c r="I1215" s="68" t="s">
        <v>4797</v>
      </c>
      <c r="J1215" s="68" t="s">
        <v>4798</v>
      </c>
      <c r="K1215" s="68" t="s">
        <v>4799</v>
      </c>
    </row>
    <row r="1216" spans="2:11" ht="14.25" hidden="1" customHeight="1">
      <c r="B1216" s="364">
        <v>45784</v>
      </c>
      <c r="C1216" s="365">
        <v>45843</v>
      </c>
      <c r="D1216" s="68" t="s">
        <v>1730</v>
      </c>
      <c r="E1216" s="68" t="s">
        <v>1977</v>
      </c>
      <c r="F1216" s="68" t="s">
        <v>382</v>
      </c>
      <c r="G1216" s="366">
        <v>0.29166666666666669</v>
      </c>
      <c r="H1216" s="366">
        <v>0.375</v>
      </c>
      <c r="I1216" s="68" t="s">
        <v>4800</v>
      </c>
      <c r="J1216" s="68" t="s">
        <v>4801</v>
      </c>
      <c r="K1216" s="68" t="s">
        <v>4802</v>
      </c>
    </row>
    <row r="1217" spans="2:11" ht="14.25" hidden="1" customHeight="1">
      <c r="B1217" s="364">
        <v>45784</v>
      </c>
      <c r="C1217" s="365">
        <v>45843</v>
      </c>
      <c r="D1217" s="68" t="s">
        <v>1762</v>
      </c>
      <c r="E1217" s="68" t="s">
        <v>1977</v>
      </c>
      <c r="F1217" s="68">
        <v>13673</v>
      </c>
      <c r="G1217" s="366">
        <v>0.91666666666666663</v>
      </c>
      <c r="H1217" s="366">
        <v>0.96597222222222223</v>
      </c>
      <c r="I1217" s="68" t="s">
        <v>4803</v>
      </c>
      <c r="J1217" s="68" t="s">
        <v>4804</v>
      </c>
      <c r="K1217" s="68" t="s">
        <v>3205</v>
      </c>
    </row>
    <row r="1218" spans="2:11" ht="14.25" hidden="1" customHeight="1">
      <c r="B1218" s="364">
        <v>45784</v>
      </c>
      <c r="C1218" s="365">
        <v>45843</v>
      </c>
      <c r="D1218" s="68" t="s">
        <v>103</v>
      </c>
      <c r="E1218" s="68" t="s">
        <v>1977</v>
      </c>
      <c r="F1218" s="68">
        <v>13632</v>
      </c>
      <c r="G1218" s="366">
        <v>0.85416666666666663</v>
      </c>
      <c r="H1218" s="366">
        <v>0.90486111111111112</v>
      </c>
      <c r="I1218" s="68" t="s">
        <v>4805</v>
      </c>
      <c r="J1218" s="68" t="s">
        <v>4806</v>
      </c>
      <c r="K1218" s="68" t="s">
        <v>3205</v>
      </c>
    </row>
    <row r="1219" spans="2:11" ht="14.25" hidden="1" customHeight="1">
      <c r="B1219" s="364">
        <v>45784</v>
      </c>
      <c r="C1219" s="365">
        <v>45843</v>
      </c>
      <c r="D1219" s="68" t="s">
        <v>1786</v>
      </c>
      <c r="E1219" s="68" t="s">
        <v>1987</v>
      </c>
      <c r="F1219" s="68">
        <v>12008</v>
      </c>
      <c r="G1219" s="366">
        <v>0.79166666666666663</v>
      </c>
      <c r="H1219" s="366">
        <v>4.1666666666666664E-2</v>
      </c>
      <c r="I1219" s="68" t="s">
        <v>4807</v>
      </c>
      <c r="J1219" s="68" t="s">
        <v>4808</v>
      </c>
      <c r="K1219" s="68" t="s">
        <v>4796</v>
      </c>
    </row>
    <row r="1220" spans="2:11" ht="14.25" hidden="1" customHeight="1">
      <c r="B1220" s="364">
        <v>45784</v>
      </c>
      <c r="C1220" s="365">
        <v>45874</v>
      </c>
      <c r="D1220" s="68" t="s">
        <v>1820</v>
      </c>
      <c r="E1220" s="68" t="s">
        <v>1987</v>
      </c>
      <c r="F1220" s="68">
        <v>6881</v>
      </c>
      <c r="G1220" s="366">
        <v>8.3333333333333329E-2</v>
      </c>
      <c r="H1220" s="366">
        <v>0.1423611111111111</v>
      </c>
      <c r="I1220" s="68" t="s">
        <v>1230</v>
      </c>
      <c r="J1220" s="68" t="s">
        <v>3100</v>
      </c>
      <c r="K1220" s="68" t="s">
        <v>3101</v>
      </c>
    </row>
    <row r="1221" spans="2:11" ht="14.25" hidden="1" customHeight="1">
      <c r="B1221" s="364">
        <v>45784</v>
      </c>
      <c r="C1221" s="365">
        <v>45874</v>
      </c>
      <c r="D1221" s="68" t="s">
        <v>1804</v>
      </c>
      <c r="E1221" s="68" t="s">
        <v>1987</v>
      </c>
      <c r="F1221" s="68">
        <v>11415</v>
      </c>
      <c r="G1221" s="366">
        <v>0.14930555555555555</v>
      </c>
      <c r="H1221" s="366">
        <v>0.15763888888888888</v>
      </c>
      <c r="I1221" s="68" t="s">
        <v>4809</v>
      </c>
      <c r="J1221" s="68" t="s">
        <v>3100</v>
      </c>
      <c r="K1221" s="68" t="s">
        <v>3101</v>
      </c>
    </row>
    <row r="1222" spans="2:11" ht="14.25" hidden="1" customHeight="1">
      <c r="B1222" s="364">
        <v>45784</v>
      </c>
      <c r="C1222" s="365">
        <v>45874</v>
      </c>
      <c r="D1222" s="68" t="s">
        <v>1830</v>
      </c>
      <c r="E1222" s="68" t="s">
        <v>1987</v>
      </c>
      <c r="F1222" s="68">
        <v>6462</v>
      </c>
      <c r="G1222" s="366">
        <v>0.15625</v>
      </c>
      <c r="H1222" s="366">
        <v>0.16319444444444445</v>
      </c>
      <c r="I1222" s="68" t="s">
        <v>4810</v>
      </c>
      <c r="J1222" s="68" t="s">
        <v>4811</v>
      </c>
      <c r="K1222" s="68" t="s">
        <v>3101</v>
      </c>
    </row>
    <row r="1223" spans="2:11" ht="14.25" hidden="1" customHeight="1">
      <c r="B1223" s="364">
        <v>45784</v>
      </c>
      <c r="C1223" s="365">
        <v>45843</v>
      </c>
      <c r="D1223" s="68" t="s">
        <v>1734</v>
      </c>
      <c r="E1223" s="68" t="s">
        <v>1977</v>
      </c>
      <c r="F1223" s="68">
        <v>82320</v>
      </c>
      <c r="G1223" s="366">
        <v>0.82986111111111116</v>
      </c>
      <c r="H1223" s="366">
        <v>0.12638888888888888</v>
      </c>
      <c r="I1223" s="68" t="s">
        <v>4812</v>
      </c>
      <c r="J1223" s="68" t="s">
        <v>4813</v>
      </c>
      <c r="K1223" s="68" t="s">
        <v>4814</v>
      </c>
    </row>
    <row r="1224" spans="2:11" ht="14.25" hidden="1" customHeight="1">
      <c r="B1224" s="364">
        <v>45784</v>
      </c>
      <c r="C1224" s="365">
        <v>45843</v>
      </c>
      <c r="D1224" s="68" t="s">
        <v>1849</v>
      </c>
      <c r="E1224" s="68" t="s">
        <v>2004</v>
      </c>
      <c r="F1224" s="68">
        <v>4928</v>
      </c>
      <c r="G1224" s="366">
        <v>0.8256944444444444</v>
      </c>
      <c r="H1224" s="366">
        <v>0.84375</v>
      </c>
      <c r="I1224" s="68" t="s">
        <v>4815</v>
      </c>
      <c r="J1224" s="68" t="s">
        <v>4816</v>
      </c>
      <c r="K1224" s="68" t="s">
        <v>4817</v>
      </c>
    </row>
    <row r="1225" spans="2:11" ht="14.25" hidden="1" customHeight="1">
      <c r="B1225" s="364">
        <v>45784</v>
      </c>
      <c r="C1225" s="365">
        <v>45843</v>
      </c>
      <c r="D1225" s="68" t="s">
        <v>1844</v>
      </c>
      <c r="E1225" s="68" t="s">
        <v>2004</v>
      </c>
      <c r="F1225" s="68">
        <v>0</v>
      </c>
      <c r="G1225" s="366">
        <v>0.8354166666666667</v>
      </c>
      <c r="H1225" s="366">
        <v>0.95902777777777781</v>
      </c>
      <c r="I1225" s="68" t="s">
        <v>4818</v>
      </c>
      <c r="J1225" s="68" t="s">
        <v>4819</v>
      </c>
      <c r="K1225" s="68" t="s">
        <v>2022</v>
      </c>
    </row>
    <row r="1226" spans="2:11" ht="14.25" hidden="1" customHeight="1">
      <c r="B1226" s="364">
        <v>45784</v>
      </c>
      <c r="C1226" s="365">
        <v>45843</v>
      </c>
      <c r="D1226" s="68" t="s">
        <v>1731</v>
      </c>
      <c r="E1226" s="68" t="s">
        <v>1977</v>
      </c>
      <c r="F1226" s="68">
        <v>12660</v>
      </c>
      <c r="G1226" s="366">
        <v>0.86319444444444449</v>
      </c>
      <c r="H1226" s="366">
        <v>0.88611111111111107</v>
      </c>
      <c r="I1226" s="68" t="s">
        <v>3955</v>
      </c>
      <c r="J1226" s="68" t="s">
        <v>4820</v>
      </c>
      <c r="K1226" s="68" t="s">
        <v>4821</v>
      </c>
    </row>
    <row r="1227" spans="2:11" ht="14.25" hidden="1" customHeight="1">
      <c r="B1227" s="364">
        <v>45784</v>
      </c>
      <c r="C1227" s="365">
        <v>45874</v>
      </c>
      <c r="D1227" s="68" t="s">
        <v>1864</v>
      </c>
      <c r="E1227" s="68" t="s">
        <v>2004</v>
      </c>
      <c r="F1227" s="68">
        <v>4006</v>
      </c>
      <c r="G1227" s="366">
        <v>0.15625</v>
      </c>
      <c r="H1227" s="366">
        <v>0.1673611111111111</v>
      </c>
      <c r="I1227" s="68" t="s">
        <v>4822</v>
      </c>
      <c r="J1227" s="68" t="s">
        <v>4823</v>
      </c>
      <c r="K1227" s="68" t="s">
        <v>4824</v>
      </c>
    </row>
    <row r="1228" spans="2:11" ht="14.25" hidden="1" customHeight="1">
      <c r="B1228" s="364">
        <v>45784</v>
      </c>
      <c r="C1228" s="365">
        <v>45843</v>
      </c>
      <c r="D1228" s="68" t="s">
        <v>1879</v>
      </c>
      <c r="E1228" s="68" t="s">
        <v>2004</v>
      </c>
      <c r="F1228" s="68">
        <v>3673</v>
      </c>
      <c r="G1228" s="366">
        <v>0.88263888888888886</v>
      </c>
      <c r="H1228" s="366">
        <v>0.89027777777777772</v>
      </c>
      <c r="I1228" s="68" t="s">
        <v>4825</v>
      </c>
      <c r="J1228" s="68" t="s">
        <v>4826</v>
      </c>
      <c r="K1228" s="68" t="s">
        <v>4827</v>
      </c>
    </row>
    <row r="1229" spans="2:11" ht="14.25" hidden="1" customHeight="1">
      <c r="B1229" s="364">
        <v>45784</v>
      </c>
      <c r="C1229" s="365">
        <v>45843</v>
      </c>
      <c r="D1229" s="68" t="s">
        <v>1788</v>
      </c>
      <c r="E1229" s="68" t="s">
        <v>1987</v>
      </c>
      <c r="F1229" s="68">
        <v>11642</v>
      </c>
      <c r="G1229" s="366">
        <v>0.79374999999999996</v>
      </c>
      <c r="H1229" s="366">
        <v>0.16666666666666666</v>
      </c>
      <c r="I1229" s="68" t="s">
        <v>4828</v>
      </c>
      <c r="J1229" s="68" t="s">
        <v>4829</v>
      </c>
      <c r="K1229" s="68" t="s">
        <v>4830</v>
      </c>
    </row>
    <row r="1230" spans="2:11" ht="14.25" hidden="1" customHeight="1">
      <c r="B1230" s="364">
        <v>45784</v>
      </c>
      <c r="C1230" s="365">
        <v>45843</v>
      </c>
      <c r="D1230" s="68" t="s">
        <v>1867</v>
      </c>
      <c r="E1230" s="68" t="s">
        <v>2004</v>
      </c>
      <c r="F1230" s="68">
        <v>4438</v>
      </c>
      <c r="G1230" s="366">
        <v>0.82361111111111107</v>
      </c>
      <c r="H1230" s="366">
        <v>0.90902777777777777</v>
      </c>
      <c r="I1230" s="68" t="s">
        <v>4831</v>
      </c>
      <c r="J1230" s="68" t="s">
        <v>4832</v>
      </c>
      <c r="K1230" s="68" t="s">
        <v>4821</v>
      </c>
    </row>
    <row r="1231" spans="2:11" ht="14.25" hidden="1" customHeight="1">
      <c r="B1231" s="364">
        <v>45784</v>
      </c>
      <c r="C1231" s="365">
        <v>45843</v>
      </c>
      <c r="D1231" s="68" t="s">
        <v>1852</v>
      </c>
      <c r="E1231" s="68" t="s">
        <v>2004</v>
      </c>
      <c r="F1231" s="68">
        <v>4681</v>
      </c>
      <c r="G1231" s="366">
        <v>0.96875</v>
      </c>
      <c r="H1231" s="366">
        <v>0.18194444444444444</v>
      </c>
      <c r="I1231" s="68" t="s">
        <v>4833</v>
      </c>
      <c r="J1231" s="68" t="s">
        <v>4834</v>
      </c>
      <c r="K1231" s="68" t="s">
        <v>4835</v>
      </c>
    </row>
    <row r="1232" spans="2:11" ht="14.25" hidden="1" customHeight="1">
      <c r="B1232" s="364">
        <v>45784</v>
      </c>
      <c r="C1232" s="365">
        <v>45843</v>
      </c>
      <c r="D1232" s="68" t="s">
        <v>1871</v>
      </c>
      <c r="E1232" s="68" t="s">
        <v>2004</v>
      </c>
      <c r="F1232" s="68">
        <v>3530</v>
      </c>
      <c r="G1232" s="366">
        <v>0.88472222222222219</v>
      </c>
      <c r="H1232" s="366">
        <v>0.92638888888888893</v>
      </c>
      <c r="I1232" s="68" t="s">
        <v>4836</v>
      </c>
      <c r="J1232" s="68" t="s">
        <v>4837</v>
      </c>
      <c r="K1232" s="68" t="s">
        <v>4838</v>
      </c>
    </row>
    <row r="1233" spans="2:11" ht="14.25" hidden="1" customHeight="1">
      <c r="B1233" s="364">
        <v>45784</v>
      </c>
      <c r="C1233" s="365">
        <v>45843</v>
      </c>
      <c r="D1233" s="68" t="s">
        <v>1861</v>
      </c>
      <c r="E1233" s="68" t="s">
        <v>2004</v>
      </c>
      <c r="F1233" s="68">
        <v>4563</v>
      </c>
      <c r="G1233" s="366">
        <v>0.96597222222222223</v>
      </c>
      <c r="H1233" s="366">
        <v>0.9770833333333333</v>
      </c>
      <c r="I1233" s="68" t="s">
        <v>4839</v>
      </c>
      <c r="J1233" s="68" t="s">
        <v>4840</v>
      </c>
      <c r="K1233" s="68" t="s">
        <v>4838</v>
      </c>
    </row>
    <row r="1234" spans="2:11" ht="14.25" hidden="1" customHeight="1">
      <c r="B1234" s="364">
        <v>45784</v>
      </c>
      <c r="C1234" s="365">
        <v>45843</v>
      </c>
      <c r="D1234" s="68" t="s">
        <v>1858</v>
      </c>
      <c r="E1234" s="68" t="s">
        <v>2004</v>
      </c>
      <c r="F1234" s="68">
        <v>4647</v>
      </c>
      <c r="G1234" s="366">
        <v>0.92847222222222225</v>
      </c>
      <c r="H1234" s="366">
        <v>0.16388888888888889</v>
      </c>
      <c r="I1234" s="68" t="s">
        <v>4841</v>
      </c>
      <c r="J1234" s="68" t="s">
        <v>4842</v>
      </c>
      <c r="K1234" s="68" t="s">
        <v>4821</v>
      </c>
    </row>
    <row r="1235" spans="2:11" ht="14.25" hidden="1" customHeight="1">
      <c r="B1235" s="364">
        <v>45784</v>
      </c>
      <c r="C1235" s="365">
        <v>45874</v>
      </c>
      <c r="D1235" s="68" t="s">
        <v>213</v>
      </c>
      <c r="E1235" s="68" t="s">
        <v>1977</v>
      </c>
      <c r="F1235" s="68">
        <v>13238</v>
      </c>
      <c r="G1235" s="366">
        <v>0.12638888888888888</v>
      </c>
      <c r="H1235" s="366">
        <v>0.1701388888888889</v>
      </c>
      <c r="I1235" s="68" t="s">
        <v>4843</v>
      </c>
      <c r="J1235" s="68" t="s">
        <v>4844</v>
      </c>
      <c r="K1235" s="68" t="s">
        <v>4821</v>
      </c>
    </row>
    <row r="1236" spans="2:11" ht="14.25" hidden="1" customHeight="1">
      <c r="B1236" s="364">
        <v>45784</v>
      </c>
      <c r="C1236" s="365">
        <v>45874</v>
      </c>
      <c r="D1236" s="68" t="s">
        <v>1735</v>
      </c>
      <c r="E1236" s="68" t="s">
        <v>1977</v>
      </c>
      <c r="F1236" s="68">
        <v>14064</v>
      </c>
      <c r="G1236" s="366">
        <v>0.8125</v>
      </c>
      <c r="H1236" s="366">
        <v>0.125</v>
      </c>
      <c r="I1236" s="68" t="s">
        <v>4845</v>
      </c>
      <c r="J1236" s="68" t="s">
        <v>4846</v>
      </c>
      <c r="K1236" s="68" t="s">
        <v>4847</v>
      </c>
    </row>
    <row r="1237" spans="2:11" ht="14.25" hidden="1" customHeight="1">
      <c r="B1237" s="364">
        <v>45784</v>
      </c>
      <c r="C1237" s="365">
        <v>45843</v>
      </c>
      <c r="D1237" s="68" t="s">
        <v>1746</v>
      </c>
      <c r="E1237" s="68" t="s">
        <v>1977</v>
      </c>
      <c r="F1237" s="68">
        <v>13345</v>
      </c>
      <c r="G1237" s="366">
        <v>0.82638888888888884</v>
      </c>
      <c r="H1237" s="366">
        <v>0.86250000000000004</v>
      </c>
      <c r="I1237" s="68" t="s">
        <v>4848</v>
      </c>
      <c r="J1237" s="68" t="s">
        <v>4849</v>
      </c>
      <c r="K1237" s="68" t="s">
        <v>4850</v>
      </c>
    </row>
    <row r="1238" spans="2:11" ht="14.25" hidden="1" customHeight="1">
      <c r="B1238" s="364">
        <v>45784</v>
      </c>
      <c r="C1238" s="365">
        <v>45843</v>
      </c>
      <c r="D1238" s="68" t="s">
        <v>1798</v>
      </c>
      <c r="E1238" s="68" t="s">
        <v>1987</v>
      </c>
      <c r="F1238" s="68">
        <v>11448</v>
      </c>
      <c r="G1238" s="366">
        <v>0.85416666666666663</v>
      </c>
      <c r="H1238" s="366">
        <v>0.88958333333333328</v>
      </c>
      <c r="I1238" s="68" t="s">
        <v>3620</v>
      </c>
      <c r="J1238" s="68" t="s">
        <v>3818</v>
      </c>
      <c r="K1238" s="68" t="s">
        <v>4850</v>
      </c>
    </row>
    <row r="1239" spans="2:11" ht="14.25" hidden="1" customHeight="1">
      <c r="B1239" s="364">
        <v>45784</v>
      </c>
      <c r="C1239" s="365">
        <v>45843</v>
      </c>
      <c r="D1239" s="68" t="s">
        <v>1745</v>
      </c>
      <c r="E1239" s="68" t="s">
        <v>1977</v>
      </c>
      <c r="F1239" s="68">
        <v>11915</v>
      </c>
      <c r="G1239" s="366">
        <v>0.94444444444444442</v>
      </c>
      <c r="H1239" s="366">
        <v>0.96180555555555558</v>
      </c>
      <c r="I1239" s="68" t="s">
        <v>3645</v>
      </c>
      <c r="J1239" s="68" t="s">
        <v>3659</v>
      </c>
      <c r="K1239" s="68" t="s">
        <v>4851</v>
      </c>
    </row>
    <row r="1240" spans="2:11" ht="14.25" hidden="1" customHeight="1">
      <c r="B1240" s="364">
        <v>45784</v>
      </c>
      <c r="C1240" s="365">
        <v>45843</v>
      </c>
      <c r="D1240" s="68" t="s">
        <v>1743</v>
      </c>
      <c r="E1240" s="68" t="s">
        <v>1977</v>
      </c>
      <c r="F1240" s="68">
        <v>12422</v>
      </c>
      <c r="G1240" s="366">
        <v>0.97430555555555554</v>
      </c>
      <c r="H1240" s="366">
        <v>0.98819444444444449</v>
      </c>
      <c r="I1240" s="68" t="s">
        <v>4852</v>
      </c>
      <c r="J1240" s="68" t="s">
        <v>4853</v>
      </c>
      <c r="K1240" s="68" t="s">
        <v>4850</v>
      </c>
    </row>
    <row r="1241" spans="2:11" ht="14.25" hidden="1" customHeight="1">
      <c r="B1241" s="364">
        <v>45784</v>
      </c>
      <c r="C1241" s="365">
        <v>45874</v>
      </c>
      <c r="D1241" s="68" t="s">
        <v>88</v>
      </c>
      <c r="E1241" s="68" t="s">
        <v>1977</v>
      </c>
      <c r="F1241" s="68">
        <v>14193</v>
      </c>
      <c r="G1241" s="366">
        <v>0.14583333333333334</v>
      </c>
      <c r="H1241" s="366">
        <v>0.18263888888888888</v>
      </c>
      <c r="I1241" s="68" t="s">
        <v>4582</v>
      </c>
      <c r="J1241" s="68" t="s">
        <v>4854</v>
      </c>
      <c r="K1241" s="68" t="s">
        <v>4850</v>
      </c>
    </row>
    <row r="1242" spans="2:11" ht="14.25" hidden="1" customHeight="1">
      <c r="B1242" s="364">
        <v>45784</v>
      </c>
      <c r="C1242" s="365">
        <v>45874</v>
      </c>
      <c r="D1242" s="68" t="s">
        <v>1872</v>
      </c>
      <c r="E1242" s="68" t="s">
        <v>2004</v>
      </c>
      <c r="F1242" s="68">
        <v>3383</v>
      </c>
      <c r="G1242" s="366">
        <v>0.18333333333333332</v>
      </c>
      <c r="H1242" s="366">
        <v>0.19513888888888889</v>
      </c>
      <c r="I1242" s="68" t="s">
        <v>4855</v>
      </c>
      <c r="J1242" s="68" t="s">
        <v>4585</v>
      </c>
      <c r="K1242" s="68" t="s">
        <v>4850</v>
      </c>
    </row>
    <row r="1243" spans="2:11" ht="14.25" hidden="1" customHeight="1">
      <c r="B1243" s="364">
        <v>45785</v>
      </c>
      <c r="C1243" s="365">
        <v>45874</v>
      </c>
      <c r="D1243" s="68" t="s">
        <v>105</v>
      </c>
      <c r="E1243" s="68" t="s">
        <v>1977</v>
      </c>
      <c r="F1243" s="68">
        <v>13684</v>
      </c>
      <c r="G1243" s="366">
        <v>0.3125</v>
      </c>
      <c r="H1243" s="366">
        <v>0.37430555555555556</v>
      </c>
      <c r="I1243" s="68" t="s">
        <v>4856</v>
      </c>
      <c r="J1243" s="68" t="s">
        <v>4857</v>
      </c>
      <c r="K1243" s="68" t="s">
        <v>2050</v>
      </c>
    </row>
    <row r="1244" spans="2:11" ht="14.25" hidden="1" customHeight="1">
      <c r="B1244" s="364">
        <v>45785</v>
      </c>
      <c r="C1244" s="365">
        <v>45874</v>
      </c>
      <c r="D1244" s="68" t="s">
        <v>1834</v>
      </c>
      <c r="E1244" s="68" t="s">
        <v>1987</v>
      </c>
      <c r="F1244" s="68">
        <v>6247</v>
      </c>
      <c r="G1244" s="366">
        <v>0.41805555555555557</v>
      </c>
      <c r="H1244" s="366">
        <v>0.4284722222222222</v>
      </c>
      <c r="I1244" s="68" t="s">
        <v>2737</v>
      </c>
      <c r="J1244" s="68" t="s">
        <v>4858</v>
      </c>
      <c r="K1244" s="68" t="s">
        <v>4859</v>
      </c>
    </row>
    <row r="1245" spans="2:11" ht="14.25" hidden="1" customHeight="1">
      <c r="B1245" s="364">
        <v>45785</v>
      </c>
      <c r="C1245" s="365">
        <v>45874</v>
      </c>
      <c r="D1245" s="68" t="s">
        <v>102</v>
      </c>
      <c r="E1245" s="68" t="s">
        <v>1977</v>
      </c>
      <c r="F1245" s="68">
        <v>13398</v>
      </c>
      <c r="G1245" s="366">
        <v>0.40277777777777779</v>
      </c>
      <c r="H1245" s="366">
        <v>0.43055555555555558</v>
      </c>
      <c r="I1245" s="68" t="s">
        <v>4860</v>
      </c>
      <c r="J1245" s="68" t="s">
        <v>4861</v>
      </c>
      <c r="K1245" s="68" t="s">
        <v>3717</v>
      </c>
    </row>
    <row r="1246" spans="2:11" ht="14.25" hidden="1" customHeight="1">
      <c r="B1246" s="364">
        <v>45785</v>
      </c>
      <c r="C1246" s="365">
        <v>45874</v>
      </c>
      <c r="D1246" s="68" t="s">
        <v>1753</v>
      </c>
      <c r="E1246" s="68" t="s">
        <v>1977</v>
      </c>
      <c r="F1246" s="68" t="s">
        <v>441</v>
      </c>
      <c r="G1246" s="366">
        <v>0.29166666666666669</v>
      </c>
      <c r="H1246" s="366">
        <v>0.43819444444444444</v>
      </c>
      <c r="I1246" s="68" t="s">
        <v>4862</v>
      </c>
      <c r="J1246" s="68" t="s">
        <v>4863</v>
      </c>
      <c r="K1246" s="68" t="s">
        <v>4864</v>
      </c>
    </row>
    <row r="1247" spans="2:11" ht="14.25" hidden="1" customHeight="1">
      <c r="B1247" s="364">
        <v>45785</v>
      </c>
      <c r="C1247" s="365">
        <v>45874</v>
      </c>
      <c r="D1247" s="68" t="s">
        <v>1869</v>
      </c>
      <c r="E1247" s="68" t="s">
        <v>2004</v>
      </c>
      <c r="F1247" s="68">
        <v>3547</v>
      </c>
      <c r="G1247" s="366">
        <v>0.4201388888888889</v>
      </c>
      <c r="H1247" s="366">
        <v>0.46111111111111114</v>
      </c>
      <c r="I1247" s="68" t="s">
        <v>2236</v>
      </c>
      <c r="J1247" s="68" t="s">
        <v>4865</v>
      </c>
      <c r="K1247" s="68" t="s">
        <v>4866</v>
      </c>
    </row>
    <row r="1248" spans="2:11" ht="14.25" hidden="1" customHeight="1">
      <c r="B1248" s="364">
        <v>45785</v>
      </c>
      <c r="C1248" s="365">
        <v>45874</v>
      </c>
      <c r="D1248" s="68" t="s">
        <v>1734</v>
      </c>
      <c r="E1248" s="68" t="s">
        <v>1977</v>
      </c>
      <c r="F1248" s="68" t="s">
        <v>379</v>
      </c>
      <c r="G1248" s="366">
        <v>0.30208333333333331</v>
      </c>
      <c r="H1248" s="366">
        <v>0.38055555555555554</v>
      </c>
      <c r="I1248" s="68" t="s">
        <v>4867</v>
      </c>
      <c r="J1248" s="68" t="s">
        <v>4868</v>
      </c>
      <c r="K1248" s="68" t="s">
        <v>4869</v>
      </c>
    </row>
    <row r="1249" spans="2:11" ht="14.25" hidden="1" customHeight="1">
      <c r="B1249" s="364">
        <v>45785</v>
      </c>
      <c r="C1249" s="365">
        <v>45874</v>
      </c>
      <c r="D1249" s="68" t="s">
        <v>1729</v>
      </c>
      <c r="E1249" s="68" t="s">
        <v>1977</v>
      </c>
      <c r="F1249" s="68">
        <v>12203</v>
      </c>
      <c r="G1249" s="366">
        <v>0.29166666666666669</v>
      </c>
      <c r="H1249" s="366">
        <v>0.41875000000000001</v>
      </c>
      <c r="I1249" s="68" t="s">
        <v>4870</v>
      </c>
      <c r="J1249" s="68" t="s">
        <v>4871</v>
      </c>
      <c r="K1249" s="68" t="s">
        <v>4872</v>
      </c>
    </row>
    <row r="1250" spans="2:11" ht="14.25" hidden="1" customHeight="1">
      <c r="B1250" s="364">
        <v>45785</v>
      </c>
      <c r="C1250" s="365">
        <v>45843</v>
      </c>
      <c r="D1250" s="68" t="s">
        <v>1741</v>
      </c>
      <c r="E1250" s="68" t="s">
        <v>1977</v>
      </c>
      <c r="F1250" s="68">
        <v>10576</v>
      </c>
      <c r="G1250" s="366">
        <v>0.94444444444444442</v>
      </c>
      <c r="H1250" s="366">
        <v>0.98541666666666672</v>
      </c>
      <c r="I1250" s="68" t="s">
        <v>4873</v>
      </c>
      <c r="J1250" s="68" t="s">
        <v>4874</v>
      </c>
      <c r="K1250" s="68" t="s">
        <v>4875</v>
      </c>
    </row>
    <row r="1251" spans="2:11" ht="14.25" hidden="1" customHeight="1">
      <c r="B1251" s="364">
        <v>45785</v>
      </c>
      <c r="C1251" s="365">
        <v>45874</v>
      </c>
      <c r="D1251" s="68" t="s">
        <v>1867</v>
      </c>
      <c r="E1251" s="68" t="s">
        <v>2004</v>
      </c>
      <c r="F1251" s="68">
        <v>4343</v>
      </c>
      <c r="G1251" s="366">
        <v>0.15277777777777779</v>
      </c>
      <c r="H1251" s="366">
        <v>0.17916666666666667</v>
      </c>
      <c r="I1251" s="68" t="s">
        <v>4876</v>
      </c>
      <c r="J1251" s="68" t="s">
        <v>4877</v>
      </c>
      <c r="K1251" s="68" t="s">
        <v>2163</v>
      </c>
    </row>
    <row r="1252" spans="2:11" ht="14.25" hidden="1" customHeight="1">
      <c r="B1252" s="364">
        <v>45785</v>
      </c>
      <c r="C1252" s="365">
        <v>45874</v>
      </c>
      <c r="D1252" s="68" t="s">
        <v>1844</v>
      </c>
      <c r="E1252" s="68" t="s">
        <v>2004</v>
      </c>
      <c r="F1252" s="68">
        <v>4770</v>
      </c>
      <c r="G1252" s="366">
        <v>0.11180555555555556</v>
      </c>
      <c r="H1252" s="366">
        <v>0.11805555555555555</v>
      </c>
      <c r="I1252" s="68" t="s">
        <v>4878</v>
      </c>
      <c r="J1252" s="68" t="s">
        <v>4417</v>
      </c>
      <c r="K1252" s="68" t="s">
        <v>2163</v>
      </c>
    </row>
    <row r="1253" spans="2:11" ht="14.25" hidden="1" customHeight="1">
      <c r="B1253" s="364">
        <v>45785</v>
      </c>
      <c r="C1253" s="365">
        <v>45874</v>
      </c>
      <c r="D1253" s="68" t="s">
        <v>1732</v>
      </c>
      <c r="E1253" s="68" t="s">
        <v>1977</v>
      </c>
      <c r="F1253" s="68">
        <v>13915</v>
      </c>
      <c r="G1253" s="366">
        <v>4.1666666666666664E-2</v>
      </c>
      <c r="H1253" s="366">
        <v>7.5694444444444439E-2</v>
      </c>
      <c r="I1253" s="68" t="s">
        <v>4879</v>
      </c>
      <c r="J1253" s="68" t="s">
        <v>4880</v>
      </c>
      <c r="K1253" s="68" t="s">
        <v>2163</v>
      </c>
    </row>
    <row r="1254" spans="2:11" ht="14.25" hidden="1" customHeight="1">
      <c r="B1254" s="364">
        <v>45785</v>
      </c>
      <c r="C1254" s="365">
        <v>45843</v>
      </c>
      <c r="D1254" s="68" t="s">
        <v>106</v>
      </c>
      <c r="E1254" s="68" t="s">
        <v>1977</v>
      </c>
      <c r="F1254" s="68">
        <v>13673</v>
      </c>
      <c r="G1254" s="366">
        <v>0.90277777777777779</v>
      </c>
      <c r="H1254" s="366">
        <v>0.91666666666666663</v>
      </c>
      <c r="I1254" s="68" t="s">
        <v>4419</v>
      </c>
      <c r="J1254" s="68" t="s">
        <v>4645</v>
      </c>
      <c r="K1254" s="68" t="s">
        <v>2163</v>
      </c>
    </row>
    <row r="1255" spans="2:11" ht="14.25" hidden="1" customHeight="1">
      <c r="B1255" s="364">
        <v>45785</v>
      </c>
      <c r="C1255" s="365">
        <v>45874</v>
      </c>
      <c r="D1255" s="68" t="s">
        <v>1742</v>
      </c>
      <c r="E1255" s="68" t="s">
        <v>1977</v>
      </c>
      <c r="F1255" s="68">
        <v>13769</v>
      </c>
      <c r="G1255" s="366">
        <v>0.33333333333333331</v>
      </c>
      <c r="H1255" s="366">
        <v>0.34722222222222221</v>
      </c>
      <c r="I1255" s="68" t="s">
        <v>4881</v>
      </c>
      <c r="J1255" s="68" t="s">
        <v>4882</v>
      </c>
      <c r="K1255" s="68" t="s">
        <v>2693</v>
      </c>
    </row>
    <row r="1256" spans="2:11" ht="14.25" hidden="1" customHeight="1">
      <c r="B1256" s="364">
        <v>45785</v>
      </c>
      <c r="C1256" s="365">
        <v>45874</v>
      </c>
      <c r="D1256" s="68" t="s">
        <v>1790</v>
      </c>
      <c r="E1256" s="68" t="s">
        <v>1987</v>
      </c>
      <c r="F1256" s="68">
        <v>12015</v>
      </c>
      <c r="G1256" s="366">
        <v>0.47916666666666669</v>
      </c>
      <c r="H1256" s="366">
        <v>0.56944444444444442</v>
      </c>
      <c r="I1256" s="68" t="s">
        <v>2014</v>
      </c>
      <c r="J1256" s="68" t="s">
        <v>4883</v>
      </c>
      <c r="K1256" s="68" t="s">
        <v>3717</v>
      </c>
    </row>
    <row r="1257" spans="2:11" ht="14.25" hidden="1" customHeight="1">
      <c r="B1257" s="364">
        <v>45785</v>
      </c>
      <c r="C1257" s="365">
        <v>45874</v>
      </c>
      <c r="D1257" s="68" t="s">
        <v>1868</v>
      </c>
      <c r="E1257" s="68" t="s">
        <v>2004</v>
      </c>
      <c r="F1257" s="68">
        <v>3541</v>
      </c>
      <c r="G1257" s="366">
        <v>0.47916666666666669</v>
      </c>
      <c r="H1257" s="366">
        <v>0.56319444444444444</v>
      </c>
      <c r="I1257" s="68" t="s">
        <v>4884</v>
      </c>
      <c r="J1257" s="68" t="s">
        <v>4885</v>
      </c>
      <c r="K1257" s="68" t="s">
        <v>4886</v>
      </c>
    </row>
    <row r="1258" spans="2:11" ht="14.25" hidden="1" customHeight="1">
      <c r="B1258" s="364">
        <v>45785</v>
      </c>
      <c r="C1258" s="365">
        <v>45874</v>
      </c>
      <c r="D1258" s="68" t="s">
        <v>1878</v>
      </c>
      <c r="E1258" s="68" t="s">
        <v>2004</v>
      </c>
      <c r="F1258" s="68">
        <v>3582</v>
      </c>
      <c r="G1258" s="366">
        <v>0.33333333333333331</v>
      </c>
      <c r="H1258" s="366">
        <v>0.41666666666666669</v>
      </c>
      <c r="I1258" s="68" t="s">
        <v>4072</v>
      </c>
      <c r="J1258" s="68" t="s">
        <v>4887</v>
      </c>
      <c r="K1258" s="68" t="s">
        <v>4888</v>
      </c>
    </row>
    <row r="1259" spans="2:11" ht="14.25" hidden="1" customHeight="1">
      <c r="B1259" s="364">
        <v>45785</v>
      </c>
      <c r="C1259" s="365">
        <v>45874</v>
      </c>
      <c r="D1259" s="68" t="s">
        <v>1873</v>
      </c>
      <c r="E1259" s="68" t="s">
        <v>2004</v>
      </c>
      <c r="F1259" s="68">
        <v>3604</v>
      </c>
      <c r="G1259" s="366">
        <v>0.33333333333333331</v>
      </c>
      <c r="H1259" s="366">
        <v>0.45833333333333331</v>
      </c>
      <c r="I1259" s="68" t="s">
        <v>4072</v>
      </c>
      <c r="J1259" s="68" t="s">
        <v>4889</v>
      </c>
      <c r="K1259" s="68" t="s">
        <v>4888</v>
      </c>
    </row>
    <row r="1260" spans="2:11" ht="14.25" hidden="1" customHeight="1">
      <c r="B1260" s="364">
        <v>45785</v>
      </c>
      <c r="C1260" s="365">
        <v>45874</v>
      </c>
      <c r="D1260" s="68" t="s">
        <v>91</v>
      </c>
      <c r="E1260" s="68" t="s">
        <v>1977</v>
      </c>
      <c r="F1260" s="68">
        <v>14598</v>
      </c>
      <c r="G1260" s="366">
        <v>0.375</v>
      </c>
      <c r="H1260" s="366">
        <v>0.52083333333333337</v>
      </c>
      <c r="I1260" s="68" t="s">
        <v>4072</v>
      </c>
      <c r="J1260" s="68" t="s">
        <v>4890</v>
      </c>
      <c r="K1260" s="68" t="s">
        <v>4888</v>
      </c>
    </row>
    <row r="1261" spans="2:11" ht="14.25" hidden="1" customHeight="1">
      <c r="B1261" s="364">
        <v>45785</v>
      </c>
      <c r="C1261" s="365">
        <v>46970</v>
      </c>
      <c r="D1261" s="68" t="s">
        <v>1853</v>
      </c>
      <c r="E1261" s="68" t="s">
        <v>2004</v>
      </c>
      <c r="F1261" s="68">
        <v>13833</v>
      </c>
      <c r="G1261" s="366">
        <v>0.52083333333333337</v>
      </c>
      <c r="H1261" s="366">
        <v>0.625</v>
      </c>
      <c r="I1261" s="68" t="s">
        <v>4072</v>
      </c>
      <c r="J1261" s="68" t="s">
        <v>4891</v>
      </c>
      <c r="K1261" s="68" t="s">
        <v>4888</v>
      </c>
    </row>
    <row r="1262" spans="2:11" ht="14.25" hidden="1" customHeight="1">
      <c r="B1262" s="364">
        <v>45785</v>
      </c>
      <c r="C1262" s="365">
        <v>45874</v>
      </c>
      <c r="D1262" s="68" t="s">
        <v>1726</v>
      </c>
      <c r="E1262" s="68" t="s">
        <v>1977</v>
      </c>
      <c r="F1262" s="68">
        <v>15098</v>
      </c>
      <c r="G1262" s="366">
        <v>0.61388888888888893</v>
      </c>
      <c r="H1262" s="366">
        <v>0.61805555555555558</v>
      </c>
      <c r="I1262" s="68" t="s">
        <v>4892</v>
      </c>
      <c r="J1262" s="68" t="s">
        <v>4893</v>
      </c>
      <c r="K1262" s="68" t="s">
        <v>3589</v>
      </c>
    </row>
    <row r="1263" spans="2:11" ht="14.25" hidden="1" customHeight="1">
      <c r="B1263" s="364">
        <v>45785</v>
      </c>
      <c r="C1263" s="365">
        <v>45874</v>
      </c>
      <c r="D1263" s="68" t="s">
        <v>1755</v>
      </c>
      <c r="E1263" s="68" t="s">
        <v>1977</v>
      </c>
      <c r="F1263" s="68">
        <v>10751</v>
      </c>
      <c r="G1263" s="366">
        <v>0.45416666666666666</v>
      </c>
      <c r="H1263" s="366">
        <v>0.65625</v>
      </c>
      <c r="I1263" s="68" t="s">
        <v>4894</v>
      </c>
      <c r="J1263" s="68" t="s">
        <v>4895</v>
      </c>
      <c r="K1263" s="68" t="s">
        <v>2050</v>
      </c>
    </row>
    <row r="1264" spans="2:11" ht="14.25" hidden="1" customHeight="1">
      <c r="B1264" s="364">
        <v>45785</v>
      </c>
      <c r="C1264" s="365">
        <v>45874</v>
      </c>
      <c r="D1264" s="68" t="s">
        <v>1853</v>
      </c>
      <c r="E1264" s="68" t="s">
        <v>2004</v>
      </c>
      <c r="F1264" s="68">
        <v>4821</v>
      </c>
      <c r="G1264" s="366">
        <v>0.375</v>
      </c>
      <c r="H1264" s="366">
        <v>0.44791666666666669</v>
      </c>
      <c r="I1264" s="68" t="s">
        <v>4896</v>
      </c>
      <c r="J1264" s="68" t="s">
        <v>4897</v>
      </c>
      <c r="K1264" s="68" t="s">
        <v>4898</v>
      </c>
    </row>
    <row r="1265" spans="2:11" ht="14.25" hidden="1" customHeight="1">
      <c r="B1265" s="364">
        <v>45785</v>
      </c>
      <c r="C1265" s="365">
        <v>45874</v>
      </c>
      <c r="D1265" s="68" t="s">
        <v>96</v>
      </c>
      <c r="E1265" s="68" t="s">
        <v>1977</v>
      </c>
      <c r="F1265" s="68">
        <v>12098</v>
      </c>
      <c r="G1265" s="366">
        <v>0.66319444444444442</v>
      </c>
      <c r="H1265" s="366">
        <v>0.67152777777777772</v>
      </c>
      <c r="I1265" s="68" t="s">
        <v>4899</v>
      </c>
      <c r="J1265" s="68" t="s">
        <v>4900</v>
      </c>
      <c r="K1265" s="68" t="s">
        <v>4898</v>
      </c>
    </row>
    <row r="1266" spans="2:11" ht="14.25" hidden="1" customHeight="1">
      <c r="B1266" s="364">
        <v>45785</v>
      </c>
      <c r="C1266" s="365">
        <v>45874</v>
      </c>
      <c r="D1266" s="68" t="s">
        <v>219</v>
      </c>
      <c r="E1266" s="68" t="s">
        <v>1977</v>
      </c>
      <c r="F1266" s="68">
        <v>10269</v>
      </c>
      <c r="G1266" s="366">
        <v>0.54166666666666663</v>
      </c>
      <c r="H1266" s="366">
        <v>0.58333333333333337</v>
      </c>
      <c r="I1266" s="68" t="s">
        <v>4901</v>
      </c>
      <c r="J1266" s="68" t="s">
        <v>4902</v>
      </c>
      <c r="K1266" s="68" t="s">
        <v>4898</v>
      </c>
    </row>
    <row r="1267" spans="2:11" ht="14.25" hidden="1" customHeight="1">
      <c r="B1267" s="364">
        <v>45785</v>
      </c>
      <c r="C1267" s="365">
        <v>45874</v>
      </c>
      <c r="D1267" s="68" t="s">
        <v>1880</v>
      </c>
      <c r="E1267" s="68" t="s">
        <v>2004</v>
      </c>
      <c r="F1267" s="68">
        <v>3654</v>
      </c>
      <c r="G1267" s="366">
        <v>0.29166666666666669</v>
      </c>
      <c r="H1267" s="366">
        <v>0.67777777777777781</v>
      </c>
      <c r="I1267" s="68" t="s">
        <v>4903</v>
      </c>
      <c r="J1267" s="68" t="s">
        <v>4904</v>
      </c>
      <c r="K1267" s="68" t="s">
        <v>4905</v>
      </c>
    </row>
    <row r="1268" spans="2:11" ht="14.25" hidden="1" customHeight="1">
      <c r="B1268" s="364">
        <v>45785</v>
      </c>
      <c r="C1268" s="365">
        <v>45874</v>
      </c>
      <c r="D1268" s="68" t="s">
        <v>1746</v>
      </c>
      <c r="E1268" s="68" t="s">
        <v>1977</v>
      </c>
      <c r="F1268" s="68">
        <v>13359</v>
      </c>
      <c r="G1268" s="366">
        <v>0.58333333333333337</v>
      </c>
      <c r="H1268" s="366">
        <v>0.66666666666666663</v>
      </c>
      <c r="I1268" s="68" t="s">
        <v>4072</v>
      </c>
      <c r="J1268" s="68" t="s">
        <v>4906</v>
      </c>
      <c r="K1268" s="68" t="s">
        <v>4888</v>
      </c>
    </row>
    <row r="1269" spans="2:11" ht="14.25" hidden="1" customHeight="1">
      <c r="B1269" s="364">
        <v>45785</v>
      </c>
      <c r="C1269" s="365">
        <v>45874</v>
      </c>
      <c r="D1269" s="68" t="s">
        <v>1797</v>
      </c>
      <c r="E1269" s="68" t="s">
        <v>1987</v>
      </c>
      <c r="F1269" s="68">
        <v>10713</v>
      </c>
      <c r="G1269" s="366">
        <v>0.59513888888888888</v>
      </c>
      <c r="H1269" s="366">
        <v>0.70694444444444449</v>
      </c>
      <c r="I1269" s="68" t="s">
        <v>3581</v>
      </c>
      <c r="J1269" s="68" t="s">
        <v>4907</v>
      </c>
      <c r="K1269" s="68" t="s">
        <v>3239</v>
      </c>
    </row>
    <row r="1270" spans="2:11" ht="14.25" hidden="1" customHeight="1">
      <c r="B1270" s="364">
        <v>45785</v>
      </c>
      <c r="C1270" s="365">
        <v>45843</v>
      </c>
      <c r="D1270" s="68" t="s">
        <v>1794</v>
      </c>
      <c r="E1270" s="68" t="s">
        <v>1987</v>
      </c>
      <c r="F1270" s="68">
        <v>11762</v>
      </c>
      <c r="G1270" s="366">
        <v>0.43055555555555558</v>
      </c>
      <c r="H1270" s="366">
        <v>0.20902777777777778</v>
      </c>
      <c r="I1270" s="68" t="s">
        <v>4908</v>
      </c>
      <c r="J1270" s="68" t="s">
        <v>4909</v>
      </c>
      <c r="K1270" s="68" t="s">
        <v>4910</v>
      </c>
    </row>
    <row r="1271" spans="2:11" ht="14.25" hidden="1" customHeight="1">
      <c r="B1271" s="364">
        <v>45785</v>
      </c>
      <c r="C1271" s="365">
        <v>45874</v>
      </c>
      <c r="D1271" s="68" t="s">
        <v>1836</v>
      </c>
      <c r="E1271" s="68" t="s">
        <v>1987</v>
      </c>
      <c r="F1271" s="68">
        <v>6422</v>
      </c>
      <c r="G1271" s="366">
        <v>0.83333333333333337</v>
      </c>
      <c r="H1271" s="366">
        <v>0.84652777777777777</v>
      </c>
      <c r="I1271" s="68" t="s">
        <v>2364</v>
      </c>
      <c r="J1271" s="68" t="s">
        <v>4911</v>
      </c>
      <c r="K1271" s="68" t="s">
        <v>4912</v>
      </c>
    </row>
    <row r="1272" spans="2:11" ht="14.25" hidden="1" customHeight="1">
      <c r="B1272" s="364">
        <v>45785</v>
      </c>
      <c r="C1272" s="365">
        <v>45874</v>
      </c>
      <c r="D1272" s="68" t="s">
        <v>1853</v>
      </c>
      <c r="E1272" s="68" t="s">
        <v>2004</v>
      </c>
      <c r="F1272" s="68">
        <v>4821</v>
      </c>
      <c r="G1272" s="366">
        <v>0.57638888888888884</v>
      </c>
      <c r="H1272" s="366">
        <v>0.61805555555555558</v>
      </c>
      <c r="I1272" s="68" t="s">
        <v>4913</v>
      </c>
      <c r="J1272" s="68" t="s">
        <v>4914</v>
      </c>
      <c r="K1272" s="68" t="s">
        <v>4915</v>
      </c>
    </row>
    <row r="1273" spans="2:11" ht="14.25" hidden="1" customHeight="1">
      <c r="B1273" s="364">
        <v>45785</v>
      </c>
      <c r="C1273" s="365">
        <v>45874</v>
      </c>
      <c r="D1273" s="68" t="s">
        <v>1871</v>
      </c>
      <c r="E1273" s="68" t="s">
        <v>2004</v>
      </c>
      <c r="F1273" s="68">
        <v>3539</v>
      </c>
      <c r="G1273" s="366">
        <v>0.49305555555555558</v>
      </c>
      <c r="H1273" s="366">
        <v>0.67708333333333337</v>
      </c>
      <c r="I1273" s="68" t="s">
        <v>4916</v>
      </c>
      <c r="J1273" s="68" t="s">
        <v>4917</v>
      </c>
      <c r="K1273" s="68" t="s">
        <v>4915</v>
      </c>
    </row>
    <row r="1274" spans="2:11" ht="14.25" hidden="1" customHeight="1">
      <c r="B1274" s="364">
        <v>45785</v>
      </c>
      <c r="C1274" s="365">
        <v>45874</v>
      </c>
      <c r="D1274" s="68" t="s">
        <v>1750</v>
      </c>
      <c r="E1274" s="68" t="s">
        <v>1977</v>
      </c>
      <c r="F1274" s="68">
        <v>13979</v>
      </c>
      <c r="G1274" s="366">
        <v>0.75</v>
      </c>
      <c r="H1274" s="366">
        <v>0.88541666666666663</v>
      </c>
      <c r="I1274" s="68" t="s">
        <v>4918</v>
      </c>
      <c r="J1274" s="68" t="s">
        <v>4919</v>
      </c>
      <c r="K1274" s="68" t="s">
        <v>4920</v>
      </c>
    </row>
    <row r="1275" spans="2:11" ht="14.25" hidden="1" customHeight="1">
      <c r="B1275" s="364">
        <v>45785</v>
      </c>
      <c r="C1275" s="365">
        <v>45874</v>
      </c>
      <c r="D1275" s="68" t="s">
        <v>1796</v>
      </c>
      <c r="E1275" s="68" t="s">
        <v>1987</v>
      </c>
      <c r="F1275" s="68">
        <v>11631</v>
      </c>
      <c r="G1275" s="366">
        <v>0.86805555555555558</v>
      </c>
      <c r="H1275" s="366">
        <v>0.88472222222222219</v>
      </c>
      <c r="I1275" s="68" t="s">
        <v>3451</v>
      </c>
      <c r="J1275" s="68" t="s">
        <v>4921</v>
      </c>
      <c r="K1275" s="68" t="s">
        <v>4796</v>
      </c>
    </row>
    <row r="1276" spans="2:11" ht="14.25" hidden="1" customHeight="1">
      <c r="B1276" s="364">
        <v>45785</v>
      </c>
      <c r="C1276" s="365">
        <v>45874</v>
      </c>
      <c r="D1276" s="68" t="s">
        <v>1803</v>
      </c>
      <c r="E1276" s="68" t="s">
        <v>1987</v>
      </c>
      <c r="F1276" s="68">
        <v>11238</v>
      </c>
      <c r="G1276" s="366">
        <v>0.90416666666666667</v>
      </c>
      <c r="H1276" s="366">
        <v>0.91180555555555554</v>
      </c>
      <c r="I1276" s="68" t="s">
        <v>4922</v>
      </c>
      <c r="J1276" s="68" t="s">
        <v>4923</v>
      </c>
      <c r="K1276" s="68" t="s">
        <v>2831</v>
      </c>
    </row>
    <row r="1277" spans="2:11" ht="14.25" hidden="1" customHeight="1">
      <c r="B1277" s="364">
        <v>45785</v>
      </c>
      <c r="C1277" s="365">
        <v>45874</v>
      </c>
      <c r="D1277" s="68" t="s">
        <v>1801</v>
      </c>
      <c r="E1277" s="68" t="s">
        <v>1987</v>
      </c>
      <c r="F1277" s="68">
        <v>11532</v>
      </c>
      <c r="G1277" s="366">
        <v>0.89444444444444449</v>
      </c>
      <c r="H1277" s="366">
        <v>0.91666666666666663</v>
      </c>
      <c r="I1277" s="68" t="s">
        <v>4924</v>
      </c>
      <c r="J1277" s="68" t="s">
        <v>4925</v>
      </c>
      <c r="K1277" s="68" t="s">
        <v>4796</v>
      </c>
    </row>
    <row r="1278" spans="2:11" ht="14.25" hidden="1" customHeight="1">
      <c r="B1278" s="364">
        <v>45785</v>
      </c>
      <c r="C1278" s="365">
        <v>45874</v>
      </c>
      <c r="D1278" s="68" t="s">
        <v>1829</v>
      </c>
      <c r="E1278" s="68" t="s">
        <v>1987</v>
      </c>
      <c r="F1278" s="68">
        <v>4698</v>
      </c>
      <c r="G1278" s="366">
        <v>0.8930555555555556</v>
      </c>
      <c r="H1278" s="366">
        <v>0.92569444444444449</v>
      </c>
      <c r="I1278" s="68" t="s">
        <v>4926</v>
      </c>
      <c r="J1278" s="68" t="s">
        <v>4927</v>
      </c>
      <c r="K1278" s="68" t="s">
        <v>2584</v>
      </c>
    </row>
    <row r="1279" spans="2:11" ht="14.25" hidden="1" customHeight="1">
      <c r="B1279" s="364">
        <v>45785</v>
      </c>
      <c r="C1279" s="365">
        <v>45874</v>
      </c>
      <c r="D1279" s="68" t="s">
        <v>1728</v>
      </c>
      <c r="E1279" s="68" t="s">
        <v>1977</v>
      </c>
      <c r="F1279" s="68" t="s">
        <v>4928</v>
      </c>
      <c r="G1279" s="366">
        <v>0.75</v>
      </c>
      <c r="H1279" s="366">
        <v>0.97916666666666663</v>
      </c>
      <c r="I1279" s="68" t="s">
        <v>4929</v>
      </c>
      <c r="J1279" s="68" t="s">
        <v>4930</v>
      </c>
      <c r="K1279" s="68" t="s">
        <v>4931</v>
      </c>
    </row>
    <row r="1280" spans="2:11" ht="14.25" hidden="1" customHeight="1">
      <c r="B1280" s="364">
        <v>45785</v>
      </c>
      <c r="C1280" s="365">
        <v>45874</v>
      </c>
      <c r="D1280" s="68" t="s">
        <v>1745</v>
      </c>
      <c r="E1280" s="68" t="s">
        <v>1977</v>
      </c>
      <c r="F1280" s="68">
        <v>13323</v>
      </c>
      <c r="G1280" s="366">
        <v>0.79166666666666663</v>
      </c>
      <c r="H1280" s="366">
        <v>0.9375</v>
      </c>
      <c r="I1280" s="68" t="s">
        <v>4932</v>
      </c>
      <c r="J1280" s="68" t="s">
        <v>4933</v>
      </c>
      <c r="K1280" s="68" t="s">
        <v>3874</v>
      </c>
    </row>
    <row r="1281" spans="2:11" ht="14.25" hidden="1" customHeight="1">
      <c r="B1281" s="364">
        <v>45785</v>
      </c>
      <c r="C1281" s="68" t="s">
        <v>4934</v>
      </c>
      <c r="D1281" s="68" t="s">
        <v>1840</v>
      </c>
      <c r="E1281" s="68" t="s">
        <v>2004</v>
      </c>
      <c r="F1281" s="68">
        <v>5123</v>
      </c>
      <c r="G1281" s="366">
        <v>0.8125</v>
      </c>
      <c r="H1281" s="366">
        <v>0.96875</v>
      </c>
      <c r="I1281" s="68" t="s">
        <v>4935</v>
      </c>
      <c r="J1281" s="68" t="s">
        <v>4936</v>
      </c>
      <c r="K1281" s="68" t="s">
        <v>4937</v>
      </c>
    </row>
    <row r="1282" spans="2:11" ht="14.25" hidden="1" customHeight="1">
      <c r="B1282" s="364">
        <v>45785</v>
      </c>
      <c r="C1282" s="365">
        <v>45874</v>
      </c>
      <c r="D1282" s="68" t="s">
        <v>89</v>
      </c>
      <c r="E1282" s="68" t="s">
        <v>1977</v>
      </c>
      <c r="F1282" s="68">
        <v>766</v>
      </c>
      <c r="G1282" s="366">
        <v>0.93055555555555558</v>
      </c>
      <c r="H1282" s="366">
        <v>0.94097222222222221</v>
      </c>
      <c r="I1282" s="68" t="s">
        <v>3632</v>
      </c>
      <c r="J1282" s="68" t="s">
        <v>4938</v>
      </c>
      <c r="K1282" s="68" t="s">
        <v>3784</v>
      </c>
    </row>
    <row r="1283" spans="2:11" ht="14.25" hidden="1" customHeight="1">
      <c r="B1283" s="364">
        <v>45785</v>
      </c>
      <c r="C1283" s="365">
        <v>45905</v>
      </c>
      <c r="D1283" s="68" t="s">
        <v>1825</v>
      </c>
      <c r="E1283" s="68" t="s">
        <v>1987</v>
      </c>
      <c r="F1283" s="68">
        <v>3525</v>
      </c>
      <c r="G1283" s="366">
        <v>0.79166666666666663</v>
      </c>
      <c r="H1283" s="366">
        <v>0.16041666666666668</v>
      </c>
      <c r="I1283" s="68" t="s">
        <v>4939</v>
      </c>
      <c r="J1283" s="68" t="s">
        <v>4940</v>
      </c>
      <c r="K1283" s="68" t="s">
        <v>4941</v>
      </c>
    </row>
    <row r="1284" spans="2:11" ht="14.25" hidden="1" customHeight="1">
      <c r="B1284" s="364">
        <v>45785</v>
      </c>
      <c r="C1284" s="365">
        <v>45905</v>
      </c>
      <c r="D1284" s="68" t="s">
        <v>1733</v>
      </c>
      <c r="E1284" s="68" t="s">
        <v>1977</v>
      </c>
      <c r="F1284" s="68">
        <v>1214</v>
      </c>
      <c r="G1284" s="366">
        <v>0.93125000000000002</v>
      </c>
      <c r="H1284" s="366">
        <v>0.10833333333333334</v>
      </c>
      <c r="I1284" s="68" t="s">
        <v>4942</v>
      </c>
      <c r="J1284" s="68" t="s">
        <v>4943</v>
      </c>
      <c r="K1284" s="68" t="s">
        <v>4944</v>
      </c>
    </row>
    <row r="1285" spans="2:11" ht="14.25" hidden="1" customHeight="1">
      <c r="B1285" s="364">
        <v>45785</v>
      </c>
      <c r="C1285" s="365">
        <v>45905</v>
      </c>
      <c r="D1285" s="68" t="s">
        <v>219</v>
      </c>
      <c r="E1285" s="68" t="s">
        <v>1977</v>
      </c>
      <c r="F1285" s="68" t="s">
        <v>379</v>
      </c>
      <c r="G1285" s="366">
        <v>7.9166666666666663E-2</v>
      </c>
      <c r="H1285" s="366">
        <v>0.15138888888888888</v>
      </c>
      <c r="I1285" s="68" t="s">
        <v>4945</v>
      </c>
      <c r="J1285" s="68" t="s">
        <v>4946</v>
      </c>
      <c r="K1285" s="68" t="s">
        <v>4947</v>
      </c>
    </row>
    <row r="1286" spans="2:11" ht="14.25" hidden="1" customHeight="1">
      <c r="B1286" s="364">
        <v>45785</v>
      </c>
      <c r="C1286" s="365">
        <v>45905</v>
      </c>
      <c r="D1286" s="68" t="s">
        <v>1876</v>
      </c>
      <c r="E1286" s="68" t="s">
        <v>2004</v>
      </c>
      <c r="F1286" s="68" t="s">
        <v>379</v>
      </c>
      <c r="G1286" s="366">
        <v>8.4722222222222227E-2</v>
      </c>
      <c r="H1286" s="366">
        <v>0.12847222222222221</v>
      </c>
      <c r="I1286" s="68" t="s">
        <v>4948</v>
      </c>
      <c r="J1286" s="68" t="s">
        <v>4949</v>
      </c>
      <c r="K1286" s="68" t="s">
        <v>4950</v>
      </c>
    </row>
    <row r="1287" spans="2:11" ht="14.25" hidden="1" customHeight="1">
      <c r="B1287" s="364">
        <v>45785</v>
      </c>
      <c r="C1287" s="365">
        <v>45874</v>
      </c>
      <c r="D1287" s="68" t="s">
        <v>1746</v>
      </c>
      <c r="E1287" s="68" t="s">
        <v>1977</v>
      </c>
      <c r="F1287" s="68" t="s">
        <v>379</v>
      </c>
      <c r="G1287" s="366">
        <v>0.79166666666666663</v>
      </c>
      <c r="H1287" s="366">
        <v>0.875</v>
      </c>
      <c r="I1287" s="68" t="s">
        <v>4951</v>
      </c>
      <c r="J1287" s="68" t="s">
        <v>4952</v>
      </c>
      <c r="K1287" s="68" t="s">
        <v>3450</v>
      </c>
    </row>
    <row r="1288" spans="2:11" ht="14.25" hidden="1" customHeight="1">
      <c r="B1288" s="364">
        <v>45785</v>
      </c>
      <c r="C1288" s="365">
        <v>45874</v>
      </c>
      <c r="D1288" s="68" t="s">
        <v>1728</v>
      </c>
      <c r="E1288" s="68" t="s">
        <v>1977</v>
      </c>
      <c r="F1288" s="68" t="s">
        <v>379</v>
      </c>
      <c r="G1288" s="366">
        <v>0.79166666666666663</v>
      </c>
      <c r="H1288" s="366">
        <v>0.91666666666666663</v>
      </c>
      <c r="I1288" s="68" t="s">
        <v>4953</v>
      </c>
      <c r="J1288" s="68" t="s">
        <v>4954</v>
      </c>
      <c r="K1288" s="68" t="s">
        <v>4955</v>
      </c>
    </row>
    <row r="1289" spans="2:11" ht="14.25" hidden="1" customHeight="1">
      <c r="B1289" s="364">
        <v>45785</v>
      </c>
      <c r="C1289" s="365">
        <v>45905</v>
      </c>
      <c r="D1289" s="68" t="s">
        <v>1857</v>
      </c>
      <c r="E1289" s="68" t="s">
        <v>2004</v>
      </c>
      <c r="F1289" s="68">
        <v>4821</v>
      </c>
      <c r="G1289" s="366">
        <v>4.1666666666666664E-2</v>
      </c>
      <c r="H1289" s="366">
        <v>0.16250000000000001</v>
      </c>
      <c r="I1289" s="68" t="s">
        <v>4956</v>
      </c>
      <c r="J1289" s="68" t="s">
        <v>4957</v>
      </c>
      <c r="K1289" s="68" t="s">
        <v>3874</v>
      </c>
    </row>
    <row r="1290" spans="2:11" ht="14.25" hidden="1" customHeight="1">
      <c r="B1290" s="364">
        <v>45785</v>
      </c>
      <c r="C1290" s="365">
        <v>45874</v>
      </c>
      <c r="D1290" s="68" t="s">
        <v>1844</v>
      </c>
      <c r="E1290" s="68" t="s">
        <v>2004</v>
      </c>
      <c r="F1290" s="68">
        <v>0</v>
      </c>
      <c r="G1290" s="366">
        <v>0.79374999999999996</v>
      </c>
      <c r="H1290" s="366">
        <v>0.125</v>
      </c>
      <c r="I1290" s="68" t="s">
        <v>2585</v>
      </c>
      <c r="J1290" s="68" t="s">
        <v>4958</v>
      </c>
      <c r="K1290" s="68" t="s">
        <v>4824</v>
      </c>
    </row>
    <row r="1291" spans="2:11" ht="14.25" hidden="1" customHeight="1">
      <c r="B1291" s="364">
        <v>45786</v>
      </c>
      <c r="C1291" s="365">
        <v>45874</v>
      </c>
      <c r="D1291" s="68" t="s">
        <v>1869</v>
      </c>
      <c r="E1291" s="68" t="s">
        <v>2004</v>
      </c>
      <c r="F1291" s="68">
        <v>3544</v>
      </c>
      <c r="G1291" s="366">
        <v>0.3125</v>
      </c>
      <c r="H1291" s="366">
        <v>0.31944444444444442</v>
      </c>
      <c r="I1291" s="68" t="s">
        <v>4959</v>
      </c>
      <c r="J1291" s="68" t="s">
        <v>3832</v>
      </c>
      <c r="K1291" s="68" t="s">
        <v>4960</v>
      </c>
    </row>
    <row r="1292" spans="2:11" ht="14.25" hidden="1" customHeight="1">
      <c r="B1292" s="364">
        <v>45786</v>
      </c>
      <c r="C1292" s="365">
        <v>45874</v>
      </c>
      <c r="D1292" s="68" t="s">
        <v>1868</v>
      </c>
      <c r="E1292" s="68" t="s">
        <v>2004</v>
      </c>
      <c r="F1292" s="68">
        <v>3540</v>
      </c>
      <c r="G1292" s="366">
        <v>0.31944444444444442</v>
      </c>
      <c r="H1292" s="366">
        <v>0.35416666666666669</v>
      </c>
      <c r="I1292" s="68" t="s">
        <v>3658</v>
      </c>
      <c r="J1292" s="68" t="s">
        <v>3659</v>
      </c>
      <c r="K1292" s="68" t="s">
        <v>4961</v>
      </c>
    </row>
    <row r="1293" spans="2:11" ht="14.25" hidden="1" customHeight="1">
      <c r="B1293" s="364">
        <v>45786</v>
      </c>
      <c r="C1293" s="365">
        <v>45874</v>
      </c>
      <c r="D1293" s="68" t="s">
        <v>1749</v>
      </c>
      <c r="E1293" s="68" t="s">
        <v>2004</v>
      </c>
      <c r="F1293" s="68">
        <v>13045</v>
      </c>
      <c r="G1293" s="366">
        <v>0.39583333333333331</v>
      </c>
      <c r="H1293" s="366">
        <v>0.45624999999999999</v>
      </c>
      <c r="I1293" s="68" t="s">
        <v>4962</v>
      </c>
      <c r="J1293" s="68" t="s">
        <v>4963</v>
      </c>
      <c r="K1293" s="68" t="s">
        <v>4960</v>
      </c>
    </row>
    <row r="1294" spans="2:11" ht="14.25" hidden="1" customHeight="1">
      <c r="B1294" s="364">
        <v>45786</v>
      </c>
      <c r="C1294" s="365">
        <v>45874</v>
      </c>
      <c r="D1294" s="68" t="s">
        <v>1867</v>
      </c>
      <c r="E1294" s="68" t="s">
        <v>2004</v>
      </c>
      <c r="F1294" s="68">
        <v>4346</v>
      </c>
      <c r="G1294" s="366">
        <v>0.4375</v>
      </c>
      <c r="H1294" s="366">
        <v>0.49930555555555556</v>
      </c>
      <c r="I1294" s="68" t="s">
        <v>3812</v>
      </c>
      <c r="J1294" s="68" t="s">
        <v>3825</v>
      </c>
      <c r="K1294" s="68" t="s">
        <v>4961</v>
      </c>
    </row>
    <row r="1295" spans="2:11" ht="14.25" hidden="1" customHeight="1">
      <c r="B1295" s="364">
        <v>45786</v>
      </c>
      <c r="C1295" s="365">
        <v>45874</v>
      </c>
      <c r="D1295" s="68" t="s">
        <v>1767</v>
      </c>
      <c r="E1295" s="68" t="s">
        <v>2004</v>
      </c>
      <c r="F1295" s="68">
        <v>13211</v>
      </c>
      <c r="G1295" s="366">
        <v>0.50069444444444444</v>
      </c>
      <c r="H1295" s="366">
        <v>0.55555555555555558</v>
      </c>
      <c r="I1295" s="68" t="s">
        <v>3620</v>
      </c>
      <c r="J1295" s="68" t="s">
        <v>3818</v>
      </c>
      <c r="K1295" s="68" t="s">
        <v>4961</v>
      </c>
    </row>
    <row r="1296" spans="2:11" ht="14.25" hidden="1" customHeight="1">
      <c r="B1296" s="364">
        <v>45786</v>
      </c>
      <c r="C1296" s="365">
        <v>45874</v>
      </c>
      <c r="D1296" s="68" t="s">
        <v>1859</v>
      </c>
      <c r="E1296" s="68" t="s">
        <v>2004</v>
      </c>
      <c r="F1296" s="68">
        <v>4583</v>
      </c>
      <c r="G1296" s="366">
        <v>0.65972222222222221</v>
      </c>
      <c r="H1296" s="366">
        <v>0.67152777777777772</v>
      </c>
      <c r="I1296" s="68" t="s">
        <v>3620</v>
      </c>
      <c r="J1296" s="68" t="s">
        <v>3818</v>
      </c>
      <c r="K1296" s="68" t="s">
        <v>4961</v>
      </c>
    </row>
    <row r="1297" spans="2:11" ht="14.25" hidden="1" customHeight="1">
      <c r="B1297" s="364">
        <v>45786</v>
      </c>
      <c r="C1297" s="365">
        <v>45874</v>
      </c>
      <c r="D1297" s="68" t="s">
        <v>1876</v>
      </c>
      <c r="E1297" s="68" t="s">
        <v>2004</v>
      </c>
      <c r="F1297" s="68">
        <v>3365</v>
      </c>
      <c r="G1297" s="366">
        <v>0.8</v>
      </c>
      <c r="H1297" s="366">
        <v>0.87847222222222221</v>
      </c>
      <c r="I1297" s="68" t="s">
        <v>3490</v>
      </c>
      <c r="J1297" s="68" t="s">
        <v>3596</v>
      </c>
      <c r="K1297" s="68" t="s">
        <v>4964</v>
      </c>
    </row>
    <row r="1298" spans="2:11" ht="14.25" hidden="1" customHeight="1">
      <c r="B1298" s="364">
        <v>45786</v>
      </c>
      <c r="C1298" s="365">
        <v>45874</v>
      </c>
      <c r="D1298" s="68" t="s">
        <v>1843</v>
      </c>
      <c r="E1298" s="68" t="s">
        <v>2004</v>
      </c>
      <c r="F1298" s="68">
        <v>5115</v>
      </c>
      <c r="G1298" s="366">
        <v>0.94236111111111109</v>
      </c>
      <c r="H1298" s="366">
        <v>0.97291666666666665</v>
      </c>
      <c r="I1298" s="68" t="s">
        <v>4341</v>
      </c>
      <c r="J1298" s="68" t="s">
        <v>3617</v>
      </c>
      <c r="K1298" s="68" t="s">
        <v>4965</v>
      </c>
    </row>
    <row r="1299" spans="2:11" ht="14.25" hidden="1" customHeight="1">
      <c r="B1299" s="364">
        <v>45786</v>
      </c>
      <c r="C1299" s="365">
        <v>45874</v>
      </c>
      <c r="D1299" s="68" t="s">
        <v>1876</v>
      </c>
      <c r="E1299" s="68" t="s">
        <v>2004</v>
      </c>
      <c r="F1299" s="68">
        <v>3369</v>
      </c>
      <c r="G1299" s="366">
        <v>0.92638888888888893</v>
      </c>
      <c r="H1299" s="366">
        <v>2.0833333333333332E-2</v>
      </c>
      <c r="I1299" s="68" t="s">
        <v>4250</v>
      </c>
      <c r="J1299" s="68" t="s">
        <v>4251</v>
      </c>
      <c r="K1299" s="68" t="s">
        <v>4966</v>
      </c>
    </row>
    <row r="1300" spans="2:11" ht="14.25" hidden="1" customHeight="1">
      <c r="B1300" s="364">
        <v>45786</v>
      </c>
      <c r="C1300" s="365">
        <v>45905</v>
      </c>
      <c r="D1300" s="68" t="s">
        <v>1882</v>
      </c>
      <c r="E1300" s="68" t="s">
        <v>2004</v>
      </c>
      <c r="F1300" s="68">
        <v>3847</v>
      </c>
      <c r="G1300" s="366">
        <v>0.12361111111111112</v>
      </c>
      <c r="H1300" s="366">
        <v>0.18402777777777779</v>
      </c>
      <c r="I1300" s="68" t="s">
        <v>4203</v>
      </c>
      <c r="J1300" s="68" t="s">
        <v>3602</v>
      </c>
      <c r="K1300" s="68" t="s">
        <v>4966</v>
      </c>
    </row>
    <row r="1301" spans="2:11" ht="14.25" hidden="1" customHeight="1">
      <c r="B1301" s="364">
        <v>45786</v>
      </c>
      <c r="C1301" s="365">
        <v>45905</v>
      </c>
      <c r="D1301" s="68" t="s">
        <v>1741</v>
      </c>
      <c r="E1301" s="68" t="s">
        <v>1977</v>
      </c>
      <c r="F1301" s="68">
        <v>10855</v>
      </c>
      <c r="G1301" s="366">
        <v>0.35416666666666669</v>
      </c>
      <c r="H1301" s="366">
        <v>0.43958333333333333</v>
      </c>
      <c r="I1301" s="68" t="s">
        <v>4967</v>
      </c>
      <c r="J1301" s="68" t="s">
        <v>4968</v>
      </c>
      <c r="K1301" s="68" t="s">
        <v>4969</v>
      </c>
    </row>
    <row r="1302" spans="2:11" ht="14.25" hidden="1" customHeight="1">
      <c r="B1302" s="364">
        <v>45786</v>
      </c>
      <c r="C1302" s="365">
        <v>45905</v>
      </c>
      <c r="D1302" s="68" t="s">
        <v>1857</v>
      </c>
      <c r="E1302" s="68" t="s">
        <v>2004</v>
      </c>
      <c r="F1302" s="68">
        <v>4824</v>
      </c>
      <c r="G1302" s="366">
        <v>0.31874999999999998</v>
      </c>
      <c r="H1302" s="366">
        <v>0.43194444444444446</v>
      </c>
      <c r="I1302" s="68" t="s">
        <v>4970</v>
      </c>
      <c r="J1302" s="68" t="s">
        <v>4971</v>
      </c>
      <c r="K1302" s="68" t="s">
        <v>4972</v>
      </c>
    </row>
    <row r="1303" spans="2:11" ht="14.25" hidden="1" customHeight="1">
      <c r="B1303" s="364">
        <v>45786</v>
      </c>
      <c r="C1303" s="365">
        <v>45905</v>
      </c>
      <c r="D1303" s="68" t="s">
        <v>1785</v>
      </c>
      <c r="E1303" s="68" t="s">
        <v>1977</v>
      </c>
      <c r="F1303" s="68">
        <v>11951</v>
      </c>
      <c r="G1303" s="366">
        <v>0.29375000000000001</v>
      </c>
      <c r="H1303" s="366">
        <v>0.4465277777777778</v>
      </c>
      <c r="I1303" s="68" t="s">
        <v>4973</v>
      </c>
      <c r="J1303" s="68" t="s">
        <v>4974</v>
      </c>
      <c r="K1303" s="68" t="s">
        <v>4975</v>
      </c>
    </row>
    <row r="1304" spans="2:11" ht="14.25" hidden="1" customHeight="1">
      <c r="B1304" s="364">
        <v>45786</v>
      </c>
      <c r="C1304" s="365">
        <v>45905</v>
      </c>
      <c r="D1304" s="68" t="s">
        <v>1726</v>
      </c>
      <c r="E1304" s="68" t="s">
        <v>1977</v>
      </c>
      <c r="F1304" s="68">
        <v>15103</v>
      </c>
      <c r="G1304" s="366">
        <v>0.42708333333333331</v>
      </c>
      <c r="H1304" s="366">
        <v>0.4548611111111111</v>
      </c>
      <c r="I1304" s="68" t="s">
        <v>4976</v>
      </c>
      <c r="J1304" s="68" t="s">
        <v>4977</v>
      </c>
      <c r="K1304" s="68" t="s">
        <v>2211</v>
      </c>
    </row>
    <row r="1305" spans="2:11" ht="14.25" hidden="1" customHeight="1">
      <c r="B1305" s="364">
        <v>45786</v>
      </c>
      <c r="C1305" s="365">
        <v>45905</v>
      </c>
      <c r="D1305" s="68" t="s">
        <v>1798</v>
      </c>
      <c r="E1305" s="68" t="s">
        <v>1987</v>
      </c>
      <c r="F1305" s="68">
        <v>11474</v>
      </c>
      <c r="G1305" s="366">
        <v>0.34027777777777779</v>
      </c>
      <c r="H1305" s="366">
        <v>0.41805555555555557</v>
      </c>
      <c r="I1305" s="68" t="s">
        <v>4978</v>
      </c>
      <c r="J1305" s="68" t="s">
        <v>4979</v>
      </c>
      <c r="K1305" s="68" t="s">
        <v>4980</v>
      </c>
    </row>
    <row r="1306" spans="2:11" ht="14.25" hidden="1" customHeight="1">
      <c r="B1306" s="364">
        <v>45786</v>
      </c>
      <c r="C1306" s="365">
        <v>45905</v>
      </c>
      <c r="D1306" s="68" t="s">
        <v>1835</v>
      </c>
      <c r="E1306" s="68" t="s">
        <v>1987</v>
      </c>
      <c r="F1306" s="68">
        <v>5709</v>
      </c>
      <c r="G1306" s="366">
        <v>0.50208333333333333</v>
      </c>
      <c r="H1306" s="366">
        <v>0.58680555555555558</v>
      </c>
      <c r="I1306" s="68" t="s">
        <v>1230</v>
      </c>
      <c r="J1306" s="68" t="s">
        <v>3128</v>
      </c>
      <c r="K1306" s="68" t="s">
        <v>4981</v>
      </c>
    </row>
    <row r="1307" spans="2:11" ht="14.25" hidden="1" customHeight="1">
      <c r="B1307" s="364">
        <v>45786</v>
      </c>
      <c r="C1307" s="365">
        <v>45905</v>
      </c>
      <c r="D1307" s="68" t="s">
        <v>213</v>
      </c>
      <c r="E1307" s="68" t="s">
        <v>1977</v>
      </c>
      <c r="F1307" s="68">
        <v>13259</v>
      </c>
      <c r="G1307" s="366">
        <v>0.34375</v>
      </c>
      <c r="H1307" s="366">
        <v>0.625</v>
      </c>
      <c r="I1307" s="68" t="s">
        <v>3581</v>
      </c>
      <c r="J1307" s="68" t="s">
        <v>4982</v>
      </c>
      <c r="K1307" s="68" t="s">
        <v>3717</v>
      </c>
    </row>
    <row r="1308" spans="2:11" ht="14.25" hidden="1" customHeight="1">
      <c r="B1308" s="364">
        <v>45786</v>
      </c>
      <c r="C1308" s="365">
        <v>45905</v>
      </c>
      <c r="D1308" s="68" t="s">
        <v>1837</v>
      </c>
      <c r="E1308" s="68" t="s">
        <v>2004</v>
      </c>
      <c r="F1308" s="68">
        <v>4973</v>
      </c>
      <c r="G1308" s="366">
        <v>0.29166666666666669</v>
      </c>
      <c r="H1308" s="366">
        <v>0.37361111111111112</v>
      </c>
      <c r="I1308" s="68" t="s">
        <v>3581</v>
      </c>
      <c r="J1308" s="68" t="s">
        <v>4983</v>
      </c>
      <c r="K1308" s="68" t="s">
        <v>4984</v>
      </c>
    </row>
    <row r="1309" spans="2:11" ht="14.25" hidden="1" customHeight="1">
      <c r="B1309" s="364">
        <v>45786</v>
      </c>
      <c r="C1309" s="365">
        <v>45905</v>
      </c>
      <c r="D1309" s="68" t="s">
        <v>1881</v>
      </c>
      <c r="E1309" s="68" t="s">
        <v>2004</v>
      </c>
      <c r="F1309" s="68">
        <v>3651</v>
      </c>
      <c r="G1309" s="366">
        <v>0.3125</v>
      </c>
      <c r="H1309" s="366">
        <v>0.34027777777777779</v>
      </c>
      <c r="I1309" s="68" t="s">
        <v>3496</v>
      </c>
      <c r="J1309" s="68" t="s">
        <v>3820</v>
      </c>
      <c r="K1309" s="68" t="s">
        <v>4985</v>
      </c>
    </row>
    <row r="1310" spans="2:11" ht="14.25" hidden="1" customHeight="1">
      <c r="B1310" s="364">
        <v>45786</v>
      </c>
      <c r="C1310" s="365">
        <v>45905</v>
      </c>
      <c r="D1310" s="68" t="s">
        <v>1793</v>
      </c>
      <c r="E1310" s="68" t="s">
        <v>1987</v>
      </c>
      <c r="F1310" s="68">
        <v>11981</v>
      </c>
      <c r="G1310" s="366">
        <v>0.3263888888888889</v>
      </c>
      <c r="H1310" s="366">
        <v>0.35416666666666669</v>
      </c>
      <c r="I1310" s="68" t="s">
        <v>4986</v>
      </c>
      <c r="J1310" s="68" t="s">
        <v>3617</v>
      </c>
      <c r="K1310" s="68" t="s">
        <v>4987</v>
      </c>
    </row>
    <row r="1311" spans="2:11" ht="14.25" hidden="1" customHeight="1">
      <c r="B1311" s="364">
        <v>45786</v>
      </c>
      <c r="C1311" s="365">
        <v>45905</v>
      </c>
      <c r="D1311" s="68" t="s">
        <v>4988</v>
      </c>
      <c r="E1311" s="68" t="s">
        <v>1987</v>
      </c>
      <c r="F1311" s="68">
        <v>6745</v>
      </c>
      <c r="G1311" s="366">
        <v>0.64444444444444449</v>
      </c>
      <c r="H1311" s="366">
        <v>0.65</v>
      </c>
      <c r="I1311" s="68" t="s">
        <v>4989</v>
      </c>
      <c r="J1311" s="68" t="s">
        <v>4990</v>
      </c>
      <c r="K1311" s="68" t="s">
        <v>4981</v>
      </c>
    </row>
    <row r="1312" spans="2:11" ht="14.25" hidden="1" customHeight="1">
      <c r="B1312" s="364">
        <v>45786</v>
      </c>
      <c r="C1312" s="365">
        <v>45905</v>
      </c>
      <c r="D1312" s="68" t="s">
        <v>1741</v>
      </c>
      <c r="E1312" s="68" t="s">
        <v>1977</v>
      </c>
      <c r="F1312" s="68">
        <v>10591</v>
      </c>
      <c r="G1312" s="366">
        <v>0.6</v>
      </c>
      <c r="H1312" s="366">
        <v>0.64861111111111114</v>
      </c>
      <c r="I1312" s="68" t="s">
        <v>4991</v>
      </c>
      <c r="J1312" s="68" t="s">
        <v>4992</v>
      </c>
      <c r="K1312" s="68" t="s">
        <v>2050</v>
      </c>
    </row>
    <row r="1313" spans="2:11" ht="14.25" hidden="1" customHeight="1">
      <c r="B1313" s="364">
        <v>45786</v>
      </c>
      <c r="C1313" s="365">
        <v>45905</v>
      </c>
      <c r="D1313" s="68" t="s">
        <v>89</v>
      </c>
      <c r="E1313" s="68" t="s">
        <v>1977</v>
      </c>
      <c r="F1313" s="68">
        <v>772</v>
      </c>
      <c r="G1313" s="366">
        <v>0.31319444444444444</v>
      </c>
      <c r="H1313" s="366">
        <v>0.6743055555555556</v>
      </c>
      <c r="I1313" s="68" t="s">
        <v>4993</v>
      </c>
      <c r="J1313" s="68" t="s">
        <v>4994</v>
      </c>
      <c r="K1313" s="68" t="s">
        <v>4995</v>
      </c>
    </row>
    <row r="1314" spans="2:11" ht="14.25" hidden="1" customHeight="1">
      <c r="B1314" s="364">
        <v>45786</v>
      </c>
      <c r="C1314" s="365">
        <v>45905</v>
      </c>
      <c r="D1314" s="68" t="s">
        <v>1880</v>
      </c>
      <c r="E1314" s="68" t="s">
        <v>2004</v>
      </c>
      <c r="F1314" s="68">
        <v>3660</v>
      </c>
      <c r="G1314" s="366">
        <v>0.29166666666666669</v>
      </c>
      <c r="H1314" s="366">
        <v>0.67708333333333337</v>
      </c>
      <c r="I1314" s="68" t="s">
        <v>2638</v>
      </c>
      <c r="J1314" s="68" t="s">
        <v>4996</v>
      </c>
      <c r="K1314" s="68" t="s">
        <v>4997</v>
      </c>
    </row>
    <row r="1315" spans="2:11" ht="14.25" hidden="1" customHeight="1">
      <c r="B1315" s="364">
        <v>45786</v>
      </c>
      <c r="C1315" s="365">
        <v>45905</v>
      </c>
      <c r="D1315" s="68" t="s">
        <v>1728</v>
      </c>
      <c r="E1315" s="68" t="s">
        <v>1977</v>
      </c>
      <c r="F1315" s="68">
        <v>14771</v>
      </c>
      <c r="G1315" s="366">
        <v>0.3125</v>
      </c>
      <c r="H1315" s="366">
        <v>0.67361111111111116</v>
      </c>
      <c r="I1315" s="68" t="s">
        <v>4998</v>
      </c>
      <c r="J1315" s="68" t="s">
        <v>4999</v>
      </c>
      <c r="K1315" s="68" t="s">
        <v>5000</v>
      </c>
    </row>
    <row r="1316" spans="2:11" ht="14.25" hidden="1" customHeight="1">
      <c r="B1316" s="364">
        <v>45786</v>
      </c>
      <c r="C1316" s="365">
        <v>45905</v>
      </c>
      <c r="D1316" s="68" t="s">
        <v>97</v>
      </c>
      <c r="E1316" s="68" t="s">
        <v>1977</v>
      </c>
      <c r="F1316" s="68">
        <v>13891</v>
      </c>
      <c r="G1316" s="366">
        <v>0.35416666666666669</v>
      </c>
      <c r="H1316" s="366">
        <v>0.69444444444444442</v>
      </c>
      <c r="I1316" s="68" t="s">
        <v>5001</v>
      </c>
      <c r="J1316" s="68" t="s">
        <v>5002</v>
      </c>
      <c r="K1316" s="68" t="s">
        <v>5003</v>
      </c>
    </row>
    <row r="1317" spans="2:11" ht="14.25" hidden="1" customHeight="1">
      <c r="B1317" s="364">
        <v>45786</v>
      </c>
      <c r="C1317" s="365">
        <v>45905</v>
      </c>
      <c r="D1317" s="68" t="s">
        <v>91</v>
      </c>
      <c r="E1317" s="68" t="s">
        <v>1977</v>
      </c>
      <c r="F1317" s="68">
        <v>14619</v>
      </c>
      <c r="G1317" s="366">
        <v>0.625</v>
      </c>
      <c r="H1317" s="366">
        <v>0.67777777777777781</v>
      </c>
      <c r="I1317" s="68" t="s">
        <v>5004</v>
      </c>
      <c r="J1317" s="68" t="s">
        <v>5005</v>
      </c>
      <c r="K1317" s="68" t="s">
        <v>5006</v>
      </c>
    </row>
    <row r="1318" spans="2:11" ht="14.25" hidden="1" customHeight="1">
      <c r="B1318" s="364">
        <v>45786</v>
      </c>
      <c r="C1318" s="365">
        <v>45905</v>
      </c>
      <c r="D1318" s="68" t="s">
        <v>1803</v>
      </c>
      <c r="E1318" s="68" t="s">
        <v>1987</v>
      </c>
      <c r="F1318" s="68">
        <v>11246</v>
      </c>
      <c r="G1318" s="366">
        <v>0.34027777777777779</v>
      </c>
      <c r="H1318" s="366">
        <v>0.6875</v>
      </c>
      <c r="I1318" s="68" t="s">
        <v>3410</v>
      </c>
      <c r="J1318" s="68" t="s">
        <v>3411</v>
      </c>
      <c r="K1318" s="68" t="s">
        <v>5007</v>
      </c>
    </row>
    <row r="1319" spans="2:11" ht="14.25" hidden="1" customHeight="1">
      <c r="B1319" s="364">
        <v>45786</v>
      </c>
      <c r="C1319" s="365">
        <v>45905</v>
      </c>
      <c r="D1319" s="68" t="s">
        <v>107</v>
      </c>
      <c r="E1319" s="68" t="s">
        <v>1977</v>
      </c>
      <c r="F1319" s="68">
        <v>14343</v>
      </c>
      <c r="G1319" s="366">
        <v>0.375</v>
      </c>
      <c r="H1319" s="366">
        <v>0.43541666666666667</v>
      </c>
      <c r="I1319" s="68" t="s">
        <v>5008</v>
      </c>
      <c r="J1319" s="68" t="s">
        <v>5009</v>
      </c>
      <c r="K1319" s="68" t="s">
        <v>5010</v>
      </c>
    </row>
    <row r="1320" spans="2:11" ht="14.25" hidden="1" customHeight="1">
      <c r="B1320" s="364">
        <v>45786</v>
      </c>
      <c r="C1320" s="365">
        <v>45905</v>
      </c>
      <c r="D1320" s="68" t="s">
        <v>96</v>
      </c>
      <c r="E1320" s="68" t="s">
        <v>1977</v>
      </c>
      <c r="F1320" s="68">
        <v>12113</v>
      </c>
      <c r="G1320" s="366">
        <v>0.45833333333333331</v>
      </c>
      <c r="H1320" s="366">
        <v>0.49722222222222223</v>
      </c>
      <c r="I1320" s="68" t="s">
        <v>5011</v>
      </c>
      <c r="J1320" s="68" t="s">
        <v>5012</v>
      </c>
      <c r="K1320" s="68" t="s">
        <v>5010</v>
      </c>
    </row>
    <row r="1321" spans="2:11" ht="14.25" hidden="1" customHeight="1">
      <c r="B1321" s="364">
        <v>45786</v>
      </c>
      <c r="C1321" s="365">
        <v>45905</v>
      </c>
      <c r="D1321" s="68" t="s">
        <v>1862</v>
      </c>
      <c r="E1321" s="68" t="s">
        <v>2004</v>
      </c>
      <c r="F1321" s="68">
        <v>4452</v>
      </c>
      <c r="G1321" s="366">
        <v>0.58333333333333337</v>
      </c>
      <c r="H1321" s="366">
        <v>0.625</v>
      </c>
      <c r="I1321" s="68" t="s">
        <v>5013</v>
      </c>
      <c r="J1321" s="68" t="s">
        <v>5014</v>
      </c>
      <c r="K1321" s="68" t="s">
        <v>5010</v>
      </c>
    </row>
    <row r="1322" spans="2:11" ht="14.25" hidden="1" customHeight="1">
      <c r="B1322" s="364">
        <v>45786</v>
      </c>
      <c r="C1322" s="365">
        <v>45905</v>
      </c>
      <c r="D1322" s="68" t="s">
        <v>1861</v>
      </c>
      <c r="E1322" s="68" t="s">
        <v>2004</v>
      </c>
      <c r="F1322" s="68" t="s">
        <v>379</v>
      </c>
      <c r="G1322" s="366">
        <v>0.625</v>
      </c>
      <c r="H1322" s="366">
        <v>0.66527777777777775</v>
      </c>
      <c r="I1322" s="68" t="s">
        <v>1109</v>
      </c>
      <c r="J1322" s="68" t="s">
        <v>5015</v>
      </c>
      <c r="K1322" s="68" t="s">
        <v>5010</v>
      </c>
    </row>
    <row r="1323" spans="2:11" ht="14.25" hidden="1" customHeight="1">
      <c r="B1323" s="364">
        <v>45786</v>
      </c>
      <c r="C1323" s="365">
        <v>45905</v>
      </c>
      <c r="D1323" s="68" t="s">
        <v>1736</v>
      </c>
      <c r="E1323" s="68" t="s">
        <v>1977</v>
      </c>
      <c r="F1323" s="68">
        <v>10861</v>
      </c>
      <c r="G1323" s="366">
        <v>0.66666666666666663</v>
      </c>
      <c r="H1323" s="366">
        <v>0.70486111111111116</v>
      </c>
      <c r="I1323" s="68" t="s">
        <v>312</v>
      </c>
      <c r="J1323" s="68" t="s">
        <v>4902</v>
      </c>
      <c r="K1323" s="68" t="s">
        <v>5010</v>
      </c>
    </row>
    <row r="1324" spans="2:11" ht="14.25" hidden="1" customHeight="1">
      <c r="B1324" s="364">
        <v>45786</v>
      </c>
      <c r="C1324" s="365">
        <v>45935</v>
      </c>
      <c r="D1324" s="68" t="s">
        <v>1862</v>
      </c>
      <c r="E1324" s="68" t="s">
        <v>2004</v>
      </c>
      <c r="F1324" s="68">
        <v>4456</v>
      </c>
      <c r="G1324" s="366">
        <v>0.79166666666666663</v>
      </c>
      <c r="H1324" s="366">
        <v>0.99652777777777779</v>
      </c>
      <c r="I1324" s="68" t="s">
        <v>5016</v>
      </c>
      <c r="J1324" s="68" t="s">
        <v>5017</v>
      </c>
      <c r="K1324" s="68" t="s">
        <v>5018</v>
      </c>
    </row>
    <row r="1325" spans="2:11" ht="14.25" hidden="1" customHeight="1">
      <c r="B1325" s="364">
        <v>45786</v>
      </c>
      <c r="C1325" s="365">
        <v>45905</v>
      </c>
      <c r="D1325" s="68" t="s">
        <v>1861</v>
      </c>
      <c r="E1325" s="68" t="s">
        <v>2004</v>
      </c>
      <c r="F1325" s="68">
        <v>4583</v>
      </c>
      <c r="G1325" s="366">
        <v>0.79166666666666663</v>
      </c>
      <c r="H1325" s="366">
        <v>4.4444444444444446E-2</v>
      </c>
      <c r="I1325" s="68" t="s">
        <v>5019</v>
      </c>
      <c r="J1325" s="68" t="s">
        <v>5020</v>
      </c>
      <c r="K1325" s="68" t="s">
        <v>5021</v>
      </c>
    </row>
    <row r="1326" spans="2:11" ht="14.25" hidden="1" customHeight="1">
      <c r="B1326" s="364">
        <v>45786</v>
      </c>
      <c r="C1326" s="365">
        <v>45935</v>
      </c>
      <c r="D1326" s="68" t="s">
        <v>221</v>
      </c>
      <c r="E1326" s="68" t="s">
        <v>1977</v>
      </c>
      <c r="F1326" s="68">
        <v>9948</v>
      </c>
      <c r="G1326" s="366">
        <v>0.75</v>
      </c>
      <c r="H1326" s="366">
        <v>0.20833333333333334</v>
      </c>
      <c r="I1326" s="68" t="s">
        <v>5022</v>
      </c>
      <c r="J1326" s="68" t="s">
        <v>5023</v>
      </c>
      <c r="K1326" s="68" t="s">
        <v>5024</v>
      </c>
    </row>
    <row r="1327" spans="2:11" ht="14.25" hidden="1" customHeight="1">
      <c r="B1327" s="364">
        <v>45786</v>
      </c>
      <c r="C1327" s="365">
        <v>45905</v>
      </c>
      <c r="D1327" s="68" t="s">
        <v>1879</v>
      </c>
      <c r="E1327" s="68" t="s">
        <v>2004</v>
      </c>
      <c r="F1327" s="68">
        <v>3697</v>
      </c>
      <c r="G1327" s="366">
        <v>0.34722222222222221</v>
      </c>
      <c r="H1327" s="366">
        <v>0.39305555555555555</v>
      </c>
      <c r="I1327" s="68" t="s">
        <v>3148</v>
      </c>
      <c r="J1327" s="68" t="s">
        <v>4333</v>
      </c>
      <c r="K1327" s="68" t="s">
        <v>5025</v>
      </c>
    </row>
    <row r="1328" spans="2:11" ht="14.25" hidden="1" customHeight="1">
      <c r="B1328" s="364">
        <v>45786</v>
      </c>
      <c r="C1328" s="365">
        <v>45905</v>
      </c>
      <c r="D1328" s="68" t="s">
        <v>1871</v>
      </c>
      <c r="E1328" s="68" t="s">
        <v>2004</v>
      </c>
      <c r="F1328" s="68">
        <v>3552</v>
      </c>
      <c r="G1328" s="366">
        <v>0.38194444444444442</v>
      </c>
      <c r="H1328" s="366">
        <v>0.41319444444444442</v>
      </c>
      <c r="I1328" s="68" t="s">
        <v>5026</v>
      </c>
      <c r="J1328" s="68" t="s">
        <v>5027</v>
      </c>
      <c r="K1328" s="68" t="s">
        <v>5028</v>
      </c>
    </row>
    <row r="1329" spans="2:11" ht="14.25" hidden="1" customHeight="1">
      <c r="B1329" s="364">
        <v>45786</v>
      </c>
      <c r="C1329" s="365">
        <v>45905</v>
      </c>
      <c r="D1329" s="68" t="s">
        <v>1726</v>
      </c>
      <c r="E1329" s="68" t="s">
        <v>1977</v>
      </c>
      <c r="F1329" s="68">
        <v>15103</v>
      </c>
      <c r="G1329" s="366">
        <v>0.43055555555555558</v>
      </c>
      <c r="H1329" s="366">
        <v>0.4375</v>
      </c>
      <c r="I1329" s="68" t="s">
        <v>3620</v>
      </c>
      <c r="J1329" s="68" t="s">
        <v>3818</v>
      </c>
      <c r="K1329" s="68" t="s">
        <v>5028</v>
      </c>
    </row>
    <row r="1330" spans="2:11" ht="14.25" hidden="1" customHeight="1">
      <c r="B1330" s="364">
        <v>45786</v>
      </c>
      <c r="C1330" s="365">
        <v>45905</v>
      </c>
      <c r="D1330" s="68" t="s">
        <v>1842</v>
      </c>
      <c r="E1330" s="68" t="s">
        <v>2004</v>
      </c>
      <c r="F1330" s="68">
        <v>4961</v>
      </c>
      <c r="G1330" s="366">
        <v>0.3888888888888889</v>
      </c>
      <c r="H1330" s="366">
        <v>0.41111111111111109</v>
      </c>
      <c r="I1330" s="68" t="s">
        <v>3480</v>
      </c>
      <c r="J1330" s="68" t="s">
        <v>3596</v>
      </c>
      <c r="K1330" s="68" t="s">
        <v>5029</v>
      </c>
    </row>
    <row r="1331" spans="2:11" ht="14.25" hidden="1" customHeight="1">
      <c r="B1331" s="364">
        <v>45786</v>
      </c>
      <c r="C1331" s="365">
        <v>45905</v>
      </c>
      <c r="D1331" s="68" t="s">
        <v>1868</v>
      </c>
      <c r="E1331" s="68" t="s">
        <v>2004</v>
      </c>
      <c r="F1331" s="68">
        <v>3555</v>
      </c>
      <c r="G1331" s="366">
        <v>0.40972222222222221</v>
      </c>
      <c r="H1331" s="366">
        <v>0.44444444444444442</v>
      </c>
      <c r="I1331" s="68" t="s">
        <v>4246</v>
      </c>
      <c r="J1331" s="68" t="s">
        <v>4247</v>
      </c>
      <c r="K1331" s="68" t="s">
        <v>5025</v>
      </c>
    </row>
    <row r="1332" spans="2:11" ht="14.25" hidden="1" customHeight="1">
      <c r="B1332" s="364">
        <v>45786</v>
      </c>
      <c r="C1332" s="365">
        <v>45905</v>
      </c>
      <c r="D1332" s="68" t="s">
        <v>1741</v>
      </c>
      <c r="E1332" s="68" t="s">
        <v>1977</v>
      </c>
      <c r="F1332" s="68">
        <v>10588</v>
      </c>
      <c r="G1332" s="366">
        <v>0.4513888888888889</v>
      </c>
      <c r="H1332" s="366">
        <v>0.46736111111111112</v>
      </c>
      <c r="I1332" s="68" t="s">
        <v>4341</v>
      </c>
      <c r="J1332" s="68" t="s">
        <v>5030</v>
      </c>
      <c r="K1332" s="68" t="s">
        <v>5028</v>
      </c>
    </row>
    <row r="1333" spans="2:11" ht="14.25" hidden="1" customHeight="1">
      <c r="B1333" s="364">
        <v>45786</v>
      </c>
      <c r="C1333" s="365">
        <v>45905</v>
      </c>
      <c r="D1333" s="68" t="s">
        <v>1735</v>
      </c>
      <c r="E1333" s="68" t="s">
        <v>1977</v>
      </c>
      <c r="F1333" s="68">
        <v>14084</v>
      </c>
      <c r="G1333" s="366">
        <v>0.54861111111111116</v>
      </c>
      <c r="H1333" s="366">
        <v>0.56597222222222221</v>
      </c>
      <c r="I1333" s="68" t="s">
        <v>5031</v>
      </c>
      <c r="J1333" s="68" t="s">
        <v>5032</v>
      </c>
      <c r="K1333" s="68" t="s">
        <v>5033</v>
      </c>
    </row>
    <row r="1334" spans="2:11" ht="14.25" hidden="1" customHeight="1">
      <c r="B1334" s="364">
        <v>45786</v>
      </c>
      <c r="C1334" s="365">
        <v>45905</v>
      </c>
      <c r="D1334" s="68" t="s">
        <v>1850</v>
      </c>
      <c r="E1334" s="68" t="s">
        <v>2004</v>
      </c>
      <c r="F1334" s="68">
        <v>4919</v>
      </c>
      <c r="G1334" s="366">
        <v>0.5625</v>
      </c>
      <c r="H1334" s="366">
        <v>0.59236111111111112</v>
      </c>
      <c r="I1334" s="68" t="s">
        <v>5034</v>
      </c>
      <c r="J1334" s="68" t="s">
        <v>5035</v>
      </c>
      <c r="K1334" s="68" t="s">
        <v>5028</v>
      </c>
    </row>
    <row r="1335" spans="2:11" ht="14.25" hidden="1" customHeight="1">
      <c r="B1335" s="364">
        <v>45786</v>
      </c>
      <c r="C1335" s="365">
        <v>45905</v>
      </c>
      <c r="D1335" s="68" t="s">
        <v>1870</v>
      </c>
      <c r="E1335" s="68" t="s">
        <v>2004</v>
      </c>
      <c r="F1335" s="68">
        <v>3412</v>
      </c>
      <c r="G1335" s="366">
        <v>0.59027777777777779</v>
      </c>
      <c r="H1335" s="366">
        <v>0.60416666666666663</v>
      </c>
      <c r="I1335" s="68" t="s">
        <v>4341</v>
      </c>
      <c r="J1335" s="68" t="s">
        <v>3617</v>
      </c>
      <c r="K1335" s="68" t="s">
        <v>5028</v>
      </c>
    </row>
    <row r="1336" spans="2:11" ht="14.25" hidden="1" customHeight="1">
      <c r="B1336" s="364">
        <v>45786</v>
      </c>
      <c r="C1336" s="365">
        <v>45905</v>
      </c>
      <c r="D1336" s="68" t="s">
        <v>1865</v>
      </c>
      <c r="E1336" s="68" t="s">
        <v>2004</v>
      </c>
      <c r="F1336" s="68">
        <v>4230</v>
      </c>
      <c r="G1336" s="366">
        <v>0.61111111111111116</v>
      </c>
      <c r="H1336" s="366">
        <v>0.64375000000000004</v>
      </c>
      <c r="I1336" s="68" t="s">
        <v>3148</v>
      </c>
      <c r="J1336" s="68" t="s">
        <v>4333</v>
      </c>
      <c r="K1336" s="68" t="s">
        <v>5025</v>
      </c>
    </row>
    <row r="1337" spans="2:11" ht="14.25" hidden="1" customHeight="1">
      <c r="B1337" s="364">
        <v>45786</v>
      </c>
      <c r="C1337" s="365">
        <v>45905</v>
      </c>
      <c r="D1337" s="68" t="s">
        <v>1872</v>
      </c>
      <c r="E1337" s="68" t="s">
        <v>2004</v>
      </c>
      <c r="F1337" s="68">
        <v>4708</v>
      </c>
      <c r="G1337" s="366">
        <v>0.67361111111111116</v>
      </c>
      <c r="H1337" s="366">
        <v>0.69374999999999998</v>
      </c>
      <c r="I1337" s="68" t="s">
        <v>5036</v>
      </c>
      <c r="J1337" s="68" t="s">
        <v>5037</v>
      </c>
      <c r="K1337" s="68" t="s">
        <v>5028</v>
      </c>
    </row>
    <row r="1338" spans="2:11" ht="14.25" hidden="1" customHeight="1">
      <c r="B1338" s="364">
        <v>45786</v>
      </c>
      <c r="C1338" s="365">
        <v>45905</v>
      </c>
      <c r="D1338" s="68" t="s">
        <v>1855</v>
      </c>
      <c r="E1338" s="68" t="s">
        <v>2004</v>
      </c>
      <c r="F1338" s="68">
        <v>4657</v>
      </c>
      <c r="G1338" s="366">
        <v>0.65972222222222221</v>
      </c>
      <c r="H1338" s="366">
        <v>0.69097222222222221</v>
      </c>
      <c r="I1338" s="68" t="s">
        <v>3620</v>
      </c>
      <c r="J1338" s="68" t="s">
        <v>3818</v>
      </c>
      <c r="K1338" s="68" t="s">
        <v>5025</v>
      </c>
    </row>
    <row r="1339" spans="2:11" ht="14.25" hidden="1" customHeight="1">
      <c r="B1339" s="364">
        <v>45786</v>
      </c>
      <c r="C1339" s="365">
        <v>45935</v>
      </c>
      <c r="D1339" s="68" t="s">
        <v>1848</v>
      </c>
      <c r="E1339" s="68" t="s">
        <v>2004</v>
      </c>
      <c r="F1339" s="68">
        <v>4865</v>
      </c>
      <c r="G1339" s="366">
        <v>9.0277777777777776E-2</v>
      </c>
      <c r="H1339" s="366">
        <v>0.125</v>
      </c>
      <c r="I1339" s="68" t="s">
        <v>4855</v>
      </c>
      <c r="J1339" s="68" t="s">
        <v>5038</v>
      </c>
      <c r="K1339" s="68" t="s">
        <v>5039</v>
      </c>
    </row>
    <row r="1340" spans="2:11" ht="14.25" hidden="1" customHeight="1">
      <c r="B1340" s="364">
        <v>45786</v>
      </c>
      <c r="C1340" s="365">
        <v>45905</v>
      </c>
      <c r="D1340" s="68" t="s">
        <v>1874</v>
      </c>
      <c r="E1340" s="68" t="s">
        <v>2004</v>
      </c>
      <c r="F1340" s="68">
        <v>3555</v>
      </c>
      <c r="G1340" s="366">
        <v>0.45833333333333331</v>
      </c>
      <c r="H1340" s="366">
        <v>0.20069444444444445</v>
      </c>
      <c r="I1340" s="68" t="s">
        <v>5040</v>
      </c>
      <c r="J1340" s="68" t="s">
        <v>5038</v>
      </c>
      <c r="K1340" s="68" t="s">
        <v>5039</v>
      </c>
    </row>
    <row r="1341" spans="2:11" ht="14.25" hidden="1" customHeight="1">
      <c r="B1341" s="364">
        <v>45786</v>
      </c>
      <c r="C1341" s="365">
        <v>45935</v>
      </c>
      <c r="D1341" s="68" t="s">
        <v>1853</v>
      </c>
      <c r="E1341" s="68" t="s">
        <v>2004</v>
      </c>
      <c r="F1341" s="68">
        <v>4845</v>
      </c>
      <c r="G1341" s="366">
        <v>0.16666666666666666</v>
      </c>
      <c r="H1341" s="366">
        <v>0.22291666666666668</v>
      </c>
      <c r="I1341" s="68" t="s">
        <v>3490</v>
      </c>
      <c r="J1341" s="68" t="s">
        <v>3596</v>
      </c>
      <c r="K1341" s="68" t="s">
        <v>5039</v>
      </c>
    </row>
    <row r="1342" spans="2:11" ht="14.25" hidden="1" customHeight="1">
      <c r="B1342" s="364">
        <v>45787</v>
      </c>
      <c r="C1342" s="365">
        <v>45935</v>
      </c>
      <c r="D1342" s="68" t="s">
        <v>1856</v>
      </c>
      <c r="E1342" s="68" t="s">
        <v>2004</v>
      </c>
      <c r="F1342" s="68">
        <v>4695</v>
      </c>
      <c r="G1342" s="366">
        <v>0.29166666666666669</v>
      </c>
      <c r="H1342" s="366">
        <v>0.38541666666666669</v>
      </c>
      <c r="I1342" s="68" t="s">
        <v>5041</v>
      </c>
      <c r="J1342" s="68" t="s">
        <v>5042</v>
      </c>
      <c r="K1342" s="68" t="s">
        <v>5043</v>
      </c>
    </row>
    <row r="1343" spans="2:11" ht="14.25" hidden="1" customHeight="1">
      <c r="B1343" s="364">
        <v>45787</v>
      </c>
      <c r="C1343" s="365">
        <v>45935</v>
      </c>
      <c r="D1343" s="68" t="s">
        <v>1795</v>
      </c>
      <c r="E1343" s="68" t="s">
        <v>1987</v>
      </c>
      <c r="F1343" s="68">
        <v>11638</v>
      </c>
      <c r="G1343" s="366">
        <v>0.375</v>
      </c>
      <c r="H1343" s="366">
        <v>0.41736111111111113</v>
      </c>
      <c r="I1343" s="68" t="s">
        <v>5044</v>
      </c>
      <c r="J1343" s="68" t="s">
        <v>5045</v>
      </c>
      <c r="K1343" s="68" t="s">
        <v>5046</v>
      </c>
    </row>
    <row r="1344" spans="2:11" ht="14.25" hidden="1" customHeight="1">
      <c r="B1344" s="364">
        <v>45787</v>
      </c>
      <c r="C1344" s="365">
        <v>45935</v>
      </c>
      <c r="D1344" s="68" t="s">
        <v>1825</v>
      </c>
      <c r="E1344" s="68" t="s">
        <v>1987</v>
      </c>
      <c r="F1344" s="68">
        <v>3559</v>
      </c>
      <c r="G1344" s="366">
        <v>0.40833333333333333</v>
      </c>
      <c r="H1344" s="366">
        <v>0.41041666666666665</v>
      </c>
      <c r="I1344" s="68" t="s">
        <v>5047</v>
      </c>
      <c r="J1344" s="68" t="s">
        <v>5048</v>
      </c>
      <c r="K1344" s="68" t="s">
        <v>5046</v>
      </c>
    </row>
    <row r="1345" spans="2:11" ht="14.25" hidden="1" customHeight="1">
      <c r="B1345" s="364">
        <v>45787</v>
      </c>
      <c r="C1345" s="68" t="s">
        <v>5049</v>
      </c>
      <c r="D1345" s="68" t="s">
        <v>1823</v>
      </c>
      <c r="E1345" s="68" t="s">
        <v>1987</v>
      </c>
      <c r="F1345" s="68">
        <v>6754</v>
      </c>
      <c r="G1345" s="366">
        <v>0.40694444444444444</v>
      </c>
      <c r="H1345" s="366">
        <v>0.37847222222222221</v>
      </c>
      <c r="I1345" s="68" t="s">
        <v>5047</v>
      </c>
      <c r="J1345" s="68" t="s">
        <v>5048</v>
      </c>
      <c r="K1345" s="68" t="s">
        <v>5046</v>
      </c>
    </row>
    <row r="1346" spans="2:11" ht="14.25" hidden="1" customHeight="1">
      <c r="B1346" s="364">
        <v>45787</v>
      </c>
      <c r="C1346" s="365">
        <v>45935</v>
      </c>
      <c r="D1346" s="68" t="s">
        <v>1856</v>
      </c>
      <c r="E1346" s="68" t="s">
        <v>2004</v>
      </c>
      <c r="F1346" s="68">
        <v>4695</v>
      </c>
      <c r="G1346" s="366">
        <v>0.41666666666666669</v>
      </c>
      <c r="H1346" s="366">
        <v>0.43402777777777779</v>
      </c>
      <c r="I1346" s="68" t="s">
        <v>5050</v>
      </c>
      <c r="J1346" s="68" t="s">
        <v>5051</v>
      </c>
      <c r="K1346" s="68" t="s">
        <v>2235</v>
      </c>
    </row>
    <row r="1347" spans="2:11" ht="14.25" hidden="1" customHeight="1">
      <c r="B1347" s="364">
        <v>45787</v>
      </c>
      <c r="C1347" s="365">
        <v>45935</v>
      </c>
      <c r="D1347" s="68" t="s">
        <v>1826</v>
      </c>
      <c r="E1347" s="68" t="s">
        <v>1987</v>
      </c>
      <c r="F1347" s="68">
        <v>6983</v>
      </c>
      <c r="G1347" s="366">
        <v>0.41875000000000001</v>
      </c>
      <c r="H1347" s="366">
        <v>0.41944444444444445</v>
      </c>
      <c r="I1347" s="68" t="s">
        <v>4809</v>
      </c>
      <c r="J1347" s="68" t="s">
        <v>5052</v>
      </c>
      <c r="K1347" s="68" t="s">
        <v>5046</v>
      </c>
    </row>
    <row r="1348" spans="2:11" ht="14.25" hidden="1" customHeight="1">
      <c r="B1348" s="364">
        <v>45787</v>
      </c>
      <c r="C1348" s="365">
        <v>45935</v>
      </c>
      <c r="D1348" s="68" t="s">
        <v>1859</v>
      </c>
      <c r="E1348" s="68" t="s">
        <v>2004</v>
      </c>
      <c r="F1348" s="68">
        <v>4605</v>
      </c>
      <c r="G1348" s="366">
        <v>0.33333333333333331</v>
      </c>
      <c r="H1348" s="366">
        <v>0.41666666666666669</v>
      </c>
      <c r="I1348" s="68" t="s">
        <v>4072</v>
      </c>
      <c r="J1348" s="68" t="s">
        <v>5053</v>
      </c>
      <c r="K1348" s="68" t="s">
        <v>5054</v>
      </c>
    </row>
    <row r="1349" spans="2:11" ht="14.25" hidden="1" customHeight="1">
      <c r="B1349" s="364">
        <v>45787</v>
      </c>
      <c r="C1349" s="365">
        <v>45935</v>
      </c>
      <c r="D1349" s="68" t="s">
        <v>1882</v>
      </c>
      <c r="E1349" s="68" t="s">
        <v>1977</v>
      </c>
      <c r="F1349" s="68">
        <v>3861</v>
      </c>
      <c r="G1349" s="366">
        <v>0.33333333333333331</v>
      </c>
      <c r="H1349" s="366">
        <v>0.45833333333333331</v>
      </c>
      <c r="I1349" s="68" t="s">
        <v>4072</v>
      </c>
      <c r="J1349" s="68" t="s">
        <v>5055</v>
      </c>
      <c r="K1349" s="68" t="s">
        <v>5056</v>
      </c>
    </row>
    <row r="1350" spans="2:11" ht="14.25" hidden="1" customHeight="1">
      <c r="B1350" s="364">
        <v>45787</v>
      </c>
      <c r="C1350" s="365">
        <v>45935</v>
      </c>
      <c r="D1350" s="68" t="s">
        <v>107</v>
      </c>
      <c r="E1350" s="68" t="s">
        <v>1977</v>
      </c>
      <c r="F1350" s="68">
        <v>13353</v>
      </c>
      <c r="G1350" s="366">
        <v>0.375</v>
      </c>
      <c r="H1350" s="366">
        <v>0.41666666666666669</v>
      </c>
      <c r="I1350" s="68" t="s">
        <v>4072</v>
      </c>
      <c r="J1350" s="68" t="s">
        <v>5057</v>
      </c>
      <c r="K1350" s="68" t="s">
        <v>5054</v>
      </c>
    </row>
    <row r="1351" spans="2:11" ht="14.25" hidden="1" customHeight="1">
      <c r="B1351" s="364">
        <v>45787</v>
      </c>
      <c r="C1351" s="365">
        <v>45935</v>
      </c>
      <c r="D1351" s="68" t="s">
        <v>1877</v>
      </c>
      <c r="E1351" s="68" t="s">
        <v>2004</v>
      </c>
      <c r="F1351" s="68">
        <v>3488</v>
      </c>
      <c r="G1351" s="366">
        <v>0.3298611111111111</v>
      </c>
      <c r="H1351" s="366">
        <v>0.48194444444444445</v>
      </c>
      <c r="I1351" s="68" t="s">
        <v>5058</v>
      </c>
      <c r="J1351" s="68" t="s">
        <v>5059</v>
      </c>
      <c r="K1351" s="68" t="s">
        <v>5060</v>
      </c>
    </row>
    <row r="1352" spans="2:11" ht="14.25" hidden="1" customHeight="1">
      <c r="B1352" s="364">
        <v>45787</v>
      </c>
      <c r="C1352" s="365">
        <v>45935</v>
      </c>
      <c r="D1352" s="68" t="s">
        <v>1827</v>
      </c>
      <c r="E1352" s="68" t="s">
        <v>1987</v>
      </c>
      <c r="F1352" s="68">
        <v>6848</v>
      </c>
      <c r="G1352" s="366">
        <v>0.41944444444444445</v>
      </c>
      <c r="H1352" s="366">
        <v>0.45833333333333331</v>
      </c>
      <c r="I1352" s="68" t="s">
        <v>5061</v>
      </c>
      <c r="J1352" s="68" t="s">
        <v>5062</v>
      </c>
      <c r="K1352" s="68" t="s">
        <v>5046</v>
      </c>
    </row>
    <row r="1353" spans="2:11" ht="14.25" hidden="1" customHeight="1">
      <c r="B1353" s="364">
        <v>45787</v>
      </c>
      <c r="C1353" s="365">
        <v>45935</v>
      </c>
      <c r="D1353" s="68" t="s">
        <v>97</v>
      </c>
      <c r="E1353" s="68" t="s">
        <v>1977</v>
      </c>
      <c r="F1353" s="68">
        <v>13894</v>
      </c>
      <c r="G1353" s="366">
        <v>0.3298611111111111</v>
      </c>
      <c r="H1353" s="366">
        <v>0.35069444444444442</v>
      </c>
      <c r="I1353" s="68" t="s">
        <v>5063</v>
      </c>
      <c r="J1353" s="68" t="s">
        <v>5064</v>
      </c>
      <c r="K1353" s="68" t="s">
        <v>5065</v>
      </c>
    </row>
    <row r="1354" spans="2:11" ht="14.25" hidden="1" customHeight="1">
      <c r="B1354" s="364">
        <v>45787</v>
      </c>
      <c r="C1354" s="365">
        <v>45935</v>
      </c>
      <c r="D1354" s="68" t="s">
        <v>1767</v>
      </c>
      <c r="E1354" s="68" t="s">
        <v>1977</v>
      </c>
      <c r="F1354" s="68">
        <v>13237</v>
      </c>
      <c r="G1354" s="366">
        <v>0.35416666666666669</v>
      </c>
      <c r="H1354" s="366">
        <v>0.42152777777777778</v>
      </c>
      <c r="I1354" s="68" t="s">
        <v>5066</v>
      </c>
      <c r="J1354" s="68" t="s">
        <v>5067</v>
      </c>
      <c r="K1354" s="68" t="s">
        <v>5068</v>
      </c>
    </row>
    <row r="1355" spans="2:11" ht="14.25" hidden="1" customHeight="1">
      <c r="B1355" s="364">
        <v>45787</v>
      </c>
      <c r="C1355" s="365">
        <v>45935</v>
      </c>
      <c r="D1355" s="68" t="s">
        <v>1753</v>
      </c>
      <c r="E1355" s="68" t="s">
        <v>1977</v>
      </c>
      <c r="F1355" s="68">
        <v>13827</v>
      </c>
      <c r="G1355" s="366">
        <v>0.33333333333333331</v>
      </c>
      <c r="H1355" s="366">
        <v>0.46180555555555558</v>
      </c>
      <c r="I1355" s="68" t="s">
        <v>5069</v>
      </c>
      <c r="J1355" s="68" t="s">
        <v>5070</v>
      </c>
      <c r="K1355" s="68" t="s">
        <v>5071</v>
      </c>
    </row>
    <row r="1356" spans="2:11" ht="14.25" hidden="1" customHeight="1">
      <c r="B1356" s="364">
        <v>45787</v>
      </c>
      <c r="C1356" s="365">
        <v>45935</v>
      </c>
      <c r="D1356" s="68" t="s">
        <v>1820</v>
      </c>
      <c r="E1356" s="68" t="s">
        <v>1987</v>
      </c>
      <c r="F1356" s="68">
        <v>6920</v>
      </c>
      <c r="G1356" s="366">
        <v>0.41666666666666669</v>
      </c>
      <c r="H1356" s="366">
        <v>0.58472222222222225</v>
      </c>
      <c r="I1356" s="68" t="s">
        <v>5072</v>
      </c>
      <c r="J1356" s="68" t="s">
        <v>5073</v>
      </c>
      <c r="K1356" s="68" t="s">
        <v>5074</v>
      </c>
    </row>
    <row r="1357" spans="2:11" ht="14.25" hidden="1" customHeight="1">
      <c r="B1357" s="364">
        <v>45787</v>
      </c>
      <c r="C1357" s="365">
        <v>45935</v>
      </c>
      <c r="D1357" s="68" t="s">
        <v>1856</v>
      </c>
      <c r="E1357" s="68" t="s">
        <v>2004</v>
      </c>
      <c r="F1357" s="68">
        <v>4695</v>
      </c>
      <c r="G1357" s="366">
        <v>0.29166666666666669</v>
      </c>
      <c r="H1357" s="366">
        <v>0.41666666666666669</v>
      </c>
      <c r="I1357" s="68" t="s">
        <v>5075</v>
      </c>
      <c r="J1357" s="68" t="s">
        <v>5076</v>
      </c>
      <c r="K1357" s="68" t="s">
        <v>3049</v>
      </c>
    </row>
    <row r="1358" spans="2:11" ht="14.25" hidden="1" customHeight="1">
      <c r="B1358" s="364">
        <v>45787</v>
      </c>
      <c r="C1358" s="365">
        <v>45935</v>
      </c>
      <c r="D1358" s="68" t="s">
        <v>1859</v>
      </c>
      <c r="E1358" s="68" t="s">
        <v>2004</v>
      </c>
      <c r="F1358" s="68">
        <v>4606</v>
      </c>
      <c r="G1358" s="366">
        <v>0.42569444444444443</v>
      </c>
      <c r="H1358" s="366">
        <v>0.61805555555555558</v>
      </c>
      <c r="I1358" s="68" t="s">
        <v>5077</v>
      </c>
      <c r="J1358" s="68" t="s">
        <v>5078</v>
      </c>
      <c r="K1358" s="68" t="s">
        <v>5079</v>
      </c>
    </row>
    <row r="1359" spans="2:11" ht="14.25" hidden="1" customHeight="1">
      <c r="B1359" s="364">
        <v>45787</v>
      </c>
      <c r="C1359" s="365">
        <v>45935</v>
      </c>
      <c r="D1359" s="68" t="s">
        <v>107</v>
      </c>
      <c r="E1359" s="68" t="s">
        <v>1977</v>
      </c>
      <c r="F1359" s="68">
        <v>13353</v>
      </c>
      <c r="G1359" s="366">
        <v>0.5625</v>
      </c>
      <c r="H1359" s="366">
        <v>0.64583333333333337</v>
      </c>
      <c r="I1359" s="68" t="s">
        <v>5080</v>
      </c>
      <c r="J1359" s="68" t="s">
        <v>5081</v>
      </c>
      <c r="K1359" s="68" t="s">
        <v>5082</v>
      </c>
    </row>
    <row r="1360" spans="2:11" ht="14.25" hidden="1" customHeight="1">
      <c r="B1360" s="364">
        <v>45787</v>
      </c>
      <c r="C1360" s="365">
        <v>45935</v>
      </c>
      <c r="D1360" s="68" t="s">
        <v>1869</v>
      </c>
      <c r="E1360" s="68" t="s">
        <v>2004</v>
      </c>
      <c r="F1360" s="68">
        <v>3573</v>
      </c>
      <c r="G1360" s="366">
        <v>0.29166666666666669</v>
      </c>
      <c r="H1360" s="366">
        <v>0.62291666666666667</v>
      </c>
      <c r="I1360" s="68" t="s">
        <v>5083</v>
      </c>
      <c r="J1360" s="68" t="s">
        <v>5084</v>
      </c>
      <c r="K1360" s="68" t="s">
        <v>5085</v>
      </c>
    </row>
    <row r="1361" spans="2:11" ht="14.25" hidden="1" customHeight="1">
      <c r="B1361" s="364">
        <v>45787</v>
      </c>
      <c r="C1361" s="365">
        <v>45935</v>
      </c>
      <c r="D1361" s="68" t="s">
        <v>101</v>
      </c>
      <c r="E1361" s="68" t="s">
        <v>1977</v>
      </c>
      <c r="F1361" s="68">
        <v>11514</v>
      </c>
      <c r="G1361" s="366">
        <v>0.54166666666666663</v>
      </c>
      <c r="H1361" s="366">
        <v>0.79166666666666663</v>
      </c>
      <c r="I1361" s="68" t="s">
        <v>5086</v>
      </c>
      <c r="J1361" s="68" t="s">
        <v>5087</v>
      </c>
      <c r="K1361" s="68" t="s">
        <v>3049</v>
      </c>
    </row>
    <row r="1362" spans="2:11" ht="14.25" hidden="1" customHeight="1">
      <c r="B1362" s="364">
        <v>45787</v>
      </c>
      <c r="C1362" s="365">
        <v>45935</v>
      </c>
      <c r="D1362" s="68" t="s">
        <v>1736</v>
      </c>
      <c r="E1362" s="68" t="s">
        <v>1977</v>
      </c>
      <c r="F1362" s="68">
        <v>10886</v>
      </c>
      <c r="G1362" s="366">
        <v>0.29166666666666669</v>
      </c>
      <c r="H1362" s="366">
        <v>0.64583333333333337</v>
      </c>
      <c r="I1362" s="68" t="s">
        <v>5088</v>
      </c>
      <c r="J1362" s="68" t="s">
        <v>5089</v>
      </c>
      <c r="K1362" s="68" t="s">
        <v>5090</v>
      </c>
    </row>
    <row r="1363" spans="2:11" ht="14.25" hidden="1" customHeight="1">
      <c r="B1363" s="364">
        <v>45787</v>
      </c>
      <c r="C1363" s="365">
        <v>45935</v>
      </c>
      <c r="D1363" s="68" t="s">
        <v>1742</v>
      </c>
      <c r="E1363" s="68" t="s">
        <v>1977</v>
      </c>
      <c r="F1363" s="68">
        <v>13788</v>
      </c>
      <c r="G1363" s="366">
        <v>0.54166666666666663</v>
      </c>
      <c r="H1363" s="366">
        <v>0.625</v>
      </c>
      <c r="I1363" s="68" t="s">
        <v>4072</v>
      </c>
      <c r="J1363" s="68" t="s">
        <v>5091</v>
      </c>
      <c r="K1363" s="68" t="s">
        <v>5092</v>
      </c>
    </row>
    <row r="1364" spans="2:11" ht="14.25" hidden="1" customHeight="1">
      <c r="B1364" s="364">
        <v>45787</v>
      </c>
      <c r="C1364" s="365">
        <v>45935</v>
      </c>
      <c r="D1364" s="68" t="s">
        <v>1857</v>
      </c>
      <c r="E1364" s="68" t="s">
        <v>2004</v>
      </c>
      <c r="F1364" s="68">
        <v>4841</v>
      </c>
      <c r="G1364" s="366">
        <v>0.60416666666666663</v>
      </c>
      <c r="H1364" s="366">
        <v>0.64583333333333337</v>
      </c>
      <c r="I1364" s="68" t="s">
        <v>4072</v>
      </c>
      <c r="J1364" s="68" t="s">
        <v>5093</v>
      </c>
      <c r="K1364" s="68" t="s">
        <v>5094</v>
      </c>
    </row>
    <row r="1365" spans="2:11" ht="14.25" hidden="1" customHeight="1">
      <c r="B1365" s="364">
        <v>45787</v>
      </c>
      <c r="C1365" s="365">
        <v>45935</v>
      </c>
      <c r="D1365" s="68" t="s">
        <v>216</v>
      </c>
      <c r="E1365" s="68" t="s">
        <v>1977</v>
      </c>
      <c r="F1365" s="68">
        <v>11724</v>
      </c>
      <c r="G1365" s="366">
        <v>0.375</v>
      </c>
      <c r="H1365" s="366">
        <v>0.4236111111111111</v>
      </c>
      <c r="I1365" s="68" t="s">
        <v>5095</v>
      </c>
      <c r="J1365" s="68" t="s">
        <v>5096</v>
      </c>
      <c r="K1365" s="68" t="s">
        <v>5097</v>
      </c>
    </row>
    <row r="1366" spans="2:11" ht="14.25" hidden="1" customHeight="1">
      <c r="B1366" s="364">
        <v>45787</v>
      </c>
      <c r="C1366" s="365">
        <v>45935</v>
      </c>
      <c r="D1366" s="68" t="s">
        <v>1876</v>
      </c>
      <c r="E1366" s="68" t="s">
        <v>1977</v>
      </c>
      <c r="F1366" s="68">
        <v>3381</v>
      </c>
      <c r="G1366" s="366">
        <v>0.38333333333333336</v>
      </c>
      <c r="H1366" s="366">
        <v>0.43055555555555558</v>
      </c>
      <c r="I1366" s="68" t="s">
        <v>312</v>
      </c>
      <c r="J1366" s="68" t="s">
        <v>5098</v>
      </c>
      <c r="K1366" s="68" t="s">
        <v>5097</v>
      </c>
    </row>
    <row r="1367" spans="2:11" ht="14.25" hidden="1" customHeight="1">
      <c r="B1367" s="364">
        <v>45787</v>
      </c>
      <c r="C1367" s="365">
        <v>45935</v>
      </c>
      <c r="D1367" s="68" t="s">
        <v>1862</v>
      </c>
      <c r="E1367" s="68" t="s">
        <v>2004</v>
      </c>
      <c r="F1367" s="68" t="s">
        <v>379</v>
      </c>
      <c r="G1367" s="366">
        <v>0.4375</v>
      </c>
      <c r="H1367" s="366">
        <v>0.46944444444444444</v>
      </c>
      <c r="I1367" s="68" t="s">
        <v>5099</v>
      </c>
      <c r="J1367" s="68" t="s">
        <v>5100</v>
      </c>
      <c r="K1367" s="68" t="s">
        <v>5097</v>
      </c>
    </row>
    <row r="1368" spans="2:11" ht="14.25" hidden="1" customHeight="1">
      <c r="B1368" s="364">
        <v>45787</v>
      </c>
      <c r="C1368" s="365">
        <v>45935</v>
      </c>
      <c r="D1368" s="68" t="s">
        <v>219</v>
      </c>
      <c r="E1368" s="68" t="s">
        <v>1977</v>
      </c>
      <c r="F1368" s="68">
        <v>10291</v>
      </c>
      <c r="G1368" s="366">
        <v>0.47916666666666669</v>
      </c>
      <c r="H1368" s="366">
        <v>0.48958333333333331</v>
      </c>
      <c r="I1368" s="68" t="s">
        <v>304</v>
      </c>
      <c r="J1368" s="68" t="s">
        <v>445</v>
      </c>
      <c r="K1368" s="68" t="s">
        <v>3744</v>
      </c>
    </row>
    <row r="1369" spans="2:11" ht="14.25" hidden="1" customHeight="1">
      <c r="B1369" s="364">
        <v>45787</v>
      </c>
      <c r="C1369" s="365">
        <v>45935</v>
      </c>
      <c r="D1369" s="68" t="s">
        <v>1739</v>
      </c>
      <c r="E1369" s="68" t="s">
        <v>1977</v>
      </c>
      <c r="F1369" s="68">
        <v>13198</v>
      </c>
      <c r="G1369" s="366">
        <v>0.55000000000000004</v>
      </c>
      <c r="H1369" s="366">
        <v>0.5805555555555556</v>
      </c>
      <c r="I1369" s="68" t="s">
        <v>5101</v>
      </c>
      <c r="J1369" s="68" t="s">
        <v>5102</v>
      </c>
      <c r="K1369" s="68" t="s">
        <v>5097</v>
      </c>
    </row>
    <row r="1370" spans="2:11" ht="14.25" hidden="1" customHeight="1">
      <c r="B1370" s="364">
        <v>45787</v>
      </c>
      <c r="C1370" s="365">
        <v>45935</v>
      </c>
      <c r="D1370" s="68" t="s">
        <v>219</v>
      </c>
      <c r="E1370" s="68" t="s">
        <v>1977</v>
      </c>
      <c r="F1370" s="68" t="s">
        <v>379</v>
      </c>
      <c r="G1370" s="366">
        <v>0.64583333333333337</v>
      </c>
      <c r="H1370" s="366">
        <v>0.6875</v>
      </c>
      <c r="I1370" s="68" t="s">
        <v>312</v>
      </c>
      <c r="J1370" s="68" t="s">
        <v>4902</v>
      </c>
      <c r="K1370" s="68" t="s">
        <v>5097</v>
      </c>
    </row>
    <row r="1371" spans="2:11" ht="14.25" hidden="1" customHeight="1">
      <c r="B1371" s="364">
        <v>45787</v>
      </c>
      <c r="C1371" s="365">
        <v>45935</v>
      </c>
      <c r="D1371" s="68" t="s">
        <v>1731</v>
      </c>
      <c r="E1371" s="68" t="s">
        <v>1977</v>
      </c>
      <c r="F1371" s="68" t="s">
        <v>379</v>
      </c>
      <c r="G1371" s="366">
        <v>0.42430555555555555</v>
      </c>
      <c r="H1371" s="366">
        <v>0.44444444444444442</v>
      </c>
      <c r="I1371" s="68" t="s">
        <v>2904</v>
      </c>
      <c r="J1371" s="68" t="s">
        <v>3743</v>
      </c>
      <c r="K1371" s="68" t="s">
        <v>5103</v>
      </c>
    </row>
    <row r="1372" spans="2:11" ht="14.25" hidden="1" customHeight="1">
      <c r="B1372" s="364">
        <v>45787</v>
      </c>
      <c r="C1372" s="365">
        <v>45935</v>
      </c>
      <c r="D1372" s="68" t="s">
        <v>5104</v>
      </c>
      <c r="E1372" s="68" t="s">
        <v>1977</v>
      </c>
      <c r="F1372" s="68" t="s">
        <v>379</v>
      </c>
      <c r="G1372" s="366">
        <v>0.79166666666666663</v>
      </c>
      <c r="H1372" s="366">
        <v>0.85069444444444442</v>
      </c>
      <c r="I1372" s="68" t="s">
        <v>5105</v>
      </c>
      <c r="J1372" s="68" t="s">
        <v>5106</v>
      </c>
      <c r="K1372" s="68" t="s">
        <v>2490</v>
      </c>
    </row>
    <row r="1373" spans="2:11" ht="14.25" hidden="1" customHeight="1">
      <c r="B1373" s="364">
        <v>45787</v>
      </c>
      <c r="C1373" s="365">
        <v>45905</v>
      </c>
      <c r="D1373" s="68" t="s">
        <v>1740</v>
      </c>
      <c r="E1373" s="68" t="s">
        <v>1977</v>
      </c>
      <c r="F1373" s="68">
        <v>14623</v>
      </c>
      <c r="G1373" s="366">
        <v>0.79166666666666663</v>
      </c>
      <c r="H1373" s="366">
        <v>0.84722222222222221</v>
      </c>
      <c r="I1373" s="68" t="s">
        <v>5107</v>
      </c>
      <c r="J1373" s="68" t="s">
        <v>5108</v>
      </c>
      <c r="K1373" s="68" t="s">
        <v>5109</v>
      </c>
    </row>
    <row r="1374" spans="2:11" ht="14.25" hidden="1" customHeight="1">
      <c r="B1374" s="364">
        <v>45787</v>
      </c>
      <c r="C1374" s="365">
        <v>45935</v>
      </c>
      <c r="D1374" s="68" t="s">
        <v>1759</v>
      </c>
      <c r="E1374" s="68" t="s">
        <v>1977</v>
      </c>
      <c r="F1374" s="68">
        <v>14359</v>
      </c>
      <c r="G1374" s="366">
        <v>0.79166666666666663</v>
      </c>
      <c r="H1374" s="366">
        <v>0.89583333333333337</v>
      </c>
      <c r="I1374" s="68" t="s">
        <v>314</v>
      </c>
      <c r="J1374" s="68" t="s">
        <v>5110</v>
      </c>
      <c r="K1374" s="68" t="s">
        <v>3803</v>
      </c>
    </row>
    <row r="1375" spans="2:11" ht="14.25" hidden="1" customHeight="1">
      <c r="B1375" s="364">
        <v>45787</v>
      </c>
      <c r="C1375" s="365">
        <v>45935</v>
      </c>
      <c r="D1375" s="68" t="s">
        <v>1833</v>
      </c>
      <c r="E1375" s="68" t="s">
        <v>1987</v>
      </c>
      <c r="F1375" s="68">
        <v>5728</v>
      </c>
      <c r="G1375" s="366">
        <v>0.86319444444444449</v>
      </c>
      <c r="H1375" s="366">
        <v>0.86875000000000002</v>
      </c>
      <c r="I1375" s="68" t="s">
        <v>5111</v>
      </c>
      <c r="J1375" s="68" t="s">
        <v>5112</v>
      </c>
      <c r="K1375" s="68" t="s">
        <v>5113</v>
      </c>
    </row>
    <row r="1376" spans="2:11" ht="14.25" hidden="1" customHeight="1">
      <c r="B1376" s="364">
        <v>45787</v>
      </c>
      <c r="C1376" s="365">
        <v>45935</v>
      </c>
      <c r="D1376" s="68" t="s">
        <v>88</v>
      </c>
      <c r="E1376" s="68" t="s">
        <v>1977</v>
      </c>
      <c r="F1376" s="68">
        <v>14228</v>
      </c>
      <c r="G1376" s="366">
        <v>0.89930555555555558</v>
      </c>
      <c r="H1376" s="366">
        <v>0.92500000000000004</v>
      </c>
      <c r="I1376" s="68" t="s">
        <v>5114</v>
      </c>
      <c r="J1376" s="68" t="s">
        <v>5115</v>
      </c>
      <c r="K1376" s="68" t="s">
        <v>2490</v>
      </c>
    </row>
    <row r="1377" spans="2:11" ht="14.25" hidden="1" customHeight="1">
      <c r="B1377" s="364">
        <v>45787</v>
      </c>
      <c r="C1377" s="365">
        <v>45935</v>
      </c>
      <c r="D1377" s="68" t="s">
        <v>1836</v>
      </c>
      <c r="E1377" s="68" t="s">
        <v>1987</v>
      </c>
      <c r="F1377" s="68">
        <v>6449</v>
      </c>
      <c r="G1377" s="366">
        <v>0.8666666666666667</v>
      </c>
      <c r="H1377" s="366">
        <v>0.87222222222222223</v>
      </c>
      <c r="I1377" s="68" t="s">
        <v>5116</v>
      </c>
      <c r="J1377" s="68" t="s">
        <v>5112</v>
      </c>
      <c r="K1377" s="68" t="s">
        <v>5117</v>
      </c>
    </row>
    <row r="1378" spans="2:11" ht="14.25" hidden="1" customHeight="1">
      <c r="B1378" s="364">
        <v>45787</v>
      </c>
      <c r="C1378" s="365">
        <v>45935</v>
      </c>
      <c r="D1378" s="68" t="s">
        <v>1820</v>
      </c>
      <c r="E1378" s="68" t="s">
        <v>1987</v>
      </c>
      <c r="F1378" s="68">
        <v>6921</v>
      </c>
      <c r="G1378" s="366">
        <v>0.82638888888888884</v>
      </c>
      <c r="H1378" s="366">
        <v>0.84444444444444444</v>
      </c>
      <c r="I1378" s="68" t="s">
        <v>5118</v>
      </c>
      <c r="J1378" s="68" t="s">
        <v>5119</v>
      </c>
      <c r="K1378" s="68" t="s">
        <v>5120</v>
      </c>
    </row>
    <row r="1379" spans="2:11" ht="14.25" hidden="1" customHeight="1">
      <c r="B1379" s="364">
        <v>45787</v>
      </c>
      <c r="C1379" s="365">
        <v>45935</v>
      </c>
      <c r="D1379" s="68" t="s">
        <v>1878</v>
      </c>
      <c r="E1379" s="68" t="s">
        <v>2004</v>
      </c>
      <c r="F1379" s="68">
        <v>3618</v>
      </c>
      <c r="G1379" s="366">
        <v>0.79166666666666663</v>
      </c>
      <c r="H1379" s="366">
        <v>0.93055555555555558</v>
      </c>
      <c r="I1379" s="68" t="s">
        <v>5121</v>
      </c>
      <c r="J1379" s="68" t="s">
        <v>5122</v>
      </c>
      <c r="K1379" s="68" t="s">
        <v>5123</v>
      </c>
    </row>
    <row r="1380" spans="2:11" ht="14.25" hidden="1" customHeight="1">
      <c r="B1380" s="364">
        <v>45787</v>
      </c>
      <c r="C1380" s="365">
        <v>45935</v>
      </c>
      <c r="D1380" s="68" t="s">
        <v>1740</v>
      </c>
      <c r="E1380" s="68" t="s">
        <v>1977</v>
      </c>
      <c r="F1380" s="68" t="s">
        <v>379</v>
      </c>
      <c r="G1380" s="366">
        <v>0.79166666666666663</v>
      </c>
      <c r="H1380" s="366">
        <v>0.85069444444444442</v>
      </c>
      <c r="I1380" s="68" t="s">
        <v>5124</v>
      </c>
      <c r="J1380" s="68" t="s">
        <v>5125</v>
      </c>
      <c r="K1380" s="68" t="s">
        <v>5126</v>
      </c>
    </row>
    <row r="1381" spans="2:11" ht="14.25" hidden="1" customHeight="1">
      <c r="B1381" s="364">
        <v>45787</v>
      </c>
      <c r="C1381" s="365">
        <v>45935</v>
      </c>
      <c r="D1381" s="68" t="s">
        <v>1825</v>
      </c>
      <c r="E1381" s="68" t="s">
        <v>1987</v>
      </c>
      <c r="F1381" s="68">
        <v>3567</v>
      </c>
      <c r="G1381" s="366">
        <v>0.90972222222222221</v>
      </c>
      <c r="H1381" s="366">
        <v>0.9145833333333333</v>
      </c>
      <c r="I1381" s="68" t="s">
        <v>5127</v>
      </c>
      <c r="J1381" s="68" t="s">
        <v>5128</v>
      </c>
      <c r="K1381" s="68" t="s">
        <v>5129</v>
      </c>
    </row>
    <row r="1382" spans="2:11" ht="14.25" hidden="1" customHeight="1">
      <c r="B1382" s="364">
        <v>45787</v>
      </c>
      <c r="C1382" s="365">
        <v>45966</v>
      </c>
      <c r="D1382" s="68" t="s">
        <v>98</v>
      </c>
      <c r="E1382" s="68" t="s">
        <v>1977</v>
      </c>
      <c r="F1382" s="68">
        <v>13922</v>
      </c>
      <c r="G1382" s="366">
        <v>0.79166666666666663</v>
      </c>
      <c r="H1382" s="366">
        <v>0.91666666666666663</v>
      </c>
      <c r="I1382" s="68" t="s">
        <v>5130</v>
      </c>
      <c r="J1382" s="68" t="s">
        <v>5131</v>
      </c>
      <c r="K1382" s="68" t="s">
        <v>5132</v>
      </c>
    </row>
    <row r="1383" spans="2:11" ht="14.25" hidden="1" customHeight="1">
      <c r="B1383" s="364">
        <v>45787</v>
      </c>
      <c r="C1383" s="365">
        <v>45935</v>
      </c>
      <c r="D1383" s="68" t="s">
        <v>1795</v>
      </c>
      <c r="E1383" s="68" t="s">
        <v>1987</v>
      </c>
      <c r="F1383" s="68">
        <v>11648</v>
      </c>
      <c r="G1383" s="366">
        <v>0.97222222222222221</v>
      </c>
      <c r="H1383" s="366">
        <v>0.98472222222222228</v>
      </c>
      <c r="I1383" s="68" t="s">
        <v>5133</v>
      </c>
      <c r="J1383" s="68" t="s">
        <v>5134</v>
      </c>
      <c r="K1383" s="68" t="s">
        <v>5120</v>
      </c>
    </row>
    <row r="1384" spans="2:11" ht="14.25" hidden="1" customHeight="1">
      <c r="B1384" s="364">
        <v>45787</v>
      </c>
      <c r="C1384" s="365">
        <v>45935</v>
      </c>
      <c r="D1384" s="68" t="s">
        <v>1859</v>
      </c>
      <c r="E1384" s="68" t="s">
        <v>2004</v>
      </c>
      <c r="F1384" s="68">
        <v>4611</v>
      </c>
      <c r="G1384" s="366">
        <v>0.97569444444444442</v>
      </c>
      <c r="H1384" s="366">
        <v>0.11458333333333333</v>
      </c>
      <c r="I1384" s="68" t="s">
        <v>5135</v>
      </c>
      <c r="J1384" s="68" t="s">
        <v>5136</v>
      </c>
      <c r="K1384" s="68" t="s">
        <v>5137</v>
      </c>
    </row>
    <row r="1385" spans="2:11" ht="14.25" hidden="1" customHeight="1">
      <c r="B1385" s="364">
        <v>45787</v>
      </c>
      <c r="C1385" s="365">
        <v>45935</v>
      </c>
      <c r="D1385" s="68" t="s">
        <v>1868</v>
      </c>
      <c r="E1385" s="68" t="s">
        <v>2004</v>
      </c>
      <c r="F1385" s="68">
        <v>3677</v>
      </c>
      <c r="G1385" s="366">
        <v>0.96527777777777779</v>
      </c>
      <c r="H1385" s="366">
        <v>6.5972222222222224E-2</v>
      </c>
      <c r="I1385" s="68" t="s">
        <v>5138</v>
      </c>
      <c r="J1385" s="68" t="s">
        <v>5139</v>
      </c>
      <c r="K1385" s="68" t="s">
        <v>5137</v>
      </c>
    </row>
    <row r="1386" spans="2:11" ht="14.25" hidden="1" customHeight="1">
      <c r="B1386" s="364">
        <v>45787</v>
      </c>
      <c r="C1386" s="365">
        <v>45935</v>
      </c>
      <c r="D1386" s="68" t="s">
        <v>1746</v>
      </c>
      <c r="E1386" s="68" t="s">
        <v>1977</v>
      </c>
      <c r="F1386" s="68">
        <v>13376</v>
      </c>
      <c r="G1386" s="366">
        <v>0.97569444444444442</v>
      </c>
      <c r="H1386" s="366">
        <v>0.14444444444444443</v>
      </c>
      <c r="I1386" s="68" t="s">
        <v>5140</v>
      </c>
      <c r="J1386" s="68" t="s">
        <v>5141</v>
      </c>
      <c r="K1386" s="68" t="s">
        <v>3803</v>
      </c>
    </row>
    <row r="1387" spans="2:11" ht="14.25" hidden="1" customHeight="1">
      <c r="B1387" s="364">
        <v>45787</v>
      </c>
      <c r="C1387" s="365">
        <v>45935</v>
      </c>
      <c r="D1387" s="68" t="s">
        <v>1881</v>
      </c>
      <c r="E1387" s="68" t="s">
        <v>2004</v>
      </c>
      <c r="F1387" s="68">
        <v>3665</v>
      </c>
      <c r="G1387" s="366">
        <v>0.29166666666666669</v>
      </c>
      <c r="H1387" s="366">
        <v>0.33819444444444446</v>
      </c>
      <c r="I1387" s="68" t="s">
        <v>3496</v>
      </c>
      <c r="J1387" s="68" t="s">
        <v>3594</v>
      </c>
      <c r="K1387" s="68" t="s">
        <v>5142</v>
      </c>
    </row>
    <row r="1388" spans="2:11" ht="14.25" hidden="1" customHeight="1">
      <c r="B1388" s="364">
        <v>45787</v>
      </c>
      <c r="C1388" s="365">
        <v>45935</v>
      </c>
      <c r="D1388" s="68" t="s">
        <v>1743</v>
      </c>
      <c r="E1388" s="68" t="s">
        <v>1977</v>
      </c>
      <c r="F1388" s="68">
        <v>12449</v>
      </c>
      <c r="G1388" s="366">
        <v>0.33333333333333331</v>
      </c>
      <c r="H1388" s="366">
        <v>0.35069444444444442</v>
      </c>
      <c r="I1388" s="68" t="s">
        <v>3148</v>
      </c>
      <c r="J1388" s="68" t="s">
        <v>3663</v>
      </c>
      <c r="K1388" s="68" t="s">
        <v>5143</v>
      </c>
    </row>
    <row r="1389" spans="2:11" ht="14.25" hidden="1" customHeight="1">
      <c r="B1389" s="364">
        <v>45787</v>
      </c>
      <c r="C1389" s="365">
        <v>45935</v>
      </c>
      <c r="D1389" s="68" t="s">
        <v>1873</v>
      </c>
      <c r="E1389" s="68" t="s">
        <v>2004</v>
      </c>
      <c r="F1389" s="68">
        <v>3629</v>
      </c>
      <c r="G1389" s="366">
        <v>0.33333333333333331</v>
      </c>
      <c r="H1389" s="366">
        <v>0.38194444444444442</v>
      </c>
      <c r="I1389" s="68" t="s">
        <v>5144</v>
      </c>
      <c r="J1389" s="68" t="s">
        <v>5145</v>
      </c>
      <c r="K1389" s="68" t="s">
        <v>5146</v>
      </c>
    </row>
    <row r="1390" spans="2:11" ht="14.25" hidden="1" customHeight="1">
      <c r="B1390" s="364">
        <v>45787</v>
      </c>
      <c r="C1390" s="365">
        <v>45935</v>
      </c>
      <c r="D1390" s="68" t="s">
        <v>95</v>
      </c>
      <c r="E1390" s="68" t="s">
        <v>1977</v>
      </c>
      <c r="F1390" s="68">
        <v>12618</v>
      </c>
      <c r="G1390" s="366">
        <v>0.375</v>
      </c>
      <c r="H1390" s="366">
        <v>0.3923611111111111</v>
      </c>
      <c r="I1390" s="68" t="s">
        <v>3496</v>
      </c>
      <c r="J1390" s="68" t="s">
        <v>3594</v>
      </c>
      <c r="K1390" s="68" t="s">
        <v>5143</v>
      </c>
    </row>
    <row r="1391" spans="2:11" ht="14.25" hidden="1" customHeight="1">
      <c r="B1391" s="364">
        <v>45787</v>
      </c>
      <c r="C1391" s="365">
        <v>45935</v>
      </c>
      <c r="D1391" s="68" t="s">
        <v>1839</v>
      </c>
      <c r="E1391" s="68" t="s">
        <v>2004</v>
      </c>
      <c r="F1391" s="68">
        <v>5107</v>
      </c>
      <c r="G1391" s="366">
        <v>0.375</v>
      </c>
      <c r="H1391" s="366">
        <v>0.42152777777777778</v>
      </c>
      <c r="I1391" s="68" t="s">
        <v>4855</v>
      </c>
      <c r="J1391" s="68" t="s">
        <v>5038</v>
      </c>
      <c r="K1391" s="68" t="s">
        <v>5147</v>
      </c>
    </row>
    <row r="1392" spans="2:11" ht="14.25" hidden="1" customHeight="1">
      <c r="B1392" s="364">
        <v>45787</v>
      </c>
      <c r="C1392" s="365">
        <v>45935</v>
      </c>
      <c r="D1392" s="68" t="s">
        <v>1848</v>
      </c>
      <c r="E1392" s="68" t="s">
        <v>2004</v>
      </c>
      <c r="F1392" s="68">
        <v>4871</v>
      </c>
      <c r="G1392" s="366">
        <v>0.49305555555555558</v>
      </c>
      <c r="H1392" s="366">
        <v>0.57222222222222219</v>
      </c>
      <c r="I1392" s="68" t="s">
        <v>5148</v>
      </c>
      <c r="J1392" s="68" t="s">
        <v>5149</v>
      </c>
      <c r="K1392" s="68" t="s">
        <v>5150</v>
      </c>
    </row>
    <row r="1393" spans="2:11" ht="14.25" hidden="1" customHeight="1">
      <c r="B1393" s="364">
        <v>45787</v>
      </c>
      <c r="C1393" s="365">
        <v>45935</v>
      </c>
      <c r="D1393" s="68" t="s">
        <v>1840</v>
      </c>
      <c r="E1393" s="68" t="s">
        <v>2004</v>
      </c>
      <c r="F1393" s="68">
        <v>5147</v>
      </c>
      <c r="G1393" s="366">
        <v>0.56944444444444442</v>
      </c>
      <c r="H1393" s="366">
        <v>0.59375</v>
      </c>
      <c r="I1393" s="68" t="s">
        <v>5151</v>
      </c>
      <c r="J1393" s="68" t="s">
        <v>5152</v>
      </c>
      <c r="K1393" s="68" t="s">
        <v>5153</v>
      </c>
    </row>
    <row r="1394" spans="2:11" ht="14.25" hidden="1" customHeight="1">
      <c r="B1394" s="364">
        <v>45787</v>
      </c>
      <c r="C1394" s="365">
        <v>45935</v>
      </c>
      <c r="D1394" s="68" t="s">
        <v>1849</v>
      </c>
      <c r="E1394" s="68" t="s">
        <v>2004</v>
      </c>
      <c r="F1394" s="68">
        <v>9475</v>
      </c>
      <c r="G1394" s="366">
        <v>0.61111111111111116</v>
      </c>
      <c r="H1394" s="366">
        <v>0.63055555555555554</v>
      </c>
      <c r="I1394" s="68" t="s">
        <v>4327</v>
      </c>
      <c r="J1394" s="68" t="s">
        <v>5154</v>
      </c>
      <c r="K1394" s="68" t="s">
        <v>5153</v>
      </c>
    </row>
    <row r="1395" spans="2:11" ht="14.25" hidden="1" customHeight="1">
      <c r="B1395" s="364">
        <v>45787</v>
      </c>
      <c r="C1395" s="365">
        <v>45935</v>
      </c>
      <c r="D1395" s="68" t="s">
        <v>1845</v>
      </c>
      <c r="E1395" s="68" t="s">
        <v>2004</v>
      </c>
      <c r="F1395" s="68">
        <v>4788</v>
      </c>
      <c r="G1395" s="366">
        <v>0.625</v>
      </c>
      <c r="H1395" s="366">
        <v>0.65833333333333333</v>
      </c>
      <c r="I1395" s="68" t="s">
        <v>3658</v>
      </c>
      <c r="J1395" s="68" t="s">
        <v>3659</v>
      </c>
      <c r="K1395" s="68" t="s">
        <v>5025</v>
      </c>
    </row>
    <row r="1396" spans="2:11" ht="14.25" hidden="1" customHeight="1">
      <c r="B1396" s="364">
        <v>45787</v>
      </c>
      <c r="C1396" s="365">
        <v>45935</v>
      </c>
      <c r="D1396" s="68" t="s">
        <v>1850</v>
      </c>
      <c r="E1396" s="68" t="s">
        <v>2004</v>
      </c>
      <c r="F1396" s="68">
        <v>4934</v>
      </c>
      <c r="G1396" s="366">
        <v>0.67361111111111116</v>
      </c>
      <c r="H1396" s="366">
        <v>0.69444444444444442</v>
      </c>
      <c r="I1396" s="68" t="s">
        <v>4203</v>
      </c>
      <c r="J1396" s="68" t="s">
        <v>3602</v>
      </c>
      <c r="K1396" s="68" t="s">
        <v>5155</v>
      </c>
    </row>
    <row r="1397" spans="2:11" ht="14.25" hidden="1" customHeight="1">
      <c r="B1397" s="364">
        <v>45787</v>
      </c>
      <c r="C1397" s="365">
        <v>45935</v>
      </c>
      <c r="D1397" s="68" t="s">
        <v>1856</v>
      </c>
      <c r="E1397" s="68" t="s">
        <v>2004</v>
      </c>
      <c r="F1397" s="68">
        <v>4702</v>
      </c>
      <c r="G1397" s="366">
        <v>0.82361111111111107</v>
      </c>
      <c r="H1397" s="366">
        <v>0.88402777777777775</v>
      </c>
      <c r="I1397" s="68" t="s">
        <v>3490</v>
      </c>
      <c r="J1397" s="68" t="s">
        <v>5156</v>
      </c>
      <c r="K1397" s="68" t="s">
        <v>3830</v>
      </c>
    </row>
    <row r="1398" spans="2:11" ht="14.25" hidden="1" customHeight="1">
      <c r="B1398" s="364">
        <v>45788</v>
      </c>
      <c r="C1398" s="365">
        <v>45966</v>
      </c>
      <c r="D1398" s="68" t="s">
        <v>1839</v>
      </c>
      <c r="E1398" s="68" t="s">
        <v>2004</v>
      </c>
      <c r="F1398" s="68">
        <v>5121</v>
      </c>
      <c r="G1398" s="366">
        <v>0.25</v>
      </c>
      <c r="H1398" s="366">
        <v>0.36875000000000002</v>
      </c>
      <c r="I1398" s="68" t="s">
        <v>5157</v>
      </c>
      <c r="J1398" s="68" t="s">
        <v>5158</v>
      </c>
      <c r="K1398" s="68" t="s">
        <v>5159</v>
      </c>
    </row>
    <row r="1399" spans="2:11" ht="14.25" hidden="1" customHeight="1">
      <c r="B1399" s="364">
        <v>45787</v>
      </c>
      <c r="C1399" s="365">
        <v>45935</v>
      </c>
      <c r="D1399" s="68" t="s">
        <v>1872</v>
      </c>
      <c r="E1399" s="68" t="s">
        <v>2004</v>
      </c>
      <c r="F1399" s="68">
        <v>3432</v>
      </c>
      <c r="G1399" s="366">
        <v>0.90416666666666667</v>
      </c>
      <c r="H1399" s="366">
        <v>0.91736111111111107</v>
      </c>
      <c r="I1399" s="68" t="s">
        <v>3148</v>
      </c>
      <c r="J1399" s="68" t="s">
        <v>3663</v>
      </c>
      <c r="K1399" s="68" t="s">
        <v>3830</v>
      </c>
    </row>
    <row r="1400" spans="2:11" ht="14.25" hidden="1" customHeight="1">
      <c r="B1400" s="364">
        <v>45788</v>
      </c>
      <c r="C1400" s="365">
        <v>45966</v>
      </c>
      <c r="D1400" s="68" t="s">
        <v>1867</v>
      </c>
      <c r="E1400" s="68" t="s">
        <v>2004</v>
      </c>
      <c r="F1400" s="68">
        <v>4386</v>
      </c>
      <c r="G1400" s="366">
        <v>3.5416666666666666E-2</v>
      </c>
      <c r="H1400" s="366">
        <v>0.05</v>
      </c>
      <c r="I1400" s="68" t="s">
        <v>3490</v>
      </c>
      <c r="J1400" s="68" t="s">
        <v>5156</v>
      </c>
      <c r="K1400" s="68" t="s">
        <v>5160</v>
      </c>
    </row>
    <row r="1401" spans="2:11" ht="14.25" hidden="1" customHeight="1">
      <c r="B1401" s="364">
        <v>45788</v>
      </c>
      <c r="C1401" s="365">
        <v>45966</v>
      </c>
      <c r="D1401" s="68" t="s">
        <v>1745</v>
      </c>
      <c r="E1401" s="68" t="s">
        <v>1977</v>
      </c>
      <c r="F1401" s="68">
        <v>13339</v>
      </c>
      <c r="G1401" s="366">
        <v>6.25E-2</v>
      </c>
      <c r="H1401" s="366">
        <v>0.10694444444444444</v>
      </c>
      <c r="I1401" s="68" t="s">
        <v>5161</v>
      </c>
      <c r="J1401" s="68" t="s">
        <v>5162</v>
      </c>
      <c r="K1401" s="68" t="s">
        <v>3830</v>
      </c>
    </row>
    <row r="1402" spans="2:11" ht="14.25" hidden="1" customHeight="1">
      <c r="B1402" s="364">
        <v>45788</v>
      </c>
      <c r="C1402" s="365">
        <v>45966</v>
      </c>
      <c r="D1402" s="68" t="s">
        <v>1852</v>
      </c>
      <c r="E1402" s="68" t="s">
        <v>2004</v>
      </c>
      <c r="F1402" s="68">
        <v>4730</v>
      </c>
      <c r="G1402" s="366">
        <v>0.15486111111111112</v>
      </c>
      <c r="H1402" s="366">
        <v>0.16319444444444445</v>
      </c>
      <c r="I1402" s="68" t="s">
        <v>3620</v>
      </c>
      <c r="J1402" s="68" t="s">
        <v>3818</v>
      </c>
      <c r="K1402" s="68" t="s">
        <v>3830</v>
      </c>
    </row>
    <row r="1403" spans="2:11" ht="14.25" hidden="1" customHeight="1">
      <c r="B1403" s="364">
        <v>45788</v>
      </c>
      <c r="C1403" s="365">
        <v>45966</v>
      </c>
      <c r="D1403" s="68" t="s">
        <v>1740</v>
      </c>
      <c r="E1403" s="68" t="s">
        <v>1977</v>
      </c>
      <c r="F1403" s="68">
        <v>14624</v>
      </c>
      <c r="G1403" s="366">
        <v>0.33333333333333331</v>
      </c>
      <c r="H1403" s="366">
        <v>0.37777777777777777</v>
      </c>
      <c r="I1403" s="68" t="s">
        <v>634</v>
      </c>
      <c r="J1403" s="68" t="s">
        <v>5163</v>
      </c>
      <c r="K1403" s="68" t="s">
        <v>5164</v>
      </c>
    </row>
    <row r="1404" spans="2:11" ht="14.25" hidden="1" customHeight="1">
      <c r="B1404" s="364">
        <v>45788</v>
      </c>
      <c r="C1404" s="365">
        <v>45966</v>
      </c>
      <c r="D1404" s="68" t="s">
        <v>1850</v>
      </c>
      <c r="E1404" s="68" t="s">
        <v>2004</v>
      </c>
      <c r="F1404" s="68">
        <v>4942</v>
      </c>
      <c r="G1404" s="366">
        <v>0.30486111111111114</v>
      </c>
      <c r="H1404" s="366">
        <v>0.38541666666666669</v>
      </c>
      <c r="I1404" s="68" t="s">
        <v>5165</v>
      </c>
      <c r="J1404" s="68" t="s">
        <v>5166</v>
      </c>
      <c r="K1404" s="68" t="s">
        <v>2006</v>
      </c>
    </row>
    <row r="1405" spans="2:11" ht="14.25" hidden="1" customHeight="1">
      <c r="B1405" s="364">
        <v>45788</v>
      </c>
      <c r="C1405" s="365">
        <v>45966</v>
      </c>
      <c r="D1405" s="68" t="s">
        <v>1759</v>
      </c>
      <c r="E1405" s="68" t="s">
        <v>1977</v>
      </c>
      <c r="F1405" s="68">
        <v>14365</v>
      </c>
      <c r="G1405" s="366">
        <v>0.39583333333333331</v>
      </c>
      <c r="H1405" s="366">
        <v>0.4236111111111111</v>
      </c>
      <c r="I1405" s="68" t="s">
        <v>857</v>
      </c>
      <c r="J1405" s="68" t="s">
        <v>5167</v>
      </c>
      <c r="K1405" s="68" t="s">
        <v>5168</v>
      </c>
    </row>
    <row r="1406" spans="2:11" ht="14.25" hidden="1" customHeight="1">
      <c r="B1406" s="364">
        <v>45788</v>
      </c>
      <c r="C1406" s="365">
        <v>45966</v>
      </c>
      <c r="D1406" s="68" t="s">
        <v>1860</v>
      </c>
      <c r="E1406" s="68" t="s">
        <v>2004</v>
      </c>
      <c r="F1406" s="68">
        <v>4595</v>
      </c>
      <c r="G1406" s="366">
        <v>0.3888888888888889</v>
      </c>
      <c r="H1406" s="366">
        <v>0.4236111111111111</v>
      </c>
      <c r="I1406" s="68" t="s">
        <v>5169</v>
      </c>
      <c r="J1406" s="68" t="s">
        <v>5170</v>
      </c>
      <c r="K1406" s="68" t="s">
        <v>5171</v>
      </c>
    </row>
    <row r="1407" spans="2:11" ht="14.25" hidden="1" customHeight="1">
      <c r="B1407" s="364">
        <v>45788</v>
      </c>
      <c r="C1407" s="365">
        <v>45966</v>
      </c>
      <c r="D1407" s="68" t="s">
        <v>1743</v>
      </c>
      <c r="E1407" s="68" t="s">
        <v>1977</v>
      </c>
      <c r="F1407" s="68">
        <v>12466</v>
      </c>
      <c r="G1407" s="366">
        <v>0.31874999999999998</v>
      </c>
      <c r="H1407" s="366">
        <v>0.41666666666666669</v>
      </c>
      <c r="I1407" s="68" t="s">
        <v>304</v>
      </c>
      <c r="J1407" s="68" t="s">
        <v>5172</v>
      </c>
      <c r="K1407" s="68" t="s">
        <v>2401</v>
      </c>
    </row>
    <row r="1408" spans="2:11" ht="14.25" hidden="1" customHeight="1">
      <c r="B1408" s="364">
        <v>45788</v>
      </c>
      <c r="C1408" s="365">
        <v>45966</v>
      </c>
      <c r="D1408" s="68" t="s">
        <v>1856</v>
      </c>
      <c r="E1408" s="68" t="s">
        <v>2004</v>
      </c>
      <c r="F1408" s="68">
        <v>4712</v>
      </c>
      <c r="G1408" s="366">
        <v>0.29166666666666669</v>
      </c>
      <c r="H1408" s="366">
        <v>0.34375</v>
      </c>
      <c r="I1408" s="68" t="s">
        <v>5173</v>
      </c>
      <c r="J1408" s="68" t="s">
        <v>5174</v>
      </c>
      <c r="K1408" s="68" t="s">
        <v>5175</v>
      </c>
    </row>
    <row r="1409" spans="2:11" ht="14.25" hidden="1" customHeight="1">
      <c r="B1409" s="364">
        <v>45788</v>
      </c>
      <c r="C1409" s="365">
        <v>45966</v>
      </c>
      <c r="D1409" s="68" t="s">
        <v>1741</v>
      </c>
      <c r="E1409" s="68" t="s">
        <v>1977</v>
      </c>
      <c r="F1409" s="68">
        <v>10616</v>
      </c>
      <c r="G1409" s="366">
        <v>0.33333333333333331</v>
      </c>
      <c r="H1409" s="366">
        <v>0.37986111111111109</v>
      </c>
      <c r="I1409" s="68" t="s">
        <v>5176</v>
      </c>
      <c r="J1409" s="68" t="s">
        <v>5177</v>
      </c>
      <c r="K1409" s="68" t="s">
        <v>5178</v>
      </c>
    </row>
    <row r="1410" spans="2:11" ht="14.25" hidden="1" customHeight="1">
      <c r="B1410" s="364">
        <v>45788</v>
      </c>
      <c r="C1410" s="365">
        <v>45966</v>
      </c>
      <c r="D1410" s="68" t="s">
        <v>1870</v>
      </c>
      <c r="E1410" s="68" t="s">
        <v>2004</v>
      </c>
      <c r="F1410" s="68">
        <v>3484</v>
      </c>
      <c r="G1410" s="366">
        <v>0.39583333333333331</v>
      </c>
      <c r="H1410" s="366">
        <v>0.4236111111111111</v>
      </c>
      <c r="I1410" s="68" t="s">
        <v>5179</v>
      </c>
      <c r="J1410" s="68" t="s">
        <v>5180</v>
      </c>
      <c r="K1410" s="68" t="s">
        <v>5181</v>
      </c>
    </row>
    <row r="1411" spans="2:11" ht="14.25" hidden="1" customHeight="1">
      <c r="B1411" s="364">
        <v>45788</v>
      </c>
      <c r="C1411" s="365">
        <v>45966</v>
      </c>
      <c r="D1411" s="68" t="s">
        <v>1878</v>
      </c>
      <c r="E1411" s="68" t="s">
        <v>2004</v>
      </c>
      <c r="F1411" s="68">
        <v>3627</v>
      </c>
      <c r="G1411" s="366">
        <v>0.4375</v>
      </c>
      <c r="H1411" s="366">
        <v>0.44583333333333336</v>
      </c>
      <c r="I1411" s="68" t="s">
        <v>5182</v>
      </c>
      <c r="J1411" s="68" t="s">
        <v>5183</v>
      </c>
      <c r="K1411" s="68" t="s">
        <v>5181</v>
      </c>
    </row>
    <row r="1412" spans="2:11" ht="14.25" hidden="1" customHeight="1">
      <c r="B1412" s="364">
        <v>45788</v>
      </c>
      <c r="C1412" s="365">
        <v>45966</v>
      </c>
      <c r="D1412" s="68" t="s">
        <v>1740</v>
      </c>
      <c r="E1412" s="68" t="s">
        <v>1977</v>
      </c>
      <c r="F1412" s="68">
        <v>14624</v>
      </c>
      <c r="G1412" s="366">
        <v>0.44444444444444442</v>
      </c>
      <c r="H1412" s="366">
        <v>0.45416666666666666</v>
      </c>
      <c r="I1412" s="68" t="s">
        <v>5184</v>
      </c>
      <c r="J1412" s="68" t="s">
        <v>5185</v>
      </c>
      <c r="K1412" s="68" t="s">
        <v>5181</v>
      </c>
    </row>
    <row r="1413" spans="2:11" ht="14.25" hidden="1" customHeight="1">
      <c r="B1413" s="364">
        <v>45788</v>
      </c>
      <c r="C1413" s="365">
        <v>45966</v>
      </c>
      <c r="D1413" s="68" t="s">
        <v>1856</v>
      </c>
      <c r="E1413" s="68" t="s">
        <v>2004</v>
      </c>
      <c r="F1413" s="68">
        <v>4714</v>
      </c>
      <c r="G1413" s="366">
        <v>0.44791666666666669</v>
      </c>
      <c r="H1413" s="366">
        <v>0.46319444444444446</v>
      </c>
      <c r="I1413" s="68" t="s">
        <v>5184</v>
      </c>
      <c r="J1413" s="68" t="s">
        <v>5185</v>
      </c>
      <c r="K1413" s="68" t="s">
        <v>5181</v>
      </c>
    </row>
    <row r="1414" spans="2:11" ht="14.25" hidden="1" customHeight="1">
      <c r="B1414" s="364">
        <v>45788</v>
      </c>
      <c r="C1414" s="365">
        <v>45966</v>
      </c>
      <c r="D1414" s="68" t="s">
        <v>1874</v>
      </c>
      <c r="E1414" s="68" t="s">
        <v>2004</v>
      </c>
      <c r="F1414" s="68">
        <v>3557</v>
      </c>
      <c r="G1414" s="366">
        <v>0.45833333333333331</v>
      </c>
      <c r="H1414" s="366">
        <v>0.5</v>
      </c>
      <c r="I1414" s="68" t="s">
        <v>5186</v>
      </c>
      <c r="J1414" s="68" t="s">
        <v>5187</v>
      </c>
      <c r="K1414" s="68" t="s">
        <v>5188</v>
      </c>
    </row>
    <row r="1415" spans="2:11" ht="14.25" hidden="1" customHeight="1">
      <c r="B1415" s="364">
        <v>45788</v>
      </c>
      <c r="C1415" s="365">
        <v>45966</v>
      </c>
      <c r="D1415" s="68" t="s">
        <v>1870</v>
      </c>
      <c r="E1415" s="68" t="s">
        <v>2004</v>
      </c>
      <c r="F1415" s="68">
        <v>3439</v>
      </c>
      <c r="G1415" s="366">
        <v>0.4375</v>
      </c>
      <c r="H1415" s="366">
        <v>0.58333333333333337</v>
      </c>
      <c r="I1415" s="68" t="s">
        <v>5189</v>
      </c>
      <c r="J1415" s="68" t="s">
        <v>5190</v>
      </c>
      <c r="K1415" s="68" t="s">
        <v>5191</v>
      </c>
    </row>
    <row r="1416" spans="2:11" ht="14.25" hidden="1" customHeight="1">
      <c r="B1416" s="364">
        <v>45788</v>
      </c>
      <c r="C1416" s="365">
        <v>45966</v>
      </c>
      <c r="D1416" s="68" t="s">
        <v>1857</v>
      </c>
      <c r="E1416" s="68" t="s">
        <v>2004</v>
      </c>
      <c r="F1416" s="68">
        <v>4858</v>
      </c>
      <c r="G1416" s="366">
        <v>0.58333333333333337</v>
      </c>
      <c r="H1416" s="366">
        <v>0.59722222222222221</v>
      </c>
      <c r="I1416" s="68" t="s">
        <v>5192</v>
      </c>
      <c r="J1416" s="68" t="s">
        <v>5193</v>
      </c>
      <c r="K1416" s="68" t="s">
        <v>5194</v>
      </c>
    </row>
    <row r="1417" spans="2:11" ht="14.25" hidden="1" customHeight="1">
      <c r="B1417" s="364">
        <v>45788</v>
      </c>
      <c r="C1417" s="365">
        <v>45966</v>
      </c>
      <c r="D1417" s="68" t="s">
        <v>1861</v>
      </c>
      <c r="E1417" s="68" t="s">
        <v>2004</v>
      </c>
      <c r="F1417" s="68">
        <v>4606</v>
      </c>
      <c r="G1417" s="366">
        <v>0.42708333333333331</v>
      </c>
      <c r="H1417" s="366">
        <v>0.54166666666666663</v>
      </c>
      <c r="I1417" s="68" t="s">
        <v>5195</v>
      </c>
      <c r="J1417" s="68" t="s">
        <v>5196</v>
      </c>
      <c r="K1417" s="68" t="s">
        <v>5197</v>
      </c>
    </row>
    <row r="1418" spans="2:11" ht="14.25" hidden="1" customHeight="1">
      <c r="B1418" s="364">
        <v>45788</v>
      </c>
      <c r="C1418" s="365">
        <v>45966</v>
      </c>
      <c r="D1418" s="68" t="s">
        <v>1741</v>
      </c>
      <c r="E1418" s="68" t="s">
        <v>1977</v>
      </c>
      <c r="F1418" s="68">
        <v>10618</v>
      </c>
      <c r="G1418" s="366">
        <v>0.55208333333333337</v>
      </c>
      <c r="H1418" s="366">
        <v>0.59027777777777779</v>
      </c>
      <c r="I1418" s="68" t="s">
        <v>5195</v>
      </c>
      <c r="J1418" s="68" t="s">
        <v>5198</v>
      </c>
      <c r="K1418" s="68" t="s">
        <v>5197</v>
      </c>
    </row>
    <row r="1419" spans="2:11" ht="14.25" hidden="1" customHeight="1">
      <c r="B1419" s="364">
        <v>45788</v>
      </c>
      <c r="C1419" s="365">
        <v>45966</v>
      </c>
      <c r="D1419" s="68" t="s">
        <v>1745</v>
      </c>
      <c r="E1419" s="68" t="s">
        <v>1977</v>
      </c>
      <c r="F1419" s="68">
        <v>13344</v>
      </c>
      <c r="G1419" s="366">
        <v>0.49305555555555558</v>
      </c>
      <c r="H1419" s="366">
        <v>0.58333333333333337</v>
      </c>
      <c r="I1419" s="68" t="s">
        <v>857</v>
      </c>
      <c r="J1419" s="68" t="s">
        <v>5199</v>
      </c>
      <c r="K1419" s="68" t="s">
        <v>5200</v>
      </c>
    </row>
    <row r="1420" spans="2:11" ht="14.25" hidden="1" customHeight="1">
      <c r="B1420" s="364">
        <v>45788</v>
      </c>
      <c r="C1420" s="365">
        <v>45935</v>
      </c>
      <c r="D1420" s="68" t="s">
        <v>1823</v>
      </c>
      <c r="E1420" s="68" t="s">
        <v>1987</v>
      </c>
      <c r="F1420" s="68">
        <v>6442</v>
      </c>
      <c r="G1420" s="366">
        <v>0.375</v>
      </c>
      <c r="H1420" s="366">
        <v>0.125</v>
      </c>
      <c r="I1420" s="68" t="s">
        <v>597</v>
      </c>
      <c r="J1420" s="68" t="s">
        <v>5201</v>
      </c>
      <c r="K1420" s="68" t="s">
        <v>5202</v>
      </c>
    </row>
    <row r="1421" spans="2:11" ht="14.25" hidden="1" customHeight="1">
      <c r="B1421" s="364">
        <v>45788</v>
      </c>
      <c r="C1421" s="365">
        <v>45966</v>
      </c>
      <c r="D1421" s="68" t="s">
        <v>101</v>
      </c>
      <c r="E1421" s="68" t="s">
        <v>1977</v>
      </c>
      <c r="F1421" s="68">
        <v>11514</v>
      </c>
      <c r="G1421" s="366">
        <v>0.29166666666666669</v>
      </c>
      <c r="H1421" s="366">
        <v>0.69791666666666663</v>
      </c>
      <c r="I1421" s="68" t="s">
        <v>5203</v>
      </c>
      <c r="J1421" s="68" t="s">
        <v>5204</v>
      </c>
      <c r="K1421" s="68" t="s">
        <v>5205</v>
      </c>
    </row>
    <row r="1422" spans="2:11" ht="14.25" hidden="1" customHeight="1">
      <c r="B1422" s="364">
        <v>45788</v>
      </c>
      <c r="C1422" s="365">
        <v>45966</v>
      </c>
      <c r="D1422" s="68" t="s">
        <v>1742</v>
      </c>
      <c r="E1422" s="68" t="s">
        <v>1977</v>
      </c>
      <c r="F1422" s="68" t="s">
        <v>379</v>
      </c>
      <c r="G1422" s="366">
        <v>0.33333333333333331</v>
      </c>
      <c r="H1422" s="366">
        <v>0.40833333333333333</v>
      </c>
      <c r="I1422" s="68" t="s">
        <v>5206</v>
      </c>
      <c r="J1422" s="68" t="s">
        <v>5207</v>
      </c>
      <c r="K1422" s="68" t="s">
        <v>4898</v>
      </c>
    </row>
    <row r="1423" spans="2:11" ht="14.25" hidden="1" customHeight="1">
      <c r="B1423" s="364">
        <v>45788</v>
      </c>
      <c r="C1423" s="365">
        <v>45966</v>
      </c>
      <c r="D1423" s="68" t="s">
        <v>213</v>
      </c>
      <c r="E1423" s="68" t="s">
        <v>1977</v>
      </c>
      <c r="F1423" s="68" t="s">
        <v>379</v>
      </c>
      <c r="G1423" s="366">
        <v>0.58333333333333337</v>
      </c>
      <c r="H1423" s="366">
        <v>0.63888888888888884</v>
      </c>
      <c r="I1423" s="68" t="s">
        <v>5208</v>
      </c>
      <c r="J1423" s="68" t="s">
        <v>3969</v>
      </c>
      <c r="K1423" s="68" t="s">
        <v>4898</v>
      </c>
    </row>
    <row r="1424" spans="2:11" ht="14.25" hidden="1" customHeight="1">
      <c r="B1424" s="364">
        <v>45788</v>
      </c>
      <c r="C1424" s="365">
        <v>45966</v>
      </c>
      <c r="D1424" s="68" t="s">
        <v>1740</v>
      </c>
      <c r="E1424" s="68" t="s">
        <v>1977</v>
      </c>
      <c r="F1424" s="68">
        <v>14627</v>
      </c>
      <c r="G1424" s="366">
        <v>0.55555555555555558</v>
      </c>
      <c r="H1424" s="366">
        <v>0.62361111111111112</v>
      </c>
      <c r="I1424" s="68" t="s">
        <v>312</v>
      </c>
      <c r="J1424" s="68" t="s">
        <v>5096</v>
      </c>
      <c r="K1424" s="68" t="s">
        <v>4898</v>
      </c>
    </row>
    <row r="1425" spans="2:11" ht="14.25" hidden="1" customHeight="1">
      <c r="B1425" s="364">
        <v>45788</v>
      </c>
      <c r="C1425" s="365">
        <v>45966</v>
      </c>
      <c r="D1425" s="68" t="s">
        <v>1868</v>
      </c>
      <c r="E1425" s="68" t="s">
        <v>2004</v>
      </c>
      <c r="F1425" s="68">
        <v>3586</v>
      </c>
      <c r="G1425" s="366">
        <v>0.66666666666666663</v>
      </c>
      <c r="H1425" s="366">
        <v>0.70208333333333328</v>
      </c>
      <c r="I1425" s="68" t="s">
        <v>5209</v>
      </c>
      <c r="J1425" s="68" t="s">
        <v>5210</v>
      </c>
      <c r="K1425" s="68" t="s">
        <v>4898</v>
      </c>
    </row>
    <row r="1426" spans="2:11" ht="14.25" hidden="1" customHeight="1">
      <c r="B1426" s="364">
        <v>45788</v>
      </c>
      <c r="C1426" s="365">
        <v>45966</v>
      </c>
      <c r="D1426" s="68" t="s">
        <v>1734</v>
      </c>
      <c r="E1426" s="68" t="s">
        <v>1977</v>
      </c>
      <c r="F1426" s="68">
        <v>13878</v>
      </c>
      <c r="G1426" s="366">
        <v>0.5625</v>
      </c>
      <c r="H1426" s="366">
        <v>0.60416666666666663</v>
      </c>
      <c r="I1426" s="68" t="s">
        <v>312</v>
      </c>
      <c r="J1426" s="68" t="s">
        <v>5211</v>
      </c>
      <c r="K1426" s="68" t="s">
        <v>4898</v>
      </c>
    </row>
    <row r="1427" spans="2:11" ht="14.25" hidden="1" customHeight="1">
      <c r="B1427" s="364">
        <v>45788</v>
      </c>
      <c r="C1427" s="365">
        <v>45966</v>
      </c>
      <c r="D1427" s="68" t="s">
        <v>99</v>
      </c>
      <c r="E1427" s="68" t="s">
        <v>1977</v>
      </c>
      <c r="F1427" s="68">
        <v>13434</v>
      </c>
      <c r="G1427" s="366">
        <v>0.79166666666666663</v>
      </c>
      <c r="H1427" s="366">
        <v>0.87847222222222221</v>
      </c>
      <c r="I1427" s="68" t="s">
        <v>5212</v>
      </c>
      <c r="J1427" s="68" t="s">
        <v>5213</v>
      </c>
      <c r="K1427" s="68" t="s">
        <v>2127</v>
      </c>
    </row>
    <row r="1428" spans="2:11" ht="14.25" hidden="1" customHeight="1">
      <c r="B1428" s="364">
        <v>45788</v>
      </c>
      <c r="C1428" s="365">
        <v>45966</v>
      </c>
      <c r="D1428" s="68" t="s">
        <v>221</v>
      </c>
      <c r="E1428" s="68" t="s">
        <v>1977</v>
      </c>
      <c r="F1428" s="68" t="s">
        <v>5214</v>
      </c>
      <c r="G1428" s="366">
        <v>0.79166666666666663</v>
      </c>
      <c r="H1428" s="366">
        <v>0.95486111111111116</v>
      </c>
      <c r="I1428" s="68" t="s">
        <v>5215</v>
      </c>
      <c r="J1428" s="68" t="s">
        <v>5216</v>
      </c>
      <c r="K1428" s="68" t="s">
        <v>5217</v>
      </c>
    </row>
    <row r="1429" spans="2:11" ht="14.25" hidden="1" customHeight="1">
      <c r="B1429" s="364">
        <v>45788</v>
      </c>
      <c r="C1429" s="365">
        <v>45966</v>
      </c>
      <c r="D1429" s="68" t="s">
        <v>1803</v>
      </c>
      <c r="E1429" s="68" t="s">
        <v>1987</v>
      </c>
      <c r="F1429" s="68">
        <v>11272</v>
      </c>
      <c r="G1429" s="366">
        <v>0.47986111111111113</v>
      </c>
      <c r="H1429" s="366">
        <v>7.7777777777777779E-2</v>
      </c>
      <c r="I1429" s="68" t="s">
        <v>5218</v>
      </c>
      <c r="J1429" s="68" t="s">
        <v>5219</v>
      </c>
      <c r="K1429" s="68" t="s">
        <v>5220</v>
      </c>
    </row>
    <row r="1430" spans="2:11" ht="14.25" hidden="1" customHeight="1">
      <c r="B1430" s="364">
        <v>45788</v>
      </c>
      <c r="C1430" s="365">
        <v>45966</v>
      </c>
      <c r="D1430" s="68" t="s">
        <v>1825</v>
      </c>
      <c r="E1430" s="68" t="s">
        <v>1987</v>
      </c>
      <c r="F1430" s="68">
        <v>3580</v>
      </c>
      <c r="G1430" s="366">
        <v>0.83611111111111114</v>
      </c>
      <c r="H1430" s="366">
        <v>0.88194444444444442</v>
      </c>
      <c r="I1430" s="68" t="s">
        <v>5221</v>
      </c>
      <c r="J1430" s="68" t="s">
        <v>5222</v>
      </c>
      <c r="K1430" s="68" t="s">
        <v>1993</v>
      </c>
    </row>
    <row r="1431" spans="2:11" ht="14.25" hidden="1" customHeight="1">
      <c r="B1431" s="364">
        <v>45788</v>
      </c>
      <c r="C1431" s="365">
        <v>45966</v>
      </c>
      <c r="D1431" s="68" t="s">
        <v>1820</v>
      </c>
      <c r="E1431" s="68" t="s">
        <v>1987</v>
      </c>
      <c r="F1431" s="68">
        <v>6935</v>
      </c>
      <c r="G1431" s="366">
        <v>0.84027777777777779</v>
      </c>
      <c r="H1431" s="366">
        <v>0.87083333333333335</v>
      </c>
      <c r="I1431" s="68" t="s">
        <v>5223</v>
      </c>
      <c r="J1431" s="68" t="s">
        <v>5224</v>
      </c>
      <c r="K1431" s="68" t="s">
        <v>5225</v>
      </c>
    </row>
    <row r="1432" spans="2:11" ht="14.25" hidden="1" customHeight="1">
      <c r="B1432" s="364">
        <v>45788</v>
      </c>
      <c r="C1432" s="365">
        <v>45966</v>
      </c>
      <c r="D1432" s="68" t="s">
        <v>1805</v>
      </c>
      <c r="E1432" s="68" t="s">
        <v>1987</v>
      </c>
      <c r="F1432" s="68">
        <v>11697</v>
      </c>
      <c r="G1432" s="366">
        <v>0.83958333333333335</v>
      </c>
      <c r="H1432" s="366">
        <v>0.88472222222222219</v>
      </c>
      <c r="I1432" s="68" t="s">
        <v>5226</v>
      </c>
      <c r="J1432" s="68" t="s">
        <v>5227</v>
      </c>
      <c r="K1432" s="68" t="s">
        <v>1993</v>
      </c>
    </row>
    <row r="1433" spans="2:11" ht="14.25" hidden="1" customHeight="1">
      <c r="B1433" s="364">
        <v>45788</v>
      </c>
      <c r="C1433" s="365">
        <v>45996</v>
      </c>
      <c r="D1433" s="68" t="s">
        <v>4127</v>
      </c>
      <c r="E1433" s="68" t="s">
        <v>1977</v>
      </c>
      <c r="F1433" s="68">
        <v>13363</v>
      </c>
      <c r="G1433" s="366">
        <v>0.79166666666666663</v>
      </c>
      <c r="H1433" s="366">
        <v>0.125</v>
      </c>
      <c r="I1433" s="68" t="s">
        <v>5228</v>
      </c>
      <c r="J1433" s="68" t="s">
        <v>5229</v>
      </c>
      <c r="K1433" s="68" t="s">
        <v>5230</v>
      </c>
    </row>
    <row r="1434" spans="2:11" ht="14.25" hidden="1" customHeight="1">
      <c r="B1434" s="364">
        <v>45788</v>
      </c>
      <c r="C1434" s="365">
        <v>45996</v>
      </c>
      <c r="D1434" s="68" t="s">
        <v>1846</v>
      </c>
      <c r="E1434" s="68" t="s">
        <v>2004</v>
      </c>
      <c r="F1434" s="68">
        <v>3510</v>
      </c>
      <c r="G1434" s="366">
        <v>0.79166666666666663</v>
      </c>
      <c r="H1434" s="366">
        <v>0.125</v>
      </c>
      <c r="I1434" s="68" t="s">
        <v>5231</v>
      </c>
      <c r="J1434" s="68" t="s">
        <v>5232</v>
      </c>
      <c r="K1434" s="68" t="s">
        <v>5233</v>
      </c>
    </row>
    <row r="1435" spans="2:11" ht="14.25" hidden="1" customHeight="1">
      <c r="B1435" s="364">
        <v>45788</v>
      </c>
      <c r="C1435" s="365">
        <v>45966</v>
      </c>
      <c r="D1435" s="68" t="s">
        <v>1872</v>
      </c>
      <c r="E1435" s="68" t="s">
        <v>2004</v>
      </c>
      <c r="F1435" s="68" t="s">
        <v>471</v>
      </c>
      <c r="G1435" s="366">
        <v>0.44791666666666669</v>
      </c>
      <c r="H1435" s="366">
        <v>0.48958333333333331</v>
      </c>
      <c r="I1435" s="68" t="s">
        <v>5234</v>
      </c>
      <c r="J1435" s="68" t="s">
        <v>5235</v>
      </c>
      <c r="K1435" s="68" t="s">
        <v>5236</v>
      </c>
    </row>
    <row r="1436" spans="2:11" ht="14.25" hidden="1" customHeight="1">
      <c r="B1436" s="364">
        <v>45788</v>
      </c>
      <c r="C1436" s="365">
        <v>45966</v>
      </c>
      <c r="D1436" s="68" t="s">
        <v>1847</v>
      </c>
      <c r="E1436" s="68" t="s">
        <v>2004</v>
      </c>
      <c r="F1436" s="68">
        <v>0</v>
      </c>
      <c r="G1436" s="366">
        <v>0.43055555555555558</v>
      </c>
      <c r="H1436" s="366">
        <v>0.46875</v>
      </c>
      <c r="I1436" s="68" t="s">
        <v>5237</v>
      </c>
      <c r="J1436" s="68" t="s">
        <v>5238</v>
      </c>
      <c r="K1436" s="68" t="s">
        <v>5236</v>
      </c>
    </row>
    <row r="1437" spans="2:11" ht="14.25" hidden="1" customHeight="1">
      <c r="B1437" s="364">
        <v>45788</v>
      </c>
      <c r="C1437" s="365">
        <v>45996</v>
      </c>
      <c r="D1437" s="68" t="s">
        <v>1882</v>
      </c>
      <c r="E1437" s="68" t="s">
        <v>2004</v>
      </c>
      <c r="F1437" s="68">
        <v>3889</v>
      </c>
      <c r="G1437" s="366">
        <v>0.14583333333333334</v>
      </c>
      <c r="H1437" s="366">
        <v>0.17847222222222223</v>
      </c>
      <c r="I1437" s="68" t="s">
        <v>5239</v>
      </c>
      <c r="J1437" s="68" t="s">
        <v>5240</v>
      </c>
      <c r="K1437" s="68" t="s">
        <v>5241</v>
      </c>
    </row>
    <row r="1438" spans="2:11" ht="14.25" hidden="1" customHeight="1">
      <c r="B1438" s="364">
        <v>45788</v>
      </c>
      <c r="C1438" s="365">
        <v>45966</v>
      </c>
      <c r="D1438" s="68" t="s">
        <v>1726</v>
      </c>
      <c r="E1438" s="68" t="s">
        <v>1977</v>
      </c>
      <c r="F1438" s="68" t="s">
        <v>379</v>
      </c>
      <c r="G1438" s="366">
        <v>0.96180555555555558</v>
      </c>
      <c r="H1438" s="366">
        <v>0</v>
      </c>
      <c r="I1438" s="68" t="s">
        <v>5242</v>
      </c>
      <c r="J1438" s="68" t="s">
        <v>5243</v>
      </c>
      <c r="K1438" s="68" t="s">
        <v>2127</v>
      </c>
    </row>
    <row r="1439" spans="2:11" ht="14.25" hidden="1" customHeight="1">
      <c r="B1439" s="364">
        <v>45788</v>
      </c>
      <c r="C1439" s="365">
        <v>45966</v>
      </c>
      <c r="D1439" s="68" t="s">
        <v>216</v>
      </c>
      <c r="E1439" s="68" t="s">
        <v>1977</v>
      </c>
      <c r="F1439" s="68" t="s">
        <v>379</v>
      </c>
      <c r="G1439" s="366">
        <v>0.99305555555555558</v>
      </c>
      <c r="H1439" s="366">
        <v>3.125E-2</v>
      </c>
      <c r="I1439" s="68" t="s">
        <v>5244</v>
      </c>
      <c r="J1439" s="68" t="s">
        <v>5245</v>
      </c>
      <c r="K1439" s="68" t="s">
        <v>2130</v>
      </c>
    </row>
    <row r="1440" spans="2:11" ht="14.25" hidden="1" customHeight="1">
      <c r="B1440" s="364">
        <v>45789</v>
      </c>
      <c r="C1440" s="365">
        <v>45996</v>
      </c>
      <c r="D1440" s="68" t="s">
        <v>1881</v>
      </c>
      <c r="E1440" s="68" t="s">
        <v>2004</v>
      </c>
      <c r="F1440" s="68">
        <v>3694</v>
      </c>
      <c r="G1440" s="366">
        <v>0.29166666666666669</v>
      </c>
      <c r="H1440" s="366">
        <v>0.37152777777777779</v>
      </c>
      <c r="I1440" s="68" t="s">
        <v>5246</v>
      </c>
      <c r="J1440" s="68" t="s">
        <v>5247</v>
      </c>
      <c r="K1440" s="68" t="s">
        <v>5248</v>
      </c>
    </row>
    <row r="1441" spans="2:11" ht="14.25" hidden="1" customHeight="1">
      <c r="B1441" s="364">
        <v>45789</v>
      </c>
      <c r="C1441" s="365">
        <v>45996</v>
      </c>
      <c r="D1441" s="68" t="s">
        <v>1847</v>
      </c>
      <c r="E1441" s="68" t="s">
        <v>2004</v>
      </c>
      <c r="F1441" s="68">
        <v>4987</v>
      </c>
      <c r="G1441" s="366">
        <v>0.29166666666666669</v>
      </c>
      <c r="H1441" s="366">
        <v>0.38194444444444442</v>
      </c>
      <c r="I1441" s="68" t="s">
        <v>5246</v>
      </c>
      <c r="J1441" s="68" t="s">
        <v>5247</v>
      </c>
      <c r="K1441" s="68" t="s">
        <v>5249</v>
      </c>
    </row>
    <row r="1442" spans="2:11" ht="14.25" hidden="1" customHeight="1">
      <c r="B1442" s="364">
        <v>45789</v>
      </c>
      <c r="C1442" s="365">
        <v>45996</v>
      </c>
      <c r="D1442" s="68" t="s">
        <v>1733</v>
      </c>
      <c r="E1442" s="68" t="s">
        <v>1977</v>
      </c>
      <c r="F1442" s="68">
        <v>12175</v>
      </c>
      <c r="G1442" s="366">
        <v>0.29166666666666669</v>
      </c>
      <c r="H1442" s="366">
        <v>0.38611111111111113</v>
      </c>
      <c r="I1442" s="68" t="s">
        <v>5250</v>
      </c>
      <c r="J1442" s="68" t="s">
        <v>5251</v>
      </c>
      <c r="K1442" s="68" t="s">
        <v>5249</v>
      </c>
    </row>
    <row r="1443" spans="2:11" ht="14.25" hidden="1" customHeight="1">
      <c r="B1443" s="364">
        <v>45789</v>
      </c>
      <c r="C1443" s="365">
        <v>45996</v>
      </c>
      <c r="D1443" s="68" t="s">
        <v>1865</v>
      </c>
      <c r="E1443" s="68" t="s">
        <v>2004</v>
      </c>
      <c r="F1443" s="68">
        <v>4265</v>
      </c>
      <c r="G1443" s="366">
        <v>0.29166666666666669</v>
      </c>
      <c r="H1443" s="366">
        <v>0.41666666666666669</v>
      </c>
      <c r="I1443" s="68" t="s">
        <v>5252</v>
      </c>
      <c r="J1443" s="68" t="s">
        <v>5253</v>
      </c>
      <c r="K1443" s="68" t="s">
        <v>5254</v>
      </c>
    </row>
    <row r="1444" spans="2:11" ht="14.25" hidden="1" customHeight="1">
      <c r="B1444" s="364">
        <v>45789</v>
      </c>
      <c r="C1444" s="365">
        <v>45996</v>
      </c>
      <c r="D1444" s="68" t="s">
        <v>1881</v>
      </c>
      <c r="E1444" s="68" t="s">
        <v>2004</v>
      </c>
      <c r="F1444" s="68">
        <v>3694</v>
      </c>
      <c r="G1444" s="366">
        <v>0.42708333333333331</v>
      </c>
      <c r="H1444" s="366">
        <v>0.44444444444444442</v>
      </c>
      <c r="I1444" s="68" t="s">
        <v>5255</v>
      </c>
      <c r="J1444" s="68" t="s">
        <v>5256</v>
      </c>
      <c r="K1444" s="68" t="s">
        <v>5257</v>
      </c>
    </row>
    <row r="1445" spans="2:11" ht="14.25" hidden="1" customHeight="1">
      <c r="B1445" s="364">
        <v>45789</v>
      </c>
      <c r="C1445" s="365">
        <v>45996</v>
      </c>
      <c r="D1445" s="68" t="s">
        <v>1865</v>
      </c>
      <c r="E1445" s="68" t="s">
        <v>2004</v>
      </c>
      <c r="F1445" s="68">
        <v>4265</v>
      </c>
      <c r="G1445" s="366">
        <v>0.29166666666666669</v>
      </c>
      <c r="H1445" s="366">
        <v>0.3611111111111111</v>
      </c>
      <c r="I1445" s="68" t="s">
        <v>5258</v>
      </c>
      <c r="J1445" s="68" t="s">
        <v>5259</v>
      </c>
      <c r="K1445" s="68" t="s">
        <v>5260</v>
      </c>
    </row>
    <row r="1446" spans="2:11" ht="14.25" hidden="1" customHeight="1">
      <c r="B1446" s="364">
        <v>45789</v>
      </c>
      <c r="C1446" s="365">
        <v>45966</v>
      </c>
      <c r="D1446" s="68" t="s">
        <v>1847</v>
      </c>
      <c r="E1446" s="68" t="s">
        <v>2004</v>
      </c>
      <c r="F1446" s="68" t="s">
        <v>379</v>
      </c>
      <c r="G1446" s="366">
        <v>0.79166666666666663</v>
      </c>
      <c r="H1446" s="366">
        <v>0.20624999999999999</v>
      </c>
      <c r="I1446" s="68" t="s">
        <v>5261</v>
      </c>
      <c r="J1446" s="68" t="s">
        <v>5262</v>
      </c>
      <c r="K1446" s="68" t="s">
        <v>5263</v>
      </c>
    </row>
    <row r="1447" spans="2:11" ht="14.25" hidden="1" customHeight="1">
      <c r="B1447" s="364">
        <v>45789</v>
      </c>
      <c r="C1447" s="365">
        <v>45996</v>
      </c>
      <c r="D1447" s="68" t="s">
        <v>1753</v>
      </c>
      <c r="E1447" s="68" t="s">
        <v>1977</v>
      </c>
      <c r="F1447" s="68">
        <v>13847</v>
      </c>
      <c r="G1447" s="366">
        <v>0.58333333333333337</v>
      </c>
      <c r="H1447" s="366">
        <v>0.61805555555555558</v>
      </c>
      <c r="I1447" s="68" t="s">
        <v>4072</v>
      </c>
      <c r="J1447" s="68" t="s">
        <v>5264</v>
      </c>
      <c r="K1447" s="68" t="s">
        <v>5265</v>
      </c>
    </row>
    <row r="1448" spans="2:11" ht="14.25" hidden="1" customHeight="1">
      <c r="B1448" s="364">
        <v>45789</v>
      </c>
      <c r="C1448" s="365">
        <v>45996</v>
      </c>
      <c r="D1448" s="68" t="s">
        <v>1869</v>
      </c>
      <c r="E1448" s="68" t="s">
        <v>2004</v>
      </c>
      <c r="F1448" s="68">
        <v>3601</v>
      </c>
      <c r="G1448" s="366">
        <v>0.60416666666666663</v>
      </c>
      <c r="H1448" s="366">
        <v>0.66666666666666663</v>
      </c>
      <c r="I1448" s="68" t="s">
        <v>4072</v>
      </c>
      <c r="J1448" s="68" t="s">
        <v>5266</v>
      </c>
      <c r="K1448" s="68" t="s">
        <v>5265</v>
      </c>
    </row>
    <row r="1449" spans="2:11" ht="14.25" hidden="1" customHeight="1">
      <c r="B1449" s="364">
        <v>45789</v>
      </c>
      <c r="C1449" s="365">
        <v>45996</v>
      </c>
      <c r="D1449" s="68" t="s">
        <v>93</v>
      </c>
      <c r="E1449" s="68" t="s">
        <v>1977</v>
      </c>
      <c r="F1449" s="68" t="s">
        <v>379</v>
      </c>
      <c r="G1449" s="366">
        <v>0.29166666666666669</v>
      </c>
      <c r="H1449" s="366">
        <v>0.6875</v>
      </c>
      <c r="I1449" s="68" t="s">
        <v>5267</v>
      </c>
      <c r="J1449" s="68" t="s">
        <v>5268</v>
      </c>
      <c r="K1449" s="68" t="s">
        <v>4062</v>
      </c>
    </row>
    <row r="1450" spans="2:11" ht="14.25" hidden="1" customHeight="1">
      <c r="B1450" s="364">
        <v>45789</v>
      </c>
      <c r="C1450" s="365">
        <v>45996</v>
      </c>
      <c r="D1450" s="68" t="s">
        <v>1731</v>
      </c>
      <c r="E1450" s="68" t="s">
        <v>2004</v>
      </c>
      <c r="F1450" s="68">
        <v>12728</v>
      </c>
      <c r="G1450" s="366">
        <v>0.3125</v>
      </c>
      <c r="H1450" s="366">
        <v>0.68055555555555558</v>
      </c>
      <c r="I1450" s="68" t="s">
        <v>5269</v>
      </c>
      <c r="J1450" s="68" t="s">
        <v>5270</v>
      </c>
      <c r="K1450" s="68" t="s">
        <v>2006</v>
      </c>
    </row>
    <row r="1451" spans="2:11" ht="14.25" hidden="1" customHeight="1">
      <c r="B1451" s="364">
        <v>45789</v>
      </c>
      <c r="C1451" s="365">
        <v>45996</v>
      </c>
      <c r="D1451" s="68" t="s">
        <v>1759</v>
      </c>
      <c r="E1451" s="68" t="s">
        <v>1977</v>
      </c>
      <c r="F1451" s="68">
        <v>14367</v>
      </c>
      <c r="G1451" s="366">
        <v>0.79166666666666663</v>
      </c>
      <c r="H1451" s="366">
        <v>9.375E-2</v>
      </c>
      <c r="I1451" s="68" t="s">
        <v>5271</v>
      </c>
      <c r="J1451" s="68" t="s">
        <v>3754</v>
      </c>
      <c r="K1451" s="68" t="s">
        <v>5272</v>
      </c>
    </row>
    <row r="1452" spans="2:11" ht="14.25" hidden="1" customHeight="1">
      <c r="B1452" s="364">
        <v>45789</v>
      </c>
      <c r="C1452" s="365">
        <v>45996</v>
      </c>
      <c r="D1452" s="68" t="s">
        <v>1755</v>
      </c>
      <c r="E1452" s="68" t="s">
        <v>1977</v>
      </c>
      <c r="F1452" s="68">
        <v>10790</v>
      </c>
      <c r="G1452" s="366">
        <v>0.79166666666666663</v>
      </c>
      <c r="H1452" s="366">
        <v>0.14930555555555555</v>
      </c>
      <c r="I1452" s="68" t="s">
        <v>3755</v>
      </c>
      <c r="J1452" s="68" t="s">
        <v>5273</v>
      </c>
      <c r="K1452" s="68" t="s">
        <v>5272</v>
      </c>
    </row>
    <row r="1453" spans="2:11" ht="14.25" hidden="1" customHeight="1">
      <c r="B1453" s="364">
        <v>45789</v>
      </c>
      <c r="C1453" s="365">
        <v>45996</v>
      </c>
      <c r="D1453" s="68" t="s">
        <v>1762</v>
      </c>
      <c r="E1453" s="68" t="s">
        <v>1977</v>
      </c>
      <c r="F1453" s="68">
        <v>13735</v>
      </c>
      <c r="G1453" s="366">
        <v>0.41666666666666669</v>
      </c>
      <c r="H1453" s="366">
        <v>0.60416666666666663</v>
      </c>
      <c r="I1453" s="68" t="s">
        <v>5274</v>
      </c>
      <c r="J1453" s="68" t="s">
        <v>5275</v>
      </c>
      <c r="K1453" s="68" t="s">
        <v>2163</v>
      </c>
    </row>
    <row r="1454" spans="2:11" ht="14.25" hidden="1" customHeight="1">
      <c r="B1454" s="364">
        <v>45789</v>
      </c>
      <c r="C1454" s="365">
        <v>45996</v>
      </c>
      <c r="D1454" s="68" t="s">
        <v>1832</v>
      </c>
      <c r="E1454" s="68" t="s">
        <v>1987</v>
      </c>
      <c r="F1454" s="68">
        <v>6445</v>
      </c>
      <c r="G1454" s="366">
        <v>4.791666666666667E-2</v>
      </c>
      <c r="H1454" s="366">
        <v>9.7222222222222224E-2</v>
      </c>
      <c r="I1454" s="68" t="s">
        <v>5276</v>
      </c>
      <c r="J1454" s="68" t="s">
        <v>5277</v>
      </c>
      <c r="K1454" s="68" t="s">
        <v>5278</v>
      </c>
    </row>
    <row r="1455" spans="2:11" ht="14.25" hidden="1" customHeight="1">
      <c r="B1455" s="364">
        <v>45789</v>
      </c>
      <c r="C1455" s="68" t="s">
        <v>5279</v>
      </c>
      <c r="D1455" s="68" t="s">
        <v>1805</v>
      </c>
      <c r="E1455" s="68" t="s">
        <v>1987</v>
      </c>
      <c r="F1455" s="68">
        <v>11707</v>
      </c>
      <c r="G1455" s="366">
        <v>0.11666666666666667</v>
      </c>
      <c r="H1455" s="366">
        <v>0.12152777777777778</v>
      </c>
      <c r="I1455" s="68" t="s">
        <v>1230</v>
      </c>
      <c r="J1455" s="68" t="s">
        <v>3128</v>
      </c>
      <c r="K1455" s="68" t="s">
        <v>5278</v>
      </c>
    </row>
    <row r="1456" spans="2:11" ht="14.25" hidden="1" customHeight="1">
      <c r="B1456" s="364">
        <v>45789</v>
      </c>
      <c r="C1456" s="68" t="s">
        <v>5280</v>
      </c>
      <c r="D1456" s="68" t="s">
        <v>1748</v>
      </c>
      <c r="E1456" s="68" t="s">
        <v>1977</v>
      </c>
      <c r="F1456" s="68">
        <v>14369</v>
      </c>
      <c r="G1456" s="366">
        <v>9.4444444444444442E-2</v>
      </c>
      <c r="H1456" s="366">
        <v>0.12708333333333333</v>
      </c>
      <c r="I1456" s="68" t="s">
        <v>5281</v>
      </c>
      <c r="J1456" s="68" t="s">
        <v>5282</v>
      </c>
      <c r="K1456" s="68" t="s">
        <v>3687</v>
      </c>
    </row>
    <row r="1457" spans="2:11" ht="14.25" hidden="1" customHeight="1">
      <c r="B1457" s="364">
        <v>45789</v>
      </c>
      <c r="C1457" s="68" t="s">
        <v>5279</v>
      </c>
      <c r="D1457" s="68" t="s">
        <v>1734</v>
      </c>
      <c r="E1457" s="68" t="s">
        <v>1977</v>
      </c>
      <c r="F1457" s="68">
        <v>13885</v>
      </c>
      <c r="G1457" s="366">
        <v>0.79166666666666663</v>
      </c>
      <c r="H1457" s="366">
        <v>0.19791666666666666</v>
      </c>
      <c r="I1457" s="68" t="s">
        <v>5283</v>
      </c>
      <c r="J1457" s="68" t="s">
        <v>5284</v>
      </c>
      <c r="K1457" s="68" t="s">
        <v>5285</v>
      </c>
    </row>
    <row r="1458" spans="2:11" ht="14.25" hidden="1" customHeight="1">
      <c r="B1458" s="364">
        <v>45790</v>
      </c>
      <c r="C1458" s="68" t="s">
        <v>5279</v>
      </c>
      <c r="D1458" s="68" t="s">
        <v>221</v>
      </c>
      <c r="E1458" s="68" t="s">
        <v>1977</v>
      </c>
      <c r="F1458" s="68">
        <v>9962</v>
      </c>
      <c r="G1458" s="366">
        <v>0.375</v>
      </c>
      <c r="H1458" s="366">
        <v>0.39930555555555558</v>
      </c>
      <c r="I1458" s="68" t="s">
        <v>5286</v>
      </c>
      <c r="J1458" s="68" t="s">
        <v>5287</v>
      </c>
      <c r="K1458" s="68" t="s">
        <v>5288</v>
      </c>
    </row>
    <row r="1459" spans="2:11" ht="14.25" hidden="1" customHeight="1">
      <c r="B1459" s="364">
        <v>45790</v>
      </c>
      <c r="C1459" s="68" t="s">
        <v>5279</v>
      </c>
      <c r="D1459" s="68" t="s">
        <v>106</v>
      </c>
      <c r="E1459" s="68" t="s">
        <v>1977</v>
      </c>
      <c r="F1459" s="68">
        <v>13741</v>
      </c>
      <c r="G1459" s="366">
        <v>0.33333333333333331</v>
      </c>
      <c r="H1459" s="366">
        <v>0.42708333333333331</v>
      </c>
      <c r="I1459" s="68" t="s">
        <v>5289</v>
      </c>
      <c r="J1459" s="68" t="s">
        <v>5290</v>
      </c>
      <c r="K1459" s="68" t="s">
        <v>5291</v>
      </c>
    </row>
    <row r="1460" spans="2:11" ht="14.25" hidden="1" customHeight="1">
      <c r="B1460" s="364">
        <v>45790</v>
      </c>
      <c r="C1460" s="68" t="s">
        <v>5279</v>
      </c>
      <c r="D1460" s="68" t="s">
        <v>100</v>
      </c>
      <c r="E1460" s="68" t="s">
        <v>1977</v>
      </c>
      <c r="F1460" s="68">
        <v>13004</v>
      </c>
      <c r="G1460" s="366">
        <v>0.33333333333333331</v>
      </c>
      <c r="H1460" s="366">
        <v>0.5</v>
      </c>
      <c r="I1460" s="68" t="s">
        <v>4072</v>
      </c>
      <c r="J1460" s="68" t="s">
        <v>5292</v>
      </c>
      <c r="K1460" s="68" t="s">
        <v>5293</v>
      </c>
    </row>
    <row r="1461" spans="2:11" ht="14.25" hidden="1" customHeight="1">
      <c r="B1461" s="364">
        <v>45790</v>
      </c>
      <c r="C1461" s="68" t="s">
        <v>5279</v>
      </c>
      <c r="D1461" s="68" t="s">
        <v>1868</v>
      </c>
      <c r="E1461" s="68" t="s">
        <v>2004</v>
      </c>
      <c r="F1461" s="68">
        <v>3598</v>
      </c>
      <c r="G1461" s="366">
        <v>0.33333333333333331</v>
      </c>
      <c r="H1461" s="366">
        <v>0.45833333333333331</v>
      </c>
      <c r="I1461" s="68" t="s">
        <v>4072</v>
      </c>
      <c r="J1461" s="68" t="s">
        <v>5294</v>
      </c>
      <c r="K1461" s="68" t="s">
        <v>5295</v>
      </c>
    </row>
    <row r="1462" spans="2:11" ht="14.25" hidden="1" customHeight="1">
      <c r="B1462" s="364">
        <v>45790</v>
      </c>
      <c r="C1462" s="68" t="s">
        <v>5279</v>
      </c>
      <c r="D1462" s="68" t="s">
        <v>1728</v>
      </c>
      <c r="E1462" s="68" t="s">
        <v>1977</v>
      </c>
      <c r="F1462" s="68">
        <v>14809</v>
      </c>
      <c r="G1462" s="366">
        <v>0.33263888888888887</v>
      </c>
      <c r="H1462" s="366">
        <v>0.40277777777777779</v>
      </c>
      <c r="I1462" s="68" t="s">
        <v>5296</v>
      </c>
      <c r="J1462" s="68" t="s">
        <v>5297</v>
      </c>
      <c r="K1462" s="68" t="s">
        <v>5298</v>
      </c>
    </row>
    <row r="1463" spans="2:11" ht="14.25" hidden="1" customHeight="1">
      <c r="B1463" s="364">
        <v>45790</v>
      </c>
      <c r="C1463" s="68" t="s">
        <v>5279</v>
      </c>
      <c r="D1463" s="68" t="s">
        <v>1872</v>
      </c>
      <c r="E1463" s="68" t="s">
        <v>2004</v>
      </c>
      <c r="F1463" s="68">
        <v>3446</v>
      </c>
      <c r="G1463" s="366">
        <v>0.47986111111111113</v>
      </c>
      <c r="H1463" s="366">
        <v>0.5</v>
      </c>
      <c r="I1463" s="68" t="s">
        <v>5299</v>
      </c>
      <c r="J1463" s="68" t="s">
        <v>5300</v>
      </c>
      <c r="K1463" s="68" t="s">
        <v>4347</v>
      </c>
    </row>
    <row r="1464" spans="2:11" ht="14.25" hidden="1" customHeight="1">
      <c r="B1464" s="364">
        <v>45790</v>
      </c>
      <c r="C1464" s="365">
        <v>45996</v>
      </c>
      <c r="D1464" s="68" t="s">
        <v>1734</v>
      </c>
      <c r="E1464" s="68" t="s">
        <v>1977</v>
      </c>
      <c r="F1464" s="68">
        <v>13885</v>
      </c>
      <c r="G1464" s="366">
        <v>0.29166666666666669</v>
      </c>
      <c r="H1464" s="366">
        <v>0.5</v>
      </c>
      <c r="I1464" s="68" t="s">
        <v>5301</v>
      </c>
      <c r="J1464" s="68" t="s">
        <v>5302</v>
      </c>
      <c r="K1464" s="68" t="s">
        <v>5303</v>
      </c>
    </row>
    <row r="1465" spans="2:11" ht="14.25" hidden="1" customHeight="1">
      <c r="B1465" s="364">
        <v>45790</v>
      </c>
      <c r="C1465" s="68" t="s">
        <v>5279</v>
      </c>
      <c r="D1465" s="68" t="s">
        <v>1728</v>
      </c>
      <c r="E1465" s="68" t="s">
        <v>1977</v>
      </c>
      <c r="F1465" s="68">
        <v>14812</v>
      </c>
      <c r="G1465" s="366">
        <v>0.49583333333333335</v>
      </c>
      <c r="H1465" s="366">
        <v>0.6166666666666667</v>
      </c>
      <c r="I1465" s="68" t="s">
        <v>2014</v>
      </c>
      <c r="J1465" s="68" t="s">
        <v>5304</v>
      </c>
      <c r="K1465" s="68" t="s">
        <v>3205</v>
      </c>
    </row>
    <row r="1466" spans="2:11" ht="14.25" hidden="1" customHeight="1">
      <c r="B1466" s="364">
        <v>45790</v>
      </c>
      <c r="C1466" s="365">
        <v>45996</v>
      </c>
      <c r="D1466" s="68" t="s">
        <v>1748</v>
      </c>
      <c r="E1466" s="68" t="s">
        <v>1977</v>
      </c>
      <c r="F1466" s="68">
        <v>14110</v>
      </c>
      <c r="G1466" s="366">
        <v>0.1875</v>
      </c>
      <c r="H1466" s="366">
        <v>0.19375000000000001</v>
      </c>
      <c r="I1466" s="68" t="s">
        <v>5305</v>
      </c>
      <c r="J1466" s="68" t="s">
        <v>5306</v>
      </c>
      <c r="K1466" s="68" t="s">
        <v>5307</v>
      </c>
    </row>
    <row r="1467" spans="2:11" ht="14.25" hidden="1" customHeight="1">
      <c r="B1467" s="364">
        <v>45790</v>
      </c>
      <c r="C1467" s="68" t="s">
        <v>5279</v>
      </c>
      <c r="D1467" s="68" t="s">
        <v>1871</v>
      </c>
      <c r="E1467" s="68" t="s">
        <v>2004</v>
      </c>
      <c r="F1467" s="68">
        <v>3596</v>
      </c>
      <c r="G1467" s="366">
        <v>0.49236111111111114</v>
      </c>
      <c r="H1467" s="366">
        <v>0.62708333333333333</v>
      </c>
      <c r="I1467" s="68" t="s">
        <v>2014</v>
      </c>
      <c r="J1467" s="68" t="s">
        <v>5308</v>
      </c>
      <c r="K1467" s="68" t="s">
        <v>3205</v>
      </c>
    </row>
    <row r="1468" spans="2:11" ht="14.25" hidden="1" customHeight="1">
      <c r="B1468" s="364">
        <v>45790</v>
      </c>
      <c r="C1468" s="68" t="s">
        <v>5279</v>
      </c>
      <c r="D1468" s="68" t="s">
        <v>1840</v>
      </c>
      <c r="E1468" s="68" t="s">
        <v>2004</v>
      </c>
      <c r="F1468" s="68">
        <v>5156</v>
      </c>
      <c r="G1468" s="366">
        <v>0.27430555555555558</v>
      </c>
      <c r="H1468" s="366">
        <v>0.33124999999999999</v>
      </c>
      <c r="I1468" s="68" t="s">
        <v>5309</v>
      </c>
      <c r="J1468" s="68" t="s">
        <v>5310</v>
      </c>
      <c r="K1468" s="68" t="s">
        <v>5311</v>
      </c>
    </row>
    <row r="1469" spans="2:11" ht="14.25" hidden="1" customHeight="1">
      <c r="B1469" s="364">
        <v>45790</v>
      </c>
      <c r="C1469" s="68" t="s">
        <v>5279</v>
      </c>
      <c r="D1469" s="68" t="s">
        <v>1730</v>
      </c>
      <c r="E1469" s="68" t="s">
        <v>1977</v>
      </c>
      <c r="F1469" s="68">
        <v>14030</v>
      </c>
      <c r="G1469" s="366">
        <v>0.375</v>
      </c>
      <c r="H1469" s="366">
        <v>0.45624999999999999</v>
      </c>
      <c r="I1469" s="68" t="s">
        <v>1313</v>
      </c>
      <c r="J1469" s="68" t="s">
        <v>5312</v>
      </c>
      <c r="K1469" s="68" t="s">
        <v>5313</v>
      </c>
    </row>
    <row r="1470" spans="2:11" ht="14.25" hidden="1" customHeight="1">
      <c r="B1470" s="364">
        <v>45790</v>
      </c>
      <c r="C1470" s="68" t="s">
        <v>5279</v>
      </c>
      <c r="D1470" s="68" t="s">
        <v>1745</v>
      </c>
      <c r="E1470" s="68" t="s">
        <v>1977</v>
      </c>
      <c r="F1470" s="68">
        <v>13350</v>
      </c>
      <c r="G1470" s="366">
        <v>0.45555555555555555</v>
      </c>
      <c r="H1470" s="366">
        <v>0.46805555555555556</v>
      </c>
      <c r="I1470" s="68" t="s">
        <v>5314</v>
      </c>
      <c r="J1470" s="68" t="s">
        <v>904</v>
      </c>
      <c r="K1470" s="68" t="s">
        <v>5315</v>
      </c>
    </row>
    <row r="1471" spans="2:11" ht="14.25" hidden="1" customHeight="1">
      <c r="B1471" s="364">
        <v>45790</v>
      </c>
      <c r="C1471" s="68" t="s">
        <v>5279</v>
      </c>
      <c r="D1471" s="68" t="s">
        <v>1866</v>
      </c>
      <c r="E1471" s="68" t="s">
        <v>2004</v>
      </c>
      <c r="F1471" s="68" t="s">
        <v>382</v>
      </c>
      <c r="G1471" s="366">
        <v>0.38680555555555557</v>
      </c>
      <c r="H1471" s="366">
        <v>0.48680555555555555</v>
      </c>
      <c r="I1471" s="68" t="s">
        <v>1313</v>
      </c>
      <c r="J1471" s="68" t="s">
        <v>5316</v>
      </c>
      <c r="K1471" s="68" t="s">
        <v>5317</v>
      </c>
    </row>
    <row r="1472" spans="2:11" ht="14.25" hidden="1" customHeight="1">
      <c r="B1472" s="364">
        <v>45790</v>
      </c>
      <c r="C1472" s="68" t="s">
        <v>5279</v>
      </c>
      <c r="D1472" s="68" t="s">
        <v>105</v>
      </c>
      <c r="E1472" s="68" t="s">
        <v>1977</v>
      </c>
      <c r="F1472" s="68">
        <v>13744</v>
      </c>
      <c r="G1472" s="366">
        <v>0.46527777777777779</v>
      </c>
      <c r="H1472" s="366">
        <v>0.47638888888888886</v>
      </c>
      <c r="I1472" s="68" t="s">
        <v>903</v>
      </c>
      <c r="J1472" s="68" t="s">
        <v>904</v>
      </c>
      <c r="K1472" s="68" t="s">
        <v>5318</v>
      </c>
    </row>
    <row r="1473" spans="2:11" ht="14.25" hidden="1" customHeight="1">
      <c r="B1473" s="364">
        <v>45790</v>
      </c>
      <c r="C1473" s="68" t="s">
        <v>5279</v>
      </c>
      <c r="D1473" s="68" t="s">
        <v>1762</v>
      </c>
      <c r="E1473" s="68" t="s">
        <v>1977</v>
      </c>
      <c r="F1473" s="68">
        <v>13739</v>
      </c>
      <c r="G1473" s="366">
        <v>0.30208333333333331</v>
      </c>
      <c r="H1473" s="366">
        <v>0.51180555555555551</v>
      </c>
      <c r="I1473" s="68" t="s">
        <v>1313</v>
      </c>
      <c r="J1473" s="68" t="s">
        <v>5319</v>
      </c>
      <c r="K1473" s="68" t="s">
        <v>5320</v>
      </c>
    </row>
    <row r="1474" spans="2:11" ht="14.25" hidden="1" customHeight="1">
      <c r="B1474" s="364">
        <v>45790</v>
      </c>
      <c r="C1474" s="68" t="s">
        <v>5279</v>
      </c>
      <c r="D1474" s="68" t="s">
        <v>100</v>
      </c>
      <c r="E1474" s="68" t="s">
        <v>1977</v>
      </c>
      <c r="F1474" s="68" t="s">
        <v>382</v>
      </c>
      <c r="G1474" s="366">
        <v>0.35416666666666669</v>
      </c>
      <c r="H1474" s="366">
        <v>0.38055555555555554</v>
      </c>
      <c r="I1474" s="68" t="s">
        <v>2014</v>
      </c>
      <c r="J1474" s="68" t="s">
        <v>5321</v>
      </c>
      <c r="K1474" s="68" t="s">
        <v>3205</v>
      </c>
    </row>
    <row r="1475" spans="2:11" ht="14.25" hidden="1" customHeight="1">
      <c r="B1475" s="364">
        <v>45790</v>
      </c>
      <c r="C1475" s="68" t="s">
        <v>5279</v>
      </c>
      <c r="D1475" s="68" t="s">
        <v>1869</v>
      </c>
      <c r="E1475" s="68" t="s">
        <v>2004</v>
      </c>
      <c r="F1475" s="68">
        <v>3602</v>
      </c>
      <c r="G1475" s="366">
        <v>0.4826388888888889</v>
      </c>
      <c r="H1475" s="366">
        <v>0.49722222222222223</v>
      </c>
      <c r="I1475" s="68" t="s">
        <v>5322</v>
      </c>
      <c r="J1475" s="68" t="s">
        <v>5323</v>
      </c>
      <c r="K1475" s="68" t="s">
        <v>5324</v>
      </c>
    </row>
    <row r="1476" spans="2:11" ht="14.25" hidden="1" customHeight="1">
      <c r="B1476" s="364">
        <v>45790</v>
      </c>
      <c r="C1476" s="68" t="s">
        <v>5279</v>
      </c>
      <c r="D1476" s="68" t="s">
        <v>1882</v>
      </c>
      <c r="E1476" s="68" t="s">
        <v>2004</v>
      </c>
      <c r="F1476" s="68">
        <v>3874</v>
      </c>
      <c r="G1476" s="366">
        <v>0.48680555555555555</v>
      </c>
      <c r="H1476" s="366">
        <v>0.55069444444444449</v>
      </c>
      <c r="I1476" s="68" t="s">
        <v>5309</v>
      </c>
      <c r="J1476" s="68" t="s">
        <v>5310</v>
      </c>
      <c r="K1476" s="68" t="s">
        <v>5325</v>
      </c>
    </row>
    <row r="1477" spans="2:11" ht="14.25" hidden="1" customHeight="1">
      <c r="B1477" s="364">
        <v>45790</v>
      </c>
      <c r="C1477" s="68" t="s">
        <v>5279</v>
      </c>
      <c r="D1477" s="68" t="s">
        <v>1872</v>
      </c>
      <c r="E1477" s="68" t="s">
        <v>2004</v>
      </c>
      <c r="F1477" s="68">
        <v>3446</v>
      </c>
      <c r="G1477" s="366">
        <v>0.52083333333333337</v>
      </c>
      <c r="H1477" s="366">
        <v>0.56319444444444444</v>
      </c>
      <c r="I1477" s="68" t="s">
        <v>5326</v>
      </c>
      <c r="J1477" s="68" t="s">
        <v>5327</v>
      </c>
      <c r="K1477" s="68" t="s">
        <v>5328</v>
      </c>
    </row>
    <row r="1478" spans="2:11" ht="14.25" hidden="1" customHeight="1">
      <c r="B1478" s="364">
        <v>45790</v>
      </c>
      <c r="C1478" s="68" t="s">
        <v>5279</v>
      </c>
      <c r="D1478" s="68" t="s">
        <v>1853</v>
      </c>
      <c r="E1478" s="68" t="s">
        <v>2004</v>
      </c>
      <c r="F1478" s="68">
        <v>4885</v>
      </c>
      <c r="G1478" s="366">
        <v>0.51180555555555551</v>
      </c>
      <c r="H1478" s="366">
        <v>0.60416666666666663</v>
      </c>
      <c r="I1478" s="68" t="s">
        <v>5329</v>
      </c>
      <c r="J1478" s="68" t="s">
        <v>5330</v>
      </c>
      <c r="K1478" s="68" t="s">
        <v>5331</v>
      </c>
    </row>
    <row r="1479" spans="2:11" ht="14.25" hidden="1" customHeight="1">
      <c r="B1479" s="364">
        <v>45790</v>
      </c>
      <c r="C1479" s="68" t="s">
        <v>5279</v>
      </c>
      <c r="D1479" s="68" t="s">
        <v>104</v>
      </c>
      <c r="E1479" s="68" t="s">
        <v>1977</v>
      </c>
      <c r="F1479" s="68">
        <v>13683</v>
      </c>
      <c r="G1479" s="366">
        <v>0.60416666666666663</v>
      </c>
      <c r="H1479" s="366">
        <v>0.61250000000000004</v>
      </c>
      <c r="I1479" s="68" t="s">
        <v>309</v>
      </c>
      <c r="J1479" s="68" t="s">
        <v>310</v>
      </c>
      <c r="K1479" s="68" t="s">
        <v>5332</v>
      </c>
    </row>
    <row r="1480" spans="2:11" ht="14.25" hidden="1" customHeight="1">
      <c r="B1480" s="364">
        <v>45790</v>
      </c>
      <c r="C1480" s="68" t="s">
        <v>5279</v>
      </c>
      <c r="D1480" s="68" t="s">
        <v>216</v>
      </c>
      <c r="E1480" s="68" t="s">
        <v>1977</v>
      </c>
      <c r="F1480" s="68">
        <v>11749</v>
      </c>
      <c r="G1480" s="366">
        <v>0.45833333333333331</v>
      </c>
      <c r="H1480" s="366">
        <v>0.60416666666666663</v>
      </c>
      <c r="I1480" s="68" t="s">
        <v>5333</v>
      </c>
      <c r="J1480" s="68" t="s">
        <v>5334</v>
      </c>
      <c r="K1480" s="68" t="s">
        <v>2163</v>
      </c>
    </row>
    <row r="1481" spans="2:11" ht="14.25" hidden="1" customHeight="1">
      <c r="B1481" s="364">
        <v>45790</v>
      </c>
      <c r="C1481" s="68" t="s">
        <v>5279</v>
      </c>
      <c r="D1481" s="68" t="s">
        <v>1869</v>
      </c>
      <c r="E1481" s="68" t="s">
        <v>2004</v>
      </c>
      <c r="F1481" s="68">
        <v>3604</v>
      </c>
      <c r="G1481" s="366">
        <v>0.33333333333333331</v>
      </c>
      <c r="H1481" s="366">
        <v>0.4513888888888889</v>
      </c>
      <c r="I1481" s="68" t="s">
        <v>5335</v>
      </c>
      <c r="J1481" s="68" t="s">
        <v>5336</v>
      </c>
      <c r="K1481" s="68" t="s">
        <v>5337</v>
      </c>
    </row>
    <row r="1482" spans="2:11" ht="14.25" hidden="1" customHeight="1">
      <c r="B1482" s="364">
        <v>45790</v>
      </c>
      <c r="C1482" s="68" t="s">
        <v>5279</v>
      </c>
      <c r="D1482" s="68" t="s">
        <v>1882</v>
      </c>
      <c r="E1482" s="68" t="s">
        <v>2004</v>
      </c>
      <c r="F1482" s="68">
        <v>3894</v>
      </c>
      <c r="G1482" s="366">
        <v>0.54861111111111116</v>
      </c>
      <c r="H1482" s="366">
        <v>0.65486111111111112</v>
      </c>
      <c r="I1482" s="68" t="s">
        <v>5338</v>
      </c>
      <c r="J1482" s="68" t="s">
        <v>5339</v>
      </c>
      <c r="K1482" s="68" t="s">
        <v>5340</v>
      </c>
    </row>
    <row r="1483" spans="2:11" ht="14.25" hidden="1" customHeight="1">
      <c r="B1483" s="364">
        <v>45790</v>
      </c>
      <c r="C1483" s="68" t="s">
        <v>5279</v>
      </c>
      <c r="D1483" s="68" t="s">
        <v>1855</v>
      </c>
      <c r="E1483" s="68" t="s">
        <v>2004</v>
      </c>
      <c r="F1483" s="68">
        <v>4695</v>
      </c>
      <c r="G1483" s="366">
        <v>0.55555555555555558</v>
      </c>
      <c r="H1483" s="366">
        <v>0.66666666666666663</v>
      </c>
      <c r="I1483" s="68" t="s">
        <v>5341</v>
      </c>
      <c r="J1483" s="68" t="s">
        <v>5342</v>
      </c>
      <c r="K1483" s="68" t="s">
        <v>5343</v>
      </c>
    </row>
    <row r="1484" spans="2:11" ht="14.25" hidden="1" customHeight="1">
      <c r="B1484" s="364">
        <v>45790</v>
      </c>
      <c r="C1484" s="68" t="s">
        <v>2868</v>
      </c>
      <c r="D1484" s="68" t="s">
        <v>89</v>
      </c>
      <c r="E1484" s="68" t="s">
        <v>2004</v>
      </c>
      <c r="F1484" s="68">
        <v>809</v>
      </c>
      <c r="G1484" s="366">
        <v>0.49305555555555558</v>
      </c>
      <c r="H1484" s="366">
        <v>0.56944444444444442</v>
      </c>
      <c r="I1484" s="68" t="s">
        <v>5344</v>
      </c>
      <c r="J1484" s="68" t="s">
        <v>5345</v>
      </c>
      <c r="K1484" s="68" t="s">
        <v>5346</v>
      </c>
    </row>
    <row r="1485" spans="2:11" ht="14.25" hidden="1" customHeight="1">
      <c r="B1485" s="364">
        <v>45790</v>
      </c>
      <c r="C1485" s="68" t="s">
        <v>5279</v>
      </c>
      <c r="D1485" s="68" t="s">
        <v>1802</v>
      </c>
      <c r="E1485" s="68" t="s">
        <v>1987</v>
      </c>
      <c r="F1485" s="68">
        <v>11613</v>
      </c>
      <c r="G1485" s="366">
        <v>0.42499999999999999</v>
      </c>
      <c r="H1485" s="366">
        <v>0.45694444444444443</v>
      </c>
      <c r="I1485" s="68" t="s">
        <v>5347</v>
      </c>
      <c r="J1485" s="68" t="s">
        <v>5348</v>
      </c>
      <c r="K1485" s="68" t="s">
        <v>2997</v>
      </c>
    </row>
    <row r="1486" spans="2:11" ht="14.25" hidden="1" customHeight="1">
      <c r="B1486" s="364">
        <v>45790</v>
      </c>
      <c r="C1486" s="68" t="s">
        <v>5279</v>
      </c>
      <c r="D1486" s="68" t="s">
        <v>89</v>
      </c>
      <c r="E1486" s="68" t="s">
        <v>1977</v>
      </c>
      <c r="F1486" s="68">
        <v>0</v>
      </c>
      <c r="G1486" s="366">
        <v>0.41666666666666669</v>
      </c>
      <c r="H1486" s="366">
        <v>0.48958333333333331</v>
      </c>
      <c r="I1486" s="68" t="s">
        <v>712</v>
      </c>
      <c r="J1486" s="68" t="s">
        <v>5349</v>
      </c>
      <c r="K1486" s="68" t="s">
        <v>5288</v>
      </c>
    </row>
    <row r="1487" spans="2:11" ht="14.25" hidden="1" customHeight="1">
      <c r="B1487" s="364">
        <v>45790</v>
      </c>
      <c r="C1487" s="68" t="s">
        <v>5279</v>
      </c>
      <c r="D1487" s="68" t="s">
        <v>1868</v>
      </c>
      <c r="E1487" s="68" t="s">
        <v>2004</v>
      </c>
      <c r="F1487" s="68">
        <v>3597</v>
      </c>
      <c r="G1487" s="366">
        <v>0.55208333333333337</v>
      </c>
      <c r="H1487" s="366">
        <v>0.66666666666666663</v>
      </c>
      <c r="I1487" s="68" t="s">
        <v>5350</v>
      </c>
      <c r="J1487" s="68" t="s">
        <v>5351</v>
      </c>
      <c r="K1487" s="68" t="s">
        <v>5352</v>
      </c>
    </row>
    <row r="1488" spans="2:11" ht="14.25" hidden="1" customHeight="1">
      <c r="B1488" s="364">
        <v>45790</v>
      </c>
      <c r="C1488" s="68" t="s">
        <v>5279</v>
      </c>
      <c r="D1488" s="68" t="s">
        <v>1732</v>
      </c>
      <c r="E1488" s="68" t="s">
        <v>1977</v>
      </c>
      <c r="F1488" s="68">
        <v>13956</v>
      </c>
      <c r="G1488" s="366">
        <v>0.29166666666666669</v>
      </c>
      <c r="H1488" s="366">
        <v>0.68402777777777779</v>
      </c>
      <c r="I1488" s="68" t="s">
        <v>5353</v>
      </c>
      <c r="J1488" s="68" t="s">
        <v>5354</v>
      </c>
      <c r="K1488" s="68" t="s">
        <v>4014</v>
      </c>
    </row>
    <row r="1489" spans="2:11" ht="14.25" hidden="1" customHeight="1">
      <c r="B1489" s="364">
        <v>45790</v>
      </c>
      <c r="C1489" s="68" t="s">
        <v>5279</v>
      </c>
      <c r="D1489" s="68" t="s">
        <v>1745</v>
      </c>
      <c r="E1489" s="68" t="s">
        <v>1977</v>
      </c>
      <c r="F1489" s="68">
        <v>13353</v>
      </c>
      <c r="G1489" s="366">
        <v>0.5625</v>
      </c>
      <c r="H1489" s="366">
        <v>0.64583333333333337</v>
      </c>
      <c r="I1489" s="68" t="s">
        <v>5355</v>
      </c>
      <c r="J1489" s="68" t="s">
        <v>5356</v>
      </c>
      <c r="K1489" s="68" t="s">
        <v>4036</v>
      </c>
    </row>
    <row r="1490" spans="2:11" ht="14.25" hidden="1" customHeight="1">
      <c r="B1490" s="364">
        <v>45790</v>
      </c>
      <c r="C1490" s="68" t="s">
        <v>5279</v>
      </c>
      <c r="D1490" s="68" t="s">
        <v>1829</v>
      </c>
      <c r="E1490" s="68" t="s">
        <v>1987</v>
      </c>
      <c r="F1490" s="68">
        <v>4759</v>
      </c>
      <c r="G1490" s="366">
        <v>0.40902777777777777</v>
      </c>
      <c r="H1490" s="366">
        <v>0.41805555555555557</v>
      </c>
      <c r="I1490" s="68" t="s">
        <v>1230</v>
      </c>
      <c r="J1490" s="68" t="s">
        <v>5357</v>
      </c>
      <c r="K1490" s="68" t="s">
        <v>5358</v>
      </c>
    </row>
    <row r="1491" spans="2:11" ht="14.25" hidden="1" customHeight="1">
      <c r="B1491" s="364">
        <v>45790</v>
      </c>
      <c r="C1491" s="68" t="s">
        <v>5280</v>
      </c>
      <c r="D1491" s="68" t="s">
        <v>1792</v>
      </c>
      <c r="E1491" s="68" t="s">
        <v>1987</v>
      </c>
      <c r="F1491" s="68">
        <v>11105</v>
      </c>
      <c r="G1491" s="366">
        <v>0.39583333333333331</v>
      </c>
      <c r="H1491" s="366">
        <v>0.69791666666666663</v>
      </c>
      <c r="I1491" s="68" t="s">
        <v>4091</v>
      </c>
      <c r="J1491" s="68" t="s">
        <v>5359</v>
      </c>
      <c r="K1491" s="68" t="s">
        <v>5360</v>
      </c>
    </row>
    <row r="1492" spans="2:11" ht="14.25" hidden="1" customHeight="1">
      <c r="B1492" s="364">
        <v>45790</v>
      </c>
      <c r="C1492" s="68" t="s">
        <v>5279</v>
      </c>
      <c r="D1492" s="68" t="s">
        <v>1795</v>
      </c>
      <c r="E1492" s="68" t="s">
        <v>1987</v>
      </c>
      <c r="F1492" s="68">
        <v>11673</v>
      </c>
      <c r="G1492" s="366">
        <v>0.59166666666666667</v>
      </c>
      <c r="H1492" s="366">
        <v>0.61944444444444446</v>
      </c>
      <c r="I1492" s="68" t="s">
        <v>1230</v>
      </c>
      <c r="J1492" s="68" t="s">
        <v>3100</v>
      </c>
      <c r="K1492" s="68" t="s">
        <v>5361</v>
      </c>
    </row>
    <row r="1493" spans="2:11" ht="14.25" hidden="1" customHeight="1">
      <c r="B1493" s="364">
        <v>45790</v>
      </c>
      <c r="C1493" s="68" t="s">
        <v>5279</v>
      </c>
      <c r="D1493" s="68" t="s">
        <v>104</v>
      </c>
      <c r="E1493" s="68" t="s">
        <v>1977</v>
      </c>
      <c r="F1493" s="68">
        <v>13684</v>
      </c>
      <c r="G1493" s="366">
        <v>0.60277777777777775</v>
      </c>
      <c r="H1493" s="366">
        <v>0.625</v>
      </c>
      <c r="I1493" s="68" t="s">
        <v>5362</v>
      </c>
      <c r="J1493" s="68" t="s">
        <v>5363</v>
      </c>
      <c r="K1493" s="68" t="s">
        <v>2211</v>
      </c>
    </row>
    <row r="1494" spans="2:11" ht="14.25" hidden="1" customHeight="1">
      <c r="B1494" s="364">
        <v>45790</v>
      </c>
      <c r="C1494" s="68" t="s">
        <v>5279</v>
      </c>
      <c r="D1494" s="68" t="s">
        <v>216</v>
      </c>
      <c r="E1494" s="68" t="s">
        <v>1977</v>
      </c>
      <c r="F1494" s="68">
        <v>11749</v>
      </c>
      <c r="G1494" s="366">
        <v>0.51388888888888884</v>
      </c>
      <c r="H1494" s="366">
        <v>0.10416666666666667</v>
      </c>
      <c r="I1494" s="68" t="s">
        <v>5364</v>
      </c>
      <c r="J1494" s="68" t="s">
        <v>5365</v>
      </c>
      <c r="K1494" s="68" t="s">
        <v>5366</v>
      </c>
    </row>
    <row r="1495" spans="2:11" ht="14.25" hidden="1" customHeight="1">
      <c r="B1495" s="364">
        <v>45790</v>
      </c>
      <c r="C1495" s="365">
        <v>45935</v>
      </c>
      <c r="D1495" s="68" t="s">
        <v>1848</v>
      </c>
      <c r="E1495" s="68" t="s">
        <v>2004</v>
      </c>
      <c r="F1495" s="68">
        <v>4893</v>
      </c>
      <c r="G1495" s="366">
        <v>0.54166666666666663</v>
      </c>
      <c r="H1495" s="366">
        <v>0.58333333333333337</v>
      </c>
      <c r="I1495" s="68" t="s">
        <v>5367</v>
      </c>
      <c r="J1495" s="68" t="s">
        <v>5368</v>
      </c>
      <c r="K1495" s="68" t="s">
        <v>5369</v>
      </c>
    </row>
    <row r="1496" spans="2:11" ht="14.25" hidden="1" customHeight="1">
      <c r="B1496" s="364">
        <v>45790</v>
      </c>
      <c r="C1496" s="68" t="s">
        <v>5279</v>
      </c>
      <c r="D1496" s="68" t="s">
        <v>1866</v>
      </c>
      <c r="E1496" s="68" t="s">
        <v>2004</v>
      </c>
      <c r="F1496" s="68">
        <v>3610</v>
      </c>
      <c r="G1496" s="366">
        <v>0.58333333333333337</v>
      </c>
      <c r="H1496" s="366">
        <v>0.6875</v>
      </c>
      <c r="I1496" s="68" t="s">
        <v>4072</v>
      </c>
      <c r="J1496" s="68" t="s">
        <v>5370</v>
      </c>
      <c r="K1496" s="68" t="s">
        <v>5371</v>
      </c>
    </row>
    <row r="1497" spans="2:11" ht="14.25" hidden="1" customHeight="1">
      <c r="B1497" s="364">
        <v>45790</v>
      </c>
      <c r="C1497" s="68" t="s">
        <v>5279</v>
      </c>
      <c r="D1497" s="68" t="s">
        <v>1734</v>
      </c>
      <c r="E1497" s="68" t="s">
        <v>1977</v>
      </c>
      <c r="F1497" s="68">
        <v>13887</v>
      </c>
      <c r="G1497" s="366">
        <v>0.84583333333333333</v>
      </c>
      <c r="H1497" s="366">
        <v>0.87361111111111112</v>
      </c>
      <c r="I1497" s="68" t="s">
        <v>3581</v>
      </c>
      <c r="J1497" s="68" t="s">
        <v>4861</v>
      </c>
      <c r="K1497" s="68" t="s">
        <v>3717</v>
      </c>
    </row>
    <row r="1498" spans="2:11" ht="14.25" hidden="1" customHeight="1">
      <c r="B1498" s="364">
        <v>45790</v>
      </c>
      <c r="C1498" s="68" t="s">
        <v>5279</v>
      </c>
      <c r="D1498" s="68" t="s">
        <v>1862</v>
      </c>
      <c r="E1498" s="68" t="s">
        <v>2004</v>
      </c>
      <c r="F1498" s="68">
        <v>4488</v>
      </c>
      <c r="G1498" s="366">
        <v>0.92708333333333337</v>
      </c>
      <c r="H1498" s="366">
        <v>0.96875</v>
      </c>
      <c r="I1498" s="68" t="s">
        <v>5372</v>
      </c>
      <c r="J1498" s="68" t="s">
        <v>5373</v>
      </c>
      <c r="K1498" s="68" t="s">
        <v>3717</v>
      </c>
    </row>
    <row r="1499" spans="2:11" ht="14.25" hidden="1" customHeight="1">
      <c r="B1499" s="364">
        <v>45790</v>
      </c>
      <c r="C1499" s="68" t="s">
        <v>5279</v>
      </c>
      <c r="D1499" s="68" t="s">
        <v>1744</v>
      </c>
      <c r="E1499" s="68" t="s">
        <v>1977</v>
      </c>
      <c r="F1499" s="68">
        <v>12869</v>
      </c>
      <c r="G1499" s="366">
        <v>0.79166666666666663</v>
      </c>
      <c r="H1499" s="366">
        <v>0.875</v>
      </c>
      <c r="I1499" s="68" t="s">
        <v>3632</v>
      </c>
      <c r="J1499" s="68" t="s">
        <v>5374</v>
      </c>
      <c r="K1499" s="68" t="s">
        <v>5375</v>
      </c>
    </row>
    <row r="1500" spans="2:11" ht="14.25" hidden="1" customHeight="1">
      <c r="B1500" s="364">
        <v>45790</v>
      </c>
      <c r="C1500" s="68" t="s">
        <v>5279</v>
      </c>
      <c r="D1500" s="68" t="s">
        <v>1848</v>
      </c>
      <c r="E1500" s="68" t="s">
        <v>2004</v>
      </c>
      <c r="F1500" s="68">
        <v>4891</v>
      </c>
      <c r="G1500" s="366">
        <v>0.88888888888888884</v>
      </c>
      <c r="H1500" s="366">
        <v>0.95833333333333337</v>
      </c>
      <c r="I1500" s="68" t="s">
        <v>5376</v>
      </c>
      <c r="J1500" s="68" t="s">
        <v>5377</v>
      </c>
      <c r="K1500" s="68" t="s">
        <v>5378</v>
      </c>
    </row>
    <row r="1501" spans="2:11" ht="14.25" hidden="1" customHeight="1">
      <c r="B1501" s="364">
        <v>45790</v>
      </c>
      <c r="C1501" s="68" t="s">
        <v>5279</v>
      </c>
      <c r="D1501" s="68" t="s">
        <v>1795</v>
      </c>
      <c r="E1501" s="68" t="s">
        <v>1987</v>
      </c>
      <c r="F1501" s="68">
        <v>11676</v>
      </c>
      <c r="G1501" s="366">
        <v>0.7993055555555556</v>
      </c>
      <c r="H1501" s="366">
        <v>0.91805555555555551</v>
      </c>
      <c r="I1501" s="68" t="s">
        <v>5379</v>
      </c>
      <c r="J1501" s="68" t="s">
        <v>5380</v>
      </c>
      <c r="K1501" s="68" t="s">
        <v>5278</v>
      </c>
    </row>
    <row r="1502" spans="2:11" ht="14.25" hidden="1" customHeight="1">
      <c r="B1502" s="364">
        <v>45790</v>
      </c>
      <c r="C1502" s="68" t="s">
        <v>5279</v>
      </c>
      <c r="D1502" s="68" t="s">
        <v>1794</v>
      </c>
      <c r="E1502" s="68" t="s">
        <v>1987</v>
      </c>
      <c r="F1502" s="68">
        <v>11828</v>
      </c>
      <c r="G1502" s="366">
        <v>0.88680555555555551</v>
      </c>
      <c r="H1502" s="366">
        <v>0.89166666666666672</v>
      </c>
      <c r="I1502" s="68" t="s">
        <v>3524</v>
      </c>
      <c r="J1502" s="68" t="s">
        <v>5381</v>
      </c>
      <c r="K1502" s="68" t="s">
        <v>5382</v>
      </c>
    </row>
    <row r="1503" spans="2:11" ht="14.25" hidden="1" customHeight="1">
      <c r="B1503" s="364">
        <v>45790</v>
      </c>
      <c r="C1503" s="68" t="s">
        <v>5279</v>
      </c>
      <c r="D1503" s="68" t="s">
        <v>223</v>
      </c>
      <c r="E1503" s="68" t="s">
        <v>1987</v>
      </c>
      <c r="F1503" s="68">
        <v>10137</v>
      </c>
      <c r="G1503" s="366">
        <v>0.97222222222222221</v>
      </c>
      <c r="H1503" s="366">
        <v>0.9770833333333333</v>
      </c>
      <c r="I1503" s="68" t="s">
        <v>5383</v>
      </c>
      <c r="J1503" s="68" t="s">
        <v>5384</v>
      </c>
      <c r="K1503" s="68" t="s">
        <v>1993</v>
      </c>
    </row>
    <row r="1504" spans="2:11" ht="14.25" hidden="1" customHeight="1">
      <c r="B1504" s="364">
        <v>45790</v>
      </c>
      <c r="C1504" s="68" t="s">
        <v>5279</v>
      </c>
      <c r="D1504" s="68" t="s">
        <v>1733</v>
      </c>
      <c r="E1504" s="68" t="s">
        <v>1977</v>
      </c>
      <c r="F1504" s="68">
        <v>12180</v>
      </c>
      <c r="G1504" s="366">
        <v>0.84375</v>
      </c>
      <c r="H1504" s="366">
        <v>0.8930555555555556</v>
      </c>
      <c r="I1504" s="68" t="s">
        <v>5385</v>
      </c>
      <c r="J1504" s="68" t="s">
        <v>5386</v>
      </c>
      <c r="K1504" s="68" t="s">
        <v>2006</v>
      </c>
    </row>
    <row r="1505" spans="2:11" ht="14.25" hidden="1" customHeight="1">
      <c r="B1505" s="364">
        <v>45790</v>
      </c>
      <c r="C1505" s="68" t="s">
        <v>5279</v>
      </c>
      <c r="D1505" s="68" t="s">
        <v>1880</v>
      </c>
      <c r="E1505" s="68" t="s">
        <v>2004</v>
      </c>
      <c r="F1505" s="68">
        <v>3707</v>
      </c>
      <c r="G1505" s="366">
        <v>0.96944444444444444</v>
      </c>
      <c r="H1505" s="366">
        <v>0.97430555555555554</v>
      </c>
      <c r="I1505" s="68" t="s">
        <v>5387</v>
      </c>
      <c r="J1505" s="68" t="s">
        <v>5388</v>
      </c>
      <c r="K1505" s="68" t="s">
        <v>2006</v>
      </c>
    </row>
    <row r="1506" spans="2:11" ht="14.25" hidden="1" customHeight="1">
      <c r="B1506" s="364">
        <v>45790</v>
      </c>
      <c r="C1506" s="68" t="s">
        <v>5279</v>
      </c>
      <c r="D1506" s="68" t="s">
        <v>1731</v>
      </c>
      <c r="E1506" s="68" t="s">
        <v>1977</v>
      </c>
      <c r="F1506" s="68">
        <v>12732</v>
      </c>
      <c r="G1506" s="366">
        <v>0.83263888888888893</v>
      </c>
      <c r="H1506" s="366">
        <v>5.5555555555555558E-3</v>
      </c>
      <c r="I1506" s="68" t="s">
        <v>613</v>
      </c>
      <c r="J1506" s="68" t="s">
        <v>5389</v>
      </c>
      <c r="K1506" s="68" t="s">
        <v>2006</v>
      </c>
    </row>
    <row r="1507" spans="2:11" ht="14.25" hidden="1" customHeight="1">
      <c r="B1507" s="364">
        <v>45790</v>
      </c>
      <c r="C1507" s="68" t="s">
        <v>5279</v>
      </c>
      <c r="D1507" s="68" t="s">
        <v>1882</v>
      </c>
      <c r="E1507" s="68" t="s">
        <v>2004</v>
      </c>
      <c r="F1507" s="68">
        <v>3901</v>
      </c>
      <c r="G1507" s="366">
        <v>6.9444444444444441E-3</v>
      </c>
      <c r="H1507" s="366">
        <v>1.3888888888888888E-2</v>
      </c>
      <c r="I1507" s="68" t="s">
        <v>5390</v>
      </c>
      <c r="J1507" s="68" t="s">
        <v>5391</v>
      </c>
      <c r="K1507" s="68" t="s">
        <v>2006</v>
      </c>
    </row>
    <row r="1508" spans="2:11" ht="14.25" hidden="1" customHeight="1">
      <c r="B1508" s="364">
        <v>45790</v>
      </c>
      <c r="C1508" s="68" t="s">
        <v>5279</v>
      </c>
      <c r="D1508" s="68" t="s">
        <v>1742</v>
      </c>
      <c r="E1508" s="68" t="s">
        <v>1977</v>
      </c>
      <c r="F1508" s="68">
        <v>13795</v>
      </c>
      <c r="G1508" s="366">
        <v>0.98541666666666672</v>
      </c>
      <c r="H1508" s="366">
        <v>0</v>
      </c>
      <c r="I1508" s="68" t="s">
        <v>304</v>
      </c>
      <c r="J1508" s="68" t="s">
        <v>5392</v>
      </c>
      <c r="K1508" s="68" t="s">
        <v>2006</v>
      </c>
    </row>
    <row r="1509" spans="2:11" ht="14.25" hidden="1" customHeight="1">
      <c r="B1509" s="364">
        <v>45790</v>
      </c>
      <c r="C1509" s="68" t="s">
        <v>5279</v>
      </c>
      <c r="D1509" s="68" t="s">
        <v>1841</v>
      </c>
      <c r="E1509" s="68" t="s">
        <v>2004</v>
      </c>
      <c r="F1509" s="68">
        <v>1</v>
      </c>
      <c r="G1509" s="366">
        <v>0.97916666666666663</v>
      </c>
      <c r="H1509" s="366">
        <v>8.3333333333333329E-2</v>
      </c>
      <c r="I1509" s="68" t="s">
        <v>5393</v>
      </c>
      <c r="J1509" s="68" t="s">
        <v>5394</v>
      </c>
      <c r="K1509" s="68" t="s">
        <v>2631</v>
      </c>
    </row>
    <row r="1510" spans="2:11" ht="14.25" hidden="1" customHeight="1">
      <c r="B1510" s="364">
        <v>45790</v>
      </c>
      <c r="C1510" s="68" t="s">
        <v>5279</v>
      </c>
      <c r="D1510" s="68" t="s">
        <v>1743</v>
      </c>
      <c r="E1510" s="68" t="s">
        <v>1977</v>
      </c>
      <c r="F1510" s="68">
        <v>12488</v>
      </c>
      <c r="G1510" s="366">
        <v>0.92777777777777781</v>
      </c>
      <c r="H1510" s="366">
        <v>9.166666666666666E-2</v>
      </c>
      <c r="I1510" s="68" t="s">
        <v>1230</v>
      </c>
      <c r="J1510" s="68" t="s">
        <v>5395</v>
      </c>
      <c r="K1510" s="68" t="s">
        <v>5396</v>
      </c>
    </row>
    <row r="1511" spans="2:11" ht="14.25" hidden="1" customHeight="1">
      <c r="B1511" s="364">
        <v>45790</v>
      </c>
      <c r="C1511" s="68" t="s">
        <v>5279</v>
      </c>
      <c r="D1511" s="68" t="s">
        <v>1741</v>
      </c>
      <c r="E1511" s="68" t="s">
        <v>1977</v>
      </c>
      <c r="F1511" s="68">
        <v>10638</v>
      </c>
      <c r="G1511" s="366">
        <v>0.19583333333333333</v>
      </c>
      <c r="H1511" s="366">
        <v>0.2013888888888889</v>
      </c>
      <c r="I1511" s="68" t="s">
        <v>5385</v>
      </c>
      <c r="J1511" s="68" t="s">
        <v>5397</v>
      </c>
      <c r="K1511" s="68" t="s">
        <v>5398</v>
      </c>
    </row>
    <row r="1512" spans="2:11" ht="14.25" hidden="1" customHeight="1">
      <c r="B1512" s="364">
        <v>45791</v>
      </c>
      <c r="C1512" s="68" t="s">
        <v>5279</v>
      </c>
      <c r="D1512" s="68" t="s">
        <v>1735</v>
      </c>
      <c r="E1512" s="68" t="s">
        <v>1977</v>
      </c>
      <c r="F1512" s="68">
        <v>14111</v>
      </c>
      <c r="G1512" s="366">
        <v>0.29166666666666669</v>
      </c>
      <c r="H1512" s="366">
        <v>0.38194444444444442</v>
      </c>
      <c r="I1512" s="68" t="s">
        <v>5399</v>
      </c>
      <c r="J1512" s="68" t="s">
        <v>5400</v>
      </c>
      <c r="K1512" s="68" t="s">
        <v>5401</v>
      </c>
    </row>
    <row r="1513" spans="2:11" ht="14.25" hidden="1" customHeight="1">
      <c r="B1513" s="364">
        <v>45791</v>
      </c>
      <c r="C1513" s="68" t="s">
        <v>2868</v>
      </c>
      <c r="D1513" s="68" t="s">
        <v>100</v>
      </c>
      <c r="E1513" s="68" t="s">
        <v>1977</v>
      </c>
      <c r="F1513" s="68">
        <v>13003</v>
      </c>
      <c r="G1513" s="366">
        <v>0.29166666666666669</v>
      </c>
      <c r="H1513" s="366">
        <v>0.44444444444444442</v>
      </c>
      <c r="I1513" s="68" t="s">
        <v>5402</v>
      </c>
      <c r="J1513" s="68" t="s">
        <v>5403</v>
      </c>
      <c r="K1513" s="68" t="s">
        <v>5404</v>
      </c>
    </row>
    <row r="1514" spans="2:11" ht="14.25" hidden="1" customHeight="1">
      <c r="B1514" s="364">
        <v>45791</v>
      </c>
      <c r="C1514" s="68" t="s">
        <v>2868</v>
      </c>
      <c r="D1514" s="68" t="s">
        <v>1739</v>
      </c>
      <c r="E1514" s="68" t="s">
        <v>2004</v>
      </c>
      <c r="F1514" s="68">
        <v>0</v>
      </c>
      <c r="G1514" s="366">
        <v>0.375</v>
      </c>
      <c r="H1514" s="366">
        <v>0.48125000000000001</v>
      </c>
      <c r="I1514" s="68" t="s">
        <v>5405</v>
      </c>
      <c r="J1514" s="68" t="s">
        <v>5406</v>
      </c>
      <c r="K1514" s="68" t="s">
        <v>5407</v>
      </c>
    </row>
    <row r="1515" spans="2:11" ht="14.25" hidden="1" customHeight="1">
      <c r="B1515" s="364">
        <v>45791</v>
      </c>
      <c r="C1515" s="68" t="s">
        <v>2868</v>
      </c>
      <c r="D1515" s="68" t="s">
        <v>1873</v>
      </c>
      <c r="E1515" s="68" t="s">
        <v>2004</v>
      </c>
      <c r="F1515" s="68">
        <v>3673</v>
      </c>
      <c r="G1515" s="366">
        <v>0.29166666666666669</v>
      </c>
      <c r="H1515" s="366">
        <v>0.48749999999999999</v>
      </c>
      <c r="I1515" s="68" t="s">
        <v>5408</v>
      </c>
      <c r="J1515" s="68" t="s">
        <v>5409</v>
      </c>
      <c r="K1515" s="68" t="s">
        <v>5410</v>
      </c>
    </row>
    <row r="1516" spans="2:11" ht="14.25" hidden="1" customHeight="1">
      <c r="B1516" s="364">
        <v>45791</v>
      </c>
      <c r="C1516" s="68" t="s">
        <v>2868</v>
      </c>
      <c r="D1516" s="68" t="s">
        <v>1741</v>
      </c>
      <c r="E1516" s="68" t="s">
        <v>1977</v>
      </c>
      <c r="F1516" s="68">
        <v>10638</v>
      </c>
      <c r="G1516" s="366">
        <v>0.375</v>
      </c>
      <c r="H1516" s="366">
        <v>0.60972222222222228</v>
      </c>
      <c r="I1516" s="68" t="s">
        <v>5411</v>
      </c>
      <c r="J1516" s="68" t="s">
        <v>5412</v>
      </c>
      <c r="K1516" s="68" t="s">
        <v>5407</v>
      </c>
    </row>
    <row r="1517" spans="2:11" ht="14.25" hidden="1" customHeight="1">
      <c r="B1517" s="364">
        <v>45791</v>
      </c>
      <c r="C1517" s="68" t="s">
        <v>2868</v>
      </c>
      <c r="D1517" s="68" t="s">
        <v>1855</v>
      </c>
      <c r="E1517" s="68" t="s">
        <v>2004</v>
      </c>
      <c r="F1517" s="68">
        <v>4703</v>
      </c>
      <c r="G1517" s="366">
        <v>0.56111111111111112</v>
      </c>
      <c r="H1517" s="366">
        <v>0.6118055555555556</v>
      </c>
      <c r="I1517" s="68" t="s">
        <v>5413</v>
      </c>
      <c r="J1517" s="68" t="s">
        <v>5414</v>
      </c>
      <c r="K1517" s="68" t="s">
        <v>3902</v>
      </c>
    </row>
    <row r="1518" spans="2:11" ht="14.25" hidden="1" customHeight="1">
      <c r="B1518" s="364">
        <v>45791</v>
      </c>
      <c r="C1518" s="68" t="s">
        <v>4934</v>
      </c>
      <c r="D1518" s="68" t="s">
        <v>1862</v>
      </c>
      <c r="E1518" s="68" t="s">
        <v>2004</v>
      </c>
      <c r="F1518" s="68">
        <v>4492</v>
      </c>
      <c r="G1518" s="366">
        <v>0.55555555555555558</v>
      </c>
      <c r="H1518" s="366">
        <v>0.57916666666666672</v>
      </c>
      <c r="I1518" s="68" t="s">
        <v>5415</v>
      </c>
      <c r="J1518" s="68" t="s">
        <v>5416</v>
      </c>
      <c r="K1518" s="68" t="s">
        <v>3205</v>
      </c>
    </row>
    <row r="1519" spans="2:11" ht="14.25" hidden="1" customHeight="1">
      <c r="B1519" s="364">
        <v>45791</v>
      </c>
      <c r="C1519" s="68" t="s">
        <v>2868</v>
      </c>
      <c r="D1519" s="68" t="s">
        <v>1746</v>
      </c>
      <c r="E1519" s="68" t="s">
        <v>1977</v>
      </c>
      <c r="F1519" s="68">
        <v>13405</v>
      </c>
      <c r="G1519" s="366">
        <v>0.6069444444444444</v>
      </c>
      <c r="H1519" s="366">
        <v>0.62847222222222221</v>
      </c>
      <c r="I1519" s="68" t="s">
        <v>4805</v>
      </c>
      <c r="J1519" s="68" t="s">
        <v>5417</v>
      </c>
      <c r="K1519" s="68" t="s">
        <v>3205</v>
      </c>
    </row>
    <row r="1520" spans="2:11" ht="14.25" hidden="1" customHeight="1">
      <c r="B1520" s="364">
        <v>45791</v>
      </c>
      <c r="C1520" s="68" t="s">
        <v>2868</v>
      </c>
      <c r="D1520" s="68" t="s">
        <v>1866</v>
      </c>
      <c r="E1520" s="68" t="s">
        <v>2004</v>
      </c>
      <c r="F1520" s="68">
        <v>3617</v>
      </c>
      <c r="G1520" s="366">
        <v>0.54166666666666663</v>
      </c>
      <c r="H1520" s="366">
        <v>0.625</v>
      </c>
      <c r="I1520" s="68" t="s">
        <v>5418</v>
      </c>
      <c r="J1520" s="68" t="s">
        <v>5419</v>
      </c>
      <c r="K1520" s="68" t="s">
        <v>5420</v>
      </c>
    </row>
    <row r="1521" spans="2:11" ht="14.25" hidden="1" customHeight="1">
      <c r="B1521" s="364">
        <v>45791</v>
      </c>
      <c r="C1521" s="68" t="s">
        <v>2868</v>
      </c>
      <c r="D1521" s="68" t="s">
        <v>1733</v>
      </c>
      <c r="E1521" s="68" t="s">
        <v>1977</v>
      </c>
      <c r="F1521" s="68">
        <v>12187</v>
      </c>
      <c r="G1521" s="366">
        <v>0.60833333333333328</v>
      </c>
      <c r="H1521" s="366">
        <v>0.63958333333333328</v>
      </c>
      <c r="I1521" s="68" t="s">
        <v>5421</v>
      </c>
      <c r="J1521" s="68" t="s">
        <v>5422</v>
      </c>
      <c r="K1521" s="68" t="s">
        <v>5423</v>
      </c>
    </row>
    <row r="1522" spans="2:11" ht="14.25" hidden="1" customHeight="1">
      <c r="B1522" s="364">
        <v>45791</v>
      </c>
      <c r="C1522" s="68" t="s">
        <v>2868</v>
      </c>
      <c r="D1522" s="68" t="s">
        <v>1726</v>
      </c>
      <c r="E1522" s="68" t="s">
        <v>1977</v>
      </c>
      <c r="F1522" s="68">
        <v>15141</v>
      </c>
      <c r="G1522" s="366">
        <v>0.52430555555555558</v>
      </c>
      <c r="H1522" s="366">
        <v>0.64583333333333337</v>
      </c>
      <c r="I1522" s="68" t="s">
        <v>5424</v>
      </c>
      <c r="J1522" s="68" t="s">
        <v>5425</v>
      </c>
      <c r="K1522" s="68" t="s">
        <v>5426</v>
      </c>
    </row>
    <row r="1523" spans="2:11" ht="14.25" hidden="1" customHeight="1">
      <c r="B1523" s="364">
        <v>45791</v>
      </c>
      <c r="C1523" s="68" t="s">
        <v>2868</v>
      </c>
      <c r="D1523" s="68" t="s">
        <v>105</v>
      </c>
      <c r="E1523" s="68" t="s">
        <v>1977</v>
      </c>
      <c r="F1523" s="68">
        <v>13754</v>
      </c>
      <c r="G1523" s="366">
        <v>0.60069444444444442</v>
      </c>
      <c r="H1523" s="366">
        <v>0.65625</v>
      </c>
      <c r="I1523" s="68" t="s">
        <v>5427</v>
      </c>
      <c r="J1523" s="68" t="s">
        <v>5428</v>
      </c>
      <c r="K1523" s="68" t="s">
        <v>5429</v>
      </c>
    </row>
    <row r="1524" spans="2:11" ht="14.25" hidden="1" customHeight="1">
      <c r="B1524" s="364">
        <v>45791</v>
      </c>
      <c r="C1524" s="68" t="s">
        <v>2868</v>
      </c>
      <c r="D1524" s="68" t="s">
        <v>1876</v>
      </c>
      <c r="E1524" s="68" t="s">
        <v>2004</v>
      </c>
      <c r="F1524" s="68">
        <v>3427</v>
      </c>
      <c r="G1524" s="366">
        <v>0.54166666666666663</v>
      </c>
      <c r="H1524" s="366">
        <v>0.58333333333333337</v>
      </c>
      <c r="I1524" s="68" t="s">
        <v>5430</v>
      </c>
      <c r="J1524" s="68" t="s">
        <v>5431</v>
      </c>
      <c r="K1524" s="68" t="s">
        <v>2913</v>
      </c>
    </row>
    <row r="1525" spans="2:11" ht="14.25" hidden="1" customHeight="1">
      <c r="B1525" s="364">
        <v>45791</v>
      </c>
      <c r="C1525" s="68" t="s">
        <v>2868</v>
      </c>
      <c r="D1525" s="68" t="s">
        <v>216</v>
      </c>
      <c r="E1525" s="68" t="s">
        <v>1977</v>
      </c>
      <c r="F1525" s="68">
        <v>11753</v>
      </c>
      <c r="G1525" s="366">
        <v>0.55555555555555558</v>
      </c>
      <c r="H1525" s="366">
        <v>0.64930555555555558</v>
      </c>
      <c r="I1525" s="68" t="s">
        <v>5432</v>
      </c>
      <c r="J1525" s="68" t="s">
        <v>5433</v>
      </c>
      <c r="K1525" s="68" t="s">
        <v>5434</v>
      </c>
    </row>
    <row r="1526" spans="2:11" ht="14.25" hidden="1" customHeight="1">
      <c r="B1526" s="364">
        <v>45791</v>
      </c>
      <c r="C1526" s="68" t="s">
        <v>2868</v>
      </c>
      <c r="D1526" s="68" t="s">
        <v>1732</v>
      </c>
      <c r="E1526" s="68" t="s">
        <v>1977</v>
      </c>
      <c r="F1526" s="68">
        <v>13956</v>
      </c>
      <c r="G1526" s="366">
        <v>0.29166666666666669</v>
      </c>
      <c r="H1526" s="366">
        <v>0.69791666666666663</v>
      </c>
      <c r="I1526" s="68" t="s">
        <v>5435</v>
      </c>
      <c r="J1526" s="68" t="s">
        <v>5436</v>
      </c>
      <c r="K1526" s="68" t="s">
        <v>5437</v>
      </c>
    </row>
    <row r="1527" spans="2:11" ht="14.25" hidden="1" customHeight="1">
      <c r="B1527" s="364">
        <v>45791</v>
      </c>
      <c r="C1527" s="68" t="s">
        <v>5279</v>
      </c>
      <c r="D1527" s="68" t="s">
        <v>1802</v>
      </c>
      <c r="E1527" s="68" t="s">
        <v>1987</v>
      </c>
      <c r="F1527" s="68">
        <v>11622</v>
      </c>
      <c r="G1527" s="366">
        <v>0.95902777777777781</v>
      </c>
      <c r="H1527" s="366">
        <v>0.99861111111111112</v>
      </c>
      <c r="I1527" s="68" t="s">
        <v>4431</v>
      </c>
      <c r="J1527" s="68" t="s">
        <v>3476</v>
      </c>
      <c r="K1527" s="68" t="s">
        <v>3936</v>
      </c>
    </row>
    <row r="1528" spans="2:11" ht="14.25" hidden="1" customHeight="1">
      <c r="B1528" s="364">
        <v>45791</v>
      </c>
      <c r="C1528" s="68" t="s">
        <v>5279</v>
      </c>
      <c r="D1528" s="68" t="s">
        <v>106</v>
      </c>
      <c r="E1528" s="68" t="s">
        <v>2004</v>
      </c>
      <c r="F1528" s="68">
        <v>13250</v>
      </c>
      <c r="G1528" s="366">
        <v>0.97222222222222221</v>
      </c>
      <c r="H1528" s="366">
        <v>7.6388888888888886E-3</v>
      </c>
      <c r="I1528" s="68" t="s">
        <v>3274</v>
      </c>
      <c r="J1528" s="68" t="s">
        <v>3275</v>
      </c>
      <c r="K1528" s="68" t="s">
        <v>3936</v>
      </c>
    </row>
    <row r="1529" spans="2:11" ht="14.25" hidden="1" customHeight="1">
      <c r="B1529" s="364">
        <v>45791</v>
      </c>
      <c r="C1529" s="68" t="s">
        <v>2868</v>
      </c>
      <c r="D1529" s="68" t="s">
        <v>1794</v>
      </c>
      <c r="E1529" s="68" t="s">
        <v>1987</v>
      </c>
      <c r="F1529" s="68">
        <v>11834</v>
      </c>
      <c r="G1529" s="366">
        <v>0.6381944444444444</v>
      </c>
      <c r="H1529" s="366">
        <v>0.70416666666666672</v>
      </c>
      <c r="I1529" s="68" t="s">
        <v>5438</v>
      </c>
      <c r="J1529" s="68" t="s">
        <v>5439</v>
      </c>
      <c r="K1529" s="68" t="s">
        <v>5440</v>
      </c>
    </row>
    <row r="1530" spans="2:11" ht="14.25" hidden="1" customHeight="1">
      <c r="B1530" s="364">
        <v>45791</v>
      </c>
      <c r="C1530" s="68" t="s">
        <v>2868</v>
      </c>
      <c r="D1530" s="68" t="s">
        <v>1827</v>
      </c>
      <c r="E1530" s="68" t="s">
        <v>1987</v>
      </c>
      <c r="F1530" s="68">
        <v>6888</v>
      </c>
      <c r="G1530" s="366">
        <v>0.625</v>
      </c>
      <c r="H1530" s="366">
        <v>0.70833333333333337</v>
      </c>
      <c r="I1530" s="68" t="s">
        <v>5441</v>
      </c>
      <c r="J1530" s="68" t="s">
        <v>5442</v>
      </c>
      <c r="K1530" s="68" t="s">
        <v>4103</v>
      </c>
    </row>
    <row r="1531" spans="2:11" ht="14.25" hidden="1" customHeight="1">
      <c r="B1531" s="364">
        <v>45791</v>
      </c>
      <c r="C1531" s="68" t="s">
        <v>2868</v>
      </c>
      <c r="D1531" s="68" t="s">
        <v>1875</v>
      </c>
      <c r="E1531" s="68" t="s">
        <v>2004</v>
      </c>
      <c r="F1531" s="68">
        <v>3517</v>
      </c>
      <c r="G1531" s="366">
        <v>0.51111111111111107</v>
      </c>
      <c r="H1531" s="366">
        <v>0.56319444444444444</v>
      </c>
      <c r="I1531" s="68" t="s">
        <v>5443</v>
      </c>
      <c r="J1531" s="68" t="s">
        <v>5444</v>
      </c>
      <c r="K1531" s="68" t="s">
        <v>5445</v>
      </c>
    </row>
    <row r="1532" spans="2:11" ht="14.25" hidden="1" customHeight="1">
      <c r="B1532" s="364">
        <v>45791</v>
      </c>
      <c r="C1532" s="68" t="s">
        <v>2868</v>
      </c>
      <c r="D1532" s="68" t="s">
        <v>1839</v>
      </c>
      <c r="E1532" s="68" t="s">
        <v>2004</v>
      </c>
      <c r="F1532" s="68">
        <v>5148</v>
      </c>
      <c r="G1532" s="366">
        <v>0.52638888888888891</v>
      </c>
      <c r="H1532" s="366">
        <v>0.57013888888888886</v>
      </c>
      <c r="I1532" s="68" t="s">
        <v>3313</v>
      </c>
      <c r="J1532" s="68" t="s">
        <v>3314</v>
      </c>
      <c r="K1532" s="68" t="s">
        <v>5445</v>
      </c>
    </row>
    <row r="1533" spans="2:11" ht="14.25" hidden="1" customHeight="1">
      <c r="B1533" s="364">
        <v>45791</v>
      </c>
      <c r="C1533" s="68" t="s">
        <v>2868</v>
      </c>
      <c r="D1533" s="68" t="s">
        <v>1880</v>
      </c>
      <c r="E1533" s="68" t="s">
        <v>2004</v>
      </c>
      <c r="F1533" s="68">
        <v>3712</v>
      </c>
      <c r="G1533" s="366">
        <v>0.47013888888888888</v>
      </c>
      <c r="H1533" s="366">
        <v>0.65972222222222221</v>
      </c>
      <c r="I1533" s="68" t="s">
        <v>5446</v>
      </c>
      <c r="J1533" s="68" t="s">
        <v>3367</v>
      </c>
      <c r="K1533" s="68" t="s">
        <v>5447</v>
      </c>
    </row>
    <row r="1534" spans="2:11" ht="14.25" hidden="1" customHeight="1">
      <c r="B1534" s="364">
        <v>45791</v>
      </c>
      <c r="C1534" s="68" t="s">
        <v>2868</v>
      </c>
      <c r="D1534" s="68" t="s">
        <v>97</v>
      </c>
      <c r="E1534" s="68" t="s">
        <v>1977</v>
      </c>
      <c r="F1534" s="68">
        <v>13937</v>
      </c>
      <c r="G1534" s="366">
        <v>0.55694444444444446</v>
      </c>
      <c r="H1534" s="366">
        <v>0.59236111111111112</v>
      </c>
      <c r="I1534" s="68" t="s">
        <v>4424</v>
      </c>
      <c r="J1534" s="68" t="s">
        <v>5448</v>
      </c>
      <c r="K1534" s="68" t="s">
        <v>5449</v>
      </c>
    </row>
    <row r="1535" spans="2:11" ht="14.25" hidden="1" customHeight="1">
      <c r="B1535" s="364">
        <v>45791</v>
      </c>
      <c r="C1535" s="68" t="s">
        <v>2868</v>
      </c>
      <c r="D1535" s="68" t="s">
        <v>106</v>
      </c>
      <c r="E1535" s="68" t="s">
        <v>1977</v>
      </c>
      <c r="F1535" s="68">
        <v>13751</v>
      </c>
      <c r="G1535" s="366">
        <v>0.57986111111111116</v>
      </c>
      <c r="H1535" s="366">
        <v>0.68194444444444446</v>
      </c>
      <c r="I1535" s="68" t="s">
        <v>4424</v>
      </c>
      <c r="J1535" s="68" t="s">
        <v>5448</v>
      </c>
      <c r="K1535" s="68" t="s">
        <v>5450</v>
      </c>
    </row>
    <row r="1536" spans="2:11" ht="14.25" hidden="1" customHeight="1">
      <c r="B1536" s="364">
        <v>45791</v>
      </c>
      <c r="C1536" s="68" t="s">
        <v>2868</v>
      </c>
      <c r="D1536" s="68" t="s">
        <v>1845</v>
      </c>
      <c r="E1536" s="68" t="s">
        <v>2004</v>
      </c>
      <c r="F1536" s="68">
        <v>4824</v>
      </c>
      <c r="G1536" s="366">
        <v>0.33333333333333331</v>
      </c>
      <c r="H1536" s="366">
        <v>0.65555555555555556</v>
      </c>
      <c r="I1536" s="68" t="s">
        <v>5451</v>
      </c>
      <c r="J1536" s="68" t="s">
        <v>5452</v>
      </c>
      <c r="K1536" s="68" t="s">
        <v>5453</v>
      </c>
    </row>
    <row r="1537" spans="2:11" ht="14.25" hidden="1" customHeight="1">
      <c r="B1537" s="364">
        <v>45791</v>
      </c>
      <c r="C1537" s="68" t="s">
        <v>2868</v>
      </c>
      <c r="D1537" s="68" t="s">
        <v>102</v>
      </c>
      <c r="E1537" s="68" t="s">
        <v>1977</v>
      </c>
      <c r="F1537" s="68">
        <v>13464</v>
      </c>
      <c r="G1537" s="366">
        <v>0.79166666666666663</v>
      </c>
      <c r="H1537" s="366">
        <v>0.90277777777777779</v>
      </c>
      <c r="I1537" s="68" t="s">
        <v>5454</v>
      </c>
      <c r="J1537" s="68" t="s">
        <v>5455</v>
      </c>
      <c r="K1537" s="68" t="s">
        <v>5456</v>
      </c>
    </row>
    <row r="1538" spans="2:11" ht="14.25" hidden="1" customHeight="1">
      <c r="B1538" s="364">
        <v>45791</v>
      </c>
      <c r="C1538" s="68" t="s">
        <v>2868</v>
      </c>
      <c r="D1538" s="68" t="s">
        <v>1759</v>
      </c>
      <c r="E1538" s="68" t="s">
        <v>1977</v>
      </c>
      <c r="F1538" s="68">
        <v>14387</v>
      </c>
      <c r="G1538" s="366">
        <v>0.33333333333333331</v>
      </c>
      <c r="H1538" s="366">
        <v>0.39166666666666666</v>
      </c>
      <c r="I1538" s="68" t="s">
        <v>312</v>
      </c>
      <c r="J1538" s="68" t="s">
        <v>5096</v>
      </c>
      <c r="K1538" s="68" t="s">
        <v>5457</v>
      </c>
    </row>
    <row r="1539" spans="2:11" ht="14.25" hidden="1" customHeight="1">
      <c r="B1539" s="364">
        <v>45791</v>
      </c>
      <c r="C1539" s="68" t="s">
        <v>2868</v>
      </c>
      <c r="D1539" s="68" t="s">
        <v>1753</v>
      </c>
      <c r="E1539" s="68" t="s">
        <v>1977</v>
      </c>
      <c r="F1539" s="68">
        <v>13866</v>
      </c>
      <c r="G1539" s="366">
        <v>0.34791666666666665</v>
      </c>
      <c r="H1539" s="366">
        <v>0.40277777777777779</v>
      </c>
      <c r="I1539" s="68" t="s">
        <v>5458</v>
      </c>
      <c r="J1539" s="68" t="s">
        <v>5459</v>
      </c>
      <c r="K1539" s="68" t="s">
        <v>5457</v>
      </c>
    </row>
    <row r="1540" spans="2:11" ht="14.25" hidden="1" customHeight="1">
      <c r="B1540" s="364">
        <v>45791</v>
      </c>
      <c r="C1540" s="68" t="s">
        <v>2868</v>
      </c>
      <c r="D1540" s="68" t="s">
        <v>88</v>
      </c>
      <c r="E1540" s="68" t="s">
        <v>1977</v>
      </c>
      <c r="F1540" s="68">
        <v>12245</v>
      </c>
      <c r="G1540" s="366">
        <v>0.43055555555555558</v>
      </c>
      <c r="H1540" s="366">
        <v>0.47222222222222221</v>
      </c>
      <c r="I1540" s="68" t="s">
        <v>5458</v>
      </c>
      <c r="J1540" s="68" t="s">
        <v>5459</v>
      </c>
      <c r="K1540" s="68" t="s">
        <v>5457</v>
      </c>
    </row>
    <row r="1541" spans="2:11" ht="14.25" hidden="1" customHeight="1">
      <c r="B1541" s="364">
        <v>45791</v>
      </c>
      <c r="C1541" s="68" t="s">
        <v>2868</v>
      </c>
      <c r="D1541" s="68" t="s">
        <v>1792</v>
      </c>
      <c r="E1541" s="68" t="s">
        <v>1987</v>
      </c>
      <c r="F1541" s="68">
        <v>11117</v>
      </c>
      <c r="G1541" s="366">
        <v>0.91736111111111107</v>
      </c>
      <c r="H1541" s="366">
        <v>0.15625</v>
      </c>
      <c r="I1541" s="68" t="s">
        <v>5460</v>
      </c>
      <c r="J1541" s="68" t="s">
        <v>5461</v>
      </c>
      <c r="K1541" s="68" t="s">
        <v>5462</v>
      </c>
    </row>
    <row r="1542" spans="2:11" ht="14.25" hidden="1" customHeight="1">
      <c r="B1542" s="364">
        <v>45791</v>
      </c>
      <c r="C1542" s="68" t="s">
        <v>4934</v>
      </c>
      <c r="D1542" s="68" t="s">
        <v>1743</v>
      </c>
      <c r="E1542" s="68" t="s">
        <v>1977</v>
      </c>
      <c r="F1542" s="68">
        <v>12498</v>
      </c>
      <c r="G1542" s="366">
        <v>0.13055555555555556</v>
      </c>
      <c r="H1542" s="366">
        <v>0.18611111111111112</v>
      </c>
      <c r="I1542" s="68" t="s">
        <v>5463</v>
      </c>
      <c r="J1542" s="68" t="s">
        <v>5464</v>
      </c>
      <c r="K1542" s="68" t="s">
        <v>3717</v>
      </c>
    </row>
    <row r="1543" spans="2:11" ht="14.25" hidden="1" customHeight="1">
      <c r="B1543" s="364">
        <v>45791</v>
      </c>
      <c r="C1543" s="68" t="s">
        <v>2868</v>
      </c>
      <c r="D1543" s="68" t="s">
        <v>89</v>
      </c>
      <c r="E1543" s="68" t="s">
        <v>1977</v>
      </c>
      <c r="F1543" s="68">
        <v>816</v>
      </c>
      <c r="G1543" s="366">
        <v>0.625</v>
      </c>
      <c r="H1543" s="366">
        <v>0.6875</v>
      </c>
      <c r="I1543" s="68" t="s">
        <v>4072</v>
      </c>
      <c r="J1543" s="68" t="s">
        <v>5465</v>
      </c>
      <c r="K1543" s="68" t="s">
        <v>5466</v>
      </c>
    </row>
    <row r="1544" spans="2:11" ht="14.25" hidden="1" customHeight="1">
      <c r="B1544" s="364">
        <v>45791</v>
      </c>
      <c r="C1544" s="68" t="s">
        <v>4934</v>
      </c>
      <c r="D1544" s="68" t="s">
        <v>107</v>
      </c>
      <c r="E1544" s="68" t="s">
        <v>1977</v>
      </c>
      <c r="F1544" s="68">
        <v>13393</v>
      </c>
      <c r="G1544" s="366">
        <v>0.125</v>
      </c>
      <c r="H1544" s="366">
        <v>0.18055555555555555</v>
      </c>
      <c r="I1544" s="68" t="s">
        <v>312</v>
      </c>
      <c r="J1544" s="68" t="s">
        <v>5467</v>
      </c>
      <c r="K1544" s="68" t="s">
        <v>5103</v>
      </c>
    </row>
    <row r="1545" spans="2:11" ht="14.25" hidden="1" customHeight="1">
      <c r="B1545" s="364">
        <v>45791</v>
      </c>
      <c r="C1545" s="68" t="s">
        <v>2868</v>
      </c>
      <c r="D1545" s="68" t="s">
        <v>1731</v>
      </c>
      <c r="E1545" s="68" t="s">
        <v>1977</v>
      </c>
      <c r="F1545" s="68">
        <v>12738</v>
      </c>
      <c r="G1545" s="366">
        <v>0.94791666666666663</v>
      </c>
      <c r="H1545" s="366">
        <v>0.95833333333333337</v>
      </c>
      <c r="I1545" s="68" t="s">
        <v>5468</v>
      </c>
      <c r="J1545" s="68" t="s">
        <v>5469</v>
      </c>
      <c r="K1545" s="68" t="s">
        <v>3717</v>
      </c>
    </row>
    <row r="1546" spans="2:11" ht="14.25" hidden="1" customHeight="1">
      <c r="B1546" s="364">
        <v>45791</v>
      </c>
      <c r="C1546" s="68" t="s">
        <v>4934</v>
      </c>
      <c r="D1546" s="68" t="s">
        <v>1730</v>
      </c>
      <c r="E1546" s="68" t="s">
        <v>1977</v>
      </c>
      <c r="F1546" s="68">
        <v>14053</v>
      </c>
      <c r="G1546" s="366">
        <v>0.29166666666666669</v>
      </c>
      <c r="H1546" s="366">
        <v>0.34027777777777779</v>
      </c>
      <c r="I1546" s="68" t="s">
        <v>5470</v>
      </c>
      <c r="J1546" s="68" t="s">
        <v>5471</v>
      </c>
      <c r="K1546" s="68" t="s">
        <v>2913</v>
      </c>
    </row>
    <row r="1547" spans="2:11" ht="14.25" hidden="1" customHeight="1">
      <c r="B1547" s="364">
        <v>45791</v>
      </c>
      <c r="C1547" s="68" t="s">
        <v>4934</v>
      </c>
      <c r="D1547" s="68" t="s">
        <v>1759</v>
      </c>
      <c r="E1547" s="68" t="s">
        <v>1977</v>
      </c>
      <c r="F1547" s="68">
        <v>14394</v>
      </c>
      <c r="G1547" s="366">
        <v>0.3298611111111111</v>
      </c>
      <c r="H1547" s="366">
        <v>0.35486111111111113</v>
      </c>
      <c r="I1547" s="68" t="s">
        <v>5472</v>
      </c>
      <c r="J1547" s="68" t="s">
        <v>5473</v>
      </c>
      <c r="K1547" s="68" t="s">
        <v>2163</v>
      </c>
    </row>
    <row r="1548" spans="2:11" ht="14.25" hidden="1" customHeight="1">
      <c r="B1548" s="364">
        <v>45791</v>
      </c>
      <c r="C1548" s="68" t="s">
        <v>4934</v>
      </c>
      <c r="D1548" s="68" t="s">
        <v>107</v>
      </c>
      <c r="E1548" s="68" t="s">
        <v>1977</v>
      </c>
      <c r="F1548" s="68">
        <v>13395</v>
      </c>
      <c r="G1548" s="366">
        <v>0.33333333333333331</v>
      </c>
      <c r="H1548" s="366">
        <v>0.37847222222222221</v>
      </c>
      <c r="I1548" s="68" t="s">
        <v>5474</v>
      </c>
      <c r="J1548" s="68" t="s">
        <v>5475</v>
      </c>
      <c r="K1548" s="68" t="s">
        <v>2163</v>
      </c>
    </row>
    <row r="1549" spans="2:11" ht="14.25" hidden="1" customHeight="1">
      <c r="B1549" s="364">
        <v>45791</v>
      </c>
      <c r="C1549" s="68" t="s">
        <v>4934</v>
      </c>
      <c r="D1549" s="68" t="s">
        <v>5476</v>
      </c>
      <c r="E1549" s="68" t="s">
        <v>1977</v>
      </c>
      <c r="F1549" s="68" t="s">
        <v>379</v>
      </c>
      <c r="G1549" s="366">
        <v>0.29166666666666669</v>
      </c>
      <c r="H1549" s="366">
        <v>0.375</v>
      </c>
      <c r="I1549" s="68" t="s">
        <v>5477</v>
      </c>
      <c r="J1549" s="68" t="s">
        <v>5478</v>
      </c>
      <c r="K1549" s="68" t="s">
        <v>2490</v>
      </c>
    </row>
    <row r="1550" spans="2:11" ht="14.25" hidden="1" customHeight="1">
      <c r="B1550" s="364">
        <v>45791</v>
      </c>
      <c r="C1550" s="68" t="s">
        <v>2868</v>
      </c>
      <c r="D1550" s="68" t="s">
        <v>1876</v>
      </c>
      <c r="E1550" s="68" t="s">
        <v>2004</v>
      </c>
      <c r="F1550" s="68">
        <v>3439</v>
      </c>
      <c r="G1550" s="366">
        <v>0.29166666666666669</v>
      </c>
      <c r="H1550" s="366">
        <v>0.375</v>
      </c>
      <c r="I1550" s="68" t="s">
        <v>5479</v>
      </c>
      <c r="J1550" s="68" t="s">
        <v>5480</v>
      </c>
      <c r="K1550" s="68" t="s">
        <v>5481</v>
      </c>
    </row>
    <row r="1551" spans="2:11" ht="14.25" hidden="1" customHeight="1">
      <c r="B1551" s="364">
        <v>45791</v>
      </c>
      <c r="C1551" s="68" t="s">
        <v>4934</v>
      </c>
      <c r="D1551" s="68" t="s">
        <v>98</v>
      </c>
      <c r="E1551" s="68" t="s">
        <v>1977</v>
      </c>
      <c r="F1551" s="68">
        <v>13968</v>
      </c>
      <c r="G1551" s="366">
        <v>0.40625</v>
      </c>
      <c r="H1551" s="366">
        <v>0.42708333333333331</v>
      </c>
      <c r="I1551" s="68" t="s">
        <v>5482</v>
      </c>
      <c r="J1551" s="68" t="s">
        <v>5483</v>
      </c>
      <c r="K1551" s="68" t="s">
        <v>3370</v>
      </c>
    </row>
    <row r="1552" spans="2:11" ht="14.25" hidden="1" customHeight="1">
      <c r="B1552" s="364">
        <v>45791</v>
      </c>
      <c r="C1552" s="68" t="s">
        <v>4934</v>
      </c>
      <c r="D1552" s="68" t="s">
        <v>1839</v>
      </c>
      <c r="E1552" s="68" t="s">
        <v>1977</v>
      </c>
      <c r="F1552" s="68">
        <v>5161</v>
      </c>
      <c r="G1552" s="366">
        <v>0.29166666666666669</v>
      </c>
      <c r="H1552" s="366">
        <v>0.42499999999999999</v>
      </c>
      <c r="I1552" s="68" t="s">
        <v>5484</v>
      </c>
      <c r="J1552" s="68" t="s">
        <v>5485</v>
      </c>
      <c r="K1552" s="68" t="s">
        <v>5486</v>
      </c>
    </row>
    <row r="1553" spans="2:11" ht="14.25" hidden="1" customHeight="1">
      <c r="B1553" s="364">
        <v>45791</v>
      </c>
      <c r="C1553" s="68" t="s">
        <v>4934</v>
      </c>
      <c r="D1553" s="68" t="s">
        <v>95</v>
      </c>
      <c r="E1553" s="68" t="s">
        <v>1977</v>
      </c>
      <c r="F1553" s="68">
        <v>13968</v>
      </c>
      <c r="G1553" s="366">
        <v>0.41666666666666669</v>
      </c>
      <c r="H1553" s="366">
        <v>0.4375</v>
      </c>
      <c r="I1553" s="68" t="s">
        <v>4586</v>
      </c>
      <c r="J1553" s="68" t="s">
        <v>5487</v>
      </c>
      <c r="K1553" s="68" t="s">
        <v>5488</v>
      </c>
    </row>
    <row r="1554" spans="2:11" ht="14.25" hidden="1" customHeight="1">
      <c r="B1554" s="364">
        <v>45791</v>
      </c>
      <c r="C1554" s="68" t="s">
        <v>4934</v>
      </c>
      <c r="D1554" s="68" t="s">
        <v>1859</v>
      </c>
      <c r="E1554" s="68" t="s">
        <v>2004</v>
      </c>
      <c r="F1554" s="68">
        <v>4660</v>
      </c>
      <c r="G1554" s="366">
        <v>0.3215277777777778</v>
      </c>
      <c r="H1554" s="366">
        <v>0.37847222222222221</v>
      </c>
      <c r="I1554" s="68" t="s">
        <v>5489</v>
      </c>
      <c r="J1554" s="68" t="s">
        <v>5490</v>
      </c>
      <c r="K1554" s="68" t="s">
        <v>5491</v>
      </c>
    </row>
    <row r="1555" spans="2:11" ht="14.25" hidden="1" customHeight="1">
      <c r="B1555" s="364">
        <v>45791</v>
      </c>
      <c r="C1555" s="68" t="s">
        <v>4934</v>
      </c>
      <c r="D1555" s="68" t="s">
        <v>1864</v>
      </c>
      <c r="E1555" s="68" t="s">
        <v>2004</v>
      </c>
      <c r="F1555" s="68">
        <v>4095</v>
      </c>
      <c r="G1555" s="366">
        <v>0.33333333333333331</v>
      </c>
      <c r="H1555" s="366">
        <v>0.47222222222222221</v>
      </c>
      <c r="I1555" s="68" t="s">
        <v>5492</v>
      </c>
      <c r="J1555" s="68" t="s">
        <v>5493</v>
      </c>
      <c r="K1555" s="68" t="s">
        <v>5494</v>
      </c>
    </row>
    <row r="1556" spans="2:11" ht="14.25" hidden="1" customHeight="1">
      <c r="B1556" s="364">
        <v>45791</v>
      </c>
      <c r="C1556" s="68" t="s">
        <v>2868</v>
      </c>
      <c r="D1556" s="68" t="s">
        <v>1840</v>
      </c>
      <c r="E1556" s="68" t="s">
        <v>2004</v>
      </c>
      <c r="F1556" s="68">
        <v>5185</v>
      </c>
      <c r="G1556" s="366">
        <v>0.79027777777777775</v>
      </c>
      <c r="H1556" s="366">
        <v>0.875</v>
      </c>
      <c r="I1556" s="68" t="s">
        <v>3050</v>
      </c>
      <c r="J1556" s="68" t="s">
        <v>3051</v>
      </c>
      <c r="K1556" s="68" t="s">
        <v>5495</v>
      </c>
    </row>
    <row r="1557" spans="2:11" ht="14.25" hidden="1" customHeight="1">
      <c r="B1557" s="364">
        <v>45791</v>
      </c>
      <c r="C1557" s="68" t="s">
        <v>2868</v>
      </c>
      <c r="D1557" s="68" t="s">
        <v>1745</v>
      </c>
      <c r="E1557" s="68" t="s">
        <v>1977</v>
      </c>
      <c r="F1557" s="68">
        <v>13364</v>
      </c>
      <c r="G1557" s="366">
        <v>0.84375</v>
      </c>
      <c r="H1557" s="366">
        <v>0.86458333333333337</v>
      </c>
      <c r="I1557" s="68" t="s">
        <v>5496</v>
      </c>
      <c r="J1557" s="68" t="s">
        <v>5497</v>
      </c>
      <c r="K1557" s="68" t="s">
        <v>5495</v>
      </c>
    </row>
    <row r="1558" spans="2:11" ht="14.25" hidden="1" customHeight="1">
      <c r="B1558" s="364">
        <v>45791</v>
      </c>
      <c r="C1558" s="68" t="s">
        <v>2868</v>
      </c>
      <c r="D1558" s="68" t="s">
        <v>1735</v>
      </c>
      <c r="E1558" s="68" t="s">
        <v>1977</v>
      </c>
      <c r="F1558" s="68">
        <v>14116</v>
      </c>
      <c r="G1558" s="366">
        <v>0.85138888888888886</v>
      </c>
      <c r="H1558" s="366">
        <v>0.98263888888888884</v>
      </c>
      <c r="I1558" s="68" t="s">
        <v>5498</v>
      </c>
      <c r="J1558" s="68" t="s">
        <v>5499</v>
      </c>
      <c r="K1558" s="68" t="s">
        <v>5495</v>
      </c>
    </row>
    <row r="1559" spans="2:11" ht="14.25" hidden="1" customHeight="1">
      <c r="B1559" s="364">
        <v>45791</v>
      </c>
      <c r="C1559" s="68" t="s">
        <v>2868</v>
      </c>
      <c r="D1559" s="68" t="s">
        <v>1860</v>
      </c>
      <c r="E1559" s="68" t="s">
        <v>2004</v>
      </c>
      <c r="F1559" s="68">
        <v>4631</v>
      </c>
      <c r="G1559" s="366">
        <v>0.98958333333333337</v>
      </c>
      <c r="H1559" s="366">
        <v>0</v>
      </c>
      <c r="I1559" s="68" t="s">
        <v>3050</v>
      </c>
      <c r="J1559" s="68" t="s">
        <v>3051</v>
      </c>
      <c r="K1559" s="68" t="s">
        <v>5495</v>
      </c>
    </row>
    <row r="1560" spans="2:11" ht="14.25" hidden="1" customHeight="1">
      <c r="B1560" s="364">
        <v>45791</v>
      </c>
      <c r="C1560" s="68" t="s">
        <v>2868</v>
      </c>
      <c r="D1560" s="68" t="s">
        <v>213</v>
      </c>
      <c r="E1560" s="68" t="s">
        <v>1977</v>
      </c>
      <c r="F1560" s="68">
        <v>13295</v>
      </c>
      <c r="G1560" s="366">
        <v>0.84375</v>
      </c>
      <c r="H1560" s="366">
        <v>0.1736111111111111</v>
      </c>
      <c r="I1560" s="68" t="s">
        <v>5500</v>
      </c>
      <c r="J1560" s="68" t="s">
        <v>5501</v>
      </c>
      <c r="K1560" s="68" t="s">
        <v>5495</v>
      </c>
    </row>
    <row r="1561" spans="2:11" ht="14.25" hidden="1" customHeight="1">
      <c r="B1561" s="364">
        <v>45791</v>
      </c>
      <c r="C1561" s="68" t="s">
        <v>4934</v>
      </c>
      <c r="D1561" s="68" t="s">
        <v>1748</v>
      </c>
      <c r="E1561" s="68" t="s">
        <v>1977</v>
      </c>
      <c r="F1561" s="68">
        <v>14137</v>
      </c>
      <c r="G1561" s="366">
        <v>0.33333333333333331</v>
      </c>
      <c r="H1561" s="366">
        <v>0.39583333333333331</v>
      </c>
      <c r="I1561" s="68" t="s">
        <v>4072</v>
      </c>
      <c r="J1561" s="68" t="s">
        <v>5502</v>
      </c>
      <c r="K1561" s="68" t="s">
        <v>5503</v>
      </c>
    </row>
    <row r="1562" spans="2:11" ht="14.25" hidden="1" customHeight="1">
      <c r="B1562" s="364">
        <v>45791</v>
      </c>
      <c r="C1562" s="68" t="s">
        <v>2868</v>
      </c>
      <c r="D1562" s="68" t="s">
        <v>1744</v>
      </c>
      <c r="E1562" s="68" t="s">
        <v>1977</v>
      </c>
      <c r="F1562" s="68">
        <v>12890</v>
      </c>
      <c r="G1562" s="366">
        <v>0.1701388888888889</v>
      </c>
      <c r="H1562" s="366">
        <v>0.18680555555555556</v>
      </c>
      <c r="I1562" s="68" t="s">
        <v>5504</v>
      </c>
      <c r="J1562" s="68" t="s">
        <v>5505</v>
      </c>
      <c r="K1562" s="68" t="s">
        <v>5495</v>
      </c>
    </row>
    <row r="1563" spans="2:11" ht="14.25" hidden="1" customHeight="1">
      <c r="B1563" s="364">
        <v>45792</v>
      </c>
      <c r="C1563" s="68" t="s">
        <v>4934</v>
      </c>
      <c r="D1563" s="68" t="s">
        <v>1871</v>
      </c>
      <c r="E1563" s="68" t="s">
        <v>2004</v>
      </c>
      <c r="F1563" s="68">
        <v>3619</v>
      </c>
      <c r="G1563" s="366">
        <v>0.39583333333333331</v>
      </c>
      <c r="H1563" s="366">
        <v>0.66666666666666663</v>
      </c>
      <c r="I1563" s="68" t="s">
        <v>4072</v>
      </c>
      <c r="J1563" s="68" t="s">
        <v>5506</v>
      </c>
      <c r="K1563" s="68" t="s">
        <v>5507</v>
      </c>
    </row>
    <row r="1564" spans="2:11" ht="14.25" hidden="1" customHeight="1">
      <c r="B1564" s="364">
        <v>45792</v>
      </c>
      <c r="C1564" s="68" t="s">
        <v>4934</v>
      </c>
      <c r="D1564" s="68" t="s">
        <v>1841</v>
      </c>
      <c r="E1564" s="68" t="s">
        <v>2004</v>
      </c>
      <c r="F1564" s="68">
        <v>5263</v>
      </c>
      <c r="G1564" s="366">
        <v>0.39027777777777778</v>
      </c>
      <c r="H1564" s="366">
        <v>0.43680555555555556</v>
      </c>
      <c r="I1564" s="68" t="s">
        <v>2014</v>
      </c>
      <c r="J1564" s="68" t="s">
        <v>5508</v>
      </c>
      <c r="K1564" s="68" t="s">
        <v>3205</v>
      </c>
    </row>
    <row r="1565" spans="2:11" ht="14.25" hidden="1" customHeight="1">
      <c r="B1565" s="364">
        <v>45792</v>
      </c>
      <c r="C1565" s="68" t="s">
        <v>4934</v>
      </c>
      <c r="D1565" s="68" t="s">
        <v>1750</v>
      </c>
      <c r="E1565" s="68" t="s">
        <v>1977</v>
      </c>
      <c r="F1565" s="68" t="s">
        <v>382</v>
      </c>
      <c r="G1565" s="366">
        <v>0.54097222222222219</v>
      </c>
      <c r="H1565" s="366">
        <v>0.62430555555555556</v>
      </c>
      <c r="I1565" s="68" t="s">
        <v>5509</v>
      </c>
      <c r="J1565" s="68" t="s">
        <v>5510</v>
      </c>
      <c r="K1565" s="68" t="s">
        <v>3205</v>
      </c>
    </row>
    <row r="1566" spans="2:11" ht="14.25" hidden="1" customHeight="1">
      <c r="B1566" s="364">
        <v>45792</v>
      </c>
      <c r="C1566" s="68" t="s">
        <v>4934</v>
      </c>
      <c r="D1566" s="68" t="s">
        <v>1732</v>
      </c>
      <c r="E1566" s="68" t="s">
        <v>1977</v>
      </c>
      <c r="F1566" s="68">
        <v>13962</v>
      </c>
      <c r="G1566" s="366">
        <v>0.125</v>
      </c>
      <c r="H1566" s="366">
        <v>0.375</v>
      </c>
      <c r="I1566" s="68" t="s">
        <v>383</v>
      </c>
      <c r="J1566" s="68" t="s">
        <v>5511</v>
      </c>
      <c r="K1566" s="68" t="s">
        <v>3687</v>
      </c>
    </row>
    <row r="1567" spans="2:11" ht="14.25" hidden="1" customHeight="1">
      <c r="B1567" s="364">
        <v>45792</v>
      </c>
      <c r="C1567" s="68" t="s">
        <v>4934</v>
      </c>
      <c r="D1567" s="68" t="s">
        <v>1857</v>
      </c>
      <c r="E1567" s="68" t="s">
        <v>2004</v>
      </c>
      <c r="F1567" s="68">
        <v>4892</v>
      </c>
      <c r="G1567" s="366">
        <v>0.39027777777777778</v>
      </c>
      <c r="H1567" s="366">
        <v>0.63541666666666663</v>
      </c>
      <c r="I1567" s="68" t="s">
        <v>5512</v>
      </c>
      <c r="J1567" s="68" t="s">
        <v>5513</v>
      </c>
      <c r="K1567" s="68" t="s">
        <v>5514</v>
      </c>
    </row>
    <row r="1568" spans="2:11" ht="14.25" hidden="1" customHeight="1">
      <c r="B1568" s="364">
        <v>45792</v>
      </c>
      <c r="C1568" s="68" t="s">
        <v>4934</v>
      </c>
      <c r="D1568" s="68" t="s">
        <v>1878</v>
      </c>
      <c r="E1568" s="68" t="s">
        <v>2004</v>
      </c>
      <c r="F1568" s="68">
        <v>3671</v>
      </c>
      <c r="G1568" s="366">
        <v>0.375</v>
      </c>
      <c r="H1568" s="366">
        <v>0.66666666666666663</v>
      </c>
      <c r="I1568" s="68" t="s">
        <v>5515</v>
      </c>
      <c r="J1568" s="68" t="s">
        <v>5516</v>
      </c>
      <c r="K1568" s="68" t="s">
        <v>5517</v>
      </c>
    </row>
    <row r="1569" spans="2:11" ht="14.25" hidden="1" customHeight="1">
      <c r="B1569" s="364">
        <v>45792</v>
      </c>
      <c r="C1569" s="68" t="s">
        <v>4934</v>
      </c>
      <c r="D1569" s="68" t="s">
        <v>1765</v>
      </c>
      <c r="E1569" s="68" t="s">
        <v>1977</v>
      </c>
      <c r="F1569" s="68">
        <v>13365</v>
      </c>
      <c r="G1569" s="366">
        <v>0.58333333333333337</v>
      </c>
      <c r="H1569" s="366">
        <v>0.66666666666666663</v>
      </c>
      <c r="I1569" s="68" t="s">
        <v>4072</v>
      </c>
      <c r="J1569" s="68" t="s">
        <v>5518</v>
      </c>
      <c r="K1569" s="68" t="s">
        <v>5519</v>
      </c>
    </row>
    <row r="1570" spans="2:11" ht="14.25" hidden="1" customHeight="1">
      <c r="B1570" s="364">
        <v>45792</v>
      </c>
      <c r="C1570" s="68" t="s">
        <v>4934</v>
      </c>
      <c r="D1570" s="68" t="s">
        <v>1741</v>
      </c>
      <c r="E1570" s="68" t="s">
        <v>1977</v>
      </c>
      <c r="F1570" s="68">
        <v>10653</v>
      </c>
      <c r="G1570" s="366">
        <v>0.87847222222222221</v>
      </c>
      <c r="H1570" s="366">
        <v>0.90972222222222221</v>
      </c>
      <c r="I1570" s="68" t="s">
        <v>5520</v>
      </c>
      <c r="J1570" s="68" t="s">
        <v>5521</v>
      </c>
      <c r="K1570" s="68" t="s">
        <v>5522</v>
      </c>
    </row>
    <row r="1571" spans="2:11" ht="14.25" hidden="1" customHeight="1">
      <c r="B1571" s="364">
        <v>45792</v>
      </c>
      <c r="C1571" s="68" t="s">
        <v>4934</v>
      </c>
      <c r="D1571" s="68" t="s">
        <v>1736</v>
      </c>
      <c r="E1571" s="68" t="s">
        <v>1977</v>
      </c>
      <c r="F1571" s="68">
        <v>10890</v>
      </c>
      <c r="G1571" s="366">
        <v>0.83333333333333337</v>
      </c>
      <c r="H1571" s="366">
        <v>0.93055555555555558</v>
      </c>
      <c r="I1571" s="68" t="s">
        <v>5523</v>
      </c>
      <c r="J1571" s="68" t="s">
        <v>5524</v>
      </c>
      <c r="K1571" s="68" t="s">
        <v>5074</v>
      </c>
    </row>
    <row r="1572" spans="2:11" ht="14.25" hidden="1" customHeight="1">
      <c r="B1572" s="364">
        <v>45792</v>
      </c>
      <c r="C1572" s="68" t="s">
        <v>4934</v>
      </c>
      <c r="D1572" s="68" t="s">
        <v>1798</v>
      </c>
      <c r="E1572" s="68" t="s">
        <v>1987</v>
      </c>
      <c r="F1572" s="68">
        <v>11573</v>
      </c>
      <c r="G1572" s="366">
        <v>4.8611111111111112E-2</v>
      </c>
      <c r="H1572" s="366">
        <v>0.93402777777777779</v>
      </c>
      <c r="I1572" s="68" t="s">
        <v>3410</v>
      </c>
      <c r="J1572" s="68" t="s">
        <v>3411</v>
      </c>
      <c r="K1572" s="68" t="s">
        <v>5525</v>
      </c>
    </row>
    <row r="1573" spans="2:11" ht="14.25" hidden="1" customHeight="1">
      <c r="B1573" s="364">
        <v>45792</v>
      </c>
      <c r="C1573" s="68" t="s">
        <v>4934</v>
      </c>
      <c r="D1573" s="68" t="s">
        <v>1848</v>
      </c>
      <c r="E1573" s="68" t="s">
        <v>2004</v>
      </c>
      <c r="F1573" s="68">
        <v>4912</v>
      </c>
      <c r="G1573" s="366">
        <v>0.70833333333333337</v>
      </c>
      <c r="H1573" s="366">
        <v>0.95625000000000004</v>
      </c>
      <c r="I1573" s="68" t="s">
        <v>5305</v>
      </c>
      <c r="J1573" s="68" t="s">
        <v>5306</v>
      </c>
      <c r="K1573" s="68" t="s">
        <v>5526</v>
      </c>
    </row>
    <row r="1574" spans="2:11" ht="14.25" hidden="1" customHeight="1">
      <c r="B1574" s="364">
        <v>45792</v>
      </c>
      <c r="C1574" s="68" t="s">
        <v>4934</v>
      </c>
      <c r="D1574" s="68" t="s">
        <v>1856</v>
      </c>
      <c r="E1574" s="68" t="s">
        <v>2004</v>
      </c>
      <c r="F1574" s="68">
        <v>4764</v>
      </c>
      <c r="G1574" s="366">
        <v>0.70208333333333328</v>
      </c>
      <c r="H1574" s="366">
        <v>0.96597222222222223</v>
      </c>
      <c r="I1574" s="68" t="s">
        <v>1127</v>
      </c>
      <c r="J1574" s="68" t="s">
        <v>5327</v>
      </c>
      <c r="K1574" s="68" t="s">
        <v>5527</v>
      </c>
    </row>
    <row r="1575" spans="2:11" ht="14.25" hidden="1" customHeight="1">
      <c r="B1575" s="364">
        <v>45792</v>
      </c>
      <c r="C1575" s="68" t="s">
        <v>4934</v>
      </c>
      <c r="D1575" s="68" t="s">
        <v>1845</v>
      </c>
      <c r="E1575" s="68" t="s">
        <v>2004</v>
      </c>
      <c r="F1575" s="68">
        <v>4824</v>
      </c>
      <c r="G1575" s="366">
        <v>0.79166666666666663</v>
      </c>
      <c r="H1575" s="366">
        <v>0.97916666666666663</v>
      </c>
      <c r="I1575" s="68" t="s">
        <v>5528</v>
      </c>
      <c r="J1575" s="68" t="s">
        <v>5529</v>
      </c>
      <c r="K1575" s="68" t="s">
        <v>5530</v>
      </c>
    </row>
    <row r="1576" spans="2:11" ht="14.25" hidden="1" customHeight="1">
      <c r="B1576" s="364">
        <v>45792</v>
      </c>
      <c r="C1576" s="68" t="s">
        <v>4934</v>
      </c>
      <c r="D1576" s="68" t="s">
        <v>1866</v>
      </c>
      <c r="E1576" s="68" t="s">
        <v>2004</v>
      </c>
      <c r="F1576" s="68">
        <v>3632</v>
      </c>
      <c r="G1576" s="366">
        <v>0.5708333333333333</v>
      </c>
      <c r="H1576" s="366">
        <v>0.97847222222222219</v>
      </c>
      <c r="I1576" s="68" t="s">
        <v>309</v>
      </c>
      <c r="J1576" s="68" t="s">
        <v>310</v>
      </c>
      <c r="K1576" s="68" t="s">
        <v>5527</v>
      </c>
    </row>
    <row r="1577" spans="2:11" ht="14.25" hidden="1" customHeight="1">
      <c r="B1577" s="364">
        <v>45792</v>
      </c>
      <c r="C1577" s="68" t="s">
        <v>4934</v>
      </c>
      <c r="D1577" s="68" t="s">
        <v>1853</v>
      </c>
      <c r="E1577" s="68" t="s">
        <v>2004</v>
      </c>
      <c r="F1577" s="68">
        <v>4917</v>
      </c>
      <c r="G1577" s="366">
        <v>0.54374999999999996</v>
      </c>
      <c r="H1577" s="366">
        <v>0.98750000000000004</v>
      </c>
      <c r="I1577" s="68" t="s">
        <v>309</v>
      </c>
      <c r="J1577" s="68" t="s">
        <v>310</v>
      </c>
      <c r="K1577" s="68" t="s">
        <v>5527</v>
      </c>
    </row>
    <row r="1578" spans="2:11" ht="14.25" hidden="1" customHeight="1">
      <c r="B1578" s="364">
        <v>45792</v>
      </c>
      <c r="C1578" s="68" t="s">
        <v>4934</v>
      </c>
      <c r="D1578" s="68" t="s">
        <v>1790</v>
      </c>
      <c r="E1578" s="68" t="s">
        <v>1987</v>
      </c>
      <c r="F1578" s="68">
        <v>12100</v>
      </c>
      <c r="G1578" s="366">
        <v>0.43055555555555558</v>
      </c>
      <c r="H1578" s="366">
        <v>0.51597222222222228</v>
      </c>
      <c r="I1578" s="68" t="s">
        <v>5531</v>
      </c>
      <c r="J1578" s="68" t="s">
        <v>5532</v>
      </c>
      <c r="K1578" s="68" t="s">
        <v>5533</v>
      </c>
    </row>
    <row r="1579" spans="2:11" ht="14.25" hidden="1" customHeight="1">
      <c r="B1579" s="364">
        <v>45792</v>
      </c>
      <c r="C1579" s="68" t="s">
        <v>4934</v>
      </c>
      <c r="D1579" s="68" t="s">
        <v>1878</v>
      </c>
      <c r="E1579" s="68" t="s">
        <v>2004</v>
      </c>
      <c r="F1579" s="68">
        <v>3672</v>
      </c>
      <c r="G1579" s="366">
        <v>0.85416666666666663</v>
      </c>
      <c r="H1579" s="366">
        <v>0.96875</v>
      </c>
      <c r="I1579" s="68" t="s">
        <v>5534</v>
      </c>
      <c r="J1579" s="68" t="s">
        <v>5535</v>
      </c>
      <c r="K1579" s="68" t="s">
        <v>2196</v>
      </c>
    </row>
    <row r="1580" spans="2:11" ht="14.25" hidden="1" customHeight="1">
      <c r="B1580" s="364">
        <v>45792</v>
      </c>
      <c r="C1580" s="68" t="s">
        <v>4934</v>
      </c>
      <c r="D1580" s="68" t="s">
        <v>1744</v>
      </c>
      <c r="E1580" s="68" t="s">
        <v>1977</v>
      </c>
      <c r="F1580" s="68">
        <v>12892</v>
      </c>
      <c r="G1580" s="366">
        <v>0.99930555555555556</v>
      </c>
      <c r="H1580" s="366">
        <v>0.10347222222222222</v>
      </c>
      <c r="I1580" s="68" t="s">
        <v>5536</v>
      </c>
      <c r="J1580" s="68" t="s">
        <v>4545</v>
      </c>
      <c r="K1580" s="68" t="s">
        <v>3239</v>
      </c>
    </row>
    <row r="1581" spans="2:11" ht="14.25" hidden="1" customHeight="1">
      <c r="B1581" s="364">
        <v>45792</v>
      </c>
      <c r="C1581" s="68" t="s">
        <v>4934</v>
      </c>
      <c r="D1581" s="68" t="s">
        <v>1837</v>
      </c>
      <c r="E1581" s="68" t="s">
        <v>2004</v>
      </c>
      <c r="F1581" s="68">
        <v>5047</v>
      </c>
      <c r="G1581" s="366">
        <v>0.79166666666666663</v>
      </c>
      <c r="H1581" s="366">
        <v>0.13194444444444445</v>
      </c>
      <c r="I1581" s="68" t="s">
        <v>5537</v>
      </c>
      <c r="J1581" s="68" t="s">
        <v>5538</v>
      </c>
      <c r="K1581" s="68" t="s">
        <v>5539</v>
      </c>
    </row>
    <row r="1582" spans="2:11" ht="14.25" hidden="1" customHeight="1">
      <c r="B1582" s="364">
        <v>45792</v>
      </c>
      <c r="C1582" s="68" t="s">
        <v>4934</v>
      </c>
      <c r="D1582" s="68" t="s">
        <v>1853</v>
      </c>
      <c r="E1582" s="68" t="s">
        <v>2004</v>
      </c>
      <c r="F1582" s="68">
        <v>4921</v>
      </c>
      <c r="G1582" s="366">
        <v>0.15138888888888888</v>
      </c>
      <c r="H1582" s="366">
        <v>0.15972222222222221</v>
      </c>
      <c r="I1582" s="68" t="s">
        <v>5540</v>
      </c>
      <c r="J1582" s="68" t="s">
        <v>5541</v>
      </c>
      <c r="K1582" s="68" t="s">
        <v>2693</v>
      </c>
    </row>
    <row r="1583" spans="2:11" ht="14.25" hidden="1" customHeight="1">
      <c r="B1583" s="364">
        <v>45793</v>
      </c>
      <c r="C1583" s="68" t="s">
        <v>5542</v>
      </c>
      <c r="D1583" s="68" t="s">
        <v>1796</v>
      </c>
      <c r="E1583" s="68" t="s">
        <v>1987</v>
      </c>
      <c r="F1583" s="68">
        <v>11520</v>
      </c>
      <c r="G1583" s="366">
        <v>0.35347222222222224</v>
      </c>
      <c r="H1583" s="366">
        <v>0.37986111111111109</v>
      </c>
      <c r="I1583" s="68" t="s">
        <v>1230</v>
      </c>
      <c r="J1583" s="68" t="s">
        <v>3100</v>
      </c>
      <c r="K1583" s="68" t="s">
        <v>5543</v>
      </c>
    </row>
    <row r="1584" spans="2:11" ht="14.25" hidden="1" customHeight="1">
      <c r="B1584" s="364">
        <v>45793</v>
      </c>
      <c r="C1584" s="68" t="s">
        <v>5542</v>
      </c>
      <c r="D1584" s="68" t="s">
        <v>1840</v>
      </c>
      <c r="E1584" s="68" t="s">
        <v>2004</v>
      </c>
      <c r="F1584" s="68">
        <v>5200</v>
      </c>
      <c r="G1584" s="366">
        <v>0.29166666666666669</v>
      </c>
      <c r="H1584" s="366">
        <v>0.49513888888888891</v>
      </c>
      <c r="I1584" s="68" t="s">
        <v>5544</v>
      </c>
      <c r="J1584" s="68" t="s">
        <v>5545</v>
      </c>
      <c r="K1584" s="68" t="s">
        <v>5546</v>
      </c>
    </row>
    <row r="1585" spans="2:11" ht="14.25" hidden="1" customHeight="1">
      <c r="B1585" s="364">
        <v>45793</v>
      </c>
      <c r="C1585" s="68" t="s">
        <v>4934</v>
      </c>
      <c r="D1585" s="68" t="s">
        <v>1821</v>
      </c>
      <c r="E1585" s="68" t="s">
        <v>1987</v>
      </c>
      <c r="F1585" s="68">
        <v>6921</v>
      </c>
      <c r="G1585" s="366">
        <v>0.29166666666666669</v>
      </c>
      <c r="H1585" s="366">
        <v>0.61111111111111116</v>
      </c>
      <c r="I1585" s="68" t="s">
        <v>5547</v>
      </c>
      <c r="J1585" s="68" t="s">
        <v>5548</v>
      </c>
      <c r="K1585" s="68" t="s">
        <v>5549</v>
      </c>
    </row>
    <row r="1586" spans="2:11" ht="14.25" hidden="1" customHeight="1">
      <c r="B1586" s="364">
        <v>45793</v>
      </c>
      <c r="C1586" s="68" t="s">
        <v>5542</v>
      </c>
      <c r="D1586" s="68" t="s">
        <v>1792</v>
      </c>
      <c r="E1586" s="68" t="s">
        <v>1987</v>
      </c>
      <c r="F1586" s="68">
        <v>11130</v>
      </c>
      <c r="G1586" s="366">
        <v>0.4284722222222222</v>
      </c>
      <c r="H1586" s="366">
        <v>0.58333333333333337</v>
      </c>
      <c r="I1586" s="68" t="s">
        <v>5550</v>
      </c>
      <c r="J1586" s="68" t="s">
        <v>5551</v>
      </c>
      <c r="K1586" s="68" t="s">
        <v>5549</v>
      </c>
    </row>
    <row r="1587" spans="2:11" ht="14.25" hidden="1" customHeight="1">
      <c r="B1587" s="364">
        <v>45793</v>
      </c>
      <c r="C1587" s="68" t="s">
        <v>5542</v>
      </c>
      <c r="D1587" s="68" t="s">
        <v>1794</v>
      </c>
      <c r="E1587" s="68" t="s">
        <v>1987</v>
      </c>
      <c r="F1587" s="68">
        <v>11855</v>
      </c>
      <c r="G1587" s="366">
        <v>0.4284722222222222</v>
      </c>
      <c r="H1587" s="366">
        <v>0.58333333333333337</v>
      </c>
      <c r="I1587" s="68" t="s">
        <v>5552</v>
      </c>
      <c r="J1587" s="68" t="s">
        <v>5553</v>
      </c>
      <c r="K1587" s="68" t="s">
        <v>5554</v>
      </c>
    </row>
    <row r="1588" spans="2:11" ht="14.25" hidden="1" customHeight="1">
      <c r="B1588" s="364">
        <v>45793</v>
      </c>
      <c r="C1588" s="68" t="s">
        <v>5542</v>
      </c>
      <c r="D1588" s="68" t="s">
        <v>1874</v>
      </c>
      <c r="E1588" s="68" t="s">
        <v>2004</v>
      </c>
      <c r="F1588" s="68">
        <v>3635</v>
      </c>
      <c r="G1588" s="366">
        <v>0.60069444444444442</v>
      </c>
      <c r="H1588" s="366">
        <v>0.63680555555555551</v>
      </c>
      <c r="I1588" s="68" t="s">
        <v>5555</v>
      </c>
      <c r="J1588" s="68" t="s">
        <v>5556</v>
      </c>
      <c r="K1588" s="68" t="s">
        <v>5557</v>
      </c>
    </row>
    <row r="1589" spans="2:11" ht="14.25" hidden="1" customHeight="1">
      <c r="B1589" s="364">
        <v>45793</v>
      </c>
      <c r="C1589" s="68" t="s">
        <v>5542</v>
      </c>
      <c r="D1589" s="68" t="s">
        <v>1879</v>
      </c>
      <c r="E1589" s="68" t="s">
        <v>2004</v>
      </c>
      <c r="F1589" s="68">
        <v>3779</v>
      </c>
      <c r="G1589" s="366">
        <v>0.32847222222222222</v>
      </c>
      <c r="H1589" s="366">
        <v>0.35416666666666669</v>
      </c>
      <c r="I1589" s="68" t="s">
        <v>5558</v>
      </c>
      <c r="J1589" s="68" t="s">
        <v>4521</v>
      </c>
      <c r="K1589" s="68" t="s">
        <v>4947</v>
      </c>
    </row>
    <row r="1590" spans="2:11" ht="14.25" hidden="1" customHeight="1">
      <c r="B1590" s="364">
        <v>45793</v>
      </c>
      <c r="C1590" s="68" t="s">
        <v>5542</v>
      </c>
      <c r="D1590" s="68" t="s">
        <v>1869</v>
      </c>
      <c r="E1590" s="68" t="s">
        <v>2004</v>
      </c>
      <c r="F1590" s="68">
        <v>3636</v>
      </c>
      <c r="G1590" s="366">
        <v>0.375</v>
      </c>
      <c r="H1590" s="366">
        <v>0.47916666666666669</v>
      </c>
      <c r="I1590" s="68" t="s">
        <v>5559</v>
      </c>
      <c r="J1590" s="68" t="s">
        <v>5560</v>
      </c>
      <c r="K1590" s="68" t="s">
        <v>5561</v>
      </c>
    </row>
    <row r="1591" spans="2:11" ht="14.25" hidden="1" customHeight="1">
      <c r="B1591" s="364">
        <v>45793</v>
      </c>
      <c r="C1591" s="68" t="s">
        <v>5542</v>
      </c>
      <c r="D1591" s="68" t="s">
        <v>1882</v>
      </c>
      <c r="E1591" s="68" t="s">
        <v>2004</v>
      </c>
      <c r="F1591" s="68">
        <v>9334</v>
      </c>
      <c r="G1591" s="366">
        <v>0.54166666666666663</v>
      </c>
      <c r="H1591" s="366">
        <v>0.625</v>
      </c>
      <c r="I1591" s="68" t="s">
        <v>5562</v>
      </c>
      <c r="J1591" s="68" t="s">
        <v>5563</v>
      </c>
      <c r="K1591" s="68" t="s">
        <v>5564</v>
      </c>
    </row>
    <row r="1592" spans="2:11" ht="14.25" hidden="1" customHeight="1">
      <c r="B1592" s="364">
        <v>45793</v>
      </c>
      <c r="C1592" s="68" t="s">
        <v>5542</v>
      </c>
      <c r="D1592" s="68" t="s">
        <v>1862</v>
      </c>
      <c r="E1592" s="68" t="s">
        <v>2004</v>
      </c>
      <c r="F1592" s="68">
        <v>4522</v>
      </c>
      <c r="G1592" s="366">
        <v>0.33333333333333331</v>
      </c>
      <c r="H1592" s="366">
        <v>0.39027777777777778</v>
      </c>
      <c r="I1592" s="68" t="s">
        <v>5565</v>
      </c>
      <c r="J1592" s="68" t="s">
        <v>5566</v>
      </c>
      <c r="K1592" s="68" t="s">
        <v>5567</v>
      </c>
    </row>
    <row r="1593" spans="2:11" ht="14.25" hidden="1" customHeight="1">
      <c r="B1593" s="364">
        <v>45793</v>
      </c>
      <c r="C1593" s="68" t="s">
        <v>5542</v>
      </c>
      <c r="D1593" s="68" t="s">
        <v>1795</v>
      </c>
      <c r="E1593" s="68" t="s">
        <v>1987</v>
      </c>
      <c r="F1593" s="68">
        <v>11705</v>
      </c>
      <c r="G1593" s="366">
        <v>0.3125</v>
      </c>
      <c r="H1593" s="366">
        <v>0.64583333333333337</v>
      </c>
      <c r="I1593" s="68" t="s">
        <v>5568</v>
      </c>
      <c r="J1593" s="68" t="s">
        <v>5569</v>
      </c>
      <c r="K1593" s="68" t="s">
        <v>5570</v>
      </c>
    </row>
    <row r="1594" spans="2:11" ht="14.25" hidden="1" customHeight="1">
      <c r="B1594" s="364">
        <v>45793</v>
      </c>
      <c r="C1594" s="68" t="s">
        <v>5571</v>
      </c>
      <c r="D1594" s="68" t="s">
        <v>1818</v>
      </c>
      <c r="E1594" s="68" t="s">
        <v>1987</v>
      </c>
      <c r="F1594" s="68">
        <v>6645</v>
      </c>
      <c r="G1594" s="366">
        <v>0.63680555555555551</v>
      </c>
      <c r="H1594" s="366">
        <v>0.65902777777777777</v>
      </c>
      <c r="I1594" s="68" t="s">
        <v>5572</v>
      </c>
      <c r="J1594" s="68" t="s">
        <v>5573</v>
      </c>
      <c r="K1594" s="68" t="s">
        <v>5574</v>
      </c>
    </row>
    <row r="1595" spans="2:11" ht="14.25" hidden="1" customHeight="1">
      <c r="B1595" s="364">
        <v>45793</v>
      </c>
      <c r="C1595" s="68" t="s">
        <v>5542</v>
      </c>
      <c r="D1595" s="68" t="s">
        <v>1767</v>
      </c>
      <c r="E1595" s="68" t="s">
        <v>1977</v>
      </c>
      <c r="F1595" s="68">
        <v>13310</v>
      </c>
      <c r="G1595" s="366">
        <v>0.625</v>
      </c>
      <c r="H1595" s="366">
        <v>0.65972222222222221</v>
      </c>
      <c r="I1595" s="68" t="s">
        <v>5575</v>
      </c>
      <c r="J1595" s="68" t="s">
        <v>5576</v>
      </c>
      <c r="K1595" s="68" t="s">
        <v>5577</v>
      </c>
    </row>
    <row r="1596" spans="2:11" ht="14.25" hidden="1" customHeight="1">
      <c r="B1596" s="364">
        <v>45793</v>
      </c>
      <c r="C1596" s="68" t="s">
        <v>5542</v>
      </c>
      <c r="D1596" s="68" t="s">
        <v>101</v>
      </c>
      <c r="E1596" s="68" t="s">
        <v>1977</v>
      </c>
      <c r="F1596" s="68">
        <v>11564</v>
      </c>
      <c r="G1596" s="366">
        <v>0.35416666666666669</v>
      </c>
      <c r="H1596" s="366">
        <v>0.67708333333333337</v>
      </c>
      <c r="I1596" s="68" t="s">
        <v>5578</v>
      </c>
      <c r="J1596" s="68" t="s">
        <v>5579</v>
      </c>
      <c r="K1596" s="68" t="s">
        <v>5580</v>
      </c>
    </row>
    <row r="1597" spans="2:11" ht="14.25" hidden="1" customHeight="1">
      <c r="B1597" s="364">
        <v>45793</v>
      </c>
      <c r="C1597" s="68" t="s">
        <v>5542</v>
      </c>
      <c r="D1597" s="68" t="s">
        <v>1854</v>
      </c>
      <c r="E1597" s="68" t="s">
        <v>2004</v>
      </c>
      <c r="F1597" s="68" t="s">
        <v>379</v>
      </c>
      <c r="G1597" s="366">
        <v>0.29166666666666669</v>
      </c>
      <c r="H1597" s="366">
        <v>0.625</v>
      </c>
      <c r="I1597" s="68" t="s">
        <v>3943</v>
      </c>
      <c r="J1597" s="68" t="s">
        <v>5581</v>
      </c>
      <c r="K1597" s="68" t="s">
        <v>5582</v>
      </c>
    </row>
    <row r="1598" spans="2:11" ht="14.25" hidden="1" customHeight="1">
      <c r="B1598" s="364">
        <v>45793</v>
      </c>
      <c r="C1598" s="68" t="s">
        <v>5542</v>
      </c>
      <c r="D1598" s="68" t="s">
        <v>1785</v>
      </c>
      <c r="E1598" s="68" t="s">
        <v>1977</v>
      </c>
      <c r="F1598" s="68">
        <v>12034</v>
      </c>
      <c r="G1598" s="366">
        <v>0.61805555555555558</v>
      </c>
      <c r="H1598" s="366">
        <v>0.69513888888888886</v>
      </c>
      <c r="I1598" s="68" t="s">
        <v>3851</v>
      </c>
      <c r="J1598" s="68" t="s">
        <v>5583</v>
      </c>
      <c r="K1598" s="68" t="s">
        <v>4694</v>
      </c>
    </row>
    <row r="1599" spans="2:11" ht="14.25" hidden="1" customHeight="1">
      <c r="B1599" s="364">
        <v>45793</v>
      </c>
      <c r="C1599" s="68" t="s">
        <v>4934</v>
      </c>
      <c r="D1599" s="68" t="s">
        <v>1740</v>
      </c>
      <c r="E1599" s="68" t="s">
        <v>1977</v>
      </c>
      <c r="F1599" s="68" t="s">
        <v>379</v>
      </c>
      <c r="G1599" s="366">
        <v>0.125</v>
      </c>
      <c r="H1599" s="366">
        <v>0.16388888888888889</v>
      </c>
      <c r="I1599" s="68" t="s">
        <v>5584</v>
      </c>
      <c r="J1599" s="68" t="s">
        <v>5467</v>
      </c>
      <c r="K1599" s="68" t="s">
        <v>5103</v>
      </c>
    </row>
    <row r="1600" spans="2:11" ht="14.25" hidden="1" customHeight="1">
      <c r="B1600" s="364">
        <v>45793</v>
      </c>
      <c r="C1600" s="68" t="s">
        <v>4934</v>
      </c>
      <c r="D1600" s="68" t="s">
        <v>221</v>
      </c>
      <c r="E1600" s="68" t="s">
        <v>1977</v>
      </c>
      <c r="F1600" s="68" t="s">
        <v>379</v>
      </c>
      <c r="G1600" s="366">
        <v>0.16666666666666666</v>
      </c>
      <c r="H1600" s="366">
        <v>0.2013888888888889</v>
      </c>
      <c r="I1600" s="68" t="s">
        <v>5585</v>
      </c>
      <c r="J1600" s="68" t="s">
        <v>5586</v>
      </c>
      <c r="K1600" s="68" t="s">
        <v>5587</v>
      </c>
    </row>
    <row r="1601" spans="2:11" ht="14.25" hidden="1" customHeight="1">
      <c r="B1601" s="364">
        <v>45793</v>
      </c>
      <c r="C1601" s="68" t="s">
        <v>5542</v>
      </c>
      <c r="D1601" s="68" t="s">
        <v>1824</v>
      </c>
      <c r="E1601" s="68" t="s">
        <v>1987</v>
      </c>
      <c r="F1601" s="68">
        <v>6915</v>
      </c>
      <c r="G1601" s="366">
        <v>0.6694444444444444</v>
      </c>
      <c r="H1601" s="366">
        <v>0.68819444444444444</v>
      </c>
      <c r="I1601" s="68" t="s">
        <v>5588</v>
      </c>
      <c r="J1601" s="68" t="s">
        <v>5589</v>
      </c>
      <c r="K1601" s="68" t="s">
        <v>5590</v>
      </c>
    </row>
    <row r="1602" spans="2:11" ht="14.25" hidden="1" customHeight="1">
      <c r="B1602" s="364">
        <v>45793</v>
      </c>
      <c r="C1602" s="68" t="s">
        <v>5542</v>
      </c>
      <c r="D1602" s="68" t="s">
        <v>100</v>
      </c>
      <c r="E1602" s="68" t="s">
        <v>1977</v>
      </c>
      <c r="F1602" s="68">
        <v>13031</v>
      </c>
      <c r="G1602" s="366">
        <v>0.8125</v>
      </c>
      <c r="H1602" s="366">
        <v>0.84722222222222221</v>
      </c>
      <c r="I1602" s="68" t="s">
        <v>1282</v>
      </c>
      <c r="J1602" s="68" t="s">
        <v>5591</v>
      </c>
      <c r="K1602" s="68" t="s">
        <v>5592</v>
      </c>
    </row>
    <row r="1603" spans="2:11" ht="14.25" hidden="1" customHeight="1">
      <c r="B1603" s="364">
        <v>45793</v>
      </c>
      <c r="C1603" s="68" t="s">
        <v>5542</v>
      </c>
      <c r="D1603" s="68" t="s">
        <v>1874</v>
      </c>
      <c r="E1603" s="68" t="s">
        <v>2004</v>
      </c>
      <c r="F1603" s="68">
        <v>3637</v>
      </c>
      <c r="G1603" s="366">
        <v>0.81944444444444442</v>
      </c>
      <c r="H1603" s="366">
        <v>0.84722222222222221</v>
      </c>
      <c r="I1603" s="68" t="s">
        <v>5593</v>
      </c>
      <c r="J1603" s="68" t="s">
        <v>5306</v>
      </c>
      <c r="K1603" s="68" t="s">
        <v>5592</v>
      </c>
    </row>
    <row r="1604" spans="2:11" ht="14.25" hidden="1" customHeight="1">
      <c r="B1604" s="364">
        <v>45793</v>
      </c>
      <c r="C1604" s="68" t="s">
        <v>5542</v>
      </c>
      <c r="D1604" s="68" t="s">
        <v>1849</v>
      </c>
      <c r="E1604" s="68" t="s">
        <v>2004</v>
      </c>
      <c r="F1604" s="68">
        <v>5056</v>
      </c>
      <c r="G1604" s="366">
        <v>0.85416666666666663</v>
      </c>
      <c r="H1604" s="366">
        <v>0.88541666666666663</v>
      </c>
      <c r="I1604" s="68" t="s">
        <v>5594</v>
      </c>
      <c r="J1604" s="68" t="s">
        <v>5595</v>
      </c>
      <c r="K1604" s="68" t="s">
        <v>5596</v>
      </c>
    </row>
    <row r="1605" spans="2:11" ht="14.25" hidden="1" customHeight="1">
      <c r="B1605" s="364">
        <v>45793</v>
      </c>
      <c r="C1605" s="68" t="s">
        <v>5542</v>
      </c>
      <c r="D1605" s="68" t="s">
        <v>1735</v>
      </c>
      <c r="E1605" s="68" t="s">
        <v>1977</v>
      </c>
      <c r="F1605" s="68">
        <v>14136</v>
      </c>
      <c r="G1605" s="366">
        <v>0.79166666666666663</v>
      </c>
      <c r="H1605" s="366">
        <v>0.97777777777777775</v>
      </c>
      <c r="I1605" s="68" t="s">
        <v>3581</v>
      </c>
      <c r="J1605" s="68" t="s">
        <v>5597</v>
      </c>
      <c r="K1605" s="68" t="s">
        <v>3239</v>
      </c>
    </row>
    <row r="1606" spans="2:11" ht="14.25" hidden="1" customHeight="1">
      <c r="B1606" s="364">
        <v>45793</v>
      </c>
      <c r="C1606" s="68" t="s">
        <v>5542</v>
      </c>
      <c r="D1606" s="68" t="s">
        <v>1855</v>
      </c>
      <c r="E1606" s="68" t="s">
        <v>2004</v>
      </c>
      <c r="F1606" s="68">
        <v>4742</v>
      </c>
      <c r="G1606" s="366">
        <v>0.95208333333333328</v>
      </c>
      <c r="H1606" s="366">
        <v>0.95694444444444449</v>
      </c>
      <c r="I1606" s="68" t="s">
        <v>5598</v>
      </c>
      <c r="J1606" s="68" t="s">
        <v>5599</v>
      </c>
      <c r="K1606" s="68" t="s">
        <v>2050</v>
      </c>
    </row>
    <row r="1607" spans="2:11" ht="14.25" hidden="1" customHeight="1">
      <c r="B1607" s="364">
        <v>45793</v>
      </c>
      <c r="C1607" s="68" t="s">
        <v>5542</v>
      </c>
      <c r="D1607" s="68" t="s">
        <v>219</v>
      </c>
      <c r="E1607" s="68" t="s">
        <v>1977</v>
      </c>
      <c r="F1607" s="68">
        <v>10373</v>
      </c>
      <c r="G1607" s="366">
        <v>0.94722222222222219</v>
      </c>
      <c r="H1607" s="366">
        <v>0.95625000000000004</v>
      </c>
      <c r="I1607" s="68" t="s">
        <v>5600</v>
      </c>
      <c r="J1607" s="68" t="s">
        <v>5601</v>
      </c>
      <c r="K1607" s="68" t="s">
        <v>2050</v>
      </c>
    </row>
    <row r="1608" spans="2:11" ht="14.25" hidden="1" customHeight="1">
      <c r="B1608" s="364">
        <v>45793</v>
      </c>
      <c r="C1608" s="68" t="s">
        <v>5542</v>
      </c>
      <c r="D1608" s="68" t="s">
        <v>1859</v>
      </c>
      <c r="E1608" s="68" t="s">
        <v>2004</v>
      </c>
      <c r="F1608" s="68">
        <v>4684</v>
      </c>
      <c r="G1608" s="366">
        <v>0.82499999999999996</v>
      </c>
      <c r="H1608" s="366">
        <v>0.94444444444444442</v>
      </c>
      <c r="I1608" s="68" t="s">
        <v>5602</v>
      </c>
      <c r="J1608" s="68" t="s">
        <v>5603</v>
      </c>
      <c r="K1608" s="68" t="s">
        <v>5604</v>
      </c>
    </row>
    <row r="1609" spans="2:11" ht="14.25" hidden="1" customHeight="1">
      <c r="B1609" s="364">
        <v>45793</v>
      </c>
      <c r="C1609" s="68" t="s">
        <v>5542</v>
      </c>
      <c r="D1609" s="68" t="s">
        <v>89</v>
      </c>
      <c r="E1609" s="68" t="s">
        <v>1977</v>
      </c>
      <c r="F1609" s="68">
        <v>848</v>
      </c>
      <c r="G1609" s="366">
        <v>0.85624999999999996</v>
      </c>
      <c r="H1609" s="366">
        <v>0.91666666666666663</v>
      </c>
      <c r="I1609" s="68" t="s">
        <v>5605</v>
      </c>
      <c r="J1609" s="68" t="s">
        <v>5606</v>
      </c>
      <c r="K1609" s="68" t="s">
        <v>2163</v>
      </c>
    </row>
    <row r="1610" spans="2:11" ht="14.25" hidden="1" customHeight="1">
      <c r="B1610" s="364">
        <v>45793</v>
      </c>
      <c r="C1610" s="68" t="s">
        <v>5049</v>
      </c>
      <c r="D1610" s="68" t="s">
        <v>1829</v>
      </c>
      <c r="E1610" s="68" t="s">
        <v>1987</v>
      </c>
      <c r="F1610" s="68">
        <v>4800</v>
      </c>
      <c r="G1610" s="366">
        <v>0.83333333333333337</v>
      </c>
      <c r="H1610" s="366">
        <v>0.91666666666666663</v>
      </c>
      <c r="I1610" s="68" t="s">
        <v>5607</v>
      </c>
      <c r="J1610" s="68" t="s">
        <v>5608</v>
      </c>
      <c r="K1610" s="68" t="s">
        <v>5609</v>
      </c>
    </row>
    <row r="1611" spans="2:11" ht="14.25" hidden="1" customHeight="1">
      <c r="B1611" s="364">
        <v>45793</v>
      </c>
      <c r="C1611" s="68" t="s">
        <v>5542</v>
      </c>
      <c r="D1611" s="68" t="s">
        <v>1726</v>
      </c>
      <c r="E1611" s="68" t="s">
        <v>1977</v>
      </c>
      <c r="F1611" s="68">
        <v>15169</v>
      </c>
      <c r="G1611" s="366">
        <v>0.86319444444444449</v>
      </c>
      <c r="H1611" s="366">
        <v>0.8930555555555556</v>
      </c>
      <c r="I1611" s="68" t="s">
        <v>5610</v>
      </c>
      <c r="J1611" s="68" t="s">
        <v>5611</v>
      </c>
      <c r="K1611" s="68" t="s">
        <v>5612</v>
      </c>
    </row>
    <row r="1612" spans="2:11" ht="14.25" hidden="1" customHeight="1">
      <c r="B1612" s="364">
        <v>45793</v>
      </c>
      <c r="C1612" s="68" t="s">
        <v>5049</v>
      </c>
      <c r="D1612" s="68" t="s">
        <v>1821</v>
      </c>
      <c r="E1612" s="68" t="s">
        <v>1987</v>
      </c>
      <c r="F1612" s="68">
        <v>6926</v>
      </c>
      <c r="G1612" s="366">
        <v>0.82638888888888884</v>
      </c>
      <c r="H1612" s="366">
        <v>0.84166666666666667</v>
      </c>
      <c r="I1612" s="68" t="s">
        <v>5613</v>
      </c>
      <c r="J1612" s="68" t="s">
        <v>5614</v>
      </c>
      <c r="K1612" s="68" t="s">
        <v>5615</v>
      </c>
    </row>
    <row r="1613" spans="2:11" ht="14.25" hidden="1" customHeight="1">
      <c r="B1613" s="364">
        <v>45793</v>
      </c>
      <c r="C1613" s="68" t="s">
        <v>5542</v>
      </c>
      <c r="D1613" s="68" t="s">
        <v>1860</v>
      </c>
      <c r="E1613" s="68" t="s">
        <v>1977</v>
      </c>
      <c r="F1613" s="68">
        <v>4652</v>
      </c>
      <c r="G1613" s="366">
        <v>0.84166666666666667</v>
      </c>
      <c r="H1613" s="366">
        <v>0.8979166666666667</v>
      </c>
      <c r="I1613" s="68" t="s">
        <v>5616</v>
      </c>
      <c r="J1613" s="68" t="s">
        <v>5617</v>
      </c>
      <c r="K1613" s="68" t="s">
        <v>2163</v>
      </c>
    </row>
    <row r="1614" spans="2:11" ht="14.25" hidden="1" customHeight="1">
      <c r="B1614" s="364">
        <v>45793</v>
      </c>
      <c r="C1614" s="68" t="s">
        <v>5542</v>
      </c>
      <c r="D1614" s="68" t="s">
        <v>1736</v>
      </c>
      <c r="E1614" s="68" t="s">
        <v>1977</v>
      </c>
      <c r="F1614" s="68">
        <v>10908</v>
      </c>
      <c r="G1614" s="366">
        <v>5.5555555555555552E-2</v>
      </c>
      <c r="H1614" s="366">
        <v>9.2361111111111116E-2</v>
      </c>
      <c r="I1614" s="68" t="s">
        <v>5618</v>
      </c>
      <c r="J1614" s="68" t="s">
        <v>5619</v>
      </c>
      <c r="K1614" s="68" t="s">
        <v>5620</v>
      </c>
    </row>
    <row r="1615" spans="2:11" ht="14.25" hidden="1" customHeight="1">
      <c r="B1615" s="364">
        <v>45793</v>
      </c>
      <c r="C1615" s="68" t="s">
        <v>5542</v>
      </c>
      <c r="D1615" s="68" t="s">
        <v>1867</v>
      </c>
      <c r="E1615" s="68" t="s">
        <v>2004</v>
      </c>
      <c r="F1615" s="68">
        <v>4455</v>
      </c>
      <c r="G1615" s="366">
        <v>0.9604166666666667</v>
      </c>
      <c r="H1615" s="366">
        <v>0.1076388888888889</v>
      </c>
      <c r="I1615" s="68" t="s">
        <v>5182</v>
      </c>
      <c r="J1615" s="68" t="s">
        <v>5183</v>
      </c>
      <c r="K1615" s="68" t="s">
        <v>5596</v>
      </c>
    </row>
    <row r="1616" spans="2:11" ht="14.25" hidden="1" customHeight="1">
      <c r="B1616" s="364">
        <v>45793</v>
      </c>
      <c r="C1616" s="68" t="s">
        <v>5542</v>
      </c>
      <c r="D1616" s="68" t="s">
        <v>92</v>
      </c>
      <c r="E1616" s="68" t="s">
        <v>1977</v>
      </c>
      <c r="F1616" s="68">
        <v>13986</v>
      </c>
      <c r="G1616" s="366">
        <v>0.92708333333333337</v>
      </c>
      <c r="H1616" s="366">
        <v>0.94513888888888886</v>
      </c>
      <c r="I1616" s="68" t="s">
        <v>5621</v>
      </c>
      <c r="J1616" s="68" t="s">
        <v>5622</v>
      </c>
      <c r="K1616" s="68" t="s">
        <v>2163</v>
      </c>
    </row>
    <row r="1617" spans="2:11" ht="14.25" hidden="1" customHeight="1">
      <c r="B1617" s="364">
        <v>45793</v>
      </c>
      <c r="C1617" s="68" t="s">
        <v>5542</v>
      </c>
      <c r="D1617" s="68" t="s">
        <v>1860</v>
      </c>
      <c r="E1617" s="68" t="s">
        <v>2004</v>
      </c>
      <c r="F1617" s="68">
        <v>3657</v>
      </c>
      <c r="G1617" s="366">
        <v>8.3333333333333329E-2</v>
      </c>
      <c r="H1617" s="366">
        <v>0.17430555555555555</v>
      </c>
      <c r="I1617" s="68" t="s">
        <v>5623</v>
      </c>
      <c r="J1617" s="68" t="s">
        <v>5185</v>
      </c>
      <c r="K1617" s="68" t="s">
        <v>5596</v>
      </c>
    </row>
    <row r="1618" spans="2:11" ht="14.25" hidden="1" customHeight="1">
      <c r="B1618" s="364">
        <v>45793</v>
      </c>
      <c r="C1618" s="68" t="s">
        <v>5542</v>
      </c>
      <c r="D1618" s="68" t="s">
        <v>1876</v>
      </c>
      <c r="E1618" s="68" t="s">
        <v>2004</v>
      </c>
      <c r="F1618" s="68">
        <v>3458</v>
      </c>
      <c r="G1618" s="366">
        <v>0.9194444444444444</v>
      </c>
      <c r="H1618" s="366">
        <v>0.95833333333333337</v>
      </c>
      <c r="I1618" s="68" t="s">
        <v>5624</v>
      </c>
      <c r="J1618" s="68" t="s">
        <v>5625</v>
      </c>
      <c r="K1618" s="68" t="s">
        <v>4322</v>
      </c>
    </row>
    <row r="1619" spans="2:11" ht="14.25" hidden="1" customHeight="1">
      <c r="B1619" s="364">
        <v>45793</v>
      </c>
      <c r="C1619" s="68" t="s">
        <v>5542</v>
      </c>
      <c r="D1619" s="68" t="s">
        <v>1748</v>
      </c>
      <c r="E1619" s="68" t="s">
        <v>1977</v>
      </c>
      <c r="F1619" s="68">
        <v>14137</v>
      </c>
      <c r="G1619" s="366">
        <v>0.375</v>
      </c>
      <c r="H1619" s="366">
        <v>0.4513888888888889</v>
      </c>
      <c r="I1619" s="68" t="s">
        <v>4072</v>
      </c>
      <c r="J1619" s="68" t="s">
        <v>5626</v>
      </c>
      <c r="K1619" s="68" t="s">
        <v>4456</v>
      </c>
    </row>
    <row r="1620" spans="2:11" ht="14.25" hidden="1" customHeight="1">
      <c r="B1620" s="364">
        <v>45793</v>
      </c>
      <c r="C1620" s="68" t="s">
        <v>5542</v>
      </c>
      <c r="D1620" s="68" t="s">
        <v>1880</v>
      </c>
      <c r="E1620" s="68" t="s">
        <v>2004</v>
      </c>
      <c r="F1620" s="68">
        <v>3742</v>
      </c>
      <c r="G1620" s="366">
        <v>0.81180555555555556</v>
      </c>
      <c r="H1620" s="366">
        <v>1.0416666666666666E-2</v>
      </c>
      <c r="I1620" s="68" t="s">
        <v>5627</v>
      </c>
      <c r="J1620" s="68" t="s">
        <v>5628</v>
      </c>
      <c r="K1620" s="68" t="s">
        <v>4322</v>
      </c>
    </row>
    <row r="1621" spans="2:11" ht="14.25" hidden="1" customHeight="1">
      <c r="B1621" s="364">
        <v>45793</v>
      </c>
      <c r="C1621" s="68" t="s">
        <v>5542</v>
      </c>
      <c r="D1621" s="68" t="s">
        <v>216</v>
      </c>
      <c r="E1621" s="68" t="s">
        <v>1977</v>
      </c>
      <c r="F1621" s="68">
        <v>11779</v>
      </c>
      <c r="G1621" s="366">
        <v>0</v>
      </c>
      <c r="H1621" s="366">
        <v>0.13194444444444445</v>
      </c>
      <c r="I1621" s="68" t="s">
        <v>5629</v>
      </c>
      <c r="J1621" s="68" t="s">
        <v>5630</v>
      </c>
      <c r="K1621" s="68" t="s">
        <v>4322</v>
      </c>
    </row>
    <row r="1622" spans="2:11" ht="14.25" hidden="1" customHeight="1">
      <c r="B1622" s="364">
        <v>45793</v>
      </c>
      <c r="C1622" s="68" t="s">
        <v>5542</v>
      </c>
      <c r="D1622" s="68" t="s">
        <v>1733</v>
      </c>
      <c r="E1622" s="68" t="s">
        <v>1977</v>
      </c>
      <c r="F1622" s="68" t="s">
        <v>382</v>
      </c>
      <c r="G1622" s="366">
        <v>0.58333333333333337</v>
      </c>
      <c r="H1622" s="366">
        <v>0.20833333333333334</v>
      </c>
      <c r="I1622" s="68" t="s">
        <v>5631</v>
      </c>
      <c r="J1622" s="68" t="s">
        <v>5632</v>
      </c>
      <c r="K1622" s="68" t="s">
        <v>5633</v>
      </c>
    </row>
    <row r="1623" spans="2:11" ht="14.25" hidden="1" customHeight="1">
      <c r="B1623" s="364">
        <v>45793</v>
      </c>
      <c r="C1623" s="68" t="s">
        <v>5542</v>
      </c>
      <c r="D1623" s="68" t="s">
        <v>213</v>
      </c>
      <c r="E1623" s="68" t="s">
        <v>1977</v>
      </c>
      <c r="F1623" s="68" t="s">
        <v>382</v>
      </c>
      <c r="G1623" s="366">
        <v>0.29166666666666669</v>
      </c>
      <c r="H1623" s="366">
        <v>0.20833333333333334</v>
      </c>
      <c r="I1623" s="68" t="s">
        <v>5634</v>
      </c>
      <c r="J1623" s="68" t="s">
        <v>5635</v>
      </c>
      <c r="K1623" s="68" t="s">
        <v>4296</v>
      </c>
    </row>
    <row r="1624" spans="2:11" ht="14.25" hidden="1" customHeight="1">
      <c r="B1624" s="364">
        <v>45793</v>
      </c>
      <c r="C1624" s="68" t="s">
        <v>5542</v>
      </c>
      <c r="D1624" s="68" t="s">
        <v>1853</v>
      </c>
      <c r="E1624" s="68" t="s">
        <v>2004</v>
      </c>
      <c r="F1624" s="68">
        <v>4924</v>
      </c>
      <c r="G1624" s="366">
        <v>0.29166666666666669</v>
      </c>
      <c r="H1624" s="366">
        <v>0.3611111111111111</v>
      </c>
      <c r="I1624" s="68" t="s">
        <v>3313</v>
      </c>
      <c r="J1624" s="68" t="s">
        <v>3314</v>
      </c>
      <c r="K1624" s="68" t="s">
        <v>5636</v>
      </c>
    </row>
    <row r="1625" spans="2:11" ht="14.25" hidden="1" customHeight="1">
      <c r="B1625" s="364">
        <v>45793</v>
      </c>
      <c r="C1625" s="68" t="s">
        <v>5542</v>
      </c>
      <c r="D1625" s="68" t="s">
        <v>1877</v>
      </c>
      <c r="E1625" s="68" t="s">
        <v>2004</v>
      </c>
      <c r="F1625" s="68">
        <v>3562</v>
      </c>
      <c r="G1625" s="366">
        <v>0.3125</v>
      </c>
      <c r="H1625" s="366">
        <v>0.40694444444444444</v>
      </c>
      <c r="I1625" s="68" t="s">
        <v>4734</v>
      </c>
      <c r="J1625" s="68" t="s">
        <v>5637</v>
      </c>
      <c r="K1625" s="68" t="s">
        <v>5638</v>
      </c>
    </row>
    <row r="1626" spans="2:11" ht="14.25" hidden="1" customHeight="1">
      <c r="B1626" s="364">
        <v>45793</v>
      </c>
      <c r="C1626" s="68" t="s">
        <v>5542</v>
      </c>
      <c r="D1626" s="68" t="s">
        <v>1879</v>
      </c>
      <c r="E1626" s="68" t="s">
        <v>2004</v>
      </c>
      <c r="F1626" s="68">
        <v>7337</v>
      </c>
      <c r="G1626" s="366">
        <v>0.40902777777777777</v>
      </c>
      <c r="H1626" s="366">
        <v>0.43055555555555558</v>
      </c>
      <c r="I1626" s="68" t="s">
        <v>3946</v>
      </c>
      <c r="J1626" s="68" t="s">
        <v>3278</v>
      </c>
      <c r="K1626" s="68" t="s">
        <v>4771</v>
      </c>
    </row>
    <row r="1627" spans="2:11" ht="14.25" hidden="1" customHeight="1">
      <c r="B1627" s="364">
        <v>45793</v>
      </c>
      <c r="C1627" s="68" t="s">
        <v>5542</v>
      </c>
      <c r="D1627" s="68" t="s">
        <v>1869</v>
      </c>
      <c r="E1627" s="68" t="s">
        <v>2004</v>
      </c>
      <c r="F1627" s="68">
        <v>3637</v>
      </c>
      <c r="G1627" s="366">
        <v>0.55902777777777779</v>
      </c>
      <c r="H1627" s="366">
        <v>0.57847222222222228</v>
      </c>
      <c r="I1627" s="68" t="s">
        <v>3274</v>
      </c>
      <c r="J1627" s="68" t="s">
        <v>3275</v>
      </c>
      <c r="K1627" s="68" t="s">
        <v>5639</v>
      </c>
    </row>
    <row r="1628" spans="2:11" ht="14.25" hidden="1" customHeight="1">
      <c r="B1628" s="364">
        <v>45793</v>
      </c>
      <c r="C1628" s="68" t="s">
        <v>5542</v>
      </c>
      <c r="D1628" s="68" t="s">
        <v>1874</v>
      </c>
      <c r="E1628" s="68" t="s">
        <v>2004</v>
      </c>
      <c r="F1628" s="68">
        <v>3635</v>
      </c>
      <c r="G1628" s="366">
        <v>0.32916666666666666</v>
      </c>
      <c r="H1628" s="366">
        <v>0.60277777777777775</v>
      </c>
      <c r="I1628" s="68" t="s">
        <v>5640</v>
      </c>
      <c r="J1628" s="68" t="s">
        <v>3314</v>
      </c>
      <c r="K1628" s="68" t="s">
        <v>5641</v>
      </c>
    </row>
    <row r="1629" spans="2:11" ht="14.25" hidden="1" customHeight="1">
      <c r="B1629" s="364">
        <v>45793</v>
      </c>
      <c r="C1629" s="68" t="s">
        <v>5542</v>
      </c>
      <c r="D1629" s="68" t="s">
        <v>1744</v>
      </c>
      <c r="E1629" s="68" t="s">
        <v>1977</v>
      </c>
      <c r="F1629" s="68">
        <v>12902</v>
      </c>
      <c r="G1629" s="366">
        <v>0.64583333333333337</v>
      </c>
      <c r="H1629" s="366">
        <v>0.65902777777777777</v>
      </c>
      <c r="I1629" s="68" t="s">
        <v>5642</v>
      </c>
      <c r="J1629" s="68" t="s">
        <v>3288</v>
      </c>
      <c r="K1629" s="68" t="s">
        <v>5643</v>
      </c>
    </row>
    <row r="1630" spans="2:11" ht="14.25" hidden="1" customHeight="1">
      <c r="B1630" s="364">
        <v>45793</v>
      </c>
      <c r="C1630" s="68" t="s">
        <v>5542</v>
      </c>
      <c r="D1630" s="68" t="s">
        <v>1849</v>
      </c>
      <c r="E1630" s="68" t="s">
        <v>2004</v>
      </c>
      <c r="F1630" s="68">
        <v>5053</v>
      </c>
      <c r="G1630" s="366">
        <v>0.66319444444444442</v>
      </c>
      <c r="H1630" s="366">
        <v>0.68472222222222223</v>
      </c>
      <c r="I1630" s="68" t="s">
        <v>3280</v>
      </c>
      <c r="J1630" s="68" t="s">
        <v>3137</v>
      </c>
      <c r="K1630" s="68" t="s">
        <v>5644</v>
      </c>
    </row>
    <row r="1631" spans="2:11" ht="14.25" hidden="1" customHeight="1">
      <c r="B1631" s="364">
        <v>45793</v>
      </c>
      <c r="C1631" s="68" t="s">
        <v>5542</v>
      </c>
      <c r="D1631" s="68" t="s">
        <v>1740</v>
      </c>
      <c r="E1631" s="68" t="s">
        <v>1977</v>
      </c>
      <c r="F1631" s="68">
        <v>16464</v>
      </c>
      <c r="G1631" s="366">
        <v>0.67569444444444449</v>
      </c>
      <c r="H1631" s="366">
        <v>0.69097222222222221</v>
      </c>
      <c r="I1631" s="68" t="s">
        <v>5645</v>
      </c>
      <c r="J1631" s="68" t="s">
        <v>5646</v>
      </c>
      <c r="K1631" s="68" t="s">
        <v>5641</v>
      </c>
    </row>
    <row r="1632" spans="2:11" ht="14.25" hidden="1" customHeight="1">
      <c r="B1632" s="364">
        <v>45793</v>
      </c>
      <c r="C1632" s="68" t="s">
        <v>5542</v>
      </c>
      <c r="D1632" s="68" t="s">
        <v>219</v>
      </c>
      <c r="E1632" s="68" t="s">
        <v>1977</v>
      </c>
      <c r="F1632" s="68">
        <v>10368</v>
      </c>
      <c r="G1632" s="366">
        <v>0.58958333333333335</v>
      </c>
      <c r="H1632" s="366">
        <v>0.62083333333333335</v>
      </c>
      <c r="I1632" s="68" t="s">
        <v>5647</v>
      </c>
      <c r="J1632" s="68" t="s">
        <v>5648</v>
      </c>
      <c r="K1632" s="68" t="s">
        <v>5641</v>
      </c>
    </row>
    <row r="1633" spans="2:11" ht="14.25" hidden="1" customHeight="1">
      <c r="B1633" s="364">
        <v>45794</v>
      </c>
      <c r="C1633" s="68" t="s">
        <v>5049</v>
      </c>
      <c r="D1633" s="68" t="s">
        <v>1845</v>
      </c>
      <c r="E1633" s="68" t="s">
        <v>2004</v>
      </c>
      <c r="F1633" s="68">
        <v>4848</v>
      </c>
      <c r="G1633" s="366">
        <v>0.29166666666666669</v>
      </c>
      <c r="H1633" s="366">
        <v>0.625</v>
      </c>
      <c r="I1633" s="68" t="s">
        <v>5649</v>
      </c>
      <c r="J1633" s="68" t="s">
        <v>5650</v>
      </c>
      <c r="K1633" s="68" t="s">
        <v>5651</v>
      </c>
    </row>
    <row r="1634" spans="2:11" ht="14.25" hidden="1" customHeight="1">
      <c r="B1634" s="364">
        <v>45794</v>
      </c>
      <c r="C1634" s="68" t="s">
        <v>5049</v>
      </c>
      <c r="D1634" s="68" t="s">
        <v>99</v>
      </c>
      <c r="E1634" s="68" t="s">
        <v>1977</v>
      </c>
      <c r="F1634" s="68">
        <v>13488</v>
      </c>
      <c r="G1634" s="366">
        <v>0.57291666666666663</v>
      </c>
      <c r="H1634" s="366">
        <v>0.58333333333333337</v>
      </c>
      <c r="I1634" s="68" t="s">
        <v>4362</v>
      </c>
      <c r="J1634" s="68" t="s">
        <v>5652</v>
      </c>
      <c r="K1634" s="68" t="s">
        <v>5653</v>
      </c>
    </row>
    <row r="1635" spans="2:11" ht="14.25" hidden="1" customHeight="1">
      <c r="B1635" s="364">
        <v>45794</v>
      </c>
      <c r="C1635" s="68" t="s">
        <v>5049</v>
      </c>
      <c r="D1635" s="68" t="s">
        <v>1846</v>
      </c>
      <c r="E1635" s="68" t="s">
        <v>2004</v>
      </c>
      <c r="F1635" s="68">
        <v>3565</v>
      </c>
      <c r="G1635" s="366">
        <v>0.29166666666666669</v>
      </c>
      <c r="H1635" s="366">
        <v>0.5625</v>
      </c>
      <c r="I1635" s="68" t="s">
        <v>5654</v>
      </c>
      <c r="J1635" s="68" t="s">
        <v>5655</v>
      </c>
      <c r="K1635" s="68" t="s">
        <v>5656</v>
      </c>
    </row>
    <row r="1636" spans="2:11" ht="14.25" hidden="1" customHeight="1">
      <c r="B1636" s="364">
        <v>45794</v>
      </c>
      <c r="C1636" s="68" t="s">
        <v>5049</v>
      </c>
      <c r="D1636" s="68" t="s">
        <v>1850</v>
      </c>
      <c r="E1636" s="68" t="s">
        <v>2004</v>
      </c>
      <c r="F1636" s="68">
        <v>5014</v>
      </c>
      <c r="G1636" s="366">
        <v>0.29166666666666669</v>
      </c>
      <c r="H1636" s="366">
        <v>0.63541666666666663</v>
      </c>
      <c r="I1636" s="68" t="s">
        <v>5657</v>
      </c>
      <c r="J1636" s="68" t="s">
        <v>5658</v>
      </c>
      <c r="K1636" s="68" t="s">
        <v>5659</v>
      </c>
    </row>
    <row r="1637" spans="2:11" ht="14.25" hidden="1" customHeight="1">
      <c r="B1637" s="364">
        <v>45794</v>
      </c>
      <c r="C1637" s="68" t="s">
        <v>5049</v>
      </c>
      <c r="D1637" s="68" t="s">
        <v>102</v>
      </c>
      <c r="E1637" s="68" t="s">
        <v>1977</v>
      </c>
      <c r="F1637" s="68">
        <v>13498</v>
      </c>
      <c r="G1637" s="366">
        <v>0.58333333333333337</v>
      </c>
      <c r="H1637" s="366">
        <v>0.65069444444444446</v>
      </c>
      <c r="I1637" s="68" t="s">
        <v>5660</v>
      </c>
      <c r="J1637" s="68" t="s">
        <v>5661</v>
      </c>
      <c r="K1637" s="68" t="s">
        <v>5662</v>
      </c>
    </row>
    <row r="1638" spans="2:11" ht="14.25" hidden="1" customHeight="1">
      <c r="B1638" s="364">
        <v>45794</v>
      </c>
      <c r="C1638" s="68" t="s">
        <v>5049</v>
      </c>
      <c r="D1638" s="68" t="s">
        <v>1850</v>
      </c>
      <c r="E1638" s="68" t="s">
        <v>2004</v>
      </c>
      <c r="F1638" s="68">
        <v>0</v>
      </c>
      <c r="G1638" s="366">
        <v>0.54166666666666663</v>
      </c>
      <c r="H1638" s="366">
        <v>0.625</v>
      </c>
      <c r="I1638" s="68" t="s">
        <v>5663</v>
      </c>
      <c r="J1638" s="68" t="s">
        <v>5664</v>
      </c>
      <c r="K1638" s="68" t="s">
        <v>5665</v>
      </c>
    </row>
    <row r="1639" spans="2:11" ht="14.25" hidden="1" customHeight="1">
      <c r="B1639" s="364">
        <v>45794</v>
      </c>
      <c r="C1639" s="68" t="s">
        <v>5049</v>
      </c>
      <c r="D1639" s="68" t="s">
        <v>97</v>
      </c>
      <c r="E1639" s="68" t="s">
        <v>1977</v>
      </c>
      <c r="F1639" s="68">
        <v>13971</v>
      </c>
      <c r="G1639" s="366">
        <v>0.59375</v>
      </c>
      <c r="H1639" s="366">
        <v>0.63124999999999998</v>
      </c>
      <c r="I1639" s="68" t="s">
        <v>5666</v>
      </c>
      <c r="J1639" s="68" t="s">
        <v>5667</v>
      </c>
      <c r="K1639" s="68" t="s">
        <v>5668</v>
      </c>
    </row>
    <row r="1640" spans="2:11" ht="14.25" hidden="1" customHeight="1">
      <c r="B1640" s="364">
        <v>45794</v>
      </c>
      <c r="C1640" s="68" t="s">
        <v>5049</v>
      </c>
      <c r="D1640" s="68" t="s">
        <v>1854</v>
      </c>
      <c r="E1640" s="68" t="s">
        <v>2004</v>
      </c>
      <c r="F1640" s="68" t="s">
        <v>379</v>
      </c>
      <c r="G1640" s="366">
        <v>0.29166666666666669</v>
      </c>
      <c r="H1640" s="366">
        <v>0.66666666666666663</v>
      </c>
      <c r="I1640" s="68" t="s">
        <v>3943</v>
      </c>
      <c r="J1640" s="68" t="s">
        <v>5669</v>
      </c>
      <c r="K1640" s="68" t="s">
        <v>5670</v>
      </c>
    </row>
    <row r="1641" spans="2:11" ht="14.25" hidden="1" customHeight="1">
      <c r="B1641" s="364">
        <v>45794</v>
      </c>
      <c r="C1641" s="68" t="s">
        <v>5049</v>
      </c>
      <c r="D1641" s="68" t="s">
        <v>1744</v>
      </c>
      <c r="E1641" s="68" t="s">
        <v>1977</v>
      </c>
      <c r="F1641" s="68">
        <v>12914</v>
      </c>
      <c r="G1641" s="366">
        <v>0.57708333333333328</v>
      </c>
      <c r="H1641" s="366">
        <v>0.60416666666666663</v>
      </c>
      <c r="I1641" s="68" t="s">
        <v>4432</v>
      </c>
      <c r="J1641" s="68" t="s">
        <v>4433</v>
      </c>
      <c r="K1641" s="68" t="s">
        <v>5671</v>
      </c>
    </row>
    <row r="1642" spans="2:11" ht="14.25" hidden="1" customHeight="1">
      <c r="B1642" s="364">
        <v>45794</v>
      </c>
      <c r="C1642" s="68" t="s">
        <v>5542</v>
      </c>
      <c r="D1642" s="68" t="s">
        <v>1837</v>
      </c>
      <c r="E1642" s="68" t="s">
        <v>2004</v>
      </c>
      <c r="F1642" s="68">
        <v>5067</v>
      </c>
      <c r="G1642" s="366">
        <v>8.4027777777777785E-2</v>
      </c>
      <c r="H1642" s="366">
        <v>0.59722222222222221</v>
      </c>
      <c r="I1642" s="68" t="s">
        <v>3274</v>
      </c>
      <c r="J1642" s="68" t="s">
        <v>3476</v>
      </c>
      <c r="K1642" s="68" t="s">
        <v>5644</v>
      </c>
    </row>
    <row r="1643" spans="2:11" ht="14.25" hidden="1" customHeight="1">
      <c r="B1643" s="364">
        <v>45794</v>
      </c>
      <c r="C1643" s="68" t="s">
        <v>5049</v>
      </c>
      <c r="D1643" s="68" t="s">
        <v>1880</v>
      </c>
      <c r="E1643" s="68" t="s">
        <v>2004</v>
      </c>
      <c r="F1643" s="68">
        <v>3746</v>
      </c>
      <c r="G1643" s="366">
        <v>0.5180555555555556</v>
      </c>
      <c r="H1643" s="366">
        <v>0.63055555555555554</v>
      </c>
      <c r="I1643" s="68" t="s">
        <v>3413</v>
      </c>
      <c r="J1643" s="68" t="s">
        <v>3414</v>
      </c>
      <c r="K1643" s="68" t="s">
        <v>5644</v>
      </c>
    </row>
    <row r="1644" spans="2:11" ht="14.25" hidden="1" customHeight="1">
      <c r="B1644" s="364">
        <v>45794</v>
      </c>
      <c r="C1644" s="68" t="s">
        <v>5049</v>
      </c>
      <c r="D1644" s="68" t="s">
        <v>102</v>
      </c>
      <c r="E1644" s="68" t="s">
        <v>1977</v>
      </c>
      <c r="F1644" s="68">
        <v>13499</v>
      </c>
      <c r="G1644" s="366">
        <v>0.68055555555555558</v>
      </c>
      <c r="H1644" s="366">
        <v>0.69444444444444442</v>
      </c>
      <c r="I1644" s="68" t="s">
        <v>3282</v>
      </c>
      <c r="J1644" s="68" t="s">
        <v>3283</v>
      </c>
      <c r="K1644" s="68" t="s">
        <v>5672</v>
      </c>
    </row>
    <row r="1645" spans="2:11" ht="14.25" hidden="1" customHeight="1">
      <c r="B1645" s="364">
        <v>45794</v>
      </c>
      <c r="C1645" s="68" t="s">
        <v>5049</v>
      </c>
      <c r="D1645" s="68" t="s">
        <v>106</v>
      </c>
      <c r="E1645" s="68" t="s">
        <v>1977</v>
      </c>
      <c r="F1645" s="68">
        <v>13790</v>
      </c>
      <c r="G1645" s="366">
        <v>0.7</v>
      </c>
      <c r="H1645" s="366">
        <v>0.70694444444444449</v>
      </c>
      <c r="I1645" s="68" t="s">
        <v>3287</v>
      </c>
      <c r="J1645" s="68" t="s">
        <v>3288</v>
      </c>
      <c r="K1645" s="68" t="s">
        <v>5673</v>
      </c>
    </row>
    <row r="1646" spans="2:11" ht="14.25" hidden="1" customHeight="1">
      <c r="B1646" s="364">
        <v>45794</v>
      </c>
      <c r="C1646" s="68" t="s">
        <v>5049</v>
      </c>
      <c r="D1646" s="68" t="s">
        <v>1840</v>
      </c>
      <c r="E1646" s="68" t="s">
        <v>2004</v>
      </c>
      <c r="F1646" s="68">
        <v>5221</v>
      </c>
      <c r="G1646" s="366">
        <v>0.80555555555555558</v>
      </c>
      <c r="H1646" s="366">
        <v>0.8520833333333333</v>
      </c>
      <c r="I1646" s="68" t="s">
        <v>5674</v>
      </c>
      <c r="J1646" s="68" t="s">
        <v>4521</v>
      </c>
      <c r="K1646" s="68" t="s">
        <v>5675</v>
      </c>
    </row>
    <row r="1647" spans="2:11" ht="14.25" hidden="1" customHeight="1">
      <c r="B1647" s="364">
        <v>45794</v>
      </c>
      <c r="C1647" s="68" t="s">
        <v>5049</v>
      </c>
      <c r="D1647" s="68" t="s">
        <v>1876</v>
      </c>
      <c r="E1647" s="68" t="s">
        <v>2004</v>
      </c>
      <c r="F1647" s="68">
        <v>3467</v>
      </c>
      <c r="G1647" s="366">
        <v>0.81111111111111112</v>
      </c>
      <c r="H1647" s="366">
        <v>0.82638888888888884</v>
      </c>
      <c r="I1647" s="68" t="s">
        <v>5676</v>
      </c>
      <c r="J1647" s="68" t="s">
        <v>5677</v>
      </c>
      <c r="K1647" s="68" t="s">
        <v>5675</v>
      </c>
    </row>
    <row r="1648" spans="2:11" ht="14.25" hidden="1" customHeight="1">
      <c r="B1648" s="364">
        <v>45794</v>
      </c>
      <c r="C1648" s="68" t="s">
        <v>5049</v>
      </c>
      <c r="D1648" s="68" t="s">
        <v>95</v>
      </c>
      <c r="E1648" s="68" t="s">
        <v>1977</v>
      </c>
      <c r="F1648" s="68">
        <v>12673</v>
      </c>
      <c r="G1648" s="366">
        <v>0.85486111111111107</v>
      </c>
      <c r="H1648" s="366">
        <v>0.87847222222222221</v>
      </c>
      <c r="I1648" s="68" t="s">
        <v>3638</v>
      </c>
      <c r="J1648" s="68" t="s">
        <v>5678</v>
      </c>
      <c r="K1648" s="68" t="s">
        <v>3239</v>
      </c>
    </row>
    <row r="1649" spans="2:11" ht="14.25" hidden="1" customHeight="1">
      <c r="B1649" s="364">
        <v>45794</v>
      </c>
      <c r="C1649" s="68" t="s">
        <v>5049</v>
      </c>
      <c r="D1649" s="68" t="s">
        <v>1744</v>
      </c>
      <c r="E1649" s="68" t="s">
        <v>1977</v>
      </c>
      <c r="F1649" s="68">
        <v>12917</v>
      </c>
      <c r="G1649" s="366">
        <v>0.81319444444444444</v>
      </c>
      <c r="H1649" s="366">
        <v>0.90625</v>
      </c>
      <c r="I1649" s="68" t="s">
        <v>5679</v>
      </c>
      <c r="J1649" s="68" t="s">
        <v>5680</v>
      </c>
      <c r="K1649" s="68" t="s">
        <v>5681</v>
      </c>
    </row>
    <row r="1650" spans="2:11" ht="14.25" hidden="1" customHeight="1">
      <c r="B1650" s="364">
        <v>45794</v>
      </c>
      <c r="C1650" s="68" t="s">
        <v>5049</v>
      </c>
      <c r="D1650" s="68" t="s">
        <v>1850</v>
      </c>
      <c r="E1650" s="68" t="s">
        <v>2004</v>
      </c>
      <c r="F1650" s="68">
        <v>5017</v>
      </c>
      <c r="G1650" s="366">
        <v>0.8881944444444444</v>
      </c>
      <c r="H1650" s="366">
        <v>0.90416666666666667</v>
      </c>
      <c r="I1650" s="68" t="s">
        <v>5305</v>
      </c>
      <c r="J1650" s="68" t="s">
        <v>5306</v>
      </c>
      <c r="K1650" s="68" t="s">
        <v>5682</v>
      </c>
    </row>
    <row r="1651" spans="2:11" ht="14.25" hidden="1" customHeight="1">
      <c r="B1651" s="364">
        <v>45794</v>
      </c>
      <c r="C1651" s="68" t="s">
        <v>5049</v>
      </c>
      <c r="D1651" s="68" t="s">
        <v>1869</v>
      </c>
      <c r="E1651" s="68" t="s">
        <v>2004</v>
      </c>
      <c r="F1651" s="68">
        <v>3652</v>
      </c>
      <c r="G1651" s="366">
        <v>0.85347222222222219</v>
      </c>
      <c r="H1651" s="366">
        <v>0.86111111111111116</v>
      </c>
      <c r="I1651" s="68" t="s">
        <v>5683</v>
      </c>
      <c r="J1651" s="68" t="s">
        <v>5684</v>
      </c>
      <c r="K1651" s="68" t="s">
        <v>5675</v>
      </c>
    </row>
    <row r="1652" spans="2:11" ht="14.25" hidden="1" customHeight="1">
      <c r="B1652" s="364">
        <v>45794</v>
      </c>
      <c r="C1652" s="68" t="s">
        <v>5049</v>
      </c>
      <c r="D1652" s="68" t="s">
        <v>1861</v>
      </c>
      <c r="E1652" s="68" t="s">
        <v>2004</v>
      </c>
      <c r="F1652" s="68">
        <v>4661</v>
      </c>
      <c r="G1652" s="366">
        <v>0.79166666666666663</v>
      </c>
      <c r="H1652" s="366">
        <v>0.92500000000000004</v>
      </c>
      <c r="I1652" s="68" t="s">
        <v>5685</v>
      </c>
      <c r="J1652" s="68" t="s">
        <v>5686</v>
      </c>
      <c r="K1652" s="68" t="s">
        <v>4227</v>
      </c>
    </row>
    <row r="1653" spans="2:11" ht="14.25" hidden="1" customHeight="1">
      <c r="B1653" s="364">
        <v>45794</v>
      </c>
      <c r="C1653" s="68" t="s">
        <v>5049</v>
      </c>
      <c r="D1653" s="68" t="s">
        <v>1746</v>
      </c>
      <c r="E1653" s="68" t="s">
        <v>1977</v>
      </c>
      <c r="F1653" s="68" t="s">
        <v>5687</v>
      </c>
      <c r="G1653" s="366">
        <v>0.87986111111111109</v>
      </c>
      <c r="H1653" s="366">
        <v>0.91249999999999998</v>
      </c>
      <c r="I1653" s="68" t="s">
        <v>5688</v>
      </c>
      <c r="J1653" s="68" t="s">
        <v>5689</v>
      </c>
      <c r="K1653" s="68" t="s">
        <v>5690</v>
      </c>
    </row>
    <row r="1654" spans="2:11" ht="14.25" hidden="1" customHeight="1">
      <c r="B1654" s="364">
        <v>45794</v>
      </c>
      <c r="C1654" s="68" t="s">
        <v>5049</v>
      </c>
      <c r="D1654" s="68" t="s">
        <v>1882</v>
      </c>
      <c r="E1654" s="68" t="s">
        <v>2004</v>
      </c>
      <c r="F1654" s="68">
        <v>3951</v>
      </c>
      <c r="G1654" s="366">
        <v>0.89513888888888893</v>
      </c>
      <c r="H1654" s="366">
        <v>0.91736111111111107</v>
      </c>
      <c r="I1654" s="68" t="s">
        <v>5691</v>
      </c>
      <c r="J1654" s="68" t="s">
        <v>5692</v>
      </c>
      <c r="K1654" s="68" t="s">
        <v>5690</v>
      </c>
    </row>
    <row r="1655" spans="2:11" ht="14.25" hidden="1" customHeight="1">
      <c r="B1655" s="364">
        <v>45794</v>
      </c>
      <c r="C1655" s="68" t="s">
        <v>5049</v>
      </c>
      <c r="D1655" s="68" t="s">
        <v>1730</v>
      </c>
      <c r="E1655" s="68" t="s">
        <v>1977</v>
      </c>
      <c r="F1655" s="68">
        <v>14060</v>
      </c>
      <c r="G1655" s="366">
        <v>0.72916666666666663</v>
      </c>
      <c r="H1655" s="366">
        <v>0.92361111111111116</v>
      </c>
      <c r="I1655" s="68" t="s">
        <v>5693</v>
      </c>
      <c r="J1655" s="68" t="s">
        <v>5694</v>
      </c>
      <c r="K1655" s="68" t="s">
        <v>5695</v>
      </c>
    </row>
    <row r="1656" spans="2:11" ht="14.25" hidden="1" customHeight="1">
      <c r="B1656" s="364">
        <v>45794</v>
      </c>
      <c r="C1656" s="68" t="s">
        <v>5049</v>
      </c>
      <c r="D1656" s="68" t="s">
        <v>1843</v>
      </c>
      <c r="E1656" s="68" t="s">
        <v>2004</v>
      </c>
      <c r="F1656" s="68">
        <v>5230</v>
      </c>
      <c r="G1656" s="366">
        <v>0.79166666666666663</v>
      </c>
      <c r="H1656" s="366">
        <v>0.85416666666666663</v>
      </c>
      <c r="I1656" s="68" t="s">
        <v>5696</v>
      </c>
      <c r="J1656" s="68" t="s">
        <v>5697</v>
      </c>
      <c r="K1656" s="68" t="s">
        <v>5698</v>
      </c>
    </row>
    <row r="1657" spans="2:11" ht="14.25" hidden="1" customHeight="1">
      <c r="B1657" s="364">
        <v>45794</v>
      </c>
      <c r="C1657" s="68" t="s">
        <v>5049</v>
      </c>
      <c r="D1657" s="68" t="s">
        <v>1822</v>
      </c>
      <c r="E1657" s="68" t="s">
        <v>1987</v>
      </c>
      <c r="F1657" s="68">
        <v>6950</v>
      </c>
      <c r="G1657" s="366">
        <v>0.85416666666666663</v>
      </c>
      <c r="H1657" s="366">
        <v>0.8618055555555556</v>
      </c>
      <c r="I1657" s="68" t="s">
        <v>5699</v>
      </c>
      <c r="J1657" s="68" t="s">
        <v>5700</v>
      </c>
      <c r="K1657" s="68" t="s">
        <v>2178</v>
      </c>
    </row>
    <row r="1658" spans="2:11" ht="14.25" hidden="1" customHeight="1">
      <c r="B1658" s="364">
        <v>45794</v>
      </c>
      <c r="C1658" s="68" t="s">
        <v>5049</v>
      </c>
      <c r="D1658" s="68" t="s">
        <v>1745</v>
      </c>
      <c r="E1658" s="68" t="s">
        <v>1977</v>
      </c>
      <c r="F1658" s="68">
        <v>13405</v>
      </c>
      <c r="G1658" s="366">
        <v>0.90138888888888891</v>
      </c>
      <c r="H1658" s="366">
        <v>1.8749999999999999E-2</v>
      </c>
      <c r="I1658" s="68" t="s">
        <v>5701</v>
      </c>
      <c r="J1658" s="68" t="s">
        <v>5702</v>
      </c>
      <c r="K1658" s="68" t="s">
        <v>2050</v>
      </c>
    </row>
    <row r="1659" spans="2:11" ht="14.25" hidden="1" customHeight="1">
      <c r="B1659" s="364">
        <v>45794</v>
      </c>
      <c r="C1659" s="68" t="s">
        <v>5049</v>
      </c>
      <c r="D1659" s="68" t="s">
        <v>1755</v>
      </c>
      <c r="E1659" s="68" t="s">
        <v>1977</v>
      </c>
      <c r="F1659" s="68">
        <v>10581</v>
      </c>
      <c r="G1659" s="366">
        <v>0.82708333333333328</v>
      </c>
      <c r="H1659" s="366">
        <v>7.2222222222222215E-2</v>
      </c>
      <c r="I1659" s="68" t="s">
        <v>5703</v>
      </c>
      <c r="J1659" s="68" t="s">
        <v>5704</v>
      </c>
      <c r="K1659" s="68" t="s">
        <v>5705</v>
      </c>
    </row>
    <row r="1660" spans="2:11" ht="14.25" hidden="1" customHeight="1">
      <c r="B1660" s="364">
        <v>45794</v>
      </c>
      <c r="C1660" s="68" t="s">
        <v>5049</v>
      </c>
      <c r="D1660" s="68" t="s">
        <v>1860</v>
      </c>
      <c r="E1660" s="68" t="s">
        <v>2004</v>
      </c>
      <c r="F1660" s="68">
        <v>4665</v>
      </c>
      <c r="G1660" s="366">
        <v>7.2916666666666671E-2</v>
      </c>
      <c r="H1660" s="366">
        <v>9.3055555555555558E-2</v>
      </c>
      <c r="I1660" s="68" t="s">
        <v>5706</v>
      </c>
      <c r="J1660" s="68" t="s">
        <v>5707</v>
      </c>
      <c r="K1660" s="68" t="s">
        <v>5708</v>
      </c>
    </row>
    <row r="1661" spans="2:11" ht="14.25" hidden="1" customHeight="1">
      <c r="B1661" s="364">
        <v>45794</v>
      </c>
      <c r="C1661" s="68" t="s">
        <v>5049</v>
      </c>
      <c r="D1661" s="68" t="s">
        <v>1852</v>
      </c>
      <c r="E1661" s="68" t="s">
        <v>2004</v>
      </c>
      <c r="F1661" s="68">
        <v>4815</v>
      </c>
      <c r="G1661" s="366">
        <v>0.94791666666666663</v>
      </c>
      <c r="H1661" s="366">
        <v>6.5972222222222224E-2</v>
      </c>
      <c r="I1661" s="68" t="s">
        <v>5709</v>
      </c>
      <c r="J1661" s="68" t="s">
        <v>5710</v>
      </c>
      <c r="K1661" s="68" t="s">
        <v>5596</v>
      </c>
    </row>
    <row r="1662" spans="2:11" ht="14.25" hidden="1" customHeight="1">
      <c r="B1662" s="364">
        <v>45794</v>
      </c>
      <c r="C1662" s="68" t="s">
        <v>5049</v>
      </c>
      <c r="D1662" s="68" t="s">
        <v>1847</v>
      </c>
      <c r="E1662" s="68" t="s">
        <v>2004</v>
      </c>
      <c r="F1662" s="68">
        <v>5047</v>
      </c>
      <c r="G1662" s="366">
        <v>5.5555555555555558E-3</v>
      </c>
      <c r="H1662" s="366">
        <v>0.10069444444444445</v>
      </c>
      <c r="I1662" s="68" t="s">
        <v>5173</v>
      </c>
      <c r="J1662" s="68" t="s">
        <v>5711</v>
      </c>
      <c r="K1662" s="68" t="s">
        <v>5596</v>
      </c>
    </row>
    <row r="1663" spans="2:11" ht="14.25" hidden="1" customHeight="1">
      <c r="B1663" s="364">
        <v>45794</v>
      </c>
      <c r="C1663" s="68" t="s">
        <v>5712</v>
      </c>
      <c r="D1663" s="68" t="s">
        <v>1874</v>
      </c>
      <c r="E1663" s="68" t="s">
        <v>2004</v>
      </c>
      <c r="F1663" s="68">
        <v>3655</v>
      </c>
      <c r="G1663" s="366">
        <v>6.25E-2</v>
      </c>
      <c r="H1663" s="366">
        <v>0.10902777777777778</v>
      </c>
      <c r="I1663" s="68" t="s">
        <v>5713</v>
      </c>
      <c r="J1663" s="68" t="s">
        <v>5714</v>
      </c>
      <c r="K1663" s="68" t="s">
        <v>5715</v>
      </c>
    </row>
    <row r="1664" spans="2:11" ht="14.25" hidden="1" customHeight="1">
      <c r="B1664" s="364">
        <v>45794</v>
      </c>
      <c r="C1664" s="68" t="s">
        <v>5049</v>
      </c>
      <c r="D1664" s="68" t="s">
        <v>1765</v>
      </c>
      <c r="E1664" s="68" t="s">
        <v>1977</v>
      </c>
      <c r="F1664" s="68" t="s">
        <v>5716</v>
      </c>
      <c r="G1664" s="366">
        <v>0.79166666666666663</v>
      </c>
      <c r="H1664" s="366">
        <v>0.10416666666666667</v>
      </c>
      <c r="I1664" s="68" t="s">
        <v>5717</v>
      </c>
      <c r="J1664" s="68" t="s">
        <v>5718</v>
      </c>
      <c r="K1664" s="68" t="s">
        <v>5719</v>
      </c>
    </row>
    <row r="1665" spans="2:11" ht="14.25" hidden="1" customHeight="1">
      <c r="B1665" s="364">
        <v>45794</v>
      </c>
      <c r="C1665" s="68" t="s">
        <v>5712</v>
      </c>
      <c r="D1665" s="68" t="s">
        <v>1861</v>
      </c>
      <c r="E1665" s="68" t="s">
        <v>2004</v>
      </c>
      <c r="F1665" s="68">
        <v>4663</v>
      </c>
      <c r="G1665" s="366">
        <v>4.1666666666666664E-2</v>
      </c>
      <c r="H1665" s="366">
        <v>0.16180555555555556</v>
      </c>
      <c r="I1665" s="68" t="s">
        <v>5720</v>
      </c>
      <c r="J1665" s="68" t="s">
        <v>5721</v>
      </c>
      <c r="K1665" s="68" t="s">
        <v>5722</v>
      </c>
    </row>
    <row r="1666" spans="2:11" ht="14.25" hidden="1" customHeight="1">
      <c r="B1666" s="364">
        <v>45795</v>
      </c>
      <c r="C1666" s="68" t="s">
        <v>5712</v>
      </c>
      <c r="D1666" s="68" t="s">
        <v>1802</v>
      </c>
      <c r="E1666" s="68" t="s">
        <v>1987</v>
      </c>
      <c r="F1666" s="68">
        <v>11677</v>
      </c>
      <c r="G1666" s="366">
        <v>0.33333333333333331</v>
      </c>
      <c r="H1666" s="366">
        <v>0.375</v>
      </c>
      <c r="I1666" s="68" t="s">
        <v>1230</v>
      </c>
      <c r="J1666" s="68" t="s">
        <v>5723</v>
      </c>
      <c r="K1666" s="68" t="s">
        <v>5724</v>
      </c>
    </row>
    <row r="1667" spans="2:11" ht="14.25" hidden="1" customHeight="1">
      <c r="B1667" s="364">
        <v>45795</v>
      </c>
      <c r="C1667" s="68" t="s">
        <v>5712</v>
      </c>
      <c r="D1667" s="68" t="s">
        <v>1857</v>
      </c>
      <c r="E1667" s="68" t="s">
        <v>2004</v>
      </c>
      <c r="F1667" s="68">
        <v>4921</v>
      </c>
      <c r="G1667" s="366">
        <v>0.33333333333333331</v>
      </c>
      <c r="H1667" s="366">
        <v>0.37083333333333335</v>
      </c>
      <c r="I1667" s="68" t="s">
        <v>5725</v>
      </c>
      <c r="J1667" s="68" t="s">
        <v>5726</v>
      </c>
      <c r="K1667" s="68" t="s">
        <v>5727</v>
      </c>
    </row>
    <row r="1668" spans="2:11" ht="14.25" hidden="1" customHeight="1">
      <c r="B1668" s="364">
        <v>45795</v>
      </c>
      <c r="C1668" s="68" t="s">
        <v>5712</v>
      </c>
      <c r="D1668" s="68" t="s">
        <v>1847</v>
      </c>
      <c r="E1668" s="68" t="s">
        <v>2004</v>
      </c>
      <c r="F1668" s="68">
        <v>4047</v>
      </c>
      <c r="G1668" s="366">
        <v>0.3576388888888889</v>
      </c>
      <c r="H1668" s="366">
        <v>0.38124999999999998</v>
      </c>
      <c r="I1668" s="68" t="s">
        <v>5728</v>
      </c>
      <c r="J1668" s="68" t="s">
        <v>5729</v>
      </c>
      <c r="K1668" s="68" t="s">
        <v>5730</v>
      </c>
    </row>
    <row r="1669" spans="2:11" ht="14.25" hidden="1" customHeight="1">
      <c r="B1669" s="364">
        <v>45795</v>
      </c>
      <c r="C1669" s="68" t="s">
        <v>5712</v>
      </c>
      <c r="D1669" s="68" t="s">
        <v>1789</v>
      </c>
      <c r="E1669" s="68" t="s">
        <v>1987</v>
      </c>
      <c r="F1669" s="68">
        <v>11676</v>
      </c>
      <c r="G1669" s="366">
        <v>0.34236111111111112</v>
      </c>
      <c r="H1669" s="366">
        <v>0.38194444444444442</v>
      </c>
      <c r="I1669" s="68" t="s">
        <v>1230</v>
      </c>
      <c r="J1669" s="68" t="s">
        <v>3128</v>
      </c>
      <c r="K1669" s="68" t="s">
        <v>5731</v>
      </c>
    </row>
    <row r="1670" spans="2:11" ht="14.25" hidden="1" customHeight="1">
      <c r="B1670" s="364">
        <v>45795</v>
      </c>
      <c r="C1670" s="68" t="s">
        <v>5712</v>
      </c>
      <c r="D1670" s="68" t="s">
        <v>1795</v>
      </c>
      <c r="E1670" s="68" t="s">
        <v>1987</v>
      </c>
      <c r="F1670" s="68">
        <v>11728</v>
      </c>
      <c r="G1670" s="366">
        <v>0.38472222222222224</v>
      </c>
      <c r="H1670" s="366">
        <v>0.4</v>
      </c>
      <c r="I1670" s="68" t="s">
        <v>1230</v>
      </c>
      <c r="J1670" s="68" t="s">
        <v>2148</v>
      </c>
      <c r="K1670" s="68" t="s">
        <v>5731</v>
      </c>
    </row>
    <row r="1671" spans="2:11" ht="14.25" hidden="1" customHeight="1">
      <c r="B1671" s="364">
        <v>45795</v>
      </c>
      <c r="C1671" s="68" t="s">
        <v>5712</v>
      </c>
      <c r="D1671" s="68" t="s">
        <v>1799</v>
      </c>
      <c r="E1671" s="68" t="s">
        <v>1987</v>
      </c>
      <c r="F1671" s="68">
        <v>11830</v>
      </c>
      <c r="G1671" s="366">
        <v>0.3611111111111111</v>
      </c>
      <c r="H1671" s="366">
        <v>0.36458333333333331</v>
      </c>
      <c r="I1671" s="68" t="s">
        <v>5221</v>
      </c>
      <c r="J1671" s="68" t="s">
        <v>5227</v>
      </c>
      <c r="K1671" s="68" t="s">
        <v>5732</v>
      </c>
    </row>
    <row r="1672" spans="2:11" ht="14.25" hidden="1" customHeight="1">
      <c r="B1672" s="364">
        <v>45795</v>
      </c>
      <c r="C1672" s="68" t="s">
        <v>5712</v>
      </c>
      <c r="D1672" s="68" t="s">
        <v>1800</v>
      </c>
      <c r="E1672" s="68" t="s">
        <v>1987</v>
      </c>
      <c r="F1672" s="68">
        <v>10504</v>
      </c>
      <c r="G1672" s="366">
        <v>0.36249999999999999</v>
      </c>
      <c r="H1672" s="366">
        <v>0.36527777777777776</v>
      </c>
      <c r="I1672" s="68" t="s">
        <v>5221</v>
      </c>
      <c r="J1672" s="68" t="s">
        <v>5227</v>
      </c>
      <c r="K1672" s="68" t="s">
        <v>5732</v>
      </c>
    </row>
    <row r="1673" spans="2:11" ht="14.25" hidden="1" customHeight="1">
      <c r="B1673" s="364">
        <v>45795</v>
      </c>
      <c r="C1673" s="68" t="s">
        <v>5049</v>
      </c>
      <c r="D1673" s="68" t="s">
        <v>1755</v>
      </c>
      <c r="E1673" s="68" t="s">
        <v>1977</v>
      </c>
      <c r="F1673" s="68">
        <v>10854</v>
      </c>
      <c r="G1673" s="366">
        <v>0.29166666666666669</v>
      </c>
      <c r="H1673" s="366">
        <v>0.4513888888888889</v>
      </c>
      <c r="I1673" s="68" t="s">
        <v>5733</v>
      </c>
      <c r="J1673" s="68" t="s">
        <v>5734</v>
      </c>
      <c r="K1673" s="68" t="s">
        <v>5735</v>
      </c>
    </row>
    <row r="1674" spans="2:11" ht="14.25" hidden="1" customHeight="1">
      <c r="B1674" s="364">
        <v>45795</v>
      </c>
      <c r="C1674" s="68" t="s">
        <v>4934</v>
      </c>
      <c r="D1674" s="68" t="s">
        <v>1746</v>
      </c>
      <c r="E1674" s="68" t="s">
        <v>1977</v>
      </c>
      <c r="F1674" s="68">
        <v>0</v>
      </c>
      <c r="G1674" s="366">
        <v>0.625</v>
      </c>
      <c r="H1674" s="366">
        <v>0.69444444444444442</v>
      </c>
      <c r="I1674" s="68" t="s">
        <v>5736</v>
      </c>
      <c r="J1674" s="68" t="s">
        <v>5737</v>
      </c>
      <c r="K1674" s="68" t="s">
        <v>5738</v>
      </c>
    </row>
    <row r="1675" spans="2:11" ht="14.25" hidden="1" customHeight="1">
      <c r="B1675" s="364">
        <v>45795</v>
      </c>
      <c r="C1675" s="68" t="s">
        <v>5712</v>
      </c>
      <c r="D1675" s="68" t="s">
        <v>1743</v>
      </c>
      <c r="E1675" s="68" t="s">
        <v>1977</v>
      </c>
      <c r="F1675" s="68">
        <v>12539</v>
      </c>
      <c r="G1675" s="366">
        <v>0.31527777777777777</v>
      </c>
      <c r="H1675" s="366">
        <v>0.35625000000000001</v>
      </c>
      <c r="I1675" s="68" t="s">
        <v>5739</v>
      </c>
      <c r="J1675" s="68" t="s">
        <v>5740</v>
      </c>
      <c r="K1675" s="68" t="s">
        <v>3866</v>
      </c>
    </row>
    <row r="1676" spans="2:11" ht="14.25" hidden="1" customHeight="1">
      <c r="B1676" s="364">
        <v>45795</v>
      </c>
      <c r="C1676" s="68" t="s">
        <v>5712</v>
      </c>
      <c r="D1676" s="68" t="s">
        <v>216</v>
      </c>
      <c r="E1676" s="68" t="s">
        <v>1977</v>
      </c>
      <c r="F1676" s="68">
        <v>11794</v>
      </c>
      <c r="G1676" s="366">
        <v>0.30208333333333331</v>
      </c>
      <c r="H1676" s="366">
        <v>0.4861111111111111</v>
      </c>
      <c r="I1676" s="68" t="s">
        <v>5741</v>
      </c>
      <c r="J1676" s="68" t="s">
        <v>5742</v>
      </c>
      <c r="K1676" s="68" t="s">
        <v>5743</v>
      </c>
    </row>
    <row r="1677" spans="2:11" ht="14.25" hidden="1" customHeight="1">
      <c r="B1677" s="364">
        <v>45795</v>
      </c>
      <c r="C1677" s="68" t="s">
        <v>5712</v>
      </c>
      <c r="D1677" s="68" t="s">
        <v>1792</v>
      </c>
      <c r="E1677" s="68" t="s">
        <v>1987</v>
      </c>
      <c r="F1677" s="68">
        <v>11162</v>
      </c>
      <c r="G1677" s="366">
        <v>0.59861111111111109</v>
      </c>
      <c r="H1677" s="366">
        <v>0.63055555555555554</v>
      </c>
      <c r="I1677" s="68" t="s">
        <v>5744</v>
      </c>
      <c r="J1677" s="68" t="s">
        <v>5745</v>
      </c>
      <c r="K1677" s="68" t="s">
        <v>5731</v>
      </c>
    </row>
    <row r="1678" spans="2:11" ht="14.25" hidden="1" customHeight="1">
      <c r="B1678" s="364">
        <v>45795</v>
      </c>
      <c r="C1678" s="68" t="s">
        <v>5712</v>
      </c>
      <c r="D1678" s="68" t="s">
        <v>1854</v>
      </c>
      <c r="E1678" s="68" t="s">
        <v>2004</v>
      </c>
      <c r="F1678" s="68" t="s">
        <v>379</v>
      </c>
      <c r="G1678" s="366">
        <v>0.29166666666666669</v>
      </c>
      <c r="H1678" s="366">
        <v>0.66666666666666663</v>
      </c>
      <c r="I1678" s="68" t="s">
        <v>3943</v>
      </c>
      <c r="J1678" s="68" t="s">
        <v>5746</v>
      </c>
      <c r="K1678" s="68" t="s">
        <v>5747</v>
      </c>
    </row>
    <row r="1679" spans="2:11" ht="14.25" hidden="1" customHeight="1">
      <c r="B1679" s="364">
        <v>45795</v>
      </c>
      <c r="C1679" s="68" t="s">
        <v>5712</v>
      </c>
      <c r="D1679" s="68" t="s">
        <v>1731</v>
      </c>
      <c r="E1679" s="68" t="s">
        <v>1977</v>
      </c>
      <c r="F1679" s="68">
        <v>12779</v>
      </c>
      <c r="G1679" s="366">
        <v>0.45833333333333331</v>
      </c>
      <c r="H1679" s="366">
        <v>0.58333333333333337</v>
      </c>
      <c r="I1679" s="68" t="s">
        <v>4072</v>
      </c>
      <c r="J1679" s="68" t="s">
        <v>5748</v>
      </c>
      <c r="K1679" s="68" t="s">
        <v>5749</v>
      </c>
    </row>
    <row r="1680" spans="2:11" ht="14.25" hidden="1" customHeight="1">
      <c r="B1680" s="364">
        <v>45795</v>
      </c>
      <c r="C1680" s="68" t="s">
        <v>5712</v>
      </c>
      <c r="D1680" s="68" t="s">
        <v>1749</v>
      </c>
      <c r="E1680" s="68" t="s">
        <v>1977</v>
      </c>
      <c r="F1680" s="68">
        <v>14070</v>
      </c>
      <c r="G1680" s="366">
        <v>0.25</v>
      </c>
      <c r="H1680" s="366">
        <v>0.33124999999999999</v>
      </c>
      <c r="I1680" s="68" t="s">
        <v>5750</v>
      </c>
      <c r="J1680" s="68" t="s">
        <v>5751</v>
      </c>
      <c r="K1680" s="68" t="s">
        <v>5752</v>
      </c>
    </row>
    <row r="1681" spans="2:11" ht="14.25" hidden="1" customHeight="1">
      <c r="B1681" s="364">
        <v>45795</v>
      </c>
      <c r="C1681" s="68" t="s">
        <v>5712</v>
      </c>
      <c r="D1681" s="68" t="s">
        <v>1847</v>
      </c>
      <c r="E1681" s="68" t="s">
        <v>2004</v>
      </c>
      <c r="F1681" s="68">
        <v>5549</v>
      </c>
      <c r="G1681" s="366">
        <v>0.3125</v>
      </c>
      <c r="H1681" s="366">
        <v>0.35416666666666669</v>
      </c>
      <c r="I1681" s="68" t="s">
        <v>4341</v>
      </c>
      <c r="J1681" s="68" t="s">
        <v>3617</v>
      </c>
      <c r="K1681" s="68" t="s">
        <v>5753</v>
      </c>
    </row>
    <row r="1682" spans="2:11" ht="14.25" hidden="1" customHeight="1">
      <c r="B1682" s="364">
        <v>45795</v>
      </c>
      <c r="C1682" s="68" t="s">
        <v>5712</v>
      </c>
      <c r="D1682" s="68" t="s">
        <v>5754</v>
      </c>
      <c r="E1682" s="68" t="s">
        <v>1977</v>
      </c>
      <c r="F1682" s="68">
        <v>966</v>
      </c>
      <c r="G1682" s="366">
        <v>0.375</v>
      </c>
      <c r="H1682" s="366">
        <v>0.39652777777777776</v>
      </c>
      <c r="I1682" s="68" t="s">
        <v>5755</v>
      </c>
      <c r="J1682" s="68" t="s">
        <v>4197</v>
      </c>
      <c r="K1682" s="68" t="s">
        <v>5756</v>
      </c>
    </row>
    <row r="1683" spans="2:11" ht="14.25" hidden="1" customHeight="1">
      <c r="B1683" s="364">
        <v>45795</v>
      </c>
      <c r="C1683" s="68" t="s">
        <v>5712</v>
      </c>
      <c r="D1683" s="68" t="s">
        <v>1842</v>
      </c>
      <c r="E1683" s="68" t="s">
        <v>2004</v>
      </c>
      <c r="F1683" s="68">
        <v>5074</v>
      </c>
      <c r="G1683" s="366">
        <v>0.41666666666666669</v>
      </c>
      <c r="H1683" s="366">
        <v>0.4548611111111111</v>
      </c>
      <c r="I1683" s="68" t="s">
        <v>3812</v>
      </c>
      <c r="J1683" s="68" t="s">
        <v>5757</v>
      </c>
      <c r="K1683" s="68" t="s">
        <v>5756</v>
      </c>
    </row>
    <row r="1684" spans="2:11" ht="14.25" hidden="1" customHeight="1">
      <c r="B1684" s="364">
        <v>45795</v>
      </c>
      <c r="C1684" s="68" t="s">
        <v>5712</v>
      </c>
      <c r="D1684" s="68" t="s">
        <v>1859</v>
      </c>
      <c r="E1684" s="68" t="s">
        <v>2004</v>
      </c>
      <c r="F1684" s="68">
        <v>4705</v>
      </c>
      <c r="G1684" s="366">
        <v>0.54166666666666663</v>
      </c>
      <c r="H1684" s="366">
        <v>0.56874999999999998</v>
      </c>
      <c r="I1684" s="68" t="s">
        <v>3658</v>
      </c>
      <c r="J1684" s="68" t="s">
        <v>3659</v>
      </c>
      <c r="K1684" s="68" t="s">
        <v>5756</v>
      </c>
    </row>
    <row r="1685" spans="2:11" ht="14.25" hidden="1" customHeight="1">
      <c r="B1685" s="364">
        <v>45795</v>
      </c>
      <c r="C1685" s="68" t="s">
        <v>5712</v>
      </c>
      <c r="D1685" s="68" t="s">
        <v>1767</v>
      </c>
      <c r="E1685" s="68" t="s">
        <v>1977</v>
      </c>
      <c r="F1685" s="68">
        <v>13335</v>
      </c>
      <c r="G1685" s="366">
        <v>0.33333333333333331</v>
      </c>
      <c r="H1685" s="366">
        <v>0.39583333333333331</v>
      </c>
      <c r="I1685" s="68" t="s">
        <v>4072</v>
      </c>
      <c r="J1685" s="68" t="s">
        <v>5758</v>
      </c>
      <c r="K1685" s="68" t="s">
        <v>5759</v>
      </c>
    </row>
    <row r="1686" spans="2:11" ht="14.25" hidden="1" customHeight="1">
      <c r="B1686" s="364">
        <v>45795</v>
      </c>
      <c r="C1686" s="68" t="s">
        <v>5712</v>
      </c>
      <c r="D1686" s="68" t="s">
        <v>1843</v>
      </c>
      <c r="E1686" s="68" t="s">
        <v>2004</v>
      </c>
      <c r="F1686" s="68">
        <v>5238</v>
      </c>
      <c r="G1686" s="366">
        <v>0.56874999999999998</v>
      </c>
      <c r="H1686" s="366">
        <v>0.60138888888888886</v>
      </c>
      <c r="I1686" s="68" t="s">
        <v>3812</v>
      </c>
      <c r="J1686" s="68" t="s">
        <v>5757</v>
      </c>
      <c r="K1686" s="68" t="s">
        <v>5756</v>
      </c>
    </row>
    <row r="1687" spans="2:11" ht="14.25" hidden="1" customHeight="1">
      <c r="B1687" s="364">
        <v>45795</v>
      </c>
      <c r="C1687" s="68" t="s">
        <v>5712</v>
      </c>
      <c r="D1687" s="68" t="s">
        <v>1750</v>
      </c>
      <c r="E1687" s="68" t="s">
        <v>3180</v>
      </c>
      <c r="F1687" s="68">
        <v>14096</v>
      </c>
      <c r="G1687" s="366">
        <v>0.58333333333333337</v>
      </c>
      <c r="H1687" s="366">
        <v>0.64583333333333337</v>
      </c>
      <c r="I1687" s="68" t="s">
        <v>4072</v>
      </c>
      <c r="J1687" s="68" t="s">
        <v>5760</v>
      </c>
      <c r="K1687" s="68" t="s">
        <v>5761</v>
      </c>
    </row>
    <row r="1688" spans="2:11" ht="14.25" hidden="1" customHeight="1">
      <c r="B1688" s="364">
        <v>45795</v>
      </c>
      <c r="C1688" s="68" t="s">
        <v>5712</v>
      </c>
      <c r="D1688" s="68" t="s">
        <v>1863</v>
      </c>
      <c r="E1688" s="68" t="s">
        <v>2004</v>
      </c>
      <c r="F1688" s="68">
        <v>3441</v>
      </c>
      <c r="G1688" s="366">
        <v>0.29166666666666669</v>
      </c>
      <c r="H1688" s="366">
        <v>0.69097222222222221</v>
      </c>
      <c r="I1688" s="68" t="s">
        <v>5762</v>
      </c>
      <c r="J1688" s="68" t="s">
        <v>5763</v>
      </c>
      <c r="K1688" s="68" t="s">
        <v>5764</v>
      </c>
    </row>
    <row r="1689" spans="2:11" ht="14.25" hidden="1" customHeight="1">
      <c r="B1689" s="364">
        <v>45795</v>
      </c>
      <c r="C1689" s="68" t="s">
        <v>5712</v>
      </c>
      <c r="D1689" s="68" t="s">
        <v>213</v>
      </c>
      <c r="E1689" s="68" t="s">
        <v>1977</v>
      </c>
      <c r="F1689" s="68">
        <v>0</v>
      </c>
      <c r="G1689" s="366">
        <v>0.5625</v>
      </c>
      <c r="H1689" s="366">
        <v>0.64583333333333337</v>
      </c>
      <c r="I1689" s="68" t="s">
        <v>5765</v>
      </c>
      <c r="J1689" s="68" t="s">
        <v>5766</v>
      </c>
      <c r="K1689" s="68" t="s">
        <v>5767</v>
      </c>
    </row>
    <row r="1690" spans="2:11" ht="14.25" hidden="1" customHeight="1">
      <c r="B1690" s="364">
        <v>45795</v>
      </c>
      <c r="C1690" s="68" t="s">
        <v>5712</v>
      </c>
      <c r="D1690" s="68" t="s">
        <v>1735</v>
      </c>
      <c r="E1690" s="68" t="s">
        <v>1977</v>
      </c>
      <c r="F1690" s="68">
        <v>0</v>
      </c>
      <c r="G1690" s="366">
        <v>0.60416666666666663</v>
      </c>
      <c r="H1690" s="366">
        <v>0.70138888888888884</v>
      </c>
      <c r="I1690" s="68" t="s">
        <v>5768</v>
      </c>
      <c r="J1690" s="68" t="s">
        <v>5769</v>
      </c>
      <c r="K1690" s="68" t="s">
        <v>5767</v>
      </c>
    </row>
    <row r="1691" spans="2:11" ht="14.25" hidden="1" customHeight="1">
      <c r="B1691" s="364">
        <v>45795</v>
      </c>
      <c r="C1691" s="68" t="s">
        <v>5712</v>
      </c>
      <c r="D1691" s="68" t="s">
        <v>1735</v>
      </c>
      <c r="E1691" s="68" t="s">
        <v>1977</v>
      </c>
      <c r="F1691" s="68">
        <v>14158</v>
      </c>
      <c r="G1691" s="366">
        <v>0.79166666666666663</v>
      </c>
      <c r="H1691" s="366">
        <v>0.87777777777777777</v>
      </c>
      <c r="I1691" s="68" t="s">
        <v>5770</v>
      </c>
      <c r="J1691" s="68" t="s">
        <v>5771</v>
      </c>
      <c r="K1691" s="68" t="s">
        <v>4227</v>
      </c>
    </row>
    <row r="1692" spans="2:11" ht="14.25" hidden="1" customHeight="1">
      <c r="B1692" s="364">
        <v>45795</v>
      </c>
      <c r="C1692" s="68" t="s">
        <v>5712</v>
      </c>
      <c r="D1692" s="68" t="s">
        <v>1868</v>
      </c>
      <c r="E1692" s="68" t="s">
        <v>2004</v>
      </c>
      <c r="F1692" s="68">
        <v>3664</v>
      </c>
      <c r="G1692" s="366">
        <v>0.79166666666666663</v>
      </c>
      <c r="H1692" s="366">
        <v>0.91111111111111109</v>
      </c>
      <c r="I1692" s="68" t="s">
        <v>5772</v>
      </c>
      <c r="J1692" s="68" t="s">
        <v>5773</v>
      </c>
      <c r="K1692" s="68" t="s">
        <v>4694</v>
      </c>
    </row>
    <row r="1693" spans="2:11" ht="14.25" hidden="1" customHeight="1">
      <c r="B1693" s="364">
        <v>45795</v>
      </c>
      <c r="C1693" s="68" t="s">
        <v>5712</v>
      </c>
      <c r="D1693" s="68" t="s">
        <v>1759</v>
      </c>
      <c r="E1693" s="68" t="s">
        <v>1977</v>
      </c>
      <c r="F1693" s="68">
        <v>14431</v>
      </c>
      <c r="G1693" s="366">
        <v>0.87222222222222223</v>
      </c>
      <c r="H1693" s="366">
        <v>0.89583333333333337</v>
      </c>
      <c r="I1693" s="68" t="s">
        <v>5774</v>
      </c>
      <c r="J1693" s="68" t="s">
        <v>5775</v>
      </c>
      <c r="K1693" s="68" t="s">
        <v>5776</v>
      </c>
    </row>
    <row r="1694" spans="2:11" ht="14.25" hidden="1" customHeight="1">
      <c r="B1694" s="364">
        <v>45795</v>
      </c>
      <c r="C1694" s="68" t="s">
        <v>5712</v>
      </c>
      <c r="D1694" s="68" t="s">
        <v>1748</v>
      </c>
      <c r="E1694" s="68" t="s">
        <v>1977</v>
      </c>
      <c r="F1694" s="68">
        <v>14174</v>
      </c>
      <c r="G1694" s="366">
        <v>0.82361111111111107</v>
      </c>
      <c r="H1694" s="366">
        <v>0.83958333333333335</v>
      </c>
      <c r="I1694" s="68" t="s">
        <v>5777</v>
      </c>
      <c r="J1694" s="68" t="s">
        <v>5778</v>
      </c>
      <c r="K1694" s="68" t="s">
        <v>2163</v>
      </c>
    </row>
    <row r="1695" spans="2:11" ht="14.25" hidden="1" customHeight="1">
      <c r="B1695" s="364">
        <v>45795</v>
      </c>
      <c r="C1695" s="68" t="s">
        <v>5712</v>
      </c>
      <c r="D1695" s="68" t="s">
        <v>1739</v>
      </c>
      <c r="E1695" s="68" t="s">
        <v>1977</v>
      </c>
      <c r="F1695" s="68">
        <v>13272</v>
      </c>
      <c r="G1695" s="366">
        <v>0.79166666666666663</v>
      </c>
      <c r="H1695" s="366">
        <v>0.875</v>
      </c>
      <c r="I1695" s="68" t="s">
        <v>5779</v>
      </c>
      <c r="J1695" s="68" t="s">
        <v>5780</v>
      </c>
      <c r="K1695" s="68" t="s">
        <v>5781</v>
      </c>
    </row>
    <row r="1696" spans="2:11" ht="14.25" hidden="1" customHeight="1">
      <c r="B1696" s="364">
        <v>45795</v>
      </c>
      <c r="C1696" s="68" t="s">
        <v>5712</v>
      </c>
      <c r="D1696" s="68" t="s">
        <v>1845</v>
      </c>
      <c r="E1696" s="68" t="s">
        <v>2004</v>
      </c>
      <c r="F1696" s="68">
        <v>4869</v>
      </c>
      <c r="G1696" s="366">
        <v>0.79166666666666663</v>
      </c>
      <c r="H1696" s="366">
        <v>0.91666666666666663</v>
      </c>
      <c r="I1696" s="68" t="s">
        <v>5782</v>
      </c>
      <c r="J1696" s="68" t="s">
        <v>5783</v>
      </c>
      <c r="K1696" s="68" t="s">
        <v>4012</v>
      </c>
    </row>
    <row r="1697" spans="2:11" ht="14.25" hidden="1" customHeight="1">
      <c r="B1697" s="364">
        <v>45795</v>
      </c>
      <c r="C1697" s="68" t="s">
        <v>5712</v>
      </c>
      <c r="D1697" s="68" t="s">
        <v>1874</v>
      </c>
      <c r="E1697" s="68" t="s">
        <v>2004</v>
      </c>
      <c r="F1697" s="68">
        <v>3665</v>
      </c>
      <c r="G1697" s="366">
        <v>0.79166666666666663</v>
      </c>
      <c r="H1697" s="366">
        <v>0.95833333333333337</v>
      </c>
      <c r="I1697" s="68" t="s">
        <v>5784</v>
      </c>
      <c r="J1697" s="68" t="s">
        <v>5785</v>
      </c>
      <c r="K1697" s="68" t="s">
        <v>4012</v>
      </c>
    </row>
    <row r="1698" spans="2:11" ht="14.25" hidden="1" customHeight="1">
      <c r="B1698" s="364">
        <v>45795</v>
      </c>
      <c r="C1698" s="68" t="s">
        <v>5712</v>
      </c>
      <c r="D1698" s="68" t="s">
        <v>1845</v>
      </c>
      <c r="E1698" s="68" t="s">
        <v>2004</v>
      </c>
      <c r="F1698" s="68">
        <v>4869</v>
      </c>
      <c r="G1698" s="366">
        <v>0.79166666666666663</v>
      </c>
      <c r="H1698" s="366">
        <v>0.91666666666666663</v>
      </c>
      <c r="I1698" s="68" t="s">
        <v>5786</v>
      </c>
      <c r="J1698" s="68" t="s">
        <v>5787</v>
      </c>
      <c r="K1698" s="68" t="s">
        <v>4012</v>
      </c>
    </row>
    <row r="1699" spans="2:11" ht="14.25" hidden="1" customHeight="1">
      <c r="B1699" s="364">
        <v>45795</v>
      </c>
      <c r="C1699" s="68" t="s">
        <v>5712</v>
      </c>
      <c r="D1699" s="68" t="s">
        <v>1793</v>
      </c>
      <c r="E1699" s="68" t="s">
        <v>1987</v>
      </c>
      <c r="F1699" s="68">
        <v>12098</v>
      </c>
      <c r="G1699" s="366">
        <v>0.84583333333333333</v>
      </c>
      <c r="H1699" s="366">
        <v>0.85069444444444442</v>
      </c>
      <c r="I1699" s="68" t="s">
        <v>5788</v>
      </c>
      <c r="J1699" s="68" t="s">
        <v>5789</v>
      </c>
      <c r="K1699" s="68" t="s">
        <v>5790</v>
      </c>
    </row>
    <row r="1700" spans="2:11" ht="14.25" hidden="1" customHeight="1">
      <c r="B1700" s="364">
        <v>45795</v>
      </c>
      <c r="C1700" s="68" t="s">
        <v>5712</v>
      </c>
      <c r="D1700" s="68" t="s">
        <v>1798</v>
      </c>
      <c r="E1700" s="68" t="s">
        <v>1987</v>
      </c>
      <c r="F1700" s="68">
        <v>11578</v>
      </c>
      <c r="G1700" s="366">
        <v>0.93333333333333335</v>
      </c>
      <c r="H1700" s="366">
        <v>0.95347222222222228</v>
      </c>
      <c r="I1700" s="68" t="s">
        <v>2364</v>
      </c>
      <c r="J1700" s="68" t="s">
        <v>4522</v>
      </c>
      <c r="K1700" s="68" t="s">
        <v>5790</v>
      </c>
    </row>
    <row r="1701" spans="2:11" ht="14.25" hidden="1" customHeight="1">
      <c r="B1701" s="364">
        <v>45795</v>
      </c>
      <c r="C1701" s="68" t="s">
        <v>5791</v>
      </c>
      <c r="D1701" s="68" t="s">
        <v>1805</v>
      </c>
      <c r="E1701" s="68" t="s">
        <v>1987</v>
      </c>
      <c r="F1701" s="68">
        <v>11790</v>
      </c>
      <c r="G1701" s="366">
        <v>0.97916666666666663</v>
      </c>
      <c r="H1701" s="366">
        <v>7.0833333333333331E-2</v>
      </c>
      <c r="I1701" s="68" t="s">
        <v>5792</v>
      </c>
      <c r="J1701" s="68" t="s">
        <v>5793</v>
      </c>
      <c r="K1701" s="68" t="s">
        <v>2244</v>
      </c>
    </row>
    <row r="1702" spans="2:11" ht="14.25" hidden="1" customHeight="1">
      <c r="B1702" s="364">
        <v>45795</v>
      </c>
      <c r="C1702" s="68" t="s">
        <v>5712</v>
      </c>
      <c r="D1702" s="68" t="s">
        <v>1847</v>
      </c>
      <c r="E1702" s="68" t="s">
        <v>2004</v>
      </c>
      <c r="F1702" s="68">
        <v>5058</v>
      </c>
      <c r="G1702" s="366">
        <v>0.89583333333333337</v>
      </c>
      <c r="H1702" s="366">
        <v>7.7777777777777779E-2</v>
      </c>
      <c r="I1702" s="68" t="s">
        <v>5794</v>
      </c>
      <c r="J1702" s="68" t="s">
        <v>5795</v>
      </c>
      <c r="K1702" s="68" t="s">
        <v>5796</v>
      </c>
    </row>
    <row r="1703" spans="2:11" ht="14.25" hidden="1" customHeight="1">
      <c r="B1703" s="364">
        <v>45795</v>
      </c>
      <c r="C1703" s="68" t="s">
        <v>5791</v>
      </c>
      <c r="D1703" s="68" t="s">
        <v>1792</v>
      </c>
      <c r="E1703" s="68" t="s">
        <v>1987</v>
      </c>
      <c r="F1703" s="68">
        <v>11170</v>
      </c>
      <c r="G1703" s="366">
        <v>0.10069444444444445</v>
      </c>
      <c r="H1703" s="366">
        <v>9.375E-2</v>
      </c>
      <c r="I1703" s="68" t="s">
        <v>1230</v>
      </c>
      <c r="J1703" s="68" t="s">
        <v>3100</v>
      </c>
      <c r="K1703" s="68" t="s">
        <v>5790</v>
      </c>
    </row>
    <row r="1704" spans="2:11" ht="14.25" hidden="1" customHeight="1">
      <c r="B1704" s="364">
        <v>45795</v>
      </c>
      <c r="C1704" s="68" t="s">
        <v>5712</v>
      </c>
      <c r="D1704" s="68" t="s">
        <v>102</v>
      </c>
      <c r="E1704" s="68" t="s">
        <v>1977</v>
      </c>
      <c r="F1704" s="68">
        <v>13512</v>
      </c>
      <c r="G1704" s="366">
        <v>9.2361111111111116E-2</v>
      </c>
      <c r="H1704" s="366">
        <v>0.1076388888888889</v>
      </c>
      <c r="I1704" s="68" t="s">
        <v>5797</v>
      </c>
      <c r="J1704" s="68" t="s">
        <v>5798</v>
      </c>
      <c r="K1704" s="68" t="s">
        <v>2050</v>
      </c>
    </row>
    <row r="1705" spans="2:11" ht="14.25" hidden="1" customHeight="1">
      <c r="B1705" s="364">
        <v>45795</v>
      </c>
      <c r="C1705" s="68" t="s">
        <v>5712</v>
      </c>
      <c r="D1705" s="68" t="s">
        <v>1859</v>
      </c>
      <c r="E1705" s="68" t="s">
        <v>2004</v>
      </c>
      <c r="F1705" s="68">
        <v>7408</v>
      </c>
      <c r="G1705" s="366">
        <v>0.82013888888888886</v>
      </c>
      <c r="H1705" s="366">
        <v>0.97777777777777775</v>
      </c>
      <c r="I1705" s="68" t="s">
        <v>5799</v>
      </c>
      <c r="J1705" s="68" t="s">
        <v>5800</v>
      </c>
      <c r="K1705" s="68" t="s">
        <v>2256</v>
      </c>
    </row>
    <row r="1706" spans="2:11" ht="14.25" hidden="1" customHeight="1">
      <c r="B1706" s="364">
        <v>45795</v>
      </c>
      <c r="C1706" s="68" t="s">
        <v>5712</v>
      </c>
      <c r="D1706" s="68" t="s">
        <v>1881</v>
      </c>
      <c r="E1706" s="68" t="s">
        <v>2004</v>
      </c>
      <c r="F1706" s="68">
        <v>3777</v>
      </c>
      <c r="G1706" s="366">
        <v>3.8194444444444448E-2</v>
      </c>
      <c r="H1706" s="366">
        <v>9.3055555555555558E-2</v>
      </c>
      <c r="I1706" s="68" t="s">
        <v>5801</v>
      </c>
      <c r="J1706" s="68" t="s">
        <v>5802</v>
      </c>
      <c r="K1706" s="68" t="s">
        <v>5803</v>
      </c>
    </row>
    <row r="1707" spans="2:11" ht="14.25" hidden="1" customHeight="1">
      <c r="B1707" s="364">
        <v>45795</v>
      </c>
      <c r="C1707" s="68" t="s">
        <v>5712</v>
      </c>
      <c r="D1707" s="68" t="s">
        <v>1750</v>
      </c>
      <c r="E1707" s="68" t="s">
        <v>1977</v>
      </c>
      <c r="F1707" s="68" t="s">
        <v>5804</v>
      </c>
      <c r="G1707" s="366">
        <v>0.79166666666666663</v>
      </c>
      <c r="H1707" s="366">
        <v>0.18055555555555555</v>
      </c>
      <c r="I1707" s="68" t="s">
        <v>5805</v>
      </c>
      <c r="J1707" s="68" t="s">
        <v>5806</v>
      </c>
      <c r="K1707" s="68" t="s">
        <v>5807</v>
      </c>
    </row>
    <row r="1708" spans="2:11" ht="14.25" hidden="1" customHeight="1">
      <c r="B1708" s="364">
        <v>45795</v>
      </c>
      <c r="C1708" s="68" t="s">
        <v>5791</v>
      </c>
      <c r="D1708" s="68" t="s">
        <v>1791</v>
      </c>
      <c r="E1708" s="68" t="s">
        <v>1987</v>
      </c>
      <c r="F1708" s="68">
        <v>11893</v>
      </c>
      <c r="G1708" s="366">
        <v>0.16458333333333333</v>
      </c>
      <c r="H1708" s="366">
        <v>0.18888888888888888</v>
      </c>
      <c r="I1708" s="68" t="s">
        <v>1230</v>
      </c>
      <c r="J1708" s="68" t="s">
        <v>3100</v>
      </c>
      <c r="K1708" s="68" t="s">
        <v>2244</v>
      </c>
    </row>
    <row r="1709" spans="2:11" ht="14.25" hidden="1" customHeight="1">
      <c r="B1709" s="364">
        <v>45795</v>
      </c>
      <c r="C1709" s="68" t="s">
        <v>5712</v>
      </c>
      <c r="D1709" s="68" t="s">
        <v>1876</v>
      </c>
      <c r="E1709" s="68" t="s">
        <v>2004</v>
      </c>
      <c r="F1709" s="68">
        <v>3487</v>
      </c>
      <c r="G1709" s="366">
        <v>4.8611111111111112E-3</v>
      </c>
      <c r="H1709" s="366">
        <v>0.21111111111111111</v>
      </c>
      <c r="I1709" s="68" t="s">
        <v>5808</v>
      </c>
      <c r="J1709" s="68" t="s">
        <v>5809</v>
      </c>
      <c r="K1709" s="68" t="s">
        <v>5596</v>
      </c>
    </row>
    <row r="1710" spans="2:11" ht="14.25" hidden="1" customHeight="1">
      <c r="B1710" s="364">
        <v>45795</v>
      </c>
      <c r="C1710" s="68" t="s">
        <v>5712</v>
      </c>
      <c r="D1710" s="68" t="s">
        <v>1878</v>
      </c>
      <c r="E1710" s="68" t="s">
        <v>2004</v>
      </c>
      <c r="F1710" s="68">
        <v>4896</v>
      </c>
      <c r="G1710" s="366">
        <v>0.83194444444444449</v>
      </c>
      <c r="H1710" s="366">
        <v>0.83333333333333337</v>
      </c>
      <c r="I1710" s="68" t="s">
        <v>5810</v>
      </c>
      <c r="J1710" s="68" t="s">
        <v>4521</v>
      </c>
      <c r="K1710" s="68" t="s">
        <v>5811</v>
      </c>
    </row>
    <row r="1711" spans="2:11" ht="14.25" hidden="1" customHeight="1">
      <c r="B1711" s="364">
        <v>45795</v>
      </c>
      <c r="C1711" s="68" t="s">
        <v>5712</v>
      </c>
      <c r="D1711" s="68" t="s">
        <v>1879</v>
      </c>
      <c r="E1711" s="68" t="s">
        <v>2004</v>
      </c>
      <c r="F1711" s="68">
        <v>3815</v>
      </c>
      <c r="G1711" s="366">
        <v>0.81319444444444444</v>
      </c>
      <c r="H1711" s="366">
        <v>0.89583333333333337</v>
      </c>
      <c r="I1711" s="68" t="s">
        <v>5812</v>
      </c>
      <c r="J1711" s="68" t="s">
        <v>5813</v>
      </c>
      <c r="K1711" s="68" t="s">
        <v>5811</v>
      </c>
    </row>
    <row r="1712" spans="2:11" ht="14.25" hidden="1" customHeight="1">
      <c r="B1712" s="364">
        <v>45795</v>
      </c>
      <c r="C1712" s="68" t="s">
        <v>5712</v>
      </c>
      <c r="D1712" s="68" t="s">
        <v>1732</v>
      </c>
      <c r="E1712" s="68" t="s">
        <v>1977</v>
      </c>
      <c r="F1712" s="68">
        <v>13980</v>
      </c>
      <c r="G1712" s="366">
        <v>0.79166666666666663</v>
      </c>
      <c r="H1712" s="366">
        <v>9.0277777777777776E-2</v>
      </c>
      <c r="I1712" s="68" t="s">
        <v>5814</v>
      </c>
      <c r="J1712" s="68" t="s">
        <v>5815</v>
      </c>
      <c r="K1712" s="68" t="s">
        <v>5816</v>
      </c>
    </row>
    <row r="1713" spans="2:11" ht="14.25" hidden="1" customHeight="1">
      <c r="B1713" s="364">
        <v>45795</v>
      </c>
      <c r="C1713" s="68" t="s">
        <v>5712</v>
      </c>
      <c r="D1713" s="68" t="s">
        <v>1850</v>
      </c>
      <c r="E1713" s="68" t="s">
        <v>2004</v>
      </c>
      <c r="F1713" s="68">
        <v>5032</v>
      </c>
      <c r="G1713" s="366">
        <v>0.79027777777777775</v>
      </c>
      <c r="H1713" s="366">
        <v>0.90208333333333335</v>
      </c>
      <c r="I1713" s="68" t="s">
        <v>5817</v>
      </c>
      <c r="J1713" s="68" t="s">
        <v>5818</v>
      </c>
      <c r="K1713" s="68" t="s">
        <v>5811</v>
      </c>
    </row>
    <row r="1714" spans="2:11" ht="14.25" hidden="1" customHeight="1">
      <c r="B1714" s="364">
        <v>45795</v>
      </c>
      <c r="C1714" s="68" t="s">
        <v>5712</v>
      </c>
      <c r="D1714" s="68" t="s">
        <v>1868</v>
      </c>
      <c r="E1714" s="68" t="s">
        <v>2004</v>
      </c>
      <c r="F1714" s="68">
        <v>3664</v>
      </c>
      <c r="G1714" s="366">
        <v>0.78819444444444442</v>
      </c>
      <c r="H1714" s="366">
        <v>0.91111111111111109</v>
      </c>
      <c r="I1714" s="68" t="s">
        <v>5819</v>
      </c>
      <c r="J1714" s="68" t="s">
        <v>5820</v>
      </c>
      <c r="K1714" s="68" t="s">
        <v>5811</v>
      </c>
    </row>
    <row r="1715" spans="2:11" ht="14.25" hidden="1" customHeight="1">
      <c r="B1715" s="364">
        <v>45795</v>
      </c>
      <c r="C1715" s="68" t="s">
        <v>5712</v>
      </c>
      <c r="D1715" s="68" t="s">
        <v>1742</v>
      </c>
      <c r="E1715" s="68" t="s">
        <v>1977</v>
      </c>
      <c r="F1715" s="68">
        <v>13829</v>
      </c>
      <c r="G1715" s="366">
        <v>0.89513888888888893</v>
      </c>
      <c r="H1715" s="366">
        <v>0.93402777777777779</v>
      </c>
      <c r="I1715" s="68" t="s">
        <v>5821</v>
      </c>
      <c r="J1715" s="68" t="s">
        <v>5822</v>
      </c>
      <c r="K1715" s="68" t="s">
        <v>5811</v>
      </c>
    </row>
    <row r="1716" spans="2:11" ht="14.25" hidden="1" customHeight="1">
      <c r="B1716" s="364">
        <v>45795</v>
      </c>
      <c r="C1716" s="68" t="s">
        <v>5712</v>
      </c>
      <c r="D1716" s="68" t="s">
        <v>1735</v>
      </c>
      <c r="E1716" s="68" t="s">
        <v>1977</v>
      </c>
      <c r="F1716" s="68">
        <v>14159</v>
      </c>
      <c r="G1716" s="366">
        <v>0.98750000000000004</v>
      </c>
      <c r="H1716" s="366">
        <v>0.1423611111111111</v>
      </c>
      <c r="I1716" s="68" t="s">
        <v>5823</v>
      </c>
      <c r="J1716" s="68" t="s">
        <v>5824</v>
      </c>
      <c r="K1716" s="68" t="s">
        <v>5816</v>
      </c>
    </row>
    <row r="1717" spans="2:11" ht="14.25" hidden="1" customHeight="1">
      <c r="B1717" s="364">
        <v>45795</v>
      </c>
      <c r="C1717" s="68" t="s">
        <v>5712</v>
      </c>
      <c r="D1717" s="68" t="s">
        <v>1860</v>
      </c>
      <c r="E1717" s="68" t="s">
        <v>2004</v>
      </c>
      <c r="F1717" s="68">
        <v>4684</v>
      </c>
      <c r="G1717" s="366">
        <v>0.1388888888888889</v>
      </c>
      <c r="H1717" s="366">
        <v>0.15069444444444444</v>
      </c>
      <c r="I1717" s="68" t="s">
        <v>5825</v>
      </c>
      <c r="J1717" s="68" t="s">
        <v>5826</v>
      </c>
      <c r="K1717" s="68" t="s">
        <v>5816</v>
      </c>
    </row>
    <row r="1718" spans="2:11" ht="14.25" hidden="1" customHeight="1">
      <c r="B1718" s="364">
        <v>45795</v>
      </c>
      <c r="C1718" s="68" t="s">
        <v>5712</v>
      </c>
      <c r="D1718" s="68" t="s">
        <v>213</v>
      </c>
      <c r="E1718" s="68" t="s">
        <v>1977</v>
      </c>
      <c r="F1718" s="68">
        <v>13352</v>
      </c>
      <c r="G1718" s="366">
        <v>4.9305555555555554E-2</v>
      </c>
      <c r="H1718" s="366">
        <v>0.20833333333333334</v>
      </c>
      <c r="I1718" s="68" t="s">
        <v>893</v>
      </c>
      <c r="J1718" s="68" t="s">
        <v>5827</v>
      </c>
      <c r="K1718" s="68" t="s">
        <v>5816</v>
      </c>
    </row>
    <row r="1719" spans="2:11" ht="14.25" hidden="1" customHeight="1">
      <c r="B1719" s="364">
        <v>45796</v>
      </c>
      <c r="C1719" s="68" t="s">
        <v>5791</v>
      </c>
      <c r="D1719" s="68" t="s">
        <v>1750</v>
      </c>
      <c r="E1719" s="68" t="s">
        <v>1977</v>
      </c>
      <c r="F1719" s="68">
        <v>14095</v>
      </c>
      <c r="G1719" s="366">
        <v>0.29166666666666669</v>
      </c>
      <c r="H1719" s="366">
        <v>0.4375</v>
      </c>
      <c r="I1719" s="68" t="s">
        <v>5828</v>
      </c>
      <c r="J1719" s="68" t="s">
        <v>5829</v>
      </c>
      <c r="K1719" s="68" t="s">
        <v>5830</v>
      </c>
    </row>
    <row r="1720" spans="2:11" ht="14.25" hidden="1" customHeight="1">
      <c r="B1720" s="364">
        <v>45796</v>
      </c>
      <c r="C1720" s="68" t="s">
        <v>5791</v>
      </c>
      <c r="D1720" s="68" t="s">
        <v>1867</v>
      </c>
      <c r="E1720" s="68" t="s">
        <v>2004</v>
      </c>
      <c r="F1720" s="68">
        <v>4480</v>
      </c>
      <c r="G1720" s="366">
        <v>0.125</v>
      </c>
      <c r="H1720" s="366">
        <v>0.18402777777777779</v>
      </c>
      <c r="I1720" s="68" t="s">
        <v>5831</v>
      </c>
      <c r="J1720" s="68" t="s">
        <v>4495</v>
      </c>
      <c r="K1720" s="68" t="s">
        <v>5832</v>
      </c>
    </row>
    <row r="1721" spans="2:11" ht="14.25" hidden="1" customHeight="1">
      <c r="B1721" s="364">
        <v>45796</v>
      </c>
      <c r="C1721" s="68" t="s">
        <v>5791</v>
      </c>
      <c r="D1721" s="68" t="s">
        <v>1869</v>
      </c>
      <c r="E1721" s="68" t="s">
        <v>2004</v>
      </c>
      <c r="F1721" s="68">
        <v>0</v>
      </c>
      <c r="G1721" s="366">
        <v>0.3125</v>
      </c>
      <c r="H1721" s="366">
        <v>0.44791666666666669</v>
      </c>
      <c r="I1721" s="68" t="s">
        <v>5833</v>
      </c>
      <c r="J1721" s="68" t="s">
        <v>5834</v>
      </c>
      <c r="K1721" s="68" t="s">
        <v>4006</v>
      </c>
    </row>
    <row r="1722" spans="2:11" ht="14.25" hidden="1" customHeight="1">
      <c r="B1722" s="364">
        <v>45796</v>
      </c>
      <c r="C1722" s="68" t="s">
        <v>5791</v>
      </c>
      <c r="D1722" s="68" t="s">
        <v>221</v>
      </c>
      <c r="E1722" s="68" t="s">
        <v>1977</v>
      </c>
      <c r="F1722" s="68">
        <v>13945</v>
      </c>
      <c r="G1722" s="366">
        <v>0.33333333333333331</v>
      </c>
      <c r="H1722" s="366">
        <v>0.36458333333333331</v>
      </c>
      <c r="I1722" s="68" t="s">
        <v>5835</v>
      </c>
      <c r="J1722" s="68" t="s">
        <v>5162</v>
      </c>
      <c r="K1722" s="68" t="s">
        <v>5836</v>
      </c>
    </row>
    <row r="1723" spans="2:11" ht="14.25" hidden="1" customHeight="1">
      <c r="B1723" s="364">
        <v>45796</v>
      </c>
      <c r="C1723" s="68" t="s">
        <v>5791</v>
      </c>
      <c r="D1723" s="68" t="s">
        <v>1876</v>
      </c>
      <c r="E1723" s="68" t="s">
        <v>2004</v>
      </c>
      <c r="F1723" s="68">
        <v>3488</v>
      </c>
      <c r="G1723" s="366">
        <v>0.29166666666666669</v>
      </c>
      <c r="H1723" s="366">
        <v>0.37152777777777779</v>
      </c>
      <c r="I1723" s="68" t="s">
        <v>3812</v>
      </c>
      <c r="J1723" s="68" t="s">
        <v>3825</v>
      </c>
      <c r="K1723" s="68" t="s">
        <v>5837</v>
      </c>
    </row>
    <row r="1724" spans="2:11" ht="14.25" hidden="1" customHeight="1">
      <c r="B1724" s="364">
        <v>45796</v>
      </c>
      <c r="C1724" s="68" t="s">
        <v>5791</v>
      </c>
      <c r="D1724" s="68" t="s">
        <v>102</v>
      </c>
      <c r="E1724" s="68" t="s">
        <v>1977</v>
      </c>
      <c r="F1724" s="68">
        <v>13516</v>
      </c>
      <c r="G1724" s="366">
        <v>0.37430555555555556</v>
      </c>
      <c r="H1724" s="366">
        <v>0.40277777777777779</v>
      </c>
      <c r="I1724" s="68" t="s">
        <v>3490</v>
      </c>
      <c r="J1724" s="68" t="s">
        <v>3596</v>
      </c>
      <c r="K1724" s="68" t="s">
        <v>5837</v>
      </c>
    </row>
    <row r="1725" spans="2:11" ht="14.25" hidden="1" customHeight="1">
      <c r="B1725" s="364">
        <v>45796</v>
      </c>
      <c r="C1725" s="68" t="s">
        <v>5791</v>
      </c>
      <c r="D1725" s="68" t="s">
        <v>1873</v>
      </c>
      <c r="E1725" s="68" t="s">
        <v>2004</v>
      </c>
      <c r="F1725" s="68">
        <v>3751</v>
      </c>
      <c r="G1725" s="366">
        <v>0.39583333333333331</v>
      </c>
      <c r="H1725" s="366">
        <v>0.42222222222222222</v>
      </c>
      <c r="I1725" s="68" t="s">
        <v>4855</v>
      </c>
      <c r="J1725" s="68" t="s">
        <v>5038</v>
      </c>
      <c r="K1725" s="68" t="s">
        <v>5837</v>
      </c>
    </row>
    <row r="1726" spans="2:11" ht="14.25" hidden="1" customHeight="1">
      <c r="B1726" s="364">
        <v>45796</v>
      </c>
      <c r="C1726" s="68" t="s">
        <v>5791</v>
      </c>
      <c r="D1726" s="68" t="s">
        <v>1848</v>
      </c>
      <c r="E1726" s="68" t="s">
        <v>2004</v>
      </c>
      <c r="F1726" s="68">
        <v>4962</v>
      </c>
      <c r="G1726" s="366">
        <v>0.35416666666666669</v>
      </c>
      <c r="H1726" s="366">
        <v>0.41458333333333336</v>
      </c>
      <c r="I1726" s="68" t="s">
        <v>4341</v>
      </c>
      <c r="J1726" s="68" t="s">
        <v>3617</v>
      </c>
      <c r="K1726" s="68" t="s">
        <v>5837</v>
      </c>
    </row>
    <row r="1727" spans="2:11" ht="14.25" hidden="1" customHeight="1">
      <c r="B1727" s="364">
        <v>45796</v>
      </c>
      <c r="C1727" s="68" t="s">
        <v>5791</v>
      </c>
      <c r="D1727" s="68" t="s">
        <v>1862</v>
      </c>
      <c r="E1727" s="68" t="s">
        <v>2004</v>
      </c>
      <c r="F1727" s="68">
        <v>6867</v>
      </c>
      <c r="G1727" s="366">
        <v>0.39583333333333331</v>
      </c>
      <c r="H1727" s="366">
        <v>0.44791666666666669</v>
      </c>
      <c r="I1727" s="68" t="s">
        <v>5838</v>
      </c>
      <c r="J1727" s="68" t="s">
        <v>5839</v>
      </c>
      <c r="K1727" s="68" t="s">
        <v>5837</v>
      </c>
    </row>
    <row r="1728" spans="2:11" ht="14.25" hidden="1" customHeight="1">
      <c r="B1728" s="364">
        <v>45796</v>
      </c>
      <c r="C1728" s="68" t="s">
        <v>5791</v>
      </c>
      <c r="D1728" s="68" t="s">
        <v>1823</v>
      </c>
      <c r="E1728" s="68" t="s">
        <v>1987</v>
      </c>
      <c r="F1728" s="68">
        <v>6867</v>
      </c>
      <c r="G1728" s="366">
        <v>0.47222222222222221</v>
      </c>
      <c r="H1728" s="366">
        <v>0.5</v>
      </c>
      <c r="I1728" s="68" t="s">
        <v>4986</v>
      </c>
      <c r="J1728" s="68" t="s">
        <v>3617</v>
      </c>
      <c r="K1728" s="68" t="s">
        <v>5837</v>
      </c>
    </row>
    <row r="1729" spans="2:11" ht="14.25" hidden="1" customHeight="1">
      <c r="B1729" s="364">
        <v>45796</v>
      </c>
      <c r="C1729" s="68" t="s">
        <v>5791</v>
      </c>
      <c r="D1729" s="68" t="s">
        <v>1877</v>
      </c>
      <c r="E1729" s="68" t="s">
        <v>2004</v>
      </c>
      <c r="F1729" s="68">
        <v>3609</v>
      </c>
      <c r="G1729" s="366">
        <v>0.59722222222222221</v>
      </c>
      <c r="H1729" s="366">
        <v>0.64930555555555558</v>
      </c>
      <c r="I1729" s="68" t="s">
        <v>3812</v>
      </c>
      <c r="J1729" s="68" t="s">
        <v>4580</v>
      </c>
      <c r="K1729" s="68" t="s">
        <v>5837</v>
      </c>
    </row>
    <row r="1730" spans="2:11" ht="14.25" hidden="1" customHeight="1">
      <c r="B1730" s="364">
        <v>45796</v>
      </c>
      <c r="C1730" s="68" t="s">
        <v>5791</v>
      </c>
      <c r="D1730" s="68" t="s">
        <v>1744</v>
      </c>
      <c r="E1730" s="68" t="s">
        <v>1977</v>
      </c>
      <c r="F1730" s="68">
        <v>12938</v>
      </c>
      <c r="G1730" s="366">
        <v>0.58333333333333337</v>
      </c>
      <c r="H1730" s="366">
        <v>0.65208333333333335</v>
      </c>
      <c r="I1730" s="68" t="s">
        <v>5840</v>
      </c>
      <c r="J1730" s="68" t="s">
        <v>5841</v>
      </c>
      <c r="K1730" s="68" t="s">
        <v>2913</v>
      </c>
    </row>
    <row r="1731" spans="2:11" ht="14.25" hidden="1" customHeight="1">
      <c r="B1731" s="364">
        <v>45796</v>
      </c>
      <c r="C1731" s="68" t="s">
        <v>5791</v>
      </c>
      <c r="D1731" s="68" t="s">
        <v>1749</v>
      </c>
      <c r="E1731" s="68" t="s">
        <v>1977</v>
      </c>
      <c r="F1731" s="68">
        <v>14078</v>
      </c>
      <c r="G1731" s="366">
        <v>0.375</v>
      </c>
      <c r="H1731" s="366">
        <v>0.47916666666666669</v>
      </c>
      <c r="I1731" s="68" t="s">
        <v>4072</v>
      </c>
      <c r="J1731" s="68" t="s">
        <v>5842</v>
      </c>
      <c r="K1731" s="68" t="s">
        <v>5843</v>
      </c>
    </row>
    <row r="1732" spans="2:11" ht="14.25" hidden="1" customHeight="1">
      <c r="B1732" s="364">
        <v>45796</v>
      </c>
      <c r="C1732" s="68" t="s">
        <v>5791</v>
      </c>
      <c r="D1732" s="68" t="s">
        <v>1877</v>
      </c>
      <c r="E1732" s="68" t="s">
        <v>2004</v>
      </c>
      <c r="F1732" s="68">
        <v>3609</v>
      </c>
      <c r="G1732" s="366">
        <v>0.39583333333333331</v>
      </c>
      <c r="H1732" s="366">
        <v>0.58333333333333337</v>
      </c>
      <c r="I1732" s="68" t="s">
        <v>4072</v>
      </c>
      <c r="J1732" s="68" t="s">
        <v>5844</v>
      </c>
      <c r="K1732" s="68" t="s">
        <v>5845</v>
      </c>
    </row>
    <row r="1733" spans="2:11" ht="14.25" hidden="1" customHeight="1">
      <c r="B1733" s="364">
        <v>45796</v>
      </c>
      <c r="C1733" s="68" t="s">
        <v>5791</v>
      </c>
      <c r="D1733" s="68" t="s">
        <v>1854</v>
      </c>
      <c r="E1733" s="68" t="s">
        <v>2004</v>
      </c>
      <c r="F1733" s="68" t="s">
        <v>379</v>
      </c>
      <c r="G1733" s="366">
        <v>0.29166666666666669</v>
      </c>
      <c r="H1733" s="366">
        <v>0.6875</v>
      </c>
      <c r="I1733" s="68" t="s">
        <v>3943</v>
      </c>
      <c r="J1733" s="68" t="s">
        <v>5846</v>
      </c>
      <c r="K1733" s="68" t="s">
        <v>5847</v>
      </c>
    </row>
    <row r="1734" spans="2:11" ht="14.25" hidden="1" customHeight="1">
      <c r="B1734" s="364">
        <v>45796</v>
      </c>
      <c r="C1734" s="68" t="s">
        <v>5791</v>
      </c>
      <c r="D1734" s="68" t="s">
        <v>1880</v>
      </c>
      <c r="E1734" s="68" t="s">
        <v>2004</v>
      </c>
      <c r="F1734" s="68">
        <v>3775</v>
      </c>
      <c r="G1734" s="366">
        <v>0.45833333333333331</v>
      </c>
      <c r="H1734" s="366">
        <v>0.69305555555555554</v>
      </c>
      <c r="I1734" s="68" t="s">
        <v>5848</v>
      </c>
      <c r="J1734" s="68" t="s">
        <v>5849</v>
      </c>
      <c r="K1734" s="68" t="s">
        <v>5850</v>
      </c>
    </row>
    <row r="1735" spans="2:11" ht="14.25" hidden="1" customHeight="1">
      <c r="B1735" s="364">
        <v>45796</v>
      </c>
      <c r="C1735" s="68" t="s">
        <v>5791</v>
      </c>
      <c r="D1735" s="68" t="s">
        <v>1745</v>
      </c>
      <c r="E1735" s="68" t="s">
        <v>1977</v>
      </c>
      <c r="F1735" s="68">
        <v>0</v>
      </c>
      <c r="G1735" s="366">
        <v>0.54513888888888884</v>
      </c>
      <c r="H1735" s="366">
        <v>0.66666666666666663</v>
      </c>
      <c r="I1735" s="68" t="s">
        <v>5851</v>
      </c>
      <c r="J1735" s="68" t="s">
        <v>5852</v>
      </c>
      <c r="K1735" s="68" t="s">
        <v>2073</v>
      </c>
    </row>
    <row r="1736" spans="2:11" ht="14.25" hidden="1" customHeight="1">
      <c r="B1736" s="364">
        <v>45796</v>
      </c>
      <c r="C1736" s="68" t="s">
        <v>5791</v>
      </c>
      <c r="D1736" s="68" t="s">
        <v>213</v>
      </c>
      <c r="E1736" s="68" t="s">
        <v>1977</v>
      </c>
      <c r="F1736" s="68">
        <v>13326</v>
      </c>
      <c r="G1736" s="366">
        <v>0.375</v>
      </c>
      <c r="H1736" s="366">
        <v>0.58333333333333337</v>
      </c>
      <c r="I1736" s="68" t="s">
        <v>2014</v>
      </c>
      <c r="J1736" s="68" t="s">
        <v>5853</v>
      </c>
      <c r="K1736" s="68" t="s">
        <v>2073</v>
      </c>
    </row>
    <row r="1737" spans="2:11" ht="14.25" hidden="1" customHeight="1">
      <c r="B1737" s="364">
        <v>45796</v>
      </c>
      <c r="C1737" s="68" t="s">
        <v>5712</v>
      </c>
      <c r="D1737" s="68" t="s">
        <v>1857</v>
      </c>
      <c r="E1737" s="68" t="s">
        <v>2004</v>
      </c>
      <c r="F1737" s="68">
        <v>4931</v>
      </c>
      <c r="G1737" s="366">
        <v>0.33333333333333331</v>
      </c>
      <c r="H1737" s="366">
        <v>0.70138888888888884</v>
      </c>
      <c r="I1737" s="68" t="s">
        <v>5854</v>
      </c>
      <c r="J1737" s="68" t="s">
        <v>5855</v>
      </c>
      <c r="K1737" s="68" t="s">
        <v>5856</v>
      </c>
    </row>
    <row r="1738" spans="2:11" ht="14.25" hidden="1" customHeight="1">
      <c r="B1738" s="364">
        <v>45796</v>
      </c>
      <c r="C1738" s="68" t="s">
        <v>5791</v>
      </c>
      <c r="D1738" s="68" t="s">
        <v>1829</v>
      </c>
      <c r="E1738" s="68" t="s">
        <v>1987</v>
      </c>
      <c r="F1738" s="68">
        <v>4835</v>
      </c>
      <c r="G1738" s="366">
        <v>0.79166666666666663</v>
      </c>
      <c r="H1738" s="366">
        <v>0.84027777777777779</v>
      </c>
      <c r="I1738" s="68" t="s">
        <v>5857</v>
      </c>
      <c r="J1738" s="68" t="s">
        <v>5858</v>
      </c>
      <c r="K1738" s="68" t="s">
        <v>2369</v>
      </c>
    </row>
    <row r="1739" spans="2:11" ht="14.25" hidden="1" customHeight="1">
      <c r="B1739" s="364">
        <v>45796</v>
      </c>
      <c r="C1739" s="68" t="s">
        <v>5791</v>
      </c>
      <c r="D1739" s="68" t="s">
        <v>1785</v>
      </c>
      <c r="E1739" s="68" t="s">
        <v>1977</v>
      </c>
      <c r="F1739" s="68">
        <v>12069</v>
      </c>
      <c r="G1739" s="366">
        <v>0.58333333333333337</v>
      </c>
      <c r="H1739" s="366">
        <v>0.66666666666666663</v>
      </c>
      <c r="I1739" s="68" t="s">
        <v>4072</v>
      </c>
      <c r="J1739" s="68" t="s">
        <v>5859</v>
      </c>
      <c r="K1739" s="68" t="s">
        <v>5860</v>
      </c>
    </row>
    <row r="1740" spans="2:11" ht="14.25" hidden="1" customHeight="1">
      <c r="B1740" s="364">
        <v>45796</v>
      </c>
      <c r="C1740" s="68" t="s">
        <v>5791</v>
      </c>
      <c r="D1740" s="68" t="s">
        <v>3807</v>
      </c>
      <c r="E1740" s="68" t="s">
        <v>1977</v>
      </c>
      <c r="F1740" s="68">
        <v>10018</v>
      </c>
      <c r="G1740" s="366">
        <v>0.84375</v>
      </c>
      <c r="H1740" s="366">
        <v>0.88888888888888884</v>
      </c>
      <c r="I1740" s="68" t="s">
        <v>5861</v>
      </c>
      <c r="J1740" s="68" t="s">
        <v>5862</v>
      </c>
      <c r="K1740" s="68" t="s">
        <v>2269</v>
      </c>
    </row>
    <row r="1741" spans="2:11" ht="14.25" hidden="1" customHeight="1">
      <c r="B1741" s="364">
        <v>45796</v>
      </c>
      <c r="C1741" s="68" t="s">
        <v>5791</v>
      </c>
      <c r="D1741" s="68" t="s">
        <v>1848</v>
      </c>
      <c r="E1741" s="68" t="s">
        <v>2004</v>
      </c>
      <c r="F1741" s="68">
        <v>4965</v>
      </c>
      <c r="G1741" s="366">
        <v>0.79166666666666663</v>
      </c>
      <c r="H1741" s="366">
        <v>0.88888888888888884</v>
      </c>
      <c r="I1741" s="68" t="s">
        <v>5863</v>
      </c>
      <c r="J1741" s="68" t="s">
        <v>4789</v>
      </c>
      <c r="K1741" s="68" t="s">
        <v>5864</v>
      </c>
    </row>
    <row r="1742" spans="2:11" ht="14.25" hidden="1" customHeight="1">
      <c r="B1742" s="364">
        <v>45796</v>
      </c>
      <c r="C1742" s="68" t="s">
        <v>5791</v>
      </c>
      <c r="D1742" s="68" t="s">
        <v>1742</v>
      </c>
      <c r="E1742" s="68" t="s">
        <v>1977</v>
      </c>
      <c r="F1742" s="68">
        <v>13834</v>
      </c>
      <c r="G1742" s="366">
        <v>0.79166666666666663</v>
      </c>
      <c r="H1742" s="366">
        <v>0.91666666666666663</v>
      </c>
      <c r="I1742" s="68" t="s">
        <v>465</v>
      </c>
      <c r="J1742" s="68" t="s">
        <v>5865</v>
      </c>
      <c r="K1742" s="68" t="s">
        <v>2269</v>
      </c>
    </row>
    <row r="1743" spans="2:11" ht="14.25" hidden="1" customHeight="1">
      <c r="B1743" s="364">
        <v>45796</v>
      </c>
      <c r="C1743" s="68" t="s">
        <v>5791</v>
      </c>
      <c r="D1743" s="68" t="s">
        <v>1749</v>
      </c>
      <c r="E1743" s="68" t="s">
        <v>1977</v>
      </c>
      <c r="F1743" s="68" t="s">
        <v>382</v>
      </c>
      <c r="G1743" s="366">
        <v>0.83333333333333337</v>
      </c>
      <c r="H1743" s="366">
        <v>0.91597222222222219</v>
      </c>
      <c r="I1743" s="68" t="s">
        <v>5866</v>
      </c>
      <c r="J1743" s="68" t="s">
        <v>5867</v>
      </c>
      <c r="K1743" s="68" t="s">
        <v>3205</v>
      </c>
    </row>
    <row r="1744" spans="2:11" ht="14.25" hidden="1" customHeight="1">
      <c r="B1744" s="364">
        <v>45796</v>
      </c>
      <c r="C1744" s="68" t="s">
        <v>5791</v>
      </c>
      <c r="D1744" s="68" t="s">
        <v>1732</v>
      </c>
      <c r="E1744" s="68" t="s">
        <v>1977</v>
      </c>
      <c r="F1744" s="68">
        <v>36613</v>
      </c>
      <c r="G1744" s="366">
        <v>0.79166666666666663</v>
      </c>
      <c r="H1744" s="366">
        <v>0.92847222222222225</v>
      </c>
      <c r="I1744" s="68" t="s">
        <v>5868</v>
      </c>
      <c r="J1744" s="68" t="s">
        <v>5869</v>
      </c>
      <c r="K1744" s="68" t="s">
        <v>5870</v>
      </c>
    </row>
    <row r="1745" spans="2:11" ht="14.25" hidden="1" customHeight="1">
      <c r="B1745" s="364">
        <v>45796</v>
      </c>
      <c r="C1745" s="68" t="s">
        <v>5791</v>
      </c>
      <c r="D1745" s="68" t="s">
        <v>213</v>
      </c>
      <c r="E1745" s="68" t="s">
        <v>1977</v>
      </c>
      <c r="F1745" s="68">
        <v>87464</v>
      </c>
      <c r="G1745" s="366">
        <v>0.79166666666666663</v>
      </c>
      <c r="H1745" s="366">
        <v>0.91666666666666663</v>
      </c>
      <c r="I1745" s="68" t="s">
        <v>5871</v>
      </c>
      <c r="J1745" s="68" t="s">
        <v>5872</v>
      </c>
      <c r="K1745" s="68" t="s">
        <v>5873</v>
      </c>
    </row>
    <row r="1746" spans="2:11" ht="14.25" hidden="1" customHeight="1">
      <c r="B1746" s="364">
        <v>45796</v>
      </c>
      <c r="C1746" s="68" t="s">
        <v>5791</v>
      </c>
      <c r="D1746" s="68" t="s">
        <v>1795</v>
      </c>
      <c r="E1746" s="68" t="s">
        <v>1987</v>
      </c>
      <c r="F1746" s="68">
        <v>11749</v>
      </c>
      <c r="G1746" s="366">
        <v>0.90555555555555556</v>
      </c>
      <c r="H1746" s="366">
        <v>0.93402777777777779</v>
      </c>
      <c r="I1746" s="68" t="s">
        <v>5874</v>
      </c>
      <c r="J1746" s="68" t="s">
        <v>3969</v>
      </c>
      <c r="K1746" s="68" t="s">
        <v>2369</v>
      </c>
    </row>
    <row r="1747" spans="2:11" ht="14.25" hidden="1" customHeight="1">
      <c r="B1747" s="364">
        <v>45796</v>
      </c>
      <c r="C1747" s="68" t="s">
        <v>5791</v>
      </c>
      <c r="D1747" s="68" t="s">
        <v>1792</v>
      </c>
      <c r="E1747" s="68" t="s">
        <v>1987</v>
      </c>
      <c r="F1747" s="68">
        <v>11179</v>
      </c>
      <c r="G1747" s="366">
        <v>0.93055555555555558</v>
      </c>
      <c r="H1747" s="366">
        <v>0.95138888888888884</v>
      </c>
      <c r="I1747" s="68" t="s">
        <v>5875</v>
      </c>
      <c r="J1747" s="68" t="s">
        <v>5876</v>
      </c>
      <c r="K1747" s="68" t="s">
        <v>5877</v>
      </c>
    </row>
    <row r="1748" spans="2:11" ht="14.25" hidden="1" customHeight="1">
      <c r="B1748" s="364">
        <v>45796</v>
      </c>
      <c r="C1748" s="68" t="s">
        <v>5791</v>
      </c>
      <c r="D1748" s="68" t="s">
        <v>1863</v>
      </c>
      <c r="E1748" s="68" t="s">
        <v>2004</v>
      </c>
      <c r="F1748" s="68">
        <v>3457</v>
      </c>
      <c r="G1748" s="366">
        <v>0</v>
      </c>
      <c r="H1748" s="366">
        <v>0.10208333333333333</v>
      </c>
      <c r="I1748" s="68" t="s">
        <v>5878</v>
      </c>
      <c r="J1748" s="68" t="s">
        <v>5879</v>
      </c>
      <c r="K1748" s="68" t="s">
        <v>5880</v>
      </c>
    </row>
    <row r="1749" spans="2:11" ht="14.25" hidden="1" customHeight="1">
      <c r="B1749" s="364">
        <v>45796</v>
      </c>
      <c r="C1749" s="68" t="s">
        <v>5791</v>
      </c>
      <c r="D1749" s="68" t="s">
        <v>1873</v>
      </c>
      <c r="E1749" s="68" t="s">
        <v>2004</v>
      </c>
      <c r="F1749" s="68">
        <v>3757</v>
      </c>
      <c r="G1749" s="366">
        <v>0</v>
      </c>
      <c r="H1749" s="366">
        <v>7.6388888888888895E-2</v>
      </c>
      <c r="I1749" s="68" t="s">
        <v>5881</v>
      </c>
      <c r="J1749" s="68" t="s">
        <v>5882</v>
      </c>
      <c r="K1749" s="68" t="s">
        <v>5880</v>
      </c>
    </row>
    <row r="1750" spans="2:11" ht="14.25" hidden="1" customHeight="1">
      <c r="B1750" s="364">
        <v>45796</v>
      </c>
      <c r="C1750" s="68" t="s">
        <v>5280</v>
      </c>
      <c r="D1750" s="68" t="s">
        <v>1759</v>
      </c>
      <c r="E1750" s="68" t="s">
        <v>1977</v>
      </c>
      <c r="F1750" s="68">
        <v>14449</v>
      </c>
      <c r="G1750" s="366">
        <v>6.25E-2</v>
      </c>
      <c r="H1750" s="366">
        <v>0.13541666666666666</v>
      </c>
      <c r="I1750" s="68" t="s">
        <v>5883</v>
      </c>
      <c r="J1750" s="68" t="s">
        <v>4946</v>
      </c>
      <c r="K1750" s="68" t="s">
        <v>5884</v>
      </c>
    </row>
    <row r="1751" spans="2:11" ht="14.25" hidden="1" customHeight="1">
      <c r="B1751" s="364">
        <v>45796</v>
      </c>
      <c r="C1751" s="68" t="s">
        <v>5280</v>
      </c>
      <c r="D1751" s="68" t="s">
        <v>1803</v>
      </c>
      <c r="E1751" s="68" t="s">
        <v>1987</v>
      </c>
      <c r="F1751" s="68">
        <v>11378</v>
      </c>
      <c r="G1751" s="366">
        <v>4.8611111111111112E-2</v>
      </c>
      <c r="H1751" s="366">
        <v>9.3055555555555558E-2</v>
      </c>
      <c r="I1751" s="68" t="s">
        <v>5885</v>
      </c>
      <c r="J1751" s="68" t="s">
        <v>5886</v>
      </c>
      <c r="K1751" s="68" t="s">
        <v>5887</v>
      </c>
    </row>
    <row r="1752" spans="2:11" ht="14.25" hidden="1" customHeight="1">
      <c r="B1752" s="364">
        <v>45796</v>
      </c>
      <c r="C1752" s="68" t="s">
        <v>5280</v>
      </c>
      <c r="D1752" s="68" t="s">
        <v>1791</v>
      </c>
      <c r="E1752" s="68" t="s">
        <v>1987</v>
      </c>
      <c r="F1752" s="68">
        <v>11904</v>
      </c>
      <c r="G1752" s="366">
        <v>4.1666666666666664E-2</v>
      </c>
      <c r="H1752" s="366">
        <v>0.11874999999999999</v>
      </c>
      <c r="I1752" s="68" t="s">
        <v>5888</v>
      </c>
      <c r="J1752" s="68" t="s">
        <v>5889</v>
      </c>
      <c r="K1752" s="68" t="s">
        <v>4700</v>
      </c>
    </row>
    <row r="1753" spans="2:11" ht="14.25" hidden="1" customHeight="1">
      <c r="B1753" s="364">
        <v>45796</v>
      </c>
      <c r="C1753" s="68" t="s">
        <v>5280</v>
      </c>
      <c r="D1753" s="68" t="s">
        <v>1798</v>
      </c>
      <c r="E1753" s="68" t="s">
        <v>1987</v>
      </c>
      <c r="F1753" s="68">
        <v>11559</v>
      </c>
      <c r="G1753" s="366">
        <v>0.11458333333333333</v>
      </c>
      <c r="H1753" s="366">
        <v>0.13680555555555557</v>
      </c>
      <c r="I1753" s="68" t="s">
        <v>3532</v>
      </c>
      <c r="J1753" s="68" t="s">
        <v>3533</v>
      </c>
      <c r="K1753" s="68" t="s">
        <v>2831</v>
      </c>
    </row>
    <row r="1754" spans="2:11" ht="14.25" hidden="1" customHeight="1">
      <c r="B1754" s="364">
        <v>45796</v>
      </c>
      <c r="C1754" s="68" t="s">
        <v>5280</v>
      </c>
      <c r="D1754" s="68" t="s">
        <v>1796</v>
      </c>
      <c r="E1754" s="68" t="s">
        <v>1987</v>
      </c>
      <c r="F1754" s="68">
        <v>11780</v>
      </c>
      <c r="G1754" s="366">
        <v>0.11944444444444445</v>
      </c>
      <c r="H1754" s="366">
        <v>0.12569444444444444</v>
      </c>
      <c r="I1754" s="68" t="s">
        <v>5699</v>
      </c>
      <c r="J1754" s="68" t="s">
        <v>5890</v>
      </c>
      <c r="K1754" s="68" t="s">
        <v>2142</v>
      </c>
    </row>
    <row r="1755" spans="2:11" ht="14.25" hidden="1" customHeight="1">
      <c r="B1755" s="364">
        <v>45796</v>
      </c>
      <c r="C1755" s="68" t="s">
        <v>5280</v>
      </c>
      <c r="D1755" s="68" t="s">
        <v>1797</v>
      </c>
      <c r="E1755" s="68" t="s">
        <v>1987</v>
      </c>
      <c r="F1755" s="68">
        <v>10859</v>
      </c>
      <c r="G1755" s="366">
        <v>0.125</v>
      </c>
      <c r="H1755" s="366">
        <v>0.13125000000000001</v>
      </c>
      <c r="I1755" s="68" t="s">
        <v>304</v>
      </c>
      <c r="J1755" s="68" t="s">
        <v>5891</v>
      </c>
      <c r="K1755" s="68" t="s">
        <v>5892</v>
      </c>
    </row>
    <row r="1756" spans="2:11" ht="14.25" hidden="1" customHeight="1">
      <c r="B1756" s="364">
        <v>45796</v>
      </c>
      <c r="C1756" s="68" t="s">
        <v>5280</v>
      </c>
      <c r="D1756" s="68" t="s">
        <v>1729</v>
      </c>
      <c r="E1756" s="68" t="s">
        <v>1977</v>
      </c>
      <c r="F1756" s="68">
        <v>12243</v>
      </c>
      <c r="G1756" s="366">
        <v>0.15277777777777779</v>
      </c>
      <c r="H1756" s="366">
        <v>0.2013888888888889</v>
      </c>
      <c r="I1756" s="68" t="s">
        <v>5893</v>
      </c>
      <c r="J1756" s="68" t="s">
        <v>5894</v>
      </c>
      <c r="K1756" s="68" t="s">
        <v>5895</v>
      </c>
    </row>
    <row r="1757" spans="2:11" ht="14.25" hidden="1" customHeight="1">
      <c r="B1757" s="364">
        <v>45796</v>
      </c>
      <c r="C1757" s="68" t="s">
        <v>5280</v>
      </c>
      <c r="D1757" s="68" t="s">
        <v>223</v>
      </c>
      <c r="E1757" s="68" t="s">
        <v>1987</v>
      </c>
      <c r="F1757" s="68">
        <v>10227</v>
      </c>
      <c r="G1757" s="366">
        <v>0.125</v>
      </c>
      <c r="H1757" s="366">
        <v>0.17986111111111111</v>
      </c>
      <c r="I1757" s="68" t="s">
        <v>1230</v>
      </c>
      <c r="J1757" s="68" t="s">
        <v>3100</v>
      </c>
      <c r="K1757" s="68" t="s">
        <v>4622</v>
      </c>
    </row>
    <row r="1758" spans="2:11" ht="14.25" hidden="1" customHeight="1">
      <c r="B1758" s="364">
        <v>45796</v>
      </c>
      <c r="C1758" s="68" t="s">
        <v>5280</v>
      </c>
      <c r="D1758" s="68" t="s">
        <v>1817</v>
      </c>
      <c r="E1758" s="68" t="s">
        <v>1987</v>
      </c>
      <c r="F1758" s="68">
        <v>6990</v>
      </c>
      <c r="G1758" s="366">
        <v>0.14166666666666666</v>
      </c>
      <c r="H1758" s="366">
        <v>0.18194444444444444</v>
      </c>
      <c r="I1758" s="68" t="s">
        <v>1230</v>
      </c>
      <c r="J1758" s="68" t="s">
        <v>5896</v>
      </c>
      <c r="K1758" s="68" t="s">
        <v>5887</v>
      </c>
    </row>
    <row r="1759" spans="2:11" ht="14.25" hidden="1" customHeight="1">
      <c r="B1759" s="364">
        <v>45797</v>
      </c>
      <c r="C1759" s="68" t="s">
        <v>5791</v>
      </c>
      <c r="D1759" s="68" t="s">
        <v>1875</v>
      </c>
      <c r="E1759" s="68" t="s">
        <v>2004</v>
      </c>
      <c r="F1759" s="68">
        <v>3590</v>
      </c>
      <c r="G1759" s="366">
        <v>0.50486111111111109</v>
      </c>
      <c r="H1759" s="366">
        <v>0.92013888888888884</v>
      </c>
      <c r="I1759" s="68" t="s">
        <v>5623</v>
      </c>
      <c r="J1759" s="68" t="s">
        <v>5809</v>
      </c>
      <c r="K1759" s="68" t="s">
        <v>5897</v>
      </c>
    </row>
    <row r="1760" spans="2:11" ht="14.25" hidden="1" customHeight="1">
      <c r="B1760" s="364">
        <v>45797</v>
      </c>
      <c r="C1760" s="68" t="s">
        <v>5791</v>
      </c>
      <c r="D1760" s="68" t="s">
        <v>1841</v>
      </c>
      <c r="E1760" s="68" t="s">
        <v>2004</v>
      </c>
      <c r="F1760" s="68">
        <v>5314</v>
      </c>
      <c r="G1760" s="366">
        <v>0.50902777777777775</v>
      </c>
      <c r="H1760" s="366">
        <v>0.97569444444444442</v>
      </c>
      <c r="I1760" s="68" t="s">
        <v>1127</v>
      </c>
      <c r="J1760" s="68" t="s">
        <v>5327</v>
      </c>
      <c r="K1760" s="68" t="s">
        <v>5897</v>
      </c>
    </row>
    <row r="1761" spans="2:11" ht="14.25" hidden="1" customHeight="1">
      <c r="B1761" s="364">
        <v>45797</v>
      </c>
      <c r="C1761" s="68" t="s">
        <v>5791</v>
      </c>
      <c r="D1761" s="68" t="s">
        <v>1856</v>
      </c>
      <c r="E1761" s="68" t="s">
        <v>2004</v>
      </c>
      <c r="F1761" s="68">
        <v>4825</v>
      </c>
      <c r="G1761" s="366">
        <v>0.95138888888888884</v>
      </c>
      <c r="H1761" s="366">
        <v>0.98958333333333337</v>
      </c>
      <c r="I1761" s="68" t="s">
        <v>1127</v>
      </c>
      <c r="J1761" s="68" t="s">
        <v>5327</v>
      </c>
      <c r="K1761" s="68" t="s">
        <v>5897</v>
      </c>
    </row>
    <row r="1762" spans="2:11" ht="14.25" hidden="1" customHeight="1">
      <c r="B1762" s="364">
        <v>45797</v>
      </c>
      <c r="C1762" s="68" t="s">
        <v>5791</v>
      </c>
      <c r="D1762" s="68" t="s">
        <v>1848</v>
      </c>
      <c r="E1762" s="68" t="s">
        <v>2004</v>
      </c>
      <c r="F1762" s="68" t="s">
        <v>379</v>
      </c>
      <c r="G1762" s="366">
        <v>0.29166666666666669</v>
      </c>
      <c r="H1762" s="366">
        <v>0.43402777777777779</v>
      </c>
      <c r="I1762" s="68" t="s">
        <v>5898</v>
      </c>
      <c r="J1762" s="68" t="s">
        <v>5899</v>
      </c>
      <c r="K1762" s="68" t="s">
        <v>2130</v>
      </c>
    </row>
    <row r="1763" spans="2:11" ht="14.25" hidden="1" customHeight="1">
      <c r="B1763" s="364">
        <v>45797</v>
      </c>
      <c r="C1763" s="68" t="s">
        <v>5791</v>
      </c>
      <c r="D1763" s="68" t="s">
        <v>1742</v>
      </c>
      <c r="E1763" s="68" t="s">
        <v>1977</v>
      </c>
      <c r="F1763" s="68" t="s">
        <v>379</v>
      </c>
      <c r="G1763" s="366">
        <v>0.29166666666666669</v>
      </c>
      <c r="H1763" s="366">
        <v>0.66319444444444442</v>
      </c>
      <c r="I1763" s="68" t="s">
        <v>5900</v>
      </c>
      <c r="J1763" s="68" t="s">
        <v>5901</v>
      </c>
      <c r="K1763" s="68" t="s">
        <v>2130</v>
      </c>
    </row>
    <row r="1764" spans="2:11" ht="14.25" hidden="1" customHeight="1">
      <c r="B1764" s="364">
        <v>45797</v>
      </c>
      <c r="C1764" s="68" t="s">
        <v>5791</v>
      </c>
      <c r="D1764" s="68" t="s">
        <v>1857</v>
      </c>
      <c r="E1764" s="68" t="s">
        <v>2004</v>
      </c>
      <c r="F1764" s="68">
        <v>0</v>
      </c>
      <c r="G1764" s="366">
        <v>0.3125</v>
      </c>
      <c r="H1764" s="366">
        <v>0.95</v>
      </c>
      <c r="I1764" s="68" t="s">
        <v>5902</v>
      </c>
      <c r="J1764" s="68" t="s">
        <v>5903</v>
      </c>
      <c r="K1764" s="68" t="s">
        <v>5904</v>
      </c>
    </row>
    <row r="1765" spans="2:11" ht="14.25" hidden="1" customHeight="1">
      <c r="B1765" s="364">
        <v>45797</v>
      </c>
      <c r="C1765" s="68" t="s">
        <v>5280</v>
      </c>
      <c r="D1765" s="68" t="s">
        <v>1739</v>
      </c>
      <c r="E1765" s="68" t="s">
        <v>1977</v>
      </c>
      <c r="F1765" s="68">
        <v>13286</v>
      </c>
      <c r="G1765" s="366">
        <v>0.29166666666666669</v>
      </c>
      <c r="H1765" s="366">
        <v>0.44097222222222221</v>
      </c>
      <c r="I1765" s="68" t="s">
        <v>5905</v>
      </c>
      <c r="J1765" s="68" t="s">
        <v>5906</v>
      </c>
      <c r="K1765" s="68" t="s">
        <v>5907</v>
      </c>
    </row>
    <row r="1766" spans="2:11" ht="14.25" hidden="1" customHeight="1">
      <c r="B1766" s="364">
        <v>45797</v>
      </c>
      <c r="C1766" s="68" t="s">
        <v>5280</v>
      </c>
      <c r="D1766" s="68" t="s">
        <v>1740</v>
      </c>
      <c r="E1766" s="68" t="s">
        <v>1977</v>
      </c>
      <c r="F1766" s="68">
        <v>14694</v>
      </c>
      <c r="G1766" s="366">
        <v>0.29166666666666669</v>
      </c>
      <c r="H1766" s="366">
        <v>0.51041666666666663</v>
      </c>
      <c r="I1766" s="68" t="s">
        <v>5477</v>
      </c>
      <c r="J1766" s="68" t="s">
        <v>5908</v>
      </c>
      <c r="K1766" s="68" t="s">
        <v>2127</v>
      </c>
    </row>
    <row r="1767" spans="2:11" ht="14.25" hidden="1" customHeight="1">
      <c r="B1767" s="364">
        <v>45797</v>
      </c>
      <c r="C1767" s="68" t="s">
        <v>5280</v>
      </c>
      <c r="D1767" s="68" t="s">
        <v>94</v>
      </c>
      <c r="E1767" s="68" t="s">
        <v>1977</v>
      </c>
      <c r="F1767" s="68">
        <v>11324</v>
      </c>
      <c r="G1767" s="366">
        <v>0.29166666666666669</v>
      </c>
      <c r="H1767" s="366">
        <v>0.54861111111111116</v>
      </c>
      <c r="I1767" s="68" t="s">
        <v>5909</v>
      </c>
      <c r="J1767" s="68" t="s">
        <v>5910</v>
      </c>
      <c r="K1767" s="68" t="s">
        <v>2006</v>
      </c>
    </row>
    <row r="1768" spans="2:11" ht="14.25" hidden="1" customHeight="1">
      <c r="B1768" s="364">
        <v>45797</v>
      </c>
      <c r="C1768" s="68" t="s">
        <v>5280</v>
      </c>
      <c r="D1768" s="68" t="s">
        <v>1765</v>
      </c>
      <c r="E1768" s="68" t="s">
        <v>1977</v>
      </c>
      <c r="F1768" s="68">
        <v>13405</v>
      </c>
      <c r="G1768" s="366">
        <v>0.4861111111111111</v>
      </c>
      <c r="H1768" s="366">
        <v>0.50416666666666665</v>
      </c>
      <c r="I1768" s="68" t="s">
        <v>5911</v>
      </c>
      <c r="J1768" s="68" t="s">
        <v>5912</v>
      </c>
      <c r="K1768" s="68" t="s">
        <v>2006</v>
      </c>
    </row>
    <row r="1769" spans="2:11" ht="14.25" hidden="1" customHeight="1">
      <c r="B1769" s="364">
        <v>45797</v>
      </c>
      <c r="C1769" s="68" t="s">
        <v>5280</v>
      </c>
      <c r="D1769" s="68" t="s">
        <v>102</v>
      </c>
      <c r="E1769" s="68" t="s">
        <v>1977</v>
      </c>
      <c r="F1769" s="68">
        <v>13523</v>
      </c>
      <c r="G1769" s="366">
        <v>0.29166666666666669</v>
      </c>
      <c r="H1769" s="366">
        <v>0.57916666666666672</v>
      </c>
      <c r="I1769" s="68" t="s">
        <v>5913</v>
      </c>
      <c r="J1769" s="68" t="s">
        <v>5914</v>
      </c>
      <c r="K1769" s="68" t="s">
        <v>2006</v>
      </c>
    </row>
    <row r="1770" spans="2:11" ht="14.25" hidden="1" customHeight="1">
      <c r="B1770" s="364">
        <v>45797</v>
      </c>
      <c r="C1770" s="68" t="s">
        <v>5280</v>
      </c>
      <c r="D1770" s="68" t="s">
        <v>102</v>
      </c>
      <c r="E1770" s="68" t="s">
        <v>1977</v>
      </c>
      <c r="F1770" s="68">
        <v>13.525</v>
      </c>
      <c r="G1770" s="366">
        <v>0.63541666666666663</v>
      </c>
      <c r="H1770" s="366">
        <v>0.65972222222222221</v>
      </c>
      <c r="I1770" s="68" t="s">
        <v>5915</v>
      </c>
      <c r="J1770" s="68" t="s">
        <v>5916</v>
      </c>
      <c r="K1770" s="68" t="s">
        <v>5917</v>
      </c>
    </row>
    <row r="1771" spans="2:11" ht="14.25" hidden="1" customHeight="1">
      <c r="B1771" s="364">
        <v>45797</v>
      </c>
      <c r="C1771" s="68" t="s">
        <v>5280</v>
      </c>
      <c r="D1771" s="68" t="s">
        <v>1734</v>
      </c>
      <c r="E1771" s="68" t="s">
        <v>1977</v>
      </c>
      <c r="F1771" s="68">
        <v>13960</v>
      </c>
      <c r="G1771" s="366">
        <v>0.5625</v>
      </c>
      <c r="H1771" s="366">
        <v>0.57291666666666663</v>
      </c>
      <c r="I1771" s="68" t="s">
        <v>5918</v>
      </c>
      <c r="J1771" s="68" t="s">
        <v>5919</v>
      </c>
      <c r="K1771" s="68" t="s">
        <v>5920</v>
      </c>
    </row>
    <row r="1772" spans="2:11" ht="14.25" hidden="1" customHeight="1">
      <c r="B1772" s="364">
        <v>45797</v>
      </c>
      <c r="C1772" s="68" t="s">
        <v>5280</v>
      </c>
      <c r="D1772" s="68" t="s">
        <v>104</v>
      </c>
      <c r="E1772" s="68" t="s">
        <v>1977</v>
      </c>
      <c r="F1772" s="68">
        <v>13.77</v>
      </c>
      <c r="G1772" s="366">
        <v>0.49583333333333335</v>
      </c>
      <c r="H1772" s="366">
        <v>0.5625</v>
      </c>
      <c r="I1772" s="68" t="s">
        <v>5921</v>
      </c>
      <c r="J1772" s="68" t="s">
        <v>5922</v>
      </c>
      <c r="K1772" s="68" t="s">
        <v>5006</v>
      </c>
    </row>
    <row r="1773" spans="2:11" ht="14.25" hidden="1" customHeight="1">
      <c r="B1773" s="364">
        <v>45797</v>
      </c>
      <c r="C1773" s="68" t="s">
        <v>5280</v>
      </c>
      <c r="D1773" s="68" t="s">
        <v>1833</v>
      </c>
      <c r="E1773" s="68" t="s">
        <v>1987</v>
      </c>
      <c r="F1773" s="68">
        <v>5852</v>
      </c>
      <c r="G1773" s="366">
        <v>0.61736111111111114</v>
      </c>
      <c r="H1773" s="366">
        <v>0.63263888888888886</v>
      </c>
      <c r="I1773" s="68" t="s">
        <v>5923</v>
      </c>
      <c r="J1773" s="68" t="s">
        <v>5924</v>
      </c>
      <c r="K1773" s="68" t="s">
        <v>2997</v>
      </c>
    </row>
    <row r="1774" spans="2:11" ht="14.25" hidden="1" customHeight="1">
      <c r="B1774" s="364">
        <v>45797</v>
      </c>
      <c r="C1774" s="68" t="s">
        <v>5280</v>
      </c>
      <c r="D1774" s="68" t="s">
        <v>1834</v>
      </c>
      <c r="E1774" s="68" t="s">
        <v>1987</v>
      </c>
      <c r="F1774" s="68">
        <v>6417</v>
      </c>
      <c r="G1774" s="366">
        <v>0.64097222222222228</v>
      </c>
      <c r="H1774" s="366">
        <v>0.66111111111111109</v>
      </c>
      <c r="I1774" s="68" t="s">
        <v>5925</v>
      </c>
      <c r="J1774" s="68" t="s">
        <v>5926</v>
      </c>
      <c r="K1774" s="68" t="s">
        <v>2997</v>
      </c>
    </row>
    <row r="1775" spans="2:11" ht="14.25" hidden="1" customHeight="1">
      <c r="B1775" s="364">
        <v>45797</v>
      </c>
      <c r="C1775" s="68" t="s">
        <v>5280</v>
      </c>
      <c r="D1775" s="68" t="s">
        <v>213</v>
      </c>
      <c r="E1775" s="68" t="s">
        <v>1977</v>
      </c>
      <c r="F1775" s="68">
        <v>13335</v>
      </c>
      <c r="G1775" s="366">
        <v>0.5083333333333333</v>
      </c>
      <c r="H1775" s="366">
        <v>0.68055555555555558</v>
      </c>
      <c r="I1775" s="68" t="s">
        <v>312</v>
      </c>
      <c r="J1775" s="68" t="s">
        <v>5927</v>
      </c>
      <c r="K1775" s="68" t="s">
        <v>5928</v>
      </c>
    </row>
    <row r="1776" spans="2:11" ht="14.25" hidden="1" customHeight="1">
      <c r="B1776" s="364">
        <v>45797</v>
      </c>
      <c r="C1776" s="68" t="s">
        <v>5791</v>
      </c>
      <c r="D1776" s="68" t="s">
        <v>1841</v>
      </c>
      <c r="E1776" s="68" t="s">
        <v>2004</v>
      </c>
      <c r="F1776" s="68">
        <v>5316</v>
      </c>
      <c r="G1776" s="366">
        <v>0.125</v>
      </c>
      <c r="H1776" s="366">
        <v>0.68263888888888891</v>
      </c>
      <c r="I1776" s="68" t="s">
        <v>5929</v>
      </c>
      <c r="J1776" s="68" t="s">
        <v>5930</v>
      </c>
      <c r="K1776" s="68" t="s">
        <v>5931</v>
      </c>
    </row>
    <row r="1777" spans="2:11" ht="14.25" hidden="1" customHeight="1">
      <c r="B1777" s="364">
        <v>45797</v>
      </c>
      <c r="C1777" s="68" t="s">
        <v>5280</v>
      </c>
      <c r="D1777" s="68" t="s">
        <v>1854</v>
      </c>
      <c r="E1777" s="68" t="s">
        <v>2004</v>
      </c>
      <c r="F1777" s="68" t="s">
        <v>379</v>
      </c>
      <c r="G1777" s="366">
        <v>0.29166666666666669</v>
      </c>
      <c r="H1777" s="366">
        <v>0.70833333333333337</v>
      </c>
      <c r="I1777" s="68" t="s">
        <v>3943</v>
      </c>
      <c r="J1777" s="68" t="s">
        <v>5932</v>
      </c>
      <c r="K1777" s="68" t="s">
        <v>5933</v>
      </c>
    </row>
    <row r="1778" spans="2:11" ht="14.25" hidden="1" customHeight="1">
      <c r="B1778" s="364">
        <v>45797</v>
      </c>
      <c r="C1778" s="68" t="s">
        <v>5280</v>
      </c>
      <c r="D1778" s="68" t="s">
        <v>1759</v>
      </c>
      <c r="E1778" s="68" t="s">
        <v>1977</v>
      </c>
      <c r="F1778" s="68">
        <v>14453</v>
      </c>
      <c r="G1778" s="366">
        <v>0.57222222222222219</v>
      </c>
      <c r="H1778" s="366">
        <v>0.66666666666666663</v>
      </c>
      <c r="I1778" s="68" t="s">
        <v>5934</v>
      </c>
      <c r="J1778" s="68" t="s">
        <v>5935</v>
      </c>
      <c r="K1778" s="68" t="s">
        <v>2006</v>
      </c>
    </row>
    <row r="1779" spans="2:11" ht="14.25" hidden="1" customHeight="1">
      <c r="B1779" s="364">
        <v>45797</v>
      </c>
      <c r="C1779" s="68" t="s">
        <v>5280</v>
      </c>
      <c r="D1779" s="68" t="s">
        <v>103</v>
      </c>
      <c r="E1779" s="68" t="s">
        <v>1977</v>
      </c>
      <c r="F1779" s="68">
        <v>13790</v>
      </c>
      <c r="G1779" s="366">
        <v>0.59375</v>
      </c>
      <c r="H1779" s="366">
        <v>0.68819444444444444</v>
      </c>
      <c r="I1779" s="68" t="s">
        <v>3581</v>
      </c>
      <c r="J1779" s="68" t="s">
        <v>5936</v>
      </c>
      <c r="K1779" s="68" t="s">
        <v>3876</v>
      </c>
    </row>
    <row r="1780" spans="2:11" ht="14.25" hidden="1" customHeight="1">
      <c r="B1780" s="364">
        <v>45797</v>
      </c>
      <c r="C1780" s="68" t="s">
        <v>5280</v>
      </c>
      <c r="D1780" s="68" t="s">
        <v>88</v>
      </c>
      <c r="E1780" s="68" t="s">
        <v>1977</v>
      </c>
      <c r="F1780" s="68">
        <v>14316</v>
      </c>
      <c r="G1780" s="366">
        <v>0.63263888888888886</v>
      </c>
      <c r="H1780" s="366">
        <v>0.71527777777777779</v>
      </c>
      <c r="I1780" s="68" t="s">
        <v>3581</v>
      </c>
      <c r="J1780" s="68" t="s">
        <v>4861</v>
      </c>
      <c r="K1780" s="68" t="s">
        <v>3717</v>
      </c>
    </row>
    <row r="1781" spans="2:11" ht="14.25" hidden="1" customHeight="1">
      <c r="B1781" s="364">
        <v>45797</v>
      </c>
      <c r="C1781" s="68" t="s">
        <v>5280</v>
      </c>
      <c r="D1781" s="68" t="s">
        <v>1864</v>
      </c>
      <c r="E1781" s="68" t="s">
        <v>2004</v>
      </c>
      <c r="F1781" s="68">
        <v>4165</v>
      </c>
      <c r="G1781" s="366">
        <v>0.54166666666666663</v>
      </c>
      <c r="H1781" s="366">
        <v>0.625</v>
      </c>
      <c r="I1781" s="68" t="s">
        <v>4072</v>
      </c>
      <c r="J1781" s="68" t="s">
        <v>5859</v>
      </c>
      <c r="K1781" s="68" t="s">
        <v>5937</v>
      </c>
    </row>
    <row r="1782" spans="2:11" ht="14.25" hidden="1" customHeight="1">
      <c r="B1782" s="364">
        <v>45797</v>
      </c>
      <c r="C1782" s="68" t="s">
        <v>5280</v>
      </c>
      <c r="D1782" s="68" t="s">
        <v>94</v>
      </c>
      <c r="E1782" s="68" t="s">
        <v>1977</v>
      </c>
      <c r="F1782" s="68">
        <v>11325</v>
      </c>
      <c r="G1782" s="366">
        <v>0.58333333333333337</v>
      </c>
      <c r="H1782" s="366">
        <v>0.61458333333333337</v>
      </c>
      <c r="I1782" s="68" t="s">
        <v>4072</v>
      </c>
      <c r="J1782" s="68" t="s">
        <v>5938</v>
      </c>
      <c r="K1782" s="68" t="s">
        <v>5937</v>
      </c>
    </row>
    <row r="1783" spans="2:11" ht="14.25" hidden="1" customHeight="1">
      <c r="B1783" s="364">
        <v>45797</v>
      </c>
      <c r="C1783" s="68" t="s">
        <v>5280</v>
      </c>
      <c r="D1783" s="68" t="s">
        <v>1865</v>
      </c>
      <c r="E1783" s="68" t="s">
        <v>2004</v>
      </c>
      <c r="F1783" s="68">
        <v>4358</v>
      </c>
      <c r="G1783" s="366">
        <v>0.54166666666666663</v>
      </c>
      <c r="H1783" s="366">
        <v>0.66666666666666663</v>
      </c>
      <c r="I1783" s="68" t="s">
        <v>4072</v>
      </c>
      <c r="J1783" s="68" t="s">
        <v>5939</v>
      </c>
      <c r="K1783" s="68" t="s">
        <v>5940</v>
      </c>
    </row>
    <row r="1784" spans="2:11" ht="14.25" hidden="1" customHeight="1">
      <c r="B1784" s="364">
        <v>45797</v>
      </c>
      <c r="C1784" s="68" t="s">
        <v>5280</v>
      </c>
      <c r="D1784" s="68" t="s">
        <v>1750</v>
      </c>
      <c r="E1784" s="68" t="s">
        <v>1977</v>
      </c>
      <c r="F1784" s="68">
        <v>14113</v>
      </c>
      <c r="G1784" s="366">
        <v>0.3888888888888889</v>
      </c>
      <c r="H1784" s="366">
        <v>0.9</v>
      </c>
      <c r="I1784" s="68" t="s">
        <v>5941</v>
      </c>
      <c r="J1784" s="68" t="s">
        <v>5942</v>
      </c>
      <c r="K1784" s="68" t="s">
        <v>2050</v>
      </c>
    </row>
    <row r="1785" spans="2:11" ht="14.25" hidden="1" customHeight="1">
      <c r="B1785" s="364">
        <v>45797</v>
      </c>
      <c r="C1785" s="68" t="s">
        <v>5280</v>
      </c>
      <c r="D1785" s="68" t="s">
        <v>1796</v>
      </c>
      <c r="E1785" s="68" t="s">
        <v>1987</v>
      </c>
      <c r="F1785" s="68">
        <v>11791</v>
      </c>
      <c r="G1785" s="366">
        <v>0.89930555555555558</v>
      </c>
      <c r="H1785" s="366">
        <v>0.875</v>
      </c>
      <c r="I1785" s="68" t="s">
        <v>5943</v>
      </c>
      <c r="J1785" s="68" t="s">
        <v>5944</v>
      </c>
      <c r="K1785" s="68" t="s">
        <v>3452</v>
      </c>
    </row>
    <row r="1786" spans="2:11" ht="14.25" hidden="1" customHeight="1">
      <c r="B1786" s="364">
        <v>45797</v>
      </c>
      <c r="C1786" s="68" t="s">
        <v>5280</v>
      </c>
      <c r="D1786" s="68" t="s">
        <v>5945</v>
      </c>
      <c r="E1786" s="68" t="s">
        <v>1977</v>
      </c>
      <c r="F1786" s="68">
        <v>13828</v>
      </c>
      <c r="G1786" s="366">
        <v>0.875</v>
      </c>
      <c r="H1786" s="366">
        <v>0.95</v>
      </c>
      <c r="I1786" s="68" t="s">
        <v>5946</v>
      </c>
      <c r="J1786" s="68" t="s">
        <v>5947</v>
      </c>
      <c r="K1786" s="68" t="s">
        <v>5948</v>
      </c>
    </row>
    <row r="1787" spans="2:11" ht="14.25" hidden="1" customHeight="1">
      <c r="B1787" s="364">
        <v>45797</v>
      </c>
      <c r="C1787" s="68" t="s">
        <v>5280</v>
      </c>
      <c r="D1787" s="68" t="s">
        <v>1857</v>
      </c>
      <c r="E1787" s="68" t="s">
        <v>2004</v>
      </c>
      <c r="F1787" s="68">
        <v>4948</v>
      </c>
      <c r="G1787" s="366">
        <v>0.8256944444444444</v>
      </c>
      <c r="H1787" s="366">
        <v>0.89583333333333337</v>
      </c>
      <c r="I1787" s="68" t="s">
        <v>5949</v>
      </c>
      <c r="J1787" s="68" t="s">
        <v>5950</v>
      </c>
      <c r="K1787" s="68" t="s">
        <v>5951</v>
      </c>
    </row>
    <row r="1788" spans="2:11" ht="14.25" hidden="1" customHeight="1">
      <c r="B1788" s="364">
        <v>45797</v>
      </c>
      <c r="C1788" s="68" t="s">
        <v>5280</v>
      </c>
      <c r="D1788" s="68" t="s">
        <v>1847</v>
      </c>
      <c r="E1788" s="68" t="s">
        <v>2004</v>
      </c>
      <c r="F1788" s="68">
        <v>5085</v>
      </c>
      <c r="G1788" s="366">
        <v>0.81944444444444442</v>
      </c>
      <c r="H1788" s="366">
        <v>0.95833333333333337</v>
      </c>
      <c r="I1788" s="68" t="s">
        <v>5952</v>
      </c>
      <c r="J1788" s="68" t="s">
        <v>5953</v>
      </c>
      <c r="K1788" s="68" t="s">
        <v>5951</v>
      </c>
    </row>
    <row r="1789" spans="2:11" ht="14.25" hidden="1" customHeight="1">
      <c r="B1789" s="364">
        <v>45797</v>
      </c>
      <c r="C1789" s="68" t="s">
        <v>5280</v>
      </c>
      <c r="D1789" s="68" t="s">
        <v>1795</v>
      </c>
      <c r="E1789" s="68" t="s">
        <v>1987</v>
      </c>
      <c r="F1789" s="68">
        <v>11765</v>
      </c>
      <c r="G1789" s="366">
        <v>0.82638888888888884</v>
      </c>
      <c r="H1789" s="366">
        <v>0.94444444444444442</v>
      </c>
      <c r="I1789" s="68" t="s">
        <v>5954</v>
      </c>
      <c r="J1789" s="68" t="s">
        <v>5955</v>
      </c>
      <c r="K1789" s="68" t="s">
        <v>2371</v>
      </c>
    </row>
    <row r="1790" spans="2:11" ht="14.25" hidden="1" customHeight="1">
      <c r="B1790" s="364">
        <v>45797</v>
      </c>
      <c r="C1790" s="68" t="s">
        <v>5280</v>
      </c>
      <c r="D1790" s="68" t="s">
        <v>1819</v>
      </c>
      <c r="E1790" s="68" t="s">
        <v>1987</v>
      </c>
      <c r="F1790" s="68">
        <v>6895</v>
      </c>
      <c r="G1790" s="366">
        <v>0.94722222222222219</v>
      </c>
      <c r="H1790" s="366">
        <v>0.97916666666666663</v>
      </c>
      <c r="I1790" s="68" t="s">
        <v>1230</v>
      </c>
      <c r="J1790" s="68" t="s">
        <v>2861</v>
      </c>
      <c r="K1790" s="68" t="s">
        <v>2371</v>
      </c>
    </row>
    <row r="1791" spans="2:11" ht="14.25" hidden="1" customHeight="1">
      <c r="B1791" s="364">
        <v>45797</v>
      </c>
      <c r="C1791" s="68" t="s">
        <v>5280</v>
      </c>
      <c r="D1791" s="68" t="s">
        <v>1759</v>
      </c>
      <c r="E1791" s="68" t="s">
        <v>1977</v>
      </c>
      <c r="F1791" s="68">
        <v>14457</v>
      </c>
      <c r="G1791" s="366">
        <v>0.91805555555555551</v>
      </c>
      <c r="H1791" s="366">
        <v>0.9458333333333333</v>
      </c>
      <c r="I1791" s="68" t="s">
        <v>5956</v>
      </c>
      <c r="J1791" s="68" t="s">
        <v>5957</v>
      </c>
      <c r="K1791" s="68" t="s">
        <v>5958</v>
      </c>
    </row>
    <row r="1792" spans="2:11" ht="14.25" hidden="1" customHeight="1">
      <c r="B1792" s="364">
        <v>45797</v>
      </c>
      <c r="C1792" s="68" t="s">
        <v>5280</v>
      </c>
      <c r="D1792" s="68" t="s">
        <v>107</v>
      </c>
      <c r="E1792" s="68" t="s">
        <v>1977</v>
      </c>
      <c r="F1792" s="68">
        <v>13466</v>
      </c>
      <c r="G1792" s="366">
        <v>0.90972222222222221</v>
      </c>
      <c r="H1792" s="366">
        <v>9.5138888888888884E-2</v>
      </c>
      <c r="I1792" s="68" t="s">
        <v>5959</v>
      </c>
      <c r="J1792" s="68" t="s">
        <v>5960</v>
      </c>
      <c r="K1792" s="68" t="s">
        <v>2050</v>
      </c>
    </row>
    <row r="1793" spans="2:11" ht="14.25" hidden="1" customHeight="1">
      <c r="B1793" s="364">
        <v>45797</v>
      </c>
      <c r="C1793" s="68" t="s">
        <v>5280</v>
      </c>
      <c r="D1793" s="68" t="s">
        <v>1762</v>
      </c>
      <c r="E1793" s="68" t="s">
        <v>1977</v>
      </c>
      <c r="F1793" s="68">
        <v>31833</v>
      </c>
      <c r="G1793" s="366">
        <v>0.10277777777777777</v>
      </c>
      <c r="H1793" s="366">
        <v>0.17499999999999999</v>
      </c>
      <c r="I1793" s="68" t="s">
        <v>5961</v>
      </c>
      <c r="J1793" s="68" t="s">
        <v>5962</v>
      </c>
      <c r="K1793" s="68" t="s">
        <v>5948</v>
      </c>
    </row>
    <row r="1794" spans="2:11" ht="14.25" hidden="1" customHeight="1">
      <c r="B1794" s="364">
        <v>45797</v>
      </c>
      <c r="C1794" s="68" t="s">
        <v>5280</v>
      </c>
      <c r="D1794" s="68" t="s">
        <v>1746</v>
      </c>
      <c r="E1794" s="68" t="s">
        <v>1977</v>
      </c>
      <c r="F1794" s="68">
        <v>13463</v>
      </c>
      <c r="G1794" s="366">
        <v>0.82986111111111116</v>
      </c>
      <c r="H1794" s="366">
        <v>0.16666666666666666</v>
      </c>
      <c r="I1794" s="68" t="s">
        <v>5963</v>
      </c>
      <c r="J1794" s="68" t="s">
        <v>5964</v>
      </c>
      <c r="K1794" s="68" t="s">
        <v>5965</v>
      </c>
    </row>
    <row r="1795" spans="2:11" ht="14.25" hidden="1" customHeight="1">
      <c r="B1795" s="364">
        <v>45797</v>
      </c>
      <c r="C1795" s="68" t="s">
        <v>5966</v>
      </c>
      <c r="D1795" s="68" t="s">
        <v>1818</v>
      </c>
      <c r="E1795" s="68" t="s">
        <v>1987</v>
      </c>
      <c r="F1795" s="68">
        <v>6714</v>
      </c>
      <c r="G1795" s="366">
        <v>0.97916666666666663</v>
      </c>
      <c r="H1795" s="366">
        <v>7.3611111111111113E-2</v>
      </c>
      <c r="I1795" s="68" t="s">
        <v>1230</v>
      </c>
      <c r="J1795" s="68" t="s">
        <v>3237</v>
      </c>
      <c r="K1795" s="68" t="s">
        <v>3452</v>
      </c>
    </row>
    <row r="1796" spans="2:11" ht="14.25" hidden="1" customHeight="1">
      <c r="B1796" s="364">
        <v>45797</v>
      </c>
      <c r="C1796" s="68" t="s">
        <v>5280</v>
      </c>
      <c r="D1796" s="68" t="s">
        <v>1733</v>
      </c>
      <c r="E1796" s="68" t="s">
        <v>1977</v>
      </c>
      <c r="F1796" s="68">
        <v>12252</v>
      </c>
      <c r="G1796" s="366">
        <v>0.8125</v>
      </c>
      <c r="H1796" s="366">
        <v>0.90972222222222221</v>
      </c>
      <c r="I1796" s="68" t="s">
        <v>5967</v>
      </c>
      <c r="J1796" s="68" t="s">
        <v>5968</v>
      </c>
      <c r="K1796" s="68" t="s">
        <v>5969</v>
      </c>
    </row>
    <row r="1797" spans="2:11" ht="14.25" hidden="1" customHeight="1">
      <c r="B1797" s="364">
        <v>45797</v>
      </c>
      <c r="C1797" s="68" t="s">
        <v>5966</v>
      </c>
      <c r="D1797" s="68" t="s">
        <v>1795</v>
      </c>
      <c r="E1797" s="68" t="s">
        <v>1987</v>
      </c>
      <c r="F1797" s="68">
        <v>11768</v>
      </c>
      <c r="G1797" s="366">
        <v>6.7361111111111108E-2</v>
      </c>
      <c r="H1797" s="366">
        <v>0.13541666666666666</v>
      </c>
      <c r="I1797" s="68" t="s">
        <v>5970</v>
      </c>
      <c r="J1797" s="68" t="s">
        <v>5971</v>
      </c>
      <c r="K1797" s="68" t="s">
        <v>5972</v>
      </c>
    </row>
    <row r="1798" spans="2:11" ht="14.25" hidden="1" customHeight="1">
      <c r="B1798" s="364">
        <v>45797</v>
      </c>
      <c r="C1798" s="68" t="s">
        <v>5280</v>
      </c>
      <c r="D1798" s="68" t="s">
        <v>1865</v>
      </c>
      <c r="E1798" s="68" t="s">
        <v>2004</v>
      </c>
      <c r="F1798" s="68">
        <v>4359</v>
      </c>
      <c r="G1798" s="366">
        <v>0.79166666666666663</v>
      </c>
      <c r="H1798" s="366">
        <v>0.98958333333333337</v>
      </c>
      <c r="I1798" s="68" t="s">
        <v>5973</v>
      </c>
      <c r="J1798" s="68" t="s">
        <v>5974</v>
      </c>
      <c r="K1798" s="68" t="s">
        <v>2196</v>
      </c>
    </row>
    <row r="1799" spans="2:11" ht="14.25" hidden="1" customHeight="1">
      <c r="B1799" s="364">
        <v>45797</v>
      </c>
      <c r="C1799" s="68" t="s">
        <v>5280</v>
      </c>
      <c r="D1799" s="68" t="s">
        <v>1841</v>
      </c>
      <c r="E1799" s="68" t="s">
        <v>2004</v>
      </c>
      <c r="F1799" s="68">
        <v>5319</v>
      </c>
      <c r="G1799" s="366">
        <v>0.88263888888888886</v>
      </c>
      <c r="H1799" s="366">
        <v>0.88958333333333328</v>
      </c>
      <c r="I1799" s="68" t="s">
        <v>5975</v>
      </c>
      <c r="J1799" s="68" t="s">
        <v>5976</v>
      </c>
      <c r="K1799" s="68" t="s">
        <v>2446</v>
      </c>
    </row>
    <row r="1800" spans="2:11" ht="14.25" hidden="1" customHeight="1">
      <c r="B1800" s="364">
        <v>45797</v>
      </c>
      <c r="C1800" s="68" t="s">
        <v>5280</v>
      </c>
      <c r="D1800" s="68" t="s">
        <v>1729</v>
      </c>
      <c r="E1800" s="68" t="s">
        <v>1977</v>
      </c>
      <c r="F1800" s="68">
        <v>12249</v>
      </c>
      <c r="G1800" s="366">
        <v>0.82916666666666672</v>
      </c>
      <c r="H1800" s="366">
        <v>8.3333333333333329E-2</v>
      </c>
      <c r="I1800" s="68" t="s">
        <v>5977</v>
      </c>
      <c r="J1800" s="68" t="s">
        <v>5978</v>
      </c>
      <c r="K1800" s="68" t="s">
        <v>5979</v>
      </c>
    </row>
    <row r="1801" spans="2:11" ht="14.25" hidden="1" customHeight="1">
      <c r="B1801" s="364">
        <v>45797</v>
      </c>
      <c r="C1801" s="68" t="s">
        <v>5280</v>
      </c>
      <c r="D1801" s="68" t="s">
        <v>1846</v>
      </c>
      <c r="E1801" s="68" t="s">
        <v>2004</v>
      </c>
      <c r="F1801" s="68">
        <v>3618</v>
      </c>
      <c r="G1801" s="366">
        <v>0.95833333333333337</v>
      </c>
      <c r="H1801" s="366">
        <v>0.19097222222222221</v>
      </c>
      <c r="I1801" s="68" t="s">
        <v>5980</v>
      </c>
      <c r="J1801" s="68" t="s">
        <v>5981</v>
      </c>
      <c r="K1801" s="68" t="s">
        <v>5982</v>
      </c>
    </row>
    <row r="1802" spans="2:11" ht="14.25" hidden="1" customHeight="1">
      <c r="B1802" s="364">
        <v>45798</v>
      </c>
      <c r="C1802" s="68" t="s">
        <v>5966</v>
      </c>
      <c r="D1802" s="68" t="s">
        <v>1732</v>
      </c>
      <c r="E1802" s="68" t="s">
        <v>1977</v>
      </c>
      <c r="F1802" s="68">
        <v>14002</v>
      </c>
      <c r="G1802" s="366">
        <v>0.29166666666666669</v>
      </c>
      <c r="H1802" s="366">
        <v>0.37152777777777779</v>
      </c>
      <c r="I1802" s="68" t="s">
        <v>2014</v>
      </c>
      <c r="J1802" s="68" t="s">
        <v>4861</v>
      </c>
      <c r="K1802" s="68" t="s">
        <v>3876</v>
      </c>
    </row>
    <row r="1803" spans="2:11" ht="14.25" hidden="1" customHeight="1">
      <c r="B1803" s="364">
        <v>45798</v>
      </c>
      <c r="C1803" s="68" t="s">
        <v>5966</v>
      </c>
      <c r="D1803" s="68" t="s">
        <v>1872</v>
      </c>
      <c r="E1803" s="68" t="s">
        <v>2004</v>
      </c>
      <c r="F1803" s="68">
        <v>3522</v>
      </c>
      <c r="G1803" s="366">
        <v>0.33680555555555558</v>
      </c>
      <c r="H1803" s="366">
        <v>0.39791666666666664</v>
      </c>
      <c r="I1803" s="68" t="s">
        <v>5983</v>
      </c>
      <c r="J1803" s="68" t="s">
        <v>5984</v>
      </c>
      <c r="K1803" s="68" t="s">
        <v>5985</v>
      </c>
    </row>
    <row r="1804" spans="2:11" ht="14.25" hidden="1" customHeight="1">
      <c r="B1804" s="364">
        <v>45798</v>
      </c>
      <c r="C1804" s="68" t="s">
        <v>5966</v>
      </c>
      <c r="D1804" s="68" t="s">
        <v>1734</v>
      </c>
      <c r="E1804" s="68" t="s">
        <v>1977</v>
      </c>
      <c r="F1804" s="68">
        <v>13970</v>
      </c>
      <c r="G1804" s="366">
        <v>0.375</v>
      </c>
      <c r="H1804" s="366">
        <v>0.41736111111111113</v>
      </c>
      <c r="I1804" s="68" t="s">
        <v>5986</v>
      </c>
      <c r="J1804" s="68" t="s">
        <v>5987</v>
      </c>
      <c r="K1804" s="68" t="s">
        <v>5988</v>
      </c>
    </row>
    <row r="1805" spans="2:11" ht="14.25" hidden="1" customHeight="1">
      <c r="B1805" s="364">
        <v>45798</v>
      </c>
      <c r="C1805" s="68" t="s">
        <v>5966</v>
      </c>
      <c r="D1805" s="68" t="s">
        <v>1871</v>
      </c>
      <c r="E1805" s="68" t="s">
        <v>2004</v>
      </c>
      <c r="F1805" s="68">
        <v>3703</v>
      </c>
      <c r="G1805" s="366">
        <v>0.42430555555555555</v>
      </c>
      <c r="H1805" s="366">
        <v>0.44513888888888886</v>
      </c>
      <c r="I1805" s="68" t="s">
        <v>3581</v>
      </c>
      <c r="J1805" s="68" t="s">
        <v>4861</v>
      </c>
      <c r="K1805" s="68" t="s">
        <v>3717</v>
      </c>
    </row>
    <row r="1806" spans="2:11" ht="14.25" hidden="1" customHeight="1">
      <c r="B1806" s="364">
        <v>45798</v>
      </c>
      <c r="C1806" s="68" t="s">
        <v>5966</v>
      </c>
      <c r="D1806" s="68" t="s">
        <v>219</v>
      </c>
      <c r="E1806" s="68" t="s">
        <v>1977</v>
      </c>
      <c r="F1806" s="68">
        <v>10429</v>
      </c>
      <c r="G1806" s="366">
        <v>0.42708333333333331</v>
      </c>
      <c r="H1806" s="366">
        <v>0.46041666666666664</v>
      </c>
      <c r="I1806" s="68" t="s">
        <v>5989</v>
      </c>
      <c r="J1806" s="68" t="s">
        <v>5990</v>
      </c>
      <c r="K1806" s="68" t="s">
        <v>5991</v>
      </c>
    </row>
    <row r="1807" spans="2:11" ht="14.25" hidden="1" customHeight="1">
      <c r="B1807" s="364">
        <v>45798</v>
      </c>
      <c r="C1807" s="68" t="s">
        <v>5966</v>
      </c>
      <c r="D1807" s="68" t="s">
        <v>1859</v>
      </c>
      <c r="E1807" s="68" t="s">
        <v>2004</v>
      </c>
      <c r="F1807" s="68">
        <v>4741</v>
      </c>
      <c r="G1807" s="366">
        <v>0.29166666666666669</v>
      </c>
      <c r="H1807" s="366">
        <v>0.42152777777777778</v>
      </c>
      <c r="I1807" s="68" t="s">
        <v>5992</v>
      </c>
      <c r="J1807" s="68" t="s">
        <v>5993</v>
      </c>
      <c r="K1807" s="68" t="s">
        <v>5994</v>
      </c>
    </row>
    <row r="1808" spans="2:11" ht="14.25" hidden="1" customHeight="1">
      <c r="B1808" s="364">
        <v>45798</v>
      </c>
      <c r="C1808" s="68" t="s">
        <v>5966</v>
      </c>
      <c r="D1808" s="68" t="s">
        <v>1875</v>
      </c>
      <c r="E1808" s="68" t="s">
        <v>2004</v>
      </c>
      <c r="F1808" s="68">
        <v>3614</v>
      </c>
      <c r="G1808" s="366">
        <v>0.33333333333333331</v>
      </c>
      <c r="H1808" s="366">
        <v>0.41875000000000001</v>
      </c>
      <c r="I1808" s="68" t="s">
        <v>5995</v>
      </c>
      <c r="J1808" s="68" t="s">
        <v>5996</v>
      </c>
      <c r="K1808" s="68" t="s">
        <v>5997</v>
      </c>
    </row>
    <row r="1809" spans="2:11" ht="14.25" hidden="1" customHeight="1">
      <c r="B1809" s="364">
        <v>45798</v>
      </c>
      <c r="C1809" s="68" t="s">
        <v>5966</v>
      </c>
      <c r="D1809" s="68" t="s">
        <v>96</v>
      </c>
      <c r="E1809" s="68" t="s">
        <v>1977</v>
      </c>
      <c r="F1809" s="68">
        <v>12249</v>
      </c>
      <c r="G1809" s="366">
        <v>0.53472222222222221</v>
      </c>
      <c r="H1809" s="366">
        <v>0.56944444444444442</v>
      </c>
      <c r="I1809" s="68" t="s">
        <v>5998</v>
      </c>
      <c r="J1809" s="68" t="s">
        <v>5999</v>
      </c>
      <c r="K1809" s="68" t="s">
        <v>3370</v>
      </c>
    </row>
    <row r="1810" spans="2:11" ht="14.25" hidden="1" customHeight="1">
      <c r="B1810" s="364">
        <v>45798</v>
      </c>
      <c r="C1810" s="68" t="s">
        <v>5966</v>
      </c>
      <c r="D1810" s="68" t="s">
        <v>1817</v>
      </c>
      <c r="E1810" s="68" t="s">
        <v>1987</v>
      </c>
      <c r="F1810" s="68">
        <v>7010</v>
      </c>
      <c r="G1810" s="366">
        <v>0.58194444444444449</v>
      </c>
      <c r="H1810" s="366">
        <v>0.61527777777777781</v>
      </c>
      <c r="I1810" s="68" t="s">
        <v>6000</v>
      </c>
      <c r="J1810" s="68" t="s">
        <v>6001</v>
      </c>
      <c r="K1810" s="68" t="s">
        <v>3717</v>
      </c>
    </row>
    <row r="1811" spans="2:11" ht="14.25" hidden="1" customHeight="1">
      <c r="B1811" s="364">
        <v>45798</v>
      </c>
      <c r="C1811" s="68" t="s">
        <v>5966</v>
      </c>
      <c r="D1811" s="68" t="s">
        <v>1744</v>
      </c>
      <c r="E1811" s="68" t="s">
        <v>1977</v>
      </c>
      <c r="F1811" s="68">
        <v>12965</v>
      </c>
      <c r="G1811" s="366">
        <v>0.45833333333333331</v>
      </c>
      <c r="H1811" s="366">
        <v>0.62361111111111112</v>
      </c>
      <c r="I1811" s="68" t="s">
        <v>6002</v>
      </c>
      <c r="J1811" s="68" t="s">
        <v>6003</v>
      </c>
      <c r="K1811" s="68" t="s">
        <v>6004</v>
      </c>
    </row>
    <row r="1812" spans="2:11" ht="14.25" hidden="1" customHeight="1">
      <c r="B1812" s="364">
        <v>45798</v>
      </c>
      <c r="C1812" s="68" t="s">
        <v>5966</v>
      </c>
      <c r="D1812" s="68" t="s">
        <v>1823</v>
      </c>
      <c r="E1812" s="68" t="s">
        <v>1987</v>
      </c>
      <c r="F1812" s="68">
        <v>6889</v>
      </c>
      <c r="G1812" s="366">
        <v>0.375</v>
      </c>
      <c r="H1812" s="366">
        <v>0.58333333333333337</v>
      </c>
      <c r="I1812" s="68" t="s">
        <v>6005</v>
      </c>
      <c r="J1812" s="68" t="s">
        <v>6006</v>
      </c>
      <c r="K1812" s="68" t="s">
        <v>6007</v>
      </c>
    </row>
    <row r="1813" spans="2:11" ht="14.25" hidden="1" customHeight="1">
      <c r="B1813" s="364">
        <v>45798</v>
      </c>
      <c r="C1813" s="68" t="s">
        <v>5280</v>
      </c>
      <c r="D1813" s="68" t="s">
        <v>1792</v>
      </c>
      <c r="E1813" s="68" t="s">
        <v>1987</v>
      </c>
      <c r="F1813" s="68">
        <v>11189</v>
      </c>
      <c r="G1813" s="366">
        <v>0.52083333333333337</v>
      </c>
      <c r="H1813" s="366">
        <v>0.57222222222222219</v>
      </c>
      <c r="I1813" s="68" t="s">
        <v>3620</v>
      </c>
      <c r="J1813" s="68" t="s">
        <v>3818</v>
      </c>
      <c r="K1813" s="68" t="s">
        <v>6008</v>
      </c>
    </row>
    <row r="1814" spans="2:11" ht="14.25" hidden="1" customHeight="1">
      <c r="B1814" s="364">
        <v>45798</v>
      </c>
      <c r="C1814" s="68" t="s">
        <v>5280</v>
      </c>
      <c r="D1814" s="68" t="s">
        <v>101</v>
      </c>
      <c r="E1814" s="68" t="s">
        <v>1977</v>
      </c>
      <c r="F1814" s="68">
        <v>11609</v>
      </c>
      <c r="G1814" s="366">
        <v>0.55555555555555558</v>
      </c>
      <c r="H1814" s="366">
        <v>0.57916666666666672</v>
      </c>
      <c r="I1814" s="68" t="s">
        <v>6009</v>
      </c>
      <c r="J1814" s="68" t="s">
        <v>3617</v>
      </c>
      <c r="K1814" s="68" t="s">
        <v>6008</v>
      </c>
    </row>
    <row r="1815" spans="2:11" ht="14.25" hidden="1" customHeight="1">
      <c r="B1815" s="364">
        <v>45798</v>
      </c>
      <c r="C1815" s="68" t="s">
        <v>5280</v>
      </c>
      <c r="D1815" s="68" t="s">
        <v>1871</v>
      </c>
      <c r="E1815" s="68" t="s">
        <v>2004</v>
      </c>
      <c r="F1815" s="68">
        <v>3689</v>
      </c>
      <c r="G1815" s="366">
        <v>0.57291666666666663</v>
      </c>
      <c r="H1815" s="366">
        <v>0.59097222222222223</v>
      </c>
      <c r="I1815" s="68" t="s">
        <v>6010</v>
      </c>
      <c r="J1815" s="68" t="s">
        <v>3602</v>
      </c>
      <c r="K1815" s="68" t="s">
        <v>6008</v>
      </c>
    </row>
    <row r="1816" spans="2:11" ht="14.25" hidden="1" customHeight="1">
      <c r="B1816" s="364">
        <v>45798</v>
      </c>
      <c r="C1816" s="68" t="s">
        <v>5280</v>
      </c>
      <c r="D1816" s="68" t="s">
        <v>1869</v>
      </c>
      <c r="E1816" s="68" t="s">
        <v>2004</v>
      </c>
      <c r="F1816" s="68">
        <v>3689</v>
      </c>
      <c r="G1816" s="366">
        <v>0.53263888888888888</v>
      </c>
      <c r="H1816" s="366">
        <v>0.59791666666666665</v>
      </c>
      <c r="I1816" s="68" t="s">
        <v>6011</v>
      </c>
      <c r="J1816" s="68" t="s">
        <v>3602</v>
      </c>
      <c r="K1816" s="68" t="s">
        <v>6012</v>
      </c>
    </row>
    <row r="1817" spans="2:11" ht="14.25" hidden="1" customHeight="1">
      <c r="B1817" s="364">
        <v>45798</v>
      </c>
      <c r="C1817" s="68" t="s">
        <v>5280</v>
      </c>
      <c r="D1817" s="68" t="s">
        <v>1867</v>
      </c>
      <c r="E1817" s="68" t="s">
        <v>2004</v>
      </c>
      <c r="F1817" s="68">
        <v>4491</v>
      </c>
      <c r="G1817" s="366">
        <v>0.63888888888888884</v>
      </c>
      <c r="H1817" s="366">
        <v>0.6645833333333333</v>
      </c>
      <c r="I1817" s="68" t="s">
        <v>6013</v>
      </c>
      <c r="J1817" s="68" t="s">
        <v>6014</v>
      </c>
      <c r="K1817" s="68" t="s">
        <v>6008</v>
      </c>
    </row>
    <row r="1818" spans="2:11" ht="14.25" hidden="1" customHeight="1">
      <c r="B1818" s="364">
        <v>45798</v>
      </c>
      <c r="C1818" s="68" t="s">
        <v>5280</v>
      </c>
      <c r="D1818" s="68" t="s">
        <v>1874</v>
      </c>
      <c r="E1818" s="68" t="s">
        <v>2004</v>
      </c>
      <c r="F1818" s="68">
        <v>3691</v>
      </c>
      <c r="G1818" s="366">
        <v>0.68055555555555558</v>
      </c>
      <c r="H1818" s="366">
        <v>0.69444444444444442</v>
      </c>
      <c r="I1818" s="68" t="s">
        <v>6015</v>
      </c>
      <c r="J1818" s="68" t="s">
        <v>5038</v>
      </c>
      <c r="K1818" s="68" t="s">
        <v>6008</v>
      </c>
    </row>
    <row r="1819" spans="2:11" ht="14.25" hidden="1" customHeight="1">
      <c r="B1819" s="364">
        <v>45798</v>
      </c>
      <c r="C1819" s="68" t="s">
        <v>5280</v>
      </c>
      <c r="D1819" s="68" t="s">
        <v>1749</v>
      </c>
      <c r="E1819" s="68" t="s">
        <v>1977</v>
      </c>
      <c r="F1819" s="68">
        <v>14095</v>
      </c>
      <c r="G1819" s="366">
        <v>0.74027777777777781</v>
      </c>
      <c r="H1819" s="366">
        <v>0.88124999999999998</v>
      </c>
      <c r="I1819" s="68" t="s">
        <v>6016</v>
      </c>
      <c r="J1819" s="68" t="s">
        <v>5162</v>
      </c>
      <c r="K1819" s="68" t="s">
        <v>6017</v>
      </c>
    </row>
    <row r="1820" spans="2:11" ht="14.25" hidden="1" customHeight="1">
      <c r="B1820" s="364">
        <v>45798</v>
      </c>
      <c r="C1820" s="68" t="s">
        <v>5280</v>
      </c>
      <c r="D1820" s="68" t="s">
        <v>1857</v>
      </c>
      <c r="E1820" s="68" t="s">
        <v>2004</v>
      </c>
      <c r="F1820" s="68">
        <v>4948</v>
      </c>
      <c r="G1820" s="366">
        <v>0.91041666666666665</v>
      </c>
      <c r="H1820" s="366">
        <v>0.92986111111111114</v>
      </c>
      <c r="I1820" s="68" t="s">
        <v>6010</v>
      </c>
      <c r="J1820" s="68" t="s">
        <v>3602</v>
      </c>
      <c r="K1820" s="68" t="s">
        <v>6018</v>
      </c>
    </row>
    <row r="1821" spans="2:11" ht="14.25" hidden="1" customHeight="1">
      <c r="B1821" s="364">
        <v>45798</v>
      </c>
      <c r="C1821" s="68" t="s">
        <v>5280</v>
      </c>
      <c r="D1821" s="68" t="s">
        <v>1736</v>
      </c>
      <c r="E1821" s="68" t="s">
        <v>1977</v>
      </c>
      <c r="F1821" s="68">
        <v>10959</v>
      </c>
      <c r="G1821" s="366">
        <v>0.66319444444444442</v>
      </c>
      <c r="H1821" s="366">
        <v>0.95138888888888884</v>
      </c>
      <c r="I1821" s="68" t="s">
        <v>6019</v>
      </c>
      <c r="J1821" s="68" t="s">
        <v>3663</v>
      </c>
      <c r="K1821" s="68" t="s">
        <v>6017</v>
      </c>
    </row>
    <row r="1822" spans="2:11" ht="14.25" hidden="1" customHeight="1">
      <c r="B1822" s="364">
        <v>45798</v>
      </c>
      <c r="C1822" s="68" t="s">
        <v>5966</v>
      </c>
      <c r="D1822" s="68" t="s">
        <v>1736</v>
      </c>
      <c r="E1822" s="68" t="s">
        <v>1977</v>
      </c>
      <c r="F1822" s="68">
        <v>10952</v>
      </c>
      <c r="G1822" s="366">
        <v>1.3888888888888889E-3</v>
      </c>
      <c r="H1822" s="366">
        <v>2.7777777777777776E-2</v>
      </c>
      <c r="I1822" s="68" t="s">
        <v>6020</v>
      </c>
      <c r="J1822" s="68" t="s">
        <v>6021</v>
      </c>
      <c r="K1822" s="68" t="s">
        <v>6018</v>
      </c>
    </row>
    <row r="1823" spans="2:11" ht="14.25" hidden="1" customHeight="1">
      <c r="B1823" s="364">
        <v>45798</v>
      </c>
      <c r="C1823" s="68" t="s">
        <v>5966</v>
      </c>
      <c r="D1823" s="68" t="s">
        <v>1878</v>
      </c>
      <c r="E1823" s="68" t="s">
        <v>2004</v>
      </c>
      <c r="F1823" s="68">
        <v>3859</v>
      </c>
      <c r="G1823" s="366">
        <v>0.96944444444444444</v>
      </c>
      <c r="H1823" s="366">
        <v>0.13194444444444445</v>
      </c>
      <c r="I1823" s="68" t="s">
        <v>6022</v>
      </c>
      <c r="J1823" s="68" t="s">
        <v>3820</v>
      </c>
      <c r="K1823" s="68" t="s">
        <v>6017</v>
      </c>
    </row>
    <row r="1824" spans="2:11" ht="14.25" hidden="1" customHeight="1">
      <c r="B1824" s="364">
        <v>45798</v>
      </c>
      <c r="C1824" s="68" t="s">
        <v>5966</v>
      </c>
      <c r="D1824" s="68" t="s">
        <v>1726</v>
      </c>
      <c r="E1824" s="68" t="s">
        <v>1977</v>
      </c>
      <c r="F1824" s="68">
        <v>15196</v>
      </c>
      <c r="G1824" s="366">
        <v>0.29166666666666669</v>
      </c>
      <c r="H1824" s="366">
        <v>0.70833333333333337</v>
      </c>
      <c r="I1824" s="68" t="s">
        <v>6023</v>
      </c>
      <c r="J1824" s="68" t="s">
        <v>6024</v>
      </c>
      <c r="K1824" s="68" t="s">
        <v>6025</v>
      </c>
    </row>
    <row r="1825" spans="2:11" ht="14.25" hidden="1" customHeight="1">
      <c r="B1825" s="364">
        <v>45798</v>
      </c>
      <c r="C1825" s="68" t="s">
        <v>5966</v>
      </c>
      <c r="D1825" s="68" t="s">
        <v>1849</v>
      </c>
      <c r="E1825" s="68" t="s">
        <v>2004</v>
      </c>
      <c r="F1825" s="68">
        <v>5120</v>
      </c>
      <c r="G1825" s="366">
        <v>0.29166666666666669</v>
      </c>
      <c r="H1825" s="366">
        <v>0.62152777777777779</v>
      </c>
      <c r="I1825" s="68" t="s">
        <v>6026</v>
      </c>
      <c r="J1825" s="68" t="s">
        <v>6027</v>
      </c>
      <c r="K1825" s="68" t="s">
        <v>6028</v>
      </c>
    </row>
    <row r="1826" spans="2:11" ht="14.25" hidden="1" customHeight="1">
      <c r="B1826" s="364">
        <v>45798</v>
      </c>
      <c r="C1826" s="68" t="s">
        <v>5966</v>
      </c>
      <c r="D1826" s="68" t="s">
        <v>1821</v>
      </c>
      <c r="E1826" s="68" t="s">
        <v>1987</v>
      </c>
      <c r="F1826" s="68">
        <v>6996</v>
      </c>
      <c r="G1826" s="366">
        <v>0.65972222222222221</v>
      </c>
      <c r="H1826" s="366">
        <v>0.68680555555555556</v>
      </c>
      <c r="I1826" s="68" t="s">
        <v>6029</v>
      </c>
      <c r="J1826" s="68" t="s">
        <v>6030</v>
      </c>
      <c r="K1826" s="68" t="s">
        <v>6031</v>
      </c>
    </row>
    <row r="1827" spans="2:11" ht="14.25" hidden="1" customHeight="1">
      <c r="B1827" s="364">
        <v>45798</v>
      </c>
      <c r="C1827" s="68" t="s">
        <v>5966</v>
      </c>
      <c r="D1827" s="68" t="s">
        <v>1862</v>
      </c>
      <c r="E1827" s="68" t="s">
        <v>2004</v>
      </c>
      <c r="F1827" s="68">
        <v>4609</v>
      </c>
      <c r="G1827" s="366">
        <v>0.82291666666666663</v>
      </c>
      <c r="H1827" s="366">
        <v>0.83680555555555558</v>
      </c>
      <c r="I1827" s="68" t="s">
        <v>5173</v>
      </c>
      <c r="J1827" s="68" t="s">
        <v>5711</v>
      </c>
      <c r="K1827" s="68" t="s">
        <v>6032</v>
      </c>
    </row>
    <row r="1828" spans="2:11" ht="14.25" hidden="1" customHeight="1">
      <c r="B1828" s="364">
        <v>45798</v>
      </c>
      <c r="C1828" s="68" t="s">
        <v>5966</v>
      </c>
      <c r="D1828" s="68" t="s">
        <v>1872</v>
      </c>
      <c r="E1828" s="68" t="s">
        <v>2004</v>
      </c>
      <c r="F1828" s="68">
        <v>3556</v>
      </c>
      <c r="G1828" s="366">
        <v>0.82638888888888884</v>
      </c>
      <c r="H1828" s="366">
        <v>0.86736111111111114</v>
      </c>
      <c r="I1828" s="68" t="s">
        <v>6033</v>
      </c>
      <c r="J1828" s="68" t="s">
        <v>6034</v>
      </c>
      <c r="K1828" s="68" t="s">
        <v>6032</v>
      </c>
    </row>
    <row r="1829" spans="2:11" ht="14.25" hidden="1" customHeight="1">
      <c r="B1829" s="364">
        <v>45798</v>
      </c>
      <c r="C1829" s="68" t="s">
        <v>5966</v>
      </c>
      <c r="D1829" s="68" t="s">
        <v>1878</v>
      </c>
      <c r="E1829" s="68" t="s">
        <v>2004</v>
      </c>
      <c r="F1829" s="68">
        <v>3763</v>
      </c>
      <c r="G1829" s="366">
        <v>0.83333333333333337</v>
      </c>
      <c r="H1829" s="366">
        <v>0.87847222222222221</v>
      </c>
      <c r="I1829" s="68" t="s">
        <v>6035</v>
      </c>
      <c r="J1829" s="68" t="s">
        <v>6036</v>
      </c>
      <c r="K1829" s="68" t="s">
        <v>6032</v>
      </c>
    </row>
    <row r="1830" spans="2:11" ht="14.25" hidden="1" customHeight="1">
      <c r="B1830" s="364">
        <v>45798</v>
      </c>
      <c r="C1830" s="68" t="s">
        <v>5966</v>
      </c>
      <c r="D1830" s="68" t="s">
        <v>1846</v>
      </c>
      <c r="E1830" s="68" t="s">
        <v>2004</v>
      </c>
      <c r="F1830" s="68">
        <v>3621</v>
      </c>
      <c r="G1830" s="366">
        <v>0.58333333333333337</v>
      </c>
      <c r="H1830" s="366">
        <v>0.66666666666666663</v>
      </c>
      <c r="I1830" s="68" t="s">
        <v>4072</v>
      </c>
      <c r="J1830" s="68" t="s">
        <v>6037</v>
      </c>
      <c r="K1830" s="68" t="s">
        <v>6038</v>
      </c>
    </row>
    <row r="1831" spans="2:11" ht="14.25" hidden="1" customHeight="1">
      <c r="B1831" s="364">
        <v>45798</v>
      </c>
      <c r="C1831" s="68" t="s">
        <v>5966</v>
      </c>
      <c r="D1831" s="68" t="s">
        <v>1762</v>
      </c>
      <c r="E1831" s="68" t="s">
        <v>1977</v>
      </c>
      <c r="F1831" s="68">
        <v>13838</v>
      </c>
      <c r="G1831" s="366">
        <v>0.54166666666666663</v>
      </c>
      <c r="H1831" s="366">
        <v>0.625</v>
      </c>
      <c r="I1831" s="68" t="s">
        <v>4072</v>
      </c>
      <c r="J1831" s="68" t="s">
        <v>6039</v>
      </c>
      <c r="K1831" s="68" t="s">
        <v>6040</v>
      </c>
    </row>
    <row r="1832" spans="2:11" ht="14.25" hidden="1" customHeight="1">
      <c r="B1832" s="364">
        <v>45798</v>
      </c>
      <c r="C1832" s="68" t="s">
        <v>5966</v>
      </c>
      <c r="D1832" s="68" t="s">
        <v>106</v>
      </c>
      <c r="E1832" s="68" t="s">
        <v>2004</v>
      </c>
      <c r="F1832" s="68">
        <v>13843</v>
      </c>
      <c r="G1832" s="366">
        <v>0.375</v>
      </c>
      <c r="H1832" s="366">
        <v>0.5</v>
      </c>
      <c r="I1832" s="68" t="s">
        <v>4072</v>
      </c>
      <c r="J1832" s="68" t="s">
        <v>4591</v>
      </c>
      <c r="K1832" s="68" t="s">
        <v>6038</v>
      </c>
    </row>
    <row r="1833" spans="2:11" ht="14.25" hidden="1" customHeight="1">
      <c r="B1833" s="364">
        <v>45798</v>
      </c>
      <c r="C1833" s="68" t="s">
        <v>5966</v>
      </c>
      <c r="D1833" s="68" t="s">
        <v>1837</v>
      </c>
      <c r="E1833" s="68" t="s">
        <v>2004</v>
      </c>
      <c r="F1833" s="68">
        <v>5127</v>
      </c>
      <c r="G1833" s="366">
        <v>0.33333333333333331</v>
      </c>
      <c r="H1833" s="366">
        <v>0.5</v>
      </c>
      <c r="I1833" s="68" t="s">
        <v>4072</v>
      </c>
      <c r="J1833" s="68" t="s">
        <v>6041</v>
      </c>
      <c r="K1833" s="68" t="s">
        <v>6040</v>
      </c>
    </row>
    <row r="1834" spans="2:11" ht="14.25" hidden="1" customHeight="1">
      <c r="B1834" s="364">
        <v>45798</v>
      </c>
      <c r="C1834" s="68" t="s">
        <v>5966</v>
      </c>
      <c r="D1834" s="68" t="s">
        <v>1852</v>
      </c>
      <c r="E1834" s="68" t="s">
        <v>2004</v>
      </c>
      <c r="F1834" s="68">
        <v>4858</v>
      </c>
      <c r="G1834" s="366">
        <v>0.33333333333333331</v>
      </c>
      <c r="H1834" s="366">
        <v>0.45833333333333331</v>
      </c>
      <c r="I1834" s="68" t="s">
        <v>4072</v>
      </c>
      <c r="J1834" s="68" t="s">
        <v>6042</v>
      </c>
      <c r="K1834" s="68" t="s">
        <v>6038</v>
      </c>
    </row>
    <row r="1835" spans="2:11" ht="14.25" hidden="1" customHeight="1">
      <c r="B1835" s="364">
        <v>45798</v>
      </c>
      <c r="C1835" s="68" t="s">
        <v>5966</v>
      </c>
      <c r="D1835" s="68" t="s">
        <v>1839</v>
      </c>
      <c r="E1835" s="68" t="s">
        <v>2004</v>
      </c>
      <c r="F1835" s="68">
        <v>5254</v>
      </c>
      <c r="G1835" s="366">
        <v>0.29166666666666669</v>
      </c>
      <c r="H1835" s="366">
        <v>0.91666666666666663</v>
      </c>
      <c r="I1835" s="68" t="s">
        <v>6043</v>
      </c>
      <c r="J1835" s="68" t="s">
        <v>6044</v>
      </c>
      <c r="K1835" s="68" t="s">
        <v>2595</v>
      </c>
    </row>
    <row r="1836" spans="2:11" ht="14.25" hidden="1" customHeight="1">
      <c r="B1836" s="364">
        <v>45798</v>
      </c>
      <c r="C1836" s="68" t="s">
        <v>5966</v>
      </c>
      <c r="D1836" s="68" t="s">
        <v>97</v>
      </c>
      <c r="E1836" s="68" t="s">
        <v>1977</v>
      </c>
      <c r="F1836" s="68">
        <v>14018</v>
      </c>
      <c r="G1836" s="366">
        <v>0.79166666666666663</v>
      </c>
      <c r="H1836" s="366">
        <v>0.93402777777777779</v>
      </c>
      <c r="I1836" s="68" t="s">
        <v>6045</v>
      </c>
      <c r="J1836" s="68" t="s">
        <v>6046</v>
      </c>
      <c r="K1836" s="68" t="s">
        <v>6047</v>
      </c>
    </row>
    <row r="1837" spans="2:11" ht="14.25" hidden="1" customHeight="1">
      <c r="B1837" s="364">
        <v>45798</v>
      </c>
      <c r="C1837" s="68" t="s">
        <v>5966</v>
      </c>
      <c r="D1837" s="68" t="s">
        <v>1789</v>
      </c>
      <c r="E1837" s="68" t="s">
        <v>1987</v>
      </c>
      <c r="F1837" s="68">
        <v>11731</v>
      </c>
      <c r="G1837" s="366">
        <v>0.88888888888888884</v>
      </c>
      <c r="H1837" s="366">
        <v>0.90277777777777779</v>
      </c>
      <c r="I1837" s="68" t="s">
        <v>6048</v>
      </c>
      <c r="J1837" s="68" t="s">
        <v>6049</v>
      </c>
      <c r="K1837" s="68" t="s">
        <v>4614</v>
      </c>
    </row>
    <row r="1838" spans="2:11" ht="14.25" hidden="1" customHeight="1">
      <c r="B1838" s="364">
        <v>45798</v>
      </c>
      <c r="C1838" s="68" t="s">
        <v>5966</v>
      </c>
      <c r="D1838" s="68" t="s">
        <v>1794</v>
      </c>
      <c r="E1838" s="68" t="s">
        <v>1987</v>
      </c>
      <c r="F1838" s="68">
        <v>11947</v>
      </c>
      <c r="G1838" s="366">
        <v>0.86944444444444446</v>
      </c>
      <c r="H1838" s="366">
        <v>0.87291666666666667</v>
      </c>
      <c r="I1838" s="68" t="s">
        <v>6050</v>
      </c>
      <c r="J1838" s="68" t="s">
        <v>6051</v>
      </c>
      <c r="K1838" s="68" t="s">
        <v>2142</v>
      </c>
    </row>
    <row r="1839" spans="2:11" ht="14.25" hidden="1" customHeight="1">
      <c r="B1839" s="364">
        <v>45798</v>
      </c>
      <c r="C1839" s="68" t="s">
        <v>5966</v>
      </c>
      <c r="D1839" s="68" t="s">
        <v>1825</v>
      </c>
      <c r="E1839" s="68" t="s">
        <v>1987</v>
      </c>
      <c r="F1839" s="68">
        <v>7619</v>
      </c>
      <c r="G1839" s="366">
        <v>0.95138888888888884</v>
      </c>
      <c r="H1839" s="366">
        <v>0.95486111111111116</v>
      </c>
      <c r="I1839" s="68" t="s">
        <v>6052</v>
      </c>
      <c r="J1839" s="68" t="s">
        <v>6053</v>
      </c>
      <c r="K1839" s="68" t="s">
        <v>6054</v>
      </c>
    </row>
    <row r="1840" spans="2:11" ht="14.25" hidden="1" customHeight="1">
      <c r="B1840" s="364">
        <v>45798</v>
      </c>
      <c r="C1840" s="68" t="s">
        <v>5966</v>
      </c>
      <c r="D1840" s="68" t="s">
        <v>1800</v>
      </c>
      <c r="E1840" s="68" t="s">
        <v>1987</v>
      </c>
      <c r="F1840" s="68">
        <v>10559</v>
      </c>
      <c r="G1840" s="366">
        <v>0.88541666666666663</v>
      </c>
      <c r="H1840" s="366">
        <v>0.88958333333333328</v>
      </c>
      <c r="I1840" s="68" t="s">
        <v>2374</v>
      </c>
      <c r="J1840" s="68" t="s">
        <v>6055</v>
      </c>
      <c r="K1840" s="68" t="s">
        <v>5361</v>
      </c>
    </row>
    <row r="1841" spans="2:11" ht="14.25" hidden="1" customHeight="1">
      <c r="B1841" s="364">
        <v>45798</v>
      </c>
      <c r="C1841" s="68" t="s">
        <v>5966</v>
      </c>
      <c r="D1841" s="68" t="s">
        <v>221</v>
      </c>
      <c r="E1841" s="68" t="s">
        <v>1977</v>
      </c>
      <c r="F1841" s="68">
        <v>1</v>
      </c>
      <c r="G1841" s="366">
        <v>0.375</v>
      </c>
      <c r="H1841" s="366">
        <v>0.41666666666666669</v>
      </c>
      <c r="I1841" s="68" t="s">
        <v>6056</v>
      </c>
      <c r="J1841" s="68" t="s">
        <v>6057</v>
      </c>
      <c r="K1841" s="68" t="s">
        <v>6058</v>
      </c>
    </row>
    <row r="1842" spans="2:11" ht="14.25" hidden="1" customHeight="1">
      <c r="B1842" s="364">
        <v>45798</v>
      </c>
      <c r="C1842" s="68" t="s">
        <v>5966</v>
      </c>
      <c r="D1842" s="68" t="s">
        <v>1759</v>
      </c>
      <c r="E1842" s="68" t="s">
        <v>1977</v>
      </c>
      <c r="F1842" s="68">
        <v>1</v>
      </c>
      <c r="G1842" s="366">
        <v>0.41666666666666669</v>
      </c>
      <c r="H1842" s="366">
        <v>0.45624999999999999</v>
      </c>
      <c r="I1842" s="68" t="s">
        <v>312</v>
      </c>
      <c r="J1842" s="68" t="s">
        <v>5211</v>
      </c>
      <c r="K1842" s="68" t="s">
        <v>6058</v>
      </c>
    </row>
    <row r="1843" spans="2:11" ht="14.25" hidden="1" customHeight="1">
      <c r="B1843" s="364">
        <v>45798</v>
      </c>
      <c r="C1843" s="68" t="s">
        <v>5966</v>
      </c>
      <c r="D1843" s="68" t="s">
        <v>1803</v>
      </c>
      <c r="E1843" s="68" t="s">
        <v>1987</v>
      </c>
      <c r="F1843" s="68">
        <v>11404</v>
      </c>
      <c r="G1843" s="366">
        <v>0.95486111111111116</v>
      </c>
      <c r="H1843" s="366">
        <v>0.96597222222222223</v>
      </c>
      <c r="I1843" s="68" t="s">
        <v>613</v>
      </c>
      <c r="J1843" s="68" t="s">
        <v>6059</v>
      </c>
      <c r="K1843" s="68" t="s">
        <v>6054</v>
      </c>
    </row>
    <row r="1844" spans="2:11" ht="14.25" hidden="1" customHeight="1">
      <c r="B1844" s="364">
        <v>45798</v>
      </c>
      <c r="C1844" s="68" t="s">
        <v>5966</v>
      </c>
      <c r="D1844" s="68" t="s">
        <v>1791</v>
      </c>
      <c r="E1844" s="68" t="s">
        <v>1987</v>
      </c>
      <c r="F1844" s="68">
        <v>11935</v>
      </c>
      <c r="G1844" s="366">
        <v>0.88888888888888884</v>
      </c>
      <c r="H1844" s="366">
        <v>0.89444444444444449</v>
      </c>
      <c r="I1844" s="68" t="s">
        <v>6060</v>
      </c>
      <c r="J1844" s="68" t="s">
        <v>6061</v>
      </c>
      <c r="K1844" s="68" t="s">
        <v>4700</v>
      </c>
    </row>
    <row r="1845" spans="2:11" ht="14.25" hidden="1" customHeight="1">
      <c r="B1845" s="364">
        <v>45798</v>
      </c>
      <c r="C1845" s="68" t="s">
        <v>5966</v>
      </c>
      <c r="D1845" s="68" t="s">
        <v>1743</v>
      </c>
      <c r="E1845" s="68" t="s">
        <v>1977</v>
      </c>
      <c r="F1845" s="68">
        <v>1</v>
      </c>
      <c r="G1845" s="366">
        <v>0.64583333333333337</v>
      </c>
      <c r="H1845" s="366">
        <v>0.7006944444444444</v>
      </c>
      <c r="I1845" s="68" t="s">
        <v>6062</v>
      </c>
      <c r="J1845" s="68" t="s">
        <v>6063</v>
      </c>
      <c r="K1845" s="68" t="s">
        <v>6058</v>
      </c>
    </row>
    <row r="1846" spans="2:11" ht="14.25" hidden="1" customHeight="1">
      <c r="B1846" s="364">
        <v>45798</v>
      </c>
      <c r="C1846" s="68" t="s">
        <v>5966</v>
      </c>
      <c r="D1846" s="68" t="s">
        <v>1794</v>
      </c>
      <c r="E1846" s="68" t="s">
        <v>1987</v>
      </c>
      <c r="F1846" s="68">
        <v>11947</v>
      </c>
      <c r="G1846" s="366">
        <v>0.86805555555555558</v>
      </c>
      <c r="H1846" s="366">
        <v>0.87291666666666667</v>
      </c>
      <c r="I1846" s="68" t="s">
        <v>6060</v>
      </c>
      <c r="J1846" s="68" t="s">
        <v>6064</v>
      </c>
      <c r="K1846" s="68" t="s">
        <v>2142</v>
      </c>
    </row>
    <row r="1847" spans="2:11" ht="14.25" hidden="1" customHeight="1">
      <c r="B1847" s="364">
        <v>45798</v>
      </c>
      <c r="C1847" s="68" t="s">
        <v>5966</v>
      </c>
      <c r="D1847" s="68" t="s">
        <v>1818</v>
      </c>
      <c r="E1847" s="68" t="s">
        <v>1987</v>
      </c>
      <c r="F1847" s="68">
        <v>6730</v>
      </c>
      <c r="G1847" s="366">
        <v>0.96250000000000002</v>
      </c>
      <c r="H1847" s="366">
        <v>0.96458333333333335</v>
      </c>
      <c r="I1847" s="68" t="s">
        <v>2374</v>
      </c>
      <c r="J1847" s="68" t="s">
        <v>6065</v>
      </c>
      <c r="K1847" s="68" t="s">
        <v>4700</v>
      </c>
    </row>
    <row r="1848" spans="2:11" ht="14.25" hidden="1" customHeight="1">
      <c r="B1848" s="364">
        <v>45798</v>
      </c>
      <c r="C1848" s="68" t="s">
        <v>5966</v>
      </c>
      <c r="D1848" s="68" t="s">
        <v>1820</v>
      </c>
      <c r="E1848" s="68" t="s">
        <v>1987</v>
      </c>
      <c r="F1848" s="68">
        <v>7083</v>
      </c>
      <c r="G1848" s="366">
        <v>0.9770833333333333</v>
      </c>
      <c r="H1848" s="366">
        <v>0.5625</v>
      </c>
      <c r="I1848" s="68" t="s">
        <v>2374</v>
      </c>
      <c r="J1848" s="68" t="s">
        <v>6061</v>
      </c>
      <c r="K1848" s="68" t="s">
        <v>4700</v>
      </c>
    </row>
    <row r="1849" spans="2:11" ht="14.25" hidden="1" customHeight="1">
      <c r="B1849" s="364">
        <v>45798</v>
      </c>
      <c r="C1849" s="68" t="s">
        <v>6066</v>
      </c>
      <c r="D1849" s="68" t="s">
        <v>99</v>
      </c>
      <c r="E1849" s="68" t="s">
        <v>1977</v>
      </c>
      <c r="F1849" s="68">
        <v>13548</v>
      </c>
      <c r="G1849" s="366">
        <v>4.1666666666666664E-2</v>
      </c>
      <c r="H1849" s="366">
        <v>9.0277777777777776E-2</v>
      </c>
      <c r="I1849" s="68" t="s">
        <v>6067</v>
      </c>
      <c r="J1849" s="68" t="s">
        <v>6068</v>
      </c>
      <c r="K1849" s="68" t="s">
        <v>2913</v>
      </c>
    </row>
    <row r="1850" spans="2:11" ht="14.25" hidden="1" customHeight="1">
      <c r="B1850" s="364">
        <v>45798</v>
      </c>
      <c r="C1850" s="68" t="s">
        <v>5966</v>
      </c>
      <c r="D1850" s="68" t="s">
        <v>1863</v>
      </c>
      <c r="E1850" s="68" t="s">
        <v>2004</v>
      </c>
      <c r="F1850" s="68">
        <v>3490</v>
      </c>
      <c r="G1850" s="366">
        <v>0.99305555555555558</v>
      </c>
      <c r="H1850" s="366">
        <v>0.10486111111111111</v>
      </c>
      <c r="I1850" s="68" t="s">
        <v>6069</v>
      </c>
      <c r="J1850" s="68" t="s">
        <v>6070</v>
      </c>
      <c r="K1850" s="68" t="s">
        <v>4694</v>
      </c>
    </row>
    <row r="1851" spans="2:11" ht="14.25" hidden="1" customHeight="1">
      <c r="B1851" s="364">
        <v>45798</v>
      </c>
      <c r="C1851" s="68" t="s">
        <v>6066</v>
      </c>
      <c r="D1851" s="68" t="s">
        <v>1804</v>
      </c>
      <c r="E1851" s="68" t="s">
        <v>1987</v>
      </c>
      <c r="F1851" s="68">
        <v>11612</v>
      </c>
      <c r="G1851" s="366">
        <v>0.13125000000000001</v>
      </c>
      <c r="H1851" s="366">
        <v>0.16041666666666668</v>
      </c>
      <c r="I1851" s="68" t="s">
        <v>3638</v>
      </c>
      <c r="J1851" s="68" t="s">
        <v>6071</v>
      </c>
      <c r="K1851" s="68" t="s">
        <v>3101</v>
      </c>
    </row>
    <row r="1852" spans="2:11" ht="14.25" hidden="1" customHeight="1">
      <c r="B1852" s="364">
        <v>45798</v>
      </c>
      <c r="C1852" s="68" t="s">
        <v>6066</v>
      </c>
      <c r="D1852" s="68" t="s">
        <v>1824</v>
      </c>
      <c r="E1852" s="68" t="s">
        <v>1987</v>
      </c>
      <c r="F1852" s="68">
        <v>7003</v>
      </c>
      <c r="G1852" s="366">
        <v>4.8611111111111112E-2</v>
      </c>
      <c r="H1852" s="366">
        <v>0.13194444444444445</v>
      </c>
      <c r="I1852" s="68" t="s">
        <v>6072</v>
      </c>
      <c r="J1852" s="68" t="s">
        <v>6073</v>
      </c>
      <c r="K1852" s="68" t="s">
        <v>6074</v>
      </c>
    </row>
    <row r="1853" spans="2:11" ht="14.25" hidden="1" customHeight="1">
      <c r="B1853" s="364">
        <v>45798</v>
      </c>
      <c r="C1853" s="68" t="s">
        <v>6066</v>
      </c>
      <c r="D1853" s="68" t="s">
        <v>1824</v>
      </c>
      <c r="E1853" s="68" t="s">
        <v>1987</v>
      </c>
      <c r="F1853" s="68">
        <v>6893</v>
      </c>
      <c r="G1853" s="366">
        <v>0.98611111111111116</v>
      </c>
      <c r="H1853" s="366">
        <v>0.12569444444444444</v>
      </c>
      <c r="I1853" s="68" t="s">
        <v>6075</v>
      </c>
      <c r="J1853" s="68" t="s">
        <v>6076</v>
      </c>
      <c r="K1853" s="68" t="s">
        <v>6074</v>
      </c>
    </row>
    <row r="1854" spans="2:11" ht="14.25" hidden="1" customHeight="1">
      <c r="B1854" s="364">
        <v>45798</v>
      </c>
      <c r="C1854" s="68" t="s">
        <v>5966</v>
      </c>
      <c r="D1854" s="68" t="s">
        <v>1759</v>
      </c>
      <c r="E1854" s="68" t="s">
        <v>1977</v>
      </c>
      <c r="F1854" s="68">
        <v>14473</v>
      </c>
      <c r="G1854" s="366">
        <v>0.13541666666666666</v>
      </c>
      <c r="H1854" s="366">
        <v>0.21875</v>
      </c>
      <c r="I1854" s="68" t="s">
        <v>6077</v>
      </c>
      <c r="J1854" s="68" t="s">
        <v>6078</v>
      </c>
      <c r="K1854" s="68" t="s">
        <v>6079</v>
      </c>
    </row>
    <row r="1855" spans="2:11" ht="14.25" hidden="1" customHeight="1">
      <c r="B1855" s="364">
        <v>45799</v>
      </c>
      <c r="C1855" s="68" t="s">
        <v>5966</v>
      </c>
      <c r="D1855" s="68" t="s">
        <v>1857</v>
      </c>
      <c r="E1855" s="68" t="s">
        <v>2004</v>
      </c>
      <c r="F1855" s="68" t="s">
        <v>379</v>
      </c>
      <c r="G1855" s="366">
        <v>0.29166666666666669</v>
      </c>
      <c r="H1855" s="366">
        <v>9.375E-2</v>
      </c>
      <c r="I1855" s="68" t="s">
        <v>2609</v>
      </c>
      <c r="J1855" s="68" t="s">
        <v>6080</v>
      </c>
      <c r="K1855" s="68" t="s">
        <v>6081</v>
      </c>
    </row>
    <row r="1856" spans="2:11" ht="14.25" hidden="1" customHeight="1">
      <c r="B1856" s="364">
        <v>45799</v>
      </c>
      <c r="C1856" s="68" t="s">
        <v>6066</v>
      </c>
      <c r="D1856" s="68" t="s">
        <v>1869</v>
      </c>
      <c r="E1856" s="68" t="s">
        <v>2004</v>
      </c>
      <c r="F1856" s="68">
        <v>3721</v>
      </c>
      <c r="G1856" s="366">
        <v>0.33124999999999999</v>
      </c>
      <c r="H1856" s="366">
        <v>0.375</v>
      </c>
      <c r="I1856" s="68" t="s">
        <v>6082</v>
      </c>
      <c r="J1856" s="68" t="s">
        <v>6083</v>
      </c>
      <c r="K1856" s="68" t="s">
        <v>3167</v>
      </c>
    </row>
    <row r="1857" spans="2:11" ht="14.25" hidden="1" customHeight="1">
      <c r="B1857" s="364">
        <v>45799</v>
      </c>
      <c r="C1857" s="68" t="s">
        <v>6066</v>
      </c>
      <c r="D1857" s="68" t="s">
        <v>1871</v>
      </c>
      <c r="E1857" s="68" t="s">
        <v>2004</v>
      </c>
      <c r="F1857" s="68">
        <v>3719</v>
      </c>
      <c r="G1857" s="366">
        <v>0.29166666666666669</v>
      </c>
      <c r="H1857" s="366">
        <v>0.42638888888888887</v>
      </c>
      <c r="I1857" s="68" t="s">
        <v>3581</v>
      </c>
      <c r="J1857" s="68" t="s">
        <v>6084</v>
      </c>
      <c r="K1857" s="68" t="s">
        <v>3717</v>
      </c>
    </row>
    <row r="1858" spans="2:11" ht="14.25" hidden="1" customHeight="1">
      <c r="B1858" s="364">
        <v>45799</v>
      </c>
      <c r="C1858" s="68" t="s">
        <v>6066</v>
      </c>
      <c r="D1858" s="68" t="s">
        <v>106</v>
      </c>
      <c r="E1858" s="68" t="s">
        <v>1977</v>
      </c>
      <c r="F1858" s="68">
        <v>13860</v>
      </c>
      <c r="G1858" s="366">
        <v>0.375</v>
      </c>
      <c r="H1858" s="366">
        <v>0.4861111111111111</v>
      </c>
      <c r="I1858" s="68" t="s">
        <v>6085</v>
      </c>
      <c r="J1858" s="68" t="s">
        <v>6086</v>
      </c>
      <c r="K1858" s="68" t="s">
        <v>6087</v>
      </c>
    </row>
    <row r="1859" spans="2:11" ht="14.25" hidden="1" customHeight="1">
      <c r="B1859" s="364">
        <v>45799</v>
      </c>
      <c r="C1859" s="68" t="s">
        <v>6066</v>
      </c>
      <c r="D1859" s="68" t="s">
        <v>216</v>
      </c>
      <c r="E1859" s="68" t="s">
        <v>1977</v>
      </c>
      <c r="F1859" s="68">
        <v>11842</v>
      </c>
      <c r="G1859" s="366">
        <v>0.32847222222222222</v>
      </c>
      <c r="H1859" s="366">
        <v>0.39374999999999999</v>
      </c>
      <c r="I1859" s="68" t="s">
        <v>6088</v>
      </c>
      <c r="J1859" s="68" t="s">
        <v>6089</v>
      </c>
      <c r="K1859" s="68" t="s">
        <v>2006</v>
      </c>
    </row>
    <row r="1860" spans="2:11" ht="14.25" hidden="1" customHeight="1">
      <c r="B1860" s="364">
        <v>45799</v>
      </c>
      <c r="C1860" s="68" t="s">
        <v>6066</v>
      </c>
      <c r="D1860" s="68" t="s">
        <v>1733</v>
      </c>
      <c r="E1860" s="68" t="s">
        <v>1977</v>
      </c>
      <c r="F1860" s="68">
        <v>12278</v>
      </c>
      <c r="G1860" s="366">
        <v>0.31944444444444442</v>
      </c>
      <c r="H1860" s="366">
        <v>0.32569444444444445</v>
      </c>
      <c r="I1860" s="68" t="s">
        <v>304</v>
      </c>
      <c r="J1860" s="68" t="s">
        <v>932</v>
      </c>
      <c r="K1860" s="68" t="s">
        <v>2693</v>
      </c>
    </row>
    <row r="1861" spans="2:11" ht="14.25" hidden="1" customHeight="1">
      <c r="B1861" s="364">
        <v>45799</v>
      </c>
      <c r="C1861" s="68" t="s">
        <v>6066</v>
      </c>
      <c r="D1861" s="68" t="s">
        <v>1842</v>
      </c>
      <c r="E1861" s="68" t="s">
        <v>2004</v>
      </c>
      <c r="F1861" s="68">
        <v>5138</v>
      </c>
      <c r="G1861" s="366">
        <v>0.32708333333333334</v>
      </c>
      <c r="H1861" s="366">
        <v>0.41458333333333336</v>
      </c>
      <c r="I1861" s="68" t="s">
        <v>6090</v>
      </c>
      <c r="J1861" s="68" t="s">
        <v>6091</v>
      </c>
      <c r="K1861" s="68" t="s">
        <v>6092</v>
      </c>
    </row>
    <row r="1862" spans="2:11" ht="14.25" hidden="1" customHeight="1">
      <c r="B1862" s="364">
        <v>45799</v>
      </c>
      <c r="C1862" s="68" t="s">
        <v>6066</v>
      </c>
      <c r="D1862" s="68" t="s">
        <v>1745</v>
      </c>
      <c r="E1862" s="68" t="s">
        <v>1977</v>
      </c>
      <c r="F1862" s="68">
        <v>13474</v>
      </c>
      <c r="G1862" s="366">
        <v>0.32847222222222222</v>
      </c>
      <c r="H1862" s="366">
        <v>0.3611111111111111</v>
      </c>
      <c r="I1862" s="68" t="s">
        <v>6093</v>
      </c>
      <c r="J1862" s="68" t="s">
        <v>6094</v>
      </c>
      <c r="K1862" s="68" t="s">
        <v>2006</v>
      </c>
    </row>
    <row r="1863" spans="2:11" ht="14.25" hidden="1" customHeight="1">
      <c r="B1863" s="364">
        <v>45799</v>
      </c>
      <c r="C1863" s="68" t="s">
        <v>6066</v>
      </c>
      <c r="D1863" s="68" t="s">
        <v>1863</v>
      </c>
      <c r="E1863" s="68" t="s">
        <v>2004</v>
      </c>
      <c r="F1863" s="68">
        <v>3493</v>
      </c>
      <c r="G1863" s="366">
        <v>0.29583333333333334</v>
      </c>
      <c r="H1863" s="366">
        <v>0.33333333333333331</v>
      </c>
      <c r="I1863" s="68" t="s">
        <v>6095</v>
      </c>
      <c r="J1863" s="68" t="s">
        <v>6096</v>
      </c>
      <c r="K1863" s="68" t="s">
        <v>6092</v>
      </c>
    </row>
    <row r="1864" spans="2:11" ht="14.25" hidden="1" customHeight="1">
      <c r="B1864" s="364">
        <v>45799</v>
      </c>
      <c r="C1864" s="68" t="s">
        <v>6066</v>
      </c>
      <c r="D1864" s="68" t="s">
        <v>1880</v>
      </c>
      <c r="E1864" s="68" t="s">
        <v>2004</v>
      </c>
      <c r="F1864" s="68">
        <v>3820</v>
      </c>
      <c r="G1864" s="366">
        <v>0.42083333333333334</v>
      </c>
      <c r="H1864" s="366">
        <v>0.43888888888888888</v>
      </c>
      <c r="I1864" s="68" t="s">
        <v>6097</v>
      </c>
      <c r="J1864" s="68" t="s">
        <v>3051</v>
      </c>
      <c r="K1864" s="68" t="s">
        <v>6098</v>
      </c>
    </row>
    <row r="1865" spans="2:11" ht="14.25" hidden="1" customHeight="1">
      <c r="B1865" s="364">
        <v>45799</v>
      </c>
      <c r="C1865" s="68" t="s">
        <v>6066</v>
      </c>
      <c r="D1865" s="68" t="s">
        <v>1882</v>
      </c>
      <c r="E1865" s="68" t="s">
        <v>2004</v>
      </c>
      <c r="F1865" s="68">
        <v>1220</v>
      </c>
      <c r="G1865" s="366">
        <v>0.4597222222222222</v>
      </c>
      <c r="H1865" s="366">
        <v>0.48819444444444443</v>
      </c>
      <c r="I1865" s="68" t="s">
        <v>6099</v>
      </c>
      <c r="J1865" s="68" t="s">
        <v>6100</v>
      </c>
      <c r="K1865" s="68" t="s">
        <v>6101</v>
      </c>
    </row>
    <row r="1866" spans="2:11" ht="14.25" hidden="1" customHeight="1">
      <c r="B1866" s="364">
        <v>45799</v>
      </c>
      <c r="C1866" s="68" t="s">
        <v>6066</v>
      </c>
      <c r="D1866" s="68" t="s">
        <v>1874</v>
      </c>
      <c r="E1866" s="68" t="s">
        <v>2004</v>
      </c>
      <c r="F1866" s="68">
        <v>3569</v>
      </c>
      <c r="G1866" s="366">
        <v>0.47638888888888886</v>
      </c>
      <c r="H1866" s="366">
        <v>0.48680555555555555</v>
      </c>
      <c r="I1866" s="68" t="s">
        <v>6102</v>
      </c>
      <c r="J1866" s="68" t="s">
        <v>6103</v>
      </c>
      <c r="K1866" s="68" t="s">
        <v>6101</v>
      </c>
    </row>
    <row r="1867" spans="2:11" ht="14.25" hidden="1" customHeight="1">
      <c r="B1867" s="364">
        <v>45799</v>
      </c>
      <c r="C1867" s="68" t="s">
        <v>6066</v>
      </c>
      <c r="D1867" s="68" t="s">
        <v>1865</v>
      </c>
      <c r="E1867" s="68" t="s">
        <v>2004</v>
      </c>
      <c r="F1867" s="68">
        <v>4387</v>
      </c>
      <c r="G1867" s="366">
        <v>0.55208333333333337</v>
      </c>
      <c r="H1867" s="366">
        <v>0.59722222222222221</v>
      </c>
      <c r="I1867" s="68" t="s">
        <v>5980</v>
      </c>
      <c r="J1867" s="68" t="s">
        <v>6104</v>
      </c>
      <c r="K1867" s="68" t="s">
        <v>3902</v>
      </c>
    </row>
    <row r="1868" spans="2:11" ht="14.25" hidden="1" customHeight="1">
      <c r="B1868" s="364">
        <v>45799</v>
      </c>
      <c r="C1868" s="68" t="s">
        <v>6066</v>
      </c>
      <c r="D1868" s="68" t="s">
        <v>101</v>
      </c>
      <c r="E1868" s="68" t="s">
        <v>1977</v>
      </c>
      <c r="F1868" s="68">
        <v>11645</v>
      </c>
      <c r="G1868" s="366">
        <v>0.60069444444444442</v>
      </c>
      <c r="H1868" s="366">
        <v>0.6166666666666667</v>
      </c>
      <c r="I1868" s="68" t="s">
        <v>6105</v>
      </c>
      <c r="J1868" s="68" t="s">
        <v>6106</v>
      </c>
      <c r="K1868" s="68" t="s">
        <v>2382</v>
      </c>
    </row>
    <row r="1869" spans="2:11" ht="14.25" hidden="1" customHeight="1">
      <c r="B1869" s="364">
        <v>45799</v>
      </c>
      <c r="C1869" s="68" t="s">
        <v>6066</v>
      </c>
      <c r="D1869" s="68" t="s">
        <v>1874</v>
      </c>
      <c r="E1869" s="68" t="s">
        <v>2004</v>
      </c>
      <c r="F1869" s="68">
        <v>3725</v>
      </c>
      <c r="G1869" s="366">
        <v>0.50208333333333333</v>
      </c>
      <c r="H1869" s="366">
        <v>0.67222222222222228</v>
      </c>
      <c r="I1869" s="68" t="s">
        <v>6107</v>
      </c>
      <c r="J1869" s="68" t="s">
        <v>6108</v>
      </c>
      <c r="K1869" s="68" t="s">
        <v>6109</v>
      </c>
    </row>
    <row r="1870" spans="2:11" ht="14.25" hidden="1" customHeight="1">
      <c r="B1870" s="364">
        <v>45799</v>
      </c>
      <c r="C1870" s="68" t="s">
        <v>6066</v>
      </c>
      <c r="D1870" s="68" t="s">
        <v>1726</v>
      </c>
      <c r="E1870" s="68" t="s">
        <v>1977</v>
      </c>
      <c r="F1870" s="68">
        <v>15196</v>
      </c>
      <c r="G1870" s="366">
        <v>0.29166666666666669</v>
      </c>
      <c r="H1870" s="366">
        <v>0.68055555555555558</v>
      </c>
      <c r="I1870" s="68" t="s">
        <v>6023</v>
      </c>
      <c r="J1870" s="68" t="s">
        <v>6110</v>
      </c>
      <c r="K1870" s="68" t="s">
        <v>6111</v>
      </c>
    </row>
    <row r="1871" spans="2:11" ht="14.25" hidden="1" customHeight="1">
      <c r="B1871" s="364">
        <v>45799</v>
      </c>
      <c r="C1871" s="68" t="s">
        <v>6066</v>
      </c>
      <c r="D1871" s="68" t="s">
        <v>1742</v>
      </c>
      <c r="E1871" s="68" t="s">
        <v>1977</v>
      </c>
      <c r="F1871" s="68">
        <v>13863</v>
      </c>
      <c r="G1871" s="366">
        <v>0.46597222222222223</v>
      </c>
      <c r="H1871" s="366">
        <v>0.4861111111111111</v>
      </c>
      <c r="I1871" s="68" t="s">
        <v>6112</v>
      </c>
      <c r="J1871" s="68" t="s">
        <v>3743</v>
      </c>
      <c r="K1871" s="68" t="s">
        <v>5103</v>
      </c>
    </row>
    <row r="1872" spans="2:11" ht="14.25" hidden="1" customHeight="1">
      <c r="B1872" s="364">
        <v>45799</v>
      </c>
      <c r="C1872" s="68" t="s">
        <v>6066</v>
      </c>
      <c r="D1872" s="68" t="s">
        <v>216</v>
      </c>
      <c r="E1872" s="68" t="s">
        <v>1977</v>
      </c>
      <c r="F1872" s="68">
        <v>11488</v>
      </c>
      <c r="G1872" s="366">
        <v>0.5</v>
      </c>
      <c r="H1872" s="366">
        <v>0.625</v>
      </c>
      <c r="I1872" s="68" t="s">
        <v>6113</v>
      </c>
      <c r="J1872" s="68" t="s">
        <v>6114</v>
      </c>
      <c r="K1872" s="68" t="s">
        <v>6115</v>
      </c>
    </row>
    <row r="1873" spans="2:11" ht="14.25" hidden="1" customHeight="1">
      <c r="B1873" s="364">
        <v>45799</v>
      </c>
      <c r="C1873" s="68" t="s">
        <v>5571</v>
      </c>
      <c r="D1873" s="68" t="s">
        <v>1730</v>
      </c>
      <c r="E1873" s="68" t="s">
        <v>1977</v>
      </c>
      <c r="F1873" s="68">
        <v>14114</v>
      </c>
      <c r="G1873" s="366">
        <v>0.29166666666666669</v>
      </c>
      <c r="H1873" s="366">
        <v>0.64930555555555558</v>
      </c>
      <c r="I1873" s="68" t="s">
        <v>2086</v>
      </c>
      <c r="J1873" s="68" t="s">
        <v>2968</v>
      </c>
      <c r="K1873" s="68" t="s">
        <v>2235</v>
      </c>
    </row>
    <row r="1874" spans="2:11" ht="14.25" hidden="1" customHeight="1">
      <c r="B1874" s="364">
        <v>45799</v>
      </c>
      <c r="C1874" s="68" t="s">
        <v>6066</v>
      </c>
      <c r="D1874" s="68" t="s">
        <v>95</v>
      </c>
      <c r="E1874" s="68" t="s">
        <v>1977</v>
      </c>
      <c r="F1874" s="68">
        <v>12766</v>
      </c>
      <c r="G1874" s="366">
        <v>0.47916666666666669</v>
      </c>
      <c r="H1874" s="366">
        <v>0.72222222222222221</v>
      </c>
      <c r="I1874" s="68" t="s">
        <v>6116</v>
      </c>
      <c r="J1874" s="68" t="s">
        <v>6117</v>
      </c>
      <c r="K1874" s="68" t="s">
        <v>2235</v>
      </c>
    </row>
    <row r="1875" spans="2:11" ht="14.25" hidden="1" customHeight="1">
      <c r="B1875" s="364">
        <v>45799</v>
      </c>
      <c r="C1875" s="68" t="s">
        <v>6066</v>
      </c>
      <c r="D1875" s="68" t="s">
        <v>1846</v>
      </c>
      <c r="E1875" s="68" t="s">
        <v>2004</v>
      </c>
      <c r="F1875" s="68">
        <v>3640</v>
      </c>
      <c r="G1875" s="366">
        <v>0.29166666666666669</v>
      </c>
      <c r="H1875" s="366">
        <v>0.92013888888888884</v>
      </c>
      <c r="I1875" s="68" t="s">
        <v>6118</v>
      </c>
      <c r="J1875" s="68" t="s">
        <v>6119</v>
      </c>
      <c r="K1875" s="68" t="s">
        <v>6120</v>
      </c>
    </row>
    <row r="1876" spans="2:11" ht="14.25" hidden="1" customHeight="1">
      <c r="B1876" s="364">
        <v>45799</v>
      </c>
      <c r="C1876" s="68" t="s">
        <v>6066</v>
      </c>
      <c r="D1876" s="68" t="s">
        <v>88</v>
      </c>
      <c r="E1876" s="68" t="s">
        <v>1977</v>
      </c>
      <c r="F1876" s="68">
        <v>14334</v>
      </c>
      <c r="G1876" s="366">
        <v>0.58333333333333337</v>
      </c>
      <c r="H1876" s="366">
        <v>0.625</v>
      </c>
      <c r="I1876" s="68" t="s">
        <v>4072</v>
      </c>
      <c r="J1876" s="68" t="s">
        <v>6121</v>
      </c>
      <c r="K1876" s="68" t="s">
        <v>6122</v>
      </c>
    </row>
    <row r="1877" spans="2:11" ht="14.25" hidden="1" customHeight="1">
      <c r="B1877" s="364">
        <v>45799</v>
      </c>
      <c r="C1877" s="68" t="s">
        <v>6066</v>
      </c>
      <c r="D1877" s="68" t="s">
        <v>213</v>
      </c>
      <c r="E1877" s="68" t="s">
        <v>1977</v>
      </c>
      <c r="F1877" s="68">
        <v>13370</v>
      </c>
      <c r="G1877" s="366">
        <v>0.5625</v>
      </c>
      <c r="H1877" s="366">
        <v>0.5625</v>
      </c>
      <c r="I1877" s="68" t="s">
        <v>4072</v>
      </c>
      <c r="J1877" s="68" t="s">
        <v>6123</v>
      </c>
      <c r="K1877" s="68" t="s">
        <v>6122</v>
      </c>
    </row>
    <row r="1878" spans="2:11" ht="14.25" hidden="1" customHeight="1">
      <c r="B1878" s="364">
        <v>45799</v>
      </c>
      <c r="C1878" s="68" t="s">
        <v>6066</v>
      </c>
      <c r="D1878" s="68" t="s">
        <v>1795</v>
      </c>
      <c r="E1878" s="68" t="s">
        <v>1987</v>
      </c>
      <c r="F1878" s="68">
        <v>11800</v>
      </c>
      <c r="G1878" s="366">
        <v>0.79166666666666663</v>
      </c>
      <c r="H1878" s="366">
        <v>0.93402777777777779</v>
      </c>
      <c r="I1878" s="68" t="s">
        <v>6124</v>
      </c>
      <c r="J1878" s="68" t="s">
        <v>6125</v>
      </c>
      <c r="K1878" s="68" t="s">
        <v>6126</v>
      </c>
    </row>
    <row r="1879" spans="2:11" ht="14.25" hidden="1" customHeight="1">
      <c r="B1879" s="364">
        <v>45799</v>
      </c>
      <c r="C1879" s="68" t="s">
        <v>6066</v>
      </c>
      <c r="D1879" s="68" t="s">
        <v>1741</v>
      </c>
      <c r="E1879" s="68" t="s">
        <v>1977</v>
      </c>
      <c r="F1879" s="68">
        <v>10753</v>
      </c>
      <c r="G1879" s="366">
        <v>0.41666666666666669</v>
      </c>
      <c r="H1879" s="366">
        <v>0.66666666666666663</v>
      </c>
      <c r="I1879" s="68" t="s">
        <v>4072</v>
      </c>
      <c r="J1879" s="68" t="s">
        <v>6127</v>
      </c>
      <c r="K1879" s="68" t="s">
        <v>6122</v>
      </c>
    </row>
    <row r="1880" spans="2:11" ht="14.25" hidden="1" customHeight="1">
      <c r="B1880" s="364">
        <v>45799</v>
      </c>
      <c r="C1880" s="68" t="s">
        <v>6066</v>
      </c>
      <c r="D1880" s="68" t="s">
        <v>1875</v>
      </c>
      <c r="E1880" s="68" t="s">
        <v>2004</v>
      </c>
      <c r="F1880" s="68">
        <v>3631</v>
      </c>
      <c r="G1880" s="366">
        <v>0.33333333333333331</v>
      </c>
      <c r="H1880" s="366">
        <v>0.45833333333333331</v>
      </c>
      <c r="I1880" s="68" t="s">
        <v>4072</v>
      </c>
      <c r="J1880" s="68" t="s">
        <v>6128</v>
      </c>
      <c r="K1880" s="68" t="s">
        <v>6122</v>
      </c>
    </row>
    <row r="1881" spans="2:11" ht="14.25" hidden="1" customHeight="1">
      <c r="B1881" s="364">
        <v>45799</v>
      </c>
      <c r="C1881" s="68" t="s">
        <v>6066</v>
      </c>
      <c r="D1881" s="68" t="s">
        <v>1842</v>
      </c>
      <c r="E1881" s="68" t="s">
        <v>2004</v>
      </c>
      <c r="F1881" s="68">
        <v>5141</v>
      </c>
      <c r="G1881" s="366">
        <v>0.375</v>
      </c>
      <c r="H1881" s="366">
        <v>0.5</v>
      </c>
      <c r="I1881" s="68" t="s">
        <v>4072</v>
      </c>
      <c r="J1881" s="68" t="s">
        <v>6129</v>
      </c>
      <c r="K1881" s="68" t="s">
        <v>6122</v>
      </c>
    </row>
    <row r="1882" spans="2:11" ht="14.25" hidden="1" customHeight="1">
      <c r="B1882" s="364">
        <v>45799</v>
      </c>
      <c r="C1882" s="68" t="s">
        <v>6066</v>
      </c>
      <c r="D1882" s="68" t="s">
        <v>1879</v>
      </c>
      <c r="E1882" s="68" t="s">
        <v>2004</v>
      </c>
      <c r="F1882" s="68">
        <v>3877</v>
      </c>
      <c r="G1882" s="366">
        <v>0.54166666666666663</v>
      </c>
      <c r="H1882" s="366">
        <v>0.625</v>
      </c>
      <c r="I1882" s="68" t="s">
        <v>4072</v>
      </c>
      <c r="J1882" s="68" t="s">
        <v>4591</v>
      </c>
      <c r="K1882" s="68" t="s">
        <v>6122</v>
      </c>
    </row>
    <row r="1883" spans="2:11" ht="14.25" hidden="1" customHeight="1">
      <c r="B1883" s="364">
        <v>45799</v>
      </c>
      <c r="C1883" s="68" t="s">
        <v>6066</v>
      </c>
      <c r="D1883" s="68" t="s">
        <v>1849</v>
      </c>
      <c r="E1883" s="68" t="s">
        <v>2004</v>
      </c>
      <c r="F1883" s="68">
        <v>5135</v>
      </c>
      <c r="G1883" s="366">
        <v>0.41666666666666669</v>
      </c>
      <c r="H1883" s="366">
        <v>0.625</v>
      </c>
      <c r="I1883" s="68" t="s">
        <v>4072</v>
      </c>
      <c r="J1883" s="68" t="s">
        <v>6130</v>
      </c>
      <c r="K1883" s="68" t="s">
        <v>6122</v>
      </c>
    </row>
    <row r="1884" spans="2:11" ht="14.25" hidden="1" customHeight="1">
      <c r="B1884" s="364">
        <v>45799</v>
      </c>
      <c r="C1884" s="68" t="s">
        <v>5571</v>
      </c>
      <c r="D1884" s="68" t="s">
        <v>1791</v>
      </c>
      <c r="E1884" s="68" t="s">
        <v>1987</v>
      </c>
      <c r="F1884" s="68">
        <v>11957</v>
      </c>
      <c r="G1884" s="366">
        <v>8.6805555555555552E-2</v>
      </c>
      <c r="H1884" s="366">
        <v>9.375E-2</v>
      </c>
      <c r="I1884" s="68" t="s">
        <v>6131</v>
      </c>
      <c r="J1884" s="68" t="s">
        <v>6132</v>
      </c>
      <c r="K1884" s="68" t="s">
        <v>6126</v>
      </c>
    </row>
    <row r="1885" spans="2:11" ht="14.25" hidden="1" customHeight="1">
      <c r="B1885" s="364">
        <v>45799</v>
      </c>
      <c r="C1885" s="68" t="s">
        <v>5571</v>
      </c>
      <c r="D1885" s="68" t="s">
        <v>1878</v>
      </c>
      <c r="E1885" s="68" t="s">
        <v>2004</v>
      </c>
      <c r="F1885" s="68">
        <v>3785</v>
      </c>
      <c r="G1885" s="366">
        <v>2.9861111111111113E-2</v>
      </c>
      <c r="H1885" s="366">
        <v>0.10416666666666667</v>
      </c>
      <c r="I1885" s="68" t="s">
        <v>6133</v>
      </c>
      <c r="J1885" s="68" t="s">
        <v>6134</v>
      </c>
      <c r="K1885" s="68" t="s">
        <v>2090</v>
      </c>
    </row>
    <row r="1886" spans="2:11" ht="14.25" hidden="1" customHeight="1">
      <c r="B1886" s="364">
        <v>45799</v>
      </c>
      <c r="C1886" s="68" t="s">
        <v>4195</v>
      </c>
      <c r="D1886" s="68" t="s">
        <v>100</v>
      </c>
      <c r="E1886" s="68" t="s">
        <v>1977</v>
      </c>
      <c r="F1886" s="68">
        <v>13114</v>
      </c>
      <c r="G1886" s="366">
        <v>0.125</v>
      </c>
      <c r="H1886" s="366">
        <v>0.15763888888888888</v>
      </c>
      <c r="I1886" s="68" t="s">
        <v>6135</v>
      </c>
      <c r="J1886" s="68" t="s">
        <v>6136</v>
      </c>
      <c r="K1886" s="68" t="s">
        <v>6137</v>
      </c>
    </row>
    <row r="1887" spans="2:11" ht="14.25" hidden="1" customHeight="1">
      <c r="B1887" s="364">
        <v>45799</v>
      </c>
      <c r="C1887" s="68" t="s">
        <v>6066</v>
      </c>
      <c r="D1887" s="68" t="s">
        <v>1731</v>
      </c>
      <c r="E1887" s="68" t="s">
        <v>1977</v>
      </c>
      <c r="F1887" s="68" t="s">
        <v>3804</v>
      </c>
      <c r="G1887" s="366">
        <v>0.79166666666666663</v>
      </c>
      <c r="H1887" s="366">
        <v>0.10416666666666667</v>
      </c>
      <c r="I1887" s="68" t="s">
        <v>6138</v>
      </c>
      <c r="J1887" s="68" t="s">
        <v>6139</v>
      </c>
      <c r="K1887" s="68" t="s">
        <v>6140</v>
      </c>
    </row>
    <row r="1888" spans="2:11" ht="14.25" hidden="1" customHeight="1">
      <c r="B1888" s="364">
        <v>45799</v>
      </c>
      <c r="C1888" s="68" t="s">
        <v>6066</v>
      </c>
      <c r="D1888" s="68" t="s">
        <v>1857</v>
      </c>
      <c r="E1888" s="68" t="s">
        <v>2004</v>
      </c>
      <c r="F1888" s="68" t="s">
        <v>379</v>
      </c>
      <c r="G1888" s="366">
        <v>0.94791666666666663</v>
      </c>
      <c r="H1888" s="366">
        <v>7.9861111111111105E-2</v>
      </c>
      <c r="I1888" s="68" t="s">
        <v>6141</v>
      </c>
      <c r="J1888" s="68" t="s">
        <v>6142</v>
      </c>
      <c r="K1888" s="68" t="s">
        <v>6143</v>
      </c>
    </row>
    <row r="1889" spans="2:11" ht="14.25" hidden="1" customHeight="1">
      <c r="B1889" s="364">
        <v>45799</v>
      </c>
      <c r="C1889" s="68" t="s">
        <v>6066</v>
      </c>
      <c r="D1889" s="68" t="s">
        <v>1862</v>
      </c>
      <c r="E1889" s="68" t="s">
        <v>2004</v>
      </c>
      <c r="F1889" s="68">
        <v>4626</v>
      </c>
      <c r="G1889" s="366">
        <v>0.75</v>
      </c>
      <c r="H1889" s="366">
        <v>0.88541666666666663</v>
      </c>
      <c r="I1889" s="68" t="s">
        <v>6144</v>
      </c>
      <c r="J1889" s="68" t="s">
        <v>6145</v>
      </c>
      <c r="K1889" s="68" t="s">
        <v>6146</v>
      </c>
    </row>
    <row r="1890" spans="2:11" ht="14.25" hidden="1" customHeight="1">
      <c r="B1890" s="364">
        <v>45799</v>
      </c>
      <c r="C1890" s="68" t="s">
        <v>6066</v>
      </c>
      <c r="D1890" s="68" t="s">
        <v>1753</v>
      </c>
      <c r="E1890" s="68" t="s">
        <v>1977</v>
      </c>
      <c r="F1890" s="68">
        <v>13465</v>
      </c>
      <c r="G1890" s="366">
        <v>0.3125</v>
      </c>
      <c r="H1890" s="366">
        <v>0.34236111111111112</v>
      </c>
      <c r="I1890" s="68" t="s">
        <v>5305</v>
      </c>
      <c r="J1890" s="68" t="s">
        <v>5306</v>
      </c>
      <c r="K1890" s="68" t="s">
        <v>6147</v>
      </c>
    </row>
    <row r="1891" spans="2:11" ht="14.25" hidden="1" customHeight="1">
      <c r="B1891" s="364">
        <v>45799</v>
      </c>
      <c r="C1891" s="68" t="s">
        <v>6066</v>
      </c>
      <c r="D1891" s="68" t="s">
        <v>1765</v>
      </c>
      <c r="E1891" s="68" t="s">
        <v>1977</v>
      </c>
      <c r="F1891" s="68">
        <v>13436</v>
      </c>
      <c r="G1891" s="366">
        <v>0.29166666666666669</v>
      </c>
      <c r="H1891" s="366">
        <v>0.3298611111111111</v>
      </c>
      <c r="I1891" s="68" t="s">
        <v>5176</v>
      </c>
      <c r="J1891" s="68" t="s">
        <v>5177</v>
      </c>
      <c r="K1891" s="68" t="s">
        <v>6148</v>
      </c>
    </row>
    <row r="1892" spans="2:11" ht="14.25" hidden="1" customHeight="1">
      <c r="B1892" s="364">
        <v>45799</v>
      </c>
      <c r="C1892" s="68" t="s">
        <v>6066</v>
      </c>
      <c r="D1892" s="68" t="s">
        <v>216</v>
      </c>
      <c r="E1892" s="68" t="s">
        <v>1977</v>
      </c>
      <c r="F1892" s="68">
        <v>11842</v>
      </c>
      <c r="G1892" s="366">
        <v>0.38194444444444442</v>
      </c>
      <c r="H1892" s="366">
        <v>0.41111111111111109</v>
      </c>
      <c r="I1892" s="68" t="s">
        <v>5176</v>
      </c>
      <c r="J1892" s="68" t="s">
        <v>5177</v>
      </c>
      <c r="K1892" s="68" t="s">
        <v>6148</v>
      </c>
    </row>
    <row r="1893" spans="2:11" ht="14.25" hidden="1" customHeight="1">
      <c r="B1893" s="364">
        <v>45799</v>
      </c>
      <c r="C1893" s="68" t="s">
        <v>6066</v>
      </c>
      <c r="D1893" s="68" t="s">
        <v>1842</v>
      </c>
      <c r="E1893" s="68" t="s">
        <v>2004</v>
      </c>
      <c r="F1893" s="68">
        <v>5138</v>
      </c>
      <c r="G1893" s="366">
        <v>0.43055555555555558</v>
      </c>
      <c r="H1893" s="366">
        <v>0.45</v>
      </c>
      <c r="I1893" s="68" t="s">
        <v>6149</v>
      </c>
      <c r="J1893" s="68" t="s">
        <v>5710</v>
      </c>
      <c r="K1893" s="68" t="s">
        <v>6148</v>
      </c>
    </row>
    <row r="1894" spans="2:11" ht="14.25" hidden="1" customHeight="1">
      <c r="B1894" s="364">
        <v>45799</v>
      </c>
      <c r="C1894" s="68" t="s">
        <v>6066</v>
      </c>
      <c r="D1894" s="68" t="s">
        <v>1825</v>
      </c>
      <c r="E1894" s="68" t="s">
        <v>1987</v>
      </c>
      <c r="F1894" s="68">
        <v>3727</v>
      </c>
      <c r="G1894" s="366">
        <v>0.41666666666666669</v>
      </c>
      <c r="H1894" s="366">
        <v>0.47222222222222221</v>
      </c>
      <c r="I1894" s="68" t="s">
        <v>507</v>
      </c>
      <c r="J1894" s="68" t="s">
        <v>508</v>
      </c>
      <c r="K1894" s="68" t="s">
        <v>6148</v>
      </c>
    </row>
    <row r="1895" spans="2:11" ht="14.25" hidden="1" customHeight="1">
      <c r="B1895" s="364">
        <v>45799</v>
      </c>
      <c r="C1895" s="68" t="s">
        <v>6066</v>
      </c>
      <c r="D1895" s="68" t="s">
        <v>1882</v>
      </c>
      <c r="E1895" s="68" t="s">
        <v>2004</v>
      </c>
      <c r="F1895" s="68">
        <v>5138</v>
      </c>
      <c r="G1895" s="366">
        <v>0.46527777777777779</v>
      </c>
      <c r="H1895" s="366">
        <v>0.48402777777777778</v>
      </c>
      <c r="I1895" s="68" t="s">
        <v>1127</v>
      </c>
      <c r="J1895" s="68" t="s">
        <v>5327</v>
      </c>
      <c r="K1895" s="68" t="s">
        <v>6148</v>
      </c>
    </row>
    <row r="1896" spans="2:11" ht="14.25" hidden="1" customHeight="1">
      <c r="B1896" s="364">
        <v>45799</v>
      </c>
      <c r="C1896" s="68" t="s">
        <v>6066</v>
      </c>
      <c r="D1896" s="68" t="s">
        <v>88</v>
      </c>
      <c r="E1896" s="68" t="s">
        <v>1977</v>
      </c>
      <c r="F1896" s="68">
        <v>14333</v>
      </c>
      <c r="G1896" s="366">
        <v>0.5625</v>
      </c>
      <c r="H1896" s="366">
        <v>0.59791666666666665</v>
      </c>
      <c r="I1896" s="68" t="s">
        <v>507</v>
      </c>
      <c r="J1896" s="68" t="s">
        <v>508</v>
      </c>
      <c r="K1896" s="68" t="s">
        <v>6150</v>
      </c>
    </row>
    <row r="1897" spans="2:11" ht="14.25" hidden="1" customHeight="1">
      <c r="B1897" s="364">
        <v>45799</v>
      </c>
      <c r="C1897" s="68" t="s">
        <v>6066</v>
      </c>
      <c r="D1897" s="68" t="s">
        <v>1734</v>
      </c>
      <c r="E1897" s="68" t="s">
        <v>1977</v>
      </c>
      <c r="F1897" s="68">
        <v>13990</v>
      </c>
      <c r="G1897" s="366">
        <v>0.59027777777777779</v>
      </c>
      <c r="H1897" s="366">
        <v>0.61041666666666672</v>
      </c>
      <c r="I1897" s="68" t="s">
        <v>5623</v>
      </c>
      <c r="J1897" s="68" t="s">
        <v>5185</v>
      </c>
      <c r="K1897" s="68" t="s">
        <v>6148</v>
      </c>
    </row>
    <row r="1898" spans="2:11" ht="14.25" hidden="1" customHeight="1">
      <c r="B1898" s="364">
        <v>45799</v>
      </c>
      <c r="C1898" s="68" t="s">
        <v>6066</v>
      </c>
      <c r="D1898" s="68" t="s">
        <v>101</v>
      </c>
      <c r="E1898" s="68" t="s">
        <v>1977</v>
      </c>
      <c r="F1898" s="68">
        <v>11646</v>
      </c>
      <c r="G1898" s="366">
        <v>0.63194444444444442</v>
      </c>
      <c r="H1898" s="366">
        <v>0.65069444444444446</v>
      </c>
      <c r="I1898" s="68" t="s">
        <v>309</v>
      </c>
      <c r="J1898" s="68" t="s">
        <v>310</v>
      </c>
      <c r="K1898" s="68" t="s">
        <v>6148</v>
      </c>
    </row>
    <row r="1899" spans="2:11" ht="14.25" hidden="1" customHeight="1">
      <c r="B1899" s="364">
        <v>45799</v>
      </c>
      <c r="C1899" s="68" t="s">
        <v>6066</v>
      </c>
      <c r="D1899" s="68" t="s">
        <v>1858</v>
      </c>
      <c r="E1899" s="68" t="s">
        <v>2004</v>
      </c>
      <c r="F1899" s="68">
        <v>4857</v>
      </c>
      <c r="G1899" s="366">
        <v>0.72916666666666663</v>
      </c>
      <c r="H1899" s="366">
        <v>0.84375</v>
      </c>
      <c r="I1899" s="68" t="s">
        <v>5623</v>
      </c>
      <c r="J1899" s="68" t="s">
        <v>5185</v>
      </c>
      <c r="K1899" s="68" t="s">
        <v>6151</v>
      </c>
    </row>
    <row r="1900" spans="2:11" ht="14.25" hidden="1" customHeight="1">
      <c r="B1900" s="364">
        <v>45799</v>
      </c>
      <c r="C1900" s="68" t="s">
        <v>6066</v>
      </c>
      <c r="D1900" s="68" t="s">
        <v>1759</v>
      </c>
      <c r="E1900" s="68" t="s">
        <v>1977</v>
      </c>
      <c r="F1900" s="68">
        <v>14483</v>
      </c>
      <c r="G1900" s="366">
        <v>0.84375</v>
      </c>
      <c r="H1900" s="366">
        <v>0.89097222222222228</v>
      </c>
      <c r="I1900" s="68" t="s">
        <v>5182</v>
      </c>
      <c r="J1900" s="68" t="s">
        <v>5183</v>
      </c>
      <c r="K1900" s="68" t="s">
        <v>6152</v>
      </c>
    </row>
    <row r="1901" spans="2:11" ht="14.25" hidden="1" customHeight="1">
      <c r="B1901" s="364">
        <v>45799</v>
      </c>
      <c r="C1901" s="68" t="s">
        <v>6066</v>
      </c>
      <c r="D1901" s="68" t="s">
        <v>1843</v>
      </c>
      <c r="E1901" s="68" t="s">
        <v>2004</v>
      </c>
      <c r="F1901" s="68">
        <v>5310</v>
      </c>
      <c r="G1901" s="366">
        <v>0.69791666666666663</v>
      </c>
      <c r="H1901" s="366">
        <v>0.9194444444444444</v>
      </c>
      <c r="I1901" s="68" t="s">
        <v>5623</v>
      </c>
      <c r="J1901" s="68" t="s">
        <v>5185</v>
      </c>
      <c r="K1901" s="68" t="s">
        <v>6153</v>
      </c>
    </row>
    <row r="1902" spans="2:11" ht="14.25" hidden="1" customHeight="1">
      <c r="B1902" s="364">
        <v>45799</v>
      </c>
      <c r="C1902" s="68" t="s">
        <v>6066</v>
      </c>
      <c r="D1902" s="68" t="s">
        <v>1882</v>
      </c>
      <c r="E1902" s="68" t="s">
        <v>2004</v>
      </c>
      <c r="F1902" s="68">
        <v>4071</v>
      </c>
      <c r="G1902" s="366">
        <v>0.73958333333333337</v>
      </c>
      <c r="H1902" s="366">
        <v>0.93263888888888891</v>
      </c>
      <c r="I1902" s="68" t="s">
        <v>5309</v>
      </c>
      <c r="J1902" s="68" t="s">
        <v>5310</v>
      </c>
      <c r="K1902" s="68" t="s">
        <v>6153</v>
      </c>
    </row>
    <row r="1903" spans="2:11" ht="14.25" hidden="1" customHeight="1">
      <c r="B1903" s="364">
        <v>45799</v>
      </c>
      <c r="C1903" s="68" t="s">
        <v>6066</v>
      </c>
      <c r="D1903" s="68" t="s">
        <v>1739</v>
      </c>
      <c r="E1903" s="68" t="s">
        <v>1977</v>
      </c>
      <c r="F1903" s="68">
        <v>13321</v>
      </c>
      <c r="G1903" s="366">
        <v>0.82638888888888884</v>
      </c>
      <c r="H1903" s="366">
        <v>0.94444444444444442</v>
      </c>
      <c r="I1903" s="68" t="s">
        <v>1127</v>
      </c>
      <c r="J1903" s="68" t="s">
        <v>5327</v>
      </c>
      <c r="K1903" s="68" t="s">
        <v>6154</v>
      </c>
    </row>
    <row r="1904" spans="2:11" ht="14.25" hidden="1" customHeight="1">
      <c r="B1904" s="364">
        <v>45799</v>
      </c>
      <c r="C1904" s="68" t="s">
        <v>6066</v>
      </c>
      <c r="D1904" s="68" t="s">
        <v>1755</v>
      </c>
      <c r="E1904" s="68" t="s">
        <v>1977</v>
      </c>
      <c r="F1904" s="68">
        <v>10917</v>
      </c>
      <c r="G1904" s="366">
        <v>0.70833333333333337</v>
      </c>
      <c r="H1904" s="366">
        <v>0.9868055555555556</v>
      </c>
      <c r="I1904" s="68" t="s">
        <v>903</v>
      </c>
      <c r="J1904" s="68" t="s">
        <v>904</v>
      </c>
      <c r="K1904" s="68" t="s">
        <v>6153</v>
      </c>
    </row>
    <row r="1905" spans="2:11" ht="14.25" hidden="1" customHeight="1">
      <c r="B1905" s="364">
        <v>45799</v>
      </c>
      <c r="C1905" s="68" t="s">
        <v>6066</v>
      </c>
      <c r="D1905" s="68" t="s">
        <v>1879</v>
      </c>
      <c r="E1905" s="68" t="s">
        <v>2004</v>
      </c>
      <c r="F1905" s="68">
        <v>3891</v>
      </c>
      <c r="G1905" s="366">
        <v>0.18194444444444444</v>
      </c>
      <c r="H1905" s="366">
        <v>0.23125000000000001</v>
      </c>
      <c r="I1905" s="68" t="s">
        <v>5305</v>
      </c>
      <c r="J1905" s="68" t="s">
        <v>5306</v>
      </c>
      <c r="K1905" s="68" t="s">
        <v>6155</v>
      </c>
    </row>
    <row r="1906" spans="2:11" ht="14.25" hidden="1" customHeight="1">
      <c r="B1906" s="364">
        <v>45799</v>
      </c>
      <c r="C1906" s="68" t="s">
        <v>6066</v>
      </c>
      <c r="D1906" s="68" t="s">
        <v>100</v>
      </c>
      <c r="E1906" s="68" t="s">
        <v>1977</v>
      </c>
      <c r="F1906" s="68">
        <v>13114</v>
      </c>
      <c r="G1906" s="366">
        <v>0.17222222222222222</v>
      </c>
      <c r="H1906" s="366">
        <v>0.22013888888888888</v>
      </c>
      <c r="I1906" s="68" t="s">
        <v>903</v>
      </c>
      <c r="J1906" s="68" t="s">
        <v>904</v>
      </c>
      <c r="K1906" s="68" t="s">
        <v>6153</v>
      </c>
    </row>
    <row r="1907" spans="2:11" ht="14.25" hidden="1" customHeight="1">
      <c r="B1907" s="364">
        <v>45799</v>
      </c>
      <c r="C1907" s="68" t="s">
        <v>6066</v>
      </c>
      <c r="D1907" s="68" t="s">
        <v>1799</v>
      </c>
      <c r="E1907" s="68" t="s">
        <v>1987</v>
      </c>
      <c r="F1907" s="68">
        <v>11906</v>
      </c>
      <c r="G1907" s="366">
        <v>0.1451388888888889</v>
      </c>
      <c r="H1907" s="366">
        <v>0.19097222222222221</v>
      </c>
      <c r="I1907" s="68" t="s">
        <v>5173</v>
      </c>
      <c r="J1907" s="68" t="s">
        <v>5711</v>
      </c>
      <c r="K1907" s="68" t="s">
        <v>6155</v>
      </c>
    </row>
    <row r="1908" spans="2:11" ht="14.25" hidden="1" customHeight="1">
      <c r="B1908" s="364">
        <v>45799</v>
      </c>
      <c r="C1908" s="68" t="s">
        <v>6066</v>
      </c>
      <c r="D1908" s="68" t="s">
        <v>1846</v>
      </c>
      <c r="E1908" s="68" t="s">
        <v>2004</v>
      </c>
      <c r="F1908" s="68">
        <v>3644</v>
      </c>
      <c r="G1908" s="366">
        <v>7.2916666666666671E-2</v>
      </c>
      <c r="H1908" s="366">
        <v>0.19236111111111112</v>
      </c>
      <c r="I1908" s="68" t="s">
        <v>5322</v>
      </c>
      <c r="J1908" s="68" t="s">
        <v>5323</v>
      </c>
      <c r="K1908" s="68" t="s">
        <v>6153</v>
      </c>
    </row>
    <row r="1909" spans="2:11" ht="14.25" hidden="1" customHeight="1">
      <c r="B1909" s="364">
        <v>45799</v>
      </c>
      <c r="C1909" s="68" t="s">
        <v>6066</v>
      </c>
      <c r="D1909" s="68" t="s">
        <v>1866</v>
      </c>
      <c r="E1909" s="68" t="s">
        <v>2004</v>
      </c>
      <c r="F1909" s="68">
        <v>3742</v>
      </c>
      <c r="G1909" s="366">
        <v>0.13055555555555556</v>
      </c>
      <c r="H1909" s="366">
        <v>0.15277777777777779</v>
      </c>
      <c r="I1909" s="68" t="s">
        <v>6156</v>
      </c>
      <c r="J1909" s="68" t="s">
        <v>6036</v>
      </c>
      <c r="K1909" s="68" t="s">
        <v>6155</v>
      </c>
    </row>
    <row r="1910" spans="2:11" ht="14.25" hidden="1" customHeight="1">
      <c r="B1910" s="364">
        <v>45799</v>
      </c>
      <c r="C1910" s="68" t="s">
        <v>6066</v>
      </c>
      <c r="D1910" s="68" t="s">
        <v>1762</v>
      </c>
      <c r="E1910" s="68" t="s">
        <v>1977</v>
      </c>
      <c r="F1910" s="68">
        <v>13066</v>
      </c>
      <c r="G1910" s="366">
        <v>8.3333333333333329E-2</v>
      </c>
      <c r="H1910" s="366">
        <v>0.11805555555555555</v>
      </c>
      <c r="I1910" s="68" t="s">
        <v>5305</v>
      </c>
      <c r="J1910" s="68" t="s">
        <v>5306</v>
      </c>
      <c r="K1910" s="68" t="s">
        <v>6155</v>
      </c>
    </row>
    <row r="1911" spans="2:11" ht="14.25" hidden="1" customHeight="1">
      <c r="B1911" s="364">
        <v>45799</v>
      </c>
      <c r="C1911" s="68" t="s">
        <v>6066</v>
      </c>
      <c r="D1911" s="68" t="s">
        <v>1845</v>
      </c>
      <c r="E1911" s="68" t="s">
        <v>2004</v>
      </c>
      <c r="F1911" s="68">
        <v>4946</v>
      </c>
      <c r="G1911" s="366">
        <v>0.9555555555555556</v>
      </c>
      <c r="H1911" s="366">
        <v>0.11180555555555556</v>
      </c>
      <c r="I1911" s="68" t="s">
        <v>6153</v>
      </c>
      <c r="J1911" s="68" t="s">
        <v>5309</v>
      </c>
      <c r="K1911" s="68" t="s">
        <v>5310</v>
      </c>
    </row>
    <row r="1912" spans="2:11" ht="14.25" hidden="1" customHeight="1">
      <c r="B1912" s="364">
        <v>45800</v>
      </c>
      <c r="C1912" s="68" t="s">
        <v>5571</v>
      </c>
      <c r="D1912" s="68" t="s">
        <v>1868</v>
      </c>
      <c r="E1912" s="68" t="s">
        <v>2004</v>
      </c>
      <c r="F1912" s="68">
        <v>3738</v>
      </c>
      <c r="G1912" s="366">
        <v>0.33333333333333331</v>
      </c>
      <c r="H1912" s="366">
        <v>0.36249999999999999</v>
      </c>
      <c r="I1912" s="68" t="s">
        <v>1127</v>
      </c>
      <c r="J1912" s="68" t="s">
        <v>5327</v>
      </c>
      <c r="K1912" s="68" t="s">
        <v>6157</v>
      </c>
    </row>
    <row r="1913" spans="2:11" ht="14.25" hidden="1" customHeight="1">
      <c r="B1913" s="364">
        <v>45800</v>
      </c>
      <c r="C1913" s="68" t="s">
        <v>5571</v>
      </c>
      <c r="D1913" s="68" t="s">
        <v>1750</v>
      </c>
      <c r="E1913" s="68" t="s">
        <v>1977</v>
      </c>
      <c r="F1913" s="68">
        <v>14158</v>
      </c>
      <c r="G1913" s="366">
        <v>0.3125</v>
      </c>
      <c r="H1913" s="366">
        <v>0.43125000000000002</v>
      </c>
      <c r="I1913" s="68" t="s">
        <v>6158</v>
      </c>
      <c r="J1913" s="68" t="s">
        <v>6159</v>
      </c>
      <c r="K1913" s="68" t="s">
        <v>3866</v>
      </c>
    </row>
    <row r="1914" spans="2:11" ht="14.25" hidden="1" customHeight="1">
      <c r="B1914" s="364">
        <v>45800</v>
      </c>
      <c r="C1914" s="68" t="s">
        <v>5571</v>
      </c>
      <c r="D1914" s="68" t="s">
        <v>1823</v>
      </c>
      <c r="E1914" s="68" t="s">
        <v>1987</v>
      </c>
      <c r="F1914" s="68">
        <v>6921</v>
      </c>
      <c r="G1914" s="366">
        <v>0.3298611111111111</v>
      </c>
      <c r="H1914" s="366">
        <v>0.47708333333333336</v>
      </c>
      <c r="I1914" s="68" t="s">
        <v>2678</v>
      </c>
      <c r="J1914" s="68" t="s">
        <v>6160</v>
      </c>
      <c r="K1914" s="68" t="s">
        <v>6161</v>
      </c>
    </row>
    <row r="1915" spans="2:11" ht="14.25" hidden="1" customHeight="1">
      <c r="B1915" s="364">
        <v>45800</v>
      </c>
      <c r="C1915" s="68" t="s">
        <v>5571</v>
      </c>
      <c r="D1915" s="68" t="s">
        <v>1824</v>
      </c>
      <c r="E1915" s="68" t="s">
        <v>1987</v>
      </c>
      <c r="F1915" s="68">
        <v>6915</v>
      </c>
      <c r="G1915" s="366">
        <v>0.22222222222222221</v>
      </c>
      <c r="H1915" s="366">
        <v>0.40902777777777777</v>
      </c>
      <c r="I1915" s="68" t="s">
        <v>5276</v>
      </c>
      <c r="J1915" s="68" t="s">
        <v>5277</v>
      </c>
      <c r="K1915" s="68" t="s">
        <v>6161</v>
      </c>
    </row>
    <row r="1916" spans="2:11" ht="14.25" hidden="1" customHeight="1">
      <c r="B1916" s="364">
        <v>45800</v>
      </c>
      <c r="C1916" s="68" t="s">
        <v>4195</v>
      </c>
      <c r="D1916" s="68" t="s">
        <v>1820</v>
      </c>
      <c r="E1916" s="68" t="s">
        <v>1987</v>
      </c>
      <c r="F1916" s="68">
        <v>7109</v>
      </c>
      <c r="G1916" s="366">
        <v>0.4152777777777778</v>
      </c>
      <c r="H1916" s="366">
        <v>0.41875000000000001</v>
      </c>
      <c r="I1916" s="68" t="s">
        <v>6162</v>
      </c>
      <c r="J1916" s="68" t="s">
        <v>6163</v>
      </c>
      <c r="K1916" s="68" t="s">
        <v>6161</v>
      </c>
    </row>
    <row r="1917" spans="2:11" ht="14.25" hidden="1" customHeight="1">
      <c r="B1917" s="364">
        <v>45800</v>
      </c>
      <c r="C1917" s="68" t="s">
        <v>4195</v>
      </c>
      <c r="D1917" s="68" t="s">
        <v>1803</v>
      </c>
      <c r="E1917" s="68" t="s">
        <v>1987</v>
      </c>
      <c r="F1917" s="68">
        <v>11423</v>
      </c>
      <c r="G1917" s="366">
        <v>0.41875000000000001</v>
      </c>
      <c r="H1917" s="366">
        <v>0.4201388888888889</v>
      </c>
      <c r="I1917" s="68" t="s">
        <v>6164</v>
      </c>
      <c r="J1917" s="68" t="s">
        <v>6165</v>
      </c>
      <c r="K1917" s="68" t="s">
        <v>6161</v>
      </c>
    </row>
    <row r="1918" spans="2:11" ht="14.25" hidden="1" customHeight="1">
      <c r="B1918" s="364">
        <v>45800</v>
      </c>
      <c r="C1918" s="68" t="s">
        <v>5571</v>
      </c>
      <c r="D1918" s="68" t="s">
        <v>1822</v>
      </c>
      <c r="E1918" s="68" t="s">
        <v>1987</v>
      </c>
      <c r="F1918" s="68">
        <v>7032</v>
      </c>
      <c r="G1918" s="366">
        <v>0.42222222222222222</v>
      </c>
      <c r="H1918" s="366">
        <v>0.4236111111111111</v>
      </c>
      <c r="I1918" s="68" t="s">
        <v>5221</v>
      </c>
      <c r="J1918" s="68" t="s">
        <v>6166</v>
      </c>
      <c r="K1918" s="68" t="s">
        <v>6161</v>
      </c>
    </row>
    <row r="1919" spans="2:11" ht="14.25" hidden="1" customHeight="1">
      <c r="B1919" s="364">
        <v>45800</v>
      </c>
      <c r="C1919" s="68" t="s">
        <v>6167</v>
      </c>
      <c r="D1919" s="68" t="s">
        <v>1801</v>
      </c>
      <c r="E1919" s="68" t="s">
        <v>1987</v>
      </c>
      <c r="F1919" s="68">
        <v>11745</v>
      </c>
      <c r="G1919" s="366">
        <v>0.4375</v>
      </c>
      <c r="H1919" s="366">
        <v>0.44722222222222224</v>
      </c>
      <c r="I1919" s="68" t="s">
        <v>1230</v>
      </c>
      <c r="J1919" s="68" t="s">
        <v>2148</v>
      </c>
      <c r="K1919" s="68" t="s">
        <v>6168</v>
      </c>
    </row>
    <row r="1920" spans="2:11" ht="14.25" hidden="1" customHeight="1">
      <c r="B1920" s="364">
        <v>45800</v>
      </c>
      <c r="C1920" s="68" t="s">
        <v>5571</v>
      </c>
      <c r="D1920" s="68" t="s">
        <v>1834</v>
      </c>
      <c r="E1920" s="68" t="s">
        <v>1987</v>
      </c>
      <c r="F1920" s="68">
        <v>6467</v>
      </c>
      <c r="G1920" s="366">
        <v>0.32291666666666669</v>
      </c>
      <c r="H1920" s="366">
        <v>0.35416666666666669</v>
      </c>
      <c r="I1920" s="68" t="s">
        <v>1230</v>
      </c>
      <c r="J1920" s="68" t="s">
        <v>2148</v>
      </c>
      <c r="K1920" s="68" t="s">
        <v>6161</v>
      </c>
    </row>
    <row r="1921" spans="2:11" ht="14.25" hidden="1" customHeight="1">
      <c r="B1921" s="364">
        <v>45800</v>
      </c>
      <c r="C1921" s="68" t="s">
        <v>5571</v>
      </c>
      <c r="D1921" s="68" t="s">
        <v>1866</v>
      </c>
      <c r="E1921" s="68" t="s">
        <v>2004</v>
      </c>
      <c r="F1921" s="68">
        <v>3743</v>
      </c>
      <c r="G1921" s="366">
        <v>0.32569444444444445</v>
      </c>
      <c r="H1921" s="366">
        <v>0.33611111111111114</v>
      </c>
      <c r="I1921" s="68" t="s">
        <v>1313</v>
      </c>
      <c r="J1921" s="68" t="s">
        <v>6169</v>
      </c>
      <c r="K1921" s="68" t="s">
        <v>6170</v>
      </c>
    </row>
    <row r="1922" spans="2:11" ht="14.25" hidden="1" customHeight="1">
      <c r="B1922" s="364">
        <v>45800</v>
      </c>
      <c r="C1922" s="68" t="s">
        <v>5571</v>
      </c>
      <c r="D1922" s="68" t="s">
        <v>1840</v>
      </c>
      <c r="E1922" s="68" t="s">
        <v>2004</v>
      </c>
      <c r="F1922" s="68">
        <v>5312</v>
      </c>
      <c r="G1922" s="366">
        <v>0.32916666666666666</v>
      </c>
      <c r="H1922" s="366">
        <v>0.34027777777777779</v>
      </c>
      <c r="I1922" s="68" t="s">
        <v>6171</v>
      </c>
      <c r="J1922" s="68" t="s">
        <v>6172</v>
      </c>
      <c r="K1922" s="68" t="s">
        <v>6170</v>
      </c>
    </row>
    <row r="1923" spans="2:11" ht="14.25" hidden="1" customHeight="1">
      <c r="B1923" s="364">
        <v>45800</v>
      </c>
      <c r="C1923" s="68" t="s">
        <v>5571</v>
      </c>
      <c r="D1923" s="68" t="s">
        <v>1848</v>
      </c>
      <c r="E1923" s="68" t="s">
        <v>2004</v>
      </c>
      <c r="F1923" s="68">
        <v>5027</v>
      </c>
      <c r="G1923" s="366">
        <v>0.33124999999999999</v>
      </c>
      <c r="H1923" s="366">
        <v>0.34722222222222221</v>
      </c>
      <c r="I1923" s="68" t="s">
        <v>6173</v>
      </c>
      <c r="J1923" s="68" t="s">
        <v>6174</v>
      </c>
      <c r="K1923" s="68" t="s">
        <v>6098</v>
      </c>
    </row>
    <row r="1924" spans="2:11" ht="14.25" hidden="1" customHeight="1">
      <c r="B1924" s="364">
        <v>45800</v>
      </c>
      <c r="C1924" s="68" t="s">
        <v>5571</v>
      </c>
      <c r="D1924" s="68" t="s">
        <v>1880</v>
      </c>
      <c r="E1924" s="68" t="s">
        <v>2004</v>
      </c>
      <c r="F1924" s="68">
        <v>3835</v>
      </c>
      <c r="G1924" s="366">
        <v>0.29166666666666669</v>
      </c>
      <c r="H1924" s="366">
        <v>0.36875000000000002</v>
      </c>
      <c r="I1924" s="68" t="s">
        <v>1109</v>
      </c>
      <c r="J1924" s="68" t="s">
        <v>6175</v>
      </c>
      <c r="K1924" s="68" t="s">
        <v>6098</v>
      </c>
    </row>
    <row r="1925" spans="2:11" ht="14.25" hidden="1" customHeight="1">
      <c r="B1925" s="364">
        <v>45800</v>
      </c>
      <c r="C1925" s="68" t="s">
        <v>5571</v>
      </c>
      <c r="D1925" s="68" t="s">
        <v>221</v>
      </c>
      <c r="E1925" s="68" t="s">
        <v>1977</v>
      </c>
      <c r="F1925" s="68">
        <v>10062</v>
      </c>
      <c r="G1925" s="366">
        <v>0.33611111111111114</v>
      </c>
      <c r="H1925" s="366">
        <v>0.35972222222222222</v>
      </c>
      <c r="I1925" s="68" t="s">
        <v>6176</v>
      </c>
      <c r="J1925" s="68" t="s">
        <v>6177</v>
      </c>
      <c r="K1925" s="68" t="s">
        <v>6098</v>
      </c>
    </row>
    <row r="1926" spans="2:11" ht="14.25" hidden="1" customHeight="1">
      <c r="B1926" s="364">
        <v>45800</v>
      </c>
      <c r="C1926" s="68" t="s">
        <v>5571</v>
      </c>
      <c r="D1926" s="68" t="s">
        <v>1739</v>
      </c>
      <c r="E1926" s="68" t="s">
        <v>1977</v>
      </c>
      <c r="F1926" s="68">
        <v>13325</v>
      </c>
      <c r="G1926" s="366">
        <v>0.32430555555555557</v>
      </c>
      <c r="H1926" s="366">
        <v>0.38333333333333336</v>
      </c>
      <c r="I1926" s="68" t="s">
        <v>6178</v>
      </c>
      <c r="J1926" s="68" t="s">
        <v>6179</v>
      </c>
      <c r="K1926" s="68" t="s">
        <v>6098</v>
      </c>
    </row>
    <row r="1927" spans="2:11" ht="14.25" hidden="1" customHeight="1">
      <c r="B1927" s="364">
        <v>45800</v>
      </c>
      <c r="C1927" s="68" t="s">
        <v>5571</v>
      </c>
      <c r="D1927" s="68" t="s">
        <v>1837</v>
      </c>
      <c r="E1927" s="68" t="s">
        <v>2004</v>
      </c>
      <c r="F1927" s="68">
        <v>5163</v>
      </c>
      <c r="G1927" s="366">
        <v>0.42430555555555555</v>
      </c>
      <c r="H1927" s="366">
        <v>0.44444444444444442</v>
      </c>
      <c r="I1927" s="68" t="s">
        <v>6180</v>
      </c>
      <c r="J1927" s="68" t="s">
        <v>6181</v>
      </c>
      <c r="K1927" s="68" t="s">
        <v>6098</v>
      </c>
    </row>
    <row r="1928" spans="2:11" ht="14.25" hidden="1" customHeight="1">
      <c r="B1928" s="364">
        <v>45800</v>
      </c>
      <c r="C1928" s="68" t="s">
        <v>5571</v>
      </c>
      <c r="D1928" s="68" t="s">
        <v>216</v>
      </c>
      <c r="E1928" s="68" t="s">
        <v>1977</v>
      </c>
      <c r="F1928" s="68">
        <v>11854</v>
      </c>
      <c r="G1928" s="366">
        <v>0.39513888888888887</v>
      </c>
      <c r="H1928" s="366">
        <v>0.4909722222222222</v>
      </c>
      <c r="I1928" s="68" t="s">
        <v>6182</v>
      </c>
      <c r="J1928" s="68" t="s">
        <v>6183</v>
      </c>
      <c r="K1928" s="68" t="s">
        <v>6184</v>
      </c>
    </row>
    <row r="1929" spans="2:11" ht="14.25" hidden="1" customHeight="1">
      <c r="B1929" s="364">
        <v>45800</v>
      </c>
      <c r="C1929" s="68" t="s">
        <v>6066</v>
      </c>
      <c r="D1929" s="68" t="s">
        <v>1786</v>
      </c>
      <c r="E1929" s="68" t="s">
        <v>1987</v>
      </c>
      <c r="F1929" s="68">
        <v>12200</v>
      </c>
      <c r="G1929" s="366">
        <v>0.11805555555555555</v>
      </c>
      <c r="H1929" s="366">
        <v>0.65138888888888891</v>
      </c>
      <c r="I1929" s="68" t="s">
        <v>6185</v>
      </c>
      <c r="J1929" s="68" t="s">
        <v>6186</v>
      </c>
      <c r="K1929" s="68" t="s">
        <v>6187</v>
      </c>
    </row>
    <row r="1930" spans="2:11" ht="14.25" hidden="1" customHeight="1">
      <c r="B1930" s="364">
        <v>45800</v>
      </c>
      <c r="C1930" s="68" t="s">
        <v>5571</v>
      </c>
      <c r="D1930" s="68" t="s">
        <v>1741</v>
      </c>
      <c r="E1930" s="68" t="s">
        <v>1977</v>
      </c>
      <c r="F1930" s="68">
        <v>10759</v>
      </c>
      <c r="G1930" s="366">
        <v>0.6069444444444444</v>
      </c>
      <c r="H1930" s="366">
        <v>0.65138888888888891</v>
      </c>
      <c r="I1930" s="68" t="s">
        <v>6188</v>
      </c>
      <c r="J1930" s="68" t="s">
        <v>6189</v>
      </c>
      <c r="K1930" s="68" t="s">
        <v>6098</v>
      </c>
    </row>
    <row r="1931" spans="2:11" ht="14.25" hidden="1" customHeight="1">
      <c r="B1931" s="364">
        <v>45800</v>
      </c>
      <c r="C1931" s="68" t="s">
        <v>5571</v>
      </c>
      <c r="D1931" s="68" t="s">
        <v>1726</v>
      </c>
      <c r="E1931" s="68" t="s">
        <v>1977</v>
      </c>
      <c r="F1931" s="68">
        <v>15202</v>
      </c>
      <c r="G1931" s="366">
        <v>0.67361111111111116</v>
      </c>
      <c r="H1931" s="366">
        <v>0.6875</v>
      </c>
      <c r="I1931" s="68" t="s">
        <v>6190</v>
      </c>
      <c r="J1931" s="68" t="s">
        <v>6191</v>
      </c>
      <c r="K1931" s="68" t="s">
        <v>6098</v>
      </c>
    </row>
    <row r="1932" spans="2:11" ht="14.25" hidden="1" customHeight="1">
      <c r="B1932" s="364">
        <v>45800</v>
      </c>
      <c r="C1932" s="68" t="s">
        <v>5280</v>
      </c>
      <c r="D1932" s="68" t="s">
        <v>1876</v>
      </c>
      <c r="E1932" s="68" t="s">
        <v>2004</v>
      </c>
      <c r="F1932" s="68">
        <v>3506</v>
      </c>
      <c r="G1932" s="366">
        <v>0.75</v>
      </c>
      <c r="H1932" s="366">
        <v>0.89583333333333337</v>
      </c>
      <c r="I1932" s="68" t="s">
        <v>6192</v>
      </c>
      <c r="J1932" s="68" t="s">
        <v>6193</v>
      </c>
      <c r="K1932" s="68" t="s">
        <v>6194</v>
      </c>
    </row>
    <row r="1933" spans="2:11" ht="14.25" hidden="1" customHeight="1">
      <c r="B1933" s="364">
        <v>45800</v>
      </c>
      <c r="C1933" s="68" t="s">
        <v>5571</v>
      </c>
      <c r="D1933" s="68" t="s">
        <v>1865</v>
      </c>
      <c r="E1933" s="68" t="s">
        <v>2004</v>
      </c>
      <c r="F1933" s="68">
        <v>4402</v>
      </c>
      <c r="G1933" s="366">
        <v>0.79166666666666663</v>
      </c>
      <c r="H1933" s="366">
        <v>0.87847222222222221</v>
      </c>
      <c r="I1933" s="68" t="s">
        <v>6195</v>
      </c>
      <c r="J1933" s="68" t="s">
        <v>6196</v>
      </c>
      <c r="K1933" s="68" t="s">
        <v>2230</v>
      </c>
    </row>
    <row r="1934" spans="2:11" ht="14.25" hidden="1" customHeight="1">
      <c r="B1934" s="364">
        <v>45800</v>
      </c>
      <c r="C1934" s="68" t="s">
        <v>5571</v>
      </c>
      <c r="D1934" s="68" t="s">
        <v>1867</v>
      </c>
      <c r="E1934" s="68" t="s">
        <v>2004</v>
      </c>
      <c r="F1934" s="68">
        <v>4544</v>
      </c>
      <c r="G1934" s="366">
        <v>2.7777777777777779E-3</v>
      </c>
      <c r="H1934" s="366">
        <v>8.5416666666666669E-2</v>
      </c>
      <c r="I1934" s="68" t="s">
        <v>6197</v>
      </c>
      <c r="J1934" s="68" t="s">
        <v>6198</v>
      </c>
      <c r="K1934" s="68" t="s">
        <v>2230</v>
      </c>
    </row>
    <row r="1935" spans="2:11" ht="14.25" hidden="1" customHeight="1">
      <c r="B1935" s="364">
        <v>45800</v>
      </c>
      <c r="C1935" s="68" t="s">
        <v>6167</v>
      </c>
      <c r="D1935" s="68" t="s">
        <v>1755</v>
      </c>
      <c r="E1935" s="68" t="s">
        <v>1977</v>
      </c>
      <c r="F1935" s="68">
        <v>10933</v>
      </c>
      <c r="G1935" s="366">
        <v>0.11805555555555555</v>
      </c>
      <c r="H1935" s="366">
        <v>0.15069444444444444</v>
      </c>
      <c r="I1935" s="68" t="s">
        <v>383</v>
      </c>
      <c r="J1935" s="68" t="s">
        <v>6199</v>
      </c>
      <c r="K1935" s="68" t="s">
        <v>3687</v>
      </c>
    </row>
    <row r="1936" spans="2:11" ht="14.25" hidden="1" customHeight="1">
      <c r="B1936" s="364">
        <v>45800</v>
      </c>
      <c r="C1936" s="68" t="s">
        <v>5571</v>
      </c>
      <c r="D1936" s="68" t="s">
        <v>1863</v>
      </c>
      <c r="E1936" s="68" t="s">
        <v>2004</v>
      </c>
      <c r="F1936" s="68">
        <v>3519</v>
      </c>
      <c r="G1936" s="366">
        <v>0.85069444444444442</v>
      </c>
      <c r="H1936" s="366">
        <v>0.1111111111111111</v>
      </c>
      <c r="I1936" s="68" t="s">
        <v>6200</v>
      </c>
      <c r="J1936" s="68" t="s">
        <v>6201</v>
      </c>
      <c r="K1936" s="68" t="s">
        <v>6202</v>
      </c>
    </row>
    <row r="1937" spans="2:11" ht="14.25" hidden="1" customHeight="1">
      <c r="B1937" s="364">
        <v>45800</v>
      </c>
      <c r="C1937" s="68" t="s">
        <v>5571</v>
      </c>
      <c r="D1937" s="68" t="s">
        <v>1804</v>
      </c>
      <c r="E1937" s="68" t="s">
        <v>1987</v>
      </c>
      <c r="F1937" s="68">
        <v>11640</v>
      </c>
      <c r="G1937" s="366">
        <v>6.8750000000000006E-2</v>
      </c>
      <c r="H1937" s="366">
        <v>0.14374999999999999</v>
      </c>
      <c r="I1937" s="68" t="s">
        <v>6203</v>
      </c>
      <c r="J1937" s="68" t="s">
        <v>6204</v>
      </c>
      <c r="K1937" s="68" t="s">
        <v>6205</v>
      </c>
    </row>
    <row r="1938" spans="2:11" ht="14.25" hidden="1" customHeight="1">
      <c r="B1938" s="364">
        <v>45800</v>
      </c>
      <c r="C1938" s="68" t="s">
        <v>6167</v>
      </c>
      <c r="D1938" s="68" t="s">
        <v>221</v>
      </c>
      <c r="E1938" s="68" t="s">
        <v>1977</v>
      </c>
      <c r="F1938" s="68">
        <v>10074</v>
      </c>
      <c r="G1938" s="366">
        <v>0.17222222222222222</v>
      </c>
      <c r="H1938" s="366">
        <v>0.18541666666666667</v>
      </c>
      <c r="I1938" s="68" t="s">
        <v>6206</v>
      </c>
      <c r="J1938" s="68" t="s">
        <v>6207</v>
      </c>
      <c r="K1938" s="68" t="s">
        <v>2076</v>
      </c>
    </row>
    <row r="1939" spans="2:11" ht="14.25" hidden="1" customHeight="1">
      <c r="B1939" s="364">
        <v>45801</v>
      </c>
      <c r="C1939" s="68" t="s">
        <v>5049</v>
      </c>
      <c r="D1939" s="68" t="s">
        <v>94</v>
      </c>
      <c r="E1939" s="68" t="s">
        <v>1977</v>
      </c>
      <c r="F1939" s="68">
        <v>11387</v>
      </c>
      <c r="G1939" s="366">
        <v>0.375</v>
      </c>
      <c r="H1939" s="366">
        <v>0.38541666666666669</v>
      </c>
      <c r="I1939" s="68" t="s">
        <v>6208</v>
      </c>
      <c r="J1939" s="68" t="s">
        <v>6209</v>
      </c>
      <c r="K1939" s="68" t="s">
        <v>4364</v>
      </c>
    </row>
    <row r="1940" spans="2:11" ht="14.25" hidden="1" customHeight="1">
      <c r="B1940" s="364">
        <v>45801</v>
      </c>
      <c r="C1940" s="68" t="s">
        <v>6167</v>
      </c>
      <c r="D1940" s="68" t="s">
        <v>1862</v>
      </c>
      <c r="E1940" s="68" t="s">
        <v>2004</v>
      </c>
      <c r="F1940" s="68">
        <v>4641</v>
      </c>
      <c r="G1940" s="366">
        <v>0.29166666666666669</v>
      </c>
      <c r="H1940" s="366">
        <v>0.47916666666666669</v>
      </c>
      <c r="I1940" s="68" t="s">
        <v>6210</v>
      </c>
      <c r="J1940" s="68" t="s">
        <v>6211</v>
      </c>
      <c r="K1940" s="68" t="s">
        <v>6212</v>
      </c>
    </row>
    <row r="1941" spans="2:11" ht="14.25" hidden="1" customHeight="1">
      <c r="B1941" s="364">
        <v>45801</v>
      </c>
      <c r="C1941" s="68" t="s">
        <v>6167</v>
      </c>
      <c r="D1941" s="68" t="s">
        <v>1837</v>
      </c>
      <c r="E1941" s="68" t="s">
        <v>2004</v>
      </c>
      <c r="F1941" s="68">
        <v>5176</v>
      </c>
      <c r="G1941" s="366">
        <v>0.44791666666666669</v>
      </c>
      <c r="H1941" s="366">
        <v>0.47916666666666669</v>
      </c>
      <c r="I1941" s="68" t="s">
        <v>6213</v>
      </c>
      <c r="J1941" s="68" t="s">
        <v>6214</v>
      </c>
      <c r="K1941" s="68" t="s">
        <v>6215</v>
      </c>
    </row>
    <row r="1942" spans="2:11" ht="14.25" hidden="1" customHeight="1">
      <c r="B1942" s="364">
        <v>45801</v>
      </c>
      <c r="C1942" s="68" t="s">
        <v>6167</v>
      </c>
      <c r="D1942" s="68" t="s">
        <v>1739</v>
      </c>
      <c r="E1942" s="68" t="s">
        <v>1977</v>
      </c>
      <c r="F1942" s="68">
        <v>13338</v>
      </c>
      <c r="G1942" s="366">
        <v>0.30763888888888891</v>
      </c>
      <c r="H1942" s="366">
        <v>0.34583333333333333</v>
      </c>
      <c r="I1942" s="68" t="s">
        <v>1313</v>
      </c>
      <c r="J1942" s="68" t="s">
        <v>6216</v>
      </c>
      <c r="K1942" s="68" t="s">
        <v>6217</v>
      </c>
    </row>
    <row r="1943" spans="2:11" ht="14.25" hidden="1" customHeight="1">
      <c r="B1943" s="364">
        <v>45801</v>
      </c>
      <c r="C1943" s="68" t="s">
        <v>6167</v>
      </c>
      <c r="D1943" s="68" t="s">
        <v>1847</v>
      </c>
      <c r="E1943" s="68" t="s">
        <v>2004</v>
      </c>
      <c r="F1943" s="68">
        <v>5143</v>
      </c>
      <c r="G1943" s="366">
        <v>0.31041666666666667</v>
      </c>
      <c r="H1943" s="366">
        <v>0.33819444444444446</v>
      </c>
      <c r="I1943" s="68" t="s">
        <v>6218</v>
      </c>
      <c r="J1943" s="68" t="s">
        <v>6219</v>
      </c>
      <c r="K1943" s="68" t="s">
        <v>6217</v>
      </c>
    </row>
    <row r="1944" spans="2:11" ht="14.25" hidden="1" customHeight="1">
      <c r="B1944" s="364">
        <v>45801</v>
      </c>
      <c r="C1944" s="68" t="s">
        <v>5571</v>
      </c>
      <c r="D1944" s="68" t="s">
        <v>1882</v>
      </c>
      <c r="E1944" s="68" t="s">
        <v>2004</v>
      </c>
      <c r="F1944" s="68">
        <v>4047</v>
      </c>
      <c r="G1944" s="366">
        <v>0.34652777777777777</v>
      </c>
      <c r="H1944" s="366">
        <v>0.3888888888888889</v>
      </c>
      <c r="I1944" s="68" t="s">
        <v>3050</v>
      </c>
      <c r="J1944" s="68" t="s">
        <v>3051</v>
      </c>
      <c r="K1944" s="68" t="s">
        <v>6217</v>
      </c>
    </row>
    <row r="1945" spans="2:11" ht="14.25" hidden="1" customHeight="1">
      <c r="B1945" s="364">
        <v>45801</v>
      </c>
      <c r="C1945" s="68" t="s">
        <v>6167</v>
      </c>
      <c r="D1945" s="68" t="s">
        <v>1859</v>
      </c>
      <c r="E1945" s="68" t="s">
        <v>2004</v>
      </c>
      <c r="F1945" s="68">
        <v>4795</v>
      </c>
      <c r="G1945" s="366">
        <v>0.5</v>
      </c>
      <c r="H1945" s="366">
        <v>0.61597222222222225</v>
      </c>
      <c r="I1945" s="68" t="s">
        <v>6220</v>
      </c>
      <c r="J1945" s="68" t="s">
        <v>6221</v>
      </c>
      <c r="K1945" s="68" t="s">
        <v>6212</v>
      </c>
    </row>
    <row r="1946" spans="2:11" ht="14.25" hidden="1" customHeight="1">
      <c r="B1946" s="364">
        <v>45801</v>
      </c>
      <c r="C1946" s="68" t="s">
        <v>6167</v>
      </c>
      <c r="D1946" s="68" t="s">
        <v>1834</v>
      </c>
      <c r="E1946" s="68" t="s">
        <v>1987</v>
      </c>
      <c r="F1946" s="68">
        <v>6484</v>
      </c>
      <c r="G1946" s="366">
        <v>0.56805555555555554</v>
      </c>
      <c r="H1946" s="366">
        <v>0.64444444444444449</v>
      </c>
      <c r="I1946" s="68" t="s">
        <v>6222</v>
      </c>
      <c r="J1946" s="68" t="s">
        <v>6223</v>
      </c>
      <c r="K1946" s="68" t="s">
        <v>6224</v>
      </c>
    </row>
    <row r="1947" spans="2:11" ht="14.25" hidden="1" customHeight="1">
      <c r="B1947" s="364">
        <v>45801</v>
      </c>
      <c r="C1947" s="68" t="s">
        <v>6167</v>
      </c>
      <c r="D1947" s="68" t="s">
        <v>1739</v>
      </c>
      <c r="E1947" s="68" t="s">
        <v>1977</v>
      </c>
      <c r="F1947" s="68">
        <v>13341</v>
      </c>
      <c r="G1947" s="366">
        <v>0.63611111111111107</v>
      </c>
      <c r="H1947" s="366">
        <v>0.66319444444444442</v>
      </c>
      <c r="I1947" s="68" t="s">
        <v>3581</v>
      </c>
      <c r="J1947" s="68" t="s">
        <v>6225</v>
      </c>
      <c r="K1947" s="68" t="s">
        <v>3717</v>
      </c>
    </row>
    <row r="1948" spans="2:11" ht="14.25" hidden="1" customHeight="1">
      <c r="B1948" s="364">
        <v>45801</v>
      </c>
      <c r="C1948" s="68" t="s">
        <v>6167</v>
      </c>
      <c r="D1948" s="68" t="s">
        <v>1823</v>
      </c>
      <c r="E1948" s="68" t="s">
        <v>1987</v>
      </c>
      <c r="F1948" s="68">
        <v>6935</v>
      </c>
      <c r="G1948" s="366">
        <v>0.36458333333333331</v>
      </c>
      <c r="H1948" s="366">
        <v>0.39513888888888887</v>
      </c>
      <c r="I1948" s="68" t="s">
        <v>6226</v>
      </c>
      <c r="J1948" s="68" t="s">
        <v>6227</v>
      </c>
      <c r="K1948" s="68" t="s">
        <v>6228</v>
      </c>
    </row>
    <row r="1949" spans="2:11" ht="14.25" hidden="1" customHeight="1">
      <c r="B1949" s="364">
        <v>45801</v>
      </c>
      <c r="C1949" s="68" t="s">
        <v>6167</v>
      </c>
      <c r="D1949" s="68" t="s">
        <v>1836</v>
      </c>
      <c r="E1949" s="68" t="s">
        <v>1987</v>
      </c>
      <c r="F1949" s="68">
        <v>6638</v>
      </c>
      <c r="G1949" s="366">
        <v>0.6020833333333333</v>
      </c>
      <c r="H1949" s="366">
        <v>0.60555555555555551</v>
      </c>
      <c r="I1949" s="68" t="s">
        <v>2364</v>
      </c>
      <c r="J1949" s="68" t="s">
        <v>2365</v>
      </c>
      <c r="K1949" s="68" t="s">
        <v>2831</v>
      </c>
    </row>
    <row r="1950" spans="2:11" ht="14.25" hidden="1" customHeight="1">
      <c r="B1950" s="364">
        <v>45801</v>
      </c>
      <c r="C1950" s="68" t="s">
        <v>6167</v>
      </c>
      <c r="D1950" s="68" t="s">
        <v>1825</v>
      </c>
      <c r="E1950" s="68" t="s">
        <v>1987</v>
      </c>
      <c r="F1950" s="68">
        <v>3760</v>
      </c>
      <c r="G1950" s="366">
        <v>0.66666666666666663</v>
      </c>
      <c r="H1950" s="366">
        <v>0.68402777777777779</v>
      </c>
      <c r="I1950" s="68" t="s">
        <v>5547</v>
      </c>
      <c r="J1950" s="68" t="s">
        <v>6229</v>
      </c>
      <c r="K1950" s="68" t="s">
        <v>6230</v>
      </c>
    </row>
    <row r="1951" spans="2:11" ht="14.25" hidden="1" customHeight="1">
      <c r="B1951" s="364">
        <v>45801</v>
      </c>
      <c r="C1951" s="68" t="s">
        <v>6167</v>
      </c>
      <c r="D1951" s="68" t="s">
        <v>1836</v>
      </c>
      <c r="E1951" s="68" t="s">
        <v>1987</v>
      </c>
      <c r="F1951" s="68">
        <v>6640</v>
      </c>
      <c r="G1951" s="366">
        <v>0.43263888888888891</v>
      </c>
      <c r="H1951" s="366">
        <v>0.46180555555555558</v>
      </c>
      <c r="I1951" s="68" t="s">
        <v>6231</v>
      </c>
      <c r="J1951" s="68" t="s">
        <v>6232</v>
      </c>
      <c r="K1951" s="68" t="s">
        <v>6224</v>
      </c>
    </row>
    <row r="1952" spans="2:11" ht="14.25" hidden="1" customHeight="1">
      <c r="B1952" s="364">
        <v>45801</v>
      </c>
      <c r="C1952" s="68" t="s">
        <v>6167</v>
      </c>
      <c r="D1952" s="68" t="s">
        <v>1728</v>
      </c>
      <c r="E1952" s="68" t="s">
        <v>1977</v>
      </c>
      <c r="F1952" s="68">
        <v>14951</v>
      </c>
      <c r="G1952" s="366">
        <v>0.3576388888888889</v>
      </c>
      <c r="H1952" s="366">
        <v>0.375</v>
      </c>
      <c r="I1952" s="68" t="s">
        <v>6233</v>
      </c>
      <c r="J1952" s="68" t="s">
        <v>6234</v>
      </c>
      <c r="K1952" s="68" t="s">
        <v>6217</v>
      </c>
    </row>
    <row r="1953" spans="2:11" ht="14.25" hidden="1" customHeight="1">
      <c r="B1953" s="364">
        <v>45801</v>
      </c>
      <c r="C1953" s="68" t="s">
        <v>6167</v>
      </c>
      <c r="D1953" s="68" t="s">
        <v>1734</v>
      </c>
      <c r="E1953" s="68" t="s">
        <v>1977</v>
      </c>
      <c r="F1953" s="68">
        <v>14015</v>
      </c>
      <c r="G1953" s="366">
        <v>0.32777777777777778</v>
      </c>
      <c r="H1953" s="366">
        <v>0.42499999999999999</v>
      </c>
      <c r="I1953" s="68" t="s">
        <v>6235</v>
      </c>
      <c r="J1953" s="68" t="s">
        <v>6236</v>
      </c>
      <c r="K1953" s="68" t="s">
        <v>6217</v>
      </c>
    </row>
    <row r="1954" spans="2:11" ht="14.25" hidden="1" customHeight="1">
      <c r="B1954" s="364">
        <v>45801</v>
      </c>
      <c r="C1954" s="68" t="s">
        <v>6167</v>
      </c>
      <c r="D1954" s="68" t="s">
        <v>1849</v>
      </c>
      <c r="E1954" s="68" t="s">
        <v>2004</v>
      </c>
      <c r="F1954" s="68">
        <v>5162</v>
      </c>
      <c r="G1954" s="366">
        <v>0.31944444444444442</v>
      </c>
      <c r="H1954" s="366">
        <v>0.35902777777777778</v>
      </c>
      <c r="I1954" s="68" t="s">
        <v>3050</v>
      </c>
      <c r="J1954" s="68" t="s">
        <v>3051</v>
      </c>
      <c r="K1954" s="68" t="s">
        <v>6217</v>
      </c>
    </row>
    <row r="1955" spans="2:11" ht="14.25" hidden="1" customHeight="1">
      <c r="B1955" s="364">
        <v>45801</v>
      </c>
      <c r="C1955" s="68" t="s">
        <v>6167</v>
      </c>
      <c r="D1955" s="68" t="s">
        <v>1865</v>
      </c>
      <c r="E1955" s="68" t="s">
        <v>2004</v>
      </c>
      <c r="F1955" s="68">
        <v>0</v>
      </c>
      <c r="G1955" s="366">
        <v>0.43472222222222223</v>
      </c>
      <c r="H1955" s="366">
        <v>0.44444444444444442</v>
      </c>
      <c r="I1955" s="68" t="s">
        <v>6237</v>
      </c>
      <c r="J1955" s="68" t="s">
        <v>6238</v>
      </c>
      <c r="K1955" s="68" t="s">
        <v>6217</v>
      </c>
    </row>
    <row r="1956" spans="2:11" ht="14.25" hidden="1" customHeight="1">
      <c r="B1956" s="364">
        <v>45801</v>
      </c>
      <c r="C1956" s="68" t="s">
        <v>6167</v>
      </c>
      <c r="D1956" s="68" t="s">
        <v>1867</v>
      </c>
      <c r="E1956" s="68" t="s">
        <v>2004</v>
      </c>
      <c r="F1956" s="68">
        <v>4548</v>
      </c>
      <c r="G1956" s="366">
        <v>0.3263888888888889</v>
      </c>
      <c r="H1956" s="366">
        <v>0.59236111111111112</v>
      </c>
      <c r="I1956" s="68" t="s">
        <v>6239</v>
      </c>
      <c r="J1956" s="68" t="s">
        <v>6240</v>
      </c>
      <c r="K1956" s="68" t="s">
        <v>6217</v>
      </c>
    </row>
    <row r="1957" spans="2:11" ht="14.25" hidden="1" customHeight="1">
      <c r="B1957" s="364">
        <v>45801</v>
      </c>
      <c r="C1957" s="68" t="s">
        <v>6167</v>
      </c>
      <c r="D1957" s="68" t="s">
        <v>1868</v>
      </c>
      <c r="E1957" s="68" t="s">
        <v>2004</v>
      </c>
      <c r="F1957" s="68">
        <v>5041</v>
      </c>
      <c r="G1957" s="366">
        <v>0.3125</v>
      </c>
      <c r="H1957" s="366">
        <v>0.62986111111111109</v>
      </c>
      <c r="I1957" s="68" t="s">
        <v>6241</v>
      </c>
      <c r="J1957" s="68" t="s">
        <v>6242</v>
      </c>
      <c r="K1957" s="68" t="s">
        <v>6217</v>
      </c>
    </row>
    <row r="1958" spans="2:11" ht="14.25" hidden="1" customHeight="1">
      <c r="B1958" s="364">
        <v>45801</v>
      </c>
      <c r="C1958" s="68" t="s">
        <v>6167</v>
      </c>
      <c r="D1958" s="68" t="s">
        <v>1861</v>
      </c>
      <c r="E1958" s="68" t="s">
        <v>2004</v>
      </c>
      <c r="F1958" s="68">
        <v>4754</v>
      </c>
      <c r="G1958" s="366">
        <v>0.29166666666666669</v>
      </c>
      <c r="H1958" s="366">
        <v>0.68402777777777779</v>
      </c>
      <c r="I1958" s="68" t="s">
        <v>6243</v>
      </c>
      <c r="J1958" s="68" t="s">
        <v>6244</v>
      </c>
      <c r="K1958" s="68" t="s">
        <v>6217</v>
      </c>
    </row>
    <row r="1959" spans="2:11" ht="14.25" hidden="1" customHeight="1">
      <c r="B1959" s="364">
        <v>45801</v>
      </c>
      <c r="C1959" s="68" t="s">
        <v>6167</v>
      </c>
      <c r="D1959" s="68" t="s">
        <v>1740</v>
      </c>
      <c r="E1959" s="68" t="s">
        <v>1977</v>
      </c>
      <c r="F1959" s="68">
        <v>14738</v>
      </c>
      <c r="G1959" s="366">
        <v>0.47638888888888886</v>
      </c>
      <c r="H1959" s="366">
        <v>0.63263888888888886</v>
      </c>
      <c r="I1959" s="68" t="s">
        <v>6245</v>
      </c>
      <c r="J1959" s="68" t="s">
        <v>6246</v>
      </c>
      <c r="K1959" s="68" t="s">
        <v>6217</v>
      </c>
    </row>
    <row r="1960" spans="2:11" ht="14.25" hidden="1" customHeight="1">
      <c r="B1960" s="364">
        <v>45801</v>
      </c>
      <c r="C1960" s="68" t="s">
        <v>6167</v>
      </c>
      <c r="D1960" s="68" t="s">
        <v>1742</v>
      </c>
      <c r="E1960" s="68" t="s">
        <v>1977</v>
      </c>
      <c r="F1960" s="68">
        <v>13883</v>
      </c>
      <c r="G1960" s="366">
        <v>0.64722222222222225</v>
      </c>
      <c r="H1960" s="366">
        <v>0.65625</v>
      </c>
      <c r="I1960" s="68" t="s">
        <v>6247</v>
      </c>
      <c r="J1960" s="68" t="s">
        <v>6248</v>
      </c>
      <c r="K1960" s="68" t="s">
        <v>6217</v>
      </c>
    </row>
    <row r="1961" spans="2:11" ht="14.25" hidden="1" customHeight="1">
      <c r="B1961" s="364">
        <v>45801</v>
      </c>
      <c r="C1961" s="68" t="s">
        <v>6167</v>
      </c>
      <c r="D1961" s="68" t="s">
        <v>213</v>
      </c>
      <c r="E1961" s="68" t="s">
        <v>1977</v>
      </c>
      <c r="F1961" s="68">
        <v>0</v>
      </c>
      <c r="G1961" s="366">
        <v>0.29166666666666669</v>
      </c>
      <c r="H1961" s="366">
        <v>0.70833333333333337</v>
      </c>
      <c r="I1961" s="68" t="s">
        <v>6249</v>
      </c>
      <c r="J1961" s="68" t="s">
        <v>6250</v>
      </c>
      <c r="K1961" s="68" t="s">
        <v>6217</v>
      </c>
    </row>
    <row r="1962" spans="2:11" ht="14.25" hidden="1" customHeight="1">
      <c r="B1962" s="364">
        <v>45801</v>
      </c>
      <c r="C1962" s="68" t="s">
        <v>6066</v>
      </c>
      <c r="D1962" s="68" t="s">
        <v>1732</v>
      </c>
      <c r="E1962" s="68" t="s">
        <v>1977</v>
      </c>
      <c r="F1962" s="68">
        <v>0</v>
      </c>
      <c r="G1962" s="366">
        <v>0.43194444444444446</v>
      </c>
      <c r="H1962" s="366">
        <v>0.55555555555555558</v>
      </c>
      <c r="I1962" s="68" t="s">
        <v>6251</v>
      </c>
      <c r="J1962" s="68" t="s">
        <v>6252</v>
      </c>
      <c r="K1962" s="68" t="s">
        <v>6217</v>
      </c>
    </row>
    <row r="1963" spans="2:11" ht="14.25" hidden="1" customHeight="1">
      <c r="B1963" s="364">
        <v>45801</v>
      </c>
      <c r="C1963" s="68" t="s">
        <v>6167</v>
      </c>
      <c r="D1963" s="68" t="s">
        <v>1862</v>
      </c>
      <c r="E1963" s="68" t="s">
        <v>2004</v>
      </c>
      <c r="F1963" s="68" t="s">
        <v>379</v>
      </c>
      <c r="G1963" s="366">
        <v>0.81805555555555554</v>
      </c>
      <c r="H1963" s="366">
        <v>0.86875000000000002</v>
      </c>
      <c r="I1963" s="68" t="s">
        <v>6253</v>
      </c>
      <c r="J1963" s="68" t="s">
        <v>6254</v>
      </c>
      <c r="K1963" s="68" t="s">
        <v>6255</v>
      </c>
    </row>
    <row r="1964" spans="2:11" ht="14.25" hidden="1" customHeight="1">
      <c r="B1964" s="364">
        <v>45801</v>
      </c>
      <c r="C1964" s="68" t="s">
        <v>6167</v>
      </c>
      <c r="D1964" s="68" t="s">
        <v>1837</v>
      </c>
      <c r="E1964" s="68" t="s">
        <v>1977</v>
      </c>
      <c r="F1964" s="68">
        <v>5180</v>
      </c>
      <c r="G1964" s="366">
        <v>0.85416666666666663</v>
      </c>
      <c r="H1964" s="366">
        <v>0.89930555555555558</v>
      </c>
      <c r="I1964" s="68" t="s">
        <v>6256</v>
      </c>
      <c r="J1964" s="68" t="s">
        <v>6257</v>
      </c>
      <c r="K1964" s="68" t="s">
        <v>6258</v>
      </c>
    </row>
    <row r="1965" spans="2:11" ht="14.25" hidden="1" customHeight="1">
      <c r="B1965" s="364">
        <v>45801</v>
      </c>
      <c r="C1965" s="68" t="s">
        <v>6167</v>
      </c>
      <c r="D1965" s="68" t="s">
        <v>216</v>
      </c>
      <c r="E1965" s="68" t="s">
        <v>1977</v>
      </c>
      <c r="F1965" s="68" t="s">
        <v>379</v>
      </c>
      <c r="G1965" s="366">
        <v>0.79166666666666663</v>
      </c>
      <c r="H1965" s="366">
        <v>0.86458333333333337</v>
      </c>
      <c r="I1965" s="68" t="s">
        <v>2477</v>
      </c>
      <c r="J1965" s="68" t="s">
        <v>6259</v>
      </c>
      <c r="K1965" s="68" t="s">
        <v>6260</v>
      </c>
    </row>
    <row r="1966" spans="2:11" ht="14.25" hidden="1" customHeight="1">
      <c r="B1966" s="364">
        <v>45801</v>
      </c>
      <c r="C1966" s="68" t="s">
        <v>6167</v>
      </c>
      <c r="D1966" s="68" t="s">
        <v>1852</v>
      </c>
      <c r="E1966" s="68" t="s">
        <v>2004</v>
      </c>
      <c r="F1966" s="68">
        <v>4919</v>
      </c>
      <c r="G1966" s="366">
        <v>0.82013888888888886</v>
      </c>
      <c r="H1966" s="366">
        <v>0.92708333333333337</v>
      </c>
      <c r="I1966" s="68" t="s">
        <v>6261</v>
      </c>
      <c r="J1966" s="68" t="s">
        <v>6262</v>
      </c>
      <c r="K1966" s="68" t="s">
        <v>2548</v>
      </c>
    </row>
    <row r="1967" spans="2:11" ht="14.25" hidden="1" customHeight="1">
      <c r="B1967" s="364">
        <v>45801</v>
      </c>
      <c r="C1967" s="68" t="s">
        <v>6167</v>
      </c>
      <c r="D1967" s="68" t="s">
        <v>1790</v>
      </c>
      <c r="E1967" s="68" t="s">
        <v>1987</v>
      </c>
      <c r="F1967" s="68">
        <v>12248</v>
      </c>
      <c r="G1967" s="366">
        <v>0.90972222222222221</v>
      </c>
      <c r="H1967" s="366">
        <v>0.92222222222222228</v>
      </c>
      <c r="I1967" s="68" t="s">
        <v>6263</v>
      </c>
      <c r="J1967" s="68" t="s">
        <v>6264</v>
      </c>
      <c r="K1967" s="68" t="s">
        <v>6265</v>
      </c>
    </row>
    <row r="1968" spans="2:11" ht="14.25" hidden="1" customHeight="1">
      <c r="B1968" s="364">
        <v>45801</v>
      </c>
      <c r="C1968" s="68" t="s">
        <v>6167</v>
      </c>
      <c r="D1968" s="68" t="s">
        <v>1796</v>
      </c>
      <c r="E1968" s="68" t="s">
        <v>1987</v>
      </c>
      <c r="F1968" s="68">
        <v>11861</v>
      </c>
      <c r="G1968" s="366">
        <v>0.90208333333333335</v>
      </c>
      <c r="H1968" s="366">
        <v>0.90694444444444444</v>
      </c>
      <c r="I1968" s="68" t="s">
        <v>3527</v>
      </c>
      <c r="J1968" s="68" t="s">
        <v>6266</v>
      </c>
      <c r="K1968" s="68" t="s">
        <v>6267</v>
      </c>
    </row>
    <row r="1969" spans="2:11" ht="14.25" hidden="1" customHeight="1">
      <c r="B1969" s="364">
        <v>45801</v>
      </c>
      <c r="C1969" s="68" t="s">
        <v>6167</v>
      </c>
      <c r="D1969" s="68" t="s">
        <v>1788</v>
      </c>
      <c r="E1969" s="68" t="s">
        <v>1987</v>
      </c>
      <c r="F1969" s="68">
        <v>11884</v>
      </c>
      <c r="G1969" s="366">
        <v>0.8881944444444444</v>
      </c>
      <c r="H1969" s="366">
        <v>0.89027777777777772</v>
      </c>
      <c r="I1969" s="68" t="s">
        <v>6268</v>
      </c>
      <c r="J1969" s="68" t="s">
        <v>6269</v>
      </c>
      <c r="K1969" s="68" t="s">
        <v>6265</v>
      </c>
    </row>
    <row r="1970" spans="2:11" ht="14.25" hidden="1" customHeight="1">
      <c r="B1970" s="364">
        <v>45801</v>
      </c>
      <c r="C1970" s="68" t="s">
        <v>6167</v>
      </c>
      <c r="D1970" s="68" t="s">
        <v>1800</v>
      </c>
      <c r="E1970" s="68" t="s">
        <v>1987</v>
      </c>
      <c r="F1970" s="68">
        <v>10606</v>
      </c>
      <c r="G1970" s="366">
        <v>0.88194444444444442</v>
      </c>
      <c r="H1970" s="366">
        <v>0.88611111111111107</v>
      </c>
      <c r="I1970" s="68" t="s">
        <v>6270</v>
      </c>
      <c r="J1970" s="68" t="s">
        <v>6271</v>
      </c>
      <c r="K1970" s="68" t="s">
        <v>6267</v>
      </c>
    </row>
    <row r="1971" spans="2:11" ht="14.25" hidden="1" customHeight="1">
      <c r="B1971" s="364">
        <v>45801</v>
      </c>
      <c r="C1971" s="68" t="s">
        <v>6167</v>
      </c>
      <c r="D1971" s="68" t="s">
        <v>1801</v>
      </c>
      <c r="E1971" s="68" t="s">
        <v>1987</v>
      </c>
      <c r="F1971" s="68">
        <v>11762</v>
      </c>
      <c r="G1971" s="366">
        <v>0.82777777777777772</v>
      </c>
      <c r="H1971" s="366">
        <v>0.84930555555555554</v>
      </c>
      <c r="I1971" s="68" t="s">
        <v>6272</v>
      </c>
      <c r="J1971" s="68" t="s">
        <v>6273</v>
      </c>
      <c r="K1971" s="68" t="s">
        <v>6267</v>
      </c>
    </row>
    <row r="1972" spans="2:11" ht="14.25" hidden="1" customHeight="1">
      <c r="B1972" s="364">
        <v>45801</v>
      </c>
      <c r="C1972" s="68" t="s">
        <v>6167</v>
      </c>
      <c r="D1972" s="68" t="s">
        <v>1823</v>
      </c>
      <c r="E1972" s="68" t="s">
        <v>1987</v>
      </c>
      <c r="F1972" s="68">
        <v>6940</v>
      </c>
      <c r="G1972" s="366">
        <v>0.8</v>
      </c>
      <c r="H1972" s="366">
        <v>0.87361111111111112</v>
      </c>
      <c r="I1972" s="68" t="s">
        <v>2421</v>
      </c>
      <c r="J1972" s="68" t="s">
        <v>2422</v>
      </c>
      <c r="K1972" s="68" t="s">
        <v>6265</v>
      </c>
    </row>
    <row r="1973" spans="2:11" ht="14.25" hidden="1" customHeight="1">
      <c r="B1973" s="364">
        <v>45801</v>
      </c>
      <c r="C1973" s="68" t="s">
        <v>6167</v>
      </c>
      <c r="D1973" s="68" t="s">
        <v>1826</v>
      </c>
      <c r="E1973" s="68" t="s">
        <v>1987</v>
      </c>
      <c r="F1973" s="68">
        <v>7195</v>
      </c>
      <c r="G1973" s="366">
        <v>0.81388888888888888</v>
      </c>
      <c r="H1973" s="366">
        <v>0.81666666666666665</v>
      </c>
      <c r="I1973" s="68" t="s">
        <v>6274</v>
      </c>
      <c r="J1973" s="68" t="s">
        <v>2039</v>
      </c>
      <c r="K1973" s="68" t="s">
        <v>6275</v>
      </c>
    </row>
    <row r="1974" spans="2:11" ht="14.25" hidden="1" customHeight="1">
      <c r="B1974" s="364">
        <v>45801</v>
      </c>
      <c r="C1974" s="68" t="s">
        <v>6167</v>
      </c>
      <c r="D1974" s="68" t="s">
        <v>1862</v>
      </c>
      <c r="E1974" s="68" t="s">
        <v>2004</v>
      </c>
      <c r="F1974" s="68" t="s">
        <v>382</v>
      </c>
      <c r="G1974" s="366">
        <v>0.81805555555555554</v>
      </c>
      <c r="H1974" s="366">
        <v>0.86944444444444446</v>
      </c>
      <c r="I1974" s="68" t="s">
        <v>2014</v>
      </c>
      <c r="J1974" s="68" t="s">
        <v>6276</v>
      </c>
      <c r="K1974" s="68" t="s">
        <v>6277</v>
      </c>
    </row>
    <row r="1975" spans="2:11" ht="14.25" hidden="1" customHeight="1">
      <c r="B1975" s="364">
        <v>45801</v>
      </c>
      <c r="C1975" s="68" t="s">
        <v>6167</v>
      </c>
      <c r="D1975" s="68" t="s">
        <v>216</v>
      </c>
      <c r="E1975" s="68" t="s">
        <v>1977</v>
      </c>
      <c r="F1975" s="68">
        <v>11857</v>
      </c>
      <c r="G1975" s="366">
        <v>0.84375</v>
      </c>
      <c r="H1975" s="366">
        <v>0.86527777777777781</v>
      </c>
      <c r="I1975" s="68" t="s">
        <v>6278</v>
      </c>
      <c r="J1975" s="68" t="s">
        <v>6279</v>
      </c>
      <c r="K1975" s="68" t="s">
        <v>3205</v>
      </c>
    </row>
    <row r="1976" spans="2:11" ht="14.25" hidden="1" customHeight="1">
      <c r="B1976" s="364">
        <v>45801</v>
      </c>
      <c r="C1976" s="68" t="s">
        <v>6167</v>
      </c>
      <c r="D1976" s="68" t="s">
        <v>1873</v>
      </c>
      <c r="E1976" s="68" t="s">
        <v>2004</v>
      </c>
      <c r="F1976" s="68" t="s">
        <v>382</v>
      </c>
      <c r="G1976" s="366">
        <v>0.90902777777777777</v>
      </c>
      <c r="H1976" s="366">
        <v>0.9375</v>
      </c>
      <c r="I1976" s="68" t="s">
        <v>2014</v>
      </c>
      <c r="J1976" s="68" t="s">
        <v>6280</v>
      </c>
      <c r="K1976" s="68" t="s">
        <v>4802</v>
      </c>
    </row>
    <row r="1977" spans="2:11" ht="14.25" hidden="1" customHeight="1">
      <c r="B1977" s="364">
        <v>45801</v>
      </c>
      <c r="C1977" s="68" t="s">
        <v>6167</v>
      </c>
      <c r="D1977" s="68" t="s">
        <v>1734</v>
      </c>
      <c r="E1977" s="68" t="s">
        <v>1977</v>
      </c>
      <c r="F1977" s="68">
        <v>14021</v>
      </c>
      <c r="G1977" s="366">
        <v>0.90763888888888888</v>
      </c>
      <c r="H1977" s="366">
        <v>0.97430555555555554</v>
      </c>
      <c r="I1977" s="68" t="s">
        <v>6281</v>
      </c>
      <c r="J1977" s="68" t="s">
        <v>6282</v>
      </c>
      <c r="K1977" s="68" t="s">
        <v>3205</v>
      </c>
    </row>
    <row r="1978" spans="2:11" ht="14.25" hidden="1" customHeight="1">
      <c r="B1978" s="364">
        <v>45801</v>
      </c>
      <c r="C1978" s="68" t="s">
        <v>6167</v>
      </c>
      <c r="D1978" s="68" t="s">
        <v>1744</v>
      </c>
      <c r="E1978" s="68" t="s">
        <v>1977</v>
      </c>
      <c r="F1978" s="68">
        <v>12988</v>
      </c>
      <c r="G1978" s="366">
        <v>0.91041666666666665</v>
      </c>
      <c r="H1978" s="366">
        <v>0.98611111111111116</v>
      </c>
      <c r="I1978" s="68" t="s">
        <v>6283</v>
      </c>
      <c r="J1978" s="68" t="s">
        <v>6284</v>
      </c>
      <c r="K1978" s="68" t="s">
        <v>3205</v>
      </c>
    </row>
    <row r="1979" spans="2:11" ht="14.25" hidden="1" customHeight="1">
      <c r="B1979" s="364">
        <v>45801</v>
      </c>
      <c r="C1979" s="68" t="s">
        <v>6167</v>
      </c>
      <c r="D1979" s="68" t="s">
        <v>1740</v>
      </c>
      <c r="E1979" s="68" t="s">
        <v>1977</v>
      </c>
      <c r="F1979" s="68">
        <v>14742</v>
      </c>
      <c r="G1979" s="366">
        <v>0.99861111111111112</v>
      </c>
      <c r="H1979" s="366">
        <v>8.0555555555555561E-2</v>
      </c>
      <c r="I1979" s="68" t="s">
        <v>6285</v>
      </c>
      <c r="J1979" s="68" t="s">
        <v>6286</v>
      </c>
      <c r="K1979" s="68" t="s">
        <v>4296</v>
      </c>
    </row>
    <row r="1980" spans="2:11" ht="14.25" hidden="1" customHeight="1">
      <c r="B1980" s="364">
        <v>45801</v>
      </c>
      <c r="C1980" s="68" t="s">
        <v>6167</v>
      </c>
      <c r="D1980" s="68" t="s">
        <v>1733</v>
      </c>
      <c r="E1980" s="68" t="s">
        <v>1977</v>
      </c>
      <c r="F1980" s="68">
        <v>12310</v>
      </c>
      <c r="G1980" s="366">
        <v>0.99305555555555558</v>
      </c>
      <c r="H1980" s="366">
        <v>0.125</v>
      </c>
      <c r="I1980" s="68" t="s">
        <v>6287</v>
      </c>
      <c r="J1980" s="68" t="s">
        <v>6286</v>
      </c>
      <c r="K1980" s="68" t="s">
        <v>4296</v>
      </c>
    </row>
    <row r="1981" spans="2:11" ht="14.25" hidden="1" customHeight="1">
      <c r="B1981" s="364">
        <v>45801</v>
      </c>
      <c r="C1981" s="68" t="s">
        <v>6288</v>
      </c>
      <c r="D1981" s="68" t="s">
        <v>219</v>
      </c>
      <c r="E1981" s="68" t="s">
        <v>1977</v>
      </c>
      <c r="F1981" s="68">
        <v>10485</v>
      </c>
      <c r="G1981" s="366">
        <v>2.0833333333333332E-2</v>
      </c>
      <c r="H1981" s="366">
        <v>0.16666666666666666</v>
      </c>
      <c r="I1981" s="68" t="s">
        <v>6281</v>
      </c>
      <c r="J1981" s="68" t="s">
        <v>6289</v>
      </c>
      <c r="K1981" s="68" t="s">
        <v>4296</v>
      </c>
    </row>
    <row r="1982" spans="2:11" ht="14.25" hidden="1" customHeight="1">
      <c r="B1982" s="364">
        <v>45801</v>
      </c>
      <c r="C1982" s="68" t="s">
        <v>6288</v>
      </c>
      <c r="D1982" s="68" t="s">
        <v>1743</v>
      </c>
      <c r="E1982" s="68" t="s">
        <v>1977</v>
      </c>
      <c r="F1982" s="68">
        <v>12616</v>
      </c>
      <c r="G1982" s="366">
        <v>0.10347222222222222</v>
      </c>
      <c r="H1982" s="366">
        <v>0.17083333333333334</v>
      </c>
      <c r="I1982" s="68" t="s">
        <v>6290</v>
      </c>
      <c r="J1982" s="68" t="s">
        <v>6286</v>
      </c>
      <c r="K1982" s="68" t="s">
        <v>6291</v>
      </c>
    </row>
    <row r="1983" spans="2:11" ht="14.25" hidden="1" customHeight="1">
      <c r="B1983" s="364">
        <v>45801</v>
      </c>
      <c r="C1983" s="68" t="s">
        <v>6167</v>
      </c>
      <c r="D1983" s="68" t="s">
        <v>223</v>
      </c>
      <c r="E1983" s="68" t="s">
        <v>1987</v>
      </c>
      <c r="F1983" s="68" t="s">
        <v>382</v>
      </c>
      <c r="G1983" s="366">
        <v>0.91666666666666663</v>
      </c>
      <c r="H1983" s="366">
        <v>0.11041666666666666</v>
      </c>
      <c r="I1983" s="68" t="s">
        <v>2014</v>
      </c>
      <c r="J1983" s="68" t="s">
        <v>6276</v>
      </c>
      <c r="K1983" s="68" t="s">
        <v>4296</v>
      </c>
    </row>
    <row r="1984" spans="2:11" ht="14.25" hidden="1" customHeight="1">
      <c r="B1984" s="364">
        <v>45801</v>
      </c>
      <c r="C1984" s="68" t="s">
        <v>6167</v>
      </c>
      <c r="D1984" s="68" t="s">
        <v>1867</v>
      </c>
      <c r="E1984" s="68" t="s">
        <v>2004</v>
      </c>
      <c r="F1984" s="68" t="s">
        <v>379</v>
      </c>
      <c r="G1984" s="366">
        <v>0.88541666666666663</v>
      </c>
      <c r="H1984" s="366">
        <v>0.19791666666666666</v>
      </c>
      <c r="I1984" s="68" t="s">
        <v>6292</v>
      </c>
      <c r="J1984" s="68" t="s">
        <v>6293</v>
      </c>
      <c r="K1984" s="68" t="s">
        <v>5426</v>
      </c>
    </row>
    <row r="1985" spans="2:11" ht="14.25" hidden="1" customHeight="1">
      <c r="B1985" s="364">
        <v>45802</v>
      </c>
      <c r="C1985" s="68" t="s">
        <v>6288</v>
      </c>
      <c r="D1985" s="68" t="s">
        <v>1875</v>
      </c>
      <c r="E1985" s="68" t="s">
        <v>2004</v>
      </c>
      <c r="F1985" s="68">
        <v>3681</v>
      </c>
      <c r="G1985" s="366">
        <v>0.3125</v>
      </c>
      <c r="H1985" s="366">
        <v>0.39097222222222222</v>
      </c>
      <c r="I1985" s="68" t="s">
        <v>6294</v>
      </c>
      <c r="J1985" s="68" t="s">
        <v>6295</v>
      </c>
      <c r="K1985" s="68" t="s">
        <v>6296</v>
      </c>
    </row>
    <row r="1986" spans="2:11" ht="14.25" hidden="1" customHeight="1">
      <c r="B1986" s="364">
        <v>45802</v>
      </c>
      <c r="C1986" s="68" t="s">
        <v>6288</v>
      </c>
      <c r="D1986" s="68" t="s">
        <v>1860</v>
      </c>
      <c r="E1986" s="68" t="s">
        <v>2004</v>
      </c>
      <c r="F1986" s="68">
        <v>4787</v>
      </c>
      <c r="G1986" s="366">
        <v>0.29166666666666669</v>
      </c>
      <c r="H1986" s="366">
        <v>0.44097222222222221</v>
      </c>
      <c r="I1986" s="68" t="s">
        <v>6297</v>
      </c>
      <c r="J1986" s="68" t="s">
        <v>6298</v>
      </c>
      <c r="K1986" s="68" t="s">
        <v>6299</v>
      </c>
    </row>
    <row r="1987" spans="2:11" ht="14.25" hidden="1" customHeight="1">
      <c r="B1987" s="364">
        <v>45802</v>
      </c>
      <c r="C1987" s="68" t="s">
        <v>6288</v>
      </c>
      <c r="D1987" s="68" t="s">
        <v>1746</v>
      </c>
      <c r="E1987" s="68" t="s">
        <v>1977</v>
      </c>
      <c r="F1987" s="68">
        <v>13522</v>
      </c>
      <c r="G1987" s="366">
        <v>0.29166666666666669</v>
      </c>
      <c r="H1987" s="366">
        <v>0.47916666666666669</v>
      </c>
      <c r="I1987" s="68" t="s">
        <v>3581</v>
      </c>
      <c r="J1987" s="68" t="s">
        <v>5936</v>
      </c>
      <c r="K1987" s="68" t="s">
        <v>3239</v>
      </c>
    </row>
    <row r="1988" spans="2:11" ht="14.25" hidden="1" customHeight="1">
      <c r="B1988" s="364">
        <v>45802</v>
      </c>
      <c r="C1988" s="68" t="s">
        <v>6288</v>
      </c>
      <c r="D1988" s="68" t="s">
        <v>6300</v>
      </c>
      <c r="E1988" s="68" t="s">
        <v>1977</v>
      </c>
      <c r="F1988" s="68">
        <v>5137</v>
      </c>
      <c r="G1988" s="366">
        <v>0.33333333333333331</v>
      </c>
      <c r="H1988" s="366">
        <v>0.4513888888888889</v>
      </c>
      <c r="I1988" s="68" t="s">
        <v>6301</v>
      </c>
      <c r="J1988" s="68" t="s">
        <v>6302</v>
      </c>
      <c r="K1988" s="68" t="s">
        <v>3637</v>
      </c>
    </row>
    <row r="1989" spans="2:11" ht="14.25" hidden="1" customHeight="1">
      <c r="B1989" s="364">
        <v>45802</v>
      </c>
      <c r="C1989" s="68" t="s">
        <v>6288</v>
      </c>
      <c r="D1989" s="68" t="s">
        <v>1880</v>
      </c>
      <c r="E1989" s="68" t="s">
        <v>1977</v>
      </c>
      <c r="F1989" s="68">
        <v>3870</v>
      </c>
      <c r="G1989" s="366">
        <v>0.39583333333333331</v>
      </c>
      <c r="H1989" s="366">
        <v>0.4375</v>
      </c>
      <c r="I1989" s="68" t="s">
        <v>6303</v>
      </c>
      <c r="J1989" s="68" t="s">
        <v>6304</v>
      </c>
      <c r="K1989" s="68" t="s">
        <v>3637</v>
      </c>
    </row>
    <row r="1990" spans="2:11" ht="14.25" hidden="1" customHeight="1">
      <c r="B1990" s="364">
        <v>45802</v>
      </c>
      <c r="C1990" s="365">
        <v>45843</v>
      </c>
      <c r="D1990" s="68" t="s">
        <v>90</v>
      </c>
      <c r="E1990" s="68" t="s">
        <v>1977</v>
      </c>
      <c r="F1990" s="68">
        <v>13999</v>
      </c>
      <c r="G1990" s="366">
        <v>0.3125</v>
      </c>
      <c r="H1990" s="366">
        <v>0.59722222222222221</v>
      </c>
      <c r="I1990" s="68" t="s">
        <v>6305</v>
      </c>
      <c r="J1990" s="68" t="s">
        <v>6306</v>
      </c>
      <c r="K1990" s="68" t="s">
        <v>6307</v>
      </c>
    </row>
    <row r="1991" spans="2:11" ht="14.25" hidden="1" customHeight="1">
      <c r="B1991" s="364">
        <v>45802</v>
      </c>
      <c r="C1991" s="68" t="s">
        <v>6288</v>
      </c>
      <c r="D1991" s="68" t="s">
        <v>1868</v>
      </c>
      <c r="E1991" s="68" t="s">
        <v>2004</v>
      </c>
      <c r="F1991" s="68">
        <v>3769</v>
      </c>
      <c r="G1991" s="366">
        <v>0.46527777777777779</v>
      </c>
      <c r="H1991" s="366">
        <v>0.5625</v>
      </c>
      <c r="I1991" s="68" t="s">
        <v>6308</v>
      </c>
      <c r="J1991" s="68" t="s">
        <v>6309</v>
      </c>
      <c r="K1991" s="68" t="s">
        <v>6310</v>
      </c>
    </row>
    <row r="1992" spans="2:11" ht="14.25" hidden="1" customHeight="1">
      <c r="B1992" s="364">
        <v>45802</v>
      </c>
      <c r="C1992" s="68" t="s">
        <v>6288</v>
      </c>
      <c r="D1992" s="68" t="s">
        <v>1880</v>
      </c>
      <c r="E1992" s="68" t="s">
        <v>2004</v>
      </c>
      <c r="F1992" s="68">
        <v>3870</v>
      </c>
      <c r="G1992" s="366">
        <v>0.47916666666666669</v>
      </c>
      <c r="H1992" s="366">
        <v>0.61527777777777781</v>
      </c>
      <c r="I1992" s="68" t="s">
        <v>6311</v>
      </c>
      <c r="J1992" s="68" t="s">
        <v>6312</v>
      </c>
      <c r="K1992" s="68" t="s">
        <v>6313</v>
      </c>
    </row>
    <row r="1993" spans="2:11" ht="14.25" hidden="1" customHeight="1">
      <c r="B1993" s="364">
        <v>45802</v>
      </c>
      <c r="C1993" s="68" t="s">
        <v>6288</v>
      </c>
      <c r="D1993" s="68" t="s">
        <v>89</v>
      </c>
      <c r="E1993" s="68" t="s">
        <v>1977</v>
      </c>
      <c r="F1993" s="68">
        <v>964</v>
      </c>
      <c r="G1993" s="366">
        <v>0.29166666666666669</v>
      </c>
      <c r="H1993" s="366">
        <v>0.375</v>
      </c>
      <c r="I1993" s="68" t="s">
        <v>6314</v>
      </c>
      <c r="J1993" s="68" t="s">
        <v>6315</v>
      </c>
      <c r="K1993" s="68" t="s">
        <v>6316</v>
      </c>
    </row>
    <row r="1994" spans="2:11" ht="14.25" hidden="1" customHeight="1">
      <c r="B1994" s="364">
        <v>45802</v>
      </c>
      <c r="C1994" s="68" t="s">
        <v>5571</v>
      </c>
      <c r="D1994" s="68" t="s">
        <v>1744</v>
      </c>
      <c r="E1994" s="68" t="s">
        <v>1977</v>
      </c>
      <c r="F1994" s="68">
        <v>12988</v>
      </c>
      <c r="G1994" s="366">
        <v>0.41666666666666669</v>
      </c>
      <c r="H1994" s="366">
        <v>0.46944444444444444</v>
      </c>
      <c r="I1994" s="68" t="s">
        <v>6317</v>
      </c>
      <c r="J1994" s="68" t="s">
        <v>6318</v>
      </c>
      <c r="K1994" s="68" t="s">
        <v>6316</v>
      </c>
    </row>
    <row r="1995" spans="2:11" ht="14.25" hidden="1" customHeight="1">
      <c r="B1995" s="364">
        <v>45802</v>
      </c>
      <c r="C1995" s="68" t="s">
        <v>6288</v>
      </c>
      <c r="D1995" s="68" t="s">
        <v>1746</v>
      </c>
      <c r="E1995" s="68" t="s">
        <v>1977</v>
      </c>
      <c r="F1995" s="68">
        <v>13522</v>
      </c>
      <c r="G1995" s="366">
        <v>0.3125</v>
      </c>
      <c r="H1995" s="366">
        <v>0.60763888888888884</v>
      </c>
      <c r="I1995" s="68" t="s">
        <v>6319</v>
      </c>
      <c r="J1995" s="68" t="s">
        <v>6320</v>
      </c>
      <c r="K1995" s="68" t="s">
        <v>6321</v>
      </c>
    </row>
    <row r="1996" spans="2:11" ht="14.25" hidden="1" customHeight="1">
      <c r="B1996" s="364">
        <v>45802</v>
      </c>
      <c r="C1996" s="68" t="s">
        <v>6288</v>
      </c>
      <c r="D1996" s="68" t="s">
        <v>1872</v>
      </c>
      <c r="E1996" s="68" t="s">
        <v>2004</v>
      </c>
      <c r="F1996" s="68">
        <v>3615</v>
      </c>
      <c r="G1996" s="366">
        <v>0.41666666666666669</v>
      </c>
      <c r="H1996" s="366">
        <v>0.66666666666666663</v>
      </c>
      <c r="I1996" s="68" t="s">
        <v>6322</v>
      </c>
      <c r="J1996" s="68" t="s">
        <v>6323</v>
      </c>
      <c r="K1996" s="68" t="s">
        <v>3637</v>
      </c>
    </row>
    <row r="1997" spans="2:11" ht="14.25" hidden="1" customHeight="1">
      <c r="B1997" s="364">
        <v>45802</v>
      </c>
      <c r="C1997" s="68" t="s">
        <v>6288</v>
      </c>
      <c r="D1997" s="68" t="s">
        <v>92</v>
      </c>
      <c r="E1997" s="68" t="s">
        <v>1977</v>
      </c>
      <c r="F1997" s="68">
        <v>14110</v>
      </c>
      <c r="G1997" s="366">
        <v>0.5625</v>
      </c>
      <c r="H1997" s="366">
        <v>0.61458333333333337</v>
      </c>
      <c r="I1997" s="68" t="s">
        <v>6324</v>
      </c>
      <c r="J1997" s="68" t="s">
        <v>6325</v>
      </c>
      <c r="K1997" s="68" t="s">
        <v>3637</v>
      </c>
    </row>
    <row r="1998" spans="2:11" ht="14.25" hidden="1" customHeight="1">
      <c r="B1998" s="364">
        <v>45802</v>
      </c>
      <c r="C1998" s="68" t="s">
        <v>6288</v>
      </c>
      <c r="D1998" s="68" t="s">
        <v>221</v>
      </c>
      <c r="E1998" s="68" t="s">
        <v>1977</v>
      </c>
      <c r="F1998" s="68">
        <v>10099</v>
      </c>
      <c r="G1998" s="366">
        <v>0.60416666666666663</v>
      </c>
      <c r="H1998" s="366">
        <v>0.65972222222222221</v>
      </c>
      <c r="I1998" s="68" t="s">
        <v>5195</v>
      </c>
      <c r="J1998" s="68" t="s">
        <v>6326</v>
      </c>
      <c r="K1998" s="68" t="s">
        <v>6327</v>
      </c>
    </row>
    <row r="1999" spans="2:11" ht="14.25" hidden="1" customHeight="1">
      <c r="B1999" s="364">
        <v>45802</v>
      </c>
      <c r="C1999" s="68" t="s">
        <v>6288</v>
      </c>
      <c r="D1999" s="68" t="s">
        <v>1728</v>
      </c>
      <c r="E1999" s="68" t="s">
        <v>1977</v>
      </c>
      <c r="F1999" s="68">
        <v>14973</v>
      </c>
      <c r="G1999" s="366">
        <v>0.65972222222222221</v>
      </c>
      <c r="H1999" s="366">
        <v>0.68125000000000002</v>
      </c>
      <c r="I1999" s="68" t="s">
        <v>6328</v>
      </c>
      <c r="J1999" s="68" t="s">
        <v>6329</v>
      </c>
      <c r="K1999" s="68" t="s">
        <v>2006</v>
      </c>
    </row>
    <row r="2000" spans="2:11" ht="14.25" hidden="1" customHeight="1">
      <c r="B2000" s="364">
        <v>45802</v>
      </c>
      <c r="C2000" s="68" t="s">
        <v>6288</v>
      </c>
      <c r="D2000" s="68" t="s">
        <v>90</v>
      </c>
      <c r="E2000" s="68" t="s">
        <v>1977</v>
      </c>
      <c r="F2000" s="68">
        <v>14000</v>
      </c>
      <c r="G2000" s="366">
        <v>0.79166666666666663</v>
      </c>
      <c r="H2000" s="366">
        <v>0.83958333333333335</v>
      </c>
      <c r="I2000" s="68" t="s">
        <v>6330</v>
      </c>
      <c r="J2000" s="68" t="s">
        <v>6331</v>
      </c>
      <c r="K2000" s="68" t="s">
        <v>3687</v>
      </c>
    </row>
    <row r="2001" spans="2:11" ht="14.25" hidden="1" customHeight="1">
      <c r="B2001" s="364">
        <v>45802</v>
      </c>
      <c r="C2001" s="68" t="s">
        <v>6167</v>
      </c>
      <c r="D2001" s="68" t="s">
        <v>1791</v>
      </c>
      <c r="E2001" s="68" t="s">
        <v>1987</v>
      </c>
      <c r="F2001" s="68">
        <v>11988</v>
      </c>
      <c r="G2001" s="366">
        <v>0.29166666666666669</v>
      </c>
      <c r="H2001" s="366">
        <v>0.70138888888888884</v>
      </c>
      <c r="I2001" s="68" t="s">
        <v>6332</v>
      </c>
      <c r="J2001" s="68" t="s">
        <v>6333</v>
      </c>
      <c r="K2001" s="68" t="s">
        <v>6334</v>
      </c>
    </row>
    <row r="2002" spans="2:11" ht="14.25" hidden="1" customHeight="1">
      <c r="B2002" s="364">
        <v>45802</v>
      </c>
      <c r="C2002" s="68" t="s">
        <v>6288</v>
      </c>
      <c r="D2002" s="68" t="s">
        <v>1748</v>
      </c>
      <c r="E2002" s="68" t="s">
        <v>1977</v>
      </c>
      <c r="F2002" s="68">
        <v>14244</v>
      </c>
      <c r="G2002" s="366">
        <v>0.85763888888888884</v>
      </c>
      <c r="H2002" s="366">
        <v>0.87708333333333333</v>
      </c>
      <c r="I2002" s="68" t="s">
        <v>6335</v>
      </c>
      <c r="J2002" s="68" t="s">
        <v>6336</v>
      </c>
      <c r="K2002" s="68" t="s">
        <v>2230</v>
      </c>
    </row>
    <row r="2003" spans="2:11" ht="14.25" hidden="1" customHeight="1">
      <c r="B2003" s="364">
        <v>45802</v>
      </c>
      <c r="C2003" s="68" t="s">
        <v>6288</v>
      </c>
      <c r="D2003" s="68" t="s">
        <v>1858</v>
      </c>
      <c r="E2003" s="68" t="s">
        <v>2004</v>
      </c>
      <c r="F2003" s="68">
        <v>4904</v>
      </c>
      <c r="G2003" s="366">
        <v>0.84236111111111112</v>
      </c>
      <c r="H2003" s="366">
        <v>0.87708333333333333</v>
      </c>
      <c r="I2003" s="68" t="s">
        <v>2719</v>
      </c>
      <c r="J2003" s="68" t="s">
        <v>6337</v>
      </c>
      <c r="K2003" s="68" t="s">
        <v>2230</v>
      </c>
    </row>
    <row r="2004" spans="2:11" ht="14.25" hidden="1" customHeight="1">
      <c r="B2004" s="364">
        <v>45802</v>
      </c>
      <c r="C2004" s="68" t="s">
        <v>6288</v>
      </c>
      <c r="D2004" s="68" t="s">
        <v>1767</v>
      </c>
      <c r="E2004" s="68" t="s">
        <v>1977</v>
      </c>
      <c r="F2004" s="68">
        <v>13441</v>
      </c>
      <c r="G2004" s="366">
        <v>0.79166666666666663</v>
      </c>
      <c r="H2004" s="366">
        <v>0.83958333333333335</v>
      </c>
      <c r="I2004" s="68" t="s">
        <v>6338</v>
      </c>
      <c r="J2004" s="68" t="s">
        <v>6339</v>
      </c>
      <c r="K2004" s="68" t="s">
        <v>3687</v>
      </c>
    </row>
    <row r="2005" spans="2:11" ht="14.25" hidden="1" customHeight="1">
      <c r="B2005" s="364">
        <v>45802</v>
      </c>
      <c r="C2005" s="68" t="s">
        <v>6288</v>
      </c>
      <c r="D2005" s="68" t="s">
        <v>3435</v>
      </c>
      <c r="E2005" s="68" t="s">
        <v>1977</v>
      </c>
      <c r="F2005" s="68" t="s">
        <v>379</v>
      </c>
      <c r="G2005" s="366">
        <v>0.79166666666666663</v>
      </c>
      <c r="H2005" s="366">
        <v>0.93055555555555558</v>
      </c>
      <c r="I2005" s="68" t="s">
        <v>6340</v>
      </c>
      <c r="J2005" s="68" t="s">
        <v>6341</v>
      </c>
      <c r="K2005" s="68" t="s">
        <v>2127</v>
      </c>
    </row>
    <row r="2006" spans="2:11" ht="14.25" hidden="1" customHeight="1">
      <c r="B2006" s="364">
        <v>45802</v>
      </c>
      <c r="C2006" s="68" t="s">
        <v>6288</v>
      </c>
      <c r="D2006" s="68" t="s">
        <v>1850</v>
      </c>
      <c r="E2006" s="68" t="s">
        <v>2004</v>
      </c>
      <c r="F2006" s="68" t="s">
        <v>379</v>
      </c>
      <c r="G2006" s="366">
        <v>0.79166666666666663</v>
      </c>
      <c r="H2006" s="366">
        <v>0.86458333333333337</v>
      </c>
      <c r="I2006" s="68" t="s">
        <v>6342</v>
      </c>
      <c r="J2006" s="68" t="s">
        <v>6343</v>
      </c>
      <c r="K2006" s="68" t="s">
        <v>2127</v>
      </c>
    </row>
    <row r="2007" spans="2:11" ht="14.25" hidden="1" customHeight="1">
      <c r="B2007" s="364">
        <v>45802</v>
      </c>
      <c r="C2007" s="68" t="s">
        <v>6288</v>
      </c>
      <c r="D2007" s="68" t="s">
        <v>1875</v>
      </c>
      <c r="E2007" s="68" t="s">
        <v>2004</v>
      </c>
      <c r="F2007" s="68" t="s">
        <v>379</v>
      </c>
      <c r="G2007" s="366">
        <v>0.79166666666666663</v>
      </c>
      <c r="H2007" s="366">
        <v>0.84375</v>
      </c>
      <c r="I2007" s="68" t="s">
        <v>6344</v>
      </c>
      <c r="J2007" s="68" t="s">
        <v>6345</v>
      </c>
      <c r="K2007" s="68" t="s">
        <v>2127</v>
      </c>
    </row>
    <row r="2008" spans="2:11" ht="14.25" hidden="1" customHeight="1">
      <c r="B2008" s="364">
        <v>45802</v>
      </c>
      <c r="C2008" s="68" t="s">
        <v>6288</v>
      </c>
      <c r="D2008" s="68" t="s">
        <v>88</v>
      </c>
      <c r="E2008" s="68" t="s">
        <v>1977</v>
      </c>
      <c r="F2008" s="68">
        <v>14371</v>
      </c>
      <c r="G2008" s="366">
        <v>0.95833333333333337</v>
      </c>
      <c r="H2008" s="366">
        <v>0.97916666666666663</v>
      </c>
      <c r="I2008" s="68" t="s">
        <v>6346</v>
      </c>
      <c r="J2008" s="68" t="s">
        <v>6347</v>
      </c>
      <c r="K2008" s="68" t="s">
        <v>6348</v>
      </c>
    </row>
    <row r="2009" spans="2:11" ht="14.25" hidden="1" customHeight="1">
      <c r="B2009" s="364">
        <v>45802</v>
      </c>
      <c r="C2009" s="68" t="s">
        <v>6288</v>
      </c>
      <c r="D2009" s="68" t="s">
        <v>1730</v>
      </c>
      <c r="E2009" s="68" t="s">
        <v>1977</v>
      </c>
      <c r="F2009" s="68">
        <v>14150</v>
      </c>
      <c r="G2009" s="366">
        <v>0.79166666666666663</v>
      </c>
      <c r="H2009" s="366">
        <v>0.98611111111111116</v>
      </c>
      <c r="I2009" s="68" t="s">
        <v>6349</v>
      </c>
      <c r="J2009" s="68" t="s">
        <v>6350</v>
      </c>
      <c r="K2009" s="68" t="s">
        <v>6351</v>
      </c>
    </row>
    <row r="2010" spans="2:11" ht="14.25" hidden="1" customHeight="1">
      <c r="B2010" s="364">
        <v>45802</v>
      </c>
      <c r="C2010" s="68" t="s">
        <v>6288</v>
      </c>
      <c r="D2010" s="68" t="s">
        <v>1822</v>
      </c>
      <c r="E2010" s="68" t="s">
        <v>1987</v>
      </c>
      <c r="F2010" s="68">
        <v>7069</v>
      </c>
      <c r="G2010" s="366">
        <v>0.79861111111111116</v>
      </c>
      <c r="H2010" s="366">
        <v>0.83958333333333335</v>
      </c>
      <c r="I2010" s="68" t="s">
        <v>6352</v>
      </c>
      <c r="J2010" s="68" t="s">
        <v>6353</v>
      </c>
      <c r="K2010" s="68" t="s">
        <v>6354</v>
      </c>
    </row>
    <row r="2011" spans="2:11" ht="14.25" hidden="1" customHeight="1">
      <c r="B2011" s="364">
        <v>45802</v>
      </c>
      <c r="C2011" s="68" t="s">
        <v>6288</v>
      </c>
      <c r="D2011" s="68" t="s">
        <v>219</v>
      </c>
      <c r="E2011" s="68" t="s">
        <v>1977</v>
      </c>
      <c r="F2011" s="68">
        <v>10500</v>
      </c>
      <c r="G2011" s="366">
        <v>0.91666666666666663</v>
      </c>
      <c r="H2011" s="366">
        <v>0</v>
      </c>
      <c r="I2011" s="68" t="s">
        <v>6355</v>
      </c>
      <c r="J2011" s="68" t="s">
        <v>6356</v>
      </c>
      <c r="K2011" s="68" t="s">
        <v>3687</v>
      </c>
    </row>
    <row r="2012" spans="2:11" ht="14.25" hidden="1" customHeight="1">
      <c r="B2012" s="364">
        <v>45802</v>
      </c>
      <c r="C2012" s="68" t="s">
        <v>6288</v>
      </c>
      <c r="D2012" s="68" t="s">
        <v>1789</v>
      </c>
      <c r="E2012" s="68" t="s">
        <v>1987</v>
      </c>
      <c r="F2012" s="68">
        <v>11789</v>
      </c>
      <c r="G2012" s="366">
        <v>0.80555555555555558</v>
      </c>
      <c r="H2012" s="366">
        <v>8.8888888888888892E-2</v>
      </c>
      <c r="I2012" s="68" t="s">
        <v>6357</v>
      </c>
      <c r="J2012" s="68" t="s">
        <v>6358</v>
      </c>
      <c r="K2012" s="68" t="s">
        <v>6354</v>
      </c>
    </row>
    <row r="2013" spans="2:11" ht="14.25" hidden="1" customHeight="1">
      <c r="B2013" s="364">
        <v>45802</v>
      </c>
      <c r="C2013" s="68" t="s">
        <v>6288</v>
      </c>
      <c r="D2013" s="68" t="s">
        <v>1791</v>
      </c>
      <c r="E2013" s="68" t="s">
        <v>1987</v>
      </c>
      <c r="F2013" s="68">
        <v>11988</v>
      </c>
      <c r="G2013" s="366">
        <v>0.79374999999999996</v>
      </c>
      <c r="H2013" s="366">
        <v>0.87777777777777777</v>
      </c>
      <c r="I2013" s="68" t="s">
        <v>6359</v>
      </c>
      <c r="J2013" s="68" t="s">
        <v>6360</v>
      </c>
      <c r="K2013" s="68" t="s">
        <v>6354</v>
      </c>
    </row>
    <row r="2014" spans="2:11" ht="14.25" hidden="1" customHeight="1">
      <c r="B2014" s="364">
        <v>45802</v>
      </c>
      <c r="C2014" s="68" t="s">
        <v>6361</v>
      </c>
      <c r="D2014" s="68" t="s">
        <v>1734</v>
      </c>
      <c r="E2014" s="68" t="s">
        <v>1977</v>
      </c>
      <c r="F2014" s="68">
        <v>14038</v>
      </c>
      <c r="G2014" s="366">
        <v>4.1666666666666664E-2</v>
      </c>
      <c r="H2014" s="366">
        <v>0.12152777777777778</v>
      </c>
      <c r="I2014" s="68" t="s">
        <v>6355</v>
      </c>
      <c r="J2014" s="68" t="s">
        <v>6362</v>
      </c>
      <c r="K2014" s="68" t="s">
        <v>3687</v>
      </c>
    </row>
    <row r="2015" spans="2:11" ht="14.25" hidden="1" customHeight="1">
      <c r="B2015" s="364">
        <v>45802</v>
      </c>
      <c r="C2015" s="68" t="s">
        <v>6288</v>
      </c>
      <c r="D2015" s="68" t="s">
        <v>1861</v>
      </c>
      <c r="E2015" s="68" t="s">
        <v>2004</v>
      </c>
      <c r="F2015" s="68" t="s">
        <v>379</v>
      </c>
      <c r="G2015" s="366">
        <v>4.1666666666666664E-2</v>
      </c>
      <c r="H2015" s="366">
        <v>0.18055555555555555</v>
      </c>
      <c r="I2015" s="68" t="s">
        <v>6363</v>
      </c>
      <c r="J2015" s="68" t="s">
        <v>6364</v>
      </c>
      <c r="K2015" s="68" t="s">
        <v>2127</v>
      </c>
    </row>
    <row r="2016" spans="2:11" ht="14.25" hidden="1" customHeight="1">
      <c r="B2016" s="364">
        <v>45802</v>
      </c>
      <c r="C2016" s="68" t="s">
        <v>6288</v>
      </c>
      <c r="D2016" s="68" t="s">
        <v>1863</v>
      </c>
      <c r="E2016" s="68" t="s">
        <v>2004</v>
      </c>
      <c r="F2016" s="68" t="s">
        <v>379</v>
      </c>
      <c r="G2016" s="366">
        <v>0.88541666666666663</v>
      </c>
      <c r="H2016" s="366">
        <v>0.89236111111111116</v>
      </c>
      <c r="I2016" s="68" t="s">
        <v>6344</v>
      </c>
      <c r="J2016" s="68" t="s">
        <v>6345</v>
      </c>
      <c r="K2016" s="68" t="s">
        <v>2127</v>
      </c>
    </row>
    <row r="2017" spans="2:11" ht="14.25" hidden="1" customHeight="1">
      <c r="B2017" s="364">
        <v>45802</v>
      </c>
      <c r="C2017" s="68" t="s">
        <v>6288</v>
      </c>
      <c r="D2017" s="68" t="s">
        <v>1841</v>
      </c>
      <c r="E2017" s="68" t="s">
        <v>2004</v>
      </c>
      <c r="F2017" s="68" t="s">
        <v>379</v>
      </c>
      <c r="G2017" s="366">
        <v>9.3055555555555558E-2</v>
      </c>
      <c r="H2017" s="366">
        <v>0.2048611111111111</v>
      </c>
      <c r="I2017" s="68" t="s">
        <v>6365</v>
      </c>
      <c r="J2017" s="68" t="s">
        <v>6366</v>
      </c>
      <c r="K2017" s="68" t="s">
        <v>2127</v>
      </c>
    </row>
    <row r="2018" spans="2:11" ht="14.25" hidden="1" customHeight="1">
      <c r="B2018" s="364">
        <v>45802</v>
      </c>
      <c r="C2018" s="68" t="s">
        <v>6361</v>
      </c>
      <c r="D2018" s="68" t="s">
        <v>1823</v>
      </c>
      <c r="E2018" s="68" t="s">
        <v>1987</v>
      </c>
      <c r="F2018" s="68">
        <v>6957</v>
      </c>
      <c r="G2018" s="366">
        <v>0.29166666666666669</v>
      </c>
      <c r="H2018" s="366">
        <v>0.36944444444444446</v>
      </c>
      <c r="I2018" s="68" t="s">
        <v>6367</v>
      </c>
      <c r="J2018" s="68" t="s">
        <v>6368</v>
      </c>
      <c r="K2018" s="68" t="s">
        <v>6369</v>
      </c>
    </row>
    <row r="2019" spans="2:11" ht="14.25" hidden="1" customHeight="1">
      <c r="B2019" s="364">
        <v>45802</v>
      </c>
      <c r="C2019" s="68" t="s">
        <v>6361</v>
      </c>
      <c r="D2019" s="68" t="s">
        <v>1870</v>
      </c>
      <c r="E2019" s="68" t="s">
        <v>2004</v>
      </c>
      <c r="F2019" s="68">
        <v>3648</v>
      </c>
      <c r="G2019" s="366">
        <v>0.29166666666666669</v>
      </c>
      <c r="H2019" s="366">
        <v>0.375</v>
      </c>
      <c r="I2019" s="68" t="s">
        <v>6370</v>
      </c>
      <c r="J2019" s="68" t="s">
        <v>6371</v>
      </c>
      <c r="K2019" s="68" t="s">
        <v>6372</v>
      </c>
    </row>
    <row r="2020" spans="2:11" ht="14.25" hidden="1" customHeight="1">
      <c r="B2020" s="364">
        <v>45802</v>
      </c>
      <c r="C2020" s="68" t="s">
        <v>6288</v>
      </c>
      <c r="D2020" s="68" t="s">
        <v>1856</v>
      </c>
      <c r="E2020" s="68" t="s">
        <v>2004</v>
      </c>
      <c r="F2020" s="68">
        <v>4914</v>
      </c>
      <c r="G2020" s="366">
        <v>0.3576388888888889</v>
      </c>
      <c r="H2020" s="366">
        <v>0.38194444444444442</v>
      </c>
      <c r="I2020" s="68" t="s">
        <v>6149</v>
      </c>
      <c r="J2020" s="68" t="s">
        <v>5710</v>
      </c>
      <c r="K2020" s="68" t="s">
        <v>5596</v>
      </c>
    </row>
    <row r="2021" spans="2:11" ht="14.25" hidden="1" customHeight="1">
      <c r="B2021" s="364">
        <v>45802</v>
      </c>
      <c r="C2021" s="68" t="s">
        <v>6288</v>
      </c>
      <c r="D2021" s="68" t="s">
        <v>1840</v>
      </c>
      <c r="E2021" s="68" t="s">
        <v>2004</v>
      </c>
      <c r="F2021" s="68">
        <v>5349</v>
      </c>
      <c r="G2021" s="366">
        <v>0.42708333333333331</v>
      </c>
      <c r="H2021" s="366">
        <v>0.4513888888888889</v>
      </c>
      <c r="I2021" s="68" t="s">
        <v>5173</v>
      </c>
      <c r="J2021" s="68" t="s">
        <v>5711</v>
      </c>
      <c r="K2021" s="68" t="s">
        <v>5596</v>
      </c>
    </row>
    <row r="2022" spans="2:11" ht="14.25" hidden="1" customHeight="1">
      <c r="B2022" s="364">
        <v>45802</v>
      </c>
      <c r="C2022" s="68" t="s">
        <v>6288</v>
      </c>
      <c r="D2022" s="68" t="s">
        <v>1850</v>
      </c>
      <c r="E2022" s="68" t="s">
        <v>2004</v>
      </c>
      <c r="F2022" s="68">
        <v>5137</v>
      </c>
      <c r="G2022" s="366">
        <v>0.45833333333333331</v>
      </c>
      <c r="H2022" s="366">
        <v>0.47222222222222221</v>
      </c>
      <c r="I2022" s="68" t="s">
        <v>5182</v>
      </c>
      <c r="J2022" s="68" t="s">
        <v>5183</v>
      </c>
      <c r="K2022" s="68" t="s">
        <v>6373</v>
      </c>
    </row>
    <row r="2023" spans="2:11" ht="14.25" hidden="1" customHeight="1">
      <c r="B2023" s="364">
        <v>45802</v>
      </c>
      <c r="C2023" s="68" t="s">
        <v>6288</v>
      </c>
      <c r="D2023" s="68" t="s">
        <v>1860</v>
      </c>
      <c r="E2023" s="68" t="s">
        <v>2004</v>
      </c>
      <c r="F2023" s="68">
        <v>4788</v>
      </c>
      <c r="G2023" s="366">
        <v>0.54166666666666663</v>
      </c>
      <c r="H2023" s="366">
        <v>0.59305555555555556</v>
      </c>
      <c r="I2023" s="68" t="s">
        <v>5309</v>
      </c>
      <c r="J2023" s="68" t="s">
        <v>5310</v>
      </c>
      <c r="K2023" s="68" t="s">
        <v>5596</v>
      </c>
    </row>
    <row r="2024" spans="2:11" ht="14.25" hidden="1" customHeight="1">
      <c r="B2024" s="364">
        <v>45802</v>
      </c>
      <c r="C2024" s="68" t="s">
        <v>6288</v>
      </c>
      <c r="D2024" s="68" t="s">
        <v>1874</v>
      </c>
      <c r="E2024" s="68" t="s">
        <v>2004</v>
      </c>
      <c r="F2024" s="68">
        <v>3766</v>
      </c>
      <c r="G2024" s="366">
        <v>0.58333333333333337</v>
      </c>
      <c r="H2024" s="366">
        <v>0.60486111111111107</v>
      </c>
      <c r="I2024" s="68" t="s">
        <v>6156</v>
      </c>
      <c r="J2024" s="68" t="s">
        <v>6036</v>
      </c>
      <c r="K2024" s="68" t="s">
        <v>6374</v>
      </c>
    </row>
    <row r="2025" spans="2:11" ht="14.25" hidden="1" customHeight="1">
      <c r="B2025" s="364">
        <v>45802</v>
      </c>
      <c r="C2025" s="68" t="s">
        <v>6288</v>
      </c>
      <c r="D2025" s="68" t="s">
        <v>1740</v>
      </c>
      <c r="E2025" s="68" t="s">
        <v>1977</v>
      </c>
      <c r="F2025" s="68">
        <v>14752</v>
      </c>
      <c r="G2025" s="366">
        <v>0.60416666666666663</v>
      </c>
      <c r="H2025" s="366">
        <v>0.61319444444444449</v>
      </c>
      <c r="I2025" s="68" t="s">
        <v>309</v>
      </c>
      <c r="J2025" s="68" t="s">
        <v>310</v>
      </c>
      <c r="K2025" s="68" t="s">
        <v>6375</v>
      </c>
    </row>
    <row r="2026" spans="2:11" ht="14.25" hidden="1" customHeight="1">
      <c r="B2026" s="364">
        <v>45802</v>
      </c>
      <c r="C2026" s="68" t="s">
        <v>6288</v>
      </c>
      <c r="D2026" s="68" t="s">
        <v>1736</v>
      </c>
      <c r="E2026" s="68" t="s">
        <v>1977</v>
      </c>
      <c r="F2026" s="68">
        <v>11027</v>
      </c>
      <c r="G2026" s="366">
        <v>0.60416666666666663</v>
      </c>
      <c r="H2026" s="366">
        <v>0.63958333333333328</v>
      </c>
      <c r="I2026" s="68" t="s">
        <v>1127</v>
      </c>
      <c r="J2026" s="68" t="s">
        <v>5327</v>
      </c>
      <c r="K2026" s="68" t="s">
        <v>6376</v>
      </c>
    </row>
    <row r="2027" spans="2:11" ht="14.25" hidden="1" customHeight="1">
      <c r="B2027" s="364">
        <v>45802</v>
      </c>
      <c r="C2027" s="68" t="s">
        <v>6288</v>
      </c>
      <c r="D2027" s="68" t="s">
        <v>1861</v>
      </c>
      <c r="E2027" s="68" t="s">
        <v>2004</v>
      </c>
      <c r="F2027" s="68">
        <v>4771</v>
      </c>
      <c r="G2027" s="366">
        <v>0.625</v>
      </c>
      <c r="H2027" s="366">
        <v>0.6743055555555556</v>
      </c>
      <c r="I2027" s="68" t="s">
        <v>5182</v>
      </c>
      <c r="J2027" s="68" t="s">
        <v>5183</v>
      </c>
      <c r="K2027" s="68" t="s">
        <v>6376</v>
      </c>
    </row>
    <row r="2028" spans="2:11" ht="14.25" hidden="1" customHeight="1">
      <c r="B2028" s="364">
        <v>45802</v>
      </c>
      <c r="C2028" s="68" t="s">
        <v>6288</v>
      </c>
      <c r="D2028" s="68" t="s">
        <v>100</v>
      </c>
      <c r="E2028" s="68" t="s">
        <v>1977</v>
      </c>
      <c r="F2028" s="68">
        <v>13143</v>
      </c>
      <c r="G2028" s="366">
        <v>0.83333333333333337</v>
      </c>
      <c r="H2028" s="366">
        <v>0.85972222222222228</v>
      </c>
      <c r="I2028" s="68" t="s">
        <v>903</v>
      </c>
      <c r="J2028" s="68" t="s">
        <v>904</v>
      </c>
      <c r="K2028" s="68" t="s">
        <v>6377</v>
      </c>
    </row>
    <row r="2029" spans="2:11" ht="14.25" hidden="1" customHeight="1">
      <c r="B2029" s="364">
        <v>45802</v>
      </c>
      <c r="C2029" s="68" t="s">
        <v>6288</v>
      </c>
      <c r="D2029" s="68" t="s">
        <v>1739</v>
      </c>
      <c r="E2029" s="68" t="s">
        <v>1977</v>
      </c>
      <c r="F2029" s="68">
        <v>13361</v>
      </c>
      <c r="G2029" s="366">
        <v>0.75</v>
      </c>
      <c r="H2029" s="366">
        <v>0.86527777777777781</v>
      </c>
      <c r="I2029" s="68" t="s">
        <v>5176</v>
      </c>
      <c r="J2029" s="68" t="s">
        <v>5177</v>
      </c>
      <c r="K2029" s="68" t="s">
        <v>6378</v>
      </c>
    </row>
    <row r="2030" spans="2:11" ht="14.25" hidden="1" customHeight="1">
      <c r="B2030" s="364">
        <v>45802</v>
      </c>
      <c r="C2030" s="68" t="s">
        <v>6288</v>
      </c>
      <c r="D2030" s="68" t="s">
        <v>1864</v>
      </c>
      <c r="E2030" s="68" t="s">
        <v>2004</v>
      </c>
      <c r="F2030" s="68">
        <v>4252</v>
      </c>
      <c r="G2030" s="366">
        <v>0.85416666666666663</v>
      </c>
      <c r="H2030" s="366">
        <v>0.88958333333333328</v>
      </c>
      <c r="I2030" s="68" t="s">
        <v>5322</v>
      </c>
      <c r="J2030" s="68" t="s">
        <v>5323</v>
      </c>
      <c r="K2030" s="68" t="s">
        <v>6378</v>
      </c>
    </row>
    <row r="2031" spans="2:11" ht="14.25" hidden="1" customHeight="1">
      <c r="B2031" s="364">
        <v>45802</v>
      </c>
      <c r="C2031" s="68" t="s">
        <v>6288</v>
      </c>
      <c r="D2031" s="68" t="s">
        <v>1845</v>
      </c>
      <c r="E2031" s="68" t="s">
        <v>2004</v>
      </c>
      <c r="F2031" s="68">
        <v>4979</v>
      </c>
      <c r="G2031" s="366">
        <v>0.75</v>
      </c>
      <c r="H2031" s="366">
        <v>0.95277777777777772</v>
      </c>
      <c r="I2031" s="68" t="s">
        <v>1127</v>
      </c>
      <c r="J2031" s="68" t="s">
        <v>5327</v>
      </c>
      <c r="K2031" s="68" t="s">
        <v>6378</v>
      </c>
    </row>
    <row r="2032" spans="2:11" ht="14.25" hidden="1" customHeight="1">
      <c r="B2032" s="364">
        <v>45802</v>
      </c>
      <c r="C2032" s="68" t="s">
        <v>6288</v>
      </c>
      <c r="D2032" s="68" t="s">
        <v>1844</v>
      </c>
      <c r="E2032" s="68" t="s">
        <v>2004</v>
      </c>
      <c r="F2032" s="68">
        <v>5020</v>
      </c>
      <c r="G2032" s="366">
        <v>4.8611111111111112E-2</v>
      </c>
      <c r="H2032" s="366">
        <v>7.3611111111111113E-2</v>
      </c>
      <c r="I2032" s="68" t="s">
        <v>5322</v>
      </c>
      <c r="J2032" s="68" t="s">
        <v>5323</v>
      </c>
      <c r="K2032" s="68" t="s">
        <v>6379</v>
      </c>
    </row>
    <row r="2033" spans="2:11" ht="14.25" hidden="1" customHeight="1">
      <c r="B2033" s="364">
        <v>45802</v>
      </c>
      <c r="C2033" s="68" t="s">
        <v>6288</v>
      </c>
      <c r="D2033" s="68" t="s">
        <v>1878</v>
      </c>
      <c r="E2033" s="68" t="s">
        <v>2004</v>
      </c>
      <c r="F2033" s="68">
        <v>3840</v>
      </c>
      <c r="G2033" s="366">
        <v>6.9444444444444448E-2</v>
      </c>
      <c r="H2033" s="366">
        <v>9.4444444444444442E-2</v>
      </c>
      <c r="I2033" s="68" t="s">
        <v>6380</v>
      </c>
      <c r="J2033" s="68" t="s">
        <v>6381</v>
      </c>
      <c r="K2033" s="68" t="s">
        <v>6382</v>
      </c>
    </row>
    <row r="2034" spans="2:11" ht="14.25" hidden="1" customHeight="1">
      <c r="B2034" s="364">
        <v>45802</v>
      </c>
      <c r="C2034" s="68" t="s">
        <v>6288</v>
      </c>
      <c r="D2034" s="68" t="s">
        <v>94</v>
      </c>
      <c r="E2034" s="68" t="s">
        <v>1977</v>
      </c>
      <c r="F2034" s="68">
        <v>11406</v>
      </c>
      <c r="G2034" s="366">
        <v>9.7222222222222224E-2</v>
      </c>
      <c r="H2034" s="366">
        <v>0.1125</v>
      </c>
      <c r="I2034" s="68" t="s">
        <v>1127</v>
      </c>
      <c r="J2034" s="68" t="s">
        <v>5327</v>
      </c>
      <c r="K2034" s="68" t="s">
        <v>6382</v>
      </c>
    </row>
    <row r="2035" spans="2:11" ht="14.25" hidden="1" customHeight="1">
      <c r="B2035" s="364">
        <v>45802</v>
      </c>
      <c r="C2035" s="68" t="s">
        <v>6288</v>
      </c>
      <c r="D2035" s="68" t="s">
        <v>94</v>
      </c>
      <c r="E2035" s="68" t="s">
        <v>1977</v>
      </c>
      <c r="F2035" s="68">
        <v>11407</v>
      </c>
      <c r="G2035" s="366">
        <v>0.15972222222222221</v>
      </c>
      <c r="H2035" s="366">
        <v>0.17777777777777778</v>
      </c>
      <c r="I2035" s="68" t="s">
        <v>6156</v>
      </c>
      <c r="J2035" s="68" t="s">
        <v>6036</v>
      </c>
      <c r="K2035" s="68" t="s">
        <v>6382</v>
      </c>
    </row>
    <row r="2036" spans="2:11" ht="14.25" hidden="1" customHeight="1">
      <c r="B2036" s="364">
        <v>45802</v>
      </c>
      <c r="C2036" s="68" t="s">
        <v>6288</v>
      </c>
      <c r="D2036" s="68" t="s">
        <v>99</v>
      </c>
      <c r="E2036" s="68" t="s">
        <v>1977</v>
      </c>
      <c r="F2036" s="68">
        <v>13602</v>
      </c>
      <c r="G2036" s="366">
        <v>0.17708333333333334</v>
      </c>
      <c r="H2036" s="366">
        <v>0.19166666666666668</v>
      </c>
      <c r="I2036" s="68" t="s">
        <v>5305</v>
      </c>
      <c r="J2036" s="68" t="s">
        <v>5306</v>
      </c>
      <c r="K2036" s="68" t="s">
        <v>6382</v>
      </c>
    </row>
    <row r="2037" spans="2:11" ht="14.25" hidden="1" customHeight="1">
      <c r="B2037" s="364">
        <v>45802</v>
      </c>
      <c r="C2037" s="68" t="s">
        <v>5280</v>
      </c>
      <c r="D2037" s="68" t="s">
        <v>1749</v>
      </c>
      <c r="E2037" s="68" t="s">
        <v>1977</v>
      </c>
      <c r="F2037" s="68">
        <v>14095</v>
      </c>
      <c r="G2037" s="366">
        <v>0.74027777777777781</v>
      </c>
      <c r="H2037" s="366">
        <v>0.88124999999999998</v>
      </c>
      <c r="I2037" s="68" t="s">
        <v>903</v>
      </c>
      <c r="J2037" s="68" t="s">
        <v>904</v>
      </c>
      <c r="K2037" s="68" t="s">
        <v>6383</v>
      </c>
    </row>
    <row r="2038" spans="2:11" ht="14.25" hidden="1" customHeight="1">
      <c r="B2038" s="364">
        <v>45802</v>
      </c>
      <c r="C2038" s="68" t="s">
        <v>5280</v>
      </c>
      <c r="D2038" s="68" t="s">
        <v>1857</v>
      </c>
      <c r="E2038" s="68" t="s">
        <v>2004</v>
      </c>
      <c r="F2038" s="68">
        <v>4948</v>
      </c>
      <c r="G2038" s="366">
        <v>0.91041666666666665</v>
      </c>
      <c r="H2038" s="366">
        <v>0.92986111111111114</v>
      </c>
      <c r="I2038" s="68" t="s">
        <v>5322</v>
      </c>
      <c r="J2038" s="68" t="s">
        <v>5323</v>
      </c>
      <c r="K2038" s="68" t="s">
        <v>6384</v>
      </c>
    </row>
    <row r="2039" spans="2:11" ht="14.25" hidden="1" customHeight="1">
      <c r="B2039" s="364">
        <v>45802</v>
      </c>
      <c r="C2039" s="68" t="s">
        <v>5280</v>
      </c>
      <c r="D2039" s="68" t="s">
        <v>1736</v>
      </c>
      <c r="E2039" s="68" t="s">
        <v>1977</v>
      </c>
      <c r="F2039" s="68">
        <v>10950</v>
      </c>
      <c r="G2039" s="366">
        <v>0.66319444444444442</v>
      </c>
      <c r="H2039" s="366">
        <v>0.95138888888888884</v>
      </c>
      <c r="I2039" s="68" t="s">
        <v>6385</v>
      </c>
      <c r="J2039" s="68" t="s">
        <v>6386</v>
      </c>
      <c r="K2039" s="68" t="s">
        <v>6383</v>
      </c>
    </row>
    <row r="2040" spans="2:11" ht="14.25" hidden="1" customHeight="1">
      <c r="B2040" s="364">
        <v>45802</v>
      </c>
      <c r="C2040" s="68" t="s">
        <v>5280</v>
      </c>
      <c r="D2040" s="68" t="s">
        <v>1736</v>
      </c>
      <c r="E2040" s="68" t="s">
        <v>1977</v>
      </c>
      <c r="F2040" s="68">
        <v>10952</v>
      </c>
      <c r="G2040" s="366">
        <v>1.3888888888888889E-3</v>
      </c>
      <c r="H2040" s="366">
        <v>2.7777777777777776E-2</v>
      </c>
      <c r="I2040" s="68" t="s">
        <v>6380</v>
      </c>
      <c r="J2040" s="68" t="s">
        <v>6381</v>
      </c>
      <c r="K2040" s="68" t="s">
        <v>6384</v>
      </c>
    </row>
    <row r="2041" spans="2:11" ht="14.25" hidden="1" customHeight="1">
      <c r="B2041" s="364">
        <v>45802</v>
      </c>
      <c r="C2041" s="68" t="s">
        <v>5280</v>
      </c>
      <c r="D2041" s="68" t="s">
        <v>1878</v>
      </c>
      <c r="E2041" s="68" t="s">
        <v>2004</v>
      </c>
      <c r="F2041" s="68">
        <v>3850</v>
      </c>
      <c r="G2041" s="366">
        <v>0.96944444444444444</v>
      </c>
      <c r="H2041" s="366">
        <v>0.13194444444444445</v>
      </c>
      <c r="I2041" s="68" t="s">
        <v>5182</v>
      </c>
      <c r="J2041" s="68" t="s">
        <v>5183</v>
      </c>
      <c r="K2041" s="68" t="s">
        <v>6383</v>
      </c>
    </row>
    <row r="2042" spans="2:11" ht="14.25" hidden="1" customHeight="1">
      <c r="B2042" s="364">
        <v>45802</v>
      </c>
      <c r="C2042" s="68" t="s">
        <v>6288</v>
      </c>
      <c r="D2042" s="68" t="s">
        <v>106</v>
      </c>
      <c r="E2042" s="68" t="s">
        <v>1977</v>
      </c>
      <c r="F2042" s="68">
        <v>13910</v>
      </c>
      <c r="G2042" s="366">
        <v>0.64583333333333337</v>
      </c>
      <c r="H2042" s="366">
        <v>0.58333333333333337</v>
      </c>
      <c r="I2042" s="68" t="s">
        <v>6387</v>
      </c>
      <c r="J2042" s="68" t="s">
        <v>6388</v>
      </c>
      <c r="K2042" s="68" t="s">
        <v>6389</v>
      </c>
    </row>
    <row r="2043" spans="2:11" ht="14.25" hidden="1" customHeight="1">
      <c r="B2043" s="364">
        <v>45803</v>
      </c>
      <c r="C2043" s="68" t="s">
        <v>6361</v>
      </c>
      <c r="D2043" s="68" t="s">
        <v>1830</v>
      </c>
      <c r="E2043" s="68" t="s">
        <v>1987</v>
      </c>
      <c r="F2043" s="68">
        <v>6731</v>
      </c>
      <c r="G2043" s="366">
        <v>0.56944444444444442</v>
      </c>
      <c r="H2043" s="366">
        <v>0.58333333333333337</v>
      </c>
      <c r="I2043" s="68" t="s">
        <v>6390</v>
      </c>
      <c r="J2043" s="68" t="s">
        <v>6391</v>
      </c>
      <c r="K2043" s="68" t="s">
        <v>6392</v>
      </c>
    </row>
    <row r="2044" spans="2:11" ht="14.25" hidden="1" customHeight="1">
      <c r="B2044" s="364">
        <v>45803</v>
      </c>
      <c r="C2044" s="68" t="s">
        <v>6361</v>
      </c>
      <c r="D2044" s="68" t="s">
        <v>1840</v>
      </c>
      <c r="E2044" s="68" t="s">
        <v>2004</v>
      </c>
      <c r="F2044" s="68">
        <v>5369</v>
      </c>
      <c r="G2044" s="366">
        <v>0.54166666666666663</v>
      </c>
      <c r="H2044" s="366">
        <v>0.61527777777777781</v>
      </c>
      <c r="I2044" s="68" t="s">
        <v>6393</v>
      </c>
      <c r="J2044" s="68" t="s">
        <v>6394</v>
      </c>
      <c r="K2044" s="68" t="s">
        <v>6395</v>
      </c>
    </row>
    <row r="2045" spans="2:11" ht="14.25" hidden="1" customHeight="1">
      <c r="B2045" s="364">
        <v>45803</v>
      </c>
      <c r="C2045" s="68" t="s">
        <v>6361</v>
      </c>
      <c r="D2045" s="68" t="s">
        <v>1749</v>
      </c>
      <c r="E2045" s="68" t="s">
        <v>1977</v>
      </c>
      <c r="F2045" s="68">
        <v>14185</v>
      </c>
      <c r="G2045" s="366">
        <v>0.5</v>
      </c>
      <c r="H2045" s="366">
        <v>0.62847222222222221</v>
      </c>
      <c r="I2045" s="68" t="s">
        <v>6396</v>
      </c>
      <c r="J2045" s="68" t="s">
        <v>6397</v>
      </c>
      <c r="K2045" s="68" t="s">
        <v>6398</v>
      </c>
    </row>
    <row r="2046" spans="2:11" ht="14.25" hidden="1" customHeight="1">
      <c r="B2046" s="364">
        <v>45803</v>
      </c>
      <c r="C2046" s="68" t="s">
        <v>6361</v>
      </c>
      <c r="D2046" s="68" t="s">
        <v>1746</v>
      </c>
      <c r="E2046" s="68" t="s">
        <v>1977</v>
      </c>
      <c r="F2046" s="68">
        <v>13529</v>
      </c>
      <c r="G2046" s="366">
        <v>0.3125</v>
      </c>
      <c r="H2046" s="366">
        <v>0.57638888888888884</v>
      </c>
      <c r="I2046" s="68" t="s">
        <v>6399</v>
      </c>
      <c r="J2046" s="68" t="s">
        <v>6400</v>
      </c>
      <c r="K2046" s="68" t="s">
        <v>6401</v>
      </c>
    </row>
    <row r="2047" spans="2:11" ht="14.25" hidden="1" customHeight="1">
      <c r="B2047" s="364">
        <v>45803</v>
      </c>
      <c r="C2047" s="68" t="s">
        <v>6361</v>
      </c>
      <c r="D2047" s="68" t="s">
        <v>1755</v>
      </c>
      <c r="E2047" s="68" t="s">
        <v>1977</v>
      </c>
      <c r="F2047" s="68">
        <v>13952</v>
      </c>
      <c r="G2047" s="366">
        <v>0.41666666666666669</v>
      </c>
      <c r="H2047" s="366">
        <v>0.45833333333333331</v>
      </c>
      <c r="I2047" s="68" t="s">
        <v>4080</v>
      </c>
      <c r="J2047" s="68" t="s">
        <v>6402</v>
      </c>
      <c r="K2047" s="68" t="s">
        <v>6403</v>
      </c>
    </row>
    <row r="2048" spans="2:11" ht="14.25" hidden="1" customHeight="1">
      <c r="B2048" s="364">
        <v>45803</v>
      </c>
      <c r="C2048" s="68" t="s">
        <v>6361</v>
      </c>
      <c r="D2048" s="68" t="s">
        <v>1849</v>
      </c>
      <c r="E2048" s="68" t="s">
        <v>2004</v>
      </c>
      <c r="F2048" s="68">
        <v>5199</v>
      </c>
      <c r="G2048" s="366">
        <v>0.45833333333333331</v>
      </c>
      <c r="H2048" s="366">
        <v>0.64444444444444449</v>
      </c>
      <c r="I2048" s="68" t="s">
        <v>6404</v>
      </c>
      <c r="J2048" s="68" t="s">
        <v>6405</v>
      </c>
      <c r="K2048" s="68" t="s">
        <v>6406</v>
      </c>
    </row>
    <row r="2049" spans="2:11" ht="14.25" hidden="1" customHeight="1">
      <c r="B2049" s="364">
        <v>45803</v>
      </c>
      <c r="C2049" s="68" t="s">
        <v>6361</v>
      </c>
      <c r="D2049" s="68" t="s">
        <v>6407</v>
      </c>
      <c r="E2049" s="68" t="s">
        <v>1977</v>
      </c>
      <c r="F2049" s="68">
        <v>0</v>
      </c>
      <c r="G2049" s="366">
        <v>0.4375</v>
      </c>
      <c r="H2049" s="366">
        <v>0.4861111111111111</v>
      </c>
      <c r="I2049" s="68" t="s">
        <v>6408</v>
      </c>
      <c r="J2049" s="68" t="s">
        <v>6409</v>
      </c>
      <c r="K2049" s="68" t="s">
        <v>5407</v>
      </c>
    </row>
    <row r="2050" spans="2:11" ht="14.25" hidden="1" customHeight="1">
      <c r="B2050" s="364">
        <v>45803</v>
      </c>
      <c r="C2050" s="68" t="s">
        <v>6361</v>
      </c>
      <c r="D2050" s="68" t="s">
        <v>1863</v>
      </c>
      <c r="E2050" s="68" t="s">
        <v>2004</v>
      </c>
      <c r="F2050" s="68">
        <v>3559</v>
      </c>
      <c r="G2050" s="366">
        <v>0.4375</v>
      </c>
      <c r="H2050" s="366">
        <v>0.44930555555555557</v>
      </c>
      <c r="I2050" s="68" t="s">
        <v>5322</v>
      </c>
      <c r="J2050" s="68" t="s">
        <v>5323</v>
      </c>
      <c r="K2050" s="68" t="s">
        <v>6410</v>
      </c>
    </row>
    <row r="2051" spans="2:11" ht="14.25" hidden="1" customHeight="1">
      <c r="B2051" s="364">
        <v>45803</v>
      </c>
      <c r="C2051" s="68" t="s">
        <v>6361</v>
      </c>
      <c r="D2051" s="68" t="s">
        <v>1871</v>
      </c>
      <c r="E2051" s="68" t="s">
        <v>2004</v>
      </c>
      <c r="F2051" s="68">
        <v>3789</v>
      </c>
      <c r="G2051" s="366">
        <v>0.54513888888888884</v>
      </c>
      <c r="H2051" s="366">
        <v>0.60069444444444442</v>
      </c>
      <c r="I2051" s="68" t="s">
        <v>6385</v>
      </c>
      <c r="J2051" s="68" t="s">
        <v>6386</v>
      </c>
      <c r="K2051" s="68" t="s">
        <v>6411</v>
      </c>
    </row>
    <row r="2052" spans="2:11" ht="14.25" hidden="1" customHeight="1">
      <c r="B2052" s="364">
        <v>45803</v>
      </c>
      <c r="C2052" s="68" t="s">
        <v>6361</v>
      </c>
      <c r="D2052" s="68" t="s">
        <v>1843</v>
      </c>
      <c r="E2052" s="68" t="s">
        <v>2004</v>
      </c>
      <c r="F2052" s="68">
        <v>5374</v>
      </c>
      <c r="G2052" s="366">
        <v>0.58819444444444446</v>
      </c>
      <c r="H2052" s="366">
        <v>0.60347222222222219</v>
      </c>
      <c r="I2052" s="68" t="s">
        <v>6412</v>
      </c>
      <c r="J2052" s="68" t="s">
        <v>6413</v>
      </c>
      <c r="K2052" s="68" t="s">
        <v>6414</v>
      </c>
    </row>
    <row r="2053" spans="2:11" ht="14.25" hidden="1" customHeight="1">
      <c r="B2053" s="364">
        <v>45803</v>
      </c>
      <c r="C2053" s="68" t="s">
        <v>6361</v>
      </c>
      <c r="D2053" s="68" t="s">
        <v>1878</v>
      </c>
      <c r="E2053" s="68" t="s">
        <v>2004</v>
      </c>
      <c r="F2053" s="68">
        <v>3847</v>
      </c>
      <c r="G2053" s="366">
        <v>0.45208333333333334</v>
      </c>
      <c r="H2053" s="366">
        <v>0.62847222222222221</v>
      </c>
      <c r="I2053" s="68" t="s">
        <v>5322</v>
      </c>
      <c r="J2053" s="68" t="s">
        <v>5323</v>
      </c>
      <c r="K2053" s="68" t="s">
        <v>6411</v>
      </c>
    </row>
    <row r="2054" spans="2:11" ht="14.25" hidden="1" customHeight="1">
      <c r="B2054" s="364">
        <v>45803</v>
      </c>
      <c r="C2054" s="68" t="s">
        <v>5571</v>
      </c>
      <c r="D2054" s="68" t="s">
        <v>1865</v>
      </c>
      <c r="E2054" s="68" t="s">
        <v>2004</v>
      </c>
      <c r="F2054" s="68">
        <v>6494</v>
      </c>
      <c r="G2054" s="366">
        <v>0.36458333333333331</v>
      </c>
      <c r="H2054" s="366">
        <v>0.37222222222222223</v>
      </c>
      <c r="I2054" s="68" t="s">
        <v>5305</v>
      </c>
      <c r="J2054" s="68" t="s">
        <v>5306</v>
      </c>
      <c r="K2054" s="68" t="s">
        <v>6415</v>
      </c>
    </row>
    <row r="2055" spans="2:11" ht="14.25" hidden="1" customHeight="1">
      <c r="B2055" s="364">
        <v>45803</v>
      </c>
      <c r="C2055" s="68" t="s">
        <v>5571</v>
      </c>
      <c r="D2055" s="68" t="s">
        <v>1753</v>
      </c>
      <c r="E2055" s="68" t="s">
        <v>1977</v>
      </c>
      <c r="F2055" s="68">
        <v>13981</v>
      </c>
      <c r="G2055" s="366">
        <v>0.15277777777777779</v>
      </c>
      <c r="H2055" s="366">
        <v>0.38333333333333336</v>
      </c>
      <c r="I2055" s="68" t="s">
        <v>6385</v>
      </c>
      <c r="J2055" s="68" t="s">
        <v>6386</v>
      </c>
      <c r="K2055" s="68" t="s">
        <v>6416</v>
      </c>
    </row>
    <row r="2056" spans="2:11" ht="14.25" hidden="1" customHeight="1">
      <c r="B2056" s="364">
        <v>45803</v>
      </c>
      <c r="C2056" s="68" t="s">
        <v>5571</v>
      </c>
      <c r="D2056" s="68" t="s">
        <v>97</v>
      </c>
      <c r="E2056" s="68" t="s">
        <v>1977</v>
      </c>
      <c r="F2056" s="68">
        <v>14038</v>
      </c>
      <c r="G2056" s="366">
        <v>0.3888888888888889</v>
      </c>
      <c r="H2056" s="366">
        <v>0.41736111111111113</v>
      </c>
      <c r="I2056" s="68" t="s">
        <v>5176</v>
      </c>
      <c r="J2056" s="68" t="s">
        <v>5177</v>
      </c>
      <c r="K2056" s="68" t="s">
        <v>6417</v>
      </c>
    </row>
    <row r="2057" spans="2:11" ht="14.25" hidden="1" customHeight="1">
      <c r="B2057" s="364">
        <v>45803</v>
      </c>
      <c r="C2057" s="68" t="s">
        <v>5571</v>
      </c>
      <c r="D2057" s="68" t="s">
        <v>216</v>
      </c>
      <c r="E2057" s="68" t="s">
        <v>1977</v>
      </c>
      <c r="F2057" s="68">
        <v>10915</v>
      </c>
      <c r="G2057" s="366">
        <v>0.4236111111111111</v>
      </c>
      <c r="H2057" s="366">
        <v>0.44236111111111109</v>
      </c>
      <c r="I2057" s="68" t="s">
        <v>1282</v>
      </c>
      <c r="J2057" s="68" t="s">
        <v>5591</v>
      </c>
      <c r="K2057" s="68" t="s">
        <v>6417</v>
      </c>
    </row>
    <row r="2058" spans="2:11" ht="14.25" hidden="1" customHeight="1">
      <c r="B2058" s="364">
        <v>45803</v>
      </c>
      <c r="C2058" s="68" t="s">
        <v>5571</v>
      </c>
      <c r="D2058" s="68" t="s">
        <v>1726</v>
      </c>
      <c r="E2058" s="68" t="s">
        <v>1977</v>
      </c>
      <c r="F2058" s="68">
        <v>13202</v>
      </c>
      <c r="G2058" s="366">
        <v>0.54861111111111116</v>
      </c>
      <c r="H2058" s="366">
        <v>0.60069444444444442</v>
      </c>
      <c r="I2058" s="68" t="s">
        <v>1282</v>
      </c>
      <c r="J2058" s="68" t="s">
        <v>5591</v>
      </c>
      <c r="K2058" s="68" t="s">
        <v>6417</v>
      </c>
    </row>
    <row r="2059" spans="2:11" ht="14.25" hidden="1" customHeight="1">
      <c r="B2059" s="364">
        <v>45803</v>
      </c>
      <c r="C2059" s="68" t="s">
        <v>5571</v>
      </c>
      <c r="D2059" s="68" t="s">
        <v>1731</v>
      </c>
      <c r="E2059" s="68" t="s">
        <v>1977</v>
      </c>
      <c r="F2059" s="68">
        <v>12835</v>
      </c>
      <c r="G2059" s="366">
        <v>0.59027777777777779</v>
      </c>
      <c r="H2059" s="366">
        <v>0.63541666666666663</v>
      </c>
      <c r="I2059" s="68" t="s">
        <v>5182</v>
      </c>
      <c r="J2059" s="68" t="s">
        <v>5183</v>
      </c>
      <c r="K2059" s="68" t="s">
        <v>6418</v>
      </c>
    </row>
    <row r="2060" spans="2:11" ht="14.25" hidden="1" customHeight="1">
      <c r="B2060" s="364">
        <v>45803</v>
      </c>
      <c r="C2060" s="68" t="s">
        <v>5571</v>
      </c>
      <c r="D2060" s="68" t="s">
        <v>1861</v>
      </c>
      <c r="E2060" s="68" t="s">
        <v>2004</v>
      </c>
      <c r="F2060" s="68">
        <v>4746</v>
      </c>
      <c r="G2060" s="366">
        <v>0.63194444444444442</v>
      </c>
      <c r="H2060" s="366">
        <v>0.66180555555555554</v>
      </c>
      <c r="I2060" s="68" t="s">
        <v>5623</v>
      </c>
      <c r="J2060" s="68" t="s">
        <v>5185</v>
      </c>
      <c r="K2060" s="68" t="s">
        <v>6418</v>
      </c>
    </row>
    <row r="2061" spans="2:11" ht="14.25" hidden="1" customHeight="1">
      <c r="B2061" s="364">
        <v>45803</v>
      </c>
      <c r="C2061" s="68" t="s">
        <v>5571</v>
      </c>
      <c r="D2061" s="68" t="s">
        <v>94</v>
      </c>
      <c r="E2061" s="68" t="s">
        <v>1977</v>
      </c>
      <c r="F2061" s="68">
        <v>11379</v>
      </c>
      <c r="G2061" s="366">
        <v>0.67361111111111116</v>
      </c>
      <c r="H2061" s="366">
        <v>0.68680555555555556</v>
      </c>
      <c r="I2061" s="68" t="s">
        <v>5176</v>
      </c>
      <c r="J2061" s="68" t="s">
        <v>5177</v>
      </c>
      <c r="K2061" s="68" t="s">
        <v>6417</v>
      </c>
    </row>
    <row r="2062" spans="2:11" ht="14.25" hidden="1" customHeight="1">
      <c r="B2062" s="364">
        <v>45803</v>
      </c>
      <c r="C2062" s="68" t="s">
        <v>5571</v>
      </c>
      <c r="D2062" s="68" t="s">
        <v>1745</v>
      </c>
      <c r="E2062" s="68" t="s">
        <v>1977</v>
      </c>
      <c r="F2062" s="68">
        <v>13494</v>
      </c>
      <c r="G2062" s="366">
        <v>0.67013888888888884</v>
      </c>
      <c r="H2062" s="366">
        <v>0.70486111111111116</v>
      </c>
      <c r="I2062" s="68" t="s">
        <v>6380</v>
      </c>
      <c r="J2062" s="68" t="s">
        <v>6381</v>
      </c>
      <c r="K2062" s="68" t="s">
        <v>6418</v>
      </c>
    </row>
    <row r="2063" spans="2:11" ht="14.25" hidden="1" customHeight="1">
      <c r="B2063" s="364">
        <v>45803</v>
      </c>
      <c r="C2063" s="68" t="s">
        <v>5571</v>
      </c>
      <c r="D2063" s="68" t="s">
        <v>1863</v>
      </c>
      <c r="E2063" s="68" t="s">
        <v>2004</v>
      </c>
      <c r="F2063" s="68">
        <v>3519</v>
      </c>
      <c r="G2063" s="366">
        <v>0.99027777777777781</v>
      </c>
      <c r="H2063" s="366">
        <v>0.10416666666666667</v>
      </c>
      <c r="I2063" s="68" t="s">
        <v>5305</v>
      </c>
      <c r="J2063" s="68" t="s">
        <v>5306</v>
      </c>
      <c r="K2063" s="68" t="s">
        <v>6419</v>
      </c>
    </row>
    <row r="2064" spans="2:11" ht="14.25" hidden="1" customHeight="1">
      <c r="B2064" s="364">
        <v>45803</v>
      </c>
      <c r="C2064" s="68" t="s">
        <v>5571</v>
      </c>
      <c r="D2064" s="68" t="s">
        <v>1858</v>
      </c>
      <c r="E2064" s="68" t="s">
        <v>2004</v>
      </c>
      <c r="F2064" s="68">
        <v>4874</v>
      </c>
      <c r="G2064" s="366">
        <v>0.10833333333333334</v>
      </c>
      <c r="H2064" s="366">
        <v>0.15972222222222221</v>
      </c>
      <c r="I2064" s="68" t="s">
        <v>5322</v>
      </c>
      <c r="J2064" s="68" t="s">
        <v>5323</v>
      </c>
      <c r="K2064" s="68" t="s">
        <v>6377</v>
      </c>
    </row>
    <row r="2065" spans="2:11" ht="14.25" hidden="1" customHeight="1">
      <c r="B2065" s="364">
        <v>45803</v>
      </c>
      <c r="C2065" s="68" t="s">
        <v>5571</v>
      </c>
      <c r="D2065" s="68" t="s">
        <v>1842</v>
      </c>
      <c r="E2065" s="68" t="s">
        <v>2004</v>
      </c>
      <c r="F2065" s="68">
        <v>5166</v>
      </c>
      <c r="G2065" s="366">
        <v>0.15902777777777777</v>
      </c>
      <c r="H2065" s="366">
        <v>0.19791666666666666</v>
      </c>
      <c r="I2065" s="68" t="s">
        <v>6156</v>
      </c>
      <c r="J2065" s="68" t="s">
        <v>6036</v>
      </c>
      <c r="K2065" s="68" t="s">
        <v>6377</v>
      </c>
    </row>
    <row r="2066" spans="2:11" ht="14.25" hidden="1" customHeight="1">
      <c r="B2066" s="364">
        <v>45803</v>
      </c>
      <c r="C2066" s="68" t="s">
        <v>5571</v>
      </c>
      <c r="D2066" s="68" t="s">
        <v>94</v>
      </c>
      <c r="E2066" s="68" t="s">
        <v>1977</v>
      </c>
      <c r="F2066" s="68">
        <v>1138.4000000000001</v>
      </c>
      <c r="G2066" s="366">
        <v>0.16666666666666666</v>
      </c>
      <c r="H2066" s="366">
        <v>0.18402777777777779</v>
      </c>
      <c r="I2066" s="68" t="s">
        <v>1282</v>
      </c>
      <c r="J2066" s="68" t="s">
        <v>5591</v>
      </c>
      <c r="K2066" s="68" t="s">
        <v>6420</v>
      </c>
    </row>
    <row r="2067" spans="2:11" ht="14.25" hidden="1" customHeight="1">
      <c r="B2067" s="364">
        <v>45803</v>
      </c>
      <c r="C2067" s="68" t="s">
        <v>5571</v>
      </c>
      <c r="D2067" s="68" t="s">
        <v>1877</v>
      </c>
      <c r="E2067" s="68" t="s">
        <v>2004</v>
      </c>
      <c r="F2067" s="68">
        <v>3683</v>
      </c>
      <c r="G2067" s="366">
        <v>0.19583333333333333</v>
      </c>
      <c r="H2067" s="366">
        <v>0.22916666666666666</v>
      </c>
      <c r="I2067" s="68" t="s">
        <v>5322</v>
      </c>
      <c r="J2067" s="68" t="s">
        <v>5323</v>
      </c>
      <c r="K2067" s="68" t="s">
        <v>6377</v>
      </c>
    </row>
    <row r="2068" spans="2:11" ht="14.25" hidden="1" customHeight="1">
      <c r="B2068" s="364">
        <v>45803</v>
      </c>
      <c r="C2068" s="68" t="s">
        <v>6361</v>
      </c>
      <c r="D2068" s="68" t="s">
        <v>1731</v>
      </c>
      <c r="E2068" s="68" t="s">
        <v>1977</v>
      </c>
      <c r="F2068" s="68">
        <v>12877</v>
      </c>
      <c r="G2068" s="366">
        <v>0.5</v>
      </c>
      <c r="H2068" s="366">
        <v>0.56527777777777777</v>
      </c>
      <c r="I2068" s="68" t="s">
        <v>6421</v>
      </c>
      <c r="J2068" s="68" t="s">
        <v>6422</v>
      </c>
      <c r="K2068" s="68" t="s">
        <v>2006</v>
      </c>
    </row>
    <row r="2069" spans="2:11" ht="14.25" hidden="1" customHeight="1">
      <c r="B2069" s="364">
        <v>45803</v>
      </c>
      <c r="C2069" s="68" t="s">
        <v>6361</v>
      </c>
      <c r="D2069" s="68" t="s">
        <v>1877</v>
      </c>
      <c r="E2069" s="68" t="s">
        <v>2004</v>
      </c>
      <c r="F2069" s="68">
        <v>3723</v>
      </c>
      <c r="G2069" s="366">
        <v>0.5</v>
      </c>
      <c r="H2069" s="366">
        <v>0.70833333333333337</v>
      </c>
      <c r="I2069" s="68" t="s">
        <v>6423</v>
      </c>
      <c r="J2069" s="68" t="s">
        <v>6424</v>
      </c>
      <c r="K2069" s="68" t="s">
        <v>6425</v>
      </c>
    </row>
    <row r="2070" spans="2:11" ht="14.25" hidden="1" customHeight="1">
      <c r="B2070" s="364">
        <v>45803</v>
      </c>
      <c r="C2070" s="68" t="s">
        <v>6361</v>
      </c>
      <c r="D2070" s="68" t="s">
        <v>1870</v>
      </c>
      <c r="E2070" s="68" t="s">
        <v>2004</v>
      </c>
      <c r="F2070" s="68">
        <v>3651</v>
      </c>
      <c r="G2070" s="366">
        <v>0.58333333333333337</v>
      </c>
      <c r="H2070" s="366">
        <v>0.66666666666666663</v>
      </c>
      <c r="I2070" s="68" t="s">
        <v>4072</v>
      </c>
      <c r="J2070" s="68" t="s">
        <v>6426</v>
      </c>
      <c r="K2070" s="68" t="s">
        <v>6427</v>
      </c>
    </row>
    <row r="2071" spans="2:11" ht="14.25" hidden="1" customHeight="1">
      <c r="B2071" s="364">
        <v>45803</v>
      </c>
      <c r="C2071" s="68" t="s">
        <v>6361</v>
      </c>
      <c r="D2071" s="68" t="s">
        <v>104</v>
      </c>
      <c r="E2071" s="68" t="s">
        <v>1977</v>
      </c>
      <c r="F2071" s="68">
        <v>13863</v>
      </c>
      <c r="G2071" s="366">
        <v>0.54166666666666663</v>
      </c>
      <c r="H2071" s="366">
        <v>0.625</v>
      </c>
      <c r="I2071" s="68" t="s">
        <v>4072</v>
      </c>
      <c r="J2071" s="368" t="s">
        <v>6428</v>
      </c>
      <c r="K2071" s="68" t="s">
        <v>6429</v>
      </c>
    </row>
    <row r="2072" spans="2:11" ht="14.25" hidden="1" customHeight="1">
      <c r="B2072" s="364">
        <v>45803</v>
      </c>
      <c r="C2072" s="68" t="s">
        <v>6361</v>
      </c>
      <c r="D2072" s="68" t="s">
        <v>1843</v>
      </c>
      <c r="E2072" s="68" t="s">
        <v>2004</v>
      </c>
      <c r="F2072" s="68">
        <v>5371</v>
      </c>
      <c r="G2072" s="366">
        <v>0.33333333333333331</v>
      </c>
      <c r="H2072" s="366">
        <v>0.45833333333333331</v>
      </c>
      <c r="I2072" s="68" t="s">
        <v>4072</v>
      </c>
      <c r="J2072" s="68" t="s">
        <v>6430</v>
      </c>
      <c r="K2072" s="68" t="s">
        <v>6429</v>
      </c>
    </row>
    <row r="2073" spans="2:11" ht="14.25" hidden="1" customHeight="1">
      <c r="B2073" s="364">
        <v>45803</v>
      </c>
      <c r="C2073" s="68" t="s">
        <v>6361</v>
      </c>
      <c r="D2073" s="68" t="s">
        <v>1840</v>
      </c>
      <c r="E2073" s="68" t="s">
        <v>2004</v>
      </c>
      <c r="F2073" s="68">
        <v>5368</v>
      </c>
      <c r="G2073" s="366">
        <v>0.33333333333333331</v>
      </c>
      <c r="H2073" s="366">
        <v>0.45833333333333331</v>
      </c>
      <c r="I2073" s="68" t="s">
        <v>4072</v>
      </c>
      <c r="J2073" s="68" t="s">
        <v>6431</v>
      </c>
      <c r="K2073" s="68" t="s">
        <v>6427</v>
      </c>
    </row>
    <row r="2074" spans="2:11" ht="14.25" hidden="1" customHeight="1">
      <c r="B2074" s="364">
        <v>45803</v>
      </c>
      <c r="C2074" s="68" t="s">
        <v>6432</v>
      </c>
      <c r="D2074" s="68" t="s">
        <v>1870</v>
      </c>
      <c r="E2074" s="68" t="s">
        <v>2004</v>
      </c>
      <c r="F2074" s="68">
        <v>3652</v>
      </c>
      <c r="G2074" s="366">
        <v>0.79166666666666663</v>
      </c>
      <c r="H2074" s="366">
        <v>0.98611111111111116</v>
      </c>
      <c r="I2074" s="68" t="s">
        <v>6433</v>
      </c>
      <c r="J2074" s="68" t="s">
        <v>6434</v>
      </c>
      <c r="K2074" s="68" t="s">
        <v>6435</v>
      </c>
    </row>
    <row r="2075" spans="2:11" ht="14.25" hidden="1" customHeight="1">
      <c r="B2075" s="364">
        <v>45803</v>
      </c>
      <c r="C2075" s="68" t="s">
        <v>6361</v>
      </c>
      <c r="D2075" s="68" t="s">
        <v>1740</v>
      </c>
      <c r="E2075" s="68" t="s">
        <v>1977</v>
      </c>
      <c r="F2075" s="68" t="s">
        <v>379</v>
      </c>
      <c r="G2075" s="366">
        <v>0.91319444444444442</v>
      </c>
      <c r="H2075" s="366">
        <v>0.10416666666666667</v>
      </c>
      <c r="I2075" s="68" t="s">
        <v>6436</v>
      </c>
      <c r="J2075" s="68" t="s">
        <v>6437</v>
      </c>
      <c r="K2075" s="68" t="s">
        <v>6438</v>
      </c>
    </row>
    <row r="2076" spans="2:11" ht="14.25" hidden="1" customHeight="1">
      <c r="B2076" s="364">
        <v>45803</v>
      </c>
      <c r="C2076" s="68" t="s">
        <v>6361</v>
      </c>
      <c r="D2076" s="68" t="s">
        <v>1742</v>
      </c>
      <c r="E2076" s="68" t="s">
        <v>1977</v>
      </c>
      <c r="F2076" s="68" t="s">
        <v>379</v>
      </c>
      <c r="G2076" s="366">
        <v>0.79166666666666663</v>
      </c>
      <c r="H2076" s="366">
        <v>0.85763888888888884</v>
      </c>
      <c r="I2076" s="68" t="s">
        <v>6439</v>
      </c>
      <c r="J2076" s="68" t="s">
        <v>6440</v>
      </c>
      <c r="K2076" s="68" t="s">
        <v>2490</v>
      </c>
    </row>
    <row r="2077" spans="2:11" ht="14.25" hidden="1" customHeight="1">
      <c r="B2077" s="364">
        <v>45803</v>
      </c>
      <c r="C2077" s="68" t="s">
        <v>5571</v>
      </c>
      <c r="D2077" s="68" t="s">
        <v>1833</v>
      </c>
      <c r="E2077" s="68" t="s">
        <v>1987</v>
      </c>
      <c r="F2077" s="68">
        <v>5925</v>
      </c>
      <c r="G2077" s="366">
        <v>0.91666666666666663</v>
      </c>
      <c r="H2077" s="366">
        <v>0.98958333333333337</v>
      </c>
      <c r="I2077" s="68" t="s">
        <v>6441</v>
      </c>
      <c r="J2077" s="68" t="s">
        <v>6442</v>
      </c>
      <c r="K2077" s="68" t="s">
        <v>6443</v>
      </c>
    </row>
    <row r="2078" spans="2:11" ht="14.25" hidden="1" customHeight="1">
      <c r="B2078" s="364">
        <v>45804</v>
      </c>
      <c r="C2078" s="68" t="s">
        <v>6444</v>
      </c>
      <c r="D2078" s="68" t="s">
        <v>1848</v>
      </c>
      <c r="E2078" s="68" t="s">
        <v>2004</v>
      </c>
      <c r="F2078" s="68">
        <v>5082</v>
      </c>
      <c r="G2078" s="366">
        <v>0.33333333333333331</v>
      </c>
      <c r="H2078" s="366">
        <v>0.625</v>
      </c>
      <c r="I2078" s="68" t="s">
        <v>6445</v>
      </c>
      <c r="J2078" s="68" t="s">
        <v>6446</v>
      </c>
      <c r="K2078" s="68" t="s">
        <v>6447</v>
      </c>
    </row>
    <row r="2079" spans="2:11" ht="14.25" hidden="1" customHeight="1">
      <c r="B2079" s="364">
        <v>45805</v>
      </c>
      <c r="C2079" s="68" t="s">
        <v>6432</v>
      </c>
      <c r="D2079" s="68" t="s">
        <v>1863</v>
      </c>
      <c r="E2079" s="68" t="s">
        <v>2004</v>
      </c>
      <c r="F2079" s="68">
        <v>3568</v>
      </c>
      <c r="G2079" s="366">
        <v>0.3125</v>
      </c>
      <c r="H2079" s="366">
        <v>0.3888888888888889</v>
      </c>
      <c r="I2079" s="68" t="s">
        <v>6448</v>
      </c>
      <c r="J2079" s="68" t="s">
        <v>6449</v>
      </c>
      <c r="K2079" s="68" t="s">
        <v>6450</v>
      </c>
    </row>
    <row r="2080" spans="2:11" ht="14.25" hidden="1" customHeight="1">
      <c r="B2080" s="364">
        <v>45805</v>
      </c>
      <c r="C2080" s="68" t="s">
        <v>6432</v>
      </c>
      <c r="D2080" s="68" t="s">
        <v>1726</v>
      </c>
      <c r="E2080" s="68" t="s">
        <v>1977</v>
      </c>
      <c r="F2080" s="68">
        <v>15254</v>
      </c>
      <c r="G2080" s="366">
        <v>0.45763888888888887</v>
      </c>
      <c r="H2080" s="366">
        <v>0.47083333333333333</v>
      </c>
      <c r="I2080" s="68" t="s">
        <v>6451</v>
      </c>
      <c r="J2080" s="68" t="s">
        <v>6452</v>
      </c>
      <c r="K2080" s="68" t="s">
        <v>6453</v>
      </c>
    </row>
    <row r="2081" spans="2:11" ht="14.25" hidden="1" customHeight="1">
      <c r="B2081" s="364">
        <v>45805</v>
      </c>
      <c r="C2081" s="68" t="s">
        <v>6432</v>
      </c>
      <c r="D2081" s="68" t="s">
        <v>1837</v>
      </c>
      <c r="E2081" s="68" t="s">
        <v>2004</v>
      </c>
      <c r="F2081" s="68">
        <v>5205</v>
      </c>
      <c r="G2081" s="366">
        <v>0.40277777777777779</v>
      </c>
      <c r="H2081" s="366">
        <v>0.42430555555555555</v>
      </c>
      <c r="I2081" s="68" t="s">
        <v>6454</v>
      </c>
      <c r="J2081" s="68" t="s">
        <v>6455</v>
      </c>
      <c r="K2081" s="68" t="s">
        <v>6456</v>
      </c>
    </row>
    <row r="2082" spans="2:11" ht="14.25" hidden="1" customHeight="1">
      <c r="B2082" s="364">
        <v>45805</v>
      </c>
      <c r="C2082" s="68" t="s">
        <v>6432</v>
      </c>
      <c r="D2082" s="68" t="s">
        <v>1829</v>
      </c>
      <c r="E2082" s="68" t="s">
        <v>1987</v>
      </c>
      <c r="F2082" s="68">
        <v>4949</v>
      </c>
      <c r="G2082" s="366">
        <v>0.29166666666666669</v>
      </c>
      <c r="H2082" s="366">
        <v>0.34930555555555554</v>
      </c>
      <c r="I2082" s="68" t="s">
        <v>6457</v>
      </c>
      <c r="J2082" s="68" t="s">
        <v>6458</v>
      </c>
      <c r="K2082" s="68" t="s">
        <v>2831</v>
      </c>
    </row>
    <row r="2083" spans="2:11" ht="14.25" hidden="1" customHeight="1">
      <c r="B2083" s="364">
        <v>45805</v>
      </c>
      <c r="C2083" s="68" t="s">
        <v>6432</v>
      </c>
      <c r="D2083" s="68" t="s">
        <v>1819</v>
      </c>
      <c r="E2083" s="68" t="s">
        <v>1987</v>
      </c>
      <c r="F2083" s="68">
        <v>7086</v>
      </c>
      <c r="G2083" s="366">
        <v>0.29166666666666669</v>
      </c>
      <c r="H2083" s="366">
        <v>0.3611111111111111</v>
      </c>
      <c r="I2083" s="68" t="s">
        <v>5788</v>
      </c>
      <c r="J2083" s="68" t="s">
        <v>6459</v>
      </c>
      <c r="K2083" s="68" t="s">
        <v>4700</v>
      </c>
    </row>
    <row r="2084" spans="2:11" ht="14.25" hidden="1" customHeight="1">
      <c r="B2084" s="364">
        <v>45805</v>
      </c>
      <c r="C2084" s="68" t="s">
        <v>6432</v>
      </c>
      <c r="D2084" s="68" t="s">
        <v>1825</v>
      </c>
      <c r="E2084" s="68" t="s">
        <v>1987</v>
      </c>
      <c r="F2084" s="68">
        <v>3806</v>
      </c>
      <c r="G2084" s="366">
        <v>0.29166666666666669</v>
      </c>
      <c r="H2084" s="366">
        <v>0.3611111111111111</v>
      </c>
      <c r="I2084" s="68" t="s">
        <v>5788</v>
      </c>
      <c r="J2084" s="68" t="s">
        <v>6460</v>
      </c>
      <c r="K2084" s="68" t="s">
        <v>5892</v>
      </c>
    </row>
    <row r="2085" spans="2:11" ht="14.25" hidden="1" customHeight="1">
      <c r="B2085" s="364">
        <v>45805</v>
      </c>
      <c r="C2085" s="68" t="s">
        <v>6432</v>
      </c>
      <c r="D2085" s="68" t="s">
        <v>1803</v>
      </c>
      <c r="E2085" s="68" t="s">
        <v>1987</v>
      </c>
      <c r="F2085" s="68">
        <v>11495</v>
      </c>
      <c r="G2085" s="366">
        <v>0.29166666666666669</v>
      </c>
      <c r="H2085" s="366">
        <v>0.4777777777777778</v>
      </c>
      <c r="I2085" s="68" t="s">
        <v>6461</v>
      </c>
      <c r="J2085" s="68" t="s">
        <v>6462</v>
      </c>
      <c r="K2085" s="68" t="s">
        <v>6463</v>
      </c>
    </row>
    <row r="2086" spans="2:11" ht="14.25" hidden="1" customHeight="1">
      <c r="B2086" s="364">
        <v>45805</v>
      </c>
      <c r="C2086" s="68" t="s">
        <v>6432</v>
      </c>
      <c r="D2086" s="68" t="s">
        <v>1830</v>
      </c>
      <c r="E2086" s="68" t="s">
        <v>1987</v>
      </c>
      <c r="F2086" s="68">
        <v>6738</v>
      </c>
      <c r="G2086" s="366">
        <v>0.29166666666666669</v>
      </c>
      <c r="H2086" s="366">
        <v>0.40763888888888888</v>
      </c>
      <c r="I2086" s="68" t="s">
        <v>6464</v>
      </c>
      <c r="J2086" s="68" t="s">
        <v>6465</v>
      </c>
      <c r="K2086" s="68" t="s">
        <v>6466</v>
      </c>
    </row>
    <row r="2087" spans="2:11" ht="14.25" hidden="1" customHeight="1">
      <c r="B2087" s="364">
        <v>45805</v>
      </c>
      <c r="C2087" s="68" t="s">
        <v>6288</v>
      </c>
      <c r="D2087" s="68" t="s">
        <v>1732</v>
      </c>
      <c r="E2087" s="68" t="s">
        <v>1977</v>
      </c>
      <c r="F2087" s="68">
        <v>14018</v>
      </c>
      <c r="G2087" s="366">
        <v>0.29166666666666669</v>
      </c>
      <c r="H2087" s="366">
        <v>0.5</v>
      </c>
      <c r="I2087" s="68" t="s">
        <v>2014</v>
      </c>
      <c r="J2087" s="68" t="s">
        <v>6467</v>
      </c>
      <c r="K2087" s="68" t="s">
        <v>6468</v>
      </c>
    </row>
    <row r="2088" spans="2:11" ht="14.25" hidden="1" customHeight="1">
      <c r="B2088" s="364">
        <v>45805</v>
      </c>
      <c r="C2088" s="68" t="s">
        <v>6432</v>
      </c>
      <c r="D2088" s="68" t="s">
        <v>1873</v>
      </c>
      <c r="E2088" s="68" t="s">
        <v>2004</v>
      </c>
      <c r="F2088" s="68">
        <v>3877</v>
      </c>
      <c r="G2088" s="366">
        <v>0.45833333333333331</v>
      </c>
      <c r="H2088" s="366">
        <v>0.59027777777777779</v>
      </c>
      <c r="I2088" s="68" t="s">
        <v>6469</v>
      </c>
      <c r="J2088" s="68" t="s">
        <v>6470</v>
      </c>
      <c r="K2088" s="68" t="s">
        <v>6471</v>
      </c>
    </row>
    <row r="2089" spans="2:11" ht="14.25" hidden="1" customHeight="1">
      <c r="B2089" s="364">
        <v>45805</v>
      </c>
      <c r="C2089" s="68" t="s">
        <v>6432</v>
      </c>
      <c r="D2089" s="68" t="s">
        <v>1860</v>
      </c>
      <c r="E2089" s="68" t="s">
        <v>2004</v>
      </c>
      <c r="F2089" s="68">
        <v>4814</v>
      </c>
      <c r="G2089" s="366">
        <v>0.48958333333333331</v>
      </c>
      <c r="H2089" s="366">
        <v>0.56527777777777777</v>
      </c>
      <c r="I2089" s="68" t="s">
        <v>712</v>
      </c>
      <c r="J2089" s="68" t="s">
        <v>6472</v>
      </c>
      <c r="K2089" s="68" t="s">
        <v>2022</v>
      </c>
    </row>
    <row r="2090" spans="2:11" ht="14.25" hidden="1" customHeight="1">
      <c r="B2090" s="364">
        <v>45805</v>
      </c>
      <c r="C2090" s="68" t="s">
        <v>6432</v>
      </c>
      <c r="D2090" s="68" t="s">
        <v>1742</v>
      </c>
      <c r="E2090" s="68" t="s">
        <v>1977</v>
      </c>
      <c r="F2090" s="68">
        <v>13919</v>
      </c>
      <c r="G2090" s="366">
        <v>0.35416666666666669</v>
      </c>
      <c r="H2090" s="366">
        <v>0.45833333333333331</v>
      </c>
      <c r="I2090" s="68" t="s">
        <v>6473</v>
      </c>
      <c r="J2090" s="68" t="s">
        <v>6474</v>
      </c>
      <c r="K2090" s="68" t="s">
        <v>6475</v>
      </c>
    </row>
    <row r="2091" spans="2:11" ht="14.25" hidden="1" customHeight="1">
      <c r="B2091" s="364">
        <v>45805</v>
      </c>
      <c r="C2091" s="68" t="s">
        <v>6432</v>
      </c>
      <c r="D2091" s="68" t="s">
        <v>1875</v>
      </c>
      <c r="E2091" s="68" t="s">
        <v>2004</v>
      </c>
      <c r="F2091" s="68">
        <v>3212</v>
      </c>
      <c r="G2091" s="366">
        <v>0.29166666666666669</v>
      </c>
      <c r="H2091" s="366">
        <v>0.36458333333333331</v>
      </c>
      <c r="I2091" s="68" t="s">
        <v>6476</v>
      </c>
      <c r="J2091" s="68" t="s">
        <v>6477</v>
      </c>
      <c r="K2091" s="68" t="s">
        <v>6475</v>
      </c>
    </row>
    <row r="2092" spans="2:11" ht="14.25" hidden="1" customHeight="1">
      <c r="B2092" s="364">
        <v>45805</v>
      </c>
      <c r="C2092" s="68" t="s">
        <v>6361</v>
      </c>
      <c r="D2092" s="68" t="s">
        <v>1746</v>
      </c>
      <c r="E2092" s="68" t="s">
        <v>1977</v>
      </c>
      <c r="F2092" s="68">
        <v>13532</v>
      </c>
      <c r="G2092" s="366">
        <v>0.54166666666666663</v>
      </c>
      <c r="H2092" s="366">
        <v>0.5625</v>
      </c>
      <c r="I2092" s="68" t="s">
        <v>6478</v>
      </c>
      <c r="J2092" s="68" t="s">
        <v>6479</v>
      </c>
      <c r="K2092" s="68" t="s">
        <v>6480</v>
      </c>
    </row>
    <row r="2093" spans="2:11" ht="14.25" hidden="1" customHeight="1">
      <c r="B2093" s="364">
        <v>45805</v>
      </c>
      <c r="C2093" s="68" t="s">
        <v>6432</v>
      </c>
      <c r="D2093" s="68" t="s">
        <v>1843</v>
      </c>
      <c r="E2093" s="68" t="s">
        <v>2004</v>
      </c>
      <c r="F2093" s="68">
        <v>5388</v>
      </c>
      <c r="G2093" s="366">
        <v>0.58333333333333337</v>
      </c>
      <c r="H2093" s="366">
        <v>0.72916666666666663</v>
      </c>
      <c r="I2093" s="68" t="s">
        <v>6481</v>
      </c>
      <c r="J2093" s="68" t="s">
        <v>6482</v>
      </c>
      <c r="K2093" s="68" t="s">
        <v>6483</v>
      </c>
    </row>
    <row r="2094" spans="2:11" ht="14.25" hidden="1" customHeight="1">
      <c r="B2094" s="364">
        <v>45805</v>
      </c>
      <c r="C2094" s="68" t="s">
        <v>6432</v>
      </c>
      <c r="D2094" s="68" t="s">
        <v>88</v>
      </c>
      <c r="E2094" s="68" t="s">
        <v>1977</v>
      </c>
      <c r="F2094" s="68">
        <v>14390</v>
      </c>
      <c r="G2094" s="366">
        <v>0.60486111111111107</v>
      </c>
      <c r="H2094" s="366">
        <v>0.64722222222222225</v>
      </c>
      <c r="I2094" s="68" t="s">
        <v>6484</v>
      </c>
      <c r="J2094" s="68" t="s">
        <v>6485</v>
      </c>
      <c r="K2094" s="68" t="s">
        <v>3714</v>
      </c>
    </row>
    <row r="2095" spans="2:11" ht="14.25" hidden="1" customHeight="1">
      <c r="B2095" s="364">
        <v>45805</v>
      </c>
      <c r="C2095" s="68" t="s">
        <v>6432</v>
      </c>
      <c r="D2095" s="68" t="s">
        <v>99</v>
      </c>
      <c r="E2095" s="68" t="s">
        <v>1977</v>
      </c>
      <c r="F2095" s="68">
        <v>13616</v>
      </c>
      <c r="G2095" s="366">
        <v>0.5854166666666667</v>
      </c>
      <c r="H2095" s="366">
        <v>0.69444444444444442</v>
      </c>
      <c r="I2095" s="68" t="s">
        <v>6486</v>
      </c>
      <c r="J2095" s="68" t="s">
        <v>6487</v>
      </c>
      <c r="K2095" s="68" t="s">
        <v>6488</v>
      </c>
    </row>
    <row r="2096" spans="2:11" ht="14.25" hidden="1" customHeight="1">
      <c r="B2096" s="364">
        <v>45805</v>
      </c>
      <c r="C2096" s="68" t="s">
        <v>6432</v>
      </c>
      <c r="D2096" s="68" t="s">
        <v>1873</v>
      </c>
      <c r="E2096" s="68" t="s">
        <v>2004</v>
      </c>
      <c r="F2096" s="68">
        <v>3877</v>
      </c>
      <c r="G2096" s="366">
        <v>0.33333333333333331</v>
      </c>
      <c r="H2096" s="366">
        <v>0.40972222222222221</v>
      </c>
      <c r="I2096" s="68" t="s">
        <v>4072</v>
      </c>
      <c r="J2096" s="68" t="s">
        <v>6489</v>
      </c>
      <c r="K2096" s="68" t="s">
        <v>6490</v>
      </c>
    </row>
    <row r="2097" spans="2:11" ht="14.25" hidden="1" customHeight="1">
      <c r="B2097" s="364">
        <v>45805</v>
      </c>
      <c r="C2097" s="68" t="s">
        <v>6432</v>
      </c>
      <c r="D2097" s="68" t="s">
        <v>98</v>
      </c>
      <c r="E2097" s="68" t="s">
        <v>1977</v>
      </c>
      <c r="F2097" s="68">
        <v>14125</v>
      </c>
      <c r="G2097" s="366">
        <v>0.41666666666666669</v>
      </c>
      <c r="H2097" s="366">
        <v>0.51041666666666663</v>
      </c>
      <c r="I2097" s="68" t="s">
        <v>4072</v>
      </c>
      <c r="J2097" s="68" t="s">
        <v>6491</v>
      </c>
      <c r="K2097" s="68" t="s">
        <v>6490</v>
      </c>
    </row>
    <row r="2098" spans="2:11" ht="14.25" hidden="1" customHeight="1">
      <c r="B2098" s="364">
        <v>45805</v>
      </c>
      <c r="C2098" s="68" t="s">
        <v>6432</v>
      </c>
      <c r="D2098" s="68" t="s">
        <v>1862</v>
      </c>
      <c r="E2098" s="68" t="s">
        <v>2004</v>
      </c>
      <c r="F2098" s="68" t="s">
        <v>379</v>
      </c>
      <c r="G2098" s="366">
        <v>0.29166666666666669</v>
      </c>
      <c r="H2098" s="366">
        <v>0.41319444444444442</v>
      </c>
      <c r="I2098" s="68" t="s">
        <v>3529</v>
      </c>
      <c r="J2098" s="68" t="s">
        <v>6492</v>
      </c>
      <c r="K2098" s="68" t="s">
        <v>3803</v>
      </c>
    </row>
    <row r="2099" spans="2:11" ht="14.25" hidden="1" customHeight="1">
      <c r="B2099" s="364">
        <v>45805</v>
      </c>
      <c r="C2099" s="68" t="s">
        <v>6432</v>
      </c>
      <c r="D2099" s="68" t="s">
        <v>1853</v>
      </c>
      <c r="E2099" s="68" t="s">
        <v>2004</v>
      </c>
      <c r="F2099" s="68">
        <v>5112</v>
      </c>
      <c r="G2099" s="366">
        <v>0.33333333333333331</v>
      </c>
      <c r="H2099" s="366">
        <v>0.41666666666666669</v>
      </c>
      <c r="I2099" s="68" t="s">
        <v>4072</v>
      </c>
      <c r="J2099" s="68" t="s">
        <v>6493</v>
      </c>
      <c r="K2099" s="68" t="s">
        <v>6490</v>
      </c>
    </row>
    <row r="2100" spans="2:11" ht="14.25" hidden="1" customHeight="1">
      <c r="B2100" s="364">
        <v>45805</v>
      </c>
      <c r="C2100" s="68" t="s">
        <v>6432</v>
      </c>
      <c r="D2100" s="68" t="s">
        <v>1855</v>
      </c>
      <c r="E2100" s="68" t="s">
        <v>2004</v>
      </c>
      <c r="F2100" s="68" t="s">
        <v>379</v>
      </c>
      <c r="G2100" s="366">
        <v>0.29166666666666669</v>
      </c>
      <c r="H2100" s="366">
        <v>0.38541666666666669</v>
      </c>
      <c r="I2100" s="68" t="s">
        <v>5221</v>
      </c>
      <c r="J2100" s="68" t="s">
        <v>6494</v>
      </c>
      <c r="K2100" s="68" t="s">
        <v>6495</v>
      </c>
    </row>
    <row r="2101" spans="2:11" ht="14.25" hidden="1" customHeight="1">
      <c r="B2101" s="364">
        <v>45805</v>
      </c>
      <c r="C2101" s="68" t="s">
        <v>6432</v>
      </c>
      <c r="D2101" s="68" t="s">
        <v>1849</v>
      </c>
      <c r="E2101" s="68" t="s">
        <v>2004</v>
      </c>
      <c r="F2101" s="68" t="s">
        <v>379</v>
      </c>
      <c r="G2101" s="366">
        <v>0.29166666666666669</v>
      </c>
      <c r="H2101" s="366">
        <v>0.38194444444444442</v>
      </c>
      <c r="I2101" s="68" t="s">
        <v>5226</v>
      </c>
      <c r="J2101" s="68" t="s">
        <v>6494</v>
      </c>
      <c r="K2101" s="68" t="s">
        <v>6495</v>
      </c>
    </row>
    <row r="2102" spans="2:11" ht="14.25" hidden="1" customHeight="1">
      <c r="B2102" s="364">
        <v>45805</v>
      </c>
      <c r="C2102" s="68" t="s">
        <v>6432</v>
      </c>
      <c r="D2102" s="68" t="s">
        <v>1739</v>
      </c>
      <c r="E2102" s="68" t="s">
        <v>1977</v>
      </c>
      <c r="F2102" s="68" t="s">
        <v>379</v>
      </c>
      <c r="G2102" s="366">
        <v>0.29166666666666669</v>
      </c>
      <c r="H2102" s="366">
        <v>0.3576388888888889</v>
      </c>
      <c r="I2102" s="68" t="s">
        <v>6496</v>
      </c>
      <c r="J2102" s="68" t="s">
        <v>6497</v>
      </c>
      <c r="K2102" s="68" t="s">
        <v>6498</v>
      </c>
    </row>
    <row r="2103" spans="2:11" ht="14.25" hidden="1" customHeight="1">
      <c r="B2103" s="364">
        <v>45805</v>
      </c>
      <c r="C2103" s="68" t="s">
        <v>6432</v>
      </c>
      <c r="D2103" s="68" t="s">
        <v>1741</v>
      </c>
      <c r="E2103" s="68" t="s">
        <v>1977</v>
      </c>
      <c r="F2103" s="68" t="s">
        <v>379</v>
      </c>
      <c r="G2103" s="366">
        <v>0.48958333333333331</v>
      </c>
      <c r="H2103" s="366">
        <v>0.55208333333333337</v>
      </c>
      <c r="I2103" s="68" t="s">
        <v>6499</v>
      </c>
      <c r="J2103" s="68" t="s">
        <v>6500</v>
      </c>
      <c r="K2103" s="68" t="s">
        <v>2702</v>
      </c>
    </row>
    <row r="2104" spans="2:11" ht="14.25" hidden="1" customHeight="1">
      <c r="B2104" s="364">
        <v>45805</v>
      </c>
      <c r="C2104" s="68" t="s">
        <v>6432</v>
      </c>
      <c r="D2104" s="68" t="s">
        <v>1745</v>
      </c>
      <c r="E2104" s="68" t="s">
        <v>1977</v>
      </c>
      <c r="F2104" s="68" t="s">
        <v>379</v>
      </c>
      <c r="G2104" s="366">
        <v>0.47569444444444442</v>
      </c>
      <c r="H2104" s="366">
        <v>0.58402777777777781</v>
      </c>
      <c r="I2104" s="68" t="s">
        <v>6501</v>
      </c>
      <c r="J2104" s="68" t="s">
        <v>6502</v>
      </c>
      <c r="K2104" s="68" t="s">
        <v>6503</v>
      </c>
    </row>
    <row r="2105" spans="2:11" ht="14.25" hidden="1" customHeight="1">
      <c r="B2105" s="364">
        <v>45805</v>
      </c>
      <c r="C2105" s="68" t="s">
        <v>6066</v>
      </c>
      <c r="D2105" s="68" t="s">
        <v>1729</v>
      </c>
      <c r="E2105" s="68" t="s">
        <v>1977</v>
      </c>
      <c r="F2105" s="68" t="s">
        <v>379</v>
      </c>
      <c r="G2105" s="366">
        <v>0.29166666666666669</v>
      </c>
      <c r="H2105" s="366">
        <v>0.68402777777777779</v>
      </c>
      <c r="I2105" s="68" t="s">
        <v>6504</v>
      </c>
      <c r="J2105" s="68" t="s">
        <v>6505</v>
      </c>
      <c r="K2105" s="68" t="s">
        <v>6503</v>
      </c>
    </row>
    <row r="2106" spans="2:11" ht="14.25" hidden="1" customHeight="1">
      <c r="B2106" s="364">
        <v>45805</v>
      </c>
      <c r="C2106" s="68" t="s">
        <v>6432</v>
      </c>
      <c r="D2106" s="68" t="s">
        <v>1859</v>
      </c>
      <c r="E2106" s="68" t="s">
        <v>2004</v>
      </c>
      <c r="F2106" s="68">
        <v>4835</v>
      </c>
      <c r="G2106" s="366">
        <v>0.41666666666666669</v>
      </c>
      <c r="H2106" s="366">
        <v>0.47916666666666669</v>
      </c>
      <c r="I2106" s="68" t="s">
        <v>4072</v>
      </c>
      <c r="J2106" s="68" t="s">
        <v>6506</v>
      </c>
      <c r="K2106" s="68" t="s">
        <v>6490</v>
      </c>
    </row>
    <row r="2107" spans="2:11" ht="14.25" hidden="1" customHeight="1">
      <c r="B2107" s="364">
        <v>45805</v>
      </c>
      <c r="C2107" s="68" t="s">
        <v>6432</v>
      </c>
      <c r="D2107" s="68" t="s">
        <v>1882</v>
      </c>
      <c r="E2107" s="68" t="s">
        <v>2004</v>
      </c>
      <c r="F2107" s="68">
        <v>4096</v>
      </c>
      <c r="G2107" s="366">
        <v>0.54513888888888884</v>
      </c>
      <c r="H2107" s="366">
        <v>0.61805555555555558</v>
      </c>
      <c r="I2107" s="68" t="s">
        <v>4072</v>
      </c>
      <c r="J2107" s="68" t="s">
        <v>6507</v>
      </c>
      <c r="K2107" s="68" t="s">
        <v>6490</v>
      </c>
    </row>
    <row r="2108" spans="2:11" ht="14.25" hidden="1" customHeight="1">
      <c r="B2108" s="364">
        <v>45805</v>
      </c>
      <c r="C2108" s="68" t="s">
        <v>6432</v>
      </c>
      <c r="D2108" s="68" t="s">
        <v>1878</v>
      </c>
      <c r="E2108" s="68" t="s">
        <v>2004</v>
      </c>
      <c r="F2108" s="68">
        <v>3858</v>
      </c>
      <c r="G2108" s="366">
        <v>0.58333333333333337</v>
      </c>
      <c r="H2108" s="366">
        <v>0.62847222222222221</v>
      </c>
      <c r="I2108" s="68" t="s">
        <v>4072</v>
      </c>
      <c r="J2108" s="68" t="s">
        <v>6508</v>
      </c>
      <c r="K2108" s="68" t="s">
        <v>6490</v>
      </c>
    </row>
    <row r="2109" spans="2:11" ht="14.25" hidden="1" customHeight="1">
      <c r="B2109" s="364">
        <v>45805</v>
      </c>
      <c r="C2109" s="68" t="s">
        <v>6432</v>
      </c>
      <c r="D2109" s="68" t="s">
        <v>1759</v>
      </c>
      <c r="E2109" s="68" t="s">
        <v>1977</v>
      </c>
      <c r="F2109" s="68">
        <v>14503</v>
      </c>
      <c r="G2109" s="366">
        <v>0.625</v>
      </c>
      <c r="H2109" s="366">
        <v>0.65625</v>
      </c>
      <c r="I2109" s="68" t="s">
        <v>4072</v>
      </c>
      <c r="J2109" s="68" t="s">
        <v>6509</v>
      </c>
      <c r="K2109" s="68" t="s">
        <v>6490</v>
      </c>
    </row>
    <row r="2110" spans="2:11" ht="14.25" hidden="1" customHeight="1">
      <c r="B2110" s="364">
        <v>45805</v>
      </c>
      <c r="C2110" s="68" t="s">
        <v>6432</v>
      </c>
      <c r="D2110" s="68" t="s">
        <v>1744</v>
      </c>
      <c r="E2110" s="68" t="s">
        <v>1977</v>
      </c>
      <c r="F2110" s="68">
        <v>13022</v>
      </c>
      <c r="G2110" s="366">
        <v>0.33333333333333331</v>
      </c>
      <c r="H2110" s="366">
        <v>0.37777777777777777</v>
      </c>
      <c r="I2110" s="68" t="s">
        <v>6510</v>
      </c>
      <c r="J2110" s="68" t="s">
        <v>6511</v>
      </c>
      <c r="K2110" s="68" t="s">
        <v>6032</v>
      </c>
    </row>
    <row r="2111" spans="2:11" ht="14.25" hidden="1" customHeight="1">
      <c r="B2111" s="364">
        <v>45805</v>
      </c>
      <c r="C2111" s="68" t="s">
        <v>6432</v>
      </c>
      <c r="D2111" s="68" t="s">
        <v>1837</v>
      </c>
      <c r="E2111" s="68" t="s">
        <v>2004</v>
      </c>
      <c r="F2111" s="68">
        <v>5205</v>
      </c>
      <c r="G2111" s="366">
        <v>0.33333333333333331</v>
      </c>
      <c r="H2111" s="366">
        <v>0.38194444444444442</v>
      </c>
      <c r="I2111" s="68" t="s">
        <v>6512</v>
      </c>
      <c r="J2111" s="68" t="s">
        <v>6513</v>
      </c>
      <c r="K2111" s="68" t="s">
        <v>6514</v>
      </c>
    </row>
    <row r="2112" spans="2:11" ht="14.25" hidden="1" customHeight="1">
      <c r="B2112" s="364">
        <v>45805</v>
      </c>
      <c r="C2112" s="68" t="s">
        <v>6432</v>
      </c>
      <c r="D2112" s="68" t="s">
        <v>1865</v>
      </c>
      <c r="E2112" s="68" t="s">
        <v>2004</v>
      </c>
      <c r="F2112" s="68">
        <v>4425</v>
      </c>
      <c r="G2112" s="366">
        <v>0.35416666666666669</v>
      </c>
      <c r="H2112" s="366">
        <v>0.38541666666666669</v>
      </c>
      <c r="I2112" s="68" t="s">
        <v>1127</v>
      </c>
      <c r="J2112" s="68" t="s">
        <v>6515</v>
      </c>
      <c r="K2112" s="68" t="s">
        <v>6516</v>
      </c>
    </row>
    <row r="2113" spans="2:11" ht="14.25" hidden="1" customHeight="1">
      <c r="B2113" s="364">
        <v>45805</v>
      </c>
      <c r="C2113" s="68" t="s">
        <v>6432</v>
      </c>
      <c r="D2113" s="68" t="s">
        <v>1741</v>
      </c>
      <c r="E2113" s="68" t="s">
        <v>1977</v>
      </c>
      <c r="F2113" s="68">
        <v>10812</v>
      </c>
      <c r="G2113" s="366">
        <v>0.33333333333333331</v>
      </c>
      <c r="H2113" s="366">
        <v>0.3888888888888889</v>
      </c>
      <c r="I2113" s="68" t="s">
        <v>5176</v>
      </c>
      <c r="J2113" s="68" t="s">
        <v>6517</v>
      </c>
      <c r="K2113" s="68" t="s">
        <v>6518</v>
      </c>
    </row>
    <row r="2114" spans="2:11" ht="14.25" hidden="1" customHeight="1">
      <c r="B2114" s="364">
        <v>45805</v>
      </c>
      <c r="C2114" s="68" t="s">
        <v>6432</v>
      </c>
      <c r="D2114" s="68" t="s">
        <v>1879</v>
      </c>
      <c r="E2114" s="68" t="s">
        <v>2004</v>
      </c>
      <c r="F2114" s="68">
        <v>3953</v>
      </c>
      <c r="G2114" s="366">
        <v>0.38541666666666669</v>
      </c>
      <c r="H2114" s="366">
        <v>0.41319444444444442</v>
      </c>
      <c r="I2114" s="68" t="s">
        <v>6385</v>
      </c>
      <c r="J2114" s="68" t="s">
        <v>6519</v>
      </c>
      <c r="K2114" s="68" t="s">
        <v>6411</v>
      </c>
    </row>
    <row r="2115" spans="2:11" ht="14.25" hidden="1" customHeight="1">
      <c r="B2115" s="364">
        <v>45805</v>
      </c>
      <c r="C2115" s="68" t="s">
        <v>6432</v>
      </c>
      <c r="D2115" s="68" t="s">
        <v>1868</v>
      </c>
      <c r="E2115" s="68" t="s">
        <v>2004</v>
      </c>
      <c r="F2115" s="68">
        <v>3792</v>
      </c>
      <c r="G2115" s="366">
        <v>0.375</v>
      </c>
      <c r="H2115" s="366">
        <v>0.43402777777777779</v>
      </c>
      <c r="I2115" s="68" t="s">
        <v>1127</v>
      </c>
      <c r="J2115" s="68" t="s">
        <v>6515</v>
      </c>
      <c r="K2115" s="68" t="s">
        <v>6148</v>
      </c>
    </row>
    <row r="2116" spans="2:11" ht="14.25" hidden="1" customHeight="1">
      <c r="B2116" s="364">
        <v>45805</v>
      </c>
      <c r="C2116" s="68" t="s">
        <v>6432</v>
      </c>
      <c r="D2116" s="68" t="s">
        <v>1866</v>
      </c>
      <c r="E2116" s="68" t="s">
        <v>2004</v>
      </c>
      <c r="F2116" s="68">
        <v>3811</v>
      </c>
      <c r="G2116" s="366">
        <v>0.47916666666666669</v>
      </c>
      <c r="H2116" s="366">
        <v>0.55694444444444446</v>
      </c>
      <c r="I2116" s="68" t="s">
        <v>6412</v>
      </c>
      <c r="J2116" s="68" t="s">
        <v>6520</v>
      </c>
      <c r="K2116" s="68" t="s">
        <v>6411</v>
      </c>
    </row>
    <row r="2117" spans="2:11" ht="14.25" hidden="1" customHeight="1">
      <c r="B2117" s="364">
        <v>45805</v>
      </c>
      <c r="C2117" s="68" t="s">
        <v>6432</v>
      </c>
      <c r="D2117" s="68" t="s">
        <v>1860</v>
      </c>
      <c r="E2117" s="68" t="s">
        <v>2004</v>
      </c>
      <c r="F2117" s="68">
        <v>4814</v>
      </c>
      <c r="G2117" s="366">
        <v>0.5625</v>
      </c>
      <c r="H2117" s="366">
        <v>0.60277777777777775</v>
      </c>
      <c r="I2117" s="68" t="s">
        <v>6512</v>
      </c>
      <c r="J2117" s="68" t="s">
        <v>6513</v>
      </c>
      <c r="K2117" s="68" t="s">
        <v>6521</v>
      </c>
    </row>
    <row r="2118" spans="2:11" ht="14.25" hidden="1" customHeight="1">
      <c r="B2118" s="364">
        <v>45805</v>
      </c>
      <c r="C2118" s="68" t="s">
        <v>6432</v>
      </c>
      <c r="D2118" s="68" t="s">
        <v>221</v>
      </c>
      <c r="E2118" s="68" t="s">
        <v>1977</v>
      </c>
      <c r="F2118" s="68">
        <v>10129</v>
      </c>
      <c r="G2118" s="366">
        <v>0.58333333333333337</v>
      </c>
      <c r="H2118" s="366">
        <v>0.61805555555555558</v>
      </c>
      <c r="I2118" s="68" t="s">
        <v>6522</v>
      </c>
      <c r="J2118" s="68" t="s">
        <v>6523</v>
      </c>
      <c r="K2118" s="68" t="s">
        <v>6524</v>
      </c>
    </row>
    <row r="2119" spans="2:11" ht="14.25" hidden="1" customHeight="1">
      <c r="B2119" s="364">
        <v>45805</v>
      </c>
      <c r="C2119" s="68" t="s">
        <v>6432</v>
      </c>
      <c r="D2119" s="68" t="s">
        <v>1856</v>
      </c>
      <c r="E2119" s="68" t="s">
        <v>2004</v>
      </c>
      <c r="F2119" s="68">
        <v>4952</v>
      </c>
      <c r="G2119" s="366">
        <v>0.6875</v>
      </c>
      <c r="H2119" s="366">
        <v>0.7006944444444444</v>
      </c>
      <c r="I2119" s="68" t="s">
        <v>6380</v>
      </c>
      <c r="J2119" s="68" t="s">
        <v>6525</v>
      </c>
      <c r="K2119" s="68" t="s">
        <v>6526</v>
      </c>
    </row>
    <row r="2120" spans="2:11" ht="14.25" hidden="1" customHeight="1">
      <c r="B2120" s="364">
        <v>45805</v>
      </c>
      <c r="C2120" s="68" t="s">
        <v>6432</v>
      </c>
      <c r="D2120" s="68" t="s">
        <v>1862</v>
      </c>
      <c r="E2120" s="68" t="s">
        <v>2004</v>
      </c>
      <c r="F2120" s="68">
        <v>4695</v>
      </c>
      <c r="G2120" s="366">
        <v>0.79166666666666663</v>
      </c>
      <c r="H2120" s="366">
        <v>0.93472222222222223</v>
      </c>
      <c r="I2120" s="68" t="s">
        <v>6527</v>
      </c>
      <c r="J2120" s="68" t="s">
        <v>6528</v>
      </c>
      <c r="K2120" s="68" t="s">
        <v>3744</v>
      </c>
    </row>
    <row r="2121" spans="2:11" ht="14.25" hidden="1" customHeight="1">
      <c r="B2121" s="364">
        <v>45805</v>
      </c>
      <c r="C2121" s="68" t="s">
        <v>6529</v>
      </c>
      <c r="D2121" s="68" t="s">
        <v>1843</v>
      </c>
      <c r="E2121" s="68" t="s">
        <v>2004</v>
      </c>
      <c r="F2121" s="68">
        <v>1</v>
      </c>
      <c r="G2121" s="366">
        <v>0.79166666666666663</v>
      </c>
      <c r="H2121" s="366">
        <v>0.94444444444444442</v>
      </c>
      <c r="I2121" s="68" t="s">
        <v>6530</v>
      </c>
      <c r="J2121" s="68" t="s">
        <v>6531</v>
      </c>
      <c r="K2121" s="68" t="s">
        <v>6532</v>
      </c>
    </row>
    <row r="2122" spans="2:11" ht="14.25" hidden="1" customHeight="1">
      <c r="B2122" s="364">
        <v>45805</v>
      </c>
      <c r="C2122" s="68" t="s">
        <v>6432</v>
      </c>
      <c r="D2122" s="68" t="s">
        <v>1743</v>
      </c>
      <c r="E2122" s="68" t="s">
        <v>1977</v>
      </c>
      <c r="F2122" s="68">
        <v>12653</v>
      </c>
      <c r="G2122" s="366">
        <v>0.29166666666666669</v>
      </c>
      <c r="H2122" s="366">
        <v>0.91319444444444442</v>
      </c>
      <c r="I2122" s="68" t="s">
        <v>6533</v>
      </c>
      <c r="J2122" s="68" t="s">
        <v>6534</v>
      </c>
      <c r="K2122" s="68" t="s">
        <v>3717</v>
      </c>
    </row>
    <row r="2123" spans="2:11" ht="14.25" hidden="1" customHeight="1">
      <c r="B2123" s="364">
        <v>45805</v>
      </c>
      <c r="C2123" s="68" t="s">
        <v>6432</v>
      </c>
      <c r="D2123" s="68" t="s">
        <v>1733</v>
      </c>
      <c r="E2123" s="68" t="s">
        <v>1977</v>
      </c>
      <c r="F2123" s="68" t="s">
        <v>6535</v>
      </c>
      <c r="G2123" s="366">
        <v>0.88541666666666663</v>
      </c>
      <c r="H2123" s="366">
        <v>0.97916666666666663</v>
      </c>
      <c r="I2123" s="68" t="s">
        <v>6536</v>
      </c>
      <c r="J2123" s="68" t="s">
        <v>6537</v>
      </c>
      <c r="K2123" s="68" t="s">
        <v>3717</v>
      </c>
    </row>
    <row r="2124" spans="2:11" ht="14.25" hidden="1" customHeight="1">
      <c r="B2124" s="364">
        <v>45805</v>
      </c>
      <c r="C2124" s="68" t="s">
        <v>6432</v>
      </c>
      <c r="D2124" s="68" t="s">
        <v>1749</v>
      </c>
      <c r="E2124" s="68" t="s">
        <v>1977</v>
      </c>
      <c r="F2124" s="68">
        <v>14203</v>
      </c>
      <c r="G2124" s="366">
        <v>0.91666666666666663</v>
      </c>
      <c r="H2124" s="366">
        <v>9.7222222222222224E-2</v>
      </c>
      <c r="I2124" s="68" t="s">
        <v>837</v>
      </c>
      <c r="J2124" s="68" t="s">
        <v>6538</v>
      </c>
      <c r="K2124" s="68" t="s">
        <v>3717</v>
      </c>
    </row>
    <row r="2125" spans="2:11" ht="14.25" hidden="1" customHeight="1">
      <c r="B2125" s="364">
        <v>45805</v>
      </c>
      <c r="C2125" s="68" t="s">
        <v>6432</v>
      </c>
      <c r="D2125" s="68" t="s">
        <v>1746</v>
      </c>
      <c r="E2125" s="68" t="s">
        <v>1977</v>
      </c>
      <c r="F2125" s="68">
        <v>13534</v>
      </c>
      <c r="G2125" s="366">
        <v>0.98333333333333328</v>
      </c>
      <c r="H2125" s="366">
        <v>0.12638888888888888</v>
      </c>
      <c r="I2125" s="68" t="s">
        <v>6539</v>
      </c>
      <c r="J2125" s="68" t="s">
        <v>6537</v>
      </c>
      <c r="K2125" s="68" t="s">
        <v>3717</v>
      </c>
    </row>
    <row r="2126" spans="2:11" ht="14.25" hidden="1" customHeight="1">
      <c r="B2126" s="364">
        <v>45805</v>
      </c>
      <c r="C2126" s="68" t="s">
        <v>6529</v>
      </c>
      <c r="D2126" s="68" t="s">
        <v>1734</v>
      </c>
      <c r="E2126" s="68" t="s">
        <v>1977</v>
      </c>
      <c r="F2126" s="68">
        <v>14067</v>
      </c>
      <c r="G2126" s="366">
        <v>5.5555555555555558E-3</v>
      </c>
      <c r="H2126" s="366">
        <v>0.18611111111111112</v>
      </c>
      <c r="I2126" s="68" t="s">
        <v>6540</v>
      </c>
      <c r="J2126" s="68" t="s">
        <v>6541</v>
      </c>
      <c r="K2126" s="68" t="s">
        <v>3717</v>
      </c>
    </row>
    <row r="2127" spans="2:11" ht="14.25" hidden="1" customHeight="1">
      <c r="B2127" s="364">
        <v>45805</v>
      </c>
      <c r="C2127" s="68" t="s">
        <v>6432</v>
      </c>
      <c r="D2127" s="68" t="s">
        <v>90</v>
      </c>
      <c r="E2127" s="68" t="s">
        <v>1977</v>
      </c>
      <c r="F2127" s="68">
        <v>14002</v>
      </c>
      <c r="G2127" s="366">
        <v>0.29166666666666669</v>
      </c>
      <c r="H2127" s="366">
        <v>0.70486111111111116</v>
      </c>
      <c r="I2127" s="68" t="s">
        <v>6542</v>
      </c>
      <c r="J2127" s="68" t="s">
        <v>6543</v>
      </c>
      <c r="K2127" s="68" t="s">
        <v>6544</v>
      </c>
    </row>
    <row r="2128" spans="2:11" ht="14.25" hidden="1" customHeight="1">
      <c r="B2128" s="364">
        <v>45806</v>
      </c>
      <c r="C2128" s="68" t="s">
        <v>6529</v>
      </c>
      <c r="D2128" s="68" t="s">
        <v>1731</v>
      </c>
      <c r="E2128" s="68" t="s">
        <v>1977</v>
      </c>
      <c r="F2128" s="68">
        <v>12897</v>
      </c>
      <c r="G2128" s="366">
        <v>0.29166666666666669</v>
      </c>
      <c r="H2128" s="366">
        <v>0.41666666666666669</v>
      </c>
      <c r="I2128" s="68" t="s">
        <v>6545</v>
      </c>
      <c r="J2128" s="68" t="s">
        <v>6546</v>
      </c>
      <c r="K2128" s="68" t="s">
        <v>3205</v>
      </c>
    </row>
    <row r="2129" spans="2:11" ht="14.25" hidden="1" customHeight="1">
      <c r="B2129" s="364">
        <v>45806</v>
      </c>
      <c r="C2129" s="68" t="s">
        <v>6432</v>
      </c>
      <c r="D2129" s="68" t="s">
        <v>213</v>
      </c>
      <c r="E2129" s="68" t="s">
        <v>1977</v>
      </c>
      <c r="F2129" s="68">
        <v>1392</v>
      </c>
      <c r="G2129" s="366">
        <v>0.375</v>
      </c>
      <c r="H2129" s="366">
        <v>0.41666666666666669</v>
      </c>
      <c r="I2129" s="68" t="s">
        <v>6547</v>
      </c>
      <c r="J2129" s="68" t="s">
        <v>6548</v>
      </c>
      <c r="K2129" s="68" t="s">
        <v>6549</v>
      </c>
    </row>
    <row r="2130" spans="2:11" ht="14.25" hidden="1" customHeight="1">
      <c r="B2130" s="364">
        <v>45806</v>
      </c>
      <c r="C2130" s="68" t="s">
        <v>6529</v>
      </c>
      <c r="D2130" s="68" t="s">
        <v>1821</v>
      </c>
      <c r="E2130" s="68" t="s">
        <v>1987</v>
      </c>
      <c r="F2130" s="68">
        <v>7109</v>
      </c>
      <c r="G2130" s="366">
        <v>0.46597222222222223</v>
      </c>
      <c r="H2130" s="366">
        <v>0.47361111111111109</v>
      </c>
      <c r="I2130" s="68" t="s">
        <v>6550</v>
      </c>
      <c r="J2130" s="68" t="s">
        <v>6551</v>
      </c>
      <c r="K2130" s="68" t="s">
        <v>2916</v>
      </c>
    </row>
    <row r="2131" spans="2:11" ht="14.25" hidden="1" customHeight="1">
      <c r="B2131" s="364">
        <v>45806</v>
      </c>
      <c r="C2131" s="68" t="s">
        <v>6529</v>
      </c>
      <c r="D2131" s="68" t="s">
        <v>1852</v>
      </c>
      <c r="E2131" s="68" t="s">
        <v>2004</v>
      </c>
      <c r="F2131" s="68">
        <v>4977</v>
      </c>
      <c r="G2131" s="366">
        <v>0.31597222222222221</v>
      </c>
      <c r="H2131" s="366">
        <v>0.38541666666666669</v>
      </c>
      <c r="I2131" s="68" t="s">
        <v>6552</v>
      </c>
      <c r="J2131" s="68" t="s">
        <v>6553</v>
      </c>
      <c r="K2131" s="68" t="s">
        <v>6554</v>
      </c>
    </row>
    <row r="2132" spans="2:11" ht="14.25" hidden="1" customHeight="1">
      <c r="B2132" s="364">
        <v>45806</v>
      </c>
      <c r="C2132" s="68" t="s">
        <v>6529</v>
      </c>
      <c r="D2132" s="68" t="s">
        <v>1732</v>
      </c>
      <c r="E2132" s="68" t="s">
        <v>1977</v>
      </c>
      <c r="F2132" s="68" t="s">
        <v>379</v>
      </c>
      <c r="G2132" s="366">
        <v>0.57986111111111116</v>
      </c>
      <c r="H2132" s="366">
        <v>0.59375</v>
      </c>
      <c r="I2132" s="68" t="s">
        <v>6555</v>
      </c>
      <c r="J2132" s="68" t="s">
        <v>6556</v>
      </c>
      <c r="K2132" s="68" t="s">
        <v>3803</v>
      </c>
    </row>
    <row r="2133" spans="2:11" ht="14.25" hidden="1" customHeight="1">
      <c r="B2133" s="364">
        <v>45806</v>
      </c>
      <c r="C2133" s="68" t="s">
        <v>6529</v>
      </c>
      <c r="D2133" s="68" t="s">
        <v>1795</v>
      </c>
      <c r="E2133" s="68" t="s">
        <v>1987</v>
      </c>
      <c r="F2133" s="68">
        <v>3828</v>
      </c>
      <c r="G2133" s="366">
        <v>0.4375</v>
      </c>
      <c r="H2133" s="366">
        <v>0.48472222222222222</v>
      </c>
      <c r="I2133" s="68" t="s">
        <v>2421</v>
      </c>
      <c r="J2133" s="68" t="s">
        <v>6557</v>
      </c>
      <c r="K2133" s="68" t="s">
        <v>4796</v>
      </c>
    </row>
    <row r="2134" spans="2:11" ht="14.25" hidden="1" customHeight="1">
      <c r="B2134" s="364">
        <v>45806</v>
      </c>
      <c r="C2134" s="68" t="s">
        <v>6529</v>
      </c>
      <c r="D2134" s="68" t="s">
        <v>1824</v>
      </c>
      <c r="E2134" s="68" t="s">
        <v>1987</v>
      </c>
      <c r="F2134" s="68">
        <v>6993</v>
      </c>
      <c r="G2134" s="366">
        <v>0.47916666666666669</v>
      </c>
      <c r="H2134" s="366">
        <v>0.65277777777777779</v>
      </c>
      <c r="I2134" s="68" t="s">
        <v>6558</v>
      </c>
      <c r="J2134" s="68" t="s">
        <v>6559</v>
      </c>
      <c r="K2134" s="68" t="s">
        <v>6560</v>
      </c>
    </row>
    <row r="2135" spans="2:11" ht="14.25" hidden="1" customHeight="1">
      <c r="B2135" s="364">
        <v>45806</v>
      </c>
      <c r="C2135" s="68" t="s">
        <v>6529</v>
      </c>
      <c r="D2135" s="68" t="s">
        <v>1736</v>
      </c>
      <c r="E2135" s="68" t="s">
        <v>1977</v>
      </c>
      <c r="F2135" s="68">
        <v>11040</v>
      </c>
      <c r="G2135" s="366">
        <v>0.45833333333333331</v>
      </c>
      <c r="H2135" s="366">
        <v>0.64583333333333337</v>
      </c>
      <c r="I2135" s="68" t="s">
        <v>6561</v>
      </c>
      <c r="J2135" s="68" t="s">
        <v>6562</v>
      </c>
      <c r="K2135" s="68" t="s">
        <v>6563</v>
      </c>
    </row>
    <row r="2136" spans="2:11" ht="14.25" hidden="1" customHeight="1">
      <c r="B2136" s="364">
        <v>45806</v>
      </c>
      <c r="C2136" s="68" t="s">
        <v>6529</v>
      </c>
      <c r="D2136" s="68" t="s">
        <v>1855</v>
      </c>
      <c r="E2136" s="68" t="s">
        <v>2004</v>
      </c>
      <c r="F2136" s="68">
        <v>4911</v>
      </c>
      <c r="G2136" s="366">
        <v>0.3888888888888889</v>
      </c>
      <c r="H2136" s="366">
        <v>0.66666666666666663</v>
      </c>
      <c r="I2136" s="68" t="s">
        <v>6564</v>
      </c>
      <c r="J2136" s="68" t="s">
        <v>6565</v>
      </c>
      <c r="K2136" s="68" t="s">
        <v>6566</v>
      </c>
    </row>
    <row r="2137" spans="2:11" ht="14.25" hidden="1" customHeight="1">
      <c r="B2137" s="364">
        <v>45806</v>
      </c>
      <c r="C2137" s="68" t="s">
        <v>6529</v>
      </c>
      <c r="D2137" s="68" t="s">
        <v>1873</v>
      </c>
      <c r="E2137" s="68" t="s">
        <v>2004</v>
      </c>
      <c r="F2137" s="68">
        <v>3889</v>
      </c>
      <c r="G2137" s="366">
        <v>0.29166666666666669</v>
      </c>
      <c r="H2137" s="366">
        <v>0.6958333333333333</v>
      </c>
      <c r="I2137" s="68" t="s">
        <v>6567</v>
      </c>
      <c r="J2137" s="68" t="s">
        <v>6568</v>
      </c>
      <c r="K2137" s="68" t="s">
        <v>2426</v>
      </c>
    </row>
    <row r="2138" spans="2:11" ht="14.25" hidden="1" customHeight="1">
      <c r="B2138" s="364">
        <v>45806</v>
      </c>
      <c r="C2138" s="68" t="s">
        <v>6529</v>
      </c>
      <c r="D2138" s="68" t="s">
        <v>1785</v>
      </c>
      <c r="E2138" s="68" t="s">
        <v>1977</v>
      </c>
      <c r="F2138" s="68">
        <v>12069</v>
      </c>
      <c r="G2138" s="366">
        <v>0.29166666666666669</v>
      </c>
      <c r="H2138" s="366">
        <v>0.69791666666666663</v>
      </c>
      <c r="I2138" s="68" t="s">
        <v>6569</v>
      </c>
      <c r="J2138" s="68" t="s">
        <v>6570</v>
      </c>
      <c r="K2138" s="68" t="s">
        <v>6571</v>
      </c>
    </row>
    <row r="2139" spans="2:11" ht="14.25" hidden="1" customHeight="1">
      <c r="B2139" s="364">
        <v>45806</v>
      </c>
      <c r="C2139" s="68" t="s">
        <v>6529</v>
      </c>
      <c r="D2139" s="68" t="s">
        <v>1872</v>
      </c>
      <c r="E2139" s="68" t="s">
        <v>2004</v>
      </c>
      <c r="F2139" s="68">
        <v>3845</v>
      </c>
      <c r="G2139" s="366">
        <v>0.3125</v>
      </c>
      <c r="H2139" s="366">
        <v>0.38194444444444442</v>
      </c>
      <c r="I2139" s="68" t="s">
        <v>6572</v>
      </c>
      <c r="J2139" s="68" t="s">
        <v>6573</v>
      </c>
      <c r="K2139" s="68" t="s">
        <v>2022</v>
      </c>
    </row>
    <row r="2140" spans="2:11" ht="14.25" hidden="1" customHeight="1">
      <c r="B2140" s="364">
        <v>45806</v>
      </c>
      <c r="C2140" s="68" t="s">
        <v>6529</v>
      </c>
      <c r="D2140" s="68" t="s">
        <v>1876</v>
      </c>
      <c r="E2140" s="68" t="s">
        <v>2004</v>
      </c>
      <c r="F2140" s="68">
        <v>0</v>
      </c>
      <c r="G2140" s="366">
        <v>0.41666666666666669</v>
      </c>
      <c r="H2140" s="366">
        <v>0.58333333333333337</v>
      </c>
      <c r="I2140" s="68" t="s">
        <v>1230</v>
      </c>
      <c r="J2140" s="68" t="s">
        <v>6574</v>
      </c>
      <c r="K2140" s="68" t="s">
        <v>2587</v>
      </c>
    </row>
    <row r="2141" spans="2:11" ht="14.25" hidden="1" customHeight="1">
      <c r="B2141" s="364">
        <v>45806</v>
      </c>
      <c r="C2141" s="68" t="s">
        <v>6529</v>
      </c>
      <c r="D2141" s="68" t="s">
        <v>97</v>
      </c>
      <c r="E2141" s="68" t="s">
        <v>1977</v>
      </c>
      <c r="F2141" s="68">
        <v>14093</v>
      </c>
      <c r="G2141" s="366">
        <v>0.39583333333333331</v>
      </c>
      <c r="H2141" s="366">
        <v>0.45833333333333331</v>
      </c>
      <c r="I2141" s="68" t="s">
        <v>4072</v>
      </c>
      <c r="J2141" s="68" t="s">
        <v>6575</v>
      </c>
      <c r="K2141" s="68" t="s">
        <v>6576</v>
      </c>
    </row>
    <row r="2142" spans="2:11" ht="14.25" hidden="1" customHeight="1">
      <c r="B2142" s="364">
        <v>45806</v>
      </c>
      <c r="C2142" s="68" t="s">
        <v>6529</v>
      </c>
      <c r="D2142" s="68" t="s">
        <v>1867</v>
      </c>
      <c r="E2142" s="68" t="s">
        <v>2004</v>
      </c>
      <c r="F2142" s="68">
        <v>4605</v>
      </c>
      <c r="G2142" s="366">
        <v>0.375</v>
      </c>
      <c r="H2142" s="366">
        <v>0.52083333333333337</v>
      </c>
      <c r="I2142" s="68" t="s">
        <v>4072</v>
      </c>
      <c r="J2142" s="68" t="s">
        <v>6577</v>
      </c>
      <c r="K2142" s="68" t="s">
        <v>6578</v>
      </c>
    </row>
    <row r="2143" spans="2:11" ht="14.25" hidden="1" customHeight="1">
      <c r="B2143" s="364">
        <v>45806</v>
      </c>
      <c r="C2143" s="68" t="s">
        <v>6529</v>
      </c>
      <c r="D2143" s="68" t="s">
        <v>1839</v>
      </c>
      <c r="E2143" s="68" t="s">
        <v>2004</v>
      </c>
      <c r="F2143" s="68">
        <v>5342</v>
      </c>
      <c r="G2143" s="366">
        <v>0.41666666666666669</v>
      </c>
      <c r="H2143" s="366">
        <v>0.53472222222222221</v>
      </c>
      <c r="I2143" s="68" t="s">
        <v>4072</v>
      </c>
      <c r="J2143" s="68" t="s">
        <v>6579</v>
      </c>
      <c r="K2143" s="68" t="s">
        <v>6578</v>
      </c>
    </row>
    <row r="2144" spans="2:11" ht="14.25" hidden="1" customHeight="1">
      <c r="B2144" s="364">
        <v>45806</v>
      </c>
      <c r="C2144" s="68" t="s">
        <v>6529</v>
      </c>
      <c r="D2144" s="68" t="s">
        <v>99</v>
      </c>
      <c r="E2144" s="68" t="s">
        <v>1977</v>
      </c>
      <c r="F2144" s="68">
        <v>13620</v>
      </c>
      <c r="G2144" s="366">
        <v>0.58333333333333337</v>
      </c>
      <c r="H2144" s="366">
        <v>0.65972222222222221</v>
      </c>
      <c r="I2144" s="68" t="s">
        <v>4072</v>
      </c>
      <c r="J2144" s="68" t="s">
        <v>6580</v>
      </c>
      <c r="K2144" s="68" t="s">
        <v>6578</v>
      </c>
    </row>
    <row r="2145" spans="2:11" ht="14.25" hidden="1" customHeight="1">
      <c r="B2145" s="364">
        <v>45806</v>
      </c>
      <c r="C2145" s="68" t="s">
        <v>6529</v>
      </c>
      <c r="D2145" s="68" t="s">
        <v>1861</v>
      </c>
      <c r="E2145" s="68" t="s">
        <v>2004</v>
      </c>
      <c r="F2145" s="68">
        <v>4803</v>
      </c>
      <c r="G2145" s="366">
        <v>0.79166666666666663</v>
      </c>
      <c r="H2145" s="366">
        <v>0.85416666666666663</v>
      </c>
      <c r="I2145" s="68" t="s">
        <v>1127</v>
      </c>
      <c r="J2145" s="68" t="s">
        <v>5327</v>
      </c>
      <c r="K2145" s="68" t="s">
        <v>6581</v>
      </c>
    </row>
    <row r="2146" spans="2:11" ht="14.25" hidden="1" customHeight="1">
      <c r="B2146" s="364">
        <v>45806</v>
      </c>
      <c r="C2146" s="68" t="s">
        <v>6529</v>
      </c>
      <c r="D2146" s="68" t="s">
        <v>1840</v>
      </c>
      <c r="E2146" s="68" t="s">
        <v>2004</v>
      </c>
      <c r="F2146" s="68">
        <v>5397</v>
      </c>
      <c r="G2146" s="366">
        <v>0.79166666666666663</v>
      </c>
      <c r="H2146" s="366">
        <v>0.86527777777777781</v>
      </c>
      <c r="I2146" s="68" t="s">
        <v>6149</v>
      </c>
      <c r="J2146" s="68" t="s">
        <v>5710</v>
      </c>
      <c r="K2146" s="68" t="s">
        <v>6581</v>
      </c>
    </row>
    <row r="2147" spans="2:11" ht="14.25" hidden="1" customHeight="1">
      <c r="B2147" s="364">
        <v>45806</v>
      </c>
      <c r="C2147" s="68" t="s">
        <v>6529</v>
      </c>
      <c r="D2147" s="68" t="s">
        <v>216</v>
      </c>
      <c r="E2147" s="68" t="s">
        <v>1977</v>
      </c>
      <c r="F2147" s="68">
        <v>11908</v>
      </c>
      <c r="G2147" s="366">
        <v>0.88888888888888884</v>
      </c>
      <c r="H2147" s="366">
        <v>0.89375000000000004</v>
      </c>
      <c r="I2147" s="68" t="s">
        <v>6582</v>
      </c>
      <c r="J2147" s="68" t="s">
        <v>932</v>
      </c>
      <c r="K2147" s="68" t="s">
        <v>6583</v>
      </c>
    </row>
    <row r="2148" spans="2:11" ht="14.25" hidden="1" customHeight="1">
      <c r="B2148" s="364">
        <v>45806</v>
      </c>
      <c r="C2148" s="68" t="s">
        <v>6529</v>
      </c>
      <c r="D2148" s="68" t="s">
        <v>1739</v>
      </c>
      <c r="E2148" s="68" t="s">
        <v>1977</v>
      </c>
      <c r="F2148" s="68">
        <v>13398</v>
      </c>
      <c r="G2148" s="366">
        <v>0.93402777777777779</v>
      </c>
      <c r="H2148" s="366">
        <v>0.94166666666666665</v>
      </c>
      <c r="I2148" s="68" t="s">
        <v>6582</v>
      </c>
      <c r="J2148" s="68" t="s">
        <v>6584</v>
      </c>
      <c r="K2148" s="68" t="s">
        <v>6585</v>
      </c>
    </row>
    <row r="2149" spans="2:11" ht="14.25" hidden="1" customHeight="1">
      <c r="B2149" s="364">
        <v>45806</v>
      </c>
      <c r="C2149" s="68" t="s">
        <v>6529</v>
      </c>
      <c r="D2149" s="68" t="s">
        <v>1860</v>
      </c>
      <c r="E2149" s="68" t="s">
        <v>2004</v>
      </c>
      <c r="F2149" s="68">
        <v>4834</v>
      </c>
      <c r="G2149" s="366">
        <v>0.77083333333333337</v>
      </c>
      <c r="H2149" s="366">
        <v>4.791666666666667E-2</v>
      </c>
      <c r="I2149" s="68" t="s">
        <v>6586</v>
      </c>
      <c r="J2149" s="68" t="s">
        <v>6587</v>
      </c>
      <c r="K2149" s="68" t="s">
        <v>2050</v>
      </c>
    </row>
    <row r="2150" spans="2:11" ht="14.25" hidden="1" customHeight="1">
      <c r="B2150" s="364">
        <v>45806</v>
      </c>
      <c r="C2150" s="68" t="s">
        <v>6529</v>
      </c>
      <c r="D2150" s="68" t="s">
        <v>1795</v>
      </c>
      <c r="E2150" s="68" t="s">
        <v>1987</v>
      </c>
      <c r="F2150" s="68">
        <v>11882</v>
      </c>
      <c r="G2150" s="366">
        <v>0.85416666666666663</v>
      </c>
      <c r="H2150" s="366">
        <v>7.8472222222222221E-2</v>
      </c>
      <c r="I2150" s="68" t="s">
        <v>6588</v>
      </c>
      <c r="J2150" s="68" t="s">
        <v>6589</v>
      </c>
      <c r="K2150" s="68" t="s">
        <v>3126</v>
      </c>
    </row>
    <row r="2151" spans="2:11" ht="14.25" hidden="1" customHeight="1">
      <c r="B2151" s="364">
        <v>45806</v>
      </c>
      <c r="C2151" s="68" t="s">
        <v>6529</v>
      </c>
      <c r="D2151" s="68" t="s">
        <v>1818</v>
      </c>
      <c r="E2151" s="68" t="s">
        <v>1987</v>
      </c>
      <c r="F2151" s="68">
        <v>6844</v>
      </c>
      <c r="G2151" s="366">
        <v>0.83958333333333335</v>
      </c>
      <c r="H2151" s="366">
        <v>0.88194444444444442</v>
      </c>
      <c r="I2151" s="68" t="s">
        <v>6590</v>
      </c>
      <c r="J2151" s="68" t="s">
        <v>6591</v>
      </c>
      <c r="K2151" s="68" t="s">
        <v>6592</v>
      </c>
    </row>
    <row r="2152" spans="2:11" ht="14.25" hidden="1" customHeight="1">
      <c r="B2152" s="364">
        <v>45806</v>
      </c>
      <c r="C2152" s="68" t="s">
        <v>6529</v>
      </c>
      <c r="D2152" s="68" t="s">
        <v>1843</v>
      </c>
      <c r="E2152" s="68" t="s">
        <v>2004</v>
      </c>
      <c r="F2152" s="68">
        <v>5405</v>
      </c>
      <c r="G2152" s="366">
        <v>0.72916666666666663</v>
      </c>
      <c r="H2152" s="366">
        <v>9.375E-2</v>
      </c>
      <c r="I2152" s="68" t="s">
        <v>6593</v>
      </c>
      <c r="J2152" s="68" t="s">
        <v>6594</v>
      </c>
      <c r="K2152" s="68" t="s">
        <v>6595</v>
      </c>
    </row>
    <row r="2153" spans="2:11" ht="14.25" hidden="1" customHeight="1">
      <c r="B2153" s="364">
        <v>45806</v>
      </c>
      <c r="C2153" s="68" t="s">
        <v>6529</v>
      </c>
      <c r="D2153" s="68" t="s">
        <v>1844</v>
      </c>
      <c r="E2153" s="68" t="s">
        <v>2004</v>
      </c>
      <c r="F2153" s="68">
        <v>5059</v>
      </c>
      <c r="G2153" s="366">
        <v>0.91388888888888886</v>
      </c>
      <c r="H2153" s="366">
        <v>0.98611111111111116</v>
      </c>
      <c r="I2153" s="68" t="s">
        <v>1127</v>
      </c>
      <c r="J2153" s="68" t="s">
        <v>5327</v>
      </c>
      <c r="K2153" s="68" t="s">
        <v>6581</v>
      </c>
    </row>
    <row r="2154" spans="2:11" ht="14.25" hidden="1" customHeight="1">
      <c r="B2154" s="364">
        <v>45806</v>
      </c>
      <c r="C2154" s="68" t="s">
        <v>6529</v>
      </c>
      <c r="D2154" s="68" t="s">
        <v>1869</v>
      </c>
      <c r="E2154" s="68" t="s">
        <v>2004</v>
      </c>
      <c r="F2154" s="68">
        <v>3824</v>
      </c>
      <c r="G2154" s="366">
        <v>0.99236111111111114</v>
      </c>
      <c r="H2154" s="366">
        <v>4.791666666666667E-2</v>
      </c>
      <c r="I2154" s="68" t="s">
        <v>5305</v>
      </c>
      <c r="J2154" s="68" t="s">
        <v>5306</v>
      </c>
      <c r="K2154" s="68" t="s">
        <v>6581</v>
      </c>
    </row>
    <row r="2155" spans="2:11" ht="14.25" hidden="1" customHeight="1">
      <c r="B2155" s="364">
        <v>45806</v>
      </c>
      <c r="C2155" s="68" t="s">
        <v>6529</v>
      </c>
      <c r="D2155" s="68" t="s">
        <v>107</v>
      </c>
      <c r="E2155" s="68" t="s">
        <v>1977</v>
      </c>
      <c r="F2155" s="68">
        <v>13582</v>
      </c>
      <c r="G2155" s="366">
        <v>4.0972222222222222E-2</v>
      </c>
      <c r="H2155" s="366">
        <v>6.9444444444444448E-2</v>
      </c>
      <c r="I2155" s="68" t="s">
        <v>1127</v>
      </c>
      <c r="J2155" s="68" t="s">
        <v>5327</v>
      </c>
      <c r="K2155" s="68" t="s">
        <v>6581</v>
      </c>
    </row>
    <row r="2156" spans="2:11" ht="14.25" hidden="1" customHeight="1">
      <c r="B2156" s="364">
        <v>45806</v>
      </c>
      <c r="C2156" s="68" t="s">
        <v>6529</v>
      </c>
      <c r="D2156" s="68" t="s">
        <v>1844</v>
      </c>
      <c r="E2156" s="68" t="s">
        <v>2004</v>
      </c>
      <c r="F2156" s="68">
        <v>5061</v>
      </c>
      <c r="G2156" s="366">
        <v>9.7222222222222224E-2</v>
      </c>
      <c r="H2156" s="366">
        <v>0.1111111111111111</v>
      </c>
      <c r="I2156" s="68" t="s">
        <v>5173</v>
      </c>
      <c r="J2156" s="68" t="s">
        <v>5711</v>
      </c>
      <c r="K2156" s="68" t="s">
        <v>6581</v>
      </c>
    </row>
    <row r="2157" spans="2:11" ht="14.25" hidden="1" customHeight="1">
      <c r="B2157" s="364">
        <v>45806</v>
      </c>
      <c r="C2157" s="68" t="s">
        <v>6529</v>
      </c>
      <c r="D2157" s="68" t="s">
        <v>1875</v>
      </c>
      <c r="E2157" s="68" t="s">
        <v>2004</v>
      </c>
      <c r="F2157" s="68">
        <v>3730</v>
      </c>
      <c r="G2157" s="366">
        <v>0.79166666666666663</v>
      </c>
      <c r="H2157" s="366">
        <v>0.14583333333333334</v>
      </c>
      <c r="I2157" s="68" t="s">
        <v>6596</v>
      </c>
      <c r="J2157" s="68" t="s">
        <v>6597</v>
      </c>
      <c r="K2157" s="68" t="s">
        <v>6598</v>
      </c>
    </row>
    <row r="2158" spans="2:11" ht="14.25" hidden="1" customHeight="1">
      <c r="B2158" s="364">
        <v>45806</v>
      </c>
      <c r="C2158" s="68" t="s">
        <v>6529</v>
      </c>
      <c r="D2158" s="68" t="s">
        <v>1874</v>
      </c>
      <c r="E2158" s="68" t="s">
        <v>2004</v>
      </c>
      <c r="F2158" s="68">
        <v>3815</v>
      </c>
      <c r="G2158" s="366">
        <v>9.2361111111111116E-2</v>
      </c>
      <c r="H2158" s="366">
        <v>0.20416666666666666</v>
      </c>
      <c r="I2158" s="68" t="s">
        <v>5182</v>
      </c>
      <c r="J2158" s="68" t="s">
        <v>5183</v>
      </c>
      <c r="K2158" s="68" t="s">
        <v>6599</v>
      </c>
    </row>
    <row r="2159" spans="2:11" ht="14.25" hidden="1" customHeight="1">
      <c r="B2159" s="364">
        <v>45806</v>
      </c>
      <c r="C2159" s="68" t="s">
        <v>6529</v>
      </c>
      <c r="D2159" s="68" t="s">
        <v>1863</v>
      </c>
      <c r="E2159" s="68" t="s">
        <v>2004</v>
      </c>
      <c r="F2159" s="68">
        <v>3577</v>
      </c>
      <c r="G2159" s="366">
        <v>0.79166666666666663</v>
      </c>
      <c r="H2159" s="366">
        <v>0.21527777777777779</v>
      </c>
      <c r="I2159" s="68" t="s">
        <v>6600</v>
      </c>
      <c r="J2159" s="68" t="s">
        <v>6601</v>
      </c>
      <c r="K2159" s="68" t="s">
        <v>6602</v>
      </c>
    </row>
    <row r="2160" spans="2:11" ht="14.25" hidden="1" customHeight="1">
      <c r="B2160" s="364">
        <v>45806</v>
      </c>
      <c r="C2160" s="68" t="s">
        <v>6529</v>
      </c>
      <c r="D2160" s="68" t="s">
        <v>1866</v>
      </c>
      <c r="E2160" s="68" t="s">
        <v>2004</v>
      </c>
      <c r="F2160" s="68">
        <v>3835</v>
      </c>
      <c r="G2160" s="366">
        <v>8.3333333333333329E-2</v>
      </c>
      <c r="H2160" s="366">
        <v>0.13263888888888889</v>
      </c>
      <c r="I2160" s="68" t="s">
        <v>6603</v>
      </c>
      <c r="J2160" s="68" t="s">
        <v>6604</v>
      </c>
      <c r="K2160" s="68" t="s">
        <v>2006</v>
      </c>
    </row>
    <row r="2161" spans="2:11" ht="14.25" hidden="1" customHeight="1">
      <c r="B2161" s="364">
        <v>45807</v>
      </c>
      <c r="C2161" s="68" t="s">
        <v>4195</v>
      </c>
      <c r="D2161" s="68" t="s">
        <v>97</v>
      </c>
      <c r="E2161" s="68" t="s">
        <v>1977</v>
      </c>
      <c r="F2161" s="68">
        <v>14095</v>
      </c>
      <c r="G2161" s="366">
        <v>0.29166666666666669</v>
      </c>
      <c r="H2161" s="366">
        <v>0.60624999999999996</v>
      </c>
      <c r="I2161" s="68" t="s">
        <v>6605</v>
      </c>
      <c r="J2161" s="68" t="s">
        <v>6606</v>
      </c>
      <c r="K2161" s="68" t="s">
        <v>6607</v>
      </c>
    </row>
    <row r="2162" spans="2:11" ht="14.25" hidden="1" customHeight="1">
      <c r="B2162" s="364">
        <v>45807</v>
      </c>
      <c r="C2162" s="68" t="s">
        <v>4195</v>
      </c>
      <c r="D2162" s="68" t="s">
        <v>1843</v>
      </c>
      <c r="E2162" s="68" t="s">
        <v>2004</v>
      </c>
      <c r="F2162" s="68">
        <v>5406</v>
      </c>
      <c r="G2162" s="366">
        <v>0.29166666666666669</v>
      </c>
      <c r="H2162" s="366">
        <v>0.4861111111111111</v>
      </c>
      <c r="I2162" s="68" t="s">
        <v>6608</v>
      </c>
      <c r="J2162" s="68" t="s">
        <v>6609</v>
      </c>
      <c r="K2162" s="68" t="s">
        <v>6610</v>
      </c>
    </row>
    <row r="2163" spans="2:11" ht="14.25" hidden="1" customHeight="1">
      <c r="B2163" s="364">
        <v>45807</v>
      </c>
      <c r="C2163" s="68" t="s">
        <v>4195</v>
      </c>
      <c r="D2163" s="68" t="s">
        <v>1785</v>
      </c>
      <c r="E2163" s="68" t="s">
        <v>1977</v>
      </c>
      <c r="F2163" s="68">
        <v>12069</v>
      </c>
      <c r="G2163" s="366">
        <v>0.29166666666666669</v>
      </c>
      <c r="H2163" s="366">
        <v>0.60069444444444442</v>
      </c>
      <c r="I2163" s="68" t="s">
        <v>6611</v>
      </c>
      <c r="J2163" s="68" t="s">
        <v>6612</v>
      </c>
      <c r="K2163" s="68" t="s">
        <v>6613</v>
      </c>
    </row>
    <row r="2164" spans="2:11" ht="14.25" hidden="1" customHeight="1">
      <c r="B2164" s="364">
        <v>45807</v>
      </c>
      <c r="C2164" s="68" t="s">
        <v>4195</v>
      </c>
      <c r="D2164" s="68" t="s">
        <v>1804</v>
      </c>
      <c r="E2164" s="68" t="s">
        <v>1987</v>
      </c>
      <c r="F2164" s="68">
        <v>11725</v>
      </c>
      <c r="G2164" s="366">
        <v>0.57499999999999996</v>
      </c>
      <c r="H2164" s="366">
        <v>0.61805555555555558</v>
      </c>
      <c r="I2164" s="68" t="s">
        <v>6614</v>
      </c>
      <c r="J2164" s="68" t="s">
        <v>6615</v>
      </c>
      <c r="K2164" s="68" t="s">
        <v>6616</v>
      </c>
    </row>
    <row r="2165" spans="2:11" ht="14.25" hidden="1" customHeight="1">
      <c r="B2165" s="364">
        <v>45807</v>
      </c>
      <c r="C2165" s="68" t="s">
        <v>4195</v>
      </c>
      <c r="D2165" s="68" t="s">
        <v>1800</v>
      </c>
      <c r="E2165" s="68" t="s">
        <v>1987</v>
      </c>
      <c r="F2165" s="68">
        <v>10678</v>
      </c>
      <c r="G2165" s="366">
        <v>0.56597222222222221</v>
      </c>
      <c r="H2165" s="366">
        <v>0.68263888888888891</v>
      </c>
      <c r="I2165" s="68" t="s">
        <v>6617</v>
      </c>
      <c r="J2165" s="68" t="s">
        <v>6618</v>
      </c>
      <c r="K2165" s="68" t="s">
        <v>6619</v>
      </c>
    </row>
    <row r="2166" spans="2:11" ht="14.25" hidden="1" customHeight="1">
      <c r="B2166" s="364">
        <v>45807</v>
      </c>
      <c r="C2166" s="68" t="s">
        <v>6529</v>
      </c>
      <c r="D2166" s="68" t="s">
        <v>1868</v>
      </c>
      <c r="E2166" s="68" t="s">
        <v>2004</v>
      </c>
      <c r="F2166" s="68" t="s">
        <v>379</v>
      </c>
      <c r="G2166" s="366">
        <v>0.85416666666666663</v>
      </c>
      <c r="H2166" s="366">
        <v>0.95833333333333337</v>
      </c>
      <c r="I2166" s="68" t="s">
        <v>6620</v>
      </c>
      <c r="J2166" s="68" t="s">
        <v>6621</v>
      </c>
      <c r="K2166" s="68" t="s">
        <v>6622</v>
      </c>
    </row>
    <row r="2167" spans="2:11" ht="14.25" hidden="1" customHeight="1">
      <c r="B2167" s="364">
        <v>45807</v>
      </c>
      <c r="C2167" s="68" t="s">
        <v>4195</v>
      </c>
      <c r="D2167" s="68" t="s">
        <v>1882</v>
      </c>
      <c r="E2167" s="68" t="s">
        <v>2004</v>
      </c>
      <c r="F2167" s="68">
        <v>4130</v>
      </c>
      <c r="G2167" s="366">
        <v>0.81319444444444444</v>
      </c>
      <c r="H2167" s="366">
        <v>0.84444444444444444</v>
      </c>
      <c r="I2167" s="68" t="s">
        <v>6623</v>
      </c>
      <c r="J2167" s="68" t="s">
        <v>6624</v>
      </c>
      <c r="K2167" s="68" t="s">
        <v>6625</v>
      </c>
    </row>
    <row r="2168" spans="2:11" ht="14.25" hidden="1" customHeight="1">
      <c r="B2168" s="364">
        <v>45807</v>
      </c>
      <c r="C2168" s="68" t="s">
        <v>4195</v>
      </c>
      <c r="D2168" s="68" t="s">
        <v>1824</v>
      </c>
      <c r="E2168" s="68" t="s">
        <v>1987</v>
      </c>
      <c r="F2168" s="68">
        <v>7007</v>
      </c>
      <c r="G2168" s="366">
        <v>0.60416666666666663</v>
      </c>
      <c r="H2168" s="366">
        <v>0.62777777777777777</v>
      </c>
      <c r="I2168" s="68" t="s">
        <v>6626</v>
      </c>
      <c r="J2168" s="68" t="s">
        <v>6627</v>
      </c>
      <c r="K2168" s="68" t="s">
        <v>2997</v>
      </c>
    </row>
    <row r="2169" spans="2:11" ht="14.25" hidden="1" customHeight="1">
      <c r="B2169" s="364">
        <v>45807</v>
      </c>
      <c r="C2169" s="68" t="s">
        <v>4195</v>
      </c>
      <c r="D2169" s="68" t="s">
        <v>221</v>
      </c>
      <c r="E2169" s="68" t="s">
        <v>1977</v>
      </c>
      <c r="F2169" s="68">
        <v>10161</v>
      </c>
      <c r="G2169" s="366">
        <v>0.66111111111111109</v>
      </c>
      <c r="H2169" s="366">
        <v>0.8881944444444444</v>
      </c>
      <c r="I2169" s="68" t="s">
        <v>6628</v>
      </c>
      <c r="J2169" s="68" t="s">
        <v>6629</v>
      </c>
      <c r="K2169" s="68" t="s">
        <v>6630</v>
      </c>
    </row>
    <row r="2170" spans="2:11" ht="14.25" hidden="1" customHeight="1">
      <c r="B2170" s="364">
        <v>45807</v>
      </c>
      <c r="C2170" s="68" t="s">
        <v>4195</v>
      </c>
      <c r="D2170" s="68" t="s">
        <v>1740</v>
      </c>
      <c r="E2170" s="68" t="s">
        <v>1977</v>
      </c>
      <c r="F2170" s="68">
        <v>14791</v>
      </c>
      <c r="G2170" s="366">
        <v>0.93611111111111112</v>
      </c>
      <c r="H2170" s="366">
        <v>0.9916666666666667</v>
      </c>
      <c r="I2170" s="68" t="s">
        <v>6631</v>
      </c>
      <c r="J2170" s="68" t="s">
        <v>6632</v>
      </c>
      <c r="K2170" s="68" t="s">
        <v>6633</v>
      </c>
    </row>
    <row r="2171" spans="2:11" ht="14.25" hidden="1" customHeight="1">
      <c r="B2171" s="364">
        <v>45807</v>
      </c>
      <c r="C2171" s="68" t="s">
        <v>4195</v>
      </c>
      <c r="D2171" s="68" t="s">
        <v>1765</v>
      </c>
      <c r="E2171" s="68" t="s">
        <v>1977</v>
      </c>
      <c r="F2171" s="68">
        <v>13549</v>
      </c>
      <c r="G2171" s="366">
        <v>0.94305555555555554</v>
      </c>
      <c r="H2171" s="366">
        <v>0.97569444444444442</v>
      </c>
      <c r="I2171" s="68" t="s">
        <v>6634</v>
      </c>
      <c r="J2171" s="68" t="s">
        <v>6635</v>
      </c>
      <c r="K2171" s="68" t="s">
        <v>2211</v>
      </c>
    </row>
    <row r="2172" spans="2:11" ht="14.25" hidden="1" customHeight="1">
      <c r="B2172" s="364">
        <v>45807</v>
      </c>
      <c r="C2172" s="68" t="s">
        <v>6636</v>
      </c>
      <c r="D2172" s="68" t="s">
        <v>1733</v>
      </c>
      <c r="E2172" s="68" t="s">
        <v>1977</v>
      </c>
      <c r="F2172" s="68">
        <v>12372</v>
      </c>
      <c r="G2172" s="366">
        <v>9.7222222222222224E-3</v>
      </c>
      <c r="H2172" s="366">
        <v>0.1076388888888889</v>
      </c>
      <c r="I2172" s="68" t="s">
        <v>6637</v>
      </c>
      <c r="J2172" s="68" t="s">
        <v>6638</v>
      </c>
      <c r="K2172" s="68" t="s">
        <v>6639</v>
      </c>
    </row>
    <row r="2173" spans="2:11" ht="14.25" hidden="1" customHeight="1">
      <c r="B2173" s="364">
        <v>45807</v>
      </c>
      <c r="C2173" s="68" t="s">
        <v>4195</v>
      </c>
      <c r="D2173" s="68" t="s">
        <v>1875</v>
      </c>
      <c r="E2173" s="68" t="s">
        <v>2004</v>
      </c>
      <c r="F2173" s="68">
        <v>3738</v>
      </c>
      <c r="G2173" s="366">
        <v>0.98124999999999996</v>
      </c>
      <c r="H2173" s="366">
        <v>0.12152777777777778</v>
      </c>
      <c r="I2173" s="68" t="s">
        <v>6640</v>
      </c>
      <c r="J2173" s="68" t="s">
        <v>6641</v>
      </c>
      <c r="K2173" s="68" t="s">
        <v>6642</v>
      </c>
    </row>
    <row r="2174" spans="2:11" ht="14.25" hidden="1" customHeight="1">
      <c r="B2174" s="364">
        <v>45807</v>
      </c>
      <c r="C2174" s="68" t="s">
        <v>6636</v>
      </c>
      <c r="D2174" s="68" t="s">
        <v>1740</v>
      </c>
      <c r="E2174" s="68" t="s">
        <v>1977</v>
      </c>
      <c r="F2174" s="68">
        <v>14794</v>
      </c>
      <c r="G2174" s="366">
        <v>0.12152777777777778</v>
      </c>
      <c r="H2174" s="366">
        <v>0.14583333333333334</v>
      </c>
      <c r="I2174" s="68" t="s">
        <v>6643</v>
      </c>
      <c r="J2174" s="68" t="s">
        <v>6644</v>
      </c>
      <c r="K2174" s="68" t="s">
        <v>3239</v>
      </c>
    </row>
    <row r="2175" spans="2:11" ht="14.25" hidden="1" customHeight="1">
      <c r="B2175" s="364">
        <v>45807</v>
      </c>
      <c r="C2175" s="68" t="s">
        <v>4195</v>
      </c>
      <c r="D2175" s="68" t="s">
        <v>6645</v>
      </c>
      <c r="E2175" s="68" t="s">
        <v>1987</v>
      </c>
      <c r="F2175" s="68">
        <v>7189</v>
      </c>
      <c r="G2175" s="366">
        <v>0.83333333333333337</v>
      </c>
      <c r="H2175" s="366">
        <v>0.86875000000000002</v>
      </c>
      <c r="I2175" s="68" t="s">
        <v>6646</v>
      </c>
      <c r="J2175" s="68" t="s">
        <v>6647</v>
      </c>
      <c r="K2175" s="68" t="s">
        <v>6648</v>
      </c>
    </row>
    <row r="2176" spans="2:11" ht="14.25" hidden="1" customHeight="1">
      <c r="B2176" s="364">
        <v>45807</v>
      </c>
      <c r="C2176" s="68" t="s">
        <v>4195</v>
      </c>
      <c r="D2176" s="68" t="s">
        <v>1825</v>
      </c>
      <c r="E2176" s="68" t="s">
        <v>1987</v>
      </c>
      <c r="F2176" s="68">
        <v>3848</v>
      </c>
      <c r="G2176" s="366">
        <v>0.87986111111111109</v>
      </c>
      <c r="H2176" s="366">
        <v>0.88194444444444442</v>
      </c>
      <c r="I2176" s="68" t="s">
        <v>6649</v>
      </c>
      <c r="J2176" s="68" t="s">
        <v>6650</v>
      </c>
      <c r="K2176" s="68" t="s">
        <v>6651</v>
      </c>
    </row>
    <row r="2177" spans="2:11" ht="14.25" hidden="1" customHeight="1">
      <c r="B2177" s="364">
        <v>45807</v>
      </c>
      <c r="C2177" s="68" t="s">
        <v>6636</v>
      </c>
      <c r="D2177" s="68" t="s">
        <v>1800</v>
      </c>
      <c r="E2177" s="68" t="s">
        <v>1987</v>
      </c>
      <c r="F2177" s="68">
        <v>10685</v>
      </c>
      <c r="G2177" s="366">
        <v>5.2083333333333336E-2</v>
      </c>
      <c r="H2177" s="366">
        <v>5.5555555555555552E-2</v>
      </c>
      <c r="I2177" s="68" t="s">
        <v>6652</v>
      </c>
      <c r="J2177" s="68" t="s">
        <v>6653</v>
      </c>
      <c r="K2177" s="68" t="s">
        <v>6654</v>
      </c>
    </row>
    <row r="2178" spans="2:11" ht="14.25" hidden="1" customHeight="1">
      <c r="B2178" s="364">
        <v>45807</v>
      </c>
      <c r="C2178" s="68" t="s">
        <v>4195</v>
      </c>
      <c r="D2178" s="68" t="s">
        <v>1817</v>
      </c>
      <c r="E2178" s="68" t="s">
        <v>1987</v>
      </c>
      <c r="F2178" s="68">
        <v>7148</v>
      </c>
      <c r="G2178" s="366">
        <v>0.91666666666666663</v>
      </c>
      <c r="H2178" s="366">
        <v>0.92500000000000004</v>
      </c>
      <c r="I2178" s="68" t="s">
        <v>6655</v>
      </c>
      <c r="J2178" s="68" t="s">
        <v>6656</v>
      </c>
      <c r="K2178" s="68" t="s">
        <v>6657</v>
      </c>
    </row>
    <row r="2179" spans="2:11" ht="14.25" hidden="1" customHeight="1">
      <c r="B2179" s="364">
        <v>45807</v>
      </c>
      <c r="C2179" s="68" t="s">
        <v>6636</v>
      </c>
      <c r="D2179" s="68" t="s">
        <v>6658</v>
      </c>
      <c r="E2179" s="68" t="s">
        <v>1987</v>
      </c>
      <c r="F2179" s="68">
        <v>11924</v>
      </c>
      <c r="G2179" s="366">
        <v>8.8888888888888892E-2</v>
      </c>
      <c r="H2179" s="366">
        <v>9.375E-2</v>
      </c>
      <c r="I2179" s="68" t="s">
        <v>6652</v>
      </c>
      <c r="J2179" s="68" t="s">
        <v>6659</v>
      </c>
      <c r="K2179" s="68" t="s">
        <v>6660</v>
      </c>
    </row>
    <row r="2180" spans="2:11" ht="14.25" hidden="1" customHeight="1">
      <c r="B2180" s="364">
        <v>45807</v>
      </c>
      <c r="C2180" s="68" t="s">
        <v>6636</v>
      </c>
      <c r="D2180" s="68" t="s">
        <v>1788</v>
      </c>
      <c r="E2180" s="68" t="s">
        <v>1987</v>
      </c>
      <c r="F2180" s="68">
        <v>11949</v>
      </c>
      <c r="G2180" s="366">
        <v>8.1250000000000003E-2</v>
      </c>
      <c r="H2180" s="366">
        <v>0.17152777777777778</v>
      </c>
      <c r="I2180" s="68" t="s">
        <v>6661</v>
      </c>
      <c r="J2180" s="68" t="s">
        <v>6662</v>
      </c>
      <c r="K2180" s="68" t="s">
        <v>6663</v>
      </c>
    </row>
    <row r="2181" spans="2:11" ht="14.25" hidden="1" customHeight="1">
      <c r="B2181" s="364">
        <v>45807</v>
      </c>
      <c r="C2181" s="68" t="s">
        <v>6636</v>
      </c>
      <c r="D2181" s="68" t="s">
        <v>1786</v>
      </c>
      <c r="E2181" s="68" t="s">
        <v>1977</v>
      </c>
      <c r="F2181" s="68">
        <v>12290</v>
      </c>
      <c r="G2181" s="366">
        <v>0.19305555555555556</v>
      </c>
      <c r="H2181" s="366">
        <v>0.19583333333333333</v>
      </c>
      <c r="I2181" s="68" t="s">
        <v>6664</v>
      </c>
      <c r="J2181" s="68" t="s">
        <v>6665</v>
      </c>
      <c r="K2181" s="68" t="s">
        <v>6663</v>
      </c>
    </row>
    <row r="2182" spans="2:11" ht="14.25" hidden="1" customHeight="1">
      <c r="B2182" s="364">
        <v>45807</v>
      </c>
      <c r="C2182" s="68" t="s">
        <v>6636</v>
      </c>
      <c r="D2182" s="68" t="s">
        <v>1862</v>
      </c>
      <c r="E2182" s="68" t="s">
        <v>2004</v>
      </c>
      <c r="F2182" s="68">
        <v>4728</v>
      </c>
      <c r="G2182" s="366">
        <v>4.1666666666666664E-2</v>
      </c>
      <c r="H2182" s="366">
        <v>0.1388888888888889</v>
      </c>
      <c r="I2182" s="68" t="s">
        <v>6666</v>
      </c>
      <c r="J2182" s="68" t="s">
        <v>6667</v>
      </c>
      <c r="K2182" s="68" t="s">
        <v>6668</v>
      </c>
    </row>
    <row r="2183" spans="2:11" ht="14.25" hidden="1" customHeight="1">
      <c r="B2183" s="364">
        <v>45807</v>
      </c>
      <c r="C2183" s="68" t="s">
        <v>6636</v>
      </c>
      <c r="D2183" s="68" t="s">
        <v>1840</v>
      </c>
      <c r="E2183" s="68" t="s">
        <v>2004</v>
      </c>
      <c r="F2183" s="68">
        <v>0</v>
      </c>
      <c r="G2183" s="366">
        <v>0.29166666666666669</v>
      </c>
      <c r="H2183" s="366">
        <v>0.39583333333333331</v>
      </c>
      <c r="I2183" s="68" t="s">
        <v>6669</v>
      </c>
      <c r="J2183" s="68" t="s">
        <v>6670</v>
      </c>
      <c r="K2183" s="68" t="s">
        <v>6671</v>
      </c>
    </row>
    <row r="2184" spans="2:11" ht="14.25" hidden="1" customHeight="1">
      <c r="B2184" s="364">
        <v>45807</v>
      </c>
      <c r="C2184" s="68" t="s">
        <v>4195</v>
      </c>
      <c r="D2184" s="68" t="s">
        <v>103</v>
      </c>
      <c r="E2184" s="68" t="s">
        <v>1977</v>
      </c>
      <c r="F2184" s="68">
        <v>13913</v>
      </c>
      <c r="G2184" s="366">
        <v>0.79166666666666663</v>
      </c>
      <c r="H2184" s="366">
        <v>0.84791666666666665</v>
      </c>
      <c r="I2184" s="68" t="s">
        <v>6522</v>
      </c>
      <c r="J2184" s="68" t="s">
        <v>6672</v>
      </c>
      <c r="K2184" s="68" t="s">
        <v>5592</v>
      </c>
    </row>
    <row r="2185" spans="2:11" ht="14.25" hidden="1" customHeight="1">
      <c r="B2185" s="364">
        <v>45807</v>
      </c>
      <c r="C2185" s="68" t="s">
        <v>4195</v>
      </c>
      <c r="D2185" s="68" t="s">
        <v>6673</v>
      </c>
      <c r="E2185" s="68" t="s">
        <v>2004</v>
      </c>
      <c r="F2185" s="68">
        <v>3944</v>
      </c>
      <c r="G2185" s="366">
        <v>0.99791666666666667</v>
      </c>
      <c r="H2185" s="366">
        <v>0.11458333333333333</v>
      </c>
      <c r="I2185" s="68" t="s">
        <v>5322</v>
      </c>
      <c r="J2185" s="68" t="s">
        <v>5323</v>
      </c>
      <c r="K2185" s="68" t="s">
        <v>5592</v>
      </c>
    </row>
    <row r="2186" spans="2:11" ht="14.25" hidden="1" customHeight="1">
      <c r="B2186" s="364">
        <v>45807</v>
      </c>
      <c r="C2186" s="68" t="s">
        <v>4195</v>
      </c>
      <c r="D2186" s="68" t="s">
        <v>216</v>
      </c>
      <c r="E2186" s="68" t="s">
        <v>1977</v>
      </c>
      <c r="F2186" s="68">
        <v>11917</v>
      </c>
      <c r="G2186" s="366">
        <v>0.8125</v>
      </c>
      <c r="H2186" s="366">
        <v>0.90694444444444444</v>
      </c>
      <c r="I2186" s="68" t="s">
        <v>1313</v>
      </c>
      <c r="J2186" s="68" t="s">
        <v>6674</v>
      </c>
      <c r="K2186" s="68" t="s">
        <v>6675</v>
      </c>
    </row>
    <row r="2187" spans="2:11" ht="14.25" hidden="1" customHeight="1">
      <c r="B2187" s="364">
        <v>45807</v>
      </c>
      <c r="C2187" s="68" t="s">
        <v>4195</v>
      </c>
      <c r="D2187" s="68" t="s">
        <v>1734</v>
      </c>
      <c r="E2187" s="68" t="s">
        <v>1977</v>
      </c>
      <c r="F2187" s="68">
        <v>14096</v>
      </c>
      <c r="G2187" s="366">
        <v>0.91111111111111109</v>
      </c>
      <c r="H2187" s="366">
        <v>0.92638888888888893</v>
      </c>
      <c r="I2187" s="68" t="s">
        <v>6676</v>
      </c>
      <c r="J2187" s="68" t="s">
        <v>6677</v>
      </c>
      <c r="K2187" s="68" t="s">
        <v>6675</v>
      </c>
    </row>
    <row r="2188" spans="2:11" ht="14.25" hidden="1" customHeight="1">
      <c r="B2188" s="364">
        <v>45807</v>
      </c>
      <c r="C2188" s="68" t="s">
        <v>4195</v>
      </c>
      <c r="D2188" s="68" t="s">
        <v>1745</v>
      </c>
      <c r="E2188" s="68" t="s">
        <v>1977</v>
      </c>
      <c r="F2188" s="68">
        <v>13568</v>
      </c>
      <c r="G2188" s="366">
        <v>0.79166666666666663</v>
      </c>
      <c r="H2188" s="366">
        <v>0.9291666666666667</v>
      </c>
      <c r="I2188" s="68" t="s">
        <v>6678</v>
      </c>
      <c r="J2188" s="68" t="s">
        <v>6679</v>
      </c>
      <c r="K2188" s="68" t="s">
        <v>6675</v>
      </c>
    </row>
    <row r="2189" spans="2:11" ht="14.25" hidden="1" customHeight="1">
      <c r="B2189" s="364">
        <v>45807</v>
      </c>
      <c r="C2189" s="68" t="s">
        <v>4195</v>
      </c>
      <c r="D2189" s="68" t="s">
        <v>1861</v>
      </c>
      <c r="E2189" s="68" t="s">
        <v>2004</v>
      </c>
      <c r="F2189" s="68">
        <v>0</v>
      </c>
      <c r="G2189" s="366">
        <v>0.92986111111111114</v>
      </c>
      <c r="H2189" s="366">
        <v>0.97152777777777777</v>
      </c>
      <c r="I2189" s="68" t="s">
        <v>3050</v>
      </c>
      <c r="J2189" s="68" t="s">
        <v>6680</v>
      </c>
      <c r="K2189" s="68" t="s">
        <v>6675</v>
      </c>
    </row>
    <row r="2190" spans="2:11" ht="14.25" hidden="1" customHeight="1">
      <c r="B2190" s="364">
        <v>45807</v>
      </c>
      <c r="C2190" s="68" t="s">
        <v>4195</v>
      </c>
      <c r="D2190" s="68" t="s">
        <v>1843</v>
      </c>
      <c r="E2190" s="68" t="s">
        <v>2004</v>
      </c>
      <c r="F2190" s="68">
        <v>5410</v>
      </c>
      <c r="G2190" s="366">
        <v>0.79166666666666663</v>
      </c>
      <c r="H2190" s="366">
        <v>0.93819444444444444</v>
      </c>
      <c r="I2190" s="68" t="s">
        <v>6681</v>
      </c>
      <c r="J2190" s="68" t="s">
        <v>6682</v>
      </c>
      <c r="K2190" s="68" t="s">
        <v>6675</v>
      </c>
    </row>
    <row r="2191" spans="2:11" ht="14.25" hidden="1" customHeight="1">
      <c r="B2191" s="364">
        <v>45807</v>
      </c>
      <c r="C2191" s="68" t="s">
        <v>4195</v>
      </c>
      <c r="D2191" s="68" t="s">
        <v>1741</v>
      </c>
      <c r="E2191" s="68" t="s">
        <v>1977</v>
      </c>
      <c r="F2191" s="68">
        <v>10838</v>
      </c>
      <c r="G2191" s="366">
        <v>0.79166666666666663</v>
      </c>
      <c r="H2191" s="366">
        <v>0.875</v>
      </c>
      <c r="I2191" s="68" t="s">
        <v>6683</v>
      </c>
      <c r="J2191" s="68" t="s">
        <v>6684</v>
      </c>
      <c r="K2191" s="68" t="s">
        <v>2235</v>
      </c>
    </row>
    <row r="2192" spans="2:11" ht="14.25" hidden="1" customHeight="1">
      <c r="B2192" s="364">
        <v>45807</v>
      </c>
      <c r="C2192" s="68" t="s">
        <v>4195</v>
      </c>
      <c r="D2192" s="68" t="s">
        <v>1862</v>
      </c>
      <c r="E2192" s="68" t="s">
        <v>2004</v>
      </c>
      <c r="F2192" s="68">
        <v>4728</v>
      </c>
      <c r="G2192" s="366">
        <v>0.79166666666666663</v>
      </c>
      <c r="H2192" s="366">
        <v>0.98472222222222228</v>
      </c>
      <c r="I2192" s="68" t="s">
        <v>3050</v>
      </c>
      <c r="J2192" s="68" t="s">
        <v>6685</v>
      </c>
      <c r="K2192" s="68" t="s">
        <v>6675</v>
      </c>
    </row>
    <row r="2193" spans="2:11" ht="14.25" hidden="1" customHeight="1">
      <c r="B2193" s="364">
        <v>45807</v>
      </c>
      <c r="C2193" s="68" t="s">
        <v>4195</v>
      </c>
      <c r="D2193" s="68" t="s">
        <v>1841</v>
      </c>
      <c r="E2193" s="68" t="s">
        <v>2004</v>
      </c>
      <c r="F2193" s="68">
        <v>0</v>
      </c>
      <c r="G2193" s="366">
        <v>0.79166666666666663</v>
      </c>
      <c r="H2193" s="366">
        <v>0.11597222222222223</v>
      </c>
      <c r="I2193" s="68" t="s">
        <v>6686</v>
      </c>
      <c r="J2193" s="68" t="s">
        <v>6687</v>
      </c>
      <c r="K2193" s="68" t="s">
        <v>6675</v>
      </c>
    </row>
    <row r="2194" spans="2:11" ht="14.25" hidden="1" customHeight="1">
      <c r="B2194" s="364">
        <v>45807</v>
      </c>
      <c r="C2194" s="68" t="s">
        <v>4195</v>
      </c>
      <c r="D2194" s="68" t="s">
        <v>1744</v>
      </c>
      <c r="E2194" s="68" t="s">
        <v>1977</v>
      </c>
      <c r="F2194" s="68">
        <v>0</v>
      </c>
      <c r="G2194" s="366">
        <v>0.79166666666666663</v>
      </c>
      <c r="H2194" s="366">
        <v>0.1875</v>
      </c>
      <c r="I2194" s="68" t="s">
        <v>6688</v>
      </c>
      <c r="J2194" s="68" t="s">
        <v>6689</v>
      </c>
      <c r="K2194" s="68" t="s">
        <v>6675</v>
      </c>
    </row>
    <row r="2195" spans="2:11" ht="14.25" hidden="1" customHeight="1">
      <c r="B2195" s="364">
        <v>45808</v>
      </c>
      <c r="C2195" s="68" t="s">
        <v>6636</v>
      </c>
      <c r="D2195" s="68" t="s">
        <v>104</v>
      </c>
      <c r="E2195" s="68" t="s">
        <v>1977</v>
      </c>
      <c r="F2195" s="68">
        <v>13911</v>
      </c>
      <c r="G2195" s="366">
        <v>0.36666666666666664</v>
      </c>
      <c r="H2195" s="366">
        <v>0.37222222222222223</v>
      </c>
      <c r="I2195" s="68" t="s">
        <v>6690</v>
      </c>
      <c r="J2195" s="68" t="s">
        <v>1305</v>
      </c>
      <c r="K2195" s="68" t="s">
        <v>6691</v>
      </c>
    </row>
    <row r="2196" spans="2:11" ht="14.25" hidden="1" customHeight="1">
      <c r="B2196" s="364">
        <v>45808</v>
      </c>
      <c r="C2196" s="68" t="s">
        <v>6636</v>
      </c>
      <c r="D2196" s="68" t="s">
        <v>1732</v>
      </c>
      <c r="E2196" s="68" t="s">
        <v>1977</v>
      </c>
      <c r="F2196" s="68" t="s">
        <v>379</v>
      </c>
      <c r="G2196" s="366">
        <v>0.42708333333333331</v>
      </c>
      <c r="H2196" s="366">
        <v>0.44444444444444442</v>
      </c>
      <c r="I2196" s="68" t="s">
        <v>5221</v>
      </c>
      <c r="J2196" s="68" t="s">
        <v>6692</v>
      </c>
      <c r="K2196" s="68" t="s">
        <v>2490</v>
      </c>
    </row>
    <row r="2197" spans="2:11" ht="14.25" hidden="1" customHeight="1">
      <c r="B2197" s="364">
        <v>45808</v>
      </c>
      <c r="C2197" s="68" t="s">
        <v>6636</v>
      </c>
      <c r="D2197" s="68" t="s">
        <v>1726</v>
      </c>
      <c r="E2197" s="68" t="s">
        <v>1977</v>
      </c>
      <c r="F2197" s="68" t="s">
        <v>379</v>
      </c>
      <c r="G2197" s="366">
        <v>0.29166666666666669</v>
      </c>
      <c r="H2197" s="366">
        <v>0.38541666666666669</v>
      </c>
      <c r="I2197" s="68" t="s">
        <v>6693</v>
      </c>
      <c r="J2197" s="68" t="s">
        <v>6694</v>
      </c>
      <c r="K2197" s="68" t="s">
        <v>6695</v>
      </c>
    </row>
    <row r="2198" spans="2:11" ht="14.25" hidden="1" customHeight="1">
      <c r="B2198" s="364">
        <v>45808</v>
      </c>
      <c r="C2198" s="68" t="s">
        <v>6636</v>
      </c>
      <c r="D2198" s="68" t="s">
        <v>1839</v>
      </c>
      <c r="E2198" s="68" t="s">
        <v>2004</v>
      </c>
      <c r="F2198" s="68" t="s">
        <v>379</v>
      </c>
      <c r="G2198" s="366">
        <v>0.29166666666666669</v>
      </c>
      <c r="H2198" s="366">
        <v>0.34375</v>
      </c>
      <c r="I2198" s="68" t="s">
        <v>1241</v>
      </c>
      <c r="J2198" s="68" t="s">
        <v>6696</v>
      </c>
      <c r="K2198" s="68" t="s">
        <v>6697</v>
      </c>
    </row>
    <row r="2199" spans="2:11" ht="14.25" hidden="1" customHeight="1">
      <c r="B2199" s="364">
        <v>45808</v>
      </c>
      <c r="C2199" s="68" t="s">
        <v>6529</v>
      </c>
      <c r="D2199" s="68" t="s">
        <v>101</v>
      </c>
      <c r="E2199" s="68" t="s">
        <v>1977</v>
      </c>
      <c r="F2199" s="68">
        <v>11718</v>
      </c>
      <c r="G2199" s="366">
        <v>0.29166666666666669</v>
      </c>
      <c r="H2199" s="366">
        <v>0.45069444444444445</v>
      </c>
      <c r="I2199" s="68" t="s">
        <v>6698</v>
      </c>
      <c r="J2199" s="68" t="s">
        <v>6699</v>
      </c>
      <c r="K2199" s="68" t="s">
        <v>6700</v>
      </c>
    </row>
    <row r="2200" spans="2:11" ht="14.25" hidden="1" customHeight="1">
      <c r="B2200" s="364">
        <v>45808</v>
      </c>
      <c r="C2200" s="68" t="s">
        <v>6636</v>
      </c>
      <c r="D2200" s="68" t="s">
        <v>88</v>
      </c>
      <c r="E2200" s="68" t="s">
        <v>1977</v>
      </c>
      <c r="F2200" s="68">
        <v>14428</v>
      </c>
      <c r="G2200" s="366">
        <v>0.41666666666666669</v>
      </c>
      <c r="H2200" s="366">
        <v>0.45347222222222222</v>
      </c>
      <c r="I2200" s="68" t="s">
        <v>2014</v>
      </c>
      <c r="J2200" s="68" t="s">
        <v>6701</v>
      </c>
      <c r="K2200" s="68" t="s">
        <v>3205</v>
      </c>
    </row>
    <row r="2201" spans="2:11" ht="14.25" hidden="1" customHeight="1">
      <c r="B2201" s="364">
        <v>45808</v>
      </c>
      <c r="C2201" s="68" t="s">
        <v>6636</v>
      </c>
      <c r="D2201" s="68" t="s">
        <v>1848</v>
      </c>
      <c r="E2201" s="68" t="s">
        <v>2004</v>
      </c>
      <c r="F2201" s="68">
        <v>5132</v>
      </c>
      <c r="G2201" s="366">
        <v>0.39583333333333331</v>
      </c>
      <c r="H2201" s="366">
        <v>0.62916666666666665</v>
      </c>
      <c r="I2201" s="68" t="s">
        <v>6702</v>
      </c>
      <c r="J2201" s="68" t="s">
        <v>6703</v>
      </c>
      <c r="K2201" s="68" t="s">
        <v>6704</v>
      </c>
    </row>
    <row r="2202" spans="2:11" ht="14.25" hidden="1" customHeight="1">
      <c r="B2202" s="364">
        <v>45808</v>
      </c>
      <c r="C2202" s="68" t="s">
        <v>6636</v>
      </c>
      <c r="D2202" s="68" t="s">
        <v>1817</v>
      </c>
      <c r="E2202" s="68" t="s">
        <v>1987</v>
      </c>
      <c r="F2202" s="68">
        <v>7157</v>
      </c>
      <c r="G2202" s="366">
        <v>0.33333333333333331</v>
      </c>
      <c r="H2202" s="366">
        <v>0.39583333333333331</v>
      </c>
      <c r="I2202" s="68" t="s">
        <v>6705</v>
      </c>
      <c r="J2202" s="68" t="s">
        <v>6706</v>
      </c>
      <c r="K2202" s="68" t="s">
        <v>6392</v>
      </c>
    </row>
    <row r="2203" spans="2:11" ht="14.25" hidden="1" customHeight="1">
      <c r="B2203" s="364">
        <v>45808</v>
      </c>
      <c r="C2203" s="68" t="s">
        <v>6432</v>
      </c>
      <c r="D2203" s="68" t="s">
        <v>223</v>
      </c>
      <c r="E2203" s="68" t="s">
        <v>1987</v>
      </c>
      <c r="F2203" s="68">
        <v>10332</v>
      </c>
      <c r="G2203" s="366">
        <v>0.92361111111111116</v>
      </c>
      <c r="H2203" s="366">
        <v>0.48194444444444445</v>
      </c>
      <c r="I2203" s="68" t="s">
        <v>6707</v>
      </c>
      <c r="J2203" s="68" t="s">
        <v>6708</v>
      </c>
      <c r="K2203" s="68" t="s">
        <v>6709</v>
      </c>
    </row>
    <row r="2204" spans="2:11" ht="14.25" hidden="1" customHeight="1">
      <c r="B2204" s="364">
        <v>45808</v>
      </c>
      <c r="C2204" s="68" t="s">
        <v>6432</v>
      </c>
      <c r="D2204" s="68" t="s">
        <v>1790</v>
      </c>
      <c r="E2204" s="68" t="s">
        <v>1987</v>
      </c>
      <c r="F2204" s="68">
        <v>12258</v>
      </c>
      <c r="G2204" s="366">
        <v>0.29166666666666669</v>
      </c>
      <c r="H2204" s="366">
        <v>0.45763888888888887</v>
      </c>
      <c r="I2204" s="68" t="s">
        <v>5900</v>
      </c>
      <c r="J2204" s="68" t="s">
        <v>6710</v>
      </c>
      <c r="K2204" s="68" t="s">
        <v>6711</v>
      </c>
    </row>
    <row r="2205" spans="2:11" ht="14.25" hidden="1" customHeight="1">
      <c r="B2205" s="364">
        <v>45808</v>
      </c>
      <c r="C2205" s="68" t="s">
        <v>4195</v>
      </c>
      <c r="D2205" s="68" t="s">
        <v>1794</v>
      </c>
      <c r="E2205" s="68" t="s">
        <v>1987</v>
      </c>
      <c r="F2205" s="68">
        <v>12063</v>
      </c>
      <c r="G2205" s="366">
        <v>0.4597222222222222</v>
      </c>
      <c r="H2205" s="366">
        <v>0.54305555555555551</v>
      </c>
      <c r="I2205" s="68" t="s">
        <v>5900</v>
      </c>
      <c r="J2205" s="68" t="s">
        <v>6712</v>
      </c>
      <c r="K2205" s="68" t="s">
        <v>6711</v>
      </c>
    </row>
    <row r="2206" spans="2:11" ht="14.25" hidden="1" customHeight="1">
      <c r="B2206" s="364">
        <v>45808</v>
      </c>
      <c r="C2206" s="68" t="s">
        <v>6636</v>
      </c>
      <c r="D2206" s="68" t="s">
        <v>105</v>
      </c>
      <c r="E2206" s="68" t="s">
        <v>1977</v>
      </c>
      <c r="F2206" s="68">
        <v>13795</v>
      </c>
      <c r="G2206" s="366">
        <v>0.5</v>
      </c>
      <c r="H2206" s="366">
        <v>0.70138888888888884</v>
      </c>
      <c r="I2206" s="68" t="s">
        <v>6713</v>
      </c>
      <c r="J2206" s="68" t="s">
        <v>6714</v>
      </c>
      <c r="K2206" s="68" t="s">
        <v>6715</v>
      </c>
    </row>
    <row r="2207" spans="2:11" ht="14.25" hidden="1" customHeight="1">
      <c r="B2207" s="364">
        <v>45808</v>
      </c>
      <c r="C2207" s="68" t="s">
        <v>6636</v>
      </c>
      <c r="D2207" s="68" t="s">
        <v>100</v>
      </c>
      <c r="E2207" s="68" t="s">
        <v>1977</v>
      </c>
      <c r="F2207" s="68">
        <v>13197</v>
      </c>
      <c r="G2207" s="366">
        <v>0.375</v>
      </c>
      <c r="H2207" s="366">
        <v>0.49305555555555558</v>
      </c>
      <c r="I2207" s="68" t="s">
        <v>4072</v>
      </c>
      <c r="J2207" s="68" t="s">
        <v>6716</v>
      </c>
      <c r="K2207" s="68" t="s">
        <v>6717</v>
      </c>
    </row>
    <row r="2208" spans="2:11" ht="14.25" hidden="1" customHeight="1">
      <c r="B2208" s="364">
        <v>45808</v>
      </c>
      <c r="C2208" s="68" t="s">
        <v>6636</v>
      </c>
      <c r="D2208" s="68" t="s">
        <v>1860</v>
      </c>
      <c r="E2208" s="68" t="s">
        <v>2004</v>
      </c>
      <c r="F2208" s="68">
        <v>4850</v>
      </c>
      <c r="G2208" s="366">
        <v>0.45833333333333331</v>
      </c>
      <c r="H2208" s="366">
        <v>0.66666666666666663</v>
      </c>
      <c r="I2208" s="68" t="s">
        <v>4072</v>
      </c>
      <c r="J2208" s="68" t="s">
        <v>6718</v>
      </c>
      <c r="K2208" s="68" t="s">
        <v>6719</v>
      </c>
    </row>
    <row r="2209" spans="2:11" ht="14.25" hidden="1" customHeight="1">
      <c r="B2209" s="364">
        <v>45808</v>
      </c>
      <c r="C2209" s="68" t="s">
        <v>6636</v>
      </c>
      <c r="D2209" s="68" t="s">
        <v>219</v>
      </c>
      <c r="E2209" s="68" t="s">
        <v>1977</v>
      </c>
      <c r="F2209" s="68">
        <v>10574</v>
      </c>
      <c r="G2209" s="366">
        <v>0.33333333333333331</v>
      </c>
      <c r="H2209" s="366">
        <v>0.44444444444444442</v>
      </c>
      <c r="I2209" s="68" t="s">
        <v>4072</v>
      </c>
      <c r="J2209" s="68" t="s">
        <v>6720</v>
      </c>
      <c r="K2209" s="68" t="s">
        <v>6719</v>
      </c>
    </row>
    <row r="2210" spans="2:11" ht="14.25" hidden="1" customHeight="1">
      <c r="B2210" s="364">
        <v>45808</v>
      </c>
      <c r="C2210" s="68" t="s">
        <v>6636</v>
      </c>
      <c r="D2210" s="68" t="s">
        <v>100</v>
      </c>
      <c r="E2210" s="68" t="s">
        <v>1977</v>
      </c>
      <c r="F2210" s="68">
        <v>14197</v>
      </c>
      <c r="G2210" s="366">
        <v>0.70833333333333337</v>
      </c>
      <c r="H2210" s="366">
        <v>0.72430555555555554</v>
      </c>
      <c r="I2210" s="68" t="s">
        <v>6721</v>
      </c>
      <c r="J2210" s="68" t="s">
        <v>6722</v>
      </c>
      <c r="K2210" s="68" t="s">
        <v>6723</v>
      </c>
    </row>
    <row r="2211" spans="2:11" ht="14.25" hidden="1" customHeight="1">
      <c r="B2211" s="364">
        <v>45808</v>
      </c>
      <c r="C2211" s="68" t="s">
        <v>6636</v>
      </c>
      <c r="D2211" s="68" t="s">
        <v>103</v>
      </c>
      <c r="E2211" s="68" t="s">
        <v>1977</v>
      </c>
      <c r="F2211" s="68">
        <v>13927</v>
      </c>
      <c r="G2211" s="366">
        <v>0.82291666666666663</v>
      </c>
      <c r="H2211" s="366">
        <v>0.84027777777777779</v>
      </c>
      <c r="I2211" s="68" t="s">
        <v>4416</v>
      </c>
      <c r="J2211" s="68" t="s">
        <v>4417</v>
      </c>
      <c r="K2211" s="68" t="s">
        <v>2211</v>
      </c>
    </row>
    <row r="2212" spans="2:11" ht="14.25" hidden="1" customHeight="1">
      <c r="B2212" s="364">
        <v>45808</v>
      </c>
      <c r="C2212" s="68" t="s">
        <v>6636</v>
      </c>
      <c r="D2212" s="68" t="s">
        <v>1860</v>
      </c>
      <c r="E2212" s="68" t="s">
        <v>2004</v>
      </c>
      <c r="F2212" s="68">
        <v>4851</v>
      </c>
      <c r="G2212" s="366">
        <v>0.79166666666666663</v>
      </c>
      <c r="H2212" s="366">
        <v>0.83333333333333337</v>
      </c>
      <c r="I2212" s="68" t="s">
        <v>4953</v>
      </c>
      <c r="J2212" s="68" t="s">
        <v>6724</v>
      </c>
      <c r="K2212" s="68" t="s">
        <v>6725</v>
      </c>
    </row>
    <row r="2213" spans="2:11" ht="14.25" hidden="1" customHeight="1">
      <c r="B2213" s="364">
        <v>45808</v>
      </c>
      <c r="C2213" s="68" t="s">
        <v>6636</v>
      </c>
      <c r="D2213" s="68" t="s">
        <v>1877</v>
      </c>
      <c r="E2213" s="68" t="s">
        <v>2004</v>
      </c>
      <c r="F2213" s="68">
        <v>3778</v>
      </c>
      <c r="G2213" s="366">
        <v>0.79166666666666663</v>
      </c>
      <c r="H2213" s="366">
        <v>0.92847222222222225</v>
      </c>
      <c r="I2213" s="68" t="s">
        <v>6726</v>
      </c>
      <c r="J2213" s="68" t="s">
        <v>6727</v>
      </c>
      <c r="K2213" s="68" t="s">
        <v>6725</v>
      </c>
    </row>
    <row r="2214" spans="2:11" ht="14.25" hidden="1" customHeight="1">
      <c r="B2214" s="364">
        <v>45808</v>
      </c>
      <c r="C2214" s="365">
        <v>45663</v>
      </c>
      <c r="D2214" s="68" t="s">
        <v>1863</v>
      </c>
      <c r="E2214" s="68" t="s">
        <v>2004</v>
      </c>
      <c r="F2214" s="68">
        <v>3602</v>
      </c>
      <c r="G2214" s="366">
        <v>4.1666666666666664E-2</v>
      </c>
      <c r="H2214" s="366">
        <v>0.1076388888888889</v>
      </c>
      <c r="I2214" s="68" t="s">
        <v>6728</v>
      </c>
      <c r="J2214" s="68" t="s">
        <v>6729</v>
      </c>
      <c r="K2214" s="68" t="s">
        <v>6730</v>
      </c>
    </row>
    <row r="2215" spans="2:11" ht="14.25" hidden="1" customHeight="1">
      <c r="B2215" s="364">
        <v>45808</v>
      </c>
      <c r="C2215" s="365">
        <v>45663</v>
      </c>
      <c r="D2215" s="68" t="s">
        <v>1734</v>
      </c>
      <c r="E2215" s="68" t="s">
        <v>1977</v>
      </c>
      <c r="F2215" s="68">
        <v>14116</v>
      </c>
      <c r="G2215" s="366">
        <v>1.4583333333333334E-2</v>
      </c>
      <c r="H2215" s="366">
        <v>0.1423611111111111</v>
      </c>
      <c r="I2215" s="68" t="s">
        <v>6731</v>
      </c>
      <c r="J2215" s="68" t="s">
        <v>6732</v>
      </c>
      <c r="K2215" s="68" t="s">
        <v>3239</v>
      </c>
    </row>
    <row r="2216" spans="2:11" ht="14.25" hidden="1" customHeight="1">
      <c r="B2216" s="364">
        <v>45808</v>
      </c>
      <c r="C2216" s="365">
        <v>45663</v>
      </c>
      <c r="D2216" s="68" t="s">
        <v>1748</v>
      </c>
      <c r="E2216" s="68" t="s">
        <v>1977</v>
      </c>
      <c r="F2216" s="68">
        <v>14322</v>
      </c>
      <c r="G2216" s="366">
        <v>9.6527777777777782E-2</v>
      </c>
      <c r="H2216" s="366">
        <v>0.1125</v>
      </c>
      <c r="I2216" s="68" t="s">
        <v>6733</v>
      </c>
      <c r="J2216" s="68" t="s">
        <v>4957</v>
      </c>
      <c r="K2216" s="68" t="s">
        <v>6734</v>
      </c>
    </row>
    <row r="2217" spans="2:11" ht="14.25" hidden="1" customHeight="1">
      <c r="B2217" s="364">
        <v>45808</v>
      </c>
      <c r="C2217" s="365">
        <v>45663</v>
      </c>
      <c r="D2217" s="68" t="s">
        <v>221</v>
      </c>
      <c r="E2217" s="68" t="s">
        <v>1977</v>
      </c>
      <c r="F2217" s="68">
        <v>10183</v>
      </c>
      <c r="G2217" s="366">
        <v>4.791666666666667E-2</v>
      </c>
      <c r="H2217" s="366">
        <v>0.18888888888888888</v>
      </c>
      <c r="I2217" s="68" t="s">
        <v>6735</v>
      </c>
      <c r="J2217" s="68" t="s">
        <v>6736</v>
      </c>
      <c r="K2217" s="68" t="s">
        <v>6737</v>
      </c>
    </row>
    <row r="2218" spans="2:11" ht="14.25" hidden="1" customHeight="1">
      <c r="B2218" s="364">
        <v>45809</v>
      </c>
      <c r="C2218" s="365">
        <v>45663</v>
      </c>
      <c r="D2218" s="68" t="s">
        <v>1849</v>
      </c>
      <c r="E2218" s="68" t="s">
        <v>2004</v>
      </c>
      <c r="F2218" s="68">
        <v>5268</v>
      </c>
      <c r="G2218" s="366">
        <v>0.60972222222222228</v>
      </c>
      <c r="H2218" s="366">
        <v>0.66666666666666663</v>
      </c>
      <c r="I2218" s="68" t="s">
        <v>6738</v>
      </c>
      <c r="J2218" s="68" t="s">
        <v>6739</v>
      </c>
      <c r="K2218" s="68" t="s">
        <v>6740</v>
      </c>
    </row>
    <row r="2219" spans="2:11" ht="14.25" hidden="1" customHeight="1">
      <c r="B2219" s="364">
        <v>45809</v>
      </c>
      <c r="C2219" s="68" t="s">
        <v>6288</v>
      </c>
      <c r="D2219" s="68" t="s">
        <v>1805</v>
      </c>
      <c r="E2219" s="68" t="s">
        <v>1987</v>
      </c>
      <c r="F2219" s="68">
        <v>11891</v>
      </c>
      <c r="G2219" s="366">
        <v>0.43055555555555558</v>
      </c>
      <c r="H2219" s="366">
        <v>0.67361111111111116</v>
      </c>
      <c r="I2219" s="68" t="s">
        <v>6741</v>
      </c>
      <c r="J2219" s="68" t="s">
        <v>6742</v>
      </c>
      <c r="K2219" s="68" t="s">
        <v>6743</v>
      </c>
    </row>
    <row r="2220" spans="2:11" ht="14.25" hidden="1" customHeight="1">
      <c r="B2220" s="364">
        <v>45809</v>
      </c>
      <c r="C2220" s="68" t="s">
        <v>6636</v>
      </c>
      <c r="D2220" s="68" t="s">
        <v>1877</v>
      </c>
      <c r="E2220" s="68" t="s">
        <v>2004</v>
      </c>
      <c r="F2220" s="68">
        <v>3788</v>
      </c>
      <c r="G2220" s="366">
        <v>0.81041666666666667</v>
      </c>
      <c r="H2220" s="366">
        <v>0.87222222222222223</v>
      </c>
      <c r="I2220" s="68" t="s">
        <v>6744</v>
      </c>
      <c r="J2220" s="68" t="s">
        <v>6745</v>
      </c>
      <c r="K2220" s="68" t="s">
        <v>6746</v>
      </c>
    </row>
    <row r="2221" spans="2:11" ht="14.25" hidden="1" customHeight="1">
      <c r="B2221" s="364">
        <v>45809</v>
      </c>
      <c r="C2221" s="68" t="s">
        <v>6636</v>
      </c>
      <c r="D2221" s="68" t="s">
        <v>213</v>
      </c>
      <c r="E2221" s="68" t="s">
        <v>1977</v>
      </c>
      <c r="F2221" s="68">
        <v>13412</v>
      </c>
      <c r="G2221" s="366">
        <v>0.8125</v>
      </c>
      <c r="H2221" s="366">
        <v>0.9506944444444444</v>
      </c>
      <c r="I2221" s="68" t="s">
        <v>6747</v>
      </c>
      <c r="J2221" s="68" t="s">
        <v>6748</v>
      </c>
      <c r="K2221" s="68" t="s">
        <v>6749</v>
      </c>
    </row>
    <row r="2222" spans="2:11" ht="14.25" hidden="1" customHeight="1">
      <c r="B2222" s="364">
        <v>45809</v>
      </c>
      <c r="C2222" s="68" t="s">
        <v>6636</v>
      </c>
      <c r="D2222" s="68" t="s">
        <v>216</v>
      </c>
      <c r="E2222" s="68" t="s">
        <v>1977</v>
      </c>
      <c r="F2222" s="68">
        <v>11925</v>
      </c>
      <c r="G2222" s="366">
        <v>4.1666666666666664E-2</v>
      </c>
      <c r="H2222" s="366">
        <v>0.15277777777777779</v>
      </c>
      <c r="I2222" s="68" t="s">
        <v>1230</v>
      </c>
      <c r="J2222" s="68" t="s">
        <v>6750</v>
      </c>
      <c r="K2222" s="68" t="s">
        <v>6749</v>
      </c>
    </row>
    <row r="2223" spans="2:11" ht="14.25" hidden="1" customHeight="1">
      <c r="B2223" s="364">
        <v>45809</v>
      </c>
      <c r="C2223" s="68" t="s">
        <v>6636</v>
      </c>
      <c r="D2223" s="68" t="s">
        <v>1844</v>
      </c>
      <c r="E2223" s="68" t="s">
        <v>2004</v>
      </c>
      <c r="F2223" s="68">
        <v>5088</v>
      </c>
      <c r="G2223" s="366">
        <v>0.94652777777777775</v>
      </c>
      <c r="H2223" s="366">
        <v>0.96111111111111114</v>
      </c>
      <c r="I2223" s="68" t="s">
        <v>6751</v>
      </c>
      <c r="J2223" s="68" t="s">
        <v>6752</v>
      </c>
      <c r="K2223" s="68" t="s">
        <v>6749</v>
      </c>
    </row>
    <row r="2224" spans="2:11" ht="14.25" hidden="1" customHeight="1">
      <c r="B2224" s="364">
        <v>45809</v>
      </c>
      <c r="C2224" s="68" t="s">
        <v>6636</v>
      </c>
      <c r="D2224" s="68" t="s">
        <v>1741</v>
      </c>
      <c r="E2224" s="68" t="s">
        <v>1977</v>
      </c>
      <c r="F2224" s="68">
        <v>10858</v>
      </c>
      <c r="G2224" s="366">
        <v>0.125</v>
      </c>
      <c r="H2224" s="366">
        <v>0.13750000000000001</v>
      </c>
      <c r="I2224" s="68" t="s">
        <v>6753</v>
      </c>
      <c r="J2224" s="68" t="s">
        <v>6754</v>
      </c>
      <c r="K2224" s="68" t="s">
        <v>6749</v>
      </c>
    </row>
    <row r="2225" spans="2:11" ht="14.25" hidden="1" customHeight="1">
      <c r="B2225" s="364">
        <v>45809</v>
      </c>
      <c r="C2225" s="365">
        <v>45663</v>
      </c>
      <c r="D2225" s="68" t="s">
        <v>3435</v>
      </c>
      <c r="E2225" s="68" t="s">
        <v>1977</v>
      </c>
      <c r="F2225" s="68" t="s">
        <v>379</v>
      </c>
      <c r="G2225" s="366">
        <v>0.57986111111111116</v>
      </c>
      <c r="H2225" s="366">
        <v>0.59722222222222221</v>
      </c>
      <c r="I2225" s="68" t="s">
        <v>1060</v>
      </c>
      <c r="J2225" s="68" t="s">
        <v>6755</v>
      </c>
      <c r="K2225" s="68" t="s">
        <v>6756</v>
      </c>
    </row>
    <row r="2226" spans="2:11" ht="14.25" hidden="1" customHeight="1">
      <c r="B2226" s="364">
        <v>45809</v>
      </c>
      <c r="C2226" s="365">
        <v>45663</v>
      </c>
      <c r="D2226" s="68" t="s">
        <v>1847</v>
      </c>
      <c r="E2226" s="68" t="s">
        <v>2004</v>
      </c>
      <c r="F2226" s="68" t="s">
        <v>379</v>
      </c>
      <c r="G2226" s="366">
        <v>0.55208333333333337</v>
      </c>
      <c r="H2226" s="366">
        <v>0.58680555555555558</v>
      </c>
      <c r="I2226" s="68" t="s">
        <v>6757</v>
      </c>
      <c r="J2226" s="68" t="s">
        <v>6758</v>
      </c>
      <c r="K2226" s="68" t="s">
        <v>5426</v>
      </c>
    </row>
    <row r="2227" spans="2:11" ht="14.25" hidden="1" customHeight="1">
      <c r="B2227" s="364">
        <v>45809</v>
      </c>
      <c r="C2227" s="365">
        <v>45663</v>
      </c>
      <c r="D2227" s="68" t="s">
        <v>1734</v>
      </c>
      <c r="E2227" s="68" t="s">
        <v>1977</v>
      </c>
      <c r="F2227" s="68">
        <v>14116</v>
      </c>
      <c r="G2227" s="366">
        <v>0.83680555555555558</v>
      </c>
      <c r="H2227" s="366">
        <v>0.85069444444444442</v>
      </c>
      <c r="I2227" s="68" t="s">
        <v>465</v>
      </c>
      <c r="J2227" s="68" t="s">
        <v>6759</v>
      </c>
      <c r="K2227" s="68" t="s">
        <v>2269</v>
      </c>
    </row>
    <row r="2228" spans="2:11" ht="14.25" hidden="1" customHeight="1">
      <c r="B2228" s="364">
        <v>45809</v>
      </c>
      <c r="C2228" s="365">
        <v>45663</v>
      </c>
      <c r="D2228" s="68" t="s">
        <v>1857</v>
      </c>
      <c r="E2228" s="68" t="s">
        <v>2004</v>
      </c>
      <c r="F2228" s="68">
        <v>5112</v>
      </c>
      <c r="G2228" s="366">
        <v>0.79166666666666663</v>
      </c>
      <c r="H2228" s="366">
        <v>0.86111111111111116</v>
      </c>
      <c r="I2228" s="68" t="s">
        <v>6760</v>
      </c>
      <c r="J2228" s="68" t="s">
        <v>6761</v>
      </c>
      <c r="K2228" s="68" t="s">
        <v>6762</v>
      </c>
    </row>
    <row r="2229" spans="2:11" ht="14.25" hidden="1" customHeight="1">
      <c r="B2229" s="364">
        <v>45809</v>
      </c>
      <c r="C2229" s="365">
        <v>45663</v>
      </c>
      <c r="D2229" s="68" t="s">
        <v>1861</v>
      </c>
      <c r="E2229" s="68" t="s">
        <v>2004</v>
      </c>
      <c r="F2229" s="68">
        <v>4837</v>
      </c>
      <c r="G2229" s="366">
        <v>0.79166666666666663</v>
      </c>
      <c r="H2229" s="366">
        <v>0.88541666666666663</v>
      </c>
      <c r="I2229" s="68" t="s">
        <v>6763</v>
      </c>
      <c r="J2229" s="68" t="s">
        <v>6764</v>
      </c>
      <c r="K2229" s="68" t="s">
        <v>6765</v>
      </c>
    </row>
    <row r="2230" spans="2:11" ht="14.25" hidden="1" customHeight="1">
      <c r="B2230" s="364">
        <v>45809</v>
      </c>
      <c r="C2230" s="365">
        <v>45663</v>
      </c>
      <c r="D2230" s="68" t="s">
        <v>1837</v>
      </c>
      <c r="E2230" s="68" t="s">
        <v>2004</v>
      </c>
      <c r="F2230" s="68">
        <v>5272</v>
      </c>
      <c r="G2230" s="366">
        <v>0.79166666666666663</v>
      </c>
      <c r="H2230" s="366">
        <v>0.87083333333333335</v>
      </c>
      <c r="I2230" s="68" t="s">
        <v>6766</v>
      </c>
      <c r="J2230" s="68" t="s">
        <v>6767</v>
      </c>
      <c r="K2230" s="68" t="s">
        <v>4234</v>
      </c>
    </row>
    <row r="2231" spans="2:11" ht="14.25" hidden="1" customHeight="1">
      <c r="B2231" s="364">
        <v>45809</v>
      </c>
      <c r="C2231" s="365">
        <v>45663</v>
      </c>
      <c r="D2231" s="68" t="s">
        <v>1866</v>
      </c>
      <c r="E2231" s="68" t="s">
        <v>2004</v>
      </c>
      <c r="F2231" s="68">
        <v>3866</v>
      </c>
      <c r="G2231" s="366">
        <v>0.79166666666666663</v>
      </c>
      <c r="H2231" s="366">
        <v>0.94791666666666663</v>
      </c>
      <c r="I2231" s="68" t="s">
        <v>4021</v>
      </c>
      <c r="J2231" s="68" t="s">
        <v>6768</v>
      </c>
      <c r="K2231" s="68" t="s">
        <v>6769</v>
      </c>
    </row>
    <row r="2232" spans="2:11" ht="14.25" hidden="1" customHeight="1">
      <c r="B2232" s="364">
        <v>45809</v>
      </c>
      <c r="C2232" s="365">
        <v>45694</v>
      </c>
      <c r="D2232" s="68" t="s">
        <v>1856</v>
      </c>
      <c r="E2232" s="68" t="s">
        <v>2004</v>
      </c>
      <c r="F2232" s="68">
        <v>5012</v>
      </c>
      <c r="G2232" s="366">
        <v>4.1666666666666664E-2</v>
      </c>
      <c r="H2232" s="366">
        <v>0.125</v>
      </c>
      <c r="I2232" s="68" t="s">
        <v>6770</v>
      </c>
      <c r="J2232" s="68" t="s">
        <v>6771</v>
      </c>
      <c r="K2232" s="68" t="s">
        <v>6772</v>
      </c>
    </row>
    <row r="2233" spans="2:11" ht="14.25" hidden="1" customHeight="1">
      <c r="B2233" s="364">
        <v>45809</v>
      </c>
      <c r="C2233" s="365">
        <v>45663</v>
      </c>
      <c r="D2233" s="68" t="s">
        <v>1862</v>
      </c>
      <c r="E2233" s="68" t="s">
        <v>2004</v>
      </c>
      <c r="F2233" s="68">
        <v>4847</v>
      </c>
      <c r="G2233" s="366">
        <v>0.72916666666666663</v>
      </c>
      <c r="H2233" s="366">
        <v>0.1423611111111111</v>
      </c>
      <c r="I2233" s="68" t="s">
        <v>6773</v>
      </c>
      <c r="J2233" s="68" t="s">
        <v>6774</v>
      </c>
      <c r="K2233" s="68" t="s">
        <v>6775</v>
      </c>
    </row>
    <row r="2234" spans="2:11" ht="14.25" hidden="1" customHeight="1">
      <c r="B2234" s="364">
        <v>45809</v>
      </c>
      <c r="C2234" s="365">
        <v>45663</v>
      </c>
      <c r="D2234" s="68" t="s">
        <v>1880</v>
      </c>
      <c r="E2234" s="68" t="s">
        <v>2004</v>
      </c>
      <c r="F2234" s="68">
        <v>3968</v>
      </c>
      <c r="G2234" s="366">
        <v>0.4236111111111111</v>
      </c>
      <c r="H2234" s="366">
        <v>8.8888888888888892E-2</v>
      </c>
      <c r="I2234" s="68" t="s">
        <v>6776</v>
      </c>
      <c r="J2234" s="68" t="s">
        <v>6777</v>
      </c>
      <c r="K2234" s="68" t="s">
        <v>6778</v>
      </c>
    </row>
    <row r="2235" spans="2:11" ht="14.25" hidden="1" customHeight="1">
      <c r="B2235" s="364">
        <v>45809</v>
      </c>
      <c r="C2235" s="365">
        <v>45663</v>
      </c>
      <c r="D2235" s="68" t="s">
        <v>1825</v>
      </c>
      <c r="E2235" s="68" t="s">
        <v>1987</v>
      </c>
      <c r="F2235" s="68">
        <v>3872</v>
      </c>
      <c r="G2235" s="366">
        <v>0.82638888888888884</v>
      </c>
      <c r="H2235" s="366">
        <v>0.83333333333333337</v>
      </c>
      <c r="I2235" s="68" t="s">
        <v>5788</v>
      </c>
      <c r="J2235" s="68" t="s">
        <v>5227</v>
      </c>
      <c r="K2235" s="68" t="s">
        <v>2831</v>
      </c>
    </row>
    <row r="2236" spans="2:11" ht="14.25" hidden="1" customHeight="1">
      <c r="B2236" s="364">
        <v>45809</v>
      </c>
      <c r="C2236" s="365">
        <v>45663</v>
      </c>
      <c r="D2236" s="68" t="s">
        <v>1826</v>
      </c>
      <c r="E2236" s="68" t="s">
        <v>1987</v>
      </c>
      <c r="F2236" s="68">
        <v>7290</v>
      </c>
      <c r="G2236" s="366">
        <v>0.89583333333333337</v>
      </c>
      <c r="H2236" s="366">
        <v>0.91874999999999996</v>
      </c>
      <c r="I2236" s="68" t="s">
        <v>6779</v>
      </c>
      <c r="J2236" s="68" t="s">
        <v>6780</v>
      </c>
      <c r="K2236" s="68" t="s">
        <v>4611</v>
      </c>
    </row>
    <row r="2237" spans="2:11" ht="14.25" hidden="1" customHeight="1">
      <c r="B2237" s="364">
        <v>45809</v>
      </c>
      <c r="C2237" s="365">
        <v>45663</v>
      </c>
      <c r="D2237" s="68" t="s">
        <v>1726</v>
      </c>
      <c r="E2237" s="68" t="s">
        <v>1977</v>
      </c>
      <c r="F2237" s="68">
        <v>15318</v>
      </c>
      <c r="G2237" s="366">
        <v>0.99375000000000002</v>
      </c>
      <c r="H2237" s="366">
        <v>0.10625</v>
      </c>
      <c r="I2237" s="68" t="s">
        <v>6781</v>
      </c>
      <c r="J2237" s="68" t="s">
        <v>6782</v>
      </c>
      <c r="K2237" s="68" t="s">
        <v>6783</v>
      </c>
    </row>
    <row r="2238" spans="2:11" ht="14.25" hidden="1" customHeight="1">
      <c r="B2238" s="364">
        <v>45809</v>
      </c>
      <c r="C2238" s="365">
        <v>45663</v>
      </c>
      <c r="D2238" s="68" t="s">
        <v>219</v>
      </c>
      <c r="E2238" s="68" t="s">
        <v>1977</v>
      </c>
      <c r="F2238" s="68">
        <v>10586</v>
      </c>
      <c r="G2238" s="366">
        <v>0.11458333333333333</v>
      </c>
      <c r="H2238" s="366">
        <v>0.12638888888888888</v>
      </c>
      <c r="I2238" s="68" t="s">
        <v>6784</v>
      </c>
      <c r="J2238" s="68" t="s">
        <v>6785</v>
      </c>
      <c r="K2238" s="68" t="s">
        <v>6783</v>
      </c>
    </row>
    <row r="2239" spans="2:11" ht="14.25" hidden="1" customHeight="1">
      <c r="B2239" s="364">
        <v>45810</v>
      </c>
      <c r="C2239" s="365">
        <v>45694</v>
      </c>
      <c r="D2239" s="68" t="s">
        <v>4166</v>
      </c>
      <c r="E2239" s="68" t="s">
        <v>1977</v>
      </c>
      <c r="F2239" s="68" t="s">
        <v>379</v>
      </c>
      <c r="G2239" s="366">
        <v>0.29166666666666669</v>
      </c>
      <c r="H2239" s="366">
        <v>0.3298611111111111</v>
      </c>
      <c r="I2239" s="68" t="s">
        <v>6786</v>
      </c>
      <c r="J2239" s="68" t="s">
        <v>6787</v>
      </c>
      <c r="K2239" s="68" t="s">
        <v>3303</v>
      </c>
    </row>
    <row r="2240" spans="2:11" ht="14.25" hidden="1" customHeight="1">
      <c r="B2240" s="364">
        <v>45810</v>
      </c>
      <c r="C2240" s="365">
        <v>45694</v>
      </c>
      <c r="D2240" s="68" t="s">
        <v>1857</v>
      </c>
      <c r="E2240" s="68" t="s">
        <v>2004</v>
      </c>
      <c r="F2240" s="68">
        <v>5121</v>
      </c>
      <c r="G2240" s="366">
        <v>0.29166666666666669</v>
      </c>
      <c r="H2240" s="366">
        <v>0.36944444444444446</v>
      </c>
      <c r="I2240" s="68" t="s">
        <v>6788</v>
      </c>
      <c r="J2240" s="68" t="s">
        <v>6789</v>
      </c>
      <c r="K2240" s="68" t="s">
        <v>6790</v>
      </c>
    </row>
    <row r="2241" spans="2:11" ht="14.25" hidden="1" customHeight="1">
      <c r="B2241" s="364">
        <v>45810</v>
      </c>
      <c r="C2241" s="365">
        <v>45663</v>
      </c>
      <c r="D2241" s="68" t="s">
        <v>1859</v>
      </c>
      <c r="E2241" s="68" t="s">
        <v>2004</v>
      </c>
      <c r="F2241" s="68">
        <v>4901</v>
      </c>
      <c r="G2241" s="366">
        <v>0.83333333333333337</v>
      </c>
      <c r="H2241" s="366">
        <v>0.86527777777777781</v>
      </c>
      <c r="I2241" s="68" t="s">
        <v>6791</v>
      </c>
      <c r="J2241" s="68" t="s">
        <v>6792</v>
      </c>
      <c r="K2241" s="68" t="s">
        <v>6793</v>
      </c>
    </row>
    <row r="2242" spans="2:11" ht="14.25" hidden="1" customHeight="1">
      <c r="B2242" s="364">
        <v>45810</v>
      </c>
      <c r="C2242" s="365">
        <v>45694</v>
      </c>
      <c r="D2242" s="68" t="s">
        <v>1739</v>
      </c>
      <c r="E2242" s="68" t="s">
        <v>1977</v>
      </c>
      <c r="F2242" s="68">
        <v>13439</v>
      </c>
      <c r="G2242" s="366">
        <v>4.1666666666666664E-2</v>
      </c>
      <c r="H2242" s="366">
        <v>6.9444444444444448E-2</v>
      </c>
      <c r="I2242" s="68" t="s">
        <v>3598</v>
      </c>
      <c r="J2242" s="68" t="s">
        <v>4853</v>
      </c>
      <c r="K2242" s="68" t="s">
        <v>6793</v>
      </c>
    </row>
    <row r="2243" spans="2:11" ht="14.25" hidden="1" customHeight="1">
      <c r="B2243" s="364">
        <v>45810</v>
      </c>
      <c r="C2243" s="365">
        <v>45694</v>
      </c>
      <c r="D2243" s="68" t="s">
        <v>1736</v>
      </c>
      <c r="E2243" s="68" t="s">
        <v>1977</v>
      </c>
      <c r="F2243" s="68">
        <v>11092</v>
      </c>
      <c r="G2243" s="366">
        <v>6.25E-2</v>
      </c>
      <c r="H2243" s="366">
        <v>8.4722222222222227E-2</v>
      </c>
      <c r="I2243" s="68" t="s">
        <v>6794</v>
      </c>
      <c r="J2243" s="68" t="s">
        <v>4853</v>
      </c>
      <c r="K2243" s="68" t="s">
        <v>6793</v>
      </c>
    </row>
    <row r="2244" spans="2:11" ht="14.25" hidden="1" customHeight="1">
      <c r="B2244" s="364">
        <v>45810</v>
      </c>
      <c r="C2244" s="365">
        <v>45694</v>
      </c>
      <c r="D2244" s="68" t="s">
        <v>1881</v>
      </c>
      <c r="E2244" s="68" t="s">
        <v>2004</v>
      </c>
      <c r="F2244" s="68">
        <v>3981</v>
      </c>
      <c r="G2244" s="366">
        <v>8.3333333333333329E-2</v>
      </c>
      <c r="H2244" s="366">
        <v>0.1111111111111111</v>
      </c>
      <c r="I2244" s="68" t="s">
        <v>6019</v>
      </c>
      <c r="J2244" s="68" t="s">
        <v>3663</v>
      </c>
      <c r="K2244" s="68" t="s">
        <v>6793</v>
      </c>
    </row>
    <row r="2245" spans="2:11" ht="14.25" hidden="1" customHeight="1">
      <c r="B2245" s="364">
        <v>45810</v>
      </c>
      <c r="C2245" s="365">
        <v>45694</v>
      </c>
      <c r="D2245" s="68" t="s">
        <v>1873</v>
      </c>
      <c r="E2245" s="68" t="s">
        <v>2004</v>
      </c>
      <c r="F2245" s="68">
        <v>3936</v>
      </c>
      <c r="G2245" s="366">
        <v>0.1388888888888889</v>
      </c>
      <c r="H2245" s="366">
        <v>0.1701388888888889</v>
      </c>
      <c r="I2245" s="68" t="s">
        <v>6011</v>
      </c>
      <c r="J2245" s="68" t="s">
        <v>3596</v>
      </c>
      <c r="K2245" s="68" t="s">
        <v>6793</v>
      </c>
    </row>
    <row r="2246" spans="2:11" ht="14.25" hidden="1" customHeight="1">
      <c r="B2246" s="364">
        <v>45810</v>
      </c>
      <c r="C2246" s="365">
        <v>45694</v>
      </c>
      <c r="D2246" s="68" t="s">
        <v>1797</v>
      </c>
      <c r="E2246" s="68" t="s">
        <v>1987</v>
      </c>
      <c r="F2246" s="68">
        <v>11036</v>
      </c>
      <c r="G2246" s="366">
        <v>0.18055555555555555</v>
      </c>
      <c r="H2246" s="366">
        <v>0.20833333333333334</v>
      </c>
      <c r="I2246" s="68" t="s">
        <v>6795</v>
      </c>
      <c r="J2246" s="68" t="s">
        <v>4251</v>
      </c>
      <c r="K2246" s="68" t="s">
        <v>6793</v>
      </c>
    </row>
    <row r="2247" spans="2:11" ht="14.25" hidden="1" customHeight="1">
      <c r="B2247" s="364">
        <v>45810</v>
      </c>
      <c r="C2247" s="365">
        <v>45694</v>
      </c>
      <c r="D2247" s="68" t="s">
        <v>1759</v>
      </c>
      <c r="E2247" s="68" t="s">
        <v>1977</v>
      </c>
      <c r="F2247" s="68">
        <v>14566</v>
      </c>
      <c r="G2247" s="366">
        <v>0.20833333333333334</v>
      </c>
      <c r="H2247" s="366">
        <v>0.21944444444444444</v>
      </c>
      <c r="I2247" s="68" t="s">
        <v>6011</v>
      </c>
      <c r="J2247" s="68" t="s">
        <v>3596</v>
      </c>
      <c r="K2247" s="68" t="s">
        <v>6793</v>
      </c>
    </row>
    <row r="2248" spans="2:11" ht="14.25" hidden="1" customHeight="1">
      <c r="B2248" s="364">
        <v>45810</v>
      </c>
      <c r="C2248" s="365">
        <v>45694</v>
      </c>
      <c r="D2248" s="68" t="s">
        <v>1867</v>
      </c>
      <c r="E2248" s="68" t="s">
        <v>2004</v>
      </c>
      <c r="F2248" s="68" t="s">
        <v>379</v>
      </c>
      <c r="G2248" s="366">
        <v>0.375</v>
      </c>
      <c r="H2248" s="366">
        <v>0.40833333333333333</v>
      </c>
      <c r="I2248" s="68" t="s">
        <v>6796</v>
      </c>
      <c r="J2248" s="68" t="s">
        <v>6797</v>
      </c>
      <c r="K2248" s="68" t="s">
        <v>2490</v>
      </c>
    </row>
    <row r="2249" spans="2:11" ht="14.25" hidden="1" customHeight="1">
      <c r="B2249" s="364">
        <v>45810</v>
      </c>
      <c r="C2249" s="365">
        <v>45694</v>
      </c>
      <c r="D2249" s="68" t="s">
        <v>88</v>
      </c>
      <c r="E2249" s="68" t="s">
        <v>1977</v>
      </c>
      <c r="F2249" s="68">
        <v>14447</v>
      </c>
      <c r="G2249" s="366">
        <v>0.39583333333333331</v>
      </c>
      <c r="H2249" s="366">
        <v>0.40625</v>
      </c>
      <c r="I2249" s="68" t="s">
        <v>6798</v>
      </c>
      <c r="J2249" s="68" t="s">
        <v>6799</v>
      </c>
      <c r="K2249" s="68" t="s">
        <v>6800</v>
      </c>
    </row>
    <row r="2250" spans="2:11" ht="14.25" hidden="1" customHeight="1">
      <c r="B2250" s="364">
        <v>45810</v>
      </c>
      <c r="C2250" s="365">
        <v>45694</v>
      </c>
      <c r="D2250" s="68" t="s">
        <v>1746</v>
      </c>
      <c r="E2250" s="68" t="s">
        <v>1977</v>
      </c>
      <c r="F2250" s="68">
        <v>13588</v>
      </c>
      <c r="G2250" s="366">
        <v>0.29166666666666669</v>
      </c>
      <c r="H2250" s="366">
        <v>0.4236111111111111</v>
      </c>
      <c r="I2250" s="68" t="s">
        <v>6801</v>
      </c>
      <c r="J2250" s="68" t="s">
        <v>6802</v>
      </c>
      <c r="K2250" s="68" t="s">
        <v>6803</v>
      </c>
    </row>
    <row r="2251" spans="2:11" ht="14.25" hidden="1" customHeight="1">
      <c r="B2251" s="364">
        <v>45810</v>
      </c>
      <c r="C2251" s="365">
        <v>45694</v>
      </c>
      <c r="D2251" s="68" t="s">
        <v>1848</v>
      </c>
      <c r="E2251" s="68" t="s">
        <v>2004</v>
      </c>
      <c r="F2251" s="68">
        <v>5152</v>
      </c>
      <c r="G2251" s="366">
        <v>0.34722222222222221</v>
      </c>
      <c r="H2251" s="366">
        <v>0.44444444444444442</v>
      </c>
      <c r="I2251" s="68" t="s">
        <v>6804</v>
      </c>
      <c r="J2251" s="68" t="s">
        <v>6805</v>
      </c>
      <c r="K2251" s="68" t="s">
        <v>6806</v>
      </c>
    </row>
    <row r="2252" spans="2:11" ht="14.25" hidden="1" customHeight="1">
      <c r="B2252" s="364">
        <v>45810</v>
      </c>
      <c r="C2252" s="365">
        <v>45694</v>
      </c>
      <c r="D2252" s="68" t="s">
        <v>1741</v>
      </c>
      <c r="E2252" s="68" t="s">
        <v>1977</v>
      </c>
      <c r="F2252" s="68">
        <v>10868</v>
      </c>
      <c r="G2252" s="366">
        <v>0.29166666666666669</v>
      </c>
      <c r="H2252" s="366">
        <v>0.60763888888888884</v>
      </c>
      <c r="I2252" s="68" t="s">
        <v>6807</v>
      </c>
      <c r="J2252" s="68" t="s">
        <v>6808</v>
      </c>
      <c r="K2252" s="68" t="s">
        <v>6809</v>
      </c>
    </row>
    <row r="2253" spans="2:11" ht="14.25" hidden="1" customHeight="1">
      <c r="B2253" s="364">
        <v>45810</v>
      </c>
      <c r="C2253" s="365">
        <v>45694</v>
      </c>
      <c r="D2253" s="68" t="s">
        <v>90</v>
      </c>
      <c r="E2253" s="68" t="s">
        <v>1977</v>
      </c>
      <c r="F2253" s="68">
        <v>14048</v>
      </c>
      <c r="G2253" s="366">
        <v>0.375</v>
      </c>
      <c r="H2253" s="366">
        <v>0.63541666666666663</v>
      </c>
      <c r="I2253" s="68" t="s">
        <v>4072</v>
      </c>
      <c r="J2253" s="68" t="s">
        <v>6810</v>
      </c>
      <c r="K2253" s="68" t="s">
        <v>6811</v>
      </c>
    </row>
    <row r="2254" spans="2:11" ht="14.25" hidden="1" customHeight="1">
      <c r="B2254" s="364">
        <v>45810</v>
      </c>
      <c r="C2254" s="365">
        <v>45694</v>
      </c>
      <c r="D2254" s="68" t="s">
        <v>1876</v>
      </c>
      <c r="E2254" s="68" t="s">
        <v>2004</v>
      </c>
      <c r="F2254" s="68">
        <v>3587</v>
      </c>
      <c r="G2254" s="366">
        <v>0.29166666666666669</v>
      </c>
      <c r="H2254" s="366">
        <v>0.65972222222222221</v>
      </c>
      <c r="I2254" s="68" t="s">
        <v>6812</v>
      </c>
      <c r="J2254" s="68" t="s">
        <v>6813</v>
      </c>
      <c r="K2254" s="68" t="s">
        <v>6814</v>
      </c>
    </row>
    <row r="2255" spans="2:11" ht="14.25" hidden="1" customHeight="1">
      <c r="B2255" s="364">
        <v>45810</v>
      </c>
      <c r="C2255" s="365">
        <v>45694</v>
      </c>
      <c r="D2255" s="68" t="s">
        <v>1826</v>
      </c>
      <c r="E2255" s="68" t="s">
        <v>1987</v>
      </c>
      <c r="F2255" s="68">
        <v>7290</v>
      </c>
      <c r="G2255" s="366">
        <v>0.20624999999999999</v>
      </c>
      <c r="H2255" s="366">
        <v>0.68958333333333333</v>
      </c>
      <c r="I2255" s="68" t="s">
        <v>2150</v>
      </c>
      <c r="J2255" s="68" t="s">
        <v>3043</v>
      </c>
      <c r="K2255" s="68" t="s">
        <v>6815</v>
      </c>
    </row>
    <row r="2256" spans="2:11" ht="14.25" hidden="1" customHeight="1">
      <c r="B2256" s="364">
        <v>45810</v>
      </c>
      <c r="C2256" s="365">
        <v>45694</v>
      </c>
      <c r="D2256" s="68" t="s">
        <v>1828</v>
      </c>
      <c r="E2256" s="68" t="s">
        <v>1987</v>
      </c>
      <c r="F2256" s="68">
        <v>7060</v>
      </c>
      <c r="G2256" s="366">
        <v>0.37222222222222223</v>
      </c>
      <c r="H2256" s="366">
        <v>0.40277777777777779</v>
      </c>
      <c r="I2256" s="68" t="s">
        <v>6816</v>
      </c>
      <c r="J2256" s="68" t="s">
        <v>6817</v>
      </c>
      <c r="K2256" s="68" t="s">
        <v>2916</v>
      </c>
    </row>
    <row r="2257" spans="2:11" ht="14.25" hidden="1" customHeight="1">
      <c r="B2257" s="364">
        <v>45810</v>
      </c>
      <c r="C2257" s="365">
        <v>45694</v>
      </c>
      <c r="D2257" s="68" t="s">
        <v>1830</v>
      </c>
      <c r="E2257" s="68" t="s">
        <v>1987</v>
      </c>
      <c r="F2257" s="68">
        <v>6815</v>
      </c>
      <c r="G2257" s="366">
        <v>0.40763888888888888</v>
      </c>
      <c r="H2257" s="366">
        <v>0.43541666666666667</v>
      </c>
      <c r="I2257" s="68" t="s">
        <v>6818</v>
      </c>
      <c r="J2257" s="68" t="s">
        <v>6819</v>
      </c>
      <c r="K2257" s="68" t="s">
        <v>2916</v>
      </c>
    </row>
    <row r="2258" spans="2:11" ht="14.25" hidden="1" customHeight="1">
      <c r="B2258" s="364">
        <v>45810</v>
      </c>
      <c r="C2258" s="365">
        <v>45694</v>
      </c>
      <c r="D2258" s="68" t="s">
        <v>1829</v>
      </c>
      <c r="E2258" s="68" t="s">
        <v>1987</v>
      </c>
      <c r="F2258" s="68">
        <v>5026</v>
      </c>
      <c r="G2258" s="366">
        <v>0.58263888888888893</v>
      </c>
      <c r="H2258" s="366">
        <v>0.60902777777777772</v>
      </c>
      <c r="I2258" s="68" t="s">
        <v>6820</v>
      </c>
      <c r="J2258" s="68" t="s">
        <v>6821</v>
      </c>
      <c r="K2258" s="68" t="s">
        <v>2916</v>
      </c>
    </row>
    <row r="2259" spans="2:11" ht="14.25" hidden="1" customHeight="1">
      <c r="B2259" s="364">
        <v>45810</v>
      </c>
      <c r="C2259" s="365">
        <v>45694</v>
      </c>
      <c r="D2259" s="68" t="s">
        <v>1765</v>
      </c>
      <c r="E2259" s="68" t="s">
        <v>1977</v>
      </c>
      <c r="F2259" s="68">
        <v>13576</v>
      </c>
      <c r="G2259" s="366">
        <v>0.6875</v>
      </c>
      <c r="H2259" s="366">
        <v>0.70833333333333337</v>
      </c>
      <c r="I2259" s="68" t="s">
        <v>6822</v>
      </c>
      <c r="J2259" s="68" t="s">
        <v>6823</v>
      </c>
      <c r="K2259" s="68" t="s">
        <v>6800</v>
      </c>
    </row>
    <row r="2260" spans="2:11" ht="14.25" hidden="1" customHeight="1">
      <c r="B2260" s="364">
        <v>45810</v>
      </c>
      <c r="C2260" s="365">
        <v>45694</v>
      </c>
      <c r="D2260" s="68" t="s">
        <v>89</v>
      </c>
      <c r="E2260" s="68" t="s">
        <v>1977</v>
      </c>
      <c r="F2260" s="68">
        <v>1048</v>
      </c>
      <c r="G2260" s="366">
        <v>0.79166666666666663</v>
      </c>
      <c r="H2260" s="366">
        <v>0.83611111111111114</v>
      </c>
      <c r="I2260" s="68" t="s">
        <v>6824</v>
      </c>
      <c r="J2260" s="68" t="s">
        <v>6825</v>
      </c>
      <c r="K2260" s="68" t="s">
        <v>6826</v>
      </c>
    </row>
    <row r="2261" spans="2:11" ht="14.25" hidden="1" customHeight="1">
      <c r="B2261" s="364">
        <v>45810</v>
      </c>
      <c r="C2261" s="365">
        <v>45694</v>
      </c>
      <c r="D2261" s="68" t="s">
        <v>1839</v>
      </c>
      <c r="E2261" s="68" t="s">
        <v>2004</v>
      </c>
      <c r="F2261" s="68">
        <v>5387</v>
      </c>
      <c r="G2261" s="366">
        <v>0.99305555555555558</v>
      </c>
      <c r="H2261" s="366">
        <v>0.92291666666666672</v>
      </c>
      <c r="I2261" s="68" t="s">
        <v>6156</v>
      </c>
      <c r="J2261" s="68" t="s">
        <v>6036</v>
      </c>
      <c r="K2261" s="68" t="s">
        <v>6032</v>
      </c>
    </row>
    <row r="2262" spans="2:11" ht="14.25" hidden="1" customHeight="1">
      <c r="B2262" s="364">
        <v>45810</v>
      </c>
      <c r="C2262" s="365">
        <v>45694</v>
      </c>
      <c r="D2262" s="68" t="s">
        <v>1839</v>
      </c>
      <c r="E2262" s="68" t="s">
        <v>2004</v>
      </c>
      <c r="F2262" s="68">
        <v>5387</v>
      </c>
      <c r="G2262" s="366">
        <v>0.79166666666666663</v>
      </c>
      <c r="H2262" s="366">
        <v>0.92708333333333337</v>
      </c>
      <c r="I2262" s="68" t="s">
        <v>6827</v>
      </c>
      <c r="J2262" s="68" t="s">
        <v>6828</v>
      </c>
      <c r="K2262" s="68" t="s">
        <v>6829</v>
      </c>
    </row>
    <row r="2263" spans="2:11" ht="14.25" hidden="1" customHeight="1">
      <c r="B2263" s="364">
        <v>45810</v>
      </c>
      <c r="C2263" s="365">
        <v>45694</v>
      </c>
      <c r="D2263" s="68" t="s">
        <v>1843</v>
      </c>
      <c r="E2263" s="68" t="s">
        <v>2004</v>
      </c>
      <c r="F2263" s="68">
        <v>5450</v>
      </c>
      <c r="G2263" s="366">
        <v>0.8125</v>
      </c>
      <c r="H2263" s="366">
        <v>0.91041666666666665</v>
      </c>
      <c r="I2263" s="68" t="s">
        <v>6830</v>
      </c>
      <c r="J2263" s="68" t="s">
        <v>6831</v>
      </c>
      <c r="K2263" s="68" t="s">
        <v>2385</v>
      </c>
    </row>
    <row r="2264" spans="2:11" ht="14.25" hidden="1" customHeight="1">
      <c r="B2264" s="364">
        <v>45810</v>
      </c>
      <c r="C2264" s="365">
        <v>45694</v>
      </c>
      <c r="D2264" s="68" t="s">
        <v>1731</v>
      </c>
      <c r="E2264" s="68" t="s">
        <v>1977</v>
      </c>
      <c r="F2264" s="68">
        <v>12910</v>
      </c>
      <c r="G2264" s="366">
        <v>0.79166666666666663</v>
      </c>
      <c r="H2264" s="366">
        <v>0.94444444444444442</v>
      </c>
      <c r="I2264" s="68" t="s">
        <v>6832</v>
      </c>
      <c r="J2264" s="68" t="s">
        <v>6833</v>
      </c>
      <c r="K2264" s="68" t="s">
        <v>2385</v>
      </c>
    </row>
    <row r="2265" spans="2:11" ht="14.25" hidden="1" customHeight="1">
      <c r="B2265" s="364">
        <v>45810</v>
      </c>
      <c r="C2265" s="365">
        <v>45694</v>
      </c>
      <c r="D2265" s="68" t="s">
        <v>1865</v>
      </c>
      <c r="E2265" s="68" t="s">
        <v>2004</v>
      </c>
      <c r="F2265" s="68" t="s">
        <v>6834</v>
      </c>
      <c r="G2265" s="366">
        <v>0.79166666666666663</v>
      </c>
      <c r="H2265" s="366">
        <v>9.7222222222222224E-2</v>
      </c>
      <c r="I2265" s="68" t="s">
        <v>6835</v>
      </c>
      <c r="J2265" s="68" t="s">
        <v>6836</v>
      </c>
      <c r="K2265" s="68" t="s">
        <v>6837</v>
      </c>
    </row>
    <row r="2266" spans="2:11" ht="14.25" hidden="1" customHeight="1">
      <c r="B2266" s="364">
        <v>45810</v>
      </c>
      <c r="C2266" s="365">
        <v>45694</v>
      </c>
      <c r="D2266" s="68" t="s">
        <v>1870</v>
      </c>
      <c r="E2266" s="68" t="s">
        <v>2004</v>
      </c>
      <c r="F2266" s="68">
        <v>3728</v>
      </c>
      <c r="G2266" s="366">
        <v>0.11458333333333333</v>
      </c>
      <c r="H2266" s="366">
        <v>0.19097222222222221</v>
      </c>
      <c r="I2266" s="68" t="s">
        <v>6838</v>
      </c>
      <c r="J2266" s="68" t="s">
        <v>6839</v>
      </c>
      <c r="K2266" s="68" t="s">
        <v>2382</v>
      </c>
    </row>
    <row r="2267" spans="2:11" ht="14.25" hidden="1" customHeight="1">
      <c r="B2267" s="364">
        <v>45810</v>
      </c>
      <c r="C2267" s="68" t="s">
        <v>4195</v>
      </c>
      <c r="D2267" s="68" t="s">
        <v>1731</v>
      </c>
      <c r="E2267" s="68" t="s">
        <v>1977</v>
      </c>
      <c r="F2267" s="68" t="s">
        <v>379</v>
      </c>
      <c r="G2267" s="366">
        <v>0.38541666666666669</v>
      </c>
      <c r="H2267" s="366">
        <v>0.65625</v>
      </c>
      <c r="I2267" s="68" t="s">
        <v>6840</v>
      </c>
      <c r="J2267" s="68" t="s">
        <v>6841</v>
      </c>
      <c r="K2267" s="68" t="s">
        <v>6842</v>
      </c>
    </row>
    <row r="2268" spans="2:11" ht="14.25" hidden="1" customHeight="1">
      <c r="B2268" s="364">
        <v>45810</v>
      </c>
      <c r="C2268" s="365">
        <v>45722</v>
      </c>
      <c r="D2268" s="68" t="s">
        <v>1740</v>
      </c>
      <c r="E2268" s="68" t="s">
        <v>1977</v>
      </c>
      <c r="F2268" s="68">
        <v>14821</v>
      </c>
      <c r="G2268" s="366">
        <v>0</v>
      </c>
      <c r="H2268" s="366">
        <v>0.18055555555555555</v>
      </c>
      <c r="I2268" s="68" t="s">
        <v>6843</v>
      </c>
      <c r="J2268" s="68" t="s">
        <v>6844</v>
      </c>
      <c r="K2268" s="68" t="s">
        <v>6845</v>
      </c>
    </row>
    <row r="2269" spans="2:11" ht="14.25" hidden="1" customHeight="1">
      <c r="B2269" s="364">
        <v>45810</v>
      </c>
      <c r="C2269" s="365">
        <v>45694</v>
      </c>
      <c r="D2269" s="68" t="s">
        <v>1845</v>
      </c>
      <c r="E2269" s="68" t="s">
        <v>2004</v>
      </c>
      <c r="F2269" s="68">
        <v>5060</v>
      </c>
      <c r="G2269" s="366">
        <v>0.3125</v>
      </c>
      <c r="H2269" s="366">
        <v>0.34097222222222223</v>
      </c>
      <c r="I2269" s="68" t="s">
        <v>6846</v>
      </c>
      <c r="J2269" s="68" t="s">
        <v>4247</v>
      </c>
      <c r="K2269" s="68" t="s">
        <v>6847</v>
      </c>
    </row>
    <row r="2270" spans="2:11" ht="14.25" hidden="1" customHeight="1">
      <c r="B2270" s="364">
        <v>45810</v>
      </c>
      <c r="C2270" s="365">
        <v>45694</v>
      </c>
      <c r="D2270" s="68" t="s">
        <v>100</v>
      </c>
      <c r="E2270" s="68" t="s">
        <v>1977</v>
      </c>
      <c r="F2270" s="68">
        <v>13212</v>
      </c>
      <c r="G2270" s="366">
        <v>0.33333333333333331</v>
      </c>
      <c r="H2270" s="366">
        <v>0.34722222222222221</v>
      </c>
      <c r="I2270" s="68" t="s">
        <v>6848</v>
      </c>
      <c r="J2270" s="68" t="s">
        <v>3617</v>
      </c>
      <c r="K2270" s="68" t="s">
        <v>6849</v>
      </c>
    </row>
    <row r="2271" spans="2:11" ht="14.25" hidden="1" customHeight="1">
      <c r="B2271" s="364">
        <v>45810</v>
      </c>
      <c r="C2271" s="365">
        <v>45694</v>
      </c>
      <c r="D2271" s="68" t="s">
        <v>1848</v>
      </c>
      <c r="E2271" s="68" t="s">
        <v>2004</v>
      </c>
      <c r="F2271" s="68">
        <v>5152</v>
      </c>
      <c r="G2271" s="366">
        <v>0.33333333333333331</v>
      </c>
      <c r="H2271" s="366">
        <v>0.35694444444444445</v>
      </c>
      <c r="I2271" s="68" t="s">
        <v>6850</v>
      </c>
      <c r="J2271" s="68" t="s">
        <v>3818</v>
      </c>
      <c r="K2271" s="68" t="s">
        <v>6847</v>
      </c>
    </row>
    <row r="2272" spans="2:11" ht="14.25" hidden="1" customHeight="1">
      <c r="B2272" s="364">
        <v>45810</v>
      </c>
      <c r="C2272" s="365">
        <v>45694</v>
      </c>
      <c r="D2272" s="68" t="s">
        <v>1759</v>
      </c>
      <c r="E2272" s="68" t="s">
        <v>1977</v>
      </c>
      <c r="F2272" s="68">
        <v>14750</v>
      </c>
      <c r="G2272" s="366">
        <v>0.39583333333333331</v>
      </c>
      <c r="H2272" s="366">
        <v>0.60972222222222228</v>
      </c>
      <c r="I2272" s="68" t="s">
        <v>6851</v>
      </c>
      <c r="J2272" s="68" t="s">
        <v>6852</v>
      </c>
      <c r="K2272" s="68" t="s">
        <v>6853</v>
      </c>
    </row>
    <row r="2273" spans="2:11" ht="14.25" hidden="1" customHeight="1">
      <c r="B2273" s="364">
        <v>45810</v>
      </c>
      <c r="C2273" s="365">
        <v>45694</v>
      </c>
      <c r="D2273" s="68" t="s">
        <v>6854</v>
      </c>
      <c r="E2273" s="68" t="s">
        <v>2004</v>
      </c>
      <c r="F2273" s="68">
        <v>3773</v>
      </c>
      <c r="G2273" s="366">
        <v>0.63124999999999998</v>
      </c>
      <c r="H2273" s="366">
        <v>0.64861111111111114</v>
      </c>
      <c r="I2273" s="68" t="s">
        <v>6011</v>
      </c>
      <c r="J2273" s="68" t="s">
        <v>3596</v>
      </c>
      <c r="K2273" s="68" t="s">
        <v>6855</v>
      </c>
    </row>
    <row r="2274" spans="2:11" ht="14.25" hidden="1" customHeight="1">
      <c r="B2274" s="364">
        <v>45810</v>
      </c>
      <c r="C2274" s="365">
        <v>45694</v>
      </c>
      <c r="D2274" s="68" t="s">
        <v>1733</v>
      </c>
      <c r="E2274" s="68" t="s">
        <v>1977</v>
      </c>
      <c r="F2274" s="68">
        <v>1189</v>
      </c>
      <c r="G2274" s="366">
        <v>0.64583333333333337</v>
      </c>
      <c r="H2274" s="366">
        <v>0.67847222222222225</v>
      </c>
      <c r="I2274" s="68" t="s">
        <v>6856</v>
      </c>
      <c r="J2274" s="68" t="s">
        <v>4135</v>
      </c>
      <c r="K2274" s="68" t="s">
        <v>6855</v>
      </c>
    </row>
    <row r="2275" spans="2:11" ht="14.25" hidden="1" customHeight="1">
      <c r="B2275" s="364">
        <v>45811</v>
      </c>
      <c r="C2275" s="365">
        <v>45722</v>
      </c>
      <c r="D2275" s="68" t="s">
        <v>1842</v>
      </c>
      <c r="E2275" s="68" t="s">
        <v>2004</v>
      </c>
      <c r="F2275" s="68">
        <v>5218</v>
      </c>
      <c r="G2275" s="366">
        <v>0.29166666666666669</v>
      </c>
      <c r="H2275" s="366">
        <v>0.41388888888888886</v>
      </c>
      <c r="I2275" s="68" t="s">
        <v>6857</v>
      </c>
      <c r="J2275" s="68" t="s">
        <v>6858</v>
      </c>
      <c r="K2275" s="68" t="s">
        <v>6859</v>
      </c>
    </row>
    <row r="2276" spans="2:11" ht="14.25" hidden="1" customHeight="1">
      <c r="B2276" s="364">
        <v>45811</v>
      </c>
      <c r="C2276" s="365">
        <v>45722</v>
      </c>
      <c r="D2276" s="68" t="s">
        <v>1868</v>
      </c>
      <c r="E2276" s="68" t="s">
        <v>1987</v>
      </c>
      <c r="F2276" s="68">
        <v>3860</v>
      </c>
      <c r="G2276" s="366">
        <v>0.29166666666666669</v>
      </c>
      <c r="H2276" s="366">
        <v>0.38194444444444442</v>
      </c>
      <c r="I2276" s="68" t="s">
        <v>2074</v>
      </c>
      <c r="J2276" s="68" t="s">
        <v>6860</v>
      </c>
      <c r="K2276" s="68" t="s">
        <v>2076</v>
      </c>
    </row>
    <row r="2277" spans="2:11" ht="14.25" hidden="1" customHeight="1">
      <c r="B2277" s="364">
        <v>45811</v>
      </c>
      <c r="C2277" s="365">
        <v>45722</v>
      </c>
      <c r="D2277" s="68" t="s">
        <v>1765</v>
      </c>
      <c r="E2277" s="68" t="s">
        <v>1977</v>
      </c>
      <c r="F2277" s="68">
        <v>13583</v>
      </c>
      <c r="G2277" s="366">
        <v>0.33333333333333331</v>
      </c>
      <c r="H2277" s="366">
        <v>0.46180555555555558</v>
      </c>
      <c r="I2277" s="68" t="s">
        <v>6861</v>
      </c>
      <c r="J2277" s="68" t="s">
        <v>6862</v>
      </c>
      <c r="K2277" s="68" t="s">
        <v>6863</v>
      </c>
    </row>
    <row r="2278" spans="2:11" ht="14.25" hidden="1" customHeight="1">
      <c r="B2278" s="364">
        <v>45811</v>
      </c>
      <c r="C2278" s="365">
        <v>45722</v>
      </c>
      <c r="D2278" s="68" t="s">
        <v>1748</v>
      </c>
      <c r="E2278" s="68" t="s">
        <v>1977</v>
      </c>
      <c r="F2278" s="68">
        <v>14343</v>
      </c>
      <c r="G2278" s="366">
        <v>0.33333333333333331</v>
      </c>
      <c r="H2278" s="366">
        <v>0.35416666666666669</v>
      </c>
      <c r="I2278" s="68" t="s">
        <v>6864</v>
      </c>
      <c r="J2278" s="68" t="s">
        <v>6865</v>
      </c>
      <c r="K2278" s="68" t="s">
        <v>4723</v>
      </c>
    </row>
    <row r="2279" spans="2:11" ht="14.25" hidden="1" customHeight="1">
      <c r="B2279" s="364">
        <v>45811</v>
      </c>
      <c r="C2279" s="365">
        <v>45722</v>
      </c>
      <c r="D2279" s="68" t="s">
        <v>99</v>
      </c>
      <c r="E2279" s="68" t="s">
        <v>1977</v>
      </c>
      <c r="F2279" s="68">
        <v>13685</v>
      </c>
      <c r="G2279" s="366">
        <v>0.35416666666666669</v>
      </c>
      <c r="H2279" s="366">
        <v>0.49305555555555558</v>
      </c>
      <c r="I2279" s="68" t="s">
        <v>6866</v>
      </c>
      <c r="J2279" s="68" t="s">
        <v>6867</v>
      </c>
      <c r="K2279" s="68" t="s">
        <v>4723</v>
      </c>
    </row>
    <row r="2280" spans="2:11" ht="14.25" hidden="1" customHeight="1">
      <c r="B2280" s="364">
        <v>45811</v>
      </c>
      <c r="C2280" s="365">
        <v>45694</v>
      </c>
      <c r="D2280" s="68" t="s">
        <v>1799</v>
      </c>
      <c r="E2280" s="68" t="s">
        <v>1987</v>
      </c>
      <c r="F2280" s="68">
        <v>12050</v>
      </c>
      <c r="G2280" s="366">
        <v>0.79166666666666663</v>
      </c>
      <c r="H2280" s="366">
        <v>0.11319444444444444</v>
      </c>
      <c r="I2280" s="68" t="s">
        <v>6868</v>
      </c>
      <c r="J2280" s="68" t="s">
        <v>6869</v>
      </c>
      <c r="K2280" s="68" t="s">
        <v>6870</v>
      </c>
    </row>
    <row r="2281" spans="2:11" ht="14.25" hidden="1" customHeight="1">
      <c r="B2281" s="364">
        <v>45811</v>
      </c>
      <c r="C2281" s="365">
        <v>45722</v>
      </c>
      <c r="D2281" s="68" t="s">
        <v>6871</v>
      </c>
      <c r="E2281" s="68" t="s">
        <v>3180</v>
      </c>
      <c r="F2281" s="68" t="s">
        <v>379</v>
      </c>
      <c r="G2281" s="366">
        <v>0.29166666666666669</v>
      </c>
      <c r="H2281" s="366">
        <v>0.62847222222222221</v>
      </c>
      <c r="I2281" s="68" t="s">
        <v>6872</v>
      </c>
      <c r="J2281" s="68" t="s">
        <v>6873</v>
      </c>
      <c r="K2281" s="68" t="s">
        <v>6874</v>
      </c>
    </row>
    <row r="2282" spans="2:11" ht="14.25" hidden="1" customHeight="1">
      <c r="B2282" s="364">
        <v>45811</v>
      </c>
      <c r="C2282" s="365">
        <v>45694</v>
      </c>
      <c r="D2282" s="68" t="s">
        <v>1874</v>
      </c>
      <c r="E2282" s="68" t="s">
        <v>2004</v>
      </c>
      <c r="F2282" s="68">
        <v>3867</v>
      </c>
      <c r="G2282" s="366">
        <v>0.29166666666666669</v>
      </c>
      <c r="H2282" s="366">
        <v>0.62847222222222221</v>
      </c>
      <c r="I2282" s="68" t="s">
        <v>6875</v>
      </c>
      <c r="J2282" s="68" t="s">
        <v>6876</v>
      </c>
      <c r="K2282" s="68" t="s">
        <v>6877</v>
      </c>
    </row>
    <row r="2283" spans="2:11" ht="14.25" hidden="1" customHeight="1">
      <c r="B2283" s="364">
        <v>45811</v>
      </c>
      <c r="C2283" s="365">
        <v>45694</v>
      </c>
      <c r="D2283" s="68" t="s">
        <v>105</v>
      </c>
      <c r="E2283" s="68" t="s">
        <v>1977</v>
      </c>
      <c r="F2283" s="68">
        <v>13812</v>
      </c>
      <c r="G2283" s="366">
        <v>0.66666666666666663</v>
      </c>
      <c r="H2283" s="366">
        <v>0.64583333333333337</v>
      </c>
      <c r="I2283" s="68" t="s">
        <v>6878</v>
      </c>
      <c r="J2283" s="68" t="s">
        <v>6879</v>
      </c>
      <c r="K2283" s="68" t="s">
        <v>6880</v>
      </c>
    </row>
    <row r="2284" spans="2:11" ht="14.25" hidden="1" customHeight="1">
      <c r="B2284" s="364">
        <v>45811</v>
      </c>
      <c r="C2284" s="365">
        <v>45722</v>
      </c>
      <c r="D2284" s="68" t="s">
        <v>1785</v>
      </c>
      <c r="E2284" s="68" t="s">
        <v>1977</v>
      </c>
      <c r="F2284" s="68">
        <v>12071</v>
      </c>
      <c r="G2284" s="366">
        <v>0.33333333333333331</v>
      </c>
      <c r="H2284" s="366">
        <v>0.6875</v>
      </c>
      <c r="I2284" s="68" t="s">
        <v>6881</v>
      </c>
      <c r="J2284" s="68" t="s">
        <v>6882</v>
      </c>
      <c r="K2284" s="68" t="s">
        <v>4723</v>
      </c>
    </row>
    <row r="2285" spans="2:11" ht="14.25" hidden="1" customHeight="1">
      <c r="B2285" s="364">
        <v>45811</v>
      </c>
      <c r="C2285" s="365">
        <v>45694</v>
      </c>
      <c r="D2285" s="68" t="s">
        <v>221</v>
      </c>
      <c r="E2285" s="68" t="s">
        <v>1977</v>
      </c>
      <c r="F2285" s="68">
        <v>10204</v>
      </c>
      <c r="G2285" s="366">
        <v>0.44791666666666669</v>
      </c>
      <c r="H2285" s="366">
        <v>0.47222222222222221</v>
      </c>
      <c r="I2285" s="68" t="s">
        <v>6883</v>
      </c>
      <c r="J2285" s="68" t="s">
        <v>6884</v>
      </c>
      <c r="K2285" s="68" t="s">
        <v>6885</v>
      </c>
    </row>
    <row r="2286" spans="2:11" ht="14.25" hidden="1" customHeight="1">
      <c r="B2286" s="364">
        <v>45811</v>
      </c>
      <c r="C2286" s="365">
        <v>45722</v>
      </c>
      <c r="D2286" s="68" t="s">
        <v>1732</v>
      </c>
      <c r="E2286" s="68" t="s">
        <v>1977</v>
      </c>
      <c r="F2286" s="68">
        <v>1</v>
      </c>
      <c r="G2286" s="366">
        <v>0.5</v>
      </c>
      <c r="H2286" s="366">
        <v>0.52638888888888891</v>
      </c>
      <c r="I2286" s="68" t="s">
        <v>6886</v>
      </c>
      <c r="J2286" s="68" t="s">
        <v>6887</v>
      </c>
      <c r="K2286" s="68" t="s">
        <v>6888</v>
      </c>
    </row>
    <row r="2287" spans="2:11" ht="14.25" hidden="1" customHeight="1">
      <c r="B2287" s="364">
        <v>45811</v>
      </c>
      <c r="C2287" s="365">
        <v>45722</v>
      </c>
      <c r="D2287" s="68" t="s">
        <v>1741</v>
      </c>
      <c r="E2287" s="68" t="s">
        <v>1977</v>
      </c>
      <c r="F2287" s="68" t="s">
        <v>379</v>
      </c>
      <c r="G2287" s="366">
        <v>0.29166666666666669</v>
      </c>
      <c r="H2287" s="366">
        <v>0.38541666666666669</v>
      </c>
      <c r="I2287" s="68" t="s">
        <v>6889</v>
      </c>
      <c r="J2287" s="68" t="s">
        <v>6890</v>
      </c>
      <c r="K2287" s="68" t="s">
        <v>6891</v>
      </c>
    </row>
    <row r="2288" spans="2:11" ht="14.25" hidden="1" customHeight="1">
      <c r="B2288" s="364">
        <v>45811</v>
      </c>
      <c r="C2288" s="365">
        <v>45722</v>
      </c>
      <c r="D2288" s="68" t="s">
        <v>98</v>
      </c>
      <c r="E2288" s="68" t="s">
        <v>1977</v>
      </c>
      <c r="F2288" s="68" t="s">
        <v>379</v>
      </c>
      <c r="G2288" s="366">
        <v>0.29166666666666669</v>
      </c>
      <c r="H2288" s="366">
        <v>0.70486111111111116</v>
      </c>
      <c r="I2288" s="68" t="s">
        <v>6892</v>
      </c>
      <c r="J2288" s="68" t="s">
        <v>6893</v>
      </c>
      <c r="K2288" s="68" t="s">
        <v>6894</v>
      </c>
    </row>
    <row r="2289" spans="2:11" ht="14.25" hidden="1" customHeight="1">
      <c r="B2289" s="364">
        <v>45811</v>
      </c>
      <c r="C2289" s="365">
        <v>45722</v>
      </c>
      <c r="D2289" s="68" t="s">
        <v>1861</v>
      </c>
      <c r="E2289" s="68" t="s">
        <v>2004</v>
      </c>
      <c r="F2289" s="68">
        <v>4861</v>
      </c>
      <c r="G2289" s="366">
        <v>0.31805555555555554</v>
      </c>
      <c r="H2289" s="366">
        <v>0.3576388888888889</v>
      </c>
      <c r="I2289" s="68" t="s">
        <v>6895</v>
      </c>
      <c r="J2289" s="68" t="s">
        <v>6896</v>
      </c>
      <c r="K2289" s="68" t="s">
        <v>6897</v>
      </c>
    </row>
    <row r="2290" spans="2:11" ht="14.25" hidden="1" customHeight="1">
      <c r="B2290" s="364">
        <v>45811</v>
      </c>
      <c r="C2290" s="365">
        <v>45722</v>
      </c>
      <c r="D2290" s="68" t="s">
        <v>1877</v>
      </c>
      <c r="E2290" s="68" t="s">
        <v>2004</v>
      </c>
      <c r="F2290" s="68">
        <v>3808</v>
      </c>
      <c r="G2290" s="366">
        <v>0.4465277777777778</v>
      </c>
      <c r="H2290" s="366">
        <v>0.49583333333333335</v>
      </c>
      <c r="I2290" s="68" t="s">
        <v>6898</v>
      </c>
      <c r="J2290" s="68" t="s">
        <v>6899</v>
      </c>
      <c r="K2290" s="68" t="s">
        <v>6897</v>
      </c>
    </row>
    <row r="2291" spans="2:11" ht="14.25" hidden="1" customHeight="1">
      <c r="B2291" s="364">
        <v>45811</v>
      </c>
      <c r="C2291" s="365">
        <v>45722</v>
      </c>
      <c r="D2291" s="68" t="s">
        <v>1872</v>
      </c>
      <c r="E2291" s="68" t="s">
        <v>2004</v>
      </c>
      <c r="F2291" s="68">
        <v>3712</v>
      </c>
      <c r="G2291" s="366">
        <v>0.45763888888888887</v>
      </c>
      <c r="H2291" s="366">
        <v>0.47916666666666669</v>
      </c>
      <c r="I2291" s="68" t="s">
        <v>6900</v>
      </c>
      <c r="J2291" s="68" t="s">
        <v>6901</v>
      </c>
      <c r="K2291" s="68" t="s">
        <v>6897</v>
      </c>
    </row>
    <row r="2292" spans="2:11" ht="14.25" hidden="1" customHeight="1">
      <c r="B2292" s="364">
        <v>45811</v>
      </c>
      <c r="C2292" s="365">
        <v>45722</v>
      </c>
      <c r="D2292" s="68" t="s">
        <v>1882</v>
      </c>
      <c r="E2292" s="68" t="s">
        <v>2004</v>
      </c>
      <c r="F2292" s="68">
        <v>0</v>
      </c>
      <c r="G2292" s="366">
        <v>0.55902777777777779</v>
      </c>
      <c r="H2292" s="366">
        <v>0.65972222222222221</v>
      </c>
      <c r="I2292" s="68" t="s">
        <v>6902</v>
      </c>
      <c r="J2292" s="68" t="s">
        <v>6903</v>
      </c>
      <c r="K2292" s="68" t="s">
        <v>6897</v>
      </c>
    </row>
    <row r="2293" spans="2:11" ht="14.25" hidden="1" customHeight="1">
      <c r="B2293" s="364">
        <v>45811</v>
      </c>
      <c r="C2293" s="365">
        <v>45722</v>
      </c>
      <c r="D2293" s="68" t="s">
        <v>1867</v>
      </c>
      <c r="E2293" s="68" t="s">
        <v>2004</v>
      </c>
      <c r="F2293" s="68">
        <v>4674</v>
      </c>
      <c r="G2293" s="366">
        <v>0.66319444444444442</v>
      </c>
      <c r="H2293" s="366">
        <v>0.67777777777777781</v>
      </c>
      <c r="I2293" s="68" t="s">
        <v>6904</v>
      </c>
      <c r="J2293" s="68" t="s">
        <v>6905</v>
      </c>
      <c r="K2293" s="68" t="s">
        <v>6897</v>
      </c>
    </row>
    <row r="2294" spans="2:11" ht="14.25" hidden="1" customHeight="1">
      <c r="B2294" s="364">
        <v>45811</v>
      </c>
      <c r="C2294" s="365">
        <v>45722</v>
      </c>
      <c r="D2294" s="68" t="s">
        <v>1845</v>
      </c>
      <c r="E2294" s="68" t="s">
        <v>2004</v>
      </c>
      <c r="F2294" s="68">
        <v>5079</v>
      </c>
      <c r="G2294" s="366">
        <v>0.66666666666666663</v>
      </c>
      <c r="H2294" s="366">
        <v>0.71527777777777779</v>
      </c>
      <c r="I2294" s="68" t="s">
        <v>6906</v>
      </c>
      <c r="J2294" s="68" t="s">
        <v>6907</v>
      </c>
      <c r="K2294" s="68" t="s">
        <v>6897</v>
      </c>
    </row>
    <row r="2295" spans="2:11" ht="14.25" hidden="1" customHeight="1">
      <c r="B2295" s="364">
        <v>45811</v>
      </c>
      <c r="C2295" s="365">
        <v>45722</v>
      </c>
      <c r="D2295" s="68" t="s">
        <v>1729</v>
      </c>
      <c r="E2295" s="68" t="s">
        <v>2004</v>
      </c>
      <c r="F2295" s="68">
        <v>0</v>
      </c>
      <c r="G2295" s="366">
        <v>0</v>
      </c>
      <c r="H2295" s="366">
        <v>0.66666666666666663</v>
      </c>
      <c r="I2295" s="68" t="s">
        <v>6908</v>
      </c>
      <c r="J2295" s="68" t="s">
        <v>6909</v>
      </c>
      <c r="K2295" s="68" t="s">
        <v>6897</v>
      </c>
    </row>
    <row r="2296" spans="2:11" ht="14.25" hidden="1" customHeight="1">
      <c r="B2296" s="364">
        <v>45811</v>
      </c>
      <c r="C2296" s="365">
        <v>45722</v>
      </c>
      <c r="D2296" s="68" t="s">
        <v>1726</v>
      </c>
      <c r="E2296" s="68" t="s">
        <v>1977</v>
      </c>
      <c r="F2296" s="68">
        <v>15344</v>
      </c>
      <c r="G2296" s="366">
        <v>0.79166666666666663</v>
      </c>
      <c r="H2296" s="366">
        <v>0.87847222222222221</v>
      </c>
      <c r="I2296" s="68" t="s">
        <v>6910</v>
      </c>
      <c r="J2296" s="68" t="s">
        <v>6911</v>
      </c>
      <c r="K2296" s="68" t="s">
        <v>6912</v>
      </c>
    </row>
    <row r="2297" spans="2:11" ht="14.25" hidden="1" customHeight="1">
      <c r="B2297" s="364">
        <v>45811</v>
      </c>
      <c r="C2297" s="365">
        <v>45722</v>
      </c>
      <c r="D2297" s="68" t="s">
        <v>102</v>
      </c>
      <c r="E2297" s="68" t="s">
        <v>1977</v>
      </c>
      <c r="F2297" s="68">
        <v>13703</v>
      </c>
      <c r="G2297" s="366">
        <v>0.88541666666666663</v>
      </c>
      <c r="H2297" s="366">
        <v>0.92708333333333337</v>
      </c>
      <c r="I2297" s="68" t="s">
        <v>6913</v>
      </c>
      <c r="J2297" s="68" t="s">
        <v>6914</v>
      </c>
      <c r="K2297" s="68" t="s">
        <v>2211</v>
      </c>
    </row>
    <row r="2298" spans="2:11" ht="14.25" hidden="1" customHeight="1">
      <c r="B2298" s="364">
        <v>45811</v>
      </c>
      <c r="C2298" s="365">
        <v>45722</v>
      </c>
      <c r="D2298" s="68" t="s">
        <v>95</v>
      </c>
      <c r="E2298" s="68" t="s">
        <v>1977</v>
      </c>
      <c r="F2298" s="68">
        <v>12916</v>
      </c>
      <c r="G2298" s="366">
        <v>0.10347222222222222</v>
      </c>
      <c r="H2298" s="366">
        <v>0.12569444444444444</v>
      </c>
      <c r="I2298" s="68" t="s">
        <v>6915</v>
      </c>
      <c r="J2298" s="68" t="s">
        <v>6916</v>
      </c>
      <c r="K2298" s="68" t="s">
        <v>2050</v>
      </c>
    </row>
    <row r="2299" spans="2:11" ht="14.25" hidden="1" customHeight="1">
      <c r="B2299" s="364">
        <v>45811</v>
      </c>
      <c r="C2299" s="365">
        <v>45753</v>
      </c>
      <c r="D2299" s="68" t="s">
        <v>221</v>
      </c>
      <c r="E2299" s="68" t="s">
        <v>1977</v>
      </c>
      <c r="F2299" s="68">
        <v>10213</v>
      </c>
      <c r="G2299" s="366">
        <v>4.1666666666666664E-2</v>
      </c>
      <c r="H2299" s="366">
        <v>0.125</v>
      </c>
      <c r="I2299" s="68" t="s">
        <v>6917</v>
      </c>
      <c r="J2299" s="68" t="s">
        <v>6918</v>
      </c>
      <c r="K2299" s="68" t="s">
        <v>6919</v>
      </c>
    </row>
    <row r="2300" spans="2:11" ht="14.25" hidden="1" customHeight="1">
      <c r="B2300" s="364">
        <v>45811</v>
      </c>
      <c r="C2300" s="365">
        <v>45722</v>
      </c>
      <c r="D2300" s="68" t="s">
        <v>1799</v>
      </c>
      <c r="E2300" s="68" t="s">
        <v>1987</v>
      </c>
      <c r="F2300" s="68">
        <v>12061</v>
      </c>
      <c r="G2300" s="366">
        <v>0.79166666666666663</v>
      </c>
      <c r="H2300" s="366">
        <v>0.84305555555555556</v>
      </c>
      <c r="I2300" s="68" t="s">
        <v>6920</v>
      </c>
      <c r="J2300" s="68" t="s">
        <v>6921</v>
      </c>
      <c r="K2300" s="68" t="s">
        <v>6922</v>
      </c>
    </row>
    <row r="2301" spans="2:11" ht="14.25" hidden="1" customHeight="1">
      <c r="B2301" s="364">
        <v>45811</v>
      </c>
      <c r="C2301" s="365">
        <v>45722</v>
      </c>
      <c r="D2301" s="68" t="s">
        <v>92</v>
      </c>
      <c r="E2301" s="68" t="s">
        <v>1977</v>
      </c>
      <c r="F2301" s="68">
        <v>14215</v>
      </c>
      <c r="G2301" s="366">
        <v>0.86527777777777781</v>
      </c>
      <c r="H2301" s="366">
        <v>0.14583333333333334</v>
      </c>
      <c r="I2301" s="68" t="s">
        <v>6923</v>
      </c>
      <c r="J2301" s="68" t="s">
        <v>6924</v>
      </c>
      <c r="K2301" s="68" t="s">
        <v>2211</v>
      </c>
    </row>
    <row r="2302" spans="2:11" ht="14.25" hidden="1" customHeight="1">
      <c r="B2302" s="364">
        <v>45811</v>
      </c>
      <c r="C2302" s="365">
        <v>45722</v>
      </c>
      <c r="D2302" s="68" t="s">
        <v>105</v>
      </c>
      <c r="E2302" s="68" t="s">
        <v>1977</v>
      </c>
      <c r="F2302" s="68">
        <v>13815</v>
      </c>
      <c r="G2302" s="366">
        <v>7.4999999999999997E-2</v>
      </c>
      <c r="H2302" s="366">
        <v>0.10208333333333333</v>
      </c>
      <c r="I2302" s="68" t="s">
        <v>6925</v>
      </c>
      <c r="J2302" s="68" t="s">
        <v>3253</v>
      </c>
      <c r="K2302" s="68" t="s">
        <v>2211</v>
      </c>
    </row>
    <row r="2303" spans="2:11" ht="14.25" hidden="1" customHeight="1">
      <c r="B2303" s="364">
        <v>45811</v>
      </c>
      <c r="C2303" s="365">
        <v>45722</v>
      </c>
      <c r="D2303" s="68" t="s">
        <v>103</v>
      </c>
      <c r="E2303" s="68" t="s">
        <v>1977</v>
      </c>
      <c r="F2303" s="68">
        <v>13961</v>
      </c>
      <c r="G2303" s="366">
        <v>0.7993055555555556</v>
      </c>
      <c r="H2303" s="366">
        <v>9.375E-2</v>
      </c>
      <c r="I2303" s="68" t="s">
        <v>6926</v>
      </c>
      <c r="J2303" s="68" t="s">
        <v>6927</v>
      </c>
      <c r="K2303" s="68" t="s">
        <v>6928</v>
      </c>
    </row>
    <row r="2304" spans="2:11" ht="14.25" hidden="1" customHeight="1">
      <c r="B2304" s="364">
        <v>45811</v>
      </c>
      <c r="C2304" s="365">
        <v>45722</v>
      </c>
      <c r="D2304" s="68" t="s">
        <v>1864</v>
      </c>
      <c r="E2304" s="68" t="s">
        <v>2004</v>
      </c>
      <c r="F2304" s="68">
        <v>4364</v>
      </c>
      <c r="G2304" s="366">
        <v>0.79166666666666663</v>
      </c>
      <c r="H2304" s="366">
        <v>0.95833333333333337</v>
      </c>
      <c r="I2304" s="68" t="s">
        <v>6929</v>
      </c>
      <c r="J2304" s="68" t="s">
        <v>6930</v>
      </c>
      <c r="K2304" s="68" t="s">
        <v>6931</v>
      </c>
    </row>
    <row r="2305" spans="2:11" ht="14.25" hidden="1" customHeight="1">
      <c r="B2305" s="364">
        <v>45811</v>
      </c>
      <c r="C2305" s="365">
        <v>45722</v>
      </c>
      <c r="D2305" s="68" t="s">
        <v>1741</v>
      </c>
      <c r="E2305" s="68" t="s">
        <v>1977</v>
      </c>
      <c r="F2305" s="68">
        <v>13614</v>
      </c>
      <c r="G2305" s="366">
        <v>0.97916666666666663</v>
      </c>
      <c r="H2305" s="366">
        <v>0.1</v>
      </c>
      <c r="I2305" s="68" t="s">
        <v>6932</v>
      </c>
      <c r="J2305" s="68" t="s">
        <v>6933</v>
      </c>
      <c r="K2305" s="68" t="s">
        <v>6934</v>
      </c>
    </row>
    <row r="2306" spans="2:11" ht="14.25" hidden="1" customHeight="1">
      <c r="B2306" s="364">
        <v>45811</v>
      </c>
      <c r="C2306" s="365">
        <v>45722</v>
      </c>
      <c r="D2306" s="68" t="s">
        <v>1726</v>
      </c>
      <c r="E2306" s="68" t="s">
        <v>1977</v>
      </c>
      <c r="F2306" s="68">
        <v>15347</v>
      </c>
      <c r="G2306" s="366">
        <v>0.10416666666666667</v>
      </c>
      <c r="H2306" s="366">
        <v>0.17847222222222223</v>
      </c>
      <c r="I2306" s="68" t="s">
        <v>6935</v>
      </c>
      <c r="J2306" s="68" t="s">
        <v>6936</v>
      </c>
      <c r="K2306" s="68" t="s">
        <v>6937</v>
      </c>
    </row>
    <row r="2307" spans="2:11" ht="14.25" hidden="1" customHeight="1">
      <c r="B2307" s="364">
        <v>45812</v>
      </c>
      <c r="C2307" s="365">
        <v>45753</v>
      </c>
      <c r="D2307" s="68" t="s">
        <v>99</v>
      </c>
      <c r="E2307" s="68" t="s">
        <v>1977</v>
      </c>
      <c r="F2307" s="68">
        <v>13700</v>
      </c>
      <c r="G2307" s="366">
        <v>0.29166666666666669</v>
      </c>
      <c r="H2307" s="366">
        <v>0.58333333333333337</v>
      </c>
      <c r="I2307" s="68" t="s">
        <v>6938</v>
      </c>
      <c r="J2307" s="68" t="s">
        <v>6939</v>
      </c>
      <c r="K2307" s="68" t="s">
        <v>6940</v>
      </c>
    </row>
    <row r="2308" spans="2:11" ht="14.25" hidden="1" customHeight="1">
      <c r="B2308" s="364">
        <v>45812</v>
      </c>
      <c r="C2308" s="365">
        <v>45753</v>
      </c>
      <c r="D2308" s="68" t="s">
        <v>105</v>
      </c>
      <c r="E2308" s="68" t="s">
        <v>1977</v>
      </c>
      <c r="F2308" s="68">
        <v>13819</v>
      </c>
      <c r="G2308" s="366">
        <v>0.39583333333333331</v>
      </c>
      <c r="H2308" s="366">
        <v>0.66666666666666663</v>
      </c>
      <c r="I2308" s="68" t="s">
        <v>312</v>
      </c>
      <c r="J2308" s="68" t="s">
        <v>6941</v>
      </c>
      <c r="K2308" s="68" t="s">
        <v>6880</v>
      </c>
    </row>
    <row r="2309" spans="2:11" ht="14.25" hidden="1" customHeight="1">
      <c r="B2309" s="364">
        <v>45812</v>
      </c>
      <c r="C2309" s="365">
        <v>45753</v>
      </c>
      <c r="D2309" s="68" t="s">
        <v>88</v>
      </c>
      <c r="E2309" s="68" t="s">
        <v>1977</v>
      </c>
      <c r="F2309" s="68">
        <v>14477</v>
      </c>
      <c r="G2309" s="366">
        <v>0.45833333333333331</v>
      </c>
      <c r="H2309" s="366">
        <v>0.58333333333333337</v>
      </c>
      <c r="I2309" s="68" t="s">
        <v>5427</v>
      </c>
      <c r="J2309" s="68" t="s">
        <v>6942</v>
      </c>
      <c r="K2309" s="68" t="s">
        <v>2291</v>
      </c>
    </row>
    <row r="2310" spans="2:11" ht="14.25" hidden="1" customHeight="1">
      <c r="B2310" s="364">
        <v>45812</v>
      </c>
      <c r="C2310" s="365">
        <v>45753</v>
      </c>
      <c r="D2310" s="68" t="s">
        <v>216</v>
      </c>
      <c r="E2310" s="68" t="s">
        <v>1977</v>
      </c>
      <c r="F2310" s="68">
        <v>11972</v>
      </c>
      <c r="G2310" s="366">
        <v>0.64583333333333337</v>
      </c>
      <c r="H2310" s="366">
        <v>0.71180555555555558</v>
      </c>
      <c r="I2310" s="68" t="s">
        <v>6943</v>
      </c>
      <c r="J2310" s="68" t="s">
        <v>6944</v>
      </c>
      <c r="K2310" s="68" t="s">
        <v>6945</v>
      </c>
    </row>
    <row r="2311" spans="2:11" ht="14.25" hidden="1" customHeight="1">
      <c r="B2311" s="364">
        <v>45812</v>
      </c>
      <c r="C2311" s="365">
        <v>45722</v>
      </c>
      <c r="D2311" s="68" t="s">
        <v>1876</v>
      </c>
      <c r="E2311" s="68" t="s">
        <v>2004</v>
      </c>
      <c r="F2311" s="68">
        <v>3596</v>
      </c>
      <c r="G2311" s="366">
        <v>0.33333333333333331</v>
      </c>
      <c r="H2311" s="366">
        <v>0.41666666666666669</v>
      </c>
      <c r="I2311" s="68" t="s">
        <v>4072</v>
      </c>
      <c r="J2311" s="68" t="s">
        <v>6946</v>
      </c>
      <c r="K2311" s="68" t="s">
        <v>6947</v>
      </c>
    </row>
    <row r="2312" spans="2:11" ht="14.25" hidden="1" customHeight="1">
      <c r="B2312" s="364">
        <v>45812</v>
      </c>
      <c r="C2312" s="365">
        <v>45722</v>
      </c>
      <c r="D2312" s="68" t="s">
        <v>1866</v>
      </c>
      <c r="E2312" s="68" t="s">
        <v>2004</v>
      </c>
      <c r="F2312" s="68">
        <v>3886</v>
      </c>
      <c r="G2312" s="366">
        <v>0.33333333333333331</v>
      </c>
      <c r="H2312" s="366">
        <v>0.375</v>
      </c>
      <c r="I2312" s="68" t="s">
        <v>4072</v>
      </c>
      <c r="J2312" s="68" t="s">
        <v>6948</v>
      </c>
      <c r="K2312" s="68" t="s">
        <v>6947</v>
      </c>
    </row>
    <row r="2313" spans="2:11" ht="14.25" hidden="1" customHeight="1">
      <c r="B2313" s="364">
        <v>45812</v>
      </c>
      <c r="C2313" s="365">
        <v>45722</v>
      </c>
      <c r="D2313" s="68" t="s">
        <v>1863</v>
      </c>
      <c r="E2313" s="68" t="s">
        <v>2004</v>
      </c>
      <c r="F2313" s="68">
        <v>3631</v>
      </c>
      <c r="G2313" s="366">
        <v>0.35416666666666669</v>
      </c>
      <c r="H2313" s="366">
        <v>0.41666666666666669</v>
      </c>
      <c r="I2313" s="68" t="s">
        <v>6949</v>
      </c>
      <c r="J2313" s="68" t="s">
        <v>6950</v>
      </c>
      <c r="K2313" s="68" t="s">
        <v>6947</v>
      </c>
    </row>
    <row r="2314" spans="2:11" ht="14.25" hidden="1" customHeight="1">
      <c r="B2314" s="364">
        <v>45812</v>
      </c>
      <c r="C2314" s="365">
        <v>45722</v>
      </c>
      <c r="D2314" s="68" t="s">
        <v>95</v>
      </c>
      <c r="E2314" s="68" t="s">
        <v>1977</v>
      </c>
      <c r="F2314" s="68">
        <v>12907</v>
      </c>
      <c r="G2314" s="366">
        <v>0.54166666666666663</v>
      </c>
      <c r="H2314" s="366">
        <v>0.58333333333333337</v>
      </c>
      <c r="I2314" s="68" t="s">
        <v>4072</v>
      </c>
      <c r="J2314" s="68" t="s">
        <v>6951</v>
      </c>
      <c r="K2314" s="68" t="s">
        <v>6947</v>
      </c>
    </row>
    <row r="2315" spans="2:11" ht="14.25" hidden="1" customHeight="1">
      <c r="B2315" s="364">
        <v>45812</v>
      </c>
      <c r="C2315" s="365">
        <v>45722</v>
      </c>
      <c r="D2315" s="68" t="s">
        <v>89</v>
      </c>
      <c r="E2315" s="68" t="s">
        <v>1977</v>
      </c>
      <c r="F2315" s="68">
        <v>12907</v>
      </c>
      <c r="G2315" s="366">
        <v>0.625</v>
      </c>
      <c r="H2315" s="366">
        <v>0.66666666666666663</v>
      </c>
      <c r="I2315" s="68" t="s">
        <v>4072</v>
      </c>
      <c r="J2315" s="68" t="s">
        <v>6952</v>
      </c>
      <c r="K2315" s="68" t="s">
        <v>6947</v>
      </c>
    </row>
    <row r="2316" spans="2:11" ht="14.25" hidden="1" customHeight="1">
      <c r="B2316" s="364">
        <v>45812</v>
      </c>
      <c r="C2316" s="365">
        <v>45753</v>
      </c>
      <c r="D2316" s="68" t="s">
        <v>1733</v>
      </c>
      <c r="E2316" s="68" t="s">
        <v>1977</v>
      </c>
      <c r="F2316" s="68">
        <v>12421</v>
      </c>
      <c r="G2316" s="366">
        <v>0.55208333333333337</v>
      </c>
      <c r="H2316" s="366">
        <v>0.59375</v>
      </c>
      <c r="I2316" s="68" t="s">
        <v>4072</v>
      </c>
      <c r="J2316" s="68" t="s">
        <v>6953</v>
      </c>
      <c r="K2316" s="68" t="s">
        <v>6954</v>
      </c>
    </row>
    <row r="2317" spans="2:11" ht="14.25" hidden="1" customHeight="1">
      <c r="B2317" s="364">
        <v>45812</v>
      </c>
      <c r="C2317" s="365">
        <v>45753</v>
      </c>
      <c r="D2317" s="68" t="s">
        <v>107</v>
      </c>
      <c r="E2317" s="68" t="s">
        <v>1977</v>
      </c>
      <c r="F2317" s="68">
        <v>13655</v>
      </c>
      <c r="G2317" s="366">
        <v>0.54166666666666663</v>
      </c>
      <c r="H2317" s="366">
        <v>0.625</v>
      </c>
      <c r="I2317" s="68" t="s">
        <v>4072</v>
      </c>
      <c r="J2317" s="68" t="s">
        <v>6955</v>
      </c>
      <c r="K2317" s="68" t="s">
        <v>6954</v>
      </c>
    </row>
    <row r="2318" spans="2:11" ht="14.25" hidden="1" customHeight="1">
      <c r="B2318" s="364">
        <v>45812</v>
      </c>
      <c r="C2318" s="365">
        <v>45753</v>
      </c>
      <c r="D2318" s="68" t="s">
        <v>1869</v>
      </c>
      <c r="E2318" s="68" t="s">
        <v>2004</v>
      </c>
      <c r="F2318" s="68">
        <v>3900</v>
      </c>
      <c r="G2318" s="366">
        <v>0.33333333333333331</v>
      </c>
      <c r="H2318" s="366">
        <v>0.41666666666666669</v>
      </c>
      <c r="I2318" s="68" t="s">
        <v>4072</v>
      </c>
      <c r="J2318" s="68" t="s">
        <v>6956</v>
      </c>
      <c r="K2318" s="68" t="s">
        <v>6954</v>
      </c>
    </row>
    <row r="2319" spans="2:11" ht="14.25" hidden="1" customHeight="1">
      <c r="B2319" s="364">
        <v>45812</v>
      </c>
      <c r="C2319" s="365">
        <v>45753</v>
      </c>
      <c r="D2319" s="68" t="s">
        <v>1874</v>
      </c>
      <c r="E2319" s="68" t="s">
        <v>2004</v>
      </c>
      <c r="F2319" s="68">
        <v>3875</v>
      </c>
      <c r="G2319" s="366">
        <v>0.33333333333333331</v>
      </c>
      <c r="H2319" s="366">
        <v>0.41666666666666669</v>
      </c>
      <c r="I2319" s="68" t="s">
        <v>4072</v>
      </c>
      <c r="J2319" s="68" t="s">
        <v>5758</v>
      </c>
      <c r="K2319" s="68" t="s">
        <v>6954</v>
      </c>
    </row>
    <row r="2320" spans="2:11" ht="14.25" hidden="1" customHeight="1">
      <c r="B2320" s="364">
        <v>45812</v>
      </c>
      <c r="C2320" s="365">
        <v>45753</v>
      </c>
      <c r="D2320" s="68" t="s">
        <v>1857</v>
      </c>
      <c r="E2320" s="68" t="s">
        <v>2004</v>
      </c>
      <c r="F2320" s="68">
        <v>5147</v>
      </c>
      <c r="G2320" s="366">
        <v>0.33333333333333331</v>
      </c>
      <c r="H2320" s="366">
        <v>0.45833333333333331</v>
      </c>
      <c r="I2320" s="68" t="s">
        <v>4072</v>
      </c>
      <c r="J2320" s="68" t="s">
        <v>6957</v>
      </c>
      <c r="K2320" s="68" t="s">
        <v>6954</v>
      </c>
    </row>
    <row r="2321" spans="2:11" ht="14.25" hidden="1" customHeight="1">
      <c r="B2321" s="364">
        <v>45812</v>
      </c>
      <c r="C2321" s="365">
        <v>45753</v>
      </c>
      <c r="D2321" s="68" t="s">
        <v>1741</v>
      </c>
      <c r="E2321" s="68" t="s">
        <v>1977</v>
      </c>
      <c r="F2321" s="68">
        <v>1</v>
      </c>
      <c r="G2321" s="366">
        <v>0.29166666666666669</v>
      </c>
      <c r="H2321" s="366">
        <v>0.625</v>
      </c>
      <c r="I2321" s="68" t="s">
        <v>6958</v>
      </c>
      <c r="J2321" s="68" t="s">
        <v>6959</v>
      </c>
      <c r="K2321" s="68" t="s">
        <v>6960</v>
      </c>
    </row>
    <row r="2322" spans="2:11" ht="14.25" hidden="1" customHeight="1">
      <c r="B2322" s="364">
        <v>45812</v>
      </c>
      <c r="C2322" s="365">
        <v>45753</v>
      </c>
      <c r="D2322" s="68" t="s">
        <v>1842</v>
      </c>
      <c r="E2322" s="68" t="s">
        <v>2004</v>
      </c>
      <c r="F2322" s="68">
        <v>5313</v>
      </c>
      <c r="G2322" s="366">
        <v>0.85416666666666663</v>
      </c>
      <c r="H2322" s="366">
        <v>0.99652777777777779</v>
      </c>
      <c r="I2322" s="68" t="s">
        <v>6961</v>
      </c>
      <c r="J2322" s="68" t="s">
        <v>6962</v>
      </c>
      <c r="K2322" s="68" t="s">
        <v>6963</v>
      </c>
    </row>
    <row r="2323" spans="2:11" ht="14.25" hidden="1" customHeight="1">
      <c r="B2323" s="364">
        <v>45812</v>
      </c>
      <c r="C2323" s="365">
        <v>45753</v>
      </c>
      <c r="D2323" s="68" t="s">
        <v>1846</v>
      </c>
      <c r="E2323" s="68" t="s">
        <v>2004</v>
      </c>
      <c r="F2323" s="68">
        <v>3797</v>
      </c>
      <c r="G2323" s="366">
        <v>0.8125</v>
      </c>
      <c r="H2323" s="366">
        <v>6.25E-2</v>
      </c>
      <c r="I2323" s="68" t="s">
        <v>6964</v>
      </c>
      <c r="J2323" s="68" t="s">
        <v>6965</v>
      </c>
      <c r="K2323" s="68" t="s">
        <v>6966</v>
      </c>
    </row>
    <row r="2324" spans="2:11" ht="14.25" hidden="1" customHeight="1">
      <c r="B2324" s="364">
        <v>45812</v>
      </c>
      <c r="C2324" s="365">
        <v>45753</v>
      </c>
      <c r="D2324" s="68" t="s">
        <v>1826</v>
      </c>
      <c r="E2324" s="68" t="s">
        <v>1987</v>
      </c>
      <c r="F2324" s="68">
        <v>7321</v>
      </c>
      <c r="G2324" s="366">
        <v>0.79166666666666663</v>
      </c>
      <c r="H2324" s="366">
        <v>0.88402777777777775</v>
      </c>
      <c r="I2324" s="68" t="s">
        <v>4793</v>
      </c>
      <c r="J2324" s="68" t="s">
        <v>6967</v>
      </c>
      <c r="K2324" s="68" t="s">
        <v>2831</v>
      </c>
    </row>
    <row r="2325" spans="2:11" ht="14.25" hidden="1" customHeight="1">
      <c r="B2325" s="364">
        <v>45812</v>
      </c>
      <c r="C2325" s="365">
        <v>45753</v>
      </c>
      <c r="D2325" s="68" t="s">
        <v>1803</v>
      </c>
      <c r="E2325" s="68" t="s">
        <v>1987</v>
      </c>
      <c r="F2325" s="68">
        <v>11617</v>
      </c>
      <c r="G2325" s="366">
        <v>0.79166666666666663</v>
      </c>
      <c r="H2325" s="366">
        <v>0.86111111111111116</v>
      </c>
      <c r="I2325" s="68" t="s">
        <v>5552</v>
      </c>
      <c r="J2325" s="68" t="s">
        <v>6968</v>
      </c>
      <c r="K2325" s="68" t="s">
        <v>6969</v>
      </c>
    </row>
    <row r="2326" spans="2:11" ht="14.25" hidden="1" customHeight="1">
      <c r="B2326" s="364">
        <v>45812</v>
      </c>
      <c r="C2326" s="365">
        <v>45783</v>
      </c>
      <c r="D2326" s="68" t="s">
        <v>1800</v>
      </c>
      <c r="E2326" s="68" t="s">
        <v>1987</v>
      </c>
      <c r="F2326" s="68">
        <v>10768</v>
      </c>
      <c r="G2326" s="366">
        <v>0.16666666666666666</v>
      </c>
      <c r="H2326" s="366">
        <v>0.21736111111111112</v>
      </c>
      <c r="I2326" s="68" t="s">
        <v>6970</v>
      </c>
      <c r="J2326" s="68" t="s">
        <v>6971</v>
      </c>
      <c r="K2326" s="68" t="s">
        <v>4796</v>
      </c>
    </row>
    <row r="2327" spans="2:11" ht="14.25" hidden="1" customHeight="1">
      <c r="B2327" s="364">
        <v>45812</v>
      </c>
      <c r="C2327" s="365">
        <v>45753</v>
      </c>
      <c r="D2327" s="68" t="s">
        <v>216</v>
      </c>
      <c r="E2327" s="68" t="s">
        <v>1977</v>
      </c>
      <c r="F2327" s="68" t="s">
        <v>379</v>
      </c>
      <c r="G2327" s="366">
        <v>0.79166666666666663</v>
      </c>
      <c r="H2327" s="366">
        <v>0.92013888888888884</v>
      </c>
      <c r="I2327" s="68" t="s">
        <v>4389</v>
      </c>
      <c r="J2327" s="68" t="s">
        <v>6972</v>
      </c>
      <c r="K2327" s="68" t="s">
        <v>6973</v>
      </c>
    </row>
    <row r="2328" spans="2:11" ht="14.25" hidden="1" customHeight="1">
      <c r="B2328" s="364">
        <v>45812</v>
      </c>
      <c r="C2328" s="365">
        <v>45753</v>
      </c>
      <c r="D2328" s="68" t="s">
        <v>1844</v>
      </c>
      <c r="E2328" s="68" t="s">
        <v>2004</v>
      </c>
      <c r="F2328" s="68" t="s">
        <v>379</v>
      </c>
      <c r="G2328" s="366">
        <v>0.12847222222222221</v>
      </c>
      <c r="H2328" s="366">
        <v>0.19791666666666666</v>
      </c>
      <c r="I2328" s="68" t="s">
        <v>6974</v>
      </c>
      <c r="J2328" s="68" t="s">
        <v>6975</v>
      </c>
      <c r="K2328" s="68" t="s">
        <v>6976</v>
      </c>
    </row>
    <row r="2329" spans="2:11" ht="14.25" hidden="1" customHeight="1">
      <c r="B2329" s="364">
        <v>45812</v>
      </c>
      <c r="C2329" s="365">
        <v>45753</v>
      </c>
      <c r="D2329" s="68" t="s">
        <v>1839</v>
      </c>
      <c r="E2329" s="68" t="s">
        <v>2004</v>
      </c>
      <c r="F2329" s="68" t="s">
        <v>379</v>
      </c>
      <c r="G2329" s="366">
        <v>9.375E-2</v>
      </c>
      <c r="H2329" s="366">
        <v>0.12847222222222221</v>
      </c>
      <c r="I2329" s="68" t="s">
        <v>6977</v>
      </c>
      <c r="J2329" s="68" t="s">
        <v>6978</v>
      </c>
      <c r="K2329" s="68" t="s">
        <v>6979</v>
      </c>
    </row>
    <row r="2330" spans="2:11" ht="14.25" hidden="1" customHeight="1">
      <c r="B2330" s="364">
        <v>45812</v>
      </c>
      <c r="C2330" s="365">
        <v>45753</v>
      </c>
      <c r="D2330" s="68" t="s">
        <v>1875</v>
      </c>
      <c r="E2330" s="68" t="s">
        <v>2004</v>
      </c>
      <c r="F2330" s="68" t="s">
        <v>379</v>
      </c>
      <c r="G2330" s="366">
        <v>1.1111111111111112E-2</v>
      </c>
      <c r="H2330" s="366">
        <v>5.2083333333333336E-2</v>
      </c>
      <c r="I2330" s="68" t="s">
        <v>3081</v>
      </c>
      <c r="J2330" s="68" t="s">
        <v>6980</v>
      </c>
      <c r="K2330" s="68" t="s">
        <v>2490</v>
      </c>
    </row>
    <row r="2331" spans="2:11" ht="14.25" hidden="1" customHeight="1">
      <c r="B2331" s="364">
        <v>45813</v>
      </c>
      <c r="C2331" s="365">
        <v>45783</v>
      </c>
      <c r="D2331" s="68" t="s">
        <v>1742</v>
      </c>
      <c r="E2331" s="68" t="s">
        <v>1977</v>
      </c>
      <c r="F2331" s="68">
        <v>4980</v>
      </c>
      <c r="G2331" s="366">
        <v>0.34027777777777779</v>
      </c>
      <c r="H2331" s="366">
        <v>0.37222222222222223</v>
      </c>
      <c r="I2331" s="68" t="s">
        <v>6981</v>
      </c>
      <c r="J2331" s="68" t="s">
        <v>6982</v>
      </c>
      <c r="K2331" s="68" t="s">
        <v>6983</v>
      </c>
    </row>
    <row r="2332" spans="2:11" ht="14.25" hidden="1" customHeight="1">
      <c r="B2332" s="364">
        <v>45813</v>
      </c>
      <c r="C2332" s="365">
        <v>45783</v>
      </c>
      <c r="D2332" s="68" t="s">
        <v>1794</v>
      </c>
      <c r="E2332" s="68" t="s">
        <v>1987</v>
      </c>
      <c r="F2332" s="68">
        <v>11139</v>
      </c>
      <c r="G2332" s="366">
        <v>0.29166666666666669</v>
      </c>
      <c r="H2332" s="366">
        <v>0.35</v>
      </c>
      <c r="I2332" s="68" t="s">
        <v>6984</v>
      </c>
      <c r="J2332" s="68" t="s">
        <v>6985</v>
      </c>
      <c r="K2332" s="68" t="s">
        <v>6986</v>
      </c>
    </row>
    <row r="2333" spans="2:11" ht="14.25" hidden="1" customHeight="1">
      <c r="B2333" s="364">
        <v>45813</v>
      </c>
      <c r="C2333" s="365">
        <v>45783</v>
      </c>
      <c r="D2333" s="68" t="s">
        <v>1798</v>
      </c>
      <c r="E2333" s="68" t="s">
        <v>1987</v>
      </c>
      <c r="F2333" s="68">
        <v>11830</v>
      </c>
      <c r="G2333" s="366">
        <v>0.38541666666666669</v>
      </c>
      <c r="H2333" s="366">
        <v>0.41388888888888886</v>
      </c>
      <c r="I2333" s="68" t="s">
        <v>6987</v>
      </c>
      <c r="J2333" s="68" t="s">
        <v>6988</v>
      </c>
      <c r="K2333" s="68" t="s">
        <v>6989</v>
      </c>
    </row>
    <row r="2334" spans="2:11" ht="14.25" hidden="1" customHeight="1">
      <c r="B2334" s="364">
        <v>45813</v>
      </c>
      <c r="C2334" s="365">
        <v>45783</v>
      </c>
      <c r="D2334" s="68" t="s">
        <v>107</v>
      </c>
      <c r="E2334" s="68" t="s">
        <v>1977</v>
      </c>
      <c r="F2334" s="68">
        <v>13666</v>
      </c>
      <c r="G2334" s="366">
        <v>0.34444444444444444</v>
      </c>
      <c r="H2334" s="366">
        <v>0.42708333333333331</v>
      </c>
      <c r="I2334" s="68" t="s">
        <v>6990</v>
      </c>
      <c r="J2334" s="68" t="s">
        <v>6991</v>
      </c>
      <c r="K2334" s="68" t="s">
        <v>6992</v>
      </c>
    </row>
    <row r="2335" spans="2:11" ht="14.25" hidden="1" customHeight="1">
      <c r="B2335" s="364">
        <v>45813</v>
      </c>
      <c r="C2335" s="365">
        <v>45783</v>
      </c>
      <c r="D2335" s="68" t="s">
        <v>1739</v>
      </c>
      <c r="E2335" s="68" t="s">
        <v>1977</v>
      </c>
      <c r="F2335" s="68">
        <v>13482</v>
      </c>
      <c r="G2335" s="366">
        <v>0.3125</v>
      </c>
      <c r="H2335" s="366">
        <v>0.48958333333333331</v>
      </c>
      <c r="I2335" s="68" t="s">
        <v>6993</v>
      </c>
      <c r="J2335" s="68" t="s">
        <v>6994</v>
      </c>
      <c r="K2335" s="68" t="s">
        <v>6995</v>
      </c>
    </row>
    <row r="2336" spans="2:11" ht="14.25" hidden="1" customHeight="1">
      <c r="B2336" s="364">
        <v>45813</v>
      </c>
      <c r="C2336" s="365">
        <v>45783</v>
      </c>
      <c r="D2336" s="68" t="s">
        <v>1863</v>
      </c>
      <c r="E2336" s="68" t="s">
        <v>2004</v>
      </c>
      <c r="F2336" s="68">
        <v>3664</v>
      </c>
      <c r="G2336" s="366">
        <v>0.29166666666666669</v>
      </c>
      <c r="H2336" s="366">
        <v>0.62361111111111112</v>
      </c>
      <c r="I2336" s="68" t="s">
        <v>6996</v>
      </c>
      <c r="J2336" s="68" t="s">
        <v>6997</v>
      </c>
      <c r="K2336" s="68" t="s">
        <v>6998</v>
      </c>
    </row>
    <row r="2337" spans="2:11" ht="14.25" hidden="1" customHeight="1">
      <c r="B2337" s="364">
        <v>45813</v>
      </c>
      <c r="C2337" s="365">
        <v>45783</v>
      </c>
      <c r="D2337" s="68" t="s">
        <v>219</v>
      </c>
      <c r="E2337" s="68" t="s">
        <v>1977</v>
      </c>
      <c r="F2337" s="68">
        <v>4940</v>
      </c>
      <c r="G2337" s="366">
        <v>0.33333333333333331</v>
      </c>
      <c r="H2337" s="366">
        <v>0.625</v>
      </c>
      <c r="I2337" s="68" t="s">
        <v>6999</v>
      </c>
      <c r="J2337" s="68" t="s">
        <v>7000</v>
      </c>
      <c r="K2337" s="68" t="s">
        <v>7001</v>
      </c>
    </row>
    <row r="2338" spans="2:11" ht="14.25" hidden="1" customHeight="1">
      <c r="B2338" s="364">
        <v>45813</v>
      </c>
      <c r="C2338" s="365">
        <v>45783</v>
      </c>
      <c r="D2338" s="68" t="s">
        <v>1866</v>
      </c>
      <c r="E2338" s="68" t="s">
        <v>2004</v>
      </c>
      <c r="F2338" s="68">
        <v>3923</v>
      </c>
      <c r="G2338" s="366">
        <v>0.56944444444444442</v>
      </c>
      <c r="H2338" s="366">
        <v>0.625</v>
      </c>
      <c r="I2338" s="68" t="s">
        <v>7002</v>
      </c>
      <c r="J2338" s="68" t="s">
        <v>7003</v>
      </c>
      <c r="K2338" s="68" t="s">
        <v>7004</v>
      </c>
    </row>
    <row r="2339" spans="2:11" ht="14.25" hidden="1" customHeight="1">
      <c r="B2339" s="364">
        <v>45813</v>
      </c>
      <c r="C2339" s="365">
        <v>45783</v>
      </c>
      <c r="D2339" s="68" t="s">
        <v>1733</v>
      </c>
      <c r="E2339" s="68" t="s">
        <v>1977</v>
      </c>
      <c r="F2339" s="68">
        <v>12435</v>
      </c>
      <c r="G2339" s="366">
        <v>0.4375</v>
      </c>
      <c r="H2339" s="366">
        <v>0.71527777777777779</v>
      </c>
      <c r="I2339" s="68" t="s">
        <v>7005</v>
      </c>
      <c r="J2339" s="68" t="s">
        <v>7006</v>
      </c>
      <c r="K2339" s="68" t="s">
        <v>6992</v>
      </c>
    </row>
    <row r="2340" spans="2:11" ht="14.25" hidden="1" customHeight="1">
      <c r="B2340" s="364">
        <v>45813</v>
      </c>
      <c r="C2340" s="365">
        <v>45783</v>
      </c>
      <c r="D2340" s="68" t="s">
        <v>1863</v>
      </c>
      <c r="E2340" s="68" t="s">
        <v>2004</v>
      </c>
      <c r="F2340" s="68">
        <v>4703</v>
      </c>
      <c r="G2340" s="366">
        <v>0.30416666666666664</v>
      </c>
      <c r="H2340" s="366">
        <v>0.42430555555555555</v>
      </c>
      <c r="I2340" s="68" t="s">
        <v>7007</v>
      </c>
      <c r="J2340" s="68" t="s">
        <v>7008</v>
      </c>
      <c r="K2340" s="68" t="s">
        <v>7009</v>
      </c>
    </row>
    <row r="2341" spans="2:11" ht="14.25" hidden="1" customHeight="1">
      <c r="B2341" s="364">
        <v>45813</v>
      </c>
      <c r="C2341" s="365">
        <v>45783</v>
      </c>
      <c r="D2341" s="68" t="s">
        <v>1729</v>
      </c>
      <c r="E2341" s="68" t="s">
        <v>2004</v>
      </c>
      <c r="F2341" s="68">
        <v>12287</v>
      </c>
      <c r="G2341" s="366">
        <v>0.31874999999999998</v>
      </c>
      <c r="H2341" s="366">
        <v>0.47847222222222224</v>
      </c>
      <c r="I2341" s="68" t="s">
        <v>7010</v>
      </c>
      <c r="J2341" s="68" t="s">
        <v>7011</v>
      </c>
      <c r="K2341" s="68" t="s">
        <v>7012</v>
      </c>
    </row>
    <row r="2342" spans="2:11" ht="14.25" hidden="1" customHeight="1">
      <c r="B2342" s="364">
        <v>45813</v>
      </c>
      <c r="C2342" s="365">
        <v>45783</v>
      </c>
      <c r="D2342" s="68" t="s">
        <v>1846</v>
      </c>
      <c r="E2342" s="68" t="s">
        <v>2004</v>
      </c>
      <c r="F2342" s="68">
        <v>3801</v>
      </c>
      <c r="G2342" s="366">
        <v>0.31111111111111112</v>
      </c>
      <c r="H2342" s="366">
        <v>0.37847222222222221</v>
      </c>
      <c r="I2342" s="68" t="s">
        <v>7013</v>
      </c>
      <c r="J2342" s="68" t="s">
        <v>7014</v>
      </c>
      <c r="K2342" s="68" t="s">
        <v>7015</v>
      </c>
    </row>
    <row r="2343" spans="2:11" ht="14.25" hidden="1" customHeight="1">
      <c r="B2343" s="364">
        <v>45813</v>
      </c>
      <c r="C2343" s="365">
        <v>45783</v>
      </c>
      <c r="D2343" s="68" t="s">
        <v>1732</v>
      </c>
      <c r="E2343" s="68" t="s">
        <v>1977</v>
      </c>
      <c r="F2343" s="68">
        <v>14129</v>
      </c>
      <c r="G2343" s="366">
        <v>0.2951388888888889</v>
      </c>
      <c r="H2343" s="366">
        <v>0.32500000000000001</v>
      </c>
      <c r="I2343" s="68" t="s">
        <v>3172</v>
      </c>
      <c r="J2343" s="68" t="s">
        <v>7016</v>
      </c>
      <c r="K2343" s="68" t="s">
        <v>7015</v>
      </c>
    </row>
    <row r="2344" spans="2:11" ht="14.25" hidden="1" customHeight="1">
      <c r="B2344" s="364">
        <v>45813</v>
      </c>
      <c r="C2344" s="365">
        <v>45783</v>
      </c>
      <c r="D2344" s="68" t="s">
        <v>1858</v>
      </c>
      <c r="E2344" s="68" t="s">
        <v>2004</v>
      </c>
      <c r="F2344" s="68">
        <v>5049</v>
      </c>
      <c r="G2344" s="366">
        <v>0.29166666666666669</v>
      </c>
      <c r="H2344" s="366">
        <v>0.34652777777777777</v>
      </c>
      <c r="I2344" s="68" t="s">
        <v>3050</v>
      </c>
      <c r="J2344" s="68" t="s">
        <v>3051</v>
      </c>
      <c r="K2344" s="68" t="s">
        <v>7015</v>
      </c>
    </row>
    <row r="2345" spans="2:11" ht="14.25" hidden="1" customHeight="1">
      <c r="B2345" s="364">
        <v>45813</v>
      </c>
      <c r="C2345" s="365">
        <v>45783</v>
      </c>
      <c r="D2345" s="68" t="s">
        <v>1862</v>
      </c>
      <c r="E2345" s="68" t="s">
        <v>2004</v>
      </c>
      <c r="F2345" s="68">
        <v>4805</v>
      </c>
      <c r="G2345" s="366">
        <v>0.30277777777777776</v>
      </c>
      <c r="H2345" s="366">
        <v>0.41388888888888886</v>
      </c>
      <c r="I2345" s="68" t="s">
        <v>7017</v>
      </c>
      <c r="J2345" s="68" t="s">
        <v>7018</v>
      </c>
      <c r="K2345" s="68" t="s">
        <v>7015</v>
      </c>
    </row>
    <row r="2346" spans="2:11" ht="14.25" hidden="1" customHeight="1">
      <c r="B2346" s="364">
        <v>45813</v>
      </c>
      <c r="C2346" s="365">
        <v>45783</v>
      </c>
      <c r="D2346" s="68" t="s">
        <v>1857</v>
      </c>
      <c r="E2346" s="68" t="s">
        <v>2004</v>
      </c>
      <c r="F2346" s="68">
        <v>5163</v>
      </c>
      <c r="G2346" s="366">
        <v>0.38472222222222224</v>
      </c>
      <c r="H2346" s="366">
        <v>0.41597222222222224</v>
      </c>
      <c r="I2346" s="68" t="s">
        <v>7019</v>
      </c>
      <c r="J2346" s="68" t="s">
        <v>7020</v>
      </c>
      <c r="K2346" s="68" t="s">
        <v>7015</v>
      </c>
    </row>
    <row r="2347" spans="2:11" ht="14.25" hidden="1" customHeight="1">
      <c r="B2347" s="364">
        <v>45813</v>
      </c>
      <c r="C2347" s="365">
        <v>45783</v>
      </c>
      <c r="D2347" s="68" t="s">
        <v>1740</v>
      </c>
      <c r="E2347" s="68" t="s">
        <v>1977</v>
      </c>
      <c r="F2347" s="68">
        <v>14846</v>
      </c>
      <c r="G2347" s="366">
        <v>0.45902777777777776</v>
      </c>
      <c r="H2347" s="366">
        <v>0.55555555555555558</v>
      </c>
      <c r="I2347" s="68" t="s">
        <v>1230</v>
      </c>
      <c r="J2347" s="68" t="s">
        <v>7021</v>
      </c>
      <c r="K2347" s="68" t="s">
        <v>7015</v>
      </c>
    </row>
    <row r="2348" spans="2:11" ht="14.25" hidden="1" customHeight="1">
      <c r="B2348" s="364">
        <v>45813</v>
      </c>
      <c r="C2348" s="365">
        <v>45753</v>
      </c>
      <c r="D2348" s="68" t="s">
        <v>1865</v>
      </c>
      <c r="E2348" s="68" t="s">
        <v>2004</v>
      </c>
      <c r="F2348" s="68">
        <v>0</v>
      </c>
      <c r="G2348" s="366">
        <v>0.47916666666666669</v>
      </c>
      <c r="H2348" s="366">
        <v>0.58333333333333337</v>
      </c>
      <c r="I2348" s="68" t="s">
        <v>7022</v>
      </c>
      <c r="J2348" s="68" t="s">
        <v>7023</v>
      </c>
      <c r="K2348" s="68" t="s">
        <v>7015</v>
      </c>
    </row>
    <row r="2349" spans="2:11" ht="14.25" hidden="1" customHeight="1">
      <c r="B2349" s="364">
        <v>45813</v>
      </c>
      <c r="C2349" s="365">
        <v>45783</v>
      </c>
      <c r="D2349" s="68" t="s">
        <v>1805</v>
      </c>
      <c r="E2349" s="68" t="s">
        <v>1987</v>
      </c>
      <c r="F2349" s="68">
        <v>11951</v>
      </c>
      <c r="G2349" s="366">
        <v>0.125</v>
      </c>
      <c r="H2349" s="366">
        <v>9.375E-2</v>
      </c>
      <c r="I2349" s="68" t="s">
        <v>783</v>
      </c>
      <c r="J2349" s="68" t="s">
        <v>7024</v>
      </c>
      <c r="K2349" s="68" t="s">
        <v>7025</v>
      </c>
    </row>
    <row r="2350" spans="2:11" ht="14.25" hidden="1" customHeight="1">
      <c r="B2350" s="364">
        <v>45813</v>
      </c>
      <c r="C2350" s="365">
        <v>45783</v>
      </c>
      <c r="D2350" s="68" t="s">
        <v>1731</v>
      </c>
      <c r="E2350" s="68" t="s">
        <v>1977</v>
      </c>
      <c r="F2350" s="68">
        <v>12918</v>
      </c>
      <c r="G2350" s="366">
        <v>0.79166666666666663</v>
      </c>
      <c r="H2350" s="366">
        <v>0.125</v>
      </c>
      <c r="I2350" s="68" t="s">
        <v>7026</v>
      </c>
      <c r="J2350" s="68" t="s">
        <v>7027</v>
      </c>
      <c r="K2350" s="68" t="s">
        <v>7028</v>
      </c>
    </row>
    <row r="2351" spans="2:11" ht="14.25" hidden="1" customHeight="1">
      <c r="B2351" s="364">
        <v>45813</v>
      </c>
      <c r="C2351" s="365">
        <v>45814</v>
      </c>
      <c r="D2351" s="68" t="s">
        <v>1855</v>
      </c>
      <c r="E2351" s="68" t="s">
        <v>2004</v>
      </c>
      <c r="F2351" s="68">
        <v>5025</v>
      </c>
      <c r="G2351" s="366">
        <v>0.4513888888888889</v>
      </c>
      <c r="H2351" s="366">
        <v>0.4597222222222222</v>
      </c>
      <c r="I2351" s="68" t="s">
        <v>7029</v>
      </c>
      <c r="J2351" s="68" t="s">
        <v>7030</v>
      </c>
      <c r="K2351" s="68" t="s">
        <v>2050</v>
      </c>
    </row>
    <row r="2352" spans="2:11" ht="14.25" hidden="1" customHeight="1">
      <c r="B2352" s="364">
        <v>45813</v>
      </c>
      <c r="C2352" s="365">
        <v>45814</v>
      </c>
      <c r="D2352" s="68" t="s">
        <v>105</v>
      </c>
      <c r="E2352" s="68" t="s">
        <v>1977</v>
      </c>
      <c r="F2352" s="68">
        <v>13835</v>
      </c>
      <c r="G2352" s="366">
        <v>0.3125</v>
      </c>
      <c r="H2352" s="366">
        <v>0.46319444444444446</v>
      </c>
      <c r="I2352" s="68" t="s">
        <v>7031</v>
      </c>
      <c r="J2352" s="68" t="s">
        <v>7032</v>
      </c>
      <c r="K2352" s="68" t="s">
        <v>7033</v>
      </c>
    </row>
    <row r="2353" spans="2:11" ht="14.25" hidden="1" customHeight="1">
      <c r="B2353" s="364">
        <v>45813</v>
      </c>
      <c r="C2353" s="365">
        <v>45783</v>
      </c>
      <c r="D2353" s="68" t="s">
        <v>1871</v>
      </c>
      <c r="E2353" s="68" t="s">
        <v>2004</v>
      </c>
      <c r="F2353" s="68" t="s">
        <v>379</v>
      </c>
      <c r="G2353" s="366">
        <v>0.94791666666666663</v>
      </c>
      <c r="H2353" s="366">
        <v>3.472222222222222E-3</v>
      </c>
      <c r="I2353" s="68" t="s">
        <v>7034</v>
      </c>
      <c r="J2353" s="68" t="s">
        <v>7035</v>
      </c>
      <c r="K2353" s="68" t="s">
        <v>2127</v>
      </c>
    </row>
    <row r="2354" spans="2:11" ht="14.25" hidden="1" customHeight="1">
      <c r="B2354" s="364">
        <v>45814</v>
      </c>
      <c r="C2354" s="365">
        <v>45814</v>
      </c>
      <c r="D2354" s="68" t="s">
        <v>1864</v>
      </c>
      <c r="E2354" s="68" t="s">
        <v>2004</v>
      </c>
      <c r="F2354" s="68">
        <v>4405</v>
      </c>
      <c r="G2354" s="366">
        <v>0.34375</v>
      </c>
      <c r="H2354" s="366">
        <v>0.625</v>
      </c>
      <c r="I2354" s="68" t="s">
        <v>7036</v>
      </c>
      <c r="J2354" s="68" t="s">
        <v>7037</v>
      </c>
      <c r="K2354" s="68" t="s">
        <v>7038</v>
      </c>
    </row>
    <row r="2355" spans="2:11" ht="14.25" hidden="1" customHeight="1">
      <c r="B2355" s="364">
        <v>45814</v>
      </c>
      <c r="C2355" s="365">
        <v>45814</v>
      </c>
      <c r="D2355" s="68" t="s">
        <v>1841</v>
      </c>
      <c r="E2355" s="68" t="s">
        <v>2004</v>
      </c>
      <c r="F2355" s="68">
        <v>5474</v>
      </c>
      <c r="G2355" s="366">
        <v>0.40625</v>
      </c>
      <c r="H2355" s="366">
        <v>0.59305555555555556</v>
      </c>
      <c r="I2355" s="68" t="s">
        <v>7039</v>
      </c>
      <c r="J2355" s="68" t="s">
        <v>7040</v>
      </c>
      <c r="K2355" s="68" t="s">
        <v>7041</v>
      </c>
    </row>
    <row r="2356" spans="2:11" ht="14.25" hidden="1" customHeight="1">
      <c r="B2356" s="364">
        <v>45814</v>
      </c>
      <c r="C2356" s="365">
        <v>45814</v>
      </c>
      <c r="D2356" s="68" t="s">
        <v>1864</v>
      </c>
      <c r="E2356" s="68" t="s">
        <v>2004</v>
      </c>
      <c r="F2356" s="68">
        <v>4401</v>
      </c>
      <c r="G2356" s="366">
        <v>0.375</v>
      </c>
      <c r="H2356" s="366">
        <v>0.60416666666666663</v>
      </c>
      <c r="I2356" s="68" t="s">
        <v>7042</v>
      </c>
      <c r="J2356" s="68" t="s">
        <v>7043</v>
      </c>
      <c r="K2356" s="68" t="s">
        <v>7044</v>
      </c>
    </row>
    <row r="2357" spans="2:11" ht="14.25" hidden="1" customHeight="1">
      <c r="B2357" s="364">
        <v>45814</v>
      </c>
      <c r="C2357" s="365">
        <v>45814</v>
      </c>
      <c r="D2357" s="68" t="s">
        <v>1820</v>
      </c>
      <c r="E2357" s="68" t="s">
        <v>1987</v>
      </c>
      <c r="F2357" s="68">
        <v>7289</v>
      </c>
      <c r="G2357" s="366">
        <v>0.79166666666666663</v>
      </c>
      <c r="H2357" s="366">
        <v>0.84722222222222221</v>
      </c>
      <c r="I2357" s="68" t="s">
        <v>7045</v>
      </c>
      <c r="J2357" s="68" t="s">
        <v>7046</v>
      </c>
      <c r="K2357" s="68" t="s">
        <v>7047</v>
      </c>
    </row>
    <row r="2358" spans="2:11" ht="14.25" hidden="1" customHeight="1">
      <c r="B2358" s="364">
        <v>45814</v>
      </c>
      <c r="C2358" s="365">
        <v>45814</v>
      </c>
      <c r="D2358" s="68" t="s">
        <v>1818</v>
      </c>
      <c r="E2358" s="68" t="s">
        <v>1987</v>
      </c>
      <c r="F2358" s="68">
        <v>6956</v>
      </c>
      <c r="G2358" s="366">
        <v>0.79166666666666663</v>
      </c>
      <c r="H2358" s="366">
        <v>0.86458333333333337</v>
      </c>
      <c r="I2358" s="68" t="s">
        <v>7048</v>
      </c>
      <c r="J2358" s="68" t="s">
        <v>7049</v>
      </c>
      <c r="K2358" s="68" t="s">
        <v>7047</v>
      </c>
    </row>
    <row r="2359" spans="2:11" ht="14.25" hidden="1" customHeight="1">
      <c r="B2359" s="364">
        <v>45814</v>
      </c>
      <c r="C2359" s="365">
        <v>45814</v>
      </c>
      <c r="D2359" s="68" t="s">
        <v>1792</v>
      </c>
      <c r="E2359" s="68" t="s">
        <v>1987</v>
      </c>
      <c r="F2359" s="68">
        <v>11417</v>
      </c>
      <c r="G2359" s="366">
        <v>0.79166666666666663</v>
      </c>
      <c r="H2359" s="366">
        <v>0.87430555555555556</v>
      </c>
      <c r="I2359" s="68" t="s">
        <v>7050</v>
      </c>
      <c r="J2359" s="68" t="s">
        <v>7051</v>
      </c>
      <c r="K2359" s="68" t="s">
        <v>7047</v>
      </c>
    </row>
    <row r="2360" spans="2:11" ht="14.25" hidden="1" customHeight="1">
      <c r="B2360" s="364">
        <v>45814</v>
      </c>
      <c r="C2360" s="365">
        <v>45814</v>
      </c>
      <c r="D2360" s="68" t="s">
        <v>1731</v>
      </c>
      <c r="E2360" s="68" t="s">
        <v>1977</v>
      </c>
      <c r="F2360" s="68" t="s">
        <v>379</v>
      </c>
      <c r="G2360" s="366">
        <v>0.79166666666666663</v>
      </c>
      <c r="H2360" s="366">
        <v>0.94097222222222221</v>
      </c>
      <c r="I2360" s="68" t="s">
        <v>4389</v>
      </c>
      <c r="J2360" s="68" t="s">
        <v>7052</v>
      </c>
      <c r="K2360" s="68" t="s">
        <v>2127</v>
      </c>
    </row>
    <row r="2361" spans="2:11" ht="14.25" hidden="1" customHeight="1">
      <c r="B2361" s="364">
        <v>45814</v>
      </c>
      <c r="C2361" s="365">
        <v>45753</v>
      </c>
      <c r="D2361" s="68" t="s">
        <v>7053</v>
      </c>
      <c r="E2361" s="68" t="s">
        <v>1977</v>
      </c>
      <c r="F2361" s="68" t="s">
        <v>379</v>
      </c>
      <c r="G2361" s="366">
        <v>0.79166666666666663</v>
      </c>
      <c r="H2361" s="366">
        <v>8.6805555555555552E-2</v>
      </c>
      <c r="I2361" s="68" t="s">
        <v>7054</v>
      </c>
      <c r="J2361" s="68" t="s">
        <v>7055</v>
      </c>
      <c r="K2361" s="68" t="s">
        <v>2127</v>
      </c>
    </row>
    <row r="2362" spans="2:11" ht="14.25" hidden="1" customHeight="1">
      <c r="B2362" s="364">
        <v>45814</v>
      </c>
      <c r="C2362" s="365">
        <v>45814</v>
      </c>
      <c r="D2362" s="68" t="s">
        <v>1837</v>
      </c>
      <c r="E2362" s="68" t="s">
        <v>2004</v>
      </c>
      <c r="F2362" s="68">
        <v>3553</v>
      </c>
      <c r="G2362" s="366">
        <v>0.82291666666666663</v>
      </c>
      <c r="H2362" s="366">
        <v>0.16666666666666666</v>
      </c>
      <c r="I2362" s="68" t="s">
        <v>7056</v>
      </c>
      <c r="J2362" s="68" t="s">
        <v>7057</v>
      </c>
      <c r="K2362" s="68" t="s">
        <v>3567</v>
      </c>
    </row>
    <row r="2363" spans="2:11" ht="14.25" hidden="1" customHeight="1">
      <c r="B2363" s="364">
        <v>45814</v>
      </c>
      <c r="C2363" s="365">
        <v>45814</v>
      </c>
      <c r="D2363" s="68" t="s">
        <v>1882</v>
      </c>
      <c r="E2363" s="68" t="s">
        <v>2004</v>
      </c>
      <c r="F2363" s="68">
        <v>0</v>
      </c>
      <c r="G2363" s="366">
        <v>0.97916666666666663</v>
      </c>
      <c r="H2363" s="366">
        <v>0.1875</v>
      </c>
      <c r="I2363" s="68" t="s">
        <v>2585</v>
      </c>
      <c r="J2363" s="68" t="s">
        <v>7058</v>
      </c>
      <c r="K2363" s="68" t="s">
        <v>2022</v>
      </c>
    </row>
    <row r="2364" spans="2:11" ht="14.25" hidden="1" customHeight="1">
      <c r="B2364" s="364">
        <v>45815</v>
      </c>
      <c r="C2364" s="365">
        <v>45844</v>
      </c>
      <c r="D2364" s="68" t="s">
        <v>7059</v>
      </c>
      <c r="E2364" s="68" t="s">
        <v>1977</v>
      </c>
      <c r="F2364" s="68">
        <v>14200</v>
      </c>
      <c r="G2364" s="366">
        <v>0.3125</v>
      </c>
      <c r="H2364" s="366">
        <v>0.35902777777777778</v>
      </c>
      <c r="I2364" s="68" t="s">
        <v>4389</v>
      </c>
      <c r="J2364" s="68" t="s">
        <v>7060</v>
      </c>
      <c r="K2364" s="68" t="s">
        <v>7061</v>
      </c>
    </row>
    <row r="2365" spans="2:11" ht="14.25" hidden="1" customHeight="1">
      <c r="B2365" s="364">
        <v>45815</v>
      </c>
      <c r="C2365" s="365">
        <v>45844</v>
      </c>
      <c r="D2365" s="68" t="s">
        <v>1790</v>
      </c>
      <c r="E2365" s="68" t="s">
        <v>1987</v>
      </c>
      <c r="F2365" s="68">
        <v>12365</v>
      </c>
      <c r="G2365" s="366">
        <v>0.29166666666666669</v>
      </c>
      <c r="H2365" s="366">
        <v>0.39374999999999999</v>
      </c>
      <c r="I2365" s="68" t="s">
        <v>7062</v>
      </c>
      <c r="J2365" s="68" t="s">
        <v>7063</v>
      </c>
      <c r="K2365" s="68" t="s">
        <v>3101</v>
      </c>
    </row>
    <row r="2366" spans="2:11" ht="14.25" hidden="1" customHeight="1">
      <c r="B2366" s="364">
        <v>45815</v>
      </c>
      <c r="C2366" s="365">
        <v>45844</v>
      </c>
      <c r="D2366" s="68" t="s">
        <v>1800</v>
      </c>
      <c r="E2366" s="68" t="s">
        <v>1987</v>
      </c>
      <c r="F2366" s="68">
        <v>10788</v>
      </c>
      <c r="G2366" s="366">
        <v>0.29166666666666669</v>
      </c>
      <c r="H2366" s="366">
        <v>0.36805555555555558</v>
      </c>
      <c r="I2366" s="68" t="s">
        <v>7062</v>
      </c>
      <c r="J2366" s="68" t="s">
        <v>7063</v>
      </c>
      <c r="K2366" s="68" t="s">
        <v>7064</v>
      </c>
    </row>
    <row r="2367" spans="2:11" ht="14.25" hidden="1" customHeight="1">
      <c r="B2367" s="364">
        <v>45815</v>
      </c>
      <c r="C2367" s="365">
        <v>45844</v>
      </c>
      <c r="D2367" s="68" t="s">
        <v>223</v>
      </c>
      <c r="E2367" s="68" t="s">
        <v>1987</v>
      </c>
      <c r="F2367" s="68">
        <v>10410</v>
      </c>
      <c r="G2367" s="366">
        <v>0.29166666666666669</v>
      </c>
      <c r="H2367" s="366">
        <v>0.35138888888888886</v>
      </c>
      <c r="I2367" s="68" t="s">
        <v>7065</v>
      </c>
      <c r="J2367" s="68" t="s">
        <v>7066</v>
      </c>
      <c r="K2367" s="68" t="s">
        <v>7067</v>
      </c>
    </row>
    <row r="2368" spans="2:11" ht="14.25" hidden="1" customHeight="1">
      <c r="B2368" s="364">
        <v>45815</v>
      </c>
      <c r="C2368" s="365">
        <v>45844</v>
      </c>
      <c r="D2368" s="68" t="s">
        <v>1837</v>
      </c>
      <c r="E2368" s="68" t="s">
        <v>2004</v>
      </c>
      <c r="F2368" s="68">
        <v>5356</v>
      </c>
      <c r="G2368" s="366">
        <v>0.33333333333333331</v>
      </c>
      <c r="H2368" s="366">
        <v>0.34722222222222221</v>
      </c>
      <c r="I2368" s="68" t="s">
        <v>7068</v>
      </c>
      <c r="J2368" s="68" t="s">
        <v>7069</v>
      </c>
      <c r="K2368" s="68" t="s">
        <v>4588</v>
      </c>
    </row>
    <row r="2369" spans="2:11" ht="14.25" hidden="1" customHeight="1">
      <c r="B2369" s="364">
        <v>45815</v>
      </c>
      <c r="C2369" s="365">
        <v>45844</v>
      </c>
      <c r="D2369" s="68" t="s">
        <v>1842</v>
      </c>
      <c r="E2369" s="68" t="s">
        <v>2004</v>
      </c>
      <c r="F2369" s="68">
        <v>5350</v>
      </c>
      <c r="G2369" s="366">
        <v>0.375</v>
      </c>
      <c r="H2369" s="366">
        <v>0.38958333333333334</v>
      </c>
      <c r="I2369" s="68" t="s">
        <v>7070</v>
      </c>
      <c r="J2369" s="68" t="s">
        <v>7071</v>
      </c>
      <c r="K2369" s="68" t="s">
        <v>4588</v>
      </c>
    </row>
    <row r="2370" spans="2:11" ht="14.25" hidden="1" customHeight="1">
      <c r="B2370" s="364">
        <v>45815</v>
      </c>
      <c r="C2370" s="365">
        <v>45844</v>
      </c>
      <c r="D2370" s="68" t="s">
        <v>1805</v>
      </c>
      <c r="E2370" s="68" t="s">
        <v>1987</v>
      </c>
      <c r="F2370" s="68">
        <v>11962</v>
      </c>
      <c r="G2370" s="366">
        <v>0.29930555555555555</v>
      </c>
      <c r="H2370" s="366">
        <v>0.46041666666666664</v>
      </c>
      <c r="I2370" s="68" t="s">
        <v>7072</v>
      </c>
      <c r="J2370" s="68" t="s">
        <v>7073</v>
      </c>
      <c r="K2370" s="68" t="s">
        <v>7074</v>
      </c>
    </row>
    <row r="2371" spans="2:11" ht="14.25" hidden="1" customHeight="1">
      <c r="B2371" s="364">
        <v>45815</v>
      </c>
      <c r="C2371" s="365">
        <v>45844</v>
      </c>
      <c r="D2371" s="68" t="s">
        <v>105</v>
      </c>
      <c r="E2371" s="68" t="s">
        <v>1977</v>
      </c>
      <c r="F2371" s="68">
        <v>13848</v>
      </c>
      <c r="G2371" s="68">
        <v>11.5</v>
      </c>
      <c r="H2371" s="68">
        <v>13.5</v>
      </c>
      <c r="I2371" s="68" t="s">
        <v>4389</v>
      </c>
      <c r="J2371" s="68" t="s">
        <v>7075</v>
      </c>
      <c r="K2371" s="68" t="s">
        <v>2426</v>
      </c>
    </row>
    <row r="2372" spans="2:11" ht="14.25" hidden="1" customHeight="1">
      <c r="B2372" s="364">
        <v>45815</v>
      </c>
      <c r="C2372" s="365">
        <v>45844</v>
      </c>
      <c r="D2372" s="68" t="s">
        <v>90</v>
      </c>
      <c r="E2372" s="68" t="s">
        <v>1977</v>
      </c>
      <c r="F2372" s="68">
        <v>14068</v>
      </c>
      <c r="G2372" s="68">
        <v>9</v>
      </c>
      <c r="H2372" s="68">
        <v>11</v>
      </c>
      <c r="I2372" s="68" t="s">
        <v>7076</v>
      </c>
      <c r="J2372" s="68" t="s">
        <v>7077</v>
      </c>
      <c r="K2372" s="68" t="s">
        <v>2426</v>
      </c>
    </row>
    <row r="2373" spans="2:11" ht="14.25" hidden="1" customHeight="1">
      <c r="B2373" s="364">
        <v>45815</v>
      </c>
      <c r="C2373" s="365">
        <v>45844</v>
      </c>
      <c r="D2373" s="68" t="s">
        <v>1856</v>
      </c>
      <c r="E2373" s="68" t="s">
        <v>2004</v>
      </c>
      <c r="F2373" s="68">
        <v>5105</v>
      </c>
      <c r="G2373" s="68">
        <v>9.27</v>
      </c>
      <c r="H2373" s="68">
        <v>14.3</v>
      </c>
      <c r="I2373" s="68" t="s">
        <v>7078</v>
      </c>
      <c r="J2373" s="68" t="s">
        <v>7079</v>
      </c>
      <c r="K2373" s="68" t="s">
        <v>7080</v>
      </c>
    </row>
    <row r="2374" spans="2:11" ht="14.25" hidden="1" customHeight="1">
      <c r="B2374" s="364">
        <v>45815</v>
      </c>
      <c r="C2374" s="365">
        <v>45844</v>
      </c>
      <c r="D2374" s="68" t="s">
        <v>1743</v>
      </c>
      <c r="E2374" s="68" t="s">
        <v>1977</v>
      </c>
      <c r="F2374" s="68">
        <v>12778</v>
      </c>
      <c r="G2374" s="366">
        <v>0.29166666666666669</v>
      </c>
      <c r="H2374" s="366">
        <v>0.625</v>
      </c>
      <c r="I2374" s="68" t="s">
        <v>7081</v>
      </c>
      <c r="J2374" s="68" t="s">
        <v>7082</v>
      </c>
      <c r="K2374" s="68" t="s">
        <v>7083</v>
      </c>
    </row>
    <row r="2375" spans="2:11" ht="14.25" hidden="1" customHeight="1">
      <c r="B2375" s="364">
        <v>45815</v>
      </c>
      <c r="C2375" s="365">
        <v>45844</v>
      </c>
      <c r="D2375" s="68" t="s">
        <v>213</v>
      </c>
      <c r="E2375" s="68" t="s">
        <v>1977</v>
      </c>
      <c r="F2375" s="68">
        <v>13487</v>
      </c>
      <c r="G2375" s="68">
        <v>9</v>
      </c>
      <c r="H2375" s="68">
        <v>16.399999999999999</v>
      </c>
      <c r="I2375" s="68" t="s">
        <v>7084</v>
      </c>
      <c r="J2375" s="68" t="s">
        <v>7085</v>
      </c>
      <c r="K2375" s="68" t="s">
        <v>2235</v>
      </c>
    </row>
    <row r="2376" spans="2:11" ht="14.25" hidden="1" customHeight="1">
      <c r="B2376" s="364">
        <v>45815</v>
      </c>
      <c r="C2376" s="365">
        <v>45844</v>
      </c>
      <c r="D2376" s="68" t="s">
        <v>6658</v>
      </c>
      <c r="E2376" s="68" t="s">
        <v>1987</v>
      </c>
      <c r="F2376" s="68">
        <v>12017</v>
      </c>
      <c r="G2376" s="366">
        <v>0.4909722222222222</v>
      </c>
      <c r="H2376" s="366">
        <v>0.57222222222222219</v>
      </c>
      <c r="I2376" s="68" t="s">
        <v>7086</v>
      </c>
      <c r="J2376" s="68" t="s">
        <v>7087</v>
      </c>
      <c r="K2376" s="68" t="s">
        <v>7088</v>
      </c>
    </row>
    <row r="2377" spans="2:11" ht="14.25" hidden="1" customHeight="1">
      <c r="B2377" s="364">
        <v>45815</v>
      </c>
      <c r="C2377" s="365">
        <v>45844</v>
      </c>
      <c r="D2377" s="68" t="s">
        <v>1746</v>
      </c>
      <c r="E2377" s="68" t="s">
        <v>1977</v>
      </c>
      <c r="F2377" s="68">
        <v>13652</v>
      </c>
      <c r="G2377" s="366">
        <v>0.29166666666666669</v>
      </c>
      <c r="H2377" s="366">
        <v>0.5</v>
      </c>
      <c r="I2377" s="68" t="s">
        <v>7089</v>
      </c>
      <c r="J2377" s="68" t="s">
        <v>7090</v>
      </c>
      <c r="K2377" s="68" t="s">
        <v>7091</v>
      </c>
    </row>
    <row r="2378" spans="2:11" ht="14.25" hidden="1" customHeight="1">
      <c r="B2378" s="364">
        <v>45815</v>
      </c>
      <c r="C2378" s="365">
        <v>45844</v>
      </c>
      <c r="D2378" s="68" t="s">
        <v>1745</v>
      </c>
      <c r="E2378" s="68" t="s">
        <v>1977</v>
      </c>
      <c r="F2378" s="68">
        <v>13617</v>
      </c>
      <c r="G2378" s="366">
        <v>0.54166666666666663</v>
      </c>
      <c r="H2378" s="366">
        <v>0.6875</v>
      </c>
      <c r="I2378" s="68" t="s">
        <v>304</v>
      </c>
      <c r="J2378" s="68" t="s">
        <v>7092</v>
      </c>
      <c r="K2378" s="68" t="s">
        <v>7093</v>
      </c>
    </row>
    <row r="2379" spans="2:11" ht="14.25" hidden="1" customHeight="1">
      <c r="B2379" s="364">
        <v>45815</v>
      </c>
      <c r="C2379" s="365">
        <v>45844</v>
      </c>
      <c r="D2379" s="68" t="s">
        <v>1841</v>
      </c>
      <c r="E2379" s="68" t="s">
        <v>2004</v>
      </c>
      <c r="F2379" s="68" t="s">
        <v>379</v>
      </c>
      <c r="G2379" s="68" t="s">
        <v>7094</v>
      </c>
      <c r="H2379" s="366">
        <v>0.84375</v>
      </c>
      <c r="I2379" s="68" t="s">
        <v>2236</v>
      </c>
      <c r="J2379" s="68" t="s">
        <v>7095</v>
      </c>
      <c r="K2379" s="68" t="s">
        <v>2230</v>
      </c>
    </row>
    <row r="2380" spans="2:11" ht="14.25" hidden="1" customHeight="1">
      <c r="B2380" s="364">
        <v>45815</v>
      </c>
      <c r="C2380" s="365">
        <v>45844</v>
      </c>
      <c r="D2380" s="68" t="s">
        <v>1819</v>
      </c>
      <c r="E2380" s="68" t="s">
        <v>1987</v>
      </c>
      <c r="F2380" s="68">
        <v>7246</v>
      </c>
      <c r="G2380" s="68" t="s">
        <v>7096</v>
      </c>
      <c r="H2380" s="366">
        <v>0.89236111111111116</v>
      </c>
      <c r="I2380" s="68" t="s">
        <v>7097</v>
      </c>
      <c r="J2380" s="68" t="s">
        <v>7098</v>
      </c>
      <c r="K2380" s="68" t="s">
        <v>7099</v>
      </c>
    </row>
    <row r="2381" spans="2:11" ht="14.25" hidden="1" customHeight="1">
      <c r="B2381" s="364">
        <v>45815</v>
      </c>
      <c r="C2381" s="365">
        <v>45844</v>
      </c>
      <c r="D2381" s="68" t="s">
        <v>1790</v>
      </c>
      <c r="E2381" s="68" t="s">
        <v>1987</v>
      </c>
      <c r="F2381" s="68">
        <v>12374</v>
      </c>
      <c r="G2381" s="366">
        <v>0.90972222222222221</v>
      </c>
      <c r="H2381" s="366">
        <v>0.92291666666666672</v>
      </c>
      <c r="I2381" s="68" t="s">
        <v>7100</v>
      </c>
      <c r="J2381" s="68" t="s">
        <v>7101</v>
      </c>
      <c r="K2381" s="68" t="s">
        <v>7102</v>
      </c>
    </row>
    <row r="2382" spans="2:11" ht="14.25" hidden="1" customHeight="1">
      <c r="B2382" s="364">
        <v>45815</v>
      </c>
      <c r="C2382" s="365">
        <v>45844</v>
      </c>
      <c r="D2382" s="68" t="s">
        <v>1798</v>
      </c>
      <c r="E2382" s="68" t="s">
        <v>1987</v>
      </c>
      <c r="F2382" s="68">
        <v>11861</v>
      </c>
      <c r="G2382" s="366">
        <v>0.95416666666666672</v>
      </c>
      <c r="H2382" s="366">
        <v>0.96736111111111112</v>
      </c>
      <c r="I2382" s="68" t="s">
        <v>7103</v>
      </c>
      <c r="J2382" s="68" t="s">
        <v>7104</v>
      </c>
      <c r="K2382" s="68" t="s">
        <v>7105</v>
      </c>
    </row>
    <row r="2383" spans="2:11" ht="14.25" hidden="1" customHeight="1">
      <c r="B2383" s="364">
        <v>45815</v>
      </c>
      <c r="C2383" s="365">
        <v>45844</v>
      </c>
      <c r="D2383" s="68" t="s">
        <v>1825</v>
      </c>
      <c r="E2383" s="68" t="s">
        <v>1987</v>
      </c>
      <c r="F2383" s="68">
        <v>3955</v>
      </c>
      <c r="G2383" s="366">
        <v>0.97569444444444442</v>
      </c>
      <c r="H2383" s="366">
        <v>8.7499999999999994E-2</v>
      </c>
      <c r="I2383" s="68" t="s">
        <v>7106</v>
      </c>
      <c r="J2383" s="68" t="s">
        <v>7107</v>
      </c>
      <c r="K2383" s="68" t="s">
        <v>7108</v>
      </c>
    </row>
    <row r="2384" spans="2:11" ht="14.25" hidden="1" customHeight="1">
      <c r="B2384" s="364">
        <v>45815</v>
      </c>
      <c r="C2384" s="365">
        <v>45844</v>
      </c>
      <c r="D2384" s="68" t="s">
        <v>1837</v>
      </c>
      <c r="E2384" s="68" t="s">
        <v>2004</v>
      </c>
      <c r="F2384" s="68">
        <v>5362</v>
      </c>
      <c r="G2384" s="68">
        <v>16</v>
      </c>
      <c r="H2384" s="68">
        <v>16.57</v>
      </c>
      <c r="I2384" s="68" t="s">
        <v>7109</v>
      </c>
      <c r="J2384" s="68" t="s">
        <v>7110</v>
      </c>
      <c r="K2384" s="68" t="s">
        <v>7111</v>
      </c>
    </row>
    <row r="2385" spans="2:11" ht="14.25" hidden="1" customHeight="1">
      <c r="B2385" s="364">
        <v>45815</v>
      </c>
      <c r="C2385" s="365">
        <v>45844</v>
      </c>
      <c r="D2385" s="68" t="s">
        <v>1875</v>
      </c>
      <c r="E2385" s="68" t="s">
        <v>2004</v>
      </c>
      <c r="F2385" s="68" t="s">
        <v>379</v>
      </c>
      <c r="G2385" s="68">
        <v>23.55</v>
      </c>
      <c r="H2385" s="68">
        <v>4.0999999999999996</v>
      </c>
      <c r="I2385" s="68" t="s">
        <v>7112</v>
      </c>
      <c r="J2385" s="68" t="s">
        <v>7113</v>
      </c>
      <c r="K2385" s="68" t="s">
        <v>7114</v>
      </c>
    </row>
    <row r="2386" spans="2:11" ht="14.25" hidden="1" customHeight="1">
      <c r="B2386" s="364">
        <v>45815</v>
      </c>
      <c r="C2386" s="365">
        <v>45722</v>
      </c>
      <c r="D2386" s="68" t="s">
        <v>1743</v>
      </c>
      <c r="E2386" s="68" t="s">
        <v>1977</v>
      </c>
      <c r="F2386" s="68">
        <v>12718</v>
      </c>
      <c r="G2386" s="366">
        <v>0.33333333333333331</v>
      </c>
      <c r="H2386" s="366">
        <v>0.35486111111111113</v>
      </c>
      <c r="I2386" s="68" t="s">
        <v>7115</v>
      </c>
      <c r="J2386" s="68" t="s">
        <v>7116</v>
      </c>
      <c r="K2386" s="68" t="s">
        <v>6526</v>
      </c>
    </row>
    <row r="2387" spans="2:11" ht="14.25" hidden="1" customHeight="1">
      <c r="B2387" s="364">
        <v>45815</v>
      </c>
      <c r="C2387" s="365">
        <v>45722</v>
      </c>
      <c r="D2387" s="68" t="s">
        <v>1797</v>
      </c>
      <c r="E2387" s="68" t="s">
        <v>1987</v>
      </c>
      <c r="F2387" s="68">
        <v>11055</v>
      </c>
      <c r="G2387" s="366">
        <v>0.33333333333333331</v>
      </c>
      <c r="H2387" s="366">
        <v>0.37152777777777779</v>
      </c>
      <c r="I2387" s="68" t="s">
        <v>309</v>
      </c>
      <c r="J2387" s="68" t="s">
        <v>310</v>
      </c>
      <c r="K2387" s="68" t="s">
        <v>7117</v>
      </c>
    </row>
    <row r="2388" spans="2:11" ht="14.25" hidden="1" customHeight="1">
      <c r="B2388" s="364">
        <v>45815</v>
      </c>
      <c r="C2388" s="365">
        <v>45722</v>
      </c>
      <c r="D2388" s="68" t="s">
        <v>1881</v>
      </c>
      <c r="E2388" s="68" t="s">
        <v>2004</v>
      </c>
      <c r="F2388" s="68">
        <v>3999</v>
      </c>
      <c r="G2388" s="366">
        <v>0.375</v>
      </c>
      <c r="H2388" s="366">
        <v>0.41180555555555554</v>
      </c>
      <c r="I2388" s="68" t="s">
        <v>5623</v>
      </c>
      <c r="J2388" s="68" t="s">
        <v>5185</v>
      </c>
      <c r="K2388" s="68" t="s">
        <v>7118</v>
      </c>
    </row>
    <row r="2389" spans="2:11" ht="14.25" hidden="1" customHeight="1">
      <c r="B2389" s="364">
        <v>45815</v>
      </c>
      <c r="C2389" s="365">
        <v>45722</v>
      </c>
      <c r="D2389" s="68" t="s">
        <v>1842</v>
      </c>
      <c r="E2389" s="68" t="s">
        <v>2004</v>
      </c>
      <c r="F2389" s="68">
        <v>5289</v>
      </c>
      <c r="G2389" s="366">
        <v>0.40972222222222221</v>
      </c>
      <c r="H2389" s="366">
        <v>0.42638888888888887</v>
      </c>
      <c r="I2389" s="68" t="s">
        <v>5623</v>
      </c>
      <c r="J2389" s="68" t="s">
        <v>5185</v>
      </c>
      <c r="K2389" s="68" t="s">
        <v>6148</v>
      </c>
    </row>
    <row r="2390" spans="2:11" ht="14.25" hidden="1" customHeight="1">
      <c r="B2390" s="364">
        <v>45815</v>
      </c>
      <c r="C2390" s="365">
        <v>45722</v>
      </c>
      <c r="D2390" s="68" t="s">
        <v>1731</v>
      </c>
      <c r="E2390" s="68" t="s">
        <v>1977</v>
      </c>
      <c r="F2390" s="68">
        <v>12995</v>
      </c>
      <c r="G2390" s="366">
        <v>0.39583333333333331</v>
      </c>
      <c r="H2390" s="366">
        <v>0.43402777777777779</v>
      </c>
      <c r="I2390" s="68" t="s">
        <v>7119</v>
      </c>
      <c r="J2390" s="68" t="s">
        <v>7120</v>
      </c>
      <c r="K2390" s="68" t="s">
        <v>7121</v>
      </c>
    </row>
    <row r="2391" spans="2:11" ht="14.25" hidden="1" customHeight="1">
      <c r="B2391" s="364">
        <v>45815</v>
      </c>
      <c r="C2391" s="365">
        <v>45722</v>
      </c>
      <c r="D2391" s="68" t="s">
        <v>1870</v>
      </c>
      <c r="E2391" s="68" t="s">
        <v>2004</v>
      </c>
      <c r="F2391" s="68">
        <v>3731</v>
      </c>
      <c r="G2391" s="366">
        <v>0.45763888888888887</v>
      </c>
      <c r="H2391" s="366">
        <v>0.47916666666666669</v>
      </c>
      <c r="I2391" s="68" t="s">
        <v>903</v>
      </c>
      <c r="J2391" s="68" t="s">
        <v>904</v>
      </c>
      <c r="K2391" s="68" t="s">
        <v>7121</v>
      </c>
    </row>
    <row r="2392" spans="2:11" ht="14.25" hidden="1" customHeight="1">
      <c r="B2392" s="364">
        <v>45815</v>
      </c>
      <c r="C2392" s="365">
        <v>45722</v>
      </c>
      <c r="D2392" s="68" t="s">
        <v>1867</v>
      </c>
      <c r="E2392" s="68" t="s">
        <v>2004</v>
      </c>
      <c r="F2392" s="68">
        <v>4671</v>
      </c>
      <c r="G2392" s="366">
        <v>0.47569444444444442</v>
      </c>
      <c r="H2392" s="366">
        <v>0.48819444444444443</v>
      </c>
      <c r="I2392" s="68" t="s">
        <v>5623</v>
      </c>
      <c r="J2392" s="68" t="s">
        <v>5185</v>
      </c>
      <c r="K2392" s="68" t="s">
        <v>7122</v>
      </c>
    </row>
    <row r="2393" spans="2:11" ht="14.25" hidden="1" customHeight="1">
      <c r="B2393" s="364">
        <v>45815</v>
      </c>
      <c r="C2393" s="365">
        <v>45722</v>
      </c>
      <c r="D2393" s="68" t="s">
        <v>1855</v>
      </c>
      <c r="E2393" s="68" t="s">
        <v>2004</v>
      </c>
      <c r="F2393" s="68">
        <v>4981</v>
      </c>
      <c r="G2393" s="366">
        <v>0.58333333333333337</v>
      </c>
      <c r="H2393" s="366">
        <v>0.59513888888888888</v>
      </c>
      <c r="I2393" s="68" t="s">
        <v>6380</v>
      </c>
      <c r="J2393" s="68" t="s">
        <v>6381</v>
      </c>
      <c r="K2393" s="68" t="s">
        <v>6526</v>
      </c>
    </row>
    <row r="2394" spans="2:11" ht="14.25" hidden="1" customHeight="1">
      <c r="B2394" s="364">
        <v>45815</v>
      </c>
      <c r="C2394" s="365">
        <v>45722</v>
      </c>
      <c r="D2394" s="68" t="s">
        <v>94</v>
      </c>
      <c r="E2394" s="68" t="s">
        <v>1977</v>
      </c>
      <c r="F2394" s="68">
        <v>11948</v>
      </c>
      <c r="G2394" s="366">
        <v>0.60555555555555551</v>
      </c>
      <c r="H2394" s="366">
        <v>0.67152777777777772</v>
      </c>
      <c r="I2394" s="68" t="s">
        <v>903</v>
      </c>
      <c r="J2394" s="68" t="s">
        <v>904</v>
      </c>
      <c r="K2394" s="68" t="s">
        <v>7121</v>
      </c>
    </row>
    <row r="2395" spans="2:11" ht="14.25" hidden="1" customHeight="1">
      <c r="B2395" s="364">
        <v>45815</v>
      </c>
      <c r="C2395" s="365">
        <v>45722</v>
      </c>
      <c r="D2395" s="68" t="s">
        <v>1871</v>
      </c>
      <c r="E2395" s="68" t="s">
        <v>2004</v>
      </c>
      <c r="F2395" s="68">
        <v>3897</v>
      </c>
      <c r="G2395" s="366">
        <v>2.0833333333333332E-2</v>
      </c>
      <c r="H2395" s="366">
        <v>8.2638888888888887E-2</v>
      </c>
      <c r="I2395" s="68" t="s">
        <v>7123</v>
      </c>
      <c r="J2395" s="68" t="s">
        <v>6034</v>
      </c>
      <c r="K2395" s="68" t="s">
        <v>6411</v>
      </c>
    </row>
    <row r="2396" spans="2:11" ht="14.25" hidden="1" customHeight="1">
      <c r="B2396" s="364">
        <v>45815</v>
      </c>
      <c r="C2396" s="365">
        <v>45722</v>
      </c>
      <c r="D2396" s="68" t="s">
        <v>1857</v>
      </c>
      <c r="E2396" s="68" t="s">
        <v>2004</v>
      </c>
      <c r="F2396" s="68">
        <v>5145</v>
      </c>
      <c r="G2396" s="366">
        <v>0.96875</v>
      </c>
      <c r="H2396" s="366">
        <v>0.15208333333333332</v>
      </c>
      <c r="I2396" s="68" t="s">
        <v>5305</v>
      </c>
      <c r="J2396" s="68" t="s">
        <v>5306</v>
      </c>
      <c r="K2396" s="68" t="s">
        <v>6411</v>
      </c>
    </row>
    <row r="2397" spans="2:11" ht="14.25" hidden="1" customHeight="1">
      <c r="B2397" s="364">
        <v>45815</v>
      </c>
      <c r="C2397" s="365">
        <v>45783</v>
      </c>
      <c r="D2397" s="68" t="s">
        <v>98</v>
      </c>
      <c r="E2397" s="68" t="s">
        <v>1977</v>
      </c>
      <c r="F2397" s="68">
        <v>14243</v>
      </c>
      <c r="G2397" s="366">
        <v>0.90277777777777779</v>
      </c>
      <c r="H2397" s="366">
        <v>0.93194444444444446</v>
      </c>
      <c r="I2397" s="68" t="s">
        <v>5182</v>
      </c>
      <c r="J2397" s="68" t="s">
        <v>5183</v>
      </c>
      <c r="K2397" s="68" t="s">
        <v>6151</v>
      </c>
    </row>
    <row r="2398" spans="2:11" ht="14.25" hidden="1" customHeight="1">
      <c r="B2398" s="364">
        <v>45815</v>
      </c>
      <c r="C2398" s="365">
        <v>45783</v>
      </c>
      <c r="D2398" s="68" t="s">
        <v>7124</v>
      </c>
      <c r="E2398" s="68" t="s">
        <v>3180</v>
      </c>
      <c r="F2398" s="68" t="s">
        <v>7125</v>
      </c>
      <c r="G2398" s="366">
        <v>0.94791666666666663</v>
      </c>
      <c r="H2398" s="366">
        <v>0.97013888888888888</v>
      </c>
      <c r="I2398" s="68" t="s">
        <v>5176</v>
      </c>
      <c r="J2398" s="68" t="s">
        <v>5177</v>
      </c>
      <c r="K2398" s="68" t="s">
        <v>6151</v>
      </c>
    </row>
    <row r="2399" spans="2:11" ht="14.25" hidden="1" customHeight="1">
      <c r="B2399" s="364">
        <v>45815</v>
      </c>
      <c r="C2399" s="365">
        <v>45783</v>
      </c>
      <c r="D2399" s="68" t="s">
        <v>1803</v>
      </c>
      <c r="E2399" s="68" t="s">
        <v>1987</v>
      </c>
      <c r="F2399" s="68">
        <v>11632</v>
      </c>
      <c r="G2399" s="366">
        <v>0.10416666666666667</v>
      </c>
      <c r="H2399" s="366">
        <v>0.12777777777777777</v>
      </c>
      <c r="I2399" s="68" t="s">
        <v>309</v>
      </c>
      <c r="J2399" s="68" t="s">
        <v>310</v>
      </c>
      <c r="K2399" s="68" t="s">
        <v>6151</v>
      </c>
    </row>
    <row r="2400" spans="2:11" ht="14.25" hidden="1" customHeight="1">
      <c r="B2400" s="364">
        <v>45815</v>
      </c>
      <c r="C2400" s="365">
        <v>45844</v>
      </c>
      <c r="D2400" s="68" t="s">
        <v>1848</v>
      </c>
      <c r="E2400" s="68" t="s">
        <v>2004</v>
      </c>
      <c r="F2400" s="68">
        <v>5236</v>
      </c>
      <c r="G2400" s="366">
        <v>0.3034722222222222</v>
      </c>
      <c r="H2400" s="366">
        <v>0.33611111111111114</v>
      </c>
      <c r="I2400" s="68" t="s">
        <v>309</v>
      </c>
      <c r="J2400" s="68" t="s">
        <v>310</v>
      </c>
      <c r="K2400" s="68" t="s">
        <v>7126</v>
      </c>
    </row>
    <row r="2401" spans="2:11" ht="14.25" hidden="1" customHeight="1">
      <c r="B2401" s="364">
        <v>45815</v>
      </c>
      <c r="C2401" s="365">
        <v>45844</v>
      </c>
      <c r="D2401" s="68" t="s">
        <v>1880</v>
      </c>
      <c r="E2401" s="68" t="s">
        <v>2004</v>
      </c>
      <c r="F2401" s="68">
        <v>4046</v>
      </c>
      <c r="G2401" s="366">
        <v>0.33888888888888891</v>
      </c>
      <c r="H2401" s="366">
        <v>0.37777777777777777</v>
      </c>
      <c r="I2401" s="68" t="s">
        <v>5173</v>
      </c>
      <c r="J2401" s="68" t="s">
        <v>5711</v>
      </c>
      <c r="K2401" s="68" t="s">
        <v>7127</v>
      </c>
    </row>
    <row r="2402" spans="2:11" ht="14.25" hidden="1" customHeight="1">
      <c r="B2402" s="364">
        <v>45815</v>
      </c>
      <c r="C2402" s="365">
        <v>45844</v>
      </c>
      <c r="D2402" s="68" t="s">
        <v>103</v>
      </c>
      <c r="E2402" s="68" t="s">
        <v>1977</v>
      </c>
      <c r="F2402" s="68">
        <v>13998</v>
      </c>
      <c r="G2402" s="366">
        <v>0.37916666666666665</v>
      </c>
      <c r="H2402" s="366">
        <v>0.39652777777777776</v>
      </c>
      <c r="I2402" s="68" t="s">
        <v>5176</v>
      </c>
      <c r="J2402" s="68" t="s">
        <v>7128</v>
      </c>
      <c r="K2402" s="68" t="s">
        <v>7126</v>
      </c>
    </row>
    <row r="2403" spans="2:11" ht="14.25" hidden="1" customHeight="1">
      <c r="B2403" s="364">
        <v>45815</v>
      </c>
      <c r="C2403" s="365">
        <v>45844</v>
      </c>
      <c r="D2403" s="68" t="s">
        <v>1841</v>
      </c>
      <c r="E2403" s="68" t="s">
        <v>2004</v>
      </c>
      <c r="F2403" s="68">
        <v>5493</v>
      </c>
      <c r="G2403" s="366">
        <v>0.5625</v>
      </c>
      <c r="H2403" s="366">
        <v>0.60069444444444442</v>
      </c>
      <c r="I2403" s="68" t="s">
        <v>7129</v>
      </c>
      <c r="J2403" s="68" t="s">
        <v>7130</v>
      </c>
      <c r="K2403" s="68" t="s">
        <v>7126</v>
      </c>
    </row>
    <row r="2404" spans="2:11" ht="14.25" hidden="1" customHeight="1">
      <c r="B2404" s="364">
        <v>45815</v>
      </c>
      <c r="C2404" s="365">
        <v>45844</v>
      </c>
      <c r="D2404" s="68" t="s">
        <v>1731</v>
      </c>
      <c r="E2404" s="68" t="s">
        <v>2004</v>
      </c>
      <c r="F2404" s="68">
        <v>12926</v>
      </c>
      <c r="G2404" s="366">
        <v>0.84027777777777779</v>
      </c>
      <c r="H2404" s="366">
        <v>0.90972222222222221</v>
      </c>
      <c r="I2404" s="68" t="s">
        <v>5173</v>
      </c>
      <c r="J2404" s="68" t="s">
        <v>5711</v>
      </c>
      <c r="K2404" s="68" t="s">
        <v>7131</v>
      </c>
    </row>
    <row r="2405" spans="2:11" ht="14.25" hidden="1" customHeight="1">
      <c r="B2405" s="364">
        <v>45815</v>
      </c>
      <c r="C2405" s="365">
        <v>45844</v>
      </c>
      <c r="D2405" s="68" t="s">
        <v>7132</v>
      </c>
      <c r="E2405" s="68" t="s">
        <v>1987</v>
      </c>
      <c r="F2405" s="68">
        <v>11960</v>
      </c>
      <c r="G2405" s="366">
        <v>0.84375</v>
      </c>
      <c r="H2405" s="366">
        <v>0.8881944444444444</v>
      </c>
      <c r="I2405" s="68" t="s">
        <v>1282</v>
      </c>
      <c r="J2405" s="68" t="s">
        <v>5591</v>
      </c>
      <c r="K2405" s="68" t="s">
        <v>7131</v>
      </c>
    </row>
    <row r="2406" spans="2:11" ht="14.25" hidden="1" customHeight="1">
      <c r="B2406" s="364">
        <v>45816</v>
      </c>
      <c r="C2406" s="365">
        <v>45875</v>
      </c>
      <c r="D2406" s="68" t="s">
        <v>213</v>
      </c>
      <c r="E2406" s="68" t="s">
        <v>1977</v>
      </c>
      <c r="F2406" s="68">
        <v>13488</v>
      </c>
      <c r="G2406" s="68">
        <v>7.3</v>
      </c>
      <c r="H2406" s="68">
        <v>9.07</v>
      </c>
      <c r="I2406" s="68" t="s">
        <v>7133</v>
      </c>
      <c r="J2406" s="68" t="s">
        <v>7134</v>
      </c>
      <c r="K2406" s="68" t="s">
        <v>7135</v>
      </c>
    </row>
    <row r="2407" spans="2:11" ht="14.25" hidden="1" customHeight="1">
      <c r="B2407" s="364">
        <v>45816</v>
      </c>
      <c r="C2407" s="365">
        <v>45875</v>
      </c>
      <c r="D2407" s="68" t="s">
        <v>1848</v>
      </c>
      <c r="E2407" s="68" t="s">
        <v>2004</v>
      </c>
      <c r="F2407" s="68">
        <v>5253</v>
      </c>
      <c r="G2407" s="366">
        <v>0.29166666666666669</v>
      </c>
      <c r="H2407" s="366">
        <v>0.3840277777777778</v>
      </c>
      <c r="I2407" s="68" t="s">
        <v>7136</v>
      </c>
      <c r="J2407" s="68" t="s">
        <v>7137</v>
      </c>
      <c r="K2407" s="68" t="s">
        <v>3273</v>
      </c>
    </row>
    <row r="2408" spans="2:11" ht="14.25" hidden="1" customHeight="1">
      <c r="B2408" s="364">
        <v>45816</v>
      </c>
      <c r="C2408" s="365">
        <v>45875</v>
      </c>
      <c r="D2408" s="68" t="s">
        <v>1861</v>
      </c>
      <c r="E2408" s="68" t="s">
        <v>2004</v>
      </c>
      <c r="F2408" s="68">
        <v>4451</v>
      </c>
      <c r="G2408" s="68">
        <v>10</v>
      </c>
      <c r="H2408" s="68">
        <v>11.23</v>
      </c>
      <c r="I2408" s="68" t="s">
        <v>1230</v>
      </c>
      <c r="J2408" s="68" t="s">
        <v>7138</v>
      </c>
      <c r="K2408" s="68" t="s">
        <v>3744</v>
      </c>
    </row>
    <row r="2409" spans="2:11" ht="14.25" hidden="1" customHeight="1">
      <c r="B2409" s="364">
        <v>45816</v>
      </c>
      <c r="C2409" s="365">
        <v>45875</v>
      </c>
      <c r="D2409" s="68" t="s">
        <v>1745</v>
      </c>
      <c r="E2409" s="68" t="s">
        <v>1977</v>
      </c>
      <c r="F2409" s="68">
        <v>13631</v>
      </c>
      <c r="G2409" s="366">
        <v>0.43680555555555556</v>
      </c>
      <c r="H2409" s="366">
        <v>0.57291666666666663</v>
      </c>
      <c r="I2409" s="68" t="s">
        <v>7139</v>
      </c>
      <c r="J2409" s="68" t="s">
        <v>7140</v>
      </c>
      <c r="K2409" s="68" t="s">
        <v>7141</v>
      </c>
    </row>
    <row r="2410" spans="2:11" ht="14.25" hidden="1" customHeight="1">
      <c r="B2410" s="364">
        <v>45816</v>
      </c>
      <c r="C2410" s="365">
        <v>45875</v>
      </c>
      <c r="D2410" s="68" t="s">
        <v>1802</v>
      </c>
      <c r="E2410" s="68" t="s">
        <v>1987</v>
      </c>
      <c r="F2410" s="68">
        <v>11989</v>
      </c>
      <c r="G2410" s="366">
        <v>0.45833333333333331</v>
      </c>
      <c r="H2410" s="366">
        <v>0.47847222222222224</v>
      </c>
      <c r="I2410" s="68" t="s">
        <v>5176</v>
      </c>
      <c r="J2410" s="68" t="s">
        <v>5177</v>
      </c>
      <c r="K2410" s="68" t="s">
        <v>7142</v>
      </c>
    </row>
    <row r="2411" spans="2:11" ht="14.25" hidden="1" customHeight="1">
      <c r="B2411" s="364">
        <v>45816</v>
      </c>
      <c r="C2411" s="365">
        <v>45875</v>
      </c>
      <c r="D2411" s="68" t="s">
        <v>1845</v>
      </c>
      <c r="E2411" s="68" t="s">
        <v>2004</v>
      </c>
      <c r="F2411" s="68">
        <v>5159</v>
      </c>
      <c r="G2411" s="366">
        <v>0.5</v>
      </c>
      <c r="H2411" s="366">
        <v>0.55555555555555558</v>
      </c>
      <c r="I2411" s="68" t="s">
        <v>1127</v>
      </c>
      <c r="J2411" s="68" t="s">
        <v>5327</v>
      </c>
      <c r="K2411" s="68" t="s">
        <v>7143</v>
      </c>
    </row>
    <row r="2412" spans="2:11" ht="14.25" hidden="1" customHeight="1">
      <c r="B2412" s="364">
        <v>45816</v>
      </c>
      <c r="C2412" s="365">
        <v>45875</v>
      </c>
      <c r="D2412" s="68" t="s">
        <v>1741</v>
      </c>
      <c r="E2412" s="68" t="s">
        <v>1977</v>
      </c>
      <c r="F2412" s="68">
        <v>10932</v>
      </c>
      <c r="G2412" s="68">
        <v>7.3</v>
      </c>
      <c r="H2412" s="68">
        <v>14.03</v>
      </c>
      <c r="I2412" s="68" t="s">
        <v>7144</v>
      </c>
      <c r="J2412" s="68" t="s">
        <v>7145</v>
      </c>
      <c r="K2412" s="68" t="s">
        <v>7146</v>
      </c>
    </row>
    <row r="2413" spans="2:11" ht="14.25" hidden="1" customHeight="1">
      <c r="B2413" s="364">
        <v>45816</v>
      </c>
      <c r="C2413" s="365">
        <v>45875</v>
      </c>
      <c r="D2413" s="68" t="s">
        <v>1823</v>
      </c>
      <c r="E2413" s="68" t="s">
        <v>1987</v>
      </c>
      <c r="F2413" s="68">
        <v>7140</v>
      </c>
      <c r="G2413" s="68" t="s">
        <v>7147</v>
      </c>
      <c r="H2413" s="366">
        <v>0.6118055555555556</v>
      </c>
      <c r="I2413" s="68" t="s">
        <v>3938</v>
      </c>
      <c r="J2413" s="68" t="s">
        <v>7148</v>
      </c>
      <c r="K2413" s="68" t="s">
        <v>7149</v>
      </c>
    </row>
    <row r="2414" spans="2:11" ht="14.25" hidden="1" customHeight="1">
      <c r="B2414" s="364">
        <v>45816</v>
      </c>
      <c r="C2414" s="365">
        <v>45875</v>
      </c>
      <c r="D2414" s="68" t="s">
        <v>1857</v>
      </c>
      <c r="E2414" s="68" t="s">
        <v>2004</v>
      </c>
      <c r="F2414" s="68">
        <v>4539</v>
      </c>
      <c r="G2414" s="68">
        <v>9.25</v>
      </c>
      <c r="H2414" s="68">
        <v>3.45</v>
      </c>
      <c r="I2414" s="68" t="s">
        <v>7150</v>
      </c>
      <c r="J2414" s="68" t="s">
        <v>7151</v>
      </c>
      <c r="K2414" s="68" t="s">
        <v>6983</v>
      </c>
    </row>
    <row r="2415" spans="2:11" ht="14.25" hidden="1" customHeight="1">
      <c r="B2415" s="364">
        <v>45816</v>
      </c>
      <c r="C2415" s="365">
        <v>45875</v>
      </c>
      <c r="D2415" s="68" t="s">
        <v>1736</v>
      </c>
      <c r="E2415" s="68" t="s">
        <v>1977</v>
      </c>
      <c r="F2415" s="68">
        <v>11134</v>
      </c>
      <c r="G2415" s="366">
        <v>0.90277777777777779</v>
      </c>
      <c r="H2415" s="366">
        <v>0.98611111111111116</v>
      </c>
      <c r="I2415" s="68" t="s">
        <v>7152</v>
      </c>
      <c r="J2415" s="68" t="s">
        <v>7153</v>
      </c>
      <c r="K2415" s="68" t="s">
        <v>3717</v>
      </c>
    </row>
    <row r="2416" spans="2:11" ht="14.25" hidden="1" customHeight="1">
      <c r="B2416" s="364">
        <v>45816</v>
      </c>
      <c r="C2416" s="365">
        <v>45906</v>
      </c>
      <c r="D2416" s="68" t="s">
        <v>1866</v>
      </c>
      <c r="E2416" s="68" t="s">
        <v>2004</v>
      </c>
      <c r="F2416" s="68">
        <v>3979</v>
      </c>
      <c r="G2416" s="366">
        <v>8.7499999999999994E-2</v>
      </c>
      <c r="H2416" s="366">
        <v>0.11666666666666667</v>
      </c>
      <c r="I2416" s="68" t="s">
        <v>7154</v>
      </c>
      <c r="J2416" s="68" t="s">
        <v>7155</v>
      </c>
      <c r="K2416" s="68" t="s">
        <v>3717</v>
      </c>
    </row>
    <row r="2417" spans="2:11" ht="14.25" hidden="1" customHeight="1">
      <c r="B2417" s="364">
        <v>45816</v>
      </c>
      <c r="C2417" s="365">
        <v>45906</v>
      </c>
      <c r="D2417" s="68" t="s">
        <v>1825</v>
      </c>
      <c r="E2417" s="68" t="s">
        <v>1987</v>
      </c>
      <c r="F2417" s="68">
        <v>3962</v>
      </c>
      <c r="G2417" s="366">
        <v>9.583333333333334E-2</v>
      </c>
      <c r="H2417" s="366">
        <v>0.14583333333333334</v>
      </c>
      <c r="I2417" s="68" t="s">
        <v>3581</v>
      </c>
      <c r="J2417" s="68" t="s">
        <v>6225</v>
      </c>
      <c r="K2417" s="68" t="s">
        <v>3717</v>
      </c>
    </row>
    <row r="2418" spans="2:11" ht="14.25" hidden="1" customHeight="1">
      <c r="B2418" s="364">
        <v>45816</v>
      </c>
      <c r="C2418" s="365">
        <v>45875</v>
      </c>
      <c r="D2418" s="68" t="s">
        <v>1823</v>
      </c>
      <c r="E2418" s="68" t="s">
        <v>1987</v>
      </c>
      <c r="F2418" s="68">
        <v>7120</v>
      </c>
      <c r="G2418" s="68" t="s">
        <v>7096</v>
      </c>
      <c r="H2418" s="366">
        <v>0.89166666666666672</v>
      </c>
      <c r="I2418" s="68" t="s">
        <v>1991</v>
      </c>
      <c r="J2418" s="68" t="s">
        <v>7156</v>
      </c>
      <c r="K2418" s="68" t="s">
        <v>7157</v>
      </c>
    </row>
    <row r="2419" spans="2:11" ht="14.25" hidden="1" customHeight="1">
      <c r="B2419" s="364">
        <v>45816</v>
      </c>
      <c r="C2419" s="365">
        <v>45875</v>
      </c>
      <c r="D2419" s="68" t="s">
        <v>1825</v>
      </c>
      <c r="E2419" s="68" t="s">
        <v>1987</v>
      </c>
      <c r="F2419" s="367">
        <v>1.6659722222222222</v>
      </c>
      <c r="G2419" s="68" t="s">
        <v>7096</v>
      </c>
      <c r="H2419" s="366">
        <v>0.93125000000000002</v>
      </c>
      <c r="I2419" s="68" t="s">
        <v>7158</v>
      </c>
      <c r="J2419" s="68" t="s">
        <v>7159</v>
      </c>
      <c r="K2419" s="68" t="s">
        <v>7160</v>
      </c>
    </row>
    <row r="2420" spans="2:11" ht="14.25" hidden="1" customHeight="1">
      <c r="B2420" s="364">
        <v>45816</v>
      </c>
      <c r="C2420" s="365">
        <v>45875</v>
      </c>
      <c r="D2420" s="68" t="s">
        <v>223</v>
      </c>
      <c r="E2420" s="68" t="s">
        <v>1987</v>
      </c>
      <c r="F2420" s="68">
        <v>10434</v>
      </c>
      <c r="G2420" s="68" t="s">
        <v>7096</v>
      </c>
      <c r="H2420" s="366">
        <v>0.93819444444444444</v>
      </c>
      <c r="I2420" s="68" t="s">
        <v>7161</v>
      </c>
      <c r="J2420" s="68" t="s">
        <v>7162</v>
      </c>
      <c r="K2420" s="68" t="s">
        <v>7163</v>
      </c>
    </row>
    <row r="2421" spans="2:11" ht="14.25" hidden="1" customHeight="1">
      <c r="B2421" s="364">
        <v>45816</v>
      </c>
      <c r="C2421" s="365">
        <v>45875</v>
      </c>
      <c r="D2421" s="68" t="s">
        <v>1827</v>
      </c>
      <c r="E2421" s="68" t="s">
        <v>1987</v>
      </c>
      <c r="F2421" s="68">
        <v>7239</v>
      </c>
      <c r="G2421" s="366">
        <v>0.89583333333333337</v>
      </c>
      <c r="H2421" s="366">
        <v>0.98888888888888893</v>
      </c>
      <c r="I2421" s="68" t="s">
        <v>7164</v>
      </c>
      <c r="J2421" s="68" t="s">
        <v>7165</v>
      </c>
      <c r="K2421" s="68" t="s">
        <v>7157</v>
      </c>
    </row>
    <row r="2422" spans="2:11" ht="14.25" hidden="1" customHeight="1">
      <c r="B2422" s="364">
        <v>45816</v>
      </c>
      <c r="C2422" s="365">
        <v>45875</v>
      </c>
      <c r="D2422" s="68" t="s">
        <v>1836</v>
      </c>
      <c r="E2422" s="68" t="s">
        <v>1987</v>
      </c>
      <c r="F2422" s="68">
        <v>6849</v>
      </c>
      <c r="G2422" s="366">
        <v>0.94097222222222221</v>
      </c>
      <c r="H2422" s="366">
        <v>0.11388888888888889</v>
      </c>
      <c r="I2422" s="68" t="s">
        <v>7166</v>
      </c>
      <c r="J2422" s="68" t="s">
        <v>7167</v>
      </c>
      <c r="K2422" s="68" t="s">
        <v>7157</v>
      </c>
    </row>
    <row r="2423" spans="2:11" ht="14.25" hidden="1" customHeight="1">
      <c r="B2423" s="364">
        <v>45816</v>
      </c>
      <c r="C2423" s="365">
        <v>45875</v>
      </c>
      <c r="D2423" s="68" t="s">
        <v>1791</v>
      </c>
      <c r="E2423" s="68" t="s">
        <v>1987</v>
      </c>
      <c r="F2423" s="68">
        <v>12154</v>
      </c>
      <c r="G2423" s="366">
        <v>0.11805555555555555</v>
      </c>
      <c r="H2423" s="366">
        <v>0.17708333333333334</v>
      </c>
      <c r="I2423" s="68" t="s">
        <v>7168</v>
      </c>
      <c r="J2423" s="68" t="s">
        <v>7169</v>
      </c>
      <c r="K2423" s="68" t="s">
        <v>7170</v>
      </c>
    </row>
    <row r="2424" spans="2:11" ht="14.25" hidden="1" customHeight="1">
      <c r="B2424" s="364">
        <v>45816</v>
      </c>
      <c r="C2424" s="365">
        <v>45906</v>
      </c>
      <c r="D2424" s="68" t="s">
        <v>100</v>
      </c>
      <c r="E2424" s="68" t="s">
        <v>1977</v>
      </c>
      <c r="F2424" s="68">
        <v>13304</v>
      </c>
      <c r="G2424" s="366">
        <v>0.25</v>
      </c>
      <c r="H2424" s="366">
        <v>0.3298611111111111</v>
      </c>
      <c r="I2424" s="68" t="s">
        <v>7171</v>
      </c>
      <c r="J2424" s="68" t="s">
        <v>7172</v>
      </c>
      <c r="K2424" s="68" t="s">
        <v>2211</v>
      </c>
    </row>
    <row r="2425" spans="2:11" ht="14.25" hidden="1" customHeight="1">
      <c r="B2425" s="364">
        <v>45816</v>
      </c>
      <c r="C2425" s="365">
        <v>45875</v>
      </c>
      <c r="D2425" s="68" t="s">
        <v>1860</v>
      </c>
      <c r="E2425" s="68" t="s">
        <v>2004</v>
      </c>
      <c r="F2425" s="68" t="s">
        <v>379</v>
      </c>
      <c r="G2425" s="68" t="s">
        <v>7173</v>
      </c>
      <c r="H2425" s="68">
        <v>1.35</v>
      </c>
      <c r="I2425" s="68" t="s">
        <v>7174</v>
      </c>
      <c r="J2425" s="68" t="s">
        <v>7175</v>
      </c>
      <c r="K2425" s="68" t="s">
        <v>2127</v>
      </c>
    </row>
    <row r="2426" spans="2:11" ht="14.25" hidden="1" customHeight="1">
      <c r="B2426" s="364">
        <v>45816</v>
      </c>
      <c r="C2426" s="365">
        <v>45875</v>
      </c>
      <c r="D2426" s="68" t="s">
        <v>1863</v>
      </c>
      <c r="E2426" s="68" t="s">
        <v>2004</v>
      </c>
      <c r="F2426" s="68" t="s">
        <v>379</v>
      </c>
      <c r="G2426" s="68">
        <v>23.15</v>
      </c>
      <c r="H2426" s="68">
        <v>23.55</v>
      </c>
      <c r="I2426" s="68" t="s">
        <v>7176</v>
      </c>
      <c r="J2426" s="68" t="s">
        <v>7177</v>
      </c>
      <c r="K2426" s="68" t="s">
        <v>7178</v>
      </c>
    </row>
    <row r="2427" spans="2:11" ht="14.25" hidden="1" customHeight="1">
      <c r="B2427" s="364">
        <v>45816</v>
      </c>
      <c r="C2427" s="365">
        <v>45906</v>
      </c>
      <c r="D2427" s="68" t="s">
        <v>99</v>
      </c>
      <c r="E2427" s="68" t="s">
        <v>1977</v>
      </c>
      <c r="F2427" s="68">
        <v>13750</v>
      </c>
      <c r="G2427" s="68">
        <v>8</v>
      </c>
      <c r="H2427" s="68">
        <v>8.3000000000000007</v>
      </c>
      <c r="I2427" s="68" t="s">
        <v>7179</v>
      </c>
      <c r="J2427" s="68" t="s">
        <v>7180</v>
      </c>
      <c r="K2427" s="68" t="s">
        <v>4366</v>
      </c>
    </row>
    <row r="2428" spans="2:11" ht="14.25" hidden="1" customHeight="1">
      <c r="B2428" s="364">
        <v>45816</v>
      </c>
      <c r="C2428" s="365">
        <v>45875</v>
      </c>
      <c r="D2428" s="68" t="s">
        <v>1743</v>
      </c>
      <c r="E2428" s="68" t="s">
        <v>1977</v>
      </c>
      <c r="F2428" s="68">
        <v>12790</v>
      </c>
      <c r="G2428" s="366">
        <v>0.79166666666666663</v>
      </c>
      <c r="H2428" s="366">
        <v>0.90694444444444444</v>
      </c>
      <c r="I2428" s="68" t="s">
        <v>7181</v>
      </c>
      <c r="J2428" s="68" t="s">
        <v>508</v>
      </c>
      <c r="K2428" s="68" t="s">
        <v>7131</v>
      </c>
    </row>
    <row r="2429" spans="2:11" ht="14.25" hidden="1" customHeight="1">
      <c r="B2429" s="364">
        <v>45816</v>
      </c>
      <c r="C2429" s="365">
        <v>45875</v>
      </c>
      <c r="D2429" s="68" t="s">
        <v>1801</v>
      </c>
      <c r="E2429" s="68" t="s">
        <v>1987</v>
      </c>
      <c r="F2429" s="68">
        <v>11980</v>
      </c>
      <c r="G2429" s="366">
        <v>0.59375</v>
      </c>
      <c r="H2429" s="366">
        <v>0.97222222222222221</v>
      </c>
      <c r="I2429" s="68" t="s">
        <v>903</v>
      </c>
      <c r="J2429" s="68" t="s">
        <v>904</v>
      </c>
      <c r="K2429" s="68" t="s">
        <v>7131</v>
      </c>
    </row>
    <row r="2430" spans="2:11" ht="14.25" hidden="1" customHeight="1">
      <c r="B2430" s="364">
        <v>45816</v>
      </c>
      <c r="C2430" s="365">
        <v>45875</v>
      </c>
      <c r="D2430" s="68" t="s">
        <v>1867</v>
      </c>
      <c r="E2430" s="68" t="s">
        <v>2004</v>
      </c>
      <c r="F2430" s="68">
        <v>4745</v>
      </c>
      <c r="G2430" s="366">
        <v>2.0833333333333332E-2</v>
      </c>
      <c r="H2430" s="366">
        <v>5.5555555555555552E-2</v>
      </c>
      <c r="I2430" s="68" t="s">
        <v>309</v>
      </c>
      <c r="J2430" s="68" t="s">
        <v>310</v>
      </c>
      <c r="K2430" s="68" t="s">
        <v>7131</v>
      </c>
    </row>
    <row r="2431" spans="2:11" ht="14.25" hidden="1" customHeight="1">
      <c r="B2431" s="364">
        <v>45816</v>
      </c>
      <c r="C2431" s="365">
        <v>45875</v>
      </c>
      <c r="D2431" s="68" t="s">
        <v>1843</v>
      </c>
      <c r="E2431" s="68" t="s">
        <v>2004</v>
      </c>
      <c r="F2431" s="68">
        <v>5557</v>
      </c>
      <c r="G2431" s="366">
        <v>6.9444444444444448E-2</v>
      </c>
      <c r="H2431" s="366">
        <v>0.13541666666666666</v>
      </c>
      <c r="I2431" s="68" t="s">
        <v>5309</v>
      </c>
      <c r="J2431" s="68" t="s">
        <v>5310</v>
      </c>
      <c r="K2431" s="68" t="s">
        <v>7131</v>
      </c>
    </row>
    <row r="2432" spans="2:11" ht="14.25" hidden="1" customHeight="1">
      <c r="B2432" s="364">
        <v>45816</v>
      </c>
      <c r="C2432" s="365">
        <v>45906</v>
      </c>
      <c r="D2432" s="68" t="s">
        <v>103</v>
      </c>
      <c r="E2432" s="68" t="s">
        <v>1977</v>
      </c>
      <c r="F2432" s="68">
        <v>14018</v>
      </c>
      <c r="G2432" s="366">
        <v>0.29166666666666669</v>
      </c>
      <c r="H2432" s="366">
        <v>0.34583333333333333</v>
      </c>
      <c r="I2432" s="68" t="s">
        <v>5182</v>
      </c>
      <c r="J2432" s="68" t="s">
        <v>5183</v>
      </c>
      <c r="K2432" s="68" t="s">
        <v>7182</v>
      </c>
    </row>
    <row r="2433" spans="2:11" ht="14.25" hidden="1" customHeight="1">
      <c r="B2433" s="364">
        <v>45816</v>
      </c>
      <c r="C2433" s="365">
        <v>45906</v>
      </c>
      <c r="D2433" s="68" t="s">
        <v>1882</v>
      </c>
      <c r="E2433" s="68" t="s">
        <v>2004</v>
      </c>
      <c r="F2433" s="68">
        <v>4269</v>
      </c>
      <c r="G2433" s="366">
        <v>0.3888888888888889</v>
      </c>
      <c r="H2433" s="366">
        <v>0.40208333333333335</v>
      </c>
      <c r="I2433" s="68" t="s">
        <v>7183</v>
      </c>
      <c r="J2433" s="68" t="s">
        <v>6381</v>
      </c>
      <c r="K2433" s="68" t="s">
        <v>7184</v>
      </c>
    </row>
    <row r="2434" spans="2:11" ht="14.25" hidden="1" customHeight="1">
      <c r="B2434" s="364">
        <v>45816</v>
      </c>
      <c r="C2434" s="365">
        <v>45875</v>
      </c>
      <c r="D2434" s="68" t="s">
        <v>1859</v>
      </c>
      <c r="E2434" s="68" t="s">
        <v>2004</v>
      </c>
      <c r="F2434" s="68">
        <v>5020</v>
      </c>
      <c r="G2434" s="68">
        <v>19.3</v>
      </c>
      <c r="H2434" s="68">
        <v>22.4</v>
      </c>
      <c r="I2434" s="68" t="s">
        <v>7185</v>
      </c>
      <c r="J2434" s="68" t="s">
        <v>7186</v>
      </c>
      <c r="K2434" s="68" t="s">
        <v>7187</v>
      </c>
    </row>
    <row r="2435" spans="2:11" ht="14.25" hidden="1" customHeight="1">
      <c r="B2435" s="364">
        <v>45816</v>
      </c>
      <c r="C2435" s="365">
        <v>45875</v>
      </c>
      <c r="D2435" s="68" t="s">
        <v>1882</v>
      </c>
      <c r="E2435" s="68" t="s">
        <v>2004</v>
      </c>
      <c r="F2435" s="68">
        <v>0</v>
      </c>
      <c r="G2435" s="68">
        <v>19.3</v>
      </c>
      <c r="H2435" s="68">
        <v>20.149999999999999</v>
      </c>
      <c r="I2435" s="68" t="s">
        <v>7188</v>
      </c>
      <c r="J2435" s="68" t="s">
        <v>7189</v>
      </c>
      <c r="K2435" s="68" t="s">
        <v>7190</v>
      </c>
    </row>
    <row r="2436" spans="2:11" ht="14.25" hidden="1" customHeight="1">
      <c r="B2436" s="364">
        <v>45817</v>
      </c>
      <c r="C2436" s="365">
        <v>45906</v>
      </c>
      <c r="D2436" s="68" t="s">
        <v>1729</v>
      </c>
      <c r="E2436" s="68" t="s">
        <v>1977</v>
      </c>
      <c r="F2436" s="68" t="s">
        <v>382</v>
      </c>
      <c r="G2436" s="366">
        <v>0.29166666666666669</v>
      </c>
      <c r="H2436" s="366">
        <v>0.41666666666666669</v>
      </c>
      <c r="I2436" s="68" t="s">
        <v>7191</v>
      </c>
      <c r="J2436" s="68" t="s">
        <v>7192</v>
      </c>
      <c r="K2436" s="68" t="s">
        <v>7193</v>
      </c>
    </row>
    <row r="2437" spans="2:11" ht="14.25" hidden="1" customHeight="1">
      <c r="B2437" s="364">
        <v>45817</v>
      </c>
      <c r="C2437" s="365">
        <v>45906</v>
      </c>
      <c r="D2437" s="68" t="s">
        <v>1795</v>
      </c>
      <c r="E2437" s="68" t="s">
        <v>1987</v>
      </c>
      <c r="F2437" s="68">
        <v>12032</v>
      </c>
      <c r="G2437" s="366">
        <v>0.4236111111111111</v>
      </c>
      <c r="H2437" s="366">
        <v>0.47499999999999998</v>
      </c>
      <c r="I2437" s="68" t="s">
        <v>7194</v>
      </c>
      <c r="J2437" s="68" t="s">
        <v>7195</v>
      </c>
      <c r="K2437" s="68" t="s">
        <v>2916</v>
      </c>
    </row>
    <row r="2438" spans="2:11" ht="14.25" hidden="1" customHeight="1">
      <c r="B2438" s="364">
        <v>45817</v>
      </c>
      <c r="C2438" s="365">
        <v>45906</v>
      </c>
      <c r="D2438" s="68" t="s">
        <v>1863</v>
      </c>
      <c r="E2438" s="68" t="s">
        <v>2004</v>
      </c>
      <c r="F2438" s="68">
        <v>3721</v>
      </c>
      <c r="G2438" s="366">
        <v>0.4375</v>
      </c>
      <c r="H2438" s="366">
        <v>0.47916666666666669</v>
      </c>
      <c r="I2438" s="68" t="s">
        <v>7196</v>
      </c>
      <c r="J2438" s="68" t="s">
        <v>7197</v>
      </c>
      <c r="K2438" s="68" t="s">
        <v>7198</v>
      </c>
    </row>
    <row r="2439" spans="2:11" ht="14.25" hidden="1" customHeight="1">
      <c r="B2439" s="364">
        <v>45817</v>
      </c>
      <c r="C2439" s="365">
        <v>45906</v>
      </c>
      <c r="D2439" s="68" t="s">
        <v>1846</v>
      </c>
      <c r="E2439" s="68" t="s">
        <v>2004</v>
      </c>
      <c r="F2439" s="68" t="s">
        <v>6834</v>
      </c>
      <c r="G2439" s="366">
        <v>0.29166666666666669</v>
      </c>
      <c r="H2439" s="366">
        <v>0.43055555555555558</v>
      </c>
      <c r="I2439" s="68" t="s">
        <v>7199</v>
      </c>
      <c r="J2439" s="68" t="s">
        <v>7200</v>
      </c>
      <c r="K2439" s="68" t="s">
        <v>7198</v>
      </c>
    </row>
    <row r="2440" spans="2:11" ht="14.25" hidden="1" customHeight="1">
      <c r="B2440" s="364">
        <v>45817</v>
      </c>
      <c r="C2440" s="365">
        <v>45906</v>
      </c>
      <c r="D2440" s="68" t="s">
        <v>1841</v>
      </c>
      <c r="E2440" s="68" t="s">
        <v>2004</v>
      </c>
      <c r="F2440" s="68" t="s">
        <v>6834</v>
      </c>
      <c r="G2440" s="366">
        <v>0.31944444444444442</v>
      </c>
      <c r="H2440" s="366">
        <v>0.33333333333333331</v>
      </c>
      <c r="I2440" s="68" t="s">
        <v>7201</v>
      </c>
      <c r="J2440" s="68" t="s">
        <v>7202</v>
      </c>
      <c r="K2440" s="68" t="s">
        <v>2382</v>
      </c>
    </row>
    <row r="2441" spans="2:11" ht="14.25" hidden="1" customHeight="1">
      <c r="B2441" s="364">
        <v>45817</v>
      </c>
      <c r="C2441" s="365">
        <v>45906</v>
      </c>
      <c r="D2441" s="68" t="s">
        <v>1882</v>
      </c>
      <c r="E2441" s="68" t="s">
        <v>2004</v>
      </c>
      <c r="F2441" s="68">
        <v>4269</v>
      </c>
      <c r="G2441" s="366">
        <v>0.39583333333333331</v>
      </c>
      <c r="H2441" s="366">
        <v>0.41666666666666669</v>
      </c>
      <c r="I2441" s="68" t="s">
        <v>7201</v>
      </c>
      <c r="J2441" s="68" t="s">
        <v>7202</v>
      </c>
      <c r="K2441" s="68" t="s">
        <v>2382</v>
      </c>
    </row>
    <row r="2442" spans="2:11" ht="14.25" hidden="1" customHeight="1">
      <c r="B2442" s="364">
        <v>45817</v>
      </c>
      <c r="C2442" s="365">
        <v>45906</v>
      </c>
      <c r="D2442" s="68" t="s">
        <v>1730</v>
      </c>
      <c r="E2442" s="68" t="s">
        <v>1977</v>
      </c>
      <c r="F2442" s="68">
        <v>14311</v>
      </c>
      <c r="G2442" s="366">
        <v>0.4513888888888889</v>
      </c>
      <c r="H2442" s="366">
        <v>0.46736111111111112</v>
      </c>
      <c r="I2442" s="68" t="s">
        <v>7203</v>
      </c>
      <c r="J2442" s="68" t="s">
        <v>6672</v>
      </c>
      <c r="K2442" s="68" t="s">
        <v>7204</v>
      </c>
    </row>
    <row r="2443" spans="2:11" ht="14.25" hidden="1" customHeight="1">
      <c r="B2443" s="364">
        <v>45817</v>
      </c>
      <c r="C2443" s="365">
        <v>45906</v>
      </c>
      <c r="D2443" s="68" t="s">
        <v>1862</v>
      </c>
      <c r="E2443" s="68" t="s">
        <v>2004</v>
      </c>
      <c r="F2443" s="68">
        <v>4866</v>
      </c>
      <c r="G2443" s="366">
        <v>0.47916666666666669</v>
      </c>
      <c r="H2443" s="366">
        <v>0.49166666666666664</v>
      </c>
      <c r="I2443" s="68" t="s">
        <v>7205</v>
      </c>
      <c r="J2443" s="68" t="s">
        <v>5327</v>
      </c>
      <c r="K2443" s="68" t="s">
        <v>7206</v>
      </c>
    </row>
    <row r="2444" spans="2:11" ht="14.25" hidden="1" customHeight="1">
      <c r="B2444" s="364">
        <v>45817</v>
      </c>
      <c r="C2444" s="365">
        <v>45906</v>
      </c>
      <c r="D2444" s="68" t="s">
        <v>1860</v>
      </c>
      <c r="E2444" s="68" t="s">
        <v>2004</v>
      </c>
      <c r="F2444" s="68">
        <v>4982</v>
      </c>
      <c r="G2444" s="366">
        <v>0.53472222222222221</v>
      </c>
      <c r="H2444" s="366">
        <v>0.55902777777777779</v>
      </c>
      <c r="I2444" s="68" t="s">
        <v>7207</v>
      </c>
      <c r="J2444" s="68" t="s">
        <v>6036</v>
      </c>
      <c r="K2444" s="68" t="s">
        <v>7204</v>
      </c>
    </row>
    <row r="2445" spans="2:11" ht="14.25" hidden="1" customHeight="1">
      <c r="B2445" s="364">
        <v>45817</v>
      </c>
      <c r="C2445" s="365">
        <v>45906</v>
      </c>
      <c r="D2445" s="68" t="s">
        <v>100</v>
      </c>
      <c r="E2445" s="68" t="s">
        <v>1977</v>
      </c>
      <c r="F2445" s="68">
        <v>13306</v>
      </c>
      <c r="G2445" s="366">
        <v>0.375</v>
      </c>
      <c r="H2445" s="366">
        <v>0.45833333333333331</v>
      </c>
      <c r="I2445" s="68" t="s">
        <v>7208</v>
      </c>
      <c r="J2445" s="68" t="s">
        <v>7209</v>
      </c>
      <c r="K2445" s="68" t="s">
        <v>7210</v>
      </c>
    </row>
    <row r="2446" spans="2:11" ht="14.25" hidden="1" customHeight="1">
      <c r="B2446" s="364">
        <v>45817</v>
      </c>
      <c r="C2446" s="365">
        <v>45906</v>
      </c>
      <c r="D2446" s="68" t="s">
        <v>1841</v>
      </c>
      <c r="E2446" s="68" t="s">
        <v>2004</v>
      </c>
      <c r="F2446" s="68">
        <v>5505</v>
      </c>
      <c r="G2446" s="366">
        <v>0.5</v>
      </c>
      <c r="H2446" s="366">
        <v>0.60902777777777772</v>
      </c>
      <c r="I2446" s="68" t="s">
        <v>7211</v>
      </c>
      <c r="J2446" s="68" t="s">
        <v>7212</v>
      </c>
      <c r="K2446" s="68" t="s">
        <v>7213</v>
      </c>
    </row>
    <row r="2447" spans="2:11" ht="14.25" hidden="1" customHeight="1">
      <c r="B2447" s="364">
        <v>45817</v>
      </c>
      <c r="C2447" s="365">
        <v>45906</v>
      </c>
      <c r="D2447" s="68" t="s">
        <v>1874</v>
      </c>
      <c r="E2447" s="68" t="s">
        <v>2004</v>
      </c>
      <c r="F2447" s="68">
        <v>3950</v>
      </c>
      <c r="G2447" s="366">
        <v>0.39583333333333331</v>
      </c>
      <c r="H2447" s="366">
        <v>0.56666666666666665</v>
      </c>
      <c r="I2447" s="68" t="s">
        <v>7214</v>
      </c>
      <c r="J2447" s="68" t="s">
        <v>7215</v>
      </c>
      <c r="K2447" s="68" t="s">
        <v>7216</v>
      </c>
    </row>
    <row r="2448" spans="2:11" ht="14.25" hidden="1" customHeight="1">
      <c r="B2448" s="364">
        <v>45817</v>
      </c>
      <c r="C2448" s="365">
        <v>45906</v>
      </c>
      <c r="D2448" s="68" t="s">
        <v>105</v>
      </c>
      <c r="E2448" s="68" t="s">
        <v>1977</v>
      </c>
      <c r="F2448" s="68">
        <v>13870</v>
      </c>
      <c r="G2448" s="68">
        <v>13</v>
      </c>
      <c r="H2448" s="68">
        <v>15.2</v>
      </c>
      <c r="I2448" s="68" t="s">
        <v>7217</v>
      </c>
      <c r="J2448" s="68" t="s">
        <v>7218</v>
      </c>
      <c r="K2448" s="68" t="s">
        <v>7219</v>
      </c>
    </row>
    <row r="2449" spans="2:11" ht="14.25" hidden="1" customHeight="1">
      <c r="B2449" s="364">
        <v>45817</v>
      </c>
      <c r="C2449" s="365">
        <v>45906</v>
      </c>
      <c r="D2449" s="68" t="s">
        <v>1859</v>
      </c>
      <c r="E2449" s="68" t="s">
        <v>2004</v>
      </c>
      <c r="F2449" s="68">
        <v>5033</v>
      </c>
      <c r="G2449" s="366">
        <v>0.52847222222222223</v>
      </c>
      <c r="H2449" s="366">
        <v>0.59722222222222221</v>
      </c>
      <c r="I2449" s="68" t="s">
        <v>309</v>
      </c>
      <c r="J2449" s="68" t="s">
        <v>310</v>
      </c>
      <c r="K2449" s="68" t="s">
        <v>7220</v>
      </c>
    </row>
    <row r="2450" spans="2:11" ht="14.25" hidden="1" customHeight="1">
      <c r="B2450" s="364">
        <v>45817</v>
      </c>
      <c r="C2450" s="365">
        <v>45906</v>
      </c>
      <c r="D2450" s="68" t="s">
        <v>103</v>
      </c>
      <c r="E2450" s="68" t="s">
        <v>1977</v>
      </c>
      <c r="F2450" s="68">
        <v>14024</v>
      </c>
      <c r="G2450" s="366">
        <v>0.64236111111111116</v>
      </c>
      <c r="H2450" s="366">
        <v>0.65347222222222223</v>
      </c>
      <c r="I2450" s="68" t="s">
        <v>1282</v>
      </c>
      <c r="J2450" s="68" t="s">
        <v>5591</v>
      </c>
      <c r="K2450" s="68" t="s">
        <v>7204</v>
      </c>
    </row>
    <row r="2451" spans="2:11" ht="14.25" hidden="1" customHeight="1">
      <c r="B2451" s="364">
        <v>45817</v>
      </c>
      <c r="C2451" s="365">
        <v>45906</v>
      </c>
      <c r="D2451" s="68" t="s">
        <v>1880</v>
      </c>
      <c r="E2451" s="68" t="s">
        <v>2004</v>
      </c>
      <c r="F2451" s="68">
        <v>4085</v>
      </c>
      <c r="G2451" s="366">
        <v>0.65277777777777779</v>
      </c>
      <c r="H2451" s="366">
        <v>0.66666666666666663</v>
      </c>
      <c r="I2451" s="68" t="s">
        <v>5322</v>
      </c>
      <c r="J2451" s="68" t="s">
        <v>5323</v>
      </c>
      <c r="K2451" s="68" t="s">
        <v>7184</v>
      </c>
    </row>
    <row r="2452" spans="2:11" ht="14.25" hidden="1" customHeight="1">
      <c r="B2452" s="364">
        <v>45817</v>
      </c>
      <c r="C2452" s="365">
        <v>45906</v>
      </c>
      <c r="D2452" s="68" t="s">
        <v>216</v>
      </c>
      <c r="E2452" s="68" t="s">
        <v>1977</v>
      </c>
      <c r="F2452" s="68">
        <v>12030</v>
      </c>
      <c r="G2452" s="366">
        <v>0.375</v>
      </c>
      <c r="H2452" s="366">
        <v>0.45833333333333331</v>
      </c>
      <c r="I2452" s="68" t="s">
        <v>7221</v>
      </c>
      <c r="J2452" s="68" t="s">
        <v>7222</v>
      </c>
      <c r="K2452" s="68" t="s">
        <v>7223</v>
      </c>
    </row>
    <row r="2453" spans="2:11" ht="14.25" hidden="1" customHeight="1">
      <c r="B2453" s="364">
        <v>45817</v>
      </c>
      <c r="C2453" s="365">
        <v>45906</v>
      </c>
      <c r="D2453" s="68" t="s">
        <v>1837</v>
      </c>
      <c r="E2453" s="68" t="s">
        <v>2004</v>
      </c>
      <c r="F2453" s="68">
        <v>5372</v>
      </c>
      <c r="G2453" s="366">
        <v>0.29166666666666669</v>
      </c>
      <c r="H2453" s="366">
        <v>0.67361111111111116</v>
      </c>
      <c r="I2453" s="68" t="s">
        <v>7224</v>
      </c>
      <c r="J2453" s="68" t="s">
        <v>7225</v>
      </c>
      <c r="K2453" s="68" t="s">
        <v>7226</v>
      </c>
    </row>
    <row r="2454" spans="2:11" ht="14.25" hidden="1" customHeight="1">
      <c r="B2454" s="364">
        <v>45817</v>
      </c>
      <c r="C2454" s="365">
        <v>45906</v>
      </c>
      <c r="D2454" s="68" t="s">
        <v>100</v>
      </c>
      <c r="E2454" s="68" t="s">
        <v>1977</v>
      </c>
      <c r="F2454" s="68">
        <v>13307</v>
      </c>
      <c r="G2454" s="366">
        <v>0.625</v>
      </c>
      <c r="H2454" s="366">
        <v>0.65625</v>
      </c>
      <c r="I2454" s="68" t="s">
        <v>783</v>
      </c>
      <c r="J2454" s="68" t="s">
        <v>7227</v>
      </c>
      <c r="K2454" s="68" t="s">
        <v>7228</v>
      </c>
    </row>
    <row r="2455" spans="2:11" ht="14.25" hidden="1" customHeight="1">
      <c r="B2455" s="364">
        <v>45817</v>
      </c>
      <c r="C2455" s="365">
        <v>45906</v>
      </c>
      <c r="D2455" s="68" t="s">
        <v>7229</v>
      </c>
      <c r="E2455" s="68" t="s">
        <v>3180</v>
      </c>
      <c r="F2455" s="68" t="s">
        <v>7230</v>
      </c>
      <c r="G2455" s="366">
        <v>0.67361111111111116</v>
      </c>
      <c r="H2455" s="366">
        <v>0.68402777777777779</v>
      </c>
      <c r="I2455" s="68" t="s">
        <v>507</v>
      </c>
      <c r="J2455" s="68" t="s">
        <v>508</v>
      </c>
      <c r="K2455" s="68" t="s">
        <v>7184</v>
      </c>
    </row>
    <row r="2456" spans="2:11" ht="14.25" hidden="1" customHeight="1">
      <c r="B2456" s="364">
        <v>45817</v>
      </c>
      <c r="C2456" s="365">
        <v>45906</v>
      </c>
      <c r="D2456" s="68" t="s">
        <v>1792</v>
      </c>
      <c r="E2456" s="68" t="s">
        <v>1987</v>
      </c>
      <c r="F2456" s="68">
        <v>11455</v>
      </c>
      <c r="G2456" s="68">
        <v>13</v>
      </c>
      <c r="H2456" s="68">
        <v>15</v>
      </c>
      <c r="I2456" s="68" t="s">
        <v>7231</v>
      </c>
      <c r="J2456" s="68" t="s">
        <v>7232</v>
      </c>
      <c r="K2456" s="68" t="s">
        <v>7233</v>
      </c>
    </row>
    <row r="2457" spans="2:11" ht="14.25" hidden="1" customHeight="1">
      <c r="B2457" s="364">
        <v>45817</v>
      </c>
      <c r="C2457" s="365">
        <v>45906</v>
      </c>
      <c r="D2457" s="68" t="s">
        <v>1786</v>
      </c>
      <c r="E2457" s="68" t="s">
        <v>1987</v>
      </c>
      <c r="F2457" s="68">
        <v>12405</v>
      </c>
      <c r="G2457" s="68">
        <v>13.02</v>
      </c>
      <c r="H2457" s="68">
        <v>16.100000000000001</v>
      </c>
      <c r="I2457" s="68" t="s">
        <v>7234</v>
      </c>
      <c r="J2457" s="68" t="s">
        <v>7235</v>
      </c>
      <c r="K2457" s="68" t="s">
        <v>7236</v>
      </c>
    </row>
    <row r="2458" spans="2:11" ht="14.25" hidden="1" customHeight="1">
      <c r="B2458" s="364">
        <v>45817</v>
      </c>
      <c r="C2458" s="365">
        <v>45906</v>
      </c>
      <c r="D2458" s="68" t="s">
        <v>1833</v>
      </c>
      <c r="E2458" s="68" t="s">
        <v>1987</v>
      </c>
      <c r="F2458" s="68">
        <v>6106</v>
      </c>
      <c r="G2458" s="68">
        <v>1</v>
      </c>
      <c r="H2458" s="68">
        <v>2.0499999999999998</v>
      </c>
      <c r="I2458" s="68" t="s">
        <v>3638</v>
      </c>
      <c r="J2458" s="68" t="s">
        <v>7237</v>
      </c>
      <c r="K2458" s="68" t="s">
        <v>5361</v>
      </c>
    </row>
    <row r="2459" spans="2:11" ht="14.25" hidden="1" customHeight="1">
      <c r="B2459" s="364">
        <v>45817</v>
      </c>
      <c r="C2459" s="365">
        <v>45906</v>
      </c>
      <c r="D2459" s="68" t="s">
        <v>1728</v>
      </c>
      <c r="E2459" s="68" t="s">
        <v>1977</v>
      </c>
      <c r="F2459" s="68">
        <v>14994</v>
      </c>
      <c r="G2459" s="366">
        <v>0.29166666666666669</v>
      </c>
      <c r="H2459" s="366">
        <v>0.72916666666666663</v>
      </c>
      <c r="I2459" s="68" t="s">
        <v>7238</v>
      </c>
      <c r="J2459" s="68" t="s">
        <v>7239</v>
      </c>
      <c r="K2459" s="68" t="s">
        <v>7240</v>
      </c>
    </row>
    <row r="2460" spans="2:11" ht="14.25" hidden="1" customHeight="1">
      <c r="B2460" s="364">
        <v>45817</v>
      </c>
      <c r="C2460" s="68" t="s">
        <v>7241</v>
      </c>
      <c r="D2460" s="68" t="s">
        <v>1874</v>
      </c>
      <c r="E2460" s="68" t="s">
        <v>2004</v>
      </c>
      <c r="F2460" s="68" t="s">
        <v>382</v>
      </c>
      <c r="G2460" s="366">
        <v>4.1666666666666664E-2</v>
      </c>
      <c r="H2460" s="366">
        <v>8.3333333333333329E-2</v>
      </c>
      <c r="I2460" s="68" t="s">
        <v>7242</v>
      </c>
      <c r="J2460" s="68" t="s">
        <v>7243</v>
      </c>
      <c r="K2460" s="68" t="s">
        <v>3205</v>
      </c>
    </row>
    <row r="2461" spans="2:11" ht="14.25" hidden="1" customHeight="1">
      <c r="B2461" s="364">
        <v>45817</v>
      </c>
      <c r="C2461" s="365">
        <v>45906</v>
      </c>
      <c r="D2461" s="68" t="s">
        <v>1871</v>
      </c>
      <c r="E2461" s="68" t="s">
        <v>2004</v>
      </c>
      <c r="F2461" s="68">
        <v>3971</v>
      </c>
      <c r="G2461" s="366">
        <v>0.29166666666666669</v>
      </c>
      <c r="H2461" s="366">
        <v>0.63055555555555554</v>
      </c>
      <c r="I2461" s="68" t="s">
        <v>7244</v>
      </c>
      <c r="J2461" s="68" t="s">
        <v>7245</v>
      </c>
      <c r="K2461" s="68" t="s">
        <v>7246</v>
      </c>
    </row>
    <row r="2462" spans="2:11" ht="14.25" hidden="1" customHeight="1">
      <c r="B2462" s="364">
        <v>45817</v>
      </c>
      <c r="C2462" s="365">
        <v>45906</v>
      </c>
      <c r="D2462" s="68" t="s">
        <v>1828</v>
      </c>
      <c r="E2462" s="68" t="s">
        <v>1987</v>
      </c>
      <c r="F2462" s="68">
        <v>7168</v>
      </c>
      <c r="G2462" s="366">
        <v>0.29166666666666669</v>
      </c>
      <c r="H2462" s="366">
        <v>0.93680555555555556</v>
      </c>
      <c r="I2462" s="68" t="s">
        <v>3581</v>
      </c>
      <c r="J2462" s="68" t="s">
        <v>6225</v>
      </c>
      <c r="K2462" s="68" t="s">
        <v>3717</v>
      </c>
    </row>
    <row r="2463" spans="2:11" ht="14.25" hidden="1" customHeight="1">
      <c r="B2463" s="364">
        <v>45817</v>
      </c>
      <c r="C2463" s="365">
        <v>45906</v>
      </c>
      <c r="D2463" s="68" t="s">
        <v>1739</v>
      </c>
      <c r="E2463" s="68" t="s">
        <v>1977</v>
      </c>
      <c r="F2463" s="68">
        <v>13535</v>
      </c>
      <c r="G2463" s="366">
        <v>0.91666666666666663</v>
      </c>
      <c r="H2463" s="366">
        <v>0.97916666666666663</v>
      </c>
      <c r="I2463" s="68" t="s">
        <v>7247</v>
      </c>
      <c r="J2463" s="68" t="s">
        <v>7248</v>
      </c>
      <c r="K2463" s="68" t="s">
        <v>7249</v>
      </c>
    </row>
    <row r="2464" spans="2:11" ht="14.25" hidden="1" customHeight="1">
      <c r="B2464" s="364">
        <v>45817</v>
      </c>
      <c r="C2464" s="365">
        <v>45936</v>
      </c>
      <c r="D2464" s="68" t="s">
        <v>1846</v>
      </c>
      <c r="E2464" s="68" t="s">
        <v>2004</v>
      </c>
      <c r="F2464" s="68">
        <v>3830</v>
      </c>
      <c r="G2464" s="366">
        <v>8.3333333333333329E-2</v>
      </c>
      <c r="H2464" s="366">
        <v>0.10416666666666667</v>
      </c>
      <c r="I2464" s="68" t="s">
        <v>7250</v>
      </c>
      <c r="J2464" s="68" t="s">
        <v>7251</v>
      </c>
      <c r="K2464" s="68" t="s">
        <v>7252</v>
      </c>
    </row>
    <row r="2465" spans="2:11" ht="14.25" hidden="1" customHeight="1">
      <c r="B2465" s="364">
        <v>45817</v>
      </c>
      <c r="C2465" s="365">
        <v>45936</v>
      </c>
      <c r="D2465" s="68" t="s">
        <v>1882</v>
      </c>
      <c r="E2465" s="68" t="s">
        <v>2004</v>
      </c>
      <c r="F2465" s="68">
        <v>4280</v>
      </c>
      <c r="G2465" s="366">
        <v>4.1666666666666664E-2</v>
      </c>
      <c r="H2465" s="366">
        <v>8.3333333333333329E-2</v>
      </c>
      <c r="I2465" s="68" t="s">
        <v>7201</v>
      </c>
      <c r="J2465" s="68" t="s">
        <v>7253</v>
      </c>
      <c r="K2465" s="68" t="s">
        <v>7254</v>
      </c>
    </row>
    <row r="2466" spans="2:11" ht="14.25" hidden="1" customHeight="1">
      <c r="B2466" s="364">
        <v>45817</v>
      </c>
      <c r="C2466" s="365">
        <v>45906</v>
      </c>
      <c r="D2466" s="68" t="s">
        <v>1841</v>
      </c>
      <c r="E2466" s="68" t="s">
        <v>2004</v>
      </c>
      <c r="F2466" s="68">
        <v>5508</v>
      </c>
      <c r="G2466" s="366">
        <v>0.91666666666666663</v>
      </c>
      <c r="H2466" s="366">
        <v>0.95833333333333337</v>
      </c>
      <c r="I2466" s="68" t="s">
        <v>7201</v>
      </c>
      <c r="J2466" s="68" t="s">
        <v>7255</v>
      </c>
      <c r="K2466" s="68" t="s">
        <v>4651</v>
      </c>
    </row>
    <row r="2467" spans="2:11" ht="14.25" hidden="1" customHeight="1">
      <c r="B2467" s="364">
        <v>45817</v>
      </c>
      <c r="C2467" s="365">
        <v>45906</v>
      </c>
      <c r="D2467" s="68" t="s">
        <v>1739</v>
      </c>
      <c r="E2467" s="68" t="s">
        <v>1977</v>
      </c>
      <c r="F2467" s="68">
        <v>13535</v>
      </c>
      <c r="G2467" s="366">
        <v>0.95694444444444449</v>
      </c>
      <c r="H2467" s="366">
        <v>0.9819444444444444</v>
      </c>
      <c r="I2467" s="68" t="s">
        <v>3581</v>
      </c>
      <c r="J2467" s="68" t="s">
        <v>6225</v>
      </c>
      <c r="K2467" s="68" t="s">
        <v>3717</v>
      </c>
    </row>
    <row r="2468" spans="2:11" ht="14.25" hidden="1" customHeight="1">
      <c r="B2468" s="364">
        <v>45817</v>
      </c>
      <c r="C2468" s="365">
        <v>45906</v>
      </c>
      <c r="D2468" s="68" t="s">
        <v>104</v>
      </c>
      <c r="E2468" s="68" t="s">
        <v>1977</v>
      </c>
      <c r="F2468" s="68">
        <v>14029</v>
      </c>
      <c r="G2468" s="68" t="s">
        <v>7256</v>
      </c>
      <c r="H2468" s="366">
        <v>0.36458333333333331</v>
      </c>
      <c r="I2468" s="68" t="s">
        <v>7257</v>
      </c>
      <c r="J2468" s="68" t="s">
        <v>7258</v>
      </c>
      <c r="K2468" s="68" t="s">
        <v>5958</v>
      </c>
    </row>
    <row r="2469" spans="2:11" ht="14.25" hidden="1" customHeight="1">
      <c r="B2469" s="364">
        <v>45817</v>
      </c>
      <c r="C2469" s="365">
        <v>45936</v>
      </c>
      <c r="D2469" s="68" t="s">
        <v>90</v>
      </c>
      <c r="E2469" s="68" t="s">
        <v>1977</v>
      </c>
      <c r="F2469" s="68">
        <v>14103</v>
      </c>
      <c r="G2469" s="366">
        <v>0.21666666666666667</v>
      </c>
      <c r="H2469" s="366">
        <v>0.3347222222222222</v>
      </c>
      <c r="I2469" s="68" t="s">
        <v>6385</v>
      </c>
      <c r="J2469" s="68" t="s">
        <v>6386</v>
      </c>
      <c r="K2469" s="68" t="s">
        <v>7259</v>
      </c>
    </row>
    <row r="2470" spans="2:11" ht="14.25" hidden="1" customHeight="1">
      <c r="B2470" s="364">
        <v>45818</v>
      </c>
      <c r="C2470" s="365">
        <v>45936</v>
      </c>
      <c r="D2470" s="68" t="s">
        <v>7260</v>
      </c>
      <c r="E2470" s="68" t="s">
        <v>3180</v>
      </c>
      <c r="F2470" s="68" t="s">
        <v>7261</v>
      </c>
      <c r="G2470" s="366">
        <v>0.33333333333333331</v>
      </c>
      <c r="H2470" s="366">
        <v>0.34236111111111112</v>
      </c>
      <c r="I2470" s="68" t="s">
        <v>1282</v>
      </c>
      <c r="J2470" s="68" t="s">
        <v>5591</v>
      </c>
      <c r="K2470" s="68" t="s">
        <v>7262</v>
      </c>
    </row>
    <row r="2471" spans="2:11" ht="14.25" hidden="1" customHeight="1">
      <c r="B2471" s="364">
        <v>45818</v>
      </c>
      <c r="C2471" s="365">
        <v>45936</v>
      </c>
      <c r="D2471" s="68" t="s">
        <v>7263</v>
      </c>
      <c r="E2471" s="68" t="s">
        <v>3180</v>
      </c>
      <c r="F2471" s="68" t="s">
        <v>7264</v>
      </c>
      <c r="G2471" s="366">
        <v>0.35416666666666669</v>
      </c>
      <c r="H2471" s="366">
        <v>0.36458333333333331</v>
      </c>
      <c r="I2471" s="68" t="s">
        <v>1282</v>
      </c>
      <c r="J2471" s="68" t="s">
        <v>5591</v>
      </c>
      <c r="K2471" s="68" t="s">
        <v>7262</v>
      </c>
    </row>
    <row r="2472" spans="2:11" ht="14.25" hidden="1" customHeight="1">
      <c r="B2472" s="364">
        <v>45818</v>
      </c>
      <c r="C2472" s="365">
        <v>45906</v>
      </c>
      <c r="D2472" s="68" t="s">
        <v>7265</v>
      </c>
      <c r="E2472" s="68" t="s">
        <v>3180</v>
      </c>
      <c r="F2472" s="68" t="s">
        <v>7266</v>
      </c>
      <c r="G2472" s="366">
        <v>3.4722222222222224E-2</v>
      </c>
      <c r="H2472" s="366">
        <v>5.2777777777777778E-2</v>
      </c>
      <c r="I2472" s="68" t="s">
        <v>5182</v>
      </c>
      <c r="J2472" s="68" t="s">
        <v>5183</v>
      </c>
      <c r="K2472" s="68" t="s">
        <v>5307</v>
      </c>
    </row>
    <row r="2473" spans="2:11" ht="14.25" hidden="1" customHeight="1">
      <c r="B2473" s="364">
        <v>45818</v>
      </c>
      <c r="C2473" s="365">
        <v>45906</v>
      </c>
      <c r="D2473" s="68" t="s">
        <v>7267</v>
      </c>
      <c r="E2473" s="68" t="s">
        <v>3180</v>
      </c>
      <c r="F2473" s="68" t="s">
        <v>7268</v>
      </c>
      <c r="G2473" s="366">
        <v>0.69097222222222221</v>
      </c>
      <c r="H2473" s="366">
        <v>0.70208333333333328</v>
      </c>
      <c r="I2473" s="68" t="s">
        <v>903</v>
      </c>
      <c r="J2473" s="68" t="s">
        <v>904</v>
      </c>
      <c r="K2473" s="68" t="s">
        <v>7206</v>
      </c>
    </row>
    <row r="2474" spans="2:11" ht="14.25" hidden="1" customHeight="1">
      <c r="B2474" s="364">
        <v>45818</v>
      </c>
      <c r="C2474" s="365">
        <v>45906</v>
      </c>
      <c r="D2474" s="68" t="s">
        <v>1831</v>
      </c>
      <c r="E2474" s="68" t="s">
        <v>1987</v>
      </c>
      <c r="F2474" s="68">
        <v>6661</v>
      </c>
      <c r="G2474" s="366">
        <v>0.67361111111111116</v>
      </c>
      <c r="H2474" s="366">
        <v>0.72152777777777777</v>
      </c>
      <c r="I2474" s="68" t="s">
        <v>903</v>
      </c>
      <c r="J2474" s="68" t="s">
        <v>904</v>
      </c>
      <c r="K2474" s="68" t="s">
        <v>7269</v>
      </c>
    </row>
    <row r="2475" spans="2:11" ht="14.25" hidden="1" customHeight="1">
      <c r="B2475" s="364">
        <v>45818</v>
      </c>
      <c r="C2475" s="365">
        <v>45906</v>
      </c>
      <c r="D2475" s="68" t="s">
        <v>1803</v>
      </c>
      <c r="E2475" s="68" t="s">
        <v>1987</v>
      </c>
      <c r="F2475" s="68">
        <v>11683</v>
      </c>
      <c r="G2475" s="366">
        <v>3.8194444444444448E-2</v>
      </c>
      <c r="H2475" s="366">
        <v>7.9166666666666663E-2</v>
      </c>
      <c r="I2475" s="68" t="s">
        <v>309</v>
      </c>
      <c r="J2475" s="68" t="s">
        <v>310</v>
      </c>
      <c r="K2475" s="68" t="s">
        <v>5307</v>
      </c>
    </row>
    <row r="2476" spans="2:11" ht="14.25" hidden="1" customHeight="1">
      <c r="B2476" s="364">
        <v>45818</v>
      </c>
      <c r="C2476" s="365">
        <v>45906</v>
      </c>
      <c r="D2476" s="68" t="s">
        <v>1732</v>
      </c>
      <c r="E2476" s="68" t="s">
        <v>1977</v>
      </c>
      <c r="F2476" s="68">
        <v>14180</v>
      </c>
      <c r="G2476" s="366">
        <v>0.67638888888888893</v>
      </c>
      <c r="H2476" s="366">
        <v>0.1423611111111111</v>
      </c>
      <c r="I2476" s="68" t="s">
        <v>309</v>
      </c>
      <c r="J2476" s="68" t="s">
        <v>310</v>
      </c>
      <c r="K2476" s="68" t="s">
        <v>5307</v>
      </c>
    </row>
    <row r="2477" spans="2:11" ht="14.25" hidden="1" customHeight="1">
      <c r="B2477" s="364">
        <v>45818</v>
      </c>
      <c r="C2477" s="365">
        <v>45906</v>
      </c>
      <c r="D2477" s="68" t="s">
        <v>7270</v>
      </c>
      <c r="E2477" s="68" t="s">
        <v>1987</v>
      </c>
      <c r="F2477" s="68">
        <v>11683</v>
      </c>
      <c r="G2477" s="366">
        <v>0.16666666666666666</v>
      </c>
      <c r="H2477" s="366">
        <v>0.21736111111111112</v>
      </c>
      <c r="I2477" s="68" t="s">
        <v>6385</v>
      </c>
      <c r="J2477" s="68" t="s">
        <v>6386</v>
      </c>
      <c r="K2477" s="68" t="s">
        <v>5307</v>
      </c>
    </row>
    <row r="2478" spans="2:11" ht="14.25" hidden="1" customHeight="1">
      <c r="B2478" s="364">
        <v>45818</v>
      </c>
      <c r="C2478" s="365">
        <v>45875</v>
      </c>
      <c r="D2478" s="68" t="s">
        <v>1839</v>
      </c>
      <c r="E2478" s="68" t="s">
        <v>2004</v>
      </c>
      <c r="F2478" s="68">
        <v>0</v>
      </c>
      <c r="G2478" s="68" t="s">
        <v>7271</v>
      </c>
      <c r="H2478" s="68">
        <v>17</v>
      </c>
      <c r="I2478" s="68" t="s">
        <v>7272</v>
      </c>
      <c r="J2478" s="68" t="s">
        <v>7273</v>
      </c>
      <c r="K2478" s="68" t="s">
        <v>7274</v>
      </c>
    </row>
    <row r="2479" spans="2:11" ht="14.25" hidden="1" customHeight="1">
      <c r="B2479" s="364">
        <v>45818</v>
      </c>
      <c r="C2479" s="365">
        <v>45936</v>
      </c>
      <c r="D2479" s="68" t="s">
        <v>1858</v>
      </c>
      <c r="E2479" s="68" t="s">
        <v>2004</v>
      </c>
      <c r="F2479" s="68">
        <v>5136</v>
      </c>
      <c r="G2479" s="68">
        <v>9.19</v>
      </c>
      <c r="H2479" s="68">
        <v>9.4499999999999993</v>
      </c>
      <c r="I2479" s="68" t="s">
        <v>7275</v>
      </c>
      <c r="J2479" s="68" t="s">
        <v>7276</v>
      </c>
      <c r="K2479" s="68" t="s">
        <v>4347</v>
      </c>
    </row>
    <row r="2480" spans="2:11" ht="14.25" hidden="1" customHeight="1">
      <c r="B2480" s="364">
        <v>45818</v>
      </c>
      <c r="C2480" s="365">
        <v>45936</v>
      </c>
      <c r="D2480" s="68" t="s">
        <v>94</v>
      </c>
      <c r="E2480" s="68" t="s">
        <v>1977</v>
      </c>
      <c r="F2480" s="68">
        <v>11589</v>
      </c>
      <c r="G2480" s="366">
        <v>0.45416666666666666</v>
      </c>
      <c r="H2480" s="366">
        <v>0.5625</v>
      </c>
      <c r="I2480" s="68" t="s">
        <v>7277</v>
      </c>
      <c r="J2480" s="68" t="s">
        <v>7277</v>
      </c>
      <c r="K2480" s="68" t="s">
        <v>7278</v>
      </c>
    </row>
    <row r="2481" spans="2:11" ht="14.25" hidden="1" customHeight="1">
      <c r="B2481" s="364">
        <v>45818</v>
      </c>
      <c r="C2481" s="365">
        <v>45936</v>
      </c>
      <c r="D2481" s="68" t="s">
        <v>1842</v>
      </c>
      <c r="E2481" s="68" t="s">
        <v>2004</v>
      </c>
      <c r="F2481" s="68">
        <v>5381</v>
      </c>
      <c r="G2481" s="68">
        <v>13</v>
      </c>
      <c r="H2481" s="68">
        <v>13.56</v>
      </c>
      <c r="I2481" s="68" t="s">
        <v>7279</v>
      </c>
      <c r="J2481" s="68" t="s">
        <v>7280</v>
      </c>
      <c r="K2481" s="68" t="s">
        <v>7281</v>
      </c>
    </row>
    <row r="2482" spans="2:11" ht="14.25" hidden="1" customHeight="1">
      <c r="B2482" s="364">
        <v>45818</v>
      </c>
      <c r="C2482" s="365">
        <v>45936</v>
      </c>
      <c r="D2482" s="68" t="s">
        <v>213</v>
      </c>
      <c r="E2482" s="68" t="s">
        <v>1977</v>
      </c>
      <c r="F2482" s="68">
        <v>13508</v>
      </c>
      <c r="G2482" s="68">
        <v>13.5</v>
      </c>
      <c r="H2482" s="68">
        <v>15.56</v>
      </c>
      <c r="I2482" s="68" t="s">
        <v>7282</v>
      </c>
      <c r="J2482" s="68" t="s">
        <v>7283</v>
      </c>
      <c r="K2482" s="68" t="s">
        <v>5103</v>
      </c>
    </row>
    <row r="2483" spans="2:11" ht="14.25" hidden="1" customHeight="1">
      <c r="B2483" s="364">
        <v>45818</v>
      </c>
      <c r="C2483" s="365">
        <v>45936</v>
      </c>
      <c r="D2483" s="68" t="s">
        <v>1877</v>
      </c>
      <c r="E2483" s="68" t="s">
        <v>2004</v>
      </c>
      <c r="F2483" s="68">
        <v>0</v>
      </c>
      <c r="G2483" s="68">
        <v>11</v>
      </c>
      <c r="H2483" s="68">
        <v>13.3</v>
      </c>
      <c r="I2483" s="68" t="s">
        <v>7284</v>
      </c>
      <c r="J2483" s="68" t="s">
        <v>7285</v>
      </c>
      <c r="K2483" s="68" t="s">
        <v>4347</v>
      </c>
    </row>
    <row r="2484" spans="2:11" ht="14.25" hidden="1" customHeight="1">
      <c r="B2484" s="364">
        <v>45818</v>
      </c>
      <c r="C2484" s="365">
        <v>45936</v>
      </c>
      <c r="D2484" s="68" t="s">
        <v>1864</v>
      </c>
      <c r="E2484" s="68" t="s">
        <v>2004</v>
      </c>
      <c r="F2484" s="68">
        <v>4419</v>
      </c>
      <c r="G2484" s="68">
        <v>7.3</v>
      </c>
      <c r="H2484" s="68">
        <v>14.54</v>
      </c>
      <c r="I2484" s="68" t="s">
        <v>7286</v>
      </c>
      <c r="J2484" s="68" t="s">
        <v>7287</v>
      </c>
      <c r="K2484" s="68" t="s">
        <v>7288</v>
      </c>
    </row>
    <row r="2485" spans="2:11" ht="14.25" hidden="1" customHeight="1">
      <c r="B2485" s="364">
        <v>45818</v>
      </c>
      <c r="C2485" s="365">
        <v>45906</v>
      </c>
      <c r="D2485" s="68" t="s">
        <v>1744</v>
      </c>
      <c r="E2485" s="68" t="s">
        <v>1977</v>
      </c>
      <c r="F2485" s="68">
        <v>13188</v>
      </c>
      <c r="G2485" s="366">
        <v>0.3125</v>
      </c>
      <c r="H2485" s="366">
        <v>0.625</v>
      </c>
      <c r="I2485" s="68" t="s">
        <v>7289</v>
      </c>
      <c r="J2485" s="68" t="s">
        <v>7290</v>
      </c>
      <c r="K2485" s="68" t="s">
        <v>7291</v>
      </c>
    </row>
    <row r="2486" spans="2:11" ht="14.25" hidden="1" customHeight="1">
      <c r="B2486" s="364">
        <v>45818</v>
      </c>
      <c r="C2486" s="365">
        <v>45936</v>
      </c>
      <c r="D2486" s="68" t="s">
        <v>7292</v>
      </c>
      <c r="E2486" s="68" t="s">
        <v>3180</v>
      </c>
      <c r="F2486" s="68">
        <v>13520.9</v>
      </c>
      <c r="G2486" s="366">
        <v>0.41666666666666669</v>
      </c>
      <c r="H2486" s="366">
        <v>0.42708333333333331</v>
      </c>
      <c r="I2486" s="68" t="s">
        <v>6385</v>
      </c>
      <c r="J2486" s="68" t="s">
        <v>6386</v>
      </c>
      <c r="K2486" s="68" t="s">
        <v>7293</v>
      </c>
    </row>
    <row r="2487" spans="2:11" ht="14.25" hidden="1" customHeight="1">
      <c r="B2487" s="364">
        <v>45818</v>
      </c>
      <c r="C2487" s="365">
        <v>45936</v>
      </c>
      <c r="D2487" s="68" t="s">
        <v>105</v>
      </c>
      <c r="E2487" s="68" t="s">
        <v>1977</v>
      </c>
      <c r="F2487" s="68">
        <v>13880</v>
      </c>
      <c r="G2487" s="366">
        <v>0.43055555555555558</v>
      </c>
      <c r="H2487" s="366">
        <v>0.44166666666666665</v>
      </c>
      <c r="I2487" s="68" t="s">
        <v>6385</v>
      </c>
      <c r="J2487" s="68" t="s">
        <v>6386</v>
      </c>
      <c r="K2487" s="68" t="s">
        <v>7293</v>
      </c>
    </row>
    <row r="2488" spans="2:11" ht="14.25" hidden="1" customHeight="1">
      <c r="B2488" s="364">
        <v>45818</v>
      </c>
      <c r="C2488" s="365">
        <v>45936</v>
      </c>
      <c r="D2488" s="68" t="s">
        <v>1866</v>
      </c>
      <c r="E2488" s="68" t="s">
        <v>2004</v>
      </c>
      <c r="F2488" s="68">
        <v>4003</v>
      </c>
      <c r="G2488" s="366">
        <v>0.55555555555555558</v>
      </c>
      <c r="H2488" s="366">
        <v>0.57638888888888884</v>
      </c>
      <c r="I2488" s="68" t="s">
        <v>7294</v>
      </c>
      <c r="J2488" s="68" t="s">
        <v>7295</v>
      </c>
      <c r="K2488" s="68" t="s">
        <v>7293</v>
      </c>
    </row>
    <row r="2489" spans="2:11" ht="14.25" hidden="1" customHeight="1">
      <c r="B2489" s="364">
        <v>45818</v>
      </c>
      <c r="C2489" s="365">
        <v>45936</v>
      </c>
      <c r="D2489" s="68" t="s">
        <v>102</v>
      </c>
      <c r="E2489" s="68" t="s">
        <v>1977</v>
      </c>
      <c r="F2489" s="68">
        <v>13781</v>
      </c>
      <c r="G2489" s="366">
        <v>0.57986111111111116</v>
      </c>
      <c r="H2489" s="366">
        <v>0.59166666666666667</v>
      </c>
      <c r="I2489" s="68" t="s">
        <v>7296</v>
      </c>
      <c r="J2489" s="68" t="s">
        <v>7297</v>
      </c>
      <c r="K2489" s="68" t="s">
        <v>7293</v>
      </c>
    </row>
    <row r="2490" spans="2:11" ht="14.25" hidden="1" customHeight="1">
      <c r="B2490" s="364">
        <v>45818</v>
      </c>
      <c r="C2490" s="365">
        <v>45936</v>
      </c>
      <c r="D2490" s="68" t="s">
        <v>1852</v>
      </c>
      <c r="E2490" s="68" t="s">
        <v>2004</v>
      </c>
      <c r="F2490" s="68">
        <v>5156</v>
      </c>
      <c r="G2490" s="366">
        <v>0.57986111111111116</v>
      </c>
      <c r="H2490" s="366">
        <v>0.59791666666666665</v>
      </c>
      <c r="I2490" s="68" t="s">
        <v>1127</v>
      </c>
      <c r="J2490" s="68" t="s">
        <v>5327</v>
      </c>
      <c r="K2490" s="68" t="s">
        <v>7293</v>
      </c>
    </row>
    <row r="2491" spans="2:11" ht="14.25" hidden="1" customHeight="1">
      <c r="B2491" s="364">
        <v>45818</v>
      </c>
      <c r="C2491" s="365">
        <v>45936</v>
      </c>
      <c r="D2491" s="68" t="s">
        <v>1804</v>
      </c>
      <c r="E2491" s="68" t="s">
        <v>1987</v>
      </c>
      <c r="F2491" s="68">
        <v>11881</v>
      </c>
      <c r="G2491" s="366">
        <v>0.60416666666666663</v>
      </c>
      <c r="H2491" s="366">
        <v>0.6381944444444444</v>
      </c>
      <c r="I2491" s="68" t="s">
        <v>5305</v>
      </c>
      <c r="J2491" s="68" t="s">
        <v>5306</v>
      </c>
      <c r="K2491" s="68" t="s">
        <v>7293</v>
      </c>
    </row>
    <row r="2492" spans="2:11" ht="14.25" hidden="1" customHeight="1">
      <c r="B2492" s="364">
        <v>45818</v>
      </c>
      <c r="C2492" s="365">
        <v>45906</v>
      </c>
      <c r="D2492" s="68" t="s">
        <v>1805</v>
      </c>
      <c r="E2492" s="68" t="s">
        <v>1987</v>
      </c>
      <c r="F2492" s="68">
        <v>11987</v>
      </c>
      <c r="G2492" s="366">
        <v>0.45833333333333331</v>
      </c>
      <c r="H2492" s="366">
        <v>0.64583333333333337</v>
      </c>
      <c r="I2492" s="68" t="s">
        <v>3938</v>
      </c>
      <c r="J2492" s="68" t="s">
        <v>7298</v>
      </c>
      <c r="K2492" s="68" t="s">
        <v>7299</v>
      </c>
    </row>
    <row r="2493" spans="2:11" ht="14.25" hidden="1" customHeight="1">
      <c r="B2493" s="364">
        <v>45818</v>
      </c>
      <c r="C2493" s="365">
        <v>45936</v>
      </c>
      <c r="D2493" s="68" t="s">
        <v>1856</v>
      </c>
      <c r="E2493" s="68" t="s">
        <v>2004</v>
      </c>
      <c r="F2493" s="68">
        <v>5149</v>
      </c>
      <c r="G2493" s="366">
        <v>0.33333333333333331</v>
      </c>
      <c r="H2493" s="366">
        <v>0.43958333333333333</v>
      </c>
      <c r="I2493" s="68" t="s">
        <v>6324</v>
      </c>
      <c r="J2493" s="68" t="s">
        <v>7300</v>
      </c>
      <c r="K2493" s="68" t="s">
        <v>7301</v>
      </c>
    </row>
    <row r="2494" spans="2:11" ht="14.25" hidden="1" customHeight="1">
      <c r="B2494" s="364">
        <v>45818</v>
      </c>
      <c r="C2494" s="365">
        <v>45936</v>
      </c>
      <c r="D2494" s="68" t="s">
        <v>100</v>
      </c>
      <c r="E2494" s="68" t="s">
        <v>1977</v>
      </c>
      <c r="F2494" s="68">
        <v>13315</v>
      </c>
      <c r="G2494" s="366">
        <v>0.5625</v>
      </c>
      <c r="H2494" s="366">
        <v>0.65972222222222221</v>
      </c>
      <c r="I2494" s="68" t="s">
        <v>7302</v>
      </c>
      <c r="J2494" s="68" t="s">
        <v>7303</v>
      </c>
      <c r="K2494" s="68" t="s">
        <v>7304</v>
      </c>
    </row>
    <row r="2495" spans="2:11" ht="14.25" hidden="1" customHeight="1">
      <c r="B2495" s="364">
        <v>45818</v>
      </c>
      <c r="C2495" s="365">
        <v>45936</v>
      </c>
      <c r="D2495" s="68" t="s">
        <v>102</v>
      </c>
      <c r="E2495" s="68" t="s">
        <v>1977</v>
      </c>
      <c r="F2495" s="68">
        <v>13781</v>
      </c>
      <c r="G2495" s="68" t="s">
        <v>7305</v>
      </c>
      <c r="H2495" s="366">
        <v>0.40277777777777779</v>
      </c>
      <c r="I2495" s="68" t="s">
        <v>3755</v>
      </c>
      <c r="J2495" s="68" t="s">
        <v>7306</v>
      </c>
      <c r="K2495" s="68" t="s">
        <v>5958</v>
      </c>
    </row>
    <row r="2496" spans="2:11" ht="14.25" hidden="1" customHeight="1">
      <c r="B2496" s="364">
        <v>45818</v>
      </c>
      <c r="C2496" s="365">
        <v>45906</v>
      </c>
      <c r="D2496" s="68" t="s">
        <v>1726</v>
      </c>
      <c r="E2496" s="68" t="s">
        <v>1977</v>
      </c>
      <c r="F2496" s="68">
        <v>15431</v>
      </c>
      <c r="G2496" s="366">
        <v>0.54166666666666663</v>
      </c>
      <c r="H2496" s="366">
        <v>0.59375</v>
      </c>
      <c r="I2496" s="68" t="s">
        <v>7307</v>
      </c>
      <c r="J2496" s="68" t="s">
        <v>7308</v>
      </c>
      <c r="K2496" s="68" t="s">
        <v>7309</v>
      </c>
    </row>
    <row r="2497" spans="2:11" ht="14.25" hidden="1" customHeight="1">
      <c r="B2497" s="364">
        <v>45818</v>
      </c>
      <c r="C2497" s="365">
        <v>45936</v>
      </c>
      <c r="D2497" s="68" t="s">
        <v>221</v>
      </c>
      <c r="E2497" s="68" t="s">
        <v>1977</v>
      </c>
      <c r="F2497" s="68">
        <v>10284</v>
      </c>
      <c r="G2497" s="366">
        <v>0.29166666666666669</v>
      </c>
      <c r="H2497" s="366">
        <v>0.68055555555555558</v>
      </c>
      <c r="I2497" s="68" t="s">
        <v>7310</v>
      </c>
      <c r="J2497" s="68" t="s">
        <v>7311</v>
      </c>
      <c r="K2497" s="68" t="s">
        <v>7312</v>
      </c>
    </row>
    <row r="2498" spans="2:11" ht="14.25" hidden="1" customHeight="1">
      <c r="B2498" s="364">
        <v>45818</v>
      </c>
      <c r="C2498" s="365">
        <v>45936</v>
      </c>
      <c r="D2498" s="68" t="s">
        <v>1849</v>
      </c>
      <c r="E2498" s="68" t="s">
        <v>2004</v>
      </c>
      <c r="F2498" s="68">
        <v>5394</v>
      </c>
      <c r="G2498" s="366">
        <v>0.29166666666666669</v>
      </c>
      <c r="H2498" s="366">
        <v>0.64861111111111114</v>
      </c>
      <c r="I2498" s="68" t="s">
        <v>7313</v>
      </c>
      <c r="J2498" s="68" t="s">
        <v>7314</v>
      </c>
      <c r="K2498" s="68" t="s">
        <v>7315</v>
      </c>
    </row>
    <row r="2499" spans="2:11" ht="14.25" hidden="1" customHeight="1">
      <c r="B2499" s="364">
        <v>45818</v>
      </c>
      <c r="C2499" s="365">
        <v>45936</v>
      </c>
      <c r="D2499" s="68" t="s">
        <v>1741</v>
      </c>
      <c r="E2499" s="68" t="s">
        <v>1977</v>
      </c>
      <c r="F2499" s="68" t="s">
        <v>6834</v>
      </c>
      <c r="G2499" s="366">
        <v>0.29166666666666669</v>
      </c>
      <c r="H2499" s="366">
        <v>0.69097222222222221</v>
      </c>
      <c r="I2499" s="68" t="s">
        <v>7316</v>
      </c>
      <c r="J2499" s="68" t="s">
        <v>7317</v>
      </c>
      <c r="K2499" s="68" t="s">
        <v>7318</v>
      </c>
    </row>
    <row r="2500" spans="2:11" ht="14.25" hidden="1" customHeight="1">
      <c r="B2500" s="364">
        <v>45818</v>
      </c>
      <c r="C2500" s="365">
        <v>45936</v>
      </c>
      <c r="D2500" s="68" t="s">
        <v>1823</v>
      </c>
      <c r="E2500" s="68" t="s">
        <v>1987</v>
      </c>
      <c r="F2500" s="68">
        <v>7173</v>
      </c>
      <c r="G2500" s="68" t="s">
        <v>7096</v>
      </c>
      <c r="H2500" s="366">
        <v>0.84166666666666667</v>
      </c>
      <c r="I2500" s="68" t="s">
        <v>7319</v>
      </c>
      <c r="J2500" s="68" t="s">
        <v>7320</v>
      </c>
      <c r="K2500" s="68" t="s">
        <v>7321</v>
      </c>
    </row>
    <row r="2501" spans="2:11" ht="14.25" hidden="1" customHeight="1">
      <c r="B2501" s="364">
        <v>45818</v>
      </c>
      <c r="C2501" s="365">
        <v>45936</v>
      </c>
      <c r="D2501" s="68" t="s">
        <v>1825</v>
      </c>
      <c r="E2501" s="68" t="s">
        <v>1987</v>
      </c>
      <c r="F2501" s="68">
        <v>3989</v>
      </c>
      <c r="G2501" s="366">
        <v>0.84305555555555556</v>
      </c>
      <c r="H2501" s="366">
        <v>0.84930555555555554</v>
      </c>
      <c r="I2501" s="68" t="s">
        <v>7322</v>
      </c>
      <c r="J2501" s="68" t="s">
        <v>7323</v>
      </c>
      <c r="K2501" s="68" t="s">
        <v>7324</v>
      </c>
    </row>
    <row r="2502" spans="2:11" ht="14.25" hidden="1" customHeight="1">
      <c r="B2502" s="364">
        <v>45818</v>
      </c>
      <c r="C2502" s="365">
        <v>45936</v>
      </c>
      <c r="D2502" s="68" t="s">
        <v>1805</v>
      </c>
      <c r="E2502" s="68" t="s">
        <v>1987</v>
      </c>
      <c r="F2502" s="68">
        <v>11989</v>
      </c>
      <c r="G2502" s="68" t="s">
        <v>7096</v>
      </c>
      <c r="H2502" s="366">
        <v>0.83958333333333335</v>
      </c>
      <c r="I2502" s="68" t="s">
        <v>7325</v>
      </c>
      <c r="J2502" s="68" t="s">
        <v>7326</v>
      </c>
      <c r="K2502" s="68" t="s">
        <v>7327</v>
      </c>
    </row>
    <row r="2503" spans="2:11" ht="14.25" hidden="1" customHeight="1">
      <c r="B2503" s="364">
        <v>45818</v>
      </c>
      <c r="C2503" s="365">
        <v>45936</v>
      </c>
      <c r="D2503" s="68" t="s">
        <v>1824</v>
      </c>
      <c r="E2503" s="68" t="s">
        <v>1987</v>
      </c>
      <c r="F2503" s="68">
        <v>7180</v>
      </c>
      <c r="G2503" s="366">
        <v>0.88055555555555554</v>
      </c>
      <c r="H2503" s="366">
        <v>0.90833333333333333</v>
      </c>
      <c r="I2503" s="68" t="s">
        <v>7328</v>
      </c>
      <c r="J2503" s="68" t="s">
        <v>7329</v>
      </c>
      <c r="K2503" s="68" t="s">
        <v>7327</v>
      </c>
    </row>
    <row r="2504" spans="2:11" ht="14.25" hidden="1" customHeight="1">
      <c r="B2504" s="364">
        <v>45818</v>
      </c>
      <c r="C2504" s="365">
        <v>45936</v>
      </c>
      <c r="D2504" s="68" t="s">
        <v>1803</v>
      </c>
      <c r="E2504" s="68" t="s">
        <v>1987</v>
      </c>
      <c r="F2504" s="68">
        <v>11702</v>
      </c>
      <c r="G2504" s="366">
        <v>0.91319444444444442</v>
      </c>
      <c r="H2504" s="366">
        <v>0.93402777777777779</v>
      </c>
      <c r="I2504" s="68" t="s">
        <v>7330</v>
      </c>
      <c r="J2504" s="68" t="s">
        <v>7331</v>
      </c>
      <c r="K2504" s="68" t="s">
        <v>7332</v>
      </c>
    </row>
    <row r="2505" spans="2:11" ht="14.25" hidden="1" customHeight="1">
      <c r="B2505" s="364">
        <v>45818</v>
      </c>
      <c r="C2505" s="365">
        <v>45936</v>
      </c>
      <c r="D2505" s="68" t="s">
        <v>1864</v>
      </c>
      <c r="E2505" s="68" t="s">
        <v>2004</v>
      </c>
      <c r="F2505" s="68">
        <v>4420</v>
      </c>
      <c r="G2505" s="366">
        <v>0.82777777777777772</v>
      </c>
      <c r="H2505" s="366">
        <v>0.86458333333333337</v>
      </c>
      <c r="I2505" s="68" t="s">
        <v>7333</v>
      </c>
      <c r="J2505" s="68" t="s">
        <v>7334</v>
      </c>
      <c r="K2505" s="68" t="s">
        <v>2006</v>
      </c>
    </row>
    <row r="2506" spans="2:11" ht="14.25" hidden="1" customHeight="1">
      <c r="B2506" s="364">
        <v>45818</v>
      </c>
      <c r="C2506" s="365">
        <v>45936</v>
      </c>
      <c r="D2506" s="68" t="s">
        <v>1871</v>
      </c>
      <c r="E2506" s="68" t="s">
        <v>2004</v>
      </c>
      <c r="F2506" s="68">
        <v>3986</v>
      </c>
      <c r="G2506" s="366">
        <v>0.79166666666666663</v>
      </c>
      <c r="H2506" s="366">
        <v>0.99652777777777779</v>
      </c>
      <c r="I2506" s="68" t="s">
        <v>1313</v>
      </c>
      <c r="J2506" s="68" t="s">
        <v>7335</v>
      </c>
      <c r="K2506" s="68" t="s">
        <v>2006</v>
      </c>
    </row>
    <row r="2507" spans="2:11" ht="14.25" hidden="1" customHeight="1">
      <c r="B2507" s="364">
        <v>45818</v>
      </c>
      <c r="C2507" s="365">
        <v>45936</v>
      </c>
      <c r="D2507" s="68" t="s">
        <v>1846</v>
      </c>
      <c r="E2507" s="68" t="s">
        <v>2004</v>
      </c>
      <c r="F2507" s="68">
        <v>3837</v>
      </c>
      <c r="G2507" s="366">
        <v>0.79166666666666663</v>
      </c>
      <c r="H2507" s="366">
        <v>8.3333333333333329E-2</v>
      </c>
      <c r="I2507" s="68" t="s">
        <v>7336</v>
      </c>
      <c r="J2507" s="68" t="s">
        <v>7337</v>
      </c>
      <c r="K2507" s="68" t="s">
        <v>2006</v>
      </c>
    </row>
    <row r="2508" spans="2:11" ht="14.25" hidden="1" customHeight="1">
      <c r="B2508" s="364">
        <v>45818</v>
      </c>
      <c r="C2508" s="365">
        <v>45936</v>
      </c>
      <c r="D2508" s="68" t="s">
        <v>219</v>
      </c>
      <c r="E2508" s="68" t="s">
        <v>1977</v>
      </c>
      <c r="F2508" s="68">
        <v>10690</v>
      </c>
      <c r="G2508" s="366">
        <v>0.79166666666666663</v>
      </c>
      <c r="H2508" s="366">
        <v>0.14583333333333334</v>
      </c>
      <c r="I2508" s="68" t="s">
        <v>4389</v>
      </c>
      <c r="J2508" s="68" t="s">
        <v>7338</v>
      </c>
      <c r="K2508" s="68" t="s">
        <v>2006</v>
      </c>
    </row>
    <row r="2509" spans="2:11" ht="14.25" hidden="1" customHeight="1">
      <c r="B2509" s="364">
        <v>45818</v>
      </c>
      <c r="C2509" s="365">
        <v>45936</v>
      </c>
      <c r="D2509" s="68" t="s">
        <v>1729</v>
      </c>
      <c r="E2509" s="68" t="s">
        <v>1977</v>
      </c>
      <c r="F2509" s="68">
        <v>0</v>
      </c>
      <c r="G2509" s="366">
        <v>1.3888888888888889E-3</v>
      </c>
      <c r="H2509" s="366">
        <v>0.21180555555555555</v>
      </c>
      <c r="I2509" s="68" t="s">
        <v>7339</v>
      </c>
      <c r="J2509" s="68" t="s">
        <v>7340</v>
      </c>
      <c r="K2509" s="68" t="s">
        <v>2006</v>
      </c>
    </row>
    <row r="2510" spans="2:11" ht="14.25" hidden="1" customHeight="1">
      <c r="B2510" s="364">
        <v>45818</v>
      </c>
      <c r="C2510" s="365">
        <v>45936</v>
      </c>
      <c r="D2510" s="68" t="s">
        <v>1800</v>
      </c>
      <c r="E2510" s="68" t="s">
        <v>1987</v>
      </c>
      <c r="F2510" s="68">
        <v>10836</v>
      </c>
      <c r="G2510" s="366">
        <v>0.42291666666666666</v>
      </c>
      <c r="H2510" s="366">
        <v>0.45902777777777776</v>
      </c>
      <c r="I2510" s="68" t="s">
        <v>7341</v>
      </c>
      <c r="J2510" s="68" t="s">
        <v>7342</v>
      </c>
      <c r="K2510" s="68" t="s">
        <v>2997</v>
      </c>
    </row>
    <row r="2511" spans="2:11" ht="14.25" hidden="1" customHeight="1">
      <c r="B2511" s="364">
        <v>45819</v>
      </c>
      <c r="C2511" s="365">
        <v>45967</v>
      </c>
      <c r="D2511" s="68" t="s">
        <v>1750</v>
      </c>
      <c r="E2511" s="68" t="s">
        <v>1977</v>
      </c>
      <c r="F2511" s="68">
        <v>14344</v>
      </c>
      <c r="G2511" s="68">
        <v>8.5</v>
      </c>
      <c r="H2511" s="68">
        <v>9.14</v>
      </c>
      <c r="I2511" s="68" t="s">
        <v>7343</v>
      </c>
      <c r="J2511" s="68" t="s">
        <v>7344</v>
      </c>
      <c r="K2511" s="68" t="s">
        <v>7345</v>
      </c>
    </row>
    <row r="2512" spans="2:11" ht="14.25" hidden="1" customHeight="1">
      <c r="B2512" s="364">
        <v>45819</v>
      </c>
      <c r="C2512" s="365">
        <v>45967</v>
      </c>
      <c r="D2512" s="68" t="s">
        <v>1759</v>
      </c>
      <c r="E2512" s="68" t="s">
        <v>1977</v>
      </c>
      <c r="F2512" s="68">
        <v>13695</v>
      </c>
      <c r="G2512" s="366">
        <v>0.35416666666666669</v>
      </c>
      <c r="H2512" s="366">
        <v>0.375</v>
      </c>
      <c r="I2512" s="68" t="s">
        <v>7346</v>
      </c>
      <c r="J2512" s="68" t="s">
        <v>7347</v>
      </c>
      <c r="K2512" s="68" t="s">
        <v>7348</v>
      </c>
    </row>
    <row r="2513" spans="2:11" ht="14.25" hidden="1" customHeight="1">
      <c r="B2513" s="364">
        <v>45819</v>
      </c>
      <c r="C2513" s="365">
        <v>45967</v>
      </c>
      <c r="D2513" s="68" t="s">
        <v>1789</v>
      </c>
      <c r="E2513" s="68" t="s">
        <v>1987</v>
      </c>
      <c r="F2513" s="68">
        <v>11987</v>
      </c>
      <c r="G2513" s="68" t="s">
        <v>7147</v>
      </c>
      <c r="H2513" s="366">
        <v>0.4861111111111111</v>
      </c>
      <c r="I2513" s="68" t="s">
        <v>7349</v>
      </c>
      <c r="J2513" s="68" t="s">
        <v>7350</v>
      </c>
      <c r="K2513" s="68" t="s">
        <v>7351</v>
      </c>
    </row>
    <row r="2514" spans="2:11" ht="14.25" hidden="1" customHeight="1">
      <c r="B2514" s="364">
        <v>45819</v>
      </c>
      <c r="C2514" s="365">
        <v>45967</v>
      </c>
      <c r="D2514" s="68" t="s">
        <v>1832</v>
      </c>
      <c r="E2514" s="68" t="s">
        <v>1987</v>
      </c>
      <c r="F2514" s="68">
        <v>46262</v>
      </c>
      <c r="G2514" s="68">
        <v>9.4</v>
      </c>
      <c r="H2514" s="68">
        <v>10.3</v>
      </c>
      <c r="I2514" s="68" t="s">
        <v>2659</v>
      </c>
      <c r="J2514" s="68" t="s">
        <v>7352</v>
      </c>
      <c r="K2514" s="68" t="s">
        <v>7353</v>
      </c>
    </row>
    <row r="2515" spans="2:11" ht="14.25" hidden="1" customHeight="1">
      <c r="B2515" s="364">
        <v>45819</v>
      </c>
      <c r="C2515" s="365">
        <v>45967</v>
      </c>
      <c r="D2515" s="68" t="s">
        <v>1818</v>
      </c>
      <c r="E2515" s="68" t="s">
        <v>1987</v>
      </c>
      <c r="F2515" s="68">
        <v>7012</v>
      </c>
      <c r="G2515" s="366">
        <v>0.45833333333333331</v>
      </c>
      <c r="H2515" s="366">
        <v>0.69444444444444442</v>
      </c>
      <c r="I2515" s="68" t="s">
        <v>7354</v>
      </c>
      <c r="J2515" s="68" t="s">
        <v>7355</v>
      </c>
      <c r="K2515" s="68" t="s">
        <v>7356</v>
      </c>
    </row>
    <row r="2516" spans="2:11" ht="14.25" hidden="1" customHeight="1">
      <c r="B2516" s="364">
        <v>45819</v>
      </c>
      <c r="C2516" s="365">
        <v>45936</v>
      </c>
      <c r="D2516" s="68" t="s">
        <v>102</v>
      </c>
      <c r="E2516" s="68" t="s">
        <v>1977</v>
      </c>
      <c r="F2516" s="68">
        <v>13794</v>
      </c>
      <c r="G2516" s="366">
        <v>0.29166666666666669</v>
      </c>
      <c r="H2516" s="366">
        <v>0.39583333333333331</v>
      </c>
      <c r="I2516" s="68" t="s">
        <v>7357</v>
      </c>
      <c r="J2516" s="68" t="s">
        <v>7358</v>
      </c>
      <c r="K2516" s="68" t="s">
        <v>7359</v>
      </c>
    </row>
    <row r="2517" spans="2:11" ht="14.25" hidden="1" customHeight="1">
      <c r="B2517" s="364">
        <v>45819</v>
      </c>
      <c r="C2517" s="365">
        <v>45967</v>
      </c>
      <c r="D2517" s="68" t="s">
        <v>90</v>
      </c>
      <c r="E2517" s="68" t="s">
        <v>1977</v>
      </c>
      <c r="F2517" s="68">
        <v>14119</v>
      </c>
      <c r="G2517" s="366">
        <v>0.33333333333333331</v>
      </c>
      <c r="H2517" s="366">
        <v>0.45833333333333331</v>
      </c>
      <c r="I2517" s="68" t="s">
        <v>7360</v>
      </c>
      <c r="J2517" s="68" t="s">
        <v>7361</v>
      </c>
      <c r="K2517" s="68" t="s">
        <v>7362</v>
      </c>
    </row>
    <row r="2518" spans="2:11" ht="14.25" hidden="1" customHeight="1">
      <c r="B2518" s="364">
        <v>45819</v>
      </c>
      <c r="C2518" s="365">
        <v>45967</v>
      </c>
      <c r="D2518" s="68" t="s">
        <v>92</v>
      </c>
      <c r="E2518" s="68" t="s">
        <v>1977</v>
      </c>
      <c r="F2518" s="68">
        <v>14323</v>
      </c>
      <c r="G2518" s="366">
        <v>0.54166666666666663</v>
      </c>
      <c r="H2518" s="366">
        <v>0.65277777777777779</v>
      </c>
      <c r="I2518" s="68" t="s">
        <v>7363</v>
      </c>
      <c r="J2518" s="68" t="s">
        <v>7364</v>
      </c>
      <c r="K2518" s="68" t="s">
        <v>7362</v>
      </c>
    </row>
    <row r="2519" spans="2:11" ht="14.25" hidden="1" customHeight="1">
      <c r="B2519" s="364">
        <v>45819</v>
      </c>
      <c r="C2519" s="365">
        <v>45967</v>
      </c>
      <c r="D2519" s="68" t="s">
        <v>1762</v>
      </c>
      <c r="E2519" s="68" t="s">
        <v>1977</v>
      </c>
      <c r="F2519" s="68">
        <v>14135</v>
      </c>
      <c r="G2519" s="366">
        <v>0.29166666666666669</v>
      </c>
      <c r="H2519" s="366">
        <v>8.5416666666666669E-2</v>
      </c>
      <c r="I2519" s="68" t="s">
        <v>3581</v>
      </c>
      <c r="J2519" s="68" t="s">
        <v>7365</v>
      </c>
      <c r="K2519" s="68" t="s">
        <v>3239</v>
      </c>
    </row>
    <row r="2520" spans="2:11" ht="14.25" hidden="1" customHeight="1">
      <c r="B2520" s="364">
        <v>45819</v>
      </c>
      <c r="C2520" s="365">
        <v>45967</v>
      </c>
      <c r="D2520" s="68" t="s">
        <v>1798</v>
      </c>
      <c r="E2520" s="68" t="s">
        <v>1987</v>
      </c>
      <c r="F2520" s="68">
        <v>11921</v>
      </c>
      <c r="G2520" s="68" t="s">
        <v>7096</v>
      </c>
      <c r="H2520" s="366">
        <v>0.80625000000000002</v>
      </c>
      <c r="I2520" s="68" t="s">
        <v>7366</v>
      </c>
      <c r="J2520" s="68" t="s">
        <v>7367</v>
      </c>
      <c r="K2520" s="68" t="s">
        <v>7368</v>
      </c>
    </row>
    <row r="2521" spans="2:11" ht="14.25" hidden="1" customHeight="1">
      <c r="B2521" s="364">
        <v>45819</v>
      </c>
      <c r="C2521" s="365">
        <v>45967</v>
      </c>
      <c r="D2521" s="68" t="s">
        <v>223</v>
      </c>
      <c r="E2521" s="68" t="s">
        <v>1987</v>
      </c>
      <c r="F2521" s="68">
        <v>10490</v>
      </c>
      <c r="G2521" s="366">
        <v>0.98611111111111116</v>
      </c>
      <c r="H2521" s="366">
        <v>8.1250000000000003E-2</v>
      </c>
      <c r="I2521" s="68" t="s">
        <v>7369</v>
      </c>
      <c r="J2521" s="68" t="s">
        <v>7370</v>
      </c>
      <c r="K2521" s="68" t="s">
        <v>7371</v>
      </c>
    </row>
    <row r="2522" spans="2:11" ht="14.25" hidden="1" customHeight="1">
      <c r="B2522" s="364">
        <v>45819</v>
      </c>
      <c r="C2522" s="365">
        <v>45967</v>
      </c>
      <c r="D2522" s="68" t="s">
        <v>1731</v>
      </c>
      <c r="E2522" s="68" t="s">
        <v>1977</v>
      </c>
      <c r="F2522" s="68">
        <v>12986</v>
      </c>
      <c r="G2522" s="366">
        <v>0.79166666666666663</v>
      </c>
      <c r="H2522" s="366">
        <v>0.15763888888888888</v>
      </c>
      <c r="I2522" s="68" t="s">
        <v>7372</v>
      </c>
      <c r="J2522" s="68" t="s">
        <v>7373</v>
      </c>
      <c r="K2522" s="68" t="s">
        <v>3717</v>
      </c>
    </row>
    <row r="2523" spans="2:11" ht="14.25" hidden="1" customHeight="1">
      <c r="B2523" s="364">
        <v>45819</v>
      </c>
      <c r="C2523" s="365">
        <v>45967</v>
      </c>
      <c r="D2523" s="68" t="s">
        <v>1859</v>
      </c>
      <c r="E2523" s="68" t="s">
        <v>2004</v>
      </c>
      <c r="F2523" s="68">
        <v>5067</v>
      </c>
      <c r="G2523" s="366">
        <v>0.8125</v>
      </c>
      <c r="H2523" s="366">
        <v>0.875</v>
      </c>
      <c r="I2523" s="68" t="s">
        <v>1230</v>
      </c>
      <c r="J2523" s="68" t="s">
        <v>7374</v>
      </c>
      <c r="K2523" s="68" t="s">
        <v>2264</v>
      </c>
    </row>
    <row r="2524" spans="2:11" ht="14.25" hidden="1" customHeight="1">
      <c r="B2524" s="364">
        <v>45819</v>
      </c>
      <c r="C2524" s="365">
        <v>45967</v>
      </c>
      <c r="D2524" s="68" t="s">
        <v>7375</v>
      </c>
      <c r="E2524" s="68" t="s">
        <v>1977</v>
      </c>
      <c r="F2524" s="68">
        <v>0</v>
      </c>
      <c r="G2524" s="366">
        <v>0.97222222222222221</v>
      </c>
      <c r="H2524" s="366">
        <v>6.25E-2</v>
      </c>
      <c r="I2524" s="68" t="s">
        <v>7376</v>
      </c>
      <c r="J2524" s="68" t="s">
        <v>7377</v>
      </c>
      <c r="K2524" s="68" t="s">
        <v>2693</v>
      </c>
    </row>
    <row r="2525" spans="2:11" ht="14.25" hidden="1" customHeight="1">
      <c r="B2525" s="364">
        <v>45819</v>
      </c>
      <c r="C2525" s="365">
        <v>45967</v>
      </c>
      <c r="D2525" s="68" t="s">
        <v>1728</v>
      </c>
      <c r="E2525" s="68" t="s">
        <v>1977</v>
      </c>
      <c r="F2525" s="68">
        <v>15022</v>
      </c>
      <c r="G2525" s="366">
        <v>0.99305555555555558</v>
      </c>
      <c r="H2525" s="366">
        <v>0.10416666666666667</v>
      </c>
      <c r="I2525" s="68" t="s">
        <v>7378</v>
      </c>
      <c r="J2525" s="68" t="s">
        <v>7379</v>
      </c>
      <c r="K2525" s="68" t="s">
        <v>2693</v>
      </c>
    </row>
    <row r="2526" spans="2:11" ht="14.25" hidden="1" customHeight="1">
      <c r="B2526" s="364">
        <v>45819</v>
      </c>
      <c r="C2526" s="365">
        <v>45997</v>
      </c>
      <c r="D2526" s="68" t="s">
        <v>1745</v>
      </c>
      <c r="E2526" s="68" t="s">
        <v>1977</v>
      </c>
      <c r="F2526" s="68">
        <v>13667</v>
      </c>
      <c r="G2526" s="366">
        <v>0.10416666666666667</v>
      </c>
      <c r="H2526" s="366">
        <v>0.14583333333333334</v>
      </c>
      <c r="I2526" s="68" t="s">
        <v>7380</v>
      </c>
      <c r="J2526" s="68" t="s">
        <v>7381</v>
      </c>
      <c r="K2526" s="68" t="s">
        <v>4296</v>
      </c>
    </row>
    <row r="2527" spans="2:11" ht="14.25" hidden="1" customHeight="1">
      <c r="B2527" s="364">
        <v>45819</v>
      </c>
      <c r="C2527" s="365">
        <v>45997</v>
      </c>
      <c r="D2527" s="68" t="s">
        <v>1866</v>
      </c>
      <c r="E2527" s="68" t="s">
        <v>2004</v>
      </c>
      <c r="F2527" s="68" t="s">
        <v>382</v>
      </c>
      <c r="G2527" s="366">
        <v>0.3125</v>
      </c>
      <c r="H2527" s="366">
        <v>0.4861111111111111</v>
      </c>
      <c r="I2527" s="68" t="s">
        <v>1313</v>
      </c>
      <c r="J2527" s="68" t="s">
        <v>7382</v>
      </c>
      <c r="K2527" s="68" t="s">
        <v>7383</v>
      </c>
    </row>
    <row r="2528" spans="2:11" ht="14.25" hidden="1" customHeight="1">
      <c r="B2528" s="364">
        <v>45819</v>
      </c>
      <c r="C2528" s="365">
        <v>45997</v>
      </c>
      <c r="D2528" s="68" t="s">
        <v>1802</v>
      </c>
      <c r="E2528" s="68" t="s">
        <v>1987</v>
      </c>
      <c r="F2528" s="68" t="s">
        <v>382</v>
      </c>
      <c r="G2528" s="366">
        <v>0.14583333333333334</v>
      </c>
      <c r="H2528" s="366">
        <v>0.16666666666666666</v>
      </c>
      <c r="I2528" s="68" t="s">
        <v>2014</v>
      </c>
      <c r="J2528" s="68" t="s">
        <v>7384</v>
      </c>
      <c r="K2528" s="68" t="s">
        <v>4296</v>
      </c>
    </row>
    <row r="2529" spans="2:11" ht="14.25" hidden="1" customHeight="1">
      <c r="B2529" s="364">
        <v>45820</v>
      </c>
      <c r="C2529" s="365">
        <v>45997</v>
      </c>
      <c r="D2529" s="68" t="s">
        <v>1881</v>
      </c>
      <c r="E2529" s="68" t="s">
        <v>2004</v>
      </c>
      <c r="F2529" s="68">
        <v>1</v>
      </c>
      <c r="G2529" s="68" t="s">
        <v>379</v>
      </c>
      <c r="H2529" s="366">
        <v>0.60416666666666663</v>
      </c>
      <c r="I2529" s="68" t="s">
        <v>7385</v>
      </c>
      <c r="J2529" s="68" t="s">
        <v>7386</v>
      </c>
      <c r="K2529" s="68" t="s">
        <v>7387</v>
      </c>
    </row>
    <row r="2530" spans="2:11" ht="14.25" hidden="1" customHeight="1">
      <c r="B2530" s="364">
        <v>45820</v>
      </c>
      <c r="C2530" s="365">
        <v>45997</v>
      </c>
      <c r="D2530" s="68" t="s">
        <v>221</v>
      </c>
      <c r="E2530" s="68" t="s">
        <v>1977</v>
      </c>
      <c r="F2530" s="68">
        <v>1</v>
      </c>
      <c r="G2530" s="366">
        <v>0.57638888888888884</v>
      </c>
      <c r="H2530" s="366">
        <v>0.68055555555555558</v>
      </c>
      <c r="I2530" s="68" t="s">
        <v>7388</v>
      </c>
      <c r="J2530" s="68" t="s">
        <v>7389</v>
      </c>
      <c r="K2530" s="68" t="s">
        <v>7387</v>
      </c>
    </row>
    <row r="2531" spans="2:11" ht="14.25" hidden="1" customHeight="1">
      <c r="B2531" s="364">
        <v>45820</v>
      </c>
      <c r="C2531" s="365">
        <v>45997</v>
      </c>
      <c r="D2531" s="68" t="s">
        <v>1844</v>
      </c>
      <c r="E2531" s="68" t="s">
        <v>2004</v>
      </c>
      <c r="F2531" s="68">
        <v>5270</v>
      </c>
      <c r="G2531" s="366">
        <v>0.375</v>
      </c>
      <c r="H2531" s="366">
        <v>0.60416666666666663</v>
      </c>
      <c r="I2531" s="68" t="s">
        <v>7390</v>
      </c>
      <c r="J2531" s="68" t="s">
        <v>7391</v>
      </c>
      <c r="K2531" s="68" t="s">
        <v>7392</v>
      </c>
    </row>
    <row r="2532" spans="2:11" ht="14.25" hidden="1" customHeight="1">
      <c r="B2532" s="364">
        <v>45820</v>
      </c>
      <c r="C2532" s="365">
        <v>45997</v>
      </c>
      <c r="D2532" s="68" t="s">
        <v>1846</v>
      </c>
      <c r="E2532" s="68" t="s">
        <v>2004</v>
      </c>
      <c r="F2532" s="68">
        <v>3859</v>
      </c>
      <c r="G2532" s="366">
        <v>0.58333333333333337</v>
      </c>
      <c r="H2532" s="366">
        <v>0.70833333333333337</v>
      </c>
      <c r="I2532" s="68" t="s">
        <v>7393</v>
      </c>
      <c r="J2532" s="68" t="s">
        <v>7394</v>
      </c>
      <c r="K2532" s="68" t="s">
        <v>7395</v>
      </c>
    </row>
    <row r="2533" spans="2:11" ht="14.25" hidden="1" customHeight="1">
      <c r="B2533" s="364">
        <v>45820</v>
      </c>
      <c r="C2533" s="365">
        <v>45997</v>
      </c>
      <c r="D2533" s="68" t="s">
        <v>1881</v>
      </c>
      <c r="E2533" s="68" t="s">
        <v>2004</v>
      </c>
      <c r="F2533" s="68">
        <v>0</v>
      </c>
      <c r="G2533" s="68">
        <v>7</v>
      </c>
      <c r="H2533" s="68">
        <v>15</v>
      </c>
      <c r="I2533" s="68" t="s">
        <v>7396</v>
      </c>
      <c r="J2533" s="68" t="s">
        <v>7397</v>
      </c>
      <c r="K2533" s="68" t="s">
        <v>7398</v>
      </c>
    </row>
    <row r="2534" spans="2:11" ht="14.25" hidden="1" customHeight="1">
      <c r="B2534" s="364">
        <v>45820</v>
      </c>
      <c r="C2534" s="365">
        <v>45997</v>
      </c>
      <c r="D2534" s="68" t="s">
        <v>221</v>
      </c>
      <c r="E2534" s="68" t="s">
        <v>1977</v>
      </c>
      <c r="F2534" s="68">
        <v>10316</v>
      </c>
      <c r="G2534" s="68">
        <v>20.21</v>
      </c>
      <c r="H2534" s="68">
        <v>20.37</v>
      </c>
      <c r="I2534" s="68" t="s">
        <v>1372</v>
      </c>
      <c r="J2534" s="68" t="s">
        <v>7399</v>
      </c>
      <c r="K2534" s="68" t="s">
        <v>2050</v>
      </c>
    </row>
    <row r="2535" spans="2:11" ht="14.25" hidden="1" customHeight="1">
      <c r="B2535" s="364">
        <v>45820</v>
      </c>
      <c r="C2535" s="365">
        <v>45997</v>
      </c>
      <c r="D2535" s="68" t="s">
        <v>1736</v>
      </c>
      <c r="E2535" s="68" t="s">
        <v>1977</v>
      </c>
      <c r="F2535" s="68">
        <v>11175</v>
      </c>
      <c r="G2535" s="366">
        <v>0.84722222222222221</v>
      </c>
      <c r="H2535" s="366">
        <v>0.87847222222222221</v>
      </c>
      <c r="I2535" s="68" t="s">
        <v>7400</v>
      </c>
      <c r="J2535" s="68" t="s">
        <v>2843</v>
      </c>
      <c r="K2535" s="68" t="s">
        <v>2380</v>
      </c>
    </row>
    <row r="2536" spans="2:11" ht="14.25" hidden="1" customHeight="1">
      <c r="B2536" s="364">
        <v>45820</v>
      </c>
      <c r="C2536" s="365">
        <v>45997</v>
      </c>
      <c r="D2536" s="68" t="s">
        <v>1856</v>
      </c>
      <c r="E2536" s="68" t="s">
        <v>2004</v>
      </c>
      <c r="F2536" s="68">
        <v>5138</v>
      </c>
      <c r="G2536" s="68">
        <v>18.3</v>
      </c>
      <c r="H2536" s="68">
        <v>2052</v>
      </c>
      <c r="I2536" s="68" t="s">
        <v>6735</v>
      </c>
      <c r="J2536" s="68" t="s">
        <v>7401</v>
      </c>
      <c r="K2536" s="68" t="s">
        <v>7402</v>
      </c>
    </row>
    <row r="2537" spans="2:11" ht="14.25" hidden="1" customHeight="1">
      <c r="B2537" s="364">
        <v>45820</v>
      </c>
      <c r="C2537" s="365">
        <v>45997</v>
      </c>
      <c r="D2537" s="68" t="s">
        <v>1729</v>
      </c>
      <c r="E2537" s="68" t="s">
        <v>1977</v>
      </c>
      <c r="F2537" s="68">
        <v>12340</v>
      </c>
      <c r="G2537" s="68">
        <v>19</v>
      </c>
      <c r="H2537" s="68">
        <v>23.05</v>
      </c>
      <c r="I2537" s="68" t="s">
        <v>7403</v>
      </c>
      <c r="J2537" s="68" t="s">
        <v>7404</v>
      </c>
      <c r="K2537" s="68" t="s">
        <v>7405</v>
      </c>
    </row>
    <row r="2538" spans="2:11" ht="14.25" hidden="1" customHeight="1">
      <c r="B2538" s="364">
        <v>45820</v>
      </c>
      <c r="C2538" s="365">
        <v>45997</v>
      </c>
      <c r="D2538" s="68" t="s">
        <v>1802</v>
      </c>
      <c r="E2538" s="68" t="s">
        <v>1987</v>
      </c>
      <c r="F2538" s="68">
        <v>11177</v>
      </c>
      <c r="G2538" s="366">
        <v>0.95486111111111116</v>
      </c>
      <c r="H2538" s="366">
        <v>2.0833333333333332E-2</v>
      </c>
      <c r="I2538" s="68" t="s">
        <v>7406</v>
      </c>
      <c r="J2538" s="68" t="s">
        <v>7407</v>
      </c>
      <c r="K2538" s="68" t="s">
        <v>7408</v>
      </c>
    </row>
    <row r="2539" spans="2:11" ht="14.25" hidden="1" customHeight="1">
      <c r="B2539" s="364">
        <v>45820</v>
      </c>
      <c r="C2539" s="365">
        <v>45997</v>
      </c>
      <c r="D2539" s="68" t="s">
        <v>1730</v>
      </c>
      <c r="E2539" s="68" t="s">
        <v>1977</v>
      </c>
      <c r="F2539" s="68">
        <v>14348</v>
      </c>
      <c r="G2539" s="68">
        <v>1730</v>
      </c>
      <c r="H2539" s="68">
        <v>3.35</v>
      </c>
      <c r="I2539" s="68" t="s">
        <v>7409</v>
      </c>
      <c r="J2539" s="68" t="s">
        <v>7410</v>
      </c>
      <c r="K2539" s="68" t="s">
        <v>7402</v>
      </c>
    </row>
    <row r="2540" spans="2:11" ht="14.25" hidden="1" customHeight="1">
      <c r="B2540" s="364">
        <v>45820</v>
      </c>
      <c r="C2540" s="365">
        <v>45997</v>
      </c>
      <c r="D2540" s="68" t="s">
        <v>1873</v>
      </c>
      <c r="E2540" s="68" t="s">
        <v>2004</v>
      </c>
      <c r="F2540" s="68">
        <v>4128</v>
      </c>
      <c r="G2540" s="68">
        <v>2.0099999999999998</v>
      </c>
      <c r="H2540" s="68">
        <v>2.27</v>
      </c>
      <c r="I2540" s="68" t="s">
        <v>7411</v>
      </c>
      <c r="J2540" s="68" t="s">
        <v>7412</v>
      </c>
      <c r="K2540" s="68" t="s">
        <v>7413</v>
      </c>
    </row>
    <row r="2541" spans="2:11" ht="14.25" hidden="1" customHeight="1">
      <c r="B2541" s="364">
        <v>45820</v>
      </c>
      <c r="C2541" s="365">
        <v>45997</v>
      </c>
      <c r="D2541" s="68" t="s">
        <v>1840</v>
      </c>
      <c r="E2541" s="68" t="s">
        <v>2004</v>
      </c>
      <c r="F2541" s="68">
        <v>5578</v>
      </c>
      <c r="G2541" s="366">
        <v>0.79166666666666663</v>
      </c>
      <c r="H2541" s="366">
        <v>0.87708333333333333</v>
      </c>
      <c r="I2541" s="68" t="s">
        <v>5182</v>
      </c>
      <c r="J2541" s="68" t="s">
        <v>5183</v>
      </c>
      <c r="K2541" s="68" t="s">
        <v>5527</v>
      </c>
    </row>
    <row r="2542" spans="2:11" ht="14.25" hidden="1" customHeight="1">
      <c r="B2542" s="364">
        <v>45820</v>
      </c>
      <c r="C2542" s="365">
        <v>45997</v>
      </c>
      <c r="D2542" s="68" t="s">
        <v>1877</v>
      </c>
      <c r="E2542" s="68" t="s">
        <v>2004</v>
      </c>
      <c r="F2542" s="68">
        <v>3951</v>
      </c>
      <c r="G2542" s="366">
        <v>0.86458333333333337</v>
      </c>
      <c r="H2542" s="366">
        <v>0.89652777777777781</v>
      </c>
      <c r="I2542" s="68" t="s">
        <v>7414</v>
      </c>
      <c r="J2542" s="68" t="s">
        <v>6036</v>
      </c>
      <c r="K2542" s="68" t="s">
        <v>5527</v>
      </c>
    </row>
    <row r="2543" spans="2:11" ht="14.25" hidden="1" customHeight="1">
      <c r="B2543" s="364">
        <v>45820</v>
      </c>
      <c r="C2543" s="365">
        <v>45997</v>
      </c>
      <c r="D2543" s="68" t="s">
        <v>106</v>
      </c>
      <c r="E2543" s="68" t="s">
        <v>1977</v>
      </c>
      <c r="F2543" s="68">
        <v>14122</v>
      </c>
      <c r="G2543" s="366">
        <v>0.94444444444444442</v>
      </c>
      <c r="H2543" s="366">
        <v>0.96111111111111114</v>
      </c>
      <c r="I2543" s="68" t="s">
        <v>309</v>
      </c>
      <c r="J2543" s="68" t="s">
        <v>310</v>
      </c>
      <c r="K2543" s="68" t="s">
        <v>5527</v>
      </c>
    </row>
    <row r="2544" spans="2:11" ht="14.25" hidden="1" customHeight="1">
      <c r="B2544" s="364">
        <v>45820</v>
      </c>
      <c r="C2544" s="365">
        <v>45997</v>
      </c>
      <c r="D2544" s="68" t="s">
        <v>1742</v>
      </c>
      <c r="E2544" s="68" t="s">
        <v>1977</v>
      </c>
      <c r="F2544" s="68">
        <v>14098</v>
      </c>
      <c r="G2544" s="366">
        <v>2.0833333333333332E-2</v>
      </c>
      <c r="H2544" s="366">
        <v>9.375E-2</v>
      </c>
      <c r="I2544" s="68" t="s">
        <v>6385</v>
      </c>
      <c r="J2544" s="68" t="s">
        <v>6386</v>
      </c>
      <c r="K2544" s="68" t="s">
        <v>5527</v>
      </c>
    </row>
    <row r="2545" spans="2:11" ht="14.25" hidden="1" customHeight="1">
      <c r="B2545" s="364">
        <v>45820</v>
      </c>
      <c r="C2545" s="365">
        <v>45997</v>
      </c>
      <c r="D2545" s="68" t="s">
        <v>104</v>
      </c>
      <c r="E2545" s="68" t="s">
        <v>1977</v>
      </c>
      <c r="F2545" s="68">
        <v>14078</v>
      </c>
      <c r="G2545" s="366">
        <v>9.0277777777777776E-2</v>
      </c>
      <c r="H2545" s="366">
        <v>0.13541666666666666</v>
      </c>
      <c r="I2545" s="68" t="s">
        <v>507</v>
      </c>
      <c r="J2545" s="68" t="s">
        <v>508</v>
      </c>
      <c r="K2545" s="68" t="s">
        <v>5527</v>
      </c>
    </row>
    <row r="2546" spans="2:11" ht="14.25" hidden="1" customHeight="1">
      <c r="B2546" s="364">
        <v>45820</v>
      </c>
      <c r="C2546" s="365">
        <v>45997</v>
      </c>
      <c r="D2546" s="68" t="s">
        <v>1750</v>
      </c>
      <c r="E2546" s="68" t="s">
        <v>1977</v>
      </c>
      <c r="F2546" s="68">
        <v>14462</v>
      </c>
      <c r="G2546" s="366">
        <v>0.18402777777777779</v>
      </c>
      <c r="H2546" s="366">
        <v>0.19791666666666666</v>
      </c>
      <c r="I2546" s="68" t="s">
        <v>6380</v>
      </c>
      <c r="J2546" s="68" t="s">
        <v>6381</v>
      </c>
      <c r="K2546" s="68" t="s">
        <v>7415</v>
      </c>
    </row>
    <row r="2547" spans="2:11" ht="14.25" hidden="1" customHeight="1">
      <c r="B2547" s="364">
        <v>45820</v>
      </c>
      <c r="C2547" s="68" t="s">
        <v>7416</v>
      </c>
      <c r="D2547" s="68" t="s">
        <v>1875</v>
      </c>
      <c r="E2547" s="68" t="s">
        <v>2004</v>
      </c>
      <c r="F2547" s="68">
        <v>3946</v>
      </c>
      <c r="G2547" s="68">
        <v>11</v>
      </c>
      <c r="H2547" s="68">
        <v>11.25</v>
      </c>
      <c r="I2547" s="68" t="s">
        <v>7417</v>
      </c>
      <c r="J2547" s="68" t="s">
        <v>7418</v>
      </c>
      <c r="K2547" s="68" t="s">
        <v>7419</v>
      </c>
    </row>
    <row r="2548" spans="2:11" ht="14.25" hidden="1" customHeight="1">
      <c r="B2548" s="364">
        <v>45820</v>
      </c>
      <c r="C2548" s="365">
        <v>45997</v>
      </c>
      <c r="D2548" s="68" t="s">
        <v>1729</v>
      </c>
      <c r="E2548" s="68" t="s">
        <v>1977</v>
      </c>
      <c r="F2548" s="68">
        <v>12340</v>
      </c>
      <c r="G2548" s="366">
        <v>0.79166666666666663</v>
      </c>
      <c r="H2548" s="366">
        <v>0.11805555555555555</v>
      </c>
      <c r="I2548" s="68" t="s">
        <v>7420</v>
      </c>
      <c r="J2548" s="68" t="s">
        <v>7421</v>
      </c>
      <c r="K2548" s="68" t="s">
        <v>7422</v>
      </c>
    </row>
    <row r="2549" spans="2:11" ht="14.25" hidden="1" customHeight="1">
      <c r="B2549" s="364">
        <v>45820</v>
      </c>
      <c r="C2549" s="365">
        <v>45997</v>
      </c>
      <c r="D2549" s="68" t="s">
        <v>96</v>
      </c>
      <c r="E2549" s="68" t="s">
        <v>1977</v>
      </c>
      <c r="F2549" s="68">
        <v>0</v>
      </c>
      <c r="G2549" s="366">
        <v>0.91666666666666663</v>
      </c>
      <c r="H2549" s="366">
        <v>0</v>
      </c>
      <c r="I2549" s="68" t="s">
        <v>7423</v>
      </c>
      <c r="J2549" s="68" t="s">
        <v>7424</v>
      </c>
      <c r="K2549" s="68" t="s">
        <v>2006</v>
      </c>
    </row>
    <row r="2550" spans="2:11" ht="14.25" hidden="1" customHeight="1">
      <c r="B2550" s="364">
        <v>45821</v>
      </c>
      <c r="C2550" s="68" t="s">
        <v>7416</v>
      </c>
      <c r="D2550" s="68" t="s">
        <v>1801</v>
      </c>
      <c r="E2550" s="68" t="s">
        <v>1987</v>
      </c>
      <c r="F2550" s="68">
        <v>12053</v>
      </c>
      <c r="G2550" s="366">
        <v>0.30902777777777779</v>
      </c>
      <c r="H2550" s="366">
        <v>0.47916666666666669</v>
      </c>
      <c r="I2550" s="68" t="s">
        <v>7425</v>
      </c>
      <c r="J2550" s="68" t="s">
        <v>7426</v>
      </c>
      <c r="K2550" s="68" t="s">
        <v>7427</v>
      </c>
    </row>
    <row r="2551" spans="2:11" ht="14.25" hidden="1" customHeight="1">
      <c r="B2551" s="364">
        <v>45821</v>
      </c>
      <c r="C2551" s="68" t="s">
        <v>7416</v>
      </c>
      <c r="D2551" s="68" t="s">
        <v>1830</v>
      </c>
      <c r="E2551" s="68" t="s">
        <v>1987</v>
      </c>
      <c r="F2551" s="68">
        <v>6986</v>
      </c>
      <c r="G2551" s="366">
        <v>0.42083333333333334</v>
      </c>
      <c r="H2551" s="366">
        <v>0.43611111111111112</v>
      </c>
      <c r="I2551" s="68" t="s">
        <v>712</v>
      </c>
      <c r="J2551" s="68" t="s">
        <v>7428</v>
      </c>
      <c r="K2551" s="68" t="s">
        <v>2831</v>
      </c>
    </row>
    <row r="2552" spans="2:11" ht="14.25" hidden="1" customHeight="1">
      <c r="B2552" s="364">
        <v>45821</v>
      </c>
      <c r="C2552" s="68" t="s">
        <v>7416</v>
      </c>
      <c r="D2552" s="68" t="s">
        <v>1743</v>
      </c>
      <c r="E2552" s="68" t="s">
        <v>1977</v>
      </c>
      <c r="F2552" s="68">
        <v>0</v>
      </c>
      <c r="G2552" s="68">
        <v>7</v>
      </c>
      <c r="H2552" s="68">
        <v>15</v>
      </c>
      <c r="I2552" s="68" t="s">
        <v>7429</v>
      </c>
      <c r="J2552" s="68" t="s">
        <v>7430</v>
      </c>
      <c r="K2552" s="68" t="s">
        <v>7431</v>
      </c>
    </row>
    <row r="2553" spans="2:11" ht="14.25" hidden="1" customHeight="1">
      <c r="B2553" s="364">
        <v>45821</v>
      </c>
      <c r="C2553" s="68" t="s">
        <v>7416</v>
      </c>
      <c r="D2553" s="68" t="s">
        <v>1849</v>
      </c>
      <c r="E2553" s="68" t="s">
        <v>2004</v>
      </c>
      <c r="F2553" s="68">
        <v>0</v>
      </c>
      <c r="G2553" s="68">
        <v>9</v>
      </c>
      <c r="H2553" s="68">
        <v>9.5500000000000007</v>
      </c>
      <c r="I2553" s="68" t="s">
        <v>3191</v>
      </c>
      <c r="J2553" s="68" t="s">
        <v>7432</v>
      </c>
      <c r="K2553" s="68" t="s">
        <v>5735</v>
      </c>
    </row>
    <row r="2554" spans="2:11" ht="14.25" hidden="1" customHeight="1">
      <c r="B2554" s="364">
        <v>45821</v>
      </c>
      <c r="C2554" s="68" t="s">
        <v>7416</v>
      </c>
      <c r="D2554" s="68" t="s">
        <v>1745</v>
      </c>
      <c r="E2554" s="68" t="s">
        <v>2004</v>
      </c>
      <c r="F2554" s="68">
        <v>0</v>
      </c>
      <c r="G2554" s="68">
        <v>9.3000000000000007</v>
      </c>
      <c r="H2554" s="68">
        <v>9.4499999999999993</v>
      </c>
      <c r="I2554" s="68" t="s">
        <v>7433</v>
      </c>
      <c r="J2554" s="68" t="s">
        <v>7434</v>
      </c>
      <c r="K2554" s="68" t="s">
        <v>5735</v>
      </c>
    </row>
    <row r="2555" spans="2:11" ht="14.25" hidden="1" customHeight="1">
      <c r="B2555" s="364">
        <v>45821</v>
      </c>
      <c r="C2555" s="68" t="s">
        <v>7416</v>
      </c>
      <c r="D2555" s="68" t="s">
        <v>1734</v>
      </c>
      <c r="E2555" s="68" t="s">
        <v>1977</v>
      </c>
      <c r="F2555" s="68">
        <v>12468</v>
      </c>
      <c r="G2555" s="68">
        <v>13</v>
      </c>
      <c r="H2555" s="68">
        <v>14</v>
      </c>
      <c r="I2555" s="68" t="s">
        <v>3191</v>
      </c>
      <c r="J2555" s="68" t="s">
        <v>7435</v>
      </c>
      <c r="K2555" s="68" t="s">
        <v>5735</v>
      </c>
    </row>
    <row r="2556" spans="2:11" ht="14.25" hidden="1" customHeight="1">
      <c r="B2556" s="364">
        <v>45821</v>
      </c>
      <c r="C2556" s="68" t="s">
        <v>7416</v>
      </c>
      <c r="D2556" s="68" t="s">
        <v>96</v>
      </c>
      <c r="E2556" s="68" t="s">
        <v>1977</v>
      </c>
      <c r="F2556" s="68">
        <v>12548</v>
      </c>
      <c r="G2556" s="68">
        <v>15.3</v>
      </c>
      <c r="H2556" s="68">
        <v>16.3</v>
      </c>
      <c r="I2556" s="68" t="s">
        <v>7436</v>
      </c>
      <c r="J2556" s="68" t="s">
        <v>7437</v>
      </c>
      <c r="K2556" s="68" t="s">
        <v>7438</v>
      </c>
    </row>
    <row r="2557" spans="2:11" ht="14.25" hidden="1" customHeight="1">
      <c r="B2557" s="364">
        <v>45821</v>
      </c>
      <c r="C2557" s="68" t="s">
        <v>7416</v>
      </c>
      <c r="D2557" s="68" t="s">
        <v>1871</v>
      </c>
      <c r="E2557" s="68" t="s">
        <v>2004</v>
      </c>
      <c r="F2557" s="68">
        <v>4028</v>
      </c>
      <c r="G2557" s="366">
        <v>0.62847222222222221</v>
      </c>
      <c r="H2557" s="366">
        <v>0.76736111111111116</v>
      </c>
      <c r="I2557" s="68" t="s">
        <v>2236</v>
      </c>
      <c r="J2557" s="68" t="s">
        <v>7439</v>
      </c>
      <c r="K2557" s="68" t="s">
        <v>2076</v>
      </c>
    </row>
    <row r="2558" spans="2:11" ht="14.25" hidden="1" customHeight="1">
      <c r="B2558" s="364">
        <v>45821</v>
      </c>
      <c r="C2558" s="68" t="s">
        <v>7416</v>
      </c>
      <c r="D2558" s="68" t="s">
        <v>1841</v>
      </c>
      <c r="E2558" s="68" t="s">
        <v>2004</v>
      </c>
      <c r="F2558" s="68" t="s">
        <v>379</v>
      </c>
      <c r="G2558" s="366">
        <v>0.30208333333333331</v>
      </c>
      <c r="H2558" s="366">
        <v>0.40277777777777779</v>
      </c>
      <c r="I2558" s="68" t="s">
        <v>7440</v>
      </c>
      <c r="J2558" s="68" t="s">
        <v>7441</v>
      </c>
      <c r="K2558" s="68" t="s">
        <v>7442</v>
      </c>
    </row>
    <row r="2559" spans="2:11" ht="14.25" hidden="1" customHeight="1">
      <c r="B2559" s="364">
        <v>45821</v>
      </c>
      <c r="C2559" s="68" t="s">
        <v>7416</v>
      </c>
      <c r="D2559" s="68" t="s">
        <v>1851</v>
      </c>
      <c r="E2559" s="68" t="s">
        <v>2004</v>
      </c>
      <c r="F2559" s="68" t="s">
        <v>379</v>
      </c>
      <c r="G2559" s="68" t="s">
        <v>7443</v>
      </c>
      <c r="H2559" s="366">
        <v>0.61458333333333337</v>
      </c>
      <c r="I2559" s="68" t="s">
        <v>7444</v>
      </c>
      <c r="J2559" s="68" t="s">
        <v>7445</v>
      </c>
      <c r="K2559" s="68" t="s">
        <v>7446</v>
      </c>
    </row>
    <row r="2560" spans="2:11" ht="14.25" hidden="1" customHeight="1">
      <c r="B2560" s="364">
        <v>45821</v>
      </c>
      <c r="C2560" s="365">
        <v>45967</v>
      </c>
      <c r="D2560" s="68" t="s">
        <v>1742</v>
      </c>
      <c r="E2560" s="68" t="s">
        <v>1977</v>
      </c>
      <c r="F2560" s="68" t="s">
        <v>379</v>
      </c>
      <c r="G2560" s="68">
        <v>21</v>
      </c>
      <c r="H2560" s="68">
        <v>21.2</v>
      </c>
      <c r="I2560" s="68" t="s">
        <v>304</v>
      </c>
      <c r="J2560" s="68" t="s">
        <v>3969</v>
      </c>
      <c r="K2560" s="68" t="s">
        <v>5103</v>
      </c>
    </row>
    <row r="2561" spans="2:11" ht="14.25" hidden="1" customHeight="1">
      <c r="B2561" s="364">
        <v>45821</v>
      </c>
      <c r="C2561" s="365">
        <v>45967</v>
      </c>
      <c r="D2561" s="68" t="s">
        <v>1745</v>
      </c>
      <c r="E2561" s="68" t="s">
        <v>1977</v>
      </c>
      <c r="F2561" s="68" t="s">
        <v>379</v>
      </c>
      <c r="G2561" s="68">
        <v>20</v>
      </c>
      <c r="H2561" s="68">
        <v>20.399999999999999</v>
      </c>
      <c r="I2561" s="68" t="s">
        <v>7447</v>
      </c>
      <c r="J2561" s="68" t="s">
        <v>4311</v>
      </c>
      <c r="K2561" s="68" t="s">
        <v>5457</v>
      </c>
    </row>
    <row r="2562" spans="2:11" ht="14.25" hidden="1" customHeight="1">
      <c r="B2562" s="364">
        <v>45821</v>
      </c>
      <c r="C2562" s="365">
        <v>45997</v>
      </c>
      <c r="D2562" s="68" t="s">
        <v>1846</v>
      </c>
      <c r="E2562" s="68" t="s">
        <v>2004</v>
      </c>
      <c r="F2562" s="68" t="s">
        <v>379</v>
      </c>
      <c r="G2562" s="68">
        <v>21</v>
      </c>
      <c r="H2562" s="68">
        <v>23.3</v>
      </c>
      <c r="I2562" s="68" t="s">
        <v>7448</v>
      </c>
      <c r="J2562" s="68" t="s">
        <v>7449</v>
      </c>
      <c r="K2562" s="68" t="s">
        <v>7450</v>
      </c>
    </row>
    <row r="2563" spans="2:11" ht="14.25" hidden="1" customHeight="1">
      <c r="B2563" s="364">
        <v>45821</v>
      </c>
      <c r="C2563" s="68" t="s">
        <v>7416</v>
      </c>
      <c r="D2563" s="68" t="s">
        <v>1863</v>
      </c>
      <c r="E2563" s="68" t="s">
        <v>2004</v>
      </c>
      <c r="F2563" s="68">
        <v>3769</v>
      </c>
      <c r="G2563" s="366">
        <v>0.33333333333333331</v>
      </c>
      <c r="H2563" s="366">
        <v>0.58333333333333337</v>
      </c>
      <c r="I2563" s="68" t="s">
        <v>7451</v>
      </c>
      <c r="J2563" s="68" t="s">
        <v>7452</v>
      </c>
      <c r="K2563" s="68" t="s">
        <v>7453</v>
      </c>
    </row>
    <row r="2564" spans="2:11" ht="14.25" hidden="1" customHeight="1">
      <c r="B2564" s="364">
        <v>45821</v>
      </c>
      <c r="C2564" s="68" t="s">
        <v>7416</v>
      </c>
      <c r="D2564" s="68" t="s">
        <v>1744</v>
      </c>
      <c r="E2564" s="68" t="s">
        <v>1977</v>
      </c>
      <c r="F2564" s="68">
        <v>13233</v>
      </c>
      <c r="G2564" s="366">
        <v>0.41666666666666669</v>
      </c>
      <c r="H2564" s="366">
        <v>0.57291666666666663</v>
      </c>
      <c r="I2564" s="68" t="s">
        <v>7454</v>
      </c>
      <c r="J2564" s="68" t="s">
        <v>7455</v>
      </c>
      <c r="K2564" s="68" t="s">
        <v>7456</v>
      </c>
    </row>
    <row r="2565" spans="2:11" ht="14.25" hidden="1" customHeight="1">
      <c r="B2565" s="364">
        <v>45821</v>
      </c>
      <c r="C2565" s="68" t="s">
        <v>7416</v>
      </c>
      <c r="D2565" s="68" t="s">
        <v>1851</v>
      </c>
      <c r="E2565" s="68" t="s">
        <v>2004</v>
      </c>
      <c r="F2565" s="68">
        <v>4283</v>
      </c>
      <c r="G2565" s="68">
        <v>22</v>
      </c>
      <c r="H2565" s="68">
        <v>22.4</v>
      </c>
      <c r="I2565" s="68" t="s">
        <v>7457</v>
      </c>
      <c r="J2565" s="68" t="s">
        <v>7458</v>
      </c>
      <c r="K2565" s="68" t="s">
        <v>5103</v>
      </c>
    </row>
    <row r="2566" spans="2:11" ht="14.25" hidden="1" customHeight="1">
      <c r="B2566" s="364">
        <v>45821</v>
      </c>
      <c r="C2566" s="68" t="s">
        <v>7416</v>
      </c>
      <c r="D2566" s="68" t="s">
        <v>1855</v>
      </c>
      <c r="E2566" s="68" t="s">
        <v>2004</v>
      </c>
      <c r="F2566" s="68">
        <v>5147</v>
      </c>
      <c r="G2566" s="68">
        <v>22</v>
      </c>
      <c r="H2566" s="68">
        <v>23</v>
      </c>
      <c r="I2566" s="68" t="s">
        <v>7459</v>
      </c>
      <c r="J2566" s="68" t="s">
        <v>7460</v>
      </c>
      <c r="K2566" s="68" t="s">
        <v>5103</v>
      </c>
    </row>
    <row r="2567" spans="2:11" ht="14.25" hidden="1" customHeight="1">
      <c r="B2567" s="364">
        <v>45821</v>
      </c>
      <c r="C2567" s="68" t="s">
        <v>7416</v>
      </c>
      <c r="D2567" s="68" t="s">
        <v>1743</v>
      </c>
      <c r="E2567" s="68" t="s">
        <v>1977</v>
      </c>
      <c r="F2567" s="68">
        <v>12848</v>
      </c>
      <c r="G2567" s="68">
        <v>1954</v>
      </c>
      <c r="H2567" s="68">
        <v>2243</v>
      </c>
      <c r="I2567" s="68" t="s">
        <v>7461</v>
      </c>
      <c r="J2567" s="68" t="s">
        <v>7462</v>
      </c>
      <c r="K2567" s="68" t="s">
        <v>7463</v>
      </c>
    </row>
    <row r="2568" spans="2:11" ht="14.25" hidden="1" customHeight="1">
      <c r="B2568" s="364">
        <v>45821</v>
      </c>
      <c r="C2568" s="68" t="s">
        <v>7416</v>
      </c>
      <c r="D2568" s="68" t="s">
        <v>1866</v>
      </c>
      <c r="E2568" s="68" t="s">
        <v>2004</v>
      </c>
      <c r="F2568" s="68">
        <v>4055</v>
      </c>
      <c r="G2568" s="366">
        <v>0.79166666666666663</v>
      </c>
      <c r="H2568" s="366">
        <v>0.95833333333333337</v>
      </c>
      <c r="I2568" s="68" t="s">
        <v>7464</v>
      </c>
      <c r="J2568" s="68" t="s">
        <v>7465</v>
      </c>
      <c r="K2568" s="68" t="s">
        <v>4227</v>
      </c>
    </row>
    <row r="2569" spans="2:11" ht="14.25" hidden="1" customHeight="1">
      <c r="B2569" s="364">
        <v>45821</v>
      </c>
      <c r="C2569" s="68" t="s">
        <v>7416</v>
      </c>
      <c r="D2569" s="68" t="s">
        <v>213</v>
      </c>
      <c r="E2569" s="68" t="s">
        <v>1977</v>
      </c>
      <c r="F2569" s="68">
        <v>13559</v>
      </c>
      <c r="G2569" s="366">
        <v>0.90763888888888888</v>
      </c>
      <c r="H2569" s="366">
        <v>0.9145833333333333</v>
      </c>
      <c r="I2569" s="68" t="s">
        <v>7466</v>
      </c>
      <c r="J2569" s="68" t="s">
        <v>7467</v>
      </c>
      <c r="K2569" s="68" t="s">
        <v>2269</v>
      </c>
    </row>
    <row r="2570" spans="2:11" ht="14.25" hidden="1" customHeight="1">
      <c r="B2570" s="364">
        <v>45821</v>
      </c>
      <c r="C2570" s="68" t="s">
        <v>7416</v>
      </c>
      <c r="D2570" s="68" t="s">
        <v>1730</v>
      </c>
      <c r="E2570" s="68" t="s">
        <v>1977</v>
      </c>
      <c r="F2570" s="68">
        <v>14360</v>
      </c>
      <c r="G2570" s="366">
        <v>0.89027777777777772</v>
      </c>
      <c r="H2570" s="366">
        <v>0.92361111111111116</v>
      </c>
      <c r="I2570" s="68" t="s">
        <v>7468</v>
      </c>
      <c r="J2570" s="68" t="s">
        <v>7469</v>
      </c>
      <c r="K2570" s="68" t="s">
        <v>6583</v>
      </c>
    </row>
    <row r="2571" spans="2:11" ht="14.25" hidden="1" customHeight="1">
      <c r="B2571" s="364">
        <v>45821</v>
      </c>
      <c r="C2571" s="68" t="s">
        <v>7416</v>
      </c>
      <c r="D2571" s="68" t="s">
        <v>1879</v>
      </c>
      <c r="E2571" s="68" t="s">
        <v>2004</v>
      </c>
      <c r="F2571" s="68">
        <v>4213</v>
      </c>
      <c r="G2571" s="366">
        <v>0.8041666666666667</v>
      </c>
      <c r="H2571" s="366">
        <v>0.92222222222222228</v>
      </c>
      <c r="I2571" s="68" t="s">
        <v>7470</v>
      </c>
      <c r="J2571" s="68" t="s">
        <v>7471</v>
      </c>
      <c r="K2571" s="68" t="s">
        <v>2269</v>
      </c>
    </row>
    <row r="2572" spans="2:11" ht="14.25" hidden="1" customHeight="1">
      <c r="B2572" s="364">
        <v>45821</v>
      </c>
      <c r="C2572" s="68" t="s">
        <v>7416</v>
      </c>
      <c r="D2572" s="68" t="s">
        <v>1876</v>
      </c>
      <c r="E2572" s="68" t="s">
        <v>2004</v>
      </c>
      <c r="F2572" s="68">
        <v>3714</v>
      </c>
      <c r="G2572" s="366">
        <v>0.88541666666666663</v>
      </c>
      <c r="H2572" s="366">
        <v>0.95138888888888884</v>
      </c>
      <c r="I2572" s="68" t="s">
        <v>7472</v>
      </c>
      <c r="J2572" s="68" t="s">
        <v>7473</v>
      </c>
      <c r="K2572" s="68" t="s">
        <v>2269</v>
      </c>
    </row>
    <row r="2573" spans="2:11" ht="14.25" hidden="1" customHeight="1">
      <c r="B2573" s="364">
        <v>45821</v>
      </c>
      <c r="C2573" s="68" t="s">
        <v>7416</v>
      </c>
      <c r="D2573" s="68" t="s">
        <v>1728</v>
      </c>
      <c r="E2573" s="68" t="s">
        <v>1977</v>
      </c>
      <c r="F2573" s="68">
        <v>15022</v>
      </c>
      <c r="G2573" s="366">
        <v>0.79166666666666663</v>
      </c>
      <c r="H2573" s="366">
        <v>7.1527777777777773E-2</v>
      </c>
      <c r="I2573" s="68" t="s">
        <v>3581</v>
      </c>
      <c r="J2573" s="68" t="s">
        <v>7474</v>
      </c>
      <c r="K2573" s="68" t="s">
        <v>3717</v>
      </c>
    </row>
    <row r="2574" spans="2:11" ht="14.25" hidden="1" customHeight="1">
      <c r="B2574" s="364">
        <v>45821</v>
      </c>
      <c r="C2574" s="68" t="s">
        <v>7416</v>
      </c>
      <c r="D2574" s="68" t="s">
        <v>1879</v>
      </c>
      <c r="E2574" s="68" t="s">
        <v>2004</v>
      </c>
      <c r="F2574" s="68">
        <v>4213</v>
      </c>
      <c r="G2574" s="366">
        <v>0.79166666666666663</v>
      </c>
      <c r="H2574" s="366">
        <v>0.89652777777777781</v>
      </c>
      <c r="I2574" s="68" t="s">
        <v>1282</v>
      </c>
      <c r="J2574" s="68" t="s">
        <v>5591</v>
      </c>
      <c r="K2574" s="68" t="s">
        <v>7475</v>
      </c>
    </row>
    <row r="2575" spans="2:11" ht="14.25" hidden="1" customHeight="1">
      <c r="B2575" s="364">
        <v>45821</v>
      </c>
      <c r="C2575" s="68" t="s">
        <v>7416</v>
      </c>
      <c r="D2575" s="68" t="s">
        <v>7476</v>
      </c>
      <c r="E2575" s="68" t="s">
        <v>3180</v>
      </c>
      <c r="F2575" s="68">
        <v>13173.6</v>
      </c>
      <c r="G2575" s="366">
        <v>0.89583333333333337</v>
      </c>
      <c r="H2575" s="366">
        <v>0.92152777777777772</v>
      </c>
      <c r="I2575" s="68" t="s">
        <v>5305</v>
      </c>
      <c r="J2575" s="68" t="s">
        <v>5306</v>
      </c>
      <c r="K2575" s="68" t="s">
        <v>7475</v>
      </c>
    </row>
    <row r="2576" spans="2:11" ht="14.25" hidden="1" customHeight="1">
      <c r="B2576" s="364">
        <v>45821</v>
      </c>
      <c r="C2576" s="68" t="s">
        <v>7416</v>
      </c>
      <c r="D2576" s="68" t="s">
        <v>1839</v>
      </c>
      <c r="E2576" s="68" t="s">
        <v>2004</v>
      </c>
      <c r="F2576" s="68">
        <v>5552</v>
      </c>
      <c r="G2576" s="366">
        <v>0.14930555555555555</v>
      </c>
      <c r="H2576" s="366">
        <v>0.16319444444444445</v>
      </c>
      <c r="I2576" s="68" t="s">
        <v>5322</v>
      </c>
      <c r="J2576" s="68" t="s">
        <v>5323</v>
      </c>
      <c r="K2576" s="68" t="s">
        <v>7477</v>
      </c>
    </row>
    <row r="2577" spans="2:11" ht="14.25" hidden="1" customHeight="1">
      <c r="B2577" s="364">
        <v>45821</v>
      </c>
      <c r="C2577" s="68" t="s">
        <v>7478</v>
      </c>
      <c r="D2577" s="68" t="s">
        <v>1858</v>
      </c>
      <c r="E2577" s="68" t="s">
        <v>2004</v>
      </c>
      <c r="F2577" s="68" t="s">
        <v>379</v>
      </c>
      <c r="G2577" s="68">
        <v>4</v>
      </c>
      <c r="H2577" s="68">
        <v>4.58</v>
      </c>
      <c r="I2577" s="68" t="s">
        <v>7479</v>
      </c>
      <c r="J2577" s="68" t="s">
        <v>7480</v>
      </c>
      <c r="K2577" s="68" t="s">
        <v>5103</v>
      </c>
    </row>
    <row r="2578" spans="2:11" ht="14.25" hidden="1" customHeight="1">
      <c r="B2578" s="364">
        <v>45821</v>
      </c>
      <c r="C2578" s="68" t="s">
        <v>7478</v>
      </c>
      <c r="D2578" s="68" t="s">
        <v>1800</v>
      </c>
      <c r="E2578" s="68" t="s">
        <v>1987</v>
      </c>
      <c r="F2578" s="68">
        <v>10901</v>
      </c>
      <c r="G2578" s="68">
        <v>4.4000000000000004</v>
      </c>
      <c r="H2578" s="68">
        <v>5.2</v>
      </c>
      <c r="I2578" s="68" t="s">
        <v>7481</v>
      </c>
      <c r="J2578" s="68" t="s">
        <v>7482</v>
      </c>
      <c r="K2578" s="68" t="s">
        <v>3161</v>
      </c>
    </row>
    <row r="2579" spans="2:11" ht="14.25" hidden="1" customHeight="1">
      <c r="B2579" s="364">
        <v>45821</v>
      </c>
      <c r="C2579" s="68" t="s">
        <v>7416</v>
      </c>
      <c r="D2579" s="68" t="s">
        <v>1836</v>
      </c>
      <c r="E2579" s="68" t="s">
        <v>1987</v>
      </c>
      <c r="F2579" s="68">
        <v>6917</v>
      </c>
      <c r="G2579" s="68">
        <v>23</v>
      </c>
      <c r="H2579" s="68">
        <v>23.4</v>
      </c>
      <c r="I2579" s="68" t="s">
        <v>7483</v>
      </c>
      <c r="J2579" s="68" t="s">
        <v>7482</v>
      </c>
      <c r="K2579" s="68" t="s">
        <v>3161</v>
      </c>
    </row>
    <row r="2580" spans="2:11" ht="14.25" hidden="1" customHeight="1">
      <c r="B2580" s="364">
        <v>45821</v>
      </c>
      <c r="C2580" s="68" t="s">
        <v>7416</v>
      </c>
      <c r="D2580" s="68" t="s">
        <v>1805</v>
      </c>
      <c r="E2580" s="68" t="s">
        <v>1987</v>
      </c>
      <c r="F2580" s="68">
        <v>12035</v>
      </c>
      <c r="G2580" s="68">
        <v>19</v>
      </c>
      <c r="H2580" s="68">
        <v>20.399999999999999</v>
      </c>
      <c r="I2580" s="68" t="s">
        <v>7484</v>
      </c>
      <c r="J2580" s="68" t="s">
        <v>7485</v>
      </c>
      <c r="K2580" s="68" t="s">
        <v>2857</v>
      </c>
    </row>
    <row r="2581" spans="2:11" ht="14.25" hidden="1" customHeight="1">
      <c r="B2581" s="364">
        <v>45821</v>
      </c>
      <c r="C2581" s="68" t="s">
        <v>7416</v>
      </c>
      <c r="D2581" s="68" t="s">
        <v>1843</v>
      </c>
      <c r="E2581" s="68" t="s">
        <v>2004</v>
      </c>
      <c r="F2581" s="68">
        <v>5634</v>
      </c>
      <c r="G2581" s="68">
        <v>21.2</v>
      </c>
      <c r="H2581" s="68">
        <v>22</v>
      </c>
      <c r="I2581" s="68" t="s">
        <v>7486</v>
      </c>
      <c r="J2581" s="68" t="s">
        <v>7487</v>
      </c>
      <c r="K2581" s="68" t="s">
        <v>2857</v>
      </c>
    </row>
    <row r="2582" spans="2:11" ht="14.25" hidden="1" customHeight="1">
      <c r="B2582" s="364">
        <v>45821</v>
      </c>
      <c r="C2582" s="68" t="s">
        <v>7416</v>
      </c>
      <c r="D2582" s="68" t="s">
        <v>1876</v>
      </c>
      <c r="E2582" s="68" t="s">
        <v>2004</v>
      </c>
      <c r="F2582" s="68">
        <v>3714</v>
      </c>
      <c r="G2582" s="68">
        <v>22.3</v>
      </c>
      <c r="H2582" s="68">
        <v>23</v>
      </c>
      <c r="I2582" s="68" t="s">
        <v>7488</v>
      </c>
      <c r="J2582" s="68" t="s">
        <v>7489</v>
      </c>
      <c r="K2582" s="68" t="s">
        <v>2857</v>
      </c>
    </row>
    <row r="2583" spans="2:11" ht="14.25" hidden="1" customHeight="1">
      <c r="B2583" s="364">
        <v>45821</v>
      </c>
      <c r="C2583" s="68" t="s">
        <v>7478</v>
      </c>
      <c r="D2583" s="68" t="s">
        <v>1818</v>
      </c>
      <c r="E2583" s="68" t="s">
        <v>1987</v>
      </c>
      <c r="F2583" s="68">
        <v>7223</v>
      </c>
      <c r="G2583" s="68">
        <v>0</v>
      </c>
      <c r="H2583" s="68">
        <v>4.2</v>
      </c>
      <c r="I2583" s="68" t="s">
        <v>7490</v>
      </c>
      <c r="J2583" s="68" t="s">
        <v>7491</v>
      </c>
      <c r="K2583" s="68" t="s">
        <v>2857</v>
      </c>
    </row>
    <row r="2584" spans="2:11" ht="14.25" hidden="1" customHeight="1">
      <c r="B2584" s="364">
        <v>45821</v>
      </c>
      <c r="C2584" s="68" t="s">
        <v>7478</v>
      </c>
      <c r="D2584" s="68" t="s">
        <v>1818</v>
      </c>
      <c r="E2584" s="68" t="s">
        <v>1987</v>
      </c>
      <c r="F2584" s="68">
        <v>12.35</v>
      </c>
      <c r="G2584" s="68">
        <v>0</v>
      </c>
      <c r="H2584" s="68">
        <v>3.16</v>
      </c>
      <c r="I2584" s="68" t="s">
        <v>7490</v>
      </c>
      <c r="J2584" s="68" t="s">
        <v>7491</v>
      </c>
      <c r="K2584" s="68" t="s">
        <v>7492</v>
      </c>
    </row>
    <row r="2585" spans="2:11" ht="14.25" hidden="1" customHeight="1">
      <c r="B2585" s="364">
        <v>45822</v>
      </c>
      <c r="C2585" s="68" t="s">
        <v>7478</v>
      </c>
      <c r="D2585" s="68" t="s">
        <v>1767</v>
      </c>
      <c r="E2585" s="68" t="s">
        <v>1977</v>
      </c>
      <c r="F2585" s="68">
        <v>13724</v>
      </c>
      <c r="G2585" s="68">
        <v>7.4</v>
      </c>
      <c r="H2585" s="68">
        <v>8.1</v>
      </c>
      <c r="I2585" s="68" t="s">
        <v>7493</v>
      </c>
      <c r="J2585" s="68" t="s">
        <v>7494</v>
      </c>
      <c r="K2585" s="68" t="s">
        <v>7495</v>
      </c>
    </row>
    <row r="2586" spans="2:11" ht="14.25" hidden="1" customHeight="1">
      <c r="B2586" s="364">
        <v>45822</v>
      </c>
      <c r="C2586" s="68" t="s">
        <v>7478</v>
      </c>
      <c r="D2586" s="68" t="s">
        <v>1741</v>
      </c>
      <c r="E2586" s="68" t="s">
        <v>1977</v>
      </c>
      <c r="F2586" s="68">
        <v>10987</v>
      </c>
      <c r="G2586" s="366">
        <v>0.29166666666666669</v>
      </c>
      <c r="H2586" s="366">
        <v>0.36458333333333331</v>
      </c>
      <c r="I2586" s="68" t="s">
        <v>7496</v>
      </c>
      <c r="J2586" s="68" t="s">
        <v>7497</v>
      </c>
      <c r="K2586" s="68" t="s">
        <v>7498</v>
      </c>
    </row>
    <row r="2587" spans="2:11" ht="14.25" hidden="1" customHeight="1">
      <c r="B2587" s="364">
        <v>45822</v>
      </c>
      <c r="C2587" s="68" t="s">
        <v>7478</v>
      </c>
      <c r="D2587" s="68" t="s">
        <v>92</v>
      </c>
      <c r="E2587" s="68" t="s">
        <v>1977</v>
      </c>
      <c r="F2587" s="68">
        <v>0</v>
      </c>
      <c r="G2587" s="68">
        <v>7</v>
      </c>
      <c r="H2587" s="68">
        <v>8.5500000000000007</v>
      </c>
      <c r="I2587" s="68" t="s">
        <v>7499</v>
      </c>
      <c r="J2587" s="68" t="s">
        <v>7500</v>
      </c>
      <c r="K2587" s="68" t="s">
        <v>5407</v>
      </c>
    </row>
    <row r="2588" spans="2:11" ht="14.25" hidden="1" customHeight="1">
      <c r="B2588" s="364">
        <v>45822</v>
      </c>
      <c r="C2588" s="68" t="s">
        <v>7416</v>
      </c>
      <c r="D2588" s="68" t="s">
        <v>91</v>
      </c>
      <c r="E2588" s="68" t="s">
        <v>1977</v>
      </c>
      <c r="F2588" s="68">
        <v>15072</v>
      </c>
      <c r="G2588" s="366">
        <v>0.3125</v>
      </c>
      <c r="H2588" s="366">
        <v>0.375</v>
      </c>
      <c r="I2588" s="68" t="s">
        <v>7501</v>
      </c>
      <c r="J2588" s="68" t="s">
        <v>3617</v>
      </c>
      <c r="K2588" s="68" t="s">
        <v>7502</v>
      </c>
    </row>
    <row r="2589" spans="2:11" ht="14.25" hidden="1" customHeight="1">
      <c r="B2589" s="364">
        <v>45822</v>
      </c>
      <c r="C2589" s="68" t="s">
        <v>7416</v>
      </c>
      <c r="D2589" s="68" t="s">
        <v>1846</v>
      </c>
      <c r="E2589" s="68" t="s">
        <v>2004</v>
      </c>
      <c r="F2589" s="68">
        <v>3859</v>
      </c>
      <c r="G2589" s="366">
        <v>0.34722222222222221</v>
      </c>
      <c r="H2589" s="366">
        <v>0.41597222222222224</v>
      </c>
      <c r="I2589" s="68" t="s">
        <v>6010</v>
      </c>
      <c r="J2589" s="68" t="s">
        <v>7503</v>
      </c>
      <c r="K2589" s="68" t="s">
        <v>7504</v>
      </c>
    </row>
    <row r="2590" spans="2:11" ht="14.25" hidden="1" customHeight="1">
      <c r="B2590" s="364">
        <v>45822</v>
      </c>
      <c r="C2590" s="68" t="s">
        <v>7416</v>
      </c>
      <c r="D2590" s="68" t="s">
        <v>1744</v>
      </c>
      <c r="E2590" s="68" t="s">
        <v>1977</v>
      </c>
      <c r="F2590" s="68">
        <v>13233</v>
      </c>
      <c r="G2590" s="366">
        <v>0.54166666666666663</v>
      </c>
      <c r="H2590" s="366">
        <v>0.58680555555555558</v>
      </c>
      <c r="I2590" s="68" t="s">
        <v>6019</v>
      </c>
      <c r="J2590" s="68" t="s">
        <v>3663</v>
      </c>
      <c r="K2590" s="68" t="s">
        <v>7505</v>
      </c>
    </row>
    <row r="2591" spans="2:11" ht="14.25" hidden="1" customHeight="1">
      <c r="B2591" s="364">
        <v>45822</v>
      </c>
      <c r="C2591" s="68" t="s">
        <v>7416</v>
      </c>
      <c r="D2591" s="68" t="s">
        <v>91</v>
      </c>
      <c r="E2591" s="68" t="s">
        <v>1977</v>
      </c>
      <c r="F2591" s="68">
        <v>15075</v>
      </c>
      <c r="G2591" s="366">
        <v>0.58333333333333337</v>
      </c>
      <c r="H2591" s="366">
        <v>0.61111111111111116</v>
      </c>
      <c r="I2591" s="68" t="s">
        <v>7501</v>
      </c>
      <c r="J2591" s="68" t="s">
        <v>3617</v>
      </c>
      <c r="K2591" s="68" t="s">
        <v>7506</v>
      </c>
    </row>
    <row r="2592" spans="2:11" ht="14.25" hidden="1" customHeight="1">
      <c r="B2592" s="364">
        <v>45822</v>
      </c>
      <c r="C2592" s="68" t="s">
        <v>7416</v>
      </c>
      <c r="D2592" s="68" t="s">
        <v>1845</v>
      </c>
      <c r="E2592" s="68" t="s">
        <v>2004</v>
      </c>
      <c r="F2592" s="68">
        <v>5323</v>
      </c>
      <c r="G2592" s="366">
        <v>0.59722222222222221</v>
      </c>
      <c r="H2592" s="366">
        <v>0.62083333333333335</v>
      </c>
      <c r="I2592" s="68" t="s">
        <v>7507</v>
      </c>
      <c r="J2592" s="68" t="s">
        <v>3659</v>
      </c>
      <c r="K2592" s="68" t="s">
        <v>7508</v>
      </c>
    </row>
    <row r="2593" spans="2:11" ht="14.25" hidden="1" customHeight="1">
      <c r="B2593" s="364">
        <v>45822</v>
      </c>
      <c r="C2593" s="68" t="s">
        <v>7416</v>
      </c>
      <c r="D2593" s="68" t="s">
        <v>98</v>
      </c>
      <c r="E2593" s="68" t="s">
        <v>1977</v>
      </c>
      <c r="F2593" s="68">
        <v>14356</v>
      </c>
      <c r="G2593" s="366">
        <v>0.65972222222222221</v>
      </c>
      <c r="H2593" s="366">
        <v>0.6791666666666667</v>
      </c>
      <c r="I2593" s="68" t="s">
        <v>6019</v>
      </c>
      <c r="J2593" s="68" t="s">
        <v>3663</v>
      </c>
      <c r="K2593" s="68" t="s">
        <v>7509</v>
      </c>
    </row>
    <row r="2594" spans="2:11" ht="14.25" hidden="1" customHeight="1">
      <c r="B2594" s="364">
        <v>45822</v>
      </c>
      <c r="C2594" s="365">
        <v>45906</v>
      </c>
      <c r="D2594" s="68" t="s">
        <v>1785</v>
      </c>
      <c r="E2594" s="68" t="s">
        <v>1977</v>
      </c>
      <c r="F2594" s="68">
        <v>12135</v>
      </c>
      <c r="G2594" s="366">
        <v>0.29166666666666669</v>
      </c>
      <c r="H2594" s="366">
        <v>0.64930555555555558</v>
      </c>
      <c r="I2594" s="68" t="s">
        <v>7510</v>
      </c>
      <c r="J2594" s="68" t="s">
        <v>7511</v>
      </c>
      <c r="K2594" s="68" t="s">
        <v>7512</v>
      </c>
    </row>
    <row r="2595" spans="2:11" ht="14.25" hidden="1" customHeight="1">
      <c r="B2595" s="364">
        <v>45822</v>
      </c>
      <c r="C2595" s="68" t="s">
        <v>7478</v>
      </c>
      <c r="D2595" s="68" t="s">
        <v>1818</v>
      </c>
      <c r="E2595" s="68" t="s">
        <v>1987</v>
      </c>
      <c r="F2595" s="68">
        <v>7047</v>
      </c>
      <c r="G2595" s="68" t="s">
        <v>7096</v>
      </c>
      <c r="H2595" s="366">
        <v>0.43402777777777779</v>
      </c>
      <c r="I2595" s="68" t="s">
        <v>7513</v>
      </c>
      <c r="J2595" s="68" t="s">
        <v>7514</v>
      </c>
      <c r="K2595" s="68" t="s">
        <v>7515</v>
      </c>
    </row>
    <row r="2596" spans="2:11" ht="14.25" hidden="1" customHeight="1">
      <c r="B2596" s="364">
        <v>45822</v>
      </c>
      <c r="C2596" s="68" t="s">
        <v>7478</v>
      </c>
      <c r="D2596" s="68" t="s">
        <v>1819</v>
      </c>
      <c r="E2596" s="68" t="s">
        <v>1987</v>
      </c>
      <c r="F2596" s="68">
        <v>7348</v>
      </c>
      <c r="G2596" s="68" t="s">
        <v>7096</v>
      </c>
      <c r="H2596" s="366">
        <v>0.62222222222222223</v>
      </c>
      <c r="I2596" s="68" t="s">
        <v>7516</v>
      </c>
      <c r="J2596" s="68" t="s">
        <v>7517</v>
      </c>
      <c r="K2596" s="68" t="s">
        <v>7518</v>
      </c>
    </row>
    <row r="2597" spans="2:11" ht="14.25" hidden="1" customHeight="1">
      <c r="B2597" s="364">
        <v>45822</v>
      </c>
      <c r="C2597" s="68" t="s">
        <v>7478</v>
      </c>
      <c r="D2597" s="68" t="s">
        <v>1841</v>
      </c>
      <c r="E2597" s="68" t="s">
        <v>2004</v>
      </c>
      <c r="F2597" s="68" t="s">
        <v>7519</v>
      </c>
      <c r="G2597" s="68" t="s">
        <v>7520</v>
      </c>
      <c r="H2597" s="366">
        <v>0.88194444444444442</v>
      </c>
      <c r="I2597" s="68" t="s">
        <v>7521</v>
      </c>
      <c r="J2597" s="68" t="s">
        <v>7522</v>
      </c>
      <c r="K2597" s="68" t="s">
        <v>7523</v>
      </c>
    </row>
    <row r="2598" spans="2:11" ht="14.25" hidden="1" customHeight="1">
      <c r="B2598" s="364">
        <v>45822</v>
      </c>
      <c r="C2598" s="68" t="s">
        <v>7478</v>
      </c>
      <c r="D2598" s="68" t="s">
        <v>1851</v>
      </c>
      <c r="E2598" s="68" t="s">
        <v>2004</v>
      </c>
      <c r="F2598" s="68">
        <v>4298</v>
      </c>
      <c r="G2598" s="366">
        <v>0.91597222222222219</v>
      </c>
      <c r="H2598" s="366">
        <v>0.97013888888888888</v>
      </c>
      <c r="I2598" s="68" t="s">
        <v>7524</v>
      </c>
      <c r="J2598" s="68" t="s">
        <v>7525</v>
      </c>
      <c r="K2598" s="68" t="s">
        <v>2264</v>
      </c>
    </row>
    <row r="2599" spans="2:11" ht="14.25" hidden="1" customHeight="1">
      <c r="B2599" s="364">
        <v>45822</v>
      </c>
      <c r="C2599" s="68" t="s">
        <v>7478</v>
      </c>
      <c r="D2599" s="68" t="s">
        <v>99</v>
      </c>
      <c r="E2599" s="68" t="s">
        <v>1977</v>
      </c>
      <c r="F2599" s="68">
        <v>13815</v>
      </c>
      <c r="G2599" s="366">
        <v>0.79166666666666663</v>
      </c>
      <c r="H2599" s="366">
        <v>0.87361111111111112</v>
      </c>
      <c r="I2599" s="68" t="s">
        <v>7526</v>
      </c>
      <c r="J2599" s="68" t="s">
        <v>7527</v>
      </c>
      <c r="K2599" s="68" t="s">
        <v>3717</v>
      </c>
    </row>
    <row r="2600" spans="2:11" ht="14.25" hidden="1" customHeight="1">
      <c r="B2600" s="364">
        <v>45822</v>
      </c>
      <c r="C2600" s="68" t="s">
        <v>7478</v>
      </c>
      <c r="D2600" s="68" t="s">
        <v>88</v>
      </c>
      <c r="E2600" s="68" t="s">
        <v>1977</v>
      </c>
      <c r="F2600" s="68">
        <v>0</v>
      </c>
      <c r="G2600" s="366">
        <v>0.79166666666666663</v>
      </c>
      <c r="H2600" s="366">
        <v>0.92986111111111114</v>
      </c>
      <c r="I2600" s="68" t="s">
        <v>7528</v>
      </c>
      <c r="J2600" s="68" t="s">
        <v>7529</v>
      </c>
      <c r="K2600" s="68" t="s">
        <v>3717</v>
      </c>
    </row>
    <row r="2601" spans="2:11" ht="14.25" hidden="1" customHeight="1">
      <c r="B2601" s="364">
        <v>45822</v>
      </c>
      <c r="C2601" s="68" t="s">
        <v>7478</v>
      </c>
      <c r="D2601" s="68" t="s">
        <v>1866</v>
      </c>
      <c r="E2601" s="68" t="s">
        <v>2004</v>
      </c>
      <c r="F2601" s="68">
        <v>4064</v>
      </c>
      <c r="G2601" s="366">
        <v>0.93541666666666667</v>
      </c>
      <c r="H2601" s="366">
        <v>0.97986111111111107</v>
      </c>
      <c r="I2601" s="68" t="s">
        <v>3638</v>
      </c>
      <c r="J2601" s="68" t="s">
        <v>5373</v>
      </c>
      <c r="K2601" s="68" t="s">
        <v>3717</v>
      </c>
    </row>
    <row r="2602" spans="2:11" ht="14.25" hidden="1" customHeight="1">
      <c r="B2602" s="364">
        <v>45822</v>
      </c>
      <c r="C2602" s="68" t="s">
        <v>7478</v>
      </c>
      <c r="D2602" s="68" t="s">
        <v>1870</v>
      </c>
      <c r="E2602" s="68" t="s">
        <v>2004</v>
      </c>
      <c r="F2602" s="68">
        <v>3916</v>
      </c>
      <c r="G2602" s="366">
        <v>0.82291666666666663</v>
      </c>
      <c r="H2602" s="366">
        <v>0.14791666666666667</v>
      </c>
      <c r="I2602" s="68" t="s">
        <v>7530</v>
      </c>
      <c r="J2602" s="68" t="s">
        <v>7531</v>
      </c>
      <c r="K2602" s="68" t="s">
        <v>7523</v>
      </c>
    </row>
    <row r="2603" spans="2:11" ht="14.25" hidden="1" customHeight="1">
      <c r="B2603" s="364">
        <v>45822</v>
      </c>
      <c r="C2603" s="68" t="s">
        <v>7478</v>
      </c>
      <c r="D2603" s="68" t="s">
        <v>7267</v>
      </c>
      <c r="E2603" s="68" t="s">
        <v>3180</v>
      </c>
      <c r="F2603" s="68">
        <v>13631.5</v>
      </c>
      <c r="G2603" s="366">
        <v>0.81944444444444442</v>
      </c>
      <c r="H2603" s="366">
        <v>0.83888888888888891</v>
      </c>
      <c r="I2603" s="68" t="s">
        <v>507</v>
      </c>
      <c r="J2603" s="68" t="s">
        <v>508</v>
      </c>
      <c r="K2603" s="68" t="s">
        <v>7532</v>
      </c>
    </row>
    <row r="2604" spans="2:11" ht="14.25" hidden="1" customHeight="1">
      <c r="B2604" s="364">
        <v>45822</v>
      </c>
      <c r="C2604" s="68" t="s">
        <v>7478</v>
      </c>
      <c r="D2604" s="68" t="s">
        <v>92</v>
      </c>
      <c r="E2604" s="68" t="s">
        <v>1977</v>
      </c>
      <c r="F2604" s="68">
        <v>14368</v>
      </c>
      <c r="G2604" s="366">
        <v>0.83333333333333337</v>
      </c>
      <c r="H2604" s="366">
        <v>0.8618055555555556</v>
      </c>
      <c r="I2604" s="68" t="s">
        <v>309</v>
      </c>
      <c r="J2604" s="68" t="s">
        <v>310</v>
      </c>
      <c r="K2604" s="68" t="s">
        <v>7532</v>
      </c>
    </row>
    <row r="2605" spans="2:11" ht="14.25" hidden="1" customHeight="1">
      <c r="B2605" s="364">
        <v>45822</v>
      </c>
      <c r="C2605" s="68" t="s">
        <v>7478</v>
      </c>
      <c r="D2605" s="68" t="s">
        <v>104</v>
      </c>
      <c r="E2605" s="68" t="s">
        <v>1977</v>
      </c>
      <c r="F2605" s="68">
        <v>14105</v>
      </c>
      <c r="G2605" s="366">
        <v>0.84722222222222221</v>
      </c>
      <c r="H2605" s="366">
        <v>0.92222222222222228</v>
      </c>
      <c r="I2605" s="68" t="s">
        <v>903</v>
      </c>
      <c r="J2605" s="68" t="s">
        <v>904</v>
      </c>
      <c r="K2605" s="68" t="s">
        <v>7532</v>
      </c>
    </row>
    <row r="2606" spans="2:11" ht="14.25" hidden="1" customHeight="1">
      <c r="B2606" s="364">
        <v>45822</v>
      </c>
      <c r="C2606" s="68" t="s">
        <v>7478</v>
      </c>
      <c r="D2606" s="68" t="s">
        <v>1743</v>
      </c>
      <c r="E2606" s="68" t="s">
        <v>1977</v>
      </c>
      <c r="F2606" s="68">
        <v>12861</v>
      </c>
      <c r="G2606" s="366">
        <v>0.91319444444444442</v>
      </c>
      <c r="H2606" s="366">
        <v>0.97083333333333333</v>
      </c>
      <c r="I2606" s="68" t="s">
        <v>5182</v>
      </c>
      <c r="J2606" s="68" t="s">
        <v>5183</v>
      </c>
      <c r="K2606" s="68" t="s">
        <v>7532</v>
      </c>
    </row>
    <row r="2607" spans="2:11" ht="14.25" hidden="1" customHeight="1">
      <c r="B2607" s="364">
        <v>45822</v>
      </c>
      <c r="C2607" s="68" t="s">
        <v>7478</v>
      </c>
      <c r="D2607" s="68" t="s">
        <v>102</v>
      </c>
      <c r="E2607" s="68" t="s">
        <v>1977</v>
      </c>
      <c r="F2607" s="68">
        <v>13846</v>
      </c>
      <c r="G2607" s="366">
        <v>0.1388888888888889</v>
      </c>
      <c r="H2607" s="366">
        <v>0.15555555555555556</v>
      </c>
      <c r="I2607" s="68" t="s">
        <v>5305</v>
      </c>
      <c r="J2607" s="68" t="s">
        <v>5306</v>
      </c>
      <c r="K2607" s="68" t="s">
        <v>7532</v>
      </c>
    </row>
    <row r="2608" spans="2:11" ht="14.25" hidden="1" customHeight="1">
      <c r="B2608" s="364">
        <v>45822</v>
      </c>
      <c r="C2608" s="68" t="s">
        <v>7478</v>
      </c>
      <c r="D2608" s="68" t="s">
        <v>1859</v>
      </c>
      <c r="E2608" s="68" t="s">
        <v>2004</v>
      </c>
      <c r="F2608" s="68">
        <v>5080</v>
      </c>
      <c r="G2608" s="366">
        <v>0.82777777777777772</v>
      </c>
      <c r="H2608" s="366">
        <v>0.85555555555555551</v>
      </c>
      <c r="I2608" s="68" t="s">
        <v>7533</v>
      </c>
      <c r="J2608" s="68" t="s">
        <v>7534</v>
      </c>
      <c r="K2608" s="68" t="s">
        <v>2264</v>
      </c>
    </row>
    <row r="2609" spans="2:11" ht="14.25" hidden="1" customHeight="1">
      <c r="B2609" s="364">
        <v>45822</v>
      </c>
      <c r="C2609" s="68" t="s">
        <v>7478</v>
      </c>
      <c r="D2609" s="68" t="s">
        <v>1869</v>
      </c>
      <c r="E2609" s="68" t="s">
        <v>2004</v>
      </c>
      <c r="F2609" s="68">
        <v>4044</v>
      </c>
      <c r="G2609" s="366">
        <v>0.91388888888888886</v>
      </c>
      <c r="H2609" s="366">
        <v>0.10694444444444444</v>
      </c>
      <c r="I2609" s="68" t="s">
        <v>7535</v>
      </c>
      <c r="J2609" s="68" t="s">
        <v>7536</v>
      </c>
      <c r="K2609" s="68" t="s">
        <v>2264</v>
      </c>
    </row>
    <row r="2610" spans="2:11" ht="14.25" hidden="1" customHeight="1">
      <c r="B2610" s="364">
        <v>45822</v>
      </c>
      <c r="C2610" s="68" t="s">
        <v>7478</v>
      </c>
      <c r="D2610" s="68" t="s">
        <v>1871</v>
      </c>
      <c r="E2610" s="68" t="s">
        <v>2004</v>
      </c>
      <c r="F2610" s="68">
        <v>4051</v>
      </c>
      <c r="G2610" s="366">
        <v>6.7361111111111108E-2</v>
      </c>
      <c r="H2610" s="366">
        <v>0.19166666666666668</v>
      </c>
      <c r="I2610" s="68" t="s">
        <v>7535</v>
      </c>
      <c r="J2610" s="68" t="s">
        <v>7537</v>
      </c>
      <c r="K2610" s="68" t="s">
        <v>7538</v>
      </c>
    </row>
    <row r="2611" spans="2:11" ht="14.25" hidden="1" customHeight="1">
      <c r="B2611" s="364">
        <v>45822</v>
      </c>
      <c r="C2611" s="68" t="s">
        <v>7478</v>
      </c>
      <c r="D2611" s="68" t="s">
        <v>1848</v>
      </c>
      <c r="E2611" s="68" t="s">
        <v>2004</v>
      </c>
      <c r="F2611" s="68">
        <v>0</v>
      </c>
      <c r="G2611" s="366">
        <v>0.79166666666666663</v>
      </c>
      <c r="H2611" s="366">
        <v>0.875</v>
      </c>
      <c r="I2611" s="68" t="s">
        <v>7539</v>
      </c>
      <c r="J2611" s="68" t="s">
        <v>7540</v>
      </c>
      <c r="K2611" s="68" t="s">
        <v>2264</v>
      </c>
    </row>
    <row r="2612" spans="2:11" ht="14.25" hidden="1" customHeight="1">
      <c r="B2612" s="364">
        <v>45822</v>
      </c>
      <c r="C2612" s="68" t="s">
        <v>7416</v>
      </c>
      <c r="D2612" s="68" t="s">
        <v>1797</v>
      </c>
      <c r="E2612" s="68" t="s">
        <v>1987</v>
      </c>
      <c r="F2612" s="68">
        <v>11195</v>
      </c>
      <c r="G2612" s="68" t="s">
        <v>7147</v>
      </c>
      <c r="H2612" s="366">
        <v>0.15</v>
      </c>
      <c r="I2612" s="68" t="s">
        <v>7541</v>
      </c>
      <c r="J2612" s="68" t="s">
        <v>7542</v>
      </c>
      <c r="K2612" s="68" t="s">
        <v>2925</v>
      </c>
    </row>
    <row r="2613" spans="2:11" ht="14.25" hidden="1" customHeight="1">
      <c r="B2613" s="364">
        <v>45822</v>
      </c>
      <c r="C2613" s="68" t="s">
        <v>7478</v>
      </c>
      <c r="D2613" s="68" t="s">
        <v>1876</v>
      </c>
      <c r="E2613" s="68" t="s">
        <v>2004</v>
      </c>
      <c r="F2613" s="68" t="s">
        <v>379</v>
      </c>
      <c r="G2613" s="68">
        <v>11.45</v>
      </c>
      <c r="H2613" s="68">
        <v>16.25</v>
      </c>
      <c r="I2613" s="68" t="s">
        <v>7543</v>
      </c>
      <c r="J2613" s="68" t="s">
        <v>7544</v>
      </c>
      <c r="K2613" s="68" t="s">
        <v>7545</v>
      </c>
    </row>
    <row r="2614" spans="2:11" ht="14.25" hidden="1" customHeight="1">
      <c r="B2614" s="364">
        <v>45822</v>
      </c>
      <c r="C2614" s="68" t="s">
        <v>7478</v>
      </c>
      <c r="D2614" s="68" t="s">
        <v>1823</v>
      </c>
      <c r="E2614" s="68" t="s">
        <v>1987</v>
      </c>
      <c r="F2614" s="68">
        <v>7230</v>
      </c>
      <c r="G2614" s="366">
        <v>0.3125</v>
      </c>
      <c r="H2614" s="366">
        <v>0.33680555555555558</v>
      </c>
      <c r="I2614" s="68" t="s">
        <v>7546</v>
      </c>
      <c r="J2614" s="68" t="s">
        <v>7547</v>
      </c>
      <c r="K2614" s="68" t="s">
        <v>7548</v>
      </c>
    </row>
    <row r="2615" spans="2:11" ht="14.25" hidden="1" customHeight="1">
      <c r="B2615" s="364">
        <v>45822</v>
      </c>
      <c r="C2615" s="68" t="s">
        <v>7478</v>
      </c>
      <c r="D2615" s="68" t="s">
        <v>219</v>
      </c>
      <c r="E2615" s="68" t="s">
        <v>1977</v>
      </c>
      <c r="F2615" s="68">
        <v>10739</v>
      </c>
      <c r="G2615" s="366">
        <v>0.33333333333333331</v>
      </c>
      <c r="H2615" s="366">
        <v>0.36805555555555558</v>
      </c>
      <c r="I2615" s="68" t="s">
        <v>7507</v>
      </c>
      <c r="J2615" s="68" t="s">
        <v>3659</v>
      </c>
      <c r="K2615" s="68" t="s">
        <v>7548</v>
      </c>
    </row>
    <row r="2616" spans="2:11" ht="14.25" hidden="1" customHeight="1">
      <c r="B2616" s="364">
        <v>45822</v>
      </c>
      <c r="C2616" s="68" t="s">
        <v>7478</v>
      </c>
      <c r="D2616" s="68" t="s">
        <v>1879</v>
      </c>
      <c r="E2616" s="68" t="s">
        <v>2004</v>
      </c>
      <c r="F2616" s="68">
        <v>4224</v>
      </c>
      <c r="G2616" s="366">
        <v>0.625</v>
      </c>
      <c r="H2616" s="366">
        <v>0.65208333333333335</v>
      </c>
      <c r="I2616" s="68" t="s">
        <v>7549</v>
      </c>
      <c r="J2616" s="68" t="s">
        <v>7550</v>
      </c>
      <c r="K2616" s="68" t="s">
        <v>7551</v>
      </c>
    </row>
    <row r="2617" spans="2:11" ht="14.25" hidden="1" customHeight="1">
      <c r="B2617" s="364">
        <v>45822</v>
      </c>
      <c r="C2617" s="68" t="s">
        <v>7478</v>
      </c>
      <c r="D2617" s="68" t="s">
        <v>1860</v>
      </c>
      <c r="E2617" s="68" t="s">
        <v>2004</v>
      </c>
      <c r="F2617" s="68">
        <v>5066</v>
      </c>
      <c r="G2617" s="366">
        <v>0.41666666666666669</v>
      </c>
      <c r="H2617" s="366">
        <v>0.45347222222222222</v>
      </c>
      <c r="I2617" s="68" t="s">
        <v>6856</v>
      </c>
      <c r="J2617" s="68" t="s">
        <v>4135</v>
      </c>
      <c r="K2617" s="68" t="s">
        <v>7552</v>
      </c>
    </row>
    <row r="2618" spans="2:11" ht="14.25" hidden="1" customHeight="1">
      <c r="B2618" s="364">
        <v>45822</v>
      </c>
      <c r="C2618" s="68" t="s">
        <v>7478</v>
      </c>
      <c r="D2618" s="68" t="s">
        <v>1840</v>
      </c>
      <c r="E2618" s="68" t="s">
        <v>2004</v>
      </c>
      <c r="F2618" s="68">
        <v>5607</v>
      </c>
      <c r="G2618" s="366">
        <v>0.38194444444444442</v>
      </c>
      <c r="H2618" s="366">
        <v>0.39930555555555558</v>
      </c>
      <c r="I2618" s="68" t="s">
        <v>7553</v>
      </c>
      <c r="J2618" s="68" t="s">
        <v>3818</v>
      </c>
      <c r="K2618" s="68" t="s">
        <v>7552</v>
      </c>
    </row>
    <row r="2619" spans="2:11" ht="14.25" hidden="1" customHeight="1">
      <c r="B2619" s="364">
        <v>45823</v>
      </c>
      <c r="C2619" s="68" t="s">
        <v>7554</v>
      </c>
      <c r="D2619" s="68" t="s">
        <v>1881</v>
      </c>
      <c r="E2619" s="68" t="s">
        <v>2004</v>
      </c>
      <c r="F2619" s="68">
        <v>4129</v>
      </c>
      <c r="G2619" s="366">
        <v>0.51736111111111116</v>
      </c>
      <c r="H2619" s="366">
        <v>0.55625000000000002</v>
      </c>
      <c r="I2619" s="68" t="s">
        <v>7555</v>
      </c>
      <c r="J2619" s="68" t="s">
        <v>7556</v>
      </c>
      <c r="K2619" s="68" t="s">
        <v>4364</v>
      </c>
    </row>
    <row r="2620" spans="2:11" ht="14.25" hidden="1" customHeight="1">
      <c r="B2620" s="364">
        <v>45823</v>
      </c>
      <c r="C2620" s="68" t="s">
        <v>7554</v>
      </c>
      <c r="D2620" s="68" t="s">
        <v>1755</v>
      </c>
      <c r="E2620" s="68" t="s">
        <v>1977</v>
      </c>
      <c r="F2620" s="68">
        <v>11.247999999999999</v>
      </c>
      <c r="G2620" s="366">
        <v>0.5625</v>
      </c>
      <c r="H2620" s="366">
        <v>0.57361111111111107</v>
      </c>
      <c r="I2620" s="68" t="s">
        <v>7557</v>
      </c>
      <c r="J2620" s="68" t="s">
        <v>7558</v>
      </c>
      <c r="K2620" s="68" t="s">
        <v>7559</v>
      </c>
    </row>
    <row r="2621" spans="2:11" ht="14.25" hidden="1" customHeight="1">
      <c r="B2621" s="364">
        <v>45823</v>
      </c>
      <c r="C2621" s="68" t="s">
        <v>7554</v>
      </c>
      <c r="D2621" s="68" t="s">
        <v>216</v>
      </c>
      <c r="E2621" s="68" t="s">
        <v>1977</v>
      </c>
      <c r="F2621" s="68">
        <v>0</v>
      </c>
      <c r="G2621" s="68">
        <v>7</v>
      </c>
      <c r="H2621" s="68">
        <v>14.5</v>
      </c>
      <c r="I2621" s="68" t="s">
        <v>7560</v>
      </c>
      <c r="J2621" s="68" t="s">
        <v>7561</v>
      </c>
      <c r="K2621" s="68" t="s">
        <v>7495</v>
      </c>
    </row>
    <row r="2622" spans="2:11" ht="14.25" hidden="1" customHeight="1">
      <c r="B2622" s="364">
        <v>45823</v>
      </c>
      <c r="C2622" s="68" t="s">
        <v>7554</v>
      </c>
      <c r="D2622" s="68" t="s">
        <v>1759</v>
      </c>
      <c r="E2622" s="68" t="s">
        <v>1977</v>
      </c>
      <c r="F2622" s="68">
        <v>14761</v>
      </c>
      <c r="G2622" s="366">
        <v>0.46875</v>
      </c>
      <c r="H2622" s="366">
        <v>0.5</v>
      </c>
      <c r="I2622" s="68" t="s">
        <v>847</v>
      </c>
      <c r="J2622" s="68" t="s">
        <v>7562</v>
      </c>
      <c r="K2622" s="68" t="s">
        <v>4588</v>
      </c>
    </row>
    <row r="2623" spans="2:11" ht="14.25" hidden="1" customHeight="1">
      <c r="B2623" s="364">
        <v>45823</v>
      </c>
      <c r="C2623" s="68" t="s">
        <v>7554</v>
      </c>
      <c r="D2623" s="68" t="s">
        <v>88</v>
      </c>
      <c r="E2623" s="68" t="s">
        <v>1977</v>
      </c>
      <c r="F2623" s="68">
        <v>14511</v>
      </c>
      <c r="G2623" s="366">
        <v>0.29166666666666669</v>
      </c>
      <c r="H2623" s="366">
        <v>0.58333333333333337</v>
      </c>
      <c r="I2623" s="68" t="s">
        <v>5900</v>
      </c>
      <c r="J2623" s="68" t="s">
        <v>7563</v>
      </c>
      <c r="K2623" s="68" t="s">
        <v>7564</v>
      </c>
    </row>
    <row r="2624" spans="2:11" ht="14.25" hidden="1" customHeight="1">
      <c r="B2624" s="364">
        <v>45823</v>
      </c>
      <c r="C2624" s="68" t="s">
        <v>7554</v>
      </c>
      <c r="D2624" s="68" t="s">
        <v>107</v>
      </c>
      <c r="E2624" s="68" t="s">
        <v>1977</v>
      </c>
      <c r="F2624" s="68">
        <v>13676</v>
      </c>
      <c r="G2624" s="68">
        <v>7</v>
      </c>
      <c r="H2624" s="68">
        <v>17</v>
      </c>
      <c r="I2624" s="68" t="s">
        <v>7565</v>
      </c>
      <c r="J2624" s="68" t="s">
        <v>7566</v>
      </c>
      <c r="K2624" s="68" t="s">
        <v>7567</v>
      </c>
    </row>
    <row r="2625" spans="2:11" ht="14.25" hidden="1" customHeight="1">
      <c r="B2625" s="364">
        <v>45823</v>
      </c>
      <c r="C2625" s="68" t="s">
        <v>7554</v>
      </c>
      <c r="D2625" s="68" t="s">
        <v>1817</v>
      </c>
      <c r="E2625" s="68" t="s">
        <v>1987</v>
      </c>
      <c r="F2625" s="68">
        <v>7387</v>
      </c>
      <c r="G2625" s="68" t="s">
        <v>7096</v>
      </c>
      <c r="H2625" s="366">
        <v>0.42708333333333331</v>
      </c>
      <c r="I2625" s="68" t="s">
        <v>7568</v>
      </c>
      <c r="J2625" s="68" t="s">
        <v>7569</v>
      </c>
      <c r="K2625" s="68" t="s">
        <v>7570</v>
      </c>
    </row>
    <row r="2626" spans="2:11" ht="14.25" hidden="1" customHeight="1">
      <c r="B2626" s="364">
        <v>45823</v>
      </c>
      <c r="C2626" s="68" t="s">
        <v>7478</v>
      </c>
      <c r="D2626" s="68" t="s">
        <v>1801</v>
      </c>
      <c r="E2626" s="68" t="s">
        <v>1987</v>
      </c>
      <c r="F2626" s="68">
        <v>12071</v>
      </c>
      <c r="G2626" s="366">
        <v>0.72569444444444442</v>
      </c>
      <c r="H2626" s="366">
        <v>0.60763888888888884</v>
      </c>
      <c r="I2626" s="68" t="s">
        <v>7571</v>
      </c>
      <c r="J2626" s="68" t="s">
        <v>7572</v>
      </c>
      <c r="K2626" s="68" t="s">
        <v>7573</v>
      </c>
    </row>
    <row r="2627" spans="2:11" ht="14.25" hidden="1" customHeight="1">
      <c r="B2627" s="364">
        <v>45823</v>
      </c>
      <c r="C2627" s="68" t="s">
        <v>7554</v>
      </c>
      <c r="D2627" s="68" t="s">
        <v>1824</v>
      </c>
      <c r="E2627" s="68" t="s">
        <v>1987</v>
      </c>
      <c r="F2627" s="68">
        <v>7262</v>
      </c>
      <c r="G2627" s="366">
        <v>0.61458333333333337</v>
      </c>
      <c r="H2627" s="366">
        <v>0.7</v>
      </c>
      <c r="I2627" s="68" t="s">
        <v>7574</v>
      </c>
      <c r="J2627" s="68" t="s">
        <v>7575</v>
      </c>
      <c r="K2627" s="68" t="s">
        <v>7157</v>
      </c>
    </row>
    <row r="2628" spans="2:11" ht="14.25" hidden="1" customHeight="1">
      <c r="B2628" s="364">
        <v>45823</v>
      </c>
      <c r="C2628" s="68" t="s">
        <v>7554</v>
      </c>
      <c r="D2628" s="68" t="s">
        <v>1791</v>
      </c>
      <c r="E2628" s="68" t="s">
        <v>1987</v>
      </c>
      <c r="F2628" s="68">
        <v>12263</v>
      </c>
      <c r="G2628" s="366">
        <v>0.82777777777777772</v>
      </c>
      <c r="H2628" s="366">
        <v>0.8520833333333333</v>
      </c>
      <c r="I2628" s="68" t="s">
        <v>837</v>
      </c>
      <c r="J2628" s="68" t="s">
        <v>7576</v>
      </c>
      <c r="K2628" s="68" t="s">
        <v>7577</v>
      </c>
    </row>
    <row r="2629" spans="2:11" ht="14.25" hidden="1" customHeight="1">
      <c r="B2629" s="364">
        <v>45823</v>
      </c>
      <c r="C2629" s="68" t="s">
        <v>7554</v>
      </c>
      <c r="D2629" s="68" t="s">
        <v>1728</v>
      </c>
      <c r="E2629" s="68" t="s">
        <v>1977</v>
      </c>
      <c r="F2629" s="68">
        <v>15039</v>
      </c>
      <c r="G2629" s="68" t="s">
        <v>7520</v>
      </c>
      <c r="H2629" s="366">
        <v>0.85763888888888884</v>
      </c>
      <c r="I2629" s="68" t="s">
        <v>3477</v>
      </c>
      <c r="J2629" s="68" t="s">
        <v>7578</v>
      </c>
      <c r="K2629" s="68" t="s">
        <v>4227</v>
      </c>
    </row>
    <row r="2630" spans="2:11" ht="14.25" hidden="1" customHeight="1">
      <c r="B2630" s="364">
        <v>45823</v>
      </c>
      <c r="C2630" s="68" t="s">
        <v>7554</v>
      </c>
      <c r="D2630" s="68" t="s">
        <v>99</v>
      </c>
      <c r="E2630" s="68" t="s">
        <v>1977</v>
      </c>
      <c r="F2630" s="68">
        <v>13818</v>
      </c>
      <c r="G2630" s="366">
        <v>0.82291666666666663</v>
      </c>
      <c r="H2630" s="366">
        <v>0.87847222222222221</v>
      </c>
      <c r="I2630" s="68" t="s">
        <v>7579</v>
      </c>
      <c r="J2630" s="68" t="s">
        <v>7580</v>
      </c>
      <c r="K2630" s="68" t="s">
        <v>7581</v>
      </c>
    </row>
    <row r="2631" spans="2:11" ht="14.25" hidden="1" customHeight="1">
      <c r="B2631" s="364">
        <v>45823</v>
      </c>
      <c r="C2631" s="68" t="s">
        <v>7554</v>
      </c>
      <c r="D2631" s="68" t="s">
        <v>107</v>
      </c>
      <c r="E2631" s="68" t="s">
        <v>1977</v>
      </c>
      <c r="F2631" s="68">
        <v>13676</v>
      </c>
      <c r="G2631" s="68">
        <v>17.3</v>
      </c>
      <c r="H2631" s="68">
        <v>20.22</v>
      </c>
      <c r="I2631" s="68" t="s">
        <v>7582</v>
      </c>
      <c r="J2631" s="68" t="s">
        <v>7583</v>
      </c>
      <c r="K2631" s="68" t="s">
        <v>2050</v>
      </c>
    </row>
    <row r="2632" spans="2:11" ht="14.25" hidden="1" customHeight="1">
      <c r="B2632" s="364">
        <v>45823</v>
      </c>
      <c r="C2632" s="68" t="s">
        <v>7554</v>
      </c>
      <c r="D2632" s="68" t="s">
        <v>1748</v>
      </c>
      <c r="E2632" s="68" t="s">
        <v>1977</v>
      </c>
      <c r="F2632" s="68">
        <v>14524</v>
      </c>
      <c r="G2632" s="366">
        <v>0.83333333333333337</v>
      </c>
      <c r="H2632" s="366">
        <v>0.8666666666666667</v>
      </c>
      <c r="I2632" s="68" t="s">
        <v>7584</v>
      </c>
      <c r="J2632" s="68" t="s">
        <v>3754</v>
      </c>
      <c r="K2632" s="68" t="s">
        <v>3752</v>
      </c>
    </row>
    <row r="2633" spans="2:11" ht="14.25" hidden="1" customHeight="1">
      <c r="B2633" s="364">
        <v>45823</v>
      </c>
      <c r="C2633" s="68" t="s">
        <v>7554</v>
      </c>
      <c r="D2633" s="68" t="s">
        <v>96</v>
      </c>
      <c r="E2633" s="68" t="s">
        <v>1977</v>
      </c>
      <c r="F2633" s="68">
        <v>12603</v>
      </c>
      <c r="G2633" s="366">
        <v>0.82499999999999996</v>
      </c>
      <c r="H2633" s="366">
        <v>0.89375000000000004</v>
      </c>
      <c r="I2633" s="68" t="s">
        <v>7257</v>
      </c>
      <c r="J2633" s="68" t="s">
        <v>7585</v>
      </c>
      <c r="K2633" s="68" t="s">
        <v>3752</v>
      </c>
    </row>
    <row r="2634" spans="2:11" ht="14.25" hidden="1" customHeight="1">
      <c r="B2634" s="364">
        <v>45823</v>
      </c>
      <c r="C2634" s="68" t="s">
        <v>7554</v>
      </c>
      <c r="D2634" s="68" t="s">
        <v>1762</v>
      </c>
      <c r="E2634" s="68" t="s">
        <v>1977</v>
      </c>
      <c r="F2634" s="68">
        <v>14184</v>
      </c>
      <c r="G2634" s="366">
        <v>0.85416666666666663</v>
      </c>
      <c r="H2634" s="366">
        <v>0.9375</v>
      </c>
      <c r="I2634" s="68" t="s">
        <v>7586</v>
      </c>
      <c r="J2634" s="68" t="s">
        <v>7587</v>
      </c>
      <c r="K2634" s="68" t="s">
        <v>7581</v>
      </c>
    </row>
    <row r="2635" spans="2:11" ht="14.25" hidden="1" customHeight="1">
      <c r="B2635" s="364">
        <v>45823</v>
      </c>
      <c r="C2635" s="68" t="s">
        <v>7554</v>
      </c>
      <c r="D2635" s="68" t="s">
        <v>88</v>
      </c>
      <c r="E2635" s="68" t="s">
        <v>1977</v>
      </c>
      <c r="F2635" s="68">
        <v>14511</v>
      </c>
      <c r="G2635" s="366">
        <v>0.80069444444444449</v>
      </c>
      <c r="H2635" s="366">
        <v>0.95138888888888884</v>
      </c>
      <c r="I2635" s="68" t="s">
        <v>7588</v>
      </c>
      <c r="J2635" s="68" t="s">
        <v>7589</v>
      </c>
      <c r="K2635" s="68" t="s">
        <v>5958</v>
      </c>
    </row>
    <row r="2636" spans="2:11" ht="14.25" hidden="1" customHeight="1">
      <c r="B2636" s="364">
        <v>45823</v>
      </c>
      <c r="C2636" s="68" t="s">
        <v>7590</v>
      </c>
      <c r="D2636" s="68" t="s">
        <v>1759</v>
      </c>
      <c r="E2636" s="68" t="s">
        <v>1977</v>
      </c>
      <c r="F2636" s="68">
        <v>14766</v>
      </c>
      <c r="G2636" s="366">
        <v>0.88541666666666663</v>
      </c>
      <c r="H2636" s="366">
        <v>0.89930555555555558</v>
      </c>
      <c r="I2636" s="68" t="s">
        <v>7591</v>
      </c>
      <c r="J2636" s="68" t="s">
        <v>3384</v>
      </c>
      <c r="K2636" s="68" t="s">
        <v>5958</v>
      </c>
    </row>
    <row r="2637" spans="2:11" ht="14.25" hidden="1" customHeight="1">
      <c r="B2637" s="364">
        <v>45823</v>
      </c>
      <c r="C2637" s="68" t="s">
        <v>7241</v>
      </c>
      <c r="D2637" s="68" t="s">
        <v>92</v>
      </c>
      <c r="E2637" s="68" t="s">
        <v>1977</v>
      </c>
      <c r="F2637" s="68">
        <v>14376</v>
      </c>
      <c r="G2637" s="366">
        <v>0.79166666666666663</v>
      </c>
      <c r="H2637" s="366">
        <v>0.93055555555555558</v>
      </c>
      <c r="I2637" s="68" t="s">
        <v>7592</v>
      </c>
      <c r="J2637" s="68" t="s">
        <v>7593</v>
      </c>
      <c r="K2637" s="68" t="s">
        <v>3273</v>
      </c>
    </row>
    <row r="2638" spans="2:11" ht="14.25" hidden="1" customHeight="1">
      <c r="B2638" s="364">
        <v>45823</v>
      </c>
      <c r="C2638" s="68" t="s">
        <v>7241</v>
      </c>
      <c r="D2638" s="68" t="s">
        <v>1861</v>
      </c>
      <c r="E2638" s="68" t="s">
        <v>2004</v>
      </c>
      <c r="F2638" s="68">
        <v>5061</v>
      </c>
      <c r="G2638" s="366">
        <v>4.1666666666666664E-2</v>
      </c>
      <c r="H2638" s="366">
        <v>0.19097222222222221</v>
      </c>
      <c r="I2638" s="68" t="s">
        <v>7594</v>
      </c>
      <c r="J2638" s="68" t="s">
        <v>7595</v>
      </c>
      <c r="K2638" s="68" t="s">
        <v>7596</v>
      </c>
    </row>
    <row r="2639" spans="2:11" ht="14.25" hidden="1" customHeight="1">
      <c r="B2639" s="364">
        <v>45823</v>
      </c>
      <c r="C2639" s="68" t="s">
        <v>7554</v>
      </c>
      <c r="D2639" s="68" t="s">
        <v>1864</v>
      </c>
      <c r="E2639" s="68" t="s">
        <v>2004</v>
      </c>
      <c r="F2639" s="68">
        <v>4504</v>
      </c>
      <c r="G2639" s="366">
        <v>0.92152777777777772</v>
      </c>
      <c r="H2639" s="366">
        <v>0.14930555555555555</v>
      </c>
      <c r="I2639" s="68" t="s">
        <v>7597</v>
      </c>
      <c r="J2639" s="68" t="s">
        <v>7598</v>
      </c>
      <c r="K2639" s="68" t="s">
        <v>3273</v>
      </c>
    </row>
    <row r="2640" spans="2:11" ht="14.25" hidden="1" customHeight="1">
      <c r="B2640" s="364">
        <v>45823</v>
      </c>
      <c r="C2640" s="68" t="s">
        <v>7554</v>
      </c>
      <c r="D2640" s="68" t="s">
        <v>216</v>
      </c>
      <c r="E2640" s="68" t="s">
        <v>1977</v>
      </c>
      <c r="F2640" s="68">
        <v>12093</v>
      </c>
      <c r="G2640" s="366">
        <v>0.1875</v>
      </c>
      <c r="H2640" s="366">
        <v>0.19583333333333333</v>
      </c>
      <c r="I2640" s="68" t="s">
        <v>7599</v>
      </c>
      <c r="J2640" s="68" t="s">
        <v>7600</v>
      </c>
      <c r="K2640" s="68" t="s">
        <v>2693</v>
      </c>
    </row>
    <row r="2641" spans="2:11" ht="14.25" hidden="1" customHeight="1">
      <c r="B2641" s="364">
        <v>45823</v>
      </c>
      <c r="C2641" s="68" t="s">
        <v>7554</v>
      </c>
      <c r="D2641" s="68" t="s">
        <v>90</v>
      </c>
      <c r="E2641" s="68" t="s">
        <v>1977</v>
      </c>
      <c r="F2641" s="68">
        <v>14175</v>
      </c>
      <c r="G2641" s="366">
        <v>0.35416666666666669</v>
      </c>
      <c r="H2641" s="366">
        <v>0.39097222222222222</v>
      </c>
      <c r="I2641" s="68" t="s">
        <v>5182</v>
      </c>
      <c r="J2641" s="68" t="s">
        <v>5183</v>
      </c>
      <c r="K2641" s="68" t="s">
        <v>7601</v>
      </c>
    </row>
    <row r="2642" spans="2:11" ht="14.25" hidden="1" customHeight="1">
      <c r="B2642" s="364">
        <v>45823</v>
      </c>
      <c r="C2642" s="68" t="s">
        <v>7554</v>
      </c>
      <c r="D2642" s="68" t="s">
        <v>1729</v>
      </c>
      <c r="E2642" s="68" t="s">
        <v>1977</v>
      </c>
      <c r="F2642" s="68">
        <v>12379</v>
      </c>
      <c r="G2642" s="366">
        <v>0.47222222222222221</v>
      </c>
      <c r="H2642" s="366">
        <v>0.49722222222222223</v>
      </c>
      <c r="I2642" s="68" t="s">
        <v>5192</v>
      </c>
      <c r="J2642" s="68" t="s">
        <v>5193</v>
      </c>
      <c r="K2642" s="68" t="s">
        <v>7601</v>
      </c>
    </row>
    <row r="2643" spans="2:11" ht="14.25" hidden="1" customHeight="1">
      <c r="B2643" s="364">
        <v>45823</v>
      </c>
      <c r="C2643" s="68" t="s">
        <v>7554</v>
      </c>
      <c r="D2643" s="68" t="s">
        <v>1740</v>
      </c>
      <c r="E2643" s="68" t="s">
        <v>1977</v>
      </c>
      <c r="F2643" s="68">
        <v>2226</v>
      </c>
      <c r="G2643" s="366">
        <v>0.54166666666666663</v>
      </c>
      <c r="H2643" s="366">
        <v>0.57291666666666663</v>
      </c>
      <c r="I2643" s="68" t="s">
        <v>5192</v>
      </c>
      <c r="J2643" s="68" t="s">
        <v>5193</v>
      </c>
      <c r="K2643" s="68" t="s">
        <v>7601</v>
      </c>
    </row>
    <row r="2644" spans="2:11" ht="14.25" hidden="1" customHeight="1">
      <c r="B2644" s="364">
        <v>45823</v>
      </c>
      <c r="C2644" s="68" t="s">
        <v>7554</v>
      </c>
      <c r="D2644" s="68" t="s">
        <v>1734</v>
      </c>
      <c r="E2644" s="68" t="s">
        <v>1977</v>
      </c>
      <c r="F2644" s="68">
        <v>14305</v>
      </c>
      <c r="G2644" s="366">
        <v>0.63888888888888884</v>
      </c>
      <c r="H2644" s="366">
        <v>0.65277777777777779</v>
      </c>
      <c r="I2644" s="68" t="s">
        <v>5173</v>
      </c>
      <c r="J2644" s="68" t="s">
        <v>5711</v>
      </c>
      <c r="K2644" s="68" t="s">
        <v>7601</v>
      </c>
    </row>
    <row r="2645" spans="2:11" ht="14.25" hidden="1" customHeight="1">
      <c r="B2645" s="364">
        <v>45823</v>
      </c>
      <c r="C2645" s="68" t="s">
        <v>7554</v>
      </c>
      <c r="D2645" s="68" t="s">
        <v>1785</v>
      </c>
      <c r="E2645" s="68" t="s">
        <v>1977</v>
      </c>
      <c r="F2645" s="68">
        <v>12151</v>
      </c>
      <c r="G2645" s="366">
        <v>0.81944444444444442</v>
      </c>
      <c r="H2645" s="366">
        <v>0.83402777777777781</v>
      </c>
      <c r="I2645" s="68" t="s">
        <v>5176</v>
      </c>
      <c r="J2645" s="68" t="s">
        <v>5177</v>
      </c>
      <c r="K2645" s="68" t="s">
        <v>7532</v>
      </c>
    </row>
    <row r="2646" spans="2:11" ht="14.25" hidden="1" customHeight="1">
      <c r="B2646" s="364">
        <v>45823</v>
      </c>
      <c r="C2646" s="68" t="s">
        <v>7554</v>
      </c>
      <c r="D2646" s="68" t="s">
        <v>7602</v>
      </c>
      <c r="E2646" s="68" t="s">
        <v>3180</v>
      </c>
      <c r="F2646" s="68" t="s">
        <v>7603</v>
      </c>
      <c r="G2646" s="366">
        <v>0.83333333333333337</v>
      </c>
      <c r="H2646" s="366">
        <v>0.84375</v>
      </c>
      <c r="I2646" s="68" t="s">
        <v>1282</v>
      </c>
      <c r="J2646" s="68" t="s">
        <v>5591</v>
      </c>
      <c r="K2646" s="68" t="s">
        <v>7532</v>
      </c>
    </row>
    <row r="2647" spans="2:11" ht="14.25" hidden="1" customHeight="1">
      <c r="B2647" s="364">
        <v>45823</v>
      </c>
      <c r="C2647" s="68" t="s">
        <v>7554</v>
      </c>
      <c r="D2647" s="68" t="s">
        <v>1748</v>
      </c>
      <c r="E2647" s="68" t="s">
        <v>1977</v>
      </c>
      <c r="F2647" s="68">
        <v>14527</v>
      </c>
      <c r="G2647" s="366">
        <v>5.2083333333333336E-2</v>
      </c>
      <c r="H2647" s="366">
        <v>0.13194444444444445</v>
      </c>
      <c r="I2647" s="68" t="s">
        <v>903</v>
      </c>
      <c r="J2647" s="68" t="s">
        <v>904</v>
      </c>
      <c r="K2647" s="68" t="s">
        <v>7532</v>
      </c>
    </row>
    <row r="2648" spans="2:11" ht="14.25" hidden="1" customHeight="1">
      <c r="B2648" s="364">
        <v>45823</v>
      </c>
      <c r="C2648" s="68" t="s">
        <v>7554</v>
      </c>
      <c r="D2648" s="68" t="s">
        <v>1855</v>
      </c>
      <c r="E2648" s="68" t="s">
        <v>2004</v>
      </c>
      <c r="F2648" s="68" t="s">
        <v>379</v>
      </c>
      <c r="G2648" s="68" t="s">
        <v>7096</v>
      </c>
      <c r="H2648" s="68">
        <v>9.1</v>
      </c>
      <c r="I2648" s="68" t="s">
        <v>7604</v>
      </c>
      <c r="J2648" s="68" t="s">
        <v>7605</v>
      </c>
      <c r="K2648" s="68" t="s">
        <v>2490</v>
      </c>
    </row>
    <row r="2649" spans="2:11" ht="14.25" hidden="1" customHeight="1">
      <c r="B2649" s="364">
        <v>45823</v>
      </c>
      <c r="C2649" s="68" t="s">
        <v>7554</v>
      </c>
      <c r="D2649" s="68" t="s">
        <v>1855</v>
      </c>
      <c r="E2649" s="68" t="s">
        <v>2004</v>
      </c>
      <c r="F2649" s="68" t="s">
        <v>379</v>
      </c>
      <c r="G2649" s="68">
        <v>15.15</v>
      </c>
      <c r="H2649" s="68">
        <v>16.350000000000001</v>
      </c>
      <c r="I2649" s="68" t="s">
        <v>7606</v>
      </c>
      <c r="J2649" s="68" t="s">
        <v>7607</v>
      </c>
      <c r="K2649" s="68" t="s">
        <v>7608</v>
      </c>
    </row>
    <row r="2650" spans="2:11" ht="14.25" hidden="1" customHeight="1">
      <c r="B2650" s="364">
        <v>45823</v>
      </c>
      <c r="C2650" s="68" t="s">
        <v>7554</v>
      </c>
      <c r="D2650" s="68" t="s">
        <v>1864</v>
      </c>
      <c r="E2650" s="68" t="s">
        <v>2004</v>
      </c>
      <c r="F2650" s="68" t="s">
        <v>379</v>
      </c>
      <c r="G2650" s="68">
        <v>11.35</v>
      </c>
      <c r="H2650" s="68">
        <v>14.08</v>
      </c>
      <c r="I2650" s="68" t="s">
        <v>7609</v>
      </c>
      <c r="J2650" s="68" t="s">
        <v>7610</v>
      </c>
      <c r="K2650" s="68" t="s">
        <v>7611</v>
      </c>
    </row>
    <row r="2651" spans="2:11" ht="14.25" hidden="1" customHeight="1">
      <c r="B2651" s="364">
        <v>45823</v>
      </c>
      <c r="C2651" s="68" t="s">
        <v>7554</v>
      </c>
      <c r="D2651" s="68" t="s">
        <v>1844</v>
      </c>
      <c r="E2651" s="68" t="s">
        <v>2004</v>
      </c>
      <c r="F2651" s="68" t="s">
        <v>379</v>
      </c>
      <c r="G2651" s="68" t="s">
        <v>7096</v>
      </c>
      <c r="H2651" s="68">
        <v>9.5500000000000007</v>
      </c>
      <c r="I2651" s="68" t="s">
        <v>7612</v>
      </c>
      <c r="J2651" s="68" t="s">
        <v>7613</v>
      </c>
      <c r="K2651" s="68" t="s">
        <v>2490</v>
      </c>
    </row>
    <row r="2652" spans="2:11" ht="14.25" hidden="1" customHeight="1">
      <c r="B2652" s="364">
        <v>45823</v>
      </c>
      <c r="C2652" s="68" t="s">
        <v>7554</v>
      </c>
      <c r="D2652" s="68" t="s">
        <v>7614</v>
      </c>
      <c r="E2652" s="68" t="s">
        <v>1977</v>
      </c>
      <c r="F2652" s="68" t="s">
        <v>379</v>
      </c>
      <c r="G2652" s="68" t="s">
        <v>7096</v>
      </c>
      <c r="H2652" s="68">
        <v>9.15</v>
      </c>
      <c r="I2652" s="68" t="s">
        <v>7615</v>
      </c>
      <c r="J2652" s="68" t="s">
        <v>7616</v>
      </c>
      <c r="K2652" s="68" t="s">
        <v>2490</v>
      </c>
    </row>
    <row r="2653" spans="2:11" ht="14.25" hidden="1" customHeight="1">
      <c r="B2653" s="364">
        <v>45824</v>
      </c>
      <c r="C2653" s="68" t="s">
        <v>7241</v>
      </c>
      <c r="D2653" s="68" t="s">
        <v>1744</v>
      </c>
      <c r="E2653" s="68" t="s">
        <v>1977</v>
      </c>
      <c r="F2653" s="68">
        <v>13270</v>
      </c>
      <c r="G2653" s="366">
        <v>0.29166666666666669</v>
      </c>
      <c r="H2653" s="366">
        <v>0.41388888888888886</v>
      </c>
      <c r="I2653" s="68" t="s">
        <v>3581</v>
      </c>
      <c r="J2653" s="68" t="s">
        <v>7617</v>
      </c>
      <c r="K2653" s="68" t="s">
        <v>3876</v>
      </c>
    </row>
    <row r="2654" spans="2:11" ht="14.25" hidden="1" customHeight="1">
      <c r="B2654" s="364">
        <v>45824</v>
      </c>
      <c r="C2654" s="68" t="s">
        <v>7241</v>
      </c>
      <c r="D2654" s="68" t="s">
        <v>1749</v>
      </c>
      <c r="E2654" s="68" t="s">
        <v>1977</v>
      </c>
      <c r="F2654" s="68">
        <v>1449</v>
      </c>
      <c r="G2654" s="366">
        <v>0.41666666666666669</v>
      </c>
      <c r="H2654" s="366">
        <v>0.44861111111111113</v>
      </c>
      <c r="I2654" s="68" t="s">
        <v>7618</v>
      </c>
      <c r="J2654" s="68" t="s">
        <v>7619</v>
      </c>
      <c r="K2654" s="68" t="s">
        <v>7620</v>
      </c>
    </row>
    <row r="2655" spans="2:11" ht="14.25" hidden="1" customHeight="1">
      <c r="B2655" s="364">
        <v>45824</v>
      </c>
      <c r="C2655" s="68" t="s">
        <v>7241</v>
      </c>
      <c r="D2655" s="68" t="s">
        <v>1872</v>
      </c>
      <c r="E2655" s="68" t="s">
        <v>2004</v>
      </c>
      <c r="F2655" s="68">
        <v>4916</v>
      </c>
      <c r="G2655" s="366">
        <v>0.51875000000000004</v>
      </c>
      <c r="H2655" s="366">
        <v>0.59652777777777777</v>
      </c>
      <c r="I2655" s="68" t="s">
        <v>7621</v>
      </c>
      <c r="J2655" s="68" t="s">
        <v>7622</v>
      </c>
      <c r="K2655" s="68" t="s">
        <v>3717</v>
      </c>
    </row>
    <row r="2656" spans="2:11" ht="14.25" hidden="1" customHeight="1">
      <c r="B2656" s="364">
        <v>45824</v>
      </c>
      <c r="C2656" s="68" t="s">
        <v>7241</v>
      </c>
      <c r="D2656" s="68" t="s">
        <v>7623</v>
      </c>
      <c r="E2656" s="68" t="s">
        <v>2004</v>
      </c>
      <c r="F2656" s="68">
        <v>5337</v>
      </c>
      <c r="G2656" s="366">
        <v>0.56805555555555554</v>
      </c>
      <c r="H2656" s="366">
        <v>0.6875</v>
      </c>
      <c r="I2656" s="68" t="s">
        <v>7624</v>
      </c>
      <c r="J2656" s="68" t="s">
        <v>7625</v>
      </c>
      <c r="K2656" s="68" t="s">
        <v>5407</v>
      </c>
    </row>
    <row r="2657" spans="2:11" ht="14.25" hidden="1" customHeight="1">
      <c r="B2657" s="364">
        <v>45824</v>
      </c>
      <c r="C2657" s="68" t="s">
        <v>7241</v>
      </c>
      <c r="D2657" s="68" t="s">
        <v>1733</v>
      </c>
      <c r="E2657" s="68" t="s">
        <v>1977</v>
      </c>
      <c r="F2657" s="68">
        <v>12467</v>
      </c>
      <c r="G2657" s="366">
        <v>0.29166666666666669</v>
      </c>
      <c r="H2657" s="366">
        <v>0.70833333333333337</v>
      </c>
      <c r="I2657" s="68" t="s">
        <v>7626</v>
      </c>
      <c r="J2657" s="68" t="s">
        <v>7627</v>
      </c>
      <c r="K2657" s="68" t="s">
        <v>7628</v>
      </c>
    </row>
    <row r="2658" spans="2:11" ht="14.25" hidden="1" customHeight="1">
      <c r="B2658" s="364">
        <v>45824</v>
      </c>
      <c r="C2658" s="68" t="s">
        <v>7629</v>
      </c>
      <c r="D2658" s="68" t="s">
        <v>88</v>
      </c>
      <c r="E2658" s="68" t="s">
        <v>1977</v>
      </c>
      <c r="F2658" s="68">
        <v>14524</v>
      </c>
      <c r="G2658" s="366">
        <v>0.66666666666666663</v>
      </c>
      <c r="H2658" s="366">
        <v>0.70833333333333337</v>
      </c>
      <c r="I2658" s="68" t="s">
        <v>847</v>
      </c>
      <c r="J2658" s="68" t="s">
        <v>7562</v>
      </c>
      <c r="K2658" s="68" t="s">
        <v>7630</v>
      </c>
    </row>
    <row r="2659" spans="2:11" ht="14.25" hidden="1" customHeight="1">
      <c r="B2659" s="364">
        <v>45824</v>
      </c>
      <c r="C2659" s="68" t="s">
        <v>7241</v>
      </c>
      <c r="D2659" s="68" t="s">
        <v>1726</v>
      </c>
      <c r="E2659" s="68" t="s">
        <v>1977</v>
      </c>
      <c r="F2659" s="68">
        <v>15514</v>
      </c>
      <c r="G2659" s="366">
        <v>0.54166666666666663</v>
      </c>
      <c r="H2659" s="366">
        <v>0.64583333333333337</v>
      </c>
      <c r="I2659" s="68" t="s">
        <v>7631</v>
      </c>
      <c r="J2659" s="68" t="s">
        <v>7632</v>
      </c>
      <c r="K2659" s="68" t="s">
        <v>7633</v>
      </c>
    </row>
    <row r="2660" spans="2:11" ht="14.25" hidden="1" customHeight="1">
      <c r="B2660" s="364">
        <v>45824</v>
      </c>
      <c r="C2660" s="68" t="s">
        <v>7478</v>
      </c>
      <c r="D2660" s="68" t="s">
        <v>1765</v>
      </c>
      <c r="E2660" s="68" t="s">
        <v>1977</v>
      </c>
      <c r="F2660" s="68" t="s">
        <v>379</v>
      </c>
      <c r="G2660" s="366">
        <v>0.93263888888888891</v>
      </c>
      <c r="H2660" s="366">
        <v>0.97222222222222221</v>
      </c>
      <c r="I2660" s="68" t="s">
        <v>7634</v>
      </c>
      <c r="J2660" s="68" t="s">
        <v>7635</v>
      </c>
      <c r="K2660" s="68" t="s">
        <v>7636</v>
      </c>
    </row>
    <row r="2661" spans="2:11" ht="14.25" hidden="1" customHeight="1">
      <c r="B2661" s="364">
        <v>45824</v>
      </c>
      <c r="C2661" s="68" t="s">
        <v>7554</v>
      </c>
      <c r="D2661" s="68" t="s">
        <v>1852</v>
      </c>
      <c r="E2661" s="68" t="s">
        <v>2004</v>
      </c>
      <c r="F2661" s="68" t="s">
        <v>379</v>
      </c>
      <c r="G2661" s="366">
        <v>0.95833333333333337</v>
      </c>
      <c r="H2661" s="366">
        <v>5.7638888888888892E-2</v>
      </c>
      <c r="I2661" s="68" t="s">
        <v>7637</v>
      </c>
      <c r="J2661" s="68" t="s">
        <v>4313</v>
      </c>
      <c r="K2661" s="68" t="s">
        <v>3744</v>
      </c>
    </row>
    <row r="2662" spans="2:11" ht="14.25" hidden="1" customHeight="1">
      <c r="B2662" s="364">
        <v>45824</v>
      </c>
      <c r="C2662" s="68" t="s">
        <v>7241</v>
      </c>
      <c r="D2662" s="68" t="s">
        <v>1794</v>
      </c>
      <c r="E2662" s="68" t="s">
        <v>1987</v>
      </c>
      <c r="F2662" s="68">
        <v>12316</v>
      </c>
      <c r="G2662" s="366">
        <v>0.79166666666666663</v>
      </c>
      <c r="H2662" s="366">
        <v>0.86597222222222225</v>
      </c>
      <c r="I2662" s="68" t="s">
        <v>7638</v>
      </c>
      <c r="J2662" s="68" t="s">
        <v>7639</v>
      </c>
      <c r="K2662" s="68" t="s">
        <v>7640</v>
      </c>
    </row>
    <row r="2663" spans="2:11" ht="14.25" hidden="1" customHeight="1">
      <c r="B2663" s="364">
        <v>45824</v>
      </c>
      <c r="C2663" s="68" t="s">
        <v>7554</v>
      </c>
      <c r="D2663" s="68" t="s">
        <v>1792</v>
      </c>
      <c r="E2663" s="68" t="s">
        <v>1987</v>
      </c>
      <c r="F2663" s="68">
        <v>11557</v>
      </c>
      <c r="G2663" s="366">
        <v>0.45833333333333331</v>
      </c>
      <c r="H2663" s="366">
        <v>0.11041666666666666</v>
      </c>
      <c r="I2663" s="68" t="s">
        <v>5438</v>
      </c>
      <c r="J2663" s="68" t="s">
        <v>7641</v>
      </c>
      <c r="K2663" s="68" t="s">
        <v>7642</v>
      </c>
    </row>
    <row r="2664" spans="2:11" ht="14.25" hidden="1" customHeight="1">
      <c r="B2664" s="364">
        <v>45824</v>
      </c>
      <c r="C2664" s="68" t="s">
        <v>7241</v>
      </c>
      <c r="D2664" s="68" t="s">
        <v>1799</v>
      </c>
      <c r="E2664" s="68" t="s">
        <v>1987</v>
      </c>
      <c r="F2664" s="68">
        <v>12266</v>
      </c>
      <c r="G2664" s="366">
        <v>0.875</v>
      </c>
      <c r="H2664" s="366">
        <v>0.8881944444444444</v>
      </c>
      <c r="I2664" s="68" t="s">
        <v>7643</v>
      </c>
      <c r="J2664" s="68" t="s">
        <v>7644</v>
      </c>
      <c r="K2664" s="68" t="s">
        <v>4700</v>
      </c>
    </row>
    <row r="2665" spans="2:11" ht="14.25" hidden="1" customHeight="1">
      <c r="B2665" s="364">
        <v>45824</v>
      </c>
      <c r="C2665" s="68" t="s">
        <v>7241</v>
      </c>
      <c r="D2665" s="68" t="s">
        <v>95</v>
      </c>
      <c r="E2665" s="68" t="s">
        <v>1977</v>
      </c>
      <c r="F2665" s="68">
        <v>13107</v>
      </c>
      <c r="G2665" s="366">
        <v>0.70833333333333337</v>
      </c>
      <c r="H2665" s="366">
        <v>0.90972222222222221</v>
      </c>
      <c r="I2665" s="68" t="s">
        <v>7645</v>
      </c>
      <c r="J2665" s="68" t="s">
        <v>7646</v>
      </c>
      <c r="K2665" s="68" t="s">
        <v>3752</v>
      </c>
    </row>
    <row r="2666" spans="2:11" ht="14.25" hidden="1" customHeight="1">
      <c r="B2666" s="364">
        <v>45824</v>
      </c>
      <c r="C2666" s="68" t="s">
        <v>7241</v>
      </c>
      <c r="D2666" s="68" t="s">
        <v>1836</v>
      </c>
      <c r="E2666" s="68" t="s">
        <v>1987</v>
      </c>
      <c r="F2666" s="68">
        <v>6965</v>
      </c>
      <c r="G2666" s="366">
        <v>0.89583333333333337</v>
      </c>
      <c r="H2666" s="366">
        <v>0.9</v>
      </c>
      <c r="I2666" s="68" t="s">
        <v>7647</v>
      </c>
      <c r="J2666" s="68" t="s">
        <v>7648</v>
      </c>
      <c r="K2666" s="68" t="s">
        <v>2142</v>
      </c>
    </row>
    <row r="2667" spans="2:11" ht="14.25" hidden="1" customHeight="1">
      <c r="B2667" s="364">
        <v>45824</v>
      </c>
      <c r="C2667" s="68" t="s">
        <v>7241</v>
      </c>
      <c r="D2667" s="68" t="s">
        <v>1852</v>
      </c>
      <c r="E2667" s="68" t="s">
        <v>2004</v>
      </c>
      <c r="F2667" s="68">
        <v>5254</v>
      </c>
      <c r="G2667" s="366">
        <v>0.79166666666666663</v>
      </c>
      <c r="H2667" s="366">
        <v>0.94236111111111109</v>
      </c>
      <c r="I2667" s="68" t="s">
        <v>7649</v>
      </c>
      <c r="J2667" s="68" t="s">
        <v>7650</v>
      </c>
      <c r="K2667" s="68" t="s">
        <v>4227</v>
      </c>
    </row>
    <row r="2668" spans="2:11" ht="14.25" hidden="1" customHeight="1">
      <c r="B2668" s="364">
        <v>45824</v>
      </c>
      <c r="C2668" s="68" t="s">
        <v>7629</v>
      </c>
      <c r="D2668" s="68" t="s">
        <v>1786</v>
      </c>
      <c r="E2668" s="68" t="s">
        <v>1987</v>
      </c>
      <c r="F2668" s="68">
        <v>12534</v>
      </c>
      <c r="G2668" s="366">
        <v>0.10416666666666667</v>
      </c>
      <c r="H2668" s="366">
        <v>0.10972222222222222</v>
      </c>
      <c r="I2668" s="68" t="s">
        <v>304</v>
      </c>
      <c r="J2668" s="68" t="s">
        <v>3969</v>
      </c>
      <c r="K2668" s="68" t="s">
        <v>2831</v>
      </c>
    </row>
    <row r="2669" spans="2:11" ht="14.25" hidden="1" customHeight="1">
      <c r="B2669" s="364">
        <v>45824</v>
      </c>
      <c r="C2669" s="68" t="s">
        <v>7241</v>
      </c>
      <c r="D2669" s="68" t="s">
        <v>1831</v>
      </c>
      <c r="E2669" s="68" t="s">
        <v>1987</v>
      </c>
      <c r="F2669" s="68">
        <v>6786</v>
      </c>
      <c r="G2669" s="366">
        <v>0.90972222222222221</v>
      </c>
      <c r="H2669" s="366">
        <v>0.91388888888888886</v>
      </c>
      <c r="I2669" s="68" t="s">
        <v>2176</v>
      </c>
      <c r="J2669" s="68" t="s">
        <v>7651</v>
      </c>
      <c r="K2669" s="68" t="s">
        <v>7652</v>
      </c>
    </row>
    <row r="2670" spans="2:11" ht="14.25" hidden="1" customHeight="1">
      <c r="B2670" s="364">
        <v>45824</v>
      </c>
      <c r="C2670" s="68" t="s">
        <v>7241</v>
      </c>
      <c r="D2670" s="68" t="s">
        <v>94</v>
      </c>
      <c r="E2670" s="68" t="s">
        <v>1977</v>
      </c>
      <c r="F2670" s="68">
        <v>11702</v>
      </c>
      <c r="G2670" s="366">
        <v>0.9868055555555556</v>
      </c>
      <c r="H2670" s="366">
        <v>0.11666666666666667</v>
      </c>
      <c r="I2670" s="68" t="s">
        <v>7653</v>
      </c>
      <c r="J2670" s="68" t="s">
        <v>7654</v>
      </c>
      <c r="K2670" s="68" t="s">
        <v>2031</v>
      </c>
    </row>
    <row r="2671" spans="2:11" ht="14.25" hidden="1" customHeight="1">
      <c r="B2671" s="364">
        <v>45824</v>
      </c>
      <c r="C2671" s="68" t="s">
        <v>7241</v>
      </c>
      <c r="D2671" s="68" t="s">
        <v>1755</v>
      </c>
      <c r="E2671" s="68" t="s">
        <v>1977</v>
      </c>
      <c r="F2671" s="68">
        <v>11277</v>
      </c>
      <c r="G2671" s="366">
        <v>0.11597222222222223</v>
      </c>
      <c r="H2671" s="366">
        <v>0.1451388888888889</v>
      </c>
      <c r="I2671" s="68" t="s">
        <v>7655</v>
      </c>
      <c r="J2671" s="68" t="s">
        <v>7656</v>
      </c>
      <c r="K2671" s="68" t="s">
        <v>2050</v>
      </c>
    </row>
    <row r="2672" spans="2:11" ht="14.25" hidden="1" customHeight="1">
      <c r="B2672" s="364">
        <v>45824</v>
      </c>
      <c r="C2672" s="68" t="s">
        <v>7629</v>
      </c>
      <c r="D2672" s="68" t="s">
        <v>213</v>
      </c>
      <c r="E2672" s="68" t="s">
        <v>1977</v>
      </c>
      <c r="F2672" s="68">
        <v>13606</v>
      </c>
      <c r="G2672" s="366">
        <v>8.611111111111111E-2</v>
      </c>
      <c r="H2672" s="366">
        <v>0.14722222222222223</v>
      </c>
      <c r="I2672" s="68" t="s">
        <v>7657</v>
      </c>
      <c r="J2672" s="68" t="s">
        <v>7658</v>
      </c>
      <c r="K2672" s="68" t="s">
        <v>7659</v>
      </c>
    </row>
    <row r="2673" spans="2:11" ht="14.25" hidden="1" customHeight="1">
      <c r="B2673" s="364">
        <v>45824</v>
      </c>
      <c r="C2673" s="68" t="s">
        <v>7629</v>
      </c>
      <c r="D2673" s="68" t="s">
        <v>101</v>
      </c>
      <c r="E2673" s="68" t="s">
        <v>1977</v>
      </c>
      <c r="F2673" s="68">
        <v>11951</v>
      </c>
      <c r="G2673" s="366">
        <v>3.888888888888889E-2</v>
      </c>
      <c r="H2673" s="366">
        <v>0.11805555555555555</v>
      </c>
      <c r="I2673" s="68" t="s">
        <v>7660</v>
      </c>
      <c r="J2673" s="68" t="s">
        <v>7661</v>
      </c>
      <c r="K2673" s="68" t="s">
        <v>2357</v>
      </c>
    </row>
    <row r="2674" spans="2:11" ht="14.25" hidden="1" customHeight="1">
      <c r="B2674" s="364">
        <v>45824</v>
      </c>
      <c r="C2674" s="68" t="s">
        <v>7241</v>
      </c>
      <c r="D2674" s="68" t="s">
        <v>1746</v>
      </c>
      <c r="E2674" s="68" t="s">
        <v>1977</v>
      </c>
      <c r="F2674" s="68" t="s">
        <v>379</v>
      </c>
      <c r="G2674" s="366">
        <v>0.91666666666666663</v>
      </c>
      <c r="H2674" s="366">
        <v>8.3333333333333329E-2</v>
      </c>
      <c r="I2674" s="68" t="s">
        <v>7662</v>
      </c>
      <c r="J2674" s="68" t="s">
        <v>7663</v>
      </c>
      <c r="K2674" s="68" t="s">
        <v>7664</v>
      </c>
    </row>
    <row r="2675" spans="2:11" ht="14.25" hidden="1" customHeight="1">
      <c r="B2675" s="364">
        <v>45825</v>
      </c>
      <c r="C2675" s="68" t="s">
        <v>7241</v>
      </c>
      <c r="D2675" s="68" t="s">
        <v>1852</v>
      </c>
      <c r="E2675" s="68" t="s">
        <v>2004</v>
      </c>
      <c r="F2675" s="68">
        <v>5250</v>
      </c>
      <c r="G2675" s="366">
        <v>0.29166666666666669</v>
      </c>
      <c r="H2675" s="366">
        <v>0.47916666666666669</v>
      </c>
      <c r="I2675" s="68" t="s">
        <v>7665</v>
      </c>
      <c r="J2675" s="68" t="s">
        <v>7666</v>
      </c>
      <c r="K2675" s="68" t="s">
        <v>7667</v>
      </c>
    </row>
    <row r="2676" spans="2:11" ht="14.25" hidden="1" customHeight="1">
      <c r="B2676" s="364">
        <v>45825</v>
      </c>
      <c r="C2676" s="68" t="s">
        <v>7629</v>
      </c>
      <c r="D2676" s="68" t="s">
        <v>1739</v>
      </c>
      <c r="E2676" s="68" t="s">
        <v>1977</v>
      </c>
      <c r="F2676" s="68">
        <v>0</v>
      </c>
      <c r="G2676" s="366">
        <v>0.29166666666666669</v>
      </c>
      <c r="H2676" s="366">
        <v>0.45694444444444443</v>
      </c>
      <c r="I2676" s="68" t="s">
        <v>7668</v>
      </c>
      <c r="J2676" s="68" t="s">
        <v>7669</v>
      </c>
      <c r="K2676" s="68" t="s">
        <v>7670</v>
      </c>
    </row>
    <row r="2677" spans="2:11" ht="14.25" hidden="1" customHeight="1">
      <c r="B2677" s="364">
        <v>45825</v>
      </c>
      <c r="C2677" s="68" t="s">
        <v>7629</v>
      </c>
      <c r="D2677" s="68" t="s">
        <v>1839</v>
      </c>
      <c r="E2677" s="68" t="s">
        <v>2004</v>
      </c>
      <c r="F2677" s="68">
        <v>5586</v>
      </c>
      <c r="G2677" s="366">
        <v>0.29166666666666669</v>
      </c>
      <c r="H2677" s="366">
        <v>0.58333333333333337</v>
      </c>
      <c r="I2677" s="68" t="s">
        <v>7671</v>
      </c>
      <c r="J2677" s="68" t="s">
        <v>7672</v>
      </c>
      <c r="K2677" s="68" t="s">
        <v>5928</v>
      </c>
    </row>
    <row r="2678" spans="2:11" ht="14.25" hidden="1" customHeight="1">
      <c r="B2678" s="364">
        <v>45825</v>
      </c>
      <c r="C2678" s="68" t="s">
        <v>7629</v>
      </c>
      <c r="D2678" s="68" t="s">
        <v>1832</v>
      </c>
      <c r="E2678" s="68" t="s">
        <v>1987</v>
      </c>
      <c r="F2678" s="68">
        <v>6448</v>
      </c>
      <c r="G2678" s="366">
        <v>0.40972222222222221</v>
      </c>
      <c r="H2678" s="366">
        <v>0.46111111111111114</v>
      </c>
      <c r="I2678" s="68" t="s">
        <v>3581</v>
      </c>
      <c r="J2678" s="68" t="s">
        <v>7673</v>
      </c>
      <c r="K2678" s="68" t="s">
        <v>3717</v>
      </c>
    </row>
    <row r="2679" spans="2:11" ht="14.25" hidden="1" customHeight="1">
      <c r="B2679" s="364">
        <v>45825</v>
      </c>
      <c r="C2679" s="68" t="s">
        <v>7629</v>
      </c>
      <c r="D2679" s="68" t="s">
        <v>1795</v>
      </c>
      <c r="E2679" s="68" t="s">
        <v>1987</v>
      </c>
      <c r="F2679" s="68">
        <v>12161</v>
      </c>
      <c r="G2679" s="366">
        <v>0.45069444444444445</v>
      </c>
      <c r="H2679" s="366">
        <v>0.49236111111111114</v>
      </c>
      <c r="I2679" s="68" t="s">
        <v>3581</v>
      </c>
      <c r="J2679" s="68" t="s">
        <v>7674</v>
      </c>
      <c r="K2679" s="68" t="s">
        <v>3717</v>
      </c>
    </row>
    <row r="2680" spans="2:11" ht="14.25" hidden="1" customHeight="1">
      <c r="B2680" s="364">
        <v>45825</v>
      </c>
      <c r="C2680" s="68" t="s">
        <v>7629</v>
      </c>
      <c r="D2680" s="68" t="s">
        <v>7675</v>
      </c>
      <c r="E2680" s="68" t="s">
        <v>1987</v>
      </c>
      <c r="F2680" s="68">
        <v>12096</v>
      </c>
      <c r="G2680" s="366">
        <v>0.55763888888888891</v>
      </c>
      <c r="H2680" s="366">
        <v>0.68958333333333333</v>
      </c>
      <c r="I2680" s="68" t="s">
        <v>3581</v>
      </c>
      <c r="J2680" s="68" t="s">
        <v>5936</v>
      </c>
      <c r="K2680" s="68" t="s">
        <v>3876</v>
      </c>
    </row>
    <row r="2681" spans="2:11" ht="14.25" hidden="1" customHeight="1">
      <c r="B2681" s="364">
        <v>45825</v>
      </c>
      <c r="C2681" s="68" t="s">
        <v>7629</v>
      </c>
      <c r="D2681" s="68" t="s">
        <v>1831</v>
      </c>
      <c r="E2681" s="68" t="s">
        <v>1987</v>
      </c>
      <c r="F2681" s="68">
        <v>6797</v>
      </c>
      <c r="G2681" s="366">
        <v>0.47499999999999998</v>
      </c>
      <c r="H2681" s="366">
        <v>0.48055555555555557</v>
      </c>
      <c r="I2681" s="68" t="s">
        <v>1230</v>
      </c>
      <c r="J2681" s="68" t="s">
        <v>7676</v>
      </c>
      <c r="K2681" s="68" t="s">
        <v>2916</v>
      </c>
    </row>
    <row r="2682" spans="2:11" ht="14.25" hidden="1" customHeight="1">
      <c r="B2682" s="364">
        <v>45825</v>
      </c>
      <c r="C2682" s="68" t="s">
        <v>7629</v>
      </c>
      <c r="D2682" s="68" t="s">
        <v>102</v>
      </c>
      <c r="E2682" s="68" t="s">
        <v>1977</v>
      </c>
      <c r="F2682" s="68">
        <v>13883</v>
      </c>
      <c r="G2682" s="366">
        <v>0.49652777777777779</v>
      </c>
      <c r="H2682" s="366">
        <v>0.62291666666666667</v>
      </c>
      <c r="I2682" s="68" t="s">
        <v>7677</v>
      </c>
      <c r="J2682" s="68" t="s">
        <v>7678</v>
      </c>
      <c r="K2682" s="68" t="s">
        <v>2006</v>
      </c>
    </row>
    <row r="2683" spans="2:11" ht="14.25" hidden="1" customHeight="1">
      <c r="B2683" s="364">
        <v>45825</v>
      </c>
      <c r="C2683" s="68" t="s">
        <v>7629</v>
      </c>
      <c r="D2683" s="68" t="s">
        <v>98</v>
      </c>
      <c r="E2683" s="68" t="s">
        <v>1977</v>
      </c>
      <c r="F2683" s="68">
        <v>14416</v>
      </c>
      <c r="G2683" s="366">
        <v>0.29166666666666669</v>
      </c>
      <c r="H2683" s="366">
        <v>0.67291666666666672</v>
      </c>
      <c r="I2683" s="68" t="s">
        <v>7679</v>
      </c>
      <c r="J2683" s="68" t="s">
        <v>7680</v>
      </c>
      <c r="K2683" s="68" t="s">
        <v>2006</v>
      </c>
    </row>
    <row r="2684" spans="2:11" ht="14.25" hidden="1" customHeight="1">
      <c r="B2684" s="364">
        <v>45825</v>
      </c>
      <c r="C2684" s="68" t="s">
        <v>7629</v>
      </c>
      <c r="D2684" s="68" t="s">
        <v>1755</v>
      </c>
      <c r="E2684" s="68" t="s">
        <v>1977</v>
      </c>
      <c r="F2684" s="68">
        <v>11287</v>
      </c>
      <c r="G2684" s="366">
        <v>0.65277777777777779</v>
      </c>
      <c r="H2684" s="366">
        <v>0.70763888888888893</v>
      </c>
      <c r="I2684" s="68" t="s">
        <v>7681</v>
      </c>
      <c r="J2684" s="68" t="s">
        <v>7682</v>
      </c>
      <c r="K2684" s="68" t="s">
        <v>2006</v>
      </c>
    </row>
    <row r="2685" spans="2:11" ht="14.25" hidden="1" customHeight="1">
      <c r="B2685" s="364">
        <v>45825</v>
      </c>
      <c r="C2685" s="68" t="s">
        <v>7683</v>
      </c>
      <c r="D2685" s="68" t="s">
        <v>1845</v>
      </c>
      <c r="E2685" s="68" t="s">
        <v>2004</v>
      </c>
      <c r="F2685" s="68">
        <v>5295</v>
      </c>
      <c r="G2685" s="366">
        <v>0.63888888888888884</v>
      </c>
      <c r="H2685" s="366">
        <v>0.67361111111111116</v>
      </c>
      <c r="I2685" s="68" t="s">
        <v>7684</v>
      </c>
      <c r="J2685" s="68" t="s">
        <v>7685</v>
      </c>
      <c r="K2685" s="68" t="s">
        <v>7686</v>
      </c>
    </row>
    <row r="2686" spans="2:11" ht="14.25" hidden="1" customHeight="1">
      <c r="B2686" s="364">
        <v>45825</v>
      </c>
      <c r="C2686" s="68" t="s">
        <v>7629</v>
      </c>
      <c r="D2686" s="68" t="s">
        <v>1786</v>
      </c>
      <c r="E2686" s="68" t="s">
        <v>1987</v>
      </c>
      <c r="F2686" s="68">
        <v>12547</v>
      </c>
      <c r="G2686" s="366">
        <v>0.29166666666666669</v>
      </c>
      <c r="H2686" s="366">
        <v>0.47916666666666669</v>
      </c>
      <c r="I2686" s="68" t="s">
        <v>1189</v>
      </c>
      <c r="J2686" s="68" t="s">
        <v>2174</v>
      </c>
      <c r="K2686" s="68" t="s">
        <v>7687</v>
      </c>
    </row>
    <row r="2687" spans="2:11" ht="14.25" hidden="1" customHeight="1">
      <c r="B2687" s="364">
        <v>45825</v>
      </c>
      <c r="C2687" s="68" t="s">
        <v>7629</v>
      </c>
      <c r="D2687" s="68" t="s">
        <v>1793</v>
      </c>
      <c r="E2687" s="68" t="s">
        <v>1987</v>
      </c>
      <c r="F2687" s="68" t="s">
        <v>7688</v>
      </c>
      <c r="G2687" s="366">
        <v>0.29166666666666669</v>
      </c>
      <c r="H2687" s="366">
        <v>0.47916666666666669</v>
      </c>
      <c r="I2687" s="68" t="s">
        <v>7689</v>
      </c>
      <c r="J2687" s="68" t="s">
        <v>7690</v>
      </c>
      <c r="K2687" s="68" t="s">
        <v>4795</v>
      </c>
    </row>
    <row r="2688" spans="2:11" ht="14.25" hidden="1" customHeight="1">
      <c r="B2688" s="364">
        <v>45825</v>
      </c>
      <c r="C2688" s="68" t="s">
        <v>7629</v>
      </c>
      <c r="D2688" s="68" t="s">
        <v>1844</v>
      </c>
      <c r="E2688" s="68" t="s">
        <v>1977</v>
      </c>
      <c r="F2688" s="68">
        <v>5359</v>
      </c>
      <c r="G2688" s="366">
        <v>8.1944444444444445E-2</v>
      </c>
      <c r="H2688" s="366">
        <v>0.12986111111111112</v>
      </c>
      <c r="I2688" s="68" t="s">
        <v>7691</v>
      </c>
      <c r="J2688" s="68" t="s">
        <v>7692</v>
      </c>
      <c r="K2688" s="68" t="s">
        <v>7693</v>
      </c>
    </row>
    <row r="2689" spans="2:11" ht="14.25" hidden="1" customHeight="1">
      <c r="B2689" s="364">
        <v>45825</v>
      </c>
      <c r="C2689" s="68" t="s">
        <v>7694</v>
      </c>
      <c r="D2689" s="68" t="s">
        <v>1793</v>
      </c>
      <c r="E2689" s="68" t="s">
        <v>1987</v>
      </c>
      <c r="F2689" s="68">
        <v>12527</v>
      </c>
      <c r="G2689" s="366">
        <v>0.13194444444444445</v>
      </c>
      <c r="H2689" s="366">
        <v>0.14097222222222222</v>
      </c>
      <c r="I2689" s="68" t="s">
        <v>7695</v>
      </c>
      <c r="J2689" s="68" t="s">
        <v>6061</v>
      </c>
      <c r="K2689" s="68" t="s">
        <v>3452</v>
      </c>
    </row>
    <row r="2690" spans="2:11" ht="14.25" hidden="1" customHeight="1">
      <c r="B2690" s="364">
        <v>45825</v>
      </c>
      <c r="C2690" s="68" t="s">
        <v>7694</v>
      </c>
      <c r="D2690" s="68" t="s">
        <v>1796</v>
      </c>
      <c r="E2690" s="68" t="s">
        <v>1987</v>
      </c>
      <c r="F2690" s="68">
        <v>12183</v>
      </c>
      <c r="G2690" s="366">
        <v>6.458333333333334E-2</v>
      </c>
      <c r="H2690" s="366">
        <v>0.125</v>
      </c>
      <c r="I2690" s="68" t="s">
        <v>7696</v>
      </c>
      <c r="J2690" s="68" t="s">
        <v>7697</v>
      </c>
      <c r="K2690" s="68" t="s">
        <v>7698</v>
      </c>
    </row>
    <row r="2691" spans="2:11" ht="14.25" hidden="1" customHeight="1">
      <c r="B2691" s="364">
        <v>45826</v>
      </c>
      <c r="C2691" s="68" t="s">
        <v>7241</v>
      </c>
      <c r="D2691" s="68" t="s">
        <v>1742</v>
      </c>
      <c r="E2691" s="68" t="s">
        <v>1977</v>
      </c>
      <c r="F2691" s="68" t="s">
        <v>379</v>
      </c>
      <c r="G2691" s="366">
        <v>0.40625</v>
      </c>
      <c r="H2691" s="366">
        <v>0.51041666666666663</v>
      </c>
      <c r="I2691" s="68" t="s">
        <v>7699</v>
      </c>
      <c r="J2691" s="68" t="s">
        <v>7700</v>
      </c>
      <c r="K2691" s="68" t="s">
        <v>7701</v>
      </c>
    </row>
    <row r="2692" spans="2:11" ht="14.25" hidden="1" customHeight="1">
      <c r="B2692" s="364">
        <v>45826</v>
      </c>
      <c r="C2692" s="68" t="s">
        <v>7241</v>
      </c>
      <c r="D2692" s="68" t="s">
        <v>1745</v>
      </c>
      <c r="E2692" s="68" t="s">
        <v>1977</v>
      </c>
      <c r="F2692" s="68" t="s">
        <v>379</v>
      </c>
      <c r="G2692" s="366">
        <v>0.38541666666666669</v>
      </c>
      <c r="H2692" s="366">
        <v>0.60763888888888884</v>
      </c>
      <c r="I2692" s="68" t="s">
        <v>7702</v>
      </c>
      <c r="J2692" s="68" t="s">
        <v>7703</v>
      </c>
      <c r="K2692" s="68" t="s">
        <v>7704</v>
      </c>
    </row>
    <row r="2693" spans="2:11" ht="14.25" hidden="1" customHeight="1">
      <c r="B2693" s="364">
        <v>45826</v>
      </c>
      <c r="C2693" s="68" t="s">
        <v>7694</v>
      </c>
      <c r="D2693" s="68" t="s">
        <v>7705</v>
      </c>
      <c r="E2693" s="68" t="s">
        <v>2004</v>
      </c>
      <c r="F2693" s="68">
        <v>13860</v>
      </c>
      <c r="G2693" s="366">
        <v>0.57847222222222228</v>
      </c>
      <c r="H2693" s="366">
        <v>0.65277777777777779</v>
      </c>
      <c r="I2693" s="68" t="s">
        <v>312</v>
      </c>
      <c r="J2693" s="68" t="s">
        <v>7706</v>
      </c>
      <c r="K2693" s="68" t="s">
        <v>7707</v>
      </c>
    </row>
    <row r="2694" spans="2:11" ht="14.25" hidden="1" customHeight="1">
      <c r="B2694" s="364">
        <v>45826</v>
      </c>
      <c r="C2694" s="68" t="s">
        <v>7694</v>
      </c>
      <c r="D2694" s="68" t="s">
        <v>1755</v>
      </c>
      <c r="E2694" s="68" t="s">
        <v>1977</v>
      </c>
      <c r="F2694" s="68">
        <v>11.292</v>
      </c>
      <c r="G2694" s="366">
        <v>0.49861111111111112</v>
      </c>
      <c r="H2694" s="366">
        <v>0.62361111111111112</v>
      </c>
      <c r="I2694" s="68" t="s">
        <v>7708</v>
      </c>
      <c r="J2694" s="68" t="s">
        <v>7709</v>
      </c>
      <c r="K2694" s="68" t="s">
        <v>7710</v>
      </c>
    </row>
    <row r="2695" spans="2:11" ht="14.25" hidden="1" customHeight="1">
      <c r="B2695" s="364">
        <v>45826</v>
      </c>
      <c r="C2695" s="68" t="s">
        <v>7694</v>
      </c>
      <c r="D2695" s="68" t="s">
        <v>1825</v>
      </c>
      <c r="E2695" s="68" t="s">
        <v>1987</v>
      </c>
      <c r="F2695" s="68">
        <v>4110</v>
      </c>
      <c r="G2695" s="366">
        <v>0.54166666666666663</v>
      </c>
      <c r="H2695" s="366">
        <v>0.66041666666666665</v>
      </c>
      <c r="I2695" s="68" t="s">
        <v>3581</v>
      </c>
      <c r="J2695" s="68" t="s">
        <v>5936</v>
      </c>
      <c r="K2695" s="68" t="s">
        <v>3717</v>
      </c>
    </row>
    <row r="2696" spans="2:11" ht="14.25" hidden="1" customHeight="1">
      <c r="B2696" s="364">
        <v>45826</v>
      </c>
      <c r="C2696" s="68" t="s">
        <v>7694</v>
      </c>
      <c r="D2696" s="68" t="s">
        <v>1741</v>
      </c>
      <c r="E2696" s="68" t="s">
        <v>1977</v>
      </c>
      <c r="F2696" s="68">
        <v>11040</v>
      </c>
      <c r="G2696" s="366">
        <v>0.66666666666666663</v>
      </c>
      <c r="H2696" s="366">
        <v>0.70694444444444449</v>
      </c>
      <c r="I2696" s="68" t="s">
        <v>7711</v>
      </c>
      <c r="J2696" s="68" t="s">
        <v>2201</v>
      </c>
      <c r="K2696" s="68" t="s">
        <v>5103</v>
      </c>
    </row>
    <row r="2697" spans="2:11" ht="14.25" hidden="1" customHeight="1">
      <c r="B2697" s="364">
        <v>45826</v>
      </c>
      <c r="C2697" s="68" t="s">
        <v>7694</v>
      </c>
      <c r="D2697" s="68" t="s">
        <v>1744</v>
      </c>
      <c r="E2697" s="68" t="s">
        <v>1977</v>
      </c>
      <c r="F2697" s="68">
        <v>13292</v>
      </c>
      <c r="G2697" s="366">
        <v>0.59722222222222221</v>
      </c>
      <c r="H2697" s="366">
        <v>0.61805555555555558</v>
      </c>
      <c r="I2697" s="68" t="s">
        <v>7712</v>
      </c>
      <c r="J2697" s="68" t="s">
        <v>7713</v>
      </c>
      <c r="K2697" s="68" t="s">
        <v>5103</v>
      </c>
    </row>
    <row r="2698" spans="2:11" ht="14.25" hidden="1" customHeight="1">
      <c r="B2698" s="364">
        <v>45826</v>
      </c>
      <c r="C2698" s="68" t="s">
        <v>7694</v>
      </c>
      <c r="D2698" s="68" t="s">
        <v>1860</v>
      </c>
      <c r="E2698" s="68" t="s">
        <v>2004</v>
      </c>
      <c r="F2698" s="68">
        <v>5121</v>
      </c>
      <c r="G2698" s="366">
        <v>0.54166666666666663</v>
      </c>
      <c r="H2698" s="366">
        <v>0.69027777777777777</v>
      </c>
      <c r="I2698" s="68" t="s">
        <v>7714</v>
      </c>
      <c r="J2698" s="68" t="s">
        <v>7715</v>
      </c>
      <c r="K2698" s="68" t="s">
        <v>5103</v>
      </c>
    </row>
    <row r="2699" spans="2:11" ht="14.25" hidden="1" customHeight="1">
      <c r="B2699" s="364">
        <v>45826</v>
      </c>
      <c r="C2699" s="68" t="s">
        <v>7694</v>
      </c>
      <c r="D2699" s="68" t="s">
        <v>1865</v>
      </c>
      <c r="E2699" s="68" t="s">
        <v>2004</v>
      </c>
      <c r="F2699" s="68" t="s">
        <v>379</v>
      </c>
      <c r="G2699" s="366">
        <v>0.32291666666666669</v>
      </c>
      <c r="H2699" s="366">
        <v>0.65555555555555556</v>
      </c>
      <c r="I2699" s="68" t="s">
        <v>7716</v>
      </c>
      <c r="J2699" s="68" t="s">
        <v>7717</v>
      </c>
      <c r="K2699" s="68" t="s">
        <v>4158</v>
      </c>
    </row>
    <row r="2700" spans="2:11" ht="14.25" hidden="1" customHeight="1">
      <c r="B2700" s="364">
        <v>45826</v>
      </c>
      <c r="C2700" s="68" t="s">
        <v>7694</v>
      </c>
      <c r="D2700" s="68" t="s">
        <v>1832</v>
      </c>
      <c r="E2700" s="68" t="s">
        <v>1987</v>
      </c>
      <c r="F2700" s="68">
        <v>7002</v>
      </c>
      <c r="G2700" s="366">
        <v>0.83680555555555558</v>
      </c>
      <c r="H2700" s="366">
        <v>0.84097222222222223</v>
      </c>
      <c r="I2700" s="68" t="s">
        <v>4069</v>
      </c>
      <c r="J2700" s="68" t="s">
        <v>6061</v>
      </c>
      <c r="K2700" s="68" t="s">
        <v>2142</v>
      </c>
    </row>
    <row r="2701" spans="2:11" ht="14.25" hidden="1" customHeight="1">
      <c r="B2701" s="364">
        <v>45826</v>
      </c>
      <c r="C2701" s="68" t="s">
        <v>7718</v>
      </c>
      <c r="D2701" s="68" t="s">
        <v>1817</v>
      </c>
      <c r="E2701" s="68" t="s">
        <v>1987</v>
      </c>
      <c r="F2701" s="68">
        <v>7432</v>
      </c>
      <c r="G2701" s="366">
        <v>0.79166666666666663</v>
      </c>
      <c r="H2701" s="366">
        <v>0.875</v>
      </c>
      <c r="I2701" s="68" t="s">
        <v>2364</v>
      </c>
      <c r="J2701" s="68" t="s">
        <v>7719</v>
      </c>
      <c r="K2701" s="68" t="s">
        <v>7720</v>
      </c>
    </row>
    <row r="2702" spans="2:11" ht="14.25" hidden="1" customHeight="1">
      <c r="B2702" s="364">
        <v>45826</v>
      </c>
      <c r="C2702" s="68" t="s">
        <v>7694</v>
      </c>
      <c r="D2702" s="68" t="s">
        <v>1864</v>
      </c>
      <c r="E2702" s="68" t="s">
        <v>2004</v>
      </c>
      <c r="F2702" s="68">
        <v>4535</v>
      </c>
      <c r="G2702" s="366">
        <v>0.59027777777777779</v>
      </c>
      <c r="H2702" s="366">
        <v>0.61527777777777781</v>
      </c>
      <c r="I2702" s="68" t="s">
        <v>5182</v>
      </c>
      <c r="J2702" s="68" t="s">
        <v>5183</v>
      </c>
      <c r="K2702" s="68" t="s">
        <v>7721</v>
      </c>
    </row>
    <row r="2703" spans="2:11" ht="14.25" hidden="1" customHeight="1">
      <c r="B2703" s="364">
        <v>45826</v>
      </c>
      <c r="C2703" s="68" t="s">
        <v>7694</v>
      </c>
      <c r="D2703" s="68" t="s">
        <v>1746</v>
      </c>
      <c r="E2703" s="68" t="s">
        <v>1977</v>
      </c>
      <c r="F2703" s="68">
        <v>13730</v>
      </c>
      <c r="G2703" s="366">
        <v>0.60416666666666663</v>
      </c>
      <c r="H2703" s="366">
        <v>0.62638888888888888</v>
      </c>
      <c r="I2703" s="68" t="s">
        <v>1282</v>
      </c>
      <c r="J2703" s="68" t="s">
        <v>5591</v>
      </c>
      <c r="K2703" s="68" t="s">
        <v>7721</v>
      </c>
    </row>
    <row r="2704" spans="2:11" ht="14.25" hidden="1" customHeight="1">
      <c r="B2704" s="364">
        <v>45826</v>
      </c>
      <c r="C2704" s="68" t="s">
        <v>7694</v>
      </c>
      <c r="D2704" s="68" t="s">
        <v>1874</v>
      </c>
      <c r="E2704" s="68" t="s">
        <v>2004</v>
      </c>
      <c r="F2704" s="68">
        <v>4097</v>
      </c>
      <c r="G2704" s="366">
        <v>0.84444444444444444</v>
      </c>
      <c r="H2704" s="366">
        <v>0.95</v>
      </c>
      <c r="I2704" s="68" t="s">
        <v>7722</v>
      </c>
      <c r="J2704" s="68" t="s">
        <v>6381</v>
      </c>
      <c r="K2704" s="68" t="s">
        <v>6518</v>
      </c>
    </row>
    <row r="2705" spans="2:11" ht="14.25" hidden="1" customHeight="1">
      <c r="B2705" s="364">
        <v>45826</v>
      </c>
      <c r="C2705" s="68" t="s">
        <v>7694</v>
      </c>
      <c r="D2705" s="68" t="s">
        <v>1840</v>
      </c>
      <c r="E2705" s="68" t="s">
        <v>2004</v>
      </c>
      <c r="F2705" s="68">
        <v>5676</v>
      </c>
      <c r="G2705" s="366">
        <v>4.5138888888888888E-2</v>
      </c>
      <c r="H2705" s="366">
        <v>0.11805555555555555</v>
      </c>
      <c r="I2705" s="68" t="s">
        <v>6385</v>
      </c>
      <c r="J2705" s="68" t="s">
        <v>6386</v>
      </c>
      <c r="K2705" s="68" t="s">
        <v>6411</v>
      </c>
    </row>
    <row r="2706" spans="2:11" ht="14.25" hidden="1" customHeight="1">
      <c r="B2706" s="364">
        <v>45826</v>
      </c>
      <c r="C2706" s="68" t="s">
        <v>7694</v>
      </c>
      <c r="D2706" s="68" t="s">
        <v>1863</v>
      </c>
      <c r="E2706" s="68" t="s">
        <v>2004</v>
      </c>
      <c r="F2706" s="68">
        <v>3836</v>
      </c>
      <c r="G2706" s="366">
        <v>0.69444444444444442</v>
      </c>
      <c r="H2706" s="366">
        <v>0.71527777777777779</v>
      </c>
      <c r="I2706" s="68" t="s">
        <v>5182</v>
      </c>
      <c r="J2706" s="68" t="s">
        <v>5183</v>
      </c>
      <c r="K2706" s="68" t="s">
        <v>7721</v>
      </c>
    </row>
    <row r="2707" spans="2:11" ht="14.25" hidden="1" customHeight="1">
      <c r="B2707" s="364">
        <v>45826</v>
      </c>
      <c r="C2707" s="68" t="s">
        <v>7718</v>
      </c>
      <c r="D2707" s="68" t="s">
        <v>1794</v>
      </c>
      <c r="E2707" s="68" t="s">
        <v>1987</v>
      </c>
      <c r="F2707" s="68">
        <v>12349</v>
      </c>
      <c r="G2707" s="366">
        <v>0.10833333333333334</v>
      </c>
      <c r="H2707" s="366">
        <v>0.15347222222222223</v>
      </c>
      <c r="I2707" s="68" t="s">
        <v>1230</v>
      </c>
      <c r="J2707" s="68" t="s">
        <v>7723</v>
      </c>
      <c r="K2707" s="68" t="s">
        <v>7720</v>
      </c>
    </row>
    <row r="2708" spans="2:11" ht="14.25" hidden="1" customHeight="1">
      <c r="B2708" s="364">
        <v>45826</v>
      </c>
      <c r="C2708" s="68" t="s">
        <v>7718</v>
      </c>
      <c r="D2708" s="68" t="s">
        <v>1799</v>
      </c>
      <c r="E2708" s="68" t="s">
        <v>1987</v>
      </c>
      <c r="F2708" s="68">
        <v>12299</v>
      </c>
      <c r="G2708" s="366">
        <v>7.9861111111111105E-2</v>
      </c>
      <c r="H2708" s="366">
        <v>8.2638888888888887E-2</v>
      </c>
      <c r="I2708" s="68" t="s">
        <v>7724</v>
      </c>
      <c r="J2708" s="68" t="s">
        <v>7725</v>
      </c>
      <c r="K2708" s="68" t="s">
        <v>2142</v>
      </c>
    </row>
    <row r="2709" spans="2:11" ht="14.25" hidden="1" customHeight="1">
      <c r="B2709" s="364">
        <v>45826</v>
      </c>
      <c r="C2709" s="68" t="s">
        <v>7718</v>
      </c>
      <c r="D2709" s="68" t="s">
        <v>1823</v>
      </c>
      <c r="E2709" s="68" t="s">
        <v>1987</v>
      </c>
      <c r="F2709" s="68">
        <v>7309</v>
      </c>
      <c r="G2709" s="366">
        <v>9.375E-2</v>
      </c>
      <c r="H2709" s="366">
        <v>0.1</v>
      </c>
      <c r="I2709" s="68" t="s">
        <v>2176</v>
      </c>
      <c r="J2709" s="68" t="s">
        <v>7726</v>
      </c>
      <c r="K2709" s="68" t="s">
        <v>4700</v>
      </c>
    </row>
    <row r="2710" spans="2:11" ht="14.25" hidden="1" customHeight="1">
      <c r="B2710" s="364">
        <v>45827</v>
      </c>
      <c r="C2710" s="68" t="s">
        <v>7718</v>
      </c>
      <c r="D2710" s="68" t="s">
        <v>1817</v>
      </c>
      <c r="E2710" s="68" t="s">
        <v>1987</v>
      </c>
      <c r="F2710" s="68">
        <v>7439</v>
      </c>
      <c r="G2710" s="366">
        <v>0.5625</v>
      </c>
      <c r="H2710" s="366">
        <v>0.58333333333333337</v>
      </c>
      <c r="I2710" s="68" t="s">
        <v>1109</v>
      </c>
      <c r="J2710" s="68" t="s">
        <v>7727</v>
      </c>
      <c r="K2710" s="68" t="s">
        <v>7728</v>
      </c>
    </row>
    <row r="2711" spans="2:11" ht="14.25" hidden="1" customHeight="1">
      <c r="B2711" s="364">
        <v>45827</v>
      </c>
      <c r="C2711" s="68" t="s">
        <v>7718</v>
      </c>
      <c r="D2711" s="68" t="s">
        <v>1803</v>
      </c>
      <c r="E2711" s="68" t="s">
        <v>1987</v>
      </c>
      <c r="F2711" s="68">
        <v>11848</v>
      </c>
      <c r="G2711" s="366">
        <v>0.85416666666666663</v>
      </c>
      <c r="H2711" s="366">
        <v>0.86805555555555558</v>
      </c>
      <c r="I2711" s="68" t="s">
        <v>7729</v>
      </c>
      <c r="J2711" s="68" t="s">
        <v>7730</v>
      </c>
      <c r="K2711" s="68" t="s">
        <v>4796</v>
      </c>
    </row>
    <row r="2712" spans="2:11" ht="14.25" hidden="1" customHeight="1">
      <c r="B2712" s="364">
        <v>45827</v>
      </c>
      <c r="C2712" s="68" t="s">
        <v>7718</v>
      </c>
      <c r="D2712" s="68" t="s">
        <v>1794</v>
      </c>
      <c r="E2712" s="68" t="s">
        <v>1987</v>
      </c>
      <c r="F2712" s="68">
        <v>12358</v>
      </c>
      <c r="G2712" s="366">
        <v>0.89652777777777781</v>
      </c>
      <c r="H2712" s="366">
        <v>0.90833333333333333</v>
      </c>
      <c r="I2712" s="68" t="s">
        <v>2678</v>
      </c>
      <c r="J2712" s="68" t="s">
        <v>7731</v>
      </c>
      <c r="K2712" s="68" t="s">
        <v>7732</v>
      </c>
    </row>
    <row r="2713" spans="2:11" ht="14.25" hidden="1" customHeight="1">
      <c r="B2713" s="364">
        <v>45827</v>
      </c>
      <c r="C2713" s="68" t="s">
        <v>7718</v>
      </c>
      <c r="D2713" s="68" t="s">
        <v>1796</v>
      </c>
      <c r="E2713" s="68" t="s">
        <v>1987</v>
      </c>
      <c r="F2713" s="68">
        <v>12207</v>
      </c>
      <c r="G2713" s="366">
        <v>0.89583333333333337</v>
      </c>
      <c r="H2713" s="366">
        <v>0.91805555555555551</v>
      </c>
      <c r="I2713" s="68" t="s">
        <v>7733</v>
      </c>
      <c r="J2713" s="68" t="s">
        <v>7734</v>
      </c>
      <c r="K2713" s="68" t="s">
        <v>4700</v>
      </c>
    </row>
    <row r="2714" spans="2:11" ht="14.25" hidden="1" customHeight="1">
      <c r="B2714" s="364">
        <v>45827</v>
      </c>
      <c r="C2714" s="68" t="s">
        <v>7718</v>
      </c>
      <c r="D2714" s="68" t="s">
        <v>1744</v>
      </c>
      <c r="E2714" s="68" t="s">
        <v>1977</v>
      </c>
      <c r="F2714" s="68">
        <v>13308</v>
      </c>
      <c r="G2714" s="366">
        <v>0.79166666666666663</v>
      </c>
      <c r="H2714" s="366">
        <v>0.91666666666666663</v>
      </c>
      <c r="I2714" s="68" t="s">
        <v>7735</v>
      </c>
      <c r="J2714" s="68" t="s">
        <v>7736</v>
      </c>
      <c r="K2714" s="68" t="s">
        <v>3687</v>
      </c>
    </row>
    <row r="2715" spans="2:11" ht="14.25" hidden="1" customHeight="1">
      <c r="B2715" s="364">
        <v>45827</v>
      </c>
      <c r="C2715" s="68" t="s">
        <v>7737</v>
      </c>
      <c r="D2715" s="68" t="s">
        <v>1802</v>
      </c>
      <c r="E2715" s="68" t="s">
        <v>1987</v>
      </c>
      <c r="F2715" s="68">
        <v>12167</v>
      </c>
      <c r="G2715" s="366">
        <v>4.1666666666666664E-2</v>
      </c>
      <c r="H2715" s="366">
        <v>0.10277777777777777</v>
      </c>
      <c r="I2715" s="68" t="s">
        <v>7738</v>
      </c>
      <c r="J2715" s="68" t="s">
        <v>7739</v>
      </c>
      <c r="K2715" s="68" t="s">
        <v>2831</v>
      </c>
    </row>
    <row r="2716" spans="2:11" ht="14.25" hidden="1" customHeight="1">
      <c r="B2716" s="364">
        <v>45827</v>
      </c>
      <c r="C2716" s="68" t="s">
        <v>7718</v>
      </c>
      <c r="D2716" s="68" t="s">
        <v>213</v>
      </c>
      <c r="E2716" s="68" t="s">
        <v>1977</v>
      </c>
      <c r="F2716" s="68" t="s">
        <v>379</v>
      </c>
      <c r="G2716" s="366">
        <v>0.79166666666666663</v>
      </c>
      <c r="H2716" s="366">
        <v>0.85763888888888884</v>
      </c>
      <c r="I2716" s="68" t="s">
        <v>7740</v>
      </c>
      <c r="J2716" s="68" t="s">
        <v>7741</v>
      </c>
      <c r="K2716" s="68" t="s">
        <v>3687</v>
      </c>
    </row>
    <row r="2717" spans="2:11" ht="14.25" hidden="1" customHeight="1">
      <c r="B2717" s="364">
        <v>45827</v>
      </c>
      <c r="C2717" s="68" t="s">
        <v>7737</v>
      </c>
      <c r="D2717" s="68" t="s">
        <v>1797</v>
      </c>
      <c r="E2717" s="68" t="s">
        <v>1987</v>
      </c>
      <c r="F2717" s="68">
        <v>11266</v>
      </c>
      <c r="G2717" s="366">
        <v>0.11805555555555555</v>
      </c>
      <c r="H2717" s="366">
        <v>0.12152777777777778</v>
      </c>
      <c r="I2717" s="68" t="s">
        <v>2580</v>
      </c>
      <c r="J2717" s="68" t="s">
        <v>7742</v>
      </c>
      <c r="K2717" s="68" t="s">
        <v>7743</v>
      </c>
    </row>
    <row r="2718" spans="2:11" ht="14.25" hidden="1" customHeight="1">
      <c r="B2718" s="364">
        <v>45827</v>
      </c>
      <c r="C2718" s="68" t="s">
        <v>7718</v>
      </c>
      <c r="D2718" s="68" t="s">
        <v>1801</v>
      </c>
      <c r="E2718" s="68" t="s">
        <v>1987</v>
      </c>
      <c r="F2718" s="68">
        <v>12134</v>
      </c>
      <c r="G2718" s="366">
        <v>0.79166666666666663</v>
      </c>
      <c r="H2718" s="366">
        <v>7.8472222222222221E-2</v>
      </c>
      <c r="I2718" s="68" t="s">
        <v>7744</v>
      </c>
      <c r="J2718" s="68" t="s">
        <v>7745</v>
      </c>
      <c r="K2718" s="68" t="s">
        <v>7025</v>
      </c>
    </row>
    <row r="2719" spans="2:11" ht="14.25" hidden="1" customHeight="1">
      <c r="B2719" s="364">
        <v>45827</v>
      </c>
      <c r="C2719" s="68" t="s">
        <v>7737</v>
      </c>
      <c r="D2719" s="68" t="s">
        <v>94</v>
      </c>
      <c r="E2719" s="68" t="s">
        <v>1977</v>
      </c>
      <c r="F2719" s="68">
        <v>11739</v>
      </c>
      <c r="G2719" s="366">
        <v>1</v>
      </c>
      <c r="H2719" s="366">
        <v>0.13541666666666666</v>
      </c>
      <c r="I2719" s="68" t="s">
        <v>7746</v>
      </c>
      <c r="J2719" s="68" t="s">
        <v>7747</v>
      </c>
      <c r="K2719" s="68" t="s">
        <v>3687</v>
      </c>
    </row>
    <row r="2720" spans="2:11" ht="14.25" hidden="1" customHeight="1">
      <c r="B2720" s="364">
        <v>45827</v>
      </c>
      <c r="C2720" s="68" t="s">
        <v>7718</v>
      </c>
      <c r="D2720" s="68" t="s">
        <v>1881</v>
      </c>
      <c r="E2720" s="68" t="s">
        <v>2004</v>
      </c>
      <c r="F2720" s="68" t="s">
        <v>379</v>
      </c>
      <c r="G2720" s="366">
        <v>0.79166666666666663</v>
      </c>
      <c r="H2720" s="366">
        <v>1.7361111111111112E-2</v>
      </c>
      <c r="I2720" s="68" t="s">
        <v>7748</v>
      </c>
      <c r="J2720" s="68" t="s">
        <v>7749</v>
      </c>
      <c r="K2720" s="68" t="s">
        <v>3803</v>
      </c>
    </row>
    <row r="2721" spans="2:11" ht="14.25" hidden="1" customHeight="1">
      <c r="B2721" s="364">
        <v>45827</v>
      </c>
      <c r="C2721" s="68" t="s">
        <v>7718</v>
      </c>
      <c r="D2721" s="68" t="s">
        <v>1878</v>
      </c>
      <c r="E2721" s="68" t="s">
        <v>2004</v>
      </c>
      <c r="F2721" s="68" t="s">
        <v>379</v>
      </c>
      <c r="G2721" s="366">
        <v>0.79166666666666663</v>
      </c>
      <c r="H2721" s="366">
        <v>0.11458333333333333</v>
      </c>
      <c r="I2721" s="68" t="s">
        <v>7750</v>
      </c>
      <c r="J2721" s="68" t="s">
        <v>7751</v>
      </c>
      <c r="K2721" s="68" t="s">
        <v>2487</v>
      </c>
    </row>
    <row r="2722" spans="2:11" ht="14.25" hidden="1" customHeight="1">
      <c r="B2722" s="364">
        <v>45828</v>
      </c>
      <c r="C2722" s="68" t="s">
        <v>7737</v>
      </c>
      <c r="D2722" s="68" t="s">
        <v>221</v>
      </c>
      <c r="E2722" s="68" t="s">
        <v>1977</v>
      </c>
      <c r="F2722" s="68">
        <v>10414</v>
      </c>
      <c r="G2722" s="366">
        <v>0.29166666666666669</v>
      </c>
      <c r="H2722" s="366">
        <v>0.59166666666666667</v>
      </c>
      <c r="I2722" s="68" t="s">
        <v>3581</v>
      </c>
      <c r="J2722" s="68" t="s">
        <v>7752</v>
      </c>
      <c r="K2722" s="68" t="s">
        <v>3717</v>
      </c>
    </row>
    <row r="2723" spans="2:11" ht="14.25" hidden="1" customHeight="1">
      <c r="B2723" s="364">
        <v>45828</v>
      </c>
      <c r="C2723" s="68" t="s">
        <v>7737</v>
      </c>
      <c r="D2723" s="68" t="s">
        <v>1801</v>
      </c>
      <c r="E2723" s="68" t="s">
        <v>1987</v>
      </c>
      <c r="F2723" s="68">
        <v>12138</v>
      </c>
      <c r="G2723" s="366">
        <v>0.5625</v>
      </c>
      <c r="H2723" s="366">
        <v>0.57986111111111116</v>
      </c>
      <c r="I2723" s="68" t="s">
        <v>3164</v>
      </c>
      <c r="J2723" s="68" t="s">
        <v>3160</v>
      </c>
      <c r="K2723" s="68" t="s">
        <v>7753</v>
      </c>
    </row>
    <row r="2724" spans="2:11" ht="14.25" hidden="1" customHeight="1">
      <c r="B2724" s="364">
        <v>45828</v>
      </c>
      <c r="C2724" s="68" t="s">
        <v>7737</v>
      </c>
      <c r="D2724" s="68" t="s">
        <v>1821</v>
      </c>
      <c r="E2724" s="68" t="s">
        <v>1987</v>
      </c>
      <c r="F2724" s="68">
        <v>7454</v>
      </c>
      <c r="G2724" s="366">
        <v>0.52083333333333337</v>
      </c>
      <c r="H2724" s="366">
        <v>0.58333333333333337</v>
      </c>
      <c r="I2724" s="68" t="s">
        <v>7754</v>
      </c>
      <c r="J2724" s="68" t="s">
        <v>7755</v>
      </c>
      <c r="K2724" s="68" t="s">
        <v>7753</v>
      </c>
    </row>
    <row r="2725" spans="2:11" ht="14.25" hidden="1" customHeight="1">
      <c r="B2725" s="364">
        <v>45828</v>
      </c>
      <c r="C2725" s="68" t="s">
        <v>7737</v>
      </c>
      <c r="D2725" s="68" t="s">
        <v>1793</v>
      </c>
      <c r="E2725" s="68" t="s">
        <v>1987</v>
      </c>
      <c r="F2725" s="68">
        <v>12458</v>
      </c>
      <c r="G2725" s="366">
        <v>0.29166666666666669</v>
      </c>
      <c r="H2725" s="366">
        <v>0.61111111111111116</v>
      </c>
      <c r="I2725" s="68" t="s">
        <v>7756</v>
      </c>
      <c r="J2725" s="68" t="s">
        <v>7757</v>
      </c>
      <c r="K2725" s="68" t="s">
        <v>7753</v>
      </c>
    </row>
    <row r="2726" spans="2:11" ht="14.25" hidden="1" customHeight="1">
      <c r="B2726" s="364">
        <v>45828</v>
      </c>
      <c r="C2726" s="68" t="s">
        <v>7737</v>
      </c>
      <c r="D2726" s="68" t="s">
        <v>1845</v>
      </c>
      <c r="E2726" s="68" t="s">
        <v>2004</v>
      </c>
      <c r="F2726" s="68">
        <v>5327</v>
      </c>
      <c r="G2726" s="366">
        <v>0.625</v>
      </c>
      <c r="H2726" s="366">
        <v>0.70486111111111116</v>
      </c>
      <c r="I2726" s="68" t="s">
        <v>7758</v>
      </c>
      <c r="J2726" s="68" t="s">
        <v>7759</v>
      </c>
      <c r="K2726" s="68" t="s">
        <v>7760</v>
      </c>
    </row>
    <row r="2727" spans="2:11" ht="14.25" hidden="1" customHeight="1">
      <c r="B2727" s="364">
        <v>45828</v>
      </c>
      <c r="C2727" s="68" t="s">
        <v>7737</v>
      </c>
      <c r="D2727" s="68" t="s">
        <v>1726</v>
      </c>
      <c r="E2727" s="68" t="s">
        <v>1977</v>
      </c>
      <c r="F2727" s="68">
        <v>15546</v>
      </c>
      <c r="G2727" s="366">
        <v>0.33194444444444443</v>
      </c>
      <c r="H2727" s="366">
        <v>0.44722222222222224</v>
      </c>
      <c r="I2727" s="68" t="s">
        <v>7761</v>
      </c>
      <c r="J2727" s="68" t="s">
        <v>7762</v>
      </c>
      <c r="K2727" s="68" t="s">
        <v>7763</v>
      </c>
    </row>
    <row r="2728" spans="2:11" ht="14.25" hidden="1" customHeight="1">
      <c r="B2728" s="364">
        <v>45828</v>
      </c>
      <c r="C2728" s="68" t="s">
        <v>7737</v>
      </c>
      <c r="D2728" s="68" t="s">
        <v>1729</v>
      </c>
      <c r="E2728" s="68" t="s">
        <v>1977</v>
      </c>
      <c r="F2728" s="68">
        <v>0</v>
      </c>
      <c r="G2728" s="366">
        <v>0.29166666666666669</v>
      </c>
      <c r="H2728" s="366">
        <v>0.66388888888888886</v>
      </c>
      <c r="I2728" s="68" t="s">
        <v>7764</v>
      </c>
      <c r="J2728" s="68" t="s">
        <v>7765</v>
      </c>
      <c r="K2728" s="68" t="s">
        <v>7766</v>
      </c>
    </row>
    <row r="2729" spans="2:11" ht="14.25" hidden="1" customHeight="1">
      <c r="B2729" s="364">
        <v>45828</v>
      </c>
      <c r="C2729" s="68" t="s">
        <v>7737</v>
      </c>
      <c r="D2729" s="68" t="s">
        <v>1740</v>
      </c>
      <c r="E2729" s="68" t="s">
        <v>1977</v>
      </c>
      <c r="F2729" s="68">
        <v>15025</v>
      </c>
      <c r="G2729" s="366">
        <v>0.75</v>
      </c>
      <c r="H2729" s="366">
        <v>0.96180555555555558</v>
      </c>
      <c r="I2729" s="68" t="s">
        <v>7767</v>
      </c>
      <c r="J2729" s="68" t="s">
        <v>7768</v>
      </c>
      <c r="K2729" s="68" t="s">
        <v>4920</v>
      </c>
    </row>
    <row r="2730" spans="2:11" ht="14.25" hidden="1" customHeight="1">
      <c r="B2730" s="364">
        <v>45828</v>
      </c>
      <c r="C2730" s="68" t="s">
        <v>7737</v>
      </c>
      <c r="D2730" s="68" t="s">
        <v>1848</v>
      </c>
      <c r="E2730" s="68" t="s">
        <v>2004</v>
      </c>
      <c r="F2730" s="68" t="s">
        <v>379</v>
      </c>
      <c r="G2730" s="366">
        <v>0.79166666666666663</v>
      </c>
      <c r="H2730" s="366">
        <v>0.91319444444444442</v>
      </c>
      <c r="I2730" s="68" t="s">
        <v>7769</v>
      </c>
      <c r="J2730" s="68" t="s">
        <v>7770</v>
      </c>
      <c r="K2730" s="68" t="s">
        <v>2487</v>
      </c>
    </row>
    <row r="2731" spans="2:11" ht="14.25" hidden="1" customHeight="1">
      <c r="B2731" s="364">
        <v>45828</v>
      </c>
      <c r="C2731" s="68" t="s">
        <v>7737</v>
      </c>
      <c r="D2731" s="68" t="s">
        <v>7053</v>
      </c>
      <c r="E2731" s="68" t="s">
        <v>2004</v>
      </c>
      <c r="F2731" s="68" t="s">
        <v>379</v>
      </c>
      <c r="G2731" s="366">
        <v>0.79166666666666663</v>
      </c>
      <c r="H2731" s="366">
        <v>6.9444444444444441E-3</v>
      </c>
      <c r="I2731" s="68" t="s">
        <v>7771</v>
      </c>
      <c r="J2731" s="68" t="s">
        <v>7772</v>
      </c>
      <c r="K2731" s="68" t="s">
        <v>7701</v>
      </c>
    </row>
    <row r="2732" spans="2:11" ht="14.25" hidden="1" customHeight="1">
      <c r="B2732" s="364">
        <v>45828</v>
      </c>
      <c r="C2732" s="68" t="s">
        <v>7737</v>
      </c>
      <c r="D2732" s="68" t="s">
        <v>1789</v>
      </c>
      <c r="E2732" s="68" t="s">
        <v>1987</v>
      </c>
      <c r="F2732" s="68">
        <v>12129</v>
      </c>
      <c r="G2732" s="366">
        <v>0.79166666666666663</v>
      </c>
      <c r="H2732" s="366">
        <v>0.91805555555555551</v>
      </c>
      <c r="I2732" s="68" t="s">
        <v>7773</v>
      </c>
      <c r="J2732" s="68" t="s">
        <v>7774</v>
      </c>
      <c r="K2732" s="68" t="s">
        <v>7775</v>
      </c>
    </row>
    <row r="2733" spans="2:11" ht="14.25" hidden="1" customHeight="1">
      <c r="B2733" s="364">
        <v>45828</v>
      </c>
      <c r="C2733" s="68" t="s">
        <v>7737</v>
      </c>
      <c r="D2733" s="68" t="s">
        <v>1798</v>
      </c>
      <c r="E2733" s="68" t="s">
        <v>1987</v>
      </c>
      <c r="F2733" s="68">
        <v>12041</v>
      </c>
      <c r="G2733" s="366">
        <v>0.89236111111111116</v>
      </c>
      <c r="H2733" s="366">
        <v>0.89652777777777781</v>
      </c>
      <c r="I2733" s="68" t="s">
        <v>7776</v>
      </c>
      <c r="J2733" s="68" t="s">
        <v>7777</v>
      </c>
      <c r="K2733" s="68" t="s">
        <v>7778</v>
      </c>
    </row>
    <row r="2734" spans="2:11" ht="14.25" hidden="1" customHeight="1">
      <c r="B2734" s="364">
        <v>45828</v>
      </c>
      <c r="C2734" s="68" t="s">
        <v>7737</v>
      </c>
      <c r="D2734" s="68" t="s">
        <v>1791</v>
      </c>
      <c r="E2734" s="68" t="s">
        <v>1987</v>
      </c>
      <c r="F2734" s="68">
        <v>12344</v>
      </c>
      <c r="G2734" s="366">
        <v>0.94444444444444442</v>
      </c>
      <c r="H2734" s="366">
        <v>0.95972222222222225</v>
      </c>
      <c r="I2734" s="68" t="s">
        <v>7779</v>
      </c>
      <c r="J2734" s="68" t="s">
        <v>7780</v>
      </c>
      <c r="K2734" s="68" t="s">
        <v>7781</v>
      </c>
    </row>
    <row r="2735" spans="2:11" ht="14.25" hidden="1" customHeight="1">
      <c r="B2735" s="364">
        <v>45828</v>
      </c>
      <c r="C2735" s="68" t="s">
        <v>7737</v>
      </c>
      <c r="D2735" s="68" t="s">
        <v>1795</v>
      </c>
      <c r="E2735" s="68" t="s">
        <v>1987</v>
      </c>
      <c r="F2735" s="68">
        <v>12209</v>
      </c>
      <c r="G2735" s="366">
        <v>0.96527777777777779</v>
      </c>
      <c r="H2735" s="366">
        <v>0.96944444444444444</v>
      </c>
      <c r="I2735" s="68" t="s">
        <v>7782</v>
      </c>
      <c r="J2735" s="68" t="s">
        <v>7777</v>
      </c>
      <c r="K2735" s="68" t="s">
        <v>7783</v>
      </c>
    </row>
    <row r="2736" spans="2:11" ht="14.25" hidden="1" customHeight="1">
      <c r="B2736" s="364">
        <v>45828</v>
      </c>
      <c r="C2736" s="68" t="s">
        <v>7737</v>
      </c>
      <c r="D2736" s="68" t="s">
        <v>1802</v>
      </c>
      <c r="E2736" s="68" t="s">
        <v>1987</v>
      </c>
      <c r="F2736" s="68">
        <v>12180</v>
      </c>
      <c r="G2736" s="366">
        <v>0.14027777777777778</v>
      </c>
      <c r="H2736" s="366">
        <v>0.18402777777777779</v>
      </c>
      <c r="I2736" s="68" t="s">
        <v>7784</v>
      </c>
      <c r="J2736" s="68" t="s">
        <v>7785</v>
      </c>
      <c r="K2736" s="68" t="s">
        <v>7786</v>
      </c>
    </row>
    <row r="2737" spans="2:11" ht="14.25" hidden="1" customHeight="1">
      <c r="B2737" s="364">
        <v>45828</v>
      </c>
      <c r="C2737" s="68" t="s">
        <v>7737</v>
      </c>
      <c r="D2737" s="68" t="s">
        <v>1729</v>
      </c>
      <c r="E2737" s="68" t="s">
        <v>1977</v>
      </c>
      <c r="F2737" s="68">
        <v>12416</v>
      </c>
      <c r="G2737" s="366">
        <v>0.29166666666666669</v>
      </c>
      <c r="H2737" s="366">
        <v>0.64930555555555558</v>
      </c>
      <c r="I2737" s="68" t="s">
        <v>7787</v>
      </c>
      <c r="J2737" s="68" t="s">
        <v>7788</v>
      </c>
      <c r="K2737" s="68" t="s">
        <v>7766</v>
      </c>
    </row>
    <row r="2738" spans="2:11" ht="14.25" hidden="1" customHeight="1">
      <c r="B2738" s="364">
        <v>45828</v>
      </c>
      <c r="C2738" s="68" t="s">
        <v>7737</v>
      </c>
      <c r="D2738" s="68" t="s">
        <v>1741</v>
      </c>
      <c r="E2738" s="68" t="s">
        <v>1977</v>
      </c>
      <c r="F2738" s="68">
        <v>0</v>
      </c>
      <c r="G2738" s="366">
        <v>0.29166666666666669</v>
      </c>
      <c r="H2738" s="366">
        <v>0.69444444444444442</v>
      </c>
      <c r="I2738" s="68" t="s">
        <v>7789</v>
      </c>
      <c r="J2738" s="68" t="s">
        <v>7790</v>
      </c>
      <c r="K2738" s="68" t="s">
        <v>7766</v>
      </c>
    </row>
    <row r="2739" spans="2:11" ht="14.25" hidden="1" customHeight="1">
      <c r="B2739" s="364">
        <v>45828</v>
      </c>
      <c r="C2739" s="68" t="s">
        <v>7737</v>
      </c>
      <c r="D2739" s="68" t="s">
        <v>1864</v>
      </c>
      <c r="E2739" s="68" t="s">
        <v>2004</v>
      </c>
      <c r="F2739" s="68">
        <v>4555</v>
      </c>
      <c r="G2739" s="366">
        <v>0.5</v>
      </c>
      <c r="H2739" s="366">
        <v>0.56597222222222221</v>
      </c>
      <c r="I2739" s="68" t="s">
        <v>7791</v>
      </c>
      <c r="J2739" s="68" t="s">
        <v>7792</v>
      </c>
      <c r="K2739" s="68" t="s">
        <v>7766</v>
      </c>
    </row>
    <row r="2740" spans="2:11" ht="14.25" hidden="1" customHeight="1">
      <c r="B2740" s="364">
        <v>45828</v>
      </c>
      <c r="C2740" s="68" t="s">
        <v>7737</v>
      </c>
      <c r="D2740" s="68" t="s">
        <v>1753</v>
      </c>
      <c r="E2740" s="68" t="s">
        <v>1977</v>
      </c>
      <c r="F2740" s="68">
        <v>14350</v>
      </c>
      <c r="G2740" s="366">
        <v>0.58333333333333337</v>
      </c>
      <c r="H2740" s="366">
        <v>0.61597222222222225</v>
      </c>
      <c r="I2740" s="68" t="s">
        <v>7793</v>
      </c>
      <c r="J2740" s="68" t="s">
        <v>4251</v>
      </c>
      <c r="K2740" s="68" t="s">
        <v>7794</v>
      </c>
    </row>
    <row r="2741" spans="2:11" ht="14.25" hidden="1" customHeight="1">
      <c r="B2741" s="364">
        <v>45828</v>
      </c>
      <c r="C2741" s="68" t="s">
        <v>7737</v>
      </c>
      <c r="D2741" s="68" t="s">
        <v>1878</v>
      </c>
      <c r="E2741" s="68" t="s">
        <v>2004</v>
      </c>
      <c r="F2741" s="68">
        <v>4216</v>
      </c>
      <c r="G2741" s="366">
        <v>0.58333333333333337</v>
      </c>
      <c r="H2741" s="366">
        <v>0.64444444444444449</v>
      </c>
      <c r="I2741" s="68" t="s">
        <v>7795</v>
      </c>
      <c r="J2741" s="68" t="s">
        <v>5038</v>
      </c>
      <c r="K2741" s="68" t="s">
        <v>7796</v>
      </c>
    </row>
    <row r="2742" spans="2:11" ht="14.25" hidden="1" customHeight="1">
      <c r="B2742" s="364">
        <v>45828</v>
      </c>
      <c r="C2742" s="68" t="s">
        <v>7737</v>
      </c>
      <c r="D2742" s="68" t="s">
        <v>1739</v>
      </c>
      <c r="E2742" s="68" t="s">
        <v>1977</v>
      </c>
      <c r="F2742" s="68">
        <v>13642</v>
      </c>
      <c r="G2742" s="366">
        <v>0.82638888888888884</v>
      </c>
      <c r="H2742" s="366">
        <v>0.8666666666666667</v>
      </c>
      <c r="I2742" s="68" t="s">
        <v>7501</v>
      </c>
      <c r="J2742" s="68" t="s">
        <v>3617</v>
      </c>
      <c r="K2742" s="68" t="s">
        <v>7797</v>
      </c>
    </row>
    <row r="2743" spans="2:11" ht="14.25" hidden="1" customHeight="1">
      <c r="B2743" s="364">
        <v>45828</v>
      </c>
      <c r="C2743" s="68" t="s">
        <v>7737</v>
      </c>
      <c r="D2743" s="68" t="s">
        <v>1819</v>
      </c>
      <c r="E2743" s="68" t="s">
        <v>1987</v>
      </c>
      <c r="F2743" s="68">
        <v>7444</v>
      </c>
      <c r="G2743" s="366">
        <v>0.84027777777777779</v>
      </c>
      <c r="H2743" s="366">
        <v>0.89930555555555558</v>
      </c>
      <c r="I2743" s="68" t="s">
        <v>4333</v>
      </c>
      <c r="J2743" s="68" t="s">
        <v>3663</v>
      </c>
      <c r="K2743" s="68" t="s">
        <v>7798</v>
      </c>
    </row>
    <row r="2744" spans="2:11" ht="14.25" hidden="1" customHeight="1">
      <c r="B2744" s="364">
        <v>45829</v>
      </c>
      <c r="C2744" s="68" t="s">
        <v>7799</v>
      </c>
      <c r="D2744" s="68" t="s">
        <v>97</v>
      </c>
      <c r="E2744" s="68" t="s">
        <v>1977</v>
      </c>
      <c r="F2744" s="68" t="s">
        <v>7800</v>
      </c>
      <c r="G2744" s="366">
        <v>0.3125</v>
      </c>
      <c r="H2744" s="366">
        <v>0.43958333333333333</v>
      </c>
      <c r="I2744" s="68" t="s">
        <v>7801</v>
      </c>
      <c r="J2744" s="68" t="s">
        <v>7802</v>
      </c>
      <c r="K2744" s="68" t="s">
        <v>7803</v>
      </c>
    </row>
    <row r="2745" spans="2:11" ht="14.25" hidden="1" customHeight="1">
      <c r="B2745" s="364">
        <v>45829</v>
      </c>
      <c r="C2745" s="68" t="s">
        <v>7799</v>
      </c>
      <c r="D2745" s="68" t="s">
        <v>1789</v>
      </c>
      <c r="E2745" s="68" t="s">
        <v>1987</v>
      </c>
      <c r="F2745" s="68">
        <v>12133</v>
      </c>
      <c r="G2745" s="366">
        <v>0.29166666666666669</v>
      </c>
      <c r="H2745" s="366">
        <v>0.4548611111111111</v>
      </c>
      <c r="I2745" s="68" t="s">
        <v>2376</v>
      </c>
      <c r="J2745" s="68" t="s">
        <v>7804</v>
      </c>
      <c r="K2745" s="68" t="s">
        <v>2925</v>
      </c>
    </row>
    <row r="2746" spans="2:11" ht="14.25" hidden="1" customHeight="1">
      <c r="B2746" s="364">
        <v>45829</v>
      </c>
      <c r="C2746" s="68" t="s">
        <v>7799</v>
      </c>
      <c r="D2746" s="68" t="s">
        <v>1797</v>
      </c>
      <c r="E2746" s="68" t="s">
        <v>1987</v>
      </c>
      <c r="F2746" s="68">
        <v>11285</v>
      </c>
      <c r="G2746" s="366">
        <v>0.44791666666666669</v>
      </c>
      <c r="H2746" s="366">
        <v>0.45555555555555555</v>
      </c>
      <c r="I2746" s="68" t="s">
        <v>7805</v>
      </c>
      <c r="J2746" s="68" t="s">
        <v>7806</v>
      </c>
      <c r="K2746" s="68" t="s">
        <v>3101</v>
      </c>
    </row>
    <row r="2747" spans="2:11" ht="14.25" hidden="1" customHeight="1">
      <c r="B2747" s="364">
        <v>45829</v>
      </c>
      <c r="C2747" s="68" t="s">
        <v>7799</v>
      </c>
      <c r="D2747" s="68" t="s">
        <v>1795</v>
      </c>
      <c r="E2747" s="68" t="s">
        <v>1987</v>
      </c>
      <c r="F2747" s="68">
        <v>12216</v>
      </c>
      <c r="G2747" s="366">
        <v>0.33333333333333331</v>
      </c>
      <c r="H2747" s="366">
        <v>0.48958333333333331</v>
      </c>
      <c r="I2747" s="68" t="s">
        <v>7807</v>
      </c>
      <c r="J2747" s="68" t="s">
        <v>7808</v>
      </c>
      <c r="K2747" s="68" t="s">
        <v>7809</v>
      </c>
    </row>
    <row r="2748" spans="2:11" ht="14.25" hidden="1" customHeight="1">
      <c r="B2748" s="364">
        <v>45829</v>
      </c>
      <c r="C2748" s="68" t="s">
        <v>7799</v>
      </c>
      <c r="D2748" s="68" t="s">
        <v>1865</v>
      </c>
      <c r="E2748" s="68" t="s">
        <v>2004</v>
      </c>
      <c r="F2748" s="68" t="s">
        <v>1009</v>
      </c>
      <c r="G2748" s="366">
        <v>0.39583333333333331</v>
      </c>
      <c r="H2748" s="366">
        <v>0.57361111111111107</v>
      </c>
      <c r="I2748" s="68" t="s">
        <v>7810</v>
      </c>
      <c r="J2748" s="68" t="s">
        <v>7811</v>
      </c>
      <c r="K2748" s="68" t="s">
        <v>7812</v>
      </c>
    </row>
    <row r="2749" spans="2:11" ht="14.25" hidden="1" customHeight="1">
      <c r="B2749" s="364">
        <v>45829</v>
      </c>
      <c r="C2749" s="68" t="s">
        <v>7799</v>
      </c>
      <c r="D2749" s="68" t="s">
        <v>1729</v>
      </c>
      <c r="E2749" s="68" t="s">
        <v>1977</v>
      </c>
      <c r="F2749" s="68" t="s">
        <v>7813</v>
      </c>
      <c r="G2749" s="366">
        <v>0.54166666666666663</v>
      </c>
      <c r="H2749" s="366">
        <v>0.63888888888888884</v>
      </c>
      <c r="I2749" s="68" t="s">
        <v>7814</v>
      </c>
      <c r="J2749" s="68" t="s">
        <v>7815</v>
      </c>
      <c r="K2749" s="68" t="s">
        <v>7816</v>
      </c>
    </row>
    <row r="2750" spans="2:11" ht="14.25" hidden="1" customHeight="1">
      <c r="B2750" s="364">
        <v>45829</v>
      </c>
      <c r="C2750" s="68" t="s">
        <v>7799</v>
      </c>
      <c r="D2750" s="68" t="s">
        <v>1791</v>
      </c>
      <c r="E2750" s="68" t="s">
        <v>1987</v>
      </c>
      <c r="F2750" s="68">
        <v>12354</v>
      </c>
      <c r="G2750" s="366">
        <v>0.56736111111111109</v>
      </c>
      <c r="H2750" s="366">
        <v>0.65069444444444446</v>
      </c>
      <c r="I2750" s="68" t="s">
        <v>6558</v>
      </c>
      <c r="J2750" s="68" t="s">
        <v>7817</v>
      </c>
      <c r="K2750" s="68" t="s">
        <v>3101</v>
      </c>
    </row>
    <row r="2751" spans="2:11" ht="14.25" hidden="1" customHeight="1">
      <c r="B2751" s="364">
        <v>45829</v>
      </c>
      <c r="C2751" s="68" t="s">
        <v>7799</v>
      </c>
      <c r="D2751" s="68" t="s">
        <v>1821</v>
      </c>
      <c r="E2751" s="68" t="s">
        <v>1987</v>
      </c>
      <c r="F2751" s="68">
        <v>7205</v>
      </c>
      <c r="G2751" s="366">
        <v>0.57361111111111107</v>
      </c>
      <c r="H2751" s="366">
        <v>0.6875</v>
      </c>
      <c r="I2751" s="68" t="s">
        <v>7818</v>
      </c>
      <c r="J2751" s="68" t="s">
        <v>7819</v>
      </c>
      <c r="K2751" s="68" t="s">
        <v>7820</v>
      </c>
    </row>
    <row r="2752" spans="2:11" ht="14.25" hidden="1" customHeight="1">
      <c r="B2752" s="364">
        <v>45829</v>
      </c>
      <c r="C2752" s="68" t="s">
        <v>7799</v>
      </c>
      <c r="D2752" s="68" t="s">
        <v>1800</v>
      </c>
      <c r="E2752" s="68" t="s">
        <v>1987</v>
      </c>
      <c r="F2752" s="68">
        <v>11003</v>
      </c>
      <c r="G2752" s="366">
        <v>0.42083333333333334</v>
      </c>
      <c r="H2752" s="366">
        <v>0.56527777777777777</v>
      </c>
      <c r="I2752" s="68" t="s">
        <v>7821</v>
      </c>
      <c r="J2752" s="68" t="s">
        <v>7822</v>
      </c>
      <c r="K2752" s="68" t="s">
        <v>7823</v>
      </c>
    </row>
    <row r="2753" spans="2:11" ht="14.25" hidden="1" customHeight="1">
      <c r="B2753" s="364">
        <v>45829</v>
      </c>
      <c r="C2753" s="68" t="s">
        <v>7799</v>
      </c>
      <c r="D2753" s="68" t="s">
        <v>1802</v>
      </c>
      <c r="E2753" s="68" t="s">
        <v>1987</v>
      </c>
      <c r="F2753" s="68">
        <v>12188</v>
      </c>
      <c r="G2753" s="366">
        <v>0.59166666666666667</v>
      </c>
      <c r="H2753" s="366">
        <v>0.60138888888888886</v>
      </c>
      <c r="I2753" s="68" t="s">
        <v>7824</v>
      </c>
      <c r="J2753" s="68" t="s">
        <v>7825</v>
      </c>
      <c r="K2753" s="68" t="s">
        <v>7823</v>
      </c>
    </row>
    <row r="2754" spans="2:11" ht="14.25" hidden="1" customHeight="1">
      <c r="B2754" s="364">
        <v>45829</v>
      </c>
      <c r="C2754" s="68" t="s">
        <v>7799</v>
      </c>
      <c r="D2754" s="68" t="s">
        <v>1820</v>
      </c>
      <c r="E2754" s="68" t="s">
        <v>1987</v>
      </c>
      <c r="F2754" s="68">
        <v>7518</v>
      </c>
      <c r="G2754" s="366">
        <v>0.61736111111111114</v>
      </c>
      <c r="H2754" s="366">
        <v>0.62083333333333335</v>
      </c>
      <c r="I2754" s="68" t="s">
        <v>7826</v>
      </c>
      <c r="J2754" s="68" t="s">
        <v>7827</v>
      </c>
      <c r="K2754" s="68" t="s">
        <v>7823</v>
      </c>
    </row>
    <row r="2755" spans="2:11" ht="14.25" hidden="1" customHeight="1">
      <c r="B2755" s="364">
        <v>45829</v>
      </c>
      <c r="C2755" s="68" t="s">
        <v>7799</v>
      </c>
      <c r="D2755" s="68" t="s">
        <v>1849</v>
      </c>
      <c r="E2755" s="68" t="s">
        <v>2004</v>
      </c>
      <c r="F2755" s="68" t="s">
        <v>7800</v>
      </c>
      <c r="G2755" s="366">
        <v>0.58333333333333337</v>
      </c>
      <c r="H2755" s="366">
        <v>0.70972222222222225</v>
      </c>
      <c r="I2755" s="68" t="s">
        <v>2194</v>
      </c>
      <c r="J2755" s="68" t="s">
        <v>7828</v>
      </c>
      <c r="K2755" s="68" t="s">
        <v>7829</v>
      </c>
    </row>
    <row r="2756" spans="2:11" ht="14.25" hidden="1" customHeight="1">
      <c r="B2756" s="364">
        <v>45829</v>
      </c>
      <c r="C2756" s="68" t="s">
        <v>7718</v>
      </c>
      <c r="D2756" s="68" t="s">
        <v>1857</v>
      </c>
      <c r="E2756" s="68" t="s">
        <v>2004</v>
      </c>
      <c r="F2756" s="366">
        <v>0</v>
      </c>
      <c r="G2756" s="366">
        <v>0.41666666666666669</v>
      </c>
      <c r="H2756" s="366">
        <v>0.65972222222222221</v>
      </c>
      <c r="I2756" s="68" t="s">
        <v>7830</v>
      </c>
      <c r="J2756" s="68" t="s">
        <v>7831</v>
      </c>
      <c r="K2756" s="68" t="s">
        <v>7832</v>
      </c>
    </row>
    <row r="2757" spans="2:11" ht="14.25" hidden="1" customHeight="1">
      <c r="B2757" s="364">
        <v>45830</v>
      </c>
      <c r="C2757" s="68" t="s">
        <v>7799</v>
      </c>
      <c r="D2757" s="68" t="s">
        <v>99</v>
      </c>
      <c r="E2757" s="68" t="s">
        <v>1977</v>
      </c>
      <c r="F2757" s="68">
        <v>13898</v>
      </c>
      <c r="G2757" s="366">
        <v>0.42499999999999999</v>
      </c>
      <c r="H2757" s="366">
        <v>0.48541666666666666</v>
      </c>
      <c r="I2757" s="68" t="s">
        <v>7833</v>
      </c>
      <c r="J2757" s="68" t="s">
        <v>3253</v>
      </c>
      <c r="K2757" s="68" t="s">
        <v>5068</v>
      </c>
    </row>
    <row r="2758" spans="2:11" ht="14.25" hidden="1" customHeight="1">
      <c r="B2758" s="364">
        <v>45830</v>
      </c>
      <c r="C2758" s="68" t="s">
        <v>7799</v>
      </c>
      <c r="D2758" s="68" t="s">
        <v>1726</v>
      </c>
      <c r="E2758" s="68" t="s">
        <v>1977</v>
      </c>
      <c r="F2758" s="68">
        <v>15564</v>
      </c>
      <c r="G2758" s="366">
        <v>0.47916666666666669</v>
      </c>
      <c r="H2758" s="366">
        <v>0.6875</v>
      </c>
      <c r="I2758" s="68" t="s">
        <v>7834</v>
      </c>
      <c r="J2758" s="68" t="s">
        <v>7835</v>
      </c>
      <c r="K2758" s="68" t="s">
        <v>7836</v>
      </c>
    </row>
    <row r="2759" spans="2:11" ht="14.25" hidden="1" customHeight="1">
      <c r="B2759" s="364">
        <v>45830</v>
      </c>
      <c r="C2759" s="68" t="s">
        <v>7590</v>
      </c>
      <c r="D2759" s="68" t="s">
        <v>1729</v>
      </c>
      <c r="E2759" s="68" t="s">
        <v>1977</v>
      </c>
      <c r="F2759" s="68">
        <v>12428</v>
      </c>
      <c r="G2759" s="366">
        <v>1.0208333333333333</v>
      </c>
      <c r="H2759" s="366">
        <v>6.9444444444444448E-2</v>
      </c>
      <c r="I2759" s="68" t="s">
        <v>6926</v>
      </c>
      <c r="J2759" s="68" t="s">
        <v>2201</v>
      </c>
      <c r="K2759" s="68" t="s">
        <v>7837</v>
      </c>
    </row>
    <row r="2760" spans="2:11" ht="14.25" hidden="1" customHeight="1">
      <c r="B2760" s="364">
        <v>45830</v>
      </c>
      <c r="C2760" s="68" t="s">
        <v>7590</v>
      </c>
      <c r="D2760" s="68" t="s">
        <v>1795</v>
      </c>
      <c r="E2760" s="68" t="s">
        <v>1987</v>
      </c>
      <c r="F2760" s="68">
        <v>12225</v>
      </c>
      <c r="G2760" s="366">
        <v>0.56944444444444442</v>
      </c>
      <c r="H2760" s="366">
        <v>0.59861111111111109</v>
      </c>
      <c r="I2760" s="68" t="s">
        <v>1230</v>
      </c>
      <c r="J2760" s="68" t="s">
        <v>3237</v>
      </c>
      <c r="K2760" s="68" t="s">
        <v>7838</v>
      </c>
    </row>
    <row r="2761" spans="2:11" ht="14.25" hidden="1" customHeight="1">
      <c r="B2761" s="364">
        <v>45830</v>
      </c>
      <c r="C2761" s="68" t="s">
        <v>7590</v>
      </c>
      <c r="D2761" s="68" t="s">
        <v>1796</v>
      </c>
      <c r="E2761" s="68" t="s">
        <v>1987</v>
      </c>
      <c r="F2761" s="68">
        <v>12242</v>
      </c>
      <c r="G2761" s="366">
        <v>0.59722222222222221</v>
      </c>
      <c r="H2761" s="366">
        <v>0.60416666666666663</v>
      </c>
      <c r="I2761" s="68" t="s">
        <v>2737</v>
      </c>
      <c r="J2761" s="68" t="s">
        <v>7839</v>
      </c>
      <c r="K2761" s="68" t="s">
        <v>2244</v>
      </c>
    </row>
    <row r="2762" spans="2:11" ht="14.25" hidden="1" customHeight="1">
      <c r="B2762" s="364">
        <v>45830</v>
      </c>
      <c r="C2762" s="68" t="s">
        <v>7590</v>
      </c>
      <c r="D2762" s="68" t="s">
        <v>1858</v>
      </c>
      <c r="E2762" s="68" t="s">
        <v>2004</v>
      </c>
      <c r="F2762" s="68">
        <v>5313</v>
      </c>
      <c r="G2762" s="366">
        <v>0.54166666666666663</v>
      </c>
      <c r="H2762" s="366">
        <v>0.64583333333333337</v>
      </c>
      <c r="I2762" s="68" t="s">
        <v>7840</v>
      </c>
      <c r="J2762" s="68" t="s">
        <v>7841</v>
      </c>
      <c r="K2762" s="68" t="s">
        <v>7842</v>
      </c>
    </row>
    <row r="2763" spans="2:11" ht="14.25" hidden="1" customHeight="1">
      <c r="B2763" s="364">
        <v>45830</v>
      </c>
      <c r="C2763" s="68" t="s">
        <v>7590</v>
      </c>
      <c r="D2763" s="68" t="s">
        <v>219</v>
      </c>
      <c r="E2763" s="68" t="s">
        <v>1977</v>
      </c>
      <c r="F2763" s="68">
        <v>10815</v>
      </c>
      <c r="G2763" s="366">
        <v>0.33333333333333331</v>
      </c>
      <c r="H2763" s="366">
        <v>0.58333333333333337</v>
      </c>
      <c r="I2763" s="68" t="s">
        <v>7843</v>
      </c>
      <c r="J2763" s="68" t="s">
        <v>7844</v>
      </c>
      <c r="K2763" s="68" t="s">
        <v>7845</v>
      </c>
    </row>
    <row r="2764" spans="2:11" ht="14.25" hidden="1" customHeight="1">
      <c r="B2764" s="364">
        <v>45830</v>
      </c>
      <c r="C2764" s="68" t="s">
        <v>7590</v>
      </c>
      <c r="D2764" s="68" t="s">
        <v>1733</v>
      </c>
      <c r="E2764" s="68" t="s">
        <v>1977</v>
      </c>
      <c r="F2764" s="68">
        <v>12515</v>
      </c>
      <c r="G2764" s="366">
        <v>0.29166666666666669</v>
      </c>
      <c r="H2764" s="366">
        <v>0.45833333333333331</v>
      </c>
      <c r="I2764" s="68" t="s">
        <v>7846</v>
      </c>
      <c r="J2764" s="68" t="s">
        <v>7847</v>
      </c>
      <c r="K2764" s="68" t="s">
        <v>7848</v>
      </c>
    </row>
    <row r="2765" spans="2:11" ht="14.25" hidden="1" customHeight="1">
      <c r="B2765" s="364">
        <v>45830</v>
      </c>
      <c r="C2765" s="68" t="s">
        <v>7590</v>
      </c>
      <c r="D2765" s="68" t="s">
        <v>1743</v>
      </c>
      <c r="E2765" s="68" t="s">
        <v>1977</v>
      </c>
      <c r="F2765" s="68">
        <v>12952</v>
      </c>
      <c r="G2765" s="366">
        <v>0.5</v>
      </c>
      <c r="H2765" s="366">
        <v>0.68055555555555558</v>
      </c>
      <c r="I2765" s="68" t="s">
        <v>4048</v>
      </c>
      <c r="J2765" s="68" t="s">
        <v>7849</v>
      </c>
      <c r="K2765" s="68" t="s">
        <v>7850</v>
      </c>
    </row>
    <row r="2766" spans="2:11" ht="14.25" hidden="1" customHeight="1">
      <c r="B2766" s="364">
        <v>45830</v>
      </c>
      <c r="C2766" s="68" t="s">
        <v>7590</v>
      </c>
      <c r="D2766" s="68" t="s">
        <v>1840</v>
      </c>
      <c r="E2766" s="68" t="s">
        <v>2004</v>
      </c>
      <c r="F2766" s="68">
        <v>5413</v>
      </c>
      <c r="G2766" s="366">
        <v>0.66666666666666663</v>
      </c>
      <c r="H2766" s="366">
        <v>0.69097222222222221</v>
      </c>
      <c r="I2766" s="68" t="s">
        <v>7851</v>
      </c>
      <c r="J2766" s="68" t="s">
        <v>7852</v>
      </c>
      <c r="K2766" s="68" t="s">
        <v>7853</v>
      </c>
    </row>
    <row r="2767" spans="2:11" ht="14.25" hidden="1" customHeight="1">
      <c r="B2767" s="364">
        <v>45830</v>
      </c>
      <c r="C2767" s="68" t="s">
        <v>7590</v>
      </c>
      <c r="D2767" s="68" t="s">
        <v>1726</v>
      </c>
      <c r="E2767" s="68" t="s">
        <v>1977</v>
      </c>
      <c r="F2767" s="68">
        <v>15564</v>
      </c>
      <c r="G2767" s="366">
        <v>0.29166666666666669</v>
      </c>
      <c r="H2767" s="366">
        <v>0.64236111111111116</v>
      </c>
      <c r="I2767" s="68" t="s">
        <v>7854</v>
      </c>
      <c r="J2767" s="68" t="s">
        <v>7855</v>
      </c>
      <c r="K2767" s="68" t="s">
        <v>7856</v>
      </c>
    </row>
    <row r="2768" spans="2:11" ht="14.25" hidden="1" customHeight="1">
      <c r="B2768" s="364">
        <v>45830</v>
      </c>
      <c r="C2768" s="68" t="s">
        <v>7590</v>
      </c>
      <c r="D2768" s="68" t="s">
        <v>1857</v>
      </c>
      <c r="E2768" s="68" t="s">
        <v>2004</v>
      </c>
      <c r="F2768" s="68" t="s">
        <v>7857</v>
      </c>
      <c r="G2768" s="366">
        <v>0.64583333333333337</v>
      </c>
      <c r="H2768" s="366">
        <v>0.70833333333333337</v>
      </c>
      <c r="I2768" s="68" t="s">
        <v>7858</v>
      </c>
      <c r="J2768" s="68" t="s">
        <v>7859</v>
      </c>
      <c r="K2768" s="68" t="s">
        <v>7856</v>
      </c>
    </row>
    <row r="2769" spans="2:11" ht="14.25" hidden="1" customHeight="1">
      <c r="B2769" s="364">
        <v>45830</v>
      </c>
      <c r="C2769" s="68" t="s">
        <v>7590</v>
      </c>
      <c r="D2769" s="68" t="s">
        <v>1857</v>
      </c>
      <c r="E2769" s="68" t="s">
        <v>2004</v>
      </c>
      <c r="F2769" s="68">
        <v>5402</v>
      </c>
      <c r="G2769" s="366">
        <v>0.29166666666666669</v>
      </c>
      <c r="H2769" s="366">
        <v>0.50347222222222221</v>
      </c>
      <c r="I2769" s="68" t="s">
        <v>1313</v>
      </c>
      <c r="J2769" s="68" t="s">
        <v>7860</v>
      </c>
      <c r="K2769" s="68" t="s">
        <v>7861</v>
      </c>
    </row>
    <row r="2770" spans="2:11" ht="14.25" hidden="1" customHeight="1">
      <c r="B2770" s="364">
        <v>45830</v>
      </c>
      <c r="C2770" s="68" t="s">
        <v>7590</v>
      </c>
      <c r="D2770" s="68" t="s">
        <v>1739</v>
      </c>
      <c r="E2770" s="68" t="s">
        <v>1977</v>
      </c>
      <c r="F2770" s="68">
        <v>13656</v>
      </c>
      <c r="G2770" s="366">
        <v>0.29166666666666669</v>
      </c>
      <c r="H2770" s="366">
        <v>0.64166666666666672</v>
      </c>
      <c r="I2770" s="68" t="s">
        <v>7862</v>
      </c>
      <c r="J2770" s="68" t="s">
        <v>7863</v>
      </c>
      <c r="K2770" s="68" t="s">
        <v>7861</v>
      </c>
    </row>
    <row r="2771" spans="2:11" ht="14.25" hidden="1" customHeight="1">
      <c r="B2771" s="364">
        <v>45830</v>
      </c>
      <c r="C2771" s="68" t="s">
        <v>7590</v>
      </c>
      <c r="D2771" s="68" t="s">
        <v>1881</v>
      </c>
      <c r="E2771" s="68" t="s">
        <v>2004</v>
      </c>
      <c r="F2771" s="68">
        <v>4217</v>
      </c>
      <c r="G2771" s="366">
        <v>0.59861111111111109</v>
      </c>
      <c r="H2771" s="366">
        <v>0.68194444444444446</v>
      </c>
      <c r="I2771" s="68" t="s">
        <v>7864</v>
      </c>
      <c r="J2771" s="68" t="s">
        <v>7865</v>
      </c>
      <c r="K2771" s="68" t="s">
        <v>7861</v>
      </c>
    </row>
    <row r="2772" spans="2:11" ht="14.25" hidden="1" customHeight="1">
      <c r="B2772" s="364">
        <v>45830</v>
      </c>
      <c r="C2772" s="68" t="s">
        <v>7590</v>
      </c>
      <c r="D2772" s="68" t="s">
        <v>1802</v>
      </c>
      <c r="E2772" s="68" t="s">
        <v>1987</v>
      </c>
      <c r="F2772" s="68">
        <v>12196</v>
      </c>
      <c r="G2772" s="366">
        <v>0.58819444444444446</v>
      </c>
      <c r="H2772" s="366">
        <v>0.6118055555555556</v>
      </c>
      <c r="I2772" s="68" t="s">
        <v>7866</v>
      </c>
      <c r="J2772" s="68" t="s">
        <v>7867</v>
      </c>
      <c r="K2772" s="68" t="s">
        <v>2997</v>
      </c>
    </row>
    <row r="2773" spans="2:11" ht="14.25" hidden="1" customHeight="1">
      <c r="B2773" s="364">
        <v>45830</v>
      </c>
      <c r="C2773" s="68" t="s">
        <v>7590</v>
      </c>
      <c r="D2773" s="68" t="s">
        <v>1803</v>
      </c>
      <c r="E2773" s="68" t="s">
        <v>1987</v>
      </c>
      <c r="F2773" s="68">
        <v>11881</v>
      </c>
      <c r="G2773" s="366">
        <v>0.62916666666666665</v>
      </c>
      <c r="H2773" s="366">
        <v>0.65555555555555556</v>
      </c>
      <c r="I2773" s="68" t="s">
        <v>7868</v>
      </c>
      <c r="J2773" s="68" t="s">
        <v>7869</v>
      </c>
      <c r="K2773" s="68" t="s">
        <v>2997</v>
      </c>
    </row>
    <row r="2774" spans="2:11" ht="14.25" hidden="1" customHeight="1">
      <c r="B2774" s="364">
        <v>45830</v>
      </c>
      <c r="C2774" s="68" t="s">
        <v>7870</v>
      </c>
      <c r="D2774" s="68" t="s">
        <v>1762</v>
      </c>
      <c r="E2774" s="68" t="s">
        <v>1977</v>
      </c>
      <c r="F2774" s="68">
        <v>14276</v>
      </c>
      <c r="G2774" s="366">
        <v>0.79166666666666663</v>
      </c>
      <c r="H2774" s="366">
        <v>0.14583333333333334</v>
      </c>
      <c r="I2774" s="68" t="s">
        <v>7871</v>
      </c>
      <c r="J2774" s="68" t="s">
        <v>7872</v>
      </c>
      <c r="K2774" s="68" t="s">
        <v>7873</v>
      </c>
    </row>
    <row r="2775" spans="2:11" ht="14.25" hidden="1" customHeight="1">
      <c r="B2775" s="364">
        <v>45830</v>
      </c>
      <c r="C2775" s="68" t="s">
        <v>7694</v>
      </c>
      <c r="D2775" s="68" t="s">
        <v>1881</v>
      </c>
      <c r="E2775" s="68" t="s">
        <v>2004</v>
      </c>
      <c r="F2775" s="68">
        <v>4147</v>
      </c>
      <c r="G2775" s="366">
        <v>0.64583333333333337</v>
      </c>
      <c r="H2775" s="366">
        <v>0.65972222222222221</v>
      </c>
      <c r="I2775" s="68" t="s">
        <v>5322</v>
      </c>
      <c r="J2775" s="68" t="s">
        <v>5323</v>
      </c>
      <c r="K2775" s="68" t="s">
        <v>7874</v>
      </c>
    </row>
    <row r="2776" spans="2:11" ht="14.25" hidden="1" customHeight="1">
      <c r="B2776" s="364">
        <v>45830</v>
      </c>
      <c r="C2776" s="68" t="s">
        <v>7694</v>
      </c>
      <c r="D2776" s="68" t="s">
        <v>1875</v>
      </c>
      <c r="E2776" s="68" t="s">
        <v>2004</v>
      </c>
      <c r="F2776" s="68">
        <v>4036</v>
      </c>
      <c r="G2776" s="366">
        <v>0.66666666666666663</v>
      </c>
      <c r="H2776" s="366">
        <v>0.67847222222222225</v>
      </c>
      <c r="I2776" s="68" t="s">
        <v>5173</v>
      </c>
      <c r="J2776" s="68" t="s">
        <v>5711</v>
      </c>
      <c r="K2776" s="68" t="s">
        <v>7875</v>
      </c>
    </row>
    <row r="2777" spans="2:11" ht="14.25" hidden="1" customHeight="1">
      <c r="B2777" s="364">
        <v>45830</v>
      </c>
      <c r="C2777" s="68" t="s">
        <v>7718</v>
      </c>
      <c r="D2777" s="68" t="s">
        <v>1736</v>
      </c>
      <c r="E2777" s="68" t="s">
        <v>1977</v>
      </c>
      <c r="F2777" s="68">
        <v>11249</v>
      </c>
      <c r="G2777" s="366">
        <v>0.68680555555555556</v>
      </c>
      <c r="H2777" s="366">
        <v>0.89652777777777781</v>
      </c>
      <c r="I2777" s="68" t="s">
        <v>1127</v>
      </c>
      <c r="J2777" s="68" t="s">
        <v>5327</v>
      </c>
      <c r="K2777" s="68" t="s">
        <v>7876</v>
      </c>
    </row>
    <row r="2778" spans="2:11" ht="14.25" hidden="1" customHeight="1">
      <c r="B2778" s="364">
        <v>45830</v>
      </c>
      <c r="C2778" s="68" t="s">
        <v>7718</v>
      </c>
      <c r="D2778" s="68" t="s">
        <v>103</v>
      </c>
      <c r="E2778" s="68" t="s">
        <v>1977</v>
      </c>
      <c r="F2778" s="68">
        <v>14173</v>
      </c>
      <c r="G2778" s="366">
        <v>0.58333333333333337</v>
      </c>
      <c r="H2778" s="366">
        <v>0.59652777777777777</v>
      </c>
      <c r="I2778" s="68" t="s">
        <v>6385</v>
      </c>
      <c r="J2778" s="68" t="s">
        <v>6386</v>
      </c>
      <c r="K2778" s="68" t="s">
        <v>6148</v>
      </c>
    </row>
    <row r="2779" spans="2:11" ht="14.25" hidden="1" customHeight="1">
      <c r="B2779" s="364">
        <v>45830</v>
      </c>
      <c r="C2779" s="68" t="s">
        <v>7718</v>
      </c>
      <c r="D2779" s="68" t="s">
        <v>1875</v>
      </c>
      <c r="E2779" s="68" t="s">
        <v>2004</v>
      </c>
      <c r="F2779" s="68">
        <v>4045</v>
      </c>
      <c r="G2779" s="366">
        <v>0.65972222222222221</v>
      </c>
      <c r="H2779" s="366">
        <v>0.67708333333333337</v>
      </c>
      <c r="I2779" s="68" t="s">
        <v>6149</v>
      </c>
      <c r="J2779" s="68" t="s">
        <v>5710</v>
      </c>
      <c r="K2779" s="68" t="s">
        <v>6148</v>
      </c>
    </row>
    <row r="2780" spans="2:11" ht="14.25" hidden="1" customHeight="1">
      <c r="B2780" s="364">
        <v>45830</v>
      </c>
      <c r="C2780" s="68" t="s">
        <v>7718</v>
      </c>
      <c r="D2780" s="68" t="s">
        <v>1865</v>
      </c>
      <c r="E2780" s="68" t="s">
        <v>2004</v>
      </c>
      <c r="F2780" s="68">
        <v>4733</v>
      </c>
      <c r="G2780" s="366">
        <v>0.625</v>
      </c>
      <c r="H2780" s="366">
        <v>0.68472222222222223</v>
      </c>
      <c r="I2780" s="68" t="s">
        <v>309</v>
      </c>
      <c r="J2780" s="68" t="s">
        <v>310</v>
      </c>
      <c r="K2780" s="68" t="s">
        <v>7877</v>
      </c>
    </row>
    <row r="2781" spans="2:11" ht="14.25" hidden="1" customHeight="1">
      <c r="B2781" s="364">
        <v>45830</v>
      </c>
      <c r="C2781" s="68" t="s">
        <v>7737</v>
      </c>
      <c r="D2781" s="68" t="s">
        <v>1753</v>
      </c>
      <c r="E2781" s="68" t="s">
        <v>1977</v>
      </c>
      <c r="F2781" s="68">
        <v>14350</v>
      </c>
      <c r="G2781" s="366">
        <v>0.60416666666666663</v>
      </c>
      <c r="H2781" s="366">
        <v>0.61597222222222225</v>
      </c>
      <c r="I2781" s="68" t="s">
        <v>1282</v>
      </c>
      <c r="J2781" s="68" t="s">
        <v>5591</v>
      </c>
      <c r="K2781" s="68" t="s">
        <v>7878</v>
      </c>
    </row>
    <row r="2782" spans="2:11" ht="14.25" hidden="1" customHeight="1">
      <c r="B2782" s="364">
        <v>45830</v>
      </c>
      <c r="C2782" s="68" t="s">
        <v>7737</v>
      </c>
      <c r="D2782" s="68" t="s">
        <v>1878</v>
      </c>
      <c r="E2782" s="68" t="s">
        <v>2004</v>
      </c>
      <c r="F2782" s="68">
        <v>4216</v>
      </c>
      <c r="G2782" s="366">
        <v>0.47916666666666669</v>
      </c>
      <c r="H2782" s="366">
        <v>0.64444444444444449</v>
      </c>
      <c r="I2782" s="68" t="s">
        <v>6149</v>
      </c>
      <c r="J2782" s="68" t="s">
        <v>5710</v>
      </c>
      <c r="K2782" s="68" t="s">
        <v>7879</v>
      </c>
    </row>
    <row r="2783" spans="2:11" ht="14.25" hidden="1" customHeight="1">
      <c r="B2783" s="364">
        <v>45830</v>
      </c>
      <c r="C2783" s="68" t="s">
        <v>7737</v>
      </c>
      <c r="D2783" s="68" t="s">
        <v>1739</v>
      </c>
      <c r="E2783" s="68" t="s">
        <v>1977</v>
      </c>
      <c r="F2783" s="68">
        <v>13642</v>
      </c>
      <c r="G2783" s="366">
        <v>0.84722222222222221</v>
      </c>
      <c r="H2783" s="366">
        <v>0.8666666666666667</v>
      </c>
      <c r="I2783" s="68" t="s">
        <v>309</v>
      </c>
      <c r="J2783" s="68" t="s">
        <v>310</v>
      </c>
      <c r="K2783" s="68" t="s">
        <v>7880</v>
      </c>
    </row>
    <row r="2784" spans="2:11" ht="14.25" hidden="1" customHeight="1">
      <c r="B2784" s="364">
        <v>45830</v>
      </c>
      <c r="C2784" s="68" t="s">
        <v>7737</v>
      </c>
      <c r="D2784" s="68" t="s">
        <v>7881</v>
      </c>
      <c r="E2784" s="68" t="s">
        <v>1987</v>
      </c>
      <c r="F2784" s="68">
        <v>7444</v>
      </c>
      <c r="G2784" s="366">
        <v>0.875</v>
      </c>
      <c r="H2784" s="366">
        <v>0.89930555555555558</v>
      </c>
      <c r="I2784" s="68" t="s">
        <v>6385</v>
      </c>
      <c r="J2784" s="68" t="s">
        <v>6386</v>
      </c>
      <c r="K2784" s="68" t="s">
        <v>7880</v>
      </c>
    </row>
    <row r="2785" spans="2:11" ht="14.25" hidden="1" customHeight="1">
      <c r="B2785" s="364">
        <v>45830</v>
      </c>
      <c r="C2785" s="68" t="s">
        <v>7799</v>
      </c>
      <c r="D2785" s="68" t="s">
        <v>1873</v>
      </c>
      <c r="E2785" s="68" t="s">
        <v>2004</v>
      </c>
      <c r="F2785" s="68">
        <v>4246</v>
      </c>
      <c r="G2785" s="366">
        <v>0.29166666666666669</v>
      </c>
      <c r="H2785" s="366">
        <v>0.33958333333333335</v>
      </c>
      <c r="I2785" s="68" t="s">
        <v>5322</v>
      </c>
      <c r="J2785" s="68" t="s">
        <v>5323</v>
      </c>
      <c r="K2785" s="68" t="s">
        <v>7882</v>
      </c>
    </row>
    <row r="2786" spans="2:11" ht="14.25" hidden="1" customHeight="1">
      <c r="B2786" s="364">
        <v>45830</v>
      </c>
      <c r="C2786" s="68" t="s">
        <v>7799</v>
      </c>
      <c r="D2786" s="68" t="s">
        <v>1800</v>
      </c>
      <c r="E2786" s="68" t="s">
        <v>1987</v>
      </c>
      <c r="F2786" s="68">
        <v>11002</v>
      </c>
      <c r="G2786" s="366">
        <v>0.33333333333333331</v>
      </c>
      <c r="H2786" s="366">
        <v>0.37152777777777779</v>
      </c>
      <c r="I2786" s="68" t="s">
        <v>6385</v>
      </c>
      <c r="J2786" s="68" t="s">
        <v>6386</v>
      </c>
      <c r="K2786" s="68" t="s">
        <v>7882</v>
      </c>
    </row>
    <row r="2787" spans="2:11" ht="14.25" hidden="1" customHeight="1">
      <c r="B2787" s="364">
        <v>45830</v>
      </c>
      <c r="C2787" s="68" t="s">
        <v>7799</v>
      </c>
      <c r="D2787" s="68" t="s">
        <v>97</v>
      </c>
      <c r="E2787" s="68" t="s">
        <v>1977</v>
      </c>
      <c r="F2787" s="68">
        <v>14413</v>
      </c>
      <c r="G2787" s="366">
        <v>0.4375</v>
      </c>
      <c r="H2787" s="366">
        <v>0.46180555555555558</v>
      </c>
      <c r="I2787" s="68" t="s">
        <v>5182</v>
      </c>
      <c r="J2787" s="68" t="s">
        <v>5183</v>
      </c>
      <c r="K2787" s="68" t="s">
        <v>7882</v>
      </c>
    </row>
    <row r="2788" spans="2:11" ht="14.25" hidden="1" customHeight="1">
      <c r="B2788" s="364">
        <v>45830</v>
      </c>
      <c r="C2788" s="68" t="s">
        <v>7799</v>
      </c>
      <c r="D2788" s="68" t="s">
        <v>1731</v>
      </c>
      <c r="E2788" s="68" t="s">
        <v>1977</v>
      </c>
      <c r="F2788" s="68">
        <v>13093</v>
      </c>
      <c r="G2788" s="366">
        <v>0.45833333333333331</v>
      </c>
      <c r="H2788" s="366">
        <v>0.48958333333333331</v>
      </c>
      <c r="I2788" s="68" t="s">
        <v>5305</v>
      </c>
      <c r="J2788" s="68" t="s">
        <v>5306</v>
      </c>
      <c r="K2788" s="68" t="s">
        <v>7883</v>
      </c>
    </row>
    <row r="2789" spans="2:11" ht="14.25" hidden="1" customHeight="1">
      <c r="B2789" s="364">
        <v>45830</v>
      </c>
      <c r="C2789" s="68" t="s">
        <v>7799</v>
      </c>
      <c r="D2789" s="68" t="s">
        <v>1871</v>
      </c>
      <c r="E2789" s="68" t="s">
        <v>2004</v>
      </c>
      <c r="F2789" s="68">
        <v>4140</v>
      </c>
      <c r="G2789" s="366">
        <v>0.45833333333333331</v>
      </c>
      <c r="H2789" s="366">
        <v>0.50416666666666665</v>
      </c>
      <c r="I2789" s="68" t="s">
        <v>5173</v>
      </c>
      <c r="J2789" s="68" t="s">
        <v>5711</v>
      </c>
      <c r="K2789" s="68" t="s">
        <v>7883</v>
      </c>
    </row>
    <row r="2790" spans="2:11" ht="14.25" hidden="1" customHeight="1">
      <c r="B2790" s="364">
        <v>45830</v>
      </c>
      <c r="C2790" s="68" t="s">
        <v>7799</v>
      </c>
      <c r="D2790" s="68" t="s">
        <v>1852</v>
      </c>
      <c r="E2790" s="68" t="s">
        <v>2004</v>
      </c>
      <c r="F2790" s="68">
        <v>5321</v>
      </c>
      <c r="G2790" s="366">
        <v>0.58333333333333337</v>
      </c>
      <c r="H2790" s="366">
        <v>0.61111111111111116</v>
      </c>
      <c r="I2790" s="68" t="s">
        <v>7884</v>
      </c>
      <c r="J2790" s="68" t="s">
        <v>5187</v>
      </c>
      <c r="K2790" s="68" t="s">
        <v>7882</v>
      </c>
    </row>
    <row r="2791" spans="2:11" ht="14.25" hidden="1" customHeight="1">
      <c r="B2791" s="364">
        <v>45830</v>
      </c>
      <c r="C2791" s="68" t="s">
        <v>7799</v>
      </c>
      <c r="D2791" s="68" t="s">
        <v>1862</v>
      </c>
      <c r="E2791" s="68" t="s">
        <v>2004</v>
      </c>
      <c r="F2791" s="68">
        <v>5033</v>
      </c>
      <c r="G2791" s="366">
        <v>0.80555555555555558</v>
      </c>
      <c r="H2791" s="366">
        <v>0.84305555555555556</v>
      </c>
      <c r="I2791" s="68" t="s">
        <v>5322</v>
      </c>
      <c r="J2791" s="68" t="s">
        <v>5323</v>
      </c>
      <c r="K2791" s="68" t="s">
        <v>7885</v>
      </c>
    </row>
    <row r="2792" spans="2:11" ht="14.25" hidden="1" customHeight="1">
      <c r="B2792" s="364">
        <v>45830</v>
      </c>
      <c r="C2792" s="68" t="s">
        <v>7799</v>
      </c>
      <c r="D2792" s="68" t="s">
        <v>1823</v>
      </c>
      <c r="E2792" s="68" t="s">
        <v>1987</v>
      </c>
      <c r="F2792" s="68">
        <v>7348</v>
      </c>
      <c r="G2792" s="366">
        <v>0.8125</v>
      </c>
      <c r="H2792" s="366">
        <v>0.88194444444444442</v>
      </c>
      <c r="I2792" s="68" t="s">
        <v>5176</v>
      </c>
      <c r="J2792" s="68" t="s">
        <v>5177</v>
      </c>
      <c r="K2792" s="68" t="s">
        <v>7885</v>
      </c>
    </row>
    <row r="2793" spans="2:11" ht="14.25" hidden="1" customHeight="1">
      <c r="B2793" s="364">
        <v>45830</v>
      </c>
      <c r="C2793" s="68" t="s">
        <v>7590</v>
      </c>
      <c r="D2793" s="68" t="s">
        <v>1863</v>
      </c>
      <c r="E2793" s="68" t="s">
        <v>2004</v>
      </c>
      <c r="F2793" s="68">
        <v>3881</v>
      </c>
      <c r="G2793" s="366">
        <v>0.52777777777777779</v>
      </c>
      <c r="H2793" s="366">
        <v>0.55277777777777781</v>
      </c>
      <c r="I2793" s="68" t="s">
        <v>1127</v>
      </c>
      <c r="J2793" s="68" t="s">
        <v>5327</v>
      </c>
      <c r="K2793" s="68" t="s">
        <v>7886</v>
      </c>
    </row>
    <row r="2794" spans="2:11" ht="14.25" hidden="1" customHeight="1">
      <c r="B2794" s="364">
        <v>45830</v>
      </c>
      <c r="C2794" s="68" t="s">
        <v>7590</v>
      </c>
      <c r="D2794" s="68" t="s">
        <v>1870</v>
      </c>
      <c r="E2794" s="68" t="s">
        <v>2004</v>
      </c>
      <c r="F2794" s="68">
        <v>3999</v>
      </c>
      <c r="G2794" s="366">
        <v>0.4861111111111111</v>
      </c>
      <c r="H2794" s="366">
        <v>0.61805555555555558</v>
      </c>
      <c r="I2794" s="68" t="s">
        <v>5173</v>
      </c>
      <c r="J2794" s="68" t="s">
        <v>5711</v>
      </c>
      <c r="K2794" s="68" t="s">
        <v>7887</v>
      </c>
    </row>
    <row r="2795" spans="2:11" ht="14.25" hidden="1" customHeight="1">
      <c r="B2795" s="364">
        <v>45830</v>
      </c>
      <c r="C2795" s="68" t="s">
        <v>7590</v>
      </c>
      <c r="D2795" s="68" t="s">
        <v>1828</v>
      </c>
      <c r="E2795" s="68" t="s">
        <v>1987</v>
      </c>
      <c r="F2795" s="68">
        <v>7370</v>
      </c>
      <c r="G2795" s="366">
        <v>0.61458333333333337</v>
      </c>
      <c r="H2795" s="366">
        <v>0.63402777777777775</v>
      </c>
      <c r="I2795" s="68" t="s">
        <v>309</v>
      </c>
      <c r="J2795" s="68" t="s">
        <v>310</v>
      </c>
      <c r="K2795" s="68" t="s">
        <v>7888</v>
      </c>
    </row>
    <row r="2796" spans="2:11" ht="14.25" hidden="1" customHeight="1">
      <c r="B2796" s="364">
        <v>45830</v>
      </c>
      <c r="C2796" s="68" t="s">
        <v>7590</v>
      </c>
      <c r="D2796" s="68" t="s">
        <v>95</v>
      </c>
      <c r="E2796" s="68" t="s">
        <v>1977</v>
      </c>
      <c r="F2796" s="68">
        <v>13175</v>
      </c>
      <c r="G2796" s="366">
        <v>0.625</v>
      </c>
      <c r="H2796" s="366">
        <v>0.63958333333333328</v>
      </c>
      <c r="I2796" s="68" t="s">
        <v>5173</v>
      </c>
      <c r="J2796" s="68" t="s">
        <v>5711</v>
      </c>
      <c r="K2796" s="68" t="s">
        <v>7889</v>
      </c>
    </row>
    <row r="2797" spans="2:11" ht="14.25" hidden="1" customHeight="1">
      <c r="B2797" s="364">
        <v>45830</v>
      </c>
      <c r="C2797" s="68" t="s">
        <v>7590</v>
      </c>
      <c r="D2797" s="68" t="s">
        <v>1759</v>
      </c>
      <c r="E2797" s="68" t="s">
        <v>1977</v>
      </c>
      <c r="F2797" s="68">
        <v>14857</v>
      </c>
      <c r="G2797" s="366">
        <v>0.63888888888888884</v>
      </c>
      <c r="H2797" s="366">
        <v>0.65</v>
      </c>
      <c r="I2797" s="68" t="s">
        <v>309</v>
      </c>
      <c r="J2797" s="68" t="s">
        <v>310</v>
      </c>
      <c r="K2797" s="68" t="s">
        <v>7889</v>
      </c>
    </row>
    <row r="2798" spans="2:11" ht="14.25" hidden="1" customHeight="1">
      <c r="B2798" s="364">
        <v>45830</v>
      </c>
      <c r="C2798" s="68" t="s">
        <v>7590</v>
      </c>
      <c r="D2798" s="68" t="s">
        <v>1862</v>
      </c>
      <c r="E2798" s="68" t="s">
        <v>2004</v>
      </c>
      <c r="F2798" s="68">
        <v>5043</v>
      </c>
      <c r="G2798" s="366">
        <v>0.95833333333333337</v>
      </c>
      <c r="H2798" s="366">
        <v>0.99236111111111114</v>
      </c>
      <c r="I2798" s="68" t="s">
        <v>5322</v>
      </c>
      <c r="J2798" s="68" t="s">
        <v>5323</v>
      </c>
      <c r="K2798" s="68" t="s">
        <v>7890</v>
      </c>
    </row>
    <row r="2799" spans="2:11" ht="14.25" hidden="1" customHeight="1">
      <c r="B2799" s="364">
        <v>45830</v>
      </c>
      <c r="C2799" s="68" t="s">
        <v>7590</v>
      </c>
      <c r="D2799" s="68" t="s">
        <v>1845</v>
      </c>
      <c r="E2799" s="68" t="s">
        <v>2004</v>
      </c>
      <c r="F2799" s="68">
        <v>5358</v>
      </c>
      <c r="G2799" s="366">
        <v>9.0277777777777776E-2</v>
      </c>
      <c r="H2799" s="366">
        <v>0.11944444444444445</v>
      </c>
      <c r="I2799" s="68" t="s">
        <v>1127</v>
      </c>
      <c r="J2799" s="68" t="s">
        <v>5327</v>
      </c>
      <c r="K2799" s="68" t="s">
        <v>7891</v>
      </c>
    </row>
    <row r="2800" spans="2:11" ht="14.25" hidden="1" customHeight="1">
      <c r="B2800" s="364">
        <v>45830</v>
      </c>
      <c r="C2800" s="68" t="s">
        <v>7590</v>
      </c>
      <c r="D2800" s="68" t="s">
        <v>1840</v>
      </c>
      <c r="E2800" s="68" t="s">
        <v>2004</v>
      </c>
      <c r="F2800" s="68">
        <v>5721</v>
      </c>
      <c r="G2800" s="366">
        <v>0.125</v>
      </c>
      <c r="H2800" s="366">
        <v>0.18611111111111112</v>
      </c>
      <c r="I2800" s="68" t="s">
        <v>1127</v>
      </c>
      <c r="J2800" s="68" t="s">
        <v>5327</v>
      </c>
      <c r="K2800" s="68" t="s">
        <v>7891</v>
      </c>
    </row>
    <row r="2801" spans="2:11" ht="14.25" hidden="1" customHeight="1">
      <c r="B2801" s="364">
        <v>45831</v>
      </c>
      <c r="C2801" s="68" t="s">
        <v>7870</v>
      </c>
      <c r="D2801" s="68" t="s">
        <v>1735</v>
      </c>
      <c r="E2801" s="68" t="s">
        <v>1977</v>
      </c>
      <c r="F2801" s="68">
        <v>14199</v>
      </c>
      <c r="G2801" s="366">
        <v>0.33333333333333331</v>
      </c>
      <c r="H2801" s="366">
        <v>0.34930555555555554</v>
      </c>
      <c r="I2801" s="68" t="s">
        <v>7892</v>
      </c>
      <c r="J2801" s="68" t="s">
        <v>5193</v>
      </c>
      <c r="K2801" s="68" t="s">
        <v>7893</v>
      </c>
    </row>
    <row r="2802" spans="2:11" ht="14.25" hidden="1" customHeight="1">
      <c r="B2802" s="364">
        <v>45831</v>
      </c>
      <c r="C2802" s="68" t="s">
        <v>7870</v>
      </c>
      <c r="D2802" s="68" t="s">
        <v>1734</v>
      </c>
      <c r="E2802" s="68" t="s">
        <v>1977</v>
      </c>
      <c r="F2802" s="68">
        <v>14374</v>
      </c>
      <c r="G2802" s="366">
        <v>0.29166666666666669</v>
      </c>
      <c r="H2802" s="366">
        <v>0.3888888888888889</v>
      </c>
      <c r="I2802" s="68" t="s">
        <v>2737</v>
      </c>
      <c r="J2802" s="68" t="s">
        <v>7894</v>
      </c>
      <c r="K2802" s="68" t="s">
        <v>7895</v>
      </c>
    </row>
    <row r="2803" spans="2:11" ht="14.25" hidden="1" customHeight="1">
      <c r="B2803" s="364">
        <v>45831</v>
      </c>
      <c r="C2803" s="68" t="s">
        <v>7870</v>
      </c>
      <c r="D2803" s="68" t="s">
        <v>1821</v>
      </c>
      <c r="E2803" s="68" t="s">
        <v>1987</v>
      </c>
      <c r="F2803" s="68">
        <v>7492</v>
      </c>
      <c r="G2803" s="366">
        <v>0.41666666666666669</v>
      </c>
      <c r="H2803" s="366">
        <v>0.43611111111111112</v>
      </c>
      <c r="I2803" s="68" t="s">
        <v>7896</v>
      </c>
      <c r="J2803" s="68" t="s">
        <v>508</v>
      </c>
      <c r="K2803" s="68" t="s">
        <v>7897</v>
      </c>
    </row>
    <row r="2804" spans="2:11" ht="14.25" hidden="1" customHeight="1">
      <c r="B2804" s="364">
        <v>45831</v>
      </c>
      <c r="C2804" s="68" t="s">
        <v>7870</v>
      </c>
      <c r="D2804" s="68" t="s">
        <v>1863</v>
      </c>
      <c r="E2804" s="68" t="s">
        <v>2004</v>
      </c>
      <c r="F2804" s="68">
        <v>3895</v>
      </c>
      <c r="G2804" s="366">
        <v>0.43402777777777779</v>
      </c>
      <c r="H2804" s="366">
        <v>0.44444444444444442</v>
      </c>
      <c r="I2804" s="68" t="s">
        <v>5322</v>
      </c>
      <c r="J2804" s="68" t="s">
        <v>5323</v>
      </c>
      <c r="K2804" s="68" t="s">
        <v>7898</v>
      </c>
    </row>
    <row r="2805" spans="2:11" ht="14.25" hidden="1" customHeight="1">
      <c r="B2805" s="364">
        <v>45831</v>
      </c>
      <c r="C2805" s="68" t="s">
        <v>7870</v>
      </c>
      <c r="D2805" s="68" t="s">
        <v>1732</v>
      </c>
      <c r="E2805" s="68" t="s">
        <v>1977</v>
      </c>
      <c r="F2805" s="68">
        <v>14290</v>
      </c>
      <c r="G2805" s="366">
        <v>0.29791666666666666</v>
      </c>
      <c r="H2805" s="366">
        <v>0.48958333333333331</v>
      </c>
      <c r="I2805" s="68" t="s">
        <v>7899</v>
      </c>
      <c r="J2805" s="68" t="s">
        <v>7900</v>
      </c>
      <c r="K2805" s="68" t="s">
        <v>7901</v>
      </c>
    </row>
    <row r="2806" spans="2:11" ht="14.25" hidden="1" customHeight="1">
      <c r="B2806" s="364">
        <v>45831</v>
      </c>
      <c r="C2806" s="68" t="s">
        <v>7870</v>
      </c>
      <c r="D2806" s="68" t="s">
        <v>1794</v>
      </c>
      <c r="E2806" s="68" t="s">
        <v>1987</v>
      </c>
      <c r="F2806" s="68">
        <v>12405</v>
      </c>
      <c r="G2806" s="366">
        <v>0.5</v>
      </c>
      <c r="H2806" s="366">
        <v>0.60763888888888884</v>
      </c>
      <c r="I2806" s="68" t="s">
        <v>5970</v>
      </c>
      <c r="J2806" s="68" t="s">
        <v>5971</v>
      </c>
      <c r="K2806" s="68" t="s">
        <v>3101</v>
      </c>
    </row>
    <row r="2807" spans="2:11" ht="14.25" hidden="1" customHeight="1">
      <c r="B2807" s="364">
        <v>45831</v>
      </c>
      <c r="C2807" s="68" t="s">
        <v>7870</v>
      </c>
      <c r="D2807" s="68" t="s">
        <v>1755</v>
      </c>
      <c r="E2807" s="68" t="s">
        <v>1977</v>
      </c>
      <c r="F2807" s="68">
        <v>11349</v>
      </c>
      <c r="G2807" s="366">
        <v>0.625</v>
      </c>
      <c r="H2807" s="366">
        <v>0.64930555555555558</v>
      </c>
      <c r="I2807" s="68" t="s">
        <v>7655</v>
      </c>
      <c r="J2807" s="68" t="s">
        <v>7902</v>
      </c>
      <c r="K2807" s="68" t="s">
        <v>7903</v>
      </c>
    </row>
    <row r="2808" spans="2:11" ht="14.25" hidden="1" customHeight="1">
      <c r="B2808" s="364">
        <v>45831</v>
      </c>
      <c r="C2808" s="68" t="s">
        <v>7590</v>
      </c>
      <c r="D2808" s="68" t="s">
        <v>1805</v>
      </c>
      <c r="E2808" s="68" t="s">
        <v>1987</v>
      </c>
      <c r="F2808" s="68">
        <v>12162</v>
      </c>
      <c r="G2808" s="366">
        <v>0.79166666666666663</v>
      </c>
      <c r="H2808" s="366">
        <v>0.6875</v>
      </c>
      <c r="I2808" s="68" t="s">
        <v>3410</v>
      </c>
      <c r="J2808" s="68" t="s">
        <v>7904</v>
      </c>
      <c r="K2808" s="68" t="s">
        <v>7905</v>
      </c>
    </row>
    <row r="2809" spans="2:11" ht="14.25" hidden="1" customHeight="1">
      <c r="B2809" s="364">
        <v>45831</v>
      </c>
      <c r="C2809" s="68" t="s">
        <v>7870</v>
      </c>
      <c r="D2809" s="68" t="s">
        <v>1734</v>
      </c>
      <c r="E2809" s="68" t="s">
        <v>1977</v>
      </c>
      <c r="F2809" s="68">
        <v>14374</v>
      </c>
      <c r="G2809" s="366">
        <v>0.4284722222222222</v>
      </c>
      <c r="H2809" s="366">
        <v>0.69791666666666663</v>
      </c>
      <c r="I2809" s="68" t="s">
        <v>7906</v>
      </c>
      <c r="J2809" s="68" t="s">
        <v>7907</v>
      </c>
      <c r="K2809" s="68" t="s">
        <v>7908</v>
      </c>
    </row>
    <row r="2810" spans="2:11" ht="14.25" hidden="1" customHeight="1">
      <c r="B2810" s="364">
        <v>45831</v>
      </c>
      <c r="C2810" s="68" t="s">
        <v>7870</v>
      </c>
      <c r="D2810" s="68" t="s">
        <v>1731</v>
      </c>
      <c r="E2810" s="68" t="s">
        <v>1977</v>
      </c>
      <c r="F2810" s="68">
        <v>13119</v>
      </c>
      <c r="G2810" s="366">
        <v>0.63958333333333328</v>
      </c>
      <c r="H2810" s="366">
        <v>0.70277777777777772</v>
      </c>
      <c r="I2810" s="68" t="s">
        <v>7909</v>
      </c>
      <c r="J2810" s="68" t="s">
        <v>7910</v>
      </c>
      <c r="K2810" s="68" t="s">
        <v>7911</v>
      </c>
    </row>
    <row r="2811" spans="2:11" ht="14.25" hidden="1" customHeight="1">
      <c r="B2811" s="364">
        <v>45831</v>
      </c>
      <c r="C2811" s="68" t="s">
        <v>7870</v>
      </c>
      <c r="D2811" s="68" t="s">
        <v>1749</v>
      </c>
      <c r="E2811" s="68" t="s">
        <v>1977</v>
      </c>
      <c r="F2811" s="68">
        <v>14580</v>
      </c>
      <c r="G2811" s="366">
        <v>0.4826388888888889</v>
      </c>
      <c r="H2811" s="366">
        <v>0.70833333333333337</v>
      </c>
      <c r="I2811" s="68" t="s">
        <v>7912</v>
      </c>
      <c r="J2811" s="68" t="s">
        <v>7913</v>
      </c>
      <c r="K2811" s="68" t="s">
        <v>7914</v>
      </c>
    </row>
    <row r="2812" spans="2:11" ht="14.25" hidden="1" customHeight="1">
      <c r="B2812" s="364">
        <v>45831</v>
      </c>
      <c r="C2812" s="68" t="s">
        <v>7870</v>
      </c>
      <c r="D2812" s="68" t="s">
        <v>1805</v>
      </c>
      <c r="E2812" s="68" t="s">
        <v>1987</v>
      </c>
      <c r="F2812" s="68">
        <v>12161</v>
      </c>
      <c r="G2812" s="366">
        <v>0.29166666666666669</v>
      </c>
      <c r="H2812" s="366">
        <v>0.625</v>
      </c>
      <c r="I2812" s="68" t="s">
        <v>7915</v>
      </c>
      <c r="J2812" s="68" t="s">
        <v>7916</v>
      </c>
      <c r="K2812" s="68" t="s">
        <v>7917</v>
      </c>
    </row>
    <row r="2813" spans="2:11" ht="14.25" hidden="1" customHeight="1">
      <c r="B2813" s="364">
        <v>45831</v>
      </c>
      <c r="C2813" s="68" t="s">
        <v>7870</v>
      </c>
      <c r="D2813" s="68" t="s">
        <v>1849</v>
      </c>
      <c r="E2813" s="68" t="s">
        <v>2004</v>
      </c>
      <c r="F2813" s="68">
        <v>5544</v>
      </c>
      <c r="G2813" s="366">
        <v>0.40972222222222221</v>
      </c>
      <c r="H2813" s="366">
        <v>0.48888888888888887</v>
      </c>
      <c r="I2813" s="68" t="s">
        <v>7918</v>
      </c>
      <c r="J2813" s="68" t="s">
        <v>7919</v>
      </c>
      <c r="K2813" s="68" t="s">
        <v>7659</v>
      </c>
    </row>
    <row r="2814" spans="2:11" ht="14.25" hidden="1" customHeight="1">
      <c r="B2814" s="364">
        <v>45831</v>
      </c>
      <c r="C2814" s="68" t="s">
        <v>7870</v>
      </c>
      <c r="D2814" s="68" t="s">
        <v>1732</v>
      </c>
      <c r="E2814" s="68" t="s">
        <v>1977</v>
      </c>
      <c r="F2814" s="68">
        <v>14294</v>
      </c>
      <c r="G2814" s="366">
        <v>0.58125000000000004</v>
      </c>
      <c r="H2814" s="366">
        <v>0.6166666666666667</v>
      </c>
      <c r="I2814" s="68" t="s">
        <v>5063</v>
      </c>
      <c r="J2814" s="68" t="s">
        <v>7920</v>
      </c>
      <c r="K2814" s="68" t="s">
        <v>7659</v>
      </c>
    </row>
    <row r="2815" spans="2:11" ht="14.25" hidden="1" customHeight="1">
      <c r="B2815" s="364">
        <v>45831</v>
      </c>
      <c r="C2815" s="68" t="s">
        <v>7870</v>
      </c>
      <c r="D2815" s="68" t="s">
        <v>1728</v>
      </c>
      <c r="E2815" s="68" t="s">
        <v>1977</v>
      </c>
      <c r="F2815" s="68">
        <v>15148</v>
      </c>
      <c r="G2815" s="366">
        <v>0.5854166666666667</v>
      </c>
      <c r="H2815" s="366">
        <v>0.70416666666666672</v>
      </c>
      <c r="I2815" s="68" t="s">
        <v>7921</v>
      </c>
      <c r="J2815" s="68" t="s">
        <v>7922</v>
      </c>
      <c r="K2815" s="68" t="s">
        <v>7659</v>
      </c>
    </row>
    <row r="2816" spans="2:11" ht="14.25" hidden="1" customHeight="1">
      <c r="B2816" s="364">
        <v>45831</v>
      </c>
      <c r="C2816" s="68" t="s">
        <v>7870</v>
      </c>
      <c r="D2816" s="68" t="s">
        <v>88</v>
      </c>
      <c r="E2816" s="68" t="s">
        <v>1977</v>
      </c>
      <c r="F2816" s="68">
        <v>14589</v>
      </c>
      <c r="G2816" s="366">
        <v>0.4597222222222222</v>
      </c>
      <c r="H2816" s="366">
        <v>0.57638888888888884</v>
      </c>
      <c r="I2816" s="68" t="s">
        <v>7923</v>
      </c>
      <c r="J2816" s="68" t="s">
        <v>7924</v>
      </c>
      <c r="K2816" s="68" t="s">
        <v>7659</v>
      </c>
    </row>
    <row r="2817" spans="2:11" ht="14.25" hidden="1" customHeight="1">
      <c r="B2817" s="364">
        <v>45831</v>
      </c>
      <c r="C2817" s="68" t="s">
        <v>7870</v>
      </c>
      <c r="D2817" s="68" t="s">
        <v>104</v>
      </c>
      <c r="E2817" s="68" t="s">
        <v>1977</v>
      </c>
      <c r="F2817" s="68">
        <v>14202</v>
      </c>
      <c r="G2817" s="366">
        <v>0.43819444444444444</v>
      </c>
      <c r="H2817" s="366">
        <v>0.60486111111111107</v>
      </c>
      <c r="I2817" s="68" t="s">
        <v>7925</v>
      </c>
      <c r="J2817" s="68" t="s">
        <v>7926</v>
      </c>
      <c r="K2817" s="68" t="s">
        <v>7659</v>
      </c>
    </row>
    <row r="2818" spans="2:11" ht="14.25" hidden="1" customHeight="1">
      <c r="B2818" s="364">
        <v>45831</v>
      </c>
      <c r="C2818" s="68" t="s">
        <v>7870</v>
      </c>
      <c r="D2818" s="68" t="s">
        <v>1882</v>
      </c>
      <c r="E2818" s="68" t="s">
        <v>2004</v>
      </c>
      <c r="F2818" s="68">
        <v>4476</v>
      </c>
      <c r="G2818" s="366">
        <v>0.58333333333333337</v>
      </c>
      <c r="H2818" s="366">
        <v>0.70833333333333337</v>
      </c>
      <c r="I2818" s="68" t="s">
        <v>7927</v>
      </c>
      <c r="J2818" s="68" t="s">
        <v>7928</v>
      </c>
      <c r="K2818" s="68" t="s">
        <v>7853</v>
      </c>
    </row>
    <row r="2819" spans="2:11" ht="14.25" hidden="1" customHeight="1">
      <c r="B2819" s="364">
        <v>45831</v>
      </c>
      <c r="C2819" s="68" t="s">
        <v>7870</v>
      </c>
      <c r="D2819" s="68" t="s">
        <v>1871</v>
      </c>
      <c r="E2819" s="68" t="s">
        <v>2004</v>
      </c>
      <c r="F2819" s="68">
        <v>4164</v>
      </c>
      <c r="G2819" s="366">
        <v>0.79166666666666663</v>
      </c>
      <c r="H2819" s="366">
        <v>0.16388888888888889</v>
      </c>
      <c r="I2819" s="68" t="s">
        <v>7929</v>
      </c>
      <c r="J2819" s="68" t="s">
        <v>7930</v>
      </c>
      <c r="K2819" s="68" t="s">
        <v>7931</v>
      </c>
    </row>
    <row r="2820" spans="2:11" ht="14.25" hidden="1" customHeight="1">
      <c r="B2820" s="364">
        <v>45831</v>
      </c>
      <c r="C2820" s="68" t="s">
        <v>7870</v>
      </c>
      <c r="D2820" s="68" t="s">
        <v>1748</v>
      </c>
      <c r="E2820" s="68" t="s">
        <v>1977</v>
      </c>
      <c r="F2820" s="68">
        <v>14617</v>
      </c>
      <c r="G2820" s="366">
        <v>0.4375</v>
      </c>
      <c r="H2820" s="366">
        <v>0.47361111111111109</v>
      </c>
      <c r="I2820" s="68" t="s">
        <v>507</v>
      </c>
      <c r="J2820" s="68" t="s">
        <v>508</v>
      </c>
      <c r="K2820" s="68" t="s">
        <v>7887</v>
      </c>
    </row>
    <row r="2821" spans="2:11" ht="14.25" hidden="1" customHeight="1">
      <c r="B2821" s="364">
        <v>45831</v>
      </c>
      <c r="C2821" s="68" t="s">
        <v>7870</v>
      </c>
      <c r="D2821" s="68" t="s">
        <v>1746</v>
      </c>
      <c r="E2821" s="68" t="s">
        <v>1977</v>
      </c>
      <c r="F2821" s="68">
        <v>13776</v>
      </c>
      <c r="G2821" s="366">
        <v>0.47222222222222221</v>
      </c>
      <c r="H2821" s="366">
        <v>0.48472222222222222</v>
      </c>
      <c r="I2821" s="68" t="s">
        <v>309</v>
      </c>
      <c r="J2821" s="68" t="s">
        <v>310</v>
      </c>
      <c r="K2821" s="68" t="s">
        <v>7932</v>
      </c>
    </row>
    <row r="2822" spans="2:11" ht="14.25" hidden="1" customHeight="1">
      <c r="B2822" s="364">
        <v>45831</v>
      </c>
      <c r="C2822" s="68" t="s">
        <v>7870</v>
      </c>
      <c r="D2822" s="68" t="s">
        <v>1847</v>
      </c>
      <c r="E2822" s="68" t="s">
        <v>2004</v>
      </c>
      <c r="F2822" s="68">
        <v>5543</v>
      </c>
      <c r="G2822" s="366">
        <v>0.58333333333333337</v>
      </c>
      <c r="H2822" s="366">
        <v>0.63194444444444442</v>
      </c>
      <c r="I2822" s="68" t="s">
        <v>1127</v>
      </c>
      <c r="J2822" s="68" t="s">
        <v>5327</v>
      </c>
      <c r="K2822" s="68" t="s">
        <v>7887</v>
      </c>
    </row>
    <row r="2823" spans="2:11" ht="14.25" hidden="1" customHeight="1">
      <c r="B2823" s="364">
        <v>45831</v>
      </c>
      <c r="C2823" s="68" t="s">
        <v>7870</v>
      </c>
      <c r="D2823" s="68" t="s">
        <v>1821</v>
      </c>
      <c r="E2823" s="68" t="s">
        <v>1987</v>
      </c>
      <c r="F2823" s="68">
        <v>7495</v>
      </c>
      <c r="G2823" s="366">
        <v>0.65972222222222221</v>
      </c>
      <c r="H2823" s="366">
        <v>0.69444444444444442</v>
      </c>
      <c r="I2823" s="68" t="s">
        <v>507</v>
      </c>
      <c r="J2823" s="68" t="s">
        <v>508</v>
      </c>
      <c r="K2823" s="68" t="s">
        <v>7887</v>
      </c>
    </row>
    <row r="2824" spans="2:11" ht="14.25" hidden="1" customHeight="1">
      <c r="B2824" s="364">
        <v>45831</v>
      </c>
      <c r="C2824" s="68" t="s">
        <v>7870</v>
      </c>
      <c r="D2824" s="68" t="s">
        <v>1844</v>
      </c>
      <c r="E2824" s="68" t="s">
        <v>2004</v>
      </c>
      <c r="F2824" s="68">
        <v>5427</v>
      </c>
      <c r="G2824" s="366">
        <v>0.8125</v>
      </c>
      <c r="H2824" s="366">
        <v>0.15069444444444444</v>
      </c>
      <c r="I2824" s="68" t="s">
        <v>6149</v>
      </c>
      <c r="J2824" s="68" t="s">
        <v>5710</v>
      </c>
      <c r="K2824" s="68" t="s">
        <v>7933</v>
      </c>
    </row>
    <row r="2825" spans="2:11" ht="14.25" hidden="1" customHeight="1">
      <c r="B2825" s="364">
        <v>45831</v>
      </c>
      <c r="C2825" s="68" t="s">
        <v>7870</v>
      </c>
      <c r="D2825" s="68" t="s">
        <v>1854</v>
      </c>
      <c r="E2825" s="68" t="s">
        <v>2004</v>
      </c>
      <c r="F2825" s="68">
        <v>3678</v>
      </c>
      <c r="G2825" s="366">
        <v>0.81597222222222221</v>
      </c>
      <c r="H2825" s="366">
        <v>0.16319444444444445</v>
      </c>
      <c r="I2825" s="68" t="s">
        <v>5182</v>
      </c>
      <c r="J2825" s="68" t="s">
        <v>5183</v>
      </c>
      <c r="K2825" s="68" t="s">
        <v>7933</v>
      </c>
    </row>
    <row r="2826" spans="2:11" ht="14.25" hidden="1" customHeight="1">
      <c r="B2826" s="364">
        <v>45831</v>
      </c>
      <c r="C2826" s="68" t="s">
        <v>7870</v>
      </c>
      <c r="D2826" s="68" t="s">
        <v>1802</v>
      </c>
      <c r="E2826" s="68" t="s">
        <v>1987</v>
      </c>
      <c r="F2826" s="68">
        <v>12213</v>
      </c>
      <c r="G2826" s="366">
        <v>0.81944444444444442</v>
      </c>
      <c r="H2826" s="366">
        <v>0.19236111111111112</v>
      </c>
      <c r="I2826" s="68" t="s">
        <v>5173</v>
      </c>
      <c r="J2826" s="68" t="s">
        <v>5711</v>
      </c>
      <c r="K2826" s="68" t="s">
        <v>7933</v>
      </c>
    </row>
    <row r="2827" spans="2:11" ht="14.25" hidden="1" customHeight="1">
      <c r="B2827" s="364">
        <v>45832</v>
      </c>
      <c r="C2827" s="68" t="s">
        <v>7683</v>
      </c>
      <c r="D2827" s="68" t="s">
        <v>1827</v>
      </c>
      <c r="E2827" s="68" t="s">
        <v>1987</v>
      </c>
      <c r="F2827" s="68">
        <v>7475</v>
      </c>
      <c r="G2827" s="366">
        <v>0.29166666666666669</v>
      </c>
      <c r="H2827" s="366">
        <v>0.47222222222222221</v>
      </c>
      <c r="I2827" s="68" t="s">
        <v>7934</v>
      </c>
      <c r="J2827" s="68" t="s">
        <v>2277</v>
      </c>
      <c r="K2827" s="68" t="s">
        <v>7935</v>
      </c>
    </row>
    <row r="2828" spans="2:11" ht="14.25" hidden="1" customHeight="1">
      <c r="B2828" s="364">
        <v>45832</v>
      </c>
      <c r="C2828" s="68" t="s">
        <v>7683</v>
      </c>
      <c r="D2828" s="68" t="s">
        <v>1863</v>
      </c>
      <c r="E2828" s="68" t="s">
        <v>2004</v>
      </c>
      <c r="F2828" s="68">
        <v>0</v>
      </c>
      <c r="G2828" s="366">
        <v>0.3125</v>
      </c>
      <c r="H2828" s="366">
        <v>0.47916666666666669</v>
      </c>
      <c r="I2828" s="68" t="s">
        <v>7936</v>
      </c>
      <c r="J2828" s="68" t="s">
        <v>7937</v>
      </c>
      <c r="K2828" s="68" t="s">
        <v>7938</v>
      </c>
    </row>
    <row r="2829" spans="2:11" ht="14.25" hidden="1" customHeight="1">
      <c r="B2829" s="364">
        <v>45832</v>
      </c>
      <c r="C2829" s="68" t="s">
        <v>7683</v>
      </c>
      <c r="D2829" s="68" t="s">
        <v>1856</v>
      </c>
      <c r="E2829" s="68" t="s">
        <v>2004</v>
      </c>
      <c r="F2829" s="68">
        <v>5315</v>
      </c>
      <c r="G2829" s="366">
        <v>0.53472222222222221</v>
      </c>
      <c r="H2829" s="366">
        <v>0.55833333333333335</v>
      </c>
      <c r="I2829" s="68" t="s">
        <v>6149</v>
      </c>
      <c r="J2829" s="68" t="s">
        <v>5710</v>
      </c>
      <c r="K2829" s="68" t="s">
        <v>7939</v>
      </c>
    </row>
    <row r="2830" spans="2:11" ht="14.25" hidden="1" customHeight="1">
      <c r="B2830" s="364">
        <v>45832</v>
      </c>
      <c r="C2830" s="68" t="s">
        <v>7683</v>
      </c>
      <c r="D2830" s="68" t="s">
        <v>1821</v>
      </c>
      <c r="E2830" s="68" t="s">
        <v>1987</v>
      </c>
      <c r="F2830" s="68">
        <v>7498</v>
      </c>
      <c r="G2830" s="366">
        <v>0.57291666666666663</v>
      </c>
      <c r="H2830" s="366">
        <v>0.58680555555555558</v>
      </c>
      <c r="I2830" s="68" t="s">
        <v>7940</v>
      </c>
      <c r="J2830" s="68" t="s">
        <v>904</v>
      </c>
      <c r="K2830" s="68" t="s">
        <v>7941</v>
      </c>
    </row>
    <row r="2831" spans="2:11" ht="14.25" hidden="1" customHeight="1">
      <c r="B2831" s="364">
        <v>45832</v>
      </c>
      <c r="C2831" s="68" t="s">
        <v>7683</v>
      </c>
      <c r="D2831" s="68" t="s">
        <v>1749</v>
      </c>
      <c r="E2831" s="68" t="s">
        <v>1977</v>
      </c>
      <c r="F2831" s="68">
        <v>14580</v>
      </c>
      <c r="G2831" s="366">
        <v>0.29166666666666669</v>
      </c>
      <c r="H2831" s="366">
        <v>0.64583333333333337</v>
      </c>
      <c r="I2831" s="68" t="s">
        <v>7942</v>
      </c>
      <c r="J2831" s="68" t="s">
        <v>7943</v>
      </c>
      <c r="K2831" s="68" t="s">
        <v>7944</v>
      </c>
    </row>
    <row r="2832" spans="2:11" ht="14.25" hidden="1" customHeight="1">
      <c r="B2832" s="364">
        <v>45832</v>
      </c>
      <c r="C2832" s="68" t="s">
        <v>7683</v>
      </c>
      <c r="D2832" s="68" t="s">
        <v>1799</v>
      </c>
      <c r="E2832" s="68" t="s">
        <v>1987</v>
      </c>
      <c r="F2832" s="68">
        <v>12361</v>
      </c>
      <c r="G2832" s="366">
        <v>0.29166666666666669</v>
      </c>
      <c r="H2832" s="366">
        <v>0.56666666666666665</v>
      </c>
      <c r="I2832" s="68" t="s">
        <v>7945</v>
      </c>
      <c r="J2832" s="68" t="s">
        <v>7946</v>
      </c>
      <c r="K2832" s="68" t="s">
        <v>7947</v>
      </c>
    </row>
    <row r="2833" spans="2:11" ht="14.25" hidden="1" customHeight="1">
      <c r="B2833" s="364">
        <v>45832</v>
      </c>
      <c r="C2833" s="68" t="s">
        <v>7683</v>
      </c>
      <c r="D2833" s="68" t="s">
        <v>1821</v>
      </c>
      <c r="E2833" s="68" t="s">
        <v>1987</v>
      </c>
      <c r="F2833" s="68">
        <v>7498</v>
      </c>
      <c r="G2833" s="366">
        <v>0.55763888888888891</v>
      </c>
      <c r="H2833" s="366">
        <v>0.64930555555555558</v>
      </c>
      <c r="I2833" s="68" t="s">
        <v>7948</v>
      </c>
      <c r="J2833" s="68" t="s">
        <v>7949</v>
      </c>
      <c r="K2833" s="68" t="s">
        <v>7950</v>
      </c>
    </row>
    <row r="2834" spans="2:11" ht="14.25" hidden="1" customHeight="1">
      <c r="B2834" s="364">
        <v>45832</v>
      </c>
      <c r="C2834" s="68" t="s">
        <v>7683</v>
      </c>
      <c r="D2834" s="68" t="s">
        <v>1829</v>
      </c>
      <c r="E2834" s="68" t="s">
        <v>1987</v>
      </c>
      <c r="F2834" s="68">
        <v>5361</v>
      </c>
      <c r="G2834" s="366">
        <v>0.66666666666666663</v>
      </c>
      <c r="H2834" s="366">
        <v>0.68541666666666667</v>
      </c>
      <c r="I2834" s="68" t="s">
        <v>7951</v>
      </c>
      <c r="J2834" s="68" t="s">
        <v>7952</v>
      </c>
      <c r="K2834" s="68" t="s">
        <v>7064</v>
      </c>
    </row>
    <row r="2835" spans="2:11" ht="14.25" hidden="1" customHeight="1">
      <c r="B2835" s="364">
        <v>45832</v>
      </c>
      <c r="C2835" s="68" t="s">
        <v>7870</v>
      </c>
      <c r="D2835" s="68" t="s">
        <v>1829</v>
      </c>
      <c r="E2835" s="68" t="s">
        <v>1987</v>
      </c>
      <c r="F2835" s="68">
        <v>5358</v>
      </c>
      <c r="G2835" s="366">
        <v>0.65625</v>
      </c>
      <c r="H2835" s="366">
        <v>0.15</v>
      </c>
      <c r="I2835" s="68" t="s">
        <v>7953</v>
      </c>
      <c r="J2835" s="68" t="s">
        <v>7954</v>
      </c>
      <c r="K2835" s="68" t="s">
        <v>2241</v>
      </c>
    </row>
    <row r="2836" spans="2:11" ht="14.25" hidden="1" customHeight="1">
      <c r="B2836" s="364">
        <v>45832</v>
      </c>
      <c r="C2836" s="68" t="s">
        <v>7870</v>
      </c>
      <c r="D2836" s="68" t="s">
        <v>1789</v>
      </c>
      <c r="E2836" s="68" t="s">
        <v>1987</v>
      </c>
      <c r="F2836" s="68">
        <v>12158</v>
      </c>
      <c r="G2836" s="366">
        <v>0.58263888888888893</v>
      </c>
      <c r="H2836" s="366">
        <v>0.1701388888888889</v>
      </c>
      <c r="I2836" s="68" t="s">
        <v>7955</v>
      </c>
      <c r="J2836" s="68" t="s">
        <v>7956</v>
      </c>
      <c r="K2836" s="68" t="s">
        <v>2241</v>
      </c>
    </row>
    <row r="2837" spans="2:11" ht="14.25" hidden="1" customHeight="1">
      <c r="B2837" s="364">
        <v>45832</v>
      </c>
      <c r="C2837" s="68" t="s">
        <v>7683</v>
      </c>
      <c r="D2837" s="68" t="s">
        <v>106</v>
      </c>
      <c r="E2837" s="68" t="s">
        <v>1977</v>
      </c>
      <c r="F2837" s="68">
        <v>14173</v>
      </c>
      <c r="G2837" s="366">
        <v>0.66666666666666663</v>
      </c>
      <c r="H2837" s="366">
        <v>0.72222222222222221</v>
      </c>
      <c r="I2837" s="68" t="s">
        <v>7957</v>
      </c>
      <c r="J2837" s="68" t="s">
        <v>7958</v>
      </c>
      <c r="K2837" s="68" t="s">
        <v>7959</v>
      </c>
    </row>
    <row r="2838" spans="2:11" ht="14.25" hidden="1" customHeight="1">
      <c r="B2838" s="364">
        <v>45832</v>
      </c>
      <c r="C2838" s="68" t="s">
        <v>7683</v>
      </c>
      <c r="D2838" s="68" t="s">
        <v>1785</v>
      </c>
      <c r="E2838" s="68" t="s">
        <v>1977</v>
      </c>
      <c r="F2838" s="68">
        <v>12255</v>
      </c>
      <c r="G2838" s="366">
        <v>0.83333333333333337</v>
      </c>
      <c r="H2838" s="366">
        <v>0.85138888888888886</v>
      </c>
      <c r="I2838" s="68" t="s">
        <v>7960</v>
      </c>
      <c r="J2838" s="68" t="s">
        <v>7961</v>
      </c>
      <c r="K2838" s="68" t="s">
        <v>2658</v>
      </c>
    </row>
    <row r="2839" spans="2:11" ht="14.25" hidden="1" customHeight="1">
      <c r="B2839" s="364">
        <v>45832</v>
      </c>
      <c r="C2839" s="68" t="s">
        <v>7683</v>
      </c>
      <c r="D2839" s="68" t="s">
        <v>1859</v>
      </c>
      <c r="E2839" s="68" t="s">
        <v>2004</v>
      </c>
      <c r="F2839" s="68" t="s">
        <v>441</v>
      </c>
      <c r="G2839" s="366">
        <v>0.29166666666666669</v>
      </c>
      <c r="H2839" s="366">
        <v>0.91597222222222219</v>
      </c>
      <c r="I2839" s="68" t="s">
        <v>7962</v>
      </c>
      <c r="J2839" s="68" t="s">
        <v>7963</v>
      </c>
      <c r="K2839" s="68" t="s">
        <v>7964</v>
      </c>
    </row>
    <row r="2840" spans="2:11" ht="14.25" hidden="1" customHeight="1">
      <c r="B2840" s="364">
        <v>45832</v>
      </c>
      <c r="C2840" s="68" t="s">
        <v>7683</v>
      </c>
      <c r="D2840" s="68" t="s">
        <v>91</v>
      </c>
      <c r="E2840" s="68" t="s">
        <v>1977</v>
      </c>
      <c r="F2840" s="68" t="s">
        <v>7965</v>
      </c>
      <c r="G2840" s="366">
        <v>0.875</v>
      </c>
      <c r="H2840" s="366">
        <v>0.98611111111111116</v>
      </c>
      <c r="I2840" s="68" t="s">
        <v>7966</v>
      </c>
      <c r="J2840" s="68" t="s">
        <v>7967</v>
      </c>
      <c r="K2840" s="68" t="s">
        <v>7968</v>
      </c>
    </row>
    <row r="2841" spans="2:11" ht="14.25" hidden="1" customHeight="1">
      <c r="B2841" s="364">
        <v>45832</v>
      </c>
      <c r="C2841" s="68" t="s">
        <v>7683</v>
      </c>
      <c r="D2841" s="68" t="s">
        <v>221</v>
      </c>
      <c r="E2841" s="68" t="s">
        <v>1977</v>
      </c>
      <c r="F2841" s="68">
        <v>10458</v>
      </c>
      <c r="G2841" s="366">
        <v>0.94444444444444442</v>
      </c>
      <c r="H2841" s="366">
        <v>0.98541666666666672</v>
      </c>
      <c r="I2841" s="68" t="s">
        <v>3581</v>
      </c>
      <c r="J2841" s="68" t="s">
        <v>7969</v>
      </c>
      <c r="K2841" s="68" t="s">
        <v>3876</v>
      </c>
    </row>
    <row r="2842" spans="2:11" ht="14.25" hidden="1" customHeight="1">
      <c r="B2842" s="364">
        <v>45832</v>
      </c>
      <c r="C2842" s="68" t="s">
        <v>7970</v>
      </c>
      <c r="D2842" s="68" t="s">
        <v>1863</v>
      </c>
      <c r="E2842" s="68" t="s">
        <v>2004</v>
      </c>
      <c r="F2842" s="68" t="s">
        <v>7800</v>
      </c>
      <c r="G2842" s="366">
        <v>0.14583333333333334</v>
      </c>
      <c r="H2842" s="366">
        <v>0.17847222222222223</v>
      </c>
      <c r="I2842" s="68" t="s">
        <v>7971</v>
      </c>
      <c r="J2842" s="68" t="s">
        <v>7972</v>
      </c>
      <c r="K2842" s="68" t="s">
        <v>7973</v>
      </c>
    </row>
    <row r="2843" spans="2:11" ht="14.25" hidden="1" customHeight="1">
      <c r="B2843" s="364">
        <v>45832</v>
      </c>
      <c r="C2843" s="68" t="s">
        <v>7970</v>
      </c>
      <c r="D2843" s="68" t="s">
        <v>1731</v>
      </c>
      <c r="E2843" s="68" t="s">
        <v>1977</v>
      </c>
      <c r="F2843" s="68" t="s">
        <v>7965</v>
      </c>
      <c r="G2843" s="366">
        <v>0.95138888888888884</v>
      </c>
      <c r="H2843" s="366">
        <v>0.1875</v>
      </c>
      <c r="I2843" s="68" t="s">
        <v>7974</v>
      </c>
      <c r="J2843" s="68" t="s">
        <v>7975</v>
      </c>
      <c r="K2843" s="68" t="s">
        <v>7976</v>
      </c>
    </row>
    <row r="2844" spans="2:11" ht="14.25" hidden="1" customHeight="1">
      <c r="B2844" s="364">
        <v>45832</v>
      </c>
      <c r="C2844" s="68" t="s">
        <v>7683</v>
      </c>
      <c r="D2844" s="68" t="s">
        <v>1730</v>
      </c>
      <c r="E2844" s="68" t="s">
        <v>1977</v>
      </c>
      <c r="F2844" s="68">
        <v>14472</v>
      </c>
      <c r="G2844" s="366">
        <v>0.99375000000000002</v>
      </c>
      <c r="H2844" s="366">
        <v>0.14722222222222223</v>
      </c>
      <c r="I2844" s="68" t="s">
        <v>3581</v>
      </c>
      <c r="J2844" s="68" t="s">
        <v>7977</v>
      </c>
      <c r="K2844" s="68" t="s">
        <v>3876</v>
      </c>
    </row>
    <row r="2845" spans="2:11" ht="14.25" hidden="1" customHeight="1">
      <c r="B2845" s="364">
        <v>45832</v>
      </c>
      <c r="C2845" s="68" t="s">
        <v>7683</v>
      </c>
      <c r="D2845" s="68" t="s">
        <v>1743</v>
      </c>
      <c r="E2845" s="68" t="s">
        <v>1977</v>
      </c>
      <c r="F2845" s="68">
        <v>12977</v>
      </c>
      <c r="G2845" s="366">
        <v>0.99305555555555558</v>
      </c>
      <c r="H2845" s="366">
        <v>0.14791666666666667</v>
      </c>
      <c r="I2845" s="68" t="s">
        <v>7978</v>
      </c>
      <c r="J2845" s="68" t="s">
        <v>7979</v>
      </c>
      <c r="K2845" s="68" t="s">
        <v>3876</v>
      </c>
    </row>
    <row r="2846" spans="2:11" ht="14.25" hidden="1" customHeight="1">
      <c r="B2846" s="364">
        <v>45832</v>
      </c>
      <c r="C2846" s="68" t="s">
        <v>7683</v>
      </c>
      <c r="D2846" s="68" t="s">
        <v>1855</v>
      </c>
      <c r="E2846" s="68" t="s">
        <v>2004</v>
      </c>
      <c r="F2846" s="68">
        <v>5256</v>
      </c>
      <c r="G2846" s="366">
        <v>0.84583333333333333</v>
      </c>
      <c r="H2846" s="366">
        <v>0.94444444444444442</v>
      </c>
      <c r="I2846" s="68" t="s">
        <v>1230</v>
      </c>
      <c r="J2846" s="68" t="s">
        <v>7980</v>
      </c>
      <c r="K2846" s="68" t="s">
        <v>2006</v>
      </c>
    </row>
    <row r="2847" spans="2:11" ht="14.25" hidden="1" customHeight="1">
      <c r="B2847" s="364">
        <v>45832</v>
      </c>
      <c r="C2847" s="68" t="s">
        <v>7970</v>
      </c>
      <c r="D2847" s="68" t="s">
        <v>1786</v>
      </c>
      <c r="E2847" s="68" t="s">
        <v>1987</v>
      </c>
      <c r="F2847" s="68">
        <v>12643</v>
      </c>
      <c r="G2847" s="366">
        <v>0.29166666666666669</v>
      </c>
      <c r="H2847" s="366">
        <v>0.34652777777777777</v>
      </c>
      <c r="I2847" s="68" t="s">
        <v>1230</v>
      </c>
      <c r="J2847" s="68" t="s">
        <v>7981</v>
      </c>
      <c r="K2847" s="68" t="s">
        <v>7982</v>
      </c>
    </row>
    <row r="2848" spans="2:11" ht="14.25" hidden="1" customHeight="1">
      <c r="B2848" s="364">
        <v>45832</v>
      </c>
      <c r="C2848" s="68" t="s">
        <v>7683</v>
      </c>
      <c r="D2848" s="68" t="s">
        <v>216</v>
      </c>
      <c r="E2848" s="68" t="s">
        <v>1977</v>
      </c>
      <c r="F2848" s="68">
        <v>0</v>
      </c>
      <c r="G2848" s="366">
        <v>0.79166666666666663</v>
      </c>
      <c r="H2848" s="366">
        <v>6.25E-2</v>
      </c>
      <c r="I2848" s="68" t="s">
        <v>7983</v>
      </c>
      <c r="J2848" s="68" t="s">
        <v>7984</v>
      </c>
      <c r="K2848" s="68" t="s">
        <v>2006</v>
      </c>
    </row>
    <row r="2849" spans="2:11" ht="14.25" hidden="1" customHeight="1">
      <c r="B2849" s="364">
        <v>45832</v>
      </c>
      <c r="C2849" s="68" t="s">
        <v>7683</v>
      </c>
      <c r="D2849" s="68" t="s">
        <v>1876</v>
      </c>
      <c r="E2849" s="68" t="s">
        <v>2004</v>
      </c>
      <c r="F2849" s="68">
        <v>0</v>
      </c>
      <c r="G2849" s="366">
        <v>7.5694444444444439E-2</v>
      </c>
      <c r="H2849" s="366">
        <v>8.6805555555555552E-2</v>
      </c>
      <c r="I2849" s="68" t="s">
        <v>7985</v>
      </c>
      <c r="J2849" s="68" t="s">
        <v>7986</v>
      </c>
      <c r="K2849" s="68" t="s">
        <v>2006</v>
      </c>
    </row>
    <row r="2850" spans="2:11" ht="14.25" hidden="1" customHeight="1">
      <c r="B2850" s="364">
        <v>45832</v>
      </c>
      <c r="C2850" s="68" t="s">
        <v>7683</v>
      </c>
      <c r="D2850" s="68" t="s">
        <v>1845</v>
      </c>
      <c r="E2850" s="68" t="s">
        <v>2004</v>
      </c>
      <c r="F2850" s="68">
        <v>5379</v>
      </c>
      <c r="G2850" s="366">
        <v>4.5138888888888888E-2</v>
      </c>
      <c r="H2850" s="366">
        <v>0.18124999999999999</v>
      </c>
      <c r="I2850" s="68" t="s">
        <v>7987</v>
      </c>
      <c r="J2850" s="68" t="s">
        <v>7988</v>
      </c>
      <c r="K2850" s="68" t="s">
        <v>2006</v>
      </c>
    </row>
    <row r="2851" spans="2:11" ht="14.25" hidden="1" customHeight="1">
      <c r="B2851" s="364">
        <v>45833</v>
      </c>
      <c r="C2851" s="68" t="s">
        <v>7970</v>
      </c>
      <c r="D2851" s="68" t="s">
        <v>1791</v>
      </c>
      <c r="E2851" s="68" t="s">
        <v>1987</v>
      </c>
      <c r="F2851" s="68">
        <v>12392</v>
      </c>
      <c r="G2851" s="366">
        <v>0.33819444444444446</v>
      </c>
      <c r="H2851" s="366">
        <v>0.37986111111111109</v>
      </c>
      <c r="I2851" s="68" t="s">
        <v>1230</v>
      </c>
      <c r="J2851" s="68" t="s">
        <v>3100</v>
      </c>
      <c r="K2851" s="68" t="s">
        <v>7989</v>
      </c>
    </row>
    <row r="2852" spans="2:11" ht="14.25" hidden="1" customHeight="1">
      <c r="B2852" s="364">
        <v>45833</v>
      </c>
      <c r="C2852" s="68" t="s">
        <v>7970</v>
      </c>
      <c r="D2852" s="68" t="s">
        <v>101</v>
      </c>
      <c r="E2852" s="68" t="s">
        <v>1977</v>
      </c>
      <c r="F2852" s="68">
        <v>12044</v>
      </c>
      <c r="G2852" s="366">
        <v>0.33333333333333331</v>
      </c>
      <c r="H2852" s="366">
        <v>0.42152777777777778</v>
      </c>
      <c r="I2852" s="68" t="s">
        <v>7990</v>
      </c>
      <c r="J2852" s="68" t="s">
        <v>7991</v>
      </c>
      <c r="K2852" s="68" t="s">
        <v>7992</v>
      </c>
    </row>
    <row r="2853" spans="2:11" ht="14.25" hidden="1" customHeight="1">
      <c r="B2853" s="364">
        <v>45833</v>
      </c>
      <c r="C2853" s="68" t="s">
        <v>7970</v>
      </c>
      <c r="D2853" s="68" t="s">
        <v>1805</v>
      </c>
      <c r="E2853" s="68" t="s">
        <v>1987</v>
      </c>
      <c r="F2853" s="68">
        <v>12175</v>
      </c>
      <c r="G2853" s="366">
        <v>0.375</v>
      </c>
      <c r="H2853" s="366">
        <v>0.41666666666666669</v>
      </c>
      <c r="I2853" s="68" t="s">
        <v>1230</v>
      </c>
      <c r="J2853" s="68" t="s">
        <v>7993</v>
      </c>
      <c r="K2853" s="68" t="s">
        <v>7687</v>
      </c>
    </row>
    <row r="2854" spans="2:11" ht="14.25" hidden="1" customHeight="1">
      <c r="B2854" s="364">
        <v>45833</v>
      </c>
      <c r="C2854" s="68" t="s">
        <v>7970</v>
      </c>
      <c r="D2854" s="68" t="s">
        <v>1868</v>
      </c>
      <c r="E2854" s="68" t="s">
        <v>2004</v>
      </c>
      <c r="F2854" s="68">
        <v>4168</v>
      </c>
      <c r="G2854" s="366">
        <v>0.33333333333333331</v>
      </c>
      <c r="H2854" s="366">
        <v>0.45833333333333331</v>
      </c>
      <c r="I2854" s="68" t="s">
        <v>7994</v>
      </c>
      <c r="J2854" s="68" t="s">
        <v>7995</v>
      </c>
      <c r="K2854" s="68" t="s">
        <v>7996</v>
      </c>
    </row>
    <row r="2855" spans="2:11" ht="14.25" hidden="1" customHeight="1">
      <c r="B2855" s="364">
        <v>45833</v>
      </c>
      <c r="C2855" s="68" t="s">
        <v>7970</v>
      </c>
      <c r="D2855" s="68" t="s">
        <v>1829</v>
      </c>
      <c r="E2855" s="68" t="s">
        <v>1987</v>
      </c>
      <c r="F2855" s="68">
        <v>5374</v>
      </c>
      <c r="G2855" s="366">
        <v>0.45833333333333331</v>
      </c>
      <c r="H2855" s="366">
        <v>0.47916666666666669</v>
      </c>
      <c r="I2855" s="68" t="s">
        <v>1230</v>
      </c>
      <c r="J2855" s="68" t="s">
        <v>7997</v>
      </c>
      <c r="K2855" s="68" t="s">
        <v>3101</v>
      </c>
    </row>
    <row r="2856" spans="2:11" ht="14.25" hidden="1" customHeight="1">
      <c r="B2856" s="364">
        <v>45833</v>
      </c>
      <c r="C2856" s="68" t="s">
        <v>7683</v>
      </c>
      <c r="D2856" s="68" t="s">
        <v>1879</v>
      </c>
      <c r="E2856" s="68" t="s">
        <v>2004</v>
      </c>
      <c r="F2856" s="68" t="s">
        <v>379</v>
      </c>
      <c r="G2856" s="366">
        <v>0.79166666666666663</v>
      </c>
      <c r="H2856" s="366">
        <v>0.95833333333333337</v>
      </c>
      <c r="I2856" s="68" t="s">
        <v>7998</v>
      </c>
      <c r="J2856" s="68" t="s">
        <v>7999</v>
      </c>
      <c r="K2856" s="68" t="s">
        <v>1980</v>
      </c>
    </row>
    <row r="2857" spans="2:11" ht="14.25" hidden="1" customHeight="1">
      <c r="B2857" s="364">
        <v>45833</v>
      </c>
      <c r="C2857" s="68" t="s">
        <v>7683</v>
      </c>
      <c r="D2857" s="68" t="s">
        <v>1869</v>
      </c>
      <c r="E2857" s="68" t="s">
        <v>2004</v>
      </c>
      <c r="F2857" s="68" t="s">
        <v>379</v>
      </c>
      <c r="G2857" s="366">
        <v>0.87152777777777779</v>
      </c>
      <c r="H2857" s="366">
        <v>0.13750000000000001</v>
      </c>
      <c r="I2857" s="68" t="s">
        <v>8000</v>
      </c>
      <c r="J2857" s="68" t="s">
        <v>7999</v>
      </c>
      <c r="K2857" s="68" t="s">
        <v>1980</v>
      </c>
    </row>
    <row r="2858" spans="2:11" ht="14.25" hidden="1" customHeight="1">
      <c r="B2858" s="364">
        <v>45833</v>
      </c>
      <c r="C2858" s="68" t="s">
        <v>7970</v>
      </c>
      <c r="D2858" s="68" t="s">
        <v>1801</v>
      </c>
      <c r="E2858" s="68" t="s">
        <v>1987</v>
      </c>
      <c r="F2858" s="68">
        <v>11664</v>
      </c>
      <c r="G2858" s="366">
        <v>0.58333333333333337</v>
      </c>
      <c r="H2858" s="366">
        <v>0.60416666666666663</v>
      </c>
      <c r="I2858" s="68" t="s">
        <v>1230</v>
      </c>
      <c r="J2858" s="68" t="s">
        <v>8001</v>
      </c>
      <c r="K2858" s="68" t="s">
        <v>5361</v>
      </c>
    </row>
    <row r="2859" spans="2:11" ht="14.25" hidden="1" customHeight="1">
      <c r="B2859" s="364">
        <v>45833</v>
      </c>
      <c r="C2859" s="68" t="s">
        <v>7970</v>
      </c>
      <c r="D2859" s="68" t="s">
        <v>1847</v>
      </c>
      <c r="E2859" s="68" t="s">
        <v>2004</v>
      </c>
      <c r="F2859" s="68">
        <v>5564</v>
      </c>
      <c r="G2859" s="366">
        <v>0.64583333333333337</v>
      </c>
      <c r="H2859" s="366">
        <v>0.65972222222222221</v>
      </c>
      <c r="I2859" s="68" t="s">
        <v>8002</v>
      </c>
      <c r="J2859" s="68" t="s">
        <v>8003</v>
      </c>
      <c r="K2859" s="68" t="s">
        <v>6800</v>
      </c>
    </row>
    <row r="2860" spans="2:11" ht="14.25" hidden="1" customHeight="1">
      <c r="B2860" s="364">
        <v>45833</v>
      </c>
      <c r="C2860" s="68" t="s">
        <v>7970</v>
      </c>
      <c r="D2860" s="68" t="s">
        <v>91</v>
      </c>
      <c r="E2860" s="68" t="s">
        <v>2004</v>
      </c>
      <c r="F2860" s="68">
        <v>15220</v>
      </c>
      <c r="G2860" s="366">
        <v>0.3263888888888889</v>
      </c>
      <c r="H2860" s="366">
        <v>0.33680555555555558</v>
      </c>
      <c r="I2860" s="68" t="s">
        <v>5305</v>
      </c>
      <c r="J2860" s="68" t="s">
        <v>5306</v>
      </c>
      <c r="K2860" s="68" t="s">
        <v>8004</v>
      </c>
    </row>
    <row r="2861" spans="2:11" ht="14.25" hidden="1" customHeight="1">
      <c r="B2861" s="364">
        <v>45833</v>
      </c>
      <c r="C2861" s="68" t="s">
        <v>7970</v>
      </c>
      <c r="D2861" s="68" t="s">
        <v>1855</v>
      </c>
      <c r="E2861" s="68" t="s">
        <v>2004</v>
      </c>
      <c r="F2861" s="68">
        <v>5264</v>
      </c>
      <c r="G2861" s="366">
        <v>0.33680555555555558</v>
      </c>
      <c r="H2861" s="366">
        <v>0.37222222222222223</v>
      </c>
      <c r="I2861" s="68" t="s">
        <v>5186</v>
      </c>
      <c r="J2861" s="68" t="s">
        <v>5187</v>
      </c>
      <c r="K2861" s="68" t="s">
        <v>8004</v>
      </c>
    </row>
    <row r="2862" spans="2:11" ht="14.25" hidden="1" customHeight="1">
      <c r="B2862" s="364">
        <v>45833</v>
      </c>
      <c r="C2862" s="68" t="s">
        <v>7970</v>
      </c>
      <c r="D2862" s="68" t="s">
        <v>1841</v>
      </c>
      <c r="E2862" s="68" t="s">
        <v>2004</v>
      </c>
      <c r="F2862" s="68">
        <v>5673</v>
      </c>
      <c r="G2862" s="366">
        <v>0.45833333333333331</v>
      </c>
      <c r="H2862" s="366">
        <v>0.47708333333333336</v>
      </c>
      <c r="I2862" s="68" t="s">
        <v>5322</v>
      </c>
      <c r="J2862" s="68" t="s">
        <v>5323</v>
      </c>
      <c r="K2862" s="68" t="s">
        <v>8004</v>
      </c>
    </row>
    <row r="2863" spans="2:11" ht="14.25" hidden="1" customHeight="1">
      <c r="B2863" s="364">
        <v>45833</v>
      </c>
      <c r="C2863" s="68" t="s">
        <v>7970</v>
      </c>
      <c r="D2863" s="68" t="s">
        <v>1840</v>
      </c>
      <c r="E2863" s="68" t="s">
        <v>2004</v>
      </c>
      <c r="F2863" s="68">
        <v>5750</v>
      </c>
      <c r="G2863" s="366">
        <v>0.47916666666666669</v>
      </c>
      <c r="H2863" s="366">
        <v>0.49583333333333335</v>
      </c>
      <c r="I2863" s="68" t="s">
        <v>5186</v>
      </c>
      <c r="J2863" s="68" t="s">
        <v>5187</v>
      </c>
      <c r="K2863" s="68" t="s">
        <v>8004</v>
      </c>
    </row>
    <row r="2864" spans="2:11" ht="14.25" hidden="1" customHeight="1">
      <c r="B2864" s="364">
        <v>45833</v>
      </c>
      <c r="C2864" s="68" t="s">
        <v>7970</v>
      </c>
      <c r="D2864" s="68" t="s">
        <v>1845</v>
      </c>
      <c r="E2864" s="68" t="s">
        <v>2004</v>
      </c>
      <c r="F2864" s="68">
        <v>5387</v>
      </c>
      <c r="G2864" s="366">
        <v>0.61805555555555558</v>
      </c>
      <c r="H2864" s="366">
        <v>0.63680555555555551</v>
      </c>
      <c r="I2864" s="68" t="s">
        <v>5186</v>
      </c>
      <c r="J2864" s="68" t="s">
        <v>5187</v>
      </c>
      <c r="K2864" s="68" t="s">
        <v>8004</v>
      </c>
    </row>
    <row r="2865" spans="2:11" ht="14.25" hidden="1" customHeight="1">
      <c r="B2865" s="364">
        <v>45833</v>
      </c>
      <c r="C2865" s="68" t="s">
        <v>7970</v>
      </c>
      <c r="D2865" s="68" t="s">
        <v>1837</v>
      </c>
      <c r="E2865" s="68" t="s">
        <v>2004</v>
      </c>
      <c r="F2865" s="68">
        <v>5589</v>
      </c>
      <c r="G2865" s="366">
        <v>0.64236111111111116</v>
      </c>
      <c r="H2865" s="366">
        <v>0.66111111111111109</v>
      </c>
      <c r="I2865" s="68" t="s">
        <v>7722</v>
      </c>
      <c r="J2865" s="68" t="s">
        <v>6381</v>
      </c>
      <c r="K2865" s="68" t="s">
        <v>8004</v>
      </c>
    </row>
    <row r="2866" spans="2:11" ht="14.25" hidden="1" customHeight="1">
      <c r="B2866" s="364">
        <v>45833</v>
      </c>
      <c r="C2866" s="68" t="s">
        <v>7970</v>
      </c>
      <c r="D2866" s="68" t="s">
        <v>1767</v>
      </c>
      <c r="E2866" s="68" t="s">
        <v>1977</v>
      </c>
      <c r="F2866" s="68">
        <v>13874</v>
      </c>
      <c r="G2866" s="366">
        <v>0.54166666666666663</v>
      </c>
      <c r="H2866" s="366">
        <v>0.65277777777777779</v>
      </c>
      <c r="I2866" s="68" t="s">
        <v>8005</v>
      </c>
      <c r="J2866" s="68" t="s">
        <v>8006</v>
      </c>
      <c r="K2866" s="68" t="s">
        <v>8007</v>
      </c>
    </row>
    <row r="2867" spans="2:11" ht="14.25" hidden="1" customHeight="1">
      <c r="B2867" s="364">
        <v>45833</v>
      </c>
      <c r="C2867" s="68" t="s">
        <v>7970</v>
      </c>
      <c r="D2867" s="68" t="s">
        <v>1750</v>
      </c>
      <c r="E2867" s="68" t="s">
        <v>1977</v>
      </c>
      <c r="F2867" s="68">
        <v>14620</v>
      </c>
      <c r="G2867" s="366">
        <v>0.5625</v>
      </c>
      <c r="H2867" s="366">
        <v>0.59722222222222221</v>
      </c>
      <c r="I2867" s="68" t="s">
        <v>8008</v>
      </c>
      <c r="J2867" s="68" t="s">
        <v>8009</v>
      </c>
      <c r="K2867" s="68" t="s">
        <v>8007</v>
      </c>
    </row>
    <row r="2868" spans="2:11" ht="14.25" hidden="1" customHeight="1">
      <c r="B2868" s="364">
        <v>45833</v>
      </c>
      <c r="C2868" s="68" t="s">
        <v>7970</v>
      </c>
      <c r="D2868" s="68" t="s">
        <v>1739</v>
      </c>
      <c r="E2868" s="68" t="s">
        <v>1977</v>
      </c>
      <c r="F2868" s="68">
        <v>13679</v>
      </c>
      <c r="G2868" s="366">
        <v>0.54166666666666663</v>
      </c>
      <c r="H2868" s="366">
        <v>0.65625</v>
      </c>
      <c r="I2868" s="68" t="s">
        <v>8010</v>
      </c>
      <c r="J2868" s="68" t="s">
        <v>8011</v>
      </c>
      <c r="K2868" s="68" t="s">
        <v>8007</v>
      </c>
    </row>
    <row r="2869" spans="2:11" ht="14.25" hidden="1" customHeight="1">
      <c r="B2869" s="364">
        <v>45833</v>
      </c>
      <c r="C2869" s="68" t="s">
        <v>7970</v>
      </c>
      <c r="D2869" s="68" t="s">
        <v>1755</v>
      </c>
      <c r="E2869" s="68" t="s">
        <v>1977</v>
      </c>
      <c r="F2869" s="68">
        <v>11365</v>
      </c>
      <c r="G2869" s="366">
        <v>0.54166666666666663</v>
      </c>
      <c r="H2869" s="366">
        <v>0.57291666666666663</v>
      </c>
      <c r="I2869" s="68" t="s">
        <v>8012</v>
      </c>
      <c r="J2869" s="68" t="s">
        <v>8013</v>
      </c>
      <c r="K2869" s="68" t="s">
        <v>8007</v>
      </c>
    </row>
    <row r="2870" spans="2:11" ht="14.25" hidden="1" customHeight="1">
      <c r="B2870" s="364">
        <v>45833</v>
      </c>
      <c r="C2870" s="68" t="s">
        <v>7970</v>
      </c>
      <c r="D2870" s="68" t="s">
        <v>1839</v>
      </c>
      <c r="E2870" s="68" t="s">
        <v>2004</v>
      </c>
      <c r="F2870" s="68">
        <v>5671</v>
      </c>
      <c r="G2870" s="366">
        <v>0.49305555555555558</v>
      </c>
      <c r="H2870" s="366">
        <v>0.6875</v>
      </c>
      <c r="I2870" s="68" t="s">
        <v>8014</v>
      </c>
      <c r="J2870" s="68" t="s">
        <v>8015</v>
      </c>
      <c r="K2870" s="68" t="s">
        <v>8016</v>
      </c>
    </row>
    <row r="2871" spans="2:11" ht="14.25" hidden="1" customHeight="1">
      <c r="B2871" s="364">
        <v>45833</v>
      </c>
      <c r="C2871" s="68" t="s">
        <v>7970</v>
      </c>
      <c r="D2871" s="68" t="s">
        <v>1733</v>
      </c>
      <c r="E2871" s="68" t="s">
        <v>1977</v>
      </c>
      <c r="F2871" s="68">
        <v>12527</v>
      </c>
      <c r="G2871" s="366">
        <v>0.69444444444444442</v>
      </c>
      <c r="H2871" s="366">
        <v>0.70625000000000004</v>
      </c>
      <c r="I2871" s="68" t="s">
        <v>5192</v>
      </c>
      <c r="J2871" s="68" t="s">
        <v>5193</v>
      </c>
      <c r="K2871" s="68" t="s">
        <v>8017</v>
      </c>
    </row>
    <row r="2872" spans="2:11" ht="14.25" hidden="1" customHeight="1">
      <c r="B2872" s="364">
        <v>45833</v>
      </c>
      <c r="C2872" s="68" t="s">
        <v>7970</v>
      </c>
      <c r="D2872" s="68" t="s">
        <v>1792</v>
      </c>
      <c r="E2872" s="68" t="s">
        <v>1987</v>
      </c>
      <c r="F2872" s="68">
        <v>0</v>
      </c>
      <c r="G2872" s="366">
        <v>0.55208333333333337</v>
      </c>
      <c r="H2872" s="366">
        <v>0.6875</v>
      </c>
      <c r="I2872" s="68" t="s">
        <v>8018</v>
      </c>
      <c r="J2872" s="68" t="s">
        <v>8019</v>
      </c>
      <c r="K2872" s="68" t="s">
        <v>8020</v>
      </c>
    </row>
    <row r="2873" spans="2:11" ht="14.25" hidden="1" customHeight="1">
      <c r="B2873" s="364">
        <v>45833</v>
      </c>
      <c r="C2873" s="68" t="s">
        <v>7970</v>
      </c>
      <c r="D2873" s="68" t="s">
        <v>1853</v>
      </c>
      <c r="E2873" s="68" t="s">
        <v>2004</v>
      </c>
      <c r="F2873" s="68">
        <v>0</v>
      </c>
      <c r="G2873" s="366">
        <v>0.29166666666666669</v>
      </c>
      <c r="H2873" s="366">
        <v>0.69791666666666663</v>
      </c>
      <c r="I2873" s="68" t="s">
        <v>8021</v>
      </c>
      <c r="J2873" s="68" t="s">
        <v>8022</v>
      </c>
      <c r="K2873" s="68" t="s">
        <v>6998</v>
      </c>
    </row>
    <row r="2874" spans="2:11" ht="14.25" hidden="1" customHeight="1">
      <c r="B2874" s="364">
        <v>45833</v>
      </c>
      <c r="C2874" s="68" t="s">
        <v>7970</v>
      </c>
      <c r="D2874" s="68" t="s">
        <v>213</v>
      </c>
      <c r="E2874" s="68" t="s">
        <v>1977</v>
      </c>
      <c r="F2874" s="68">
        <v>13679</v>
      </c>
      <c r="G2874" s="366">
        <v>0.79166666666666663</v>
      </c>
      <c r="H2874" s="366">
        <v>0.90902777777777777</v>
      </c>
      <c r="I2874" s="68" t="s">
        <v>3581</v>
      </c>
      <c r="J2874" s="68" t="s">
        <v>8023</v>
      </c>
      <c r="K2874" s="68" t="s">
        <v>3717</v>
      </c>
    </row>
    <row r="2875" spans="2:11" ht="14.25" hidden="1" customHeight="1">
      <c r="B2875" s="364">
        <v>45833</v>
      </c>
      <c r="C2875" s="68" t="s">
        <v>7970</v>
      </c>
      <c r="D2875" s="68" t="s">
        <v>1745</v>
      </c>
      <c r="E2875" s="68" t="s">
        <v>1977</v>
      </c>
      <c r="F2875" s="68">
        <v>13771</v>
      </c>
      <c r="G2875" s="366">
        <v>0.79166666666666663</v>
      </c>
      <c r="H2875" s="366">
        <v>9.375E-2</v>
      </c>
      <c r="I2875" s="68" t="s">
        <v>3581</v>
      </c>
      <c r="J2875" s="68" t="s">
        <v>8024</v>
      </c>
      <c r="K2875" s="68" t="s">
        <v>3239</v>
      </c>
    </row>
    <row r="2876" spans="2:11" ht="14.25" hidden="1" customHeight="1">
      <c r="B2876" s="364">
        <v>45833</v>
      </c>
      <c r="C2876" s="68" t="s">
        <v>7970</v>
      </c>
      <c r="D2876" s="68" t="s">
        <v>213</v>
      </c>
      <c r="E2876" s="68" t="s">
        <v>1977</v>
      </c>
      <c r="F2876" s="68">
        <v>13679</v>
      </c>
      <c r="G2876" s="366">
        <v>0.79166666666666663</v>
      </c>
      <c r="H2876" s="366">
        <v>0.90277777777777779</v>
      </c>
      <c r="I2876" s="68" t="s">
        <v>8025</v>
      </c>
      <c r="J2876" s="68" t="s">
        <v>8026</v>
      </c>
      <c r="K2876" s="68" t="s">
        <v>8027</v>
      </c>
    </row>
    <row r="2877" spans="2:11" ht="14.25" hidden="1" customHeight="1">
      <c r="B2877" s="364">
        <v>45833</v>
      </c>
      <c r="C2877" s="68" t="s">
        <v>7970</v>
      </c>
      <c r="D2877" s="68" t="s">
        <v>1839</v>
      </c>
      <c r="E2877" s="68" t="s">
        <v>2004</v>
      </c>
      <c r="F2877" s="68">
        <v>5672</v>
      </c>
      <c r="G2877" s="366">
        <v>0.83333333333333337</v>
      </c>
      <c r="H2877" s="366">
        <v>0.85347222222222219</v>
      </c>
      <c r="I2877" s="68" t="s">
        <v>8028</v>
      </c>
      <c r="J2877" s="68" t="s">
        <v>8029</v>
      </c>
      <c r="K2877" s="68" t="s">
        <v>2857</v>
      </c>
    </row>
    <row r="2878" spans="2:11" ht="14.25" hidden="1" customHeight="1">
      <c r="B2878" s="364">
        <v>45833</v>
      </c>
      <c r="C2878" s="68" t="s">
        <v>7970</v>
      </c>
      <c r="D2878" s="68" t="s">
        <v>1740</v>
      </c>
      <c r="E2878" s="68" t="s">
        <v>1977</v>
      </c>
      <c r="F2878" s="68">
        <v>15056</v>
      </c>
      <c r="G2878" s="366">
        <v>0.79166666666666663</v>
      </c>
      <c r="H2878" s="366">
        <v>0.91666666666666663</v>
      </c>
      <c r="I2878" s="68" t="s">
        <v>8030</v>
      </c>
      <c r="J2878" s="68" t="s">
        <v>8031</v>
      </c>
      <c r="K2878" s="68" t="s">
        <v>2235</v>
      </c>
    </row>
    <row r="2879" spans="2:11" ht="14.25" hidden="1" customHeight="1">
      <c r="B2879" s="364">
        <v>45833</v>
      </c>
      <c r="C2879" s="68" t="s">
        <v>7970</v>
      </c>
      <c r="D2879" s="68" t="s">
        <v>1745</v>
      </c>
      <c r="E2879" s="68" t="s">
        <v>1977</v>
      </c>
      <c r="F2879" s="68">
        <v>13771</v>
      </c>
      <c r="G2879" s="366">
        <v>0.79166666666666663</v>
      </c>
      <c r="H2879" s="366">
        <v>0.125</v>
      </c>
      <c r="I2879" s="68" t="s">
        <v>8032</v>
      </c>
      <c r="J2879" s="68" t="s">
        <v>8033</v>
      </c>
      <c r="K2879" s="68" t="s">
        <v>2235</v>
      </c>
    </row>
    <row r="2880" spans="2:11" ht="14.25" hidden="1" customHeight="1">
      <c r="B2880" s="364">
        <v>45834</v>
      </c>
      <c r="C2880" s="68" t="s">
        <v>8034</v>
      </c>
      <c r="D2880" s="68" t="s">
        <v>1804</v>
      </c>
      <c r="E2880" s="68" t="s">
        <v>1987</v>
      </c>
      <c r="F2880" s="68">
        <v>12112</v>
      </c>
      <c r="G2880" s="366">
        <v>0.29166666666666669</v>
      </c>
      <c r="H2880" s="366">
        <v>0.3972222222222222</v>
      </c>
      <c r="I2880" s="68" t="s">
        <v>8035</v>
      </c>
      <c r="J2880" s="68" t="s">
        <v>8036</v>
      </c>
      <c r="K2880" s="68" t="s">
        <v>8037</v>
      </c>
    </row>
    <row r="2881" spans="2:11" ht="14.25" hidden="1" customHeight="1">
      <c r="B2881" s="364">
        <v>45834</v>
      </c>
      <c r="C2881" s="68" t="s">
        <v>8034</v>
      </c>
      <c r="D2881" s="68" t="s">
        <v>1835</v>
      </c>
      <c r="E2881" s="68" t="s">
        <v>1987</v>
      </c>
      <c r="F2881" s="68">
        <v>6397</v>
      </c>
      <c r="G2881" s="366">
        <v>0.45069444444444445</v>
      </c>
      <c r="H2881" s="366">
        <v>0.48541666666666666</v>
      </c>
      <c r="I2881" s="68" t="s">
        <v>7948</v>
      </c>
      <c r="J2881" s="68" t="s">
        <v>8038</v>
      </c>
      <c r="K2881" s="68" t="s">
        <v>8039</v>
      </c>
    </row>
    <row r="2882" spans="2:11" ht="14.25" hidden="1" customHeight="1">
      <c r="B2882" s="364">
        <v>45834</v>
      </c>
      <c r="C2882" s="68" t="s">
        <v>8034</v>
      </c>
      <c r="D2882" s="68" t="s">
        <v>99</v>
      </c>
      <c r="E2882" s="68" t="s">
        <v>1977</v>
      </c>
      <c r="F2882" s="68">
        <v>13945</v>
      </c>
      <c r="G2882" s="366">
        <v>0.43055555555555558</v>
      </c>
      <c r="H2882" s="366">
        <v>0.65486111111111112</v>
      </c>
      <c r="I2882" s="68" t="s">
        <v>8040</v>
      </c>
      <c r="J2882" s="68" t="s">
        <v>8041</v>
      </c>
      <c r="K2882" s="68" t="s">
        <v>4366</v>
      </c>
    </row>
    <row r="2883" spans="2:11" ht="14.25" hidden="1" customHeight="1">
      <c r="B2883" s="364">
        <v>45834</v>
      </c>
      <c r="C2883" s="365">
        <v>45723</v>
      </c>
      <c r="D2883" s="68" t="s">
        <v>1845</v>
      </c>
      <c r="E2883" s="68" t="s">
        <v>2004</v>
      </c>
      <c r="F2883" s="68">
        <v>5393</v>
      </c>
      <c r="G2883" s="366">
        <v>0.29166666666666669</v>
      </c>
      <c r="H2883" s="366">
        <v>0.41319444444444442</v>
      </c>
      <c r="I2883" s="68" t="s">
        <v>8042</v>
      </c>
      <c r="J2883" s="68" t="s">
        <v>8043</v>
      </c>
      <c r="K2883" s="68" t="s">
        <v>8044</v>
      </c>
    </row>
    <row r="2884" spans="2:11" ht="14.25" hidden="1" customHeight="1">
      <c r="B2884" s="364">
        <v>45834</v>
      </c>
      <c r="C2884" s="68" t="s">
        <v>7970</v>
      </c>
      <c r="D2884" s="68" t="s">
        <v>1864</v>
      </c>
      <c r="E2884" s="68" t="s">
        <v>2004</v>
      </c>
      <c r="F2884" s="68">
        <v>4613</v>
      </c>
      <c r="G2884" s="366">
        <v>0.41666666666666669</v>
      </c>
      <c r="H2884" s="366">
        <v>0.47916666666666669</v>
      </c>
      <c r="I2884" s="68" t="s">
        <v>8045</v>
      </c>
      <c r="J2884" s="68" t="s">
        <v>8046</v>
      </c>
      <c r="K2884" s="68" t="s">
        <v>3687</v>
      </c>
    </row>
    <row r="2885" spans="2:11" ht="14.25" hidden="1" customHeight="1">
      <c r="B2885" s="364">
        <v>45834</v>
      </c>
      <c r="C2885" s="68" t="s">
        <v>8034</v>
      </c>
      <c r="D2885" s="68" t="s">
        <v>1804</v>
      </c>
      <c r="E2885" s="68" t="s">
        <v>1987</v>
      </c>
      <c r="F2885" s="68">
        <v>12118</v>
      </c>
      <c r="G2885" s="366">
        <v>0.69791666666666663</v>
      </c>
      <c r="H2885" s="366">
        <v>0.70694444444444449</v>
      </c>
      <c r="I2885" s="68" t="s">
        <v>712</v>
      </c>
      <c r="J2885" s="68" t="s">
        <v>7428</v>
      </c>
      <c r="K2885" s="68" t="s">
        <v>4700</v>
      </c>
    </row>
    <row r="2886" spans="2:11" ht="14.25" hidden="1" customHeight="1">
      <c r="B2886" s="364">
        <v>45834</v>
      </c>
      <c r="C2886" s="68" t="s">
        <v>8034</v>
      </c>
      <c r="D2886" s="68" t="s">
        <v>1829</v>
      </c>
      <c r="E2886" s="68" t="s">
        <v>1987</v>
      </c>
      <c r="F2886" s="68">
        <v>5397</v>
      </c>
      <c r="G2886" s="366">
        <v>0.66666666666666663</v>
      </c>
      <c r="H2886" s="366">
        <v>0.70486111111111116</v>
      </c>
      <c r="I2886" s="68" t="s">
        <v>8047</v>
      </c>
      <c r="J2886" s="68" t="s">
        <v>8048</v>
      </c>
      <c r="K2886" s="68" t="s">
        <v>8049</v>
      </c>
    </row>
    <row r="2887" spans="2:11" ht="14.25" hidden="1" customHeight="1">
      <c r="B2887" s="364">
        <v>45834</v>
      </c>
      <c r="C2887" s="68" t="s">
        <v>8034</v>
      </c>
      <c r="D2887" s="68" t="s">
        <v>1749</v>
      </c>
      <c r="E2887" s="68" t="s">
        <v>1977</v>
      </c>
      <c r="F2887" s="68">
        <v>14613</v>
      </c>
      <c r="G2887" s="366">
        <v>0.54166666666666663</v>
      </c>
      <c r="H2887" s="366">
        <v>0.56944444444444442</v>
      </c>
      <c r="I2887" s="68" t="s">
        <v>8050</v>
      </c>
      <c r="J2887" s="68" t="s">
        <v>8051</v>
      </c>
      <c r="K2887" s="68" t="s">
        <v>4588</v>
      </c>
    </row>
    <row r="2888" spans="2:11" ht="14.25" hidden="1" customHeight="1">
      <c r="B2888" s="364">
        <v>45834</v>
      </c>
      <c r="C2888" s="68" t="s">
        <v>8034</v>
      </c>
      <c r="D2888" s="68" t="s">
        <v>1842</v>
      </c>
      <c r="E2888" s="68" t="s">
        <v>2004</v>
      </c>
      <c r="F2888" s="68">
        <v>1</v>
      </c>
      <c r="G2888" s="366">
        <v>0.29166666666666669</v>
      </c>
      <c r="H2888" s="366">
        <v>0.71527777777777779</v>
      </c>
      <c r="I2888" s="68" t="s">
        <v>8052</v>
      </c>
      <c r="J2888" s="68" t="s">
        <v>8053</v>
      </c>
      <c r="K2888" s="68" t="s">
        <v>8054</v>
      </c>
    </row>
    <row r="2889" spans="2:11" ht="14.25" hidden="1" customHeight="1">
      <c r="B2889" s="364">
        <v>45834</v>
      </c>
      <c r="C2889" s="68" t="s">
        <v>8034</v>
      </c>
      <c r="D2889" s="68" t="s">
        <v>223</v>
      </c>
      <c r="E2889" s="68" t="s">
        <v>1987</v>
      </c>
      <c r="F2889" s="68">
        <v>10706</v>
      </c>
      <c r="G2889" s="366">
        <v>0.61805555555555558</v>
      </c>
      <c r="H2889" s="366">
        <v>0.72569444444444442</v>
      </c>
      <c r="I2889" s="68" t="s">
        <v>2014</v>
      </c>
      <c r="J2889" s="68" t="s">
        <v>8055</v>
      </c>
      <c r="K2889" s="68" t="s">
        <v>8056</v>
      </c>
    </row>
    <row r="2890" spans="2:11" ht="14.25" hidden="1" customHeight="1">
      <c r="B2890" s="364">
        <v>45834</v>
      </c>
      <c r="C2890" s="68" t="s">
        <v>8034</v>
      </c>
      <c r="D2890" s="68" t="s">
        <v>1730</v>
      </c>
      <c r="E2890" s="68" t="s">
        <v>1977</v>
      </c>
      <c r="F2890" s="68">
        <v>14479</v>
      </c>
      <c r="G2890" s="366">
        <v>0.79166666666666663</v>
      </c>
      <c r="H2890" s="366">
        <v>0.94236111111111109</v>
      </c>
      <c r="I2890" s="68" t="s">
        <v>3581</v>
      </c>
      <c r="J2890" s="68" t="s">
        <v>8057</v>
      </c>
      <c r="K2890" s="68" t="s">
        <v>3239</v>
      </c>
    </row>
    <row r="2891" spans="2:11" ht="14.25" hidden="1" customHeight="1">
      <c r="B2891" s="364">
        <v>45834</v>
      </c>
      <c r="C2891" s="68" t="s">
        <v>8034</v>
      </c>
      <c r="D2891" s="68" t="s">
        <v>1739</v>
      </c>
      <c r="E2891" s="68" t="s">
        <v>1977</v>
      </c>
      <c r="F2891" s="68">
        <v>13700</v>
      </c>
      <c r="G2891" s="366">
        <v>0.97847222222222219</v>
      </c>
      <c r="H2891" s="366">
        <v>0.9819444444444444</v>
      </c>
      <c r="I2891" s="68" t="s">
        <v>4160</v>
      </c>
      <c r="J2891" s="68" t="s">
        <v>8058</v>
      </c>
      <c r="K2891" s="68" t="s">
        <v>8059</v>
      </c>
    </row>
    <row r="2892" spans="2:11" ht="14.25" hidden="1" customHeight="1">
      <c r="B2892" s="364">
        <v>45834</v>
      </c>
      <c r="C2892" s="68" t="s">
        <v>8034</v>
      </c>
      <c r="D2892" s="68" t="s">
        <v>1851</v>
      </c>
      <c r="E2892" s="68" t="s">
        <v>2004</v>
      </c>
      <c r="F2892" s="68">
        <v>4447</v>
      </c>
      <c r="G2892" s="366">
        <v>0.79166666666666663</v>
      </c>
      <c r="H2892" s="366">
        <v>0.93958333333333333</v>
      </c>
      <c r="I2892" s="68" t="s">
        <v>8060</v>
      </c>
      <c r="J2892" s="68" t="s">
        <v>8061</v>
      </c>
      <c r="K2892" s="68" t="s">
        <v>8059</v>
      </c>
    </row>
    <row r="2893" spans="2:11" ht="14.25" hidden="1" customHeight="1">
      <c r="B2893" s="364">
        <v>45834</v>
      </c>
      <c r="C2893" s="68" t="s">
        <v>8034</v>
      </c>
      <c r="D2893" s="68" t="s">
        <v>1858</v>
      </c>
      <c r="E2893" s="68" t="s">
        <v>2004</v>
      </c>
      <c r="F2893" s="68">
        <v>0</v>
      </c>
      <c r="G2893" s="366">
        <v>0.97222222222222221</v>
      </c>
      <c r="H2893" s="366">
        <v>0.97499999999999998</v>
      </c>
      <c r="I2893" s="68" t="s">
        <v>4160</v>
      </c>
      <c r="J2893" s="68" t="s">
        <v>4161</v>
      </c>
      <c r="K2893" s="68" t="s">
        <v>8062</v>
      </c>
    </row>
    <row r="2894" spans="2:11" ht="14.25" hidden="1" customHeight="1">
      <c r="B2894" s="364">
        <v>45834</v>
      </c>
      <c r="C2894" s="68" t="s">
        <v>8034</v>
      </c>
      <c r="D2894" s="68" t="s">
        <v>1862</v>
      </c>
      <c r="E2894" s="68" t="s">
        <v>2004</v>
      </c>
      <c r="F2894" s="68">
        <v>5096</v>
      </c>
      <c r="G2894" s="366">
        <v>0.81527777777777777</v>
      </c>
      <c r="H2894" s="366">
        <v>0.94027777777777777</v>
      </c>
      <c r="I2894" s="68" t="s">
        <v>8063</v>
      </c>
      <c r="J2894" s="68" t="s">
        <v>8064</v>
      </c>
      <c r="K2894" s="68" t="s">
        <v>8062</v>
      </c>
    </row>
    <row r="2895" spans="2:11" ht="14.25" hidden="1" customHeight="1">
      <c r="B2895" s="364">
        <v>45834</v>
      </c>
      <c r="C2895" s="68" t="s">
        <v>8034</v>
      </c>
      <c r="D2895" s="68" t="s">
        <v>1873</v>
      </c>
      <c r="E2895" s="68" t="s">
        <v>2004</v>
      </c>
      <c r="F2895" s="68">
        <v>4319</v>
      </c>
      <c r="G2895" s="366">
        <v>0.8125</v>
      </c>
      <c r="H2895" s="366">
        <v>0.96875</v>
      </c>
      <c r="I2895" s="68" t="s">
        <v>8065</v>
      </c>
      <c r="J2895" s="68" t="s">
        <v>8066</v>
      </c>
      <c r="K2895" s="68" t="s">
        <v>8062</v>
      </c>
    </row>
    <row r="2896" spans="2:11" ht="14.25" hidden="1" customHeight="1">
      <c r="B2896" s="364">
        <v>45834</v>
      </c>
      <c r="C2896" s="68" t="s">
        <v>8034</v>
      </c>
      <c r="D2896" s="68" t="s">
        <v>1874</v>
      </c>
      <c r="E2896" s="68" t="s">
        <v>2004</v>
      </c>
      <c r="F2896" s="68">
        <v>4197</v>
      </c>
      <c r="G2896" s="366">
        <v>6.0416666666666667E-2</v>
      </c>
      <c r="H2896" s="366">
        <v>8.611111111111111E-2</v>
      </c>
      <c r="I2896" s="68" t="s">
        <v>3050</v>
      </c>
      <c r="J2896" s="68" t="s">
        <v>3051</v>
      </c>
      <c r="K2896" s="68" t="s">
        <v>8062</v>
      </c>
    </row>
    <row r="2897" spans="2:11" ht="14.25" hidden="1" customHeight="1">
      <c r="B2897" s="364">
        <v>45834</v>
      </c>
      <c r="C2897" s="68" t="s">
        <v>8034</v>
      </c>
      <c r="D2897" s="68" t="s">
        <v>1741</v>
      </c>
      <c r="E2897" s="68" t="s">
        <v>1977</v>
      </c>
      <c r="F2897" s="68">
        <v>11095</v>
      </c>
      <c r="G2897" s="366">
        <v>0.79166666666666663</v>
      </c>
      <c r="H2897" s="366">
        <v>0.14583333333333334</v>
      </c>
      <c r="I2897" s="68" t="s">
        <v>8067</v>
      </c>
      <c r="J2897" s="68" t="s">
        <v>8068</v>
      </c>
      <c r="K2897" s="68" t="s">
        <v>8062</v>
      </c>
    </row>
    <row r="2898" spans="2:11" ht="14.25" hidden="1" customHeight="1">
      <c r="B2898" s="364">
        <v>45835</v>
      </c>
      <c r="C2898" s="68" t="s">
        <v>8069</v>
      </c>
      <c r="D2898" s="68" t="s">
        <v>1794</v>
      </c>
      <c r="E2898" s="68" t="s">
        <v>1987</v>
      </c>
      <c r="F2898" s="68">
        <v>12458</v>
      </c>
      <c r="G2898" s="366">
        <v>0.375</v>
      </c>
      <c r="H2898" s="366">
        <v>0.60902777777777772</v>
      </c>
      <c r="I2898" s="68" t="s">
        <v>2376</v>
      </c>
      <c r="J2898" s="68" t="s">
        <v>7804</v>
      </c>
      <c r="K2898" s="68" t="s">
        <v>8070</v>
      </c>
    </row>
    <row r="2899" spans="2:11" ht="14.25" hidden="1" customHeight="1">
      <c r="B2899" s="364">
        <v>45835</v>
      </c>
      <c r="C2899" s="68" t="s">
        <v>8069</v>
      </c>
      <c r="D2899" s="68" t="s">
        <v>1870</v>
      </c>
      <c r="E2899" s="68" t="s">
        <v>2004</v>
      </c>
      <c r="F2899" s="68">
        <v>4054</v>
      </c>
      <c r="G2899" s="366">
        <v>0.35416666666666669</v>
      </c>
      <c r="H2899" s="366">
        <v>0.60416666666666663</v>
      </c>
      <c r="I2899" s="68" t="s">
        <v>8071</v>
      </c>
      <c r="J2899" s="68" t="s">
        <v>8072</v>
      </c>
      <c r="K2899" s="68" t="s">
        <v>8073</v>
      </c>
    </row>
    <row r="2900" spans="2:11" ht="14.25" hidden="1" customHeight="1">
      <c r="B2900" s="364">
        <v>45835</v>
      </c>
      <c r="C2900" s="68" t="s">
        <v>8069</v>
      </c>
      <c r="D2900" s="68" t="s">
        <v>1839</v>
      </c>
      <c r="E2900" s="68" t="s">
        <v>2004</v>
      </c>
      <c r="F2900" s="68">
        <v>5699</v>
      </c>
      <c r="G2900" s="366">
        <v>0.41666666666666669</v>
      </c>
      <c r="H2900" s="366">
        <v>0.58333333333333337</v>
      </c>
      <c r="I2900" s="68" t="s">
        <v>8074</v>
      </c>
      <c r="J2900" s="68" t="s">
        <v>8075</v>
      </c>
      <c r="K2900" s="68" t="s">
        <v>8076</v>
      </c>
    </row>
    <row r="2901" spans="2:11" ht="14.25" hidden="1" customHeight="1">
      <c r="B2901" s="364">
        <v>45835</v>
      </c>
      <c r="C2901" s="68" t="s">
        <v>8069</v>
      </c>
      <c r="D2901" s="68" t="s">
        <v>1840</v>
      </c>
      <c r="E2901" s="68" t="s">
        <v>2004</v>
      </c>
      <c r="F2901" s="68">
        <v>5783</v>
      </c>
      <c r="G2901" s="366">
        <v>0.33333333333333331</v>
      </c>
      <c r="H2901" s="366">
        <v>0.38541666666666669</v>
      </c>
      <c r="I2901" s="68" t="s">
        <v>5239</v>
      </c>
      <c r="J2901" s="68" t="s">
        <v>5122</v>
      </c>
      <c r="K2901" s="68" t="s">
        <v>8077</v>
      </c>
    </row>
    <row r="2902" spans="2:11" ht="14.25" hidden="1" customHeight="1">
      <c r="B2902" s="364">
        <v>45835</v>
      </c>
      <c r="C2902" s="68" t="s">
        <v>8069</v>
      </c>
      <c r="D2902" s="68" t="s">
        <v>1844</v>
      </c>
      <c r="E2902" s="68" t="s">
        <v>2004</v>
      </c>
      <c r="F2902" s="68">
        <v>5472</v>
      </c>
      <c r="G2902" s="366">
        <v>0.54166666666666663</v>
      </c>
      <c r="H2902" s="366">
        <v>0.65625</v>
      </c>
      <c r="I2902" s="68" t="s">
        <v>8078</v>
      </c>
      <c r="J2902" s="68" t="s">
        <v>8079</v>
      </c>
      <c r="K2902" s="68" t="s">
        <v>8080</v>
      </c>
    </row>
    <row r="2903" spans="2:11" ht="14.25" hidden="1" customHeight="1">
      <c r="B2903" s="364">
        <v>45835</v>
      </c>
      <c r="C2903" s="68" t="s">
        <v>8069</v>
      </c>
      <c r="D2903" s="68" t="s">
        <v>1795</v>
      </c>
      <c r="E2903" s="68" t="s">
        <v>1987</v>
      </c>
      <c r="F2903" s="68">
        <v>12293</v>
      </c>
      <c r="G2903" s="366">
        <v>0.29166666666666669</v>
      </c>
      <c r="H2903" s="366">
        <v>0.66666666666666663</v>
      </c>
      <c r="I2903" s="68" t="s">
        <v>3938</v>
      </c>
      <c r="J2903" s="68" t="s">
        <v>8081</v>
      </c>
      <c r="K2903" s="68" t="s">
        <v>8082</v>
      </c>
    </row>
    <row r="2904" spans="2:11" ht="14.25" hidden="1" customHeight="1">
      <c r="B2904" s="364">
        <v>45835</v>
      </c>
      <c r="C2904" s="68" t="s">
        <v>8069</v>
      </c>
      <c r="D2904" s="68" t="s">
        <v>1746</v>
      </c>
      <c r="E2904" s="68" t="s">
        <v>1977</v>
      </c>
      <c r="F2904" s="68" t="s">
        <v>379</v>
      </c>
      <c r="G2904" s="366">
        <v>0.29166666666666669</v>
      </c>
      <c r="H2904" s="366">
        <v>0.71875</v>
      </c>
      <c r="I2904" s="68" t="s">
        <v>8083</v>
      </c>
      <c r="J2904" s="68" t="s">
        <v>8084</v>
      </c>
      <c r="K2904" s="68" t="s">
        <v>8085</v>
      </c>
    </row>
    <row r="2905" spans="2:11" ht="14.25" hidden="1" customHeight="1">
      <c r="B2905" s="364">
        <v>45835</v>
      </c>
      <c r="C2905" s="68" t="s">
        <v>8069</v>
      </c>
      <c r="D2905" s="68" t="s">
        <v>1739</v>
      </c>
      <c r="E2905" s="68" t="s">
        <v>1977</v>
      </c>
      <c r="F2905" s="68" t="s">
        <v>379</v>
      </c>
      <c r="G2905" s="366">
        <v>0.29166666666666669</v>
      </c>
      <c r="H2905" s="366">
        <v>0.37152777777777779</v>
      </c>
      <c r="I2905" s="68" t="s">
        <v>8086</v>
      </c>
      <c r="J2905" s="68" t="s">
        <v>8087</v>
      </c>
      <c r="K2905" s="68" t="s">
        <v>2490</v>
      </c>
    </row>
    <row r="2906" spans="2:11" ht="14.25" hidden="1" customHeight="1">
      <c r="B2906" s="364">
        <v>45835</v>
      </c>
      <c r="C2906" s="68" t="s">
        <v>8069</v>
      </c>
      <c r="D2906" s="68" t="s">
        <v>1873</v>
      </c>
      <c r="E2906" s="68" t="s">
        <v>2004</v>
      </c>
      <c r="F2906" s="68" t="s">
        <v>379</v>
      </c>
      <c r="G2906" s="366">
        <v>0.49305555555555558</v>
      </c>
      <c r="H2906" s="366">
        <v>0.66319444444444442</v>
      </c>
      <c r="I2906" s="68" t="s">
        <v>8088</v>
      </c>
      <c r="J2906" s="68" t="s">
        <v>8089</v>
      </c>
      <c r="K2906" s="68" t="s">
        <v>8090</v>
      </c>
    </row>
    <row r="2907" spans="2:11" ht="14.25" hidden="1" customHeight="1">
      <c r="B2907" s="364">
        <v>45835</v>
      </c>
      <c r="C2907" s="68" t="s">
        <v>8069</v>
      </c>
      <c r="D2907" s="68" t="s">
        <v>1785</v>
      </c>
      <c r="E2907" s="68" t="s">
        <v>1977</v>
      </c>
      <c r="F2907" s="68">
        <v>12303</v>
      </c>
      <c r="G2907" s="366">
        <v>0.79583333333333328</v>
      </c>
      <c r="H2907" s="366">
        <v>0.84791666666666665</v>
      </c>
      <c r="I2907" s="68" t="s">
        <v>8091</v>
      </c>
      <c r="J2907" s="68" t="s">
        <v>8092</v>
      </c>
      <c r="K2907" s="68" t="s">
        <v>2211</v>
      </c>
    </row>
    <row r="2908" spans="2:11" ht="14.25" hidden="1" customHeight="1">
      <c r="B2908" s="364">
        <v>45835</v>
      </c>
      <c r="C2908" s="68" t="s">
        <v>8069</v>
      </c>
      <c r="D2908" s="68" t="s">
        <v>1853</v>
      </c>
      <c r="E2908" s="68" t="s">
        <v>2004</v>
      </c>
      <c r="F2908" s="68">
        <v>0</v>
      </c>
      <c r="G2908" s="366">
        <v>0.29166666666666669</v>
      </c>
      <c r="H2908" s="366">
        <v>0.70138888888888884</v>
      </c>
      <c r="I2908" s="68" t="s">
        <v>8021</v>
      </c>
      <c r="J2908" s="68" t="s">
        <v>8093</v>
      </c>
      <c r="K2908" s="68" t="s">
        <v>8094</v>
      </c>
    </row>
    <row r="2909" spans="2:11" ht="14.25" hidden="1" customHeight="1">
      <c r="B2909" s="364">
        <v>45835</v>
      </c>
      <c r="C2909" s="68" t="s">
        <v>8069</v>
      </c>
      <c r="D2909" s="68" t="s">
        <v>1740</v>
      </c>
      <c r="E2909" s="68" t="s">
        <v>1977</v>
      </c>
      <c r="F2909" s="68">
        <v>15066</v>
      </c>
      <c r="G2909" s="366">
        <v>0.79166666666666663</v>
      </c>
      <c r="H2909" s="366">
        <v>0.92708333333333337</v>
      </c>
      <c r="I2909" s="68" t="s">
        <v>8095</v>
      </c>
      <c r="J2909" s="68" t="s">
        <v>8096</v>
      </c>
      <c r="K2909" s="68" t="s">
        <v>4227</v>
      </c>
    </row>
    <row r="2910" spans="2:11" ht="14.25" hidden="1" customHeight="1">
      <c r="B2910" s="364">
        <v>45835</v>
      </c>
      <c r="C2910" s="68" t="s">
        <v>8069</v>
      </c>
      <c r="D2910" s="68" t="s">
        <v>216</v>
      </c>
      <c r="E2910" s="68" t="s">
        <v>1977</v>
      </c>
      <c r="F2910" s="68">
        <v>12195</v>
      </c>
      <c r="G2910" s="366">
        <v>0.79166666666666663</v>
      </c>
      <c r="H2910" s="366">
        <v>0.95486111111111116</v>
      </c>
      <c r="I2910" s="68" t="s">
        <v>3581</v>
      </c>
      <c r="J2910" s="68" t="s">
        <v>8097</v>
      </c>
      <c r="K2910" s="68" t="s">
        <v>3239</v>
      </c>
    </row>
    <row r="2911" spans="2:11" ht="14.25" hidden="1" customHeight="1">
      <c r="B2911" s="364">
        <v>45835</v>
      </c>
      <c r="C2911" s="68" t="s">
        <v>8069</v>
      </c>
      <c r="D2911" s="68" t="s">
        <v>1880</v>
      </c>
      <c r="E2911" s="68" t="s">
        <v>2004</v>
      </c>
      <c r="F2911" s="68" t="s">
        <v>7800</v>
      </c>
      <c r="G2911" s="366">
        <v>1</v>
      </c>
      <c r="H2911" s="366">
        <v>8.3333333333333329E-2</v>
      </c>
      <c r="I2911" s="68" t="s">
        <v>8098</v>
      </c>
      <c r="J2911" s="68" t="s">
        <v>8099</v>
      </c>
      <c r="K2911" s="68" t="s">
        <v>8100</v>
      </c>
    </row>
    <row r="2912" spans="2:11" ht="14.25" hidden="1" customHeight="1">
      <c r="B2912" s="364">
        <v>45835</v>
      </c>
      <c r="C2912" s="68" t="s">
        <v>8069</v>
      </c>
      <c r="D2912" s="68" t="s">
        <v>1871</v>
      </c>
      <c r="E2912" s="68" t="s">
        <v>2004</v>
      </c>
      <c r="F2912" s="68">
        <v>4220</v>
      </c>
      <c r="G2912" s="366">
        <v>0.83333333333333337</v>
      </c>
      <c r="H2912" s="366">
        <v>0.8666666666666667</v>
      </c>
      <c r="I2912" s="68" t="s">
        <v>8101</v>
      </c>
      <c r="J2912" s="68" t="s">
        <v>8102</v>
      </c>
      <c r="K2912" s="68" t="s">
        <v>8103</v>
      </c>
    </row>
    <row r="2913" spans="2:11" ht="14.25" hidden="1" customHeight="1">
      <c r="B2913" s="364">
        <v>45835</v>
      </c>
      <c r="C2913" s="68" t="s">
        <v>8069</v>
      </c>
      <c r="D2913" s="68" t="s">
        <v>1745</v>
      </c>
      <c r="E2913" s="68" t="s">
        <v>1977</v>
      </c>
      <c r="F2913" s="68">
        <v>13800</v>
      </c>
      <c r="G2913" s="366">
        <v>0.79166666666666663</v>
      </c>
      <c r="H2913" s="366">
        <v>0.8666666666666667</v>
      </c>
      <c r="I2913" s="68" t="s">
        <v>5182</v>
      </c>
      <c r="J2913" s="68" t="s">
        <v>5183</v>
      </c>
      <c r="K2913" s="68" t="s">
        <v>8104</v>
      </c>
    </row>
    <row r="2914" spans="2:11" ht="14.25" hidden="1" customHeight="1">
      <c r="B2914" s="364">
        <v>45835</v>
      </c>
      <c r="C2914" s="68" t="s">
        <v>8069</v>
      </c>
      <c r="D2914" s="68" t="s">
        <v>1847</v>
      </c>
      <c r="E2914" s="68" t="s">
        <v>2004</v>
      </c>
      <c r="F2914" s="68">
        <v>5599</v>
      </c>
      <c r="G2914" s="366">
        <v>0.86458333333333337</v>
      </c>
      <c r="H2914" s="366">
        <v>0.88194444444444442</v>
      </c>
      <c r="I2914" s="68" t="s">
        <v>6380</v>
      </c>
      <c r="J2914" s="68" t="s">
        <v>6381</v>
      </c>
      <c r="K2914" s="68" t="s">
        <v>8103</v>
      </c>
    </row>
    <row r="2915" spans="2:11" ht="14.25" hidden="1" customHeight="1">
      <c r="B2915" s="364">
        <v>45835</v>
      </c>
      <c r="C2915" s="68" t="s">
        <v>8069</v>
      </c>
      <c r="D2915" s="68" t="s">
        <v>1828</v>
      </c>
      <c r="E2915" s="68" t="s">
        <v>1987</v>
      </c>
      <c r="F2915" s="68">
        <v>7446</v>
      </c>
      <c r="G2915" s="366">
        <v>0.95833333333333337</v>
      </c>
      <c r="H2915" s="366">
        <v>0.98263888888888884</v>
      </c>
      <c r="I2915" s="68" t="s">
        <v>309</v>
      </c>
      <c r="J2915" s="68" t="s">
        <v>310</v>
      </c>
      <c r="K2915" s="68" t="s">
        <v>8105</v>
      </c>
    </row>
    <row r="2916" spans="2:11" ht="14.25" hidden="1" customHeight="1">
      <c r="B2916" s="364">
        <v>45835</v>
      </c>
      <c r="C2916" s="68" t="s">
        <v>8069</v>
      </c>
      <c r="D2916" s="68" t="s">
        <v>1762</v>
      </c>
      <c r="E2916" s="68" t="s">
        <v>1977</v>
      </c>
      <c r="F2916" s="68">
        <v>14349</v>
      </c>
      <c r="G2916" s="366">
        <v>6.9444444444444448E-2</v>
      </c>
      <c r="H2916" s="366">
        <v>8.5416666666666669E-2</v>
      </c>
      <c r="I2916" s="68" t="s">
        <v>5173</v>
      </c>
      <c r="J2916" s="68" t="s">
        <v>5711</v>
      </c>
      <c r="K2916" s="68" t="s">
        <v>8103</v>
      </c>
    </row>
    <row r="2917" spans="2:11" ht="14.25" hidden="1" customHeight="1">
      <c r="B2917" s="364">
        <v>45835</v>
      </c>
      <c r="C2917" s="68" t="s">
        <v>8069</v>
      </c>
      <c r="D2917" s="68" t="s">
        <v>1854</v>
      </c>
      <c r="E2917" s="68" t="s">
        <v>2004</v>
      </c>
      <c r="F2917" s="68">
        <v>3734</v>
      </c>
      <c r="G2917" s="366">
        <v>0.95833333333333337</v>
      </c>
      <c r="H2917" s="366">
        <v>0.10486111111111111</v>
      </c>
      <c r="I2917" s="68" t="s">
        <v>5182</v>
      </c>
      <c r="J2917" s="68" t="s">
        <v>5183</v>
      </c>
      <c r="K2917" s="68" t="s">
        <v>8106</v>
      </c>
    </row>
    <row r="2918" spans="2:11" ht="14.25" hidden="1" customHeight="1">
      <c r="B2918" s="364">
        <v>45835</v>
      </c>
      <c r="C2918" s="68" t="s">
        <v>8069</v>
      </c>
      <c r="D2918" s="68" t="s">
        <v>1759</v>
      </c>
      <c r="E2918" s="68" t="s">
        <v>1977</v>
      </c>
      <c r="F2918" s="68">
        <v>14933</v>
      </c>
      <c r="G2918" s="366">
        <v>0.1111111111111111</v>
      </c>
      <c r="H2918" s="366">
        <v>0.12847222222222221</v>
      </c>
      <c r="I2918" s="68" t="s">
        <v>5176</v>
      </c>
      <c r="J2918" s="68" t="s">
        <v>5177</v>
      </c>
      <c r="K2918" s="68" t="s">
        <v>8107</v>
      </c>
    </row>
    <row r="2919" spans="2:11" ht="14.25" hidden="1" customHeight="1">
      <c r="B2919" s="364">
        <v>45835</v>
      </c>
      <c r="C2919" s="68" t="s">
        <v>8108</v>
      </c>
      <c r="D2919" s="68" t="s">
        <v>1767</v>
      </c>
      <c r="E2919" s="68" t="s">
        <v>1977</v>
      </c>
      <c r="F2919" s="68">
        <v>13908</v>
      </c>
      <c r="G2919" s="366">
        <v>0.10555555555555556</v>
      </c>
      <c r="H2919" s="366">
        <v>0.15972222222222221</v>
      </c>
      <c r="I2919" s="68" t="s">
        <v>8109</v>
      </c>
      <c r="J2919" s="68" t="s">
        <v>8110</v>
      </c>
      <c r="K2919" s="68" t="s">
        <v>8111</v>
      </c>
    </row>
    <row r="2920" spans="2:11" ht="14.25" hidden="1" customHeight="1">
      <c r="B2920" s="364">
        <v>45835</v>
      </c>
      <c r="C2920" s="68" t="s">
        <v>8108</v>
      </c>
      <c r="D2920" s="68" t="s">
        <v>1868</v>
      </c>
      <c r="E2920" s="68" t="s">
        <v>2004</v>
      </c>
      <c r="F2920" s="68">
        <v>4195</v>
      </c>
      <c r="G2920" s="366">
        <v>0.79166666666666663</v>
      </c>
      <c r="H2920" s="366">
        <v>0.95138888888888884</v>
      </c>
      <c r="I2920" s="68" t="s">
        <v>8112</v>
      </c>
      <c r="J2920" s="68" t="s">
        <v>8113</v>
      </c>
      <c r="K2920" s="68" t="s">
        <v>4227</v>
      </c>
    </row>
    <row r="2921" spans="2:11" ht="14.25" hidden="1" customHeight="1">
      <c r="B2921" s="364">
        <v>45835</v>
      </c>
      <c r="C2921" s="68" t="s">
        <v>8069</v>
      </c>
      <c r="D2921" s="68" t="s">
        <v>1847</v>
      </c>
      <c r="E2921" s="68" t="s">
        <v>2004</v>
      </c>
      <c r="F2921" s="68">
        <v>5599</v>
      </c>
      <c r="G2921" s="366">
        <v>0.79305555555555551</v>
      </c>
      <c r="H2921" s="366">
        <v>0.88541666666666663</v>
      </c>
      <c r="I2921" s="68" t="s">
        <v>8114</v>
      </c>
      <c r="J2921" s="68" t="s">
        <v>8115</v>
      </c>
      <c r="K2921" s="68" t="s">
        <v>8116</v>
      </c>
    </row>
    <row r="2922" spans="2:11" ht="14.25" hidden="1" customHeight="1">
      <c r="B2922" s="364">
        <v>45835</v>
      </c>
      <c r="C2922" s="68" t="s">
        <v>8069</v>
      </c>
      <c r="D2922" s="68" t="s">
        <v>1860</v>
      </c>
      <c r="E2922" s="68" t="s">
        <v>2004</v>
      </c>
      <c r="F2922" s="68">
        <v>5238</v>
      </c>
      <c r="G2922" s="366">
        <v>0.79166666666666663</v>
      </c>
      <c r="H2922" s="366">
        <v>0.125</v>
      </c>
      <c r="I2922" s="68" t="s">
        <v>6596</v>
      </c>
      <c r="J2922" s="68" t="s">
        <v>8117</v>
      </c>
      <c r="K2922" s="68" t="s">
        <v>4227</v>
      </c>
    </row>
    <row r="2923" spans="2:11" ht="14.25" hidden="1" customHeight="1">
      <c r="B2923" s="364">
        <v>45835</v>
      </c>
      <c r="C2923" s="68" t="s">
        <v>8108</v>
      </c>
      <c r="D2923" s="68" t="s">
        <v>99</v>
      </c>
      <c r="E2923" s="68" t="s">
        <v>1977</v>
      </c>
      <c r="F2923" s="68">
        <v>13908</v>
      </c>
      <c r="G2923" s="366">
        <v>0.14930555555555555</v>
      </c>
      <c r="H2923" s="366">
        <v>0.1701388888888889</v>
      </c>
      <c r="I2923" s="68" t="s">
        <v>8118</v>
      </c>
      <c r="J2923" s="68" t="s">
        <v>8119</v>
      </c>
      <c r="K2923" s="68" t="s">
        <v>4227</v>
      </c>
    </row>
    <row r="2924" spans="2:11" ht="14.25" hidden="1" customHeight="1">
      <c r="B2924" s="364">
        <v>45835</v>
      </c>
      <c r="C2924" s="68" t="s">
        <v>8069</v>
      </c>
      <c r="D2924" s="68" t="s">
        <v>213</v>
      </c>
      <c r="E2924" s="68" t="s">
        <v>1977</v>
      </c>
      <c r="F2924" s="68">
        <v>13962</v>
      </c>
      <c r="G2924" s="366">
        <v>0.81458333333333333</v>
      </c>
      <c r="H2924" s="366">
        <v>9.5138888888888884E-2</v>
      </c>
      <c r="I2924" s="68" t="s">
        <v>8120</v>
      </c>
      <c r="J2924" s="68" t="s">
        <v>8121</v>
      </c>
      <c r="K2924" s="68" t="s">
        <v>8122</v>
      </c>
    </row>
    <row r="2925" spans="2:11" ht="14.25" hidden="1" customHeight="1">
      <c r="B2925" s="364">
        <v>45835</v>
      </c>
      <c r="C2925" s="68" t="s">
        <v>8069</v>
      </c>
      <c r="D2925" s="68" t="s">
        <v>1866</v>
      </c>
      <c r="E2925" s="68" t="s">
        <v>2004</v>
      </c>
      <c r="F2925" s="68">
        <v>0</v>
      </c>
      <c r="G2925" s="366">
        <v>0.79166666666666663</v>
      </c>
      <c r="H2925" s="366">
        <v>0.20833333333333334</v>
      </c>
      <c r="I2925" s="68" t="s">
        <v>8123</v>
      </c>
      <c r="J2925" s="68" t="s">
        <v>8124</v>
      </c>
      <c r="K2925" s="68" t="s">
        <v>8125</v>
      </c>
    </row>
    <row r="2926" spans="2:11" ht="14.25" hidden="1" customHeight="1">
      <c r="B2926" s="364">
        <v>45836</v>
      </c>
      <c r="C2926" s="68" t="s">
        <v>8108</v>
      </c>
      <c r="D2926" s="68" t="s">
        <v>1753</v>
      </c>
      <c r="E2926" s="68" t="s">
        <v>1977</v>
      </c>
      <c r="F2926" s="68">
        <v>14443</v>
      </c>
      <c r="G2926" s="366">
        <v>0.38194444444444442</v>
      </c>
      <c r="H2926" s="366">
        <v>0.60069444444444442</v>
      </c>
      <c r="I2926" s="68" t="s">
        <v>312</v>
      </c>
      <c r="J2926" s="68" t="s">
        <v>8126</v>
      </c>
      <c r="K2926" s="68" t="s">
        <v>8127</v>
      </c>
    </row>
    <row r="2927" spans="2:11" ht="14.25" hidden="1" customHeight="1">
      <c r="B2927" s="364">
        <v>45836</v>
      </c>
      <c r="C2927" s="68" t="s">
        <v>8108</v>
      </c>
      <c r="D2927" s="68" t="s">
        <v>1852</v>
      </c>
      <c r="E2927" s="68" t="s">
        <v>2004</v>
      </c>
      <c r="F2927" s="68" t="s">
        <v>379</v>
      </c>
      <c r="G2927" s="366">
        <v>0.29166666666666669</v>
      </c>
      <c r="H2927" s="366">
        <v>0.69444444444444442</v>
      </c>
      <c r="I2927" s="68" t="s">
        <v>8128</v>
      </c>
      <c r="J2927" s="68" t="s">
        <v>8129</v>
      </c>
      <c r="K2927" s="68" t="s">
        <v>2010</v>
      </c>
    </row>
    <row r="2928" spans="2:11" ht="14.25" hidden="1" customHeight="1">
      <c r="B2928" s="364">
        <v>45836</v>
      </c>
      <c r="C2928" s="68" t="s">
        <v>8108</v>
      </c>
      <c r="D2928" s="68" t="s">
        <v>1839</v>
      </c>
      <c r="E2928" s="68" t="s">
        <v>2004</v>
      </c>
      <c r="F2928" s="68" t="s">
        <v>379</v>
      </c>
      <c r="G2928" s="366">
        <v>0.29166666666666669</v>
      </c>
      <c r="H2928" s="366">
        <v>0.49652777777777779</v>
      </c>
      <c r="I2928" s="68" t="s">
        <v>8130</v>
      </c>
      <c r="J2928" s="68" t="s">
        <v>8131</v>
      </c>
      <c r="K2928" s="68" t="s">
        <v>2010</v>
      </c>
    </row>
    <row r="2929" spans="2:11" ht="14.25" hidden="1" customHeight="1">
      <c r="B2929" s="364">
        <v>45836</v>
      </c>
      <c r="C2929" s="68" t="s">
        <v>8108</v>
      </c>
      <c r="D2929" s="68" t="s">
        <v>1785</v>
      </c>
      <c r="E2929" s="68" t="s">
        <v>1977</v>
      </c>
      <c r="F2929" s="68">
        <v>12317</v>
      </c>
      <c r="G2929" s="366">
        <v>0.77013888888888893</v>
      </c>
      <c r="H2929" s="366">
        <v>0.87569444444444444</v>
      </c>
      <c r="I2929" s="68" t="s">
        <v>8132</v>
      </c>
      <c r="J2929" s="68" t="s">
        <v>8133</v>
      </c>
      <c r="K2929" s="68" t="s">
        <v>2050</v>
      </c>
    </row>
    <row r="2930" spans="2:11" ht="14.25" hidden="1" customHeight="1">
      <c r="B2930" s="364">
        <v>45836</v>
      </c>
      <c r="C2930" s="68" t="s">
        <v>8108</v>
      </c>
      <c r="D2930" s="68" t="s">
        <v>1734</v>
      </c>
      <c r="E2930" s="68" t="s">
        <v>1977</v>
      </c>
      <c r="F2930" s="68">
        <v>14434</v>
      </c>
      <c r="G2930" s="366">
        <v>0.75</v>
      </c>
      <c r="H2930" s="366">
        <v>0.91666666666666663</v>
      </c>
      <c r="I2930" s="68" t="s">
        <v>8134</v>
      </c>
      <c r="J2930" s="68" t="s">
        <v>8135</v>
      </c>
      <c r="K2930" s="68" t="s">
        <v>8136</v>
      </c>
    </row>
    <row r="2931" spans="2:11" ht="14.25" hidden="1" customHeight="1">
      <c r="B2931" s="364">
        <v>45836</v>
      </c>
      <c r="C2931" s="68" t="s">
        <v>8108</v>
      </c>
      <c r="D2931" s="68" t="s">
        <v>1728</v>
      </c>
      <c r="E2931" s="68" t="s">
        <v>1977</v>
      </c>
      <c r="F2931" s="68">
        <v>15186</v>
      </c>
      <c r="G2931" s="366">
        <v>0.79166666666666663</v>
      </c>
      <c r="H2931" s="366">
        <v>0.93680555555555556</v>
      </c>
      <c r="I2931" s="68" t="s">
        <v>3581</v>
      </c>
      <c r="J2931" s="68" t="s">
        <v>8137</v>
      </c>
      <c r="K2931" s="68" t="s">
        <v>3717</v>
      </c>
    </row>
    <row r="2932" spans="2:11" ht="14.25" hidden="1" customHeight="1">
      <c r="B2932" s="364">
        <v>45836</v>
      </c>
      <c r="C2932" s="68" t="s">
        <v>8108</v>
      </c>
      <c r="D2932" s="68" t="s">
        <v>1805</v>
      </c>
      <c r="E2932" s="68" t="s">
        <v>1987</v>
      </c>
      <c r="F2932" s="68">
        <v>12178</v>
      </c>
      <c r="G2932" s="366">
        <v>0.29166666666666669</v>
      </c>
      <c r="H2932" s="366">
        <v>0.5</v>
      </c>
      <c r="I2932" s="68" t="s">
        <v>8138</v>
      </c>
      <c r="J2932" s="68" t="s">
        <v>8139</v>
      </c>
      <c r="K2932" s="68" t="s">
        <v>2925</v>
      </c>
    </row>
    <row r="2933" spans="2:11" ht="14.25" hidden="1" customHeight="1">
      <c r="B2933" s="364">
        <v>45836</v>
      </c>
      <c r="C2933" s="68" t="s">
        <v>8108</v>
      </c>
      <c r="D2933" s="68" t="s">
        <v>1736</v>
      </c>
      <c r="E2933" s="68" t="s">
        <v>1977</v>
      </c>
      <c r="F2933" s="68">
        <v>11337</v>
      </c>
      <c r="G2933" s="366">
        <v>0.29166666666666669</v>
      </c>
      <c r="H2933" s="366">
        <v>0.55555555555555558</v>
      </c>
      <c r="I2933" s="68" t="s">
        <v>8140</v>
      </c>
      <c r="J2933" s="68" t="s">
        <v>8141</v>
      </c>
      <c r="K2933" s="68" t="s">
        <v>8142</v>
      </c>
    </row>
    <row r="2934" spans="2:11" ht="14.25" hidden="1" customHeight="1">
      <c r="B2934" s="364">
        <v>45836</v>
      </c>
      <c r="C2934" s="68" t="s">
        <v>8108</v>
      </c>
      <c r="D2934" s="68" t="s">
        <v>1732</v>
      </c>
      <c r="E2934" s="68" t="s">
        <v>1977</v>
      </c>
      <c r="F2934" s="68">
        <v>14341</v>
      </c>
      <c r="G2934" s="366">
        <v>0.66666666666666663</v>
      </c>
      <c r="H2934" s="366">
        <v>0.70833333333333337</v>
      </c>
      <c r="I2934" s="68" t="s">
        <v>8143</v>
      </c>
      <c r="J2934" s="68" t="s">
        <v>8144</v>
      </c>
      <c r="K2934" s="68" t="s">
        <v>8145</v>
      </c>
    </row>
    <row r="2935" spans="2:11" ht="14.25" hidden="1" customHeight="1">
      <c r="B2935" s="364">
        <v>45836</v>
      </c>
      <c r="C2935" s="68" t="s">
        <v>8108</v>
      </c>
      <c r="D2935" s="68" t="s">
        <v>1765</v>
      </c>
      <c r="E2935" s="68" t="s">
        <v>1977</v>
      </c>
      <c r="F2935" s="68">
        <v>13864</v>
      </c>
      <c r="G2935" s="366">
        <v>0.11319444444444444</v>
      </c>
      <c r="H2935" s="366">
        <v>0.18124999999999999</v>
      </c>
      <c r="I2935" s="68" t="s">
        <v>3028</v>
      </c>
      <c r="J2935" s="68" t="s">
        <v>8146</v>
      </c>
      <c r="K2935" s="68" t="s">
        <v>2050</v>
      </c>
    </row>
    <row r="2936" spans="2:11" ht="14.25" hidden="1" customHeight="1">
      <c r="B2936" s="364">
        <v>45836</v>
      </c>
      <c r="C2936" s="68" t="s">
        <v>8108</v>
      </c>
      <c r="D2936" s="68" t="s">
        <v>221</v>
      </c>
      <c r="E2936" s="68" t="s">
        <v>1977</v>
      </c>
      <c r="F2936" s="68">
        <v>10525</v>
      </c>
      <c r="G2936" s="366">
        <v>0.79166666666666663</v>
      </c>
      <c r="H2936" s="366">
        <v>0.88055555555555554</v>
      </c>
      <c r="I2936" s="68" t="s">
        <v>8147</v>
      </c>
      <c r="J2936" s="68" t="s">
        <v>8148</v>
      </c>
      <c r="K2936" s="68" t="s">
        <v>8149</v>
      </c>
    </row>
    <row r="2937" spans="2:11" ht="14.25" hidden="1" customHeight="1">
      <c r="B2937" s="364">
        <v>45836</v>
      </c>
      <c r="C2937" s="68" t="s">
        <v>8108</v>
      </c>
      <c r="D2937" s="68" t="s">
        <v>1837</v>
      </c>
      <c r="E2937" s="68" t="s">
        <v>2004</v>
      </c>
      <c r="F2937" s="68">
        <v>5629</v>
      </c>
      <c r="G2937" s="366">
        <v>0.79166666666666663</v>
      </c>
      <c r="H2937" s="366">
        <v>0.2013888888888889</v>
      </c>
      <c r="I2937" s="68" t="s">
        <v>8150</v>
      </c>
      <c r="J2937" s="68" t="s">
        <v>8151</v>
      </c>
      <c r="K2937" s="68" t="s">
        <v>8152</v>
      </c>
    </row>
    <row r="2938" spans="2:11" ht="14.25" hidden="1" customHeight="1">
      <c r="B2938" s="364">
        <v>45836</v>
      </c>
      <c r="C2938" s="68" t="s">
        <v>8108</v>
      </c>
      <c r="D2938" s="68" t="s">
        <v>1853</v>
      </c>
      <c r="E2938" s="68" t="s">
        <v>2004</v>
      </c>
      <c r="F2938" s="68">
        <v>0</v>
      </c>
      <c r="G2938" s="366">
        <v>0.29166666666666669</v>
      </c>
      <c r="H2938" s="366">
        <v>0.70486111111111116</v>
      </c>
      <c r="I2938" s="68" t="s">
        <v>8021</v>
      </c>
      <c r="J2938" s="68" t="s">
        <v>8153</v>
      </c>
      <c r="K2938" s="68" t="s">
        <v>6998</v>
      </c>
    </row>
    <row r="2939" spans="2:11" ht="14.25" hidden="1" customHeight="1">
      <c r="B2939" s="364">
        <v>45836</v>
      </c>
      <c r="C2939" s="68" t="s">
        <v>8108</v>
      </c>
      <c r="D2939" s="68" t="s">
        <v>1790</v>
      </c>
      <c r="E2939" s="68" t="s">
        <v>1987</v>
      </c>
      <c r="F2939" s="68">
        <v>12683</v>
      </c>
      <c r="G2939" s="366">
        <v>0.72777777777777775</v>
      </c>
      <c r="H2939" s="366">
        <v>0.47847222222222224</v>
      </c>
      <c r="I2939" s="68" t="s">
        <v>8154</v>
      </c>
      <c r="J2939" s="68" t="s">
        <v>8155</v>
      </c>
      <c r="K2939" s="68" t="s">
        <v>8156</v>
      </c>
    </row>
    <row r="2940" spans="2:11" ht="14.25" hidden="1" customHeight="1">
      <c r="B2940" s="364">
        <v>45837</v>
      </c>
      <c r="C2940" s="68" t="s">
        <v>8157</v>
      </c>
      <c r="D2940" s="68" t="s">
        <v>1790</v>
      </c>
      <c r="E2940" s="68" t="s">
        <v>1987</v>
      </c>
      <c r="F2940" s="68">
        <v>12684</v>
      </c>
      <c r="G2940" s="366">
        <v>0.83333333333333337</v>
      </c>
      <c r="H2940" s="366">
        <v>0.86805555555555558</v>
      </c>
      <c r="I2940" s="68" t="s">
        <v>2176</v>
      </c>
      <c r="J2940" s="68" t="s">
        <v>8158</v>
      </c>
      <c r="K2940" s="68" t="s">
        <v>7577</v>
      </c>
    </row>
    <row r="2941" spans="2:11" ht="14.25" hidden="1" customHeight="1">
      <c r="B2941" s="364">
        <v>45837</v>
      </c>
      <c r="C2941" s="68" t="s">
        <v>8069</v>
      </c>
      <c r="D2941" s="68" t="s">
        <v>1726</v>
      </c>
      <c r="E2941" s="68" t="s">
        <v>1977</v>
      </c>
      <c r="F2941" s="68">
        <v>12715</v>
      </c>
      <c r="G2941" s="366">
        <v>0.77777777777777779</v>
      </c>
      <c r="H2941" s="366">
        <v>0.125</v>
      </c>
      <c r="I2941" s="68" t="s">
        <v>8159</v>
      </c>
      <c r="J2941" s="68" t="s">
        <v>8160</v>
      </c>
      <c r="K2941" s="68" t="s">
        <v>5010</v>
      </c>
    </row>
    <row r="2942" spans="2:11" ht="14.25" hidden="1" customHeight="1">
      <c r="B2942" s="364">
        <v>45837</v>
      </c>
      <c r="C2942" s="68" t="s">
        <v>8157</v>
      </c>
      <c r="D2942" s="68" t="s">
        <v>95</v>
      </c>
      <c r="E2942" s="68" t="s">
        <v>1977</v>
      </c>
      <c r="F2942" s="68">
        <v>132541</v>
      </c>
      <c r="G2942" s="366">
        <v>0.79166666666666663</v>
      </c>
      <c r="H2942" s="366">
        <v>0.20833333333333334</v>
      </c>
      <c r="I2942" s="68" t="s">
        <v>8161</v>
      </c>
      <c r="J2942" s="68" t="s">
        <v>8162</v>
      </c>
      <c r="K2942" s="68" t="s">
        <v>2426</v>
      </c>
    </row>
    <row r="2943" spans="2:11" ht="14.25" hidden="1" customHeight="1">
      <c r="B2943" s="364">
        <v>45837</v>
      </c>
      <c r="C2943" s="68" t="s">
        <v>8157</v>
      </c>
      <c r="D2943" s="68" t="s">
        <v>1741</v>
      </c>
      <c r="E2943" s="68" t="s">
        <v>1977</v>
      </c>
      <c r="F2943" s="68">
        <v>11135</v>
      </c>
      <c r="G2943" s="366">
        <v>0.79166666666666663</v>
      </c>
      <c r="H2943" s="366">
        <v>0.94791666666666663</v>
      </c>
      <c r="I2943" s="68" t="s">
        <v>8163</v>
      </c>
      <c r="J2943" s="68" t="s">
        <v>8164</v>
      </c>
      <c r="K2943" s="68" t="s">
        <v>2401</v>
      </c>
    </row>
    <row r="2944" spans="2:11" ht="14.25" hidden="1" customHeight="1">
      <c r="B2944" s="364">
        <v>45837</v>
      </c>
      <c r="C2944" s="68" t="s">
        <v>8157</v>
      </c>
      <c r="D2944" s="68" t="s">
        <v>1870</v>
      </c>
      <c r="E2944" s="68" t="s">
        <v>2004</v>
      </c>
      <c r="F2944" s="68">
        <v>4091</v>
      </c>
      <c r="G2944" s="366">
        <v>0.9291666666666667</v>
      </c>
      <c r="H2944" s="366">
        <v>0.20208333333333334</v>
      </c>
      <c r="I2944" s="68" t="s">
        <v>8165</v>
      </c>
      <c r="J2944" s="68" t="s">
        <v>8166</v>
      </c>
      <c r="K2944" s="68" t="s">
        <v>2006</v>
      </c>
    </row>
    <row r="2945" spans="2:11" ht="14.25" hidden="1" customHeight="1">
      <c r="B2945" s="364">
        <v>45837</v>
      </c>
      <c r="C2945" s="68" t="s">
        <v>8157</v>
      </c>
      <c r="D2945" s="68" t="s">
        <v>1748</v>
      </c>
      <c r="E2945" s="68" t="s">
        <v>1977</v>
      </c>
      <c r="F2945" s="68">
        <v>14673</v>
      </c>
      <c r="G2945" s="366">
        <v>0.72916666666666663</v>
      </c>
      <c r="H2945" s="366">
        <v>7.3611111111111113E-2</v>
      </c>
      <c r="I2945" s="68" t="s">
        <v>8167</v>
      </c>
      <c r="J2945" s="68" t="s">
        <v>8168</v>
      </c>
      <c r="K2945" s="68" t="s">
        <v>8169</v>
      </c>
    </row>
    <row r="2946" spans="2:11" ht="14.25" hidden="1" customHeight="1">
      <c r="B2946" s="364">
        <v>45838</v>
      </c>
      <c r="C2946" s="68" t="s">
        <v>8108</v>
      </c>
      <c r="D2946" s="68" t="s">
        <v>1748</v>
      </c>
      <c r="E2946" s="68" t="s">
        <v>1977</v>
      </c>
      <c r="F2946" s="68">
        <v>14673</v>
      </c>
      <c r="G2946" s="366">
        <v>0.29166666666666669</v>
      </c>
      <c r="H2946" s="366">
        <v>4.1666666666666664E-2</v>
      </c>
      <c r="I2946" s="68" t="s">
        <v>8170</v>
      </c>
      <c r="J2946" s="68" t="s">
        <v>8171</v>
      </c>
      <c r="K2946" s="68" t="s">
        <v>8172</v>
      </c>
    </row>
    <row r="2947" spans="2:11" ht="14.25" hidden="1" customHeight="1">
      <c r="B2947" s="364">
        <v>45838</v>
      </c>
      <c r="C2947" s="68" t="s">
        <v>8173</v>
      </c>
      <c r="D2947" s="68" t="s">
        <v>1735</v>
      </c>
      <c r="E2947" s="68" t="s">
        <v>1977</v>
      </c>
      <c r="F2947" s="68">
        <v>14281</v>
      </c>
      <c r="G2947" s="366">
        <v>0.29166666666666669</v>
      </c>
      <c r="H2947" s="366">
        <v>0.3888888888888889</v>
      </c>
      <c r="I2947" s="68" t="s">
        <v>8174</v>
      </c>
      <c r="J2947" s="68" t="s">
        <v>8175</v>
      </c>
      <c r="K2947" s="68" t="s">
        <v>8176</v>
      </c>
    </row>
    <row r="2948" spans="2:11" ht="14.25" hidden="1" customHeight="1">
      <c r="B2948" s="364">
        <v>45838</v>
      </c>
      <c r="C2948" s="68" t="s">
        <v>8173</v>
      </c>
      <c r="D2948" s="68" t="s">
        <v>1741</v>
      </c>
      <c r="E2948" s="68" t="s">
        <v>1977</v>
      </c>
      <c r="F2948" s="68">
        <v>1</v>
      </c>
      <c r="G2948" s="366">
        <v>0.29166666666666669</v>
      </c>
      <c r="H2948" s="366">
        <v>0.39583333333333331</v>
      </c>
      <c r="I2948" s="68" t="s">
        <v>8177</v>
      </c>
      <c r="J2948" s="68" t="s">
        <v>8178</v>
      </c>
      <c r="K2948" s="68" t="s">
        <v>8179</v>
      </c>
    </row>
    <row r="2949" spans="2:11" ht="14.25" hidden="1" customHeight="1">
      <c r="B2949" s="364">
        <v>45838</v>
      </c>
      <c r="C2949" s="68" t="s">
        <v>8173</v>
      </c>
      <c r="D2949" s="68" t="s">
        <v>216</v>
      </c>
      <c r="E2949" s="68" t="s">
        <v>1977</v>
      </c>
      <c r="F2949" s="68">
        <v>12226</v>
      </c>
      <c r="G2949" s="366">
        <v>0.45763888888888887</v>
      </c>
      <c r="H2949" s="366">
        <v>0.49027777777777776</v>
      </c>
      <c r="I2949" s="68" t="s">
        <v>8180</v>
      </c>
      <c r="J2949" s="68" t="s">
        <v>8181</v>
      </c>
      <c r="K2949" s="68" t="s">
        <v>8182</v>
      </c>
    </row>
    <row r="2950" spans="2:11" ht="14.25" hidden="1" customHeight="1">
      <c r="B2950" s="364">
        <v>45838</v>
      </c>
      <c r="C2950" s="68" t="s">
        <v>8173</v>
      </c>
      <c r="D2950" s="68" t="s">
        <v>1803</v>
      </c>
      <c r="E2950" s="68" t="s">
        <v>1987</v>
      </c>
      <c r="F2950" s="68">
        <v>11954</v>
      </c>
      <c r="G2950" s="366">
        <v>0.55625000000000002</v>
      </c>
      <c r="H2950" s="366">
        <v>0.56388888888888888</v>
      </c>
      <c r="I2950" s="68" t="s">
        <v>6550</v>
      </c>
      <c r="J2950" s="68" t="s">
        <v>6551</v>
      </c>
      <c r="K2950" s="68" t="s">
        <v>2916</v>
      </c>
    </row>
    <row r="2951" spans="2:11" ht="14.25" hidden="1" customHeight="1">
      <c r="B2951" s="364">
        <v>45838</v>
      </c>
      <c r="C2951" s="68" t="s">
        <v>8173</v>
      </c>
      <c r="D2951" s="68" t="s">
        <v>1789</v>
      </c>
      <c r="E2951" s="68" t="s">
        <v>1987</v>
      </c>
      <c r="F2951" s="68">
        <v>12264</v>
      </c>
      <c r="G2951" s="366">
        <v>0.29166666666666669</v>
      </c>
      <c r="H2951" s="366">
        <v>0.46597222222222223</v>
      </c>
      <c r="I2951" s="68" t="s">
        <v>3581</v>
      </c>
      <c r="J2951" s="68" t="s">
        <v>8183</v>
      </c>
      <c r="K2951" s="68" t="s">
        <v>3876</v>
      </c>
    </row>
    <row r="2952" spans="2:11" ht="14.25" hidden="1" customHeight="1">
      <c r="B2952" s="364">
        <v>45838</v>
      </c>
      <c r="C2952" s="68" t="s">
        <v>8173</v>
      </c>
      <c r="D2952" s="68" t="s">
        <v>102</v>
      </c>
      <c r="E2952" s="68" t="s">
        <v>1977</v>
      </c>
      <c r="F2952" s="68">
        <v>14404</v>
      </c>
      <c r="G2952" s="366">
        <v>0.35902777777777778</v>
      </c>
      <c r="H2952" s="366">
        <v>0.65625</v>
      </c>
      <c r="I2952" s="68" t="s">
        <v>3581</v>
      </c>
      <c r="J2952" s="68" t="s">
        <v>8184</v>
      </c>
      <c r="K2952" s="68" t="s">
        <v>3876</v>
      </c>
    </row>
    <row r="2953" spans="2:11" ht="14.25" hidden="1" customHeight="1">
      <c r="B2953" s="364">
        <v>45838</v>
      </c>
      <c r="C2953" s="68" t="s">
        <v>8173</v>
      </c>
      <c r="D2953" s="68" t="s">
        <v>1865</v>
      </c>
      <c r="E2953" s="68" t="s">
        <v>2004</v>
      </c>
      <c r="F2953" s="68">
        <v>4887</v>
      </c>
      <c r="G2953" s="366">
        <v>0.58333333333333337</v>
      </c>
      <c r="H2953" s="366">
        <v>0.66666666666666663</v>
      </c>
      <c r="I2953" s="68" t="s">
        <v>8185</v>
      </c>
      <c r="J2953" s="68" t="s">
        <v>8186</v>
      </c>
      <c r="K2953" s="68" t="s">
        <v>8187</v>
      </c>
    </row>
    <row r="2954" spans="2:11" ht="14.25" hidden="1" customHeight="1">
      <c r="B2954" s="364">
        <v>45838</v>
      </c>
      <c r="C2954" s="68" t="s">
        <v>8173</v>
      </c>
      <c r="D2954" s="68" t="s">
        <v>1755</v>
      </c>
      <c r="E2954" s="68" t="s">
        <v>1977</v>
      </c>
      <c r="F2954" s="68">
        <v>11428</v>
      </c>
      <c r="G2954" s="366">
        <v>0.29166666666666669</v>
      </c>
      <c r="H2954" s="366">
        <v>0.4375</v>
      </c>
      <c r="I2954" s="68" t="s">
        <v>8188</v>
      </c>
      <c r="J2954" s="68" t="s">
        <v>8189</v>
      </c>
      <c r="K2954" s="68" t="s">
        <v>4588</v>
      </c>
    </row>
    <row r="2955" spans="2:11" ht="14.25" hidden="1" customHeight="1">
      <c r="B2955" s="364">
        <v>45838</v>
      </c>
      <c r="C2955" s="68" t="s">
        <v>8173</v>
      </c>
      <c r="D2955" s="68" t="s">
        <v>1785</v>
      </c>
      <c r="E2955" s="68" t="s">
        <v>3180</v>
      </c>
      <c r="F2955" s="68">
        <v>12347</v>
      </c>
      <c r="G2955" s="366">
        <v>0.5</v>
      </c>
      <c r="H2955" s="366">
        <v>0.53263888888888888</v>
      </c>
      <c r="I2955" s="68" t="s">
        <v>8190</v>
      </c>
      <c r="J2955" s="68" t="s">
        <v>8189</v>
      </c>
      <c r="K2955" s="68" t="s">
        <v>4588</v>
      </c>
    </row>
    <row r="2956" spans="2:11" ht="14.25" hidden="1" customHeight="1">
      <c r="B2956" s="364">
        <v>45838</v>
      </c>
      <c r="C2956" s="68" t="s">
        <v>8173</v>
      </c>
      <c r="D2956" s="68" t="s">
        <v>95</v>
      </c>
      <c r="E2956" s="68" t="s">
        <v>1977</v>
      </c>
      <c r="F2956" s="68">
        <v>13254</v>
      </c>
      <c r="G2956" s="366">
        <v>0.75</v>
      </c>
      <c r="H2956" s="366">
        <v>0.88263888888888886</v>
      </c>
      <c r="I2956" s="68" t="s">
        <v>8191</v>
      </c>
      <c r="J2956" s="68" t="s">
        <v>8192</v>
      </c>
      <c r="K2956" s="68" t="s">
        <v>8193</v>
      </c>
    </row>
    <row r="2957" spans="2:11" ht="14.25" hidden="1" customHeight="1">
      <c r="B2957" s="364">
        <v>45838</v>
      </c>
      <c r="C2957" s="68" t="s">
        <v>8173</v>
      </c>
      <c r="D2957" s="68" t="s">
        <v>1735</v>
      </c>
      <c r="E2957" s="68" t="s">
        <v>1977</v>
      </c>
      <c r="F2957" s="68">
        <v>14281</v>
      </c>
      <c r="G2957" s="366">
        <v>0.72916666666666663</v>
      </c>
      <c r="H2957" s="366">
        <v>0.90347222222222223</v>
      </c>
      <c r="I2957" s="68" t="s">
        <v>312</v>
      </c>
      <c r="J2957" s="68" t="s">
        <v>8194</v>
      </c>
      <c r="K2957" s="68" t="s">
        <v>8195</v>
      </c>
    </row>
    <row r="2958" spans="2:11" ht="14.25" hidden="1" customHeight="1">
      <c r="B2958" s="364">
        <v>45838</v>
      </c>
      <c r="C2958" s="68" t="s">
        <v>8173</v>
      </c>
      <c r="D2958" s="68" t="s">
        <v>1755</v>
      </c>
      <c r="E2958" s="68" t="s">
        <v>1977</v>
      </c>
      <c r="F2958" s="68">
        <v>11435</v>
      </c>
      <c r="G2958" s="366">
        <v>0.92847222222222225</v>
      </c>
      <c r="H2958" s="366">
        <v>0.97430555555555554</v>
      </c>
      <c r="I2958" s="68" t="s">
        <v>1230</v>
      </c>
      <c r="J2958" s="68" t="s">
        <v>8196</v>
      </c>
      <c r="K2958" s="68" t="s">
        <v>2050</v>
      </c>
    </row>
    <row r="2959" spans="2:11" ht="14.25" hidden="1" customHeight="1">
      <c r="B2959" s="364">
        <v>45839</v>
      </c>
      <c r="C2959" s="68" t="s">
        <v>8173</v>
      </c>
      <c r="D2959" s="68" t="s">
        <v>1853</v>
      </c>
      <c r="E2959" s="68" t="s">
        <v>2004</v>
      </c>
      <c r="F2959" s="68">
        <v>0</v>
      </c>
      <c r="G2959" s="366">
        <v>0.29166666666666669</v>
      </c>
      <c r="H2959" s="366">
        <v>0.70138888888888884</v>
      </c>
      <c r="I2959" s="68" t="s">
        <v>8021</v>
      </c>
      <c r="J2959" s="68" t="s">
        <v>8197</v>
      </c>
      <c r="K2959" s="68" t="s">
        <v>8198</v>
      </c>
    </row>
    <row r="2960" spans="2:11" ht="14.25" hidden="1" customHeight="1">
      <c r="B2960" s="364">
        <v>45839</v>
      </c>
      <c r="C2960" s="68" t="s">
        <v>8173</v>
      </c>
      <c r="D2960" s="68" t="s">
        <v>8199</v>
      </c>
      <c r="E2960" s="68" t="s">
        <v>2004</v>
      </c>
      <c r="F2960" s="68">
        <v>0</v>
      </c>
      <c r="G2960" s="366">
        <v>0.29166666666666669</v>
      </c>
      <c r="H2960" s="366">
        <v>0.70138888888888884</v>
      </c>
      <c r="I2960" s="68" t="s">
        <v>8021</v>
      </c>
      <c r="J2960" s="68" t="s">
        <v>8197</v>
      </c>
      <c r="K2960" s="68" t="s">
        <v>8198</v>
      </c>
    </row>
    <row r="2961" spans="2:11" ht="14.25" hidden="1" customHeight="1">
      <c r="B2961" s="364">
        <v>45839</v>
      </c>
      <c r="C2961" s="365">
        <v>45664</v>
      </c>
      <c r="D2961" s="68" t="s">
        <v>1834</v>
      </c>
      <c r="E2961" s="68" t="s">
        <v>1987</v>
      </c>
      <c r="F2961" s="68">
        <v>7063</v>
      </c>
      <c r="G2961" s="366">
        <v>0.46180555555555558</v>
      </c>
      <c r="H2961" s="366">
        <v>0.61319444444444449</v>
      </c>
      <c r="I2961" s="68" t="s">
        <v>3581</v>
      </c>
      <c r="J2961" s="68" t="s">
        <v>8200</v>
      </c>
      <c r="K2961" s="68" t="s">
        <v>3876</v>
      </c>
    </row>
    <row r="2962" spans="2:11" ht="14.25" hidden="1" customHeight="1">
      <c r="B2962" s="364">
        <v>45839</v>
      </c>
      <c r="C2962" s="365">
        <v>45664</v>
      </c>
      <c r="D2962" s="68" t="s">
        <v>1831</v>
      </c>
      <c r="E2962" s="68" t="s">
        <v>1987</v>
      </c>
      <c r="F2962" s="68">
        <v>7002</v>
      </c>
      <c r="G2962" s="366">
        <v>0.58125000000000004</v>
      </c>
      <c r="H2962" s="366">
        <v>0.65763888888888888</v>
      </c>
      <c r="I2962" s="68" t="s">
        <v>8201</v>
      </c>
      <c r="J2962" s="68" t="s">
        <v>8202</v>
      </c>
      <c r="K2962" s="68" t="s">
        <v>8203</v>
      </c>
    </row>
    <row r="2963" spans="2:11" ht="14.25" hidden="1" customHeight="1">
      <c r="B2963" s="364">
        <v>45839</v>
      </c>
      <c r="C2963" s="365">
        <v>45664</v>
      </c>
      <c r="D2963" s="68" t="s">
        <v>1791</v>
      </c>
      <c r="E2963" s="68" t="s">
        <v>1987</v>
      </c>
      <c r="F2963" s="68">
        <v>12492</v>
      </c>
      <c r="G2963" s="366">
        <v>0.32708333333333334</v>
      </c>
      <c r="H2963" s="366">
        <v>0.36736111111111114</v>
      </c>
      <c r="I2963" s="68" t="s">
        <v>8204</v>
      </c>
      <c r="J2963" s="68" t="s">
        <v>8205</v>
      </c>
      <c r="K2963" s="68" t="s">
        <v>2916</v>
      </c>
    </row>
    <row r="2964" spans="2:11" ht="14.25" hidden="1" customHeight="1">
      <c r="B2964" s="364">
        <v>45839</v>
      </c>
      <c r="C2964" s="365">
        <v>45664</v>
      </c>
      <c r="D2964" s="68" t="s">
        <v>1792</v>
      </c>
      <c r="E2964" s="68" t="s">
        <v>1987</v>
      </c>
      <c r="F2964" s="68">
        <v>11752</v>
      </c>
      <c r="G2964" s="366">
        <v>0.38333333333333336</v>
      </c>
      <c r="H2964" s="366">
        <v>0.4152777777777778</v>
      </c>
      <c r="I2964" s="68" t="s">
        <v>8206</v>
      </c>
      <c r="J2964" s="68" t="s">
        <v>8207</v>
      </c>
      <c r="K2964" s="68" t="s">
        <v>2916</v>
      </c>
    </row>
    <row r="2965" spans="2:11" ht="14.25" hidden="1" customHeight="1">
      <c r="B2965" s="364">
        <v>45839</v>
      </c>
      <c r="C2965" s="365">
        <v>45664</v>
      </c>
      <c r="D2965" s="68" t="s">
        <v>1790</v>
      </c>
      <c r="E2965" s="68" t="s">
        <v>1987</v>
      </c>
      <c r="F2965" s="68">
        <v>12075</v>
      </c>
      <c r="G2965" s="366">
        <v>0.43263888888888891</v>
      </c>
      <c r="H2965" s="366">
        <v>0.47222222222222221</v>
      </c>
      <c r="I2965" s="68" t="s">
        <v>8208</v>
      </c>
      <c r="J2965" s="68" t="s">
        <v>8209</v>
      </c>
      <c r="K2965" s="68" t="s">
        <v>2916</v>
      </c>
    </row>
    <row r="2966" spans="2:11" ht="14.25" hidden="1" customHeight="1">
      <c r="B2966" s="364">
        <v>45839</v>
      </c>
      <c r="C2966" s="365">
        <v>45664</v>
      </c>
      <c r="D2966" s="68" t="s">
        <v>1842</v>
      </c>
      <c r="E2966" s="68" t="s">
        <v>2004</v>
      </c>
      <c r="F2966" s="68">
        <v>5611</v>
      </c>
      <c r="G2966" s="366">
        <v>0.29166666666666669</v>
      </c>
      <c r="H2966" s="366">
        <v>0.58958333333333335</v>
      </c>
      <c r="I2966" s="68" t="s">
        <v>8210</v>
      </c>
      <c r="J2966" s="68" t="s">
        <v>8211</v>
      </c>
      <c r="K2966" s="68" t="s">
        <v>2006</v>
      </c>
    </row>
    <row r="2967" spans="2:11" ht="14.25" hidden="1" customHeight="1">
      <c r="B2967" s="364">
        <v>45839</v>
      </c>
      <c r="C2967" s="365">
        <v>45664</v>
      </c>
      <c r="D2967" s="68" t="s">
        <v>1868</v>
      </c>
      <c r="E2967" s="68" t="s">
        <v>2004</v>
      </c>
      <c r="F2967" s="68">
        <v>0</v>
      </c>
      <c r="G2967" s="366">
        <v>0.29166666666666669</v>
      </c>
      <c r="H2967" s="366">
        <v>0.66666666666666663</v>
      </c>
      <c r="I2967" s="68" t="s">
        <v>1109</v>
      </c>
      <c r="J2967" s="68" t="s">
        <v>8212</v>
      </c>
      <c r="K2967" s="68" t="s">
        <v>2006</v>
      </c>
    </row>
    <row r="2968" spans="2:11" ht="14.25" hidden="1" customHeight="1">
      <c r="B2968" s="364">
        <v>45839</v>
      </c>
      <c r="C2968" s="365">
        <v>45664</v>
      </c>
      <c r="D2968" s="68" t="s">
        <v>96</v>
      </c>
      <c r="E2968" s="68" t="s">
        <v>1977</v>
      </c>
      <c r="F2968" s="68">
        <v>12823</v>
      </c>
      <c r="G2968" s="366">
        <v>0.84583333333333333</v>
      </c>
      <c r="H2968" s="366">
        <v>0.84652777777777777</v>
      </c>
      <c r="I2968" s="68" t="s">
        <v>8213</v>
      </c>
      <c r="J2968" s="68" t="s">
        <v>8214</v>
      </c>
      <c r="K2968" s="68" t="s">
        <v>2163</v>
      </c>
    </row>
    <row r="2969" spans="2:11" ht="14.25" hidden="1" customHeight="1">
      <c r="B2969" s="364">
        <v>45839</v>
      </c>
      <c r="C2969" s="365">
        <v>45664</v>
      </c>
      <c r="D2969" s="68" t="s">
        <v>1818</v>
      </c>
      <c r="E2969" s="68" t="s">
        <v>1987</v>
      </c>
      <c r="F2969" s="68">
        <v>7301</v>
      </c>
      <c r="G2969" s="366">
        <v>0.79166666666666663</v>
      </c>
      <c r="H2969" s="366">
        <v>0.84305555555555556</v>
      </c>
      <c r="I2969" s="68" t="s">
        <v>8215</v>
      </c>
      <c r="J2969" s="68" t="s">
        <v>8216</v>
      </c>
      <c r="K2969" s="68" t="s">
        <v>8217</v>
      </c>
    </row>
    <row r="2970" spans="2:11" ht="14.25" hidden="1" customHeight="1">
      <c r="B2970" s="364">
        <v>45839</v>
      </c>
      <c r="C2970" s="365">
        <v>45664</v>
      </c>
      <c r="D2970" s="68" t="s">
        <v>1788</v>
      </c>
      <c r="E2970" s="68" t="s">
        <v>1987</v>
      </c>
      <c r="F2970" s="68">
        <v>12401</v>
      </c>
      <c r="G2970" s="366">
        <v>0.88194444444444442</v>
      </c>
      <c r="H2970" s="366">
        <v>0.88888888888888884</v>
      </c>
      <c r="I2970" s="68" t="s">
        <v>2176</v>
      </c>
      <c r="J2970" s="68" t="s">
        <v>8218</v>
      </c>
      <c r="K2970" s="68" t="s">
        <v>8217</v>
      </c>
    </row>
    <row r="2971" spans="2:11" ht="14.25" hidden="1" customHeight="1">
      <c r="B2971" s="364">
        <v>45839</v>
      </c>
      <c r="C2971" s="365">
        <v>45695</v>
      </c>
      <c r="D2971" s="68" t="s">
        <v>1832</v>
      </c>
      <c r="E2971" s="68" t="s">
        <v>1987</v>
      </c>
      <c r="F2971" s="68">
        <v>7193</v>
      </c>
      <c r="G2971" s="366">
        <v>0.16666666666666666</v>
      </c>
      <c r="H2971" s="366">
        <v>0.33124999999999999</v>
      </c>
      <c r="I2971" s="68" t="s">
        <v>1230</v>
      </c>
      <c r="J2971" s="68" t="s">
        <v>8219</v>
      </c>
      <c r="K2971" s="68" t="s">
        <v>3141</v>
      </c>
    </row>
    <row r="2972" spans="2:11" ht="14.25" hidden="1" customHeight="1">
      <c r="B2972" s="364">
        <v>45839</v>
      </c>
      <c r="C2972" s="365">
        <v>45695</v>
      </c>
      <c r="D2972" s="68" t="s">
        <v>1836</v>
      </c>
      <c r="E2972" s="68" t="s">
        <v>1987</v>
      </c>
      <c r="F2972" s="68">
        <v>7177</v>
      </c>
      <c r="G2972" s="366">
        <v>0.35555555555555557</v>
      </c>
      <c r="H2972" s="366">
        <v>0.37222222222222223</v>
      </c>
      <c r="I2972" s="68" t="s">
        <v>8220</v>
      </c>
      <c r="J2972" s="68" t="s">
        <v>8221</v>
      </c>
      <c r="K2972" s="68" t="s">
        <v>8222</v>
      </c>
    </row>
    <row r="2973" spans="2:11" ht="14.25" hidden="1" customHeight="1">
      <c r="B2973" s="364">
        <v>45839</v>
      </c>
      <c r="C2973" s="365">
        <v>45695</v>
      </c>
      <c r="D2973" s="68" t="s">
        <v>89</v>
      </c>
      <c r="E2973" s="68" t="s">
        <v>1977</v>
      </c>
      <c r="F2973" s="68">
        <v>1121</v>
      </c>
      <c r="G2973" s="366">
        <v>0.49305555555555558</v>
      </c>
      <c r="H2973" s="366">
        <v>0.57708333333333328</v>
      </c>
      <c r="I2973" s="68" t="s">
        <v>8223</v>
      </c>
      <c r="J2973" s="68" t="s">
        <v>8224</v>
      </c>
      <c r="K2973" s="68" t="s">
        <v>8225</v>
      </c>
    </row>
    <row r="2974" spans="2:11" ht="14.25" hidden="1" customHeight="1">
      <c r="B2974" s="364">
        <v>45840</v>
      </c>
      <c r="C2974" s="68" t="s">
        <v>8173</v>
      </c>
      <c r="D2974" s="68" t="s">
        <v>107</v>
      </c>
      <c r="E2974" s="68" t="s">
        <v>1977</v>
      </c>
      <c r="F2974" s="68">
        <v>13681</v>
      </c>
      <c r="G2974" s="366">
        <v>0.29166666666666669</v>
      </c>
      <c r="H2974" s="366">
        <v>0.625</v>
      </c>
      <c r="I2974" s="68" t="s">
        <v>8226</v>
      </c>
      <c r="J2974" s="68" t="s">
        <v>8227</v>
      </c>
      <c r="K2974" s="68" t="s">
        <v>8228</v>
      </c>
    </row>
    <row r="2975" spans="2:11" ht="14.25" hidden="1" customHeight="1">
      <c r="B2975" s="364">
        <v>45840</v>
      </c>
      <c r="C2975" s="365">
        <v>45695</v>
      </c>
      <c r="D2975" s="68" t="s">
        <v>1734</v>
      </c>
      <c r="E2975" s="68" t="s">
        <v>1977</v>
      </c>
      <c r="F2975" s="68">
        <v>1</v>
      </c>
      <c r="G2975" s="366">
        <v>0.29166666666666669</v>
      </c>
      <c r="H2975" s="366">
        <v>0.38194444444444442</v>
      </c>
      <c r="I2975" s="68" t="s">
        <v>8229</v>
      </c>
      <c r="J2975" s="68" t="s">
        <v>8230</v>
      </c>
      <c r="K2975" s="68" t="s">
        <v>2789</v>
      </c>
    </row>
    <row r="2976" spans="2:11" ht="14.25" hidden="1" customHeight="1">
      <c r="B2976" s="364">
        <v>45840</v>
      </c>
      <c r="C2976" s="365">
        <v>45695</v>
      </c>
      <c r="D2976" s="68" t="s">
        <v>1867</v>
      </c>
      <c r="E2976" s="68" t="s">
        <v>2004</v>
      </c>
      <c r="F2976" s="68">
        <v>5023</v>
      </c>
      <c r="G2976" s="366">
        <v>0.4375</v>
      </c>
      <c r="H2976" s="366">
        <v>0.66666666666666663</v>
      </c>
      <c r="I2976" s="68" t="s">
        <v>8177</v>
      </c>
      <c r="J2976" s="68" t="s">
        <v>8231</v>
      </c>
      <c r="K2976" s="68" t="s">
        <v>2789</v>
      </c>
    </row>
    <row r="2977" spans="2:11" ht="14.25" hidden="1" customHeight="1">
      <c r="B2977" s="364">
        <v>45840</v>
      </c>
      <c r="C2977" s="365">
        <v>45695</v>
      </c>
      <c r="D2977" s="68" t="s">
        <v>1836</v>
      </c>
      <c r="E2977" s="68" t="s">
        <v>1987</v>
      </c>
      <c r="F2977" s="68">
        <v>7177</v>
      </c>
      <c r="G2977" s="366">
        <v>0.39791666666666664</v>
      </c>
      <c r="H2977" s="366">
        <v>0.58680555555555558</v>
      </c>
      <c r="I2977" s="68" t="s">
        <v>8232</v>
      </c>
      <c r="J2977" s="68" t="s">
        <v>8233</v>
      </c>
      <c r="K2977" s="68" t="s">
        <v>2241</v>
      </c>
    </row>
    <row r="2978" spans="2:11" ht="14.25" hidden="1" customHeight="1">
      <c r="B2978" s="364">
        <v>45840</v>
      </c>
      <c r="C2978" s="365">
        <v>45695</v>
      </c>
      <c r="D2978" s="68" t="s">
        <v>1832</v>
      </c>
      <c r="E2978" s="68" t="s">
        <v>1987</v>
      </c>
      <c r="F2978" s="68">
        <v>7193</v>
      </c>
      <c r="G2978" s="366">
        <v>0.22222222222222221</v>
      </c>
      <c r="H2978" s="366">
        <v>0.33124999999999999</v>
      </c>
      <c r="I2978" s="68" t="s">
        <v>1230</v>
      </c>
      <c r="J2978" s="68" t="s">
        <v>3128</v>
      </c>
      <c r="K2978" s="68" t="s">
        <v>2241</v>
      </c>
    </row>
    <row r="2979" spans="2:11" ht="14.25" hidden="1" customHeight="1">
      <c r="B2979" s="364">
        <v>45840</v>
      </c>
      <c r="C2979" s="365">
        <v>45695</v>
      </c>
      <c r="D2979" s="68" t="s">
        <v>1823</v>
      </c>
      <c r="E2979" s="68" t="s">
        <v>1987</v>
      </c>
      <c r="F2979" s="68">
        <v>7496</v>
      </c>
      <c r="G2979" s="366">
        <v>0.59375</v>
      </c>
      <c r="H2979" s="366">
        <v>0.64930555555555558</v>
      </c>
      <c r="I2979" s="68" t="s">
        <v>8234</v>
      </c>
      <c r="J2979" s="68" t="s">
        <v>8235</v>
      </c>
      <c r="K2979" s="68" t="s">
        <v>2241</v>
      </c>
    </row>
    <row r="2980" spans="2:11" ht="14.25" hidden="1" customHeight="1">
      <c r="B2980" s="364">
        <v>45840</v>
      </c>
      <c r="C2980" s="365">
        <v>45695</v>
      </c>
      <c r="D2980" s="68" t="s">
        <v>1821</v>
      </c>
      <c r="E2980" s="68" t="s">
        <v>1987</v>
      </c>
      <c r="F2980" s="68">
        <v>7631</v>
      </c>
      <c r="G2980" s="366">
        <v>0.79166666666666663</v>
      </c>
      <c r="H2980" s="366">
        <v>0.86458333333333337</v>
      </c>
      <c r="I2980" s="68" t="s">
        <v>5221</v>
      </c>
      <c r="J2980" s="68" t="s">
        <v>8236</v>
      </c>
      <c r="K2980" s="68" t="s">
        <v>8237</v>
      </c>
    </row>
    <row r="2981" spans="2:11" ht="14.25" hidden="1" customHeight="1">
      <c r="B2981" s="364">
        <v>45840</v>
      </c>
      <c r="C2981" s="365">
        <v>45695</v>
      </c>
      <c r="D2981" s="68" t="s">
        <v>1803</v>
      </c>
      <c r="E2981" s="68" t="s">
        <v>1987</v>
      </c>
      <c r="F2981" s="68">
        <v>12022</v>
      </c>
      <c r="G2981" s="366">
        <v>0.79166666666666663</v>
      </c>
      <c r="H2981" s="366">
        <v>0.91666666666666663</v>
      </c>
      <c r="I2981" s="68" t="s">
        <v>7510</v>
      </c>
      <c r="J2981" s="68" t="s">
        <v>8238</v>
      </c>
      <c r="K2981" s="68" t="s">
        <v>8237</v>
      </c>
    </row>
    <row r="2982" spans="2:11" ht="14.25" hidden="1" customHeight="1">
      <c r="B2982" s="364">
        <v>45840</v>
      </c>
      <c r="C2982" s="365">
        <v>45695</v>
      </c>
      <c r="D2982" s="68" t="s">
        <v>1827</v>
      </c>
      <c r="E2982" s="68" t="s">
        <v>1987</v>
      </c>
      <c r="F2982" s="68">
        <v>7619</v>
      </c>
      <c r="G2982" s="366">
        <v>0.92708333333333337</v>
      </c>
      <c r="H2982" s="366">
        <v>0.93402777777777779</v>
      </c>
      <c r="I2982" s="68" t="s">
        <v>8239</v>
      </c>
      <c r="J2982" s="68" t="s">
        <v>8240</v>
      </c>
      <c r="K2982" s="68" t="s">
        <v>8237</v>
      </c>
    </row>
    <row r="2983" spans="2:11" ht="14.25" hidden="1" customHeight="1">
      <c r="B2983" s="364">
        <v>45840</v>
      </c>
      <c r="C2983" s="365">
        <v>45723</v>
      </c>
      <c r="D2983" s="68" t="s">
        <v>1798</v>
      </c>
      <c r="E2983" s="68" t="s">
        <v>1987</v>
      </c>
      <c r="F2983" s="68">
        <v>12197</v>
      </c>
      <c r="G2983" s="366">
        <v>8.6805555555555552E-2</v>
      </c>
      <c r="H2983" s="366">
        <v>0.1111111111111111</v>
      </c>
      <c r="I2983" s="68" t="s">
        <v>8241</v>
      </c>
      <c r="J2983" s="68" t="s">
        <v>8242</v>
      </c>
      <c r="K2983" s="68" t="s">
        <v>8243</v>
      </c>
    </row>
    <row r="2984" spans="2:11" ht="14.25" hidden="1" customHeight="1">
      <c r="B2984" s="364">
        <v>45840</v>
      </c>
      <c r="C2984" s="365">
        <v>45723</v>
      </c>
      <c r="D2984" s="68" t="s">
        <v>1792</v>
      </c>
      <c r="E2984" s="68" t="s">
        <v>1987</v>
      </c>
      <c r="F2984" s="68">
        <v>11785</v>
      </c>
      <c r="G2984" s="366">
        <v>0.10416666666666667</v>
      </c>
      <c r="H2984" s="366">
        <v>0.1388888888888889</v>
      </c>
      <c r="I2984" s="68" t="s">
        <v>8244</v>
      </c>
      <c r="J2984" s="68" t="s">
        <v>8245</v>
      </c>
      <c r="K2984" s="68" t="s">
        <v>8243</v>
      </c>
    </row>
    <row r="2985" spans="2:11" ht="14.25" hidden="1" customHeight="1">
      <c r="B2985" s="364">
        <v>45840</v>
      </c>
      <c r="C2985" s="365">
        <v>45695</v>
      </c>
      <c r="D2985" s="68" t="s">
        <v>1798</v>
      </c>
      <c r="E2985" s="68" t="s">
        <v>1987</v>
      </c>
      <c r="F2985" s="68">
        <v>12197</v>
      </c>
      <c r="G2985" s="366">
        <v>5.5555555555555552E-2</v>
      </c>
      <c r="H2985" s="366">
        <v>7.2222222222222215E-2</v>
      </c>
      <c r="I2985" s="68" t="s">
        <v>1230</v>
      </c>
      <c r="J2985" s="68" t="s">
        <v>8246</v>
      </c>
      <c r="K2985" s="68" t="s">
        <v>8237</v>
      </c>
    </row>
    <row r="2986" spans="2:11" ht="14.25" hidden="1" customHeight="1">
      <c r="B2986" s="364">
        <v>45840</v>
      </c>
      <c r="C2986" s="365">
        <v>45695</v>
      </c>
      <c r="D2986" s="68" t="s">
        <v>1792</v>
      </c>
      <c r="E2986" s="68" t="s">
        <v>1987</v>
      </c>
      <c r="F2986" s="68">
        <v>11785</v>
      </c>
      <c r="G2986" s="366">
        <v>9.375E-2</v>
      </c>
      <c r="H2986" s="366">
        <v>0.10416666666666667</v>
      </c>
      <c r="I2986" s="68" t="s">
        <v>8247</v>
      </c>
      <c r="J2986" s="68" t="s">
        <v>8248</v>
      </c>
      <c r="K2986" s="68" t="s">
        <v>8237</v>
      </c>
    </row>
    <row r="2987" spans="2:11" ht="14.25" hidden="1" customHeight="1">
      <c r="B2987" s="364">
        <v>45840</v>
      </c>
      <c r="C2987" s="365">
        <v>45664</v>
      </c>
      <c r="D2987" s="68" t="s">
        <v>1853</v>
      </c>
      <c r="E2987" s="68" t="s">
        <v>2004</v>
      </c>
      <c r="F2987" s="68">
        <v>0</v>
      </c>
      <c r="G2987" s="366">
        <v>0.29166666666666669</v>
      </c>
      <c r="H2987" s="366">
        <v>0.70833333333333337</v>
      </c>
      <c r="I2987" s="68" t="s">
        <v>8021</v>
      </c>
      <c r="J2987" s="68" t="s">
        <v>8249</v>
      </c>
      <c r="K2987" s="68" t="s">
        <v>8250</v>
      </c>
    </row>
    <row r="2988" spans="2:11" ht="14.25" hidden="1" customHeight="1">
      <c r="B2988" s="364">
        <v>45840</v>
      </c>
      <c r="C2988" s="365">
        <v>45695</v>
      </c>
      <c r="D2988" s="68" t="s">
        <v>101</v>
      </c>
      <c r="E2988" s="68" t="s">
        <v>1977</v>
      </c>
      <c r="F2988" s="68">
        <v>0</v>
      </c>
      <c r="G2988" s="366">
        <v>0.29166666666666669</v>
      </c>
      <c r="H2988" s="366">
        <v>0.69791666666666663</v>
      </c>
      <c r="I2988" s="68" t="s">
        <v>8251</v>
      </c>
      <c r="J2988" s="68" t="s">
        <v>8252</v>
      </c>
      <c r="K2988" s="68" t="s">
        <v>8253</v>
      </c>
    </row>
    <row r="2989" spans="2:11" ht="14.25" hidden="1" customHeight="1">
      <c r="B2989" s="364">
        <v>45841</v>
      </c>
      <c r="C2989" s="365">
        <v>45723</v>
      </c>
      <c r="D2989" s="68" t="s">
        <v>8254</v>
      </c>
      <c r="E2989" s="68" t="s">
        <v>1977</v>
      </c>
      <c r="F2989" s="68">
        <v>15299</v>
      </c>
      <c r="G2989" s="366">
        <v>0.29166666666666669</v>
      </c>
      <c r="H2989" s="366">
        <v>0.3888888888888889</v>
      </c>
      <c r="I2989" s="68" t="s">
        <v>8255</v>
      </c>
      <c r="J2989" s="68" t="s">
        <v>8256</v>
      </c>
      <c r="K2989" s="68" t="s">
        <v>4062</v>
      </c>
    </row>
    <row r="2990" spans="2:11" ht="14.25" hidden="1" customHeight="1">
      <c r="B2990" s="364">
        <v>45841</v>
      </c>
      <c r="C2990" s="365">
        <v>45723</v>
      </c>
      <c r="D2990" s="68" t="s">
        <v>1786</v>
      </c>
      <c r="E2990" s="68" t="s">
        <v>1987</v>
      </c>
      <c r="F2990" s="68">
        <v>12780</v>
      </c>
      <c r="G2990" s="366">
        <v>0.40486111111111112</v>
      </c>
      <c r="H2990" s="366">
        <v>0.40625</v>
      </c>
      <c r="I2990" s="68" t="s">
        <v>8257</v>
      </c>
      <c r="J2990" s="68" t="s">
        <v>8258</v>
      </c>
      <c r="K2990" s="68" t="s">
        <v>2916</v>
      </c>
    </row>
    <row r="2991" spans="2:11" ht="14.25" hidden="1" customHeight="1">
      <c r="B2991" s="364">
        <v>45841</v>
      </c>
      <c r="C2991" s="365">
        <v>45664</v>
      </c>
      <c r="D2991" s="68" t="s">
        <v>1729</v>
      </c>
      <c r="E2991" s="68" t="s">
        <v>1977</v>
      </c>
      <c r="F2991" s="68" t="s">
        <v>379</v>
      </c>
      <c r="G2991" s="366">
        <v>0.29166666666666669</v>
      </c>
      <c r="H2991" s="366">
        <v>0.49305555555555558</v>
      </c>
      <c r="I2991" s="68" t="s">
        <v>8259</v>
      </c>
      <c r="J2991" s="68" t="s">
        <v>8260</v>
      </c>
      <c r="K2991" s="68" t="s">
        <v>8261</v>
      </c>
    </row>
    <row r="2992" spans="2:11" ht="14.25" hidden="1" customHeight="1">
      <c r="B2992" s="364">
        <v>45841</v>
      </c>
      <c r="C2992" s="365">
        <v>45754</v>
      </c>
      <c r="D2992" s="68" t="s">
        <v>1848</v>
      </c>
      <c r="E2992" s="68" t="s">
        <v>2004</v>
      </c>
      <c r="F2992" s="68" t="s">
        <v>379</v>
      </c>
      <c r="G2992" s="366">
        <v>0.58125000000000004</v>
      </c>
      <c r="H2992" s="366">
        <v>0.61527777777777781</v>
      </c>
      <c r="I2992" s="68" t="s">
        <v>8262</v>
      </c>
      <c r="J2992" s="68" t="s">
        <v>8263</v>
      </c>
      <c r="K2992" s="68" t="s">
        <v>8261</v>
      </c>
    </row>
    <row r="2993" spans="2:11" ht="14.25" hidden="1" customHeight="1">
      <c r="B2993" s="364">
        <v>45841</v>
      </c>
      <c r="C2993" s="365">
        <v>45754</v>
      </c>
      <c r="D2993" s="68" t="s">
        <v>1882</v>
      </c>
      <c r="E2993" s="68" t="s">
        <v>2004</v>
      </c>
      <c r="F2993" s="68" t="s">
        <v>379</v>
      </c>
      <c r="G2993" s="366">
        <v>0.54166666666666663</v>
      </c>
      <c r="H2993" s="366">
        <v>0.65416666666666667</v>
      </c>
      <c r="I2993" s="68" t="s">
        <v>8264</v>
      </c>
      <c r="J2993" s="68" t="s">
        <v>8265</v>
      </c>
      <c r="K2993" s="68" t="s">
        <v>8261</v>
      </c>
    </row>
    <row r="2994" spans="2:11" ht="14.25" hidden="1" customHeight="1">
      <c r="B2994" s="364">
        <v>45841</v>
      </c>
      <c r="C2994" s="365">
        <v>45723</v>
      </c>
      <c r="D2994" s="68" t="s">
        <v>1797</v>
      </c>
      <c r="E2994" s="68" t="s">
        <v>1987</v>
      </c>
      <c r="F2994" s="68">
        <v>11445</v>
      </c>
      <c r="G2994" s="366">
        <v>0.39513888888888887</v>
      </c>
      <c r="H2994" s="366">
        <v>0.44374999999999998</v>
      </c>
      <c r="I2994" s="68" t="s">
        <v>8266</v>
      </c>
      <c r="J2994" s="68" t="s">
        <v>8267</v>
      </c>
      <c r="K2994" s="68" t="s">
        <v>8268</v>
      </c>
    </row>
    <row r="2995" spans="2:11" ht="14.25" hidden="1" customHeight="1">
      <c r="B2995" s="364">
        <v>45841</v>
      </c>
      <c r="C2995" s="365">
        <v>45723</v>
      </c>
      <c r="D2995" s="68" t="s">
        <v>1798</v>
      </c>
      <c r="E2995" s="68" t="s">
        <v>1987</v>
      </c>
      <c r="F2995" s="68">
        <v>12202</v>
      </c>
      <c r="G2995" s="366">
        <v>0.37430555555555556</v>
      </c>
      <c r="H2995" s="366">
        <v>0.39930555555555558</v>
      </c>
      <c r="I2995" s="68" t="s">
        <v>8269</v>
      </c>
      <c r="J2995" s="68" t="s">
        <v>8270</v>
      </c>
      <c r="K2995" s="68" t="s">
        <v>2997</v>
      </c>
    </row>
    <row r="2996" spans="2:11" ht="14.25" hidden="1" customHeight="1">
      <c r="B2996" s="364">
        <v>45841</v>
      </c>
      <c r="C2996" s="365">
        <v>45723</v>
      </c>
      <c r="D2996" s="68" t="s">
        <v>1864</v>
      </c>
      <c r="E2996" s="68" t="s">
        <v>2004</v>
      </c>
      <c r="F2996" s="68">
        <v>4714</v>
      </c>
      <c r="G2996" s="366">
        <v>0.29166666666666669</v>
      </c>
      <c r="H2996" s="366">
        <v>0.34305555555555556</v>
      </c>
      <c r="I2996" s="68" t="s">
        <v>8271</v>
      </c>
      <c r="J2996" s="68" t="s">
        <v>8272</v>
      </c>
      <c r="K2996" s="68" t="s">
        <v>8273</v>
      </c>
    </row>
    <row r="2997" spans="2:11" ht="14.25" hidden="1" customHeight="1">
      <c r="B2997" s="364">
        <v>45841</v>
      </c>
      <c r="C2997" s="365">
        <v>45723</v>
      </c>
      <c r="D2997" s="68" t="s">
        <v>1851</v>
      </c>
      <c r="E2997" s="68" t="s">
        <v>2004</v>
      </c>
      <c r="F2997" s="68">
        <v>4557</v>
      </c>
      <c r="G2997" s="366">
        <v>0.29166666666666669</v>
      </c>
      <c r="H2997" s="366">
        <v>0.36041666666666666</v>
      </c>
      <c r="I2997" s="68" t="s">
        <v>8274</v>
      </c>
      <c r="J2997" s="68" t="s">
        <v>8275</v>
      </c>
      <c r="K2997" s="68" t="s">
        <v>8273</v>
      </c>
    </row>
    <row r="2998" spans="2:11" ht="14.25" hidden="1" customHeight="1">
      <c r="B2998" s="364">
        <v>45841</v>
      </c>
      <c r="C2998" s="365">
        <v>45723</v>
      </c>
      <c r="D2998" s="68" t="s">
        <v>1856</v>
      </c>
      <c r="E2998" s="68" t="s">
        <v>2004</v>
      </c>
      <c r="F2998" s="68">
        <v>5459</v>
      </c>
      <c r="G2998" s="366">
        <v>0.44236111111111109</v>
      </c>
      <c r="H2998" s="366">
        <v>0.48194444444444445</v>
      </c>
      <c r="I2998" s="68" t="s">
        <v>8276</v>
      </c>
      <c r="J2998" s="68" t="s">
        <v>8277</v>
      </c>
      <c r="K2998" s="68" t="s">
        <v>8273</v>
      </c>
    </row>
    <row r="2999" spans="2:11" ht="14.25" hidden="1" customHeight="1">
      <c r="B2999" s="364">
        <v>45841</v>
      </c>
      <c r="C2999" s="365">
        <v>45723</v>
      </c>
      <c r="D2999" s="68" t="s">
        <v>1846</v>
      </c>
      <c r="E2999" s="68" t="s">
        <v>2004</v>
      </c>
      <c r="F2999" s="68">
        <v>4063</v>
      </c>
      <c r="G2999" s="366">
        <v>0.29166666666666669</v>
      </c>
      <c r="H2999" s="366">
        <v>0.35138888888888886</v>
      </c>
      <c r="I2999" s="68" t="s">
        <v>8278</v>
      </c>
      <c r="J2999" s="68" t="s">
        <v>8279</v>
      </c>
      <c r="K2999" s="68" t="s">
        <v>8273</v>
      </c>
    </row>
    <row r="3000" spans="2:11" ht="14.25" hidden="1" customHeight="1">
      <c r="B3000" s="364">
        <v>45841</v>
      </c>
      <c r="C3000" s="365">
        <v>45723</v>
      </c>
      <c r="D3000" s="68" t="s">
        <v>1740</v>
      </c>
      <c r="E3000" s="68" t="s">
        <v>1977</v>
      </c>
      <c r="F3000" s="68">
        <v>0</v>
      </c>
      <c r="G3000" s="366">
        <v>0.41666666666666669</v>
      </c>
      <c r="H3000" s="366">
        <v>0.57291666666666663</v>
      </c>
      <c r="I3000" s="68" t="s">
        <v>8280</v>
      </c>
      <c r="J3000" s="68" t="s">
        <v>8281</v>
      </c>
      <c r="K3000" s="68" t="s">
        <v>8273</v>
      </c>
    </row>
    <row r="3001" spans="2:11" ht="14.25" hidden="1" customHeight="1">
      <c r="B3001" s="364">
        <v>45841</v>
      </c>
      <c r="C3001" s="365">
        <v>45723</v>
      </c>
      <c r="D3001" s="68" t="s">
        <v>1862</v>
      </c>
      <c r="E3001" s="68" t="s">
        <v>2004</v>
      </c>
      <c r="F3001" s="68">
        <v>5197</v>
      </c>
      <c r="G3001" s="366">
        <v>0.61736111111111114</v>
      </c>
      <c r="H3001" s="366">
        <v>0.62291666666666667</v>
      </c>
      <c r="I3001" s="68" t="s">
        <v>8282</v>
      </c>
      <c r="J3001" s="68" t="s">
        <v>8283</v>
      </c>
      <c r="K3001" s="68" t="s">
        <v>8273</v>
      </c>
    </row>
    <row r="3002" spans="2:11" ht="14.25" hidden="1" customHeight="1">
      <c r="B3002" s="364">
        <v>45841</v>
      </c>
      <c r="C3002" s="365">
        <v>45723</v>
      </c>
      <c r="D3002" s="68" t="s">
        <v>1755</v>
      </c>
      <c r="E3002" s="68" t="s">
        <v>1977</v>
      </c>
      <c r="F3002" s="68">
        <v>11474</v>
      </c>
      <c r="G3002" s="366">
        <v>0.70833333333333337</v>
      </c>
      <c r="H3002" s="366">
        <v>0.91666666666666663</v>
      </c>
      <c r="I3002" s="68" t="s">
        <v>8284</v>
      </c>
      <c r="J3002" s="68" t="s">
        <v>8285</v>
      </c>
      <c r="K3002" s="68" t="s">
        <v>8286</v>
      </c>
    </row>
    <row r="3003" spans="2:11" ht="14.25" hidden="1" customHeight="1">
      <c r="B3003" s="364">
        <v>45841</v>
      </c>
      <c r="C3003" s="365">
        <v>45723</v>
      </c>
      <c r="D3003" s="68" t="s">
        <v>103</v>
      </c>
      <c r="E3003" s="68" t="s">
        <v>1977</v>
      </c>
      <c r="F3003" s="68">
        <v>14372</v>
      </c>
      <c r="G3003" s="366">
        <v>0.99652777777777779</v>
      </c>
      <c r="H3003" s="366">
        <v>9.375E-2</v>
      </c>
      <c r="I3003" s="68" t="s">
        <v>2299</v>
      </c>
      <c r="J3003" s="68" t="s">
        <v>8287</v>
      </c>
      <c r="K3003" s="68" t="s">
        <v>3687</v>
      </c>
    </row>
    <row r="3004" spans="2:11" ht="14.25" hidden="1" customHeight="1">
      <c r="B3004" s="364">
        <v>45841</v>
      </c>
      <c r="C3004" s="365">
        <v>45754</v>
      </c>
      <c r="D3004" s="68" t="s">
        <v>1831</v>
      </c>
      <c r="E3004" s="68" t="s">
        <v>1987</v>
      </c>
      <c r="F3004" s="68">
        <v>7033</v>
      </c>
      <c r="G3004" s="366">
        <v>0.79166666666666663</v>
      </c>
      <c r="H3004" s="366">
        <v>0.85416666666666663</v>
      </c>
      <c r="I3004" s="68" t="s">
        <v>2364</v>
      </c>
      <c r="J3004" s="68" t="s">
        <v>8288</v>
      </c>
      <c r="K3004" s="68" t="s">
        <v>7025</v>
      </c>
    </row>
    <row r="3005" spans="2:11" ht="14.25" hidden="1" customHeight="1">
      <c r="B3005" s="364">
        <v>45841</v>
      </c>
      <c r="C3005" s="365">
        <v>45754</v>
      </c>
      <c r="D3005" s="68" t="s">
        <v>1789</v>
      </c>
      <c r="E3005" s="68" t="s">
        <v>1987</v>
      </c>
      <c r="F3005" s="68">
        <v>12330</v>
      </c>
      <c r="G3005" s="366">
        <v>5.2777777777777778E-2</v>
      </c>
      <c r="H3005" s="366">
        <v>8.3333333333333329E-2</v>
      </c>
      <c r="I3005" s="68" t="s">
        <v>1230</v>
      </c>
      <c r="J3005" s="68" t="s">
        <v>3237</v>
      </c>
      <c r="K3005" s="68" t="s">
        <v>7025</v>
      </c>
    </row>
    <row r="3006" spans="2:11" ht="14.25" hidden="1" customHeight="1">
      <c r="B3006" s="364">
        <v>45841</v>
      </c>
      <c r="C3006" s="365">
        <v>45754</v>
      </c>
      <c r="D3006" s="68" t="s">
        <v>1870</v>
      </c>
      <c r="E3006" s="68" t="s">
        <v>2004</v>
      </c>
      <c r="F3006" s="68">
        <v>4138</v>
      </c>
      <c r="G3006" s="366">
        <v>0.96180555555555558</v>
      </c>
      <c r="H3006" s="366">
        <v>6.25E-2</v>
      </c>
      <c r="I3006" s="68" t="s">
        <v>8289</v>
      </c>
      <c r="J3006" s="68" t="s">
        <v>8290</v>
      </c>
      <c r="K3006" s="68" t="s">
        <v>3441</v>
      </c>
    </row>
    <row r="3007" spans="2:11" ht="14.25" hidden="1" customHeight="1">
      <c r="B3007" s="364">
        <v>45841</v>
      </c>
      <c r="C3007" s="365">
        <v>45723</v>
      </c>
      <c r="D3007" s="68" t="s">
        <v>1867</v>
      </c>
      <c r="E3007" s="68" t="s">
        <v>2004</v>
      </c>
      <c r="F3007" s="68">
        <v>5047</v>
      </c>
      <c r="G3007" s="366">
        <v>0.98958333333333337</v>
      </c>
      <c r="H3007" s="366">
        <v>8.3333333333333329E-2</v>
      </c>
      <c r="I3007" s="68" t="s">
        <v>8291</v>
      </c>
      <c r="J3007" s="68" t="s">
        <v>8292</v>
      </c>
      <c r="K3007" s="68" t="s">
        <v>8293</v>
      </c>
    </row>
    <row r="3008" spans="2:11" ht="14.25" hidden="1" customHeight="1">
      <c r="B3008" s="364">
        <v>45841</v>
      </c>
      <c r="C3008" s="365">
        <v>45754</v>
      </c>
      <c r="D3008" s="68" t="s">
        <v>1841</v>
      </c>
      <c r="E3008" s="68" t="s">
        <v>2004</v>
      </c>
      <c r="F3008" s="68">
        <v>5797</v>
      </c>
      <c r="G3008" s="366">
        <v>6.25E-2</v>
      </c>
      <c r="H3008" s="366">
        <v>0.15</v>
      </c>
      <c r="I3008" s="68" t="s">
        <v>8294</v>
      </c>
      <c r="J3008" s="68" t="s">
        <v>8295</v>
      </c>
      <c r="K3008" s="68" t="s">
        <v>8296</v>
      </c>
    </row>
    <row r="3009" spans="2:11" ht="14.25" hidden="1" customHeight="1">
      <c r="B3009" s="364">
        <v>45841</v>
      </c>
      <c r="C3009" s="365">
        <v>45754</v>
      </c>
      <c r="D3009" s="68" t="s">
        <v>1796</v>
      </c>
      <c r="E3009" s="68" t="s">
        <v>1987</v>
      </c>
      <c r="F3009" s="68">
        <v>12397</v>
      </c>
      <c r="G3009" s="366">
        <v>0.97361111111111109</v>
      </c>
      <c r="H3009" s="366">
        <v>8.611111111111111E-2</v>
      </c>
      <c r="I3009" s="68" t="s">
        <v>1230</v>
      </c>
      <c r="J3009" s="68" t="s">
        <v>3237</v>
      </c>
      <c r="K3009" s="68" t="s">
        <v>7025</v>
      </c>
    </row>
    <row r="3010" spans="2:11" ht="14.25" hidden="1" customHeight="1">
      <c r="B3010" s="364">
        <v>45841</v>
      </c>
      <c r="C3010" s="365">
        <v>45754</v>
      </c>
      <c r="D3010" s="68" t="s">
        <v>1833</v>
      </c>
      <c r="E3010" s="68" t="s">
        <v>1987</v>
      </c>
      <c r="F3010" s="68">
        <v>6490</v>
      </c>
      <c r="G3010" s="366">
        <v>8.3333333333333329E-2</v>
      </c>
      <c r="H3010" s="366">
        <v>0.10972222222222222</v>
      </c>
      <c r="I3010" s="68" t="s">
        <v>1230</v>
      </c>
      <c r="J3010" s="68" t="s">
        <v>3237</v>
      </c>
      <c r="K3010" s="68" t="s">
        <v>7025</v>
      </c>
    </row>
    <row r="3011" spans="2:11" ht="14.25" hidden="1" customHeight="1">
      <c r="B3011" s="364">
        <v>45841</v>
      </c>
      <c r="C3011" s="365">
        <v>45754</v>
      </c>
      <c r="D3011" s="68" t="s">
        <v>1832</v>
      </c>
      <c r="E3011" s="68" t="s">
        <v>1987</v>
      </c>
      <c r="F3011" s="68">
        <v>7221</v>
      </c>
      <c r="G3011" s="366">
        <v>4.1666666666666664E-2</v>
      </c>
      <c r="H3011" s="366">
        <v>0.14027777777777778</v>
      </c>
      <c r="I3011" s="68" t="s">
        <v>7756</v>
      </c>
      <c r="J3011" s="68" t="s">
        <v>7355</v>
      </c>
      <c r="K3011" s="68" t="s">
        <v>7025</v>
      </c>
    </row>
    <row r="3012" spans="2:11" ht="14.25" hidden="1" customHeight="1">
      <c r="B3012" s="364">
        <v>45841</v>
      </c>
      <c r="C3012" s="365">
        <v>45754</v>
      </c>
      <c r="D3012" s="68" t="s">
        <v>1830</v>
      </c>
      <c r="E3012" s="68" t="s">
        <v>1987</v>
      </c>
      <c r="F3012" s="68">
        <v>7296</v>
      </c>
      <c r="G3012" s="366">
        <v>0.13541666666666666</v>
      </c>
      <c r="H3012" s="366">
        <v>0.16041666666666668</v>
      </c>
      <c r="I3012" s="68" t="s">
        <v>1230</v>
      </c>
      <c r="J3012" s="68" t="s">
        <v>3237</v>
      </c>
      <c r="K3012" s="68" t="s">
        <v>7025</v>
      </c>
    </row>
    <row r="3013" spans="2:11" ht="14.25" hidden="1" customHeight="1">
      <c r="B3013" s="364">
        <v>45841</v>
      </c>
      <c r="C3013" s="365">
        <v>45754</v>
      </c>
      <c r="D3013" s="68" t="s">
        <v>1802</v>
      </c>
      <c r="E3013" s="68" t="s">
        <v>1987</v>
      </c>
      <c r="F3013" s="68">
        <v>12367</v>
      </c>
      <c r="G3013" s="366">
        <v>0.13541666666666666</v>
      </c>
      <c r="H3013" s="366">
        <v>0.16319444444444445</v>
      </c>
      <c r="I3013" s="68" t="s">
        <v>1230</v>
      </c>
      <c r="J3013" s="68" t="s">
        <v>8297</v>
      </c>
      <c r="K3013" s="68" t="s">
        <v>7025</v>
      </c>
    </row>
    <row r="3014" spans="2:11" ht="14.25" hidden="1" customHeight="1">
      <c r="B3014" s="364">
        <v>45841</v>
      </c>
      <c r="C3014" s="365">
        <v>45723</v>
      </c>
      <c r="D3014" s="68" t="s">
        <v>1818</v>
      </c>
      <c r="E3014" s="68" t="s">
        <v>1987</v>
      </c>
      <c r="F3014" s="68">
        <v>7345</v>
      </c>
      <c r="G3014" s="366">
        <v>0.19097222222222221</v>
      </c>
      <c r="H3014" s="366">
        <v>0.20972222222222223</v>
      </c>
      <c r="I3014" s="68" t="s">
        <v>1230</v>
      </c>
      <c r="J3014" s="68" t="s">
        <v>8298</v>
      </c>
      <c r="K3014" s="68" t="s">
        <v>8299</v>
      </c>
    </row>
    <row r="3015" spans="2:11" ht="14.25" hidden="1" customHeight="1">
      <c r="B3015" s="364">
        <v>45841</v>
      </c>
      <c r="C3015" s="365">
        <v>45754</v>
      </c>
      <c r="D3015" s="68" t="s">
        <v>1876</v>
      </c>
      <c r="E3015" s="68" t="s">
        <v>2004</v>
      </c>
      <c r="F3015" s="68">
        <v>3956</v>
      </c>
      <c r="G3015" s="366">
        <v>0.14583333333333334</v>
      </c>
      <c r="H3015" s="366">
        <v>0.1875</v>
      </c>
      <c r="I3015" s="68" t="s">
        <v>8300</v>
      </c>
      <c r="J3015" s="68" t="s">
        <v>8301</v>
      </c>
      <c r="K3015" s="68" t="s">
        <v>8302</v>
      </c>
    </row>
    <row r="3016" spans="2:11" ht="14.25" hidden="1" customHeight="1">
      <c r="B3016" s="364">
        <v>45842</v>
      </c>
      <c r="C3016" s="365">
        <v>45754</v>
      </c>
      <c r="D3016" s="68" t="s">
        <v>1767</v>
      </c>
      <c r="E3016" s="68" t="s">
        <v>1977</v>
      </c>
      <c r="F3016" s="68">
        <v>14102</v>
      </c>
      <c r="G3016" s="366">
        <v>0.34652777777777777</v>
      </c>
      <c r="H3016" s="366">
        <v>0.39930555555555558</v>
      </c>
      <c r="I3016" s="68" t="s">
        <v>8303</v>
      </c>
      <c r="J3016" s="68" t="s">
        <v>8304</v>
      </c>
      <c r="K3016" s="68" t="s">
        <v>8305</v>
      </c>
    </row>
    <row r="3017" spans="2:11" ht="14.25" hidden="1" customHeight="1">
      <c r="B3017" s="364">
        <v>45842</v>
      </c>
      <c r="C3017" s="365">
        <v>45784</v>
      </c>
      <c r="D3017" s="68" t="s">
        <v>1730</v>
      </c>
      <c r="E3017" s="68" t="s">
        <v>1977</v>
      </c>
      <c r="F3017" s="68">
        <v>14568</v>
      </c>
      <c r="G3017" s="366">
        <v>0.4375</v>
      </c>
      <c r="H3017" s="366">
        <v>0.44583333333333336</v>
      </c>
      <c r="I3017" s="68" t="s">
        <v>8306</v>
      </c>
      <c r="J3017" s="68" t="s">
        <v>8307</v>
      </c>
      <c r="K3017" s="68" t="s">
        <v>8308</v>
      </c>
    </row>
    <row r="3018" spans="2:11" ht="14.25" hidden="1" customHeight="1">
      <c r="B3018" s="364">
        <v>45842</v>
      </c>
      <c r="C3018" s="365">
        <v>45754</v>
      </c>
      <c r="D3018" s="68" t="s">
        <v>1858</v>
      </c>
      <c r="E3018" s="68" t="s">
        <v>2004</v>
      </c>
      <c r="F3018" s="68">
        <v>5461</v>
      </c>
      <c r="G3018" s="366">
        <v>0.3125</v>
      </c>
      <c r="H3018" s="366">
        <v>0.45833333333333331</v>
      </c>
      <c r="I3018" s="68" t="s">
        <v>8309</v>
      </c>
      <c r="J3018" s="68" t="s">
        <v>8310</v>
      </c>
      <c r="K3018" s="68" t="s">
        <v>8311</v>
      </c>
    </row>
    <row r="3019" spans="2:11" ht="14.25" hidden="1" customHeight="1">
      <c r="B3019" s="364">
        <v>45842</v>
      </c>
      <c r="C3019" s="365">
        <v>45754</v>
      </c>
      <c r="D3019" s="68" t="s">
        <v>89</v>
      </c>
      <c r="E3019" s="68" t="s">
        <v>1977</v>
      </c>
      <c r="F3019" s="68">
        <v>1145</v>
      </c>
      <c r="G3019" s="366">
        <v>0.33333333333333331</v>
      </c>
      <c r="H3019" s="366">
        <v>0.43263888888888891</v>
      </c>
      <c r="I3019" s="68" t="s">
        <v>5063</v>
      </c>
      <c r="J3019" s="68" t="s">
        <v>3253</v>
      </c>
      <c r="K3019" s="68" t="s">
        <v>2211</v>
      </c>
    </row>
    <row r="3020" spans="2:11" ht="14.25" hidden="1" customHeight="1">
      <c r="B3020" s="364">
        <v>45842</v>
      </c>
      <c r="C3020" s="365">
        <v>45754</v>
      </c>
      <c r="D3020" s="68" t="s">
        <v>1850</v>
      </c>
      <c r="E3020" s="68" t="s">
        <v>2004</v>
      </c>
      <c r="F3020" s="68" t="s">
        <v>7800</v>
      </c>
      <c r="G3020" s="366">
        <v>0.5625</v>
      </c>
      <c r="H3020" s="366">
        <v>0.62916666666666665</v>
      </c>
      <c r="I3020" s="68" t="s">
        <v>8312</v>
      </c>
      <c r="J3020" s="68" t="s">
        <v>8313</v>
      </c>
      <c r="K3020" s="68" t="s">
        <v>2670</v>
      </c>
    </row>
    <row r="3021" spans="2:11" ht="14.25" hidden="1" customHeight="1">
      <c r="B3021" s="364">
        <v>45842</v>
      </c>
      <c r="C3021" s="365">
        <v>45754</v>
      </c>
      <c r="D3021" s="68" t="s">
        <v>223</v>
      </c>
      <c r="E3021" s="68" t="s">
        <v>1987</v>
      </c>
      <c r="F3021" s="68">
        <v>10819</v>
      </c>
      <c r="G3021" s="366">
        <v>0.43055555555555558</v>
      </c>
      <c r="H3021" s="366">
        <v>0.45763888888888887</v>
      </c>
      <c r="I3021" s="68" t="s">
        <v>8314</v>
      </c>
      <c r="J3021" s="68" t="s">
        <v>8315</v>
      </c>
      <c r="K3021" s="68" t="s">
        <v>8316</v>
      </c>
    </row>
    <row r="3022" spans="2:11" ht="14.25" hidden="1" customHeight="1">
      <c r="B3022" s="364">
        <v>45842</v>
      </c>
      <c r="C3022" s="365">
        <v>45754</v>
      </c>
      <c r="D3022" s="68" t="s">
        <v>1857</v>
      </c>
      <c r="E3022" s="68" t="s">
        <v>2004</v>
      </c>
      <c r="F3022" s="68">
        <v>0</v>
      </c>
      <c r="G3022" s="366">
        <v>0.29166666666666669</v>
      </c>
      <c r="H3022" s="366">
        <v>0.41666666666666669</v>
      </c>
      <c r="I3022" s="68" t="s">
        <v>8317</v>
      </c>
      <c r="J3022" s="68" t="s">
        <v>8318</v>
      </c>
      <c r="K3022" s="68" t="s">
        <v>8319</v>
      </c>
    </row>
    <row r="3023" spans="2:11" ht="14.25" hidden="1" customHeight="1">
      <c r="B3023" s="364">
        <v>45842</v>
      </c>
      <c r="C3023" s="365">
        <v>45754</v>
      </c>
      <c r="D3023" s="68" t="s">
        <v>1729</v>
      </c>
      <c r="E3023" s="68" t="s">
        <v>1977</v>
      </c>
      <c r="F3023" s="68">
        <v>0</v>
      </c>
      <c r="G3023" s="366">
        <v>0.45069444444444445</v>
      </c>
      <c r="H3023" s="366">
        <v>0.45833333333333331</v>
      </c>
      <c r="I3023" s="68" t="s">
        <v>8320</v>
      </c>
      <c r="J3023" s="68" t="s">
        <v>8321</v>
      </c>
      <c r="K3023" s="68" t="s">
        <v>8319</v>
      </c>
    </row>
    <row r="3024" spans="2:11" ht="14.25" hidden="1" customHeight="1">
      <c r="B3024" s="364">
        <v>45842</v>
      </c>
      <c r="C3024" s="365">
        <v>45754</v>
      </c>
      <c r="D3024" s="68" t="s">
        <v>1856</v>
      </c>
      <c r="E3024" s="68" t="s">
        <v>2004</v>
      </c>
      <c r="F3024" s="68">
        <v>5480</v>
      </c>
      <c r="G3024" s="366">
        <v>0.50763888888888886</v>
      </c>
      <c r="H3024" s="366">
        <v>0.51736111111111116</v>
      </c>
      <c r="I3024" s="68" t="s">
        <v>8322</v>
      </c>
      <c r="J3024" s="68" t="s">
        <v>8323</v>
      </c>
      <c r="K3024" s="68" t="s">
        <v>8319</v>
      </c>
    </row>
    <row r="3025" spans="2:11" ht="14.25" hidden="1" customHeight="1">
      <c r="B3025" s="364">
        <v>45842</v>
      </c>
      <c r="C3025" s="365">
        <v>45754</v>
      </c>
      <c r="D3025" s="68" t="s">
        <v>1852</v>
      </c>
      <c r="E3025" s="68" t="s">
        <v>2004</v>
      </c>
      <c r="F3025" s="68">
        <v>5535</v>
      </c>
      <c r="G3025" s="366">
        <v>0.33333333333333331</v>
      </c>
      <c r="H3025" s="366">
        <v>0.67708333333333337</v>
      </c>
      <c r="I3025" s="68" t="s">
        <v>8324</v>
      </c>
      <c r="J3025" s="68" t="s">
        <v>8325</v>
      </c>
      <c r="K3025" s="68" t="s">
        <v>8326</v>
      </c>
    </row>
    <row r="3026" spans="2:11" ht="14.25" hidden="1" customHeight="1">
      <c r="B3026" s="364">
        <v>45842</v>
      </c>
      <c r="C3026" s="365">
        <v>45695</v>
      </c>
      <c r="D3026" s="68" t="s">
        <v>1858</v>
      </c>
      <c r="E3026" s="68" t="s">
        <v>2004</v>
      </c>
      <c r="F3026" s="68">
        <v>1111</v>
      </c>
      <c r="G3026" s="366">
        <v>0.79166666666666663</v>
      </c>
      <c r="H3026" s="366">
        <v>0.15625</v>
      </c>
      <c r="I3026" s="68" t="s">
        <v>8327</v>
      </c>
      <c r="J3026" s="68" t="s">
        <v>8328</v>
      </c>
      <c r="K3026" s="68" t="s">
        <v>8329</v>
      </c>
    </row>
    <row r="3027" spans="2:11" ht="14.25" hidden="1" customHeight="1">
      <c r="B3027" s="364">
        <v>45842</v>
      </c>
      <c r="C3027" s="365">
        <v>45695</v>
      </c>
      <c r="D3027" s="68" t="s">
        <v>1728</v>
      </c>
      <c r="E3027" s="68" t="s">
        <v>1977</v>
      </c>
      <c r="F3027" s="68">
        <v>1111</v>
      </c>
      <c r="G3027" s="366">
        <v>0.79166666666666663</v>
      </c>
      <c r="H3027" s="366">
        <v>0.22222222222222221</v>
      </c>
      <c r="I3027" s="68" t="s">
        <v>3191</v>
      </c>
      <c r="J3027" s="68" t="s">
        <v>8330</v>
      </c>
      <c r="K3027" s="68" t="s">
        <v>8329</v>
      </c>
    </row>
    <row r="3028" spans="2:11" ht="14.25" hidden="1" customHeight="1">
      <c r="B3028" s="364">
        <v>45842</v>
      </c>
      <c r="C3028" s="365">
        <v>45754</v>
      </c>
      <c r="D3028" s="68" t="s">
        <v>1850</v>
      </c>
      <c r="E3028" s="68" t="s">
        <v>2004</v>
      </c>
      <c r="F3028" s="68">
        <v>1111</v>
      </c>
      <c r="G3028" s="366">
        <v>0.79166666666666663</v>
      </c>
      <c r="H3028" s="366">
        <v>0.86111111111111116</v>
      </c>
      <c r="I3028" s="68" t="s">
        <v>8331</v>
      </c>
      <c r="J3028" s="68" t="s">
        <v>8332</v>
      </c>
      <c r="K3028" s="68" t="s">
        <v>4259</v>
      </c>
    </row>
    <row r="3029" spans="2:11" ht="14.25" hidden="1" customHeight="1">
      <c r="B3029" s="364">
        <v>45842</v>
      </c>
      <c r="C3029" s="365">
        <v>45754</v>
      </c>
      <c r="D3029" s="68" t="s">
        <v>1744</v>
      </c>
      <c r="E3029" s="68" t="s">
        <v>1977</v>
      </c>
      <c r="F3029" s="68">
        <v>1</v>
      </c>
      <c r="G3029" s="366">
        <v>0.84027777777777779</v>
      </c>
      <c r="H3029" s="366">
        <v>0.87430555555555556</v>
      </c>
      <c r="I3029" s="68" t="s">
        <v>8333</v>
      </c>
      <c r="J3029" s="68" t="s">
        <v>8334</v>
      </c>
      <c r="K3029" s="68" t="s">
        <v>8335</v>
      </c>
    </row>
    <row r="3030" spans="2:11" ht="14.25" hidden="1" customHeight="1">
      <c r="B3030" s="364">
        <v>45842</v>
      </c>
      <c r="C3030" s="365">
        <v>45754</v>
      </c>
      <c r="D3030" s="68" t="s">
        <v>1870</v>
      </c>
      <c r="E3030" s="68" t="s">
        <v>2004</v>
      </c>
      <c r="F3030" s="68">
        <v>1</v>
      </c>
      <c r="G3030" s="366">
        <v>0.93055555555555558</v>
      </c>
      <c r="H3030" s="366">
        <v>0.97222222222222221</v>
      </c>
      <c r="I3030" s="68" t="s">
        <v>8336</v>
      </c>
      <c r="J3030" s="68" t="s">
        <v>8337</v>
      </c>
      <c r="K3030" s="68" t="s">
        <v>8338</v>
      </c>
    </row>
    <row r="3031" spans="2:11" ht="14.25" hidden="1" customHeight="1">
      <c r="B3031" s="364">
        <v>45842</v>
      </c>
      <c r="C3031" s="365">
        <v>45754</v>
      </c>
      <c r="D3031" s="68" t="s">
        <v>1819</v>
      </c>
      <c r="E3031" s="68" t="s">
        <v>1987</v>
      </c>
      <c r="F3031" s="68">
        <v>7650</v>
      </c>
      <c r="G3031" s="366">
        <v>0.8125</v>
      </c>
      <c r="H3031" s="366">
        <v>0.82638888888888884</v>
      </c>
      <c r="I3031" s="68" t="s">
        <v>2737</v>
      </c>
      <c r="J3031" s="68" t="s">
        <v>4858</v>
      </c>
      <c r="K3031" s="68" t="s">
        <v>8339</v>
      </c>
    </row>
    <row r="3032" spans="2:11" ht="14.25" hidden="1" customHeight="1">
      <c r="B3032" s="364">
        <v>45842</v>
      </c>
      <c r="C3032" s="365">
        <v>45754</v>
      </c>
      <c r="D3032" s="68" t="s">
        <v>1827</v>
      </c>
      <c r="E3032" s="68" t="s">
        <v>1987</v>
      </c>
      <c r="F3032" s="68">
        <v>7654</v>
      </c>
      <c r="G3032" s="366">
        <v>0.82986111111111116</v>
      </c>
      <c r="H3032" s="366">
        <v>0.83333333333333337</v>
      </c>
      <c r="I3032" s="68" t="s">
        <v>412</v>
      </c>
      <c r="J3032" s="68" t="s">
        <v>8340</v>
      </c>
      <c r="K3032" s="68" t="s">
        <v>8341</v>
      </c>
    </row>
    <row r="3033" spans="2:11" ht="14.25" hidden="1" customHeight="1">
      <c r="B3033" s="364">
        <v>45842</v>
      </c>
      <c r="C3033" s="365">
        <v>45754</v>
      </c>
      <c r="D3033" s="68" t="s">
        <v>1825</v>
      </c>
      <c r="E3033" s="68" t="s">
        <v>1987</v>
      </c>
      <c r="F3033" s="68">
        <v>4342</v>
      </c>
      <c r="G3033" s="366">
        <v>0.89583333333333337</v>
      </c>
      <c r="H3033" s="366">
        <v>0.90902777777777777</v>
      </c>
      <c r="I3033" s="68" t="s">
        <v>2737</v>
      </c>
      <c r="J3033" s="68" t="s">
        <v>8342</v>
      </c>
      <c r="K3033" s="68" t="s">
        <v>8339</v>
      </c>
    </row>
    <row r="3034" spans="2:11" ht="14.25" hidden="1" customHeight="1">
      <c r="B3034" s="364">
        <v>45842</v>
      </c>
      <c r="C3034" s="365">
        <v>45754</v>
      </c>
      <c r="D3034" s="68" t="s">
        <v>223</v>
      </c>
      <c r="E3034" s="68" t="s">
        <v>1987</v>
      </c>
      <c r="F3034" s="68">
        <v>10827</v>
      </c>
      <c r="G3034" s="366">
        <v>0.92708333333333337</v>
      </c>
      <c r="H3034" s="366">
        <v>0.94444444444444442</v>
      </c>
      <c r="I3034" s="68" t="s">
        <v>2737</v>
      </c>
      <c r="J3034" s="68" t="s">
        <v>8343</v>
      </c>
      <c r="K3034" s="68" t="s">
        <v>8339</v>
      </c>
    </row>
    <row r="3035" spans="2:11" ht="14.25" hidden="1" customHeight="1">
      <c r="B3035" s="364">
        <v>45842</v>
      </c>
      <c r="C3035" s="365">
        <v>45754</v>
      </c>
      <c r="D3035" s="68" t="s">
        <v>1788</v>
      </c>
      <c r="E3035" s="68" t="s">
        <v>1987</v>
      </c>
      <c r="F3035" s="68">
        <v>12463</v>
      </c>
      <c r="G3035" s="366">
        <v>4.8611111111111112E-2</v>
      </c>
      <c r="H3035" s="366">
        <v>6.3888888888888884E-2</v>
      </c>
      <c r="I3035" s="68" t="s">
        <v>2737</v>
      </c>
      <c r="J3035" s="68" t="s">
        <v>8344</v>
      </c>
      <c r="K3035" s="68" t="s">
        <v>8345</v>
      </c>
    </row>
    <row r="3036" spans="2:11" ht="14.25" hidden="1" customHeight="1">
      <c r="B3036" s="364">
        <v>45842</v>
      </c>
      <c r="C3036" s="365">
        <v>45754</v>
      </c>
      <c r="D3036" s="68" t="s">
        <v>1799</v>
      </c>
      <c r="E3036" s="68" t="s">
        <v>1987</v>
      </c>
      <c r="F3036" s="68">
        <v>12539</v>
      </c>
      <c r="G3036" s="366">
        <v>6.5972222222222224E-2</v>
      </c>
      <c r="H3036" s="366">
        <v>7.6388888888888895E-2</v>
      </c>
      <c r="I3036" s="68" t="s">
        <v>2737</v>
      </c>
      <c r="J3036" s="68" t="s">
        <v>8346</v>
      </c>
      <c r="K3036" s="68" t="s">
        <v>8347</v>
      </c>
    </row>
    <row r="3037" spans="2:11" ht="14.25" hidden="1" customHeight="1">
      <c r="B3037" s="364">
        <v>45842</v>
      </c>
      <c r="C3037" s="365">
        <v>45754</v>
      </c>
      <c r="D3037" s="68" t="s">
        <v>8348</v>
      </c>
      <c r="E3037" s="68" t="s">
        <v>1987</v>
      </c>
      <c r="F3037" s="68">
        <v>12462</v>
      </c>
      <c r="G3037" s="366">
        <v>8.1944444444444445E-2</v>
      </c>
      <c r="H3037" s="366">
        <v>9.583333333333334E-2</v>
      </c>
      <c r="I3037" s="68" t="s">
        <v>2737</v>
      </c>
      <c r="J3037" s="68" t="s">
        <v>8344</v>
      </c>
      <c r="K3037" s="68" t="s">
        <v>8339</v>
      </c>
    </row>
    <row r="3038" spans="2:11" ht="14.25" hidden="1" customHeight="1">
      <c r="B3038" s="364">
        <v>45842</v>
      </c>
      <c r="C3038" s="365">
        <v>45754</v>
      </c>
      <c r="D3038" s="68" t="s">
        <v>1799</v>
      </c>
      <c r="E3038" s="68" t="s">
        <v>1987</v>
      </c>
      <c r="F3038" s="68">
        <v>12539</v>
      </c>
      <c r="G3038" s="366">
        <v>9.930555555555555E-2</v>
      </c>
      <c r="H3038" s="366">
        <v>0.10694444444444444</v>
      </c>
      <c r="I3038" s="68" t="s">
        <v>2737</v>
      </c>
      <c r="J3038" s="68" t="s">
        <v>8344</v>
      </c>
      <c r="K3038" s="68" t="s">
        <v>8349</v>
      </c>
    </row>
    <row r="3039" spans="2:11" ht="14.25" hidden="1" customHeight="1">
      <c r="B3039" s="364">
        <v>45842</v>
      </c>
      <c r="C3039" s="365">
        <v>45754</v>
      </c>
      <c r="D3039" s="68" t="s">
        <v>1824</v>
      </c>
      <c r="E3039" s="68" t="s">
        <v>1987</v>
      </c>
      <c r="F3039" s="68">
        <v>7653</v>
      </c>
      <c r="G3039" s="366">
        <v>0.1111111111111111</v>
      </c>
      <c r="H3039" s="366">
        <v>0.12291666666666666</v>
      </c>
      <c r="I3039" s="68" t="s">
        <v>2737</v>
      </c>
      <c r="J3039" s="68" t="s">
        <v>8350</v>
      </c>
      <c r="K3039" s="68" t="s">
        <v>8351</v>
      </c>
    </row>
    <row r="3040" spans="2:11" ht="14.25" hidden="1" customHeight="1">
      <c r="B3040" s="364">
        <v>45842</v>
      </c>
      <c r="C3040" s="365">
        <v>45754</v>
      </c>
      <c r="D3040" s="68" t="s">
        <v>1872</v>
      </c>
      <c r="E3040" s="68" t="s">
        <v>2004</v>
      </c>
      <c r="F3040" s="68">
        <v>1111</v>
      </c>
      <c r="G3040" s="366">
        <v>0.125</v>
      </c>
      <c r="H3040" s="366">
        <v>0.25</v>
      </c>
      <c r="I3040" s="68" t="s">
        <v>8352</v>
      </c>
      <c r="J3040" s="68" t="s">
        <v>8353</v>
      </c>
      <c r="K3040" s="68" t="s">
        <v>8354</v>
      </c>
    </row>
    <row r="3041" spans="2:11" ht="14.25" hidden="1" customHeight="1">
      <c r="B3041" s="364">
        <v>45842</v>
      </c>
      <c r="C3041" s="365">
        <v>45754</v>
      </c>
      <c r="D3041" s="68" t="s">
        <v>1793</v>
      </c>
      <c r="E3041" s="68" t="s">
        <v>1987</v>
      </c>
      <c r="F3041" s="68">
        <v>12778</v>
      </c>
      <c r="G3041" s="366">
        <v>0.13194444444444445</v>
      </c>
      <c r="H3041" s="366">
        <v>0.14583333333333334</v>
      </c>
      <c r="I3041" s="68" t="s">
        <v>8355</v>
      </c>
      <c r="J3041" s="68" t="s">
        <v>8356</v>
      </c>
      <c r="K3041" s="68" t="s">
        <v>8357</v>
      </c>
    </row>
    <row r="3042" spans="2:11" ht="14.25" hidden="1" customHeight="1">
      <c r="B3042" s="364">
        <v>45842</v>
      </c>
      <c r="C3042" s="365">
        <v>45754</v>
      </c>
      <c r="D3042" s="68" t="s">
        <v>1794</v>
      </c>
      <c r="E3042" s="68" t="s">
        <v>1987</v>
      </c>
      <c r="F3042" s="68">
        <v>12570</v>
      </c>
      <c r="G3042" s="366">
        <v>0.12847222222222221</v>
      </c>
      <c r="H3042" s="366">
        <v>0.1388888888888889</v>
      </c>
      <c r="I3042" s="68" t="s">
        <v>2737</v>
      </c>
      <c r="J3042" s="68" t="s">
        <v>8344</v>
      </c>
      <c r="K3042" s="68" t="s">
        <v>8358</v>
      </c>
    </row>
    <row r="3043" spans="2:11" ht="14.25" hidden="1" customHeight="1">
      <c r="B3043" s="364">
        <v>45842</v>
      </c>
      <c r="C3043" s="365">
        <v>45754</v>
      </c>
      <c r="D3043" s="68" t="s">
        <v>1828</v>
      </c>
      <c r="E3043" s="68" t="s">
        <v>1987</v>
      </c>
      <c r="F3043" s="68">
        <v>7569</v>
      </c>
      <c r="G3043" s="366">
        <v>0.14652777777777778</v>
      </c>
      <c r="H3043" s="366">
        <v>0.15625</v>
      </c>
      <c r="I3043" s="68" t="s">
        <v>2737</v>
      </c>
      <c r="J3043" s="68" t="s">
        <v>8359</v>
      </c>
      <c r="K3043" s="68" t="s">
        <v>7786</v>
      </c>
    </row>
    <row r="3044" spans="2:11" ht="14.25" hidden="1" customHeight="1">
      <c r="B3044" s="364">
        <v>45842</v>
      </c>
      <c r="C3044" s="365">
        <v>45754</v>
      </c>
      <c r="D3044" s="68" t="s">
        <v>1804</v>
      </c>
      <c r="E3044" s="68" t="s">
        <v>1987</v>
      </c>
      <c r="F3044" s="68">
        <v>12224</v>
      </c>
      <c r="G3044" s="366">
        <v>0.15972222222222221</v>
      </c>
      <c r="H3044" s="366">
        <v>0.18124999999999999</v>
      </c>
      <c r="I3044" s="68" t="s">
        <v>2737</v>
      </c>
      <c r="J3044" s="68" t="s">
        <v>8344</v>
      </c>
      <c r="K3044" s="68" t="s">
        <v>8360</v>
      </c>
    </row>
    <row r="3045" spans="2:11" ht="14.25" hidden="1" customHeight="1">
      <c r="B3045" s="364">
        <v>45842</v>
      </c>
      <c r="C3045" s="365">
        <v>45754</v>
      </c>
      <c r="D3045" s="68" t="s">
        <v>1791</v>
      </c>
      <c r="E3045" s="68" t="s">
        <v>1987</v>
      </c>
      <c r="F3045" s="68">
        <v>12563</v>
      </c>
      <c r="G3045" s="366">
        <v>0.19097222222222221</v>
      </c>
      <c r="H3045" s="366">
        <v>0.1701388888888889</v>
      </c>
      <c r="I3045" s="68" t="s">
        <v>2737</v>
      </c>
      <c r="J3045" s="68" t="s">
        <v>8346</v>
      </c>
      <c r="K3045" s="68" t="s">
        <v>8339</v>
      </c>
    </row>
    <row r="3046" spans="2:11" ht="14.25" hidden="1" customHeight="1">
      <c r="B3046" s="364">
        <v>45843</v>
      </c>
      <c r="C3046" s="365">
        <v>45784</v>
      </c>
      <c r="D3046" s="68" t="s">
        <v>1827</v>
      </c>
      <c r="E3046" s="68" t="s">
        <v>1987</v>
      </c>
      <c r="F3046" s="68">
        <v>7633</v>
      </c>
      <c r="G3046" s="366">
        <v>0.34722222222222221</v>
      </c>
      <c r="H3046" s="366">
        <v>0.35625000000000001</v>
      </c>
      <c r="I3046" s="68" t="s">
        <v>1230</v>
      </c>
      <c r="J3046" s="68" t="s">
        <v>3237</v>
      </c>
      <c r="K3046" s="68" t="s">
        <v>8361</v>
      </c>
    </row>
    <row r="3047" spans="2:11" ht="14.25" hidden="1" customHeight="1">
      <c r="B3047" s="364">
        <v>45843</v>
      </c>
      <c r="C3047" s="365">
        <v>45784</v>
      </c>
      <c r="D3047" s="68" t="s">
        <v>1798</v>
      </c>
      <c r="E3047" s="68" t="s">
        <v>1987</v>
      </c>
      <c r="F3047" s="68">
        <v>12240</v>
      </c>
      <c r="G3047" s="366">
        <v>0.3888888888888889</v>
      </c>
      <c r="H3047" s="366">
        <v>0.39930555555555558</v>
      </c>
      <c r="I3047" s="68" t="s">
        <v>8362</v>
      </c>
      <c r="J3047" s="68" t="s">
        <v>3237</v>
      </c>
      <c r="K3047" s="68" t="s">
        <v>8363</v>
      </c>
    </row>
    <row r="3048" spans="2:11" ht="14.25" hidden="1" customHeight="1">
      <c r="B3048" s="364">
        <v>45843</v>
      </c>
      <c r="C3048" s="365">
        <v>45784</v>
      </c>
      <c r="D3048" s="68" t="s">
        <v>1802</v>
      </c>
      <c r="E3048" s="68" t="s">
        <v>1987</v>
      </c>
      <c r="F3048" s="68">
        <v>12384</v>
      </c>
      <c r="G3048" s="366">
        <v>0.375</v>
      </c>
      <c r="H3048" s="366">
        <v>0.43680555555555556</v>
      </c>
      <c r="I3048" s="68" t="s">
        <v>8364</v>
      </c>
      <c r="J3048" s="68" t="s">
        <v>8365</v>
      </c>
      <c r="K3048" s="68" t="s">
        <v>2235</v>
      </c>
    </row>
    <row r="3049" spans="2:11" ht="14.25" hidden="1" customHeight="1">
      <c r="B3049" s="364">
        <v>45843</v>
      </c>
      <c r="C3049" s="365">
        <v>45784</v>
      </c>
      <c r="D3049" s="68" t="s">
        <v>216</v>
      </c>
      <c r="E3049" s="68" t="s">
        <v>1977</v>
      </c>
      <c r="F3049" s="68">
        <v>12300</v>
      </c>
      <c r="G3049" s="366">
        <v>0.29166666666666669</v>
      </c>
      <c r="H3049" s="366">
        <v>0.42708333333333331</v>
      </c>
      <c r="I3049" s="68" t="s">
        <v>1230</v>
      </c>
      <c r="J3049" s="68" t="s">
        <v>8366</v>
      </c>
      <c r="K3049" s="68" t="s">
        <v>8367</v>
      </c>
    </row>
    <row r="3050" spans="2:11" ht="14.25" hidden="1" customHeight="1">
      <c r="B3050" s="364">
        <v>45843</v>
      </c>
      <c r="C3050" s="365">
        <v>45784</v>
      </c>
      <c r="D3050" s="68" t="s">
        <v>1739</v>
      </c>
      <c r="E3050" s="68" t="s">
        <v>1977</v>
      </c>
      <c r="F3050" s="68">
        <v>13800</v>
      </c>
      <c r="G3050" s="366">
        <v>0.29166666666666669</v>
      </c>
      <c r="H3050" s="366">
        <v>0.4284722222222222</v>
      </c>
      <c r="I3050" s="68" t="s">
        <v>1230</v>
      </c>
      <c r="J3050" s="68" t="s">
        <v>8368</v>
      </c>
      <c r="K3050" s="68" t="s">
        <v>8369</v>
      </c>
    </row>
    <row r="3051" spans="2:11" ht="14.25" hidden="1" customHeight="1">
      <c r="B3051" s="364">
        <v>45843</v>
      </c>
      <c r="C3051" s="365">
        <v>45784</v>
      </c>
      <c r="D3051" s="68" t="s">
        <v>1729</v>
      </c>
      <c r="E3051" s="68" t="s">
        <v>1977</v>
      </c>
      <c r="F3051" s="68">
        <v>12541</v>
      </c>
      <c r="G3051" s="366">
        <v>0.29166666666666669</v>
      </c>
      <c r="H3051" s="366">
        <v>0.44027777777777777</v>
      </c>
      <c r="I3051" s="68" t="s">
        <v>3673</v>
      </c>
      <c r="J3051" s="68" t="s">
        <v>8370</v>
      </c>
      <c r="K3051" s="68" t="s">
        <v>8369</v>
      </c>
    </row>
    <row r="3052" spans="2:11" ht="14.25" hidden="1" customHeight="1">
      <c r="B3052" s="364">
        <v>45843</v>
      </c>
      <c r="C3052" s="365">
        <v>45784</v>
      </c>
      <c r="D3052" s="68" t="s">
        <v>1859</v>
      </c>
      <c r="E3052" s="68" t="s">
        <v>2004</v>
      </c>
      <c r="F3052" s="68">
        <v>5390</v>
      </c>
      <c r="G3052" s="366">
        <v>0.40833333333333333</v>
      </c>
      <c r="H3052" s="366">
        <v>0.47499999999999998</v>
      </c>
      <c r="I3052" s="68" t="s">
        <v>1230</v>
      </c>
      <c r="J3052" s="68" t="s">
        <v>8371</v>
      </c>
      <c r="K3052" s="68" t="s">
        <v>8369</v>
      </c>
    </row>
    <row r="3053" spans="2:11" ht="14.25" hidden="1" customHeight="1">
      <c r="B3053" s="364">
        <v>45843</v>
      </c>
      <c r="C3053" s="365">
        <v>45784</v>
      </c>
      <c r="D3053" s="68" t="s">
        <v>1880</v>
      </c>
      <c r="E3053" s="68" t="s">
        <v>2004</v>
      </c>
      <c r="F3053" s="68">
        <v>4692</v>
      </c>
      <c r="G3053" s="366">
        <v>0.29166666666666669</v>
      </c>
      <c r="H3053" s="366">
        <v>0.48333333333333334</v>
      </c>
      <c r="I3053" s="68" t="s">
        <v>6902</v>
      </c>
      <c r="J3053" s="68" t="s">
        <v>8372</v>
      </c>
      <c r="K3053" s="68" t="s">
        <v>8369</v>
      </c>
    </row>
    <row r="3054" spans="2:11" ht="14.25" hidden="1" customHeight="1">
      <c r="B3054" s="364">
        <v>45843</v>
      </c>
      <c r="C3054" s="365">
        <v>45784</v>
      </c>
      <c r="D3054" s="68" t="s">
        <v>1871</v>
      </c>
      <c r="E3054" s="68" t="s">
        <v>2004</v>
      </c>
      <c r="F3054" s="68" t="s">
        <v>8373</v>
      </c>
      <c r="G3054" s="366">
        <v>0.47430555555555554</v>
      </c>
      <c r="H3054" s="366">
        <v>0.5805555555555556</v>
      </c>
      <c r="I3054" s="68" t="s">
        <v>8374</v>
      </c>
      <c r="J3054" s="68" t="s">
        <v>8375</v>
      </c>
      <c r="K3054" s="68" t="s">
        <v>8376</v>
      </c>
    </row>
    <row r="3055" spans="2:11" ht="14.25" hidden="1" customHeight="1">
      <c r="B3055" s="364">
        <v>45843</v>
      </c>
      <c r="C3055" s="365">
        <v>45784</v>
      </c>
      <c r="D3055" s="68" t="s">
        <v>1851</v>
      </c>
      <c r="E3055" s="68" t="s">
        <v>2004</v>
      </c>
      <c r="F3055" s="68" t="s">
        <v>8373</v>
      </c>
      <c r="G3055" s="366">
        <v>0.5</v>
      </c>
      <c r="H3055" s="366">
        <v>0.62222222222222223</v>
      </c>
      <c r="I3055" s="68" t="s">
        <v>6213</v>
      </c>
      <c r="J3055" s="68" t="s">
        <v>8377</v>
      </c>
      <c r="K3055" s="68" t="s">
        <v>8376</v>
      </c>
    </row>
    <row r="3056" spans="2:11" ht="14.25" hidden="1" customHeight="1">
      <c r="B3056" s="364">
        <v>45843</v>
      </c>
      <c r="C3056" s="365">
        <v>45784</v>
      </c>
      <c r="D3056" s="68" t="s">
        <v>1753</v>
      </c>
      <c r="E3056" s="68" t="s">
        <v>1977</v>
      </c>
      <c r="F3056" s="68" t="s">
        <v>8373</v>
      </c>
      <c r="G3056" s="366">
        <v>0.44791666666666669</v>
      </c>
      <c r="H3056" s="366">
        <v>0.46875</v>
      </c>
      <c r="I3056" s="68" t="s">
        <v>4080</v>
      </c>
      <c r="J3056" s="68" t="s">
        <v>8378</v>
      </c>
      <c r="K3056" s="68" t="s">
        <v>7968</v>
      </c>
    </row>
    <row r="3057" spans="2:11" ht="14.25" hidden="1" customHeight="1">
      <c r="B3057" s="364">
        <v>45843</v>
      </c>
      <c r="C3057" s="365">
        <v>45784</v>
      </c>
      <c r="D3057" s="68" t="s">
        <v>1878</v>
      </c>
      <c r="E3057" s="68" t="s">
        <v>2004</v>
      </c>
      <c r="F3057" s="68">
        <v>4449</v>
      </c>
      <c r="G3057" s="366">
        <v>0.66666666666666663</v>
      </c>
      <c r="H3057" s="366">
        <v>0.68958333333333333</v>
      </c>
      <c r="I3057" s="68" t="s">
        <v>7833</v>
      </c>
      <c r="J3057" s="68" t="s">
        <v>8379</v>
      </c>
      <c r="K3057" s="68" t="s">
        <v>8380</v>
      </c>
    </row>
    <row r="3058" spans="2:11" ht="14.25" hidden="1" customHeight="1">
      <c r="B3058" s="364">
        <v>45843</v>
      </c>
      <c r="C3058" s="365">
        <v>45784</v>
      </c>
      <c r="D3058" s="68" t="s">
        <v>1819</v>
      </c>
      <c r="E3058" s="68" t="s">
        <v>1987</v>
      </c>
      <c r="F3058" s="68">
        <v>7671</v>
      </c>
      <c r="G3058" s="366">
        <v>0.4375</v>
      </c>
      <c r="H3058" s="366">
        <v>9.7222222222222224E-2</v>
      </c>
      <c r="I3058" s="68" t="s">
        <v>8381</v>
      </c>
      <c r="J3058" s="68" t="s">
        <v>8382</v>
      </c>
      <c r="K3058" s="68" t="s">
        <v>8383</v>
      </c>
    </row>
    <row r="3059" spans="2:11" ht="14.25" hidden="1" customHeight="1">
      <c r="B3059" s="364">
        <v>45843</v>
      </c>
      <c r="C3059" s="365">
        <v>45784</v>
      </c>
      <c r="D3059" s="68" t="s">
        <v>1826</v>
      </c>
      <c r="E3059" s="68" t="s">
        <v>1987</v>
      </c>
      <c r="F3059" s="68">
        <v>7785</v>
      </c>
      <c r="G3059" s="366">
        <v>0.42430555555555555</v>
      </c>
      <c r="H3059" s="366">
        <v>0.42986111111111114</v>
      </c>
      <c r="I3059" s="68" t="s">
        <v>1230</v>
      </c>
      <c r="J3059" s="68" t="s">
        <v>2148</v>
      </c>
      <c r="K3059" s="68" t="s">
        <v>8383</v>
      </c>
    </row>
    <row r="3060" spans="2:11" ht="14.25" hidden="1" customHeight="1">
      <c r="B3060" s="364">
        <v>45843</v>
      </c>
      <c r="C3060" s="365">
        <v>45784</v>
      </c>
      <c r="D3060" s="68" t="s">
        <v>1803</v>
      </c>
      <c r="E3060" s="68" t="s">
        <v>1987</v>
      </c>
      <c r="F3060" s="68">
        <v>12077</v>
      </c>
      <c r="G3060" s="366">
        <v>0.40625</v>
      </c>
      <c r="H3060" s="366">
        <v>0.41111111111111109</v>
      </c>
      <c r="I3060" s="68" t="s">
        <v>1230</v>
      </c>
      <c r="J3060" s="68" t="s">
        <v>2148</v>
      </c>
      <c r="K3060" s="68" t="s">
        <v>8383</v>
      </c>
    </row>
    <row r="3061" spans="2:11" ht="14.25" hidden="1" customHeight="1">
      <c r="B3061" s="364">
        <v>45843</v>
      </c>
      <c r="C3061" s="365">
        <v>45784</v>
      </c>
      <c r="D3061" s="68" t="s">
        <v>1817</v>
      </c>
      <c r="E3061" s="68" t="s">
        <v>1987</v>
      </c>
      <c r="F3061" s="68">
        <v>7688</v>
      </c>
      <c r="G3061" s="366">
        <v>0.38194444444444442</v>
      </c>
      <c r="H3061" s="366">
        <v>0.3888888888888889</v>
      </c>
      <c r="I3061" s="68" t="s">
        <v>1230</v>
      </c>
      <c r="J3061" s="68" t="s">
        <v>2148</v>
      </c>
      <c r="K3061" s="68" t="s">
        <v>8383</v>
      </c>
    </row>
    <row r="3062" spans="2:11" ht="14.25" hidden="1" customHeight="1">
      <c r="B3062" s="364">
        <v>45843</v>
      </c>
      <c r="C3062" s="365">
        <v>45784</v>
      </c>
      <c r="D3062" s="68" t="s">
        <v>1836</v>
      </c>
      <c r="E3062" s="68" t="s">
        <v>1987</v>
      </c>
      <c r="F3062" s="68">
        <v>7237</v>
      </c>
      <c r="G3062" s="366">
        <v>0.3888888888888889</v>
      </c>
      <c r="H3062" s="366">
        <v>0.42499999999999999</v>
      </c>
      <c r="I3062" s="68" t="s">
        <v>1230</v>
      </c>
      <c r="J3062" s="68" t="s">
        <v>2148</v>
      </c>
      <c r="K3062" s="68" t="s">
        <v>8383</v>
      </c>
    </row>
    <row r="3063" spans="2:11" ht="14.25" hidden="1" customHeight="1">
      <c r="B3063" s="364">
        <v>45843</v>
      </c>
      <c r="C3063" s="365">
        <v>45784</v>
      </c>
      <c r="D3063" s="68" t="s">
        <v>1800</v>
      </c>
      <c r="E3063" s="68" t="s">
        <v>1987</v>
      </c>
      <c r="F3063" s="68">
        <v>11227</v>
      </c>
      <c r="G3063" s="366">
        <v>0.36458333333333331</v>
      </c>
      <c r="H3063" s="366">
        <v>0.37847222222222221</v>
      </c>
      <c r="I3063" s="68" t="s">
        <v>1230</v>
      </c>
      <c r="J3063" s="68" t="s">
        <v>2148</v>
      </c>
      <c r="K3063" s="68" t="s">
        <v>8383</v>
      </c>
    </row>
    <row r="3064" spans="2:11" ht="14.25" hidden="1" customHeight="1">
      <c r="B3064" s="364">
        <v>45843</v>
      </c>
      <c r="C3064" s="365">
        <v>45784</v>
      </c>
      <c r="D3064" s="68" t="s">
        <v>1789</v>
      </c>
      <c r="E3064" s="68" t="s">
        <v>1987</v>
      </c>
      <c r="F3064" s="68">
        <v>12358</v>
      </c>
      <c r="G3064" s="366">
        <v>0.34791666666666665</v>
      </c>
      <c r="H3064" s="366">
        <v>0.3576388888888889</v>
      </c>
      <c r="I3064" s="68" t="s">
        <v>8384</v>
      </c>
      <c r="J3064" s="68" t="s">
        <v>8385</v>
      </c>
      <c r="K3064" s="68" t="s">
        <v>8386</v>
      </c>
    </row>
    <row r="3065" spans="2:11" ht="14.25" hidden="1" customHeight="1">
      <c r="B3065" s="364">
        <v>45843</v>
      </c>
      <c r="C3065" s="365">
        <v>45784</v>
      </c>
      <c r="D3065" s="68" t="s">
        <v>1790</v>
      </c>
      <c r="E3065" s="68" t="s">
        <v>1987</v>
      </c>
      <c r="F3065" s="68">
        <v>12790</v>
      </c>
      <c r="G3065" s="366">
        <v>0.33680555555555558</v>
      </c>
      <c r="H3065" s="366">
        <v>0.34652777777777777</v>
      </c>
      <c r="I3065" s="68" t="s">
        <v>1230</v>
      </c>
      <c r="J3065" s="68" t="s">
        <v>2148</v>
      </c>
      <c r="K3065" s="68" t="s">
        <v>8383</v>
      </c>
    </row>
    <row r="3066" spans="2:11" ht="14.25" hidden="1" customHeight="1">
      <c r="B3066" s="364">
        <v>45843</v>
      </c>
      <c r="C3066" s="68" t="s">
        <v>8157</v>
      </c>
      <c r="D3066" s="68" t="s">
        <v>1795</v>
      </c>
      <c r="E3066" s="68" t="s">
        <v>1987</v>
      </c>
      <c r="F3066" s="68">
        <v>12301</v>
      </c>
      <c r="G3066" s="366">
        <v>0.59722222222222221</v>
      </c>
      <c r="H3066" s="366">
        <v>0.33958333333333335</v>
      </c>
      <c r="I3066" s="68" t="s">
        <v>8387</v>
      </c>
      <c r="J3066" s="68" t="s">
        <v>8388</v>
      </c>
      <c r="K3066" s="68" t="s">
        <v>8389</v>
      </c>
    </row>
    <row r="3067" spans="2:11" ht="14.25" hidden="1" customHeight="1">
      <c r="B3067" s="364">
        <v>45843</v>
      </c>
      <c r="C3067" s="365">
        <v>45784</v>
      </c>
      <c r="D3067" s="68" t="s">
        <v>1793</v>
      </c>
      <c r="E3067" s="68" t="s">
        <v>1987</v>
      </c>
      <c r="F3067" s="68">
        <v>12791</v>
      </c>
      <c r="G3067" s="366">
        <v>0.34097222222222223</v>
      </c>
      <c r="H3067" s="366">
        <v>0.34375</v>
      </c>
      <c r="I3067" s="68" t="s">
        <v>8390</v>
      </c>
      <c r="J3067" s="68" t="s">
        <v>8391</v>
      </c>
      <c r="K3067" s="68" t="s">
        <v>8386</v>
      </c>
    </row>
    <row r="3068" spans="2:11" ht="14.25" hidden="1" customHeight="1">
      <c r="B3068" s="364">
        <v>45843</v>
      </c>
      <c r="C3068" s="365">
        <v>45815</v>
      </c>
      <c r="D3068" s="68" t="s">
        <v>1829</v>
      </c>
      <c r="E3068" s="68" t="s">
        <v>1987</v>
      </c>
      <c r="F3068" s="68">
        <v>5552</v>
      </c>
      <c r="G3068" s="366">
        <v>0.1111111111111111</v>
      </c>
      <c r="H3068" s="366">
        <v>0.11805555555555555</v>
      </c>
      <c r="I3068" s="68" t="s">
        <v>1230</v>
      </c>
      <c r="J3068" s="68" t="s">
        <v>2148</v>
      </c>
      <c r="K3068" s="68" t="s">
        <v>8389</v>
      </c>
    </row>
    <row r="3069" spans="2:11" ht="14.25" hidden="1" customHeight="1">
      <c r="B3069" s="364">
        <v>45844</v>
      </c>
      <c r="C3069" s="365">
        <v>45815</v>
      </c>
      <c r="D3069" s="68" t="s">
        <v>102</v>
      </c>
      <c r="E3069" s="68" t="s">
        <v>1977</v>
      </c>
      <c r="F3069" s="68">
        <v>14083</v>
      </c>
      <c r="G3069" s="366">
        <v>0.25</v>
      </c>
      <c r="H3069" s="366">
        <v>0.3611111111111111</v>
      </c>
      <c r="I3069" s="68" t="s">
        <v>8392</v>
      </c>
      <c r="J3069" s="68" t="s">
        <v>8393</v>
      </c>
      <c r="K3069" s="68" t="s">
        <v>2199</v>
      </c>
    </row>
    <row r="3070" spans="2:11" ht="14.25" hidden="1" customHeight="1">
      <c r="B3070" s="364">
        <v>45844</v>
      </c>
      <c r="C3070" s="365">
        <v>45815</v>
      </c>
      <c r="D3070" s="68" t="s">
        <v>1860</v>
      </c>
      <c r="E3070" s="68" t="s">
        <v>2004</v>
      </c>
      <c r="F3070" s="68">
        <v>5346</v>
      </c>
      <c r="G3070" s="366">
        <v>0.29166666666666669</v>
      </c>
      <c r="H3070" s="366">
        <v>0.37152777777777779</v>
      </c>
      <c r="I3070" s="68" t="s">
        <v>8394</v>
      </c>
      <c r="J3070" s="68" t="s">
        <v>8395</v>
      </c>
      <c r="K3070" s="68" t="s">
        <v>8396</v>
      </c>
    </row>
    <row r="3071" spans="2:11" ht="14.25" hidden="1" customHeight="1">
      <c r="B3071" s="364">
        <v>45844</v>
      </c>
      <c r="C3071" s="365">
        <v>45815</v>
      </c>
      <c r="D3071" s="68" t="s">
        <v>1853</v>
      </c>
      <c r="E3071" s="68" t="s">
        <v>2004</v>
      </c>
      <c r="F3071" s="68">
        <v>5232</v>
      </c>
      <c r="G3071" s="366">
        <v>0.38680555555555557</v>
      </c>
      <c r="H3071" s="366">
        <v>0.43263888888888891</v>
      </c>
      <c r="I3071" s="68" t="s">
        <v>8397</v>
      </c>
      <c r="J3071" s="68" t="s">
        <v>8398</v>
      </c>
      <c r="K3071" s="68" t="s">
        <v>8399</v>
      </c>
    </row>
    <row r="3072" spans="2:11" ht="14.25" hidden="1" customHeight="1">
      <c r="B3072" s="364">
        <v>45844</v>
      </c>
      <c r="C3072" s="365">
        <v>45784</v>
      </c>
      <c r="D3072" s="68" t="s">
        <v>102</v>
      </c>
      <c r="E3072" s="68" t="s">
        <v>1977</v>
      </c>
      <c r="F3072" s="68">
        <v>14080</v>
      </c>
      <c r="G3072" s="366">
        <v>0.29166666666666669</v>
      </c>
      <c r="H3072" s="366">
        <v>0.70833333333333337</v>
      </c>
      <c r="I3072" s="68" t="s">
        <v>2150</v>
      </c>
      <c r="J3072" s="68" t="s">
        <v>8400</v>
      </c>
      <c r="K3072" s="68" t="s">
        <v>8401</v>
      </c>
    </row>
    <row r="3073" spans="2:11" ht="14.25" hidden="1" customHeight="1">
      <c r="B3073" s="364">
        <v>45844</v>
      </c>
      <c r="C3073" s="365">
        <v>45815</v>
      </c>
      <c r="D3073" s="68" t="s">
        <v>1842</v>
      </c>
      <c r="E3073" s="68" t="s">
        <v>2004</v>
      </c>
      <c r="F3073" s="68">
        <v>5688</v>
      </c>
      <c r="G3073" s="366">
        <v>0.29166666666666669</v>
      </c>
      <c r="H3073" s="366">
        <v>0.4236111111111111</v>
      </c>
      <c r="I3073" s="68" t="s">
        <v>8402</v>
      </c>
      <c r="J3073" s="68" t="s">
        <v>8403</v>
      </c>
      <c r="K3073" s="68" t="s">
        <v>4227</v>
      </c>
    </row>
    <row r="3074" spans="2:11" ht="14.25" hidden="1" customHeight="1">
      <c r="B3074" s="364">
        <v>45844</v>
      </c>
      <c r="C3074" s="365">
        <v>45815</v>
      </c>
      <c r="D3074" s="68" t="s">
        <v>1852</v>
      </c>
      <c r="E3074" s="68" t="s">
        <v>2004</v>
      </c>
      <c r="F3074" s="68">
        <v>5536</v>
      </c>
      <c r="G3074" s="366">
        <v>0.52083333333333337</v>
      </c>
      <c r="H3074" s="366">
        <v>0.60069444444444442</v>
      </c>
      <c r="I3074" s="68" t="s">
        <v>5973</v>
      </c>
      <c r="J3074" s="68" t="s">
        <v>8404</v>
      </c>
      <c r="K3074" s="68" t="s">
        <v>8405</v>
      </c>
    </row>
    <row r="3075" spans="2:11" ht="14.25" hidden="1" customHeight="1">
      <c r="B3075" s="364">
        <v>45844</v>
      </c>
      <c r="C3075" s="365">
        <v>45815</v>
      </c>
      <c r="D3075" s="68" t="s">
        <v>1795</v>
      </c>
      <c r="E3075" s="68" t="s">
        <v>1987</v>
      </c>
      <c r="F3075" s="68">
        <v>12301</v>
      </c>
      <c r="G3075" s="366">
        <v>0.29166666666666669</v>
      </c>
      <c r="H3075" s="366">
        <v>0.45833333333333331</v>
      </c>
      <c r="I3075" s="68" t="s">
        <v>2659</v>
      </c>
      <c r="J3075" s="68" t="s">
        <v>8406</v>
      </c>
      <c r="K3075" s="68" t="s">
        <v>3101</v>
      </c>
    </row>
    <row r="3076" spans="2:11" ht="14.25" hidden="1" customHeight="1">
      <c r="B3076" s="364">
        <v>45844</v>
      </c>
      <c r="C3076" s="365">
        <v>45815</v>
      </c>
      <c r="D3076" s="68" t="s">
        <v>101</v>
      </c>
      <c r="E3076" s="68" t="s">
        <v>1977</v>
      </c>
      <c r="F3076" s="68">
        <v>12123</v>
      </c>
      <c r="G3076" s="366">
        <v>0.29166666666666669</v>
      </c>
      <c r="H3076" s="366">
        <v>0.6875</v>
      </c>
      <c r="I3076" s="68" t="s">
        <v>8407</v>
      </c>
      <c r="J3076" s="68" t="s">
        <v>8408</v>
      </c>
      <c r="K3076" s="68" t="s">
        <v>8409</v>
      </c>
    </row>
    <row r="3077" spans="2:11" ht="14.25" hidden="1" customHeight="1">
      <c r="B3077" s="364">
        <v>45844</v>
      </c>
      <c r="C3077" s="365">
        <v>45815</v>
      </c>
      <c r="D3077" s="68" t="s">
        <v>219</v>
      </c>
      <c r="E3077" s="68" t="s">
        <v>1977</v>
      </c>
      <c r="F3077" s="68">
        <v>10969</v>
      </c>
      <c r="G3077" s="366">
        <v>0.79166666666666663</v>
      </c>
      <c r="H3077" s="366">
        <v>0.94444444444444442</v>
      </c>
      <c r="I3077" s="68" t="s">
        <v>8410</v>
      </c>
      <c r="J3077" s="68" t="s">
        <v>8411</v>
      </c>
      <c r="K3077" s="68" t="s">
        <v>3687</v>
      </c>
    </row>
    <row r="3078" spans="2:11" ht="14.25" hidden="1" customHeight="1">
      <c r="B3078" s="364">
        <v>45844</v>
      </c>
      <c r="C3078" s="365">
        <v>45815</v>
      </c>
      <c r="D3078" s="68" t="s">
        <v>101</v>
      </c>
      <c r="E3078" s="68" t="s">
        <v>1977</v>
      </c>
      <c r="F3078" s="68" t="s">
        <v>8412</v>
      </c>
      <c r="G3078" s="366">
        <v>0.8125</v>
      </c>
      <c r="H3078" s="366">
        <v>0.9375</v>
      </c>
      <c r="I3078" s="68" t="s">
        <v>8413</v>
      </c>
      <c r="J3078" s="68" t="s">
        <v>8414</v>
      </c>
      <c r="K3078" s="68" t="s">
        <v>4459</v>
      </c>
    </row>
    <row r="3079" spans="2:11" ht="14.25" hidden="1" customHeight="1">
      <c r="B3079" s="364">
        <v>45844</v>
      </c>
      <c r="C3079" s="365">
        <v>45815</v>
      </c>
      <c r="D3079" s="68" t="s">
        <v>1743</v>
      </c>
      <c r="E3079" s="68" t="s">
        <v>1977</v>
      </c>
      <c r="F3079" s="68" t="s">
        <v>8412</v>
      </c>
      <c r="G3079" s="366">
        <v>0.82638888888888884</v>
      </c>
      <c r="H3079" s="366">
        <v>1.0069444444444444</v>
      </c>
      <c r="I3079" s="68" t="s">
        <v>8415</v>
      </c>
      <c r="J3079" s="68" t="s">
        <v>8416</v>
      </c>
      <c r="K3079" s="68" t="s">
        <v>7968</v>
      </c>
    </row>
    <row r="3080" spans="2:11" ht="14.25" hidden="1" customHeight="1">
      <c r="B3080" s="364">
        <v>45844</v>
      </c>
      <c r="C3080" s="365">
        <v>45815</v>
      </c>
      <c r="D3080" s="68" t="s">
        <v>1874</v>
      </c>
      <c r="E3080" s="68" t="s">
        <v>2004</v>
      </c>
      <c r="F3080" s="68" t="s">
        <v>8373</v>
      </c>
      <c r="G3080" s="366">
        <v>0.91666666666666663</v>
      </c>
      <c r="H3080" s="366">
        <v>6.25E-2</v>
      </c>
      <c r="I3080" s="68" t="s">
        <v>8417</v>
      </c>
      <c r="J3080" s="68" t="s">
        <v>8418</v>
      </c>
      <c r="K3080" s="68" t="s">
        <v>7968</v>
      </c>
    </row>
    <row r="3081" spans="2:11" ht="14.25" hidden="1" customHeight="1">
      <c r="B3081" s="364">
        <v>45844</v>
      </c>
      <c r="C3081" s="365">
        <v>45815</v>
      </c>
      <c r="D3081" s="68" t="s">
        <v>1726</v>
      </c>
      <c r="E3081" s="68" t="s">
        <v>1977</v>
      </c>
      <c r="F3081" s="68" t="s">
        <v>8373</v>
      </c>
      <c r="G3081" s="366">
        <v>0.875</v>
      </c>
      <c r="H3081" s="366">
        <v>8.3333333333333329E-2</v>
      </c>
      <c r="I3081" s="68" t="s">
        <v>8419</v>
      </c>
      <c r="J3081" s="68" t="s">
        <v>8420</v>
      </c>
      <c r="K3081" s="68" t="s">
        <v>7968</v>
      </c>
    </row>
    <row r="3082" spans="2:11" ht="14.25" hidden="1" customHeight="1">
      <c r="B3082" s="364">
        <v>45844</v>
      </c>
      <c r="C3082" s="365">
        <v>45845</v>
      </c>
      <c r="D3082" s="68" t="s">
        <v>94</v>
      </c>
      <c r="E3082" s="68" t="s">
        <v>1977</v>
      </c>
      <c r="F3082" s="68" t="s">
        <v>8373</v>
      </c>
      <c r="G3082" s="366">
        <v>4.1666666666666664E-2</v>
      </c>
      <c r="H3082" s="366">
        <v>0.1111111111111111</v>
      </c>
      <c r="I3082" s="68" t="s">
        <v>8421</v>
      </c>
      <c r="J3082" s="68" t="s">
        <v>8422</v>
      </c>
      <c r="K3082" s="68" t="s">
        <v>8423</v>
      </c>
    </row>
    <row r="3083" spans="2:11" ht="14.25" hidden="1" customHeight="1">
      <c r="B3083" s="364">
        <v>45844</v>
      </c>
      <c r="C3083" s="365">
        <v>45815</v>
      </c>
      <c r="D3083" s="68" t="s">
        <v>213</v>
      </c>
      <c r="E3083" s="68" t="s">
        <v>1977</v>
      </c>
      <c r="F3083" s="68" t="s">
        <v>8412</v>
      </c>
      <c r="G3083" s="366">
        <v>0.875</v>
      </c>
      <c r="H3083" s="366">
        <v>0.125</v>
      </c>
      <c r="I3083" s="68" t="s">
        <v>8424</v>
      </c>
      <c r="J3083" s="68" t="s">
        <v>8425</v>
      </c>
      <c r="K3083" s="68" t="s">
        <v>8182</v>
      </c>
    </row>
    <row r="3084" spans="2:11" ht="14.25" hidden="1" customHeight="1">
      <c r="B3084" s="364">
        <v>45844</v>
      </c>
      <c r="C3084" s="365">
        <v>45845</v>
      </c>
      <c r="D3084" s="68" t="s">
        <v>1745</v>
      </c>
      <c r="E3084" s="68" t="s">
        <v>1977</v>
      </c>
      <c r="F3084" s="68" t="s">
        <v>8373</v>
      </c>
      <c r="G3084" s="366">
        <v>0.14583333333333334</v>
      </c>
      <c r="H3084" s="366">
        <v>0.1736111111111111</v>
      </c>
      <c r="I3084" s="68" t="s">
        <v>8426</v>
      </c>
      <c r="J3084" s="68" t="s">
        <v>8427</v>
      </c>
      <c r="K3084" s="68" t="s">
        <v>8182</v>
      </c>
    </row>
    <row r="3085" spans="2:11" ht="14.25" hidden="1" customHeight="1">
      <c r="B3085" s="364">
        <v>45844</v>
      </c>
      <c r="C3085" s="365">
        <v>45845</v>
      </c>
      <c r="D3085" s="68" t="s">
        <v>1749</v>
      </c>
      <c r="E3085" s="68" t="s">
        <v>1977</v>
      </c>
      <c r="F3085" s="68" t="s">
        <v>8373</v>
      </c>
      <c r="G3085" s="366">
        <v>0.1388888888888889</v>
      </c>
      <c r="H3085" s="366">
        <v>0.16666666666666666</v>
      </c>
      <c r="I3085" s="68" t="s">
        <v>5477</v>
      </c>
      <c r="J3085" s="68" t="s">
        <v>8428</v>
      </c>
      <c r="K3085" s="68" t="s">
        <v>8423</v>
      </c>
    </row>
    <row r="3086" spans="2:11" ht="14.25" hidden="1" customHeight="1">
      <c r="B3086" s="364">
        <v>45844</v>
      </c>
      <c r="C3086" s="365">
        <v>45845</v>
      </c>
      <c r="D3086" s="68" t="s">
        <v>1872</v>
      </c>
      <c r="E3086" s="68" t="s">
        <v>2004</v>
      </c>
      <c r="F3086" s="68">
        <v>0</v>
      </c>
      <c r="G3086" s="366">
        <v>0.16666666666666666</v>
      </c>
      <c r="H3086" s="366">
        <v>0.20833333333333334</v>
      </c>
      <c r="I3086" s="68" t="s">
        <v>8429</v>
      </c>
      <c r="J3086" s="68" t="s">
        <v>8430</v>
      </c>
      <c r="K3086" s="68" t="s">
        <v>2022</v>
      </c>
    </row>
    <row r="3087" spans="2:11" ht="14.25" hidden="1" customHeight="1">
      <c r="B3087" s="364">
        <v>45845</v>
      </c>
      <c r="C3087" s="365">
        <v>45815</v>
      </c>
      <c r="D3087" s="68" t="s">
        <v>98</v>
      </c>
      <c r="E3087" s="68" t="s">
        <v>1977</v>
      </c>
      <c r="F3087" s="68">
        <v>14669</v>
      </c>
      <c r="G3087" s="366">
        <v>0.25</v>
      </c>
      <c r="H3087" s="366">
        <v>0.77083333333333337</v>
      </c>
      <c r="I3087" s="68" t="s">
        <v>8431</v>
      </c>
      <c r="J3087" s="68" t="s">
        <v>8432</v>
      </c>
      <c r="K3087" s="68" t="s">
        <v>8433</v>
      </c>
    </row>
    <row r="3088" spans="2:11" ht="14.25" hidden="1" customHeight="1">
      <c r="B3088" s="364">
        <v>45845</v>
      </c>
      <c r="C3088" s="365">
        <v>45845</v>
      </c>
      <c r="D3088" s="68" t="s">
        <v>99</v>
      </c>
      <c r="E3088" s="68" t="s">
        <v>1977</v>
      </c>
      <c r="F3088" s="68">
        <v>14091</v>
      </c>
      <c r="G3088" s="366">
        <v>0.54374999999999996</v>
      </c>
      <c r="H3088" s="366">
        <v>0.55208333333333337</v>
      </c>
      <c r="I3088" s="68" t="s">
        <v>8434</v>
      </c>
      <c r="J3088" s="68" t="s">
        <v>8435</v>
      </c>
      <c r="K3088" s="68" t="s">
        <v>8433</v>
      </c>
    </row>
    <row r="3089" spans="2:11" ht="14.25" hidden="1" customHeight="1">
      <c r="B3089" s="364">
        <v>45845</v>
      </c>
      <c r="C3089" s="365">
        <v>45845</v>
      </c>
      <c r="D3089" s="68" t="s">
        <v>103</v>
      </c>
      <c r="E3089" s="68" t="s">
        <v>1977</v>
      </c>
      <c r="F3089" s="68">
        <v>14424</v>
      </c>
      <c r="G3089" s="366">
        <v>0.54791666666666672</v>
      </c>
      <c r="H3089" s="366">
        <v>0.55625000000000002</v>
      </c>
      <c r="I3089" s="68" t="s">
        <v>4879</v>
      </c>
      <c r="J3089" s="68" t="s">
        <v>3253</v>
      </c>
      <c r="K3089" s="68" t="s">
        <v>8433</v>
      </c>
    </row>
    <row r="3090" spans="2:11" ht="14.25" hidden="1" customHeight="1">
      <c r="B3090" s="364">
        <v>45845</v>
      </c>
      <c r="C3090" s="365">
        <v>45845</v>
      </c>
      <c r="D3090" s="68" t="s">
        <v>102</v>
      </c>
      <c r="E3090" s="68" t="s">
        <v>1977</v>
      </c>
      <c r="F3090" s="68">
        <v>14089</v>
      </c>
      <c r="G3090" s="366">
        <v>0.25</v>
      </c>
      <c r="H3090" s="366">
        <v>0.59375</v>
      </c>
      <c r="I3090" s="68" t="s">
        <v>8436</v>
      </c>
      <c r="J3090" s="68" t="s">
        <v>8437</v>
      </c>
      <c r="K3090" s="68" t="s">
        <v>8438</v>
      </c>
    </row>
    <row r="3091" spans="2:11" ht="14.25" hidden="1" customHeight="1">
      <c r="B3091" s="364">
        <v>45845</v>
      </c>
      <c r="C3091" s="365">
        <v>45845</v>
      </c>
      <c r="D3091" s="68" t="s">
        <v>1836</v>
      </c>
      <c r="E3091" s="68" t="s">
        <v>1987</v>
      </c>
      <c r="F3091" s="68">
        <v>7248</v>
      </c>
      <c r="G3091" s="366">
        <v>0.58333333333333337</v>
      </c>
      <c r="H3091" s="366">
        <v>0.60763888888888884</v>
      </c>
      <c r="I3091" s="68" t="s">
        <v>1991</v>
      </c>
      <c r="J3091" s="68" t="s">
        <v>4302</v>
      </c>
      <c r="K3091" s="68" t="s">
        <v>8439</v>
      </c>
    </row>
    <row r="3092" spans="2:11" ht="14.25" hidden="1" customHeight="1">
      <c r="B3092" s="364">
        <v>45845</v>
      </c>
      <c r="C3092" s="365">
        <v>45845</v>
      </c>
      <c r="D3092" s="68" t="s">
        <v>1802</v>
      </c>
      <c r="E3092" s="68" t="s">
        <v>1987</v>
      </c>
      <c r="F3092" s="68">
        <v>12403</v>
      </c>
      <c r="G3092" s="366">
        <v>0.58333333333333337</v>
      </c>
      <c r="H3092" s="366">
        <v>0.70625000000000004</v>
      </c>
      <c r="I3092" s="68" t="s">
        <v>8440</v>
      </c>
      <c r="J3092" s="68" t="s">
        <v>8441</v>
      </c>
      <c r="K3092" s="68" t="s">
        <v>8442</v>
      </c>
    </row>
    <row r="3093" spans="2:11" ht="14.25" hidden="1" customHeight="1">
      <c r="B3093" s="364">
        <v>45845</v>
      </c>
      <c r="C3093" s="365">
        <v>45845</v>
      </c>
      <c r="D3093" s="68" t="s">
        <v>102</v>
      </c>
      <c r="E3093" s="68" t="s">
        <v>1977</v>
      </c>
      <c r="F3093" s="68">
        <v>14091</v>
      </c>
      <c r="G3093" s="366">
        <v>0.64583333333333337</v>
      </c>
      <c r="H3093" s="366">
        <v>0.70972222222222225</v>
      </c>
      <c r="I3093" s="68" t="s">
        <v>8443</v>
      </c>
      <c r="J3093" s="68" t="s">
        <v>8444</v>
      </c>
      <c r="K3093" s="68" t="s">
        <v>8445</v>
      </c>
    </row>
    <row r="3094" spans="2:11" ht="14.25" hidden="1" customHeight="1">
      <c r="B3094" s="364">
        <v>45845</v>
      </c>
      <c r="C3094" s="365">
        <v>45845</v>
      </c>
      <c r="D3094" s="68" t="s">
        <v>1865</v>
      </c>
      <c r="E3094" s="68" t="s">
        <v>2004</v>
      </c>
      <c r="F3094" s="68">
        <v>0</v>
      </c>
      <c r="G3094" s="366">
        <v>0.29166666666666669</v>
      </c>
      <c r="H3094" s="366">
        <v>0.63888888888888884</v>
      </c>
      <c r="I3094" s="68" t="s">
        <v>8446</v>
      </c>
      <c r="J3094" s="68" t="s">
        <v>8447</v>
      </c>
      <c r="K3094" s="68" t="s">
        <v>8448</v>
      </c>
    </row>
    <row r="3095" spans="2:11" ht="14.25" hidden="1" customHeight="1">
      <c r="B3095" s="364">
        <v>45845</v>
      </c>
      <c r="C3095" s="365">
        <v>45845</v>
      </c>
      <c r="D3095" s="68" t="s">
        <v>92</v>
      </c>
      <c r="E3095" s="68" t="s">
        <v>1977</v>
      </c>
      <c r="F3095" s="68">
        <v>14645</v>
      </c>
      <c r="G3095" s="366">
        <v>0.29166666666666669</v>
      </c>
      <c r="H3095" s="366">
        <v>0.70833333333333337</v>
      </c>
      <c r="I3095" s="68" t="s">
        <v>8449</v>
      </c>
      <c r="J3095" s="68" t="s">
        <v>8450</v>
      </c>
      <c r="K3095" s="68" t="s">
        <v>8451</v>
      </c>
    </row>
    <row r="3096" spans="2:11" ht="14.25" hidden="1" customHeight="1">
      <c r="B3096" s="364">
        <v>45846</v>
      </c>
      <c r="C3096" s="365">
        <v>45876</v>
      </c>
      <c r="D3096" s="68" t="s">
        <v>1833</v>
      </c>
      <c r="E3096" s="68" t="s">
        <v>1987</v>
      </c>
      <c r="F3096" s="68">
        <v>6548</v>
      </c>
      <c r="G3096" s="366">
        <v>0.37916666666666665</v>
      </c>
      <c r="H3096" s="366">
        <v>0.43263888888888891</v>
      </c>
      <c r="I3096" s="68" t="s">
        <v>1230</v>
      </c>
      <c r="J3096" s="68" t="s">
        <v>3100</v>
      </c>
      <c r="K3096" s="68" t="s">
        <v>8452</v>
      </c>
    </row>
    <row r="3097" spans="2:11" ht="14.25" hidden="1" customHeight="1">
      <c r="B3097" s="364">
        <v>45846</v>
      </c>
      <c r="C3097" s="365">
        <v>45876</v>
      </c>
      <c r="D3097" s="68" t="s">
        <v>1789</v>
      </c>
      <c r="E3097" s="68" t="s">
        <v>1987</v>
      </c>
      <c r="F3097" s="68">
        <v>12389</v>
      </c>
      <c r="G3097" s="366">
        <v>0.44444444444444442</v>
      </c>
      <c r="H3097" s="366">
        <v>0.45833333333333331</v>
      </c>
      <c r="I3097" s="68" t="s">
        <v>8453</v>
      </c>
      <c r="J3097" s="68" t="s">
        <v>8454</v>
      </c>
      <c r="K3097" s="68" t="s">
        <v>5892</v>
      </c>
    </row>
    <row r="3098" spans="2:11" ht="14.25" hidden="1" customHeight="1">
      <c r="B3098" s="364">
        <v>45846</v>
      </c>
      <c r="C3098" s="365">
        <v>45876</v>
      </c>
      <c r="D3098" s="68" t="s">
        <v>1736</v>
      </c>
      <c r="E3098" s="68" t="s">
        <v>1977</v>
      </c>
      <c r="F3098" s="68">
        <v>11406</v>
      </c>
      <c r="G3098" s="366">
        <v>0.4513888888888889</v>
      </c>
      <c r="H3098" s="366">
        <v>0.45694444444444443</v>
      </c>
      <c r="I3098" s="68" t="s">
        <v>8455</v>
      </c>
      <c r="J3098" s="68" t="s">
        <v>8456</v>
      </c>
      <c r="K3098" s="68" t="s">
        <v>3199</v>
      </c>
    </row>
    <row r="3099" spans="2:11" ht="14.25" hidden="1" customHeight="1">
      <c r="B3099" s="364">
        <v>45846</v>
      </c>
      <c r="C3099" s="365">
        <v>45876</v>
      </c>
      <c r="D3099" s="68" t="s">
        <v>1835</v>
      </c>
      <c r="E3099" s="68" t="s">
        <v>1987</v>
      </c>
      <c r="F3099" s="68">
        <v>6574</v>
      </c>
      <c r="G3099" s="366">
        <v>0.41666666666666669</v>
      </c>
      <c r="H3099" s="366">
        <v>0.61111111111111116</v>
      </c>
      <c r="I3099" s="68" t="s">
        <v>2421</v>
      </c>
      <c r="J3099" s="68" t="s">
        <v>8457</v>
      </c>
      <c r="K3099" s="68" t="s">
        <v>8458</v>
      </c>
    </row>
    <row r="3100" spans="2:11" ht="14.25" hidden="1" customHeight="1">
      <c r="B3100" s="364">
        <v>45846</v>
      </c>
      <c r="C3100" s="365">
        <v>45876</v>
      </c>
      <c r="D3100" s="68" t="s">
        <v>1804</v>
      </c>
      <c r="E3100" s="68" t="s">
        <v>1987</v>
      </c>
      <c r="F3100" s="68">
        <v>6574</v>
      </c>
      <c r="G3100" s="366">
        <v>0.45</v>
      </c>
      <c r="H3100" s="366">
        <v>0.625</v>
      </c>
      <c r="I3100" s="68" t="s">
        <v>8459</v>
      </c>
      <c r="J3100" s="68" t="s">
        <v>8460</v>
      </c>
      <c r="K3100" s="68" t="s">
        <v>5892</v>
      </c>
    </row>
    <row r="3101" spans="2:11" ht="14.25" hidden="1" customHeight="1">
      <c r="B3101" s="364">
        <v>45846</v>
      </c>
      <c r="C3101" s="365">
        <v>45876</v>
      </c>
      <c r="D3101" s="68" t="s">
        <v>1849</v>
      </c>
      <c r="E3101" s="68" t="s">
        <v>2004</v>
      </c>
      <c r="F3101" s="68">
        <v>5762</v>
      </c>
      <c r="G3101" s="366">
        <v>0.33333333333333331</v>
      </c>
      <c r="H3101" s="366">
        <v>0.58333333333333337</v>
      </c>
      <c r="I3101" s="68" t="s">
        <v>2014</v>
      </c>
      <c r="J3101" s="68" t="s">
        <v>8461</v>
      </c>
      <c r="K3101" s="68" t="s">
        <v>8462</v>
      </c>
    </row>
    <row r="3102" spans="2:11" ht="14.25" hidden="1" customHeight="1">
      <c r="B3102" s="364">
        <v>45846</v>
      </c>
      <c r="C3102" s="365">
        <v>45876</v>
      </c>
      <c r="D3102" s="68" t="s">
        <v>1839</v>
      </c>
      <c r="E3102" s="68" t="s">
        <v>2004</v>
      </c>
      <c r="F3102" s="68">
        <v>5842</v>
      </c>
      <c r="G3102" s="366">
        <v>0.46527777777777779</v>
      </c>
      <c r="H3102" s="366">
        <v>0.60416666666666663</v>
      </c>
      <c r="I3102" s="68" t="s">
        <v>8463</v>
      </c>
      <c r="J3102" s="68" t="s">
        <v>8464</v>
      </c>
      <c r="K3102" s="68" t="s">
        <v>8465</v>
      </c>
    </row>
    <row r="3103" spans="2:11" ht="14.25" hidden="1" customHeight="1">
      <c r="B3103" s="364">
        <v>45846</v>
      </c>
      <c r="C3103" s="365">
        <v>45876</v>
      </c>
      <c r="D3103" s="68" t="s">
        <v>104</v>
      </c>
      <c r="E3103" s="68" t="s">
        <v>1977</v>
      </c>
      <c r="F3103" s="68">
        <v>14420</v>
      </c>
      <c r="G3103" s="366">
        <v>0.47916666666666669</v>
      </c>
      <c r="H3103" s="366">
        <v>0.58333333333333337</v>
      </c>
      <c r="I3103" s="68" t="s">
        <v>8466</v>
      </c>
      <c r="J3103" s="68" t="s">
        <v>8467</v>
      </c>
      <c r="K3103" s="68" t="s">
        <v>8468</v>
      </c>
    </row>
    <row r="3104" spans="2:11" ht="14.25" hidden="1" customHeight="1">
      <c r="B3104" s="364">
        <v>45846</v>
      </c>
      <c r="C3104" s="365">
        <v>45876</v>
      </c>
      <c r="D3104" s="68" t="s">
        <v>89</v>
      </c>
      <c r="E3104" s="68" t="s">
        <v>1977</v>
      </c>
      <c r="F3104" s="68">
        <v>1202</v>
      </c>
      <c r="G3104" s="366">
        <v>0.46875</v>
      </c>
      <c r="H3104" s="366">
        <v>0.5708333333333333</v>
      </c>
      <c r="I3104" s="68" t="s">
        <v>8469</v>
      </c>
      <c r="J3104" s="68" t="s">
        <v>8470</v>
      </c>
      <c r="K3104" s="68" t="s">
        <v>8471</v>
      </c>
    </row>
    <row r="3105" spans="2:11" ht="14.25" hidden="1" customHeight="1">
      <c r="B3105" s="364">
        <v>45846</v>
      </c>
      <c r="C3105" s="365">
        <v>45876</v>
      </c>
      <c r="D3105" s="68" t="s">
        <v>88</v>
      </c>
      <c r="E3105" s="68" t="s">
        <v>1977</v>
      </c>
      <c r="F3105" s="68">
        <v>14.749000000000001</v>
      </c>
      <c r="G3105" s="366">
        <v>0.625</v>
      </c>
      <c r="H3105" s="366">
        <v>0.66666666666666663</v>
      </c>
      <c r="I3105" s="68" t="s">
        <v>7708</v>
      </c>
      <c r="J3105" s="68" t="s">
        <v>8472</v>
      </c>
      <c r="K3105" s="68" t="s">
        <v>8473</v>
      </c>
    </row>
    <row r="3106" spans="2:11" ht="14.25" hidden="1" customHeight="1">
      <c r="B3106" s="364">
        <v>45846</v>
      </c>
      <c r="C3106" s="365">
        <v>45876</v>
      </c>
      <c r="D3106" s="68" t="s">
        <v>1726</v>
      </c>
      <c r="E3106" s="68" t="s">
        <v>1977</v>
      </c>
      <c r="F3106" s="68">
        <v>15696</v>
      </c>
      <c r="G3106" s="366">
        <v>0.56319444444444444</v>
      </c>
      <c r="H3106" s="366">
        <v>0.62222222222222223</v>
      </c>
      <c r="I3106" s="68" t="s">
        <v>8474</v>
      </c>
      <c r="J3106" s="68" t="s">
        <v>8475</v>
      </c>
      <c r="K3106" s="68" t="s">
        <v>2163</v>
      </c>
    </row>
    <row r="3107" spans="2:11" ht="14.25" hidden="1" customHeight="1">
      <c r="B3107" s="364">
        <v>45846</v>
      </c>
      <c r="C3107" s="365">
        <v>45876</v>
      </c>
      <c r="D3107" s="68" t="s">
        <v>1765</v>
      </c>
      <c r="E3107" s="68" t="s">
        <v>1977</v>
      </c>
      <c r="F3107" s="68">
        <v>14002</v>
      </c>
      <c r="G3107" s="366">
        <v>0.375</v>
      </c>
      <c r="H3107" s="366">
        <v>0.50347222222222221</v>
      </c>
      <c r="I3107" s="68" t="s">
        <v>7923</v>
      </c>
      <c r="J3107" s="68" t="s">
        <v>8476</v>
      </c>
      <c r="K3107" s="68" t="s">
        <v>2163</v>
      </c>
    </row>
    <row r="3108" spans="2:11" ht="14.25" hidden="1" customHeight="1">
      <c r="B3108" s="364">
        <v>45846</v>
      </c>
      <c r="C3108" s="365">
        <v>45876</v>
      </c>
      <c r="D3108" s="68" t="s">
        <v>1759</v>
      </c>
      <c r="E3108" s="68" t="s">
        <v>1977</v>
      </c>
      <c r="F3108" s="68">
        <v>15087</v>
      </c>
      <c r="G3108" s="366">
        <v>0.37152777777777779</v>
      </c>
      <c r="H3108" s="366">
        <v>0.64027777777777772</v>
      </c>
      <c r="I3108" s="68" t="s">
        <v>7923</v>
      </c>
      <c r="J3108" s="68" t="s">
        <v>8477</v>
      </c>
      <c r="K3108" s="68" t="s">
        <v>2163</v>
      </c>
    </row>
    <row r="3109" spans="2:11" ht="14.25" hidden="1" customHeight="1">
      <c r="B3109" s="364">
        <v>45846</v>
      </c>
      <c r="C3109" s="365">
        <v>45876</v>
      </c>
      <c r="D3109" s="68" t="s">
        <v>216</v>
      </c>
      <c r="E3109" s="68" t="s">
        <v>1977</v>
      </c>
      <c r="F3109" s="68">
        <v>12331</v>
      </c>
      <c r="G3109" s="366">
        <v>0.35416666666666669</v>
      </c>
      <c r="H3109" s="366">
        <v>0.65277777777777779</v>
      </c>
      <c r="I3109" s="68" t="s">
        <v>7923</v>
      </c>
      <c r="J3109" s="68" t="s">
        <v>8478</v>
      </c>
      <c r="K3109" s="68" t="s">
        <v>2163</v>
      </c>
    </row>
    <row r="3110" spans="2:11" ht="14.25" hidden="1" customHeight="1">
      <c r="B3110" s="364">
        <v>45847</v>
      </c>
      <c r="C3110" s="365">
        <v>45907</v>
      </c>
      <c r="D3110" s="68" t="s">
        <v>1867</v>
      </c>
      <c r="E3110" s="68" t="s">
        <v>2004</v>
      </c>
      <c r="F3110" s="68" t="s">
        <v>8479</v>
      </c>
      <c r="G3110" s="366">
        <v>0.375</v>
      </c>
      <c r="H3110" s="366">
        <v>0.43055555555555558</v>
      </c>
      <c r="I3110" s="68" t="s">
        <v>8480</v>
      </c>
      <c r="J3110" s="68" t="s">
        <v>8481</v>
      </c>
      <c r="K3110" s="68" t="s">
        <v>8482</v>
      </c>
    </row>
    <row r="3111" spans="2:11" ht="14.25" hidden="1" customHeight="1">
      <c r="B3111" s="364">
        <v>45847</v>
      </c>
      <c r="C3111" s="365">
        <v>45907</v>
      </c>
      <c r="D3111" s="68" t="s">
        <v>1862</v>
      </c>
      <c r="E3111" s="68" t="s">
        <v>2004</v>
      </c>
      <c r="F3111" s="68">
        <v>5257</v>
      </c>
      <c r="G3111" s="366">
        <v>0.29166666666666669</v>
      </c>
      <c r="H3111" s="366">
        <v>0.42916666666666664</v>
      </c>
      <c r="I3111" s="68" t="s">
        <v>8483</v>
      </c>
      <c r="J3111" s="68" t="s">
        <v>8484</v>
      </c>
      <c r="K3111" s="68" t="s">
        <v>8485</v>
      </c>
    </row>
    <row r="3112" spans="2:11" ht="14.25" hidden="1" customHeight="1">
      <c r="B3112" s="364">
        <v>45847</v>
      </c>
      <c r="C3112" s="365">
        <v>45907</v>
      </c>
      <c r="D3112" s="68" t="s">
        <v>221</v>
      </c>
      <c r="E3112" s="68" t="s">
        <v>1977</v>
      </c>
      <c r="F3112" s="68">
        <v>10649</v>
      </c>
      <c r="G3112" s="366">
        <v>0.4826388888888889</v>
      </c>
      <c r="H3112" s="366">
        <v>0.58263888888888893</v>
      </c>
      <c r="I3112" s="68" t="s">
        <v>8486</v>
      </c>
      <c r="J3112" s="68" t="s">
        <v>8487</v>
      </c>
      <c r="K3112" s="68" t="s">
        <v>8488</v>
      </c>
    </row>
    <row r="3113" spans="2:11" ht="14.25" hidden="1" customHeight="1">
      <c r="B3113" s="364">
        <v>45847</v>
      </c>
      <c r="C3113" s="365">
        <v>45907</v>
      </c>
      <c r="D3113" s="68" t="s">
        <v>88</v>
      </c>
      <c r="E3113" s="68" t="s">
        <v>1977</v>
      </c>
      <c r="F3113" s="68">
        <v>14765</v>
      </c>
      <c r="G3113" s="366">
        <v>0.58194444444444449</v>
      </c>
      <c r="H3113" s="366">
        <v>0.62638888888888888</v>
      </c>
      <c r="I3113" s="68" t="s">
        <v>597</v>
      </c>
      <c r="J3113" s="68" t="s">
        <v>8489</v>
      </c>
      <c r="K3113" s="68" t="s">
        <v>2382</v>
      </c>
    </row>
    <row r="3114" spans="2:11" ht="14.25" hidden="1" customHeight="1">
      <c r="B3114" s="364">
        <v>45847</v>
      </c>
      <c r="C3114" s="365">
        <v>45907</v>
      </c>
      <c r="D3114" s="68" t="s">
        <v>1744</v>
      </c>
      <c r="E3114" s="68" t="s">
        <v>1977</v>
      </c>
      <c r="F3114" s="68">
        <v>13496</v>
      </c>
      <c r="G3114" s="366">
        <v>0.56944444444444442</v>
      </c>
      <c r="H3114" s="366">
        <v>0.63194444444444442</v>
      </c>
      <c r="I3114" s="68" t="s">
        <v>8490</v>
      </c>
      <c r="J3114" s="68" t="s">
        <v>8491</v>
      </c>
      <c r="K3114" s="68" t="s">
        <v>8492</v>
      </c>
    </row>
    <row r="3115" spans="2:11" ht="14.25" hidden="1" customHeight="1">
      <c r="B3115" s="364">
        <v>45847</v>
      </c>
      <c r="C3115" s="365">
        <v>45907</v>
      </c>
      <c r="D3115" s="68" t="s">
        <v>1846</v>
      </c>
      <c r="E3115" s="68" t="s">
        <v>2004</v>
      </c>
      <c r="F3115" s="68">
        <v>4146</v>
      </c>
      <c r="G3115" s="366">
        <v>0.5625</v>
      </c>
      <c r="H3115" s="366">
        <v>0.66666666666666663</v>
      </c>
      <c r="I3115" s="68" t="s">
        <v>8493</v>
      </c>
      <c r="J3115" s="68" t="s">
        <v>8494</v>
      </c>
      <c r="K3115" s="68" t="s">
        <v>4006</v>
      </c>
    </row>
    <row r="3116" spans="2:11" ht="14.25" hidden="1" customHeight="1">
      <c r="B3116" s="364">
        <v>45847</v>
      </c>
      <c r="C3116" s="365">
        <v>45907</v>
      </c>
      <c r="D3116" s="68" t="s">
        <v>1802</v>
      </c>
      <c r="E3116" s="68" t="s">
        <v>1987</v>
      </c>
      <c r="F3116" s="68">
        <v>12242</v>
      </c>
      <c r="G3116" s="366">
        <v>0.16666666666666666</v>
      </c>
      <c r="H3116" s="366">
        <v>0.66666666666666663</v>
      </c>
      <c r="I3116" s="68" t="s">
        <v>3938</v>
      </c>
      <c r="J3116" s="68" t="s">
        <v>8495</v>
      </c>
      <c r="K3116" s="68" t="s">
        <v>8496</v>
      </c>
    </row>
    <row r="3117" spans="2:11" ht="14.25" hidden="1" customHeight="1">
      <c r="B3117" s="364">
        <v>45847</v>
      </c>
      <c r="C3117" s="365">
        <v>45907</v>
      </c>
      <c r="D3117" s="68" t="s">
        <v>1866</v>
      </c>
      <c r="E3117" s="68" t="s">
        <v>2004</v>
      </c>
      <c r="F3117" s="68">
        <v>4372</v>
      </c>
      <c r="G3117" s="366">
        <v>0.54166666666666663</v>
      </c>
      <c r="H3117" s="366">
        <v>0.60763888888888884</v>
      </c>
      <c r="I3117" s="68" t="s">
        <v>1230</v>
      </c>
      <c r="J3117" s="68" t="s">
        <v>8497</v>
      </c>
      <c r="K3117" s="68" t="s">
        <v>8498</v>
      </c>
    </row>
    <row r="3118" spans="2:11" ht="14.25" hidden="1" customHeight="1">
      <c r="B3118" s="364">
        <v>45847</v>
      </c>
      <c r="C3118" s="365">
        <v>45876</v>
      </c>
      <c r="D3118" s="68" t="s">
        <v>1749</v>
      </c>
      <c r="E3118" s="68" t="s">
        <v>1977</v>
      </c>
      <c r="F3118" s="68">
        <v>14800</v>
      </c>
      <c r="G3118" s="366">
        <v>0.79166666666666663</v>
      </c>
      <c r="H3118" s="366">
        <v>0.88055555555555554</v>
      </c>
      <c r="I3118" s="68" t="s">
        <v>8499</v>
      </c>
      <c r="J3118" s="68" t="s">
        <v>8500</v>
      </c>
      <c r="K3118" s="68" t="s">
        <v>2006</v>
      </c>
    </row>
    <row r="3119" spans="2:11" ht="14.25" hidden="1" customHeight="1">
      <c r="B3119" s="364">
        <v>45847</v>
      </c>
      <c r="C3119" s="365">
        <v>45907</v>
      </c>
      <c r="D3119" s="68" t="s">
        <v>90</v>
      </c>
      <c r="E3119" s="68" t="s">
        <v>1977</v>
      </c>
      <c r="F3119" s="68">
        <v>14669</v>
      </c>
      <c r="G3119" s="366">
        <v>0.34375</v>
      </c>
      <c r="H3119" s="366">
        <v>0.64583333333333337</v>
      </c>
      <c r="I3119" s="68" t="s">
        <v>8501</v>
      </c>
      <c r="J3119" s="68" t="s">
        <v>8502</v>
      </c>
      <c r="K3119" s="68" t="s">
        <v>6800</v>
      </c>
    </row>
    <row r="3120" spans="2:11" ht="14.25" hidden="1" customHeight="1">
      <c r="B3120" s="364">
        <v>45847</v>
      </c>
      <c r="C3120" s="365">
        <v>45876</v>
      </c>
      <c r="D3120" s="68" t="s">
        <v>102</v>
      </c>
      <c r="E3120" s="68" t="s">
        <v>1977</v>
      </c>
      <c r="F3120" s="68">
        <v>14101</v>
      </c>
      <c r="G3120" s="366">
        <v>0.79166666666666663</v>
      </c>
      <c r="H3120" s="366">
        <v>0.94097222222222221</v>
      </c>
      <c r="I3120" s="68" t="s">
        <v>8503</v>
      </c>
      <c r="J3120" s="68" t="s">
        <v>8504</v>
      </c>
      <c r="K3120" s="68" t="s">
        <v>2006</v>
      </c>
    </row>
    <row r="3121" spans="2:11" ht="14.25" hidden="1" customHeight="1">
      <c r="B3121" s="364">
        <v>45847</v>
      </c>
      <c r="C3121" s="365">
        <v>45876</v>
      </c>
      <c r="D3121" s="68" t="s">
        <v>99</v>
      </c>
      <c r="E3121" s="68" t="s">
        <v>1977</v>
      </c>
      <c r="F3121" s="68">
        <v>14104</v>
      </c>
      <c r="G3121" s="366">
        <v>0.79166666666666663</v>
      </c>
      <c r="H3121" s="366">
        <v>0</v>
      </c>
      <c r="I3121" s="68" t="s">
        <v>8505</v>
      </c>
      <c r="J3121" s="68" t="s">
        <v>8506</v>
      </c>
      <c r="K3121" s="68" t="s">
        <v>2006</v>
      </c>
    </row>
    <row r="3122" spans="2:11" ht="14.25" hidden="1" customHeight="1">
      <c r="B3122" s="364">
        <v>45847</v>
      </c>
      <c r="C3122" s="365">
        <v>45876</v>
      </c>
      <c r="D3122" s="68" t="s">
        <v>1740</v>
      </c>
      <c r="E3122" s="68" t="s">
        <v>1977</v>
      </c>
      <c r="F3122" s="68">
        <v>15135</v>
      </c>
      <c r="G3122" s="366">
        <v>0</v>
      </c>
      <c r="H3122" s="366">
        <v>0.1111111111111111</v>
      </c>
      <c r="I3122" s="68" t="s">
        <v>893</v>
      </c>
      <c r="J3122" s="68" t="s">
        <v>8507</v>
      </c>
      <c r="K3122" s="68" t="s">
        <v>2006</v>
      </c>
    </row>
    <row r="3123" spans="2:11" ht="14.25" hidden="1" customHeight="1">
      <c r="B3123" s="364">
        <v>45847</v>
      </c>
      <c r="C3123" s="365">
        <v>45876</v>
      </c>
      <c r="D3123" s="68" t="s">
        <v>1862</v>
      </c>
      <c r="E3123" s="68" t="s">
        <v>2004</v>
      </c>
      <c r="F3123" s="68">
        <v>0</v>
      </c>
      <c r="G3123" s="366">
        <v>0</v>
      </c>
      <c r="H3123" s="366">
        <v>0.15069444444444444</v>
      </c>
      <c r="I3123" s="68" t="s">
        <v>8499</v>
      </c>
      <c r="J3123" s="68" t="s">
        <v>8508</v>
      </c>
      <c r="K3123" s="68" t="s">
        <v>2006</v>
      </c>
    </row>
    <row r="3124" spans="2:11" ht="14.25" hidden="1" customHeight="1">
      <c r="B3124" s="364">
        <v>45847</v>
      </c>
      <c r="C3124" s="365">
        <v>45876</v>
      </c>
      <c r="D3124" s="68" t="s">
        <v>1850</v>
      </c>
      <c r="E3124" s="68" t="s">
        <v>2004</v>
      </c>
      <c r="F3124" s="68">
        <v>5696</v>
      </c>
      <c r="G3124" s="366">
        <v>0</v>
      </c>
      <c r="H3124" s="366">
        <v>0.2</v>
      </c>
      <c r="I3124" s="68" t="s">
        <v>8509</v>
      </c>
      <c r="J3124" s="68" t="s">
        <v>8510</v>
      </c>
      <c r="K3124" s="68" t="s">
        <v>2006</v>
      </c>
    </row>
    <row r="3125" spans="2:11" ht="14.25" hidden="1" customHeight="1">
      <c r="B3125" s="364">
        <v>45847</v>
      </c>
      <c r="C3125" s="365">
        <v>45907</v>
      </c>
      <c r="D3125" s="68" t="s">
        <v>1740</v>
      </c>
      <c r="E3125" s="68" t="s">
        <v>1977</v>
      </c>
      <c r="F3125" s="68">
        <v>15141</v>
      </c>
      <c r="G3125" s="366">
        <v>0.48125000000000001</v>
      </c>
      <c r="H3125" s="366">
        <v>0.5708333333333333</v>
      </c>
      <c r="I3125" s="68" t="s">
        <v>5063</v>
      </c>
      <c r="J3125" s="68" t="s">
        <v>3253</v>
      </c>
      <c r="K3125" s="68" t="s">
        <v>5068</v>
      </c>
    </row>
    <row r="3126" spans="2:11" ht="14.25" hidden="1" customHeight="1">
      <c r="B3126" s="364">
        <v>45847</v>
      </c>
      <c r="C3126" s="365">
        <v>45907</v>
      </c>
      <c r="D3126" s="68" t="s">
        <v>1785</v>
      </c>
      <c r="E3126" s="68" t="s">
        <v>1977</v>
      </c>
      <c r="F3126" s="68">
        <v>12486</v>
      </c>
      <c r="G3126" s="366">
        <v>0.45902777777777776</v>
      </c>
      <c r="H3126" s="366">
        <v>0.62916666666666665</v>
      </c>
      <c r="I3126" s="68" t="s">
        <v>8511</v>
      </c>
      <c r="J3126" s="68" t="s">
        <v>8512</v>
      </c>
      <c r="K3126" s="68" t="s">
        <v>8513</v>
      </c>
    </row>
    <row r="3127" spans="2:11" ht="14.25" hidden="1" customHeight="1">
      <c r="B3127" s="364">
        <v>45847</v>
      </c>
      <c r="C3127" s="365">
        <v>45907</v>
      </c>
      <c r="D3127" s="68" t="s">
        <v>1863</v>
      </c>
      <c r="E3127" s="68" t="s">
        <v>2004</v>
      </c>
      <c r="F3127" s="68">
        <v>4109</v>
      </c>
      <c r="G3127" s="366">
        <v>0.25</v>
      </c>
      <c r="H3127" s="366">
        <v>0.43125000000000002</v>
      </c>
      <c r="I3127" s="68" t="s">
        <v>8514</v>
      </c>
      <c r="J3127" s="68" t="s">
        <v>8515</v>
      </c>
      <c r="K3127" s="68" t="s">
        <v>5068</v>
      </c>
    </row>
    <row r="3128" spans="2:11" ht="14.25" hidden="1" customHeight="1">
      <c r="B3128" s="364">
        <v>45847</v>
      </c>
      <c r="C3128" s="365">
        <v>45907</v>
      </c>
      <c r="D3128" s="68" t="s">
        <v>1855</v>
      </c>
      <c r="E3128" s="68" t="s">
        <v>2004</v>
      </c>
      <c r="F3128" s="68" t="s">
        <v>379</v>
      </c>
      <c r="G3128" s="366">
        <v>0.83958333333333335</v>
      </c>
      <c r="H3128" s="366">
        <v>0.89097222222222228</v>
      </c>
      <c r="I3128" s="68" t="s">
        <v>8516</v>
      </c>
      <c r="J3128" s="68" t="s">
        <v>4495</v>
      </c>
      <c r="K3128" s="68" t="s">
        <v>8517</v>
      </c>
    </row>
    <row r="3129" spans="2:11" ht="14.25" hidden="1" customHeight="1">
      <c r="B3129" s="364">
        <v>45847</v>
      </c>
      <c r="C3129" s="365">
        <v>45968</v>
      </c>
      <c r="D3129" s="68" t="s">
        <v>1837</v>
      </c>
      <c r="E3129" s="68" t="s">
        <v>2004</v>
      </c>
      <c r="F3129" s="68" t="s">
        <v>379</v>
      </c>
      <c r="G3129" s="366">
        <v>8.5416666666666669E-2</v>
      </c>
      <c r="H3129" s="366">
        <v>0.1388888888888889</v>
      </c>
      <c r="I3129" s="68" t="s">
        <v>8518</v>
      </c>
      <c r="J3129" s="68" t="s">
        <v>8519</v>
      </c>
      <c r="K3129" s="68" t="s">
        <v>8517</v>
      </c>
    </row>
    <row r="3130" spans="2:11" ht="14.25" hidden="1" customHeight="1">
      <c r="B3130" s="364">
        <v>45847</v>
      </c>
      <c r="C3130" s="365">
        <v>45907</v>
      </c>
      <c r="D3130" s="68" t="s">
        <v>1848</v>
      </c>
      <c r="E3130" s="68" t="s">
        <v>2004</v>
      </c>
      <c r="F3130" s="68" t="s">
        <v>379</v>
      </c>
      <c r="G3130" s="366">
        <v>0.88888888888888884</v>
      </c>
      <c r="H3130" s="366">
        <v>0.2013888888888889</v>
      </c>
      <c r="I3130" s="68" t="s">
        <v>8520</v>
      </c>
      <c r="J3130" s="68" t="s">
        <v>8521</v>
      </c>
      <c r="K3130" s="68" t="s">
        <v>8522</v>
      </c>
    </row>
    <row r="3131" spans="2:11" ht="14.25" hidden="1" customHeight="1">
      <c r="B3131" s="364">
        <v>45847</v>
      </c>
      <c r="C3131" s="365">
        <v>45907</v>
      </c>
      <c r="D3131" s="68" t="s">
        <v>1882</v>
      </c>
      <c r="E3131" s="68" t="s">
        <v>2004</v>
      </c>
      <c r="F3131" s="68" t="s">
        <v>379</v>
      </c>
      <c r="G3131" s="366">
        <v>0.875</v>
      </c>
      <c r="H3131" s="366">
        <v>0.9555555555555556</v>
      </c>
      <c r="I3131" s="68" t="s">
        <v>2737</v>
      </c>
      <c r="J3131" s="68" t="s">
        <v>8523</v>
      </c>
      <c r="K3131" s="68" t="s">
        <v>8524</v>
      </c>
    </row>
    <row r="3132" spans="2:11" ht="14.25" hidden="1" customHeight="1">
      <c r="B3132" s="364">
        <v>45848</v>
      </c>
      <c r="C3132" s="365">
        <v>45937</v>
      </c>
      <c r="D3132" s="68" t="s">
        <v>213</v>
      </c>
      <c r="E3132" s="68" t="s">
        <v>1977</v>
      </c>
      <c r="F3132" s="68" t="s">
        <v>379</v>
      </c>
      <c r="G3132" s="366">
        <v>0.29166666666666669</v>
      </c>
      <c r="H3132" s="366">
        <v>0.375</v>
      </c>
      <c r="I3132" s="68" t="s">
        <v>8525</v>
      </c>
      <c r="J3132" s="68" t="s">
        <v>8526</v>
      </c>
      <c r="K3132" s="68" t="s">
        <v>3095</v>
      </c>
    </row>
    <row r="3133" spans="2:11" ht="14.25" hidden="1" customHeight="1">
      <c r="B3133" s="364">
        <v>45848</v>
      </c>
      <c r="C3133" s="365">
        <v>45937</v>
      </c>
      <c r="D3133" s="68" t="s">
        <v>4166</v>
      </c>
      <c r="E3133" s="68" t="s">
        <v>1977</v>
      </c>
      <c r="F3133" s="68" t="s">
        <v>379</v>
      </c>
      <c r="G3133" s="366">
        <v>0.29166666666666669</v>
      </c>
      <c r="H3133" s="366">
        <v>0.37152777777777779</v>
      </c>
      <c r="I3133" s="68" t="s">
        <v>8527</v>
      </c>
      <c r="J3133" s="68" t="s">
        <v>8528</v>
      </c>
      <c r="K3133" s="68" t="s">
        <v>8529</v>
      </c>
    </row>
    <row r="3134" spans="2:11" ht="14.25" hidden="1" customHeight="1">
      <c r="B3134" s="364">
        <v>45848</v>
      </c>
      <c r="C3134" s="365">
        <v>45937</v>
      </c>
      <c r="D3134" s="68" t="s">
        <v>1853</v>
      </c>
      <c r="E3134" s="68" t="s">
        <v>2004</v>
      </c>
      <c r="F3134" s="68" t="s">
        <v>379</v>
      </c>
      <c r="G3134" s="366">
        <v>0.29166666666666669</v>
      </c>
      <c r="H3134" s="366">
        <v>0.3576388888888889</v>
      </c>
      <c r="I3134" s="68" t="s">
        <v>8530</v>
      </c>
      <c r="J3134" s="68" t="s">
        <v>8531</v>
      </c>
      <c r="K3134" s="68" t="s">
        <v>2702</v>
      </c>
    </row>
    <row r="3135" spans="2:11" ht="14.25" hidden="1" customHeight="1">
      <c r="B3135" s="364">
        <v>45848</v>
      </c>
      <c r="C3135" s="365">
        <v>45937</v>
      </c>
      <c r="D3135" s="68" t="s">
        <v>1872</v>
      </c>
      <c r="E3135" s="68" t="s">
        <v>2004</v>
      </c>
      <c r="F3135" s="68" t="s">
        <v>379</v>
      </c>
      <c r="G3135" s="366">
        <v>0.29166666666666669</v>
      </c>
      <c r="H3135" s="366">
        <v>0.36458333333333331</v>
      </c>
      <c r="I3135" s="68" t="s">
        <v>8532</v>
      </c>
      <c r="J3135" s="68" t="s">
        <v>8533</v>
      </c>
      <c r="K3135" s="68" t="s">
        <v>2490</v>
      </c>
    </row>
    <row r="3136" spans="2:11" ht="14.25" hidden="1" customHeight="1">
      <c r="B3136" s="364">
        <v>45848</v>
      </c>
      <c r="C3136" s="365">
        <v>45937</v>
      </c>
      <c r="D3136" s="68" t="s">
        <v>1876</v>
      </c>
      <c r="E3136" s="68" t="s">
        <v>2004</v>
      </c>
      <c r="F3136" s="68">
        <v>4038</v>
      </c>
      <c r="G3136" s="366">
        <v>0.33680555555555558</v>
      </c>
      <c r="H3136" s="366">
        <v>0.43819444444444444</v>
      </c>
      <c r="I3136" s="68" t="s">
        <v>8534</v>
      </c>
      <c r="J3136" s="68" t="s">
        <v>8535</v>
      </c>
      <c r="K3136" s="68" t="s">
        <v>8536</v>
      </c>
    </row>
    <row r="3137" spans="2:11" ht="14.25" hidden="1" customHeight="1">
      <c r="B3137" s="364">
        <v>45848</v>
      </c>
      <c r="C3137" s="365">
        <v>45937</v>
      </c>
      <c r="D3137" s="68" t="s">
        <v>1831</v>
      </c>
      <c r="E3137" s="68" t="s">
        <v>1987</v>
      </c>
      <c r="F3137" s="68">
        <v>7129</v>
      </c>
      <c r="G3137" s="366">
        <v>0.34722222222222221</v>
      </c>
      <c r="H3137" s="366">
        <v>0.35416666666666669</v>
      </c>
      <c r="I3137" s="68" t="s">
        <v>8537</v>
      </c>
      <c r="J3137" s="68" t="s">
        <v>8538</v>
      </c>
      <c r="K3137" s="68" t="s">
        <v>4796</v>
      </c>
    </row>
    <row r="3138" spans="2:11" ht="14.25" hidden="1" customHeight="1">
      <c r="B3138" s="364">
        <v>45848</v>
      </c>
      <c r="C3138" s="365">
        <v>45937</v>
      </c>
      <c r="D3138" s="68" t="s">
        <v>1825</v>
      </c>
      <c r="E3138" s="68" t="s">
        <v>1987</v>
      </c>
      <c r="F3138" s="68">
        <v>4428</v>
      </c>
      <c r="G3138" s="366">
        <v>0.29166666666666669</v>
      </c>
      <c r="H3138" s="366">
        <v>0.44444444444444442</v>
      </c>
      <c r="I3138" s="68" t="s">
        <v>8539</v>
      </c>
      <c r="J3138" s="68" t="s">
        <v>8540</v>
      </c>
      <c r="K3138" s="68" t="s">
        <v>8541</v>
      </c>
    </row>
    <row r="3139" spans="2:11" ht="14.25" hidden="1" customHeight="1">
      <c r="B3139" s="364">
        <v>45848</v>
      </c>
      <c r="C3139" s="365">
        <v>45937</v>
      </c>
      <c r="D3139" s="68" t="s">
        <v>1848</v>
      </c>
      <c r="E3139" s="68" t="s">
        <v>2004</v>
      </c>
      <c r="F3139" s="68">
        <v>5616</v>
      </c>
      <c r="G3139" s="366">
        <v>0.29166666666666669</v>
      </c>
      <c r="H3139" s="366">
        <v>0.48194444444444445</v>
      </c>
      <c r="I3139" s="68" t="s">
        <v>8542</v>
      </c>
      <c r="J3139" s="68" t="s">
        <v>8543</v>
      </c>
      <c r="K3139" s="68" t="s">
        <v>8544</v>
      </c>
    </row>
    <row r="3140" spans="2:11" ht="14.25" hidden="1" customHeight="1">
      <c r="B3140" s="364">
        <v>45848</v>
      </c>
      <c r="C3140" s="365">
        <v>45937</v>
      </c>
      <c r="D3140" s="68" t="s">
        <v>1836</v>
      </c>
      <c r="E3140" s="68" t="s">
        <v>1987</v>
      </c>
      <c r="F3140" s="68">
        <v>7289</v>
      </c>
      <c r="G3140" s="366">
        <v>0.4465277777777778</v>
      </c>
      <c r="H3140" s="366">
        <v>0.56944444444444442</v>
      </c>
      <c r="I3140" s="68" t="s">
        <v>2678</v>
      </c>
      <c r="J3140" s="68" t="s">
        <v>7731</v>
      </c>
      <c r="K3140" s="68" t="s">
        <v>3101</v>
      </c>
    </row>
    <row r="3141" spans="2:11" ht="14.25" hidden="1" customHeight="1">
      <c r="B3141" s="364">
        <v>45848</v>
      </c>
      <c r="C3141" s="365">
        <v>45937</v>
      </c>
      <c r="D3141" s="68" t="s">
        <v>1762</v>
      </c>
      <c r="E3141" s="68" t="s">
        <v>1977</v>
      </c>
      <c r="F3141" s="68">
        <v>14534</v>
      </c>
      <c r="G3141" s="366">
        <v>0.57916666666666672</v>
      </c>
      <c r="H3141" s="366">
        <v>0.63472222222222219</v>
      </c>
      <c r="I3141" s="68" t="s">
        <v>8392</v>
      </c>
      <c r="J3141" s="68" t="s">
        <v>8545</v>
      </c>
      <c r="K3141" s="68" t="s">
        <v>5068</v>
      </c>
    </row>
    <row r="3142" spans="2:11" ht="14.25" hidden="1" customHeight="1">
      <c r="B3142" s="364">
        <v>45848</v>
      </c>
      <c r="C3142" s="365">
        <v>45937</v>
      </c>
      <c r="D3142" s="68" t="s">
        <v>8546</v>
      </c>
      <c r="E3142" s="68" t="s">
        <v>1977</v>
      </c>
      <c r="F3142" s="68">
        <v>14853</v>
      </c>
      <c r="G3142" s="366">
        <v>0.54861111111111116</v>
      </c>
      <c r="H3142" s="366">
        <v>0.62083333333333335</v>
      </c>
      <c r="I3142" s="68" t="s">
        <v>4879</v>
      </c>
      <c r="J3142" s="68" t="s">
        <v>8547</v>
      </c>
      <c r="K3142" s="68" t="s">
        <v>5068</v>
      </c>
    </row>
    <row r="3143" spans="2:11" ht="14.25" hidden="1" customHeight="1">
      <c r="B3143" s="364">
        <v>45848</v>
      </c>
      <c r="C3143" s="365">
        <v>45937</v>
      </c>
      <c r="D3143" s="68" t="s">
        <v>101</v>
      </c>
      <c r="E3143" s="68" t="s">
        <v>1977</v>
      </c>
      <c r="F3143" s="68">
        <v>12165</v>
      </c>
      <c r="G3143" s="366">
        <v>0.25</v>
      </c>
      <c r="H3143" s="366">
        <v>0.45208333333333334</v>
      </c>
      <c r="I3143" s="68" t="s">
        <v>8548</v>
      </c>
      <c r="J3143" s="68" t="s">
        <v>8549</v>
      </c>
      <c r="K3143" s="68" t="s">
        <v>5068</v>
      </c>
    </row>
    <row r="3144" spans="2:11" ht="14.25" hidden="1" customHeight="1">
      <c r="B3144" s="364">
        <v>45848</v>
      </c>
      <c r="C3144" s="365">
        <v>45937</v>
      </c>
      <c r="D3144" s="68" t="s">
        <v>94</v>
      </c>
      <c r="E3144" s="68" t="s">
        <v>1977</v>
      </c>
      <c r="F3144" s="68">
        <v>12005</v>
      </c>
      <c r="G3144" s="366">
        <v>0.4548611111111111</v>
      </c>
      <c r="H3144" s="366">
        <v>0.56874999999999998</v>
      </c>
      <c r="I3144" s="68" t="s">
        <v>8550</v>
      </c>
      <c r="J3144" s="68" t="s">
        <v>8551</v>
      </c>
      <c r="K3144" s="68" t="s">
        <v>5068</v>
      </c>
    </row>
    <row r="3145" spans="2:11" ht="14.25" hidden="1" customHeight="1">
      <c r="B3145" s="364">
        <v>45848</v>
      </c>
      <c r="C3145" s="365">
        <v>45937</v>
      </c>
      <c r="D3145" s="68" t="s">
        <v>1823</v>
      </c>
      <c r="E3145" s="68" t="s">
        <v>1987</v>
      </c>
      <c r="F3145" s="68">
        <v>7625</v>
      </c>
      <c r="G3145" s="366">
        <v>0.41666666666666669</v>
      </c>
      <c r="H3145" s="366">
        <v>0.60555555555555551</v>
      </c>
      <c r="I3145" s="68" t="s">
        <v>4922</v>
      </c>
      <c r="J3145" s="68" t="s">
        <v>8552</v>
      </c>
      <c r="K3145" s="68" t="s">
        <v>8553</v>
      </c>
    </row>
    <row r="3146" spans="2:11" ht="14.25" hidden="1" customHeight="1">
      <c r="B3146" s="364">
        <v>45848</v>
      </c>
      <c r="C3146" s="365">
        <v>45937</v>
      </c>
      <c r="D3146" s="68" t="s">
        <v>1833</v>
      </c>
      <c r="E3146" s="68" t="s">
        <v>1987</v>
      </c>
      <c r="F3146" s="68">
        <v>6589</v>
      </c>
      <c r="G3146" s="366">
        <v>0.62916666666666665</v>
      </c>
      <c r="H3146" s="366">
        <v>0.64375000000000004</v>
      </c>
      <c r="I3146" s="68" t="s">
        <v>8539</v>
      </c>
      <c r="J3146" s="68" t="s">
        <v>8554</v>
      </c>
      <c r="K3146" s="68" t="s">
        <v>8555</v>
      </c>
    </row>
    <row r="3147" spans="2:11" ht="14.25" hidden="1" customHeight="1">
      <c r="B3147" s="364">
        <v>45848</v>
      </c>
      <c r="C3147" s="365">
        <v>45937</v>
      </c>
      <c r="D3147" s="68" t="s">
        <v>1743</v>
      </c>
      <c r="E3147" s="68" t="s">
        <v>1977</v>
      </c>
      <c r="F3147" s="68">
        <v>13163</v>
      </c>
      <c r="G3147" s="366">
        <v>0.29166666666666669</v>
      </c>
      <c r="H3147" s="366">
        <v>0.67777777777777781</v>
      </c>
      <c r="I3147" s="68" t="s">
        <v>8556</v>
      </c>
      <c r="J3147" s="68" t="s">
        <v>8557</v>
      </c>
      <c r="K3147" s="68" t="s">
        <v>8558</v>
      </c>
    </row>
    <row r="3148" spans="2:11" ht="14.25" hidden="1" customHeight="1">
      <c r="B3148" s="364">
        <v>45848</v>
      </c>
      <c r="C3148" s="365">
        <v>45937</v>
      </c>
      <c r="D3148" s="68" t="s">
        <v>1844</v>
      </c>
      <c r="E3148" s="68" t="s">
        <v>2004</v>
      </c>
      <c r="F3148" s="68">
        <v>5620</v>
      </c>
      <c r="G3148" s="366">
        <v>0.29166666666666669</v>
      </c>
      <c r="H3148" s="366">
        <v>0.47916666666666669</v>
      </c>
      <c r="I3148" s="68" t="s">
        <v>8559</v>
      </c>
      <c r="J3148" s="68" t="s">
        <v>8560</v>
      </c>
      <c r="K3148" s="68" t="s">
        <v>8561</v>
      </c>
    </row>
    <row r="3149" spans="2:11" ht="14.25" hidden="1" customHeight="1">
      <c r="B3149" s="364">
        <v>45848</v>
      </c>
      <c r="C3149" s="365">
        <v>45937</v>
      </c>
      <c r="D3149" s="68" t="s">
        <v>1742</v>
      </c>
      <c r="E3149" s="68" t="s">
        <v>1977</v>
      </c>
      <c r="F3149" s="68">
        <v>14413</v>
      </c>
      <c r="G3149" s="366">
        <v>0.5625</v>
      </c>
      <c r="H3149" s="366">
        <v>0.66666666666666663</v>
      </c>
      <c r="I3149" s="68" t="s">
        <v>8562</v>
      </c>
      <c r="J3149" s="68" t="s">
        <v>8563</v>
      </c>
      <c r="K3149" s="68" t="s">
        <v>8561</v>
      </c>
    </row>
    <row r="3150" spans="2:11" ht="14.25" hidden="1" customHeight="1">
      <c r="B3150" s="364">
        <v>45848</v>
      </c>
      <c r="C3150" s="365">
        <v>45937</v>
      </c>
      <c r="D3150" s="68" t="s">
        <v>1879</v>
      </c>
      <c r="E3150" s="68" t="s">
        <v>2004</v>
      </c>
      <c r="F3150" s="68">
        <v>4599</v>
      </c>
      <c r="G3150" s="366">
        <v>0.79166666666666663</v>
      </c>
      <c r="H3150" s="366">
        <v>0.9194444444444444</v>
      </c>
      <c r="I3150" s="68" t="s">
        <v>8564</v>
      </c>
      <c r="J3150" s="68" t="s">
        <v>8565</v>
      </c>
      <c r="K3150" s="68" t="s">
        <v>8566</v>
      </c>
    </row>
    <row r="3151" spans="2:11" ht="14.25" hidden="1" customHeight="1">
      <c r="B3151" s="364">
        <v>45848</v>
      </c>
      <c r="C3151" s="365">
        <v>45937</v>
      </c>
      <c r="D3151" s="68" t="s">
        <v>95</v>
      </c>
      <c r="E3151" s="68" t="s">
        <v>1977</v>
      </c>
      <c r="F3151" s="68">
        <v>13411</v>
      </c>
      <c r="G3151" s="366">
        <v>0.79166666666666663</v>
      </c>
      <c r="H3151" s="366">
        <v>0.99722222222222223</v>
      </c>
      <c r="I3151" s="68" t="s">
        <v>8567</v>
      </c>
      <c r="J3151" s="68" t="s">
        <v>8568</v>
      </c>
      <c r="K3151" s="68" t="s">
        <v>2006</v>
      </c>
    </row>
    <row r="3152" spans="2:11" ht="14.25" hidden="1" customHeight="1">
      <c r="B3152" s="364">
        <v>45848</v>
      </c>
      <c r="C3152" s="365">
        <v>45937</v>
      </c>
      <c r="D3152" s="68" t="s">
        <v>102</v>
      </c>
      <c r="E3152" s="68" t="s">
        <v>1977</v>
      </c>
      <c r="F3152" s="68">
        <v>14126</v>
      </c>
      <c r="G3152" s="366">
        <v>0.375</v>
      </c>
      <c r="H3152" s="366">
        <v>8.3333333333333329E-2</v>
      </c>
      <c r="I3152" s="68" t="s">
        <v>893</v>
      </c>
      <c r="J3152" s="68" t="s">
        <v>8569</v>
      </c>
      <c r="K3152" s="68" t="s">
        <v>2006</v>
      </c>
    </row>
    <row r="3153" spans="2:11" ht="14.25" hidden="1" customHeight="1">
      <c r="B3153" s="364">
        <v>45849</v>
      </c>
      <c r="C3153" s="365">
        <v>45968</v>
      </c>
      <c r="D3153" s="68" t="s">
        <v>1874</v>
      </c>
      <c r="E3153" s="68" t="s">
        <v>2004</v>
      </c>
      <c r="F3153" s="68">
        <v>4421</v>
      </c>
      <c r="G3153" s="366">
        <v>0.29166666666666669</v>
      </c>
      <c r="H3153" s="366">
        <v>0.43611111111111112</v>
      </c>
      <c r="I3153" s="68" t="s">
        <v>8570</v>
      </c>
      <c r="J3153" s="68" t="s">
        <v>8571</v>
      </c>
      <c r="K3153" s="68" t="s">
        <v>8572</v>
      </c>
    </row>
    <row r="3154" spans="2:11" ht="14.25" hidden="1" customHeight="1">
      <c r="B3154" s="364">
        <v>45849</v>
      </c>
      <c r="C3154" s="365">
        <v>45968</v>
      </c>
      <c r="D3154" s="68" t="s">
        <v>1857</v>
      </c>
      <c r="E3154" s="68" t="s">
        <v>2004</v>
      </c>
      <c r="F3154" s="68">
        <v>5575</v>
      </c>
      <c r="G3154" s="366">
        <v>0.31597222222222221</v>
      </c>
      <c r="H3154" s="366">
        <v>0.35416666666666669</v>
      </c>
      <c r="I3154" s="68" t="s">
        <v>8573</v>
      </c>
      <c r="J3154" s="68" t="s">
        <v>8574</v>
      </c>
      <c r="K3154" s="68" t="s">
        <v>8575</v>
      </c>
    </row>
    <row r="3155" spans="2:11" ht="14.25" hidden="1" customHeight="1">
      <c r="B3155" s="364">
        <v>45849</v>
      </c>
      <c r="C3155" s="365">
        <v>45968</v>
      </c>
      <c r="D3155" s="68" t="s">
        <v>1840</v>
      </c>
      <c r="E3155" s="68" t="s">
        <v>2004</v>
      </c>
      <c r="F3155" s="68">
        <v>5999</v>
      </c>
      <c r="G3155" s="366">
        <v>0.40833333333333333</v>
      </c>
      <c r="H3155" s="366">
        <v>0.50694444444444442</v>
      </c>
      <c r="I3155" s="68" t="s">
        <v>8576</v>
      </c>
      <c r="J3155" s="68" t="s">
        <v>8577</v>
      </c>
      <c r="K3155" s="68" t="s">
        <v>5735</v>
      </c>
    </row>
    <row r="3156" spans="2:11" ht="14.25" hidden="1" customHeight="1">
      <c r="B3156" s="364">
        <v>45849</v>
      </c>
      <c r="C3156" s="365">
        <v>45968</v>
      </c>
      <c r="D3156" s="68" t="s">
        <v>1726</v>
      </c>
      <c r="E3156" s="68" t="s">
        <v>1977</v>
      </c>
      <c r="F3156" s="68">
        <v>15743</v>
      </c>
      <c r="G3156" s="366">
        <v>0.29166666666666669</v>
      </c>
      <c r="H3156" s="366">
        <v>0.59722222222222221</v>
      </c>
      <c r="I3156" s="68" t="s">
        <v>8578</v>
      </c>
      <c r="J3156" s="68" t="s">
        <v>8579</v>
      </c>
      <c r="K3156" s="68" t="s">
        <v>8580</v>
      </c>
    </row>
    <row r="3157" spans="2:11" ht="14.25" hidden="1" customHeight="1">
      <c r="B3157" s="364">
        <v>45849</v>
      </c>
      <c r="C3157" s="365">
        <v>45968</v>
      </c>
      <c r="D3157" s="68" t="s">
        <v>1863</v>
      </c>
      <c r="E3157" s="68" t="s">
        <v>2004</v>
      </c>
      <c r="F3157" s="68">
        <v>4142</v>
      </c>
      <c r="G3157" s="366">
        <v>0.4375</v>
      </c>
      <c r="H3157" s="366">
        <v>6.25E-2</v>
      </c>
      <c r="I3157" s="68" t="s">
        <v>8581</v>
      </c>
      <c r="J3157" s="68" t="s">
        <v>8582</v>
      </c>
      <c r="K3157" s="68" t="s">
        <v>8583</v>
      </c>
    </row>
    <row r="3158" spans="2:11" ht="14.25" hidden="1" customHeight="1">
      <c r="B3158" s="364">
        <v>45849</v>
      </c>
      <c r="C3158" s="365">
        <v>45968</v>
      </c>
      <c r="D3158" s="68" t="s">
        <v>1873</v>
      </c>
      <c r="E3158" s="68" t="s">
        <v>2004</v>
      </c>
      <c r="F3158" s="68">
        <v>4560</v>
      </c>
      <c r="G3158" s="366">
        <v>0.58125000000000004</v>
      </c>
      <c r="H3158" s="366">
        <v>0.64583333333333337</v>
      </c>
      <c r="I3158" s="68" t="s">
        <v>8584</v>
      </c>
      <c r="J3158" s="68" t="s">
        <v>8585</v>
      </c>
      <c r="K3158" s="68" t="s">
        <v>8586</v>
      </c>
    </row>
    <row r="3159" spans="2:11" ht="14.25" hidden="1" customHeight="1">
      <c r="B3159" s="364">
        <v>45849</v>
      </c>
      <c r="C3159" s="365">
        <v>45968</v>
      </c>
      <c r="D3159" s="68" t="s">
        <v>1827</v>
      </c>
      <c r="E3159" s="68" t="s">
        <v>1987</v>
      </c>
      <c r="F3159" s="68">
        <v>7767</v>
      </c>
      <c r="G3159" s="366">
        <v>0.66805555555555551</v>
      </c>
      <c r="H3159" s="366">
        <v>0.68472222222222223</v>
      </c>
      <c r="I3159" s="68" t="s">
        <v>8587</v>
      </c>
      <c r="J3159" s="68" t="s">
        <v>8588</v>
      </c>
      <c r="K3159" s="68" t="s">
        <v>8589</v>
      </c>
    </row>
    <row r="3160" spans="2:11" ht="14.25" hidden="1" customHeight="1">
      <c r="B3160" s="364">
        <v>45849</v>
      </c>
      <c r="C3160" s="365">
        <v>45968</v>
      </c>
      <c r="D3160" s="68" t="s">
        <v>1824</v>
      </c>
      <c r="E3160" s="68" t="s">
        <v>1987</v>
      </c>
      <c r="F3160" s="68">
        <v>7682</v>
      </c>
      <c r="G3160" s="366">
        <v>0.68680555555555556</v>
      </c>
      <c r="H3160" s="366">
        <v>0.70208333333333328</v>
      </c>
      <c r="I3160" s="68" t="s">
        <v>8590</v>
      </c>
      <c r="J3160" s="68" t="s">
        <v>8202</v>
      </c>
      <c r="K3160" s="68" t="s">
        <v>8591</v>
      </c>
    </row>
    <row r="3161" spans="2:11" ht="14.25" hidden="1" customHeight="1">
      <c r="B3161" s="364">
        <v>45849</v>
      </c>
      <c r="C3161" s="365">
        <v>45968</v>
      </c>
      <c r="D3161" s="68" t="s">
        <v>1856</v>
      </c>
      <c r="E3161" s="68" t="s">
        <v>2004</v>
      </c>
      <c r="F3161" s="68">
        <v>5579</v>
      </c>
      <c r="G3161" s="366">
        <v>0.79166666666666663</v>
      </c>
      <c r="H3161" s="366">
        <v>0.90486111111111112</v>
      </c>
      <c r="I3161" s="68" t="s">
        <v>8592</v>
      </c>
      <c r="J3161" s="68" t="s">
        <v>8593</v>
      </c>
      <c r="K3161" s="68" t="s">
        <v>8594</v>
      </c>
    </row>
    <row r="3162" spans="2:11" ht="14.25" hidden="1" customHeight="1">
      <c r="B3162" s="364">
        <v>45849</v>
      </c>
      <c r="C3162" s="365">
        <v>45968</v>
      </c>
      <c r="D3162" s="68" t="s">
        <v>1734</v>
      </c>
      <c r="E3162" s="68" t="s">
        <v>1977</v>
      </c>
      <c r="F3162" s="68">
        <v>14579</v>
      </c>
      <c r="G3162" s="366">
        <v>0.93472222222222223</v>
      </c>
      <c r="H3162" s="366">
        <v>0.1388888888888889</v>
      </c>
      <c r="I3162" s="68" t="s">
        <v>8595</v>
      </c>
      <c r="J3162" s="68" t="s">
        <v>8596</v>
      </c>
      <c r="K3162" s="68" t="s">
        <v>2050</v>
      </c>
    </row>
    <row r="3163" spans="2:11" ht="14.25" hidden="1" customHeight="1">
      <c r="B3163" s="364">
        <v>45849</v>
      </c>
      <c r="C3163" s="365">
        <v>45968</v>
      </c>
      <c r="D3163" s="68" t="s">
        <v>1726</v>
      </c>
      <c r="E3163" s="68" t="s">
        <v>1977</v>
      </c>
      <c r="F3163" s="68">
        <v>15746</v>
      </c>
      <c r="G3163" s="366">
        <v>0.88611111111111107</v>
      </c>
      <c r="H3163" s="366">
        <v>0.98611111111111116</v>
      </c>
      <c r="I3163" s="68" t="s">
        <v>8597</v>
      </c>
      <c r="J3163" s="68" t="s">
        <v>8598</v>
      </c>
      <c r="K3163" s="68" t="s">
        <v>8599</v>
      </c>
    </row>
    <row r="3164" spans="2:11" ht="14.25" hidden="1" customHeight="1">
      <c r="B3164" s="364">
        <v>45849</v>
      </c>
      <c r="C3164" s="365">
        <v>45968</v>
      </c>
      <c r="D3164" s="68" t="s">
        <v>1733</v>
      </c>
      <c r="E3164" s="68" t="s">
        <v>1977</v>
      </c>
      <c r="F3164" s="68">
        <v>12695</v>
      </c>
      <c r="G3164" s="366">
        <v>0.72916666666666663</v>
      </c>
      <c r="H3164" s="366">
        <v>0.89583333333333337</v>
      </c>
      <c r="I3164" s="68" t="s">
        <v>8600</v>
      </c>
      <c r="J3164" s="68" t="s">
        <v>8601</v>
      </c>
      <c r="K3164" s="68" t="s">
        <v>8599</v>
      </c>
    </row>
    <row r="3165" spans="2:11" ht="14.25" hidden="1" customHeight="1">
      <c r="B3165" s="364">
        <v>45849</v>
      </c>
      <c r="C3165" s="365">
        <v>45968</v>
      </c>
      <c r="D3165" s="68" t="s">
        <v>97</v>
      </c>
      <c r="E3165" s="68" t="s">
        <v>1977</v>
      </c>
      <c r="F3165" s="68">
        <v>14578</v>
      </c>
      <c r="G3165" s="366">
        <v>0.75416666666666665</v>
      </c>
      <c r="H3165" s="366">
        <v>0.8125</v>
      </c>
      <c r="I3165" s="68" t="s">
        <v>8602</v>
      </c>
      <c r="J3165" s="68" t="s">
        <v>8603</v>
      </c>
      <c r="K3165" s="68" t="s">
        <v>2163</v>
      </c>
    </row>
    <row r="3166" spans="2:11" ht="14.25" hidden="1" customHeight="1">
      <c r="B3166" s="364">
        <v>45849</v>
      </c>
      <c r="C3166" s="365">
        <v>45968</v>
      </c>
      <c r="D3166" s="68" t="s">
        <v>98</v>
      </c>
      <c r="E3166" s="68" t="s">
        <v>1977</v>
      </c>
      <c r="F3166" s="68">
        <v>14751</v>
      </c>
      <c r="G3166" s="366">
        <v>0.82638888888888884</v>
      </c>
      <c r="H3166" s="366">
        <v>0.85347222222222219</v>
      </c>
      <c r="I3166" s="68" t="s">
        <v>8604</v>
      </c>
      <c r="J3166" s="68" t="s">
        <v>8605</v>
      </c>
      <c r="K3166" s="68" t="s">
        <v>2163</v>
      </c>
    </row>
    <row r="3167" spans="2:11" ht="14.25" hidden="1" customHeight="1">
      <c r="B3167" s="364">
        <v>45849</v>
      </c>
      <c r="C3167" s="365">
        <v>45968</v>
      </c>
      <c r="D3167" s="68" t="s">
        <v>1739</v>
      </c>
      <c r="E3167" s="68" t="s">
        <v>1977</v>
      </c>
      <c r="F3167" s="68">
        <v>13878</v>
      </c>
      <c r="G3167" s="366">
        <v>0.84027777777777779</v>
      </c>
      <c r="H3167" s="366">
        <v>0.84375</v>
      </c>
      <c r="I3167" s="68" t="s">
        <v>8606</v>
      </c>
      <c r="J3167" s="68" t="s">
        <v>8607</v>
      </c>
      <c r="K3167" s="68" t="s">
        <v>2163</v>
      </c>
    </row>
    <row r="3168" spans="2:11" ht="14.25" hidden="1" customHeight="1">
      <c r="B3168" s="364">
        <v>45849</v>
      </c>
      <c r="C3168" s="365">
        <v>45968</v>
      </c>
      <c r="D3168" s="68" t="s">
        <v>1740</v>
      </c>
      <c r="E3168" s="68" t="s">
        <v>1977</v>
      </c>
      <c r="F3168" s="68">
        <v>15181</v>
      </c>
      <c r="G3168" s="366">
        <v>0.98958333333333337</v>
      </c>
      <c r="H3168" s="366">
        <v>0.11805555555555555</v>
      </c>
      <c r="I3168" s="68" t="s">
        <v>8608</v>
      </c>
      <c r="J3168" s="68" t="s">
        <v>8609</v>
      </c>
      <c r="K3168" s="68" t="s">
        <v>8610</v>
      </c>
    </row>
    <row r="3169" spans="2:11" ht="14.25" hidden="1" customHeight="1">
      <c r="B3169" s="364">
        <v>45849</v>
      </c>
      <c r="C3169" s="365">
        <v>45968</v>
      </c>
      <c r="D3169" s="68" t="s">
        <v>1852</v>
      </c>
      <c r="E3169" s="68" t="s">
        <v>2004</v>
      </c>
      <c r="F3169" s="68">
        <v>5608</v>
      </c>
      <c r="G3169" s="366">
        <v>0.78888888888888886</v>
      </c>
      <c r="H3169" s="366">
        <v>0.89097222222222228</v>
      </c>
      <c r="I3169" s="68" t="s">
        <v>391</v>
      </c>
      <c r="J3169" s="68" t="s">
        <v>8611</v>
      </c>
      <c r="K3169" s="68" t="s">
        <v>2006</v>
      </c>
    </row>
    <row r="3170" spans="2:11" ht="14.25" hidden="1" customHeight="1">
      <c r="B3170" s="364">
        <v>45849</v>
      </c>
      <c r="C3170" s="365">
        <v>45968</v>
      </c>
      <c r="D3170" s="68" t="s">
        <v>1841</v>
      </c>
      <c r="E3170" s="68" t="s">
        <v>2004</v>
      </c>
      <c r="F3170" s="68">
        <v>5927</v>
      </c>
      <c r="G3170" s="366">
        <v>0.80763888888888891</v>
      </c>
      <c r="H3170" s="366">
        <v>0.13958333333333334</v>
      </c>
      <c r="I3170" s="68" t="s">
        <v>8612</v>
      </c>
      <c r="J3170" s="68" t="s">
        <v>8613</v>
      </c>
      <c r="K3170" s="68" t="s">
        <v>2006</v>
      </c>
    </row>
    <row r="3171" spans="2:11" ht="14.25" hidden="1" customHeight="1">
      <c r="B3171" s="364">
        <v>45849</v>
      </c>
      <c r="C3171" s="365">
        <v>45968</v>
      </c>
      <c r="D3171" s="68" t="s">
        <v>1872</v>
      </c>
      <c r="E3171" s="68" t="s">
        <v>2004</v>
      </c>
      <c r="F3171" s="68">
        <v>4252</v>
      </c>
      <c r="G3171" s="366">
        <v>8.5416666666666669E-2</v>
      </c>
      <c r="H3171" s="366">
        <v>0.17152777777777778</v>
      </c>
      <c r="I3171" s="68" t="s">
        <v>391</v>
      </c>
      <c r="J3171" s="68" t="s">
        <v>8611</v>
      </c>
      <c r="K3171" s="68" t="s">
        <v>2006</v>
      </c>
    </row>
    <row r="3172" spans="2:11" ht="14.25" hidden="1" customHeight="1">
      <c r="B3172" s="364">
        <v>45849</v>
      </c>
      <c r="C3172" s="365">
        <v>45968</v>
      </c>
      <c r="D3172" s="68" t="s">
        <v>1736</v>
      </c>
      <c r="E3172" s="68" t="s">
        <v>1977</v>
      </c>
      <c r="F3172" s="68">
        <v>11424</v>
      </c>
      <c r="G3172" s="366">
        <v>0.11319444444444444</v>
      </c>
      <c r="H3172" s="366">
        <v>0.19236111111111112</v>
      </c>
      <c r="I3172" s="68" t="s">
        <v>893</v>
      </c>
      <c r="J3172" s="68" t="s">
        <v>8614</v>
      </c>
      <c r="K3172" s="68" t="s">
        <v>2006</v>
      </c>
    </row>
    <row r="3173" spans="2:11" ht="14.25" hidden="1" customHeight="1">
      <c r="B3173" s="364">
        <v>45849</v>
      </c>
      <c r="C3173" s="365">
        <v>45968</v>
      </c>
      <c r="D3173" s="68" t="s">
        <v>1788</v>
      </c>
      <c r="E3173" s="68" t="s">
        <v>1987</v>
      </c>
      <c r="F3173" s="68">
        <v>12587</v>
      </c>
      <c r="G3173" s="366">
        <v>0.35416666666666669</v>
      </c>
      <c r="H3173" s="366">
        <v>0.48194444444444445</v>
      </c>
      <c r="I3173" s="68" t="s">
        <v>8615</v>
      </c>
      <c r="J3173" s="68" t="s">
        <v>8616</v>
      </c>
      <c r="K3173" s="68" t="s">
        <v>8617</v>
      </c>
    </row>
    <row r="3174" spans="2:11" ht="14.25" hidden="1" customHeight="1">
      <c r="B3174" s="364">
        <v>45850</v>
      </c>
      <c r="C3174" s="365">
        <v>45998</v>
      </c>
      <c r="D3174" s="68" t="s">
        <v>1797</v>
      </c>
      <c r="E3174" s="68" t="s">
        <v>1987</v>
      </c>
      <c r="F3174" s="68">
        <v>11591</v>
      </c>
      <c r="G3174" s="366">
        <v>0.36458333333333331</v>
      </c>
      <c r="H3174" s="366">
        <v>0.40416666666666667</v>
      </c>
      <c r="I3174" s="68" t="s">
        <v>2278</v>
      </c>
      <c r="J3174" s="68" t="s">
        <v>2279</v>
      </c>
      <c r="K3174" s="68" t="s">
        <v>5225</v>
      </c>
    </row>
    <row r="3175" spans="2:11" ht="14.25" hidden="1" customHeight="1">
      <c r="B3175" s="364">
        <v>45850</v>
      </c>
      <c r="C3175" s="365">
        <v>45998</v>
      </c>
      <c r="D3175" s="68" t="s">
        <v>1799</v>
      </c>
      <c r="E3175" s="68" t="s">
        <v>1987</v>
      </c>
      <c r="F3175" s="68">
        <v>12673</v>
      </c>
      <c r="G3175" s="366">
        <v>0.55000000000000004</v>
      </c>
      <c r="H3175" s="366">
        <v>0.62291666666666667</v>
      </c>
      <c r="I3175" s="68" t="s">
        <v>8618</v>
      </c>
      <c r="J3175" s="68" t="s">
        <v>8619</v>
      </c>
      <c r="K3175" s="68" t="s">
        <v>8620</v>
      </c>
    </row>
    <row r="3176" spans="2:11" ht="14.25" hidden="1" customHeight="1">
      <c r="B3176" s="364">
        <v>45850</v>
      </c>
      <c r="C3176" s="365">
        <v>45998</v>
      </c>
      <c r="D3176" s="68" t="s">
        <v>1848</v>
      </c>
      <c r="E3176" s="68" t="s">
        <v>2004</v>
      </c>
      <c r="F3176" s="68">
        <v>5651</v>
      </c>
      <c r="G3176" s="366">
        <v>0.54166666666666663</v>
      </c>
      <c r="H3176" s="366">
        <v>0.68055555555555558</v>
      </c>
      <c r="I3176" s="68" t="s">
        <v>8621</v>
      </c>
      <c r="J3176" s="68" t="s">
        <v>8622</v>
      </c>
      <c r="K3176" s="68" t="s">
        <v>8623</v>
      </c>
    </row>
    <row r="3177" spans="2:11" ht="14.25" hidden="1" customHeight="1">
      <c r="B3177" s="364">
        <v>45850</v>
      </c>
      <c r="C3177" s="365">
        <v>45998</v>
      </c>
      <c r="D3177" s="68" t="s">
        <v>1863</v>
      </c>
      <c r="E3177" s="68" t="s">
        <v>2004</v>
      </c>
      <c r="F3177" s="68" t="s">
        <v>379</v>
      </c>
      <c r="G3177" s="366">
        <v>0.54166666666666663</v>
      </c>
      <c r="H3177" s="366">
        <v>0.65625</v>
      </c>
      <c r="I3177" s="68" t="s">
        <v>8624</v>
      </c>
      <c r="J3177" s="68" t="s">
        <v>8625</v>
      </c>
      <c r="K3177" s="68" t="s">
        <v>8626</v>
      </c>
    </row>
    <row r="3178" spans="2:11" ht="14.25" hidden="1" customHeight="1">
      <c r="B3178" s="364">
        <v>45850</v>
      </c>
      <c r="C3178" s="365">
        <v>45998</v>
      </c>
      <c r="D3178" s="68" t="s">
        <v>1865</v>
      </c>
      <c r="E3178" s="68" t="s">
        <v>2004</v>
      </c>
      <c r="F3178" s="68" t="s">
        <v>379</v>
      </c>
      <c r="G3178" s="366">
        <v>0.65972222222222221</v>
      </c>
      <c r="H3178" s="366">
        <v>0.69097222222222221</v>
      </c>
      <c r="I3178" s="68" t="s">
        <v>8627</v>
      </c>
      <c r="J3178" s="68" t="s">
        <v>8628</v>
      </c>
      <c r="K3178" s="68" t="s">
        <v>8629</v>
      </c>
    </row>
    <row r="3179" spans="2:11" ht="14.25" hidden="1" customHeight="1">
      <c r="B3179" s="364">
        <v>45850</v>
      </c>
      <c r="C3179" s="365">
        <v>45998</v>
      </c>
      <c r="D3179" s="68" t="s">
        <v>89</v>
      </c>
      <c r="E3179" s="68" t="s">
        <v>1977</v>
      </c>
      <c r="F3179" s="68">
        <v>1286</v>
      </c>
      <c r="G3179" s="366">
        <v>0.80486111111111114</v>
      </c>
      <c r="H3179" s="366">
        <v>0.88541666666666663</v>
      </c>
      <c r="I3179" s="68" t="s">
        <v>8630</v>
      </c>
      <c r="J3179" s="68" t="s">
        <v>8631</v>
      </c>
      <c r="K3179" s="68" t="s">
        <v>4697</v>
      </c>
    </row>
    <row r="3180" spans="2:11" ht="14.25" hidden="1" customHeight="1">
      <c r="B3180" s="364">
        <v>45850</v>
      </c>
      <c r="C3180" s="365">
        <v>45998</v>
      </c>
      <c r="D3180" s="68" t="s">
        <v>1829</v>
      </c>
      <c r="E3180" s="68" t="s">
        <v>1987</v>
      </c>
      <c r="F3180" s="68">
        <v>5567</v>
      </c>
      <c r="G3180" s="366">
        <v>0.79166666666666663</v>
      </c>
      <c r="H3180" s="366">
        <v>0.9375</v>
      </c>
      <c r="I3180" s="68" t="s">
        <v>8632</v>
      </c>
      <c r="J3180" s="68" t="s">
        <v>8633</v>
      </c>
      <c r="K3180" s="68" t="s">
        <v>2178</v>
      </c>
    </row>
    <row r="3181" spans="2:11" ht="14.25" hidden="1" customHeight="1">
      <c r="B3181" s="364">
        <v>45850</v>
      </c>
      <c r="C3181" s="365">
        <v>45998</v>
      </c>
      <c r="D3181" s="68" t="s">
        <v>95</v>
      </c>
      <c r="E3181" s="68" t="s">
        <v>1977</v>
      </c>
      <c r="F3181" s="68">
        <v>11441</v>
      </c>
      <c r="G3181" s="366">
        <v>0.79166666666666663</v>
      </c>
      <c r="H3181" s="366">
        <v>0.21111111111111111</v>
      </c>
      <c r="I3181" s="68" t="s">
        <v>6504</v>
      </c>
      <c r="J3181" s="68" t="s">
        <v>6710</v>
      </c>
      <c r="K3181" s="68" t="s">
        <v>8634</v>
      </c>
    </row>
    <row r="3182" spans="2:11" ht="14.25" hidden="1" customHeight="1">
      <c r="B3182" s="364">
        <v>45851</v>
      </c>
      <c r="C3182" s="68" t="s">
        <v>8635</v>
      </c>
      <c r="D3182" s="68" t="s">
        <v>8254</v>
      </c>
      <c r="E3182" s="68" t="s">
        <v>1977</v>
      </c>
      <c r="F3182" s="68">
        <v>15303</v>
      </c>
      <c r="G3182" s="366">
        <v>0.41666666666666669</v>
      </c>
      <c r="H3182" s="366">
        <v>0.47361111111111109</v>
      </c>
      <c r="I3182" s="68" t="s">
        <v>8636</v>
      </c>
      <c r="J3182" s="68" t="s">
        <v>8637</v>
      </c>
      <c r="K3182" s="68" t="s">
        <v>4062</v>
      </c>
    </row>
    <row r="3183" spans="2:11" ht="14.25" hidden="1" customHeight="1">
      <c r="B3183" s="364">
        <v>45851</v>
      </c>
      <c r="C3183" s="68" t="s">
        <v>8635</v>
      </c>
      <c r="D3183" s="68" t="s">
        <v>8638</v>
      </c>
      <c r="E3183" s="68" t="s">
        <v>1977</v>
      </c>
      <c r="F3183" s="68">
        <v>14914</v>
      </c>
      <c r="G3183" s="366">
        <v>0.29166666666666669</v>
      </c>
      <c r="H3183" s="366">
        <v>0.5625</v>
      </c>
      <c r="I3183" s="68" t="s">
        <v>8639</v>
      </c>
      <c r="J3183" s="68" t="s">
        <v>8640</v>
      </c>
      <c r="K3183" s="68" t="s">
        <v>8641</v>
      </c>
    </row>
    <row r="3184" spans="2:11" ht="14.25" hidden="1" customHeight="1">
      <c r="B3184" s="364">
        <v>45851</v>
      </c>
      <c r="C3184" s="68" t="s">
        <v>8635</v>
      </c>
      <c r="D3184" s="68" t="s">
        <v>8638</v>
      </c>
      <c r="E3184" s="68" t="s">
        <v>1977</v>
      </c>
      <c r="F3184" s="68">
        <v>15595</v>
      </c>
      <c r="G3184" s="366">
        <v>0.5625</v>
      </c>
      <c r="H3184" s="366">
        <v>0.67708333333333337</v>
      </c>
      <c r="I3184" s="68" t="s">
        <v>8642</v>
      </c>
      <c r="J3184" s="68" t="s">
        <v>8643</v>
      </c>
      <c r="K3184" s="68" t="s">
        <v>8641</v>
      </c>
    </row>
    <row r="3185" spans="2:11" ht="14.25" hidden="1" customHeight="1">
      <c r="B3185" s="364">
        <v>45851</v>
      </c>
      <c r="C3185" s="68" t="s">
        <v>8635</v>
      </c>
      <c r="D3185" s="68" t="s">
        <v>1767</v>
      </c>
      <c r="E3185" s="68" t="s">
        <v>1977</v>
      </c>
      <c r="F3185" s="68">
        <v>14139</v>
      </c>
      <c r="G3185" s="366">
        <v>0.83680555555555558</v>
      </c>
      <c r="H3185" s="366">
        <v>0.84305555555555556</v>
      </c>
      <c r="I3185" s="68" t="s">
        <v>4719</v>
      </c>
      <c r="J3185" s="68" t="s">
        <v>8644</v>
      </c>
      <c r="K3185" s="68" t="s">
        <v>2050</v>
      </c>
    </row>
    <row r="3186" spans="2:11" ht="14.25" hidden="1" customHeight="1">
      <c r="B3186" s="364">
        <v>45851</v>
      </c>
      <c r="C3186" s="68" t="s">
        <v>8635</v>
      </c>
      <c r="D3186" s="68" t="s">
        <v>1829</v>
      </c>
      <c r="E3186" s="68" t="s">
        <v>1987</v>
      </c>
      <c r="F3186" s="68">
        <v>5681</v>
      </c>
      <c r="G3186" s="366">
        <v>0.79166666666666663</v>
      </c>
      <c r="H3186" s="366">
        <v>0.85</v>
      </c>
      <c r="I3186" s="68" t="s">
        <v>8645</v>
      </c>
      <c r="J3186" s="68" t="s">
        <v>8646</v>
      </c>
      <c r="K3186" s="68" t="s">
        <v>7577</v>
      </c>
    </row>
    <row r="3187" spans="2:11" ht="14.25" hidden="1" customHeight="1">
      <c r="B3187" s="364">
        <v>45851</v>
      </c>
      <c r="C3187" s="68" t="s">
        <v>8635</v>
      </c>
      <c r="D3187" s="68" t="s">
        <v>1821</v>
      </c>
      <c r="E3187" s="68" t="s">
        <v>1987</v>
      </c>
      <c r="F3187" s="68">
        <v>7816</v>
      </c>
      <c r="G3187" s="366">
        <v>0.79166666666666663</v>
      </c>
      <c r="H3187" s="366">
        <v>0.88472222222222219</v>
      </c>
      <c r="I3187" s="68" t="s">
        <v>2421</v>
      </c>
      <c r="J3187" s="68" t="s">
        <v>6557</v>
      </c>
      <c r="K3187" s="68" t="s">
        <v>8647</v>
      </c>
    </row>
    <row r="3188" spans="2:11" ht="14.25" hidden="1" customHeight="1">
      <c r="B3188" s="364">
        <v>45851</v>
      </c>
      <c r="C3188" s="68" t="s">
        <v>8635</v>
      </c>
      <c r="D3188" s="68" t="s">
        <v>1872</v>
      </c>
      <c r="E3188" s="68" t="s">
        <v>2004</v>
      </c>
      <c r="F3188" s="68">
        <v>4280</v>
      </c>
      <c r="G3188" s="366">
        <v>0.84861111111111109</v>
      </c>
      <c r="H3188" s="366">
        <v>0.92500000000000004</v>
      </c>
      <c r="I3188" s="68" t="s">
        <v>8648</v>
      </c>
      <c r="J3188" s="68" t="s">
        <v>4495</v>
      </c>
      <c r="K3188" s="68" t="s">
        <v>8649</v>
      </c>
    </row>
    <row r="3189" spans="2:11" ht="14.25" hidden="1" customHeight="1">
      <c r="B3189" s="364">
        <v>45851</v>
      </c>
      <c r="C3189" s="68" t="s">
        <v>8635</v>
      </c>
      <c r="D3189" s="68" t="s">
        <v>1837</v>
      </c>
      <c r="E3189" s="68" t="s">
        <v>2004</v>
      </c>
      <c r="F3189" s="68" t="s">
        <v>379</v>
      </c>
      <c r="G3189" s="366">
        <v>0.86458333333333337</v>
      </c>
      <c r="H3189" s="366">
        <v>0.98333333333333328</v>
      </c>
      <c r="I3189" s="68" t="s">
        <v>8650</v>
      </c>
      <c r="J3189" s="68" t="s">
        <v>8651</v>
      </c>
      <c r="K3189" s="68" t="s">
        <v>8652</v>
      </c>
    </row>
    <row r="3190" spans="2:11" ht="14.25" hidden="1" customHeight="1">
      <c r="B3190" s="364">
        <v>45851</v>
      </c>
      <c r="C3190" s="68" t="s">
        <v>8635</v>
      </c>
      <c r="D3190" s="68" t="s">
        <v>102</v>
      </c>
      <c r="E3190" s="68" t="s">
        <v>1977</v>
      </c>
      <c r="F3190" s="68">
        <v>14134</v>
      </c>
      <c r="G3190" s="366">
        <v>0.95902777777777781</v>
      </c>
      <c r="H3190" s="366">
        <v>0.99861111111111112</v>
      </c>
      <c r="I3190" s="68" t="s">
        <v>4879</v>
      </c>
      <c r="J3190" s="68" t="s">
        <v>8653</v>
      </c>
      <c r="K3190" s="68" t="s">
        <v>2163</v>
      </c>
    </row>
    <row r="3191" spans="2:11" ht="14.25" hidden="1" customHeight="1">
      <c r="B3191" s="364">
        <v>45851</v>
      </c>
      <c r="C3191" s="68" t="s">
        <v>8654</v>
      </c>
      <c r="D3191" s="68" t="s">
        <v>1733</v>
      </c>
      <c r="E3191" s="68" t="s">
        <v>1977</v>
      </c>
      <c r="F3191" s="68" t="s">
        <v>379</v>
      </c>
      <c r="G3191" s="366">
        <v>5.5555555555555552E-2</v>
      </c>
      <c r="H3191" s="366">
        <v>0.10416666666666667</v>
      </c>
      <c r="I3191" s="68" t="s">
        <v>8655</v>
      </c>
      <c r="J3191" s="68" t="s">
        <v>8656</v>
      </c>
      <c r="K3191" s="68" t="s">
        <v>5097</v>
      </c>
    </row>
    <row r="3192" spans="2:11" ht="14.25" hidden="1" customHeight="1">
      <c r="B3192" s="364">
        <v>45851</v>
      </c>
      <c r="C3192" s="68" t="s">
        <v>8635</v>
      </c>
      <c r="D3192" s="68" t="s">
        <v>1753</v>
      </c>
      <c r="E3192" s="68" t="s">
        <v>1977</v>
      </c>
      <c r="F3192" s="68">
        <v>14689</v>
      </c>
      <c r="G3192" s="366">
        <v>0.90763888888888888</v>
      </c>
      <c r="H3192" s="366">
        <v>8.819444444444445E-2</v>
      </c>
      <c r="I3192" s="68" t="s">
        <v>8657</v>
      </c>
      <c r="J3192" s="68" t="s">
        <v>8658</v>
      </c>
      <c r="K3192" s="68" t="s">
        <v>8659</v>
      </c>
    </row>
    <row r="3193" spans="2:11" ht="14.25" hidden="1" customHeight="1">
      <c r="B3193" s="364">
        <v>45851</v>
      </c>
      <c r="C3193" s="68" t="s">
        <v>8654</v>
      </c>
      <c r="D3193" s="68" t="s">
        <v>89</v>
      </c>
      <c r="E3193" s="68" t="s">
        <v>1977</v>
      </c>
      <c r="F3193" s="68">
        <v>1299</v>
      </c>
      <c r="G3193" s="366">
        <v>8.7499999999999994E-2</v>
      </c>
      <c r="H3193" s="366">
        <v>0.15069444444444444</v>
      </c>
      <c r="I3193" s="68" t="s">
        <v>4879</v>
      </c>
      <c r="J3193" s="68" t="s">
        <v>8660</v>
      </c>
      <c r="K3193" s="68" t="s">
        <v>2163</v>
      </c>
    </row>
    <row r="3194" spans="2:11" ht="14.25" hidden="1" customHeight="1">
      <c r="B3194" s="364">
        <v>45852</v>
      </c>
      <c r="C3194" s="68" t="s">
        <v>8635</v>
      </c>
      <c r="D3194" s="68" t="s">
        <v>1864</v>
      </c>
      <c r="E3194" s="68" t="s">
        <v>2004</v>
      </c>
      <c r="F3194" s="68">
        <v>0</v>
      </c>
      <c r="G3194" s="366">
        <v>0.79166666666666663</v>
      </c>
      <c r="H3194" s="366">
        <v>4.791666666666667E-2</v>
      </c>
      <c r="I3194" s="68" t="s">
        <v>1109</v>
      </c>
      <c r="J3194" s="68" t="s">
        <v>8661</v>
      </c>
      <c r="K3194" s="68" t="s">
        <v>2006</v>
      </c>
    </row>
    <row r="3195" spans="2:11" ht="14.25" hidden="1" customHeight="1">
      <c r="B3195" s="364">
        <v>45852</v>
      </c>
      <c r="C3195" s="68" t="s">
        <v>8654</v>
      </c>
      <c r="D3195" s="68" t="s">
        <v>98</v>
      </c>
      <c r="E3195" s="68" t="s">
        <v>1977</v>
      </c>
      <c r="F3195" s="68">
        <v>14797</v>
      </c>
      <c r="G3195" s="366">
        <v>0.8125</v>
      </c>
      <c r="H3195" s="366">
        <v>0.82986111111111116</v>
      </c>
      <c r="I3195" s="68" t="s">
        <v>465</v>
      </c>
      <c r="J3195" s="68" t="s">
        <v>4693</v>
      </c>
      <c r="K3195" s="68" t="s">
        <v>8662</v>
      </c>
    </row>
    <row r="3196" spans="2:11" ht="14.25" hidden="1" customHeight="1">
      <c r="B3196" s="364">
        <v>45852</v>
      </c>
      <c r="C3196" s="68" t="s">
        <v>8654</v>
      </c>
      <c r="D3196" s="68" t="s">
        <v>1743</v>
      </c>
      <c r="E3196" s="68" t="s">
        <v>1977</v>
      </c>
      <c r="F3196" s="68">
        <v>13219</v>
      </c>
      <c r="G3196" s="366">
        <v>0.85902777777777772</v>
      </c>
      <c r="H3196" s="366">
        <v>0.88402777777777775</v>
      </c>
      <c r="I3196" s="68" t="s">
        <v>3004</v>
      </c>
      <c r="J3196" s="68" t="s">
        <v>8663</v>
      </c>
      <c r="K3196" s="68" t="s">
        <v>2031</v>
      </c>
    </row>
    <row r="3197" spans="2:11" ht="14.25" hidden="1" customHeight="1">
      <c r="B3197" s="364">
        <v>45852</v>
      </c>
      <c r="C3197" s="68" t="s">
        <v>8654</v>
      </c>
      <c r="D3197" s="68" t="s">
        <v>1862</v>
      </c>
      <c r="E3197" s="68" t="s">
        <v>2004</v>
      </c>
      <c r="F3197" s="68">
        <v>5341</v>
      </c>
      <c r="G3197" s="366">
        <v>0.79166666666666663</v>
      </c>
      <c r="H3197" s="366">
        <v>0.91666666666666663</v>
      </c>
      <c r="I3197" s="68" t="s">
        <v>8664</v>
      </c>
      <c r="J3197" s="68" t="s">
        <v>8665</v>
      </c>
      <c r="K3197" s="68" t="s">
        <v>8666</v>
      </c>
    </row>
    <row r="3198" spans="2:11" ht="14.25" hidden="1" customHeight="1">
      <c r="B3198" s="364">
        <v>45852</v>
      </c>
      <c r="C3198" s="68" t="s">
        <v>8654</v>
      </c>
      <c r="D3198" s="68" t="s">
        <v>1804</v>
      </c>
      <c r="E3198" s="68" t="s">
        <v>1987</v>
      </c>
      <c r="F3198" s="68">
        <v>12379</v>
      </c>
      <c r="G3198" s="366">
        <v>0.79166666666666663</v>
      </c>
      <c r="H3198" s="366">
        <v>0.98958333333333337</v>
      </c>
      <c r="I3198" s="68" t="s">
        <v>8667</v>
      </c>
      <c r="J3198" s="68" t="s">
        <v>8668</v>
      </c>
      <c r="K3198" s="68" t="s">
        <v>7687</v>
      </c>
    </row>
    <row r="3199" spans="2:11" ht="14.25" hidden="1" customHeight="1">
      <c r="B3199" s="364">
        <v>45852</v>
      </c>
      <c r="C3199" s="68" t="s">
        <v>8669</v>
      </c>
      <c r="D3199" s="68" t="s">
        <v>1823</v>
      </c>
      <c r="E3199" s="68" t="s">
        <v>1987</v>
      </c>
      <c r="F3199" s="68">
        <v>7705</v>
      </c>
      <c r="G3199" s="366">
        <v>0.14583333333333334</v>
      </c>
      <c r="H3199" s="366">
        <v>0.15277777777777779</v>
      </c>
      <c r="I3199" s="68" t="s">
        <v>2372</v>
      </c>
      <c r="J3199" s="68" t="s">
        <v>6064</v>
      </c>
      <c r="K3199" s="68" t="s">
        <v>2831</v>
      </c>
    </row>
    <row r="3200" spans="2:11" ht="14.25" hidden="1" customHeight="1">
      <c r="B3200" s="364">
        <v>45852</v>
      </c>
      <c r="C3200" s="68" t="s">
        <v>8669</v>
      </c>
      <c r="D3200" s="68" t="s">
        <v>94</v>
      </c>
      <c r="E3200" s="68" t="s">
        <v>1977</v>
      </c>
      <c r="F3200" s="68">
        <v>12072</v>
      </c>
      <c r="G3200" s="366">
        <v>8.4722222222222227E-2</v>
      </c>
      <c r="H3200" s="366">
        <v>0.15</v>
      </c>
      <c r="I3200" s="68" t="s">
        <v>8670</v>
      </c>
      <c r="J3200" s="68" t="s">
        <v>8671</v>
      </c>
      <c r="K3200" s="68" t="s">
        <v>8672</v>
      </c>
    </row>
    <row r="3201" spans="2:11" ht="14.25" hidden="1" customHeight="1">
      <c r="B3201" s="364">
        <v>45852</v>
      </c>
      <c r="C3201" s="68" t="s">
        <v>8669</v>
      </c>
      <c r="D3201" s="68" t="s">
        <v>100</v>
      </c>
      <c r="E3201" s="68" t="s">
        <v>1977</v>
      </c>
      <c r="F3201" s="68">
        <v>13806</v>
      </c>
      <c r="G3201" s="366">
        <v>0.11180555555555556</v>
      </c>
      <c r="H3201" s="366">
        <v>0.12708333333333333</v>
      </c>
      <c r="I3201" s="68" t="s">
        <v>8673</v>
      </c>
      <c r="J3201" s="68" t="s">
        <v>8674</v>
      </c>
      <c r="K3201" s="68" t="s">
        <v>8672</v>
      </c>
    </row>
    <row r="3202" spans="2:11" ht="14.25" hidden="1" customHeight="1">
      <c r="B3202" s="364">
        <v>45852</v>
      </c>
      <c r="C3202" s="68" t="s">
        <v>8669</v>
      </c>
      <c r="D3202" s="68" t="s">
        <v>102</v>
      </c>
      <c r="E3202" s="68" t="s">
        <v>1977</v>
      </c>
      <c r="F3202" s="68">
        <v>14153</v>
      </c>
      <c r="G3202" s="366">
        <v>0.10486111111111111</v>
      </c>
      <c r="H3202" s="366">
        <v>0.1736111111111111</v>
      </c>
      <c r="I3202" s="68" t="s">
        <v>8670</v>
      </c>
      <c r="J3202" s="68" t="s">
        <v>8675</v>
      </c>
      <c r="K3202" s="68" t="s">
        <v>8672</v>
      </c>
    </row>
    <row r="3203" spans="2:11" ht="14.25" hidden="1" customHeight="1">
      <c r="B3203" s="364">
        <v>45852</v>
      </c>
      <c r="C3203" s="68" t="s">
        <v>8654</v>
      </c>
      <c r="D3203" s="68" t="s">
        <v>89</v>
      </c>
      <c r="E3203" s="68" t="s">
        <v>1977</v>
      </c>
      <c r="F3203" s="68">
        <v>1303</v>
      </c>
      <c r="G3203" s="366">
        <v>0.75</v>
      </c>
      <c r="H3203" s="366">
        <v>0.86041666666666672</v>
      </c>
      <c r="I3203" s="68" t="s">
        <v>8670</v>
      </c>
      <c r="J3203" s="68" t="s">
        <v>8676</v>
      </c>
      <c r="K3203" s="68" t="s">
        <v>8433</v>
      </c>
    </row>
    <row r="3204" spans="2:11" ht="14.25" hidden="1" customHeight="1">
      <c r="B3204" s="364">
        <v>45852</v>
      </c>
      <c r="C3204" s="68" t="s">
        <v>8654</v>
      </c>
      <c r="D3204" s="68" t="s">
        <v>1785</v>
      </c>
      <c r="E3204" s="68" t="s">
        <v>1977</v>
      </c>
      <c r="F3204" s="68">
        <v>12579</v>
      </c>
      <c r="G3204" s="366">
        <v>0.75</v>
      </c>
      <c r="H3204" s="366">
        <v>0.89097222222222228</v>
      </c>
      <c r="I3204" s="68" t="s">
        <v>8670</v>
      </c>
      <c r="J3204" s="68" t="s">
        <v>8675</v>
      </c>
      <c r="K3204" s="68" t="s">
        <v>8677</v>
      </c>
    </row>
    <row r="3205" spans="2:11" ht="14.25" hidden="1" customHeight="1">
      <c r="B3205" s="364">
        <v>45853</v>
      </c>
      <c r="C3205" s="68" t="s">
        <v>8669</v>
      </c>
      <c r="D3205" s="68" t="s">
        <v>1860</v>
      </c>
      <c r="E3205" s="68" t="s">
        <v>2004</v>
      </c>
      <c r="F3205" s="68" t="s">
        <v>379</v>
      </c>
      <c r="G3205" s="366">
        <v>0.29166666666666669</v>
      </c>
      <c r="H3205" s="366">
        <v>0.4548611111111111</v>
      </c>
      <c r="I3205" s="68" t="s">
        <v>8678</v>
      </c>
      <c r="J3205" s="68" t="s">
        <v>8679</v>
      </c>
      <c r="K3205" s="68" t="s">
        <v>8680</v>
      </c>
    </row>
    <row r="3206" spans="2:11" ht="14.25" hidden="1" customHeight="1">
      <c r="B3206" s="364">
        <v>45853</v>
      </c>
      <c r="C3206" s="68" t="s">
        <v>8669</v>
      </c>
      <c r="D3206" s="68" t="s">
        <v>1734</v>
      </c>
      <c r="E3206" s="68" t="s">
        <v>1977</v>
      </c>
      <c r="F3206" s="68">
        <v>14624</v>
      </c>
      <c r="G3206" s="366">
        <v>0.29166666666666669</v>
      </c>
      <c r="H3206" s="366">
        <v>0.625</v>
      </c>
      <c r="I3206" s="68" t="s">
        <v>8681</v>
      </c>
      <c r="J3206" s="68" t="s">
        <v>8682</v>
      </c>
      <c r="K3206" s="68" t="s">
        <v>8683</v>
      </c>
    </row>
    <row r="3207" spans="2:11" ht="14.25" hidden="1" customHeight="1">
      <c r="B3207" s="364">
        <v>45853</v>
      </c>
      <c r="C3207" s="68" t="s">
        <v>8669</v>
      </c>
      <c r="D3207" s="68" t="s">
        <v>1846</v>
      </c>
      <c r="E3207" s="68" t="s">
        <v>2004</v>
      </c>
      <c r="F3207" s="68">
        <v>4228</v>
      </c>
      <c r="G3207" s="366">
        <v>0.79166666666666663</v>
      </c>
      <c r="H3207" s="366">
        <v>0.95833333333333337</v>
      </c>
      <c r="I3207" s="68" t="s">
        <v>8684</v>
      </c>
      <c r="J3207" s="68" t="s">
        <v>8685</v>
      </c>
      <c r="K3207" s="68" t="s">
        <v>6765</v>
      </c>
    </row>
    <row r="3208" spans="2:11" ht="14.25" hidden="1" customHeight="1">
      <c r="B3208" s="364">
        <v>45854</v>
      </c>
      <c r="C3208" s="68" t="s">
        <v>8686</v>
      </c>
      <c r="D3208" s="68" t="s">
        <v>106</v>
      </c>
      <c r="E3208" s="68" t="s">
        <v>1977</v>
      </c>
      <c r="F3208" s="68" t="s">
        <v>1206</v>
      </c>
      <c r="G3208" s="366">
        <v>0.38333333333333336</v>
      </c>
      <c r="H3208" s="366">
        <v>0.46875</v>
      </c>
      <c r="I3208" s="68" t="s">
        <v>8687</v>
      </c>
      <c r="J3208" s="68" t="s">
        <v>8688</v>
      </c>
      <c r="K3208" s="68" t="s">
        <v>8689</v>
      </c>
    </row>
    <row r="3209" spans="2:11" ht="14.25" hidden="1" customHeight="1">
      <c r="B3209" s="364">
        <v>45854</v>
      </c>
      <c r="C3209" s="68" t="s">
        <v>8686</v>
      </c>
      <c r="D3209" s="68" t="s">
        <v>1785</v>
      </c>
      <c r="E3209" s="68" t="s">
        <v>1977</v>
      </c>
      <c r="F3209" s="68">
        <v>12592</v>
      </c>
      <c r="G3209" s="366">
        <v>0.62152777777777779</v>
      </c>
      <c r="H3209" s="366">
        <v>0.64583333333333337</v>
      </c>
      <c r="I3209" s="68" t="s">
        <v>4404</v>
      </c>
      <c r="J3209" s="68" t="s">
        <v>8690</v>
      </c>
      <c r="K3209" s="68" t="s">
        <v>2291</v>
      </c>
    </row>
    <row r="3210" spans="2:11" ht="14.25" hidden="1" customHeight="1">
      <c r="B3210" s="364">
        <v>45854</v>
      </c>
      <c r="C3210" s="68" t="s">
        <v>8686</v>
      </c>
      <c r="D3210" s="68" t="s">
        <v>1841</v>
      </c>
      <c r="E3210" s="68" t="s">
        <v>2004</v>
      </c>
      <c r="F3210" s="68">
        <v>5969</v>
      </c>
      <c r="G3210" s="366">
        <v>0.54166666666666663</v>
      </c>
      <c r="H3210" s="366">
        <v>0.65972222222222221</v>
      </c>
      <c r="I3210" s="68" t="s">
        <v>8691</v>
      </c>
      <c r="J3210" s="68" t="s">
        <v>8692</v>
      </c>
      <c r="K3210" s="68" t="s">
        <v>8693</v>
      </c>
    </row>
    <row r="3211" spans="2:11" ht="14.25" hidden="1" customHeight="1">
      <c r="B3211" s="364">
        <v>45854</v>
      </c>
      <c r="C3211" s="68" t="s">
        <v>8686</v>
      </c>
      <c r="D3211" s="68" t="s">
        <v>1876</v>
      </c>
      <c r="E3211" s="68" t="s">
        <v>2004</v>
      </c>
      <c r="F3211" s="68">
        <v>4335</v>
      </c>
      <c r="G3211" s="366">
        <v>0.68055555555555558</v>
      </c>
      <c r="H3211" s="366">
        <v>0.71527777777777779</v>
      </c>
      <c r="I3211" s="68" t="s">
        <v>8694</v>
      </c>
      <c r="J3211" s="68" t="s">
        <v>8695</v>
      </c>
      <c r="K3211" s="68" t="s">
        <v>8696</v>
      </c>
    </row>
    <row r="3212" spans="2:11" ht="14.25" hidden="1" customHeight="1">
      <c r="B3212" s="364">
        <v>45854</v>
      </c>
      <c r="C3212" s="68" t="s">
        <v>8686</v>
      </c>
      <c r="D3212" s="68" t="s">
        <v>1870</v>
      </c>
      <c r="E3212" s="68" t="s">
        <v>2004</v>
      </c>
      <c r="F3212" s="68">
        <v>4309</v>
      </c>
      <c r="G3212" s="366">
        <v>0.83333333333333337</v>
      </c>
      <c r="H3212" s="366">
        <v>0.86458333333333337</v>
      </c>
      <c r="I3212" s="68" t="s">
        <v>8697</v>
      </c>
      <c r="J3212" s="68" t="s">
        <v>8698</v>
      </c>
      <c r="K3212" s="68" t="s">
        <v>8699</v>
      </c>
    </row>
    <row r="3213" spans="2:11" ht="14.25" hidden="1" customHeight="1">
      <c r="B3213" s="364">
        <v>45854</v>
      </c>
      <c r="C3213" s="68" t="s">
        <v>8686</v>
      </c>
      <c r="D3213" s="68" t="s">
        <v>1818</v>
      </c>
      <c r="E3213" s="68" t="s">
        <v>1987</v>
      </c>
      <c r="F3213" s="68">
        <v>7528</v>
      </c>
      <c r="G3213" s="366">
        <v>0.79166666666666663</v>
      </c>
      <c r="H3213" s="366">
        <v>0.85833333333333328</v>
      </c>
      <c r="I3213" s="68" t="s">
        <v>3537</v>
      </c>
      <c r="J3213" s="68" t="s">
        <v>8700</v>
      </c>
      <c r="K3213" s="68" t="s">
        <v>4700</v>
      </c>
    </row>
    <row r="3214" spans="2:11" ht="14.25" hidden="1" customHeight="1">
      <c r="B3214" s="364">
        <v>45854</v>
      </c>
      <c r="C3214" s="68" t="s">
        <v>8686</v>
      </c>
      <c r="D3214" s="68" t="s">
        <v>1730</v>
      </c>
      <c r="E3214" s="68" t="s">
        <v>1977</v>
      </c>
      <c r="F3214" s="68">
        <v>14666</v>
      </c>
      <c r="G3214" s="366">
        <v>0.6479166666666667</v>
      </c>
      <c r="H3214" s="366">
        <v>0.88958333333333328</v>
      </c>
      <c r="I3214" s="68" t="s">
        <v>8701</v>
      </c>
      <c r="J3214" s="68" t="s">
        <v>8702</v>
      </c>
      <c r="K3214" s="68" t="s">
        <v>8703</v>
      </c>
    </row>
    <row r="3215" spans="2:11" ht="14.25" hidden="1" customHeight="1">
      <c r="B3215" s="364">
        <v>45854</v>
      </c>
      <c r="C3215" s="68" t="s">
        <v>8686</v>
      </c>
      <c r="D3215" s="68" t="s">
        <v>1789</v>
      </c>
      <c r="E3215" s="68" t="s">
        <v>1987</v>
      </c>
      <c r="F3215" s="68">
        <v>12531</v>
      </c>
      <c r="G3215" s="366">
        <v>0.79166666666666663</v>
      </c>
      <c r="H3215" s="366">
        <v>0.9291666666666667</v>
      </c>
      <c r="I3215" s="68" t="s">
        <v>8704</v>
      </c>
      <c r="J3215" s="68" t="s">
        <v>8705</v>
      </c>
      <c r="K3215" s="68" t="s">
        <v>8706</v>
      </c>
    </row>
    <row r="3216" spans="2:11" ht="14.25" hidden="1" customHeight="1">
      <c r="B3216" s="364">
        <v>45854</v>
      </c>
      <c r="C3216" s="68" t="s">
        <v>8707</v>
      </c>
      <c r="D3216" s="68" t="s">
        <v>102</v>
      </c>
      <c r="E3216" s="68" t="s">
        <v>1977</v>
      </c>
      <c r="F3216" s="68">
        <v>14173</v>
      </c>
      <c r="G3216" s="366">
        <v>4.5138888888888888E-2</v>
      </c>
      <c r="H3216" s="366">
        <v>8.819444444444445E-2</v>
      </c>
      <c r="I3216" s="68" t="s">
        <v>8708</v>
      </c>
      <c r="J3216" s="68" t="s">
        <v>8709</v>
      </c>
      <c r="K3216" s="68" t="s">
        <v>8710</v>
      </c>
    </row>
    <row r="3217" spans="2:11" ht="14.25" hidden="1" customHeight="1">
      <c r="B3217" s="364">
        <v>45854</v>
      </c>
      <c r="C3217" s="68" t="s">
        <v>8686</v>
      </c>
      <c r="D3217" s="68" t="s">
        <v>1740</v>
      </c>
      <c r="E3217" s="68" t="s">
        <v>1977</v>
      </c>
      <c r="F3217" s="68">
        <v>15240</v>
      </c>
      <c r="G3217" s="366">
        <v>0.45833333333333331</v>
      </c>
      <c r="H3217" s="366">
        <v>0.10416666666666667</v>
      </c>
      <c r="I3217" s="68" t="s">
        <v>4048</v>
      </c>
      <c r="J3217" s="68" t="s">
        <v>8711</v>
      </c>
      <c r="K3217" s="68" t="s">
        <v>8712</v>
      </c>
    </row>
    <row r="3218" spans="2:11" ht="14.25" hidden="1" customHeight="1">
      <c r="B3218" s="364">
        <v>45854</v>
      </c>
      <c r="C3218" s="68" t="s">
        <v>8686</v>
      </c>
      <c r="D3218" s="68" t="s">
        <v>1822</v>
      </c>
      <c r="E3218" s="68" t="s">
        <v>1987</v>
      </c>
      <c r="F3218" s="68">
        <v>7861</v>
      </c>
      <c r="G3218" s="366">
        <v>0.95833333333333337</v>
      </c>
      <c r="H3218" s="366">
        <v>0.15972222222222221</v>
      </c>
      <c r="I3218" s="68" t="s">
        <v>8713</v>
      </c>
      <c r="J3218" s="68" t="s">
        <v>8714</v>
      </c>
      <c r="K3218" s="68" t="s">
        <v>8715</v>
      </c>
    </row>
    <row r="3219" spans="2:11" ht="14.25" hidden="1" customHeight="1">
      <c r="B3219" s="364">
        <v>45854</v>
      </c>
      <c r="C3219" s="68" t="s">
        <v>8707</v>
      </c>
      <c r="D3219" s="68" t="s">
        <v>1799</v>
      </c>
      <c r="E3219" s="68" t="s">
        <v>1987</v>
      </c>
      <c r="F3219" s="68">
        <v>12731</v>
      </c>
      <c r="G3219" s="366">
        <v>0.79166666666666663</v>
      </c>
      <c r="H3219" s="366">
        <v>0.14583333333333334</v>
      </c>
      <c r="I3219" s="68" t="s">
        <v>8716</v>
      </c>
      <c r="J3219" s="68" t="s">
        <v>8717</v>
      </c>
      <c r="K3219" s="68" t="s">
        <v>8718</v>
      </c>
    </row>
    <row r="3220" spans="2:11" ht="14.25" hidden="1" customHeight="1">
      <c r="B3220" s="364">
        <v>45854</v>
      </c>
      <c r="C3220" s="68" t="s">
        <v>8707</v>
      </c>
      <c r="D3220" s="68" t="s">
        <v>1741</v>
      </c>
      <c r="E3220" s="68" t="s">
        <v>1977</v>
      </c>
      <c r="F3220" s="68">
        <v>11341</v>
      </c>
      <c r="G3220" s="366">
        <v>6.25E-2</v>
      </c>
      <c r="H3220" s="366">
        <v>0.14583333333333334</v>
      </c>
      <c r="I3220" s="68" t="s">
        <v>8719</v>
      </c>
      <c r="J3220" s="68" t="s">
        <v>8720</v>
      </c>
      <c r="K3220" s="68" t="s">
        <v>8721</v>
      </c>
    </row>
    <row r="3221" spans="2:11" ht="14.25" hidden="1" customHeight="1">
      <c r="B3221" s="364">
        <v>45855</v>
      </c>
      <c r="C3221" s="68" t="s">
        <v>8707</v>
      </c>
      <c r="D3221" s="68" t="s">
        <v>1741</v>
      </c>
      <c r="E3221" s="68" t="s">
        <v>1977</v>
      </c>
      <c r="F3221" s="68">
        <v>11343</v>
      </c>
      <c r="G3221" s="366">
        <v>0.30555555555555558</v>
      </c>
      <c r="H3221" s="366">
        <v>0.34375</v>
      </c>
      <c r="I3221" s="68" t="s">
        <v>446</v>
      </c>
      <c r="J3221" s="68" t="s">
        <v>8722</v>
      </c>
      <c r="K3221" s="68" t="s">
        <v>8723</v>
      </c>
    </row>
    <row r="3222" spans="2:11" ht="14.25" hidden="1" customHeight="1">
      <c r="B3222" s="364">
        <v>45855</v>
      </c>
      <c r="C3222" s="68" t="s">
        <v>8707</v>
      </c>
      <c r="D3222" s="68" t="s">
        <v>98</v>
      </c>
      <c r="E3222" s="68" t="s">
        <v>1977</v>
      </c>
      <c r="F3222" s="68">
        <v>14827</v>
      </c>
      <c r="G3222" s="366">
        <v>0.34722222222222221</v>
      </c>
      <c r="H3222" s="366">
        <v>0.36041666666666666</v>
      </c>
      <c r="I3222" s="68" t="s">
        <v>2538</v>
      </c>
      <c r="J3222" s="68" t="s">
        <v>8724</v>
      </c>
      <c r="K3222" s="68" t="s">
        <v>8725</v>
      </c>
    </row>
    <row r="3223" spans="2:11" ht="14.25" hidden="1" customHeight="1">
      <c r="B3223" s="364">
        <v>45855</v>
      </c>
      <c r="C3223" s="68" t="s">
        <v>8707</v>
      </c>
      <c r="D3223" s="68" t="s">
        <v>1733</v>
      </c>
      <c r="E3223" s="68" t="s">
        <v>1977</v>
      </c>
      <c r="F3223" s="68">
        <v>12257</v>
      </c>
      <c r="G3223" s="366">
        <v>0.38263888888888886</v>
      </c>
      <c r="H3223" s="366">
        <v>0.43888888888888888</v>
      </c>
      <c r="I3223" s="68" t="s">
        <v>8726</v>
      </c>
      <c r="J3223" s="68" t="s">
        <v>8727</v>
      </c>
      <c r="K3223" s="68" t="s">
        <v>8728</v>
      </c>
    </row>
    <row r="3224" spans="2:11" ht="14.25" hidden="1" customHeight="1">
      <c r="B3224" s="364">
        <v>45855</v>
      </c>
      <c r="C3224" s="68" t="s">
        <v>8707</v>
      </c>
      <c r="D3224" s="68" t="s">
        <v>8729</v>
      </c>
      <c r="E3224" s="68" t="s">
        <v>1977</v>
      </c>
      <c r="F3224" s="68">
        <v>15730</v>
      </c>
      <c r="G3224" s="366">
        <v>0.29166666666666669</v>
      </c>
      <c r="H3224" s="366">
        <v>0.69791666666666663</v>
      </c>
      <c r="I3224" s="68" t="s">
        <v>8730</v>
      </c>
      <c r="J3224" s="68" t="s">
        <v>8731</v>
      </c>
      <c r="K3224" s="68" t="s">
        <v>8732</v>
      </c>
    </row>
    <row r="3225" spans="2:11" ht="14.25" hidden="1" customHeight="1">
      <c r="B3225" s="364">
        <v>45855</v>
      </c>
      <c r="C3225" s="68" t="s">
        <v>8707</v>
      </c>
      <c r="D3225" s="68" t="s">
        <v>1859</v>
      </c>
      <c r="E3225" s="68" t="s">
        <v>2004</v>
      </c>
      <c r="F3225" s="68">
        <v>5544</v>
      </c>
      <c r="G3225" s="366">
        <v>0.29166666666666669</v>
      </c>
      <c r="H3225" s="366">
        <v>0.70833333333333337</v>
      </c>
      <c r="I3225" s="68" t="s">
        <v>8733</v>
      </c>
      <c r="J3225" s="68" t="s">
        <v>8734</v>
      </c>
      <c r="K3225" s="68" t="s">
        <v>8735</v>
      </c>
    </row>
    <row r="3226" spans="2:11" ht="14.25" hidden="1" customHeight="1">
      <c r="B3226" s="364">
        <v>45855</v>
      </c>
      <c r="C3226" s="68" t="s">
        <v>8707</v>
      </c>
      <c r="D3226" s="68" t="s">
        <v>1797</v>
      </c>
      <c r="E3226" s="68" t="s">
        <v>1987</v>
      </c>
      <c r="F3226" s="68">
        <v>11660</v>
      </c>
      <c r="G3226" s="366">
        <v>0.125</v>
      </c>
      <c r="H3226" s="366">
        <v>0.95138888888888884</v>
      </c>
      <c r="I3226" s="68" t="s">
        <v>8736</v>
      </c>
      <c r="J3226" s="68" t="s">
        <v>8737</v>
      </c>
      <c r="K3226" s="68" t="s">
        <v>7025</v>
      </c>
    </row>
    <row r="3227" spans="2:11" ht="14.25" hidden="1" customHeight="1">
      <c r="B3227" s="364">
        <v>45855</v>
      </c>
      <c r="C3227" s="68" t="s">
        <v>8707</v>
      </c>
      <c r="D3227" s="68" t="s">
        <v>1798</v>
      </c>
      <c r="E3227" s="68" t="s">
        <v>1987</v>
      </c>
      <c r="F3227" s="68">
        <v>12427</v>
      </c>
      <c r="G3227" s="366">
        <v>0.79166666666666663</v>
      </c>
      <c r="H3227" s="366">
        <v>0.92013888888888884</v>
      </c>
      <c r="I3227" s="68" t="s">
        <v>8738</v>
      </c>
      <c r="J3227" s="68" t="s">
        <v>8739</v>
      </c>
      <c r="K3227" s="68" t="s">
        <v>7025</v>
      </c>
    </row>
    <row r="3228" spans="2:11" ht="14.25" hidden="1" customHeight="1">
      <c r="B3228" s="364">
        <v>45855</v>
      </c>
      <c r="C3228" s="68" t="s">
        <v>8707</v>
      </c>
      <c r="D3228" s="68" t="s">
        <v>1790</v>
      </c>
      <c r="E3228" s="68" t="s">
        <v>1987</v>
      </c>
      <c r="F3228" s="68">
        <v>12969</v>
      </c>
      <c r="G3228" s="366">
        <v>0.79166666666666663</v>
      </c>
      <c r="H3228" s="366">
        <v>0.9243055555555556</v>
      </c>
      <c r="I3228" s="68" t="s">
        <v>8740</v>
      </c>
      <c r="J3228" s="68" t="s">
        <v>8741</v>
      </c>
      <c r="K3228" s="68" t="s">
        <v>7025</v>
      </c>
    </row>
    <row r="3229" spans="2:11" ht="14.25" hidden="1" customHeight="1">
      <c r="B3229" s="364">
        <v>45855</v>
      </c>
      <c r="C3229" s="68" t="s">
        <v>8707</v>
      </c>
      <c r="D3229" s="68" t="s">
        <v>1734</v>
      </c>
      <c r="E3229" s="68" t="s">
        <v>1977</v>
      </c>
      <c r="F3229" s="68">
        <v>10734</v>
      </c>
      <c r="G3229" s="366">
        <v>0.83333333333333337</v>
      </c>
      <c r="H3229" s="366">
        <v>8.3333333333333329E-2</v>
      </c>
      <c r="I3229" s="68" t="s">
        <v>8742</v>
      </c>
      <c r="J3229" s="68" t="s">
        <v>8743</v>
      </c>
      <c r="K3229" s="68" t="s">
        <v>8744</v>
      </c>
    </row>
    <row r="3230" spans="2:11" ht="14.25" hidden="1" customHeight="1">
      <c r="B3230" s="364">
        <v>45855</v>
      </c>
      <c r="C3230" s="68" t="s">
        <v>8745</v>
      </c>
      <c r="D3230" s="68" t="s">
        <v>1743</v>
      </c>
      <c r="E3230" s="68" t="s">
        <v>1977</v>
      </c>
      <c r="F3230" s="68">
        <v>13243</v>
      </c>
      <c r="G3230" s="366">
        <v>8.3333333333333329E-2</v>
      </c>
      <c r="H3230" s="366">
        <v>0.1736111111111111</v>
      </c>
      <c r="I3230" s="68" t="s">
        <v>8746</v>
      </c>
      <c r="J3230" s="68" t="s">
        <v>8747</v>
      </c>
      <c r="K3230" s="68" t="s">
        <v>8748</v>
      </c>
    </row>
    <row r="3231" spans="2:11" ht="14.25" hidden="1" customHeight="1">
      <c r="B3231" s="364">
        <v>45855</v>
      </c>
      <c r="C3231" s="68" t="s">
        <v>8745</v>
      </c>
      <c r="D3231" s="68" t="s">
        <v>1743</v>
      </c>
      <c r="E3231" s="68" t="s">
        <v>1977</v>
      </c>
      <c r="F3231" s="68">
        <v>13245</v>
      </c>
      <c r="G3231" s="366">
        <v>8.3333333333333329E-2</v>
      </c>
      <c r="H3231" s="366">
        <v>0.1875</v>
      </c>
      <c r="I3231" s="68" t="s">
        <v>8749</v>
      </c>
      <c r="J3231" s="68" t="s">
        <v>8750</v>
      </c>
      <c r="K3231" s="68" t="s">
        <v>8751</v>
      </c>
    </row>
    <row r="3232" spans="2:11" ht="14.25" hidden="1" customHeight="1">
      <c r="B3232" s="364">
        <v>45856</v>
      </c>
      <c r="C3232" s="68" t="s">
        <v>8745</v>
      </c>
      <c r="D3232" s="68" t="s">
        <v>1730</v>
      </c>
      <c r="E3232" s="68" t="s">
        <v>1977</v>
      </c>
      <c r="F3232" s="68">
        <v>14678</v>
      </c>
      <c r="G3232" s="366">
        <v>0.31944444444444442</v>
      </c>
      <c r="H3232" s="366">
        <v>0.41666666666666669</v>
      </c>
      <c r="I3232" s="68" t="s">
        <v>1230</v>
      </c>
      <c r="J3232" s="68" t="s">
        <v>8752</v>
      </c>
      <c r="K3232" s="68" t="s">
        <v>8710</v>
      </c>
    </row>
    <row r="3233" spans="2:11" ht="14.25" hidden="1" customHeight="1">
      <c r="B3233" s="364">
        <v>45856</v>
      </c>
      <c r="C3233" s="68" t="s">
        <v>8745</v>
      </c>
      <c r="D3233" s="68" t="s">
        <v>8753</v>
      </c>
      <c r="E3233" s="68" t="s">
        <v>1977</v>
      </c>
      <c r="F3233" s="68">
        <v>16003</v>
      </c>
      <c r="G3233" s="366">
        <v>0.47916666666666669</v>
      </c>
      <c r="H3233" s="366">
        <v>0.60416666666666663</v>
      </c>
      <c r="I3233" s="68" t="s">
        <v>8754</v>
      </c>
      <c r="J3233" s="68" t="s">
        <v>8755</v>
      </c>
      <c r="K3233" s="68" t="s">
        <v>8756</v>
      </c>
    </row>
    <row r="3234" spans="2:11" ht="14.25" hidden="1" customHeight="1">
      <c r="B3234" s="364">
        <v>45856</v>
      </c>
      <c r="C3234" s="68" t="s">
        <v>8745</v>
      </c>
      <c r="D3234" s="68" t="s">
        <v>1840</v>
      </c>
      <c r="E3234" s="68" t="s">
        <v>2004</v>
      </c>
      <c r="F3234" s="68">
        <v>6097</v>
      </c>
      <c r="G3234" s="366">
        <v>0.3888888888888889</v>
      </c>
      <c r="H3234" s="366">
        <v>0.66874999999999996</v>
      </c>
      <c r="I3234" s="68" t="s">
        <v>8757</v>
      </c>
      <c r="J3234" s="68" t="s">
        <v>8758</v>
      </c>
      <c r="K3234" s="68" t="s">
        <v>8759</v>
      </c>
    </row>
    <row r="3235" spans="2:11" ht="14.25" hidden="1" customHeight="1">
      <c r="B3235" s="364">
        <v>45856</v>
      </c>
      <c r="C3235" s="68" t="s">
        <v>8745</v>
      </c>
      <c r="D3235" s="68" t="s">
        <v>1875</v>
      </c>
      <c r="E3235" s="68" t="s">
        <v>2004</v>
      </c>
      <c r="F3235" s="68" t="s">
        <v>8373</v>
      </c>
      <c r="G3235" s="366">
        <v>0.3125</v>
      </c>
      <c r="H3235" s="366">
        <v>0.41666666666666669</v>
      </c>
      <c r="I3235" s="68" t="s">
        <v>8760</v>
      </c>
      <c r="J3235" s="68" t="s">
        <v>8761</v>
      </c>
      <c r="K3235" s="68" t="s">
        <v>7816</v>
      </c>
    </row>
    <row r="3236" spans="2:11" ht="14.25" hidden="1" customHeight="1">
      <c r="B3236" s="364">
        <v>45856</v>
      </c>
      <c r="C3236" s="68" t="s">
        <v>8745</v>
      </c>
      <c r="D3236" s="68" t="s">
        <v>1841</v>
      </c>
      <c r="E3236" s="68" t="s">
        <v>2004</v>
      </c>
      <c r="F3236" s="68">
        <v>5992</v>
      </c>
      <c r="G3236" s="366">
        <v>0.47916666666666669</v>
      </c>
      <c r="H3236" s="366">
        <v>0.70833333333333337</v>
      </c>
      <c r="I3236" s="68" t="s">
        <v>8762</v>
      </c>
      <c r="J3236" s="68" t="s">
        <v>8763</v>
      </c>
      <c r="K3236" s="68" t="s">
        <v>8764</v>
      </c>
    </row>
    <row r="3237" spans="2:11" ht="14.25" hidden="1" customHeight="1">
      <c r="B3237" s="364">
        <v>45856</v>
      </c>
      <c r="C3237" s="68" t="s">
        <v>8745</v>
      </c>
      <c r="D3237" s="68" t="s">
        <v>1731</v>
      </c>
      <c r="E3237" s="68" t="s">
        <v>1977</v>
      </c>
      <c r="F3237" s="68">
        <v>0</v>
      </c>
      <c r="G3237" s="366">
        <v>0.29166666666666669</v>
      </c>
      <c r="H3237" s="366">
        <v>0.48958333333333331</v>
      </c>
      <c r="I3237" s="68" t="s">
        <v>8765</v>
      </c>
      <c r="J3237" s="68" t="s">
        <v>8766</v>
      </c>
      <c r="K3237" s="68" t="s">
        <v>8767</v>
      </c>
    </row>
    <row r="3238" spans="2:11" ht="14.25" hidden="1" customHeight="1">
      <c r="B3238" s="364">
        <v>45856</v>
      </c>
      <c r="C3238" s="68" t="s">
        <v>8745</v>
      </c>
      <c r="D3238" s="68" t="s">
        <v>1865</v>
      </c>
      <c r="E3238" s="68" t="s">
        <v>2004</v>
      </c>
      <c r="F3238" s="68">
        <v>5106</v>
      </c>
      <c r="G3238" s="366">
        <v>0.37777777777777777</v>
      </c>
      <c r="H3238" s="366">
        <v>0.63263888888888886</v>
      </c>
      <c r="I3238" s="68" t="s">
        <v>8768</v>
      </c>
      <c r="J3238" s="68" t="s">
        <v>8769</v>
      </c>
      <c r="K3238" s="68" t="s">
        <v>2553</v>
      </c>
    </row>
    <row r="3239" spans="2:11" ht="14.25" hidden="1" customHeight="1">
      <c r="B3239" s="364">
        <v>45856</v>
      </c>
      <c r="C3239" s="68" t="s">
        <v>8745</v>
      </c>
      <c r="D3239" s="68" t="s">
        <v>1860</v>
      </c>
      <c r="E3239" s="68" t="s">
        <v>2004</v>
      </c>
      <c r="F3239" s="68">
        <v>5511</v>
      </c>
      <c r="G3239" s="366">
        <v>0.47986111111111113</v>
      </c>
      <c r="H3239" s="366">
        <v>0.64652777777777781</v>
      </c>
      <c r="I3239" s="68" t="s">
        <v>8770</v>
      </c>
      <c r="J3239" s="68" t="s">
        <v>8771</v>
      </c>
      <c r="K3239" s="68" t="s">
        <v>2553</v>
      </c>
    </row>
    <row r="3240" spans="2:11" ht="14.25" hidden="1" customHeight="1">
      <c r="B3240" s="364">
        <v>45856</v>
      </c>
      <c r="C3240" s="68" t="s">
        <v>8745</v>
      </c>
      <c r="D3240" s="68" t="s">
        <v>1871</v>
      </c>
      <c r="E3240" s="68" t="s">
        <v>2004</v>
      </c>
      <c r="F3240" s="68">
        <v>4520</v>
      </c>
      <c r="G3240" s="366">
        <v>0.29166666666666669</v>
      </c>
      <c r="H3240" s="366">
        <v>0.69513888888888886</v>
      </c>
      <c r="I3240" s="68" t="s">
        <v>8772</v>
      </c>
      <c r="J3240" s="68" t="s">
        <v>8773</v>
      </c>
      <c r="K3240" s="68" t="s">
        <v>2553</v>
      </c>
    </row>
    <row r="3241" spans="2:11" ht="14.25" hidden="1" customHeight="1">
      <c r="B3241" s="364">
        <v>45856</v>
      </c>
      <c r="C3241" s="68" t="s">
        <v>8745</v>
      </c>
      <c r="D3241" s="68" t="s">
        <v>100</v>
      </c>
      <c r="E3241" s="68" t="s">
        <v>1977</v>
      </c>
      <c r="F3241" s="68">
        <v>13837</v>
      </c>
      <c r="G3241" s="366">
        <v>0.36180555555555555</v>
      </c>
      <c r="H3241" s="366">
        <v>0.49583333333333335</v>
      </c>
      <c r="I3241" s="68" t="s">
        <v>4879</v>
      </c>
      <c r="J3241" s="68" t="s">
        <v>8774</v>
      </c>
      <c r="K3241" s="68" t="s">
        <v>8775</v>
      </c>
    </row>
    <row r="3242" spans="2:11" ht="14.25" hidden="1" customHeight="1">
      <c r="B3242" s="364">
        <v>45856</v>
      </c>
      <c r="C3242" s="68" t="s">
        <v>8745</v>
      </c>
      <c r="D3242" s="68" t="s">
        <v>1755</v>
      </c>
      <c r="E3242" s="68" t="s">
        <v>1977</v>
      </c>
      <c r="F3242" s="68">
        <v>11678</v>
      </c>
      <c r="G3242" s="366">
        <v>0.44097222222222221</v>
      </c>
      <c r="H3242" s="366">
        <v>0.62152777777777779</v>
      </c>
      <c r="I3242" s="68" t="s">
        <v>8776</v>
      </c>
      <c r="J3242" s="68" t="s">
        <v>8777</v>
      </c>
      <c r="K3242" s="68" t="s">
        <v>8775</v>
      </c>
    </row>
    <row r="3243" spans="2:11" ht="14.25" hidden="1" customHeight="1">
      <c r="B3243" s="364">
        <v>45856</v>
      </c>
      <c r="C3243" s="68" t="s">
        <v>8745</v>
      </c>
      <c r="D3243" s="68" t="s">
        <v>8778</v>
      </c>
      <c r="E3243" s="68" t="s">
        <v>1977</v>
      </c>
      <c r="F3243" s="68">
        <v>14919</v>
      </c>
      <c r="G3243" s="366">
        <v>0.66666666666666663</v>
      </c>
      <c r="H3243" s="366">
        <v>0.71250000000000002</v>
      </c>
      <c r="I3243" s="68" t="s">
        <v>8670</v>
      </c>
      <c r="J3243" s="68" t="s">
        <v>8779</v>
      </c>
      <c r="K3243" s="68" t="s">
        <v>8780</v>
      </c>
    </row>
    <row r="3244" spans="2:11" ht="14.25" hidden="1" customHeight="1">
      <c r="B3244" s="364">
        <v>45857</v>
      </c>
      <c r="C3244" s="68" t="s">
        <v>8781</v>
      </c>
      <c r="D3244" s="68" t="s">
        <v>107</v>
      </c>
      <c r="E3244" s="68" t="s">
        <v>1977</v>
      </c>
      <c r="F3244" s="68">
        <v>13921</v>
      </c>
      <c r="G3244" s="366">
        <v>0.29166666666666669</v>
      </c>
      <c r="H3244" s="366">
        <v>0.39583333333333331</v>
      </c>
      <c r="I3244" s="68" t="s">
        <v>8782</v>
      </c>
      <c r="J3244" s="68" t="s">
        <v>8783</v>
      </c>
      <c r="K3244" s="68" t="s">
        <v>8784</v>
      </c>
    </row>
    <row r="3245" spans="2:11" ht="14.25" hidden="1" customHeight="1">
      <c r="B3245" s="364">
        <v>45857</v>
      </c>
      <c r="C3245" s="68" t="s">
        <v>8781</v>
      </c>
      <c r="D3245" s="68" t="s">
        <v>1871</v>
      </c>
      <c r="E3245" s="68" t="s">
        <v>2004</v>
      </c>
      <c r="F3245" s="68">
        <v>4526</v>
      </c>
      <c r="G3245" s="366">
        <v>0.29166666666666669</v>
      </c>
      <c r="H3245" s="366">
        <v>0.4375</v>
      </c>
      <c r="I3245" s="68" t="s">
        <v>8785</v>
      </c>
      <c r="J3245" s="68" t="s">
        <v>8786</v>
      </c>
      <c r="K3245" s="68" t="s">
        <v>3239</v>
      </c>
    </row>
    <row r="3246" spans="2:11" ht="14.25" hidden="1" customHeight="1">
      <c r="B3246" s="364">
        <v>45857</v>
      </c>
      <c r="C3246" s="68" t="s">
        <v>8781</v>
      </c>
      <c r="D3246" s="68" t="s">
        <v>1733</v>
      </c>
      <c r="E3246" s="68" t="s">
        <v>1977</v>
      </c>
      <c r="F3246" s="68">
        <v>12733</v>
      </c>
      <c r="G3246" s="366">
        <v>0.29166666666666669</v>
      </c>
      <c r="H3246" s="366">
        <v>0.56666666666666665</v>
      </c>
      <c r="I3246" s="68" t="s">
        <v>8787</v>
      </c>
      <c r="J3246" s="68" t="s">
        <v>8788</v>
      </c>
      <c r="K3246" s="68" t="s">
        <v>8789</v>
      </c>
    </row>
    <row r="3247" spans="2:11" ht="14.25" hidden="1" customHeight="1">
      <c r="B3247" s="364">
        <v>45857</v>
      </c>
      <c r="C3247" s="68" t="s">
        <v>8781</v>
      </c>
      <c r="D3247" s="68" t="s">
        <v>97</v>
      </c>
      <c r="E3247" s="68" t="s">
        <v>1977</v>
      </c>
      <c r="F3247" s="68">
        <v>14684</v>
      </c>
      <c r="G3247" s="366">
        <v>0.54166666666666663</v>
      </c>
      <c r="H3247" s="366">
        <v>0.63541666666666663</v>
      </c>
      <c r="I3247" s="68" t="s">
        <v>8790</v>
      </c>
      <c r="J3247" s="68" t="s">
        <v>8791</v>
      </c>
      <c r="K3247" s="68" t="s">
        <v>8544</v>
      </c>
    </row>
    <row r="3248" spans="2:11" ht="14.25" hidden="1" customHeight="1">
      <c r="B3248" s="364">
        <v>45857</v>
      </c>
      <c r="C3248" s="68" t="s">
        <v>8781</v>
      </c>
      <c r="D3248" s="68" t="s">
        <v>1818</v>
      </c>
      <c r="E3248" s="68" t="s">
        <v>1987</v>
      </c>
      <c r="F3248" s="68">
        <v>7563</v>
      </c>
      <c r="G3248" s="366">
        <v>0.34375</v>
      </c>
      <c r="H3248" s="366">
        <v>0.35416666666666669</v>
      </c>
      <c r="I3248" s="68" t="s">
        <v>8792</v>
      </c>
      <c r="J3248" s="68" t="s">
        <v>8793</v>
      </c>
      <c r="K3248" s="68" t="s">
        <v>8794</v>
      </c>
    </row>
    <row r="3249" spans="2:11" ht="14.25" hidden="1" customHeight="1">
      <c r="B3249" s="364">
        <v>45857</v>
      </c>
      <c r="C3249" s="68" t="s">
        <v>8781</v>
      </c>
      <c r="D3249" s="68" t="s">
        <v>1829</v>
      </c>
      <c r="E3249" s="68" t="s">
        <v>1987</v>
      </c>
      <c r="F3249" s="68">
        <v>5765</v>
      </c>
      <c r="G3249" s="366">
        <v>0.59722222222222221</v>
      </c>
      <c r="H3249" s="366">
        <v>0.61805555555555558</v>
      </c>
      <c r="I3249" s="68" t="s">
        <v>8795</v>
      </c>
      <c r="J3249" s="68" t="s">
        <v>8796</v>
      </c>
      <c r="K3249" s="68" t="s">
        <v>8797</v>
      </c>
    </row>
    <row r="3250" spans="2:11" ht="14.25" hidden="1" customHeight="1">
      <c r="B3250" s="364">
        <v>45857</v>
      </c>
      <c r="C3250" s="68" t="s">
        <v>8781</v>
      </c>
      <c r="D3250" s="68" t="s">
        <v>1846</v>
      </c>
      <c r="E3250" s="68" t="s">
        <v>2004</v>
      </c>
      <c r="F3250" s="68">
        <v>4266</v>
      </c>
      <c r="G3250" s="366">
        <v>0.29166666666666669</v>
      </c>
      <c r="H3250" s="366">
        <v>0.41666666666666669</v>
      </c>
      <c r="I3250" s="68" t="s">
        <v>8798</v>
      </c>
      <c r="J3250" s="68" t="s">
        <v>8799</v>
      </c>
      <c r="K3250" s="68" t="s">
        <v>8800</v>
      </c>
    </row>
    <row r="3251" spans="2:11" ht="14.25" hidden="1" customHeight="1">
      <c r="B3251" s="364">
        <v>45857</v>
      </c>
      <c r="C3251" s="68" t="s">
        <v>8781</v>
      </c>
      <c r="D3251" s="68" t="s">
        <v>1851</v>
      </c>
      <c r="E3251" s="68" t="s">
        <v>2004</v>
      </c>
      <c r="F3251" s="68" t="s">
        <v>379</v>
      </c>
      <c r="G3251" s="366">
        <v>0.41666666666666669</v>
      </c>
      <c r="H3251" s="366">
        <v>0.48541666666666666</v>
      </c>
      <c r="I3251" s="68" t="s">
        <v>8801</v>
      </c>
      <c r="J3251" s="68" t="s">
        <v>8802</v>
      </c>
      <c r="K3251" s="68" t="s">
        <v>8800</v>
      </c>
    </row>
    <row r="3252" spans="2:11" ht="14.25" hidden="1" customHeight="1">
      <c r="B3252" s="364">
        <v>45857</v>
      </c>
      <c r="C3252" s="68" t="s">
        <v>8781</v>
      </c>
      <c r="D3252" s="68" t="s">
        <v>213</v>
      </c>
      <c r="E3252" s="68" t="s">
        <v>1977</v>
      </c>
      <c r="F3252" s="68">
        <v>13908</v>
      </c>
      <c r="G3252" s="366">
        <v>0.60416666666666663</v>
      </c>
      <c r="H3252" s="366">
        <v>0.67291666666666672</v>
      </c>
      <c r="I3252" s="68" t="s">
        <v>8803</v>
      </c>
      <c r="J3252" s="68" t="s">
        <v>8804</v>
      </c>
      <c r="K3252" s="68" t="s">
        <v>8805</v>
      </c>
    </row>
    <row r="3253" spans="2:11" ht="14.25" hidden="1" customHeight="1">
      <c r="B3253" s="364">
        <v>45857</v>
      </c>
      <c r="C3253" s="68" t="s">
        <v>8781</v>
      </c>
      <c r="D3253" s="68" t="s">
        <v>1742</v>
      </c>
      <c r="E3253" s="68" t="s">
        <v>1977</v>
      </c>
      <c r="F3253" s="68">
        <v>14528</v>
      </c>
      <c r="G3253" s="366">
        <v>0.41666666666666669</v>
      </c>
      <c r="H3253" s="366">
        <v>0.66666666666666663</v>
      </c>
      <c r="I3253" s="68" t="s">
        <v>8806</v>
      </c>
      <c r="J3253" s="68" t="s">
        <v>8807</v>
      </c>
      <c r="K3253" s="68" t="s">
        <v>3717</v>
      </c>
    </row>
    <row r="3254" spans="2:11" ht="14.25" hidden="1" customHeight="1">
      <c r="B3254" s="364">
        <v>45858</v>
      </c>
      <c r="C3254" s="68" t="s">
        <v>8808</v>
      </c>
      <c r="D3254" s="68" t="s">
        <v>1860</v>
      </c>
      <c r="E3254" s="68" t="s">
        <v>2004</v>
      </c>
      <c r="F3254" s="68">
        <v>5537</v>
      </c>
      <c r="G3254" s="366">
        <v>0.29166666666666669</v>
      </c>
      <c r="H3254" s="366">
        <v>0.40972222222222221</v>
      </c>
      <c r="I3254" s="68" t="s">
        <v>8809</v>
      </c>
      <c r="J3254" s="68" t="s">
        <v>8810</v>
      </c>
      <c r="K3254" s="68" t="s">
        <v>2235</v>
      </c>
    </row>
    <row r="3255" spans="2:11" ht="14.25" hidden="1" customHeight="1">
      <c r="B3255" s="364">
        <v>45858</v>
      </c>
      <c r="C3255" s="68" t="s">
        <v>8808</v>
      </c>
      <c r="D3255" s="68" t="s">
        <v>213</v>
      </c>
      <c r="E3255" s="68" t="s">
        <v>1977</v>
      </c>
      <c r="F3255" s="68">
        <v>13912</v>
      </c>
      <c r="G3255" s="366">
        <v>0.29166666666666669</v>
      </c>
      <c r="H3255" s="366">
        <v>0.45833333333333331</v>
      </c>
      <c r="I3255" s="68" t="s">
        <v>2086</v>
      </c>
      <c r="J3255" s="68" t="s">
        <v>8811</v>
      </c>
      <c r="K3255" s="68" t="s">
        <v>8812</v>
      </c>
    </row>
    <row r="3256" spans="2:11" ht="14.25" hidden="1" customHeight="1">
      <c r="B3256" s="364">
        <v>45858</v>
      </c>
      <c r="C3256" s="68" t="s">
        <v>8781</v>
      </c>
      <c r="D3256" s="68" t="s">
        <v>1767</v>
      </c>
      <c r="E3256" s="68" t="s">
        <v>1977</v>
      </c>
      <c r="F3256" s="68">
        <v>14199</v>
      </c>
      <c r="G3256" s="366">
        <v>0.29166666666666669</v>
      </c>
      <c r="H3256" s="366">
        <v>0.67013888888888884</v>
      </c>
      <c r="I3256" s="68" t="s">
        <v>8813</v>
      </c>
      <c r="J3256" s="68" t="s">
        <v>8814</v>
      </c>
      <c r="K3256" s="68" t="s">
        <v>8815</v>
      </c>
    </row>
    <row r="3257" spans="2:11" ht="14.25" hidden="1" customHeight="1">
      <c r="B3257" s="364">
        <v>45858</v>
      </c>
      <c r="C3257" s="68" t="s">
        <v>8808</v>
      </c>
      <c r="D3257" s="68" t="s">
        <v>1847</v>
      </c>
      <c r="E3257" s="68" t="s">
        <v>2004</v>
      </c>
      <c r="F3257" s="68">
        <v>5912</v>
      </c>
      <c r="G3257" s="366">
        <v>0.64861111111111114</v>
      </c>
      <c r="H3257" s="366">
        <v>0.68055555555555558</v>
      </c>
      <c r="I3257" s="68" t="s">
        <v>8816</v>
      </c>
      <c r="J3257" s="68" t="s">
        <v>8817</v>
      </c>
      <c r="K3257" s="68" t="s">
        <v>8818</v>
      </c>
    </row>
    <row r="3258" spans="2:11" ht="14.25" hidden="1" customHeight="1">
      <c r="B3258" s="364">
        <v>45858</v>
      </c>
      <c r="C3258" s="68" t="s">
        <v>8808</v>
      </c>
      <c r="D3258" s="68" t="s">
        <v>1842</v>
      </c>
      <c r="E3258" s="68" t="s">
        <v>2004</v>
      </c>
      <c r="F3258" s="68">
        <v>5894</v>
      </c>
      <c r="G3258" s="366">
        <v>0.65208333333333335</v>
      </c>
      <c r="H3258" s="366">
        <v>0.66041666666666665</v>
      </c>
      <c r="I3258" s="68" t="s">
        <v>8819</v>
      </c>
      <c r="J3258" s="68" t="s">
        <v>8820</v>
      </c>
      <c r="K3258" s="68" t="s">
        <v>8821</v>
      </c>
    </row>
    <row r="3259" spans="2:11" ht="14.25" hidden="1" customHeight="1">
      <c r="B3259" s="364">
        <v>45858</v>
      </c>
      <c r="C3259" s="68" t="s">
        <v>8808</v>
      </c>
      <c r="D3259" s="68" t="s">
        <v>1863</v>
      </c>
      <c r="E3259" s="68" t="s">
        <v>2004</v>
      </c>
      <c r="F3259" s="68">
        <v>4262</v>
      </c>
      <c r="G3259" s="366">
        <v>0.51597222222222228</v>
      </c>
      <c r="H3259" s="366">
        <v>0.58333333333333337</v>
      </c>
      <c r="I3259" s="68" t="s">
        <v>8822</v>
      </c>
      <c r="J3259" s="68" t="s">
        <v>8823</v>
      </c>
      <c r="K3259" s="68" t="s">
        <v>8821</v>
      </c>
    </row>
    <row r="3260" spans="2:11" ht="14.25" hidden="1" customHeight="1">
      <c r="B3260" s="364">
        <v>45858</v>
      </c>
      <c r="C3260" s="68" t="s">
        <v>8808</v>
      </c>
      <c r="D3260" s="68" t="s">
        <v>1845</v>
      </c>
      <c r="E3260" s="68" t="s">
        <v>2004</v>
      </c>
      <c r="F3260" s="68" t="s">
        <v>379</v>
      </c>
      <c r="G3260" s="366">
        <v>0.29166666666666669</v>
      </c>
      <c r="H3260" s="366">
        <v>0.375</v>
      </c>
      <c r="I3260" s="68" t="s">
        <v>8824</v>
      </c>
      <c r="J3260" s="68" t="s">
        <v>8825</v>
      </c>
      <c r="K3260" s="68" t="s">
        <v>8821</v>
      </c>
    </row>
    <row r="3261" spans="2:11" ht="14.25" hidden="1" customHeight="1">
      <c r="B3261" s="364">
        <v>45858</v>
      </c>
      <c r="C3261" s="68" t="s">
        <v>8808</v>
      </c>
      <c r="D3261" s="68" t="s">
        <v>1730</v>
      </c>
      <c r="E3261" s="68" t="s">
        <v>1977</v>
      </c>
      <c r="F3261" s="68">
        <v>11392</v>
      </c>
      <c r="G3261" s="366">
        <v>0.66666666666666663</v>
      </c>
      <c r="H3261" s="366">
        <v>0.71388888888888891</v>
      </c>
      <c r="I3261" s="68" t="s">
        <v>5427</v>
      </c>
      <c r="J3261" s="68" t="s">
        <v>8826</v>
      </c>
      <c r="K3261" s="68" t="s">
        <v>8821</v>
      </c>
    </row>
    <row r="3262" spans="2:11" ht="14.25" hidden="1" customHeight="1">
      <c r="B3262" s="364">
        <v>45858</v>
      </c>
      <c r="C3262" s="68" t="s">
        <v>8808</v>
      </c>
      <c r="D3262" s="68" t="s">
        <v>1740</v>
      </c>
      <c r="E3262" s="68" t="s">
        <v>1977</v>
      </c>
      <c r="F3262" s="68">
        <v>15172</v>
      </c>
      <c r="G3262" s="366">
        <v>0.58333333333333337</v>
      </c>
      <c r="H3262" s="366">
        <v>0.6875</v>
      </c>
      <c r="I3262" s="68" t="s">
        <v>8827</v>
      </c>
      <c r="J3262" s="68" t="s">
        <v>8828</v>
      </c>
      <c r="K3262" s="68" t="s">
        <v>8829</v>
      </c>
    </row>
    <row r="3263" spans="2:11" ht="14.25" hidden="1" customHeight="1">
      <c r="B3263" s="364">
        <v>45859</v>
      </c>
      <c r="C3263" s="68" t="s">
        <v>8830</v>
      </c>
      <c r="D3263" s="68" t="s">
        <v>1831</v>
      </c>
      <c r="E3263" s="68" t="s">
        <v>1987</v>
      </c>
      <c r="F3263" s="68">
        <v>7294</v>
      </c>
      <c r="G3263" s="366">
        <v>0.3611111111111111</v>
      </c>
      <c r="H3263" s="366">
        <v>0.42430555555555555</v>
      </c>
      <c r="I3263" s="68" t="s">
        <v>2659</v>
      </c>
      <c r="J3263" s="68" t="s">
        <v>8831</v>
      </c>
      <c r="K3263" s="68" t="s">
        <v>8832</v>
      </c>
    </row>
    <row r="3264" spans="2:11" ht="14.25" hidden="1" customHeight="1">
      <c r="B3264" s="364">
        <v>45859</v>
      </c>
      <c r="C3264" s="68" t="s">
        <v>8833</v>
      </c>
      <c r="D3264" s="68" t="s">
        <v>1875</v>
      </c>
      <c r="E3264" s="68" t="s">
        <v>2004</v>
      </c>
      <c r="F3264" s="68">
        <v>4499</v>
      </c>
      <c r="G3264" s="366">
        <v>0.375</v>
      </c>
      <c r="H3264" s="366">
        <v>0.4236111111111111</v>
      </c>
      <c r="I3264" s="68" t="s">
        <v>8834</v>
      </c>
      <c r="J3264" s="68" t="s">
        <v>8835</v>
      </c>
      <c r="K3264" s="68" t="s">
        <v>8836</v>
      </c>
    </row>
    <row r="3265" spans="2:11" ht="14.25" hidden="1" customHeight="1">
      <c r="B3265" s="364">
        <v>45859</v>
      </c>
      <c r="C3265" s="68" t="s">
        <v>8833</v>
      </c>
      <c r="D3265" s="68" t="s">
        <v>1799</v>
      </c>
      <c r="E3265" s="68" t="s">
        <v>1987</v>
      </c>
      <c r="F3265" s="68">
        <v>12800</v>
      </c>
      <c r="G3265" s="366">
        <v>0.4375</v>
      </c>
      <c r="H3265" s="366">
        <v>0.47222222222222221</v>
      </c>
      <c r="I3265" s="68" t="s">
        <v>8837</v>
      </c>
      <c r="J3265" s="68" t="s">
        <v>8793</v>
      </c>
      <c r="K3265" s="68" t="s">
        <v>8838</v>
      </c>
    </row>
    <row r="3266" spans="2:11" ht="14.25" hidden="1" customHeight="1">
      <c r="B3266" s="364">
        <v>45859</v>
      </c>
      <c r="C3266" s="68" t="s">
        <v>8839</v>
      </c>
      <c r="D3266" s="68" t="s">
        <v>1755</v>
      </c>
      <c r="E3266" s="68" t="s">
        <v>1977</v>
      </c>
      <c r="F3266" s="68">
        <v>11715</v>
      </c>
      <c r="G3266" s="366">
        <v>0.54861111111111116</v>
      </c>
      <c r="H3266" s="366">
        <v>0.60416666666666663</v>
      </c>
      <c r="I3266" s="68" t="s">
        <v>4080</v>
      </c>
      <c r="J3266" s="68" t="s">
        <v>8840</v>
      </c>
      <c r="K3266" s="68" t="s">
        <v>8841</v>
      </c>
    </row>
    <row r="3267" spans="2:11" ht="14.25" hidden="1" customHeight="1">
      <c r="B3267" s="364">
        <v>45859</v>
      </c>
      <c r="C3267" s="68" t="s">
        <v>8833</v>
      </c>
      <c r="D3267" s="68" t="s">
        <v>1762</v>
      </c>
      <c r="E3267" s="68" t="s">
        <v>1977</v>
      </c>
      <c r="F3267" s="68">
        <v>14696</v>
      </c>
      <c r="G3267" s="366">
        <v>0.45833333333333331</v>
      </c>
      <c r="H3267" s="366">
        <v>0.625</v>
      </c>
      <c r="I3267" s="68" t="s">
        <v>8842</v>
      </c>
      <c r="J3267" s="68" t="s">
        <v>8843</v>
      </c>
      <c r="K3267" s="68" t="s">
        <v>8844</v>
      </c>
    </row>
    <row r="3268" spans="2:11" ht="14.25" hidden="1" customHeight="1">
      <c r="B3268" s="364">
        <v>45859</v>
      </c>
      <c r="C3268" s="68" t="s">
        <v>8833</v>
      </c>
      <c r="D3268" s="68" t="s">
        <v>1849</v>
      </c>
      <c r="E3268" s="68" t="s">
        <v>2004</v>
      </c>
      <c r="F3268" s="68">
        <v>5939</v>
      </c>
      <c r="G3268" s="366">
        <v>0.63263888888888886</v>
      </c>
      <c r="H3268" s="366">
        <v>0.74930555555555556</v>
      </c>
      <c r="I3268" s="68" t="s">
        <v>8845</v>
      </c>
      <c r="J3268" s="68" t="s">
        <v>8846</v>
      </c>
      <c r="K3268" s="68" t="s">
        <v>8847</v>
      </c>
    </row>
    <row r="3269" spans="2:11" ht="14.25" hidden="1" customHeight="1">
      <c r="B3269" s="364">
        <v>45859</v>
      </c>
      <c r="C3269" s="68" t="s">
        <v>8833</v>
      </c>
      <c r="D3269" s="68" t="s">
        <v>104</v>
      </c>
      <c r="E3269" s="68" t="s">
        <v>1977</v>
      </c>
      <c r="F3269" s="68">
        <v>14622</v>
      </c>
      <c r="G3269" s="366">
        <v>0.36805555555555558</v>
      </c>
      <c r="H3269" s="366">
        <v>0.40972222222222221</v>
      </c>
      <c r="I3269" s="68" t="s">
        <v>8670</v>
      </c>
      <c r="J3269" s="68" t="s">
        <v>8848</v>
      </c>
      <c r="K3269" s="68" t="s">
        <v>8849</v>
      </c>
    </row>
    <row r="3270" spans="2:11" ht="14.25" hidden="1" customHeight="1">
      <c r="B3270" s="364">
        <v>45859</v>
      </c>
      <c r="C3270" s="68" t="s">
        <v>8833</v>
      </c>
      <c r="D3270" s="68" t="s">
        <v>88</v>
      </c>
      <c r="E3270" s="68" t="s">
        <v>1977</v>
      </c>
      <c r="F3270" s="68">
        <v>14929</v>
      </c>
      <c r="G3270" s="366">
        <v>0.33333333333333331</v>
      </c>
      <c r="H3270" s="366">
        <v>0.45277777777777778</v>
      </c>
      <c r="I3270" s="68" t="s">
        <v>8673</v>
      </c>
      <c r="J3270" s="68" t="s">
        <v>8850</v>
      </c>
      <c r="K3270" s="68" t="s">
        <v>8851</v>
      </c>
    </row>
    <row r="3271" spans="2:11" ht="14.25" hidden="1" customHeight="1">
      <c r="B3271" s="364">
        <v>45859</v>
      </c>
      <c r="C3271" s="68" t="s">
        <v>8833</v>
      </c>
      <c r="D3271" s="68" t="s">
        <v>8852</v>
      </c>
      <c r="E3271" s="68" t="s">
        <v>1977</v>
      </c>
      <c r="F3271" s="68">
        <v>15010</v>
      </c>
      <c r="G3271" s="366">
        <v>0.41666666666666669</v>
      </c>
      <c r="H3271" s="366">
        <v>0.47708333333333336</v>
      </c>
      <c r="I3271" s="68" t="s">
        <v>8853</v>
      </c>
      <c r="J3271" s="68" t="s">
        <v>8854</v>
      </c>
      <c r="K3271" s="68" t="s">
        <v>8851</v>
      </c>
    </row>
    <row r="3272" spans="2:11" ht="14.25" hidden="1" customHeight="1">
      <c r="B3272" s="364">
        <v>45859</v>
      </c>
      <c r="C3272" s="68" t="s">
        <v>8833</v>
      </c>
      <c r="D3272" s="68" t="s">
        <v>1749</v>
      </c>
      <c r="E3272" s="68" t="s">
        <v>1977</v>
      </c>
      <c r="F3272" s="68">
        <v>11111</v>
      </c>
      <c r="G3272" s="366">
        <v>0.47916666666666669</v>
      </c>
      <c r="H3272" s="366">
        <v>0.4909722222222222</v>
      </c>
      <c r="I3272" s="68" t="s">
        <v>8855</v>
      </c>
      <c r="J3272" s="68" t="s">
        <v>8856</v>
      </c>
      <c r="K3272" s="68" t="s">
        <v>8851</v>
      </c>
    </row>
    <row r="3273" spans="2:11" ht="14.25" hidden="1" customHeight="1">
      <c r="B3273" s="364">
        <v>45859</v>
      </c>
      <c r="C3273" s="68" t="s">
        <v>8833</v>
      </c>
      <c r="D3273" s="68" t="s">
        <v>8857</v>
      </c>
      <c r="E3273" s="68" t="s">
        <v>1977</v>
      </c>
      <c r="F3273" s="68">
        <v>11111</v>
      </c>
      <c r="G3273" s="366">
        <v>0.54166666666666663</v>
      </c>
      <c r="H3273" s="366">
        <v>0.59097222222222223</v>
      </c>
      <c r="I3273" s="68" t="s">
        <v>8858</v>
      </c>
      <c r="J3273" s="68" t="s">
        <v>8859</v>
      </c>
      <c r="K3273" s="68" t="s">
        <v>8433</v>
      </c>
    </row>
    <row r="3274" spans="2:11" ht="14.25" hidden="1" customHeight="1">
      <c r="B3274" s="364">
        <v>45859</v>
      </c>
      <c r="C3274" s="68" t="s">
        <v>8833</v>
      </c>
      <c r="D3274" s="68" t="s">
        <v>8860</v>
      </c>
      <c r="E3274" s="68" t="s">
        <v>1977</v>
      </c>
      <c r="F3274" s="68">
        <v>16437</v>
      </c>
      <c r="G3274" s="366">
        <v>0.59791666666666665</v>
      </c>
      <c r="H3274" s="366">
        <v>0.62361111111111112</v>
      </c>
      <c r="I3274" s="68" t="s">
        <v>8861</v>
      </c>
      <c r="J3274" s="68" t="s">
        <v>8862</v>
      </c>
      <c r="K3274" s="68" t="s">
        <v>8863</v>
      </c>
    </row>
    <row r="3275" spans="2:11" ht="14.25" hidden="1" customHeight="1">
      <c r="B3275" s="364">
        <v>45859</v>
      </c>
      <c r="C3275" s="68" t="s">
        <v>8833</v>
      </c>
      <c r="D3275" s="68" t="s">
        <v>101</v>
      </c>
      <c r="E3275" s="68" t="s">
        <v>1977</v>
      </c>
      <c r="F3275" s="68">
        <v>12239</v>
      </c>
      <c r="G3275" s="366">
        <v>0.68055555555555558</v>
      </c>
      <c r="H3275" s="366">
        <v>0.70486111111111116</v>
      </c>
      <c r="I3275" s="68" t="s">
        <v>8864</v>
      </c>
      <c r="J3275" s="68" t="s">
        <v>8865</v>
      </c>
      <c r="K3275" s="68" t="s">
        <v>8863</v>
      </c>
    </row>
    <row r="3276" spans="2:11" ht="14.25" hidden="1" customHeight="1">
      <c r="B3276" s="364">
        <v>45859</v>
      </c>
      <c r="C3276" s="68" t="s">
        <v>8833</v>
      </c>
      <c r="D3276" s="68" t="s">
        <v>8866</v>
      </c>
      <c r="E3276" s="68" t="s">
        <v>1977</v>
      </c>
      <c r="F3276" s="68">
        <v>14799</v>
      </c>
      <c r="G3276" s="366">
        <v>0.54166666666666663</v>
      </c>
      <c r="H3276" s="366">
        <v>0.6791666666666667</v>
      </c>
      <c r="I3276" s="68" t="s">
        <v>8867</v>
      </c>
      <c r="J3276" s="68" t="s">
        <v>8868</v>
      </c>
      <c r="K3276" s="68" t="s">
        <v>8869</v>
      </c>
    </row>
    <row r="3277" spans="2:11" ht="14.25" hidden="1" customHeight="1">
      <c r="B3277" s="364">
        <v>45860</v>
      </c>
      <c r="C3277" s="68" t="s">
        <v>8830</v>
      </c>
      <c r="D3277" s="68" t="s">
        <v>1795</v>
      </c>
      <c r="E3277" s="68" t="s">
        <v>1987</v>
      </c>
      <c r="F3277" s="68">
        <v>12571</v>
      </c>
      <c r="G3277" s="366">
        <v>0.4</v>
      </c>
      <c r="H3277" s="366">
        <v>0.40208333333333335</v>
      </c>
      <c r="I3277" s="68" t="s">
        <v>8870</v>
      </c>
      <c r="J3277" s="68" t="s">
        <v>8871</v>
      </c>
      <c r="K3277" s="68" t="s">
        <v>2916</v>
      </c>
    </row>
    <row r="3278" spans="2:11" ht="14.25" hidden="1" customHeight="1">
      <c r="B3278" s="364">
        <v>45860</v>
      </c>
      <c r="C3278" s="68" t="s">
        <v>8830</v>
      </c>
      <c r="D3278" s="68" t="s">
        <v>1799</v>
      </c>
      <c r="E3278" s="68" t="s">
        <v>1987</v>
      </c>
      <c r="F3278" s="68">
        <v>12818</v>
      </c>
      <c r="G3278" s="366">
        <v>0.39097222222222222</v>
      </c>
      <c r="H3278" s="366">
        <v>0.41597222222222224</v>
      </c>
      <c r="I3278" s="68" t="s">
        <v>8872</v>
      </c>
      <c r="J3278" s="68" t="s">
        <v>8873</v>
      </c>
      <c r="K3278" s="68" t="s">
        <v>2916</v>
      </c>
    </row>
    <row r="3279" spans="2:11" ht="14.25" hidden="1" customHeight="1">
      <c r="B3279" s="364">
        <v>45860</v>
      </c>
      <c r="C3279" s="68" t="s">
        <v>8830</v>
      </c>
      <c r="D3279" s="68" t="s">
        <v>1829</v>
      </c>
      <c r="E3279" s="68" t="s">
        <v>1987</v>
      </c>
      <c r="F3279" s="68">
        <v>5809</v>
      </c>
      <c r="G3279" s="366">
        <v>0.29166666666666669</v>
      </c>
      <c r="H3279" s="366">
        <v>0.66666666666666663</v>
      </c>
      <c r="I3279" s="68" t="s">
        <v>8874</v>
      </c>
      <c r="J3279" s="68" t="s">
        <v>8875</v>
      </c>
      <c r="K3279" s="68" t="s">
        <v>8876</v>
      </c>
    </row>
    <row r="3280" spans="2:11" ht="14.25" hidden="1" customHeight="1">
      <c r="B3280" s="364">
        <v>45860</v>
      </c>
      <c r="C3280" s="68" t="s">
        <v>8830</v>
      </c>
      <c r="D3280" s="68" t="s">
        <v>94</v>
      </c>
      <c r="E3280" s="68" t="s">
        <v>1977</v>
      </c>
      <c r="F3280" s="68">
        <v>12172</v>
      </c>
      <c r="G3280" s="366">
        <v>0.58333333333333337</v>
      </c>
      <c r="H3280" s="366">
        <v>0.66666666666666663</v>
      </c>
      <c r="I3280" s="68" t="s">
        <v>8877</v>
      </c>
      <c r="J3280" s="68" t="s">
        <v>8878</v>
      </c>
      <c r="K3280" s="68" t="s">
        <v>2857</v>
      </c>
    </row>
    <row r="3281" spans="2:11" ht="14.25" hidden="1" customHeight="1">
      <c r="B3281" s="364">
        <v>45860</v>
      </c>
      <c r="C3281" s="68" t="s">
        <v>8830</v>
      </c>
      <c r="D3281" s="68" t="s">
        <v>1881</v>
      </c>
      <c r="E3281" s="68" t="s">
        <v>2004</v>
      </c>
      <c r="F3281" s="68" t="s">
        <v>379</v>
      </c>
      <c r="G3281" s="366">
        <v>0.29166666666666669</v>
      </c>
      <c r="H3281" s="366">
        <v>0.69791666666666663</v>
      </c>
      <c r="I3281" s="68" t="s">
        <v>8879</v>
      </c>
      <c r="J3281" s="68" t="s">
        <v>8880</v>
      </c>
      <c r="K3281" s="68" t="s">
        <v>8881</v>
      </c>
    </row>
    <row r="3282" spans="2:11" ht="14.25" hidden="1" customHeight="1">
      <c r="B3282" s="364">
        <v>45860</v>
      </c>
      <c r="C3282" s="68" t="s">
        <v>8830</v>
      </c>
      <c r="D3282" s="68" t="s">
        <v>1882</v>
      </c>
      <c r="E3282" s="68" t="s">
        <v>2004</v>
      </c>
      <c r="F3282" s="68">
        <v>4847</v>
      </c>
      <c r="G3282" s="366">
        <v>0.54166666666666663</v>
      </c>
      <c r="H3282" s="366">
        <v>0.69097222222222221</v>
      </c>
      <c r="I3282" s="68" t="s">
        <v>8882</v>
      </c>
      <c r="J3282" s="68" t="s">
        <v>8883</v>
      </c>
      <c r="K3282" s="68" t="s">
        <v>8884</v>
      </c>
    </row>
    <row r="3283" spans="2:11" ht="14.25" hidden="1" customHeight="1">
      <c r="B3283" s="364">
        <v>45860</v>
      </c>
      <c r="C3283" s="68" t="s">
        <v>8833</v>
      </c>
      <c r="D3283" s="68" t="s">
        <v>1793</v>
      </c>
      <c r="E3283" s="68" t="s">
        <v>1987</v>
      </c>
      <c r="F3283" s="68">
        <v>13023</v>
      </c>
      <c r="G3283" s="366">
        <v>0.65972222222222221</v>
      </c>
      <c r="H3283" s="366">
        <v>0.60763888888888884</v>
      </c>
      <c r="I3283" s="68" t="s">
        <v>8154</v>
      </c>
      <c r="J3283" s="68" t="s">
        <v>8885</v>
      </c>
      <c r="K3283" s="68" t="s">
        <v>8886</v>
      </c>
    </row>
    <row r="3284" spans="2:11" ht="14.25" hidden="1" customHeight="1">
      <c r="B3284" s="364">
        <v>45860</v>
      </c>
      <c r="C3284" s="68" t="s">
        <v>8830</v>
      </c>
      <c r="D3284" s="68" t="s">
        <v>8887</v>
      </c>
      <c r="E3284" s="68" t="s">
        <v>2004</v>
      </c>
      <c r="F3284" s="68">
        <v>0</v>
      </c>
      <c r="G3284" s="366">
        <v>0.45833333333333331</v>
      </c>
      <c r="H3284" s="366">
        <v>0.61111111111111116</v>
      </c>
      <c r="I3284" s="68" t="s">
        <v>8888</v>
      </c>
      <c r="J3284" s="68" t="s">
        <v>8889</v>
      </c>
      <c r="K3284" s="68" t="s">
        <v>8890</v>
      </c>
    </row>
    <row r="3285" spans="2:11" ht="14.25" hidden="1" customHeight="1">
      <c r="B3285" s="364">
        <v>45860</v>
      </c>
      <c r="C3285" s="68" t="s">
        <v>8830</v>
      </c>
      <c r="D3285" s="68" t="s">
        <v>8891</v>
      </c>
      <c r="E3285" s="68" t="s">
        <v>1977</v>
      </c>
      <c r="F3285" s="68">
        <v>16038</v>
      </c>
      <c r="G3285" s="366">
        <v>0.25</v>
      </c>
      <c r="H3285" s="366">
        <v>0.3840277777777778</v>
      </c>
      <c r="I3285" s="68" t="s">
        <v>8670</v>
      </c>
      <c r="J3285" s="68" t="s">
        <v>8892</v>
      </c>
      <c r="K3285" s="68" t="s">
        <v>8893</v>
      </c>
    </row>
    <row r="3286" spans="2:11" ht="14.25" hidden="1" customHeight="1">
      <c r="B3286" s="364">
        <v>45860</v>
      </c>
      <c r="C3286" s="68" t="s">
        <v>8830</v>
      </c>
      <c r="D3286" s="68" t="s">
        <v>8894</v>
      </c>
      <c r="E3286" s="68" t="s">
        <v>1977</v>
      </c>
      <c r="F3286" s="68">
        <v>15271</v>
      </c>
      <c r="G3286" s="366">
        <v>0.45833333333333331</v>
      </c>
      <c r="H3286" s="366">
        <v>0.60416666666666663</v>
      </c>
      <c r="I3286" s="68" t="s">
        <v>8895</v>
      </c>
      <c r="J3286" s="68" t="s">
        <v>8896</v>
      </c>
      <c r="K3286" s="68" t="s">
        <v>8897</v>
      </c>
    </row>
    <row r="3287" spans="2:11" ht="14.25" hidden="1" customHeight="1">
      <c r="B3287" s="364">
        <v>45860</v>
      </c>
      <c r="C3287" s="68" t="s">
        <v>8830</v>
      </c>
      <c r="D3287" s="68" t="s">
        <v>101</v>
      </c>
      <c r="E3287" s="68" t="s">
        <v>1977</v>
      </c>
      <c r="F3287" s="68">
        <v>12358</v>
      </c>
      <c r="G3287" s="366">
        <v>0.62152777777777779</v>
      </c>
      <c r="H3287" s="366">
        <v>0.67013888888888884</v>
      </c>
      <c r="I3287" s="68" t="s">
        <v>8673</v>
      </c>
      <c r="J3287" s="68" t="s">
        <v>8898</v>
      </c>
      <c r="K3287" s="68" t="s">
        <v>8893</v>
      </c>
    </row>
    <row r="3288" spans="2:11" ht="14.25" hidden="1" customHeight="1">
      <c r="B3288" s="364">
        <v>45860</v>
      </c>
      <c r="C3288" s="68" t="s">
        <v>8830</v>
      </c>
      <c r="D3288" s="68" t="s">
        <v>1832</v>
      </c>
      <c r="E3288" s="68" t="s">
        <v>1987</v>
      </c>
      <c r="F3288" s="68">
        <v>7507</v>
      </c>
      <c r="G3288" s="366">
        <v>0.92291666666666672</v>
      </c>
      <c r="H3288" s="366">
        <v>0.19097222222222221</v>
      </c>
      <c r="I3288" s="68" t="s">
        <v>8899</v>
      </c>
      <c r="J3288" s="68" t="s">
        <v>8900</v>
      </c>
      <c r="K3288" s="68" t="s">
        <v>3876</v>
      </c>
    </row>
    <row r="3289" spans="2:11" ht="14.25" hidden="1" customHeight="1">
      <c r="B3289" s="364">
        <v>45860</v>
      </c>
      <c r="C3289" s="68" t="s">
        <v>8830</v>
      </c>
      <c r="D3289" s="68" t="s">
        <v>88</v>
      </c>
      <c r="E3289" s="68" t="s">
        <v>1977</v>
      </c>
      <c r="F3289" s="68">
        <v>14955</v>
      </c>
      <c r="G3289" s="366">
        <v>0.86041666666666672</v>
      </c>
      <c r="H3289" s="366">
        <v>0.92569444444444449</v>
      </c>
      <c r="I3289" s="68" t="s">
        <v>893</v>
      </c>
      <c r="J3289" s="68" t="s">
        <v>8901</v>
      </c>
      <c r="K3289" s="68" t="s">
        <v>2006</v>
      </c>
    </row>
    <row r="3290" spans="2:11" ht="14.25" hidden="1" customHeight="1">
      <c r="B3290" s="364">
        <v>45860</v>
      </c>
      <c r="C3290" s="68" t="s">
        <v>8830</v>
      </c>
      <c r="D3290" s="68" t="s">
        <v>103</v>
      </c>
      <c r="E3290" s="68" t="s">
        <v>1977</v>
      </c>
      <c r="F3290" s="68">
        <v>14665</v>
      </c>
      <c r="G3290" s="366">
        <v>0.9243055555555556</v>
      </c>
      <c r="H3290" s="366">
        <v>0.97777777777777775</v>
      </c>
      <c r="I3290" s="68" t="s">
        <v>4389</v>
      </c>
      <c r="J3290" s="68" t="s">
        <v>8902</v>
      </c>
      <c r="K3290" s="68" t="s">
        <v>2006</v>
      </c>
    </row>
    <row r="3291" spans="2:11" ht="14.25" hidden="1" customHeight="1">
      <c r="B3291" s="364">
        <v>45860</v>
      </c>
      <c r="C3291" s="68" t="s">
        <v>8830</v>
      </c>
      <c r="D3291" s="68" t="s">
        <v>1785</v>
      </c>
      <c r="E3291" s="68" t="s">
        <v>1977</v>
      </c>
      <c r="F3291" s="68">
        <v>0</v>
      </c>
      <c r="G3291" s="366">
        <v>0.79166666666666663</v>
      </c>
      <c r="H3291" s="366">
        <v>9.583333333333334E-2</v>
      </c>
      <c r="I3291" s="68" t="s">
        <v>8903</v>
      </c>
      <c r="J3291" s="68" t="s">
        <v>4405</v>
      </c>
      <c r="K3291" s="68" t="s">
        <v>2006</v>
      </c>
    </row>
    <row r="3292" spans="2:11" ht="14.25" hidden="1" customHeight="1">
      <c r="B3292" s="364">
        <v>45860</v>
      </c>
      <c r="C3292" s="68" t="s">
        <v>8830</v>
      </c>
      <c r="D3292" s="68" t="s">
        <v>1842</v>
      </c>
      <c r="E3292" s="68" t="s">
        <v>2004</v>
      </c>
      <c r="F3292" s="68">
        <v>5932</v>
      </c>
      <c r="G3292" s="366">
        <v>0.79166666666666663</v>
      </c>
      <c r="H3292" s="366">
        <v>0.12986111111111112</v>
      </c>
      <c r="I3292" s="68" t="s">
        <v>391</v>
      </c>
      <c r="J3292" s="68" t="s">
        <v>8904</v>
      </c>
      <c r="K3292" s="68" t="s">
        <v>2006</v>
      </c>
    </row>
    <row r="3293" spans="2:11" ht="14.25" hidden="1" customHeight="1">
      <c r="B3293" s="364">
        <v>45861</v>
      </c>
      <c r="C3293" s="68" t="s">
        <v>8905</v>
      </c>
      <c r="D3293" s="68" t="s">
        <v>105</v>
      </c>
      <c r="E3293" s="68" t="s">
        <v>1977</v>
      </c>
      <c r="F3293" s="68">
        <v>13871</v>
      </c>
      <c r="G3293" s="366">
        <v>0.34722222222222221</v>
      </c>
      <c r="H3293" s="366">
        <v>0.39583333333333331</v>
      </c>
      <c r="I3293" s="68" t="s">
        <v>8906</v>
      </c>
      <c r="J3293" s="68" t="s">
        <v>8907</v>
      </c>
      <c r="K3293" s="68" t="s">
        <v>8908</v>
      </c>
    </row>
    <row r="3294" spans="2:11" ht="14.25" hidden="1" customHeight="1">
      <c r="B3294" s="364">
        <v>45861</v>
      </c>
      <c r="C3294" s="68" t="s">
        <v>8905</v>
      </c>
      <c r="D3294" s="68" t="s">
        <v>1874</v>
      </c>
      <c r="E3294" s="68" t="s">
        <v>2004</v>
      </c>
      <c r="F3294" s="68">
        <v>4613</v>
      </c>
      <c r="G3294" s="366">
        <v>0.40625</v>
      </c>
      <c r="H3294" s="366">
        <v>0.41319444444444442</v>
      </c>
      <c r="I3294" s="68" t="s">
        <v>8909</v>
      </c>
      <c r="J3294" s="68" t="s">
        <v>2917</v>
      </c>
      <c r="K3294" s="68" t="s">
        <v>6800</v>
      </c>
    </row>
    <row r="3295" spans="2:11" ht="14.25" hidden="1" customHeight="1">
      <c r="B3295" s="364">
        <v>45861</v>
      </c>
      <c r="C3295" s="68" t="s">
        <v>8905</v>
      </c>
      <c r="D3295" s="68" t="s">
        <v>1831</v>
      </c>
      <c r="E3295" s="68" t="s">
        <v>1987</v>
      </c>
      <c r="F3295" s="68">
        <v>7332</v>
      </c>
      <c r="G3295" s="366">
        <v>0.3611111111111111</v>
      </c>
      <c r="H3295" s="366">
        <v>0.37152777777777779</v>
      </c>
      <c r="I3295" s="68" t="s">
        <v>8910</v>
      </c>
      <c r="J3295" s="68" t="s">
        <v>8911</v>
      </c>
      <c r="K3295" s="68" t="s">
        <v>8912</v>
      </c>
    </row>
    <row r="3296" spans="2:11" ht="14.25" hidden="1" customHeight="1">
      <c r="B3296" s="364">
        <v>45861</v>
      </c>
      <c r="C3296" s="68" t="s">
        <v>8905</v>
      </c>
      <c r="D3296" s="68" t="s">
        <v>1744</v>
      </c>
      <c r="E3296" s="68" t="s">
        <v>1977</v>
      </c>
      <c r="F3296" s="68">
        <v>13654</v>
      </c>
      <c r="G3296" s="366">
        <v>0.35</v>
      </c>
      <c r="H3296" s="366">
        <v>0.4777777777777778</v>
      </c>
      <c r="I3296" s="68" t="s">
        <v>8913</v>
      </c>
      <c r="J3296" s="68" t="s">
        <v>8914</v>
      </c>
      <c r="K3296" s="68" t="s">
        <v>2050</v>
      </c>
    </row>
    <row r="3297" spans="2:11" ht="14.25" hidden="1" customHeight="1">
      <c r="B3297" s="364">
        <v>45861</v>
      </c>
      <c r="C3297" s="68" t="s">
        <v>8905</v>
      </c>
      <c r="D3297" s="68" t="s">
        <v>1728</v>
      </c>
      <c r="E3297" s="68" t="s">
        <v>1977</v>
      </c>
      <c r="F3297" s="68">
        <v>15393</v>
      </c>
      <c r="G3297" s="366">
        <v>0.33333333333333331</v>
      </c>
      <c r="H3297" s="366">
        <v>0.47916666666666669</v>
      </c>
      <c r="I3297" s="68" t="s">
        <v>8915</v>
      </c>
      <c r="J3297" s="68" t="s">
        <v>8916</v>
      </c>
      <c r="K3297" s="68" t="s">
        <v>8917</v>
      </c>
    </row>
    <row r="3298" spans="2:11" ht="14.25" hidden="1" customHeight="1">
      <c r="B3298" s="364">
        <v>45861</v>
      </c>
      <c r="C3298" s="68" t="s">
        <v>8905</v>
      </c>
      <c r="D3298" s="68" t="s">
        <v>1858</v>
      </c>
      <c r="E3298" s="68" t="s">
        <v>2004</v>
      </c>
      <c r="F3298" s="68">
        <v>5720</v>
      </c>
      <c r="G3298" s="366">
        <v>0.375</v>
      </c>
      <c r="H3298" s="366">
        <v>0.66666666666666663</v>
      </c>
      <c r="I3298" s="68" t="s">
        <v>8918</v>
      </c>
      <c r="J3298" s="68" t="s">
        <v>8919</v>
      </c>
      <c r="K3298" s="68" t="s">
        <v>8920</v>
      </c>
    </row>
    <row r="3299" spans="2:11" ht="14.25" hidden="1" customHeight="1">
      <c r="B3299" s="364">
        <v>45861</v>
      </c>
      <c r="C3299" s="68" t="s">
        <v>8905</v>
      </c>
      <c r="D3299" s="68" t="s">
        <v>1857</v>
      </c>
      <c r="E3299" s="68" t="s">
        <v>2004</v>
      </c>
      <c r="F3299" s="68">
        <v>5688</v>
      </c>
      <c r="G3299" s="366">
        <v>0.3125</v>
      </c>
      <c r="H3299" s="366">
        <v>0.60624999999999996</v>
      </c>
      <c r="I3299" s="68" t="s">
        <v>1230</v>
      </c>
      <c r="J3299" s="68" t="s">
        <v>8921</v>
      </c>
      <c r="K3299" s="68" t="s">
        <v>2022</v>
      </c>
    </row>
    <row r="3300" spans="2:11" ht="14.25" hidden="1" customHeight="1">
      <c r="B3300" s="364">
        <v>45861</v>
      </c>
      <c r="C3300" s="68" t="s">
        <v>8905</v>
      </c>
      <c r="D3300" s="68" t="s">
        <v>223</v>
      </c>
      <c r="E3300" s="68" t="s">
        <v>1987</v>
      </c>
      <c r="F3300" s="68">
        <v>11145</v>
      </c>
      <c r="G3300" s="366">
        <v>0.4861111111111111</v>
      </c>
      <c r="H3300" s="366">
        <v>0.68402777777777779</v>
      </c>
      <c r="I3300" s="68" t="s">
        <v>6558</v>
      </c>
      <c r="J3300" s="68" t="s">
        <v>7817</v>
      </c>
      <c r="K3300" s="68" t="s">
        <v>2393</v>
      </c>
    </row>
    <row r="3301" spans="2:11" ht="14.25" hidden="1" customHeight="1">
      <c r="B3301" s="364">
        <v>45861</v>
      </c>
      <c r="C3301" s="68" t="s">
        <v>8905</v>
      </c>
      <c r="D3301" s="68" t="s">
        <v>1839</v>
      </c>
      <c r="E3301" s="68" t="s">
        <v>2004</v>
      </c>
      <c r="F3301" s="68">
        <v>6017</v>
      </c>
      <c r="G3301" s="366">
        <v>0.83611111111111114</v>
      </c>
      <c r="H3301" s="366">
        <v>0.88749999999999996</v>
      </c>
      <c r="I3301" s="68" t="s">
        <v>8922</v>
      </c>
      <c r="J3301" s="68" t="s">
        <v>8923</v>
      </c>
      <c r="K3301" s="68" t="s">
        <v>8924</v>
      </c>
    </row>
    <row r="3302" spans="2:11" ht="14.25" hidden="1" customHeight="1">
      <c r="B3302" s="364">
        <v>45861</v>
      </c>
      <c r="C3302" s="68" t="s">
        <v>8905</v>
      </c>
      <c r="D3302" s="68" t="s">
        <v>101</v>
      </c>
      <c r="E3302" s="68" t="s">
        <v>1977</v>
      </c>
      <c r="F3302" s="68">
        <v>0</v>
      </c>
      <c r="G3302" s="366">
        <v>0.79166666666666663</v>
      </c>
      <c r="H3302" s="366">
        <v>0.125</v>
      </c>
      <c r="I3302" s="68" t="s">
        <v>8925</v>
      </c>
      <c r="J3302" s="68" t="s">
        <v>8926</v>
      </c>
      <c r="K3302" s="68" t="s">
        <v>8927</v>
      </c>
    </row>
    <row r="3303" spans="2:11" ht="14.25" hidden="1" customHeight="1">
      <c r="B3303" s="364">
        <v>45861</v>
      </c>
      <c r="C3303" s="68" t="s">
        <v>8905</v>
      </c>
      <c r="D3303" s="68" t="s">
        <v>1740</v>
      </c>
      <c r="E3303" s="68" t="s">
        <v>1977</v>
      </c>
      <c r="F3303" s="68">
        <v>15318</v>
      </c>
      <c r="G3303" s="366">
        <v>0.125</v>
      </c>
      <c r="H3303" s="366">
        <v>0.18194444444444444</v>
      </c>
      <c r="I3303" s="68" t="s">
        <v>8928</v>
      </c>
      <c r="J3303" s="68" t="s">
        <v>8929</v>
      </c>
      <c r="K3303" s="68" t="s">
        <v>8930</v>
      </c>
    </row>
    <row r="3304" spans="2:11" ht="14.25" hidden="1" customHeight="1">
      <c r="B3304" s="364">
        <v>45862</v>
      </c>
      <c r="C3304" s="68" t="s">
        <v>8931</v>
      </c>
      <c r="D3304" s="68" t="s">
        <v>1826</v>
      </c>
      <c r="E3304" s="68" t="s">
        <v>1987</v>
      </c>
      <c r="F3304" s="68">
        <v>8091</v>
      </c>
      <c r="G3304" s="366">
        <v>0.3125</v>
      </c>
      <c r="H3304" s="366">
        <v>0.39513888888888887</v>
      </c>
      <c r="I3304" s="68" t="s">
        <v>8932</v>
      </c>
      <c r="J3304" s="68" t="s">
        <v>8933</v>
      </c>
      <c r="K3304" s="68" t="s">
        <v>8934</v>
      </c>
    </row>
    <row r="3305" spans="2:11" ht="14.25" hidden="1" customHeight="1">
      <c r="B3305" s="364">
        <v>45862</v>
      </c>
      <c r="C3305" s="68" t="s">
        <v>8931</v>
      </c>
      <c r="D3305" s="68" t="s">
        <v>1817</v>
      </c>
      <c r="E3305" s="68" t="s">
        <v>1987</v>
      </c>
      <c r="F3305" s="68">
        <v>7997</v>
      </c>
      <c r="G3305" s="366">
        <v>0.4152777777777778</v>
      </c>
      <c r="H3305" s="366">
        <v>0.41736111111111113</v>
      </c>
      <c r="I3305" s="68" t="s">
        <v>8935</v>
      </c>
      <c r="J3305" s="68" t="s">
        <v>8936</v>
      </c>
      <c r="K3305" s="68" t="s">
        <v>8937</v>
      </c>
    </row>
    <row r="3306" spans="2:11" ht="14.25" hidden="1" customHeight="1">
      <c r="B3306" s="364">
        <v>45862</v>
      </c>
      <c r="C3306" s="68" t="s">
        <v>8931</v>
      </c>
      <c r="D3306" s="68" t="s">
        <v>1822</v>
      </c>
      <c r="E3306" s="68" t="s">
        <v>1987</v>
      </c>
      <c r="F3306" s="68">
        <v>7999</v>
      </c>
      <c r="G3306" s="366">
        <v>0.6381944444444444</v>
      </c>
      <c r="H3306" s="366">
        <v>0.67361111111111116</v>
      </c>
      <c r="I3306" s="68" t="s">
        <v>8938</v>
      </c>
      <c r="J3306" s="68" t="s">
        <v>8939</v>
      </c>
      <c r="K3306" s="68" t="s">
        <v>8940</v>
      </c>
    </row>
    <row r="3307" spans="2:11" ht="14.25" hidden="1" customHeight="1">
      <c r="B3307" s="364">
        <v>45862</v>
      </c>
      <c r="C3307" s="68" t="s">
        <v>8931</v>
      </c>
      <c r="D3307" s="68" t="s">
        <v>1854</v>
      </c>
      <c r="E3307" s="68" t="s">
        <v>2004</v>
      </c>
      <c r="F3307" s="68">
        <v>4145</v>
      </c>
      <c r="G3307" s="366">
        <v>0.79166666666666663</v>
      </c>
      <c r="H3307" s="366">
        <v>0.97916666666666663</v>
      </c>
      <c r="I3307" s="68" t="s">
        <v>8941</v>
      </c>
      <c r="J3307" s="68" t="s">
        <v>8942</v>
      </c>
      <c r="K3307" s="68" t="s">
        <v>2553</v>
      </c>
    </row>
    <row r="3308" spans="2:11" ht="14.25" hidden="1" customHeight="1">
      <c r="B3308" s="364">
        <v>45863</v>
      </c>
      <c r="C3308" s="68" t="s">
        <v>8943</v>
      </c>
      <c r="D3308" s="68" t="s">
        <v>1836</v>
      </c>
      <c r="E3308" s="68" t="s">
        <v>1987</v>
      </c>
      <c r="F3308" s="68">
        <v>7526</v>
      </c>
      <c r="G3308" s="366">
        <v>0.58333333333333337</v>
      </c>
      <c r="H3308" s="366">
        <v>0.66319444444444442</v>
      </c>
      <c r="I3308" s="68" t="s">
        <v>8944</v>
      </c>
      <c r="J3308" s="68" t="s">
        <v>8945</v>
      </c>
      <c r="K3308" s="68" t="s">
        <v>8912</v>
      </c>
    </row>
    <row r="3309" spans="2:11" ht="14.25" hidden="1" customHeight="1">
      <c r="B3309" s="364">
        <v>45863</v>
      </c>
      <c r="C3309" s="68" t="s">
        <v>8943</v>
      </c>
      <c r="D3309" s="68" t="s">
        <v>1791</v>
      </c>
      <c r="E3309" s="68" t="s">
        <v>1987</v>
      </c>
      <c r="F3309" s="68">
        <v>12906</v>
      </c>
      <c r="G3309" s="366">
        <v>0.43055555555555558</v>
      </c>
      <c r="H3309" s="366">
        <v>0.47916666666666669</v>
      </c>
      <c r="I3309" s="68" t="s">
        <v>8946</v>
      </c>
      <c r="J3309" s="68" t="s">
        <v>8947</v>
      </c>
      <c r="K3309" s="68" t="s">
        <v>8912</v>
      </c>
    </row>
    <row r="3310" spans="2:11" ht="14.25" hidden="1" customHeight="1">
      <c r="B3310" s="364">
        <v>45863</v>
      </c>
      <c r="C3310" s="68" t="s">
        <v>8943</v>
      </c>
      <c r="D3310" s="68" t="s">
        <v>102</v>
      </c>
      <c r="E3310" s="68" t="s">
        <v>1977</v>
      </c>
      <c r="F3310" s="68">
        <v>14320</v>
      </c>
      <c r="G3310" s="366">
        <v>0.9770833333333333</v>
      </c>
      <c r="H3310" s="366">
        <v>9.0277777777777776E-2</v>
      </c>
      <c r="I3310" s="68" t="s">
        <v>8948</v>
      </c>
      <c r="J3310" s="68" t="s">
        <v>8949</v>
      </c>
      <c r="K3310" s="68" t="s">
        <v>2050</v>
      </c>
    </row>
    <row r="3311" spans="2:11" ht="14.25" hidden="1" customHeight="1">
      <c r="B3311" s="364">
        <v>45863</v>
      </c>
      <c r="C3311" s="68" t="s">
        <v>8943</v>
      </c>
      <c r="D3311" s="68" t="s">
        <v>1765</v>
      </c>
      <c r="E3311" s="68" t="s">
        <v>1977</v>
      </c>
      <c r="F3311" s="68">
        <v>14288</v>
      </c>
      <c r="G3311" s="366">
        <v>0.72916666666666663</v>
      </c>
      <c r="H3311" s="366">
        <v>5.5555555555555552E-2</v>
      </c>
      <c r="I3311" s="68" t="s">
        <v>8950</v>
      </c>
      <c r="J3311" s="68" t="s">
        <v>8951</v>
      </c>
      <c r="K3311" s="68" t="s">
        <v>8952</v>
      </c>
    </row>
    <row r="3312" spans="2:11" ht="14.25" hidden="1" customHeight="1">
      <c r="B3312" s="364">
        <v>45863</v>
      </c>
      <c r="C3312" s="68" t="s">
        <v>8953</v>
      </c>
      <c r="D3312" s="68" t="s">
        <v>1871</v>
      </c>
      <c r="E3312" s="68" t="s">
        <v>2004</v>
      </c>
      <c r="F3312" s="68" t="s">
        <v>379</v>
      </c>
      <c r="G3312" s="366">
        <v>0.125</v>
      </c>
      <c r="H3312" s="366">
        <v>0.21319444444444444</v>
      </c>
      <c r="I3312" s="68" t="s">
        <v>8954</v>
      </c>
      <c r="J3312" s="68" t="s">
        <v>8955</v>
      </c>
      <c r="K3312" s="68" t="s">
        <v>8956</v>
      </c>
    </row>
    <row r="3313" spans="2:11" ht="14.25" hidden="1" customHeight="1">
      <c r="B3313" s="364">
        <v>45864</v>
      </c>
      <c r="C3313" s="68" t="s">
        <v>8953</v>
      </c>
      <c r="D3313" s="68" t="s">
        <v>102</v>
      </c>
      <c r="E3313" s="68" t="s">
        <v>1977</v>
      </c>
      <c r="F3313" s="68">
        <v>14322</v>
      </c>
      <c r="G3313" s="366">
        <v>0.29166666666666669</v>
      </c>
      <c r="H3313" s="366">
        <v>0.4236111111111111</v>
      </c>
      <c r="I3313" s="68" t="s">
        <v>8957</v>
      </c>
      <c r="J3313" s="68" t="s">
        <v>8958</v>
      </c>
      <c r="K3313" s="68" t="s">
        <v>8662</v>
      </c>
    </row>
    <row r="3314" spans="2:11" ht="14.25" hidden="1" customHeight="1">
      <c r="B3314" s="364">
        <v>45864</v>
      </c>
      <c r="C3314" s="68" t="s">
        <v>8953</v>
      </c>
      <c r="D3314" s="68" t="s">
        <v>1870</v>
      </c>
      <c r="E3314" s="68" t="s">
        <v>2004</v>
      </c>
      <c r="F3314" s="68">
        <v>4455</v>
      </c>
      <c r="G3314" s="366">
        <v>0.29166666666666669</v>
      </c>
      <c r="H3314" s="366">
        <v>0.42708333333333331</v>
      </c>
      <c r="I3314" s="68" t="s">
        <v>8959</v>
      </c>
      <c r="J3314" s="68" t="s">
        <v>8960</v>
      </c>
      <c r="K3314" s="68" t="s">
        <v>8961</v>
      </c>
    </row>
    <row r="3315" spans="2:11" ht="14.25" hidden="1" customHeight="1">
      <c r="B3315" s="364">
        <v>45864</v>
      </c>
      <c r="C3315" s="68" t="s">
        <v>8953</v>
      </c>
      <c r="D3315" s="68" t="s">
        <v>89</v>
      </c>
      <c r="E3315" s="68" t="s">
        <v>1977</v>
      </c>
      <c r="F3315" s="68">
        <v>1462</v>
      </c>
      <c r="G3315" s="366">
        <v>0.58333333333333337</v>
      </c>
      <c r="H3315" s="366">
        <v>0.58750000000000002</v>
      </c>
      <c r="I3315" s="68" t="s">
        <v>8962</v>
      </c>
      <c r="J3315" s="68" t="s">
        <v>8963</v>
      </c>
      <c r="K3315" s="68" t="s">
        <v>8964</v>
      </c>
    </row>
    <row r="3316" spans="2:11" ht="14.25" hidden="1" customHeight="1">
      <c r="B3316" s="364">
        <v>45864</v>
      </c>
      <c r="C3316" s="68" t="s">
        <v>8953</v>
      </c>
      <c r="D3316" s="68" t="s">
        <v>1732</v>
      </c>
      <c r="E3316" s="68" t="s">
        <v>1977</v>
      </c>
      <c r="F3316" s="68">
        <v>14650</v>
      </c>
      <c r="G3316" s="366">
        <v>0.44791666666666669</v>
      </c>
      <c r="H3316" s="366">
        <v>0.69791666666666663</v>
      </c>
      <c r="I3316" s="68" t="s">
        <v>8965</v>
      </c>
      <c r="J3316" s="68" t="s">
        <v>8966</v>
      </c>
      <c r="K3316" s="68" t="s">
        <v>8967</v>
      </c>
    </row>
    <row r="3317" spans="2:11" ht="14.25" hidden="1" customHeight="1">
      <c r="B3317" s="364">
        <v>45864</v>
      </c>
      <c r="C3317" s="68" t="s">
        <v>8953</v>
      </c>
      <c r="D3317" s="68" t="s">
        <v>99</v>
      </c>
      <c r="E3317" s="68" t="s">
        <v>1977</v>
      </c>
      <c r="F3317" s="68">
        <v>14307</v>
      </c>
      <c r="G3317" s="366">
        <v>0.29166666666666669</v>
      </c>
      <c r="H3317" s="366">
        <v>0.70833333333333337</v>
      </c>
      <c r="I3317" s="68" t="s">
        <v>3590</v>
      </c>
      <c r="J3317" s="68" t="s">
        <v>8968</v>
      </c>
      <c r="K3317" s="68" t="s">
        <v>8969</v>
      </c>
    </row>
    <row r="3318" spans="2:11" ht="14.25" hidden="1" customHeight="1">
      <c r="B3318" s="364">
        <v>45864</v>
      </c>
      <c r="C3318" s="68" t="s">
        <v>8953</v>
      </c>
      <c r="D3318" s="68" t="s">
        <v>223</v>
      </c>
      <c r="E3318" s="68" t="s">
        <v>1987</v>
      </c>
      <c r="F3318" s="68">
        <v>11202</v>
      </c>
      <c r="G3318" s="366">
        <v>0.41666666666666669</v>
      </c>
      <c r="H3318" s="366">
        <v>0.65763888888888888</v>
      </c>
      <c r="I3318" s="68" t="s">
        <v>5900</v>
      </c>
      <c r="J3318" s="68" t="s">
        <v>8970</v>
      </c>
      <c r="K3318" s="68" t="s">
        <v>8971</v>
      </c>
    </row>
    <row r="3319" spans="2:11" ht="14.25" hidden="1" customHeight="1">
      <c r="B3319" s="364">
        <v>45864</v>
      </c>
      <c r="C3319" s="68" t="s">
        <v>8953</v>
      </c>
      <c r="D3319" s="68" t="s">
        <v>100</v>
      </c>
      <c r="E3319" s="68" t="s">
        <v>1977</v>
      </c>
      <c r="F3319" s="68">
        <v>13985</v>
      </c>
      <c r="G3319" s="366">
        <v>0.81597222222222221</v>
      </c>
      <c r="H3319" s="366">
        <v>0.875</v>
      </c>
      <c r="I3319" s="68" t="s">
        <v>8972</v>
      </c>
      <c r="J3319" s="68" t="s">
        <v>8973</v>
      </c>
      <c r="K3319" s="68" t="s">
        <v>8974</v>
      </c>
    </row>
    <row r="3320" spans="2:11" ht="14.25" hidden="1" customHeight="1">
      <c r="B3320" s="364">
        <v>45864</v>
      </c>
      <c r="C3320" s="68" t="s">
        <v>8953</v>
      </c>
      <c r="D3320" s="68" t="s">
        <v>1870</v>
      </c>
      <c r="E3320" s="68" t="s">
        <v>2004</v>
      </c>
      <c r="F3320" s="68">
        <v>44.6</v>
      </c>
      <c r="G3320" s="366">
        <v>0.89027777777777772</v>
      </c>
      <c r="H3320" s="366">
        <v>0.93958333333333333</v>
      </c>
      <c r="I3320" s="68" t="s">
        <v>8975</v>
      </c>
      <c r="J3320" s="68" t="s">
        <v>8976</v>
      </c>
      <c r="K3320" s="68" t="s">
        <v>8977</v>
      </c>
    </row>
    <row r="3321" spans="2:11" ht="14.25" hidden="1" customHeight="1">
      <c r="B3321" s="364">
        <v>45864</v>
      </c>
      <c r="C3321" s="68" t="s">
        <v>8953</v>
      </c>
      <c r="D3321" s="68" t="s">
        <v>1882</v>
      </c>
      <c r="E3321" s="68" t="s">
        <v>2004</v>
      </c>
      <c r="F3321" s="68">
        <v>4895</v>
      </c>
      <c r="G3321" s="366">
        <v>0.92708333333333337</v>
      </c>
      <c r="H3321" s="366">
        <v>0.97361111111111109</v>
      </c>
      <c r="I3321" s="68" t="s">
        <v>8978</v>
      </c>
      <c r="J3321" s="68" t="s">
        <v>8979</v>
      </c>
      <c r="K3321" s="68" t="s">
        <v>8980</v>
      </c>
    </row>
    <row r="3322" spans="2:11" ht="14.25" hidden="1" customHeight="1">
      <c r="B3322" s="364">
        <v>45864</v>
      </c>
      <c r="C3322" s="68" t="s">
        <v>8953</v>
      </c>
      <c r="D3322" s="68" t="s">
        <v>1862</v>
      </c>
      <c r="E3322" s="68" t="s">
        <v>2004</v>
      </c>
      <c r="F3322" s="68">
        <v>5493</v>
      </c>
      <c r="G3322" s="366">
        <v>0.95486111111111116</v>
      </c>
      <c r="H3322" s="366">
        <v>7.9861111111111105E-2</v>
      </c>
      <c r="I3322" s="68" t="s">
        <v>8981</v>
      </c>
      <c r="J3322" s="68" t="s">
        <v>8982</v>
      </c>
      <c r="K3322" s="68" t="s">
        <v>8983</v>
      </c>
    </row>
    <row r="3323" spans="2:11" ht="14.25" hidden="1" customHeight="1">
      <c r="B3323" s="364">
        <v>45864</v>
      </c>
      <c r="C3323" s="68" t="s">
        <v>8953</v>
      </c>
      <c r="D3323" s="68" t="s">
        <v>107</v>
      </c>
      <c r="E3323" s="68" t="s">
        <v>1977</v>
      </c>
      <c r="F3323" s="68">
        <v>14065</v>
      </c>
      <c r="G3323" s="366">
        <v>6.5277777777777782E-2</v>
      </c>
      <c r="H3323" s="366">
        <v>0.10208333333333333</v>
      </c>
      <c r="I3323" s="68" t="s">
        <v>412</v>
      </c>
      <c r="J3323" s="68" t="s">
        <v>4161</v>
      </c>
      <c r="K3323" s="68" t="s">
        <v>2050</v>
      </c>
    </row>
    <row r="3324" spans="2:11" ht="14.25" hidden="1" customHeight="1">
      <c r="B3324" s="364">
        <v>45864</v>
      </c>
      <c r="C3324" s="68" t="s">
        <v>8984</v>
      </c>
      <c r="D3324" s="68" t="s">
        <v>1793</v>
      </c>
      <c r="E3324" s="68" t="s">
        <v>1987</v>
      </c>
      <c r="F3324" s="68">
        <v>12939</v>
      </c>
      <c r="G3324" s="366">
        <v>4.1666666666666664E-2</v>
      </c>
      <c r="H3324" s="366">
        <v>9.930555555555555E-2</v>
      </c>
      <c r="I3324" s="68" t="s">
        <v>8985</v>
      </c>
      <c r="J3324" s="68" t="s">
        <v>8986</v>
      </c>
      <c r="K3324" s="68" t="s">
        <v>8987</v>
      </c>
    </row>
    <row r="3325" spans="2:11" ht="14.25" hidden="1" customHeight="1">
      <c r="B3325" s="364">
        <v>45864</v>
      </c>
      <c r="C3325" s="68" t="s">
        <v>8984</v>
      </c>
      <c r="D3325" s="68" t="s">
        <v>1822</v>
      </c>
      <c r="E3325" s="68" t="s">
        <v>1987</v>
      </c>
      <c r="F3325" s="68">
        <v>8044</v>
      </c>
      <c r="G3325" s="366">
        <v>6.3888888888888884E-2</v>
      </c>
      <c r="H3325" s="366">
        <v>0.15138888888888888</v>
      </c>
      <c r="I3325" s="68" t="s">
        <v>8988</v>
      </c>
      <c r="J3325" s="68" t="s">
        <v>8989</v>
      </c>
      <c r="K3325" s="68" t="s">
        <v>2178</v>
      </c>
    </row>
    <row r="3326" spans="2:11" ht="14.25" hidden="1" customHeight="1">
      <c r="B3326" s="364">
        <v>45865</v>
      </c>
      <c r="C3326" s="68" t="s">
        <v>8984</v>
      </c>
      <c r="D3326" s="68" t="s">
        <v>1863</v>
      </c>
      <c r="E3326" s="68" t="s">
        <v>2004</v>
      </c>
      <c r="F3326" s="68">
        <v>4386</v>
      </c>
      <c r="G3326" s="366">
        <v>0.41666666666666669</v>
      </c>
      <c r="H3326" s="366">
        <v>0.4375</v>
      </c>
      <c r="I3326" s="68" t="s">
        <v>8990</v>
      </c>
      <c r="J3326" s="68" t="s">
        <v>8991</v>
      </c>
      <c r="K3326" s="68" t="s">
        <v>8992</v>
      </c>
    </row>
    <row r="3327" spans="2:11" ht="14.25" hidden="1" customHeight="1">
      <c r="B3327" s="364">
        <v>45865</v>
      </c>
      <c r="C3327" s="68" t="s">
        <v>8984</v>
      </c>
      <c r="D3327" s="68" t="s">
        <v>1821</v>
      </c>
      <c r="E3327" s="68" t="s">
        <v>1987</v>
      </c>
      <c r="F3327" s="68">
        <v>8046</v>
      </c>
      <c r="G3327" s="366">
        <v>0.29166666666666669</v>
      </c>
      <c r="H3327" s="366">
        <v>0.58611111111111114</v>
      </c>
      <c r="I3327" s="68" t="s">
        <v>8440</v>
      </c>
      <c r="J3327" s="68" t="s">
        <v>8993</v>
      </c>
      <c r="K3327" s="68" t="s">
        <v>8971</v>
      </c>
    </row>
    <row r="3328" spans="2:11" ht="14.25" hidden="1" customHeight="1">
      <c r="B3328" s="364">
        <v>45865</v>
      </c>
      <c r="C3328" s="68" t="s">
        <v>8984</v>
      </c>
      <c r="D3328" s="68" t="s">
        <v>1791</v>
      </c>
      <c r="E3328" s="68" t="s">
        <v>1987</v>
      </c>
      <c r="F3328" s="68">
        <v>12936</v>
      </c>
      <c r="G3328" s="366">
        <v>0.63888888888888884</v>
      </c>
      <c r="H3328" s="366">
        <v>0.68611111111111112</v>
      </c>
      <c r="I3328" s="68" t="s">
        <v>8994</v>
      </c>
      <c r="J3328" s="68" t="s">
        <v>8995</v>
      </c>
      <c r="K3328" s="68" t="s">
        <v>8996</v>
      </c>
    </row>
    <row r="3329" spans="2:11" ht="14.25" hidden="1" customHeight="1">
      <c r="B3329" s="364">
        <v>45865</v>
      </c>
      <c r="C3329" s="68" t="s">
        <v>8984</v>
      </c>
      <c r="D3329" s="68" t="s">
        <v>99</v>
      </c>
      <c r="E3329" s="68" t="s">
        <v>1977</v>
      </c>
      <c r="F3329" s="68">
        <v>14307</v>
      </c>
      <c r="G3329" s="366">
        <v>0.29166666666666669</v>
      </c>
      <c r="H3329" s="366">
        <v>0.72222222222222221</v>
      </c>
      <c r="I3329" s="68" t="s">
        <v>8997</v>
      </c>
      <c r="J3329" s="68" t="s">
        <v>8998</v>
      </c>
      <c r="K3329" s="68" t="s">
        <v>5582</v>
      </c>
    </row>
    <row r="3330" spans="2:11" ht="14.25" hidden="1" customHeight="1">
      <c r="B3330" s="364">
        <v>45865</v>
      </c>
      <c r="C3330" s="68" t="s">
        <v>8943</v>
      </c>
      <c r="D3330" s="68" t="s">
        <v>1859</v>
      </c>
      <c r="E3330" s="68" t="s">
        <v>2004</v>
      </c>
      <c r="F3330" s="68" t="s">
        <v>379</v>
      </c>
      <c r="G3330" s="366">
        <v>0.29166666666666669</v>
      </c>
      <c r="H3330" s="366">
        <v>0.71875</v>
      </c>
      <c r="I3330" s="68" t="s">
        <v>8999</v>
      </c>
      <c r="J3330" s="68" t="s">
        <v>9000</v>
      </c>
      <c r="K3330" s="68" t="s">
        <v>9001</v>
      </c>
    </row>
    <row r="3331" spans="2:11" ht="14.25" hidden="1" customHeight="1">
      <c r="B3331" s="364">
        <v>45865</v>
      </c>
      <c r="C3331" s="68" t="s">
        <v>8984</v>
      </c>
      <c r="D3331" s="68" t="s">
        <v>100</v>
      </c>
      <c r="E3331" s="68" t="s">
        <v>1977</v>
      </c>
      <c r="F3331" s="68">
        <v>14000</v>
      </c>
      <c r="G3331" s="366">
        <v>0.8125</v>
      </c>
      <c r="H3331" s="366">
        <v>0.88263888888888886</v>
      </c>
      <c r="I3331" s="68" t="s">
        <v>9002</v>
      </c>
      <c r="J3331" s="68" t="s">
        <v>9003</v>
      </c>
      <c r="K3331" s="68" t="s">
        <v>9004</v>
      </c>
    </row>
    <row r="3332" spans="2:11" ht="14.25" hidden="1" customHeight="1">
      <c r="B3332" s="364">
        <v>45865</v>
      </c>
      <c r="C3332" s="68" t="s">
        <v>8984</v>
      </c>
      <c r="D3332" s="68" t="s">
        <v>1858</v>
      </c>
      <c r="E3332" s="68" t="s">
        <v>2004</v>
      </c>
      <c r="F3332" s="68">
        <v>5798</v>
      </c>
      <c r="G3332" s="366">
        <v>0.80972222222222223</v>
      </c>
      <c r="H3332" s="366">
        <v>6.9444444444444441E-3</v>
      </c>
      <c r="I3332" s="68" t="s">
        <v>9005</v>
      </c>
      <c r="J3332" s="68" t="s">
        <v>9006</v>
      </c>
      <c r="K3332" s="68" t="s">
        <v>2264</v>
      </c>
    </row>
    <row r="3333" spans="2:11" ht="14.25" hidden="1" customHeight="1">
      <c r="B3333" s="364">
        <v>45865</v>
      </c>
      <c r="C3333" s="68" t="s">
        <v>8984</v>
      </c>
      <c r="D3333" s="68" t="s">
        <v>1839</v>
      </c>
      <c r="E3333" s="68" t="s">
        <v>2004</v>
      </c>
      <c r="F3333" s="68">
        <v>0</v>
      </c>
      <c r="G3333" s="366">
        <v>0</v>
      </c>
      <c r="H3333" s="366">
        <v>0.17152777777777778</v>
      </c>
      <c r="I3333" s="68" t="s">
        <v>9007</v>
      </c>
      <c r="J3333" s="68" t="s">
        <v>9008</v>
      </c>
      <c r="K3333" s="68" t="s">
        <v>6783</v>
      </c>
    </row>
    <row r="3334" spans="2:11" ht="14.25" hidden="1" customHeight="1">
      <c r="B3334" s="364">
        <v>45866</v>
      </c>
      <c r="C3334" s="68" t="s">
        <v>8984</v>
      </c>
      <c r="D3334" s="68" t="s">
        <v>107</v>
      </c>
      <c r="E3334" s="68" t="s">
        <v>1977</v>
      </c>
      <c r="F3334" s="68">
        <v>14069</v>
      </c>
      <c r="G3334" s="366">
        <v>0.29166666666666669</v>
      </c>
      <c r="H3334" s="366">
        <v>0.41597222222222224</v>
      </c>
      <c r="I3334" s="68" t="s">
        <v>847</v>
      </c>
      <c r="J3334" s="68" t="s">
        <v>9009</v>
      </c>
      <c r="K3334" s="68" t="s">
        <v>6998</v>
      </c>
    </row>
    <row r="3335" spans="2:11" ht="14.25" hidden="1" customHeight="1">
      <c r="B3335" s="364">
        <v>45866</v>
      </c>
      <c r="C3335" s="68" t="s">
        <v>8839</v>
      </c>
      <c r="D3335" s="68" t="s">
        <v>97</v>
      </c>
      <c r="E3335" s="68" t="s">
        <v>1977</v>
      </c>
      <c r="F3335" s="68">
        <v>14840</v>
      </c>
      <c r="G3335" s="366">
        <v>0.29166666666666669</v>
      </c>
      <c r="H3335" s="366">
        <v>0.40694444444444444</v>
      </c>
      <c r="I3335" s="68" t="s">
        <v>9010</v>
      </c>
      <c r="J3335" s="68" t="s">
        <v>9011</v>
      </c>
      <c r="K3335" s="68" t="s">
        <v>9012</v>
      </c>
    </row>
    <row r="3336" spans="2:11" ht="14.25" hidden="1" customHeight="1">
      <c r="B3336" s="364">
        <v>45866</v>
      </c>
      <c r="C3336" s="68" t="s">
        <v>8984</v>
      </c>
      <c r="D3336" s="68" t="s">
        <v>1872</v>
      </c>
      <c r="E3336" s="68" t="s">
        <v>2004</v>
      </c>
      <c r="F3336" s="68">
        <v>1111</v>
      </c>
      <c r="G3336" s="366">
        <v>0.45833333333333331</v>
      </c>
      <c r="H3336" s="366">
        <v>0.64583333333333337</v>
      </c>
      <c r="I3336" s="68" t="s">
        <v>3191</v>
      </c>
      <c r="J3336" s="68" t="s">
        <v>9013</v>
      </c>
      <c r="K3336" s="68" t="s">
        <v>9014</v>
      </c>
    </row>
    <row r="3337" spans="2:11" ht="14.25" hidden="1" customHeight="1">
      <c r="B3337" s="364">
        <v>45866</v>
      </c>
      <c r="C3337" s="68" t="s">
        <v>8984</v>
      </c>
      <c r="D3337" s="68" t="s">
        <v>1880</v>
      </c>
      <c r="E3337" s="68" t="s">
        <v>2004</v>
      </c>
      <c r="F3337" s="68">
        <v>1111</v>
      </c>
      <c r="G3337" s="366">
        <v>0.5</v>
      </c>
      <c r="H3337" s="366">
        <v>0.66666666666666663</v>
      </c>
      <c r="I3337" s="68" t="s">
        <v>9015</v>
      </c>
      <c r="J3337" s="68" t="s">
        <v>9016</v>
      </c>
      <c r="K3337" s="68" t="s">
        <v>9014</v>
      </c>
    </row>
    <row r="3338" spans="2:11" ht="14.25" hidden="1" customHeight="1">
      <c r="B3338" s="364">
        <v>45866</v>
      </c>
      <c r="C3338" s="68" t="s">
        <v>8984</v>
      </c>
      <c r="D3338" s="68" t="s">
        <v>1860</v>
      </c>
      <c r="E3338" s="68" t="s">
        <v>2004</v>
      </c>
      <c r="F3338" s="68">
        <v>1111</v>
      </c>
      <c r="G3338" s="366">
        <v>0.48958333333333331</v>
      </c>
      <c r="H3338" s="366">
        <v>0.73611111111111116</v>
      </c>
      <c r="I3338" s="68" t="s">
        <v>9017</v>
      </c>
      <c r="J3338" s="68" t="s">
        <v>9018</v>
      </c>
      <c r="K3338" s="68" t="s">
        <v>9014</v>
      </c>
    </row>
    <row r="3339" spans="2:11" ht="14.25" hidden="1" customHeight="1">
      <c r="B3339" s="364">
        <v>45866</v>
      </c>
      <c r="C3339" s="68" t="s">
        <v>8984</v>
      </c>
      <c r="D3339" s="68" t="s">
        <v>1868</v>
      </c>
      <c r="E3339" s="68" t="s">
        <v>2004</v>
      </c>
      <c r="F3339" s="68">
        <v>1111</v>
      </c>
      <c r="G3339" s="366">
        <v>0.54166666666666663</v>
      </c>
      <c r="H3339" s="366">
        <v>0.81944444444444442</v>
      </c>
      <c r="I3339" s="68" t="s">
        <v>9019</v>
      </c>
      <c r="J3339" s="68" t="s">
        <v>9020</v>
      </c>
      <c r="K3339" s="68" t="s">
        <v>9014</v>
      </c>
    </row>
    <row r="3340" spans="2:11" ht="14.25" hidden="1" customHeight="1">
      <c r="B3340" s="364">
        <v>45866</v>
      </c>
      <c r="C3340" s="68" t="s">
        <v>8984</v>
      </c>
      <c r="D3340" s="68" t="s">
        <v>1739</v>
      </c>
      <c r="E3340" s="68" t="s">
        <v>1977</v>
      </c>
      <c r="F3340" s="68">
        <v>1111</v>
      </c>
      <c r="G3340" s="366">
        <v>0.375</v>
      </c>
      <c r="H3340" s="366">
        <v>0.86805555555555558</v>
      </c>
      <c r="I3340" s="68" t="s">
        <v>4602</v>
      </c>
      <c r="J3340" s="68" t="s">
        <v>9021</v>
      </c>
      <c r="K3340" s="68" t="s">
        <v>9014</v>
      </c>
    </row>
    <row r="3341" spans="2:11" ht="14.25" hidden="1" customHeight="1">
      <c r="B3341" s="364">
        <v>45866</v>
      </c>
      <c r="C3341" s="68" t="s">
        <v>8839</v>
      </c>
      <c r="D3341" s="68" t="s">
        <v>102</v>
      </c>
      <c r="E3341" s="68" t="s">
        <v>1977</v>
      </c>
      <c r="F3341" s="68">
        <v>14339</v>
      </c>
      <c r="G3341" s="366">
        <v>0.43055555555555558</v>
      </c>
      <c r="H3341" s="366">
        <v>0.44444444444444442</v>
      </c>
      <c r="I3341" s="68" t="s">
        <v>9022</v>
      </c>
      <c r="J3341" s="68" t="s">
        <v>9023</v>
      </c>
      <c r="K3341" s="68" t="s">
        <v>9024</v>
      </c>
    </row>
    <row r="3342" spans="2:11" ht="14.25" hidden="1" customHeight="1">
      <c r="B3342" s="364">
        <v>45866</v>
      </c>
      <c r="C3342" s="68" t="s">
        <v>8839</v>
      </c>
      <c r="D3342" s="68" t="s">
        <v>88</v>
      </c>
      <c r="E3342" s="68" t="s">
        <v>1977</v>
      </c>
      <c r="F3342" s="68">
        <v>15049</v>
      </c>
      <c r="G3342" s="366">
        <v>0.65972222222222221</v>
      </c>
      <c r="H3342" s="366">
        <v>0.6875</v>
      </c>
      <c r="I3342" s="68" t="s">
        <v>4080</v>
      </c>
      <c r="J3342" s="68" t="s">
        <v>9025</v>
      </c>
      <c r="K3342" s="68" t="s">
        <v>9026</v>
      </c>
    </row>
    <row r="3343" spans="2:11" ht="14.25" hidden="1" customHeight="1">
      <c r="B3343" s="364">
        <v>45866</v>
      </c>
      <c r="C3343" s="68" t="s">
        <v>8839</v>
      </c>
      <c r="D3343" s="68" t="s">
        <v>99</v>
      </c>
      <c r="E3343" s="68" t="s">
        <v>1977</v>
      </c>
      <c r="F3343" s="68">
        <v>14307</v>
      </c>
      <c r="G3343" s="366">
        <v>0.29166666666666669</v>
      </c>
      <c r="H3343" s="366">
        <v>0.70833333333333337</v>
      </c>
      <c r="I3343" s="68" t="s">
        <v>9027</v>
      </c>
      <c r="J3343" s="68" t="s">
        <v>9028</v>
      </c>
      <c r="K3343" s="68" t="s">
        <v>9029</v>
      </c>
    </row>
    <row r="3344" spans="2:11" ht="14.25" hidden="1" customHeight="1">
      <c r="B3344" s="364">
        <v>45866</v>
      </c>
      <c r="C3344" s="68" t="s">
        <v>8839</v>
      </c>
      <c r="D3344" s="68" t="s">
        <v>1836</v>
      </c>
      <c r="E3344" s="68" t="s">
        <v>1987</v>
      </c>
      <c r="F3344" s="68">
        <v>7572</v>
      </c>
      <c r="G3344" s="366">
        <v>0.64583333333333337</v>
      </c>
      <c r="H3344" s="366">
        <v>0.69444444444444442</v>
      </c>
      <c r="I3344" s="68" t="s">
        <v>9030</v>
      </c>
      <c r="J3344" s="68" t="s">
        <v>8945</v>
      </c>
      <c r="K3344" s="68" t="s">
        <v>9031</v>
      </c>
    </row>
    <row r="3345" spans="2:11" ht="14.25" hidden="1" customHeight="1">
      <c r="B3345" s="364">
        <v>45867</v>
      </c>
      <c r="C3345" s="68" t="s">
        <v>9032</v>
      </c>
      <c r="D3345" s="68" t="s">
        <v>1829</v>
      </c>
      <c r="E3345" s="68" t="s">
        <v>1987</v>
      </c>
      <c r="F3345" s="68">
        <v>5932</v>
      </c>
      <c r="G3345" s="366">
        <v>0.79166666666666663</v>
      </c>
      <c r="H3345" s="366">
        <v>0.86319444444444449</v>
      </c>
      <c r="I3345" s="68" t="s">
        <v>9033</v>
      </c>
      <c r="J3345" s="68" t="s">
        <v>2392</v>
      </c>
      <c r="K3345" s="68" t="s">
        <v>8458</v>
      </c>
    </row>
    <row r="3346" spans="2:11" ht="14.25" hidden="1" customHeight="1">
      <c r="B3346" s="364">
        <v>45867</v>
      </c>
      <c r="C3346" s="68" t="s">
        <v>9032</v>
      </c>
      <c r="D3346" s="68" t="s">
        <v>1826</v>
      </c>
      <c r="E3346" s="68" t="s">
        <v>1987</v>
      </c>
      <c r="F3346" s="68">
        <v>8179</v>
      </c>
      <c r="G3346" s="366">
        <v>0.79166666666666663</v>
      </c>
      <c r="H3346" s="366">
        <v>0.85416666666666663</v>
      </c>
      <c r="I3346" s="68" t="s">
        <v>837</v>
      </c>
      <c r="J3346" s="68" t="s">
        <v>9034</v>
      </c>
      <c r="K3346" s="68" t="s">
        <v>9035</v>
      </c>
    </row>
    <row r="3347" spans="2:11" ht="14.25" hidden="1" customHeight="1">
      <c r="B3347" s="364">
        <v>45867</v>
      </c>
      <c r="C3347" s="68" t="s">
        <v>9032</v>
      </c>
      <c r="D3347" s="68" t="s">
        <v>1795</v>
      </c>
      <c r="E3347" s="68" t="s">
        <v>1987</v>
      </c>
      <c r="F3347" s="68">
        <v>12688</v>
      </c>
      <c r="G3347" s="366">
        <v>0.88541666666666663</v>
      </c>
      <c r="H3347" s="366">
        <v>0.88888888888888884</v>
      </c>
      <c r="I3347" s="68" t="s">
        <v>837</v>
      </c>
      <c r="J3347" s="68" t="s">
        <v>9034</v>
      </c>
      <c r="K3347" s="68" t="s">
        <v>9035</v>
      </c>
    </row>
    <row r="3348" spans="2:11" ht="14.25" hidden="1" customHeight="1">
      <c r="B3348" s="364">
        <v>45867</v>
      </c>
      <c r="C3348" s="68" t="s">
        <v>9032</v>
      </c>
      <c r="D3348" s="68" t="s">
        <v>1798</v>
      </c>
      <c r="E3348" s="68" t="s">
        <v>1987</v>
      </c>
      <c r="F3348" s="68">
        <v>12615</v>
      </c>
      <c r="G3348" s="366">
        <v>0.88194444444444442</v>
      </c>
      <c r="H3348" s="366">
        <v>0.89444444444444449</v>
      </c>
      <c r="I3348" s="68" t="s">
        <v>2364</v>
      </c>
      <c r="J3348" s="68" t="s">
        <v>4522</v>
      </c>
      <c r="K3348" s="68" t="s">
        <v>9035</v>
      </c>
    </row>
    <row r="3349" spans="2:11" ht="14.25" hidden="1" customHeight="1">
      <c r="B3349" s="364">
        <v>45867</v>
      </c>
      <c r="C3349" s="68" t="s">
        <v>9032</v>
      </c>
      <c r="D3349" s="68" t="s">
        <v>1789</v>
      </c>
      <c r="E3349" s="68" t="s">
        <v>1987</v>
      </c>
      <c r="F3349" s="68">
        <v>12744</v>
      </c>
      <c r="G3349" s="366">
        <v>0.90277777777777779</v>
      </c>
      <c r="H3349" s="366">
        <v>0.91666666666666663</v>
      </c>
      <c r="I3349" s="68" t="s">
        <v>9036</v>
      </c>
      <c r="J3349" s="68" t="s">
        <v>9037</v>
      </c>
      <c r="K3349" s="68" t="s">
        <v>9035</v>
      </c>
    </row>
    <row r="3350" spans="2:11" ht="14.25" hidden="1" customHeight="1">
      <c r="B3350" s="364">
        <v>45867</v>
      </c>
      <c r="C3350" s="68" t="s">
        <v>8839</v>
      </c>
      <c r="D3350" s="68" t="s">
        <v>1868</v>
      </c>
      <c r="E3350" s="68" t="s">
        <v>2004</v>
      </c>
      <c r="F3350" s="68">
        <v>4541</v>
      </c>
      <c r="G3350" s="366">
        <v>0.96458333333333335</v>
      </c>
      <c r="H3350" s="366">
        <v>0.16666666666666666</v>
      </c>
      <c r="I3350" s="68" t="s">
        <v>9038</v>
      </c>
      <c r="J3350" s="68" t="s">
        <v>9039</v>
      </c>
      <c r="K3350" s="68" t="s">
        <v>9040</v>
      </c>
    </row>
    <row r="3351" spans="2:11" ht="14.25" hidden="1" customHeight="1">
      <c r="B3351" s="364">
        <v>45867</v>
      </c>
      <c r="C3351" s="68" t="s">
        <v>8839</v>
      </c>
      <c r="D3351" s="68" t="s">
        <v>213</v>
      </c>
      <c r="E3351" s="68" t="s">
        <v>1977</v>
      </c>
      <c r="F3351" s="68" t="s">
        <v>9041</v>
      </c>
      <c r="G3351" s="366">
        <v>0.81388888888888888</v>
      </c>
      <c r="H3351" s="366">
        <v>0.89027777777777772</v>
      </c>
      <c r="I3351" s="68" t="s">
        <v>9042</v>
      </c>
      <c r="J3351" s="68" t="s">
        <v>9043</v>
      </c>
      <c r="K3351" s="68" t="s">
        <v>9040</v>
      </c>
    </row>
    <row r="3352" spans="2:11" ht="14.25" hidden="1" customHeight="1">
      <c r="B3352" s="364">
        <v>45867</v>
      </c>
      <c r="C3352" s="68" t="s">
        <v>9032</v>
      </c>
      <c r="D3352" s="68" t="s">
        <v>213</v>
      </c>
      <c r="E3352" s="68" t="s">
        <v>1977</v>
      </c>
      <c r="F3352" s="68">
        <v>14022</v>
      </c>
      <c r="G3352" s="366">
        <v>0.33680555555555558</v>
      </c>
      <c r="H3352" s="366">
        <v>0.49652777777777779</v>
      </c>
      <c r="I3352" s="68" t="s">
        <v>9044</v>
      </c>
      <c r="J3352" s="68" t="s">
        <v>9045</v>
      </c>
      <c r="K3352" s="68" t="s">
        <v>8253</v>
      </c>
    </row>
    <row r="3353" spans="2:11" ht="14.25" hidden="1" customHeight="1">
      <c r="B3353" s="364">
        <v>45867</v>
      </c>
      <c r="C3353" s="68" t="s">
        <v>9032</v>
      </c>
      <c r="D3353" s="68" t="s">
        <v>1739</v>
      </c>
      <c r="E3353" s="68" t="s">
        <v>1977</v>
      </c>
      <c r="F3353" s="68">
        <v>13951</v>
      </c>
      <c r="G3353" s="366">
        <v>0.5</v>
      </c>
      <c r="H3353" s="366">
        <v>0.6875</v>
      </c>
      <c r="I3353" s="68" t="s">
        <v>9046</v>
      </c>
      <c r="J3353" s="68" t="s">
        <v>9047</v>
      </c>
      <c r="K3353" s="68" t="s">
        <v>9048</v>
      </c>
    </row>
    <row r="3354" spans="2:11" ht="14.25" hidden="1" customHeight="1">
      <c r="B3354" s="364">
        <v>45867</v>
      </c>
      <c r="C3354" s="68" t="s">
        <v>9032</v>
      </c>
      <c r="D3354" s="68" t="s">
        <v>1859</v>
      </c>
      <c r="E3354" s="68" t="s">
        <v>2004</v>
      </c>
      <c r="F3354" s="68">
        <v>5670</v>
      </c>
      <c r="G3354" s="366">
        <v>0.63541666666666663</v>
      </c>
      <c r="H3354" s="366">
        <v>0.69513888888888886</v>
      </c>
      <c r="I3354" s="68" t="s">
        <v>9049</v>
      </c>
      <c r="J3354" s="68" t="s">
        <v>9050</v>
      </c>
      <c r="K3354" s="68" t="s">
        <v>9051</v>
      </c>
    </row>
    <row r="3355" spans="2:11" ht="14.25" hidden="1" customHeight="1">
      <c r="B3355" s="364">
        <v>45867</v>
      </c>
      <c r="C3355" s="68" t="s">
        <v>9032</v>
      </c>
      <c r="D3355" s="68" t="s">
        <v>1852</v>
      </c>
      <c r="E3355" s="68" t="s">
        <v>2004</v>
      </c>
      <c r="F3355" s="68">
        <v>5883</v>
      </c>
      <c r="G3355" s="366">
        <v>0.64583333333333337</v>
      </c>
      <c r="H3355" s="366">
        <v>0.70138888888888884</v>
      </c>
      <c r="I3355" s="68" t="s">
        <v>9049</v>
      </c>
      <c r="J3355" s="68" t="s">
        <v>9052</v>
      </c>
      <c r="K3355" s="68" t="s">
        <v>9051</v>
      </c>
    </row>
    <row r="3356" spans="2:11" ht="14.25" hidden="1" customHeight="1">
      <c r="B3356" s="364">
        <v>45867</v>
      </c>
      <c r="C3356" s="68" t="s">
        <v>9032</v>
      </c>
      <c r="D3356" s="68" t="s">
        <v>1801</v>
      </c>
      <c r="E3356" s="68" t="s">
        <v>1987</v>
      </c>
      <c r="F3356" s="68">
        <v>12728</v>
      </c>
      <c r="G3356" s="366">
        <v>0.79166666666666663</v>
      </c>
      <c r="H3356" s="366">
        <v>0.87361111111111112</v>
      </c>
      <c r="I3356" s="68" t="s">
        <v>9053</v>
      </c>
      <c r="J3356" s="68" t="s">
        <v>9054</v>
      </c>
      <c r="K3356" s="68" t="s">
        <v>9055</v>
      </c>
    </row>
    <row r="3357" spans="2:11" ht="14.25" hidden="1" customHeight="1">
      <c r="B3357" s="364">
        <v>45868</v>
      </c>
      <c r="C3357" s="68" t="s">
        <v>9056</v>
      </c>
      <c r="D3357" s="68" t="s">
        <v>1804</v>
      </c>
      <c r="E3357" s="68" t="s">
        <v>1987</v>
      </c>
      <c r="F3357" s="68">
        <v>12635</v>
      </c>
      <c r="G3357" s="366">
        <v>0.33194444444444443</v>
      </c>
      <c r="H3357" s="366">
        <v>0.38819444444444445</v>
      </c>
      <c r="I3357" s="68" t="s">
        <v>6590</v>
      </c>
      <c r="J3357" s="68" t="s">
        <v>470</v>
      </c>
      <c r="K3357" s="68" t="s">
        <v>9057</v>
      </c>
    </row>
    <row r="3358" spans="2:11" ht="14.25" hidden="1" customHeight="1">
      <c r="B3358" s="364">
        <v>45868</v>
      </c>
      <c r="C3358" s="68" t="s">
        <v>9056</v>
      </c>
      <c r="D3358" s="68" t="s">
        <v>1840</v>
      </c>
      <c r="E3358" s="68" t="s">
        <v>2004</v>
      </c>
      <c r="F3358" s="68">
        <v>6289</v>
      </c>
      <c r="G3358" s="366">
        <v>0.3888888888888889</v>
      </c>
      <c r="H3358" s="366">
        <v>0.41666666666666669</v>
      </c>
      <c r="I3358" s="68" t="s">
        <v>9058</v>
      </c>
      <c r="J3358" s="68" t="s">
        <v>9059</v>
      </c>
      <c r="K3358" s="68" t="s">
        <v>7670</v>
      </c>
    </row>
    <row r="3359" spans="2:11" ht="14.25" hidden="1" customHeight="1">
      <c r="B3359" s="364">
        <v>45868</v>
      </c>
      <c r="C3359" s="68" t="s">
        <v>9056</v>
      </c>
      <c r="D3359" s="68" t="s">
        <v>1744</v>
      </c>
      <c r="E3359" s="68" t="s">
        <v>1977</v>
      </c>
      <c r="F3359" s="68">
        <v>46759</v>
      </c>
      <c r="G3359" s="366">
        <v>0.29166666666666669</v>
      </c>
      <c r="H3359" s="366">
        <v>0.46875</v>
      </c>
      <c r="I3359" s="68" t="s">
        <v>9060</v>
      </c>
      <c r="J3359" s="68" t="s">
        <v>9061</v>
      </c>
      <c r="K3359" s="68" t="s">
        <v>9062</v>
      </c>
    </row>
    <row r="3360" spans="2:11" ht="14.25" hidden="1" customHeight="1">
      <c r="B3360" s="364">
        <v>45868</v>
      </c>
      <c r="C3360" s="68" t="s">
        <v>9056</v>
      </c>
      <c r="D3360" s="68" t="s">
        <v>1798</v>
      </c>
      <c r="E3360" s="68" t="s">
        <v>1987</v>
      </c>
      <c r="F3360" s="68">
        <v>12643</v>
      </c>
      <c r="G3360" s="366">
        <v>0.3888888888888889</v>
      </c>
      <c r="H3360" s="366">
        <v>0.50277777777777777</v>
      </c>
      <c r="I3360" s="68" t="s">
        <v>8440</v>
      </c>
      <c r="J3360" s="68" t="s">
        <v>9063</v>
      </c>
      <c r="K3360" s="68" t="s">
        <v>9057</v>
      </c>
    </row>
    <row r="3361" spans="2:11" ht="14.25" hidden="1" customHeight="1">
      <c r="B3361" s="364">
        <v>45868</v>
      </c>
      <c r="C3361" s="68" t="s">
        <v>9056</v>
      </c>
      <c r="D3361" s="68" t="s">
        <v>213</v>
      </c>
      <c r="E3361" s="68" t="s">
        <v>1977</v>
      </c>
      <c r="F3361" s="68">
        <v>14033</v>
      </c>
      <c r="G3361" s="366">
        <v>0.32500000000000001</v>
      </c>
      <c r="H3361" s="366">
        <v>0.60069444444444442</v>
      </c>
      <c r="I3361" s="68" t="s">
        <v>9064</v>
      </c>
      <c r="J3361" s="68" t="s">
        <v>7617</v>
      </c>
      <c r="K3361" s="68" t="s">
        <v>3717</v>
      </c>
    </row>
    <row r="3362" spans="2:11" ht="14.25" hidden="1" customHeight="1">
      <c r="B3362" s="364">
        <v>45868</v>
      </c>
      <c r="C3362" s="68" t="s">
        <v>9056</v>
      </c>
      <c r="D3362" s="68" t="s">
        <v>1870</v>
      </c>
      <c r="E3362" s="68" t="s">
        <v>1977</v>
      </c>
      <c r="F3362" s="68">
        <v>0</v>
      </c>
      <c r="G3362" s="366">
        <v>0.29166666666666669</v>
      </c>
      <c r="H3362" s="366">
        <v>0.60416666666666663</v>
      </c>
      <c r="I3362" s="68" t="s">
        <v>9065</v>
      </c>
      <c r="J3362" s="68" t="s">
        <v>9066</v>
      </c>
      <c r="K3362" s="68" t="s">
        <v>9067</v>
      </c>
    </row>
    <row r="3363" spans="2:11" ht="14.25" hidden="1" customHeight="1">
      <c r="B3363" s="364">
        <v>45868</v>
      </c>
      <c r="C3363" s="68" t="s">
        <v>9056</v>
      </c>
      <c r="D3363" s="68" t="s">
        <v>1734</v>
      </c>
      <c r="E3363" s="68" t="s">
        <v>1977</v>
      </c>
      <c r="F3363" s="68">
        <v>0</v>
      </c>
      <c r="G3363" s="366">
        <v>0.60416666666666663</v>
      </c>
      <c r="H3363" s="366">
        <v>0.6430555555555556</v>
      </c>
      <c r="I3363" s="68" t="s">
        <v>9068</v>
      </c>
      <c r="J3363" s="68" t="s">
        <v>9069</v>
      </c>
      <c r="K3363" s="68" t="s">
        <v>3717</v>
      </c>
    </row>
    <row r="3364" spans="2:11" ht="14.25" hidden="1" customHeight="1">
      <c r="B3364" s="364">
        <v>45868</v>
      </c>
      <c r="C3364" s="68" t="s">
        <v>9056</v>
      </c>
      <c r="D3364" s="68" t="s">
        <v>104</v>
      </c>
      <c r="E3364" s="68" t="s">
        <v>1977</v>
      </c>
      <c r="F3364" s="68">
        <v>11638</v>
      </c>
      <c r="G3364" s="366">
        <v>0.60069444444444442</v>
      </c>
      <c r="H3364" s="366">
        <v>0.64444444444444449</v>
      </c>
      <c r="I3364" s="68" t="s">
        <v>9070</v>
      </c>
      <c r="J3364" s="68" t="s">
        <v>9071</v>
      </c>
      <c r="K3364" s="68" t="s">
        <v>9072</v>
      </c>
    </row>
    <row r="3365" spans="2:11" ht="14.25" hidden="1" customHeight="1">
      <c r="B3365" s="364">
        <v>45868</v>
      </c>
      <c r="C3365" s="68" t="s">
        <v>9056</v>
      </c>
      <c r="D3365" s="68" t="s">
        <v>1785</v>
      </c>
      <c r="E3365" s="68" t="s">
        <v>1977</v>
      </c>
      <c r="F3365" s="68" t="s">
        <v>379</v>
      </c>
      <c r="G3365" s="366">
        <v>0.5</v>
      </c>
      <c r="H3365" s="366">
        <v>0.70833333333333337</v>
      </c>
      <c r="I3365" s="68" t="s">
        <v>9073</v>
      </c>
      <c r="J3365" s="68" t="s">
        <v>9074</v>
      </c>
      <c r="K3365" s="68" t="s">
        <v>4062</v>
      </c>
    </row>
    <row r="3366" spans="2:11" ht="14.25" hidden="1" customHeight="1">
      <c r="B3366" s="364">
        <v>45868</v>
      </c>
      <c r="C3366" s="68" t="s">
        <v>9056</v>
      </c>
      <c r="D3366" s="68" t="s">
        <v>1742</v>
      </c>
      <c r="E3366" s="68" t="s">
        <v>1977</v>
      </c>
      <c r="F3366" s="68">
        <v>14467</v>
      </c>
      <c r="G3366" s="366">
        <v>0.40138888888888891</v>
      </c>
      <c r="H3366" s="366">
        <v>0.70833333333333337</v>
      </c>
      <c r="I3366" s="68" t="s">
        <v>9075</v>
      </c>
      <c r="J3366" s="68" t="s">
        <v>9076</v>
      </c>
      <c r="K3366" s="68" t="s">
        <v>9077</v>
      </c>
    </row>
    <row r="3367" spans="2:11" ht="14.25" hidden="1" customHeight="1">
      <c r="B3367" s="364">
        <v>45868</v>
      </c>
      <c r="C3367" s="68" t="s">
        <v>9056</v>
      </c>
      <c r="D3367" s="68" t="s">
        <v>1860</v>
      </c>
      <c r="E3367" s="68" t="s">
        <v>2004</v>
      </c>
      <c r="F3367" s="68">
        <v>5706</v>
      </c>
      <c r="G3367" s="366">
        <v>0.5</v>
      </c>
      <c r="H3367" s="366">
        <v>0.61319444444444449</v>
      </c>
      <c r="I3367" s="68" t="s">
        <v>9078</v>
      </c>
      <c r="J3367" s="68" t="s">
        <v>9079</v>
      </c>
      <c r="K3367" s="68" t="s">
        <v>2264</v>
      </c>
    </row>
    <row r="3368" spans="2:11" ht="14.25" hidden="1" customHeight="1">
      <c r="B3368" s="364">
        <v>45868</v>
      </c>
      <c r="C3368" s="68" t="s">
        <v>9056</v>
      </c>
      <c r="D3368" s="68" t="s">
        <v>1880</v>
      </c>
      <c r="E3368" s="68" t="s">
        <v>2004</v>
      </c>
      <c r="F3368" s="68">
        <v>0</v>
      </c>
      <c r="G3368" s="366">
        <v>0.625</v>
      </c>
      <c r="H3368" s="366">
        <v>0.72222222222222221</v>
      </c>
      <c r="I3368" s="68" t="s">
        <v>9080</v>
      </c>
      <c r="J3368" s="68" t="s">
        <v>9039</v>
      </c>
      <c r="K3368" s="68" t="s">
        <v>9081</v>
      </c>
    </row>
    <row r="3369" spans="2:11" ht="14.25" hidden="1" customHeight="1">
      <c r="B3369" s="364">
        <v>45868</v>
      </c>
      <c r="C3369" s="68" t="s">
        <v>9056</v>
      </c>
      <c r="D3369" s="68" t="s">
        <v>1799</v>
      </c>
      <c r="E3369" s="68" t="s">
        <v>1987</v>
      </c>
      <c r="F3369" s="68">
        <v>12971</v>
      </c>
      <c r="G3369" s="366">
        <v>0.875</v>
      </c>
      <c r="H3369" s="366">
        <v>0.92152777777777772</v>
      </c>
      <c r="I3369" s="68" t="s">
        <v>9082</v>
      </c>
      <c r="J3369" s="68" t="s">
        <v>7024</v>
      </c>
      <c r="K3369" s="68" t="s">
        <v>7720</v>
      </c>
    </row>
    <row r="3370" spans="2:11" ht="14.25" hidden="1" customHeight="1">
      <c r="B3370" s="364">
        <v>45869</v>
      </c>
      <c r="C3370" s="68" t="s">
        <v>9083</v>
      </c>
      <c r="D3370" s="68" t="s">
        <v>89</v>
      </c>
      <c r="E3370" s="68" t="s">
        <v>1977</v>
      </c>
      <c r="F3370" s="68">
        <v>1554</v>
      </c>
      <c r="G3370" s="366">
        <v>0.3888888888888889</v>
      </c>
      <c r="H3370" s="366">
        <v>0.40833333333333333</v>
      </c>
      <c r="I3370" s="68" t="s">
        <v>9084</v>
      </c>
      <c r="J3370" s="68" t="s">
        <v>9085</v>
      </c>
      <c r="K3370" s="68" t="s">
        <v>9086</v>
      </c>
    </row>
    <row r="3371" spans="2:11" ht="14.25" hidden="1" customHeight="1">
      <c r="B3371" s="364">
        <v>45869</v>
      </c>
      <c r="C3371" s="68" t="s">
        <v>9083</v>
      </c>
      <c r="D3371" s="68" t="s">
        <v>1871</v>
      </c>
      <c r="E3371" s="68" t="s">
        <v>2004</v>
      </c>
      <c r="F3371" s="68">
        <v>4704</v>
      </c>
      <c r="G3371" s="366">
        <v>0.29166666666666669</v>
      </c>
      <c r="H3371" s="366">
        <v>0.39583333333333331</v>
      </c>
      <c r="I3371" s="68" t="s">
        <v>9087</v>
      </c>
      <c r="J3371" s="68" t="s">
        <v>9088</v>
      </c>
      <c r="K3371" s="68" t="s">
        <v>9089</v>
      </c>
    </row>
    <row r="3372" spans="2:11" ht="14.25" hidden="1" customHeight="1">
      <c r="B3372" s="364">
        <v>45869</v>
      </c>
      <c r="C3372" s="68" t="s">
        <v>9083</v>
      </c>
      <c r="D3372" s="68" t="s">
        <v>99</v>
      </c>
      <c r="E3372" s="68" t="s">
        <v>1977</v>
      </c>
      <c r="F3372" s="68">
        <v>1434</v>
      </c>
      <c r="G3372" s="366">
        <v>0.375</v>
      </c>
      <c r="H3372" s="366">
        <v>0.44791666666666669</v>
      </c>
      <c r="I3372" s="68" t="s">
        <v>5946</v>
      </c>
      <c r="J3372" s="68" t="s">
        <v>9090</v>
      </c>
      <c r="K3372" s="68" t="s">
        <v>6800</v>
      </c>
    </row>
    <row r="3373" spans="2:11" ht="14.25" hidden="1" customHeight="1">
      <c r="B3373" s="364">
        <v>45869</v>
      </c>
      <c r="C3373" s="68" t="s">
        <v>9056</v>
      </c>
      <c r="D3373" s="68" t="s">
        <v>1826</v>
      </c>
      <c r="E3373" s="68" t="s">
        <v>1987</v>
      </c>
      <c r="F3373" s="68">
        <v>8232</v>
      </c>
      <c r="G3373" s="366">
        <v>0.4201388888888889</v>
      </c>
      <c r="H3373" s="366">
        <v>0.46944444444444444</v>
      </c>
      <c r="I3373" s="68" t="s">
        <v>2376</v>
      </c>
      <c r="J3373" s="68" t="s">
        <v>9091</v>
      </c>
      <c r="K3373" s="68" t="s">
        <v>9092</v>
      </c>
    </row>
    <row r="3374" spans="2:11" ht="14.25" hidden="1" customHeight="1">
      <c r="B3374" s="364">
        <v>45869</v>
      </c>
      <c r="C3374" s="68" t="s">
        <v>9083</v>
      </c>
      <c r="D3374" s="68" t="s">
        <v>1790</v>
      </c>
      <c r="E3374" s="68" t="s">
        <v>1987</v>
      </c>
      <c r="F3374" s="68">
        <v>13212</v>
      </c>
      <c r="G3374" s="366">
        <v>0.43333333333333335</v>
      </c>
      <c r="H3374" s="366">
        <v>0.4909722222222222</v>
      </c>
      <c r="I3374" s="68" t="s">
        <v>9093</v>
      </c>
      <c r="J3374" s="68" t="s">
        <v>9094</v>
      </c>
      <c r="K3374" s="68" t="s">
        <v>9095</v>
      </c>
    </row>
    <row r="3375" spans="2:11" ht="14.25" hidden="1" customHeight="1">
      <c r="B3375" s="364">
        <v>45869</v>
      </c>
      <c r="C3375" s="68" t="s">
        <v>8931</v>
      </c>
      <c r="D3375" s="68" t="s">
        <v>1863</v>
      </c>
      <c r="E3375" s="68" t="s">
        <v>2004</v>
      </c>
      <c r="F3375" s="68">
        <v>4462</v>
      </c>
      <c r="G3375" s="366">
        <v>0.41666666666666669</v>
      </c>
      <c r="H3375" s="366">
        <v>0.60555555555555551</v>
      </c>
      <c r="I3375" s="68" t="s">
        <v>9096</v>
      </c>
      <c r="J3375" s="68" t="s">
        <v>9097</v>
      </c>
      <c r="K3375" s="68" t="s">
        <v>8544</v>
      </c>
    </row>
    <row r="3376" spans="2:11" ht="14.25" hidden="1" customHeight="1">
      <c r="B3376" s="364">
        <v>45869</v>
      </c>
      <c r="C3376" s="68" t="s">
        <v>9083</v>
      </c>
      <c r="D3376" s="68" t="s">
        <v>223</v>
      </c>
      <c r="E3376" s="68" t="s">
        <v>1987</v>
      </c>
      <c r="F3376" s="68">
        <v>11299</v>
      </c>
      <c r="G3376" s="366">
        <v>0.54861111111111116</v>
      </c>
      <c r="H3376" s="366">
        <v>0.67013888888888884</v>
      </c>
      <c r="I3376" s="68" t="s">
        <v>9098</v>
      </c>
      <c r="J3376" s="68" t="s">
        <v>9099</v>
      </c>
      <c r="K3376" s="68" t="s">
        <v>3717</v>
      </c>
    </row>
    <row r="3377" spans="2:11" ht="14.25" hidden="1" customHeight="1">
      <c r="B3377" s="364">
        <v>45869</v>
      </c>
      <c r="C3377" s="68" t="s">
        <v>9083</v>
      </c>
      <c r="D3377" s="68" t="s">
        <v>1740</v>
      </c>
      <c r="E3377" s="68" t="s">
        <v>1977</v>
      </c>
      <c r="F3377" s="68">
        <v>15356</v>
      </c>
      <c r="G3377" s="366">
        <v>0.29166666666666669</v>
      </c>
      <c r="H3377" s="366">
        <v>0.67013888888888884</v>
      </c>
      <c r="I3377" s="68" t="s">
        <v>9100</v>
      </c>
      <c r="J3377" s="68" t="s">
        <v>9101</v>
      </c>
      <c r="K3377" s="68" t="s">
        <v>9024</v>
      </c>
    </row>
    <row r="3378" spans="2:11" ht="14.25" hidden="1" customHeight="1">
      <c r="B3378" s="364">
        <v>45869</v>
      </c>
      <c r="C3378" s="68" t="s">
        <v>9083</v>
      </c>
      <c r="D3378" s="68" t="s">
        <v>1745</v>
      </c>
      <c r="E3378" s="68" t="s">
        <v>1977</v>
      </c>
      <c r="F3378" s="68">
        <v>14146</v>
      </c>
      <c r="G3378" s="366">
        <v>0.3125</v>
      </c>
      <c r="H3378" s="366">
        <v>0.4375</v>
      </c>
      <c r="I3378" s="68" t="s">
        <v>9102</v>
      </c>
      <c r="J3378" s="68" t="s">
        <v>9103</v>
      </c>
      <c r="K3378" s="68" t="s">
        <v>9104</v>
      </c>
    </row>
    <row r="3379" spans="2:11" ht="14.25" hidden="1" customHeight="1">
      <c r="B3379" s="364">
        <v>45869</v>
      </c>
      <c r="C3379" s="68" t="s">
        <v>9083</v>
      </c>
      <c r="D3379" s="68" t="s">
        <v>1798</v>
      </c>
      <c r="E3379" s="68" t="s">
        <v>1987</v>
      </c>
      <c r="F3379" s="68">
        <v>12655</v>
      </c>
      <c r="G3379" s="366">
        <v>0.29166666666666669</v>
      </c>
      <c r="H3379" s="366">
        <v>0.60555555555555551</v>
      </c>
      <c r="I3379" s="68" t="s">
        <v>2150</v>
      </c>
      <c r="J3379" s="68" t="s">
        <v>9105</v>
      </c>
      <c r="K3379" s="68" t="s">
        <v>9106</v>
      </c>
    </row>
    <row r="3380" spans="2:11" ht="14.25" hidden="1" customHeight="1">
      <c r="B3380" s="364">
        <v>45869</v>
      </c>
      <c r="C3380" s="68" t="s">
        <v>9083</v>
      </c>
      <c r="D3380" s="68" t="s">
        <v>1785</v>
      </c>
      <c r="E3380" s="68" t="s">
        <v>1977</v>
      </c>
      <c r="F3380" s="68" t="s">
        <v>379</v>
      </c>
      <c r="G3380" s="366">
        <v>0.29166666666666669</v>
      </c>
      <c r="H3380" s="366">
        <v>0.70833333333333337</v>
      </c>
      <c r="I3380" s="68" t="s">
        <v>9107</v>
      </c>
      <c r="J3380" s="68" t="s">
        <v>9108</v>
      </c>
      <c r="K3380" s="68" t="s">
        <v>9109</v>
      </c>
    </row>
    <row r="3381" spans="2:11" ht="14.25" hidden="1" customHeight="1">
      <c r="B3381" s="364">
        <v>45869</v>
      </c>
      <c r="C3381" s="68" t="s">
        <v>9083</v>
      </c>
      <c r="D3381" s="68" t="s">
        <v>216</v>
      </c>
      <c r="E3381" s="68" t="s">
        <v>1977</v>
      </c>
      <c r="F3381" s="68">
        <v>12621</v>
      </c>
      <c r="G3381" s="366">
        <v>0.29166666666666669</v>
      </c>
      <c r="H3381" s="366">
        <v>0.71180555555555558</v>
      </c>
      <c r="I3381" s="68" t="s">
        <v>9110</v>
      </c>
      <c r="J3381" s="68" t="s">
        <v>5216</v>
      </c>
      <c r="K3381" s="68" t="s">
        <v>9111</v>
      </c>
    </row>
    <row r="3382" spans="2:11" ht="14.25" hidden="1" customHeight="1">
      <c r="B3382" s="364">
        <v>45869</v>
      </c>
      <c r="C3382" s="68" t="s">
        <v>9083</v>
      </c>
      <c r="D3382" s="68" t="s">
        <v>1804</v>
      </c>
      <c r="E3382" s="68" t="s">
        <v>1987</v>
      </c>
      <c r="F3382" s="68">
        <v>12661</v>
      </c>
      <c r="G3382" s="366">
        <v>0.64861111111111114</v>
      </c>
      <c r="H3382" s="366">
        <v>0.65138888888888891</v>
      </c>
      <c r="I3382" s="68" t="s">
        <v>9112</v>
      </c>
      <c r="J3382" s="68" t="s">
        <v>9113</v>
      </c>
      <c r="K3382" s="68" t="s">
        <v>9114</v>
      </c>
    </row>
    <row r="3383" spans="2:11" ht="14.25" hidden="1" customHeight="1">
      <c r="B3383" s="364">
        <v>45869</v>
      </c>
      <c r="C3383" s="68" t="s">
        <v>9083</v>
      </c>
      <c r="D3383" s="68" t="s">
        <v>1805</v>
      </c>
      <c r="E3383" s="68" t="s">
        <v>1987</v>
      </c>
      <c r="F3383" s="68">
        <v>12737</v>
      </c>
      <c r="G3383" s="366">
        <v>0.65138888888888891</v>
      </c>
      <c r="H3383" s="366">
        <v>0.65347222222222223</v>
      </c>
      <c r="I3383" s="68" t="s">
        <v>9115</v>
      </c>
      <c r="J3383" s="68" t="s">
        <v>9116</v>
      </c>
      <c r="K3383" s="68" t="s">
        <v>9117</v>
      </c>
    </row>
    <row r="3384" spans="2:11" ht="14.25" hidden="1" customHeight="1">
      <c r="B3384" s="364">
        <v>45869</v>
      </c>
      <c r="C3384" s="68" t="s">
        <v>9083</v>
      </c>
      <c r="D3384" s="68" t="s">
        <v>1857</v>
      </c>
      <c r="E3384" s="68" t="s">
        <v>2004</v>
      </c>
      <c r="F3384" s="68">
        <v>5803</v>
      </c>
      <c r="G3384" s="366">
        <v>0.68402777777777779</v>
      </c>
      <c r="H3384" s="366">
        <v>0.71527777777777779</v>
      </c>
      <c r="I3384" s="68" t="s">
        <v>9118</v>
      </c>
      <c r="J3384" s="68" t="s">
        <v>9119</v>
      </c>
      <c r="K3384" s="68" t="s">
        <v>9024</v>
      </c>
    </row>
    <row r="3385" spans="2:11" ht="14.25" hidden="1" customHeight="1">
      <c r="B3385" s="364">
        <v>45870</v>
      </c>
      <c r="C3385" s="365">
        <v>45665</v>
      </c>
      <c r="D3385" s="68" t="s">
        <v>1841</v>
      </c>
      <c r="E3385" s="68" t="s">
        <v>2004</v>
      </c>
      <c r="F3385" s="68">
        <v>6229</v>
      </c>
      <c r="G3385" s="366">
        <v>0.35069444444444442</v>
      </c>
      <c r="H3385" s="366">
        <v>0.46805555555555556</v>
      </c>
      <c r="I3385" s="68" t="s">
        <v>9120</v>
      </c>
      <c r="J3385" s="68" t="s">
        <v>9121</v>
      </c>
      <c r="K3385" s="68" t="s">
        <v>9122</v>
      </c>
    </row>
    <row r="3386" spans="2:11" ht="14.25" hidden="1" customHeight="1">
      <c r="B3386" s="364">
        <v>45870</v>
      </c>
      <c r="C3386" s="365">
        <v>45665</v>
      </c>
      <c r="D3386" s="68" t="s">
        <v>1841</v>
      </c>
      <c r="E3386" s="68" t="s">
        <v>2004</v>
      </c>
      <c r="F3386" s="68">
        <v>4255</v>
      </c>
      <c r="G3386" s="366">
        <v>0.33055555555555555</v>
      </c>
      <c r="H3386" s="366">
        <v>0.59375</v>
      </c>
      <c r="I3386" s="68" t="s">
        <v>9123</v>
      </c>
      <c r="J3386" s="68" t="s">
        <v>9124</v>
      </c>
      <c r="K3386" s="68" t="s">
        <v>9125</v>
      </c>
    </row>
    <row r="3387" spans="2:11" ht="14.25" hidden="1" customHeight="1">
      <c r="B3387" s="364">
        <v>45870</v>
      </c>
      <c r="C3387" s="365">
        <v>45665</v>
      </c>
      <c r="D3387" s="68" t="s">
        <v>1867</v>
      </c>
      <c r="E3387" s="68" t="s">
        <v>2004</v>
      </c>
      <c r="F3387" s="68">
        <v>0</v>
      </c>
      <c r="G3387" s="366">
        <v>0.4236111111111111</v>
      </c>
      <c r="H3387" s="366">
        <v>0.63888888888888884</v>
      </c>
      <c r="I3387" s="68" t="s">
        <v>9126</v>
      </c>
      <c r="J3387" s="68" t="s">
        <v>9127</v>
      </c>
      <c r="K3387" s="68" t="s">
        <v>9128</v>
      </c>
    </row>
    <row r="3388" spans="2:11" ht="14.25" hidden="1" customHeight="1">
      <c r="B3388" s="364">
        <v>45870</v>
      </c>
      <c r="C3388" s="365">
        <v>45665</v>
      </c>
      <c r="D3388" s="68" t="s">
        <v>1865</v>
      </c>
      <c r="E3388" s="68" t="s">
        <v>2004</v>
      </c>
      <c r="F3388" s="68">
        <v>0</v>
      </c>
      <c r="G3388" s="366">
        <v>0.54166666666666663</v>
      </c>
      <c r="H3388" s="366">
        <v>0.65833333333333333</v>
      </c>
      <c r="I3388" s="68" t="s">
        <v>9129</v>
      </c>
      <c r="J3388" s="68" t="s">
        <v>9130</v>
      </c>
      <c r="K3388" s="68" t="s">
        <v>9128</v>
      </c>
    </row>
    <row r="3389" spans="2:11" ht="14.25" hidden="1" customHeight="1">
      <c r="B3389" s="364">
        <v>45870</v>
      </c>
      <c r="C3389" s="365">
        <v>45665</v>
      </c>
      <c r="D3389" s="68" t="s">
        <v>1862</v>
      </c>
      <c r="E3389" s="68" t="s">
        <v>2004</v>
      </c>
      <c r="F3389" s="68">
        <v>5581</v>
      </c>
      <c r="G3389" s="366">
        <v>0.29166666666666669</v>
      </c>
      <c r="H3389" s="366">
        <v>0.39583333333333331</v>
      </c>
      <c r="I3389" s="68" t="s">
        <v>9131</v>
      </c>
      <c r="J3389" s="68" t="s">
        <v>9132</v>
      </c>
      <c r="K3389" s="68" t="s">
        <v>9133</v>
      </c>
    </row>
    <row r="3390" spans="2:11" ht="14.25" hidden="1" customHeight="1">
      <c r="B3390" s="364">
        <v>45870</v>
      </c>
      <c r="C3390" s="365">
        <v>45665</v>
      </c>
      <c r="D3390" s="68" t="s">
        <v>1785</v>
      </c>
      <c r="E3390" s="68" t="s">
        <v>1977</v>
      </c>
      <c r="F3390" s="68" t="s">
        <v>379</v>
      </c>
      <c r="G3390" s="366">
        <v>0.29166666666666669</v>
      </c>
      <c r="H3390" s="366">
        <v>0.68402777777777779</v>
      </c>
      <c r="I3390" s="68" t="s">
        <v>8879</v>
      </c>
      <c r="J3390" s="68" t="s">
        <v>9134</v>
      </c>
      <c r="K3390" s="68" t="s">
        <v>9135</v>
      </c>
    </row>
    <row r="3391" spans="2:11" ht="14.25" hidden="1" customHeight="1">
      <c r="B3391" s="364">
        <v>45870</v>
      </c>
      <c r="C3391" s="365">
        <v>45665</v>
      </c>
      <c r="D3391" s="68" t="s">
        <v>90</v>
      </c>
      <c r="E3391" s="68" t="s">
        <v>1977</v>
      </c>
      <c r="F3391" s="68">
        <v>13524</v>
      </c>
      <c r="G3391" s="366">
        <v>0.41666666666666669</v>
      </c>
      <c r="H3391" s="366">
        <v>0.5625</v>
      </c>
      <c r="I3391" s="68" t="s">
        <v>3004</v>
      </c>
      <c r="J3391" s="68" t="s">
        <v>7654</v>
      </c>
      <c r="K3391" s="68" t="s">
        <v>2275</v>
      </c>
    </row>
    <row r="3392" spans="2:11" ht="14.25" hidden="1" customHeight="1">
      <c r="B3392" s="364">
        <v>45870</v>
      </c>
      <c r="C3392" s="365">
        <v>45665</v>
      </c>
      <c r="D3392" s="68" t="s">
        <v>1829</v>
      </c>
      <c r="E3392" s="68" t="s">
        <v>1987</v>
      </c>
      <c r="F3392" s="68">
        <v>6010</v>
      </c>
      <c r="G3392" s="366">
        <v>0.83194444444444449</v>
      </c>
      <c r="H3392" s="366">
        <v>0.85763888888888884</v>
      </c>
      <c r="I3392" s="68" t="s">
        <v>9136</v>
      </c>
      <c r="J3392" s="68" t="s">
        <v>9137</v>
      </c>
      <c r="K3392" s="68" t="s">
        <v>8339</v>
      </c>
    </row>
    <row r="3393" spans="2:11" ht="14.25" hidden="1" customHeight="1">
      <c r="B3393" s="364">
        <v>45870</v>
      </c>
      <c r="C3393" s="365">
        <v>45665</v>
      </c>
      <c r="D3393" s="68" t="s">
        <v>1818</v>
      </c>
      <c r="E3393" s="68" t="s">
        <v>1987</v>
      </c>
      <c r="F3393" s="68">
        <v>7821</v>
      </c>
      <c r="G3393" s="366">
        <v>0.86805555555555558</v>
      </c>
      <c r="H3393" s="366">
        <v>0.9</v>
      </c>
      <c r="I3393" s="68" t="s">
        <v>9138</v>
      </c>
      <c r="J3393" s="68" t="s">
        <v>9139</v>
      </c>
      <c r="K3393" s="68" t="s">
        <v>8339</v>
      </c>
    </row>
    <row r="3394" spans="2:11" ht="14.25" hidden="1" customHeight="1">
      <c r="B3394" s="364">
        <v>45870</v>
      </c>
      <c r="C3394" s="365">
        <v>45665</v>
      </c>
      <c r="D3394" s="68" t="s">
        <v>1796</v>
      </c>
      <c r="E3394" s="68" t="s">
        <v>1987</v>
      </c>
      <c r="F3394" s="68">
        <v>12872</v>
      </c>
      <c r="G3394" s="366">
        <v>6.5972222222222224E-2</v>
      </c>
      <c r="H3394" s="366">
        <v>0.14791666666666667</v>
      </c>
      <c r="I3394" s="68" t="s">
        <v>9140</v>
      </c>
      <c r="J3394" s="68" t="s">
        <v>9141</v>
      </c>
      <c r="K3394" s="68" t="s">
        <v>8339</v>
      </c>
    </row>
    <row r="3395" spans="2:11" ht="14.25" hidden="1" customHeight="1">
      <c r="B3395" s="364">
        <v>45871</v>
      </c>
      <c r="C3395" s="365">
        <v>45696</v>
      </c>
      <c r="D3395" s="68" t="s">
        <v>1729</v>
      </c>
      <c r="E3395" s="68" t="s">
        <v>1977</v>
      </c>
      <c r="F3395" s="68">
        <v>12810</v>
      </c>
      <c r="G3395" s="366">
        <v>0.29166666666666669</v>
      </c>
      <c r="H3395" s="366">
        <v>0.38541666666666669</v>
      </c>
      <c r="I3395" s="68" t="s">
        <v>9142</v>
      </c>
      <c r="J3395" s="68" t="s">
        <v>9143</v>
      </c>
      <c r="K3395" s="68" t="s">
        <v>3717</v>
      </c>
    </row>
    <row r="3396" spans="2:11" ht="14.25" hidden="1" customHeight="1">
      <c r="B3396" s="364">
        <v>45871</v>
      </c>
      <c r="C3396" s="365">
        <v>45696</v>
      </c>
      <c r="D3396" s="68" t="s">
        <v>1868</v>
      </c>
      <c r="E3396" s="68" t="s">
        <v>2004</v>
      </c>
      <c r="F3396" s="68">
        <v>4603</v>
      </c>
      <c r="G3396" s="366">
        <v>0.33333333333333331</v>
      </c>
      <c r="H3396" s="366">
        <v>0.4284722222222222</v>
      </c>
      <c r="I3396" s="68" t="s">
        <v>9144</v>
      </c>
      <c r="J3396" s="68" t="s">
        <v>9145</v>
      </c>
      <c r="K3396" s="68" t="s">
        <v>5730</v>
      </c>
    </row>
    <row r="3397" spans="2:11" ht="14.25" hidden="1" customHeight="1">
      <c r="B3397" s="364">
        <v>45871</v>
      </c>
      <c r="C3397" s="365">
        <v>45696</v>
      </c>
      <c r="D3397" s="68" t="s">
        <v>1794</v>
      </c>
      <c r="E3397" s="68" t="s">
        <v>1987</v>
      </c>
      <c r="F3397" s="68">
        <v>12772</v>
      </c>
      <c r="G3397" s="366">
        <v>0.41666666666666669</v>
      </c>
      <c r="H3397" s="366">
        <v>0.43263888888888891</v>
      </c>
      <c r="I3397" s="68" t="s">
        <v>9146</v>
      </c>
      <c r="J3397" s="68" t="s">
        <v>9147</v>
      </c>
      <c r="K3397" s="68" t="s">
        <v>3724</v>
      </c>
    </row>
    <row r="3398" spans="2:11" ht="14.25" hidden="1" customHeight="1">
      <c r="B3398" s="364">
        <v>45871</v>
      </c>
      <c r="C3398" s="365">
        <v>45696</v>
      </c>
      <c r="D3398" s="68" t="s">
        <v>1743</v>
      </c>
      <c r="E3398" s="68" t="s">
        <v>1977</v>
      </c>
      <c r="F3398" s="68">
        <v>13426</v>
      </c>
      <c r="G3398" s="366">
        <v>0.41875000000000001</v>
      </c>
      <c r="H3398" s="366">
        <v>0.4465277777777778</v>
      </c>
      <c r="I3398" s="68" t="s">
        <v>9148</v>
      </c>
      <c r="J3398" s="68" t="s">
        <v>9149</v>
      </c>
      <c r="K3398" s="68" t="s">
        <v>9122</v>
      </c>
    </row>
    <row r="3399" spans="2:11" ht="14.25" hidden="1" customHeight="1">
      <c r="B3399" s="364">
        <v>45871</v>
      </c>
      <c r="C3399" s="365">
        <v>45696</v>
      </c>
      <c r="D3399" s="68" t="s">
        <v>1877</v>
      </c>
      <c r="E3399" s="68" t="s">
        <v>2004</v>
      </c>
      <c r="F3399" s="68">
        <v>4705</v>
      </c>
      <c r="G3399" s="366">
        <v>0.39583333333333331</v>
      </c>
      <c r="H3399" s="366">
        <v>0.48125000000000001</v>
      </c>
      <c r="I3399" s="68" t="s">
        <v>9150</v>
      </c>
      <c r="J3399" s="68" t="s">
        <v>9151</v>
      </c>
      <c r="K3399" s="68" t="s">
        <v>9122</v>
      </c>
    </row>
    <row r="3400" spans="2:11" ht="14.25" hidden="1" customHeight="1">
      <c r="B3400" s="364">
        <v>45871</v>
      </c>
      <c r="C3400" s="365">
        <v>45696</v>
      </c>
      <c r="D3400" s="68" t="s">
        <v>1836</v>
      </c>
      <c r="E3400" s="68" t="s">
        <v>1987</v>
      </c>
      <c r="F3400" s="68">
        <v>7665</v>
      </c>
      <c r="G3400" s="366">
        <v>0.56944444444444442</v>
      </c>
      <c r="H3400" s="366">
        <v>0.58333333333333337</v>
      </c>
      <c r="I3400" s="68" t="s">
        <v>8539</v>
      </c>
      <c r="J3400" s="68" t="s">
        <v>9152</v>
      </c>
      <c r="K3400" s="68" t="s">
        <v>8363</v>
      </c>
    </row>
    <row r="3401" spans="2:11" ht="14.25" hidden="1" customHeight="1">
      <c r="B3401" s="364">
        <v>45871</v>
      </c>
      <c r="C3401" s="365">
        <v>45696</v>
      </c>
      <c r="D3401" s="68" t="s">
        <v>1793</v>
      </c>
      <c r="E3401" s="68" t="s">
        <v>1987</v>
      </c>
      <c r="F3401" s="68">
        <v>13218</v>
      </c>
      <c r="G3401" s="366">
        <v>0.625</v>
      </c>
      <c r="H3401" s="366">
        <v>0.64027777777777772</v>
      </c>
      <c r="I3401" s="68" t="s">
        <v>9153</v>
      </c>
      <c r="J3401" s="68" t="s">
        <v>9154</v>
      </c>
      <c r="K3401" s="68" t="s">
        <v>9155</v>
      </c>
    </row>
    <row r="3402" spans="2:11" ht="14.25" hidden="1" customHeight="1">
      <c r="B3402" s="364">
        <v>45871</v>
      </c>
      <c r="C3402" s="365">
        <v>45696</v>
      </c>
      <c r="D3402" s="68" t="s">
        <v>92</v>
      </c>
      <c r="E3402" s="68" t="s">
        <v>1977</v>
      </c>
      <c r="F3402" s="68">
        <v>12818</v>
      </c>
      <c r="G3402" s="366">
        <v>0.29166666666666669</v>
      </c>
      <c r="H3402" s="366">
        <v>0.66666666666666663</v>
      </c>
      <c r="I3402" s="68" t="s">
        <v>9156</v>
      </c>
      <c r="J3402" s="68" t="s">
        <v>9157</v>
      </c>
      <c r="K3402" s="68" t="s">
        <v>9158</v>
      </c>
    </row>
    <row r="3403" spans="2:11" ht="14.25" hidden="1" customHeight="1">
      <c r="B3403" s="364">
        <v>45871</v>
      </c>
      <c r="C3403" s="365">
        <v>45696</v>
      </c>
      <c r="D3403" s="68" t="s">
        <v>97</v>
      </c>
      <c r="E3403" s="68" t="s">
        <v>1977</v>
      </c>
      <c r="F3403" s="68" t="s">
        <v>379</v>
      </c>
      <c r="G3403" s="366">
        <v>0.65625</v>
      </c>
      <c r="H3403" s="366">
        <v>0.71180555555555558</v>
      </c>
      <c r="I3403" s="68" t="s">
        <v>9159</v>
      </c>
      <c r="J3403" s="68" t="s">
        <v>9160</v>
      </c>
      <c r="K3403" s="68" t="s">
        <v>9029</v>
      </c>
    </row>
    <row r="3404" spans="2:11" ht="14.25" hidden="1" customHeight="1">
      <c r="B3404" s="364">
        <v>45871</v>
      </c>
      <c r="C3404" s="365">
        <v>45696</v>
      </c>
      <c r="D3404" s="68" t="s">
        <v>216</v>
      </c>
      <c r="E3404" s="68" t="s">
        <v>1977</v>
      </c>
      <c r="F3404" s="68">
        <v>12627</v>
      </c>
      <c r="G3404" s="366">
        <v>0.3125</v>
      </c>
      <c r="H3404" s="366">
        <v>0.67361111111111116</v>
      </c>
      <c r="I3404" s="68" t="s">
        <v>9161</v>
      </c>
      <c r="J3404" s="68" t="s">
        <v>9162</v>
      </c>
      <c r="K3404" s="68" t="s">
        <v>9163</v>
      </c>
    </row>
    <row r="3405" spans="2:11" ht="14.25" hidden="1" customHeight="1">
      <c r="B3405" s="364">
        <v>45872</v>
      </c>
      <c r="C3405" s="365">
        <v>45724</v>
      </c>
      <c r="D3405" s="68" t="s">
        <v>1879</v>
      </c>
      <c r="E3405" s="68" t="s">
        <v>2004</v>
      </c>
      <c r="F3405" s="68">
        <v>5002</v>
      </c>
      <c r="G3405" s="366">
        <v>0.79166666666666663</v>
      </c>
      <c r="H3405" s="366">
        <v>0.97916666666666663</v>
      </c>
      <c r="I3405" s="68" t="s">
        <v>9164</v>
      </c>
      <c r="J3405" s="68" t="s">
        <v>9165</v>
      </c>
      <c r="K3405" s="68" t="s">
        <v>9166</v>
      </c>
    </row>
    <row r="3406" spans="2:11" ht="14.25" hidden="1" customHeight="1">
      <c r="B3406" s="364">
        <v>45872</v>
      </c>
      <c r="C3406" s="365">
        <v>45755</v>
      </c>
      <c r="D3406" s="68" t="s">
        <v>1801</v>
      </c>
      <c r="E3406" s="68" t="s">
        <v>1987</v>
      </c>
      <c r="F3406" s="68">
        <v>12827</v>
      </c>
      <c r="G3406" s="366">
        <v>0.10486111111111111</v>
      </c>
      <c r="H3406" s="366">
        <v>0.11874999999999999</v>
      </c>
      <c r="I3406" s="68" t="s">
        <v>1230</v>
      </c>
      <c r="J3406" s="68" t="s">
        <v>3128</v>
      </c>
      <c r="K3406" s="68" t="s">
        <v>9167</v>
      </c>
    </row>
    <row r="3407" spans="2:11" ht="14.25" hidden="1" customHeight="1">
      <c r="B3407" s="364">
        <v>45872</v>
      </c>
      <c r="C3407" s="365">
        <v>45724</v>
      </c>
      <c r="D3407" s="68" t="s">
        <v>1817</v>
      </c>
      <c r="E3407" s="68" t="s">
        <v>1987</v>
      </c>
      <c r="F3407" s="68">
        <v>8205</v>
      </c>
      <c r="G3407" s="366">
        <v>0.9145833333333333</v>
      </c>
      <c r="H3407" s="366">
        <v>0.9604166666666667</v>
      </c>
      <c r="I3407" s="68" t="s">
        <v>9168</v>
      </c>
      <c r="J3407" s="68" t="s">
        <v>9169</v>
      </c>
      <c r="K3407" s="68" t="s">
        <v>9170</v>
      </c>
    </row>
    <row r="3408" spans="2:11" ht="14.25" hidden="1" customHeight="1">
      <c r="B3408" s="364">
        <v>45872</v>
      </c>
      <c r="C3408" s="365">
        <v>45755</v>
      </c>
      <c r="D3408" s="68" t="s">
        <v>1802</v>
      </c>
      <c r="E3408" s="68" t="s">
        <v>1987</v>
      </c>
      <c r="F3408" s="68">
        <v>12867</v>
      </c>
      <c r="G3408" s="366">
        <v>0.12916666666666668</v>
      </c>
      <c r="H3408" s="366">
        <v>0.1451388888888889</v>
      </c>
      <c r="I3408" s="68" t="s">
        <v>9168</v>
      </c>
      <c r="J3408" s="68" t="s">
        <v>9169</v>
      </c>
      <c r="K3408" s="68" t="s">
        <v>9171</v>
      </c>
    </row>
    <row r="3409" spans="2:11" ht="14.25" hidden="1" customHeight="1">
      <c r="B3409" s="364">
        <v>45872</v>
      </c>
      <c r="C3409" s="365">
        <v>45724</v>
      </c>
      <c r="D3409" s="68" t="s">
        <v>1833</v>
      </c>
      <c r="E3409" s="68" t="s">
        <v>1987</v>
      </c>
      <c r="F3409" s="68">
        <v>6993</v>
      </c>
      <c r="G3409" s="366">
        <v>0.82638888888888884</v>
      </c>
      <c r="H3409" s="366">
        <v>0.8305555555555556</v>
      </c>
      <c r="I3409" s="68" t="s">
        <v>9172</v>
      </c>
      <c r="J3409" s="68" t="s">
        <v>9173</v>
      </c>
      <c r="K3409" s="68" t="s">
        <v>5382</v>
      </c>
    </row>
    <row r="3410" spans="2:11" ht="14.25" hidden="1" customHeight="1">
      <c r="B3410" s="364">
        <v>45872</v>
      </c>
      <c r="C3410" s="365">
        <v>45724</v>
      </c>
      <c r="D3410" s="68" t="s">
        <v>1832</v>
      </c>
      <c r="E3410" s="68" t="s">
        <v>1987</v>
      </c>
      <c r="F3410" s="68">
        <v>7718</v>
      </c>
      <c r="G3410" s="366">
        <v>0.84791666666666665</v>
      </c>
      <c r="H3410" s="366">
        <v>0.8833333333333333</v>
      </c>
      <c r="I3410" s="68" t="s">
        <v>9174</v>
      </c>
      <c r="J3410" s="68" t="s">
        <v>470</v>
      </c>
      <c r="K3410" s="68" t="s">
        <v>9167</v>
      </c>
    </row>
    <row r="3411" spans="2:11" ht="14.25" hidden="1" customHeight="1">
      <c r="B3411" s="364">
        <v>45872</v>
      </c>
      <c r="C3411" s="365">
        <v>45724</v>
      </c>
      <c r="D3411" s="68" t="s">
        <v>1803</v>
      </c>
      <c r="E3411" s="68" t="s">
        <v>1987</v>
      </c>
      <c r="F3411" s="68">
        <v>12596</v>
      </c>
      <c r="G3411" s="366">
        <v>0.89722222222222225</v>
      </c>
      <c r="H3411" s="366">
        <v>0.91874999999999996</v>
      </c>
      <c r="I3411" s="68" t="s">
        <v>6029</v>
      </c>
      <c r="J3411" s="68" t="s">
        <v>6030</v>
      </c>
      <c r="K3411" s="68" t="s">
        <v>9167</v>
      </c>
    </row>
    <row r="3412" spans="2:11" ht="14.25" hidden="1" customHeight="1">
      <c r="B3412" s="364">
        <v>45872</v>
      </c>
      <c r="C3412" s="365">
        <v>45755</v>
      </c>
      <c r="D3412" s="68" t="s">
        <v>95</v>
      </c>
      <c r="E3412" s="68" t="s">
        <v>1977</v>
      </c>
      <c r="F3412" s="68">
        <v>13801</v>
      </c>
      <c r="G3412" s="366">
        <v>0.31874999999999998</v>
      </c>
      <c r="H3412" s="366">
        <v>0.3347222222222222</v>
      </c>
      <c r="I3412" s="68" t="s">
        <v>9175</v>
      </c>
      <c r="J3412" s="68" t="s">
        <v>9176</v>
      </c>
      <c r="K3412" s="68" t="s">
        <v>2050</v>
      </c>
    </row>
    <row r="3413" spans="2:11" ht="14.25" hidden="1" customHeight="1">
      <c r="B3413" s="364">
        <v>45872</v>
      </c>
      <c r="C3413" s="365">
        <v>45755</v>
      </c>
      <c r="D3413" s="68" t="s">
        <v>1876</v>
      </c>
      <c r="E3413" s="68" t="s">
        <v>2004</v>
      </c>
      <c r="F3413" s="68">
        <v>4381</v>
      </c>
      <c r="G3413" s="366">
        <v>0.29166666666666669</v>
      </c>
      <c r="H3413" s="366">
        <v>0.38541666666666669</v>
      </c>
      <c r="I3413" s="68" t="s">
        <v>9177</v>
      </c>
      <c r="J3413" s="68" t="s">
        <v>9178</v>
      </c>
      <c r="K3413" s="68" t="s">
        <v>9179</v>
      </c>
    </row>
    <row r="3414" spans="2:11" ht="14.25" hidden="1" customHeight="1">
      <c r="B3414" s="364">
        <v>45872</v>
      </c>
      <c r="C3414" s="365">
        <v>45724</v>
      </c>
      <c r="D3414" s="68" t="s">
        <v>1823</v>
      </c>
      <c r="E3414" s="68" t="s">
        <v>1987</v>
      </c>
      <c r="F3414" s="68">
        <v>8055</v>
      </c>
      <c r="G3414" s="366">
        <v>0.43541666666666667</v>
      </c>
      <c r="H3414" s="366">
        <v>0.63680555555555551</v>
      </c>
      <c r="I3414" s="68" t="s">
        <v>9180</v>
      </c>
      <c r="J3414" s="68" t="s">
        <v>9181</v>
      </c>
      <c r="K3414" s="68" t="s">
        <v>9182</v>
      </c>
    </row>
    <row r="3415" spans="2:11" ht="14.25" hidden="1" customHeight="1">
      <c r="B3415" s="364">
        <v>45873</v>
      </c>
      <c r="C3415" s="365">
        <v>45755</v>
      </c>
      <c r="D3415" s="68" t="s">
        <v>1846</v>
      </c>
      <c r="E3415" s="68" t="s">
        <v>2004</v>
      </c>
      <c r="F3415" s="68">
        <v>4491</v>
      </c>
      <c r="G3415" s="366">
        <v>0.54166666666666663</v>
      </c>
      <c r="H3415" s="366">
        <v>0.62361111111111112</v>
      </c>
      <c r="I3415" s="68" t="s">
        <v>9183</v>
      </c>
      <c r="J3415" s="68" t="s">
        <v>9184</v>
      </c>
      <c r="K3415" s="68" t="s">
        <v>9185</v>
      </c>
    </row>
    <row r="3416" spans="2:11" ht="14.25" hidden="1" customHeight="1">
      <c r="B3416" s="364">
        <v>45873</v>
      </c>
      <c r="C3416" s="365">
        <v>45755</v>
      </c>
      <c r="D3416" s="68" t="s">
        <v>1792</v>
      </c>
      <c r="E3416" s="68" t="s">
        <v>1987</v>
      </c>
      <c r="F3416" s="68">
        <v>12338</v>
      </c>
      <c r="G3416" s="366">
        <v>0.54166666666666663</v>
      </c>
      <c r="H3416" s="366">
        <v>0.56944444444444442</v>
      </c>
      <c r="I3416" s="68" t="s">
        <v>4809</v>
      </c>
      <c r="J3416" s="68" t="s">
        <v>9186</v>
      </c>
      <c r="K3416" s="68" t="s">
        <v>9187</v>
      </c>
    </row>
    <row r="3417" spans="2:11" ht="14.25" hidden="1" customHeight="1">
      <c r="B3417" s="364">
        <v>45873</v>
      </c>
      <c r="C3417" s="365">
        <v>45755</v>
      </c>
      <c r="D3417" s="68" t="s">
        <v>1795</v>
      </c>
      <c r="E3417" s="68" t="s">
        <v>1987</v>
      </c>
      <c r="F3417" s="68">
        <v>12790</v>
      </c>
      <c r="G3417" s="366">
        <v>0.625</v>
      </c>
      <c r="H3417" s="366">
        <v>0.70972222222222225</v>
      </c>
      <c r="I3417" s="68" t="s">
        <v>9188</v>
      </c>
      <c r="J3417" s="68" t="s">
        <v>9189</v>
      </c>
      <c r="K3417" s="68" t="s">
        <v>9190</v>
      </c>
    </row>
    <row r="3418" spans="2:11" ht="14.25" hidden="1" customHeight="1">
      <c r="B3418" s="364">
        <v>45873</v>
      </c>
      <c r="C3418" s="365">
        <v>45755</v>
      </c>
      <c r="D3418" s="68" t="s">
        <v>223</v>
      </c>
      <c r="E3418" s="68" t="s">
        <v>1987</v>
      </c>
      <c r="F3418" s="68">
        <v>11370</v>
      </c>
      <c r="G3418" s="366">
        <v>0.45833333333333331</v>
      </c>
      <c r="H3418" s="366">
        <v>0.4861111111111111</v>
      </c>
      <c r="I3418" s="68" t="s">
        <v>9191</v>
      </c>
      <c r="J3418" s="68" t="s">
        <v>9192</v>
      </c>
      <c r="K3418" s="68" t="s">
        <v>9187</v>
      </c>
    </row>
    <row r="3419" spans="2:11" ht="14.25" hidden="1" customHeight="1">
      <c r="B3419" s="364">
        <v>45873</v>
      </c>
      <c r="C3419" s="365">
        <v>45755</v>
      </c>
      <c r="D3419" s="68" t="s">
        <v>1828</v>
      </c>
      <c r="E3419" s="68" t="s">
        <v>1987</v>
      </c>
      <c r="F3419" s="68">
        <v>8111</v>
      </c>
      <c r="G3419" s="366">
        <v>0.625</v>
      </c>
      <c r="H3419" s="366">
        <v>0.6875</v>
      </c>
      <c r="I3419" s="68" t="s">
        <v>1230</v>
      </c>
      <c r="J3419" s="68" t="s">
        <v>9193</v>
      </c>
      <c r="K3419" s="68" t="s">
        <v>9194</v>
      </c>
    </row>
    <row r="3420" spans="2:11" ht="14.25" hidden="1" customHeight="1">
      <c r="B3420" s="364">
        <v>45873</v>
      </c>
      <c r="C3420" s="365">
        <v>45755</v>
      </c>
      <c r="D3420" s="68" t="s">
        <v>1804</v>
      </c>
      <c r="E3420" s="68" t="s">
        <v>1987</v>
      </c>
      <c r="F3420" s="68">
        <v>12730</v>
      </c>
      <c r="G3420" s="366">
        <v>0.66666666666666663</v>
      </c>
      <c r="H3420" s="366">
        <v>0.69444444444444442</v>
      </c>
      <c r="I3420" s="68" t="s">
        <v>2014</v>
      </c>
      <c r="J3420" s="68" t="s">
        <v>9195</v>
      </c>
      <c r="K3420" s="68" t="s">
        <v>9196</v>
      </c>
    </row>
    <row r="3421" spans="2:11" ht="14.25" hidden="1" customHeight="1">
      <c r="B3421" s="364">
        <v>45874</v>
      </c>
      <c r="C3421" s="365">
        <v>45785</v>
      </c>
      <c r="D3421" s="68" t="s">
        <v>92</v>
      </c>
      <c r="E3421" s="68" t="s">
        <v>1977</v>
      </c>
      <c r="F3421" s="68">
        <v>15126</v>
      </c>
      <c r="G3421" s="366">
        <v>0.3611111111111111</v>
      </c>
      <c r="H3421" s="366">
        <v>0.38541666666666669</v>
      </c>
      <c r="I3421" s="68" t="s">
        <v>9197</v>
      </c>
      <c r="J3421" s="68" t="s">
        <v>9198</v>
      </c>
      <c r="K3421" s="68" t="s">
        <v>9199</v>
      </c>
    </row>
    <row r="3422" spans="2:11" ht="14.25" hidden="1" customHeight="1">
      <c r="B3422" s="364">
        <v>45874</v>
      </c>
      <c r="C3422" s="365">
        <v>45785</v>
      </c>
      <c r="D3422" s="68" t="s">
        <v>1759</v>
      </c>
      <c r="E3422" s="68" t="s">
        <v>1977</v>
      </c>
      <c r="F3422" s="68">
        <v>15555</v>
      </c>
      <c r="G3422" s="366">
        <v>0.37847222222222221</v>
      </c>
      <c r="H3422" s="366">
        <v>0.39583333333333331</v>
      </c>
      <c r="I3422" s="68" t="s">
        <v>9200</v>
      </c>
      <c r="J3422" s="68" t="s">
        <v>9201</v>
      </c>
      <c r="K3422" s="68" t="s">
        <v>9202</v>
      </c>
    </row>
    <row r="3423" spans="2:11" ht="14.25" hidden="1" customHeight="1">
      <c r="B3423" s="364">
        <v>45874</v>
      </c>
      <c r="C3423" s="365">
        <v>45755</v>
      </c>
      <c r="D3423" s="68" t="s">
        <v>89</v>
      </c>
      <c r="E3423" s="68" t="s">
        <v>1977</v>
      </c>
      <c r="F3423" s="68">
        <v>1638</v>
      </c>
      <c r="G3423" s="366">
        <v>0.31874999999999998</v>
      </c>
      <c r="H3423" s="366">
        <v>0.40902777777777777</v>
      </c>
      <c r="I3423" s="68" t="s">
        <v>312</v>
      </c>
      <c r="J3423" s="68" t="s">
        <v>9203</v>
      </c>
      <c r="K3423" s="68" t="s">
        <v>9204</v>
      </c>
    </row>
    <row r="3424" spans="2:11" ht="14.25" hidden="1" customHeight="1">
      <c r="B3424" s="364">
        <v>45874</v>
      </c>
      <c r="C3424" s="365">
        <v>45785</v>
      </c>
      <c r="D3424" s="68" t="s">
        <v>1748</v>
      </c>
      <c r="E3424" s="68" t="s">
        <v>1977</v>
      </c>
      <c r="F3424" s="68">
        <v>15242</v>
      </c>
      <c r="G3424" s="366">
        <v>0.36805555555555558</v>
      </c>
      <c r="H3424" s="366">
        <v>0.40625</v>
      </c>
      <c r="I3424" s="68" t="s">
        <v>6733</v>
      </c>
      <c r="J3424" s="68" t="s">
        <v>9205</v>
      </c>
      <c r="K3424" s="68" t="s">
        <v>2291</v>
      </c>
    </row>
    <row r="3425" spans="2:11" ht="14.25" hidden="1" customHeight="1">
      <c r="B3425" s="364">
        <v>45874</v>
      </c>
      <c r="C3425" s="365">
        <v>45785</v>
      </c>
      <c r="D3425" s="68" t="s">
        <v>1829</v>
      </c>
      <c r="E3425" s="68" t="s">
        <v>1987</v>
      </c>
      <c r="F3425" s="68">
        <v>6068</v>
      </c>
      <c r="G3425" s="366">
        <v>0.29166666666666669</v>
      </c>
      <c r="H3425" s="366">
        <v>0.39305555555555555</v>
      </c>
      <c r="I3425" s="68" t="s">
        <v>9206</v>
      </c>
      <c r="J3425" s="68" t="s">
        <v>9207</v>
      </c>
      <c r="K3425" s="68" t="s">
        <v>6870</v>
      </c>
    </row>
    <row r="3426" spans="2:11" ht="14.25" hidden="1" customHeight="1">
      <c r="B3426" s="364">
        <v>45874</v>
      </c>
      <c r="C3426" s="365">
        <v>45785</v>
      </c>
      <c r="D3426" s="68" t="s">
        <v>1803</v>
      </c>
      <c r="E3426" s="68" t="s">
        <v>1987</v>
      </c>
      <c r="F3426" s="68">
        <v>12611</v>
      </c>
      <c r="G3426" s="366">
        <v>0.29166666666666669</v>
      </c>
      <c r="H3426" s="366">
        <v>0.37013888888888891</v>
      </c>
      <c r="I3426" s="68" t="s">
        <v>9208</v>
      </c>
      <c r="J3426" s="68" t="s">
        <v>1026</v>
      </c>
      <c r="K3426" s="68" t="s">
        <v>9209</v>
      </c>
    </row>
    <row r="3427" spans="2:11" ht="14.25" hidden="1" customHeight="1">
      <c r="B3427" s="364">
        <v>45874</v>
      </c>
      <c r="C3427" s="365">
        <v>45785</v>
      </c>
      <c r="D3427" s="68" t="s">
        <v>1823</v>
      </c>
      <c r="E3427" s="68" t="s">
        <v>1987</v>
      </c>
      <c r="F3427" s="68">
        <v>8080</v>
      </c>
      <c r="G3427" s="366">
        <v>0.43055555555555558</v>
      </c>
      <c r="H3427" s="366">
        <v>0.44791666666666669</v>
      </c>
      <c r="I3427" s="68" t="s">
        <v>1230</v>
      </c>
      <c r="J3427" s="68" t="s">
        <v>9210</v>
      </c>
      <c r="K3427" s="68" t="s">
        <v>9211</v>
      </c>
    </row>
    <row r="3428" spans="2:11" ht="14.25" hidden="1" customHeight="1">
      <c r="B3428" s="364">
        <v>45874</v>
      </c>
      <c r="C3428" s="365">
        <v>45785</v>
      </c>
      <c r="D3428" s="68" t="s">
        <v>1878</v>
      </c>
      <c r="E3428" s="68" t="s">
        <v>2004</v>
      </c>
      <c r="F3428" s="68">
        <v>4923</v>
      </c>
      <c r="G3428" s="366">
        <v>0.29166666666666669</v>
      </c>
      <c r="H3428" s="366">
        <v>0.47222222222222221</v>
      </c>
      <c r="I3428" s="68" t="s">
        <v>9212</v>
      </c>
      <c r="J3428" s="68" t="s">
        <v>9213</v>
      </c>
      <c r="K3428" s="68" t="s">
        <v>9214</v>
      </c>
    </row>
    <row r="3429" spans="2:11" ht="14.25" hidden="1" customHeight="1">
      <c r="B3429" s="364">
        <v>45874</v>
      </c>
      <c r="C3429" s="365">
        <v>45785</v>
      </c>
      <c r="D3429" s="68" t="s">
        <v>97</v>
      </c>
      <c r="E3429" s="68" t="s">
        <v>1977</v>
      </c>
      <c r="F3429" s="68">
        <v>14.96</v>
      </c>
      <c r="G3429" s="366">
        <v>0.55208333333333337</v>
      </c>
      <c r="H3429" s="366">
        <v>0.57361111111111107</v>
      </c>
      <c r="I3429" s="68" t="s">
        <v>9215</v>
      </c>
      <c r="J3429" s="68" t="s">
        <v>9216</v>
      </c>
      <c r="K3429" s="68" t="s">
        <v>4364</v>
      </c>
    </row>
    <row r="3430" spans="2:11" ht="14.25" hidden="1" customHeight="1">
      <c r="B3430" s="364">
        <v>45874</v>
      </c>
      <c r="C3430" s="365">
        <v>45785</v>
      </c>
      <c r="D3430" s="68" t="s">
        <v>91</v>
      </c>
      <c r="E3430" s="68" t="s">
        <v>1977</v>
      </c>
      <c r="F3430" s="68">
        <v>15.9</v>
      </c>
      <c r="G3430" s="366">
        <v>0.4375</v>
      </c>
      <c r="H3430" s="366">
        <v>0.47916666666666669</v>
      </c>
      <c r="I3430" s="68" t="s">
        <v>9217</v>
      </c>
      <c r="J3430" s="68" t="s">
        <v>1305</v>
      </c>
      <c r="K3430" s="68" t="s">
        <v>9218</v>
      </c>
    </row>
    <row r="3431" spans="2:11" ht="14.25" hidden="1" customHeight="1">
      <c r="B3431" s="364">
        <v>45874</v>
      </c>
      <c r="C3431" s="365">
        <v>45999</v>
      </c>
      <c r="D3431" s="68" t="s">
        <v>101</v>
      </c>
      <c r="E3431" s="68" t="s">
        <v>1977</v>
      </c>
      <c r="F3431" s="68">
        <v>12563</v>
      </c>
      <c r="G3431" s="366">
        <v>0.3125</v>
      </c>
      <c r="H3431" s="366">
        <v>0.57499999999999996</v>
      </c>
      <c r="I3431" s="68" t="s">
        <v>9219</v>
      </c>
      <c r="J3431" s="68" t="s">
        <v>9220</v>
      </c>
      <c r="K3431" s="68" t="s">
        <v>9204</v>
      </c>
    </row>
    <row r="3432" spans="2:11" ht="14.25" hidden="1" customHeight="1">
      <c r="B3432" s="364">
        <v>45874</v>
      </c>
      <c r="C3432" s="365">
        <v>45785</v>
      </c>
      <c r="D3432" s="68" t="s">
        <v>1805</v>
      </c>
      <c r="E3432" s="68" t="s">
        <v>1987</v>
      </c>
      <c r="F3432" s="68">
        <v>12822</v>
      </c>
      <c r="G3432" s="366">
        <v>0.58333333333333337</v>
      </c>
      <c r="H3432" s="366">
        <v>0.59375</v>
      </c>
      <c r="I3432" s="68" t="s">
        <v>712</v>
      </c>
      <c r="J3432" s="68" t="s">
        <v>2837</v>
      </c>
      <c r="K3432" s="68" t="s">
        <v>2831</v>
      </c>
    </row>
    <row r="3433" spans="2:11" ht="14.25" hidden="1" customHeight="1">
      <c r="B3433" s="364">
        <v>45874</v>
      </c>
      <c r="C3433" s="365">
        <v>45785</v>
      </c>
      <c r="D3433" s="68" t="s">
        <v>1881</v>
      </c>
      <c r="E3433" s="68" t="s">
        <v>2004</v>
      </c>
      <c r="F3433" s="68" t="s">
        <v>379</v>
      </c>
      <c r="G3433" s="366">
        <v>0.29166666666666669</v>
      </c>
      <c r="H3433" s="366">
        <v>0.625</v>
      </c>
      <c r="I3433" s="68" t="s">
        <v>8879</v>
      </c>
      <c r="J3433" s="68" t="s">
        <v>9221</v>
      </c>
      <c r="K3433" s="68" t="s">
        <v>9222</v>
      </c>
    </row>
    <row r="3434" spans="2:11" ht="14.25" hidden="1" customHeight="1">
      <c r="B3434" s="364">
        <v>45874</v>
      </c>
      <c r="C3434" s="365">
        <v>45785</v>
      </c>
      <c r="D3434" s="68" t="s">
        <v>1743</v>
      </c>
      <c r="E3434" s="68" t="s">
        <v>1977</v>
      </c>
      <c r="F3434" s="68" t="s">
        <v>8373</v>
      </c>
      <c r="G3434" s="366">
        <v>0.79166666666666663</v>
      </c>
      <c r="H3434" s="366">
        <v>0.89027777777777772</v>
      </c>
      <c r="I3434" s="68" t="s">
        <v>9223</v>
      </c>
      <c r="J3434" s="68" t="s">
        <v>9224</v>
      </c>
      <c r="K3434" s="68" t="s">
        <v>9225</v>
      </c>
    </row>
    <row r="3435" spans="2:11" ht="14.25" hidden="1" customHeight="1">
      <c r="B3435" s="364">
        <v>45874</v>
      </c>
      <c r="C3435" s="365">
        <v>45785</v>
      </c>
      <c r="D3435" s="68" t="s">
        <v>221</v>
      </c>
      <c r="E3435" s="68" t="s">
        <v>1977</v>
      </c>
      <c r="F3435" s="68">
        <v>10943</v>
      </c>
      <c r="G3435" s="366">
        <v>0.79166666666666663</v>
      </c>
      <c r="H3435" s="366">
        <v>0.91319444444444442</v>
      </c>
      <c r="I3435" s="68" t="s">
        <v>9226</v>
      </c>
      <c r="J3435" s="68" t="s">
        <v>9227</v>
      </c>
      <c r="K3435" s="68" t="s">
        <v>9228</v>
      </c>
    </row>
    <row r="3436" spans="2:11" ht="14.25" hidden="1" customHeight="1">
      <c r="B3436" s="364">
        <v>45875</v>
      </c>
      <c r="C3436" s="365">
        <v>45816</v>
      </c>
      <c r="D3436" s="68" t="s">
        <v>1864</v>
      </c>
      <c r="E3436" s="68" t="s">
        <v>2004</v>
      </c>
      <c r="F3436" s="68">
        <v>5160</v>
      </c>
      <c r="G3436" s="366">
        <v>0.59722222222222221</v>
      </c>
      <c r="H3436" s="366">
        <v>0.65625</v>
      </c>
      <c r="I3436" s="68" t="s">
        <v>9229</v>
      </c>
      <c r="J3436" s="68" t="s">
        <v>9230</v>
      </c>
      <c r="K3436" s="68" t="s">
        <v>9231</v>
      </c>
    </row>
    <row r="3437" spans="2:11" ht="14.25" hidden="1" customHeight="1">
      <c r="B3437" s="364">
        <v>45875</v>
      </c>
      <c r="C3437" s="365">
        <v>45816</v>
      </c>
      <c r="D3437" s="68" t="s">
        <v>1844</v>
      </c>
      <c r="E3437" s="68" t="s">
        <v>2004</v>
      </c>
      <c r="F3437" s="68">
        <v>5978</v>
      </c>
      <c r="G3437" s="366">
        <v>0.65972222222222221</v>
      </c>
      <c r="H3437" s="366">
        <v>0.69097222222222221</v>
      </c>
      <c r="I3437" s="68" t="s">
        <v>9232</v>
      </c>
      <c r="J3437" s="68" t="s">
        <v>9233</v>
      </c>
      <c r="K3437" s="68" t="s">
        <v>9234</v>
      </c>
    </row>
    <row r="3438" spans="2:11" ht="14.25" hidden="1" customHeight="1">
      <c r="B3438" s="364">
        <v>45875</v>
      </c>
      <c r="C3438" s="365">
        <v>45785</v>
      </c>
      <c r="D3438" s="68" t="s">
        <v>223</v>
      </c>
      <c r="E3438" s="68" t="s">
        <v>1987</v>
      </c>
      <c r="F3438" s="68">
        <v>11384</v>
      </c>
      <c r="G3438" s="366">
        <v>0.33333333333333331</v>
      </c>
      <c r="H3438" s="366">
        <v>0.60416666666666663</v>
      </c>
      <c r="I3438" s="68" t="s">
        <v>9235</v>
      </c>
      <c r="J3438" s="68" t="s">
        <v>9236</v>
      </c>
      <c r="K3438" s="68" t="s">
        <v>9237</v>
      </c>
    </row>
    <row r="3439" spans="2:11" ht="14.25" hidden="1" customHeight="1">
      <c r="B3439" s="364">
        <v>45875</v>
      </c>
      <c r="C3439" s="365">
        <v>45816</v>
      </c>
      <c r="D3439" s="68" t="s">
        <v>1829</v>
      </c>
      <c r="E3439" s="68" t="s">
        <v>1987</v>
      </c>
      <c r="F3439" s="68">
        <v>6085</v>
      </c>
      <c r="G3439" s="366">
        <v>0.29166666666666669</v>
      </c>
      <c r="H3439" s="366">
        <v>0.36041666666666666</v>
      </c>
      <c r="I3439" s="68" t="s">
        <v>9238</v>
      </c>
      <c r="J3439" s="68" t="s">
        <v>9239</v>
      </c>
      <c r="K3439" s="68" t="s">
        <v>8452</v>
      </c>
    </row>
    <row r="3440" spans="2:11" ht="14.25" hidden="1" customHeight="1">
      <c r="B3440" s="364">
        <v>45875</v>
      </c>
      <c r="C3440" s="365">
        <v>45816</v>
      </c>
      <c r="D3440" s="68" t="s">
        <v>1866</v>
      </c>
      <c r="E3440" s="68" t="s">
        <v>2004</v>
      </c>
      <c r="F3440" s="68">
        <v>4786</v>
      </c>
      <c r="G3440" s="366">
        <v>0.29166666666666669</v>
      </c>
      <c r="H3440" s="366">
        <v>0.41666666666666669</v>
      </c>
      <c r="I3440" s="68" t="s">
        <v>9240</v>
      </c>
      <c r="J3440" s="68" t="s">
        <v>9241</v>
      </c>
      <c r="K3440" s="68" t="s">
        <v>9242</v>
      </c>
    </row>
    <row r="3441" spans="2:11" ht="14.25" hidden="1" customHeight="1">
      <c r="B3441" s="364">
        <v>45875</v>
      </c>
      <c r="C3441" s="365">
        <v>45816</v>
      </c>
      <c r="D3441" s="68" t="s">
        <v>92</v>
      </c>
      <c r="E3441" s="68" t="s">
        <v>1977</v>
      </c>
      <c r="F3441" s="68">
        <v>15129</v>
      </c>
      <c r="G3441" s="366">
        <v>0.29166666666666669</v>
      </c>
      <c r="H3441" s="366">
        <v>0.66666666666666663</v>
      </c>
      <c r="I3441" s="68" t="s">
        <v>9243</v>
      </c>
      <c r="J3441" s="68" t="s">
        <v>9244</v>
      </c>
      <c r="K3441" s="68" t="s">
        <v>9245</v>
      </c>
    </row>
    <row r="3442" spans="2:11" ht="14.25" hidden="1" customHeight="1">
      <c r="B3442" s="364">
        <v>45875</v>
      </c>
      <c r="C3442" s="365">
        <v>45785</v>
      </c>
      <c r="D3442" s="68" t="s">
        <v>1847</v>
      </c>
      <c r="E3442" s="68" t="s">
        <v>2004</v>
      </c>
      <c r="F3442" s="68" t="s">
        <v>379</v>
      </c>
      <c r="G3442" s="366">
        <v>0.29166666666666669</v>
      </c>
      <c r="H3442" s="366">
        <v>0.70138888888888884</v>
      </c>
      <c r="I3442" s="68" t="s">
        <v>9246</v>
      </c>
      <c r="J3442" s="68" t="s">
        <v>9247</v>
      </c>
      <c r="K3442" s="68" t="s">
        <v>9248</v>
      </c>
    </row>
    <row r="3443" spans="2:11" ht="14.25" hidden="1" customHeight="1">
      <c r="B3443" s="364">
        <v>45876</v>
      </c>
      <c r="C3443" s="365">
        <v>45846</v>
      </c>
      <c r="D3443" s="68" t="s">
        <v>1832</v>
      </c>
      <c r="E3443" s="68" t="s">
        <v>1987</v>
      </c>
      <c r="F3443" s="68">
        <v>7775</v>
      </c>
      <c r="G3443" s="366">
        <v>0.29166666666666669</v>
      </c>
      <c r="H3443" s="366">
        <v>0.34027777777777779</v>
      </c>
      <c r="I3443" s="68" t="s">
        <v>9249</v>
      </c>
      <c r="J3443" s="68" t="s">
        <v>9250</v>
      </c>
      <c r="K3443" s="68" t="s">
        <v>9251</v>
      </c>
    </row>
    <row r="3444" spans="2:11" ht="14.25" hidden="1" customHeight="1">
      <c r="B3444" s="364">
        <v>45876</v>
      </c>
      <c r="C3444" s="365">
        <v>45846</v>
      </c>
      <c r="D3444" s="68" t="s">
        <v>1880</v>
      </c>
      <c r="E3444" s="68" t="s">
        <v>2004</v>
      </c>
      <c r="F3444" s="68">
        <v>4963</v>
      </c>
      <c r="G3444" s="366">
        <v>0.83333333333333337</v>
      </c>
      <c r="H3444" s="366">
        <v>0.84027777777777779</v>
      </c>
      <c r="I3444" s="68" t="s">
        <v>9252</v>
      </c>
      <c r="J3444" s="68" t="s">
        <v>9253</v>
      </c>
      <c r="K3444" s="68" t="s">
        <v>9254</v>
      </c>
    </row>
    <row r="3445" spans="2:11" ht="14.25" hidden="1" customHeight="1">
      <c r="B3445" s="364">
        <v>45876</v>
      </c>
      <c r="C3445" s="365">
        <v>45846</v>
      </c>
      <c r="D3445" s="68" t="s">
        <v>1730</v>
      </c>
      <c r="E3445" s="68" t="s">
        <v>1977</v>
      </c>
      <c r="F3445" s="68" t="s">
        <v>379</v>
      </c>
      <c r="G3445" s="366">
        <v>0.90972222222222221</v>
      </c>
      <c r="H3445" s="366">
        <v>0.94791666666666663</v>
      </c>
      <c r="I3445" s="68" t="s">
        <v>9255</v>
      </c>
      <c r="J3445" s="68" t="s">
        <v>9256</v>
      </c>
      <c r="K3445" s="68" t="s">
        <v>4227</v>
      </c>
    </row>
    <row r="3446" spans="2:11" ht="14.25" hidden="1" customHeight="1">
      <c r="B3446" s="364">
        <v>45876</v>
      </c>
      <c r="C3446" s="365">
        <v>45877</v>
      </c>
      <c r="D3446" s="68" t="s">
        <v>101</v>
      </c>
      <c r="E3446" s="68" t="s">
        <v>1977</v>
      </c>
      <c r="F3446" s="68">
        <v>12580</v>
      </c>
      <c r="G3446" s="366">
        <v>0.79166666666666663</v>
      </c>
      <c r="H3446" s="366">
        <v>0.97569444444444442</v>
      </c>
      <c r="I3446" s="68" t="s">
        <v>9257</v>
      </c>
      <c r="J3446" s="68" t="s">
        <v>9258</v>
      </c>
      <c r="K3446" s="68" t="s">
        <v>9259</v>
      </c>
    </row>
    <row r="3447" spans="2:11" ht="14.25" hidden="1" customHeight="1">
      <c r="B3447" s="364">
        <v>45876</v>
      </c>
      <c r="C3447" s="365">
        <v>45877</v>
      </c>
      <c r="D3447" s="68" t="s">
        <v>1867</v>
      </c>
      <c r="E3447" s="68" t="s">
        <v>2004</v>
      </c>
      <c r="F3447" s="68" t="s">
        <v>379</v>
      </c>
      <c r="G3447" s="366">
        <v>0.10416666666666667</v>
      </c>
      <c r="H3447" s="366">
        <v>0.14930555555555555</v>
      </c>
      <c r="I3447" s="68" t="s">
        <v>9260</v>
      </c>
      <c r="J3447" s="68" t="s">
        <v>9261</v>
      </c>
      <c r="K3447" s="68" t="s">
        <v>4227</v>
      </c>
    </row>
    <row r="3448" spans="2:11" ht="14.25" hidden="1" customHeight="1">
      <c r="B3448" s="364">
        <v>45876</v>
      </c>
      <c r="C3448" s="365">
        <v>45846</v>
      </c>
      <c r="D3448" s="68" t="s">
        <v>90</v>
      </c>
      <c r="E3448" s="68" t="s">
        <v>1977</v>
      </c>
      <c r="F3448" s="68">
        <v>14975</v>
      </c>
      <c r="G3448" s="366">
        <v>0.81458333333333333</v>
      </c>
      <c r="H3448" s="366">
        <v>0.17430555555555555</v>
      </c>
      <c r="I3448" s="68" t="s">
        <v>312</v>
      </c>
      <c r="J3448" s="68" t="s">
        <v>9262</v>
      </c>
      <c r="K3448" s="68" t="s">
        <v>9263</v>
      </c>
    </row>
    <row r="3449" spans="2:11" ht="14.25" hidden="1" customHeight="1">
      <c r="B3449" s="364">
        <v>45876</v>
      </c>
      <c r="C3449" s="365">
        <v>45877</v>
      </c>
      <c r="D3449" s="68" t="s">
        <v>90</v>
      </c>
      <c r="E3449" s="68" t="s">
        <v>1977</v>
      </c>
      <c r="F3449" s="68">
        <v>14976</v>
      </c>
      <c r="G3449" s="366">
        <v>0.37152777777777779</v>
      </c>
      <c r="H3449" s="366">
        <v>0.40277777777777779</v>
      </c>
      <c r="I3449" s="68" t="s">
        <v>312</v>
      </c>
      <c r="J3449" s="68" t="s">
        <v>9264</v>
      </c>
      <c r="K3449" s="68" t="s">
        <v>6800</v>
      </c>
    </row>
    <row r="3450" spans="2:11" ht="14.25" hidden="1" customHeight="1">
      <c r="B3450" s="364">
        <v>45876</v>
      </c>
      <c r="C3450" s="365">
        <v>45816</v>
      </c>
      <c r="D3450" s="68" t="s">
        <v>1856</v>
      </c>
      <c r="E3450" s="68" t="s">
        <v>2004</v>
      </c>
      <c r="F3450" s="68">
        <v>5965</v>
      </c>
      <c r="G3450" s="366">
        <v>0.33333333333333331</v>
      </c>
      <c r="H3450" s="366">
        <v>0.70833333333333337</v>
      </c>
      <c r="I3450" s="68" t="s">
        <v>9265</v>
      </c>
      <c r="J3450" s="68" t="s">
        <v>9266</v>
      </c>
      <c r="K3450" s="68" t="s">
        <v>9267</v>
      </c>
    </row>
    <row r="3451" spans="2:11" ht="14.25" hidden="1" customHeight="1">
      <c r="B3451" s="364">
        <v>45876</v>
      </c>
      <c r="C3451" s="365">
        <v>45816</v>
      </c>
      <c r="D3451" s="68" t="s">
        <v>1746</v>
      </c>
      <c r="E3451" s="68" t="s">
        <v>1977</v>
      </c>
      <c r="F3451" s="68">
        <v>14268</v>
      </c>
      <c r="G3451" s="366">
        <v>0.29166666666666669</v>
      </c>
      <c r="H3451" s="366">
        <v>0.43402777777777779</v>
      </c>
      <c r="I3451" s="68" t="s">
        <v>9268</v>
      </c>
      <c r="J3451" s="68" t="s">
        <v>9269</v>
      </c>
      <c r="K3451" s="68" t="s">
        <v>9270</v>
      </c>
    </row>
    <row r="3452" spans="2:11" ht="14.25" hidden="1" customHeight="1">
      <c r="B3452" s="364">
        <v>45877</v>
      </c>
      <c r="C3452" s="365">
        <v>45877</v>
      </c>
      <c r="D3452" s="68" t="s">
        <v>1729</v>
      </c>
      <c r="E3452" s="68" t="s">
        <v>1977</v>
      </c>
      <c r="F3452" s="68">
        <v>12865</v>
      </c>
      <c r="G3452" s="366">
        <v>0.29166666666666669</v>
      </c>
      <c r="H3452" s="366">
        <v>0.47916666666666669</v>
      </c>
      <c r="I3452" s="68" t="s">
        <v>9271</v>
      </c>
      <c r="J3452" s="68" t="s">
        <v>9272</v>
      </c>
      <c r="K3452" s="68" t="s">
        <v>9273</v>
      </c>
    </row>
    <row r="3453" spans="2:11" ht="14.25" hidden="1" customHeight="1">
      <c r="B3453" s="364">
        <v>45877</v>
      </c>
      <c r="C3453" s="365">
        <v>45877</v>
      </c>
      <c r="D3453" s="68" t="s">
        <v>1793</v>
      </c>
      <c r="E3453" s="68" t="s">
        <v>1987</v>
      </c>
      <c r="F3453" s="68">
        <v>13308</v>
      </c>
      <c r="G3453" s="366">
        <v>0.29166666666666669</v>
      </c>
      <c r="H3453" s="366">
        <v>0.34305555555555556</v>
      </c>
      <c r="I3453" s="68" t="s">
        <v>9274</v>
      </c>
      <c r="J3453" s="68" t="s">
        <v>9275</v>
      </c>
      <c r="K3453" s="68" t="s">
        <v>9276</v>
      </c>
    </row>
    <row r="3454" spans="2:11" ht="14.25" hidden="1" customHeight="1">
      <c r="B3454" s="364">
        <v>45877</v>
      </c>
      <c r="C3454" s="365">
        <v>45877</v>
      </c>
      <c r="D3454" s="68" t="s">
        <v>1795</v>
      </c>
      <c r="E3454" s="68" t="s">
        <v>1987</v>
      </c>
      <c r="F3454" s="68">
        <v>12851</v>
      </c>
      <c r="G3454" s="366">
        <v>0.375</v>
      </c>
      <c r="H3454" s="366">
        <v>0.39374999999999999</v>
      </c>
      <c r="I3454" s="68" t="s">
        <v>1230</v>
      </c>
      <c r="J3454" s="68" t="s">
        <v>3100</v>
      </c>
      <c r="K3454" s="68" t="s">
        <v>9277</v>
      </c>
    </row>
    <row r="3455" spans="2:11" ht="14.25" hidden="1" customHeight="1">
      <c r="B3455" s="364">
        <v>45877</v>
      </c>
      <c r="C3455" s="365">
        <v>45877</v>
      </c>
      <c r="D3455" s="68" t="s">
        <v>1786</v>
      </c>
      <c r="E3455" s="68" t="s">
        <v>1987</v>
      </c>
      <c r="F3455" s="68">
        <v>13390</v>
      </c>
      <c r="G3455" s="366">
        <v>0.58333333333333337</v>
      </c>
      <c r="H3455" s="366">
        <v>0.59375</v>
      </c>
      <c r="I3455" s="68" t="s">
        <v>712</v>
      </c>
      <c r="J3455" s="68" t="s">
        <v>9278</v>
      </c>
      <c r="K3455" s="68" t="s">
        <v>4795</v>
      </c>
    </row>
    <row r="3456" spans="2:11" ht="14.25" hidden="1" customHeight="1">
      <c r="B3456" s="364">
        <v>45877</v>
      </c>
      <c r="C3456" s="365">
        <v>45877</v>
      </c>
      <c r="D3456" s="68" t="s">
        <v>1845</v>
      </c>
      <c r="E3456" s="68" t="s">
        <v>2004</v>
      </c>
      <c r="F3456" s="68">
        <v>5996</v>
      </c>
      <c r="G3456" s="366">
        <v>0.66319444444444442</v>
      </c>
      <c r="H3456" s="366">
        <v>0.72569444444444442</v>
      </c>
      <c r="I3456" s="68" t="s">
        <v>9279</v>
      </c>
      <c r="J3456" s="68" t="s">
        <v>9280</v>
      </c>
      <c r="K3456" s="68" t="s">
        <v>9281</v>
      </c>
    </row>
    <row r="3457" spans="2:11" ht="14.25" hidden="1" customHeight="1">
      <c r="B3457" s="364">
        <v>45877</v>
      </c>
      <c r="C3457" s="365">
        <v>45877</v>
      </c>
      <c r="D3457" s="68" t="s">
        <v>1855</v>
      </c>
      <c r="E3457" s="68" t="s">
        <v>2004</v>
      </c>
      <c r="F3457" s="68" t="s">
        <v>379</v>
      </c>
      <c r="G3457" s="366">
        <v>0.29166666666666669</v>
      </c>
      <c r="H3457" s="366">
        <v>0.70833333333333337</v>
      </c>
      <c r="I3457" s="68" t="s">
        <v>9282</v>
      </c>
      <c r="J3457" s="68" t="s">
        <v>9283</v>
      </c>
      <c r="K3457" s="68" t="s">
        <v>9222</v>
      </c>
    </row>
    <row r="3458" spans="2:11" ht="14.25" hidden="1" customHeight="1">
      <c r="B3458" s="364">
        <v>45878</v>
      </c>
      <c r="C3458" s="365">
        <v>45908</v>
      </c>
      <c r="D3458" s="68" t="s">
        <v>1748</v>
      </c>
      <c r="E3458" s="68" t="s">
        <v>1977</v>
      </c>
      <c r="F3458" s="68">
        <v>15314</v>
      </c>
      <c r="G3458" s="366">
        <v>0.33333333333333331</v>
      </c>
      <c r="H3458" s="366">
        <v>0.37083333333333335</v>
      </c>
      <c r="I3458" s="68" t="s">
        <v>9284</v>
      </c>
      <c r="J3458" s="68" t="s">
        <v>9285</v>
      </c>
      <c r="K3458" s="68" t="s">
        <v>4366</v>
      </c>
    </row>
    <row r="3459" spans="2:11" ht="14.25" hidden="1" customHeight="1">
      <c r="B3459" s="364">
        <v>45878</v>
      </c>
      <c r="C3459" s="365">
        <v>45908</v>
      </c>
      <c r="D3459" s="68" t="s">
        <v>92</v>
      </c>
      <c r="E3459" s="68" t="s">
        <v>1977</v>
      </c>
      <c r="F3459" s="68">
        <v>15170</v>
      </c>
      <c r="G3459" s="366">
        <v>0.31944444444444442</v>
      </c>
      <c r="H3459" s="366">
        <v>0.375</v>
      </c>
      <c r="I3459" s="68" t="s">
        <v>9286</v>
      </c>
      <c r="J3459" s="68" t="s">
        <v>9287</v>
      </c>
      <c r="K3459" s="68" t="s">
        <v>9288</v>
      </c>
    </row>
    <row r="3460" spans="2:11" ht="14.25" hidden="1" customHeight="1">
      <c r="B3460" s="364">
        <v>45878</v>
      </c>
      <c r="C3460" s="365">
        <v>45908</v>
      </c>
      <c r="D3460" s="68" t="s">
        <v>1802</v>
      </c>
      <c r="E3460" s="68" t="s">
        <v>1987</v>
      </c>
      <c r="F3460" s="68">
        <v>12952</v>
      </c>
      <c r="G3460" s="366">
        <v>0.36805555555555558</v>
      </c>
      <c r="H3460" s="366">
        <v>0.44583333333333336</v>
      </c>
      <c r="I3460" s="68" t="s">
        <v>9289</v>
      </c>
      <c r="J3460" s="68" t="s">
        <v>9290</v>
      </c>
      <c r="K3460" s="68" t="s">
        <v>9291</v>
      </c>
    </row>
    <row r="3461" spans="2:11" ht="14.25" hidden="1" customHeight="1">
      <c r="B3461" s="364">
        <v>45878</v>
      </c>
      <c r="C3461" s="365">
        <v>45908</v>
      </c>
      <c r="D3461" s="68" t="s">
        <v>1801</v>
      </c>
      <c r="E3461" s="68" t="s">
        <v>1987</v>
      </c>
      <c r="F3461" s="68">
        <v>12920</v>
      </c>
      <c r="G3461" s="366">
        <v>0.45208333333333334</v>
      </c>
      <c r="H3461" s="366">
        <v>0.45694444444444443</v>
      </c>
      <c r="I3461" s="68" t="s">
        <v>9292</v>
      </c>
      <c r="J3461" s="68" t="s">
        <v>9293</v>
      </c>
      <c r="K3461" s="68" t="s">
        <v>9294</v>
      </c>
    </row>
    <row r="3462" spans="2:11" ht="14.25" hidden="1" customHeight="1">
      <c r="B3462" s="364">
        <v>45878</v>
      </c>
      <c r="C3462" s="365">
        <v>45908</v>
      </c>
      <c r="D3462" s="68" t="s">
        <v>94</v>
      </c>
      <c r="E3462" s="68" t="s">
        <v>1977</v>
      </c>
      <c r="F3462" s="68">
        <v>12471</v>
      </c>
      <c r="G3462" s="366">
        <v>0.29166666666666669</v>
      </c>
      <c r="H3462" s="366">
        <v>0.44791666666666669</v>
      </c>
      <c r="I3462" s="68" t="s">
        <v>9295</v>
      </c>
      <c r="J3462" s="68" t="s">
        <v>9296</v>
      </c>
      <c r="K3462" s="68" t="s">
        <v>9297</v>
      </c>
    </row>
    <row r="3463" spans="2:11" ht="14.25" hidden="1" customHeight="1">
      <c r="B3463" s="364">
        <v>45878</v>
      </c>
      <c r="C3463" s="365">
        <v>45908</v>
      </c>
      <c r="D3463" s="68" t="s">
        <v>89</v>
      </c>
      <c r="E3463" s="68" t="s">
        <v>1977</v>
      </c>
      <c r="F3463" s="68">
        <v>1710</v>
      </c>
      <c r="G3463" s="366">
        <v>0.8125</v>
      </c>
      <c r="H3463" s="366">
        <v>0.86458333333333337</v>
      </c>
      <c r="I3463" s="68" t="s">
        <v>9298</v>
      </c>
      <c r="J3463" s="68" t="s">
        <v>9299</v>
      </c>
      <c r="K3463" s="68" t="s">
        <v>9300</v>
      </c>
    </row>
    <row r="3464" spans="2:11" ht="14.25" hidden="1" customHeight="1">
      <c r="B3464" s="364">
        <v>45878</v>
      </c>
      <c r="C3464" s="365">
        <v>45908</v>
      </c>
      <c r="D3464" s="68" t="s">
        <v>1741</v>
      </c>
      <c r="E3464" s="68" t="s">
        <v>1977</v>
      </c>
      <c r="F3464" s="68">
        <v>11674</v>
      </c>
      <c r="G3464" s="366">
        <v>0.93680555555555556</v>
      </c>
      <c r="H3464" s="366">
        <v>5.2083333333333336E-2</v>
      </c>
      <c r="I3464" s="68" t="s">
        <v>9301</v>
      </c>
      <c r="J3464" s="68" t="s">
        <v>9302</v>
      </c>
      <c r="K3464" s="68" t="s">
        <v>9303</v>
      </c>
    </row>
    <row r="3465" spans="2:11" ht="14.25" hidden="1" customHeight="1">
      <c r="B3465" s="364">
        <v>45878</v>
      </c>
      <c r="C3465" s="365">
        <v>45908</v>
      </c>
      <c r="D3465" s="68" t="s">
        <v>213</v>
      </c>
      <c r="E3465" s="68" t="s">
        <v>1977</v>
      </c>
      <c r="F3465" s="68">
        <v>14184</v>
      </c>
      <c r="G3465" s="366">
        <v>0.98888888888888893</v>
      </c>
      <c r="H3465" s="366">
        <v>0.12708333333333333</v>
      </c>
      <c r="I3465" s="68" t="s">
        <v>9304</v>
      </c>
      <c r="J3465" s="68" t="s">
        <v>2057</v>
      </c>
      <c r="K3465" s="68" t="s">
        <v>9303</v>
      </c>
    </row>
    <row r="3466" spans="2:11" ht="14.25" customHeight="1">
      <c r="B3466" s="364">
        <v>45879</v>
      </c>
      <c r="C3466" s="365">
        <v>45938</v>
      </c>
      <c r="D3466" s="68" t="s">
        <v>1828</v>
      </c>
      <c r="E3466" s="68" t="s">
        <v>1987</v>
      </c>
      <c r="F3466" s="68">
        <v>8216</v>
      </c>
      <c r="G3466" s="366">
        <v>0.66666666666666663</v>
      </c>
      <c r="H3466" s="366">
        <v>0.71458333333333335</v>
      </c>
      <c r="I3466" s="68" t="s">
        <v>8440</v>
      </c>
      <c r="J3466" s="68" t="s">
        <v>9305</v>
      </c>
      <c r="K3466" s="68" t="s">
        <v>2241</v>
      </c>
    </row>
    <row r="3467" spans="2:11" ht="14.25" customHeight="1">
      <c r="B3467" s="364">
        <v>45879</v>
      </c>
      <c r="C3467" s="365">
        <v>45938</v>
      </c>
      <c r="D3467" s="68" t="s">
        <v>1801</v>
      </c>
      <c r="E3467" s="68" t="s">
        <v>1987</v>
      </c>
      <c r="F3467" s="68">
        <v>12938</v>
      </c>
      <c r="G3467" s="366">
        <v>0.68194444444444446</v>
      </c>
      <c r="H3467" s="366">
        <v>0.7104166666666667</v>
      </c>
      <c r="I3467" s="68" t="s">
        <v>9174</v>
      </c>
      <c r="J3467" s="68" t="s">
        <v>9306</v>
      </c>
      <c r="K3467" s="68" t="s">
        <v>9307</v>
      </c>
    </row>
    <row r="3468" spans="2:11" ht="14.25" customHeight="1">
      <c r="B3468" s="364">
        <v>45879</v>
      </c>
      <c r="C3468" s="365">
        <v>45938</v>
      </c>
      <c r="D3468" s="68" t="s">
        <v>1817</v>
      </c>
      <c r="E3468" s="68" t="s">
        <v>1987</v>
      </c>
      <c r="F3468" s="68">
        <v>8312</v>
      </c>
      <c r="G3468" s="366">
        <v>0.81944444444444442</v>
      </c>
      <c r="H3468" s="366">
        <v>0.83333333333333337</v>
      </c>
      <c r="I3468" s="68" t="s">
        <v>9308</v>
      </c>
      <c r="J3468" s="68" t="s">
        <v>9309</v>
      </c>
      <c r="K3468" s="68" t="s">
        <v>4795</v>
      </c>
    </row>
    <row r="3469" spans="2:11" ht="14.25" customHeight="1">
      <c r="B3469" s="364">
        <v>45879</v>
      </c>
      <c r="C3469" s="365">
        <v>45938</v>
      </c>
      <c r="D3469" s="68" t="s">
        <v>1802</v>
      </c>
      <c r="E3469" s="68" t="s">
        <v>1987</v>
      </c>
      <c r="F3469" s="68">
        <v>12975</v>
      </c>
      <c r="G3469" s="366">
        <v>0.93055555555555558</v>
      </c>
      <c r="H3469" s="366">
        <v>0.95833333333333337</v>
      </c>
      <c r="I3469" s="68" t="s">
        <v>1230</v>
      </c>
      <c r="J3469" s="68" t="s">
        <v>3100</v>
      </c>
      <c r="K3469" s="68" t="s">
        <v>7577</v>
      </c>
    </row>
    <row r="3470" spans="2:11" ht="14.25" customHeight="1">
      <c r="B3470" s="364">
        <v>45879</v>
      </c>
      <c r="C3470" s="365">
        <v>45969</v>
      </c>
      <c r="D3470" s="68" t="s">
        <v>1826</v>
      </c>
      <c r="E3470" s="68" t="s">
        <v>1987</v>
      </c>
      <c r="F3470" s="68">
        <v>8420</v>
      </c>
      <c r="G3470" s="68">
        <v>2.21</v>
      </c>
      <c r="H3470" s="68">
        <v>3.1</v>
      </c>
      <c r="I3470" s="68" t="s">
        <v>9310</v>
      </c>
      <c r="J3470" s="68" t="s">
        <v>9311</v>
      </c>
      <c r="K3470" s="68" t="s">
        <v>7233</v>
      </c>
    </row>
    <row r="3471" spans="2:11" ht="14.25" customHeight="1">
      <c r="B3471" s="364">
        <v>45879</v>
      </c>
      <c r="C3471" s="365">
        <v>45969</v>
      </c>
      <c r="D3471" s="68" t="s">
        <v>1790</v>
      </c>
      <c r="E3471" s="68" t="s">
        <v>1987</v>
      </c>
      <c r="F3471" s="68">
        <v>13388</v>
      </c>
      <c r="G3471" s="68">
        <v>3.15</v>
      </c>
      <c r="H3471" s="68">
        <v>4.13</v>
      </c>
      <c r="I3471" s="68" t="s">
        <v>1230</v>
      </c>
      <c r="J3471" s="68" t="s">
        <v>9312</v>
      </c>
      <c r="K3471" s="68" t="s">
        <v>7233</v>
      </c>
    </row>
    <row r="3472" spans="2:11" ht="14.25" customHeight="1">
      <c r="B3472" s="364">
        <v>45880</v>
      </c>
      <c r="C3472" s="365">
        <v>45969</v>
      </c>
      <c r="D3472" s="68" t="s">
        <v>101</v>
      </c>
      <c r="E3472" s="68" t="s">
        <v>1977</v>
      </c>
      <c r="F3472" s="68">
        <v>12631</v>
      </c>
      <c r="G3472" s="366">
        <v>0.29166666666666669</v>
      </c>
      <c r="H3472" s="366">
        <v>0.36458333333333331</v>
      </c>
      <c r="I3472" s="68" t="s">
        <v>9313</v>
      </c>
      <c r="J3472" s="68" t="s">
        <v>9314</v>
      </c>
      <c r="K3472" s="68" t="s">
        <v>9315</v>
      </c>
    </row>
    <row r="3473" spans="2:11" ht="14.25" customHeight="1">
      <c r="B3473" s="364">
        <v>45880</v>
      </c>
      <c r="C3473" s="365">
        <v>45969</v>
      </c>
      <c r="D3473" s="68" t="s">
        <v>1735</v>
      </c>
      <c r="E3473" s="68" t="s">
        <v>1977</v>
      </c>
      <c r="F3473" s="68">
        <v>14747</v>
      </c>
      <c r="G3473" s="366">
        <v>0.375</v>
      </c>
      <c r="H3473" s="366">
        <v>0.45833333333333331</v>
      </c>
      <c r="I3473" s="68" t="s">
        <v>9316</v>
      </c>
      <c r="J3473" s="68" t="s">
        <v>9317</v>
      </c>
      <c r="K3473" s="68" t="s">
        <v>7249</v>
      </c>
    </row>
    <row r="3474" spans="2:11" ht="14.25" customHeight="1">
      <c r="B3474" s="364">
        <v>45880</v>
      </c>
      <c r="C3474" s="365">
        <v>45969</v>
      </c>
      <c r="D3474" s="68" t="s">
        <v>1785</v>
      </c>
      <c r="E3474" s="68" t="s">
        <v>2004</v>
      </c>
      <c r="F3474" s="68">
        <v>14998</v>
      </c>
      <c r="G3474" s="68">
        <v>8</v>
      </c>
      <c r="H3474" s="68">
        <v>10</v>
      </c>
      <c r="I3474" s="68" t="s">
        <v>9318</v>
      </c>
      <c r="J3474" s="68" t="s">
        <v>9319</v>
      </c>
      <c r="K3474" s="68" t="s">
        <v>9320</v>
      </c>
    </row>
    <row r="3475" spans="2:11" ht="14.25" customHeight="1">
      <c r="B3475" s="364">
        <v>45880</v>
      </c>
      <c r="C3475" s="365">
        <v>45969</v>
      </c>
      <c r="D3475" s="68" t="s">
        <v>1731</v>
      </c>
      <c r="E3475" s="68" t="s">
        <v>1977</v>
      </c>
      <c r="F3475" s="68">
        <v>13603</v>
      </c>
      <c r="G3475" s="68">
        <v>7</v>
      </c>
      <c r="H3475" s="68">
        <v>14.05</v>
      </c>
      <c r="I3475" s="68" t="s">
        <v>9321</v>
      </c>
      <c r="J3475" s="68" t="s">
        <v>9322</v>
      </c>
      <c r="K3475" s="68" t="s">
        <v>9323</v>
      </c>
    </row>
    <row r="3476" spans="2:11" ht="14.25" customHeight="1">
      <c r="B3476" s="364">
        <v>45881</v>
      </c>
      <c r="C3476" s="365">
        <v>45999</v>
      </c>
      <c r="D3476" s="68" t="s">
        <v>1865</v>
      </c>
      <c r="E3476" s="68" t="s">
        <v>2004</v>
      </c>
      <c r="F3476" s="68">
        <v>5477</v>
      </c>
      <c r="G3476" s="366">
        <v>0.45833333333333331</v>
      </c>
      <c r="H3476" s="366">
        <v>0.62847222222222221</v>
      </c>
      <c r="I3476" s="68" t="s">
        <v>9324</v>
      </c>
      <c r="J3476" s="68" t="s">
        <v>9325</v>
      </c>
      <c r="K3476" s="68" t="s">
        <v>9326</v>
      </c>
    </row>
    <row r="3477" spans="2:11" ht="14.25" customHeight="1">
      <c r="B3477" s="364">
        <v>45881</v>
      </c>
      <c r="C3477" s="365">
        <v>45999</v>
      </c>
      <c r="D3477" s="68" t="s">
        <v>223</v>
      </c>
      <c r="E3477" s="68" t="s">
        <v>1987</v>
      </c>
      <c r="F3477" s="68">
        <v>11501</v>
      </c>
      <c r="G3477" s="366">
        <v>0.34722222222222221</v>
      </c>
      <c r="H3477" s="366">
        <v>0.65833333333333333</v>
      </c>
      <c r="I3477" s="68" t="s">
        <v>3410</v>
      </c>
      <c r="J3477" s="68" t="s">
        <v>3411</v>
      </c>
      <c r="K3477" s="68" t="s">
        <v>9327</v>
      </c>
    </row>
    <row r="3478" spans="2:11" ht="14.25" customHeight="1">
      <c r="B3478" s="364">
        <v>45881</v>
      </c>
      <c r="C3478" s="365">
        <v>45999</v>
      </c>
      <c r="D3478" s="68" t="s">
        <v>1826</v>
      </c>
      <c r="E3478" s="68" t="s">
        <v>1987</v>
      </c>
      <c r="F3478" s="68">
        <v>8436</v>
      </c>
      <c r="G3478" s="366">
        <v>0.41805555555555557</v>
      </c>
      <c r="H3478" s="366">
        <v>0.48958333333333331</v>
      </c>
      <c r="I3478" s="68" t="s">
        <v>9328</v>
      </c>
      <c r="J3478" s="68" t="s">
        <v>9329</v>
      </c>
      <c r="K3478" s="68" t="s">
        <v>5462</v>
      </c>
    </row>
    <row r="3479" spans="2:11" ht="14.25" customHeight="1">
      <c r="B3479" s="364">
        <v>45882</v>
      </c>
      <c r="C3479" s="68" t="s">
        <v>9330</v>
      </c>
      <c r="D3479" s="68" t="s">
        <v>107</v>
      </c>
      <c r="E3479" s="68" t="s">
        <v>1977</v>
      </c>
      <c r="F3479" s="68">
        <v>14351</v>
      </c>
      <c r="G3479" s="68">
        <v>7</v>
      </c>
      <c r="H3479" s="68">
        <v>10.45</v>
      </c>
      <c r="I3479" s="68" t="s">
        <v>9331</v>
      </c>
      <c r="J3479" s="68" t="s">
        <v>9332</v>
      </c>
      <c r="K3479" s="68" t="s">
        <v>9333</v>
      </c>
    </row>
    <row r="3480" spans="2:11" ht="14.25" customHeight="1">
      <c r="B3480" s="364">
        <v>45882</v>
      </c>
      <c r="C3480" s="68" t="s">
        <v>9330</v>
      </c>
      <c r="D3480" s="68" t="s">
        <v>1733</v>
      </c>
      <c r="E3480" s="68" t="s">
        <v>1977</v>
      </c>
      <c r="F3480" s="68">
        <v>13093</v>
      </c>
      <c r="G3480" s="68">
        <v>7</v>
      </c>
      <c r="H3480" s="68">
        <v>11.3</v>
      </c>
      <c r="I3480" s="68" t="s">
        <v>9334</v>
      </c>
      <c r="J3480" s="68" t="s">
        <v>9335</v>
      </c>
      <c r="K3480" s="68" t="s">
        <v>9336</v>
      </c>
    </row>
    <row r="3481" spans="2:11" ht="14.25" customHeight="1">
      <c r="B3481" s="364">
        <v>45882</v>
      </c>
      <c r="C3481" s="68" t="s">
        <v>9330</v>
      </c>
      <c r="D3481" s="68" t="s">
        <v>1740</v>
      </c>
      <c r="E3481" s="68" t="s">
        <v>1977</v>
      </c>
      <c r="F3481" s="68">
        <v>15843</v>
      </c>
      <c r="G3481" s="366">
        <v>0.29166666666666669</v>
      </c>
      <c r="H3481" s="366">
        <v>0.48958333333333331</v>
      </c>
      <c r="I3481" s="68" t="s">
        <v>893</v>
      </c>
      <c r="J3481" s="68" t="s">
        <v>9337</v>
      </c>
      <c r="K3481" s="68" t="s">
        <v>9338</v>
      </c>
    </row>
    <row r="3482" spans="2:11" ht="14.25" customHeight="1">
      <c r="B3482" s="364">
        <v>45882</v>
      </c>
      <c r="C3482" s="68" t="s">
        <v>9330</v>
      </c>
      <c r="D3482" s="68" t="s">
        <v>96</v>
      </c>
      <c r="E3482" s="68" t="s">
        <v>1977</v>
      </c>
      <c r="F3482" s="68" t="s">
        <v>379</v>
      </c>
      <c r="G3482" s="366">
        <v>0.29166666666666669</v>
      </c>
      <c r="H3482" s="366">
        <v>0.63888888888888884</v>
      </c>
      <c r="I3482" s="68" t="s">
        <v>8879</v>
      </c>
      <c r="J3482" s="68" t="s">
        <v>9339</v>
      </c>
      <c r="K3482" s="68" t="s">
        <v>5582</v>
      </c>
    </row>
    <row r="3483" spans="2:11" ht="14.25" customHeight="1">
      <c r="B3483" s="364">
        <v>45882</v>
      </c>
      <c r="C3483" s="68" t="s">
        <v>9330</v>
      </c>
      <c r="D3483" s="68" t="s">
        <v>100</v>
      </c>
      <c r="E3483" s="68" t="s">
        <v>1977</v>
      </c>
      <c r="F3483" s="68">
        <v>14244</v>
      </c>
      <c r="G3483" s="68">
        <v>7</v>
      </c>
      <c r="H3483" s="68">
        <v>11.17</v>
      </c>
      <c r="I3483" s="68" t="s">
        <v>3328</v>
      </c>
      <c r="J3483" s="68" t="s">
        <v>9340</v>
      </c>
      <c r="K3483" s="68" t="s">
        <v>9341</v>
      </c>
    </row>
    <row r="3484" spans="2:11" ht="14.25" customHeight="1">
      <c r="B3484" s="364">
        <v>45882</v>
      </c>
      <c r="C3484" s="68" t="s">
        <v>9330</v>
      </c>
      <c r="D3484" s="68" t="s">
        <v>1789</v>
      </c>
      <c r="E3484" s="68" t="s">
        <v>1987</v>
      </c>
      <c r="F3484" s="68">
        <v>12975</v>
      </c>
      <c r="G3484" s="366">
        <v>0.54861111111111116</v>
      </c>
      <c r="H3484" s="366">
        <v>0.71736111111111112</v>
      </c>
      <c r="I3484" s="68" t="s">
        <v>9342</v>
      </c>
      <c r="J3484" s="68" t="s">
        <v>9343</v>
      </c>
      <c r="K3484" s="68" t="s">
        <v>9344</v>
      </c>
    </row>
    <row r="3485" spans="2:11" ht="14.25" customHeight="1">
      <c r="B3485" s="364">
        <v>45882</v>
      </c>
      <c r="C3485" s="68" t="s">
        <v>9330</v>
      </c>
      <c r="D3485" s="68" t="s">
        <v>104</v>
      </c>
      <c r="E3485" s="68" t="s">
        <v>1977</v>
      </c>
      <c r="F3485" s="68">
        <v>15012</v>
      </c>
      <c r="G3485" s="68">
        <v>11</v>
      </c>
      <c r="H3485" s="68">
        <v>11.3</v>
      </c>
      <c r="I3485" s="68" t="s">
        <v>9345</v>
      </c>
      <c r="J3485" s="68" t="s">
        <v>9346</v>
      </c>
      <c r="K3485" s="68" t="s">
        <v>9341</v>
      </c>
    </row>
    <row r="3486" spans="2:11" ht="14.25" customHeight="1">
      <c r="B3486" s="364">
        <v>45882</v>
      </c>
      <c r="C3486" s="68" t="s">
        <v>9330</v>
      </c>
      <c r="D3486" s="68" t="s">
        <v>1820</v>
      </c>
      <c r="E3486" s="68" t="s">
        <v>1987</v>
      </c>
      <c r="F3486" s="68">
        <v>8426</v>
      </c>
      <c r="G3486" s="366">
        <v>0.61597222222222225</v>
      </c>
      <c r="H3486" s="366">
        <v>0.70138888888888884</v>
      </c>
      <c r="I3486" s="68" t="s">
        <v>9174</v>
      </c>
      <c r="J3486" s="68" t="s">
        <v>9347</v>
      </c>
      <c r="K3486" s="68" t="s">
        <v>2997</v>
      </c>
    </row>
    <row r="3487" spans="2:11" ht="14.25" customHeight="1">
      <c r="B3487" s="364">
        <v>45882</v>
      </c>
      <c r="C3487" s="68" t="s">
        <v>9330</v>
      </c>
      <c r="D3487" s="68" t="s">
        <v>102</v>
      </c>
      <c r="E3487" s="68" t="s">
        <v>1977</v>
      </c>
      <c r="F3487" s="68">
        <v>14546</v>
      </c>
      <c r="G3487" s="68" t="s">
        <v>7305</v>
      </c>
      <c r="H3487" s="366">
        <v>0.83402777777777781</v>
      </c>
      <c r="I3487" s="68" t="s">
        <v>3632</v>
      </c>
      <c r="J3487" s="68" t="s">
        <v>9348</v>
      </c>
      <c r="K3487" s="68" t="s">
        <v>9349</v>
      </c>
    </row>
    <row r="3488" spans="2:11" ht="14.25" customHeight="1">
      <c r="B3488" s="364">
        <v>45882</v>
      </c>
      <c r="C3488" s="68" t="s">
        <v>9330</v>
      </c>
      <c r="D3488" s="68" t="s">
        <v>102</v>
      </c>
      <c r="E3488" s="68" t="s">
        <v>1977</v>
      </c>
      <c r="F3488" s="68">
        <v>14546</v>
      </c>
      <c r="G3488" s="366">
        <v>0.86805555555555558</v>
      </c>
      <c r="H3488" s="366">
        <v>0.2048611111111111</v>
      </c>
      <c r="I3488" s="68" t="s">
        <v>4879</v>
      </c>
      <c r="J3488" s="68" t="s">
        <v>9350</v>
      </c>
      <c r="K3488" s="68" t="s">
        <v>2163</v>
      </c>
    </row>
    <row r="3489" spans="2:11" ht="14.25" customHeight="1">
      <c r="B3489" s="364">
        <v>45882</v>
      </c>
      <c r="C3489" s="68" t="s">
        <v>9351</v>
      </c>
      <c r="D3489" s="68" t="s">
        <v>90</v>
      </c>
      <c r="E3489" s="68" t="s">
        <v>1977</v>
      </c>
      <c r="F3489" s="68">
        <v>15040</v>
      </c>
      <c r="G3489" s="366">
        <v>0.1111111111111111</v>
      </c>
      <c r="H3489" s="366">
        <v>0.12638888888888888</v>
      </c>
      <c r="I3489" s="68" t="s">
        <v>4879</v>
      </c>
      <c r="J3489" s="68" t="s">
        <v>9352</v>
      </c>
      <c r="K3489" s="68" t="s">
        <v>2163</v>
      </c>
    </row>
    <row r="3490" spans="2:11" ht="14.25" customHeight="1">
      <c r="B3490" s="364">
        <v>45883</v>
      </c>
      <c r="C3490" s="68" t="s">
        <v>9351</v>
      </c>
      <c r="D3490" s="68" t="s">
        <v>1795</v>
      </c>
      <c r="E3490" s="68" t="s">
        <v>1987</v>
      </c>
      <c r="F3490" s="68">
        <v>12937</v>
      </c>
      <c r="G3490" s="366">
        <v>0.6381944444444444</v>
      </c>
      <c r="H3490" s="366">
        <v>0.67777777777777781</v>
      </c>
      <c r="I3490" s="68" t="s">
        <v>9353</v>
      </c>
      <c r="J3490" s="68" t="s">
        <v>9354</v>
      </c>
      <c r="K3490" s="68" t="s">
        <v>9355</v>
      </c>
    </row>
    <row r="3491" spans="2:11" ht="14.25" customHeight="1">
      <c r="B3491" s="364">
        <v>45883</v>
      </c>
      <c r="C3491" s="68" t="s">
        <v>9351</v>
      </c>
      <c r="D3491" s="68" t="s">
        <v>96</v>
      </c>
      <c r="E3491" s="68" t="s">
        <v>1977</v>
      </c>
      <c r="F3491" s="68" t="s">
        <v>379</v>
      </c>
      <c r="G3491" s="366">
        <v>0.29166666666666669</v>
      </c>
      <c r="H3491" s="366">
        <v>0.5625</v>
      </c>
      <c r="I3491" s="68" t="s">
        <v>8879</v>
      </c>
      <c r="J3491" s="68" t="s">
        <v>9356</v>
      </c>
      <c r="K3491" s="68" t="s">
        <v>5582</v>
      </c>
    </row>
    <row r="3492" spans="2:11" ht="14.25" customHeight="1">
      <c r="B3492" s="364">
        <v>45883</v>
      </c>
      <c r="C3492" s="68" t="s">
        <v>9351</v>
      </c>
      <c r="D3492" s="68" t="s">
        <v>1797</v>
      </c>
      <c r="E3492" s="68" t="s">
        <v>1987</v>
      </c>
      <c r="F3492" s="68">
        <v>12123</v>
      </c>
      <c r="G3492" s="366">
        <v>0.6020833333333333</v>
      </c>
      <c r="H3492" s="366">
        <v>0.60833333333333328</v>
      </c>
      <c r="I3492" s="68" t="s">
        <v>2376</v>
      </c>
      <c r="J3492" s="68" t="s">
        <v>9091</v>
      </c>
      <c r="K3492" s="68" t="s">
        <v>9357</v>
      </c>
    </row>
    <row r="3493" spans="2:11" ht="14.25" customHeight="1">
      <c r="B3493" s="364">
        <v>45883</v>
      </c>
      <c r="C3493" s="68" t="s">
        <v>9351</v>
      </c>
      <c r="D3493" s="68" t="s">
        <v>1796</v>
      </c>
      <c r="E3493" s="68" t="s">
        <v>1987</v>
      </c>
      <c r="F3493" s="68">
        <v>13037</v>
      </c>
      <c r="G3493" s="366">
        <v>0.59166666666666667</v>
      </c>
      <c r="H3493" s="366">
        <v>0.60069444444444442</v>
      </c>
      <c r="I3493" s="68" t="s">
        <v>9358</v>
      </c>
      <c r="J3493" s="68" t="s">
        <v>9359</v>
      </c>
      <c r="K3493" s="68" t="s">
        <v>9357</v>
      </c>
    </row>
    <row r="3494" spans="2:11" ht="14.25" customHeight="1">
      <c r="B3494" s="364">
        <v>45883</v>
      </c>
      <c r="C3494" s="68" t="s">
        <v>9351</v>
      </c>
      <c r="D3494" s="68" t="s">
        <v>1851</v>
      </c>
      <c r="E3494" s="68" t="s">
        <v>2004</v>
      </c>
      <c r="F3494" s="68">
        <v>5160</v>
      </c>
      <c r="G3494" s="366">
        <v>0.375</v>
      </c>
      <c r="H3494" s="366">
        <v>0.69791666666666663</v>
      </c>
      <c r="I3494" s="68" t="s">
        <v>9360</v>
      </c>
      <c r="J3494" s="68" t="s">
        <v>9361</v>
      </c>
      <c r="K3494" s="68" t="s">
        <v>9362</v>
      </c>
    </row>
    <row r="3495" spans="2:11" ht="14.25" customHeight="1">
      <c r="B3495" s="364">
        <v>45883</v>
      </c>
      <c r="C3495" s="68" t="s">
        <v>9351</v>
      </c>
      <c r="D3495" s="68" t="s">
        <v>1834</v>
      </c>
      <c r="E3495" s="68" t="s">
        <v>1987</v>
      </c>
      <c r="F3495" s="68">
        <v>7771</v>
      </c>
      <c r="G3495" s="366">
        <v>0.39652777777777776</v>
      </c>
      <c r="H3495" s="366">
        <v>0.48125000000000001</v>
      </c>
      <c r="I3495" s="68" t="s">
        <v>9363</v>
      </c>
      <c r="J3495" s="68" t="s">
        <v>9364</v>
      </c>
      <c r="K3495" s="68" t="s">
        <v>9365</v>
      </c>
    </row>
    <row r="3496" spans="2:11" ht="14.25" customHeight="1">
      <c r="B3496" s="364">
        <v>45883</v>
      </c>
      <c r="C3496" s="68" t="s">
        <v>9351</v>
      </c>
      <c r="D3496" s="68" t="s">
        <v>1863</v>
      </c>
      <c r="E3496" s="68" t="s">
        <v>2004</v>
      </c>
      <c r="F3496" s="68">
        <v>4692</v>
      </c>
      <c r="G3496" s="366">
        <v>0.29166666666666669</v>
      </c>
      <c r="H3496" s="366">
        <v>0.64583333333333337</v>
      </c>
      <c r="I3496" s="68" t="s">
        <v>9366</v>
      </c>
      <c r="J3496" s="68" t="s">
        <v>9367</v>
      </c>
      <c r="K3496" s="68" t="s">
        <v>9368</v>
      </c>
    </row>
    <row r="3497" spans="2:11" ht="14.25" customHeight="1">
      <c r="B3497" s="364">
        <v>45883</v>
      </c>
      <c r="C3497" s="68" t="s">
        <v>9351</v>
      </c>
      <c r="D3497" s="68" t="s">
        <v>1790</v>
      </c>
      <c r="E3497" s="68" t="s">
        <v>1987</v>
      </c>
      <c r="F3497" s="68">
        <v>13422</v>
      </c>
      <c r="G3497" s="366">
        <v>0.39513888888888887</v>
      </c>
      <c r="H3497" s="366">
        <v>0.41319444444444442</v>
      </c>
      <c r="I3497" s="68" t="s">
        <v>9369</v>
      </c>
      <c r="J3497" s="68" t="s">
        <v>9370</v>
      </c>
      <c r="K3497" s="68" t="s">
        <v>9365</v>
      </c>
    </row>
    <row r="3498" spans="2:11" ht="14.25" customHeight="1">
      <c r="B3498" s="364">
        <v>45883</v>
      </c>
      <c r="C3498" s="68" t="s">
        <v>9351</v>
      </c>
      <c r="D3498" s="68" t="s">
        <v>213</v>
      </c>
      <c r="E3498" s="68" t="s">
        <v>1977</v>
      </c>
      <c r="F3498" s="68">
        <v>14219</v>
      </c>
      <c r="G3498" s="366">
        <v>0.65277777777777779</v>
      </c>
      <c r="H3498" s="366">
        <v>0.6875</v>
      </c>
      <c r="I3498" s="68" t="s">
        <v>9371</v>
      </c>
      <c r="J3498" s="68" t="s">
        <v>9372</v>
      </c>
      <c r="K3498" s="68" t="s">
        <v>9373</v>
      </c>
    </row>
    <row r="3499" spans="2:11" ht="14.25" customHeight="1">
      <c r="B3499" s="364">
        <v>45883</v>
      </c>
      <c r="C3499" s="68" t="s">
        <v>9351</v>
      </c>
      <c r="D3499" s="68" t="s">
        <v>1831</v>
      </c>
      <c r="E3499" s="68" t="s">
        <v>1987</v>
      </c>
      <c r="F3499" s="68">
        <v>7701</v>
      </c>
      <c r="G3499" s="366">
        <v>0.59236111111111112</v>
      </c>
      <c r="H3499" s="366">
        <v>0.68333333333333335</v>
      </c>
      <c r="I3499" s="68" t="s">
        <v>9374</v>
      </c>
      <c r="J3499" s="68" t="s">
        <v>9375</v>
      </c>
      <c r="K3499" s="68" t="s">
        <v>9376</v>
      </c>
    </row>
    <row r="3500" spans="2:11" ht="14.25" customHeight="1">
      <c r="B3500" s="364">
        <v>45883</v>
      </c>
      <c r="C3500" s="68" t="s">
        <v>9351</v>
      </c>
      <c r="D3500" s="68" t="s">
        <v>1744</v>
      </c>
      <c r="E3500" s="68" t="s">
        <v>1977</v>
      </c>
      <c r="F3500" s="68" t="s">
        <v>8373</v>
      </c>
      <c r="G3500" s="68">
        <v>7</v>
      </c>
      <c r="H3500" s="68">
        <v>9.5</v>
      </c>
      <c r="I3500" s="68" t="s">
        <v>9377</v>
      </c>
      <c r="J3500" s="68" t="s">
        <v>9378</v>
      </c>
      <c r="K3500" s="68" t="s">
        <v>9379</v>
      </c>
    </row>
    <row r="3501" spans="2:11" ht="14.25" customHeight="1">
      <c r="B3501" s="364">
        <v>45884</v>
      </c>
      <c r="C3501" s="68" t="s">
        <v>9380</v>
      </c>
      <c r="D3501" s="68" t="s">
        <v>1827</v>
      </c>
      <c r="E3501" s="68" t="s">
        <v>1987</v>
      </c>
      <c r="F3501" s="68">
        <v>8339</v>
      </c>
      <c r="G3501" s="366">
        <v>0.36805555555555558</v>
      </c>
      <c r="H3501" s="366">
        <v>0.45833333333333331</v>
      </c>
      <c r="I3501" s="68" t="s">
        <v>9381</v>
      </c>
      <c r="J3501" s="68" t="s">
        <v>9382</v>
      </c>
      <c r="K3501" s="68" t="s">
        <v>9383</v>
      </c>
    </row>
    <row r="3502" spans="2:11" ht="14.25" customHeight="1">
      <c r="B3502" s="364">
        <v>45884</v>
      </c>
      <c r="C3502" s="68" t="s">
        <v>9380</v>
      </c>
      <c r="D3502" s="68" t="s">
        <v>104</v>
      </c>
      <c r="E3502" s="68" t="s">
        <v>1977</v>
      </c>
      <c r="F3502" s="68">
        <v>15.038</v>
      </c>
      <c r="G3502" s="366">
        <v>0.5625</v>
      </c>
      <c r="H3502" s="68">
        <v>14.2</v>
      </c>
      <c r="I3502" s="68" t="s">
        <v>9384</v>
      </c>
      <c r="J3502" s="68" t="s">
        <v>9385</v>
      </c>
      <c r="K3502" s="68" t="s">
        <v>9386</v>
      </c>
    </row>
    <row r="3503" spans="2:11" ht="14.25" customHeight="1">
      <c r="B3503" s="364">
        <v>45884</v>
      </c>
      <c r="C3503" s="68" t="s">
        <v>9380</v>
      </c>
      <c r="D3503" s="68" t="s">
        <v>1828</v>
      </c>
      <c r="E3503" s="68" t="s">
        <v>1987</v>
      </c>
      <c r="F3503" s="68">
        <v>8277</v>
      </c>
      <c r="G3503" s="366">
        <v>0.55138888888888893</v>
      </c>
      <c r="H3503" s="366">
        <v>0.60416666666666663</v>
      </c>
      <c r="I3503" s="68" t="s">
        <v>3581</v>
      </c>
      <c r="J3503" s="68" t="s">
        <v>9387</v>
      </c>
      <c r="K3503" s="68" t="s">
        <v>9388</v>
      </c>
    </row>
    <row r="3504" spans="2:11" ht="14.25" customHeight="1">
      <c r="B3504" s="364">
        <v>45884</v>
      </c>
      <c r="C3504" s="68" t="s">
        <v>9380</v>
      </c>
      <c r="D3504" s="68" t="s">
        <v>1728</v>
      </c>
      <c r="E3504" s="68" t="s">
        <v>1977</v>
      </c>
      <c r="F3504" s="68">
        <v>15930</v>
      </c>
      <c r="G3504" s="366">
        <v>0.58333333333333337</v>
      </c>
      <c r="H3504" s="366">
        <v>0.67708333333333337</v>
      </c>
      <c r="I3504" s="68" t="s">
        <v>9389</v>
      </c>
      <c r="J3504" s="68" t="s">
        <v>9390</v>
      </c>
      <c r="K3504" s="68" t="s">
        <v>9391</v>
      </c>
    </row>
    <row r="3505" spans="2:11" ht="14.25" customHeight="1">
      <c r="B3505" s="364">
        <v>45884</v>
      </c>
      <c r="C3505" s="68" t="s">
        <v>9380</v>
      </c>
      <c r="D3505" s="68" t="s">
        <v>1853</v>
      </c>
      <c r="E3505" s="68" t="s">
        <v>2004</v>
      </c>
      <c r="F3505" s="68">
        <v>0</v>
      </c>
      <c r="G3505" s="366">
        <v>0.55972222222222223</v>
      </c>
      <c r="H3505" s="366">
        <v>0.61944444444444446</v>
      </c>
      <c r="I3505" s="68" t="s">
        <v>9392</v>
      </c>
      <c r="J3505" s="68" t="s">
        <v>9393</v>
      </c>
      <c r="K3505" s="68" t="s">
        <v>9394</v>
      </c>
    </row>
    <row r="3506" spans="2:11" ht="14.25" customHeight="1">
      <c r="B3506" s="364">
        <v>45884</v>
      </c>
      <c r="C3506" s="68" t="s">
        <v>9380</v>
      </c>
      <c r="D3506" s="68" t="s">
        <v>1744</v>
      </c>
      <c r="E3506" s="68" t="s">
        <v>1977</v>
      </c>
      <c r="F3506" s="68">
        <v>0</v>
      </c>
      <c r="G3506" s="366">
        <v>0.57638888888888884</v>
      </c>
      <c r="H3506" s="366">
        <v>0.63541666666666663</v>
      </c>
      <c r="I3506" s="68" t="s">
        <v>312</v>
      </c>
      <c r="J3506" s="68" t="s">
        <v>9395</v>
      </c>
      <c r="K3506" s="68" t="s">
        <v>9396</v>
      </c>
    </row>
    <row r="3507" spans="2:11" ht="14.25" customHeight="1">
      <c r="B3507" s="364">
        <v>45884</v>
      </c>
      <c r="C3507" s="68" t="s">
        <v>9380</v>
      </c>
      <c r="D3507" s="68" t="s">
        <v>1736</v>
      </c>
      <c r="E3507" s="68" t="s">
        <v>1977</v>
      </c>
      <c r="F3507" s="68">
        <v>11776</v>
      </c>
      <c r="G3507" s="366">
        <v>0.41666666666666669</v>
      </c>
      <c r="H3507" s="366">
        <v>0.66249999999999998</v>
      </c>
      <c r="I3507" s="68" t="s">
        <v>8903</v>
      </c>
      <c r="J3507" s="68" t="s">
        <v>4405</v>
      </c>
      <c r="K3507" s="68" t="s">
        <v>9394</v>
      </c>
    </row>
    <row r="3508" spans="2:11" ht="14.25" customHeight="1">
      <c r="B3508" s="364">
        <v>45884</v>
      </c>
      <c r="C3508" s="68" t="s">
        <v>9380</v>
      </c>
      <c r="D3508" s="68" t="s">
        <v>1741</v>
      </c>
      <c r="E3508" s="68" t="s">
        <v>1977</v>
      </c>
      <c r="F3508" s="68">
        <v>0</v>
      </c>
      <c r="G3508" s="366">
        <v>0.47916666666666669</v>
      </c>
      <c r="H3508" s="366">
        <v>0.68402777777777779</v>
      </c>
      <c r="I3508" s="68" t="s">
        <v>8232</v>
      </c>
      <c r="J3508" s="68" t="s">
        <v>9397</v>
      </c>
      <c r="K3508" s="68" t="s">
        <v>9394</v>
      </c>
    </row>
    <row r="3509" spans="2:11" ht="14.25" customHeight="1">
      <c r="B3509" s="364">
        <v>45885</v>
      </c>
      <c r="C3509" s="68" t="s">
        <v>9398</v>
      </c>
      <c r="D3509" s="68" t="s">
        <v>106</v>
      </c>
      <c r="E3509" s="68" t="s">
        <v>1977</v>
      </c>
      <c r="F3509" s="68">
        <v>15006</v>
      </c>
      <c r="G3509" s="68">
        <v>7</v>
      </c>
      <c r="H3509" s="68">
        <v>8.1</v>
      </c>
      <c r="I3509" s="68" t="s">
        <v>9399</v>
      </c>
      <c r="J3509" s="68" t="s">
        <v>9400</v>
      </c>
      <c r="K3509" s="68" t="s">
        <v>9026</v>
      </c>
    </row>
    <row r="3510" spans="2:11" ht="14.25" customHeight="1">
      <c r="B3510" s="364">
        <v>45885</v>
      </c>
      <c r="C3510" s="68" t="s">
        <v>9398</v>
      </c>
      <c r="D3510" s="68" t="s">
        <v>1828</v>
      </c>
      <c r="E3510" s="68" t="s">
        <v>1987</v>
      </c>
      <c r="F3510" s="68">
        <v>8280</v>
      </c>
      <c r="G3510" s="366">
        <v>0.29166666666666669</v>
      </c>
      <c r="H3510" s="366">
        <v>0.41388888888888886</v>
      </c>
      <c r="I3510" s="68" t="s">
        <v>3581</v>
      </c>
      <c r="J3510" s="68" t="s">
        <v>9401</v>
      </c>
      <c r="K3510" s="68" t="s">
        <v>3717</v>
      </c>
    </row>
    <row r="3511" spans="2:11" ht="14.25" customHeight="1">
      <c r="B3511" s="364">
        <v>45885</v>
      </c>
      <c r="C3511" s="68" t="s">
        <v>9398</v>
      </c>
      <c r="D3511" s="68" t="s">
        <v>1744</v>
      </c>
      <c r="E3511" s="68" t="s">
        <v>1977</v>
      </c>
      <c r="F3511" s="68">
        <v>13915</v>
      </c>
      <c r="G3511" s="366">
        <v>0.45833333333333331</v>
      </c>
      <c r="H3511" s="366">
        <v>0.4861111111111111</v>
      </c>
      <c r="I3511" s="68" t="s">
        <v>9402</v>
      </c>
      <c r="J3511" s="68" t="s">
        <v>9403</v>
      </c>
      <c r="K3511" s="68" t="s">
        <v>9404</v>
      </c>
    </row>
    <row r="3512" spans="2:11" ht="14.25" customHeight="1">
      <c r="B3512" s="364">
        <v>45885</v>
      </c>
      <c r="C3512" s="68" t="s">
        <v>9398</v>
      </c>
      <c r="D3512" s="68" t="s">
        <v>98</v>
      </c>
      <c r="E3512" s="68" t="s">
        <v>1977</v>
      </c>
      <c r="F3512" s="68">
        <v>15.295</v>
      </c>
      <c r="G3512" s="366">
        <v>0.56874999999999998</v>
      </c>
      <c r="H3512" s="366">
        <v>0.59166666666666667</v>
      </c>
      <c r="I3512" s="68" t="s">
        <v>9405</v>
      </c>
      <c r="J3512" s="68" t="s">
        <v>9406</v>
      </c>
      <c r="K3512" s="68" t="s">
        <v>9386</v>
      </c>
    </row>
    <row r="3513" spans="2:11" ht="14.25" customHeight="1">
      <c r="B3513" s="364">
        <v>45885</v>
      </c>
      <c r="C3513" s="68" t="s">
        <v>9398</v>
      </c>
      <c r="D3513" s="68" t="s">
        <v>1877</v>
      </c>
      <c r="E3513" s="68" t="s">
        <v>2004</v>
      </c>
      <c r="F3513" s="68" t="s">
        <v>8373</v>
      </c>
      <c r="G3513" s="68">
        <v>10.199999999999999</v>
      </c>
      <c r="H3513" s="68">
        <v>14.36</v>
      </c>
      <c r="I3513" s="68" t="s">
        <v>9407</v>
      </c>
      <c r="J3513" s="68" t="s">
        <v>9408</v>
      </c>
      <c r="K3513" s="68" t="s">
        <v>9409</v>
      </c>
    </row>
    <row r="3514" spans="2:11" ht="14.25" customHeight="1">
      <c r="B3514" s="364">
        <v>45885</v>
      </c>
      <c r="C3514" s="68" t="s">
        <v>9380</v>
      </c>
      <c r="D3514" s="68" t="s">
        <v>1790</v>
      </c>
      <c r="E3514" s="68" t="s">
        <v>1987</v>
      </c>
      <c r="F3514" s="68">
        <v>13440</v>
      </c>
      <c r="G3514" s="366">
        <v>0.64513888888888893</v>
      </c>
      <c r="H3514" s="366">
        <v>0.62638888888888888</v>
      </c>
      <c r="I3514" s="68" t="s">
        <v>2150</v>
      </c>
      <c r="J3514" s="68" t="s">
        <v>9410</v>
      </c>
      <c r="K3514" s="68" t="s">
        <v>9411</v>
      </c>
    </row>
    <row r="3515" spans="2:11" ht="14.25" customHeight="1">
      <c r="B3515" s="364">
        <v>45885</v>
      </c>
      <c r="C3515" s="68" t="s">
        <v>9398</v>
      </c>
      <c r="D3515" s="68" t="s">
        <v>1731</v>
      </c>
      <c r="E3515" s="68" t="s">
        <v>1977</v>
      </c>
      <c r="F3515" s="68">
        <v>13657</v>
      </c>
      <c r="G3515" s="68">
        <v>13</v>
      </c>
      <c r="H3515" s="68">
        <v>13.3</v>
      </c>
      <c r="I3515" s="68" t="s">
        <v>9412</v>
      </c>
      <c r="J3515" s="68" t="s">
        <v>9413</v>
      </c>
      <c r="K3515" s="68" t="s">
        <v>9026</v>
      </c>
    </row>
    <row r="3516" spans="2:11" ht="14.25" customHeight="1">
      <c r="B3516" s="364">
        <v>45885</v>
      </c>
      <c r="C3516" s="68" t="s">
        <v>9398</v>
      </c>
      <c r="D3516" s="68" t="s">
        <v>1729</v>
      </c>
      <c r="E3516" s="68" t="s">
        <v>1977</v>
      </c>
      <c r="F3516" s="68" t="s">
        <v>379</v>
      </c>
      <c r="G3516" s="366">
        <v>0.60069444444444442</v>
      </c>
      <c r="H3516" s="366">
        <v>0.68402777777777779</v>
      </c>
      <c r="I3516" s="68" t="s">
        <v>9414</v>
      </c>
      <c r="J3516" s="68" t="s">
        <v>9415</v>
      </c>
      <c r="K3516" s="68" t="s">
        <v>4227</v>
      </c>
    </row>
    <row r="3517" spans="2:11" ht="14.25" customHeight="1">
      <c r="B3517" s="364">
        <v>45885</v>
      </c>
      <c r="C3517" s="68" t="s">
        <v>9398</v>
      </c>
      <c r="D3517" s="68" t="s">
        <v>1870</v>
      </c>
      <c r="E3517" s="68" t="s">
        <v>2004</v>
      </c>
      <c r="F3517" s="68">
        <v>4743</v>
      </c>
      <c r="G3517" s="68">
        <v>15.15</v>
      </c>
      <c r="H3517" s="68">
        <v>16.350000000000001</v>
      </c>
      <c r="I3517" s="68" t="s">
        <v>9416</v>
      </c>
      <c r="J3517" s="68" t="s">
        <v>9417</v>
      </c>
      <c r="K3517" s="68" t="s">
        <v>9418</v>
      </c>
    </row>
    <row r="3518" spans="2:11" ht="14.25" customHeight="1">
      <c r="B3518" s="364">
        <v>45885</v>
      </c>
      <c r="C3518" s="68" t="s">
        <v>9398</v>
      </c>
      <c r="D3518" s="68" t="s">
        <v>105</v>
      </c>
      <c r="E3518" s="68" t="s">
        <v>1977</v>
      </c>
      <c r="F3518" s="68">
        <v>14307</v>
      </c>
      <c r="G3518" s="366">
        <v>0.86597222222222225</v>
      </c>
      <c r="H3518" s="366">
        <v>0.89583333333333337</v>
      </c>
      <c r="I3518" s="68" t="s">
        <v>893</v>
      </c>
      <c r="J3518" s="68" t="s">
        <v>9419</v>
      </c>
      <c r="K3518" s="68" t="s">
        <v>9420</v>
      </c>
    </row>
    <row r="3519" spans="2:11" ht="14.25" customHeight="1">
      <c r="B3519" s="364">
        <v>45886</v>
      </c>
      <c r="C3519" s="68" t="s">
        <v>9421</v>
      </c>
      <c r="D3519" s="68" t="s">
        <v>1839</v>
      </c>
      <c r="E3519" s="68" t="s">
        <v>2004</v>
      </c>
      <c r="F3519" s="68">
        <v>6375</v>
      </c>
      <c r="G3519" s="68">
        <v>19.100000000000001</v>
      </c>
      <c r="H3519" s="68">
        <v>21.05</v>
      </c>
      <c r="I3519" s="68" t="s">
        <v>9422</v>
      </c>
      <c r="J3519" s="68" t="s">
        <v>9423</v>
      </c>
      <c r="K3519" s="68" t="s">
        <v>9424</v>
      </c>
    </row>
  </sheetData>
  <autoFilter ref="C4:K906" xr:uid="{00000000-0009-0000-0000-000009000000}"/>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defaultColWidth="14.453125" defaultRowHeight="15" customHeight="1"/>
  <cols>
    <col min="1" max="1" width="2.81640625" customWidth="1"/>
    <col min="2" max="2" width="8.08984375" customWidth="1"/>
    <col min="3" max="3" width="10.81640625" customWidth="1"/>
    <col min="4" max="4" width="19.08984375" customWidth="1"/>
    <col min="5" max="5" width="13.81640625" customWidth="1"/>
    <col min="6" max="6" width="11.08984375" customWidth="1"/>
    <col min="7" max="7" width="12.54296875" customWidth="1"/>
    <col min="8" max="8" width="19" customWidth="1"/>
    <col min="9" max="11" width="16" customWidth="1"/>
    <col min="12" max="15" width="9.08984375" customWidth="1"/>
    <col min="16" max="16" width="8.54296875" customWidth="1"/>
    <col min="17" max="26" width="9.08984375" customWidth="1"/>
  </cols>
  <sheetData>
    <row r="1" spans="1:26" ht="14.25" customHeight="1">
      <c r="A1" s="68"/>
      <c r="B1" s="68"/>
      <c r="C1" s="68"/>
      <c r="D1" s="68"/>
      <c r="E1" s="68"/>
      <c r="F1" s="68"/>
      <c r="G1" s="68"/>
      <c r="H1" s="68"/>
      <c r="I1" s="68"/>
      <c r="J1" s="68"/>
      <c r="K1" s="68"/>
      <c r="L1" s="68"/>
      <c r="M1" s="137"/>
      <c r="N1" s="137"/>
      <c r="O1" s="68"/>
      <c r="P1" s="68"/>
      <c r="Q1" s="68"/>
      <c r="R1" s="68"/>
      <c r="S1" s="68"/>
      <c r="T1" s="68"/>
      <c r="U1" s="68"/>
      <c r="V1" s="68"/>
      <c r="W1" s="68"/>
      <c r="X1" s="68"/>
      <c r="Y1" s="68"/>
      <c r="Z1" s="68"/>
    </row>
    <row r="2" spans="1:26" ht="14.25" customHeight="1">
      <c r="A2" s="68"/>
      <c r="B2" s="598">
        <f ca="1">TODAY()</f>
        <v>46142</v>
      </c>
      <c r="C2" s="529"/>
      <c r="D2" s="68"/>
      <c r="E2" s="68"/>
      <c r="F2" s="68"/>
      <c r="G2" s="68"/>
      <c r="H2" s="68"/>
      <c r="I2" s="68"/>
      <c r="J2" s="68"/>
      <c r="K2" s="68"/>
      <c r="L2" s="68"/>
      <c r="M2" s="137"/>
      <c r="N2" s="137"/>
      <c r="O2" s="68"/>
      <c r="P2" s="68"/>
      <c r="Q2" s="68"/>
      <c r="R2" s="68"/>
      <c r="S2" s="68"/>
      <c r="T2" s="68"/>
      <c r="U2" s="68"/>
      <c r="V2" s="68"/>
      <c r="W2" s="68"/>
      <c r="X2" s="68"/>
      <c r="Y2" s="68"/>
      <c r="Z2" s="68"/>
    </row>
    <row r="3" spans="1:26" ht="14.25" customHeight="1">
      <c r="A3" s="68"/>
      <c r="B3" s="68"/>
      <c r="C3" s="369"/>
      <c r="D3" s="369"/>
      <c r="E3" s="369"/>
      <c r="F3" s="369"/>
      <c r="G3" s="369"/>
      <c r="H3" s="369"/>
      <c r="I3" s="369"/>
      <c r="J3" s="369"/>
      <c r="K3" s="369"/>
      <c r="L3" s="369"/>
      <c r="M3" s="370"/>
      <c r="N3" s="370"/>
      <c r="O3" s="369"/>
      <c r="P3" s="369"/>
      <c r="Q3" s="68"/>
      <c r="R3" s="68"/>
      <c r="S3" s="68"/>
      <c r="T3" s="68"/>
      <c r="U3" s="68"/>
      <c r="V3" s="68"/>
      <c r="W3" s="68"/>
      <c r="X3" s="68"/>
      <c r="Y3" s="68"/>
      <c r="Z3" s="68"/>
    </row>
    <row r="4" spans="1:26" ht="14.25" customHeight="1">
      <c r="A4" s="68"/>
      <c r="B4" s="68"/>
      <c r="C4" s="369"/>
      <c r="D4" s="371"/>
      <c r="E4" s="372"/>
      <c r="F4" s="372"/>
      <c r="G4" s="372"/>
      <c r="H4" s="372"/>
      <c r="I4" s="372"/>
      <c r="J4" s="372"/>
      <c r="K4" s="372"/>
      <c r="L4" s="372"/>
      <c r="M4" s="373"/>
      <c r="N4" s="373"/>
      <c r="O4" s="374"/>
      <c r="P4" s="369"/>
      <c r="Q4" s="68"/>
      <c r="R4" s="68"/>
      <c r="S4" s="68"/>
      <c r="T4" s="68"/>
      <c r="U4" s="68"/>
      <c r="V4" s="68"/>
      <c r="W4" s="68"/>
      <c r="X4" s="68"/>
      <c r="Y4" s="68"/>
      <c r="Z4" s="68"/>
    </row>
    <row r="5" spans="1:26" ht="14.25" customHeight="1">
      <c r="A5" s="68"/>
      <c r="B5" s="68"/>
      <c r="C5" s="369"/>
      <c r="D5" s="375"/>
      <c r="E5" s="291"/>
      <c r="F5" s="291"/>
      <c r="G5" s="291"/>
      <c r="H5" s="290" t="s">
        <v>9425</v>
      </c>
      <c r="I5" s="290" t="s">
        <v>1581</v>
      </c>
      <c r="J5" s="290" t="s">
        <v>9426</v>
      </c>
      <c r="K5" s="290" t="s">
        <v>9427</v>
      </c>
      <c r="L5" s="291"/>
      <c r="M5" s="591" t="s">
        <v>9428</v>
      </c>
      <c r="N5" s="590"/>
      <c r="O5" s="376"/>
      <c r="P5" s="369"/>
      <c r="Q5" s="68"/>
      <c r="R5" s="68"/>
      <c r="S5" s="68"/>
      <c r="T5" s="68"/>
      <c r="U5" s="68"/>
      <c r="V5" s="68"/>
      <c r="W5" s="68"/>
      <c r="X5" s="68"/>
      <c r="Y5" s="68"/>
      <c r="Z5" s="68"/>
    </row>
    <row r="6" spans="1:26" ht="14.25" customHeight="1">
      <c r="A6" s="68"/>
      <c r="B6" s="68"/>
      <c r="C6" s="369"/>
      <c r="D6" s="375" t="b">
        <v>1</v>
      </c>
      <c r="E6" s="291"/>
      <c r="F6" s="291">
        <f>VLOOKUP(B84,View!$I$86:$K$87,2,0)</f>
        <v>1</v>
      </c>
      <c r="G6" s="291">
        <f>IF(F6&lt;=F7,F6,"")</f>
        <v>1</v>
      </c>
      <c r="H6" s="290" t="str">
        <f t="array" ref="H6">IFERROR(INDEX(View!$D$86:$D$222,MATCH(G6&amp;D6,View!$B$86:$B$222&amp;View!$C$86:$C$222,0)),"")</f>
        <v>COAL</v>
      </c>
      <c r="I6" s="290" t="str">
        <f t="array" ref="I6">IFERROR(INDEX(View!$E$86:$E$222,MATCH(G6&amp;D6,View!$B$86:$B$222&amp;View!$C$86:$C$222,0)),"")</f>
        <v>DT 01 KPB</v>
      </c>
      <c r="J6" s="290" t="str">
        <f t="array" ref="J6">IFERROR(INDEX(View!$F$86:$F$222,MATCH(G6&amp;D6,View!$B$86:$B$222&amp;View!$C$86:$C$222,0)),"")</f>
        <v>Axor 3336</v>
      </c>
      <c r="K6" s="290" t="str">
        <f t="array" aca="1" ref="K6" ca="1">IFERROR(INDEX(View!$G$86:$G$222,MATCH(G6&amp;D6,View!$B$86:$B$222&amp;View!$C$86:$C$222,0)),"")</f>
        <v>RFU</v>
      </c>
      <c r="L6" s="291"/>
      <c r="M6" s="599">
        <f ca="1">COUNTIF($K$6:$K$75,"BREAKDOWN")</f>
        <v>0</v>
      </c>
      <c r="N6" s="593"/>
      <c r="O6" s="376"/>
      <c r="P6" s="369"/>
      <c r="Q6" s="68"/>
      <c r="R6" s="68"/>
      <c r="S6" s="68"/>
      <c r="T6" s="68"/>
      <c r="U6" s="68"/>
      <c r="V6" s="68"/>
      <c r="W6" s="68"/>
      <c r="X6" s="68"/>
      <c r="Y6" s="68"/>
      <c r="Z6" s="68"/>
    </row>
    <row r="7" spans="1:26" ht="14.25" customHeight="1">
      <c r="A7" s="68"/>
      <c r="B7" s="68"/>
      <c r="C7" s="369"/>
      <c r="D7" s="375" t="b">
        <v>1</v>
      </c>
      <c r="E7" s="291"/>
      <c r="F7" s="291">
        <f>IF($B$84=$I$86,$K$86,IF($B$84=$I$87,$K$87,IF($B$84=$I$88,$K$88,IF($B$84=$I$89,$K$89))))</f>
        <v>67</v>
      </c>
      <c r="G7" s="291">
        <f t="shared" ref="G7:G75" si="0">IF(G6&lt;$F$7,G6+1,"")</f>
        <v>2</v>
      </c>
      <c r="H7" s="290" t="str">
        <f t="array" ref="H7">IFERROR(INDEX(View!$D$86:$D$222,MATCH(G7&amp;D7,View!$B$86:$B$222&amp;View!$C$86:$C$222,0)),"")</f>
        <v>COAL</v>
      </c>
      <c r="I7" s="290" t="str">
        <f t="array" ref="I7">IFERROR(INDEX(View!$E$86:$E$222,MATCH(G7&amp;D7,View!$B$86:$B$222&amp;View!$C$86:$C$222,0)),"")</f>
        <v>DT 02 KPB</v>
      </c>
      <c r="J7" s="290" t="str">
        <f t="array" ref="J7">IFERROR(INDEX(View!$F$86:$F$222,MATCH(G7&amp;D7,View!$B$86:$B$222&amp;View!$C$86:$C$222,0)),"")</f>
        <v>Axor 3336</v>
      </c>
      <c r="K7" s="290" t="str">
        <f t="array" aca="1" ref="K7" ca="1">IFERROR(INDEX(View!$G$86:$G$222,MATCH(G7&amp;D7,View!$B$86:$B$222&amp;View!$C$86:$C$222,0)),"")</f>
        <v>RFU</v>
      </c>
      <c r="L7" s="291"/>
      <c r="M7" s="594"/>
      <c r="N7" s="595"/>
      <c r="O7" s="376"/>
      <c r="P7" s="369"/>
      <c r="Q7" s="68"/>
      <c r="R7" s="68"/>
      <c r="S7" s="68"/>
      <c r="T7" s="68"/>
      <c r="U7" s="68"/>
      <c r="V7" s="68"/>
      <c r="W7" s="68"/>
      <c r="X7" s="68"/>
      <c r="Y7" s="68"/>
      <c r="Z7" s="68"/>
    </row>
    <row r="8" spans="1:26" ht="14.25" customHeight="1">
      <c r="A8" s="68"/>
      <c r="B8" s="68"/>
      <c r="C8" s="369"/>
      <c r="D8" s="375" t="b">
        <v>1</v>
      </c>
      <c r="E8" s="291"/>
      <c r="F8" s="291"/>
      <c r="G8" s="291">
        <f t="shared" si="0"/>
        <v>3</v>
      </c>
      <c r="H8" s="290" t="str">
        <f t="array" ref="H8">IFERROR(INDEX(View!$D$86:$D$222,MATCH(G8&amp;D8,View!$B$86:$B$222&amp;View!$C$86:$C$222,0)),"")</f>
        <v>COAL</v>
      </c>
      <c r="I8" s="290" t="str">
        <f t="array" ref="I8">IFERROR(INDEX(View!$E$86:$E$222,MATCH(G8&amp;D8,View!$B$86:$B$222&amp;View!$C$86:$C$222,0)),"")</f>
        <v>DT 03 KPB</v>
      </c>
      <c r="J8" s="290" t="str">
        <f t="array" ref="J8">IFERROR(INDEX(View!$F$86:$F$222,MATCH(G8&amp;D8,View!$B$86:$B$222&amp;View!$C$86:$C$222,0)),"")</f>
        <v>Axor 3336</v>
      </c>
      <c r="K8" s="290" t="str">
        <f t="array" aca="1" ref="K8" ca="1">IFERROR(INDEX(View!$G$86:$G$222,MATCH(G8&amp;D8,View!$B$86:$B$222&amp;View!$C$86:$C$222,0)),"")</f>
        <v>RFU</v>
      </c>
      <c r="L8" s="291"/>
      <c r="M8" s="594"/>
      <c r="N8" s="595"/>
      <c r="O8" s="376"/>
      <c r="P8" s="369"/>
      <c r="Q8" s="68"/>
      <c r="R8" s="68"/>
      <c r="S8" s="68"/>
      <c r="T8" s="68"/>
      <c r="U8" s="68"/>
      <c r="V8" s="68"/>
      <c r="W8" s="68"/>
      <c r="X8" s="68"/>
      <c r="Y8" s="68"/>
      <c r="Z8" s="68"/>
    </row>
    <row r="9" spans="1:26" ht="14.25" customHeight="1">
      <c r="A9" s="68"/>
      <c r="B9" s="68"/>
      <c r="C9" s="369"/>
      <c r="D9" s="375" t="b">
        <v>1</v>
      </c>
      <c r="E9" s="291"/>
      <c r="F9" s="291"/>
      <c r="G9" s="291">
        <f t="shared" si="0"/>
        <v>4</v>
      </c>
      <c r="H9" s="290" t="str">
        <f t="array" ref="H9">IFERROR(INDEX(View!$D$86:$D$222,MATCH(G9&amp;D9,View!$B$86:$B$222&amp;View!$C$86:$C$222,0)),"")</f>
        <v>COAL</v>
      </c>
      <c r="I9" s="290" t="str">
        <f t="array" ref="I9">IFERROR(INDEX(View!$E$86:$E$222,MATCH(G9&amp;D9,View!$B$86:$B$222&amp;View!$C$86:$C$222,0)),"")</f>
        <v>DT 04 KPB</v>
      </c>
      <c r="J9" s="290" t="str">
        <f t="array" ref="J9">IFERROR(INDEX(View!$F$86:$F$222,MATCH(G9&amp;D9,View!$B$86:$B$222&amp;View!$C$86:$C$222,0)),"")</f>
        <v>Axor 3336</v>
      </c>
      <c r="K9" s="290" t="str">
        <f t="array" aca="1" ref="K9" ca="1">IFERROR(INDEX(View!$G$86:$G$222,MATCH(G9&amp;D9,View!$B$86:$B$222&amp;View!$C$86:$C$222,0)),"")</f>
        <v>RFU</v>
      </c>
      <c r="L9" s="291"/>
      <c r="M9" s="594"/>
      <c r="N9" s="595"/>
      <c r="O9" s="376"/>
      <c r="P9" s="369"/>
      <c r="Q9" s="68"/>
      <c r="R9" s="68"/>
      <c r="S9" s="68"/>
      <c r="T9" s="68"/>
      <c r="U9" s="68"/>
      <c r="V9" s="68"/>
      <c r="W9" s="68"/>
      <c r="X9" s="68"/>
      <c r="Y9" s="68"/>
      <c r="Z9" s="68"/>
    </row>
    <row r="10" spans="1:26" ht="14.25" customHeight="1">
      <c r="A10" s="68"/>
      <c r="B10" s="68"/>
      <c r="C10" s="369"/>
      <c r="D10" s="375" t="b">
        <v>1</v>
      </c>
      <c r="E10" s="291"/>
      <c r="F10" s="291"/>
      <c r="G10" s="291">
        <f t="shared" si="0"/>
        <v>5</v>
      </c>
      <c r="H10" s="290" t="str">
        <f t="array" ref="H10">IFERROR(INDEX(View!$D$86:$D$222,MATCH(G10&amp;D10,View!$B$86:$B$222&amp;View!$C$86:$C$222,0)),"")</f>
        <v>COAL</v>
      </c>
      <c r="I10" s="290" t="str">
        <f t="array" ref="I10">IFERROR(INDEX(View!$E$86:$E$222,MATCH(G10&amp;D10,View!$B$86:$B$222&amp;View!$C$86:$C$222,0)),"")</f>
        <v>DT 05 KPB</v>
      </c>
      <c r="J10" s="290" t="str">
        <f t="array" ref="J10">IFERROR(INDEX(View!$F$86:$F$222,MATCH(G10&amp;D10,View!$B$86:$B$222&amp;View!$C$86:$C$222,0)),"")</f>
        <v>Axor 3336</v>
      </c>
      <c r="K10" s="290" t="str">
        <f t="array" aca="1" ref="K10" ca="1">IFERROR(INDEX(View!$G$86:$G$222,MATCH(G10&amp;D10,View!$B$86:$B$222&amp;View!$C$86:$C$222,0)),"")</f>
        <v>RFU</v>
      </c>
      <c r="L10" s="291"/>
      <c r="M10" s="594"/>
      <c r="N10" s="595"/>
      <c r="O10" s="376"/>
      <c r="P10" s="369"/>
      <c r="Q10" s="68"/>
      <c r="R10" s="68"/>
      <c r="S10" s="68"/>
      <c r="T10" s="68"/>
      <c r="U10" s="68"/>
      <c r="V10" s="68"/>
      <c r="W10" s="68"/>
      <c r="X10" s="68"/>
      <c r="Y10" s="68"/>
      <c r="Z10" s="68"/>
    </row>
    <row r="11" spans="1:26" ht="14.25" customHeight="1">
      <c r="A11" s="68"/>
      <c r="B11" s="68"/>
      <c r="C11" s="369"/>
      <c r="D11" s="375" t="b">
        <v>1</v>
      </c>
      <c r="E11" s="291"/>
      <c r="F11" s="291"/>
      <c r="G11" s="291">
        <f t="shared" si="0"/>
        <v>6</v>
      </c>
      <c r="H11" s="290" t="str">
        <f t="array" ref="H11">IFERROR(INDEX(View!$D$86:$D$222,MATCH(G11&amp;D11,View!$B$86:$B$222&amp;View!$C$86:$C$222,0)),"")</f>
        <v>COAL</v>
      </c>
      <c r="I11" s="290" t="str">
        <f t="array" ref="I11">IFERROR(INDEX(View!$E$86:$E$222,MATCH(G11&amp;D11,View!$B$86:$B$222&amp;View!$C$86:$C$222,0)),"")</f>
        <v>DT 06 KPB</v>
      </c>
      <c r="J11" s="290" t="str">
        <f t="array" ref="J11">IFERROR(INDEX(View!$F$86:$F$222,MATCH(G11&amp;D11,View!$B$86:$B$222&amp;View!$C$86:$C$222,0)),"")</f>
        <v>Axor 3336</v>
      </c>
      <c r="K11" s="290" t="str">
        <f t="array" aca="1" ref="K11" ca="1">IFERROR(INDEX(View!$G$86:$G$222,MATCH(G11&amp;D11,View!$B$86:$B$222&amp;View!$C$86:$C$222,0)),"")</f>
        <v>RFU</v>
      </c>
      <c r="L11" s="291"/>
      <c r="M11" s="596"/>
      <c r="N11" s="597"/>
      <c r="O11" s="376"/>
      <c r="P11" s="369"/>
      <c r="Q11" s="68"/>
      <c r="R11" s="68"/>
      <c r="S11" s="68"/>
      <c r="T11" s="68"/>
      <c r="U11" s="68"/>
      <c r="V11" s="68"/>
      <c r="W11" s="68"/>
      <c r="X11" s="68"/>
      <c r="Y11" s="68"/>
      <c r="Z11" s="68"/>
    </row>
    <row r="12" spans="1:26" ht="14.25" customHeight="1">
      <c r="A12" s="68"/>
      <c r="B12" s="68"/>
      <c r="C12" s="369"/>
      <c r="D12" s="375" t="b">
        <v>1</v>
      </c>
      <c r="E12" s="291"/>
      <c r="F12" s="291"/>
      <c r="G12" s="291">
        <f t="shared" si="0"/>
        <v>7</v>
      </c>
      <c r="H12" s="290" t="str">
        <f t="array" ref="H12">IFERROR(INDEX(View!$D$86:$D$222,MATCH(G12&amp;D12,View!$B$86:$B$222&amp;View!$C$86:$C$222,0)),"")</f>
        <v>COAL</v>
      </c>
      <c r="I12" s="290" t="str">
        <f t="array" ref="I12">IFERROR(INDEX(View!$E$86:$E$222,MATCH(G12&amp;D12,View!$B$86:$B$222&amp;View!$C$86:$C$222,0)),"")</f>
        <v>DT 07 KPB</v>
      </c>
      <c r="J12" s="290" t="str">
        <f t="array" ref="J12">IFERROR(INDEX(View!$F$86:$F$222,MATCH(G12&amp;D12,View!$B$86:$B$222&amp;View!$C$86:$C$222,0)),"")</f>
        <v>Axor 3336</v>
      </c>
      <c r="K12" s="290" t="str">
        <f t="array" aca="1" ref="K12" ca="1">IFERROR(INDEX(View!$G$86:$G$222,MATCH(G12&amp;D12,View!$B$86:$B$222&amp;View!$C$86:$C$222,0)),"")</f>
        <v>RFU</v>
      </c>
      <c r="L12" s="291"/>
      <c r="M12" s="290"/>
      <c r="N12" s="290"/>
      <c r="O12" s="376"/>
      <c r="P12" s="369"/>
      <c r="Q12" s="68"/>
      <c r="R12" s="68"/>
      <c r="S12" s="68"/>
      <c r="T12" s="68"/>
      <c r="U12" s="68"/>
      <c r="V12" s="68"/>
      <c r="W12" s="68"/>
      <c r="X12" s="68"/>
      <c r="Y12" s="68"/>
      <c r="Z12" s="68"/>
    </row>
    <row r="13" spans="1:26" ht="14.25" customHeight="1">
      <c r="A13" s="68"/>
      <c r="B13" s="68"/>
      <c r="C13" s="369"/>
      <c r="D13" s="375" t="b">
        <v>1</v>
      </c>
      <c r="E13" s="291"/>
      <c r="F13" s="291"/>
      <c r="G13" s="291">
        <f t="shared" si="0"/>
        <v>8</v>
      </c>
      <c r="H13" s="290" t="str">
        <f t="array" ref="H13">IFERROR(INDEX(View!$D$86:$D$222,MATCH(G13&amp;D13,View!$B$86:$B$222&amp;View!$C$86:$C$222,0)),"")</f>
        <v>COAL</v>
      </c>
      <c r="I13" s="290" t="str">
        <f t="array" ref="I13">IFERROR(INDEX(View!$E$86:$E$222,MATCH(G13&amp;D13,View!$B$86:$B$222&amp;View!$C$86:$C$222,0)),"")</f>
        <v>DT 08 KPB</v>
      </c>
      <c r="J13" s="290" t="str">
        <f t="array" ref="J13">IFERROR(INDEX(View!$F$86:$F$222,MATCH(G13&amp;D13,View!$B$86:$B$222&amp;View!$C$86:$C$222,0)),"")</f>
        <v>Axor 3336</v>
      </c>
      <c r="K13" s="290" t="str">
        <f t="array" aca="1" ref="K13" ca="1">IFERROR(INDEX(View!$G$86:$G$222,MATCH(G13&amp;D13,View!$B$86:$B$222&amp;View!$C$86:$C$222,0)),"")</f>
        <v>RFU</v>
      </c>
      <c r="L13" s="291"/>
      <c r="M13" s="290"/>
      <c r="N13" s="290"/>
      <c r="O13" s="376"/>
      <c r="P13" s="369"/>
      <c r="Q13" s="68"/>
      <c r="R13" s="68"/>
      <c r="S13" s="68"/>
      <c r="T13" s="68"/>
      <c r="U13" s="68"/>
      <c r="V13" s="68"/>
      <c r="W13" s="68"/>
      <c r="X13" s="68"/>
      <c r="Y13" s="68"/>
      <c r="Z13" s="68"/>
    </row>
    <row r="14" spans="1:26" ht="14.25" customHeight="1">
      <c r="A14" s="68"/>
      <c r="B14" s="68"/>
      <c r="C14" s="369"/>
      <c r="D14" s="375" t="b">
        <v>1</v>
      </c>
      <c r="E14" s="291"/>
      <c r="F14" s="291"/>
      <c r="G14" s="291">
        <f t="shared" si="0"/>
        <v>9</v>
      </c>
      <c r="H14" s="290" t="str">
        <f t="array" ref="H14">IFERROR(INDEX(View!$D$86:$D$222,MATCH(G14&amp;D14,View!$B$86:$B$222&amp;View!$C$86:$C$222,0)),"")</f>
        <v>COAL</v>
      </c>
      <c r="I14" s="290" t="str">
        <f t="array" ref="I14">IFERROR(INDEX(View!$E$86:$E$222,MATCH(G14&amp;D14,View!$B$86:$B$222&amp;View!$C$86:$C$222,0)),"")</f>
        <v>DT 09 KPB</v>
      </c>
      <c r="J14" s="290" t="str">
        <f t="array" ref="J14">IFERROR(INDEX(View!$F$86:$F$222,MATCH(G14&amp;D14,View!$B$86:$B$222&amp;View!$C$86:$C$222,0)),"")</f>
        <v>Axor 3336</v>
      </c>
      <c r="K14" s="290" t="str">
        <f t="array" aca="1" ref="K14" ca="1">IFERROR(INDEX(View!$G$86:$G$222,MATCH(G14&amp;D14,View!$B$86:$B$222&amp;View!$C$86:$C$222,0)),"")</f>
        <v>RFU</v>
      </c>
      <c r="L14" s="291"/>
      <c r="M14" s="290"/>
      <c r="N14" s="290"/>
      <c r="O14" s="376"/>
      <c r="P14" s="369"/>
      <c r="Q14" s="68"/>
      <c r="R14" s="68"/>
      <c r="S14" s="68"/>
      <c r="T14" s="68"/>
      <c r="U14" s="68"/>
      <c r="V14" s="68"/>
      <c r="W14" s="68"/>
      <c r="X14" s="68"/>
      <c r="Y14" s="68"/>
      <c r="Z14" s="68"/>
    </row>
    <row r="15" spans="1:26" ht="14.25" customHeight="1">
      <c r="A15" s="68"/>
      <c r="B15" s="68"/>
      <c r="C15" s="369"/>
      <c r="D15" s="375" t="b">
        <v>1</v>
      </c>
      <c r="E15" s="291"/>
      <c r="F15" s="291"/>
      <c r="G15" s="291">
        <f t="shared" si="0"/>
        <v>10</v>
      </c>
      <c r="H15" s="290" t="str">
        <f t="array" ref="H15">IFERROR(INDEX(View!$D$86:$D$222,MATCH(G15&amp;D15,View!$B$86:$B$222&amp;View!$C$86:$C$222,0)),"")</f>
        <v>COAL</v>
      </c>
      <c r="I15" s="290" t="str">
        <f t="array" ref="I15">IFERROR(INDEX(View!$E$86:$E$222,MATCH(G15&amp;D15,View!$B$86:$B$222&amp;View!$C$86:$C$222,0)),"")</f>
        <v>DT 10 KPB</v>
      </c>
      <c r="J15" s="290" t="str">
        <f t="array" ref="J15">IFERROR(INDEX(View!$F$86:$F$222,MATCH(G15&amp;D15,View!$B$86:$B$222&amp;View!$C$86:$C$222,0)),"")</f>
        <v>Axor 3336</v>
      </c>
      <c r="K15" s="290" t="str">
        <f t="array" aca="1" ref="K15" ca="1">IFERROR(INDEX(View!$G$86:$G$222,MATCH(G15&amp;D15,View!$B$86:$B$222&amp;View!$C$86:$C$222,0)),"")</f>
        <v>RFU</v>
      </c>
      <c r="L15" s="291"/>
      <c r="M15" s="591" t="s">
        <v>1596</v>
      </c>
      <c r="N15" s="590"/>
      <c r="O15" s="376"/>
      <c r="P15" s="369"/>
      <c r="Q15" s="68"/>
      <c r="R15" s="68"/>
      <c r="S15" s="68"/>
      <c r="T15" s="68"/>
      <c r="U15" s="68"/>
      <c r="V15" s="68"/>
      <c r="W15" s="68"/>
      <c r="X15" s="68"/>
      <c r="Y15" s="68"/>
      <c r="Z15" s="68"/>
    </row>
    <row r="16" spans="1:26" ht="14.25" customHeight="1">
      <c r="A16" s="68"/>
      <c r="B16" s="68"/>
      <c r="C16" s="369"/>
      <c r="D16" s="375" t="b">
        <v>1</v>
      </c>
      <c r="E16" s="291"/>
      <c r="F16" s="291"/>
      <c r="G16" s="291">
        <f t="shared" si="0"/>
        <v>11</v>
      </c>
      <c r="H16" s="290" t="str">
        <f t="array" ref="H16">IFERROR(INDEX(View!$D$86:$D$222,MATCH(G16&amp;D16,View!$B$86:$B$222&amp;View!$C$86:$C$222,0)),"")</f>
        <v>COAL</v>
      </c>
      <c r="I16" s="290" t="str">
        <f t="array" ref="I16">IFERROR(INDEX(View!$E$86:$E$222,MATCH(G16&amp;D16,View!$B$86:$B$222&amp;View!$C$86:$C$222,0)),"")</f>
        <v>DT 11 KPB</v>
      </c>
      <c r="J16" s="290" t="str">
        <f t="array" ref="J16">IFERROR(INDEX(View!$F$86:$F$222,MATCH(G16&amp;D16,View!$B$86:$B$222&amp;View!$C$86:$C$222,0)),"")</f>
        <v>Axor 3336</v>
      </c>
      <c r="K16" s="290" t="str">
        <f t="array" aca="1" ref="K16" ca="1">IFERROR(INDEX(View!$G$86:$G$222,MATCH(G16&amp;D16,View!$B$86:$B$222&amp;View!$C$86:$C$222,0)),"")</f>
        <v>RFU</v>
      </c>
      <c r="L16" s="291"/>
      <c r="M16" s="600">
        <f ca="1">COUNTIF($K$6:$K$75,"RFU")</f>
        <v>67</v>
      </c>
      <c r="N16" s="593"/>
      <c r="O16" s="376"/>
      <c r="P16" s="369"/>
      <c r="Q16" s="68"/>
      <c r="R16" s="68"/>
      <c r="S16" s="68"/>
      <c r="T16" s="68"/>
      <c r="U16" s="68"/>
      <c r="V16" s="68"/>
      <c r="W16" s="68"/>
      <c r="X16" s="68"/>
      <c r="Y16" s="68"/>
      <c r="Z16" s="68"/>
    </row>
    <row r="17" spans="1:26" ht="14.25" customHeight="1">
      <c r="A17" s="68"/>
      <c r="B17" s="68"/>
      <c r="C17" s="369"/>
      <c r="D17" s="375" t="b">
        <v>1</v>
      </c>
      <c r="E17" s="291"/>
      <c r="F17" s="291"/>
      <c r="G17" s="291">
        <f t="shared" si="0"/>
        <v>12</v>
      </c>
      <c r="H17" s="290" t="str">
        <f t="array" ref="H17">IFERROR(INDEX(View!$D$86:$D$222,MATCH(G17&amp;D17,View!$B$86:$B$222&amp;View!$C$86:$C$222,0)),"")</f>
        <v>COAL</v>
      </c>
      <c r="I17" s="290" t="str">
        <f t="array" ref="I17">IFERROR(INDEX(View!$E$86:$E$222,MATCH(G17&amp;D17,View!$B$86:$B$222&amp;View!$C$86:$C$222,0)),"")</f>
        <v>DT 12 KPB</v>
      </c>
      <c r="J17" s="290" t="str">
        <f t="array" ref="J17">IFERROR(INDEX(View!$F$86:$F$222,MATCH(G17&amp;D17,View!$B$86:$B$222&amp;View!$C$86:$C$222,0)),"")</f>
        <v>Axor 3336</v>
      </c>
      <c r="K17" s="290" t="str">
        <f t="array" aca="1" ref="K17" ca="1">IFERROR(INDEX(View!$G$86:$G$222,MATCH(G17&amp;D17,View!$B$86:$B$222&amp;View!$C$86:$C$222,0)),"")</f>
        <v>RFU</v>
      </c>
      <c r="L17" s="291"/>
      <c r="M17" s="594"/>
      <c r="N17" s="595"/>
      <c r="O17" s="376"/>
      <c r="P17" s="369"/>
      <c r="Q17" s="68"/>
      <c r="R17" s="68"/>
      <c r="S17" s="68"/>
      <c r="T17" s="68"/>
      <c r="U17" s="68"/>
      <c r="V17" s="68"/>
      <c r="W17" s="68"/>
      <c r="X17" s="68"/>
      <c r="Y17" s="68"/>
      <c r="Z17" s="68"/>
    </row>
    <row r="18" spans="1:26" ht="14.25" customHeight="1">
      <c r="A18" s="68"/>
      <c r="B18" s="68"/>
      <c r="C18" s="369"/>
      <c r="D18" s="375" t="b">
        <v>1</v>
      </c>
      <c r="E18" s="291"/>
      <c r="F18" s="291"/>
      <c r="G18" s="291">
        <f t="shared" si="0"/>
        <v>13</v>
      </c>
      <c r="H18" s="290" t="str">
        <f t="array" ref="H18">IFERROR(INDEX(View!$D$86:$D$222,MATCH(G18&amp;D18,View!$B$86:$B$222&amp;View!$C$86:$C$222,0)),"")</f>
        <v>COAL</v>
      </c>
      <c r="I18" s="290" t="str">
        <f t="array" ref="I18">IFERROR(INDEX(View!$E$86:$E$222,MATCH(G18&amp;D18,View!$B$86:$B$222&amp;View!$C$86:$C$222,0)),"")</f>
        <v>DT 13 KPB</v>
      </c>
      <c r="J18" s="290" t="str">
        <f t="array" ref="J18">IFERROR(INDEX(View!$F$86:$F$222,MATCH(G18&amp;D18,View!$B$86:$B$222&amp;View!$C$86:$C$222,0)),"")</f>
        <v>Axor 3336</v>
      </c>
      <c r="K18" s="290" t="str">
        <f t="array" aca="1" ref="K18" ca="1">IFERROR(INDEX(View!$G$86:$G$222,MATCH(G18&amp;D18,View!$B$86:$B$222&amp;View!$C$86:$C$222,0)),"")</f>
        <v>RFU</v>
      </c>
      <c r="L18" s="291"/>
      <c r="M18" s="594"/>
      <c r="N18" s="595"/>
      <c r="O18" s="376"/>
      <c r="P18" s="369"/>
      <c r="Q18" s="68"/>
      <c r="R18" s="68"/>
      <c r="S18" s="68"/>
      <c r="T18" s="68"/>
      <c r="U18" s="68"/>
      <c r="V18" s="68"/>
      <c r="W18" s="68"/>
      <c r="X18" s="68"/>
      <c r="Y18" s="68"/>
      <c r="Z18" s="68"/>
    </row>
    <row r="19" spans="1:26" ht="14.25" customHeight="1">
      <c r="A19" s="68"/>
      <c r="B19" s="68"/>
      <c r="C19" s="369"/>
      <c r="D19" s="375" t="b">
        <v>1</v>
      </c>
      <c r="E19" s="291"/>
      <c r="F19" s="291"/>
      <c r="G19" s="291">
        <f t="shared" si="0"/>
        <v>14</v>
      </c>
      <c r="H19" s="290" t="str">
        <f t="array" ref="H19">IFERROR(INDEX(View!$D$86:$D$222,MATCH(G19&amp;D19,View!$B$86:$B$222&amp;View!$C$86:$C$222,0)),"")</f>
        <v>COAL</v>
      </c>
      <c r="I19" s="290" t="str">
        <f t="array" ref="I19">IFERROR(INDEX(View!$E$86:$E$222,MATCH(G19&amp;D19,View!$B$86:$B$222&amp;View!$C$86:$C$222,0)),"")</f>
        <v>DT 14 KPB</v>
      </c>
      <c r="J19" s="290" t="str">
        <f t="array" ref="J19">IFERROR(INDEX(View!$F$86:$F$222,MATCH(G19&amp;D19,View!$B$86:$B$222&amp;View!$C$86:$C$222,0)),"")</f>
        <v>Axor 3336</v>
      </c>
      <c r="K19" s="290" t="str">
        <f t="array" aca="1" ref="K19" ca="1">IFERROR(INDEX(View!$G$86:$G$222,MATCH(G19&amp;D19,View!$B$86:$B$222&amp;View!$C$86:$C$222,0)),"")</f>
        <v>RFU</v>
      </c>
      <c r="L19" s="291"/>
      <c r="M19" s="594"/>
      <c r="N19" s="595"/>
      <c r="O19" s="376"/>
      <c r="P19" s="369"/>
      <c r="Q19" s="68"/>
      <c r="R19" s="68"/>
      <c r="S19" s="68"/>
      <c r="T19" s="68"/>
      <c r="U19" s="68"/>
      <c r="V19" s="68"/>
      <c r="W19" s="68"/>
      <c r="X19" s="68"/>
      <c r="Y19" s="68"/>
      <c r="Z19" s="68"/>
    </row>
    <row r="20" spans="1:26" ht="14.25" customHeight="1">
      <c r="A20" s="68"/>
      <c r="B20" s="68"/>
      <c r="C20" s="369"/>
      <c r="D20" s="375" t="b">
        <v>1</v>
      </c>
      <c r="E20" s="291"/>
      <c r="F20" s="291"/>
      <c r="G20" s="291">
        <f t="shared" si="0"/>
        <v>15</v>
      </c>
      <c r="H20" s="290" t="str">
        <f t="array" ref="H20">IFERROR(INDEX(View!$D$86:$D$222,MATCH(G20&amp;D20,View!$B$86:$B$222&amp;View!$C$86:$C$222,0)),"")</f>
        <v>COAL</v>
      </c>
      <c r="I20" s="290" t="str">
        <f t="array" ref="I20">IFERROR(INDEX(View!$E$86:$E$222,MATCH(G20&amp;D20,View!$B$86:$B$222&amp;View!$C$86:$C$222,0)),"")</f>
        <v>DT 15 KPB</v>
      </c>
      <c r="J20" s="290" t="str">
        <f t="array" ref="J20">IFERROR(INDEX(View!$F$86:$F$222,MATCH(G20&amp;D20,View!$B$86:$B$222&amp;View!$C$86:$C$222,0)),"")</f>
        <v>Axor 3336</v>
      </c>
      <c r="K20" s="290" t="str">
        <f t="array" aca="1" ref="K20" ca="1">IFERROR(INDEX(View!$G$86:$G$222,MATCH(G20&amp;D20,View!$B$86:$B$222&amp;View!$C$86:$C$222,0)),"")</f>
        <v>RFU</v>
      </c>
      <c r="L20" s="291"/>
      <c r="M20" s="594"/>
      <c r="N20" s="595"/>
      <c r="O20" s="376"/>
      <c r="P20" s="369"/>
      <c r="Q20" s="68"/>
      <c r="R20" s="68"/>
      <c r="S20" s="68"/>
      <c r="T20" s="68"/>
      <c r="U20" s="68"/>
      <c r="V20" s="68"/>
      <c r="W20" s="68"/>
      <c r="X20" s="68"/>
      <c r="Y20" s="68"/>
      <c r="Z20" s="68"/>
    </row>
    <row r="21" spans="1:26" ht="14.25" customHeight="1">
      <c r="A21" s="68"/>
      <c r="B21" s="68"/>
      <c r="C21" s="369"/>
      <c r="D21" s="375" t="b">
        <v>1</v>
      </c>
      <c r="E21" s="291"/>
      <c r="F21" s="291"/>
      <c r="G21" s="291">
        <f t="shared" si="0"/>
        <v>16</v>
      </c>
      <c r="H21" s="290" t="str">
        <f t="array" ref="H21">IFERROR(INDEX(View!$D$86:$D$222,MATCH(G21&amp;D21,View!$B$86:$B$222&amp;View!$C$86:$C$222,0)),"")</f>
        <v>COAL</v>
      </c>
      <c r="I21" s="290" t="str">
        <f t="array" ref="I21">IFERROR(INDEX(View!$E$86:$E$222,MATCH(G21&amp;D21,View!$B$86:$B$222&amp;View!$C$86:$C$222,0)),"")</f>
        <v>DT 16 KPB</v>
      </c>
      <c r="J21" s="290" t="str">
        <f t="array" ref="J21">IFERROR(INDEX(View!$F$86:$F$222,MATCH(G21&amp;D21,View!$B$86:$B$222&amp;View!$C$86:$C$222,0)),"")</f>
        <v>Axor 3336</v>
      </c>
      <c r="K21" s="290" t="str">
        <f t="array" aca="1" ref="K21" ca="1">IFERROR(INDEX(View!$G$86:$G$222,MATCH(G21&amp;D21,View!$B$86:$B$222&amp;View!$C$86:$C$222,0)),"")</f>
        <v>RFU</v>
      </c>
      <c r="L21" s="291"/>
      <c r="M21" s="596"/>
      <c r="N21" s="597"/>
      <c r="O21" s="376"/>
      <c r="P21" s="369"/>
      <c r="Q21" s="68"/>
      <c r="R21" s="68"/>
      <c r="S21" s="68"/>
      <c r="T21" s="68"/>
      <c r="U21" s="68"/>
      <c r="V21" s="68"/>
      <c r="W21" s="68"/>
      <c r="X21" s="68"/>
      <c r="Y21" s="68"/>
      <c r="Z21" s="68"/>
    </row>
    <row r="22" spans="1:26" ht="14.25" customHeight="1">
      <c r="A22" s="68"/>
      <c r="B22" s="68"/>
      <c r="C22" s="369"/>
      <c r="D22" s="375" t="b">
        <v>1</v>
      </c>
      <c r="E22" s="291"/>
      <c r="F22" s="291"/>
      <c r="G22" s="291">
        <f t="shared" si="0"/>
        <v>17</v>
      </c>
      <c r="H22" s="290" t="str">
        <f t="array" ref="H22">IFERROR(INDEX(View!$D$86:$D$222,MATCH(G22&amp;D22,View!$B$86:$B$222&amp;View!$C$86:$C$222,0)),"")</f>
        <v>COAL</v>
      </c>
      <c r="I22" s="290" t="str">
        <f t="array" ref="I22">IFERROR(INDEX(View!$E$86:$E$222,MATCH(G22&amp;D22,View!$B$86:$B$222&amp;View!$C$86:$C$222,0)),"")</f>
        <v>DT 17 KPB</v>
      </c>
      <c r="J22" s="290" t="str">
        <f t="array" ref="J22">IFERROR(INDEX(View!$F$86:$F$222,MATCH(G22&amp;D22,View!$B$86:$B$222&amp;View!$C$86:$C$222,0)),"")</f>
        <v>Axor 3336</v>
      </c>
      <c r="K22" s="290" t="str">
        <f t="array" aca="1" ref="K22" ca="1">IFERROR(INDEX(View!$G$86:$G$222,MATCH(G22&amp;D22,View!$B$86:$B$222&amp;View!$C$86:$C$222,0)),"")</f>
        <v>RFU</v>
      </c>
      <c r="L22" s="291"/>
      <c r="M22" s="290"/>
      <c r="N22" s="290"/>
      <c r="O22" s="376"/>
      <c r="P22" s="369"/>
      <c r="Q22" s="68"/>
      <c r="R22" s="68"/>
      <c r="S22" s="68"/>
      <c r="T22" s="68"/>
      <c r="U22" s="68"/>
      <c r="V22" s="68"/>
      <c r="W22" s="68"/>
      <c r="X22" s="68"/>
      <c r="Y22" s="68"/>
      <c r="Z22" s="68"/>
    </row>
    <row r="23" spans="1:26" ht="14.25" customHeight="1">
      <c r="A23" s="68"/>
      <c r="B23" s="68"/>
      <c r="C23" s="369"/>
      <c r="D23" s="375" t="b">
        <v>1</v>
      </c>
      <c r="E23" s="291"/>
      <c r="F23" s="291"/>
      <c r="G23" s="291">
        <f t="shared" si="0"/>
        <v>18</v>
      </c>
      <c r="H23" s="290" t="str">
        <f t="array" ref="H23">IFERROR(INDEX(View!$D$86:$D$222,MATCH(G23&amp;D23,View!$B$86:$B$222&amp;View!$C$86:$C$222,0)),"")</f>
        <v>COAL</v>
      </c>
      <c r="I23" s="290" t="str">
        <f t="array" ref="I23">IFERROR(INDEX(View!$E$86:$E$222,MATCH(G23&amp;D23,View!$B$86:$B$222&amp;View!$C$86:$C$222,0)),"")</f>
        <v>DT 18 KPB</v>
      </c>
      <c r="J23" s="290" t="str">
        <f t="array" ref="J23">IFERROR(INDEX(View!$F$86:$F$222,MATCH(G23&amp;D23,View!$B$86:$B$222&amp;View!$C$86:$C$222,0)),"")</f>
        <v>Axor 3336</v>
      </c>
      <c r="K23" s="290" t="str">
        <f t="array" aca="1" ref="K23" ca="1">IFERROR(INDEX(View!$G$86:$G$222,MATCH(G23&amp;D23,View!$B$86:$B$222&amp;View!$C$86:$C$222,0)),"")</f>
        <v>RFU</v>
      </c>
      <c r="L23" s="291"/>
      <c r="M23" s="290"/>
      <c r="N23" s="290"/>
      <c r="O23" s="376"/>
      <c r="P23" s="369"/>
      <c r="Q23" s="68"/>
      <c r="R23" s="68"/>
      <c r="S23" s="68"/>
      <c r="T23" s="68"/>
      <c r="U23" s="68"/>
      <c r="V23" s="68"/>
      <c r="W23" s="68"/>
      <c r="X23" s="68"/>
      <c r="Y23" s="68"/>
      <c r="Z23" s="68"/>
    </row>
    <row r="24" spans="1:26" ht="14.25" customHeight="1">
      <c r="A24" s="68"/>
      <c r="B24" s="68"/>
      <c r="C24" s="369"/>
      <c r="D24" s="375" t="b">
        <v>1</v>
      </c>
      <c r="E24" s="291"/>
      <c r="F24" s="291"/>
      <c r="G24" s="291">
        <f t="shared" si="0"/>
        <v>19</v>
      </c>
      <c r="H24" s="290" t="str">
        <f t="array" ref="H24">IFERROR(INDEX(View!$D$86:$D$222,MATCH(G24&amp;D24,View!$B$86:$B$222&amp;View!$C$86:$C$222,0)),"")</f>
        <v>COAL</v>
      </c>
      <c r="I24" s="290" t="str">
        <f t="array" ref="I24">IFERROR(INDEX(View!$E$86:$E$222,MATCH(G24&amp;D24,View!$B$86:$B$222&amp;View!$C$86:$C$222,0)),"")</f>
        <v>DT 19 KPB</v>
      </c>
      <c r="J24" s="290" t="str">
        <f t="array" ref="J24">IFERROR(INDEX(View!$F$86:$F$222,MATCH(G24&amp;D24,View!$B$86:$B$222&amp;View!$C$86:$C$222,0)),"")</f>
        <v>Axor 3336</v>
      </c>
      <c r="K24" s="290" t="str">
        <f t="array" aca="1" ref="K24" ca="1">IFERROR(INDEX(View!$G$86:$G$222,MATCH(G24&amp;D24,View!$B$86:$B$222&amp;View!$C$86:$C$222,0)),"")</f>
        <v>RFU</v>
      </c>
      <c r="L24" s="291"/>
      <c r="M24" s="290"/>
      <c r="N24" s="290"/>
      <c r="O24" s="376"/>
      <c r="P24" s="369"/>
      <c r="Q24" s="68"/>
      <c r="R24" s="68"/>
      <c r="S24" s="68"/>
      <c r="T24" s="68"/>
      <c r="U24" s="68"/>
      <c r="V24" s="68"/>
      <c r="W24" s="68"/>
      <c r="X24" s="68"/>
      <c r="Y24" s="68"/>
      <c r="Z24" s="68"/>
    </row>
    <row r="25" spans="1:26" ht="14.25" customHeight="1">
      <c r="A25" s="68"/>
      <c r="B25" s="68"/>
      <c r="C25" s="369"/>
      <c r="D25" s="375" t="b">
        <v>1</v>
      </c>
      <c r="E25" s="291"/>
      <c r="F25" s="291"/>
      <c r="G25" s="291">
        <f t="shared" si="0"/>
        <v>20</v>
      </c>
      <c r="H25" s="290" t="str">
        <f t="array" ref="H25">IFERROR(INDEX(View!$D$86:$D$222,MATCH(G25&amp;D25,View!$B$86:$B$222&amp;View!$C$86:$C$222,0)),"")</f>
        <v>COAL</v>
      </c>
      <c r="I25" s="290" t="str">
        <f t="array" ref="I25">IFERROR(INDEX(View!$E$86:$E$222,MATCH(G25&amp;D25,View!$B$86:$B$222&amp;View!$C$86:$C$222,0)),"")</f>
        <v>DT 20 KPB</v>
      </c>
      <c r="J25" s="290" t="str">
        <f t="array" ref="J25">IFERROR(INDEX(View!$F$86:$F$222,MATCH(G25&amp;D25,View!$B$86:$B$222&amp;View!$C$86:$C$222,0)),"")</f>
        <v>Axor 3336</v>
      </c>
      <c r="K25" s="290" t="str">
        <f t="array" aca="1" ref="K25" ca="1">IFERROR(INDEX(View!$G$86:$G$222,MATCH(G25&amp;D25,View!$B$86:$B$222&amp;View!$C$86:$C$222,0)),"")</f>
        <v>RFU</v>
      </c>
      <c r="L25" s="291"/>
      <c r="M25" s="591" t="s">
        <v>1585</v>
      </c>
      <c r="N25" s="590"/>
      <c r="O25" s="376"/>
      <c r="P25" s="369"/>
      <c r="Q25" s="68"/>
      <c r="R25" s="68"/>
      <c r="S25" s="68"/>
      <c r="T25" s="68"/>
      <c r="U25" s="68"/>
      <c r="V25" s="68"/>
      <c r="W25" s="68"/>
      <c r="X25" s="68"/>
      <c r="Y25" s="68"/>
      <c r="Z25" s="68"/>
    </row>
    <row r="26" spans="1:26" ht="14.25" customHeight="1">
      <c r="A26" s="68"/>
      <c r="B26" s="68"/>
      <c r="C26" s="369"/>
      <c r="D26" s="375" t="b">
        <v>1</v>
      </c>
      <c r="E26" s="291"/>
      <c r="F26" s="291"/>
      <c r="G26" s="291">
        <f t="shared" si="0"/>
        <v>21</v>
      </c>
      <c r="H26" s="290" t="str">
        <f t="array" ref="H26">IFERROR(INDEX(View!$D$86:$D$222,MATCH(G26&amp;D26,View!$B$86:$B$222&amp;View!$C$86:$C$222,0)),"")</f>
        <v>COAL</v>
      </c>
      <c r="I26" s="290" t="str">
        <f t="array" ref="I26">IFERROR(INDEX(View!$E$86:$E$222,MATCH(G26&amp;D26,View!$B$86:$B$222&amp;View!$C$86:$C$222,0)),"")</f>
        <v>DT 21 KPB</v>
      </c>
      <c r="J26" s="290" t="str">
        <f t="array" ref="J26">IFERROR(INDEX(View!$F$86:$F$222,MATCH(G26&amp;D26,View!$B$86:$B$222&amp;View!$C$86:$C$222,0)),"")</f>
        <v>Axor 3336</v>
      </c>
      <c r="K26" s="290" t="str">
        <f t="array" aca="1" ref="K26" ca="1">IFERROR(INDEX(View!$G$86:$G$222,MATCH(G26&amp;D26,View!$B$86:$B$222&amp;View!$C$86:$C$222,0)),"")</f>
        <v>RFU</v>
      </c>
      <c r="L26" s="291"/>
      <c r="M26" s="592">
        <f ca="1">SUM($M$16,$M$6)</f>
        <v>67</v>
      </c>
      <c r="N26" s="593"/>
      <c r="O26" s="376"/>
      <c r="P26" s="369"/>
      <c r="Q26" s="68"/>
      <c r="R26" s="68"/>
      <c r="S26" s="68"/>
      <c r="T26" s="68"/>
      <c r="U26" s="68"/>
      <c r="V26" s="68"/>
      <c r="W26" s="68"/>
      <c r="X26" s="68"/>
      <c r="Y26" s="68"/>
      <c r="Z26" s="68"/>
    </row>
    <row r="27" spans="1:26" ht="14.25" customHeight="1">
      <c r="A27" s="68"/>
      <c r="B27" s="68"/>
      <c r="C27" s="369"/>
      <c r="D27" s="375" t="b">
        <v>1</v>
      </c>
      <c r="E27" s="291"/>
      <c r="F27" s="291"/>
      <c r="G27" s="291">
        <f t="shared" si="0"/>
        <v>22</v>
      </c>
      <c r="H27" s="290" t="str">
        <f t="array" ref="H27">IFERROR(INDEX(View!$D$86:$D$222,MATCH(G27&amp;D27,View!$B$86:$B$222&amp;View!$C$86:$C$222,0)),"")</f>
        <v>COAL</v>
      </c>
      <c r="I27" s="290" t="str">
        <f t="array" ref="I27">IFERROR(INDEX(View!$E$86:$E$222,MATCH(G27&amp;D27,View!$B$86:$B$222&amp;View!$C$86:$C$222,0)),"")</f>
        <v>DT 22 KPB</v>
      </c>
      <c r="J27" s="290" t="str">
        <f t="array" ref="J27">IFERROR(INDEX(View!$F$86:$F$222,MATCH(G27&amp;D27,View!$B$86:$B$222&amp;View!$C$86:$C$222,0)),"")</f>
        <v>Axor 3336</v>
      </c>
      <c r="K27" s="290" t="str">
        <f t="array" aca="1" ref="K27" ca="1">IFERROR(INDEX(View!$G$86:$G$222,MATCH(G27&amp;D27,View!$B$86:$B$222&amp;View!$C$86:$C$222,0)),"")</f>
        <v>RFU</v>
      </c>
      <c r="L27" s="291"/>
      <c r="M27" s="594"/>
      <c r="N27" s="595"/>
      <c r="O27" s="376"/>
      <c r="P27" s="369"/>
      <c r="Q27" s="68"/>
      <c r="R27" s="68"/>
      <c r="S27" s="68"/>
      <c r="T27" s="68"/>
      <c r="U27" s="68"/>
      <c r="V27" s="68"/>
      <c r="W27" s="68"/>
      <c r="X27" s="68"/>
      <c r="Y27" s="68"/>
      <c r="Z27" s="68"/>
    </row>
    <row r="28" spans="1:26" ht="14.25" customHeight="1">
      <c r="A28" s="68"/>
      <c r="B28" s="68"/>
      <c r="C28" s="369"/>
      <c r="D28" s="375" t="b">
        <v>1</v>
      </c>
      <c r="E28" s="291"/>
      <c r="F28" s="291"/>
      <c r="G28" s="291">
        <f t="shared" si="0"/>
        <v>23</v>
      </c>
      <c r="H28" s="290" t="str">
        <f t="array" ref="H28">IFERROR(INDEX(View!$D$86:$D$222,MATCH(G28&amp;D28,View!$B$86:$B$222&amp;View!$C$86:$C$222,0)),"")</f>
        <v>COAL</v>
      </c>
      <c r="I28" s="290" t="str">
        <f t="array" ref="I28">IFERROR(INDEX(View!$E$86:$E$222,MATCH(G28&amp;D28,View!$B$86:$B$222&amp;View!$C$86:$C$222,0)),"")</f>
        <v>DT 53</v>
      </c>
      <c r="J28" s="290" t="str">
        <f t="array" ref="J28">IFERROR(INDEX(View!$F$86:$F$222,MATCH(G28&amp;D28,View!$B$86:$B$222&amp;View!$C$86:$C$222,0)),"")</f>
        <v>FMX 460</v>
      </c>
      <c r="K28" s="290" t="str">
        <f t="array" aca="1" ref="K28" ca="1">IFERROR(INDEX(View!$G$86:$G$222,MATCH(G28&amp;D28,View!$B$86:$B$222&amp;View!$C$86:$C$222,0)),"")</f>
        <v>RFU</v>
      </c>
      <c r="L28" s="291"/>
      <c r="M28" s="594"/>
      <c r="N28" s="595"/>
      <c r="O28" s="376"/>
      <c r="P28" s="369"/>
      <c r="Q28" s="68"/>
      <c r="R28" s="68"/>
      <c r="S28" s="68"/>
      <c r="T28" s="68"/>
      <c r="U28" s="68"/>
      <c r="V28" s="68"/>
      <c r="W28" s="68"/>
      <c r="X28" s="68"/>
      <c r="Y28" s="68"/>
      <c r="Z28" s="68"/>
    </row>
    <row r="29" spans="1:26" ht="14.25" customHeight="1">
      <c r="A29" s="68"/>
      <c r="B29" s="68"/>
      <c r="C29" s="369"/>
      <c r="D29" s="375" t="b">
        <v>1</v>
      </c>
      <c r="E29" s="291"/>
      <c r="F29" s="291"/>
      <c r="G29" s="291">
        <f t="shared" si="0"/>
        <v>24</v>
      </c>
      <c r="H29" s="290" t="str">
        <f t="array" ref="H29">IFERROR(INDEX(View!$D$86:$D$222,MATCH(G29&amp;D29,View!$B$86:$B$222&amp;View!$C$86:$C$222,0)),"")</f>
        <v>COAL</v>
      </c>
      <c r="I29" s="290" t="str">
        <f t="array" ref="I29">IFERROR(INDEX(View!$E$86:$E$222,MATCH(G29&amp;D29,View!$B$86:$B$222&amp;View!$C$86:$C$222,0)),"")</f>
        <v>DT 54</v>
      </c>
      <c r="J29" s="290" t="str">
        <f t="array" ref="J29">IFERROR(INDEX(View!$F$86:$F$222,MATCH(G29&amp;D29,View!$B$86:$B$222&amp;View!$C$86:$C$222,0)),"")</f>
        <v>FMX 460</v>
      </c>
      <c r="K29" s="290" t="str">
        <f t="array" aca="1" ref="K29" ca="1">IFERROR(INDEX(View!$G$86:$G$222,MATCH(G29&amp;D29,View!$B$86:$B$222&amp;View!$C$86:$C$222,0)),"")</f>
        <v>RFU</v>
      </c>
      <c r="L29" s="291"/>
      <c r="M29" s="594"/>
      <c r="N29" s="595"/>
      <c r="O29" s="376"/>
      <c r="P29" s="369"/>
      <c r="Q29" s="68"/>
      <c r="R29" s="68"/>
      <c r="S29" s="68"/>
      <c r="T29" s="68"/>
      <c r="U29" s="68"/>
      <c r="V29" s="68"/>
      <c r="W29" s="68"/>
      <c r="X29" s="68"/>
      <c r="Y29" s="68"/>
      <c r="Z29" s="68"/>
    </row>
    <row r="30" spans="1:26" ht="14.25" customHeight="1">
      <c r="A30" s="68"/>
      <c r="B30" s="68"/>
      <c r="C30" s="369"/>
      <c r="D30" s="375" t="b">
        <v>1</v>
      </c>
      <c r="E30" s="291"/>
      <c r="F30" s="291"/>
      <c r="G30" s="291">
        <f t="shared" si="0"/>
        <v>25</v>
      </c>
      <c r="H30" s="290" t="str">
        <f t="array" ref="H30">IFERROR(INDEX(View!$D$86:$D$222,MATCH(G30&amp;D30,View!$B$86:$B$222&amp;View!$C$86:$C$222,0)),"")</f>
        <v>COAL</v>
      </c>
      <c r="I30" s="290" t="str">
        <f t="array" ref="I30">IFERROR(INDEX(View!$E$86:$E$222,MATCH(G30&amp;D30,View!$B$86:$B$222&amp;View!$C$86:$C$222,0)),"")</f>
        <v>DT 55</v>
      </c>
      <c r="J30" s="290" t="str">
        <f t="array" ref="J30">IFERROR(INDEX(View!$F$86:$F$222,MATCH(G30&amp;D30,View!$B$86:$B$222&amp;View!$C$86:$C$222,0)),"")</f>
        <v>FMX 460</v>
      </c>
      <c r="K30" s="290" t="str">
        <f t="array" aca="1" ref="K30" ca="1">IFERROR(INDEX(View!$G$86:$G$222,MATCH(G30&amp;D30,View!$B$86:$B$222&amp;View!$C$86:$C$222,0)),"")</f>
        <v>RFU</v>
      </c>
      <c r="L30" s="291"/>
      <c r="M30" s="594"/>
      <c r="N30" s="595"/>
      <c r="O30" s="376"/>
      <c r="P30" s="369"/>
      <c r="Q30" s="68"/>
      <c r="R30" s="68"/>
      <c r="S30" s="68"/>
      <c r="T30" s="68"/>
      <c r="U30" s="68"/>
      <c r="V30" s="68"/>
      <c r="W30" s="68"/>
      <c r="X30" s="68"/>
      <c r="Y30" s="68"/>
      <c r="Z30" s="68"/>
    </row>
    <row r="31" spans="1:26" ht="14.25" customHeight="1">
      <c r="A31" s="68"/>
      <c r="B31" s="68"/>
      <c r="C31" s="369"/>
      <c r="D31" s="375" t="b">
        <v>1</v>
      </c>
      <c r="E31" s="291"/>
      <c r="F31" s="291"/>
      <c r="G31" s="291">
        <f t="shared" si="0"/>
        <v>26</v>
      </c>
      <c r="H31" s="290" t="str">
        <f t="array" ref="H31">IFERROR(INDEX(View!$D$86:$D$222,MATCH(G31&amp;D31,View!$B$86:$B$222&amp;View!$C$86:$C$222,0)),"")</f>
        <v>COAL</v>
      </c>
      <c r="I31" s="290" t="str">
        <f t="array" ref="I31">IFERROR(INDEX(View!$E$86:$E$222,MATCH(G31&amp;D31,View!$B$86:$B$222&amp;View!$C$86:$C$222,0)),"")</f>
        <v>DT 56</v>
      </c>
      <c r="J31" s="290" t="str">
        <f t="array" ref="J31">IFERROR(INDEX(View!$F$86:$F$222,MATCH(G31&amp;D31,View!$B$86:$B$222&amp;View!$C$86:$C$222,0)),"")</f>
        <v>FMX 460</v>
      </c>
      <c r="K31" s="290" t="str">
        <f t="array" aca="1" ref="K31" ca="1">IFERROR(INDEX(View!$G$86:$G$222,MATCH(G31&amp;D31,View!$B$86:$B$222&amp;View!$C$86:$C$222,0)),"")</f>
        <v>RFU</v>
      </c>
      <c r="L31" s="291"/>
      <c r="M31" s="596"/>
      <c r="N31" s="597"/>
      <c r="O31" s="376"/>
      <c r="P31" s="369"/>
      <c r="Q31" s="68"/>
      <c r="R31" s="68"/>
      <c r="S31" s="68"/>
      <c r="T31" s="68"/>
      <c r="U31" s="68"/>
      <c r="V31" s="68"/>
      <c r="W31" s="68"/>
      <c r="X31" s="68"/>
      <c r="Y31" s="68"/>
      <c r="Z31" s="68"/>
    </row>
    <row r="32" spans="1:26" ht="14.25" customHeight="1">
      <c r="A32" s="68"/>
      <c r="B32" s="68"/>
      <c r="C32" s="369"/>
      <c r="D32" s="375" t="b">
        <v>1</v>
      </c>
      <c r="E32" s="291"/>
      <c r="F32" s="291"/>
      <c r="G32" s="291">
        <f t="shared" si="0"/>
        <v>27</v>
      </c>
      <c r="H32" s="290" t="str">
        <f t="array" ref="H32">IFERROR(INDEX(View!$D$86:$D$222,MATCH(G32&amp;D32,View!$B$86:$B$222&amp;View!$C$86:$C$222,0)),"")</f>
        <v>COAL</v>
      </c>
      <c r="I32" s="290" t="str">
        <f t="array" ref="I32">IFERROR(INDEX(View!$E$86:$E$222,MATCH(G32&amp;D32,View!$B$86:$B$222&amp;View!$C$86:$C$222,0)),"")</f>
        <v>DT 57</v>
      </c>
      <c r="J32" s="290" t="str">
        <f t="array" ref="J32">IFERROR(INDEX(View!$F$86:$F$222,MATCH(G32&amp;D32,View!$B$86:$B$222&amp;View!$C$86:$C$222,0)),"")</f>
        <v>FMX 460</v>
      </c>
      <c r="K32" s="290" t="str">
        <f t="array" aca="1" ref="K32" ca="1">IFERROR(INDEX(View!$G$86:$G$222,MATCH(G32&amp;D32,View!$B$86:$B$222&amp;View!$C$86:$C$222,0)),"")</f>
        <v>RFU</v>
      </c>
      <c r="L32" s="291"/>
      <c r="M32" s="290"/>
      <c r="N32" s="290"/>
      <c r="O32" s="376"/>
      <c r="P32" s="369"/>
      <c r="Q32" s="68"/>
      <c r="R32" s="68"/>
      <c r="S32" s="68"/>
      <c r="T32" s="68"/>
      <c r="U32" s="68"/>
      <c r="V32" s="68"/>
      <c r="W32" s="68"/>
      <c r="X32" s="68"/>
      <c r="Y32" s="68"/>
      <c r="Z32" s="68"/>
    </row>
    <row r="33" spans="1:26" ht="14.25" customHeight="1">
      <c r="A33" s="68"/>
      <c r="B33" s="68"/>
      <c r="C33" s="369"/>
      <c r="D33" s="375" t="b">
        <v>1</v>
      </c>
      <c r="E33" s="291"/>
      <c r="F33" s="291"/>
      <c r="G33" s="291">
        <f t="shared" si="0"/>
        <v>28</v>
      </c>
      <c r="H33" s="290" t="str">
        <f t="array" ref="H33">IFERROR(INDEX(View!$D$86:$D$222,MATCH(G33&amp;D33,View!$B$86:$B$222&amp;View!$C$86:$C$222,0)),"")</f>
        <v>COAL</v>
      </c>
      <c r="I33" s="290" t="str">
        <f t="array" ref="I33">IFERROR(INDEX(View!$E$86:$E$222,MATCH(G33&amp;D33,View!$B$86:$B$222&amp;View!$C$86:$C$222,0)),"")</f>
        <v>DT 58</v>
      </c>
      <c r="J33" s="290" t="str">
        <f t="array" ref="J33">IFERROR(INDEX(View!$F$86:$F$222,MATCH(G33&amp;D33,View!$B$86:$B$222&amp;View!$C$86:$C$222,0)),"")</f>
        <v>FMX 460</v>
      </c>
      <c r="K33" s="290" t="str">
        <f t="array" aca="1" ref="K33" ca="1">IFERROR(INDEX(View!$G$86:$G$222,MATCH(G33&amp;D33,View!$B$86:$B$222&amp;View!$C$86:$C$222,0)),"")</f>
        <v>RFU</v>
      </c>
      <c r="L33" s="291"/>
      <c r="M33" s="290"/>
      <c r="N33" s="290"/>
      <c r="O33" s="376"/>
      <c r="P33" s="369"/>
      <c r="Q33" s="68"/>
      <c r="R33" s="68"/>
      <c r="S33" s="68"/>
      <c r="T33" s="68"/>
      <c r="U33" s="68"/>
      <c r="V33" s="68"/>
      <c r="W33" s="68"/>
      <c r="X33" s="68"/>
      <c r="Y33" s="68"/>
      <c r="Z33" s="68"/>
    </row>
    <row r="34" spans="1:26" ht="14.25" customHeight="1">
      <c r="A34" s="68"/>
      <c r="B34" s="68"/>
      <c r="C34" s="369"/>
      <c r="D34" s="375" t="b">
        <v>1</v>
      </c>
      <c r="E34" s="291"/>
      <c r="F34" s="291"/>
      <c r="G34" s="291">
        <f t="shared" si="0"/>
        <v>29</v>
      </c>
      <c r="H34" s="290" t="str">
        <f t="array" ref="H34">IFERROR(INDEX(View!$D$86:$D$222,MATCH(G34&amp;D34,View!$B$86:$B$222&amp;View!$C$86:$C$222,0)),"")</f>
        <v>COAL</v>
      </c>
      <c r="I34" s="290" t="str">
        <f t="array" ref="I34">IFERROR(INDEX(View!$E$86:$E$222,MATCH(G34&amp;D34,View!$B$86:$B$222&amp;View!$C$86:$C$222,0)),"")</f>
        <v>DT 59</v>
      </c>
      <c r="J34" s="290" t="str">
        <f t="array" ref="J34">IFERROR(INDEX(View!$F$86:$F$222,MATCH(G34&amp;D34,View!$B$86:$B$222&amp;View!$C$86:$C$222,0)),"")</f>
        <v>FMX 460</v>
      </c>
      <c r="K34" s="290" t="str">
        <f t="array" aca="1" ref="K34" ca="1">IFERROR(INDEX(View!$G$86:$G$222,MATCH(G34&amp;D34,View!$B$86:$B$222&amp;View!$C$86:$C$222,0)),"")</f>
        <v>RFU</v>
      </c>
      <c r="L34" s="291"/>
      <c r="M34" s="290"/>
      <c r="N34" s="290"/>
      <c r="O34" s="376"/>
      <c r="P34" s="369"/>
      <c r="Q34" s="68"/>
      <c r="R34" s="68"/>
      <c r="S34" s="68"/>
      <c r="T34" s="68"/>
      <c r="U34" s="68"/>
      <c r="V34" s="68"/>
      <c r="W34" s="68"/>
      <c r="X34" s="68"/>
      <c r="Y34" s="68"/>
      <c r="Z34" s="68"/>
    </row>
    <row r="35" spans="1:26" ht="14.25" customHeight="1">
      <c r="A35" s="68"/>
      <c r="B35" s="68"/>
      <c r="C35" s="369"/>
      <c r="D35" s="375" t="b">
        <v>1</v>
      </c>
      <c r="E35" s="291"/>
      <c r="F35" s="291"/>
      <c r="G35" s="291">
        <f t="shared" si="0"/>
        <v>30</v>
      </c>
      <c r="H35" s="290" t="str">
        <f t="array" ref="H35">IFERROR(INDEX(View!$D$86:$D$222,MATCH(G35&amp;D35,View!$B$86:$B$222&amp;View!$C$86:$C$222,0)),"")</f>
        <v>COAL</v>
      </c>
      <c r="I35" s="290" t="str">
        <f t="array" ref="I35">IFERROR(INDEX(View!$E$86:$E$222,MATCH(G35&amp;D35,View!$B$86:$B$222&amp;View!$C$86:$C$222,0)),"")</f>
        <v>DT 60</v>
      </c>
      <c r="J35" s="290" t="str">
        <f t="array" ref="J35">IFERROR(INDEX(View!$F$86:$F$222,MATCH(G35&amp;D35,View!$B$86:$B$222&amp;View!$C$86:$C$222,0)),"")</f>
        <v>FMX 460</v>
      </c>
      <c r="K35" s="290" t="str">
        <f t="array" aca="1" ref="K35" ca="1">IFERROR(INDEX(View!$G$86:$G$222,MATCH(G35&amp;D35,View!$B$86:$B$222&amp;View!$C$86:$C$222,0)),"")</f>
        <v>RFU</v>
      </c>
      <c r="L35" s="291"/>
      <c r="M35" s="290"/>
      <c r="N35" s="290"/>
      <c r="O35" s="376"/>
      <c r="P35" s="369"/>
      <c r="Q35" s="68"/>
      <c r="R35" s="68"/>
      <c r="S35" s="68"/>
      <c r="T35" s="68"/>
      <c r="U35" s="68"/>
      <c r="V35" s="68"/>
      <c r="W35" s="68"/>
      <c r="X35" s="68"/>
      <c r="Y35" s="68"/>
      <c r="Z35" s="68"/>
    </row>
    <row r="36" spans="1:26" ht="14.25" customHeight="1">
      <c r="A36" s="68"/>
      <c r="B36" s="68"/>
      <c r="C36" s="369"/>
      <c r="D36" s="375" t="b">
        <v>1</v>
      </c>
      <c r="E36" s="291"/>
      <c r="F36" s="291"/>
      <c r="G36" s="291">
        <f t="shared" si="0"/>
        <v>31</v>
      </c>
      <c r="H36" s="290" t="str">
        <f t="array" ref="H36">IFERROR(INDEX(View!$D$86:$D$222,MATCH(G36&amp;D36,View!$B$86:$B$222&amp;View!$C$86:$C$222,0)),"")</f>
        <v>COAL</v>
      </c>
      <c r="I36" s="290" t="str">
        <f t="array" ref="I36">IFERROR(INDEX(View!$E$86:$E$222,MATCH(G36&amp;D36,View!$B$86:$B$222&amp;View!$C$86:$C$222,0)),"")</f>
        <v>DT 61</v>
      </c>
      <c r="J36" s="290" t="str">
        <f t="array" ref="J36">IFERROR(INDEX(View!$F$86:$F$222,MATCH(G36&amp;D36,View!$B$86:$B$222&amp;View!$C$86:$C$222,0)),"")</f>
        <v>FMX 460</v>
      </c>
      <c r="K36" s="290" t="str">
        <f t="array" aca="1" ref="K36" ca="1">IFERROR(INDEX(View!$G$86:$G$222,MATCH(G36&amp;D36,View!$B$86:$B$222&amp;View!$C$86:$C$222,0)),"")</f>
        <v>RFU</v>
      </c>
      <c r="L36" s="291"/>
      <c r="M36" s="290"/>
      <c r="N36" s="290"/>
      <c r="O36" s="376"/>
      <c r="P36" s="369"/>
      <c r="Q36" s="68"/>
      <c r="R36" s="68"/>
      <c r="S36" s="68"/>
      <c r="T36" s="68"/>
      <c r="U36" s="68"/>
      <c r="V36" s="68"/>
      <c r="W36" s="68"/>
      <c r="X36" s="68"/>
      <c r="Y36" s="68"/>
      <c r="Z36" s="68"/>
    </row>
    <row r="37" spans="1:26" ht="14.25" customHeight="1">
      <c r="A37" s="68"/>
      <c r="B37" s="68"/>
      <c r="C37" s="369"/>
      <c r="D37" s="375" t="b">
        <v>1</v>
      </c>
      <c r="E37" s="291"/>
      <c r="F37" s="291"/>
      <c r="G37" s="291">
        <f t="shared" si="0"/>
        <v>32</v>
      </c>
      <c r="H37" s="290" t="str">
        <f t="array" ref="H37">IFERROR(INDEX(View!$D$86:$D$222,MATCH(G37&amp;D37,View!$B$86:$B$222&amp;View!$C$86:$C$222,0)),"")</f>
        <v>COAL</v>
      </c>
      <c r="I37" s="290" t="str">
        <f t="array" ref="I37">IFERROR(INDEX(View!$E$86:$E$222,MATCH(G37&amp;D37,View!$B$86:$B$222&amp;View!$C$86:$C$222,0)),"")</f>
        <v>DT 62</v>
      </c>
      <c r="J37" s="290" t="str">
        <f t="array" ref="J37">IFERROR(INDEX(View!$F$86:$F$222,MATCH(G37&amp;D37,View!$B$86:$B$222&amp;View!$C$86:$C$222,0)),"")</f>
        <v>FMX 460</v>
      </c>
      <c r="K37" s="290" t="str">
        <f t="array" aca="1" ref="K37" ca="1">IFERROR(INDEX(View!$G$86:$G$222,MATCH(G37&amp;D37,View!$B$86:$B$222&amp;View!$C$86:$C$222,0)),"")</f>
        <v>RFU</v>
      </c>
      <c r="L37" s="291"/>
      <c r="M37" s="290"/>
      <c r="N37" s="290"/>
      <c r="O37" s="376"/>
      <c r="P37" s="369"/>
      <c r="Q37" s="68"/>
      <c r="R37" s="68"/>
      <c r="S37" s="68"/>
      <c r="T37" s="68"/>
      <c r="U37" s="68"/>
      <c r="V37" s="68"/>
      <c r="W37" s="68"/>
      <c r="X37" s="68"/>
      <c r="Y37" s="68"/>
      <c r="Z37" s="68"/>
    </row>
    <row r="38" spans="1:26" ht="14.25" customHeight="1">
      <c r="A38" s="68"/>
      <c r="B38" s="68"/>
      <c r="C38" s="369"/>
      <c r="D38" s="375" t="b">
        <v>1</v>
      </c>
      <c r="E38" s="291"/>
      <c r="F38" s="291"/>
      <c r="G38" s="291">
        <f t="shared" si="0"/>
        <v>33</v>
      </c>
      <c r="H38" s="290" t="str">
        <f t="array" ref="H38">IFERROR(INDEX(View!$D$86:$D$222,MATCH(G38&amp;D38,View!$B$86:$B$222&amp;View!$C$86:$C$222,0)),"")</f>
        <v>COAL</v>
      </c>
      <c r="I38" s="290" t="str">
        <f t="array" ref="I38">IFERROR(INDEX(View!$E$86:$E$222,MATCH(G38&amp;D38,View!$B$86:$B$222&amp;View!$C$86:$C$222,0)),"")</f>
        <v>DT 63</v>
      </c>
      <c r="J38" s="290" t="str">
        <f t="array" ref="J38">IFERROR(INDEX(View!$F$86:$F$222,MATCH(G38&amp;D38,View!$B$86:$B$222&amp;View!$C$86:$C$222,0)),"")</f>
        <v>FMX 460</v>
      </c>
      <c r="K38" s="290" t="str">
        <f t="array" aca="1" ref="K38" ca="1">IFERROR(INDEX(View!$G$86:$G$222,MATCH(G38&amp;D38,View!$B$86:$B$222&amp;View!$C$86:$C$222,0)),"")</f>
        <v>RFU</v>
      </c>
      <c r="L38" s="291"/>
      <c r="M38" s="290"/>
      <c r="N38" s="290"/>
      <c r="O38" s="376"/>
      <c r="P38" s="369"/>
      <c r="Q38" s="68"/>
      <c r="R38" s="68"/>
      <c r="S38" s="68"/>
      <c r="T38" s="68"/>
      <c r="U38" s="68"/>
      <c r="V38" s="68"/>
      <c r="W38" s="68"/>
      <c r="X38" s="68"/>
      <c r="Y38" s="68"/>
      <c r="Z38" s="68"/>
    </row>
    <row r="39" spans="1:26" ht="14.25" customHeight="1">
      <c r="A39" s="68"/>
      <c r="B39" s="68"/>
      <c r="C39" s="369"/>
      <c r="D39" s="375" t="b">
        <v>1</v>
      </c>
      <c r="E39" s="291"/>
      <c r="F39" s="291"/>
      <c r="G39" s="291">
        <f t="shared" si="0"/>
        <v>34</v>
      </c>
      <c r="H39" s="290" t="str">
        <f t="array" ref="H39">IFERROR(INDEX(View!$D$86:$D$222,MATCH(G39&amp;D39,View!$B$86:$B$222&amp;View!$C$86:$C$222,0)),"")</f>
        <v>COAL</v>
      </c>
      <c r="I39" s="290" t="str">
        <f t="array" ref="I39">IFERROR(INDEX(View!$E$86:$E$222,MATCH(G39&amp;D39,View!$B$86:$B$222&amp;View!$C$86:$C$222,0)),"")</f>
        <v>DT 64</v>
      </c>
      <c r="J39" s="290" t="str">
        <f t="array" ref="J39">IFERROR(INDEX(View!$F$86:$F$222,MATCH(G39&amp;D39,View!$B$86:$B$222&amp;View!$C$86:$C$222,0)),"")</f>
        <v>FMX 460</v>
      </c>
      <c r="K39" s="290" t="str">
        <f t="array" aca="1" ref="K39" ca="1">IFERROR(INDEX(View!$G$86:$G$222,MATCH(G39&amp;D39,View!$B$86:$B$222&amp;View!$C$86:$C$222,0)),"")</f>
        <v>RFU</v>
      </c>
      <c r="L39" s="291"/>
      <c r="M39" s="290"/>
      <c r="N39" s="290"/>
      <c r="O39" s="376"/>
      <c r="P39" s="369"/>
      <c r="Q39" s="68"/>
      <c r="R39" s="68"/>
      <c r="S39" s="68"/>
      <c r="T39" s="68"/>
      <c r="U39" s="68"/>
      <c r="V39" s="68"/>
      <c r="W39" s="68"/>
      <c r="X39" s="68"/>
      <c r="Y39" s="68"/>
      <c r="Z39" s="68"/>
    </row>
    <row r="40" spans="1:26" ht="14.25" customHeight="1">
      <c r="A40" s="68"/>
      <c r="B40" s="68"/>
      <c r="C40" s="369"/>
      <c r="D40" s="375" t="b">
        <v>1</v>
      </c>
      <c r="E40" s="291"/>
      <c r="F40" s="291"/>
      <c r="G40" s="291">
        <f t="shared" si="0"/>
        <v>35</v>
      </c>
      <c r="H40" s="290" t="str">
        <f t="array" ref="H40">IFERROR(INDEX(View!$D$86:$D$222,MATCH(G40&amp;D40,View!$B$86:$B$222&amp;View!$C$86:$C$222,0)),"")</f>
        <v>COAL</v>
      </c>
      <c r="I40" s="290" t="str">
        <f t="array" ref="I40">IFERROR(INDEX(View!$E$86:$E$222,MATCH(G40&amp;D40,View!$B$86:$B$222&amp;View!$C$86:$C$222,0)),"")</f>
        <v>DT 65</v>
      </c>
      <c r="J40" s="290" t="str">
        <f t="array" ref="J40">IFERROR(INDEX(View!$F$86:$F$222,MATCH(G40&amp;D40,View!$B$86:$B$222&amp;View!$C$86:$C$222,0)),"")</f>
        <v>FMX 460</v>
      </c>
      <c r="K40" s="290" t="str">
        <f t="array" aca="1" ref="K40" ca="1">IFERROR(INDEX(View!$G$86:$G$222,MATCH(G40&amp;D40,View!$B$86:$B$222&amp;View!$C$86:$C$222,0)),"")</f>
        <v>RFU</v>
      </c>
      <c r="L40" s="291"/>
      <c r="M40" s="290"/>
      <c r="N40" s="290"/>
      <c r="O40" s="376"/>
      <c r="P40" s="369"/>
      <c r="Q40" s="68"/>
      <c r="R40" s="68"/>
      <c r="S40" s="68"/>
      <c r="T40" s="68"/>
      <c r="U40" s="68"/>
      <c r="V40" s="68"/>
      <c r="W40" s="68"/>
      <c r="X40" s="68"/>
      <c r="Y40" s="68"/>
      <c r="Z40" s="68"/>
    </row>
    <row r="41" spans="1:26" ht="14.25" customHeight="1">
      <c r="A41" s="68"/>
      <c r="B41" s="68"/>
      <c r="C41" s="369"/>
      <c r="D41" s="375" t="b">
        <v>1</v>
      </c>
      <c r="E41" s="291"/>
      <c r="F41" s="291"/>
      <c r="G41" s="291">
        <f t="shared" si="0"/>
        <v>36</v>
      </c>
      <c r="H41" s="290" t="str">
        <f t="array" ref="H41">IFERROR(INDEX(View!$D$86:$D$222,MATCH(G41&amp;D41,View!$B$86:$B$222&amp;View!$C$86:$C$222,0)),"")</f>
        <v>COAL</v>
      </c>
      <c r="I41" s="290" t="str">
        <f t="array" ref="I41">IFERROR(INDEX(View!$E$86:$E$222,MATCH(G41&amp;D41,View!$B$86:$B$222&amp;View!$C$86:$C$222,0)),"")</f>
        <v>DT 66</v>
      </c>
      <c r="J41" s="290" t="str">
        <f t="array" ref="J41">IFERROR(INDEX(View!$F$86:$F$222,MATCH(G41&amp;D41,View!$B$86:$B$222&amp;View!$C$86:$C$222,0)),"")</f>
        <v>FMX 460</v>
      </c>
      <c r="K41" s="290" t="str">
        <f t="array" aca="1" ref="K41" ca="1">IFERROR(INDEX(View!$G$86:$G$222,MATCH(G41&amp;D41,View!$B$86:$B$222&amp;View!$C$86:$C$222,0)),"")</f>
        <v>RFU</v>
      </c>
      <c r="L41" s="291"/>
      <c r="M41" s="290"/>
      <c r="N41" s="290"/>
      <c r="O41" s="376"/>
      <c r="P41" s="369"/>
      <c r="Q41" s="68"/>
      <c r="R41" s="68"/>
      <c r="S41" s="68"/>
      <c r="T41" s="68"/>
      <c r="U41" s="68"/>
      <c r="V41" s="68"/>
      <c r="W41" s="68"/>
      <c r="X41" s="68"/>
      <c r="Y41" s="68"/>
      <c r="Z41" s="68"/>
    </row>
    <row r="42" spans="1:26" ht="14.25" customHeight="1">
      <c r="A42" s="68"/>
      <c r="B42" s="68"/>
      <c r="C42" s="369"/>
      <c r="D42" s="375" t="b">
        <v>1</v>
      </c>
      <c r="E42" s="291"/>
      <c r="F42" s="291"/>
      <c r="G42" s="291">
        <f t="shared" si="0"/>
        <v>37</v>
      </c>
      <c r="H42" s="290" t="str">
        <f t="array" ref="H42">IFERROR(INDEX(View!$D$86:$D$222,MATCH(G42&amp;D42,View!$B$86:$B$222&amp;View!$C$86:$C$222,0)),"")</f>
        <v>COAL</v>
      </c>
      <c r="I42" s="290" t="str">
        <f t="array" ref="I42">IFERROR(INDEX(View!$E$86:$E$222,MATCH(G42&amp;D42,View!$B$86:$B$222&amp;View!$C$86:$C$222,0)),"")</f>
        <v>DT 67</v>
      </c>
      <c r="J42" s="290" t="str">
        <f t="array" ref="J42">IFERROR(INDEX(View!$F$86:$F$222,MATCH(G42&amp;D42,View!$B$86:$B$222&amp;View!$C$86:$C$222,0)),"")</f>
        <v>FMX 460</v>
      </c>
      <c r="K42" s="290" t="str">
        <f t="array" aca="1" ref="K42" ca="1">IFERROR(INDEX(View!$G$86:$G$222,MATCH(G42&amp;D42,View!$B$86:$B$222&amp;View!$C$86:$C$222,0)),"")</f>
        <v>RFU</v>
      </c>
      <c r="L42" s="291"/>
      <c r="M42" s="290"/>
      <c r="N42" s="290"/>
      <c r="O42" s="376"/>
      <c r="P42" s="369"/>
      <c r="Q42" s="68"/>
      <c r="R42" s="68"/>
      <c r="S42" s="68"/>
      <c r="T42" s="68"/>
      <c r="U42" s="68"/>
      <c r="V42" s="68"/>
      <c r="W42" s="68"/>
      <c r="X42" s="68"/>
      <c r="Y42" s="68"/>
      <c r="Z42" s="68"/>
    </row>
    <row r="43" spans="1:26" ht="14.25" customHeight="1">
      <c r="A43" s="68"/>
      <c r="B43" s="68"/>
      <c r="C43" s="369"/>
      <c r="D43" s="375" t="b">
        <v>1</v>
      </c>
      <c r="E43" s="291"/>
      <c r="F43" s="291"/>
      <c r="G43" s="291">
        <f t="shared" si="0"/>
        <v>38</v>
      </c>
      <c r="H43" s="290" t="str">
        <f t="array" ref="H43">IFERROR(INDEX(View!$D$86:$D$222,MATCH(G43&amp;D43,View!$B$86:$B$222&amp;View!$C$86:$C$222,0)),"")</f>
        <v>COAL</v>
      </c>
      <c r="I43" s="290" t="str">
        <f t="array" ref="I43">IFERROR(INDEX(View!$E$86:$E$222,MATCH(G43&amp;D43,View!$B$86:$B$222&amp;View!$C$86:$C$222,0)),"")</f>
        <v>DT 68</v>
      </c>
      <c r="J43" s="290" t="str">
        <f t="array" ref="J43">IFERROR(INDEX(View!$F$86:$F$222,MATCH(G43&amp;D43,View!$B$86:$B$222&amp;View!$C$86:$C$222,0)),"")</f>
        <v>FMX 460</v>
      </c>
      <c r="K43" s="290" t="str">
        <f t="array" aca="1" ref="K43" ca="1">IFERROR(INDEX(View!$G$86:$G$222,MATCH(G43&amp;D43,View!$B$86:$B$222&amp;View!$C$86:$C$222,0)),"")</f>
        <v>RFU</v>
      </c>
      <c r="L43" s="291"/>
      <c r="M43" s="290"/>
      <c r="N43" s="290"/>
      <c r="O43" s="376"/>
      <c r="P43" s="369"/>
      <c r="Q43" s="68"/>
      <c r="R43" s="68"/>
      <c r="S43" s="68"/>
      <c r="T43" s="68"/>
      <c r="U43" s="68"/>
      <c r="V43" s="68"/>
      <c r="W43" s="68"/>
      <c r="X43" s="68"/>
      <c r="Y43" s="68"/>
      <c r="Z43" s="68"/>
    </row>
    <row r="44" spans="1:26" ht="14.25" customHeight="1">
      <c r="A44" s="68"/>
      <c r="B44" s="68"/>
      <c r="C44" s="369"/>
      <c r="D44" s="375" t="b">
        <v>1</v>
      </c>
      <c r="E44" s="291"/>
      <c r="F44" s="291"/>
      <c r="G44" s="291">
        <f t="shared" si="0"/>
        <v>39</v>
      </c>
      <c r="H44" s="290" t="str">
        <f t="array" ref="H44">IFERROR(INDEX(View!$D$86:$D$222,MATCH(G44&amp;D44,View!$B$86:$B$222&amp;View!$C$86:$C$222,0)),"")</f>
        <v>COAL</v>
      </c>
      <c r="I44" s="290" t="str">
        <f t="array" ref="I44">IFERROR(INDEX(View!$E$86:$E$222,MATCH(G44&amp;D44,View!$B$86:$B$222&amp;View!$C$86:$C$222,0)),"")</f>
        <v>DT 69</v>
      </c>
      <c r="J44" s="290" t="str">
        <f t="array" ref="J44">IFERROR(INDEX(View!$F$86:$F$222,MATCH(G44&amp;D44,View!$B$86:$B$222&amp;View!$C$86:$C$222,0)),"")</f>
        <v>FMX 460</v>
      </c>
      <c r="K44" s="290" t="str">
        <f t="array" aca="1" ref="K44" ca="1">IFERROR(INDEX(View!$G$86:$G$222,MATCH(G44&amp;D44,View!$B$86:$B$222&amp;View!$C$86:$C$222,0)),"")</f>
        <v>RFU</v>
      </c>
      <c r="L44" s="291"/>
      <c r="M44" s="290"/>
      <c r="N44" s="290"/>
      <c r="O44" s="376"/>
      <c r="P44" s="369"/>
      <c r="Q44" s="68"/>
      <c r="R44" s="68"/>
      <c r="S44" s="68"/>
      <c r="T44" s="68"/>
      <c r="U44" s="68"/>
      <c r="V44" s="68"/>
      <c r="W44" s="68"/>
      <c r="X44" s="68"/>
      <c r="Y44" s="68"/>
      <c r="Z44" s="68"/>
    </row>
    <row r="45" spans="1:26" ht="14.25" customHeight="1">
      <c r="A45" s="68"/>
      <c r="B45" s="68"/>
      <c r="C45" s="369"/>
      <c r="D45" s="375" t="b">
        <v>1</v>
      </c>
      <c r="E45" s="291"/>
      <c r="F45" s="291"/>
      <c r="G45" s="291">
        <f t="shared" si="0"/>
        <v>40</v>
      </c>
      <c r="H45" s="290" t="str">
        <f t="array" ref="H45">IFERROR(INDEX(View!$D$86:$D$222,MATCH(G45&amp;D45,View!$B$86:$B$222&amp;View!$C$86:$C$222,0)),"")</f>
        <v>COAL</v>
      </c>
      <c r="I45" s="290" t="str">
        <f t="array" ref="I45">IFERROR(INDEX(View!$E$86:$E$222,MATCH(G45&amp;D45,View!$B$86:$B$222&amp;View!$C$86:$C$222,0)),"")</f>
        <v>DT 70</v>
      </c>
      <c r="J45" s="290" t="str">
        <f t="array" ref="J45">IFERROR(INDEX(View!$F$86:$F$222,MATCH(G45&amp;D45,View!$B$86:$B$222&amp;View!$C$86:$C$222,0)),"")</f>
        <v>FMX 460</v>
      </c>
      <c r="K45" s="290" t="str">
        <f t="array" aca="1" ref="K45" ca="1">IFERROR(INDEX(View!$G$86:$G$222,MATCH(G45&amp;D45,View!$B$86:$B$222&amp;View!$C$86:$C$222,0)),"")</f>
        <v>RFU</v>
      </c>
      <c r="L45" s="291"/>
      <c r="M45" s="290"/>
      <c r="N45" s="290"/>
      <c r="O45" s="376"/>
      <c r="P45" s="369"/>
      <c r="Q45" s="68"/>
      <c r="R45" s="68"/>
      <c r="S45" s="68"/>
      <c r="T45" s="68"/>
      <c r="U45" s="68"/>
      <c r="V45" s="68"/>
      <c r="W45" s="68"/>
      <c r="X45" s="68"/>
      <c r="Y45" s="68"/>
      <c r="Z45" s="68"/>
    </row>
    <row r="46" spans="1:26" ht="14.25" customHeight="1">
      <c r="A46" s="68"/>
      <c r="B46" s="68"/>
      <c r="C46" s="369"/>
      <c r="D46" s="375" t="b">
        <v>1</v>
      </c>
      <c r="E46" s="291"/>
      <c r="F46" s="291"/>
      <c r="G46" s="291">
        <f t="shared" si="0"/>
        <v>41</v>
      </c>
      <c r="H46" s="290" t="str">
        <f t="array" ref="H46">IFERROR(INDEX(View!$D$86:$D$222,MATCH(G46&amp;D46,View!$B$86:$B$222&amp;View!$C$86:$C$222,0)),"")</f>
        <v>COAL</v>
      </c>
      <c r="I46" s="290" t="str">
        <f t="array" ref="I46">IFERROR(INDEX(View!$E$86:$E$222,MATCH(G46&amp;D46,View!$B$86:$B$222&amp;View!$C$86:$C$222,0)),"")</f>
        <v>DT 71</v>
      </c>
      <c r="J46" s="290" t="str">
        <f t="array" ref="J46">IFERROR(INDEX(View!$F$86:$F$222,MATCH(G46&amp;D46,View!$B$86:$B$222&amp;View!$C$86:$C$222,0)),"")</f>
        <v>FMX 460</v>
      </c>
      <c r="K46" s="290" t="str">
        <f t="array" aca="1" ref="K46" ca="1">IFERROR(INDEX(View!$G$86:$G$222,MATCH(G46&amp;D46,View!$B$86:$B$222&amp;View!$C$86:$C$222,0)),"")</f>
        <v>RFU</v>
      </c>
      <c r="L46" s="291"/>
      <c r="M46" s="290"/>
      <c r="N46" s="290"/>
      <c r="O46" s="376"/>
      <c r="P46" s="369"/>
      <c r="Q46" s="68"/>
      <c r="R46" s="68"/>
      <c r="S46" s="68"/>
      <c r="T46" s="68"/>
      <c r="U46" s="68"/>
      <c r="V46" s="68"/>
      <c r="W46" s="68"/>
      <c r="X46" s="68"/>
      <c r="Y46" s="68"/>
      <c r="Z46" s="68"/>
    </row>
    <row r="47" spans="1:26" ht="14.25" customHeight="1">
      <c r="A47" s="68"/>
      <c r="B47" s="68"/>
      <c r="C47" s="369"/>
      <c r="D47" s="375" t="b">
        <v>1</v>
      </c>
      <c r="E47" s="291"/>
      <c r="F47" s="291"/>
      <c r="G47" s="291">
        <f t="shared" si="0"/>
        <v>42</v>
      </c>
      <c r="H47" s="290" t="str">
        <f t="array" ref="H47">IFERROR(INDEX(View!$D$86:$D$222,MATCH(G47&amp;D47,View!$B$86:$B$222&amp;View!$C$86:$C$222,0)),"")</f>
        <v>COAL</v>
      </c>
      <c r="I47" s="290" t="str">
        <f t="array" ref="I47">IFERROR(INDEX(View!$E$86:$E$222,MATCH(G47&amp;D47,View!$B$86:$B$222&amp;View!$C$86:$C$222,0)),"")</f>
        <v>DT 72</v>
      </c>
      <c r="J47" s="290" t="str">
        <f t="array" ref="J47">IFERROR(INDEX(View!$F$86:$F$222,MATCH(G47&amp;D47,View!$B$86:$B$222&amp;View!$C$86:$C$222,0)),"")</f>
        <v>FMX 460</v>
      </c>
      <c r="K47" s="290" t="str">
        <f t="array" aca="1" ref="K47" ca="1">IFERROR(INDEX(View!$G$86:$G$222,MATCH(G47&amp;D47,View!$B$86:$B$222&amp;View!$C$86:$C$222,0)),"")</f>
        <v>RFU</v>
      </c>
      <c r="L47" s="291"/>
      <c r="M47" s="290"/>
      <c r="N47" s="290"/>
      <c r="O47" s="376"/>
      <c r="P47" s="369"/>
      <c r="Q47" s="68"/>
      <c r="R47" s="68"/>
      <c r="S47" s="68"/>
      <c r="T47" s="68"/>
      <c r="U47" s="68"/>
      <c r="V47" s="68"/>
      <c r="W47" s="68"/>
      <c r="X47" s="68"/>
      <c r="Y47" s="68"/>
      <c r="Z47" s="68"/>
    </row>
    <row r="48" spans="1:26" ht="14.25" customHeight="1">
      <c r="A48" s="68"/>
      <c r="B48" s="68"/>
      <c r="C48" s="369"/>
      <c r="D48" s="375" t="b">
        <v>1</v>
      </c>
      <c r="E48" s="291"/>
      <c r="F48" s="291"/>
      <c r="G48" s="291">
        <f t="shared" si="0"/>
        <v>43</v>
      </c>
      <c r="H48" s="290" t="str">
        <f t="array" ref="H48">IFERROR(INDEX(View!$D$86:$D$222,MATCH(G48&amp;D48,View!$B$86:$B$222&amp;View!$C$86:$C$222,0)),"")</f>
        <v>COAL</v>
      </c>
      <c r="I48" s="290" t="str">
        <f t="array" ref="I48">IFERROR(INDEX(View!$E$86:$E$222,MATCH(G48&amp;D48,View!$B$86:$B$222&amp;View!$C$86:$C$222,0)),"")</f>
        <v>DT 73</v>
      </c>
      <c r="J48" s="290" t="str">
        <f t="array" ref="J48">IFERROR(INDEX(View!$F$86:$F$222,MATCH(G48&amp;D48,View!$B$86:$B$222&amp;View!$C$86:$C$222,0)),"")</f>
        <v>FMX 460</v>
      </c>
      <c r="K48" s="290" t="str">
        <f t="array" aca="1" ref="K48" ca="1">IFERROR(INDEX(View!$G$86:$G$222,MATCH(G48&amp;D48,View!$B$86:$B$222&amp;View!$C$86:$C$222,0)),"")</f>
        <v>RFU</v>
      </c>
      <c r="L48" s="291"/>
      <c r="M48" s="290"/>
      <c r="N48" s="290"/>
      <c r="O48" s="376"/>
      <c r="P48" s="369"/>
      <c r="Q48" s="68"/>
      <c r="R48" s="68"/>
      <c r="S48" s="68"/>
      <c r="T48" s="68"/>
      <c r="U48" s="68"/>
      <c r="V48" s="68"/>
      <c r="W48" s="68"/>
      <c r="X48" s="68"/>
      <c r="Y48" s="68"/>
      <c r="Z48" s="68"/>
    </row>
    <row r="49" spans="1:26" ht="14.25" customHeight="1">
      <c r="A49" s="68"/>
      <c r="B49" s="68"/>
      <c r="C49" s="369"/>
      <c r="D49" s="375" t="b">
        <v>1</v>
      </c>
      <c r="E49" s="291"/>
      <c r="F49" s="291"/>
      <c r="G49" s="291">
        <f t="shared" si="0"/>
        <v>44</v>
      </c>
      <c r="H49" s="290" t="str">
        <f t="array" ref="H49">IFERROR(INDEX(View!$D$86:$D$222,MATCH(G49&amp;D49,View!$B$86:$B$222&amp;View!$C$86:$C$222,0)),"")</f>
        <v>COAL</v>
      </c>
      <c r="I49" s="290" t="str">
        <f t="array" ref="I49">IFERROR(INDEX(View!$E$86:$E$222,MATCH(G49&amp;D49,View!$B$86:$B$222&amp;View!$C$86:$C$222,0)),"")</f>
        <v>DT 74</v>
      </c>
      <c r="J49" s="290" t="str">
        <f t="array" ref="J49">IFERROR(INDEX(View!$F$86:$F$222,MATCH(G49&amp;D49,View!$B$86:$B$222&amp;View!$C$86:$C$222,0)),"")</f>
        <v>FMX 460</v>
      </c>
      <c r="K49" s="290" t="str">
        <f t="array" aca="1" ref="K49" ca="1">IFERROR(INDEX(View!$G$86:$G$222,MATCH(G49&amp;D49,View!$B$86:$B$222&amp;View!$C$86:$C$222,0)),"")</f>
        <v>RFU</v>
      </c>
      <c r="L49" s="291"/>
      <c r="M49" s="290"/>
      <c r="N49" s="290"/>
      <c r="O49" s="376"/>
      <c r="P49" s="369"/>
      <c r="Q49" s="68"/>
      <c r="R49" s="68"/>
      <c r="S49" s="68"/>
      <c r="T49" s="68"/>
      <c r="U49" s="68"/>
      <c r="V49" s="68"/>
      <c r="W49" s="68"/>
      <c r="X49" s="68"/>
      <c r="Y49" s="68"/>
      <c r="Z49" s="68"/>
    </row>
    <row r="50" spans="1:26" ht="14.25" customHeight="1">
      <c r="A50" s="68"/>
      <c r="B50" s="68"/>
      <c r="C50" s="369"/>
      <c r="D50" s="375" t="b">
        <v>1</v>
      </c>
      <c r="E50" s="291"/>
      <c r="F50" s="291"/>
      <c r="G50" s="291">
        <f t="shared" si="0"/>
        <v>45</v>
      </c>
      <c r="H50" s="290" t="str">
        <f t="array" ref="H50">IFERROR(INDEX(View!$D$86:$D$222,MATCH(G50&amp;D50,View!$B$86:$B$222&amp;View!$C$86:$C$222,0)),"")</f>
        <v>COAL</v>
      </c>
      <c r="I50" s="290" t="str">
        <f t="array" ref="I50">IFERROR(INDEX(View!$E$86:$E$222,MATCH(G50&amp;D50,View!$B$86:$B$222&amp;View!$C$86:$C$222,0)),"")</f>
        <v>DT 75</v>
      </c>
      <c r="J50" s="290" t="str">
        <f t="array" ref="J50">IFERROR(INDEX(View!$F$86:$F$222,MATCH(G50&amp;D50,View!$B$86:$B$222&amp;View!$C$86:$C$222,0)),"")</f>
        <v>FMX 460</v>
      </c>
      <c r="K50" s="290" t="str">
        <f t="array" aca="1" ref="K50" ca="1">IFERROR(INDEX(View!$G$86:$G$222,MATCH(G50&amp;D50,View!$B$86:$B$222&amp;View!$C$86:$C$222,0)),"")</f>
        <v>RFU</v>
      </c>
      <c r="L50" s="291"/>
      <c r="M50" s="290"/>
      <c r="N50" s="290"/>
      <c r="O50" s="376"/>
      <c r="P50" s="369"/>
      <c r="Q50" s="68"/>
      <c r="R50" s="68"/>
      <c r="S50" s="68"/>
      <c r="T50" s="68"/>
      <c r="U50" s="68"/>
      <c r="V50" s="68"/>
      <c r="W50" s="68"/>
      <c r="X50" s="68"/>
      <c r="Y50" s="68"/>
      <c r="Z50" s="68"/>
    </row>
    <row r="51" spans="1:26" ht="14.25" customHeight="1">
      <c r="A51" s="68"/>
      <c r="B51" s="68"/>
      <c r="C51" s="369"/>
      <c r="D51" s="375" t="b">
        <v>1</v>
      </c>
      <c r="E51" s="291"/>
      <c r="F51" s="291"/>
      <c r="G51" s="291">
        <f t="shared" si="0"/>
        <v>46</v>
      </c>
      <c r="H51" s="290" t="str">
        <f t="array" ref="H51">IFERROR(INDEX(View!$D$86:$D$222,MATCH(G51&amp;D51,View!$B$86:$B$222&amp;View!$C$86:$C$222,0)),"")</f>
        <v>COAL</v>
      </c>
      <c r="I51" s="290" t="str">
        <f t="array" ref="I51">IFERROR(INDEX(View!$E$86:$E$222,MATCH(G51&amp;D51,View!$B$86:$B$222&amp;View!$C$86:$C$222,0)),"")</f>
        <v>DT 76</v>
      </c>
      <c r="J51" s="290" t="str">
        <f t="array" ref="J51">IFERROR(INDEX(View!$F$86:$F$222,MATCH(G51&amp;D51,View!$B$86:$B$222&amp;View!$C$86:$C$222,0)),"")</f>
        <v>FMX 460</v>
      </c>
      <c r="K51" s="290" t="str">
        <f t="array" aca="1" ref="K51" ca="1">IFERROR(INDEX(View!$G$86:$G$222,MATCH(G51&amp;D51,View!$B$86:$B$222&amp;View!$C$86:$C$222,0)),"")</f>
        <v>RFU</v>
      </c>
      <c r="L51" s="291"/>
      <c r="M51" s="290"/>
      <c r="N51" s="290"/>
      <c r="O51" s="376"/>
      <c r="P51" s="369"/>
      <c r="Q51" s="68"/>
      <c r="R51" s="68"/>
      <c r="S51" s="68"/>
      <c r="T51" s="68"/>
      <c r="U51" s="68"/>
      <c r="V51" s="68"/>
      <c r="W51" s="68"/>
      <c r="X51" s="68"/>
      <c r="Y51" s="68"/>
      <c r="Z51" s="68"/>
    </row>
    <row r="52" spans="1:26" ht="14.25" customHeight="1">
      <c r="A52" s="68"/>
      <c r="B52" s="68"/>
      <c r="C52" s="369"/>
      <c r="D52" s="375" t="b">
        <v>1</v>
      </c>
      <c r="E52" s="291"/>
      <c r="F52" s="291"/>
      <c r="G52" s="291">
        <f t="shared" si="0"/>
        <v>47</v>
      </c>
      <c r="H52" s="290" t="str">
        <f t="array" ref="H52">IFERROR(INDEX(View!$D$86:$D$222,MATCH(G52&amp;D52,View!$B$86:$B$222&amp;View!$C$86:$C$222,0)),"")</f>
        <v>COAL</v>
      </c>
      <c r="I52" s="290" t="str">
        <f t="array" ref="I52">IFERROR(INDEX(View!$E$86:$E$222,MATCH(G52&amp;D52,View!$B$86:$B$222&amp;View!$C$86:$C$222,0)),"")</f>
        <v>DT 77</v>
      </c>
      <c r="J52" s="290" t="str">
        <f t="array" ref="J52">IFERROR(INDEX(View!$F$86:$F$222,MATCH(G52&amp;D52,View!$B$86:$B$222&amp;View!$C$86:$C$222,0)),"")</f>
        <v>FMX 460</v>
      </c>
      <c r="K52" s="290" t="str">
        <f t="array" aca="1" ref="K52" ca="1">IFERROR(INDEX(View!$G$86:$G$222,MATCH(G52&amp;D52,View!$B$86:$B$222&amp;View!$C$86:$C$222,0)),"")</f>
        <v>RFU</v>
      </c>
      <c r="L52" s="291"/>
      <c r="M52" s="290"/>
      <c r="N52" s="290"/>
      <c r="O52" s="376"/>
      <c r="P52" s="369"/>
      <c r="Q52" s="68"/>
      <c r="R52" s="68"/>
      <c r="S52" s="68"/>
      <c r="T52" s="68"/>
      <c r="U52" s="68"/>
      <c r="V52" s="68"/>
      <c r="W52" s="68"/>
      <c r="X52" s="68"/>
      <c r="Y52" s="68"/>
      <c r="Z52" s="68"/>
    </row>
    <row r="53" spans="1:26" ht="14.25" customHeight="1">
      <c r="A53" s="68"/>
      <c r="B53" s="68"/>
      <c r="C53" s="369"/>
      <c r="D53" s="375" t="b">
        <v>1</v>
      </c>
      <c r="E53" s="291"/>
      <c r="F53" s="291"/>
      <c r="G53" s="291">
        <f t="shared" si="0"/>
        <v>48</v>
      </c>
      <c r="H53" s="290" t="str">
        <f t="array" ref="H53">IFERROR(INDEX(View!$D$86:$D$222,MATCH(G53&amp;D53,View!$B$86:$B$222&amp;View!$C$86:$C$222,0)),"")</f>
        <v>COAL</v>
      </c>
      <c r="I53" s="290" t="str">
        <f t="array" ref="I53">IFERROR(INDEX(View!$E$86:$E$222,MATCH(G53&amp;D53,View!$B$86:$B$222&amp;View!$C$86:$C$222,0)),"")</f>
        <v>DT 78</v>
      </c>
      <c r="J53" s="290" t="str">
        <f t="array" ref="J53">IFERROR(INDEX(View!$F$86:$F$222,MATCH(G53&amp;D53,View!$B$86:$B$222&amp;View!$C$86:$C$222,0)),"")</f>
        <v>FMX 460</v>
      </c>
      <c r="K53" s="290" t="str">
        <f t="array" aca="1" ref="K53" ca="1">IFERROR(INDEX(View!$G$86:$G$222,MATCH(G53&amp;D53,View!$B$86:$B$222&amp;View!$C$86:$C$222,0)),"")</f>
        <v>RFU</v>
      </c>
      <c r="L53" s="291"/>
      <c r="M53" s="290"/>
      <c r="N53" s="290"/>
      <c r="O53" s="376"/>
      <c r="P53" s="369"/>
      <c r="Q53" s="68"/>
      <c r="R53" s="68"/>
      <c r="S53" s="68"/>
      <c r="T53" s="68"/>
      <c r="U53" s="68"/>
      <c r="V53" s="68"/>
      <c r="W53" s="68"/>
      <c r="X53" s="68"/>
      <c r="Y53" s="68"/>
      <c r="Z53" s="68"/>
    </row>
    <row r="54" spans="1:26" ht="14.25" customHeight="1">
      <c r="A54" s="68"/>
      <c r="B54" s="68"/>
      <c r="C54" s="369"/>
      <c r="D54" s="375" t="b">
        <v>1</v>
      </c>
      <c r="E54" s="291"/>
      <c r="F54" s="291"/>
      <c r="G54" s="291">
        <f t="shared" si="0"/>
        <v>49</v>
      </c>
      <c r="H54" s="290" t="str">
        <f t="array" ref="H54">IFERROR(INDEX(View!$D$86:$D$222,MATCH(G54&amp;D54,View!$B$86:$B$222&amp;View!$C$86:$C$222,0)),"")</f>
        <v>COAL</v>
      </c>
      <c r="I54" s="290" t="str">
        <f t="array" ref="I54">IFERROR(INDEX(View!$E$86:$E$222,MATCH(G54&amp;D54,View!$B$86:$B$222&amp;View!$C$86:$C$222,0)),"")</f>
        <v>DT 79</v>
      </c>
      <c r="J54" s="290" t="str">
        <f t="array" ref="J54">IFERROR(INDEX(View!$F$86:$F$222,MATCH(G54&amp;D54,View!$B$86:$B$222&amp;View!$C$86:$C$222,0)),"")</f>
        <v>FMX 460</v>
      </c>
      <c r="K54" s="290" t="str">
        <f t="array" aca="1" ref="K54" ca="1">IFERROR(INDEX(View!$G$86:$G$222,MATCH(G54&amp;D54,View!$B$86:$B$222&amp;View!$C$86:$C$222,0)),"")</f>
        <v>RFU</v>
      </c>
      <c r="L54" s="291"/>
      <c r="M54" s="290"/>
      <c r="N54" s="290"/>
      <c r="O54" s="376"/>
      <c r="P54" s="369"/>
      <c r="Q54" s="68"/>
      <c r="R54" s="68"/>
      <c r="S54" s="68"/>
      <c r="T54" s="68"/>
      <c r="U54" s="68"/>
      <c r="V54" s="68"/>
      <c r="W54" s="68"/>
      <c r="X54" s="68"/>
      <c r="Y54" s="68"/>
      <c r="Z54" s="68"/>
    </row>
    <row r="55" spans="1:26" ht="14.25" customHeight="1">
      <c r="A55" s="68"/>
      <c r="B55" s="68"/>
      <c r="C55" s="369"/>
      <c r="D55" s="375" t="b">
        <v>1</v>
      </c>
      <c r="E55" s="291"/>
      <c r="F55" s="291"/>
      <c r="G55" s="291">
        <f t="shared" si="0"/>
        <v>50</v>
      </c>
      <c r="H55" s="290" t="str">
        <f t="array" ref="H55">IFERROR(INDEX(View!$D$86:$D$222,MATCH(G55&amp;D55,View!$B$86:$B$222&amp;View!$C$86:$C$222,0)),"")</f>
        <v>COAL</v>
      </c>
      <c r="I55" s="290" t="str">
        <f t="array" ref="I55">IFERROR(INDEX(View!$E$86:$E$222,MATCH(G55&amp;D55,View!$B$86:$B$222&amp;View!$C$86:$C$222,0)),"")</f>
        <v>DT 80</v>
      </c>
      <c r="J55" s="290" t="str">
        <f t="array" ref="J55">IFERROR(INDEX(View!$F$86:$F$222,MATCH(G55&amp;D55,View!$B$86:$B$222&amp;View!$C$86:$C$222,0)),"")</f>
        <v>FMX 460</v>
      </c>
      <c r="K55" s="290" t="str">
        <f t="array" aca="1" ref="K55" ca="1">IFERROR(INDEX(View!$G$86:$G$222,MATCH(G55&amp;D55,View!$B$86:$B$222&amp;View!$C$86:$C$222,0)),"")</f>
        <v>RFU</v>
      </c>
      <c r="L55" s="291"/>
      <c r="M55" s="290"/>
      <c r="N55" s="290"/>
      <c r="O55" s="376"/>
      <c r="P55" s="369"/>
      <c r="Q55" s="68"/>
      <c r="R55" s="68"/>
      <c r="S55" s="68"/>
      <c r="T55" s="68"/>
      <c r="U55" s="68"/>
      <c r="V55" s="68"/>
      <c r="W55" s="68"/>
      <c r="X55" s="68"/>
      <c r="Y55" s="68"/>
      <c r="Z55" s="68"/>
    </row>
    <row r="56" spans="1:26" ht="14.25" customHeight="1">
      <c r="A56" s="68"/>
      <c r="B56" s="68"/>
      <c r="C56" s="369"/>
      <c r="D56" s="375" t="b">
        <v>1</v>
      </c>
      <c r="E56" s="291"/>
      <c r="F56" s="291"/>
      <c r="G56" s="291">
        <f t="shared" si="0"/>
        <v>51</v>
      </c>
      <c r="H56" s="290" t="str">
        <f t="array" ref="H56">IFERROR(INDEX(View!$D$86:$D$222,MATCH(G56&amp;D56,View!$B$86:$B$222&amp;View!$C$86:$C$222,0)),"")</f>
        <v>COAL</v>
      </c>
      <c r="I56" s="290" t="str">
        <f t="array" ref="I56">IFERROR(INDEX(View!$E$86:$E$222,MATCH(G56&amp;D56,View!$B$86:$B$222&amp;View!$C$86:$C$222,0)),"")</f>
        <v>DT 81</v>
      </c>
      <c r="J56" s="290" t="str">
        <f t="array" ref="J56">IFERROR(INDEX(View!$F$86:$F$222,MATCH(G56&amp;D56,View!$B$86:$B$222&amp;View!$C$86:$C$222,0)),"")</f>
        <v>FMX 460</v>
      </c>
      <c r="K56" s="290" t="str">
        <f t="array" aca="1" ref="K56" ca="1">IFERROR(INDEX(View!$G$86:$G$222,MATCH(G56&amp;D56,View!$B$86:$B$222&amp;View!$C$86:$C$222,0)),"")</f>
        <v>RFU</v>
      </c>
      <c r="L56" s="291"/>
      <c r="M56" s="290"/>
      <c r="N56" s="290"/>
      <c r="O56" s="376"/>
      <c r="P56" s="369"/>
      <c r="Q56" s="68"/>
      <c r="R56" s="68"/>
      <c r="S56" s="68"/>
      <c r="T56" s="68"/>
      <c r="U56" s="68"/>
      <c r="V56" s="68"/>
      <c r="W56" s="68"/>
      <c r="X56" s="68"/>
      <c r="Y56" s="68"/>
      <c r="Z56" s="68"/>
    </row>
    <row r="57" spans="1:26" ht="14.25" customHeight="1">
      <c r="A57" s="68"/>
      <c r="B57" s="68"/>
      <c r="C57" s="369"/>
      <c r="D57" s="375" t="b">
        <v>1</v>
      </c>
      <c r="E57" s="291"/>
      <c r="F57" s="291"/>
      <c r="G57" s="291">
        <f t="shared" si="0"/>
        <v>52</v>
      </c>
      <c r="H57" s="290" t="str">
        <f t="array" ref="H57">IFERROR(INDEX(View!$D$86:$D$222,MATCH(G57&amp;D57,View!$B$86:$B$222&amp;View!$C$86:$C$222,0)),"")</f>
        <v>COAL</v>
      </c>
      <c r="I57" s="290" t="str">
        <f t="array" ref="I57">IFERROR(INDEX(View!$E$86:$E$222,MATCH(G57&amp;D57,View!$B$86:$B$222&amp;View!$C$86:$C$222,0)),"")</f>
        <v>DT 82</v>
      </c>
      <c r="J57" s="290" t="str">
        <f t="array" ref="J57">IFERROR(INDEX(View!$F$86:$F$222,MATCH(G57&amp;D57,View!$B$86:$B$222&amp;View!$C$86:$C$222,0)),"")</f>
        <v>FMX 460</v>
      </c>
      <c r="K57" s="290" t="str">
        <f t="array" aca="1" ref="K57" ca="1">IFERROR(INDEX(View!$G$86:$G$222,MATCH(G57&amp;D57,View!$B$86:$B$222&amp;View!$C$86:$C$222,0)),"")</f>
        <v>RFU</v>
      </c>
      <c r="L57" s="291"/>
      <c r="M57" s="290"/>
      <c r="N57" s="290"/>
      <c r="O57" s="376"/>
      <c r="P57" s="369"/>
      <c r="Q57" s="68"/>
      <c r="R57" s="68"/>
      <c r="S57" s="68"/>
      <c r="T57" s="68"/>
      <c r="U57" s="68"/>
      <c r="V57" s="68"/>
      <c r="W57" s="68"/>
      <c r="X57" s="68"/>
      <c r="Y57" s="68"/>
      <c r="Z57" s="68"/>
    </row>
    <row r="58" spans="1:26" ht="14.25" customHeight="1">
      <c r="A58" s="68"/>
      <c r="B58" s="68"/>
      <c r="C58" s="369"/>
      <c r="D58" s="375" t="b">
        <v>1</v>
      </c>
      <c r="E58" s="291"/>
      <c r="F58" s="291"/>
      <c r="G58" s="291">
        <f t="shared" si="0"/>
        <v>53</v>
      </c>
      <c r="H58" s="290" t="str">
        <f t="array" ref="H58">IFERROR(INDEX(View!$D$86:$D$222,MATCH(G58&amp;D58,View!$B$86:$B$222&amp;View!$C$86:$C$222,0)),"")</f>
        <v>COAL</v>
      </c>
      <c r="I58" s="290" t="str">
        <f t="array" ref="I58">IFERROR(INDEX(View!$E$86:$E$222,MATCH(G58&amp;D58,View!$B$86:$B$222&amp;View!$C$86:$C$222,0)),"")</f>
        <v>DT 83</v>
      </c>
      <c r="J58" s="290" t="str">
        <f t="array" ref="J58">IFERROR(INDEX(View!$F$86:$F$222,MATCH(G58&amp;D58,View!$B$86:$B$222&amp;View!$C$86:$C$222,0)),"")</f>
        <v>FMX 460</v>
      </c>
      <c r="K58" s="290" t="str">
        <f t="array" aca="1" ref="K58" ca="1">IFERROR(INDEX(View!$G$86:$G$222,MATCH(G58&amp;D58,View!$B$86:$B$222&amp;View!$C$86:$C$222,0)),"")</f>
        <v>RFU</v>
      </c>
      <c r="L58" s="291"/>
      <c r="M58" s="290"/>
      <c r="N58" s="290"/>
      <c r="O58" s="376"/>
      <c r="P58" s="369"/>
      <c r="Q58" s="68"/>
      <c r="R58" s="68"/>
      <c r="S58" s="68"/>
      <c r="T58" s="68"/>
      <c r="U58" s="68"/>
      <c r="V58" s="68"/>
      <c r="W58" s="68"/>
      <c r="X58" s="68"/>
      <c r="Y58" s="68"/>
      <c r="Z58" s="68"/>
    </row>
    <row r="59" spans="1:26" ht="14.25" customHeight="1">
      <c r="A59" s="68"/>
      <c r="B59" s="68"/>
      <c r="C59" s="369"/>
      <c r="D59" s="375" t="b">
        <v>1</v>
      </c>
      <c r="E59" s="291"/>
      <c r="F59" s="291"/>
      <c r="G59" s="291">
        <f t="shared" si="0"/>
        <v>54</v>
      </c>
      <c r="H59" s="290" t="str">
        <f t="array" ref="H59">IFERROR(INDEX(View!$D$86:$D$222,MATCH(G59&amp;D59,View!$B$86:$B$222&amp;View!$C$86:$C$222,0)),"")</f>
        <v>COAL</v>
      </c>
      <c r="I59" s="290" t="str">
        <f t="array" ref="I59">IFERROR(INDEX(View!$E$86:$E$222,MATCH(G59&amp;D59,View!$B$86:$B$222&amp;View!$C$86:$C$222,0)),"")</f>
        <v>DT 84</v>
      </c>
      <c r="J59" s="290" t="str">
        <f t="array" ref="J59">IFERROR(INDEX(View!$F$86:$F$222,MATCH(G59&amp;D59,View!$B$86:$B$222&amp;View!$C$86:$C$222,0)),"")</f>
        <v>FMX 460</v>
      </c>
      <c r="K59" s="290" t="str">
        <f t="array" aca="1" ref="K59" ca="1">IFERROR(INDEX(View!$G$86:$G$222,MATCH(G59&amp;D59,View!$B$86:$B$222&amp;View!$C$86:$C$222,0)),"")</f>
        <v>RFU</v>
      </c>
      <c r="L59" s="291"/>
      <c r="M59" s="290"/>
      <c r="N59" s="290"/>
      <c r="O59" s="376"/>
      <c r="P59" s="369"/>
      <c r="Q59" s="68"/>
      <c r="R59" s="68"/>
      <c r="S59" s="68"/>
      <c r="T59" s="68"/>
      <c r="U59" s="68"/>
      <c r="V59" s="68"/>
      <c r="W59" s="68"/>
      <c r="X59" s="68"/>
      <c r="Y59" s="68"/>
      <c r="Z59" s="68"/>
    </row>
    <row r="60" spans="1:26" ht="14.25" customHeight="1">
      <c r="A60" s="68"/>
      <c r="B60" s="68"/>
      <c r="C60" s="369"/>
      <c r="D60" s="375" t="b">
        <v>1</v>
      </c>
      <c r="E60" s="291"/>
      <c r="F60" s="291"/>
      <c r="G60" s="291">
        <f t="shared" si="0"/>
        <v>55</v>
      </c>
      <c r="H60" s="290" t="str">
        <f t="array" ref="H60">IFERROR(INDEX(View!$D$86:$D$222,MATCH(G60&amp;D60,View!$B$86:$B$222&amp;View!$C$86:$C$222,0)),"")</f>
        <v>COAL</v>
      </c>
      <c r="I60" s="290" t="str">
        <f t="array" ref="I60">IFERROR(INDEX(View!$E$86:$E$222,MATCH(G60&amp;D60,View!$B$86:$B$222&amp;View!$C$86:$C$222,0)),"")</f>
        <v>DT 85</v>
      </c>
      <c r="J60" s="290" t="str">
        <f t="array" ref="J60">IFERROR(INDEX(View!$F$86:$F$222,MATCH(G60&amp;D60,View!$B$86:$B$222&amp;View!$C$86:$C$222,0)),"")</f>
        <v>FMX 460</v>
      </c>
      <c r="K60" s="290" t="str">
        <f t="array" aca="1" ref="K60" ca="1">IFERROR(INDEX(View!$G$86:$G$222,MATCH(G60&amp;D60,View!$B$86:$B$222&amp;View!$C$86:$C$222,0)),"")</f>
        <v>RFU</v>
      </c>
      <c r="L60" s="291"/>
      <c r="M60" s="290"/>
      <c r="N60" s="290"/>
      <c r="O60" s="376"/>
      <c r="P60" s="369"/>
      <c r="Q60" s="68"/>
      <c r="R60" s="68"/>
      <c r="S60" s="68"/>
      <c r="T60" s="68"/>
      <c r="U60" s="68"/>
      <c r="V60" s="68"/>
      <c r="W60" s="68"/>
      <c r="X60" s="68"/>
      <c r="Y60" s="68"/>
      <c r="Z60" s="68"/>
    </row>
    <row r="61" spans="1:26" ht="14.25" customHeight="1">
      <c r="A61" s="68"/>
      <c r="B61" s="68"/>
      <c r="C61" s="369"/>
      <c r="D61" s="375" t="b">
        <v>1</v>
      </c>
      <c r="E61" s="291"/>
      <c r="F61" s="291"/>
      <c r="G61" s="291">
        <f t="shared" si="0"/>
        <v>56</v>
      </c>
      <c r="H61" s="290" t="str">
        <f t="array" ref="H61">IFERROR(INDEX(View!$D$86:$D$222,MATCH(G61&amp;D61,View!$B$86:$B$222&amp;View!$C$86:$C$222,0)),"")</f>
        <v>COAL</v>
      </c>
      <c r="I61" s="290" t="str">
        <f t="array" ref="I61">IFERROR(INDEX(View!$E$86:$E$222,MATCH(G61&amp;D61,View!$B$86:$B$222&amp;View!$C$86:$C$222,0)),"")</f>
        <v>DT 86</v>
      </c>
      <c r="J61" s="290" t="str">
        <f t="array" ref="J61">IFERROR(INDEX(View!$F$86:$F$222,MATCH(G61&amp;D61,View!$B$86:$B$222&amp;View!$C$86:$C$222,0)),"")</f>
        <v>FMX 460</v>
      </c>
      <c r="K61" s="290" t="str">
        <f t="array" aca="1" ref="K61" ca="1">IFERROR(INDEX(View!$G$86:$G$222,MATCH(G61&amp;D61,View!$B$86:$B$222&amp;View!$C$86:$C$222,0)),"")</f>
        <v>RFU</v>
      </c>
      <c r="L61" s="291"/>
      <c r="M61" s="290"/>
      <c r="N61" s="290"/>
      <c r="O61" s="376"/>
      <c r="P61" s="369"/>
      <c r="Q61" s="68"/>
      <c r="R61" s="68"/>
      <c r="S61" s="68"/>
      <c r="T61" s="68"/>
      <c r="U61" s="68"/>
      <c r="V61" s="68"/>
      <c r="W61" s="68"/>
      <c r="X61" s="68"/>
      <c r="Y61" s="68"/>
      <c r="Z61" s="68"/>
    </row>
    <row r="62" spans="1:26" ht="14.25" customHeight="1">
      <c r="A62" s="68"/>
      <c r="B62" s="68"/>
      <c r="C62" s="369"/>
      <c r="D62" s="375" t="b">
        <v>1</v>
      </c>
      <c r="E62" s="291"/>
      <c r="F62" s="291"/>
      <c r="G62" s="291">
        <f t="shared" si="0"/>
        <v>57</v>
      </c>
      <c r="H62" s="290" t="str">
        <f t="array" ref="H62">IFERROR(INDEX(View!$D$86:$D$222,MATCH(G62&amp;D62,View!$B$86:$B$222&amp;View!$C$86:$C$222,0)),"")</f>
        <v>COAL</v>
      </c>
      <c r="I62" s="290" t="str">
        <f t="array" ref="I62">IFERROR(INDEX(View!$E$86:$E$222,MATCH(G62&amp;D62,View!$B$86:$B$222&amp;View!$C$86:$C$222,0)),"")</f>
        <v>DT 87</v>
      </c>
      <c r="J62" s="290" t="str">
        <f t="array" ref="J62">IFERROR(INDEX(View!$F$86:$F$222,MATCH(G62&amp;D62,View!$B$86:$B$222&amp;View!$C$86:$C$222,0)),"")</f>
        <v>FMX 460</v>
      </c>
      <c r="K62" s="290" t="str">
        <f t="array" aca="1" ref="K62" ca="1">IFERROR(INDEX(View!$G$86:$G$222,MATCH(G62&amp;D62,View!$B$86:$B$222&amp;View!$C$86:$C$222,0)),"")</f>
        <v>RFU</v>
      </c>
      <c r="L62" s="291"/>
      <c r="M62" s="290"/>
      <c r="N62" s="290"/>
      <c r="O62" s="376"/>
      <c r="P62" s="369"/>
      <c r="Q62" s="68"/>
      <c r="R62" s="68"/>
      <c r="S62" s="68"/>
      <c r="T62" s="68"/>
      <c r="U62" s="68"/>
      <c r="V62" s="68"/>
      <c r="W62" s="68"/>
      <c r="X62" s="68"/>
      <c r="Y62" s="68"/>
      <c r="Z62" s="68"/>
    </row>
    <row r="63" spans="1:26" ht="14.25" customHeight="1">
      <c r="A63" s="68"/>
      <c r="B63" s="68"/>
      <c r="C63" s="369"/>
      <c r="D63" s="375" t="b">
        <v>1</v>
      </c>
      <c r="E63" s="291"/>
      <c r="F63" s="291"/>
      <c r="G63" s="291">
        <f t="shared" si="0"/>
        <v>58</v>
      </c>
      <c r="H63" s="290" t="str">
        <f t="array" ref="H63">IFERROR(INDEX(View!$D$86:$D$222,MATCH(G63&amp;D63,View!$B$86:$B$222&amp;View!$C$86:$C$222,0)),"")</f>
        <v>COAL</v>
      </c>
      <c r="I63" s="290" t="str">
        <f t="array" ref="I63">IFERROR(INDEX(View!$E$86:$E$222,MATCH(G63&amp;D63,View!$B$86:$B$222&amp;View!$C$86:$C$222,0)),"")</f>
        <v>DT 88</v>
      </c>
      <c r="J63" s="290" t="str">
        <f t="array" ref="J63">IFERROR(INDEX(View!$F$86:$F$222,MATCH(G63&amp;D63,View!$B$86:$B$222&amp;View!$C$86:$C$222,0)),"")</f>
        <v>FMX 460</v>
      </c>
      <c r="K63" s="290" t="str">
        <f t="array" aca="1" ref="K63" ca="1">IFERROR(INDEX(View!$G$86:$G$222,MATCH(G63&amp;D63,View!$B$86:$B$222&amp;View!$C$86:$C$222,0)),"")</f>
        <v>RFU</v>
      </c>
      <c r="L63" s="291"/>
      <c r="M63" s="290"/>
      <c r="N63" s="290"/>
      <c r="O63" s="376"/>
      <c r="P63" s="369"/>
      <c r="Q63" s="68"/>
      <c r="R63" s="68"/>
      <c r="S63" s="68"/>
      <c r="T63" s="68"/>
      <c r="U63" s="68"/>
      <c r="V63" s="68"/>
      <c r="W63" s="68"/>
      <c r="X63" s="68"/>
      <c r="Y63" s="68"/>
      <c r="Z63" s="68"/>
    </row>
    <row r="64" spans="1:26" ht="14.25" customHeight="1">
      <c r="A64" s="68"/>
      <c r="B64" s="68"/>
      <c r="C64" s="369"/>
      <c r="D64" s="375" t="b">
        <v>1</v>
      </c>
      <c r="E64" s="291"/>
      <c r="F64" s="291"/>
      <c r="G64" s="291">
        <f t="shared" si="0"/>
        <v>59</v>
      </c>
      <c r="H64" s="290" t="str">
        <f t="array" ref="H64">IFERROR(INDEX(View!$D$86:$D$222,MATCH(G64&amp;D64,View!$B$86:$B$222&amp;View!$C$86:$C$222,0)),"")</f>
        <v>COAL</v>
      </c>
      <c r="I64" s="290" t="str">
        <f t="array" ref="I64">IFERROR(INDEX(View!$E$86:$E$222,MATCH(G64&amp;D64,View!$B$86:$B$222&amp;View!$C$86:$C$222,0)),"")</f>
        <v>DT 89</v>
      </c>
      <c r="J64" s="290" t="str">
        <f t="array" ref="J64">IFERROR(INDEX(View!$F$86:$F$222,MATCH(G64&amp;D64,View!$B$86:$B$222&amp;View!$C$86:$C$222,0)),"")</f>
        <v>FMX 460</v>
      </c>
      <c r="K64" s="290" t="str">
        <f t="array" aca="1" ref="K64" ca="1">IFERROR(INDEX(View!$G$86:$G$222,MATCH(G64&amp;D64,View!$B$86:$B$222&amp;View!$C$86:$C$222,0)),"")</f>
        <v>RFU</v>
      </c>
      <c r="L64" s="291"/>
      <c r="M64" s="290"/>
      <c r="N64" s="290"/>
      <c r="O64" s="376"/>
      <c r="P64" s="369"/>
      <c r="Q64" s="68"/>
      <c r="R64" s="68"/>
      <c r="S64" s="68"/>
      <c r="T64" s="68"/>
      <c r="U64" s="68"/>
      <c r="V64" s="68"/>
      <c r="W64" s="68"/>
      <c r="X64" s="68"/>
      <c r="Y64" s="68"/>
      <c r="Z64" s="68"/>
    </row>
    <row r="65" spans="1:26" ht="14.25" customHeight="1">
      <c r="A65" s="68"/>
      <c r="B65" s="68"/>
      <c r="C65" s="369"/>
      <c r="D65" s="375" t="b">
        <v>1</v>
      </c>
      <c r="E65" s="291"/>
      <c r="F65" s="291"/>
      <c r="G65" s="291">
        <f t="shared" si="0"/>
        <v>60</v>
      </c>
      <c r="H65" s="290" t="str">
        <f t="array" ref="H65">IFERROR(INDEX(View!$D$86:$D$222,MATCH(G65&amp;D65,View!$B$86:$B$222&amp;View!$C$86:$C$222,0)),"")</f>
        <v>COAL</v>
      </c>
      <c r="I65" s="290" t="str">
        <f t="array" ref="I65">IFERROR(INDEX(View!$E$86:$E$222,MATCH(G65&amp;D65,View!$B$86:$B$222&amp;View!$C$86:$C$222,0)),"")</f>
        <v>DT 90</v>
      </c>
      <c r="J65" s="290" t="str">
        <f t="array" ref="J65">IFERROR(INDEX(View!$F$86:$F$222,MATCH(G65&amp;D65,View!$B$86:$B$222&amp;View!$C$86:$C$222,0)),"")</f>
        <v>FMX 460</v>
      </c>
      <c r="K65" s="290" t="str">
        <f t="array" aca="1" ref="K65" ca="1">IFERROR(INDEX(View!$G$86:$G$222,MATCH(G65&amp;D65,View!$B$86:$B$222&amp;View!$C$86:$C$222,0)),"")</f>
        <v>RFU</v>
      </c>
      <c r="L65" s="291"/>
      <c r="M65" s="290"/>
      <c r="N65" s="290"/>
      <c r="O65" s="376"/>
      <c r="P65" s="369"/>
      <c r="Q65" s="68"/>
      <c r="R65" s="68"/>
      <c r="S65" s="68"/>
      <c r="T65" s="68"/>
      <c r="U65" s="68"/>
      <c r="V65" s="68"/>
      <c r="W65" s="68"/>
      <c r="X65" s="68"/>
      <c r="Y65" s="68"/>
      <c r="Z65" s="68"/>
    </row>
    <row r="66" spans="1:26" ht="14.25" customHeight="1">
      <c r="A66" s="68"/>
      <c r="B66" s="68"/>
      <c r="C66" s="369"/>
      <c r="D66" s="375" t="b">
        <v>1</v>
      </c>
      <c r="E66" s="291"/>
      <c r="F66" s="291"/>
      <c r="G66" s="291">
        <f t="shared" si="0"/>
        <v>61</v>
      </c>
      <c r="H66" s="290" t="str">
        <f t="array" ref="H66">IFERROR(INDEX(View!$D$86:$D$222,MATCH(G66&amp;D66,View!$B$86:$B$222&amp;View!$C$86:$C$222,0)),"")</f>
        <v>COAL</v>
      </c>
      <c r="I66" s="290" t="str">
        <f t="array" ref="I66">IFERROR(INDEX(View!$E$86:$E$222,MATCH(G66&amp;D66,View!$B$86:$B$222&amp;View!$C$86:$C$222,0)),"")</f>
        <v>DT 91</v>
      </c>
      <c r="J66" s="290" t="str">
        <f t="array" ref="J66">IFERROR(INDEX(View!$F$86:$F$222,MATCH(G66&amp;D66,View!$B$86:$B$222&amp;View!$C$86:$C$222,0)),"")</f>
        <v>FMX 460</v>
      </c>
      <c r="K66" s="290" t="str">
        <f t="array" aca="1" ref="K66" ca="1">IFERROR(INDEX(View!$G$86:$G$222,MATCH(G66&amp;D66,View!$B$86:$B$222&amp;View!$C$86:$C$222,0)),"")</f>
        <v>RFU</v>
      </c>
      <c r="L66" s="291"/>
      <c r="M66" s="290"/>
      <c r="N66" s="290"/>
      <c r="O66" s="376"/>
      <c r="P66" s="369"/>
      <c r="Q66" s="68"/>
      <c r="R66" s="68"/>
      <c r="S66" s="68"/>
      <c r="T66" s="68"/>
      <c r="U66" s="68"/>
      <c r="V66" s="68"/>
      <c r="W66" s="68"/>
      <c r="X66" s="68"/>
      <c r="Y66" s="68"/>
      <c r="Z66" s="68"/>
    </row>
    <row r="67" spans="1:26" ht="14.25" customHeight="1">
      <c r="A67" s="68"/>
      <c r="B67" s="68"/>
      <c r="C67" s="369"/>
      <c r="D67" s="375" t="b">
        <v>1</v>
      </c>
      <c r="E67" s="291"/>
      <c r="F67" s="291"/>
      <c r="G67" s="291">
        <f t="shared" si="0"/>
        <v>62</v>
      </c>
      <c r="H67" s="290" t="str">
        <f t="array" ref="H67">IFERROR(INDEX(View!$D$86:$D$222,MATCH(G67&amp;D67,View!$B$86:$B$222&amp;View!$C$86:$C$222,0)),"")</f>
        <v>COAL</v>
      </c>
      <c r="I67" s="290" t="str">
        <f t="array" ref="I67">IFERROR(INDEX(View!$E$86:$E$222,MATCH(G67&amp;D67,View!$B$86:$B$222&amp;View!$C$86:$C$222,0)),"")</f>
        <v>DT 92</v>
      </c>
      <c r="J67" s="290" t="str">
        <f t="array" ref="J67">IFERROR(INDEX(View!$F$86:$F$222,MATCH(G67&amp;D67,View!$B$86:$B$222&amp;View!$C$86:$C$222,0)),"")</f>
        <v>FMX 460</v>
      </c>
      <c r="K67" s="290" t="str">
        <f t="array" aca="1" ref="K67" ca="1">IFERROR(INDEX(View!$G$86:$G$222,MATCH(G67&amp;D67,View!$B$86:$B$222&amp;View!$C$86:$C$222,0)),"")</f>
        <v>RFU</v>
      </c>
      <c r="L67" s="291"/>
      <c r="M67" s="290"/>
      <c r="N67" s="290"/>
      <c r="O67" s="376"/>
      <c r="P67" s="369"/>
      <c r="Q67" s="68"/>
      <c r="R67" s="68"/>
      <c r="S67" s="68"/>
      <c r="T67" s="68"/>
      <c r="U67" s="68"/>
      <c r="V67" s="68"/>
      <c r="W67" s="68"/>
      <c r="X67" s="68"/>
      <c r="Y67" s="68"/>
      <c r="Z67" s="68"/>
    </row>
    <row r="68" spans="1:26" ht="14.25" customHeight="1">
      <c r="A68" s="68"/>
      <c r="B68" s="68"/>
      <c r="C68" s="369"/>
      <c r="D68" s="375" t="b">
        <v>1</v>
      </c>
      <c r="E68" s="291"/>
      <c r="F68" s="291"/>
      <c r="G68" s="291">
        <f t="shared" si="0"/>
        <v>63</v>
      </c>
      <c r="H68" s="290" t="str">
        <f t="array" ref="H68">IFERROR(INDEX(View!$D$86:$D$222,MATCH(G68&amp;D68,View!$B$86:$B$222&amp;View!$C$86:$C$222,0)),"")</f>
        <v>COAL</v>
      </c>
      <c r="I68" s="290" t="str">
        <f t="array" ref="I68">IFERROR(INDEX(View!$E$86:$E$222,MATCH(G68&amp;D68,View!$B$86:$B$222&amp;View!$C$86:$C$222,0)),"")</f>
        <v>DT 93</v>
      </c>
      <c r="J68" s="290" t="str">
        <f t="array" ref="J68">IFERROR(INDEX(View!$F$86:$F$222,MATCH(G68&amp;D68,View!$B$86:$B$222&amp;View!$C$86:$C$222,0)),"")</f>
        <v>FMX 460</v>
      </c>
      <c r="K68" s="290" t="str">
        <f t="array" aca="1" ref="K68" ca="1">IFERROR(INDEX(View!$G$86:$G$222,MATCH(G68&amp;D68,View!$B$86:$B$222&amp;View!$C$86:$C$222,0)),"")</f>
        <v>RFU</v>
      </c>
      <c r="L68" s="291"/>
      <c r="M68" s="290"/>
      <c r="N68" s="290"/>
      <c r="O68" s="376"/>
      <c r="P68" s="369"/>
      <c r="Q68" s="68"/>
      <c r="R68" s="68"/>
      <c r="S68" s="68"/>
      <c r="T68" s="68"/>
      <c r="U68" s="68"/>
      <c r="V68" s="68"/>
      <c r="W68" s="68"/>
      <c r="X68" s="68"/>
      <c r="Y68" s="68"/>
      <c r="Z68" s="68"/>
    </row>
    <row r="69" spans="1:26" ht="14.25" customHeight="1">
      <c r="A69" s="68"/>
      <c r="B69" s="68"/>
      <c r="C69" s="369"/>
      <c r="D69" s="375" t="b">
        <v>1</v>
      </c>
      <c r="E69" s="291"/>
      <c r="F69" s="291"/>
      <c r="G69" s="291">
        <f t="shared" si="0"/>
        <v>64</v>
      </c>
      <c r="H69" s="290" t="str">
        <f t="array" ref="H69">IFERROR(INDEX(View!$D$86:$D$222,MATCH(G69&amp;D69,View!$B$86:$B$222&amp;View!$C$86:$C$222,0)),"")</f>
        <v>COAL</v>
      </c>
      <c r="I69" s="290" t="str">
        <f t="array" ref="I69">IFERROR(INDEX(View!$E$86:$E$222,MATCH(G69&amp;D69,View!$B$86:$B$222&amp;View!$C$86:$C$222,0)),"")</f>
        <v>DT 94</v>
      </c>
      <c r="J69" s="290" t="str">
        <f t="array" ref="J69">IFERROR(INDEX(View!$F$86:$F$222,MATCH(G69&amp;D69,View!$B$86:$B$222&amp;View!$C$86:$C$222,0)),"")</f>
        <v>FMX 460</v>
      </c>
      <c r="K69" s="290" t="str">
        <f t="array" aca="1" ref="K69" ca="1">IFERROR(INDEX(View!$G$86:$G$222,MATCH(G69&amp;D69,View!$B$86:$B$222&amp;View!$C$86:$C$222,0)),"")</f>
        <v>RFU</v>
      </c>
      <c r="L69" s="291"/>
      <c r="M69" s="290"/>
      <c r="N69" s="290"/>
      <c r="O69" s="376"/>
      <c r="P69" s="369"/>
      <c r="Q69" s="68"/>
      <c r="R69" s="68"/>
      <c r="S69" s="68"/>
      <c r="T69" s="68"/>
      <c r="U69" s="68"/>
      <c r="V69" s="68"/>
      <c r="W69" s="68"/>
      <c r="X69" s="68"/>
      <c r="Y69" s="68"/>
      <c r="Z69" s="68"/>
    </row>
    <row r="70" spans="1:26" ht="14.25" customHeight="1">
      <c r="A70" s="68"/>
      <c r="B70" s="68"/>
      <c r="C70" s="369"/>
      <c r="D70" s="375" t="b">
        <v>1</v>
      </c>
      <c r="E70" s="291"/>
      <c r="F70" s="291"/>
      <c r="G70" s="291">
        <f t="shared" si="0"/>
        <v>65</v>
      </c>
      <c r="H70" s="290" t="str">
        <f t="array" ref="H70">IFERROR(INDEX(View!$D$86:$D$222,MATCH(G70&amp;D70,View!$B$86:$B$222&amp;View!$C$86:$C$222,0)),"")</f>
        <v>COAL</v>
      </c>
      <c r="I70" s="290" t="str">
        <f t="array" ref="I70">IFERROR(INDEX(View!$E$86:$E$222,MATCH(G70&amp;D70,View!$B$86:$B$222&amp;View!$C$86:$C$222,0)),"")</f>
        <v>DT 95</v>
      </c>
      <c r="J70" s="290" t="str">
        <f t="array" ref="J70">IFERROR(INDEX(View!$F$86:$F$222,MATCH(G70&amp;D70,View!$B$86:$B$222&amp;View!$C$86:$C$222,0)),"")</f>
        <v>FMX 460</v>
      </c>
      <c r="K70" s="290" t="str">
        <f t="array" aca="1" ref="K70" ca="1">IFERROR(INDEX(View!$G$86:$G$222,MATCH(G70&amp;D70,View!$B$86:$B$222&amp;View!$C$86:$C$222,0)),"")</f>
        <v>RFU</v>
      </c>
      <c r="L70" s="291"/>
      <c r="M70" s="290"/>
      <c r="N70" s="290"/>
      <c r="O70" s="376"/>
      <c r="P70" s="369"/>
      <c r="Q70" s="68"/>
      <c r="R70" s="68"/>
      <c r="S70" s="68"/>
      <c r="T70" s="68"/>
      <c r="U70" s="68"/>
      <c r="V70" s="68"/>
      <c r="W70" s="68"/>
      <c r="X70" s="68"/>
      <c r="Y70" s="68"/>
      <c r="Z70" s="68"/>
    </row>
    <row r="71" spans="1:26" ht="14.25" customHeight="1">
      <c r="A71" s="68"/>
      <c r="B71" s="68"/>
      <c r="C71" s="369"/>
      <c r="D71" s="375" t="b">
        <v>1</v>
      </c>
      <c r="E71" s="291"/>
      <c r="F71" s="291"/>
      <c r="G71" s="291">
        <f t="shared" si="0"/>
        <v>66</v>
      </c>
      <c r="H71" s="290" t="str">
        <f t="array" ref="H71">IFERROR(INDEX(View!$D$86:$D$222,MATCH(G71&amp;D71,View!$B$86:$B$222&amp;View!$C$86:$C$222,0)),"")</f>
        <v>COAL</v>
      </c>
      <c r="I71" s="290" t="str">
        <f t="array" ref="I71">IFERROR(INDEX(View!$E$86:$E$222,MATCH(G71&amp;D71,View!$B$86:$B$222&amp;View!$C$86:$C$222,0)),"")</f>
        <v>DT 96</v>
      </c>
      <c r="J71" s="290" t="str">
        <f t="array" ref="J71">IFERROR(INDEX(View!$F$86:$F$222,MATCH(G71&amp;D71,View!$B$86:$B$222&amp;View!$C$86:$C$222,0)),"")</f>
        <v>FMX 460</v>
      </c>
      <c r="K71" s="290" t="str">
        <f t="array" aca="1" ref="K71" ca="1">IFERROR(INDEX(View!$G$86:$G$222,MATCH(G71&amp;D71,View!$B$86:$B$222&amp;View!$C$86:$C$222,0)),"")</f>
        <v>RFU</v>
      </c>
      <c r="L71" s="291"/>
      <c r="M71" s="290"/>
      <c r="N71" s="290"/>
      <c r="O71" s="376"/>
      <c r="P71" s="369"/>
      <c r="Q71" s="68"/>
      <c r="R71" s="68"/>
      <c r="S71" s="68"/>
      <c r="T71" s="68"/>
      <c r="U71" s="68"/>
      <c r="V71" s="68"/>
      <c r="W71" s="68"/>
      <c r="X71" s="68"/>
      <c r="Y71" s="68"/>
      <c r="Z71" s="68"/>
    </row>
    <row r="72" spans="1:26" ht="14.25" customHeight="1">
      <c r="A72" s="68"/>
      <c r="B72" s="68"/>
      <c r="C72" s="369"/>
      <c r="D72" s="375" t="b">
        <v>1</v>
      </c>
      <c r="E72" s="291"/>
      <c r="F72" s="291"/>
      <c r="G72" s="291">
        <f t="shared" si="0"/>
        <v>67</v>
      </c>
      <c r="H72" s="290" t="str">
        <f t="array" ref="H72">IFERROR(INDEX(View!$D$86:$D$222,MATCH(G72&amp;D72,View!$B$86:$B$222&amp;View!$C$86:$C$222,0)),"")</f>
        <v>COAL</v>
      </c>
      <c r="I72" s="290" t="str">
        <f t="array" ref="I72">IFERROR(INDEX(View!$E$86:$E$222,MATCH(G72&amp;D72,View!$B$86:$B$222&amp;View!$C$86:$C$222,0)),"")</f>
        <v>DT 97</v>
      </c>
      <c r="J72" s="290" t="str">
        <f t="array" ref="J72">IFERROR(INDEX(View!$F$86:$F$222,MATCH(G72&amp;D72,View!$B$86:$B$222&amp;View!$C$86:$C$222,0)),"")</f>
        <v>FMX 460</v>
      </c>
      <c r="K72" s="290" t="str">
        <f t="array" aca="1" ref="K72" ca="1">IFERROR(INDEX(View!$G$86:$G$222,MATCH(G72&amp;D72,View!$B$86:$B$222&amp;View!$C$86:$C$222,0)),"")</f>
        <v>RFU</v>
      </c>
      <c r="L72" s="291"/>
      <c r="M72" s="290"/>
      <c r="N72" s="290"/>
      <c r="O72" s="376"/>
      <c r="P72" s="369"/>
      <c r="Q72" s="68"/>
      <c r="R72" s="68"/>
      <c r="S72" s="68"/>
      <c r="T72" s="68"/>
      <c r="U72" s="68"/>
      <c r="V72" s="68"/>
      <c r="W72" s="68"/>
      <c r="X72" s="68"/>
      <c r="Y72" s="68"/>
      <c r="Z72" s="68"/>
    </row>
    <row r="73" spans="1:26" ht="14.25" customHeight="1">
      <c r="A73" s="68"/>
      <c r="B73" s="68"/>
      <c r="C73" s="369"/>
      <c r="D73" s="375" t="b">
        <v>1</v>
      </c>
      <c r="E73" s="291"/>
      <c r="F73" s="291"/>
      <c r="G73" s="291" t="str">
        <f t="shared" si="0"/>
        <v/>
      </c>
      <c r="H73" s="290" t="str">
        <f t="array" ref="H73">IFERROR(INDEX(View!$D$86:$D$222,MATCH(G73&amp;D73,View!$B$86:$B$222&amp;View!$C$86:$C$222,0)),"")</f>
        <v/>
      </c>
      <c r="I73" s="290" t="str">
        <f t="array" ref="I73">IFERROR(INDEX(View!$E$86:$E$222,MATCH(G73&amp;D73,View!$B$86:$B$222&amp;View!$C$86:$C$222,0)),"")</f>
        <v/>
      </c>
      <c r="J73" s="290" t="str">
        <f t="array" ref="J73">IFERROR(INDEX(View!$F$86:$F$222,MATCH(G73&amp;D73,View!$B$86:$B$222&amp;View!$C$86:$C$222,0)),"")</f>
        <v/>
      </c>
      <c r="K73" s="290" t="str">
        <f t="array" ref="K73">IFERROR(INDEX(View!$G$86:$G$222,MATCH(G73&amp;D73,View!$B$86:$B$222&amp;View!$C$86:$C$222,0)),"")</f>
        <v/>
      </c>
      <c r="L73" s="291"/>
      <c r="M73" s="290"/>
      <c r="N73" s="290"/>
      <c r="O73" s="376"/>
      <c r="P73" s="369"/>
      <c r="Q73" s="68"/>
      <c r="R73" s="68"/>
      <c r="S73" s="68"/>
      <c r="T73" s="68"/>
      <c r="U73" s="68"/>
      <c r="V73" s="68"/>
      <c r="W73" s="68"/>
      <c r="X73" s="68"/>
      <c r="Y73" s="68"/>
      <c r="Z73" s="68"/>
    </row>
    <row r="74" spans="1:26" ht="14.25" customHeight="1">
      <c r="A74" s="68"/>
      <c r="B74" s="68"/>
      <c r="C74" s="369"/>
      <c r="D74" s="375" t="b">
        <v>1</v>
      </c>
      <c r="E74" s="291"/>
      <c r="F74" s="291"/>
      <c r="G74" s="291" t="str">
        <f t="shared" si="0"/>
        <v/>
      </c>
      <c r="H74" s="290" t="str">
        <f t="array" ref="H74">IFERROR(INDEX(View!$D$86:$D$222,MATCH(G74&amp;D74,View!$B$86:$B$222&amp;View!$C$86:$C$222,0)),"")</f>
        <v/>
      </c>
      <c r="I74" s="290" t="str">
        <f t="array" ref="I74">IFERROR(INDEX(View!$E$86:$E$222,MATCH(G74&amp;D74,View!$B$86:$B$222&amp;View!$C$86:$C$222,0)),"")</f>
        <v/>
      </c>
      <c r="J74" s="290" t="str">
        <f t="array" ref="J74">IFERROR(INDEX(View!$F$86:$F$222,MATCH(G74&amp;D74,View!$B$86:$B$222&amp;View!$C$86:$C$222,0)),"")</f>
        <v/>
      </c>
      <c r="K74" s="290" t="str">
        <f t="array" ref="K74">IFERROR(INDEX(View!$G$86:$G$222,MATCH(G74&amp;D74,View!$B$86:$B$222&amp;View!$C$86:$C$222,0)),"")</f>
        <v/>
      </c>
      <c r="L74" s="291"/>
      <c r="M74" s="290"/>
      <c r="N74" s="290"/>
      <c r="O74" s="376"/>
      <c r="P74" s="369"/>
      <c r="Q74" s="68"/>
      <c r="R74" s="68"/>
      <c r="S74" s="68"/>
      <c r="T74" s="68"/>
      <c r="U74" s="68"/>
      <c r="V74" s="68"/>
      <c r="W74" s="68"/>
      <c r="X74" s="68"/>
      <c r="Y74" s="68"/>
      <c r="Z74" s="68"/>
    </row>
    <row r="75" spans="1:26" ht="14.25" customHeight="1">
      <c r="A75" s="68"/>
      <c r="B75" s="68"/>
      <c r="C75" s="369"/>
      <c r="D75" s="377" t="b">
        <v>1</v>
      </c>
      <c r="E75" s="378"/>
      <c r="F75" s="378"/>
      <c r="G75" s="378" t="str">
        <f t="shared" si="0"/>
        <v/>
      </c>
      <c r="H75" s="379" t="str">
        <f t="array" ref="H75">IFERROR(INDEX(View!$D$86:$D$222,MATCH(G75&amp;D75,View!$B$86:$B$222&amp;View!$C$86:$C$222,0)),"")</f>
        <v/>
      </c>
      <c r="I75" s="379" t="str">
        <f t="array" ref="I75">IFERROR(INDEX(View!$E$86:$E$222,MATCH(G75&amp;D75,View!$B$86:$B$222&amp;View!$C$86:$C$222,0)),"")</f>
        <v/>
      </c>
      <c r="J75" s="379" t="str">
        <f t="array" ref="J75">IFERROR(INDEX(View!$F$86:$F$222,MATCH(G75&amp;D75,View!$B$86:$B$222&amp;View!$C$86:$C$222,0)),"")</f>
        <v/>
      </c>
      <c r="K75" s="379" t="str">
        <f t="array" ref="K75">IFERROR(INDEX(View!$G$86:$G$222,MATCH(G75&amp;D75,View!$B$86:$B$222&amp;View!$C$86:$C$222,0)),"")</f>
        <v/>
      </c>
      <c r="L75" s="378"/>
      <c r="M75" s="379"/>
      <c r="N75" s="379"/>
      <c r="O75" s="380"/>
      <c r="P75" s="369"/>
      <c r="Q75" s="68"/>
      <c r="R75" s="68"/>
      <c r="S75" s="68"/>
      <c r="T75" s="68"/>
      <c r="U75" s="68"/>
      <c r="V75" s="68"/>
      <c r="W75" s="68"/>
      <c r="X75" s="68"/>
      <c r="Y75" s="68"/>
      <c r="Z75" s="68"/>
    </row>
    <row r="76" spans="1:26" ht="14.25" customHeight="1">
      <c r="A76" s="68"/>
      <c r="B76" s="68"/>
      <c r="C76" s="369"/>
      <c r="D76" s="369"/>
      <c r="E76" s="369"/>
      <c r="F76" s="369"/>
      <c r="G76" s="369"/>
      <c r="H76" s="369"/>
      <c r="I76" s="369"/>
      <c r="J76" s="369"/>
      <c r="K76" s="369"/>
      <c r="L76" s="369"/>
      <c r="M76" s="370"/>
      <c r="N76" s="370"/>
      <c r="O76" s="369"/>
      <c r="P76" s="369"/>
      <c r="Q76" s="68"/>
      <c r="R76" s="68"/>
      <c r="S76" s="68"/>
      <c r="T76" s="68"/>
      <c r="U76" s="68"/>
      <c r="V76" s="68"/>
      <c r="W76" s="68"/>
      <c r="X76" s="68"/>
      <c r="Y76" s="68"/>
      <c r="Z76" s="68"/>
    </row>
    <row r="77" spans="1:26" ht="14.25" customHeight="1">
      <c r="A77" s="68"/>
      <c r="B77" s="68"/>
      <c r="C77" s="68"/>
      <c r="D77" s="68"/>
      <c r="E77" s="68"/>
      <c r="F77" s="68"/>
      <c r="G77" s="68"/>
      <c r="H77" s="68"/>
      <c r="I77" s="68"/>
      <c r="J77" s="68"/>
      <c r="K77" s="68"/>
      <c r="L77" s="68"/>
      <c r="M77" s="137"/>
      <c r="N77" s="137"/>
      <c r="O77" s="68"/>
      <c r="P77" s="68"/>
      <c r="Q77" s="68"/>
      <c r="R77" s="68"/>
      <c r="S77" s="68"/>
      <c r="T77" s="68"/>
      <c r="U77" s="68"/>
      <c r="V77" s="68"/>
      <c r="W77" s="68"/>
      <c r="X77" s="68"/>
      <c r="Y77" s="68"/>
      <c r="Z77" s="68"/>
    </row>
    <row r="78" spans="1:26" ht="14.25" customHeight="1">
      <c r="A78" s="68"/>
      <c r="B78" s="68"/>
      <c r="C78" s="68"/>
      <c r="D78" s="68"/>
      <c r="E78" s="68"/>
      <c r="F78" s="68"/>
      <c r="G78" s="68"/>
      <c r="H78" s="68"/>
      <c r="I78" s="68"/>
      <c r="J78" s="68"/>
      <c r="K78" s="68"/>
      <c r="L78" s="68"/>
      <c r="M78" s="137"/>
      <c r="N78" s="137"/>
      <c r="O78" s="68"/>
      <c r="P78" s="68"/>
      <c r="Q78" s="68"/>
      <c r="R78" s="68"/>
      <c r="S78" s="68"/>
      <c r="T78" s="68"/>
      <c r="U78" s="68"/>
      <c r="V78" s="68"/>
      <c r="W78" s="68"/>
      <c r="X78" s="68"/>
      <c r="Y78" s="68"/>
      <c r="Z78" s="68"/>
    </row>
    <row r="79" spans="1:26" ht="14.25" customHeight="1">
      <c r="A79" s="68"/>
      <c r="B79" s="68"/>
      <c r="C79" s="68"/>
      <c r="D79" s="68"/>
      <c r="E79" s="68"/>
      <c r="F79" s="68"/>
      <c r="G79" s="68"/>
      <c r="H79" s="68"/>
      <c r="I79" s="68"/>
      <c r="J79" s="68"/>
      <c r="K79" s="68"/>
      <c r="L79" s="68"/>
      <c r="M79" s="137"/>
      <c r="N79" s="137"/>
      <c r="O79" s="68"/>
      <c r="P79" s="68"/>
      <c r="Q79" s="68"/>
      <c r="R79" s="68"/>
      <c r="S79" s="68"/>
      <c r="T79" s="68"/>
      <c r="U79" s="68"/>
      <c r="V79" s="68"/>
      <c r="W79" s="68"/>
      <c r="X79" s="68"/>
      <c r="Y79" s="68"/>
      <c r="Z79" s="68"/>
    </row>
    <row r="80" spans="1:26" ht="14.25" customHeight="1">
      <c r="A80" s="68"/>
      <c r="B80" s="68"/>
      <c r="C80" s="68"/>
      <c r="D80" s="68"/>
      <c r="E80" s="68"/>
      <c r="F80" s="68"/>
      <c r="G80" s="68"/>
      <c r="H80" s="68"/>
      <c r="I80" s="68"/>
      <c r="J80" s="68"/>
      <c r="K80" s="68"/>
      <c r="L80" s="68"/>
      <c r="M80" s="137"/>
      <c r="N80" s="137"/>
      <c r="O80" s="68"/>
      <c r="P80" s="68"/>
      <c r="Q80" s="68"/>
      <c r="R80" s="68"/>
      <c r="S80" s="68"/>
      <c r="T80" s="68"/>
      <c r="U80" s="68"/>
      <c r="V80" s="68"/>
      <c r="W80" s="68"/>
      <c r="X80" s="68"/>
      <c r="Y80" s="68"/>
      <c r="Z80" s="68"/>
    </row>
    <row r="81" spans="1:26" ht="14.25" customHeight="1">
      <c r="A81" s="68"/>
      <c r="B81" s="68"/>
      <c r="C81" s="68"/>
      <c r="D81" s="68"/>
      <c r="E81" s="68"/>
      <c r="F81" s="68"/>
      <c r="G81" s="68"/>
      <c r="H81" s="68"/>
      <c r="I81" s="68"/>
      <c r="J81" s="68"/>
      <c r="K81" s="68"/>
      <c r="L81" s="68"/>
      <c r="M81" s="137"/>
      <c r="N81" s="137"/>
      <c r="O81" s="68"/>
      <c r="P81" s="68"/>
      <c r="Q81" s="68"/>
      <c r="R81" s="68"/>
      <c r="S81" s="68"/>
      <c r="T81" s="68"/>
      <c r="U81" s="68"/>
      <c r="V81" s="68"/>
      <c r="W81" s="68"/>
      <c r="X81" s="68"/>
      <c r="Y81" s="68"/>
      <c r="Z81" s="68"/>
    </row>
    <row r="82" spans="1:26" ht="14.25" customHeight="1">
      <c r="A82" s="68"/>
      <c r="B82" s="68"/>
      <c r="C82" s="68"/>
      <c r="D82" s="68"/>
      <c r="E82" s="68"/>
      <c r="F82" s="68"/>
      <c r="G82" s="68"/>
      <c r="H82" s="68"/>
      <c r="I82" s="68"/>
      <c r="J82" s="68"/>
      <c r="K82" s="68"/>
      <c r="L82" s="68"/>
      <c r="M82" s="137"/>
      <c r="N82" s="137"/>
      <c r="O82" s="68"/>
      <c r="P82" s="68"/>
      <c r="Q82" s="68"/>
      <c r="R82" s="68"/>
      <c r="S82" s="68"/>
      <c r="T82" s="68"/>
      <c r="U82" s="68"/>
      <c r="V82" s="68"/>
      <c r="W82" s="68"/>
      <c r="X82" s="68"/>
      <c r="Y82" s="68"/>
      <c r="Z82" s="68"/>
    </row>
    <row r="83" spans="1:26" ht="14.25" customHeight="1">
      <c r="A83" s="68"/>
      <c r="B83" s="68"/>
      <c r="C83" s="68"/>
      <c r="D83" s="68"/>
      <c r="E83" s="68"/>
      <c r="F83" s="68"/>
      <c r="G83" s="68"/>
      <c r="H83" s="68"/>
      <c r="I83" s="68"/>
      <c r="J83" s="68"/>
      <c r="K83" s="68"/>
      <c r="L83" s="68"/>
      <c r="M83" s="137"/>
      <c r="N83" s="137"/>
      <c r="O83" s="68"/>
      <c r="P83" s="68"/>
      <c r="Q83" s="68"/>
      <c r="R83" s="68"/>
      <c r="S83" s="68"/>
      <c r="T83" s="68"/>
      <c r="U83" s="68"/>
      <c r="V83" s="68"/>
      <c r="W83" s="68"/>
      <c r="X83" s="68"/>
      <c r="Y83" s="68"/>
      <c r="Z83" s="68"/>
    </row>
    <row r="84" spans="1:26" ht="14.25" customHeight="1">
      <c r="A84" s="68"/>
      <c r="B84" s="68">
        <v>1</v>
      </c>
      <c r="C84" s="68"/>
      <c r="D84" s="68"/>
      <c r="E84" s="68"/>
      <c r="F84" s="68"/>
      <c r="G84" s="68"/>
      <c r="H84" s="68"/>
      <c r="I84" s="68"/>
      <c r="J84" s="68"/>
      <c r="K84" s="68"/>
      <c r="L84" s="68"/>
      <c r="M84" s="137"/>
      <c r="N84" s="137"/>
      <c r="O84" s="68"/>
      <c r="P84" s="68"/>
      <c r="Q84" s="68"/>
      <c r="R84" s="68"/>
      <c r="S84" s="68"/>
      <c r="T84" s="68"/>
      <c r="U84" s="68"/>
      <c r="V84" s="68"/>
      <c r="W84" s="68"/>
      <c r="X84" s="68"/>
      <c r="Y84" s="68"/>
      <c r="Z84" s="68"/>
    </row>
    <row r="85" spans="1:26" ht="14.25" customHeight="1">
      <c r="A85" s="68"/>
      <c r="B85" s="381" t="s">
        <v>1606</v>
      </c>
      <c r="C85" s="381" t="s">
        <v>9429</v>
      </c>
      <c r="D85" s="381" t="s">
        <v>9430</v>
      </c>
      <c r="E85" s="381" t="s">
        <v>254</v>
      </c>
      <c r="F85" s="381" t="s">
        <v>9431</v>
      </c>
      <c r="G85" s="381" t="s">
        <v>202</v>
      </c>
      <c r="H85" s="68"/>
      <c r="I85" s="381" t="s">
        <v>9432</v>
      </c>
      <c r="J85" s="381" t="s">
        <v>9433</v>
      </c>
      <c r="K85" s="381" t="s">
        <v>9434</v>
      </c>
      <c r="L85" s="68"/>
      <c r="M85" s="137"/>
      <c r="N85" s="137"/>
      <c r="O85" s="68"/>
      <c r="P85" s="68"/>
      <c r="Q85" s="68"/>
      <c r="R85" s="68"/>
      <c r="S85" s="68"/>
      <c r="T85" s="68"/>
      <c r="U85" s="68"/>
      <c r="V85" s="68"/>
      <c r="W85" s="68"/>
      <c r="X85" s="68"/>
      <c r="Y85" s="68"/>
      <c r="Z85" s="68"/>
    </row>
    <row r="86" spans="1:26" ht="14.25" customHeight="1">
      <c r="A86" s="68"/>
      <c r="B86" s="382">
        <v>1</v>
      </c>
      <c r="C86" s="382" t="b">
        <v>1</v>
      </c>
      <c r="D86" s="382" t="s">
        <v>9435</v>
      </c>
      <c r="E86" s="382" t="s">
        <v>1726</v>
      </c>
      <c r="F86" s="382" t="s">
        <v>9436</v>
      </c>
      <c r="G86" s="382" t="str">
        <f ca="1">IF(COUNTIFS('Data Down'!$C:$C,View!$B$2,'Data Down'!$D:$D,View!$E86,'Data Down'!$AC:$AC,"BREAKDOWN")=1,"BREAKDOWN","RFU")</f>
        <v>RFU</v>
      </c>
      <c r="H86" s="68"/>
      <c r="I86" s="381">
        <v>1</v>
      </c>
      <c r="J86" s="381">
        <v>1</v>
      </c>
      <c r="K86" s="381">
        <v>67</v>
      </c>
      <c r="L86" s="68"/>
      <c r="M86" s="137"/>
      <c r="N86" s="137"/>
      <c r="O86" s="68"/>
      <c r="P86" s="68"/>
      <c r="Q86" s="68"/>
      <c r="R86" s="68"/>
      <c r="S86" s="68"/>
      <c r="T86" s="68"/>
      <c r="U86" s="68"/>
      <c r="V86" s="68"/>
      <c r="W86" s="68"/>
      <c r="X86" s="68"/>
      <c r="Y86" s="68"/>
      <c r="Z86" s="68"/>
    </row>
    <row r="87" spans="1:26" ht="14.25" customHeight="1">
      <c r="A87" s="68"/>
      <c r="B87" s="382">
        <f t="shared" ref="B87:B222" si="1">B86+1</f>
        <v>2</v>
      </c>
      <c r="C87" s="382" t="b">
        <f t="shared" ref="C87:C107" si="2">C86</f>
        <v>1</v>
      </c>
      <c r="D87" s="382" t="s">
        <v>9435</v>
      </c>
      <c r="E87" s="382" t="s">
        <v>1728</v>
      </c>
      <c r="F87" s="382" t="s">
        <v>9436</v>
      </c>
      <c r="G87" s="382" t="str">
        <f ca="1">IF(COUNTIFS('Data Down'!$C:$C,View!$B$2,'Data Down'!$D:$D,View!$E87,'Data Down'!$AC:$AC,"BREAKDOWN")=1,"BREAKDOWN","RFU")</f>
        <v>RFU</v>
      </c>
      <c r="H87" s="68"/>
      <c r="I87" s="381">
        <f>I86+1</f>
        <v>2</v>
      </c>
      <c r="J87" s="381">
        <v>68</v>
      </c>
      <c r="K87" s="381">
        <v>137</v>
      </c>
      <c r="L87" s="68"/>
      <c r="M87" s="137"/>
      <c r="N87" s="137"/>
      <c r="O87" s="68"/>
      <c r="P87" s="68"/>
      <c r="Q87" s="68"/>
      <c r="R87" s="68"/>
      <c r="S87" s="68"/>
      <c r="T87" s="68"/>
      <c r="U87" s="68"/>
      <c r="V87" s="68"/>
      <c r="W87" s="68"/>
      <c r="X87" s="68"/>
      <c r="Y87" s="68"/>
      <c r="Z87" s="68"/>
    </row>
    <row r="88" spans="1:26" ht="14.25" customHeight="1">
      <c r="A88" s="68"/>
      <c r="B88" s="382">
        <f t="shared" si="1"/>
        <v>3</v>
      </c>
      <c r="C88" s="382" t="b">
        <f t="shared" si="2"/>
        <v>1</v>
      </c>
      <c r="D88" s="382" t="s">
        <v>9435</v>
      </c>
      <c r="E88" s="382" t="s">
        <v>1729</v>
      </c>
      <c r="F88" s="382" t="s">
        <v>9436</v>
      </c>
      <c r="G88" s="382" t="str">
        <f ca="1">IF(COUNTIFS('Data Down'!$C:$C,View!$B$2,'Data Down'!$D:$D,View!$E88,'Data Down'!$AC:$AC,"BREAKDOWN")=1,"BREAKDOWN","RFU")</f>
        <v>RFU</v>
      </c>
      <c r="H88" s="68"/>
      <c r="I88" s="137"/>
      <c r="J88" s="137"/>
      <c r="K88" s="137"/>
      <c r="L88" s="68"/>
      <c r="M88" s="137"/>
      <c r="N88" s="137"/>
      <c r="O88" s="68"/>
      <c r="P88" s="68"/>
      <c r="Q88" s="68"/>
      <c r="R88" s="68"/>
      <c r="S88" s="68"/>
      <c r="T88" s="68"/>
      <c r="U88" s="68"/>
      <c r="V88" s="68"/>
      <c r="W88" s="68"/>
      <c r="X88" s="68"/>
      <c r="Y88" s="68"/>
      <c r="Z88" s="68"/>
    </row>
    <row r="89" spans="1:26" ht="14.25" customHeight="1">
      <c r="A89" s="68"/>
      <c r="B89" s="382">
        <f t="shared" si="1"/>
        <v>4</v>
      </c>
      <c r="C89" s="382" t="b">
        <f t="shared" si="2"/>
        <v>1</v>
      </c>
      <c r="D89" s="382" t="s">
        <v>9435</v>
      </c>
      <c r="E89" s="382" t="s">
        <v>1730</v>
      </c>
      <c r="F89" s="382" t="s">
        <v>9436</v>
      </c>
      <c r="G89" s="382" t="str">
        <f ca="1">IF(COUNTIFS('Data Down'!$C:$C,View!$B$2,'Data Down'!$D:$D,View!$E89,'Data Down'!$AC:$AC,"BREAKDOWN")=1,"BREAKDOWN","RFU")</f>
        <v>RFU</v>
      </c>
      <c r="H89" s="68"/>
      <c r="I89" s="137"/>
      <c r="J89" s="137"/>
      <c r="K89" s="137"/>
      <c r="L89" s="68"/>
      <c r="M89" s="137"/>
      <c r="N89" s="137"/>
      <c r="O89" s="68"/>
      <c r="P89" s="68"/>
      <c r="Q89" s="68"/>
      <c r="R89" s="68"/>
      <c r="S89" s="68"/>
      <c r="T89" s="68"/>
      <c r="U89" s="68"/>
      <c r="V89" s="68"/>
      <c r="W89" s="68"/>
      <c r="X89" s="68"/>
      <c r="Y89" s="68"/>
      <c r="Z89" s="68"/>
    </row>
    <row r="90" spans="1:26" ht="14.25" customHeight="1">
      <c r="A90" s="68"/>
      <c r="B90" s="382">
        <f t="shared" si="1"/>
        <v>5</v>
      </c>
      <c r="C90" s="382" t="b">
        <f t="shared" si="2"/>
        <v>1</v>
      </c>
      <c r="D90" s="382" t="s">
        <v>9435</v>
      </c>
      <c r="E90" s="382" t="s">
        <v>213</v>
      </c>
      <c r="F90" s="382" t="s">
        <v>9436</v>
      </c>
      <c r="G90" s="382" t="str">
        <f ca="1">IF(COUNTIFS('Data Down'!$C:$C,View!$B$2,'Data Down'!$D:$D,View!$E90,'Data Down'!$AC:$AC,"BREAKDOWN")=1,"BREAKDOWN","RFU")</f>
        <v>RFU</v>
      </c>
      <c r="H90" s="68"/>
      <c r="I90" s="137"/>
      <c r="J90" s="137"/>
      <c r="K90" s="137"/>
      <c r="L90" s="68"/>
      <c r="M90" s="137"/>
      <c r="N90" s="137"/>
      <c r="O90" s="68"/>
      <c r="P90" s="68"/>
      <c r="Q90" s="68"/>
      <c r="R90" s="68"/>
      <c r="S90" s="68"/>
      <c r="T90" s="68"/>
      <c r="U90" s="68"/>
      <c r="V90" s="68"/>
      <c r="W90" s="68"/>
      <c r="X90" s="68"/>
      <c r="Y90" s="68"/>
      <c r="Z90" s="68"/>
    </row>
    <row r="91" spans="1:26" ht="14.25" customHeight="1">
      <c r="A91" s="68"/>
      <c r="B91" s="382">
        <f t="shared" si="1"/>
        <v>6</v>
      </c>
      <c r="C91" s="382" t="b">
        <f t="shared" si="2"/>
        <v>1</v>
      </c>
      <c r="D91" s="382" t="s">
        <v>9435</v>
      </c>
      <c r="E91" s="382" t="s">
        <v>1731</v>
      </c>
      <c r="F91" s="382" t="s">
        <v>9436</v>
      </c>
      <c r="G91" s="382" t="str">
        <f ca="1">IF(COUNTIFS('Data Down'!$C:$C,View!$B$2,'Data Down'!$D:$D,View!$E91,'Data Down'!$AC:$AC,"BREAKDOWN")=1,"BREAKDOWN","RFU")</f>
        <v>RFU</v>
      </c>
      <c r="H91" s="68"/>
      <c r="I91" s="137"/>
      <c r="J91" s="137"/>
      <c r="K91" s="137"/>
      <c r="L91" s="68"/>
      <c r="M91" s="137"/>
      <c r="N91" s="137"/>
      <c r="O91" s="68"/>
      <c r="P91" s="68"/>
      <c r="Q91" s="68"/>
      <c r="R91" s="68"/>
      <c r="S91" s="68"/>
      <c r="T91" s="68"/>
      <c r="U91" s="68"/>
      <c r="V91" s="68"/>
      <c r="W91" s="68"/>
      <c r="X91" s="68"/>
      <c r="Y91" s="68"/>
      <c r="Z91" s="68"/>
    </row>
    <row r="92" spans="1:26" ht="14.25" customHeight="1">
      <c r="A92" s="68"/>
      <c r="B92" s="382">
        <f t="shared" si="1"/>
        <v>7</v>
      </c>
      <c r="C92" s="382" t="b">
        <f t="shared" si="2"/>
        <v>1</v>
      </c>
      <c r="D92" s="382" t="s">
        <v>9435</v>
      </c>
      <c r="E92" s="382" t="s">
        <v>1732</v>
      </c>
      <c r="F92" s="382" t="s">
        <v>9436</v>
      </c>
      <c r="G92" s="382" t="str">
        <f ca="1">IF(COUNTIFS('Data Down'!$C:$C,View!$B$2,'Data Down'!$D:$D,View!$E92,'Data Down'!$AC:$AC,"BREAKDOWN")=1,"BREAKDOWN","RFU")</f>
        <v>RFU</v>
      </c>
      <c r="H92" s="68"/>
      <c r="I92" s="137"/>
      <c r="J92" s="137"/>
      <c r="K92" s="137"/>
      <c r="L92" s="68"/>
      <c r="M92" s="137"/>
      <c r="N92" s="137"/>
      <c r="O92" s="68"/>
      <c r="P92" s="68"/>
      <c r="Q92" s="68"/>
      <c r="R92" s="68"/>
      <c r="S92" s="68"/>
      <c r="T92" s="68"/>
      <c r="U92" s="68"/>
      <c r="V92" s="68"/>
      <c r="W92" s="68"/>
      <c r="X92" s="68"/>
      <c r="Y92" s="68"/>
      <c r="Z92" s="68"/>
    </row>
    <row r="93" spans="1:26" ht="14.25" customHeight="1">
      <c r="A93" s="68"/>
      <c r="B93" s="382">
        <f t="shared" si="1"/>
        <v>8</v>
      </c>
      <c r="C93" s="382" t="b">
        <f t="shared" si="2"/>
        <v>1</v>
      </c>
      <c r="D93" s="382" t="s">
        <v>9435</v>
      </c>
      <c r="E93" s="382" t="s">
        <v>1733</v>
      </c>
      <c r="F93" s="382" t="s">
        <v>9436</v>
      </c>
      <c r="G93" s="382" t="str">
        <f ca="1">IF(COUNTIFS('Data Down'!$C:$C,View!$B$2,'Data Down'!$D:$D,View!$E93,'Data Down'!$AC:$AC,"BREAKDOWN")=1,"BREAKDOWN","RFU")</f>
        <v>RFU</v>
      </c>
      <c r="H93" s="68"/>
      <c r="I93" s="68"/>
      <c r="J93" s="68"/>
      <c r="K93" s="68"/>
      <c r="L93" s="68"/>
      <c r="M93" s="137"/>
      <c r="N93" s="137"/>
      <c r="O93" s="68"/>
      <c r="P93" s="68"/>
      <c r="Q93" s="68"/>
      <c r="R93" s="68"/>
      <c r="S93" s="68"/>
      <c r="T93" s="68"/>
      <c r="U93" s="68"/>
      <c r="V93" s="68"/>
      <c r="W93" s="68"/>
      <c r="X93" s="68"/>
      <c r="Y93" s="68"/>
      <c r="Z93" s="68"/>
    </row>
    <row r="94" spans="1:26" ht="14.25" customHeight="1">
      <c r="A94" s="68"/>
      <c r="B94" s="382">
        <f t="shared" si="1"/>
        <v>9</v>
      </c>
      <c r="C94" s="382" t="b">
        <f t="shared" si="2"/>
        <v>1</v>
      </c>
      <c r="D94" s="382" t="s">
        <v>9435</v>
      </c>
      <c r="E94" s="382" t="s">
        <v>1734</v>
      </c>
      <c r="F94" s="382" t="s">
        <v>9436</v>
      </c>
      <c r="G94" s="382" t="str">
        <f ca="1">IF(COUNTIFS('Data Down'!$C:$C,View!$B$2,'Data Down'!$D:$D,View!$E94,'Data Down'!$AC:$AC,"BREAKDOWN")=1,"BREAKDOWN","RFU")</f>
        <v>RFU</v>
      </c>
      <c r="H94" s="68"/>
      <c r="I94" s="68"/>
      <c r="J94" s="68"/>
      <c r="K94" s="68"/>
      <c r="L94" s="68"/>
      <c r="M94" s="137"/>
      <c r="N94" s="137"/>
      <c r="O94" s="68"/>
      <c r="P94" s="68"/>
      <c r="Q94" s="68"/>
      <c r="R94" s="68"/>
      <c r="S94" s="68"/>
      <c r="T94" s="68"/>
      <c r="U94" s="68"/>
      <c r="V94" s="68"/>
      <c r="W94" s="68"/>
      <c r="X94" s="68"/>
      <c r="Y94" s="68"/>
      <c r="Z94" s="68"/>
    </row>
    <row r="95" spans="1:26" ht="14.25" customHeight="1">
      <c r="A95" s="68"/>
      <c r="B95" s="382">
        <f t="shared" si="1"/>
        <v>10</v>
      </c>
      <c r="C95" s="382" t="b">
        <f t="shared" si="2"/>
        <v>1</v>
      </c>
      <c r="D95" s="382" t="s">
        <v>9435</v>
      </c>
      <c r="E95" s="382" t="s">
        <v>1735</v>
      </c>
      <c r="F95" s="382" t="s">
        <v>9436</v>
      </c>
      <c r="G95" s="382" t="str">
        <f ca="1">IF(COUNTIFS('Data Down'!$C:$C,View!$B$2,'Data Down'!$D:$D,View!$E95,'Data Down'!$AC:$AC,"BREAKDOWN")=1,"BREAKDOWN","RFU")</f>
        <v>RFU</v>
      </c>
      <c r="H95" s="68"/>
      <c r="I95" s="68"/>
      <c r="J95" s="68"/>
      <c r="K95" s="68"/>
      <c r="L95" s="68"/>
      <c r="M95" s="137"/>
      <c r="N95" s="137"/>
      <c r="O95" s="68"/>
      <c r="P95" s="68"/>
      <c r="Q95" s="68"/>
      <c r="R95" s="68"/>
      <c r="S95" s="68"/>
      <c r="T95" s="68"/>
      <c r="U95" s="68"/>
      <c r="V95" s="68"/>
      <c r="W95" s="68"/>
      <c r="X95" s="68"/>
      <c r="Y95" s="68"/>
      <c r="Z95" s="68"/>
    </row>
    <row r="96" spans="1:26" ht="14.25" customHeight="1">
      <c r="A96" s="68"/>
      <c r="B96" s="382">
        <f t="shared" si="1"/>
        <v>11</v>
      </c>
      <c r="C96" s="382" t="b">
        <f t="shared" si="2"/>
        <v>1</v>
      </c>
      <c r="D96" s="382" t="s">
        <v>9435</v>
      </c>
      <c r="E96" s="382" t="s">
        <v>216</v>
      </c>
      <c r="F96" s="382" t="s">
        <v>9436</v>
      </c>
      <c r="G96" s="382" t="str">
        <f ca="1">IF(COUNTIFS('Data Down'!$C:$C,View!$B$2,'Data Down'!$D:$D,View!$E96,'Data Down'!$AC:$AC,"BREAKDOWN")=1,"BREAKDOWN","RFU")</f>
        <v>RFU</v>
      </c>
      <c r="H96" s="68"/>
      <c r="I96" s="68"/>
      <c r="J96" s="68"/>
      <c r="K96" s="68"/>
      <c r="L96" s="68"/>
      <c r="M96" s="137"/>
      <c r="N96" s="137"/>
      <c r="O96" s="68"/>
      <c r="P96" s="68"/>
      <c r="Q96" s="68"/>
      <c r="R96" s="68"/>
      <c r="S96" s="68"/>
      <c r="T96" s="68"/>
      <c r="U96" s="68"/>
      <c r="V96" s="68"/>
      <c r="W96" s="68"/>
      <c r="X96" s="68"/>
      <c r="Y96" s="68"/>
      <c r="Z96" s="68"/>
    </row>
    <row r="97" spans="1:26" ht="14.25" customHeight="1">
      <c r="A97" s="68"/>
      <c r="B97" s="382">
        <f t="shared" si="1"/>
        <v>12</v>
      </c>
      <c r="C97" s="382" t="b">
        <f t="shared" si="2"/>
        <v>1</v>
      </c>
      <c r="D97" s="382" t="s">
        <v>9435</v>
      </c>
      <c r="E97" s="382" t="s">
        <v>1740</v>
      </c>
      <c r="F97" s="382" t="s">
        <v>9436</v>
      </c>
      <c r="G97" s="382" t="str">
        <f ca="1">IF(COUNTIFS('Data Down'!$C:$C,View!$B$2,'Data Down'!$D:$D,View!$E97,'Data Down'!$AC:$AC,"BREAKDOWN")=1,"BREAKDOWN","RFU")</f>
        <v>RFU</v>
      </c>
      <c r="H97" s="68"/>
      <c r="I97" s="68"/>
      <c r="J97" s="68"/>
      <c r="K97" s="68"/>
      <c r="L97" s="68"/>
      <c r="M97" s="137"/>
      <c r="N97" s="137"/>
      <c r="O97" s="68"/>
      <c r="P97" s="68"/>
      <c r="Q97" s="68"/>
      <c r="R97" s="68"/>
      <c r="S97" s="68"/>
      <c r="T97" s="68"/>
      <c r="U97" s="68"/>
      <c r="V97" s="68"/>
      <c r="W97" s="68"/>
      <c r="X97" s="68"/>
      <c r="Y97" s="68"/>
      <c r="Z97" s="68"/>
    </row>
    <row r="98" spans="1:26" ht="14.25" customHeight="1">
      <c r="A98" s="68"/>
      <c r="B98" s="382">
        <f t="shared" si="1"/>
        <v>13</v>
      </c>
      <c r="C98" s="382" t="b">
        <f t="shared" si="2"/>
        <v>1</v>
      </c>
      <c r="D98" s="382" t="s">
        <v>9435</v>
      </c>
      <c r="E98" s="382" t="s">
        <v>219</v>
      </c>
      <c r="F98" s="382" t="s">
        <v>9436</v>
      </c>
      <c r="G98" s="382" t="str">
        <f ca="1">IF(COUNTIFS('Data Down'!$C:$C,View!$B$2,'Data Down'!$D:$D,View!$E98,'Data Down'!$AC:$AC,"BREAKDOWN")=1,"BREAKDOWN","RFU")</f>
        <v>RFU</v>
      </c>
      <c r="H98" s="68"/>
      <c r="I98" s="68"/>
      <c r="J98" s="68"/>
      <c r="K98" s="68"/>
      <c r="L98" s="68"/>
      <c r="M98" s="137"/>
      <c r="N98" s="137"/>
      <c r="O98" s="68"/>
      <c r="P98" s="68"/>
      <c r="Q98" s="68"/>
      <c r="R98" s="68"/>
      <c r="S98" s="68"/>
      <c r="T98" s="68"/>
      <c r="U98" s="68"/>
      <c r="V98" s="68"/>
      <c r="W98" s="68"/>
      <c r="X98" s="68"/>
      <c r="Y98" s="68"/>
      <c r="Z98" s="68"/>
    </row>
    <row r="99" spans="1:26" ht="14.25" customHeight="1">
      <c r="A99" s="68"/>
      <c r="B99" s="382">
        <f t="shared" si="1"/>
        <v>14</v>
      </c>
      <c r="C99" s="382" t="b">
        <f t="shared" si="2"/>
        <v>1</v>
      </c>
      <c r="D99" s="382" t="s">
        <v>9435</v>
      </c>
      <c r="E99" s="382" t="s">
        <v>1742</v>
      </c>
      <c r="F99" s="382" t="s">
        <v>9436</v>
      </c>
      <c r="G99" s="382" t="str">
        <f ca="1">IF(COUNTIFS('Data Down'!$C:$C,View!$B$2,'Data Down'!$D:$D,View!$E99,'Data Down'!$AC:$AC,"BREAKDOWN")=1,"BREAKDOWN","RFU")</f>
        <v>RFU</v>
      </c>
      <c r="H99" s="68"/>
      <c r="I99" s="68"/>
      <c r="J99" s="68"/>
      <c r="K99" s="68"/>
      <c r="L99" s="68"/>
      <c r="M99" s="137"/>
      <c r="N99" s="137"/>
      <c r="O99" s="68"/>
      <c r="P99" s="68"/>
      <c r="Q99" s="68"/>
      <c r="R99" s="68"/>
      <c r="S99" s="68"/>
      <c r="T99" s="68"/>
      <c r="U99" s="68"/>
      <c r="V99" s="68"/>
      <c r="W99" s="68"/>
      <c r="X99" s="68"/>
      <c r="Y99" s="68"/>
      <c r="Z99" s="68"/>
    </row>
    <row r="100" spans="1:26" ht="14.25" customHeight="1">
      <c r="A100" s="68"/>
      <c r="B100" s="382">
        <f t="shared" si="1"/>
        <v>15</v>
      </c>
      <c r="C100" s="382" t="b">
        <f t="shared" si="2"/>
        <v>1</v>
      </c>
      <c r="D100" s="382" t="s">
        <v>9435</v>
      </c>
      <c r="E100" s="382" t="s">
        <v>1743</v>
      </c>
      <c r="F100" s="382" t="s">
        <v>9436</v>
      </c>
      <c r="G100" s="382" t="str">
        <f ca="1">IF(COUNTIFS('Data Down'!$C:$C,View!$B$2,'Data Down'!$D:$D,View!$E100,'Data Down'!$AC:$AC,"BREAKDOWN")=1,"BREAKDOWN","RFU")</f>
        <v>RFU</v>
      </c>
      <c r="H100" s="68"/>
      <c r="I100" s="68"/>
      <c r="J100" s="68"/>
      <c r="K100" s="68"/>
      <c r="L100" s="68"/>
      <c r="M100" s="137"/>
      <c r="N100" s="137"/>
      <c r="O100" s="68"/>
      <c r="P100" s="68"/>
      <c r="Q100" s="68"/>
      <c r="R100" s="68"/>
      <c r="S100" s="68"/>
      <c r="T100" s="68"/>
      <c r="U100" s="68"/>
      <c r="V100" s="68"/>
      <c r="W100" s="68"/>
      <c r="X100" s="68"/>
      <c r="Y100" s="68"/>
      <c r="Z100" s="68"/>
    </row>
    <row r="101" spans="1:26" ht="14.25" customHeight="1">
      <c r="A101" s="68"/>
      <c r="B101" s="382">
        <f t="shared" si="1"/>
        <v>16</v>
      </c>
      <c r="C101" s="382" t="b">
        <f t="shared" si="2"/>
        <v>1</v>
      </c>
      <c r="D101" s="382" t="s">
        <v>9435</v>
      </c>
      <c r="E101" s="382" t="s">
        <v>1744</v>
      </c>
      <c r="F101" s="382" t="s">
        <v>9436</v>
      </c>
      <c r="G101" s="382" t="str">
        <f ca="1">IF(COUNTIFS('Data Down'!$C:$C,View!$B$2,'Data Down'!$D:$D,View!$E101,'Data Down'!$AC:$AC,"BREAKDOWN")=1,"BREAKDOWN","RFU")</f>
        <v>RFU</v>
      </c>
      <c r="H101" s="68"/>
      <c r="I101" s="68"/>
      <c r="J101" s="68"/>
      <c r="K101" s="68"/>
      <c r="L101" s="68"/>
      <c r="M101" s="137"/>
      <c r="N101" s="137"/>
      <c r="O101" s="68"/>
      <c r="P101" s="68"/>
      <c r="Q101" s="68"/>
      <c r="R101" s="68"/>
      <c r="S101" s="68"/>
      <c r="T101" s="68"/>
      <c r="U101" s="68"/>
      <c r="V101" s="68"/>
      <c r="W101" s="68"/>
      <c r="X101" s="68"/>
      <c r="Y101" s="68"/>
      <c r="Z101" s="68"/>
    </row>
    <row r="102" spans="1:26" ht="14.25" customHeight="1">
      <c r="A102" s="68"/>
      <c r="B102" s="382">
        <f t="shared" si="1"/>
        <v>17</v>
      </c>
      <c r="C102" s="382" t="b">
        <f t="shared" si="2"/>
        <v>1</v>
      </c>
      <c r="D102" s="382" t="s">
        <v>9435</v>
      </c>
      <c r="E102" s="382" t="s">
        <v>1736</v>
      </c>
      <c r="F102" s="382" t="s">
        <v>9436</v>
      </c>
      <c r="G102" s="382" t="str">
        <f ca="1">IF(COUNTIFS('Data Down'!$C:$C,View!$B$2,'Data Down'!$D:$D,View!$E102,'Data Down'!$AC:$AC,"BREAKDOWN")=1,"BREAKDOWN","RFU")</f>
        <v>RFU</v>
      </c>
      <c r="H102" s="68"/>
      <c r="I102" s="68"/>
      <c r="J102" s="68"/>
      <c r="K102" s="68"/>
      <c r="L102" s="68"/>
      <c r="M102" s="137"/>
      <c r="N102" s="137"/>
      <c r="O102" s="68"/>
      <c r="P102" s="68"/>
      <c r="Q102" s="68"/>
      <c r="R102" s="68"/>
      <c r="S102" s="68"/>
      <c r="T102" s="68"/>
      <c r="U102" s="68"/>
      <c r="V102" s="68"/>
      <c r="W102" s="68"/>
      <c r="X102" s="68"/>
      <c r="Y102" s="68"/>
      <c r="Z102" s="68"/>
    </row>
    <row r="103" spans="1:26" ht="14.25" customHeight="1">
      <c r="A103" s="68"/>
      <c r="B103" s="382">
        <f t="shared" si="1"/>
        <v>18</v>
      </c>
      <c r="C103" s="382" t="b">
        <f t="shared" si="2"/>
        <v>1</v>
      </c>
      <c r="D103" s="382" t="s">
        <v>9435</v>
      </c>
      <c r="E103" s="382" t="s">
        <v>1745</v>
      </c>
      <c r="F103" s="382" t="s">
        <v>9436</v>
      </c>
      <c r="G103" s="382" t="str">
        <f ca="1">IF(COUNTIFS('Data Down'!$C:$C,View!$B$2,'Data Down'!$D:$D,View!$E103,'Data Down'!$AC:$AC,"BREAKDOWN")=1,"BREAKDOWN","RFU")</f>
        <v>RFU</v>
      </c>
      <c r="H103" s="68"/>
      <c r="I103" s="68"/>
      <c r="J103" s="68"/>
      <c r="K103" s="68"/>
      <c r="L103" s="68"/>
      <c r="M103" s="137"/>
      <c r="N103" s="137"/>
      <c r="O103" s="68"/>
      <c r="P103" s="68"/>
      <c r="Q103" s="68"/>
      <c r="R103" s="68"/>
      <c r="S103" s="68"/>
      <c r="T103" s="68"/>
      <c r="U103" s="68"/>
      <c r="V103" s="68"/>
      <c r="W103" s="68"/>
      <c r="X103" s="68"/>
      <c r="Y103" s="68"/>
      <c r="Z103" s="68"/>
    </row>
    <row r="104" spans="1:26" ht="14.25" customHeight="1">
      <c r="A104" s="68"/>
      <c r="B104" s="382">
        <f t="shared" si="1"/>
        <v>19</v>
      </c>
      <c r="C104" s="382" t="b">
        <f t="shared" si="2"/>
        <v>1</v>
      </c>
      <c r="D104" s="382" t="s">
        <v>9435</v>
      </c>
      <c r="E104" s="382" t="s">
        <v>221</v>
      </c>
      <c r="F104" s="382" t="s">
        <v>9436</v>
      </c>
      <c r="G104" s="382" t="str">
        <f ca="1">IF(COUNTIFS('Data Down'!$C:$C,View!$B$2,'Data Down'!$D:$D,View!$E104,'Data Down'!$AC:$AC,"BREAKDOWN")=1,"BREAKDOWN","RFU")</f>
        <v>RFU</v>
      </c>
      <c r="H104" s="68"/>
      <c r="I104" s="68"/>
      <c r="J104" s="68"/>
      <c r="K104" s="68"/>
      <c r="L104" s="68"/>
      <c r="M104" s="137"/>
      <c r="N104" s="137"/>
      <c r="O104" s="68"/>
      <c r="P104" s="68"/>
      <c r="Q104" s="68"/>
      <c r="R104" s="68"/>
      <c r="S104" s="68"/>
      <c r="T104" s="68"/>
      <c r="U104" s="68"/>
      <c r="V104" s="68"/>
      <c r="W104" s="68"/>
      <c r="X104" s="68"/>
      <c r="Y104" s="68"/>
      <c r="Z104" s="68"/>
    </row>
    <row r="105" spans="1:26" ht="14.25" customHeight="1">
      <c r="A105" s="68"/>
      <c r="B105" s="382">
        <f t="shared" si="1"/>
        <v>20</v>
      </c>
      <c r="C105" s="382" t="b">
        <f t="shared" si="2"/>
        <v>1</v>
      </c>
      <c r="D105" s="382" t="s">
        <v>9435</v>
      </c>
      <c r="E105" s="382" t="s">
        <v>1741</v>
      </c>
      <c r="F105" s="382" t="s">
        <v>9436</v>
      </c>
      <c r="G105" s="382" t="str">
        <f ca="1">IF(COUNTIFS('Data Down'!$C:$C,View!$B$2,'Data Down'!$D:$D,View!$E105,'Data Down'!$AC:$AC,"BREAKDOWN")=1,"BREAKDOWN","RFU")</f>
        <v>RFU</v>
      </c>
      <c r="H105" s="68"/>
      <c r="I105" s="68"/>
      <c r="J105" s="68"/>
      <c r="K105" s="68"/>
      <c r="L105" s="68"/>
      <c r="M105" s="137"/>
      <c r="N105" s="137"/>
      <c r="O105" s="68"/>
      <c r="P105" s="68"/>
      <c r="Q105" s="68"/>
      <c r="R105" s="68"/>
      <c r="S105" s="68"/>
      <c r="T105" s="68"/>
      <c r="U105" s="68"/>
      <c r="V105" s="68"/>
      <c r="W105" s="68"/>
      <c r="X105" s="68"/>
      <c r="Y105" s="68"/>
      <c r="Z105" s="68"/>
    </row>
    <row r="106" spans="1:26" ht="14.25" customHeight="1">
      <c r="A106" s="68"/>
      <c r="B106" s="382">
        <f t="shared" si="1"/>
        <v>21</v>
      </c>
      <c r="C106" s="382" t="b">
        <f t="shared" si="2"/>
        <v>1</v>
      </c>
      <c r="D106" s="382" t="s">
        <v>9435</v>
      </c>
      <c r="E106" s="382" t="s">
        <v>1746</v>
      </c>
      <c r="F106" s="382" t="s">
        <v>9436</v>
      </c>
      <c r="G106" s="382" t="str">
        <f ca="1">IF(COUNTIFS('Data Down'!$C:$C,View!$B$2,'Data Down'!$D:$D,View!$E106,'Data Down'!$AC:$AC,"BREAKDOWN")=1,"BREAKDOWN","RFU")</f>
        <v>RFU</v>
      </c>
      <c r="H106" s="68"/>
      <c r="I106" s="68"/>
      <c r="J106" s="68"/>
      <c r="K106" s="68"/>
      <c r="L106" s="68"/>
      <c r="M106" s="137"/>
      <c r="N106" s="137"/>
      <c r="O106" s="68"/>
      <c r="P106" s="68"/>
      <c r="Q106" s="68"/>
      <c r="R106" s="68"/>
      <c r="S106" s="68"/>
      <c r="T106" s="68"/>
      <c r="U106" s="68"/>
      <c r="V106" s="68"/>
      <c r="W106" s="68"/>
      <c r="X106" s="68"/>
      <c r="Y106" s="68"/>
      <c r="Z106" s="68"/>
    </row>
    <row r="107" spans="1:26" ht="14.25" customHeight="1">
      <c r="A107" s="68"/>
      <c r="B107" s="382">
        <f t="shared" si="1"/>
        <v>22</v>
      </c>
      <c r="C107" s="382" t="b">
        <f t="shared" si="2"/>
        <v>1</v>
      </c>
      <c r="D107" s="382" t="s">
        <v>9435</v>
      </c>
      <c r="E107" s="382" t="s">
        <v>1739</v>
      </c>
      <c r="F107" s="382" t="s">
        <v>9436</v>
      </c>
      <c r="G107" s="382" t="str">
        <f ca="1">IF(COUNTIFS('Data Down'!$C:$C,View!$B$2,'Data Down'!$D:$D,View!$E107,'Data Down'!$AC:$AC,"BREAKDOWN")=1,"BREAKDOWN","RFU")</f>
        <v>RFU</v>
      </c>
      <c r="H107" s="68"/>
      <c r="I107" s="68"/>
      <c r="J107" s="68"/>
      <c r="K107" s="68"/>
      <c r="L107" s="68"/>
      <c r="M107" s="137"/>
      <c r="N107" s="137"/>
      <c r="O107" s="68"/>
      <c r="P107" s="68"/>
      <c r="Q107" s="68"/>
      <c r="R107" s="68"/>
      <c r="S107" s="68"/>
      <c r="T107" s="68"/>
      <c r="U107" s="68"/>
      <c r="V107" s="68"/>
      <c r="W107" s="68"/>
      <c r="X107" s="68"/>
      <c r="Y107" s="68"/>
      <c r="Z107" s="68"/>
    </row>
    <row r="108" spans="1:26" ht="14.25" customHeight="1">
      <c r="A108" s="68"/>
      <c r="B108" s="382">
        <f t="shared" si="1"/>
        <v>23</v>
      </c>
      <c r="C108" s="382" t="b">
        <v>1</v>
      </c>
      <c r="D108" s="382" t="s">
        <v>9435</v>
      </c>
      <c r="E108" s="382" t="s">
        <v>1837</v>
      </c>
      <c r="F108" s="382" t="s">
        <v>9437</v>
      </c>
      <c r="G108" s="382" t="str">
        <f ca="1">IF(COUNTIFS('Data Down'!$C:$C,View!$B$2,'Data Down'!$D:$D,View!$E108,'Data Down'!$AC:$AC,"BREAKDOWN")=1,"BREAKDOWN","RFU")</f>
        <v>RFU</v>
      </c>
      <c r="H108" s="68"/>
      <c r="I108" s="68"/>
      <c r="J108" s="68"/>
      <c r="K108" s="68"/>
      <c r="L108" s="68"/>
      <c r="M108" s="137"/>
      <c r="N108" s="137"/>
      <c r="O108" s="68"/>
      <c r="P108" s="68"/>
      <c r="Q108" s="68"/>
      <c r="R108" s="68"/>
      <c r="S108" s="68"/>
      <c r="T108" s="68"/>
      <c r="U108" s="68"/>
      <c r="V108" s="68"/>
      <c r="W108" s="68"/>
      <c r="X108" s="68"/>
      <c r="Y108" s="68"/>
      <c r="Z108" s="68"/>
    </row>
    <row r="109" spans="1:26" ht="14.25" customHeight="1">
      <c r="A109" s="68"/>
      <c r="B109" s="382">
        <f t="shared" si="1"/>
        <v>24</v>
      </c>
      <c r="C109" s="382" t="b">
        <f t="shared" ref="C109:C152" si="3">C108</f>
        <v>1</v>
      </c>
      <c r="D109" s="382" t="s">
        <v>9435</v>
      </c>
      <c r="E109" s="382" t="s">
        <v>1839</v>
      </c>
      <c r="F109" s="382" t="s">
        <v>9437</v>
      </c>
      <c r="G109" s="382" t="str">
        <f ca="1">IF(COUNTIFS('Data Down'!$C:$C,View!$B$2,'Data Down'!$D:$D,View!$E109,'Data Down'!$AC:$AC,"BREAKDOWN")=1,"BREAKDOWN","RFU")</f>
        <v>RFU</v>
      </c>
      <c r="H109" s="68"/>
      <c r="I109" s="68"/>
      <c r="J109" s="68"/>
      <c r="K109" s="68"/>
      <c r="L109" s="68"/>
      <c r="M109" s="137"/>
      <c r="N109" s="137"/>
      <c r="O109" s="68"/>
      <c r="P109" s="68"/>
      <c r="Q109" s="68"/>
      <c r="R109" s="68"/>
      <c r="S109" s="68"/>
      <c r="T109" s="68"/>
      <c r="U109" s="68"/>
      <c r="V109" s="68"/>
      <c r="W109" s="68"/>
      <c r="X109" s="68"/>
      <c r="Y109" s="68"/>
      <c r="Z109" s="68"/>
    </row>
    <row r="110" spans="1:26" ht="14.25" customHeight="1">
      <c r="A110" s="68"/>
      <c r="B110" s="382">
        <f t="shared" si="1"/>
        <v>25</v>
      </c>
      <c r="C110" s="382" t="b">
        <f t="shared" si="3"/>
        <v>1</v>
      </c>
      <c r="D110" s="382" t="s">
        <v>9435</v>
      </c>
      <c r="E110" s="382" t="s">
        <v>1840</v>
      </c>
      <c r="F110" s="382" t="s">
        <v>9437</v>
      </c>
      <c r="G110" s="382" t="str">
        <f ca="1">IF(COUNTIFS('Data Down'!$C:$C,View!$B$2,'Data Down'!$D:$D,View!$E110,'Data Down'!$AC:$AC,"BREAKDOWN")=1,"BREAKDOWN","RFU")</f>
        <v>RFU</v>
      </c>
      <c r="H110" s="68"/>
      <c r="I110" s="68"/>
      <c r="J110" s="68"/>
      <c r="K110" s="68"/>
      <c r="L110" s="68"/>
      <c r="M110" s="137"/>
      <c r="N110" s="137"/>
      <c r="O110" s="68"/>
      <c r="P110" s="68"/>
      <c r="Q110" s="68"/>
      <c r="R110" s="68"/>
      <c r="S110" s="68"/>
      <c r="T110" s="68"/>
      <c r="U110" s="68"/>
      <c r="V110" s="68"/>
      <c r="W110" s="68"/>
      <c r="X110" s="68"/>
      <c r="Y110" s="68"/>
      <c r="Z110" s="68"/>
    </row>
    <row r="111" spans="1:26" ht="14.25" customHeight="1">
      <c r="A111" s="68"/>
      <c r="B111" s="382">
        <f t="shared" si="1"/>
        <v>26</v>
      </c>
      <c r="C111" s="382" t="b">
        <f t="shared" si="3"/>
        <v>1</v>
      </c>
      <c r="D111" s="382" t="s">
        <v>9435</v>
      </c>
      <c r="E111" s="382" t="s">
        <v>1841</v>
      </c>
      <c r="F111" s="382" t="s">
        <v>9437</v>
      </c>
      <c r="G111" s="382" t="str">
        <f ca="1">IF(COUNTIFS('Data Down'!$C:$C,View!$B$2,'Data Down'!$D:$D,View!$E111,'Data Down'!$AC:$AC,"BREAKDOWN")=1,"BREAKDOWN","RFU")</f>
        <v>RFU</v>
      </c>
      <c r="H111" s="68"/>
      <c r="I111" s="68"/>
      <c r="J111" s="68"/>
      <c r="K111" s="68"/>
      <c r="L111" s="68"/>
      <c r="M111" s="137"/>
      <c r="N111" s="137"/>
      <c r="O111" s="68"/>
      <c r="P111" s="68"/>
      <c r="Q111" s="68"/>
      <c r="R111" s="68"/>
      <c r="S111" s="68"/>
      <c r="T111" s="68"/>
      <c r="U111" s="68"/>
      <c r="V111" s="68"/>
      <c r="W111" s="68"/>
      <c r="X111" s="68"/>
      <c r="Y111" s="68"/>
      <c r="Z111" s="68"/>
    </row>
    <row r="112" spans="1:26" ht="14.25" customHeight="1">
      <c r="A112" s="68"/>
      <c r="B112" s="382">
        <f t="shared" si="1"/>
        <v>27</v>
      </c>
      <c r="C112" s="382" t="b">
        <f t="shared" si="3"/>
        <v>1</v>
      </c>
      <c r="D112" s="382" t="s">
        <v>9435</v>
      </c>
      <c r="E112" s="382" t="s">
        <v>1842</v>
      </c>
      <c r="F112" s="382" t="s">
        <v>9437</v>
      </c>
      <c r="G112" s="382" t="str">
        <f ca="1">IF(COUNTIFS('Data Down'!$C:$C,View!$B$2,'Data Down'!$D:$D,View!$E112,'Data Down'!$AC:$AC,"BREAKDOWN")=1,"BREAKDOWN","RFU")</f>
        <v>RFU</v>
      </c>
      <c r="H112" s="68"/>
      <c r="I112" s="68"/>
      <c r="J112" s="68"/>
      <c r="K112" s="68"/>
      <c r="L112" s="68"/>
      <c r="M112" s="137"/>
      <c r="N112" s="137"/>
      <c r="O112" s="68"/>
      <c r="P112" s="68"/>
      <c r="Q112" s="68"/>
      <c r="R112" s="68"/>
      <c r="S112" s="68"/>
      <c r="T112" s="68"/>
      <c r="U112" s="68"/>
      <c r="V112" s="68"/>
      <c r="W112" s="68"/>
      <c r="X112" s="68"/>
      <c r="Y112" s="68"/>
      <c r="Z112" s="68"/>
    </row>
    <row r="113" spans="1:26" ht="14.25" customHeight="1">
      <c r="A113" s="68"/>
      <c r="B113" s="382">
        <f t="shared" si="1"/>
        <v>28</v>
      </c>
      <c r="C113" s="382" t="b">
        <f t="shared" si="3"/>
        <v>1</v>
      </c>
      <c r="D113" s="382" t="s">
        <v>9435</v>
      </c>
      <c r="E113" s="382" t="s">
        <v>1843</v>
      </c>
      <c r="F113" s="382" t="s">
        <v>9437</v>
      </c>
      <c r="G113" s="382" t="str">
        <f ca="1">IF(COUNTIFS('Data Down'!$C:$C,View!$B$2,'Data Down'!$D:$D,View!$E113,'Data Down'!$AC:$AC,"BREAKDOWN")=1,"BREAKDOWN","RFU")</f>
        <v>RFU</v>
      </c>
      <c r="H113" s="68"/>
      <c r="I113" s="68"/>
      <c r="J113" s="68"/>
      <c r="K113" s="68"/>
      <c r="L113" s="68"/>
      <c r="M113" s="137"/>
      <c r="N113" s="137"/>
      <c r="O113" s="68"/>
      <c r="P113" s="68"/>
      <c r="Q113" s="68"/>
      <c r="R113" s="68"/>
      <c r="S113" s="68"/>
      <c r="T113" s="68"/>
      <c r="U113" s="68"/>
      <c r="V113" s="68"/>
      <c r="W113" s="68"/>
      <c r="X113" s="68"/>
      <c r="Y113" s="68"/>
      <c r="Z113" s="68"/>
    </row>
    <row r="114" spans="1:26" ht="14.25" customHeight="1">
      <c r="A114" s="68"/>
      <c r="B114" s="382">
        <f t="shared" si="1"/>
        <v>29</v>
      </c>
      <c r="C114" s="382" t="b">
        <f t="shared" si="3"/>
        <v>1</v>
      </c>
      <c r="D114" s="382" t="s">
        <v>9435</v>
      </c>
      <c r="E114" s="382" t="s">
        <v>1844</v>
      </c>
      <c r="F114" s="382" t="s">
        <v>9437</v>
      </c>
      <c r="G114" s="382" t="str">
        <f ca="1">IF(COUNTIFS('Data Down'!$C:$C,View!$B$2,'Data Down'!$D:$D,View!$E114,'Data Down'!$AC:$AC,"BREAKDOWN")=1,"BREAKDOWN","RFU")</f>
        <v>RFU</v>
      </c>
      <c r="H114" s="68"/>
      <c r="I114" s="68"/>
      <c r="J114" s="68"/>
      <c r="K114" s="68"/>
      <c r="L114" s="68"/>
      <c r="M114" s="137"/>
      <c r="N114" s="137"/>
      <c r="O114" s="68"/>
      <c r="P114" s="68"/>
      <c r="Q114" s="68"/>
      <c r="R114" s="68"/>
      <c r="S114" s="68"/>
      <c r="T114" s="68"/>
      <c r="U114" s="68"/>
      <c r="V114" s="68"/>
      <c r="W114" s="68"/>
      <c r="X114" s="68"/>
      <c r="Y114" s="68"/>
      <c r="Z114" s="68"/>
    </row>
    <row r="115" spans="1:26" ht="14.25" customHeight="1">
      <c r="A115" s="68"/>
      <c r="B115" s="382">
        <f t="shared" si="1"/>
        <v>30</v>
      </c>
      <c r="C115" s="382" t="b">
        <f t="shared" si="3"/>
        <v>1</v>
      </c>
      <c r="D115" s="382" t="s">
        <v>9435</v>
      </c>
      <c r="E115" s="382" t="s">
        <v>1845</v>
      </c>
      <c r="F115" s="382" t="s">
        <v>9437</v>
      </c>
      <c r="G115" s="382" t="str">
        <f ca="1">IF(COUNTIFS('Data Down'!$C:$C,View!$B$2,'Data Down'!$D:$D,View!$E115,'Data Down'!$AC:$AC,"BREAKDOWN")=1,"BREAKDOWN","RFU")</f>
        <v>RFU</v>
      </c>
      <c r="H115" s="68"/>
      <c r="I115" s="68"/>
      <c r="J115" s="68"/>
      <c r="K115" s="68"/>
      <c r="L115" s="68"/>
      <c r="M115" s="137"/>
      <c r="N115" s="137"/>
      <c r="O115" s="68"/>
      <c r="P115" s="68"/>
      <c r="Q115" s="68"/>
      <c r="R115" s="68"/>
      <c r="S115" s="68"/>
      <c r="T115" s="68"/>
      <c r="U115" s="68"/>
      <c r="V115" s="68"/>
      <c r="W115" s="68"/>
      <c r="X115" s="68"/>
      <c r="Y115" s="68"/>
      <c r="Z115" s="68"/>
    </row>
    <row r="116" spans="1:26" ht="14.25" customHeight="1">
      <c r="A116" s="68"/>
      <c r="B116" s="382">
        <f t="shared" si="1"/>
        <v>31</v>
      </c>
      <c r="C116" s="382" t="b">
        <f t="shared" si="3"/>
        <v>1</v>
      </c>
      <c r="D116" s="382" t="s">
        <v>9435</v>
      </c>
      <c r="E116" s="382" t="s">
        <v>1846</v>
      </c>
      <c r="F116" s="382" t="s">
        <v>9437</v>
      </c>
      <c r="G116" s="382" t="str">
        <f ca="1">IF(COUNTIFS('Data Down'!$C:$C,View!$B$2,'Data Down'!$D:$D,View!$E116,'Data Down'!$AC:$AC,"BREAKDOWN")=1,"BREAKDOWN","RFU")</f>
        <v>RFU</v>
      </c>
      <c r="H116" s="68"/>
      <c r="I116" s="68"/>
      <c r="J116" s="68"/>
      <c r="K116" s="68"/>
      <c r="L116" s="68"/>
      <c r="M116" s="137"/>
      <c r="N116" s="137"/>
      <c r="O116" s="68"/>
      <c r="P116" s="68"/>
      <c r="Q116" s="68"/>
      <c r="R116" s="68"/>
      <c r="S116" s="68"/>
      <c r="T116" s="68"/>
      <c r="U116" s="68"/>
      <c r="V116" s="68"/>
      <c r="W116" s="68"/>
      <c r="X116" s="68"/>
      <c r="Y116" s="68"/>
      <c r="Z116" s="68"/>
    </row>
    <row r="117" spans="1:26" ht="14.25" customHeight="1">
      <c r="A117" s="68"/>
      <c r="B117" s="382">
        <f t="shared" si="1"/>
        <v>32</v>
      </c>
      <c r="C117" s="382" t="b">
        <f t="shared" si="3"/>
        <v>1</v>
      </c>
      <c r="D117" s="382" t="s">
        <v>9435</v>
      </c>
      <c r="E117" s="382" t="s">
        <v>1847</v>
      </c>
      <c r="F117" s="382" t="s">
        <v>9437</v>
      </c>
      <c r="G117" s="382" t="str">
        <f ca="1">IF(COUNTIFS('Data Down'!$C:$C,View!$B$2,'Data Down'!$D:$D,View!$E117,'Data Down'!$AC:$AC,"BREAKDOWN")=1,"BREAKDOWN","RFU")</f>
        <v>RFU</v>
      </c>
      <c r="H117" s="68"/>
      <c r="I117" s="68"/>
      <c r="J117" s="68"/>
      <c r="K117" s="68"/>
      <c r="L117" s="68"/>
      <c r="M117" s="137"/>
      <c r="N117" s="137"/>
      <c r="O117" s="68"/>
      <c r="P117" s="68"/>
      <c r="Q117" s="68"/>
      <c r="R117" s="68"/>
      <c r="S117" s="68"/>
      <c r="T117" s="68"/>
      <c r="U117" s="68"/>
      <c r="V117" s="68"/>
      <c r="W117" s="68"/>
      <c r="X117" s="68"/>
      <c r="Y117" s="68"/>
      <c r="Z117" s="68"/>
    </row>
    <row r="118" spans="1:26" ht="14.25" customHeight="1">
      <c r="A118" s="68"/>
      <c r="B118" s="382">
        <f t="shared" si="1"/>
        <v>33</v>
      </c>
      <c r="C118" s="382" t="b">
        <f t="shared" si="3"/>
        <v>1</v>
      </c>
      <c r="D118" s="382" t="s">
        <v>9435</v>
      </c>
      <c r="E118" s="382" t="s">
        <v>1848</v>
      </c>
      <c r="F118" s="382" t="s">
        <v>9437</v>
      </c>
      <c r="G118" s="382" t="str">
        <f ca="1">IF(COUNTIFS('Data Down'!$C:$C,View!$B$2,'Data Down'!$D:$D,View!$E118,'Data Down'!$AC:$AC,"BREAKDOWN")=1,"BREAKDOWN","RFU")</f>
        <v>RFU</v>
      </c>
      <c r="H118" s="68"/>
      <c r="I118" s="68"/>
      <c r="J118" s="68"/>
      <c r="K118" s="68"/>
      <c r="L118" s="68"/>
      <c r="M118" s="137"/>
      <c r="N118" s="137"/>
      <c r="O118" s="68"/>
      <c r="P118" s="68"/>
      <c r="Q118" s="68"/>
      <c r="R118" s="68"/>
      <c r="S118" s="68"/>
      <c r="T118" s="68"/>
      <c r="U118" s="68"/>
      <c r="V118" s="68"/>
      <c r="W118" s="68"/>
      <c r="X118" s="68"/>
      <c r="Y118" s="68"/>
      <c r="Z118" s="68"/>
    </row>
    <row r="119" spans="1:26" ht="14.25" customHeight="1">
      <c r="A119" s="68"/>
      <c r="B119" s="382">
        <f t="shared" si="1"/>
        <v>34</v>
      </c>
      <c r="C119" s="382" t="b">
        <f t="shared" si="3"/>
        <v>1</v>
      </c>
      <c r="D119" s="382" t="s">
        <v>9435</v>
      </c>
      <c r="E119" s="382" t="s">
        <v>1849</v>
      </c>
      <c r="F119" s="382" t="s">
        <v>9437</v>
      </c>
      <c r="G119" s="382" t="str">
        <f ca="1">IF(COUNTIFS('Data Down'!$C:$C,View!$B$2,'Data Down'!$D:$D,View!$E119,'Data Down'!$AC:$AC,"BREAKDOWN")=1,"BREAKDOWN","RFU")</f>
        <v>RFU</v>
      </c>
      <c r="H119" s="68"/>
      <c r="I119" s="68"/>
      <c r="J119" s="68"/>
      <c r="K119" s="68"/>
      <c r="L119" s="68"/>
      <c r="M119" s="137"/>
      <c r="N119" s="137"/>
      <c r="O119" s="68"/>
      <c r="P119" s="68"/>
      <c r="Q119" s="68"/>
      <c r="R119" s="68"/>
      <c r="S119" s="68"/>
      <c r="T119" s="68"/>
      <c r="U119" s="68"/>
      <c r="V119" s="68"/>
      <c r="W119" s="68"/>
      <c r="X119" s="68"/>
      <c r="Y119" s="68"/>
      <c r="Z119" s="68"/>
    </row>
    <row r="120" spans="1:26" ht="14.25" customHeight="1">
      <c r="A120" s="68"/>
      <c r="B120" s="382">
        <f t="shared" si="1"/>
        <v>35</v>
      </c>
      <c r="C120" s="382" t="b">
        <f t="shared" si="3"/>
        <v>1</v>
      </c>
      <c r="D120" s="382" t="s">
        <v>9435</v>
      </c>
      <c r="E120" s="382" t="s">
        <v>1850</v>
      </c>
      <c r="F120" s="382" t="s">
        <v>9437</v>
      </c>
      <c r="G120" s="382" t="str">
        <f ca="1">IF(COUNTIFS('Data Down'!$C:$C,View!$B$2,'Data Down'!$D:$D,View!$E120,'Data Down'!$AC:$AC,"BREAKDOWN")=1,"BREAKDOWN","RFU")</f>
        <v>RFU</v>
      </c>
      <c r="H120" s="68"/>
      <c r="I120" s="68"/>
      <c r="J120" s="68"/>
      <c r="K120" s="68"/>
      <c r="L120" s="68"/>
      <c r="M120" s="137"/>
      <c r="N120" s="137"/>
      <c r="O120" s="68"/>
      <c r="P120" s="68"/>
      <c r="Q120" s="68"/>
      <c r="R120" s="68"/>
      <c r="S120" s="68"/>
      <c r="T120" s="68"/>
      <c r="U120" s="68"/>
      <c r="V120" s="68"/>
      <c r="W120" s="68"/>
      <c r="X120" s="68"/>
      <c r="Y120" s="68"/>
      <c r="Z120" s="68"/>
    </row>
    <row r="121" spans="1:26" ht="14.25" customHeight="1">
      <c r="A121" s="68"/>
      <c r="B121" s="382">
        <f t="shared" si="1"/>
        <v>36</v>
      </c>
      <c r="C121" s="382" t="b">
        <f t="shared" si="3"/>
        <v>1</v>
      </c>
      <c r="D121" s="382" t="s">
        <v>9435</v>
      </c>
      <c r="E121" s="382" t="s">
        <v>1851</v>
      </c>
      <c r="F121" s="382" t="s">
        <v>9437</v>
      </c>
      <c r="G121" s="382" t="str">
        <f ca="1">IF(COUNTIFS('Data Down'!$C:$C,View!$B$2,'Data Down'!$D:$D,View!$E121,'Data Down'!$AC:$AC,"BREAKDOWN")=1,"BREAKDOWN","RFU")</f>
        <v>RFU</v>
      </c>
      <c r="H121" s="68"/>
      <c r="I121" s="68"/>
      <c r="J121" s="68"/>
      <c r="K121" s="68"/>
      <c r="L121" s="68"/>
      <c r="M121" s="137"/>
      <c r="N121" s="137"/>
      <c r="O121" s="68"/>
      <c r="P121" s="68"/>
      <c r="Q121" s="68"/>
      <c r="R121" s="68"/>
      <c r="S121" s="68"/>
      <c r="T121" s="68"/>
      <c r="U121" s="68"/>
      <c r="V121" s="68"/>
      <c r="W121" s="68"/>
      <c r="X121" s="68"/>
      <c r="Y121" s="68"/>
      <c r="Z121" s="68"/>
    </row>
    <row r="122" spans="1:26" ht="14.25" customHeight="1">
      <c r="A122" s="68"/>
      <c r="B122" s="382">
        <f t="shared" si="1"/>
        <v>37</v>
      </c>
      <c r="C122" s="382" t="b">
        <f t="shared" si="3"/>
        <v>1</v>
      </c>
      <c r="D122" s="382" t="s">
        <v>9435</v>
      </c>
      <c r="E122" s="382" t="s">
        <v>1852</v>
      </c>
      <c r="F122" s="382" t="s">
        <v>9437</v>
      </c>
      <c r="G122" s="382" t="str">
        <f ca="1">IF(COUNTIFS('Data Down'!$C:$C,View!$B$2,'Data Down'!$D:$D,View!$E122,'Data Down'!$AC:$AC,"BREAKDOWN")=1,"BREAKDOWN","RFU")</f>
        <v>RFU</v>
      </c>
      <c r="H122" s="68"/>
      <c r="I122" s="68"/>
      <c r="J122" s="68"/>
      <c r="K122" s="68"/>
      <c r="L122" s="68"/>
      <c r="M122" s="137"/>
      <c r="N122" s="137"/>
      <c r="O122" s="68"/>
      <c r="P122" s="68"/>
      <c r="Q122" s="68"/>
      <c r="R122" s="68"/>
      <c r="S122" s="68"/>
      <c r="T122" s="68"/>
      <c r="U122" s="68"/>
      <c r="V122" s="68"/>
      <c r="W122" s="68"/>
      <c r="X122" s="68"/>
      <c r="Y122" s="68"/>
      <c r="Z122" s="68"/>
    </row>
    <row r="123" spans="1:26" ht="14.25" customHeight="1">
      <c r="A123" s="68"/>
      <c r="B123" s="382">
        <f t="shared" si="1"/>
        <v>38</v>
      </c>
      <c r="C123" s="382" t="b">
        <f t="shared" si="3"/>
        <v>1</v>
      </c>
      <c r="D123" s="382" t="s">
        <v>9435</v>
      </c>
      <c r="E123" s="382" t="s">
        <v>1853</v>
      </c>
      <c r="F123" s="382" t="s">
        <v>9437</v>
      </c>
      <c r="G123" s="382" t="str">
        <f ca="1">IF(COUNTIFS('Data Down'!$C:$C,View!$B$2,'Data Down'!$D:$D,View!$E123,'Data Down'!$AC:$AC,"BREAKDOWN")=1,"BREAKDOWN","RFU")</f>
        <v>RFU</v>
      </c>
      <c r="H123" s="68"/>
      <c r="I123" s="68"/>
      <c r="J123" s="68"/>
      <c r="K123" s="68"/>
      <c r="L123" s="68"/>
      <c r="M123" s="137"/>
      <c r="N123" s="137"/>
      <c r="O123" s="68"/>
      <c r="P123" s="68"/>
      <c r="Q123" s="68"/>
      <c r="R123" s="68"/>
      <c r="S123" s="68"/>
      <c r="T123" s="68"/>
      <c r="U123" s="68"/>
      <c r="V123" s="68"/>
      <c r="W123" s="68"/>
      <c r="X123" s="68"/>
      <c r="Y123" s="68"/>
      <c r="Z123" s="68"/>
    </row>
    <row r="124" spans="1:26" ht="14.25" customHeight="1">
      <c r="A124" s="68"/>
      <c r="B124" s="382">
        <f t="shared" si="1"/>
        <v>39</v>
      </c>
      <c r="C124" s="382" t="b">
        <f t="shared" si="3"/>
        <v>1</v>
      </c>
      <c r="D124" s="382" t="s">
        <v>9435</v>
      </c>
      <c r="E124" s="382" t="s">
        <v>1854</v>
      </c>
      <c r="F124" s="382" t="s">
        <v>9437</v>
      </c>
      <c r="G124" s="382" t="str">
        <f ca="1">IF(COUNTIFS('Data Down'!$C:$C,View!$B$2,'Data Down'!$D:$D,View!$E124,'Data Down'!$AC:$AC,"BREAKDOWN")=1,"BREAKDOWN","RFU")</f>
        <v>RFU</v>
      </c>
      <c r="H124" s="68"/>
      <c r="I124" s="68"/>
      <c r="J124" s="68"/>
      <c r="K124" s="68"/>
      <c r="L124" s="68"/>
      <c r="M124" s="137"/>
      <c r="N124" s="137"/>
      <c r="O124" s="68"/>
      <c r="P124" s="68"/>
      <c r="Q124" s="68"/>
      <c r="R124" s="68"/>
      <c r="S124" s="68"/>
      <c r="T124" s="68"/>
      <c r="U124" s="68"/>
      <c r="V124" s="68"/>
      <c r="W124" s="68"/>
      <c r="X124" s="68"/>
      <c r="Y124" s="68"/>
      <c r="Z124" s="68"/>
    </row>
    <row r="125" spans="1:26" ht="14.25" customHeight="1">
      <c r="A125" s="68"/>
      <c r="B125" s="382">
        <f t="shared" si="1"/>
        <v>40</v>
      </c>
      <c r="C125" s="382" t="b">
        <f t="shared" si="3"/>
        <v>1</v>
      </c>
      <c r="D125" s="382" t="s">
        <v>9435</v>
      </c>
      <c r="E125" s="382" t="s">
        <v>1855</v>
      </c>
      <c r="F125" s="382" t="s">
        <v>9437</v>
      </c>
      <c r="G125" s="382" t="str">
        <f ca="1">IF(COUNTIFS('Data Down'!$C:$C,View!$B$2,'Data Down'!$D:$D,View!$E125,'Data Down'!$AC:$AC,"BREAKDOWN")=1,"BREAKDOWN","RFU")</f>
        <v>RFU</v>
      </c>
      <c r="H125" s="68"/>
      <c r="I125" s="68"/>
      <c r="J125" s="68"/>
      <c r="K125" s="68"/>
      <c r="L125" s="68"/>
      <c r="M125" s="137"/>
      <c r="N125" s="137"/>
      <c r="O125" s="68"/>
      <c r="P125" s="68"/>
      <c r="Q125" s="68"/>
      <c r="R125" s="68"/>
      <c r="S125" s="68"/>
      <c r="T125" s="68"/>
      <c r="U125" s="68"/>
      <c r="V125" s="68"/>
      <c r="W125" s="68"/>
      <c r="X125" s="68"/>
      <c r="Y125" s="68"/>
      <c r="Z125" s="68"/>
    </row>
    <row r="126" spans="1:26" ht="14.25" customHeight="1">
      <c r="A126" s="68"/>
      <c r="B126" s="382">
        <f t="shared" si="1"/>
        <v>41</v>
      </c>
      <c r="C126" s="382" t="b">
        <f t="shared" si="3"/>
        <v>1</v>
      </c>
      <c r="D126" s="382" t="s">
        <v>9435</v>
      </c>
      <c r="E126" s="382" t="s">
        <v>1856</v>
      </c>
      <c r="F126" s="382" t="s">
        <v>9437</v>
      </c>
      <c r="G126" s="382" t="str">
        <f ca="1">IF(COUNTIFS('Data Down'!$C:$C,View!$B$2,'Data Down'!$D:$D,View!$E126,'Data Down'!$AC:$AC,"BREAKDOWN")=1,"BREAKDOWN","RFU")</f>
        <v>RFU</v>
      </c>
      <c r="H126" s="68"/>
      <c r="I126" s="68"/>
      <c r="J126" s="68"/>
      <c r="K126" s="68"/>
      <c r="L126" s="68"/>
      <c r="M126" s="137"/>
      <c r="N126" s="137"/>
      <c r="O126" s="68"/>
      <c r="P126" s="68"/>
      <c r="Q126" s="68"/>
      <c r="R126" s="68"/>
      <c r="S126" s="68"/>
      <c r="T126" s="68"/>
      <c r="U126" s="68"/>
      <c r="V126" s="68"/>
      <c r="W126" s="68"/>
      <c r="X126" s="68"/>
      <c r="Y126" s="68"/>
      <c r="Z126" s="68"/>
    </row>
    <row r="127" spans="1:26" ht="14.25" customHeight="1">
      <c r="A127" s="68"/>
      <c r="B127" s="382">
        <f t="shared" si="1"/>
        <v>42</v>
      </c>
      <c r="C127" s="382" t="b">
        <f t="shared" si="3"/>
        <v>1</v>
      </c>
      <c r="D127" s="382" t="s">
        <v>9435</v>
      </c>
      <c r="E127" s="382" t="s">
        <v>1857</v>
      </c>
      <c r="F127" s="382" t="s">
        <v>9437</v>
      </c>
      <c r="G127" s="382" t="str">
        <f ca="1">IF(COUNTIFS('Data Down'!$C:$C,View!$B$2,'Data Down'!$D:$D,View!$E127,'Data Down'!$AC:$AC,"BREAKDOWN")=1,"BREAKDOWN","RFU")</f>
        <v>RFU</v>
      </c>
      <c r="H127" s="68"/>
      <c r="I127" s="68"/>
      <c r="J127" s="68"/>
      <c r="K127" s="68"/>
      <c r="L127" s="68"/>
      <c r="M127" s="137"/>
      <c r="N127" s="137"/>
      <c r="O127" s="68"/>
      <c r="P127" s="68"/>
      <c r="Q127" s="68"/>
      <c r="R127" s="68"/>
      <c r="S127" s="68"/>
      <c r="T127" s="68"/>
      <c r="U127" s="68"/>
      <c r="V127" s="68"/>
      <c r="W127" s="68"/>
      <c r="X127" s="68"/>
      <c r="Y127" s="68"/>
      <c r="Z127" s="68"/>
    </row>
    <row r="128" spans="1:26" ht="14.25" customHeight="1">
      <c r="A128" s="68"/>
      <c r="B128" s="382">
        <f t="shared" si="1"/>
        <v>43</v>
      </c>
      <c r="C128" s="382" t="b">
        <f t="shared" si="3"/>
        <v>1</v>
      </c>
      <c r="D128" s="382" t="s">
        <v>9435</v>
      </c>
      <c r="E128" s="382" t="s">
        <v>1858</v>
      </c>
      <c r="F128" s="382" t="s">
        <v>9437</v>
      </c>
      <c r="G128" s="382" t="str">
        <f ca="1">IF(COUNTIFS('Data Down'!$C:$C,View!$B$2,'Data Down'!$D:$D,View!$E128,'Data Down'!$AC:$AC,"BREAKDOWN")=1,"BREAKDOWN","RFU")</f>
        <v>RFU</v>
      </c>
      <c r="H128" s="68"/>
      <c r="I128" s="68"/>
      <c r="J128" s="68"/>
      <c r="K128" s="68"/>
      <c r="L128" s="68"/>
      <c r="M128" s="137"/>
      <c r="N128" s="137"/>
      <c r="O128" s="68"/>
      <c r="P128" s="68"/>
      <c r="Q128" s="68"/>
      <c r="R128" s="68"/>
      <c r="S128" s="68"/>
      <c r="T128" s="68"/>
      <c r="U128" s="68"/>
      <c r="V128" s="68"/>
      <c r="W128" s="68"/>
      <c r="X128" s="68"/>
      <c r="Y128" s="68"/>
      <c r="Z128" s="68"/>
    </row>
    <row r="129" spans="1:26" ht="14.25" customHeight="1">
      <c r="A129" s="68"/>
      <c r="B129" s="382">
        <f t="shared" si="1"/>
        <v>44</v>
      </c>
      <c r="C129" s="382" t="b">
        <f t="shared" si="3"/>
        <v>1</v>
      </c>
      <c r="D129" s="382" t="s">
        <v>9435</v>
      </c>
      <c r="E129" s="382" t="s">
        <v>1859</v>
      </c>
      <c r="F129" s="382" t="s">
        <v>9437</v>
      </c>
      <c r="G129" s="382" t="str">
        <f ca="1">IF(COUNTIFS('Data Down'!$C:$C,View!$B$2,'Data Down'!$D:$D,View!$E129,'Data Down'!$AC:$AC,"BREAKDOWN")=1,"BREAKDOWN","RFU")</f>
        <v>RFU</v>
      </c>
      <c r="H129" s="68"/>
      <c r="I129" s="68"/>
      <c r="J129" s="68"/>
      <c r="K129" s="68"/>
      <c r="L129" s="68"/>
      <c r="M129" s="137"/>
      <c r="N129" s="137"/>
      <c r="O129" s="68"/>
      <c r="P129" s="68"/>
      <c r="Q129" s="68"/>
      <c r="R129" s="68"/>
      <c r="S129" s="68"/>
      <c r="T129" s="68"/>
      <c r="U129" s="68"/>
      <c r="V129" s="68"/>
      <c r="W129" s="68"/>
      <c r="X129" s="68"/>
      <c r="Y129" s="68"/>
      <c r="Z129" s="68"/>
    </row>
    <row r="130" spans="1:26" ht="14.25" customHeight="1">
      <c r="A130" s="68"/>
      <c r="B130" s="382">
        <f t="shared" si="1"/>
        <v>45</v>
      </c>
      <c r="C130" s="382" t="b">
        <f t="shared" si="3"/>
        <v>1</v>
      </c>
      <c r="D130" s="382" t="s">
        <v>9435</v>
      </c>
      <c r="E130" s="382" t="s">
        <v>1860</v>
      </c>
      <c r="F130" s="382" t="s">
        <v>9437</v>
      </c>
      <c r="G130" s="382" t="str">
        <f ca="1">IF(COUNTIFS('Data Down'!$C:$C,View!$B$2,'Data Down'!$D:$D,View!$E130,'Data Down'!$AC:$AC,"BREAKDOWN")=1,"BREAKDOWN","RFU")</f>
        <v>RFU</v>
      </c>
      <c r="H130" s="68"/>
      <c r="I130" s="68"/>
      <c r="J130" s="68"/>
      <c r="K130" s="68"/>
      <c r="L130" s="68"/>
      <c r="M130" s="137"/>
      <c r="N130" s="137"/>
      <c r="O130" s="68"/>
      <c r="P130" s="68"/>
      <c r="Q130" s="68"/>
      <c r="R130" s="68"/>
      <c r="S130" s="68"/>
      <c r="T130" s="68"/>
      <c r="U130" s="68"/>
      <c r="V130" s="68"/>
      <c r="W130" s="68"/>
      <c r="X130" s="68"/>
      <c r="Y130" s="68"/>
      <c r="Z130" s="68"/>
    </row>
    <row r="131" spans="1:26" ht="14.25" customHeight="1">
      <c r="A131" s="68"/>
      <c r="B131" s="382">
        <f t="shared" si="1"/>
        <v>46</v>
      </c>
      <c r="C131" s="382" t="b">
        <f t="shared" si="3"/>
        <v>1</v>
      </c>
      <c r="D131" s="382" t="s">
        <v>9435</v>
      </c>
      <c r="E131" s="382" t="s">
        <v>1861</v>
      </c>
      <c r="F131" s="382" t="s">
        <v>9437</v>
      </c>
      <c r="G131" s="382" t="str">
        <f ca="1">IF(COUNTIFS('Data Down'!$C:$C,View!$B$2,'Data Down'!$D:$D,View!$E131,'Data Down'!$AC:$AC,"BREAKDOWN")=1,"BREAKDOWN","RFU")</f>
        <v>RFU</v>
      </c>
      <c r="H131" s="68"/>
      <c r="I131" s="68"/>
      <c r="J131" s="68"/>
      <c r="K131" s="68"/>
      <c r="L131" s="68"/>
      <c r="M131" s="137"/>
      <c r="N131" s="137"/>
      <c r="O131" s="68"/>
      <c r="P131" s="68"/>
      <c r="Q131" s="68"/>
      <c r="R131" s="68"/>
      <c r="S131" s="68"/>
      <c r="T131" s="68"/>
      <c r="U131" s="68"/>
      <c r="V131" s="68"/>
      <c r="W131" s="68"/>
      <c r="X131" s="68"/>
      <c r="Y131" s="68"/>
      <c r="Z131" s="68"/>
    </row>
    <row r="132" spans="1:26" ht="14.25" customHeight="1">
      <c r="A132" s="68"/>
      <c r="B132" s="382">
        <f t="shared" si="1"/>
        <v>47</v>
      </c>
      <c r="C132" s="382" t="b">
        <f t="shared" si="3"/>
        <v>1</v>
      </c>
      <c r="D132" s="382" t="s">
        <v>9435</v>
      </c>
      <c r="E132" s="382" t="s">
        <v>1862</v>
      </c>
      <c r="F132" s="382" t="s">
        <v>9437</v>
      </c>
      <c r="G132" s="382" t="str">
        <f ca="1">IF(COUNTIFS('Data Down'!$C:$C,View!$B$2,'Data Down'!$D:$D,View!$E132,'Data Down'!$AC:$AC,"BREAKDOWN")=1,"BREAKDOWN","RFU")</f>
        <v>RFU</v>
      </c>
      <c r="H132" s="68"/>
      <c r="I132" s="68"/>
      <c r="J132" s="68"/>
      <c r="K132" s="68"/>
      <c r="L132" s="68"/>
      <c r="M132" s="137"/>
      <c r="N132" s="137"/>
      <c r="O132" s="68"/>
      <c r="P132" s="68"/>
      <c r="Q132" s="68"/>
      <c r="R132" s="68"/>
      <c r="S132" s="68"/>
      <c r="T132" s="68"/>
      <c r="U132" s="68"/>
      <c r="V132" s="68"/>
      <c r="W132" s="68"/>
      <c r="X132" s="68"/>
      <c r="Y132" s="68"/>
      <c r="Z132" s="68"/>
    </row>
    <row r="133" spans="1:26" ht="14.25" customHeight="1">
      <c r="A133" s="68"/>
      <c r="B133" s="382">
        <f t="shared" si="1"/>
        <v>48</v>
      </c>
      <c r="C133" s="382" t="b">
        <f t="shared" si="3"/>
        <v>1</v>
      </c>
      <c r="D133" s="382" t="s">
        <v>9435</v>
      </c>
      <c r="E133" s="382" t="s">
        <v>1863</v>
      </c>
      <c r="F133" s="382" t="s">
        <v>9437</v>
      </c>
      <c r="G133" s="382" t="str">
        <f ca="1">IF(COUNTIFS('Data Down'!$C:$C,View!$B$2,'Data Down'!$D:$D,View!$E133,'Data Down'!$AC:$AC,"BREAKDOWN")=1,"BREAKDOWN","RFU")</f>
        <v>RFU</v>
      </c>
      <c r="H133" s="68"/>
      <c r="I133" s="68"/>
      <c r="J133" s="68"/>
      <c r="K133" s="68"/>
      <c r="L133" s="68"/>
      <c r="M133" s="137"/>
      <c r="N133" s="137"/>
      <c r="O133" s="68"/>
      <c r="P133" s="68"/>
      <c r="Q133" s="68"/>
      <c r="R133" s="68"/>
      <c r="S133" s="68"/>
      <c r="T133" s="68"/>
      <c r="U133" s="68"/>
      <c r="V133" s="68"/>
      <c r="W133" s="68"/>
      <c r="X133" s="68"/>
      <c r="Y133" s="68"/>
      <c r="Z133" s="68"/>
    </row>
    <row r="134" spans="1:26" ht="14.25" customHeight="1">
      <c r="A134" s="68"/>
      <c r="B134" s="382">
        <f t="shared" si="1"/>
        <v>49</v>
      </c>
      <c r="C134" s="382" t="b">
        <f t="shared" si="3"/>
        <v>1</v>
      </c>
      <c r="D134" s="382" t="s">
        <v>9435</v>
      </c>
      <c r="E134" s="382" t="s">
        <v>1864</v>
      </c>
      <c r="F134" s="382" t="s">
        <v>9437</v>
      </c>
      <c r="G134" s="382" t="str">
        <f ca="1">IF(COUNTIFS('Data Down'!$C:$C,View!$B$2,'Data Down'!$D:$D,View!$E134,'Data Down'!$AC:$AC,"BREAKDOWN")=1,"BREAKDOWN","RFU")</f>
        <v>RFU</v>
      </c>
      <c r="H134" s="68"/>
      <c r="I134" s="68"/>
      <c r="J134" s="68"/>
      <c r="K134" s="68"/>
      <c r="L134" s="68"/>
      <c r="M134" s="137"/>
      <c r="N134" s="137"/>
      <c r="O134" s="68"/>
      <c r="P134" s="68"/>
      <c r="Q134" s="68"/>
      <c r="R134" s="68"/>
      <c r="S134" s="68"/>
      <c r="T134" s="68"/>
      <c r="U134" s="68"/>
      <c r="V134" s="68"/>
      <c r="W134" s="68"/>
      <c r="X134" s="68"/>
      <c r="Y134" s="68"/>
      <c r="Z134" s="68"/>
    </row>
    <row r="135" spans="1:26" ht="14.25" customHeight="1">
      <c r="A135" s="68"/>
      <c r="B135" s="382">
        <f t="shared" si="1"/>
        <v>50</v>
      </c>
      <c r="C135" s="382" t="b">
        <f t="shared" si="3"/>
        <v>1</v>
      </c>
      <c r="D135" s="382" t="s">
        <v>9435</v>
      </c>
      <c r="E135" s="382" t="s">
        <v>1865</v>
      </c>
      <c r="F135" s="382" t="s">
        <v>9437</v>
      </c>
      <c r="G135" s="382" t="str">
        <f ca="1">IF(COUNTIFS('Data Down'!$C:$C,View!$B$2,'Data Down'!$D:$D,View!$E135,'Data Down'!$AC:$AC,"BREAKDOWN")=1,"BREAKDOWN","RFU")</f>
        <v>RFU</v>
      </c>
      <c r="H135" s="68"/>
      <c r="I135" s="68"/>
      <c r="J135" s="68"/>
      <c r="K135" s="68"/>
      <c r="L135" s="68"/>
      <c r="M135" s="137"/>
      <c r="N135" s="137"/>
      <c r="O135" s="68"/>
      <c r="P135" s="68"/>
      <c r="Q135" s="68"/>
      <c r="R135" s="68"/>
      <c r="S135" s="68"/>
      <c r="T135" s="68"/>
      <c r="U135" s="68"/>
      <c r="V135" s="68"/>
      <c r="W135" s="68"/>
      <c r="X135" s="68"/>
      <c r="Y135" s="68"/>
      <c r="Z135" s="68"/>
    </row>
    <row r="136" spans="1:26" ht="14.25" customHeight="1">
      <c r="A136" s="68"/>
      <c r="B136" s="382">
        <f t="shared" si="1"/>
        <v>51</v>
      </c>
      <c r="C136" s="382" t="b">
        <f t="shared" si="3"/>
        <v>1</v>
      </c>
      <c r="D136" s="382" t="s">
        <v>9435</v>
      </c>
      <c r="E136" s="382" t="s">
        <v>1866</v>
      </c>
      <c r="F136" s="382" t="s">
        <v>9437</v>
      </c>
      <c r="G136" s="382" t="str">
        <f ca="1">IF(COUNTIFS('Data Down'!$C:$C,View!$B$2,'Data Down'!$D:$D,View!$E136,'Data Down'!$AC:$AC,"BREAKDOWN")=1,"BREAKDOWN","RFU")</f>
        <v>RFU</v>
      </c>
      <c r="H136" s="68"/>
      <c r="I136" s="68"/>
      <c r="J136" s="68"/>
      <c r="K136" s="68"/>
      <c r="L136" s="68"/>
      <c r="M136" s="137"/>
      <c r="N136" s="137"/>
      <c r="O136" s="68"/>
      <c r="P136" s="68"/>
      <c r="Q136" s="68"/>
      <c r="R136" s="68"/>
      <c r="S136" s="68"/>
      <c r="T136" s="68"/>
      <c r="U136" s="68"/>
      <c r="V136" s="68"/>
      <c r="W136" s="68"/>
      <c r="X136" s="68"/>
      <c r="Y136" s="68"/>
      <c r="Z136" s="68"/>
    </row>
    <row r="137" spans="1:26" ht="14.25" customHeight="1">
      <c r="A137" s="68"/>
      <c r="B137" s="382">
        <f t="shared" si="1"/>
        <v>52</v>
      </c>
      <c r="C137" s="382" t="b">
        <f t="shared" si="3"/>
        <v>1</v>
      </c>
      <c r="D137" s="382" t="s">
        <v>9435</v>
      </c>
      <c r="E137" s="382" t="s">
        <v>1867</v>
      </c>
      <c r="F137" s="382" t="s">
        <v>9437</v>
      </c>
      <c r="G137" s="382" t="str">
        <f ca="1">IF(COUNTIFS('Data Down'!$C:$C,View!$B$2,'Data Down'!$D:$D,View!$E137,'Data Down'!$AC:$AC,"BREAKDOWN")=1,"BREAKDOWN","RFU")</f>
        <v>RFU</v>
      </c>
      <c r="H137" s="68"/>
      <c r="I137" s="68"/>
      <c r="J137" s="68"/>
      <c r="K137" s="68"/>
      <c r="L137" s="68"/>
      <c r="M137" s="137"/>
      <c r="N137" s="137"/>
      <c r="O137" s="68"/>
      <c r="P137" s="68"/>
      <c r="Q137" s="68"/>
      <c r="R137" s="68"/>
      <c r="S137" s="68"/>
      <c r="T137" s="68"/>
      <c r="U137" s="68"/>
      <c r="V137" s="68"/>
      <c r="W137" s="68"/>
      <c r="X137" s="68"/>
      <c r="Y137" s="68"/>
      <c r="Z137" s="68"/>
    </row>
    <row r="138" spans="1:26" ht="14.25" customHeight="1">
      <c r="A138" s="68"/>
      <c r="B138" s="382">
        <f t="shared" si="1"/>
        <v>53</v>
      </c>
      <c r="C138" s="382" t="b">
        <f t="shared" si="3"/>
        <v>1</v>
      </c>
      <c r="D138" s="382" t="s">
        <v>9435</v>
      </c>
      <c r="E138" s="382" t="s">
        <v>1868</v>
      </c>
      <c r="F138" s="382" t="s">
        <v>9437</v>
      </c>
      <c r="G138" s="382" t="str">
        <f ca="1">IF(COUNTIFS('Data Down'!$C:$C,View!$B$2,'Data Down'!$D:$D,View!$E138,'Data Down'!$AC:$AC,"BREAKDOWN")=1,"BREAKDOWN","RFU")</f>
        <v>RFU</v>
      </c>
      <c r="H138" s="68"/>
      <c r="I138" s="68"/>
      <c r="J138" s="68"/>
      <c r="K138" s="68"/>
      <c r="L138" s="68"/>
      <c r="M138" s="137"/>
      <c r="N138" s="137"/>
      <c r="O138" s="68"/>
      <c r="P138" s="68"/>
      <c r="Q138" s="68"/>
      <c r="R138" s="68"/>
      <c r="S138" s="68"/>
      <c r="T138" s="68"/>
      <c r="U138" s="68"/>
      <c r="V138" s="68"/>
      <c r="W138" s="68"/>
      <c r="X138" s="68"/>
      <c r="Y138" s="68"/>
      <c r="Z138" s="68"/>
    </row>
    <row r="139" spans="1:26" ht="14.25" customHeight="1">
      <c r="A139" s="68"/>
      <c r="B139" s="382">
        <f t="shared" si="1"/>
        <v>54</v>
      </c>
      <c r="C139" s="382" t="b">
        <f t="shared" si="3"/>
        <v>1</v>
      </c>
      <c r="D139" s="382" t="s">
        <v>9435</v>
      </c>
      <c r="E139" s="382" t="s">
        <v>1869</v>
      </c>
      <c r="F139" s="382" t="s">
        <v>9437</v>
      </c>
      <c r="G139" s="382" t="str">
        <f ca="1">IF(COUNTIFS('Data Down'!$C:$C,View!$B$2,'Data Down'!$D:$D,View!$E139,'Data Down'!$AC:$AC,"BREAKDOWN")=1,"BREAKDOWN","RFU")</f>
        <v>RFU</v>
      </c>
      <c r="H139" s="68"/>
      <c r="I139" s="68"/>
      <c r="J139" s="68"/>
      <c r="K139" s="68"/>
      <c r="L139" s="68"/>
      <c r="M139" s="137"/>
      <c r="N139" s="137"/>
      <c r="O139" s="68"/>
      <c r="P139" s="68"/>
      <c r="Q139" s="68"/>
      <c r="R139" s="68"/>
      <c r="S139" s="68"/>
      <c r="T139" s="68"/>
      <c r="U139" s="68"/>
      <c r="V139" s="68"/>
      <c r="W139" s="68"/>
      <c r="X139" s="68"/>
      <c r="Y139" s="68"/>
      <c r="Z139" s="68"/>
    </row>
    <row r="140" spans="1:26" ht="14.25" customHeight="1">
      <c r="A140" s="68"/>
      <c r="B140" s="382">
        <f t="shared" si="1"/>
        <v>55</v>
      </c>
      <c r="C140" s="382" t="b">
        <f t="shared" si="3"/>
        <v>1</v>
      </c>
      <c r="D140" s="382" t="s">
        <v>9435</v>
      </c>
      <c r="E140" s="382" t="s">
        <v>1870</v>
      </c>
      <c r="F140" s="382" t="s">
        <v>9437</v>
      </c>
      <c r="G140" s="382" t="str">
        <f ca="1">IF(COUNTIFS('Data Down'!$C:$C,View!$B$2,'Data Down'!$D:$D,View!$E140,'Data Down'!$AC:$AC,"BREAKDOWN")=1,"BREAKDOWN","RFU")</f>
        <v>RFU</v>
      </c>
      <c r="H140" s="68"/>
      <c r="I140" s="68"/>
      <c r="J140" s="68"/>
      <c r="K140" s="68"/>
      <c r="L140" s="68"/>
      <c r="M140" s="137"/>
      <c r="N140" s="137"/>
      <c r="O140" s="68"/>
      <c r="P140" s="68"/>
      <c r="Q140" s="68"/>
      <c r="R140" s="68"/>
      <c r="S140" s="68"/>
      <c r="T140" s="68"/>
      <c r="U140" s="68"/>
      <c r="V140" s="68"/>
      <c r="W140" s="68"/>
      <c r="X140" s="68"/>
      <c r="Y140" s="68"/>
      <c r="Z140" s="68"/>
    </row>
    <row r="141" spans="1:26" ht="14.25" customHeight="1">
      <c r="A141" s="68"/>
      <c r="B141" s="382">
        <f t="shared" si="1"/>
        <v>56</v>
      </c>
      <c r="C141" s="382" t="b">
        <f t="shared" si="3"/>
        <v>1</v>
      </c>
      <c r="D141" s="382" t="s">
        <v>9435</v>
      </c>
      <c r="E141" s="382" t="s">
        <v>1871</v>
      </c>
      <c r="F141" s="382" t="s">
        <v>9437</v>
      </c>
      <c r="G141" s="382" t="str">
        <f ca="1">IF(COUNTIFS('Data Down'!$C:$C,View!$B$2,'Data Down'!$D:$D,View!$E141,'Data Down'!$AC:$AC,"BREAKDOWN")=1,"BREAKDOWN","RFU")</f>
        <v>RFU</v>
      </c>
      <c r="H141" s="68"/>
      <c r="I141" s="68"/>
      <c r="J141" s="68"/>
      <c r="K141" s="68"/>
      <c r="L141" s="68"/>
      <c r="M141" s="137"/>
      <c r="N141" s="137"/>
      <c r="O141" s="68"/>
      <c r="P141" s="68"/>
      <c r="Q141" s="68"/>
      <c r="R141" s="68"/>
      <c r="S141" s="68"/>
      <c r="T141" s="68"/>
      <c r="U141" s="68"/>
      <c r="V141" s="68"/>
      <c r="W141" s="68"/>
      <c r="X141" s="68"/>
      <c r="Y141" s="68"/>
      <c r="Z141" s="68"/>
    </row>
    <row r="142" spans="1:26" ht="14.25" customHeight="1">
      <c r="A142" s="68"/>
      <c r="B142" s="382">
        <f t="shared" si="1"/>
        <v>57</v>
      </c>
      <c r="C142" s="382" t="b">
        <f t="shared" si="3"/>
        <v>1</v>
      </c>
      <c r="D142" s="382" t="s">
        <v>9435</v>
      </c>
      <c r="E142" s="382" t="s">
        <v>1872</v>
      </c>
      <c r="F142" s="382" t="s">
        <v>9437</v>
      </c>
      <c r="G142" s="382" t="str">
        <f ca="1">IF(COUNTIFS('Data Down'!$C:$C,View!$B$2,'Data Down'!$D:$D,View!$E142,'Data Down'!$AC:$AC,"BREAKDOWN")=1,"BREAKDOWN","RFU")</f>
        <v>RFU</v>
      </c>
      <c r="H142" s="68"/>
      <c r="I142" s="68"/>
      <c r="J142" s="68"/>
      <c r="K142" s="68"/>
      <c r="L142" s="68"/>
      <c r="M142" s="137"/>
      <c r="N142" s="137"/>
      <c r="O142" s="68"/>
      <c r="P142" s="68"/>
      <c r="Q142" s="68"/>
      <c r="R142" s="68"/>
      <c r="S142" s="68"/>
      <c r="T142" s="68"/>
      <c r="U142" s="68"/>
      <c r="V142" s="68"/>
      <c r="W142" s="68"/>
      <c r="X142" s="68"/>
      <c r="Y142" s="68"/>
      <c r="Z142" s="68"/>
    </row>
    <row r="143" spans="1:26" ht="14.25" customHeight="1">
      <c r="A143" s="68"/>
      <c r="B143" s="382">
        <f t="shared" si="1"/>
        <v>58</v>
      </c>
      <c r="C143" s="382" t="b">
        <f t="shared" si="3"/>
        <v>1</v>
      </c>
      <c r="D143" s="382" t="s">
        <v>9435</v>
      </c>
      <c r="E143" s="382" t="s">
        <v>1873</v>
      </c>
      <c r="F143" s="382" t="s">
        <v>9437</v>
      </c>
      <c r="G143" s="382" t="str">
        <f ca="1">IF(COUNTIFS('Data Down'!$C:$C,View!$B$2,'Data Down'!$D:$D,View!$E143,'Data Down'!$AC:$AC,"BREAKDOWN")=1,"BREAKDOWN","RFU")</f>
        <v>RFU</v>
      </c>
      <c r="H143" s="68"/>
      <c r="I143" s="68"/>
      <c r="J143" s="68"/>
      <c r="K143" s="68"/>
      <c r="L143" s="68"/>
      <c r="M143" s="137"/>
      <c r="N143" s="137"/>
      <c r="O143" s="68"/>
      <c r="P143" s="68"/>
      <c r="Q143" s="68"/>
      <c r="R143" s="68"/>
      <c r="S143" s="68"/>
      <c r="T143" s="68"/>
      <c r="U143" s="68"/>
      <c r="V143" s="68"/>
      <c r="W143" s="68"/>
      <c r="X143" s="68"/>
      <c r="Y143" s="68"/>
      <c r="Z143" s="68"/>
    </row>
    <row r="144" spans="1:26" ht="14.25" customHeight="1">
      <c r="A144" s="68"/>
      <c r="B144" s="382">
        <f t="shared" si="1"/>
        <v>59</v>
      </c>
      <c r="C144" s="382" t="b">
        <f t="shared" si="3"/>
        <v>1</v>
      </c>
      <c r="D144" s="382" t="s">
        <v>9435</v>
      </c>
      <c r="E144" s="382" t="s">
        <v>1874</v>
      </c>
      <c r="F144" s="382" t="s">
        <v>9437</v>
      </c>
      <c r="G144" s="382" t="str">
        <f ca="1">IF(COUNTIFS('Data Down'!$C:$C,View!$B$2,'Data Down'!$D:$D,View!$E144,'Data Down'!$AC:$AC,"BREAKDOWN")=1,"BREAKDOWN","RFU")</f>
        <v>RFU</v>
      </c>
      <c r="H144" s="68"/>
      <c r="I144" s="68"/>
      <c r="J144" s="68"/>
      <c r="K144" s="68"/>
      <c r="L144" s="68"/>
      <c r="M144" s="137"/>
      <c r="N144" s="137"/>
      <c r="O144" s="68"/>
      <c r="P144" s="68"/>
      <c r="Q144" s="68"/>
      <c r="R144" s="68"/>
      <c r="S144" s="68"/>
      <c r="T144" s="68"/>
      <c r="U144" s="68"/>
      <c r="V144" s="68"/>
      <c r="W144" s="68"/>
      <c r="X144" s="68"/>
      <c r="Y144" s="68"/>
      <c r="Z144" s="68"/>
    </row>
    <row r="145" spans="1:26" ht="14.25" customHeight="1">
      <c r="A145" s="68"/>
      <c r="B145" s="382">
        <f t="shared" si="1"/>
        <v>60</v>
      </c>
      <c r="C145" s="382" t="b">
        <f t="shared" si="3"/>
        <v>1</v>
      </c>
      <c r="D145" s="382" t="s">
        <v>9435</v>
      </c>
      <c r="E145" s="382" t="s">
        <v>1875</v>
      </c>
      <c r="F145" s="382" t="s">
        <v>9437</v>
      </c>
      <c r="G145" s="382" t="str">
        <f ca="1">IF(COUNTIFS('Data Down'!$C:$C,View!$B$2,'Data Down'!$D:$D,View!$E145,'Data Down'!$AC:$AC,"BREAKDOWN")=1,"BREAKDOWN","RFU")</f>
        <v>RFU</v>
      </c>
      <c r="H145" s="68"/>
      <c r="I145" s="68"/>
      <c r="J145" s="68"/>
      <c r="K145" s="68"/>
      <c r="L145" s="68"/>
      <c r="M145" s="137"/>
      <c r="N145" s="137"/>
      <c r="O145" s="68"/>
      <c r="P145" s="68"/>
      <c r="Q145" s="68"/>
      <c r="R145" s="68"/>
      <c r="S145" s="68"/>
      <c r="T145" s="68"/>
      <c r="U145" s="68"/>
      <c r="V145" s="68"/>
      <c r="W145" s="68"/>
      <c r="X145" s="68"/>
      <c r="Y145" s="68"/>
      <c r="Z145" s="68"/>
    </row>
    <row r="146" spans="1:26" ht="14.25" customHeight="1">
      <c r="A146" s="68"/>
      <c r="B146" s="382">
        <f t="shared" si="1"/>
        <v>61</v>
      </c>
      <c r="C146" s="382" t="b">
        <f t="shared" si="3"/>
        <v>1</v>
      </c>
      <c r="D146" s="382" t="s">
        <v>9435</v>
      </c>
      <c r="E146" s="382" t="s">
        <v>1876</v>
      </c>
      <c r="F146" s="382" t="s">
        <v>9437</v>
      </c>
      <c r="G146" s="382" t="str">
        <f ca="1">IF(COUNTIFS('Data Down'!$C:$C,View!$B$2,'Data Down'!$D:$D,View!$E146,'Data Down'!$AC:$AC,"BREAKDOWN")=1,"BREAKDOWN","RFU")</f>
        <v>RFU</v>
      </c>
      <c r="H146" s="68"/>
      <c r="I146" s="68"/>
      <c r="J146" s="68"/>
      <c r="K146" s="68"/>
      <c r="L146" s="68"/>
      <c r="M146" s="137"/>
      <c r="N146" s="137"/>
      <c r="O146" s="68"/>
      <c r="P146" s="68"/>
      <c r="Q146" s="68"/>
      <c r="R146" s="68"/>
      <c r="S146" s="68"/>
      <c r="T146" s="68"/>
      <c r="U146" s="68"/>
      <c r="V146" s="68"/>
      <c r="W146" s="68"/>
      <c r="X146" s="68"/>
      <c r="Y146" s="68"/>
      <c r="Z146" s="68"/>
    </row>
    <row r="147" spans="1:26" ht="14.25" customHeight="1">
      <c r="A147" s="68"/>
      <c r="B147" s="382">
        <f t="shared" si="1"/>
        <v>62</v>
      </c>
      <c r="C147" s="382" t="b">
        <f t="shared" si="3"/>
        <v>1</v>
      </c>
      <c r="D147" s="382" t="s">
        <v>9435</v>
      </c>
      <c r="E147" s="382" t="s">
        <v>1877</v>
      </c>
      <c r="F147" s="382" t="s">
        <v>9437</v>
      </c>
      <c r="G147" s="382" t="str">
        <f ca="1">IF(COUNTIFS('Data Down'!$C:$C,View!$B$2,'Data Down'!$D:$D,View!$E147,'Data Down'!$AC:$AC,"BREAKDOWN")=1,"BREAKDOWN","RFU")</f>
        <v>RFU</v>
      </c>
      <c r="H147" s="68"/>
      <c r="I147" s="68"/>
      <c r="J147" s="68"/>
      <c r="K147" s="68"/>
      <c r="L147" s="68"/>
      <c r="M147" s="137"/>
      <c r="N147" s="137"/>
      <c r="O147" s="68"/>
      <c r="P147" s="68"/>
      <c r="Q147" s="68"/>
      <c r="R147" s="68"/>
      <c r="S147" s="68"/>
      <c r="T147" s="68"/>
      <c r="U147" s="68"/>
      <c r="V147" s="68"/>
      <c r="W147" s="68"/>
      <c r="X147" s="68"/>
      <c r="Y147" s="68"/>
      <c r="Z147" s="68"/>
    </row>
    <row r="148" spans="1:26" ht="14.25" customHeight="1">
      <c r="A148" s="68"/>
      <c r="B148" s="382">
        <f t="shared" si="1"/>
        <v>63</v>
      </c>
      <c r="C148" s="382" t="b">
        <f t="shared" si="3"/>
        <v>1</v>
      </c>
      <c r="D148" s="382" t="s">
        <v>9435</v>
      </c>
      <c r="E148" s="382" t="s">
        <v>1878</v>
      </c>
      <c r="F148" s="382" t="s">
        <v>9437</v>
      </c>
      <c r="G148" s="382" t="str">
        <f ca="1">IF(COUNTIFS('Data Down'!$C:$C,View!$B$2,'Data Down'!$D:$D,View!$E148,'Data Down'!$AC:$AC,"BREAKDOWN")=1,"BREAKDOWN","RFU")</f>
        <v>RFU</v>
      </c>
      <c r="H148" s="68"/>
      <c r="I148" s="68"/>
      <c r="J148" s="68"/>
      <c r="K148" s="68"/>
      <c r="L148" s="68"/>
      <c r="M148" s="137"/>
      <c r="N148" s="137"/>
      <c r="O148" s="68"/>
      <c r="P148" s="68"/>
      <c r="Q148" s="68"/>
      <c r="R148" s="68"/>
      <c r="S148" s="68"/>
      <c r="T148" s="68"/>
      <c r="U148" s="68"/>
      <c r="V148" s="68"/>
      <c r="W148" s="68"/>
      <c r="X148" s="68"/>
      <c r="Y148" s="68"/>
      <c r="Z148" s="68"/>
    </row>
    <row r="149" spans="1:26" ht="14.25" customHeight="1">
      <c r="A149" s="68"/>
      <c r="B149" s="382">
        <f t="shared" si="1"/>
        <v>64</v>
      </c>
      <c r="C149" s="382" t="b">
        <f t="shared" si="3"/>
        <v>1</v>
      </c>
      <c r="D149" s="382" t="s">
        <v>9435</v>
      </c>
      <c r="E149" s="382" t="s">
        <v>1879</v>
      </c>
      <c r="F149" s="382" t="s">
        <v>9437</v>
      </c>
      <c r="G149" s="382" t="str">
        <f ca="1">IF(COUNTIFS('Data Down'!$C:$C,View!$B$2,'Data Down'!$D:$D,View!$E149,'Data Down'!$AC:$AC,"BREAKDOWN")=1,"BREAKDOWN","RFU")</f>
        <v>RFU</v>
      </c>
      <c r="H149" s="68"/>
      <c r="I149" s="68"/>
      <c r="J149" s="68"/>
      <c r="K149" s="68"/>
      <c r="L149" s="68"/>
      <c r="M149" s="137"/>
      <c r="N149" s="137"/>
      <c r="O149" s="68"/>
      <c r="P149" s="68"/>
      <c r="Q149" s="68"/>
      <c r="R149" s="68"/>
      <c r="S149" s="68"/>
      <c r="T149" s="68"/>
      <c r="U149" s="68"/>
      <c r="V149" s="68"/>
      <c r="W149" s="68"/>
      <c r="X149" s="68"/>
      <c r="Y149" s="68"/>
      <c r="Z149" s="68"/>
    </row>
    <row r="150" spans="1:26" ht="14.25" customHeight="1">
      <c r="A150" s="68"/>
      <c r="B150" s="382">
        <f t="shared" si="1"/>
        <v>65</v>
      </c>
      <c r="C150" s="382" t="b">
        <f t="shared" si="3"/>
        <v>1</v>
      </c>
      <c r="D150" s="382" t="s">
        <v>9435</v>
      </c>
      <c r="E150" s="382" t="s">
        <v>1880</v>
      </c>
      <c r="F150" s="382" t="s">
        <v>9437</v>
      </c>
      <c r="G150" s="382" t="str">
        <f ca="1">IF(COUNTIFS('Data Down'!$C:$C,View!$B$2,'Data Down'!$D:$D,View!$E150,'Data Down'!$AC:$AC,"BREAKDOWN")=1,"BREAKDOWN","RFU")</f>
        <v>RFU</v>
      </c>
      <c r="H150" s="68"/>
      <c r="I150" s="68"/>
      <c r="J150" s="68"/>
      <c r="K150" s="68"/>
      <c r="L150" s="68"/>
      <c r="M150" s="137"/>
      <c r="N150" s="137"/>
      <c r="O150" s="68"/>
      <c r="P150" s="68"/>
      <c r="Q150" s="68"/>
      <c r="R150" s="68"/>
      <c r="S150" s="68"/>
      <c r="T150" s="68"/>
      <c r="U150" s="68"/>
      <c r="V150" s="68"/>
      <c r="W150" s="68"/>
      <c r="X150" s="68"/>
      <c r="Y150" s="68"/>
      <c r="Z150" s="68"/>
    </row>
    <row r="151" spans="1:26" ht="14.25" customHeight="1">
      <c r="A151" s="68"/>
      <c r="B151" s="382">
        <f t="shared" si="1"/>
        <v>66</v>
      </c>
      <c r="C151" s="382" t="b">
        <f t="shared" si="3"/>
        <v>1</v>
      </c>
      <c r="D151" s="382" t="s">
        <v>9435</v>
      </c>
      <c r="E151" s="382" t="s">
        <v>1881</v>
      </c>
      <c r="F151" s="382" t="s">
        <v>9437</v>
      </c>
      <c r="G151" s="382" t="str">
        <f ca="1">IF(COUNTIFS('Data Down'!$C:$C,View!$B$2,'Data Down'!$D:$D,View!$E151,'Data Down'!$AC:$AC,"BREAKDOWN")=1,"BREAKDOWN","RFU")</f>
        <v>RFU</v>
      </c>
      <c r="H151" s="68"/>
      <c r="I151" s="68"/>
      <c r="J151" s="68"/>
      <c r="K151" s="68"/>
      <c r="L151" s="68"/>
      <c r="M151" s="137"/>
      <c r="N151" s="137"/>
      <c r="O151" s="68"/>
      <c r="P151" s="68"/>
      <c r="Q151" s="68"/>
      <c r="R151" s="68"/>
      <c r="S151" s="68"/>
      <c r="T151" s="68"/>
      <c r="U151" s="68"/>
      <c r="V151" s="68"/>
      <c r="W151" s="68"/>
      <c r="X151" s="68"/>
      <c r="Y151" s="68"/>
      <c r="Z151" s="68"/>
    </row>
    <row r="152" spans="1:26" ht="14.25" customHeight="1">
      <c r="A152" s="68"/>
      <c r="B152" s="382">
        <f t="shared" si="1"/>
        <v>67</v>
      </c>
      <c r="C152" s="382" t="b">
        <f t="shared" si="3"/>
        <v>1</v>
      </c>
      <c r="D152" s="382" t="s">
        <v>9435</v>
      </c>
      <c r="E152" s="382" t="s">
        <v>1882</v>
      </c>
      <c r="F152" s="382" t="s">
        <v>9437</v>
      </c>
      <c r="G152" s="382" t="str">
        <f ca="1">IF(COUNTIFS('Data Down'!$C:$C,View!$B$2,'Data Down'!$D:$D,View!$E152,'Data Down'!$AC:$AC,"BREAKDOWN")=1,"BREAKDOWN","RFU")</f>
        <v>RFU</v>
      </c>
      <c r="H152" s="68"/>
      <c r="I152" s="68"/>
      <c r="J152" s="68"/>
      <c r="K152" s="68"/>
      <c r="L152" s="68"/>
      <c r="M152" s="137"/>
      <c r="N152" s="137"/>
      <c r="O152" s="68"/>
      <c r="P152" s="68"/>
      <c r="Q152" s="68"/>
      <c r="R152" s="68"/>
      <c r="S152" s="68"/>
      <c r="T152" s="68"/>
      <c r="U152" s="68"/>
      <c r="V152" s="68"/>
      <c r="W152" s="68"/>
      <c r="X152" s="68"/>
      <c r="Y152" s="68"/>
      <c r="Z152" s="68"/>
    </row>
    <row r="153" spans="1:26" ht="14.25" customHeight="1">
      <c r="A153" s="68"/>
      <c r="B153" s="382">
        <f t="shared" si="1"/>
        <v>68</v>
      </c>
      <c r="C153" s="382" t="b">
        <v>1</v>
      </c>
      <c r="D153" s="382" t="s">
        <v>9438</v>
      </c>
      <c r="E153" s="382" t="s">
        <v>88</v>
      </c>
      <c r="F153" s="382" t="s">
        <v>9436</v>
      </c>
      <c r="G153" s="382" t="str">
        <f ca="1">IF(COUNTIFS('Data Down'!$C:$C,View!$B$2,'Data Down'!$D:$D,View!$E153,'Data Down'!$AC:$AC,"BREAKDOWN")=1,"BREAKDOWN","RFU")</f>
        <v>RFU</v>
      </c>
      <c r="H153" s="68"/>
      <c r="I153" s="68"/>
      <c r="J153" s="68"/>
      <c r="K153" s="68"/>
      <c r="L153" s="68"/>
      <c r="M153" s="137"/>
      <c r="N153" s="137"/>
      <c r="O153" s="68"/>
      <c r="P153" s="68"/>
      <c r="Q153" s="68"/>
      <c r="R153" s="68"/>
      <c r="S153" s="68"/>
      <c r="T153" s="68"/>
      <c r="U153" s="68"/>
      <c r="V153" s="68"/>
      <c r="W153" s="68"/>
      <c r="X153" s="68"/>
      <c r="Y153" s="68"/>
      <c r="Z153" s="68"/>
    </row>
    <row r="154" spans="1:26" ht="14.25" customHeight="1">
      <c r="A154" s="68"/>
      <c r="B154" s="382">
        <f t="shared" si="1"/>
        <v>69</v>
      </c>
      <c r="C154" s="382" t="b">
        <f t="shared" ref="C154:C182" si="4">C153</f>
        <v>1</v>
      </c>
      <c r="D154" s="382" t="s">
        <v>9438</v>
      </c>
      <c r="E154" s="382" t="s">
        <v>89</v>
      </c>
      <c r="F154" s="382" t="s">
        <v>9436</v>
      </c>
      <c r="G154" s="382" t="str">
        <f ca="1">IF(COUNTIFS('Data Down'!$C:$C,View!$B$2,'Data Down'!$D:$D,View!$E154,'Data Down'!$AC:$AC,"BREAKDOWN")=1,"BREAKDOWN","RFU")</f>
        <v>RFU</v>
      </c>
      <c r="H154" s="68"/>
      <c r="I154" s="68"/>
      <c r="J154" s="68"/>
      <c r="K154" s="68"/>
      <c r="L154" s="68"/>
      <c r="M154" s="137"/>
      <c r="N154" s="137"/>
      <c r="O154" s="68"/>
      <c r="P154" s="68"/>
      <c r="Q154" s="68"/>
      <c r="R154" s="68"/>
      <c r="S154" s="68"/>
      <c r="T154" s="68"/>
      <c r="U154" s="68"/>
      <c r="V154" s="68"/>
      <c r="W154" s="68"/>
      <c r="X154" s="68"/>
      <c r="Y154" s="68"/>
      <c r="Z154" s="68"/>
    </row>
    <row r="155" spans="1:26" ht="14.25" customHeight="1">
      <c r="A155" s="68"/>
      <c r="B155" s="382">
        <f t="shared" si="1"/>
        <v>70</v>
      </c>
      <c r="C155" s="382" t="b">
        <f t="shared" si="4"/>
        <v>1</v>
      </c>
      <c r="D155" s="382" t="s">
        <v>9438</v>
      </c>
      <c r="E155" s="382" t="s">
        <v>90</v>
      </c>
      <c r="F155" s="382" t="s">
        <v>9436</v>
      </c>
      <c r="G155" s="382" t="str">
        <f ca="1">IF(COUNTIFS('Data Down'!$C:$C,View!$B$2,'Data Down'!$D:$D,View!$E155,'Data Down'!$AC:$AC,"BREAKDOWN")=1,"BREAKDOWN","RFU")</f>
        <v>RFU</v>
      </c>
      <c r="H155" s="68"/>
      <c r="I155" s="68"/>
      <c r="J155" s="68"/>
      <c r="K155" s="68"/>
      <c r="L155" s="68"/>
      <c r="M155" s="137"/>
      <c r="N155" s="137"/>
      <c r="O155" s="68"/>
      <c r="P155" s="68"/>
      <c r="Q155" s="68"/>
      <c r="R155" s="68"/>
      <c r="S155" s="68"/>
      <c r="T155" s="68"/>
      <c r="U155" s="68"/>
      <c r="V155" s="68"/>
      <c r="W155" s="68"/>
      <c r="X155" s="68"/>
      <c r="Y155" s="68"/>
      <c r="Z155" s="68"/>
    </row>
    <row r="156" spans="1:26" ht="14.25" customHeight="1">
      <c r="A156" s="68"/>
      <c r="B156" s="382">
        <f t="shared" si="1"/>
        <v>71</v>
      </c>
      <c r="C156" s="382" t="b">
        <f t="shared" si="4"/>
        <v>1</v>
      </c>
      <c r="D156" s="382" t="s">
        <v>9438</v>
      </c>
      <c r="E156" s="382" t="s">
        <v>91</v>
      </c>
      <c r="F156" s="382" t="s">
        <v>9436</v>
      </c>
      <c r="G156" s="382" t="str">
        <f ca="1">IF(COUNTIFS('Data Down'!$C:$C,View!$B$2,'Data Down'!$D:$D,View!$E156,'Data Down'!$AC:$AC,"BREAKDOWN")=1,"BREAKDOWN","RFU")</f>
        <v>RFU</v>
      </c>
      <c r="H156" s="68"/>
      <c r="I156" s="68"/>
      <c r="J156" s="68"/>
      <c r="K156" s="68"/>
      <c r="L156" s="68"/>
      <c r="M156" s="137"/>
      <c r="N156" s="137"/>
      <c r="O156" s="68"/>
      <c r="P156" s="68"/>
      <c r="Q156" s="68"/>
      <c r="R156" s="68"/>
      <c r="S156" s="68"/>
      <c r="T156" s="68"/>
      <c r="U156" s="68"/>
      <c r="V156" s="68"/>
      <c r="W156" s="68"/>
      <c r="X156" s="68"/>
      <c r="Y156" s="68"/>
      <c r="Z156" s="68"/>
    </row>
    <row r="157" spans="1:26" ht="14.25" customHeight="1">
      <c r="A157" s="68"/>
      <c r="B157" s="382">
        <f t="shared" si="1"/>
        <v>72</v>
      </c>
      <c r="C157" s="382" t="b">
        <f t="shared" si="4"/>
        <v>1</v>
      </c>
      <c r="D157" s="382" t="s">
        <v>9438</v>
      </c>
      <c r="E157" s="382" t="s">
        <v>92</v>
      </c>
      <c r="F157" s="382" t="s">
        <v>9436</v>
      </c>
      <c r="G157" s="382" t="str">
        <f ca="1">IF(COUNTIFS('Data Down'!$C:$C,View!$B$2,'Data Down'!$D:$D,View!$E157,'Data Down'!$AC:$AC,"BREAKDOWN")=1,"BREAKDOWN","RFU")</f>
        <v>RFU</v>
      </c>
      <c r="H157" s="68"/>
      <c r="I157" s="68"/>
      <c r="J157" s="68"/>
      <c r="K157" s="68"/>
      <c r="L157" s="68"/>
      <c r="M157" s="137"/>
      <c r="N157" s="137"/>
      <c r="O157" s="68"/>
      <c r="P157" s="68"/>
      <c r="Q157" s="68"/>
      <c r="R157" s="68"/>
      <c r="S157" s="68"/>
      <c r="T157" s="68"/>
      <c r="U157" s="68"/>
      <c r="V157" s="68"/>
      <c r="W157" s="68"/>
      <c r="X157" s="68"/>
      <c r="Y157" s="68"/>
      <c r="Z157" s="68"/>
    </row>
    <row r="158" spans="1:26" ht="14.25" customHeight="1">
      <c r="A158" s="68"/>
      <c r="B158" s="382">
        <f t="shared" si="1"/>
        <v>73</v>
      </c>
      <c r="C158" s="382" t="b">
        <f t="shared" si="4"/>
        <v>1</v>
      </c>
      <c r="D158" s="382" t="s">
        <v>9438</v>
      </c>
      <c r="E158" s="382" t="s">
        <v>93</v>
      </c>
      <c r="F158" s="382" t="s">
        <v>9436</v>
      </c>
      <c r="G158" s="382" t="str">
        <f ca="1">IF(COUNTIFS('Data Down'!$C:$C,View!$B$2,'Data Down'!$D:$D,View!$E158,'Data Down'!$AC:$AC,"BREAKDOWN")=1,"BREAKDOWN","RFU")</f>
        <v>RFU</v>
      </c>
      <c r="H158" s="68"/>
      <c r="I158" s="68"/>
      <c r="J158" s="68"/>
      <c r="K158" s="68"/>
      <c r="L158" s="68"/>
      <c r="M158" s="137"/>
      <c r="N158" s="137"/>
      <c r="O158" s="68"/>
      <c r="P158" s="68"/>
      <c r="Q158" s="68"/>
      <c r="R158" s="68"/>
      <c r="S158" s="68"/>
      <c r="T158" s="68"/>
      <c r="U158" s="68"/>
      <c r="V158" s="68"/>
      <c r="W158" s="68"/>
      <c r="X158" s="68"/>
      <c r="Y158" s="68"/>
      <c r="Z158" s="68"/>
    </row>
    <row r="159" spans="1:26" ht="14.25" customHeight="1">
      <c r="A159" s="68"/>
      <c r="B159" s="382">
        <f t="shared" si="1"/>
        <v>74</v>
      </c>
      <c r="C159" s="382" t="b">
        <f t="shared" si="4"/>
        <v>1</v>
      </c>
      <c r="D159" s="382" t="s">
        <v>9438</v>
      </c>
      <c r="E159" s="382" t="s">
        <v>94</v>
      </c>
      <c r="F159" s="382" t="s">
        <v>9436</v>
      </c>
      <c r="G159" s="382" t="str">
        <f ca="1">IF(COUNTIFS('Data Down'!$C:$C,View!$B$2,'Data Down'!$D:$D,View!$E159,'Data Down'!$AC:$AC,"BREAKDOWN")=1,"BREAKDOWN","RFU")</f>
        <v>RFU</v>
      </c>
      <c r="H159" s="68"/>
      <c r="I159" s="68"/>
      <c r="J159" s="68"/>
      <c r="K159" s="68"/>
      <c r="L159" s="68"/>
      <c r="M159" s="137"/>
      <c r="N159" s="137"/>
      <c r="O159" s="68"/>
      <c r="P159" s="68"/>
      <c r="Q159" s="68"/>
      <c r="R159" s="68"/>
      <c r="S159" s="68"/>
      <c r="T159" s="68"/>
      <c r="U159" s="68"/>
      <c r="V159" s="68"/>
      <c r="W159" s="68"/>
      <c r="X159" s="68"/>
      <c r="Y159" s="68"/>
      <c r="Z159" s="68"/>
    </row>
    <row r="160" spans="1:26" ht="14.25" customHeight="1">
      <c r="A160" s="68"/>
      <c r="B160" s="382">
        <f t="shared" si="1"/>
        <v>75</v>
      </c>
      <c r="C160" s="382" t="b">
        <f t="shared" si="4"/>
        <v>1</v>
      </c>
      <c r="D160" s="382" t="s">
        <v>9438</v>
      </c>
      <c r="E160" s="382" t="s">
        <v>95</v>
      </c>
      <c r="F160" s="382" t="s">
        <v>9436</v>
      </c>
      <c r="G160" s="382" t="str">
        <f ca="1">IF(COUNTIFS('Data Down'!$C:$C,View!$B$2,'Data Down'!$D:$D,View!$E160,'Data Down'!$AC:$AC,"BREAKDOWN")=1,"BREAKDOWN","RFU")</f>
        <v>RFU</v>
      </c>
      <c r="H160" s="68"/>
      <c r="I160" s="68"/>
      <c r="J160" s="68"/>
      <c r="K160" s="68"/>
      <c r="L160" s="68"/>
      <c r="M160" s="137"/>
      <c r="N160" s="137"/>
      <c r="O160" s="68"/>
      <c r="P160" s="68"/>
      <c r="Q160" s="68"/>
      <c r="R160" s="68"/>
      <c r="S160" s="68"/>
      <c r="T160" s="68"/>
      <c r="U160" s="68"/>
      <c r="V160" s="68"/>
      <c r="W160" s="68"/>
      <c r="X160" s="68"/>
      <c r="Y160" s="68"/>
      <c r="Z160" s="68"/>
    </row>
    <row r="161" spans="1:26" ht="14.25" customHeight="1">
      <c r="A161" s="68"/>
      <c r="B161" s="382">
        <f t="shared" si="1"/>
        <v>76</v>
      </c>
      <c r="C161" s="382" t="b">
        <f t="shared" si="4"/>
        <v>1</v>
      </c>
      <c r="D161" s="382" t="s">
        <v>9438</v>
      </c>
      <c r="E161" s="382" t="s">
        <v>96</v>
      </c>
      <c r="F161" s="382" t="s">
        <v>9436</v>
      </c>
      <c r="G161" s="382" t="str">
        <f ca="1">IF(COUNTIFS('Data Down'!$C:$C,View!$B$2,'Data Down'!$D:$D,View!$E161,'Data Down'!$AC:$AC,"BREAKDOWN")=1,"BREAKDOWN","RFU")</f>
        <v>RFU</v>
      </c>
      <c r="H161" s="68"/>
      <c r="I161" s="68"/>
      <c r="J161" s="68"/>
      <c r="K161" s="68"/>
      <c r="L161" s="68"/>
      <c r="M161" s="137"/>
      <c r="N161" s="137"/>
      <c r="O161" s="68"/>
      <c r="P161" s="68"/>
      <c r="Q161" s="68"/>
      <c r="R161" s="68"/>
      <c r="S161" s="68"/>
      <c r="T161" s="68"/>
      <c r="U161" s="68"/>
      <c r="V161" s="68"/>
      <c r="W161" s="68"/>
      <c r="X161" s="68"/>
      <c r="Y161" s="68"/>
      <c r="Z161" s="68"/>
    </row>
    <row r="162" spans="1:26" ht="14.25" customHeight="1">
      <c r="A162" s="68"/>
      <c r="B162" s="382">
        <f t="shared" si="1"/>
        <v>77</v>
      </c>
      <c r="C162" s="382" t="b">
        <f t="shared" si="4"/>
        <v>1</v>
      </c>
      <c r="D162" s="382" t="s">
        <v>9438</v>
      </c>
      <c r="E162" s="382" t="s">
        <v>97</v>
      </c>
      <c r="F162" s="382" t="s">
        <v>9436</v>
      </c>
      <c r="G162" s="382" t="str">
        <f ca="1">IF(COUNTIFS('Data Down'!$C:$C,View!$B$2,'Data Down'!$D:$D,View!$E162,'Data Down'!$AC:$AC,"BREAKDOWN")=1,"BREAKDOWN","RFU")</f>
        <v>RFU</v>
      </c>
      <c r="H162" s="68"/>
      <c r="I162" s="68"/>
      <c r="J162" s="68"/>
      <c r="K162" s="68"/>
      <c r="L162" s="68"/>
      <c r="M162" s="137"/>
      <c r="N162" s="137"/>
      <c r="O162" s="68"/>
      <c r="P162" s="68"/>
      <c r="Q162" s="68"/>
      <c r="R162" s="68"/>
      <c r="S162" s="68"/>
      <c r="T162" s="68"/>
      <c r="U162" s="68"/>
      <c r="V162" s="68"/>
      <c r="W162" s="68"/>
      <c r="X162" s="68"/>
      <c r="Y162" s="68"/>
      <c r="Z162" s="68"/>
    </row>
    <row r="163" spans="1:26" ht="14.25" customHeight="1">
      <c r="A163" s="68"/>
      <c r="B163" s="382">
        <f t="shared" si="1"/>
        <v>78</v>
      </c>
      <c r="C163" s="382" t="b">
        <f t="shared" si="4"/>
        <v>1</v>
      </c>
      <c r="D163" s="382" t="s">
        <v>9438</v>
      </c>
      <c r="E163" s="382" t="s">
        <v>98</v>
      </c>
      <c r="F163" s="382" t="s">
        <v>9436</v>
      </c>
      <c r="G163" s="382" t="str">
        <f ca="1">IF(COUNTIFS('Data Down'!$C:$C,View!$B$2,'Data Down'!$D:$D,View!$E163,'Data Down'!$AC:$AC,"BREAKDOWN")=1,"BREAKDOWN","RFU")</f>
        <v>RFU</v>
      </c>
      <c r="H163" s="68"/>
      <c r="I163" s="68"/>
      <c r="J163" s="68"/>
      <c r="K163" s="68"/>
      <c r="L163" s="68"/>
      <c r="M163" s="137"/>
      <c r="N163" s="137"/>
      <c r="O163" s="68"/>
      <c r="P163" s="68"/>
      <c r="Q163" s="68"/>
      <c r="R163" s="68"/>
      <c r="S163" s="68"/>
      <c r="T163" s="68"/>
      <c r="U163" s="68"/>
      <c r="V163" s="68"/>
      <c r="W163" s="68"/>
      <c r="X163" s="68"/>
      <c r="Y163" s="68"/>
      <c r="Z163" s="68"/>
    </row>
    <row r="164" spans="1:26" ht="14.25" customHeight="1">
      <c r="A164" s="68"/>
      <c r="B164" s="382">
        <f t="shared" si="1"/>
        <v>79</v>
      </c>
      <c r="C164" s="382" t="b">
        <f t="shared" si="4"/>
        <v>1</v>
      </c>
      <c r="D164" s="382" t="s">
        <v>9438</v>
      </c>
      <c r="E164" s="382" t="s">
        <v>99</v>
      </c>
      <c r="F164" s="382" t="s">
        <v>9436</v>
      </c>
      <c r="G164" s="382" t="str">
        <f ca="1">IF(COUNTIFS('Data Down'!$C:$C,View!$B$2,'Data Down'!$D:$D,View!$E164,'Data Down'!$AC:$AC,"BREAKDOWN")=1,"BREAKDOWN","RFU")</f>
        <v>RFU</v>
      </c>
      <c r="H164" s="68"/>
      <c r="I164" s="68"/>
      <c r="J164" s="68"/>
      <c r="K164" s="68"/>
      <c r="L164" s="68"/>
      <c r="M164" s="137"/>
      <c r="N164" s="137"/>
      <c r="O164" s="68"/>
      <c r="P164" s="68"/>
      <c r="Q164" s="68"/>
      <c r="R164" s="68"/>
      <c r="S164" s="68"/>
      <c r="T164" s="68"/>
      <c r="U164" s="68"/>
      <c r="V164" s="68"/>
      <c r="W164" s="68"/>
      <c r="X164" s="68"/>
      <c r="Y164" s="68"/>
      <c r="Z164" s="68"/>
    </row>
    <row r="165" spans="1:26" ht="14.25" customHeight="1">
      <c r="A165" s="68"/>
      <c r="B165" s="382">
        <f t="shared" si="1"/>
        <v>80</v>
      </c>
      <c r="C165" s="382" t="b">
        <f t="shared" si="4"/>
        <v>1</v>
      </c>
      <c r="D165" s="382" t="s">
        <v>9438</v>
      </c>
      <c r="E165" s="382" t="s">
        <v>100</v>
      </c>
      <c r="F165" s="382" t="s">
        <v>9436</v>
      </c>
      <c r="G165" s="382" t="str">
        <f ca="1">IF(COUNTIFS('Data Down'!$C:$C,View!$B$2,'Data Down'!$D:$D,View!$E165,'Data Down'!$AC:$AC,"BREAKDOWN")=1,"BREAKDOWN","RFU")</f>
        <v>RFU</v>
      </c>
      <c r="H165" s="68"/>
      <c r="I165" s="68"/>
      <c r="J165" s="68"/>
      <c r="K165" s="68"/>
      <c r="L165" s="68"/>
      <c r="M165" s="137"/>
      <c r="N165" s="137"/>
      <c r="O165" s="68"/>
      <c r="P165" s="68"/>
      <c r="Q165" s="68"/>
      <c r="R165" s="68"/>
      <c r="S165" s="68"/>
      <c r="T165" s="68"/>
      <c r="U165" s="68"/>
      <c r="V165" s="68"/>
      <c r="W165" s="68"/>
      <c r="X165" s="68"/>
      <c r="Y165" s="68"/>
      <c r="Z165" s="68"/>
    </row>
    <row r="166" spans="1:26" ht="14.25" customHeight="1">
      <c r="A166" s="68"/>
      <c r="B166" s="382">
        <f t="shared" si="1"/>
        <v>81</v>
      </c>
      <c r="C166" s="382" t="b">
        <f t="shared" si="4"/>
        <v>1</v>
      </c>
      <c r="D166" s="382" t="s">
        <v>9438</v>
      </c>
      <c r="E166" s="382" t="s">
        <v>101</v>
      </c>
      <c r="F166" s="382" t="s">
        <v>9436</v>
      </c>
      <c r="G166" s="382" t="str">
        <f ca="1">IF(COUNTIFS('Data Down'!$C:$C,View!$B$2,'Data Down'!$D:$D,View!$E166,'Data Down'!$AC:$AC,"BREAKDOWN")=1,"BREAKDOWN","RFU")</f>
        <v>RFU</v>
      </c>
      <c r="H166" s="68"/>
      <c r="I166" s="68"/>
      <c r="J166" s="68"/>
      <c r="K166" s="68"/>
      <c r="L166" s="68"/>
      <c r="M166" s="137"/>
      <c r="N166" s="137"/>
      <c r="O166" s="68"/>
      <c r="P166" s="68"/>
      <c r="Q166" s="68"/>
      <c r="R166" s="68"/>
      <c r="S166" s="68"/>
      <c r="T166" s="68"/>
      <c r="U166" s="68"/>
      <c r="V166" s="68"/>
      <c r="W166" s="68"/>
      <c r="X166" s="68"/>
      <c r="Y166" s="68"/>
      <c r="Z166" s="68"/>
    </row>
    <row r="167" spans="1:26" ht="14.25" customHeight="1">
      <c r="A167" s="68"/>
      <c r="B167" s="382">
        <f t="shared" si="1"/>
        <v>82</v>
      </c>
      <c r="C167" s="382" t="b">
        <f t="shared" si="4"/>
        <v>1</v>
      </c>
      <c r="D167" s="382" t="s">
        <v>9438</v>
      </c>
      <c r="E167" s="382" t="s">
        <v>1785</v>
      </c>
      <c r="F167" s="382" t="s">
        <v>9436</v>
      </c>
      <c r="G167" s="382" t="str">
        <f ca="1">IF(COUNTIFS('Data Down'!$C:$C,View!$B$2,'Data Down'!$D:$D,View!$E167,'Data Down'!$AC:$AC,"BREAKDOWN")=1,"BREAKDOWN","RFU")</f>
        <v>RFU</v>
      </c>
      <c r="H167" s="68"/>
      <c r="I167" s="68"/>
      <c r="J167" s="68"/>
      <c r="K167" s="68"/>
      <c r="L167" s="68"/>
      <c r="M167" s="137"/>
      <c r="N167" s="137"/>
      <c r="O167" s="68"/>
      <c r="P167" s="68"/>
      <c r="Q167" s="68"/>
      <c r="R167" s="68"/>
      <c r="S167" s="68"/>
      <c r="T167" s="68"/>
      <c r="U167" s="68"/>
      <c r="V167" s="68"/>
      <c r="W167" s="68"/>
      <c r="X167" s="68"/>
      <c r="Y167" s="68"/>
      <c r="Z167" s="68"/>
    </row>
    <row r="168" spans="1:26" ht="14.25" customHeight="1">
      <c r="A168" s="68"/>
      <c r="B168" s="382">
        <f t="shared" si="1"/>
        <v>83</v>
      </c>
      <c r="C168" s="382" t="b">
        <f t="shared" si="4"/>
        <v>1</v>
      </c>
      <c r="D168" s="382" t="s">
        <v>9438</v>
      </c>
      <c r="E168" s="382" t="s">
        <v>1759</v>
      </c>
      <c r="F168" s="382" t="s">
        <v>9436</v>
      </c>
      <c r="G168" s="382" t="str">
        <f ca="1">IF(COUNTIFS('Data Down'!$C:$C,View!$B$2,'Data Down'!$D:$D,View!$E168,'Data Down'!$AC:$AC,"BREAKDOWN")=1,"BREAKDOWN","RFU")</f>
        <v>RFU</v>
      </c>
      <c r="H168" s="68"/>
      <c r="I168" s="68"/>
      <c r="J168" s="68"/>
      <c r="K168" s="68"/>
      <c r="L168" s="68"/>
      <c r="M168" s="137"/>
      <c r="N168" s="137"/>
      <c r="O168" s="68"/>
      <c r="P168" s="68"/>
      <c r="Q168" s="68"/>
      <c r="R168" s="68"/>
      <c r="S168" s="68"/>
      <c r="T168" s="68"/>
      <c r="U168" s="68"/>
      <c r="V168" s="68"/>
      <c r="W168" s="68"/>
      <c r="X168" s="68"/>
      <c r="Y168" s="68"/>
      <c r="Z168" s="68"/>
    </row>
    <row r="169" spans="1:26" ht="14.25" customHeight="1">
      <c r="A169" s="68"/>
      <c r="B169" s="382">
        <f t="shared" si="1"/>
        <v>84</v>
      </c>
      <c r="C169" s="382" t="b">
        <f t="shared" si="4"/>
        <v>1</v>
      </c>
      <c r="D169" s="382" t="s">
        <v>9438</v>
      </c>
      <c r="E169" s="382" t="s">
        <v>1748</v>
      </c>
      <c r="F169" s="382" t="s">
        <v>9436</v>
      </c>
      <c r="G169" s="382" t="str">
        <f ca="1">IF(COUNTIFS('Data Down'!$C:$C,View!$B$2,'Data Down'!$D:$D,View!$E169,'Data Down'!$AC:$AC,"BREAKDOWN")=1,"BREAKDOWN","RFU")</f>
        <v>RFU</v>
      </c>
      <c r="H169" s="68"/>
      <c r="I169" s="68"/>
      <c r="J169" s="68"/>
      <c r="K169" s="68"/>
      <c r="L169" s="68"/>
      <c r="M169" s="137"/>
      <c r="N169" s="137"/>
      <c r="O169" s="68"/>
      <c r="P169" s="68"/>
      <c r="Q169" s="68"/>
      <c r="R169" s="68"/>
      <c r="S169" s="68"/>
      <c r="T169" s="68"/>
      <c r="U169" s="68"/>
      <c r="V169" s="68"/>
      <c r="W169" s="68"/>
      <c r="X169" s="68"/>
      <c r="Y169" s="68"/>
      <c r="Z169" s="68"/>
    </row>
    <row r="170" spans="1:26" ht="14.25" customHeight="1">
      <c r="A170" s="68"/>
      <c r="B170" s="382">
        <f t="shared" si="1"/>
        <v>85</v>
      </c>
      <c r="C170" s="382" t="b">
        <f t="shared" si="4"/>
        <v>1</v>
      </c>
      <c r="D170" s="382" t="s">
        <v>9438</v>
      </c>
      <c r="E170" s="382" t="s">
        <v>1765</v>
      </c>
      <c r="F170" s="382" t="s">
        <v>9436</v>
      </c>
      <c r="G170" s="382" t="str">
        <f ca="1">IF(COUNTIFS('Data Down'!$C:$C,View!$B$2,'Data Down'!$D:$D,View!$E170,'Data Down'!$AC:$AC,"BREAKDOWN")=1,"BREAKDOWN","RFU")</f>
        <v>RFU</v>
      </c>
      <c r="H170" s="68"/>
      <c r="I170" s="68"/>
      <c r="J170" s="68"/>
      <c r="K170" s="68"/>
      <c r="L170" s="68"/>
      <c r="M170" s="137"/>
      <c r="N170" s="137"/>
      <c r="O170" s="68"/>
      <c r="P170" s="68"/>
      <c r="Q170" s="68"/>
      <c r="R170" s="68"/>
      <c r="S170" s="68"/>
      <c r="T170" s="68"/>
      <c r="U170" s="68"/>
      <c r="V170" s="68"/>
      <c r="W170" s="68"/>
      <c r="X170" s="68"/>
      <c r="Y170" s="68"/>
      <c r="Z170" s="68"/>
    </row>
    <row r="171" spans="1:26" ht="14.25" customHeight="1">
      <c r="A171" s="68"/>
      <c r="B171" s="382">
        <f t="shared" si="1"/>
        <v>86</v>
      </c>
      <c r="C171" s="382" t="b">
        <f t="shared" si="4"/>
        <v>1</v>
      </c>
      <c r="D171" s="382" t="s">
        <v>9438</v>
      </c>
      <c r="E171" s="382" t="s">
        <v>1753</v>
      </c>
      <c r="F171" s="382" t="s">
        <v>9436</v>
      </c>
      <c r="G171" s="382" t="str">
        <f ca="1">IF(COUNTIFS('Data Down'!$C:$C,View!$B$2,'Data Down'!$D:$D,View!$E171,'Data Down'!$AC:$AC,"BREAKDOWN")=1,"BREAKDOWN","RFU")</f>
        <v>RFU</v>
      </c>
      <c r="H171" s="68"/>
      <c r="I171" s="68"/>
      <c r="J171" s="68"/>
      <c r="K171" s="68"/>
      <c r="L171" s="68"/>
      <c r="M171" s="137"/>
      <c r="N171" s="137"/>
      <c r="O171" s="68"/>
      <c r="P171" s="68"/>
      <c r="Q171" s="68"/>
      <c r="R171" s="68"/>
      <c r="S171" s="68"/>
      <c r="T171" s="68"/>
      <c r="U171" s="68"/>
      <c r="V171" s="68"/>
      <c r="W171" s="68"/>
      <c r="X171" s="68"/>
      <c r="Y171" s="68"/>
      <c r="Z171" s="68"/>
    </row>
    <row r="172" spans="1:26" ht="14.25" customHeight="1">
      <c r="A172" s="68"/>
      <c r="B172" s="382">
        <f t="shared" si="1"/>
        <v>87</v>
      </c>
      <c r="C172" s="382" t="b">
        <f t="shared" si="4"/>
        <v>1</v>
      </c>
      <c r="D172" s="382" t="s">
        <v>9438</v>
      </c>
      <c r="E172" s="382" t="s">
        <v>1749</v>
      </c>
      <c r="F172" s="382" t="s">
        <v>9436</v>
      </c>
      <c r="G172" s="382" t="str">
        <f ca="1">IF(COUNTIFS('Data Down'!$C:$C,View!$B$2,'Data Down'!$D:$D,View!$E172,'Data Down'!$AC:$AC,"BREAKDOWN")=1,"BREAKDOWN","RFU")</f>
        <v>RFU</v>
      </c>
      <c r="H172" s="68"/>
      <c r="I172" s="68"/>
      <c r="J172" s="68"/>
      <c r="K172" s="68"/>
      <c r="L172" s="68"/>
      <c r="M172" s="137"/>
      <c r="N172" s="137"/>
      <c r="O172" s="68"/>
      <c r="P172" s="68"/>
      <c r="Q172" s="68"/>
      <c r="R172" s="68"/>
      <c r="S172" s="68"/>
      <c r="T172" s="68"/>
      <c r="U172" s="68"/>
      <c r="V172" s="68"/>
      <c r="W172" s="68"/>
      <c r="X172" s="68"/>
      <c r="Y172" s="68"/>
      <c r="Z172" s="68"/>
    </row>
    <row r="173" spans="1:26" ht="14.25" customHeight="1">
      <c r="A173" s="68"/>
      <c r="B173" s="382">
        <f t="shared" si="1"/>
        <v>88</v>
      </c>
      <c r="C173" s="382" t="b">
        <f t="shared" si="4"/>
        <v>1</v>
      </c>
      <c r="D173" s="382" t="s">
        <v>9438</v>
      </c>
      <c r="E173" s="382" t="s">
        <v>1750</v>
      </c>
      <c r="F173" s="382" t="s">
        <v>9436</v>
      </c>
      <c r="G173" s="382" t="str">
        <f ca="1">IF(COUNTIFS('Data Down'!$C:$C,View!$B$2,'Data Down'!$D:$D,View!$E173,'Data Down'!$AC:$AC,"BREAKDOWN")=1,"BREAKDOWN","RFU")</f>
        <v>RFU</v>
      </c>
      <c r="H173" s="68"/>
      <c r="I173" s="68"/>
      <c r="J173" s="68"/>
      <c r="K173" s="68"/>
      <c r="L173" s="68"/>
      <c r="M173" s="137"/>
      <c r="N173" s="137"/>
      <c r="O173" s="68"/>
      <c r="P173" s="68"/>
      <c r="Q173" s="68"/>
      <c r="R173" s="68"/>
      <c r="S173" s="68"/>
      <c r="T173" s="68"/>
      <c r="U173" s="68"/>
      <c r="V173" s="68"/>
      <c r="W173" s="68"/>
      <c r="X173" s="68"/>
      <c r="Y173" s="68"/>
      <c r="Z173" s="68"/>
    </row>
    <row r="174" spans="1:26" ht="14.25" customHeight="1">
      <c r="A174" s="68"/>
      <c r="B174" s="382">
        <f t="shared" si="1"/>
        <v>89</v>
      </c>
      <c r="C174" s="382" t="b">
        <f t="shared" si="4"/>
        <v>1</v>
      </c>
      <c r="D174" s="382" t="s">
        <v>9438</v>
      </c>
      <c r="E174" s="382" t="s">
        <v>1762</v>
      </c>
      <c r="F174" s="382" t="s">
        <v>9436</v>
      </c>
      <c r="G174" s="382" t="str">
        <f ca="1">IF(COUNTIFS('Data Down'!$C:$C,View!$B$2,'Data Down'!$D:$D,View!$E174,'Data Down'!$AC:$AC,"BREAKDOWN")=1,"BREAKDOWN","RFU")</f>
        <v>RFU</v>
      </c>
      <c r="H174" s="68"/>
      <c r="I174" s="68"/>
      <c r="J174" s="68"/>
      <c r="K174" s="68"/>
      <c r="L174" s="68"/>
      <c r="M174" s="137"/>
      <c r="N174" s="137"/>
      <c r="O174" s="68"/>
      <c r="P174" s="68"/>
      <c r="Q174" s="68"/>
      <c r="R174" s="68"/>
      <c r="S174" s="68"/>
      <c r="T174" s="68"/>
      <c r="U174" s="68"/>
      <c r="V174" s="68"/>
      <c r="W174" s="68"/>
      <c r="X174" s="68"/>
      <c r="Y174" s="68"/>
      <c r="Z174" s="68"/>
    </row>
    <row r="175" spans="1:26" ht="14.25" customHeight="1">
      <c r="A175" s="68"/>
      <c r="B175" s="382">
        <f t="shared" si="1"/>
        <v>90</v>
      </c>
      <c r="C175" s="382" t="b">
        <f t="shared" si="4"/>
        <v>1</v>
      </c>
      <c r="D175" s="382" t="s">
        <v>9438</v>
      </c>
      <c r="E175" s="382" t="s">
        <v>102</v>
      </c>
      <c r="F175" s="382" t="s">
        <v>9436</v>
      </c>
      <c r="G175" s="382" t="str">
        <f ca="1">IF(COUNTIFS('Data Down'!$C:$C,View!$B$2,'Data Down'!$D:$D,View!$E175,'Data Down'!$AC:$AC,"BREAKDOWN")=1,"BREAKDOWN","RFU")</f>
        <v>RFU</v>
      </c>
      <c r="H175" s="68"/>
      <c r="I175" s="68"/>
      <c r="J175" s="68"/>
      <c r="K175" s="68"/>
      <c r="L175" s="68"/>
      <c r="M175" s="137"/>
      <c r="N175" s="137"/>
      <c r="O175" s="68"/>
      <c r="P175" s="68"/>
      <c r="Q175" s="68"/>
      <c r="R175" s="68"/>
      <c r="S175" s="68"/>
      <c r="T175" s="68"/>
      <c r="U175" s="68"/>
      <c r="V175" s="68"/>
      <c r="W175" s="68"/>
      <c r="X175" s="68"/>
      <c r="Y175" s="68"/>
      <c r="Z175" s="68"/>
    </row>
    <row r="176" spans="1:26" ht="14.25" customHeight="1">
      <c r="A176" s="68"/>
      <c r="B176" s="382">
        <f t="shared" si="1"/>
        <v>91</v>
      </c>
      <c r="C176" s="382" t="b">
        <f t="shared" si="4"/>
        <v>1</v>
      </c>
      <c r="D176" s="382" t="s">
        <v>9438</v>
      </c>
      <c r="E176" s="382" t="s">
        <v>103</v>
      </c>
      <c r="F176" s="382" t="s">
        <v>9436</v>
      </c>
      <c r="G176" s="382" t="str">
        <f ca="1">IF(COUNTIFS('Data Down'!$C:$C,View!$B$2,'Data Down'!$D:$D,View!$E176,'Data Down'!$AC:$AC,"BREAKDOWN")=1,"BREAKDOWN","RFU")</f>
        <v>RFU</v>
      </c>
      <c r="H176" s="68"/>
      <c r="I176" s="68"/>
      <c r="J176" s="68"/>
      <c r="K176" s="68"/>
      <c r="L176" s="68"/>
      <c r="M176" s="137"/>
      <c r="N176" s="137"/>
      <c r="O176" s="68"/>
      <c r="P176" s="68"/>
      <c r="Q176" s="68"/>
      <c r="R176" s="68"/>
      <c r="S176" s="68"/>
      <c r="T176" s="68"/>
      <c r="U176" s="68"/>
      <c r="V176" s="68"/>
      <c r="W176" s="68"/>
      <c r="X176" s="68"/>
      <c r="Y176" s="68"/>
      <c r="Z176" s="68"/>
    </row>
    <row r="177" spans="1:26" ht="14.25" customHeight="1">
      <c r="A177" s="68"/>
      <c r="B177" s="382">
        <f t="shared" si="1"/>
        <v>92</v>
      </c>
      <c r="C177" s="382" t="b">
        <f t="shared" si="4"/>
        <v>1</v>
      </c>
      <c r="D177" s="382" t="s">
        <v>9438</v>
      </c>
      <c r="E177" s="382" t="s">
        <v>104</v>
      </c>
      <c r="F177" s="382" t="s">
        <v>9436</v>
      </c>
      <c r="G177" s="382" t="str">
        <f ca="1">IF(COUNTIFS('Data Down'!$C:$C,View!$B$2,'Data Down'!$D:$D,View!$E177,'Data Down'!$AC:$AC,"BREAKDOWN")=1,"BREAKDOWN","RFU")</f>
        <v>RFU</v>
      </c>
      <c r="H177" s="68"/>
      <c r="I177" s="68"/>
      <c r="J177" s="68"/>
      <c r="K177" s="68"/>
      <c r="L177" s="68"/>
      <c r="M177" s="137"/>
      <c r="N177" s="137"/>
      <c r="O177" s="68"/>
      <c r="P177" s="68"/>
      <c r="Q177" s="68"/>
      <c r="R177" s="68"/>
      <c r="S177" s="68"/>
      <c r="T177" s="68"/>
      <c r="U177" s="68"/>
      <c r="V177" s="68"/>
      <c r="W177" s="68"/>
      <c r="X177" s="68"/>
      <c r="Y177" s="68"/>
      <c r="Z177" s="68"/>
    </row>
    <row r="178" spans="1:26" ht="14.25" customHeight="1">
      <c r="A178" s="68"/>
      <c r="B178" s="382">
        <f t="shared" si="1"/>
        <v>93</v>
      </c>
      <c r="C178" s="382" t="b">
        <f t="shared" si="4"/>
        <v>1</v>
      </c>
      <c r="D178" s="382" t="s">
        <v>9438</v>
      </c>
      <c r="E178" s="382" t="s">
        <v>1767</v>
      </c>
      <c r="F178" s="382" t="s">
        <v>9436</v>
      </c>
      <c r="G178" s="382" t="str">
        <f ca="1">IF(COUNTIFS('Data Down'!$C:$C,View!$B$2,'Data Down'!$D:$D,View!$E178,'Data Down'!$AC:$AC,"BREAKDOWN")=1,"BREAKDOWN","RFU")</f>
        <v>RFU</v>
      </c>
      <c r="H178" s="68"/>
      <c r="I178" s="68"/>
      <c r="J178" s="68"/>
      <c r="K178" s="68"/>
      <c r="L178" s="68"/>
      <c r="M178" s="137"/>
      <c r="N178" s="137"/>
      <c r="O178" s="68"/>
      <c r="P178" s="68"/>
      <c r="Q178" s="68"/>
      <c r="R178" s="68"/>
      <c r="S178" s="68"/>
      <c r="T178" s="68"/>
      <c r="U178" s="68"/>
      <c r="V178" s="68"/>
      <c r="W178" s="68"/>
      <c r="X178" s="68"/>
      <c r="Y178" s="68"/>
      <c r="Z178" s="68"/>
    </row>
    <row r="179" spans="1:26" ht="14.25" customHeight="1">
      <c r="A179" s="68"/>
      <c r="B179" s="382">
        <f t="shared" si="1"/>
        <v>94</v>
      </c>
      <c r="C179" s="382" t="b">
        <f t="shared" si="4"/>
        <v>1</v>
      </c>
      <c r="D179" s="382" t="s">
        <v>9438</v>
      </c>
      <c r="E179" s="382" t="s">
        <v>1755</v>
      </c>
      <c r="F179" s="382" t="s">
        <v>9436</v>
      </c>
      <c r="G179" s="382" t="str">
        <f ca="1">IF(COUNTIFS('Data Down'!$C:$C,View!$B$2,'Data Down'!$D:$D,View!$E179,'Data Down'!$AC:$AC,"BREAKDOWN")=1,"BREAKDOWN","RFU")</f>
        <v>RFU</v>
      </c>
      <c r="H179" s="68"/>
      <c r="I179" s="68"/>
      <c r="J179" s="68"/>
      <c r="K179" s="68"/>
      <c r="L179" s="68"/>
      <c r="M179" s="137"/>
      <c r="N179" s="137"/>
      <c r="O179" s="68"/>
      <c r="P179" s="68"/>
      <c r="Q179" s="68"/>
      <c r="R179" s="68"/>
      <c r="S179" s="68"/>
      <c r="T179" s="68"/>
      <c r="U179" s="68"/>
      <c r="V179" s="68"/>
      <c r="W179" s="68"/>
      <c r="X179" s="68"/>
      <c r="Y179" s="68"/>
      <c r="Z179" s="68"/>
    </row>
    <row r="180" spans="1:26" ht="14.25" customHeight="1">
      <c r="A180" s="68"/>
      <c r="B180" s="382">
        <f t="shared" si="1"/>
        <v>95</v>
      </c>
      <c r="C180" s="382" t="b">
        <f t="shared" si="4"/>
        <v>1</v>
      </c>
      <c r="D180" s="382" t="s">
        <v>9438</v>
      </c>
      <c r="E180" s="382" t="s">
        <v>105</v>
      </c>
      <c r="F180" s="382" t="s">
        <v>9436</v>
      </c>
      <c r="G180" s="382" t="str">
        <f ca="1">IF(COUNTIFS('Data Down'!$C:$C,View!$B$2,'Data Down'!$D:$D,View!$E180,'Data Down'!$AC:$AC,"BREAKDOWN")=1,"BREAKDOWN","RFU")</f>
        <v>RFU</v>
      </c>
      <c r="H180" s="68"/>
      <c r="I180" s="68"/>
      <c r="J180" s="68"/>
      <c r="K180" s="68"/>
      <c r="L180" s="68"/>
      <c r="M180" s="137"/>
      <c r="N180" s="137"/>
      <c r="O180" s="68"/>
      <c r="P180" s="68"/>
      <c r="Q180" s="68"/>
      <c r="R180" s="68"/>
      <c r="S180" s="68"/>
      <c r="T180" s="68"/>
      <c r="U180" s="68"/>
      <c r="V180" s="68"/>
      <c r="W180" s="68"/>
      <c r="X180" s="68"/>
      <c r="Y180" s="68"/>
      <c r="Z180" s="68"/>
    </row>
    <row r="181" spans="1:26" ht="14.25" customHeight="1">
      <c r="A181" s="68"/>
      <c r="B181" s="382">
        <f t="shared" si="1"/>
        <v>96</v>
      </c>
      <c r="C181" s="382" t="b">
        <f t="shared" si="4"/>
        <v>1</v>
      </c>
      <c r="D181" s="382" t="s">
        <v>9438</v>
      </c>
      <c r="E181" s="382" t="s">
        <v>106</v>
      </c>
      <c r="F181" s="382" t="s">
        <v>9436</v>
      </c>
      <c r="G181" s="382" t="str">
        <f ca="1">IF(COUNTIFS('Data Down'!$C:$C,View!$B$2,'Data Down'!$D:$D,View!$E181,'Data Down'!$AC:$AC,"BREAKDOWN")=1,"BREAKDOWN","RFU")</f>
        <v>RFU</v>
      </c>
      <c r="H181" s="68"/>
      <c r="I181" s="68"/>
      <c r="J181" s="68"/>
      <c r="K181" s="68"/>
      <c r="L181" s="68"/>
      <c r="M181" s="137"/>
      <c r="N181" s="137"/>
      <c r="O181" s="68"/>
      <c r="P181" s="68"/>
      <c r="Q181" s="68"/>
      <c r="R181" s="68"/>
      <c r="S181" s="68"/>
      <c r="T181" s="68"/>
      <c r="U181" s="68"/>
      <c r="V181" s="68"/>
      <c r="W181" s="68"/>
      <c r="X181" s="68"/>
      <c r="Y181" s="68"/>
      <c r="Z181" s="68"/>
    </row>
    <row r="182" spans="1:26" ht="14.25" customHeight="1">
      <c r="A182" s="68"/>
      <c r="B182" s="382">
        <f t="shared" si="1"/>
        <v>97</v>
      </c>
      <c r="C182" s="382" t="b">
        <f t="shared" si="4"/>
        <v>1</v>
      </c>
      <c r="D182" s="382" t="s">
        <v>9438</v>
      </c>
      <c r="E182" s="382" t="s">
        <v>107</v>
      </c>
      <c r="F182" s="382" t="s">
        <v>9436</v>
      </c>
      <c r="G182" s="382" t="str">
        <f ca="1">IF(COUNTIFS('Data Down'!$C:$C,View!$B$2,'Data Down'!$D:$D,View!$E182,'Data Down'!$AC:$AC,"BREAKDOWN")=1,"BREAKDOWN","RFU")</f>
        <v>RFU</v>
      </c>
      <c r="H182" s="68"/>
      <c r="I182" s="68"/>
      <c r="J182" s="68"/>
      <c r="K182" s="68"/>
      <c r="L182" s="68"/>
      <c r="M182" s="137"/>
      <c r="N182" s="137"/>
      <c r="O182" s="68"/>
      <c r="P182" s="68"/>
      <c r="Q182" s="68"/>
      <c r="R182" s="68"/>
      <c r="S182" s="68"/>
      <c r="T182" s="68"/>
      <c r="U182" s="68"/>
      <c r="V182" s="68"/>
      <c r="W182" s="68"/>
      <c r="X182" s="68"/>
      <c r="Y182" s="68"/>
      <c r="Z182" s="68"/>
    </row>
    <row r="183" spans="1:26" ht="14.25" customHeight="1">
      <c r="A183" s="68"/>
      <c r="B183" s="382">
        <f t="shared" si="1"/>
        <v>98</v>
      </c>
      <c r="C183" s="382" t="b">
        <v>1</v>
      </c>
      <c r="D183" s="382" t="s">
        <v>9438</v>
      </c>
      <c r="E183" s="382" t="s">
        <v>1786</v>
      </c>
      <c r="F183" s="382" t="s">
        <v>9439</v>
      </c>
      <c r="G183" s="382" t="str">
        <f ca="1">IF(COUNTIFS('Data Down'!$C:$C,View!$B$2,'Data Down'!$D:$D,View!$E183,'Data Down'!$AC:$AC,"BREAKDOWN")=1,"BREAKDOWN","RFU")</f>
        <v>RFU</v>
      </c>
      <c r="H183" s="68"/>
      <c r="I183" s="68"/>
      <c r="J183" s="68"/>
      <c r="K183" s="68"/>
      <c r="L183" s="68"/>
      <c r="M183" s="137"/>
      <c r="N183" s="137"/>
      <c r="O183" s="68"/>
      <c r="P183" s="68"/>
      <c r="Q183" s="68"/>
      <c r="R183" s="68"/>
      <c r="S183" s="68"/>
      <c r="T183" s="68"/>
      <c r="U183" s="68"/>
      <c r="V183" s="68"/>
      <c r="W183" s="68"/>
      <c r="X183" s="68"/>
      <c r="Y183" s="68"/>
      <c r="Z183" s="68"/>
    </row>
    <row r="184" spans="1:26" ht="14.25" customHeight="1">
      <c r="A184" s="68"/>
      <c r="B184" s="382">
        <f t="shared" si="1"/>
        <v>99</v>
      </c>
      <c r="C184" s="382" t="b">
        <f t="shared" ref="C184:C222" si="5">C183</f>
        <v>1</v>
      </c>
      <c r="D184" s="382" t="s">
        <v>9438</v>
      </c>
      <c r="E184" s="382" t="s">
        <v>1788</v>
      </c>
      <c r="F184" s="382" t="s">
        <v>9439</v>
      </c>
      <c r="G184" s="382" t="str">
        <f ca="1">IF(COUNTIFS('Data Down'!$C:$C,View!$B$2,'Data Down'!$D:$D,View!$E184,'Data Down'!$AC:$AC,"BREAKDOWN")=1,"BREAKDOWN","RFU")</f>
        <v>RFU</v>
      </c>
      <c r="H184" s="68"/>
      <c r="I184" s="68"/>
      <c r="J184" s="68"/>
      <c r="K184" s="68"/>
      <c r="L184" s="68"/>
      <c r="M184" s="137"/>
      <c r="N184" s="137"/>
      <c r="O184" s="68"/>
      <c r="P184" s="68"/>
      <c r="Q184" s="68"/>
      <c r="R184" s="68"/>
      <c r="S184" s="68"/>
      <c r="T184" s="68"/>
      <c r="U184" s="68"/>
      <c r="V184" s="68"/>
      <c r="W184" s="68"/>
      <c r="X184" s="68"/>
      <c r="Y184" s="68"/>
      <c r="Z184" s="68"/>
    </row>
    <row r="185" spans="1:26" ht="14.25" customHeight="1">
      <c r="A185" s="68"/>
      <c r="B185" s="382">
        <f t="shared" si="1"/>
        <v>100</v>
      </c>
      <c r="C185" s="382" t="b">
        <f t="shared" si="5"/>
        <v>1</v>
      </c>
      <c r="D185" s="382" t="s">
        <v>9438</v>
      </c>
      <c r="E185" s="382" t="s">
        <v>1789</v>
      </c>
      <c r="F185" s="382" t="s">
        <v>9439</v>
      </c>
      <c r="G185" s="382" t="str">
        <f ca="1">IF(COUNTIFS('Data Down'!$C:$C,View!$B$2,'Data Down'!$D:$D,View!$E185,'Data Down'!$AC:$AC,"BREAKDOWN")=1,"BREAKDOWN","RFU")</f>
        <v>RFU</v>
      </c>
      <c r="H185" s="68"/>
      <c r="I185" s="68"/>
      <c r="J185" s="68"/>
      <c r="K185" s="68"/>
      <c r="L185" s="68"/>
      <c r="M185" s="137"/>
      <c r="N185" s="137"/>
      <c r="O185" s="68"/>
      <c r="P185" s="68"/>
      <c r="Q185" s="68"/>
      <c r="R185" s="68"/>
      <c r="S185" s="68"/>
      <c r="T185" s="68"/>
      <c r="U185" s="68"/>
      <c r="V185" s="68"/>
      <c r="W185" s="68"/>
      <c r="X185" s="68"/>
      <c r="Y185" s="68"/>
      <c r="Z185" s="68"/>
    </row>
    <row r="186" spans="1:26" ht="14.25" customHeight="1">
      <c r="A186" s="68"/>
      <c r="B186" s="382">
        <f t="shared" si="1"/>
        <v>101</v>
      </c>
      <c r="C186" s="382" t="b">
        <f t="shared" si="5"/>
        <v>1</v>
      </c>
      <c r="D186" s="382" t="s">
        <v>9438</v>
      </c>
      <c r="E186" s="382" t="s">
        <v>1790</v>
      </c>
      <c r="F186" s="382" t="s">
        <v>9439</v>
      </c>
      <c r="G186" s="382" t="str">
        <f ca="1">IF(COUNTIFS('Data Down'!$C:$C,View!$B$2,'Data Down'!$D:$D,View!$E186,'Data Down'!$AC:$AC,"BREAKDOWN")=1,"BREAKDOWN","RFU")</f>
        <v>RFU</v>
      </c>
      <c r="H186" s="68"/>
      <c r="I186" s="68"/>
      <c r="J186" s="68"/>
      <c r="K186" s="68"/>
      <c r="L186" s="68"/>
      <c r="M186" s="137"/>
      <c r="N186" s="137"/>
      <c r="O186" s="68"/>
      <c r="P186" s="68"/>
      <c r="Q186" s="68"/>
      <c r="R186" s="68"/>
      <c r="S186" s="68"/>
      <c r="T186" s="68"/>
      <c r="U186" s="68"/>
      <c r="V186" s="68"/>
      <c r="W186" s="68"/>
      <c r="X186" s="68"/>
      <c r="Y186" s="68"/>
      <c r="Z186" s="68"/>
    </row>
    <row r="187" spans="1:26" ht="14.25" customHeight="1">
      <c r="A187" s="68"/>
      <c r="B187" s="382">
        <f t="shared" si="1"/>
        <v>102</v>
      </c>
      <c r="C187" s="382" t="b">
        <f t="shared" si="5"/>
        <v>1</v>
      </c>
      <c r="D187" s="382" t="s">
        <v>9438</v>
      </c>
      <c r="E187" s="382" t="s">
        <v>1791</v>
      </c>
      <c r="F187" s="382" t="s">
        <v>9439</v>
      </c>
      <c r="G187" s="382" t="str">
        <f ca="1">IF(COUNTIFS('Data Down'!$C:$C,View!$B$2,'Data Down'!$D:$D,View!$E187,'Data Down'!$AC:$AC,"BREAKDOWN")=1,"BREAKDOWN","RFU")</f>
        <v>RFU</v>
      </c>
      <c r="H187" s="68"/>
      <c r="I187" s="68"/>
      <c r="J187" s="68"/>
      <c r="K187" s="68"/>
      <c r="L187" s="68"/>
      <c r="M187" s="137"/>
      <c r="N187" s="137"/>
      <c r="O187" s="68"/>
      <c r="P187" s="68"/>
      <c r="Q187" s="68"/>
      <c r="R187" s="68"/>
      <c r="S187" s="68"/>
      <c r="T187" s="68"/>
      <c r="U187" s="68"/>
      <c r="V187" s="68"/>
      <c r="W187" s="68"/>
      <c r="X187" s="68"/>
      <c r="Y187" s="68"/>
      <c r="Z187" s="68"/>
    </row>
    <row r="188" spans="1:26" ht="14.25" customHeight="1">
      <c r="A188" s="68"/>
      <c r="B188" s="382">
        <f t="shared" si="1"/>
        <v>103</v>
      </c>
      <c r="C188" s="382" t="b">
        <f t="shared" si="5"/>
        <v>1</v>
      </c>
      <c r="D188" s="382" t="s">
        <v>9438</v>
      </c>
      <c r="E188" s="382" t="s">
        <v>1792</v>
      </c>
      <c r="F188" s="382" t="s">
        <v>9439</v>
      </c>
      <c r="G188" s="382" t="str">
        <f ca="1">IF(COUNTIFS('Data Down'!$C:$C,View!$B$2,'Data Down'!$D:$D,View!$E188,'Data Down'!$AC:$AC,"BREAKDOWN")=1,"BREAKDOWN","RFU")</f>
        <v>RFU</v>
      </c>
      <c r="H188" s="68"/>
      <c r="I188" s="68"/>
      <c r="J188" s="68"/>
      <c r="K188" s="68"/>
      <c r="L188" s="68"/>
      <c r="M188" s="137"/>
      <c r="N188" s="137"/>
      <c r="O188" s="68"/>
      <c r="P188" s="68"/>
      <c r="Q188" s="68"/>
      <c r="R188" s="68"/>
      <c r="S188" s="68"/>
      <c r="T188" s="68"/>
      <c r="U188" s="68"/>
      <c r="V188" s="68"/>
      <c r="W188" s="68"/>
      <c r="X188" s="68"/>
      <c r="Y188" s="68"/>
      <c r="Z188" s="68"/>
    </row>
    <row r="189" spans="1:26" ht="14.25" customHeight="1">
      <c r="A189" s="68"/>
      <c r="B189" s="382">
        <f t="shared" si="1"/>
        <v>104</v>
      </c>
      <c r="C189" s="382" t="b">
        <f t="shared" si="5"/>
        <v>1</v>
      </c>
      <c r="D189" s="382" t="s">
        <v>9438</v>
      </c>
      <c r="E189" s="382" t="s">
        <v>1793</v>
      </c>
      <c r="F189" s="382" t="s">
        <v>9439</v>
      </c>
      <c r="G189" s="382" t="str">
        <f ca="1">IF(COUNTIFS('Data Down'!$C:$C,View!$B$2,'Data Down'!$D:$D,View!$E189,'Data Down'!$AC:$AC,"BREAKDOWN")=1,"BREAKDOWN","RFU")</f>
        <v>RFU</v>
      </c>
      <c r="H189" s="68"/>
      <c r="I189" s="68"/>
      <c r="J189" s="68"/>
      <c r="K189" s="68"/>
      <c r="L189" s="68"/>
      <c r="M189" s="137"/>
      <c r="N189" s="137"/>
      <c r="O189" s="68"/>
      <c r="P189" s="68"/>
      <c r="Q189" s="68"/>
      <c r="R189" s="68"/>
      <c r="S189" s="68"/>
      <c r="T189" s="68"/>
      <c r="U189" s="68"/>
      <c r="V189" s="68"/>
      <c r="W189" s="68"/>
      <c r="X189" s="68"/>
      <c r="Y189" s="68"/>
      <c r="Z189" s="68"/>
    </row>
    <row r="190" spans="1:26" ht="14.25" customHeight="1">
      <c r="A190" s="68"/>
      <c r="B190" s="382">
        <f t="shared" si="1"/>
        <v>105</v>
      </c>
      <c r="C190" s="382" t="b">
        <f t="shared" si="5"/>
        <v>1</v>
      </c>
      <c r="D190" s="382" t="s">
        <v>9438</v>
      </c>
      <c r="E190" s="382" t="s">
        <v>1794</v>
      </c>
      <c r="F190" s="382" t="s">
        <v>9439</v>
      </c>
      <c r="G190" s="382" t="str">
        <f ca="1">IF(COUNTIFS('Data Down'!$C:$C,View!$B$2,'Data Down'!$D:$D,View!$E190,'Data Down'!$AC:$AC,"BREAKDOWN")=1,"BREAKDOWN","RFU")</f>
        <v>RFU</v>
      </c>
      <c r="H190" s="68"/>
      <c r="I190" s="68"/>
      <c r="J190" s="68"/>
      <c r="K190" s="68"/>
      <c r="L190" s="68"/>
      <c r="M190" s="137"/>
      <c r="N190" s="137"/>
      <c r="O190" s="68"/>
      <c r="P190" s="68"/>
      <c r="Q190" s="68"/>
      <c r="R190" s="68"/>
      <c r="S190" s="68"/>
      <c r="T190" s="68"/>
      <c r="U190" s="68"/>
      <c r="V190" s="68"/>
      <c r="W190" s="68"/>
      <c r="X190" s="68"/>
      <c r="Y190" s="68"/>
      <c r="Z190" s="68"/>
    </row>
    <row r="191" spans="1:26" ht="14.25" customHeight="1">
      <c r="A191" s="68"/>
      <c r="B191" s="382">
        <f t="shared" si="1"/>
        <v>106</v>
      </c>
      <c r="C191" s="382" t="b">
        <f t="shared" si="5"/>
        <v>1</v>
      </c>
      <c r="D191" s="382" t="s">
        <v>9438</v>
      </c>
      <c r="E191" s="382" t="s">
        <v>1795</v>
      </c>
      <c r="F191" s="382" t="s">
        <v>9439</v>
      </c>
      <c r="G191" s="382" t="str">
        <f ca="1">IF(COUNTIFS('Data Down'!$C:$C,View!$B$2,'Data Down'!$D:$D,View!$E191,'Data Down'!$AC:$AC,"BREAKDOWN")=1,"BREAKDOWN","RFU")</f>
        <v>RFU</v>
      </c>
      <c r="H191" s="68"/>
      <c r="I191" s="68"/>
      <c r="J191" s="68"/>
      <c r="K191" s="68"/>
      <c r="L191" s="68"/>
      <c r="M191" s="137"/>
      <c r="N191" s="137"/>
      <c r="O191" s="68"/>
      <c r="P191" s="68"/>
      <c r="Q191" s="68"/>
      <c r="R191" s="68"/>
      <c r="S191" s="68"/>
      <c r="T191" s="68"/>
      <c r="U191" s="68"/>
      <c r="V191" s="68"/>
      <c r="W191" s="68"/>
      <c r="X191" s="68"/>
      <c r="Y191" s="68"/>
      <c r="Z191" s="68"/>
    </row>
    <row r="192" spans="1:26" ht="14.25" customHeight="1">
      <c r="A192" s="68"/>
      <c r="B192" s="382">
        <f t="shared" si="1"/>
        <v>107</v>
      </c>
      <c r="C192" s="382" t="b">
        <f t="shared" si="5"/>
        <v>1</v>
      </c>
      <c r="D192" s="382" t="s">
        <v>9438</v>
      </c>
      <c r="E192" s="382" t="s">
        <v>1796</v>
      </c>
      <c r="F192" s="382" t="s">
        <v>9439</v>
      </c>
      <c r="G192" s="382" t="str">
        <f ca="1">IF(COUNTIFS('Data Down'!$C:$C,View!$B$2,'Data Down'!$D:$D,View!$E192,'Data Down'!$AC:$AC,"BREAKDOWN")=1,"BREAKDOWN","RFU")</f>
        <v>RFU</v>
      </c>
      <c r="H192" s="68"/>
      <c r="I192" s="68"/>
      <c r="J192" s="68"/>
      <c r="K192" s="68"/>
      <c r="L192" s="68"/>
      <c r="M192" s="137"/>
      <c r="N192" s="137"/>
      <c r="O192" s="68"/>
      <c r="P192" s="68"/>
      <c r="Q192" s="68"/>
      <c r="R192" s="68"/>
      <c r="S192" s="68"/>
      <c r="T192" s="68"/>
      <c r="U192" s="68"/>
      <c r="V192" s="68"/>
      <c r="W192" s="68"/>
      <c r="X192" s="68"/>
      <c r="Y192" s="68"/>
      <c r="Z192" s="68"/>
    </row>
    <row r="193" spans="1:26" ht="14.25" customHeight="1">
      <c r="A193" s="68"/>
      <c r="B193" s="382">
        <f t="shared" si="1"/>
        <v>108</v>
      </c>
      <c r="C193" s="382" t="b">
        <f t="shared" si="5"/>
        <v>1</v>
      </c>
      <c r="D193" s="382" t="s">
        <v>9438</v>
      </c>
      <c r="E193" s="382" t="s">
        <v>1797</v>
      </c>
      <c r="F193" s="382" t="s">
        <v>9439</v>
      </c>
      <c r="G193" s="382" t="str">
        <f ca="1">IF(COUNTIFS('Data Down'!$C:$C,View!$B$2,'Data Down'!$D:$D,View!$E193,'Data Down'!$AC:$AC,"BREAKDOWN")=1,"BREAKDOWN","RFU")</f>
        <v>RFU</v>
      </c>
      <c r="H193" s="68"/>
      <c r="I193" s="68"/>
      <c r="J193" s="68"/>
      <c r="K193" s="68"/>
      <c r="L193" s="68"/>
      <c r="M193" s="137"/>
      <c r="N193" s="137"/>
      <c r="O193" s="68"/>
      <c r="P193" s="68"/>
      <c r="Q193" s="68"/>
      <c r="R193" s="68"/>
      <c r="S193" s="68"/>
      <c r="T193" s="68"/>
      <c r="U193" s="68"/>
      <c r="V193" s="68"/>
      <c r="W193" s="68"/>
      <c r="X193" s="68"/>
      <c r="Y193" s="68"/>
      <c r="Z193" s="68"/>
    </row>
    <row r="194" spans="1:26" ht="14.25" customHeight="1">
      <c r="A194" s="68"/>
      <c r="B194" s="382">
        <f t="shared" si="1"/>
        <v>109</v>
      </c>
      <c r="C194" s="382" t="b">
        <f t="shared" si="5"/>
        <v>1</v>
      </c>
      <c r="D194" s="382" t="s">
        <v>9438</v>
      </c>
      <c r="E194" s="382" t="s">
        <v>1798</v>
      </c>
      <c r="F194" s="382" t="s">
        <v>9439</v>
      </c>
      <c r="G194" s="382" t="str">
        <f ca="1">IF(COUNTIFS('Data Down'!$C:$C,View!$B$2,'Data Down'!$D:$D,View!$E194,'Data Down'!$AC:$AC,"BREAKDOWN")=1,"BREAKDOWN","RFU")</f>
        <v>RFU</v>
      </c>
      <c r="H194" s="68"/>
      <c r="I194" s="68"/>
      <c r="J194" s="68"/>
      <c r="K194" s="68"/>
      <c r="L194" s="68"/>
      <c r="M194" s="137"/>
      <c r="N194" s="137"/>
      <c r="O194" s="68"/>
      <c r="P194" s="68"/>
      <c r="Q194" s="68"/>
      <c r="R194" s="68"/>
      <c r="S194" s="68"/>
      <c r="T194" s="68"/>
      <c r="U194" s="68"/>
      <c r="V194" s="68"/>
      <c r="W194" s="68"/>
      <c r="X194" s="68"/>
      <c r="Y194" s="68"/>
      <c r="Z194" s="68"/>
    </row>
    <row r="195" spans="1:26" ht="14.25" customHeight="1">
      <c r="A195" s="68"/>
      <c r="B195" s="382">
        <f t="shared" si="1"/>
        <v>110</v>
      </c>
      <c r="C195" s="382" t="b">
        <f t="shared" si="5"/>
        <v>1</v>
      </c>
      <c r="D195" s="382" t="s">
        <v>9438</v>
      </c>
      <c r="E195" s="382" t="s">
        <v>1799</v>
      </c>
      <c r="F195" s="382" t="s">
        <v>9439</v>
      </c>
      <c r="G195" s="382" t="str">
        <f ca="1">IF(COUNTIFS('Data Down'!$C:$C,View!$B$2,'Data Down'!$D:$D,View!$E195,'Data Down'!$AC:$AC,"BREAKDOWN")=1,"BREAKDOWN","RFU")</f>
        <v>RFU</v>
      </c>
      <c r="H195" s="68"/>
      <c r="I195" s="68"/>
      <c r="J195" s="68"/>
      <c r="K195" s="68"/>
      <c r="L195" s="68"/>
      <c r="M195" s="137"/>
      <c r="N195" s="137"/>
      <c r="O195" s="68"/>
      <c r="P195" s="68"/>
      <c r="Q195" s="68"/>
      <c r="R195" s="68"/>
      <c r="S195" s="68"/>
      <c r="T195" s="68"/>
      <c r="U195" s="68"/>
      <c r="V195" s="68"/>
      <c r="W195" s="68"/>
      <c r="X195" s="68"/>
      <c r="Y195" s="68"/>
      <c r="Z195" s="68"/>
    </row>
    <row r="196" spans="1:26" ht="14.25" customHeight="1">
      <c r="A196" s="68"/>
      <c r="B196" s="382">
        <f t="shared" si="1"/>
        <v>111</v>
      </c>
      <c r="C196" s="382" t="b">
        <f t="shared" si="5"/>
        <v>1</v>
      </c>
      <c r="D196" s="382" t="s">
        <v>9438</v>
      </c>
      <c r="E196" s="382" t="s">
        <v>1800</v>
      </c>
      <c r="F196" s="382" t="s">
        <v>9439</v>
      </c>
      <c r="G196" s="382" t="str">
        <f ca="1">IF(COUNTIFS('Data Down'!$C:$C,View!$B$2,'Data Down'!$D:$D,View!$E196,'Data Down'!$AC:$AC,"BREAKDOWN")=1,"BREAKDOWN","RFU")</f>
        <v>RFU</v>
      </c>
      <c r="H196" s="68"/>
      <c r="I196" s="68"/>
      <c r="J196" s="68"/>
      <c r="K196" s="68"/>
      <c r="L196" s="68"/>
      <c r="M196" s="137"/>
      <c r="N196" s="137"/>
      <c r="O196" s="68"/>
      <c r="P196" s="68"/>
      <c r="Q196" s="68"/>
      <c r="R196" s="68"/>
      <c r="S196" s="68"/>
      <c r="T196" s="68"/>
      <c r="U196" s="68"/>
      <c r="V196" s="68"/>
      <c r="W196" s="68"/>
      <c r="X196" s="68"/>
      <c r="Y196" s="68"/>
      <c r="Z196" s="68"/>
    </row>
    <row r="197" spans="1:26" ht="14.25" customHeight="1">
      <c r="A197" s="68"/>
      <c r="B197" s="382">
        <f t="shared" si="1"/>
        <v>112</v>
      </c>
      <c r="C197" s="382" t="b">
        <f t="shared" si="5"/>
        <v>1</v>
      </c>
      <c r="D197" s="382" t="s">
        <v>9438</v>
      </c>
      <c r="E197" s="382" t="s">
        <v>223</v>
      </c>
      <c r="F197" s="382" t="s">
        <v>9439</v>
      </c>
      <c r="G197" s="382" t="str">
        <f ca="1">IF(COUNTIFS('Data Down'!$C:$C,View!$B$2,'Data Down'!$D:$D,View!$E197,'Data Down'!$AC:$AC,"BREAKDOWN")=1,"BREAKDOWN","RFU")</f>
        <v>RFU</v>
      </c>
      <c r="H197" s="68"/>
      <c r="I197" s="68"/>
      <c r="J197" s="68"/>
      <c r="K197" s="68"/>
      <c r="L197" s="68"/>
      <c r="M197" s="137"/>
      <c r="N197" s="137"/>
      <c r="O197" s="68"/>
      <c r="P197" s="68"/>
      <c r="Q197" s="68"/>
      <c r="R197" s="68"/>
      <c r="S197" s="68"/>
      <c r="T197" s="68"/>
      <c r="U197" s="68"/>
      <c r="V197" s="68"/>
      <c r="W197" s="68"/>
      <c r="X197" s="68"/>
      <c r="Y197" s="68"/>
      <c r="Z197" s="68"/>
    </row>
    <row r="198" spans="1:26" ht="14.25" customHeight="1">
      <c r="A198" s="68"/>
      <c r="B198" s="382">
        <f t="shared" si="1"/>
        <v>113</v>
      </c>
      <c r="C198" s="382" t="b">
        <f t="shared" si="5"/>
        <v>1</v>
      </c>
      <c r="D198" s="382" t="s">
        <v>9438</v>
      </c>
      <c r="E198" s="382" t="s">
        <v>1801</v>
      </c>
      <c r="F198" s="382" t="s">
        <v>9439</v>
      </c>
      <c r="G198" s="382" t="str">
        <f ca="1">IF(COUNTIFS('Data Down'!$C:$C,View!$B$2,'Data Down'!$D:$D,View!$E198,'Data Down'!$AC:$AC,"BREAKDOWN")=1,"BREAKDOWN","RFU")</f>
        <v>RFU</v>
      </c>
      <c r="H198" s="68"/>
      <c r="I198" s="68"/>
      <c r="J198" s="68"/>
      <c r="K198" s="68"/>
      <c r="L198" s="68"/>
      <c r="M198" s="137"/>
      <c r="N198" s="137"/>
      <c r="O198" s="68"/>
      <c r="P198" s="68"/>
      <c r="Q198" s="68"/>
      <c r="R198" s="68"/>
      <c r="S198" s="68"/>
      <c r="T198" s="68"/>
      <c r="U198" s="68"/>
      <c r="V198" s="68"/>
      <c r="W198" s="68"/>
      <c r="X198" s="68"/>
      <c r="Y198" s="68"/>
      <c r="Z198" s="68"/>
    </row>
    <row r="199" spans="1:26" ht="14.25" customHeight="1">
      <c r="A199" s="68"/>
      <c r="B199" s="382">
        <f t="shared" si="1"/>
        <v>114</v>
      </c>
      <c r="C199" s="382" t="b">
        <f t="shared" si="5"/>
        <v>1</v>
      </c>
      <c r="D199" s="382" t="s">
        <v>9438</v>
      </c>
      <c r="E199" s="382" t="s">
        <v>1802</v>
      </c>
      <c r="F199" s="382" t="s">
        <v>9439</v>
      </c>
      <c r="G199" s="382" t="str">
        <f ca="1">IF(COUNTIFS('Data Down'!$C:$C,View!$B$2,'Data Down'!$D:$D,View!$E199,'Data Down'!$AC:$AC,"BREAKDOWN")=1,"BREAKDOWN","RFU")</f>
        <v>RFU</v>
      </c>
      <c r="H199" s="68"/>
      <c r="I199" s="68"/>
      <c r="J199" s="68"/>
      <c r="K199" s="68"/>
      <c r="L199" s="68"/>
      <c r="M199" s="137"/>
      <c r="N199" s="137"/>
      <c r="O199" s="68"/>
      <c r="P199" s="68"/>
      <c r="Q199" s="68"/>
      <c r="R199" s="68"/>
      <c r="S199" s="68"/>
      <c r="T199" s="68"/>
      <c r="U199" s="68"/>
      <c r="V199" s="68"/>
      <c r="W199" s="68"/>
      <c r="X199" s="68"/>
      <c r="Y199" s="68"/>
      <c r="Z199" s="68"/>
    </row>
    <row r="200" spans="1:26" ht="14.25" customHeight="1">
      <c r="A200" s="68"/>
      <c r="B200" s="382">
        <f t="shared" si="1"/>
        <v>115</v>
      </c>
      <c r="C200" s="382" t="b">
        <f t="shared" si="5"/>
        <v>1</v>
      </c>
      <c r="D200" s="382" t="s">
        <v>9438</v>
      </c>
      <c r="E200" s="382" t="s">
        <v>1803</v>
      </c>
      <c r="F200" s="382" t="s">
        <v>9439</v>
      </c>
      <c r="G200" s="382" t="str">
        <f ca="1">IF(COUNTIFS('Data Down'!$C:$C,View!$B$2,'Data Down'!$D:$D,View!$E200,'Data Down'!$AC:$AC,"BREAKDOWN")=1,"BREAKDOWN","RFU")</f>
        <v>RFU</v>
      </c>
      <c r="H200" s="68"/>
      <c r="I200" s="68"/>
      <c r="J200" s="68"/>
      <c r="K200" s="68"/>
      <c r="L200" s="68"/>
      <c r="M200" s="137"/>
      <c r="N200" s="137"/>
      <c r="O200" s="68"/>
      <c r="P200" s="68"/>
      <c r="Q200" s="68"/>
      <c r="R200" s="68"/>
      <c r="S200" s="68"/>
      <c r="T200" s="68"/>
      <c r="U200" s="68"/>
      <c r="V200" s="68"/>
      <c r="W200" s="68"/>
      <c r="X200" s="68"/>
      <c r="Y200" s="68"/>
      <c r="Z200" s="68"/>
    </row>
    <row r="201" spans="1:26" ht="14.25" customHeight="1">
      <c r="A201" s="68"/>
      <c r="B201" s="382">
        <f t="shared" si="1"/>
        <v>116</v>
      </c>
      <c r="C201" s="382" t="b">
        <f t="shared" si="5"/>
        <v>1</v>
      </c>
      <c r="D201" s="382" t="s">
        <v>9438</v>
      </c>
      <c r="E201" s="382" t="s">
        <v>1804</v>
      </c>
      <c r="F201" s="382" t="s">
        <v>9439</v>
      </c>
      <c r="G201" s="382" t="str">
        <f ca="1">IF(COUNTIFS('Data Down'!$C:$C,View!$B$2,'Data Down'!$D:$D,View!$E201,'Data Down'!$AC:$AC,"BREAKDOWN")=1,"BREAKDOWN","RFU")</f>
        <v>RFU</v>
      </c>
      <c r="H201" s="68"/>
      <c r="I201" s="68"/>
      <c r="J201" s="68"/>
      <c r="K201" s="68"/>
      <c r="L201" s="68"/>
      <c r="M201" s="137"/>
      <c r="N201" s="137"/>
      <c r="O201" s="68"/>
      <c r="P201" s="68"/>
      <c r="Q201" s="68"/>
      <c r="R201" s="68"/>
      <c r="S201" s="68"/>
      <c r="T201" s="68"/>
      <c r="U201" s="68"/>
      <c r="V201" s="68"/>
      <c r="W201" s="68"/>
      <c r="X201" s="68"/>
      <c r="Y201" s="68"/>
      <c r="Z201" s="68"/>
    </row>
    <row r="202" spans="1:26" ht="14.25" customHeight="1">
      <c r="A202" s="68"/>
      <c r="B202" s="382">
        <f t="shared" si="1"/>
        <v>117</v>
      </c>
      <c r="C202" s="382" t="b">
        <f t="shared" si="5"/>
        <v>1</v>
      </c>
      <c r="D202" s="382" t="s">
        <v>9438</v>
      </c>
      <c r="E202" s="382" t="s">
        <v>1805</v>
      </c>
      <c r="F202" s="382" t="s">
        <v>9439</v>
      </c>
      <c r="G202" s="382" t="str">
        <f ca="1">IF(COUNTIFS('Data Down'!$C:$C,View!$B$2,'Data Down'!$D:$D,View!$E202,'Data Down'!$AC:$AC,"BREAKDOWN")=1,"BREAKDOWN","RFU")</f>
        <v>RFU</v>
      </c>
      <c r="H202" s="68"/>
      <c r="I202" s="68"/>
      <c r="J202" s="68"/>
      <c r="K202" s="68"/>
      <c r="L202" s="68"/>
      <c r="M202" s="137"/>
      <c r="N202" s="137"/>
      <c r="O202" s="68"/>
      <c r="P202" s="68"/>
      <c r="Q202" s="68"/>
      <c r="R202" s="68"/>
      <c r="S202" s="68"/>
      <c r="T202" s="68"/>
      <c r="U202" s="68"/>
      <c r="V202" s="68"/>
      <c r="W202" s="68"/>
      <c r="X202" s="68"/>
      <c r="Y202" s="68"/>
      <c r="Z202" s="68"/>
    </row>
    <row r="203" spans="1:26" ht="14.25" customHeight="1">
      <c r="A203" s="68"/>
      <c r="B203" s="382">
        <f t="shared" si="1"/>
        <v>118</v>
      </c>
      <c r="C203" s="382" t="b">
        <f t="shared" si="5"/>
        <v>1</v>
      </c>
      <c r="D203" s="382" t="s">
        <v>9438</v>
      </c>
      <c r="E203" s="382" t="s">
        <v>1817</v>
      </c>
      <c r="F203" s="382" t="s">
        <v>9439</v>
      </c>
      <c r="G203" s="382" t="str">
        <f ca="1">IF(COUNTIFS('Data Down'!$C:$C,View!$B$2,'Data Down'!$D:$D,View!$E203,'Data Down'!$AC:$AC,"BREAKDOWN")=1,"BREAKDOWN","RFU")</f>
        <v>RFU</v>
      </c>
      <c r="H203" s="68"/>
      <c r="I203" s="68"/>
      <c r="J203" s="68"/>
      <c r="K203" s="68"/>
      <c r="L203" s="68"/>
      <c r="M203" s="137"/>
      <c r="N203" s="137"/>
      <c r="O203" s="68"/>
      <c r="P203" s="68"/>
      <c r="Q203" s="68"/>
      <c r="R203" s="68"/>
      <c r="S203" s="68"/>
      <c r="T203" s="68"/>
      <c r="U203" s="68"/>
      <c r="V203" s="68"/>
      <c r="W203" s="68"/>
      <c r="X203" s="68"/>
      <c r="Y203" s="68"/>
      <c r="Z203" s="68"/>
    </row>
    <row r="204" spans="1:26" ht="14.25" customHeight="1">
      <c r="A204" s="68"/>
      <c r="B204" s="382">
        <f t="shared" si="1"/>
        <v>119</v>
      </c>
      <c r="C204" s="382" t="b">
        <f t="shared" si="5"/>
        <v>1</v>
      </c>
      <c r="D204" s="382" t="s">
        <v>9438</v>
      </c>
      <c r="E204" s="382" t="s">
        <v>1818</v>
      </c>
      <c r="F204" s="382" t="s">
        <v>9439</v>
      </c>
      <c r="G204" s="382" t="str">
        <f ca="1">IF(COUNTIFS('Data Down'!$C:$C,View!$B$2,'Data Down'!$D:$D,View!$E204,'Data Down'!$AC:$AC,"BREAKDOWN")=1,"BREAKDOWN","RFU")</f>
        <v>RFU</v>
      </c>
      <c r="H204" s="68"/>
      <c r="I204" s="68"/>
      <c r="J204" s="68"/>
      <c r="K204" s="68"/>
      <c r="L204" s="68"/>
      <c r="M204" s="137"/>
      <c r="N204" s="137"/>
      <c r="O204" s="68"/>
      <c r="P204" s="68"/>
      <c r="Q204" s="68"/>
      <c r="R204" s="68"/>
      <c r="S204" s="68"/>
      <c r="T204" s="68"/>
      <c r="U204" s="68"/>
      <c r="V204" s="68"/>
      <c r="W204" s="68"/>
      <c r="X204" s="68"/>
      <c r="Y204" s="68"/>
      <c r="Z204" s="68"/>
    </row>
    <row r="205" spans="1:26" ht="14.25" customHeight="1">
      <c r="A205" s="68"/>
      <c r="B205" s="382">
        <f t="shared" si="1"/>
        <v>120</v>
      </c>
      <c r="C205" s="382" t="b">
        <f t="shared" si="5"/>
        <v>1</v>
      </c>
      <c r="D205" s="382" t="s">
        <v>9438</v>
      </c>
      <c r="E205" s="382" t="s">
        <v>1819</v>
      </c>
      <c r="F205" s="382" t="s">
        <v>9439</v>
      </c>
      <c r="G205" s="382" t="str">
        <f ca="1">IF(COUNTIFS('Data Down'!$C:$C,View!$B$2,'Data Down'!$D:$D,View!$E205,'Data Down'!$AC:$AC,"BREAKDOWN")=1,"BREAKDOWN","RFU")</f>
        <v>RFU</v>
      </c>
      <c r="H205" s="68"/>
      <c r="I205" s="68"/>
      <c r="J205" s="68"/>
      <c r="K205" s="68"/>
      <c r="L205" s="68"/>
      <c r="M205" s="137"/>
      <c r="N205" s="137"/>
      <c r="O205" s="68"/>
      <c r="P205" s="68"/>
      <c r="Q205" s="68"/>
      <c r="R205" s="68"/>
      <c r="S205" s="68"/>
      <c r="T205" s="68"/>
      <c r="U205" s="68"/>
      <c r="V205" s="68"/>
      <c r="W205" s="68"/>
      <c r="X205" s="68"/>
      <c r="Y205" s="68"/>
      <c r="Z205" s="68"/>
    </row>
    <row r="206" spans="1:26" ht="14.25" customHeight="1">
      <c r="A206" s="68"/>
      <c r="B206" s="382">
        <f t="shared" si="1"/>
        <v>121</v>
      </c>
      <c r="C206" s="382" t="b">
        <f t="shared" si="5"/>
        <v>1</v>
      </c>
      <c r="D206" s="382" t="s">
        <v>9438</v>
      </c>
      <c r="E206" s="382" t="s">
        <v>1820</v>
      </c>
      <c r="F206" s="382" t="s">
        <v>9439</v>
      </c>
      <c r="G206" s="382" t="str">
        <f ca="1">IF(COUNTIFS('Data Down'!$C:$C,View!$B$2,'Data Down'!$D:$D,View!$E206,'Data Down'!$AC:$AC,"BREAKDOWN")=1,"BREAKDOWN","RFU")</f>
        <v>RFU</v>
      </c>
      <c r="H206" s="68"/>
      <c r="I206" s="68"/>
      <c r="J206" s="68"/>
      <c r="K206" s="68"/>
      <c r="L206" s="68"/>
      <c r="M206" s="137"/>
      <c r="N206" s="137"/>
      <c r="O206" s="68"/>
      <c r="P206" s="68"/>
      <c r="Q206" s="68"/>
      <c r="R206" s="68"/>
      <c r="S206" s="68"/>
      <c r="T206" s="68"/>
      <c r="U206" s="68"/>
      <c r="V206" s="68"/>
      <c r="W206" s="68"/>
      <c r="X206" s="68"/>
      <c r="Y206" s="68"/>
      <c r="Z206" s="68"/>
    </row>
    <row r="207" spans="1:26" ht="14.25" customHeight="1">
      <c r="A207" s="68"/>
      <c r="B207" s="382">
        <f t="shared" si="1"/>
        <v>122</v>
      </c>
      <c r="C207" s="382" t="b">
        <f t="shared" si="5"/>
        <v>1</v>
      </c>
      <c r="D207" s="382" t="s">
        <v>9438</v>
      </c>
      <c r="E207" s="382" t="s">
        <v>1821</v>
      </c>
      <c r="F207" s="382" t="s">
        <v>9439</v>
      </c>
      <c r="G207" s="382" t="str">
        <f ca="1">IF(COUNTIFS('Data Down'!$C:$C,View!$B$2,'Data Down'!$D:$D,View!$E207,'Data Down'!$AC:$AC,"BREAKDOWN")=1,"BREAKDOWN","RFU")</f>
        <v>RFU</v>
      </c>
      <c r="H207" s="68"/>
      <c r="I207" s="68"/>
      <c r="J207" s="68"/>
      <c r="K207" s="68"/>
      <c r="L207" s="68"/>
      <c r="M207" s="137"/>
      <c r="N207" s="137"/>
      <c r="O207" s="68"/>
      <c r="P207" s="68"/>
      <c r="Q207" s="68"/>
      <c r="R207" s="68"/>
      <c r="S207" s="68"/>
      <c r="T207" s="68"/>
      <c r="U207" s="68"/>
      <c r="V207" s="68"/>
      <c r="W207" s="68"/>
      <c r="X207" s="68"/>
      <c r="Y207" s="68"/>
      <c r="Z207" s="68"/>
    </row>
    <row r="208" spans="1:26" ht="14.25" customHeight="1">
      <c r="A208" s="68"/>
      <c r="B208" s="382">
        <f t="shared" si="1"/>
        <v>123</v>
      </c>
      <c r="C208" s="382" t="b">
        <f t="shared" si="5"/>
        <v>1</v>
      </c>
      <c r="D208" s="382" t="s">
        <v>9438</v>
      </c>
      <c r="E208" s="382" t="s">
        <v>1822</v>
      </c>
      <c r="F208" s="382" t="s">
        <v>9439</v>
      </c>
      <c r="G208" s="382" t="str">
        <f ca="1">IF(COUNTIFS('Data Down'!$C:$C,View!$B$2,'Data Down'!$D:$D,View!$E208,'Data Down'!$AC:$AC,"BREAKDOWN")=1,"BREAKDOWN","RFU")</f>
        <v>RFU</v>
      </c>
      <c r="H208" s="68"/>
      <c r="I208" s="68"/>
      <c r="J208" s="68"/>
      <c r="K208" s="68"/>
      <c r="L208" s="68"/>
      <c r="M208" s="137"/>
      <c r="N208" s="137"/>
      <c r="O208" s="68"/>
      <c r="P208" s="68"/>
      <c r="Q208" s="68"/>
      <c r="R208" s="68"/>
      <c r="S208" s="68"/>
      <c r="T208" s="68"/>
      <c r="U208" s="68"/>
      <c r="V208" s="68"/>
      <c r="W208" s="68"/>
      <c r="X208" s="68"/>
      <c r="Y208" s="68"/>
      <c r="Z208" s="68"/>
    </row>
    <row r="209" spans="1:26" ht="14.25" customHeight="1">
      <c r="A209" s="68"/>
      <c r="B209" s="382">
        <f t="shared" si="1"/>
        <v>124</v>
      </c>
      <c r="C209" s="382" t="b">
        <f t="shared" si="5"/>
        <v>1</v>
      </c>
      <c r="D209" s="382" t="s">
        <v>9438</v>
      </c>
      <c r="E209" s="382" t="s">
        <v>1823</v>
      </c>
      <c r="F209" s="382" t="s">
        <v>9439</v>
      </c>
      <c r="G209" s="382" t="str">
        <f ca="1">IF(COUNTIFS('Data Down'!$C:$C,View!$B$2,'Data Down'!$D:$D,View!$E209,'Data Down'!$AC:$AC,"BREAKDOWN")=1,"BREAKDOWN","RFU")</f>
        <v>RFU</v>
      </c>
      <c r="H209" s="68"/>
      <c r="I209" s="68"/>
      <c r="J209" s="68"/>
      <c r="K209" s="68"/>
      <c r="L209" s="68"/>
      <c r="M209" s="137"/>
      <c r="N209" s="137"/>
      <c r="O209" s="68"/>
      <c r="P209" s="68"/>
      <c r="Q209" s="68"/>
      <c r="R209" s="68"/>
      <c r="S209" s="68"/>
      <c r="T209" s="68"/>
      <c r="U209" s="68"/>
      <c r="V209" s="68"/>
      <c r="W209" s="68"/>
      <c r="X209" s="68"/>
      <c r="Y209" s="68"/>
      <c r="Z209" s="68"/>
    </row>
    <row r="210" spans="1:26" ht="14.25" customHeight="1">
      <c r="A210" s="68"/>
      <c r="B210" s="382">
        <f t="shared" si="1"/>
        <v>125</v>
      </c>
      <c r="C210" s="382" t="b">
        <f t="shared" si="5"/>
        <v>1</v>
      </c>
      <c r="D210" s="382" t="s">
        <v>9438</v>
      </c>
      <c r="E210" s="382" t="s">
        <v>1824</v>
      </c>
      <c r="F210" s="382" t="s">
        <v>9439</v>
      </c>
      <c r="G210" s="382" t="str">
        <f ca="1">IF(COUNTIFS('Data Down'!$C:$C,View!$B$2,'Data Down'!$D:$D,View!$E210,'Data Down'!$AC:$AC,"BREAKDOWN")=1,"BREAKDOWN","RFU")</f>
        <v>RFU</v>
      </c>
      <c r="H210" s="68"/>
      <c r="I210" s="68"/>
      <c r="J210" s="68"/>
      <c r="K210" s="68"/>
      <c r="L210" s="68"/>
      <c r="M210" s="137"/>
      <c r="N210" s="137"/>
      <c r="O210" s="68"/>
      <c r="P210" s="68"/>
      <c r="Q210" s="68"/>
      <c r="R210" s="68"/>
      <c r="S210" s="68"/>
      <c r="T210" s="68"/>
      <c r="U210" s="68"/>
      <c r="V210" s="68"/>
      <c r="W210" s="68"/>
      <c r="X210" s="68"/>
      <c r="Y210" s="68"/>
      <c r="Z210" s="68"/>
    </row>
    <row r="211" spans="1:26" ht="14.25" customHeight="1">
      <c r="A211" s="68"/>
      <c r="B211" s="382">
        <f t="shared" si="1"/>
        <v>126</v>
      </c>
      <c r="C211" s="382" t="b">
        <f t="shared" si="5"/>
        <v>1</v>
      </c>
      <c r="D211" s="382" t="s">
        <v>9438</v>
      </c>
      <c r="E211" s="382" t="s">
        <v>1825</v>
      </c>
      <c r="F211" s="382" t="s">
        <v>9439</v>
      </c>
      <c r="G211" s="382" t="str">
        <f ca="1">IF(COUNTIFS('Data Down'!$C:$C,View!$B$2,'Data Down'!$D:$D,View!$E211,'Data Down'!$AC:$AC,"BREAKDOWN")=1,"BREAKDOWN","RFU")</f>
        <v>RFU</v>
      </c>
      <c r="H211" s="68"/>
      <c r="I211" s="68"/>
      <c r="J211" s="68"/>
      <c r="K211" s="68"/>
      <c r="L211" s="68"/>
      <c r="M211" s="137"/>
      <c r="N211" s="137"/>
      <c r="O211" s="68"/>
      <c r="P211" s="68"/>
      <c r="Q211" s="68"/>
      <c r="R211" s="68"/>
      <c r="S211" s="68"/>
      <c r="T211" s="68"/>
      <c r="U211" s="68"/>
      <c r="V211" s="68"/>
      <c r="W211" s="68"/>
      <c r="X211" s="68"/>
      <c r="Y211" s="68"/>
      <c r="Z211" s="68"/>
    </row>
    <row r="212" spans="1:26" ht="14.25" customHeight="1">
      <c r="A212" s="68"/>
      <c r="B212" s="382">
        <f t="shared" si="1"/>
        <v>127</v>
      </c>
      <c r="C212" s="382" t="b">
        <f t="shared" si="5"/>
        <v>1</v>
      </c>
      <c r="D212" s="382" t="s">
        <v>9438</v>
      </c>
      <c r="E212" s="382" t="s">
        <v>1826</v>
      </c>
      <c r="F212" s="382" t="s">
        <v>9439</v>
      </c>
      <c r="G212" s="382" t="str">
        <f ca="1">IF(COUNTIFS('Data Down'!$C:$C,View!$B$2,'Data Down'!$D:$D,View!$E212,'Data Down'!$AC:$AC,"BREAKDOWN")=1,"BREAKDOWN","RFU")</f>
        <v>RFU</v>
      </c>
      <c r="H212" s="68"/>
      <c r="I212" s="68"/>
      <c r="J212" s="68"/>
      <c r="K212" s="68"/>
      <c r="L212" s="68"/>
      <c r="M212" s="137"/>
      <c r="N212" s="137"/>
      <c r="O212" s="68"/>
      <c r="P212" s="68"/>
      <c r="Q212" s="68"/>
      <c r="R212" s="68"/>
      <c r="S212" s="68"/>
      <c r="T212" s="68"/>
      <c r="U212" s="68"/>
      <c r="V212" s="68"/>
      <c r="W212" s="68"/>
      <c r="X212" s="68"/>
      <c r="Y212" s="68"/>
      <c r="Z212" s="68"/>
    </row>
    <row r="213" spans="1:26" ht="14.25" customHeight="1">
      <c r="A213" s="68"/>
      <c r="B213" s="382">
        <f t="shared" si="1"/>
        <v>128</v>
      </c>
      <c r="C213" s="382" t="b">
        <f t="shared" si="5"/>
        <v>1</v>
      </c>
      <c r="D213" s="382" t="s">
        <v>9438</v>
      </c>
      <c r="E213" s="382" t="s">
        <v>1827</v>
      </c>
      <c r="F213" s="382" t="s">
        <v>9439</v>
      </c>
      <c r="G213" s="382" t="str">
        <f ca="1">IF(COUNTIFS('Data Down'!$C:$C,View!$B$2,'Data Down'!$D:$D,View!$E213,'Data Down'!$AC:$AC,"BREAKDOWN")=1,"BREAKDOWN","RFU")</f>
        <v>RFU</v>
      </c>
      <c r="H213" s="68"/>
      <c r="I213" s="68"/>
      <c r="J213" s="68"/>
      <c r="K213" s="68"/>
      <c r="L213" s="68"/>
      <c r="M213" s="137"/>
      <c r="N213" s="137"/>
      <c r="O213" s="68"/>
      <c r="P213" s="68"/>
      <c r="Q213" s="68"/>
      <c r="R213" s="68"/>
      <c r="S213" s="68"/>
      <c r="T213" s="68"/>
      <c r="U213" s="68"/>
      <c r="V213" s="68"/>
      <c r="W213" s="68"/>
      <c r="X213" s="68"/>
      <c r="Y213" s="68"/>
      <c r="Z213" s="68"/>
    </row>
    <row r="214" spans="1:26" ht="14.25" customHeight="1">
      <c r="A214" s="68"/>
      <c r="B214" s="382">
        <f t="shared" si="1"/>
        <v>129</v>
      </c>
      <c r="C214" s="382" t="b">
        <f t="shared" si="5"/>
        <v>1</v>
      </c>
      <c r="D214" s="382" t="s">
        <v>9438</v>
      </c>
      <c r="E214" s="382" t="s">
        <v>1828</v>
      </c>
      <c r="F214" s="382" t="s">
        <v>9439</v>
      </c>
      <c r="G214" s="382" t="str">
        <f ca="1">IF(COUNTIFS('Data Down'!$C:$C,View!$B$2,'Data Down'!$D:$D,View!$E214,'Data Down'!$AC:$AC,"BREAKDOWN")=1,"BREAKDOWN","RFU")</f>
        <v>RFU</v>
      </c>
      <c r="H214" s="68"/>
      <c r="I214" s="68"/>
      <c r="J214" s="68"/>
      <c r="K214" s="68"/>
      <c r="L214" s="68"/>
      <c r="M214" s="137"/>
      <c r="N214" s="137"/>
      <c r="O214" s="68"/>
      <c r="P214" s="68"/>
      <c r="Q214" s="68"/>
      <c r="R214" s="68"/>
      <c r="S214" s="68"/>
      <c r="T214" s="68"/>
      <c r="U214" s="68"/>
      <c r="V214" s="68"/>
      <c r="W214" s="68"/>
      <c r="X214" s="68"/>
      <c r="Y214" s="68"/>
      <c r="Z214" s="68"/>
    </row>
    <row r="215" spans="1:26" ht="14.25" customHeight="1">
      <c r="A215" s="68"/>
      <c r="B215" s="382">
        <f t="shared" si="1"/>
        <v>130</v>
      </c>
      <c r="C215" s="382" t="b">
        <f t="shared" si="5"/>
        <v>1</v>
      </c>
      <c r="D215" s="382" t="s">
        <v>9438</v>
      </c>
      <c r="E215" s="382" t="s">
        <v>1829</v>
      </c>
      <c r="F215" s="382" t="s">
        <v>9439</v>
      </c>
      <c r="G215" s="382" t="str">
        <f ca="1">IF(COUNTIFS('Data Down'!$C:$C,View!$B$2,'Data Down'!$D:$D,View!$E215,'Data Down'!$AC:$AC,"BREAKDOWN")=1,"BREAKDOWN","RFU")</f>
        <v>RFU</v>
      </c>
      <c r="H215" s="68"/>
      <c r="I215" s="68"/>
      <c r="J215" s="68"/>
      <c r="K215" s="68"/>
      <c r="L215" s="68"/>
      <c r="M215" s="137"/>
      <c r="N215" s="137"/>
      <c r="O215" s="68"/>
      <c r="P215" s="68"/>
      <c r="Q215" s="68"/>
      <c r="R215" s="68"/>
      <c r="S215" s="68"/>
      <c r="T215" s="68"/>
      <c r="U215" s="68"/>
      <c r="V215" s="68"/>
      <c r="W215" s="68"/>
      <c r="X215" s="68"/>
      <c r="Y215" s="68"/>
      <c r="Z215" s="68"/>
    </row>
    <row r="216" spans="1:26" ht="14.25" customHeight="1">
      <c r="A216" s="68"/>
      <c r="B216" s="382">
        <f t="shared" si="1"/>
        <v>131</v>
      </c>
      <c r="C216" s="382" t="b">
        <f t="shared" si="5"/>
        <v>1</v>
      </c>
      <c r="D216" s="382" t="s">
        <v>9438</v>
      </c>
      <c r="E216" s="382" t="s">
        <v>1830</v>
      </c>
      <c r="F216" s="382" t="s">
        <v>9439</v>
      </c>
      <c r="G216" s="382" t="str">
        <f ca="1">IF(COUNTIFS('Data Down'!$C:$C,View!$B$2,'Data Down'!$D:$D,View!$E216,'Data Down'!$AC:$AC,"BREAKDOWN")=1,"BREAKDOWN","RFU")</f>
        <v>RFU</v>
      </c>
      <c r="H216" s="68"/>
      <c r="I216" s="68"/>
      <c r="J216" s="68"/>
      <c r="K216" s="68"/>
      <c r="L216" s="68"/>
      <c r="M216" s="137"/>
      <c r="N216" s="137"/>
      <c r="O216" s="68"/>
      <c r="P216" s="68"/>
      <c r="Q216" s="68"/>
      <c r="R216" s="68"/>
      <c r="S216" s="68"/>
      <c r="T216" s="68"/>
      <c r="U216" s="68"/>
      <c r="V216" s="68"/>
      <c r="W216" s="68"/>
      <c r="X216" s="68"/>
      <c r="Y216" s="68"/>
      <c r="Z216" s="68"/>
    </row>
    <row r="217" spans="1:26" ht="14.25" customHeight="1">
      <c r="A217" s="68"/>
      <c r="B217" s="382">
        <f t="shared" si="1"/>
        <v>132</v>
      </c>
      <c r="C217" s="382" t="b">
        <f t="shared" si="5"/>
        <v>1</v>
      </c>
      <c r="D217" s="382" t="s">
        <v>9438</v>
      </c>
      <c r="E217" s="382" t="s">
        <v>1831</v>
      </c>
      <c r="F217" s="382" t="s">
        <v>9439</v>
      </c>
      <c r="G217" s="382" t="str">
        <f ca="1">IF(COUNTIFS('Data Down'!$C:$C,View!$B$2,'Data Down'!$D:$D,View!$E217,'Data Down'!$AC:$AC,"BREAKDOWN")=1,"BREAKDOWN","RFU")</f>
        <v>RFU</v>
      </c>
      <c r="H217" s="68"/>
      <c r="I217" s="68"/>
      <c r="J217" s="68"/>
      <c r="K217" s="68"/>
      <c r="L217" s="68"/>
      <c r="M217" s="137"/>
      <c r="N217" s="137"/>
      <c r="O217" s="68"/>
      <c r="P217" s="68"/>
      <c r="Q217" s="68"/>
      <c r="R217" s="68"/>
      <c r="S217" s="68"/>
      <c r="T217" s="68"/>
      <c r="U217" s="68"/>
      <c r="V217" s="68"/>
      <c r="W217" s="68"/>
      <c r="X217" s="68"/>
      <c r="Y217" s="68"/>
      <c r="Z217" s="68"/>
    </row>
    <row r="218" spans="1:26" ht="14.25" customHeight="1">
      <c r="A218" s="68"/>
      <c r="B218" s="382">
        <f t="shared" si="1"/>
        <v>133</v>
      </c>
      <c r="C218" s="382" t="b">
        <f t="shared" si="5"/>
        <v>1</v>
      </c>
      <c r="D218" s="382" t="s">
        <v>9438</v>
      </c>
      <c r="E218" s="382" t="s">
        <v>1832</v>
      </c>
      <c r="F218" s="382" t="s">
        <v>9439</v>
      </c>
      <c r="G218" s="382" t="str">
        <f ca="1">IF(COUNTIFS('Data Down'!$C:$C,View!$B$2,'Data Down'!$D:$D,View!$E218,'Data Down'!$AC:$AC,"BREAKDOWN")=1,"BREAKDOWN","RFU")</f>
        <v>RFU</v>
      </c>
      <c r="H218" s="68"/>
      <c r="I218" s="68"/>
      <c r="J218" s="68"/>
      <c r="K218" s="68"/>
      <c r="L218" s="68"/>
      <c r="M218" s="137"/>
      <c r="N218" s="137"/>
      <c r="O218" s="68"/>
      <c r="P218" s="68"/>
      <c r="Q218" s="68"/>
      <c r="R218" s="68"/>
      <c r="S218" s="68"/>
      <c r="T218" s="68"/>
      <c r="U218" s="68"/>
      <c r="V218" s="68"/>
      <c r="W218" s="68"/>
      <c r="X218" s="68"/>
      <c r="Y218" s="68"/>
      <c r="Z218" s="68"/>
    </row>
    <row r="219" spans="1:26" ht="14.25" customHeight="1">
      <c r="A219" s="68"/>
      <c r="B219" s="382">
        <f t="shared" si="1"/>
        <v>134</v>
      </c>
      <c r="C219" s="382" t="b">
        <f t="shared" si="5"/>
        <v>1</v>
      </c>
      <c r="D219" s="382" t="s">
        <v>9438</v>
      </c>
      <c r="E219" s="382" t="s">
        <v>1833</v>
      </c>
      <c r="F219" s="382" t="s">
        <v>9439</v>
      </c>
      <c r="G219" s="382" t="str">
        <f ca="1">IF(COUNTIFS('Data Down'!$C:$C,View!$B$2,'Data Down'!$D:$D,View!$E219,'Data Down'!$AC:$AC,"BREAKDOWN")=1,"BREAKDOWN","RFU")</f>
        <v>RFU</v>
      </c>
      <c r="H219" s="68"/>
      <c r="I219" s="68"/>
      <c r="J219" s="68"/>
      <c r="K219" s="68"/>
      <c r="L219" s="68"/>
      <c r="M219" s="137"/>
      <c r="N219" s="137"/>
      <c r="O219" s="68"/>
      <c r="P219" s="68"/>
      <c r="Q219" s="68"/>
      <c r="R219" s="68"/>
      <c r="S219" s="68"/>
      <c r="T219" s="68"/>
      <c r="U219" s="68"/>
      <c r="V219" s="68"/>
      <c r="W219" s="68"/>
      <c r="X219" s="68"/>
      <c r="Y219" s="68"/>
      <c r="Z219" s="68"/>
    </row>
    <row r="220" spans="1:26" ht="14.25" customHeight="1">
      <c r="A220" s="68"/>
      <c r="B220" s="382">
        <f t="shared" si="1"/>
        <v>135</v>
      </c>
      <c r="C220" s="382" t="b">
        <f t="shared" si="5"/>
        <v>1</v>
      </c>
      <c r="D220" s="382" t="s">
        <v>9438</v>
      </c>
      <c r="E220" s="382" t="s">
        <v>1834</v>
      </c>
      <c r="F220" s="382" t="s">
        <v>9439</v>
      </c>
      <c r="G220" s="382" t="str">
        <f ca="1">IF(COUNTIFS('Data Down'!$C:$C,View!$B$2,'Data Down'!$D:$D,View!$E220,'Data Down'!$AC:$AC,"BREAKDOWN")=1,"BREAKDOWN","RFU")</f>
        <v>RFU</v>
      </c>
      <c r="H220" s="68"/>
      <c r="I220" s="68"/>
      <c r="J220" s="68"/>
      <c r="K220" s="68"/>
      <c r="L220" s="68"/>
      <c r="M220" s="137"/>
      <c r="N220" s="137"/>
      <c r="O220" s="68"/>
      <c r="P220" s="68"/>
      <c r="Q220" s="68"/>
      <c r="R220" s="68"/>
      <c r="S220" s="68"/>
      <c r="T220" s="68"/>
      <c r="U220" s="68"/>
      <c r="V220" s="68"/>
      <c r="W220" s="68"/>
      <c r="X220" s="68"/>
      <c r="Y220" s="68"/>
      <c r="Z220" s="68"/>
    </row>
    <row r="221" spans="1:26" ht="14.25" customHeight="1">
      <c r="A221" s="68"/>
      <c r="B221" s="382">
        <f t="shared" si="1"/>
        <v>136</v>
      </c>
      <c r="C221" s="382" t="b">
        <f t="shared" si="5"/>
        <v>1</v>
      </c>
      <c r="D221" s="382" t="s">
        <v>9438</v>
      </c>
      <c r="E221" s="382" t="s">
        <v>1835</v>
      </c>
      <c r="F221" s="382" t="s">
        <v>9439</v>
      </c>
      <c r="G221" s="382" t="str">
        <f ca="1">IF(COUNTIFS('Data Down'!$C:$C,View!$B$2,'Data Down'!$D:$D,View!$E221,'Data Down'!$AC:$AC,"BREAKDOWN")=1,"BREAKDOWN","RFU")</f>
        <v>RFU</v>
      </c>
      <c r="H221" s="68"/>
      <c r="I221" s="68"/>
      <c r="J221" s="68"/>
      <c r="K221" s="68"/>
      <c r="L221" s="68"/>
      <c r="M221" s="137"/>
      <c r="N221" s="137"/>
      <c r="O221" s="68"/>
      <c r="P221" s="68"/>
      <c r="Q221" s="68"/>
      <c r="R221" s="68"/>
      <c r="S221" s="68"/>
      <c r="T221" s="68"/>
      <c r="U221" s="68"/>
      <c r="V221" s="68"/>
      <c r="W221" s="68"/>
      <c r="X221" s="68"/>
      <c r="Y221" s="68"/>
      <c r="Z221" s="68"/>
    </row>
    <row r="222" spans="1:26" ht="14.25" customHeight="1">
      <c r="A222" s="68"/>
      <c r="B222" s="382">
        <f t="shared" si="1"/>
        <v>137</v>
      </c>
      <c r="C222" s="382" t="b">
        <f t="shared" si="5"/>
        <v>1</v>
      </c>
      <c r="D222" s="382" t="s">
        <v>9438</v>
      </c>
      <c r="E222" s="382" t="s">
        <v>1836</v>
      </c>
      <c r="F222" s="382" t="s">
        <v>9439</v>
      </c>
      <c r="G222" s="382" t="str">
        <f ca="1">IF(COUNTIFS('Data Down'!$C:$C,View!$B$2,'Data Down'!$D:$D,View!$E222,'Data Down'!$AC:$AC,"BREAKDOWN")=1,"BREAKDOWN","RFU")</f>
        <v>RFU</v>
      </c>
      <c r="H222" s="68"/>
      <c r="I222" s="68"/>
      <c r="J222" s="68"/>
      <c r="K222" s="68"/>
      <c r="L222" s="68"/>
      <c r="M222" s="137"/>
      <c r="N222" s="137"/>
      <c r="O222" s="68"/>
      <c r="P222" s="68"/>
      <c r="Q222" s="68"/>
      <c r="R222" s="68"/>
      <c r="S222" s="68"/>
      <c r="T222" s="68"/>
      <c r="U222" s="68"/>
      <c r="V222" s="68"/>
      <c r="W222" s="68"/>
      <c r="X222" s="68"/>
      <c r="Y222" s="68"/>
      <c r="Z222" s="68"/>
    </row>
    <row r="223" spans="1:26" ht="14.25" customHeight="1">
      <c r="A223" s="68"/>
      <c r="B223" s="68"/>
      <c r="C223" s="68"/>
      <c r="D223" s="68"/>
      <c r="E223" s="68"/>
      <c r="F223" s="68"/>
      <c r="G223" s="68"/>
      <c r="H223" s="68"/>
      <c r="I223" s="68"/>
      <c r="J223" s="68"/>
      <c r="K223" s="68"/>
      <c r="L223" s="68"/>
      <c r="M223" s="137"/>
      <c r="N223" s="137"/>
      <c r="O223" s="68"/>
      <c r="P223" s="68"/>
      <c r="Q223" s="68"/>
      <c r="R223" s="68"/>
      <c r="S223" s="68"/>
      <c r="T223" s="68"/>
      <c r="U223" s="68"/>
      <c r="V223" s="68"/>
      <c r="W223" s="68"/>
      <c r="X223" s="68"/>
      <c r="Y223" s="68"/>
      <c r="Z223" s="68"/>
    </row>
    <row r="224" spans="1:26" ht="14.25" customHeight="1">
      <c r="A224" s="68"/>
      <c r="B224" s="68"/>
      <c r="C224" s="68"/>
      <c r="D224" s="68"/>
      <c r="E224" s="68"/>
      <c r="F224" s="68"/>
      <c r="G224" s="68"/>
      <c r="H224" s="68"/>
      <c r="I224" s="68"/>
      <c r="J224" s="68"/>
      <c r="K224" s="68"/>
      <c r="L224" s="68"/>
      <c r="M224" s="137"/>
      <c r="N224" s="137"/>
      <c r="O224" s="68"/>
      <c r="P224" s="68"/>
      <c r="Q224" s="68"/>
      <c r="R224" s="68"/>
      <c r="S224" s="68"/>
      <c r="T224" s="68"/>
      <c r="U224" s="68"/>
      <c r="V224" s="68"/>
      <c r="W224" s="68"/>
      <c r="X224" s="68"/>
      <c r="Y224" s="68"/>
      <c r="Z224" s="68"/>
    </row>
    <row r="225" spans="1:26" ht="14.25" customHeight="1">
      <c r="A225" s="68"/>
      <c r="B225" s="68"/>
      <c r="C225" s="68"/>
      <c r="D225" s="68"/>
      <c r="E225" s="68"/>
      <c r="F225" s="68"/>
      <c r="G225" s="68"/>
      <c r="H225" s="68"/>
      <c r="I225" s="68"/>
      <c r="J225" s="68"/>
      <c r="K225" s="68"/>
      <c r="L225" s="68"/>
      <c r="M225" s="137"/>
      <c r="N225" s="137"/>
      <c r="O225" s="68"/>
      <c r="P225" s="68"/>
      <c r="Q225" s="68"/>
      <c r="R225" s="68"/>
      <c r="S225" s="68"/>
      <c r="T225" s="68"/>
      <c r="U225" s="68"/>
      <c r="V225" s="68"/>
      <c r="W225" s="68"/>
      <c r="X225" s="68"/>
      <c r="Y225" s="68"/>
      <c r="Z225" s="68"/>
    </row>
    <row r="226" spans="1:26" ht="14.25" customHeight="1">
      <c r="A226" s="68"/>
      <c r="B226" s="68"/>
      <c r="C226" s="68"/>
      <c r="D226" s="68"/>
      <c r="E226" s="68"/>
      <c r="F226" s="68"/>
      <c r="G226" s="68"/>
      <c r="H226" s="68"/>
      <c r="I226" s="68"/>
      <c r="J226" s="68"/>
      <c r="K226" s="68"/>
      <c r="L226" s="68"/>
      <c r="M226" s="137"/>
      <c r="N226" s="137"/>
      <c r="O226" s="68"/>
      <c r="P226" s="68"/>
      <c r="Q226" s="68"/>
      <c r="R226" s="68"/>
      <c r="S226" s="68"/>
      <c r="T226" s="68"/>
      <c r="U226" s="68"/>
      <c r="V226" s="68"/>
      <c r="W226" s="68"/>
      <c r="X226" s="68"/>
      <c r="Y226" s="68"/>
      <c r="Z226" s="68"/>
    </row>
    <row r="227" spans="1:26" ht="14.25" customHeight="1">
      <c r="A227" s="68"/>
      <c r="B227" s="68"/>
      <c r="C227" s="68"/>
      <c r="D227" s="68"/>
      <c r="E227" s="68"/>
      <c r="F227" s="68"/>
      <c r="G227" s="68"/>
      <c r="H227" s="68"/>
      <c r="I227" s="68"/>
      <c r="J227" s="68"/>
      <c r="K227" s="68"/>
      <c r="L227" s="68"/>
      <c r="M227" s="137"/>
      <c r="N227" s="137"/>
      <c r="O227" s="68"/>
      <c r="P227" s="68"/>
      <c r="Q227" s="68"/>
      <c r="R227" s="68"/>
      <c r="S227" s="68"/>
      <c r="T227" s="68"/>
      <c r="U227" s="68"/>
      <c r="V227" s="68"/>
      <c r="W227" s="68"/>
      <c r="X227" s="68"/>
      <c r="Y227" s="68"/>
      <c r="Z227" s="68"/>
    </row>
    <row r="228" spans="1:26" ht="14.25" customHeight="1">
      <c r="A228" s="68"/>
      <c r="B228" s="68"/>
      <c r="C228" s="68"/>
      <c r="D228" s="68"/>
      <c r="E228" s="68"/>
      <c r="F228" s="68"/>
      <c r="G228" s="68"/>
      <c r="H228" s="68"/>
      <c r="I228" s="68"/>
      <c r="J228" s="68"/>
      <c r="K228" s="68"/>
      <c r="L228" s="68"/>
      <c r="M228" s="137"/>
      <c r="N228" s="137"/>
      <c r="O228" s="68"/>
      <c r="P228" s="68"/>
      <c r="Q228" s="68"/>
      <c r="R228" s="68"/>
      <c r="S228" s="68"/>
      <c r="T228" s="68"/>
      <c r="U228" s="68"/>
      <c r="V228" s="68"/>
      <c r="W228" s="68"/>
      <c r="X228" s="68"/>
      <c r="Y228" s="68"/>
      <c r="Z228" s="68"/>
    </row>
    <row r="229" spans="1:26" ht="14.25" customHeight="1">
      <c r="A229" s="68"/>
      <c r="B229" s="68"/>
      <c r="C229" s="68"/>
      <c r="D229" s="68"/>
      <c r="E229" s="68"/>
      <c r="F229" s="68"/>
      <c r="G229" s="68"/>
      <c r="H229" s="68"/>
      <c r="I229" s="68"/>
      <c r="J229" s="68"/>
      <c r="K229" s="68"/>
      <c r="L229" s="68"/>
      <c r="M229" s="137"/>
      <c r="N229" s="137"/>
      <c r="O229" s="68"/>
      <c r="P229" s="68"/>
      <c r="Q229" s="68"/>
      <c r="R229" s="68"/>
      <c r="S229" s="68"/>
      <c r="T229" s="68"/>
      <c r="U229" s="68"/>
      <c r="V229" s="68"/>
      <c r="W229" s="68"/>
      <c r="X229" s="68"/>
      <c r="Y229" s="68"/>
      <c r="Z229" s="68"/>
    </row>
    <row r="230" spans="1:26" ht="14.25" customHeight="1">
      <c r="A230" s="68"/>
      <c r="B230" s="68"/>
      <c r="C230" s="68"/>
      <c r="D230" s="68"/>
      <c r="E230" s="68"/>
      <c r="F230" s="68"/>
      <c r="G230" s="68"/>
      <c r="H230" s="68"/>
      <c r="I230" s="68"/>
      <c r="J230" s="68"/>
      <c r="K230" s="68"/>
      <c r="L230" s="68"/>
      <c r="M230" s="137"/>
      <c r="N230" s="137"/>
      <c r="O230" s="68"/>
      <c r="P230" s="68"/>
      <c r="Q230" s="68"/>
      <c r="R230" s="68"/>
      <c r="S230" s="68"/>
      <c r="T230" s="68"/>
      <c r="U230" s="68"/>
      <c r="V230" s="68"/>
      <c r="W230" s="68"/>
      <c r="X230" s="68"/>
      <c r="Y230" s="68"/>
      <c r="Z230" s="68"/>
    </row>
    <row r="231" spans="1:26" ht="14.25" customHeight="1">
      <c r="A231" s="68"/>
      <c r="B231" s="68"/>
      <c r="C231" s="68"/>
      <c r="D231" s="68"/>
      <c r="E231" s="68"/>
      <c r="F231" s="68"/>
      <c r="G231" s="68"/>
      <c r="H231" s="68"/>
      <c r="I231" s="68"/>
      <c r="J231" s="68"/>
      <c r="K231" s="68"/>
      <c r="L231" s="68"/>
      <c r="M231" s="137"/>
      <c r="N231" s="137"/>
      <c r="O231" s="68"/>
      <c r="P231" s="68"/>
      <c r="Q231" s="68"/>
      <c r="R231" s="68"/>
      <c r="S231" s="68"/>
      <c r="T231" s="68"/>
      <c r="U231" s="68"/>
      <c r="V231" s="68"/>
      <c r="W231" s="68"/>
      <c r="X231" s="68"/>
      <c r="Y231" s="68"/>
      <c r="Z231" s="68"/>
    </row>
    <row r="232" spans="1:26" ht="14.25" customHeight="1">
      <c r="A232" s="68"/>
      <c r="B232" s="68"/>
      <c r="C232" s="68"/>
      <c r="D232" s="68"/>
      <c r="E232" s="68"/>
      <c r="F232" s="68"/>
      <c r="G232" s="68"/>
      <c r="H232" s="68"/>
      <c r="I232" s="68"/>
      <c r="J232" s="68"/>
      <c r="K232" s="68"/>
      <c r="L232" s="68"/>
      <c r="M232" s="137"/>
      <c r="N232" s="137"/>
      <c r="O232" s="68"/>
      <c r="P232" s="68"/>
      <c r="Q232" s="68"/>
      <c r="R232" s="68"/>
      <c r="S232" s="68"/>
      <c r="T232" s="68"/>
      <c r="U232" s="68"/>
      <c r="V232" s="68"/>
      <c r="W232" s="68"/>
      <c r="X232" s="68"/>
      <c r="Y232" s="68"/>
      <c r="Z232" s="68"/>
    </row>
    <row r="233" spans="1:26" ht="14.25" customHeight="1">
      <c r="A233" s="68"/>
      <c r="B233" s="68"/>
      <c r="C233" s="68"/>
      <c r="D233" s="68"/>
      <c r="E233" s="68"/>
      <c r="F233" s="68"/>
      <c r="G233" s="68"/>
      <c r="H233" s="68"/>
      <c r="I233" s="68"/>
      <c r="J233" s="68"/>
      <c r="K233" s="68"/>
      <c r="L233" s="68"/>
      <c r="M233" s="137"/>
      <c r="N233" s="137"/>
      <c r="O233" s="68"/>
      <c r="P233" s="68"/>
      <c r="Q233" s="68"/>
      <c r="R233" s="68"/>
      <c r="S233" s="68"/>
      <c r="T233" s="68"/>
      <c r="U233" s="68"/>
      <c r="V233" s="68"/>
      <c r="W233" s="68"/>
      <c r="X233" s="68"/>
      <c r="Y233" s="68"/>
      <c r="Z233" s="68"/>
    </row>
    <row r="234" spans="1:26" ht="14.25" customHeight="1">
      <c r="A234" s="68"/>
      <c r="B234" s="68"/>
      <c r="C234" s="68"/>
      <c r="D234" s="68"/>
      <c r="E234" s="68"/>
      <c r="F234" s="68"/>
      <c r="G234" s="68"/>
      <c r="H234" s="68"/>
      <c r="I234" s="68"/>
      <c r="J234" s="68"/>
      <c r="K234" s="68"/>
      <c r="L234" s="68"/>
      <c r="M234" s="137"/>
      <c r="N234" s="137"/>
      <c r="O234" s="68"/>
      <c r="P234" s="68"/>
      <c r="Q234" s="68"/>
      <c r="R234" s="68"/>
      <c r="S234" s="68"/>
      <c r="T234" s="68"/>
      <c r="U234" s="68"/>
      <c r="V234" s="68"/>
      <c r="W234" s="68"/>
      <c r="X234" s="68"/>
      <c r="Y234" s="68"/>
      <c r="Z234" s="68"/>
    </row>
    <row r="235" spans="1:26" ht="14.25" customHeight="1">
      <c r="A235" s="68"/>
      <c r="B235" s="68"/>
      <c r="C235" s="68"/>
      <c r="D235" s="68"/>
      <c r="E235" s="68"/>
      <c r="F235" s="68"/>
      <c r="G235" s="68"/>
      <c r="H235" s="68"/>
      <c r="I235" s="68"/>
      <c r="J235" s="68"/>
      <c r="K235" s="68"/>
      <c r="L235" s="68"/>
      <c r="M235" s="137"/>
      <c r="N235" s="137"/>
      <c r="O235" s="68"/>
      <c r="P235" s="68"/>
      <c r="Q235" s="68"/>
      <c r="R235" s="68"/>
      <c r="S235" s="68"/>
      <c r="T235" s="68"/>
      <c r="U235" s="68"/>
      <c r="V235" s="68"/>
      <c r="W235" s="68"/>
      <c r="X235" s="68"/>
      <c r="Y235" s="68"/>
      <c r="Z235" s="68"/>
    </row>
    <row r="236" spans="1:26" ht="14.25" customHeight="1">
      <c r="A236" s="68"/>
      <c r="B236" s="68"/>
      <c r="C236" s="68"/>
      <c r="D236" s="68"/>
      <c r="E236" s="68"/>
      <c r="F236" s="68"/>
      <c r="G236" s="68"/>
      <c r="H236" s="68"/>
      <c r="I236" s="68"/>
      <c r="J236" s="68"/>
      <c r="K236" s="68"/>
      <c r="L236" s="68"/>
      <c r="M236" s="137"/>
      <c r="N236" s="137"/>
      <c r="O236" s="68"/>
      <c r="P236" s="68"/>
      <c r="Q236" s="68"/>
      <c r="R236" s="68"/>
      <c r="S236" s="68"/>
      <c r="T236" s="68"/>
      <c r="U236" s="68"/>
      <c r="V236" s="68"/>
      <c r="W236" s="68"/>
      <c r="X236" s="68"/>
      <c r="Y236" s="68"/>
      <c r="Z236" s="68"/>
    </row>
    <row r="237" spans="1:26" ht="14.25" customHeight="1">
      <c r="A237" s="68"/>
      <c r="B237" s="68"/>
      <c r="C237" s="68"/>
      <c r="D237" s="68"/>
      <c r="E237" s="68"/>
      <c r="F237" s="68"/>
      <c r="G237" s="68"/>
      <c r="H237" s="68"/>
      <c r="I237" s="68"/>
      <c r="J237" s="68"/>
      <c r="K237" s="68"/>
      <c r="L237" s="68"/>
      <c r="M237" s="137"/>
      <c r="N237" s="137"/>
      <c r="O237" s="68"/>
      <c r="P237" s="68"/>
      <c r="Q237" s="68"/>
      <c r="R237" s="68"/>
      <c r="S237" s="68"/>
      <c r="T237" s="68"/>
      <c r="U237" s="68"/>
      <c r="V237" s="68"/>
      <c r="W237" s="68"/>
      <c r="X237" s="68"/>
      <c r="Y237" s="68"/>
      <c r="Z237" s="68"/>
    </row>
    <row r="238" spans="1:26" ht="14.25" customHeight="1">
      <c r="A238" s="68"/>
      <c r="B238" s="68"/>
      <c r="C238" s="68"/>
      <c r="D238" s="68"/>
      <c r="E238" s="68"/>
      <c r="F238" s="68"/>
      <c r="G238" s="68"/>
      <c r="H238" s="68"/>
      <c r="I238" s="68"/>
      <c r="J238" s="68"/>
      <c r="K238" s="68"/>
      <c r="L238" s="68"/>
      <c r="M238" s="137"/>
      <c r="N238" s="137"/>
      <c r="O238" s="68"/>
      <c r="P238" s="68"/>
      <c r="Q238" s="68"/>
      <c r="R238" s="68"/>
      <c r="S238" s="68"/>
      <c r="T238" s="68"/>
      <c r="U238" s="68"/>
      <c r="V238" s="68"/>
      <c r="W238" s="68"/>
      <c r="X238" s="68"/>
      <c r="Y238" s="68"/>
      <c r="Z238" s="68"/>
    </row>
    <row r="239" spans="1:26" ht="14.25" customHeight="1">
      <c r="A239" s="68"/>
      <c r="B239" s="68"/>
      <c r="C239" s="68"/>
      <c r="D239" s="68"/>
      <c r="E239" s="68"/>
      <c r="F239" s="68"/>
      <c r="G239" s="68"/>
      <c r="H239" s="68"/>
      <c r="I239" s="68"/>
      <c r="J239" s="68"/>
      <c r="K239" s="68"/>
      <c r="L239" s="68"/>
      <c r="M239" s="137"/>
      <c r="N239" s="137"/>
      <c r="O239" s="68"/>
      <c r="P239" s="68"/>
      <c r="Q239" s="68"/>
      <c r="R239" s="68"/>
      <c r="S239" s="68"/>
      <c r="T239" s="68"/>
      <c r="U239" s="68"/>
      <c r="V239" s="68"/>
      <c r="W239" s="68"/>
      <c r="X239" s="68"/>
      <c r="Y239" s="68"/>
      <c r="Z239" s="68"/>
    </row>
    <row r="240" spans="1:26" ht="14.25" customHeight="1">
      <c r="A240" s="68"/>
      <c r="B240" s="68"/>
      <c r="C240" s="68"/>
      <c r="D240" s="68"/>
      <c r="E240" s="68"/>
      <c r="F240" s="68"/>
      <c r="G240" s="68"/>
      <c r="H240" s="68"/>
      <c r="I240" s="68"/>
      <c r="J240" s="68"/>
      <c r="K240" s="68"/>
      <c r="L240" s="68"/>
      <c r="M240" s="137"/>
      <c r="N240" s="137"/>
      <c r="O240" s="68"/>
      <c r="P240" s="68"/>
      <c r="Q240" s="68"/>
      <c r="R240" s="68"/>
      <c r="S240" s="68"/>
      <c r="T240" s="68"/>
      <c r="U240" s="68"/>
      <c r="V240" s="68"/>
      <c r="W240" s="68"/>
      <c r="X240" s="68"/>
      <c r="Y240" s="68"/>
      <c r="Z240" s="68"/>
    </row>
    <row r="241" spans="1:26" ht="14.25" customHeight="1">
      <c r="A241" s="68"/>
      <c r="B241" s="68"/>
      <c r="C241" s="68"/>
      <c r="D241" s="68"/>
      <c r="E241" s="68"/>
      <c r="F241" s="68"/>
      <c r="G241" s="68"/>
      <c r="H241" s="68"/>
      <c r="I241" s="68"/>
      <c r="J241" s="68"/>
      <c r="K241" s="68"/>
      <c r="L241" s="68"/>
      <c r="M241" s="137"/>
      <c r="N241" s="137"/>
      <c r="O241" s="68"/>
      <c r="P241" s="68"/>
      <c r="Q241" s="68"/>
      <c r="R241" s="68"/>
      <c r="S241" s="68"/>
      <c r="T241" s="68"/>
      <c r="U241" s="68"/>
      <c r="V241" s="68"/>
      <c r="W241" s="68"/>
      <c r="X241" s="68"/>
      <c r="Y241" s="68"/>
      <c r="Z241" s="68"/>
    </row>
    <row r="242" spans="1:26" ht="14.25" customHeight="1">
      <c r="A242" s="68"/>
      <c r="B242" s="68"/>
      <c r="C242" s="68"/>
      <c r="D242" s="68"/>
      <c r="E242" s="68"/>
      <c r="F242" s="68"/>
      <c r="G242" s="68"/>
      <c r="H242" s="68"/>
      <c r="I242" s="68"/>
      <c r="J242" s="68"/>
      <c r="K242" s="68"/>
      <c r="L242" s="68"/>
      <c r="M242" s="137"/>
      <c r="N242" s="137"/>
      <c r="O242" s="68"/>
      <c r="P242" s="68"/>
      <c r="Q242" s="68"/>
      <c r="R242" s="68"/>
      <c r="S242" s="68"/>
      <c r="T242" s="68"/>
      <c r="U242" s="68"/>
      <c r="V242" s="68"/>
      <c r="W242" s="68"/>
      <c r="X242" s="68"/>
      <c r="Y242" s="68"/>
      <c r="Z242" s="68"/>
    </row>
    <row r="243" spans="1:26" ht="14.25" customHeight="1">
      <c r="A243" s="68"/>
      <c r="B243" s="68"/>
      <c r="C243" s="68"/>
      <c r="D243" s="68"/>
      <c r="E243" s="68"/>
      <c r="F243" s="68"/>
      <c r="G243" s="68"/>
      <c r="H243" s="68"/>
      <c r="I243" s="68"/>
      <c r="J243" s="68"/>
      <c r="K243" s="68"/>
      <c r="L243" s="68"/>
      <c r="M243" s="137"/>
      <c r="N243" s="137"/>
      <c r="O243" s="68"/>
      <c r="P243" s="68"/>
      <c r="Q243" s="68"/>
      <c r="R243" s="68"/>
      <c r="S243" s="68"/>
      <c r="T243" s="68"/>
      <c r="U243" s="68"/>
      <c r="V243" s="68"/>
      <c r="W243" s="68"/>
      <c r="X243" s="68"/>
      <c r="Y243" s="68"/>
      <c r="Z243" s="68"/>
    </row>
    <row r="244" spans="1:26" ht="14.25" customHeight="1">
      <c r="A244" s="68"/>
      <c r="B244" s="68"/>
      <c r="C244" s="68"/>
      <c r="D244" s="68"/>
      <c r="E244" s="68"/>
      <c r="F244" s="68"/>
      <c r="G244" s="68"/>
      <c r="H244" s="68"/>
      <c r="I244" s="68"/>
      <c r="J244" s="68"/>
      <c r="K244" s="68"/>
      <c r="L244" s="68"/>
      <c r="M244" s="137"/>
      <c r="N244" s="137"/>
      <c r="O244" s="68"/>
      <c r="P244" s="68"/>
      <c r="Q244" s="68"/>
      <c r="R244" s="68"/>
      <c r="S244" s="68"/>
      <c r="T244" s="68"/>
      <c r="U244" s="68"/>
      <c r="V244" s="68"/>
      <c r="W244" s="68"/>
      <c r="X244" s="68"/>
      <c r="Y244" s="68"/>
      <c r="Z244" s="68"/>
    </row>
    <row r="245" spans="1:26" ht="14.25" customHeight="1">
      <c r="A245" s="68"/>
      <c r="B245" s="68"/>
      <c r="C245" s="68"/>
      <c r="D245" s="68"/>
      <c r="E245" s="68"/>
      <c r="F245" s="68"/>
      <c r="G245" s="68"/>
      <c r="H245" s="68"/>
      <c r="I245" s="68"/>
      <c r="J245" s="68"/>
      <c r="K245" s="68"/>
      <c r="L245" s="68"/>
      <c r="M245" s="137"/>
      <c r="N245" s="137"/>
      <c r="O245" s="68"/>
      <c r="P245" s="68"/>
      <c r="Q245" s="68"/>
      <c r="R245" s="68"/>
      <c r="S245" s="68"/>
      <c r="T245" s="68"/>
      <c r="U245" s="68"/>
      <c r="V245" s="68"/>
      <c r="W245" s="68"/>
      <c r="X245" s="68"/>
      <c r="Y245" s="68"/>
      <c r="Z245" s="68"/>
    </row>
    <row r="246" spans="1:26" ht="14.25" customHeight="1">
      <c r="A246" s="68"/>
      <c r="B246" s="68"/>
      <c r="C246" s="68"/>
      <c r="D246" s="68"/>
      <c r="E246" s="68"/>
      <c r="F246" s="68"/>
      <c r="G246" s="68"/>
      <c r="H246" s="68"/>
      <c r="I246" s="68"/>
      <c r="J246" s="68"/>
      <c r="K246" s="68"/>
      <c r="L246" s="68"/>
      <c r="M246" s="137"/>
      <c r="N246" s="137"/>
      <c r="O246" s="68"/>
      <c r="P246" s="68"/>
      <c r="Q246" s="68"/>
      <c r="R246" s="68"/>
      <c r="S246" s="68"/>
      <c r="T246" s="68"/>
      <c r="U246" s="68"/>
      <c r="V246" s="68"/>
      <c r="W246" s="68"/>
      <c r="X246" s="68"/>
      <c r="Y246" s="68"/>
      <c r="Z246" s="68"/>
    </row>
    <row r="247" spans="1:26" ht="14.25" customHeight="1">
      <c r="A247" s="68"/>
      <c r="B247" s="68"/>
      <c r="C247" s="68"/>
      <c r="D247" s="68"/>
      <c r="E247" s="68"/>
      <c r="F247" s="68"/>
      <c r="G247" s="68"/>
      <c r="H247" s="68"/>
      <c r="I247" s="68"/>
      <c r="J247" s="68"/>
      <c r="K247" s="68"/>
      <c r="L247" s="68"/>
      <c r="M247" s="137"/>
      <c r="N247" s="137"/>
      <c r="O247" s="68"/>
      <c r="P247" s="68"/>
      <c r="Q247" s="68"/>
      <c r="R247" s="68"/>
      <c r="S247" s="68"/>
      <c r="T247" s="68"/>
      <c r="U247" s="68"/>
      <c r="V247" s="68"/>
      <c r="W247" s="68"/>
      <c r="X247" s="68"/>
      <c r="Y247" s="68"/>
      <c r="Z247" s="68"/>
    </row>
    <row r="248" spans="1:26" ht="14.25" customHeight="1">
      <c r="A248" s="68"/>
      <c r="B248" s="68"/>
      <c r="C248" s="68"/>
      <c r="D248" s="68"/>
      <c r="E248" s="68"/>
      <c r="F248" s="68"/>
      <c r="G248" s="68"/>
      <c r="H248" s="68"/>
      <c r="I248" s="68"/>
      <c r="J248" s="68"/>
      <c r="K248" s="68"/>
      <c r="L248" s="68"/>
      <c r="M248" s="137"/>
      <c r="N248" s="137"/>
      <c r="O248" s="68"/>
      <c r="P248" s="68"/>
      <c r="Q248" s="68"/>
      <c r="R248" s="68"/>
      <c r="S248" s="68"/>
      <c r="T248" s="68"/>
      <c r="U248" s="68"/>
      <c r="V248" s="68"/>
      <c r="W248" s="68"/>
      <c r="X248" s="68"/>
      <c r="Y248" s="68"/>
      <c r="Z248" s="68"/>
    </row>
    <row r="249" spans="1:26" ht="14.25" customHeight="1">
      <c r="A249" s="68"/>
      <c r="B249" s="68"/>
      <c r="C249" s="68"/>
      <c r="D249" s="68"/>
      <c r="E249" s="68"/>
      <c r="F249" s="68"/>
      <c r="G249" s="68"/>
      <c r="H249" s="68"/>
      <c r="I249" s="68"/>
      <c r="J249" s="68"/>
      <c r="K249" s="68"/>
      <c r="L249" s="68"/>
      <c r="M249" s="137"/>
      <c r="N249" s="137"/>
      <c r="O249" s="68"/>
      <c r="P249" s="68"/>
      <c r="Q249" s="68"/>
      <c r="R249" s="68"/>
      <c r="S249" s="68"/>
      <c r="T249" s="68"/>
      <c r="U249" s="68"/>
      <c r="V249" s="68"/>
      <c r="W249" s="68"/>
      <c r="X249" s="68"/>
      <c r="Y249" s="68"/>
      <c r="Z249" s="68"/>
    </row>
    <row r="250" spans="1:26" ht="14.25" customHeight="1">
      <c r="A250" s="68"/>
      <c r="B250" s="68"/>
      <c r="C250" s="68"/>
      <c r="D250" s="68"/>
      <c r="E250" s="68"/>
      <c r="F250" s="68"/>
      <c r="G250" s="68"/>
      <c r="H250" s="68"/>
      <c r="I250" s="68"/>
      <c r="J250" s="68"/>
      <c r="K250" s="68"/>
      <c r="L250" s="68"/>
      <c r="M250" s="137"/>
      <c r="N250" s="137"/>
      <c r="O250" s="68"/>
      <c r="P250" s="68"/>
      <c r="Q250" s="68"/>
      <c r="R250" s="68"/>
      <c r="S250" s="68"/>
      <c r="T250" s="68"/>
      <c r="U250" s="68"/>
      <c r="V250" s="68"/>
      <c r="W250" s="68"/>
      <c r="X250" s="68"/>
      <c r="Y250" s="68"/>
      <c r="Z250" s="68"/>
    </row>
    <row r="251" spans="1:26" ht="14.25" customHeight="1">
      <c r="A251" s="68"/>
      <c r="B251" s="68"/>
      <c r="C251" s="68"/>
      <c r="D251" s="68"/>
      <c r="E251" s="68"/>
      <c r="F251" s="68"/>
      <c r="G251" s="68"/>
      <c r="H251" s="68"/>
      <c r="I251" s="68"/>
      <c r="J251" s="68"/>
      <c r="K251" s="68"/>
      <c r="L251" s="68"/>
      <c r="M251" s="137"/>
      <c r="N251" s="137"/>
      <c r="O251" s="68"/>
      <c r="P251" s="68"/>
      <c r="Q251" s="68"/>
      <c r="R251" s="68"/>
      <c r="S251" s="68"/>
      <c r="T251" s="68"/>
      <c r="U251" s="68"/>
      <c r="V251" s="68"/>
      <c r="W251" s="68"/>
      <c r="X251" s="68"/>
      <c r="Y251" s="68"/>
      <c r="Z251" s="68"/>
    </row>
    <row r="252" spans="1:26" ht="14.25" customHeight="1">
      <c r="A252" s="68"/>
      <c r="B252" s="68"/>
      <c r="C252" s="68"/>
      <c r="D252" s="68"/>
      <c r="E252" s="68"/>
      <c r="F252" s="68"/>
      <c r="G252" s="68"/>
      <c r="H252" s="68"/>
      <c r="I252" s="68"/>
      <c r="J252" s="68"/>
      <c r="K252" s="68"/>
      <c r="L252" s="68"/>
      <c r="M252" s="137"/>
      <c r="N252" s="137"/>
      <c r="O252" s="68"/>
      <c r="P252" s="68"/>
      <c r="Q252" s="68"/>
      <c r="R252" s="68"/>
      <c r="S252" s="68"/>
      <c r="T252" s="68"/>
      <c r="U252" s="68"/>
      <c r="V252" s="68"/>
      <c r="W252" s="68"/>
      <c r="X252" s="68"/>
      <c r="Y252" s="68"/>
      <c r="Z252" s="68"/>
    </row>
    <row r="253" spans="1:26" ht="14.25" customHeight="1">
      <c r="A253" s="68"/>
      <c r="B253" s="68"/>
      <c r="C253" s="68"/>
      <c r="D253" s="68"/>
      <c r="E253" s="68"/>
      <c r="F253" s="68"/>
      <c r="G253" s="68"/>
      <c r="H253" s="68"/>
      <c r="I253" s="68"/>
      <c r="J253" s="68"/>
      <c r="K253" s="68"/>
      <c r="L253" s="68"/>
      <c r="M253" s="137"/>
      <c r="N253" s="137"/>
      <c r="O253" s="68"/>
      <c r="P253" s="68"/>
      <c r="Q253" s="68"/>
      <c r="R253" s="68"/>
      <c r="S253" s="68"/>
      <c r="T253" s="68"/>
      <c r="U253" s="68"/>
      <c r="V253" s="68"/>
      <c r="W253" s="68"/>
      <c r="X253" s="68"/>
      <c r="Y253" s="68"/>
      <c r="Z253" s="68"/>
    </row>
    <row r="254" spans="1:26" ht="14.25" customHeight="1">
      <c r="A254" s="68"/>
      <c r="B254" s="68"/>
      <c r="C254" s="68"/>
      <c r="D254" s="68"/>
      <c r="E254" s="68"/>
      <c r="F254" s="68"/>
      <c r="G254" s="68"/>
      <c r="H254" s="68"/>
      <c r="I254" s="68"/>
      <c r="J254" s="68"/>
      <c r="K254" s="68"/>
      <c r="L254" s="68"/>
      <c r="M254" s="137"/>
      <c r="N254" s="137"/>
      <c r="O254" s="68"/>
      <c r="P254" s="68"/>
      <c r="Q254" s="68"/>
      <c r="R254" s="68"/>
      <c r="S254" s="68"/>
      <c r="T254" s="68"/>
      <c r="U254" s="68"/>
      <c r="V254" s="68"/>
      <c r="W254" s="68"/>
      <c r="X254" s="68"/>
      <c r="Y254" s="68"/>
      <c r="Z254" s="68"/>
    </row>
    <row r="255" spans="1:26" ht="14.25" customHeight="1">
      <c r="A255" s="68"/>
      <c r="B255" s="68"/>
      <c r="C255" s="68"/>
      <c r="D255" s="68"/>
      <c r="E255" s="68"/>
      <c r="F255" s="68"/>
      <c r="G255" s="68"/>
      <c r="H255" s="68"/>
      <c r="I255" s="68"/>
      <c r="J255" s="68"/>
      <c r="K255" s="68"/>
      <c r="L255" s="68"/>
      <c r="M255" s="137"/>
      <c r="N255" s="137"/>
      <c r="O255" s="68"/>
      <c r="P255" s="68"/>
      <c r="Q255" s="68"/>
      <c r="R255" s="68"/>
      <c r="S255" s="68"/>
      <c r="T255" s="68"/>
      <c r="U255" s="68"/>
      <c r="V255" s="68"/>
      <c r="W255" s="68"/>
      <c r="X255" s="68"/>
      <c r="Y255" s="68"/>
      <c r="Z255" s="68"/>
    </row>
    <row r="256" spans="1:26" ht="14.25" customHeight="1">
      <c r="A256" s="68"/>
      <c r="B256" s="68"/>
      <c r="C256" s="68"/>
      <c r="D256" s="68"/>
      <c r="E256" s="68"/>
      <c r="F256" s="68"/>
      <c r="G256" s="68"/>
      <c r="H256" s="68"/>
      <c r="I256" s="68"/>
      <c r="J256" s="68"/>
      <c r="K256" s="68"/>
      <c r="L256" s="68"/>
      <c r="M256" s="137"/>
      <c r="N256" s="137"/>
      <c r="O256" s="68"/>
      <c r="P256" s="68"/>
      <c r="Q256" s="68"/>
      <c r="R256" s="68"/>
      <c r="S256" s="68"/>
      <c r="T256" s="68"/>
      <c r="U256" s="68"/>
      <c r="V256" s="68"/>
      <c r="W256" s="68"/>
      <c r="X256" s="68"/>
      <c r="Y256" s="68"/>
      <c r="Z256" s="68"/>
    </row>
    <row r="257" spans="1:26" ht="14.25" customHeight="1">
      <c r="A257" s="68"/>
      <c r="B257" s="68"/>
      <c r="C257" s="68"/>
      <c r="D257" s="68"/>
      <c r="E257" s="68"/>
      <c r="F257" s="68"/>
      <c r="G257" s="68"/>
      <c r="H257" s="68"/>
      <c r="I257" s="68"/>
      <c r="J257" s="68"/>
      <c r="K257" s="68"/>
      <c r="L257" s="68"/>
      <c r="M257" s="137"/>
      <c r="N257" s="137"/>
      <c r="O257" s="68"/>
      <c r="P257" s="68"/>
      <c r="Q257" s="68"/>
      <c r="R257" s="68"/>
      <c r="S257" s="68"/>
      <c r="T257" s="68"/>
      <c r="U257" s="68"/>
      <c r="V257" s="68"/>
      <c r="W257" s="68"/>
      <c r="X257" s="68"/>
      <c r="Y257" s="68"/>
      <c r="Z257" s="68"/>
    </row>
    <row r="258" spans="1:26" ht="14.25" customHeight="1">
      <c r="A258" s="68"/>
      <c r="B258" s="68"/>
      <c r="C258" s="68"/>
      <c r="D258" s="68"/>
      <c r="E258" s="68"/>
      <c r="F258" s="68"/>
      <c r="G258" s="68"/>
      <c r="H258" s="68"/>
      <c r="I258" s="68"/>
      <c r="J258" s="68"/>
      <c r="K258" s="68"/>
      <c r="L258" s="68"/>
      <c r="M258" s="137"/>
      <c r="N258" s="137"/>
      <c r="O258" s="68"/>
      <c r="P258" s="68"/>
      <c r="Q258" s="68"/>
      <c r="R258" s="68"/>
      <c r="S258" s="68"/>
      <c r="T258" s="68"/>
      <c r="U258" s="68"/>
      <c r="V258" s="68"/>
      <c r="W258" s="68"/>
      <c r="X258" s="68"/>
      <c r="Y258" s="68"/>
      <c r="Z258" s="68"/>
    </row>
    <row r="259" spans="1:26" ht="14.25" customHeight="1">
      <c r="A259" s="68"/>
      <c r="B259" s="68"/>
      <c r="C259" s="68"/>
      <c r="D259" s="68"/>
      <c r="E259" s="68"/>
      <c r="F259" s="68"/>
      <c r="G259" s="68"/>
      <c r="H259" s="68"/>
      <c r="I259" s="68"/>
      <c r="J259" s="68"/>
      <c r="K259" s="68"/>
      <c r="L259" s="68"/>
      <c r="M259" s="137"/>
      <c r="N259" s="137"/>
      <c r="O259" s="68"/>
      <c r="P259" s="68"/>
      <c r="Q259" s="68"/>
      <c r="R259" s="68"/>
      <c r="S259" s="68"/>
      <c r="T259" s="68"/>
      <c r="U259" s="68"/>
      <c r="V259" s="68"/>
      <c r="W259" s="68"/>
      <c r="X259" s="68"/>
      <c r="Y259" s="68"/>
      <c r="Z259" s="68"/>
    </row>
    <row r="260" spans="1:26" ht="14.25" customHeight="1">
      <c r="A260" s="68"/>
      <c r="B260" s="68"/>
      <c r="C260" s="68"/>
      <c r="D260" s="68"/>
      <c r="E260" s="68"/>
      <c r="F260" s="68"/>
      <c r="G260" s="68"/>
      <c r="H260" s="68"/>
      <c r="I260" s="68"/>
      <c r="J260" s="68"/>
      <c r="K260" s="68"/>
      <c r="L260" s="68"/>
      <c r="M260" s="137"/>
      <c r="N260" s="137"/>
      <c r="O260" s="68"/>
      <c r="P260" s="68"/>
      <c r="Q260" s="68"/>
      <c r="R260" s="68"/>
      <c r="S260" s="68"/>
      <c r="T260" s="68"/>
      <c r="U260" s="68"/>
      <c r="V260" s="68"/>
      <c r="W260" s="68"/>
      <c r="X260" s="68"/>
      <c r="Y260" s="68"/>
      <c r="Z260" s="68"/>
    </row>
    <row r="261" spans="1:26" ht="14.25" customHeight="1">
      <c r="A261" s="68"/>
      <c r="B261" s="68"/>
      <c r="C261" s="68"/>
      <c r="D261" s="68"/>
      <c r="E261" s="68"/>
      <c r="F261" s="68"/>
      <c r="G261" s="68"/>
      <c r="H261" s="68"/>
      <c r="I261" s="68"/>
      <c r="J261" s="68"/>
      <c r="K261" s="68"/>
      <c r="L261" s="68"/>
      <c r="M261" s="137"/>
      <c r="N261" s="137"/>
      <c r="O261" s="68"/>
      <c r="P261" s="68"/>
      <c r="Q261" s="68"/>
      <c r="R261" s="68"/>
      <c r="S261" s="68"/>
      <c r="T261" s="68"/>
      <c r="U261" s="68"/>
      <c r="V261" s="68"/>
      <c r="W261" s="68"/>
      <c r="X261" s="68"/>
      <c r="Y261" s="68"/>
      <c r="Z261" s="68"/>
    </row>
    <row r="262" spans="1:26" ht="14.25" customHeight="1">
      <c r="A262" s="68"/>
      <c r="B262" s="68"/>
      <c r="C262" s="68"/>
      <c r="D262" s="68"/>
      <c r="E262" s="68"/>
      <c r="F262" s="68"/>
      <c r="G262" s="68"/>
      <c r="H262" s="68"/>
      <c r="I262" s="68"/>
      <c r="J262" s="68"/>
      <c r="K262" s="68"/>
      <c r="L262" s="68"/>
      <c r="M262" s="137"/>
      <c r="N262" s="137"/>
      <c r="O262" s="68"/>
      <c r="P262" s="68"/>
      <c r="Q262" s="68"/>
      <c r="R262" s="68"/>
      <c r="S262" s="68"/>
      <c r="T262" s="68"/>
      <c r="U262" s="68"/>
      <c r="V262" s="68"/>
      <c r="W262" s="68"/>
      <c r="X262" s="68"/>
      <c r="Y262" s="68"/>
      <c r="Z262" s="68"/>
    </row>
    <row r="263" spans="1:26" ht="14.25" customHeight="1">
      <c r="A263" s="68"/>
      <c r="B263" s="68"/>
      <c r="C263" s="68"/>
      <c r="D263" s="68"/>
      <c r="E263" s="68"/>
      <c r="F263" s="68"/>
      <c r="G263" s="68"/>
      <c r="H263" s="68"/>
      <c r="I263" s="68"/>
      <c r="J263" s="68"/>
      <c r="K263" s="68"/>
      <c r="L263" s="68"/>
      <c r="M263" s="137"/>
      <c r="N263" s="137"/>
      <c r="O263" s="68"/>
      <c r="P263" s="68"/>
      <c r="Q263" s="68"/>
      <c r="R263" s="68"/>
      <c r="S263" s="68"/>
      <c r="T263" s="68"/>
      <c r="U263" s="68"/>
      <c r="V263" s="68"/>
      <c r="W263" s="68"/>
      <c r="X263" s="68"/>
      <c r="Y263" s="68"/>
      <c r="Z263" s="68"/>
    </row>
    <row r="264" spans="1:26" ht="14.25" customHeight="1">
      <c r="A264" s="68"/>
      <c r="B264" s="68"/>
      <c r="C264" s="68"/>
      <c r="D264" s="68"/>
      <c r="E264" s="68"/>
      <c r="F264" s="68"/>
      <c r="G264" s="68"/>
      <c r="H264" s="68"/>
      <c r="I264" s="68"/>
      <c r="J264" s="68"/>
      <c r="K264" s="68"/>
      <c r="L264" s="68"/>
      <c r="M264" s="137"/>
      <c r="N264" s="137"/>
      <c r="O264" s="68"/>
      <c r="P264" s="68"/>
      <c r="Q264" s="68"/>
      <c r="R264" s="68"/>
      <c r="S264" s="68"/>
      <c r="T264" s="68"/>
      <c r="U264" s="68"/>
      <c r="V264" s="68"/>
      <c r="W264" s="68"/>
      <c r="X264" s="68"/>
      <c r="Y264" s="68"/>
      <c r="Z264" s="68"/>
    </row>
    <row r="265" spans="1:26" ht="14.25" customHeight="1">
      <c r="A265" s="68"/>
      <c r="B265" s="68"/>
      <c r="C265" s="68"/>
      <c r="D265" s="68"/>
      <c r="E265" s="68"/>
      <c r="F265" s="68"/>
      <c r="G265" s="68"/>
      <c r="H265" s="68"/>
      <c r="I265" s="68"/>
      <c r="J265" s="68"/>
      <c r="K265" s="68"/>
      <c r="L265" s="68"/>
      <c r="M265" s="137"/>
      <c r="N265" s="137"/>
      <c r="O265" s="68"/>
      <c r="P265" s="68"/>
      <c r="Q265" s="68"/>
      <c r="R265" s="68"/>
      <c r="S265" s="68"/>
      <c r="T265" s="68"/>
      <c r="U265" s="68"/>
      <c r="V265" s="68"/>
      <c r="W265" s="68"/>
      <c r="X265" s="68"/>
      <c r="Y265" s="68"/>
      <c r="Z265" s="68"/>
    </row>
    <row r="266" spans="1:26" ht="14.25" customHeight="1">
      <c r="A266" s="68"/>
      <c r="B266" s="68"/>
      <c r="C266" s="68"/>
      <c r="D266" s="68"/>
      <c r="E266" s="68"/>
      <c r="F266" s="68"/>
      <c r="G266" s="68"/>
      <c r="H266" s="68"/>
      <c r="I266" s="68"/>
      <c r="J266" s="68"/>
      <c r="K266" s="68"/>
      <c r="L266" s="68"/>
      <c r="M266" s="137"/>
      <c r="N266" s="137"/>
      <c r="O266" s="68"/>
      <c r="P266" s="68"/>
      <c r="Q266" s="68"/>
      <c r="R266" s="68"/>
      <c r="S266" s="68"/>
      <c r="T266" s="68"/>
      <c r="U266" s="68"/>
      <c r="V266" s="68"/>
      <c r="W266" s="68"/>
      <c r="X266" s="68"/>
      <c r="Y266" s="68"/>
      <c r="Z266" s="68"/>
    </row>
    <row r="267" spans="1:26" ht="14.25" customHeight="1">
      <c r="A267" s="68"/>
      <c r="B267" s="68"/>
      <c r="C267" s="68"/>
      <c r="D267" s="68"/>
      <c r="E267" s="68"/>
      <c r="F267" s="68"/>
      <c r="G267" s="68"/>
      <c r="H267" s="68"/>
      <c r="I267" s="68"/>
      <c r="J267" s="68"/>
      <c r="K267" s="68"/>
      <c r="L267" s="68"/>
      <c r="M267" s="137"/>
      <c r="N267" s="137"/>
      <c r="O267" s="68"/>
      <c r="P267" s="68"/>
      <c r="Q267" s="68"/>
      <c r="R267" s="68"/>
      <c r="S267" s="68"/>
      <c r="T267" s="68"/>
      <c r="U267" s="68"/>
      <c r="V267" s="68"/>
      <c r="W267" s="68"/>
      <c r="X267" s="68"/>
      <c r="Y267" s="68"/>
      <c r="Z267" s="68"/>
    </row>
    <row r="268" spans="1:26" ht="14.25" customHeight="1">
      <c r="A268" s="68"/>
      <c r="B268" s="68"/>
      <c r="C268" s="68"/>
      <c r="D268" s="68"/>
      <c r="E268" s="68"/>
      <c r="F268" s="68"/>
      <c r="G268" s="68"/>
      <c r="H268" s="68"/>
      <c r="I268" s="68"/>
      <c r="J268" s="68"/>
      <c r="K268" s="68"/>
      <c r="L268" s="68"/>
      <c r="M268" s="137"/>
      <c r="N268" s="137"/>
      <c r="O268" s="68"/>
      <c r="P268" s="68"/>
      <c r="Q268" s="68"/>
      <c r="R268" s="68"/>
      <c r="S268" s="68"/>
      <c r="T268" s="68"/>
      <c r="U268" s="68"/>
      <c r="V268" s="68"/>
      <c r="W268" s="68"/>
      <c r="X268" s="68"/>
      <c r="Y268" s="68"/>
      <c r="Z268" s="68"/>
    </row>
    <row r="269" spans="1:26" ht="14.25" customHeight="1">
      <c r="A269" s="68"/>
      <c r="B269" s="68"/>
      <c r="C269" s="68"/>
      <c r="D269" s="68"/>
      <c r="E269" s="68"/>
      <c r="F269" s="68"/>
      <c r="G269" s="68"/>
      <c r="H269" s="68"/>
      <c r="I269" s="68"/>
      <c r="J269" s="68"/>
      <c r="K269" s="68"/>
      <c r="L269" s="68"/>
      <c r="M269" s="137"/>
      <c r="N269" s="137"/>
      <c r="O269" s="68"/>
      <c r="P269" s="68"/>
      <c r="Q269" s="68"/>
      <c r="R269" s="68"/>
      <c r="S269" s="68"/>
      <c r="T269" s="68"/>
      <c r="U269" s="68"/>
      <c r="V269" s="68"/>
      <c r="W269" s="68"/>
      <c r="X269" s="68"/>
      <c r="Y269" s="68"/>
      <c r="Z269" s="68"/>
    </row>
    <row r="270" spans="1:26" ht="14.25" customHeight="1">
      <c r="A270" s="68"/>
      <c r="B270" s="68"/>
      <c r="C270" s="68"/>
      <c r="D270" s="68"/>
      <c r="E270" s="68"/>
      <c r="F270" s="68"/>
      <c r="G270" s="68"/>
      <c r="H270" s="68"/>
      <c r="I270" s="68"/>
      <c r="J270" s="68"/>
      <c r="K270" s="68"/>
      <c r="L270" s="68"/>
      <c r="M270" s="137"/>
      <c r="N270" s="137"/>
      <c r="O270" s="68"/>
      <c r="P270" s="68"/>
      <c r="Q270" s="68"/>
      <c r="R270" s="68"/>
      <c r="S270" s="68"/>
      <c r="T270" s="68"/>
      <c r="U270" s="68"/>
      <c r="V270" s="68"/>
      <c r="W270" s="68"/>
      <c r="X270" s="68"/>
      <c r="Y270" s="68"/>
      <c r="Z270" s="68"/>
    </row>
    <row r="271" spans="1:26" ht="14.25" customHeight="1">
      <c r="A271" s="68"/>
      <c r="B271" s="68"/>
      <c r="C271" s="68"/>
      <c r="D271" s="68"/>
      <c r="E271" s="68"/>
      <c r="F271" s="68"/>
      <c r="G271" s="68"/>
      <c r="H271" s="68"/>
      <c r="I271" s="68"/>
      <c r="J271" s="68"/>
      <c r="K271" s="68"/>
      <c r="L271" s="68"/>
      <c r="M271" s="137"/>
      <c r="N271" s="137"/>
      <c r="O271" s="68"/>
      <c r="P271" s="68"/>
      <c r="Q271" s="68"/>
      <c r="R271" s="68"/>
      <c r="S271" s="68"/>
      <c r="T271" s="68"/>
      <c r="U271" s="68"/>
      <c r="V271" s="68"/>
      <c r="W271" s="68"/>
      <c r="X271" s="68"/>
      <c r="Y271" s="68"/>
      <c r="Z271" s="68"/>
    </row>
    <row r="272" spans="1:26" ht="14.25" customHeight="1">
      <c r="A272" s="68"/>
      <c r="B272" s="68"/>
      <c r="C272" s="68"/>
      <c r="D272" s="68"/>
      <c r="E272" s="68"/>
      <c r="F272" s="68"/>
      <c r="G272" s="68"/>
      <c r="H272" s="68"/>
      <c r="I272" s="68"/>
      <c r="J272" s="68"/>
      <c r="K272" s="68"/>
      <c r="L272" s="68"/>
      <c r="M272" s="137"/>
      <c r="N272" s="137"/>
      <c r="O272" s="68"/>
      <c r="P272" s="68"/>
      <c r="Q272" s="68"/>
      <c r="R272" s="68"/>
      <c r="S272" s="68"/>
      <c r="T272" s="68"/>
      <c r="U272" s="68"/>
      <c r="V272" s="68"/>
      <c r="W272" s="68"/>
      <c r="X272" s="68"/>
      <c r="Y272" s="68"/>
      <c r="Z272" s="68"/>
    </row>
    <row r="273" spans="1:26" ht="14.25" customHeight="1">
      <c r="A273" s="68"/>
      <c r="B273" s="68"/>
      <c r="C273" s="68"/>
      <c r="D273" s="68"/>
      <c r="E273" s="68"/>
      <c r="F273" s="68"/>
      <c r="G273" s="68"/>
      <c r="H273" s="68"/>
      <c r="I273" s="68"/>
      <c r="J273" s="68"/>
      <c r="K273" s="68"/>
      <c r="L273" s="68"/>
      <c r="M273" s="137"/>
      <c r="N273" s="137"/>
      <c r="O273" s="68"/>
      <c r="P273" s="68"/>
      <c r="Q273" s="68"/>
      <c r="R273" s="68"/>
      <c r="S273" s="68"/>
      <c r="T273" s="68"/>
      <c r="U273" s="68"/>
      <c r="V273" s="68"/>
      <c r="W273" s="68"/>
      <c r="X273" s="68"/>
      <c r="Y273" s="68"/>
      <c r="Z273" s="68"/>
    </row>
    <row r="274" spans="1:26" ht="14.25" customHeight="1">
      <c r="A274" s="68"/>
      <c r="B274" s="68"/>
      <c r="C274" s="68"/>
      <c r="D274" s="68"/>
      <c r="E274" s="68"/>
      <c r="F274" s="68"/>
      <c r="G274" s="68"/>
      <c r="H274" s="68"/>
      <c r="I274" s="68"/>
      <c r="J274" s="68"/>
      <c r="K274" s="68"/>
      <c r="L274" s="68"/>
      <c r="M274" s="137"/>
      <c r="N274" s="137"/>
      <c r="O274" s="68"/>
      <c r="P274" s="68"/>
      <c r="Q274" s="68"/>
      <c r="R274" s="68"/>
      <c r="S274" s="68"/>
      <c r="T274" s="68"/>
      <c r="U274" s="68"/>
      <c r="V274" s="68"/>
      <c r="W274" s="68"/>
      <c r="X274" s="68"/>
      <c r="Y274" s="68"/>
      <c r="Z274" s="68"/>
    </row>
    <row r="275" spans="1:26" ht="14.25" customHeight="1">
      <c r="A275" s="68"/>
      <c r="B275" s="68"/>
      <c r="C275" s="68"/>
      <c r="D275" s="68"/>
      <c r="E275" s="68"/>
      <c r="F275" s="68"/>
      <c r="G275" s="68"/>
      <c r="H275" s="68"/>
      <c r="I275" s="68"/>
      <c r="J275" s="68"/>
      <c r="K275" s="68"/>
      <c r="L275" s="68"/>
      <c r="M275" s="137"/>
      <c r="N275" s="137"/>
      <c r="O275" s="68"/>
      <c r="P275" s="68"/>
      <c r="Q275" s="68"/>
      <c r="R275" s="68"/>
      <c r="S275" s="68"/>
      <c r="T275" s="68"/>
      <c r="U275" s="68"/>
      <c r="V275" s="68"/>
      <c r="W275" s="68"/>
      <c r="X275" s="68"/>
      <c r="Y275" s="68"/>
      <c r="Z275" s="68"/>
    </row>
    <row r="276" spans="1:26" ht="14.25" customHeight="1">
      <c r="A276" s="68"/>
      <c r="B276" s="68"/>
      <c r="C276" s="68"/>
      <c r="D276" s="68"/>
      <c r="E276" s="68"/>
      <c r="F276" s="68"/>
      <c r="G276" s="68"/>
      <c r="H276" s="68"/>
      <c r="I276" s="68"/>
      <c r="J276" s="68"/>
      <c r="K276" s="68"/>
      <c r="L276" s="68"/>
      <c r="M276" s="137"/>
      <c r="N276" s="137"/>
      <c r="O276" s="68"/>
      <c r="P276" s="68"/>
      <c r="Q276" s="68"/>
      <c r="R276" s="68"/>
      <c r="S276" s="68"/>
      <c r="T276" s="68"/>
      <c r="U276" s="68"/>
      <c r="V276" s="68"/>
      <c r="W276" s="68"/>
      <c r="X276" s="68"/>
      <c r="Y276" s="68"/>
      <c r="Z276" s="68"/>
    </row>
    <row r="277" spans="1:26" ht="14.25" customHeight="1">
      <c r="A277" s="68"/>
      <c r="B277" s="68"/>
      <c r="C277" s="68"/>
      <c r="D277" s="68"/>
      <c r="E277" s="68"/>
      <c r="F277" s="68"/>
      <c r="G277" s="68"/>
      <c r="H277" s="68"/>
      <c r="I277" s="68"/>
      <c r="J277" s="68"/>
      <c r="K277" s="68"/>
      <c r="L277" s="68"/>
      <c r="M277" s="137"/>
      <c r="N277" s="137"/>
      <c r="O277" s="68"/>
      <c r="P277" s="68"/>
      <c r="Q277" s="68"/>
      <c r="R277" s="68"/>
      <c r="S277" s="68"/>
      <c r="T277" s="68"/>
      <c r="U277" s="68"/>
      <c r="V277" s="68"/>
      <c r="W277" s="68"/>
      <c r="X277" s="68"/>
      <c r="Y277" s="68"/>
      <c r="Z277" s="68"/>
    </row>
    <row r="278" spans="1:26" ht="14.25" customHeight="1">
      <c r="A278" s="68"/>
      <c r="B278" s="68"/>
      <c r="C278" s="68" t="b">
        <v>0</v>
      </c>
      <c r="D278" s="68"/>
      <c r="E278" s="68"/>
      <c r="F278" s="68"/>
      <c r="G278" s="68"/>
      <c r="H278" s="68"/>
      <c r="I278" s="68"/>
      <c r="J278" s="68"/>
      <c r="K278" s="68"/>
      <c r="L278" s="68"/>
      <c r="M278" s="137"/>
      <c r="N278" s="137"/>
      <c r="O278" s="68"/>
      <c r="P278" s="68"/>
      <c r="Q278" s="68"/>
      <c r="R278" s="68"/>
      <c r="S278" s="68"/>
      <c r="T278" s="68"/>
      <c r="U278" s="68"/>
      <c r="V278" s="68"/>
      <c r="W278" s="68"/>
      <c r="X278" s="68"/>
      <c r="Y278" s="68"/>
      <c r="Z278" s="68"/>
    </row>
    <row r="279" spans="1:26" ht="14.25" customHeight="1">
      <c r="A279" s="68"/>
      <c r="B279" s="68"/>
      <c r="C279" s="68"/>
      <c r="D279" s="68"/>
      <c r="E279" s="68"/>
      <c r="F279" s="68"/>
      <c r="G279" s="68"/>
      <c r="H279" s="68"/>
      <c r="I279" s="68"/>
      <c r="J279" s="68"/>
      <c r="K279" s="68"/>
      <c r="L279" s="68"/>
      <c r="M279" s="137"/>
      <c r="N279" s="137"/>
      <c r="O279" s="68"/>
      <c r="P279" s="68"/>
      <c r="Q279" s="68"/>
      <c r="R279" s="68"/>
      <c r="S279" s="68"/>
      <c r="T279" s="68"/>
      <c r="U279" s="68"/>
      <c r="V279" s="68"/>
      <c r="W279" s="68"/>
      <c r="X279" s="68"/>
      <c r="Y279" s="68"/>
      <c r="Z279" s="68"/>
    </row>
    <row r="280" spans="1:26" ht="14.25" customHeight="1">
      <c r="A280" s="68"/>
      <c r="B280" s="68"/>
      <c r="C280" s="68" t="b">
        <v>1</v>
      </c>
      <c r="D280" s="68"/>
      <c r="E280" s="68"/>
      <c r="F280" s="68"/>
      <c r="G280" s="68"/>
      <c r="H280" s="68"/>
      <c r="I280" s="68"/>
      <c r="J280" s="68"/>
      <c r="K280" s="68"/>
      <c r="L280" s="68"/>
      <c r="M280" s="137"/>
      <c r="N280" s="137"/>
      <c r="O280" s="68"/>
      <c r="P280" s="68"/>
      <c r="Q280" s="68"/>
      <c r="R280" s="68"/>
      <c r="S280" s="68"/>
      <c r="T280" s="68"/>
      <c r="U280" s="68"/>
      <c r="V280" s="68"/>
      <c r="W280" s="68"/>
      <c r="X280" s="68"/>
      <c r="Y280" s="68"/>
      <c r="Z280" s="68"/>
    </row>
    <row r="281" spans="1:26" ht="14.25" customHeight="1">
      <c r="A281" s="68"/>
      <c r="B281" s="68"/>
      <c r="C281" s="68"/>
      <c r="D281" s="68"/>
      <c r="E281" s="68"/>
      <c r="F281" s="68"/>
      <c r="G281" s="68"/>
      <c r="H281" s="68"/>
      <c r="I281" s="68"/>
      <c r="J281" s="68"/>
      <c r="K281" s="68"/>
      <c r="L281" s="68"/>
      <c r="M281" s="137"/>
      <c r="N281" s="137"/>
      <c r="O281" s="68"/>
      <c r="P281" s="68"/>
      <c r="Q281" s="68"/>
      <c r="R281" s="68"/>
      <c r="S281" s="68"/>
      <c r="T281" s="68"/>
      <c r="U281" s="68"/>
      <c r="V281" s="68"/>
      <c r="W281" s="68"/>
      <c r="X281" s="68"/>
      <c r="Y281" s="68"/>
      <c r="Z281" s="68"/>
    </row>
    <row r="282" spans="1:26" ht="14.25" customHeight="1">
      <c r="A282" s="68"/>
      <c r="B282" s="68"/>
      <c r="C282" s="68"/>
      <c r="D282" s="68"/>
      <c r="E282" s="68"/>
      <c r="F282" s="68"/>
      <c r="G282" s="68"/>
      <c r="H282" s="68"/>
      <c r="I282" s="68"/>
      <c r="J282" s="68"/>
      <c r="K282" s="68"/>
      <c r="L282" s="68"/>
      <c r="M282" s="137"/>
      <c r="N282" s="137"/>
      <c r="O282" s="68"/>
      <c r="P282" s="68"/>
      <c r="Q282" s="68"/>
      <c r="R282" s="68"/>
      <c r="S282" s="68"/>
      <c r="T282" s="68"/>
      <c r="U282" s="68"/>
      <c r="V282" s="68"/>
      <c r="W282" s="68"/>
      <c r="X282" s="68"/>
      <c r="Y282" s="68"/>
      <c r="Z282" s="68"/>
    </row>
    <row r="283" spans="1:26" ht="14.25" customHeight="1">
      <c r="A283" s="68"/>
      <c r="B283" s="68"/>
      <c r="C283" s="68"/>
      <c r="D283" s="68"/>
      <c r="E283" s="68"/>
      <c r="F283" s="68"/>
      <c r="G283" s="68"/>
      <c r="H283" s="68"/>
      <c r="I283" s="68"/>
      <c r="J283" s="68"/>
      <c r="K283" s="68"/>
      <c r="L283" s="68"/>
      <c r="M283" s="137"/>
      <c r="N283" s="137"/>
      <c r="O283" s="68"/>
      <c r="P283" s="68"/>
      <c r="Q283" s="68"/>
      <c r="R283" s="68"/>
      <c r="S283" s="68"/>
      <c r="T283" s="68"/>
      <c r="U283" s="68"/>
      <c r="V283" s="68"/>
      <c r="W283" s="68"/>
      <c r="X283" s="68"/>
      <c r="Y283" s="68"/>
      <c r="Z283" s="68"/>
    </row>
    <row r="284" spans="1:26" ht="14.25" customHeight="1">
      <c r="A284" s="68"/>
      <c r="B284" s="68"/>
      <c r="C284" s="68"/>
      <c r="D284" s="68"/>
      <c r="E284" s="68"/>
      <c r="F284" s="68"/>
      <c r="G284" s="68"/>
      <c r="H284" s="68"/>
      <c r="I284" s="68"/>
      <c r="J284" s="68"/>
      <c r="K284" s="68"/>
      <c r="L284" s="68"/>
      <c r="M284" s="137"/>
      <c r="N284" s="137"/>
      <c r="O284" s="68"/>
      <c r="P284" s="68"/>
      <c r="Q284" s="68"/>
      <c r="R284" s="68"/>
      <c r="S284" s="68"/>
      <c r="T284" s="68"/>
      <c r="U284" s="68"/>
      <c r="V284" s="68"/>
      <c r="W284" s="68"/>
      <c r="X284" s="68"/>
      <c r="Y284" s="68"/>
      <c r="Z284" s="68"/>
    </row>
    <row r="285" spans="1:26" ht="14.25" customHeight="1">
      <c r="A285" s="68"/>
      <c r="B285" s="68"/>
      <c r="C285" s="68"/>
      <c r="D285" s="68"/>
      <c r="E285" s="68"/>
      <c r="F285" s="68"/>
      <c r="G285" s="68"/>
      <c r="H285" s="68"/>
      <c r="I285" s="68"/>
      <c r="J285" s="68"/>
      <c r="K285" s="68"/>
      <c r="L285" s="68"/>
      <c r="M285" s="137"/>
      <c r="N285" s="137"/>
      <c r="O285" s="68"/>
      <c r="P285" s="68"/>
      <c r="Q285" s="68"/>
      <c r="R285" s="68"/>
      <c r="S285" s="68"/>
      <c r="T285" s="68"/>
      <c r="U285" s="68"/>
      <c r="V285" s="68"/>
      <c r="W285" s="68"/>
      <c r="X285" s="68"/>
      <c r="Y285" s="68"/>
      <c r="Z285" s="68"/>
    </row>
    <row r="286" spans="1:26" ht="14.25" customHeight="1">
      <c r="A286" s="68"/>
      <c r="B286" s="68"/>
      <c r="C286" s="68"/>
      <c r="D286" s="68"/>
      <c r="E286" s="68"/>
      <c r="F286" s="68"/>
      <c r="G286" s="68"/>
      <c r="H286" s="68"/>
      <c r="I286" s="68"/>
      <c r="J286" s="68"/>
      <c r="K286" s="68"/>
      <c r="L286" s="68"/>
      <c r="M286" s="137"/>
      <c r="N286" s="137"/>
      <c r="O286" s="68"/>
      <c r="P286" s="68"/>
      <c r="Q286" s="68"/>
      <c r="R286" s="68"/>
      <c r="S286" s="68"/>
      <c r="T286" s="68"/>
      <c r="U286" s="68"/>
      <c r="V286" s="68"/>
      <c r="W286" s="68"/>
      <c r="X286" s="68"/>
      <c r="Y286" s="68"/>
      <c r="Z286" s="68"/>
    </row>
    <row r="287" spans="1:26" ht="14.25" customHeight="1">
      <c r="A287" s="68"/>
      <c r="B287" s="68"/>
      <c r="C287" s="68"/>
      <c r="D287" s="68"/>
      <c r="E287" s="68"/>
      <c r="F287" s="68"/>
      <c r="G287" s="68"/>
      <c r="H287" s="68"/>
      <c r="I287" s="68"/>
      <c r="J287" s="68"/>
      <c r="K287" s="68"/>
      <c r="L287" s="68"/>
      <c r="M287" s="137"/>
      <c r="N287" s="137"/>
      <c r="O287" s="68"/>
      <c r="P287" s="68"/>
      <c r="Q287" s="68"/>
      <c r="R287" s="68"/>
      <c r="S287" s="68"/>
      <c r="T287" s="68"/>
      <c r="U287" s="68"/>
      <c r="V287" s="68"/>
      <c r="W287" s="68"/>
      <c r="X287" s="68"/>
      <c r="Y287" s="68"/>
      <c r="Z287" s="68"/>
    </row>
    <row r="288" spans="1:26" ht="14.25" customHeight="1">
      <c r="A288" s="68"/>
      <c r="B288" s="68"/>
      <c r="C288" s="68"/>
      <c r="D288" s="68"/>
      <c r="E288" s="68"/>
      <c r="F288" s="68"/>
      <c r="G288" s="68"/>
      <c r="H288" s="68"/>
      <c r="I288" s="68"/>
      <c r="J288" s="68"/>
      <c r="K288" s="68"/>
      <c r="L288" s="68"/>
      <c r="M288" s="137"/>
      <c r="N288" s="137"/>
      <c r="O288" s="68"/>
      <c r="P288" s="68"/>
      <c r="Q288" s="68"/>
      <c r="R288" s="68"/>
      <c r="S288" s="68"/>
      <c r="T288" s="68"/>
      <c r="U288" s="68"/>
      <c r="V288" s="68"/>
      <c r="W288" s="68"/>
      <c r="X288" s="68"/>
      <c r="Y288" s="68"/>
      <c r="Z288" s="68"/>
    </row>
    <row r="289" spans="1:26" ht="14.25" customHeight="1">
      <c r="A289" s="68"/>
      <c r="B289" s="68"/>
      <c r="C289" s="68"/>
      <c r="D289" s="68"/>
      <c r="E289" s="68"/>
      <c r="F289" s="68"/>
      <c r="G289" s="68"/>
      <c r="H289" s="68"/>
      <c r="I289" s="68"/>
      <c r="J289" s="68"/>
      <c r="K289" s="68"/>
      <c r="L289" s="68"/>
      <c r="M289" s="137"/>
      <c r="N289" s="137"/>
      <c r="O289" s="68"/>
      <c r="P289" s="68"/>
      <c r="Q289" s="68"/>
      <c r="R289" s="68"/>
      <c r="S289" s="68"/>
      <c r="T289" s="68"/>
      <c r="U289" s="68"/>
      <c r="V289" s="68"/>
      <c r="W289" s="68"/>
      <c r="X289" s="68"/>
      <c r="Y289" s="68"/>
      <c r="Z289" s="68"/>
    </row>
    <row r="290" spans="1:26" ht="14.25" customHeight="1">
      <c r="A290" s="68"/>
      <c r="B290" s="68"/>
      <c r="C290" s="68"/>
      <c r="D290" s="68"/>
      <c r="E290" s="68"/>
      <c r="F290" s="68"/>
      <c r="G290" s="68"/>
      <c r="H290" s="68"/>
      <c r="I290" s="68"/>
      <c r="J290" s="68"/>
      <c r="K290" s="68"/>
      <c r="L290" s="68"/>
      <c r="M290" s="137"/>
      <c r="N290" s="137"/>
      <c r="O290" s="68"/>
      <c r="P290" s="68"/>
      <c r="Q290" s="68"/>
      <c r="R290" s="68"/>
      <c r="S290" s="68"/>
      <c r="T290" s="68"/>
      <c r="U290" s="68"/>
      <c r="V290" s="68"/>
      <c r="W290" s="68"/>
      <c r="X290" s="68"/>
      <c r="Y290" s="68"/>
      <c r="Z290" s="68"/>
    </row>
    <row r="291" spans="1:26" ht="14.25" customHeight="1">
      <c r="A291" s="68"/>
      <c r="B291" s="68"/>
      <c r="C291" s="68"/>
      <c r="D291" s="68"/>
      <c r="E291" s="68"/>
      <c r="F291" s="68"/>
      <c r="G291" s="68"/>
      <c r="H291" s="68"/>
      <c r="I291" s="68"/>
      <c r="J291" s="68"/>
      <c r="K291" s="68"/>
      <c r="L291" s="68"/>
      <c r="M291" s="137"/>
      <c r="N291" s="137"/>
      <c r="O291" s="68"/>
      <c r="P291" s="68"/>
      <c r="Q291" s="68"/>
      <c r="R291" s="68"/>
      <c r="S291" s="68"/>
      <c r="T291" s="68"/>
      <c r="U291" s="68"/>
      <c r="V291" s="68"/>
      <c r="W291" s="68"/>
      <c r="X291" s="68"/>
      <c r="Y291" s="68"/>
      <c r="Z291" s="68"/>
    </row>
    <row r="292" spans="1:26" ht="14.25" customHeight="1">
      <c r="A292" s="68"/>
      <c r="B292" s="68"/>
      <c r="C292" s="68"/>
      <c r="D292" s="68"/>
      <c r="E292" s="68"/>
      <c r="F292" s="68"/>
      <c r="G292" s="68"/>
      <c r="H292" s="68"/>
      <c r="I292" s="68"/>
      <c r="J292" s="68"/>
      <c r="K292" s="68"/>
      <c r="L292" s="68"/>
      <c r="M292" s="137"/>
      <c r="N292" s="137"/>
      <c r="O292" s="68"/>
      <c r="P292" s="68"/>
      <c r="Q292" s="68"/>
      <c r="R292" s="68"/>
      <c r="S292" s="68"/>
      <c r="T292" s="68"/>
      <c r="U292" s="68"/>
      <c r="V292" s="68"/>
      <c r="W292" s="68"/>
      <c r="X292" s="68"/>
      <c r="Y292" s="68"/>
      <c r="Z292" s="68"/>
    </row>
    <row r="293" spans="1:26" ht="14.25" customHeight="1">
      <c r="A293" s="68"/>
      <c r="B293" s="68"/>
      <c r="C293" s="68"/>
      <c r="D293" s="68"/>
      <c r="E293" s="68"/>
      <c r="F293" s="68"/>
      <c r="G293" s="68"/>
      <c r="H293" s="68"/>
      <c r="I293" s="68"/>
      <c r="J293" s="68"/>
      <c r="K293" s="68"/>
      <c r="L293" s="68"/>
      <c r="M293" s="137"/>
      <c r="N293" s="137"/>
      <c r="O293" s="68"/>
      <c r="P293" s="68"/>
      <c r="Q293" s="68"/>
      <c r="R293" s="68"/>
      <c r="S293" s="68"/>
      <c r="T293" s="68"/>
      <c r="U293" s="68"/>
      <c r="V293" s="68"/>
      <c r="W293" s="68"/>
      <c r="X293" s="68"/>
      <c r="Y293" s="68"/>
      <c r="Z293" s="68"/>
    </row>
    <row r="294" spans="1:26" ht="14.25" customHeight="1">
      <c r="A294" s="68"/>
      <c r="B294" s="68"/>
      <c r="C294" s="68"/>
      <c r="D294" s="68"/>
      <c r="E294" s="68"/>
      <c r="F294" s="68"/>
      <c r="G294" s="68"/>
      <c r="H294" s="68"/>
      <c r="I294" s="68"/>
      <c r="J294" s="68"/>
      <c r="K294" s="68"/>
      <c r="L294" s="68"/>
      <c r="M294" s="137"/>
      <c r="N294" s="137"/>
      <c r="O294" s="68"/>
      <c r="P294" s="68"/>
      <c r="Q294" s="68"/>
      <c r="R294" s="68"/>
      <c r="S294" s="68"/>
      <c r="T294" s="68"/>
      <c r="U294" s="68"/>
      <c r="V294" s="68"/>
      <c r="W294" s="68"/>
      <c r="X294" s="68"/>
      <c r="Y294" s="68"/>
      <c r="Z294" s="68"/>
    </row>
    <row r="295" spans="1:26" ht="14.25" customHeight="1">
      <c r="A295" s="68"/>
      <c r="B295" s="68"/>
      <c r="C295" s="68"/>
      <c r="D295" s="68"/>
      <c r="E295" s="68"/>
      <c r="F295" s="68"/>
      <c r="G295" s="68"/>
      <c r="H295" s="68"/>
      <c r="I295" s="68"/>
      <c r="J295" s="68"/>
      <c r="K295" s="68"/>
      <c r="L295" s="68"/>
      <c r="M295" s="137"/>
      <c r="N295" s="137"/>
      <c r="O295" s="68"/>
      <c r="P295" s="68"/>
      <c r="Q295" s="68"/>
      <c r="R295" s="68"/>
      <c r="S295" s="68"/>
      <c r="T295" s="68"/>
      <c r="U295" s="68"/>
      <c r="V295" s="68"/>
      <c r="W295" s="68"/>
      <c r="X295" s="68"/>
      <c r="Y295" s="68"/>
      <c r="Z295" s="68"/>
    </row>
    <row r="296" spans="1:26" ht="14.25" customHeight="1">
      <c r="A296" s="68"/>
      <c r="B296" s="68"/>
      <c r="C296" s="68"/>
      <c r="D296" s="68"/>
      <c r="E296" s="68"/>
      <c r="F296" s="68"/>
      <c r="G296" s="68"/>
      <c r="H296" s="68"/>
      <c r="I296" s="68"/>
      <c r="J296" s="68"/>
      <c r="K296" s="68"/>
      <c r="L296" s="68"/>
      <c r="M296" s="137"/>
      <c r="N296" s="137"/>
      <c r="O296" s="68"/>
      <c r="P296" s="68"/>
      <c r="Q296" s="68"/>
      <c r="R296" s="68"/>
      <c r="S296" s="68"/>
      <c r="T296" s="68"/>
      <c r="U296" s="68"/>
      <c r="V296" s="68"/>
      <c r="W296" s="68"/>
      <c r="X296" s="68"/>
      <c r="Y296" s="68"/>
      <c r="Z296" s="68"/>
    </row>
    <row r="297" spans="1:26" ht="14.25" customHeight="1">
      <c r="A297" s="68"/>
      <c r="B297" s="68"/>
      <c r="C297" s="68"/>
      <c r="D297" s="68"/>
      <c r="E297" s="68"/>
      <c r="F297" s="68"/>
      <c r="G297" s="68"/>
      <c r="H297" s="68"/>
      <c r="I297" s="68"/>
      <c r="J297" s="68"/>
      <c r="K297" s="68"/>
      <c r="L297" s="68"/>
      <c r="M297" s="137"/>
      <c r="N297" s="137"/>
      <c r="O297" s="68"/>
      <c r="P297" s="68"/>
      <c r="Q297" s="68"/>
      <c r="R297" s="68"/>
      <c r="S297" s="68"/>
      <c r="T297" s="68"/>
      <c r="U297" s="68"/>
      <c r="V297" s="68"/>
      <c r="W297" s="68"/>
      <c r="X297" s="68"/>
      <c r="Y297" s="68"/>
      <c r="Z297" s="68"/>
    </row>
    <row r="298" spans="1:26" ht="14.25" customHeight="1">
      <c r="A298" s="68"/>
      <c r="B298" s="68"/>
      <c r="C298" s="68"/>
      <c r="D298" s="68"/>
      <c r="E298" s="68"/>
      <c r="F298" s="68"/>
      <c r="G298" s="68"/>
      <c r="H298" s="68"/>
      <c r="I298" s="68"/>
      <c r="J298" s="68"/>
      <c r="K298" s="68"/>
      <c r="L298" s="68"/>
      <c r="M298" s="137"/>
      <c r="N298" s="137"/>
      <c r="O298" s="68"/>
      <c r="P298" s="68"/>
      <c r="Q298" s="68"/>
      <c r="R298" s="68"/>
      <c r="S298" s="68"/>
      <c r="T298" s="68"/>
      <c r="U298" s="68"/>
      <c r="V298" s="68"/>
      <c r="W298" s="68"/>
      <c r="X298" s="68"/>
      <c r="Y298" s="68"/>
      <c r="Z298" s="68"/>
    </row>
    <row r="299" spans="1:26" ht="14.25" customHeight="1">
      <c r="A299" s="68"/>
      <c r="B299" s="68"/>
      <c r="C299" s="68"/>
      <c r="D299" s="68"/>
      <c r="E299" s="68"/>
      <c r="F299" s="68"/>
      <c r="G299" s="68"/>
      <c r="H299" s="68"/>
      <c r="I299" s="68"/>
      <c r="J299" s="68"/>
      <c r="K299" s="68"/>
      <c r="L299" s="68"/>
      <c r="M299" s="137"/>
      <c r="N299" s="137"/>
      <c r="O299" s="68"/>
      <c r="P299" s="68"/>
      <c r="Q299" s="68"/>
      <c r="R299" s="68"/>
      <c r="S299" s="68"/>
      <c r="T299" s="68"/>
      <c r="U299" s="68"/>
      <c r="V299" s="68"/>
      <c r="W299" s="68"/>
      <c r="X299" s="68"/>
      <c r="Y299" s="68"/>
      <c r="Z299" s="68"/>
    </row>
    <row r="300" spans="1:26" ht="14.25" customHeight="1">
      <c r="A300" s="68"/>
      <c r="B300" s="68"/>
      <c r="C300" s="68"/>
      <c r="D300" s="68"/>
      <c r="E300" s="68"/>
      <c r="F300" s="68"/>
      <c r="G300" s="68"/>
      <c r="H300" s="68"/>
      <c r="I300" s="68"/>
      <c r="J300" s="68"/>
      <c r="K300" s="68"/>
      <c r="L300" s="68"/>
      <c r="M300" s="137"/>
      <c r="N300" s="137"/>
      <c r="O300" s="68"/>
      <c r="P300" s="68"/>
      <c r="Q300" s="68"/>
      <c r="R300" s="68"/>
      <c r="S300" s="68"/>
      <c r="T300" s="68"/>
      <c r="U300" s="68"/>
      <c r="V300" s="68"/>
      <c r="W300" s="68"/>
      <c r="X300" s="68"/>
      <c r="Y300" s="68"/>
      <c r="Z300" s="68"/>
    </row>
    <row r="301" spans="1:26" ht="14.25" customHeight="1">
      <c r="A301" s="68"/>
      <c r="B301" s="68"/>
      <c r="C301" s="68"/>
      <c r="D301" s="68"/>
      <c r="E301" s="68"/>
      <c r="F301" s="68"/>
      <c r="G301" s="68"/>
      <c r="H301" s="68"/>
      <c r="I301" s="68"/>
      <c r="J301" s="68"/>
      <c r="K301" s="68"/>
      <c r="L301" s="68"/>
      <c r="M301" s="137"/>
      <c r="N301" s="137"/>
      <c r="O301" s="68"/>
      <c r="P301" s="68"/>
      <c r="Q301" s="68"/>
      <c r="R301" s="68"/>
      <c r="S301" s="68"/>
      <c r="T301" s="68"/>
      <c r="U301" s="68"/>
      <c r="V301" s="68"/>
      <c r="W301" s="68"/>
      <c r="X301" s="68"/>
      <c r="Y301" s="68"/>
      <c r="Z301" s="68"/>
    </row>
    <row r="302" spans="1:26" ht="14.25" customHeight="1">
      <c r="A302" s="68"/>
      <c r="B302" s="68"/>
      <c r="C302" s="68"/>
      <c r="D302" s="68"/>
      <c r="E302" s="68"/>
      <c r="F302" s="68"/>
      <c r="G302" s="68"/>
      <c r="H302" s="68"/>
      <c r="I302" s="68"/>
      <c r="J302" s="68"/>
      <c r="K302" s="68"/>
      <c r="L302" s="68"/>
      <c r="M302" s="137"/>
      <c r="N302" s="137"/>
      <c r="O302" s="68"/>
      <c r="P302" s="68"/>
      <c r="Q302" s="68"/>
      <c r="R302" s="68"/>
      <c r="S302" s="68"/>
      <c r="T302" s="68"/>
      <c r="U302" s="68"/>
      <c r="V302" s="68"/>
      <c r="W302" s="68"/>
      <c r="X302" s="68"/>
      <c r="Y302" s="68"/>
      <c r="Z302" s="68"/>
    </row>
    <row r="303" spans="1:26" ht="14.25" customHeight="1">
      <c r="A303" s="68"/>
      <c r="B303" s="68"/>
      <c r="C303" s="68"/>
      <c r="D303" s="68"/>
      <c r="E303" s="68"/>
      <c r="F303" s="68"/>
      <c r="G303" s="68"/>
      <c r="H303" s="68"/>
      <c r="I303" s="68"/>
      <c r="J303" s="68"/>
      <c r="K303" s="68"/>
      <c r="L303" s="68"/>
      <c r="M303" s="137"/>
      <c r="N303" s="137"/>
      <c r="O303" s="68"/>
      <c r="P303" s="68"/>
      <c r="Q303" s="68"/>
      <c r="R303" s="68"/>
      <c r="S303" s="68"/>
      <c r="T303" s="68"/>
      <c r="U303" s="68"/>
      <c r="V303" s="68"/>
      <c r="W303" s="68"/>
      <c r="X303" s="68"/>
      <c r="Y303" s="68"/>
      <c r="Z303" s="68"/>
    </row>
    <row r="304" spans="1:26" ht="14.25" customHeight="1">
      <c r="A304" s="68"/>
      <c r="B304" s="68"/>
      <c r="C304" s="68"/>
      <c r="D304" s="68"/>
      <c r="E304" s="68"/>
      <c r="F304" s="68"/>
      <c r="G304" s="68"/>
      <c r="H304" s="68"/>
      <c r="I304" s="68"/>
      <c r="J304" s="68"/>
      <c r="K304" s="68"/>
      <c r="L304" s="68"/>
      <c r="M304" s="137"/>
      <c r="N304" s="137"/>
      <c r="O304" s="68"/>
      <c r="P304" s="68"/>
      <c r="Q304" s="68"/>
      <c r="R304" s="68"/>
      <c r="S304" s="68"/>
      <c r="T304" s="68"/>
      <c r="U304" s="68"/>
      <c r="V304" s="68"/>
      <c r="W304" s="68"/>
      <c r="X304" s="68"/>
      <c r="Y304" s="68"/>
      <c r="Z304" s="68"/>
    </row>
    <row r="305" spans="1:26" ht="14.25" customHeight="1">
      <c r="A305" s="68"/>
      <c r="B305" s="68"/>
      <c r="C305" s="68"/>
      <c r="D305" s="68"/>
      <c r="E305" s="68"/>
      <c r="F305" s="68"/>
      <c r="G305" s="68"/>
      <c r="H305" s="68"/>
      <c r="I305" s="68"/>
      <c r="J305" s="68"/>
      <c r="K305" s="68"/>
      <c r="L305" s="68"/>
      <c r="M305" s="137"/>
      <c r="N305" s="137"/>
      <c r="O305" s="68"/>
      <c r="P305" s="68"/>
      <c r="Q305" s="68"/>
      <c r="R305" s="68"/>
      <c r="S305" s="68"/>
      <c r="T305" s="68"/>
      <c r="U305" s="68"/>
      <c r="V305" s="68"/>
      <c r="W305" s="68"/>
      <c r="X305" s="68"/>
      <c r="Y305" s="68"/>
      <c r="Z305" s="68"/>
    </row>
    <row r="306" spans="1:26" ht="14.25" customHeight="1">
      <c r="A306" s="68"/>
      <c r="B306" s="68"/>
      <c r="C306" s="68"/>
      <c r="D306" s="68"/>
      <c r="E306" s="68"/>
      <c r="F306" s="68"/>
      <c r="G306" s="68"/>
      <c r="H306" s="68"/>
      <c r="I306" s="68"/>
      <c r="J306" s="68"/>
      <c r="K306" s="68"/>
      <c r="L306" s="68"/>
      <c r="M306" s="137"/>
      <c r="N306" s="137"/>
      <c r="O306" s="68"/>
      <c r="P306" s="68"/>
      <c r="Q306" s="68"/>
      <c r="R306" s="68"/>
      <c r="S306" s="68"/>
      <c r="T306" s="68"/>
      <c r="U306" s="68"/>
      <c r="V306" s="68"/>
      <c r="W306" s="68"/>
      <c r="X306" s="68"/>
      <c r="Y306" s="68"/>
      <c r="Z306" s="68"/>
    </row>
    <row r="307" spans="1:26" ht="14.25" customHeight="1">
      <c r="A307" s="68"/>
      <c r="B307" s="68"/>
      <c r="C307" s="68"/>
      <c r="D307" s="68"/>
      <c r="E307" s="68"/>
      <c r="F307" s="68"/>
      <c r="G307" s="68"/>
      <c r="H307" s="68"/>
      <c r="I307" s="68"/>
      <c r="J307" s="68"/>
      <c r="K307" s="68"/>
      <c r="L307" s="68"/>
      <c r="M307" s="137"/>
      <c r="N307" s="137"/>
      <c r="O307" s="68"/>
      <c r="P307" s="68"/>
      <c r="Q307" s="68"/>
      <c r="R307" s="68"/>
      <c r="S307" s="68"/>
      <c r="T307" s="68"/>
      <c r="U307" s="68"/>
      <c r="V307" s="68"/>
      <c r="W307" s="68"/>
      <c r="X307" s="68"/>
      <c r="Y307" s="68"/>
      <c r="Z307" s="68"/>
    </row>
    <row r="308" spans="1:26" ht="14.25" customHeight="1">
      <c r="A308" s="68"/>
      <c r="B308" s="68"/>
      <c r="C308" s="68"/>
      <c r="D308" s="68"/>
      <c r="E308" s="68"/>
      <c r="F308" s="68"/>
      <c r="G308" s="68"/>
      <c r="H308" s="68"/>
      <c r="I308" s="68"/>
      <c r="J308" s="68"/>
      <c r="K308" s="68"/>
      <c r="L308" s="68"/>
      <c r="M308" s="137"/>
      <c r="N308" s="137"/>
      <c r="O308" s="68"/>
      <c r="P308" s="68"/>
      <c r="Q308" s="68"/>
      <c r="R308" s="68"/>
      <c r="S308" s="68"/>
      <c r="T308" s="68"/>
      <c r="U308" s="68"/>
      <c r="V308" s="68"/>
      <c r="W308" s="68"/>
      <c r="X308" s="68"/>
      <c r="Y308" s="68"/>
      <c r="Z308" s="68"/>
    </row>
    <row r="309" spans="1:26" ht="14.25" customHeight="1">
      <c r="A309" s="68"/>
      <c r="B309" s="68"/>
      <c r="C309" s="68"/>
      <c r="D309" s="68"/>
      <c r="E309" s="68"/>
      <c r="F309" s="68"/>
      <c r="G309" s="68"/>
      <c r="H309" s="68"/>
      <c r="I309" s="68"/>
      <c r="J309" s="68"/>
      <c r="K309" s="68"/>
      <c r="L309" s="68"/>
      <c r="M309" s="137"/>
      <c r="N309" s="137"/>
      <c r="O309" s="68"/>
      <c r="P309" s="68"/>
      <c r="Q309" s="68"/>
      <c r="R309" s="68"/>
      <c r="S309" s="68"/>
      <c r="T309" s="68"/>
      <c r="U309" s="68"/>
      <c r="V309" s="68"/>
      <c r="W309" s="68"/>
      <c r="X309" s="68"/>
      <c r="Y309" s="68"/>
      <c r="Z309" s="68"/>
    </row>
    <row r="310" spans="1:26" ht="14.25" customHeight="1">
      <c r="A310" s="68"/>
      <c r="B310" s="68"/>
      <c r="C310" s="68"/>
      <c r="D310" s="68"/>
      <c r="E310" s="68"/>
      <c r="F310" s="68"/>
      <c r="G310" s="68"/>
      <c r="H310" s="68"/>
      <c r="I310" s="68"/>
      <c r="J310" s="68"/>
      <c r="K310" s="68"/>
      <c r="L310" s="68"/>
      <c r="M310" s="137"/>
      <c r="N310" s="137"/>
      <c r="O310" s="68"/>
      <c r="P310" s="68"/>
      <c r="Q310" s="68"/>
      <c r="R310" s="68"/>
      <c r="S310" s="68"/>
      <c r="T310" s="68"/>
      <c r="U310" s="68"/>
      <c r="V310" s="68"/>
      <c r="W310" s="68"/>
      <c r="X310" s="68"/>
      <c r="Y310" s="68"/>
      <c r="Z310" s="68"/>
    </row>
    <row r="311" spans="1:26" ht="14.25" customHeight="1">
      <c r="A311" s="68"/>
      <c r="B311" s="68"/>
      <c r="C311" s="68"/>
      <c r="D311" s="68"/>
      <c r="E311" s="68"/>
      <c r="F311" s="68"/>
      <c r="G311" s="68"/>
      <c r="H311" s="68"/>
      <c r="I311" s="68"/>
      <c r="J311" s="68"/>
      <c r="K311" s="68"/>
      <c r="L311" s="68"/>
      <c r="M311" s="137"/>
      <c r="N311" s="137"/>
      <c r="O311" s="68"/>
      <c r="P311" s="68"/>
      <c r="Q311" s="68"/>
      <c r="R311" s="68"/>
      <c r="S311" s="68"/>
      <c r="T311" s="68"/>
      <c r="U311" s="68"/>
      <c r="V311" s="68"/>
      <c r="W311" s="68"/>
      <c r="X311" s="68"/>
      <c r="Y311" s="68"/>
      <c r="Z311" s="68"/>
    </row>
    <row r="312" spans="1:26" ht="14.25" customHeight="1">
      <c r="A312" s="68"/>
      <c r="B312" s="68"/>
      <c r="C312" s="68"/>
      <c r="D312" s="68"/>
      <c r="E312" s="68"/>
      <c r="F312" s="68"/>
      <c r="G312" s="68"/>
      <c r="H312" s="68"/>
      <c r="I312" s="68"/>
      <c r="J312" s="68"/>
      <c r="K312" s="68"/>
      <c r="L312" s="68"/>
      <c r="M312" s="137"/>
      <c r="N312" s="137"/>
      <c r="O312" s="68"/>
      <c r="P312" s="68"/>
      <c r="Q312" s="68"/>
      <c r="R312" s="68"/>
      <c r="S312" s="68"/>
      <c r="T312" s="68"/>
      <c r="U312" s="68"/>
      <c r="V312" s="68"/>
      <c r="W312" s="68"/>
      <c r="X312" s="68"/>
      <c r="Y312" s="68"/>
      <c r="Z312" s="68"/>
    </row>
    <row r="313" spans="1:26" ht="14.25" customHeight="1">
      <c r="A313" s="68"/>
      <c r="B313" s="68"/>
      <c r="C313" s="68"/>
      <c r="D313" s="68"/>
      <c r="E313" s="68"/>
      <c r="F313" s="68"/>
      <c r="G313" s="68"/>
      <c r="H313" s="68"/>
      <c r="I313" s="68"/>
      <c r="J313" s="68"/>
      <c r="K313" s="68"/>
      <c r="L313" s="68"/>
      <c r="M313" s="137"/>
      <c r="N313" s="137"/>
      <c r="O313" s="68"/>
      <c r="P313" s="68"/>
      <c r="Q313" s="68"/>
      <c r="R313" s="68"/>
      <c r="S313" s="68"/>
      <c r="T313" s="68"/>
      <c r="U313" s="68"/>
      <c r="V313" s="68"/>
      <c r="W313" s="68"/>
      <c r="X313" s="68"/>
      <c r="Y313" s="68"/>
      <c r="Z313" s="68"/>
    </row>
    <row r="314" spans="1:26" ht="14.25" customHeight="1">
      <c r="A314" s="68"/>
      <c r="B314" s="68"/>
      <c r="C314" s="68"/>
      <c r="D314" s="68"/>
      <c r="E314" s="68"/>
      <c r="F314" s="68"/>
      <c r="G314" s="68"/>
      <c r="H314" s="68"/>
      <c r="I314" s="68"/>
      <c r="J314" s="68"/>
      <c r="K314" s="68"/>
      <c r="L314" s="68"/>
      <c r="M314" s="137"/>
      <c r="N314" s="137"/>
      <c r="O314" s="68"/>
      <c r="P314" s="68"/>
      <c r="Q314" s="68"/>
      <c r="R314" s="68"/>
      <c r="S314" s="68"/>
      <c r="T314" s="68"/>
      <c r="U314" s="68"/>
      <c r="V314" s="68"/>
      <c r="W314" s="68"/>
      <c r="X314" s="68"/>
      <c r="Y314" s="68"/>
      <c r="Z314" s="68"/>
    </row>
    <row r="315" spans="1:26" ht="14.25" customHeight="1">
      <c r="A315" s="68"/>
      <c r="B315" s="68"/>
      <c r="C315" s="68"/>
      <c r="D315" s="68"/>
      <c r="E315" s="68"/>
      <c r="F315" s="68"/>
      <c r="G315" s="68"/>
      <c r="H315" s="68"/>
      <c r="I315" s="68"/>
      <c r="J315" s="68"/>
      <c r="K315" s="68"/>
      <c r="L315" s="68"/>
      <c r="M315" s="137"/>
      <c r="N315" s="137"/>
      <c r="O315" s="68"/>
      <c r="P315" s="68"/>
      <c r="Q315" s="68"/>
      <c r="R315" s="68"/>
      <c r="S315" s="68"/>
      <c r="T315" s="68"/>
      <c r="U315" s="68"/>
      <c r="V315" s="68"/>
      <c r="W315" s="68"/>
      <c r="X315" s="68"/>
      <c r="Y315" s="68"/>
      <c r="Z315" s="68"/>
    </row>
    <row r="316" spans="1:26" ht="14.25" customHeight="1">
      <c r="A316" s="68"/>
      <c r="B316" s="68"/>
      <c r="C316" s="68"/>
      <c r="D316" s="68"/>
      <c r="E316" s="68"/>
      <c r="F316" s="68"/>
      <c r="G316" s="68"/>
      <c r="H316" s="68"/>
      <c r="I316" s="68"/>
      <c r="J316" s="68"/>
      <c r="K316" s="68"/>
      <c r="L316" s="68"/>
      <c r="M316" s="137"/>
      <c r="N316" s="137"/>
      <c r="O316" s="68"/>
      <c r="P316" s="68"/>
      <c r="Q316" s="68"/>
      <c r="R316" s="68"/>
      <c r="S316" s="68"/>
      <c r="T316" s="68"/>
      <c r="U316" s="68"/>
      <c r="V316" s="68"/>
      <c r="W316" s="68"/>
      <c r="X316" s="68"/>
      <c r="Y316" s="68"/>
      <c r="Z316" s="68"/>
    </row>
    <row r="317" spans="1:26" ht="14.25" customHeight="1">
      <c r="A317" s="68"/>
      <c r="B317" s="68"/>
      <c r="C317" s="68"/>
      <c r="D317" s="68"/>
      <c r="E317" s="68"/>
      <c r="F317" s="68"/>
      <c r="G317" s="68"/>
      <c r="H317" s="68"/>
      <c r="I317" s="68"/>
      <c r="J317" s="68"/>
      <c r="K317" s="68"/>
      <c r="L317" s="68"/>
      <c r="M317" s="137"/>
      <c r="N317" s="137"/>
      <c r="O317" s="68"/>
      <c r="P317" s="68"/>
      <c r="Q317" s="68"/>
      <c r="R317" s="68"/>
      <c r="S317" s="68"/>
      <c r="T317" s="68"/>
      <c r="U317" s="68"/>
      <c r="V317" s="68"/>
      <c r="W317" s="68"/>
      <c r="X317" s="68"/>
      <c r="Y317" s="68"/>
      <c r="Z317" s="68"/>
    </row>
    <row r="318" spans="1:26" ht="14.25" customHeight="1">
      <c r="A318" s="68"/>
      <c r="B318" s="68"/>
      <c r="C318" s="68"/>
      <c r="D318" s="68"/>
      <c r="E318" s="68"/>
      <c r="F318" s="68"/>
      <c r="G318" s="68"/>
      <c r="H318" s="68"/>
      <c r="I318" s="68"/>
      <c r="J318" s="68"/>
      <c r="K318" s="68"/>
      <c r="L318" s="68"/>
      <c r="M318" s="137"/>
      <c r="N318" s="137"/>
      <c r="O318" s="68"/>
      <c r="P318" s="68"/>
      <c r="Q318" s="68"/>
      <c r="R318" s="68"/>
      <c r="S318" s="68"/>
      <c r="T318" s="68"/>
      <c r="U318" s="68"/>
      <c r="V318" s="68"/>
      <c r="W318" s="68"/>
      <c r="X318" s="68"/>
      <c r="Y318" s="68"/>
      <c r="Z318" s="68"/>
    </row>
    <row r="319" spans="1:26" ht="14.25" customHeight="1">
      <c r="A319" s="68"/>
      <c r="B319" s="68"/>
      <c r="C319" s="68"/>
      <c r="D319" s="68"/>
      <c r="E319" s="68"/>
      <c r="F319" s="68"/>
      <c r="G319" s="68"/>
      <c r="H319" s="68"/>
      <c r="I319" s="68"/>
      <c r="J319" s="68"/>
      <c r="K319" s="68"/>
      <c r="L319" s="68"/>
      <c r="M319" s="137"/>
      <c r="N319" s="137"/>
      <c r="O319" s="68"/>
      <c r="P319" s="68"/>
      <c r="Q319" s="68"/>
      <c r="R319" s="68"/>
      <c r="S319" s="68"/>
      <c r="T319" s="68"/>
      <c r="U319" s="68"/>
      <c r="V319" s="68"/>
      <c r="W319" s="68"/>
      <c r="X319" s="68"/>
      <c r="Y319" s="68"/>
      <c r="Z319" s="68"/>
    </row>
    <row r="320" spans="1:26" ht="14.25" customHeight="1">
      <c r="A320" s="68"/>
      <c r="B320" s="68"/>
      <c r="C320" s="68"/>
      <c r="D320" s="68"/>
      <c r="E320" s="68"/>
      <c r="F320" s="68"/>
      <c r="G320" s="68"/>
      <c r="H320" s="68"/>
      <c r="I320" s="68"/>
      <c r="J320" s="68"/>
      <c r="K320" s="68"/>
      <c r="L320" s="68"/>
      <c r="M320" s="137"/>
      <c r="N320" s="137"/>
      <c r="O320" s="68"/>
      <c r="P320" s="68"/>
      <c r="Q320" s="68"/>
      <c r="R320" s="68"/>
      <c r="S320" s="68"/>
      <c r="T320" s="68"/>
      <c r="U320" s="68"/>
      <c r="V320" s="68"/>
      <c r="W320" s="68"/>
      <c r="X320" s="68"/>
      <c r="Y320" s="68"/>
      <c r="Z320" s="68"/>
    </row>
    <row r="321" spans="1:26" ht="14.25" customHeight="1">
      <c r="A321" s="68"/>
      <c r="B321" s="68"/>
      <c r="C321" s="68"/>
      <c r="D321" s="68"/>
      <c r="E321" s="68"/>
      <c r="F321" s="68"/>
      <c r="G321" s="68"/>
      <c r="H321" s="68"/>
      <c r="I321" s="68"/>
      <c r="J321" s="68"/>
      <c r="K321" s="68"/>
      <c r="L321" s="68"/>
      <c r="M321" s="137"/>
      <c r="N321" s="137"/>
      <c r="O321" s="68"/>
      <c r="P321" s="68"/>
      <c r="Q321" s="68"/>
      <c r="R321" s="68"/>
      <c r="S321" s="68"/>
      <c r="T321" s="68"/>
      <c r="U321" s="68"/>
      <c r="V321" s="68"/>
      <c r="W321" s="68"/>
      <c r="X321" s="68"/>
      <c r="Y321" s="68"/>
      <c r="Z321" s="68"/>
    </row>
    <row r="322" spans="1:26" ht="14.25" customHeight="1">
      <c r="A322" s="68"/>
      <c r="B322" s="68"/>
      <c r="C322" s="68"/>
      <c r="D322" s="68"/>
      <c r="E322" s="68"/>
      <c r="F322" s="68"/>
      <c r="G322" s="68"/>
      <c r="H322" s="68"/>
      <c r="I322" s="68"/>
      <c r="J322" s="68"/>
      <c r="K322" s="68"/>
      <c r="L322" s="68"/>
      <c r="M322" s="137"/>
      <c r="N322" s="137"/>
      <c r="O322" s="68"/>
      <c r="P322" s="68"/>
      <c r="Q322" s="68"/>
      <c r="R322" s="68"/>
      <c r="S322" s="68"/>
      <c r="T322" s="68"/>
      <c r="U322" s="68"/>
      <c r="V322" s="68"/>
      <c r="W322" s="68"/>
      <c r="X322" s="68"/>
      <c r="Y322" s="68"/>
      <c r="Z322" s="68"/>
    </row>
    <row r="323" spans="1:26" ht="14.25" customHeight="1">
      <c r="A323" s="68"/>
      <c r="B323" s="68"/>
      <c r="C323" s="68"/>
      <c r="D323" s="68"/>
      <c r="E323" s="68"/>
      <c r="F323" s="68"/>
      <c r="G323" s="68"/>
      <c r="H323" s="68"/>
      <c r="I323" s="68"/>
      <c r="J323" s="68"/>
      <c r="K323" s="68"/>
      <c r="L323" s="68"/>
      <c r="M323" s="137"/>
      <c r="N323" s="137"/>
      <c r="O323" s="68"/>
      <c r="P323" s="68"/>
      <c r="Q323" s="68"/>
      <c r="R323" s="68"/>
      <c r="S323" s="68"/>
      <c r="T323" s="68"/>
      <c r="U323" s="68"/>
      <c r="V323" s="68"/>
      <c r="W323" s="68"/>
      <c r="X323" s="68"/>
      <c r="Y323" s="68"/>
      <c r="Z323" s="68"/>
    </row>
    <row r="324" spans="1:26" ht="14.25" customHeight="1">
      <c r="A324" s="68"/>
      <c r="B324" s="68"/>
      <c r="C324" s="68"/>
      <c r="D324" s="68"/>
      <c r="E324" s="68"/>
      <c r="F324" s="68"/>
      <c r="G324" s="68"/>
      <c r="H324" s="68"/>
      <c r="I324" s="68"/>
      <c r="J324" s="68"/>
      <c r="K324" s="68"/>
      <c r="L324" s="68"/>
      <c r="M324" s="137"/>
      <c r="N324" s="137"/>
      <c r="O324" s="68"/>
      <c r="P324" s="68"/>
      <c r="Q324" s="68"/>
      <c r="R324" s="68"/>
      <c r="S324" s="68"/>
      <c r="T324" s="68"/>
      <c r="U324" s="68"/>
      <c r="V324" s="68"/>
      <c r="W324" s="68"/>
      <c r="X324" s="68"/>
      <c r="Y324" s="68"/>
      <c r="Z324" s="68"/>
    </row>
    <row r="325" spans="1:26" ht="14.25" customHeight="1">
      <c r="A325" s="68"/>
      <c r="B325" s="68"/>
      <c r="C325" s="68"/>
      <c r="D325" s="68"/>
      <c r="E325" s="68"/>
      <c r="F325" s="68"/>
      <c r="G325" s="68"/>
      <c r="H325" s="68"/>
      <c r="I325" s="68"/>
      <c r="J325" s="68"/>
      <c r="K325" s="68"/>
      <c r="L325" s="68"/>
      <c r="M325" s="137"/>
      <c r="N325" s="137"/>
      <c r="O325" s="68"/>
      <c r="P325" s="68"/>
      <c r="Q325" s="68"/>
      <c r="R325" s="68"/>
      <c r="S325" s="68"/>
      <c r="T325" s="68"/>
      <c r="U325" s="68"/>
      <c r="V325" s="68"/>
      <c r="W325" s="68"/>
      <c r="X325" s="68"/>
      <c r="Y325" s="68"/>
      <c r="Z325" s="68"/>
    </row>
    <row r="326" spans="1:26" ht="14.25" customHeight="1">
      <c r="A326" s="68"/>
      <c r="B326" s="68"/>
      <c r="C326" s="68"/>
      <c r="D326" s="68"/>
      <c r="E326" s="68"/>
      <c r="F326" s="68"/>
      <c r="G326" s="68"/>
      <c r="H326" s="68"/>
      <c r="I326" s="68"/>
      <c r="J326" s="68"/>
      <c r="K326" s="68"/>
      <c r="L326" s="68"/>
      <c r="M326" s="137"/>
      <c r="N326" s="137"/>
      <c r="O326" s="68"/>
      <c r="P326" s="68"/>
      <c r="Q326" s="68"/>
      <c r="R326" s="68"/>
      <c r="S326" s="68"/>
      <c r="T326" s="68"/>
      <c r="U326" s="68"/>
      <c r="V326" s="68"/>
      <c r="W326" s="68"/>
      <c r="X326" s="68"/>
      <c r="Y326" s="68"/>
      <c r="Z326" s="68"/>
    </row>
    <row r="327" spans="1:26" ht="14.25" customHeight="1">
      <c r="A327" s="68"/>
      <c r="B327" s="68"/>
      <c r="C327" s="68"/>
      <c r="D327" s="68"/>
      <c r="E327" s="68"/>
      <c r="F327" s="68"/>
      <c r="G327" s="68"/>
      <c r="H327" s="68"/>
      <c r="I327" s="68"/>
      <c r="J327" s="68"/>
      <c r="K327" s="68"/>
      <c r="L327" s="68"/>
      <c r="M327" s="137"/>
      <c r="N327" s="137"/>
      <c r="O327" s="68"/>
      <c r="P327" s="68"/>
      <c r="Q327" s="68"/>
      <c r="R327" s="68"/>
      <c r="S327" s="68"/>
      <c r="T327" s="68"/>
      <c r="U327" s="68"/>
      <c r="V327" s="68"/>
      <c r="W327" s="68"/>
      <c r="X327" s="68"/>
      <c r="Y327" s="68"/>
      <c r="Z327" s="68"/>
    </row>
    <row r="328" spans="1:26" ht="14.25" customHeight="1">
      <c r="A328" s="68"/>
      <c r="B328" s="68"/>
      <c r="C328" s="68"/>
      <c r="D328" s="68"/>
      <c r="E328" s="68"/>
      <c r="F328" s="68"/>
      <c r="G328" s="68"/>
      <c r="H328" s="68"/>
      <c r="I328" s="68"/>
      <c r="J328" s="68"/>
      <c r="K328" s="68"/>
      <c r="L328" s="68"/>
      <c r="M328" s="137"/>
      <c r="N328" s="137"/>
      <c r="O328" s="68"/>
      <c r="P328" s="68"/>
      <c r="Q328" s="68"/>
      <c r="R328" s="68"/>
      <c r="S328" s="68"/>
      <c r="T328" s="68"/>
      <c r="U328" s="68"/>
      <c r="V328" s="68"/>
      <c r="W328" s="68"/>
      <c r="X328" s="68"/>
      <c r="Y328" s="68"/>
      <c r="Z328" s="68"/>
    </row>
    <row r="329" spans="1:26" ht="14.25" customHeight="1">
      <c r="A329" s="68"/>
      <c r="B329" s="68"/>
      <c r="C329" s="68"/>
      <c r="D329" s="68"/>
      <c r="E329" s="68"/>
      <c r="F329" s="68"/>
      <c r="G329" s="68"/>
      <c r="H329" s="68"/>
      <c r="I329" s="68"/>
      <c r="J329" s="68"/>
      <c r="K329" s="68"/>
      <c r="L329" s="68"/>
      <c r="M329" s="137"/>
      <c r="N329" s="137"/>
      <c r="O329" s="68"/>
      <c r="P329" s="68"/>
      <c r="Q329" s="68"/>
      <c r="R329" s="68"/>
      <c r="S329" s="68"/>
      <c r="T329" s="68"/>
      <c r="U329" s="68"/>
      <c r="V329" s="68"/>
      <c r="W329" s="68"/>
      <c r="X329" s="68"/>
      <c r="Y329" s="68"/>
      <c r="Z329" s="68"/>
    </row>
    <row r="330" spans="1:26" ht="14.25" customHeight="1">
      <c r="A330" s="68"/>
      <c r="B330" s="68"/>
      <c r="C330" s="68"/>
      <c r="D330" s="68"/>
      <c r="E330" s="68"/>
      <c r="F330" s="68"/>
      <c r="G330" s="68"/>
      <c r="H330" s="68"/>
      <c r="I330" s="68"/>
      <c r="J330" s="68"/>
      <c r="K330" s="68"/>
      <c r="L330" s="68"/>
      <c r="M330" s="137"/>
      <c r="N330" s="137"/>
      <c r="O330" s="68"/>
      <c r="P330" s="68"/>
      <c r="Q330" s="68"/>
      <c r="R330" s="68"/>
      <c r="S330" s="68"/>
      <c r="T330" s="68"/>
      <c r="U330" s="68"/>
      <c r="V330" s="68"/>
      <c r="W330" s="68"/>
      <c r="X330" s="68"/>
      <c r="Y330" s="68"/>
      <c r="Z330" s="68"/>
    </row>
    <row r="331" spans="1:26" ht="14.25" customHeight="1">
      <c r="A331" s="68"/>
      <c r="B331" s="68"/>
      <c r="C331" s="68"/>
      <c r="D331" s="68"/>
      <c r="E331" s="68"/>
      <c r="F331" s="68"/>
      <c r="G331" s="68"/>
      <c r="H331" s="68"/>
      <c r="I331" s="68"/>
      <c r="J331" s="68"/>
      <c r="K331" s="68"/>
      <c r="L331" s="68"/>
      <c r="M331" s="137"/>
      <c r="N331" s="137"/>
      <c r="O331" s="68"/>
      <c r="P331" s="68"/>
      <c r="Q331" s="68"/>
      <c r="R331" s="68"/>
      <c r="S331" s="68"/>
      <c r="T331" s="68"/>
      <c r="U331" s="68"/>
      <c r="V331" s="68"/>
      <c r="W331" s="68"/>
      <c r="X331" s="68"/>
      <c r="Y331" s="68"/>
      <c r="Z331" s="68"/>
    </row>
    <row r="332" spans="1:26" ht="14.25" customHeight="1">
      <c r="A332" s="68"/>
      <c r="B332" s="68"/>
      <c r="C332" s="68"/>
      <c r="D332" s="68"/>
      <c r="E332" s="68"/>
      <c r="F332" s="68"/>
      <c r="G332" s="68"/>
      <c r="H332" s="68"/>
      <c r="I332" s="68"/>
      <c r="J332" s="68"/>
      <c r="K332" s="68"/>
      <c r="L332" s="68"/>
      <c r="M332" s="137"/>
      <c r="N332" s="137"/>
      <c r="O332" s="68"/>
      <c r="P332" s="68"/>
      <c r="Q332" s="68"/>
      <c r="R332" s="68"/>
      <c r="S332" s="68"/>
      <c r="T332" s="68"/>
      <c r="U332" s="68"/>
      <c r="V332" s="68"/>
      <c r="W332" s="68"/>
      <c r="X332" s="68"/>
      <c r="Y332" s="68"/>
      <c r="Z332" s="68"/>
    </row>
    <row r="333" spans="1:26" ht="14.25" customHeight="1">
      <c r="A333" s="68"/>
      <c r="B333" s="68"/>
      <c r="C333" s="68"/>
      <c r="D333" s="68"/>
      <c r="E333" s="68"/>
      <c r="F333" s="68"/>
      <c r="G333" s="68"/>
      <c r="H333" s="68"/>
      <c r="I333" s="68"/>
      <c r="J333" s="68"/>
      <c r="K333" s="68"/>
      <c r="L333" s="68"/>
      <c r="M333" s="137"/>
      <c r="N333" s="137"/>
      <c r="O333" s="68"/>
      <c r="P333" s="68"/>
      <c r="Q333" s="68"/>
      <c r="R333" s="68"/>
      <c r="S333" s="68"/>
      <c r="T333" s="68"/>
      <c r="U333" s="68"/>
      <c r="V333" s="68"/>
      <c r="W333" s="68"/>
      <c r="X333" s="68"/>
      <c r="Y333" s="68"/>
      <c r="Z333" s="68"/>
    </row>
    <row r="334" spans="1:26" ht="14.25" customHeight="1">
      <c r="A334" s="68"/>
      <c r="B334" s="68"/>
      <c r="C334" s="68"/>
      <c r="D334" s="68"/>
      <c r="E334" s="68"/>
      <c r="F334" s="68"/>
      <c r="G334" s="68"/>
      <c r="H334" s="68"/>
      <c r="I334" s="68"/>
      <c r="J334" s="68"/>
      <c r="K334" s="68"/>
      <c r="L334" s="68"/>
      <c r="M334" s="137"/>
      <c r="N334" s="137"/>
      <c r="O334" s="68"/>
      <c r="P334" s="68"/>
      <c r="Q334" s="68"/>
      <c r="R334" s="68"/>
      <c r="S334" s="68"/>
      <c r="T334" s="68"/>
      <c r="U334" s="68"/>
      <c r="V334" s="68"/>
      <c r="W334" s="68"/>
      <c r="X334" s="68"/>
      <c r="Y334" s="68"/>
      <c r="Z334" s="68"/>
    </row>
    <row r="335" spans="1:26" ht="14.25" customHeight="1">
      <c r="A335" s="68"/>
      <c r="B335" s="68"/>
      <c r="C335" s="68"/>
      <c r="D335" s="68"/>
      <c r="E335" s="68"/>
      <c r="F335" s="68"/>
      <c r="G335" s="68"/>
      <c r="H335" s="68"/>
      <c r="I335" s="68"/>
      <c r="J335" s="68"/>
      <c r="K335" s="68"/>
      <c r="L335" s="68"/>
      <c r="M335" s="137"/>
      <c r="N335" s="137"/>
      <c r="O335" s="68"/>
      <c r="P335" s="68"/>
      <c r="Q335" s="68"/>
      <c r="R335" s="68"/>
      <c r="S335" s="68"/>
      <c r="T335" s="68"/>
      <c r="U335" s="68"/>
      <c r="V335" s="68"/>
      <c r="W335" s="68"/>
      <c r="X335" s="68"/>
      <c r="Y335" s="68"/>
      <c r="Z335" s="68"/>
    </row>
    <row r="336" spans="1:26" ht="14.25" customHeight="1">
      <c r="A336" s="68"/>
      <c r="B336" s="68"/>
      <c r="C336" s="68"/>
      <c r="D336" s="68"/>
      <c r="E336" s="68"/>
      <c r="F336" s="68"/>
      <c r="G336" s="68"/>
      <c r="H336" s="68"/>
      <c r="I336" s="68"/>
      <c r="J336" s="68"/>
      <c r="K336" s="68"/>
      <c r="L336" s="68"/>
      <c r="M336" s="137"/>
      <c r="N336" s="137"/>
      <c r="O336" s="68"/>
      <c r="P336" s="68"/>
      <c r="Q336" s="68"/>
      <c r="R336" s="68"/>
      <c r="S336" s="68"/>
      <c r="T336" s="68"/>
      <c r="U336" s="68"/>
      <c r="V336" s="68"/>
      <c r="W336" s="68"/>
      <c r="X336" s="68"/>
      <c r="Y336" s="68"/>
      <c r="Z336" s="68"/>
    </row>
    <row r="337" spans="1:26" ht="14.25" customHeight="1">
      <c r="A337" s="68"/>
      <c r="B337" s="68"/>
      <c r="C337" s="68"/>
      <c r="D337" s="68"/>
      <c r="E337" s="68"/>
      <c r="F337" s="68"/>
      <c r="G337" s="68"/>
      <c r="H337" s="68"/>
      <c r="I337" s="68"/>
      <c r="J337" s="68"/>
      <c r="K337" s="68"/>
      <c r="L337" s="68"/>
      <c r="M337" s="137"/>
      <c r="N337" s="137"/>
      <c r="O337" s="68"/>
      <c r="P337" s="68"/>
      <c r="Q337" s="68"/>
      <c r="R337" s="68"/>
      <c r="S337" s="68"/>
      <c r="T337" s="68"/>
      <c r="U337" s="68"/>
      <c r="V337" s="68"/>
      <c r="W337" s="68"/>
      <c r="X337" s="68"/>
      <c r="Y337" s="68"/>
      <c r="Z337" s="68"/>
    </row>
    <row r="338" spans="1:26" ht="14.25" customHeight="1">
      <c r="A338" s="68"/>
      <c r="B338" s="68"/>
      <c r="C338" s="68"/>
      <c r="D338" s="68"/>
      <c r="E338" s="68"/>
      <c r="F338" s="68"/>
      <c r="G338" s="68"/>
      <c r="H338" s="68"/>
      <c r="I338" s="68"/>
      <c r="J338" s="68"/>
      <c r="K338" s="68"/>
      <c r="L338" s="68"/>
      <c r="M338" s="137"/>
      <c r="N338" s="137"/>
      <c r="O338" s="68"/>
      <c r="P338" s="68"/>
      <c r="Q338" s="68"/>
      <c r="R338" s="68"/>
      <c r="S338" s="68"/>
      <c r="T338" s="68"/>
      <c r="U338" s="68"/>
      <c r="V338" s="68"/>
      <c r="W338" s="68"/>
      <c r="X338" s="68"/>
      <c r="Y338" s="68"/>
      <c r="Z338" s="68"/>
    </row>
    <row r="339" spans="1:26" ht="14.25" customHeight="1">
      <c r="A339" s="68"/>
      <c r="B339" s="68"/>
      <c r="C339" s="68"/>
      <c r="D339" s="68"/>
      <c r="E339" s="68"/>
      <c r="F339" s="68"/>
      <c r="G339" s="68"/>
      <c r="H339" s="68"/>
      <c r="I339" s="68"/>
      <c r="J339" s="68"/>
      <c r="K339" s="68"/>
      <c r="L339" s="68"/>
      <c r="M339" s="137"/>
      <c r="N339" s="137"/>
      <c r="O339" s="68"/>
      <c r="P339" s="68"/>
      <c r="Q339" s="68"/>
      <c r="R339" s="68"/>
      <c r="S339" s="68"/>
      <c r="T339" s="68"/>
      <c r="U339" s="68"/>
      <c r="V339" s="68"/>
      <c r="W339" s="68"/>
      <c r="X339" s="68"/>
      <c r="Y339" s="68"/>
      <c r="Z339" s="68"/>
    </row>
    <row r="340" spans="1:26" ht="14.25" customHeight="1">
      <c r="A340" s="68"/>
      <c r="B340" s="68"/>
      <c r="C340" s="68"/>
      <c r="D340" s="68"/>
      <c r="E340" s="68"/>
      <c r="F340" s="68"/>
      <c r="G340" s="68"/>
      <c r="H340" s="68"/>
      <c r="I340" s="68"/>
      <c r="J340" s="68"/>
      <c r="K340" s="68"/>
      <c r="L340" s="68"/>
      <c r="M340" s="137"/>
      <c r="N340" s="137"/>
      <c r="O340" s="68"/>
      <c r="P340" s="68"/>
      <c r="Q340" s="68"/>
      <c r="R340" s="68"/>
      <c r="S340" s="68"/>
      <c r="T340" s="68"/>
      <c r="U340" s="68"/>
      <c r="V340" s="68"/>
      <c r="W340" s="68"/>
      <c r="X340" s="68"/>
      <c r="Y340" s="68"/>
      <c r="Z340" s="68"/>
    </row>
    <row r="341" spans="1:26" ht="14.25" customHeight="1">
      <c r="A341" s="68"/>
      <c r="B341" s="68"/>
      <c r="C341" s="68"/>
      <c r="D341" s="68"/>
      <c r="E341" s="68"/>
      <c r="F341" s="68"/>
      <c r="G341" s="68"/>
      <c r="H341" s="68"/>
      <c r="I341" s="68"/>
      <c r="J341" s="68"/>
      <c r="K341" s="68"/>
      <c r="L341" s="68"/>
      <c r="M341" s="137"/>
      <c r="N341" s="137"/>
      <c r="O341" s="68"/>
      <c r="P341" s="68"/>
      <c r="Q341" s="68"/>
      <c r="R341" s="68"/>
      <c r="S341" s="68"/>
      <c r="T341" s="68"/>
      <c r="U341" s="68"/>
      <c r="V341" s="68"/>
      <c r="W341" s="68"/>
      <c r="X341" s="68"/>
      <c r="Y341" s="68"/>
      <c r="Z341" s="68"/>
    </row>
    <row r="342" spans="1:26" ht="14.25" customHeight="1">
      <c r="A342" s="68"/>
      <c r="B342" s="68"/>
      <c r="C342" s="68"/>
      <c r="D342" s="68"/>
      <c r="E342" s="68"/>
      <c r="F342" s="68"/>
      <c r="G342" s="68"/>
      <c r="H342" s="68"/>
      <c r="I342" s="68"/>
      <c r="J342" s="68"/>
      <c r="K342" s="68"/>
      <c r="L342" s="68"/>
      <c r="M342" s="137"/>
      <c r="N342" s="137"/>
      <c r="O342" s="68"/>
      <c r="P342" s="68"/>
      <c r="Q342" s="68"/>
      <c r="R342" s="68"/>
      <c r="S342" s="68"/>
      <c r="T342" s="68"/>
      <c r="U342" s="68"/>
      <c r="V342" s="68"/>
      <c r="W342" s="68"/>
      <c r="X342" s="68"/>
      <c r="Y342" s="68"/>
      <c r="Z342" s="68"/>
    </row>
    <row r="343" spans="1:26" ht="14.25" customHeight="1">
      <c r="A343" s="68"/>
      <c r="B343" s="68"/>
      <c r="C343" s="68"/>
      <c r="D343" s="68"/>
      <c r="E343" s="68"/>
      <c r="F343" s="68"/>
      <c r="G343" s="68"/>
      <c r="H343" s="68"/>
      <c r="I343" s="68"/>
      <c r="J343" s="68"/>
      <c r="K343" s="68"/>
      <c r="L343" s="68"/>
      <c r="M343" s="137"/>
      <c r="N343" s="137"/>
      <c r="O343" s="68"/>
      <c r="P343" s="68"/>
      <c r="Q343" s="68"/>
      <c r="R343" s="68"/>
      <c r="S343" s="68"/>
      <c r="T343" s="68"/>
      <c r="U343" s="68"/>
      <c r="V343" s="68"/>
      <c r="W343" s="68"/>
      <c r="X343" s="68"/>
      <c r="Y343" s="68"/>
      <c r="Z343" s="68"/>
    </row>
    <row r="344" spans="1:26" ht="14.25" customHeight="1">
      <c r="A344" s="68"/>
      <c r="B344" s="68"/>
      <c r="C344" s="68"/>
      <c r="D344" s="68"/>
      <c r="E344" s="68"/>
      <c r="F344" s="68"/>
      <c r="G344" s="68"/>
      <c r="H344" s="68"/>
      <c r="I344" s="68"/>
      <c r="J344" s="68"/>
      <c r="K344" s="68"/>
      <c r="L344" s="68"/>
      <c r="M344" s="137"/>
      <c r="N344" s="137"/>
      <c r="O344" s="68"/>
      <c r="P344" s="68"/>
      <c r="Q344" s="68"/>
      <c r="R344" s="68"/>
      <c r="S344" s="68"/>
      <c r="T344" s="68"/>
      <c r="U344" s="68"/>
      <c r="V344" s="68"/>
      <c r="W344" s="68"/>
      <c r="X344" s="68"/>
      <c r="Y344" s="68"/>
      <c r="Z344" s="68"/>
    </row>
    <row r="345" spans="1:26" ht="14.25" customHeight="1">
      <c r="A345" s="68"/>
      <c r="B345" s="68"/>
      <c r="C345" s="68"/>
      <c r="D345" s="68"/>
      <c r="E345" s="68"/>
      <c r="F345" s="68"/>
      <c r="G345" s="68"/>
      <c r="H345" s="68"/>
      <c r="I345" s="68"/>
      <c r="J345" s="68"/>
      <c r="K345" s="68"/>
      <c r="L345" s="68"/>
      <c r="M345" s="137"/>
      <c r="N345" s="137"/>
      <c r="O345" s="68"/>
      <c r="P345" s="68"/>
      <c r="Q345" s="68"/>
      <c r="R345" s="68"/>
      <c r="S345" s="68"/>
      <c r="T345" s="68"/>
      <c r="U345" s="68"/>
      <c r="V345" s="68"/>
      <c r="W345" s="68"/>
      <c r="X345" s="68"/>
      <c r="Y345" s="68"/>
      <c r="Z345" s="68"/>
    </row>
    <row r="346" spans="1:26" ht="14.25" customHeight="1">
      <c r="A346" s="68"/>
      <c r="B346" s="68"/>
      <c r="C346" s="68"/>
      <c r="D346" s="68"/>
      <c r="E346" s="68"/>
      <c r="F346" s="68"/>
      <c r="G346" s="68"/>
      <c r="H346" s="68"/>
      <c r="I346" s="68"/>
      <c r="J346" s="68"/>
      <c r="K346" s="68"/>
      <c r="L346" s="68"/>
      <c r="M346" s="137"/>
      <c r="N346" s="137"/>
      <c r="O346" s="68"/>
      <c r="P346" s="68"/>
      <c r="Q346" s="68"/>
      <c r="R346" s="68"/>
      <c r="S346" s="68"/>
      <c r="T346" s="68"/>
      <c r="U346" s="68"/>
      <c r="V346" s="68"/>
      <c r="W346" s="68"/>
      <c r="X346" s="68"/>
      <c r="Y346" s="68"/>
      <c r="Z346" s="68"/>
    </row>
    <row r="347" spans="1:26" ht="14.25" customHeight="1">
      <c r="A347" s="68"/>
      <c r="B347" s="68"/>
      <c r="C347" s="68"/>
      <c r="D347" s="68"/>
      <c r="E347" s="68"/>
      <c r="F347" s="68"/>
      <c r="G347" s="68"/>
      <c r="H347" s="68"/>
      <c r="I347" s="68"/>
      <c r="J347" s="68"/>
      <c r="K347" s="68"/>
      <c r="L347" s="68"/>
      <c r="M347" s="137"/>
      <c r="N347" s="137"/>
      <c r="O347" s="68"/>
      <c r="P347" s="68"/>
      <c r="Q347" s="68"/>
      <c r="R347" s="68"/>
      <c r="S347" s="68"/>
      <c r="T347" s="68"/>
      <c r="U347" s="68"/>
      <c r="V347" s="68"/>
      <c r="W347" s="68"/>
      <c r="X347" s="68"/>
      <c r="Y347" s="68"/>
      <c r="Z347" s="68"/>
    </row>
    <row r="348" spans="1:26" ht="14.25" customHeight="1">
      <c r="A348" s="68"/>
      <c r="B348" s="68"/>
      <c r="C348" s="68"/>
      <c r="D348" s="68"/>
      <c r="E348" s="68"/>
      <c r="F348" s="68"/>
      <c r="G348" s="68"/>
      <c r="H348" s="68"/>
      <c r="I348" s="68"/>
      <c r="J348" s="68"/>
      <c r="K348" s="68"/>
      <c r="L348" s="68"/>
      <c r="M348" s="137"/>
      <c r="N348" s="137"/>
      <c r="O348" s="68"/>
      <c r="P348" s="68"/>
      <c r="Q348" s="68"/>
      <c r="R348" s="68"/>
      <c r="S348" s="68"/>
      <c r="T348" s="68"/>
      <c r="U348" s="68"/>
      <c r="V348" s="68"/>
      <c r="W348" s="68"/>
      <c r="X348" s="68"/>
      <c r="Y348" s="68"/>
      <c r="Z348" s="68"/>
    </row>
    <row r="349" spans="1:26" ht="14.25" customHeight="1">
      <c r="A349" s="68"/>
      <c r="B349" s="68"/>
      <c r="C349" s="68"/>
      <c r="D349" s="68"/>
      <c r="E349" s="68"/>
      <c r="F349" s="68"/>
      <c r="G349" s="68"/>
      <c r="H349" s="68"/>
      <c r="I349" s="68"/>
      <c r="J349" s="68"/>
      <c r="K349" s="68"/>
      <c r="L349" s="68"/>
      <c r="M349" s="137"/>
      <c r="N349" s="137"/>
      <c r="O349" s="68"/>
      <c r="P349" s="68"/>
      <c r="Q349" s="68"/>
      <c r="R349" s="68"/>
      <c r="S349" s="68"/>
      <c r="T349" s="68"/>
      <c r="U349" s="68"/>
      <c r="V349" s="68"/>
      <c r="W349" s="68"/>
      <c r="X349" s="68"/>
      <c r="Y349" s="68"/>
      <c r="Z349" s="68"/>
    </row>
    <row r="350" spans="1:26" ht="14.25" customHeight="1">
      <c r="A350" s="68"/>
      <c r="B350" s="68"/>
      <c r="C350" s="68"/>
      <c r="D350" s="68"/>
      <c r="E350" s="68"/>
      <c r="F350" s="68"/>
      <c r="G350" s="68"/>
      <c r="H350" s="68"/>
      <c r="I350" s="68"/>
      <c r="J350" s="68"/>
      <c r="K350" s="68"/>
      <c r="L350" s="68"/>
      <c r="M350" s="137"/>
      <c r="N350" s="137"/>
      <c r="O350" s="68"/>
      <c r="P350" s="68"/>
      <c r="Q350" s="68"/>
      <c r="R350" s="68"/>
      <c r="S350" s="68"/>
      <c r="T350" s="68"/>
      <c r="U350" s="68"/>
      <c r="V350" s="68"/>
      <c r="W350" s="68"/>
      <c r="X350" s="68"/>
      <c r="Y350" s="68"/>
      <c r="Z350" s="68"/>
    </row>
    <row r="351" spans="1:26" ht="14.25" customHeight="1">
      <c r="A351" s="68"/>
      <c r="B351" s="68"/>
      <c r="C351" s="68"/>
      <c r="D351" s="68"/>
      <c r="E351" s="68"/>
      <c r="F351" s="68"/>
      <c r="G351" s="68"/>
      <c r="H351" s="68"/>
      <c r="I351" s="68"/>
      <c r="J351" s="68"/>
      <c r="K351" s="68"/>
      <c r="L351" s="68"/>
      <c r="M351" s="137"/>
      <c r="N351" s="137"/>
      <c r="O351" s="68"/>
      <c r="P351" s="68"/>
      <c r="Q351" s="68"/>
      <c r="R351" s="68"/>
      <c r="S351" s="68"/>
      <c r="T351" s="68"/>
      <c r="U351" s="68"/>
      <c r="V351" s="68"/>
      <c r="W351" s="68"/>
      <c r="X351" s="68"/>
      <c r="Y351" s="68"/>
      <c r="Z351" s="68"/>
    </row>
    <row r="352" spans="1:26" ht="14.25" customHeight="1">
      <c r="A352" s="68"/>
      <c r="B352" s="68"/>
      <c r="C352" s="68"/>
      <c r="D352" s="68"/>
      <c r="E352" s="68"/>
      <c r="F352" s="68"/>
      <c r="G352" s="68"/>
      <c r="H352" s="68"/>
      <c r="I352" s="68"/>
      <c r="J352" s="68"/>
      <c r="K352" s="68"/>
      <c r="L352" s="68"/>
      <c r="M352" s="137"/>
      <c r="N352" s="137"/>
      <c r="O352" s="68"/>
      <c r="P352" s="68"/>
      <c r="Q352" s="68"/>
      <c r="R352" s="68"/>
      <c r="S352" s="68"/>
      <c r="T352" s="68"/>
      <c r="U352" s="68"/>
      <c r="V352" s="68"/>
      <c r="W352" s="68"/>
      <c r="X352" s="68"/>
      <c r="Y352" s="68"/>
      <c r="Z352" s="68"/>
    </row>
    <row r="353" spans="1:26" ht="14.25" customHeight="1">
      <c r="A353" s="68"/>
      <c r="B353" s="68"/>
      <c r="C353" s="68"/>
      <c r="D353" s="68"/>
      <c r="E353" s="68"/>
      <c r="F353" s="68"/>
      <c r="G353" s="68"/>
      <c r="H353" s="68"/>
      <c r="I353" s="68"/>
      <c r="J353" s="68"/>
      <c r="K353" s="68"/>
      <c r="L353" s="68"/>
      <c r="M353" s="137"/>
      <c r="N353" s="137"/>
      <c r="O353" s="68"/>
      <c r="P353" s="68"/>
      <c r="Q353" s="68"/>
      <c r="R353" s="68"/>
      <c r="S353" s="68"/>
      <c r="T353" s="68"/>
      <c r="U353" s="68"/>
      <c r="V353" s="68"/>
      <c r="W353" s="68"/>
      <c r="X353" s="68"/>
      <c r="Y353" s="68"/>
      <c r="Z353" s="68"/>
    </row>
    <row r="354" spans="1:26" ht="14.25" customHeight="1">
      <c r="A354" s="68"/>
      <c r="B354" s="68"/>
      <c r="C354" s="68"/>
      <c r="D354" s="68"/>
      <c r="E354" s="68"/>
      <c r="F354" s="68"/>
      <c r="G354" s="68"/>
      <c r="H354" s="68"/>
      <c r="I354" s="68"/>
      <c r="J354" s="68"/>
      <c r="K354" s="68"/>
      <c r="L354" s="68"/>
      <c r="M354" s="137"/>
      <c r="N354" s="137"/>
      <c r="O354" s="68"/>
      <c r="P354" s="68"/>
      <c r="Q354" s="68"/>
      <c r="R354" s="68"/>
      <c r="S354" s="68"/>
      <c r="T354" s="68"/>
      <c r="U354" s="68"/>
      <c r="V354" s="68"/>
      <c r="W354" s="68"/>
      <c r="X354" s="68"/>
      <c r="Y354" s="68"/>
      <c r="Z354" s="68"/>
    </row>
    <row r="355" spans="1:26" ht="14.25" customHeight="1">
      <c r="A355" s="68"/>
      <c r="B355" s="68"/>
      <c r="C355" s="68"/>
      <c r="D355" s="68"/>
      <c r="E355" s="68"/>
      <c r="F355" s="68"/>
      <c r="G355" s="68"/>
      <c r="H355" s="68"/>
      <c r="I355" s="68"/>
      <c r="J355" s="68"/>
      <c r="K355" s="68"/>
      <c r="L355" s="68"/>
      <c r="M355" s="137"/>
      <c r="N355" s="137"/>
      <c r="O355" s="68"/>
      <c r="P355" s="68"/>
      <c r="Q355" s="68"/>
      <c r="R355" s="68"/>
      <c r="S355" s="68"/>
      <c r="T355" s="68"/>
      <c r="U355" s="68"/>
      <c r="V355" s="68"/>
      <c r="W355" s="68"/>
      <c r="X355" s="68"/>
      <c r="Y355" s="68"/>
      <c r="Z355" s="68"/>
    </row>
    <row r="356" spans="1:26" ht="14.25" customHeight="1">
      <c r="A356" s="68"/>
      <c r="B356" s="68"/>
      <c r="C356" s="68"/>
      <c r="D356" s="68"/>
      <c r="E356" s="68"/>
      <c r="F356" s="68"/>
      <c r="G356" s="68"/>
      <c r="H356" s="68"/>
      <c r="I356" s="68"/>
      <c r="J356" s="68"/>
      <c r="K356" s="68"/>
      <c r="L356" s="68"/>
      <c r="M356" s="137"/>
      <c r="N356" s="137"/>
      <c r="O356" s="68"/>
      <c r="P356" s="68"/>
      <c r="Q356" s="68"/>
      <c r="R356" s="68"/>
      <c r="S356" s="68"/>
      <c r="T356" s="68"/>
      <c r="U356" s="68"/>
      <c r="V356" s="68"/>
      <c r="W356" s="68"/>
      <c r="X356" s="68"/>
      <c r="Y356" s="68"/>
      <c r="Z356" s="68"/>
    </row>
    <row r="357" spans="1:26" ht="14.25" customHeight="1">
      <c r="A357" s="68"/>
      <c r="B357" s="68"/>
      <c r="C357" s="68"/>
      <c r="D357" s="68"/>
      <c r="E357" s="68"/>
      <c r="F357" s="68"/>
      <c r="G357" s="68"/>
      <c r="H357" s="68"/>
      <c r="I357" s="68"/>
      <c r="J357" s="68"/>
      <c r="K357" s="68"/>
      <c r="L357" s="68"/>
      <c r="M357" s="137"/>
      <c r="N357" s="137"/>
      <c r="O357" s="68"/>
      <c r="P357" s="68"/>
      <c r="Q357" s="68"/>
      <c r="R357" s="68"/>
      <c r="S357" s="68"/>
      <c r="T357" s="68"/>
      <c r="U357" s="68"/>
      <c r="V357" s="68"/>
      <c r="W357" s="68"/>
      <c r="X357" s="68"/>
      <c r="Y357" s="68"/>
      <c r="Z357" s="68"/>
    </row>
    <row r="358" spans="1:26" ht="14.25" customHeight="1">
      <c r="A358" s="68"/>
      <c r="B358" s="68"/>
      <c r="C358" s="68"/>
      <c r="D358" s="68"/>
      <c r="E358" s="68"/>
      <c r="F358" s="68"/>
      <c r="G358" s="68"/>
      <c r="H358" s="68"/>
      <c r="I358" s="68"/>
      <c r="J358" s="68"/>
      <c r="K358" s="68"/>
      <c r="L358" s="68"/>
      <c r="M358" s="137"/>
      <c r="N358" s="137"/>
      <c r="O358" s="68"/>
      <c r="P358" s="68"/>
      <c r="Q358" s="68"/>
      <c r="R358" s="68"/>
      <c r="S358" s="68"/>
      <c r="T358" s="68"/>
      <c r="U358" s="68"/>
      <c r="V358" s="68"/>
      <c r="W358" s="68"/>
      <c r="X358" s="68"/>
      <c r="Y358" s="68"/>
      <c r="Z358" s="68"/>
    </row>
    <row r="359" spans="1:26" ht="14.25" customHeight="1">
      <c r="A359" s="68"/>
      <c r="B359" s="68"/>
      <c r="C359" s="68"/>
      <c r="D359" s="68"/>
      <c r="E359" s="68"/>
      <c r="F359" s="68"/>
      <c r="G359" s="68"/>
      <c r="H359" s="68"/>
      <c r="I359" s="68"/>
      <c r="J359" s="68"/>
      <c r="K359" s="68"/>
      <c r="L359" s="68"/>
      <c r="M359" s="137"/>
      <c r="N359" s="137"/>
      <c r="O359" s="68"/>
      <c r="P359" s="68"/>
      <c r="Q359" s="68"/>
      <c r="R359" s="68"/>
      <c r="S359" s="68"/>
      <c r="T359" s="68"/>
      <c r="U359" s="68"/>
      <c r="V359" s="68"/>
      <c r="W359" s="68"/>
      <c r="X359" s="68"/>
      <c r="Y359" s="68"/>
      <c r="Z359" s="68"/>
    </row>
    <row r="360" spans="1:26" ht="14.25" customHeight="1">
      <c r="A360" s="68"/>
      <c r="B360" s="68"/>
      <c r="C360" s="68"/>
      <c r="D360" s="68"/>
      <c r="E360" s="68"/>
      <c r="F360" s="68"/>
      <c r="G360" s="68"/>
      <c r="H360" s="68"/>
      <c r="I360" s="68"/>
      <c r="J360" s="68"/>
      <c r="K360" s="68"/>
      <c r="L360" s="68"/>
      <c r="M360" s="137"/>
      <c r="N360" s="137"/>
      <c r="O360" s="68"/>
      <c r="P360" s="68"/>
      <c r="Q360" s="68"/>
      <c r="R360" s="68"/>
      <c r="S360" s="68"/>
      <c r="T360" s="68"/>
      <c r="U360" s="68"/>
      <c r="V360" s="68"/>
      <c r="W360" s="68"/>
      <c r="X360" s="68"/>
      <c r="Y360" s="68"/>
      <c r="Z360" s="68"/>
    </row>
    <row r="361" spans="1:26" ht="14.25" customHeight="1">
      <c r="A361" s="68"/>
      <c r="B361" s="68"/>
      <c r="C361" s="68"/>
      <c r="D361" s="68"/>
      <c r="E361" s="68"/>
      <c r="F361" s="68"/>
      <c r="G361" s="68"/>
      <c r="H361" s="68"/>
      <c r="I361" s="68"/>
      <c r="J361" s="68"/>
      <c r="K361" s="68"/>
      <c r="L361" s="68"/>
      <c r="M361" s="137"/>
      <c r="N361" s="137"/>
      <c r="O361" s="68"/>
      <c r="P361" s="68"/>
      <c r="Q361" s="68"/>
      <c r="R361" s="68"/>
      <c r="S361" s="68"/>
      <c r="T361" s="68"/>
      <c r="U361" s="68"/>
      <c r="V361" s="68"/>
      <c r="W361" s="68"/>
      <c r="X361" s="68"/>
      <c r="Y361" s="68"/>
      <c r="Z361" s="68"/>
    </row>
    <row r="362" spans="1:26" ht="14.25" customHeight="1">
      <c r="A362" s="68"/>
      <c r="B362" s="68"/>
      <c r="C362" s="68"/>
      <c r="D362" s="68"/>
      <c r="E362" s="68"/>
      <c r="F362" s="68"/>
      <c r="G362" s="68"/>
      <c r="H362" s="68"/>
      <c r="I362" s="68"/>
      <c r="J362" s="68"/>
      <c r="K362" s="68"/>
      <c r="L362" s="68"/>
      <c r="M362" s="137"/>
      <c r="N362" s="137"/>
      <c r="O362" s="68"/>
      <c r="P362" s="68"/>
      <c r="Q362" s="68"/>
      <c r="R362" s="68"/>
      <c r="S362" s="68"/>
      <c r="T362" s="68"/>
      <c r="U362" s="68"/>
      <c r="V362" s="68"/>
      <c r="W362" s="68"/>
      <c r="X362" s="68"/>
      <c r="Y362" s="68"/>
      <c r="Z362" s="68"/>
    </row>
    <row r="363" spans="1:26" ht="14.25" customHeight="1">
      <c r="A363" s="68"/>
      <c r="B363" s="68"/>
      <c r="C363" s="68"/>
      <c r="D363" s="68"/>
      <c r="E363" s="68"/>
      <c r="F363" s="68"/>
      <c r="G363" s="68"/>
      <c r="H363" s="68"/>
      <c r="I363" s="68"/>
      <c r="J363" s="68"/>
      <c r="K363" s="68"/>
      <c r="L363" s="68"/>
      <c r="M363" s="137"/>
      <c r="N363" s="137"/>
      <c r="O363" s="68"/>
      <c r="P363" s="68"/>
      <c r="Q363" s="68"/>
      <c r="R363" s="68"/>
      <c r="S363" s="68"/>
      <c r="T363" s="68"/>
      <c r="U363" s="68"/>
      <c r="V363" s="68"/>
      <c r="W363" s="68"/>
      <c r="X363" s="68"/>
      <c r="Y363" s="68"/>
      <c r="Z363" s="68"/>
    </row>
    <row r="364" spans="1:26" ht="14.25" customHeight="1">
      <c r="A364" s="68"/>
      <c r="B364" s="68"/>
      <c r="C364" s="68"/>
      <c r="D364" s="68"/>
      <c r="E364" s="68"/>
      <c r="F364" s="68"/>
      <c r="G364" s="68"/>
      <c r="H364" s="68"/>
      <c r="I364" s="68"/>
      <c r="J364" s="68"/>
      <c r="K364" s="68"/>
      <c r="L364" s="68"/>
      <c r="M364" s="137"/>
      <c r="N364" s="137"/>
      <c r="O364" s="68"/>
      <c r="P364" s="68"/>
      <c r="Q364" s="68"/>
      <c r="R364" s="68"/>
      <c r="S364" s="68"/>
      <c r="T364" s="68"/>
      <c r="U364" s="68"/>
      <c r="V364" s="68"/>
      <c r="W364" s="68"/>
      <c r="X364" s="68"/>
      <c r="Y364" s="68"/>
      <c r="Z364" s="68"/>
    </row>
    <row r="365" spans="1:26" ht="14.25" customHeight="1">
      <c r="A365" s="68"/>
      <c r="B365" s="68"/>
      <c r="C365" s="68"/>
      <c r="D365" s="68"/>
      <c r="E365" s="68"/>
      <c r="F365" s="68"/>
      <c r="G365" s="68"/>
      <c r="H365" s="68"/>
      <c r="I365" s="68"/>
      <c r="J365" s="68"/>
      <c r="K365" s="68"/>
      <c r="L365" s="68"/>
      <c r="M365" s="137"/>
      <c r="N365" s="137"/>
      <c r="O365" s="68"/>
      <c r="P365" s="68"/>
      <c r="Q365" s="68"/>
      <c r="R365" s="68"/>
      <c r="S365" s="68"/>
      <c r="T365" s="68"/>
      <c r="U365" s="68"/>
      <c r="V365" s="68"/>
      <c r="W365" s="68"/>
      <c r="X365" s="68"/>
      <c r="Y365" s="68"/>
      <c r="Z365" s="68"/>
    </row>
    <row r="366" spans="1:26" ht="14.25" customHeight="1">
      <c r="A366" s="68"/>
      <c r="B366" s="68"/>
      <c r="C366" s="68"/>
      <c r="D366" s="68"/>
      <c r="E366" s="68"/>
      <c r="F366" s="68"/>
      <c r="G366" s="68"/>
      <c r="H366" s="68"/>
      <c r="I366" s="68"/>
      <c r="J366" s="68"/>
      <c r="K366" s="68"/>
      <c r="L366" s="68"/>
      <c r="M366" s="137"/>
      <c r="N366" s="137"/>
      <c r="O366" s="68"/>
      <c r="P366" s="68"/>
      <c r="Q366" s="68"/>
      <c r="R366" s="68"/>
      <c r="S366" s="68"/>
      <c r="T366" s="68"/>
      <c r="U366" s="68"/>
      <c r="V366" s="68"/>
      <c r="W366" s="68"/>
      <c r="X366" s="68"/>
      <c r="Y366" s="68"/>
      <c r="Z366" s="68"/>
    </row>
    <row r="367" spans="1:26" ht="14.25" customHeight="1">
      <c r="A367" s="68"/>
      <c r="B367" s="68"/>
      <c r="C367" s="68"/>
      <c r="D367" s="68"/>
      <c r="E367" s="68"/>
      <c r="F367" s="68"/>
      <c r="G367" s="68"/>
      <c r="H367" s="68"/>
      <c r="I367" s="68"/>
      <c r="J367" s="68"/>
      <c r="K367" s="68"/>
      <c r="L367" s="68"/>
      <c r="M367" s="137"/>
      <c r="N367" s="137"/>
      <c r="O367" s="68"/>
      <c r="P367" s="68"/>
      <c r="Q367" s="68"/>
      <c r="R367" s="68"/>
      <c r="S367" s="68"/>
      <c r="T367" s="68"/>
      <c r="U367" s="68"/>
      <c r="V367" s="68"/>
      <c r="W367" s="68"/>
      <c r="X367" s="68"/>
      <c r="Y367" s="68"/>
      <c r="Z367" s="68"/>
    </row>
    <row r="368" spans="1:26" ht="14.25" customHeight="1">
      <c r="A368" s="68"/>
      <c r="B368" s="68"/>
      <c r="C368" s="68"/>
      <c r="D368" s="68"/>
      <c r="E368" s="68"/>
      <c r="F368" s="68"/>
      <c r="G368" s="68"/>
      <c r="H368" s="68"/>
      <c r="I368" s="68"/>
      <c r="J368" s="68"/>
      <c r="K368" s="68"/>
      <c r="L368" s="68"/>
      <c r="M368" s="137"/>
      <c r="N368" s="137"/>
      <c r="O368" s="68"/>
      <c r="P368" s="68"/>
      <c r="Q368" s="68"/>
      <c r="R368" s="68"/>
      <c r="S368" s="68"/>
      <c r="T368" s="68"/>
      <c r="U368" s="68"/>
      <c r="V368" s="68"/>
      <c r="W368" s="68"/>
      <c r="X368" s="68"/>
      <c r="Y368" s="68"/>
      <c r="Z368" s="68"/>
    </row>
    <row r="369" spans="1:26" ht="14.25" customHeight="1">
      <c r="A369" s="68"/>
      <c r="B369" s="68"/>
      <c r="C369" s="68"/>
      <c r="D369" s="68"/>
      <c r="E369" s="68"/>
      <c r="F369" s="68"/>
      <c r="G369" s="68"/>
      <c r="H369" s="68"/>
      <c r="I369" s="68"/>
      <c r="J369" s="68"/>
      <c r="K369" s="68"/>
      <c r="L369" s="68"/>
      <c r="M369" s="137"/>
      <c r="N369" s="137"/>
      <c r="O369" s="68"/>
      <c r="P369" s="68"/>
      <c r="Q369" s="68"/>
      <c r="R369" s="68"/>
      <c r="S369" s="68"/>
      <c r="T369" s="68"/>
      <c r="U369" s="68"/>
      <c r="V369" s="68"/>
      <c r="W369" s="68"/>
      <c r="X369" s="68"/>
      <c r="Y369" s="68"/>
      <c r="Z369" s="68"/>
    </row>
    <row r="370" spans="1:26" ht="14.25" customHeight="1">
      <c r="A370" s="68"/>
      <c r="B370" s="68"/>
      <c r="C370" s="68"/>
      <c r="D370" s="68"/>
      <c r="E370" s="68"/>
      <c r="F370" s="68"/>
      <c r="G370" s="68"/>
      <c r="H370" s="68"/>
      <c r="I370" s="68"/>
      <c r="J370" s="68"/>
      <c r="K370" s="68"/>
      <c r="L370" s="68"/>
      <c r="M370" s="137"/>
      <c r="N370" s="137"/>
      <c r="O370" s="68"/>
      <c r="P370" s="68"/>
      <c r="Q370" s="68"/>
      <c r="R370" s="68"/>
      <c r="S370" s="68"/>
      <c r="T370" s="68"/>
      <c r="U370" s="68"/>
      <c r="V370" s="68"/>
      <c r="W370" s="68"/>
      <c r="X370" s="68"/>
      <c r="Y370" s="68"/>
      <c r="Z370" s="68"/>
    </row>
    <row r="371" spans="1:26" ht="14.25" customHeight="1">
      <c r="A371" s="68"/>
      <c r="B371" s="68"/>
      <c r="C371" s="68"/>
      <c r="D371" s="68"/>
      <c r="E371" s="68"/>
      <c r="F371" s="68"/>
      <c r="G371" s="68"/>
      <c r="H371" s="68"/>
      <c r="I371" s="68"/>
      <c r="J371" s="68"/>
      <c r="K371" s="68"/>
      <c r="L371" s="68"/>
      <c r="M371" s="137"/>
      <c r="N371" s="137"/>
      <c r="O371" s="68"/>
      <c r="P371" s="68"/>
      <c r="Q371" s="68"/>
      <c r="R371" s="68"/>
      <c r="S371" s="68"/>
      <c r="T371" s="68"/>
      <c r="U371" s="68"/>
      <c r="V371" s="68"/>
      <c r="W371" s="68"/>
      <c r="X371" s="68"/>
      <c r="Y371" s="68"/>
      <c r="Z371" s="68"/>
    </row>
    <row r="372" spans="1:26" ht="14.25" customHeight="1">
      <c r="A372" s="68"/>
      <c r="B372" s="68"/>
      <c r="C372" s="68"/>
      <c r="D372" s="68"/>
      <c r="E372" s="68"/>
      <c r="F372" s="68"/>
      <c r="G372" s="68"/>
      <c r="H372" s="68"/>
      <c r="I372" s="68"/>
      <c r="J372" s="68"/>
      <c r="K372" s="68"/>
      <c r="L372" s="68"/>
      <c r="M372" s="137"/>
      <c r="N372" s="137"/>
      <c r="O372" s="68"/>
      <c r="P372" s="68"/>
      <c r="Q372" s="68"/>
      <c r="R372" s="68"/>
      <c r="S372" s="68"/>
      <c r="T372" s="68"/>
      <c r="U372" s="68"/>
      <c r="V372" s="68"/>
      <c r="W372" s="68"/>
      <c r="X372" s="68"/>
      <c r="Y372" s="68"/>
      <c r="Z372" s="68"/>
    </row>
    <row r="373" spans="1:26" ht="14.25" customHeight="1">
      <c r="A373" s="68"/>
      <c r="B373" s="68"/>
      <c r="C373" s="68"/>
      <c r="D373" s="68"/>
      <c r="E373" s="68"/>
      <c r="F373" s="68"/>
      <c r="G373" s="68"/>
      <c r="H373" s="68"/>
      <c r="I373" s="68"/>
      <c r="J373" s="68"/>
      <c r="K373" s="68"/>
      <c r="L373" s="68"/>
      <c r="M373" s="137"/>
      <c r="N373" s="137"/>
      <c r="O373" s="68"/>
      <c r="P373" s="68"/>
      <c r="Q373" s="68"/>
      <c r="R373" s="68"/>
      <c r="S373" s="68"/>
      <c r="T373" s="68"/>
      <c r="U373" s="68"/>
      <c r="V373" s="68"/>
      <c r="W373" s="68"/>
      <c r="X373" s="68"/>
      <c r="Y373" s="68"/>
      <c r="Z373" s="68"/>
    </row>
    <row r="374" spans="1:26" ht="14.25" customHeight="1">
      <c r="A374" s="68"/>
      <c r="B374" s="68"/>
      <c r="C374" s="68"/>
      <c r="D374" s="68"/>
      <c r="E374" s="68"/>
      <c r="F374" s="68"/>
      <c r="G374" s="68"/>
      <c r="H374" s="68"/>
      <c r="I374" s="68"/>
      <c r="J374" s="68"/>
      <c r="K374" s="68"/>
      <c r="L374" s="68"/>
      <c r="M374" s="137"/>
      <c r="N374" s="137"/>
      <c r="O374" s="68"/>
      <c r="P374" s="68"/>
      <c r="Q374" s="68"/>
      <c r="R374" s="68"/>
      <c r="S374" s="68"/>
      <c r="T374" s="68"/>
      <c r="U374" s="68"/>
      <c r="V374" s="68"/>
      <c r="W374" s="68"/>
      <c r="X374" s="68"/>
      <c r="Y374" s="68"/>
      <c r="Z374" s="68"/>
    </row>
    <row r="375" spans="1:26" ht="14.25" customHeight="1">
      <c r="A375" s="68"/>
      <c r="B375" s="68"/>
      <c r="C375" s="68"/>
      <c r="D375" s="68"/>
      <c r="E375" s="68"/>
      <c r="F375" s="68"/>
      <c r="G375" s="68"/>
      <c r="H375" s="68"/>
      <c r="I375" s="68"/>
      <c r="J375" s="68"/>
      <c r="K375" s="68"/>
      <c r="L375" s="68"/>
      <c r="M375" s="137"/>
      <c r="N375" s="137"/>
      <c r="O375" s="68"/>
      <c r="P375" s="68"/>
      <c r="Q375" s="68"/>
      <c r="R375" s="68"/>
      <c r="S375" s="68"/>
      <c r="T375" s="68"/>
      <c r="U375" s="68"/>
      <c r="V375" s="68"/>
      <c r="W375" s="68"/>
      <c r="X375" s="68"/>
      <c r="Y375" s="68"/>
      <c r="Z375" s="68"/>
    </row>
    <row r="376" spans="1:26" ht="14.25" customHeight="1">
      <c r="A376" s="68"/>
      <c r="B376" s="68"/>
      <c r="C376" s="68"/>
      <c r="D376" s="68"/>
      <c r="E376" s="68"/>
      <c r="F376" s="68"/>
      <c r="G376" s="68"/>
      <c r="H376" s="68"/>
      <c r="I376" s="68"/>
      <c r="J376" s="68"/>
      <c r="K376" s="68"/>
      <c r="L376" s="68"/>
      <c r="M376" s="137"/>
      <c r="N376" s="137"/>
      <c r="O376" s="68"/>
      <c r="P376" s="68"/>
      <c r="Q376" s="68"/>
      <c r="R376" s="68"/>
      <c r="S376" s="68"/>
      <c r="T376" s="68"/>
      <c r="U376" s="68"/>
      <c r="V376" s="68"/>
      <c r="W376" s="68"/>
      <c r="X376" s="68"/>
      <c r="Y376" s="68"/>
      <c r="Z376" s="68"/>
    </row>
    <row r="377" spans="1:26" ht="14.25" customHeight="1">
      <c r="A377" s="68"/>
      <c r="B377" s="68"/>
      <c r="C377" s="68"/>
      <c r="D377" s="68"/>
      <c r="E377" s="68"/>
      <c r="F377" s="68"/>
      <c r="G377" s="68"/>
      <c r="H377" s="68"/>
      <c r="I377" s="68"/>
      <c r="J377" s="68"/>
      <c r="K377" s="68"/>
      <c r="L377" s="68"/>
      <c r="M377" s="137"/>
      <c r="N377" s="137"/>
      <c r="O377" s="68"/>
      <c r="P377" s="68"/>
      <c r="Q377" s="68"/>
      <c r="R377" s="68"/>
      <c r="S377" s="68"/>
      <c r="T377" s="68"/>
      <c r="U377" s="68"/>
      <c r="V377" s="68"/>
      <c r="W377" s="68"/>
      <c r="X377" s="68"/>
      <c r="Y377" s="68"/>
      <c r="Z377" s="68"/>
    </row>
    <row r="378" spans="1:26" ht="14.25" customHeight="1">
      <c r="A378" s="68"/>
      <c r="B378" s="68"/>
      <c r="C378" s="68"/>
      <c r="D378" s="68"/>
      <c r="E378" s="68"/>
      <c r="F378" s="68"/>
      <c r="G378" s="68"/>
      <c r="H378" s="68"/>
      <c r="I378" s="68"/>
      <c r="J378" s="68"/>
      <c r="K378" s="68"/>
      <c r="L378" s="68"/>
      <c r="M378" s="137"/>
      <c r="N378" s="137"/>
      <c r="O378" s="68"/>
      <c r="P378" s="68"/>
      <c r="Q378" s="68"/>
      <c r="R378" s="68"/>
      <c r="S378" s="68"/>
      <c r="T378" s="68"/>
      <c r="U378" s="68"/>
      <c r="V378" s="68"/>
      <c r="W378" s="68"/>
      <c r="X378" s="68"/>
      <c r="Y378" s="68"/>
      <c r="Z378" s="68"/>
    </row>
    <row r="379" spans="1:26" ht="14.25" customHeight="1">
      <c r="A379" s="68"/>
      <c r="B379" s="68"/>
      <c r="C379" s="68"/>
      <c r="D379" s="68"/>
      <c r="E379" s="68"/>
      <c r="F379" s="68"/>
      <c r="G379" s="68"/>
      <c r="H379" s="68"/>
      <c r="I379" s="68"/>
      <c r="J379" s="68"/>
      <c r="K379" s="68"/>
      <c r="L379" s="68"/>
      <c r="M379" s="137"/>
      <c r="N379" s="137"/>
      <c r="O379" s="68"/>
      <c r="P379" s="68"/>
      <c r="Q379" s="68"/>
      <c r="R379" s="68"/>
      <c r="S379" s="68"/>
      <c r="T379" s="68"/>
      <c r="U379" s="68"/>
      <c r="V379" s="68"/>
      <c r="W379" s="68"/>
      <c r="X379" s="68"/>
      <c r="Y379" s="68"/>
      <c r="Z379" s="68"/>
    </row>
    <row r="380" spans="1:26" ht="14.25" customHeight="1">
      <c r="A380" s="68"/>
      <c r="B380" s="68"/>
      <c r="C380" s="68"/>
      <c r="D380" s="68"/>
      <c r="E380" s="68"/>
      <c r="F380" s="68"/>
      <c r="G380" s="68"/>
      <c r="H380" s="68"/>
      <c r="I380" s="68"/>
      <c r="J380" s="68"/>
      <c r="K380" s="68"/>
      <c r="L380" s="68"/>
      <c r="M380" s="137"/>
      <c r="N380" s="137"/>
      <c r="O380" s="68"/>
      <c r="P380" s="68"/>
      <c r="Q380" s="68"/>
      <c r="R380" s="68"/>
      <c r="S380" s="68"/>
      <c r="T380" s="68"/>
      <c r="U380" s="68"/>
      <c r="V380" s="68"/>
      <c r="W380" s="68"/>
      <c r="X380" s="68"/>
      <c r="Y380" s="68"/>
      <c r="Z380" s="68"/>
    </row>
    <row r="381" spans="1:26" ht="14.25" customHeight="1">
      <c r="A381" s="68"/>
      <c r="B381" s="68"/>
      <c r="C381" s="68"/>
      <c r="D381" s="68"/>
      <c r="E381" s="68"/>
      <c r="F381" s="68"/>
      <c r="G381" s="68"/>
      <c r="H381" s="68"/>
      <c r="I381" s="68"/>
      <c r="J381" s="68"/>
      <c r="K381" s="68"/>
      <c r="L381" s="68"/>
      <c r="M381" s="137"/>
      <c r="N381" s="137"/>
      <c r="O381" s="68"/>
      <c r="P381" s="68"/>
      <c r="Q381" s="68"/>
      <c r="R381" s="68"/>
      <c r="S381" s="68"/>
      <c r="T381" s="68"/>
      <c r="U381" s="68"/>
      <c r="V381" s="68"/>
      <c r="W381" s="68"/>
      <c r="X381" s="68"/>
      <c r="Y381" s="68"/>
      <c r="Z381" s="68"/>
    </row>
    <row r="382" spans="1:26" ht="14.25" customHeight="1">
      <c r="A382" s="68"/>
      <c r="B382" s="68"/>
      <c r="C382" s="68"/>
      <c r="D382" s="68"/>
      <c r="E382" s="68"/>
      <c r="F382" s="68"/>
      <c r="G382" s="68"/>
      <c r="H382" s="68"/>
      <c r="I382" s="68"/>
      <c r="J382" s="68"/>
      <c r="K382" s="68"/>
      <c r="L382" s="68"/>
      <c r="M382" s="137"/>
      <c r="N382" s="137"/>
      <c r="O382" s="68"/>
      <c r="P382" s="68"/>
      <c r="Q382" s="68"/>
      <c r="R382" s="68"/>
      <c r="S382" s="68"/>
      <c r="T382" s="68"/>
      <c r="U382" s="68"/>
      <c r="V382" s="68"/>
      <c r="W382" s="68"/>
      <c r="X382" s="68"/>
      <c r="Y382" s="68"/>
      <c r="Z382" s="68"/>
    </row>
    <row r="383" spans="1:26" ht="14.25" customHeight="1">
      <c r="A383" s="68"/>
      <c r="B383" s="68"/>
      <c r="C383" s="68"/>
      <c r="D383" s="68"/>
      <c r="E383" s="68"/>
      <c r="F383" s="68"/>
      <c r="G383" s="68"/>
      <c r="H383" s="68"/>
      <c r="I383" s="68"/>
      <c r="J383" s="68"/>
      <c r="K383" s="68"/>
      <c r="L383" s="68"/>
      <c r="M383" s="137"/>
      <c r="N383" s="137"/>
      <c r="O383" s="68"/>
      <c r="P383" s="68"/>
      <c r="Q383" s="68"/>
      <c r="R383" s="68"/>
      <c r="S383" s="68"/>
      <c r="T383" s="68"/>
      <c r="U383" s="68"/>
      <c r="V383" s="68"/>
      <c r="W383" s="68"/>
      <c r="X383" s="68"/>
      <c r="Y383" s="68"/>
      <c r="Z383" s="68"/>
    </row>
    <row r="384" spans="1:26" ht="14.25" customHeight="1">
      <c r="A384" s="68"/>
      <c r="B384" s="68"/>
      <c r="C384" s="68"/>
      <c r="D384" s="68"/>
      <c r="E384" s="68"/>
      <c r="F384" s="68"/>
      <c r="G384" s="68"/>
      <c r="H384" s="68"/>
      <c r="I384" s="68"/>
      <c r="J384" s="68"/>
      <c r="K384" s="68"/>
      <c r="L384" s="68"/>
      <c r="M384" s="137"/>
      <c r="N384" s="137"/>
      <c r="O384" s="68"/>
      <c r="P384" s="68"/>
      <c r="Q384" s="68"/>
      <c r="R384" s="68"/>
      <c r="S384" s="68"/>
      <c r="T384" s="68"/>
      <c r="U384" s="68"/>
      <c r="V384" s="68"/>
      <c r="W384" s="68"/>
      <c r="X384" s="68"/>
      <c r="Y384" s="68"/>
      <c r="Z384" s="68"/>
    </row>
    <row r="385" spans="1:26" ht="14.25" customHeight="1">
      <c r="A385" s="68"/>
      <c r="B385" s="68"/>
      <c r="C385" s="68"/>
      <c r="D385" s="68"/>
      <c r="E385" s="68"/>
      <c r="F385" s="68"/>
      <c r="G385" s="68"/>
      <c r="H385" s="68"/>
      <c r="I385" s="68"/>
      <c r="J385" s="68"/>
      <c r="K385" s="68"/>
      <c r="L385" s="68"/>
      <c r="M385" s="137"/>
      <c r="N385" s="137"/>
      <c r="O385" s="68"/>
      <c r="P385" s="68"/>
      <c r="Q385" s="68"/>
      <c r="R385" s="68"/>
      <c r="S385" s="68"/>
      <c r="T385" s="68"/>
      <c r="U385" s="68"/>
      <c r="V385" s="68"/>
      <c r="W385" s="68"/>
      <c r="X385" s="68"/>
      <c r="Y385" s="68"/>
      <c r="Z385" s="68"/>
    </row>
    <row r="386" spans="1:26" ht="14.25" customHeight="1">
      <c r="A386" s="68"/>
      <c r="B386" s="68"/>
      <c r="C386" s="68"/>
      <c r="D386" s="68"/>
      <c r="E386" s="68"/>
      <c r="F386" s="68"/>
      <c r="G386" s="68"/>
      <c r="H386" s="68"/>
      <c r="I386" s="68"/>
      <c r="J386" s="68"/>
      <c r="K386" s="68"/>
      <c r="L386" s="68"/>
      <c r="M386" s="137"/>
      <c r="N386" s="137"/>
      <c r="O386" s="68"/>
      <c r="P386" s="68"/>
      <c r="Q386" s="68"/>
      <c r="R386" s="68"/>
      <c r="S386" s="68"/>
      <c r="T386" s="68"/>
      <c r="U386" s="68"/>
      <c r="V386" s="68"/>
      <c r="W386" s="68"/>
      <c r="X386" s="68"/>
      <c r="Y386" s="68"/>
      <c r="Z386" s="68"/>
    </row>
    <row r="387" spans="1:26" ht="14.25" customHeight="1">
      <c r="A387" s="68"/>
      <c r="B387" s="68"/>
      <c r="C387" s="68"/>
      <c r="D387" s="68"/>
      <c r="E387" s="68"/>
      <c r="F387" s="68"/>
      <c r="G387" s="68"/>
      <c r="H387" s="68"/>
      <c r="I387" s="68"/>
      <c r="J387" s="68"/>
      <c r="K387" s="68"/>
      <c r="L387" s="68"/>
      <c r="M387" s="137"/>
      <c r="N387" s="137"/>
      <c r="O387" s="68"/>
      <c r="P387" s="68"/>
      <c r="Q387" s="68"/>
      <c r="R387" s="68"/>
      <c r="S387" s="68"/>
      <c r="T387" s="68"/>
      <c r="U387" s="68"/>
      <c r="V387" s="68"/>
      <c r="W387" s="68"/>
      <c r="X387" s="68"/>
      <c r="Y387" s="68"/>
      <c r="Z387" s="68"/>
    </row>
    <row r="388" spans="1:26" ht="14.25" customHeight="1">
      <c r="A388" s="68"/>
      <c r="B388" s="68"/>
      <c r="C388" s="68"/>
      <c r="D388" s="68"/>
      <c r="E388" s="68"/>
      <c r="F388" s="68"/>
      <c r="G388" s="68"/>
      <c r="H388" s="68"/>
      <c r="I388" s="68"/>
      <c r="J388" s="68"/>
      <c r="K388" s="68"/>
      <c r="L388" s="68"/>
      <c r="M388" s="137"/>
      <c r="N388" s="137"/>
      <c r="O388" s="68"/>
      <c r="P388" s="68"/>
      <c r="Q388" s="68"/>
      <c r="R388" s="68"/>
      <c r="S388" s="68"/>
      <c r="T388" s="68"/>
      <c r="U388" s="68"/>
      <c r="V388" s="68"/>
      <c r="W388" s="68"/>
      <c r="X388" s="68"/>
      <c r="Y388" s="68"/>
      <c r="Z388" s="68"/>
    </row>
    <row r="389" spans="1:26" ht="14.25" customHeight="1">
      <c r="A389" s="68"/>
      <c r="B389" s="68"/>
      <c r="C389" s="68"/>
      <c r="D389" s="68"/>
      <c r="E389" s="68"/>
      <c r="F389" s="68"/>
      <c r="G389" s="68"/>
      <c r="H389" s="68"/>
      <c r="I389" s="68"/>
      <c r="J389" s="68"/>
      <c r="K389" s="68"/>
      <c r="L389" s="68"/>
      <c r="M389" s="137"/>
      <c r="N389" s="137"/>
      <c r="O389" s="68"/>
      <c r="P389" s="68"/>
      <c r="Q389" s="68"/>
      <c r="R389" s="68"/>
      <c r="S389" s="68"/>
      <c r="T389" s="68"/>
      <c r="U389" s="68"/>
      <c r="V389" s="68"/>
      <c r="W389" s="68"/>
      <c r="X389" s="68"/>
      <c r="Y389" s="68"/>
      <c r="Z389" s="68"/>
    </row>
    <row r="390" spans="1:26" ht="14.25" customHeight="1">
      <c r="A390" s="68"/>
      <c r="B390" s="68"/>
      <c r="C390" s="68"/>
      <c r="D390" s="68"/>
      <c r="E390" s="68"/>
      <c r="F390" s="68"/>
      <c r="G390" s="68"/>
      <c r="H390" s="68"/>
      <c r="I390" s="68"/>
      <c r="J390" s="68"/>
      <c r="K390" s="68"/>
      <c r="L390" s="68"/>
      <c r="M390" s="137"/>
      <c r="N390" s="137"/>
      <c r="O390" s="68"/>
      <c r="P390" s="68"/>
      <c r="Q390" s="68"/>
      <c r="R390" s="68"/>
      <c r="S390" s="68"/>
      <c r="T390" s="68"/>
      <c r="U390" s="68"/>
      <c r="V390" s="68"/>
      <c r="W390" s="68"/>
      <c r="X390" s="68"/>
      <c r="Y390" s="68"/>
      <c r="Z390" s="68"/>
    </row>
    <row r="391" spans="1:26" ht="14.25" customHeight="1">
      <c r="A391" s="68"/>
      <c r="B391" s="68"/>
      <c r="C391" s="68"/>
      <c r="D391" s="68"/>
      <c r="E391" s="68"/>
      <c r="F391" s="68"/>
      <c r="G391" s="68"/>
      <c r="H391" s="68"/>
      <c r="I391" s="68"/>
      <c r="J391" s="68"/>
      <c r="K391" s="68"/>
      <c r="L391" s="68"/>
      <c r="M391" s="137"/>
      <c r="N391" s="137"/>
      <c r="O391" s="68"/>
      <c r="P391" s="68"/>
      <c r="Q391" s="68"/>
      <c r="R391" s="68"/>
      <c r="S391" s="68"/>
      <c r="T391" s="68"/>
      <c r="U391" s="68"/>
      <c r="V391" s="68"/>
      <c r="W391" s="68"/>
      <c r="X391" s="68"/>
      <c r="Y391" s="68"/>
      <c r="Z391" s="68"/>
    </row>
    <row r="392" spans="1:26" ht="14.25" customHeight="1">
      <c r="A392" s="68"/>
      <c r="B392" s="68"/>
      <c r="C392" s="68"/>
      <c r="D392" s="68"/>
      <c r="E392" s="68"/>
      <c r="F392" s="68"/>
      <c r="G392" s="68"/>
      <c r="H392" s="68"/>
      <c r="I392" s="68"/>
      <c r="J392" s="68"/>
      <c r="K392" s="68"/>
      <c r="L392" s="68"/>
      <c r="M392" s="137"/>
      <c r="N392" s="137"/>
      <c r="O392" s="68"/>
      <c r="P392" s="68"/>
      <c r="Q392" s="68"/>
      <c r="R392" s="68"/>
      <c r="S392" s="68"/>
      <c r="T392" s="68"/>
      <c r="U392" s="68"/>
      <c r="V392" s="68"/>
      <c r="W392" s="68"/>
      <c r="X392" s="68"/>
      <c r="Y392" s="68"/>
      <c r="Z392" s="68"/>
    </row>
    <row r="393" spans="1:26" ht="14.25" customHeight="1">
      <c r="A393" s="68"/>
      <c r="B393" s="68"/>
      <c r="C393" s="68"/>
      <c r="D393" s="68"/>
      <c r="E393" s="68"/>
      <c r="F393" s="68"/>
      <c r="G393" s="68"/>
      <c r="H393" s="68"/>
      <c r="I393" s="68"/>
      <c r="J393" s="68"/>
      <c r="K393" s="68"/>
      <c r="L393" s="68"/>
      <c r="M393" s="137"/>
      <c r="N393" s="137"/>
      <c r="O393" s="68"/>
      <c r="P393" s="68"/>
      <c r="Q393" s="68"/>
      <c r="R393" s="68"/>
      <c r="S393" s="68"/>
      <c r="T393" s="68"/>
      <c r="U393" s="68"/>
      <c r="V393" s="68"/>
      <c r="W393" s="68"/>
      <c r="X393" s="68"/>
      <c r="Y393" s="68"/>
      <c r="Z393" s="68"/>
    </row>
    <row r="394" spans="1:26" ht="14.25" customHeight="1">
      <c r="A394" s="68"/>
      <c r="B394" s="68"/>
      <c r="C394" s="68"/>
      <c r="D394" s="68"/>
      <c r="E394" s="68"/>
      <c r="F394" s="68"/>
      <c r="G394" s="68"/>
      <c r="H394" s="68"/>
      <c r="I394" s="68"/>
      <c r="J394" s="68"/>
      <c r="K394" s="68"/>
      <c r="L394" s="68"/>
      <c r="M394" s="137"/>
      <c r="N394" s="137"/>
      <c r="O394" s="68"/>
      <c r="P394" s="68"/>
      <c r="Q394" s="68"/>
      <c r="R394" s="68"/>
      <c r="S394" s="68"/>
      <c r="T394" s="68"/>
      <c r="U394" s="68"/>
      <c r="V394" s="68"/>
      <c r="W394" s="68"/>
      <c r="X394" s="68"/>
      <c r="Y394" s="68"/>
      <c r="Z394" s="68"/>
    </row>
    <row r="395" spans="1:26" ht="14.25" customHeight="1">
      <c r="A395" s="68"/>
      <c r="B395" s="68"/>
      <c r="C395" s="68"/>
      <c r="D395" s="68"/>
      <c r="E395" s="68"/>
      <c r="F395" s="68"/>
      <c r="G395" s="68"/>
      <c r="H395" s="68"/>
      <c r="I395" s="68"/>
      <c r="J395" s="68"/>
      <c r="K395" s="68"/>
      <c r="L395" s="68"/>
      <c r="M395" s="137"/>
      <c r="N395" s="137"/>
      <c r="O395" s="68"/>
      <c r="P395" s="68"/>
      <c r="Q395" s="68"/>
      <c r="R395" s="68"/>
      <c r="S395" s="68"/>
      <c r="T395" s="68"/>
      <c r="U395" s="68"/>
      <c r="V395" s="68"/>
      <c r="W395" s="68"/>
      <c r="X395" s="68"/>
      <c r="Y395" s="68"/>
      <c r="Z395" s="68"/>
    </row>
    <row r="396" spans="1:26" ht="14.25" customHeight="1">
      <c r="A396" s="68"/>
      <c r="B396" s="68"/>
      <c r="C396" s="68"/>
      <c r="D396" s="68"/>
      <c r="E396" s="68"/>
      <c r="F396" s="68"/>
      <c r="G396" s="68"/>
      <c r="H396" s="68"/>
      <c r="I396" s="68"/>
      <c r="J396" s="68"/>
      <c r="K396" s="68"/>
      <c r="L396" s="68"/>
      <c r="M396" s="137"/>
      <c r="N396" s="137"/>
      <c r="O396" s="68"/>
      <c r="P396" s="68"/>
      <c r="Q396" s="68"/>
      <c r="R396" s="68"/>
      <c r="S396" s="68"/>
      <c r="T396" s="68"/>
      <c r="U396" s="68"/>
      <c r="V396" s="68"/>
      <c r="W396" s="68"/>
      <c r="X396" s="68"/>
      <c r="Y396" s="68"/>
      <c r="Z396" s="68"/>
    </row>
    <row r="397" spans="1:26" ht="14.25" customHeight="1">
      <c r="A397" s="68"/>
      <c r="B397" s="68"/>
      <c r="C397" s="68"/>
      <c r="D397" s="68"/>
      <c r="E397" s="68"/>
      <c r="F397" s="68"/>
      <c r="G397" s="68"/>
      <c r="H397" s="68"/>
      <c r="I397" s="68"/>
      <c r="J397" s="68"/>
      <c r="K397" s="68"/>
      <c r="L397" s="68"/>
      <c r="M397" s="137"/>
      <c r="N397" s="137"/>
      <c r="O397" s="68"/>
      <c r="P397" s="68"/>
      <c r="Q397" s="68"/>
      <c r="R397" s="68"/>
      <c r="S397" s="68"/>
      <c r="T397" s="68"/>
      <c r="U397" s="68"/>
      <c r="V397" s="68"/>
      <c r="W397" s="68"/>
      <c r="X397" s="68"/>
      <c r="Y397" s="68"/>
      <c r="Z397" s="68"/>
    </row>
    <row r="398" spans="1:26" ht="14.25" customHeight="1">
      <c r="A398" s="68"/>
      <c r="B398" s="68"/>
      <c r="C398" s="68"/>
      <c r="D398" s="68"/>
      <c r="E398" s="68"/>
      <c r="F398" s="68"/>
      <c r="G398" s="68"/>
      <c r="H398" s="68"/>
      <c r="I398" s="68"/>
      <c r="J398" s="68"/>
      <c r="K398" s="68"/>
      <c r="L398" s="68"/>
      <c r="M398" s="137"/>
      <c r="N398" s="137"/>
      <c r="O398" s="68"/>
      <c r="P398" s="68"/>
      <c r="Q398" s="68"/>
      <c r="R398" s="68"/>
      <c r="S398" s="68"/>
      <c r="T398" s="68"/>
      <c r="U398" s="68"/>
      <c r="V398" s="68"/>
      <c r="W398" s="68"/>
      <c r="X398" s="68"/>
      <c r="Y398" s="68"/>
      <c r="Z398" s="68"/>
    </row>
    <row r="399" spans="1:26" ht="14.25" customHeight="1">
      <c r="A399" s="68"/>
      <c r="B399" s="68"/>
      <c r="C399" s="68"/>
      <c r="D399" s="68"/>
      <c r="E399" s="68"/>
      <c r="F399" s="68"/>
      <c r="G399" s="68"/>
      <c r="H399" s="68"/>
      <c r="I399" s="68"/>
      <c r="J399" s="68"/>
      <c r="K399" s="68"/>
      <c r="L399" s="68"/>
      <c r="M399" s="137"/>
      <c r="N399" s="137"/>
      <c r="O399" s="68"/>
      <c r="P399" s="68"/>
      <c r="Q399" s="68"/>
      <c r="R399" s="68"/>
      <c r="S399" s="68"/>
      <c r="T399" s="68"/>
      <c r="U399" s="68"/>
      <c r="V399" s="68"/>
      <c r="W399" s="68"/>
      <c r="X399" s="68"/>
      <c r="Y399" s="68"/>
      <c r="Z399" s="68"/>
    </row>
    <row r="400" spans="1:26" ht="14.25" customHeight="1">
      <c r="A400" s="68"/>
      <c r="B400" s="68"/>
      <c r="C400" s="68"/>
      <c r="D400" s="68"/>
      <c r="E400" s="68"/>
      <c r="F400" s="68"/>
      <c r="G400" s="68"/>
      <c r="H400" s="68"/>
      <c r="I400" s="68"/>
      <c r="J400" s="68"/>
      <c r="K400" s="68"/>
      <c r="L400" s="68"/>
      <c r="M400" s="137"/>
      <c r="N400" s="137"/>
      <c r="O400" s="68"/>
      <c r="P400" s="68"/>
      <c r="Q400" s="68"/>
      <c r="R400" s="68"/>
      <c r="S400" s="68"/>
      <c r="T400" s="68"/>
      <c r="U400" s="68"/>
      <c r="V400" s="68"/>
      <c r="W400" s="68"/>
      <c r="X400" s="68"/>
      <c r="Y400" s="68"/>
      <c r="Z400" s="68"/>
    </row>
    <row r="401" spans="1:26" ht="14.25" customHeight="1">
      <c r="A401" s="68"/>
      <c r="B401" s="68"/>
      <c r="C401" s="68"/>
      <c r="D401" s="68"/>
      <c r="E401" s="68"/>
      <c r="F401" s="68"/>
      <c r="G401" s="68"/>
      <c r="H401" s="68"/>
      <c r="I401" s="68"/>
      <c r="J401" s="68"/>
      <c r="K401" s="68"/>
      <c r="L401" s="68"/>
      <c r="M401" s="137"/>
      <c r="N401" s="137"/>
      <c r="O401" s="68"/>
      <c r="P401" s="68"/>
      <c r="Q401" s="68"/>
      <c r="R401" s="68"/>
      <c r="S401" s="68"/>
      <c r="T401" s="68"/>
      <c r="U401" s="68"/>
      <c r="V401" s="68"/>
      <c r="W401" s="68"/>
      <c r="X401" s="68"/>
      <c r="Y401" s="68"/>
      <c r="Z401" s="68"/>
    </row>
    <row r="402" spans="1:26" ht="14.25" customHeight="1">
      <c r="A402" s="68"/>
      <c r="B402" s="68"/>
      <c r="C402" s="68"/>
      <c r="D402" s="68"/>
      <c r="E402" s="68"/>
      <c r="F402" s="68"/>
      <c r="G402" s="68"/>
      <c r="H402" s="68"/>
      <c r="I402" s="68"/>
      <c r="J402" s="68"/>
      <c r="K402" s="68"/>
      <c r="L402" s="68"/>
      <c r="M402" s="137"/>
      <c r="N402" s="137"/>
      <c r="O402" s="68"/>
      <c r="P402" s="68"/>
      <c r="Q402" s="68"/>
      <c r="R402" s="68"/>
      <c r="S402" s="68"/>
      <c r="T402" s="68"/>
      <c r="U402" s="68"/>
      <c r="V402" s="68"/>
      <c r="W402" s="68"/>
      <c r="X402" s="68"/>
      <c r="Y402" s="68"/>
      <c r="Z402" s="68"/>
    </row>
    <row r="403" spans="1:26" ht="14.25" customHeight="1">
      <c r="A403" s="68"/>
      <c r="B403" s="68"/>
      <c r="C403" s="68"/>
      <c r="D403" s="68"/>
      <c r="E403" s="68"/>
      <c r="F403" s="68"/>
      <c r="G403" s="68"/>
      <c r="H403" s="68"/>
      <c r="I403" s="68"/>
      <c r="J403" s="68"/>
      <c r="K403" s="68"/>
      <c r="L403" s="68"/>
      <c r="M403" s="137"/>
      <c r="N403" s="137"/>
      <c r="O403" s="68"/>
      <c r="P403" s="68"/>
      <c r="Q403" s="68"/>
      <c r="R403" s="68"/>
      <c r="S403" s="68"/>
      <c r="T403" s="68"/>
      <c r="U403" s="68"/>
      <c r="V403" s="68"/>
      <c r="W403" s="68"/>
      <c r="X403" s="68"/>
      <c r="Y403" s="68"/>
      <c r="Z403" s="68"/>
    </row>
    <row r="404" spans="1:26" ht="14.25" customHeight="1">
      <c r="A404" s="68"/>
      <c r="B404" s="68"/>
      <c r="C404" s="68"/>
      <c r="D404" s="68"/>
      <c r="E404" s="68"/>
      <c r="F404" s="68"/>
      <c r="G404" s="68"/>
      <c r="H404" s="68"/>
      <c r="I404" s="68"/>
      <c r="J404" s="68"/>
      <c r="K404" s="68"/>
      <c r="L404" s="68"/>
      <c r="M404" s="137"/>
      <c r="N404" s="137"/>
      <c r="O404" s="68"/>
      <c r="P404" s="68"/>
      <c r="Q404" s="68"/>
      <c r="R404" s="68"/>
      <c r="S404" s="68"/>
      <c r="T404" s="68"/>
      <c r="U404" s="68"/>
      <c r="V404" s="68"/>
      <c r="W404" s="68"/>
      <c r="X404" s="68"/>
      <c r="Y404" s="68"/>
      <c r="Z404" s="68"/>
    </row>
    <row r="405" spans="1:26" ht="14.25" customHeight="1">
      <c r="A405" s="68"/>
      <c r="B405" s="68"/>
      <c r="C405" s="68"/>
      <c r="D405" s="68"/>
      <c r="E405" s="68"/>
      <c r="F405" s="68"/>
      <c r="G405" s="68"/>
      <c r="H405" s="68"/>
      <c r="I405" s="68"/>
      <c r="J405" s="68"/>
      <c r="K405" s="68"/>
      <c r="L405" s="68"/>
      <c r="M405" s="137"/>
      <c r="N405" s="137"/>
      <c r="O405" s="68"/>
      <c r="P405" s="68"/>
      <c r="Q405" s="68"/>
      <c r="R405" s="68"/>
      <c r="S405" s="68"/>
      <c r="T405" s="68"/>
      <c r="U405" s="68"/>
      <c r="V405" s="68"/>
      <c r="W405" s="68"/>
      <c r="X405" s="68"/>
      <c r="Y405" s="68"/>
      <c r="Z405" s="68"/>
    </row>
    <row r="406" spans="1:26" ht="14.25" customHeight="1">
      <c r="A406" s="68"/>
      <c r="B406" s="68"/>
      <c r="C406" s="68"/>
      <c r="D406" s="68"/>
      <c r="E406" s="68"/>
      <c r="F406" s="68"/>
      <c r="G406" s="68"/>
      <c r="H406" s="68"/>
      <c r="I406" s="68"/>
      <c r="J406" s="68"/>
      <c r="K406" s="68"/>
      <c r="L406" s="68"/>
      <c r="M406" s="137"/>
      <c r="N406" s="137"/>
      <c r="O406" s="68"/>
      <c r="P406" s="68"/>
      <c r="Q406" s="68"/>
      <c r="R406" s="68"/>
      <c r="S406" s="68"/>
      <c r="T406" s="68"/>
      <c r="U406" s="68"/>
      <c r="V406" s="68"/>
      <c r="W406" s="68"/>
      <c r="X406" s="68"/>
      <c r="Y406" s="68"/>
      <c r="Z406" s="68"/>
    </row>
    <row r="407" spans="1:26" ht="14.25" customHeight="1">
      <c r="A407" s="68"/>
      <c r="B407" s="68"/>
      <c r="C407" s="68"/>
      <c r="D407" s="68"/>
      <c r="E407" s="68"/>
      <c r="F407" s="68"/>
      <c r="G407" s="68"/>
      <c r="H407" s="68"/>
      <c r="I407" s="68"/>
      <c r="J407" s="68"/>
      <c r="K407" s="68"/>
      <c r="L407" s="68"/>
      <c r="M407" s="137"/>
      <c r="N407" s="137"/>
      <c r="O407" s="68"/>
      <c r="P407" s="68"/>
      <c r="Q407" s="68"/>
      <c r="R407" s="68"/>
      <c r="S407" s="68"/>
      <c r="T407" s="68"/>
      <c r="U407" s="68"/>
      <c r="V407" s="68"/>
      <c r="W407" s="68"/>
      <c r="X407" s="68"/>
      <c r="Y407" s="68"/>
      <c r="Z407" s="68"/>
    </row>
    <row r="408" spans="1:26" ht="14.25" customHeight="1">
      <c r="A408" s="68"/>
      <c r="B408" s="68"/>
      <c r="C408" s="68"/>
      <c r="D408" s="68"/>
      <c r="E408" s="68"/>
      <c r="F408" s="68"/>
      <c r="G408" s="68"/>
      <c r="H408" s="68"/>
      <c r="I408" s="68"/>
      <c r="J408" s="68"/>
      <c r="K408" s="68"/>
      <c r="L408" s="68"/>
      <c r="M408" s="137"/>
      <c r="N408" s="137"/>
      <c r="O408" s="68"/>
      <c r="P408" s="68"/>
      <c r="Q408" s="68"/>
      <c r="R408" s="68"/>
      <c r="S408" s="68"/>
      <c r="T408" s="68"/>
      <c r="U408" s="68"/>
      <c r="V408" s="68"/>
      <c r="W408" s="68"/>
      <c r="X408" s="68"/>
      <c r="Y408" s="68"/>
      <c r="Z408" s="68"/>
    </row>
    <row r="409" spans="1:26" ht="14.25" customHeight="1">
      <c r="A409" s="68"/>
      <c r="B409" s="68"/>
      <c r="C409" s="68"/>
      <c r="D409" s="68"/>
      <c r="E409" s="68"/>
      <c r="F409" s="68"/>
      <c r="G409" s="68"/>
      <c r="H409" s="68"/>
      <c r="I409" s="68"/>
      <c r="J409" s="68"/>
      <c r="K409" s="68"/>
      <c r="L409" s="68"/>
      <c r="M409" s="137"/>
      <c r="N409" s="137"/>
      <c r="O409" s="68"/>
      <c r="P409" s="68"/>
      <c r="Q409" s="68"/>
      <c r="R409" s="68"/>
      <c r="S409" s="68"/>
      <c r="T409" s="68"/>
      <c r="U409" s="68"/>
      <c r="V409" s="68"/>
      <c r="W409" s="68"/>
      <c r="X409" s="68"/>
      <c r="Y409" s="68"/>
      <c r="Z409" s="68"/>
    </row>
    <row r="410" spans="1:26" ht="14.25" customHeight="1">
      <c r="A410" s="68"/>
      <c r="B410" s="68"/>
      <c r="C410" s="68"/>
      <c r="D410" s="68"/>
      <c r="E410" s="68"/>
      <c r="F410" s="68"/>
      <c r="G410" s="68"/>
      <c r="H410" s="68"/>
      <c r="I410" s="68"/>
      <c r="J410" s="68"/>
      <c r="K410" s="68"/>
      <c r="L410" s="68"/>
      <c r="M410" s="137"/>
      <c r="N410" s="137"/>
      <c r="O410" s="68"/>
      <c r="P410" s="68"/>
      <c r="Q410" s="68"/>
      <c r="R410" s="68"/>
      <c r="S410" s="68"/>
      <c r="T410" s="68"/>
      <c r="U410" s="68"/>
      <c r="V410" s="68"/>
      <c r="W410" s="68"/>
      <c r="X410" s="68"/>
      <c r="Y410" s="68"/>
      <c r="Z410" s="68"/>
    </row>
    <row r="411" spans="1:26" ht="14.25" customHeight="1">
      <c r="A411" s="68"/>
      <c r="B411" s="68"/>
      <c r="C411" s="68"/>
      <c r="D411" s="68"/>
      <c r="E411" s="68"/>
      <c r="F411" s="68"/>
      <c r="G411" s="68"/>
      <c r="H411" s="68"/>
      <c r="I411" s="68"/>
      <c r="J411" s="68"/>
      <c r="K411" s="68"/>
      <c r="L411" s="68"/>
      <c r="M411" s="137"/>
      <c r="N411" s="137"/>
      <c r="O411" s="68"/>
      <c r="P411" s="68"/>
      <c r="Q411" s="68"/>
      <c r="R411" s="68"/>
      <c r="S411" s="68"/>
      <c r="T411" s="68"/>
      <c r="U411" s="68"/>
      <c r="V411" s="68"/>
      <c r="W411" s="68"/>
      <c r="X411" s="68"/>
      <c r="Y411" s="68"/>
      <c r="Z411" s="68"/>
    </row>
    <row r="412" spans="1:26" ht="14.25" customHeight="1">
      <c r="A412" s="68"/>
      <c r="B412" s="68"/>
      <c r="C412" s="68"/>
      <c r="D412" s="68"/>
      <c r="E412" s="68"/>
      <c r="F412" s="68"/>
      <c r="G412" s="68"/>
      <c r="H412" s="68"/>
      <c r="I412" s="68"/>
      <c r="J412" s="68"/>
      <c r="K412" s="68"/>
      <c r="L412" s="68"/>
      <c r="M412" s="137"/>
      <c r="N412" s="137"/>
      <c r="O412" s="68"/>
      <c r="P412" s="68"/>
      <c r="Q412" s="68"/>
      <c r="R412" s="68"/>
      <c r="S412" s="68"/>
      <c r="T412" s="68"/>
      <c r="U412" s="68"/>
      <c r="V412" s="68"/>
      <c r="W412" s="68"/>
      <c r="X412" s="68"/>
      <c r="Y412" s="68"/>
      <c r="Z412" s="68"/>
    </row>
    <row r="413" spans="1:26" ht="14.25" customHeight="1">
      <c r="A413" s="68"/>
      <c r="B413" s="68"/>
      <c r="C413" s="68"/>
      <c r="D413" s="68"/>
      <c r="E413" s="68"/>
      <c r="F413" s="68"/>
      <c r="G413" s="68"/>
      <c r="H413" s="68"/>
      <c r="I413" s="68"/>
      <c r="J413" s="68"/>
      <c r="K413" s="68"/>
      <c r="L413" s="68"/>
      <c r="M413" s="137"/>
      <c r="N413" s="137"/>
      <c r="O413" s="68"/>
      <c r="P413" s="68"/>
      <c r="Q413" s="68"/>
      <c r="R413" s="68"/>
      <c r="S413" s="68"/>
      <c r="T413" s="68"/>
      <c r="U413" s="68"/>
      <c r="V413" s="68"/>
      <c r="W413" s="68"/>
      <c r="X413" s="68"/>
      <c r="Y413" s="68"/>
      <c r="Z413" s="68"/>
    </row>
    <row r="414" spans="1:26" ht="14.25" customHeight="1">
      <c r="A414" s="68"/>
      <c r="B414" s="68"/>
      <c r="C414" s="68"/>
      <c r="D414" s="68"/>
      <c r="E414" s="68"/>
      <c r="F414" s="68"/>
      <c r="G414" s="68"/>
      <c r="H414" s="68"/>
      <c r="I414" s="68"/>
      <c r="J414" s="68"/>
      <c r="K414" s="68"/>
      <c r="L414" s="68"/>
      <c r="M414" s="137"/>
      <c r="N414" s="137"/>
      <c r="O414" s="68"/>
      <c r="P414" s="68"/>
      <c r="Q414" s="68"/>
      <c r="R414" s="68"/>
      <c r="S414" s="68"/>
      <c r="T414" s="68"/>
      <c r="U414" s="68"/>
      <c r="V414" s="68"/>
      <c r="W414" s="68"/>
      <c r="X414" s="68"/>
      <c r="Y414" s="68"/>
      <c r="Z414" s="68"/>
    </row>
    <row r="415" spans="1:26" ht="14.25" customHeight="1">
      <c r="A415" s="68"/>
      <c r="B415" s="68"/>
      <c r="C415" s="68"/>
      <c r="D415" s="68"/>
      <c r="E415" s="68"/>
      <c r="F415" s="68"/>
      <c r="G415" s="68"/>
      <c r="H415" s="68"/>
      <c r="I415" s="68"/>
      <c r="J415" s="68"/>
      <c r="K415" s="68"/>
      <c r="L415" s="68"/>
      <c r="M415" s="137"/>
      <c r="N415" s="137"/>
      <c r="O415" s="68"/>
      <c r="P415" s="68"/>
      <c r="Q415" s="68"/>
      <c r="R415" s="68"/>
      <c r="S415" s="68"/>
      <c r="T415" s="68"/>
      <c r="U415" s="68"/>
      <c r="V415" s="68"/>
      <c r="W415" s="68"/>
      <c r="X415" s="68"/>
      <c r="Y415" s="68"/>
      <c r="Z415" s="68"/>
    </row>
    <row r="416" spans="1:26" ht="14.25" customHeight="1">
      <c r="A416" s="68"/>
      <c r="B416" s="68"/>
      <c r="C416" s="68"/>
      <c r="D416" s="68"/>
      <c r="E416" s="68"/>
      <c r="F416" s="68"/>
      <c r="G416" s="68"/>
      <c r="H416" s="68"/>
      <c r="I416" s="68"/>
      <c r="J416" s="68"/>
      <c r="K416" s="68"/>
      <c r="L416" s="68"/>
      <c r="M416" s="137"/>
      <c r="N416" s="137"/>
      <c r="O416" s="68"/>
      <c r="P416" s="68"/>
      <c r="Q416" s="68"/>
      <c r="R416" s="68"/>
      <c r="S416" s="68"/>
      <c r="T416" s="68"/>
      <c r="U416" s="68"/>
      <c r="V416" s="68"/>
      <c r="W416" s="68"/>
      <c r="X416" s="68"/>
      <c r="Y416" s="68"/>
      <c r="Z416" s="68"/>
    </row>
    <row r="417" spans="1:26" ht="14.25" customHeight="1">
      <c r="A417" s="68"/>
      <c r="B417" s="68"/>
      <c r="C417" s="68"/>
      <c r="D417" s="68"/>
      <c r="E417" s="68"/>
      <c r="F417" s="68"/>
      <c r="G417" s="68"/>
      <c r="H417" s="68"/>
      <c r="I417" s="68"/>
      <c r="J417" s="68"/>
      <c r="K417" s="68"/>
      <c r="L417" s="68"/>
      <c r="M417" s="137"/>
      <c r="N417" s="137"/>
      <c r="O417" s="68"/>
      <c r="P417" s="68"/>
      <c r="Q417" s="68"/>
      <c r="R417" s="68"/>
      <c r="S417" s="68"/>
      <c r="T417" s="68"/>
      <c r="U417" s="68"/>
      <c r="V417" s="68"/>
      <c r="W417" s="68"/>
      <c r="X417" s="68"/>
      <c r="Y417" s="68"/>
      <c r="Z417" s="68"/>
    </row>
    <row r="418" spans="1:26" ht="14.25" customHeight="1">
      <c r="A418" s="68"/>
      <c r="B418" s="68"/>
      <c r="C418" s="68"/>
      <c r="D418" s="68"/>
      <c r="E418" s="68"/>
      <c r="F418" s="68"/>
      <c r="G418" s="68"/>
      <c r="H418" s="68"/>
      <c r="I418" s="68"/>
      <c r="J418" s="68"/>
      <c r="K418" s="68"/>
      <c r="L418" s="68"/>
      <c r="M418" s="137"/>
      <c r="N418" s="137"/>
      <c r="O418" s="68"/>
      <c r="P418" s="68"/>
      <c r="Q418" s="68"/>
      <c r="R418" s="68"/>
      <c r="S418" s="68"/>
      <c r="T418" s="68"/>
      <c r="U418" s="68"/>
      <c r="V418" s="68"/>
      <c r="W418" s="68"/>
      <c r="X418" s="68"/>
      <c r="Y418" s="68"/>
      <c r="Z418" s="68"/>
    </row>
    <row r="419" spans="1:26" ht="14.25" customHeight="1">
      <c r="A419" s="68"/>
      <c r="B419" s="68"/>
      <c r="C419" s="68"/>
      <c r="D419" s="68"/>
      <c r="E419" s="68"/>
      <c r="F419" s="68"/>
      <c r="G419" s="68"/>
      <c r="H419" s="68"/>
      <c r="I419" s="68"/>
      <c r="J419" s="68"/>
      <c r="K419" s="68"/>
      <c r="L419" s="68"/>
      <c r="M419" s="137"/>
      <c r="N419" s="137"/>
      <c r="O419" s="68"/>
      <c r="P419" s="68"/>
      <c r="Q419" s="68"/>
      <c r="R419" s="68"/>
      <c r="S419" s="68"/>
      <c r="T419" s="68"/>
      <c r="U419" s="68"/>
      <c r="V419" s="68"/>
      <c r="W419" s="68"/>
      <c r="X419" s="68"/>
      <c r="Y419" s="68"/>
      <c r="Z419" s="68"/>
    </row>
    <row r="420" spans="1:26" ht="14.25" customHeight="1">
      <c r="A420" s="68"/>
      <c r="B420" s="68"/>
      <c r="C420" s="68"/>
      <c r="D420" s="68"/>
      <c r="E420" s="68"/>
      <c r="F420" s="68"/>
      <c r="G420" s="68"/>
      <c r="H420" s="68"/>
      <c r="I420" s="68"/>
      <c r="J420" s="68"/>
      <c r="K420" s="68"/>
      <c r="L420" s="68"/>
      <c r="M420" s="137"/>
      <c r="N420" s="137"/>
      <c r="O420" s="68"/>
      <c r="P420" s="68"/>
      <c r="Q420" s="68"/>
      <c r="R420" s="68"/>
      <c r="S420" s="68"/>
      <c r="T420" s="68"/>
      <c r="U420" s="68"/>
      <c r="V420" s="68"/>
      <c r="W420" s="68"/>
      <c r="X420" s="68"/>
      <c r="Y420" s="68"/>
      <c r="Z420" s="68"/>
    </row>
    <row r="421" spans="1:26" ht="14.25" customHeight="1">
      <c r="A421" s="68"/>
      <c r="B421" s="68"/>
      <c r="C421" s="68"/>
      <c r="D421" s="68"/>
      <c r="E421" s="68"/>
      <c r="F421" s="68"/>
      <c r="G421" s="68"/>
      <c r="H421" s="68"/>
      <c r="I421" s="68"/>
      <c r="J421" s="68"/>
      <c r="K421" s="68"/>
      <c r="L421" s="68"/>
      <c r="M421" s="137"/>
      <c r="N421" s="137"/>
      <c r="O421" s="68"/>
      <c r="P421" s="68"/>
      <c r="Q421" s="68"/>
      <c r="R421" s="68"/>
      <c r="S421" s="68"/>
      <c r="T421" s="68"/>
      <c r="U421" s="68"/>
      <c r="V421" s="68"/>
      <c r="W421" s="68"/>
      <c r="X421" s="68"/>
      <c r="Y421" s="68"/>
      <c r="Z421" s="68"/>
    </row>
    <row r="422" spans="1:26" ht="14.25" customHeight="1">
      <c r="A422" s="68"/>
      <c r="B422" s="68"/>
      <c r="C422" s="68"/>
      <c r="D422" s="68"/>
      <c r="E422" s="68"/>
      <c r="F422" s="68"/>
      <c r="G422" s="68"/>
      <c r="H422" s="68"/>
      <c r="I422" s="68"/>
      <c r="J422" s="68"/>
      <c r="K422" s="68"/>
      <c r="L422" s="68"/>
      <c r="M422" s="137"/>
      <c r="N422" s="137"/>
      <c r="O422" s="68"/>
      <c r="P422" s="68"/>
      <c r="Q422" s="68"/>
      <c r="R422" s="68"/>
      <c r="S422" s="68"/>
      <c r="T422" s="68"/>
      <c r="U422" s="68"/>
      <c r="V422" s="68"/>
      <c r="W422" s="68"/>
      <c r="X422" s="68"/>
      <c r="Y422" s="68"/>
      <c r="Z422" s="68"/>
    </row>
    <row r="423" spans="1:26" ht="14.25" customHeight="1">
      <c r="A423" s="68"/>
      <c r="B423" s="68"/>
      <c r="C423" s="68"/>
      <c r="D423" s="68"/>
      <c r="E423" s="68"/>
      <c r="F423" s="68"/>
      <c r="G423" s="68"/>
      <c r="H423" s="68"/>
      <c r="I423" s="68"/>
      <c r="J423" s="68"/>
      <c r="K423" s="68"/>
      <c r="L423" s="68"/>
      <c r="M423" s="137"/>
      <c r="N423" s="137"/>
      <c r="O423" s="68"/>
      <c r="P423" s="68"/>
      <c r="Q423" s="68"/>
      <c r="R423" s="68"/>
      <c r="S423" s="68"/>
      <c r="T423" s="68"/>
      <c r="U423" s="68"/>
      <c r="V423" s="68"/>
      <c r="W423" s="68"/>
      <c r="X423" s="68"/>
      <c r="Y423" s="68"/>
      <c r="Z423" s="68"/>
    </row>
    <row r="424" spans="1:26" ht="14.25" customHeight="1">
      <c r="A424" s="68"/>
      <c r="B424" s="68"/>
      <c r="C424" s="68"/>
      <c r="D424" s="68"/>
      <c r="E424" s="68"/>
      <c r="F424" s="68"/>
      <c r="G424" s="68"/>
      <c r="H424" s="68"/>
      <c r="I424" s="68"/>
      <c r="J424" s="68"/>
      <c r="K424" s="68"/>
      <c r="L424" s="68"/>
      <c r="M424" s="137"/>
      <c r="N424" s="137"/>
      <c r="O424" s="68"/>
      <c r="P424" s="68"/>
      <c r="Q424" s="68"/>
      <c r="R424" s="68"/>
      <c r="S424" s="68"/>
      <c r="T424" s="68"/>
      <c r="U424" s="68"/>
      <c r="V424" s="68"/>
      <c r="W424" s="68"/>
      <c r="X424" s="68"/>
      <c r="Y424" s="68"/>
      <c r="Z424" s="68"/>
    </row>
    <row r="425" spans="1:26" ht="14.25" customHeight="1">
      <c r="A425" s="68"/>
      <c r="B425" s="68"/>
      <c r="C425" s="68"/>
      <c r="D425" s="68"/>
      <c r="E425" s="68"/>
      <c r="F425" s="68"/>
      <c r="G425" s="68"/>
      <c r="H425" s="68"/>
      <c r="I425" s="68"/>
      <c r="J425" s="68"/>
      <c r="K425" s="68"/>
      <c r="L425" s="68"/>
      <c r="M425" s="137"/>
      <c r="N425" s="137"/>
      <c r="O425" s="68"/>
      <c r="P425" s="68"/>
      <c r="Q425" s="68"/>
      <c r="R425" s="68"/>
      <c r="S425" s="68"/>
      <c r="T425" s="68"/>
      <c r="U425" s="68"/>
      <c r="V425" s="68"/>
      <c r="W425" s="68"/>
      <c r="X425" s="68"/>
      <c r="Y425" s="68"/>
      <c r="Z425" s="68"/>
    </row>
    <row r="426" spans="1:26" ht="14.25" customHeight="1">
      <c r="A426" s="68"/>
      <c r="B426" s="68"/>
      <c r="C426" s="68"/>
      <c r="D426" s="68"/>
      <c r="E426" s="68"/>
      <c r="F426" s="68"/>
      <c r="G426" s="68"/>
      <c r="H426" s="68"/>
      <c r="I426" s="68"/>
      <c r="J426" s="68"/>
      <c r="K426" s="68"/>
      <c r="L426" s="68"/>
      <c r="M426" s="137"/>
      <c r="N426" s="137"/>
      <c r="O426" s="68"/>
      <c r="P426" s="68"/>
      <c r="Q426" s="68"/>
      <c r="R426" s="68"/>
      <c r="S426" s="68"/>
      <c r="T426" s="68"/>
      <c r="U426" s="68"/>
      <c r="V426" s="68"/>
      <c r="W426" s="68"/>
      <c r="X426" s="68"/>
      <c r="Y426" s="68"/>
      <c r="Z426" s="68"/>
    </row>
    <row r="427" spans="1:26" ht="14.25" customHeight="1">
      <c r="A427" s="68"/>
      <c r="B427" s="68"/>
      <c r="C427" s="68"/>
      <c r="D427" s="68"/>
      <c r="E427" s="68"/>
      <c r="F427" s="68"/>
      <c r="G427" s="68"/>
      <c r="H427" s="68"/>
      <c r="I427" s="68"/>
      <c r="J427" s="68"/>
      <c r="K427" s="68"/>
      <c r="L427" s="68"/>
      <c r="M427" s="137"/>
      <c r="N427" s="137"/>
      <c r="O427" s="68"/>
      <c r="P427" s="68"/>
      <c r="Q427" s="68"/>
      <c r="R427" s="68"/>
      <c r="S427" s="68"/>
      <c r="T427" s="68"/>
      <c r="U427" s="68"/>
      <c r="V427" s="68"/>
      <c r="W427" s="68"/>
      <c r="X427" s="68"/>
      <c r="Y427" s="68"/>
      <c r="Z427" s="68"/>
    </row>
    <row r="428" spans="1:26" ht="14.25" customHeight="1">
      <c r="A428" s="68"/>
      <c r="B428" s="68"/>
      <c r="C428" s="68"/>
      <c r="D428" s="68"/>
      <c r="E428" s="68"/>
      <c r="F428" s="68"/>
      <c r="G428" s="68"/>
      <c r="H428" s="68"/>
      <c r="I428" s="68"/>
      <c r="J428" s="68"/>
      <c r="K428" s="68"/>
      <c r="L428" s="68"/>
      <c r="M428" s="137"/>
      <c r="N428" s="137"/>
      <c r="O428" s="68"/>
      <c r="P428" s="68"/>
      <c r="Q428" s="68"/>
      <c r="R428" s="68"/>
      <c r="S428" s="68"/>
      <c r="T428" s="68"/>
      <c r="U428" s="68"/>
      <c r="V428" s="68"/>
      <c r="W428" s="68"/>
      <c r="X428" s="68"/>
      <c r="Y428" s="68"/>
      <c r="Z428" s="68"/>
    </row>
    <row r="429" spans="1:26" ht="14.25" customHeight="1">
      <c r="A429" s="68"/>
      <c r="B429" s="68"/>
      <c r="C429" s="68"/>
      <c r="D429" s="68"/>
      <c r="E429" s="68"/>
      <c r="F429" s="68"/>
      <c r="G429" s="68"/>
      <c r="H429" s="68"/>
      <c r="I429" s="68"/>
      <c r="J429" s="68"/>
      <c r="K429" s="68"/>
      <c r="L429" s="68"/>
      <c r="M429" s="137"/>
      <c r="N429" s="137"/>
      <c r="O429" s="68"/>
      <c r="P429" s="68"/>
      <c r="Q429" s="68"/>
      <c r="R429" s="68"/>
      <c r="S429" s="68"/>
      <c r="T429" s="68"/>
      <c r="U429" s="68"/>
      <c r="V429" s="68"/>
      <c r="W429" s="68"/>
      <c r="X429" s="68"/>
      <c r="Y429" s="68"/>
      <c r="Z429" s="68"/>
    </row>
    <row r="430" spans="1:26" ht="14.25" customHeight="1">
      <c r="A430" s="68"/>
      <c r="B430" s="68"/>
      <c r="C430" s="68"/>
      <c r="D430" s="68"/>
      <c r="E430" s="68"/>
      <c r="F430" s="68"/>
      <c r="G430" s="68"/>
      <c r="H430" s="68"/>
      <c r="I430" s="68"/>
      <c r="J430" s="68"/>
      <c r="K430" s="68"/>
      <c r="L430" s="68"/>
      <c r="M430" s="137"/>
      <c r="N430" s="137"/>
      <c r="O430" s="68"/>
      <c r="P430" s="68"/>
      <c r="Q430" s="68"/>
      <c r="R430" s="68"/>
      <c r="S430" s="68"/>
      <c r="T430" s="68"/>
      <c r="U430" s="68"/>
      <c r="V430" s="68"/>
      <c r="W430" s="68"/>
      <c r="X430" s="68"/>
      <c r="Y430" s="68"/>
      <c r="Z430" s="68"/>
    </row>
    <row r="431" spans="1:26" ht="14.25" customHeight="1">
      <c r="A431" s="68"/>
      <c r="B431" s="68"/>
      <c r="C431" s="68"/>
      <c r="D431" s="68"/>
      <c r="E431" s="68"/>
      <c r="F431" s="68"/>
      <c r="G431" s="68"/>
      <c r="H431" s="68"/>
      <c r="I431" s="68"/>
      <c r="J431" s="68"/>
      <c r="K431" s="68"/>
      <c r="L431" s="68"/>
      <c r="M431" s="137"/>
      <c r="N431" s="137"/>
      <c r="O431" s="68"/>
      <c r="P431" s="68"/>
      <c r="Q431" s="68"/>
      <c r="R431" s="68"/>
      <c r="S431" s="68"/>
      <c r="T431" s="68"/>
      <c r="U431" s="68"/>
      <c r="V431" s="68"/>
      <c r="W431" s="68"/>
      <c r="X431" s="68"/>
      <c r="Y431" s="68"/>
      <c r="Z431" s="68"/>
    </row>
    <row r="432" spans="1:26" ht="14.25" customHeight="1">
      <c r="A432" s="68"/>
      <c r="B432" s="68"/>
      <c r="C432" s="68"/>
      <c r="D432" s="68"/>
      <c r="E432" s="68"/>
      <c r="F432" s="68"/>
      <c r="G432" s="68"/>
      <c r="H432" s="68"/>
      <c r="I432" s="68"/>
      <c r="J432" s="68"/>
      <c r="K432" s="68"/>
      <c r="L432" s="68"/>
      <c r="M432" s="137"/>
      <c r="N432" s="137"/>
      <c r="O432" s="68"/>
      <c r="P432" s="68"/>
      <c r="Q432" s="68"/>
      <c r="R432" s="68"/>
      <c r="S432" s="68"/>
      <c r="T432" s="68"/>
      <c r="U432" s="68"/>
      <c r="V432" s="68"/>
      <c r="W432" s="68"/>
      <c r="X432" s="68"/>
      <c r="Y432" s="68"/>
      <c r="Z432" s="68"/>
    </row>
    <row r="433" spans="1:26" ht="14.25" customHeight="1">
      <c r="A433" s="68"/>
      <c r="B433" s="68"/>
      <c r="C433" s="68"/>
      <c r="D433" s="68"/>
      <c r="E433" s="68"/>
      <c r="F433" s="68"/>
      <c r="G433" s="68"/>
      <c r="H433" s="68"/>
      <c r="I433" s="68"/>
      <c r="J433" s="68"/>
      <c r="K433" s="68"/>
      <c r="L433" s="68"/>
      <c r="M433" s="137"/>
      <c r="N433" s="137"/>
      <c r="O433" s="68"/>
      <c r="P433" s="68"/>
      <c r="Q433" s="68"/>
      <c r="R433" s="68"/>
      <c r="S433" s="68"/>
      <c r="T433" s="68"/>
      <c r="U433" s="68"/>
      <c r="V433" s="68"/>
      <c r="W433" s="68"/>
      <c r="X433" s="68"/>
      <c r="Y433" s="68"/>
      <c r="Z433" s="68"/>
    </row>
    <row r="434" spans="1:26" ht="14.25" customHeight="1">
      <c r="A434" s="68"/>
      <c r="B434" s="68"/>
      <c r="C434" s="68"/>
      <c r="D434" s="68"/>
      <c r="E434" s="68"/>
      <c r="F434" s="68"/>
      <c r="G434" s="68"/>
      <c r="H434" s="68"/>
      <c r="I434" s="68"/>
      <c r="J434" s="68"/>
      <c r="K434" s="68"/>
      <c r="L434" s="68"/>
      <c r="M434" s="137"/>
      <c r="N434" s="137"/>
      <c r="O434" s="68"/>
      <c r="P434" s="68"/>
      <c r="Q434" s="68"/>
      <c r="R434" s="68"/>
      <c r="S434" s="68"/>
      <c r="T434" s="68"/>
      <c r="U434" s="68"/>
      <c r="V434" s="68"/>
      <c r="W434" s="68"/>
      <c r="X434" s="68"/>
      <c r="Y434" s="68"/>
      <c r="Z434" s="68"/>
    </row>
    <row r="435" spans="1:26" ht="14.25" customHeight="1">
      <c r="A435" s="68"/>
      <c r="B435" s="68"/>
      <c r="C435" s="68"/>
      <c r="D435" s="68"/>
      <c r="E435" s="68"/>
      <c r="F435" s="68"/>
      <c r="G435" s="68"/>
      <c r="H435" s="68"/>
      <c r="I435" s="68"/>
      <c r="J435" s="68"/>
      <c r="K435" s="68"/>
      <c r="L435" s="68"/>
      <c r="M435" s="137"/>
      <c r="N435" s="137"/>
      <c r="O435" s="68"/>
      <c r="P435" s="68"/>
      <c r="Q435" s="68"/>
      <c r="R435" s="68"/>
      <c r="S435" s="68"/>
      <c r="T435" s="68"/>
      <c r="U435" s="68"/>
      <c r="V435" s="68"/>
      <c r="W435" s="68"/>
      <c r="X435" s="68"/>
      <c r="Y435" s="68"/>
      <c r="Z435" s="68"/>
    </row>
    <row r="436" spans="1:26" ht="14.25" customHeight="1">
      <c r="A436" s="68"/>
      <c r="B436" s="68"/>
      <c r="C436" s="68"/>
      <c r="D436" s="68"/>
      <c r="E436" s="68"/>
      <c r="F436" s="68"/>
      <c r="G436" s="68"/>
      <c r="H436" s="68"/>
      <c r="I436" s="68"/>
      <c r="J436" s="68"/>
      <c r="K436" s="68"/>
      <c r="L436" s="68"/>
      <c r="M436" s="137"/>
      <c r="N436" s="137"/>
      <c r="O436" s="68"/>
      <c r="P436" s="68"/>
      <c r="Q436" s="68"/>
      <c r="R436" s="68"/>
      <c r="S436" s="68"/>
      <c r="T436" s="68"/>
      <c r="U436" s="68"/>
      <c r="V436" s="68"/>
      <c r="W436" s="68"/>
      <c r="X436" s="68"/>
      <c r="Y436" s="68"/>
      <c r="Z436" s="68"/>
    </row>
    <row r="437" spans="1:26" ht="14.25" customHeight="1">
      <c r="A437" s="68"/>
      <c r="B437" s="68"/>
      <c r="C437" s="68"/>
      <c r="D437" s="68"/>
      <c r="E437" s="68"/>
      <c r="F437" s="68"/>
      <c r="G437" s="68"/>
      <c r="H437" s="68"/>
      <c r="I437" s="68"/>
      <c r="J437" s="68"/>
      <c r="K437" s="68"/>
      <c r="L437" s="68"/>
      <c r="M437" s="137"/>
      <c r="N437" s="137"/>
      <c r="O437" s="68"/>
      <c r="P437" s="68"/>
      <c r="Q437" s="68"/>
      <c r="R437" s="68"/>
      <c r="S437" s="68"/>
      <c r="T437" s="68"/>
      <c r="U437" s="68"/>
      <c r="V437" s="68"/>
      <c r="W437" s="68"/>
      <c r="X437" s="68"/>
      <c r="Y437" s="68"/>
      <c r="Z437" s="68"/>
    </row>
    <row r="438" spans="1:26" ht="14.25" customHeight="1">
      <c r="A438" s="68"/>
      <c r="B438" s="68"/>
      <c r="C438" s="68"/>
      <c r="D438" s="68"/>
      <c r="E438" s="68"/>
      <c r="F438" s="68"/>
      <c r="G438" s="68"/>
      <c r="H438" s="68"/>
      <c r="I438" s="68"/>
      <c r="J438" s="68"/>
      <c r="K438" s="68"/>
      <c r="L438" s="68"/>
      <c r="M438" s="137"/>
      <c r="N438" s="137"/>
      <c r="O438" s="68"/>
      <c r="P438" s="68"/>
      <c r="Q438" s="68"/>
      <c r="R438" s="68"/>
      <c r="S438" s="68"/>
      <c r="T438" s="68"/>
      <c r="U438" s="68"/>
      <c r="V438" s="68"/>
      <c r="W438" s="68"/>
      <c r="X438" s="68"/>
      <c r="Y438" s="68"/>
      <c r="Z438" s="68"/>
    </row>
    <row r="439" spans="1:26" ht="14.25" customHeight="1">
      <c r="A439" s="68"/>
      <c r="B439" s="68"/>
      <c r="C439" s="68"/>
      <c r="D439" s="68"/>
      <c r="E439" s="68"/>
      <c r="F439" s="68"/>
      <c r="G439" s="68"/>
      <c r="H439" s="68"/>
      <c r="I439" s="68"/>
      <c r="J439" s="68"/>
      <c r="K439" s="68"/>
      <c r="L439" s="68"/>
      <c r="M439" s="137"/>
      <c r="N439" s="137"/>
      <c r="O439" s="68"/>
      <c r="P439" s="68"/>
      <c r="Q439" s="68"/>
      <c r="R439" s="68"/>
      <c r="S439" s="68"/>
      <c r="T439" s="68"/>
      <c r="U439" s="68"/>
      <c r="V439" s="68"/>
      <c r="W439" s="68"/>
      <c r="X439" s="68"/>
      <c r="Y439" s="68"/>
      <c r="Z439" s="68"/>
    </row>
    <row r="440" spans="1:26" ht="14.25" customHeight="1">
      <c r="A440" s="68"/>
      <c r="B440" s="68"/>
      <c r="C440" s="68"/>
      <c r="D440" s="68"/>
      <c r="E440" s="68"/>
      <c r="F440" s="68"/>
      <c r="G440" s="68"/>
      <c r="H440" s="68"/>
      <c r="I440" s="68"/>
      <c r="J440" s="68"/>
      <c r="K440" s="68"/>
      <c r="L440" s="68"/>
      <c r="M440" s="137"/>
      <c r="N440" s="137"/>
      <c r="O440" s="68"/>
      <c r="P440" s="68"/>
      <c r="Q440" s="68"/>
      <c r="R440" s="68"/>
      <c r="S440" s="68"/>
      <c r="T440" s="68"/>
      <c r="U440" s="68"/>
      <c r="V440" s="68"/>
      <c r="W440" s="68"/>
      <c r="X440" s="68"/>
      <c r="Y440" s="68"/>
      <c r="Z440" s="68"/>
    </row>
    <row r="441" spans="1:26" ht="14.25" customHeight="1">
      <c r="A441" s="68"/>
      <c r="B441" s="68"/>
      <c r="C441" s="68"/>
      <c r="D441" s="68"/>
      <c r="E441" s="68"/>
      <c r="F441" s="68"/>
      <c r="G441" s="68"/>
      <c r="H441" s="68"/>
      <c r="I441" s="68"/>
      <c r="J441" s="68"/>
      <c r="K441" s="68"/>
      <c r="L441" s="68"/>
      <c r="M441" s="137"/>
      <c r="N441" s="137"/>
      <c r="O441" s="68"/>
      <c r="P441" s="68"/>
      <c r="Q441" s="68"/>
      <c r="R441" s="68"/>
      <c r="S441" s="68"/>
      <c r="T441" s="68"/>
      <c r="U441" s="68"/>
      <c r="V441" s="68"/>
      <c r="W441" s="68"/>
      <c r="X441" s="68"/>
      <c r="Y441" s="68"/>
      <c r="Z441" s="68"/>
    </row>
    <row r="442" spans="1:26" ht="14.25" customHeight="1">
      <c r="A442" s="68"/>
      <c r="B442" s="68"/>
      <c r="C442" s="68"/>
      <c r="D442" s="68"/>
      <c r="E442" s="68"/>
      <c r="F442" s="68"/>
      <c r="G442" s="68"/>
      <c r="H442" s="68"/>
      <c r="I442" s="68"/>
      <c r="J442" s="68"/>
      <c r="K442" s="68"/>
      <c r="L442" s="68"/>
      <c r="M442" s="137"/>
      <c r="N442" s="137"/>
      <c r="O442" s="68"/>
      <c r="P442" s="68"/>
      <c r="Q442" s="68"/>
      <c r="R442" s="68"/>
      <c r="S442" s="68"/>
      <c r="T442" s="68"/>
      <c r="U442" s="68"/>
      <c r="V442" s="68"/>
      <c r="W442" s="68"/>
      <c r="X442" s="68"/>
      <c r="Y442" s="68"/>
      <c r="Z442" s="68"/>
    </row>
    <row r="443" spans="1:26" ht="14.25" customHeight="1">
      <c r="A443" s="68"/>
      <c r="B443" s="68"/>
      <c r="C443" s="68"/>
      <c r="D443" s="68"/>
      <c r="E443" s="68"/>
      <c r="F443" s="68"/>
      <c r="G443" s="68"/>
      <c r="H443" s="68"/>
      <c r="I443" s="68"/>
      <c r="J443" s="68"/>
      <c r="K443" s="68"/>
      <c r="L443" s="68"/>
      <c r="M443" s="137"/>
      <c r="N443" s="137"/>
      <c r="O443" s="68"/>
      <c r="P443" s="68"/>
      <c r="Q443" s="68"/>
      <c r="R443" s="68"/>
      <c r="S443" s="68"/>
      <c r="T443" s="68"/>
      <c r="U443" s="68"/>
      <c r="V443" s="68"/>
      <c r="W443" s="68"/>
      <c r="X443" s="68"/>
      <c r="Y443" s="68"/>
      <c r="Z443" s="68"/>
    </row>
    <row r="444" spans="1:26" ht="14.25" customHeight="1">
      <c r="A444" s="68"/>
      <c r="B444" s="68"/>
      <c r="C444" s="68"/>
      <c r="D444" s="68"/>
      <c r="E444" s="68"/>
      <c r="F444" s="68"/>
      <c r="G444" s="68"/>
      <c r="H444" s="68"/>
      <c r="I444" s="68"/>
      <c r="J444" s="68"/>
      <c r="K444" s="68"/>
      <c r="L444" s="68"/>
      <c r="M444" s="137"/>
      <c r="N444" s="137"/>
      <c r="O444" s="68"/>
      <c r="P444" s="68"/>
      <c r="Q444" s="68"/>
      <c r="R444" s="68"/>
      <c r="S444" s="68"/>
      <c r="T444" s="68"/>
      <c r="U444" s="68"/>
      <c r="V444" s="68"/>
      <c r="W444" s="68"/>
      <c r="X444" s="68"/>
      <c r="Y444" s="68"/>
      <c r="Z444" s="68"/>
    </row>
    <row r="445" spans="1:26" ht="14.25" customHeight="1">
      <c r="A445" s="68"/>
      <c r="B445" s="68"/>
      <c r="C445" s="68"/>
      <c r="D445" s="68"/>
      <c r="E445" s="68"/>
      <c r="F445" s="68"/>
      <c r="G445" s="68"/>
      <c r="H445" s="68"/>
      <c r="I445" s="68"/>
      <c r="J445" s="68"/>
      <c r="K445" s="68"/>
      <c r="L445" s="68"/>
      <c r="M445" s="137"/>
      <c r="N445" s="137"/>
      <c r="O445" s="68"/>
      <c r="P445" s="68"/>
      <c r="Q445" s="68"/>
      <c r="R445" s="68"/>
      <c r="S445" s="68"/>
      <c r="T445" s="68"/>
      <c r="U445" s="68"/>
      <c r="V445" s="68"/>
      <c r="W445" s="68"/>
      <c r="X445" s="68"/>
      <c r="Y445" s="68"/>
      <c r="Z445" s="68"/>
    </row>
    <row r="446" spans="1:26" ht="14.25" customHeight="1">
      <c r="A446" s="68"/>
      <c r="B446" s="68"/>
      <c r="C446" s="68"/>
      <c r="D446" s="68"/>
      <c r="E446" s="68"/>
      <c r="F446" s="68"/>
      <c r="G446" s="68"/>
      <c r="H446" s="68"/>
      <c r="I446" s="68"/>
      <c r="J446" s="68"/>
      <c r="K446" s="68"/>
      <c r="L446" s="68"/>
      <c r="M446" s="137"/>
      <c r="N446" s="137"/>
      <c r="O446" s="68"/>
      <c r="P446" s="68"/>
      <c r="Q446" s="68"/>
      <c r="R446" s="68"/>
      <c r="S446" s="68"/>
      <c r="T446" s="68"/>
      <c r="U446" s="68"/>
      <c r="V446" s="68"/>
      <c r="W446" s="68"/>
      <c r="X446" s="68"/>
      <c r="Y446" s="68"/>
      <c r="Z446" s="68"/>
    </row>
    <row r="447" spans="1:26" ht="14.25" customHeight="1">
      <c r="A447" s="68"/>
      <c r="B447" s="68"/>
      <c r="C447" s="68"/>
      <c r="D447" s="68"/>
      <c r="E447" s="68"/>
      <c r="F447" s="68"/>
      <c r="G447" s="68"/>
      <c r="H447" s="68"/>
      <c r="I447" s="68"/>
      <c r="J447" s="68"/>
      <c r="K447" s="68"/>
      <c r="L447" s="68"/>
      <c r="M447" s="137"/>
      <c r="N447" s="137"/>
      <c r="O447" s="68"/>
      <c r="P447" s="68"/>
      <c r="Q447" s="68"/>
      <c r="R447" s="68"/>
      <c r="S447" s="68"/>
      <c r="T447" s="68"/>
      <c r="U447" s="68"/>
      <c r="V447" s="68"/>
      <c r="W447" s="68"/>
      <c r="X447" s="68"/>
      <c r="Y447" s="68"/>
      <c r="Z447" s="68"/>
    </row>
    <row r="448" spans="1:26" ht="14.25" customHeight="1">
      <c r="A448" s="68"/>
      <c r="B448" s="68"/>
      <c r="C448" s="68"/>
      <c r="D448" s="68"/>
      <c r="E448" s="68"/>
      <c r="F448" s="68"/>
      <c r="G448" s="68"/>
      <c r="H448" s="68"/>
      <c r="I448" s="68"/>
      <c r="J448" s="68"/>
      <c r="K448" s="68"/>
      <c r="L448" s="68"/>
      <c r="M448" s="137"/>
      <c r="N448" s="137"/>
      <c r="O448" s="68"/>
      <c r="P448" s="68"/>
      <c r="Q448" s="68"/>
      <c r="R448" s="68"/>
      <c r="S448" s="68"/>
      <c r="T448" s="68"/>
      <c r="U448" s="68"/>
      <c r="V448" s="68"/>
      <c r="W448" s="68"/>
      <c r="X448" s="68"/>
      <c r="Y448" s="68"/>
      <c r="Z448" s="68"/>
    </row>
    <row r="449" spans="1:26" ht="14.25" customHeight="1">
      <c r="A449" s="68"/>
      <c r="B449" s="68"/>
      <c r="C449" s="68"/>
      <c r="D449" s="68"/>
      <c r="E449" s="68"/>
      <c r="F449" s="68"/>
      <c r="G449" s="68"/>
      <c r="H449" s="68"/>
      <c r="I449" s="68"/>
      <c r="J449" s="68"/>
      <c r="K449" s="68"/>
      <c r="L449" s="68"/>
      <c r="M449" s="137"/>
      <c r="N449" s="137"/>
      <c r="O449" s="68"/>
      <c r="P449" s="68"/>
      <c r="Q449" s="68"/>
      <c r="R449" s="68"/>
      <c r="S449" s="68"/>
      <c r="T449" s="68"/>
      <c r="U449" s="68"/>
      <c r="V449" s="68"/>
      <c r="W449" s="68"/>
      <c r="X449" s="68"/>
      <c r="Y449" s="68"/>
      <c r="Z449" s="68"/>
    </row>
    <row r="450" spans="1:26" ht="14.25" customHeight="1">
      <c r="A450" s="68"/>
      <c r="B450" s="68"/>
      <c r="C450" s="68"/>
      <c r="D450" s="68"/>
      <c r="E450" s="68"/>
      <c r="F450" s="68"/>
      <c r="G450" s="68"/>
      <c r="H450" s="68"/>
      <c r="I450" s="68"/>
      <c r="J450" s="68"/>
      <c r="K450" s="68"/>
      <c r="L450" s="68"/>
      <c r="M450" s="137"/>
      <c r="N450" s="137"/>
      <c r="O450" s="68"/>
      <c r="P450" s="68"/>
      <c r="Q450" s="68"/>
      <c r="R450" s="68"/>
      <c r="S450" s="68"/>
      <c r="T450" s="68"/>
      <c r="U450" s="68"/>
      <c r="V450" s="68"/>
      <c r="W450" s="68"/>
      <c r="X450" s="68"/>
      <c r="Y450" s="68"/>
      <c r="Z450" s="68"/>
    </row>
    <row r="451" spans="1:26" ht="14.25" customHeight="1">
      <c r="A451" s="68"/>
      <c r="B451" s="68"/>
      <c r="C451" s="68"/>
      <c r="D451" s="68"/>
      <c r="E451" s="68"/>
      <c r="F451" s="68"/>
      <c r="G451" s="68"/>
      <c r="H451" s="68"/>
      <c r="I451" s="68"/>
      <c r="J451" s="68"/>
      <c r="K451" s="68"/>
      <c r="L451" s="68"/>
      <c r="M451" s="137"/>
      <c r="N451" s="137"/>
      <c r="O451" s="68"/>
      <c r="P451" s="68"/>
      <c r="Q451" s="68"/>
      <c r="R451" s="68"/>
      <c r="S451" s="68"/>
      <c r="T451" s="68"/>
      <c r="U451" s="68"/>
      <c r="V451" s="68"/>
      <c r="W451" s="68"/>
      <c r="X451" s="68"/>
      <c r="Y451" s="68"/>
      <c r="Z451" s="68"/>
    </row>
    <row r="452" spans="1:26" ht="14.25" customHeight="1">
      <c r="A452" s="68"/>
      <c r="B452" s="68"/>
      <c r="C452" s="68"/>
      <c r="D452" s="68"/>
      <c r="E452" s="68"/>
      <c r="F452" s="68"/>
      <c r="G452" s="68"/>
      <c r="H452" s="68"/>
      <c r="I452" s="68"/>
      <c r="J452" s="68"/>
      <c r="K452" s="68"/>
      <c r="L452" s="68"/>
      <c r="M452" s="137"/>
      <c r="N452" s="137"/>
      <c r="O452" s="68"/>
      <c r="P452" s="68"/>
      <c r="Q452" s="68"/>
      <c r="R452" s="68"/>
      <c r="S452" s="68"/>
      <c r="T452" s="68"/>
      <c r="U452" s="68"/>
      <c r="V452" s="68"/>
      <c r="W452" s="68"/>
      <c r="X452" s="68"/>
      <c r="Y452" s="68"/>
      <c r="Z452" s="68"/>
    </row>
    <row r="453" spans="1:26" ht="14.25" customHeight="1">
      <c r="A453" s="68"/>
      <c r="B453" s="68"/>
      <c r="C453" s="68"/>
      <c r="D453" s="68"/>
      <c r="E453" s="68"/>
      <c r="F453" s="68"/>
      <c r="G453" s="68"/>
      <c r="H453" s="68"/>
      <c r="I453" s="68"/>
      <c r="J453" s="68"/>
      <c r="K453" s="68"/>
      <c r="L453" s="68"/>
      <c r="M453" s="137"/>
      <c r="N453" s="137"/>
      <c r="O453" s="68"/>
      <c r="P453" s="68"/>
      <c r="Q453" s="68"/>
      <c r="R453" s="68"/>
      <c r="S453" s="68"/>
      <c r="T453" s="68"/>
      <c r="U453" s="68"/>
      <c r="V453" s="68"/>
      <c r="W453" s="68"/>
      <c r="X453" s="68"/>
      <c r="Y453" s="68"/>
      <c r="Z453" s="68"/>
    </row>
    <row r="454" spans="1:26" ht="14.25" customHeight="1">
      <c r="A454" s="68"/>
      <c r="B454" s="68"/>
      <c r="C454" s="68"/>
      <c r="D454" s="68"/>
      <c r="E454" s="68"/>
      <c r="F454" s="68"/>
      <c r="G454" s="68"/>
      <c r="H454" s="68"/>
      <c r="I454" s="68"/>
      <c r="J454" s="68"/>
      <c r="K454" s="68"/>
      <c r="L454" s="68"/>
      <c r="M454" s="137"/>
      <c r="N454" s="137"/>
      <c r="O454" s="68"/>
      <c r="P454" s="68"/>
      <c r="Q454" s="68"/>
      <c r="R454" s="68"/>
      <c r="S454" s="68"/>
      <c r="T454" s="68"/>
      <c r="U454" s="68"/>
      <c r="V454" s="68"/>
      <c r="W454" s="68"/>
      <c r="X454" s="68"/>
      <c r="Y454" s="68"/>
      <c r="Z454" s="68"/>
    </row>
    <row r="455" spans="1:26" ht="14.25" customHeight="1">
      <c r="A455" s="68"/>
      <c r="B455" s="68"/>
      <c r="C455" s="68"/>
      <c r="D455" s="68"/>
      <c r="E455" s="68"/>
      <c r="F455" s="68"/>
      <c r="G455" s="68"/>
      <c r="H455" s="68"/>
      <c r="I455" s="68"/>
      <c r="J455" s="68"/>
      <c r="K455" s="68"/>
      <c r="L455" s="68"/>
      <c r="M455" s="137"/>
      <c r="N455" s="137"/>
      <c r="O455" s="68"/>
      <c r="P455" s="68"/>
      <c r="Q455" s="68"/>
      <c r="R455" s="68"/>
      <c r="S455" s="68"/>
      <c r="T455" s="68"/>
      <c r="U455" s="68"/>
      <c r="V455" s="68"/>
      <c r="W455" s="68"/>
      <c r="X455" s="68"/>
      <c r="Y455" s="68"/>
      <c r="Z455" s="68"/>
    </row>
    <row r="456" spans="1:26" ht="14.25" customHeight="1">
      <c r="A456" s="68"/>
      <c r="B456" s="68"/>
      <c r="C456" s="68"/>
      <c r="D456" s="68"/>
      <c r="E456" s="68"/>
      <c r="F456" s="68"/>
      <c r="G456" s="68"/>
      <c r="H456" s="68"/>
      <c r="I456" s="68"/>
      <c r="J456" s="68"/>
      <c r="K456" s="68"/>
      <c r="L456" s="68"/>
      <c r="M456" s="137"/>
      <c r="N456" s="137"/>
      <c r="O456" s="68"/>
      <c r="P456" s="68"/>
      <c r="Q456" s="68"/>
      <c r="R456" s="68"/>
      <c r="S456" s="68"/>
      <c r="T456" s="68"/>
      <c r="U456" s="68"/>
      <c r="V456" s="68"/>
      <c r="W456" s="68"/>
      <c r="X456" s="68"/>
      <c r="Y456" s="68"/>
      <c r="Z456" s="68"/>
    </row>
    <row r="457" spans="1:26" ht="14.25" customHeight="1">
      <c r="A457" s="68"/>
      <c r="B457" s="68"/>
      <c r="C457" s="68"/>
      <c r="D457" s="68"/>
      <c r="E457" s="68"/>
      <c r="F457" s="68"/>
      <c r="G457" s="68"/>
      <c r="H457" s="68"/>
      <c r="I457" s="68"/>
      <c r="J457" s="68"/>
      <c r="K457" s="68"/>
      <c r="L457" s="68"/>
      <c r="M457" s="137"/>
      <c r="N457" s="137"/>
      <c r="O457" s="68"/>
      <c r="P457" s="68"/>
      <c r="Q457" s="68"/>
      <c r="R457" s="68"/>
      <c r="S457" s="68"/>
      <c r="T457" s="68"/>
      <c r="U457" s="68"/>
      <c r="V457" s="68"/>
      <c r="W457" s="68"/>
      <c r="X457" s="68"/>
      <c r="Y457" s="68"/>
      <c r="Z457" s="68"/>
    </row>
    <row r="458" spans="1:26" ht="14.25" customHeight="1">
      <c r="A458" s="68"/>
      <c r="B458" s="68"/>
      <c r="C458" s="68"/>
      <c r="D458" s="68"/>
      <c r="E458" s="68"/>
      <c r="F458" s="68"/>
      <c r="G458" s="68"/>
      <c r="H458" s="68"/>
      <c r="I458" s="68"/>
      <c r="J458" s="68"/>
      <c r="K458" s="68"/>
      <c r="L458" s="68"/>
      <c r="M458" s="137"/>
      <c r="N458" s="137"/>
      <c r="O458" s="68"/>
      <c r="P458" s="68"/>
      <c r="Q458" s="68"/>
      <c r="R458" s="68"/>
      <c r="S458" s="68"/>
      <c r="T458" s="68"/>
      <c r="U458" s="68"/>
      <c r="V458" s="68"/>
      <c r="W458" s="68"/>
      <c r="X458" s="68"/>
      <c r="Y458" s="68"/>
      <c r="Z458" s="68"/>
    </row>
    <row r="459" spans="1:26" ht="14.25" customHeight="1">
      <c r="A459" s="68"/>
      <c r="B459" s="68"/>
      <c r="C459" s="68"/>
      <c r="D459" s="68"/>
      <c r="E459" s="68"/>
      <c r="F459" s="68"/>
      <c r="G459" s="68"/>
      <c r="H459" s="68"/>
      <c r="I459" s="68"/>
      <c r="J459" s="68"/>
      <c r="K459" s="68"/>
      <c r="L459" s="68"/>
      <c r="M459" s="137"/>
      <c r="N459" s="137"/>
      <c r="O459" s="68"/>
      <c r="P459" s="68"/>
      <c r="Q459" s="68"/>
      <c r="R459" s="68"/>
      <c r="S459" s="68"/>
      <c r="T459" s="68"/>
      <c r="U459" s="68"/>
      <c r="V459" s="68"/>
      <c r="W459" s="68"/>
      <c r="X459" s="68"/>
      <c r="Y459" s="68"/>
      <c r="Z459" s="68"/>
    </row>
    <row r="460" spans="1:26" ht="14.25" customHeight="1">
      <c r="A460" s="68"/>
      <c r="B460" s="68"/>
      <c r="C460" s="68"/>
      <c r="D460" s="68"/>
      <c r="E460" s="68"/>
      <c r="F460" s="68"/>
      <c r="G460" s="68"/>
      <c r="H460" s="68"/>
      <c r="I460" s="68"/>
      <c r="J460" s="68"/>
      <c r="K460" s="68"/>
      <c r="L460" s="68"/>
      <c r="M460" s="137"/>
      <c r="N460" s="137"/>
      <c r="O460" s="68"/>
      <c r="P460" s="68"/>
      <c r="Q460" s="68"/>
      <c r="R460" s="68"/>
      <c r="S460" s="68"/>
      <c r="T460" s="68"/>
      <c r="U460" s="68"/>
      <c r="V460" s="68"/>
      <c r="W460" s="68"/>
      <c r="X460" s="68"/>
      <c r="Y460" s="68"/>
      <c r="Z460" s="68"/>
    </row>
    <row r="461" spans="1:26" ht="14.25" customHeight="1">
      <c r="A461" s="68"/>
      <c r="B461" s="68"/>
      <c r="C461" s="68"/>
      <c r="D461" s="68"/>
      <c r="E461" s="68"/>
      <c r="F461" s="68"/>
      <c r="G461" s="68"/>
      <c r="H461" s="68"/>
      <c r="I461" s="68"/>
      <c r="J461" s="68"/>
      <c r="K461" s="68"/>
      <c r="L461" s="68"/>
      <c r="M461" s="137"/>
      <c r="N461" s="137"/>
      <c r="O461" s="68"/>
      <c r="P461" s="68"/>
      <c r="Q461" s="68"/>
      <c r="R461" s="68"/>
      <c r="S461" s="68"/>
      <c r="T461" s="68"/>
      <c r="U461" s="68"/>
      <c r="V461" s="68"/>
      <c r="W461" s="68"/>
      <c r="X461" s="68"/>
      <c r="Y461" s="68"/>
      <c r="Z461" s="68"/>
    </row>
    <row r="462" spans="1:26" ht="14.25" customHeight="1">
      <c r="A462" s="68"/>
      <c r="B462" s="68"/>
      <c r="C462" s="68"/>
      <c r="D462" s="68"/>
      <c r="E462" s="68"/>
      <c r="F462" s="68"/>
      <c r="G462" s="68"/>
      <c r="H462" s="68"/>
      <c r="I462" s="68"/>
      <c r="J462" s="68"/>
      <c r="K462" s="68"/>
      <c r="L462" s="68"/>
      <c r="M462" s="137"/>
      <c r="N462" s="137"/>
      <c r="O462" s="68"/>
      <c r="P462" s="68"/>
      <c r="Q462" s="68"/>
      <c r="R462" s="68"/>
      <c r="S462" s="68"/>
      <c r="T462" s="68"/>
      <c r="U462" s="68"/>
      <c r="V462" s="68"/>
      <c r="W462" s="68"/>
      <c r="X462" s="68"/>
      <c r="Y462" s="68"/>
      <c r="Z462" s="68"/>
    </row>
    <row r="463" spans="1:26" ht="14.25" customHeight="1">
      <c r="A463" s="68"/>
      <c r="B463" s="68"/>
      <c r="C463" s="68"/>
      <c r="D463" s="68"/>
      <c r="E463" s="68"/>
      <c r="F463" s="68"/>
      <c r="G463" s="68"/>
      <c r="H463" s="68"/>
      <c r="I463" s="68"/>
      <c r="J463" s="68"/>
      <c r="K463" s="68"/>
      <c r="L463" s="68"/>
      <c r="M463" s="137"/>
      <c r="N463" s="137"/>
      <c r="O463" s="68"/>
      <c r="P463" s="68"/>
      <c r="Q463" s="68"/>
      <c r="R463" s="68"/>
      <c r="S463" s="68"/>
      <c r="T463" s="68"/>
      <c r="U463" s="68"/>
      <c r="V463" s="68"/>
      <c r="W463" s="68"/>
      <c r="X463" s="68"/>
      <c r="Y463" s="68"/>
      <c r="Z463" s="68"/>
    </row>
    <row r="464" spans="1:26" ht="14.25" customHeight="1">
      <c r="A464" s="68"/>
      <c r="B464" s="68"/>
      <c r="C464" s="68"/>
      <c r="D464" s="68"/>
      <c r="E464" s="68"/>
      <c r="F464" s="68"/>
      <c r="G464" s="68"/>
      <c r="H464" s="68"/>
      <c r="I464" s="68"/>
      <c r="J464" s="68"/>
      <c r="K464" s="68"/>
      <c r="L464" s="68"/>
      <c r="M464" s="137"/>
      <c r="N464" s="137"/>
      <c r="O464" s="68"/>
      <c r="P464" s="68"/>
      <c r="Q464" s="68"/>
      <c r="R464" s="68"/>
      <c r="S464" s="68"/>
      <c r="T464" s="68"/>
      <c r="U464" s="68"/>
      <c r="V464" s="68"/>
      <c r="W464" s="68"/>
      <c r="X464" s="68"/>
      <c r="Y464" s="68"/>
      <c r="Z464" s="68"/>
    </row>
    <row r="465" spans="1:26" ht="14.25" customHeight="1">
      <c r="A465" s="68"/>
      <c r="B465" s="68"/>
      <c r="C465" s="68"/>
      <c r="D465" s="68"/>
      <c r="E465" s="68"/>
      <c r="F465" s="68"/>
      <c r="G465" s="68"/>
      <c r="H465" s="68"/>
      <c r="I465" s="68"/>
      <c r="J465" s="68"/>
      <c r="K465" s="68"/>
      <c r="L465" s="68"/>
      <c r="M465" s="137"/>
      <c r="N465" s="137"/>
      <c r="O465" s="68"/>
      <c r="P465" s="68"/>
      <c r="Q465" s="68"/>
      <c r="R465" s="68"/>
      <c r="S465" s="68"/>
      <c r="T465" s="68"/>
      <c r="U465" s="68"/>
      <c r="V465" s="68"/>
      <c r="W465" s="68"/>
      <c r="X465" s="68"/>
      <c r="Y465" s="68"/>
      <c r="Z465" s="68"/>
    </row>
    <row r="466" spans="1:26" ht="14.25" customHeight="1">
      <c r="A466" s="68"/>
      <c r="B466" s="68"/>
      <c r="C466" s="68"/>
      <c r="D466" s="68"/>
      <c r="E466" s="68"/>
      <c r="F466" s="68"/>
      <c r="G466" s="68"/>
      <c r="H466" s="68"/>
      <c r="I466" s="68"/>
      <c r="J466" s="68"/>
      <c r="K466" s="68"/>
      <c r="L466" s="68"/>
      <c r="M466" s="137"/>
      <c r="N466" s="137"/>
      <c r="O466" s="68"/>
      <c r="P466" s="68"/>
      <c r="Q466" s="68"/>
      <c r="R466" s="68"/>
      <c r="S466" s="68"/>
      <c r="T466" s="68"/>
      <c r="U466" s="68"/>
      <c r="V466" s="68"/>
      <c r="W466" s="68"/>
      <c r="X466" s="68"/>
      <c r="Y466" s="68"/>
      <c r="Z466" s="68"/>
    </row>
    <row r="467" spans="1:26" ht="14.25" customHeight="1">
      <c r="A467" s="68"/>
      <c r="B467" s="68"/>
      <c r="C467" s="68"/>
      <c r="D467" s="68"/>
      <c r="E467" s="68"/>
      <c r="F467" s="68"/>
      <c r="G467" s="68"/>
      <c r="H467" s="68"/>
      <c r="I467" s="68"/>
      <c r="J467" s="68"/>
      <c r="K467" s="68"/>
      <c r="L467" s="68"/>
      <c r="M467" s="137"/>
      <c r="N467" s="137"/>
      <c r="O467" s="68"/>
      <c r="P467" s="68"/>
      <c r="Q467" s="68"/>
      <c r="R467" s="68"/>
      <c r="S467" s="68"/>
      <c r="T467" s="68"/>
      <c r="U467" s="68"/>
      <c r="V467" s="68"/>
      <c r="W467" s="68"/>
      <c r="X467" s="68"/>
      <c r="Y467" s="68"/>
      <c r="Z467" s="68"/>
    </row>
    <row r="468" spans="1:26" ht="14.25" customHeight="1">
      <c r="A468" s="68"/>
      <c r="B468" s="68"/>
      <c r="C468" s="68"/>
      <c r="D468" s="68"/>
      <c r="E468" s="68"/>
      <c r="F468" s="68"/>
      <c r="G468" s="68"/>
      <c r="H468" s="68"/>
      <c r="I468" s="68"/>
      <c r="J468" s="68"/>
      <c r="K468" s="68"/>
      <c r="L468" s="68"/>
      <c r="M468" s="137"/>
      <c r="N468" s="137"/>
      <c r="O468" s="68"/>
      <c r="P468" s="68"/>
      <c r="Q468" s="68"/>
      <c r="R468" s="68"/>
      <c r="S468" s="68"/>
      <c r="T468" s="68"/>
      <c r="U468" s="68"/>
      <c r="V468" s="68"/>
      <c r="W468" s="68"/>
      <c r="X468" s="68"/>
      <c r="Y468" s="68"/>
      <c r="Z468" s="68"/>
    </row>
    <row r="469" spans="1:26" ht="14.25" customHeight="1">
      <c r="A469" s="68"/>
      <c r="B469" s="68"/>
      <c r="C469" s="68"/>
      <c r="D469" s="68"/>
      <c r="E469" s="68"/>
      <c r="F469" s="68"/>
      <c r="G469" s="68"/>
      <c r="H469" s="68"/>
      <c r="I469" s="68"/>
      <c r="J469" s="68"/>
      <c r="K469" s="68"/>
      <c r="L469" s="68"/>
      <c r="M469" s="137"/>
      <c r="N469" s="137"/>
      <c r="O469" s="68"/>
      <c r="P469" s="68"/>
      <c r="Q469" s="68"/>
      <c r="R469" s="68"/>
      <c r="S469" s="68"/>
      <c r="T469" s="68"/>
      <c r="U469" s="68"/>
      <c r="V469" s="68"/>
      <c r="W469" s="68"/>
      <c r="X469" s="68"/>
      <c r="Y469" s="68"/>
      <c r="Z469" s="68"/>
    </row>
    <row r="470" spans="1:26" ht="14.25" customHeight="1">
      <c r="A470" s="68"/>
      <c r="B470" s="68"/>
      <c r="C470" s="68"/>
      <c r="D470" s="68"/>
      <c r="E470" s="68"/>
      <c r="F470" s="68"/>
      <c r="G470" s="68"/>
      <c r="H470" s="68"/>
      <c r="I470" s="68"/>
      <c r="J470" s="68"/>
      <c r="K470" s="68"/>
      <c r="L470" s="68"/>
      <c r="M470" s="137"/>
      <c r="N470" s="137"/>
      <c r="O470" s="68"/>
      <c r="P470" s="68"/>
      <c r="Q470" s="68"/>
      <c r="R470" s="68"/>
      <c r="S470" s="68"/>
      <c r="T470" s="68"/>
      <c r="U470" s="68"/>
      <c r="V470" s="68"/>
      <c r="W470" s="68"/>
      <c r="X470" s="68"/>
      <c r="Y470" s="68"/>
      <c r="Z470" s="68"/>
    </row>
    <row r="471" spans="1:26" ht="14.25" customHeight="1">
      <c r="A471" s="68"/>
      <c r="B471" s="68"/>
      <c r="C471" s="68"/>
      <c r="D471" s="68"/>
      <c r="E471" s="68"/>
      <c r="F471" s="68"/>
      <c r="G471" s="68"/>
      <c r="H471" s="68"/>
      <c r="I471" s="68"/>
      <c r="J471" s="68"/>
      <c r="K471" s="68"/>
      <c r="L471" s="68"/>
      <c r="M471" s="137"/>
      <c r="N471" s="137"/>
      <c r="O471" s="68"/>
      <c r="P471" s="68"/>
      <c r="Q471" s="68"/>
      <c r="R471" s="68"/>
      <c r="S471" s="68"/>
      <c r="T471" s="68"/>
      <c r="U471" s="68"/>
      <c r="V471" s="68"/>
      <c r="W471" s="68"/>
      <c r="X471" s="68"/>
      <c r="Y471" s="68"/>
      <c r="Z471" s="68"/>
    </row>
    <row r="472" spans="1:26" ht="14.25" customHeight="1">
      <c r="A472" s="68"/>
      <c r="B472" s="68"/>
      <c r="C472" s="68"/>
      <c r="D472" s="68"/>
      <c r="E472" s="68"/>
      <c r="F472" s="68"/>
      <c r="G472" s="68"/>
      <c r="H472" s="68"/>
      <c r="I472" s="68"/>
      <c r="J472" s="68"/>
      <c r="K472" s="68"/>
      <c r="L472" s="68"/>
      <c r="M472" s="137"/>
      <c r="N472" s="137"/>
      <c r="O472" s="68"/>
      <c r="P472" s="68"/>
      <c r="Q472" s="68"/>
      <c r="R472" s="68"/>
      <c r="S472" s="68"/>
      <c r="T472" s="68"/>
      <c r="U472" s="68"/>
      <c r="V472" s="68"/>
      <c r="W472" s="68"/>
      <c r="X472" s="68"/>
      <c r="Y472" s="68"/>
      <c r="Z472" s="68"/>
    </row>
    <row r="473" spans="1:26" ht="14.25" customHeight="1">
      <c r="A473" s="68"/>
      <c r="B473" s="68"/>
      <c r="C473" s="68"/>
      <c r="D473" s="68"/>
      <c r="E473" s="68"/>
      <c r="F473" s="68"/>
      <c r="G473" s="68"/>
      <c r="H473" s="68"/>
      <c r="I473" s="68"/>
      <c r="J473" s="68"/>
      <c r="K473" s="68"/>
      <c r="L473" s="68"/>
      <c r="M473" s="137"/>
      <c r="N473" s="137"/>
      <c r="O473" s="68"/>
      <c r="P473" s="68"/>
      <c r="Q473" s="68"/>
      <c r="R473" s="68"/>
      <c r="S473" s="68"/>
      <c r="T473" s="68"/>
      <c r="U473" s="68"/>
      <c r="V473" s="68"/>
      <c r="W473" s="68"/>
      <c r="X473" s="68"/>
      <c r="Y473" s="68"/>
      <c r="Z473" s="68"/>
    </row>
    <row r="474" spans="1:26" ht="14.25" customHeight="1">
      <c r="A474" s="68"/>
      <c r="B474" s="68"/>
      <c r="C474" s="68"/>
      <c r="D474" s="68"/>
      <c r="E474" s="68"/>
      <c r="F474" s="68"/>
      <c r="G474" s="68"/>
      <c r="H474" s="68"/>
      <c r="I474" s="68"/>
      <c r="J474" s="68"/>
      <c r="K474" s="68"/>
      <c r="L474" s="68"/>
      <c r="M474" s="137"/>
      <c r="N474" s="137"/>
      <c r="O474" s="68"/>
      <c r="P474" s="68"/>
      <c r="Q474" s="68"/>
      <c r="R474" s="68"/>
      <c r="S474" s="68"/>
      <c r="T474" s="68"/>
      <c r="U474" s="68"/>
      <c r="V474" s="68"/>
      <c r="W474" s="68"/>
      <c r="X474" s="68"/>
      <c r="Y474" s="68"/>
      <c r="Z474" s="68"/>
    </row>
    <row r="475" spans="1:26" ht="14.25" customHeight="1">
      <c r="A475" s="68"/>
      <c r="B475" s="68"/>
      <c r="C475" s="68"/>
      <c r="D475" s="68"/>
      <c r="E475" s="68"/>
      <c r="F475" s="68"/>
      <c r="G475" s="68"/>
      <c r="H475" s="68"/>
      <c r="I475" s="68"/>
      <c r="J475" s="68"/>
      <c r="K475" s="68"/>
      <c r="L475" s="68"/>
      <c r="M475" s="137"/>
      <c r="N475" s="137"/>
      <c r="O475" s="68"/>
      <c r="P475" s="68"/>
      <c r="Q475" s="68"/>
      <c r="R475" s="68"/>
      <c r="S475" s="68"/>
      <c r="T475" s="68"/>
      <c r="U475" s="68"/>
      <c r="V475" s="68"/>
      <c r="W475" s="68"/>
      <c r="X475" s="68"/>
      <c r="Y475" s="68"/>
      <c r="Z475" s="68"/>
    </row>
    <row r="476" spans="1:26" ht="14.25" customHeight="1">
      <c r="A476" s="68"/>
      <c r="B476" s="68"/>
      <c r="C476" s="68"/>
      <c r="D476" s="68"/>
      <c r="E476" s="68"/>
      <c r="F476" s="68"/>
      <c r="G476" s="68"/>
      <c r="H476" s="68"/>
      <c r="I476" s="68"/>
      <c r="J476" s="68"/>
      <c r="K476" s="68"/>
      <c r="L476" s="68"/>
      <c r="M476" s="137"/>
      <c r="N476" s="137"/>
      <c r="O476" s="68"/>
      <c r="P476" s="68"/>
      <c r="Q476" s="68"/>
      <c r="R476" s="68"/>
      <c r="S476" s="68"/>
      <c r="T476" s="68"/>
      <c r="U476" s="68"/>
      <c r="V476" s="68"/>
      <c r="W476" s="68"/>
      <c r="X476" s="68"/>
      <c r="Y476" s="68"/>
      <c r="Z476" s="68"/>
    </row>
    <row r="477" spans="1:26" ht="14.25" customHeight="1">
      <c r="A477" s="68"/>
      <c r="B477" s="68"/>
      <c r="C477" s="68"/>
      <c r="D477" s="68"/>
      <c r="E477" s="68"/>
      <c r="F477" s="68"/>
      <c r="G477" s="68"/>
      <c r="H477" s="68"/>
      <c r="I477" s="68"/>
      <c r="J477" s="68"/>
      <c r="K477" s="68"/>
      <c r="L477" s="68"/>
      <c r="M477" s="137"/>
      <c r="N477" s="137"/>
      <c r="O477" s="68"/>
      <c r="P477" s="68"/>
      <c r="Q477" s="68"/>
      <c r="R477" s="68"/>
      <c r="S477" s="68"/>
      <c r="T477" s="68"/>
      <c r="U477" s="68"/>
      <c r="V477" s="68"/>
      <c r="W477" s="68"/>
      <c r="X477" s="68"/>
      <c r="Y477" s="68"/>
      <c r="Z477" s="68"/>
    </row>
    <row r="478" spans="1:26" ht="14.25" customHeight="1">
      <c r="A478" s="68"/>
      <c r="B478" s="68"/>
      <c r="C478" s="68"/>
      <c r="D478" s="68"/>
      <c r="E478" s="68"/>
      <c r="F478" s="68"/>
      <c r="G478" s="68"/>
      <c r="H478" s="68"/>
      <c r="I478" s="68"/>
      <c r="J478" s="68"/>
      <c r="K478" s="68"/>
      <c r="L478" s="68"/>
      <c r="M478" s="137"/>
      <c r="N478" s="137"/>
      <c r="O478" s="68"/>
      <c r="P478" s="68"/>
      <c r="Q478" s="68"/>
      <c r="R478" s="68"/>
      <c r="S478" s="68"/>
      <c r="T478" s="68"/>
      <c r="U478" s="68"/>
      <c r="V478" s="68"/>
      <c r="W478" s="68"/>
      <c r="X478" s="68"/>
      <c r="Y478" s="68"/>
      <c r="Z478" s="68"/>
    </row>
    <row r="479" spans="1:26" ht="14.25" customHeight="1">
      <c r="A479" s="68"/>
      <c r="B479" s="68"/>
      <c r="C479" s="68"/>
      <c r="D479" s="68"/>
      <c r="E479" s="68"/>
      <c r="F479" s="68"/>
      <c r="G479" s="68"/>
      <c r="H479" s="68"/>
      <c r="I479" s="68"/>
      <c r="J479" s="68"/>
      <c r="K479" s="68"/>
      <c r="L479" s="68"/>
      <c r="M479" s="137"/>
      <c r="N479" s="137"/>
      <c r="O479" s="68"/>
      <c r="P479" s="68"/>
      <c r="Q479" s="68"/>
      <c r="R479" s="68"/>
      <c r="S479" s="68"/>
      <c r="T479" s="68"/>
      <c r="U479" s="68"/>
      <c r="V479" s="68"/>
      <c r="W479" s="68"/>
      <c r="X479" s="68"/>
      <c r="Y479" s="68"/>
      <c r="Z479" s="68"/>
    </row>
    <row r="480" spans="1:26" ht="14.25" customHeight="1">
      <c r="A480" s="68"/>
      <c r="B480" s="68"/>
      <c r="C480" s="68"/>
      <c r="D480" s="68"/>
      <c r="E480" s="68"/>
      <c r="F480" s="68"/>
      <c r="G480" s="68"/>
      <c r="H480" s="68"/>
      <c r="I480" s="68"/>
      <c r="J480" s="68"/>
      <c r="K480" s="68"/>
      <c r="L480" s="68"/>
      <c r="M480" s="137"/>
      <c r="N480" s="137"/>
      <c r="O480" s="68"/>
      <c r="P480" s="68"/>
      <c r="Q480" s="68"/>
      <c r="R480" s="68"/>
      <c r="S480" s="68"/>
      <c r="T480" s="68"/>
      <c r="U480" s="68"/>
      <c r="V480" s="68"/>
      <c r="W480" s="68"/>
      <c r="X480" s="68"/>
      <c r="Y480" s="68"/>
      <c r="Z480" s="68"/>
    </row>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M25:N25"/>
    <mergeCell ref="M26:N31"/>
    <mergeCell ref="B2:C2"/>
    <mergeCell ref="M5:N5"/>
    <mergeCell ref="M6:N11"/>
    <mergeCell ref="M15:N15"/>
    <mergeCell ref="M16:N21"/>
  </mergeCells>
  <conditionalFormatting sqref="H5:K75">
    <cfRule type="notContainsBlanks" dxfId="0" priority="1">
      <formula>LEN(TRIM(H5))&gt;0</formula>
    </cfRule>
  </conditionalFormatting>
  <pageMargins left="0.7" right="0.7" top="0.75" bottom="0.75" header="0" footer="0"/>
  <pageSetup orientation="portrait"/>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L1000"/>
  <sheetViews>
    <sheetView showGridLines="0" workbookViewId="0"/>
  </sheetViews>
  <sheetFormatPr defaultColWidth="14.453125" defaultRowHeight="15" customHeight="1" outlineLevelCol="1"/>
  <cols>
    <col min="1" max="1" width="9.08984375" customWidth="1" outlineLevel="1"/>
    <col min="2" max="2" width="3.54296875" customWidth="1" outlineLevel="1"/>
    <col min="3" max="3" width="40.81640625" customWidth="1" outlineLevel="1"/>
    <col min="4" max="5" width="9.08984375" customWidth="1" outlineLevel="1"/>
    <col min="6" max="6" width="10.453125" customWidth="1" outlineLevel="1"/>
    <col min="7" max="8" width="9.08984375" customWidth="1" outlineLevel="1"/>
    <col min="9" max="9" width="10.08984375" customWidth="1" outlineLevel="1"/>
    <col min="10" max="18" width="9.08984375" customWidth="1" outlineLevel="1"/>
    <col min="19" max="19" width="9.08984375" customWidth="1"/>
    <col min="20" max="20" width="0.81640625" customWidth="1"/>
    <col min="21" max="21" width="14.54296875" customWidth="1"/>
    <col min="22" max="22" width="2" customWidth="1"/>
    <col min="23" max="23" width="15" customWidth="1"/>
    <col min="24" max="27" width="9.08984375" customWidth="1"/>
    <col min="28" max="28" width="3.54296875" customWidth="1"/>
    <col min="29" max="29" width="2.453125" customWidth="1"/>
    <col min="30" max="30" width="14.54296875" customWidth="1"/>
    <col min="31" max="31" width="2" customWidth="1"/>
    <col min="32" max="32" width="15" customWidth="1"/>
    <col min="33" max="38" width="9.08984375" customWidth="1"/>
  </cols>
  <sheetData>
    <row r="1" spans="1:38" ht="12" customHeight="1">
      <c r="A1" s="69"/>
      <c r="B1" s="69"/>
      <c r="C1" s="69"/>
      <c r="D1" s="70"/>
      <c r="E1" s="70"/>
      <c r="F1" s="69"/>
      <c r="G1" s="69"/>
      <c r="H1" s="69"/>
      <c r="I1" s="69"/>
      <c r="J1" s="69"/>
      <c r="K1" s="69"/>
      <c r="L1" s="69"/>
      <c r="M1" s="69"/>
      <c r="N1" s="69"/>
      <c r="O1" s="69"/>
      <c r="P1" s="69"/>
      <c r="Q1" s="69"/>
      <c r="R1" s="69"/>
      <c r="S1" s="69"/>
      <c r="T1" s="69"/>
      <c r="U1" s="69"/>
      <c r="V1" s="69"/>
      <c r="W1" s="69"/>
      <c r="X1" s="69"/>
      <c r="Y1" s="69"/>
      <c r="Z1" s="69"/>
      <c r="AA1" s="69"/>
      <c r="AB1" s="69"/>
      <c r="AC1" s="69"/>
      <c r="AD1" s="69"/>
      <c r="AE1" s="69"/>
      <c r="AF1" s="69"/>
      <c r="AG1" s="69"/>
      <c r="AH1" s="69"/>
      <c r="AI1" s="69"/>
      <c r="AJ1" s="69"/>
      <c r="AK1" s="69"/>
      <c r="AL1" s="69"/>
    </row>
    <row r="2" spans="1:38" ht="12" customHeight="1">
      <c r="A2" s="69"/>
      <c r="B2" s="69"/>
      <c r="C2" s="69"/>
      <c r="D2" s="70"/>
      <c r="E2" s="70"/>
      <c r="F2" s="69"/>
      <c r="G2" s="69"/>
      <c r="H2" s="69"/>
      <c r="I2" s="69"/>
      <c r="J2" s="69"/>
      <c r="K2" s="69"/>
      <c r="L2" s="69"/>
      <c r="M2" s="69"/>
      <c r="N2" s="69"/>
      <c r="O2" s="69"/>
      <c r="P2" s="69"/>
      <c r="Q2" s="69"/>
      <c r="R2" s="69"/>
      <c r="S2" s="69"/>
      <c r="T2" s="69"/>
      <c r="U2" s="69"/>
      <c r="V2" s="69"/>
      <c r="W2" s="69"/>
      <c r="X2" s="69"/>
      <c r="Y2" s="69"/>
      <c r="Z2" s="69"/>
      <c r="AA2" s="69"/>
      <c r="AB2" s="69"/>
      <c r="AC2" s="69"/>
      <c r="AD2" s="69"/>
      <c r="AE2" s="69"/>
      <c r="AF2" s="69"/>
      <c r="AG2" s="69"/>
      <c r="AH2" s="69"/>
      <c r="AI2" s="69"/>
      <c r="AJ2" s="69"/>
      <c r="AK2" s="69"/>
      <c r="AL2" s="69"/>
    </row>
    <row r="3" spans="1:38" ht="12" customHeight="1">
      <c r="A3" s="69"/>
      <c r="B3" s="69"/>
      <c r="C3" s="69"/>
      <c r="D3" s="70"/>
      <c r="E3" s="70"/>
      <c r="F3" s="69"/>
      <c r="G3" s="69"/>
      <c r="H3" s="69"/>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row>
    <row r="4" spans="1:38" ht="12" customHeight="1">
      <c r="A4" s="69"/>
      <c r="B4" s="69"/>
      <c r="C4" s="69"/>
      <c r="D4" s="70"/>
      <c r="E4" s="70"/>
      <c r="F4" s="69"/>
      <c r="G4" s="69"/>
      <c r="H4" s="69"/>
      <c r="I4" s="69"/>
      <c r="J4" s="69"/>
      <c r="K4" s="69"/>
      <c r="L4" s="69"/>
      <c r="M4" s="69"/>
      <c r="N4" s="69"/>
      <c r="O4" s="69"/>
      <c r="P4" s="69"/>
      <c r="Q4" s="69"/>
      <c r="R4" s="69"/>
      <c r="S4" s="69"/>
      <c r="T4" s="69"/>
      <c r="U4" s="69"/>
      <c r="V4" s="69"/>
      <c r="W4" s="69"/>
      <c r="X4" s="69"/>
      <c r="Y4" s="69"/>
      <c r="Z4" s="69"/>
      <c r="AA4" s="69"/>
      <c r="AB4" s="69"/>
      <c r="AC4" s="69"/>
      <c r="AD4" s="69"/>
      <c r="AE4" s="69"/>
      <c r="AF4" s="69"/>
      <c r="AG4" s="69"/>
      <c r="AH4" s="69"/>
      <c r="AI4" s="69"/>
      <c r="AJ4" s="69"/>
      <c r="AK4" s="69"/>
      <c r="AL4" s="69"/>
    </row>
    <row r="5" spans="1:38" ht="12" customHeight="1">
      <c r="A5" s="69"/>
      <c r="B5" s="69" t="s">
        <v>9440</v>
      </c>
      <c r="C5" s="69" t="str">
        <f>+U5</f>
        <v>Prima LX 2528</v>
      </c>
      <c r="D5" s="70" t="s">
        <v>272</v>
      </c>
      <c r="E5" s="70" t="s">
        <v>9441</v>
      </c>
      <c r="F5" s="69"/>
      <c r="G5" s="69"/>
      <c r="H5" s="69"/>
      <c r="I5" s="69"/>
      <c r="J5" s="69"/>
      <c r="K5" s="69"/>
      <c r="L5" s="69"/>
      <c r="M5" s="69"/>
      <c r="N5" s="69"/>
      <c r="O5" s="69"/>
      <c r="P5" s="69"/>
      <c r="Q5" s="69"/>
      <c r="R5" s="69"/>
      <c r="S5" s="69"/>
      <c r="T5" s="69"/>
      <c r="U5" s="383" t="s">
        <v>192</v>
      </c>
      <c r="V5" s="601"/>
      <c r="W5" s="529"/>
      <c r="X5" s="69"/>
      <c r="Y5" s="69"/>
      <c r="Z5" s="69"/>
      <c r="AA5" s="69"/>
      <c r="AB5" s="69"/>
      <c r="AC5" s="69"/>
      <c r="AD5" s="383"/>
      <c r="AE5" s="601"/>
      <c r="AF5" s="529"/>
      <c r="AG5" s="69"/>
      <c r="AH5" s="69"/>
      <c r="AI5" s="69"/>
      <c r="AJ5" s="69"/>
      <c r="AK5" s="69"/>
      <c r="AL5" s="69"/>
    </row>
    <row r="6" spans="1:38" ht="12" customHeight="1">
      <c r="A6" s="69"/>
      <c r="B6" s="69" t="s">
        <v>308</v>
      </c>
      <c r="C6" s="69" t="s">
        <v>1626</v>
      </c>
      <c r="D6" s="124">
        <f>+SUMIFS('Data Down'!N:N,'Data Down'!E:E,Pareto!$C$5,'Data Down'!S:S,Pareto!B6)</f>
        <v>3.5333389864933364</v>
      </c>
      <c r="E6" s="70">
        <f>+SUMIFS('Data Down'!U:U,'Data Down'!E:E,Pareto!$C$5,'Data Down'!S:S,Pareto!B6)</f>
        <v>2</v>
      </c>
      <c r="F6" s="384">
        <v>0.1</v>
      </c>
      <c r="G6" s="126">
        <f t="shared" ref="G6:G38" si="0">+D6+F6</f>
        <v>3.6333389864933365</v>
      </c>
      <c r="H6" s="384">
        <f t="shared" ref="H6:H38" si="1">+E6+F6</f>
        <v>2.1</v>
      </c>
      <c r="I6" s="168">
        <f t="shared" ref="I6:I38" si="2">_xlfn.RANK.EQ(D6,$D$6:$D$38)+COUNTIF($D$6:D6,D6)-1</f>
        <v>7</v>
      </c>
      <c r="J6" s="69">
        <f t="shared" ref="J6:J38" si="3">_xlfn.RANK.EQ(E6,$E$6:$E$38)+COUNTIF($E$6:E6,E6)-1</f>
        <v>2</v>
      </c>
      <c r="K6" s="69" t="str">
        <f t="shared" ref="K6:K38" si="4">+B6</f>
        <v>AC</v>
      </c>
      <c r="L6" s="69">
        <v>5</v>
      </c>
      <c r="M6" s="69" t="str">
        <f t="shared" ref="M6:M10" si="5">VLOOKUP(L6,$I$6:$K$38,3,FALSE)</f>
        <v>PTO</v>
      </c>
      <c r="N6" s="126">
        <f t="shared" ref="N6:N10" si="6">+VLOOKUP(M6,$B$6:$E$38,3,FALSE)</f>
        <v>6.4166769333109652</v>
      </c>
      <c r="O6" s="69"/>
      <c r="P6" s="69">
        <v>5</v>
      </c>
      <c r="Q6" s="69" t="str">
        <f t="shared" ref="Q6:Q10" si="7">VLOOKUP(L6,$J$6:$K$38,2,FALSE)</f>
        <v>RD</v>
      </c>
      <c r="R6" s="69">
        <f t="shared" ref="R6:R10" si="8">+VLOOKUP(Q6,$B$6:$E$38,4,FALSE)</f>
        <v>2</v>
      </c>
      <c r="S6" s="69"/>
      <c r="T6" s="69"/>
      <c r="U6" s="69"/>
      <c r="V6" s="69"/>
      <c r="W6" s="69"/>
      <c r="X6" s="69"/>
      <c r="Y6" s="69"/>
      <c r="Z6" s="69"/>
      <c r="AA6" s="69"/>
      <c r="AB6" s="69"/>
      <c r="AC6" s="69"/>
      <c r="AD6" s="69"/>
      <c r="AE6" s="69"/>
      <c r="AF6" s="69"/>
      <c r="AG6" s="69"/>
      <c r="AH6" s="69"/>
      <c r="AI6" s="69"/>
      <c r="AJ6" s="69"/>
      <c r="AK6" s="69"/>
      <c r="AL6" s="69"/>
    </row>
    <row r="7" spans="1:38" ht="12" customHeight="1">
      <c r="A7" s="69"/>
      <c r="B7" s="69" t="s">
        <v>140</v>
      </c>
      <c r="C7" s="69" t="s">
        <v>1630</v>
      </c>
      <c r="D7" s="124">
        <f>+SUMIFS('Data Down'!N:N,'Data Down'!E:E,Pareto!$C$5,'Data Down'!S:S,Pareto!B7)</f>
        <v>0</v>
      </c>
      <c r="E7" s="70">
        <f>+SUMIFS('Data Down'!U:U,'Data Down'!E:E,Pareto!$C$5,'Data Down'!S:S,Pareto!B7)</f>
        <v>0</v>
      </c>
      <c r="F7" s="384">
        <v>0.02</v>
      </c>
      <c r="G7" s="126">
        <f t="shared" si="0"/>
        <v>0.02</v>
      </c>
      <c r="H7" s="384">
        <f t="shared" si="1"/>
        <v>0.02</v>
      </c>
      <c r="I7" s="168">
        <f t="shared" si="2"/>
        <v>12</v>
      </c>
      <c r="J7" s="69">
        <f t="shared" si="3"/>
        <v>12</v>
      </c>
      <c r="K7" s="69" t="str">
        <f t="shared" si="4"/>
        <v>ACC</v>
      </c>
      <c r="L7" s="69">
        <v>4</v>
      </c>
      <c r="M7" s="69" t="str">
        <f t="shared" si="5"/>
        <v>VT</v>
      </c>
      <c r="N7" s="126">
        <f t="shared" si="6"/>
        <v>6.7500108000172965</v>
      </c>
      <c r="O7" s="69"/>
      <c r="P7" s="69">
        <v>4</v>
      </c>
      <c r="Q7" s="69" t="str">
        <f t="shared" si="7"/>
        <v>EL</v>
      </c>
      <c r="R7" s="69">
        <f t="shared" si="8"/>
        <v>2</v>
      </c>
      <c r="S7" s="69"/>
      <c r="T7" s="69"/>
      <c r="U7" s="69"/>
      <c r="V7" s="69"/>
      <c r="W7" s="69"/>
      <c r="X7" s="69"/>
      <c r="Y7" s="69"/>
      <c r="Z7" s="69"/>
      <c r="AA7" s="69"/>
      <c r="AB7" s="69"/>
      <c r="AC7" s="69"/>
      <c r="AD7" s="69"/>
      <c r="AE7" s="69"/>
      <c r="AF7" s="69"/>
      <c r="AG7" s="69"/>
      <c r="AH7" s="69"/>
      <c r="AI7" s="69"/>
      <c r="AJ7" s="69"/>
      <c r="AK7" s="69"/>
      <c r="AL7" s="69"/>
    </row>
    <row r="8" spans="1:38" ht="12" customHeight="1">
      <c r="A8" s="69"/>
      <c r="B8" s="69" t="s">
        <v>300</v>
      </c>
      <c r="C8" s="69" t="s">
        <v>1639</v>
      </c>
      <c r="D8" s="124">
        <f>+SUMIFS('Data Down'!N:N,'Data Down'!E:E,Pareto!$C$5,'Data Down'!S:S,Pareto!B8)</f>
        <v>12.483353306527913</v>
      </c>
      <c r="E8" s="70">
        <f>+SUMIFS('Data Down'!U:U,'Data Down'!E:E,Pareto!$C$5,'Data Down'!S:S,Pareto!B8)</f>
        <v>6</v>
      </c>
      <c r="F8" s="384">
        <v>3.0000000000000001E-3</v>
      </c>
      <c r="G8" s="126">
        <f t="shared" si="0"/>
        <v>12.486353306527914</v>
      </c>
      <c r="H8" s="384">
        <f t="shared" si="1"/>
        <v>6.0030000000000001</v>
      </c>
      <c r="I8" s="168">
        <f t="shared" si="2"/>
        <v>1</v>
      </c>
      <c r="J8" s="69">
        <f t="shared" si="3"/>
        <v>1</v>
      </c>
      <c r="K8" s="69" t="str">
        <f t="shared" si="4"/>
        <v>ARS</v>
      </c>
      <c r="L8" s="69">
        <v>3</v>
      </c>
      <c r="M8" s="69" t="str">
        <f t="shared" si="5"/>
        <v>DF</v>
      </c>
      <c r="N8" s="126">
        <f t="shared" si="6"/>
        <v>7.3333450668406881</v>
      </c>
      <c r="O8" s="69"/>
      <c r="P8" s="69">
        <v>3</v>
      </c>
      <c r="Q8" s="69" t="str">
        <f t="shared" si="7"/>
        <v>DF</v>
      </c>
      <c r="R8" s="69">
        <f t="shared" si="8"/>
        <v>2</v>
      </c>
      <c r="S8" s="69"/>
      <c r="T8" s="69"/>
      <c r="U8" s="69"/>
      <c r="V8" s="69"/>
      <c r="W8" s="69"/>
      <c r="X8" s="69"/>
      <c r="Y8" s="69"/>
      <c r="Z8" s="69"/>
      <c r="AA8" s="69"/>
      <c r="AB8" s="69"/>
      <c r="AC8" s="69"/>
      <c r="AD8" s="69"/>
      <c r="AE8" s="69"/>
      <c r="AF8" s="69"/>
      <c r="AG8" s="69"/>
      <c r="AH8" s="69"/>
      <c r="AI8" s="69"/>
      <c r="AJ8" s="69"/>
      <c r="AK8" s="69"/>
      <c r="AL8" s="69"/>
    </row>
    <row r="9" spans="1:38" ht="12" customHeight="1">
      <c r="A9" s="69"/>
      <c r="B9" s="69" t="s">
        <v>1635</v>
      </c>
      <c r="C9" s="69" t="s">
        <v>1636</v>
      </c>
      <c r="D9" s="124">
        <f>+SUMIFS('Data Down'!N:N,'Data Down'!E:E,Pareto!$C$5,'Data Down'!S:S,Pareto!B9)</f>
        <v>0</v>
      </c>
      <c r="E9" s="70">
        <f>+SUMIFS('Data Down'!U:U,'Data Down'!E:E,Pareto!$C$5,'Data Down'!S:S,Pareto!B9)</f>
        <v>0</v>
      </c>
      <c r="F9" s="384">
        <v>2.9999999999999997E-4</v>
      </c>
      <c r="G9" s="126">
        <f t="shared" si="0"/>
        <v>2.9999999999999997E-4</v>
      </c>
      <c r="H9" s="384">
        <f t="shared" si="1"/>
        <v>2.9999999999999997E-4</v>
      </c>
      <c r="I9" s="168">
        <f t="shared" si="2"/>
        <v>13</v>
      </c>
      <c r="J9" s="69">
        <f t="shared" si="3"/>
        <v>13</v>
      </c>
      <c r="K9" s="69" t="str">
        <f t="shared" si="4"/>
        <v>ALS</v>
      </c>
      <c r="L9" s="69">
        <v>2</v>
      </c>
      <c r="M9" s="69" t="str">
        <f t="shared" si="5"/>
        <v>BS</v>
      </c>
      <c r="N9" s="126">
        <f t="shared" si="6"/>
        <v>7.6333455465969813</v>
      </c>
      <c r="O9" s="69"/>
      <c r="P9" s="69">
        <v>2</v>
      </c>
      <c r="Q9" s="69" t="str">
        <f t="shared" si="7"/>
        <v>AC</v>
      </c>
      <c r="R9" s="69">
        <f t="shared" si="8"/>
        <v>2</v>
      </c>
      <c r="S9" s="69"/>
      <c r="T9" s="69"/>
      <c r="U9" s="69"/>
      <c r="V9" s="69"/>
      <c r="W9" s="69"/>
      <c r="X9" s="69"/>
      <c r="Y9" s="69"/>
      <c r="Z9" s="69"/>
      <c r="AA9" s="69"/>
      <c r="AB9" s="69"/>
      <c r="AC9" s="69"/>
      <c r="AD9" s="69"/>
      <c r="AE9" s="69"/>
      <c r="AF9" s="69"/>
      <c r="AG9" s="69"/>
      <c r="AH9" s="69"/>
      <c r="AI9" s="69"/>
      <c r="AJ9" s="69"/>
      <c r="AK9" s="69"/>
      <c r="AL9" s="69"/>
    </row>
    <row r="10" spans="1:38" ht="12" customHeight="1">
      <c r="A10" s="69"/>
      <c r="B10" s="69" t="s">
        <v>303</v>
      </c>
      <c r="C10" s="69" t="s">
        <v>1647</v>
      </c>
      <c r="D10" s="124">
        <f>+SUMIFS('Data Down'!N:N,'Data Down'!E:E,Pareto!$C$5,'Data Down'!S:S,Pareto!B10)</f>
        <v>7.6333455465969813</v>
      </c>
      <c r="E10" s="70">
        <f>+SUMIFS('Data Down'!U:U,'Data Down'!E:E,Pareto!$C$5,'Data Down'!S:S,Pareto!B10)</f>
        <v>1</v>
      </c>
      <c r="F10" s="384">
        <v>2.9999999999999997E-4</v>
      </c>
      <c r="G10" s="126">
        <f t="shared" si="0"/>
        <v>7.6336455465969815</v>
      </c>
      <c r="H10" s="384">
        <f t="shared" si="1"/>
        <v>1.0003</v>
      </c>
      <c r="I10" s="168">
        <f t="shared" si="2"/>
        <v>2</v>
      </c>
      <c r="J10" s="69">
        <f t="shared" si="3"/>
        <v>6</v>
      </c>
      <c r="K10" s="69" t="str">
        <f t="shared" si="4"/>
        <v>BS</v>
      </c>
      <c r="L10" s="69">
        <v>1</v>
      </c>
      <c r="M10" s="69" t="str">
        <f t="shared" si="5"/>
        <v>ARS</v>
      </c>
      <c r="N10" s="126">
        <f t="shared" si="6"/>
        <v>12.483353306527913</v>
      </c>
      <c r="O10" s="69"/>
      <c r="P10" s="69">
        <v>1</v>
      </c>
      <c r="Q10" s="69" t="str">
        <f t="shared" si="7"/>
        <v>ARS</v>
      </c>
      <c r="R10" s="69">
        <f t="shared" si="8"/>
        <v>6</v>
      </c>
      <c r="S10" s="69"/>
      <c r="T10" s="69"/>
      <c r="U10" s="69"/>
      <c r="V10" s="69"/>
      <c r="W10" s="69"/>
      <c r="X10" s="69"/>
      <c r="Y10" s="69"/>
      <c r="Z10" s="69"/>
      <c r="AA10" s="69"/>
      <c r="AB10" s="69"/>
      <c r="AC10" s="69"/>
      <c r="AD10" s="69"/>
      <c r="AE10" s="69"/>
      <c r="AF10" s="69"/>
      <c r="AG10" s="69"/>
      <c r="AH10" s="69"/>
      <c r="AI10" s="69"/>
      <c r="AJ10" s="69"/>
      <c r="AK10" s="69"/>
      <c r="AL10" s="69"/>
    </row>
    <row r="11" spans="1:38" ht="12" customHeight="1">
      <c r="A11" s="69"/>
      <c r="B11" s="69" t="s">
        <v>691</v>
      </c>
      <c r="C11" s="69" t="s">
        <v>1644</v>
      </c>
      <c r="D11" s="124">
        <f>+SUMIFS('Data Down'!N:N,'Data Down'!E:E,Pareto!$C$5,'Data Down'!S:S,Pareto!B11)</f>
        <v>0</v>
      </c>
      <c r="E11" s="70">
        <f>+SUMIFS('Data Down'!U:U,'Data Down'!E:E,Pareto!$C$5,'Data Down'!S:S,Pareto!B11)</f>
        <v>0</v>
      </c>
      <c r="F11" s="384">
        <v>3.0000000000000001E-5</v>
      </c>
      <c r="G11" s="126">
        <f t="shared" si="0"/>
        <v>3.0000000000000001E-5</v>
      </c>
      <c r="H11" s="384">
        <f t="shared" si="1"/>
        <v>3.0000000000000001E-5</v>
      </c>
      <c r="I11" s="168">
        <f t="shared" si="2"/>
        <v>14</v>
      </c>
      <c r="J11" s="69">
        <f t="shared" si="3"/>
        <v>14</v>
      </c>
      <c r="K11" s="69" t="str">
        <f t="shared" si="4"/>
        <v>AT</v>
      </c>
      <c r="L11" s="69"/>
      <c r="M11" s="69"/>
      <c r="N11" s="69"/>
      <c r="O11" s="69"/>
      <c r="P11" s="69"/>
      <c r="Q11" s="69"/>
      <c r="R11" s="69"/>
      <c r="S11" s="69"/>
      <c r="T11" s="69"/>
      <c r="U11" s="69"/>
      <c r="V11" s="69"/>
      <c r="W11" s="69"/>
      <c r="X11" s="69"/>
      <c r="Y11" s="69"/>
      <c r="Z11" s="69"/>
      <c r="AA11" s="69"/>
      <c r="AB11" s="69"/>
      <c r="AC11" s="69"/>
      <c r="AD11" s="69"/>
      <c r="AE11" s="69"/>
      <c r="AF11" s="69"/>
      <c r="AG11" s="69"/>
      <c r="AH11" s="69"/>
      <c r="AI11" s="69"/>
      <c r="AJ11" s="69"/>
      <c r="AK11" s="69"/>
      <c r="AL11" s="69"/>
    </row>
    <row r="12" spans="1:38" ht="12" customHeight="1">
      <c r="A12" s="69"/>
      <c r="B12" s="69" t="s">
        <v>294</v>
      </c>
      <c r="C12" s="69" t="s">
        <v>1650</v>
      </c>
      <c r="D12" s="124">
        <f>+SUMIFS('Data Down'!N:N,'Data Down'!E:E,Pareto!$C$5,'Data Down'!S:S,Pareto!B12)</f>
        <v>0</v>
      </c>
      <c r="E12" s="70">
        <f>+SUMIFS('Data Down'!U:U,'Data Down'!E:E,Pareto!$C$5,'Data Down'!S:S,Pareto!B12)</f>
        <v>0</v>
      </c>
      <c r="F12" s="384">
        <v>3.0000000000000001E-6</v>
      </c>
      <c r="G12" s="126">
        <f t="shared" si="0"/>
        <v>3.0000000000000001E-6</v>
      </c>
      <c r="H12" s="384">
        <f t="shared" si="1"/>
        <v>3.0000000000000001E-6</v>
      </c>
      <c r="I12" s="168">
        <f t="shared" si="2"/>
        <v>15</v>
      </c>
      <c r="J12" s="69">
        <f t="shared" si="3"/>
        <v>15</v>
      </c>
      <c r="K12" s="69" t="str">
        <f t="shared" si="4"/>
        <v>CB</v>
      </c>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69"/>
      <c r="AL12" s="69"/>
    </row>
    <row r="13" spans="1:38" ht="12" customHeight="1">
      <c r="A13" s="69"/>
      <c r="B13" s="69" t="s">
        <v>1602</v>
      </c>
      <c r="C13" s="69" t="s">
        <v>1655</v>
      </c>
      <c r="D13" s="124">
        <f>+SUMIFS('Data Down'!N:N,'Data Down'!E:E,Pareto!$C$5,'Data Down'!S:S,Pareto!B13)</f>
        <v>0</v>
      </c>
      <c r="E13" s="70">
        <f>+SUMIFS('Data Down'!U:U,'Data Down'!E:E,Pareto!$C$5,'Data Down'!S:S,Pareto!B13)</f>
        <v>0</v>
      </c>
      <c r="F13" s="384">
        <v>2.9999999999999997E-8</v>
      </c>
      <c r="G13" s="126">
        <f t="shared" si="0"/>
        <v>2.9999999999999997E-8</v>
      </c>
      <c r="H13" s="384">
        <f t="shared" si="1"/>
        <v>2.9999999999999997E-8</v>
      </c>
      <c r="I13" s="168">
        <f t="shared" si="2"/>
        <v>16</v>
      </c>
      <c r="J13" s="69">
        <f t="shared" si="3"/>
        <v>16</v>
      </c>
      <c r="K13" s="69" t="str">
        <f t="shared" si="4"/>
        <v>CG</v>
      </c>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69"/>
      <c r="AL13" s="69"/>
    </row>
    <row r="14" spans="1:38" ht="12" customHeight="1">
      <c r="A14" s="69"/>
      <c r="B14" s="69" t="s">
        <v>353</v>
      </c>
      <c r="C14" s="69" t="s">
        <v>1660</v>
      </c>
      <c r="D14" s="124">
        <f>+SUMIFS('Data Down'!N:N,'Data Down'!E:E,Pareto!$C$5,'Data Down'!S:S,Pareto!B14)</f>
        <v>7.3333450668406881</v>
      </c>
      <c r="E14" s="70">
        <f>+SUMIFS('Data Down'!U:U,'Data Down'!E:E,Pareto!$C$5,'Data Down'!S:S,Pareto!B14)</f>
        <v>2</v>
      </c>
      <c r="F14" s="384">
        <v>3E-9</v>
      </c>
      <c r="G14" s="126">
        <f t="shared" si="0"/>
        <v>7.3333450698406883</v>
      </c>
      <c r="H14" s="384">
        <f t="shared" si="1"/>
        <v>2.0000000029999998</v>
      </c>
      <c r="I14" s="168">
        <f t="shared" si="2"/>
        <v>3</v>
      </c>
      <c r="J14" s="69">
        <f t="shared" si="3"/>
        <v>3</v>
      </c>
      <c r="K14" s="69" t="str">
        <f t="shared" si="4"/>
        <v>DF</v>
      </c>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69"/>
      <c r="AL14" s="69"/>
    </row>
    <row r="15" spans="1:38" ht="12" customHeight="1">
      <c r="A15" s="69"/>
      <c r="B15" s="69" t="s">
        <v>291</v>
      </c>
      <c r="C15" s="69" t="s">
        <v>1662</v>
      </c>
      <c r="D15" s="124">
        <f>+SUMIFS('Data Down'!N:N,'Data Down'!E:E,Pareto!$C$5,'Data Down'!S:S,Pareto!B15)</f>
        <v>4.6000073601631364</v>
      </c>
      <c r="E15" s="70">
        <f>+SUMIFS('Data Down'!U:U,'Data Down'!E:E,Pareto!$C$5,'Data Down'!S:S,Pareto!B15)</f>
        <v>2</v>
      </c>
      <c r="F15" s="384">
        <v>3E-10</v>
      </c>
      <c r="G15" s="126">
        <f t="shared" si="0"/>
        <v>4.6000073604631364</v>
      </c>
      <c r="H15" s="384">
        <f t="shared" si="1"/>
        <v>2.0000000003</v>
      </c>
      <c r="I15" s="168">
        <f t="shared" si="2"/>
        <v>6</v>
      </c>
      <c r="J15" s="69">
        <f t="shared" si="3"/>
        <v>4</v>
      </c>
      <c r="K15" s="69" t="str">
        <f t="shared" si="4"/>
        <v>EL</v>
      </c>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69"/>
      <c r="AL15" s="69"/>
    </row>
    <row r="16" spans="1:38" ht="12" customHeight="1">
      <c r="A16" s="69"/>
      <c r="B16" s="69" t="s">
        <v>361</v>
      </c>
      <c r="C16" s="69" t="s">
        <v>1664</v>
      </c>
      <c r="D16" s="124">
        <f>+SUMIFS('Data Down'!N:N,'Data Down'!E:E,Pareto!$C$5,'Data Down'!S:S,Pareto!B16)</f>
        <v>0</v>
      </c>
      <c r="E16" s="70">
        <f>+SUMIFS('Data Down'!U:U,'Data Down'!E:E,Pareto!$C$5,'Data Down'!S:S,Pareto!B16)</f>
        <v>0</v>
      </c>
      <c r="F16" s="384">
        <v>3E-11</v>
      </c>
      <c r="G16" s="126">
        <f t="shared" si="0"/>
        <v>3E-11</v>
      </c>
      <c r="H16" s="384">
        <f t="shared" si="1"/>
        <v>3E-11</v>
      </c>
      <c r="I16" s="168">
        <f t="shared" si="2"/>
        <v>17</v>
      </c>
      <c r="J16" s="69">
        <f t="shared" si="3"/>
        <v>17</v>
      </c>
      <c r="K16" s="69" t="str">
        <f t="shared" si="4"/>
        <v>ENG</v>
      </c>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69"/>
      <c r="AL16" s="69"/>
    </row>
    <row r="17" spans="1:38" ht="12" customHeight="1">
      <c r="A17" s="69"/>
      <c r="B17" s="69" t="s">
        <v>1600</v>
      </c>
      <c r="C17" s="69" t="s">
        <v>1667</v>
      </c>
      <c r="D17" s="124">
        <f>+SUMIFS('Data Down'!N:N,'Data Down'!E:E,Pareto!$C$5,'Data Down'!S:S,Pareto!B17)</f>
        <v>0</v>
      </c>
      <c r="E17" s="70">
        <f>+SUMIFS('Data Down'!U:U,'Data Down'!E:E,Pareto!$C$5,'Data Down'!S:S,Pareto!B17)</f>
        <v>0</v>
      </c>
      <c r="F17" s="384">
        <v>3.0000000000000001E-12</v>
      </c>
      <c r="G17" s="126">
        <f t="shared" si="0"/>
        <v>3.0000000000000001E-12</v>
      </c>
      <c r="H17" s="384">
        <f t="shared" si="1"/>
        <v>3.0000000000000001E-12</v>
      </c>
      <c r="I17" s="168">
        <f t="shared" si="2"/>
        <v>18</v>
      </c>
      <c r="J17" s="69">
        <f t="shared" si="3"/>
        <v>18</v>
      </c>
      <c r="K17" s="69" t="str">
        <f t="shared" si="4"/>
        <v>FD</v>
      </c>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69"/>
      <c r="AL17" s="69"/>
    </row>
    <row r="18" spans="1:38" ht="12" customHeight="1">
      <c r="A18" s="69"/>
      <c r="B18" s="69" t="s">
        <v>1603</v>
      </c>
      <c r="C18" s="69" t="s">
        <v>1676</v>
      </c>
      <c r="D18" s="124">
        <f>+SUMIFS('Data Down'!N:N,'Data Down'!E:E,Pareto!$C$5,'Data Down'!S:S,Pareto!B18)</f>
        <v>0</v>
      </c>
      <c r="E18" s="70">
        <f>+SUMIFS('Data Down'!U:U,'Data Down'!E:E,Pareto!$C$5,'Data Down'!S:S,Pareto!B18)</f>
        <v>0</v>
      </c>
      <c r="F18" s="384">
        <v>2.9999999999999998E-13</v>
      </c>
      <c r="G18" s="126">
        <f t="shared" si="0"/>
        <v>2.9999999999999998E-13</v>
      </c>
      <c r="H18" s="384">
        <f t="shared" si="1"/>
        <v>2.9999999999999998E-13</v>
      </c>
      <c r="I18" s="168">
        <f t="shared" si="2"/>
        <v>19</v>
      </c>
      <c r="J18" s="69">
        <f t="shared" si="3"/>
        <v>19</v>
      </c>
      <c r="K18" s="69" t="str">
        <f t="shared" si="4"/>
        <v>FS</v>
      </c>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69"/>
      <c r="AL18" s="69"/>
    </row>
    <row r="19" spans="1:38" ht="12" customHeight="1">
      <c r="A19" s="69"/>
      <c r="B19" s="69" t="s">
        <v>1601</v>
      </c>
      <c r="C19" s="69" t="s">
        <v>1671</v>
      </c>
      <c r="D19" s="124">
        <f>+SUMIFS('Data Down'!N:N,'Data Down'!E:E,Pareto!$C$5,'Data Down'!S:S,Pareto!B19)</f>
        <v>0</v>
      </c>
      <c r="E19" s="70">
        <f>+SUMIFS('Data Down'!U:U,'Data Down'!E:E,Pareto!$C$5,'Data Down'!S:S,Pareto!B19)</f>
        <v>0</v>
      </c>
      <c r="F19" s="384">
        <v>2.9999999999999998E-14</v>
      </c>
      <c r="G19" s="126">
        <f t="shared" si="0"/>
        <v>2.9999999999999998E-14</v>
      </c>
      <c r="H19" s="384">
        <f t="shared" si="1"/>
        <v>2.9999999999999998E-14</v>
      </c>
      <c r="I19" s="168">
        <f t="shared" si="2"/>
        <v>20</v>
      </c>
      <c r="J19" s="69">
        <f t="shared" si="3"/>
        <v>20</v>
      </c>
      <c r="K19" s="69" t="str">
        <f t="shared" si="4"/>
        <v>FH</v>
      </c>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69"/>
      <c r="AL19" s="69"/>
    </row>
    <row r="20" spans="1:38" ht="12" customHeight="1">
      <c r="A20" s="69"/>
      <c r="B20" s="69" t="s">
        <v>1681</v>
      </c>
      <c r="C20" s="69" t="s">
        <v>1681</v>
      </c>
      <c r="D20" s="124">
        <f>+SUMIFS('Data Down'!N:N,'Data Down'!E:E,Pareto!$C$5,'Data Down'!S:S,Pareto!B20)</f>
        <v>0</v>
      </c>
      <c r="E20" s="70">
        <f>+SUMIFS('Data Down'!U:U,'Data Down'!E:E,Pareto!$C$5,'Data Down'!S:S,Pareto!B20)</f>
        <v>0</v>
      </c>
      <c r="F20" s="384">
        <v>2.9999999999999998E-15</v>
      </c>
      <c r="G20" s="126">
        <f t="shared" si="0"/>
        <v>2.9999999999999998E-15</v>
      </c>
      <c r="H20" s="384">
        <f t="shared" si="1"/>
        <v>2.9999999999999998E-15</v>
      </c>
      <c r="I20" s="168">
        <f t="shared" si="2"/>
        <v>21</v>
      </c>
      <c r="J20" s="69">
        <f t="shared" si="3"/>
        <v>21</v>
      </c>
      <c r="K20" s="69" t="str">
        <f t="shared" si="4"/>
        <v>GET</v>
      </c>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69"/>
      <c r="AL20" s="69"/>
    </row>
    <row r="21" spans="1:38" ht="7.5" customHeight="1">
      <c r="A21" s="69"/>
      <c r="B21" s="69" t="s">
        <v>718</v>
      </c>
      <c r="C21" s="69" t="s">
        <v>1678</v>
      </c>
      <c r="D21" s="124">
        <f>+SUMIFS('Data Down'!N:N,'Data Down'!E:E,Pareto!$C$5,'Data Down'!S:S,Pareto!B21)</f>
        <v>0</v>
      </c>
      <c r="E21" s="70">
        <f>+SUMIFS('Data Down'!U:U,'Data Down'!E:E,Pareto!$C$5,'Data Down'!S:S,Pareto!B21)</f>
        <v>0</v>
      </c>
      <c r="F21" s="384">
        <v>2.9999999999999999E-16</v>
      </c>
      <c r="G21" s="126">
        <f t="shared" si="0"/>
        <v>2.9999999999999999E-16</v>
      </c>
      <c r="H21" s="384">
        <f t="shared" si="1"/>
        <v>2.9999999999999999E-16</v>
      </c>
      <c r="I21" s="168">
        <f t="shared" si="2"/>
        <v>22</v>
      </c>
      <c r="J21" s="69">
        <f t="shared" si="3"/>
        <v>22</v>
      </c>
      <c r="K21" s="69" t="str">
        <f t="shared" si="4"/>
        <v>HYD</v>
      </c>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69"/>
      <c r="AL21" s="69"/>
    </row>
    <row r="22" spans="1:38" ht="12" customHeight="1">
      <c r="A22" s="69"/>
      <c r="B22" s="69" t="s">
        <v>448</v>
      </c>
      <c r="C22" s="69" t="s">
        <v>1680</v>
      </c>
      <c r="D22" s="124">
        <f>+SUMIFS('Data Down'!N:N,'Data Down'!E:E,Pareto!$C$5,'Data Down'!S:S,Pareto!B22)</f>
        <v>0</v>
      </c>
      <c r="E22" s="70">
        <f>+SUMIFS('Data Down'!U:U,'Data Down'!E:E,Pareto!$C$5,'Data Down'!S:S,Pareto!B22)</f>
        <v>0</v>
      </c>
      <c r="F22" s="384">
        <v>3.0000000000000001E-17</v>
      </c>
      <c r="G22" s="126">
        <f t="shared" si="0"/>
        <v>3.0000000000000001E-17</v>
      </c>
      <c r="H22" s="384">
        <f t="shared" si="1"/>
        <v>3.0000000000000001E-17</v>
      </c>
      <c r="I22" s="168">
        <f t="shared" si="2"/>
        <v>23</v>
      </c>
      <c r="J22" s="69">
        <f t="shared" si="3"/>
        <v>23</v>
      </c>
      <c r="K22" s="69" t="str">
        <f t="shared" si="4"/>
        <v>LB</v>
      </c>
      <c r="L22" s="69"/>
      <c r="M22" s="69"/>
      <c r="N22" s="69"/>
      <c r="O22" s="69"/>
      <c r="P22" s="69"/>
      <c r="Q22" s="69"/>
      <c r="R22" s="69"/>
      <c r="S22" s="69"/>
      <c r="T22" s="69"/>
      <c r="U22" s="385" t="s">
        <v>9442</v>
      </c>
      <c r="V22" s="385"/>
      <c r="W22" s="69"/>
      <c r="X22" s="69"/>
      <c r="Y22" s="69"/>
      <c r="Z22" s="69"/>
      <c r="AA22" s="69"/>
      <c r="AB22" s="69"/>
      <c r="AC22" s="69"/>
      <c r="AD22" s="385" t="s">
        <v>9442</v>
      </c>
      <c r="AE22" s="385"/>
      <c r="AF22" s="69"/>
      <c r="AG22" s="69"/>
      <c r="AH22" s="69"/>
      <c r="AI22" s="69"/>
      <c r="AJ22" s="69"/>
      <c r="AK22" s="69"/>
      <c r="AL22" s="69"/>
    </row>
    <row r="23" spans="1:38" ht="12" customHeight="1">
      <c r="A23" s="69"/>
      <c r="B23" s="69" t="s">
        <v>323</v>
      </c>
      <c r="C23" s="69" t="s">
        <v>1682</v>
      </c>
      <c r="D23" s="124">
        <f>+SUMIFS('Data Down'!N:N,'Data Down'!E:E,Pareto!$C$5,'Data Down'!S:S,Pareto!B23)</f>
        <v>0.21666701334164951</v>
      </c>
      <c r="E23" s="70">
        <f>+SUMIFS('Data Down'!U:U,'Data Down'!E:E,Pareto!$C$5,'Data Down'!S:S,Pareto!B23)</f>
        <v>1</v>
      </c>
      <c r="F23" s="384">
        <v>2.9999999999999998E-18</v>
      </c>
      <c r="G23" s="126">
        <f t="shared" si="0"/>
        <v>0.21666701334164951</v>
      </c>
      <c r="H23" s="384">
        <f t="shared" si="1"/>
        <v>1</v>
      </c>
      <c r="I23" s="168">
        <f t="shared" si="2"/>
        <v>11</v>
      </c>
      <c r="J23" s="69">
        <f t="shared" si="3"/>
        <v>7</v>
      </c>
      <c r="K23" s="69" t="str">
        <f t="shared" si="4"/>
        <v>PS</v>
      </c>
      <c r="L23" s="69"/>
      <c r="M23" s="69"/>
      <c r="N23" s="69"/>
      <c r="O23" s="69"/>
      <c r="P23" s="69"/>
      <c r="Q23" s="69"/>
      <c r="R23" s="69"/>
      <c r="S23" s="69"/>
      <c r="T23" s="69"/>
      <c r="U23" s="386" t="str">
        <f>+M10</f>
        <v>ARS</v>
      </c>
      <c r="V23" s="386" t="s">
        <v>9443</v>
      </c>
      <c r="W23" s="385" t="str">
        <f t="shared" ref="W23:W27" si="9">+VLOOKUP(U23,$B$6:$C$38,2,FALSE)</f>
        <v>AIR SYSTEM</v>
      </c>
      <c r="X23" s="69"/>
      <c r="Y23" s="69"/>
      <c r="Z23" s="69"/>
      <c r="AA23" s="69"/>
      <c r="AB23" s="69"/>
      <c r="AC23" s="69"/>
      <c r="AD23" s="386" t="str">
        <f>+Q10</f>
        <v>ARS</v>
      </c>
      <c r="AE23" s="386" t="s">
        <v>9443</v>
      </c>
      <c r="AF23" s="385" t="str">
        <f t="shared" ref="AF23:AF27" si="10">+VLOOKUP(AD23,$B$6:$C$38,2,FALSE)</f>
        <v>AIR SYSTEM</v>
      </c>
      <c r="AG23" s="69"/>
      <c r="AH23" s="69"/>
      <c r="AI23" s="69"/>
      <c r="AJ23" s="69"/>
      <c r="AK23" s="69"/>
      <c r="AL23" s="69"/>
    </row>
    <row r="24" spans="1:38" ht="12" customHeight="1">
      <c r="A24" s="69"/>
      <c r="B24" s="69" t="s">
        <v>649</v>
      </c>
      <c r="C24" s="69" t="s">
        <v>649</v>
      </c>
      <c r="D24" s="124">
        <f>+SUMIFS('Data Down'!N:N,'Data Down'!E:E,Pareto!$C$5,'Data Down'!S:S,Pareto!B24)</f>
        <v>6.4166769333109652</v>
      </c>
      <c r="E24" s="70">
        <f>+SUMIFS('Data Down'!U:U,'Data Down'!E:E,Pareto!$C$5,'Data Down'!S:S,Pareto!B24)</f>
        <v>1</v>
      </c>
      <c r="F24" s="384">
        <v>2.9999999999999999E-19</v>
      </c>
      <c r="G24" s="126">
        <f t="shared" si="0"/>
        <v>6.4166769333109652</v>
      </c>
      <c r="H24" s="384">
        <f t="shared" si="1"/>
        <v>1</v>
      </c>
      <c r="I24" s="168">
        <f t="shared" si="2"/>
        <v>5</v>
      </c>
      <c r="J24" s="69">
        <f t="shared" si="3"/>
        <v>8</v>
      </c>
      <c r="K24" s="69" t="str">
        <f t="shared" si="4"/>
        <v>PTO</v>
      </c>
      <c r="L24" s="69"/>
      <c r="M24" s="69"/>
      <c r="N24" s="69"/>
      <c r="O24" s="69"/>
      <c r="P24" s="69"/>
      <c r="Q24" s="69"/>
      <c r="R24" s="69"/>
      <c r="S24" s="69"/>
      <c r="T24" s="69"/>
      <c r="U24" s="386" t="str">
        <f>+M9</f>
        <v>BS</v>
      </c>
      <c r="V24" s="386" t="s">
        <v>9443</v>
      </c>
      <c r="W24" s="385" t="str">
        <f t="shared" si="9"/>
        <v>BRAKE SYSTEM</v>
      </c>
      <c r="X24" s="69"/>
      <c r="Y24" s="69"/>
      <c r="Z24" s="69"/>
      <c r="AA24" s="69"/>
      <c r="AB24" s="69"/>
      <c r="AC24" s="69"/>
      <c r="AD24" s="386" t="str">
        <f>+Q9</f>
        <v>AC</v>
      </c>
      <c r="AE24" s="386" t="s">
        <v>9443</v>
      </c>
      <c r="AF24" s="385" t="str">
        <f t="shared" si="10"/>
        <v>AIR CONDITIONER</v>
      </c>
      <c r="AG24" s="69"/>
      <c r="AH24" s="69"/>
      <c r="AI24" s="69"/>
      <c r="AJ24" s="69"/>
      <c r="AK24" s="69"/>
      <c r="AL24" s="69"/>
    </row>
    <row r="25" spans="1:38" ht="12" customHeight="1">
      <c r="A25" s="69"/>
      <c r="B25" s="69" t="s">
        <v>406</v>
      </c>
      <c r="C25" s="69" t="s">
        <v>1685</v>
      </c>
      <c r="D25" s="124">
        <f>+SUMIFS('Data Down'!N:N,'Data Down'!E:E,Pareto!$C$5,'Data Down'!S:S,Pareto!B25)</f>
        <v>0</v>
      </c>
      <c r="E25" s="70">
        <f>+SUMIFS('Data Down'!U:U,'Data Down'!E:E,Pareto!$C$5,'Data Down'!S:S,Pareto!B25)</f>
        <v>0</v>
      </c>
      <c r="F25" s="384">
        <v>3.0000000000000003E-20</v>
      </c>
      <c r="G25" s="126">
        <f t="shared" si="0"/>
        <v>3.0000000000000003E-20</v>
      </c>
      <c r="H25" s="384">
        <f t="shared" si="1"/>
        <v>3.0000000000000003E-20</v>
      </c>
      <c r="I25" s="168">
        <f t="shared" si="2"/>
        <v>24</v>
      </c>
      <c r="J25" s="69">
        <f t="shared" si="3"/>
        <v>24</v>
      </c>
      <c r="K25" s="69" t="str">
        <f t="shared" si="4"/>
        <v>RCS</v>
      </c>
      <c r="L25" s="69"/>
      <c r="M25" s="69"/>
      <c r="N25" s="69"/>
      <c r="O25" s="69"/>
      <c r="P25" s="69"/>
      <c r="Q25" s="69"/>
      <c r="R25" s="69"/>
      <c r="S25" s="69"/>
      <c r="T25" s="69"/>
      <c r="U25" s="386" t="str">
        <f>+M8</f>
        <v>DF</v>
      </c>
      <c r="V25" s="386" t="s">
        <v>9443</v>
      </c>
      <c r="W25" s="385" t="str">
        <f t="shared" si="9"/>
        <v>DIFFERENTIAL</v>
      </c>
      <c r="X25" s="69"/>
      <c r="Y25" s="69"/>
      <c r="Z25" s="69"/>
      <c r="AA25" s="69"/>
      <c r="AB25" s="69"/>
      <c r="AC25" s="69"/>
      <c r="AD25" s="386" t="str">
        <f>Q8</f>
        <v>DF</v>
      </c>
      <c r="AE25" s="386" t="s">
        <v>9443</v>
      </c>
      <c r="AF25" s="385" t="str">
        <f t="shared" si="10"/>
        <v>DIFFERENTIAL</v>
      </c>
      <c r="AG25" s="69"/>
      <c r="AH25" s="69"/>
      <c r="AI25" s="69"/>
      <c r="AJ25" s="69"/>
      <c r="AK25" s="69"/>
      <c r="AL25" s="69"/>
    </row>
    <row r="26" spans="1:38" ht="12" customHeight="1">
      <c r="A26" s="69"/>
      <c r="B26" s="69" t="s">
        <v>411</v>
      </c>
      <c r="C26" s="69" t="s">
        <v>1688</v>
      </c>
      <c r="D26" s="124">
        <f>+SUMIFS('Data Down'!N:N,'Data Down'!E:E,Pareto!$C$5,'Data Down'!S:S,Pareto!B26)</f>
        <v>2.2666702932188452</v>
      </c>
      <c r="E26" s="70">
        <f>+SUMIFS('Data Down'!U:U,'Data Down'!E:E,Pareto!$C$5,'Data Down'!S:S,Pareto!B26)</f>
        <v>2</v>
      </c>
      <c r="F26" s="384">
        <v>2.9999999999999999E-21</v>
      </c>
      <c r="G26" s="126">
        <f t="shared" si="0"/>
        <v>2.2666702932188452</v>
      </c>
      <c r="H26" s="384">
        <f t="shared" si="1"/>
        <v>2</v>
      </c>
      <c r="I26" s="168">
        <f t="shared" si="2"/>
        <v>9</v>
      </c>
      <c r="J26" s="69">
        <f t="shared" si="3"/>
        <v>5</v>
      </c>
      <c r="K26" s="69" t="str">
        <f t="shared" si="4"/>
        <v>RD</v>
      </c>
      <c r="L26" s="69"/>
      <c r="M26" s="69"/>
      <c r="N26" s="69"/>
      <c r="O26" s="69"/>
      <c r="P26" s="69"/>
      <c r="Q26" s="69"/>
      <c r="R26" s="69"/>
      <c r="S26" s="69"/>
      <c r="T26" s="69"/>
      <c r="U26" s="386" t="str">
        <f>+M7</f>
        <v>VT</v>
      </c>
      <c r="V26" s="386" t="s">
        <v>9443</v>
      </c>
      <c r="W26" s="385" t="str">
        <f t="shared" si="9"/>
        <v>VESSEL &amp; TAIL GATE</v>
      </c>
      <c r="X26" s="69"/>
      <c r="Y26" s="69"/>
      <c r="Z26" s="69"/>
      <c r="AA26" s="69"/>
      <c r="AB26" s="69"/>
      <c r="AC26" s="69"/>
      <c r="AD26" s="386" t="str">
        <f>+Q7</f>
        <v>EL</v>
      </c>
      <c r="AE26" s="386" t="s">
        <v>9443</v>
      </c>
      <c r="AF26" s="385" t="str">
        <f t="shared" si="10"/>
        <v>ELECTRICAL, STARTING &amp; CHARGING SYSTEM</v>
      </c>
      <c r="AG26" s="69"/>
      <c r="AH26" s="69"/>
      <c r="AI26" s="69"/>
      <c r="AJ26" s="69"/>
      <c r="AK26" s="69"/>
      <c r="AL26" s="69"/>
    </row>
    <row r="27" spans="1:38" ht="12" customHeight="1">
      <c r="A27" s="69"/>
      <c r="B27" s="69" t="s">
        <v>398</v>
      </c>
      <c r="C27" s="69" t="s">
        <v>9444</v>
      </c>
      <c r="D27" s="124">
        <f>+SUMIFS('Data Down'!N:N,'Data Down'!E:E,Pareto!$C$5,'Data Down'!S:S,Pareto!B27)</f>
        <v>3.2500051999501118</v>
      </c>
      <c r="E27" s="70">
        <f>+SUMIFS('Data Down'!U:U,'Data Down'!E:E,Pareto!$C$5,'Data Down'!S:S,Pareto!B27)</f>
        <v>1</v>
      </c>
      <c r="F27" s="384">
        <v>2.9999999999999999E-22</v>
      </c>
      <c r="G27" s="126">
        <f t="shared" si="0"/>
        <v>3.2500051999501118</v>
      </c>
      <c r="H27" s="384">
        <f t="shared" si="1"/>
        <v>1</v>
      </c>
      <c r="I27" s="168">
        <f t="shared" si="2"/>
        <v>8</v>
      </c>
      <c r="J27" s="69">
        <f t="shared" si="3"/>
        <v>9</v>
      </c>
      <c r="K27" s="69" t="str">
        <f t="shared" si="4"/>
        <v>STS</v>
      </c>
      <c r="L27" s="69"/>
      <c r="M27" s="69"/>
      <c r="N27" s="69"/>
      <c r="O27" s="69"/>
      <c r="P27" s="69"/>
      <c r="Q27" s="69"/>
      <c r="R27" s="69"/>
      <c r="S27" s="69"/>
      <c r="T27" s="69"/>
      <c r="U27" s="386" t="str">
        <f>+M6</f>
        <v>PTO</v>
      </c>
      <c r="V27" s="386" t="s">
        <v>9443</v>
      </c>
      <c r="W27" s="385" t="str">
        <f t="shared" si="9"/>
        <v>PTO</v>
      </c>
      <c r="X27" s="69"/>
      <c r="Y27" s="69"/>
      <c r="Z27" s="69"/>
      <c r="AA27" s="69"/>
      <c r="AB27" s="69"/>
      <c r="AC27" s="69"/>
      <c r="AD27" s="386" t="str">
        <f>+Q6</f>
        <v>RD</v>
      </c>
      <c r="AE27" s="386" t="s">
        <v>9443</v>
      </c>
      <c r="AF27" s="385" t="str">
        <f t="shared" si="10"/>
        <v>RADIO</v>
      </c>
      <c r="AG27" s="69"/>
      <c r="AH27" s="69"/>
      <c r="AI27" s="69"/>
      <c r="AJ27" s="69"/>
      <c r="AK27" s="69"/>
      <c r="AL27" s="69"/>
    </row>
    <row r="28" spans="1:38" ht="12" customHeight="1">
      <c r="A28" s="69"/>
      <c r="B28" s="69" t="s">
        <v>1701</v>
      </c>
      <c r="C28" s="69" t="s">
        <v>1702</v>
      </c>
      <c r="D28" s="124">
        <f>+SUMIFS('Data Down'!N:N,'Data Down'!E:E,Pareto!$C$5,'Data Down'!S:S,Pareto!B28)</f>
        <v>0</v>
      </c>
      <c r="E28" s="70">
        <f>+SUMIFS('Data Down'!U:U,'Data Down'!E:E,Pareto!$C$5,'Data Down'!S:S,Pareto!B28)</f>
        <v>0</v>
      </c>
      <c r="F28" s="384">
        <v>3E-24</v>
      </c>
      <c r="G28" s="126">
        <f t="shared" si="0"/>
        <v>3E-24</v>
      </c>
      <c r="H28" s="384">
        <f t="shared" si="1"/>
        <v>3E-24</v>
      </c>
      <c r="I28" s="168">
        <f t="shared" si="2"/>
        <v>25</v>
      </c>
      <c r="J28" s="69">
        <f t="shared" si="3"/>
        <v>25</v>
      </c>
      <c r="K28" s="69" t="str">
        <f t="shared" si="4"/>
        <v>SWS</v>
      </c>
      <c r="L28" s="69"/>
      <c r="M28" s="69"/>
      <c r="N28" s="69"/>
      <c r="O28" s="69"/>
      <c r="P28" s="69"/>
      <c r="Q28" s="69"/>
      <c r="R28" s="69"/>
      <c r="S28" s="69"/>
      <c r="T28" s="69"/>
      <c r="U28" s="387" t="str">
        <f>$U$5</f>
        <v>Prima LX 2528</v>
      </c>
      <c r="V28" s="387"/>
      <c r="W28" s="69"/>
      <c r="X28" s="69"/>
      <c r="Y28" s="69"/>
      <c r="Z28" s="69"/>
      <c r="AA28" s="69"/>
      <c r="AB28" s="69"/>
      <c r="AC28" s="69"/>
      <c r="AD28" s="387" t="str">
        <f>U28</f>
        <v>Prima LX 2528</v>
      </c>
      <c r="AE28" s="387"/>
      <c r="AF28" s="69"/>
      <c r="AG28" s="69"/>
      <c r="AH28" s="69"/>
      <c r="AI28" s="69"/>
      <c r="AJ28" s="69"/>
      <c r="AK28" s="69"/>
      <c r="AL28" s="69"/>
    </row>
    <row r="29" spans="1:38" ht="12" customHeight="1">
      <c r="A29" s="69"/>
      <c r="B29" s="69" t="s">
        <v>591</v>
      </c>
      <c r="C29" s="69" t="s">
        <v>1657</v>
      </c>
      <c r="D29" s="124">
        <f>+SUMIFS('Data Down'!N:N,'Data Down'!E:E,Pareto!$C$5,'Data Down'!S:S,Pareto!B29)</f>
        <v>0</v>
      </c>
      <c r="E29" s="70">
        <f>+SUMIFS('Data Down'!U:U,'Data Down'!E:E,Pareto!$C$5,'Data Down'!S:S,Pareto!B29)</f>
        <v>0</v>
      </c>
      <c r="F29" s="384">
        <v>2.9999999999999998E-25</v>
      </c>
      <c r="G29" s="126">
        <f t="shared" si="0"/>
        <v>2.9999999999999998E-25</v>
      </c>
      <c r="H29" s="384">
        <f t="shared" si="1"/>
        <v>2.9999999999999998E-25</v>
      </c>
      <c r="I29" s="168">
        <f t="shared" si="2"/>
        <v>26</v>
      </c>
      <c r="J29" s="69">
        <f t="shared" si="3"/>
        <v>26</v>
      </c>
      <c r="K29" s="69" t="str">
        <f t="shared" si="4"/>
        <v>CL</v>
      </c>
      <c r="L29" s="69"/>
      <c r="M29" s="69"/>
      <c r="N29" s="69"/>
      <c r="O29" s="69"/>
      <c r="P29" s="69"/>
      <c r="Q29" s="69"/>
      <c r="R29" s="69"/>
      <c r="S29" s="69"/>
      <c r="T29" s="69"/>
      <c r="U29" s="387"/>
      <c r="V29" s="387"/>
      <c r="W29" s="69"/>
      <c r="X29" s="69"/>
      <c r="Y29" s="69"/>
      <c r="Z29" s="69"/>
      <c r="AA29" s="69"/>
      <c r="AB29" s="69"/>
      <c r="AC29" s="69"/>
      <c r="AD29" s="387"/>
      <c r="AE29" s="387"/>
      <c r="AF29" s="69"/>
      <c r="AG29" s="69"/>
      <c r="AH29" s="69"/>
      <c r="AI29" s="69"/>
      <c r="AJ29" s="69"/>
      <c r="AK29" s="69"/>
      <c r="AL29" s="69"/>
    </row>
    <row r="30" spans="1:38" ht="12" customHeight="1">
      <c r="A30" s="69"/>
      <c r="B30" s="69" t="s">
        <v>1706</v>
      </c>
      <c r="C30" s="69" t="s">
        <v>1707</v>
      </c>
      <c r="D30" s="124">
        <f>+SUMIFS('Data Down'!N:N,'Data Down'!E:E,Pareto!$C$5,'Data Down'!S:S,Pareto!B30)</f>
        <v>0</v>
      </c>
      <c r="E30" s="70">
        <f>+SUMIFS('Data Down'!U:U,'Data Down'!E:E,Pareto!$C$5,'Data Down'!S:S,Pareto!B30)</f>
        <v>0</v>
      </c>
      <c r="F30" s="384">
        <v>3.0000000000000001E-26</v>
      </c>
      <c r="G30" s="126">
        <f t="shared" si="0"/>
        <v>3.0000000000000001E-26</v>
      </c>
      <c r="H30" s="384">
        <f t="shared" si="1"/>
        <v>3.0000000000000001E-26</v>
      </c>
      <c r="I30" s="168">
        <f t="shared" si="2"/>
        <v>27</v>
      </c>
      <c r="J30" s="69">
        <f t="shared" si="3"/>
        <v>27</v>
      </c>
      <c r="K30" s="69" t="str">
        <f t="shared" si="4"/>
        <v>TF</v>
      </c>
      <c r="L30" s="69"/>
      <c r="M30" s="69"/>
      <c r="N30" s="69"/>
      <c r="O30" s="69"/>
      <c r="P30" s="69"/>
      <c r="Q30" s="69"/>
      <c r="R30" s="69"/>
      <c r="S30" s="69"/>
      <c r="T30" s="69"/>
      <c r="U30" s="387"/>
      <c r="V30" s="387"/>
      <c r="W30" s="69"/>
      <c r="X30" s="69"/>
      <c r="Y30" s="69"/>
      <c r="Z30" s="69"/>
      <c r="AA30" s="69"/>
      <c r="AB30" s="69"/>
      <c r="AC30" s="69"/>
      <c r="AD30" s="387"/>
      <c r="AE30" s="387"/>
      <c r="AF30" s="69"/>
      <c r="AG30" s="69"/>
      <c r="AH30" s="69"/>
      <c r="AI30" s="69"/>
      <c r="AJ30" s="69"/>
      <c r="AK30" s="69"/>
      <c r="AL30" s="69"/>
    </row>
    <row r="31" spans="1:38" ht="12" customHeight="1">
      <c r="A31" s="69"/>
      <c r="B31" s="69" t="s">
        <v>337</v>
      </c>
      <c r="C31" s="69" t="s">
        <v>1694</v>
      </c>
      <c r="D31" s="124">
        <f>+SUMIFS('Data Down'!N:N,'Data Down'!E:E,Pareto!$C$5,'Data Down'!S:S,Pareto!B31)</f>
        <v>0.68333442680035494</v>
      </c>
      <c r="E31" s="70">
        <f>+SUMIFS('Data Down'!U:U,'Data Down'!E:E,Pareto!$C$5,'Data Down'!S:S,Pareto!B31)</f>
        <v>1</v>
      </c>
      <c r="F31" s="384">
        <v>3.0000000000000001E-27</v>
      </c>
      <c r="G31" s="126">
        <f t="shared" si="0"/>
        <v>0.68333442680035494</v>
      </c>
      <c r="H31" s="384">
        <f t="shared" si="1"/>
        <v>1</v>
      </c>
      <c r="I31" s="168">
        <f t="shared" si="2"/>
        <v>10</v>
      </c>
      <c r="J31" s="69">
        <f t="shared" si="3"/>
        <v>10</v>
      </c>
      <c r="K31" s="69" t="str">
        <f t="shared" si="4"/>
        <v>TM</v>
      </c>
      <c r="L31" s="69"/>
      <c r="M31" s="69"/>
      <c r="N31" s="69"/>
      <c r="O31" s="69"/>
      <c r="P31" s="69"/>
      <c r="Q31" s="69"/>
      <c r="R31" s="69"/>
      <c r="S31" s="69"/>
      <c r="T31" s="69"/>
      <c r="U31" s="387"/>
      <c r="V31" s="387"/>
      <c r="W31" s="69"/>
      <c r="X31" s="69"/>
      <c r="Y31" s="69"/>
      <c r="Z31" s="69"/>
      <c r="AA31" s="69"/>
      <c r="AB31" s="69"/>
      <c r="AC31" s="69"/>
      <c r="AD31" s="387"/>
      <c r="AE31" s="387"/>
      <c r="AF31" s="69"/>
      <c r="AG31" s="69"/>
      <c r="AH31" s="69"/>
      <c r="AI31" s="69"/>
      <c r="AJ31" s="69"/>
      <c r="AK31" s="69"/>
      <c r="AL31" s="69"/>
    </row>
    <row r="32" spans="1:38" ht="12" customHeight="1">
      <c r="A32" s="69"/>
      <c r="B32" s="69" t="s">
        <v>311</v>
      </c>
      <c r="C32" s="69" t="s">
        <v>1697</v>
      </c>
      <c r="D32" s="124">
        <f>+SUMIFS('Data Down'!N:N,'Data Down'!E:E,Pareto!$C$5,'Data Down'!S:S,Pareto!B32)</f>
        <v>0</v>
      </c>
      <c r="E32" s="70">
        <f>+SUMIFS('Data Down'!U:U,'Data Down'!E:E,Pareto!$C$5,'Data Down'!S:S,Pareto!B32)</f>
        <v>0</v>
      </c>
      <c r="F32" s="384">
        <v>3E-28</v>
      </c>
      <c r="G32" s="126">
        <f t="shared" si="0"/>
        <v>3E-28</v>
      </c>
      <c r="H32" s="384">
        <f t="shared" si="1"/>
        <v>3E-28</v>
      </c>
      <c r="I32" s="168">
        <f t="shared" si="2"/>
        <v>28</v>
      </c>
      <c r="J32" s="69">
        <f t="shared" si="3"/>
        <v>28</v>
      </c>
      <c r="K32" s="69" t="str">
        <f t="shared" si="4"/>
        <v>TY</v>
      </c>
      <c r="L32" s="69"/>
      <c r="M32" s="69"/>
      <c r="N32" s="69"/>
      <c r="O32" s="69"/>
      <c r="P32" s="69"/>
      <c r="Q32" s="69"/>
      <c r="R32" s="69"/>
      <c r="S32" s="69"/>
      <c r="T32" s="69"/>
      <c r="U32" s="387"/>
      <c r="V32" s="387"/>
      <c r="W32" s="69"/>
      <c r="X32" s="69"/>
      <c r="Y32" s="69"/>
      <c r="Z32" s="69"/>
      <c r="AA32" s="69"/>
      <c r="AB32" s="69"/>
      <c r="AC32" s="69"/>
      <c r="AD32" s="387"/>
      <c r="AE32" s="387"/>
      <c r="AF32" s="69"/>
      <c r="AG32" s="69"/>
      <c r="AH32" s="69"/>
      <c r="AI32" s="69"/>
      <c r="AJ32" s="69"/>
      <c r="AK32" s="69"/>
      <c r="AL32" s="69"/>
    </row>
    <row r="33" spans="1:38" ht="12" customHeight="1">
      <c r="A33" s="69"/>
      <c r="B33" s="69" t="s">
        <v>1711</v>
      </c>
      <c r="C33" s="69" t="s">
        <v>1712</v>
      </c>
      <c r="D33" s="124">
        <f>+SUMIFS('Data Down'!N:N,'Data Down'!E:E,Pareto!$C$5,'Data Down'!S:S,Pareto!B33)</f>
        <v>0</v>
      </c>
      <c r="E33" s="70">
        <f>+SUMIFS('Data Down'!U:U,'Data Down'!E:E,Pareto!$C$5,'Data Down'!S:S,Pareto!B33)</f>
        <v>0</v>
      </c>
      <c r="F33" s="384">
        <v>3.0000000000000003E-29</v>
      </c>
      <c r="G33" s="126">
        <f t="shared" si="0"/>
        <v>3.0000000000000003E-29</v>
      </c>
      <c r="H33" s="384">
        <f t="shared" si="1"/>
        <v>3.0000000000000003E-29</v>
      </c>
      <c r="I33" s="168">
        <f t="shared" si="2"/>
        <v>29</v>
      </c>
      <c r="J33" s="69">
        <f t="shared" si="3"/>
        <v>29</v>
      </c>
      <c r="K33" s="69" t="str">
        <f t="shared" si="4"/>
        <v>UC</v>
      </c>
      <c r="L33" s="69"/>
      <c r="M33" s="69"/>
      <c r="N33" s="69"/>
      <c r="O33" s="69"/>
      <c r="P33" s="69"/>
      <c r="Q33" s="69"/>
      <c r="R33" s="69"/>
      <c r="S33" s="69"/>
      <c r="T33" s="69"/>
      <c r="U33" s="387"/>
      <c r="V33" s="387"/>
      <c r="W33" s="69"/>
      <c r="X33" s="69"/>
      <c r="Y33" s="69"/>
      <c r="Z33" s="69"/>
      <c r="AA33" s="69"/>
      <c r="AB33" s="69"/>
      <c r="AC33" s="69"/>
      <c r="AD33" s="387"/>
      <c r="AE33" s="387"/>
      <c r="AF33" s="69"/>
      <c r="AG33" s="69"/>
      <c r="AH33" s="69"/>
      <c r="AI33" s="69"/>
      <c r="AJ33" s="69"/>
      <c r="AK33" s="69"/>
      <c r="AL33" s="69"/>
    </row>
    <row r="34" spans="1:38" ht="12" customHeight="1">
      <c r="A34" s="69"/>
      <c r="B34" s="69" t="s">
        <v>395</v>
      </c>
      <c r="C34" s="69" t="s">
        <v>1700</v>
      </c>
      <c r="D34" s="124">
        <f>+SUMIFS('Data Down'!N:N,'Data Down'!E:E,Pareto!$C$5,'Data Down'!S:S,Pareto!B34)</f>
        <v>6.7500108000172965</v>
      </c>
      <c r="E34" s="70">
        <f>+SUMIFS('Data Down'!U:U,'Data Down'!E:E,Pareto!$C$5,'Data Down'!S:S,Pareto!B34)</f>
        <v>1</v>
      </c>
      <c r="F34" s="384">
        <v>2.9999999999999999E-30</v>
      </c>
      <c r="G34" s="126">
        <f t="shared" si="0"/>
        <v>6.7500108000172965</v>
      </c>
      <c r="H34" s="384">
        <f t="shared" si="1"/>
        <v>1</v>
      </c>
      <c r="I34" s="168">
        <f t="shared" si="2"/>
        <v>4</v>
      </c>
      <c r="J34" s="69">
        <f t="shared" si="3"/>
        <v>11</v>
      </c>
      <c r="K34" s="69" t="str">
        <f t="shared" si="4"/>
        <v>VT</v>
      </c>
      <c r="L34" s="69"/>
      <c r="M34" s="69"/>
      <c r="N34" s="69"/>
      <c r="O34" s="69"/>
      <c r="P34" s="69"/>
      <c r="Q34" s="69"/>
      <c r="R34" s="69"/>
      <c r="S34" s="69"/>
      <c r="T34" s="69"/>
      <c r="U34" s="387"/>
      <c r="V34" s="387"/>
      <c r="W34" s="69"/>
      <c r="X34" s="69"/>
      <c r="Y34" s="69"/>
      <c r="Z34" s="69"/>
      <c r="AA34" s="69"/>
      <c r="AB34" s="69"/>
      <c r="AC34" s="69"/>
      <c r="AD34" s="387"/>
      <c r="AE34" s="387"/>
      <c r="AF34" s="69"/>
      <c r="AG34" s="69"/>
      <c r="AH34" s="69"/>
      <c r="AI34" s="69"/>
      <c r="AJ34" s="69"/>
      <c r="AK34" s="69"/>
      <c r="AL34" s="69"/>
    </row>
    <row r="35" spans="1:38" ht="12" customHeight="1">
      <c r="A35" s="69"/>
      <c r="B35" s="69" t="s">
        <v>909</v>
      </c>
      <c r="C35" s="69" t="s">
        <v>1670</v>
      </c>
      <c r="D35" s="124">
        <f>+SUMIFS('Data Down'!N:N,'Data Down'!E:E,Pareto!$C$5,'Data Down'!S:S,Pareto!B35)</f>
        <v>0</v>
      </c>
      <c r="E35" s="70">
        <f>+SUMIFS('Data Down'!U:U,'Data Down'!E:E,Pareto!$C$5,'Data Down'!S:S,Pareto!B35)</f>
        <v>0</v>
      </c>
      <c r="F35" s="384">
        <v>2.9999999999999998E-31</v>
      </c>
      <c r="G35" s="126">
        <f t="shared" si="0"/>
        <v>2.9999999999999998E-31</v>
      </c>
      <c r="H35" s="384">
        <f t="shared" si="1"/>
        <v>2.9999999999999998E-31</v>
      </c>
      <c r="I35" s="168">
        <f t="shared" si="2"/>
        <v>30</v>
      </c>
      <c r="J35" s="69">
        <f t="shared" si="3"/>
        <v>30</v>
      </c>
      <c r="K35" s="69" t="str">
        <f t="shared" si="4"/>
        <v>FC</v>
      </c>
      <c r="L35" s="69"/>
      <c r="M35" s="69"/>
      <c r="N35" s="69"/>
      <c r="O35" s="69"/>
      <c r="P35" s="69"/>
      <c r="Q35" s="69"/>
      <c r="R35" s="69"/>
      <c r="S35" s="69"/>
      <c r="T35" s="69"/>
      <c r="U35" s="387"/>
      <c r="V35" s="387"/>
      <c r="W35" s="69"/>
      <c r="X35" s="69"/>
      <c r="Y35" s="69"/>
      <c r="Z35" s="69"/>
      <c r="AA35" s="69"/>
      <c r="AB35" s="69"/>
      <c r="AC35" s="69"/>
      <c r="AD35" s="387"/>
      <c r="AE35" s="387"/>
      <c r="AF35" s="69"/>
      <c r="AG35" s="69"/>
      <c r="AH35" s="69"/>
      <c r="AI35" s="69"/>
      <c r="AJ35" s="69"/>
      <c r="AK35" s="69"/>
      <c r="AL35" s="69"/>
    </row>
    <row r="36" spans="1:38" ht="12" customHeight="1">
      <c r="A36" s="69"/>
      <c r="B36" s="69" t="s">
        <v>491</v>
      </c>
      <c r="C36" s="69" t="s">
        <v>1674</v>
      </c>
      <c r="D36" s="124">
        <f>+SUMIFS('Data Down'!N:N,'Data Down'!E:E,Pareto!$C$5,'Data Down'!S:S,Pareto!B36)</f>
        <v>0</v>
      </c>
      <c r="E36" s="70">
        <f>+SUMIFS('Data Down'!U:U,'Data Down'!E:E,Pareto!$C$5,'Data Down'!S:S,Pareto!B36)</f>
        <v>0</v>
      </c>
      <c r="F36" s="384">
        <v>3E-32</v>
      </c>
      <c r="G36" s="126">
        <f t="shared" si="0"/>
        <v>3E-32</v>
      </c>
      <c r="H36" s="384">
        <f t="shared" si="1"/>
        <v>3E-32</v>
      </c>
      <c r="I36" s="168">
        <f t="shared" si="2"/>
        <v>31</v>
      </c>
      <c r="J36" s="69">
        <f t="shared" si="3"/>
        <v>31</v>
      </c>
      <c r="K36" s="69" t="str">
        <f t="shared" si="4"/>
        <v>FL</v>
      </c>
      <c r="L36" s="69"/>
      <c r="M36" s="69"/>
      <c r="N36" s="69"/>
      <c r="O36" s="69"/>
      <c r="P36" s="69"/>
      <c r="Q36" s="69"/>
      <c r="R36" s="69"/>
      <c r="S36" s="69"/>
      <c r="T36" s="69"/>
      <c r="U36" s="387"/>
      <c r="V36" s="387"/>
      <c r="W36" s="69"/>
      <c r="X36" s="69"/>
      <c r="Y36" s="69"/>
      <c r="Z36" s="69"/>
      <c r="AA36" s="69"/>
      <c r="AB36" s="69"/>
      <c r="AC36" s="69"/>
      <c r="AD36" s="387"/>
      <c r="AE36" s="387"/>
      <c r="AF36" s="69"/>
      <c r="AG36" s="69"/>
      <c r="AH36" s="69"/>
      <c r="AI36" s="69"/>
      <c r="AJ36" s="69"/>
      <c r="AK36" s="69"/>
      <c r="AL36" s="69"/>
    </row>
    <row r="37" spans="1:38" ht="12" customHeight="1">
      <c r="A37" s="69"/>
      <c r="B37" s="69" t="s">
        <v>421</v>
      </c>
      <c r="C37" s="69" t="s">
        <v>1708</v>
      </c>
      <c r="D37" s="124">
        <f>+SUMIFS('Data Down'!N:N,'Data Down'!E:E,Pareto!$C$5,'Data Down'!S:S,Pareto!B37)</f>
        <v>0</v>
      </c>
      <c r="E37" s="70">
        <f>+SUMIFS('Data Down'!U:U,'Data Down'!E:E,Pareto!$C$5,'Data Down'!S:S,Pareto!B37)</f>
        <v>0</v>
      </c>
      <c r="F37" s="384">
        <v>1</v>
      </c>
      <c r="G37" s="126">
        <f t="shared" si="0"/>
        <v>1</v>
      </c>
      <c r="H37" s="384">
        <f t="shared" si="1"/>
        <v>1</v>
      </c>
      <c r="I37" s="168">
        <f t="shared" si="2"/>
        <v>32</v>
      </c>
      <c r="J37" s="69">
        <f t="shared" si="3"/>
        <v>32</v>
      </c>
      <c r="K37" s="69" t="str">
        <f t="shared" si="4"/>
        <v>EX</v>
      </c>
      <c r="L37" s="69"/>
      <c r="M37" s="69"/>
      <c r="N37" s="69"/>
      <c r="O37" s="69"/>
      <c r="P37" s="69"/>
      <c r="Q37" s="69"/>
      <c r="R37" s="69"/>
      <c r="S37" s="69"/>
      <c r="T37" s="69"/>
      <c r="U37" s="387"/>
      <c r="V37" s="387"/>
      <c r="W37" s="69"/>
      <c r="X37" s="69"/>
      <c r="Y37" s="69"/>
      <c r="Z37" s="69"/>
      <c r="AA37" s="69"/>
      <c r="AB37" s="69"/>
      <c r="AC37" s="69"/>
      <c r="AD37" s="387"/>
      <c r="AE37" s="387"/>
      <c r="AF37" s="69"/>
      <c r="AG37" s="69"/>
      <c r="AH37" s="69"/>
      <c r="AI37" s="69"/>
      <c r="AJ37" s="69"/>
      <c r="AK37" s="69"/>
      <c r="AL37" s="69"/>
    </row>
    <row r="38" spans="1:38" ht="12" customHeight="1">
      <c r="A38" s="69"/>
      <c r="B38" s="69" t="s">
        <v>297</v>
      </c>
      <c r="C38" s="69" t="s">
        <v>1689</v>
      </c>
      <c r="D38" s="124">
        <f>+SUMIFS('Data Down'!N:N,'Data Down'!E:E,Pareto!$C$5,'Data Down'!S:S,Pareto!B38)</f>
        <v>0</v>
      </c>
      <c r="E38" s="70">
        <f>+SUMIFS('Data Down'!U:U,'Data Down'!E:E,Pareto!$C$5,'Data Down'!S:S,Pareto!B38)</f>
        <v>0</v>
      </c>
      <c r="F38" s="384">
        <v>1</v>
      </c>
      <c r="G38" s="126">
        <f t="shared" si="0"/>
        <v>1</v>
      </c>
      <c r="H38" s="384">
        <f t="shared" si="1"/>
        <v>1</v>
      </c>
      <c r="I38" s="168">
        <f t="shared" si="2"/>
        <v>33</v>
      </c>
      <c r="J38" s="69">
        <f t="shared" si="3"/>
        <v>33</v>
      </c>
      <c r="K38" s="69" t="str">
        <f t="shared" si="4"/>
        <v>SPN</v>
      </c>
      <c r="L38" s="69"/>
      <c r="M38" s="69"/>
      <c r="N38" s="69"/>
      <c r="O38" s="69"/>
      <c r="P38" s="69"/>
      <c r="Q38" s="69"/>
      <c r="R38" s="69"/>
      <c r="S38" s="69"/>
      <c r="T38" s="69"/>
      <c r="U38" s="387"/>
      <c r="V38" s="387"/>
      <c r="W38" s="69"/>
      <c r="X38" s="69"/>
      <c r="Y38" s="69"/>
      <c r="Z38" s="69"/>
      <c r="AA38" s="69"/>
      <c r="AB38" s="69"/>
      <c r="AC38" s="69"/>
      <c r="AD38" s="387"/>
      <c r="AE38" s="387"/>
      <c r="AF38" s="69"/>
      <c r="AG38" s="69"/>
      <c r="AH38" s="69"/>
      <c r="AI38" s="69"/>
      <c r="AJ38" s="69"/>
      <c r="AK38" s="69"/>
      <c r="AL38" s="69"/>
    </row>
    <row r="39" spans="1:38" ht="12" customHeight="1">
      <c r="A39" s="69"/>
      <c r="B39" s="69"/>
      <c r="C39" s="69"/>
      <c r="D39" s="124"/>
      <c r="E39" s="70"/>
      <c r="F39" s="388"/>
      <c r="G39" s="126"/>
      <c r="H39" s="69"/>
      <c r="I39" s="69"/>
      <c r="J39" s="69"/>
      <c r="K39" s="69"/>
      <c r="L39" s="69"/>
      <c r="M39" s="69"/>
      <c r="N39" s="69"/>
      <c r="O39" s="69"/>
      <c r="P39" s="69"/>
      <c r="Q39" s="69"/>
      <c r="R39" s="69"/>
      <c r="S39" s="69"/>
      <c r="T39" s="69"/>
      <c r="U39" s="387"/>
      <c r="V39" s="387"/>
      <c r="W39" s="69"/>
      <c r="X39" s="69"/>
      <c r="Y39" s="69"/>
      <c r="Z39" s="69"/>
      <c r="AA39" s="69"/>
      <c r="AB39" s="69"/>
      <c r="AC39" s="69"/>
      <c r="AD39" s="387"/>
      <c r="AE39" s="387"/>
      <c r="AF39" s="69"/>
      <c r="AG39" s="69"/>
      <c r="AH39" s="69"/>
      <c r="AI39" s="69"/>
      <c r="AJ39" s="69"/>
      <c r="AK39" s="69"/>
      <c r="AL39" s="69"/>
    </row>
    <row r="40" spans="1:38" ht="12" customHeight="1">
      <c r="A40" s="69"/>
      <c r="B40" s="69"/>
      <c r="C40" s="69"/>
      <c r="D40" s="124"/>
      <c r="E40" s="70"/>
      <c r="F40" s="388"/>
      <c r="G40" s="126"/>
      <c r="H40" s="69"/>
      <c r="I40" s="69"/>
      <c r="J40" s="69"/>
      <c r="K40" s="69"/>
      <c r="L40" s="69"/>
      <c r="M40" s="69"/>
      <c r="N40" s="69"/>
      <c r="O40" s="69"/>
      <c r="P40" s="69"/>
      <c r="Q40" s="69"/>
      <c r="R40" s="69"/>
      <c r="S40" s="69"/>
      <c r="T40" s="69"/>
      <c r="U40" s="69"/>
      <c r="V40" s="69"/>
      <c r="W40" s="69"/>
      <c r="X40" s="69"/>
      <c r="Y40" s="69"/>
      <c r="Z40" s="69"/>
      <c r="AA40" s="69"/>
      <c r="AB40" s="69"/>
      <c r="AC40" s="69"/>
      <c r="AD40" s="69"/>
      <c r="AE40" s="69"/>
      <c r="AF40" s="69"/>
      <c r="AG40" s="69"/>
      <c r="AH40" s="69"/>
      <c r="AI40" s="69"/>
      <c r="AJ40" s="69"/>
      <c r="AK40" s="69"/>
      <c r="AL40" s="69"/>
    </row>
    <row r="41" spans="1:38" ht="12" customHeight="1">
      <c r="A41" s="69"/>
      <c r="B41" s="69"/>
      <c r="C41" s="69" t="s">
        <v>9445</v>
      </c>
      <c r="D41" s="70"/>
      <c r="E41" s="70"/>
      <c r="F41" s="69"/>
      <c r="G41" s="69"/>
      <c r="H41" s="69"/>
      <c r="I41" s="69"/>
      <c r="J41" s="69"/>
      <c r="K41" s="69"/>
      <c r="L41" s="69"/>
      <c r="M41" s="69"/>
      <c r="N41" s="69"/>
      <c r="O41" s="69"/>
      <c r="P41" s="69"/>
      <c r="Q41" s="69"/>
      <c r="R41" s="69"/>
      <c r="S41" s="69"/>
      <c r="T41" s="69"/>
      <c r="U41" s="69"/>
      <c r="V41" s="69"/>
      <c r="W41" s="69"/>
      <c r="X41" s="69"/>
      <c r="Y41" s="69"/>
      <c r="Z41" s="69"/>
      <c r="AA41" s="69"/>
      <c r="AB41" s="69"/>
      <c r="AC41" s="69"/>
      <c r="AD41" s="69"/>
      <c r="AE41" s="69"/>
      <c r="AF41" s="69"/>
      <c r="AG41" s="69"/>
      <c r="AH41" s="69"/>
      <c r="AI41" s="69"/>
      <c r="AJ41" s="69"/>
      <c r="AK41" s="69"/>
      <c r="AL41" s="69"/>
    </row>
    <row r="42" spans="1:38" ht="12" customHeight="1">
      <c r="A42" s="69"/>
      <c r="B42" s="69"/>
      <c r="C42" s="69" t="s">
        <v>192</v>
      </c>
      <c r="D42" s="70"/>
      <c r="E42" s="70"/>
      <c r="F42" s="69"/>
      <c r="G42" s="69"/>
      <c r="H42" s="69"/>
      <c r="I42" s="69"/>
      <c r="J42" s="69"/>
      <c r="K42" s="69"/>
      <c r="L42" s="69"/>
      <c r="M42" s="69"/>
      <c r="N42" s="69"/>
      <c r="O42" s="69"/>
      <c r="P42" s="69"/>
      <c r="Q42" s="69"/>
      <c r="R42" s="69"/>
      <c r="S42" s="69"/>
      <c r="T42" s="69"/>
      <c r="U42" s="69"/>
      <c r="V42" s="69"/>
      <c r="W42" s="69"/>
      <c r="X42" s="69"/>
      <c r="Y42" s="69"/>
      <c r="Z42" s="69"/>
      <c r="AA42" s="69"/>
      <c r="AB42" s="69"/>
      <c r="AC42" s="69"/>
      <c r="AD42" s="69"/>
      <c r="AE42" s="69"/>
      <c r="AF42" s="69"/>
      <c r="AG42" s="69"/>
      <c r="AH42" s="69"/>
      <c r="AI42" s="69"/>
      <c r="AJ42" s="69"/>
      <c r="AK42" s="69"/>
      <c r="AL42" s="69"/>
    </row>
    <row r="43" spans="1:38" ht="12" customHeight="1">
      <c r="A43" s="69"/>
      <c r="B43" s="69"/>
      <c r="C43" s="69" t="s">
        <v>197</v>
      </c>
      <c r="D43" s="70"/>
      <c r="E43" s="70"/>
      <c r="F43" s="69"/>
      <c r="G43" s="69"/>
      <c r="H43" s="69"/>
      <c r="I43" s="69"/>
      <c r="J43" s="69"/>
      <c r="K43" s="69"/>
      <c r="L43" s="69"/>
      <c r="M43" s="69"/>
      <c r="N43" s="69"/>
      <c r="O43" s="69"/>
      <c r="P43" s="69"/>
      <c r="Q43" s="69"/>
      <c r="R43" s="69"/>
      <c r="S43" s="69"/>
      <c r="T43" s="69"/>
      <c r="U43" s="69"/>
      <c r="V43" s="69"/>
      <c r="W43" s="69"/>
      <c r="X43" s="69"/>
      <c r="Y43" s="69"/>
      <c r="Z43" s="69"/>
      <c r="AA43" s="69"/>
      <c r="AB43" s="69"/>
      <c r="AC43" s="69"/>
      <c r="AD43" s="69"/>
      <c r="AE43" s="69"/>
      <c r="AF43" s="69"/>
      <c r="AG43" s="69"/>
      <c r="AH43" s="69"/>
      <c r="AI43" s="69"/>
      <c r="AJ43" s="69"/>
      <c r="AK43" s="69"/>
      <c r="AL43" s="69"/>
    </row>
    <row r="44" spans="1:38" ht="12" customHeight="1">
      <c r="A44" s="69"/>
      <c r="B44" s="69"/>
      <c r="C44" s="69" t="s">
        <v>196</v>
      </c>
      <c r="D44" s="70"/>
      <c r="E44" s="70"/>
      <c r="F44" s="69" t="str">
        <f>CONCATENATE("TOP Of All Compartement"," ",$U$5," ","Duration Down ( Hours )")</f>
        <v>TOP Of All Compartement Prima LX 2528 Duration Down ( Hours )</v>
      </c>
      <c r="G44" s="69"/>
      <c r="H44" s="69"/>
      <c r="I44" s="69"/>
      <c r="J44" s="69"/>
      <c r="K44" s="69" t="str">
        <f>CONCATENATE("TOP Of All Compartement"," ",$U$5," ","Frequency Event Down (Count)")</f>
        <v>TOP Of All Compartement Prima LX 2528 Frequency Event Down (Count)</v>
      </c>
      <c r="L44" s="69"/>
      <c r="M44" s="69"/>
      <c r="N44" s="69"/>
      <c r="O44" s="69"/>
      <c r="P44" s="69"/>
      <c r="Q44" s="69"/>
      <c r="R44" s="69"/>
      <c r="S44" s="69"/>
      <c r="T44" s="69"/>
      <c r="U44" s="69"/>
      <c r="V44" s="69"/>
      <c r="W44" s="69"/>
      <c r="X44" s="69"/>
      <c r="Y44" s="69"/>
      <c r="Z44" s="69"/>
      <c r="AA44" s="69"/>
      <c r="AB44" s="69"/>
      <c r="AC44" s="69"/>
      <c r="AD44" s="69"/>
      <c r="AE44" s="69"/>
      <c r="AF44" s="69"/>
      <c r="AG44" s="69"/>
      <c r="AH44" s="69"/>
      <c r="AI44" s="69"/>
      <c r="AJ44" s="69"/>
      <c r="AK44" s="69"/>
      <c r="AL44" s="69"/>
    </row>
    <row r="45" spans="1:38" ht="12" customHeight="1">
      <c r="A45" s="69"/>
      <c r="B45" s="69"/>
      <c r="C45" s="69" t="s">
        <v>9446</v>
      </c>
      <c r="D45" s="70"/>
      <c r="E45" s="70"/>
      <c r="F45" s="69"/>
      <c r="G45" s="69"/>
      <c r="H45" s="69"/>
      <c r="I45" s="69"/>
      <c r="J45" s="69"/>
      <c r="K45" s="69"/>
      <c r="L45" s="69"/>
      <c r="M45" s="69"/>
      <c r="N45" s="69"/>
      <c r="O45" s="69"/>
      <c r="P45" s="69"/>
      <c r="Q45" s="69"/>
      <c r="R45" s="69"/>
      <c r="S45" s="69"/>
      <c r="T45" s="69"/>
      <c r="U45" s="69"/>
      <c r="V45" s="69"/>
      <c r="W45" s="69"/>
      <c r="X45" s="69"/>
      <c r="Y45" s="69"/>
      <c r="Z45" s="69"/>
      <c r="AA45" s="69"/>
      <c r="AB45" s="69"/>
      <c r="AC45" s="69"/>
      <c r="AD45" s="69"/>
      <c r="AE45" s="69"/>
      <c r="AF45" s="69"/>
      <c r="AG45" s="69"/>
      <c r="AH45" s="69"/>
      <c r="AI45" s="69"/>
      <c r="AJ45" s="69"/>
      <c r="AK45" s="69"/>
      <c r="AL45" s="69"/>
    </row>
    <row r="46" spans="1:38" ht="12" customHeight="1">
      <c r="A46" s="69"/>
      <c r="B46" s="69"/>
      <c r="C46" s="69" t="s">
        <v>9447</v>
      </c>
      <c r="D46" s="70" t="s">
        <v>272</v>
      </c>
      <c r="E46" s="70" t="s">
        <v>9448</v>
      </c>
      <c r="F46" s="69"/>
      <c r="G46" s="69"/>
      <c r="H46" s="69"/>
      <c r="I46" s="69"/>
      <c r="J46" s="69"/>
      <c r="K46" s="69"/>
      <c r="L46" s="69"/>
      <c r="M46" s="69"/>
      <c r="N46" s="69"/>
      <c r="O46" s="69"/>
      <c r="P46" s="69"/>
      <c r="Q46" s="69"/>
      <c r="R46" s="69"/>
      <c r="S46" s="69"/>
      <c r="T46" s="69"/>
      <c r="U46" s="69"/>
      <c r="V46" s="69"/>
      <c r="W46" s="69"/>
      <c r="X46" s="69"/>
      <c r="Y46" s="69"/>
      <c r="Z46" s="69"/>
      <c r="AA46" s="69"/>
      <c r="AB46" s="69"/>
      <c r="AC46" s="69"/>
      <c r="AD46" s="69"/>
      <c r="AE46" s="69"/>
      <c r="AF46" s="69"/>
      <c r="AG46" s="69"/>
      <c r="AH46" s="69"/>
      <c r="AI46" s="69"/>
      <c r="AJ46" s="69"/>
      <c r="AK46" s="69"/>
      <c r="AL46" s="69"/>
    </row>
    <row r="47" spans="1:38" ht="12" customHeight="1">
      <c r="A47" s="69"/>
      <c r="B47" s="69"/>
      <c r="C47" s="69" t="s">
        <v>1626</v>
      </c>
      <c r="D47" s="389">
        <f>SUMIFS('Data Down'!N:N,'Data Down'!S:S,Pareto!E47,'Data Down'!Q:Q,"UM")</f>
        <v>131.8335442673343</v>
      </c>
      <c r="E47" s="183" t="s">
        <v>308</v>
      </c>
      <c r="F47" s="69">
        <v>33</v>
      </c>
      <c r="G47" s="69" t="str">
        <f t="shared" ref="G47:G79" si="11">VLOOKUP($F47,$I$6:$K$38,3,0)</f>
        <v>SPN</v>
      </c>
      <c r="H47" s="69" t="str">
        <f t="shared" ref="H47:H79" si="12">VLOOKUP($G47,$B$6:$E$38,2,0)</f>
        <v>SUSPENSION</v>
      </c>
      <c r="I47" s="390">
        <f t="shared" ref="I47:I79" si="13">VLOOKUP($G47,$B$6:$E$38,3,0)</f>
        <v>0</v>
      </c>
      <c r="J47" s="69">
        <v>33</v>
      </c>
      <c r="K47" s="69" t="str">
        <f t="shared" ref="K47:K79" si="14">VLOOKUP($J47,$J$6:$K$38,2,0)</f>
        <v>SPN</v>
      </c>
      <c r="L47" s="69" t="str">
        <f t="shared" ref="L47:L79" si="15">VLOOKUP($K47,$B$6:$E$38,2,0)</f>
        <v>SUSPENSION</v>
      </c>
      <c r="M47" s="72">
        <f t="shared" ref="M47:M79" si="16">VLOOKUP($K47,$B$6:$E$38,4,0)</f>
        <v>0</v>
      </c>
      <c r="N47" s="69"/>
      <c r="O47" s="69"/>
      <c r="P47" s="69"/>
      <c r="Q47" s="69"/>
      <c r="R47" s="69"/>
      <c r="S47" s="69"/>
      <c r="T47" s="69"/>
      <c r="U47" s="69"/>
      <c r="V47" s="69"/>
      <c r="W47" s="69"/>
      <c r="X47" s="69"/>
      <c r="Y47" s="69"/>
      <c r="Z47" s="69"/>
      <c r="AA47" s="69"/>
      <c r="AB47" s="69"/>
      <c r="AC47" s="69"/>
      <c r="AD47" s="69"/>
      <c r="AE47" s="69"/>
      <c r="AF47" s="69"/>
      <c r="AG47" s="69"/>
      <c r="AH47" s="69"/>
      <c r="AI47" s="69"/>
      <c r="AJ47" s="69"/>
      <c r="AK47" s="69"/>
      <c r="AL47" s="69"/>
    </row>
    <row r="48" spans="1:38" ht="12" customHeight="1">
      <c r="A48" s="69"/>
      <c r="B48" s="69"/>
      <c r="C48" s="69" t="s">
        <v>1630</v>
      </c>
      <c r="D48" s="389">
        <f>SUMIFS('Data Down'!N:N,'Data Down'!S:S,Pareto!E48,'Data Down'!Q:Q,"D")</f>
        <v>0</v>
      </c>
      <c r="E48" s="183" t="s">
        <v>140</v>
      </c>
      <c r="F48" s="69">
        <v>32</v>
      </c>
      <c r="G48" s="69" t="str">
        <f t="shared" si="11"/>
        <v>EX</v>
      </c>
      <c r="H48" s="69" t="str">
        <f t="shared" si="12"/>
        <v>MUFFLER &amp; EXHAUST SYSTEM</v>
      </c>
      <c r="I48" s="390">
        <f t="shared" si="13"/>
        <v>0</v>
      </c>
      <c r="J48" s="69">
        <v>32</v>
      </c>
      <c r="K48" s="69" t="str">
        <f t="shared" si="14"/>
        <v>EX</v>
      </c>
      <c r="L48" s="69" t="str">
        <f t="shared" si="15"/>
        <v>MUFFLER &amp; EXHAUST SYSTEM</v>
      </c>
      <c r="M48" s="72">
        <f t="shared" si="16"/>
        <v>0</v>
      </c>
      <c r="N48" s="69"/>
      <c r="O48" s="69"/>
      <c r="P48" s="69"/>
      <c r="Q48" s="69"/>
      <c r="R48" s="69"/>
      <c r="S48" s="69"/>
      <c r="T48" s="69"/>
      <c r="U48" s="69"/>
      <c r="V48" s="69"/>
      <c r="W48" s="69"/>
      <c r="X48" s="69"/>
      <c r="Y48" s="69"/>
      <c r="Z48" s="69"/>
      <c r="AA48" s="69"/>
      <c r="AB48" s="69"/>
      <c r="AC48" s="69"/>
      <c r="AD48" s="69"/>
      <c r="AE48" s="69"/>
      <c r="AF48" s="69"/>
      <c r="AG48" s="69"/>
      <c r="AH48" s="69"/>
      <c r="AI48" s="69"/>
      <c r="AJ48" s="69"/>
      <c r="AK48" s="69"/>
      <c r="AL48" s="69"/>
    </row>
    <row r="49" spans="1:38" ht="12" customHeight="1">
      <c r="A49" s="69"/>
      <c r="B49" s="69"/>
      <c r="C49" s="69" t="s">
        <v>1639</v>
      </c>
      <c r="D49" s="389">
        <f>SUMIFS('Data Down'!N:N,'Data Down'!S:S,Pareto!E49,'Data Down'!Q:Q,"UM")</f>
        <v>352.51723069656094</v>
      </c>
      <c r="E49" s="183" t="s">
        <v>300</v>
      </c>
      <c r="F49" s="69">
        <v>31</v>
      </c>
      <c r="G49" s="69" t="str">
        <f t="shared" si="11"/>
        <v>FL</v>
      </c>
      <c r="H49" s="69" t="str">
        <f t="shared" si="12"/>
        <v>FUEL SYSTEM</v>
      </c>
      <c r="I49" s="390">
        <f t="shared" si="13"/>
        <v>0</v>
      </c>
      <c r="J49" s="69">
        <v>31</v>
      </c>
      <c r="K49" s="69" t="str">
        <f t="shared" si="14"/>
        <v>FL</v>
      </c>
      <c r="L49" s="69" t="str">
        <f t="shared" si="15"/>
        <v>FUEL SYSTEM</v>
      </c>
      <c r="M49" s="72">
        <f t="shared" si="16"/>
        <v>0</v>
      </c>
      <c r="N49" s="69"/>
      <c r="O49" s="69"/>
      <c r="P49" s="69"/>
      <c r="Q49" s="69"/>
      <c r="R49" s="69"/>
      <c r="S49" s="69"/>
      <c r="T49" s="69"/>
      <c r="U49" s="69"/>
      <c r="V49" s="69"/>
      <c r="W49" s="69"/>
      <c r="X49" s="69"/>
      <c r="Y49" s="69"/>
      <c r="Z49" s="69"/>
      <c r="AA49" s="69"/>
      <c r="AB49" s="69"/>
      <c r="AC49" s="69"/>
      <c r="AD49" s="69"/>
      <c r="AE49" s="69"/>
      <c r="AF49" s="69"/>
      <c r="AG49" s="69"/>
      <c r="AH49" s="69"/>
      <c r="AI49" s="69"/>
      <c r="AJ49" s="69"/>
      <c r="AK49" s="69"/>
      <c r="AL49" s="69"/>
    </row>
    <row r="50" spans="1:38" ht="12" customHeight="1">
      <c r="A50" s="69"/>
      <c r="B50" s="69"/>
      <c r="C50" s="69" t="s">
        <v>1636</v>
      </c>
      <c r="D50" s="389">
        <f>SUMIFS('Data Down'!N:N,'Data Down'!S:S,Pareto!E50,'Data Down'!Q:Q,"UM")</f>
        <v>0</v>
      </c>
      <c r="E50" s="183" t="s">
        <v>1635</v>
      </c>
      <c r="F50" s="69">
        <v>30</v>
      </c>
      <c r="G50" s="69" t="str">
        <f t="shared" si="11"/>
        <v>FC</v>
      </c>
      <c r="H50" s="69" t="str">
        <f t="shared" si="12"/>
        <v>FRAME CHASIS</v>
      </c>
      <c r="I50" s="390">
        <f t="shared" si="13"/>
        <v>0</v>
      </c>
      <c r="J50" s="69">
        <v>30</v>
      </c>
      <c r="K50" s="69" t="str">
        <f t="shared" si="14"/>
        <v>FC</v>
      </c>
      <c r="L50" s="69" t="str">
        <f t="shared" si="15"/>
        <v>FRAME CHASIS</v>
      </c>
      <c r="M50" s="72">
        <f t="shared" si="16"/>
        <v>0</v>
      </c>
      <c r="N50" s="69"/>
      <c r="O50" s="69"/>
      <c r="P50" s="69"/>
      <c r="Q50" s="69"/>
      <c r="R50" s="69"/>
      <c r="S50" s="69"/>
      <c r="T50" s="69"/>
      <c r="U50" s="69"/>
      <c r="V50" s="69"/>
      <c r="W50" s="69"/>
      <c r="X50" s="69"/>
      <c r="Y50" s="69"/>
      <c r="Z50" s="69"/>
      <c r="AA50" s="69"/>
      <c r="AB50" s="69"/>
      <c r="AC50" s="69"/>
      <c r="AD50" s="69"/>
      <c r="AE50" s="69"/>
      <c r="AF50" s="69"/>
      <c r="AG50" s="69"/>
      <c r="AH50" s="69"/>
      <c r="AI50" s="69"/>
      <c r="AJ50" s="69"/>
      <c r="AK50" s="69"/>
      <c r="AL50" s="69"/>
    </row>
    <row r="51" spans="1:38" ht="12" customHeight="1">
      <c r="A51" s="69"/>
      <c r="B51" s="69"/>
      <c r="C51" s="69" t="s">
        <v>1647</v>
      </c>
      <c r="D51" s="389">
        <f>SUMIFS('Data Down'!N:N,'Data Down'!S:S,Pareto!E51,'Data Down'!Q:Q,"UM")</f>
        <v>68.216775813574102</v>
      </c>
      <c r="E51" s="183" t="s">
        <v>303</v>
      </c>
      <c r="F51" s="69">
        <v>29</v>
      </c>
      <c r="G51" s="69" t="str">
        <f t="shared" si="11"/>
        <v>UC</v>
      </c>
      <c r="H51" s="69" t="str">
        <f t="shared" si="12"/>
        <v>UNDER CARRIAGE</v>
      </c>
      <c r="I51" s="390">
        <f t="shared" si="13"/>
        <v>0</v>
      </c>
      <c r="J51" s="69">
        <v>29</v>
      </c>
      <c r="K51" s="69" t="str">
        <f t="shared" si="14"/>
        <v>UC</v>
      </c>
      <c r="L51" s="69" t="str">
        <f t="shared" si="15"/>
        <v>UNDER CARRIAGE</v>
      </c>
      <c r="M51" s="72">
        <f t="shared" si="16"/>
        <v>0</v>
      </c>
      <c r="N51" s="69"/>
      <c r="O51" s="69"/>
      <c r="P51" s="69"/>
      <c r="Q51" s="69"/>
      <c r="R51" s="69"/>
      <c r="S51" s="69"/>
      <c r="T51" s="69"/>
      <c r="U51" s="69"/>
      <c r="V51" s="69"/>
      <c r="W51" s="69"/>
      <c r="X51" s="69"/>
      <c r="Y51" s="69"/>
      <c r="Z51" s="69"/>
      <c r="AA51" s="69"/>
      <c r="AB51" s="69"/>
      <c r="AC51" s="69"/>
      <c r="AD51" s="69"/>
      <c r="AE51" s="69"/>
      <c r="AF51" s="69"/>
      <c r="AG51" s="69"/>
      <c r="AH51" s="69"/>
      <c r="AI51" s="69"/>
      <c r="AJ51" s="69"/>
      <c r="AK51" s="69"/>
      <c r="AL51" s="69"/>
    </row>
    <row r="52" spans="1:38" ht="12" customHeight="1">
      <c r="A52" s="69"/>
      <c r="B52" s="69"/>
      <c r="C52" s="69" t="s">
        <v>1644</v>
      </c>
      <c r="D52" s="389">
        <f>SUMIFS('Data Down'!N:N,'Data Down'!S:S,Pareto!E52,'Data Down'!Q:Q,"UM")</f>
        <v>576.00092160147597</v>
      </c>
      <c r="E52" s="183" t="s">
        <v>691</v>
      </c>
      <c r="F52" s="69">
        <v>28</v>
      </c>
      <c r="G52" s="69" t="str">
        <f t="shared" si="11"/>
        <v>TY</v>
      </c>
      <c r="H52" s="69" t="str">
        <f t="shared" si="12"/>
        <v>TYRE</v>
      </c>
      <c r="I52" s="390">
        <f t="shared" si="13"/>
        <v>0</v>
      </c>
      <c r="J52" s="69">
        <v>28</v>
      </c>
      <c r="K52" s="69" t="str">
        <f t="shared" si="14"/>
        <v>TY</v>
      </c>
      <c r="L52" s="69" t="str">
        <f t="shared" si="15"/>
        <v>TYRE</v>
      </c>
      <c r="M52" s="72">
        <f t="shared" si="16"/>
        <v>0</v>
      </c>
      <c r="N52" s="69"/>
      <c r="O52" s="69"/>
      <c r="P52" s="69"/>
      <c r="Q52" s="69"/>
      <c r="R52" s="69"/>
      <c r="S52" s="69"/>
      <c r="T52" s="69"/>
      <c r="U52" s="69"/>
      <c r="V52" s="69"/>
      <c r="W52" s="69"/>
      <c r="X52" s="69"/>
      <c r="Y52" s="69"/>
      <c r="Z52" s="69"/>
      <c r="AA52" s="69"/>
      <c r="AB52" s="69"/>
      <c r="AC52" s="69"/>
      <c r="AD52" s="69"/>
      <c r="AE52" s="69"/>
      <c r="AF52" s="69"/>
      <c r="AG52" s="69"/>
      <c r="AH52" s="69"/>
      <c r="AI52" s="69"/>
      <c r="AJ52" s="69"/>
      <c r="AK52" s="69"/>
      <c r="AL52" s="69"/>
    </row>
    <row r="53" spans="1:38" ht="12" customHeight="1">
      <c r="A53" s="69"/>
      <c r="B53" s="69"/>
      <c r="C53" s="69" t="s">
        <v>1650</v>
      </c>
      <c r="D53" s="389">
        <f>SUMIFS('Data Down'!N:N,'Data Down'!S:S,Pareto!E53,'Data Down'!Q:Q,"UM")</f>
        <v>24.900039840378117</v>
      </c>
      <c r="E53" s="183" t="s">
        <v>294</v>
      </c>
      <c r="F53" s="69">
        <v>27</v>
      </c>
      <c r="G53" s="69" t="str">
        <f t="shared" si="11"/>
        <v>TF</v>
      </c>
      <c r="H53" s="69" t="str">
        <f t="shared" si="12"/>
        <v>TRANSFER</v>
      </c>
      <c r="I53" s="390">
        <f t="shared" si="13"/>
        <v>0</v>
      </c>
      <c r="J53" s="69">
        <v>27</v>
      </c>
      <c r="K53" s="69" t="str">
        <f t="shared" si="14"/>
        <v>TF</v>
      </c>
      <c r="L53" s="69" t="str">
        <f t="shared" si="15"/>
        <v>TRANSFER</v>
      </c>
      <c r="M53" s="72">
        <f t="shared" si="16"/>
        <v>0</v>
      </c>
      <c r="N53" s="69"/>
      <c r="O53" s="69"/>
      <c r="P53" s="69"/>
      <c r="Q53" s="69"/>
      <c r="R53" s="69"/>
      <c r="S53" s="69"/>
      <c r="T53" s="69"/>
      <c r="U53" s="69"/>
      <c r="V53" s="69"/>
      <c r="W53" s="69"/>
      <c r="X53" s="69"/>
      <c r="Y53" s="69"/>
      <c r="Z53" s="69"/>
      <c r="AA53" s="69"/>
      <c r="AB53" s="69"/>
      <c r="AC53" s="69"/>
      <c r="AD53" s="69"/>
      <c r="AE53" s="69"/>
      <c r="AF53" s="69"/>
      <c r="AG53" s="69"/>
      <c r="AH53" s="69"/>
      <c r="AI53" s="69"/>
      <c r="AJ53" s="69"/>
      <c r="AK53" s="69"/>
      <c r="AL53" s="69"/>
    </row>
    <row r="54" spans="1:38" ht="12" customHeight="1">
      <c r="A54" s="69"/>
      <c r="B54" s="69"/>
      <c r="C54" s="69" t="s">
        <v>1655</v>
      </c>
      <c r="D54" s="389">
        <f>SUMIFS('Data Down'!N:N,'Data Down'!S:S,Pareto!E54,'Data Down'!Q:Q,"UM")</f>
        <v>0</v>
      </c>
      <c r="E54" s="183" t="s">
        <v>1602</v>
      </c>
      <c r="F54" s="69">
        <v>26</v>
      </c>
      <c r="G54" s="69" t="str">
        <f t="shared" si="11"/>
        <v>CL</v>
      </c>
      <c r="H54" s="69" t="str">
        <f t="shared" si="12"/>
        <v>CLUTCH</v>
      </c>
      <c r="I54" s="390">
        <f t="shared" si="13"/>
        <v>0</v>
      </c>
      <c r="J54" s="69">
        <v>26</v>
      </c>
      <c r="K54" s="69" t="str">
        <f t="shared" si="14"/>
        <v>CL</v>
      </c>
      <c r="L54" s="69" t="str">
        <f t="shared" si="15"/>
        <v>CLUTCH</v>
      </c>
      <c r="M54" s="72">
        <f t="shared" si="16"/>
        <v>0</v>
      </c>
      <c r="N54" s="69"/>
      <c r="O54" s="69"/>
      <c r="P54" s="69"/>
      <c r="Q54" s="69"/>
      <c r="R54" s="69"/>
      <c r="S54" s="69"/>
      <c r="T54" s="69"/>
      <c r="U54" s="69"/>
      <c r="V54" s="69"/>
      <c r="W54" s="69"/>
      <c r="X54" s="69"/>
      <c r="Y54" s="69"/>
      <c r="Z54" s="69"/>
      <c r="AA54" s="69"/>
      <c r="AB54" s="69"/>
      <c r="AC54" s="69"/>
      <c r="AD54" s="69"/>
      <c r="AE54" s="69"/>
      <c r="AF54" s="69"/>
      <c r="AG54" s="69"/>
      <c r="AH54" s="69"/>
      <c r="AI54" s="69"/>
      <c r="AJ54" s="69"/>
      <c r="AK54" s="69"/>
      <c r="AL54" s="69"/>
    </row>
    <row r="55" spans="1:38" ht="12" customHeight="1">
      <c r="A55" s="69"/>
      <c r="B55" s="69"/>
      <c r="C55" s="69" t="s">
        <v>1660</v>
      </c>
      <c r="D55" s="389">
        <f>SUMIFS('Data Down'!N:N,'Data Down'!S:S,Pareto!E55,'Data Down'!Q:Q,"UM")</f>
        <v>12.300019680136305</v>
      </c>
      <c r="E55" s="183" t="s">
        <v>353</v>
      </c>
      <c r="F55" s="69">
        <v>25</v>
      </c>
      <c r="G55" s="69" t="str">
        <f t="shared" si="11"/>
        <v>SWS</v>
      </c>
      <c r="H55" s="69" t="str">
        <f t="shared" si="12"/>
        <v>SWING SYSTEM</v>
      </c>
      <c r="I55" s="390">
        <f t="shared" si="13"/>
        <v>0</v>
      </c>
      <c r="J55" s="69">
        <v>25</v>
      </c>
      <c r="K55" s="69" t="str">
        <f t="shared" si="14"/>
        <v>SWS</v>
      </c>
      <c r="L55" s="69" t="str">
        <f t="shared" si="15"/>
        <v>SWING SYSTEM</v>
      </c>
      <c r="M55" s="72">
        <f t="shared" si="16"/>
        <v>0</v>
      </c>
      <c r="N55" s="69"/>
      <c r="O55" s="69"/>
      <c r="P55" s="69"/>
      <c r="Q55" s="69"/>
      <c r="R55" s="69"/>
      <c r="S55" s="69"/>
      <c r="T55" s="69"/>
      <c r="U55" s="69"/>
      <c r="V55" s="69"/>
      <c r="W55" s="69"/>
      <c r="X55" s="69"/>
      <c r="Y55" s="69"/>
      <c r="Z55" s="69"/>
      <c r="AA55" s="69"/>
      <c r="AB55" s="69"/>
      <c r="AC55" s="69"/>
      <c r="AD55" s="69"/>
      <c r="AE55" s="69"/>
      <c r="AF55" s="69"/>
      <c r="AG55" s="69"/>
      <c r="AH55" s="69"/>
      <c r="AI55" s="69"/>
      <c r="AJ55" s="69"/>
      <c r="AK55" s="69"/>
      <c r="AL55" s="69"/>
    </row>
    <row r="56" spans="1:38" ht="12" customHeight="1">
      <c r="A56" s="69"/>
      <c r="B56" s="69"/>
      <c r="C56" s="69" t="s">
        <v>1662</v>
      </c>
      <c r="D56" s="389">
        <f>SUMIFS('Data Down'!N:N,'Data Down'!S:S,Pareto!E56,'Data Down'!Q:Q,"UM")</f>
        <v>1452.2856569899136</v>
      </c>
      <c r="E56" s="183" t="s">
        <v>291</v>
      </c>
      <c r="F56" s="69">
        <v>24</v>
      </c>
      <c r="G56" s="69" t="str">
        <f t="shared" si="11"/>
        <v>RCS</v>
      </c>
      <c r="H56" s="69" t="str">
        <f t="shared" si="12"/>
        <v>RADIATOR/ COOLANT SYSTEM</v>
      </c>
      <c r="I56" s="390">
        <f t="shared" si="13"/>
        <v>0</v>
      </c>
      <c r="J56" s="69">
        <v>24</v>
      </c>
      <c r="K56" s="69" t="str">
        <f t="shared" si="14"/>
        <v>RCS</v>
      </c>
      <c r="L56" s="69" t="str">
        <f t="shared" si="15"/>
        <v>RADIATOR/ COOLANT SYSTEM</v>
      </c>
      <c r="M56" s="72">
        <f t="shared" si="16"/>
        <v>0</v>
      </c>
      <c r="N56" s="69"/>
      <c r="O56" s="69"/>
      <c r="P56" s="69"/>
      <c r="Q56" s="69"/>
      <c r="R56" s="69"/>
      <c r="S56" s="69"/>
      <c r="T56" s="69"/>
      <c r="U56" s="69"/>
      <c r="V56" s="69"/>
      <c r="W56" s="69"/>
      <c r="X56" s="69"/>
      <c r="Y56" s="69"/>
      <c r="Z56" s="69"/>
      <c r="AA56" s="69"/>
      <c r="AB56" s="69"/>
      <c r="AC56" s="69"/>
      <c r="AD56" s="69"/>
      <c r="AE56" s="69"/>
      <c r="AF56" s="69"/>
      <c r="AG56" s="69"/>
      <c r="AH56" s="69"/>
      <c r="AI56" s="69"/>
      <c r="AJ56" s="69"/>
      <c r="AK56" s="69"/>
      <c r="AL56" s="69"/>
    </row>
    <row r="57" spans="1:38" ht="12" customHeight="1">
      <c r="A57" s="69"/>
      <c r="B57" s="69"/>
      <c r="C57" s="69" t="s">
        <v>1664</v>
      </c>
      <c r="D57" s="389">
        <f>SUMIFS('Data Down'!N:N,'Data Down'!S:S,Pareto!E57,'Data Down'!Q:Q,"UM")</f>
        <v>924.06814517591852</v>
      </c>
      <c r="E57" s="183" t="s">
        <v>361</v>
      </c>
      <c r="F57" s="69">
        <v>23</v>
      </c>
      <c r="G57" s="69" t="str">
        <f t="shared" si="11"/>
        <v>LB</v>
      </c>
      <c r="H57" s="69" t="str">
        <f t="shared" si="12"/>
        <v>LUBRICANT</v>
      </c>
      <c r="I57" s="390">
        <f t="shared" si="13"/>
        <v>0</v>
      </c>
      <c r="J57" s="69">
        <v>23</v>
      </c>
      <c r="K57" s="69" t="str">
        <f t="shared" si="14"/>
        <v>LB</v>
      </c>
      <c r="L57" s="69" t="str">
        <f t="shared" si="15"/>
        <v>LUBRICANT</v>
      </c>
      <c r="M57" s="72">
        <f t="shared" si="16"/>
        <v>0</v>
      </c>
      <c r="N57" s="69"/>
      <c r="O57" s="69"/>
      <c r="P57" s="69"/>
      <c r="Q57" s="69"/>
      <c r="R57" s="69"/>
      <c r="S57" s="69"/>
      <c r="T57" s="69"/>
      <c r="U57" s="69"/>
      <c r="V57" s="69"/>
      <c r="W57" s="69"/>
      <c r="X57" s="69"/>
      <c r="Y57" s="69"/>
      <c r="Z57" s="69"/>
      <c r="AA57" s="69"/>
      <c r="AB57" s="69"/>
      <c r="AC57" s="69"/>
      <c r="AD57" s="69"/>
      <c r="AE57" s="69"/>
      <c r="AF57" s="69"/>
      <c r="AG57" s="69"/>
      <c r="AH57" s="69"/>
      <c r="AI57" s="69"/>
      <c r="AJ57" s="69"/>
      <c r="AK57" s="69"/>
      <c r="AL57" s="69"/>
    </row>
    <row r="58" spans="1:38" ht="12" customHeight="1">
      <c r="A58" s="69"/>
      <c r="B58" s="69"/>
      <c r="C58" s="69" t="s">
        <v>1667</v>
      </c>
      <c r="D58" s="389">
        <f>SUMIFS('Data Down'!N:N,'Data Down'!S:S,Pareto!E58,'Data Down'!Q:Q,"UM")</f>
        <v>0</v>
      </c>
      <c r="E58" s="183" t="s">
        <v>1600</v>
      </c>
      <c r="F58" s="69">
        <v>22</v>
      </c>
      <c r="G58" s="69" t="str">
        <f t="shared" si="11"/>
        <v>HYD</v>
      </c>
      <c r="H58" s="69" t="str">
        <f t="shared" si="12"/>
        <v>HYDRAULIC SYSTEM</v>
      </c>
      <c r="I58" s="390">
        <f t="shared" si="13"/>
        <v>0</v>
      </c>
      <c r="J58" s="69">
        <v>22</v>
      </c>
      <c r="K58" s="69" t="str">
        <f t="shared" si="14"/>
        <v>HYD</v>
      </c>
      <c r="L58" s="69" t="str">
        <f t="shared" si="15"/>
        <v>HYDRAULIC SYSTEM</v>
      </c>
      <c r="M58" s="72">
        <f t="shared" si="16"/>
        <v>0</v>
      </c>
      <c r="N58" s="69"/>
      <c r="O58" s="69"/>
      <c r="P58" s="69"/>
      <c r="Q58" s="69"/>
      <c r="R58" s="69"/>
      <c r="S58" s="69"/>
      <c r="T58" s="69"/>
      <c r="U58" s="69"/>
      <c r="V58" s="69"/>
      <c r="W58" s="69"/>
      <c r="X58" s="69"/>
      <c r="Y58" s="69"/>
      <c r="Z58" s="69"/>
      <c r="AA58" s="69"/>
      <c r="AB58" s="69"/>
      <c r="AC58" s="69"/>
      <c r="AD58" s="69"/>
      <c r="AE58" s="69"/>
      <c r="AF58" s="69"/>
      <c r="AG58" s="69"/>
      <c r="AH58" s="69"/>
      <c r="AI58" s="69"/>
      <c r="AJ58" s="69"/>
      <c r="AK58" s="69"/>
      <c r="AL58" s="69"/>
    </row>
    <row r="59" spans="1:38" ht="12" customHeight="1">
      <c r="A59" s="69"/>
      <c r="B59" s="69"/>
      <c r="C59" s="69" t="s">
        <v>1676</v>
      </c>
      <c r="D59" s="389">
        <f>SUMIFS('Data Down'!N:N,'Data Down'!S:S,Pareto!E59,'Data Down'!Q:Q,"UM")</f>
        <v>0</v>
      </c>
      <c r="E59" s="183" t="s">
        <v>1603</v>
      </c>
      <c r="F59" s="69">
        <v>21</v>
      </c>
      <c r="G59" s="69" t="str">
        <f t="shared" si="11"/>
        <v>GET</v>
      </c>
      <c r="H59" s="69" t="str">
        <f t="shared" si="12"/>
        <v>GET</v>
      </c>
      <c r="I59" s="390">
        <f t="shared" si="13"/>
        <v>0</v>
      </c>
      <c r="J59" s="69">
        <v>21</v>
      </c>
      <c r="K59" s="69" t="str">
        <f t="shared" si="14"/>
        <v>GET</v>
      </c>
      <c r="L59" s="69" t="str">
        <f t="shared" si="15"/>
        <v>GET</v>
      </c>
      <c r="M59" s="72">
        <f t="shared" si="16"/>
        <v>0</v>
      </c>
      <c r="N59" s="69"/>
      <c r="O59" s="69"/>
      <c r="P59" s="69"/>
      <c r="Q59" s="69"/>
      <c r="R59" s="69"/>
      <c r="S59" s="69"/>
      <c r="T59" s="69"/>
      <c r="U59" s="69"/>
      <c r="V59" s="69"/>
      <c r="W59" s="69"/>
      <c r="X59" s="69"/>
      <c r="Y59" s="69"/>
      <c r="Z59" s="69"/>
      <c r="AA59" s="69"/>
      <c r="AB59" s="69"/>
      <c r="AC59" s="69"/>
      <c r="AD59" s="69"/>
      <c r="AE59" s="69"/>
      <c r="AF59" s="69"/>
      <c r="AG59" s="69"/>
      <c r="AH59" s="69"/>
      <c r="AI59" s="69"/>
      <c r="AJ59" s="69"/>
      <c r="AK59" s="69"/>
      <c r="AL59" s="69"/>
    </row>
    <row r="60" spans="1:38" ht="12" customHeight="1">
      <c r="A60" s="69"/>
      <c r="B60" s="69"/>
      <c r="C60" s="69" t="s">
        <v>1671</v>
      </c>
      <c r="D60" s="389">
        <f>SUMIFS('Data Down'!N:N,'Data Down'!S:S,Pareto!E60,'Data Down'!Q:Q,"UM")</f>
        <v>0</v>
      </c>
      <c r="E60" s="183" t="s">
        <v>1601</v>
      </c>
      <c r="F60" s="69">
        <v>20</v>
      </c>
      <c r="G60" s="69" t="str">
        <f t="shared" si="11"/>
        <v>FH</v>
      </c>
      <c r="H60" s="69" t="str">
        <f t="shared" si="12"/>
        <v>FRONT HUB</v>
      </c>
      <c r="I60" s="390">
        <f t="shared" si="13"/>
        <v>0</v>
      </c>
      <c r="J60" s="69">
        <v>20</v>
      </c>
      <c r="K60" s="69" t="str">
        <f t="shared" si="14"/>
        <v>FH</v>
      </c>
      <c r="L60" s="69" t="str">
        <f t="shared" si="15"/>
        <v>FRONT HUB</v>
      </c>
      <c r="M60" s="72">
        <f t="shared" si="16"/>
        <v>0</v>
      </c>
      <c r="N60" s="69"/>
      <c r="O60" s="69"/>
      <c r="P60" s="69"/>
      <c r="Q60" s="69"/>
      <c r="R60" s="69"/>
      <c r="S60" s="69"/>
      <c r="T60" s="69"/>
      <c r="U60" s="69"/>
      <c r="V60" s="69"/>
      <c r="W60" s="69"/>
      <c r="X60" s="69"/>
      <c r="Y60" s="69"/>
      <c r="Z60" s="69"/>
      <c r="AA60" s="69"/>
      <c r="AB60" s="69"/>
      <c r="AC60" s="69"/>
      <c r="AD60" s="69"/>
      <c r="AE60" s="69"/>
      <c r="AF60" s="69"/>
      <c r="AG60" s="69"/>
      <c r="AH60" s="69"/>
      <c r="AI60" s="69"/>
      <c r="AJ60" s="69"/>
      <c r="AK60" s="69"/>
      <c r="AL60" s="69"/>
    </row>
    <row r="61" spans="1:38" ht="12" customHeight="1">
      <c r="A61" s="69"/>
      <c r="B61" s="69"/>
      <c r="C61" s="69" t="s">
        <v>1681</v>
      </c>
      <c r="D61" s="389">
        <f>SUMIFS('Data Down'!N:N,'Data Down'!S:S,Pareto!E61,'Data Down'!Q:Q,"UM")</f>
        <v>0</v>
      </c>
      <c r="E61" s="183" t="s">
        <v>1681</v>
      </c>
      <c r="F61" s="69">
        <v>19</v>
      </c>
      <c r="G61" s="69" t="str">
        <f t="shared" si="11"/>
        <v>FS</v>
      </c>
      <c r="H61" s="69" t="str">
        <f t="shared" si="12"/>
        <v>FIRE SYSTEM</v>
      </c>
      <c r="I61" s="390">
        <f t="shared" si="13"/>
        <v>0</v>
      </c>
      <c r="J61" s="69">
        <v>19</v>
      </c>
      <c r="K61" s="69" t="str">
        <f t="shared" si="14"/>
        <v>FS</v>
      </c>
      <c r="L61" s="69" t="str">
        <f t="shared" si="15"/>
        <v>FIRE SYSTEM</v>
      </c>
      <c r="M61" s="72">
        <f t="shared" si="16"/>
        <v>0</v>
      </c>
      <c r="N61" s="69"/>
      <c r="O61" s="69"/>
      <c r="P61" s="69"/>
      <c r="Q61" s="69"/>
      <c r="R61" s="69"/>
      <c r="S61" s="69"/>
      <c r="T61" s="69"/>
      <c r="U61" s="69"/>
      <c r="V61" s="69"/>
      <c r="W61" s="69"/>
      <c r="X61" s="69"/>
      <c r="Y61" s="69"/>
      <c r="Z61" s="69"/>
      <c r="AA61" s="69"/>
      <c r="AB61" s="69"/>
      <c r="AC61" s="69"/>
      <c r="AD61" s="69"/>
      <c r="AE61" s="69"/>
      <c r="AF61" s="69"/>
      <c r="AG61" s="69"/>
      <c r="AH61" s="69"/>
      <c r="AI61" s="69"/>
      <c r="AJ61" s="69"/>
      <c r="AK61" s="69"/>
      <c r="AL61" s="69"/>
    </row>
    <row r="62" spans="1:38" ht="12" customHeight="1">
      <c r="A62" s="69"/>
      <c r="B62" s="69"/>
      <c r="C62" s="69" t="s">
        <v>1678</v>
      </c>
      <c r="D62" s="389">
        <f>SUMIFS('Data Down'!N:N,'Data Down'!S:S,Pareto!E62,'Data Down'!Q:Q,"UM")</f>
        <v>8.5833470667274714</v>
      </c>
      <c r="E62" s="183" t="s">
        <v>718</v>
      </c>
      <c r="F62" s="69">
        <v>18</v>
      </c>
      <c r="G62" s="69" t="str">
        <f t="shared" si="11"/>
        <v>FD</v>
      </c>
      <c r="H62" s="69" t="str">
        <f t="shared" si="12"/>
        <v>FINAL DRIVE</v>
      </c>
      <c r="I62" s="390">
        <f t="shared" si="13"/>
        <v>0</v>
      </c>
      <c r="J62" s="69">
        <v>18</v>
      </c>
      <c r="K62" s="69" t="str">
        <f t="shared" si="14"/>
        <v>FD</v>
      </c>
      <c r="L62" s="69" t="str">
        <f t="shared" si="15"/>
        <v>FINAL DRIVE</v>
      </c>
      <c r="M62" s="72">
        <f t="shared" si="16"/>
        <v>0</v>
      </c>
      <c r="N62" s="69"/>
      <c r="O62" s="69"/>
      <c r="P62" s="69"/>
      <c r="Q62" s="69"/>
      <c r="R62" s="69"/>
      <c r="S62" s="69"/>
      <c r="T62" s="69"/>
      <c r="U62" s="69"/>
      <c r="V62" s="69"/>
      <c r="W62" s="69"/>
      <c r="X62" s="69"/>
      <c r="Y62" s="69"/>
      <c r="Z62" s="69"/>
      <c r="AA62" s="69"/>
      <c r="AB62" s="69"/>
      <c r="AC62" s="69"/>
      <c r="AD62" s="69"/>
      <c r="AE62" s="69"/>
      <c r="AF62" s="69"/>
      <c r="AG62" s="69"/>
      <c r="AH62" s="69"/>
      <c r="AI62" s="69"/>
      <c r="AJ62" s="69"/>
      <c r="AK62" s="69"/>
      <c r="AL62" s="69"/>
    </row>
    <row r="63" spans="1:38" ht="12" customHeight="1">
      <c r="A63" s="69"/>
      <c r="B63" s="69"/>
      <c r="C63" s="69" t="s">
        <v>1680</v>
      </c>
      <c r="D63" s="389">
        <f>SUMIFS('Data Down'!N:N,'Data Down'!S:S,Pareto!E63,'Data Down'!Q:Q,"UM")</f>
        <v>7.2500115999021615</v>
      </c>
      <c r="E63" s="183" t="s">
        <v>448</v>
      </c>
      <c r="F63" s="69">
        <v>17</v>
      </c>
      <c r="G63" s="69" t="str">
        <f t="shared" si="11"/>
        <v>ENG</v>
      </c>
      <c r="H63" s="69" t="str">
        <f t="shared" si="12"/>
        <v>ENGINE</v>
      </c>
      <c r="I63" s="390">
        <f t="shared" si="13"/>
        <v>0</v>
      </c>
      <c r="J63" s="69">
        <v>17</v>
      </c>
      <c r="K63" s="69" t="str">
        <f t="shared" si="14"/>
        <v>ENG</v>
      </c>
      <c r="L63" s="69" t="str">
        <f t="shared" si="15"/>
        <v>ENGINE</v>
      </c>
      <c r="M63" s="72">
        <f t="shared" si="16"/>
        <v>0</v>
      </c>
      <c r="N63" s="69"/>
      <c r="O63" s="69"/>
      <c r="P63" s="69"/>
      <c r="Q63" s="69"/>
      <c r="R63" s="69"/>
      <c r="S63" s="69"/>
      <c r="T63" s="69"/>
      <c r="U63" s="69"/>
      <c r="V63" s="69"/>
      <c r="W63" s="69"/>
      <c r="X63" s="69"/>
      <c r="Y63" s="69"/>
      <c r="Z63" s="69"/>
      <c r="AA63" s="69"/>
      <c r="AB63" s="69"/>
      <c r="AC63" s="69"/>
      <c r="AD63" s="69"/>
      <c r="AE63" s="69"/>
      <c r="AF63" s="69"/>
      <c r="AG63" s="69"/>
      <c r="AH63" s="69"/>
      <c r="AI63" s="69"/>
      <c r="AJ63" s="69"/>
      <c r="AK63" s="69"/>
      <c r="AL63" s="69"/>
    </row>
    <row r="64" spans="1:38" ht="12" customHeight="1">
      <c r="A64" s="69"/>
      <c r="B64" s="69"/>
      <c r="C64" s="69" t="s">
        <v>1682</v>
      </c>
      <c r="D64" s="389">
        <f>SUMIFS('Data Down'!N:N,'Data Down'!S:S,Pareto!E64,'Data Down'!Q:Q,"UM")</f>
        <v>0.78333458660270405</v>
      </c>
      <c r="E64" s="183" t="s">
        <v>323</v>
      </c>
      <c r="F64" s="69">
        <v>16</v>
      </c>
      <c r="G64" s="69" t="str">
        <f t="shared" si="11"/>
        <v>CG</v>
      </c>
      <c r="H64" s="69" t="str">
        <f t="shared" si="12"/>
        <v>COVER &amp; GUARD</v>
      </c>
      <c r="I64" s="390">
        <f t="shared" si="13"/>
        <v>0</v>
      </c>
      <c r="J64" s="69">
        <v>16</v>
      </c>
      <c r="K64" s="69" t="str">
        <f t="shared" si="14"/>
        <v>CG</v>
      </c>
      <c r="L64" s="69" t="str">
        <f t="shared" si="15"/>
        <v>COVER &amp; GUARD</v>
      </c>
      <c r="M64" s="72">
        <f t="shared" si="16"/>
        <v>0</v>
      </c>
      <c r="N64" s="69"/>
      <c r="O64" s="69"/>
      <c r="P64" s="69"/>
      <c r="Q64" s="69"/>
      <c r="R64" s="69"/>
      <c r="S64" s="69"/>
      <c r="T64" s="69"/>
      <c r="U64" s="69"/>
      <c r="V64" s="69"/>
      <c r="W64" s="69"/>
      <c r="X64" s="69"/>
      <c r="Y64" s="69"/>
      <c r="Z64" s="69"/>
      <c r="AA64" s="69"/>
      <c r="AB64" s="69"/>
      <c r="AC64" s="69"/>
      <c r="AD64" s="69"/>
      <c r="AE64" s="69"/>
      <c r="AF64" s="69"/>
      <c r="AG64" s="69"/>
      <c r="AH64" s="69"/>
      <c r="AI64" s="69"/>
      <c r="AJ64" s="69"/>
      <c r="AK64" s="69"/>
      <c r="AL64" s="69"/>
    </row>
    <row r="65" spans="1:38" ht="12" customHeight="1">
      <c r="A65" s="69"/>
      <c r="B65" s="69"/>
      <c r="C65" s="69" t="s">
        <v>649</v>
      </c>
      <c r="D65" s="389">
        <f>SUMIFS('Data Down'!N:N,'Data Down'!S:S,Pareto!E65,'Data Down'!Q:Q,"UM")</f>
        <v>34.850055760357044</v>
      </c>
      <c r="E65" s="183" t="s">
        <v>649</v>
      </c>
      <c r="F65" s="69">
        <v>15</v>
      </c>
      <c r="G65" s="69" t="str">
        <f t="shared" si="11"/>
        <v>CB</v>
      </c>
      <c r="H65" s="69" t="str">
        <f t="shared" si="12"/>
        <v>CABIN</v>
      </c>
      <c r="I65" s="390">
        <f t="shared" si="13"/>
        <v>0</v>
      </c>
      <c r="J65" s="69">
        <v>15</v>
      </c>
      <c r="K65" s="69" t="str">
        <f t="shared" si="14"/>
        <v>CB</v>
      </c>
      <c r="L65" s="69" t="str">
        <f t="shared" si="15"/>
        <v>CABIN</v>
      </c>
      <c r="M65" s="72">
        <f t="shared" si="16"/>
        <v>0</v>
      </c>
      <c r="N65" s="69"/>
      <c r="O65" s="69"/>
      <c r="P65" s="69"/>
      <c r="Q65" s="69"/>
      <c r="R65" s="69"/>
      <c r="S65" s="69"/>
      <c r="T65" s="69"/>
      <c r="U65" s="69"/>
      <c r="V65" s="69"/>
      <c r="W65" s="69"/>
      <c r="X65" s="69"/>
      <c r="Y65" s="69"/>
      <c r="Z65" s="69"/>
      <c r="AA65" s="69"/>
      <c r="AB65" s="69"/>
      <c r="AC65" s="69"/>
      <c r="AD65" s="69"/>
      <c r="AE65" s="69"/>
      <c r="AF65" s="69"/>
      <c r="AG65" s="69"/>
      <c r="AH65" s="69"/>
      <c r="AI65" s="69"/>
      <c r="AJ65" s="69"/>
      <c r="AK65" s="69"/>
      <c r="AL65" s="69"/>
    </row>
    <row r="66" spans="1:38" ht="12" customHeight="1">
      <c r="A66" s="69"/>
      <c r="B66" s="69"/>
      <c r="C66" s="69" t="s">
        <v>1685</v>
      </c>
      <c r="D66" s="389">
        <f>SUMIFS('Data Down'!N:N,'Data Down'!S:S,Pareto!E66,'Data Down'!Q:Q,"UM")</f>
        <v>66.66677333305789</v>
      </c>
      <c r="E66" s="183" t="s">
        <v>406</v>
      </c>
      <c r="F66" s="69">
        <v>14</v>
      </c>
      <c r="G66" s="69" t="str">
        <f t="shared" si="11"/>
        <v>AT</v>
      </c>
      <c r="H66" s="69" t="str">
        <f t="shared" si="12"/>
        <v>ATTACHMENT</v>
      </c>
      <c r="I66" s="390">
        <f t="shared" si="13"/>
        <v>0</v>
      </c>
      <c r="J66" s="69">
        <v>14</v>
      </c>
      <c r="K66" s="69" t="str">
        <f t="shared" si="14"/>
        <v>AT</v>
      </c>
      <c r="L66" s="69" t="str">
        <f t="shared" si="15"/>
        <v>ATTACHMENT</v>
      </c>
      <c r="M66" s="72">
        <f t="shared" si="16"/>
        <v>0</v>
      </c>
      <c r="N66" s="69"/>
      <c r="O66" s="69"/>
      <c r="P66" s="69"/>
      <c r="Q66" s="69"/>
      <c r="R66" s="69"/>
      <c r="S66" s="69"/>
      <c r="T66" s="69"/>
      <c r="U66" s="69"/>
      <c r="V66" s="69"/>
      <c r="W66" s="69"/>
      <c r="X66" s="69"/>
      <c r="Y66" s="69"/>
      <c r="Z66" s="69"/>
      <c r="AA66" s="69"/>
      <c r="AB66" s="69"/>
      <c r="AC66" s="69"/>
      <c r="AD66" s="69"/>
      <c r="AE66" s="69"/>
      <c r="AF66" s="69"/>
      <c r="AG66" s="69"/>
      <c r="AH66" s="69"/>
      <c r="AI66" s="69"/>
      <c r="AJ66" s="69"/>
      <c r="AK66" s="69"/>
      <c r="AL66" s="69"/>
    </row>
    <row r="67" spans="1:38" ht="12" customHeight="1">
      <c r="A67" s="69"/>
      <c r="B67" s="69"/>
      <c r="C67" s="69" t="s">
        <v>1688</v>
      </c>
      <c r="D67" s="389">
        <f>SUMIFS('Data Down'!N:N,'Data Down'!S:S,Pareto!E67,'Data Down'!Q:Q,"UM")</f>
        <v>4.9166745329578818</v>
      </c>
      <c r="E67" s="183" t="s">
        <v>411</v>
      </c>
      <c r="F67" s="69">
        <v>13</v>
      </c>
      <c r="G67" s="69" t="str">
        <f t="shared" si="11"/>
        <v>ALS</v>
      </c>
      <c r="H67" s="69" t="str">
        <f t="shared" si="12"/>
        <v>AUTOLUBRICATION SYSTEM</v>
      </c>
      <c r="I67" s="390">
        <f t="shared" si="13"/>
        <v>0</v>
      </c>
      <c r="J67" s="69">
        <v>13</v>
      </c>
      <c r="K67" s="69" t="str">
        <f t="shared" si="14"/>
        <v>ALS</v>
      </c>
      <c r="L67" s="69" t="str">
        <f t="shared" si="15"/>
        <v>AUTOLUBRICATION SYSTEM</v>
      </c>
      <c r="M67" s="72">
        <f t="shared" si="16"/>
        <v>0</v>
      </c>
      <c r="N67" s="69"/>
      <c r="O67" s="69"/>
      <c r="P67" s="69"/>
      <c r="Q67" s="69"/>
      <c r="R67" s="69"/>
      <c r="S67" s="69"/>
      <c r="T67" s="69"/>
      <c r="U67" s="69"/>
      <c r="V67" s="69"/>
      <c r="W67" s="69"/>
      <c r="X67" s="69"/>
      <c r="Y67" s="69"/>
      <c r="Z67" s="69"/>
      <c r="AA67" s="69"/>
      <c r="AB67" s="69"/>
      <c r="AC67" s="69"/>
      <c r="AD67" s="69"/>
      <c r="AE67" s="69"/>
      <c r="AF67" s="69"/>
      <c r="AG67" s="69"/>
      <c r="AH67" s="69"/>
      <c r="AI67" s="69"/>
      <c r="AJ67" s="69"/>
      <c r="AK67" s="69"/>
      <c r="AL67" s="69"/>
    </row>
    <row r="68" spans="1:38" ht="12" customHeight="1">
      <c r="A68" s="69"/>
      <c r="B68" s="69"/>
      <c r="C68" s="69" t="s">
        <v>9444</v>
      </c>
      <c r="D68" s="389">
        <f>SUMIFS('Data Down'!N:N,'Data Down'!S:S,Pareto!E68,'Data Down'!Q:Q,"UM")</f>
        <v>215.98367890751501</v>
      </c>
      <c r="E68" s="183" t="s">
        <v>398</v>
      </c>
      <c r="F68" s="69">
        <v>12</v>
      </c>
      <c r="G68" s="69" t="str">
        <f t="shared" si="11"/>
        <v>ACC</v>
      </c>
      <c r="H68" s="69" t="str">
        <f t="shared" si="12"/>
        <v>ACCIDENT</v>
      </c>
      <c r="I68" s="390">
        <f t="shared" si="13"/>
        <v>0</v>
      </c>
      <c r="J68" s="69">
        <v>12</v>
      </c>
      <c r="K68" s="69" t="str">
        <f t="shared" si="14"/>
        <v>ACC</v>
      </c>
      <c r="L68" s="69" t="str">
        <f t="shared" si="15"/>
        <v>ACCIDENT</v>
      </c>
      <c r="M68" s="72">
        <f t="shared" si="16"/>
        <v>0</v>
      </c>
      <c r="N68" s="69"/>
      <c r="O68" s="69"/>
      <c r="P68" s="69"/>
      <c r="Q68" s="69"/>
      <c r="R68" s="69"/>
      <c r="S68" s="69"/>
      <c r="T68" s="69"/>
      <c r="U68" s="69"/>
      <c r="V68" s="69"/>
      <c r="W68" s="69"/>
      <c r="X68" s="69"/>
      <c r="Y68" s="69"/>
      <c r="Z68" s="69"/>
      <c r="AA68" s="69"/>
      <c r="AB68" s="69"/>
      <c r="AC68" s="69"/>
      <c r="AD68" s="69"/>
      <c r="AE68" s="69"/>
      <c r="AF68" s="69"/>
      <c r="AG68" s="69"/>
      <c r="AH68" s="69"/>
      <c r="AI68" s="69"/>
      <c r="AJ68" s="69"/>
      <c r="AK68" s="69"/>
      <c r="AL68" s="69"/>
    </row>
    <row r="69" spans="1:38" ht="12" customHeight="1">
      <c r="A69" s="69"/>
      <c r="B69" s="69"/>
      <c r="C69" s="69" t="s">
        <v>1702</v>
      </c>
      <c r="D69" s="389">
        <f>SUMIFS('Data Down'!N:N,'Data Down'!S:S,Pareto!E69,'Data Down'!Q:Q,"UM")</f>
        <v>0</v>
      </c>
      <c r="E69" s="183" t="s">
        <v>1701</v>
      </c>
      <c r="F69" s="69">
        <v>11</v>
      </c>
      <c r="G69" s="69" t="str">
        <f t="shared" si="11"/>
        <v>PS</v>
      </c>
      <c r="H69" s="69" t="str">
        <f t="shared" si="12"/>
        <v>PROPELLER SHAFT</v>
      </c>
      <c r="I69" s="390">
        <f t="shared" si="13"/>
        <v>0.21666701334164951</v>
      </c>
      <c r="J69" s="69">
        <v>11</v>
      </c>
      <c r="K69" s="69" t="str">
        <f t="shared" si="14"/>
        <v>VT</v>
      </c>
      <c r="L69" s="69" t="str">
        <f t="shared" si="15"/>
        <v>VESSEL &amp; TAIL GATE</v>
      </c>
      <c r="M69" s="72">
        <f t="shared" si="16"/>
        <v>1</v>
      </c>
      <c r="N69" s="69"/>
      <c r="O69" s="69"/>
      <c r="P69" s="69"/>
      <c r="Q69" s="69"/>
      <c r="R69" s="69"/>
      <c r="S69" s="69"/>
      <c r="T69" s="69"/>
      <c r="U69" s="69"/>
      <c r="V69" s="69"/>
      <c r="W69" s="69"/>
      <c r="X69" s="69"/>
      <c r="Y69" s="69"/>
      <c r="Z69" s="69"/>
      <c r="AA69" s="69"/>
      <c r="AB69" s="69"/>
      <c r="AC69" s="69"/>
      <c r="AD69" s="69"/>
      <c r="AE69" s="69"/>
      <c r="AF69" s="69"/>
      <c r="AG69" s="69"/>
      <c r="AH69" s="69"/>
      <c r="AI69" s="69"/>
      <c r="AJ69" s="69"/>
      <c r="AK69" s="69"/>
      <c r="AL69" s="69"/>
    </row>
    <row r="70" spans="1:38" ht="12" customHeight="1">
      <c r="A70" s="69"/>
      <c r="B70" s="69"/>
      <c r="C70" s="69" t="s">
        <v>1657</v>
      </c>
      <c r="D70" s="389">
        <f>SUMIFS('Data Down'!N:N,'Data Down'!S:S,Pareto!E70,'Data Down'!Q:Q,"UM")</f>
        <v>64.50010320051453</v>
      </c>
      <c r="E70" s="183" t="s">
        <v>591</v>
      </c>
      <c r="F70" s="69">
        <v>10</v>
      </c>
      <c r="G70" s="69" t="str">
        <f t="shared" si="11"/>
        <v>TM</v>
      </c>
      <c r="H70" s="69" t="str">
        <f t="shared" si="12"/>
        <v>TRANSMISSION</v>
      </c>
      <c r="I70" s="390">
        <f t="shared" si="13"/>
        <v>0.68333442680035494</v>
      </c>
      <c r="J70" s="69">
        <v>10</v>
      </c>
      <c r="K70" s="69" t="str">
        <f t="shared" si="14"/>
        <v>TM</v>
      </c>
      <c r="L70" s="69" t="str">
        <f t="shared" si="15"/>
        <v>TRANSMISSION</v>
      </c>
      <c r="M70" s="72">
        <f t="shared" si="16"/>
        <v>1</v>
      </c>
      <c r="N70" s="69"/>
      <c r="O70" s="69"/>
      <c r="P70" s="69"/>
      <c r="Q70" s="69"/>
      <c r="R70" s="69"/>
      <c r="S70" s="69"/>
      <c r="T70" s="69"/>
      <c r="U70" s="69"/>
      <c r="V70" s="69"/>
      <c r="W70" s="69"/>
      <c r="X70" s="69"/>
      <c r="Y70" s="69"/>
      <c r="Z70" s="69"/>
      <c r="AA70" s="69"/>
      <c r="AB70" s="69"/>
      <c r="AC70" s="69"/>
      <c r="AD70" s="69"/>
      <c r="AE70" s="69"/>
      <c r="AF70" s="69"/>
      <c r="AG70" s="69"/>
      <c r="AH70" s="69"/>
      <c r="AI70" s="69"/>
      <c r="AJ70" s="69"/>
      <c r="AK70" s="69"/>
      <c r="AL70" s="69"/>
    </row>
    <row r="71" spans="1:38" ht="12" customHeight="1">
      <c r="A71" s="69"/>
      <c r="B71" s="69"/>
      <c r="C71" s="69" t="s">
        <v>1707</v>
      </c>
      <c r="D71" s="389">
        <f>SUMIFS('Data Down'!N:N,'Data Down'!S:S,Pareto!E71,'Data Down'!Q:Q,"UM")</f>
        <v>0</v>
      </c>
      <c r="E71" s="183" t="s">
        <v>1706</v>
      </c>
      <c r="F71" s="69">
        <v>9</v>
      </c>
      <c r="G71" s="69" t="str">
        <f t="shared" si="11"/>
        <v>RD</v>
      </c>
      <c r="H71" s="69" t="str">
        <f t="shared" si="12"/>
        <v>RADIO</v>
      </c>
      <c r="I71" s="390">
        <f t="shared" si="13"/>
        <v>2.2666702932188452</v>
      </c>
      <c r="J71" s="69">
        <v>9</v>
      </c>
      <c r="K71" s="69" t="str">
        <f t="shared" si="14"/>
        <v>STS</v>
      </c>
      <c r="L71" s="69" t="str">
        <f t="shared" si="15"/>
        <v>STEERING SYSTEM &amp; TRAVELLING SYSTEM</v>
      </c>
      <c r="M71" s="72">
        <f t="shared" si="16"/>
        <v>1</v>
      </c>
      <c r="N71" s="69"/>
      <c r="O71" s="69"/>
      <c r="P71" s="69"/>
      <c r="Q71" s="69"/>
      <c r="R71" s="69"/>
      <c r="S71" s="69"/>
      <c r="T71" s="69"/>
      <c r="U71" s="69"/>
      <c r="V71" s="69"/>
      <c r="W71" s="69"/>
      <c r="X71" s="69"/>
      <c r="Y71" s="69"/>
      <c r="Z71" s="69"/>
      <c r="AA71" s="69"/>
      <c r="AB71" s="69"/>
      <c r="AC71" s="69"/>
      <c r="AD71" s="69"/>
      <c r="AE71" s="69"/>
      <c r="AF71" s="69"/>
      <c r="AG71" s="69"/>
      <c r="AH71" s="69"/>
      <c r="AI71" s="69"/>
      <c r="AJ71" s="69"/>
      <c r="AK71" s="69"/>
      <c r="AL71" s="69"/>
    </row>
    <row r="72" spans="1:38" ht="12" customHeight="1">
      <c r="A72" s="69"/>
      <c r="B72" s="69"/>
      <c r="C72" s="69" t="s">
        <v>1694</v>
      </c>
      <c r="D72" s="389">
        <f>SUMIFS('Data Down'!N:N,'Data Down'!S:S,Pareto!E72,'Data Down'!Q:Q,"UM")</f>
        <v>716.78448019006726</v>
      </c>
      <c r="E72" s="183" t="s">
        <v>337</v>
      </c>
      <c r="F72" s="69">
        <v>8</v>
      </c>
      <c r="G72" s="69" t="str">
        <f t="shared" si="11"/>
        <v>STS</v>
      </c>
      <c r="H72" s="69" t="str">
        <f t="shared" si="12"/>
        <v>STEERING SYSTEM &amp; TRAVELLING SYSTEM</v>
      </c>
      <c r="I72" s="390">
        <f t="shared" si="13"/>
        <v>3.2500051999501118</v>
      </c>
      <c r="J72" s="69">
        <v>8</v>
      </c>
      <c r="K72" s="69" t="str">
        <f t="shared" si="14"/>
        <v>PTO</v>
      </c>
      <c r="L72" s="69" t="str">
        <f t="shared" si="15"/>
        <v>PTO</v>
      </c>
      <c r="M72" s="72">
        <f t="shared" si="16"/>
        <v>1</v>
      </c>
      <c r="N72" s="69"/>
      <c r="O72" s="69"/>
      <c r="P72" s="69"/>
      <c r="Q72" s="69"/>
      <c r="R72" s="69"/>
      <c r="S72" s="69"/>
      <c r="T72" s="69"/>
      <c r="U72" s="69"/>
      <c r="V72" s="69"/>
      <c r="W72" s="69"/>
      <c r="X72" s="69"/>
      <c r="Y72" s="69"/>
      <c r="Z72" s="69"/>
      <c r="AA72" s="69"/>
      <c r="AB72" s="69"/>
      <c r="AC72" s="69"/>
      <c r="AD72" s="69"/>
      <c r="AE72" s="69"/>
      <c r="AF72" s="69"/>
      <c r="AG72" s="69"/>
      <c r="AH72" s="69"/>
      <c r="AI72" s="69"/>
      <c r="AJ72" s="69"/>
      <c r="AK72" s="69"/>
      <c r="AL72" s="69"/>
    </row>
    <row r="73" spans="1:38" ht="12" customHeight="1">
      <c r="A73" s="69"/>
      <c r="B73" s="69"/>
      <c r="C73" s="69" t="s">
        <v>1697</v>
      </c>
      <c r="D73" s="389">
        <f>SUMIFS('Data Down'!N:N,'Data Down'!S:S,Pareto!E73,'Data Down'!Q:Q,"UM")</f>
        <v>39.483396507644812</v>
      </c>
      <c r="E73" s="183" t="s">
        <v>311</v>
      </c>
      <c r="F73" s="69">
        <v>7</v>
      </c>
      <c r="G73" s="69" t="str">
        <f t="shared" si="11"/>
        <v>AC</v>
      </c>
      <c r="H73" s="69" t="str">
        <f t="shared" si="12"/>
        <v>AIR CONDITIONER</v>
      </c>
      <c r="I73" s="390">
        <f t="shared" si="13"/>
        <v>3.5333389864933364</v>
      </c>
      <c r="J73" s="69">
        <v>7</v>
      </c>
      <c r="K73" s="69" t="str">
        <f t="shared" si="14"/>
        <v>PS</v>
      </c>
      <c r="L73" s="69" t="str">
        <f t="shared" si="15"/>
        <v>PROPELLER SHAFT</v>
      </c>
      <c r="M73" s="72">
        <f t="shared" si="16"/>
        <v>1</v>
      </c>
      <c r="N73" s="69"/>
      <c r="O73" s="69"/>
      <c r="P73" s="69"/>
      <c r="Q73" s="69"/>
      <c r="R73" s="69"/>
      <c r="S73" s="69"/>
      <c r="T73" s="69"/>
      <c r="U73" s="69"/>
      <c r="V73" s="69"/>
      <c r="W73" s="69"/>
      <c r="X73" s="69"/>
      <c r="Y73" s="69"/>
      <c r="Z73" s="69"/>
      <c r="AA73" s="69"/>
      <c r="AB73" s="69"/>
      <c r="AC73" s="69"/>
      <c r="AD73" s="69"/>
      <c r="AE73" s="69"/>
      <c r="AF73" s="69"/>
      <c r="AG73" s="69"/>
      <c r="AH73" s="69"/>
      <c r="AI73" s="69"/>
      <c r="AJ73" s="69"/>
      <c r="AK73" s="69"/>
      <c r="AL73" s="69"/>
    </row>
    <row r="74" spans="1:38" ht="12" customHeight="1">
      <c r="A74" s="69"/>
      <c r="B74" s="69"/>
      <c r="C74" s="69" t="s">
        <v>1712</v>
      </c>
      <c r="D74" s="389">
        <f>SUMIFS('Data Down'!N:N,'Data Down'!S:S,Pareto!E74,'Data Down'!Q:Q,"UM")</f>
        <v>0</v>
      </c>
      <c r="E74" s="183" t="s">
        <v>1711</v>
      </c>
      <c r="F74" s="69">
        <v>6</v>
      </c>
      <c r="G74" s="69" t="str">
        <f t="shared" si="11"/>
        <v>EL</v>
      </c>
      <c r="H74" s="69" t="str">
        <f t="shared" si="12"/>
        <v>ELECTRICAL, STARTING &amp; CHARGING SYSTEM</v>
      </c>
      <c r="I74" s="390">
        <f t="shared" si="13"/>
        <v>4.6000073601631364</v>
      </c>
      <c r="J74" s="69">
        <v>6</v>
      </c>
      <c r="K74" s="69" t="str">
        <f t="shared" si="14"/>
        <v>BS</v>
      </c>
      <c r="L74" s="69" t="str">
        <f t="shared" si="15"/>
        <v>BRAKE SYSTEM</v>
      </c>
      <c r="M74" s="72">
        <f t="shared" si="16"/>
        <v>1</v>
      </c>
      <c r="N74" s="69"/>
      <c r="O74" s="69"/>
      <c r="P74" s="69"/>
      <c r="Q74" s="69"/>
      <c r="R74" s="69"/>
      <c r="S74" s="69"/>
      <c r="T74" s="69"/>
      <c r="U74" s="69"/>
      <c r="V74" s="69"/>
      <c r="W74" s="69"/>
      <c r="X74" s="69"/>
      <c r="Y74" s="69"/>
      <c r="Z74" s="69"/>
      <c r="AA74" s="69"/>
      <c r="AB74" s="69"/>
      <c r="AC74" s="69"/>
      <c r="AD74" s="69"/>
      <c r="AE74" s="69"/>
      <c r="AF74" s="69"/>
      <c r="AG74" s="69"/>
      <c r="AH74" s="69"/>
      <c r="AI74" s="69"/>
      <c r="AJ74" s="69"/>
      <c r="AK74" s="69"/>
      <c r="AL74" s="69"/>
    </row>
    <row r="75" spans="1:38" ht="12" customHeight="1">
      <c r="A75" s="69"/>
      <c r="B75" s="69"/>
      <c r="C75" s="69" t="s">
        <v>1700</v>
      </c>
      <c r="D75" s="389">
        <f>SUMIFS('Data Down'!N:N,'Data Down'!S:S,Pareto!E75,'Data Down'!Q:Q,"UM")</f>
        <v>9.283348186566279</v>
      </c>
      <c r="E75" s="183" t="s">
        <v>395</v>
      </c>
      <c r="F75" s="69">
        <v>5</v>
      </c>
      <c r="G75" s="69" t="str">
        <f t="shared" si="11"/>
        <v>PTO</v>
      </c>
      <c r="H75" s="69" t="str">
        <f t="shared" si="12"/>
        <v>PTO</v>
      </c>
      <c r="I75" s="390">
        <f t="shared" si="13"/>
        <v>6.4166769333109652</v>
      </c>
      <c r="J75" s="69">
        <v>5</v>
      </c>
      <c r="K75" s="69" t="str">
        <f t="shared" si="14"/>
        <v>RD</v>
      </c>
      <c r="L75" s="69" t="str">
        <f t="shared" si="15"/>
        <v>RADIO</v>
      </c>
      <c r="M75" s="72">
        <f t="shared" si="16"/>
        <v>2</v>
      </c>
      <c r="N75" s="69"/>
      <c r="O75" s="69"/>
      <c r="P75" s="69"/>
      <c r="Q75" s="69"/>
      <c r="R75" s="69"/>
      <c r="S75" s="69"/>
      <c r="T75" s="69"/>
      <c r="U75" s="69"/>
      <c r="V75" s="69"/>
      <c r="W75" s="69"/>
      <c r="X75" s="69"/>
      <c r="Y75" s="69"/>
      <c r="Z75" s="69"/>
      <c r="AA75" s="69"/>
      <c r="AB75" s="69"/>
      <c r="AC75" s="69"/>
      <c r="AD75" s="69"/>
      <c r="AE75" s="69"/>
      <c r="AF75" s="69"/>
      <c r="AG75" s="69"/>
      <c r="AH75" s="69"/>
      <c r="AI75" s="69"/>
      <c r="AJ75" s="69"/>
      <c r="AK75" s="69"/>
      <c r="AL75" s="69"/>
    </row>
    <row r="76" spans="1:38" ht="12" customHeight="1">
      <c r="A76" s="69"/>
      <c r="B76" s="69"/>
      <c r="C76" s="69" t="s">
        <v>1670</v>
      </c>
      <c r="D76" s="389">
        <f>SUMIFS('Data Down'!N:N,'Data Down'!S:S,Pareto!E76,'Data Down'!Q:Q,"UM")</f>
        <v>14.450023120165083</v>
      </c>
      <c r="E76" s="183" t="s">
        <v>909</v>
      </c>
      <c r="F76" s="69">
        <v>4</v>
      </c>
      <c r="G76" s="69" t="str">
        <f t="shared" si="11"/>
        <v>VT</v>
      </c>
      <c r="H76" s="69" t="str">
        <f t="shared" si="12"/>
        <v>VESSEL &amp; TAIL GATE</v>
      </c>
      <c r="I76" s="390">
        <f t="shared" si="13"/>
        <v>6.7500108000172965</v>
      </c>
      <c r="J76" s="69">
        <v>4</v>
      </c>
      <c r="K76" s="69" t="str">
        <f t="shared" si="14"/>
        <v>EL</v>
      </c>
      <c r="L76" s="69" t="str">
        <f t="shared" si="15"/>
        <v>ELECTRICAL, STARTING &amp; CHARGING SYSTEM</v>
      </c>
      <c r="M76" s="72">
        <f t="shared" si="16"/>
        <v>2</v>
      </c>
      <c r="N76" s="69"/>
      <c r="O76" s="69"/>
      <c r="P76" s="69"/>
      <c r="Q76" s="69"/>
      <c r="R76" s="69"/>
      <c r="S76" s="69"/>
      <c r="T76" s="69"/>
      <c r="U76" s="69"/>
      <c r="V76" s="69"/>
      <c r="W76" s="69"/>
      <c r="X76" s="69"/>
      <c r="Y76" s="69"/>
      <c r="Z76" s="69"/>
      <c r="AA76" s="69"/>
      <c r="AB76" s="69"/>
      <c r="AC76" s="69"/>
      <c r="AD76" s="69"/>
      <c r="AE76" s="69"/>
      <c r="AF76" s="69"/>
      <c r="AG76" s="69"/>
      <c r="AH76" s="69"/>
      <c r="AI76" s="69"/>
      <c r="AJ76" s="69"/>
      <c r="AK76" s="69"/>
      <c r="AL76" s="69"/>
    </row>
    <row r="77" spans="1:38" ht="12" customHeight="1">
      <c r="A77" s="69"/>
      <c r="B77" s="69"/>
      <c r="C77" s="69" t="s">
        <v>1674</v>
      </c>
      <c r="D77" s="389">
        <f>SUMIFS('Data Down'!N:N,'Data Down'!S:S,Pareto!E77,'Data Down'!Q:Q,"UM")</f>
        <v>21.350034160147842</v>
      </c>
      <c r="E77" s="183" t="s">
        <v>491</v>
      </c>
      <c r="F77" s="69">
        <v>3</v>
      </c>
      <c r="G77" s="69" t="str">
        <f t="shared" si="11"/>
        <v>DF</v>
      </c>
      <c r="H77" s="69" t="str">
        <f t="shared" si="12"/>
        <v>DIFFERENTIAL</v>
      </c>
      <c r="I77" s="390">
        <f t="shared" si="13"/>
        <v>7.3333450668406881</v>
      </c>
      <c r="J77" s="69">
        <v>3</v>
      </c>
      <c r="K77" s="69" t="str">
        <f t="shared" si="14"/>
        <v>DF</v>
      </c>
      <c r="L77" s="69" t="str">
        <f t="shared" si="15"/>
        <v>DIFFERENTIAL</v>
      </c>
      <c r="M77" s="72">
        <f t="shared" si="16"/>
        <v>2</v>
      </c>
      <c r="N77" s="69"/>
      <c r="O77" s="69"/>
      <c r="P77" s="69"/>
      <c r="Q77" s="69"/>
      <c r="R77" s="69"/>
      <c r="S77" s="69"/>
      <c r="T77" s="69"/>
      <c r="U77" s="69"/>
      <c r="V77" s="69"/>
      <c r="W77" s="69"/>
      <c r="X77" s="69"/>
      <c r="Y77" s="69"/>
      <c r="Z77" s="69"/>
      <c r="AA77" s="69"/>
      <c r="AB77" s="69"/>
      <c r="AC77" s="69"/>
      <c r="AD77" s="69"/>
      <c r="AE77" s="69"/>
      <c r="AF77" s="69"/>
      <c r="AG77" s="69"/>
      <c r="AH77" s="69"/>
      <c r="AI77" s="69"/>
      <c r="AJ77" s="69"/>
      <c r="AK77" s="69"/>
      <c r="AL77" s="69"/>
    </row>
    <row r="78" spans="1:38" ht="12" customHeight="1">
      <c r="A78" s="69"/>
      <c r="B78" s="69"/>
      <c r="C78" s="69" t="s">
        <v>1708</v>
      </c>
      <c r="D78" s="389">
        <f>SUMIFS('Data Down'!N:N,'Data Down'!S:S,Pareto!E78,'Data Down'!Q:Q,"UM")</f>
        <v>2.2166702132303602</v>
      </c>
      <c r="E78" s="183" t="s">
        <v>421</v>
      </c>
      <c r="F78" s="69">
        <v>2</v>
      </c>
      <c r="G78" s="69" t="str">
        <f t="shared" si="11"/>
        <v>BS</v>
      </c>
      <c r="H78" s="69" t="str">
        <f t="shared" si="12"/>
        <v>BRAKE SYSTEM</v>
      </c>
      <c r="I78" s="390">
        <f t="shared" si="13"/>
        <v>7.6333455465969813</v>
      </c>
      <c r="J78" s="69">
        <v>2</v>
      </c>
      <c r="K78" s="69" t="str">
        <f t="shared" si="14"/>
        <v>AC</v>
      </c>
      <c r="L78" s="69" t="str">
        <f t="shared" si="15"/>
        <v>AIR CONDITIONER</v>
      </c>
      <c r="M78" s="72">
        <f t="shared" si="16"/>
        <v>2</v>
      </c>
      <c r="N78" s="69"/>
      <c r="O78" s="69"/>
      <c r="P78" s="69"/>
      <c r="Q78" s="69"/>
      <c r="R78" s="69"/>
      <c r="S78" s="69"/>
      <c r="T78" s="69"/>
      <c r="U78" s="69"/>
      <c r="V78" s="69"/>
      <c r="W78" s="69"/>
      <c r="X78" s="69"/>
      <c r="Y78" s="69"/>
      <c r="Z78" s="69"/>
      <c r="AA78" s="69"/>
      <c r="AB78" s="69"/>
      <c r="AC78" s="69"/>
      <c r="AD78" s="69"/>
      <c r="AE78" s="69"/>
      <c r="AF78" s="69"/>
      <c r="AG78" s="69"/>
      <c r="AH78" s="69"/>
      <c r="AI78" s="69"/>
      <c r="AJ78" s="69"/>
      <c r="AK78" s="69"/>
      <c r="AL78" s="69"/>
    </row>
    <row r="79" spans="1:38" ht="12" customHeight="1">
      <c r="A79" s="69"/>
      <c r="B79" s="69"/>
      <c r="C79" s="69" t="s">
        <v>1689</v>
      </c>
      <c r="D79" s="389">
        <f>SUMIFS('Data Down'!N:N,'Data Down'!S:S,Pareto!E79,'Data Down'!Q:Q,"UM")</f>
        <v>186.83363226776626</v>
      </c>
      <c r="E79" s="183" t="s">
        <v>297</v>
      </c>
      <c r="F79" s="69">
        <v>1</v>
      </c>
      <c r="G79" s="69" t="str">
        <f t="shared" si="11"/>
        <v>ARS</v>
      </c>
      <c r="H79" s="69" t="str">
        <f t="shared" si="12"/>
        <v>AIR SYSTEM</v>
      </c>
      <c r="I79" s="390">
        <f t="shared" si="13"/>
        <v>12.483353306527913</v>
      </c>
      <c r="J79" s="69">
        <v>1</v>
      </c>
      <c r="K79" s="69" t="str">
        <f t="shared" si="14"/>
        <v>ARS</v>
      </c>
      <c r="L79" s="69" t="str">
        <f t="shared" si="15"/>
        <v>AIR SYSTEM</v>
      </c>
      <c r="M79" s="72">
        <f t="shared" si="16"/>
        <v>6</v>
      </c>
      <c r="N79" s="69"/>
      <c r="O79" s="69"/>
      <c r="P79" s="69"/>
      <c r="Q79" s="69"/>
      <c r="R79" s="69"/>
      <c r="S79" s="69"/>
      <c r="T79" s="69"/>
      <c r="U79" s="69"/>
      <c r="V79" s="69"/>
      <c r="W79" s="69"/>
      <c r="X79" s="69"/>
      <c r="Y79" s="69"/>
      <c r="Z79" s="69"/>
      <c r="AA79" s="69"/>
      <c r="AB79" s="69"/>
      <c r="AC79" s="69"/>
      <c r="AD79" s="69"/>
      <c r="AE79" s="69"/>
      <c r="AF79" s="69"/>
      <c r="AG79" s="69"/>
      <c r="AH79" s="69"/>
      <c r="AI79" s="69"/>
      <c r="AJ79" s="69"/>
      <c r="AK79" s="69"/>
      <c r="AL79" s="69"/>
    </row>
    <row r="80" spans="1:38" ht="12" customHeight="1">
      <c r="A80" s="69"/>
      <c r="B80" s="69"/>
      <c r="C80" s="69"/>
      <c r="D80" s="70"/>
      <c r="E80" s="70"/>
      <c r="F80" s="69"/>
      <c r="G80" s="69"/>
      <c r="H80" s="69"/>
      <c r="I80" s="69"/>
      <c r="J80" s="69"/>
      <c r="K80" s="69"/>
      <c r="L80" s="69"/>
      <c r="M80" s="69"/>
      <c r="N80" s="69"/>
      <c r="O80" s="69"/>
      <c r="P80" s="69"/>
      <c r="Q80" s="69"/>
      <c r="R80" s="69"/>
      <c r="S80" s="69"/>
      <c r="T80" s="69"/>
      <c r="U80" s="69"/>
      <c r="V80" s="69"/>
      <c r="W80" s="69"/>
      <c r="X80" s="69"/>
      <c r="Y80" s="69"/>
      <c r="Z80" s="69"/>
      <c r="AA80" s="69"/>
      <c r="AB80" s="69"/>
      <c r="AC80" s="69"/>
      <c r="AD80" s="69"/>
      <c r="AE80" s="69"/>
      <c r="AF80" s="69"/>
      <c r="AG80" s="69"/>
      <c r="AH80" s="69"/>
      <c r="AI80" s="69"/>
      <c r="AJ80" s="69"/>
      <c r="AK80" s="69"/>
      <c r="AL80" s="69"/>
    </row>
    <row r="81" spans="1:38" ht="12" customHeight="1">
      <c r="A81" s="69"/>
      <c r="B81" s="69"/>
      <c r="C81" s="69" t="s">
        <v>9447</v>
      </c>
      <c r="D81" s="391" t="s">
        <v>9449</v>
      </c>
      <c r="E81" s="70" t="s">
        <v>9448</v>
      </c>
      <c r="F81" s="69"/>
      <c r="G81" s="69"/>
      <c r="H81" s="69"/>
      <c r="I81" s="69"/>
      <c r="J81" s="69"/>
      <c r="K81" s="69"/>
      <c r="L81" s="69"/>
      <c r="M81" s="69"/>
      <c r="N81" s="69"/>
      <c r="O81" s="69"/>
      <c r="P81" s="69"/>
      <c r="Q81" s="69"/>
      <c r="R81" s="69"/>
      <c r="S81" s="69"/>
      <c r="T81" s="69"/>
      <c r="U81" s="69"/>
      <c r="V81" s="69"/>
      <c r="W81" s="69"/>
      <c r="X81" s="69"/>
      <c r="Y81" s="69"/>
      <c r="Z81" s="69"/>
      <c r="AA81" s="69"/>
      <c r="AB81" s="69"/>
      <c r="AC81" s="69"/>
      <c r="AD81" s="69"/>
      <c r="AE81" s="69"/>
      <c r="AF81" s="69"/>
      <c r="AG81" s="69"/>
      <c r="AH81" s="69"/>
      <c r="AI81" s="69"/>
      <c r="AJ81" s="69"/>
      <c r="AK81" s="69"/>
      <c r="AL81" s="69"/>
    </row>
    <row r="82" spans="1:38" ht="12" customHeight="1">
      <c r="A82" s="69"/>
      <c r="B82" s="69"/>
      <c r="C82" s="69" t="str">
        <f>VLOOKUP(E82,Sort!E3:F37,2,0)</f>
        <v>AIR CONDITIONER</v>
      </c>
      <c r="D82" s="389">
        <f>SUMIFS('Data Down'!U:U,'Data Down'!S:S,Pareto!E82,'Data Down'!Q:Q,"UM")</f>
        <v>26</v>
      </c>
      <c r="E82" s="183" t="s">
        <v>308</v>
      </c>
      <c r="F82" s="69"/>
      <c r="G82" s="69"/>
      <c r="H82" s="69"/>
      <c r="I82" s="69"/>
      <c r="J82" s="69"/>
      <c r="K82" s="69"/>
      <c r="L82" s="69"/>
      <c r="M82" s="69"/>
      <c r="N82" s="69"/>
      <c r="O82" s="69"/>
      <c r="P82" s="69"/>
      <c r="Q82" s="69"/>
      <c r="R82" s="69"/>
      <c r="S82" s="69"/>
      <c r="T82" s="69"/>
      <c r="U82" s="69"/>
      <c r="V82" s="69"/>
      <c r="W82" s="69"/>
      <c r="X82" s="69"/>
      <c r="Y82" s="69"/>
      <c r="Z82" s="69"/>
      <c r="AA82" s="69"/>
      <c r="AB82" s="69"/>
      <c r="AC82" s="69"/>
      <c r="AD82" s="69"/>
      <c r="AE82" s="69"/>
      <c r="AF82" s="69"/>
      <c r="AG82" s="69"/>
      <c r="AH82" s="69"/>
      <c r="AI82" s="69"/>
      <c r="AJ82" s="69"/>
      <c r="AK82" s="69"/>
      <c r="AL82" s="69"/>
    </row>
    <row r="83" spans="1:38" ht="12" customHeight="1">
      <c r="A83" s="69"/>
      <c r="B83" s="69"/>
      <c r="C83" s="69" t="str">
        <f>VLOOKUP(E83,Sort!E4:F38,2,0)</f>
        <v>ACCIDENT</v>
      </c>
      <c r="D83" s="389">
        <f>SUMIFS('Data Down'!U:U,'Data Down'!S:S,Pareto!E83,'Data Down'!Q:Q,"D")</f>
        <v>0</v>
      </c>
      <c r="E83" s="183" t="s">
        <v>140</v>
      </c>
      <c r="F83" s="69"/>
      <c r="G83" s="69"/>
      <c r="H83" s="69"/>
      <c r="I83" s="69"/>
      <c r="J83" s="69"/>
      <c r="K83" s="69"/>
      <c r="L83" s="69"/>
      <c r="M83" s="69"/>
      <c r="N83" s="69"/>
      <c r="O83" s="69"/>
      <c r="P83" s="69"/>
      <c r="Q83" s="69"/>
      <c r="R83" s="69"/>
      <c r="S83" s="69"/>
      <c r="T83" s="69"/>
      <c r="U83" s="69"/>
      <c r="V83" s="69"/>
      <c r="W83" s="69"/>
      <c r="X83" s="69"/>
      <c r="Y83" s="69"/>
      <c r="Z83" s="69"/>
      <c r="AA83" s="69"/>
      <c r="AB83" s="69"/>
      <c r="AC83" s="69"/>
      <c r="AD83" s="69"/>
      <c r="AE83" s="69"/>
      <c r="AF83" s="69"/>
      <c r="AG83" s="69"/>
      <c r="AH83" s="69"/>
      <c r="AI83" s="69"/>
      <c r="AJ83" s="69"/>
      <c r="AK83" s="69"/>
      <c r="AL83" s="69"/>
    </row>
    <row r="84" spans="1:38" ht="12" customHeight="1">
      <c r="A84" s="69"/>
      <c r="B84" s="69"/>
      <c r="C84" s="69" t="str">
        <f>VLOOKUP(E84,Sort!E5:F39,2,0)</f>
        <v>AUTOLUBRICATION SYSTEM</v>
      </c>
      <c r="D84" s="389">
        <f>SUMIFS('Data Down'!U:U,'Data Down'!S:S,Pareto!E84,'Data Down'!Q:Q,"UM")</f>
        <v>0</v>
      </c>
      <c r="E84" s="183" t="s">
        <v>1635</v>
      </c>
      <c r="F84" s="69"/>
      <c r="G84" s="69"/>
      <c r="H84" s="69"/>
      <c r="I84" s="69"/>
      <c r="J84" s="69"/>
      <c r="K84" s="69"/>
      <c r="L84" s="69"/>
      <c r="M84" s="69"/>
      <c r="N84" s="69"/>
      <c r="O84" s="69"/>
      <c r="P84" s="69"/>
      <c r="Q84" s="69"/>
      <c r="R84" s="69"/>
      <c r="S84" s="69"/>
      <c r="T84" s="69"/>
      <c r="U84" s="69"/>
      <c r="V84" s="69"/>
      <c r="W84" s="69"/>
      <c r="X84" s="69"/>
      <c r="Y84" s="69"/>
      <c r="Z84" s="69"/>
      <c r="AA84" s="69"/>
      <c r="AB84" s="69"/>
      <c r="AC84" s="69"/>
      <c r="AD84" s="69"/>
      <c r="AE84" s="69"/>
      <c r="AF84" s="69"/>
      <c r="AG84" s="69"/>
      <c r="AH84" s="69"/>
      <c r="AI84" s="69"/>
      <c r="AJ84" s="69"/>
      <c r="AK84" s="69"/>
      <c r="AL84" s="69"/>
    </row>
    <row r="85" spans="1:38" ht="12" customHeight="1">
      <c r="A85" s="69"/>
      <c r="B85" s="69"/>
      <c r="C85" s="69" t="str">
        <f>VLOOKUP(E85,Sort!E6:F40,2,0)</f>
        <v>AIR SYSTEM</v>
      </c>
      <c r="D85" s="389">
        <f>SUMIFS('Data Down'!U:U,'Data Down'!S:S,Pareto!E85,'Data Down'!Q:Q,"UM")</f>
        <v>154</v>
      </c>
      <c r="E85" s="183" t="s">
        <v>300</v>
      </c>
      <c r="F85" s="69"/>
      <c r="G85" s="69"/>
      <c r="H85" s="69"/>
      <c r="I85" s="69"/>
      <c r="J85" s="69"/>
      <c r="K85" s="69"/>
      <c r="L85" s="69"/>
      <c r="M85" s="69"/>
      <c r="N85" s="69"/>
      <c r="O85" s="69"/>
      <c r="P85" s="69"/>
      <c r="Q85" s="69"/>
      <c r="R85" s="69"/>
      <c r="S85" s="69"/>
      <c r="T85" s="69"/>
      <c r="U85" s="69"/>
      <c r="V85" s="69"/>
      <c r="W85" s="69"/>
      <c r="X85" s="69"/>
      <c r="Y85" s="69"/>
      <c r="Z85" s="69"/>
      <c r="AA85" s="69"/>
      <c r="AB85" s="69"/>
      <c r="AC85" s="69"/>
      <c r="AD85" s="69"/>
      <c r="AE85" s="69"/>
      <c r="AF85" s="69"/>
      <c r="AG85" s="69"/>
      <c r="AH85" s="69"/>
      <c r="AI85" s="69"/>
      <c r="AJ85" s="69"/>
      <c r="AK85" s="69"/>
      <c r="AL85" s="69"/>
    </row>
    <row r="86" spans="1:38" ht="12" customHeight="1">
      <c r="A86" s="69"/>
      <c r="B86" s="69"/>
      <c r="C86" s="69" t="str">
        <f>VLOOKUP(E86,Sort!E7:F41,2,0)</f>
        <v>ATTACHMENT</v>
      </c>
      <c r="D86" s="389">
        <f>SUMIFS('Data Down'!U:U,'Data Down'!S:S,Pareto!E86,'Data Down'!Q:Q,"UM")</f>
        <v>1</v>
      </c>
      <c r="E86" s="183" t="s">
        <v>691</v>
      </c>
      <c r="F86" s="69"/>
      <c r="G86" s="69"/>
      <c r="H86" s="69"/>
      <c r="I86" s="69"/>
      <c r="J86" s="69"/>
      <c r="K86" s="69"/>
      <c r="L86" s="69"/>
      <c r="M86" s="69"/>
      <c r="N86" s="69"/>
      <c r="O86" s="69"/>
      <c r="P86" s="69"/>
      <c r="Q86" s="69"/>
      <c r="R86" s="69"/>
      <c r="S86" s="69"/>
      <c r="T86" s="69"/>
      <c r="U86" s="69"/>
      <c r="V86" s="69"/>
      <c r="W86" s="69"/>
      <c r="X86" s="69"/>
      <c r="Y86" s="69"/>
      <c r="Z86" s="69"/>
      <c r="AA86" s="69"/>
      <c r="AB86" s="69"/>
      <c r="AC86" s="69"/>
      <c r="AD86" s="69"/>
      <c r="AE86" s="69"/>
      <c r="AF86" s="69"/>
      <c r="AG86" s="69"/>
      <c r="AH86" s="69"/>
      <c r="AI86" s="69"/>
      <c r="AJ86" s="69"/>
      <c r="AK86" s="69"/>
      <c r="AL86" s="69"/>
    </row>
    <row r="87" spans="1:38" ht="12" customHeight="1">
      <c r="A87" s="69"/>
      <c r="B87" s="69"/>
      <c r="C87" s="69" t="str">
        <f>VLOOKUP(E87,Sort!E8:F42,2,0)</f>
        <v>BRAKE SYSTEM</v>
      </c>
      <c r="D87" s="389">
        <f>SUMIFS('Data Down'!U:U,'Data Down'!S:S,Pareto!E87,'Data Down'!Q:Q,"UM")</f>
        <v>81</v>
      </c>
      <c r="E87" s="183" t="s">
        <v>303</v>
      </c>
      <c r="F87" s="69"/>
      <c r="G87" s="69"/>
      <c r="H87" s="69"/>
      <c r="I87" s="69"/>
      <c r="J87" s="69"/>
      <c r="K87" s="69"/>
      <c r="L87" s="69"/>
      <c r="M87" s="69"/>
      <c r="N87" s="69"/>
      <c r="O87" s="69"/>
      <c r="P87" s="69"/>
      <c r="Q87" s="69"/>
      <c r="R87" s="69"/>
      <c r="S87" s="69"/>
      <c r="T87" s="69"/>
      <c r="U87" s="69"/>
      <c r="V87" s="69"/>
      <c r="W87" s="69"/>
      <c r="X87" s="69"/>
      <c r="Y87" s="69"/>
      <c r="Z87" s="69"/>
      <c r="AA87" s="69"/>
      <c r="AB87" s="69"/>
      <c r="AC87" s="69"/>
      <c r="AD87" s="69"/>
      <c r="AE87" s="69"/>
      <c r="AF87" s="69"/>
      <c r="AG87" s="69"/>
      <c r="AH87" s="69"/>
      <c r="AI87" s="69"/>
      <c r="AJ87" s="69"/>
      <c r="AK87" s="69"/>
      <c r="AL87" s="69"/>
    </row>
    <row r="88" spans="1:38" ht="12" customHeight="1">
      <c r="A88" s="69"/>
      <c r="B88" s="69"/>
      <c r="C88" s="69" t="str">
        <f>VLOOKUP(E88,Sort!E9:F43,2,0)</f>
        <v>CABIN</v>
      </c>
      <c r="D88" s="389">
        <f>SUMIFS('Data Down'!U:U,'Data Down'!S:S,Pareto!E88,'Data Down'!Q:Q,"UM")</f>
        <v>21</v>
      </c>
      <c r="E88" s="183" t="s">
        <v>294</v>
      </c>
      <c r="F88" s="69"/>
      <c r="G88" s="69"/>
      <c r="H88" s="69"/>
      <c r="I88" s="69"/>
      <c r="J88" s="69"/>
      <c r="K88" s="69"/>
      <c r="L88" s="69"/>
      <c r="M88" s="69"/>
      <c r="N88" s="69"/>
      <c r="O88" s="69"/>
      <c r="P88" s="69"/>
      <c r="Q88" s="69"/>
      <c r="R88" s="69"/>
      <c r="S88" s="69"/>
      <c r="T88" s="69"/>
      <c r="U88" s="69"/>
      <c r="V88" s="69"/>
      <c r="W88" s="69"/>
      <c r="X88" s="69"/>
      <c r="Y88" s="69"/>
      <c r="Z88" s="69"/>
      <c r="AA88" s="69"/>
      <c r="AB88" s="69"/>
      <c r="AC88" s="69"/>
      <c r="AD88" s="69"/>
      <c r="AE88" s="69"/>
      <c r="AF88" s="69"/>
      <c r="AG88" s="69"/>
      <c r="AH88" s="69"/>
      <c r="AI88" s="69"/>
      <c r="AJ88" s="69"/>
      <c r="AK88" s="69"/>
      <c r="AL88" s="69"/>
    </row>
    <row r="89" spans="1:38" ht="12" customHeight="1">
      <c r="A89" s="69"/>
      <c r="B89" s="69"/>
      <c r="C89" s="69" t="str">
        <f>VLOOKUP(E89,Sort!E10:F44,2,0)</f>
        <v>CHASSIS &amp; FRAME</v>
      </c>
      <c r="D89" s="389">
        <f>SUMIFS('Data Down'!U:U,'Data Down'!S:S,Pareto!E89,'Data Down'!Q:Q,"UM")</f>
        <v>4</v>
      </c>
      <c r="E89" s="183" t="s">
        <v>555</v>
      </c>
      <c r="F89" s="69"/>
      <c r="G89" s="69"/>
      <c r="H89" s="69"/>
      <c r="I89" s="69"/>
      <c r="J89" s="69"/>
      <c r="K89" s="69"/>
      <c r="L89" s="69"/>
      <c r="M89" s="69"/>
      <c r="N89" s="69"/>
      <c r="O89" s="69"/>
      <c r="P89" s="69"/>
      <c r="Q89" s="69"/>
      <c r="R89" s="69"/>
      <c r="S89" s="69"/>
      <c r="T89" s="69"/>
      <c r="U89" s="69"/>
      <c r="V89" s="69"/>
      <c r="W89" s="69"/>
      <c r="X89" s="69"/>
      <c r="Y89" s="69"/>
      <c r="Z89" s="69"/>
      <c r="AA89" s="69"/>
      <c r="AB89" s="69"/>
      <c r="AC89" s="69"/>
      <c r="AD89" s="69"/>
      <c r="AE89" s="69"/>
      <c r="AF89" s="69"/>
      <c r="AG89" s="69"/>
      <c r="AH89" s="69"/>
      <c r="AI89" s="69"/>
      <c r="AJ89" s="69"/>
      <c r="AK89" s="69"/>
      <c r="AL89" s="69"/>
    </row>
    <row r="90" spans="1:38" ht="12" customHeight="1">
      <c r="A90" s="69"/>
      <c r="B90" s="69"/>
      <c r="C90" s="69" t="str">
        <f>VLOOKUP(E90,Sort!E11:F45,2,0)</f>
        <v>COVER &amp; GUARD</v>
      </c>
      <c r="D90" s="389">
        <f>SUMIFS('Data Down'!U:U,'Data Down'!S:S,Pareto!E90,'Data Down'!Q:Q,"UM")</f>
        <v>0</v>
      </c>
      <c r="E90" s="183" t="s">
        <v>1602</v>
      </c>
      <c r="F90" s="69"/>
      <c r="G90" s="69"/>
      <c r="H90" s="69"/>
      <c r="I90" s="69"/>
      <c r="J90" s="69"/>
      <c r="K90" s="69"/>
      <c r="L90" s="69"/>
      <c r="M90" s="69"/>
      <c r="N90" s="69"/>
      <c r="O90" s="69"/>
      <c r="P90" s="69"/>
      <c r="Q90" s="69"/>
      <c r="R90" s="69"/>
      <c r="S90" s="69"/>
      <c r="T90" s="69"/>
      <c r="U90" s="69"/>
      <c r="V90" s="69"/>
      <c r="W90" s="69"/>
      <c r="X90" s="69"/>
      <c r="Y90" s="69"/>
      <c r="Z90" s="69"/>
      <c r="AA90" s="69"/>
      <c r="AB90" s="69"/>
      <c r="AC90" s="69"/>
      <c r="AD90" s="69"/>
      <c r="AE90" s="69"/>
      <c r="AF90" s="69"/>
      <c r="AG90" s="69"/>
      <c r="AH90" s="69"/>
      <c r="AI90" s="69"/>
      <c r="AJ90" s="69"/>
      <c r="AK90" s="69"/>
      <c r="AL90" s="69"/>
    </row>
    <row r="91" spans="1:38" ht="12" customHeight="1">
      <c r="A91" s="69"/>
      <c r="B91" s="69"/>
      <c r="C91" s="69" t="str">
        <f>VLOOKUP(E91,Sort!E12:F46,2,0)</f>
        <v>CLUTCH</v>
      </c>
      <c r="D91" s="389">
        <f>SUMIFS('Data Down'!U:U,'Data Down'!S:S,Pareto!E91,'Data Down'!Q:Q,"UM")</f>
        <v>15</v>
      </c>
      <c r="E91" s="183" t="s">
        <v>591</v>
      </c>
      <c r="F91" s="69"/>
      <c r="G91" s="69"/>
      <c r="H91" s="69"/>
      <c r="I91" s="69"/>
      <c r="J91" s="69"/>
      <c r="K91" s="69"/>
      <c r="L91" s="69"/>
      <c r="M91" s="69"/>
      <c r="N91" s="69"/>
      <c r="O91" s="69"/>
      <c r="P91" s="69"/>
      <c r="Q91" s="69"/>
      <c r="R91" s="69"/>
      <c r="S91" s="69"/>
      <c r="T91" s="69"/>
      <c r="U91" s="69"/>
      <c r="V91" s="69"/>
      <c r="W91" s="69"/>
      <c r="X91" s="69"/>
      <c r="Y91" s="69"/>
      <c r="Z91" s="69"/>
      <c r="AA91" s="69"/>
      <c r="AB91" s="69"/>
      <c r="AC91" s="69"/>
      <c r="AD91" s="69"/>
      <c r="AE91" s="69"/>
      <c r="AF91" s="69"/>
      <c r="AG91" s="69"/>
      <c r="AH91" s="69"/>
      <c r="AI91" s="69"/>
      <c r="AJ91" s="69"/>
      <c r="AK91" s="69"/>
      <c r="AL91" s="69"/>
    </row>
    <row r="92" spans="1:38" ht="12" customHeight="1">
      <c r="A92" s="69"/>
      <c r="B92" s="69"/>
      <c r="C92" s="69" t="str">
        <f>VLOOKUP(E92,Sort!E13:F47,2,0)</f>
        <v>DIFFERENTIAL</v>
      </c>
      <c r="D92" s="389">
        <f>SUMIFS('Data Down'!U:U,'Data Down'!S:S,Pareto!E92,'Data Down'!Q:Q,"UM")</f>
        <v>6</v>
      </c>
      <c r="E92" s="183" t="s">
        <v>353</v>
      </c>
      <c r="F92" s="69"/>
      <c r="G92" s="69"/>
      <c r="H92" s="69"/>
      <c r="I92" s="69"/>
      <c r="J92" s="69"/>
      <c r="K92" s="69"/>
      <c r="L92" s="69"/>
      <c r="M92" s="69"/>
      <c r="N92" s="69"/>
      <c r="O92" s="69"/>
      <c r="P92" s="69"/>
      <c r="Q92" s="69"/>
      <c r="R92" s="69"/>
      <c r="S92" s="69"/>
      <c r="T92" s="69"/>
      <c r="U92" s="69"/>
      <c r="V92" s="69"/>
      <c r="W92" s="69"/>
      <c r="X92" s="69"/>
      <c r="Y92" s="69"/>
      <c r="Z92" s="69"/>
      <c r="AA92" s="69"/>
      <c r="AB92" s="69"/>
      <c r="AC92" s="69"/>
      <c r="AD92" s="69"/>
      <c r="AE92" s="69"/>
      <c r="AF92" s="69"/>
      <c r="AG92" s="69"/>
      <c r="AH92" s="69"/>
      <c r="AI92" s="69"/>
      <c r="AJ92" s="69"/>
      <c r="AK92" s="69"/>
      <c r="AL92" s="69"/>
    </row>
    <row r="93" spans="1:38" ht="12" customHeight="1">
      <c r="A93" s="69"/>
      <c r="B93" s="69"/>
      <c r="C93" s="69" t="str">
        <f>VLOOKUP(E93,Sort!E14:F48,2,0)</f>
        <v>ELECTRICAL, STARTING &amp; CHARGING SYSTEM</v>
      </c>
      <c r="D93" s="389">
        <f>SUMIFS('Data Down'!U:U,'Data Down'!S:S,Pareto!E93,'Data Down'!Q:Q,"UM")</f>
        <v>68</v>
      </c>
      <c r="E93" s="183" t="s">
        <v>291</v>
      </c>
      <c r="F93" s="69"/>
      <c r="G93" s="69"/>
      <c r="H93" s="69"/>
      <c r="I93" s="69"/>
      <c r="J93" s="69"/>
      <c r="K93" s="69"/>
      <c r="L93" s="69"/>
      <c r="M93" s="69"/>
      <c r="N93" s="69"/>
      <c r="O93" s="69"/>
      <c r="P93" s="69"/>
      <c r="Q93" s="69"/>
      <c r="R93" s="69"/>
      <c r="S93" s="69"/>
      <c r="T93" s="69"/>
      <c r="U93" s="69"/>
      <c r="V93" s="69"/>
      <c r="W93" s="69"/>
      <c r="X93" s="69"/>
      <c r="Y93" s="69"/>
      <c r="Z93" s="69"/>
      <c r="AA93" s="69"/>
      <c r="AB93" s="69"/>
      <c r="AC93" s="69"/>
      <c r="AD93" s="69"/>
      <c r="AE93" s="69"/>
      <c r="AF93" s="69"/>
      <c r="AG93" s="69"/>
      <c r="AH93" s="69"/>
      <c r="AI93" s="69"/>
      <c r="AJ93" s="69"/>
      <c r="AK93" s="69"/>
      <c r="AL93" s="69"/>
    </row>
    <row r="94" spans="1:38" ht="12" customHeight="1">
      <c r="A94" s="69"/>
      <c r="B94" s="69"/>
      <c r="C94" s="69" t="str">
        <f>VLOOKUP(E94,Sort!E15:F49,2,0)</f>
        <v>ENGINE</v>
      </c>
      <c r="D94" s="389">
        <f>SUMIFS('Data Down'!U:U,'Data Down'!S:S,Pareto!E94,'Data Down'!Q:Q,"UM")</f>
        <v>6</v>
      </c>
      <c r="E94" s="183" t="s">
        <v>361</v>
      </c>
      <c r="F94" s="69"/>
      <c r="G94" s="69"/>
      <c r="H94" s="69"/>
      <c r="I94" s="69"/>
      <c r="J94" s="69"/>
      <c r="K94" s="69"/>
      <c r="L94" s="69"/>
      <c r="M94" s="69"/>
      <c r="N94" s="69"/>
      <c r="O94" s="69"/>
      <c r="P94" s="69"/>
      <c r="Q94" s="69"/>
      <c r="R94" s="69"/>
      <c r="S94" s="69"/>
      <c r="T94" s="69"/>
      <c r="U94" s="69"/>
      <c r="V94" s="69"/>
      <c r="W94" s="69"/>
      <c r="X94" s="69"/>
      <c r="Y94" s="69"/>
      <c r="Z94" s="69"/>
      <c r="AA94" s="69"/>
      <c r="AB94" s="69"/>
      <c r="AC94" s="69"/>
      <c r="AD94" s="69"/>
      <c r="AE94" s="69"/>
      <c r="AF94" s="69"/>
      <c r="AG94" s="69"/>
      <c r="AH94" s="69"/>
      <c r="AI94" s="69"/>
      <c r="AJ94" s="69"/>
      <c r="AK94" s="69"/>
      <c r="AL94" s="69"/>
    </row>
    <row r="95" spans="1:38" ht="12" customHeight="1">
      <c r="A95" s="69"/>
      <c r="B95" s="69"/>
      <c r="C95" s="69" t="str">
        <f>VLOOKUP(E95,Sort!E16:F50,2,0)</f>
        <v>FRAME CHASIS</v>
      </c>
      <c r="D95" s="389">
        <f>SUMIFS('Data Down'!U:U,'Data Down'!S:S,Pareto!E95,'Data Down'!Q:Q,"UM")</f>
        <v>7</v>
      </c>
      <c r="E95" s="183" t="s">
        <v>909</v>
      </c>
      <c r="F95" s="69"/>
      <c r="G95" s="69"/>
      <c r="H95" s="69"/>
      <c r="I95" s="69"/>
      <c r="J95" s="69"/>
      <c r="K95" s="69"/>
      <c r="L95" s="69"/>
      <c r="M95" s="69"/>
      <c r="N95" s="69"/>
      <c r="O95" s="69"/>
      <c r="P95" s="69"/>
      <c r="Q95" s="69"/>
      <c r="R95" s="69"/>
      <c r="S95" s="69"/>
      <c r="T95" s="69"/>
      <c r="U95" s="69"/>
      <c r="V95" s="69"/>
      <c r="W95" s="69"/>
      <c r="X95" s="69"/>
      <c r="Y95" s="69"/>
      <c r="Z95" s="69"/>
      <c r="AA95" s="69"/>
      <c r="AB95" s="69"/>
      <c r="AC95" s="69"/>
      <c r="AD95" s="69"/>
      <c r="AE95" s="69"/>
      <c r="AF95" s="69"/>
      <c r="AG95" s="69"/>
      <c r="AH95" s="69"/>
      <c r="AI95" s="69"/>
      <c r="AJ95" s="69"/>
      <c r="AK95" s="69"/>
      <c r="AL95" s="69"/>
    </row>
    <row r="96" spans="1:38" ht="12" customHeight="1">
      <c r="A96" s="69"/>
      <c r="B96" s="69"/>
      <c r="C96" s="69" t="str">
        <f>VLOOKUP(E96,Sort!E17:F51,2,0)</f>
        <v>FINAL DRIVE</v>
      </c>
      <c r="D96" s="389">
        <f>SUMIFS('Data Down'!U:U,'Data Down'!S:S,Pareto!E96,'Data Down'!Q:Q,"UM")</f>
        <v>0</v>
      </c>
      <c r="E96" s="183" t="s">
        <v>1600</v>
      </c>
      <c r="F96" s="69"/>
      <c r="G96" s="69"/>
      <c r="H96" s="69"/>
      <c r="I96" s="69"/>
      <c r="J96" s="69"/>
      <c r="K96" s="69"/>
      <c r="L96" s="69"/>
      <c r="M96" s="69"/>
      <c r="N96" s="69"/>
      <c r="O96" s="69"/>
      <c r="P96" s="69"/>
      <c r="Q96" s="69"/>
      <c r="R96" s="69"/>
      <c r="S96" s="69"/>
      <c r="T96" s="69"/>
      <c r="U96" s="69"/>
      <c r="V96" s="69"/>
      <c r="W96" s="69"/>
      <c r="X96" s="69"/>
      <c r="Y96" s="69"/>
      <c r="Z96" s="69"/>
      <c r="AA96" s="69"/>
      <c r="AB96" s="69"/>
      <c r="AC96" s="69"/>
      <c r="AD96" s="69"/>
      <c r="AE96" s="69"/>
      <c r="AF96" s="69"/>
      <c r="AG96" s="69"/>
      <c r="AH96" s="69"/>
      <c r="AI96" s="69"/>
      <c r="AJ96" s="69"/>
      <c r="AK96" s="69"/>
      <c r="AL96" s="69"/>
    </row>
    <row r="97" spans="1:38" ht="12" customHeight="1">
      <c r="A97" s="69"/>
      <c r="B97" s="69"/>
      <c r="C97" s="69" t="str">
        <f>VLOOKUP(E97,Sort!E18:F52,2,0)</f>
        <v>FRONT HUB</v>
      </c>
      <c r="D97" s="389">
        <f>SUMIFS('Data Down'!U:U,'Data Down'!S:S,Pareto!E97,'Data Down'!Q:Q,"UM")</f>
        <v>0</v>
      </c>
      <c r="E97" s="183" t="s">
        <v>1601</v>
      </c>
      <c r="F97" s="69"/>
      <c r="G97" s="69"/>
      <c r="H97" s="69"/>
      <c r="I97" s="69"/>
      <c r="J97" s="69"/>
      <c r="K97" s="69"/>
      <c r="L97" s="69"/>
      <c r="M97" s="69"/>
      <c r="N97" s="69"/>
      <c r="O97" s="69"/>
      <c r="P97" s="69"/>
      <c r="Q97" s="69"/>
      <c r="R97" s="69"/>
      <c r="S97" s="69"/>
      <c r="T97" s="69"/>
      <c r="U97" s="69"/>
      <c r="V97" s="69"/>
      <c r="W97" s="69"/>
      <c r="X97" s="69"/>
      <c r="Y97" s="69"/>
      <c r="Z97" s="69"/>
      <c r="AA97" s="69"/>
      <c r="AB97" s="69"/>
      <c r="AC97" s="69"/>
      <c r="AD97" s="69"/>
      <c r="AE97" s="69"/>
      <c r="AF97" s="69"/>
      <c r="AG97" s="69"/>
      <c r="AH97" s="69"/>
      <c r="AI97" s="69"/>
      <c r="AJ97" s="69"/>
      <c r="AK97" s="69"/>
      <c r="AL97" s="69"/>
    </row>
    <row r="98" spans="1:38" ht="12" customHeight="1">
      <c r="A98" s="69"/>
      <c r="B98" s="69"/>
      <c r="C98" s="69" t="str">
        <f>VLOOKUP(E98,Sort!E19:F53,2,0)</f>
        <v>FUEL SYSTEM</v>
      </c>
      <c r="D98" s="389">
        <f>SUMIFS('Data Down'!U:U,'Data Down'!S:S,Pareto!E98,'Data Down'!Q:Q,"UM")</f>
        <v>10</v>
      </c>
      <c r="E98" s="183" t="s">
        <v>491</v>
      </c>
      <c r="F98" s="69"/>
      <c r="G98" s="69"/>
      <c r="H98" s="69"/>
      <c r="I98" s="69"/>
      <c r="J98" s="69"/>
      <c r="K98" s="69"/>
      <c r="L98" s="69"/>
      <c r="M98" s="69"/>
      <c r="N98" s="69"/>
      <c r="O98" s="69"/>
      <c r="P98" s="69"/>
      <c r="Q98" s="69"/>
      <c r="R98" s="69"/>
      <c r="S98" s="69"/>
      <c r="T98" s="69"/>
      <c r="U98" s="69"/>
      <c r="V98" s="69"/>
      <c r="W98" s="69"/>
      <c r="X98" s="69"/>
      <c r="Y98" s="69"/>
      <c r="Z98" s="69"/>
      <c r="AA98" s="69"/>
      <c r="AB98" s="69"/>
      <c r="AC98" s="69"/>
      <c r="AD98" s="69"/>
      <c r="AE98" s="69"/>
      <c r="AF98" s="69"/>
      <c r="AG98" s="69"/>
      <c r="AH98" s="69"/>
      <c r="AI98" s="69"/>
      <c r="AJ98" s="69"/>
      <c r="AK98" s="69"/>
      <c r="AL98" s="69"/>
    </row>
    <row r="99" spans="1:38" ht="12" customHeight="1">
      <c r="A99" s="69"/>
      <c r="B99" s="69"/>
      <c r="C99" s="69" t="str">
        <f>VLOOKUP(E99,Sort!E20:F54,2,0)</f>
        <v>FIRE SYSTEM</v>
      </c>
      <c r="D99" s="389">
        <f>SUMIFS('Data Down'!U:U,'Data Down'!S:S,Pareto!E99,'Data Down'!Q:Q,"UM")</f>
        <v>0</v>
      </c>
      <c r="E99" s="183" t="s">
        <v>1603</v>
      </c>
      <c r="F99" s="69"/>
      <c r="G99" s="69"/>
      <c r="H99" s="69"/>
      <c r="I99" s="69"/>
      <c r="J99" s="69"/>
      <c r="K99" s="69"/>
      <c r="L99" s="69"/>
      <c r="M99" s="69"/>
      <c r="N99" s="69"/>
      <c r="O99" s="69"/>
      <c r="P99" s="69"/>
      <c r="Q99" s="69"/>
      <c r="R99" s="69"/>
      <c r="S99" s="69"/>
      <c r="T99" s="69"/>
      <c r="U99" s="69"/>
      <c r="V99" s="69"/>
      <c r="W99" s="69"/>
      <c r="X99" s="69"/>
      <c r="Y99" s="69"/>
      <c r="Z99" s="69"/>
      <c r="AA99" s="69"/>
      <c r="AB99" s="69"/>
      <c r="AC99" s="69"/>
      <c r="AD99" s="69"/>
      <c r="AE99" s="69"/>
      <c r="AF99" s="69"/>
      <c r="AG99" s="69"/>
      <c r="AH99" s="69"/>
      <c r="AI99" s="69"/>
      <c r="AJ99" s="69"/>
      <c r="AK99" s="69"/>
      <c r="AL99" s="69"/>
    </row>
    <row r="100" spans="1:38" ht="12" customHeight="1">
      <c r="A100" s="69"/>
      <c r="B100" s="69"/>
      <c r="C100" s="69" t="str">
        <f>VLOOKUP(E100,Sort!E21:F55,2,0)</f>
        <v>GET</v>
      </c>
      <c r="D100" s="389">
        <f>SUMIFS('Data Down'!U:U,'Data Down'!S:S,Pareto!E100,'Data Down'!Q:Q,"UM")</f>
        <v>0</v>
      </c>
      <c r="E100" s="183" t="s">
        <v>1681</v>
      </c>
      <c r="F100" s="69"/>
      <c r="G100" s="69"/>
      <c r="H100" s="69"/>
      <c r="I100" s="69"/>
      <c r="J100" s="69"/>
      <c r="K100" s="69"/>
      <c r="L100" s="69"/>
      <c r="M100" s="69"/>
      <c r="N100" s="69"/>
      <c r="O100" s="69"/>
      <c r="P100" s="69"/>
      <c r="Q100" s="69"/>
      <c r="R100" s="69"/>
      <c r="S100" s="69"/>
      <c r="T100" s="69"/>
      <c r="U100" s="69"/>
      <c r="V100" s="69"/>
      <c r="W100" s="69"/>
      <c r="X100" s="69"/>
      <c r="Y100" s="69"/>
      <c r="Z100" s="69"/>
      <c r="AA100" s="69"/>
      <c r="AB100" s="69"/>
      <c r="AC100" s="69"/>
      <c r="AD100" s="69"/>
      <c r="AE100" s="69"/>
      <c r="AF100" s="69"/>
      <c r="AG100" s="69"/>
      <c r="AH100" s="69"/>
      <c r="AI100" s="69"/>
      <c r="AJ100" s="69"/>
      <c r="AK100" s="69"/>
      <c r="AL100" s="69"/>
    </row>
    <row r="101" spans="1:38" ht="12" customHeight="1">
      <c r="A101" s="69"/>
      <c r="B101" s="69"/>
      <c r="C101" s="69" t="str">
        <f>VLOOKUP(E101,Sort!E22:F56,2,0)</f>
        <v>HYDRAULIC SYSTEM</v>
      </c>
      <c r="D101" s="389">
        <f>SUMIFS('Data Down'!U:U,'Data Down'!S:S,Pareto!E101,'Data Down'!Q:Q,"UM")</f>
        <v>1</v>
      </c>
      <c r="E101" s="183" t="s">
        <v>718</v>
      </c>
      <c r="F101" s="69"/>
      <c r="G101" s="69"/>
      <c r="H101" s="69"/>
      <c r="I101" s="69"/>
      <c r="J101" s="69"/>
      <c r="K101" s="69"/>
      <c r="L101" s="69"/>
      <c r="M101" s="69"/>
      <c r="N101" s="69"/>
      <c r="O101" s="69"/>
      <c r="P101" s="69"/>
      <c r="Q101" s="69"/>
      <c r="R101" s="69"/>
      <c r="S101" s="69"/>
      <c r="T101" s="69"/>
      <c r="U101" s="69"/>
      <c r="V101" s="69"/>
      <c r="W101" s="69"/>
      <c r="X101" s="69"/>
      <c r="Y101" s="69"/>
      <c r="Z101" s="69"/>
      <c r="AA101" s="69"/>
      <c r="AB101" s="69"/>
      <c r="AC101" s="69"/>
      <c r="AD101" s="69"/>
      <c r="AE101" s="69"/>
      <c r="AF101" s="69"/>
      <c r="AG101" s="69"/>
      <c r="AH101" s="69"/>
      <c r="AI101" s="69"/>
      <c r="AJ101" s="69"/>
      <c r="AK101" s="69"/>
      <c r="AL101" s="69"/>
    </row>
    <row r="102" spans="1:38" ht="12" customHeight="1">
      <c r="A102" s="69"/>
      <c r="B102" s="69"/>
      <c r="C102" s="69" t="str">
        <f>VLOOKUP(E102,Sort!E23:F57,2,0)</f>
        <v>LUBRICANT</v>
      </c>
      <c r="D102" s="389">
        <f>SUMIFS('Data Down'!U:U,'Data Down'!S:S,Pareto!E102,'Data Down'!Q:Q,"UM")</f>
        <v>6</v>
      </c>
      <c r="E102" s="183" t="s">
        <v>448</v>
      </c>
      <c r="F102" s="69"/>
      <c r="G102" s="69"/>
      <c r="H102" s="69"/>
      <c r="I102" s="69"/>
      <c r="J102" s="69"/>
      <c r="K102" s="69"/>
      <c r="L102" s="69"/>
      <c r="M102" s="69"/>
      <c r="N102" s="69"/>
      <c r="O102" s="69"/>
      <c r="P102" s="69"/>
      <c r="Q102" s="69"/>
      <c r="R102" s="69"/>
      <c r="S102" s="69"/>
      <c r="T102" s="69"/>
      <c r="U102" s="69"/>
      <c r="V102" s="69"/>
      <c r="W102" s="69"/>
      <c r="X102" s="69"/>
      <c r="Y102" s="69"/>
      <c r="Z102" s="69"/>
      <c r="AA102" s="69"/>
      <c r="AB102" s="69"/>
      <c r="AC102" s="69"/>
      <c r="AD102" s="69"/>
      <c r="AE102" s="69"/>
      <c r="AF102" s="69"/>
      <c r="AG102" s="69"/>
      <c r="AH102" s="69"/>
      <c r="AI102" s="69"/>
      <c r="AJ102" s="69"/>
      <c r="AK102" s="69"/>
      <c r="AL102" s="69"/>
    </row>
    <row r="103" spans="1:38" ht="12" customHeight="1">
      <c r="A103" s="69"/>
      <c r="B103" s="69"/>
      <c r="C103" s="69" t="str">
        <f>VLOOKUP(E103,Sort!E24:F58,2,0)</f>
        <v>PROPELLER SHAFT</v>
      </c>
      <c r="D103" s="389">
        <f>SUMIFS('Data Down'!U:U,'Data Down'!S:S,Pareto!E103,'Data Down'!Q:Q,"UM")</f>
        <v>2</v>
      </c>
      <c r="E103" s="183" t="s">
        <v>323</v>
      </c>
      <c r="F103" s="69"/>
      <c r="G103" s="69"/>
      <c r="H103" s="69"/>
      <c r="I103" s="69"/>
      <c r="J103" s="69"/>
      <c r="K103" s="69"/>
      <c r="L103" s="69"/>
      <c r="M103" s="69"/>
      <c r="N103" s="69"/>
      <c r="O103" s="69"/>
      <c r="P103" s="69"/>
      <c r="Q103" s="69"/>
      <c r="R103" s="69"/>
      <c r="S103" s="69"/>
      <c r="T103" s="69"/>
      <c r="U103" s="69"/>
      <c r="V103" s="69"/>
      <c r="W103" s="69"/>
      <c r="X103" s="69"/>
      <c r="Y103" s="69"/>
      <c r="Z103" s="69"/>
      <c r="AA103" s="69"/>
      <c r="AB103" s="69"/>
      <c r="AC103" s="69"/>
      <c r="AD103" s="69"/>
      <c r="AE103" s="69"/>
      <c r="AF103" s="69"/>
      <c r="AG103" s="69"/>
      <c r="AH103" s="69"/>
      <c r="AI103" s="69"/>
      <c r="AJ103" s="69"/>
      <c r="AK103" s="69"/>
      <c r="AL103" s="69"/>
    </row>
    <row r="104" spans="1:38" ht="12" customHeight="1">
      <c r="A104" s="69"/>
      <c r="B104" s="69"/>
      <c r="C104" s="69" t="str">
        <f>VLOOKUP(E104,Sort!E25:F59,2,0)</f>
        <v>PTO</v>
      </c>
      <c r="D104" s="389">
        <f>SUMIFS('Data Down'!U:U,'Data Down'!S:S,Pareto!E104,'Data Down'!Q:Q,"UM")</f>
        <v>10</v>
      </c>
      <c r="E104" s="183" t="s">
        <v>649</v>
      </c>
      <c r="F104" s="69"/>
      <c r="G104" s="69"/>
      <c r="H104" s="69"/>
      <c r="I104" s="69"/>
      <c r="J104" s="69"/>
      <c r="K104" s="69"/>
      <c r="L104" s="69"/>
      <c r="M104" s="69"/>
      <c r="N104" s="69"/>
      <c r="O104" s="69"/>
      <c r="P104" s="69"/>
      <c r="Q104" s="69"/>
      <c r="R104" s="69"/>
      <c r="S104" s="69"/>
      <c r="T104" s="69"/>
      <c r="U104" s="69"/>
      <c r="V104" s="69"/>
      <c r="W104" s="69"/>
      <c r="X104" s="69"/>
      <c r="Y104" s="69"/>
      <c r="Z104" s="69"/>
      <c r="AA104" s="69"/>
      <c r="AB104" s="69"/>
      <c r="AC104" s="69"/>
      <c r="AD104" s="69"/>
      <c r="AE104" s="69"/>
      <c r="AF104" s="69"/>
      <c r="AG104" s="69"/>
      <c r="AH104" s="69"/>
      <c r="AI104" s="69"/>
      <c r="AJ104" s="69"/>
      <c r="AK104" s="69"/>
      <c r="AL104" s="69"/>
    </row>
    <row r="105" spans="1:38" ht="12" customHeight="1">
      <c r="A105" s="69"/>
      <c r="B105" s="69"/>
      <c r="C105" s="69" t="str">
        <f>VLOOKUP(E105,Sort!E26:F60,2,0)</f>
        <v>RADIATOR/ COOLANT SYSTEM</v>
      </c>
      <c r="D105" s="389">
        <f>SUMIFS('Data Down'!U:U,'Data Down'!S:S,Pareto!E105,'Data Down'!Q:Q,"UM")</f>
        <v>20</v>
      </c>
      <c r="E105" s="183" t="s">
        <v>406</v>
      </c>
      <c r="F105" s="69"/>
      <c r="G105" s="69"/>
      <c r="H105" s="69"/>
      <c r="I105" s="69"/>
      <c r="J105" s="69"/>
      <c r="K105" s="69"/>
      <c r="L105" s="69"/>
      <c r="M105" s="69"/>
      <c r="N105" s="69"/>
      <c r="O105" s="69"/>
      <c r="P105" s="69"/>
      <c r="Q105" s="69"/>
      <c r="R105" s="69"/>
      <c r="S105" s="69"/>
      <c r="T105" s="69"/>
      <c r="U105" s="69"/>
      <c r="V105" s="69"/>
      <c r="W105" s="69"/>
      <c r="X105" s="69"/>
      <c r="Y105" s="69"/>
      <c r="Z105" s="69"/>
      <c r="AA105" s="69"/>
      <c r="AB105" s="69"/>
      <c r="AC105" s="69"/>
      <c r="AD105" s="69"/>
      <c r="AE105" s="69"/>
      <c r="AF105" s="69"/>
      <c r="AG105" s="69"/>
      <c r="AH105" s="69"/>
      <c r="AI105" s="69"/>
      <c r="AJ105" s="69"/>
      <c r="AK105" s="69"/>
      <c r="AL105" s="69"/>
    </row>
    <row r="106" spans="1:38" ht="12" customHeight="1">
      <c r="A106" s="69"/>
      <c r="B106" s="69"/>
      <c r="C106" s="69" t="str">
        <f>VLOOKUP(E106,Sort!E27:F61,2,0)</f>
        <v>RADIO</v>
      </c>
      <c r="D106" s="389">
        <f>SUMIFS('Data Down'!U:U,'Data Down'!S:S,Pareto!E106,'Data Down'!Q:Q,"UM")</f>
        <v>8</v>
      </c>
      <c r="E106" s="183" t="s">
        <v>411</v>
      </c>
      <c r="F106" s="69"/>
      <c r="G106" s="69"/>
      <c r="H106" s="69"/>
      <c r="I106" s="69"/>
      <c r="J106" s="69"/>
      <c r="K106" s="69"/>
      <c r="L106" s="69"/>
      <c r="M106" s="69"/>
      <c r="N106" s="69"/>
      <c r="O106" s="69"/>
      <c r="P106" s="69"/>
      <c r="Q106" s="69"/>
      <c r="R106" s="69"/>
      <c r="S106" s="69"/>
      <c r="T106" s="69"/>
      <c r="U106" s="69"/>
      <c r="V106" s="69"/>
      <c r="W106" s="69"/>
      <c r="X106" s="69"/>
      <c r="Y106" s="69"/>
      <c r="Z106" s="69"/>
      <c r="AA106" s="69"/>
      <c r="AB106" s="69"/>
      <c r="AC106" s="69"/>
      <c r="AD106" s="69"/>
      <c r="AE106" s="69"/>
      <c r="AF106" s="69"/>
      <c r="AG106" s="69"/>
      <c r="AH106" s="69"/>
      <c r="AI106" s="69"/>
      <c r="AJ106" s="69"/>
      <c r="AK106" s="69"/>
      <c r="AL106" s="69"/>
    </row>
    <row r="107" spans="1:38" ht="12" customHeight="1">
      <c r="A107" s="69"/>
      <c r="B107" s="69"/>
      <c r="C107" s="69" t="str">
        <f>VLOOKUP(E107,Sort!E28:F62,2,0)</f>
        <v>SUSPENSION</v>
      </c>
      <c r="D107" s="389">
        <f>SUMIFS('Data Down'!U:U,'Data Down'!S:S,Pareto!E107,'Data Down'!Q:Q,"UM")</f>
        <v>85</v>
      </c>
      <c r="E107" s="183" t="s">
        <v>297</v>
      </c>
      <c r="F107" s="69"/>
      <c r="G107" s="69"/>
      <c r="H107" s="69"/>
      <c r="I107" s="69"/>
      <c r="J107" s="69"/>
      <c r="K107" s="69"/>
      <c r="L107" s="69"/>
      <c r="M107" s="69"/>
      <c r="N107" s="69"/>
      <c r="O107" s="69"/>
      <c r="P107" s="69"/>
      <c r="Q107" s="69"/>
      <c r="R107" s="69"/>
      <c r="S107" s="69"/>
      <c r="T107" s="69"/>
      <c r="U107" s="69"/>
      <c r="V107" s="69"/>
      <c r="W107" s="69"/>
      <c r="X107" s="69"/>
      <c r="Y107" s="69"/>
      <c r="Z107" s="69"/>
      <c r="AA107" s="69"/>
      <c r="AB107" s="69"/>
      <c r="AC107" s="69"/>
      <c r="AD107" s="69"/>
      <c r="AE107" s="69"/>
      <c r="AF107" s="69"/>
      <c r="AG107" s="69"/>
      <c r="AH107" s="69"/>
      <c r="AI107" s="69"/>
      <c r="AJ107" s="69"/>
      <c r="AK107" s="69"/>
      <c r="AL107" s="69"/>
    </row>
    <row r="108" spans="1:38" ht="12" customHeight="1">
      <c r="A108" s="69"/>
      <c r="B108" s="69"/>
      <c r="C108" s="69" t="str">
        <f>VLOOKUP(E108,Sort!E29:F63,2,0)</f>
        <v>STEERING SYSTEM &amp; TIE ROD</v>
      </c>
      <c r="D108" s="389">
        <f>SUMIFS('Data Down'!U:U,'Data Down'!S:S,Pareto!E108,'Data Down'!Q:Q,"UM")</f>
        <v>10</v>
      </c>
      <c r="E108" s="183" t="s">
        <v>398</v>
      </c>
      <c r="F108" s="69"/>
      <c r="G108" s="69"/>
      <c r="H108" s="69"/>
      <c r="I108" s="69"/>
      <c r="J108" s="69"/>
      <c r="K108" s="69"/>
      <c r="L108" s="69"/>
      <c r="M108" s="69"/>
      <c r="N108" s="69"/>
      <c r="O108" s="69"/>
      <c r="P108" s="69"/>
      <c r="Q108" s="69"/>
      <c r="R108" s="69"/>
      <c r="S108" s="69"/>
      <c r="T108" s="69"/>
      <c r="U108" s="69"/>
      <c r="V108" s="69"/>
      <c r="W108" s="69"/>
      <c r="X108" s="69"/>
      <c r="Y108" s="69"/>
      <c r="Z108" s="69"/>
      <c r="AA108" s="69"/>
      <c r="AB108" s="69"/>
      <c r="AC108" s="69"/>
      <c r="AD108" s="69"/>
      <c r="AE108" s="69"/>
      <c r="AF108" s="69"/>
      <c r="AG108" s="69"/>
      <c r="AH108" s="69"/>
      <c r="AI108" s="69"/>
      <c r="AJ108" s="69"/>
      <c r="AK108" s="69"/>
      <c r="AL108" s="69"/>
    </row>
    <row r="109" spans="1:38" ht="12" customHeight="1">
      <c r="A109" s="69"/>
      <c r="B109" s="69"/>
      <c r="C109" s="69" t="str">
        <f>VLOOKUP(E109,Sort!E30:F64,2,0)</f>
        <v>SWING SYSTEM</v>
      </c>
      <c r="D109" s="389">
        <f>SUMIFS('Data Down'!U:U,'Data Down'!S:S,Pareto!E109,'Data Down'!Q:Q,"UM")</f>
        <v>0</v>
      </c>
      <c r="E109" s="183" t="s">
        <v>1701</v>
      </c>
      <c r="F109" s="69"/>
      <c r="G109" s="69"/>
      <c r="H109" s="69"/>
      <c r="I109" s="69"/>
      <c r="J109" s="69"/>
      <c r="K109" s="69"/>
      <c r="L109" s="69"/>
      <c r="M109" s="69"/>
      <c r="N109" s="69"/>
      <c r="O109" s="69"/>
      <c r="P109" s="69"/>
      <c r="Q109" s="69"/>
      <c r="R109" s="69"/>
      <c r="S109" s="69"/>
      <c r="T109" s="69"/>
      <c r="U109" s="69"/>
      <c r="V109" s="69"/>
      <c r="W109" s="69"/>
      <c r="X109" s="69"/>
      <c r="Y109" s="69"/>
      <c r="Z109" s="69"/>
      <c r="AA109" s="69"/>
      <c r="AB109" s="69"/>
      <c r="AC109" s="69"/>
      <c r="AD109" s="69"/>
      <c r="AE109" s="69"/>
      <c r="AF109" s="69"/>
      <c r="AG109" s="69"/>
      <c r="AH109" s="69"/>
      <c r="AI109" s="69"/>
      <c r="AJ109" s="69"/>
      <c r="AK109" s="69"/>
      <c r="AL109" s="69"/>
    </row>
    <row r="110" spans="1:38" ht="12" customHeight="1">
      <c r="A110" s="69"/>
      <c r="B110" s="69"/>
      <c r="C110" s="69" t="str">
        <f>VLOOKUP(E110,Sort!E31:F65,2,0)</f>
        <v>TRANSFER</v>
      </c>
      <c r="D110" s="389">
        <f>SUMIFS('Data Down'!U:U,'Data Down'!S:S,Pareto!E110,'Data Down'!Q:Q,"UM")</f>
        <v>0</v>
      </c>
      <c r="E110" s="183" t="s">
        <v>1706</v>
      </c>
      <c r="F110" s="69"/>
      <c r="G110" s="69"/>
      <c r="H110" s="69"/>
      <c r="I110" s="69"/>
      <c r="J110" s="69"/>
      <c r="K110" s="69"/>
      <c r="L110" s="69"/>
      <c r="M110" s="69"/>
      <c r="N110" s="69"/>
      <c r="O110" s="69"/>
      <c r="P110" s="69"/>
      <c r="Q110" s="69"/>
      <c r="R110" s="69"/>
      <c r="S110" s="69"/>
      <c r="T110" s="69"/>
      <c r="U110" s="69"/>
      <c r="V110" s="69"/>
      <c r="W110" s="69"/>
      <c r="X110" s="69"/>
      <c r="Y110" s="69"/>
      <c r="Z110" s="69"/>
      <c r="AA110" s="69"/>
      <c r="AB110" s="69"/>
      <c r="AC110" s="69"/>
      <c r="AD110" s="69"/>
      <c r="AE110" s="69"/>
      <c r="AF110" s="69"/>
      <c r="AG110" s="69"/>
      <c r="AH110" s="69"/>
      <c r="AI110" s="69"/>
      <c r="AJ110" s="69"/>
      <c r="AK110" s="69"/>
      <c r="AL110" s="69"/>
    </row>
    <row r="111" spans="1:38" ht="12" customHeight="1">
      <c r="A111" s="69"/>
      <c r="B111" s="69"/>
      <c r="C111" s="69" t="str">
        <f>VLOOKUP(E111,Sort!E32:F66,2,0)</f>
        <v>TRANSMISSION</v>
      </c>
      <c r="D111" s="389">
        <f>SUMIFS('Data Down'!U:U,'Data Down'!S:S,Pareto!E111,'Data Down'!Q:Q,"UM")</f>
        <v>62</v>
      </c>
      <c r="E111" s="183" t="s">
        <v>337</v>
      </c>
      <c r="F111" s="69"/>
      <c r="G111" s="69"/>
      <c r="H111" s="69"/>
      <c r="I111" s="69"/>
      <c r="J111" s="69"/>
      <c r="K111" s="69"/>
      <c r="L111" s="69"/>
      <c r="M111" s="69"/>
      <c r="N111" s="69"/>
      <c r="O111" s="69"/>
      <c r="P111" s="69"/>
      <c r="Q111" s="69"/>
      <c r="R111" s="69"/>
      <c r="S111" s="69"/>
      <c r="T111" s="69"/>
      <c r="U111" s="69"/>
      <c r="V111" s="69"/>
      <c r="W111" s="69"/>
      <c r="X111" s="69"/>
      <c r="Y111" s="69"/>
      <c r="Z111" s="69"/>
      <c r="AA111" s="69"/>
      <c r="AB111" s="69"/>
      <c r="AC111" s="69"/>
      <c r="AD111" s="69"/>
      <c r="AE111" s="69"/>
      <c r="AF111" s="69"/>
      <c r="AG111" s="69"/>
      <c r="AH111" s="69"/>
      <c r="AI111" s="69"/>
      <c r="AJ111" s="69"/>
      <c r="AK111" s="69"/>
      <c r="AL111" s="69"/>
    </row>
    <row r="112" spans="1:38" ht="12" customHeight="1">
      <c r="A112" s="69"/>
      <c r="B112" s="69"/>
      <c r="C112" s="69" t="str">
        <f>VLOOKUP(E112,Sort!E33:F67,2,0)</f>
        <v>TYRE</v>
      </c>
      <c r="D112" s="389">
        <f>SUMIFS('Data Down'!U:U,'Data Down'!S:S,Pareto!E112,'Data Down'!Q:Q,"UM")</f>
        <v>34</v>
      </c>
      <c r="E112" s="183" t="s">
        <v>311</v>
      </c>
      <c r="F112" s="69"/>
      <c r="G112" s="69"/>
      <c r="H112" s="69"/>
      <c r="I112" s="69"/>
      <c r="J112" s="69"/>
      <c r="K112" s="69"/>
      <c r="L112" s="69"/>
      <c r="M112" s="69"/>
      <c r="N112" s="69"/>
      <c r="O112" s="69"/>
      <c r="P112" s="69"/>
      <c r="Q112" s="69"/>
      <c r="R112" s="69"/>
      <c r="S112" s="69"/>
      <c r="T112" s="69"/>
      <c r="U112" s="69"/>
      <c r="V112" s="69"/>
      <c r="W112" s="69"/>
      <c r="X112" s="69"/>
      <c r="Y112" s="69"/>
      <c r="Z112" s="69"/>
      <c r="AA112" s="69"/>
      <c r="AB112" s="69"/>
      <c r="AC112" s="69"/>
      <c r="AD112" s="69"/>
      <c r="AE112" s="69"/>
      <c r="AF112" s="69"/>
      <c r="AG112" s="69"/>
      <c r="AH112" s="69"/>
      <c r="AI112" s="69"/>
      <c r="AJ112" s="69"/>
      <c r="AK112" s="69"/>
      <c r="AL112" s="69"/>
    </row>
    <row r="113" spans="1:38" ht="12" customHeight="1">
      <c r="A113" s="69"/>
      <c r="B113" s="69"/>
      <c r="C113" s="69" t="str">
        <f>VLOOKUP(E113,Sort!E34:F68,2,0)</f>
        <v>UNDER CARRIAGE</v>
      </c>
      <c r="D113" s="389">
        <f>SUMIFS('Data Down'!U:U,'Data Down'!S:S,Pareto!E113,'Data Down'!Q:Q,"UM")</f>
        <v>0</v>
      </c>
      <c r="E113" s="183" t="s">
        <v>1711</v>
      </c>
      <c r="F113" s="69"/>
      <c r="G113" s="69"/>
      <c r="H113" s="69"/>
      <c r="I113" s="69"/>
      <c r="J113" s="69"/>
      <c r="K113" s="69"/>
      <c r="L113" s="69"/>
      <c r="M113" s="69"/>
      <c r="N113" s="69"/>
      <c r="O113" s="69"/>
      <c r="P113" s="69"/>
      <c r="Q113" s="69"/>
      <c r="R113" s="69"/>
      <c r="S113" s="69"/>
      <c r="T113" s="69"/>
      <c r="U113" s="69"/>
      <c r="V113" s="69"/>
      <c r="W113" s="69"/>
      <c r="X113" s="69"/>
      <c r="Y113" s="69"/>
      <c r="Z113" s="69"/>
      <c r="AA113" s="69"/>
      <c r="AB113" s="69"/>
      <c r="AC113" s="69"/>
      <c r="AD113" s="69"/>
      <c r="AE113" s="69"/>
      <c r="AF113" s="69"/>
      <c r="AG113" s="69"/>
      <c r="AH113" s="69"/>
      <c r="AI113" s="69"/>
      <c r="AJ113" s="69"/>
      <c r="AK113" s="69"/>
      <c r="AL113" s="69"/>
    </row>
    <row r="114" spans="1:38" ht="12" customHeight="1">
      <c r="A114" s="69"/>
      <c r="B114" s="69"/>
      <c r="C114" s="69" t="str">
        <f>VLOOKUP(E114,Sort!E35:F69,2,0)</f>
        <v>VESSEL &amp; TAIL GATE</v>
      </c>
      <c r="D114" s="389">
        <f>SUMIFS('Data Down'!U:U,'Data Down'!S:S,Pareto!E114,'Data Down'!Q:Q,"UM")</f>
        <v>3</v>
      </c>
      <c r="E114" s="183" t="s">
        <v>395</v>
      </c>
      <c r="F114" s="69"/>
      <c r="G114" s="69"/>
      <c r="H114" s="69"/>
      <c r="I114" s="69"/>
      <c r="J114" s="69"/>
      <c r="K114" s="69"/>
      <c r="L114" s="69"/>
      <c r="M114" s="69"/>
      <c r="N114" s="69"/>
      <c r="O114" s="69"/>
      <c r="P114" s="69"/>
      <c r="Q114" s="69"/>
      <c r="R114" s="69"/>
      <c r="S114" s="69"/>
      <c r="T114" s="69"/>
      <c r="U114" s="69"/>
      <c r="V114" s="69"/>
      <c r="W114" s="69"/>
      <c r="X114" s="69"/>
      <c r="Y114" s="69"/>
      <c r="Z114" s="69"/>
      <c r="AA114" s="69"/>
      <c r="AB114" s="69"/>
      <c r="AC114" s="69"/>
      <c r="AD114" s="69"/>
      <c r="AE114" s="69"/>
      <c r="AF114" s="69"/>
      <c r="AG114" s="69"/>
      <c r="AH114" s="69"/>
      <c r="AI114" s="69"/>
      <c r="AJ114" s="69"/>
      <c r="AK114" s="69"/>
      <c r="AL114" s="69"/>
    </row>
    <row r="115" spans="1:38" ht="12" customHeight="1">
      <c r="A115" s="69"/>
      <c r="B115" s="69"/>
      <c r="C115" s="69" t="str">
        <f>VLOOKUP(E115,Sort!E36:F70,2,0)</f>
        <v>PREVENTIVE MAINTENACE</v>
      </c>
      <c r="D115" s="389">
        <f>SUMIFS('Data Down'!U:U,'Data Down'!S:S,Pareto!E115,'Data Down'!Q:Q,"UM")</f>
        <v>0</v>
      </c>
      <c r="E115" s="183" t="s">
        <v>318</v>
      </c>
      <c r="F115" s="69"/>
      <c r="G115" s="69"/>
      <c r="H115" s="69"/>
      <c r="I115" s="69"/>
      <c r="J115" s="69"/>
      <c r="K115" s="69"/>
      <c r="L115" s="69"/>
      <c r="M115" s="69"/>
      <c r="N115" s="69"/>
      <c r="O115" s="69"/>
      <c r="P115" s="69"/>
      <c r="Q115" s="69"/>
      <c r="R115" s="69"/>
      <c r="S115" s="69"/>
      <c r="T115" s="69"/>
      <c r="U115" s="69"/>
      <c r="V115" s="69"/>
      <c r="W115" s="69"/>
      <c r="X115" s="69"/>
      <c r="Y115" s="69"/>
      <c r="Z115" s="69"/>
      <c r="AA115" s="69"/>
      <c r="AB115" s="69"/>
      <c r="AC115" s="69"/>
      <c r="AD115" s="69"/>
      <c r="AE115" s="69"/>
      <c r="AF115" s="69"/>
      <c r="AG115" s="69"/>
      <c r="AH115" s="69"/>
      <c r="AI115" s="69"/>
      <c r="AJ115" s="69"/>
      <c r="AK115" s="69"/>
      <c r="AL115" s="69"/>
    </row>
    <row r="116" spans="1:38" ht="12" customHeight="1">
      <c r="A116" s="69"/>
      <c r="B116" s="69"/>
      <c r="C116" s="69" t="str">
        <f>VLOOKUP(E116,Sort!E37:F71,2,0)</f>
        <v>OTHER</v>
      </c>
      <c r="D116" s="389">
        <f>SUMIFS('Data Down'!U:U,'Data Down'!S:S,Pareto!E116,'Data Down'!Q:Q,"UM")</f>
        <v>0</v>
      </c>
      <c r="E116" s="183" t="s">
        <v>1716</v>
      </c>
      <c r="F116" s="69"/>
      <c r="G116" s="69"/>
      <c r="H116" s="69"/>
      <c r="I116" s="69"/>
      <c r="J116" s="69"/>
      <c r="K116" s="69"/>
      <c r="L116" s="69"/>
      <c r="M116" s="69"/>
      <c r="N116" s="69"/>
      <c r="O116" s="69"/>
      <c r="P116" s="69"/>
      <c r="Q116" s="69"/>
      <c r="R116" s="69"/>
      <c r="S116" s="69"/>
      <c r="T116" s="69"/>
      <c r="U116" s="69"/>
      <c r="V116" s="69"/>
      <c r="W116" s="69"/>
      <c r="X116" s="69"/>
      <c r="Y116" s="69"/>
      <c r="Z116" s="69"/>
      <c r="AA116" s="69"/>
      <c r="AB116" s="69"/>
      <c r="AC116" s="69"/>
      <c r="AD116" s="69"/>
      <c r="AE116" s="69"/>
      <c r="AF116" s="69"/>
      <c r="AG116" s="69"/>
      <c r="AH116" s="69"/>
      <c r="AI116" s="69"/>
      <c r="AJ116" s="69"/>
      <c r="AK116" s="69"/>
      <c r="AL116" s="69"/>
    </row>
    <row r="117" spans="1:38" ht="12" customHeight="1">
      <c r="A117" s="69"/>
      <c r="B117" s="69"/>
      <c r="C117" s="69" t="str">
        <f>VLOOKUP(E117,Sort!E38:F72,2,0)</f>
        <v>MUFFLER &amp; EXHAUST SYSTEM</v>
      </c>
      <c r="D117" s="389">
        <f>SUMIFS('Data Down'!U:U,'Data Down'!S:S,Pareto!E117,'Data Down'!Q:Q,"UM")</f>
        <v>3</v>
      </c>
      <c r="E117" s="183" t="s">
        <v>421</v>
      </c>
      <c r="F117" s="69"/>
      <c r="G117" s="69"/>
      <c r="H117" s="69"/>
      <c r="I117" s="69"/>
      <c r="J117" s="69"/>
      <c r="K117" s="69"/>
      <c r="L117" s="69"/>
      <c r="M117" s="69"/>
      <c r="N117" s="69"/>
      <c r="O117" s="69"/>
      <c r="P117" s="69"/>
      <c r="Q117" s="69"/>
      <c r="R117" s="69"/>
      <c r="S117" s="69"/>
      <c r="T117" s="69"/>
      <c r="U117" s="69"/>
      <c r="V117" s="69"/>
      <c r="W117" s="69"/>
      <c r="X117" s="69"/>
      <c r="Y117" s="69"/>
      <c r="Z117" s="69"/>
      <c r="AA117" s="69"/>
      <c r="AB117" s="69"/>
      <c r="AC117" s="69"/>
      <c r="AD117" s="69"/>
      <c r="AE117" s="69"/>
      <c r="AF117" s="69"/>
      <c r="AG117" s="69"/>
      <c r="AH117" s="69"/>
      <c r="AI117" s="69"/>
      <c r="AJ117" s="69"/>
      <c r="AK117" s="69"/>
      <c r="AL117" s="69"/>
    </row>
    <row r="118" spans="1:38" ht="12" customHeight="1">
      <c r="A118" s="69"/>
      <c r="B118" s="69"/>
      <c r="C118" s="69"/>
      <c r="D118" s="70"/>
      <c r="E118" s="70"/>
      <c r="F118" s="69"/>
      <c r="G118" s="69"/>
      <c r="H118" s="69"/>
      <c r="I118" s="69"/>
      <c r="J118" s="69"/>
      <c r="K118" s="69"/>
      <c r="L118" s="69"/>
      <c r="M118" s="69"/>
      <c r="N118" s="69"/>
      <c r="O118" s="69"/>
      <c r="P118" s="69"/>
      <c r="Q118" s="69"/>
      <c r="R118" s="69"/>
      <c r="S118" s="69"/>
      <c r="T118" s="69"/>
      <c r="U118" s="69"/>
      <c r="V118" s="69"/>
      <c r="W118" s="69"/>
      <c r="X118" s="69"/>
      <c r="Y118" s="69"/>
      <c r="Z118" s="69"/>
      <c r="AA118" s="69"/>
      <c r="AB118" s="69"/>
      <c r="AC118" s="69"/>
      <c r="AD118" s="69"/>
      <c r="AE118" s="69"/>
      <c r="AF118" s="69"/>
      <c r="AG118" s="69"/>
      <c r="AH118" s="69"/>
      <c r="AI118" s="69"/>
      <c r="AJ118" s="69"/>
      <c r="AK118" s="69"/>
      <c r="AL118" s="69"/>
    </row>
    <row r="119" spans="1:38" ht="12" customHeight="1">
      <c r="A119" s="69"/>
      <c r="B119" s="69"/>
      <c r="C119" s="69"/>
      <c r="D119" s="70"/>
      <c r="E119" s="70"/>
      <c r="F119" s="69"/>
      <c r="G119" s="69"/>
      <c r="H119" s="69"/>
      <c r="I119" s="69"/>
      <c r="J119" s="69"/>
      <c r="K119" s="69"/>
      <c r="L119" s="69"/>
      <c r="M119" s="69"/>
      <c r="N119" s="69"/>
      <c r="O119" s="69"/>
      <c r="P119" s="69"/>
      <c r="Q119" s="69"/>
      <c r="R119" s="69"/>
      <c r="S119" s="69"/>
      <c r="T119" s="69"/>
      <c r="U119" s="69"/>
      <c r="V119" s="69"/>
      <c r="W119" s="69"/>
      <c r="X119" s="69"/>
      <c r="Y119" s="69"/>
      <c r="Z119" s="69"/>
      <c r="AA119" s="69"/>
      <c r="AB119" s="69"/>
      <c r="AC119" s="69"/>
      <c r="AD119" s="69"/>
      <c r="AE119" s="69"/>
      <c r="AF119" s="69"/>
      <c r="AG119" s="69"/>
      <c r="AH119" s="69"/>
      <c r="AI119" s="69"/>
      <c r="AJ119" s="69"/>
      <c r="AK119" s="69"/>
      <c r="AL119" s="69"/>
    </row>
    <row r="120" spans="1:38" ht="12" customHeight="1">
      <c r="A120" s="69"/>
      <c r="B120" s="69"/>
      <c r="C120" s="69"/>
      <c r="D120" s="70"/>
      <c r="E120" s="70"/>
      <c r="F120" s="69"/>
      <c r="G120" s="69"/>
      <c r="H120" s="69"/>
      <c r="I120" s="69"/>
      <c r="J120" s="69"/>
      <c r="K120" s="69"/>
      <c r="L120" s="69"/>
      <c r="M120" s="69"/>
      <c r="N120" s="69"/>
      <c r="O120" s="69"/>
      <c r="P120" s="69"/>
      <c r="Q120" s="69"/>
      <c r="R120" s="69"/>
      <c r="S120" s="69"/>
      <c r="T120" s="69"/>
      <c r="U120" s="69"/>
      <c r="V120" s="69"/>
      <c r="W120" s="69"/>
      <c r="X120" s="69"/>
      <c r="Y120" s="69"/>
      <c r="Z120" s="69"/>
      <c r="AA120" s="69"/>
      <c r="AB120" s="69"/>
      <c r="AC120" s="69"/>
      <c r="AD120" s="69"/>
      <c r="AE120" s="69"/>
      <c r="AF120" s="69"/>
      <c r="AG120" s="69"/>
      <c r="AH120" s="69"/>
      <c r="AI120" s="69"/>
      <c r="AJ120" s="69"/>
      <c r="AK120" s="69"/>
      <c r="AL120" s="69"/>
    </row>
    <row r="121" spans="1:38" ht="12" customHeight="1">
      <c r="A121" s="69"/>
      <c r="B121" s="69"/>
      <c r="C121" s="69"/>
      <c r="D121" s="70"/>
      <c r="E121" s="70"/>
      <c r="F121" s="69"/>
      <c r="G121" s="69"/>
      <c r="H121" s="69"/>
      <c r="I121" s="69"/>
      <c r="J121" s="69"/>
      <c r="K121" s="69"/>
      <c r="L121" s="69"/>
      <c r="M121" s="69"/>
      <c r="N121" s="69"/>
      <c r="O121" s="69"/>
      <c r="P121" s="69"/>
      <c r="Q121" s="69"/>
      <c r="R121" s="69"/>
      <c r="S121" s="69"/>
      <c r="T121" s="69"/>
      <c r="U121" s="69"/>
      <c r="V121" s="69"/>
      <c r="W121" s="69"/>
      <c r="X121" s="69"/>
      <c r="Y121" s="69"/>
      <c r="Z121" s="69"/>
      <c r="AA121" s="69"/>
      <c r="AB121" s="69"/>
      <c r="AC121" s="69"/>
      <c r="AD121" s="69"/>
      <c r="AE121" s="69"/>
      <c r="AF121" s="69"/>
      <c r="AG121" s="69"/>
      <c r="AH121" s="69"/>
      <c r="AI121" s="69"/>
      <c r="AJ121" s="69"/>
      <c r="AK121" s="69"/>
      <c r="AL121" s="69"/>
    </row>
    <row r="122" spans="1:38" ht="12" customHeight="1">
      <c r="A122" s="69"/>
      <c r="B122" s="69"/>
      <c r="C122" s="69"/>
      <c r="D122" s="70"/>
      <c r="E122" s="70"/>
      <c r="F122" s="69"/>
      <c r="G122" s="69"/>
      <c r="H122" s="69"/>
      <c r="I122" s="69"/>
      <c r="J122" s="69"/>
      <c r="K122" s="69"/>
      <c r="L122" s="69"/>
      <c r="M122" s="69"/>
      <c r="N122" s="69"/>
      <c r="O122" s="69"/>
      <c r="P122" s="69"/>
      <c r="Q122" s="69"/>
      <c r="R122" s="69"/>
      <c r="S122" s="69"/>
      <c r="T122" s="69"/>
      <c r="U122" s="69"/>
      <c r="V122" s="69"/>
      <c r="W122" s="69"/>
      <c r="X122" s="69"/>
      <c r="Y122" s="69"/>
      <c r="Z122" s="69"/>
      <c r="AA122" s="69"/>
      <c r="AB122" s="69"/>
      <c r="AC122" s="69"/>
      <c r="AD122" s="69"/>
      <c r="AE122" s="69"/>
      <c r="AF122" s="69"/>
      <c r="AG122" s="69"/>
      <c r="AH122" s="69"/>
      <c r="AI122" s="69"/>
      <c r="AJ122" s="69"/>
      <c r="AK122" s="69"/>
      <c r="AL122" s="69"/>
    </row>
    <row r="123" spans="1:38" ht="12" customHeight="1">
      <c r="A123" s="69"/>
      <c r="B123" s="69"/>
      <c r="C123" s="69"/>
      <c r="D123" s="70"/>
      <c r="E123" s="70"/>
      <c r="F123" s="69"/>
      <c r="G123" s="69"/>
      <c r="H123" s="69"/>
      <c r="I123" s="69"/>
      <c r="J123" s="69"/>
      <c r="K123" s="69"/>
      <c r="L123" s="69"/>
      <c r="M123" s="69"/>
      <c r="N123" s="69"/>
      <c r="O123" s="69"/>
      <c r="P123" s="69"/>
      <c r="Q123" s="69"/>
      <c r="R123" s="69"/>
      <c r="S123" s="69"/>
      <c r="T123" s="69"/>
      <c r="U123" s="69"/>
      <c r="V123" s="69"/>
      <c r="W123" s="69"/>
      <c r="X123" s="69"/>
      <c r="Y123" s="69"/>
      <c r="Z123" s="69"/>
      <c r="AA123" s="69"/>
      <c r="AB123" s="69"/>
      <c r="AC123" s="69"/>
      <c r="AD123" s="69"/>
      <c r="AE123" s="69"/>
      <c r="AF123" s="69"/>
      <c r="AG123" s="69"/>
      <c r="AH123" s="69"/>
      <c r="AI123" s="69"/>
      <c r="AJ123" s="69"/>
      <c r="AK123" s="69"/>
      <c r="AL123" s="69"/>
    </row>
    <row r="124" spans="1:38" ht="12" customHeight="1">
      <c r="A124" s="69"/>
      <c r="B124" s="69"/>
      <c r="C124" s="69"/>
      <c r="D124" s="70"/>
      <c r="E124" s="70"/>
      <c r="F124" s="69"/>
      <c r="G124" s="69"/>
      <c r="H124" s="69"/>
      <c r="I124" s="69"/>
      <c r="J124" s="69"/>
      <c r="K124" s="69"/>
      <c r="L124" s="69"/>
      <c r="M124" s="69"/>
      <c r="N124" s="69"/>
      <c r="O124" s="69"/>
      <c r="P124" s="69"/>
      <c r="Q124" s="69"/>
      <c r="R124" s="69"/>
      <c r="S124" s="69"/>
      <c r="T124" s="69"/>
      <c r="U124" s="69"/>
      <c r="V124" s="69"/>
      <c r="W124" s="69"/>
      <c r="X124" s="69"/>
      <c r="Y124" s="69"/>
      <c r="Z124" s="69"/>
      <c r="AA124" s="69"/>
      <c r="AB124" s="69"/>
      <c r="AC124" s="69"/>
      <c r="AD124" s="69"/>
      <c r="AE124" s="69"/>
      <c r="AF124" s="69"/>
      <c r="AG124" s="69"/>
      <c r="AH124" s="69"/>
      <c r="AI124" s="69"/>
      <c r="AJ124" s="69"/>
      <c r="AK124" s="69"/>
      <c r="AL124" s="69"/>
    </row>
    <row r="125" spans="1:38" ht="12" customHeight="1">
      <c r="A125" s="69"/>
      <c r="B125" s="69"/>
      <c r="C125" s="69"/>
      <c r="D125" s="70"/>
      <c r="E125" s="70"/>
      <c r="F125" s="69"/>
      <c r="G125" s="69"/>
      <c r="H125" s="69"/>
      <c r="I125" s="69"/>
      <c r="J125" s="69"/>
      <c r="K125" s="69"/>
      <c r="L125" s="69"/>
      <c r="M125" s="69"/>
      <c r="N125" s="69"/>
      <c r="O125" s="69"/>
      <c r="P125" s="69"/>
      <c r="Q125" s="69"/>
      <c r="R125" s="69"/>
      <c r="S125" s="69"/>
      <c r="T125" s="69"/>
      <c r="U125" s="69"/>
      <c r="V125" s="69"/>
      <c r="W125" s="69"/>
      <c r="X125" s="69"/>
      <c r="Y125" s="69"/>
      <c r="Z125" s="69"/>
      <c r="AA125" s="69"/>
      <c r="AB125" s="69"/>
      <c r="AC125" s="69"/>
      <c r="AD125" s="69"/>
      <c r="AE125" s="69"/>
      <c r="AF125" s="69"/>
      <c r="AG125" s="69"/>
      <c r="AH125" s="69"/>
      <c r="AI125" s="69"/>
      <c r="AJ125" s="69"/>
      <c r="AK125" s="69"/>
      <c r="AL125" s="69"/>
    </row>
    <row r="126" spans="1:38" ht="12" customHeight="1">
      <c r="A126" s="69"/>
      <c r="B126" s="69"/>
      <c r="C126" s="69"/>
      <c r="D126" s="70"/>
      <c r="E126" s="70"/>
      <c r="F126" s="69"/>
      <c r="G126" s="69"/>
      <c r="H126" s="69"/>
      <c r="I126" s="69"/>
      <c r="J126" s="69"/>
      <c r="K126" s="69"/>
      <c r="L126" s="69"/>
      <c r="M126" s="69"/>
      <c r="N126" s="69"/>
      <c r="O126" s="69"/>
      <c r="P126" s="69"/>
      <c r="Q126" s="69"/>
      <c r="R126" s="69"/>
      <c r="S126" s="69"/>
      <c r="T126" s="69"/>
      <c r="U126" s="69"/>
      <c r="V126" s="69"/>
      <c r="W126" s="69"/>
      <c r="X126" s="69"/>
      <c r="Y126" s="69"/>
      <c r="Z126" s="69"/>
      <c r="AA126" s="69"/>
      <c r="AB126" s="69"/>
      <c r="AC126" s="69"/>
      <c r="AD126" s="69"/>
      <c r="AE126" s="69"/>
      <c r="AF126" s="69"/>
      <c r="AG126" s="69"/>
      <c r="AH126" s="69"/>
      <c r="AI126" s="69"/>
      <c r="AJ126" s="69"/>
      <c r="AK126" s="69"/>
      <c r="AL126" s="69"/>
    </row>
    <row r="127" spans="1:38" ht="12" customHeight="1">
      <c r="A127" s="69"/>
      <c r="B127" s="69"/>
      <c r="C127" s="69"/>
      <c r="D127" s="70"/>
      <c r="E127" s="70"/>
      <c r="F127" s="69"/>
      <c r="G127" s="69"/>
      <c r="H127" s="69"/>
      <c r="I127" s="69"/>
      <c r="J127" s="69"/>
      <c r="K127" s="69"/>
      <c r="L127" s="69"/>
      <c r="M127" s="69"/>
      <c r="N127" s="69"/>
      <c r="O127" s="69"/>
      <c r="P127" s="69"/>
      <c r="Q127" s="69"/>
      <c r="R127" s="69"/>
      <c r="S127" s="69"/>
      <c r="T127" s="69"/>
      <c r="U127" s="69"/>
      <c r="V127" s="69"/>
      <c r="W127" s="69"/>
      <c r="X127" s="69"/>
      <c r="Y127" s="69"/>
      <c r="Z127" s="69"/>
      <c r="AA127" s="69"/>
      <c r="AB127" s="69"/>
      <c r="AC127" s="69"/>
      <c r="AD127" s="69"/>
      <c r="AE127" s="69"/>
      <c r="AF127" s="69"/>
      <c r="AG127" s="69"/>
      <c r="AH127" s="69"/>
      <c r="AI127" s="69"/>
      <c r="AJ127" s="69"/>
      <c r="AK127" s="69"/>
      <c r="AL127" s="69"/>
    </row>
    <row r="128" spans="1:38" ht="12" customHeight="1">
      <c r="A128" s="69"/>
      <c r="B128" s="69"/>
      <c r="C128" s="69"/>
      <c r="D128" s="70"/>
      <c r="E128" s="70"/>
      <c r="F128" s="69"/>
      <c r="G128" s="69"/>
      <c r="H128" s="69"/>
      <c r="I128" s="69"/>
      <c r="J128" s="69"/>
      <c r="K128" s="69"/>
      <c r="L128" s="69"/>
      <c r="M128" s="69"/>
      <c r="N128" s="69"/>
      <c r="O128" s="69"/>
      <c r="P128" s="69"/>
      <c r="Q128" s="69"/>
      <c r="R128" s="69"/>
      <c r="S128" s="69"/>
      <c r="T128" s="69"/>
      <c r="U128" s="69"/>
      <c r="V128" s="69"/>
      <c r="W128" s="69"/>
      <c r="X128" s="69"/>
      <c r="Y128" s="69"/>
      <c r="Z128" s="69"/>
      <c r="AA128" s="69"/>
      <c r="AB128" s="69"/>
      <c r="AC128" s="69"/>
      <c r="AD128" s="69"/>
      <c r="AE128" s="69"/>
      <c r="AF128" s="69"/>
      <c r="AG128" s="69"/>
      <c r="AH128" s="69"/>
      <c r="AI128" s="69"/>
      <c r="AJ128" s="69"/>
      <c r="AK128" s="69"/>
      <c r="AL128" s="69"/>
    </row>
    <row r="129" spans="1:38" ht="12" customHeight="1">
      <c r="A129" s="69"/>
      <c r="B129" s="69"/>
      <c r="C129" s="69"/>
      <c r="D129" s="70"/>
      <c r="E129" s="70"/>
      <c r="F129" s="69"/>
      <c r="G129" s="69"/>
      <c r="H129" s="69"/>
      <c r="I129" s="69"/>
      <c r="J129" s="69"/>
      <c r="K129" s="69"/>
      <c r="L129" s="69"/>
      <c r="M129" s="69"/>
      <c r="N129" s="69"/>
      <c r="O129" s="69"/>
      <c r="P129" s="69"/>
      <c r="Q129" s="69"/>
      <c r="R129" s="69"/>
      <c r="S129" s="69"/>
      <c r="T129" s="69"/>
      <c r="U129" s="69"/>
      <c r="V129" s="69"/>
      <c r="W129" s="69"/>
      <c r="X129" s="69"/>
      <c r="Y129" s="69"/>
      <c r="Z129" s="69"/>
      <c r="AA129" s="69"/>
      <c r="AB129" s="69"/>
      <c r="AC129" s="69"/>
      <c r="AD129" s="69"/>
      <c r="AE129" s="69"/>
      <c r="AF129" s="69"/>
      <c r="AG129" s="69"/>
      <c r="AH129" s="69"/>
      <c r="AI129" s="69"/>
      <c r="AJ129" s="69"/>
      <c r="AK129" s="69"/>
      <c r="AL129" s="69"/>
    </row>
    <row r="130" spans="1:38" ht="12" customHeight="1">
      <c r="A130" s="69"/>
      <c r="B130" s="69"/>
      <c r="C130" s="69"/>
      <c r="D130" s="70"/>
      <c r="E130" s="70"/>
      <c r="F130" s="69"/>
      <c r="G130" s="69"/>
      <c r="H130" s="69"/>
      <c r="I130" s="69"/>
      <c r="J130" s="69"/>
      <c r="K130" s="69"/>
      <c r="L130" s="69"/>
      <c r="M130" s="69"/>
      <c r="N130" s="69"/>
      <c r="O130" s="69"/>
      <c r="P130" s="69"/>
      <c r="Q130" s="69"/>
      <c r="R130" s="69"/>
      <c r="S130" s="69"/>
      <c r="T130" s="69"/>
      <c r="U130" s="69"/>
      <c r="V130" s="69"/>
      <c r="W130" s="69"/>
      <c r="X130" s="69"/>
      <c r="Y130" s="69"/>
      <c r="Z130" s="69"/>
      <c r="AA130" s="69"/>
      <c r="AB130" s="69"/>
      <c r="AC130" s="69"/>
      <c r="AD130" s="69"/>
      <c r="AE130" s="69"/>
      <c r="AF130" s="69"/>
      <c r="AG130" s="69"/>
      <c r="AH130" s="69"/>
      <c r="AI130" s="69"/>
      <c r="AJ130" s="69"/>
      <c r="AK130" s="69"/>
      <c r="AL130" s="69"/>
    </row>
    <row r="131" spans="1:38" ht="12" customHeight="1">
      <c r="A131" s="69"/>
      <c r="B131" s="69"/>
      <c r="C131" s="69"/>
      <c r="D131" s="70"/>
      <c r="E131" s="70"/>
      <c r="F131" s="69"/>
      <c r="G131" s="69"/>
      <c r="H131" s="69"/>
      <c r="I131" s="69"/>
      <c r="J131" s="69"/>
      <c r="K131" s="69"/>
      <c r="L131" s="69"/>
      <c r="M131" s="69"/>
      <c r="N131" s="69"/>
      <c r="O131" s="69"/>
      <c r="P131" s="69"/>
      <c r="Q131" s="69"/>
      <c r="R131" s="69"/>
      <c r="S131" s="69"/>
      <c r="T131" s="69"/>
      <c r="U131" s="69"/>
      <c r="V131" s="69"/>
      <c r="W131" s="69"/>
      <c r="X131" s="69"/>
      <c r="Y131" s="69"/>
      <c r="Z131" s="69"/>
      <c r="AA131" s="69"/>
      <c r="AB131" s="69"/>
      <c r="AC131" s="69"/>
      <c r="AD131" s="69"/>
      <c r="AE131" s="69"/>
      <c r="AF131" s="69"/>
      <c r="AG131" s="69"/>
      <c r="AH131" s="69"/>
      <c r="AI131" s="69"/>
      <c r="AJ131" s="69"/>
      <c r="AK131" s="69"/>
      <c r="AL131" s="69"/>
    </row>
    <row r="132" spans="1:38" ht="12" customHeight="1">
      <c r="A132" s="69"/>
      <c r="B132" s="69"/>
      <c r="C132" s="69"/>
      <c r="D132" s="70"/>
      <c r="E132" s="70"/>
      <c r="F132" s="69"/>
      <c r="G132" s="69"/>
      <c r="H132" s="69"/>
      <c r="I132" s="69"/>
      <c r="J132" s="69"/>
      <c r="K132" s="69"/>
      <c r="L132" s="69"/>
      <c r="M132" s="69"/>
      <c r="N132" s="69"/>
      <c r="O132" s="69"/>
      <c r="P132" s="69"/>
      <c r="Q132" s="69"/>
      <c r="R132" s="69"/>
      <c r="S132" s="69"/>
      <c r="T132" s="69"/>
      <c r="U132" s="69"/>
      <c r="V132" s="69"/>
      <c r="W132" s="69"/>
      <c r="X132" s="69"/>
      <c r="Y132" s="69"/>
      <c r="Z132" s="69"/>
      <c r="AA132" s="69"/>
      <c r="AB132" s="69"/>
      <c r="AC132" s="69"/>
      <c r="AD132" s="69"/>
      <c r="AE132" s="69"/>
      <c r="AF132" s="69"/>
      <c r="AG132" s="69"/>
      <c r="AH132" s="69"/>
      <c r="AI132" s="69"/>
      <c r="AJ132" s="69"/>
      <c r="AK132" s="69"/>
      <c r="AL132" s="69"/>
    </row>
    <row r="133" spans="1:38" ht="12" customHeight="1">
      <c r="A133" s="69"/>
      <c r="B133" s="69"/>
      <c r="C133" s="69"/>
      <c r="D133" s="70"/>
      <c r="E133" s="70"/>
      <c r="F133" s="69"/>
      <c r="G133" s="69"/>
      <c r="H133" s="69"/>
      <c r="I133" s="69"/>
      <c r="J133" s="69"/>
      <c r="K133" s="69"/>
      <c r="L133" s="69"/>
      <c r="M133" s="69"/>
      <c r="N133" s="69"/>
      <c r="O133" s="69"/>
      <c r="P133" s="69"/>
      <c r="Q133" s="69"/>
      <c r="R133" s="69"/>
      <c r="S133" s="69"/>
      <c r="T133" s="69"/>
      <c r="U133" s="69"/>
      <c r="V133" s="69"/>
      <c r="W133" s="69"/>
      <c r="X133" s="69"/>
      <c r="Y133" s="69"/>
      <c r="Z133" s="69"/>
      <c r="AA133" s="69"/>
      <c r="AB133" s="69"/>
      <c r="AC133" s="69"/>
      <c r="AD133" s="69"/>
      <c r="AE133" s="69"/>
      <c r="AF133" s="69"/>
      <c r="AG133" s="69"/>
      <c r="AH133" s="69"/>
      <c r="AI133" s="69"/>
      <c r="AJ133" s="69"/>
      <c r="AK133" s="69"/>
      <c r="AL133" s="69"/>
    </row>
    <row r="134" spans="1:38" ht="12" customHeight="1">
      <c r="A134" s="69"/>
      <c r="B134" s="69"/>
      <c r="C134" s="69"/>
      <c r="D134" s="70"/>
      <c r="E134" s="70"/>
      <c r="F134" s="69"/>
      <c r="G134" s="69"/>
      <c r="H134" s="69"/>
      <c r="I134" s="69"/>
      <c r="J134" s="69"/>
      <c r="K134" s="69"/>
      <c r="L134" s="69"/>
      <c r="M134" s="69"/>
      <c r="N134" s="69"/>
      <c r="O134" s="69"/>
      <c r="P134" s="69"/>
      <c r="Q134" s="69"/>
      <c r="R134" s="69"/>
      <c r="S134" s="69"/>
      <c r="T134" s="69"/>
      <c r="U134" s="69"/>
      <c r="V134" s="69"/>
      <c r="W134" s="69"/>
      <c r="X134" s="69"/>
      <c r="Y134" s="69"/>
      <c r="Z134" s="69"/>
      <c r="AA134" s="69"/>
      <c r="AB134" s="69"/>
      <c r="AC134" s="69"/>
      <c r="AD134" s="69"/>
      <c r="AE134" s="69"/>
      <c r="AF134" s="69"/>
      <c r="AG134" s="69"/>
      <c r="AH134" s="69"/>
      <c r="AI134" s="69"/>
      <c r="AJ134" s="69"/>
      <c r="AK134" s="69"/>
      <c r="AL134" s="69"/>
    </row>
    <row r="135" spans="1:38" ht="12" customHeight="1">
      <c r="A135" s="69"/>
      <c r="B135" s="69"/>
      <c r="C135" s="69"/>
      <c r="D135" s="70"/>
      <c r="E135" s="70"/>
      <c r="F135" s="69"/>
      <c r="G135" s="69"/>
      <c r="H135" s="69"/>
      <c r="I135" s="69"/>
      <c r="J135" s="69"/>
      <c r="K135" s="69"/>
      <c r="L135" s="69"/>
      <c r="M135" s="69"/>
      <c r="N135" s="69"/>
      <c r="O135" s="69"/>
      <c r="P135" s="69"/>
      <c r="Q135" s="69"/>
      <c r="R135" s="69"/>
      <c r="S135" s="69"/>
      <c r="T135" s="69"/>
      <c r="U135" s="69"/>
      <c r="V135" s="69"/>
      <c r="W135" s="69"/>
      <c r="X135" s="69"/>
      <c r="Y135" s="69"/>
      <c r="Z135" s="69"/>
      <c r="AA135" s="69"/>
      <c r="AB135" s="69"/>
      <c r="AC135" s="69"/>
      <c r="AD135" s="69"/>
      <c r="AE135" s="69"/>
      <c r="AF135" s="69"/>
      <c r="AG135" s="69"/>
      <c r="AH135" s="69"/>
      <c r="AI135" s="69"/>
      <c r="AJ135" s="69"/>
      <c r="AK135" s="69"/>
      <c r="AL135" s="69"/>
    </row>
    <row r="136" spans="1:38" ht="12" customHeight="1">
      <c r="A136" s="69"/>
      <c r="B136" s="69"/>
      <c r="C136" s="69"/>
      <c r="D136" s="70"/>
      <c r="E136" s="70"/>
      <c r="F136" s="69"/>
      <c r="G136" s="69"/>
      <c r="H136" s="69"/>
      <c r="I136" s="69"/>
      <c r="J136" s="69"/>
      <c r="K136" s="69"/>
      <c r="L136" s="69"/>
      <c r="M136" s="69"/>
      <c r="N136" s="69"/>
      <c r="O136" s="69"/>
      <c r="P136" s="69"/>
      <c r="Q136" s="69"/>
      <c r="R136" s="69"/>
      <c r="S136" s="69"/>
      <c r="T136" s="69"/>
      <c r="U136" s="69"/>
      <c r="V136" s="69"/>
      <c r="W136" s="69"/>
      <c r="X136" s="69"/>
      <c r="Y136" s="69"/>
      <c r="Z136" s="69"/>
      <c r="AA136" s="69"/>
      <c r="AB136" s="69"/>
      <c r="AC136" s="69"/>
      <c r="AD136" s="69"/>
      <c r="AE136" s="69"/>
      <c r="AF136" s="69"/>
      <c r="AG136" s="69"/>
      <c r="AH136" s="69"/>
      <c r="AI136" s="69"/>
      <c r="AJ136" s="69"/>
      <c r="AK136" s="69"/>
      <c r="AL136" s="69"/>
    </row>
    <row r="137" spans="1:38" ht="12" customHeight="1">
      <c r="A137" s="69"/>
      <c r="B137" s="69"/>
      <c r="C137" s="69"/>
      <c r="D137" s="70"/>
      <c r="E137" s="70"/>
      <c r="F137" s="69"/>
      <c r="G137" s="69"/>
      <c r="H137" s="69"/>
      <c r="I137" s="69"/>
      <c r="J137" s="69"/>
      <c r="K137" s="69"/>
      <c r="L137" s="69"/>
      <c r="M137" s="69"/>
      <c r="N137" s="69"/>
      <c r="O137" s="69"/>
      <c r="P137" s="69"/>
      <c r="Q137" s="69"/>
      <c r="R137" s="69"/>
      <c r="S137" s="69"/>
      <c r="T137" s="69"/>
      <c r="U137" s="69"/>
      <c r="V137" s="69"/>
      <c r="W137" s="69"/>
      <c r="X137" s="69"/>
      <c r="Y137" s="69"/>
      <c r="Z137" s="69"/>
      <c r="AA137" s="69"/>
      <c r="AB137" s="69"/>
      <c r="AC137" s="69"/>
      <c r="AD137" s="69"/>
      <c r="AE137" s="69"/>
      <c r="AF137" s="69"/>
      <c r="AG137" s="69"/>
      <c r="AH137" s="69"/>
      <c r="AI137" s="69"/>
      <c r="AJ137" s="69"/>
      <c r="AK137" s="69"/>
      <c r="AL137" s="69"/>
    </row>
    <row r="138" spans="1:38" ht="12" customHeight="1">
      <c r="A138" s="69"/>
      <c r="B138" s="69"/>
      <c r="C138" s="69"/>
      <c r="D138" s="70"/>
      <c r="E138" s="70"/>
      <c r="F138" s="69"/>
      <c r="G138" s="69"/>
      <c r="H138" s="69"/>
      <c r="I138" s="69"/>
      <c r="J138" s="69"/>
      <c r="K138" s="69"/>
      <c r="L138" s="69"/>
      <c r="M138" s="69"/>
      <c r="N138" s="69"/>
      <c r="O138" s="69"/>
      <c r="P138" s="69"/>
      <c r="Q138" s="69"/>
      <c r="R138" s="69"/>
      <c r="S138" s="69"/>
      <c r="T138" s="69"/>
      <c r="U138" s="69"/>
      <c r="V138" s="69"/>
      <c r="W138" s="69"/>
      <c r="X138" s="69"/>
      <c r="Y138" s="69"/>
      <c r="Z138" s="69"/>
      <c r="AA138" s="69"/>
      <c r="AB138" s="69"/>
      <c r="AC138" s="69"/>
      <c r="AD138" s="69"/>
      <c r="AE138" s="69"/>
      <c r="AF138" s="69"/>
      <c r="AG138" s="69"/>
      <c r="AH138" s="69"/>
      <c r="AI138" s="69"/>
      <c r="AJ138" s="69"/>
      <c r="AK138" s="69"/>
      <c r="AL138" s="69"/>
    </row>
    <row r="139" spans="1:38" ht="12" customHeight="1">
      <c r="A139" s="69"/>
      <c r="B139" s="69"/>
      <c r="C139" s="69"/>
      <c r="D139" s="70"/>
      <c r="E139" s="70"/>
      <c r="F139" s="69"/>
      <c r="G139" s="69"/>
      <c r="H139" s="69"/>
      <c r="I139" s="69"/>
      <c r="J139" s="69"/>
      <c r="K139" s="69"/>
      <c r="L139" s="69"/>
      <c r="M139" s="69"/>
      <c r="N139" s="69"/>
      <c r="O139" s="69"/>
      <c r="P139" s="69"/>
      <c r="Q139" s="69"/>
      <c r="R139" s="69"/>
      <c r="S139" s="69"/>
      <c r="T139" s="69"/>
      <c r="U139" s="69"/>
      <c r="V139" s="69"/>
      <c r="W139" s="69"/>
      <c r="X139" s="69"/>
      <c r="Y139" s="69"/>
      <c r="Z139" s="69"/>
      <c r="AA139" s="69"/>
      <c r="AB139" s="69"/>
      <c r="AC139" s="69"/>
      <c r="AD139" s="69"/>
      <c r="AE139" s="69"/>
      <c r="AF139" s="69"/>
      <c r="AG139" s="69"/>
      <c r="AH139" s="69"/>
      <c r="AI139" s="69"/>
      <c r="AJ139" s="69"/>
      <c r="AK139" s="69"/>
      <c r="AL139" s="69"/>
    </row>
    <row r="140" spans="1:38" ht="12" customHeight="1">
      <c r="A140" s="69"/>
      <c r="B140" s="69"/>
      <c r="C140" s="69"/>
      <c r="D140" s="70"/>
      <c r="E140" s="70"/>
      <c r="F140" s="69"/>
      <c r="G140" s="69"/>
      <c r="H140" s="69"/>
      <c r="I140" s="69"/>
      <c r="J140" s="69"/>
      <c r="K140" s="69"/>
      <c r="L140" s="69"/>
      <c r="M140" s="69"/>
      <c r="N140" s="69"/>
      <c r="O140" s="69"/>
      <c r="P140" s="69"/>
      <c r="Q140" s="69"/>
      <c r="R140" s="69"/>
      <c r="S140" s="69"/>
      <c r="T140" s="69"/>
      <c r="U140" s="69"/>
      <c r="V140" s="69"/>
      <c r="W140" s="69"/>
      <c r="X140" s="69"/>
      <c r="Y140" s="69"/>
      <c r="Z140" s="69"/>
      <c r="AA140" s="69"/>
      <c r="AB140" s="69"/>
      <c r="AC140" s="69"/>
      <c r="AD140" s="69"/>
      <c r="AE140" s="69"/>
      <c r="AF140" s="69"/>
      <c r="AG140" s="69"/>
      <c r="AH140" s="69"/>
      <c r="AI140" s="69"/>
      <c r="AJ140" s="69"/>
      <c r="AK140" s="69"/>
      <c r="AL140" s="69"/>
    </row>
    <row r="141" spans="1:38" ht="12" customHeight="1">
      <c r="A141" s="69"/>
      <c r="B141" s="69"/>
      <c r="C141" s="69"/>
      <c r="D141" s="70"/>
      <c r="E141" s="70"/>
      <c r="F141" s="69"/>
      <c r="G141" s="69"/>
      <c r="H141" s="69"/>
      <c r="I141" s="69"/>
      <c r="J141" s="69"/>
      <c r="K141" s="69"/>
      <c r="L141" s="69"/>
      <c r="M141" s="69"/>
      <c r="N141" s="69"/>
      <c r="O141" s="69"/>
      <c r="P141" s="69"/>
      <c r="Q141" s="69"/>
      <c r="R141" s="69"/>
      <c r="S141" s="69"/>
      <c r="T141" s="69"/>
      <c r="U141" s="69"/>
      <c r="V141" s="69"/>
      <c r="W141" s="69"/>
      <c r="X141" s="69"/>
      <c r="Y141" s="69"/>
      <c r="Z141" s="69"/>
      <c r="AA141" s="69"/>
      <c r="AB141" s="69"/>
      <c r="AC141" s="69"/>
      <c r="AD141" s="69"/>
      <c r="AE141" s="69"/>
      <c r="AF141" s="69"/>
      <c r="AG141" s="69"/>
      <c r="AH141" s="69"/>
      <c r="AI141" s="69"/>
      <c r="AJ141" s="69"/>
      <c r="AK141" s="69"/>
      <c r="AL141" s="69"/>
    </row>
    <row r="142" spans="1:38" ht="12" customHeight="1">
      <c r="A142" s="69"/>
      <c r="B142" s="69"/>
      <c r="C142" s="69"/>
      <c r="D142" s="70"/>
      <c r="E142" s="70"/>
      <c r="F142" s="69"/>
      <c r="G142" s="69"/>
      <c r="H142" s="69"/>
      <c r="I142" s="69"/>
      <c r="J142" s="69"/>
      <c r="K142" s="69"/>
      <c r="L142" s="69"/>
      <c r="M142" s="69"/>
      <c r="N142" s="69"/>
      <c r="O142" s="69"/>
      <c r="P142" s="69"/>
      <c r="Q142" s="69"/>
      <c r="R142" s="69"/>
      <c r="S142" s="69"/>
      <c r="T142" s="69"/>
      <c r="U142" s="69"/>
      <c r="V142" s="69"/>
      <c r="W142" s="69"/>
      <c r="X142" s="69"/>
      <c r="Y142" s="69"/>
      <c r="Z142" s="69"/>
      <c r="AA142" s="69"/>
      <c r="AB142" s="69"/>
      <c r="AC142" s="69"/>
      <c r="AD142" s="69"/>
      <c r="AE142" s="69"/>
      <c r="AF142" s="69"/>
      <c r="AG142" s="69"/>
      <c r="AH142" s="69"/>
      <c r="AI142" s="69"/>
      <c r="AJ142" s="69"/>
      <c r="AK142" s="69"/>
      <c r="AL142" s="69"/>
    </row>
    <row r="143" spans="1:38" ht="12" customHeight="1">
      <c r="A143" s="69"/>
      <c r="B143" s="69"/>
      <c r="C143" s="69"/>
      <c r="D143" s="70"/>
      <c r="E143" s="70"/>
      <c r="F143" s="69"/>
      <c r="G143" s="69"/>
      <c r="H143" s="69"/>
      <c r="I143" s="69"/>
      <c r="J143" s="69"/>
      <c r="K143" s="69"/>
      <c r="L143" s="69"/>
      <c r="M143" s="69"/>
      <c r="N143" s="69"/>
      <c r="O143" s="69"/>
      <c r="P143" s="69"/>
      <c r="Q143" s="69"/>
      <c r="R143" s="69"/>
      <c r="S143" s="69"/>
      <c r="T143" s="69"/>
      <c r="U143" s="69"/>
      <c r="V143" s="69"/>
      <c r="W143" s="69"/>
      <c r="X143" s="69"/>
      <c r="Y143" s="69"/>
      <c r="Z143" s="69"/>
      <c r="AA143" s="69"/>
      <c r="AB143" s="69"/>
      <c r="AC143" s="69"/>
      <c r="AD143" s="69"/>
      <c r="AE143" s="69"/>
      <c r="AF143" s="69"/>
      <c r="AG143" s="69"/>
      <c r="AH143" s="69"/>
      <c r="AI143" s="69"/>
      <c r="AJ143" s="69"/>
      <c r="AK143" s="69"/>
      <c r="AL143" s="69"/>
    </row>
    <row r="144" spans="1:38" ht="12" customHeight="1">
      <c r="A144" s="69"/>
      <c r="B144" s="69"/>
      <c r="C144" s="69"/>
      <c r="D144" s="70"/>
      <c r="E144" s="70"/>
      <c r="F144" s="69"/>
      <c r="G144" s="69"/>
      <c r="H144" s="69"/>
      <c r="I144" s="69"/>
      <c r="J144" s="69"/>
      <c r="K144" s="69"/>
      <c r="L144" s="69"/>
      <c r="M144" s="69"/>
      <c r="N144" s="69"/>
      <c r="O144" s="69"/>
      <c r="P144" s="69"/>
      <c r="Q144" s="69"/>
      <c r="R144" s="69"/>
      <c r="S144" s="69"/>
      <c r="T144" s="69"/>
      <c r="U144" s="69"/>
      <c r="V144" s="69"/>
      <c r="W144" s="69"/>
      <c r="X144" s="69"/>
      <c r="Y144" s="69"/>
      <c r="Z144" s="69"/>
      <c r="AA144" s="69"/>
      <c r="AB144" s="69"/>
      <c r="AC144" s="69"/>
      <c r="AD144" s="69"/>
      <c r="AE144" s="69"/>
      <c r="AF144" s="69"/>
      <c r="AG144" s="69"/>
      <c r="AH144" s="69"/>
      <c r="AI144" s="69"/>
      <c r="AJ144" s="69"/>
      <c r="AK144" s="69"/>
      <c r="AL144" s="69"/>
    </row>
    <row r="145" spans="1:38" ht="12" customHeight="1">
      <c r="A145" s="69"/>
      <c r="B145" s="69"/>
      <c r="C145" s="69"/>
      <c r="D145" s="70"/>
      <c r="E145" s="70"/>
      <c r="F145" s="69"/>
      <c r="G145" s="69"/>
      <c r="H145" s="69"/>
      <c r="I145" s="69"/>
      <c r="J145" s="69"/>
      <c r="K145" s="69"/>
      <c r="L145" s="69"/>
      <c r="M145" s="69"/>
      <c r="N145" s="69"/>
      <c r="O145" s="69"/>
      <c r="P145" s="69"/>
      <c r="Q145" s="69"/>
      <c r="R145" s="69"/>
      <c r="S145" s="69"/>
      <c r="T145" s="69"/>
      <c r="U145" s="69"/>
      <c r="V145" s="69"/>
      <c r="W145" s="69"/>
      <c r="X145" s="69"/>
      <c r="Y145" s="69"/>
      <c r="Z145" s="69"/>
      <c r="AA145" s="69"/>
      <c r="AB145" s="69"/>
      <c r="AC145" s="69"/>
      <c r="AD145" s="69"/>
      <c r="AE145" s="69"/>
      <c r="AF145" s="69"/>
      <c r="AG145" s="69"/>
      <c r="AH145" s="69"/>
      <c r="AI145" s="69"/>
      <c r="AJ145" s="69"/>
      <c r="AK145" s="69"/>
      <c r="AL145" s="69"/>
    </row>
    <row r="146" spans="1:38" ht="12" customHeight="1">
      <c r="A146" s="69"/>
      <c r="B146" s="69"/>
      <c r="C146" s="69"/>
      <c r="D146" s="70"/>
      <c r="E146" s="70"/>
      <c r="F146" s="69"/>
      <c r="G146" s="69"/>
      <c r="H146" s="69"/>
      <c r="I146" s="69"/>
      <c r="J146" s="69"/>
      <c r="K146" s="69"/>
      <c r="L146" s="69"/>
      <c r="M146" s="69"/>
      <c r="N146" s="69"/>
      <c r="O146" s="69"/>
      <c r="P146" s="69"/>
      <c r="Q146" s="69"/>
      <c r="R146" s="69"/>
      <c r="S146" s="69"/>
      <c r="T146" s="69"/>
      <c r="U146" s="69"/>
      <c r="V146" s="69"/>
      <c r="W146" s="69"/>
      <c r="X146" s="69"/>
      <c r="Y146" s="69"/>
      <c r="Z146" s="69"/>
      <c r="AA146" s="69"/>
      <c r="AB146" s="69"/>
      <c r="AC146" s="69"/>
      <c r="AD146" s="69"/>
      <c r="AE146" s="69"/>
      <c r="AF146" s="69"/>
      <c r="AG146" s="69"/>
      <c r="AH146" s="69"/>
      <c r="AI146" s="69"/>
      <c r="AJ146" s="69"/>
      <c r="AK146" s="69"/>
      <c r="AL146" s="69"/>
    </row>
    <row r="147" spans="1:38" ht="12" customHeight="1">
      <c r="A147" s="69"/>
      <c r="B147" s="69"/>
      <c r="C147" s="69"/>
      <c r="D147" s="70"/>
      <c r="E147" s="70"/>
      <c r="F147" s="69"/>
      <c r="G147" s="69"/>
      <c r="H147" s="69"/>
      <c r="I147" s="69"/>
      <c r="J147" s="69"/>
      <c r="K147" s="69"/>
      <c r="L147" s="69"/>
      <c r="M147" s="69"/>
      <c r="N147" s="69"/>
      <c r="O147" s="69"/>
      <c r="P147" s="69"/>
      <c r="Q147" s="69"/>
      <c r="R147" s="69"/>
      <c r="S147" s="69"/>
      <c r="T147" s="69"/>
      <c r="U147" s="69"/>
      <c r="V147" s="69"/>
      <c r="W147" s="69"/>
      <c r="X147" s="69"/>
      <c r="Y147" s="69"/>
      <c r="Z147" s="69"/>
      <c r="AA147" s="69"/>
      <c r="AB147" s="69"/>
      <c r="AC147" s="69"/>
      <c r="AD147" s="69"/>
      <c r="AE147" s="69"/>
      <c r="AF147" s="69"/>
      <c r="AG147" s="69"/>
      <c r="AH147" s="69"/>
      <c r="AI147" s="69"/>
      <c r="AJ147" s="69"/>
      <c r="AK147" s="69"/>
      <c r="AL147" s="69"/>
    </row>
    <row r="148" spans="1:38" ht="12" customHeight="1">
      <c r="A148" s="69"/>
      <c r="B148" s="69"/>
      <c r="C148" s="69"/>
      <c r="D148" s="70"/>
      <c r="E148" s="70"/>
      <c r="F148" s="69"/>
      <c r="G148" s="69"/>
      <c r="H148" s="69"/>
      <c r="I148" s="69"/>
      <c r="J148" s="69"/>
      <c r="K148" s="69"/>
      <c r="L148" s="69"/>
      <c r="M148" s="69"/>
      <c r="N148" s="69"/>
      <c r="O148" s="69"/>
      <c r="P148" s="69"/>
      <c r="Q148" s="69"/>
      <c r="R148" s="69"/>
      <c r="S148" s="69"/>
      <c r="T148" s="69"/>
      <c r="U148" s="69"/>
      <c r="V148" s="69"/>
      <c r="W148" s="69"/>
      <c r="X148" s="69"/>
      <c r="Y148" s="69"/>
      <c r="Z148" s="69"/>
      <c r="AA148" s="69"/>
      <c r="AB148" s="69"/>
      <c r="AC148" s="69"/>
      <c r="AD148" s="69"/>
      <c r="AE148" s="69"/>
      <c r="AF148" s="69"/>
      <c r="AG148" s="69"/>
      <c r="AH148" s="69"/>
      <c r="AI148" s="69"/>
      <c r="AJ148" s="69"/>
      <c r="AK148" s="69"/>
      <c r="AL148" s="69"/>
    </row>
    <row r="149" spans="1:38" ht="12" customHeight="1">
      <c r="A149" s="69"/>
      <c r="B149" s="69"/>
      <c r="C149" s="69"/>
      <c r="D149" s="70"/>
      <c r="E149" s="70"/>
      <c r="F149" s="69"/>
      <c r="G149" s="69"/>
      <c r="H149" s="69"/>
      <c r="I149" s="69"/>
      <c r="J149" s="69"/>
      <c r="K149" s="69"/>
      <c r="L149" s="69"/>
      <c r="M149" s="69"/>
      <c r="N149" s="69"/>
      <c r="O149" s="69"/>
      <c r="P149" s="69"/>
      <c r="Q149" s="69"/>
      <c r="R149" s="69"/>
      <c r="S149" s="69"/>
      <c r="T149" s="69"/>
      <c r="U149" s="69"/>
      <c r="V149" s="69"/>
      <c r="W149" s="69"/>
      <c r="X149" s="69"/>
      <c r="Y149" s="69"/>
      <c r="Z149" s="69"/>
      <c r="AA149" s="69"/>
      <c r="AB149" s="69"/>
      <c r="AC149" s="69"/>
      <c r="AD149" s="69"/>
      <c r="AE149" s="69"/>
      <c r="AF149" s="69"/>
      <c r="AG149" s="69"/>
      <c r="AH149" s="69"/>
      <c r="AI149" s="69"/>
      <c r="AJ149" s="69"/>
      <c r="AK149" s="69"/>
      <c r="AL149" s="69"/>
    </row>
    <row r="150" spans="1:38" ht="12" customHeight="1">
      <c r="A150" s="69"/>
      <c r="B150" s="69"/>
      <c r="C150" s="69"/>
      <c r="D150" s="70"/>
      <c r="E150" s="70"/>
      <c r="F150" s="69"/>
      <c r="G150" s="69"/>
      <c r="H150" s="69"/>
      <c r="I150" s="69"/>
      <c r="J150" s="69"/>
      <c r="K150" s="69"/>
      <c r="L150" s="69"/>
      <c r="M150" s="69"/>
      <c r="N150" s="69"/>
      <c r="O150" s="69"/>
      <c r="P150" s="69"/>
      <c r="Q150" s="69"/>
      <c r="R150" s="69"/>
      <c r="S150" s="69"/>
      <c r="T150" s="69"/>
      <c r="U150" s="69"/>
      <c r="V150" s="69"/>
      <c r="W150" s="69"/>
      <c r="X150" s="69"/>
      <c r="Y150" s="69"/>
      <c r="Z150" s="69"/>
      <c r="AA150" s="69"/>
      <c r="AB150" s="69"/>
      <c r="AC150" s="69"/>
      <c r="AD150" s="69"/>
      <c r="AE150" s="69"/>
      <c r="AF150" s="69"/>
      <c r="AG150" s="69"/>
      <c r="AH150" s="69"/>
      <c r="AI150" s="69"/>
      <c r="AJ150" s="69"/>
      <c r="AK150" s="69"/>
      <c r="AL150" s="69"/>
    </row>
    <row r="151" spans="1:38" ht="12" customHeight="1">
      <c r="A151" s="69"/>
      <c r="B151" s="69"/>
      <c r="C151" s="69"/>
      <c r="D151" s="70"/>
      <c r="E151" s="70"/>
      <c r="F151" s="69"/>
      <c r="G151" s="69"/>
      <c r="H151" s="69"/>
      <c r="I151" s="69"/>
      <c r="J151" s="69"/>
      <c r="K151" s="69"/>
      <c r="L151" s="69"/>
      <c r="M151" s="69"/>
      <c r="N151" s="69"/>
      <c r="O151" s="69"/>
      <c r="P151" s="69"/>
      <c r="Q151" s="69"/>
      <c r="R151" s="69"/>
      <c r="S151" s="69"/>
      <c r="T151" s="69"/>
      <c r="U151" s="69"/>
      <c r="V151" s="69"/>
      <c r="W151" s="69"/>
      <c r="X151" s="69"/>
      <c r="Y151" s="69"/>
      <c r="Z151" s="69"/>
      <c r="AA151" s="69"/>
      <c r="AB151" s="69"/>
      <c r="AC151" s="69"/>
      <c r="AD151" s="69"/>
      <c r="AE151" s="69"/>
      <c r="AF151" s="69"/>
      <c r="AG151" s="69"/>
      <c r="AH151" s="69"/>
      <c r="AI151" s="69"/>
      <c r="AJ151" s="69"/>
      <c r="AK151" s="69"/>
      <c r="AL151" s="69"/>
    </row>
    <row r="152" spans="1:38" ht="12" customHeight="1">
      <c r="A152" s="69"/>
      <c r="B152" s="69"/>
      <c r="C152" s="69"/>
      <c r="D152" s="70"/>
      <c r="E152" s="70"/>
      <c r="F152" s="69"/>
      <c r="G152" s="69"/>
      <c r="H152" s="69"/>
      <c r="I152" s="69"/>
      <c r="J152" s="69"/>
      <c r="K152" s="69"/>
      <c r="L152" s="69"/>
      <c r="M152" s="69"/>
      <c r="N152" s="69"/>
      <c r="O152" s="69"/>
      <c r="P152" s="69"/>
      <c r="Q152" s="69"/>
      <c r="R152" s="69"/>
      <c r="S152" s="69"/>
      <c r="T152" s="69"/>
      <c r="U152" s="69"/>
      <c r="V152" s="69"/>
      <c r="W152" s="69"/>
      <c r="X152" s="69"/>
      <c r="Y152" s="69"/>
      <c r="Z152" s="69"/>
      <c r="AA152" s="69"/>
      <c r="AB152" s="69"/>
      <c r="AC152" s="69"/>
      <c r="AD152" s="69"/>
      <c r="AE152" s="69"/>
      <c r="AF152" s="69"/>
      <c r="AG152" s="69"/>
      <c r="AH152" s="69"/>
      <c r="AI152" s="69"/>
      <c r="AJ152" s="69"/>
      <c r="AK152" s="69"/>
      <c r="AL152" s="69"/>
    </row>
    <row r="153" spans="1:38" ht="12" customHeight="1">
      <c r="A153" s="69"/>
      <c r="B153" s="69"/>
      <c r="C153" s="69"/>
      <c r="D153" s="70"/>
      <c r="E153" s="70"/>
      <c r="F153" s="69"/>
      <c r="G153" s="69"/>
      <c r="H153" s="69"/>
      <c r="I153" s="69"/>
      <c r="J153" s="69"/>
      <c r="K153" s="69"/>
      <c r="L153" s="69"/>
      <c r="M153" s="69"/>
      <c r="N153" s="69"/>
      <c r="O153" s="69"/>
      <c r="P153" s="69"/>
      <c r="Q153" s="69"/>
      <c r="R153" s="69"/>
      <c r="S153" s="69"/>
      <c r="T153" s="69"/>
      <c r="U153" s="69"/>
      <c r="V153" s="69"/>
      <c r="W153" s="69"/>
      <c r="X153" s="69"/>
      <c r="Y153" s="69"/>
      <c r="Z153" s="69"/>
      <c r="AA153" s="69"/>
      <c r="AB153" s="69"/>
      <c r="AC153" s="69"/>
      <c r="AD153" s="69"/>
      <c r="AE153" s="69"/>
      <c r="AF153" s="69"/>
      <c r="AG153" s="69"/>
      <c r="AH153" s="69"/>
      <c r="AI153" s="69"/>
      <c r="AJ153" s="69"/>
      <c r="AK153" s="69"/>
      <c r="AL153" s="69"/>
    </row>
    <row r="154" spans="1:38" ht="12" customHeight="1">
      <c r="A154" s="69"/>
      <c r="B154" s="69"/>
      <c r="C154" s="69"/>
      <c r="D154" s="70"/>
      <c r="E154" s="70"/>
      <c r="F154" s="69"/>
      <c r="G154" s="69"/>
      <c r="H154" s="69"/>
      <c r="I154" s="69"/>
      <c r="J154" s="69"/>
      <c r="K154" s="69"/>
      <c r="L154" s="69"/>
      <c r="M154" s="69"/>
      <c r="N154" s="69"/>
      <c r="O154" s="69"/>
      <c r="P154" s="69"/>
      <c r="Q154" s="69"/>
      <c r="R154" s="69"/>
      <c r="S154" s="69"/>
      <c r="T154" s="69"/>
      <c r="U154" s="69"/>
      <c r="V154" s="69"/>
      <c r="W154" s="69"/>
      <c r="X154" s="69"/>
      <c r="Y154" s="69"/>
      <c r="Z154" s="69"/>
      <c r="AA154" s="69"/>
      <c r="AB154" s="69"/>
      <c r="AC154" s="69"/>
      <c r="AD154" s="69"/>
      <c r="AE154" s="69"/>
      <c r="AF154" s="69"/>
      <c r="AG154" s="69"/>
      <c r="AH154" s="69"/>
      <c r="AI154" s="69"/>
      <c r="AJ154" s="69"/>
      <c r="AK154" s="69"/>
      <c r="AL154" s="69"/>
    </row>
    <row r="155" spans="1:38" ht="12" customHeight="1">
      <c r="A155" s="69"/>
      <c r="B155" s="69"/>
      <c r="C155" s="69"/>
      <c r="D155" s="70"/>
      <c r="E155" s="70"/>
      <c r="F155" s="69"/>
      <c r="G155" s="69"/>
      <c r="H155" s="69"/>
      <c r="I155" s="69"/>
      <c r="J155" s="69"/>
      <c r="K155" s="69"/>
      <c r="L155" s="69"/>
      <c r="M155" s="69"/>
      <c r="N155" s="69"/>
      <c r="O155" s="69"/>
      <c r="P155" s="69"/>
      <c r="Q155" s="69"/>
      <c r="R155" s="69"/>
      <c r="S155" s="69"/>
      <c r="T155" s="69"/>
      <c r="U155" s="69"/>
      <c r="V155" s="69"/>
      <c r="W155" s="69"/>
      <c r="X155" s="69"/>
      <c r="Y155" s="69"/>
      <c r="Z155" s="69"/>
      <c r="AA155" s="69"/>
      <c r="AB155" s="69"/>
      <c r="AC155" s="69"/>
      <c r="AD155" s="69"/>
      <c r="AE155" s="69"/>
      <c r="AF155" s="69"/>
      <c r="AG155" s="69"/>
      <c r="AH155" s="69"/>
      <c r="AI155" s="69"/>
      <c r="AJ155" s="69"/>
      <c r="AK155" s="69"/>
      <c r="AL155" s="69"/>
    </row>
    <row r="156" spans="1:38" ht="12" customHeight="1">
      <c r="A156" s="69"/>
      <c r="B156" s="69"/>
      <c r="C156" s="69"/>
      <c r="D156" s="70"/>
      <c r="E156" s="70"/>
      <c r="F156" s="69"/>
      <c r="G156" s="69"/>
      <c r="H156" s="69"/>
      <c r="I156" s="69"/>
      <c r="J156" s="69"/>
      <c r="K156" s="69"/>
      <c r="L156" s="69"/>
      <c r="M156" s="69"/>
      <c r="N156" s="69"/>
      <c r="O156" s="69"/>
      <c r="P156" s="69"/>
      <c r="Q156" s="69"/>
      <c r="R156" s="69"/>
      <c r="S156" s="69"/>
      <c r="T156" s="69"/>
      <c r="U156" s="69"/>
      <c r="V156" s="69"/>
      <c r="W156" s="69"/>
      <c r="X156" s="69"/>
      <c r="Y156" s="69"/>
      <c r="Z156" s="69"/>
      <c r="AA156" s="69"/>
      <c r="AB156" s="69"/>
      <c r="AC156" s="69"/>
      <c r="AD156" s="69"/>
      <c r="AE156" s="69"/>
      <c r="AF156" s="69"/>
      <c r="AG156" s="69"/>
      <c r="AH156" s="69"/>
      <c r="AI156" s="69"/>
      <c r="AJ156" s="69"/>
      <c r="AK156" s="69"/>
      <c r="AL156" s="69"/>
    </row>
    <row r="157" spans="1:38" ht="12" customHeight="1">
      <c r="A157" s="69"/>
      <c r="B157" s="69"/>
      <c r="C157" s="69"/>
      <c r="D157" s="70"/>
      <c r="E157" s="70"/>
      <c r="F157" s="69"/>
      <c r="G157" s="69"/>
      <c r="H157" s="69"/>
      <c r="I157" s="69"/>
      <c r="J157" s="69"/>
      <c r="K157" s="69"/>
      <c r="L157" s="69"/>
      <c r="M157" s="69"/>
      <c r="N157" s="69"/>
      <c r="O157" s="69"/>
      <c r="P157" s="69"/>
      <c r="Q157" s="69"/>
      <c r="R157" s="69"/>
      <c r="S157" s="69"/>
      <c r="T157" s="69"/>
      <c r="U157" s="69"/>
      <c r="V157" s="69"/>
      <c r="W157" s="69"/>
      <c r="X157" s="69"/>
      <c r="Y157" s="69"/>
      <c r="Z157" s="69"/>
      <c r="AA157" s="69"/>
      <c r="AB157" s="69"/>
      <c r="AC157" s="69"/>
      <c r="AD157" s="69"/>
      <c r="AE157" s="69"/>
      <c r="AF157" s="69"/>
      <c r="AG157" s="69"/>
      <c r="AH157" s="69"/>
      <c r="AI157" s="69"/>
      <c r="AJ157" s="69"/>
      <c r="AK157" s="69"/>
      <c r="AL157" s="69"/>
    </row>
    <row r="158" spans="1:38" ht="12" customHeight="1">
      <c r="A158" s="69"/>
      <c r="B158" s="69"/>
      <c r="C158" s="69"/>
      <c r="D158" s="70"/>
      <c r="E158" s="70"/>
      <c r="F158" s="69"/>
      <c r="G158" s="69"/>
      <c r="H158" s="69"/>
      <c r="I158" s="69"/>
      <c r="J158" s="69"/>
      <c r="K158" s="69"/>
      <c r="L158" s="69"/>
      <c r="M158" s="69"/>
      <c r="N158" s="69"/>
      <c r="O158" s="69"/>
      <c r="P158" s="69"/>
      <c r="Q158" s="69"/>
      <c r="R158" s="69"/>
      <c r="S158" s="69"/>
      <c r="T158" s="69"/>
      <c r="U158" s="69"/>
      <c r="V158" s="69"/>
      <c r="W158" s="69"/>
      <c r="X158" s="69"/>
      <c r="Y158" s="69"/>
      <c r="Z158" s="69"/>
      <c r="AA158" s="69"/>
      <c r="AB158" s="69"/>
      <c r="AC158" s="69"/>
      <c r="AD158" s="69"/>
      <c r="AE158" s="69"/>
      <c r="AF158" s="69"/>
      <c r="AG158" s="69"/>
      <c r="AH158" s="69"/>
      <c r="AI158" s="69"/>
      <c r="AJ158" s="69"/>
      <c r="AK158" s="69"/>
      <c r="AL158" s="69"/>
    </row>
    <row r="159" spans="1:38" ht="12" customHeight="1">
      <c r="A159" s="69"/>
      <c r="B159" s="69"/>
      <c r="C159" s="69"/>
      <c r="D159" s="70"/>
      <c r="E159" s="70"/>
      <c r="F159" s="69"/>
      <c r="G159" s="69"/>
      <c r="H159" s="69"/>
      <c r="I159" s="69"/>
      <c r="J159" s="69"/>
      <c r="K159" s="69"/>
      <c r="L159" s="69"/>
      <c r="M159" s="69"/>
      <c r="N159" s="69"/>
      <c r="O159" s="69"/>
      <c r="P159" s="69"/>
      <c r="Q159" s="69"/>
      <c r="R159" s="69"/>
      <c r="S159" s="69"/>
      <c r="T159" s="69"/>
      <c r="U159" s="69"/>
      <c r="V159" s="69"/>
      <c r="W159" s="69"/>
      <c r="X159" s="69"/>
      <c r="Y159" s="69"/>
      <c r="Z159" s="69"/>
      <c r="AA159" s="69"/>
      <c r="AB159" s="69"/>
      <c r="AC159" s="69"/>
      <c r="AD159" s="69"/>
      <c r="AE159" s="69"/>
      <c r="AF159" s="69"/>
      <c r="AG159" s="69"/>
      <c r="AH159" s="69"/>
      <c r="AI159" s="69"/>
      <c r="AJ159" s="69"/>
      <c r="AK159" s="69"/>
      <c r="AL159" s="69"/>
    </row>
    <row r="160" spans="1:38" ht="12" customHeight="1">
      <c r="A160" s="69"/>
      <c r="B160" s="69"/>
      <c r="C160" s="69"/>
      <c r="D160" s="70"/>
      <c r="E160" s="70"/>
      <c r="F160" s="69"/>
      <c r="G160" s="69"/>
      <c r="H160" s="69"/>
      <c r="I160" s="69"/>
      <c r="J160" s="69"/>
      <c r="K160" s="69"/>
      <c r="L160" s="69"/>
      <c r="M160" s="69"/>
      <c r="N160" s="69"/>
      <c r="O160" s="69"/>
      <c r="P160" s="69"/>
      <c r="Q160" s="69"/>
      <c r="R160" s="69"/>
      <c r="S160" s="69"/>
      <c r="T160" s="69"/>
      <c r="U160" s="69"/>
      <c r="V160" s="69"/>
      <c r="W160" s="69"/>
      <c r="X160" s="69"/>
      <c r="Y160" s="69"/>
      <c r="Z160" s="69"/>
      <c r="AA160" s="69"/>
      <c r="AB160" s="69"/>
      <c r="AC160" s="69"/>
      <c r="AD160" s="69"/>
      <c r="AE160" s="69"/>
      <c r="AF160" s="69"/>
      <c r="AG160" s="69"/>
      <c r="AH160" s="69"/>
      <c r="AI160" s="69"/>
      <c r="AJ160" s="69"/>
      <c r="AK160" s="69"/>
      <c r="AL160" s="69"/>
    </row>
    <row r="161" spans="1:38" ht="12" customHeight="1">
      <c r="A161" s="69"/>
      <c r="B161" s="69"/>
      <c r="C161" s="69"/>
      <c r="D161" s="70"/>
      <c r="E161" s="70"/>
      <c r="F161" s="69"/>
      <c r="G161" s="69"/>
      <c r="H161" s="69"/>
      <c r="I161" s="69"/>
      <c r="J161" s="69"/>
      <c r="K161" s="69"/>
      <c r="L161" s="69"/>
      <c r="M161" s="69"/>
      <c r="N161" s="69"/>
      <c r="O161" s="69"/>
      <c r="P161" s="69"/>
      <c r="Q161" s="69"/>
      <c r="R161" s="69"/>
      <c r="S161" s="69"/>
      <c r="T161" s="69"/>
      <c r="U161" s="69"/>
      <c r="V161" s="69"/>
      <c r="W161" s="69"/>
      <c r="X161" s="69"/>
      <c r="Y161" s="69"/>
      <c r="Z161" s="69"/>
      <c r="AA161" s="69"/>
      <c r="AB161" s="69"/>
      <c r="AC161" s="69"/>
      <c r="AD161" s="69"/>
      <c r="AE161" s="69"/>
      <c r="AF161" s="69"/>
      <c r="AG161" s="69"/>
      <c r="AH161" s="69"/>
      <c r="AI161" s="69"/>
      <c r="AJ161" s="69"/>
      <c r="AK161" s="69"/>
      <c r="AL161" s="69"/>
    </row>
    <row r="162" spans="1:38" ht="12" customHeight="1">
      <c r="A162" s="69"/>
      <c r="B162" s="69"/>
      <c r="C162" s="69"/>
      <c r="D162" s="70"/>
      <c r="E162" s="70"/>
      <c r="F162" s="69"/>
      <c r="G162" s="69"/>
      <c r="H162" s="69"/>
      <c r="I162" s="69"/>
      <c r="J162" s="69"/>
      <c r="K162" s="69"/>
      <c r="L162" s="69"/>
      <c r="M162" s="69"/>
      <c r="N162" s="69"/>
      <c r="O162" s="69"/>
      <c r="P162" s="69"/>
      <c r="Q162" s="69"/>
      <c r="R162" s="69"/>
      <c r="S162" s="69"/>
      <c r="T162" s="69"/>
      <c r="U162" s="69"/>
      <c r="V162" s="69"/>
      <c r="W162" s="69"/>
      <c r="X162" s="69"/>
      <c r="Y162" s="69"/>
      <c r="Z162" s="69"/>
      <c r="AA162" s="69"/>
      <c r="AB162" s="69"/>
      <c r="AC162" s="69"/>
      <c r="AD162" s="69"/>
      <c r="AE162" s="69"/>
      <c r="AF162" s="69"/>
      <c r="AG162" s="69"/>
      <c r="AH162" s="69"/>
      <c r="AI162" s="69"/>
      <c r="AJ162" s="69"/>
      <c r="AK162" s="69"/>
      <c r="AL162" s="69"/>
    </row>
    <row r="163" spans="1:38" ht="12" customHeight="1">
      <c r="A163" s="69"/>
      <c r="B163" s="69"/>
      <c r="C163" s="69"/>
      <c r="D163" s="70"/>
      <c r="E163" s="70"/>
      <c r="F163" s="69"/>
      <c r="G163" s="69"/>
      <c r="H163" s="69"/>
      <c r="I163" s="69"/>
      <c r="J163" s="69"/>
      <c r="K163" s="69"/>
      <c r="L163" s="69"/>
      <c r="M163" s="69"/>
      <c r="N163" s="69"/>
      <c r="O163" s="69"/>
      <c r="P163" s="69"/>
      <c r="Q163" s="69"/>
      <c r="R163" s="69"/>
      <c r="S163" s="69"/>
      <c r="T163" s="69"/>
      <c r="U163" s="69"/>
      <c r="V163" s="69"/>
      <c r="W163" s="69"/>
      <c r="X163" s="69"/>
      <c r="Y163" s="69"/>
      <c r="Z163" s="69"/>
      <c r="AA163" s="69"/>
      <c r="AB163" s="69"/>
      <c r="AC163" s="69"/>
      <c r="AD163" s="69"/>
      <c r="AE163" s="69"/>
      <c r="AF163" s="69"/>
      <c r="AG163" s="69"/>
      <c r="AH163" s="69"/>
      <c r="AI163" s="69"/>
      <c r="AJ163" s="69"/>
      <c r="AK163" s="69"/>
      <c r="AL163" s="69"/>
    </row>
    <row r="164" spans="1:38" ht="12" customHeight="1">
      <c r="A164" s="69"/>
      <c r="B164" s="69"/>
      <c r="C164" s="69"/>
      <c r="D164" s="70"/>
      <c r="E164" s="70"/>
      <c r="F164" s="69"/>
      <c r="G164" s="69"/>
      <c r="H164" s="69"/>
      <c r="I164" s="69"/>
      <c r="J164" s="69"/>
      <c r="K164" s="69"/>
      <c r="L164" s="69"/>
      <c r="M164" s="69"/>
      <c r="N164" s="69"/>
      <c r="O164" s="69"/>
      <c r="P164" s="69"/>
      <c r="Q164" s="69"/>
      <c r="R164" s="69"/>
      <c r="S164" s="69"/>
      <c r="T164" s="69"/>
      <c r="U164" s="69"/>
      <c r="V164" s="69"/>
      <c r="W164" s="69"/>
      <c r="X164" s="69"/>
      <c r="Y164" s="69"/>
      <c r="Z164" s="69"/>
      <c r="AA164" s="69"/>
      <c r="AB164" s="69"/>
      <c r="AC164" s="69"/>
      <c r="AD164" s="69"/>
      <c r="AE164" s="69"/>
      <c r="AF164" s="69"/>
      <c r="AG164" s="69"/>
      <c r="AH164" s="69"/>
      <c r="AI164" s="69"/>
      <c r="AJ164" s="69"/>
      <c r="AK164" s="69"/>
      <c r="AL164" s="69"/>
    </row>
    <row r="165" spans="1:38" ht="12" customHeight="1">
      <c r="A165" s="69"/>
      <c r="B165" s="69"/>
      <c r="C165" s="69"/>
      <c r="D165" s="70"/>
      <c r="E165" s="70"/>
      <c r="F165" s="69"/>
      <c r="G165" s="69"/>
      <c r="H165" s="69"/>
      <c r="I165" s="69"/>
      <c r="J165" s="69"/>
      <c r="K165" s="69"/>
      <c r="L165" s="69"/>
      <c r="M165" s="69"/>
      <c r="N165" s="69"/>
      <c r="O165" s="69"/>
      <c r="P165" s="69"/>
      <c r="Q165" s="69"/>
      <c r="R165" s="69"/>
      <c r="S165" s="69"/>
      <c r="T165" s="69"/>
      <c r="U165" s="69"/>
      <c r="V165" s="69"/>
      <c r="W165" s="69"/>
      <c r="X165" s="69"/>
      <c r="Y165" s="69"/>
      <c r="Z165" s="69"/>
      <c r="AA165" s="69"/>
      <c r="AB165" s="69"/>
      <c r="AC165" s="69"/>
      <c r="AD165" s="69"/>
      <c r="AE165" s="69"/>
      <c r="AF165" s="69"/>
      <c r="AG165" s="69"/>
      <c r="AH165" s="69"/>
      <c r="AI165" s="69"/>
      <c r="AJ165" s="69"/>
      <c r="AK165" s="69"/>
      <c r="AL165" s="69"/>
    </row>
    <row r="166" spans="1:38" ht="12" customHeight="1">
      <c r="A166" s="69"/>
      <c r="B166" s="69"/>
      <c r="C166" s="69"/>
      <c r="D166" s="70"/>
      <c r="E166" s="70"/>
      <c r="F166" s="69"/>
      <c r="G166" s="69"/>
      <c r="H166" s="69"/>
      <c r="I166" s="69"/>
      <c r="J166" s="69"/>
      <c r="K166" s="69"/>
      <c r="L166" s="69"/>
      <c r="M166" s="69"/>
      <c r="N166" s="69"/>
      <c r="O166" s="69"/>
      <c r="P166" s="69"/>
      <c r="Q166" s="69"/>
      <c r="R166" s="69"/>
      <c r="S166" s="69"/>
      <c r="T166" s="69"/>
      <c r="U166" s="69"/>
      <c r="V166" s="69"/>
      <c r="W166" s="69"/>
      <c r="X166" s="69"/>
      <c r="Y166" s="69"/>
      <c r="Z166" s="69"/>
      <c r="AA166" s="69"/>
      <c r="AB166" s="69"/>
      <c r="AC166" s="69"/>
      <c r="AD166" s="69"/>
      <c r="AE166" s="69"/>
      <c r="AF166" s="69"/>
      <c r="AG166" s="69"/>
      <c r="AH166" s="69"/>
      <c r="AI166" s="69"/>
      <c r="AJ166" s="69"/>
      <c r="AK166" s="69"/>
      <c r="AL166" s="69"/>
    </row>
    <row r="167" spans="1:38" ht="12" customHeight="1">
      <c r="A167" s="69"/>
      <c r="B167" s="69"/>
      <c r="C167" s="69"/>
      <c r="D167" s="70"/>
      <c r="E167" s="70"/>
      <c r="F167" s="69"/>
      <c r="G167" s="69"/>
      <c r="H167" s="69"/>
      <c r="I167" s="69"/>
      <c r="J167" s="69"/>
      <c r="K167" s="69"/>
      <c r="L167" s="69"/>
      <c r="M167" s="69"/>
      <c r="N167" s="69"/>
      <c r="O167" s="69"/>
      <c r="P167" s="69"/>
      <c r="Q167" s="69"/>
      <c r="R167" s="69"/>
      <c r="S167" s="69"/>
      <c r="T167" s="69"/>
      <c r="U167" s="69"/>
      <c r="V167" s="69"/>
      <c r="W167" s="69"/>
      <c r="X167" s="69"/>
      <c r="Y167" s="69"/>
      <c r="Z167" s="69"/>
      <c r="AA167" s="69"/>
      <c r="AB167" s="69"/>
      <c r="AC167" s="69"/>
      <c r="AD167" s="69"/>
      <c r="AE167" s="69"/>
      <c r="AF167" s="69"/>
      <c r="AG167" s="69"/>
      <c r="AH167" s="69"/>
      <c r="AI167" s="69"/>
      <c r="AJ167" s="69"/>
      <c r="AK167" s="69"/>
      <c r="AL167" s="69"/>
    </row>
    <row r="168" spans="1:38" ht="12" customHeight="1">
      <c r="A168" s="69"/>
      <c r="B168" s="69"/>
      <c r="C168" s="69"/>
      <c r="D168" s="70"/>
      <c r="E168" s="70"/>
      <c r="F168" s="69"/>
      <c r="G168" s="69"/>
      <c r="H168" s="69"/>
      <c r="I168" s="69"/>
      <c r="J168" s="69"/>
      <c r="K168" s="69"/>
      <c r="L168" s="69"/>
      <c r="M168" s="69"/>
      <c r="N168" s="69"/>
      <c r="O168" s="69"/>
      <c r="P168" s="69"/>
      <c r="Q168" s="69"/>
      <c r="R168" s="69"/>
      <c r="S168" s="69"/>
      <c r="T168" s="69"/>
      <c r="U168" s="69"/>
      <c r="V168" s="69"/>
      <c r="W168" s="69"/>
      <c r="X168" s="69"/>
      <c r="Y168" s="69"/>
      <c r="Z168" s="69"/>
      <c r="AA168" s="69"/>
      <c r="AB168" s="69"/>
      <c r="AC168" s="69"/>
      <c r="AD168" s="69"/>
      <c r="AE168" s="69"/>
      <c r="AF168" s="69"/>
      <c r="AG168" s="69"/>
      <c r="AH168" s="69"/>
      <c r="AI168" s="69"/>
      <c r="AJ168" s="69"/>
      <c r="AK168" s="69"/>
      <c r="AL168" s="69"/>
    </row>
    <row r="169" spans="1:38" ht="12" customHeight="1">
      <c r="A169" s="69"/>
      <c r="B169" s="69"/>
      <c r="C169" s="69"/>
      <c r="D169" s="70"/>
      <c r="E169" s="70"/>
      <c r="F169" s="69"/>
      <c r="G169" s="69"/>
      <c r="H169" s="69"/>
      <c r="I169" s="69"/>
      <c r="J169" s="69"/>
      <c r="K169" s="69"/>
      <c r="L169" s="69"/>
      <c r="M169" s="69"/>
      <c r="N169" s="69"/>
      <c r="O169" s="69"/>
      <c r="P169" s="69"/>
      <c r="Q169" s="69"/>
      <c r="R169" s="69"/>
      <c r="S169" s="69"/>
      <c r="T169" s="69"/>
      <c r="U169" s="69"/>
      <c r="V169" s="69"/>
      <c r="W169" s="69"/>
      <c r="X169" s="69"/>
      <c r="Y169" s="69"/>
      <c r="Z169" s="69"/>
      <c r="AA169" s="69"/>
      <c r="AB169" s="69"/>
      <c r="AC169" s="69"/>
      <c r="AD169" s="69"/>
      <c r="AE169" s="69"/>
      <c r="AF169" s="69"/>
      <c r="AG169" s="69"/>
      <c r="AH169" s="69"/>
      <c r="AI169" s="69"/>
      <c r="AJ169" s="69"/>
      <c r="AK169" s="69"/>
      <c r="AL169" s="69"/>
    </row>
    <row r="170" spans="1:38" ht="12" customHeight="1">
      <c r="A170" s="69"/>
      <c r="B170" s="69"/>
      <c r="C170" s="69"/>
      <c r="D170" s="70"/>
      <c r="E170" s="70"/>
      <c r="F170" s="69"/>
      <c r="G170" s="69"/>
      <c r="H170" s="69"/>
      <c r="I170" s="69"/>
      <c r="J170" s="69"/>
      <c r="K170" s="69"/>
      <c r="L170" s="69"/>
      <c r="M170" s="69"/>
      <c r="N170" s="69"/>
      <c r="O170" s="69"/>
      <c r="P170" s="69"/>
      <c r="Q170" s="69"/>
      <c r="R170" s="69"/>
      <c r="S170" s="69"/>
      <c r="T170" s="69"/>
      <c r="U170" s="69"/>
      <c r="V170" s="69"/>
      <c r="W170" s="69"/>
      <c r="X170" s="69"/>
      <c r="Y170" s="69"/>
      <c r="Z170" s="69"/>
      <c r="AA170" s="69"/>
      <c r="AB170" s="69"/>
      <c r="AC170" s="69"/>
      <c r="AD170" s="69"/>
      <c r="AE170" s="69"/>
      <c r="AF170" s="69"/>
      <c r="AG170" s="69"/>
      <c r="AH170" s="69"/>
      <c r="AI170" s="69"/>
      <c r="AJ170" s="69"/>
      <c r="AK170" s="69"/>
      <c r="AL170" s="69"/>
    </row>
    <row r="171" spans="1:38" ht="12" customHeight="1">
      <c r="A171" s="69"/>
      <c r="B171" s="69"/>
      <c r="C171" s="69"/>
      <c r="D171" s="70"/>
      <c r="E171" s="70"/>
      <c r="F171" s="69"/>
      <c r="G171" s="69"/>
      <c r="H171" s="69"/>
      <c r="I171" s="69"/>
      <c r="J171" s="69"/>
      <c r="K171" s="69"/>
      <c r="L171" s="69"/>
      <c r="M171" s="69"/>
      <c r="N171" s="69"/>
      <c r="O171" s="69"/>
      <c r="P171" s="69"/>
      <c r="Q171" s="69"/>
      <c r="R171" s="69"/>
      <c r="S171" s="69"/>
      <c r="T171" s="69"/>
      <c r="U171" s="69"/>
      <c r="V171" s="69"/>
      <c r="W171" s="69"/>
      <c r="X171" s="69"/>
      <c r="Y171" s="69"/>
      <c r="Z171" s="69"/>
      <c r="AA171" s="69"/>
      <c r="AB171" s="69"/>
      <c r="AC171" s="69"/>
      <c r="AD171" s="69"/>
      <c r="AE171" s="69"/>
      <c r="AF171" s="69"/>
      <c r="AG171" s="69"/>
      <c r="AH171" s="69"/>
      <c r="AI171" s="69"/>
      <c r="AJ171" s="69"/>
      <c r="AK171" s="69"/>
      <c r="AL171" s="69"/>
    </row>
    <row r="172" spans="1:38" ht="12" customHeight="1">
      <c r="A172" s="69"/>
      <c r="B172" s="69"/>
      <c r="C172" s="69"/>
      <c r="D172" s="70"/>
      <c r="E172" s="70"/>
      <c r="F172" s="69"/>
      <c r="G172" s="69"/>
      <c r="H172" s="69"/>
      <c r="I172" s="69"/>
      <c r="J172" s="69"/>
      <c r="K172" s="69"/>
      <c r="L172" s="69"/>
      <c r="M172" s="69"/>
      <c r="N172" s="69"/>
      <c r="O172" s="69"/>
      <c r="P172" s="69"/>
      <c r="Q172" s="69"/>
      <c r="R172" s="69"/>
      <c r="S172" s="69"/>
      <c r="T172" s="69"/>
      <c r="U172" s="69"/>
      <c r="V172" s="69"/>
      <c r="W172" s="69"/>
      <c r="X172" s="69"/>
      <c r="Y172" s="69"/>
      <c r="Z172" s="69"/>
      <c r="AA172" s="69"/>
      <c r="AB172" s="69"/>
      <c r="AC172" s="69"/>
      <c r="AD172" s="69"/>
      <c r="AE172" s="69"/>
      <c r="AF172" s="69"/>
      <c r="AG172" s="69"/>
      <c r="AH172" s="69"/>
      <c r="AI172" s="69"/>
      <c r="AJ172" s="69"/>
      <c r="AK172" s="69"/>
      <c r="AL172" s="69"/>
    </row>
    <row r="173" spans="1:38" ht="12" customHeight="1">
      <c r="A173" s="69"/>
      <c r="B173" s="69"/>
      <c r="C173" s="69"/>
      <c r="D173" s="70"/>
      <c r="E173" s="70"/>
      <c r="F173" s="69"/>
      <c r="G173" s="69"/>
      <c r="H173" s="69"/>
      <c r="I173" s="69"/>
      <c r="J173" s="69"/>
      <c r="K173" s="69"/>
      <c r="L173" s="69"/>
      <c r="M173" s="69"/>
      <c r="N173" s="69"/>
      <c r="O173" s="69"/>
      <c r="P173" s="69"/>
      <c r="Q173" s="69"/>
      <c r="R173" s="69"/>
      <c r="S173" s="69"/>
      <c r="T173" s="69"/>
      <c r="U173" s="69"/>
      <c r="V173" s="69"/>
      <c r="W173" s="69"/>
      <c r="X173" s="69"/>
      <c r="Y173" s="69"/>
      <c r="Z173" s="69"/>
      <c r="AA173" s="69"/>
      <c r="AB173" s="69"/>
      <c r="AC173" s="69"/>
      <c r="AD173" s="69"/>
      <c r="AE173" s="69"/>
      <c r="AF173" s="69"/>
      <c r="AG173" s="69"/>
      <c r="AH173" s="69"/>
      <c r="AI173" s="69"/>
      <c r="AJ173" s="69"/>
      <c r="AK173" s="69"/>
      <c r="AL173" s="69"/>
    </row>
    <row r="174" spans="1:38" ht="12" customHeight="1">
      <c r="A174" s="69"/>
      <c r="B174" s="69"/>
      <c r="C174" s="69"/>
      <c r="D174" s="70"/>
      <c r="E174" s="70"/>
      <c r="F174" s="69"/>
      <c r="G174" s="69"/>
      <c r="H174" s="69"/>
      <c r="I174" s="69"/>
      <c r="J174" s="69"/>
      <c r="K174" s="69"/>
      <c r="L174" s="69"/>
      <c r="M174" s="69"/>
      <c r="N174" s="69"/>
      <c r="O174" s="69"/>
      <c r="P174" s="69"/>
      <c r="Q174" s="69"/>
      <c r="R174" s="69"/>
      <c r="S174" s="69"/>
      <c r="T174" s="69"/>
      <c r="U174" s="69"/>
      <c r="V174" s="69"/>
      <c r="W174" s="69"/>
      <c r="X174" s="69"/>
      <c r="Y174" s="69"/>
      <c r="Z174" s="69"/>
      <c r="AA174" s="69"/>
      <c r="AB174" s="69"/>
      <c r="AC174" s="69"/>
      <c r="AD174" s="69"/>
      <c r="AE174" s="69"/>
      <c r="AF174" s="69"/>
      <c r="AG174" s="69"/>
      <c r="AH174" s="69"/>
      <c r="AI174" s="69"/>
      <c r="AJ174" s="69"/>
      <c r="AK174" s="69"/>
      <c r="AL174" s="69"/>
    </row>
    <row r="175" spans="1:38" ht="12" customHeight="1">
      <c r="A175" s="69"/>
      <c r="B175" s="69"/>
      <c r="C175" s="69"/>
      <c r="D175" s="70"/>
      <c r="E175" s="70"/>
      <c r="F175" s="69"/>
      <c r="G175" s="69"/>
      <c r="H175" s="69"/>
      <c r="I175" s="69"/>
      <c r="J175" s="69"/>
      <c r="K175" s="69"/>
      <c r="L175" s="69"/>
      <c r="M175" s="69"/>
      <c r="N175" s="69"/>
      <c r="O175" s="69"/>
      <c r="P175" s="69"/>
      <c r="Q175" s="69"/>
      <c r="R175" s="69"/>
      <c r="S175" s="69"/>
      <c r="T175" s="69"/>
      <c r="U175" s="69"/>
      <c r="V175" s="69"/>
      <c r="W175" s="69"/>
      <c r="X175" s="69"/>
      <c r="Y175" s="69"/>
      <c r="Z175" s="69"/>
      <c r="AA175" s="69"/>
      <c r="AB175" s="69"/>
      <c r="AC175" s="69"/>
      <c r="AD175" s="69"/>
      <c r="AE175" s="69"/>
      <c r="AF175" s="69"/>
      <c r="AG175" s="69"/>
      <c r="AH175" s="69"/>
      <c r="AI175" s="69"/>
      <c r="AJ175" s="69"/>
      <c r="AK175" s="69"/>
      <c r="AL175" s="69"/>
    </row>
    <row r="176" spans="1:38" ht="12" customHeight="1">
      <c r="A176" s="69"/>
      <c r="B176" s="69"/>
      <c r="C176" s="69"/>
      <c r="D176" s="70"/>
      <c r="E176" s="70"/>
      <c r="F176" s="69"/>
      <c r="G176" s="69"/>
      <c r="H176" s="69"/>
      <c r="I176" s="69"/>
      <c r="J176" s="69"/>
      <c r="K176" s="69"/>
      <c r="L176" s="69"/>
      <c r="M176" s="69"/>
      <c r="N176" s="69"/>
      <c r="O176" s="69"/>
      <c r="P176" s="69"/>
      <c r="Q176" s="69"/>
      <c r="R176" s="69"/>
      <c r="S176" s="69"/>
      <c r="T176" s="69"/>
      <c r="U176" s="69"/>
      <c r="V176" s="69"/>
      <c r="W176" s="69"/>
      <c r="X176" s="69"/>
      <c r="Y176" s="69"/>
      <c r="Z176" s="69"/>
      <c r="AA176" s="69"/>
      <c r="AB176" s="69"/>
      <c r="AC176" s="69"/>
      <c r="AD176" s="69"/>
      <c r="AE176" s="69"/>
      <c r="AF176" s="69"/>
      <c r="AG176" s="69"/>
      <c r="AH176" s="69"/>
      <c r="AI176" s="69"/>
      <c r="AJ176" s="69"/>
      <c r="AK176" s="69"/>
      <c r="AL176" s="69"/>
    </row>
    <row r="177" spans="1:38" ht="12" customHeight="1">
      <c r="A177" s="69"/>
      <c r="B177" s="69"/>
      <c r="C177" s="69"/>
      <c r="D177" s="70"/>
      <c r="E177" s="70"/>
      <c r="F177" s="69"/>
      <c r="G177" s="69"/>
      <c r="H177" s="69"/>
      <c r="I177" s="69"/>
      <c r="J177" s="69"/>
      <c r="K177" s="69"/>
      <c r="L177" s="69"/>
      <c r="M177" s="69"/>
      <c r="N177" s="69"/>
      <c r="O177" s="69"/>
      <c r="P177" s="69"/>
      <c r="Q177" s="69"/>
      <c r="R177" s="69"/>
      <c r="S177" s="69"/>
      <c r="T177" s="69"/>
      <c r="U177" s="69"/>
      <c r="V177" s="69"/>
      <c r="W177" s="69"/>
      <c r="X177" s="69"/>
      <c r="Y177" s="69"/>
      <c r="Z177" s="69"/>
      <c r="AA177" s="69"/>
      <c r="AB177" s="69"/>
      <c r="AC177" s="69"/>
      <c r="AD177" s="69"/>
      <c r="AE177" s="69"/>
      <c r="AF177" s="69"/>
      <c r="AG177" s="69"/>
      <c r="AH177" s="69"/>
      <c r="AI177" s="69"/>
      <c r="AJ177" s="69"/>
      <c r="AK177" s="69"/>
      <c r="AL177" s="69"/>
    </row>
    <row r="178" spans="1:38" ht="12" customHeight="1">
      <c r="A178" s="69"/>
      <c r="B178" s="69"/>
      <c r="C178" s="69"/>
      <c r="D178" s="70"/>
      <c r="E178" s="70"/>
      <c r="F178" s="69"/>
      <c r="G178" s="69"/>
      <c r="H178" s="69"/>
      <c r="I178" s="69"/>
      <c r="J178" s="69"/>
      <c r="K178" s="69"/>
      <c r="L178" s="69"/>
      <c r="M178" s="69"/>
      <c r="N178" s="69"/>
      <c r="O178" s="69"/>
      <c r="P178" s="69"/>
      <c r="Q178" s="69"/>
      <c r="R178" s="69"/>
      <c r="S178" s="69"/>
      <c r="T178" s="69"/>
      <c r="U178" s="69"/>
      <c r="V178" s="69"/>
      <c r="W178" s="69"/>
      <c r="X178" s="69"/>
      <c r="Y178" s="69"/>
      <c r="Z178" s="69"/>
      <c r="AA178" s="69"/>
      <c r="AB178" s="69"/>
      <c r="AC178" s="69"/>
      <c r="AD178" s="69"/>
      <c r="AE178" s="69"/>
      <c r="AF178" s="69"/>
      <c r="AG178" s="69"/>
      <c r="AH178" s="69"/>
      <c r="AI178" s="69"/>
      <c r="AJ178" s="69"/>
      <c r="AK178" s="69"/>
      <c r="AL178" s="69"/>
    </row>
    <row r="179" spans="1:38" ht="12" customHeight="1">
      <c r="A179" s="69"/>
      <c r="B179" s="69"/>
      <c r="C179" s="69"/>
      <c r="D179" s="70"/>
      <c r="E179" s="70"/>
      <c r="F179" s="69"/>
      <c r="G179" s="69"/>
      <c r="H179" s="69"/>
      <c r="I179" s="69"/>
      <c r="J179" s="69"/>
      <c r="K179" s="69"/>
      <c r="L179" s="69"/>
      <c r="M179" s="69"/>
      <c r="N179" s="69"/>
      <c r="O179" s="69"/>
      <c r="P179" s="69"/>
      <c r="Q179" s="69"/>
      <c r="R179" s="69"/>
      <c r="S179" s="69"/>
      <c r="T179" s="69"/>
      <c r="U179" s="69"/>
      <c r="V179" s="69"/>
      <c r="W179" s="69"/>
      <c r="X179" s="69"/>
      <c r="Y179" s="69"/>
      <c r="Z179" s="69"/>
      <c r="AA179" s="69"/>
      <c r="AB179" s="69"/>
      <c r="AC179" s="69"/>
      <c r="AD179" s="69"/>
      <c r="AE179" s="69"/>
      <c r="AF179" s="69"/>
      <c r="AG179" s="69"/>
      <c r="AH179" s="69"/>
      <c r="AI179" s="69"/>
      <c r="AJ179" s="69"/>
      <c r="AK179" s="69"/>
      <c r="AL179" s="69"/>
    </row>
    <row r="180" spans="1:38" ht="12" customHeight="1">
      <c r="A180" s="69"/>
      <c r="B180" s="69"/>
      <c r="C180" s="69"/>
      <c r="D180" s="70"/>
      <c r="E180" s="70"/>
      <c r="F180" s="69"/>
      <c r="G180" s="69"/>
      <c r="H180" s="69"/>
      <c r="I180" s="69"/>
      <c r="J180" s="69"/>
      <c r="K180" s="69"/>
      <c r="L180" s="69"/>
      <c r="M180" s="69"/>
      <c r="N180" s="69"/>
      <c r="O180" s="69"/>
      <c r="P180" s="69"/>
      <c r="Q180" s="69"/>
      <c r="R180" s="69"/>
      <c r="S180" s="69"/>
      <c r="T180" s="69"/>
      <c r="U180" s="69"/>
      <c r="V180" s="69"/>
      <c r="W180" s="69"/>
      <c r="X180" s="69"/>
      <c r="Y180" s="69"/>
      <c r="Z180" s="69"/>
      <c r="AA180" s="69"/>
      <c r="AB180" s="69"/>
      <c r="AC180" s="69"/>
      <c r="AD180" s="69"/>
      <c r="AE180" s="69"/>
      <c r="AF180" s="69"/>
      <c r="AG180" s="69"/>
      <c r="AH180" s="69"/>
      <c r="AI180" s="69"/>
      <c r="AJ180" s="69"/>
      <c r="AK180" s="69"/>
      <c r="AL180" s="69"/>
    </row>
    <row r="181" spans="1:38" ht="12" customHeight="1">
      <c r="A181" s="69"/>
      <c r="B181" s="69"/>
      <c r="C181" s="69"/>
      <c r="D181" s="70"/>
      <c r="E181" s="70"/>
      <c r="F181" s="69"/>
      <c r="G181" s="69"/>
      <c r="H181" s="69"/>
      <c r="I181" s="69"/>
      <c r="J181" s="69"/>
      <c r="K181" s="69"/>
      <c r="L181" s="69"/>
      <c r="M181" s="69"/>
      <c r="N181" s="69"/>
      <c r="O181" s="69"/>
      <c r="P181" s="69"/>
      <c r="Q181" s="69"/>
      <c r="R181" s="69"/>
      <c r="S181" s="69"/>
      <c r="T181" s="69"/>
      <c r="U181" s="69"/>
      <c r="V181" s="69"/>
      <c r="W181" s="69"/>
      <c r="X181" s="69"/>
      <c r="Y181" s="69"/>
      <c r="Z181" s="69"/>
      <c r="AA181" s="69"/>
      <c r="AB181" s="69"/>
      <c r="AC181" s="69"/>
      <c r="AD181" s="69"/>
      <c r="AE181" s="69"/>
      <c r="AF181" s="69"/>
      <c r="AG181" s="69"/>
      <c r="AH181" s="69"/>
      <c r="AI181" s="69"/>
      <c r="AJ181" s="69"/>
      <c r="AK181" s="69"/>
      <c r="AL181" s="69"/>
    </row>
    <row r="182" spans="1:38" ht="12" customHeight="1">
      <c r="A182" s="69"/>
      <c r="B182" s="69"/>
      <c r="C182" s="69"/>
      <c r="D182" s="70"/>
      <c r="E182" s="70"/>
      <c r="F182" s="69"/>
      <c r="G182" s="69"/>
      <c r="H182" s="69"/>
      <c r="I182" s="69"/>
      <c r="J182" s="69"/>
      <c r="K182" s="69"/>
      <c r="L182" s="69"/>
      <c r="M182" s="69"/>
      <c r="N182" s="69"/>
      <c r="O182" s="69"/>
      <c r="P182" s="69"/>
      <c r="Q182" s="69"/>
      <c r="R182" s="69"/>
      <c r="S182" s="69"/>
      <c r="T182" s="69"/>
      <c r="U182" s="69"/>
      <c r="V182" s="69"/>
      <c r="W182" s="69"/>
      <c r="X182" s="69"/>
      <c r="Y182" s="69"/>
      <c r="Z182" s="69"/>
      <c r="AA182" s="69"/>
      <c r="AB182" s="69"/>
      <c r="AC182" s="69"/>
      <c r="AD182" s="69"/>
      <c r="AE182" s="69"/>
      <c r="AF182" s="69"/>
      <c r="AG182" s="69"/>
      <c r="AH182" s="69"/>
      <c r="AI182" s="69"/>
      <c r="AJ182" s="69"/>
      <c r="AK182" s="69"/>
      <c r="AL182" s="69"/>
    </row>
    <row r="183" spans="1:38" ht="12" customHeight="1">
      <c r="A183" s="69"/>
      <c r="B183" s="69"/>
      <c r="C183" s="69"/>
      <c r="D183" s="70"/>
      <c r="E183" s="70"/>
      <c r="F183" s="69"/>
      <c r="G183" s="69"/>
      <c r="H183" s="69"/>
      <c r="I183" s="69"/>
      <c r="J183" s="69"/>
      <c r="K183" s="69"/>
      <c r="L183" s="69"/>
      <c r="M183" s="69"/>
      <c r="N183" s="69"/>
      <c r="O183" s="69"/>
      <c r="P183" s="69"/>
      <c r="Q183" s="69"/>
      <c r="R183" s="69"/>
      <c r="S183" s="69"/>
      <c r="T183" s="69"/>
      <c r="U183" s="69"/>
      <c r="V183" s="69"/>
      <c r="W183" s="69"/>
      <c r="X183" s="69"/>
      <c r="Y183" s="69"/>
      <c r="Z183" s="69"/>
      <c r="AA183" s="69"/>
      <c r="AB183" s="69"/>
      <c r="AC183" s="69"/>
      <c r="AD183" s="69"/>
      <c r="AE183" s="69"/>
      <c r="AF183" s="69"/>
      <c r="AG183" s="69"/>
      <c r="AH183" s="69"/>
      <c r="AI183" s="69"/>
      <c r="AJ183" s="69"/>
      <c r="AK183" s="69"/>
      <c r="AL183" s="69"/>
    </row>
    <row r="184" spans="1:38" ht="12" customHeight="1">
      <c r="A184" s="69"/>
      <c r="B184" s="69"/>
      <c r="C184" s="69"/>
      <c r="D184" s="70"/>
      <c r="E184" s="70"/>
      <c r="F184" s="69"/>
      <c r="G184" s="69"/>
      <c r="H184" s="69"/>
      <c r="I184" s="69"/>
      <c r="J184" s="69"/>
      <c r="K184" s="69"/>
      <c r="L184" s="69"/>
      <c r="M184" s="69"/>
      <c r="N184" s="69"/>
      <c r="O184" s="69"/>
      <c r="P184" s="69"/>
      <c r="Q184" s="69"/>
      <c r="R184" s="69"/>
      <c r="S184" s="69"/>
      <c r="T184" s="69"/>
      <c r="U184" s="69"/>
      <c r="V184" s="69"/>
      <c r="W184" s="69"/>
      <c r="X184" s="69"/>
      <c r="Y184" s="69"/>
      <c r="Z184" s="69"/>
      <c r="AA184" s="69"/>
      <c r="AB184" s="69"/>
      <c r="AC184" s="69"/>
      <c r="AD184" s="69"/>
      <c r="AE184" s="69"/>
      <c r="AF184" s="69"/>
      <c r="AG184" s="69"/>
      <c r="AH184" s="69"/>
      <c r="AI184" s="69"/>
      <c r="AJ184" s="69"/>
      <c r="AK184" s="69"/>
      <c r="AL184" s="69"/>
    </row>
    <row r="185" spans="1:38" ht="12" customHeight="1">
      <c r="A185" s="69"/>
      <c r="B185" s="69"/>
      <c r="C185" s="69"/>
      <c r="D185" s="70"/>
      <c r="E185" s="70"/>
      <c r="F185" s="69"/>
      <c r="G185" s="69"/>
      <c r="H185" s="69"/>
      <c r="I185" s="69"/>
      <c r="J185" s="69"/>
      <c r="K185" s="69"/>
      <c r="L185" s="69"/>
      <c r="M185" s="69"/>
      <c r="N185" s="69"/>
      <c r="O185" s="69"/>
      <c r="P185" s="69"/>
      <c r="Q185" s="69"/>
      <c r="R185" s="69"/>
      <c r="S185" s="69"/>
      <c r="T185" s="69"/>
      <c r="U185" s="69"/>
      <c r="V185" s="69"/>
      <c r="W185" s="69"/>
      <c r="X185" s="69"/>
      <c r="Y185" s="69"/>
      <c r="Z185" s="69"/>
      <c r="AA185" s="69"/>
      <c r="AB185" s="69"/>
      <c r="AC185" s="69"/>
      <c r="AD185" s="69"/>
      <c r="AE185" s="69"/>
      <c r="AF185" s="69"/>
      <c r="AG185" s="69"/>
      <c r="AH185" s="69"/>
      <c r="AI185" s="69"/>
      <c r="AJ185" s="69"/>
      <c r="AK185" s="69"/>
      <c r="AL185" s="69"/>
    </row>
    <row r="186" spans="1:38" ht="12" customHeight="1">
      <c r="A186" s="69"/>
      <c r="B186" s="69"/>
      <c r="C186" s="69"/>
      <c r="D186" s="70"/>
      <c r="E186" s="70"/>
      <c r="F186" s="69"/>
      <c r="G186" s="69"/>
      <c r="H186" s="69"/>
      <c r="I186" s="69"/>
      <c r="J186" s="69"/>
      <c r="K186" s="69"/>
      <c r="L186" s="69"/>
      <c r="M186" s="69"/>
      <c r="N186" s="69"/>
      <c r="O186" s="69"/>
      <c r="P186" s="69"/>
      <c r="Q186" s="69"/>
      <c r="R186" s="69"/>
      <c r="S186" s="69"/>
      <c r="T186" s="69"/>
      <c r="U186" s="69"/>
      <c r="V186" s="69"/>
      <c r="W186" s="69"/>
      <c r="X186" s="69"/>
      <c r="Y186" s="69"/>
      <c r="Z186" s="69"/>
      <c r="AA186" s="69"/>
      <c r="AB186" s="69"/>
      <c r="AC186" s="69"/>
      <c r="AD186" s="69"/>
      <c r="AE186" s="69"/>
      <c r="AF186" s="69"/>
      <c r="AG186" s="69"/>
      <c r="AH186" s="69"/>
      <c r="AI186" s="69"/>
      <c r="AJ186" s="69"/>
      <c r="AK186" s="69"/>
      <c r="AL186" s="69"/>
    </row>
    <row r="187" spans="1:38" ht="12" customHeight="1">
      <c r="A187" s="69"/>
      <c r="B187" s="69"/>
      <c r="C187" s="69"/>
      <c r="D187" s="70"/>
      <c r="E187" s="70"/>
      <c r="F187" s="69"/>
      <c r="G187" s="69"/>
      <c r="H187" s="69"/>
      <c r="I187" s="69"/>
      <c r="J187" s="69"/>
      <c r="K187" s="69"/>
      <c r="L187" s="69"/>
      <c r="M187" s="69"/>
      <c r="N187" s="69"/>
      <c r="O187" s="69"/>
      <c r="P187" s="69"/>
      <c r="Q187" s="69"/>
      <c r="R187" s="69"/>
      <c r="S187" s="69"/>
      <c r="T187" s="69"/>
      <c r="U187" s="69"/>
      <c r="V187" s="69"/>
      <c r="W187" s="69"/>
      <c r="X187" s="69"/>
      <c r="Y187" s="69"/>
      <c r="Z187" s="69"/>
      <c r="AA187" s="69"/>
      <c r="AB187" s="69"/>
      <c r="AC187" s="69"/>
      <c r="AD187" s="69"/>
      <c r="AE187" s="69"/>
      <c r="AF187" s="69"/>
      <c r="AG187" s="69"/>
      <c r="AH187" s="69"/>
      <c r="AI187" s="69"/>
      <c r="AJ187" s="69"/>
      <c r="AK187" s="69"/>
      <c r="AL187" s="69"/>
    </row>
    <row r="188" spans="1:38" ht="12" customHeight="1">
      <c r="A188" s="69"/>
      <c r="B188" s="69"/>
      <c r="C188" s="69"/>
      <c r="D188" s="70"/>
      <c r="E188" s="70"/>
      <c r="F188" s="69"/>
      <c r="G188" s="69"/>
      <c r="H188" s="69"/>
      <c r="I188" s="69"/>
      <c r="J188" s="69"/>
      <c r="K188" s="69"/>
      <c r="L188" s="69"/>
      <c r="M188" s="69"/>
      <c r="N188" s="69"/>
      <c r="O188" s="69"/>
      <c r="P188" s="69"/>
      <c r="Q188" s="69"/>
      <c r="R188" s="69"/>
      <c r="S188" s="69"/>
      <c r="T188" s="69"/>
      <c r="U188" s="69"/>
      <c r="V188" s="69"/>
      <c r="W188" s="69"/>
      <c r="X188" s="69"/>
      <c r="Y188" s="69"/>
      <c r="Z188" s="69"/>
      <c r="AA188" s="69"/>
      <c r="AB188" s="69"/>
      <c r="AC188" s="69"/>
      <c r="AD188" s="69"/>
      <c r="AE188" s="69"/>
      <c r="AF188" s="69"/>
      <c r="AG188" s="69"/>
      <c r="AH188" s="69"/>
      <c r="AI188" s="69"/>
      <c r="AJ188" s="69"/>
      <c r="AK188" s="69"/>
      <c r="AL188" s="69"/>
    </row>
    <row r="189" spans="1:38" ht="12" customHeight="1">
      <c r="A189" s="69"/>
      <c r="B189" s="69"/>
      <c r="C189" s="69"/>
      <c r="D189" s="70"/>
      <c r="E189" s="70"/>
      <c r="F189" s="69"/>
      <c r="G189" s="69"/>
      <c r="H189" s="69"/>
      <c r="I189" s="69"/>
      <c r="J189" s="69"/>
      <c r="K189" s="69"/>
      <c r="L189" s="69"/>
      <c r="M189" s="69"/>
      <c r="N189" s="69"/>
      <c r="O189" s="69"/>
      <c r="P189" s="69"/>
      <c r="Q189" s="69"/>
      <c r="R189" s="69"/>
      <c r="S189" s="69"/>
      <c r="T189" s="69"/>
      <c r="U189" s="69"/>
      <c r="V189" s="69"/>
      <c r="W189" s="69"/>
      <c r="X189" s="69"/>
      <c r="Y189" s="69"/>
      <c r="Z189" s="69"/>
      <c r="AA189" s="69"/>
      <c r="AB189" s="69"/>
      <c r="AC189" s="69"/>
      <c r="AD189" s="69"/>
      <c r="AE189" s="69"/>
      <c r="AF189" s="69"/>
      <c r="AG189" s="69"/>
      <c r="AH189" s="69"/>
      <c r="AI189" s="69"/>
      <c r="AJ189" s="69"/>
      <c r="AK189" s="69"/>
      <c r="AL189" s="69"/>
    </row>
    <row r="190" spans="1:38" ht="12" customHeight="1">
      <c r="A190" s="69"/>
      <c r="B190" s="69"/>
      <c r="C190" s="69"/>
      <c r="D190" s="70"/>
      <c r="E190" s="70"/>
      <c r="F190" s="69"/>
      <c r="G190" s="69"/>
      <c r="H190" s="69"/>
      <c r="I190" s="69"/>
      <c r="J190" s="69"/>
      <c r="K190" s="69"/>
      <c r="L190" s="69"/>
      <c r="M190" s="69"/>
      <c r="N190" s="69"/>
      <c r="O190" s="69"/>
      <c r="P190" s="69"/>
      <c r="Q190" s="69"/>
      <c r="R190" s="69"/>
      <c r="S190" s="69"/>
      <c r="T190" s="69"/>
      <c r="U190" s="69"/>
      <c r="V190" s="69"/>
      <c r="W190" s="69"/>
      <c r="X190" s="69"/>
      <c r="Y190" s="69"/>
      <c r="Z190" s="69"/>
      <c r="AA190" s="69"/>
      <c r="AB190" s="69"/>
      <c r="AC190" s="69"/>
      <c r="AD190" s="69"/>
      <c r="AE190" s="69"/>
      <c r="AF190" s="69"/>
      <c r="AG190" s="69"/>
      <c r="AH190" s="69"/>
      <c r="AI190" s="69"/>
      <c r="AJ190" s="69"/>
      <c r="AK190" s="69"/>
      <c r="AL190" s="69"/>
    </row>
    <row r="191" spans="1:38" ht="12" customHeight="1">
      <c r="A191" s="69"/>
      <c r="B191" s="69"/>
      <c r="C191" s="69"/>
      <c r="D191" s="70"/>
      <c r="E191" s="70"/>
      <c r="F191" s="69"/>
      <c r="G191" s="69"/>
      <c r="H191" s="69"/>
      <c r="I191" s="69"/>
      <c r="J191" s="69"/>
      <c r="K191" s="69"/>
      <c r="L191" s="69"/>
      <c r="M191" s="69"/>
      <c r="N191" s="69"/>
      <c r="O191" s="69"/>
      <c r="P191" s="69"/>
      <c r="Q191" s="69"/>
      <c r="R191" s="69"/>
      <c r="S191" s="69"/>
      <c r="T191" s="69"/>
      <c r="U191" s="69"/>
      <c r="V191" s="69"/>
      <c r="W191" s="69"/>
      <c r="X191" s="69"/>
      <c r="Y191" s="69"/>
      <c r="Z191" s="69"/>
      <c r="AA191" s="69"/>
      <c r="AB191" s="69"/>
      <c r="AC191" s="69"/>
      <c r="AD191" s="69"/>
      <c r="AE191" s="69"/>
      <c r="AF191" s="69"/>
      <c r="AG191" s="69"/>
      <c r="AH191" s="69"/>
      <c r="AI191" s="69"/>
      <c r="AJ191" s="69"/>
      <c r="AK191" s="69"/>
      <c r="AL191" s="69"/>
    </row>
    <row r="192" spans="1:38" ht="12" customHeight="1">
      <c r="A192" s="69"/>
      <c r="B192" s="69"/>
      <c r="C192" s="69"/>
      <c r="D192" s="70"/>
      <c r="E192" s="70"/>
      <c r="F192" s="69"/>
      <c r="G192" s="69"/>
      <c r="H192" s="69"/>
      <c r="I192" s="69"/>
      <c r="J192" s="69"/>
      <c r="K192" s="69"/>
      <c r="L192" s="69"/>
      <c r="M192" s="69"/>
      <c r="N192" s="69"/>
      <c r="O192" s="69"/>
      <c r="P192" s="69"/>
      <c r="Q192" s="69"/>
      <c r="R192" s="69"/>
      <c r="S192" s="69"/>
      <c r="T192" s="69"/>
      <c r="U192" s="69"/>
      <c r="V192" s="69"/>
      <c r="W192" s="69"/>
      <c r="X192" s="69"/>
      <c r="Y192" s="69"/>
      <c r="Z192" s="69"/>
      <c r="AA192" s="69"/>
      <c r="AB192" s="69"/>
      <c r="AC192" s="69"/>
      <c r="AD192" s="69"/>
      <c r="AE192" s="69"/>
      <c r="AF192" s="69"/>
      <c r="AG192" s="69"/>
      <c r="AH192" s="69"/>
      <c r="AI192" s="69"/>
      <c r="AJ192" s="69"/>
      <c r="AK192" s="69"/>
      <c r="AL192" s="69"/>
    </row>
    <row r="193" spans="1:38" ht="12" customHeight="1">
      <c r="A193" s="69"/>
      <c r="B193" s="69"/>
      <c r="C193" s="69"/>
      <c r="D193" s="70"/>
      <c r="E193" s="70"/>
      <c r="F193" s="69"/>
      <c r="G193" s="69"/>
      <c r="H193" s="69"/>
      <c r="I193" s="69"/>
      <c r="J193" s="69"/>
      <c r="K193" s="69"/>
      <c r="L193" s="69"/>
      <c r="M193" s="69"/>
      <c r="N193" s="69"/>
      <c r="O193" s="69"/>
      <c r="P193" s="69"/>
      <c r="Q193" s="69"/>
      <c r="R193" s="69"/>
      <c r="S193" s="69"/>
      <c r="T193" s="69"/>
      <c r="U193" s="69"/>
      <c r="V193" s="69"/>
      <c r="W193" s="69"/>
      <c r="X193" s="69"/>
      <c r="Y193" s="69"/>
      <c r="Z193" s="69"/>
      <c r="AA193" s="69"/>
      <c r="AB193" s="69"/>
      <c r="AC193" s="69"/>
      <c r="AD193" s="69"/>
      <c r="AE193" s="69"/>
      <c r="AF193" s="69"/>
      <c r="AG193" s="69"/>
      <c r="AH193" s="69"/>
      <c r="AI193" s="69"/>
      <c r="AJ193" s="69"/>
      <c r="AK193" s="69"/>
      <c r="AL193" s="69"/>
    </row>
    <row r="194" spans="1:38" ht="12" customHeight="1">
      <c r="A194" s="69"/>
      <c r="B194" s="69"/>
      <c r="C194" s="69"/>
      <c r="D194" s="70"/>
      <c r="E194" s="70"/>
      <c r="F194" s="69"/>
      <c r="G194" s="69"/>
      <c r="H194" s="69"/>
      <c r="I194" s="69"/>
      <c r="J194" s="69"/>
      <c r="K194" s="69"/>
      <c r="L194" s="69"/>
      <c r="M194" s="69"/>
      <c r="N194" s="69"/>
      <c r="O194" s="69"/>
      <c r="P194" s="69"/>
      <c r="Q194" s="69"/>
      <c r="R194" s="69"/>
      <c r="S194" s="69"/>
      <c r="T194" s="69"/>
      <c r="U194" s="69"/>
      <c r="V194" s="69"/>
      <c r="W194" s="69"/>
      <c r="X194" s="69"/>
      <c r="Y194" s="69"/>
      <c r="Z194" s="69"/>
      <c r="AA194" s="69"/>
      <c r="AB194" s="69"/>
      <c r="AC194" s="69"/>
      <c r="AD194" s="69"/>
      <c r="AE194" s="69"/>
      <c r="AF194" s="69"/>
      <c r="AG194" s="69"/>
      <c r="AH194" s="69"/>
      <c r="AI194" s="69"/>
      <c r="AJ194" s="69"/>
      <c r="AK194" s="69"/>
      <c r="AL194" s="69"/>
    </row>
    <row r="195" spans="1:38" ht="12" customHeight="1">
      <c r="A195" s="69"/>
      <c r="B195" s="69"/>
      <c r="C195" s="69"/>
      <c r="D195" s="70"/>
      <c r="E195" s="70"/>
      <c r="F195" s="69"/>
      <c r="G195" s="69"/>
      <c r="H195" s="69"/>
      <c r="I195" s="69"/>
      <c r="J195" s="69"/>
      <c r="K195" s="69"/>
      <c r="L195" s="69"/>
      <c r="M195" s="69"/>
      <c r="N195" s="69"/>
      <c r="O195" s="69"/>
      <c r="P195" s="69"/>
      <c r="Q195" s="69"/>
      <c r="R195" s="69"/>
      <c r="S195" s="69"/>
      <c r="T195" s="69"/>
      <c r="U195" s="69"/>
      <c r="V195" s="69"/>
      <c r="W195" s="69"/>
      <c r="X195" s="69"/>
      <c r="Y195" s="69"/>
      <c r="Z195" s="69"/>
      <c r="AA195" s="69"/>
      <c r="AB195" s="69"/>
      <c r="AC195" s="69"/>
      <c r="AD195" s="69"/>
      <c r="AE195" s="69"/>
      <c r="AF195" s="69"/>
      <c r="AG195" s="69"/>
      <c r="AH195" s="69"/>
      <c r="AI195" s="69"/>
      <c r="AJ195" s="69"/>
      <c r="AK195" s="69"/>
      <c r="AL195" s="69"/>
    </row>
    <row r="196" spans="1:38" ht="12" customHeight="1">
      <c r="A196" s="69"/>
      <c r="B196" s="69"/>
      <c r="C196" s="69"/>
      <c r="D196" s="70"/>
      <c r="E196" s="70"/>
      <c r="F196" s="69"/>
      <c r="G196" s="69"/>
      <c r="H196" s="69"/>
      <c r="I196" s="69"/>
      <c r="J196" s="69"/>
      <c r="K196" s="69"/>
      <c r="L196" s="69"/>
      <c r="M196" s="69"/>
      <c r="N196" s="69"/>
      <c r="O196" s="69"/>
      <c r="P196" s="69"/>
      <c r="Q196" s="69"/>
      <c r="R196" s="69"/>
      <c r="S196" s="69"/>
      <c r="T196" s="69"/>
      <c r="U196" s="69"/>
      <c r="V196" s="69"/>
      <c r="W196" s="69"/>
      <c r="X196" s="69"/>
      <c r="Y196" s="69"/>
      <c r="Z196" s="69"/>
      <c r="AA196" s="69"/>
      <c r="AB196" s="69"/>
      <c r="AC196" s="69"/>
      <c r="AD196" s="69"/>
      <c r="AE196" s="69"/>
      <c r="AF196" s="69"/>
      <c r="AG196" s="69"/>
      <c r="AH196" s="69"/>
      <c r="AI196" s="69"/>
      <c r="AJ196" s="69"/>
      <c r="AK196" s="69"/>
      <c r="AL196" s="69"/>
    </row>
    <row r="197" spans="1:38" ht="12" customHeight="1">
      <c r="A197" s="69"/>
      <c r="B197" s="69"/>
      <c r="C197" s="69"/>
      <c r="D197" s="70"/>
      <c r="E197" s="70"/>
      <c r="F197" s="69"/>
      <c r="G197" s="69"/>
      <c r="H197" s="69"/>
      <c r="I197" s="69"/>
      <c r="J197" s="69"/>
      <c r="K197" s="69"/>
      <c r="L197" s="69"/>
      <c r="M197" s="69"/>
      <c r="N197" s="69"/>
      <c r="O197" s="69"/>
      <c r="P197" s="69"/>
      <c r="Q197" s="69"/>
      <c r="R197" s="69"/>
      <c r="S197" s="69"/>
      <c r="T197" s="69"/>
      <c r="U197" s="69"/>
      <c r="V197" s="69"/>
      <c r="W197" s="69"/>
      <c r="X197" s="69"/>
      <c r="Y197" s="69"/>
      <c r="Z197" s="69"/>
      <c r="AA197" s="69"/>
      <c r="AB197" s="69"/>
      <c r="AC197" s="69"/>
      <c r="AD197" s="69"/>
      <c r="AE197" s="69"/>
      <c r="AF197" s="69"/>
      <c r="AG197" s="69"/>
      <c r="AH197" s="69"/>
      <c r="AI197" s="69"/>
      <c r="AJ197" s="69"/>
      <c r="AK197" s="69"/>
      <c r="AL197" s="69"/>
    </row>
    <row r="198" spans="1:38" ht="12" customHeight="1">
      <c r="A198" s="69"/>
      <c r="B198" s="69"/>
      <c r="C198" s="69"/>
      <c r="D198" s="70"/>
      <c r="E198" s="70"/>
      <c r="F198" s="69"/>
      <c r="G198" s="69"/>
      <c r="H198" s="69"/>
      <c r="I198" s="69"/>
      <c r="J198" s="69"/>
      <c r="K198" s="69"/>
      <c r="L198" s="69"/>
      <c r="M198" s="69"/>
      <c r="N198" s="69"/>
      <c r="O198" s="69"/>
      <c r="P198" s="69"/>
      <c r="Q198" s="69"/>
      <c r="R198" s="69"/>
      <c r="S198" s="69"/>
      <c r="T198" s="69"/>
      <c r="U198" s="69"/>
      <c r="V198" s="69"/>
      <c r="W198" s="69"/>
      <c r="X198" s="69"/>
      <c r="Y198" s="69"/>
      <c r="Z198" s="69"/>
      <c r="AA198" s="69"/>
      <c r="AB198" s="69"/>
      <c r="AC198" s="69"/>
      <c r="AD198" s="69"/>
      <c r="AE198" s="69"/>
      <c r="AF198" s="69"/>
      <c r="AG198" s="69"/>
      <c r="AH198" s="69"/>
      <c r="AI198" s="69"/>
      <c r="AJ198" s="69"/>
      <c r="AK198" s="69"/>
      <c r="AL198" s="69"/>
    </row>
    <row r="199" spans="1:38" ht="12" customHeight="1">
      <c r="A199" s="69"/>
      <c r="B199" s="69"/>
      <c r="C199" s="69"/>
      <c r="D199" s="70"/>
      <c r="E199" s="70"/>
      <c r="F199" s="69"/>
      <c r="G199" s="69"/>
      <c r="H199" s="69"/>
      <c r="I199" s="69"/>
      <c r="J199" s="69"/>
      <c r="K199" s="69"/>
      <c r="L199" s="69"/>
      <c r="M199" s="69"/>
      <c r="N199" s="69"/>
      <c r="O199" s="69"/>
      <c r="P199" s="69"/>
      <c r="Q199" s="69"/>
      <c r="R199" s="69"/>
      <c r="S199" s="69"/>
      <c r="T199" s="69"/>
      <c r="U199" s="69"/>
      <c r="V199" s="69"/>
      <c r="W199" s="69"/>
      <c r="X199" s="69"/>
      <c r="Y199" s="69"/>
      <c r="Z199" s="69"/>
      <c r="AA199" s="69"/>
      <c r="AB199" s="69"/>
      <c r="AC199" s="69"/>
      <c r="AD199" s="69"/>
      <c r="AE199" s="69"/>
      <c r="AF199" s="69"/>
      <c r="AG199" s="69"/>
      <c r="AH199" s="69"/>
      <c r="AI199" s="69"/>
      <c r="AJ199" s="69"/>
      <c r="AK199" s="69"/>
      <c r="AL199" s="69"/>
    </row>
    <row r="200" spans="1:38" ht="12" customHeight="1">
      <c r="A200" s="69"/>
      <c r="B200" s="69"/>
      <c r="C200" s="69"/>
      <c r="D200" s="70"/>
      <c r="E200" s="70"/>
      <c r="F200" s="69"/>
      <c r="G200" s="69"/>
      <c r="H200" s="69"/>
      <c r="I200" s="69"/>
      <c r="J200" s="69"/>
      <c r="K200" s="69"/>
      <c r="L200" s="69"/>
      <c r="M200" s="69"/>
      <c r="N200" s="69"/>
      <c r="O200" s="69"/>
      <c r="P200" s="69"/>
      <c r="Q200" s="69"/>
      <c r="R200" s="69"/>
      <c r="S200" s="69"/>
      <c r="T200" s="69"/>
      <c r="U200" s="69"/>
      <c r="V200" s="69"/>
      <c r="W200" s="69"/>
      <c r="X200" s="69"/>
      <c r="Y200" s="69"/>
      <c r="Z200" s="69"/>
      <c r="AA200" s="69"/>
      <c r="AB200" s="69"/>
      <c r="AC200" s="69"/>
      <c r="AD200" s="69"/>
      <c r="AE200" s="69"/>
      <c r="AF200" s="69"/>
      <c r="AG200" s="69"/>
      <c r="AH200" s="69"/>
      <c r="AI200" s="69"/>
      <c r="AJ200" s="69"/>
      <c r="AK200" s="69"/>
      <c r="AL200" s="69"/>
    </row>
    <row r="201" spans="1:38" ht="12" customHeight="1">
      <c r="A201" s="69"/>
      <c r="B201" s="69"/>
      <c r="C201" s="69"/>
      <c r="D201" s="70"/>
      <c r="E201" s="70"/>
      <c r="F201" s="69"/>
      <c r="G201" s="69"/>
      <c r="H201" s="69"/>
      <c r="I201" s="69"/>
      <c r="J201" s="69"/>
      <c r="K201" s="69"/>
      <c r="L201" s="69"/>
      <c r="M201" s="69"/>
      <c r="N201" s="69"/>
      <c r="O201" s="69"/>
      <c r="P201" s="69"/>
      <c r="Q201" s="69"/>
      <c r="R201" s="69"/>
      <c r="S201" s="69"/>
      <c r="T201" s="69"/>
      <c r="U201" s="69"/>
      <c r="V201" s="69"/>
      <c r="W201" s="69"/>
      <c r="X201" s="69"/>
      <c r="Y201" s="69"/>
      <c r="Z201" s="69"/>
      <c r="AA201" s="69"/>
      <c r="AB201" s="69"/>
      <c r="AC201" s="69"/>
      <c r="AD201" s="69"/>
      <c r="AE201" s="69"/>
      <c r="AF201" s="69"/>
      <c r="AG201" s="69"/>
      <c r="AH201" s="69"/>
      <c r="AI201" s="69"/>
      <c r="AJ201" s="69"/>
      <c r="AK201" s="69"/>
      <c r="AL201" s="69"/>
    </row>
    <row r="202" spans="1:38" ht="12" customHeight="1">
      <c r="A202" s="69"/>
      <c r="B202" s="69"/>
      <c r="C202" s="69"/>
      <c r="D202" s="70"/>
      <c r="E202" s="70"/>
      <c r="F202" s="69"/>
      <c r="G202" s="69"/>
      <c r="H202" s="69"/>
      <c r="I202" s="69"/>
      <c r="J202" s="69"/>
      <c r="K202" s="69"/>
      <c r="L202" s="69"/>
      <c r="M202" s="69"/>
      <c r="N202" s="69"/>
      <c r="O202" s="69"/>
      <c r="P202" s="69"/>
      <c r="Q202" s="69"/>
      <c r="R202" s="69"/>
      <c r="S202" s="69"/>
      <c r="T202" s="69"/>
      <c r="U202" s="69"/>
      <c r="V202" s="69"/>
      <c r="W202" s="69"/>
      <c r="X202" s="69"/>
      <c r="Y202" s="69"/>
      <c r="Z202" s="69"/>
      <c r="AA202" s="69"/>
      <c r="AB202" s="69"/>
      <c r="AC202" s="69"/>
      <c r="AD202" s="69"/>
      <c r="AE202" s="69"/>
      <c r="AF202" s="69"/>
      <c r="AG202" s="69"/>
      <c r="AH202" s="69"/>
      <c r="AI202" s="69"/>
      <c r="AJ202" s="69"/>
      <c r="AK202" s="69"/>
      <c r="AL202" s="69"/>
    </row>
    <row r="203" spans="1:38" ht="12" customHeight="1">
      <c r="A203" s="69"/>
      <c r="B203" s="69"/>
      <c r="C203" s="69"/>
      <c r="D203" s="70"/>
      <c r="E203" s="70"/>
      <c r="F203" s="69"/>
      <c r="G203" s="69"/>
      <c r="H203" s="69"/>
      <c r="I203" s="69"/>
      <c r="J203" s="69"/>
      <c r="K203" s="69"/>
      <c r="L203" s="69"/>
      <c r="M203" s="69"/>
      <c r="N203" s="69"/>
      <c r="O203" s="69"/>
      <c r="P203" s="69"/>
      <c r="Q203" s="69"/>
      <c r="R203" s="69"/>
      <c r="S203" s="69"/>
      <c r="T203" s="69"/>
      <c r="U203" s="69"/>
      <c r="V203" s="69"/>
      <c r="W203" s="69"/>
      <c r="X203" s="69"/>
      <c r="Y203" s="69"/>
      <c r="Z203" s="69"/>
      <c r="AA203" s="69"/>
      <c r="AB203" s="69"/>
      <c r="AC203" s="69"/>
      <c r="AD203" s="69"/>
      <c r="AE203" s="69"/>
      <c r="AF203" s="69"/>
      <c r="AG203" s="69"/>
      <c r="AH203" s="69"/>
      <c r="AI203" s="69"/>
      <c r="AJ203" s="69"/>
      <c r="AK203" s="69"/>
      <c r="AL203" s="69"/>
    </row>
    <row r="204" spans="1:38" ht="12" customHeight="1">
      <c r="A204" s="69"/>
      <c r="B204" s="69"/>
      <c r="C204" s="69"/>
      <c r="D204" s="70"/>
      <c r="E204" s="70"/>
      <c r="F204" s="69"/>
      <c r="G204" s="69"/>
      <c r="H204" s="69"/>
      <c r="I204" s="69"/>
      <c r="J204" s="69"/>
      <c r="K204" s="69"/>
      <c r="L204" s="69"/>
      <c r="M204" s="69"/>
      <c r="N204" s="69"/>
      <c r="O204" s="69"/>
      <c r="P204" s="69"/>
      <c r="Q204" s="69"/>
      <c r="R204" s="69"/>
      <c r="S204" s="69"/>
      <c r="T204" s="69"/>
      <c r="U204" s="69"/>
      <c r="V204" s="69"/>
      <c r="W204" s="69"/>
      <c r="X204" s="69"/>
      <c r="Y204" s="69"/>
      <c r="Z204" s="69"/>
      <c r="AA204" s="69"/>
      <c r="AB204" s="69"/>
      <c r="AC204" s="69"/>
      <c r="AD204" s="69"/>
      <c r="AE204" s="69"/>
      <c r="AF204" s="69"/>
      <c r="AG204" s="69"/>
      <c r="AH204" s="69"/>
      <c r="AI204" s="69"/>
      <c r="AJ204" s="69"/>
      <c r="AK204" s="69"/>
      <c r="AL204" s="69"/>
    </row>
    <row r="205" spans="1:38" ht="12" customHeight="1">
      <c r="A205" s="69"/>
      <c r="B205" s="69"/>
      <c r="C205" s="69"/>
      <c r="D205" s="70"/>
      <c r="E205" s="70"/>
      <c r="F205" s="69"/>
      <c r="G205" s="69"/>
      <c r="H205" s="69"/>
      <c r="I205" s="69"/>
      <c r="J205" s="69"/>
      <c r="K205" s="69"/>
      <c r="L205" s="69"/>
      <c r="M205" s="69"/>
      <c r="N205" s="69"/>
      <c r="O205" s="69"/>
      <c r="P205" s="69"/>
      <c r="Q205" s="69"/>
      <c r="R205" s="69"/>
      <c r="S205" s="69"/>
      <c r="T205" s="69"/>
      <c r="U205" s="69"/>
      <c r="V205" s="69"/>
      <c r="W205" s="69"/>
      <c r="X205" s="69"/>
      <c r="Y205" s="69"/>
      <c r="Z205" s="69"/>
      <c r="AA205" s="69"/>
      <c r="AB205" s="69"/>
      <c r="AC205" s="69"/>
      <c r="AD205" s="69"/>
      <c r="AE205" s="69"/>
      <c r="AF205" s="69"/>
      <c r="AG205" s="69"/>
      <c r="AH205" s="69"/>
      <c r="AI205" s="69"/>
      <c r="AJ205" s="69"/>
      <c r="AK205" s="69"/>
      <c r="AL205" s="69"/>
    </row>
    <row r="206" spans="1:38" ht="12" customHeight="1">
      <c r="A206" s="69"/>
      <c r="B206" s="69"/>
      <c r="C206" s="69"/>
      <c r="D206" s="70"/>
      <c r="E206" s="70"/>
      <c r="F206" s="69"/>
      <c r="G206" s="69"/>
      <c r="H206" s="69"/>
      <c r="I206" s="69"/>
      <c r="J206" s="69"/>
      <c r="K206" s="69"/>
      <c r="L206" s="69"/>
      <c r="M206" s="69"/>
      <c r="N206" s="69"/>
      <c r="O206" s="69"/>
      <c r="P206" s="69"/>
      <c r="Q206" s="69"/>
      <c r="R206" s="69"/>
      <c r="S206" s="69"/>
      <c r="T206" s="69"/>
      <c r="U206" s="69"/>
      <c r="V206" s="69"/>
      <c r="W206" s="69"/>
      <c r="X206" s="69"/>
      <c r="Y206" s="69"/>
      <c r="Z206" s="69"/>
      <c r="AA206" s="69"/>
      <c r="AB206" s="69"/>
      <c r="AC206" s="69"/>
      <c r="AD206" s="69"/>
      <c r="AE206" s="69"/>
      <c r="AF206" s="69"/>
      <c r="AG206" s="69"/>
      <c r="AH206" s="69"/>
      <c r="AI206" s="69"/>
      <c r="AJ206" s="69"/>
      <c r="AK206" s="69"/>
      <c r="AL206" s="69"/>
    </row>
    <row r="207" spans="1:38" ht="12" customHeight="1">
      <c r="A207" s="69"/>
      <c r="B207" s="69"/>
      <c r="C207" s="69"/>
      <c r="D207" s="70"/>
      <c r="E207" s="70"/>
      <c r="F207" s="69"/>
      <c r="G207" s="69"/>
      <c r="H207" s="69"/>
      <c r="I207" s="69"/>
      <c r="J207" s="69"/>
      <c r="K207" s="69"/>
      <c r="L207" s="69"/>
      <c r="M207" s="69"/>
      <c r="N207" s="69"/>
      <c r="O207" s="69"/>
      <c r="P207" s="69"/>
      <c r="Q207" s="69"/>
      <c r="R207" s="69"/>
      <c r="S207" s="69"/>
      <c r="T207" s="69"/>
      <c r="U207" s="69"/>
      <c r="V207" s="69"/>
      <c r="W207" s="69"/>
      <c r="X207" s="69"/>
      <c r="Y207" s="69"/>
      <c r="Z207" s="69"/>
      <c r="AA207" s="69"/>
      <c r="AB207" s="69"/>
      <c r="AC207" s="69"/>
      <c r="AD207" s="69"/>
      <c r="AE207" s="69"/>
      <c r="AF207" s="69"/>
      <c r="AG207" s="69"/>
      <c r="AH207" s="69"/>
      <c r="AI207" s="69"/>
      <c r="AJ207" s="69"/>
      <c r="AK207" s="69"/>
      <c r="AL207" s="69"/>
    </row>
    <row r="208" spans="1:38" ht="12" customHeight="1">
      <c r="A208" s="69"/>
      <c r="B208" s="69"/>
      <c r="C208" s="69"/>
      <c r="D208" s="70"/>
      <c r="E208" s="70"/>
      <c r="F208" s="69"/>
      <c r="G208" s="69"/>
      <c r="H208" s="69"/>
      <c r="I208" s="69"/>
      <c r="J208" s="69"/>
      <c r="K208" s="69"/>
      <c r="L208" s="69"/>
      <c r="M208" s="69"/>
      <c r="N208" s="69"/>
      <c r="O208" s="69"/>
      <c r="P208" s="69"/>
      <c r="Q208" s="69"/>
      <c r="R208" s="69"/>
      <c r="S208" s="69"/>
      <c r="T208" s="69"/>
      <c r="U208" s="69"/>
      <c r="V208" s="69"/>
      <c r="W208" s="69"/>
      <c r="X208" s="69"/>
      <c r="Y208" s="69"/>
      <c r="Z208" s="69"/>
      <c r="AA208" s="69"/>
      <c r="AB208" s="69"/>
      <c r="AC208" s="69"/>
      <c r="AD208" s="69"/>
      <c r="AE208" s="69"/>
      <c r="AF208" s="69"/>
      <c r="AG208" s="69"/>
      <c r="AH208" s="69"/>
      <c r="AI208" s="69"/>
      <c r="AJ208" s="69"/>
      <c r="AK208" s="69"/>
      <c r="AL208" s="69"/>
    </row>
    <row r="209" spans="1:38" ht="12" customHeight="1">
      <c r="A209" s="69"/>
      <c r="B209" s="69"/>
      <c r="C209" s="69"/>
      <c r="D209" s="70"/>
      <c r="E209" s="70"/>
      <c r="F209" s="69"/>
      <c r="G209" s="69"/>
      <c r="H209" s="69"/>
      <c r="I209" s="69"/>
      <c r="J209" s="69"/>
      <c r="K209" s="69"/>
      <c r="L209" s="69"/>
      <c r="M209" s="69"/>
      <c r="N209" s="69"/>
      <c r="O209" s="69"/>
      <c r="P209" s="69"/>
      <c r="Q209" s="69"/>
      <c r="R209" s="69"/>
      <c r="S209" s="69"/>
      <c r="T209" s="69"/>
      <c r="U209" s="69"/>
      <c r="V209" s="69"/>
      <c r="W209" s="69"/>
      <c r="X209" s="69"/>
      <c r="Y209" s="69"/>
      <c r="Z209" s="69"/>
      <c r="AA209" s="69"/>
      <c r="AB209" s="69"/>
      <c r="AC209" s="69"/>
      <c r="AD209" s="69"/>
      <c r="AE209" s="69"/>
      <c r="AF209" s="69"/>
      <c r="AG209" s="69"/>
      <c r="AH209" s="69"/>
      <c r="AI209" s="69"/>
      <c r="AJ209" s="69"/>
      <c r="AK209" s="69"/>
      <c r="AL209" s="69"/>
    </row>
    <row r="210" spans="1:38" ht="12" customHeight="1">
      <c r="A210" s="69"/>
      <c r="B210" s="69"/>
      <c r="C210" s="69"/>
      <c r="D210" s="70"/>
      <c r="E210" s="70"/>
      <c r="F210" s="69"/>
      <c r="G210" s="69"/>
      <c r="H210" s="69"/>
      <c r="I210" s="69"/>
      <c r="J210" s="69"/>
      <c r="K210" s="69"/>
      <c r="L210" s="69"/>
      <c r="M210" s="69"/>
      <c r="N210" s="69"/>
      <c r="O210" s="69"/>
      <c r="P210" s="69"/>
      <c r="Q210" s="69"/>
      <c r="R210" s="69"/>
      <c r="S210" s="69"/>
      <c r="T210" s="69"/>
      <c r="U210" s="69"/>
      <c r="V210" s="69"/>
      <c r="W210" s="69"/>
      <c r="X210" s="69"/>
      <c r="Y210" s="69"/>
      <c r="Z210" s="69"/>
      <c r="AA210" s="69"/>
      <c r="AB210" s="69"/>
      <c r="AC210" s="69"/>
      <c r="AD210" s="69"/>
      <c r="AE210" s="69"/>
      <c r="AF210" s="69"/>
      <c r="AG210" s="69"/>
      <c r="AH210" s="69"/>
      <c r="AI210" s="69"/>
      <c r="AJ210" s="69"/>
      <c r="AK210" s="69"/>
      <c r="AL210" s="69"/>
    </row>
    <row r="211" spans="1:38" ht="12" customHeight="1">
      <c r="A211" s="69"/>
      <c r="B211" s="69"/>
      <c r="C211" s="69"/>
      <c r="D211" s="70"/>
      <c r="E211" s="70"/>
      <c r="F211" s="69"/>
      <c r="G211" s="69"/>
      <c r="H211" s="69"/>
      <c r="I211" s="69"/>
      <c r="J211" s="69"/>
      <c r="K211" s="69"/>
      <c r="L211" s="69"/>
      <c r="M211" s="69"/>
      <c r="N211" s="69"/>
      <c r="O211" s="69"/>
      <c r="P211" s="69"/>
      <c r="Q211" s="69"/>
      <c r="R211" s="69"/>
      <c r="S211" s="69"/>
      <c r="T211" s="69"/>
      <c r="U211" s="69"/>
      <c r="V211" s="69"/>
      <c r="W211" s="69"/>
      <c r="X211" s="69"/>
      <c r="Y211" s="69"/>
      <c r="Z211" s="69"/>
      <c r="AA211" s="69"/>
      <c r="AB211" s="69"/>
      <c r="AC211" s="69"/>
      <c r="AD211" s="69"/>
      <c r="AE211" s="69"/>
      <c r="AF211" s="69"/>
      <c r="AG211" s="69"/>
      <c r="AH211" s="69"/>
      <c r="AI211" s="69"/>
      <c r="AJ211" s="69"/>
      <c r="AK211" s="69"/>
      <c r="AL211" s="69"/>
    </row>
    <row r="212" spans="1:38" ht="12" customHeight="1">
      <c r="A212" s="69"/>
      <c r="B212" s="69"/>
      <c r="C212" s="69"/>
      <c r="D212" s="70"/>
      <c r="E212" s="70"/>
      <c r="F212" s="69"/>
      <c r="G212" s="69"/>
      <c r="H212" s="69"/>
      <c r="I212" s="69"/>
      <c r="J212" s="69"/>
      <c r="K212" s="69"/>
      <c r="L212" s="69"/>
      <c r="M212" s="69"/>
      <c r="N212" s="69"/>
      <c r="O212" s="69"/>
      <c r="P212" s="69"/>
      <c r="Q212" s="69"/>
      <c r="R212" s="69"/>
      <c r="S212" s="69"/>
      <c r="T212" s="69"/>
      <c r="U212" s="69"/>
      <c r="V212" s="69"/>
      <c r="W212" s="69"/>
      <c r="X212" s="69"/>
      <c r="Y212" s="69"/>
      <c r="Z212" s="69"/>
      <c r="AA212" s="69"/>
      <c r="AB212" s="69"/>
      <c r="AC212" s="69"/>
      <c r="AD212" s="69"/>
      <c r="AE212" s="69"/>
      <c r="AF212" s="69"/>
      <c r="AG212" s="69"/>
      <c r="AH212" s="69"/>
      <c r="AI212" s="69"/>
      <c r="AJ212" s="69"/>
      <c r="AK212" s="69"/>
      <c r="AL212" s="69"/>
    </row>
    <row r="213" spans="1:38" ht="12" customHeight="1">
      <c r="A213" s="69"/>
      <c r="B213" s="69"/>
      <c r="C213" s="69"/>
      <c r="D213" s="70"/>
      <c r="E213" s="70"/>
      <c r="F213" s="69"/>
      <c r="G213" s="69"/>
      <c r="H213" s="69"/>
      <c r="I213" s="69"/>
      <c r="J213" s="69"/>
      <c r="K213" s="69"/>
      <c r="L213" s="69"/>
      <c r="M213" s="69"/>
      <c r="N213" s="69"/>
      <c r="O213" s="69"/>
      <c r="P213" s="69"/>
      <c r="Q213" s="69"/>
      <c r="R213" s="69"/>
      <c r="S213" s="69"/>
      <c r="T213" s="69"/>
      <c r="U213" s="69"/>
      <c r="V213" s="69"/>
      <c r="W213" s="69"/>
      <c r="X213" s="69"/>
      <c r="Y213" s="69"/>
      <c r="Z213" s="69"/>
      <c r="AA213" s="69"/>
      <c r="AB213" s="69"/>
      <c r="AC213" s="69"/>
      <c r="AD213" s="69"/>
      <c r="AE213" s="69"/>
      <c r="AF213" s="69"/>
      <c r="AG213" s="69"/>
      <c r="AH213" s="69"/>
      <c r="AI213" s="69"/>
      <c r="AJ213" s="69"/>
      <c r="AK213" s="69"/>
      <c r="AL213" s="69"/>
    </row>
    <row r="214" spans="1:38" ht="12" customHeight="1">
      <c r="A214" s="69"/>
      <c r="B214" s="69"/>
      <c r="C214" s="69"/>
      <c r="D214" s="70"/>
      <c r="E214" s="70"/>
      <c r="F214" s="69"/>
      <c r="G214" s="69"/>
      <c r="H214" s="69"/>
      <c r="I214" s="69"/>
      <c r="J214" s="69"/>
      <c r="K214" s="69"/>
      <c r="L214" s="69"/>
      <c r="M214" s="69"/>
      <c r="N214" s="69"/>
      <c r="O214" s="69"/>
      <c r="P214" s="69"/>
      <c r="Q214" s="69"/>
      <c r="R214" s="69"/>
      <c r="S214" s="69"/>
      <c r="T214" s="69"/>
      <c r="U214" s="69"/>
      <c r="V214" s="69"/>
      <c r="W214" s="69"/>
      <c r="X214" s="69"/>
      <c r="Y214" s="69"/>
      <c r="Z214" s="69"/>
      <c r="AA214" s="69"/>
      <c r="AB214" s="69"/>
      <c r="AC214" s="69"/>
      <c r="AD214" s="69"/>
      <c r="AE214" s="69"/>
      <c r="AF214" s="69"/>
      <c r="AG214" s="69"/>
      <c r="AH214" s="69"/>
      <c r="AI214" s="69"/>
      <c r="AJ214" s="69"/>
      <c r="AK214" s="69"/>
      <c r="AL214" s="69"/>
    </row>
    <row r="215" spans="1:38" ht="12" customHeight="1">
      <c r="A215" s="69"/>
      <c r="B215" s="69"/>
      <c r="C215" s="69"/>
      <c r="D215" s="70"/>
      <c r="E215" s="70"/>
      <c r="F215" s="69"/>
      <c r="G215" s="69"/>
      <c r="H215" s="69"/>
      <c r="I215" s="69"/>
      <c r="J215" s="69"/>
      <c r="K215" s="69"/>
      <c r="L215" s="69"/>
      <c r="M215" s="69"/>
      <c r="N215" s="69"/>
      <c r="O215" s="69"/>
      <c r="P215" s="69"/>
      <c r="Q215" s="69"/>
      <c r="R215" s="69"/>
      <c r="S215" s="69"/>
      <c r="T215" s="69"/>
      <c r="U215" s="69"/>
      <c r="V215" s="69"/>
      <c r="W215" s="69"/>
      <c r="X215" s="69"/>
      <c r="Y215" s="69"/>
      <c r="Z215" s="69"/>
      <c r="AA215" s="69"/>
      <c r="AB215" s="69"/>
      <c r="AC215" s="69"/>
      <c r="AD215" s="69"/>
      <c r="AE215" s="69"/>
      <c r="AF215" s="69"/>
      <c r="AG215" s="69"/>
      <c r="AH215" s="69"/>
      <c r="AI215" s="69"/>
      <c r="AJ215" s="69"/>
      <c r="AK215" s="69"/>
      <c r="AL215" s="69"/>
    </row>
    <row r="216" spans="1:38" ht="12" customHeight="1">
      <c r="A216" s="69"/>
      <c r="B216" s="69"/>
      <c r="C216" s="69"/>
      <c r="D216" s="70"/>
      <c r="E216" s="70"/>
      <c r="F216" s="69"/>
      <c r="G216" s="69"/>
      <c r="H216" s="69"/>
      <c r="I216" s="69"/>
      <c r="J216" s="69"/>
      <c r="K216" s="69"/>
      <c r="L216" s="69"/>
      <c r="M216" s="69"/>
      <c r="N216" s="69"/>
      <c r="O216" s="69"/>
      <c r="P216" s="69"/>
      <c r="Q216" s="69"/>
      <c r="R216" s="69"/>
      <c r="S216" s="69"/>
      <c r="T216" s="69"/>
      <c r="U216" s="69"/>
      <c r="V216" s="69"/>
      <c r="W216" s="69"/>
      <c r="X216" s="69"/>
      <c r="Y216" s="69"/>
      <c r="Z216" s="69"/>
      <c r="AA216" s="69"/>
      <c r="AB216" s="69"/>
      <c r="AC216" s="69"/>
      <c r="AD216" s="69"/>
      <c r="AE216" s="69"/>
      <c r="AF216" s="69"/>
      <c r="AG216" s="69"/>
      <c r="AH216" s="69"/>
      <c r="AI216" s="69"/>
      <c r="AJ216" s="69"/>
      <c r="AK216" s="69"/>
      <c r="AL216" s="69"/>
    </row>
    <row r="217" spans="1:38" ht="12" customHeight="1">
      <c r="A217" s="69"/>
      <c r="B217" s="69"/>
      <c r="C217" s="69"/>
      <c r="D217" s="70"/>
      <c r="E217" s="70"/>
      <c r="F217" s="69"/>
      <c r="G217" s="69"/>
      <c r="H217" s="69"/>
      <c r="I217" s="69"/>
      <c r="J217" s="69"/>
      <c r="K217" s="69"/>
      <c r="L217" s="69"/>
      <c r="M217" s="69"/>
      <c r="N217" s="69"/>
      <c r="O217" s="69"/>
      <c r="P217" s="69"/>
      <c r="Q217" s="69"/>
      <c r="R217" s="69"/>
      <c r="S217" s="69"/>
      <c r="T217" s="69"/>
      <c r="U217" s="69"/>
      <c r="V217" s="69"/>
      <c r="W217" s="69"/>
      <c r="X217" s="69"/>
      <c r="Y217" s="69"/>
      <c r="Z217" s="69"/>
      <c r="AA217" s="69"/>
      <c r="AB217" s="69"/>
      <c r="AC217" s="69"/>
      <c r="AD217" s="69"/>
      <c r="AE217" s="69"/>
      <c r="AF217" s="69"/>
      <c r="AG217" s="69"/>
      <c r="AH217" s="69"/>
      <c r="AI217" s="69"/>
      <c r="AJ217" s="69"/>
      <c r="AK217" s="69"/>
      <c r="AL217" s="69"/>
    </row>
    <row r="218" spans="1:38" ht="12" customHeight="1">
      <c r="A218" s="69"/>
      <c r="B218" s="69"/>
      <c r="C218" s="69"/>
      <c r="D218" s="70"/>
      <c r="E218" s="70"/>
      <c r="F218" s="69"/>
      <c r="G218" s="69"/>
      <c r="H218" s="69"/>
      <c r="I218" s="69"/>
      <c r="J218" s="69"/>
      <c r="K218" s="69"/>
      <c r="L218" s="69"/>
      <c r="M218" s="69"/>
      <c r="N218" s="69"/>
      <c r="O218" s="69"/>
      <c r="P218" s="69"/>
      <c r="Q218" s="69"/>
      <c r="R218" s="69"/>
      <c r="S218" s="69"/>
      <c r="T218" s="69"/>
      <c r="U218" s="69"/>
      <c r="V218" s="69"/>
      <c r="W218" s="69"/>
      <c r="X218" s="69"/>
      <c r="Y218" s="69"/>
      <c r="Z218" s="69"/>
      <c r="AA218" s="69"/>
      <c r="AB218" s="69"/>
      <c r="AC218" s="69"/>
      <c r="AD218" s="69"/>
      <c r="AE218" s="69"/>
      <c r="AF218" s="69"/>
      <c r="AG218" s="69"/>
      <c r="AH218" s="69"/>
      <c r="AI218" s="69"/>
      <c r="AJ218" s="69"/>
      <c r="AK218" s="69"/>
      <c r="AL218" s="69"/>
    </row>
    <row r="219" spans="1:38" ht="12" customHeight="1">
      <c r="A219" s="69"/>
      <c r="B219" s="69"/>
      <c r="C219" s="69"/>
      <c r="D219" s="70"/>
      <c r="E219" s="70"/>
      <c r="F219" s="69"/>
      <c r="G219" s="69"/>
      <c r="H219" s="69"/>
      <c r="I219" s="69"/>
      <c r="J219" s="69"/>
      <c r="K219" s="69"/>
      <c r="L219" s="69"/>
      <c r="M219" s="69"/>
      <c r="N219" s="69"/>
      <c r="O219" s="69"/>
      <c r="P219" s="69"/>
      <c r="Q219" s="69"/>
      <c r="R219" s="69"/>
      <c r="S219" s="69"/>
      <c r="T219" s="69"/>
      <c r="U219" s="69"/>
      <c r="V219" s="69"/>
      <c r="W219" s="69"/>
      <c r="X219" s="69"/>
      <c r="Y219" s="69"/>
      <c r="Z219" s="69"/>
      <c r="AA219" s="69"/>
      <c r="AB219" s="69"/>
      <c r="AC219" s="69"/>
      <c r="AD219" s="69"/>
      <c r="AE219" s="69"/>
      <c r="AF219" s="69"/>
      <c r="AG219" s="69"/>
      <c r="AH219" s="69"/>
      <c r="AI219" s="69"/>
      <c r="AJ219" s="69"/>
      <c r="AK219" s="69"/>
      <c r="AL219" s="69"/>
    </row>
    <row r="220" spans="1:38" ht="12" customHeight="1">
      <c r="A220" s="69"/>
      <c r="B220" s="69"/>
      <c r="C220" s="69"/>
      <c r="D220" s="70"/>
      <c r="E220" s="70"/>
      <c r="F220" s="69"/>
      <c r="G220" s="69"/>
      <c r="H220" s="69"/>
      <c r="I220" s="69"/>
      <c r="J220" s="69"/>
      <c r="K220" s="69"/>
      <c r="L220" s="69"/>
      <c r="M220" s="69"/>
      <c r="N220" s="69"/>
      <c r="O220" s="69"/>
      <c r="P220" s="69"/>
      <c r="Q220" s="69"/>
      <c r="R220" s="69"/>
      <c r="S220" s="69"/>
      <c r="T220" s="69"/>
      <c r="U220" s="69"/>
      <c r="V220" s="69"/>
      <c r="W220" s="69"/>
      <c r="X220" s="69"/>
      <c r="Y220" s="69"/>
      <c r="Z220" s="69"/>
      <c r="AA220" s="69"/>
      <c r="AB220" s="69"/>
      <c r="AC220" s="69"/>
      <c r="AD220" s="69"/>
      <c r="AE220" s="69"/>
      <c r="AF220" s="69"/>
      <c r="AG220" s="69"/>
      <c r="AH220" s="69"/>
      <c r="AI220" s="69"/>
      <c r="AJ220" s="69"/>
      <c r="AK220" s="69"/>
      <c r="AL220" s="69"/>
    </row>
    <row r="221" spans="1:38" ht="12" customHeight="1">
      <c r="A221" s="69"/>
      <c r="B221" s="69"/>
      <c r="C221" s="69"/>
      <c r="D221" s="70"/>
      <c r="E221" s="70"/>
      <c r="F221" s="69"/>
      <c r="G221" s="69"/>
      <c r="H221" s="69"/>
      <c r="I221" s="69"/>
      <c r="J221" s="69"/>
      <c r="K221" s="69"/>
      <c r="L221" s="69"/>
      <c r="M221" s="69"/>
      <c r="N221" s="69"/>
      <c r="O221" s="69"/>
      <c r="P221" s="69"/>
      <c r="Q221" s="69"/>
      <c r="R221" s="69"/>
      <c r="S221" s="69"/>
      <c r="T221" s="69"/>
      <c r="U221" s="69"/>
      <c r="V221" s="69"/>
      <c r="W221" s="69"/>
      <c r="X221" s="69"/>
      <c r="Y221" s="69"/>
      <c r="Z221" s="69"/>
      <c r="AA221" s="69"/>
      <c r="AB221" s="69"/>
      <c r="AC221" s="69"/>
      <c r="AD221" s="69"/>
      <c r="AE221" s="69"/>
      <c r="AF221" s="69"/>
      <c r="AG221" s="69"/>
      <c r="AH221" s="69"/>
      <c r="AI221" s="69"/>
      <c r="AJ221" s="69"/>
      <c r="AK221" s="69"/>
      <c r="AL221" s="69"/>
    </row>
    <row r="222" spans="1:38" ht="12" customHeight="1">
      <c r="A222" s="69"/>
      <c r="B222" s="69"/>
      <c r="C222" s="69"/>
      <c r="D222" s="70"/>
      <c r="E222" s="70"/>
      <c r="F222" s="69"/>
      <c r="G222" s="69"/>
      <c r="H222" s="69"/>
      <c r="I222" s="69"/>
      <c r="J222" s="69"/>
      <c r="K222" s="69"/>
      <c r="L222" s="69"/>
      <c r="M222" s="69"/>
      <c r="N222" s="69"/>
      <c r="O222" s="69"/>
      <c r="P222" s="69"/>
      <c r="Q222" s="69"/>
      <c r="R222" s="69"/>
      <c r="S222" s="69"/>
      <c r="T222" s="69"/>
      <c r="U222" s="69"/>
      <c r="V222" s="69"/>
      <c r="W222" s="69"/>
      <c r="X222" s="69"/>
      <c r="Y222" s="69"/>
      <c r="Z222" s="69"/>
      <c r="AA222" s="69"/>
      <c r="AB222" s="69"/>
      <c r="AC222" s="69"/>
      <c r="AD222" s="69"/>
      <c r="AE222" s="69"/>
      <c r="AF222" s="69"/>
      <c r="AG222" s="69"/>
      <c r="AH222" s="69"/>
      <c r="AI222" s="69"/>
      <c r="AJ222" s="69"/>
      <c r="AK222" s="69"/>
      <c r="AL222" s="69"/>
    </row>
    <row r="223" spans="1:38" ht="12" customHeight="1">
      <c r="A223" s="69"/>
      <c r="B223" s="69"/>
      <c r="C223" s="69"/>
      <c r="D223" s="70"/>
      <c r="E223" s="70"/>
      <c r="F223" s="69"/>
      <c r="G223" s="69"/>
      <c r="H223" s="69"/>
      <c r="I223" s="69"/>
      <c r="J223" s="69"/>
      <c r="K223" s="69"/>
      <c r="L223" s="69"/>
      <c r="M223" s="69"/>
      <c r="N223" s="69"/>
      <c r="O223" s="69"/>
      <c r="P223" s="69"/>
      <c r="Q223" s="69"/>
      <c r="R223" s="69"/>
      <c r="S223" s="69"/>
      <c r="T223" s="69"/>
      <c r="U223" s="69"/>
      <c r="V223" s="69"/>
      <c r="W223" s="69"/>
      <c r="X223" s="69"/>
      <c r="Y223" s="69"/>
      <c r="Z223" s="69"/>
      <c r="AA223" s="69"/>
      <c r="AB223" s="69"/>
      <c r="AC223" s="69"/>
      <c r="AD223" s="69"/>
      <c r="AE223" s="69"/>
      <c r="AF223" s="69"/>
      <c r="AG223" s="69"/>
      <c r="AH223" s="69"/>
      <c r="AI223" s="69"/>
      <c r="AJ223" s="69"/>
      <c r="AK223" s="69"/>
      <c r="AL223" s="69"/>
    </row>
    <row r="224" spans="1:38" ht="12" customHeight="1">
      <c r="A224" s="69"/>
      <c r="B224" s="69"/>
      <c r="C224" s="69"/>
      <c r="D224" s="70"/>
      <c r="E224" s="70"/>
      <c r="F224" s="69"/>
      <c r="G224" s="69"/>
      <c r="H224" s="69"/>
      <c r="I224" s="69"/>
      <c r="J224" s="69"/>
      <c r="K224" s="69"/>
      <c r="L224" s="69"/>
      <c r="M224" s="69"/>
      <c r="N224" s="69"/>
      <c r="O224" s="69"/>
      <c r="P224" s="69"/>
      <c r="Q224" s="69"/>
      <c r="R224" s="69"/>
      <c r="S224" s="69"/>
      <c r="T224" s="69"/>
      <c r="U224" s="69"/>
      <c r="V224" s="69"/>
      <c r="W224" s="69"/>
      <c r="X224" s="69"/>
      <c r="Y224" s="69"/>
      <c r="Z224" s="69"/>
      <c r="AA224" s="69"/>
      <c r="AB224" s="69"/>
      <c r="AC224" s="69"/>
      <c r="AD224" s="69"/>
      <c r="AE224" s="69"/>
      <c r="AF224" s="69"/>
      <c r="AG224" s="69"/>
      <c r="AH224" s="69"/>
      <c r="AI224" s="69"/>
      <c r="AJ224" s="69"/>
      <c r="AK224" s="69"/>
      <c r="AL224" s="69"/>
    </row>
    <row r="225" spans="1:38" ht="12" customHeight="1">
      <c r="A225" s="69"/>
      <c r="B225" s="69"/>
      <c r="C225" s="69"/>
      <c r="D225" s="70"/>
      <c r="E225" s="70"/>
      <c r="F225" s="69"/>
      <c r="G225" s="69"/>
      <c r="H225" s="69"/>
      <c r="I225" s="69"/>
      <c r="J225" s="69"/>
      <c r="K225" s="69"/>
      <c r="L225" s="69"/>
      <c r="M225" s="69"/>
      <c r="N225" s="69"/>
      <c r="O225" s="69"/>
      <c r="P225" s="69"/>
      <c r="Q225" s="69"/>
      <c r="R225" s="69"/>
      <c r="S225" s="69"/>
      <c r="T225" s="69"/>
      <c r="U225" s="69"/>
      <c r="V225" s="69"/>
      <c r="W225" s="69"/>
      <c r="X225" s="69"/>
      <c r="Y225" s="69"/>
      <c r="Z225" s="69"/>
      <c r="AA225" s="69"/>
      <c r="AB225" s="69"/>
      <c r="AC225" s="69"/>
      <c r="AD225" s="69"/>
      <c r="AE225" s="69"/>
      <c r="AF225" s="69"/>
      <c r="AG225" s="69"/>
      <c r="AH225" s="69"/>
      <c r="AI225" s="69"/>
      <c r="AJ225" s="69"/>
      <c r="AK225" s="69"/>
      <c r="AL225" s="69"/>
    </row>
    <row r="226" spans="1:38" ht="12" customHeight="1">
      <c r="A226" s="69"/>
      <c r="B226" s="69"/>
      <c r="C226" s="69"/>
      <c r="D226" s="70"/>
      <c r="E226" s="70"/>
      <c r="F226" s="69"/>
      <c r="G226" s="69"/>
      <c r="H226" s="69"/>
      <c r="I226" s="69"/>
      <c r="J226" s="69"/>
      <c r="K226" s="69"/>
      <c r="L226" s="69"/>
      <c r="M226" s="69"/>
      <c r="N226" s="69"/>
      <c r="O226" s="69"/>
      <c r="P226" s="69"/>
      <c r="Q226" s="69"/>
      <c r="R226" s="69"/>
      <c r="S226" s="69"/>
      <c r="T226" s="69"/>
      <c r="U226" s="69"/>
      <c r="V226" s="69"/>
      <c r="W226" s="69"/>
      <c r="X226" s="69"/>
      <c r="Y226" s="69"/>
      <c r="Z226" s="69"/>
      <c r="AA226" s="69"/>
      <c r="AB226" s="69"/>
      <c r="AC226" s="69"/>
      <c r="AD226" s="69"/>
      <c r="AE226" s="69"/>
      <c r="AF226" s="69"/>
      <c r="AG226" s="69"/>
      <c r="AH226" s="69"/>
      <c r="AI226" s="69"/>
      <c r="AJ226" s="69"/>
      <c r="AK226" s="69"/>
      <c r="AL226" s="69"/>
    </row>
    <row r="227" spans="1:38" ht="12" customHeight="1">
      <c r="A227" s="69"/>
      <c r="B227" s="69"/>
      <c r="C227" s="69"/>
      <c r="D227" s="70"/>
      <c r="E227" s="70"/>
      <c r="F227" s="69"/>
      <c r="G227" s="69"/>
      <c r="H227" s="69"/>
      <c r="I227" s="69"/>
      <c r="J227" s="69"/>
      <c r="K227" s="69"/>
      <c r="L227" s="69"/>
      <c r="M227" s="69"/>
      <c r="N227" s="69"/>
      <c r="O227" s="69"/>
      <c r="P227" s="69"/>
      <c r="Q227" s="69"/>
      <c r="R227" s="69"/>
      <c r="S227" s="69"/>
      <c r="T227" s="69"/>
      <c r="U227" s="69"/>
      <c r="V227" s="69"/>
      <c r="W227" s="69"/>
      <c r="X227" s="69"/>
      <c r="Y227" s="69"/>
      <c r="Z227" s="69"/>
      <c r="AA227" s="69"/>
      <c r="AB227" s="69"/>
      <c r="AC227" s="69"/>
      <c r="AD227" s="69"/>
      <c r="AE227" s="69"/>
      <c r="AF227" s="69"/>
      <c r="AG227" s="69"/>
      <c r="AH227" s="69"/>
      <c r="AI227" s="69"/>
      <c r="AJ227" s="69"/>
      <c r="AK227" s="69"/>
      <c r="AL227" s="69"/>
    </row>
    <row r="228" spans="1:38" ht="12" customHeight="1">
      <c r="A228" s="69"/>
      <c r="B228" s="69"/>
      <c r="C228" s="69"/>
      <c r="D228" s="70"/>
      <c r="E228" s="70"/>
      <c r="F228" s="69"/>
      <c r="G228" s="69"/>
      <c r="H228" s="69"/>
      <c r="I228" s="69"/>
      <c r="J228" s="69"/>
      <c r="K228" s="69"/>
      <c r="L228" s="69"/>
      <c r="M228" s="69"/>
      <c r="N228" s="69"/>
      <c r="O228" s="69"/>
      <c r="P228" s="69"/>
      <c r="Q228" s="69"/>
      <c r="R228" s="69"/>
      <c r="S228" s="69"/>
      <c r="T228" s="69"/>
      <c r="U228" s="69"/>
      <c r="V228" s="69"/>
      <c r="W228" s="69"/>
      <c r="X228" s="69"/>
      <c r="Y228" s="69"/>
      <c r="Z228" s="69"/>
      <c r="AA228" s="69"/>
      <c r="AB228" s="69"/>
      <c r="AC228" s="69"/>
      <c r="AD228" s="69"/>
      <c r="AE228" s="69"/>
      <c r="AF228" s="69"/>
      <c r="AG228" s="69"/>
      <c r="AH228" s="69"/>
      <c r="AI228" s="69"/>
      <c r="AJ228" s="69"/>
      <c r="AK228" s="69"/>
      <c r="AL228" s="69"/>
    </row>
    <row r="229" spans="1:38" ht="12" customHeight="1">
      <c r="A229" s="69"/>
      <c r="B229" s="69"/>
      <c r="C229" s="69"/>
      <c r="D229" s="70"/>
      <c r="E229" s="70"/>
      <c r="F229" s="69"/>
      <c r="G229" s="69"/>
      <c r="H229" s="69"/>
      <c r="I229" s="69"/>
      <c r="J229" s="69"/>
      <c r="K229" s="69"/>
      <c r="L229" s="69"/>
      <c r="M229" s="69"/>
      <c r="N229" s="69"/>
      <c r="O229" s="69"/>
      <c r="P229" s="69"/>
      <c r="Q229" s="69"/>
      <c r="R229" s="69"/>
      <c r="S229" s="69"/>
      <c r="T229" s="69"/>
      <c r="U229" s="69"/>
      <c r="V229" s="69"/>
      <c r="W229" s="69"/>
      <c r="X229" s="69"/>
      <c r="Y229" s="69"/>
      <c r="Z229" s="69"/>
      <c r="AA229" s="69"/>
      <c r="AB229" s="69"/>
      <c r="AC229" s="69"/>
      <c r="AD229" s="69"/>
      <c r="AE229" s="69"/>
      <c r="AF229" s="69"/>
      <c r="AG229" s="69"/>
      <c r="AH229" s="69"/>
      <c r="AI229" s="69"/>
      <c r="AJ229" s="69"/>
      <c r="AK229" s="69"/>
      <c r="AL229" s="69"/>
    </row>
    <row r="230" spans="1:38" ht="12" customHeight="1">
      <c r="A230" s="69"/>
      <c r="B230" s="69"/>
      <c r="C230" s="69"/>
      <c r="D230" s="70"/>
      <c r="E230" s="70"/>
      <c r="F230" s="69"/>
      <c r="G230" s="69"/>
      <c r="H230" s="69"/>
      <c r="I230" s="69"/>
      <c r="J230" s="69"/>
      <c r="K230" s="69"/>
      <c r="L230" s="69"/>
      <c r="M230" s="69"/>
      <c r="N230" s="69"/>
      <c r="O230" s="69"/>
      <c r="P230" s="69"/>
      <c r="Q230" s="69"/>
      <c r="R230" s="69"/>
      <c r="S230" s="69"/>
      <c r="T230" s="69"/>
      <c r="U230" s="69"/>
      <c r="V230" s="69"/>
      <c r="W230" s="69"/>
      <c r="X230" s="69"/>
      <c r="Y230" s="69"/>
      <c r="Z230" s="69"/>
      <c r="AA230" s="69"/>
      <c r="AB230" s="69"/>
      <c r="AC230" s="69"/>
      <c r="AD230" s="69"/>
      <c r="AE230" s="69"/>
      <c r="AF230" s="69"/>
      <c r="AG230" s="69"/>
      <c r="AH230" s="69"/>
      <c r="AI230" s="69"/>
      <c r="AJ230" s="69"/>
      <c r="AK230" s="69"/>
      <c r="AL230" s="69"/>
    </row>
    <row r="231" spans="1:38" ht="12" customHeight="1">
      <c r="A231" s="69"/>
      <c r="B231" s="69"/>
      <c r="C231" s="69"/>
      <c r="D231" s="70"/>
      <c r="E231" s="70"/>
      <c r="F231" s="69"/>
      <c r="G231" s="69"/>
      <c r="H231" s="69"/>
      <c r="I231" s="69"/>
      <c r="J231" s="69"/>
      <c r="K231" s="69"/>
      <c r="L231" s="69"/>
      <c r="M231" s="69"/>
      <c r="N231" s="69"/>
      <c r="O231" s="69"/>
      <c r="P231" s="69"/>
      <c r="Q231" s="69"/>
      <c r="R231" s="69"/>
      <c r="S231" s="69"/>
      <c r="T231" s="69"/>
      <c r="U231" s="69"/>
      <c r="V231" s="69"/>
      <c r="W231" s="69"/>
      <c r="X231" s="69"/>
      <c r="Y231" s="69"/>
      <c r="Z231" s="69"/>
      <c r="AA231" s="69"/>
      <c r="AB231" s="69"/>
      <c r="AC231" s="69"/>
      <c r="AD231" s="69"/>
      <c r="AE231" s="69"/>
      <c r="AF231" s="69"/>
      <c r="AG231" s="69"/>
      <c r="AH231" s="69"/>
      <c r="AI231" s="69"/>
      <c r="AJ231" s="69"/>
      <c r="AK231" s="69"/>
      <c r="AL231" s="69"/>
    </row>
    <row r="232" spans="1:38" ht="12" customHeight="1">
      <c r="A232" s="69"/>
      <c r="B232" s="69"/>
      <c r="C232" s="69"/>
      <c r="D232" s="70"/>
      <c r="E232" s="70"/>
      <c r="F232" s="69"/>
      <c r="G232" s="69"/>
      <c r="H232" s="69"/>
      <c r="I232" s="69"/>
      <c r="J232" s="69"/>
      <c r="K232" s="69"/>
      <c r="L232" s="69"/>
      <c r="M232" s="69"/>
      <c r="N232" s="69"/>
      <c r="O232" s="69"/>
      <c r="P232" s="69"/>
      <c r="Q232" s="69"/>
      <c r="R232" s="69"/>
      <c r="S232" s="69"/>
      <c r="T232" s="69"/>
      <c r="U232" s="69"/>
      <c r="V232" s="69"/>
      <c r="W232" s="69"/>
      <c r="X232" s="69"/>
      <c r="Y232" s="69"/>
      <c r="Z232" s="69"/>
      <c r="AA232" s="69"/>
      <c r="AB232" s="69"/>
      <c r="AC232" s="69"/>
      <c r="AD232" s="69"/>
      <c r="AE232" s="69"/>
      <c r="AF232" s="69"/>
      <c r="AG232" s="69"/>
      <c r="AH232" s="69"/>
      <c r="AI232" s="69"/>
      <c r="AJ232" s="69"/>
      <c r="AK232" s="69"/>
      <c r="AL232" s="69"/>
    </row>
    <row r="233" spans="1:38" ht="12" customHeight="1">
      <c r="A233" s="69"/>
      <c r="B233" s="69"/>
      <c r="C233" s="69"/>
      <c r="D233" s="70"/>
      <c r="E233" s="70"/>
      <c r="F233" s="69"/>
      <c r="G233" s="69"/>
      <c r="H233" s="69"/>
      <c r="I233" s="69"/>
      <c r="J233" s="69"/>
      <c r="K233" s="69"/>
      <c r="L233" s="69"/>
      <c r="M233" s="69"/>
      <c r="N233" s="69"/>
      <c r="O233" s="69"/>
      <c r="P233" s="69"/>
      <c r="Q233" s="69"/>
      <c r="R233" s="69"/>
      <c r="S233" s="69"/>
      <c r="T233" s="69"/>
      <c r="U233" s="69"/>
      <c r="V233" s="69"/>
      <c r="W233" s="69"/>
      <c r="X233" s="69"/>
      <c r="Y233" s="69"/>
      <c r="Z233" s="69"/>
      <c r="AA233" s="69"/>
      <c r="AB233" s="69"/>
      <c r="AC233" s="69"/>
      <c r="AD233" s="69"/>
      <c r="AE233" s="69"/>
      <c r="AF233" s="69"/>
      <c r="AG233" s="69"/>
      <c r="AH233" s="69"/>
      <c r="AI233" s="69"/>
      <c r="AJ233" s="69"/>
      <c r="AK233" s="69"/>
      <c r="AL233" s="69"/>
    </row>
    <row r="234" spans="1:38" ht="12" customHeight="1">
      <c r="A234" s="69"/>
      <c r="B234" s="69"/>
      <c r="C234" s="69"/>
      <c r="D234" s="70"/>
      <c r="E234" s="70"/>
      <c r="F234" s="69"/>
      <c r="G234" s="69"/>
      <c r="H234" s="69"/>
      <c r="I234" s="69"/>
      <c r="J234" s="69"/>
      <c r="K234" s="69"/>
      <c r="L234" s="69"/>
      <c r="M234" s="69"/>
      <c r="N234" s="69"/>
      <c r="O234" s="69"/>
      <c r="P234" s="69"/>
      <c r="Q234" s="69"/>
      <c r="R234" s="69"/>
      <c r="S234" s="69"/>
      <c r="T234" s="69"/>
      <c r="U234" s="69"/>
      <c r="V234" s="69"/>
      <c r="W234" s="69"/>
      <c r="X234" s="69"/>
      <c r="Y234" s="69"/>
      <c r="Z234" s="69"/>
      <c r="AA234" s="69"/>
      <c r="AB234" s="69"/>
      <c r="AC234" s="69"/>
      <c r="AD234" s="69"/>
      <c r="AE234" s="69"/>
      <c r="AF234" s="69"/>
      <c r="AG234" s="69"/>
      <c r="AH234" s="69"/>
      <c r="AI234" s="69"/>
      <c r="AJ234" s="69"/>
      <c r="AK234" s="69"/>
      <c r="AL234" s="69"/>
    </row>
    <row r="235" spans="1:38" ht="12" customHeight="1">
      <c r="A235" s="69"/>
      <c r="B235" s="69"/>
      <c r="C235" s="69"/>
      <c r="D235" s="70"/>
      <c r="E235" s="70"/>
      <c r="F235" s="69"/>
      <c r="G235" s="69"/>
      <c r="H235" s="69"/>
      <c r="I235" s="69"/>
      <c r="J235" s="69"/>
      <c r="K235" s="69"/>
      <c r="L235" s="69"/>
      <c r="M235" s="69"/>
      <c r="N235" s="69"/>
      <c r="O235" s="69"/>
      <c r="P235" s="69"/>
      <c r="Q235" s="69"/>
      <c r="R235" s="69"/>
      <c r="S235" s="69"/>
      <c r="T235" s="69"/>
      <c r="U235" s="69"/>
      <c r="V235" s="69"/>
      <c r="W235" s="69"/>
      <c r="X235" s="69"/>
      <c r="Y235" s="69"/>
      <c r="Z235" s="69"/>
      <c r="AA235" s="69"/>
      <c r="AB235" s="69"/>
      <c r="AC235" s="69"/>
      <c r="AD235" s="69"/>
      <c r="AE235" s="69"/>
      <c r="AF235" s="69"/>
      <c r="AG235" s="69"/>
      <c r="AH235" s="69"/>
      <c r="AI235" s="69"/>
      <c r="AJ235" s="69"/>
      <c r="AK235" s="69"/>
      <c r="AL235" s="69"/>
    </row>
    <row r="236" spans="1:38" ht="12" customHeight="1">
      <c r="A236" s="69"/>
      <c r="B236" s="69"/>
      <c r="C236" s="69"/>
      <c r="D236" s="70"/>
      <c r="E236" s="70"/>
      <c r="F236" s="69"/>
      <c r="G236" s="69"/>
      <c r="H236" s="69"/>
      <c r="I236" s="69"/>
      <c r="J236" s="69"/>
      <c r="K236" s="69"/>
      <c r="L236" s="69"/>
      <c r="M236" s="69"/>
      <c r="N236" s="69"/>
      <c r="O236" s="69"/>
      <c r="P236" s="69"/>
      <c r="Q236" s="69"/>
      <c r="R236" s="69"/>
      <c r="S236" s="69"/>
      <c r="T236" s="69"/>
      <c r="U236" s="69"/>
      <c r="V236" s="69"/>
      <c r="W236" s="69"/>
      <c r="X236" s="69"/>
      <c r="Y236" s="69"/>
      <c r="Z236" s="69"/>
      <c r="AA236" s="69"/>
      <c r="AB236" s="69"/>
      <c r="AC236" s="69"/>
      <c r="AD236" s="69"/>
      <c r="AE236" s="69"/>
      <c r="AF236" s="69"/>
      <c r="AG236" s="69"/>
      <c r="AH236" s="69"/>
      <c r="AI236" s="69"/>
      <c r="AJ236" s="69"/>
      <c r="AK236" s="69"/>
      <c r="AL236" s="69"/>
    </row>
    <row r="237" spans="1:38" ht="12" customHeight="1">
      <c r="A237" s="69"/>
      <c r="B237" s="69"/>
      <c r="C237" s="69"/>
      <c r="D237" s="70"/>
      <c r="E237" s="70"/>
      <c r="F237" s="69"/>
      <c r="G237" s="69"/>
      <c r="H237" s="69"/>
      <c r="I237" s="69"/>
      <c r="J237" s="69"/>
      <c r="K237" s="69"/>
      <c r="L237" s="69"/>
      <c r="M237" s="69"/>
      <c r="N237" s="69"/>
      <c r="O237" s="69"/>
      <c r="P237" s="69"/>
      <c r="Q237" s="69"/>
      <c r="R237" s="69"/>
      <c r="S237" s="69"/>
      <c r="T237" s="69"/>
      <c r="U237" s="69"/>
      <c r="V237" s="69"/>
      <c r="W237" s="69"/>
      <c r="X237" s="69"/>
      <c r="Y237" s="69"/>
      <c r="Z237" s="69"/>
      <c r="AA237" s="69"/>
      <c r="AB237" s="69"/>
      <c r="AC237" s="69"/>
      <c r="AD237" s="69"/>
      <c r="AE237" s="69"/>
      <c r="AF237" s="69"/>
      <c r="AG237" s="69"/>
      <c r="AH237" s="69"/>
      <c r="AI237" s="69"/>
      <c r="AJ237" s="69"/>
      <c r="AK237" s="69"/>
      <c r="AL237" s="69"/>
    </row>
    <row r="238" spans="1:38" ht="12" customHeight="1">
      <c r="A238" s="69"/>
      <c r="B238" s="69"/>
      <c r="C238" s="69"/>
      <c r="D238" s="70"/>
      <c r="E238" s="70"/>
      <c r="F238" s="69"/>
      <c r="G238" s="69"/>
      <c r="H238" s="69"/>
      <c r="I238" s="69"/>
      <c r="J238" s="69"/>
      <c r="K238" s="69"/>
      <c r="L238" s="69"/>
      <c r="M238" s="69"/>
      <c r="N238" s="69"/>
      <c r="O238" s="69"/>
      <c r="P238" s="69"/>
      <c r="Q238" s="69"/>
      <c r="R238" s="69"/>
      <c r="S238" s="69"/>
      <c r="T238" s="69"/>
      <c r="U238" s="69"/>
      <c r="V238" s="69"/>
      <c r="W238" s="69"/>
      <c r="X238" s="69"/>
      <c r="Y238" s="69"/>
      <c r="Z238" s="69"/>
      <c r="AA238" s="69"/>
      <c r="AB238" s="69"/>
      <c r="AC238" s="69"/>
      <c r="AD238" s="69"/>
      <c r="AE238" s="69"/>
      <c r="AF238" s="69"/>
      <c r="AG238" s="69"/>
      <c r="AH238" s="69"/>
      <c r="AI238" s="69"/>
      <c r="AJ238" s="69"/>
      <c r="AK238" s="69"/>
      <c r="AL238" s="69"/>
    </row>
    <row r="239" spans="1:38" ht="12" customHeight="1">
      <c r="A239" s="69"/>
      <c r="B239" s="69"/>
      <c r="C239" s="69"/>
      <c r="D239" s="70"/>
      <c r="E239" s="70"/>
      <c r="F239" s="69"/>
      <c r="G239" s="69"/>
      <c r="H239" s="69"/>
      <c r="I239" s="69"/>
      <c r="J239" s="69"/>
      <c r="K239" s="69"/>
      <c r="L239" s="69"/>
      <c r="M239" s="69"/>
      <c r="N239" s="69"/>
      <c r="O239" s="69"/>
      <c r="P239" s="69"/>
      <c r="Q239" s="69"/>
      <c r="R239" s="69"/>
      <c r="S239" s="69"/>
      <c r="T239" s="69"/>
      <c r="U239" s="69"/>
      <c r="V239" s="69"/>
      <c r="W239" s="69"/>
      <c r="X239" s="69"/>
      <c r="Y239" s="69"/>
      <c r="Z239" s="69"/>
      <c r="AA239" s="69"/>
      <c r="AB239" s="69"/>
      <c r="AC239" s="69"/>
      <c r="AD239" s="69"/>
      <c r="AE239" s="69"/>
      <c r="AF239" s="69"/>
      <c r="AG239" s="69"/>
      <c r="AH239" s="69"/>
      <c r="AI239" s="69"/>
      <c r="AJ239" s="69"/>
      <c r="AK239" s="69"/>
      <c r="AL239" s="69"/>
    </row>
    <row r="240" spans="1:38" ht="12" customHeight="1">
      <c r="A240" s="69"/>
      <c r="B240" s="69"/>
      <c r="C240" s="69"/>
      <c r="D240" s="70"/>
      <c r="E240" s="70"/>
      <c r="F240" s="69"/>
      <c r="G240" s="69"/>
      <c r="H240" s="69"/>
      <c r="I240" s="69"/>
      <c r="J240" s="69"/>
      <c r="K240" s="69"/>
      <c r="L240" s="69"/>
      <c r="M240" s="69"/>
      <c r="N240" s="69"/>
      <c r="O240" s="69"/>
      <c r="P240" s="69"/>
      <c r="Q240" s="69"/>
      <c r="R240" s="69"/>
      <c r="S240" s="69"/>
      <c r="T240" s="69"/>
      <c r="U240" s="69"/>
      <c r="V240" s="69"/>
      <c r="W240" s="69"/>
      <c r="X240" s="69"/>
      <c r="Y240" s="69"/>
      <c r="Z240" s="69"/>
      <c r="AA240" s="69"/>
      <c r="AB240" s="69"/>
      <c r="AC240" s="69"/>
      <c r="AD240" s="69"/>
      <c r="AE240" s="69"/>
      <c r="AF240" s="69"/>
      <c r="AG240" s="69"/>
      <c r="AH240" s="69"/>
      <c r="AI240" s="69"/>
      <c r="AJ240" s="69"/>
      <c r="AK240" s="69"/>
      <c r="AL240" s="69"/>
    </row>
    <row r="241" spans="1:38" ht="12" customHeight="1">
      <c r="A241" s="69"/>
      <c r="B241" s="69"/>
      <c r="C241" s="69"/>
      <c r="D241" s="70"/>
      <c r="E241" s="70"/>
      <c r="F241" s="69"/>
      <c r="G241" s="69"/>
      <c r="H241" s="69"/>
      <c r="I241" s="69"/>
      <c r="J241" s="69"/>
      <c r="K241" s="69"/>
      <c r="L241" s="69"/>
      <c r="M241" s="69"/>
      <c r="N241" s="69"/>
      <c r="O241" s="69"/>
      <c r="P241" s="69"/>
      <c r="Q241" s="69"/>
      <c r="R241" s="69"/>
      <c r="S241" s="69"/>
      <c r="T241" s="69"/>
      <c r="U241" s="69"/>
      <c r="V241" s="69"/>
      <c r="W241" s="69"/>
      <c r="X241" s="69"/>
      <c r="Y241" s="69"/>
      <c r="Z241" s="69"/>
      <c r="AA241" s="69"/>
      <c r="AB241" s="69"/>
      <c r="AC241" s="69"/>
      <c r="AD241" s="69"/>
      <c r="AE241" s="69"/>
      <c r="AF241" s="69"/>
      <c r="AG241" s="69"/>
      <c r="AH241" s="69"/>
      <c r="AI241" s="69"/>
      <c r="AJ241" s="69"/>
      <c r="AK241" s="69"/>
      <c r="AL241" s="69"/>
    </row>
    <row r="242" spans="1:38" ht="12" customHeight="1">
      <c r="A242" s="69"/>
      <c r="B242" s="69"/>
      <c r="C242" s="69"/>
      <c r="D242" s="70"/>
      <c r="E242" s="70"/>
      <c r="F242" s="69"/>
      <c r="G242" s="69"/>
      <c r="H242" s="69"/>
      <c r="I242" s="69"/>
      <c r="J242" s="69"/>
      <c r="K242" s="69"/>
      <c r="L242" s="69"/>
      <c r="M242" s="69"/>
      <c r="N242" s="69"/>
      <c r="O242" s="69"/>
      <c r="P242" s="69"/>
      <c r="Q242" s="69"/>
      <c r="R242" s="69"/>
      <c r="S242" s="69"/>
      <c r="T242" s="69"/>
      <c r="U242" s="69"/>
      <c r="V242" s="69"/>
      <c r="W242" s="69"/>
      <c r="X242" s="69"/>
      <c r="Y242" s="69"/>
      <c r="Z242" s="69"/>
      <c r="AA242" s="69"/>
      <c r="AB242" s="69"/>
      <c r="AC242" s="69"/>
      <c r="AD242" s="69"/>
      <c r="AE242" s="69"/>
      <c r="AF242" s="69"/>
      <c r="AG242" s="69"/>
      <c r="AH242" s="69"/>
      <c r="AI242" s="69"/>
      <c r="AJ242" s="69"/>
      <c r="AK242" s="69"/>
      <c r="AL242" s="69"/>
    </row>
    <row r="243" spans="1:38" ht="12" customHeight="1">
      <c r="A243" s="69"/>
      <c r="B243" s="69"/>
      <c r="C243" s="69"/>
      <c r="D243" s="70"/>
      <c r="E243" s="70"/>
      <c r="F243" s="69"/>
      <c r="G243" s="69"/>
      <c r="H243" s="69"/>
      <c r="I243" s="69"/>
      <c r="J243" s="69"/>
      <c r="K243" s="69"/>
      <c r="L243" s="69"/>
      <c r="M243" s="69"/>
      <c r="N243" s="69"/>
      <c r="O243" s="69"/>
      <c r="P243" s="69"/>
      <c r="Q243" s="69"/>
      <c r="R243" s="69"/>
      <c r="S243" s="69"/>
      <c r="T243" s="69"/>
      <c r="U243" s="69"/>
      <c r="V243" s="69"/>
      <c r="W243" s="69"/>
      <c r="X243" s="69"/>
      <c r="Y243" s="69"/>
      <c r="Z243" s="69"/>
      <c r="AA243" s="69"/>
      <c r="AB243" s="69"/>
      <c r="AC243" s="69"/>
      <c r="AD243" s="69"/>
      <c r="AE243" s="69"/>
      <c r="AF243" s="69"/>
      <c r="AG243" s="69"/>
      <c r="AH243" s="69"/>
      <c r="AI243" s="69"/>
      <c r="AJ243" s="69"/>
      <c r="AK243" s="69"/>
      <c r="AL243" s="69"/>
    </row>
    <row r="244" spans="1:38" ht="12" customHeight="1">
      <c r="A244" s="69"/>
      <c r="B244" s="69"/>
      <c r="C244" s="69"/>
      <c r="D244" s="70"/>
      <c r="E244" s="70"/>
      <c r="F244" s="69"/>
      <c r="G244" s="69"/>
      <c r="H244" s="69"/>
      <c r="I244" s="69"/>
      <c r="J244" s="69"/>
      <c r="K244" s="69"/>
      <c r="L244" s="69"/>
      <c r="M244" s="69"/>
      <c r="N244" s="69"/>
      <c r="O244" s="69"/>
      <c r="P244" s="69"/>
      <c r="Q244" s="69"/>
      <c r="R244" s="69"/>
      <c r="S244" s="69"/>
      <c r="T244" s="69"/>
      <c r="U244" s="69"/>
      <c r="V244" s="69"/>
      <c r="W244" s="69"/>
      <c r="X244" s="69"/>
      <c r="Y244" s="69"/>
      <c r="Z244" s="69"/>
      <c r="AA244" s="69"/>
      <c r="AB244" s="69"/>
      <c r="AC244" s="69"/>
      <c r="AD244" s="69"/>
      <c r="AE244" s="69"/>
      <c r="AF244" s="69"/>
      <c r="AG244" s="69"/>
      <c r="AH244" s="69"/>
      <c r="AI244" s="69"/>
      <c r="AJ244" s="69"/>
      <c r="AK244" s="69"/>
      <c r="AL244" s="69"/>
    </row>
    <row r="245" spans="1:38" ht="12" customHeight="1">
      <c r="A245" s="69"/>
      <c r="B245" s="69"/>
      <c r="C245" s="69"/>
      <c r="D245" s="70"/>
      <c r="E245" s="70"/>
      <c r="F245" s="69"/>
      <c r="G245" s="69"/>
      <c r="H245" s="69"/>
      <c r="I245" s="69"/>
      <c r="J245" s="69"/>
      <c r="K245" s="69"/>
      <c r="L245" s="69"/>
      <c r="M245" s="69"/>
      <c r="N245" s="69"/>
      <c r="O245" s="69"/>
      <c r="P245" s="69"/>
      <c r="Q245" s="69"/>
      <c r="R245" s="69"/>
      <c r="S245" s="69"/>
      <c r="T245" s="69"/>
      <c r="U245" s="69"/>
      <c r="V245" s="69"/>
      <c r="W245" s="69"/>
      <c r="X245" s="69"/>
      <c r="Y245" s="69"/>
      <c r="Z245" s="69"/>
      <c r="AA245" s="69"/>
      <c r="AB245" s="69"/>
      <c r="AC245" s="69"/>
      <c r="AD245" s="69"/>
      <c r="AE245" s="69"/>
      <c r="AF245" s="69"/>
      <c r="AG245" s="69"/>
      <c r="AH245" s="69"/>
      <c r="AI245" s="69"/>
      <c r="AJ245" s="69"/>
      <c r="AK245" s="69"/>
      <c r="AL245" s="69"/>
    </row>
    <row r="246" spans="1:38" ht="12" customHeight="1">
      <c r="A246" s="69"/>
      <c r="B246" s="69"/>
      <c r="C246" s="69"/>
      <c r="D246" s="70"/>
      <c r="E246" s="70"/>
      <c r="F246" s="69"/>
      <c r="G246" s="69"/>
      <c r="H246" s="69"/>
      <c r="I246" s="69"/>
      <c r="J246" s="69"/>
      <c r="K246" s="69"/>
      <c r="L246" s="69"/>
      <c r="M246" s="69"/>
      <c r="N246" s="69"/>
      <c r="O246" s="69"/>
      <c r="P246" s="69"/>
      <c r="Q246" s="69"/>
      <c r="R246" s="69"/>
      <c r="S246" s="69"/>
      <c r="T246" s="69"/>
      <c r="U246" s="69"/>
      <c r="V246" s="69"/>
      <c r="W246" s="69"/>
      <c r="X246" s="69"/>
      <c r="Y246" s="69"/>
      <c r="Z246" s="69"/>
      <c r="AA246" s="69"/>
      <c r="AB246" s="69"/>
      <c r="AC246" s="69"/>
      <c r="AD246" s="69"/>
      <c r="AE246" s="69"/>
      <c r="AF246" s="69"/>
      <c r="AG246" s="69"/>
      <c r="AH246" s="69"/>
      <c r="AI246" s="69"/>
      <c r="AJ246" s="69"/>
      <c r="AK246" s="69"/>
      <c r="AL246" s="69"/>
    </row>
    <row r="247" spans="1:38" ht="12" customHeight="1">
      <c r="A247" s="69"/>
      <c r="B247" s="69"/>
      <c r="C247" s="69"/>
      <c r="D247" s="70"/>
      <c r="E247" s="70"/>
      <c r="F247" s="69"/>
      <c r="G247" s="69"/>
      <c r="H247" s="69"/>
      <c r="I247" s="69"/>
      <c r="J247" s="69"/>
      <c r="K247" s="69"/>
      <c r="L247" s="69"/>
      <c r="M247" s="69"/>
      <c r="N247" s="69"/>
      <c r="O247" s="69"/>
      <c r="P247" s="69"/>
      <c r="Q247" s="69"/>
      <c r="R247" s="69"/>
      <c r="S247" s="69"/>
      <c r="T247" s="69"/>
      <c r="U247" s="69"/>
      <c r="V247" s="69"/>
      <c r="W247" s="69"/>
      <c r="X247" s="69"/>
      <c r="Y247" s="69"/>
      <c r="Z247" s="69"/>
      <c r="AA247" s="69"/>
      <c r="AB247" s="69"/>
      <c r="AC247" s="69"/>
      <c r="AD247" s="69"/>
      <c r="AE247" s="69"/>
      <c r="AF247" s="69"/>
      <c r="AG247" s="69"/>
      <c r="AH247" s="69"/>
      <c r="AI247" s="69"/>
      <c r="AJ247" s="69"/>
      <c r="AK247" s="69"/>
      <c r="AL247" s="69"/>
    </row>
    <row r="248" spans="1:38" ht="12" customHeight="1">
      <c r="A248" s="69"/>
      <c r="B248" s="69"/>
      <c r="C248" s="69"/>
      <c r="D248" s="70"/>
      <c r="E248" s="70"/>
      <c r="F248" s="69"/>
      <c r="G248" s="69"/>
      <c r="H248" s="69"/>
      <c r="I248" s="69"/>
      <c r="J248" s="69"/>
      <c r="K248" s="69"/>
      <c r="L248" s="69"/>
      <c r="M248" s="69"/>
      <c r="N248" s="69"/>
      <c r="O248" s="69"/>
      <c r="P248" s="69"/>
      <c r="Q248" s="69"/>
      <c r="R248" s="69"/>
      <c r="S248" s="69"/>
      <c r="T248" s="69"/>
      <c r="U248" s="69"/>
      <c r="V248" s="69"/>
      <c r="W248" s="69"/>
      <c r="X248" s="69"/>
      <c r="Y248" s="69"/>
      <c r="Z248" s="69"/>
      <c r="AA248" s="69"/>
      <c r="AB248" s="69"/>
      <c r="AC248" s="69"/>
      <c r="AD248" s="69"/>
      <c r="AE248" s="69"/>
      <c r="AF248" s="69"/>
      <c r="AG248" s="69"/>
      <c r="AH248" s="69"/>
      <c r="AI248" s="69"/>
      <c r="AJ248" s="69"/>
      <c r="AK248" s="69"/>
      <c r="AL248" s="69"/>
    </row>
    <row r="249" spans="1:38" ht="12" customHeight="1">
      <c r="A249" s="69"/>
      <c r="B249" s="69"/>
      <c r="C249" s="69"/>
      <c r="D249" s="70"/>
      <c r="E249" s="70"/>
      <c r="F249" s="69"/>
      <c r="G249" s="69"/>
      <c r="H249" s="69"/>
      <c r="I249" s="69"/>
      <c r="J249" s="69"/>
      <c r="K249" s="69"/>
      <c r="L249" s="69"/>
      <c r="M249" s="69"/>
      <c r="N249" s="69"/>
      <c r="O249" s="69"/>
      <c r="P249" s="69"/>
      <c r="Q249" s="69"/>
      <c r="R249" s="69"/>
      <c r="S249" s="69"/>
      <c r="T249" s="69"/>
      <c r="U249" s="69"/>
      <c r="V249" s="69"/>
      <c r="W249" s="69"/>
      <c r="X249" s="69"/>
      <c r="Y249" s="69"/>
      <c r="Z249" s="69"/>
      <c r="AA249" s="69"/>
      <c r="AB249" s="69"/>
      <c r="AC249" s="69"/>
      <c r="AD249" s="69"/>
      <c r="AE249" s="69"/>
      <c r="AF249" s="69"/>
      <c r="AG249" s="69"/>
      <c r="AH249" s="69"/>
      <c r="AI249" s="69"/>
      <c r="AJ249" s="69"/>
      <c r="AK249" s="69"/>
      <c r="AL249" s="69"/>
    </row>
    <row r="250" spans="1:38" ht="12" customHeight="1">
      <c r="A250" s="69"/>
      <c r="B250" s="69"/>
      <c r="C250" s="69"/>
      <c r="D250" s="70"/>
      <c r="E250" s="70"/>
      <c r="F250" s="69"/>
      <c r="G250" s="69"/>
      <c r="H250" s="69"/>
      <c r="I250" s="69"/>
      <c r="J250" s="69"/>
      <c r="K250" s="69"/>
      <c r="L250" s="69"/>
      <c r="M250" s="69"/>
      <c r="N250" s="69"/>
      <c r="O250" s="69"/>
      <c r="P250" s="69"/>
      <c r="Q250" s="69"/>
      <c r="R250" s="69"/>
      <c r="S250" s="69"/>
      <c r="T250" s="69"/>
      <c r="U250" s="69"/>
      <c r="V250" s="69"/>
      <c r="W250" s="69"/>
      <c r="X250" s="69"/>
      <c r="Y250" s="69"/>
      <c r="Z250" s="69"/>
      <c r="AA250" s="69"/>
      <c r="AB250" s="69"/>
      <c r="AC250" s="69"/>
      <c r="AD250" s="69"/>
      <c r="AE250" s="69"/>
      <c r="AF250" s="69"/>
      <c r="AG250" s="69"/>
      <c r="AH250" s="69"/>
      <c r="AI250" s="69"/>
      <c r="AJ250" s="69"/>
      <c r="AK250" s="69"/>
      <c r="AL250" s="69"/>
    </row>
    <row r="251" spans="1:38" ht="12" customHeight="1">
      <c r="A251" s="69"/>
      <c r="B251" s="69"/>
      <c r="C251" s="69"/>
      <c r="D251" s="70"/>
      <c r="E251" s="70"/>
      <c r="F251" s="69"/>
      <c r="G251" s="69"/>
      <c r="H251" s="69"/>
      <c r="I251" s="69"/>
      <c r="J251" s="69"/>
      <c r="K251" s="69"/>
      <c r="L251" s="69"/>
      <c r="M251" s="69"/>
      <c r="N251" s="69"/>
      <c r="O251" s="69"/>
      <c r="P251" s="69"/>
      <c r="Q251" s="69"/>
      <c r="R251" s="69"/>
      <c r="S251" s="69"/>
      <c r="T251" s="69"/>
      <c r="U251" s="69"/>
      <c r="V251" s="69"/>
      <c r="W251" s="69"/>
      <c r="X251" s="69"/>
      <c r="Y251" s="69"/>
      <c r="Z251" s="69"/>
      <c r="AA251" s="69"/>
      <c r="AB251" s="69"/>
      <c r="AC251" s="69"/>
      <c r="AD251" s="69"/>
      <c r="AE251" s="69"/>
      <c r="AF251" s="69"/>
      <c r="AG251" s="69"/>
      <c r="AH251" s="69"/>
      <c r="AI251" s="69"/>
      <c r="AJ251" s="69"/>
      <c r="AK251" s="69"/>
      <c r="AL251" s="69"/>
    </row>
    <row r="252" spans="1:38" ht="12" customHeight="1">
      <c r="A252" s="69"/>
      <c r="B252" s="69"/>
      <c r="C252" s="69"/>
      <c r="D252" s="70"/>
      <c r="E252" s="70"/>
      <c r="F252" s="69"/>
      <c r="G252" s="69"/>
      <c r="H252" s="69"/>
      <c r="I252" s="69"/>
      <c r="J252" s="69"/>
      <c r="K252" s="69"/>
      <c r="L252" s="69"/>
      <c r="M252" s="69"/>
      <c r="N252" s="69"/>
      <c r="O252" s="69"/>
      <c r="P252" s="69"/>
      <c r="Q252" s="69"/>
      <c r="R252" s="69"/>
      <c r="S252" s="69"/>
      <c r="T252" s="69"/>
      <c r="U252" s="69"/>
      <c r="V252" s="69"/>
      <c r="W252" s="69"/>
      <c r="X252" s="69"/>
      <c r="Y252" s="69"/>
      <c r="Z252" s="69"/>
      <c r="AA252" s="69"/>
      <c r="AB252" s="69"/>
      <c r="AC252" s="69"/>
      <c r="AD252" s="69"/>
      <c r="AE252" s="69"/>
      <c r="AF252" s="69"/>
      <c r="AG252" s="69"/>
      <c r="AH252" s="69"/>
      <c r="AI252" s="69"/>
      <c r="AJ252" s="69"/>
      <c r="AK252" s="69"/>
      <c r="AL252" s="69"/>
    </row>
    <row r="253" spans="1:38" ht="12" customHeight="1">
      <c r="A253" s="69"/>
      <c r="B253" s="69"/>
      <c r="C253" s="69"/>
      <c r="D253" s="70"/>
      <c r="E253" s="70"/>
      <c r="F253" s="69"/>
      <c r="G253" s="69"/>
      <c r="H253" s="69"/>
      <c r="I253" s="69"/>
      <c r="J253" s="69"/>
      <c r="K253" s="69"/>
      <c r="L253" s="69"/>
      <c r="M253" s="69"/>
      <c r="N253" s="69"/>
      <c r="O253" s="69"/>
      <c r="P253" s="69"/>
      <c r="Q253" s="69"/>
      <c r="R253" s="69"/>
      <c r="S253" s="69"/>
      <c r="T253" s="69"/>
      <c r="U253" s="69"/>
      <c r="V253" s="69"/>
      <c r="W253" s="69"/>
      <c r="X253" s="69"/>
      <c r="Y253" s="69"/>
      <c r="Z253" s="69"/>
      <c r="AA253" s="69"/>
      <c r="AB253" s="69"/>
      <c r="AC253" s="69"/>
      <c r="AD253" s="69"/>
      <c r="AE253" s="69"/>
      <c r="AF253" s="69"/>
      <c r="AG253" s="69"/>
      <c r="AH253" s="69"/>
      <c r="AI253" s="69"/>
      <c r="AJ253" s="69"/>
      <c r="AK253" s="69"/>
      <c r="AL253" s="69"/>
    </row>
    <row r="254" spans="1:38" ht="12" customHeight="1">
      <c r="A254" s="69"/>
      <c r="B254" s="69"/>
      <c r="C254" s="69"/>
      <c r="D254" s="70"/>
      <c r="E254" s="70"/>
      <c r="F254" s="69"/>
      <c r="G254" s="69"/>
      <c r="H254" s="69"/>
      <c r="I254" s="69"/>
      <c r="J254" s="69"/>
      <c r="K254" s="69"/>
      <c r="L254" s="69"/>
      <c r="M254" s="69"/>
      <c r="N254" s="69"/>
      <c r="O254" s="69"/>
      <c r="P254" s="69"/>
      <c r="Q254" s="69"/>
      <c r="R254" s="69"/>
      <c r="S254" s="69"/>
      <c r="T254" s="69"/>
      <c r="U254" s="69"/>
      <c r="V254" s="69"/>
      <c r="W254" s="69"/>
      <c r="X254" s="69"/>
      <c r="Y254" s="69"/>
      <c r="Z254" s="69"/>
      <c r="AA254" s="69"/>
      <c r="AB254" s="69"/>
      <c r="AC254" s="69"/>
      <c r="AD254" s="69"/>
      <c r="AE254" s="69"/>
      <c r="AF254" s="69"/>
      <c r="AG254" s="69"/>
      <c r="AH254" s="69"/>
      <c r="AI254" s="69"/>
      <c r="AJ254" s="69"/>
      <c r="AK254" s="69"/>
      <c r="AL254" s="69"/>
    </row>
    <row r="255" spans="1:38" ht="12" customHeight="1">
      <c r="A255" s="69"/>
      <c r="B255" s="69"/>
      <c r="C255" s="69"/>
      <c r="D255" s="70"/>
      <c r="E255" s="70"/>
      <c r="F255" s="69"/>
      <c r="G255" s="69"/>
      <c r="H255" s="69"/>
      <c r="I255" s="69"/>
      <c r="J255" s="69"/>
      <c r="K255" s="69"/>
      <c r="L255" s="69"/>
      <c r="M255" s="69"/>
      <c r="N255" s="69"/>
      <c r="O255" s="69"/>
      <c r="P255" s="69"/>
      <c r="Q255" s="69"/>
      <c r="R255" s="69"/>
      <c r="S255" s="69"/>
      <c r="T255" s="69"/>
      <c r="U255" s="69"/>
      <c r="V255" s="69"/>
      <c r="W255" s="69"/>
      <c r="X255" s="69"/>
      <c r="Y255" s="69"/>
      <c r="Z255" s="69"/>
      <c r="AA255" s="69"/>
      <c r="AB255" s="69"/>
      <c r="AC255" s="69"/>
      <c r="AD255" s="69"/>
      <c r="AE255" s="69"/>
      <c r="AF255" s="69"/>
      <c r="AG255" s="69"/>
      <c r="AH255" s="69"/>
      <c r="AI255" s="69"/>
      <c r="AJ255" s="69"/>
      <c r="AK255" s="69"/>
      <c r="AL255" s="69"/>
    </row>
    <row r="256" spans="1:38" ht="12" customHeight="1">
      <c r="A256" s="69"/>
      <c r="B256" s="69"/>
      <c r="C256" s="69"/>
      <c r="D256" s="70"/>
      <c r="E256" s="70"/>
      <c r="F256" s="69"/>
      <c r="G256" s="69"/>
      <c r="H256" s="69"/>
      <c r="I256" s="69"/>
      <c r="J256" s="69"/>
      <c r="K256" s="69"/>
      <c r="L256" s="69"/>
      <c r="M256" s="69"/>
      <c r="N256" s="69"/>
      <c r="O256" s="69"/>
      <c r="P256" s="69"/>
      <c r="Q256" s="69"/>
      <c r="R256" s="69"/>
      <c r="S256" s="69"/>
      <c r="T256" s="69"/>
      <c r="U256" s="69"/>
      <c r="V256" s="69"/>
      <c r="W256" s="69"/>
      <c r="X256" s="69"/>
      <c r="Y256" s="69"/>
      <c r="Z256" s="69"/>
      <c r="AA256" s="69"/>
      <c r="AB256" s="69"/>
      <c r="AC256" s="69"/>
      <c r="AD256" s="69"/>
      <c r="AE256" s="69"/>
      <c r="AF256" s="69"/>
      <c r="AG256" s="69"/>
      <c r="AH256" s="69"/>
      <c r="AI256" s="69"/>
      <c r="AJ256" s="69"/>
      <c r="AK256" s="69"/>
      <c r="AL256" s="69"/>
    </row>
    <row r="257" spans="1:38" ht="12" customHeight="1">
      <c r="A257" s="69"/>
      <c r="B257" s="69"/>
      <c r="C257" s="69"/>
      <c r="D257" s="70"/>
      <c r="E257" s="70"/>
      <c r="F257" s="69"/>
      <c r="G257" s="69"/>
      <c r="H257" s="69"/>
      <c r="I257" s="69"/>
      <c r="J257" s="69"/>
      <c r="K257" s="69"/>
      <c r="L257" s="69"/>
      <c r="M257" s="69"/>
      <c r="N257" s="69"/>
      <c r="O257" s="69"/>
      <c r="P257" s="69"/>
      <c r="Q257" s="69"/>
      <c r="R257" s="69"/>
      <c r="S257" s="69"/>
      <c r="T257" s="69"/>
      <c r="U257" s="69"/>
      <c r="V257" s="69"/>
      <c r="W257" s="69"/>
      <c r="X257" s="69"/>
      <c r="Y257" s="69"/>
      <c r="Z257" s="69"/>
      <c r="AA257" s="69"/>
      <c r="AB257" s="69"/>
      <c r="AC257" s="69"/>
      <c r="AD257" s="69"/>
      <c r="AE257" s="69"/>
      <c r="AF257" s="69"/>
      <c r="AG257" s="69"/>
      <c r="AH257" s="69"/>
      <c r="AI257" s="69"/>
      <c r="AJ257" s="69"/>
      <c r="AK257" s="69"/>
      <c r="AL257" s="69"/>
    </row>
    <row r="258" spans="1:38" ht="12" customHeight="1">
      <c r="A258" s="69"/>
      <c r="B258" s="69"/>
      <c r="C258" s="69"/>
      <c r="D258" s="70"/>
      <c r="E258" s="70"/>
      <c r="F258" s="69"/>
      <c r="G258" s="69"/>
      <c r="H258" s="69"/>
      <c r="I258" s="69"/>
      <c r="J258" s="69"/>
      <c r="K258" s="69"/>
      <c r="L258" s="69"/>
      <c r="M258" s="69"/>
      <c r="N258" s="69"/>
      <c r="O258" s="69"/>
      <c r="P258" s="69"/>
      <c r="Q258" s="69"/>
      <c r="R258" s="69"/>
      <c r="S258" s="69"/>
      <c r="T258" s="69"/>
      <c r="U258" s="69"/>
      <c r="V258" s="69"/>
      <c r="W258" s="69"/>
      <c r="X258" s="69"/>
      <c r="Y258" s="69"/>
      <c r="Z258" s="69"/>
      <c r="AA258" s="69"/>
      <c r="AB258" s="69"/>
      <c r="AC258" s="69"/>
      <c r="AD258" s="69"/>
      <c r="AE258" s="69"/>
      <c r="AF258" s="69"/>
      <c r="AG258" s="69"/>
      <c r="AH258" s="69"/>
      <c r="AI258" s="69"/>
      <c r="AJ258" s="69"/>
      <c r="AK258" s="69"/>
      <c r="AL258" s="69"/>
    </row>
    <row r="259" spans="1:38" ht="12" customHeight="1">
      <c r="A259" s="69"/>
      <c r="B259" s="69"/>
      <c r="C259" s="69"/>
      <c r="D259" s="70"/>
      <c r="E259" s="70"/>
      <c r="F259" s="69"/>
      <c r="G259" s="69"/>
      <c r="H259" s="69"/>
      <c r="I259" s="69"/>
      <c r="J259" s="69"/>
      <c r="K259" s="69"/>
      <c r="L259" s="69"/>
      <c r="M259" s="69"/>
      <c r="N259" s="69"/>
      <c r="O259" s="69"/>
      <c r="P259" s="69"/>
      <c r="Q259" s="69"/>
      <c r="R259" s="69"/>
      <c r="S259" s="69"/>
      <c r="T259" s="69"/>
      <c r="U259" s="69"/>
      <c r="V259" s="69"/>
      <c r="W259" s="69"/>
      <c r="X259" s="69"/>
      <c r="Y259" s="69"/>
      <c r="Z259" s="69"/>
      <c r="AA259" s="69"/>
      <c r="AB259" s="69"/>
      <c r="AC259" s="69"/>
      <c r="AD259" s="69"/>
      <c r="AE259" s="69"/>
      <c r="AF259" s="69"/>
      <c r="AG259" s="69"/>
      <c r="AH259" s="69"/>
      <c r="AI259" s="69"/>
      <c r="AJ259" s="69"/>
      <c r="AK259" s="69"/>
      <c r="AL259" s="69"/>
    </row>
    <row r="260" spans="1:38" ht="12" customHeight="1">
      <c r="A260" s="69"/>
      <c r="B260" s="69"/>
      <c r="C260" s="69"/>
      <c r="D260" s="70"/>
      <c r="E260" s="70"/>
      <c r="F260" s="69"/>
      <c r="G260" s="69"/>
      <c r="H260" s="69"/>
      <c r="I260" s="69"/>
      <c r="J260" s="69"/>
      <c r="K260" s="69"/>
      <c r="L260" s="69"/>
      <c r="M260" s="69"/>
      <c r="N260" s="69"/>
      <c r="O260" s="69"/>
      <c r="P260" s="69"/>
      <c r="Q260" s="69"/>
      <c r="R260" s="69"/>
      <c r="S260" s="69"/>
      <c r="T260" s="69"/>
      <c r="U260" s="69"/>
      <c r="V260" s="69"/>
      <c r="W260" s="69"/>
      <c r="X260" s="69"/>
      <c r="Y260" s="69"/>
      <c r="Z260" s="69"/>
      <c r="AA260" s="69"/>
      <c r="AB260" s="69"/>
      <c r="AC260" s="69"/>
      <c r="AD260" s="69"/>
      <c r="AE260" s="69"/>
      <c r="AF260" s="69"/>
      <c r="AG260" s="69"/>
      <c r="AH260" s="69"/>
      <c r="AI260" s="69"/>
      <c r="AJ260" s="69"/>
      <c r="AK260" s="69"/>
      <c r="AL260" s="69"/>
    </row>
    <row r="261" spans="1:38" ht="12" customHeight="1">
      <c r="A261" s="69"/>
      <c r="B261" s="69"/>
      <c r="C261" s="69"/>
      <c r="D261" s="70"/>
      <c r="E261" s="70"/>
      <c r="F261" s="69"/>
      <c r="G261" s="69"/>
      <c r="H261" s="69"/>
      <c r="I261" s="69"/>
      <c r="J261" s="69"/>
      <c r="K261" s="69"/>
      <c r="L261" s="69"/>
      <c r="M261" s="69"/>
      <c r="N261" s="69"/>
      <c r="O261" s="69"/>
      <c r="P261" s="69"/>
      <c r="Q261" s="69"/>
      <c r="R261" s="69"/>
      <c r="S261" s="69"/>
      <c r="T261" s="69"/>
      <c r="U261" s="69"/>
      <c r="V261" s="69"/>
      <c r="W261" s="69"/>
      <c r="X261" s="69"/>
      <c r="Y261" s="69"/>
      <c r="Z261" s="69"/>
      <c r="AA261" s="69"/>
      <c r="AB261" s="69"/>
      <c r="AC261" s="69"/>
      <c r="AD261" s="69"/>
      <c r="AE261" s="69"/>
      <c r="AF261" s="69"/>
      <c r="AG261" s="69"/>
      <c r="AH261" s="69"/>
      <c r="AI261" s="69"/>
      <c r="AJ261" s="69"/>
      <c r="AK261" s="69"/>
      <c r="AL261" s="69"/>
    </row>
    <row r="262" spans="1:38" ht="12" customHeight="1">
      <c r="A262" s="69"/>
      <c r="B262" s="69"/>
      <c r="C262" s="69"/>
      <c r="D262" s="70"/>
      <c r="E262" s="70"/>
      <c r="F262" s="69"/>
      <c r="G262" s="69"/>
      <c r="H262" s="69"/>
      <c r="I262" s="69"/>
      <c r="J262" s="69"/>
      <c r="K262" s="69"/>
      <c r="L262" s="69"/>
      <c r="M262" s="69"/>
      <c r="N262" s="69"/>
      <c r="O262" s="69"/>
      <c r="P262" s="69"/>
      <c r="Q262" s="69"/>
      <c r="R262" s="69"/>
      <c r="S262" s="69"/>
      <c r="T262" s="69"/>
      <c r="U262" s="69"/>
      <c r="V262" s="69"/>
      <c r="W262" s="69"/>
      <c r="X262" s="69"/>
      <c r="Y262" s="69"/>
      <c r="Z262" s="69"/>
      <c r="AA262" s="69"/>
      <c r="AB262" s="69"/>
      <c r="AC262" s="69"/>
      <c r="AD262" s="69"/>
      <c r="AE262" s="69"/>
      <c r="AF262" s="69"/>
      <c r="AG262" s="69"/>
      <c r="AH262" s="69"/>
      <c r="AI262" s="69"/>
      <c r="AJ262" s="69"/>
      <c r="AK262" s="69"/>
      <c r="AL262" s="69"/>
    </row>
    <row r="263" spans="1:38" ht="12" customHeight="1">
      <c r="A263" s="69"/>
      <c r="B263" s="69"/>
      <c r="C263" s="69"/>
      <c r="D263" s="70"/>
      <c r="E263" s="70"/>
      <c r="F263" s="69"/>
      <c r="G263" s="69"/>
      <c r="H263" s="69"/>
      <c r="I263" s="69"/>
      <c r="J263" s="69"/>
      <c r="K263" s="69"/>
      <c r="L263" s="69"/>
      <c r="M263" s="69"/>
      <c r="N263" s="69"/>
      <c r="O263" s="69"/>
      <c r="P263" s="69"/>
      <c r="Q263" s="69"/>
      <c r="R263" s="69"/>
      <c r="S263" s="69"/>
      <c r="T263" s="69"/>
      <c r="U263" s="69"/>
      <c r="V263" s="69"/>
      <c r="W263" s="69"/>
      <c r="X263" s="69"/>
      <c r="Y263" s="69"/>
      <c r="Z263" s="69"/>
      <c r="AA263" s="69"/>
      <c r="AB263" s="69"/>
      <c r="AC263" s="69"/>
      <c r="AD263" s="69"/>
      <c r="AE263" s="69"/>
      <c r="AF263" s="69"/>
      <c r="AG263" s="69"/>
      <c r="AH263" s="69"/>
      <c r="AI263" s="69"/>
      <c r="AJ263" s="69"/>
      <c r="AK263" s="69"/>
      <c r="AL263" s="69"/>
    </row>
    <row r="264" spans="1:38" ht="12" customHeight="1">
      <c r="A264" s="69"/>
      <c r="B264" s="69"/>
      <c r="C264" s="69"/>
      <c r="D264" s="70"/>
      <c r="E264" s="70"/>
      <c r="F264" s="69"/>
      <c r="G264" s="69"/>
      <c r="H264" s="69"/>
      <c r="I264" s="69"/>
      <c r="J264" s="69"/>
      <c r="K264" s="69"/>
      <c r="L264" s="69"/>
      <c r="M264" s="69"/>
      <c r="N264" s="69"/>
      <c r="O264" s="69"/>
      <c r="P264" s="69"/>
      <c r="Q264" s="69"/>
      <c r="R264" s="69"/>
      <c r="S264" s="69"/>
      <c r="T264" s="69"/>
      <c r="U264" s="69"/>
      <c r="V264" s="69"/>
      <c r="W264" s="69"/>
      <c r="X264" s="69"/>
      <c r="Y264" s="69"/>
      <c r="Z264" s="69"/>
      <c r="AA264" s="69"/>
      <c r="AB264" s="69"/>
      <c r="AC264" s="69"/>
      <c r="AD264" s="69"/>
      <c r="AE264" s="69"/>
      <c r="AF264" s="69"/>
      <c r="AG264" s="69"/>
      <c r="AH264" s="69"/>
      <c r="AI264" s="69"/>
      <c r="AJ264" s="69"/>
      <c r="AK264" s="69"/>
      <c r="AL264" s="69"/>
    </row>
    <row r="265" spans="1:38" ht="12" customHeight="1">
      <c r="A265" s="69"/>
      <c r="B265" s="69"/>
      <c r="C265" s="69"/>
      <c r="D265" s="70"/>
      <c r="E265" s="70"/>
      <c r="F265" s="69"/>
      <c r="G265" s="69"/>
      <c r="H265" s="69"/>
      <c r="I265" s="69"/>
      <c r="J265" s="69"/>
      <c r="K265" s="69"/>
      <c r="L265" s="69"/>
      <c r="M265" s="69"/>
      <c r="N265" s="69"/>
      <c r="O265" s="69"/>
      <c r="P265" s="69"/>
      <c r="Q265" s="69"/>
      <c r="R265" s="69"/>
      <c r="S265" s="69"/>
      <c r="T265" s="69"/>
      <c r="U265" s="69"/>
      <c r="V265" s="69"/>
      <c r="W265" s="69"/>
      <c r="X265" s="69"/>
      <c r="Y265" s="69"/>
      <c r="Z265" s="69"/>
      <c r="AA265" s="69"/>
      <c r="AB265" s="69"/>
      <c r="AC265" s="69"/>
      <c r="AD265" s="69"/>
      <c r="AE265" s="69"/>
      <c r="AF265" s="69"/>
      <c r="AG265" s="69"/>
      <c r="AH265" s="69"/>
      <c r="AI265" s="69"/>
      <c r="AJ265" s="69"/>
      <c r="AK265" s="69"/>
      <c r="AL265" s="69"/>
    </row>
    <row r="266" spans="1:38" ht="12" customHeight="1">
      <c r="A266" s="69"/>
      <c r="B266" s="69"/>
      <c r="C266" s="69"/>
      <c r="D266" s="70"/>
      <c r="E266" s="70"/>
      <c r="F266" s="69"/>
      <c r="G266" s="69"/>
      <c r="H266" s="69"/>
      <c r="I266" s="69"/>
      <c r="J266" s="69"/>
      <c r="K266" s="69"/>
      <c r="L266" s="69"/>
      <c r="M266" s="69"/>
      <c r="N266" s="69"/>
      <c r="O266" s="69"/>
      <c r="P266" s="69"/>
      <c r="Q266" s="69"/>
      <c r="R266" s="69"/>
      <c r="S266" s="69"/>
      <c r="T266" s="69"/>
      <c r="U266" s="69"/>
      <c r="V266" s="69"/>
      <c r="W266" s="69"/>
      <c r="X266" s="69"/>
      <c r="Y266" s="69"/>
      <c r="Z266" s="69"/>
      <c r="AA266" s="69"/>
      <c r="AB266" s="69"/>
      <c r="AC266" s="69"/>
      <c r="AD266" s="69"/>
      <c r="AE266" s="69"/>
      <c r="AF266" s="69"/>
      <c r="AG266" s="69"/>
      <c r="AH266" s="69"/>
      <c r="AI266" s="69"/>
      <c r="AJ266" s="69"/>
      <c r="AK266" s="69"/>
      <c r="AL266" s="69"/>
    </row>
    <row r="267" spans="1:38" ht="12" customHeight="1">
      <c r="A267" s="69"/>
      <c r="B267" s="69"/>
      <c r="C267" s="69"/>
      <c r="D267" s="70"/>
      <c r="E267" s="70"/>
      <c r="F267" s="69"/>
      <c r="G267" s="69"/>
      <c r="H267" s="69"/>
      <c r="I267" s="69"/>
      <c r="J267" s="69"/>
      <c r="K267" s="69"/>
      <c r="L267" s="69"/>
      <c r="M267" s="69"/>
      <c r="N267" s="69"/>
      <c r="O267" s="69"/>
      <c r="P267" s="69"/>
      <c r="Q267" s="69"/>
      <c r="R267" s="69"/>
      <c r="S267" s="69"/>
      <c r="T267" s="69"/>
      <c r="U267" s="69"/>
      <c r="V267" s="69"/>
      <c r="W267" s="69"/>
      <c r="X267" s="69"/>
      <c r="Y267" s="69"/>
      <c r="Z267" s="69"/>
      <c r="AA267" s="69"/>
      <c r="AB267" s="69"/>
      <c r="AC267" s="69"/>
      <c r="AD267" s="69"/>
      <c r="AE267" s="69"/>
      <c r="AF267" s="69"/>
      <c r="AG267" s="69"/>
      <c r="AH267" s="69"/>
      <c r="AI267" s="69"/>
      <c r="AJ267" s="69"/>
      <c r="AK267" s="69"/>
      <c r="AL267" s="69"/>
    </row>
    <row r="268" spans="1:38" ht="12" customHeight="1">
      <c r="A268" s="69"/>
      <c r="B268" s="69"/>
      <c r="C268" s="69"/>
      <c r="D268" s="70"/>
      <c r="E268" s="70"/>
      <c r="F268" s="69"/>
      <c r="G268" s="69"/>
      <c r="H268" s="69"/>
      <c r="I268" s="69"/>
      <c r="J268" s="69"/>
      <c r="K268" s="69"/>
      <c r="L268" s="69"/>
      <c r="M268" s="69"/>
      <c r="N268" s="69"/>
      <c r="O268" s="69"/>
      <c r="P268" s="69"/>
      <c r="Q268" s="69"/>
      <c r="R268" s="69"/>
      <c r="S268" s="69"/>
      <c r="T268" s="69"/>
      <c r="U268" s="69"/>
      <c r="V268" s="69"/>
      <c r="W268" s="69"/>
      <c r="X268" s="69"/>
      <c r="Y268" s="69"/>
      <c r="Z268" s="69"/>
      <c r="AA268" s="69"/>
      <c r="AB268" s="69"/>
      <c r="AC268" s="69"/>
      <c r="AD268" s="69"/>
      <c r="AE268" s="69"/>
      <c r="AF268" s="69"/>
      <c r="AG268" s="69"/>
      <c r="AH268" s="69"/>
      <c r="AI268" s="69"/>
      <c r="AJ268" s="69"/>
      <c r="AK268" s="69"/>
      <c r="AL268" s="69"/>
    </row>
    <row r="269" spans="1:38" ht="12" customHeight="1">
      <c r="A269" s="69"/>
      <c r="B269" s="69"/>
      <c r="C269" s="69"/>
      <c r="D269" s="70"/>
      <c r="E269" s="70"/>
      <c r="F269" s="69"/>
      <c r="G269" s="69"/>
      <c r="H269" s="69"/>
      <c r="I269" s="69"/>
      <c r="J269" s="69"/>
      <c r="K269" s="69"/>
      <c r="L269" s="69"/>
      <c r="M269" s="69"/>
      <c r="N269" s="69"/>
      <c r="O269" s="69"/>
      <c r="P269" s="69"/>
      <c r="Q269" s="69"/>
      <c r="R269" s="69"/>
      <c r="S269" s="69"/>
      <c r="T269" s="69"/>
      <c r="U269" s="69"/>
      <c r="V269" s="69"/>
      <c r="W269" s="69"/>
      <c r="X269" s="69"/>
      <c r="Y269" s="69"/>
      <c r="Z269" s="69"/>
      <c r="AA269" s="69"/>
      <c r="AB269" s="69"/>
      <c r="AC269" s="69"/>
      <c r="AD269" s="69"/>
      <c r="AE269" s="69"/>
      <c r="AF269" s="69"/>
      <c r="AG269" s="69"/>
      <c r="AH269" s="69"/>
      <c r="AI269" s="69"/>
      <c r="AJ269" s="69"/>
      <c r="AK269" s="69"/>
      <c r="AL269" s="69"/>
    </row>
    <row r="270" spans="1:38" ht="12" customHeight="1">
      <c r="A270" s="69"/>
      <c r="B270" s="69"/>
      <c r="C270" s="69"/>
      <c r="D270" s="70"/>
      <c r="E270" s="70"/>
      <c r="F270" s="69"/>
      <c r="G270" s="69"/>
      <c r="H270" s="69"/>
      <c r="I270" s="69"/>
      <c r="J270" s="69"/>
      <c r="K270" s="69"/>
      <c r="L270" s="69"/>
      <c r="M270" s="69"/>
      <c r="N270" s="69"/>
      <c r="O270" s="69"/>
      <c r="P270" s="69"/>
      <c r="Q270" s="69"/>
      <c r="R270" s="69"/>
      <c r="S270" s="69"/>
      <c r="T270" s="69"/>
      <c r="U270" s="69"/>
      <c r="V270" s="69"/>
      <c r="W270" s="69"/>
      <c r="X270" s="69"/>
      <c r="Y270" s="69"/>
      <c r="Z270" s="69"/>
      <c r="AA270" s="69"/>
      <c r="AB270" s="69"/>
      <c r="AC270" s="69"/>
      <c r="AD270" s="69"/>
      <c r="AE270" s="69"/>
      <c r="AF270" s="69"/>
      <c r="AG270" s="69"/>
      <c r="AH270" s="69"/>
      <c r="AI270" s="69"/>
      <c r="AJ270" s="69"/>
      <c r="AK270" s="69"/>
      <c r="AL270" s="69"/>
    </row>
    <row r="271" spans="1:38" ht="12" customHeight="1">
      <c r="A271" s="69"/>
      <c r="B271" s="69"/>
      <c r="C271" s="69"/>
      <c r="D271" s="70"/>
      <c r="E271" s="70"/>
      <c r="F271" s="69"/>
      <c r="G271" s="69"/>
      <c r="H271" s="69"/>
      <c r="I271" s="69"/>
      <c r="J271" s="69"/>
      <c r="K271" s="69"/>
      <c r="L271" s="69"/>
      <c r="M271" s="69"/>
      <c r="N271" s="69"/>
      <c r="O271" s="69"/>
      <c r="P271" s="69"/>
      <c r="Q271" s="69"/>
      <c r="R271" s="69"/>
      <c r="S271" s="69"/>
      <c r="T271" s="69"/>
      <c r="U271" s="69"/>
      <c r="V271" s="69"/>
      <c r="W271" s="69"/>
      <c r="X271" s="69"/>
      <c r="Y271" s="69"/>
      <c r="Z271" s="69"/>
      <c r="AA271" s="69"/>
      <c r="AB271" s="69"/>
      <c r="AC271" s="69"/>
      <c r="AD271" s="69"/>
      <c r="AE271" s="69"/>
      <c r="AF271" s="69"/>
      <c r="AG271" s="69"/>
      <c r="AH271" s="69"/>
      <c r="AI271" s="69"/>
      <c r="AJ271" s="69"/>
      <c r="AK271" s="69"/>
      <c r="AL271" s="69"/>
    </row>
    <row r="272" spans="1:38" ht="12" customHeight="1">
      <c r="A272" s="69"/>
      <c r="B272" s="69"/>
      <c r="C272" s="69"/>
      <c r="D272" s="70"/>
      <c r="E272" s="70"/>
      <c r="F272" s="69"/>
      <c r="G272" s="69"/>
      <c r="H272" s="69"/>
      <c r="I272" s="69"/>
      <c r="J272" s="69"/>
      <c r="K272" s="69"/>
      <c r="L272" s="69"/>
      <c r="M272" s="69"/>
      <c r="N272" s="69"/>
      <c r="O272" s="69"/>
      <c r="P272" s="69"/>
      <c r="Q272" s="69"/>
      <c r="R272" s="69"/>
      <c r="S272" s="69"/>
      <c r="T272" s="69"/>
      <c r="U272" s="69"/>
      <c r="V272" s="69"/>
      <c r="W272" s="69"/>
      <c r="X272" s="69"/>
      <c r="Y272" s="69"/>
      <c r="Z272" s="69"/>
      <c r="AA272" s="69"/>
      <c r="AB272" s="69"/>
      <c r="AC272" s="69"/>
      <c r="AD272" s="69"/>
      <c r="AE272" s="69"/>
      <c r="AF272" s="69"/>
      <c r="AG272" s="69"/>
      <c r="AH272" s="69"/>
      <c r="AI272" s="69"/>
      <c r="AJ272" s="69"/>
      <c r="AK272" s="69"/>
      <c r="AL272" s="69"/>
    </row>
    <row r="273" spans="1:38" ht="12" customHeight="1">
      <c r="A273" s="69"/>
      <c r="B273" s="69"/>
      <c r="C273" s="69"/>
      <c r="D273" s="70"/>
      <c r="E273" s="70"/>
      <c r="F273" s="69"/>
      <c r="G273" s="69"/>
      <c r="H273" s="69"/>
      <c r="I273" s="69"/>
      <c r="J273" s="69"/>
      <c r="K273" s="69"/>
      <c r="L273" s="69"/>
      <c r="M273" s="69"/>
      <c r="N273" s="69"/>
      <c r="O273" s="69"/>
      <c r="P273" s="69"/>
      <c r="Q273" s="69"/>
      <c r="R273" s="69"/>
      <c r="S273" s="69"/>
      <c r="T273" s="69"/>
      <c r="U273" s="69"/>
      <c r="V273" s="69"/>
      <c r="W273" s="69"/>
      <c r="X273" s="69"/>
      <c r="Y273" s="69"/>
      <c r="Z273" s="69"/>
      <c r="AA273" s="69"/>
      <c r="AB273" s="69"/>
      <c r="AC273" s="69"/>
      <c r="AD273" s="69"/>
      <c r="AE273" s="69"/>
      <c r="AF273" s="69"/>
      <c r="AG273" s="69"/>
      <c r="AH273" s="69"/>
      <c r="AI273" s="69"/>
      <c r="AJ273" s="69"/>
      <c r="AK273" s="69"/>
      <c r="AL273" s="69"/>
    </row>
    <row r="274" spans="1:38" ht="12" customHeight="1">
      <c r="A274" s="69"/>
      <c r="B274" s="69"/>
      <c r="C274" s="69"/>
      <c r="D274" s="70"/>
      <c r="E274" s="70"/>
      <c r="F274" s="69"/>
      <c r="G274" s="69"/>
      <c r="H274" s="69"/>
      <c r="I274" s="69"/>
      <c r="J274" s="69"/>
      <c r="K274" s="69"/>
      <c r="L274" s="69"/>
      <c r="M274" s="69"/>
      <c r="N274" s="69"/>
      <c r="O274" s="69"/>
      <c r="P274" s="69"/>
      <c r="Q274" s="69"/>
      <c r="R274" s="69"/>
      <c r="S274" s="69"/>
      <c r="T274" s="69"/>
      <c r="U274" s="69"/>
      <c r="V274" s="69"/>
      <c r="W274" s="69"/>
      <c r="X274" s="69"/>
      <c r="Y274" s="69"/>
      <c r="Z274" s="69"/>
      <c r="AA274" s="69"/>
      <c r="AB274" s="69"/>
      <c r="AC274" s="69"/>
      <c r="AD274" s="69"/>
      <c r="AE274" s="69"/>
      <c r="AF274" s="69"/>
      <c r="AG274" s="69"/>
      <c r="AH274" s="69"/>
      <c r="AI274" s="69"/>
      <c r="AJ274" s="69"/>
      <c r="AK274" s="69"/>
      <c r="AL274" s="69"/>
    </row>
    <row r="275" spans="1:38" ht="12" customHeight="1">
      <c r="A275" s="69"/>
      <c r="B275" s="69"/>
      <c r="C275" s="69"/>
      <c r="D275" s="70"/>
      <c r="E275" s="70"/>
      <c r="F275" s="69"/>
      <c r="G275" s="69"/>
      <c r="H275" s="69"/>
      <c r="I275" s="69"/>
      <c r="J275" s="69"/>
      <c r="K275" s="69"/>
      <c r="L275" s="69"/>
      <c r="M275" s="69"/>
      <c r="N275" s="69"/>
      <c r="O275" s="69"/>
      <c r="P275" s="69"/>
      <c r="Q275" s="69"/>
      <c r="R275" s="69"/>
      <c r="S275" s="69"/>
      <c r="T275" s="69"/>
      <c r="U275" s="69"/>
      <c r="V275" s="69"/>
      <c r="W275" s="69"/>
      <c r="X275" s="69"/>
      <c r="Y275" s="69"/>
      <c r="Z275" s="69"/>
      <c r="AA275" s="69"/>
      <c r="AB275" s="69"/>
      <c r="AC275" s="69"/>
      <c r="AD275" s="69"/>
      <c r="AE275" s="69"/>
      <c r="AF275" s="69"/>
      <c r="AG275" s="69"/>
      <c r="AH275" s="69"/>
      <c r="AI275" s="69"/>
      <c r="AJ275" s="69"/>
      <c r="AK275" s="69"/>
      <c r="AL275" s="69"/>
    </row>
    <row r="276" spans="1:38" ht="12" customHeight="1">
      <c r="A276" s="69"/>
      <c r="B276" s="69"/>
      <c r="C276" s="69"/>
      <c r="D276" s="70"/>
      <c r="E276" s="70"/>
      <c r="F276" s="69"/>
      <c r="G276" s="69"/>
      <c r="H276" s="69"/>
      <c r="I276" s="69"/>
      <c r="J276" s="69"/>
      <c r="K276" s="69"/>
      <c r="L276" s="69"/>
      <c r="M276" s="69"/>
      <c r="N276" s="69"/>
      <c r="O276" s="69"/>
      <c r="P276" s="69"/>
      <c r="Q276" s="69"/>
      <c r="R276" s="69"/>
      <c r="S276" s="69"/>
      <c r="T276" s="69"/>
      <c r="U276" s="69"/>
      <c r="V276" s="69"/>
      <c r="W276" s="69"/>
      <c r="X276" s="69"/>
      <c r="Y276" s="69"/>
      <c r="Z276" s="69"/>
      <c r="AA276" s="69"/>
      <c r="AB276" s="69"/>
      <c r="AC276" s="69"/>
      <c r="AD276" s="69"/>
      <c r="AE276" s="69"/>
      <c r="AF276" s="69"/>
      <c r="AG276" s="69"/>
      <c r="AH276" s="69"/>
      <c r="AI276" s="69"/>
      <c r="AJ276" s="69"/>
      <c r="AK276" s="69"/>
      <c r="AL276" s="69"/>
    </row>
    <row r="277" spans="1:38" ht="12" customHeight="1">
      <c r="A277" s="69"/>
      <c r="B277" s="69"/>
      <c r="C277" s="69"/>
      <c r="D277" s="70"/>
      <c r="E277" s="70"/>
      <c r="F277" s="69"/>
      <c r="G277" s="69"/>
      <c r="H277" s="69"/>
      <c r="I277" s="69"/>
      <c r="J277" s="69"/>
      <c r="K277" s="69"/>
      <c r="L277" s="69"/>
      <c r="M277" s="69"/>
      <c r="N277" s="69"/>
      <c r="O277" s="69"/>
      <c r="P277" s="69"/>
      <c r="Q277" s="69"/>
      <c r="R277" s="69"/>
      <c r="S277" s="69"/>
      <c r="T277" s="69"/>
      <c r="U277" s="69"/>
      <c r="V277" s="69"/>
      <c r="W277" s="69"/>
      <c r="X277" s="69"/>
      <c r="Y277" s="69"/>
      <c r="Z277" s="69"/>
      <c r="AA277" s="69"/>
      <c r="AB277" s="69"/>
      <c r="AC277" s="69"/>
      <c r="AD277" s="69"/>
      <c r="AE277" s="69"/>
      <c r="AF277" s="69"/>
      <c r="AG277" s="69"/>
      <c r="AH277" s="69"/>
      <c r="AI277" s="69"/>
      <c r="AJ277" s="69"/>
      <c r="AK277" s="69"/>
      <c r="AL277" s="69"/>
    </row>
    <row r="278" spans="1:38" ht="12" customHeight="1">
      <c r="A278" s="69"/>
      <c r="B278" s="69"/>
      <c r="C278" s="69"/>
      <c r="D278" s="70"/>
      <c r="E278" s="70"/>
      <c r="F278" s="69"/>
      <c r="G278" s="69"/>
      <c r="H278" s="69"/>
      <c r="I278" s="69"/>
      <c r="J278" s="69"/>
      <c r="K278" s="69"/>
      <c r="L278" s="69"/>
      <c r="M278" s="69"/>
      <c r="N278" s="69"/>
      <c r="O278" s="69"/>
      <c r="P278" s="69"/>
      <c r="Q278" s="69"/>
      <c r="R278" s="69"/>
      <c r="S278" s="69"/>
      <c r="T278" s="69"/>
      <c r="U278" s="69"/>
      <c r="V278" s="69"/>
      <c r="W278" s="69"/>
      <c r="X278" s="69"/>
      <c r="Y278" s="69"/>
      <c r="Z278" s="69"/>
      <c r="AA278" s="69"/>
      <c r="AB278" s="69"/>
      <c r="AC278" s="69"/>
      <c r="AD278" s="69"/>
      <c r="AE278" s="69"/>
      <c r="AF278" s="69"/>
      <c r="AG278" s="69"/>
      <c r="AH278" s="69"/>
      <c r="AI278" s="69"/>
      <c r="AJ278" s="69"/>
      <c r="AK278" s="69"/>
      <c r="AL278" s="69"/>
    </row>
    <row r="279" spans="1:38" ht="12" customHeight="1">
      <c r="A279" s="69"/>
      <c r="B279" s="69"/>
      <c r="C279" s="69"/>
      <c r="D279" s="70"/>
      <c r="E279" s="70"/>
      <c r="F279" s="69"/>
      <c r="G279" s="69"/>
      <c r="H279" s="69"/>
      <c r="I279" s="69"/>
      <c r="J279" s="69"/>
      <c r="K279" s="69"/>
      <c r="L279" s="69"/>
      <c r="M279" s="69"/>
      <c r="N279" s="69"/>
      <c r="O279" s="69"/>
      <c r="P279" s="69"/>
      <c r="Q279" s="69"/>
      <c r="R279" s="69"/>
      <c r="S279" s="69"/>
      <c r="T279" s="69"/>
      <c r="U279" s="69"/>
      <c r="V279" s="69"/>
      <c r="W279" s="69"/>
      <c r="X279" s="69"/>
      <c r="Y279" s="69"/>
      <c r="Z279" s="69"/>
      <c r="AA279" s="69"/>
      <c r="AB279" s="69"/>
      <c r="AC279" s="69"/>
      <c r="AD279" s="69"/>
      <c r="AE279" s="69"/>
      <c r="AF279" s="69"/>
      <c r="AG279" s="69"/>
      <c r="AH279" s="69"/>
      <c r="AI279" s="69"/>
      <c r="AJ279" s="69"/>
      <c r="AK279" s="69"/>
      <c r="AL279" s="69"/>
    </row>
    <row r="280" spans="1:38" ht="12" customHeight="1">
      <c r="A280" s="69"/>
      <c r="B280" s="69"/>
      <c r="C280" s="69"/>
      <c r="D280" s="70"/>
      <c r="E280" s="70"/>
      <c r="F280" s="69"/>
      <c r="G280" s="69"/>
      <c r="H280" s="69"/>
      <c r="I280" s="69"/>
      <c r="J280" s="69"/>
      <c r="K280" s="69"/>
      <c r="L280" s="69"/>
      <c r="M280" s="69"/>
      <c r="N280" s="69"/>
      <c r="O280" s="69"/>
      <c r="P280" s="69"/>
      <c r="Q280" s="69"/>
      <c r="R280" s="69"/>
      <c r="S280" s="69"/>
      <c r="T280" s="69"/>
      <c r="U280" s="69"/>
      <c r="V280" s="69"/>
      <c r="W280" s="69"/>
      <c r="X280" s="69"/>
      <c r="Y280" s="69"/>
      <c r="Z280" s="69"/>
      <c r="AA280" s="69"/>
      <c r="AB280" s="69"/>
      <c r="AC280" s="69"/>
      <c r="AD280" s="69"/>
      <c r="AE280" s="69"/>
      <c r="AF280" s="69"/>
      <c r="AG280" s="69"/>
      <c r="AH280" s="69"/>
      <c r="AI280" s="69"/>
      <c r="AJ280" s="69"/>
      <c r="AK280" s="69"/>
      <c r="AL280" s="69"/>
    </row>
    <row r="281" spans="1:38" ht="12" customHeight="1">
      <c r="A281" s="69"/>
      <c r="B281" s="69"/>
      <c r="C281" s="69"/>
      <c r="D281" s="70"/>
      <c r="E281" s="70"/>
      <c r="F281" s="69"/>
      <c r="G281" s="69"/>
      <c r="H281" s="69"/>
      <c r="I281" s="69"/>
      <c r="J281" s="69"/>
      <c r="K281" s="69"/>
      <c r="L281" s="69"/>
      <c r="M281" s="69"/>
      <c r="N281" s="69"/>
      <c r="O281" s="69"/>
      <c r="P281" s="69"/>
      <c r="Q281" s="69"/>
      <c r="R281" s="69"/>
      <c r="S281" s="69"/>
      <c r="T281" s="69"/>
      <c r="U281" s="69"/>
      <c r="V281" s="69"/>
      <c r="W281" s="69"/>
      <c r="X281" s="69"/>
      <c r="Y281" s="69"/>
      <c r="Z281" s="69"/>
      <c r="AA281" s="69"/>
      <c r="AB281" s="69"/>
      <c r="AC281" s="69"/>
      <c r="AD281" s="69"/>
      <c r="AE281" s="69"/>
      <c r="AF281" s="69"/>
      <c r="AG281" s="69"/>
      <c r="AH281" s="69"/>
      <c r="AI281" s="69"/>
      <c r="AJ281" s="69"/>
      <c r="AK281" s="69"/>
      <c r="AL281" s="69"/>
    </row>
    <row r="282" spans="1:38" ht="12" customHeight="1">
      <c r="A282" s="69"/>
      <c r="B282" s="69"/>
      <c r="C282" s="69"/>
      <c r="D282" s="70"/>
      <c r="E282" s="70"/>
      <c r="F282" s="69"/>
      <c r="G282" s="69"/>
      <c r="H282" s="69"/>
      <c r="I282" s="69"/>
      <c r="J282" s="69"/>
      <c r="K282" s="69"/>
      <c r="L282" s="69"/>
      <c r="M282" s="69"/>
      <c r="N282" s="69"/>
      <c r="O282" s="69"/>
      <c r="P282" s="69"/>
      <c r="Q282" s="69"/>
      <c r="R282" s="69"/>
      <c r="S282" s="69"/>
      <c r="T282" s="69"/>
      <c r="U282" s="69"/>
      <c r="V282" s="69"/>
      <c r="W282" s="69"/>
      <c r="X282" s="69"/>
      <c r="Y282" s="69"/>
      <c r="Z282" s="69"/>
      <c r="AA282" s="69"/>
      <c r="AB282" s="69"/>
      <c r="AC282" s="69"/>
      <c r="AD282" s="69"/>
      <c r="AE282" s="69"/>
      <c r="AF282" s="69"/>
      <c r="AG282" s="69"/>
      <c r="AH282" s="69"/>
      <c r="AI282" s="69"/>
      <c r="AJ282" s="69"/>
      <c r="AK282" s="69"/>
      <c r="AL282" s="69"/>
    </row>
    <row r="283" spans="1:38" ht="12" customHeight="1">
      <c r="A283" s="69"/>
      <c r="B283" s="69"/>
      <c r="C283" s="69"/>
      <c r="D283" s="70"/>
      <c r="E283" s="70"/>
      <c r="F283" s="69"/>
      <c r="G283" s="69"/>
      <c r="H283" s="69"/>
      <c r="I283" s="69"/>
      <c r="J283" s="69"/>
      <c r="K283" s="69"/>
      <c r="L283" s="69"/>
      <c r="M283" s="69"/>
      <c r="N283" s="69"/>
      <c r="O283" s="69"/>
      <c r="P283" s="69"/>
      <c r="Q283" s="69"/>
      <c r="R283" s="69"/>
      <c r="S283" s="69"/>
      <c r="T283" s="69"/>
      <c r="U283" s="69"/>
      <c r="V283" s="69"/>
      <c r="W283" s="69"/>
      <c r="X283" s="69"/>
      <c r="Y283" s="69"/>
      <c r="Z283" s="69"/>
      <c r="AA283" s="69"/>
      <c r="AB283" s="69"/>
      <c r="AC283" s="69"/>
      <c r="AD283" s="69"/>
      <c r="AE283" s="69"/>
      <c r="AF283" s="69"/>
      <c r="AG283" s="69"/>
      <c r="AH283" s="69"/>
      <c r="AI283" s="69"/>
      <c r="AJ283" s="69"/>
      <c r="AK283" s="69"/>
      <c r="AL283" s="69"/>
    </row>
    <row r="284" spans="1:38" ht="12" customHeight="1">
      <c r="A284" s="69"/>
      <c r="B284" s="69"/>
      <c r="C284" s="69"/>
      <c r="D284" s="70"/>
      <c r="E284" s="70"/>
      <c r="F284" s="69"/>
      <c r="G284" s="69"/>
      <c r="H284" s="69"/>
      <c r="I284" s="69"/>
      <c r="J284" s="69"/>
      <c r="K284" s="69"/>
      <c r="L284" s="69"/>
      <c r="M284" s="69"/>
      <c r="N284" s="69"/>
      <c r="O284" s="69"/>
      <c r="P284" s="69"/>
      <c r="Q284" s="69"/>
      <c r="R284" s="69"/>
      <c r="S284" s="69"/>
      <c r="T284" s="69"/>
      <c r="U284" s="69"/>
      <c r="V284" s="69"/>
      <c r="W284" s="69"/>
      <c r="X284" s="69"/>
      <c r="Y284" s="69"/>
      <c r="Z284" s="69"/>
      <c r="AA284" s="69"/>
      <c r="AB284" s="69"/>
      <c r="AC284" s="69"/>
      <c r="AD284" s="69"/>
      <c r="AE284" s="69"/>
      <c r="AF284" s="69"/>
      <c r="AG284" s="69"/>
      <c r="AH284" s="69"/>
      <c r="AI284" s="69"/>
      <c r="AJ284" s="69"/>
      <c r="AK284" s="69"/>
      <c r="AL284" s="69"/>
    </row>
    <row r="285" spans="1:38" ht="12" customHeight="1">
      <c r="A285" s="69"/>
      <c r="B285" s="69"/>
      <c r="C285" s="69"/>
      <c r="D285" s="70"/>
      <c r="E285" s="70"/>
      <c r="F285" s="69"/>
      <c r="G285" s="69"/>
      <c r="H285" s="69"/>
      <c r="I285" s="69"/>
      <c r="J285" s="69"/>
      <c r="K285" s="69"/>
      <c r="L285" s="69"/>
      <c r="M285" s="69"/>
      <c r="N285" s="69"/>
      <c r="O285" s="69"/>
      <c r="P285" s="69"/>
      <c r="Q285" s="69"/>
      <c r="R285" s="69"/>
      <c r="S285" s="69"/>
      <c r="T285" s="69"/>
      <c r="U285" s="69"/>
      <c r="V285" s="69"/>
      <c r="W285" s="69"/>
      <c r="X285" s="69"/>
      <c r="Y285" s="69"/>
      <c r="Z285" s="69"/>
      <c r="AA285" s="69"/>
      <c r="AB285" s="69"/>
      <c r="AC285" s="69"/>
      <c r="AD285" s="69"/>
      <c r="AE285" s="69"/>
      <c r="AF285" s="69"/>
      <c r="AG285" s="69"/>
      <c r="AH285" s="69"/>
      <c r="AI285" s="69"/>
      <c r="AJ285" s="69"/>
      <c r="AK285" s="69"/>
      <c r="AL285" s="69"/>
    </row>
    <row r="286" spans="1:38" ht="12" customHeight="1">
      <c r="A286" s="69"/>
      <c r="B286" s="69"/>
      <c r="C286" s="69"/>
      <c r="D286" s="70"/>
      <c r="E286" s="70"/>
      <c r="F286" s="69"/>
      <c r="G286" s="69"/>
      <c r="H286" s="69"/>
      <c r="I286" s="69"/>
      <c r="J286" s="69"/>
      <c r="K286" s="69"/>
      <c r="L286" s="69"/>
      <c r="M286" s="69"/>
      <c r="N286" s="69"/>
      <c r="O286" s="69"/>
      <c r="P286" s="69"/>
      <c r="Q286" s="69"/>
      <c r="R286" s="69"/>
      <c r="S286" s="69"/>
      <c r="T286" s="69"/>
      <c r="U286" s="69"/>
      <c r="V286" s="69"/>
      <c r="W286" s="69"/>
      <c r="X286" s="69"/>
      <c r="Y286" s="69"/>
      <c r="Z286" s="69"/>
      <c r="AA286" s="69"/>
      <c r="AB286" s="69"/>
      <c r="AC286" s="69"/>
      <c r="AD286" s="69"/>
      <c r="AE286" s="69"/>
      <c r="AF286" s="69"/>
      <c r="AG286" s="69"/>
      <c r="AH286" s="69"/>
      <c r="AI286" s="69"/>
      <c r="AJ286" s="69"/>
      <c r="AK286" s="69"/>
      <c r="AL286" s="69"/>
    </row>
    <row r="287" spans="1:38" ht="12" customHeight="1">
      <c r="A287" s="69"/>
      <c r="B287" s="69"/>
      <c r="C287" s="69"/>
      <c r="D287" s="70"/>
      <c r="E287" s="70"/>
      <c r="F287" s="69"/>
      <c r="G287" s="69"/>
      <c r="H287" s="69"/>
      <c r="I287" s="69"/>
      <c r="J287" s="69"/>
      <c r="K287" s="69"/>
      <c r="L287" s="69"/>
      <c r="M287" s="69"/>
      <c r="N287" s="69"/>
      <c r="O287" s="69"/>
      <c r="P287" s="69"/>
      <c r="Q287" s="69"/>
      <c r="R287" s="69"/>
      <c r="S287" s="69"/>
      <c r="T287" s="69"/>
      <c r="U287" s="69"/>
      <c r="V287" s="69"/>
      <c r="W287" s="69"/>
      <c r="X287" s="69"/>
      <c r="Y287" s="69"/>
      <c r="Z287" s="69"/>
      <c r="AA287" s="69"/>
      <c r="AB287" s="69"/>
      <c r="AC287" s="69"/>
      <c r="AD287" s="69"/>
      <c r="AE287" s="69"/>
      <c r="AF287" s="69"/>
      <c r="AG287" s="69"/>
      <c r="AH287" s="69"/>
      <c r="AI287" s="69"/>
      <c r="AJ287" s="69"/>
      <c r="AK287" s="69"/>
      <c r="AL287" s="69"/>
    </row>
    <row r="288" spans="1:38" ht="12" customHeight="1">
      <c r="A288" s="69"/>
      <c r="B288" s="69"/>
      <c r="C288" s="69"/>
      <c r="D288" s="70"/>
      <c r="E288" s="70"/>
      <c r="F288" s="69"/>
      <c r="G288" s="69"/>
      <c r="H288" s="69"/>
      <c r="I288" s="69"/>
      <c r="J288" s="69"/>
      <c r="K288" s="69"/>
      <c r="L288" s="69"/>
      <c r="M288" s="69"/>
      <c r="N288" s="69"/>
      <c r="O288" s="69"/>
      <c r="P288" s="69"/>
      <c r="Q288" s="69"/>
      <c r="R288" s="69"/>
      <c r="S288" s="69"/>
      <c r="T288" s="69"/>
      <c r="U288" s="69"/>
      <c r="V288" s="69"/>
      <c r="W288" s="69"/>
      <c r="X288" s="69"/>
      <c r="Y288" s="69"/>
      <c r="Z288" s="69"/>
      <c r="AA288" s="69"/>
      <c r="AB288" s="69"/>
      <c r="AC288" s="69"/>
      <c r="AD288" s="69"/>
      <c r="AE288" s="69"/>
      <c r="AF288" s="69"/>
      <c r="AG288" s="69"/>
      <c r="AH288" s="69"/>
      <c r="AI288" s="69"/>
      <c r="AJ288" s="69"/>
      <c r="AK288" s="69"/>
      <c r="AL288" s="69"/>
    </row>
    <row r="289" spans="1:38" ht="12" customHeight="1">
      <c r="A289" s="69"/>
      <c r="B289" s="69"/>
      <c r="C289" s="69"/>
      <c r="D289" s="70"/>
      <c r="E289" s="70"/>
      <c r="F289" s="69"/>
      <c r="G289" s="69"/>
      <c r="H289" s="69"/>
      <c r="I289" s="69"/>
      <c r="J289" s="69"/>
      <c r="K289" s="69"/>
      <c r="L289" s="69"/>
      <c r="M289" s="69"/>
      <c r="N289" s="69"/>
      <c r="O289" s="69"/>
      <c r="P289" s="69"/>
      <c r="Q289" s="69"/>
      <c r="R289" s="69"/>
      <c r="S289" s="69"/>
      <c r="T289" s="69"/>
      <c r="U289" s="69"/>
      <c r="V289" s="69"/>
      <c r="W289" s="69"/>
      <c r="X289" s="69"/>
      <c r="Y289" s="69"/>
      <c r="Z289" s="69"/>
      <c r="AA289" s="69"/>
      <c r="AB289" s="69"/>
      <c r="AC289" s="69"/>
      <c r="AD289" s="69"/>
      <c r="AE289" s="69"/>
      <c r="AF289" s="69"/>
      <c r="AG289" s="69"/>
      <c r="AH289" s="69"/>
      <c r="AI289" s="69"/>
      <c r="AJ289" s="69"/>
      <c r="AK289" s="69"/>
      <c r="AL289" s="69"/>
    </row>
    <row r="290" spans="1:38" ht="12" customHeight="1">
      <c r="A290" s="69"/>
      <c r="B290" s="69"/>
      <c r="C290" s="69"/>
      <c r="D290" s="70"/>
      <c r="E290" s="70"/>
      <c r="F290" s="69"/>
      <c r="G290" s="69"/>
      <c r="H290" s="69"/>
      <c r="I290" s="69"/>
      <c r="J290" s="69"/>
      <c r="K290" s="69"/>
      <c r="L290" s="69"/>
      <c r="M290" s="69"/>
      <c r="N290" s="69"/>
      <c r="O290" s="69"/>
      <c r="P290" s="69"/>
      <c r="Q290" s="69"/>
      <c r="R290" s="69"/>
      <c r="S290" s="69"/>
      <c r="T290" s="69"/>
      <c r="U290" s="69"/>
      <c r="V290" s="69"/>
      <c r="W290" s="69"/>
      <c r="X290" s="69"/>
      <c r="Y290" s="69"/>
      <c r="Z290" s="69"/>
      <c r="AA290" s="69"/>
      <c r="AB290" s="69"/>
      <c r="AC290" s="69"/>
      <c r="AD290" s="69"/>
      <c r="AE290" s="69"/>
      <c r="AF290" s="69"/>
      <c r="AG290" s="69"/>
      <c r="AH290" s="69"/>
      <c r="AI290" s="69"/>
      <c r="AJ290" s="69"/>
      <c r="AK290" s="69"/>
      <c r="AL290" s="69"/>
    </row>
    <row r="291" spans="1:38" ht="12" customHeight="1">
      <c r="A291" s="69"/>
      <c r="B291" s="69"/>
      <c r="C291" s="69"/>
      <c r="D291" s="70"/>
      <c r="E291" s="70"/>
      <c r="F291" s="69"/>
      <c r="G291" s="69"/>
      <c r="H291" s="69"/>
      <c r="I291" s="69"/>
      <c r="J291" s="69"/>
      <c r="K291" s="69"/>
      <c r="L291" s="69"/>
      <c r="M291" s="69"/>
      <c r="N291" s="69"/>
      <c r="O291" s="69"/>
      <c r="P291" s="69"/>
      <c r="Q291" s="69"/>
      <c r="R291" s="69"/>
      <c r="S291" s="69"/>
      <c r="T291" s="69"/>
      <c r="U291" s="69"/>
      <c r="V291" s="69"/>
      <c r="W291" s="69"/>
      <c r="X291" s="69"/>
      <c r="Y291" s="69"/>
      <c r="Z291" s="69"/>
      <c r="AA291" s="69"/>
      <c r="AB291" s="69"/>
      <c r="AC291" s="69"/>
      <c r="AD291" s="69"/>
      <c r="AE291" s="69"/>
      <c r="AF291" s="69"/>
      <c r="AG291" s="69"/>
      <c r="AH291" s="69"/>
      <c r="AI291" s="69"/>
      <c r="AJ291" s="69"/>
      <c r="AK291" s="69"/>
      <c r="AL291" s="69"/>
    </row>
    <row r="292" spans="1:38" ht="12" customHeight="1">
      <c r="A292" s="69"/>
      <c r="B292" s="69"/>
      <c r="C292" s="69"/>
      <c r="D292" s="70"/>
      <c r="E292" s="70"/>
      <c r="F292" s="69"/>
      <c r="G292" s="69"/>
      <c r="H292" s="69"/>
      <c r="I292" s="69"/>
      <c r="J292" s="69"/>
      <c r="K292" s="69"/>
      <c r="L292" s="69"/>
      <c r="M292" s="69"/>
      <c r="N292" s="69"/>
      <c r="O292" s="69"/>
      <c r="P292" s="69"/>
      <c r="Q292" s="69"/>
      <c r="R292" s="69"/>
      <c r="S292" s="69"/>
      <c r="T292" s="69"/>
      <c r="U292" s="69"/>
      <c r="V292" s="69"/>
      <c r="W292" s="69"/>
      <c r="X292" s="69"/>
      <c r="Y292" s="69"/>
      <c r="Z292" s="69"/>
      <c r="AA292" s="69"/>
      <c r="AB292" s="69"/>
      <c r="AC292" s="69"/>
      <c r="AD292" s="69"/>
      <c r="AE292" s="69"/>
      <c r="AF292" s="69"/>
      <c r="AG292" s="69"/>
      <c r="AH292" s="69"/>
      <c r="AI292" s="69"/>
      <c r="AJ292" s="69"/>
      <c r="AK292" s="69"/>
      <c r="AL292" s="69"/>
    </row>
    <row r="293" spans="1:38" ht="12" customHeight="1">
      <c r="A293" s="69"/>
      <c r="B293" s="69"/>
      <c r="C293" s="69"/>
      <c r="D293" s="70"/>
      <c r="E293" s="70"/>
      <c r="F293" s="69"/>
      <c r="G293" s="69"/>
      <c r="H293" s="69"/>
      <c r="I293" s="69"/>
      <c r="J293" s="69"/>
      <c r="K293" s="69"/>
      <c r="L293" s="69"/>
      <c r="M293" s="69"/>
      <c r="N293" s="69"/>
      <c r="O293" s="69"/>
      <c r="P293" s="69"/>
      <c r="Q293" s="69"/>
      <c r="R293" s="69"/>
      <c r="S293" s="69"/>
      <c r="T293" s="69"/>
      <c r="U293" s="69"/>
      <c r="V293" s="69"/>
      <c r="W293" s="69"/>
      <c r="X293" s="69"/>
      <c r="Y293" s="69"/>
      <c r="Z293" s="69"/>
      <c r="AA293" s="69"/>
      <c r="AB293" s="69"/>
      <c r="AC293" s="69"/>
      <c r="AD293" s="69"/>
      <c r="AE293" s="69"/>
      <c r="AF293" s="69"/>
      <c r="AG293" s="69"/>
      <c r="AH293" s="69"/>
      <c r="AI293" s="69"/>
      <c r="AJ293" s="69"/>
      <c r="AK293" s="69"/>
      <c r="AL293" s="69"/>
    </row>
    <row r="294" spans="1:38" ht="12" customHeight="1">
      <c r="A294" s="69"/>
      <c r="B294" s="69"/>
      <c r="C294" s="69"/>
      <c r="D294" s="70"/>
      <c r="E294" s="70"/>
      <c r="F294" s="69"/>
      <c r="G294" s="69"/>
      <c r="H294" s="69"/>
      <c r="I294" s="69"/>
      <c r="J294" s="69"/>
      <c r="K294" s="69"/>
      <c r="L294" s="69"/>
      <c r="M294" s="69"/>
      <c r="N294" s="69"/>
      <c r="O294" s="69"/>
      <c r="P294" s="69"/>
      <c r="Q294" s="69"/>
      <c r="R294" s="69"/>
      <c r="S294" s="69"/>
      <c r="T294" s="69"/>
      <c r="U294" s="69"/>
      <c r="V294" s="69"/>
      <c r="W294" s="69"/>
      <c r="X294" s="69"/>
      <c r="Y294" s="69"/>
      <c r="Z294" s="69"/>
      <c r="AA294" s="69"/>
      <c r="AB294" s="69"/>
      <c r="AC294" s="69"/>
      <c r="AD294" s="69"/>
      <c r="AE294" s="69"/>
      <c r="AF294" s="69"/>
      <c r="AG294" s="69"/>
      <c r="AH294" s="69"/>
      <c r="AI294" s="69"/>
      <c r="AJ294" s="69"/>
      <c r="AK294" s="69"/>
      <c r="AL294" s="69"/>
    </row>
    <row r="295" spans="1:38" ht="12" customHeight="1">
      <c r="A295" s="69"/>
      <c r="B295" s="69"/>
      <c r="C295" s="69"/>
      <c r="D295" s="70"/>
      <c r="E295" s="70"/>
      <c r="F295" s="69"/>
      <c r="G295" s="69"/>
      <c r="H295" s="69"/>
      <c r="I295" s="69"/>
      <c r="J295" s="69"/>
      <c r="K295" s="69"/>
      <c r="L295" s="69"/>
      <c r="M295" s="69"/>
      <c r="N295" s="69"/>
      <c r="O295" s="69"/>
      <c r="P295" s="69"/>
      <c r="Q295" s="69"/>
      <c r="R295" s="69"/>
      <c r="S295" s="69"/>
      <c r="T295" s="69"/>
      <c r="U295" s="69"/>
      <c r="V295" s="69"/>
      <c r="W295" s="69"/>
      <c r="X295" s="69"/>
      <c r="Y295" s="69"/>
      <c r="Z295" s="69"/>
      <c r="AA295" s="69"/>
      <c r="AB295" s="69"/>
      <c r="AC295" s="69"/>
      <c r="AD295" s="69"/>
      <c r="AE295" s="69"/>
      <c r="AF295" s="69"/>
      <c r="AG295" s="69"/>
      <c r="AH295" s="69"/>
      <c r="AI295" s="69"/>
      <c r="AJ295" s="69"/>
      <c r="AK295" s="69"/>
      <c r="AL295" s="69"/>
    </row>
    <row r="296" spans="1:38" ht="12" customHeight="1">
      <c r="A296" s="69"/>
      <c r="B296" s="69"/>
      <c r="C296" s="69"/>
      <c r="D296" s="70"/>
      <c r="E296" s="70"/>
      <c r="F296" s="69"/>
      <c r="G296" s="69"/>
      <c r="H296" s="69"/>
      <c r="I296" s="69"/>
      <c r="J296" s="69"/>
      <c r="K296" s="69"/>
      <c r="L296" s="69"/>
      <c r="M296" s="69"/>
      <c r="N296" s="69"/>
      <c r="O296" s="69"/>
      <c r="P296" s="69"/>
      <c r="Q296" s="69"/>
      <c r="R296" s="69"/>
      <c r="S296" s="69"/>
      <c r="T296" s="69"/>
      <c r="U296" s="69"/>
      <c r="V296" s="69"/>
      <c r="W296" s="69"/>
      <c r="X296" s="69"/>
      <c r="Y296" s="69"/>
      <c r="Z296" s="69"/>
      <c r="AA296" s="69"/>
      <c r="AB296" s="69"/>
      <c r="AC296" s="69"/>
      <c r="AD296" s="69"/>
      <c r="AE296" s="69"/>
      <c r="AF296" s="69"/>
      <c r="AG296" s="69"/>
      <c r="AH296" s="69"/>
      <c r="AI296" s="69"/>
      <c r="AJ296" s="69"/>
      <c r="AK296" s="69"/>
      <c r="AL296" s="69"/>
    </row>
    <row r="297" spans="1:38" ht="12" customHeight="1">
      <c r="A297" s="69"/>
      <c r="B297" s="69"/>
      <c r="C297" s="69"/>
      <c r="D297" s="70"/>
      <c r="E297" s="70"/>
      <c r="F297" s="69"/>
      <c r="G297" s="69"/>
      <c r="H297" s="69"/>
      <c r="I297" s="69"/>
      <c r="J297" s="69"/>
      <c r="K297" s="69"/>
      <c r="L297" s="69"/>
      <c r="M297" s="69"/>
      <c r="N297" s="69"/>
      <c r="O297" s="69"/>
      <c r="P297" s="69"/>
      <c r="Q297" s="69"/>
      <c r="R297" s="69"/>
      <c r="S297" s="69"/>
      <c r="T297" s="69"/>
      <c r="U297" s="69"/>
      <c r="V297" s="69"/>
      <c r="W297" s="69"/>
      <c r="X297" s="69"/>
      <c r="Y297" s="69"/>
      <c r="Z297" s="69"/>
      <c r="AA297" s="69"/>
      <c r="AB297" s="69"/>
      <c r="AC297" s="69"/>
      <c r="AD297" s="69"/>
      <c r="AE297" s="69"/>
      <c r="AF297" s="69"/>
      <c r="AG297" s="69"/>
      <c r="AH297" s="69"/>
      <c r="AI297" s="69"/>
      <c r="AJ297" s="69"/>
      <c r="AK297" s="69"/>
      <c r="AL297" s="69"/>
    </row>
    <row r="298" spans="1:38" ht="12" customHeight="1">
      <c r="A298" s="69"/>
      <c r="B298" s="69"/>
      <c r="C298" s="69"/>
      <c r="D298" s="70"/>
      <c r="E298" s="70"/>
      <c r="F298" s="69"/>
      <c r="G298" s="69"/>
      <c r="H298" s="69"/>
      <c r="I298" s="69"/>
      <c r="J298" s="69"/>
      <c r="K298" s="69"/>
      <c r="L298" s="69"/>
      <c r="M298" s="69"/>
      <c r="N298" s="69"/>
      <c r="O298" s="69"/>
      <c r="P298" s="69"/>
      <c r="Q298" s="69"/>
      <c r="R298" s="69"/>
      <c r="S298" s="69"/>
      <c r="T298" s="69"/>
      <c r="U298" s="69"/>
      <c r="V298" s="69"/>
      <c r="W298" s="69"/>
      <c r="X298" s="69"/>
      <c r="Y298" s="69"/>
      <c r="Z298" s="69"/>
      <c r="AA298" s="69"/>
      <c r="AB298" s="69"/>
      <c r="AC298" s="69"/>
      <c r="AD298" s="69"/>
      <c r="AE298" s="69"/>
      <c r="AF298" s="69"/>
      <c r="AG298" s="69"/>
      <c r="AH298" s="69"/>
      <c r="AI298" s="69"/>
      <c r="AJ298" s="69"/>
      <c r="AK298" s="69"/>
      <c r="AL298" s="69"/>
    </row>
    <row r="299" spans="1:38" ht="12" customHeight="1">
      <c r="A299" s="69"/>
      <c r="B299" s="69"/>
      <c r="C299" s="69"/>
      <c r="D299" s="70"/>
      <c r="E299" s="70"/>
      <c r="F299" s="69"/>
      <c r="G299" s="69"/>
      <c r="H299" s="69"/>
      <c r="I299" s="69"/>
      <c r="J299" s="69"/>
      <c r="K299" s="69"/>
      <c r="L299" s="69"/>
      <c r="M299" s="69"/>
      <c r="N299" s="69"/>
      <c r="O299" s="69"/>
      <c r="P299" s="69"/>
      <c r="Q299" s="69"/>
      <c r="R299" s="69"/>
      <c r="S299" s="69"/>
      <c r="T299" s="69"/>
      <c r="U299" s="69"/>
      <c r="V299" s="69"/>
      <c r="W299" s="69"/>
      <c r="X299" s="69"/>
      <c r="Y299" s="69"/>
      <c r="Z299" s="69"/>
      <c r="AA299" s="69"/>
      <c r="AB299" s="69"/>
      <c r="AC299" s="69"/>
      <c r="AD299" s="69"/>
      <c r="AE299" s="69"/>
      <c r="AF299" s="69"/>
      <c r="AG299" s="69"/>
      <c r="AH299" s="69"/>
      <c r="AI299" s="69"/>
      <c r="AJ299" s="69"/>
      <c r="AK299" s="69"/>
      <c r="AL299" s="69"/>
    </row>
    <row r="300" spans="1:38" ht="12" customHeight="1">
      <c r="A300" s="69"/>
      <c r="B300" s="69"/>
      <c r="C300" s="69"/>
      <c r="D300" s="70"/>
      <c r="E300" s="70"/>
      <c r="F300" s="69"/>
      <c r="G300" s="69"/>
      <c r="H300" s="69"/>
      <c r="I300" s="69"/>
      <c r="J300" s="69"/>
      <c r="K300" s="69"/>
      <c r="L300" s="69"/>
      <c r="M300" s="69"/>
      <c r="N300" s="69"/>
      <c r="O300" s="69"/>
      <c r="P300" s="69"/>
      <c r="Q300" s="69"/>
      <c r="R300" s="69"/>
      <c r="S300" s="69"/>
      <c r="T300" s="69"/>
      <c r="U300" s="69"/>
      <c r="V300" s="69"/>
      <c r="W300" s="69"/>
      <c r="X300" s="69"/>
      <c r="Y300" s="69"/>
      <c r="Z300" s="69"/>
      <c r="AA300" s="69"/>
      <c r="AB300" s="69"/>
      <c r="AC300" s="69"/>
      <c r="AD300" s="69"/>
      <c r="AE300" s="69"/>
      <c r="AF300" s="69"/>
      <c r="AG300" s="69"/>
      <c r="AH300" s="69"/>
      <c r="AI300" s="69"/>
      <c r="AJ300" s="69"/>
      <c r="AK300" s="69"/>
      <c r="AL300" s="69"/>
    </row>
    <row r="301" spans="1:38" ht="12" customHeight="1">
      <c r="A301" s="69"/>
      <c r="B301" s="69"/>
      <c r="C301" s="69"/>
      <c r="D301" s="70"/>
      <c r="E301" s="70"/>
      <c r="F301" s="69"/>
      <c r="G301" s="69"/>
      <c r="H301" s="69"/>
      <c r="I301" s="69"/>
      <c r="J301" s="69"/>
      <c r="K301" s="69"/>
      <c r="L301" s="69"/>
      <c r="M301" s="69"/>
      <c r="N301" s="69"/>
      <c r="O301" s="69"/>
      <c r="P301" s="69"/>
      <c r="Q301" s="69"/>
      <c r="R301" s="69"/>
      <c r="S301" s="69"/>
      <c r="T301" s="69"/>
      <c r="U301" s="69"/>
      <c r="V301" s="69"/>
      <c r="W301" s="69"/>
      <c r="X301" s="69"/>
      <c r="Y301" s="69"/>
      <c r="Z301" s="69"/>
      <c r="AA301" s="69"/>
      <c r="AB301" s="69"/>
      <c r="AC301" s="69"/>
      <c r="AD301" s="69"/>
      <c r="AE301" s="69"/>
      <c r="AF301" s="69"/>
      <c r="AG301" s="69"/>
      <c r="AH301" s="69"/>
      <c r="AI301" s="69"/>
      <c r="AJ301" s="69"/>
      <c r="AK301" s="69"/>
      <c r="AL301" s="69"/>
    </row>
    <row r="302" spans="1:38" ht="12" customHeight="1">
      <c r="A302" s="69"/>
      <c r="B302" s="69"/>
      <c r="C302" s="69"/>
      <c r="D302" s="70"/>
      <c r="E302" s="70"/>
      <c r="F302" s="69"/>
      <c r="G302" s="69"/>
      <c r="H302" s="69"/>
      <c r="I302" s="69"/>
      <c r="J302" s="69"/>
      <c r="K302" s="69"/>
      <c r="L302" s="69"/>
      <c r="M302" s="69"/>
      <c r="N302" s="69"/>
      <c r="O302" s="69"/>
      <c r="P302" s="69"/>
      <c r="Q302" s="69"/>
      <c r="R302" s="69"/>
      <c r="S302" s="69"/>
      <c r="T302" s="69"/>
      <c r="U302" s="69"/>
      <c r="V302" s="69"/>
      <c r="W302" s="69"/>
      <c r="X302" s="69"/>
      <c r="Y302" s="69"/>
      <c r="Z302" s="69"/>
      <c r="AA302" s="69"/>
      <c r="AB302" s="69"/>
      <c r="AC302" s="69"/>
      <c r="AD302" s="69"/>
      <c r="AE302" s="69"/>
      <c r="AF302" s="69"/>
      <c r="AG302" s="69"/>
      <c r="AH302" s="69"/>
      <c r="AI302" s="69"/>
      <c r="AJ302" s="69"/>
      <c r="AK302" s="69"/>
      <c r="AL302" s="69"/>
    </row>
    <row r="303" spans="1:38" ht="12" customHeight="1">
      <c r="A303" s="69"/>
      <c r="B303" s="69"/>
      <c r="C303" s="69"/>
      <c r="D303" s="70"/>
      <c r="E303" s="70"/>
      <c r="F303" s="69"/>
      <c r="G303" s="69"/>
      <c r="H303" s="69"/>
      <c r="I303" s="69"/>
      <c r="J303" s="69"/>
      <c r="K303" s="69"/>
      <c r="L303" s="69"/>
      <c r="M303" s="69"/>
      <c r="N303" s="69"/>
      <c r="O303" s="69"/>
      <c r="P303" s="69"/>
      <c r="Q303" s="69"/>
      <c r="R303" s="69"/>
      <c r="S303" s="69"/>
      <c r="T303" s="69"/>
      <c r="U303" s="69"/>
      <c r="V303" s="69"/>
      <c r="W303" s="69"/>
      <c r="X303" s="69"/>
      <c r="Y303" s="69"/>
      <c r="Z303" s="69"/>
      <c r="AA303" s="69"/>
      <c r="AB303" s="69"/>
      <c r="AC303" s="69"/>
      <c r="AD303" s="69"/>
      <c r="AE303" s="69"/>
      <c r="AF303" s="69"/>
      <c r="AG303" s="69"/>
      <c r="AH303" s="69"/>
      <c r="AI303" s="69"/>
      <c r="AJ303" s="69"/>
      <c r="AK303" s="69"/>
      <c r="AL303" s="69"/>
    </row>
    <row r="304" spans="1:38" ht="12" customHeight="1">
      <c r="A304" s="69"/>
      <c r="B304" s="69"/>
      <c r="C304" s="69"/>
      <c r="D304" s="70"/>
      <c r="E304" s="70"/>
      <c r="F304" s="69"/>
      <c r="G304" s="69"/>
      <c r="H304" s="69"/>
      <c r="I304" s="69"/>
      <c r="J304" s="69"/>
      <c r="K304" s="69"/>
      <c r="L304" s="69"/>
      <c r="M304" s="69"/>
      <c r="N304" s="69"/>
      <c r="O304" s="69"/>
      <c r="P304" s="69"/>
      <c r="Q304" s="69"/>
      <c r="R304" s="69"/>
      <c r="S304" s="69"/>
      <c r="T304" s="69"/>
      <c r="U304" s="69"/>
      <c r="V304" s="69"/>
      <c r="W304" s="69"/>
      <c r="X304" s="69"/>
      <c r="Y304" s="69"/>
      <c r="Z304" s="69"/>
      <c r="AA304" s="69"/>
      <c r="AB304" s="69"/>
      <c r="AC304" s="69"/>
      <c r="AD304" s="69"/>
      <c r="AE304" s="69"/>
      <c r="AF304" s="69"/>
      <c r="AG304" s="69"/>
      <c r="AH304" s="69"/>
      <c r="AI304" s="69"/>
      <c r="AJ304" s="69"/>
      <c r="AK304" s="69"/>
      <c r="AL304" s="69"/>
    </row>
    <row r="305" spans="1:38" ht="12" customHeight="1">
      <c r="A305" s="69"/>
      <c r="B305" s="69"/>
      <c r="C305" s="69"/>
      <c r="D305" s="70"/>
      <c r="E305" s="70"/>
      <c r="F305" s="69"/>
      <c r="G305" s="69"/>
      <c r="H305" s="69"/>
      <c r="I305" s="69"/>
      <c r="J305" s="69"/>
      <c r="K305" s="69"/>
      <c r="L305" s="69"/>
      <c r="M305" s="69"/>
      <c r="N305" s="69"/>
      <c r="O305" s="69"/>
      <c r="P305" s="69"/>
      <c r="Q305" s="69"/>
      <c r="R305" s="69"/>
      <c r="S305" s="69"/>
      <c r="T305" s="69"/>
      <c r="U305" s="69"/>
      <c r="V305" s="69"/>
      <c r="W305" s="69"/>
      <c r="X305" s="69"/>
      <c r="Y305" s="69"/>
      <c r="Z305" s="69"/>
      <c r="AA305" s="69"/>
      <c r="AB305" s="69"/>
      <c r="AC305" s="69"/>
      <c r="AD305" s="69"/>
      <c r="AE305" s="69"/>
      <c r="AF305" s="69"/>
      <c r="AG305" s="69"/>
      <c r="AH305" s="69"/>
      <c r="AI305" s="69"/>
      <c r="AJ305" s="69"/>
      <c r="AK305" s="69"/>
      <c r="AL305" s="69"/>
    </row>
    <row r="306" spans="1:38" ht="12" customHeight="1">
      <c r="A306" s="69"/>
      <c r="B306" s="69"/>
      <c r="C306" s="69"/>
      <c r="D306" s="70"/>
      <c r="E306" s="70"/>
      <c r="F306" s="69"/>
      <c r="G306" s="69"/>
      <c r="H306" s="69"/>
      <c r="I306" s="69"/>
      <c r="J306" s="69"/>
      <c r="K306" s="69"/>
      <c r="L306" s="69"/>
      <c r="M306" s="69"/>
      <c r="N306" s="69"/>
      <c r="O306" s="69"/>
      <c r="P306" s="69"/>
      <c r="Q306" s="69"/>
      <c r="R306" s="69"/>
      <c r="S306" s="69"/>
      <c r="T306" s="69"/>
      <c r="U306" s="69"/>
      <c r="V306" s="69"/>
      <c r="W306" s="69"/>
      <c r="X306" s="69"/>
      <c r="Y306" s="69"/>
      <c r="Z306" s="69"/>
      <c r="AA306" s="69"/>
      <c r="AB306" s="69"/>
      <c r="AC306" s="69"/>
      <c r="AD306" s="69"/>
      <c r="AE306" s="69"/>
      <c r="AF306" s="69"/>
      <c r="AG306" s="69"/>
      <c r="AH306" s="69"/>
      <c r="AI306" s="69"/>
      <c r="AJ306" s="69"/>
      <c r="AK306" s="69"/>
      <c r="AL306" s="69"/>
    </row>
    <row r="307" spans="1:38" ht="12" customHeight="1">
      <c r="A307" s="69"/>
      <c r="B307" s="69"/>
      <c r="C307" s="69"/>
      <c r="D307" s="70"/>
      <c r="E307" s="70"/>
      <c r="F307" s="69"/>
      <c r="G307" s="69"/>
      <c r="H307" s="69"/>
      <c r="I307" s="69"/>
      <c r="J307" s="69"/>
      <c r="K307" s="69"/>
      <c r="L307" s="69"/>
      <c r="M307" s="69"/>
      <c r="N307" s="69"/>
      <c r="O307" s="69"/>
      <c r="P307" s="69"/>
      <c r="Q307" s="69"/>
      <c r="R307" s="69"/>
      <c r="S307" s="69"/>
      <c r="T307" s="69"/>
      <c r="U307" s="69"/>
      <c r="V307" s="69"/>
      <c r="W307" s="69"/>
      <c r="X307" s="69"/>
      <c r="Y307" s="69"/>
      <c r="Z307" s="69"/>
      <c r="AA307" s="69"/>
      <c r="AB307" s="69"/>
      <c r="AC307" s="69"/>
      <c r="AD307" s="69"/>
      <c r="AE307" s="69"/>
      <c r="AF307" s="69"/>
      <c r="AG307" s="69"/>
      <c r="AH307" s="69"/>
      <c r="AI307" s="69"/>
      <c r="AJ307" s="69"/>
      <c r="AK307" s="69"/>
      <c r="AL307" s="69"/>
    </row>
    <row r="308" spans="1:38" ht="12" customHeight="1">
      <c r="A308" s="69"/>
      <c r="B308" s="69"/>
      <c r="C308" s="69"/>
      <c r="D308" s="70"/>
      <c r="E308" s="70"/>
      <c r="F308" s="69"/>
      <c r="G308" s="69"/>
      <c r="H308" s="69"/>
      <c r="I308" s="69"/>
      <c r="J308" s="69"/>
      <c r="K308" s="69"/>
      <c r="L308" s="69"/>
      <c r="M308" s="69"/>
      <c r="N308" s="69"/>
      <c r="O308" s="69"/>
      <c r="P308" s="69"/>
      <c r="Q308" s="69"/>
      <c r="R308" s="69"/>
      <c r="S308" s="69"/>
      <c r="T308" s="69"/>
      <c r="U308" s="69"/>
      <c r="V308" s="69"/>
      <c r="W308" s="69"/>
      <c r="X308" s="69"/>
      <c r="Y308" s="69"/>
      <c r="Z308" s="69"/>
      <c r="AA308" s="69"/>
      <c r="AB308" s="69"/>
      <c r="AC308" s="69"/>
      <c r="AD308" s="69"/>
      <c r="AE308" s="69"/>
      <c r="AF308" s="69"/>
      <c r="AG308" s="69"/>
      <c r="AH308" s="69"/>
      <c r="AI308" s="69"/>
      <c r="AJ308" s="69"/>
      <c r="AK308" s="69"/>
      <c r="AL308" s="69"/>
    </row>
    <row r="309" spans="1:38" ht="12" customHeight="1">
      <c r="A309" s="69"/>
      <c r="B309" s="69"/>
      <c r="C309" s="69"/>
      <c r="D309" s="70"/>
      <c r="E309" s="70"/>
      <c r="F309" s="69"/>
      <c r="G309" s="69"/>
      <c r="H309" s="69"/>
      <c r="I309" s="69"/>
      <c r="J309" s="69"/>
      <c r="K309" s="69"/>
      <c r="L309" s="69"/>
      <c r="M309" s="69"/>
      <c r="N309" s="69"/>
      <c r="O309" s="69"/>
      <c r="P309" s="69"/>
      <c r="Q309" s="69"/>
      <c r="R309" s="69"/>
      <c r="S309" s="69"/>
      <c r="T309" s="69"/>
      <c r="U309" s="69"/>
      <c r="V309" s="69"/>
      <c r="W309" s="69"/>
      <c r="X309" s="69"/>
      <c r="Y309" s="69"/>
      <c r="Z309" s="69"/>
      <c r="AA309" s="69"/>
      <c r="AB309" s="69"/>
      <c r="AC309" s="69"/>
      <c r="AD309" s="69"/>
      <c r="AE309" s="69"/>
      <c r="AF309" s="69"/>
      <c r="AG309" s="69"/>
      <c r="AH309" s="69"/>
      <c r="AI309" s="69"/>
      <c r="AJ309" s="69"/>
      <c r="AK309" s="69"/>
      <c r="AL309" s="69"/>
    </row>
    <row r="310" spans="1:38" ht="12" customHeight="1">
      <c r="A310" s="69"/>
      <c r="B310" s="69"/>
      <c r="C310" s="69"/>
      <c r="D310" s="70"/>
      <c r="E310" s="70"/>
      <c r="F310" s="69"/>
      <c r="G310" s="69"/>
      <c r="H310" s="69"/>
      <c r="I310" s="69"/>
      <c r="J310" s="69"/>
      <c r="K310" s="69"/>
      <c r="L310" s="69"/>
      <c r="M310" s="69"/>
      <c r="N310" s="69"/>
      <c r="O310" s="69"/>
      <c r="P310" s="69"/>
      <c r="Q310" s="69"/>
      <c r="R310" s="69"/>
      <c r="S310" s="69"/>
      <c r="T310" s="69"/>
      <c r="U310" s="69"/>
      <c r="V310" s="69"/>
      <c r="W310" s="69"/>
      <c r="X310" s="69"/>
      <c r="Y310" s="69"/>
      <c r="Z310" s="69"/>
      <c r="AA310" s="69"/>
      <c r="AB310" s="69"/>
      <c r="AC310" s="69"/>
      <c r="AD310" s="69"/>
      <c r="AE310" s="69"/>
      <c r="AF310" s="69"/>
      <c r="AG310" s="69"/>
      <c r="AH310" s="69"/>
      <c r="AI310" s="69"/>
      <c r="AJ310" s="69"/>
      <c r="AK310" s="69"/>
      <c r="AL310" s="69"/>
    </row>
    <row r="311" spans="1:38" ht="12" customHeight="1">
      <c r="A311" s="69"/>
      <c r="B311" s="69"/>
      <c r="C311" s="69"/>
      <c r="D311" s="70"/>
      <c r="E311" s="70"/>
      <c r="F311" s="69"/>
      <c r="G311" s="69"/>
      <c r="H311" s="69"/>
      <c r="I311" s="69"/>
      <c r="J311" s="69"/>
      <c r="K311" s="69"/>
      <c r="L311" s="69"/>
      <c r="M311" s="69"/>
      <c r="N311" s="69"/>
      <c r="O311" s="69"/>
      <c r="P311" s="69"/>
      <c r="Q311" s="69"/>
      <c r="R311" s="69"/>
      <c r="S311" s="69"/>
      <c r="T311" s="69"/>
      <c r="U311" s="69"/>
      <c r="V311" s="69"/>
      <c r="W311" s="69"/>
      <c r="X311" s="69"/>
      <c r="Y311" s="69"/>
      <c r="Z311" s="69"/>
      <c r="AA311" s="69"/>
      <c r="AB311" s="69"/>
      <c r="AC311" s="69"/>
      <c r="AD311" s="69"/>
      <c r="AE311" s="69"/>
      <c r="AF311" s="69"/>
      <c r="AG311" s="69"/>
      <c r="AH311" s="69"/>
      <c r="AI311" s="69"/>
      <c r="AJ311" s="69"/>
      <c r="AK311" s="69"/>
      <c r="AL311" s="69"/>
    </row>
    <row r="312" spans="1:38" ht="12" customHeight="1">
      <c r="A312" s="69"/>
      <c r="B312" s="69"/>
      <c r="C312" s="69"/>
      <c r="D312" s="70"/>
      <c r="E312" s="70"/>
      <c r="F312" s="69"/>
      <c r="G312" s="69"/>
      <c r="H312" s="69"/>
      <c r="I312" s="69"/>
      <c r="J312" s="69"/>
      <c r="K312" s="69"/>
      <c r="L312" s="69"/>
      <c r="M312" s="69"/>
      <c r="N312" s="69"/>
      <c r="O312" s="69"/>
      <c r="P312" s="69"/>
      <c r="Q312" s="69"/>
      <c r="R312" s="69"/>
      <c r="S312" s="69"/>
      <c r="T312" s="69"/>
      <c r="U312" s="69"/>
      <c r="V312" s="69"/>
      <c r="W312" s="69"/>
      <c r="X312" s="69"/>
      <c r="Y312" s="69"/>
      <c r="Z312" s="69"/>
      <c r="AA312" s="69"/>
      <c r="AB312" s="69"/>
      <c r="AC312" s="69"/>
      <c r="AD312" s="69"/>
      <c r="AE312" s="69"/>
      <c r="AF312" s="69"/>
      <c r="AG312" s="69"/>
      <c r="AH312" s="69"/>
      <c r="AI312" s="69"/>
      <c r="AJ312" s="69"/>
      <c r="AK312" s="69"/>
      <c r="AL312" s="69"/>
    </row>
    <row r="313" spans="1:38" ht="12" customHeight="1">
      <c r="A313" s="69"/>
      <c r="B313" s="69"/>
      <c r="C313" s="69"/>
      <c r="D313" s="70"/>
      <c r="E313" s="70"/>
      <c r="F313" s="69"/>
      <c r="G313" s="69"/>
      <c r="H313" s="69"/>
      <c r="I313" s="69"/>
      <c r="J313" s="69"/>
      <c r="K313" s="69"/>
      <c r="L313" s="69"/>
      <c r="M313" s="69"/>
      <c r="N313" s="69"/>
      <c r="O313" s="69"/>
      <c r="P313" s="69"/>
      <c r="Q313" s="69"/>
      <c r="R313" s="69"/>
      <c r="S313" s="69"/>
      <c r="T313" s="69"/>
      <c r="U313" s="69"/>
      <c r="V313" s="69"/>
      <c r="W313" s="69"/>
      <c r="X313" s="69"/>
      <c r="Y313" s="69"/>
      <c r="Z313" s="69"/>
      <c r="AA313" s="69"/>
      <c r="AB313" s="69"/>
      <c r="AC313" s="69"/>
      <c r="AD313" s="69"/>
      <c r="AE313" s="69"/>
      <c r="AF313" s="69"/>
      <c r="AG313" s="69"/>
      <c r="AH313" s="69"/>
      <c r="AI313" s="69"/>
      <c r="AJ313" s="69"/>
      <c r="AK313" s="69"/>
      <c r="AL313" s="69"/>
    </row>
    <row r="314" spans="1:38" ht="12" customHeight="1">
      <c r="A314" s="69"/>
      <c r="B314" s="69"/>
      <c r="C314" s="69"/>
      <c r="D314" s="70"/>
      <c r="E314" s="70"/>
      <c r="F314" s="69"/>
      <c r="G314" s="69"/>
      <c r="H314" s="69"/>
      <c r="I314" s="69"/>
      <c r="J314" s="69"/>
      <c r="K314" s="69"/>
      <c r="L314" s="69"/>
      <c r="M314" s="69"/>
      <c r="N314" s="69"/>
      <c r="O314" s="69"/>
      <c r="P314" s="69"/>
      <c r="Q314" s="69"/>
      <c r="R314" s="69"/>
      <c r="S314" s="69"/>
      <c r="T314" s="69"/>
      <c r="U314" s="69"/>
      <c r="V314" s="69"/>
      <c r="W314" s="69"/>
      <c r="X314" s="69"/>
      <c r="Y314" s="69"/>
      <c r="Z314" s="69"/>
      <c r="AA314" s="69"/>
      <c r="AB314" s="69"/>
      <c r="AC314" s="69"/>
      <c r="AD314" s="69"/>
      <c r="AE314" s="69"/>
      <c r="AF314" s="69"/>
      <c r="AG314" s="69"/>
      <c r="AH314" s="69"/>
      <c r="AI314" s="69"/>
      <c r="AJ314" s="69"/>
      <c r="AK314" s="69"/>
      <c r="AL314" s="69"/>
    </row>
    <row r="315" spans="1:38" ht="12" customHeight="1">
      <c r="A315" s="69"/>
      <c r="B315" s="69"/>
      <c r="C315" s="69"/>
      <c r="D315" s="70"/>
      <c r="E315" s="70"/>
      <c r="F315" s="69"/>
      <c r="G315" s="69"/>
      <c r="H315" s="69"/>
      <c r="I315" s="69"/>
      <c r="J315" s="69"/>
      <c r="K315" s="69"/>
      <c r="L315" s="69"/>
      <c r="M315" s="69"/>
      <c r="N315" s="69"/>
      <c r="O315" s="69"/>
      <c r="P315" s="69"/>
      <c r="Q315" s="69"/>
      <c r="R315" s="69"/>
      <c r="S315" s="69"/>
      <c r="T315" s="69"/>
      <c r="U315" s="69"/>
      <c r="V315" s="69"/>
      <c r="W315" s="69"/>
      <c r="X315" s="69"/>
      <c r="Y315" s="69"/>
      <c r="Z315" s="69"/>
      <c r="AA315" s="69"/>
      <c r="AB315" s="69"/>
      <c r="AC315" s="69"/>
      <c r="AD315" s="69"/>
      <c r="AE315" s="69"/>
      <c r="AF315" s="69"/>
      <c r="AG315" s="69"/>
      <c r="AH315" s="69"/>
      <c r="AI315" s="69"/>
      <c r="AJ315" s="69"/>
      <c r="AK315" s="69"/>
      <c r="AL315" s="69"/>
    </row>
    <row r="316" spans="1:38" ht="12" customHeight="1">
      <c r="A316" s="69"/>
      <c r="B316" s="69"/>
      <c r="C316" s="69"/>
      <c r="D316" s="70"/>
      <c r="E316" s="70"/>
      <c r="F316" s="69"/>
      <c r="G316" s="69"/>
      <c r="H316" s="69"/>
      <c r="I316" s="69"/>
      <c r="J316" s="69"/>
      <c r="K316" s="69"/>
      <c r="L316" s="69"/>
      <c r="M316" s="69"/>
      <c r="N316" s="69"/>
      <c r="O316" s="69"/>
      <c r="P316" s="69"/>
      <c r="Q316" s="69"/>
      <c r="R316" s="69"/>
      <c r="S316" s="69"/>
      <c r="T316" s="69"/>
      <c r="U316" s="69"/>
      <c r="V316" s="69"/>
      <c r="W316" s="69"/>
      <c r="X316" s="69"/>
      <c r="Y316" s="69"/>
      <c r="Z316" s="69"/>
      <c r="AA316" s="69"/>
      <c r="AB316" s="69"/>
      <c r="AC316" s="69"/>
      <c r="AD316" s="69"/>
      <c r="AE316" s="69"/>
      <c r="AF316" s="69"/>
      <c r="AG316" s="69"/>
      <c r="AH316" s="69"/>
      <c r="AI316" s="69"/>
      <c r="AJ316" s="69"/>
      <c r="AK316" s="69"/>
      <c r="AL316" s="69"/>
    </row>
    <row r="317" spans="1:38" ht="12" customHeight="1">
      <c r="A317" s="69"/>
      <c r="B317" s="69"/>
      <c r="C317" s="69"/>
      <c r="D317" s="70"/>
      <c r="E317" s="70"/>
      <c r="F317" s="69"/>
      <c r="G317" s="69"/>
      <c r="H317" s="69"/>
      <c r="I317" s="69"/>
      <c r="J317" s="69"/>
      <c r="K317" s="69"/>
      <c r="L317" s="69"/>
      <c r="M317" s="69"/>
      <c r="N317" s="69"/>
      <c r="O317" s="69"/>
      <c r="P317" s="69"/>
      <c r="Q317" s="69"/>
      <c r="R317" s="69"/>
      <c r="S317" s="69"/>
      <c r="T317" s="69"/>
      <c r="U317" s="69"/>
      <c r="V317" s="69"/>
      <c r="W317" s="69"/>
      <c r="X317" s="69"/>
      <c r="Y317" s="69"/>
      <c r="Z317" s="69"/>
      <c r="AA317" s="69"/>
      <c r="AB317" s="69"/>
      <c r="AC317" s="69"/>
      <c r="AD317" s="69"/>
      <c r="AE317" s="69"/>
      <c r="AF317" s="69"/>
      <c r="AG317" s="69"/>
      <c r="AH317" s="69"/>
      <c r="AI317" s="69"/>
      <c r="AJ317" s="69"/>
      <c r="AK317" s="69"/>
      <c r="AL317" s="69"/>
    </row>
    <row r="318" spans="1:38" ht="15.75" customHeight="1">
      <c r="A318" s="68"/>
      <c r="B318" s="68"/>
      <c r="C318" s="68"/>
      <c r="D318" s="68"/>
      <c r="E318" s="68"/>
      <c r="F318" s="68"/>
      <c r="G318" s="68"/>
      <c r="H318" s="68"/>
      <c r="I318" s="68"/>
      <c r="J318" s="68"/>
      <c r="K318" s="68"/>
      <c r="L318" s="68"/>
      <c r="M318" s="68"/>
      <c r="N318" s="68"/>
      <c r="O318" s="68"/>
      <c r="P318" s="68"/>
      <c r="Q318" s="68"/>
      <c r="R318" s="68"/>
      <c r="S318" s="68"/>
      <c r="T318" s="68"/>
      <c r="U318" s="68"/>
      <c r="V318" s="68"/>
      <c r="W318" s="68"/>
      <c r="X318" s="68"/>
      <c r="Y318" s="68"/>
      <c r="Z318" s="68"/>
      <c r="AA318" s="68"/>
      <c r="AB318" s="68"/>
      <c r="AC318" s="68"/>
      <c r="AD318" s="68"/>
      <c r="AE318" s="68"/>
      <c r="AF318" s="68"/>
      <c r="AG318" s="68"/>
      <c r="AH318" s="68"/>
      <c r="AI318" s="68"/>
      <c r="AJ318" s="68"/>
      <c r="AK318" s="68"/>
      <c r="AL318" s="68"/>
    </row>
    <row r="319" spans="1:38" ht="15.75" customHeight="1">
      <c r="A319" s="68"/>
      <c r="B319" s="68"/>
      <c r="C319" s="68"/>
      <c r="D319" s="68"/>
      <c r="E319" s="68"/>
      <c r="F319" s="68"/>
      <c r="G319" s="68"/>
      <c r="H319" s="68"/>
      <c r="I319" s="68"/>
      <c r="J319" s="68"/>
      <c r="K319" s="68"/>
      <c r="L319" s="68"/>
      <c r="M319" s="68"/>
      <c r="N319" s="68"/>
      <c r="O319" s="68"/>
      <c r="P319" s="68"/>
      <c r="Q319" s="68"/>
      <c r="R319" s="68"/>
      <c r="S319" s="68"/>
      <c r="T319" s="68"/>
      <c r="U319" s="68"/>
      <c r="V319" s="68"/>
      <c r="W319" s="68"/>
      <c r="X319" s="68"/>
      <c r="Y319" s="68"/>
      <c r="Z319" s="68"/>
      <c r="AA319" s="68"/>
      <c r="AB319" s="68"/>
      <c r="AC319" s="68"/>
      <c r="AD319" s="68"/>
      <c r="AE319" s="68"/>
      <c r="AF319" s="68"/>
      <c r="AG319" s="68"/>
      <c r="AH319" s="68"/>
      <c r="AI319" s="68"/>
      <c r="AJ319" s="68"/>
      <c r="AK319" s="68"/>
      <c r="AL319" s="68"/>
    </row>
    <row r="320" spans="1:38" ht="15.75" customHeight="1">
      <c r="A320" s="68"/>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c r="AA320" s="68"/>
      <c r="AB320" s="68"/>
      <c r="AC320" s="68"/>
      <c r="AD320" s="68"/>
      <c r="AE320" s="68"/>
      <c r="AF320" s="68"/>
      <c r="AG320" s="68"/>
      <c r="AH320" s="68"/>
      <c r="AI320" s="68"/>
      <c r="AJ320" s="68"/>
      <c r="AK320" s="68"/>
      <c r="AL320" s="68"/>
    </row>
    <row r="321" spans="1:38" ht="15.75" customHeight="1">
      <c r="A321" s="68"/>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c r="AA321" s="68"/>
      <c r="AB321" s="68"/>
      <c r="AC321" s="68"/>
      <c r="AD321" s="68"/>
      <c r="AE321" s="68"/>
      <c r="AF321" s="68"/>
      <c r="AG321" s="68"/>
      <c r="AH321" s="68"/>
      <c r="AI321" s="68"/>
      <c r="AJ321" s="68"/>
      <c r="AK321" s="68"/>
      <c r="AL321" s="68"/>
    </row>
    <row r="322" spans="1:38" ht="15.75" customHeight="1">
      <c r="A322" s="68"/>
      <c r="B322" s="68"/>
      <c r="C322" s="68"/>
      <c r="D322" s="68"/>
      <c r="E322" s="68"/>
      <c r="F322" s="68"/>
      <c r="G322" s="68"/>
      <c r="H322" s="68"/>
      <c r="I322" s="68"/>
      <c r="J322" s="68"/>
      <c r="K322" s="68"/>
      <c r="L322" s="68"/>
      <c r="M322" s="68"/>
      <c r="N322" s="68"/>
      <c r="O322" s="68"/>
      <c r="P322" s="68"/>
      <c r="Q322" s="68"/>
      <c r="R322" s="68"/>
      <c r="S322" s="68"/>
      <c r="T322" s="68"/>
      <c r="U322" s="68"/>
      <c r="V322" s="68"/>
      <c r="W322" s="68"/>
      <c r="X322" s="68"/>
      <c r="Y322" s="68"/>
      <c r="Z322" s="68"/>
      <c r="AA322" s="68"/>
      <c r="AB322" s="68"/>
      <c r="AC322" s="68"/>
      <c r="AD322" s="68"/>
      <c r="AE322" s="68"/>
      <c r="AF322" s="68"/>
      <c r="AG322" s="68"/>
      <c r="AH322" s="68"/>
      <c r="AI322" s="68"/>
      <c r="AJ322" s="68"/>
      <c r="AK322" s="68"/>
      <c r="AL322" s="68"/>
    </row>
    <row r="323" spans="1:38" ht="15.75" customHeight="1">
      <c r="A323" s="68"/>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c r="AA323" s="68"/>
      <c r="AB323" s="68"/>
      <c r="AC323" s="68"/>
      <c r="AD323" s="68"/>
      <c r="AE323" s="68"/>
      <c r="AF323" s="68"/>
      <c r="AG323" s="68"/>
      <c r="AH323" s="68"/>
      <c r="AI323" s="68"/>
      <c r="AJ323" s="68"/>
      <c r="AK323" s="68"/>
      <c r="AL323" s="68"/>
    </row>
    <row r="324" spans="1:38" ht="15.75" customHeight="1">
      <c r="A324" s="68"/>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c r="AA324" s="68"/>
      <c r="AB324" s="68"/>
      <c r="AC324" s="68"/>
      <c r="AD324" s="68"/>
      <c r="AE324" s="68"/>
      <c r="AF324" s="68"/>
      <c r="AG324" s="68"/>
      <c r="AH324" s="68"/>
      <c r="AI324" s="68"/>
      <c r="AJ324" s="68"/>
      <c r="AK324" s="68"/>
      <c r="AL324" s="68"/>
    </row>
    <row r="325" spans="1:38" ht="15.75" customHeight="1">
      <c r="A325" s="68"/>
      <c r="B325" s="68"/>
      <c r="C325" s="68"/>
      <c r="D325" s="68"/>
      <c r="E325" s="68"/>
      <c r="F325" s="68"/>
      <c r="G325" s="68"/>
      <c r="H325" s="68"/>
      <c r="I325" s="68"/>
      <c r="J325" s="68"/>
      <c r="K325" s="68"/>
      <c r="L325" s="68"/>
      <c r="M325" s="68"/>
      <c r="N325" s="68"/>
      <c r="O325" s="68"/>
      <c r="P325" s="68"/>
      <c r="Q325" s="68"/>
      <c r="R325" s="68"/>
      <c r="S325" s="68"/>
      <c r="T325" s="68"/>
      <c r="U325" s="68"/>
      <c r="V325" s="68"/>
      <c r="W325" s="68"/>
      <c r="X325" s="68"/>
      <c r="Y325" s="68"/>
      <c r="Z325" s="68"/>
      <c r="AA325" s="68"/>
      <c r="AB325" s="68"/>
      <c r="AC325" s="68"/>
      <c r="AD325" s="68"/>
      <c r="AE325" s="68"/>
      <c r="AF325" s="68"/>
      <c r="AG325" s="68"/>
      <c r="AH325" s="68"/>
      <c r="AI325" s="68"/>
      <c r="AJ325" s="68"/>
      <c r="AK325" s="68"/>
      <c r="AL325" s="68"/>
    </row>
    <row r="326" spans="1:38" ht="15.75" customHeight="1">
      <c r="A326" s="68"/>
      <c r="B326" s="68"/>
      <c r="C326" s="68"/>
      <c r="D326" s="68"/>
      <c r="E326" s="68"/>
      <c r="F326" s="68"/>
      <c r="G326" s="68"/>
      <c r="H326" s="68"/>
      <c r="I326" s="68"/>
      <c r="J326" s="68"/>
      <c r="K326" s="68"/>
      <c r="L326" s="68"/>
      <c r="M326" s="68"/>
      <c r="N326" s="68"/>
      <c r="O326" s="68"/>
      <c r="P326" s="68"/>
      <c r="Q326" s="68"/>
      <c r="R326" s="68"/>
      <c r="S326" s="68"/>
      <c r="T326" s="68"/>
      <c r="U326" s="68"/>
      <c r="V326" s="68"/>
      <c r="W326" s="68"/>
      <c r="X326" s="68"/>
      <c r="Y326" s="68"/>
      <c r="Z326" s="68"/>
      <c r="AA326" s="68"/>
      <c r="AB326" s="68"/>
      <c r="AC326" s="68"/>
      <c r="AD326" s="68"/>
      <c r="AE326" s="68"/>
      <c r="AF326" s="68"/>
      <c r="AG326" s="68"/>
      <c r="AH326" s="68"/>
      <c r="AI326" s="68"/>
      <c r="AJ326" s="68"/>
      <c r="AK326" s="68"/>
      <c r="AL326" s="68"/>
    </row>
    <row r="327" spans="1:38" ht="15.75" customHeight="1">
      <c r="A327" s="68"/>
      <c r="B327" s="68"/>
      <c r="C327" s="68"/>
      <c r="D327" s="68"/>
      <c r="E327" s="68"/>
      <c r="F327" s="68"/>
      <c r="G327" s="68"/>
      <c r="H327" s="68"/>
      <c r="I327" s="68"/>
      <c r="J327" s="68"/>
      <c r="K327" s="68"/>
      <c r="L327" s="68"/>
      <c r="M327" s="68"/>
      <c r="N327" s="68"/>
      <c r="O327" s="68"/>
      <c r="P327" s="68"/>
      <c r="Q327" s="68"/>
      <c r="R327" s="68"/>
      <c r="S327" s="68"/>
      <c r="T327" s="68"/>
      <c r="U327" s="68"/>
      <c r="V327" s="68"/>
      <c r="W327" s="68"/>
      <c r="X327" s="68"/>
      <c r="Y327" s="68"/>
      <c r="Z327" s="68"/>
      <c r="AA327" s="68"/>
      <c r="AB327" s="68"/>
      <c r="AC327" s="68"/>
      <c r="AD327" s="68"/>
      <c r="AE327" s="68"/>
      <c r="AF327" s="68"/>
      <c r="AG327" s="68"/>
      <c r="AH327" s="68"/>
      <c r="AI327" s="68"/>
      <c r="AJ327" s="68"/>
      <c r="AK327" s="68"/>
      <c r="AL327" s="68"/>
    </row>
    <row r="328" spans="1:38" ht="15.75" customHeight="1">
      <c r="A328" s="68"/>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c r="AA328" s="68"/>
      <c r="AB328" s="68"/>
      <c r="AC328" s="68"/>
      <c r="AD328" s="68"/>
      <c r="AE328" s="68"/>
      <c r="AF328" s="68"/>
      <c r="AG328" s="68"/>
      <c r="AH328" s="68"/>
      <c r="AI328" s="68"/>
      <c r="AJ328" s="68"/>
      <c r="AK328" s="68"/>
      <c r="AL328" s="68"/>
    </row>
    <row r="329" spans="1:38" ht="15.75" customHeight="1">
      <c r="A329" s="68"/>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c r="AA329" s="68"/>
      <c r="AB329" s="68"/>
      <c r="AC329" s="68"/>
      <c r="AD329" s="68"/>
      <c r="AE329" s="68"/>
      <c r="AF329" s="68"/>
      <c r="AG329" s="68"/>
      <c r="AH329" s="68"/>
      <c r="AI329" s="68"/>
      <c r="AJ329" s="68"/>
      <c r="AK329" s="68"/>
      <c r="AL329" s="68"/>
    </row>
    <row r="330" spans="1:38" ht="15.75" customHeight="1">
      <c r="A330" s="68"/>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c r="AA330" s="68"/>
      <c r="AB330" s="68"/>
      <c r="AC330" s="68"/>
      <c r="AD330" s="68"/>
      <c r="AE330" s="68"/>
      <c r="AF330" s="68"/>
      <c r="AG330" s="68"/>
      <c r="AH330" s="68"/>
      <c r="AI330" s="68"/>
      <c r="AJ330" s="68"/>
      <c r="AK330" s="68"/>
      <c r="AL330" s="68"/>
    </row>
    <row r="331" spans="1:38" ht="15.75" customHeight="1">
      <c r="A331" s="68"/>
      <c r="B331" s="68"/>
      <c r="C331" s="68"/>
      <c r="D331" s="68"/>
      <c r="E331" s="68"/>
      <c r="F331" s="68"/>
      <c r="G331" s="68"/>
      <c r="H331" s="68"/>
      <c r="I331" s="68"/>
      <c r="J331" s="68"/>
      <c r="K331" s="68"/>
      <c r="L331" s="68"/>
      <c r="M331" s="68"/>
      <c r="N331" s="68"/>
      <c r="O331" s="68"/>
      <c r="P331" s="68"/>
      <c r="Q331" s="68"/>
      <c r="R331" s="68"/>
      <c r="S331" s="68"/>
      <c r="T331" s="68"/>
      <c r="U331" s="68"/>
      <c r="V331" s="68"/>
      <c r="W331" s="68"/>
      <c r="X331" s="68"/>
      <c r="Y331" s="68"/>
      <c r="Z331" s="68"/>
      <c r="AA331" s="68"/>
      <c r="AB331" s="68"/>
      <c r="AC331" s="68"/>
      <c r="AD331" s="68"/>
      <c r="AE331" s="68"/>
      <c r="AF331" s="68"/>
      <c r="AG331" s="68"/>
      <c r="AH331" s="68"/>
      <c r="AI331" s="68"/>
      <c r="AJ331" s="68"/>
      <c r="AK331" s="68"/>
      <c r="AL331" s="68"/>
    </row>
    <row r="332" spans="1:38" ht="15.75" customHeight="1">
      <c r="A332" s="68"/>
      <c r="B332" s="68"/>
      <c r="C332" s="68"/>
      <c r="D332" s="68"/>
      <c r="E332" s="68"/>
      <c r="F332" s="68"/>
      <c r="G332" s="68"/>
      <c r="H332" s="68"/>
      <c r="I332" s="68"/>
      <c r="J332" s="68"/>
      <c r="K332" s="68"/>
      <c r="L332" s="68"/>
      <c r="M332" s="68"/>
      <c r="N332" s="68"/>
      <c r="O332" s="68"/>
      <c r="P332" s="68"/>
      <c r="Q332" s="68"/>
      <c r="R332" s="68"/>
      <c r="S332" s="68"/>
      <c r="T332" s="68"/>
      <c r="U332" s="68"/>
      <c r="V332" s="68"/>
      <c r="W332" s="68"/>
      <c r="X332" s="68"/>
      <c r="Y332" s="68"/>
      <c r="Z332" s="68"/>
      <c r="AA332" s="68"/>
      <c r="AB332" s="68"/>
      <c r="AC332" s="68"/>
      <c r="AD332" s="68"/>
      <c r="AE332" s="68"/>
      <c r="AF332" s="68"/>
      <c r="AG332" s="68"/>
      <c r="AH332" s="68"/>
      <c r="AI332" s="68"/>
      <c r="AJ332" s="68"/>
      <c r="AK332" s="68"/>
      <c r="AL332" s="68"/>
    </row>
    <row r="333" spans="1:38" ht="15.75" customHeight="1">
      <c r="A333" s="68"/>
      <c r="B333" s="68"/>
      <c r="C333" s="68"/>
      <c r="D333" s="68"/>
      <c r="E333" s="68"/>
      <c r="F333" s="68"/>
      <c r="G333" s="68"/>
      <c r="H333" s="68"/>
      <c r="I333" s="68"/>
      <c r="J333" s="68"/>
      <c r="K333" s="68"/>
      <c r="L333" s="68"/>
      <c r="M333" s="68"/>
      <c r="N333" s="68"/>
      <c r="O333" s="68"/>
      <c r="P333" s="68"/>
      <c r="Q333" s="68"/>
      <c r="R333" s="68"/>
      <c r="S333" s="68"/>
      <c r="T333" s="68"/>
      <c r="U333" s="68"/>
      <c r="V333" s="68"/>
      <c r="W333" s="68"/>
      <c r="X333" s="68"/>
      <c r="Y333" s="68"/>
      <c r="Z333" s="68"/>
      <c r="AA333" s="68"/>
      <c r="AB333" s="68"/>
      <c r="AC333" s="68"/>
      <c r="AD333" s="68"/>
      <c r="AE333" s="68"/>
      <c r="AF333" s="68"/>
      <c r="AG333" s="68"/>
      <c r="AH333" s="68"/>
      <c r="AI333" s="68"/>
      <c r="AJ333" s="68"/>
      <c r="AK333" s="68"/>
      <c r="AL333" s="68"/>
    </row>
    <row r="334" spans="1:38" ht="15.75" customHeight="1">
      <c r="A334" s="68"/>
      <c r="B334" s="68"/>
      <c r="C334" s="68"/>
      <c r="D334" s="68"/>
      <c r="E334" s="68"/>
      <c r="F334" s="68"/>
      <c r="G334" s="68"/>
      <c r="H334" s="68"/>
      <c r="I334" s="68"/>
      <c r="J334" s="68"/>
      <c r="K334" s="68"/>
      <c r="L334" s="68"/>
      <c r="M334" s="68"/>
      <c r="N334" s="68"/>
      <c r="O334" s="68"/>
      <c r="P334" s="68"/>
      <c r="Q334" s="68"/>
      <c r="R334" s="68"/>
      <c r="S334" s="68"/>
      <c r="T334" s="68"/>
      <c r="U334" s="68"/>
      <c r="V334" s="68"/>
      <c r="W334" s="68"/>
      <c r="X334" s="68"/>
      <c r="Y334" s="68"/>
      <c r="Z334" s="68"/>
      <c r="AA334" s="68"/>
      <c r="AB334" s="68"/>
      <c r="AC334" s="68"/>
      <c r="AD334" s="68"/>
      <c r="AE334" s="68"/>
      <c r="AF334" s="68"/>
      <c r="AG334" s="68"/>
      <c r="AH334" s="68"/>
      <c r="AI334" s="68"/>
      <c r="AJ334" s="68"/>
      <c r="AK334" s="68"/>
      <c r="AL334" s="68"/>
    </row>
    <row r="335" spans="1:38" ht="15.75" customHeight="1">
      <c r="A335" s="68"/>
      <c r="B335" s="68"/>
      <c r="C335" s="68"/>
      <c r="D335" s="68"/>
      <c r="E335" s="68"/>
      <c r="F335" s="68"/>
      <c r="G335" s="68"/>
      <c r="H335" s="68"/>
      <c r="I335" s="68"/>
      <c r="J335" s="68"/>
      <c r="K335" s="68"/>
      <c r="L335" s="68"/>
      <c r="M335" s="68"/>
      <c r="N335" s="68"/>
      <c r="O335" s="68"/>
      <c r="P335" s="68"/>
      <c r="Q335" s="68"/>
      <c r="R335" s="68"/>
      <c r="S335" s="68"/>
      <c r="T335" s="68"/>
      <c r="U335" s="68"/>
      <c r="V335" s="68"/>
      <c r="W335" s="68"/>
      <c r="X335" s="68"/>
      <c r="Y335" s="68"/>
      <c r="Z335" s="68"/>
      <c r="AA335" s="68"/>
      <c r="AB335" s="68"/>
      <c r="AC335" s="68"/>
      <c r="AD335" s="68"/>
      <c r="AE335" s="68"/>
      <c r="AF335" s="68"/>
      <c r="AG335" s="68"/>
      <c r="AH335" s="68"/>
      <c r="AI335" s="68"/>
      <c r="AJ335" s="68"/>
      <c r="AK335" s="68"/>
      <c r="AL335" s="68"/>
    </row>
    <row r="336" spans="1:38" ht="15.75" customHeight="1">
      <c r="A336" s="68"/>
      <c r="B336" s="68"/>
      <c r="C336" s="68"/>
      <c r="D336" s="68"/>
      <c r="E336" s="68"/>
      <c r="F336" s="68"/>
      <c r="G336" s="68"/>
      <c r="H336" s="68"/>
      <c r="I336" s="68"/>
      <c r="J336" s="68"/>
      <c r="K336" s="68"/>
      <c r="L336" s="68"/>
      <c r="M336" s="68"/>
      <c r="N336" s="68"/>
      <c r="O336" s="68"/>
      <c r="P336" s="68"/>
      <c r="Q336" s="68"/>
      <c r="R336" s="68"/>
      <c r="S336" s="68"/>
      <c r="T336" s="68"/>
      <c r="U336" s="68"/>
      <c r="V336" s="68"/>
      <c r="W336" s="68"/>
      <c r="X336" s="68"/>
      <c r="Y336" s="68"/>
      <c r="Z336" s="68"/>
      <c r="AA336" s="68"/>
      <c r="AB336" s="68"/>
      <c r="AC336" s="68"/>
      <c r="AD336" s="68"/>
      <c r="AE336" s="68"/>
      <c r="AF336" s="68"/>
      <c r="AG336" s="68"/>
      <c r="AH336" s="68"/>
      <c r="AI336" s="68"/>
      <c r="AJ336" s="68"/>
      <c r="AK336" s="68"/>
      <c r="AL336" s="68"/>
    </row>
    <row r="337" spans="1:38" ht="15.75" customHeight="1">
      <c r="A337" s="68"/>
      <c r="B337" s="68"/>
      <c r="C337" s="68"/>
      <c r="D337" s="68"/>
      <c r="E337" s="68"/>
      <c r="F337" s="68"/>
      <c r="G337" s="68"/>
      <c r="H337" s="68"/>
      <c r="I337" s="68"/>
      <c r="J337" s="68"/>
      <c r="K337" s="68"/>
      <c r="L337" s="68"/>
      <c r="M337" s="68"/>
      <c r="N337" s="68"/>
      <c r="O337" s="68"/>
      <c r="P337" s="68"/>
      <c r="Q337" s="68"/>
      <c r="R337" s="68"/>
      <c r="S337" s="68"/>
      <c r="T337" s="68"/>
      <c r="U337" s="68"/>
      <c r="V337" s="68"/>
      <c r="W337" s="68"/>
      <c r="X337" s="68"/>
      <c r="Y337" s="68"/>
      <c r="Z337" s="68"/>
      <c r="AA337" s="68"/>
      <c r="AB337" s="68"/>
      <c r="AC337" s="68"/>
      <c r="AD337" s="68"/>
      <c r="AE337" s="68"/>
      <c r="AF337" s="68"/>
      <c r="AG337" s="68"/>
      <c r="AH337" s="68"/>
      <c r="AI337" s="68"/>
      <c r="AJ337" s="68"/>
      <c r="AK337" s="68"/>
      <c r="AL337" s="68"/>
    </row>
    <row r="338" spans="1:38" ht="15.75" customHeight="1">
      <c r="A338" s="68"/>
      <c r="B338" s="68"/>
      <c r="C338" s="68"/>
      <c r="D338" s="68"/>
      <c r="E338" s="68"/>
      <c r="F338" s="68"/>
      <c r="G338" s="68"/>
      <c r="H338" s="68"/>
      <c r="I338" s="68"/>
      <c r="J338" s="68"/>
      <c r="K338" s="68"/>
      <c r="L338" s="68"/>
      <c r="M338" s="68"/>
      <c r="N338" s="68"/>
      <c r="O338" s="68"/>
      <c r="P338" s="68"/>
      <c r="Q338" s="68"/>
      <c r="R338" s="68"/>
      <c r="S338" s="68"/>
      <c r="T338" s="68"/>
      <c r="U338" s="68"/>
      <c r="V338" s="68"/>
      <c r="W338" s="68"/>
      <c r="X338" s="68"/>
      <c r="Y338" s="68"/>
      <c r="Z338" s="68"/>
      <c r="AA338" s="68"/>
      <c r="AB338" s="68"/>
      <c r="AC338" s="68"/>
      <c r="AD338" s="68"/>
      <c r="AE338" s="68"/>
      <c r="AF338" s="68"/>
      <c r="AG338" s="68"/>
      <c r="AH338" s="68"/>
      <c r="AI338" s="68"/>
      <c r="AJ338" s="68"/>
      <c r="AK338" s="68"/>
      <c r="AL338" s="68"/>
    </row>
    <row r="339" spans="1:38" ht="15.75" customHeight="1">
      <c r="A339" s="68"/>
      <c r="B339" s="68"/>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c r="AA339" s="68"/>
      <c r="AB339" s="68"/>
      <c r="AC339" s="68"/>
      <c r="AD339" s="68"/>
      <c r="AE339" s="68"/>
      <c r="AF339" s="68"/>
      <c r="AG339" s="68"/>
      <c r="AH339" s="68"/>
      <c r="AI339" s="68"/>
      <c r="AJ339" s="68"/>
      <c r="AK339" s="68"/>
      <c r="AL339" s="68"/>
    </row>
    <row r="340" spans="1:38" ht="15.75" customHeight="1">
      <c r="A340" s="68"/>
      <c r="B340" s="68"/>
      <c r="C340" s="68"/>
      <c r="D340" s="68"/>
      <c r="E340" s="68"/>
      <c r="F340" s="68"/>
      <c r="G340" s="68"/>
      <c r="H340" s="68"/>
      <c r="I340" s="68"/>
      <c r="J340" s="68"/>
      <c r="K340" s="68"/>
      <c r="L340" s="68"/>
      <c r="M340" s="68"/>
      <c r="N340" s="68"/>
      <c r="O340" s="68"/>
      <c r="P340" s="68"/>
      <c r="Q340" s="68"/>
      <c r="R340" s="68"/>
      <c r="S340" s="68"/>
      <c r="T340" s="68"/>
      <c r="U340" s="68"/>
      <c r="V340" s="68"/>
      <c r="W340" s="68"/>
      <c r="X340" s="68"/>
      <c r="Y340" s="68"/>
      <c r="Z340" s="68"/>
      <c r="AA340" s="68"/>
      <c r="AB340" s="68"/>
      <c r="AC340" s="68"/>
      <c r="AD340" s="68"/>
      <c r="AE340" s="68"/>
      <c r="AF340" s="68"/>
      <c r="AG340" s="68"/>
      <c r="AH340" s="68"/>
      <c r="AI340" s="68"/>
      <c r="AJ340" s="68"/>
      <c r="AK340" s="68"/>
      <c r="AL340" s="68"/>
    </row>
    <row r="341" spans="1:38" ht="15.75" customHeight="1">
      <c r="A341" s="68"/>
      <c r="B341" s="68"/>
      <c r="C341" s="68"/>
      <c r="D341" s="68"/>
      <c r="E341" s="68"/>
      <c r="F341" s="68"/>
      <c r="G341" s="68"/>
      <c r="H341" s="68"/>
      <c r="I341" s="68"/>
      <c r="J341" s="68"/>
      <c r="K341" s="68"/>
      <c r="L341" s="68"/>
      <c r="M341" s="68"/>
      <c r="N341" s="68"/>
      <c r="O341" s="68"/>
      <c r="P341" s="68"/>
      <c r="Q341" s="68"/>
      <c r="R341" s="68"/>
      <c r="S341" s="68"/>
      <c r="T341" s="68"/>
      <c r="U341" s="68"/>
      <c r="V341" s="68"/>
      <c r="W341" s="68"/>
      <c r="X341" s="68"/>
      <c r="Y341" s="68"/>
      <c r="Z341" s="68"/>
      <c r="AA341" s="68"/>
      <c r="AB341" s="68"/>
      <c r="AC341" s="68"/>
      <c r="AD341" s="68"/>
      <c r="AE341" s="68"/>
      <c r="AF341" s="68"/>
      <c r="AG341" s="68"/>
      <c r="AH341" s="68"/>
      <c r="AI341" s="68"/>
      <c r="AJ341" s="68"/>
      <c r="AK341" s="68"/>
      <c r="AL341" s="68"/>
    </row>
    <row r="342" spans="1:38" ht="15.75" customHeight="1">
      <c r="A342" s="68"/>
      <c r="B342" s="68"/>
      <c r="C342" s="68"/>
      <c r="D342" s="68"/>
      <c r="E342" s="68"/>
      <c r="F342" s="68"/>
      <c r="G342" s="68"/>
      <c r="H342" s="68"/>
      <c r="I342" s="68"/>
      <c r="J342" s="68"/>
      <c r="K342" s="68"/>
      <c r="L342" s="68"/>
      <c r="M342" s="68"/>
      <c r="N342" s="68"/>
      <c r="O342" s="68"/>
      <c r="P342" s="68"/>
      <c r="Q342" s="68"/>
      <c r="R342" s="68"/>
      <c r="S342" s="68"/>
      <c r="T342" s="68"/>
      <c r="U342" s="68"/>
      <c r="V342" s="68"/>
      <c r="W342" s="68"/>
      <c r="X342" s="68"/>
      <c r="Y342" s="68"/>
      <c r="Z342" s="68"/>
      <c r="AA342" s="68"/>
      <c r="AB342" s="68"/>
      <c r="AC342" s="68"/>
      <c r="AD342" s="68"/>
      <c r="AE342" s="68"/>
      <c r="AF342" s="68"/>
      <c r="AG342" s="68"/>
      <c r="AH342" s="68"/>
      <c r="AI342" s="68"/>
      <c r="AJ342" s="68"/>
      <c r="AK342" s="68"/>
      <c r="AL342" s="68"/>
    </row>
    <row r="343" spans="1:38" ht="15.75" customHeight="1">
      <c r="A343" s="68"/>
      <c r="B343" s="68"/>
      <c r="C343" s="68"/>
      <c r="D343" s="68"/>
      <c r="E343" s="68"/>
      <c r="F343" s="68"/>
      <c r="G343" s="68"/>
      <c r="H343" s="68"/>
      <c r="I343" s="68"/>
      <c r="J343" s="68"/>
      <c r="K343" s="68"/>
      <c r="L343" s="68"/>
      <c r="M343" s="68"/>
      <c r="N343" s="68"/>
      <c r="O343" s="68"/>
      <c r="P343" s="68"/>
      <c r="Q343" s="68"/>
      <c r="R343" s="68"/>
      <c r="S343" s="68"/>
      <c r="T343" s="68"/>
      <c r="U343" s="68"/>
      <c r="V343" s="68"/>
      <c r="W343" s="68"/>
      <c r="X343" s="68"/>
      <c r="Y343" s="68"/>
      <c r="Z343" s="68"/>
      <c r="AA343" s="68"/>
      <c r="AB343" s="68"/>
      <c r="AC343" s="68"/>
      <c r="AD343" s="68"/>
      <c r="AE343" s="68"/>
      <c r="AF343" s="68"/>
      <c r="AG343" s="68"/>
      <c r="AH343" s="68"/>
      <c r="AI343" s="68"/>
      <c r="AJ343" s="68"/>
      <c r="AK343" s="68"/>
      <c r="AL343" s="68"/>
    </row>
    <row r="344" spans="1:38" ht="15.75" customHeight="1">
      <c r="A344" s="68"/>
      <c r="B344" s="68"/>
      <c r="C344" s="68"/>
      <c r="D344" s="68"/>
      <c r="E344" s="68"/>
      <c r="F344" s="68"/>
      <c r="G344" s="68"/>
      <c r="H344" s="68"/>
      <c r="I344" s="68"/>
      <c r="J344" s="68"/>
      <c r="K344" s="68"/>
      <c r="L344" s="68"/>
      <c r="M344" s="68"/>
      <c r="N344" s="68"/>
      <c r="O344" s="68"/>
      <c r="P344" s="68"/>
      <c r="Q344" s="68"/>
      <c r="R344" s="68"/>
      <c r="S344" s="68"/>
      <c r="T344" s="68"/>
      <c r="U344" s="68"/>
      <c r="V344" s="68"/>
      <c r="W344" s="68"/>
      <c r="X344" s="68"/>
      <c r="Y344" s="68"/>
      <c r="Z344" s="68"/>
      <c r="AA344" s="68"/>
      <c r="AB344" s="68"/>
      <c r="AC344" s="68"/>
      <c r="AD344" s="68"/>
      <c r="AE344" s="68"/>
      <c r="AF344" s="68"/>
      <c r="AG344" s="68"/>
      <c r="AH344" s="68"/>
      <c r="AI344" s="68"/>
      <c r="AJ344" s="68"/>
      <c r="AK344" s="68"/>
      <c r="AL344" s="68"/>
    </row>
    <row r="345" spans="1:38" ht="15.75" customHeight="1">
      <c r="A345" s="68"/>
      <c r="B345" s="68"/>
      <c r="C345" s="68"/>
      <c r="D345" s="68"/>
      <c r="E345" s="68"/>
      <c r="F345" s="68"/>
      <c r="G345" s="68"/>
      <c r="H345" s="68"/>
      <c r="I345" s="68"/>
      <c r="J345" s="68"/>
      <c r="K345" s="68"/>
      <c r="L345" s="68"/>
      <c r="M345" s="68"/>
      <c r="N345" s="68"/>
      <c r="O345" s="68"/>
      <c r="P345" s="68"/>
      <c r="Q345" s="68"/>
      <c r="R345" s="68"/>
      <c r="S345" s="68"/>
      <c r="T345" s="68"/>
      <c r="U345" s="68"/>
      <c r="V345" s="68"/>
      <c r="W345" s="68"/>
      <c r="X345" s="68"/>
      <c r="Y345" s="68"/>
      <c r="Z345" s="68"/>
      <c r="AA345" s="68"/>
      <c r="AB345" s="68"/>
      <c r="AC345" s="68"/>
      <c r="AD345" s="68"/>
      <c r="AE345" s="68"/>
      <c r="AF345" s="68"/>
      <c r="AG345" s="68"/>
      <c r="AH345" s="68"/>
      <c r="AI345" s="68"/>
      <c r="AJ345" s="68"/>
      <c r="AK345" s="68"/>
      <c r="AL345" s="68"/>
    </row>
    <row r="346" spans="1:38" ht="15.75" customHeight="1">
      <c r="A346" s="68"/>
      <c r="B346" s="68"/>
      <c r="C346" s="68"/>
      <c r="D346" s="68"/>
      <c r="E346" s="68"/>
      <c r="F346" s="68"/>
      <c r="G346" s="68"/>
      <c r="H346" s="68"/>
      <c r="I346" s="68"/>
      <c r="J346" s="68"/>
      <c r="K346" s="68"/>
      <c r="L346" s="68"/>
      <c r="M346" s="68"/>
      <c r="N346" s="68"/>
      <c r="O346" s="68"/>
      <c r="P346" s="68"/>
      <c r="Q346" s="68"/>
      <c r="R346" s="68"/>
      <c r="S346" s="68"/>
      <c r="T346" s="68"/>
      <c r="U346" s="68"/>
      <c r="V346" s="68"/>
      <c r="W346" s="68"/>
      <c r="X346" s="68"/>
      <c r="Y346" s="68"/>
      <c r="Z346" s="68"/>
      <c r="AA346" s="68"/>
      <c r="AB346" s="68"/>
      <c r="AC346" s="68"/>
      <c r="AD346" s="68"/>
      <c r="AE346" s="68"/>
      <c r="AF346" s="68"/>
      <c r="AG346" s="68"/>
      <c r="AH346" s="68"/>
      <c r="AI346" s="68"/>
      <c r="AJ346" s="68"/>
      <c r="AK346" s="68"/>
      <c r="AL346" s="68"/>
    </row>
    <row r="347" spans="1:38" ht="15.75" customHeight="1">
      <c r="A347" s="68"/>
      <c r="B347" s="68"/>
      <c r="C347" s="68"/>
      <c r="D347" s="68"/>
      <c r="E347" s="68"/>
      <c r="F347" s="68"/>
      <c r="G347" s="68"/>
      <c r="H347" s="68"/>
      <c r="I347" s="68"/>
      <c r="J347" s="68"/>
      <c r="K347" s="68"/>
      <c r="L347" s="68"/>
      <c r="M347" s="68"/>
      <c r="N347" s="68"/>
      <c r="O347" s="68"/>
      <c r="P347" s="68"/>
      <c r="Q347" s="68"/>
      <c r="R347" s="68"/>
      <c r="S347" s="68"/>
      <c r="T347" s="68"/>
      <c r="U347" s="68"/>
      <c r="V347" s="68"/>
      <c r="W347" s="68"/>
      <c r="X347" s="68"/>
      <c r="Y347" s="68"/>
      <c r="Z347" s="68"/>
      <c r="AA347" s="68"/>
      <c r="AB347" s="68"/>
      <c r="AC347" s="68"/>
      <c r="AD347" s="68"/>
      <c r="AE347" s="68"/>
      <c r="AF347" s="68"/>
      <c r="AG347" s="68"/>
      <c r="AH347" s="68"/>
      <c r="AI347" s="68"/>
      <c r="AJ347" s="68"/>
      <c r="AK347" s="68"/>
      <c r="AL347" s="68"/>
    </row>
    <row r="348" spans="1:38" ht="15.75" customHeight="1">
      <c r="A348" s="68"/>
      <c r="B348" s="68"/>
      <c r="C348" s="68"/>
      <c r="D348" s="68"/>
      <c r="E348" s="68"/>
      <c r="F348" s="68"/>
      <c r="G348" s="68"/>
      <c r="H348" s="68"/>
      <c r="I348" s="68"/>
      <c r="J348" s="68"/>
      <c r="K348" s="68"/>
      <c r="L348" s="68"/>
      <c r="M348" s="68"/>
      <c r="N348" s="68"/>
      <c r="O348" s="68"/>
      <c r="P348" s="68"/>
      <c r="Q348" s="68"/>
      <c r="R348" s="68"/>
      <c r="S348" s="68"/>
      <c r="T348" s="68"/>
      <c r="U348" s="68"/>
      <c r="V348" s="68"/>
      <c r="W348" s="68"/>
      <c r="X348" s="68"/>
      <c r="Y348" s="68"/>
      <c r="Z348" s="68"/>
      <c r="AA348" s="68"/>
      <c r="AB348" s="68"/>
      <c r="AC348" s="68"/>
      <c r="AD348" s="68"/>
      <c r="AE348" s="68"/>
      <c r="AF348" s="68"/>
      <c r="AG348" s="68"/>
      <c r="AH348" s="68"/>
      <c r="AI348" s="68"/>
      <c r="AJ348" s="68"/>
      <c r="AK348" s="68"/>
      <c r="AL348" s="68"/>
    </row>
    <row r="349" spans="1:38" ht="15.75" customHeight="1">
      <c r="A349" s="68"/>
      <c r="B349" s="68"/>
      <c r="C349" s="68"/>
      <c r="D349" s="68"/>
      <c r="E349" s="68"/>
      <c r="F349" s="68"/>
      <c r="G349" s="68"/>
      <c r="H349" s="68"/>
      <c r="I349" s="68"/>
      <c r="J349" s="68"/>
      <c r="K349" s="68"/>
      <c r="L349" s="68"/>
      <c r="M349" s="68"/>
      <c r="N349" s="68"/>
      <c r="O349" s="68"/>
      <c r="P349" s="68"/>
      <c r="Q349" s="68"/>
      <c r="R349" s="68"/>
      <c r="S349" s="68"/>
      <c r="T349" s="68"/>
      <c r="U349" s="68"/>
      <c r="V349" s="68"/>
      <c r="W349" s="68"/>
      <c r="X349" s="68"/>
      <c r="Y349" s="68"/>
      <c r="Z349" s="68"/>
      <c r="AA349" s="68"/>
      <c r="AB349" s="68"/>
      <c r="AC349" s="68"/>
      <c r="AD349" s="68"/>
      <c r="AE349" s="68"/>
      <c r="AF349" s="68"/>
      <c r="AG349" s="68"/>
      <c r="AH349" s="68"/>
      <c r="AI349" s="68"/>
      <c r="AJ349" s="68"/>
      <c r="AK349" s="68"/>
      <c r="AL349" s="68"/>
    </row>
    <row r="350" spans="1:38" ht="15.75" customHeight="1">
      <c r="A350" s="68"/>
      <c r="B350" s="68"/>
      <c r="C350" s="68"/>
      <c r="D350" s="68"/>
      <c r="E350" s="68"/>
      <c r="F350" s="68"/>
      <c r="G350" s="68"/>
      <c r="H350" s="68"/>
      <c r="I350" s="68"/>
      <c r="J350" s="68"/>
      <c r="K350" s="68"/>
      <c r="L350" s="68"/>
      <c r="M350" s="68"/>
      <c r="N350" s="68"/>
      <c r="O350" s="68"/>
      <c r="P350" s="68"/>
      <c r="Q350" s="68"/>
      <c r="R350" s="68"/>
      <c r="S350" s="68"/>
      <c r="T350" s="68"/>
      <c r="U350" s="68"/>
      <c r="V350" s="68"/>
      <c r="W350" s="68"/>
      <c r="X350" s="68"/>
      <c r="Y350" s="68"/>
      <c r="Z350" s="68"/>
      <c r="AA350" s="68"/>
      <c r="AB350" s="68"/>
      <c r="AC350" s="68"/>
      <c r="AD350" s="68"/>
      <c r="AE350" s="68"/>
      <c r="AF350" s="68"/>
      <c r="AG350" s="68"/>
      <c r="AH350" s="68"/>
      <c r="AI350" s="68"/>
      <c r="AJ350" s="68"/>
      <c r="AK350" s="68"/>
      <c r="AL350" s="68"/>
    </row>
    <row r="351" spans="1:38" ht="15.75" customHeight="1">
      <c r="A351" s="68"/>
      <c r="B351" s="68"/>
      <c r="C351" s="68"/>
      <c r="D351" s="68"/>
      <c r="E351" s="68"/>
      <c r="F351" s="68"/>
      <c r="G351" s="68"/>
      <c r="H351" s="68"/>
      <c r="I351" s="68"/>
      <c r="J351" s="68"/>
      <c r="K351" s="68"/>
      <c r="L351" s="68"/>
      <c r="M351" s="68"/>
      <c r="N351" s="68"/>
      <c r="O351" s="68"/>
      <c r="P351" s="68"/>
      <c r="Q351" s="68"/>
      <c r="R351" s="68"/>
      <c r="S351" s="68"/>
      <c r="T351" s="68"/>
      <c r="U351" s="68"/>
      <c r="V351" s="68"/>
      <c r="W351" s="68"/>
      <c r="X351" s="68"/>
      <c r="Y351" s="68"/>
      <c r="Z351" s="68"/>
      <c r="AA351" s="68"/>
      <c r="AB351" s="68"/>
      <c r="AC351" s="68"/>
      <c r="AD351" s="68"/>
      <c r="AE351" s="68"/>
      <c r="AF351" s="68"/>
      <c r="AG351" s="68"/>
      <c r="AH351" s="68"/>
      <c r="AI351" s="68"/>
      <c r="AJ351" s="68"/>
      <c r="AK351" s="68"/>
      <c r="AL351" s="68"/>
    </row>
    <row r="352" spans="1:38" ht="15.75" customHeight="1">
      <c r="A352" s="68"/>
      <c r="B352" s="68"/>
      <c r="C352" s="68"/>
      <c r="D352" s="68"/>
      <c r="E352" s="68"/>
      <c r="F352" s="68"/>
      <c r="G352" s="68"/>
      <c r="H352" s="68"/>
      <c r="I352" s="68"/>
      <c r="J352" s="68"/>
      <c r="K352" s="68"/>
      <c r="L352" s="68"/>
      <c r="M352" s="68"/>
      <c r="N352" s="68"/>
      <c r="O352" s="68"/>
      <c r="P352" s="68"/>
      <c r="Q352" s="68"/>
      <c r="R352" s="68"/>
      <c r="S352" s="68"/>
      <c r="T352" s="68"/>
      <c r="U352" s="68"/>
      <c r="V352" s="68"/>
      <c r="W352" s="68"/>
      <c r="X352" s="68"/>
      <c r="Y352" s="68"/>
      <c r="Z352" s="68"/>
      <c r="AA352" s="68"/>
      <c r="AB352" s="68"/>
      <c r="AC352" s="68"/>
      <c r="AD352" s="68"/>
      <c r="AE352" s="68"/>
      <c r="AF352" s="68"/>
      <c r="AG352" s="68"/>
      <c r="AH352" s="68"/>
      <c r="AI352" s="68"/>
      <c r="AJ352" s="68"/>
      <c r="AK352" s="68"/>
      <c r="AL352" s="68"/>
    </row>
    <row r="353" spans="1:38" ht="15.75" customHeight="1">
      <c r="A353" s="68"/>
      <c r="B353" s="68"/>
      <c r="C353" s="68"/>
      <c r="D353" s="68"/>
      <c r="E353" s="68"/>
      <c r="F353" s="68"/>
      <c r="G353" s="68"/>
      <c r="H353" s="68"/>
      <c r="I353" s="68"/>
      <c r="J353" s="68"/>
      <c r="K353" s="68"/>
      <c r="L353" s="68"/>
      <c r="M353" s="68"/>
      <c r="N353" s="68"/>
      <c r="O353" s="68"/>
      <c r="P353" s="68"/>
      <c r="Q353" s="68"/>
      <c r="R353" s="68"/>
      <c r="S353" s="68"/>
      <c r="T353" s="68"/>
      <c r="U353" s="68"/>
      <c r="V353" s="68"/>
      <c r="W353" s="68"/>
      <c r="X353" s="68"/>
      <c r="Y353" s="68"/>
      <c r="Z353" s="68"/>
      <c r="AA353" s="68"/>
      <c r="AB353" s="68"/>
      <c r="AC353" s="68"/>
      <c r="AD353" s="68"/>
      <c r="AE353" s="68"/>
      <c r="AF353" s="68"/>
      <c r="AG353" s="68"/>
      <c r="AH353" s="68"/>
      <c r="AI353" s="68"/>
      <c r="AJ353" s="68"/>
      <c r="AK353" s="68"/>
      <c r="AL353" s="68"/>
    </row>
    <row r="354" spans="1:38" ht="15.75" customHeight="1">
      <c r="A354" s="68"/>
      <c r="B354" s="68"/>
      <c r="C354" s="68"/>
      <c r="D354" s="68"/>
      <c r="E354" s="68"/>
      <c r="F354" s="68"/>
      <c r="G354" s="68"/>
      <c r="H354" s="68"/>
      <c r="I354" s="68"/>
      <c r="J354" s="68"/>
      <c r="K354" s="68"/>
      <c r="L354" s="68"/>
      <c r="M354" s="68"/>
      <c r="N354" s="68"/>
      <c r="O354" s="68"/>
      <c r="P354" s="68"/>
      <c r="Q354" s="68"/>
      <c r="R354" s="68"/>
      <c r="S354" s="68"/>
      <c r="T354" s="68"/>
      <c r="U354" s="68"/>
      <c r="V354" s="68"/>
      <c r="W354" s="68"/>
      <c r="X354" s="68"/>
      <c r="Y354" s="68"/>
      <c r="Z354" s="68"/>
      <c r="AA354" s="68"/>
      <c r="AB354" s="68"/>
      <c r="AC354" s="68"/>
      <c r="AD354" s="68"/>
      <c r="AE354" s="68"/>
      <c r="AF354" s="68"/>
      <c r="AG354" s="68"/>
      <c r="AH354" s="68"/>
      <c r="AI354" s="68"/>
      <c r="AJ354" s="68"/>
      <c r="AK354" s="68"/>
      <c r="AL354" s="68"/>
    </row>
    <row r="355" spans="1:38" ht="15.75" customHeight="1">
      <c r="A355" s="68"/>
      <c r="B355" s="68"/>
      <c r="C355" s="68"/>
      <c r="D355" s="68"/>
      <c r="E355" s="68"/>
      <c r="F355" s="68"/>
      <c r="G355" s="68"/>
      <c r="H355" s="68"/>
      <c r="I355" s="68"/>
      <c r="J355" s="68"/>
      <c r="K355" s="68"/>
      <c r="L355" s="68"/>
      <c r="M355" s="68"/>
      <c r="N355" s="68"/>
      <c r="O355" s="68"/>
      <c r="P355" s="68"/>
      <c r="Q355" s="68"/>
      <c r="R355" s="68"/>
      <c r="S355" s="68"/>
      <c r="T355" s="68"/>
      <c r="U355" s="68"/>
      <c r="V355" s="68"/>
      <c r="W355" s="68"/>
      <c r="X355" s="68"/>
      <c r="Y355" s="68"/>
      <c r="Z355" s="68"/>
      <c r="AA355" s="68"/>
      <c r="AB355" s="68"/>
      <c r="AC355" s="68"/>
      <c r="AD355" s="68"/>
      <c r="AE355" s="68"/>
      <c r="AF355" s="68"/>
      <c r="AG355" s="68"/>
      <c r="AH355" s="68"/>
      <c r="AI355" s="68"/>
      <c r="AJ355" s="68"/>
      <c r="AK355" s="68"/>
      <c r="AL355" s="68"/>
    </row>
    <row r="356" spans="1:38" ht="15.75" customHeight="1">
      <c r="A356" s="68"/>
      <c r="B356" s="68"/>
      <c r="C356" s="68"/>
      <c r="D356" s="68"/>
      <c r="E356" s="68"/>
      <c r="F356" s="68"/>
      <c r="G356" s="68"/>
      <c r="H356" s="68"/>
      <c r="I356" s="68"/>
      <c r="J356" s="68"/>
      <c r="K356" s="68"/>
      <c r="L356" s="68"/>
      <c r="M356" s="68"/>
      <c r="N356" s="68"/>
      <c r="O356" s="68"/>
      <c r="P356" s="68"/>
      <c r="Q356" s="68"/>
      <c r="R356" s="68"/>
      <c r="S356" s="68"/>
      <c r="T356" s="68"/>
      <c r="U356" s="68"/>
      <c r="V356" s="68"/>
      <c r="W356" s="68"/>
      <c r="X356" s="68"/>
      <c r="Y356" s="68"/>
      <c r="Z356" s="68"/>
      <c r="AA356" s="68"/>
      <c r="AB356" s="68"/>
      <c r="AC356" s="68"/>
      <c r="AD356" s="68"/>
      <c r="AE356" s="68"/>
      <c r="AF356" s="68"/>
      <c r="AG356" s="68"/>
      <c r="AH356" s="68"/>
      <c r="AI356" s="68"/>
      <c r="AJ356" s="68"/>
      <c r="AK356" s="68"/>
      <c r="AL356" s="68"/>
    </row>
    <row r="357" spans="1:38" ht="15.75" customHeight="1">
      <c r="A357" s="68"/>
      <c r="B357" s="68"/>
      <c r="C357" s="68"/>
      <c r="D357" s="68"/>
      <c r="E357" s="68"/>
      <c r="F357" s="68"/>
      <c r="G357" s="68"/>
      <c r="H357" s="68"/>
      <c r="I357" s="68"/>
      <c r="J357" s="68"/>
      <c r="K357" s="68"/>
      <c r="L357" s="68"/>
      <c r="M357" s="68"/>
      <c r="N357" s="68"/>
      <c r="O357" s="68"/>
      <c r="P357" s="68"/>
      <c r="Q357" s="68"/>
      <c r="R357" s="68"/>
      <c r="S357" s="68"/>
      <c r="T357" s="68"/>
      <c r="U357" s="68"/>
      <c r="V357" s="68"/>
      <c r="W357" s="68"/>
      <c r="X357" s="68"/>
      <c r="Y357" s="68"/>
      <c r="Z357" s="68"/>
      <c r="AA357" s="68"/>
      <c r="AB357" s="68"/>
      <c r="AC357" s="68"/>
      <c r="AD357" s="68"/>
      <c r="AE357" s="68"/>
      <c r="AF357" s="68"/>
      <c r="AG357" s="68"/>
      <c r="AH357" s="68"/>
      <c r="AI357" s="68"/>
      <c r="AJ357" s="68"/>
      <c r="AK357" s="68"/>
      <c r="AL357" s="68"/>
    </row>
    <row r="358" spans="1:38" ht="15.75" customHeight="1">
      <c r="A358" s="68"/>
      <c r="B358" s="68"/>
      <c r="C358" s="68"/>
      <c r="D358" s="68"/>
      <c r="E358" s="68"/>
      <c r="F358" s="68"/>
      <c r="G358" s="68"/>
      <c r="H358" s="68"/>
      <c r="I358" s="68"/>
      <c r="J358" s="68"/>
      <c r="K358" s="68"/>
      <c r="L358" s="68"/>
      <c r="M358" s="68"/>
      <c r="N358" s="68"/>
      <c r="O358" s="68"/>
      <c r="P358" s="68"/>
      <c r="Q358" s="68"/>
      <c r="R358" s="68"/>
      <c r="S358" s="68"/>
      <c r="T358" s="68"/>
      <c r="U358" s="68"/>
      <c r="V358" s="68"/>
      <c r="W358" s="68"/>
      <c r="X358" s="68"/>
      <c r="Y358" s="68"/>
      <c r="Z358" s="68"/>
      <c r="AA358" s="68"/>
      <c r="AB358" s="68"/>
      <c r="AC358" s="68"/>
      <c r="AD358" s="68"/>
      <c r="AE358" s="68"/>
      <c r="AF358" s="68"/>
      <c r="AG358" s="68"/>
      <c r="AH358" s="68"/>
      <c r="AI358" s="68"/>
      <c r="AJ358" s="68"/>
      <c r="AK358" s="68"/>
      <c r="AL358" s="68"/>
    </row>
    <row r="359" spans="1:38" ht="15.75" customHeight="1">
      <c r="A359" s="68"/>
      <c r="B359" s="68"/>
      <c r="C359" s="68"/>
      <c r="D359" s="68"/>
      <c r="E359" s="68"/>
      <c r="F359" s="68"/>
      <c r="G359" s="68"/>
      <c r="H359" s="68"/>
      <c r="I359" s="68"/>
      <c r="J359" s="68"/>
      <c r="K359" s="68"/>
      <c r="L359" s="68"/>
      <c r="M359" s="68"/>
      <c r="N359" s="68"/>
      <c r="O359" s="68"/>
      <c r="P359" s="68"/>
      <c r="Q359" s="68"/>
      <c r="R359" s="68"/>
      <c r="S359" s="68"/>
      <c r="T359" s="68"/>
      <c r="U359" s="68"/>
      <c r="V359" s="68"/>
      <c r="W359" s="68"/>
      <c r="X359" s="68"/>
      <c r="Y359" s="68"/>
      <c r="Z359" s="68"/>
      <c r="AA359" s="68"/>
      <c r="AB359" s="68"/>
      <c r="AC359" s="68"/>
      <c r="AD359" s="68"/>
      <c r="AE359" s="68"/>
      <c r="AF359" s="68"/>
      <c r="AG359" s="68"/>
      <c r="AH359" s="68"/>
      <c r="AI359" s="68"/>
      <c r="AJ359" s="68"/>
      <c r="AK359" s="68"/>
      <c r="AL359" s="68"/>
    </row>
    <row r="360" spans="1:38" ht="15.75" customHeight="1">
      <c r="A360" s="68"/>
      <c r="B360" s="68"/>
      <c r="C360" s="68"/>
      <c r="D360" s="68"/>
      <c r="E360" s="68"/>
      <c r="F360" s="68"/>
      <c r="G360" s="68"/>
      <c r="H360" s="68"/>
      <c r="I360" s="68"/>
      <c r="J360" s="68"/>
      <c r="K360" s="68"/>
      <c r="L360" s="68"/>
      <c r="M360" s="68"/>
      <c r="N360" s="68"/>
      <c r="O360" s="68"/>
      <c r="P360" s="68"/>
      <c r="Q360" s="68"/>
      <c r="R360" s="68"/>
      <c r="S360" s="68"/>
      <c r="T360" s="68"/>
      <c r="U360" s="68"/>
      <c r="V360" s="68"/>
      <c r="W360" s="68"/>
      <c r="X360" s="68"/>
      <c r="Y360" s="68"/>
      <c r="Z360" s="68"/>
      <c r="AA360" s="68"/>
      <c r="AB360" s="68"/>
      <c r="AC360" s="68"/>
      <c r="AD360" s="68"/>
      <c r="AE360" s="68"/>
      <c r="AF360" s="68"/>
      <c r="AG360" s="68"/>
      <c r="AH360" s="68"/>
      <c r="AI360" s="68"/>
      <c r="AJ360" s="68"/>
      <c r="AK360" s="68"/>
      <c r="AL360" s="68"/>
    </row>
    <row r="361" spans="1:38" ht="15.75" customHeight="1">
      <c r="A361" s="68"/>
      <c r="B361" s="68"/>
      <c r="C361" s="68"/>
      <c r="D361" s="68"/>
      <c r="E361" s="68"/>
      <c r="F361" s="68"/>
      <c r="G361" s="68"/>
      <c r="H361" s="68"/>
      <c r="I361" s="68"/>
      <c r="J361" s="68"/>
      <c r="K361" s="68"/>
      <c r="L361" s="68"/>
      <c r="M361" s="68"/>
      <c r="N361" s="68"/>
      <c r="O361" s="68"/>
      <c r="P361" s="68"/>
      <c r="Q361" s="68"/>
      <c r="R361" s="68"/>
      <c r="S361" s="68"/>
      <c r="T361" s="68"/>
      <c r="U361" s="68"/>
      <c r="V361" s="68"/>
      <c r="W361" s="68"/>
      <c r="X361" s="68"/>
      <c r="Y361" s="68"/>
      <c r="Z361" s="68"/>
      <c r="AA361" s="68"/>
      <c r="AB361" s="68"/>
      <c r="AC361" s="68"/>
      <c r="AD361" s="68"/>
      <c r="AE361" s="68"/>
      <c r="AF361" s="68"/>
      <c r="AG361" s="68"/>
      <c r="AH361" s="68"/>
      <c r="AI361" s="68"/>
      <c r="AJ361" s="68"/>
      <c r="AK361" s="68"/>
      <c r="AL361" s="68"/>
    </row>
    <row r="362" spans="1:38" ht="15.75" customHeight="1">
      <c r="A362" s="68"/>
      <c r="B362" s="68"/>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c r="AA362" s="68"/>
      <c r="AB362" s="68"/>
      <c r="AC362" s="68"/>
      <c r="AD362" s="68"/>
      <c r="AE362" s="68"/>
      <c r="AF362" s="68"/>
      <c r="AG362" s="68"/>
      <c r="AH362" s="68"/>
      <c r="AI362" s="68"/>
      <c r="AJ362" s="68"/>
      <c r="AK362" s="68"/>
      <c r="AL362" s="68"/>
    </row>
    <row r="363" spans="1:38" ht="15.75" customHeight="1">
      <c r="A363" s="68"/>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c r="AA363" s="68"/>
      <c r="AB363" s="68"/>
      <c r="AC363" s="68"/>
      <c r="AD363" s="68"/>
      <c r="AE363" s="68"/>
      <c r="AF363" s="68"/>
      <c r="AG363" s="68"/>
      <c r="AH363" s="68"/>
      <c r="AI363" s="68"/>
      <c r="AJ363" s="68"/>
      <c r="AK363" s="68"/>
      <c r="AL363" s="68"/>
    </row>
    <row r="364" spans="1:38" ht="15.75" customHeight="1">
      <c r="A364" s="68"/>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c r="AA364" s="68"/>
      <c r="AB364" s="68"/>
      <c r="AC364" s="68"/>
      <c r="AD364" s="68"/>
      <c r="AE364" s="68"/>
      <c r="AF364" s="68"/>
      <c r="AG364" s="68"/>
      <c r="AH364" s="68"/>
      <c r="AI364" s="68"/>
      <c r="AJ364" s="68"/>
      <c r="AK364" s="68"/>
      <c r="AL364" s="68"/>
    </row>
    <row r="365" spans="1:38" ht="15.75" customHeight="1">
      <c r="A365" s="68"/>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c r="AA365" s="68"/>
      <c r="AB365" s="68"/>
      <c r="AC365" s="68"/>
      <c r="AD365" s="68"/>
      <c r="AE365" s="68"/>
      <c r="AF365" s="68"/>
      <c r="AG365" s="68"/>
      <c r="AH365" s="68"/>
      <c r="AI365" s="68"/>
      <c r="AJ365" s="68"/>
      <c r="AK365" s="68"/>
      <c r="AL365" s="68"/>
    </row>
    <row r="366" spans="1:38" ht="15.75" customHeight="1">
      <c r="A366" s="68"/>
      <c r="B366" s="68"/>
      <c r="C366" s="68"/>
      <c r="D366" s="68"/>
      <c r="E366" s="68"/>
      <c r="F366" s="68"/>
      <c r="G366" s="68"/>
      <c r="H366" s="68"/>
      <c r="I366" s="68"/>
      <c r="J366" s="68"/>
      <c r="K366" s="68"/>
      <c r="L366" s="68"/>
      <c r="M366" s="68"/>
      <c r="N366" s="68"/>
      <c r="O366" s="68"/>
      <c r="P366" s="68"/>
      <c r="Q366" s="68"/>
      <c r="R366" s="68"/>
      <c r="S366" s="68"/>
      <c r="T366" s="68"/>
      <c r="U366" s="68"/>
      <c r="V366" s="68"/>
      <c r="W366" s="68"/>
      <c r="X366" s="68"/>
      <c r="Y366" s="68"/>
      <c r="Z366" s="68"/>
      <c r="AA366" s="68"/>
      <c r="AB366" s="68"/>
      <c r="AC366" s="68"/>
      <c r="AD366" s="68"/>
      <c r="AE366" s="68"/>
      <c r="AF366" s="68"/>
      <c r="AG366" s="68"/>
      <c r="AH366" s="68"/>
      <c r="AI366" s="68"/>
      <c r="AJ366" s="68"/>
      <c r="AK366" s="68"/>
      <c r="AL366" s="68"/>
    </row>
    <row r="367" spans="1:38" ht="15.75" customHeight="1">
      <c r="A367" s="68"/>
      <c r="B367" s="68"/>
      <c r="C367" s="68"/>
      <c r="D367" s="68"/>
      <c r="E367" s="68"/>
      <c r="F367" s="68"/>
      <c r="G367" s="68"/>
      <c r="H367" s="68"/>
      <c r="I367" s="68"/>
      <c r="J367" s="68"/>
      <c r="K367" s="68"/>
      <c r="L367" s="68"/>
      <c r="M367" s="68"/>
      <c r="N367" s="68"/>
      <c r="O367" s="68"/>
      <c r="P367" s="68"/>
      <c r="Q367" s="68"/>
      <c r="R367" s="68"/>
      <c r="S367" s="68"/>
      <c r="T367" s="68"/>
      <c r="U367" s="68"/>
      <c r="V367" s="68"/>
      <c r="W367" s="68"/>
      <c r="X367" s="68"/>
      <c r="Y367" s="68"/>
      <c r="Z367" s="68"/>
      <c r="AA367" s="68"/>
      <c r="AB367" s="68"/>
      <c r="AC367" s="68"/>
      <c r="AD367" s="68"/>
      <c r="AE367" s="68"/>
      <c r="AF367" s="68"/>
      <c r="AG367" s="68"/>
      <c r="AH367" s="68"/>
      <c r="AI367" s="68"/>
      <c r="AJ367" s="68"/>
      <c r="AK367" s="68"/>
      <c r="AL367" s="68"/>
    </row>
    <row r="368" spans="1:38" ht="15.75" customHeight="1">
      <c r="A368" s="68"/>
      <c r="B368" s="68"/>
      <c r="C368" s="68"/>
      <c r="D368" s="68"/>
      <c r="E368" s="68"/>
      <c r="F368" s="68"/>
      <c r="G368" s="68"/>
      <c r="H368" s="68"/>
      <c r="I368" s="68"/>
      <c r="J368" s="68"/>
      <c r="K368" s="68"/>
      <c r="L368" s="68"/>
      <c r="M368" s="68"/>
      <c r="N368" s="68"/>
      <c r="O368" s="68"/>
      <c r="P368" s="68"/>
      <c r="Q368" s="68"/>
      <c r="R368" s="68"/>
      <c r="S368" s="68"/>
      <c r="T368" s="68"/>
      <c r="U368" s="68"/>
      <c r="V368" s="68"/>
      <c r="W368" s="68"/>
      <c r="X368" s="68"/>
      <c r="Y368" s="68"/>
      <c r="Z368" s="68"/>
      <c r="AA368" s="68"/>
      <c r="AB368" s="68"/>
      <c r="AC368" s="68"/>
      <c r="AD368" s="68"/>
      <c r="AE368" s="68"/>
      <c r="AF368" s="68"/>
      <c r="AG368" s="68"/>
      <c r="AH368" s="68"/>
      <c r="AI368" s="68"/>
      <c r="AJ368" s="68"/>
      <c r="AK368" s="68"/>
      <c r="AL368" s="68"/>
    </row>
    <row r="369" spans="1:38" ht="15.75" customHeight="1">
      <c r="A369" s="68"/>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c r="AA369" s="68"/>
      <c r="AB369" s="68"/>
      <c r="AC369" s="68"/>
      <c r="AD369" s="68"/>
      <c r="AE369" s="68"/>
      <c r="AF369" s="68"/>
      <c r="AG369" s="68"/>
      <c r="AH369" s="68"/>
      <c r="AI369" s="68"/>
      <c r="AJ369" s="68"/>
      <c r="AK369" s="68"/>
      <c r="AL369" s="68"/>
    </row>
    <row r="370" spans="1:38" ht="15.75" customHeight="1">
      <c r="A370" s="68"/>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c r="AA370" s="68"/>
      <c r="AB370" s="68"/>
      <c r="AC370" s="68"/>
      <c r="AD370" s="68"/>
      <c r="AE370" s="68"/>
      <c r="AF370" s="68"/>
      <c r="AG370" s="68"/>
      <c r="AH370" s="68"/>
      <c r="AI370" s="68"/>
      <c r="AJ370" s="68"/>
      <c r="AK370" s="68"/>
      <c r="AL370" s="68"/>
    </row>
    <row r="371" spans="1:38" ht="15.75" customHeight="1">
      <c r="A371" s="68"/>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c r="AA371" s="68"/>
      <c r="AB371" s="68"/>
      <c r="AC371" s="68"/>
      <c r="AD371" s="68"/>
      <c r="AE371" s="68"/>
      <c r="AF371" s="68"/>
      <c r="AG371" s="68"/>
      <c r="AH371" s="68"/>
      <c r="AI371" s="68"/>
      <c r="AJ371" s="68"/>
      <c r="AK371" s="68"/>
      <c r="AL371" s="68"/>
    </row>
    <row r="372" spans="1:38" ht="15.75" customHeight="1">
      <c r="A372" s="68"/>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c r="AA372" s="68"/>
      <c r="AB372" s="68"/>
      <c r="AC372" s="68"/>
      <c r="AD372" s="68"/>
      <c r="AE372" s="68"/>
      <c r="AF372" s="68"/>
      <c r="AG372" s="68"/>
      <c r="AH372" s="68"/>
      <c r="AI372" s="68"/>
      <c r="AJ372" s="68"/>
      <c r="AK372" s="68"/>
      <c r="AL372" s="68"/>
    </row>
    <row r="373" spans="1:38" ht="15.75" customHeight="1">
      <c r="A373" s="68"/>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c r="AA373" s="68"/>
      <c r="AB373" s="68"/>
      <c r="AC373" s="68"/>
      <c r="AD373" s="68"/>
      <c r="AE373" s="68"/>
      <c r="AF373" s="68"/>
      <c r="AG373" s="68"/>
      <c r="AH373" s="68"/>
      <c r="AI373" s="68"/>
      <c r="AJ373" s="68"/>
      <c r="AK373" s="68"/>
      <c r="AL373" s="68"/>
    </row>
    <row r="374" spans="1:38" ht="15.75" customHeight="1">
      <c r="A374" s="68"/>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c r="AA374" s="68"/>
      <c r="AB374" s="68"/>
      <c r="AC374" s="68"/>
      <c r="AD374" s="68"/>
      <c r="AE374" s="68"/>
      <c r="AF374" s="68"/>
      <c r="AG374" s="68"/>
      <c r="AH374" s="68"/>
      <c r="AI374" s="68"/>
      <c r="AJ374" s="68"/>
      <c r="AK374" s="68"/>
      <c r="AL374" s="68"/>
    </row>
    <row r="375" spans="1:38" ht="15.75" customHeight="1">
      <c r="A375" s="68"/>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c r="AA375" s="68"/>
      <c r="AB375" s="68"/>
      <c r="AC375" s="68"/>
      <c r="AD375" s="68"/>
      <c r="AE375" s="68"/>
      <c r="AF375" s="68"/>
      <c r="AG375" s="68"/>
      <c r="AH375" s="68"/>
      <c r="AI375" s="68"/>
      <c r="AJ375" s="68"/>
      <c r="AK375" s="68"/>
      <c r="AL375" s="68"/>
    </row>
    <row r="376" spans="1:38" ht="15.75" customHeight="1">
      <c r="A376" s="68"/>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c r="AA376" s="68"/>
      <c r="AB376" s="68"/>
      <c r="AC376" s="68"/>
      <c r="AD376" s="68"/>
      <c r="AE376" s="68"/>
      <c r="AF376" s="68"/>
      <c r="AG376" s="68"/>
      <c r="AH376" s="68"/>
      <c r="AI376" s="68"/>
      <c r="AJ376" s="68"/>
      <c r="AK376" s="68"/>
      <c r="AL376" s="68"/>
    </row>
    <row r="377" spans="1:38" ht="15.75" customHeight="1">
      <c r="A377" s="68"/>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c r="AA377" s="68"/>
      <c r="AB377" s="68"/>
      <c r="AC377" s="68"/>
      <c r="AD377" s="68"/>
      <c r="AE377" s="68"/>
      <c r="AF377" s="68"/>
      <c r="AG377" s="68"/>
      <c r="AH377" s="68"/>
      <c r="AI377" s="68"/>
      <c r="AJ377" s="68"/>
      <c r="AK377" s="68"/>
      <c r="AL377" s="68"/>
    </row>
    <row r="378" spans="1:38" ht="15.75" customHeight="1">
      <c r="A378" s="68"/>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c r="AA378" s="68"/>
      <c r="AB378" s="68"/>
      <c r="AC378" s="68"/>
      <c r="AD378" s="68"/>
      <c r="AE378" s="68"/>
      <c r="AF378" s="68"/>
      <c r="AG378" s="68"/>
      <c r="AH378" s="68"/>
      <c r="AI378" s="68"/>
      <c r="AJ378" s="68"/>
      <c r="AK378" s="68"/>
      <c r="AL378" s="68"/>
    </row>
    <row r="379" spans="1:38" ht="15.75" customHeight="1">
      <c r="A379" s="68"/>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c r="AA379" s="68"/>
      <c r="AB379" s="68"/>
      <c r="AC379" s="68"/>
      <c r="AD379" s="68"/>
      <c r="AE379" s="68"/>
      <c r="AF379" s="68"/>
      <c r="AG379" s="68"/>
      <c r="AH379" s="68"/>
      <c r="AI379" s="68"/>
      <c r="AJ379" s="68"/>
      <c r="AK379" s="68"/>
      <c r="AL379" s="68"/>
    </row>
    <row r="380" spans="1:38" ht="15.75" customHeight="1">
      <c r="A380" s="68"/>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c r="AA380" s="68"/>
      <c r="AB380" s="68"/>
      <c r="AC380" s="68"/>
      <c r="AD380" s="68"/>
      <c r="AE380" s="68"/>
      <c r="AF380" s="68"/>
      <c r="AG380" s="68"/>
      <c r="AH380" s="68"/>
      <c r="AI380" s="68"/>
      <c r="AJ380" s="68"/>
      <c r="AK380" s="68"/>
      <c r="AL380" s="68"/>
    </row>
    <row r="381" spans="1:38" ht="15.75" customHeight="1">
      <c r="A381" s="68"/>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c r="AA381" s="68"/>
      <c r="AB381" s="68"/>
      <c r="AC381" s="68"/>
      <c r="AD381" s="68"/>
      <c r="AE381" s="68"/>
      <c r="AF381" s="68"/>
      <c r="AG381" s="68"/>
      <c r="AH381" s="68"/>
      <c r="AI381" s="68"/>
      <c r="AJ381" s="68"/>
      <c r="AK381" s="68"/>
      <c r="AL381" s="68"/>
    </row>
    <row r="382" spans="1:38" ht="15.75" customHeight="1">
      <c r="A382" s="68"/>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c r="AA382" s="68"/>
      <c r="AB382" s="68"/>
      <c r="AC382" s="68"/>
      <c r="AD382" s="68"/>
      <c r="AE382" s="68"/>
      <c r="AF382" s="68"/>
      <c r="AG382" s="68"/>
      <c r="AH382" s="68"/>
      <c r="AI382" s="68"/>
      <c r="AJ382" s="68"/>
      <c r="AK382" s="68"/>
      <c r="AL382" s="68"/>
    </row>
    <row r="383" spans="1:38" ht="15.75" customHeight="1">
      <c r="A383" s="68"/>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c r="AA383" s="68"/>
      <c r="AB383" s="68"/>
      <c r="AC383" s="68"/>
      <c r="AD383" s="68"/>
      <c r="AE383" s="68"/>
      <c r="AF383" s="68"/>
      <c r="AG383" s="68"/>
      <c r="AH383" s="68"/>
      <c r="AI383" s="68"/>
      <c r="AJ383" s="68"/>
      <c r="AK383" s="68"/>
      <c r="AL383" s="68"/>
    </row>
    <row r="384" spans="1:38" ht="15.75" customHeight="1">
      <c r="A384" s="68"/>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c r="AA384" s="68"/>
      <c r="AB384" s="68"/>
      <c r="AC384" s="68"/>
      <c r="AD384" s="68"/>
      <c r="AE384" s="68"/>
      <c r="AF384" s="68"/>
      <c r="AG384" s="68"/>
      <c r="AH384" s="68"/>
      <c r="AI384" s="68"/>
      <c r="AJ384" s="68"/>
      <c r="AK384" s="68"/>
      <c r="AL384" s="68"/>
    </row>
    <row r="385" spans="1:38" ht="15.75" customHeight="1">
      <c r="A385" s="68"/>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c r="AA385" s="68"/>
      <c r="AB385" s="68"/>
      <c r="AC385" s="68"/>
      <c r="AD385" s="68"/>
      <c r="AE385" s="68"/>
      <c r="AF385" s="68"/>
      <c r="AG385" s="68"/>
      <c r="AH385" s="68"/>
      <c r="AI385" s="68"/>
      <c r="AJ385" s="68"/>
      <c r="AK385" s="68"/>
      <c r="AL385" s="68"/>
    </row>
    <row r="386" spans="1:38" ht="15.75" customHeight="1">
      <c r="A386" s="68"/>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c r="AA386" s="68"/>
      <c r="AB386" s="68"/>
      <c r="AC386" s="68"/>
      <c r="AD386" s="68"/>
      <c r="AE386" s="68"/>
      <c r="AF386" s="68"/>
      <c r="AG386" s="68"/>
      <c r="AH386" s="68"/>
      <c r="AI386" s="68"/>
      <c r="AJ386" s="68"/>
      <c r="AK386" s="68"/>
      <c r="AL386" s="68"/>
    </row>
    <row r="387" spans="1:38" ht="15.75" customHeight="1">
      <c r="A387" s="68"/>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c r="AA387" s="68"/>
      <c r="AB387" s="68"/>
      <c r="AC387" s="68"/>
      <c r="AD387" s="68"/>
      <c r="AE387" s="68"/>
      <c r="AF387" s="68"/>
      <c r="AG387" s="68"/>
      <c r="AH387" s="68"/>
      <c r="AI387" s="68"/>
      <c r="AJ387" s="68"/>
      <c r="AK387" s="68"/>
      <c r="AL387" s="68"/>
    </row>
    <row r="388" spans="1:38" ht="15.75" customHeight="1">
      <c r="A388" s="68"/>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c r="AA388" s="68"/>
      <c r="AB388" s="68"/>
      <c r="AC388" s="68"/>
      <c r="AD388" s="68"/>
      <c r="AE388" s="68"/>
      <c r="AF388" s="68"/>
      <c r="AG388" s="68"/>
      <c r="AH388" s="68"/>
      <c r="AI388" s="68"/>
      <c r="AJ388" s="68"/>
      <c r="AK388" s="68"/>
      <c r="AL388" s="68"/>
    </row>
    <row r="389" spans="1:38" ht="15.75" customHeight="1">
      <c r="A389" s="68"/>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c r="AA389" s="68"/>
      <c r="AB389" s="68"/>
      <c r="AC389" s="68"/>
      <c r="AD389" s="68"/>
      <c r="AE389" s="68"/>
      <c r="AF389" s="68"/>
      <c r="AG389" s="68"/>
      <c r="AH389" s="68"/>
      <c r="AI389" s="68"/>
      <c r="AJ389" s="68"/>
      <c r="AK389" s="68"/>
      <c r="AL389" s="68"/>
    </row>
    <row r="390" spans="1:38" ht="15.75" customHeight="1">
      <c r="A390" s="68"/>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c r="AA390" s="68"/>
      <c r="AB390" s="68"/>
      <c r="AC390" s="68"/>
      <c r="AD390" s="68"/>
      <c r="AE390" s="68"/>
      <c r="AF390" s="68"/>
      <c r="AG390" s="68"/>
      <c r="AH390" s="68"/>
      <c r="AI390" s="68"/>
      <c r="AJ390" s="68"/>
      <c r="AK390" s="68"/>
      <c r="AL390" s="68"/>
    </row>
    <row r="391" spans="1:38" ht="15.75" customHeight="1">
      <c r="A391" s="68"/>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c r="AA391" s="68"/>
      <c r="AB391" s="68"/>
      <c r="AC391" s="68"/>
      <c r="AD391" s="68"/>
      <c r="AE391" s="68"/>
      <c r="AF391" s="68"/>
      <c r="AG391" s="68"/>
      <c r="AH391" s="68"/>
      <c r="AI391" s="68"/>
      <c r="AJ391" s="68"/>
      <c r="AK391" s="68"/>
      <c r="AL391" s="68"/>
    </row>
    <row r="392" spans="1:38" ht="15.75" customHeight="1">
      <c r="A392" s="68"/>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c r="AA392" s="68"/>
      <c r="AB392" s="68"/>
      <c r="AC392" s="68"/>
      <c r="AD392" s="68"/>
      <c r="AE392" s="68"/>
      <c r="AF392" s="68"/>
      <c r="AG392" s="68"/>
      <c r="AH392" s="68"/>
      <c r="AI392" s="68"/>
      <c r="AJ392" s="68"/>
      <c r="AK392" s="68"/>
      <c r="AL392" s="68"/>
    </row>
    <row r="393" spans="1:38" ht="15.75" customHeight="1">
      <c r="A393" s="68"/>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c r="AA393" s="68"/>
      <c r="AB393" s="68"/>
      <c r="AC393" s="68"/>
      <c r="AD393" s="68"/>
      <c r="AE393" s="68"/>
      <c r="AF393" s="68"/>
      <c r="AG393" s="68"/>
      <c r="AH393" s="68"/>
      <c r="AI393" s="68"/>
      <c r="AJ393" s="68"/>
      <c r="AK393" s="68"/>
      <c r="AL393" s="68"/>
    </row>
    <row r="394" spans="1:38" ht="15.75" customHeight="1">
      <c r="A394" s="68"/>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c r="AA394" s="68"/>
      <c r="AB394" s="68"/>
      <c r="AC394" s="68"/>
      <c r="AD394" s="68"/>
      <c r="AE394" s="68"/>
      <c r="AF394" s="68"/>
      <c r="AG394" s="68"/>
      <c r="AH394" s="68"/>
      <c r="AI394" s="68"/>
      <c r="AJ394" s="68"/>
      <c r="AK394" s="68"/>
      <c r="AL394" s="68"/>
    </row>
    <row r="395" spans="1:38" ht="15.75" customHeight="1">
      <c r="A395" s="68"/>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c r="AA395" s="68"/>
      <c r="AB395" s="68"/>
      <c r="AC395" s="68"/>
      <c r="AD395" s="68"/>
      <c r="AE395" s="68"/>
      <c r="AF395" s="68"/>
      <c r="AG395" s="68"/>
      <c r="AH395" s="68"/>
      <c r="AI395" s="68"/>
      <c r="AJ395" s="68"/>
      <c r="AK395" s="68"/>
      <c r="AL395" s="68"/>
    </row>
    <row r="396" spans="1:38" ht="15.75" customHeight="1">
      <c r="A396" s="68"/>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c r="AA396" s="68"/>
      <c r="AB396" s="68"/>
      <c r="AC396" s="68"/>
      <c r="AD396" s="68"/>
      <c r="AE396" s="68"/>
      <c r="AF396" s="68"/>
      <c r="AG396" s="68"/>
      <c r="AH396" s="68"/>
      <c r="AI396" s="68"/>
      <c r="AJ396" s="68"/>
      <c r="AK396" s="68"/>
      <c r="AL396" s="68"/>
    </row>
    <row r="397" spans="1:38" ht="15.75" customHeight="1">
      <c r="A397" s="68"/>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c r="AA397" s="68"/>
      <c r="AB397" s="68"/>
      <c r="AC397" s="68"/>
      <c r="AD397" s="68"/>
      <c r="AE397" s="68"/>
      <c r="AF397" s="68"/>
      <c r="AG397" s="68"/>
      <c r="AH397" s="68"/>
      <c r="AI397" s="68"/>
      <c r="AJ397" s="68"/>
      <c r="AK397" s="68"/>
      <c r="AL397" s="68"/>
    </row>
    <row r="398" spans="1:38" ht="15.75" customHeight="1">
      <c r="A398" s="68"/>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c r="AA398" s="68"/>
      <c r="AB398" s="68"/>
      <c r="AC398" s="68"/>
      <c r="AD398" s="68"/>
      <c r="AE398" s="68"/>
      <c r="AF398" s="68"/>
      <c r="AG398" s="68"/>
      <c r="AH398" s="68"/>
      <c r="AI398" s="68"/>
      <c r="AJ398" s="68"/>
      <c r="AK398" s="68"/>
      <c r="AL398" s="68"/>
    </row>
    <row r="399" spans="1:38" ht="15.75" customHeight="1">
      <c r="A399" s="68"/>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c r="AA399" s="68"/>
      <c r="AB399" s="68"/>
      <c r="AC399" s="68"/>
      <c r="AD399" s="68"/>
      <c r="AE399" s="68"/>
      <c r="AF399" s="68"/>
      <c r="AG399" s="68"/>
      <c r="AH399" s="68"/>
      <c r="AI399" s="68"/>
      <c r="AJ399" s="68"/>
      <c r="AK399" s="68"/>
      <c r="AL399" s="68"/>
    </row>
    <row r="400" spans="1:38" ht="15.75" customHeight="1">
      <c r="A400" s="68"/>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c r="AA400" s="68"/>
      <c r="AB400" s="68"/>
      <c r="AC400" s="68"/>
      <c r="AD400" s="68"/>
      <c r="AE400" s="68"/>
      <c r="AF400" s="68"/>
      <c r="AG400" s="68"/>
      <c r="AH400" s="68"/>
      <c r="AI400" s="68"/>
      <c r="AJ400" s="68"/>
      <c r="AK400" s="68"/>
      <c r="AL400" s="68"/>
    </row>
    <row r="401" spans="1:38" ht="15.75" customHeight="1">
      <c r="A401" s="68"/>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c r="AA401" s="68"/>
      <c r="AB401" s="68"/>
      <c r="AC401" s="68"/>
      <c r="AD401" s="68"/>
      <c r="AE401" s="68"/>
      <c r="AF401" s="68"/>
      <c r="AG401" s="68"/>
      <c r="AH401" s="68"/>
      <c r="AI401" s="68"/>
      <c r="AJ401" s="68"/>
      <c r="AK401" s="68"/>
      <c r="AL401" s="68"/>
    </row>
    <row r="402" spans="1:38" ht="15.75" customHeight="1">
      <c r="A402" s="68"/>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c r="AA402" s="68"/>
      <c r="AB402" s="68"/>
      <c r="AC402" s="68"/>
      <c r="AD402" s="68"/>
      <c r="AE402" s="68"/>
      <c r="AF402" s="68"/>
      <c r="AG402" s="68"/>
      <c r="AH402" s="68"/>
      <c r="AI402" s="68"/>
      <c r="AJ402" s="68"/>
      <c r="AK402" s="68"/>
      <c r="AL402" s="68"/>
    </row>
    <row r="403" spans="1:38" ht="15.75" customHeight="1">
      <c r="A403" s="68"/>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c r="AA403" s="68"/>
      <c r="AB403" s="68"/>
      <c r="AC403" s="68"/>
      <c r="AD403" s="68"/>
      <c r="AE403" s="68"/>
      <c r="AF403" s="68"/>
      <c r="AG403" s="68"/>
      <c r="AH403" s="68"/>
      <c r="AI403" s="68"/>
      <c r="AJ403" s="68"/>
      <c r="AK403" s="68"/>
      <c r="AL403" s="68"/>
    </row>
    <row r="404" spans="1:38" ht="15.75" customHeight="1">
      <c r="A404" s="68"/>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c r="AA404" s="68"/>
      <c r="AB404" s="68"/>
      <c r="AC404" s="68"/>
      <c r="AD404" s="68"/>
      <c r="AE404" s="68"/>
      <c r="AF404" s="68"/>
      <c r="AG404" s="68"/>
      <c r="AH404" s="68"/>
      <c r="AI404" s="68"/>
      <c r="AJ404" s="68"/>
      <c r="AK404" s="68"/>
      <c r="AL404" s="68"/>
    </row>
    <row r="405" spans="1:38" ht="15.75" customHeight="1">
      <c r="A405" s="68"/>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c r="AA405" s="68"/>
      <c r="AB405" s="68"/>
      <c r="AC405" s="68"/>
      <c r="AD405" s="68"/>
      <c r="AE405" s="68"/>
      <c r="AF405" s="68"/>
      <c r="AG405" s="68"/>
      <c r="AH405" s="68"/>
      <c r="AI405" s="68"/>
      <c r="AJ405" s="68"/>
      <c r="AK405" s="68"/>
      <c r="AL405" s="68"/>
    </row>
    <row r="406" spans="1:38" ht="15.75" customHeight="1">
      <c r="A406" s="68"/>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c r="AA406" s="68"/>
      <c r="AB406" s="68"/>
      <c r="AC406" s="68"/>
      <c r="AD406" s="68"/>
      <c r="AE406" s="68"/>
      <c r="AF406" s="68"/>
      <c r="AG406" s="68"/>
      <c r="AH406" s="68"/>
      <c r="AI406" s="68"/>
      <c r="AJ406" s="68"/>
      <c r="AK406" s="68"/>
      <c r="AL406" s="68"/>
    </row>
    <row r="407" spans="1:38" ht="15.75" customHeight="1">
      <c r="A407" s="68"/>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c r="AA407" s="68"/>
      <c r="AB407" s="68"/>
      <c r="AC407" s="68"/>
      <c r="AD407" s="68"/>
      <c r="AE407" s="68"/>
      <c r="AF407" s="68"/>
      <c r="AG407" s="68"/>
      <c r="AH407" s="68"/>
      <c r="AI407" s="68"/>
      <c r="AJ407" s="68"/>
      <c r="AK407" s="68"/>
      <c r="AL407" s="68"/>
    </row>
    <row r="408" spans="1:38" ht="15.75" customHeight="1">
      <c r="A408" s="68"/>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c r="AA408" s="68"/>
      <c r="AB408" s="68"/>
      <c r="AC408" s="68"/>
      <c r="AD408" s="68"/>
      <c r="AE408" s="68"/>
      <c r="AF408" s="68"/>
      <c r="AG408" s="68"/>
      <c r="AH408" s="68"/>
      <c r="AI408" s="68"/>
      <c r="AJ408" s="68"/>
      <c r="AK408" s="68"/>
      <c r="AL408" s="68"/>
    </row>
    <row r="409" spans="1:38" ht="15.75" customHeight="1">
      <c r="A409" s="68"/>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c r="AA409" s="68"/>
      <c r="AB409" s="68"/>
      <c r="AC409" s="68"/>
      <c r="AD409" s="68"/>
      <c r="AE409" s="68"/>
      <c r="AF409" s="68"/>
      <c r="AG409" s="68"/>
      <c r="AH409" s="68"/>
      <c r="AI409" s="68"/>
      <c r="AJ409" s="68"/>
      <c r="AK409" s="68"/>
      <c r="AL409" s="68"/>
    </row>
    <row r="410" spans="1:38" ht="15.75" customHeight="1">
      <c r="A410" s="68"/>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c r="AA410" s="68"/>
      <c r="AB410" s="68"/>
      <c r="AC410" s="68"/>
      <c r="AD410" s="68"/>
      <c r="AE410" s="68"/>
      <c r="AF410" s="68"/>
      <c r="AG410" s="68"/>
      <c r="AH410" s="68"/>
      <c r="AI410" s="68"/>
      <c r="AJ410" s="68"/>
      <c r="AK410" s="68"/>
      <c r="AL410" s="68"/>
    </row>
    <row r="411" spans="1:38" ht="15.75" customHeight="1">
      <c r="A411" s="68"/>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c r="AA411" s="68"/>
      <c r="AB411" s="68"/>
      <c r="AC411" s="68"/>
      <c r="AD411" s="68"/>
      <c r="AE411" s="68"/>
      <c r="AF411" s="68"/>
      <c r="AG411" s="68"/>
      <c r="AH411" s="68"/>
      <c r="AI411" s="68"/>
      <c r="AJ411" s="68"/>
      <c r="AK411" s="68"/>
      <c r="AL411" s="68"/>
    </row>
    <row r="412" spans="1:38" ht="15.75" customHeight="1">
      <c r="A412" s="68"/>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c r="AA412" s="68"/>
      <c r="AB412" s="68"/>
      <c r="AC412" s="68"/>
      <c r="AD412" s="68"/>
      <c r="AE412" s="68"/>
      <c r="AF412" s="68"/>
      <c r="AG412" s="68"/>
      <c r="AH412" s="68"/>
      <c r="AI412" s="68"/>
      <c r="AJ412" s="68"/>
      <c r="AK412" s="68"/>
      <c r="AL412" s="68"/>
    </row>
    <row r="413" spans="1:38" ht="15.75" customHeight="1">
      <c r="A413" s="68"/>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c r="AA413" s="68"/>
      <c r="AB413" s="68"/>
      <c r="AC413" s="68"/>
      <c r="AD413" s="68"/>
      <c r="AE413" s="68"/>
      <c r="AF413" s="68"/>
      <c r="AG413" s="68"/>
      <c r="AH413" s="68"/>
      <c r="AI413" s="68"/>
      <c r="AJ413" s="68"/>
      <c r="AK413" s="68"/>
      <c r="AL413" s="68"/>
    </row>
    <row r="414" spans="1:38" ht="15.75" customHeight="1">
      <c r="A414" s="68"/>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c r="AA414" s="68"/>
      <c r="AB414" s="68"/>
      <c r="AC414" s="68"/>
      <c r="AD414" s="68"/>
      <c r="AE414" s="68"/>
      <c r="AF414" s="68"/>
      <c r="AG414" s="68"/>
      <c r="AH414" s="68"/>
      <c r="AI414" s="68"/>
      <c r="AJ414" s="68"/>
      <c r="AK414" s="68"/>
      <c r="AL414" s="68"/>
    </row>
    <row r="415" spans="1:38" ht="15.75" customHeight="1">
      <c r="A415" s="68"/>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c r="AA415" s="68"/>
      <c r="AB415" s="68"/>
      <c r="AC415" s="68"/>
      <c r="AD415" s="68"/>
      <c r="AE415" s="68"/>
      <c r="AF415" s="68"/>
      <c r="AG415" s="68"/>
      <c r="AH415" s="68"/>
      <c r="AI415" s="68"/>
      <c r="AJ415" s="68"/>
      <c r="AK415" s="68"/>
      <c r="AL415" s="68"/>
    </row>
    <row r="416" spans="1:38" ht="15.75" customHeight="1">
      <c r="A416" s="68"/>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c r="AA416" s="68"/>
      <c r="AB416" s="68"/>
      <c r="AC416" s="68"/>
      <c r="AD416" s="68"/>
      <c r="AE416" s="68"/>
      <c r="AF416" s="68"/>
      <c r="AG416" s="68"/>
      <c r="AH416" s="68"/>
      <c r="AI416" s="68"/>
      <c r="AJ416" s="68"/>
      <c r="AK416" s="68"/>
      <c r="AL416" s="68"/>
    </row>
    <row r="417" spans="1:38" ht="15.75" customHeight="1">
      <c r="A417" s="68"/>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c r="AA417" s="68"/>
      <c r="AB417" s="68"/>
      <c r="AC417" s="68"/>
      <c r="AD417" s="68"/>
      <c r="AE417" s="68"/>
      <c r="AF417" s="68"/>
      <c r="AG417" s="68"/>
      <c r="AH417" s="68"/>
      <c r="AI417" s="68"/>
      <c r="AJ417" s="68"/>
      <c r="AK417" s="68"/>
      <c r="AL417" s="68"/>
    </row>
    <row r="418" spans="1:38" ht="15.75" customHeight="1">
      <c r="A418" s="68"/>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c r="AA418" s="68"/>
      <c r="AB418" s="68"/>
      <c r="AC418" s="68"/>
      <c r="AD418" s="68"/>
      <c r="AE418" s="68"/>
      <c r="AF418" s="68"/>
      <c r="AG418" s="68"/>
      <c r="AH418" s="68"/>
      <c r="AI418" s="68"/>
      <c r="AJ418" s="68"/>
      <c r="AK418" s="68"/>
      <c r="AL418" s="68"/>
    </row>
    <row r="419" spans="1:38" ht="15.75" customHeight="1">
      <c r="A419" s="68"/>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c r="AA419" s="68"/>
      <c r="AB419" s="68"/>
      <c r="AC419" s="68"/>
      <c r="AD419" s="68"/>
      <c r="AE419" s="68"/>
      <c r="AF419" s="68"/>
      <c r="AG419" s="68"/>
      <c r="AH419" s="68"/>
      <c r="AI419" s="68"/>
      <c r="AJ419" s="68"/>
      <c r="AK419" s="68"/>
      <c r="AL419" s="68"/>
    </row>
    <row r="420" spans="1:38" ht="15.75" customHeight="1">
      <c r="A420" s="68"/>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c r="AA420" s="68"/>
      <c r="AB420" s="68"/>
      <c r="AC420" s="68"/>
      <c r="AD420" s="68"/>
      <c r="AE420" s="68"/>
      <c r="AF420" s="68"/>
      <c r="AG420" s="68"/>
      <c r="AH420" s="68"/>
      <c r="AI420" s="68"/>
      <c r="AJ420" s="68"/>
      <c r="AK420" s="68"/>
      <c r="AL420" s="68"/>
    </row>
    <row r="421" spans="1:38" ht="15.75" customHeight="1">
      <c r="A421" s="68"/>
      <c r="B421" s="68"/>
      <c r="C421" s="68"/>
      <c r="D421" s="68"/>
      <c r="E421" s="68"/>
      <c r="F421" s="68"/>
      <c r="G421" s="68"/>
      <c r="H421" s="68"/>
      <c r="I421" s="68"/>
      <c r="J421" s="68"/>
      <c r="K421" s="68"/>
      <c r="L421" s="68"/>
      <c r="M421" s="68"/>
      <c r="N421" s="68"/>
      <c r="O421" s="68"/>
      <c r="P421" s="68"/>
      <c r="Q421" s="68"/>
      <c r="R421" s="68"/>
      <c r="S421" s="68"/>
      <c r="T421" s="68"/>
      <c r="U421" s="68"/>
      <c r="V421" s="68"/>
      <c r="W421" s="68"/>
      <c r="X421" s="68"/>
      <c r="Y421" s="68"/>
      <c r="Z421" s="68"/>
      <c r="AA421" s="68"/>
      <c r="AB421" s="68"/>
      <c r="AC421" s="68"/>
      <c r="AD421" s="68"/>
      <c r="AE421" s="68"/>
      <c r="AF421" s="68"/>
      <c r="AG421" s="68"/>
      <c r="AH421" s="68"/>
      <c r="AI421" s="68"/>
      <c r="AJ421" s="68"/>
      <c r="AK421" s="68"/>
      <c r="AL421" s="68"/>
    </row>
    <row r="422" spans="1:38" ht="15.75" customHeight="1">
      <c r="A422" s="68"/>
      <c r="B422" s="68"/>
      <c r="C422" s="68"/>
      <c r="D422" s="68"/>
      <c r="E422" s="68"/>
      <c r="F422" s="68"/>
      <c r="G422" s="68"/>
      <c r="H422" s="68"/>
      <c r="I422" s="68"/>
      <c r="J422" s="68"/>
      <c r="K422" s="68"/>
      <c r="L422" s="68"/>
      <c r="M422" s="68"/>
      <c r="N422" s="68"/>
      <c r="O422" s="68"/>
      <c r="P422" s="68"/>
      <c r="Q422" s="68"/>
      <c r="R422" s="68"/>
      <c r="S422" s="68"/>
      <c r="T422" s="68"/>
      <c r="U422" s="68"/>
      <c r="V422" s="68"/>
      <c r="W422" s="68"/>
      <c r="X422" s="68"/>
      <c r="Y422" s="68"/>
      <c r="Z422" s="68"/>
      <c r="AA422" s="68"/>
      <c r="AB422" s="68"/>
      <c r="AC422" s="68"/>
      <c r="AD422" s="68"/>
      <c r="AE422" s="68"/>
      <c r="AF422" s="68"/>
      <c r="AG422" s="68"/>
      <c r="AH422" s="68"/>
      <c r="AI422" s="68"/>
      <c r="AJ422" s="68"/>
      <c r="AK422" s="68"/>
      <c r="AL422" s="68"/>
    </row>
    <row r="423" spans="1:38" ht="15.75" customHeight="1">
      <c r="A423" s="68"/>
      <c r="B423" s="68"/>
      <c r="C423" s="68"/>
      <c r="D423" s="68"/>
      <c r="E423" s="68"/>
      <c r="F423" s="68"/>
      <c r="G423" s="68"/>
      <c r="H423" s="68"/>
      <c r="I423" s="68"/>
      <c r="J423" s="68"/>
      <c r="K423" s="68"/>
      <c r="L423" s="68"/>
      <c r="M423" s="68"/>
      <c r="N423" s="68"/>
      <c r="O423" s="68"/>
      <c r="P423" s="68"/>
      <c r="Q423" s="68"/>
      <c r="R423" s="68"/>
      <c r="S423" s="68"/>
      <c r="T423" s="68"/>
      <c r="U423" s="68"/>
      <c r="V423" s="68"/>
      <c r="W423" s="68"/>
      <c r="X423" s="68"/>
      <c r="Y423" s="68"/>
      <c r="Z423" s="68"/>
      <c r="AA423" s="68"/>
      <c r="AB423" s="68"/>
      <c r="AC423" s="68"/>
      <c r="AD423" s="68"/>
      <c r="AE423" s="68"/>
      <c r="AF423" s="68"/>
      <c r="AG423" s="68"/>
      <c r="AH423" s="68"/>
      <c r="AI423" s="68"/>
      <c r="AJ423" s="68"/>
      <c r="AK423" s="68"/>
      <c r="AL423" s="68"/>
    </row>
    <row r="424" spans="1:38" ht="15.75" customHeight="1">
      <c r="A424" s="68"/>
      <c r="B424" s="68"/>
      <c r="C424" s="68"/>
      <c r="D424" s="68"/>
      <c r="E424" s="68"/>
      <c r="F424" s="68"/>
      <c r="G424" s="68"/>
      <c r="H424" s="68"/>
      <c r="I424" s="68"/>
      <c r="J424" s="68"/>
      <c r="K424" s="68"/>
      <c r="L424" s="68"/>
      <c r="M424" s="68"/>
      <c r="N424" s="68"/>
      <c r="O424" s="68"/>
      <c r="P424" s="68"/>
      <c r="Q424" s="68"/>
      <c r="R424" s="68"/>
      <c r="S424" s="68"/>
      <c r="T424" s="68"/>
      <c r="U424" s="68"/>
      <c r="V424" s="68"/>
      <c r="W424" s="68"/>
      <c r="X424" s="68"/>
      <c r="Y424" s="68"/>
      <c r="Z424" s="68"/>
      <c r="AA424" s="68"/>
      <c r="AB424" s="68"/>
      <c r="AC424" s="68"/>
      <c r="AD424" s="68"/>
      <c r="AE424" s="68"/>
      <c r="AF424" s="68"/>
      <c r="AG424" s="68"/>
      <c r="AH424" s="68"/>
      <c r="AI424" s="68"/>
      <c r="AJ424" s="68"/>
      <c r="AK424" s="68"/>
      <c r="AL424" s="68"/>
    </row>
    <row r="425" spans="1:38" ht="15.75" customHeight="1">
      <c r="A425" s="68"/>
      <c r="B425" s="68"/>
      <c r="C425" s="68"/>
      <c r="D425" s="68"/>
      <c r="E425" s="68"/>
      <c r="F425" s="68"/>
      <c r="G425" s="68"/>
      <c r="H425" s="68"/>
      <c r="I425" s="68"/>
      <c r="J425" s="68"/>
      <c r="K425" s="68"/>
      <c r="L425" s="68"/>
      <c r="M425" s="68"/>
      <c r="N425" s="68"/>
      <c r="O425" s="68"/>
      <c r="P425" s="68"/>
      <c r="Q425" s="68"/>
      <c r="R425" s="68"/>
      <c r="S425" s="68"/>
      <c r="T425" s="68"/>
      <c r="U425" s="68"/>
      <c r="V425" s="68"/>
      <c r="W425" s="68"/>
      <c r="X425" s="68"/>
      <c r="Y425" s="68"/>
      <c r="Z425" s="68"/>
      <c r="AA425" s="68"/>
      <c r="AB425" s="68"/>
      <c r="AC425" s="68"/>
      <c r="AD425" s="68"/>
      <c r="AE425" s="68"/>
      <c r="AF425" s="68"/>
      <c r="AG425" s="68"/>
      <c r="AH425" s="68"/>
      <c r="AI425" s="68"/>
      <c r="AJ425" s="68"/>
      <c r="AK425" s="68"/>
      <c r="AL425" s="68"/>
    </row>
    <row r="426" spans="1:38" ht="15.75" customHeight="1">
      <c r="A426" s="68"/>
      <c r="B426" s="68"/>
      <c r="C426" s="68"/>
      <c r="D426" s="68"/>
      <c r="E426" s="68"/>
      <c r="F426" s="68"/>
      <c r="G426" s="68"/>
      <c r="H426" s="68"/>
      <c r="I426" s="68"/>
      <c r="J426" s="68"/>
      <c r="K426" s="68"/>
      <c r="L426" s="68"/>
      <c r="M426" s="68"/>
      <c r="N426" s="68"/>
      <c r="O426" s="68"/>
      <c r="P426" s="68"/>
      <c r="Q426" s="68"/>
      <c r="R426" s="68"/>
      <c r="S426" s="68"/>
      <c r="T426" s="68"/>
      <c r="U426" s="68"/>
      <c r="V426" s="68"/>
      <c r="W426" s="68"/>
      <c r="X426" s="68"/>
      <c r="Y426" s="68"/>
      <c r="Z426" s="68"/>
      <c r="AA426" s="68"/>
      <c r="AB426" s="68"/>
      <c r="AC426" s="68"/>
      <c r="AD426" s="68"/>
      <c r="AE426" s="68"/>
      <c r="AF426" s="68"/>
      <c r="AG426" s="68"/>
      <c r="AH426" s="68"/>
      <c r="AI426" s="68"/>
      <c r="AJ426" s="68"/>
      <c r="AK426" s="68"/>
      <c r="AL426" s="68"/>
    </row>
    <row r="427" spans="1:38" ht="15.75" customHeight="1">
      <c r="A427" s="68"/>
      <c r="B427" s="68"/>
      <c r="C427" s="68"/>
      <c r="D427" s="68"/>
      <c r="E427" s="68"/>
      <c r="F427" s="68"/>
      <c r="G427" s="68"/>
      <c r="H427" s="68"/>
      <c r="I427" s="68"/>
      <c r="J427" s="68"/>
      <c r="K427" s="68"/>
      <c r="L427" s="68"/>
      <c r="M427" s="68"/>
      <c r="N427" s="68"/>
      <c r="O427" s="68"/>
      <c r="P427" s="68"/>
      <c r="Q427" s="68"/>
      <c r="R427" s="68"/>
      <c r="S427" s="68"/>
      <c r="T427" s="68"/>
      <c r="U427" s="68"/>
      <c r="V427" s="68"/>
      <c r="W427" s="68"/>
      <c r="X427" s="68"/>
      <c r="Y427" s="68"/>
      <c r="Z427" s="68"/>
      <c r="AA427" s="68"/>
      <c r="AB427" s="68"/>
      <c r="AC427" s="68"/>
      <c r="AD427" s="68"/>
      <c r="AE427" s="68"/>
      <c r="AF427" s="68"/>
      <c r="AG427" s="68"/>
      <c r="AH427" s="68"/>
      <c r="AI427" s="68"/>
      <c r="AJ427" s="68"/>
      <c r="AK427" s="68"/>
      <c r="AL427" s="68"/>
    </row>
    <row r="428" spans="1:38" ht="15.75" customHeight="1">
      <c r="A428" s="68"/>
      <c r="B428" s="68"/>
      <c r="C428" s="68"/>
      <c r="D428" s="68"/>
      <c r="E428" s="68"/>
      <c r="F428" s="68"/>
      <c r="G428" s="68"/>
      <c r="H428" s="68"/>
      <c r="I428" s="68"/>
      <c r="J428" s="68"/>
      <c r="K428" s="68"/>
      <c r="L428" s="68"/>
      <c r="M428" s="68"/>
      <c r="N428" s="68"/>
      <c r="O428" s="68"/>
      <c r="P428" s="68"/>
      <c r="Q428" s="68"/>
      <c r="R428" s="68"/>
      <c r="S428" s="68"/>
      <c r="T428" s="68"/>
      <c r="U428" s="68"/>
      <c r="V428" s="68"/>
      <c r="W428" s="68"/>
      <c r="X428" s="68"/>
      <c r="Y428" s="68"/>
      <c r="Z428" s="68"/>
      <c r="AA428" s="68"/>
      <c r="AB428" s="68"/>
      <c r="AC428" s="68"/>
      <c r="AD428" s="68"/>
      <c r="AE428" s="68"/>
      <c r="AF428" s="68"/>
      <c r="AG428" s="68"/>
      <c r="AH428" s="68"/>
      <c r="AI428" s="68"/>
      <c r="AJ428" s="68"/>
      <c r="AK428" s="68"/>
      <c r="AL428" s="68"/>
    </row>
    <row r="429" spans="1:38" ht="15.75" customHeight="1">
      <c r="A429" s="68"/>
      <c r="B429" s="68"/>
      <c r="C429" s="68"/>
      <c r="D429" s="68"/>
      <c r="E429" s="68"/>
      <c r="F429" s="68"/>
      <c r="G429" s="68"/>
      <c r="H429" s="68"/>
      <c r="I429" s="68"/>
      <c r="J429" s="68"/>
      <c r="K429" s="68"/>
      <c r="L429" s="68"/>
      <c r="M429" s="68"/>
      <c r="N429" s="68"/>
      <c r="O429" s="68"/>
      <c r="P429" s="68"/>
      <c r="Q429" s="68"/>
      <c r="R429" s="68"/>
      <c r="S429" s="68"/>
      <c r="T429" s="68"/>
      <c r="U429" s="68"/>
      <c r="V429" s="68"/>
      <c r="W429" s="68"/>
      <c r="X429" s="68"/>
      <c r="Y429" s="68"/>
      <c r="Z429" s="68"/>
      <c r="AA429" s="68"/>
      <c r="AB429" s="68"/>
      <c r="AC429" s="68"/>
      <c r="AD429" s="68"/>
      <c r="AE429" s="68"/>
      <c r="AF429" s="68"/>
      <c r="AG429" s="68"/>
      <c r="AH429" s="68"/>
      <c r="AI429" s="68"/>
      <c r="AJ429" s="68"/>
      <c r="AK429" s="68"/>
      <c r="AL429" s="68"/>
    </row>
    <row r="430" spans="1:38" ht="15.75" customHeight="1">
      <c r="A430" s="68"/>
      <c r="B430" s="68"/>
      <c r="C430" s="68"/>
      <c r="D430" s="68"/>
      <c r="E430" s="68"/>
      <c r="F430" s="68"/>
      <c r="G430" s="68"/>
      <c r="H430" s="68"/>
      <c r="I430" s="68"/>
      <c r="J430" s="68"/>
      <c r="K430" s="68"/>
      <c r="L430" s="68"/>
      <c r="M430" s="68"/>
      <c r="N430" s="68"/>
      <c r="O430" s="68"/>
      <c r="P430" s="68"/>
      <c r="Q430" s="68"/>
      <c r="R430" s="68"/>
      <c r="S430" s="68"/>
      <c r="T430" s="68"/>
      <c r="U430" s="68"/>
      <c r="V430" s="68"/>
      <c r="W430" s="68"/>
      <c r="X430" s="68"/>
      <c r="Y430" s="68"/>
      <c r="Z430" s="68"/>
      <c r="AA430" s="68"/>
      <c r="AB430" s="68"/>
      <c r="AC430" s="68"/>
      <c r="AD430" s="68"/>
      <c r="AE430" s="68"/>
      <c r="AF430" s="68"/>
      <c r="AG430" s="68"/>
      <c r="AH430" s="68"/>
      <c r="AI430" s="68"/>
      <c r="AJ430" s="68"/>
      <c r="AK430" s="68"/>
      <c r="AL430" s="68"/>
    </row>
    <row r="431" spans="1:38" ht="15.75" customHeight="1">
      <c r="A431" s="68"/>
      <c r="B431" s="68"/>
      <c r="C431" s="68"/>
      <c r="D431" s="68"/>
      <c r="E431" s="68"/>
      <c r="F431" s="68"/>
      <c r="G431" s="68"/>
      <c r="H431" s="68"/>
      <c r="I431" s="68"/>
      <c r="J431" s="68"/>
      <c r="K431" s="68"/>
      <c r="L431" s="68"/>
      <c r="M431" s="68"/>
      <c r="N431" s="68"/>
      <c r="O431" s="68"/>
      <c r="P431" s="68"/>
      <c r="Q431" s="68"/>
      <c r="R431" s="68"/>
      <c r="S431" s="68"/>
      <c r="T431" s="68"/>
      <c r="U431" s="68"/>
      <c r="V431" s="68"/>
      <c r="W431" s="68"/>
      <c r="X431" s="68"/>
      <c r="Y431" s="68"/>
      <c r="Z431" s="68"/>
      <c r="AA431" s="68"/>
      <c r="AB431" s="68"/>
      <c r="AC431" s="68"/>
      <c r="AD431" s="68"/>
      <c r="AE431" s="68"/>
      <c r="AF431" s="68"/>
      <c r="AG431" s="68"/>
      <c r="AH431" s="68"/>
      <c r="AI431" s="68"/>
      <c r="AJ431" s="68"/>
      <c r="AK431" s="68"/>
      <c r="AL431" s="68"/>
    </row>
    <row r="432" spans="1:38" ht="15.75" customHeight="1">
      <c r="A432" s="68"/>
      <c r="B432" s="68"/>
      <c r="C432" s="68"/>
      <c r="D432" s="68"/>
      <c r="E432" s="68"/>
      <c r="F432" s="68"/>
      <c r="G432" s="68"/>
      <c r="H432" s="68"/>
      <c r="I432" s="68"/>
      <c r="J432" s="68"/>
      <c r="K432" s="68"/>
      <c r="L432" s="68"/>
      <c r="M432" s="68"/>
      <c r="N432" s="68"/>
      <c r="O432" s="68"/>
      <c r="P432" s="68"/>
      <c r="Q432" s="68"/>
      <c r="R432" s="68"/>
      <c r="S432" s="68"/>
      <c r="T432" s="68"/>
      <c r="U432" s="68"/>
      <c r="V432" s="68"/>
      <c r="W432" s="68"/>
      <c r="X432" s="68"/>
      <c r="Y432" s="68"/>
      <c r="Z432" s="68"/>
      <c r="AA432" s="68"/>
      <c r="AB432" s="68"/>
      <c r="AC432" s="68"/>
      <c r="AD432" s="68"/>
      <c r="AE432" s="68"/>
      <c r="AF432" s="68"/>
      <c r="AG432" s="68"/>
      <c r="AH432" s="68"/>
      <c r="AI432" s="68"/>
      <c r="AJ432" s="68"/>
      <c r="AK432" s="68"/>
      <c r="AL432" s="68"/>
    </row>
    <row r="433" spans="1:38" ht="15.75" customHeight="1">
      <c r="A433" s="68"/>
      <c r="B433" s="68"/>
      <c r="C433" s="68"/>
      <c r="D433" s="68"/>
      <c r="E433" s="68"/>
      <c r="F433" s="68"/>
      <c r="G433" s="68"/>
      <c r="H433" s="68"/>
      <c r="I433" s="68"/>
      <c r="J433" s="68"/>
      <c r="K433" s="68"/>
      <c r="L433" s="68"/>
      <c r="M433" s="68"/>
      <c r="N433" s="68"/>
      <c r="O433" s="68"/>
      <c r="P433" s="68"/>
      <c r="Q433" s="68"/>
      <c r="R433" s="68"/>
      <c r="S433" s="68"/>
      <c r="T433" s="68"/>
      <c r="U433" s="68"/>
      <c r="V433" s="68"/>
      <c r="W433" s="68"/>
      <c r="X433" s="68"/>
      <c r="Y433" s="68"/>
      <c r="Z433" s="68"/>
      <c r="AA433" s="68"/>
      <c r="AB433" s="68"/>
      <c r="AC433" s="68"/>
      <c r="AD433" s="68"/>
      <c r="AE433" s="68"/>
      <c r="AF433" s="68"/>
      <c r="AG433" s="68"/>
      <c r="AH433" s="68"/>
      <c r="AI433" s="68"/>
      <c r="AJ433" s="68"/>
      <c r="AK433" s="68"/>
      <c r="AL433" s="68"/>
    </row>
    <row r="434" spans="1:38" ht="15.75" customHeight="1">
      <c r="A434" s="68"/>
      <c r="B434" s="68"/>
      <c r="C434" s="68"/>
      <c r="D434" s="68"/>
      <c r="E434" s="68"/>
      <c r="F434" s="68"/>
      <c r="G434" s="68"/>
      <c r="H434" s="68"/>
      <c r="I434" s="68"/>
      <c r="J434" s="68"/>
      <c r="K434" s="68"/>
      <c r="L434" s="68"/>
      <c r="M434" s="68"/>
      <c r="N434" s="68"/>
      <c r="O434" s="68"/>
      <c r="P434" s="68"/>
      <c r="Q434" s="68"/>
      <c r="R434" s="68"/>
      <c r="S434" s="68"/>
      <c r="T434" s="68"/>
      <c r="U434" s="68"/>
      <c r="V434" s="68"/>
      <c r="W434" s="68"/>
      <c r="X434" s="68"/>
      <c r="Y434" s="68"/>
      <c r="Z434" s="68"/>
      <c r="AA434" s="68"/>
      <c r="AB434" s="68"/>
      <c r="AC434" s="68"/>
      <c r="AD434" s="68"/>
      <c r="AE434" s="68"/>
      <c r="AF434" s="68"/>
      <c r="AG434" s="68"/>
      <c r="AH434" s="68"/>
      <c r="AI434" s="68"/>
      <c r="AJ434" s="68"/>
      <c r="AK434" s="68"/>
      <c r="AL434" s="68"/>
    </row>
    <row r="435" spans="1:38" ht="15.75" customHeight="1">
      <c r="A435" s="68"/>
      <c r="B435" s="68"/>
      <c r="C435" s="68"/>
      <c r="D435" s="68"/>
      <c r="E435" s="68"/>
      <c r="F435" s="68"/>
      <c r="G435" s="68"/>
      <c r="H435" s="68"/>
      <c r="I435" s="68"/>
      <c r="J435" s="68"/>
      <c r="K435" s="68"/>
      <c r="L435" s="68"/>
      <c r="M435" s="68"/>
      <c r="N435" s="68"/>
      <c r="O435" s="68"/>
      <c r="P435" s="68"/>
      <c r="Q435" s="68"/>
      <c r="R435" s="68"/>
      <c r="S435" s="68"/>
      <c r="T435" s="68"/>
      <c r="U435" s="68"/>
      <c r="V435" s="68"/>
      <c r="W435" s="68"/>
      <c r="X435" s="68"/>
      <c r="Y435" s="68"/>
      <c r="Z435" s="68"/>
      <c r="AA435" s="68"/>
      <c r="AB435" s="68"/>
      <c r="AC435" s="68"/>
      <c r="AD435" s="68"/>
      <c r="AE435" s="68"/>
      <c r="AF435" s="68"/>
      <c r="AG435" s="68"/>
      <c r="AH435" s="68"/>
      <c r="AI435" s="68"/>
      <c r="AJ435" s="68"/>
      <c r="AK435" s="68"/>
      <c r="AL435" s="68"/>
    </row>
    <row r="436" spans="1:38" ht="15.75" customHeight="1">
      <c r="A436" s="68"/>
      <c r="B436" s="68"/>
      <c r="C436" s="68"/>
      <c r="D436" s="68"/>
      <c r="E436" s="68"/>
      <c r="F436" s="68"/>
      <c r="G436" s="68"/>
      <c r="H436" s="68"/>
      <c r="I436" s="68"/>
      <c r="J436" s="68"/>
      <c r="K436" s="68"/>
      <c r="L436" s="68"/>
      <c r="M436" s="68"/>
      <c r="N436" s="68"/>
      <c r="O436" s="68"/>
      <c r="P436" s="68"/>
      <c r="Q436" s="68"/>
      <c r="R436" s="68"/>
      <c r="S436" s="68"/>
      <c r="T436" s="68"/>
      <c r="U436" s="68"/>
      <c r="V436" s="68"/>
      <c r="W436" s="68"/>
      <c r="X436" s="68"/>
      <c r="Y436" s="68"/>
      <c r="Z436" s="68"/>
      <c r="AA436" s="68"/>
      <c r="AB436" s="68"/>
      <c r="AC436" s="68"/>
      <c r="AD436" s="68"/>
      <c r="AE436" s="68"/>
      <c r="AF436" s="68"/>
      <c r="AG436" s="68"/>
      <c r="AH436" s="68"/>
      <c r="AI436" s="68"/>
      <c r="AJ436" s="68"/>
      <c r="AK436" s="68"/>
      <c r="AL436" s="68"/>
    </row>
    <row r="437" spans="1:38" ht="15.75" customHeight="1">
      <c r="A437" s="68"/>
      <c r="B437" s="68"/>
      <c r="C437" s="68"/>
      <c r="D437" s="68"/>
      <c r="E437" s="68"/>
      <c r="F437" s="68"/>
      <c r="G437" s="68"/>
      <c r="H437" s="68"/>
      <c r="I437" s="68"/>
      <c r="J437" s="68"/>
      <c r="K437" s="68"/>
      <c r="L437" s="68"/>
      <c r="M437" s="68"/>
      <c r="N437" s="68"/>
      <c r="O437" s="68"/>
      <c r="P437" s="68"/>
      <c r="Q437" s="68"/>
      <c r="R437" s="68"/>
      <c r="S437" s="68"/>
      <c r="T437" s="68"/>
      <c r="U437" s="68"/>
      <c r="V437" s="68"/>
      <c r="W437" s="68"/>
      <c r="X437" s="68"/>
      <c r="Y437" s="68"/>
      <c r="Z437" s="68"/>
      <c r="AA437" s="68"/>
      <c r="AB437" s="68"/>
      <c r="AC437" s="68"/>
      <c r="AD437" s="68"/>
      <c r="AE437" s="68"/>
      <c r="AF437" s="68"/>
      <c r="AG437" s="68"/>
      <c r="AH437" s="68"/>
      <c r="AI437" s="68"/>
      <c r="AJ437" s="68"/>
      <c r="AK437" s="68"/>
      <c r="AL437" s="68"/>
    </row>
    <row r="438" spans="1:38" ht="15.75" customHeight="1">
      <c r="A438" s="68"/>
      <c r="B438" s="68"/>
      <c r="C438" s="68"/>
      <c r="D438" s="68"/>
      <c r="E438" s="68"/>
      <c r="F438" s="68"/>
      <c r="G438" s="68"/>
      <c r="H438" s="68"/>
      <c r="I438" s="68"/>
      <c r="J438" s="68"/>
      <c r="K438" s="68"/>
      <c r="L438" s="68"/>
      <c r="M438" s="68"/>
      <c r="N438" s="68"/>
      <c r="O438" s="68"/>
      <c r="P438" s="68"/>
      <c r="Q438" s="68"/>
      <c r="R438" s="68"/>
      <c r="S438" s="68"/>
      <c r="T438" s="68"/>
      <c r="U438" s="68"/>
      <c r="V438" s="68"/>
      <c r="W438" s="68"/>
      <c r="X438" s="68"/>
      <c r="Y438" s="68"/>
      <c r="Z438" s="68"/>
      <c r="AA438" s="68"/>
      <c r="AB438" s="68"/>
      <c r="AC438" s="68"/>
      <c r="AD438" s="68"/>
      <c r="AE438" s="68"/>
      <c r="AF438" s="68"/>
      <c r="AG438" s="68"/>
      <c r="AH438" s="68"/>
      <c r="AI438" s="68"/>
      <c r="AJ438" s="68"/>
      <c r="AK438" s="68"/>
      <c r="AL438" s="68"/>
    </row>
    <row r="439" spans="1:38" ht="15.75" customHeight="1">
      <c r="A439" s="68"/>
      <c r="B439" s="68"/>
      <c r="C439" s="68"/>
      <c r="D439" s="68"/>
      <c r="E439" s="68"/>
      <c r="F439" s="68"/>
      <c r="G439" s="68"/>
      <c r="H439" s="68"/>
      <c r="I439" s="68"/>
      <c r="J439" s="68"/>
      <c r="K439" s="68"/>
      <c r="L439" s="68"/>
      <c r="M439" s="68"/>
      <c r="N439" s="68"/>
      <c r="O439" s="68"/>
      <c r="P439" s="68"/>
      <c r="Q439" s="68"/>
      <c r="R439" s="68"/>
      <c r="S439" s="68"/>
      <c r="T439" s="68"/>
      <c r="U439" s="68"/>
      <c r="V439" s="68"/>
      <c r="W439" s="68"/>
      <c r="X439" s="68"/>
      <c r="Y439" s="68"/>
      <c r="Z439" s="68"/>
      <c r="AA439" s="68"/>
      <c r="AB439" s="68"/>
      <c r="AC439" s="68"/>
      <c r="AD439" s="68"/>
      <c r="AE439" s="68"/>
      <c r="AF439" s="68"/>
      <c r="AG439" s="68"/>
      <c r="AH439" s="68"/>
      <c r="AI439" s="68"/>
      <c r="AJ439" s="68"/>
      <c r="AK439" s="68"/>
      <c r="AL439" s="68"/>
    </row>
    <row r="440" spans="1:38" ht="15.75" customHeight="1">
      <c r="A440" s="68"/>
      <c r="B440" s="68"/>
      <c r="C440" s="68"/>
      <c r="D440" s="68"/>
      <c r="E440" s="68"/>
      <c r="F440" s="68"/>
      <c r="G440" s="68"/>
      <c r="H440" s="68"/>
      <c r="I440" s="68"/>
      <c r="J440" s="68"/>
      <c r="K440" s="68"/>
      <c r="L440" s="68"/>
      <c r="M440" s="68"/>
      <c r="N440" s="68"/>
      <c r="O440" s="68"/>
      <c r="P440" s="68"/>
      <c r="Q440" s="68"/>
      <c r="R440" s="68"/>
      <c r="S440" s="68"/>
      <c r="T440" s="68"/>
      <c r="U440" s="68"/>
      <c r="V440" s="68"/>
      <c r="W440" s="68"/>
      <c r="X440" s="68"/>
      <c r="Y440" s="68"/>
      <c r="Z440" s="68"/>
      <c r="AA440" s="68"/>
      <c r="AB440" s="68"/>
      <c r="AC440" s="68"/>
      <c r="AD440" s="68"/>
      <c r="AE440" s="68"/>
      <c r="AF440" s="68"/>
      <c r="AG440" s="68"/>
      <c r="AH440" s="68"/>
      <c r="AI440" s="68"/>
      <c r="AJ440" s="68"/>
      <c r="AK440" s="68"/>
      <c r="AL440" s="68"/>
    </row>
    <row r="441" spans="1:38" ht="15.75" customHeight="1">
      <c r="A441" s="68"/>
      <c r="B441" s="68"/>
      <c r="C441" s="68"/>
      <c r="D441" s="68"/>
      <c r="E441" s="68"/>
      <c r="F441" s="68"/>
      <c r="G441" s="68"/>
      <c r="H441" s="68"/>
      <c r="I441" s="68"/>
      <c r="J441" s="68"/>
      <c r="K441" s="68"/>
      <c r="L441" s="68"/>
      <c r="M441" s="68"/>
      <c r="N441" s="68"/>
      <c r="O441" s="68"/>
      <c r="P441" s="68"/>
      <c r="Q441" s="68"/>
      <c r="R441" s="68"/>
      <c r="S441" s="68"/>
      <c r="T441" s="68"/>
      <c r="U441" s="68"/>
      <c r="V441" s="68"/>
      <c r="W441" s="68"/>
      <c r="X441" s="68"/>
      <c r="Y441" s="68"/>
      <c r="Z441" s="68"/>
      <c r="AA441" s="68"/>
      <c r="AB441" s="68"/>
      <c r="AC441" s="68"/>
      <c r="AD441" s="68"/>
      <c r="AE441" s="68"/>
      <c r="AF441" s="68"/>
      <c r="AG441" s="68"/>
      <c r="AH441" s="68"/>
      <c r="AI441" s="68"/>
      <c r="AJ441" s="68"/>
      <c r="AK441" s="68"/>
      <c r="AL441" s="68"/>
    </row>
    <row r="442" spans="1:38" ht="15.75" customHeight="1">
      <c r="A442" s="68"/>
      <c r="B442" s="68"/>
      <c r="C442" s="68"/>
      <c r="D442" s="68"/>
      <c r="E442" s="68"/>
      <c r="F442" s="68"/>
      <c r="G442" s="68"/>
      <c r="H442" s="68"/>
      <c r="I442" s="68"/>
      <c r="J442" s="68"/>
      <c r="K442" s="68"/>
      <c r="L442" s="68"/>
      <c r="M442" s="68"/>
      <c r="N442" s="68"/>
      <c r="O442" s="68"/>
      <c r="P442" s="68"/>
      <c r="Q442" s="68"/>
      <c r="R442" s="68"/>
      <c r="S442" s="68"/>
      <c r="T442" s="68"/>
      <c r="U442" s="68"/>
      <c r="V442" s="68"/>
      <c r="W442" s="68"/>
      <c r="X442" s="68"/>
      <c r="Y442" s="68"/>
      <c r="Z442" s="68"/>
      <c r="AA442" s="68"/>
      <c r="AB442" s="68"/>
      <c r="AC442" s="68"/>
      <c r="AD442" s="68"/>
      <c r="AE442" s="68"/>
      <c r="AF442" s="68"/>
      <c r="AG442" s="68"/>
      <c r="AH442" s="68"/>
      <c r="AI442" s="68"/>
      <c r="AJ442" s="68"/>
      <c r="AK442" s="68"/>
      <c r="AL442" s="68"/>
    </row>
    <row r="443" spans="1:38" ht="15.75" customHeight="1">
      <c r="A443" s="68"/>
      <c r="B443" s="68"/>
      <c r="C443" s="68"/>
      <c r="D443" s="68"/>
      <c r="E443" s="68"/>
      <c r="F443" s="68"/>
      <c r="G443" s="68"/>
      <c r="H443" s="68"/>
      <c r="I443" s="68"/>
      <c r="J443" s="68"/>
      <c r="K443" s="68"/>
      <c r="L443" s="68"/>
      <c r="M443" s="68"/>
      <c r="N443" s="68"/>
      <c r="O443" s="68"/>
      <c r="P443" s="68"/>
      <c r="Q443" s="68"/>
      <c r="R443" s="68"/>
      <c r="S443" s="68"/>
      <c r="T443" s="68"/>
      <c r="U443" s="68"/>
      <c r="V443" s="68"/>
      <c r="W443" s="68"/>
      <c r="X443" s="68"/>
      <c r="Y443" s="68"/>
      <c r="Z443" s="68"/>
      <c r="AA443" s="68"/>
      <c r="AB443" s="68"/>
      <c r="AC443" s="68"/>
      <c r="AD443" s="68"/>
      <c r="AE443" s="68"/>
      <c r="AF443" s="68"/>
      <c r="AG443" s="68"/>
      <c r="AH443" s="68"/>
      <c r="AI443" s="68"/>
      <c r="AJ443" s="68"/>
      <c r="AK443" s="68"/>
      <c r="AL443" s="68"/>
    </row>
    <row r="444" spans="1:38" ht="15.75" customHeight="1">
      <c r="A444" s="68"/>
      <c r="B444" s="68"/>
      <c r="C444" s="68"/>
      <c r="D444" s="68"/>
      <c r="E444" s="68"/>
      <c r="F444" s="68"/>
      <c r="G444" s="68"/>
      <c r="H444" s="68"/>
      <c r="I444" s="68"/>
      <c r="J444" s="68"/>
      <c r="K444" s="68"/>
      <c r="L444" s="68"/>
      <c r="M444" s="68"/>
      <c r="N444" s="68"/>
      <c r="O444" s="68"/>
      <c r="P444" s="68"/>
      <c r="Q444" s="68"/>
      <c r="R444" s="68"/>
      <c r="S444" s="68"/>
      <c r="T444" s="68"/>
      <c r="U444" s="68"/>
      <c r="V444" s="68"/>
      <c r="W444" s="68"/>
      <c r="X444" s="68"/>
      <c r="Y444" s="68"/>
      <c r="Z444" s="68"/>
      <c r="AA444" s="68"/>
      <c r="AB444" s="68"/>
      <c r="AC444" s="68"/>
      <c r="AD444" s="68"/>
      <c r="AE444" s="68"/>
      <c r="AF444" s="68"/>
      <c r="AG444" s="68"/>
      <c r="AH444" s="68"/>
      <c r="AI444" s="68"/>
      <c r="AJ444" s="68"/>
      <c r="AK444" s="68"/>
      <c r="AL444" s="68"/>
    </row>
    <row r="445" spans="1:38" ht="15.75" customHeight="1">
      <c r="A445" s="68"/>
      <c r="B445" s="68"/>
      <c r="C445" s="68"/>
      <c r="D445" s="68"/>
      <c r="E445" s="68"/>
      <c r="F445" s="68"/>
      <c r="G445" s="68"/>
      <c r="H445" s="68"/>
      <c r="I445" s="68"/>
      <c r="J445" s="68"/>
      <c r="K445" s="68"/>
      <c r="L445" s="68"/>
      <c r="M445" s="68"/>
      <c r="N445" s="68"/>
      <c r="O445" s="68"/>
      <c r="P445" s="68"/>
      <c r="Q445" s="68"/>
      <c r="R445" s="68"/>
      <c r="S445" s="68"/>
      <c r="T445" s="68"/>
      <c r="U445" s="68"/>
      <c r="V445" s="68"/>
      <c r="W445" s="68"/>
      <c r="X445" s="68"/>
      <c r="Y445" s="68"/>
      <c r="Z445" s="68"/>
      <c r="AA445" s="68"/>
      <c r="AB445" s="68"/>
      <c r="AC445" s="68"/>
      <c r="AD445" s="68"/>
      <c r="AE445" s="68"/>
      <c r="AF445" s="68"/>
      <c r="AG445" s="68"/>
      <c r="AH445" s="68"/>
      <c r="AI445" s="68"/>
      <c r="AJ445" s="68"/>
      <c r="AK445" s="68"/>
      <c r="AL445" s="68"/>
    </row>
    <row r="446" spans="1:38" ht="15.75" customHeight="1">
      <c r="A446" s="68"/>
      <c r="B446" s="68"/>
      <c r="C446" s="68"/>
      <c r="D446" s="68"/>
      <c r="E446" s="68"/>
      <c r="F446" s="68"/>
      <c r="G446" s="68"/>
      <c r="H446" s="68"/>
      <c r="I446" s="68"/>
      <c r="J446" s="68"/>
      <c r="K446" s="68"/>
      <c r="L446" s="68"/>
      <c r="M446" s="68"/>
      <c r="N446" s="68"/>
      <c r="O446" s="68"/>
      <c r="P446" s="68"/>
      <c r="Q446" s="68"/>
      <c r="R446" s="68"/>
      <c r="S446" s="68"/>
      <c r="T446" s="68"/>
      <c r="U446" s="68"/>
      <c r="V446" s="68"/>
      <c r="W446" s="68"/>
      <c r="X446" s="68"/>
      <c r="Y446" s="68"/>
      <c r="Z446" s="68"/>
      <c r="AA446" s="68"/>
      <c r="AB446" s="68"/>
      <c r="AC446" s="68"/>
      <c r="AD446" s="68"/>
      <c r="AE446" s="68"/>
      <c r="AF446" s="68"/>
      <c r="AG446" s="68"/>
      <c r="AH446" s="68"/>
      <c r="AI446" s="68"/>
      <c r="AJ446" s="68"/>
      <c r="AK446" s="68"/>
      <c r="AL446" s="68"/>
    </row>
    <row r="447" spans="1:38" ht="15.75" customHeight="1">
      <c r="A447" s="68"/>
      <c r="B447" s="68"/>
      <c r="C447" s="68"/>
      <c r="D447" s="68"/>
      <c r="E447" s="68"/>
      <c r="F447" s="68"/>
      <c r="G447" s="68"/>
      <c r="H447" s="68"/>
      <c r="I447" s="68"/>
      <c r="J447" s="68"/>
      <c r="K447" s="68"/>
      <c r="L447" s="68"/>
      <c r="M447" s="68"/>
      <c r="N447" s="68"/>
      <c r="O447" s="68"/>
      <c r="P447" s="68"/>
      <c r="Q447" s="68"/>
      <c r="R447" s="68"/>
      <c r="S447" s="68"/>
      <c r="T447" s="68"/>
      <c r="U447" s="68"/>
      <c r="V447" s="68"/>
      <c r="W447" s="68"/>
      <c r="X447" s="68"/>
      <c r="Y447" s="68"/>
      <c r="Z447" s="68"/>
      <c r="AA447" s="68"/>
      <c r="AB447" s="68"/>
      <c r="AC447" s="68"/>
      <c r="AD447" s="68"/>
      <c r="AE447" s="68"/>
      <c r="AF447" s="68"/>
      <c r="AG447" s="68"/>
      <c r="AH447" s="68"/>
      <c r="AI447" s="68"/>
      <c r="AJ447" s="68"/>
      <c r="AK447" s="68"/>
      <c r="AL447" s="68"/>
    </row>
    <row r="448" spans="1:38" ht="15.75" customHeight="1">
      <c r="A448" s="68"/>
      <c r="B448" s="68"/>
      <c r="C448" s="68"/>
      <c r="D448" s="68"/>
      <c r="E448" s="68"/>
      <c r="F448" s="68"/>
      <c r="G448" s="68"/>
      <c r="H448" s="68"/>
      <c r="I448" s="68"/>
      <c r="J448" s="68"/>
      <c r="K448" s="68"/>
      <c r="L448" s="68"/>
      <c r="M448" s="68"/>
      <c r="N448" s="68"/>
      <c r="O448" s="68"/>
      <c r="P448" s="68"/>
      <c r="Q448" s="68"/>
      <c r="R448" s="68"/>
      <c r="S448" s="68"/>
      <c r="T448" s="68"/>
      <c r="U448" s="68"/>
      <c r="V448" s="68"/>
      <c r="W448" s="68"/>
      <c r="X448" s="68"/>
      <c r="Y448" s="68"/>
      <c r="Z448" s="68"/>
      <c r="AA448" s="68"/>
      <c r="AB448" s="68"/>
      <c r="AC448" s="68"/>
      <c r="AD448" s="68"/>
      <c r="AE448" s="68"/>
      <c r="AF448" s="68"/>
      <c r="AG448" s="68"/>
      <c r="AH448" s="68"/>
      <c r="AI448" s="68"/>
      <c r="AJ448" s="68"/>
      <c r="AK448" s="68"/>
      <c r="AL448" s="68"/>
    </row>
    <row r="449" spans="1:38" ht="15.75" customHeight="1">
      <c r="A449" s="68"/>
      <c r="B449" s="68"/>
      <c r="C449" s="68"/>
      <c r="D449" s="68"/>
      <c r="E449" s="68"/>
      <c r="F449" s="68"/>
      <c r="G449" s="68"/>
      <c r="H449" s="68"/>
      <c r="I449" s="68"/>
      <c r="J449" s="68"/>
      <c r="K449" s="68"/>
      <c r="L449" s="68"/>
      <c r="M449" s="68"/>
      <c r="N449" s="68"/>
      <c r="O449" s="68"/>
      <c r="P449" s="68"/>
      <c r="Q449" s="68"/>
      <c r="R449" s="68"/>
      <c r="S449" s="68"/>
      <c r="T449" s="68"/>
      <c r="U449" s="68"/>
      <c r="V449" s="68"/>
      <c r="W449" s="68"/>
      <c r="X449" s="68"/>
      <c r="Y449" s="68"/>
      <c r="Z449" s="68"/>
      <c r="AA449" s="68"/>
      <c r="AB449" s="68"/>
      <c r="AC449" s="68"/>
      <c r="AD449" s="68"/>
      <c r="AE449" s="68"/>
      <c r="AF449" s="68"/>
      <c r="AG449" s="68"/>
      <c r="AH449" s="68"/>
      <c r="AI449" s="68"/>
      <c r="AJ449" s="68"/>
      <c r="AK449" s="68"/>
      <c r="AL449" s="68"/>
    </row>
    <row r="450" spans="1:38" ht="15.75" customHeight="1">
      <c r="A450" s="68"/>
      <c r="B450" s="68"/>
      <c r="C450" s="68"/>
      <c r="D450" s="68"/>
      <c r="E450" s="68"/>
      <c r="F450" s="68"/>
      <c r="G450" s="68"/>
      <c r="H450" s="68"/>
      <c r="I450" s="68"/>
      <c r="J450" s="68"/>
      <c r="K450" s="68"/>
      <c r="L450" s="68"/>
      <c r="M450" s="68"/>
      <c r="N450" s="68"/>
      <c r="O450" s="68"/>
      <c r="P450" s="68"/>
      <c r="Q450" s="68"/>
      <c r="R450" s="68"/>
      <c r="S450" s="68"/>
      <c r="T450" s="68"/>
      <c r="U450" s="68"/>
      <c r="V450" s="68"/>
      <c r="W450" s="68"/>
      <c r="X450" s="68"/>
      <c r="Y450" s="68"/>
      <c r="Z450" s="68"/>
      <c r="AA450" s="68"/>
      <c r="AB450" s="68"/>
      <c r="AC450" s="68"/>
      <c r="AD450" s="68"/>
      <c r="AE450" s="68"/>
      <c r="AF450" s="68"/>
      <c r="AG450" s="68"/>
      <c r="AH450" s="68"/>
      <c r="AI450" s="68"/>
      <c r="AJ450" s="68"/>
      <c r="AK450" s="68"/>
      <c r="AL450" s="68"/>
    </row>
    <row r="451" spans="1:38" ht="15.75" customHeight="1">
      <c r="A451" s="68"/>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c r="AA451" s="68"/>
      <c r="AB451" s="68"/>
      <c r="AC451" s="68"/>
      <c r="AD451" s="68"/>
      <c r="AE451" s="68"/>
      <c r="AF451" s="68"/>
      <c r="AG451" s="68"/>
      <c r="AH451" s="68"/>
      <c r="AI451" s="68"/>
      <c r="AJ451" s="68"/>
      <c r="AK451" s="68"/>
      <c r="AL451" s="68"/>
    </row>
    <row r="452" spans="1:38" ht="15.75" customHeight="1">
      <c r="A452" s="68"/>
      <c r="B452" s="68"/>
      <c r="C452" s="68"/>
      <c r="D452" s="68"/>
      <c r="E452" s="68"/>
      <c r="F452" s="68"/>
      <c r="G452" s="68"/>
      <c r="H452" s="68"/>
      <c r="I452" s="68"/>
      <c r="J452" s="68"/>
      <c r="K452" s="68"/>
      <c r="L452" s="68"/>
      <c r="M452" s="68"/>
      <c r="N452" s="68"/>
      <c r="O452" s="68"/>
      <c r="P452" s="68"/>
      <c r="Q452" s="68"/>
      <c r="R452" s="68"/>
      <c r="S452" s="68"/>
      <c r="T452" s="68"/>
      <c r="U452" s="68"/>
      <c r="V452" s="68"/>
      <c r="W452" s="68"/>
      <c r="X452" s="68"/>
      <c r="Y452" s="68"/>
      <c r="Z452" s="68"/>
      <c r="AA452" s="68"/>
      <c r="AB452" s="68"/>
      <c r="AC452" s="68"/>
      <c r="AD452" s="68"/>
      <c r="AE452" s="68"/>
      <c r="AF452" s="68"/>
      <c r="AG452" s="68"/>
      <c r="AH452" s="68"/>
      <c r="AI452" s="68"/>
      <c r="AJ452" s="68"/>
      <c r="AK452" s="68"/>
      <c r="AL452" s="68"/>
    </row>
    <row r="453" spans="1:38" ht="15.75" customHeight="1">
      <c r="A453" s="68"/>
      <c r="B453" s="68"/>
      <c r="C453" s="68"/>
      <c r="D453" s="68"/>
      <c r="E453" s="68"/>
      <c r="F453" s="68"/>
      <c r="G453" s="68"/>
      <c r="H453" s="68"/>
      <c r="I453" s="68"/>
      <c r="J453" s="68"/>
      <c r="K453" s="68"/>
      <c r="L453" s="68"/>
      <c r="M453" s="68"/>
      <c r="N453" s="68"/>
      <c r="O453" s="68"/>
      <c r="P453" s="68"/>
      <c r="Q453" s="68"/>
      <c r="R453" s="68"/>
      <c r="S453" s="68"/>
      <c r="T453" s="68"/>
      <c r="U453" s="68"/>
      <c r="V453" s="68"/>
      <c r="W453" s="68"/>
      <c r="X453" s="68"/>
      <c r="Y453" s="68"/>
      <c r="Z453" s="68"/>
      <c r="AA453" s="68"/>
      <c r="AB453" s="68"/>
      <c r="AC453" s="68"/>
      <c r="AD453" s="68"/>
      <c r="AE453" s="68"/>
      <c r="AF453" s="68"/>
      <c r="AG453" s="68"/>
      <c r="AH453" s="68"/>
      <c r="AI453" s="68"/>
      <c r="AJ453" s="68"/>
      <c r="AK453" s="68"/>
      <c r="AL453" s="68"/>
    </row>
    <row r="454" spans="1:38" ht="15.75" customHeight="1">
      <c r="A454" s="68"/>
      <c r="B454" s="68"/>
      <c r="C454" s="68"/>
      <c r="D454" s="68"/>
      <c r="E454" s="68"/>
      <c r="F454" s="68"/>
      <c r="G454" s="68"/>
      <c r="H454" s="68"/>
      <c r="I454" s="68"/>
      <c r="J454" s="68"/>
      <c r="K454" s="68"/>
      <c r="L454" s="68"/>
      <c r="M454" s="68"/>
      <c r="N454" s="68"/>
      <c r="O454" s="68"/>
      <c r="P454" s="68"/>
      <c r="Q454" s="68"/>
      <c r="R454" s="68"/>
      <c r="S454" s="68"/>
      <c r="T454" s="68"/>
      <c r="U454" s="68"/>
      <c r="V454" s="68"/>
      <c r="W454" s="68"/>
      <c r="X454" s="68"/>
      <c r="Y454" s="68"/>
      <c r="Z454" s="68"/>
      <c r="AA454" s="68"/>
      <c r="AB454" s="68"/>
      <c r="AC454" s="68"/>
      <c r="AD454" s="68"/>
      <c r="AE454" s="68"/>
      <c r="AF454" s="68"/>
      <c r="AG454" s="68"/>
      <c r="AH454" s="68"/>
      <c r="AI454" s="68"/>
      <c r="AJ454" s="68"/>
      <c r="AK454" s="68"/>
      <c r="AL454" s="68"/>
    </row>
    <row r="455" spans="1:38" ht="15.75" customHeight="1">
      <c r="A455" s="68"/>
      <c r="B455" s="68"/>
      <c r="C455" s="68"/>
      <c r="D455" s="68"/>
      <c r="E455" s="68"/>
      <c r="F455" s="68"/>
      <c r="G455" s="68"/>
      <c r="H455" s="68"/>
      <c r="I455" s="68"/>
      <c r="J455" s="68"/>
      <c r="K455" s="68"/>
      <c r="L455" s="68"/>
      <c r="M455" s="68"/>
      <c r="N455" s="68"/>
      <c r="O455" s="68"/>
      <c r="P455" s="68"/>
      <c r="Q455" s="68"/>
      <c r="R455" s="68"/>
      <c r="S455" s="68"/>
      <c r="T455" s="68"/>
      <c r="U455" s="68"/>
      <c r="V455" s="68"/>
      <c r="W455" s="68"/>
      <c r="X455" s="68"/>
      <c r="Y455" s="68"/>
      <c r="Z455" s="68"/>
      <c r="AA455" s="68"/>
      <c r="AB455" s="68"/>
      <c r="AC455" s="68"/>
      <c r="AD455" s="68"/>
      <c r="AE455" s="68"/>
      <c r="AF455" s="68"/>
      <c r="AG455" s="68"/>
      <c r="AH455" s="68"/>
      <c r="AI455" s="68"/>
      <c r="AJ455" s="68"/>
      <c r="AK455" s="68"/>
      <c r="AL455" s="68"/>
    </row>
    <row r="456" spans="1:38" ht="15.75" customHeight="1">
      <c r="A456" s="68"/>
      <c r="B456" s="68"/>
      <c r="C456" s="68"/>
      <c r="D456" s="68"/>
      <c r="E456" s="68"/>
      <c r="F456" s="68"/>
      <c r="G456" s="68"/>
      <c r="H456" s="68"/>
      <c r="I456" s="68"/>
      <c r="J456" s="68"/>
      <c r="K456" s="68"/>
      <c r="L456" s="68"/>
      <c r="M456" s="68"/>
      <c r="N456" s="68"/>
      <c r="O456" s="68"/>
      <c r="P456" s="68"/>
      <c r="Q456" s="68"/>
      <c r="R456" s="68"/>
      <c r="S456" s="68"/>
      <c r="T456" s="68"/>
      <c r="U456" s="68"/>
      <c r="V456" s="68"/>
      <c r="W456" s="68"/>
      <c r="X456" s="68"/>
      <c r="Y456" s="68"/>
      <c r="Z456" s="68"/>
      <c r="AA456" s="68"/>
      <c r="AB456" s="68"/>
      <c r="AC456" s="68"/>
      <c r="AD456" s="68"/>
      <c r="AE456" s="68"/>
      <c r="AF456" s="68"/>
      <c r="AG456" s="68"/>
      <c r="AH456" s="68"/>
      <c r="AI456" s="68"/>
      <c r="AJ456" s="68"/>
      <c r="AK456" s="68"/>
      <c r="AL456" s="68"/>
    </row>
    <row r="457" spans="1:38" ht="15.75" customHeight="1">
      <c r="A457" s="68"/>
      <c r="B457" s="68"/>
      <c r="C457" s="68"/>
      <c r="D457" s="68"/>
      <c r="E457" s="68"/>
      <c r="F457" s="68"/>
      <c r="G457" s="68"/>
      <c r="H457" s="68"/>
      <c r="I457" s="68"/>
      <c r="J457" s="68"/>
      <c r="K457" s="68"/>
      <c r="L457" s="68"/>
      <c r="M457" s="68"/>
      <c r="N457" s="68"/>
      <c r="O457" s="68"/>
      <c r="P457" s="68"/>
      <c r="Q457" s="68"/>
      <c r="R457" s="68"/>
      <c r="S457" s="68"/>
      <c r="T457" s="68"/>
      <c r="U457" s="68"/>
      <c r="V457" s="68"/>
      <c r="W457" s="68"/>
      <c r="X457" s="68"/>
      <c r="Y457" s="68"/>
      <c r="Z457" s="68"/>
      <c r="AA457" s="68"/>
      <c r="AB457" s="68"/>
      <c r="AC457" s="68"/>
      <c r="AD457" s="68"/>
      <c r="AE457" s="68"/>
      <c r="AF457" s="68"/>
      <c r="AG457" s="68"/>
      <c r="AH457" s="68"/>
      <c r="AI457" s="68"/>
      <c r="AJ457" s="68"/>
      <c r="AK457" s="68"/>
      <c r="AL457" s="68"/>
    </row>
    <row r="458" spans="1:38" ht="15.75" customHeight="1">
      <c r="A458" s="68"/>
      <c r="B458" s="68"/>
      <c r="C458" s="68"/>
      <c r="D458" s="68"/>
      <c r="E458" s="68"/>
      <c r="F458" s="68"/>
      <c r="G458" s="68"/>
      <c r="H458" s="68"/>
      <c r="I458" s="68"/>
      <c r="J458" s="68"/>
      <c r="K458" s="68"/>
      <c r="L458" s="68"/>
      <c r="M458" s="68"/>
      <c r="N458" s="68"/>
      <c r="O458" s="68"/>
      <c r="P458" s="68"/>
      <c r="Q458" s="68"/>
      <c r="R458" s="68"/>
      <c r="S458" s="68"/>
      <c r="T458" s="68"/>
      <c r="U458" s="68"/>
      <c r="V458" s="68"/>
      <c r="W458" s="68"/>
      <c r="X458" s="68"/>
      <c r="Y458" s="68"/>
      <c r="Z458" s="68"/>
      <c r="AA458" s="68"/>
      <c r="AB458" s="68"/>
      <c r="AC458" s="68"/>
      <c r="AD458" s="68"/>
      <c r="AE458" s="68"/>
      <c r="AF458" s="68"/>
      <c r="AG458" s="68"/>
      <c r="AH458" s="68"/>
      <c r="AI458" s="68"/>
      <c r="AJ458" s="68"/>
      <c r="AK458" s="68"/>
      <c r="AL458" s="68"/>
    </row>
    <row r="459" spans="1:38" ht="15.75" customHeight="1">
      <c r="A459" s="68"/>
      <c r="B459" s="68"/>
      <c r="C459" s="68"/>
      <c r="D459" s="68"/>
      <c r="E459" s="68"/>
      <c r="F459" s="68"/>
      <c r="G459" s="68"/>
      <c r="H459" s="68"/>
      <c r="I459" s="68"/>
      <c r="J459" s="68"/>
      <c r="K459" s="68"/>
      <c r="L459" s="68"/>
      <c r="M459" s="68"/>
      <c r="N459" s="68"/>
      <c r="O459" s="68"/>
      <c r="P459" s="68"/>
      <c r="Q459" s="68"/>
      <c r="R459" s="68"/>
      <c r="S459" s="68"/>
      <c r="T459" s="68"/>
      <c r="U459" s="68"/>
      <c r="V459" s="68"/>
      <c r="W459" s="68"/>
      <c r="X459" s="68"/>
      <c r="Y459" s="68"/>
      <c r="Z459" s="68"/>
      <c r="AA459" s="68"/>
      <c r="AB459" s="68"/>
      <c r="AC459" s="68"/>
      <c r="AD459" s="68"/>
      <c r="AE459" s="68"/>
      <c r="AF459" s="68"/>
      <c r="AG459" s="68"/>
      <c r="AH459" s="68"/>
      <c r="AI459" s="68"/>
      <c r="AJ459" s="68"/>
      <c r="AK459" s="68"/>
      <c r="AL459" s="68"/>
    </row>
    <row r="460" spans="1:38" ht="15.75" customHeight="1">
      <c r="A460" s="68"/>
      <c r="B460" s="68"/>
      <c r="C460" s="68"/>
      <c r="D460" s="68"/>
      <c r="E460" s="68"/>
      <c r="F460" s="68"/>
      <c r="G460" s="68"/>
      <c r="H460" s="68"/>
      <c r="I460" s="68"/>
      <c r="J460" s="68"/>
      <c r="K460" s="68"/>
      <c r="L460" s="68"/>
      <c r="M460" s="68"/>
      <c r="N460" s="68"/>
      <c r="O460" s="68"/>
      <c r="P460" s="68"/>
      <c r="Q460" s="68"/>
      <c r="R460" s="68"/>
      <c r="S460" s="68"/>
      <c r="T460" s="68"/>
      <c r="U460" s="68"/>
      <c r="V460" s="68"/>
      <c r="W460" s="68"/>
      <c r="X460" s="68"/>
      <c r="Y460" s="68"/>
      <c r="Z460" s="68"/>
      <c r="AA460" s="68"/>
      <c r="AB460" s="68"/>
      <c r="AC460" s="68"/>
      <c r="AD460" s="68"/>
      <c r="AE460" s="68"/>
      <c r="AF460" s="68"/>
      <c r="AG460" s="68"/>
      <c r="AH460" s="68"/>
      <c r="AI460" s="68"/>
      <c r="AJ460" s="68"/>
      <c r="AK460" s="68"/>
      <c r="AL460" s="68"/>
    </row>
    <row r="461" spans="1:38" ht="15.75" customHeight="1">
      <c r="A461" s="68"/>
      <c r="B461" s="68"/>
      <c r="C461" s="68"/>
      <c r="D461" s="68"/>
      <c r="E461" s="68"/>
      <c r="F461" s="68"/>
      <c r="G461" s="68"/>
      <c r="H461" s="68"/>
      <c r="I461" s="68"/>
      <c r="J461" s="68"/>
      <c r="K461" s="68"/>
      <c r="L461" s="68"/>
      <c r="M461" s="68"/>
      <c r="N461" s="68"/>
      <c r="O461" s="68"/>
      <c r="P461" s="68"/>
      <c r="Q461" s="68"/>
      <c r="R461" s="68"/>
      <c r="S461" s="68"/>
      <c r="T461" s="68"/>
      <c r="U461" s="68"/>
      <c r="V461" s="68"/>
      <c r="W461" s="68"/>
      <c r="X461" s="68"/>
      <c r="Y461" s="68"/>
      <c r="Z461" s="68"/>
      <c r="AA461" s="68"/>
      <c r="AB461" s="68"/>
      <c r="AC461" s="68"/>
      <c r="AD461" s="68"/>
      <c r="AE461" s="68"/>
      <c r="AF461" s="68"/>
      <c r="AG461" s="68"/>
      <c r="AH461" s="68"/>
      <c r="AI461" s="68"/>
      <c r="AJ461" s="68"/>
      <c r="AK461" s="68"/>
      <c r="AL461" s="68"/>
    </row>
    <row r="462" spans="1:38" ht="15.75" customHeight="1">
      <c r="A462" s="68"/>
      <c r="B462" s="68"/>
      <c r="C462" s="68"/>
      <c r="D462" s="68"/>
      <c r="E462" s="68"/>
      <c r="F462" s="68"/>
      <c r="G462" s="68"/>
      <c r="H462" s="68"/>
      <c r="I462" s="68"/>
      <c r="J462" s="68"/>
      <c r="K462" s="68"/>
      <c r="L462" s="68"/>
      <c r="M462" s="68"/>
      <c r="N462" s="68"/>
      <c r="O462" s="68"/>
      <c r="P462" s="68"/>
      <c r="Q462" s="68"/>
      <c r="R462" s="68"/>
      <c r="S462" s="68"/>
      <c r="T462" s="68"/>
      <c r="U462" s="68"/>
      <c r="V462" s="68"/>
      <c r="W462" s="68"/>
      <c r="X462" s="68"/>
      <c r="Y462" s="68"/>
      <c r="Z462" s="68"/>
      <c r="AA462" s="68"/>
      <c r="AB462" s="68"/>
      <c r="AC462" s="68"/>
      <c r="AD462" s="68"/>
      <c r="AE462" s="68"/>
      <c r="AF462" s="68"/>
      <c r="AG462" s="68"/>
      <c r="AH462" s="68"/>
      <c r="AI462" s="68"/>
      <c r="AJ462" s="68"/>
      <c r="AK462" s="68"/>
      <c r="AL462" s="68"/>
    </row>
    <row r="463" spans="1:38" ht="15.75" customHeight="1">
      <c r="A463" s="68"/>
      <c r="B463" s="68"/>
      <c r="C463" s="68"/>
      <c r="D463" s="68"/>
      <c r="E463" s="68"/>
      <c r="F463" s="68"/>
      <c r="G463" s="68"/>
      <c r="H463" s="68"/>
      <c r="I463" s="68"/>
      <c r="J463" s="68"/>
      <c r="K463" s="68"/>
      <c r="L463" s="68"/>
      <c r="M463" s="68"/>
      <c r="N463" s="68"/>
      <c r="O463" s="68"/>
      <c r="P463" s="68"/>
      <c r="Q463" s="68"/>
      <c r="R463" s="68"/>
      <c r="S463" s="68"/>
      <c r="T463" s="68"/>
      <c r="U463" s="68"/>
      <c r="V463" s="68"/>
      <c r="W463" s="68"/>
      <c r="X463" s="68"/>
      <c r="Y463" s="68"/>
      <c r="Z463" s="68"/>
      <c r="AA463" s="68"/>
      <c r="AB463" s="68"/>
      <c r="AC463" s="68"/>
      <c r="AD463" s="68"/>
      <c r="AE463" s="68"/>
      <c r="AF463" s="68"/>
      <c r="AG463" s="68"/>
      <c r="AH463" s="68"/>
      <c r="AI463" s="68"/>
      <c r="AJ463" s="68"/>
      <c r="AK463" s="68"/>
      <c r="AL463" s="68"/>
    </row>
    <row r="464" spans="1:38" ht="15.75" customHeight="1">
      <c r="A464" s="68"/>
      <c r="B464" s="68"/>
      <c r="C464" s="68"/>
      <c r="D464" s="68"/>
      <c r="E464" s="68"/>
      <c r="F464" s="68"/>
      <c r="G464" s="68"/>
      <c r="H464" s="68"/>
      <c r="I464" s="68"/>
      <c r="J464" s="68"/>
      <c r="K464" s="68"/>
      <c r="L464" s="68"/>
      <c r="M464" s="68"/>
      <c r="N464" s="68"/>
      <c r="O464" s="68"/>
      <c r="P464" s="68"/>
      <c r="Q464" s="68"/>
      <c r="R464" s="68"/>
      <c r="S464" s="68"/>
      <c r="T464" s="68"/>
      <c r="U464" s="68"/>
      <c r="V464" s="68"/>
      <c r="W464" s="68"/>
      <c r="X464" s="68"/>
      <c r="Y464" s="68"/>
      <c r="Z464" s="68"/>
      <c r="AA464" s="68"/>
      <c r="AB464" s="68"/>
      <c r="AC464" s="68"/>
      <c r="AD464" s="68"/>
      <c r="AE464" s="68"/>
      <c r="AF464" s="68"/>
      <c r="AG464" s="68"/>
      <c r="AH464" s="68"/>
      <c r="AI464" s="68"/>
      <c r="AJ464" s="68"/>
      <c r="AK464" s="68"/>
      <c r="AL464" s="68"/>
    </row>
    <row r="465" spans="1:38" ht="15.75" customHeight="1">
      <c r="A465" s="68"/>
      <c r="B465" s="68"/>
      <c r="C465" s="68"/>
      <c r="D465" s="68"/>
      <c r="E465" s="68"/>
      <c r="F465" s="68"/>
      <c r="G465" s="68"/>
      <c r="H465" s="68"/>
      <c r="I465" s="68"/>
      <c r="J465" s="68"/>
      <c r="K465" s="68"/>
      <c r="L465" s="68"/>
      <c r="M465" s="68"/>
      <c r="N465" s="68"/>
      <c r="O465" s="68"/>
      <c r="P465" s="68"/>
      <c r="Q465" s="68"/>
      <c r="R465" s="68"/>
      <c r="S465" s="68"/>
      <c r="T465" s="68"/>
      <c r="U465" s="68"/>
      <c r="V465" s="68"/>
      <c r="W465" s="68"/>
      <c r="X465" s="68"/>
      <c r="Y465" s="68"/>
      <c r="Z465" s="68"/>
      <c r="AA465" s="68"/>
      <c r="AB465" s="68"/>
      <c r="AC465" s="68"/>
      <c r="AD465" s="68"/>
      <c r="AE465" s="68"/>
      <c r="AF465" s="68"/>
      <c r="AG465" s="68"/>
      <c r="AH465" s="68"/>
      <c r="AI465" s="68"/>
      <c r="AJ465" s="68"/>
      <c r="AK465" s="68"/>
      <c r="AL465" s="68"/>
    </row>
    <row r="466" spans="1:38" ht="15.75" customHeight="1">
      <c r="A466" s="68"/>
      <c r="B466" s="68"/>
      <c r="C466" s="68"/>
      <c r="D466" s="68"/>
      <c r="E466" s="68"/>
      <c r="F466" s="68"/>
      <c r="G466" s="68"/>
      <c r="H466" s="68"/>
      <c r="I466" s="68"/>
      <c r="J466" s="68"/>
      <c r="K466" s="68"/>
      <c r="L466" s="68"/>
      <c r="M466" s="68"/>
      <c r="N466" s="68"/>
      <c r="O466" s="68"/>
      <c r="P466" s="68"/>
      <c r="Q466" s="68"/>
      <c r="R466" s="68"/>
      <c r="S466" s="68"/>
      <c r="T466" s="68"/>
      <c r="U466" s="68"/>
      <c r="V466" s="68"/>
      <c r="W466" s="68"/>
      <c r="X466" s="68"/>
      <c r="Y466" s="68"/>
      <c r="Z466" s="68"/>
      <c r="AA466" s="68"/>
      <c r="AB466" s="68"/>
      <c r="AC466" s="68"/>
      <c r="AD466" s="68"/>
      <c r="AE466" s="68"/>
      <c r="AF466" s="68"/>
      <c r="AG466" s="68"/>
      <c r="AH466" s="68"/>
      <c r="AI466" s="68"/>
      <c r="AJ466" s="68"/>
      <c r="AK466" s="68"/>
      <c r="AL466" s="68"/>
    </row>
    <row r="467" spans="1:38" ht="15.75" customHeight="1">
      <c r="A467" s="68"/>
      <c r="B467" s="68"/>
      <c r="C467" s="68"/>
      <c r="D467" s="68"/>
      <c r="E467" s="68"/>
      <c r="F467" s="68"/>
      <c r="G467" s="68"/>
      <c r="H467" s="68"/>
      <c r="I467" s="68"/>
      <c r="J467" s="68"/>
      <c r="K467" s="68"/>
      <c r="L467" s="68"/>
      <c r="M467" s="68"/>
      <c r="N467" s="68"/>
      <c r="O467" s="68"/>
      <c r="P467" s="68"/>
      <c r="Q467" s="68"/>
      <c r="R467" s="68"/>
      <c r="S467" s="68"/>
      <c r="T467" s="68"/>
      <c r="U467" s="68"/>
      <c r="V467" s="68"/>
      <c r="W467" s="68"/>
      <c r="X467" s="68"/>
      <c r="Y467" s="68"/>
      <c r="Z467" s="68"/>
      <c r="AA467" s="68"/>
      <c r="AB467" s="68"/>
      <c r="AC467" s="68"/>
      <c r="AD467" s="68"/>
      <c r="AE467" s="68"/>
      <c r="AF467" s="68"/>
      <c r="AG467" s="68"/>
      <c r="AH467" s="68"/>
      <c r="AI467" s="68"/>
      <c r="AJ467" s="68"/>
      <c r="AK467" s="68"/>
      <c r="AL467" s="68"/>
    </row>
    <row r="468" spans="1:38" ht="15.75" customHeight="1">
      <c r="A468" s="68"/>
      <c r="B468" s="68"/>
      <c r="C468" s="68"/>
      <c r="D468" s="68"/>
      <c r="E468" s="68"/>
      <c r="F468" s="68"/>
      <c r="G468" s="68"/>
      <c r="H468" s="68"/>
      <c r="I468" s="68"/>
      <c r="J468" s="68"/>
      <c r="K468" s="68"/>
      <c r="L468" s="68"/>
      <c r="M468" s="68"/>
      <c r="N468" s="68"/>
      <c r="O468" s="68"/>
      <c r="P468" s="68"/>
      <c r="Q468" s="68"/>
      <c r="R468" s="68"/>
      <c r="S468" s="68"/>
      <c r="T468" s="68"/>
      <c r="U468" s="68"/>
      <c r="V468" s="68"/>
      <c r="W468" s="68"/>
      <c r="X468" s="68"/>
      <c r="Y468" s="68"/>
      <c r="Z468" s="68"/>
      <c r="AA468" s="68"/>
      <c r="AB468" s="68"/>
      <c r="AC468" s="68"/>
      <c r="AD468" s="68"/>
      <c r="AE468" s="68"/>
      <c r="AF468" s="68"/>
      <c r="AG468" s="68"/>
      <c r="AH468" s="68"/>
      <c r="AI468" s="68"/>
      <c r="AJ468" s="68"/>
      <c r="AK468" s="68"/>
      <c r="AL468" s="68"/>
    </row>
    <row r="469" spans="1:38" ht="15.75" customHeight="1">
      <c r="A469" s="68"/>
      <c r="B469" s="68"/>
      <c r="C469" s="68"/>
      <c r="D469" s="68"/>
      <c r="E469" s="68"/>
      <c r="F469" s="68"/>
      <c r="G469" s="68"/>
      <c r="H469" s="68"/>
      <c r="I469" s="68"/>
      <c r="J469" s="68"/>
      <c r="K469" s="68"/>
      <c r="L469" s="68"/>
      <c r="M469" s="68"/>
      <c r="N469" s="68"/>
      <c r="O469" s="68"/>
      <c r="P469" s="68"/>
      <c r="Q469" s="68"/>
      <c r="R469" s="68"/>
      <c r="S469" s="68"/>
      <c r="T469" s="68"/>
      <c r="U469" s="68"/>
      <c r="V469" s="68"/>
      <c r="W469" s="68"/>
      <c r="X469" s="68"/>
      <c r="Y469" s="68"/>
      <c r="Z469" s="68"/>
      <c r="AA469" s="68"/>
      <c r="AB469" s="68"/>
      <c r="AC469" s="68"/>
      <c r="AD469" s="68"/>
      <c r="AE469" s="68"/>
      <c r="AF469" s="68"/>
      <c r="AG469" s="68"/>
      <c r="AH469" s="68"/>
      <c r="AI469" s="68"/>
      <c r="AJ469" s="68"/>
      <c r="AK469" s="68"/>
      <c r="AL469" s="68"/>
    </row>
    <row r="470" spans="1:38" ht="15.75" customHeight="1">
      <c r="A470" s="68"/>
      <c r="B470" s="68"/>
      <c r="C470" s="68"/>
      <c r="D470" s="68"/>
      <c r="E470" s="68"/>
      <c r="F470" s="68"/>
      <c r="G470" s="68"/>
      <c r="H470" s="68"/>
      <c r="I470" s="68"/>
      <c r="J470" s="68"/>
      <c r="K470" s="68"/>
      <c r="L470" s="68"/>
      <c r="M470" s="68"/>
      <c r="N470" s="68"/>
      <c r="O470" s="68"/>
      <c r="P470" s="68"/>
      <c r="Q470" s="68"/>
      <c r="R470" s="68"/>
      <c r="S470" s="68"/>
      <c r="T470" s="68"/>
      <c r="U470" s="68"/>
      <c r="V470" s="68"/>
      <c r="W470" s="68"/>
      <c r="X470" s="68"/>
      <c r="Y470" s="68"/>
      <c r="Z470" s="68"/>
      <c r="AA470" s="68"/>
      <c r="AB470" s="68"/>
      <c r="AC470" s="68"/>
      <c r="AD470" s="68"/>
      <c r="AE470" s="68"/>
      <c r="AF470" s="68"/>
      <c r="AG470" s="68"/>
      <c r="AH470" s="68"/>
      <c r="AI470" s="68"/>
      <c r="AJ470" s="68"/>
      <c r="AK470" s="68"/>
      <c r="AL470" s="68"/>
    </row>
    <row r="471" spans="1:38" ht="15.75" customHeight="1">
      <c r="A471" s="68"/>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c r="AA471" s="68"/>
      <c r="AB471" s="68"/>
      <c r="AC471" s="68"/>
      <c r="AD471" s="68"/>
      <c r="AE471" s="68"/>
      <c r="AF471" s="68"/>
      <c r="AG471" s="68"/>
      <c r="AH471" s="68"/>
      <c r="AI471" s="68"/>
      <c r="AJ471" s="68"/>
      <c r="AK471" s="68"/>
      <c r="AL471" s="68"/>
    </row>
    <row r="472" spans="1:38" ht="15.75" customHeight="1">
      <c r="A472" s="68"/>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c r="AA472" s="68"/>
      <c r="AB472" s="68"/>
      <c r="AC472" s="68"/>
      <c r="AD472" s="68"/>
      <c r="AE472" s="68"/>
      <c r="AF472" s="68"/>
      <c r="AG472" s="68"/>
      <c r="AH472" s="68"/>
      <c r="AI472" s="68"/>
      <c r="AJ472" s="68"/>
      <c r="AK472" s="68"/>
      <c r="AL472" s="68"/>
    </row>
    <row r="473" spans="1:38" ht="15.75" customHeight="1">
      <c r="A473" s="68"/>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c r="AA473" s="68"/>
      <c r="AB473" s="68"/>
      <c r="AC473" s="68"/>
      <c r="AD473" s="68"/>
      <c r="AE473" s="68"/>
      <c r="AF473" s="68"/>
      <c r="AG473" s="68"/>
      <c r="AH473" s="68"/>
      <c r="AI473" s="68"/>
      <c r="AJ473" s="68"/>
      <c r="AK473" s="68"/>
      <c r="AL473" s="68"/>
    </row>
    <row r="474" spans="1:38" ht="15.75" customHeight="1">
      <c r="A474" s="68"/>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c r="AA474" s="68"/>
      <c r="AB474" s="68"/>
      <c r="AC474" s="68"/>
      <c r="AD474" s="68"/>
      <c r="AE474" s="68"/>
      <c r="AF474" s="68"/>
      <c r="AG474" s="68"/>
      <c r="AH474" s="68"/>
      <c r="AI474" s="68"/>
      <c r="AJ474" s="68"/>
      <c r="AK474" s="68"/>
      <c r="AL474" s="68"/>
    </row>
    <row r="475" spans="1:38" ht="15.75" customHeight="1">
      <c r="A475" s="68"/>
      <c r="B475" s="68"/>
      <c r="C475" s="68"/>
      <c r="D475" s="68"/>
      <c r="E475" s="68"/>
      <c r="F475" s="68"/>
      <c r="G475" s="68"/>
      <c r="H475" s="68"/>
      <c r="I475" s="68"/>
      <c r="J475" s="68"/>
      <c r="K475" s="68"/>
      <c r="L475" s="68"/>
      <c r="M475" s="68"/>
      <c r="N475" s="68"/>
      <c r="O475" s="68"/>
      <c r="P475" s="68"/>
      <c r="Q475" s="68"/>
      <c r="R475" s="68"/>
      <c r="S475" s="68"/>
      <c r="T475" s="68"/>
      <c r="U475" s="68"/>
      <c r="V475" s="68"/>
      <c r="W475" s="68"/>
      <c r="X475" s="68"/>
      <c r="Y475" s="68"/>
      <c r="Z475" s="68"/>
      <c r="AA475" s="68"/>
      <c r="AB475" s="68"/>
      <c r="AC475" s="68"/>
      <c r="AD475" s="68"/>
      <c r="AE475" s="68"/>
      <c r="AF475" s="68"/>
      <c r="AG475" s="68"/>
      <c r="AH475" s="68"/>
      <c r="AI475" s="68"/>
      <c r="AJ475" s="68"/>
      <c r="AK475" s="68"/>
      <c r="AL475" s="68"/>
    </row>
    <row r="476" spans="1:38" ht="15.75" customHeight="1">
      <c r="A476" s="68"/>
      <c r="B476" s="68"/>
      <c r="C476" s="68"/>
      <c r="D476" s="68"/>
      <c r="E476" s="68"/>
      <c r="F476" s="68"/>
      <c r="G476" s="68"/>
      <c r="H476" s="68"/>
      <c r="I476" s="68"/>
      <c r="J476" s="68"/>
      <c r="K476" s="68"/>
      <c r="L476" s="68"/>
      <c r="M476" s="68"/>
      <c r="N476" s="68"/>
      <c r="O476" s="68"/>
      <c r="P476" s="68"/>
      <c r="Q476" s="68"/>
      <c r="R476" s="68"/>
      <c r="S476" s="68"/>
      <c r="T476" s="68"/>
      <c r="U476" s="68"/>
      <c r="V476" s="68"/>
      <c r="W476" s="68"/>
      <c r="X476" s="68"/>
      <c r="Y476" s="68"/>
      <c r="Z476" s="68"/>
      <c r="AA476" s="68"/>
      <c r="AB476" s="68"/>
      <c r="AC476" s="68"/>
      <c r="AD476" s="68"/>
      <c r="AE476" s="68"/>
      <c r="AF476" s="68"/>
      <c r="AG476" s="68"/>
      <c r="AH476" s="68"/>
      <c r="AI476" s="68"/>
      <c r="AJ476" s="68"/>
      <c r="AK476" s="68"/>
      <c r="AL476" s="68"/>
    </row>
    <row r="477" spans="1:38" ht="15.75" customHeight="1">
      <c r="A477" s="68"/>
      <c r="B477" s="68"/>
      <c r="C477" s="68"/>
      <c r="D477" s="68"/>
      <c r="E477" s="68"/>
      <c r="F477" s="68"/>
      <c r="G477" s="68"/>
      <c r="H477" s="68"/>
      <c r="I477" s="68"/>
      <c r="J477" s="68"/>
      <c r="K477" s="68"/>
      <c r="L477" s="68"/>
      <c r="M477" s="68"/>
      <c r="N477" s="68"/>
      <c r="O477" s="68"/>
      <c r="P477" s="68"/>
      <c r="Q477" s="68"/>
      <c r="R477" s="68"/>
      <c r="S477" s="68"/>
      <c r="T477" s="68"/>
      <c r="U477" s="68"/>
      <c r="V477" s="68"/>
      <c r="W477" s="68"/>
      <c r="X477" s="68"/>
      <c r="Y477" s="68"/>
      <c r="Z477" s="68"/>
      <c r="AA477" s="68"/>
      <c r="AB477" s="68"/>
      <c r="AC477" s="68"/>
      <c r="AD477" s="68"/>
      <c r="AE477" s="68"/>
      <c r="AF477" s="68"/>
      <c r="AG477" s="68"/>
      <c r="AH477" s="68"/>
      <c r="AI477" s="68"/>
      <c r="AJ477" s="68"/>
      <c r="AK477" s="68"/>
      <c r="AL477" s="68"/>
    </row>
    <row r="478" spans="1:38" ht="15.75" customHeight="1">
      <c r="A478" s="68"/>
      <c r="B478" s="68"/>
      <c r="C478" s="68"/>
      <c r="D478" s="68"/>
      <c r="E478" s="68"/>
      <c r="F478" s="68"/>
      <c r="G478" s="68"/>
      <c r="H478" s="68"/>
      <c r="I478" s="68"/>
      <c r="J478" s="68"/>
      <c r="K478" s="68"/>
      <c r="L478" s="68"/>
      <c r="M478" s="68"/>
      <c r="N478" s="68"/>
      <c r="O478" s="68"/>
      <c r="P478" s="68"/>
      <c r="Q478" s="68"/>
      <c r="R478" s="68"/>
      <c r="S478" s="68"/>
      <c r="T478" s="68"/>
      <c r="U478" s="68"/>
      <c r="V478" s="68"/>
      <c r="W478" s="68"/>
      <c r="X478" s="68"/>
      <c r="Y478" s="68"/>
      <c r="Z478" s="68"/>
      <c r="AA478" s="68"/>
      <c r="AB478" s="68"/>
      <c r="AC478" s="68"/>
      <c r="AD478" s="68"/>
      <c r="AE478" s="68"/>
      <c r="AF478" s="68"/>
      <c r="AG478" s="68"/>
      <c r="AH478" s="68"/>
      <c r="AI478" s="68"/>
      <c r="AJ478" s="68"/>
      <c r="AK478" s="68"/>
      <c r="AL478" s="68"/>
    </row>
    <row r="479" spans="1:38" ht="15.75" customHeight="1">
      <c r="A479" s="68"/>
      <c r="B479" s="68"/>
      <c r="C479" s="68"/>
      <c r="D479" s="68"/>
      <c r="E479" s="68"/>
      <c r="F479" s="68"/>
      <c r="G479" s="68"/>
      <c r="H479" s="68"/>
      <c r="I479" s="68"/>
      <c r="J479" s="68"/>
      <c r="K479" s="68"/>
      <c r="L479" s="68"/>
      <c r="M479" s="68"/>
      <c r="N479" s="68"/>
      <c r="O479" s="68"/>
      <c r="P479" s="68"/>
      <c r="Q479" s="68"/>
      <c r="R479" s="68"/>
      <c r="S479" s="68"/>
      <c r="T479" s="68"/>
      <c r="U479" s="68"/>
      <c r="V479" s="68"/>
      <c r="W479" s="68"/>
      <c r="X479" s="68"/>
      <c r="Y479" s="68"/>
      <c r="Z479" s="68"/>
      <c r="AA479" s="68"/>
      <c r="AB479" s="68"/>
      <c r="AC479" s="68"/>
      <c r="AD479" s="68"/>
      <c r="AE479" s="68"/>
      <c r="AF479" s="68"/>
      <c r="AG479" s="68"/>
      <c r="AH479" s="68"/>
      <c r="AI479" s="68"/>
      <c r="AJ479" s="68"/>
      <c r="AK479" s="68"/>
      <c r="AL479" s="68"/>
    </row>
    <row r="480" spans="1:38" ht="15.75" customHeight="1">
      <c r="A480" s="68"/>
      <c r="B480" s="68"/>
      <c r="C480" s="68"/>
      <c r="D480" s="68"/>
      <c r="E480" s="68"/>
      <c r="F480" s="68"/>
      <c r="G480" s="68"/>
      <c r="H480" s="68"/>
      <c r="I480" s="68"/>
      <c r="J480" s="68"/>
      <c r="K480" s="68"/>
      <c r="L480" s="68"/>
      <c r="M480" s="68"/>
      <c r="N480" s="68"/>
      <c r="O480" s="68"/>
      <c r="P480" s="68"/>
      <c r="Q480" s="68"/>
      <c r="R480" s="68"/>
      <c r="S480" s="68"/>
      <c r="T480" s="68"/>
      <c r="U480" s="68"/>
      <c r="V480" s="68"/>
      <c r="W480" s="68"/>
      <c r="X480" s="68"/>
      <c r="Y480" s="68"/>
      <c r="Z480" s="68"/>
      <c r="AA480" s="68"/>
      <c r="AB480" s="68"/>
      <c r="AC480" s="68"/>
      <c r="AD480" s="68"/>
      <c r="AE480" s="68"/>
      <c r="AF480" s="68"/>
      <c r="AG480" s="68"/>
      <c r="AH480" s="68"/>
      <c r="AI480" s="68"/>
      <c r="AJ480" s="68"/>
      <c r="AK480" s="68"/>
      <c r="AL480" s="68"/>
    </row>
    <row r="481" spans="1:38" ht="15.75" customHeight="1">
      <c r="A481" s="68"/>
      <c r="B481" s="68"/>
      <c r="C481" s="68"/>
      <c r="D481" s="68"/>
      <c r="E481" s="68"/>
      <c r="F481" s="68"/>
      <c r="G481" s="68"/>
      <c r="H481" s="68"/>
      <c r="I481" s="68"/>
      <c r="J481" s="68"/>
      <c r="K481" s="68"/>
      <c r="L481" s="68"/>
      <c r="M481" s="68"/>
      <c r="N481" s="68"/>
      <c r="O481" s="68"/>
      <c r="P481" s="68"/>
      <c r="Q481" s="68"/>
      <c r="R481" s="68"/>
      <c r="S481" s="68"/>
      <c r="T481" s="68"/>
      <c r="U481" s="68"/>
      <c r="V481" s="68"/>
      <c r="W481" s="68"/>
      <c r="X481" s="68"/>
      <c r="Y481" s="68"/>
      <c r="Z481" s="68"/>
      <c r="AA481" s="68"/>
      <c r="AB481" s="68"/>
      <c r="AC481" s="68"/>
      <c r="AD481" s="68"/>
      <c r="AE481" s="68"/>
      <c r="AF481" s="68"/>
      <c r="AG481" s="68"/>
      <c r="AH481" s="68"/>
      <c r="AI481" s="68"/>
      <c r="AJ481" s="68"/>
      <c r="AK481" s="68"/>
      <c r="AL481" s="68"/>
    </row>
    <row r="482" spans="1:38" ht="15.75" customHeight="1">
      <c r="A482" s="68"/>
      <c r="B482" s="68"/>
      <c r="C482" s="68"/>
      <c r="D482" s="68"/>
      <c r="E482" s="68"/>
      <c r="F482" s="68"/>
      <c r="G482" s="68"/>
      <c r="H482" s="68"/>
      <c r="I482" s="68"/>
      <c r="J482" s="68"/>
      <c r="K482" s="68"/>
      <c r="L482" s="68"/>
      <c r="M482" s="68"/>
      <c r="N482" s="68"/>
      <c r="O482" s="68"/>
      <c r="P482" s="68"/>
      <c r="Q482" s="68"/>
      <c r="R482" s="68"/>
      <c r="S482" s="68"/>
      <c r="T482" s="68"/>
      <c r="U482" s="68"/>
      <c r="V482" s="68"/>
      <c r="W482" s="68"/>
      <c r="X482" s="68"/>
      <c r="Y482" s="68"/>
      <c r="Z482" s="68"/>
      <c r="AA482" s="68"/>
      <c r="AB482" s="68"/>
      <c r="AC482" s="68"/>
      <c r="AD482" s="68"/>
      <c r="AE482" s="68"/>
      <c r="AF482" s="68"/>
      <c r="AG482" s="68"/>
      <c r="AH482" s="68"/>
      <c r="AI482" s="68"/>
      <c r="AJ482" s="68"/>
      <c r="AK482" s="68"/>
      <c r="AL482" s="68"/>
    </row>
    <row r="483" spans="1:38" ht="15.75" customHeight="1">
      <c r="A483" s="68"/>
      <c r="B483" s="68"/>
      <c r="C483" s="68"/>
      <c r="D483" s="68"/>
      <c r="E483" s="68"/>
      <c r="F483" s="68"/>
      <c r="G483" s="68"/>
      <c r="H483" s="68"/>
      <c r="I483" s="68"/>
      <c r="J483" s="68"/>
      <c r="K483" s="68"/>
      <c r="L483" s="68"/>
      <c r="M483" s="68"/>
      <c r="N483" s="68"/>
      <c r="O483" s="68"/>
      <c r="P483" s="68"/>
      <c r="Q483" s="68"/>
      <c r="R483" s="68"/>
      <c r="S483" s="68"/>
      <c r="T483" s="68"/>
      <c r="U483" s="68"/>
      <c r="V483" s="68"/>
      <c r="W483" s="68"/>
      <c r="X483" s="68"/>
      <c r="Y483" s="68"/>
      <c r="Z483" s="68"/>
      <c r="AA483" s="68"/>
      <c r="AB483" s="68"/>
      <c r="AC483" s="68"/>
      <c r="AD483" s="68"/>
      <c r="AE483" s="68"/>
      <c r="AF483" s="68"/>
      <c r="AG483" s="68"/>
      <c r="AH483" s="68"/>
      <c r="AI483" s="68"/>
      <c r="AJ483" s="68"/>
      <c r="AK483" s="68"/>
      <c r="AL483" s="68"/>
    </row>
    <row r="484" spans="1:38" ht="15.75" customHeight="1">
      <c r="A484" s="68"/>
      <c r="B484" s="68"/>
      <c r="C484" s="68"/>
      <c r="D484" s="68"/>
      <c r="E484" s="68"/>
      <c r="F484" s="68"/>
      <c r="G484" s="68"/>
      <c r="H484" s="68"/>
      <c r="I484" s="68"/>
      <c r="J484" s="68"/>
      <c r="K484" s="68"/>
      <c r="L484" s="68"/>
      <c r="M484" s="68"/>
      <c r="N484" s="68"/>
      <c r="O484" s="68"/>
      <c r="P484" s="68"/>
      <c r="Q484" s="68"/>
      <c r="R484" s="68"/>
      <c r="S484" s="68"/>
      <c r="T484" s="68"/>
      <c r="U484" s="68"/>
      <c r="V484" s="68"/>
      <c r="W484" s="68"/>
      <c r="X484" s="68"/>
      <c r="Y484" s="68"/>
      <c r="Z484" s="68"/>
      <c r="AA484" s="68"/>
      <c r="AB484" s="68"/>
      <c r="AC484" s="68"/>
      <c r="AD484" s="68"/>
      <c r="AE484" s="68"/>
      <c r="AF484" s="68"/>
      <c r="AG484" s="68"/>
      <c r="AH484" s="68"/>
      <c r="AI484" s="68"/>
      <c r="AJ484" s="68"/>
      <c r="AK484" s="68"/>
      <c r="AL484" s="68"/>
    </row>
    <row r="485" spans="1:38" ht="15.75" customHeight="1">
      <c r="A485" s="68"/>
      <c r="B485" s="68"/>
      <c r="C485" s="68"/>
      <c r="D485" s="68"/>
      <c r="E485" s="68"/>
      <c r="F485" s="68"/>
      <c r="G485" s="68"/>
      <c r="H485" s="68"/>
      <c r="I485" s="68"/>
      <c r="J485" s="68"/>
      <c r="K485" s="68"/>
      <c r="L485" s="68"/>
      <c r="M485" s="68"/>
      <c r="N485" s="68"/>
      <c r="O485" s="68"/>
      <c r="P485" s="68"/>
      <c r="Q485" s="68"/>
      <c r="R485" s="68"/>
      <c r="S485" s="68"/>
      <c r="T485" s="68"/>
      <c r="U485" s="68"/>
      <c r="V485" s="68"/>
      <c r="W485" s="68"/>
      <c r="X485" s="68"/>
      <c r="Y485" s="68"/>
      <c r="Z485" s="68"/>
      <c r="AA485" s="68"/>
      <c r="AB485" s="68"/>
      <c r="AC485" s="68"/>
      <c r="AD485" s="68"/>
      <c r="AE485" s="68"/>
      <c r="AF485" s="68"/>
      <c r="AG485" s="68"/>
      <c r="AH485" s="68"/>
      <c r="AI485" s="68"/>
      <c r="AJ485" s="68"/>
      <c r="AK485" s="68"/>
      <c r="AL485" s="68"/>
    </row>
    <row r="486" spans="1:38" ht="15.75" customHeight="1">
      <c r="A486" s="68"/>
      <c r="B486" s="68"/>
      <c r="C486" s="68"/>
      <c r="D486" s="68"/>
      <c r="E486" s="68"/>
      <c r="F486" s="68"/>
      <c r="G486" s="68"/>
      <c r="H486" s="68"/>
      <c r="I486" s="68"/>
      <c r="J486" s="68"/>
      <c r="K486" s="68"/>
      <c r="L486" s="68"/>
      <c r="M486" s="68"/>
      <c r="N486" s="68"/>
      <c r="O486" s="68"/>
      <c r="P486" s="68"/>
      <c r="Q486" s="68"/>
      <c r="R486" s="68"/>
      <c r="S486" s="68"/>
      <c r="T486" s="68"/>
      <c r="U486" s="68"/>
      <c r="V486" s="68"/>
      <c r="W486" s="68"/>
      <c r="X486" s="68"/>
      <c r="Y486" s="68"/>
      <c r="Z486" s="68"/>
      <c r="AA486" s="68"/>
      <c r="AB486" s="68"/>
      <c r="AC486" s="68"/>
      <c r="AD486" s="68"/>
      <c r="AE486" s="68"/>
      <c r="AF486" s="68"/>
      <c r="AG486" s="68"/>
      <c r="AH486" s="68"/>
      <c r="AI486" s="68"/>
      <c r="AJ486" s="68"/>
      <c r="AK486" s="68"/>
      <c r="AL486" s="68"/>
    </row>
    <row r="487" spans="1:38" ht="15.75" customHeight="1">
      <c r="A487" s="68"/>
      <c r="B487" s="68"/>
      <c r="C487" s="68"/>
      <c r="D487" s="68"/>
      <c r="E487" s="68"/>
      <c r="F487" s="68"/>
      <c r="G487" s="68"/>
      <c r="H487" s="68"/>
      <c r="I487" s="68"/>
      <c r="J487" s="68"/>
      <c r="K487" s="68"/>
      <c r="L487" s="68"/>
      <c r="M487" s="68"/>
      <c r="N487" s="68"/>
      <c r="O487" s="68"/>
      <c r="P487" s="68"/>
      <c r="Q487" s="68"/>
      <c r="R487" s="68"/>
      <c r="S487" s="68"/>
      <c r="T487" s="68"/>
      <c r="U487" s="68"/>
      <c r="V487" s="68"/>
      <c r="W487" s="68"/>
      <c r="X487" s="68"/>
      <c r="Y487" s="68"/>
      <c r="Z487" s="68"/>
      <c r="AA487" s="68"/>
      <c r="AB487" s="68"/>
      <c r="AC487" s="68"/>
      <c r="AD487" s="68"/>
      <c r="AE487" s="68"/>
      <c r="AF487" s="68"/>
      <c r="AG487" s="68"/>
      <c r="AH487" s="68"/>
      <c r="AI487" s="68"/>
      <c r="AJ487" s="68"/>
      <c r="AK487" s="68"/>
      <c r="AL487" s="68"/>
    </row>
    <row r="488" spans="1:38" ht="15.75" customHeight="1">
      <c r="A488" s="68"/>
      <c r="B488" s="68"/>
      <c r="C488" s="68"/>
      <c r="D488" s="68"/>
      <c r="E488" s="68"/>
      <c r="F488" s="68"/>
      <c r="G488" s="68"/>
      <c r="H488" s="68"/>
      <c r="I488" s="68"/>
      <c r="J488" s="68"/>
      <c r="K488" s="68"/>
      <c r="L488" s="68"/>
      <c r="M488" s="68"/>
      <c r="N488" s="68"/>
      <c r="O488" s="68"/>
      <c r="P488" s="68"/>
      <c r="Q488" s="68"/>
      <c r="R488" s="68"/>
      <c r="S488" s="68"/>
      <c r="T488" s="68"/>
      <c r="U488" s="68"/>
      <c r="V488" s="68"/>
      <c r="W488" s="68"/>
      <c r="X488" s="68"/>
      <c r="Y488" s="68"/>
      <c r="Z488" s="68"/>
      <c r="AA488" s="68"/>
      <c r="AB488" s="68"/>
      <c r="AC488" s="68"/>
      <c r="AD488" s="68"/>
      <c r="AE488" s="68"/>
      <c r="AF488" s="68"/>
      <c r="AG488" s="68"/>
      <c r="AH488" s="68"/>
      <c r="AI488" s="68"/>
      <c r="AJ488" s="68"/>
      <c r="AK488" s="68"/>
      <c r="AL488" s="68"/>
    </row>
    <row r="489" spans="1:38" ht="15.75" customHeight="1">
      <c r="A489" s="68"/>
      <c r="B489" s="68"/>
      <c r="C489" s="68"/>
      <c r="D489" s="68"/>
      <c r="E489" s="68"/>
      <c r="F489" s="68"/>
      <c r="G489" s="68"/>
      <c r="H489" s="68"/>
      <c r="I489" s="68"/>
      <c r="J489" s="68"/>
      <c r="K489" s="68"/>
      <c r="L489" s="68"/>
      <c r="M489" s="68"/>
      <c r="N489" s="68"/>
      <c r="O489" s="68"/>
      <c r="P489" s="68"/>
      <c r="Q489" s="68"/>
      <c r="R489" s="68"/>
      <c r="S489" s="68"/>
      <c r="T489" s="68"/>
      <c r="U489" s="68"/>
      <c r="V489" s="68"/>
      <c r="W489" s="68"/>
      <c r="X489" s="68"/>
      <c r="Y489" s="68"/>
      <c r="Z489" s="68"/>
      <c r="AA489" s="68"/>
      <c r="AB489" s="68"/>
      <c r="AC489" s="68"/>
      <c r="AD489" s="68"/>
      <c r="AE489" s="68"/>
      <c r="AF489" s="68"/>
      <c r="AG489" s="68"/>
      <c r="AH489" s="68"/>
      <c r="AI489" s="68"/>
      <c r="AJ489" s="68"/>
      <c r="AK489" s="68"/>
      <c r="AL489" s="68"/>
    </row>
    <row r="490" spans="1:38" ht="15.75" customHeight="1">
      <c r="A490" s="68"/>
      <c r="B490" s="68"/>
      <c r="C490" s="68"/>
      <c r="D490" s="68"/>
      <c r="E490" s="68"/>
      <c r="F490" s="68"/>
      <c r="G490" s="68"/>
      <c r="H490" s="68"/>
      <c r="I490" s="68"/>
      <c r="J490" s="68"/>
      <c r="K490" s="68"/>
      <c r="L490" s="68"/>
      <c r="M490" s="68"/>
      <c r="N490" s="68"/>
      <c r="O490" s="68"/>
      <c r="P490" s="68"/>
      <c r="Q490" s="68"/>
      <c r="R490" s="68"/>
      <c r="S490" s="68"/>
      <c r="T490" s="68"/>
      <c r="U490" s="68"/>
      <c r="V490" s="68"/>
      <c r="W490" s="68"/>
      <c r="X490" s="68"/>
      <c r="Y490" s="68"/>
      <c r="Z490" s="68"/>
      <c r="AA490" s="68"/>
      <c r="AB490" s="68"/>
      <c r="AC490" s="68"/>
      <c r="AD490" s="68"/>
      <c r="AE490" s="68"/>
      <c r="AF490" s="68"/>
      <c r="AG490" s="68"/>
      <c r="AH490" s="68"/>
      <c r="AI490" s="68"/>
      <c r="AJ490" s="68"/>
      <c r="AK490" s="68"/>
      <c r="AL490" s="68"/>
    </row>
    <row r="491" spans="1:38" ht="15.75" customHeight="1">
      <c r="A491" s="68"/>
      <c r="B491" s="68"/>
      <c r="C491" s="68"/>
      <c r="D491" s="68"/>
      <c r="E491" s="68"/>
      <c r="F491" s="68"/>
      <c r="G491" s="68"/>
      <c r="H491" s="68"/>
      <c r="I491" s="68"/>
      <c r="J491" s="68"/>
      <c r="K491" s="68"/>
      <c r="L491" s="68"/>
      <c r="M491" s="68"/>
      <c r="N491" s="68"/>
      <c r="O491" s="68"/>
      <c r="P491" s="68"/>
      <c r="Q491" s="68"/>
      <c r="R491" s="68"/>
      <c r="S491" s="68"/>
      <c r="T491" s="68"/>
      <c r="U491" s="68"/>
      <c r="V491" s="68"/>
      <c r="W491" s="68"/>
      <c r="X491" s="68"/>
      <c r="Y491" s="68"/>
      <c r="Z491" s="68"/>
      <c r="AA491" s="68"/>
      <c r="AB491" s="68"/>
      <c r="AC491" s="68"/>
      <c r="AD491" s="68"/>
      <c r="AE491" s="68"/>
      <c r="AF491" s="68"/>
      <c r="AG491" s="68"/>
      <c r="AH491" s="68"/>
      <c r="AI491" s="68"/>
      <c r="AJ491" s="68"/>
      <c r="AK491" s="68"/>
      <c r="AL491" s="68"/>
    </row>
    <row r="492" spans="1:38" ht="15.75" customHeight="1">
      <c r="A492" s="68"/>
      <c r="B492" s="68"/>
      <c r="C492" s="68"/>
      <c r="D492" s="68"/>
      <c r="E492" s="68"/>
      <c r="F492" s="68"/>
      <c r="G492" s="68"/>
      <c r="H492" s="68"/>
      <c r="I492" s="68"/>
      <c r="J492" s="68"/>
      <c r="K492" s="68"/>
      <c r="L492" s="68"/>
      <c r="M492" s="68"/>
      <c r="N492" s="68"/>
      <c r="O492" s="68"/>
      <c r="P492" s="68"/>
      <c r="Q492" s="68"/>
      <c r="R492" s="68"/>
      <c r="S492" s="68"/>
      <c r="T492" s="68"/>
      <c r="U492" s="68"/>
      <c r="V492" s="68"/>
      <c r="W492" s="68"/>
      <c r="X492" s="68"/>
      <c r="Y492" s="68"/>
      <c r="Z492" s="68"/>
      <c r="AA492" s="68"/>
      <c r="AB492" s="68"/>
      <c r="AC492" s="68"/>
      <c r="AD492" s="68"/>
      <c r="AE492" s="68"/>
      <c r="AF492" s="68"/>
      <c r="AG492" s="68"/>
      <c r="AH492" s="68"/>
      <c r="AI492" s="68"/>
      <c r="AJ492" s="68"/>
      <c r="AK492" s="68"/>
      <c r="AL492" s="68"/>
    </row>
    <row r="493" spans="1:38" ht="15.75" customHeight="1">
      <c r="A493" s="68"/>
      <c r="B493" s="68"/>
      <c r="C493" s="68"/>
      <c r="D493" s="68"/>
      <c r="E493" s="68"/>
      <c r="F493" s="68"/>
      <c r="G493" s="68"/>
      <c r="H493" s="68"/>
      <c r="I493" s="68"/>
      <c r="J493" s="68"/>
      <c r="K493" s="68"/>
      <c r="L493" s="68"/>
      <c r="M493" s="68"/>
      <c r="N493" s="68"/>
      <c r="O493" s="68"/>
      <c r="P493" s="68"/>
      <c r="Q493" s="68"/>
      <c r="R493" s="68"/>
      <c r="S493" s="68"/>
      <c r="T493" s="68"/>
      <c r="U493" s="68"/>
      <c r="V493" s="68"/>
      <c r="W493" s="68"/>
      <c r="X493" s="68"/>
      <c r="Y493" s="68"/>
      <c r="Z493" s="68"/>
      <c r="AA493" s="68"/>
      <c r="AB493" s="68"/>
      <c r="AC493" s="68"/>
      <c r="AD493" s="68"/>
      <c r="AE493" s="68"/>
      <c r="AF493" s="68"/>
      <c r="AG493" s="68"/>
      <c r="AH493" s="68"/>
      <c r="AI493" s="68"/>
      <c r="AJ493" s="68"/>
      <c r="AK493" s="68"/>
      <c r="AL493" s="68"/>
    </row>
    <row r="494" spans="1:38" ht="15.75" customHeight="1">
      <c r="A494" s="68"/>
      <c r="B494" s="68"/>
      <c r="C494" s="68"/>
      <c r="D494" s="68"/>
      <c r="E494" s="68"/>
      <c r="F494" s="68"/>
      <c r="G494" s="68"/>
      <c r="H494" s="68"/>
      <c r="I494" s="68"/>
      <c r="J494" s="68"/>
      <c r="K494" s="68"/>
      <c r="L494" s="68"/>
      <c r="M494" s="68"/>
      <c r="N494" s="68"/>
      <c r="O494" s="68"/>
      <c r="P494" s="68"/>
      <c r="Q494" s="68"/>
      <c r="R494" s="68"/>
      <c r="S494" s="68"/>
      <c r="T494" s="68"/>
      <c r="U494" s="68"/>
      <c r="V494" s="68"/>
      <c r="W494" s="68"/>
      <c r="X494" s="68"/>
      <c r="Y494" s="68"/>
      <c r="Z494" s="68"/>
      <c r="AA494" s="68"/>
      <c r="AB494" s="68"/>
      <c r="AC494" s="68"/>
      <c r="AD494" s="68"/>
      <c r="AE494" s="68"/>
      <c r="AF494" s="68"/>
      <c r="AG494" s="68"/>
      <c r="AH494" s="68"/>
      <c r="AI494" s="68"/>
      <c r="AJ494" s="68"/>
      <c r="AK494" s="68"/>
      <c r="AL494" s="68"/>
    </row>
    <row r="495" spans="1:38" ht="15.75" customHeight="1">
      <c r="A495" s="68"/>
      <c r="B495" s="68"/>
      <c r="C495" s="68"/>
      <c r="D495" s="68"/>
      <c r="E495" s="68"/>
      <c r="F495" s="68"/>
      <c r="G495" s="68"/>
      <c r="H495" s="68"/>
      <c r="I495" s="68"/>
      <c r="J495" s="68"/>
      <c r="K495" s="68"/>
      <c r="L495" s="68"/>
      <c r="M495" s="68"/>
      <c r="N495" s="68"/>
      <c r="O495" s="68"/>
      <c r="P495" s="68"/>
      <c r="Q495" s="68"/>
      <c r="R495" s="68"/>
      <c r="S495" s="68"/>
      <c r="T495" s="68"/>
      <c r="U495" s="68"/>
      <c r="V495" s="68"/>
      <c r="W495" s="68"/>
      <c r="X495" s="68"/>
      <c r="Y495" s="68"/>
      <c r="Z495" s="68"/>
      <c r="AA495" s="68"/>
      <c r="AB495" s="68"/>
      <c r="AC495" s="68"/>
      <c r="AD495" s="68"/>
      <c r="AE495" s="68"/>
      <c r="AF495" s="68"/>
      <c r="AG495" s="68"/>
      <c r="AH495" s="68"/>
      <c r="AI495" s="68"/>
      <c r="AJ495" s="68"/>
      <c r="AK495" s="68"/>
      <c r="AL495" s="68"/>
    </row>
    <row r="496" spans="1:38" ht="15.75" customHeight="1">
      <c r="A496" s="68"/>
      <c r="B496" s="68"/>
      <c r="C496" s="68"/>
      <c r="D496" s="68"/>
      <c r="E496" s="68"/>
      <c r="F496" s="68"/>
      <c r="G496" s="68"/>
      <c r="H496" s="68"/>
      <c r="I496" s="68"/>
      <c r="J496" s="68"/>
      <c r="K496" s="68"/>
      <c r="L496" s="68"/>
      <c r="M496" s="68"/>
      <c r="N496" s="68"/>
      <c r="O496" s="68"/>
      <c r="P496" s="68"/>
      <c r="Q496" s="68"/>
      <c r="R496" s="68"/>
      <c r="S496" s="68"/>
      <c r="T496" s="68"/>
      <c r="U496" s="68"/>
      <c r="V496" s="68"/>
      <c r="W496" s="68"/>
      <c r="X496" s="68"/>
      <c r="Y496" s="68"/>
      <c r="Z496" s="68"/>
      <c r="AA496" s="68"/>
      <c r="AB496" s="68"/>
      <c r="AC496" s="68"/>
      <c r="AD496" s="68"/>
      <c r="AE496" s="68"/>
      <c r="AF496" s="68"/>
      <c r="AG496" s="68"/>
      <c r="AH496" s="68"/>
      <c r="AI496" s="68"/>
      <c r="AJ496" s="68"/>
      <c r="AK496" s="68"/>
      <c r="AL496" s="68"/>
    </row>
    <row r="497" spans="1:38" ht="15.75" customHeight="1">
      <c r="A497" s="68"/>
      <c r="B497" s="68"/>
      <c r="C497" s="68"/>
      <c r="D497" s="68"/>
      <c r="E497" s="68"/>
      <c r="F497" s="68"/>
      <c r="G497" s="68"/>
      <c r="H497" s="68"/>
      <c r="I497" s="68"/>
      <c r="J497" s="68"/>
      <c r="K497" s="68"/>
      <c r="L497" s="68"/>
      <c r="M497" s="68"/>
      <c r="N497" s="68"/>
      <c r="O497" s="68"/>
      <c r="P497" s="68"/>
      <c r="Q497" s="68"/>
      <c r="R497" s="68"/>
      <c r="S497" s="68"/>
      <c r="T497" s="68"/>
      <c r="U497" s="68"/>
      <c r="V497" s="68"/>
      <c r="W497" s="68"/>
      <c r="X497" s="68"/>
      <c r="Y497" s="68"/>
      <c r="Z497" s="68"/>
      <c r="AA497" s="68"/>
      <c r="AB497" s="68"/>
      <c r="AC497" s="68"/>
      <c r="AD497" s="68"/>
      <c r="AE497" s="68"/>
      <c r="AF497" s="68"/>
      <c r="AG497" s="68"/>
      <c r="AH497" s="68"/>
      <c r="AI497" s="68"/>
      <c r="AJ497" s="68"/>
      <c r="AK497" s="68"/>
      <c r="AL497" s="68"/>
    </row>
    <row r="498" spans="1:38" ht="15.75" customHeight="1">
      <c r="A498" s="68"/>
      <c r="B498" s="68"/>
      <c r="C498" s="68"/>
      <c r="D498" s="68"/>
      <c r="E498" s="68"/>
      <c r="F498" s="68"/>
      <c r="G498" s="68"/>
      <c r="H498" s="68"/>
      <c r="I498" s="68"/>
      <c r="J498" s="68"/>
      <c r="K498" s="68"/>
      <c r="L498" s="68"/>
      <c r="M498" s="68"/>
      <c r="N498" s="68"/>
      <c r="O498" s="68"/>
      <c r="P498" s="68"/>
      <c r="Q498" s="68"/>
      <c r="R498" s="68"/>
      <c r="S498" s="68"/>
      <c r="T498" s="68"/>
      <c r="U498" s="68"/>
      <c r="V498" s="68"/>
      <c r="W498" s="68"/>
      <c r="X498" s="68"/>
      <c r="Y498" s="68"/>
      <c r="Z498" s="68"/>
      <c r="AA498" s="68"/>
      <c r="AB498" s="68"/>
      <c r="AC498" s="68"/>
      <c r="AD498" s="68"/>
      <c r="AE498" s="68"/>
      <c r="AF498" s="68"/>
      <c r="AG498" s="68"/>
      <c r="AH498" s="68"/>
      <c r="AI498" s="68"/>
      <c r="AJ498" s="68"/>
      <c r="AK498" s="68"/>
      <c r="AL498" s="68"/>
    </row>
    <row r="499" spans="1:38" ht="15.75" customHeight="1">
      <c r="A499" s="68"/>
      <c r="B499" s="68"/>
      <c r="C499" s="68"/>
      <c r="D499" s="68"/>
      <c r="E499" s="68"/>
      <c r="F499" s="68"/>
      <c r="G499" s="68"/>
      <c r="H499" s="68"/>
      <c r="I499" s="68"/>
      <c r="J499" s="68"/>
      <c r="K499" s="68"/>
      <c r="L499" s="68"/>
      <c r="M499" s="68"/>
      <c r="N499" s="68"/>
      <c r="O499" s="68"/>
      <c r="P499" s="68"/>
      <c r="Q499" s="68"/>
      <c r="R499" s="68"/>
      <c r="S499" s="68"/>
      <c r="T499" s="68"/>
      <c r="U499" s="68"/>
      <c r="V499" s="68"/>
      <c r="W499" s="68"/>
      <c r="X499" s="68"/>
      <c r="Y499" s="68"/>
      <c r="Z499" s="68"/>
      <c r="AA499" s="68"/>
      <c r="AB499" s="68"/>
      <c r="AC499" s="68"/>
      <c r="AD499" s="68"/>
      <c r="AE499" s="68"/>
      <c r="AF499" s="68"/>
      <c r="AG499" s="68"/>
      <c r="AH499" s="68"/>
      <c r="AI499" s="68"/>
      <c r="AJ499" s="68"/>
      <c r="AK499" s="68"/>
      <c r="AL499" s="68"/>
    </row>
    <row r="500" spans="1:38" ht="15.75" customHeight="1">
      <c r="A500" s="68"/>
      <c r="B500" s="68"/>
      <c r="C500" s="68"/>
      <c r="D500" s="68"/>
      <c r="E500" s="68"/>
      <c r="F500" s="68"/>
      <c r="G500" s="68"/>
      <c r="H500" s="68"/>
      <c r="I500" s="68"/>
      <c r="J500" s="68"/>
      <c r="K500" s="68"/>
      <c r="L500" s="68"/>
      <c r="M500" s="68"/>
      <c r="N500" s="68"/>
      <c r="O500" s="68"/>
      <c r="P500" s="68"/>
      <c r="Q500" s="68"/>
      <c r="R500" s="68"/>
      <c r="S500" s="68"/>
      <c r="T500" s="68"/>
      <c r="U500" s="68"/>
      <c r="V500" s="68"/>
      <c r="W500" s="68"/>
      <c r="X500" s="68"/>
      <c r="Y500" s="68"/>
      <c r="Z500" s="68"/>
      <c r="AA500" s="68"/>
      <c r="AB500" s="68"/>
      <c r="AC500" s="68"/>
      <c r="AD500" s="68"/>
      <c r="AE500" s="68"/>
      <c r="AF500" s="68"/>
      <c r="AG500" s="68"/>
      <c r="AH500" s="68"/>
      <c r="AI500" s="68"/>
      <c r="AJ500" s="68"/>
      <c r="AK500" s="68"/>
      <c r="AL500" s="68"/>
    </row>
    <row r="501" spans="1:38" ht="15.75" customHeight="1">
      <c r="A501" s="68"/>
      <c r="B501" s="68"/>
      <c r="C501" s="68"/>
      <c r="D501" s="68"/>
      <c r="E501" s="68"/>
      <c r="F501" s="68"/>
      <c r="G501" s="68"/>
      <c r="H501" s="68"/>
      <c r="I501" s="68"/>
      <c r="J501" s="68"/>
      <c r="K501" s="68"/>
      <c r="L501" s="68"/>
      <c r="M501" s="68"/>
      <c r="N501" s="68"/>
      <c r="O501" s="68"/>
      <c r="P501" s="68"/>
      <c r="Q501" s="68"/>
      <c r="R501" s="68"/>
      <c r="S501" s="68"/>
      <c r="T501" s="68"/>
      <c r="U501" s="68"/>
      <c r="V501" s="68"/>
      <c r="W501" s="68"/>
      <c r="X501" s="68"/>
      <c r="Y501" s="68"/>
      <c r="Z501" s="68"/>
      <c r="AA501" s="68"/>
      <c r="AB501" s="68"/>
      <c r="AC501" s="68"/>
      <c r="AD501" s="68"/>
      <c r="AE501" s="68"/>
      <c r="AF501" s="68"/>
      <c r="AG501" s="68"/>
      <c r="AH501" s="68"/>
      <c r="AI501" s="68"/>
      <c r="AJ501" s="68"/>
      <c r="AK501" s="68"/>
      <c r="AL501" s="68"/>
    </row>
    <row r="502" spans="1:38" ht="15.75" customHeight="1">
      <c r="A502" s="68"/>
      <c r="B502" s="68"/>
      <c r="C502" s="68"/>
      <c r="D502" s="68"/>
      <c r="E502" s="68"/>
      <c r="F502" s="68"/>
      <c r="G502" s="68"/>
      <c r="H502" s="68"/>
      <c r="I502" s="68"/>
      <c r="J502" s="68"/>
      <c r="K502" s="68"/>
      <c r="L502" s="68"/>
      <c r="M502" s="68"/>
      <c r="N502" s="68"/>
      <c r="O502" s="68"/>
      <c r="P502" s="68"/>
      <c r="Q502" s="68"/>
      <c r="R502" s="68"/>
      <c r="S502" s="68"/>
      <c r="T502" s="68"/>
      <c r="U502" s="68"/>
      <c r="V502" s="68"/>
      <c r="W502" s="68"/>
      <c r="X502" s="68"/>
      <c r="Y502" s="68"/>
      <c r="Z502" s="68"/>
      <c r="AA502" s="68"/>
      <c r="AB502" s="68"/>
      <c r="AC502" s="68"/>
      <c r="AD502" s="68"/>
      <c r="AE502" s="68"/>
      <c r="AF502" s="68"/>
      <c r="AG502" s="68"/>
      <c r="AH502" s="68"/>
      <c r="AI502" s="68"/>
      <c r="AJ502" s="68"/>
      <c r="AK502" s="68"/>
      <c r="AL502" s="68"/>
    </row>
    <row r="503" spans="1:38" ht="15.75" customHeight="1">
      <c r="A503" s="68"/>
      <c r="B503" s="68"/>
      <c r="C503" s="68"/>
      <c r="D503" s="68"/>
      <c r="E503" s="68"/>
      <c r="F503" s="68"/>
      <c r="G503" s="68"/>
      <c r="H503" s="68"/>
      <c r="I503" s="68"/>
      <c r="J503" s="68"/>
      <c r="K503" s="68"/>
      <c r="L503" s="68"/>
      <c r="M503" s="68"/>
      <c r="N503" s="68"/>
      <c r="O503" s="68"/>
      <c r="P503" s="68"/>
      <c r="Q503" s="68"/>
      <c r="R503" s="68"/>
      <c r="S503" s="68"/>
      <c r="T503" s="68"/>
      <c r="U503" s="68"/>
      <c r="V503" s="68"/>
      <c r="W503" s="68"/>
      <c r="X503" s="68"/>
      <c r="Y503" s="68"/>
      <c r="Z503" s="68"/>
      <c r="AA503" s="68"/>
      <c r="AB503" s="68"/>
      <c r="AC503" s="68"/>
      <c r="AD503" s="68"/>
      <c r="AE503" s="68"/>
      <c r="AF503" s="68"/>
      <c r="AG503" s="68"/>
      <c r="AH503" s="68"/>
      <c r="AI503" s="68"/>
      <c r="AJ503" s="68"/>
      <c r="AK503" s="68"/>
      <c r="AL503" s="68"/>
    </row>
    <row r="504" spans="1:38" ht="15.75" customHeight="1">
      <c r="A504" s="68"/>
      <c r="B504" s="68"/>
      <c r="C504" s="68"/>
      <c r="D504" s="68"/>
      <c r="E504" s="68"/>
      <c r="F504" s="68"/>
      <c r="G504" s="68"/>
      <c r="H504" s="68"/>
      <c r="I504" s="68"/>
      <c r="J504" s="68"/>
      <c r="K504" s="68"/>
      <c r="L504" s="68"/>
      <c r="M504" s="68"/>
      <c r="N504" s="68"/>
      <c r="O504" s="68"/>
      <c r="P504" s="68"/>
      <c r="Q504" s="68"/>
      <c r="R504" s="68"/>
      <c r="S504" s="68"/>
      <c r="T504" s="68"/>
      <c r="U504" s="68"/>
      <c r="V504" s="68"/>
      <c r="W504" s="68"/>
      <c r="X504" s="68"/>
      <c r="Y504" s="68"/>
      <c r="Z504" s="68"/>
      <c r="AA504" s="68"/>
      <c r="AB504" s="68"/>
      <c r="AC504" s="68"/>
      <c r="AD504" s="68"/>
      <c r="AE504" s="68"/>
      <c r="AF504" s="68"/>
      <c r="AG504" s="68"/>
      <c r="AH504" s="68"/>
      <c r="AI504" s="68"/>
      <c r="AJ504" s="68"/>
      <c r="AK504" s="68"/>
      <c r="AL504" s="68"/>
    </row>
    <row r="505" spans="1:38" ht="15.75" customHeight="1">
      <c r="A505" s="68"/>
      <c r="B505" s="68"/>
      <c r="C505" s="68"/>
      <c r="D505" s="68"/>
      <c r="E505" s="68"/>
      <c r="F505" s="68"/>
      <c r="G505" s="68"/>
      <c r="H505" s="68"/>
      <c r="I505" s="68"/>
      <c r="J505" s="68"/>
      <c r="K505" s="68"/>
      <c r="L505" s="68"/>
      <c r="M505" s="68"/>
      <c r="N505" s="68"/>
      <c r="O505" s="68"/>
      <c r="P505" s="68"/>
      <c r="Q505" s="68"/>
      <c r="R505" s="68"/>
      <c r="S505" s="68"/>
      <c r="T505" s="68"/>
      <c r="U505" s="68"/>
      <c r="V505" s="68"/>
      <c r="W505" s="68"/>
      <c r="X505" s="68"/>
      <c r="Y505" s="68"/>
      <c r="Z505" s="68"/>
      <c r="AA505" s="68"/>
      <c r="AB505" s="68"/>
      <c r="AC505" s="68"/>
      <c r="AD505" s="68"/>
      <c r="AE505" s="68"/>
      <c r="AF505" s="68"/>
      <c r="AG505" s="68"/>
      <c r="AH505" s="68"/>
      <c r="AI505" s="68"/>
      <c r="AJ505" s="68"/>
      <c r="AK505" s="68"/>
      <c r="AL505" s="68"/>
    </row>
    <row r="506" spans="1:38" ht="15.75" customHeight="1">
      <c r="A506" s="68"/>
      <c r="B506" s="68"/>
      <c r="C506" s="68"/>
      <c r="D506" s="68"/>
      <c r="E506" s="68"/>
      <c r="F506" s="68"/>
      <c r="G506" s="68"/>
      <c r="H506" s="68"/>
      <c r="I506" s="68"/>
      <c r="J506" s="68"/>
      <c r="K506" s="68"/>
      <c r="L506" s="68"/>
      <c r="M506" s="68"/>
      <c r="N506" s="68"/>
      <c r="O506" s="68"/>
      <c r="P506" s="68"/>
      <c r="Q506" s="68"/>
      <c r="R506" s="68"/>
      <c r="S506" s="68"/>
      <c r="T506" s="68"/>
      <c r="U506" s="68"/>
      <c r="V506" s="68"/>
      <c r="W506" s="68"/>
      <c r="X506" s="68"/>
      <c r="Y506" s="68"/>
      <c r="Z506" s="68"/>
      <c r="AA506" s="68"/>
      <c r="AB506" s="68"/>
      <c r="AC506" s="68"/>
      <c r="AD506" s="68"/>
      <c r="AE506" s="68"/>
      <c r="AF506" s="68"/>
      <c r="AG506" s="68"/>
      <c r="AH506" s="68"/>
      <c r="AI506" s="68"/>
      <c r="AJ506" s="68"/>
      <c r="AK506" s="68"/>
      <c r="AL506" s="68"/>
    </row>
    <row r="507" spans="1:38" ht="15.75" customHeight="1">
      <c r="A507" s="68"/>
      <c r="B507" s="68"/>
      <c r="C507" s="68"/>
      <c r="D507" s="68"/>
      <c r="E507" s="68"/>
      <c r="F507" s="68"/>
      <c r="G507" s="68"/>
      <c r="H507" s="68"/>
      <c r="I507" s="68"/>
      <c r="J507" s="68"/>
      <c r="K507" s="68"/>
      <c r="L507" s="68"/>
      <c r="M507" s="68"/>
      <c r="N507" s="68"/>
      <c r="O507" s="68"/>
      <c r="P507" s="68"/>
      <c r="Q507" s="68"/>
      <c r="R507" s="68"/>
      <c r="S507" s="68"/>
      <c r="T507" s="68"/>
      <c r="U507" s="68"/>
      <c r="V507" s="68"/>
      <c r="W507" s="68"/>
      <c r="X507" s="68"/>
      <c r="Y507" s="68"/>
      <c r="Z507" s="68"/>
      <c r="AA507" s="68"/>
      <c r="AB507" s="68"/>
      <c r="AC507" s="68"/>
      <c r="AD507" s="68"/>
      <c r="AE507" s="68"/>
      <c r="AF507" s="68"/>
      <c r="AG507" s="68"/>
      <c r="AH507" s="68"/>
      <c r="AI507" s="68"/>
      <c r="AJ507" s="68"/>
      <c r="AK507" s="68"/>
      <c r="AL507" s="68"/>
    </row>
    <row r="508" spans="1:38" ht="15.75" customHeight="1">
      <c r="A508" s="68"/>
      <c r="B508" s="68"/>
      <c r="C508" s="68"/>
      <c r="D508" s="68"/>
      <c r="E508" s="68"/>
      <c r="F508" s="68"/>
      <c r="G508" s="68"/>
      <c r="H508" s="68"/>
      <c r="I508" s="68"/>
      <c r="J508" s="68"/>
      <c r="K508" s="68"/>
      <c r="L508" s="68"/>
      <c r="M508" s="68"/>
      <c r="N508" s="68"/>
      <c r="O508" s="68"/>
      <c r="P508" s="68"/>
      <c r="Q508" s="68"/>
      <c r="R508" s="68"/>
      <c r="S508" s="68"/>
      <c r="T508" s="68"/>
      <c r="U508" s="68"/>
      <c r="V508" s="68"/>
      <c r="W508" s="68"/>
      <c r="X508" s="68"/>
      <c r="Y508" s="68"/>
      <c r="Z508" s="68"/>
      <c r="AA508" s="68"/>
      <c r="AB508" s="68"/>
      <c r="AC508" s="68"/>
      <c r="AD508" s="68"/>
      <c r="AE508" s="68"/>
      <c r="AF508" s="68"/>
      <c r="AG508" s="68"/>
      <c r="AH508" s="68"/>
      <c r="AI508" s="68"/>
      <c r="AJ508" s="68"/>
      <c r="AK508" s="68"/>
      <c r="AL508" s="68"/>
    </row>
    <row r="509" spans="1:38" ht="15.75" customHeight="1">
      <c r="A509" s="68"/>
      <c r="B509" s="68"/>
      <c r="C509" s="68"/>
      <c r="D509" s="68"/>
      <c r="E509" s="68"/>
      <c r="F509" s="68"/>
      <c r="G509" s="68"/>
      <c r="H509" s="68"/>
      <c r="I509" s="68"/>
      <c r="J509" s="68"/>
      <c r="K509" s="68"/>
      <c r="L509" s="68"/>
      <c r="M509" s="68"/>
      <c r="N509" s="68"/>
      <c r="O509" s="68"/>
      <c r="P509" s="68"/>
      <c r="Q509" s="68"/>
      <c r="R509" s="68"/>
      <c r="S509" s="68"/>
      <c r="T509" s="68"/>
      <c r="U509" s="68"/>
      <c r="V509" s="68"/>
      <c r="W509" s="68"/>
      <c r="X509" s="68"/>
      <c r="Y509" s="68"/>
      <c r="Z509" s="68"/>
      <c r="AA509" s="68"/>
      <c r="AB509" s="68"/>
      <c r="AC509" s="68"/>
      <c r="AD509" s="68"/>
      <c r="AE509" s="68"/>
      <c r="AF509" s="68"/>
      <c r="AG509" s="68"/>
      <c r="AH509" s="68"/>
      <c r="AI509" s="68"/>
      <c r="AJ509" s="68"/>
      <c r="AK509" s="68"/>
      <c r="AL509" s="68"/>
    </row>
    <row r="510" spans="1:38" ht="15.75" customHeight="1">
      <c r="A510" s="68"/>
      <c r="B510" s="68"/>
      <c r="C510" s="68"/>
      <c r="D510" s="68"/>
      <c r="E510" s="68"/>
      <c r="F510" s="68"/>
      <c r="G510" s="68"/>
      <c r="H510" s="68"/>
      <c r="I510" s="68"/>
      <c r="J510" s="68"/>
      <c r="K510" s="68"/>
      <c r="L510" s="68"/>
      <c r="M510" s="68"/>
      <c r="N510" s="68"/>
      <c r="O510" s="68"/>
      <c r="P510" s="68"/>
      <c r="Q510" s="68"/>
      <c r="R510" s="68"/>
      <c r="S510" s="68"/>
      <c r="T510" s="68"/>
      <c r="U510" s="68"/>
      <c r="V510" s="68"/>
      <c r="W510" s="68"/>
      <c r="X510" s="68"/>
      <c r="Y510" s="68"/>
      <c r="Z510" s="68"/>
      <c r="AA510" s="68"/>
      <c r="AB510" s="68"/>
      <c r="AC510" s="68"/>
      <c r="AD510" s="68"/>
      <c r="AE510" s="68"/>
      <c r="AF510" s="68"/>
      <c r="AG510" s="68"/>
      <c r="AH510" s="68"/>
      <c r="AI510" s="68"/>
      <c r="AJ510" s="68"/>
      <c r="AK510" s="68"/>
      <c r="AL510" s="68"/>
    </row>
    <row r="511" spans="1:38" ht="15.75" customHeight="1">
      <c r="A511" s="68"/>
      <c r="B511" s="68"/>
      <c r="C511" s="68"/>
      <c r="D511" s="68"/>
      <c r="E511" s="68"/>
      <c r="F511" s="68"/>
      <c r="G511" s="68"/>
      <c r="H511" s="68"/>
      <c r="I511" s="68"/>
      <c r="J511" s="68"/>
      <c r="K511" s="68"/>
      <c r="L511" s="68"/>
      <c r="M511" s="68"/>
      <c r="N511" s="68"/>
      <c r="O511" s="68"/>
      <c r="P511" s="68"/>
      <c r="Q511" s="68"/>
      <c r="R511" s="68"/>
      <c r="S511" s="68"/>
      <c r="T511" s="68"/>
      <c r="U511" s="68"/>
      <c r="V511" s="68"/>
      <c r="W511" s="68"/>
      <c r="X511" s="68"/>
      <c r="Y511" s="68"/>
      <c r="Z511" s="68"/>
      <c r="AA511" s="68"/>
      <c r="AB511" s="68"/>
      <c r="AC511" s="68"/>
      <c r="AD511" s="68"/>
      <c r="AE511" s="68"/>
      <c r="AF511" s="68"/>
      <c r="AG511" s="68"/>
      <c r="AH511" s="68"/>
      <c r="AI511" s="68"/>
      <c r="AJ511" s="68"/>
      <c r="AK511" s="68"/>
      <c r="AL511" s="68"/>
    </row>
    <row r="512" spans="1:38" ht="15.75" customHeight="1">
      <c r="A512" s="68"/>
      <c r="B512" s="68"/>
      <c r="C512" s="68"/>
      <c r="D512" s="68"/>
      <c r="E512" s="68"/>
      <c r="F512" s="68"/>
      <c r="G512" s="68"/>
      <c r="H512" s="68"/>
      <c r="I512" s="68"/>
      <c r="J512" s="68"/>
      <c r="K512" s="68"/>
      <c r="L512" s="68"/>
      <c r="M512" s="68"/>
      <c r="N512" s="68"/>
      <c r="O512" s="68"/>
      <c r="P512" s="68"/>
      <c r="Q512" s="68"/>
      <c r="R512" s="68"/>
      <c r="S512" s="68"/>
      <c r="T512" s="68"/>
      <c r="U512" s="68"/>
      <c r="V512" s="68"/>
      <c r="W512" s="68"/>
      <c r="X512" s="68"/>
      <c r="Y512" s="68"/>
      <c r="Z512" s="68"/>
      <c r="AA512" s="68"/>
      <c r="AB512" s="68"/>
      <c r="AC512" s="68"/>
      <c r="AD512" s="68"/>
      <c r="AE512" s="68"/>
      <c r="AF512" s="68"/>
      <c r="AG512" s="68"/>
      <c r="AH512" s="68"/>
      <c r="AI512" s="68"/>
      <c r="AJ512" s="68"/>
      <c r="AK512" s="68"/>
      <c r="AL512" s="68"/>
    </row>
    <row r="513" spans="1:38" ht="15.75" customHeight="1">
      <c r="A513" s="68"/>
      <c r="B513" s="68"/>
      <c r="C513" s="68"/>
      <c r="D513" s="68"/>
      <c r="E513" s="68"/>
      <c r="F513" s="68"/>
      <c r="G513" s="68"/>
      <c r="H513" s="68"/>
      <c r="I513" s="68"/>
      <c r="J513" s="68"/>
      <c r="K513" s="68"/>
      <c r="L513" s="68"/>
      <c r="M513" s="68"/>
      <c r="N513" s="68"/>
      <c r="O513" s="68"/>
      <c r="P513" s="68"/>
      <c r="Q513" s="68"/>
      <c r="R513" s="68"/>
      <c r="S513" s="68"/>
      <c r="T513" s="68"/>
      <c r="U513" s="68"/>
      <c r="V513" s="68"/>
      <c r="W513" s="68"/>
      <c r="X513" s="68"/>
      <c r="Y513" s="68"/>
      <c r="Z513" s="68"/>
      <c r="AA513" s="68"/>
      <c r="AB513" s="68"/>
      <c r="AC513" s="68"/>
      <c r="AD513" s="68"/>
      <c r="AE513" s="68"/>
      <c r="AF513" s="68"/>
      <c r="AG513" s="68"/>
      <c r="AH513" s="68"/>
      <c r="AI513" s="68"/>
      <c r="AJ513" s="68"/>
      <c r="AK513" s="68"/>
      <c r="AL513" s="68"/>
    </row>
    <row r="514" spans="1:38" ht="15.75" customHeight="1">
      <c r="A514" s="68"/>
      <c r="B514" s="68"/>
      <c r="C514" s="68"/>
      <c r="D514" s="68"/>
      <c r="E514" s="68"/>
      <c r="F514" s="68"/>
      <c r="G514" s="68"/>
      <c r="H514" s="68"/>
      <c r="I514" s="68"/>
      <c r="J514" s="68"/>
      <c r="K514" s="68"/>
      <c r="L514" s="68"/>
      <c r="M514" s="68"/>
      <c r="N514" s="68"/>
      <c r="O514" s="68"/>
      <c r="P514" s="68"/>
      <c r="Q514" s="68"/>
      <c r="R514" s="68"/>
      <c r="S514" s="68"/>
      <c r="T514" s="68"/>
      <c r="U514" s="68"/>
      <c r="V514" s="68"/>
      <c r="W514" s="68"/>
      <c r="X514" s="68"/>
      <c r="Y514" s="68"/>
      <c r="Z514" s="68"/>
      <c r="AA514" s="68"/>
      <c r="AB514" s="68"/>
      <c r="AC514" s="68"/>
      <c r="AD514" s="68"/>
      <c r="AE514" s="68"/>
      <c r="AF514" s="68"/>
      <c r="AG514" s="68"/>
      <c r="AH514" s="68"/>
      <c r="AI514" s="68"/>
      <c r="AJ514" s="68"/>
      <c r="AK514" s="68"/>
      <c r="AL514" s="68"/>
    </row>
    <row r="515" spans="1:38" ht="15.75" customHeight="1">
      <c r="A515" s="68"/>
      <c r="B515" s="68"/>
      <c r="C515" s="68"/>
      <c r="D515" s="68"/>
      <c r="E515" s="68"/>
      <c r="F515" s="68"/>
      <c r="G515" s="68"/>
      <c r="H515" s="68"/>
      <c r="I515" s="68"/>
      <c r="J515" s="68"/>
      <c r="K515" s="68"/>
      <c r="L515" s="68"/>
      <c r="M515" s="68"/>
      <c r="N515" s="68"/>
      <c r="O515" s="68"/>
      <c r="P515" s="68"/>
      <c r="Q515" s="68"/>
      <c r="R515" s="68"/>
      <c r="S515" s="68"/>
      <c r="T515" s="68"/>
      <c r="U515" s="68"/>
      <c r="V515" s="68"/>
      <c r="W515" s="68"/>
      <c r="X515" s="68"/>
      <c r="Y515" s="68"/>
      <c r="Z515" s="68"/>
      <c r="AA515" s="68"/>
      <c r="AB515" s="68"/>
      <c r="AC515" s="68"/>
      <c r="AD515" s="68"/>
      <c r="AE515" s="68"/>
      <c r="AF515" s="68"/>
      <c r="AG515" s="68"/>
      <c r="AH515" s="68"/>
      <c r="AI515" s="68"/>
      <c r="AJ515" s="68"/>
      <c r="AK515" s="68"/>
      <c r="AL515" s="68"/>
    </row>
    <row r="516" spans="1:38" ht="15.75" customHeight="1">
      <c r="A516" s="68"/>
      <c r="B516" s="68"/>
      <c r="C516" s="68"/>
      <c r="D516" s="68"/>
      <c r="E516" s="68"/>
      <c r="F516" s="68"/>
      <c r="G516" s="68"/>
      <c r="H516" s="68"/>
      <c r="I516" s="68"/>
      <c r="J516" s="68"/>
      <c r="K516" s="68"/>
      <c r="L516" s="68"/>
      <c r="M516" s="68"/>
      <c r="N516" s="68"/>
      <c r="O516" s="68"/>
      <c r="P516" s="68"/>
      <c r="Q516" s="68"/>
      <c r="R516" s="68"/>
      <c r="S516" s="68"/>
      <c r="T516" s="68"/>
      <c r="U516" s="68"/>
      <c r="V516" s="68"/>
      <c r="W516" s="68"/>
      <c r="X516" s="68"/>
      <c r="Y516" s="68"/>
      <c r="Z516" s="68"/>
      <c r="AA516" s="68"/>
      <c r="AB516" s="68"/>
      <c r="AC516" s="68"/>
      <c r="AD516" s="68"/>
      <c r="AE516" s="68"/>
      <c r="AF516" s="68"/>
      <c r="AG516" s="68"/>
      <c r="AH516" s="68"/>
      <c r="AI516" s="68"/>
      <c r="AJ516" s="68"/>
      <c r="AK516" s="68"/>
      <c r="AL516" s="68"/>
    </row>
    <row r="517" spans="1:38" ht="15.75" customHeight="1">
      <c r="A517" s="68"/>
      <c r="B517" s="68"/>
      <c r="C517" s="68"/>
      <c r="D517" s="68"/>
      <c r="E517" s="68"/>
      <c r="F517" s="68"/>
      <c r="G517" s="68"/>
      <c r="H517" s="68"/>
      <c r="I517" s="68"/>
      <c r="J517" s="68"/>
      <c r="K517" s="68"/>
      <c r="L517" s="68"/>
      <c r="M517" s="68"/>
      <c r="N517" s="68"/>
      <c r="O517" s="68"/>
      <c r="P517" s="68"/>
      <c r="Q517" s="68"/>
      <c r="R517" s="68"/>
      <c r="S517" s="68"/>
      <c r="T517" s="68"/>
      <c r="U517" s="68"/>
      <c r="V517" s="68"/>
      <c r="W517" s="68"/>
      <c r="X517" s="68"/>
      <c r="Y517" s="68"/>
      <c r="Z517" s="68"/>
      <c r="AA517" s="68"/>
      <c r="AB517" s="68"/>
      <c r="AC517" s="68"/>
      <c r="AD517" s="68"/>
      <c r="AE517" s="68"/>
      <c r="AF517" s="68"/>
      <c r="AG517" s="68"/>
      <c r="AH517" s="68"/>
      <c r="AI517" s="68"/>
      <c r="AJ517" s="68"/>
      <c r="AK517" s="68"/>
      <c r="AL517" s="68"/>
    </row>
    <row r="518" spans="1:38" ht="15.75" customHeight="1">
      <c r="A518" s="68"/>
      <c r="B518" s="68"/>
      <c r="C518" s="68"/>
      <c r="D518" s="68"/>
      <c r="E518" s="68"/>
      <c r="F518" s="68"/>
      <c r="G518" s="68"/>
      <c r="H518" s="68"/>
      <c r="I518" s="68"/>
      <c r="J518" s="68"/>
      <c r="K518" s="68"/>
      <c r="L518" s="68"/>
      <c r="M518" s="68"/>
      <c r="N518" s="68"/>
      <c r="O518" s="68"/>
      <c r="P518" s="68"/>
      <c r="Q518" s="68"/>
      <c r="R518" s="68"/>
      <c r="S518" s="68"/>
      <c r="T518" s="68"/>
      <c r="U518" s="68"/>
      <c r="V518" s="68"/>
      <c r="W518" s="68"/>
      <c r="X518" s="68"/>
      <c r="Y518" s="68"/>
      <c r="Z518" s="68"/>
      <c r="AA518" s="68"/>
      <c r="AB518" s="68"/>
      <c r="AC518" s="68"/>
      <c r="AD518" s="68"/>
      <c r="AE518" s="68"/>
      <c r="AF518" s="68"/>
      <c r="AG518" s="68"/>
      <c r="AH518" s="68"/>
      <c r="AI518" s="68"/>
      <c r="AJ518" s="68"/>
      <c r="AK518" s="68"/>
      <c r="AL518" s="68"/>
    </row>
    <row r="519" spans="1:38" ht="15.75" customHeight="1">
      <c r="A519" s="68"/>
      <c r="B519" s="68"/>
      <c r="C519" s="68"/>
      <c r="D519" s="68"/>
      <c r="E519" s="68"/>
      <c r="F519" s="68"/>
      <c r="G519" s="68"/>
      <c r="H519" s="68"/>
      <c r="I519" s="68"/>
      <c r="J519" s="68"/>
      <c r="K519" s="68"/>
      <c r="L519" s="68"/>
      <c r="M519" s="68"/>
      <c r="N519" s="68"/>
      <c r="O519" s="68"/>
      <c r="P519" s="68"/>
      <c r="Q519" s="68"/>
      <c r="R519" s="68"/>
      <c r="S519" s="68"/>
      <c r="T519" s="68"/>
      <c r="U519" s="68"/>
      <c r="V519" s="68"/>
      <c r="W519" s="68"/>
      <c r="X519" s="68"/>
      <c r="Y519" s="68"/>
      <c r="Z519" s="68"/>
      <c r="AA519" s="68"/>
      <c r="AB519" s="68"/>
      <c r="AC519" s="68"/>
      <c r="AD519" s="68"/>
      <c r="AE519" s="68"/>
      <c r="AF519" s="68"/>
      <c r="AG519" s="68"/>
      <c r="AH519" s="68"/>
      <c r="AI519" s="68"/>
      <c r="AJ519" s="68"/>
      <c r="AK519" s="68"/>
      <c r="AL519" s="68"/>
    </row>
    <row r="520" spans="1:38" ht="15.75" customHeight="1">
      <c r="A520" s="68"/>
      <c r="B520" s="68"/>
      <c r="C520" s="68"/>
      <c r="D520" s="68"/>
      <c r="E520" s="68"/>
      <c r="F520" s="68"/>
      <c r="G520" s="68"/>
      <c r="H520" s="68"/>
      <c r="I520" s="68"/>
      <c r="J520" s="68"/>
      <c r="K520" s="68"/>
      <c r="L520" s="68"/>
      <c r="M520" s="68"/>
      <c r="N520" s="68"/>
      <c r="O520" s="68"/>
      <c r="P520" s="68"/>
      <c r="Q520" s="68"/>
      <c r="R520" s="68"/>
      <c r="S520" s="68"/>
      <c r="T520" s="68"/>
      <c r="U520" s="68"/>
      <c r="V520" s="68"/>
      <c r="W520" s="68"/>
      <c r="X520" s="68"/>
      <c r="Y520" s="68"/>
      <c r="Z520" s="68"/>
      <c r="AA520" s="68"/>
      <c r="AB520" s="68"/>
      <c r="AC520" s="68"/>
      <c r="AD520" s="68"/>
      <c r="AE520" s="68"/>
      <c r="AF520" s="68"/>
      <c r="AG520" s="68"/>
      <c r="AH520" s="68"/>
      <c r="AI520" s="68"/>
      <c r="AJ520" s="68"/>
      <c r="AK520" s="68"/>
      <c r="AL520" s="68"/>
    </row>
    <row r="521" spans="1:38" ht="15.75" customHeight="1">
      <c r="A521" s="68"/>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c r="AA521" s="68"/>
      <c r="AB521" s="68"/>
      <c r="AC521" s="68"/>
      <c r="AD521" s="68"/>
      <c r="AE521" s="68"/>
      <c r="AF521" s="68"/>
      <c r="AG521" s="68"/>
      <c r="AH521" s="68"/>
      <c r="AI521" s="68"/>
      <c r="AJ521" s="68"/>
      <c r="AK521" s="68"/>
      <c r="AL521" s="68"/>
    </row>
    <row r="522" spans="1:38" ht="15.75" customHeight="1">
      <c r="A522" s="68"/>
      <c r="B522" s="68"/>
      <c r="C522" s="68"/>
      <c r="D522" s="68"/>
      <c r="E522" s="68"/>
      <c r="F522" s="68"/>
      <c r="G522" s="68"/>
      <c r="H522" s="68"/>
      <c r="I522" s="68"/>
      <c r="J522" s="68"/>
      <c r="K522" s="68"/>
      <c r="L522" s="68"/>
      <c r="M522" s="68"/>
      <c r="N522" s="68"/>
      <c r="O522" s="68"/>
      <c r="P522" s="68"/>
      <c r="Q522" s="68"/>
      <c r="R522" s="68"/>
      <c r="S522" s="68"/>
      <c r="T522" s="68"/>
      <c r="U522" s="68"/>
      <c r="V522" s="68"/>
      <c r="W522" s="68"/>
      <c r="X522" s="68"/>
      <c r="Y522" s="68"/>
      <c r="Z522" s="68"/>
      <c r="AA522" s="68"/>
      <c r="AB522" s="68"/>
      <c r="AC522" s="68"/>
      <c r="AD522" s="68"/>
      <c r="AE522" s="68"/>
      <c r="AF522" s="68"/>
      <c r="AG522" s="68"/>
      <c r="AH522" s="68"/>
      <c r="AI522" s="68"/>
      <c r="AJ522" s="68"/>
      <c r="AK522" s="68"/>
      <c r="AL522" s="68"/>
    </row>
    <row r="523" spans="1:38" ht="15.75" customHeight="1">
      <c r="A523" s="68"/>
      <c r="B523" s="68"/>
      <c r="C523" s="68"/>
      <c r="D523" s="68"/>
      <c r="E523" s="68"/>
      <c r="F523" s="68"/>
      <c r="G523" s="68"/>
      <c r="H523" s="68"/>
      <c r="I523" s="68"/>
      <c r="J523" s="68"/>
      <c r="K523" s="68"/>
      <c r="L523" s="68"/>
      <c r="M523" s="68"/>
      <c r="N523" s="68"/>
      <c r="O523" s="68"/>
      <c r="P523" s="68"/>
      <c r="Q523" s="68"/>
      <c r="R523" s="68"/>
      <c r="S523" s="68"/>
      <c r="T523" s="68"/>
      <c r="U523" s="68"/>
      <c r="V523" s="68"/>
      <c r="W523" s="68"/>
      <c r="X523" s="68"/>
      <c r="Y523" s="68"/>
      <c r="Z523" s="68"/>
      <c r="AA523" s="68"/>
      <c r="AB523" s="68"/>
      <c r="AC523" s="68"/>
      <c r="AD523" s="68"/>
      <c r="AE523" s="68"/>
      <c r="AF523" s="68"/>
      <c r="AG523" s="68"/>
      <c r="AH523" s="68"/>
      <c r="AI523" s="68"/>
      <c r="AJ523" s="68"/>
      <c r="AK523" s="68"/>
      <c r="AL523" s="68"/>
    </row>
    <row r="524" spans="1:38" ht="15.75" customHeight="1">
      <c r="A524" s="68"/>
      <c r="B524" s="68"/>
      <c r="C524" s="68"/>
      <c r="D524" s="68"/>
      <c r="E524" s="68"/>
      <c r="F524" s="68"/>
      <c r="G524" s="68"/>
      <c r="H524" s="68"/>
      <c r="I524" s="68"/>
      <c r="J524" s="68"/>
      <c r="K524" s="68"/>
      <c r="L524" s="68"/>
      <c r="M524" s="68"/>
      <c r="N524" s="68"/>
      <c r="O524" s="68"/>
      <c r="P524" s="68"/>
      <c r="Q524" s="68"/>
      <c r="R524" s="68"/>
      <c r="S524" s="68"/>
      <c r="T524" s="68"/>
      <c r="U524" s="68"/>
      <c r="V524" s="68"/>
      <c r="W524" s="68"/>
      <c r="X524" s="68"/>
      <c r="Y524" s="68"/>
      <c r="Z524" s="68"/>
      <c r="AA524" s="68"/>
      <c r="AB524" s="68"/>
      <c r="AC524" s="68"/>
      <c r="AD524" s="68"/>
      <c r="AE524" s="68"/>
      <c r="AF524" s="68"/>
      <c r="AG524" s="68"/>
      <c r="AH524" s="68"/>
      <c r="AI524" s="68"/>
      <c r="AJ524" s="68"/>
      <c r="AK524" s="68"/>
      <c r="AL524" s="68"/>
    </row>
    <row r="525" spans="1:38" ht="15.75" customHeight="1">
      <c r="A525" s="68"/>
      <c r="B525" s="68"/>
      <c r="C525" s="68"/>
      <c r="D525" s="68"/>
      <c r="E525" s="68"/>
      <c r="F525" s="68"/>
      <c r="G525" s="68"/>
      <c r="H525" s="68"/>
      <c r="I525" s="68"/>
      <c r="J525" s="68"/>
      <c r="K525" s="68"/>
      <c r="L525" s="68"/>
      <c r="M525" s="68"/>
      <c r="N525" s="68"/>
      <c r="O525" s="68"/>
      <c r="P525" s="68"/>
      <c r="Q525" s="68"/>
      <c r="R525" s="68"/>
      <c r="S525" s="68"/>
      <c r="T525" s="68"/>
      <c r="U525" s="68"/>
      <c r="V525" s="68"/>
      <c r="W525" s="68"/>
      <c r="X525" s="68"/>
      <c r="Y525" s="68"/>
      <c r="Z525" s="68"/>
      <c r="AA525" s="68"/>
      <c r="AB525" s="68"/>
      <c r="AC525" s="68"/>
      <c r="AD525" s="68"/>
      <c r="AE525" s="68"/>
      <c r="AF525" s="68"/>
      <c r="AG525" s="68"/>
      <c r="AH525" s="68"/>
      <c r="AI525" s="68"/>
      <c r="AJ525" s="68"/>
      <c r="AK525" s="68"/>
      <c r="AL525" s="68"/>
    </row>
    <row r="526" spans="1:38" ht="15.75" customHeight="1">
      <c r="A526" s="68"/>
      <c r="B526" s="68"/>
      <c r="C526" s="68"/>
      <c r="D526" s="68"/>
      <c r="E526" s="68"/>
      <c r="F526" s="68"/>
      <c r="G526" s="68"/>
      <c r="H526" s="68"/>
      <c r="I526" s="68"/>
      <c r="J526" s="68"/>
      <c r="K526" s="68"/>
      <c r="L526" s="68"/>
      <c r="M526" s="68"/>
      <c r="N526" s="68"/>
      <c r="O526" s="68"/>
      <c r="P526" s="68"/>
      <c r="Q526" s="68"/>
      <c r="R526" s="68"/>
      <c r="S526" s="68"/>
      <c r="T526" s="68"/>
      <c r="U526" s="68"/>
      <c r="V526" s="68"/>
      <c r="W526" s="68"/>
      <c r="X526" s="68"/>
      <c r="Y526" s="68"/>
      <c r="Z526" s="68"/>
      <c r="AA526" s="68"/>
      <c r="AB526" s="68"/>
      <c r="AC526" s="68"/>
      <c r="AD526" s="68"/>
      <c r="AE526" s="68"/>
      <c r="AF526" s="68"/>
      <c r="AG526" s="68"/>
      <c r="AH526" s="68"/>
      <c r="AI526" s="68"/>
      <c r="AJ526" s="68"/>
      <c r="AK526" s="68"/>
      <c r="AL526" s="68"/>
    </row>
    <row r="527" spans="1:38" ht="15.75" customHeight="1">
      <c r="A527" s="68"/>
      <c r="B527" s="68"/>
      <c r="C527" s="68"/>
      <c r="D527" s="68"/>
      <c r="E527" s="68"/>
      <c r="F527" s="68"/>
      <c r="G527" s="68"/>
      <c r="H527" s="68"/>
      <c r="I527" s="68"/>
      <c r="J527" s="68"/>
      <c r="K527" s="68"/>
      <c r="L527" s="68"/>
      <c r="M527" s="68"/>
      <c r="N527" s="68"/>
      <c r="O527" s="68"/>
      <c r="P527" s="68"/>
      <c r="Q527" s="68"/>
      <c r="R527" s="68"/>
      <c r="S527" s="68"/>
      <c r="T527" s="68"/>
      <c r="U527" s="68"/>
      <c r="V527" s="68"/>
      <c r="W527" s="68"/>
      <c r="X527" s="68"/>
      <c r="Y527" s="68"/>
      <c r="Z527" s="68"/>
      <c r="AA527" s="68"/>
      <c r="AB527" s="68"/>
      <c r="AC527" s="68"/>
      <c r="AD527" s="68"/>
      <c r="AE527" s="68"/>
      <c r="AF527" s="68"/>
      <c r="AG527" s="68"/>
      <c r="AH527" s="68"/>
      <c r="AI527" s="68"/>
      <c r="AJ527" s="68"/>
      <c r="AK527" s="68"/>
      <c r="AL527" s="68"/>
    </row>
    <row r="528" spans="1:38" ht="15.75" customHeight="1">
      <c r="A528" s="68"/>
      <c r="B528" s="68"/>
      <c r="C528" s="68"/>
      <c r="D528" s="68"/>
      <c r="E528" s="68"/>
      <c r="F528" s="68"/>
      <c r="G528" s="68"/>
      <c r="H528" s="68"/>
      <c r="I528" s="68"/>
      <c r="J528" s="68"/>
      <c r="K528" s="68"/>
      <c r="L528" s="68"/>
      <c r="M528" s="68"/>
      <c r="N528" s="68"/>
      <c r="O528" s="68"/>
      <c r="P528" s="68"/>
      <c r="Q528" s="68"/>
      <c r="R528" s="68"/>
      <c r="S528" s="68"/>
      <c r="T528" s="68"/>
      <c r="U528" s="68"/>
      <c r="V528" s="68"/>
      <c r="W528" s="68"/>
      <c r="X528" s="68"/>
      <c r="Y528" s="68"/>
      <c r="Z528" s="68"/>
      <c r="AA528" s="68"/>
      <c r="AB528" s="68"/>
      <c r="AC528" s="68"/>
      <c r="AD528" s="68"/>
      <c r="AE528" s="68"/>
      <c r="AF528" s="68"/>
      <c r="AG528" s="68"/>
      <c r="AH528" s="68"/>
      <c r="AI528" s="68"/>
      <c r="AJ528" s="68"/>
      <c r="AK528" s="68"/>
      <c r="AL528" s="68"/>
    </row>
    <row r="529" spans="1:38" ht="15.75" customHeight="1">
      <c r="A529" s="68"/>
      <c r="B529" s="68"/>
      <c r="C529" s="68"/>
      <c r="D529" s="68"/>
      <c r="E529" s="68"/>
      <c r="F529" s="68"/>
      <c r="G529" s="68"/>
      <c r="H529" s="68"/>
      <c r="I529" s="68"/>
      <c r="J529" s="68"/>
      <c r="K529" s="68"/>
      <c r="L529" s="68"/>
      <c r="M529" s="68"/>
      <c r="N529" s="68"/>
      <c r="O529" s="68"/>
      <c r="P529" s="68"/>
      <c r="Q529" s="68"/>
      <c r="R529" s="68"/>
      <c r="S529" s="68"/>
      <c r="T529" s="68"/>
      <c r="U529" s="68"/>
      <c r="V529" s="68"/>
      <c r="W529" s="68"/>
      <c r="X529" s="68"/>
      <c r="Y529" s="68"/>
      <c r="Z529" s="68"/>
      <c r="AA529" s="68"/>
      <c r="AB529" s="68"/>
      <c r="AC529" s="68"/>
      <c r="AD529" s="68"/>
      <c r="AE529" s="68"/>
      <c r="AF529" s="68"/>
      <c r="AG529" s="68"/>
      <c r="AH529" s="68"/>
      <c r="AI529" s="68"/>
      <c r="AJ529" s="68"/>
      <c r="AK529" s="68"/>
      <c r="AL529" s="68"/>
    </row>
    <row r="530" spans="1:38" ht="15.75" customHeight="1">
      <c r="A530" s="68"/>
      <c r="B530" s="68"/>
      <c r="C530" s="68"/>
      <c r="D530" s="68"/>
      <c r="E530" s="68"/>
      <c r="F530" s="68"/>
      <c r="G530" s="68"/>
      <c r="H530" s="68"/>
      <c r="I530" s="68"/>
      <c r="J530" s="68"/>
      <c r="K530" s="68"/>
      <c r="L530" s="68"/>
      <c r="M530" s="68"/>
      <c r="N530" s="68"/>
      <c r="O530" s="68"/>
      <c r="P530" s="68"/>
      <c r="Q530" s="68"/>
      <c r="R530" s="68"/>
      <c r="S530" s="68"/>
      <c r="T530" s="68"/>
      <c r="U530" s="68"/>
      <c r="V530" s="68"/>
      <c r="W530" s="68"/>
      <c r="X530" s="68"/>
      <c r="Y530" s="68"/>
      <c r="Z530" s="68"/>
      <c r="AA530" s="68"/>
      <c r="AB530" s="68"/>
      <c r="AC530" s="68"/>
      <c r="AD530" s="68"/>
      <c r="AE530" s="68"/>
      <c r="AF530" s="68"/>
      <c r="AG530" s="68"/>
      <c r="AH530" s="68"/>
      <c r="AI530" s="68"/>
      <c r="AJ530" s="68"/>
      <c r="AK530" s="68"/>
      <c r="AL530" s="68"/>
    </row>
    <row r="531" spans="1:38" ht="15.75" customHeight="1">
      <c r="A531" s="68"/>
      <c r="B531" s="68"/>
      <c r="C531" s="68"/>
      <c r="D531" s="68"/>
      <c r="E531" s="68"/>
      <c r="F531" s="68"/>
      <c r="G531" s="68"/>
      <c r="H531" s="68"/>
      <c r="I531" s="68"/>
      <c r="J531" s="68"/>
      <c r="K531" s="68"/>
      <c r="L531" s="68"/>
      <c r="M531" s="68"/>
      <c r="N531" s="68"/>
      <c r="O531" s="68"/>
      <c r="P531" s="68"/>
      <c r="Q531" s="68"/>
      <c r="R531" s="68"/>
      <c r="S531" s="68"/>
      <c r="T531" s="68"/>
      <c r="U531" s="68"/>
      <c r="V531" s="68"/>
      <c r="W531" s="68"/>
      <c r="X531" s="68"/>
      <c r="Y531" s="68"/>
      <c r="Z531" s="68"/>
      <c r="AA531" s="68"/>
      <c r="AB531" s="68"/>
      <c r="AC531" s="68"/>
      <c r="AD531" s="68"/>
      <c r="AE531" s="68"/>
      <c r="AF531" s="68"/>
      <c r="AG531" s="68"/>
      <c r="AH531" s="68"/>
      <c r="AI531" s="68"/>
      <c r="AJ531" s="68"/>
      <c r="AK531" s="68"/>
      <c r="AL531" s="68"/>
    </row>
    <row r="532" spans="1:38" ht="15.75" customHeight="1">
      <c r="A532" s="68"/>
      <c r="B532" s="68"/>
      <c r="C532" s="68"/>
      <c r="D532" s="68"/>
      <c r="E532" s="68"/>
      <c r="F532" s="68"/>
      <c r="G532" s="68"/>
      <c r="H532" s="68"/>
      <c r="I532" s="68"/>
      <c r="J532" s="68"/>
      <c r="K532" s="68"/>
      <c r="L532" s="68"/>
      <c r="M532" s="68"/>
      <c r="N532" s="68"/>
      <c r="O532" s="68"/>
      <c r="P532" s="68"/>
      <c r="Q532" s="68"/>
      <c r="R532" s="68"/>
      <c r="S532" s="68"/>
      <c r="T532" s="68"/>
      <c r="U532" s="68"/>
      <c r="V532" s="68"/>
      <c r="W532" s="68"/>
      <c r="X532" s="68"/>
      <c r="Y532" s="68"/>
      <c r="Z532" s="68"/>
      <c r="AA532" s="68"/>
      <c r="AB532" s="68"/>
      <c r="AC532" s="68"/>
      <c r="AD532" s="68"/>
      <c r="AE532" s="68"/>
      <c r="AF532" s="68"/>
      <c r="AG532" s="68"/>
      <c r="AH532" s="68"/>
      <c r="AI532" s="68"/>
      <c r="AJ532" s="68"/>
      <c r="AK532" s="68"/>
      <c r="AL532" s="68"/>
    </row>
    <row r="533" spans="1:38" ht="15.75" customHeight="1">
      <c r="A533" s="68"/>
      <c r="B533" s="68"/>
      <c r="C533" s="68"/>
      <c r="D533" s="68"/>
      <c r="E533" s="68"/>
      <c r="F533" s="68"/>
      <c r="G533" s="68"/>
      <c r="H533" s="68"/>
      <c r="I533" s="68"/>
      <c r="J533" s="68"/>
      <c r="K533" s="68"/>
      <c r="L533" s="68"/>
      <c r="M533" s="68"/>
      <c r="N533" s="68"/>
      <c r="O533" s="68"/>
      <c r="P533" s="68"/>
      <c r="Q533" s="68"/>
      <c r="R533" s="68"/>
      <c r="S533" s="68"/>
      <c r="T533" s="68"/>
      <c r="U533" s="68"/>
      <c r="V533" s="68"/>
      <c r="W533" s="68"/>
      <c r="X533" s="68"/>
      <c r="Y533" s="68"/>
      <c r="Z533" s="68"/>
      <c r="AA533" s="68"/>
      <c r="AB533" s="68"/>
      <c r="AC533" s="68"/>
      <c r="AD533" s="68"/>
      <c r="AE533" s="68"/>
      <c r="AF533" s="68"/>
      <c r="AG533" s="68"/>
      <c r="AH533" s="68"/>
      <c r="AI533" s="68"/>
      <c r="AJ533" s="68"/>
      <c r="AK533" s="68"/>
      <c r="AL533" s="68"/>
    </row>
    <row r="534" spans="1:38" ht="15.75" customHeight="1">
      <c r="A534" s="68"/>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c r="AA534" s="68"/>
      <c r="AB534" s="68"/>
      <c r="AC534" s="68"/>
      <c r="AD534" s="68"/>
      <c r="AE534" s="68"/>
      <c r="AF534" s="68"/>
      <c r="AG534" s="68"/>
      <c r="AH534" s="68"/>
      <c r="AI534" s="68"/>
      <c r="AJ534" s="68"/>
      <c r="AK534" s="68"/>
      <c r="AL534" s="68"/>
    </row>
    <row r="535" spans="1:38" ht="15.75" customHeight="1">
      <c r="A535" s="68"/>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c r="AA535" s="68"/>
      <c r="AB535" s="68"/>
      <c r="AC535" s="68"/>
      <c r="AD535" s="68"/>
      <c r="AE535" s="68"/>
      <c r="AF535" s="68"/>
      <c r="AG535" s="68"/>
      <c r="AH535" s="68"/>
      <c r="AI535" s="68"/>
      <c r="AJ535" s="68"/>
      <c r="AK535" s="68"/>
      <c r="AL535" s="68"/>
    </row>
    <row r="536" spans="1:38" ht="15.75" customHeight="1">
      <c r="A536" s="68"/>
      <c r="B536" s="68"/>
      <c r="C536" s="68"/>
      <c r="D536" s="68"/>
      <c r="E536" s="68"/>
      <c r="F536" s="68"/>
      <c r="G536" s="68"/>
      <c r="H536" s="68"/>
      <c r="I536" s="68"/>
      <c r="J536" s="68"/>
      <c r="K536" s="68"/>
      <c r="L536" s="68"/>
      <c r="M536" s="68"/>
      <c r="N536" s="68"/>
      <c r="O536" s="68"/>
      <c r="P536" s="68"/>
      <c r="Q536" s="68"/>
      <c r="R536" s="68"/>
      <c r="S536" s="68"/>
      <c r="T536" s="68"/>
      <c r="U536" s="68"/>
      <c r="V536" s="68"/>
      <c r="W536" s="68"/>
      <c r="X536" s="68"/>
      <c r="Y536" s="68"/>
      <c r="Z536" s="68"/>
      <c r="AA536" s="68"/>
      <c r="AB536" s="68"/>
      <c r="AC536" s="68"/>
      <c r="AD536" s="68"/>
      <c r="AE536" s="68"/>
      <c r="AF536" s="68"/>
      <c r="AG536" s="68"/>
      <c r="AH536" s="68"/>
      <c r="AI536" s="68"/>
      <c r="AJ536" s="68"/>
      <c r="AK536" s="68"/>
      <c r="AL536" s="68"/>
    </row>
    <row r="537" spans="1:38" ht="15.75" customHeight="1">
      <c r="A537" s="68"/>
      <c r="B537" s="68"/>
      <c r="C537" s="68"/>
      <c r="D537" s="68"/>
      <c r="E537" s="68"/>
      <c r="F537" s="68"/>
      <c r="G537" s="68"/>
      <c r="H537" s="68"/>
      <c r="I537" s="68"/>
      <c r="J537" s="68"/>
      <c r="K537" s="68"/>
      <c r="L537" s="68"/>
      <c r="M537" s="68"/>
      <c r="N537" s="68"/>
      <c r="O537" s="68"/>
      <c r="P537" s="68"/>
      <c r="Q537" s="68"/>
      <c r="R537" s="68"/>
      <c r="S537" s="68"/>
      <c r="T537" s="68"/>
      <c r="U537" s="68"/>
      <c r="V537" s="68"/>
      <c r="W537" s="68"/>
      <c r="X537" s="68"/>
      <c r="Y537" s="68"/>
      <c r="Z537" s="68"/>
      <c r="AA537" s="68"/>
      <c r="AB537" s="68"/>
      <c r="AC537" s="68"/>
      <c r="AD537" s="68"/>
      <c r="AE537" s="68"/>
      <c r="AF537" s="68"/>
      <c r="AG537" s="68"/>
      <c r="AH537" s="68"/>
      <c r="AI537" s="68"/>
      <c r="AJ537" s="68"/>
      <c r="AK537" s="68"/>
      <c r="AL537" s="68"/>
    </row>
    <row r="538" spans="1:38" ht="15.75" customHeight="1">
      <c r="A538" s="68"/>
      <c r="B538" s="68"/>
      <c r="C538" s="68"/>
      <c r="D538" s="68"/>
      <c r="E538" s="68"/>
      <c r="F538" s="68"/>
      <c r="G538" s="68"/>
      <c r="H538" s="68"/>
      <c r="I538" s="68"/>
      <c r="J538" s="68"/>
      <c r="K538" s="68"/>
      <c r="L538" s="68"/>
      <c r="M538" s="68"/>
      <c r="N538" s="68"/>
      <c r="O538" s="68"/>
      <c r="P538" s="68"/>
      <c r="Q538" s="68"/>
      <c r="R538" s="68"/>
      <c r="S538" s="68"/>
      <c r="T538" s="68"/>
      <c r="U538" s="68"/>
      <c r="V538" s="68"/>
      <c r="W538" s="68"/>
      <c r="X538" s="68"/>
      <c r="Y538" s="68"/>
      <c r="Z538" s="68"/>
      <c r="AA538" s="68"/>
      <c r="AB538" s="68"/>
      <c r="AC538" s="68"/>
      <c r="AD538" s="68"/>
      <c r="AE538" s="68"/>
      <c r="AF538" s="68"/>
      <c r="AG538" s="68"/>
      <c r="AH538" s="68"/>
      <c r="AI538" s="68"/>
      <c r="AJ538" s="68"/>
      <c r="AK538" s="68"/>
      <c r="AL538" s="68"/>
    </row>
    <row r="539" spans="1:38" ht="15.75" customHeight="1">
      <c r="A539" s="68"/>
      <c r="B539" s="68"/>
      <c r="C539" s="68"/>
      <c r="D539" s="68"/>
      <c r="E539" s="68"/>
      <c r="F539" s="68"/>
      <c r="G539" s="68"/>
      <c r="H539" s="68"/>
      <c r="I539" s="68"/>
      <c r="J539" s="68"/>
      <c r="K539" s="68"/>
      <c r="L539" s="68"/>
      <c r="M539" s="68"/>
      <c r="N539" s="68"/>
      <c r="O539" s="68"/>
      <c r="P539" s="68"/>
      <c r="Q539" s="68"/>
      <c r="R539" s="68"/>
      <c r="S539" s="68"/>
      <c r="T539" s="68"/>
      <c r="U539" s="68"/>
      <c r="V539" s="68"/>
      <c r="W539" s="68"/>
      <c r="X539" s="68"/>
      <c r="Y539" s="68"/>
      <c r="Z539" s="68"/>
      <c r="AA539" s="68"/>
      <c r="AB539" s="68"/>
      <c r="AC539" s="68"/>
      <c r="AD539" s="68"/>
      <c r="AE539" s="68"/>
      <c r="AF539" s="68"/>
      <c r="AG539" s="68"/>
      <c r="AH539" s="68"/>
      <c r="AI539" s="68"/>
      <c r="AJ539" s="68"/>
      <c r="AK539" s="68"/>
      <c r="AL539" s="68"/>
    </row>
    <row r="540" spans="1:38" ht="15.75" customHeight="1">
      <c r="A540" s="68"/>
      <c r="B540" s="68"/>
      <c r="C540" s="68"/>
      <c r="D540" s="68"/>
      <c r="E540" s="68"/>
      <c r="F540" s="68"/>
      <c r="G540" s="68"/>
      <c r="H540" s="68"/>
      <c r="I540" s="68"/>
      <c r="J540" s="68"/>
      <c r="K540" s="68"/>
      <c r="L540" s="68"/>
      <c r="M540" s="68"/>
      <c r="N540" s="68"/>
      <c r="O540" s="68"/>
      <c r="P540" s="68"/>
      <c r="Q540" s="68"/>
      <c r="R540" s="68"/>
      <c r="S540" s="68"/>
      <c r="T540" s="68"/>
      <c r="U540" s="68"/>
      <c r="V540" s="68"/>
      <c r="W540" s="68"/>
      <c r="X540" s="68"/>
      <c r="Y540" s="68"/>
      <c r="Z540" s="68"/>
      <c r="AA540" s="68"/>
      <c r="AB540" s="68"/>
      <c r="AC540" s="68"/>
      <c r="AD540" s="68"/>
      <c r="AE540" s="68"/>
      <c r="AF540" s="68"/>
      <c r="AG540" s="68"/>
      <c r="AH540" s="68"/>
      <c r="AI540" s="68"/>
      <c r="AJ540" s="68"/>
      <c r="AK540" s="68"/>
      <c r="AL540" s="68"/>
    </row>
    <row r="541" spans="1:38" ht="15.75" customHeight="1">
      <c r="A541" s="68"/>
      <c r="B541" s="68"/>
      <c r="C541" s="68"/>
      <c r="D541" s="68"/>
      <c r="E541" s="68"/>
      <c r="F541" s="68"/>
      <c r="G541" s="68"/>
      <c r="H541" s="68"/>
      <c r="I541" s="68"/>
      <c r="J541" s="68"/>
      <c r="K541" s="68"/>
      <c r="L541" s="68"/>
      <c r="M541" s="68"/>
      <c r="N541" s="68"/>
      <c r="O541" s="68"/>
      <c r="P541" s="68"/>
      <c r="Q541" s="68"/>
      <c r="R541" s="68"/>
      <c r="S541" s="68"/>
      <c r="T541" s="68"/>
      <c r="U541" s="68"/>
      <c r="V541" s="68"/>
      <c r="W541" s="68"/>
      <c r="X541" s="68"/>
      <c r="Y541" s="68"/>
      <c r="Z541" s="68"/>
      <c r="AA541" s="68"/>
      <c r="AB541" s="68"/>
      <c r="AC541" s="68"/>
      <c r="AD541" s="68"/>
      <c r="AE541" s="68"/>
      <c r="AF541" s="68"/>
      <c r="AG541" s="68"/>
      <c r="AH541" s="68"/>
      <c r="AI541" s="68"/>
      <c r="AJ541" s="68"/>
      <c r="AK541" s="68"/>
      <c r="AL541" s="68"/>
    </row>
    <row r="542" spans="1:38" ht="15.75" customHeight="1">
      <c r="A542" s="68"/>
      <c r="B542" s="68"/>
      <c r="C542" s="68"/>
      <c r="D542" s="68"/>
      <c r="E542" s="68"/>
      <c r="F542" s="68"/>
      <c r="G542" s="68"/>
      <c r="H542" s="68"/>
      <c r="I542" s="68"/>
      <c r="J542" s="68"/>
      <c r="K542" s="68"/>
      <c r="L542" s="68"/>
      <c r="M542" s="68"/>
      <c r="N542" s="68"/>
      <c r="O542" s="68"/>
      <c r="P542" s="68"/>
      <c r="Q542" s="68"/>
      <c r="R542" s="68"/>
      <c r="S542" s="68"/>
      <c r="T542" s="68"/>
      <c r="U542" s="68"/>
      <c r="V542" s="68"/>
      <c r="W542" s="68"/>
      <c r="X542" s="68"/>
      <c r="Y542" s="68"/>
      <c r="Z542" s="68"/>
      <c r="AA542" s="68"/>
      <c r="AB542" s="68"/>
      <c r="AC542" s="68"/>
      <c r="AD542" s="68"/>
      <c r="AE542" s="68"/>
      <c r="AF542" s="68"/>
      <c r="AG542" s="68"/>
      <c r="AH542" s="68"/>
      <c r="AI542" s="68"/>
      <c r="AJ542" s="68"/>
      <c r="AK542" s="68"/>
      <c r="AL542" s="68"/>
    </row>
    <row r="543" spans="1:38" ht="15.75" customHeight="1">
      <c r="A543" s="68"/>
      <c r="B543" s="68"/>
      <c r="C543" s="68"/>
      <c r="D543" s="68"/>
      <c r="E543" s="68"/>
      <c r="F543" s="68"/>
      <c r="G543" s="68"/>
      <c r="H543" s="68"/>
      <c r="I543" s="68"/>
      <c r="J543" s="68"/>
      <c r="K543" s="68"/>
      <c r="L543" s="68"/>
      <c r="M543" s="68"/>
      <c r="N543" s="68"/>
      <c r="O543" s="68"/>
      <c r="P543" s="68"/>
      <c r="Q543" s="68"/>
      <c r="R543" s="68"/>
      <c r="S543" s="68"/>
      <c r="T543" s="68"/>
      <c r="U543" s="68"/>
      <c r="V543" s="68"/>
      <c r="W543" s="68"/>
      <c r="X543" s="68"/>
      <c r="Y543" s="68"/>
      <c r="Z543" s="68"/>
      <c r="AA543" s="68"/>
      <c r="AB543" s="68"/>
      <c r="AC543" s="68"/>
      <c r="AD543" s="68"/>
      <c r="AE543" s="68"/>
      <c r="AF543" s="68"/>
      <c r="AG543" s="68"/>
      <c r="AH543" s="68"/>
      <c r="AI543" s="68"/>
      <c r="AJ543" s="68"/>
      <c r="AK543" s="68"/>
      <c r="AL543" s="68"/>
    </row>
    <row r="544" spans="1:38" ht="15.75" customHeight="1">
      <c r="A544" s="68"/>
      <c r="B544" s="68"/>
      <c r="C544" s="68"/>
      <c r="D544" s="68"/>
      <c r="E544" s="68"/>
      <c r="F544" s="68"/>
      <c r="G544" s="68"/>
      <c r="H544" s="68"/>
      <c r="I544" s="68"/>
      <c r="J544" s="68"/>
      <c r="K544" s="68"/>
      <c r="L544" s="68"/>
      <c r="M544" s="68"/>
      <c r="N544" s="68"/>
      <c r="O544" s="68"/>
      <c r="P544" s="68"/>
      <c r="Q544" s="68"/>
      <c r="R544" s="68"/>
      <c r="S544" s="68"/>
      <c r="T544" s="68"/>
      <c r="U544" s="68"/>
      <c r="V544" s="68"/>
      <c r="W544" s="68"/>
      <c r="X544" s="68"/>
      <c r="Y544" s="68"/>
      <c r="Z544" s="68"/>
      <c r="AA544" s="68"/>
      <c r="AB544" s="68"/>
      <c r="AC544" s="68"/>
      <c r="AD544" s="68"/>
      <c r="AE544" s="68"/>
      <c r="AF544" s="68"/>
      <c r="AG544" s="68"/>
      <c r="AH544" s="68"/>
      <c r="AI544" s="68"/>
      <c r="AJ544" s="68"/>
      <c r="AK544" s="68"/>
      <c r="AL544" s="68"/>
    </row>
    <row r="545" spans="1:38" ht="15.75" customHeight="1">
      <c r="A545" s="68"/>
      <c r="B545" s="68"/>
      <c r="C545" s="68"/>
      <c r="D545" s="68"/>
      <c r="E545" s="68"/>
      <c r="F545" s="68"/>
      <c r="G545" s="68"/>
      <c r="H545" s="68"/>
      <c r="I545" s="68"/>
      <c r="J545" s="68"/>
      <c r="K545" s="68"/>
      <c r="L545" s="68"/>
      <c r="M545" s="68"/>
      <c r="N545" s="68"/>
      <c r="O545" s="68"/>
      <c r="P545" s="68"/>
      <c r="Q545" s="68"/>
      <c r="R545" s="68"/>
      <c r="S545" s="68"/>
      <c r="T545" s="68"/>
      <c r="U545" s="68"/>
      <c r="V545" s="68"/>
      <c r="W545" s="68"/>
      <c r="X545" s="68"/>
      <c r="Y545" s="68"/>
      <c r="Z545" s="68"/>
      <c r="AA545" s="68"/>
      <c r="AB545" s="68"/>
      <c r="AC545" s="68"/>
      <c r="AD545" s="68"/>
      <c r="AE545" s="68"/>
      <c r="AF545" s="68"/>
      <c r="AG545" s="68"/>
      <c r="AH545" s="68"/>
      <c r="AI545" s="68"/>
      <c r="AJ545" s="68"/>
      <c r="AK545" s="68"/>
      <c r="AL545" s="68"/>
    </row>
    <row r="546" spans="1:38" ht="15.75" customHeight="1">
      <c r="A546" s="68"/>
      <c r="B546" s="68"/>
      <c r="C546" s="68"/>
      <c r="D546" s="68"/>
      <c r="E546" s="68"/>
      <c r="F546" s="68"/>
      <c r="G546" s="68"/>
      <c r="H546" s="68"/>
      <c r="I546" s="68"/>
      <c r="J546" s="68"/>
      <c r="K546" s="68"/>
      <c r="L546" s="68"/>
      <c r="M546" s="68"/>
      <c r="N546" s="68"/>
      <c r="O546" s="68"/>
      <c r="P546" s="68"/>
      <c r="Q546" s="68"/>
      <c r="R546" s="68"/>
      <c r="S546" s="68"/>
      <c r="T546" s="68"/>
      <c r="U546" s="68"/>
      <c r="V546" s="68"/>
      <c r="W546" s="68"/>
      <c r="X546" s="68"/>
      <c r="Y546" s="68"/>
      <c r="Z546" s="68"/>
      <c r="AA546" s="68"/>
      <c r="AB546" s="68"/>
      <c r="AC546" s="68"/>
      <c r="AD546" s="68"/>
      <c r="AE546" s="68"/>
      <c r="AF546" s="68"/>
      <c r="AG546" s="68"/>
      <c r="AH546" s="68"/>
      <c r="AI546" s="68"/>
      <c r="AJ546" s="68"/>
      <c r="AK546" s="68"/>
      <c r="AL546" s="68"/>
    </row>
    <row r="547" spans="1:38" ht="15.75" customHeight="1">
      <c r="A547" s="68"/>
      <c r="B547" s="68"/>
      <c r="C547" s="68"/>
      <c r="D547" s="68"/>
      <c r="E547" s="68"/>
      <c r="F547" s="68"/>
      <c r="G547" s="68"/>
      <c r="H547" s="68"/>
      <c r="I547" s="68"/>
      <c r="J547" s="68"/>
      <c r="K547" s="68"/>
      <c r="L547" s="68"/>
      <c r="M547" s="68"/>
      <c r="N547" s="68"/>
      <c r="O547" s="68"/>
      <c r="P547" s="68"/>
      <c r="Q547" s="68"/>
      <c r="R547" s="68"/>
      <c r="S547" s="68"/>
      <c r="T547" s="68"/>
      <c r="U547" s="68"/>
      <c r="V547" s="68"/>
      <c r="W547" s="68"/>
      <c r="X547" s="68"/>
      <c r="Y547" s="68"/>
      <c r="Z547" s="68"/>
      <c r="AA547" s="68"/>
      <c r="AB547" s="68"/>
      <c r="AC547" s="68"/>
      <c r="AD547" s="68"/>
      <c r="AE547" s="68"/>
      <c r="AF547" s="68"/>
      <c r="AG547" s="68"/>
      <c r="AH547" s="68"/>
      <c r="AI547" s="68"/>
      <c r="AJ547" s="68"/>
      <c r="AK547" s="68"/>
      <c r="AL547" s="68"/>
    </row>
    <row r="548" spans="1:38" ht="15.75" customHeight="1">
      <c r="A548" s="68"/>
      <c r="B548" s="68"/>
      <c r="C548" s="68"/>
      <c r="D548" s="68"/>
      <c r="E548" s="68"/>
      <c r="F548" s="68"/>
      <c r="G548" s="68"/>
      <c r="H548" s="68"/>
      <c r="I548" s="68"/>
      <c r="J548" s="68"/>
      <c r="K548" s="68"/>
      <c r="L548" s="68"/>
      <c r="M548" s="68"/>
      <c r="N548" s="68"/>
      <c r="O548" s="68"/>
      <c r="P548" s="68"/>
      <c r="Q548" s="68"/>
      <c r="R548" s="68"/>
      <c r="S548" s="68"/>
      <c r="T548" s="68"/>
      <c r="U548" s="68"/>
      <c r="V548" s="68"/>
      <c r="W548" s="68"/>
      <c r="X548" s="68"/>
      <c r="Y548" s="68"/>
      <c r="Z548" s="68"/>
      <c r="AA548" s="68"/>
      <c r="AB548" s="68"/>
      <c r="AC548" s="68"/>
      <c r="AD548" s="68"/>
      <c r="AE548" s="68"/>
      <c r="AF548" s="68"/>
      <c r="AG548" s="68"/>
      <c r="AH548" s="68"/>
      <c r="AI548" s="68"/>
      <c r="AJ548" s="68"/>
      <c r="AK548" s="68"/>
      <c r="AL548" s="68"/>
    </row>
    <row r="549" spans="1:38" ht="15.75" customHeight="1">
      <c r="A549" s="68"/>
      <c r="B549" s="68"/>
      <c r="C549" s="68"/>
      <c r="D549" s="68"/>
      <c r="E549" s="68"/>
      <c r="F549" s="68"/>
      <c r="G549" s="68"/>
      <c r="H549" s="68"/>
      <c r="I549" s="68"/>
      <c r="J549" s="68"/>
      <c r="K549" s="68"/>
      <c r="L549" s="68"/>
      <c r="M549" s="68"/>
      <c r="N549" s="68"/>
      <c r="O549" s="68"/>
      <c r="P549" s="68"/>
      <c r="Q549" s="68"/>
      <c r="R549" s="68"/>
      <c r="S549" s="68"/>
      <c r="T549" s="68"/>
      <c r="U549" s="68"/>
      <c r="V549" s="68"/>
      <c r="W549" s="68"/>
      <c r="X549" s="68"/>
      <c r="Y549" s="68"/>
      <c r="Z549" s="68"/>
      <c r="AA549" s="68"/>
      <c r="AB549" s="68"/>
      <c r="AC549" s="68"/>
      <c r="AD549" s="68"/>
      <c r="AE549" s="68"/>
      <c r="AF549" s="68"/>
      <c r="AG549" s="68"/>
      <c r="AH549" s="68"/>
      <c r="AI549" s="68"/>
      <c r="AJ549" s="68"/>
      <c r="AK549" s="68"/>
      <c r="AL549" s="68"/>
    </row>
    <row r="550" spans="1:38" ht="15.75" customHeight="1">
      <c r="A550" s="68"/>
      <c r="B550" s="68"/>
      <c r="C550" s="68"/>
      <c r="D550" s="68"/>
      <c r="E550" s="68"/>
      <c r="F550" s="68"/>
      <c r="G550" s="68"/>
      <c r="H550" s="68"/>
      <c r="I550" s="68"/>
      <c r="J550" s="68"/>
      <c r="K550" s="68"/>
      <c r="L550" s="68"/>
      <c r="M550" s="68"/>
      <c r="N550" s="68"/>
      <c r="O550" s="68"/>
      <c r="P550" s="68"/>
      <c r="Q550" s="68"/>
      <c r="R550" s="68"/>
      <c r="S550" s="68"/>
      <c r="T550" s="68"/>
      <c r="U550" s="68"/>
      <c r="V550" s="68"/>
      <c r="W550" s="68"/>
      <c r="X550" s="68"/>
      <c r="Y550" s="68"/>
      <c r="Z550" s="68"/>
      <c r="AA550" s="68"/>
      <c r="AB550" s="68"/>
      <c r="AC550" s="68"/>
      <c r="AD550" s="68"/>
      <c r="AE550" s="68"/>
      <c r="AF550" s="68"/>
      <c r="AG550" s="68"/>
      <c r="AH550" s="68"/>
      <c r="AI550" s="68"/>
      <c r="AJ550" s="68"/>
      <c r="AK550" s="68"/>
      <c r="AL550" s="68"/>
    </row>
    <row r="551" spans="1:38" ht="15.75" customHeight="1">
      <c r="A551" s="68"/>
      <c r="B551" s="68"/>
      <c r="C551" s="68"/>
      <c r="D551" s="68"/>
      <c r="E551" s="68"/>
      <c r="F551" s="68"/>
      <c r="G551" s="68"/>
      <c r="H551" s="68"/>
      <c r="I551" s="68"/>
      <c r="J551" s="68"/>
      <c r="K551" s="68"/>
      <c r="L551" s="68"/>
      <c r="M551" s="68"/>
      <c r="N551" s="68"/>
      <c r="O551" s="68"/>
      <c r="P551" s="68"/>
      <c r="Q551" s="68"/>
      <c r="R551" s="68"/>
      <c r="S551" s="68"/>
      <c r="T551" s="68"/>
      <c r="U551" s="68"/>
      <c r="V551" s="68"/>
      <c r="W551" s="68"/>
      <c r="X551" s="68"/>
      <c r="Y551" s="68"/>
      <c r="Z551" s="68"/>
      <c r="AA551" s="68"/>
      <c r="AB551" s="68"/>
      <c r="AC551" s="68"/>
      <c r="AD551" s="68"/>
      <c r="AE551" s="68"/>
      <c r="AF551" s="68"/>
      <c r="AG551" s="68"/>
      <c r="AH551" s="68"/>
      <c r="AI551" s="68"/>
      <c r="AJ551" s="68"/>
      <c r="AK551" s="68"/>
      <c r="AL551" s="68"/>
    </row>
    <row r="552" spans="1:38" ht="15.75" customHeight="1">
      <c r="A552" s="68"/>
      <c r="B552" s="68"/>
      <c r="C552" s="68"/>
      <c r="D552" s="68"/>
      <c r="E552" s="68"/>
      <c r="F552" s="68"/>
      <c r="G552" s="68"/>
      <c r="H552" s="68"/>
      <c r="I552" s="68"/>
      <c r="J552" s="68"/>
      <c r="K552" s="68"/>
      <c r="L552" s="68"/>
      <c r="M552" s="68"/>
      <c r="N552" s="68"/>
      <c r="O552" s="68"/>
      <c r="P552" s="68"/>
      <c r="Q552" s="68"/>
      <c r="R552" s="68"/>
      <c r="S552" s="68"/>
      <c r="T552" s="68"/>
      <c r="U552" s="68"/>
      <c r="V552" s="68"/>
      <c r="W552" s="68"/>
      <c r="X552" s="68"/>
      <c r="Y552" s="68"/>
      <c r="Z552" s="68"/>
      <c r="AA552" s="68"/>
      <c r="AB552" s="68"/>
      <c r="AC552" s="68"/>
      <c r="AD552" s="68"/>
      <c r="AE552" s="68"/>
      <c r="AF552" s="68"/>
      <c r="AG552" s="68"/>
      <c r="AH552" s="68"/>
      <c r="AI552" s="68"/>
      <c r="AJ552" s="68"/>
      <c r="AK552" s="68"/>
      <c r="AL552" s="68"/>
    </row>
    <row r="553" spans="1:38" ht="15.75" customHeight="1">
      <c r="A553" s="68"/>
      <c r="B553" s="68"/>
      <c r="C553" s="68"/>
      <c r="D553" s="68"/>
      <c r="E553" s="68"/>
      <c r="F553" s="68"/>
      <c r="G553" s="68"/>
      <c r="H553" s="68"/>
      <c r="I553" s="68"/>
      <c r="J553" s="68"/>
      <c r="K553" s="68"/>
      <c r="L553" s="68"/>
      <c r="M553" s="68"/>
      <c r="N553" s="68"/>
      <c r="O553" s="68"/>
      <c r="P553" s="68"/>
      <c r="Q553" s="68"/>
      <c r="R553" s="68"/>
      <c r="S553" s="68"/>
      <c r="T553" s="68"/>
      <c r="U553" s="68"/>
      <c r="V553" s="68"/>
      <c r="W553" s="68"/>
      <c r="X553" s="68"/>
      <c r="Y553" s="68"/>
      <c r="Z553" s="68"/>
      <c r="AA553" s="68"/>
      <c r="AB553" s="68"/>
      <c r="AC553" s="68"/>
      <c r="AD553" s="68"/>
      <c r="AE553" s="68"/>
      <c r="AF553" s="68"/>
      <c r="AG553" s="68"/>
      <c r="AH553" s="68"/>
      <c r="AI553" s="68"/>
      <c r="AJ553" s="68"/>
      <c r="AK553" s="68"/>
      <c r="AL553" s="68"/>
    </row>
    <row r="554" spans="1:38" ht="15.75" customHeight="1">
      <c r="A554" s="68"/>
      <c r="B554" s="68"/>
      <c r="C554" s="68"/>
      <c r="D554" s="68"/>
      <c r="E554" s="68"/>
      <c r="F554" s="68"/>
      <c r="G554" s="68"/>
      <c r="H554" s="68"/>
      <c r="I554" s="68"/>
      <c r="J554" s="68"/>
      <c r="K554" s="68"/>
      <c r="L554" s="68"/>
      <c r="M554" s="68"/>
      <c r="N554" s="68"/>
      <c r="O554" s="68"/>
      <c r="P554" s="68"/>
      <c r="Q554" s="68"/>
      <c r="R554" s="68"/>
      <c r="S554" s="68"/>
      <c r="T554" s="68"/>
      <c r="U554" s="68"/>
      <c r="V554" s="68"/>
      <c r="W554" s="68"/>
      <c r="X554" s="68"/>
      <c r="Y554" s="68"/>
      <c r="Z554" s="68"/>
      <c r="AA554" s="68"/>
      <c r="AB554" s="68"/>
      <c r="AC554" s="68"/>
      <c r="AD554" s="68"/>
      <c r="AE554" s="68"/>
      <c r="AF554" s="68"/>
      <c r="AG554" s="68"/>
      <c r="AH554" s="68"/>
      <c r="AI554" s="68"/>
      <c r="AJ554" s="68"/>
      <c r="AK554" s="68"/>
      <c r="AL554" s="68"/>
    </row>
    <row r="555" spans="1:38" ht="15.75" customHeight="1">
      <c r="A555" s="68"/>
      <c r="B555" s="68"/>
      <c r="C555" s="68"/>
      <c r="D555" s="68"/>
      <c r="E555" s="68"/>
      <c r="F555" s="68"/>
      <c r="G555" s="68"/>
      <c r="H555" s="68"/>
      <c r="I555" s="68"/>
      <c r="J555" s="68"/>
      <c r="K555" s="68"/>
      <c r="L555" s="68"/>
      <c r="M555" s="68"/>
      <c r="N555" s="68"/>
      <c r="O555" s="68"/>
      <c r="P555" s="68"/>
      <c r="Q555" s="68"/>
      <c r="R555" s="68"/>
      <c r="S555" s="68"/>
      <c r="T555" s="68"/>
      <c r="U555" s="68"/>
      <c r="V555" s="68"/>
      <c r="W555" s="68"/>
      <c r="X555" s="68"/>
      <c r="Y555" s="68"/>
      <c r="Z555" s="68"/>
      <c r="AA555" s="68"/>
      <c r="AB555" s="68"/>
      <c r="AC555" s="68"/>
      <c r="AD555" s="68"/>
      <c r="AE555" s="68"/>
      <c r="AF555" s="68"/>
      <c r="AG555" s="68"/>
      <c r="AH555" s="68"/>
      <c r="AI555" s="68"/>
      <c r="AJ555" s="68"/>
      <c r="AK555" s="68"/>
      <c r="AL555" s="68"/>
    </row>
    <row r="556" spans="1:38" ht="15.75" customHeight="1">
      <c r="A556" s="68"/>
      <c r="B556" s="68"/>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c r="AA556" s="68"/>
      <c r="AB556" s="68"/>
      <c r="AC556" s="68"/>
      <c r="AD556" s="68"/>
      <c r="AE556" s="68"/>
      <c r="AF556" s="68"/>
      <c r="AG556" s="68"/>
      <c r="AH556" s="68"/>
      <c r="AI556" s="68"/>
      <c r="AJ556" s="68"/>
      <c r="AK556" s="68"/>
      <c r="AL556" s="68"/>
    </row>
    <row r="557" spans="1:38" ht="15.75" customHeight="1">
      <c r="A557" s="68"/>
      <c r="B557" s="68"/>
      <c r="C557" s="68"/>
      <c r="D557" s="68"/>
      <c r="E557" s="68"/>
      <c r="F557" s="68"/>
      <c r="G557" s="68"/>
      <c r="H557" s="68"/>
      <c r="I557" s="68"/>
      <c r="J557" s="68"/>
      <c r="K557" s="68"/>
      <c r="L557" s="68"/>
      <c r="M557" s="68"/>
      <c r="N557" s="68"/>
      <c r="O557" s="68"/>
      <c r="P557" s="68"/>
      <c r="Q557" s="68"/>
      <c r="R557" s="68"/>
      <c r="S557" s="68"/>
      <c r="T557" s="68"/>
      <c r="U557" s="68"/>
      <c r="V557" s="68"/>
      <c r="W557" s="68"/>
      <c r="X557" s="68"/>
      <c r="Y557" s="68"/>
      <c r="Z557" s="68"/>
      <c r="AA557" s="68"/>
      <c r="AB557" s="68"/>
      <c r="AC557" s="68"/>
      <c r="AD557" s="68"/>
      <c r="AE557" s="68"/>
      <c r="AF557" s="68"/>
      <c r="AG557" s="68"/>
      <c r="AH557" s="68"/>
      <c r="AI557" s="68"/>
      <c r="AJ557" s="68"/>
      <c r="AK557" s="68"/>
      <c r="AL557" s="68"/>
    </row>
    <row r="558" spans="1:38" ht="15.75" customHeight="1">
      <c r="A558" s="68"/>
      <c r="B558" s="68"/>
      <c r="C558" s="68"/>
      <c r="D558" s="68"/>
      <c r="E558" s="68"/>
      <c r="F558" s="68"/>
      <c r="G558" s="68"/>
      <c r="H558" s="68"/>
      <c r="I558" s="68"/>
      <c r="J558" s="68"/>
      <c r="K558" s="68"/>
      <c r="L558" s="68"/>
      <c r="M558" s="68"/>
      <c r="N558" s="68"/>
      <c r="O558" s="68"/>
      <c r="P558" s="68"/>
      <c r="Q558" s="68"/>
      <c r="R558" s="68"/>
      <c r="S558" s="68"/>
      <c r="T558" s="68"/>
      <c r="U558" s="68"/>
      <c r="V558" s="68"/>
      <c r="W558" s="68"/>
      <c r="X558" s="68"/>
      <c r="Y558" s="68"/>
      <c r="Z558" s="68"/>
      <c r="AA558" s="68"/>
      <c r="AB558" s="68"/>
      <c r="AC558" s="68"/>
      <c r="AD558" s="68"/>
      <c r="AE558" s="68"/>
      <c r="AF558" s="68"/>
      <c r="AG558" s="68"/>
      <c r="AH558" s="68"/>
      <c r="AI558" s="68"/>
      <c r="AJ558" s="68"/>
      <c r="AK558" s="68"/>
      <c r="AL558" s="68"/>
    </row>
    <row r="559" spans="1:38" ht="15.75" customHeight="1">
      <c r="A559" s="68"/>
      <c r="B559" s="68"/>
      <c r="C559" s="68"/>
      <c r="D559" s="68"/>
      <c r="E559" s="68"/>
      <c r="F559" s="68"/>
      <c r="G559" s="68"/>
      <c r="H559" s="68"/>
      <c r="I559" s="68"/>
      <c r="J559" s="68"/>
      <c r="K559" s="68"/>
      <c r="L559" s="68"/>
      <c r="M559" s="68"/>
      <c r="N559" s="68"/>
      <c r="O559" s="68"/>
      <c r="P559" s="68"/>
      <c r="Q559" s="68"/>
      <c r="R559" s="68"/>
      <c r="S559" s="68"/>
      <c r="T559" s="68"/>
      <c r="U559" s="68"/>
      <c r="V559" s="68"/>
      <c r="W559" s="68"/>
      <c r="X559" s="68"/>
      <c r="Y559" s="68"/>
      <c r="Z559" s="68"/>
      <c r="AA559" s="68"/>
      <c r="AB559" s="68"/>
      <c r="AC559" s="68"/>
      <c r="AD559" s="68"/>
      <c r="AE559" s="68"/>
      <c r="AF559" s="68"/>
      <c r="AG559" s="68"/>
      <c r="AH559" s="68"/>
      <c r="AI559" s="68"/>
      <c r="AJ559" s="68"/>
      <c r="AK559" s="68"/>
      <c r="AL559" s="68"/>
    </row>
    <row r="560" spans="1:38" ht="15.75" customHeight="1">
      <c r="A560" s="68"/>
      <c r="B560" s="68"/>
      <c r="C560" s="68"/>
      <c r="D560" s="68"/>
      <c r="E560" s="68"/>
      <c r="F560" s="68"/>
      <c r="G560" s="68"/>
      <c r="H560" s="68"/>
      <c r="I560" s="68"/>
      <c r="J560" s="68"/>
      <c r="K560" s="68"/>
      <c r="L560" s="68"/>
      <c r="M560" s="68"/>
      <c r="N560" s="68"/>
      <c r="O560" s="68"/>
      <c r="P560" s="68"/>
      <c r="Q560" s="68"/>
      <c r="R560" s="68"/>
      <c r="S560" s="68"/>
      <c r="T560" s="68"/>
      <c r="U560" s="68"/>
      <c r="V560" s="68"/>
      <c r="W560" s="68"/>
      <c r="X560" s="68"/>
      <c r="Y560" s="68"/>
      <c r="Z560" s="68"/>
      <c r="AA560" s="68"/>
      <c r="AB560" s="68"/>
      <c r="AC560" s="68"/>
      <c r="AD560" s="68"/>
      <c r="AE560" s="68"/>
      <c r="AF560" s="68"/>
      <c r="AG560" s="68"/>
      <c r="AH560" s="68"/>
      <c r="AI560" s="68"/>
      <c r="AJ560" s="68"/>
      <c r="AK560" s="68"/>
      <c r="AL560" s="68"/>
    </row>
    <row r="561" spans="1:38" ht="15.75" customHeight="1">
      <c r="A561" s="68"/>
      <c r="B561" s="68"/>
      <c r="C561" s="68"/>
      <c r="D561" s="68"/>
      <c r="E561" s="68"/>
      <c r="F561" s="68"/>
      <c r="G561" s="68"/>
      <c r="H561" s="68"/>
      <c r="I561" s="68"/>
      <c r="J561" s="68"/>
      <c r="K561" s="68"/>
      <c r="L561" s="68"/>
      <c r="M561" s="68"/>
      <c r="N561" s="68"/>
      <c r="O561" s="68"/>
      <c r="P561" s="68"/>
      <c r="Q561" s="68"/>
      <c r="R561" s="68"/>
      <c r="S561" s="68"/>
      <c r="T561" s="68"/>
      <c r="U561" s="68"/>
      <c r="V561" s="68"/>
      <c r="W561" s="68"/>
      <c r="X561" s="68"/>
      <c r="Y561" s="68"/>
      <c r="Z561" s="68"/>
      <c r="AA561" s="68"/>
      <c r="AB561" s="68"/>
      <c r="AC561" s="68"/>
      <c r="AD561" s="68"/>
      <c r="AE561" s="68"/>
      <c r="AF561" s="68"/>
      <c r="AG561" s="68"/>
      <c r="AH561" s="68"/>
      <c r="AI561" s="68"/>
      <c r="AJ561" s="68"/>
      <c r="AK561" s="68"/>
      <c r="AL561" s="68"/>
    </row>
    <row r="562" spans="1:38" ht="15.75" customHeight="1">
      <c r="A562" s="68"/>
      <c r="B562" s="68"/>
      <c r="C562" s="68"/>
      <c r="D562" s="68"/>
      <c r="E562" s="68"/>
      <c r="F562" s="68"/>
      <c r="G562" s="68"/>
      <c r="H562" s="68"/>
      <c r="I562" s="68"/>
      <c r="J562" s="68"/>
      <c r="K562" s="68"/>
      <c r="L562" s="68"/>
      <c r="M562" s="68"/>
      <c r="N562" s="68"/>
      <c r="O562" s="68"/>
      <c r="P562" s="68"/>
      <c r="Q562" s="68"/>
      <c r="R562" s="68"/>
      <c r="S562" s="68"/>
      <c r="T562" s="68"/>
      <c r="U562" s="68"/>
      <c r="V562" s="68"/>
      <c r="W562" s="68"/>
      <c r="X562" s="68"/>
      <c r="Y562" s="68"/>
      <c r="Z562" s="68"/>
      <c r="AA562" s="68"/>
      <c r="AB562" s="68"/>
      <c r="AC562" s="68"/>
      <c r="AD562" s="68"/>
      <c r="AE562" s="68"/>
      <c r="AF562" s="68"/>
      <c r="AG562" s="68"/>
      <c r="AH562" s="68"/>
      <c r="AI562" s="68"/>
      <c r="AJ562" s="68"/>
      <c r="AK562" s="68"/>
      <c r="AL562" s="68"/>
    </row>
    <row r="563" spans="1:38" ht="15.75" customHeight="1">
      <c r="A563" s="68"/>
      <c r="B563" s="68"/>
      <c r="C563" s="68"/>
      <c r="D563" s="68"/>
      <c r="E563" s="68"/>
      <c r="F563" s="68"/>
      <c r="G563" s="68"/>
      <c r="H563" s="68"/>
      <c r="I563" s="68"/>
      <c r="J563" s="68"/>
      <c r="K563" s="68"/>
      <c r="L563" s="68"/>
      <c r="M563" s="68"/>
      <c r="N563" s="68"/>
      <c r="O563" s="68"/>
      <c r="P563" s="68"/>
      <c r="Q563" s="68"/>
      <c r="R563" s="68"/>
      <c r="S563" s="68"/>
      <c r="T563" s="68"/>
      <c r="U563" s="68"/>
      <c r="V563" s="68"/>
      <c r="W563" s="68"/>
      <c r="X563" s="68"/>
      <c r="Y563" s="68"/>
      <c r="Z563" s="68"/>
      <c r="AA563" s="68"/>
      <c r="AB563" s="68"/>
      <c r="AC563" s="68"/>
      <c r="AD563" s="68"/>
      <c r="AE563" s="68"/>
      <c r="AF563" s="68"/>
      <c r="AG563" s="68"/>
      <c r="AH563" s="68"/>
      <c r="AI563" s="68"/>
      <c r="AJ563" s="68"/>
      <c r="AK563" s="68"/>
      <c r="AL563" s="68"/>
    </row>
    <row r="564" spans="1:38" ht="15.75" customHeight="1">
      <c r="A564" s="68"/>
      <c r="B564" s="68"/>
      <c r="C564" s="68"/>
      <c r="D564" s="68"/>
      <c r="E564" s="68"/>
      <c r="F564" s="68"/>
      <c r="G564" s="68"/>
      <c r="H564" s="68"/>
      <c r="I564" s="68"/>
      <c r="J564" s="68"/>
      <c r="K564" s="68"/>
      <c r="L564" s="68"/>
      <c r="M564" s="68"/>
      <c r="N564" s="68"/>
      <c r="O564" s="68"/>
      <c r="P564" s="68"/>
      <c r="Q564" s="68"/>
      <c r="R564" s="68"/>
      <c r="S564" s="68"/>
      <c r="T564" s="68"/>
      <c r="U564" s="68"/>
      <c r="V564" s="68"/>
      <c r="W564" s="68"/>
      <c r="X564" s="68"/>
      <c r="Y564" s="68"/>
      <c r="Z564" s="68"/>
      <c r="AA564" s="68"/>
      <c r="AB564" s="68"/>
      <c r="AC564" s="68"/>
      <c r="AD564" s="68"/>
      <c r="AE564" s="68"/>
      <c r="AF564" s="68"/>
      <c r="AG564" s="68"/>
      <c r="AH564" s="68"/>
      <c r="AI564" s="68"/>
      <c r="AJ564" s="68"/>
      <c r="AK564" s="68"/>
      <c r="AL564" s="68"/>
    </row>
    <row r="565" spans="1:38" ht="15.75" customHeight="1">
      <c r="A565" s="68"/>
      <c r="B565" s="68"/>
      <c r="C565" s="68"/>
      <c r="D565" s="68"/>
      <c r="E565" s="68"/>
      <c r="F565" s="68"/>
      <c r="G565" s="68"/>
      <c r="H565" s="68"/>
      <c r="I565" s="68"/>
      <c r="J565" s="68"/>
      <c r="K565" s="68"/>
      <c r="L565" s="68"/>
      <c r="M565" s="68"/>
      <c r="N565" s="68"/>
      <c r="O565" s="68"/>
      <c r="P565" s="68"/>
      <c r="Q565" s="68"/>
      <c r="R565" s="68"/>
      <c r="S565" s="68"/>
      <c r="T565" s="68"/>
      <c r="U565" s="68"/>
      <c r="V565" s="68"/>
      <c r="W565" s="68"/>
      <c r="X565" s="68"/>
      <c r="Y565" s="68"/>
      <c r="Z565" s="68"/>
      <c r="AA565" s="68"/>
      <c r="AB565" s="68"/>
      <c r="AC565" s="68"/>
      <c r="AD565" s="68"/>
      <c r="AE565" s="68"/>
      <c r="AF565" s="68"/>
      <c r="AG565" s="68"/>
      <c r="AH565" s="68"/>
      <c r="AI565" s="68"/>
      <c r="AJ565" s="68"/>
      <c r="AK565" s="68"/>
      <c r="AL565" s="68"/>
    </row>
    <row r="566" spans="1:38" ht="15.75" customHeight="1">
      <c r="A566" s="68"/>
      <c r="B566" s="68"/>
      <c r="C566" s="68"/>
      <c r="D566" s="68"/>
      <c r="E566" s="68"/>
      <c r="F566" s="68"/>
      <c r="G566" s="68"/>
      <c r="H566" s="68"/>
      <c r="I566" s="68"/>
      <c r="J566" s="68"/>
      <c r="K566" s="68"/>
      <c r="L566" s="68"/>
      <c r="M566" s="68"/>
      <c r="N566" s="68"/>
      <c r="O566" s="68"/>
      <c r="P566" s="68"/>
      <c r="Q566" s="68"/>
      <c r="R566" s="68"/>
      <c r="S566" s="68"/>
      <c r="T566" s="68"/>
      <c r="U566" s="68"/>
      <c r="V566" s="68"/>
      <c r="W566" s="68"/>
      <c r="X566" s="68"/>
      <c r="Y566" s="68"/>
      <c r="Z566" s="68"/>
      <c r="AA566" s="68"/>
      <c r="AB566" s="68"/>
      <c r="AC566" s="68"/>
      <c r="AD566" s="68"/>
      <c r="AE566" s="68"/>
      <c r="AF566" s="68"/>
      <c r="AG566" s="68"/>
      <c r="AH566" s="68"/>
      <c r="AI566" s="68"/>
      <c r="AJ566" s="68"/>
      <c r="AK566" s="68"/>
      <c r="AL566" s="68"/>
    </row>
    <row r="567" spans="1:38" ht="15.75" customHeight="1">
      <c r="A567" s="68"/>
      <c r="B567" s="68"/>
      <c r="C567" s="68"/>
      <c r="D567" s="68"/>
      <c r="E567" s="68"/>
      <c r="F567" s="68"/>
      <c r="G567" s="68"/>
      <c r="H567" s="68"/>
      <c r="I567" s="68"/>
      <c r="J567" s="68"/>
      <c r="K567" s="68"/>
      <c r="L567" s="68"/>
      <c r="M567" s="68"/>
      <c r="N567" s="68"/>
      <c r="O567" s="68"/>
      <c r="P567" s="68"/>
      <c r="Q567" s="68"/>
      <c r="R567" s="68"/>
      <c r="S567" s="68"/>
      <c r="T567" s="68"/>
      <c r="U567" s="68"/>
      <c r="V567" s="68"/>
      <c r="W567" s="68"/>
      <c r="X567" s="68"/>
      <c r="Y567" s="68"/>
      <c r="Z567" s="68"/>
      <c r="AA567" s="68"/>
      <c r="AB567" s="68"/>
      <c r="AC567" s="68"/>
      <c r="AD567" s="68"/>
      <c r="AE567" s="68"/>
      <c r="AF567" s="68"/>
      <c r="AG567" s="68"/>
      <c r="AH567" s="68"/>
      <c r="AI567" s="68"/>
      <c r="AJ567" s="68"/>
      <c r="AK567" s="68"/>
      <c r="AL567" s="68"/>
    </row>
    <row r="568" spans="1:38" ht="15.75" customHeight="1">
      <c r="A568" s="68"/>
      <c r="B568" s="68"/>
      <c r="C568" s="68"/>
      <c r="D568" s="68"/>
      <c r="E568" s="68"/>
      <c r="F568" s="68"/>
      <c r="G568" s="68"/>
      <c r="H568" s="68"/>
      <c r="I568" s="68"/>
      <c r="J568" s="68"/>
      <c r="K568" s="68"/>
      <c r="L568" s="68"/>
      <c r="M568" s="68"/>
      <c r="N568" s="68"/>
      <c r="O568" s="68"/>
      <c r="P568" s="68"/>
      <c r="Q568" s="68"/>
      <c r="R568" s="68"/>
      <c r="S568" s="68"/>
      <c r="T568" s="68"/>
      <c r="U568" s="68"/>
      <c r="V568" s="68"/>
      <c r="W568" s="68"/>
      <c r="X568" s="68"/>
      <c r="Y568" s="68"/>
      <c r="Z568" s="68"/>
      <c r="AA568" s="68"/>
      <c r="AB568" s="68"/>
      <c r="AC568" s="68"/>
      <c r="AD568" s="68"/>
      <c r="AE568" s="68"/>
      <c r="AF568" s="68"/>
      <c r="AG568" s="68"/>
      <c r="AH568" s="68"/>
      <c r="AI568" s="68"/>
      <c r="AJ568" s="68"/>
      <c r="AK568" s="68"/>
      <c r="AL568" s="68"/>
    </row>
    <row r="569" spans="1:38" ht="15.75" customHeight="1">
      <c r="A569" s="68"/>
      <c r="B569" s="68"/>
      <c r="C569" s="68"/>
      <c r="D569" s="68"/>
      <c r="E569" s="68"/>
      <c r="F569" s="68"/>
      <c r="G569" s="68"/>
      <c r="H569" s="68"/>
      <c r="I569" s="68"/>
      <c r="J569" s="68"/>
      <c r="K569" s="68"/>
      <c r="L569" s="68"/>
      <c r="M569" s="68"/>
      <c r="N569" s="68"/>
      <c r="O569" s="68"/>
      <c r="P569" s="68"/>
      <c r="Q569" s="68"/>
      <c r="R569" s="68"/>
      <c r="S569" s="68"/>
      <c r="T569" s="68"/>
      <c r="U569" s="68"/>
      <c r="V569" s="68"/>
      <c r="W569" s="68"/>
      <c r="X569" s="68"/>
      <c r="Y569" s="68"/>
      <c r="Z569" s="68"/>
      <c r="AA569" s="68"/>
      <c r="AB569" s="68"/>
      <c r="AC569" s="68"/>
      <c r="AD569" s="68"/>
      <c r="AE569" s="68"/>
      <c r="AF569" s="68"/>
      <c r="AG569" s="68"/>
      <c r="AH569" s="68"/>
      <c r="AI569" s="68"/>
      <c r="AJ569" s="68"/>
      <c r="AK569" s="68"/>
      <c r="AL569" s="68"/>
    </row>
    <row r="570" spans="1:38" ht="15.75" customHeight="1">
      <c r="A570" s="68"/>
      <c r="B570" s="68"/>
      <c r="C570" s="68"/>
      <c r="D570" s="68"/>
      <c r="E570" s="68"/>
      <c r="F570" s="68"/>
      <c r="G570" s="68"/>
      <c r="H570" s="68"/>
      <c r="I570" s="68"/>
      <c r="J570" s="68"/>
      <c r="K570" s="68"/>
      <c r="L570" s="68"/>
      <c r="M570" s="68"/>
      <c r="N570" s="68"/>
      <c r="O570" s="68"/>
      <c r="P570" s="68"/>
      <c r="Q570" s="68"/>
      <c r="R570" s="68"/>
      <c r="S570" s="68"/>
      <c r="T570" s="68"/>
      <c r="U570" s="68"/>
      <c r="V570" s="68"/>
      <c r="W570" s="68"/>
      <c r="X570" s="68"/>
      <c r="Y570" s="68"/>
      <c r="Z570" s="68"/>
      <c r="AA570" s="68"/>
      <c r="AB570" s="68"/>
      <c r="AC570" s="68"/>
      <c r="AD570" s="68"/>
      <c r="AE570" s="68"/>
      <c r="AF570" s="68"/>
      <c r="AG570" s="68"/>
      <c r="AH570" s="68"/>
      <c r="AI570" s="68"/>
      <c r="AJ570" s="68"/>
      <c r="AK570" s="68"/>
      <c r="AL570" s="68"/>
    </row>
    <row r="571" spans="1:38" ht="15.75" customHeight="1">
      <c r="A571" s="68"/>
      <c r="B571" s="68"/>
      <c r="C571" s="68"/>
      <c r="D571" s="68"/>
      <c r="E571" s="68"/>
      <c r="F571" s="68"/>
      <c r="G571" s="68"/>
      <c r="H571" s="68"/>
      <c r="I571" s="68"/>
      <c r="J571" s="68"/>
      <c r="K571" s="68"/>
      <c r="L571" s="68"/>
      <c r="M571" s="68"/>
      <c r="N571" s="68"/>
      <c r="O571" s="68"/>
      <c r="P571" s="68"/>
      <c r="Q571" s="68"/>
      <c r="R571" s="68"/>
      <c r="S571" s="68"/>
      <c r="T571" s="68"/>
      <c r="U571" s="68"/>
      <c r="V571" s="68"/>
      <c r="W571" s="68"/>
      <c r="X571" s="68"/>
      <c r="Y571" s="68"/>
      <c r="Z571" s="68"/>
      <c r="AA571" s="68"/>
      <c r="AB571" s="68"/>
      <c r="AC571" s="68"/>
      <c r="AD571" s="68"/>
      <c r="AE571" s="68"/>
      <c r="AF571" s="68"/>
      <c r="AG571" s="68"/>
      <c r="AH571" s="68"/>
      <c r="AI571" s="68"/>
      <c r="AJ571" s="68"/>
      <c r="AK571" s="68"/>
      <c r="AL571" s="68"/>
    </row>
    <row r="572" spans="1:38" ht="15.75" customHeight="1">
      <c r="A572" s="68"/>
      <c r="B572" s="68"/>
      <c r="C572" s="68"/>
      <c r="D572" s="68"/>
      <c r="E572" s="68"/>
      <c r="F572" s="68"/>
      <c r="G572" s="68"/>
      <c r="H572" s="68"/>
      <c r="I572" s="68"/>
      <c r="J572" s="68"/>
      <c r="K572" s="68"/>
      <c r="L572" s="68"/>
      <c r="M572" s="68"/>
      <c r="N572" s="68"/>
      <c r="O572" s="68"/>
      <c r="P572" s="68"/>
      <c r="Q572" s="68"/>
      <c r="R572" s="68"/>
      <c r="S572" s="68"/>
      <c r="T572" s="68"/>
      <c r="U572" s="68"/>
      <c r="V572" s="68"/>
      <c r="W572" s="68"/>
      <c r="X572" s="68"/>
      <c r="Y572" s="68"/>
      <c r="Z572" s="68"/>
      <c r="AA572" s="68"/>
      <c r="AB572" s="68"/>
      <c r="AC572" s="68"/>
      <c r="AD572" s="68"/>
      <c r="AE572" s="68"/>
      <c r="AF572" s="68"/>
      <c r="AG572" s="68"/>
      <c r="AH572" s="68"/>
      <c r="AI572" s="68"/>
      <c r="AJ572" s="68"/>
      <c r="AK572" s="68"/>
      <c r="AL572" s="68"/>
    </row>
    <row r="573" spans="1:38" ht="15.75" customHeight="1">
      <c r="A573" s="68"/>
      <c r="B573" s="68"/>
      <c r="C573" s="68"/>
      <c r="D573" s="68"/>
      <c r="E573" s="68"/>
      <c r="F573" s="68"/>
      <c r="G573" s="68"/>
      <c r="H573" s="68"/>
      <c r="I573" s="68"/>
      <c r="J573" s="68"/>
      <c r="K573" s="68"/>
      <c r="L573" s="68"/>
      <c r="M573" s="68"/>
      <c r="N573" s="68"/>
      <c r="O573" s="68"/>
      <c r="P573" s="68"/>
      <c r="Q573" s="68"/>
      <c r="R573" s="68"/>
      <c r="S573" s="68"/>
      <c r="T573" s="68"/>
      <c r="U573" s="68"/>
      <c r="V573" s="68"/>
      <c r="W573" s="68"/>
      <c r="X573" s="68"/>
      <c r="Y573" s="68"/>
      <c r="Z573" s="68"/>
      <c r="AA573" s="68"/>
      <c r="AB573" s="68"/>
      <c r="AC573" s="68"/>
      <c r="AD573" s="68"/>
      <c r="AE573" s="68"/>
      <c r="AF573" s="68"/>
      <c r="AG573" s="68"/>
      <c r="AH573" s="68"/>
      <c r="AI573" s="68"/>
      <c r="AJ573" s="68"/>
      <c r="AK573" s="68"/>
      <c r="AL573" s="68"/>
    </row>
    <row r="574" spans="1:38" ht="15.75" customHeight="1">
      <c r="A574" s="68"/>
      <c r="B574" s="68"/>
      <c r="C574" s="68"/>
      <c r="D574" s="68"/>
      <c r="E574" s="68"/>
      <c r="F574" s="68"/>
      <c r="G574" s="68"/>
      <c r="H574" s="68"/>
      <c r="I574" s="68"/>
      <c r="J574" s="68"/>
      <c r="K574" s="68"/>
      <c r="L574" s="68"/>
      <c r="M574" s="68"/>
      <c r="N574" s="68"/>
      <c r="O574" s="68"/>
      <c r="P574" s="68"/>
      <c r="Q574" s="68"/>
      <c r="R574" s="68"/>
      <c r="S574" s="68"/>
      <c r="T574" s="68"/>
      <c r="U574" s="68"/>
      <c r="V574" s="68"/>
      <c r="W574" s="68"/>
      <c r="X574" s="68"/>
      <c r="Y574" s="68"/>
      <c r="Z574" s="68"/>
      <c r="AA574" s="68"/>
      <c r="AB574" s="68"/>
      <c r="AC574" s="68"/>
      <c r="AD574" s="68"/>
      <c r="AE574" s="68"/>
      <c r="AF574" s="68"/>
      <c r="AG574" s="68"/>
      <c r="AH574" s="68"/>
      <c r="AI574" s="68"/>
      <c r="AJ574" s="68"/>
      <c r="AK574" s="68"/>
      <c r="AL574" s="68"/>
    </row>
    <row r="575" spans="1:38" ht="15.75" customHeight="1">
      <c r="A575" s="68"/>
      <c r="B575" s="68"/>
      <c r="C575" s="68"/>
      <c r="D575" s="68"/>
      <c r="E575" s="68"/>
      <c r="F575" s="68"/>
      <c r="G575" s="68"/>
      <c r="H575" s="68"/>
      <c r="I575" s="68"/>
      <c r="J575" s="68"/>
      <c r="K575" s="68"/>
      <c r="L575" s="68"/>
      <c r="M575" s="68"/>
      <c r="N575" s="68"/>
      <c r="O575" s="68"/>
      <c r="P575" s="68"/>
      <c r="Q575" s="68"/>
      <c r="R575" s="68"/>
      <c r="S575" s="68"/>
      <c r="T575" s="68"/>
      <c r="U575" s="68"/>
      <c r="V575" s="68"/>
      <c r="W575" s="68"/>
      <c r="X575" s="68"/>
      <c r="Y575" s="68"/>
      <c r="Z575" s="68"/>
      <c r="AA575" s="68"/>
      <c r="AB575" s="68"/>
      <c r="AC575" s="68"/>
      <c r="AD575" s="68"/>
      <c r="AE575" s="68"/>
      <c r="AF575" s="68"/>
      <c r="AG575" s="68"/>
      <c r="AH575" s="68"/>
      <c r="AI575" s="68"/>
      <c r="AJ575" s="68"/>
      <c r="AK575" s="68"/>
      <c r="AL575" s="68"/>
    </row>
    <row r="576" spans="1:38" ht="15.75" customHeight="1">
      <c r="A576" s="68"/>
      <c r="B576" s="68"/>
      <c r="C576" s="68"/>
      <c r="D576" s="68"/>
      <c r="E576" s="68"/>
      <c r="F576" s="68"/>
      <c r="G576" s="68"/>
      <c r="H576" s="68"/>
      <c r="I576" s="68"/>
      <c r="J576" s="68"/>
      <c r="K576" s="68"/>
      <c r="L576" s="68"/>
      <c r="M576" s="68"/>
      <c r="N576" s="68"/>
      <c r="O576" s="68"/>
      <c r="P576" s="68"/>
      <c r="Q576" s="68"/>
      <c r="R576" s="68"/>
      <c r="S576" s="68"/>
      <c r="T576" s="68"/>
      <c r="U576" s="68"/>
      <c r="V576" s="68"/>
      <c r="W576" s="68"/>
      <c r="X576" s="68"/>
      <c r="Y576" s="68"/>
      <c r="Z576" s="68"/>
      <c r="AA576" s="68"/>
      <c r="AB576" s="68"/>
      <c r="AC576" s="68"/>
      <c r="AD576" s="68"/>
      <c r="AE576" s="68"/>
      <c r="AF576" s="68"/>
      <c r="AG576" s="68"/>
      <c r="AH576" s="68"/>
      <c r="AI576" s="68"/>
      <c r="AJ576" s="68"/>
      <c r="AK576" s="68"/>
      <c r="AL576" s="68"/>
    </row>
    <row r="577" spans="1:38" ht="15.75" customHeight="1">
      <c r="A577" s="68"/>
      <c r="B577" s="68"/>
      <c r="C577" s="68"/>
      <c r="D577" s="68"/>
      <c r="E577" s="68"/>
      <c r="F577" s="68"/>
      <c r="G577" s="68"/>
      <c r="H577" s="68"/>
      <c r="I577" s="68"/>
      <c r="J577" s="68"/>
      <c r="K577" s="68"/>
      <c r="L577" s="68"/>
      <c r="M577" s="68"/>
      <c r="N577" s="68"/>
      <c r="O577" s="68"/>
      <c r="P577" s="68"/>
      <c r="Q577" s="68"/>
      <c r="R577" s="68"/>
      <c r="S577" s="68"/>
      <c r="T577" s="68"/>
      <c r="U577" s="68"/>
      <c r="V577" s="68"/>
      <c r="W577" s="68"/>
      <c r="X577" s="68"/>
      <c r="Y577" s="68"/>
      <c r="Z577" s="68"/>
      <c r="AA577" s="68"/>
      <c r="AB577" s="68"/>
      <c r="AC577" s="68"/>
      <c r="AD577" s="68"/>
      <c r="AE577" s="68"/>
      <c r="AF577" s="68"/>
      <c r="AG577" s="68"/>
      <c r="AH577" s="68"/>
      <c r="AI577" s="68"/>
      <c r="AJ577" s="68"/>
      <c r="AK577" s="68"/>
      <c r="AL577" s="68"/>
    </row>
    <row r="578" spans="1:38" ht="15.75" customHeight="1">
      <c r="A578" s="68"/>
      <c r="B578" s="68"/>
      <c r="C578" s="68"/>
      <c r="D578" s="68"/>
      <c r="E578" s="68"/>
      <c r="F578" s="68"/>
      <c r="G578" s="68"/>
      <c r="H578" s="68"/>
      <c r="I578" s="68"/>
      <c r="J578" s="68"/>
      <c r="K578" s="68"/>
      <c r="L578" s="68"/>
      <c r="M578" s="68"/>
      <c r="N578" s="68"/>
      <c r="O578" s="68"/>
      <c r="P578" s="68"/>
      <c r="Q578" s="68"/>
      <c r="R578" s="68"/>
      <c r="S578" s="68"/>
      <c r="T578" s="68"/>
      <c r="U578" s="68"/>
      <c r="V578" s="68"/>
      <c r="W578" s="68"/>
      <c r="X578" s="68"/>
      <c r="Y578" s="68"/>
      <c r="Z578" s="68"/>
      <c r="AA578" s="68"/>
      <c r="AB578" s="68"/>
      <c r="AC578" s="68"/>
      <c r="AD578" s="68"/>
      <c r="AE578" s="68"/>
      <c r="AF578" s="68"/>
      <c r="AG578" s="68"/>
      <c r="AH578" s="68"/>
      <c r="AI578" s="68"/>
      <c r="AJ578" s="68"/>
      <c r="AK578" s="68"/>
      <c r="AL578" s="68"/>
    </row>
    <row r="579" spans="1:38" ht="15.75" customHeight="1">
      <c r="A579" s="68"/>
      <c r="B579" s="68"/>
      <c r="C579" s="68"/>
      <c r="D579" s="68"/>
      <c r="E579" s="68"/>
      <c r="F579" s="68"/>
      <c r="G579" s="68"/>
      <c r="H579" s="68"/>
      <c r="I579" s="68"/>
      <c r="J579" s="68"/>
      <c r="K579" s="68"/>
      <c r="L579" s="68"/>
      <c r="M579" s="68"/>
      <c r="N579" s="68"/>
      <c r="O579" s="68"/>
      <c r="P579" s="68"/>
      <c r="Q579" s="68"/>
      <c r="R579" s="68"/>
      <c r="S579" s="68"/>
      <c r="T579" s="68"/>
      <c r="U579" s="68"/>
      <c r="V579" s="68"/>
      <c r="W579" s="68"/>
      <c r="X579" s="68"/>
      <c r="Y579" s="68"/>
      <c r="Z579" s="68"/>
      <c r="AA579" s="68"/>
      <c r="AB579" s="68"/>
      <c r="AC579" s="68"/>
      <c r="AD579" s="68"/>
      <c r="AE579" s="68"/>
      <c r="AF579" s="68"/>
      <c r="AG579" s="68"/>
      <c r="AH579" s="68"/>
      <c r="AI579" s="68"/>
      <c r="AJ579" s="68"/>
      <c r="AK579" s="68"/>
      <c r="AL579" s="68"/>
    </row>
    <row r="580" spans="1:38" ht="15.75" customHeight="1">
      <c r="A580" s="68"/>
      <c r="B580" s="68"/>
      <c r="C580" s="68"/>
      <c r="D580" s="68"/>
      <c r="E580" s="68"/>
      <c r="F580" s="68"/>
      <c r="G580" s="68"/>
      <c r="H580" s="68"/>
      <c r="I580" s="68"/>
      <c r="J580" s="68"/>
      <c r="K580" s="68"/>
      <c r="L580" s="68"/>
      <c r="M580" s="68"/>
      <c r="N580" s="68"/>
      <c r="O580" s="68"/>
      <c r="P580" s="68"/>
      <c r="Q580" s="68"/>
      <c r="R580" s="68"/>
      <c r="S580" s="68"/>
      <c r="T580" s="68"/>
      <c r="U580" s="68"/>
      <c r="V580" s="68"/>
      <c r="W580" s="68"/>
      <c r="X580" s="68"/>
      <c r="Y580" s="68"/>
      <c r="Z580" s="68"/>
      <c r="AA580" s="68"/>
      <c r="AB580" s="68"/>
      <c r="AC580" s="68"/>
      <c r="AD580" s="68"/>
      <c r="AE580" s="68"/>
      <c r="AF580" s="68"/>
      <c r="AG580" s="68"/>
      <c r="AH580" s="68"/>
      <c r="AI580" s="68"/>
      <c r="AJ580" s="68"/>
      <c r="AK580" s="68"/>
      <c r="AL580" s="68"/>
    </row>
    <row r="581" spans="1:38" ht="15.75" customHeight="1">
      <c r="A581" s="68"/>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c r="AA581" s="68"/>
      <c r="AB581" s="68"/>
      <c r="AC581" s="68"/>
      <c r="AD581" s="68"/>
      <c r="AE581" s="68"/>
      <c r="AF581" s="68"/>
      <c r="AG581" s="68"/>
      <c r="AH581" s="68"/>
      <c r="AI581" s="68"/>
      <c r="AJ581" s="68"/>
      <c r="AK581" s="68"/>
      <c r="AL581" s="68"/>
    </row>
    <row r="582" spans="1:38" ht="15.75" customHeight="1">
      <c r="A582" s="68"/>
      <c r="B582" s="68"/>
      <c r="C582" s="68"/>
      <c r="D582" s="68"/>
      <c r="E582" s="68"/>
      <c r="F582" s="68"/>
      <c r="G582" s="68"/>
      <c r="H582" s="68"/>
      <c r="I582" s="68"/>
      <c r="J582" s="68"/>
      <c r="K582" s="68"/>
      <c r="L582" s="68"/>
      <c r="M582" s="68"/>
      <c r="N582" s="68"/>
      <c r="O582" s="68"/>
      <c r="P582" s="68"/>
      <c r="Q582" s="68"/>
      <c r="R582" s="68"/>
      <c r="S582" s="68"/>
      <c r="T582" s="68"/>
      <c r="U582" s="68"/>
      <c r="V582" s="68"/>
      <c r="W582" s="68"/>
      <c r="X582" s="68"/>
      <c r="Y582" s="68"/>
      <c r="Z582" s="68"/>
      <c r="AA582" s="68"/>
      <c r="AB582" s="68"/>
      <c r="AC582" s="68"/>
      <c r="AD582" s="68"/>
      <c r="AE582" s="68"/>
      <c r="AF582" s="68"/>
      <c r="AG582" s="68"/>
      <c r="AH582" s="68"/>
      <c r="AI582" s="68"/>
      <c r="AJ582" s="68"/>
      <c r="AK582" s="68"/>
      <c r="AL582" s="68"/>
    </row>
    <row r="583" spans="1:38" ht="15.75" customHeight="1">
      <c r="A583" s="68"/>
      <c r="B583" s="68"/>
      <c r="C583" s="68"/>
      <c r="D583" s="68"/>
      <c r="E583" s="68"/>
      <c r="F583" s="68"/>
      <c r="G583" s="68"/>
      <c r="H583" s="68"/>
      <c r="I583" s="68"/>
      <c r="J583" s="68"/>
      <c r="K583" s="68"/>
      <c r="L583" s="68"/>
      <c r="M583" s="68"/>
      <c r="N583" s="68"/>
      <c r="O583" s="68"/>
      <c r="P583" s="68"/>
      <c r="Q583" s="68"/>
      <c r="R583" s="68"/>
      <c r="S583" s="68"/>
      <c r="T583" s="68"/>
      <c r="U583" s="68"/>
      <c r="V583" s="68"/>
      <c r="W583" s="68"/>
      <c r="X583" s="68"/>
      <c r="Y583" s="68"/>
      <c r="Z583" s="68"/>
      <c r="AA583" s="68"/>
      <c r="AB583" s="68"/>
      <c r="AC583" s="68"/>
      <c r="AD583" s="68"/>
      <c r="AE583" s="68"/>
      <c r="AF583" s="68"/>
      <c r="AG583" s="68"/>
      <c r="AH583" s="68"/>
      <c r="AI583" s="68"/>
      <c r="AJ583" s="68"/>
      <c r="AK583" s="68"/>
      <c r="AL583" s="68"/>
    </row>
    <row r="584" spans="1:38" ht="15.75" customHeight="1">
      <c r="A584" s="68"/>
      <c r="B584" s="68"/>
      <c r="C584" s="68"/>
      <c r="D584" s="68"/>
      <c r="E584" s="68"/>
      <c r="F584" s="68"/>
      <c r="G584" s="68"/>
      <c r="H584" s="68"/>
      <c r="I584" s="68"/>
      <c r="J584" s="68"/>
      <c r="K584" s="68"/>
      <c r="L584" s="68"/>
      <c r="M584" s="68"/>
      <c r="N584" s="68"/>
      <c r="O584" s="68"/>
      <c r="P584" s="68"/>
      <c r="Q584" s="68"/>
      <c r="R584" s="68"/>
      <c r="S584" s="68"/>
      <c r="T584" s="68"/>
      <c r="U584" s="68"/>
      <c r="V584" s="68"/>
      <c r="W584" s="68"/>
      <c r="X584" s="68"/>
      <c r="Y584" s="68"/>
      <c r="Z584" s="68"/>
      <c r="AA584" s="68"/>
      <c r="AB584" s="68"/>
      <c r="AC584" s="68"/>
      <c r="AD584" s="68"/>
      <c r="AE584" s="68"/>
      <c r="AF584" s="68"/>
      <c r="AG584" s="68"/>
      <c r="AH584" s="68"/>
      <c r="AI584" s="68"/>
      <c r="AJ584" s="68"/>
      <c r="AK584" s="68"/>
      <c r="AL584" s="68"/>
    </row>
    <row r="585" spans="1:38" ht="15.75" customHeight="1">
      <c r="A585" s="68"/>
      <c r="B585" s="68"/>
      <c r="C585" s="68"/>
      <c r="D585" s="68"/>
      <c r="E585" s="68"/>
      <c r="F585" s="68"/>
      <c r="G585" s="68"/>
      <c r="H585" s="68"/>
      <c r="I585" s="68"/>
      <c r="J585" s="68"/>
      <c r="K585" s="68"/>
      <c r="L585" s="68"/>
      <c r="M585" s="68"/>
      <c r="N585" s="68"/>
      <c r="O585" s="68"/>
      <c r="P585" s="68"/>
      <c r="Q585" s="68"/>
      <c r="R585" s="68"/>
      <c r="S585" s="68"/>
      <c r="T585" s="68"/>
      <c r="U585" s="68"/>
      <c r="V585" s="68"/>
      <c r="W585" s="68"/>
      <c r="X585" s="68"/>
      <c r="Y585" s="68"/>
      <c r="Z585" s="68"/>
      <c r="AA585" s="68"/>
      <c r="AB585" s="68"/>
      <c r="AC585" s="68"/>
      <c r="AD585" s="68"/>
      <c r="AE585" s="68"/>
      <c r="AF585" s="68"/>
      <c r="AG585" s="68"/>
      <c r="AH585" s="68"/>
      <c r="AI585" s="68"/>
      <c r="AJ585" s="68"/>
      <c r="AK585" s="68"/>
      <c r="AL585" s="68"/>
    </row>
    <row r="586" spans="1:38" ht="15.75" customHeight="1">
      <c r="A586" s="68"/>
      <c r="B586" s="68"/>
      <c r="C586" s="68"/>
      <c r="D586" s="68"/>
      <c r="E586" s="68"/>
      <c r="F586" s="68"/>
      <c r="G586" s="68"/>
      <c r="H586" s="68"/>
      <c r="I586" s="68"/>
      <c r="J586" s="68"/>
      <c r="K586" s="68"/>
      <c r="L586" s="68"/>
      <c r="M586" s="68"/>
      <c r="N586" s="68"/>
      <c r="O586" s="68"/>
      <c r="P586" s="68"/>
      <c r="Q586" s="68"/>
      <c r="R586" s="68"/>
      <c r="S586" s="68"/>
      <c r="T586" s="68"/>
      <c r="U586" s="68"/>
      <c r="V586" s="68"/>
      <c r="W586" s="68"/>
      <c r="X586" s="68"/>
      <c r="Y586" s="68"/>
      <c r="Z586" s="68"/>
      <c r="AA586" s="68"/>
      <c r="AB586" s="68"/>
      <c r="AC586" s="68"/>
      <c r="AD586" s="68"/>
      <c r="AE586" s="68"/>
      <c r="AF586" s="68"/>
      <c r="AG586" s="68"/>
      <c r="AH586" s="68"/>
      <c r="AI586" s="68"/>
      <c r="AJ586" s="68"/>
      <c r="AK586" s="68"/>
      <c r="AL586" s="68"/>
    </row>
    <row r="587" spans="1:38" ht="15.75" customHeight="1">
      <c r="A587" s="68"/>
      <c r="B587" s="68"/>
      <c r="C587" s="68"/>
      <c r="D587" s="68"/>
      <c r="E587" s="68"/>
      <c r="F587" s="68"/>
      <c r="G587" s="68"/>
      <c r="H587" s="68"/>
      <c r="I587" s="68"/>
      <c r="J587" s="68"/>
      <c r="K587" s="68"/>
      <c r="L587" s="68"/>
      <c r="M587" s="68"/>
      <c r="N587" s="68"/>
      <c r="O587" s="68"/>
      <c r="P587" s="68"/>
      <c r="Q587" s="68"/>
      <c r="R587" s="68"/>
      <c r="S587" s="68"/>
      <c r="T587" s="68"/>
      <c r="U587" s="68"/>
      <c r="V587" s="68"/>
      <c r="W587" s="68"/>
      <c r="X587" s="68"/>
      <c r="Y587" s="68"/>
      <c r="Z587" s="68"/>
      <c r="AA587" s="68"/>
      <c r="AB587" s="68"/>
      <c r="AC587" s="68"/>
      <c r="AD587" s="68"/>
      <c r="AE587" s="68"/>
      <c r="AF587" s="68"/>
      <c r="AG587" s="68"/>
      <c r="AH587" s="68"/>
      <c r="AI587" s="68"/>
      <c r="AJ587" s="68"/>
      <c r="AK587" s="68"/>
      <c r="AL587" s="68"/>
    </row>
    <row r="588" spans="1:38" ht="15.75" customHeight="1">
      <c r="A588" s="68"/>
      <c r="B588" s="68"/>
      <c r="C588" s="68"/>
      <c r="D588" s="68"/>
      <c r="E588" s="68"/>
      <c r="F588" s="68"/>
      <c r="G588" s="68"/>
      <c r="H588" s="68"/>
      <c r="I588" s="68"/>
      <c r="J588" s="68"/>
      <c r="K588" s="68"/>
      <c r="L588" s="68"/>
      <c r="M588" s="68"/>
      <c r="N588" s="68"/>
      <c r="O588" s="68"/>
      <c r="P588" s="68"/>
      <c r="Q588" s="68"/>
      <c r="R588" s="68"/>
      <c r="S588" s="68"/>
      <c r="T588" s="68"/>
      <c r="U588" s="68"/>
      <c r="V588" s="68"/>
      <c r="W588" s="68"/>
      <c r="X588" s="68"/>
      <c r="Y588" s="68"/>
      <c r="Z588" s="68"/>
      <c r="AA588" s="68"/>
      <c r="AB588" s="68"/>
      <c r="AC588" s="68"/>
      <c r="AD588" s="68"/>
      <c r="AE588" s="68"/>
      <c r="AF588" s="68"/>
      <c r="AG588" s="68"/>
      <c r="AH588" s="68"/>
      <c r="AI588" s="68"/>
      <c r="AJ588" s="68"/>
      <c r="AK588" s="68"/>
      <c r="AL588" s="68"/>
    </row>
    <row r="589" spans="1:38" ht="15.75" customHeight="1">
      <c r="A589" s="68"/>
      <c r="B589" s="68"/>
      <c r="C589" s="68"/>
      <c r="D589" s="68"/>
      <c r="E589" s="68"/>
      <c r="F589" s="68"/>
      <c r="G589" s="68"/>
      <c r="H589" s="68"/>
      <c r="I589" s="68"/>
      <c r="J589" s="68"/>
      <c r="K589" s="68"/>
      <c r="L589" s="68"/>
      <c r="M589" s="68"/>
      <c r="N589" s="68"/>
      <c r="O589" s="68"/>
      <c r="P589" s="68"/>
      <c r="Q589" s="68"/>
      <c r="R589" s="68"/>
      <c r="S589" s="68"/>
      <c r="T589" s="68"/>
      <c r="U589" s="68"/>
      <c r="V589" s="68"/>
      <c r="W589" s="68"/>
      <c r="X589" s="68"/>
      <c r="Y589" s="68"/>
      <c r="Z589" s="68"/>
      <c r="AA589" s="68"/>
      <c r="AB589" s="68"/>
      <c r="AC589" s="68"/>
      <c r="AD589" s="68"/>
      <c r="AE589" s="68"/>
      <c r="AF589" s="68"/>
      <c r="AG589" s="68"/>
      <c r="AH589" s="68"/>
      <c r="AI589" s="68"/>
      <c r="AJ589" s="68"/>
      <c r="AK589" s="68"/>
      <c r="AL589" s="68"/>
    </row>
    <row r="590" spans="1:38" ht="15.75" customHeight="1">
      <c r="A590" s="68"/>
      <c r="B590" s="68"/>
      <c r="C590" s="68"/>
      <c r="D590" s="68"/>
      <c r="E590" s="68"/>
      <c r="F590" s="68"/>
      <c r="G590" s="68"/>
      <c r="H590" s="68"/>
      <c r="I590" s="68"/>
      <c r="J590" s="68"/>
      <c r="K590" s="68"/>
      <c r="L590" s="68"/>
      <c r="M590" s="68"/>
      <c r="N590" s="68"/>
      <c r="O590" s="68"/>
      <c r="P590" s="68"/>
      <c r="Q590" s="68"/>
      <c r="R590" s="68"/>
      <c r="S590" s="68"/>
      <c r="T590" s="68"/>
      <c r="U590" s="68"/>
      <c r="V590" s="68"/>
      <c r="W590" s="68"/>
      <c r="X590" s="68"/>
      <c r="Y590" s="68"/>
      <c r="Z590" s="68"/>
      <c r="AA590" s="68"/>
      <c r="AB590" s="68"/>
      <c r="AC590" s="68"/>
      <c r="AD590" s="68"/>
      <c r="AE590" s="68"/>
      <c r="AF590" s="68"/>
      <c r="AG590" s="68"/>
      <c r="AH590" s="68"/>
      <c r="AI590" s="68"/>
      <c r="AJ590" s="68"/>
      <c r="AK590" s="68"/>
      <c r="AL590" s="68"/>
    </row>
    <row r="591" spans="1:38" ht="15.75" customHeight="1">
      <c r="A591" s="68"/>
      <c r="B591" s="68"/>
      <c r="C591" s="68"/>
      <c r="D591" s="68"/>
      <c r="E591" s="68"/>
      <c r="F591" s="68"/>
      <c r="G591" s="68"/>
      <c r="H591" s="68"/>
      <c r="I591" s="68"/>
      <c r="J591" s="68"/>
      <c r="K591" s="68"/>
      <c r="L591" s="68"/>
      <c r="M591" s="68"/>
      <c r="N591" s="68"/>
      <c r="O591" s="68"/>
      <c r="P591" s="68"/>
      <c r="Q591" s="68"/>
      <c r="R591" s="68"/>
      <c r="S591" s="68"/>
      <c r="T591" s="68"/>
      <c r="U591" s="68"/>
      <c r="V591" s="68"/>
      <c r="W591" s="68"/>
      <c r="X591" s="68"/>
      <c r="Y591" s="68"/>
      <c r="Z591" s="68"/>
      <c r="AA591" s="68"/>
      <c r="AB591" s="68"/>
      <c r="AC591" s="68"/>
      <c r="AD591" s="68"/>
      <c r="AE591" s="68"/>
      <c r="AF591" s="68"/>
      <c r="AG591" s="68"/>
      <c r="AH591" s="68"/>
      <c r="AI591" s="68"/>
      <c r="AJ591" s="68"/>
      <c r="AK591" s="68"/>
      <c r="AL591" s="68"/>
    </row>
    <row r="592" spans="1:38" ht="15.75" customHeight="1">
      <c r="A592" s="68"/>
      <c r="B592" s="68"/>
      <c r="C592" s="68"/>
      <c r="D592" s="68"/>
      <c r="E592" s="68"/>
      <c r="F592" s="68"/>
      <c r="G592" s="68"/>
      <c r="H592" s="68"/>
      <c r="I592" s="68"/>
      <c r="J592" s="68"/>
      <c r="K592" s="68"/>
      <c r="L592" s="68"/>
      <c r="M592" s="68"/>
      <c r="N592" s="68"/>
      <c r="O592" s="68"/>
      <c r="P592" s="68"/>
      <c r="Q592" s="68"/>
      <c r="R592" s="68"/>
      <c r="S592" s="68"/>
      <c r="T592" s="68"/>
      <c r="U592" s="68"/>
      <c r="V592" s="68"/>
      <c r="W592" s="68"/>
      <c r="X592" s="68"/>
      <c r="Y592" s="68"/>
      <c r="Z592" s="68"/>
      <c r="AA592" s="68"/>
      <c r="AB592" s="68"/>
      <c r="AC592" s="68"/>
      <c r="AD592" s="68"/>
      <c r="AE592" s="68"/>
      <c r="AF592" s="68"/>
      <c r="AG592" s="68"/>
      <c r="AH592" s="68"/>
      <c r="AI592" s="68"/>
      <c r="AJ592" s="68"/>
      <c r="AK592" s="68"/>
      <c r="AL592" s="68"/>
    </row>
    <row r="593" spans="1:38" ht="15.75" customHeight="1">
      <c r="A593" s="68"/>
      <c r="B593" s="68"/>
      <c r="C593" s="68"/>
      <c r="D593" s="68"/>
      <c r="E593" s="68"/>
      <c r="F593" s="68"/>
      <c r="G593" s="68"/>
      <c r="H593" s="68"/>
      <c r="I593" s="68"/>
      <c r="J593" s="68"/>
      <c r="K593" s="68"/>
      <c r="L593" s="68"/>
      <c r="M593" s="68"/>
      <c r="N593" s="68"/>
      <c r="O593" s="68"/>
      <c r="P593" s="68"/>
      <c r="Q593" s="68"/>
      <c r="R593" s="68"/>
      <c r="S593" s="68"/>
      <c r="T593" s="68"/>
      <c r="U593" s="68"/>
      <c r="V593" s="68"/>
      <c r="W593" s="68"/>
      <c r="X593" s="68"/>
      <c r="Y593" s="68"/>
      <c r="Z593" s="68"/>
      <c r="AA593" s="68"/>
      <c r="AB593" s="68"/>
      <c r="AC593" s="68"/>
      <c r="AD593" s="68"/>
      <c r="AE593" s="68"/>
      <c r="AF593" s="68"/>
      <c r="AG593" s="68"/>
      <c r="AH593" s="68"/>
      <c r="AI593" s="68"/>
      <c r="AJ593" s="68"/>
      <c r="AK593" s="68"/>
      <c r="AL593" s="68"/>
    </row>
    <row r="594" spans="1:38" ht="15.75" customHeight="1">
      <c r="A594" s="68"/>
      <c r="B594" s="68"/>
      <c r="C594" s="68"/>
      <c r="D594" s="68"/>
      <c r="E594" s="68"/>
      <c r="F594" s="68"/>
      <c r="G594" s="68"/>
      <c r="H594" s="68"/>
      <c r="I594" s="68"/>
      <c r="J594" s="68"/>
      <c r="K594" s="68"/>
      <c r="L594" s="68"/>
      <c r="M594" s="68"/>
      <c r="N594" s="68"/>
      <c r="O594" s="68"/>
      <c r="P594" s="68"/>
      <c r="Q594" s="68"/>
      <c r="R594" s="68"/>
      <c r="S594" s="68"/>
      <c r="T594" s="68"/>
      <c r="U594" s="68"/>
      <c r="V594" s="68"/>
      <c r="W594" s="68"/>
      <c r="X594" s="68"/>
      <c r="Y594" s="68"/>
      <c r="Z594" s="68"/>
      <c r="AA594" s="68"/>
      <c r="AB594" s="68"/>
      <c r="AC594" s="68"/>
      <c r="AD594" s="68"/>
      <c r="AE594" s="68"/>
      <c r="AF594" s="68"/>
      <c r="AG594" s="68"/>
      <c r="AH594" s="68"/>
      <c r="AI594" s="68"/>
      <c r="AJ594" s="68"/>
      <c r="AK594" s="68"/>
      <c r="AL594" s="68"/>
    </row>
    <row r="595" spans="1:38" ht="15.75" customHeight="1">
      <c r="A595" s="68"/>
      <c r="B595" s="68"/>
      <c r="C595" s="68"/>
      <c r="D595" s="68"/>
      <c r="E595" s="68"/>
      <c r="F595" s="68"/>
      <c r="G595" s="68"/>
      <c r="H595" s="68"/>
      <c r="I595" s="68"/>
      <c r="J595" s="68"/>
      <c r="K595" s="68"/>
      <c r="L595" s="68"/>
      <c r="M595" s="68"/>
      <c r="N595" s="68"/>
      <c r="O595" s="68"/>
      <c r="P595" s="68"/>
      <c r="Q595" s="68"/>
      <c r="R595" s="68"/>
      <c r="S595" s="68"/>
      <c r="T595" s="68"/>
      <c r="U595" s="68"/>
      <c r="V595" s="68"/>
      <c r="W595" s="68"/>
      <c r="X595" s="68"/>
      <c r="Y595" s="68"/>
      <c r="Z595" s="68"/>
      <c r="AA595" s="68"/>
      <c r="AB595" s="68"/>
      <c r="AC595" s="68"/>
      <c r="AD595" s="68"/>
      <c r="AE595" s="68"/>
      <c r="AF595" s="68"/>
      <c r="AG595" s="68"/>
      <c r="AH595" s="68"/>
      <c r="AI595" s="68"/>
      <c r="AJ595" s="68"/>
      <c r="AK595" s="68"/>
      <c r="AL595" s="68"/>
    </row>
    <row r="596" spans="1:38" ht="15.75" customHeight="1">
      <c r="A596" s="68"/>
      <c r="B596" s="68"/>
      <c r="C596" s="68"/>
      <c r="D596" s="68"/>
      <c r="E596" s="68"/>
      <c r="F596" s="68"/>
      <c r="G596" s="68"/>
      <c r="H596" s="68"/>
      <c r="I596" s="68"/>
      <c r="J596" s="68"/>
      <c r="K596" s="68"/>
      <c r="L596" s="68"/>
      <c r="M596" s="68"/>
      <c r="N596" s="68"/>
      <c r="O596" s="68"/>
      <c r="P596" s="68"/>
      <c r="Q596" s="68"/>
      <c r="R596" s="68"/>
      <c r="S596" s="68"/>
      <c r="T596" s="68"/>
      <c r="U596" s="68"/>
      <c r="V596" s="68"/>
      <c r="W596" s="68"/>
      <c r="X596" s="68"/>
      <c r="Y596" s="68"/>
      <c r="Z596" s="68"/>
      <c r="AA596" s="68"/>
      <c r="AB596" s="68"/>
      <c r="AC596" s="68"/>
      <c r="AD596" s="68"/>
      <c r="AE596" s="68"/>
      <c r="AF596" s="68"/>
      <c r="AG596" s="68"/>
      <c r="AH596" s="68"/>
      <c r="AI596" s="68"/>
      <c r="AJ596" s="68"/>
      <c r="AK596" s="68"/>
      <c r="AL596" s="68"/>
    </row>
    <row r="597" spans="1:38" ht="15.75" customHeight="1">
      <c r="A597" s="68"/>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c r="AA597" s="68"/>
      <c r="AB597" s="68"/>
      <c r="AC597" s="68"/>
      <c r="AD597" s="68"/>
      <c r="AE597" s="68"/>
      <c r="AF597" s="68"/>
      <c r="AG597" s="68"/>
      <c r="AH597" s="68"/>
      <c r="AI597" s="68"/>
      <c r="AJ597" s="68"/>
      <c r="AK597" s="68"/>
      <c r="AL597" s="68"/>
    </row>
    <row r="598" spans="1:38" ht="15.75" customHeight="1">
      <c r="A598" s="68"/>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c r="AA598" s="68"/>
      <c r="AB598" s="68"/>
      <c r="AC598" s="68"/>
      <c r="AD598" s="68"/>
      <c r="AE598" s="68"/>
      <c r="AF598" s="68"/>
      <c r="AG598" s="68"/>
      <c r="AH598" s="68"/>
      <c r="AI598" s="68"/>
      <c r="AJ598" s="68"/>
      <c r="AK598" s="68"/>
      <c r="AL598" s="68"/>
    </row>
    <row r="599" spans="1:38" ht="15.75" customHeight="1">
      <c r="A599" s="68"/>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c r="AA599" s="68"/>
      <c r="AB599" s="68"/>
      <c r="AC599" s="68"/>
      <c r="AD599" s="68"/>
      <c r="AE599" s="68"/>
      <c r="AF599" s="68"/>
      <c r="AG599" s="68"/>
      <c r="AH599" s="68"/>
      <c r="AI599" s="68"/>
      <c r="AJ599" s="68"/>
      <c r="AK599" s="68"/>
      <c r="AL599" s="68"/>
    </row>
    <row r="600" spans="1:38" ht="15.75" customHeight="1">
      <c r="A600" s="68"/>
      <c r="B600" s="68"/>
      <c r="C600" s="68"/>
      <c r="D600" s="68"/>
      <c r="E600" s="68"/>
      <c r="F600" s="68"/>
      <c r="G600" s="68"/>
      <c r="H600" s="68"/>
      <c r="I600" s="68"/>
      <c r="J600" s="68"/>
      <c r="K600" s="68"/>
      <c r="L600" s="68"/>
      <c r="M600" s="68"/>
      <c r="N600" s="68"/>
      <c r="O600" s="68"/>
      <c r="P600" s="68"/>
      <c r="Q600" s="68"/>
      <c r="R600" s="68"/>
      <c r="S600" s="68"/>
      <c r="T600" s="68"/>
      <c r="U600" s="68"/>
      <c r="V600" s="68"/>
      <c r="W600" s="68"/>
      <c r="X600" s="68"/>
      <c r="Y600" s="68"/>
      <c r="Z600" s="68"/>
      <c r="AA600" s="68"/>
      <c r="AB600" s="68"/>
      <c r="AC600" s="68"/>
      <c r="AD600" s="68"/>
      <c r="AE600" s="68"/>
      <c r="AF600" s="68"/>
      <c r="AG600" s="68"/>
      <c r="AH600" s="68"/>
      <c r="AI600" s="68"/>
      <c r="AJ600" s="68"/>
      <c r="AK600" s="68"/>
      <c r="AL600" s="68"/>
    </row>
    <row r="601" spans="1:38" ht="15.75" customHeight="1">
      <c r="A601" s="68"/>
      <c r="B601" s="68"/>
      <c r="C601" s="68"/>
      <c r="D601" s="68"/>
      <c r="E601" s="68"/>
      <c r="F601" s="68"/>
      <c r="G601" s="68"/>
      <c r="H601" s="68"/>
      <c r="I601" s="68"/>
      <c r="J601" s="68"/>
      <c r="K601" s="68"/>
      <c r="L601" s="68"/>
      <c r="M601" s="68"/>
      <c r="N601" s="68"/>
      <c r="O601" s="68"/>
      <c r="P601" s="68"/>
      <c r="Q601" s="68"/>
      <c r="R601" s="68"/>
      <c r="S601" s="68"/>
      <c r="T601" s="68"/>
      <c r="U601" s="68"/>
      <c r="V601" s="68"/>
      <c r="W601" s="68"/>
      <c r="X601" s="68"/>
      <c r="Y601" s="68"/>
      <c r="Z601" s="68"/>
      <c r="AA601" s="68"/>
      <c r="AB601" s="68"/>
      <c r="AC601" s="68"/>
      <c r="AD601" s="68"/>
      <c r="AE601" s="68"/>
      <c r="AF601" s="68"/>
      <c r="AG601" s="68"/>
      <c r="AH601" s="68"/>
      <c r="AI601" s="68"/>
      <c r="AJ601" s="68"/>
      <c r="AK601" s="68"/>
      <c r="AL601" s="68"/>
    </row>
    <row r="602" spans="1:38" ht="15.75" customHeight="1">
      <c r="A602" s="68"/>
      <c r="B602" s="68"/>
      <c r="C602" s="68"/>
      <c r="D602" s="68"/>
      <c r="E602" s="68"/>
      <c r="F602" s="68"/>
      <c r="G602" s="68"/>
      <c r="H602" s="68"/>
      <c r="I602" s="68"/>
      <c r="J602" s="68"/>
      <c r="K602" s="68"/>
      <c r="L602" s="68"/>
      <c r="M602" s="68"/>
      <c r="N602" s="68"/>
      <c r="O602" s="68"/>
      <c r="P602" s="68"/>
      <c r="Q602" s="68"/>
      <c r="R602" s="68"/>
      <c r="S602" s="68"/>
      <c r="T602" s="68"/>
      <c r="U602" s="68"/>
      <c r="V602" s="68"/>
      <c r="W602" s="68"/>
      <c r="X602" s="68"/>
      <c r="Y602" s="68"/>
      <c r="Z602" s="68"/>
      <c r="AA602" s="68"/>
      <c r="AB602" s="68"/>
      <c r="AC602" s="68"/>
      <c r="AD602" s="68"/>
      <c r="AE602" s="68"/>
      <c r="AF602" s="68"/>
      <c r="AG602" s="68"/>
      <c r="AH602" s="68"/>
      <c r="AI602" s="68"/>
      <c r="AJ602" s="68"/>
      <c r="AK602" s="68"/>
      <c r="AL602" s="68"/>
    </row>
    <row r="603" spans="1:38" ht="15.75" customHeight="1">
      <c r="A603" s="68"/>
      <c r="B603" s="68"/>
      <c r="C603" s="68"/>
      <c r="D603" s="68"/>
      <c r="E603" s="68"/>
      <c r="F603" s="68"/>
      <c r="G603" s="68"/>
      <c r="H603" s="68"/>
      <c r="I603" s="68"/>
      <c r="J603" s="68"/>
      <c r="K603" s="68"/>
      <c r="L603" s="68"/>
      <c r="M603" s="68"/>
      <c r="N603" s="68"/>
      <c r="O603" s="68"/>
      <c r="P603" s="68"/>
      <c r="Q603" s="68"/>
      <c r="R603" s="68"/>
      <c r="S603" s="68"/>
      <c r="T603" s="68"/>
      <c r="U603" s="68"/>
      <c r="V603" s="68"/>
      <c r="W603" s="68"/>
      <c r="X603" s="68"/>
      <c r="Y603" s="68"/>
      <c r="Z603" s="68"/>
      <c r="AA603" s="68"/>
      <c r="AB603" s="68"/>
      <c r="AC603" s="68"/>
      <c r="AD603" s="68"/>
      <c r="AE603" s="68"/>
      <c r="AF603" s="68"/>
      <c r="AG603" s="68"/>
      <c r="AH603" s="68"/>
      <c r="AI603" s="68"/>
      <c r="AJ603" s="68"/>
      <c r="AK603" s="68"/>
      <c r="AL603" s="68"/>
    </row>
    <row r="604" spans="1:38" ht="15.75" customHeight="1">
      <c r="A604" s="68"/>
      <c r="B604" s="68"/>
      <c r="C604" s="68"/>
      <c r="D604" s="68"/>
      <c r="E604" s="68"/>
      <c r="F604" s="68"/>
      <c r="G604" s="68"/>
      <c r="H604" s="68"/>
      <c r="I604" s="68"/>
      <c r="J604" s="68"/>
      <c r="K604" s="68"/>
      <c r="L604" s="68"/>
      <c r="M604" s="68"/>
      <c r="N604" s="68"/>
      <c r="O604" s="68"/>
      <c r="P604" s="68"/>
      <c r="Q604" s="68"/>
      <c r="R604" s="68"/>
      <c r="S604" s="68"/>
      <c r="T604" s="68"/>
      <c r="U604" s="68"/>
      <c r="V604" s="68"/>
      <c r="W604" s="68"/>
      <c r="X604" s="68"/>
      <c r="Y604" s="68"/>
      <c r="Z604" s="68"/>
      <c r="AA604" s="68"/>
      <c r="AB604" s="68"/>
      <c r="AC604" s="68"/>
      <c r="AD604" s="68"/>
      <c r="AE604" s="68"/>
      <c r="AF604" s="68"/>
      <c r="AG604" s="68"/>
      <c r="AH604" s="68"/>
      <c r="AI604" s="68"/>
      <c r="AJ604" s="68"/>
      <c r="AK604" s="68"/>
      <c r="AL604" s="68"/>
    </row>
    <row r="605" spans="1:38" ht="15.75" customHeight="1">
      <c r="A605" s="68"/>
      <c r="B605" s="68"/>
      <c r="C605" s="68"/>
      <c r="D605" s="68"/>
      <c r="E605" s="68"/>
      <c r="F605" s="68"/>
      <c r="G605" s="68"/>
      <c r="H605" s="68"/>
      <c r="I605" s="68"/>
      <c r="J605" s="68"/>
      <c r="K605" s="68"/>
      <c r="L605" s="68"/>
      <c r="M605" s="68"/>
      <c r="N605" s="68"/>
      <c r="O605" s="68"/>
      <c r="P605" s="68"/>
      <c r="Q605" s="68"/>
      <c r="R605" s="68"/>
      <c r="S605" s="68"/>
      <c r="T605" s="68"/>
      <c r="U605" s="68"/>
      <c r="V605" s="68"/>
      <c r="W605" s="68"/>
      <c r="X605" s="68"/>
      <c r="Y605" s="68"/>
      <c r="Z605" s="68"/>
      <c r="AA605" s="68"/>
      <c r="AB605" s="68"/>
      <c r="AC605" s="68"/>
      <c r="AD605" s="68"/>
      <c r="AE605" s="68"/>
      <c r="AF605" s="68"/>
      <c r="AG605" s="68"/>
      <c r="AH605" s="68"/>
      <c r="AI605" s="68"/>
      <c r="AJ605" s="68"/>
      <c r="AK605" s="68"/>
      <c r="AL605" s="68"/>
    </row>
    <row r="606" spans="1:38" ht="15.75" customHeight="1">
      <c r="A606" s="68"/>
      <c r="B606" s="68"/>
      <c r="C606" s="68"/>
      <c r="D606" s="68"/>
      <c r="E606" s="68"/>
      <c r="F606" s="68"/>
      <c r="G606" s="68"/>
      <c r="H606" s="68"/>
      <c r="I606" s="68"/>
      <c r="J606" s="68"/>
      <c r="K606" s="68"/>
      <c r="L606" s="68"/>
      <c r="M606" s="68"/>
      <c r="N606" s="68"/>
      <c r="O606" s="68"/>
      <c r="P606" s="68"/>
      <c r="Q606" s="68"/>
      <c r="R606" s="68"/>
      <c r="S606" s="68"/>
      <c r="T606" s="68"/>
      <c r="U606" s="68"/>
      <c r="V606" s="68"/>
      <c r="W606" s="68"/>
      <c r="X606" s="68"/>
      <c r="Y606" s="68"/>
      <c r="Z606" s="68"/>
      <c r="AA606" s="68"/>
      <c r="AB606" s="68"/>
      <c r="AC606" s="68"/>
      <c r="AD606" s="68"/>
      <c r="AE606" s="68"/>
      <c r="AF606" s="68"/>
      <c r="AG606" s="68"/>
      <c r="AH606" s="68"/>
      <c r="AI606" s="68"/>
      <c r="AJ606" s="68"/>
      <c r="AK606" s="68"/>
      <c r="AL606" s="68"/>
    </row>
    <row r="607" spans="1:38" ht="15.75" customHeight="1">
      <c r="A607" s="68"/>
      <c r="B607" s="68"/>
      <c r="C607" s="68"/>
      <c r="D607" s="68"/>
      <c r="E607" s="68"/>
      <c r="F607" s="68"/>
      <c r="G607" s="68"/>
      <c r="H607" s="68"/>
      <c r="I607" s="68"/>
      <c r="J607" s="68"/>
      <c r="K607" s="68"/>
      <c r="L607" s="68"/>
      <c r="M607" s="68"/>
      <c r="N607" s="68"/>
      <c r="O607" s="68"/>
      <c r="P607" s="68"/>
      <c r="Q607" s="68"/>
      <c r="R607" s="68"/>
      <c r="S607" s="68"/>
      <c r="T607" s="68"/>
      <c r="U607" s="68"/>
      <c r="V607" s="68"/>
      <c r="W607" s="68"/>
      <c r="X607" s="68"/>
      <c r="Y607" s="68"/>
      <c r="Z607" s="68"/>
      <c r="AA607" s="68"/>
      <c r="AB607" s="68"/>
      <c r="AC607" s="68"/>
      <c r="AD607" s="68"/>
      <c r="AE607" s="68"/>
      <c r="AF607" s="68"/>
      <c r="AG607" s="68"/>
      <c r="AH607" s="68"/>
      <c r="AI607" s="68"/>
      <c r="AJ607" s="68"/>
      <c r="AK607" s="68"/>
      <c r="AL607" s="68"/>
    </row>
    <row r="608" spans="1:38" ht="15.75" customHeight="1">
      <c r="A608" s="68"/>
      <c r="B608" s="68"/>
      <c r="C608" s="68"/>
      <c r="D608" s="68"/>
      <c r="E608" s="68"/>
      <c r="F608" s="68"/>
      <c r="G608" s="68"/>
      <c r="H608" s="68"/>
      <c r="I608" s="68"/>
      <c r="J608" s="68"/>
      <c r="K608" s="68"/>
      <c r="L608" s="68"/>
      <c r="M608" s="68"/>
      <c r="N608" s="68"/>
      <c r="O608" s="68"/>
      <c r="P608" s="68"/>
      <c r="Q608" s="68"/>
      <c r="R608" s="68"/>
      <c r="S608" s="68"/>
      <c r="T608" s="68"/>
      <c r="U608" s="68"/>
      <c r="V608" s="68"/>
      <c r="W608" s="68"/>
      <c r="X608" s="68"/>
      <c r="Y608" s="68"/>
      <c r="Z608" s="68"/>
      <c r="AA608" s="68"/>
      <c r="AB608" s="68"/>
      <c r="AC608" s="68"/>
      <c r="AD608" s="68"/>
      <c r="AE608" s="68"/>
      <c r="AF608" s="68"/>
      <c r="AG608" s="68"/>
      <c r="AH608" s="68"/>
      <c r="AI608" s="68"/>
      <c r="AJ608" s="68"/>
      <c r="AK608" s="68"/>
      <c r="AL608" s="68"/>
    </row>
    <row r="609" spans="1:38" ht="15.75" customHeight="1">
      <c r="A609" s="68"/>
      <c r="B609" s="68"/>
      <c r="C609" s="68"/>
      <c r="D609" s="68"/>
      <c r="E609" s="68"/>
      <c r="F609" s="68"/>
      <c r="G609" s="68"/>
      <c r="H609" s="68"/>
      <c r="I609" s="68"/>
      <c r="J609" s="68"/>
      <c r="K609" s="68"/>
      <c r="L609" s="68"/>
      <c r="M609" s="68"/>
      <c r="N609" s="68"/>
      <c r="O609" s="68"/>
      <c r="P609" s="68"/>
      <c r="Q609" s="68"/>
      <c r="R609" s="68"/>
      <c r="S609" s="68"/>
      <c r="T609" s="68"/>
      <c r="U609" s="68"/>
      <c r="V609" s="68"/>
      <c r="W609" s="68"/>
      <c r="X609" s="68"/>
      <c r="Y609" s="68"/>
      <c r="Z609" s="68"/>
      <c r="AA609" s="68"/>
      <c r="AB609" s="68"/>
      <c r="AC609" s="68"/>
      <c r="AD609" s="68"/>
      <c r="AE609" s="68"/>
      <c r="AF609" s="68"/>
      <c r="AG609" s="68"/>
      <c r="AH609" s="68"/>
      <c r="AI609" s="68"/>
      <c r="AJ609" s="68"/>
      <c r="AK609" s="68"/>
      <c r="AL609" s="68"/>
    </row>
    <row r="610" spans="1:38" ht="15.75" customHeight="1">
      <c r="A610" s="68"/>
      <c r="B610" s="68"/>
      <c r="C610" s="68"/>
      <c r="D610" s="68"/>
      <c r="E610" s="68"/>
      <c r="F610" s="68"/>
      <c r="G610" s="68"/>
      <c r="H610" s="68"/>
      <c r="I610" s="68"/>
      <c r="J610" s="68"/>
      <c r="K610" s="68"/>
      <c r="L610" s="68"/>
      <c r="M610" s="68"/>
      <c r="N610" s="68"/>
      <c r="O610" s="68"/>
      <c r="P610" s="68"/>
      <c r="Q610" s="68"/>
      <c r="R610" s="68"/>
      <c r="S610" s="68"/>
      <c r="T610" s="68"/>
      <c r="U610" s="68"/>
      <c r="V610" s="68"/>
      <c r="W610" s="68"/>
      <c r="X610" s="68"/>
      <c r="Y610" s="68"/>
      <c r="Z610" s="68"/>
      <c r="AA610" s="68"/>
      <c r="AB610" s="68"/>
      <c r="AC610" s="68"/>
      <c r="AD610" s="68"/>
      <c r="AE610" s="68"/>
      <c r="AF610" s="68"/>
      <c r="AG610" s="68"/>
      <c r="AH610" s="68"/>
      <c r="AI610" s="68"/>
      <c r="AJ610" s="68"/>
      <c r="AK610" s="68"/>
      <c r="AL610" s="68"/>
    </row>
    <row r="611" spans="1:38" ht="15.75" customHeight="1">
      <c r="A611" s="68"/>
      <c r="B611" s="68"/>
      <c r="C611" s="68"/>
      <c r="D611" s="68"/>
      <c r="E611" s="68"/>
      <c r="F611" s="68"/>
      <c r="G611" s="68"/>
      <c r="H611" s="68"/>
      <c r="I611" s="68"/>
      <c r="J611" s="68"/>
      <c r="K611" s="68"/>
      <c r="L611" s="68"/>
      <c r="M611" s="68"/>
      <c r="N611" s="68"/>
      <c r="O611" s="68"/>
      <c r="P611" s="68"/>
      <c r="Q611" s="68"/>
      <c r="R611" s="68"/>
      <c r="S611" s="68"/>
      <c r="T611" s="68"/>
      <c r="U611" s="68"/>
      <c r="V611" s="68"/>
      <c r="W611" s="68"/>
      <c r="X611" s="68"/>
      <c r="Y611" s="68"/>
      <c r="Z611" s="68"/>
      <c r="AA611" s="68"/>
      <c r="AB611" s="68"/>
      <c r="AC611" s="68"/>
      <c r="AD611" s="68"/>
      <c r="AE611" s="68"/>
      <c r="AF611" s="68"/>
      <c r="AG611" s="68"/>
      <c r="AH611" s="68"/>
      <c r="AI611" s="68"/>
      <c r="AJ611" s="68"/>
      <c r="AK611" s="68"/>
      <c r="AL611" s="68"/>
    </row>
    <row r="612" spans="1:38" ht="15.75" customHeight="1">
      <c r="A612" s="68"/>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c r="AA612" s="68"/>
      <c r="AB612" s="68"/>
      <c r="AC612" s="68"/>
      <c r="AD612" s="68"/>
      <c r="AE612" s="68"/>
      <c r="AF612" s="68"/>
      <c r="AG612" s="68"/>
      <c r="AH612" s="68"/>
      <c r="AI612" s="68"/>
      <c r="AJ612" s="68"/>
      <c r="AK612" s="68"/>
      <c r="AL612" s="68"/>
    </row>
    <row r="613" spans="1:38" ht="15.75" customHeight="1">
      <c r="A613" s="68"/>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c r="AA613" s="68"/>
      <c r="AB613" s="68"/>
      <c r="AC613" s="68"/>
      <c r="AD613" s="68"/>
      <c r="AE613" s="68"/>
      <c r="AF613" s="68"/>
      <c r="AG613" s="68"/>
      <c r="AH613" s="68"/>
      <c r="AI613" s="68"/>
      <c r="AJ613" s="68"/>
      <c r="AK613" s="68"/>
      <c r="AL613" s="68"/>
    </row>
    <row r="614" spans="1:38" ht="15.75" customHeight="1">
      <c r="A614" s="68"/>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c r="AA614" s="68"/>
      <c r="AB614" s="68"/>
      <c r="AC614" s="68"/>
      <c r="AD614" s="68"/>
      <c r="AE614" s="68"/>
      <c r="AF614" s="68"/>
      <c r="AG614" s="68"/>
      <c r="AH614" s="68"/>
      <c r="AI614" s="68"/>
      <c r="AJ614" s="68"/>
      <c r="AK614" s="68"/>
      <c r="AL614" s="68"/>
    </row>
    <row r="615" spans="1:38" ht="15.75" customHeight="1">
      <c r="A615" s="68"/>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c r="AA615" s="68"/>
      <c r="AB615" s="68"/>
      <c r="AC615" s="68"/>
      <c r="AD615" s="68"/>
      <c r="AE615" s="68"/>
      <c r="AF615" s="68"/>
      <c r="AG615" s="68"/>
      <c r="AH615" s="68"/>
      <c r="AI615" s="68"/>
      <c r="AJ615" s="68"/>
      <c r="AK615" s="68"/>
      <c r="AL615" s="68"/>
    </row>
    <row r="616" spans="1:38" ht="15.75" customHeight="1">
      <c r="A616" s="68"/>
      <c r="B616" s="68"/>
      <c r="C616" s="68"/>
      <c r="D616" s="68"/>
      <c r="E616" s="68"/>
      <c r="F616" s="68"/>
      <c r="G616" s="68"/>
      <c r="H616" s="68"/>
      <c r="I616" s="68"/>
      <c r="J616" s="68"/>
      <c r="K616" s="68"/>
      <c r="L616" s="68"/>
      <c r="M616" s="68"/>
      <c r="N616" s="68"/>
      <c r="O616" s="68"/>
      <c r="P616" s="68"/>
      <c r="Q616" s="68"/>
      <c r="R616" s="68"/>
      <c r="S616" s="68"/>
      <c r="T616" s="68"/>
      <c r="U616" s="68"/>
      <c r="V616" s="68"/>
      <c r="W616" s="68"/>
      <c r="X616" s="68"/>
      <c r="Y616" s="68"/>
      <c r="Z616" s="68"/>
      <c r="AA616" s="68"/>
      <c r="AB616" s="68"/>
      <c r="AC616" s="68"/>
      <c r="AD616" s="68"/>
      <c r="AE616" s="68"/>
      <c r="AF616" s="68"/>
      <c r="AG616" s="68"/>
      <c r="AH616" s="68"/>
      <c r="AI616" s="68"/>
      <c r="AJ616" s="68"/>
      <c r="AK616" s="68"/>
      <c r="AL616" s="68"/>
    </row>
    <row r="617" spans="1:38" ht="15.75" customHeight="1">
      <c r="A617" s="68"/>
      <c r="B617" s="68"/>
      <c r="C617" s="68"/>
      <c r="D617" s="68"/>
      <c r="E617" s="68"/>
      <c r="F617" s="68"/>
      <c r="G617" s="68"/>
      <c r="H617" s="68"/>
      <c r="I617" s="68"/>
      <c r="J617" s="68"/>
      <c r="K617" s="68"/>
      <c r="L617" s="68"/>
      <c r="M617" s="68"/>
      <c r="N617" s="68"/>
      <c r="O617" s="68"/>
      <c r="P617" s="68"/>
      <c r="Q617" s="68"/>
      <c r="R617" s="68"/>
      <c r="S617" s="68"/>
      <c r="T617" s="68"/>
      <c r="U617" s="68"/>
      <c r="V617" s="68"/>
      <c r="W617" s="68"/>
      <c r="X617" s="68"/>
      <c r="Y617" s="68"/>
      <c r="Z617" s="68"/>
      <c r="AA617" s="68"/>
      <c r="AB617" s="68"/>
      <c r="AC617" s="68"/>
      <c r="AD617" s="68"/>
      <c r="AE617" s="68"/>
      <c r="AF617" s="68"/>
      <c r="AG617" s="68"/>
      <c r="AH617" s="68"/>
      <c r="AI617" s="68"/>
      <c r="AJ617" s="68"/>
      <c r="AK617" s="68"/>
      <c r="AL617" s="68"/>
    </row>
    <row r="618" spans="1:38" ht="15.75" customHeight="1">
      <c r="A618" s="68"/>
      <c r="B618" s="68"/>
      <c r="C618" s="68"/>
      <c r="D618" s="68"/>
      <c r="E618" s="68"/>
      <c r="F618" s="68"/>
      <c r="G618" s="68"/>
      <c r="H618" s="68"/>
      <c r="I618" s="68"/>
      <c r="J618" s="68"/>
      <c r="K618" s="68"/>
      <c r="L618" s="68"/>
      <c r="M618" s="68"/>
      <c r="N618" s="68"/>
      <c r="O618" s="68"/>
      <c r="P618" s="68"/>
      <c r="Q618" s="68"/>
      <c r="R618" s="68"/>
      <c r="S618" s="68"/>
      <c r="T618" s="68"/>
      <c r="U618" s="68"/>
      <c r="V618" s="68"/>
      <c r="W618" s="68"/>
      <c r="X618" s="68"/>
      <c r="Y618" s="68"/>
      <c r="Z618" s="68"/>
      <c r="AA618" s="68"/>
      <c r="AB618" s="68"/>
      <c r="AC618" s="68"/>
      <c r="AD618" s="68"/>
      <c r="AE618" s="68"/>
      <c r="AF618" s="68"/>
      <c r="AG618" s="68"/>
      <c r="AH618" s="68"/>
      <c r="AI618" s="68"/>
      <c r="AJ618" s="68"/>
      <c r="AK618" s="68"/>
      <c r="AL618" s="68"/>
    </row>
    <row r="619" spans="1:38" ht="15.75" customHeight="1">
      <c r="A619" s="68"/>
      <c r="B619" s="68"/>
      <c r="C619" s="68"/>
      <c r="D619" s="68"/>
      <c r="E619" s="68"/>
      <c r="F619" s="68"/>
      <c r="G619" s="68"/>
      <c r="H619" s="68"/>
      <c r="I619" s="68"/>
      <c r="J619" s="68"/>
      <c r="K619" s="68"/>
      <c r="L619" s="68"/>
      <c r="M619" s="68"/>
      <c r="N619" s="68"/>
      <c r="O619" s="68"/>
      <c r="P619" s="68"/>
      <c r="Q619" s="68"/>
      <c r="R619" s="68"/>
      <c r="S619" s="68"/>
      <c r="T619" s="68"/>
      <c r="U619" s="68"/>
      <c r="V619" s="68"/>
      <c r="W619" s="68"/>
      <c r="X619" s="68"/>
      <c r="Y619" s="68"/>
      <c r="Z619" s="68"/>
      <c r="AA619" s="68"/>
      <c r="AB619" s="68"/>
      <c r="AC619" s="68"/>
      <c r="AD619" s="68"/>
      <c r="AE619" s="68"/>
      <c r="AF619" s="68"/>
      <c r="AG619" s="68"/>
      <c r="AH619" s="68"/>
      <c r="AI619" s="68"/>
      <c r="AJ619" s="68"/>
      <c r="AK619" s="68"/>
      <c r="AL619" s="68"/>
    </row>
    <row r="620" spans="1:38" ht="15.75" customHeight="1">
      <c r="A620" s="68"/>
      <c r="B620" s="68"/>
      <c r="C620" s="68"/>
      <c r="D620" s="68"/>
      <c r="E620" s="68"/>
      <c r="F620" s="68"/>
      <c r="G620" s="68"/>
      <c r="H620" s="68"/>
      <c r="I620" s="68"/>
      <c r="J620" s="68"/>
      <c r="K620" s="68"/>
      <c r="L620" s="68"/>
      <c r="M620" s="68"/>
      <c r="N620" s="68"/>
      <c r="O620" s="68"/>
      <c r="P620" s="68"/>
      <c r="Q620" s="68"/>
      <c r="R620" s="68"/>
      <c r="S620" s="68"/>
      <c r="T620" s="68"/>
      <c r="U620" s="68"/>
      <c r="V620" s="68"/>
      <c r="W620" s="68"/>
      <c r="X620" s="68"/>
      <c r="Y620" s="68"/>
      <c r="Z620" s="68"/>
      <c r="AA620" s="68"/>
      <c r="AB620" s="68"/>
      <c r="AC620" s="68"/>
      <c r="AD620" s="68"/>
      <c r="AE620" s="68"/>
      <c r="AF620" s="68"/>
      <c r="AG620" s="68"/>
      <c r="AH620" s="68"/>
      <c r="AI620" s="68"/>
      <c r="AJ620" s="68"/>
      <c r="AK620" s="68"/>
      <c r="AL620" s="68"/>
    </row>
    <row r="621" spans="1:38" ht="15.75" customHeight="1">
      <c r="A621" s="68"/>
      <c r="B621" s="68"/>
      <c r="C621" s="68"/>
      <c r="D621" s="68"/>
      <c r="E621" s="68"/>
      <c r="F621" s="68"/>
      <c r="G621" s="68"/>
      <c r="H621" s="68"/>
      <c r="I621" s="68"/>
      <c r="J621" s="68"/>
      <c r="K621" s="68"/>
      <c r="L621" s="68"/>
      <c r="M621" s="68"/>
      <c r="N621" s="68"/>
      <c r="O621" s="68"/>
      <c r="P621" s="68"/>
      <c r="Q621" s="68"/>
      <c r="R621" s="68"/>
      <c r="S621" s="68"/>
      <c r="T621" s="68"/>
      <c r="U621" s="68"/>
      <c r="V621" s="68"/>
      <c r="W621" s="68"/>
      <c r="X621" s="68"/>
      <c r="Y621" s="68"/>
      <c r="Z621" s="68"/>
      <c r="AA621" s="68"/>
      <c r="AB621" s="68"/>
      <c r="AC621" s="68"/>
      <c r="AD621" s="68"/>
      <c r="AE621" s="68"/>
      <c r="AF621" s="68"/>
      <c r="AG621" s="68"/>
      <c r="AH621" s="68"/>
      <c r="AI621" s="68"/>
      <c r="AJ621" s="68"/>
      <c r="AK621" s="68"/>
      <c r="AL621" s="68"/>
    </row>
    <row r="622" spans="1:38" ht="15.75" customHeight="1">
      <c r="A622" s="68"/>
      <c r="B622" s="68"/>
      <c r="C622" s="68"/>
      <c r="D622" s="68"/>
      <c r="E622" s="68"/>
      <c r="F622" s="68"/>
      <c r="G622" s="68"/>
      <c r="H622" s="68"/>
      <c r="I622" s="68"/>
      <c r="J622" s="68"/>
      <c r="K622" s="68"/>
      <c r="L622" s="68"/>
      <c r="M622" s="68"/>
      <c r="N622" s="68"/>
      <c r="O622" s="68"/>
      <c r="P622" s="68"/>
      <c r="Q622" s="68"/>
      <c r="R622" s="68"/>
      <c r="S622" s="68"/>
      <c r="T622" s="68"/>
      <c r="U622" s="68"/>
      <c r="V622" s="68"/>
      <c r="W622" s="68"/>
      <c r="X622" s="68"/>
      <c r="Y622" s="68"/>
      <c r="Z622" s="68"/>
      <c r="AA622" s="68"/>
      <c r="AB622" s="68"/>
      <c r="AC622" s="68"/>
      <c r="AD622" s="68"/>
      <c r="AE622" s="68"/>
      <c r="AF622" s="68"/>
      <c r="AG622" s="68"/>
      <c r="AH622" s="68"/>
      <c r="AI622" s="68"/>
      <c r="AJ622" s="68"/>
      <c r="AK622" s="68"/>
      <c r="AL622" s="68"/>
    </row>
    <row r="623" spans="1:38" ht="15.75" customHeight="1">
      <c r="A623" s="68"/>
      <c r="B623" s="68"/>
      <c r="C623" s="68"/>
      <c r="D623" s="68"/>
      <c r="E623" s="68"/>
      <c r="F623" s="68"/>
      <c r="G623" s="68"/>
      <c r="H623" s="68"/>
      <c r="I623" s="68"/>
      <c r="J623" s="68"/>
      <c r="K623" s="68"/>
      <c r="L623" s="68"/>
      <c r="M623" s="68"/>
      <c r="N623" s="68"/>
      <c r="O623" s="68"/>
      <c r="P623" s="68"/>
      <c r="Q623" s="68"/>
      <c r="R623" s="68"/>
      <c r="S623" s="68"/>
      <c r="T623" s="68"/>
      <c r="U623" s="68"/>
      <c r="V623" s="68"/>
      <c r="W623" s="68"/>
      <c r="X623" s="68"/>
      <c r="Y623" s="68"/>
      <c r="Z623" s="68"/>
      <c r="AA623" s="68"/>
      <c r="AB623" s="68"/>
      <c r="AC623" s="68"/>
      <c r="AD623" s="68"/>
      <c r="AE623" s="68"/>
      <c r="AF623" s="68"/>
      <c r="AG623" s="68"/>
      <c r="AH623" s="68"/>
      <c r="AI623" s="68"/>
      <c r="AJ623" s="68"/>
      <c r="AK623" s="68"/>
      <c r="AL623" s="68"/>
    </row>
    <row r="624" spans="1:38" ht="15.75" customHeight="1">
      <c r="A624" s="68"/>
      <c r="B624" s="68"/>
      <c r="C624" s="68"/>
      <c r="D624" s="68"/>
      <c r="E624" s="68"/>
      <c r="F624" s="68"/>
      <c r="G624" s="68"/>
      <c r="H624" s="68"/>
      <c r="I624" s="68"/>
      <c r="J624" s="68"/>
      <c r="K624" s="68"/>
      <c r="L624" s="68"/>
      <c r="M624" s="68"/>
      <c r="N624" s="68"/>
      <c r="O624" s="68"/>
      <c r="P624" s="68"/>
      <c r="Q624" s="68"/>
      <c r="R624" s="68"/>
      <c r="S624" s="68"/>
      <c r="T624" s="68"/>
      <c r="U624" s="68"/>
      <c r="V624" s="68"/>
      <c r="W624" s="68"/>
      <c r="X624" s="68"/>
      <c r="Y624" s="68"/>
      <c r="Z624" s="68"/>
      <c r="AA624" s="68"/>
      <c r="AB624" s="68"/>
      <c r="AC624" s="68"/>
      <c r="AD624" s="68"/>
      <c r="AE624" s="68"/>
      <c r="AF624" s="68"/>
      <c r="AG624" s="68"/>
      <c r="AH624" s="68"/>
      <c r="AI624" s="68"/>
      <c r="AJ624" s="68"/>
      <c r="AK624" s="68"/>
      <c r="AL624" s="68"/>
    </row>
    <row r="625" spans="1:38" ht="15.75" customHeight="1">
      <c r="A625" s="68"/>
      <c r="B625" s="68"/>
      <c r="C625" s="68"/>
      <c r="D625" s="68"/>
      <c r="E625" s="68"/>
      <c r="F625" s="68"/>
      <c r="G625" s="68"/>
      <c r="H625" s="68"/>
      <c r="I625" s="68"/>
      <c r="J625" s="68"/>
      <c r="K625" s="68"/>
      <c r="L625" s="68"/>
      <c r="M625" s="68"/>
      <c r="N625" s="68"/>
      <c r="O625" s="68"/>
      <c r="P625" s="68"/>
      <c r="Q625" s="68"/>
      <c r="R625" s="68"/>
      <c r="S625" s="68"/>
      <c r="T625" s="68"/>
      <c r="U625" s="68"/>
      <c r="V625" s="68"/>
      <c r="W625" s="68"/>
      <c r="X625" s="68"/>
      <c r="Y625" s="68"/>
      <c r="Z625" s="68"/>
      <c r="AA625" s="68"/>
      <c r="AB625" s="68"/>
      <c r="AC625" s="68"/>
      <c r="AD625" s="68"/>
      <c r="AE625" s="68"/>
      <c r="AF625" s="68"/>
      <c r="AG625" s="68"/>
      <c r="AH625" s="68"/>
      <c r="AI625" s="68"/>
      <c r="AJ625" s="68"/>
      <c r="AK625" s="68"/>
      <c r="AL625" s="68"/>
    </row>
    <row r="626" spans="1:38" ht="15.75" customHeight="1">
      <c r="A626" s="68"/>
      <c r="B626" s="68"/>
      <c r="C626" s="68"/>
      <c r="D626" s="68"/>
      <c r="E626" s="68"/>
      <c r="F626" s="68"/>
      <c r="G626" s="68"/>
      <c r="H626" s="68"/>
      <c r="I626" s="68"/>
      <c r="J626" s="68"/>
      <c r="K626" s="68"/>
      <c r="L626" s="68"/>
      <c r="M626" s="68"/>
      <c r="N626" s="68"/>
      <c r="O626" s="68"/>
      <c r="P626" s="68"/>
      <c r="Q626" s="68"/>
      <c r="R626" s="68"/>
      <c r="S626" s="68"/>
      <c r="T626" s="68"/>
      <c r="U626" s="68"/>
      <c r="V626" s="68"/>
      <c r="W626" s="68"/>
      <c r="X626" s="68"/>
      <c r="Y626" s="68"/>
      <c r="Z626" s="68"/>
      <c r="AA626" s="68"/>
      <c r="AB626" s="68"/>
      <c r="AC626" s="68"/>
      <c r="AD626" s="68"/>
      <c r="AE626" s="68"/>
      <c r="AF626" s="68"/>
      <c r="AG626" s="68"/>
      <c r="AH626" s="68"/>
      <c r="AI626" s="68"/>
      <c r="AJ626" s="68"/>
      <c r="AK626" s="68"/>
      <c r="AL626" s="68"/>
    </row>
    <row r="627" spans="1:38" ht="15.75" customHeight="1">
      <c r="A627" s="68"/>
      <c r="B627" s="68"/>
      <c r="C627" s="68"/>
      <c r="D627" s="68"/>
      <c r="E627" s="68"/>
      <c r="F627" s="68"/>
      <c r="G627" s="68"/>
      <c r="H627" s="68"/>
      <c r="I627" s="68"/>
      <c r="J627" s="68"/>
      <c r="K627" s="68"/>
      <c r="L627" s="68"/>
      <c r="M627" s="68"/>
      <c r="N627" s="68"/>
      <c r="O627" s="68"/>
      <c r="P627" s="68"/>
      <c r="Q627" s="68"/>
      <c r="R627" s="68"/>
      <c r="S627" s="68"/>
      <c r="T627" s="68"/>
      <c r="U627" s="68"/>
      <c r="V627" s="68"/>
      <c r="W627" s="68"/>
      <c r="X627" s="68"/>
      <c r="Y627" s="68"/>
      <c r="Z627" s="68"/>
      <c r="AA627" s="68"/>
      <c r="AB627" s="68"/>
      <c r="AC627" s="68"/>
      <c r="AD627" s="68"/>
      <c r="AE627" s="68"/>
      <c r="AF627" s="68"/>
      <c r="AG627" s="68"/>
      <c r="AH627" s="68"/>
      <c r="AI627" s="68"/>
      <c r="AJ627" s="68"/>
      <c r="AK627" s="68"/>
      <c r="AL627" s="68"/>
    </row>
    <row r="628" spans="1:38" ht="15.75" customHeight="1">
      <c r="A628" s="68"/>
      <c r="B628" s="68"/>
      <c r="C628" s="68"/>
      <c r="D628" s="68"/>
      <c r="E628" s="68"/>
      <c r="F628" s="68"/>
      <c r="G628" s="68"/>
      <c r="H628" s="68"/>
      <c r="I628" s="68"/>
      <c r="J628" s="68"/>
      <c r="K628" s="68"/>
      <c r="L628" s="68"/>
      <c r="M628" s="68"/>
      <c r="N628" s="68"/>
      <c r="O628" s="68"/>
      <c r="P628" s="68"/>
      <c r="Q628" s="68"/>
      <c r="R628" s="68"/>
      <c r="S628" s="68"/>
      <c r="T628" s="68"/>
      <c r="U628" s="68"/>
      <c r="V628" s="68"/>
      <c r="W628" s="68"/>
      <c r="X628" s="68"/>
      <c r="Y628" s="68"/>
      <c r="Z628" s="68"/>
      <c r="AA628" s="68"/>
      <c r="AB628" s="68"/>
      <c r="AC628" s="68"/>
      <c r="AD628" s="68"/>
      <c r="AE628" s="68"/>
      <c r="AF628" s="68"/>
      <c r="AG628" s="68"/>
      <c r="AH628" s="68"/>
      <c r="AI628" s="68"/>
      <c r="AJ628" s="68"/>
      <c r="AK628" s="68"/>
      <c r="AL628" s="68"/>
    </row>
    <row r="629" spans="1:38" ht="15.75" customHeight="1">
      <c r="A629" s="68"/>
      <c r="B629" s="68"/>
      <c r="C629" s="68"/>
      <c r="D629" s="68"/>
      <c r="E629" s="68"/>
      <c r="F629" s="68"/>
      <c r="G629" s="68"/>
      <c r="H629" s="68"/>
      <c r="I629" s="68"/>
      <c r="J629" s="68"/>
      <c r="K629" s="68"/>
      <c r="L629" s="68"/>
      <c r="M629" s="68"/>
      <c r="N629" s="68"/>
      <c r="O629" s="68"/>
      <c r="P629" s="68"/>
      <c r="Q629" s="68"/>
      <c r="R629" s="68"/>
      <c r="S629" s="68"/>
      <c r="T629" s="68"/>
      <c r="U629" s="68"/>
      <c r="V629" s="68"/>
      <c r="W629" s="68"/>
      <c r="X629" s="68"/>
      <c r="Y629" s="68"/>
      <c r="Z629" s="68"/>
      <c r="AA629" s="68"/>
      <c r="AB629" s="68"/>
      <c r="AC629" s="68"/>
      <c r="AD629" s="68"/>
      <c r="AE629" s="68"/>
      <c r="AF629" s="68"/>
      <c r="AG629" s="68"/>
      <c r="AH629" s="68"/>
      <c r="AI629" s="68"/>
      <c r="AJ629" s="68"/>
      <c r="AK629" s="68"/>
      <c r="AL629" s="68"/>
    </row>
    <row r="630" spans="1:38" ht="15.75" customHeight="1">
      <c r="A630" s="68"/>
      <c r="B630" s="68"/>
      <c r="C630" s="68"/>
      <c r="D630" s="68"/>
      <c r="E630" s="68"/>
      <c r="F630" s="68"/>
      <c r="G630" s="68"/>
      <c r="H630" s="68"/>
      <c r="I630" s="68"/>
      <c r="J630" s="68"/>
      <c r="K630" s="68"/>
      <c r="L630" s="68"/>
      <c r="M630" s="68"/>
      <c r="N630" s="68"/>
      <c r="O630" s="68"/>
      <c r="P630" s="68"/>
      <c r="Q630" s="68"/>
      <c r="R630" s="68"/>
      <c r="S630" s="68"/>
      <c r="T630" s="68"/>
      <c r="U630" s="68"/>
      <c r="V630" s="68"/>
      <c r="W630" s="68"/>
      <c r="X630" s="68"/>
      <c r="Y630" s="68"/>
      <c r="Z630" s="68"/>
      <c r="AA630" s="68"/>
      <c r="AB630" s="68"/>
      <c r="AC630" s="68"/>
      <c r="AD630" s="68"/>
      <c r="AE630" s="68"/>
      <c r="AF630" s="68"/>
      <c r="AG630" s="68"/>
      <c r="AH630" s="68"/>
      <c r="AI630" s="68"/>
      <c r="AJ630" s="68"/>
      <c r="AK630" s="68"/>
      <c r="AL630" s="68"/>
    </row>
    <row r="631" spans="1:38" ht="15.75" customHeight="1">
      <c r="A631" s="68"/>
      <c r="B631" s="68"/>
      <c r="C631" s="68"/>
      <c r="D631" s="68"/>
      <c r="E631" s="68"/>
      <c r="F631" s="68"/>
      <c r="G631" s="68"/>
      <c r="H631" s="68"/>
      <c r="I631" s="68"/>
      <c r="J631" s="68"/>
      <c r="K631" s="68"/>
      <c r="L631" s="68"/>
      <c r="M631" s="68"/>
      <c r="N631" s="68"/>
      <c r="O631" s="68"/>
      <c r="P631" s="68"/>
      <c r="Q631" s="68"/>
      <c r="R631" s="68"/>
      <c r="S631" s="68"/>
      <c r="T631" s="68"/>
      <c r="U631" s="68"/>
      <c r="V631" s="68"/>
      <c r="W631" s="68"/>
      <c r="X631" s="68"/>
      <c r="Y631" s="68"/>
      <c r="Z631" s="68"/>
      <c r="AA631" s="68"/>
      <c r="AB631" s="68"/>
      <c r="AC631" s="68"/>
      <c r="AD631" s="68"/>
      <c r="AE631" s="68"/>
      <c r="AF631" s="68"/>
      <c r="AG631" s="68"/>
      <c r="AH631" s="68"/>
      <c r="AI631" s="68"/>
      <c r="AJ631" s="68"/>
      <c r="AK631" s="68"/>
      <c r="AL631" s="68"/>
    </row>
    <row r="632" spans="1:38" ht="15.75" customHeight="1">
      <c r="A632" s="68"/>
      <c r="B632" s="68"/>
      <c r="C632" s="68"/>
      <c r="D632" s="68"/>
      <c r="E632" s="68"/>
      <c r="F632" s="68"/>
      <c r="G632" s="68"/>
      <c r="H632" s="68"/>
      <c r="I632" s="68"/>
      <c r="J632" s="68"/>
      <c r="K632" s="68"/>
      <c r="L632" s="68"/>
      <c r="M632" s="68"/>
      <c r="N632" s="68"/>
      <c r="O632" s="68"/>
      <c r="P632" s="68"/>
      <c r="Q632" s="68"/>
      <c r="R632" s="68"/>
      <c r="S632" s="68"/>
      <c r="T632" s="68"/>
      <c r="U632" s="68"/>
      <c r="V632" s="68"/>
      <c r="W632" s="68"/>
      <c r="X632" s="68"/>
      <c r="Y632" s="68"/>
      <c r="Z632" s="68"/>
      <c r="AA632" s="68"/>
      <c r="AB632" s="68"/>
      <c r="AC632" s="68"/>
      <c r="AD632" s="68"/>
      <c r="AE632" s="68"/>
      <c r="AF632" s="68"/>
      <c r="AG632" s="68"/>
      <c r="AH632" s="68"/>
      <c r="AI632" s="68"/>
      <c r="AJ632" s="68"/>
      <c r="AK632" s="68"/>
      <c r="AL632" s="68"/>
    </row>
    <row r="633" spans="1:38" ht="15.75" customHeight="1">
      <c r="A633" s="68"/>
      <c r="B633" s="68"/>
      <c r="C633" s="68"/>
      <c r="D633" s="68"/>
      <c r="E633" s="68"/>
      <c r="F633" s="68"/>
      <c r="G633" s="68"/>
      <c r="H633" s="68"/>
      <c r="I633" s="68"/>
      <c r="J633" s="68"/>
      <c r="K633" s="68"/>
      <c r="L633" s="68"/>
      <c r="M633" s="68"/>
      <c r="N633" s="68"/>
      <c r="O633" s="68"/>
      <c r="P633" s="68"/>
      <c r="Q633" s="68"/>
      <c r="R633" s="68"/>
      <c r="S633" s="68"/>
      <c r="T633" s="68"/>
      <c r="U633" s="68"/>
      <c r="V633" s="68"/>
      <c r="W633" s="68"/>
      <c r="X633" s="68"/>
      <c r="Y633" s="68"/>
      <c r="Z633" s="68"/>
      <c r="AA633" s="68"/>
      <c r="AB633" s="68"/>
      <c r="AC633" s="68"/>
      <c r="AD633" s="68"/>
      <c r="AE633" s="68"/>
      <c r="AF633" s="68"/>
      <c r="AG633" s="68"/>
      <c r="AH633" s="68"/>
      <c r="AI633" s="68"/>
      <c r="AJ633" s="68"/>
      <c r="AK633" s="68"/>
      <c r="AL633" s="68"/>
    </row>
    <row r="634" spans="1:38" ht="15.75" customHeight="1">
      <c r="A634" s="68"/>
      <c r="B634" s="68"/>
      <c r="C634" s="68"/>
      <c r="D634" s="68"/>
      <c r="E634" s="68"/>
      <c r="F634" s="68"/>
      <c r="G634" s="68"/>
      <c r="H634" s="68"/>
      <c r="I634" s="68"/>
      <c r="J634" s="68"/>
      <c r="K634" s="68"/>
      <c r="L634" s="68"/>
      <c r="M634" s="68"/>
      <c r="N634" s="68"/>
      <c r="O634" s="68"/>
      <c r="P634" s="68"/>
      <c r="Q634" s="68"/>
      <c r="R634" s="68"/>
      <c r="S634" s="68"/>
      <c r="T634" s="68"/>
      <c r="U634" s="68"/>
      <c r="V634" s="68"/>
      <c r="W634" s="68"/>
      <c r="X634" s="68"/>
      <c r="Y634" s="68"/>
      <c r="Z634" s="68"/>
      <c r="AA634" s="68"/>
      <c r="AB634" s="68"/>
      <c r="AC634" s="68"/>
      <c r="AD634" s="68"/>
      <c r="AE634" s="68"/>
      <c r="AF634" s="68"/>
      <c r="AG634" s="68"/>
      <c r="AH634" s="68"/>
      <c r="AI634" s="68"/>
      <c r="AJ634" s="68"/>
      <c r="AK634" s="68"/>
      <c r="AL634" s="68"/>
    </row>
    <row r="635" spans="1:38" ht="15.75" customHeight="1">
      <c r="A635" s="68"/>
      <c r="B635" s="68"/>
      <c r="C635" s="68"/>
      <c r="D635" s="68"/>
      <c r="E635" s="68"/>
      <c r="F635" s="68"/>
      <c r="G635" s="68"/>
      <c r="H635" s="68"/>
      <c r="I635" s="68"/>
      <c r="J635" s="68"/>
      <c r="K635" s="68"/>
      <c r="L635" s="68"/>
      <c r="M635" s="68"/>
      <c r="N635" s="68"/>
      <c r="O635" s="68"/>
      <c r="P635" s="68"/>
      <c r="Q635" s="68"/>
      <c r="R635" s="68"/>
      <c r="S635" s="68"/>
      <c r="T635" s="68"/>
      <c r="U635" s="68"/>
      <c r="V635" s="68"/>
      <c r="W635" s="68"/>
      <c r="X635" s="68"/>
      <c r="Y635" s="68"/>
      <c r="Z635" s="68"/>
      <c r="AA635" s="68"/>
      <c r="AB635" s="68"/>
      <c r="AC635" s="68"/>
      <c r="AD635" s="68"/>
      <c r="AE635" s="68"/>
      <c r="AF635" s="68"/>
      <c r="AG635" s="68"/>
      <c r="AH635" s="68"/>
      <c r="AI635" s="68"/>
      <c r="AJ635" s="68"/>
      <c r="AK635" s="68"/>
      <c r="AL635" s="68"/>
    </row>
    <row r="636" spans="1:38" ht="15.75" customHeight="1">
      <c r="A636" s="68"/>
      <c r="B636" s="68"/>
      <c r="C636" s="68"/>
      <c r="D636" s="68"/>
      <c r="E636" s="68"/>
      <c r="F636" s="68"/>
      <c r="G636" s="68"/>
      <c r="H636" s="68"/>
      <c r="I636" s="68"/>
      <c r="J636" s="68"/>
      <c r="K636" s="68"/>
      <c r="L636" s="68"/>
      <c r="M636" s="68"/>
      <c r="N636" s="68"/>
      <c r="O636" s="68"/>
      <c r="P636" s="68"/>
      <c r="Q636" s="68"/>
      <c r="R636" s="68"/>
      <c r="S636" s="68"/>
      <c r="T636" s="68"/>
      <c r="U636" s="68"/>
      <c r="V636" s="68"/>
      <c r="W636" s="68"/>
      <c r="X636" s="68"/>
      <c r="Y636" s="68"/>
      <c r="Z636" s="68"/>
      <c r="AA636" s="68"/>
      <c r="AB636" s="68"/>
      <c r="AC636" s="68"/>
      <c r="AD636" s="68"/>
      <c r="AE636" s="68"/>
      <c r="AF636" s="68"/>
      <c r="AG636" s="68"/>
      <c r="AH636" s="68"/>
      <c r="AI636" s="68"/>
      <c r="AJ636" s="68"/>
      <c r="AK636" s="68"/>
      <c r="AL636" s="68"/>
    </row>
    <row r="637" spans="1:38" ht="15.75" customHeight="1">
      <c r="A637" s="68"/>
      <c r="B637" s="68"/>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c r="AA637" s="68"/>
      <c r="AB637" s="68"/>
      <c r="AC637" s="68"/>
      <c r="AD637" s="68"/>
      <c r="AE637" s="68"/>
      <c r="AF637" s="68"/>
      <c r="AG637" s="68"/>
      <c r="AH637" s="68"/>
      <c r="AI637" s="68"/>
      <c r="AJ637" s="68"/>
      <c r="AK637" s="68"/>
      <c r="AL637" s="68"/>
    </row>
    <row r="638" spans="1:38" ht="15.75" customHeight="1">
      <c r="A638" s="68"/>
      <c r="B638" s="68"/>
      <c r="C638" s="68"/>
      <c r="D638" s="68"/>
      <c r="E638" s="68"/>
      <c r="F638" s="68"/>
      <c r="G638" s="68"/>
      <c r="H638" s="68"/>
      <c r="I638" s="68"/>
      <c r="J638" s="68"/>
      <c r="K638" s="68"/>
      <c r="L638" s="68"/>
      <c r="M638" s="68"/>
      <c r="N638" s="68"/>
      <c r="O638" s="68"/>
      <c r="P638" s="68"/>
      <c r="Q638" s="68"/>
      <c r="R638" s="68"/>
      <c r="S638" s="68"/>
      <c r="T638" s="68"/>
      <c r="U638" s="68"/>
      <c r="V638" s="68"/>
      <c r="W638" s="68"/>
      <c r="X638" s="68"/>
      <c r="Y638" s="68"/>
      <c r="Z638" s="68"/>
      <c r="AA638" s="68"/>
      <c r="AB638" s="68"/>
      <c r="AC638" s="68"/>
      <c r="AD638" s="68"/>
      <c r="AE638" s="68"/>
      <c r="AF638" s="68"/>
      <c r="AG638" s="68"/>
      <c r="AH638" s="68"/>
      <c r="AI638" s="68"/>
      <c r="AJ638" s="68"/>
      <c r="AK638" s="68"/>
      <c r="AL638" s="68"/>
    </row>
    <row r="639" spans="1:38" ht="15.75" customHeight="1">
      <c r="A639" s="68"/>
      <c r="B639" s="68"/>
      <c r="C639" s="68"/>
      <c r="D639" s="68"/>
      <c r="E639" s="68"/>
      <c r="F639" s="68"/>
      <c r="G639" s="68"/>
      <c r="H639" s="68"/>
      <c r="I639" s="68"/>
      <c r="J639" s="68"/>
      <c r="K639" s="68"/>
      <c r="L639" s="68"/>
      <c r="M639" s="68"/>
      <c r="N639" s="68"/>
      <c r="O639" s="68"/>
      <c r="P639" s="68"/>
      <c r="Q639" s="68"/>
      <c r="R639" s="68"/>
      <c r="S639" s="68"/>
      <c r="T639" s="68"/>
      <c r="U639" s="68"/>
      <c r="V639" s="68"/>
      <c r="W639" s="68"/>
      <c r="X639" s="68"/>
      <c r="Y639" s="68"/>
      <c r="Z639" s="68"/>
      <c r="AA639" s="68"/>
      <c r="AB639" s="68"/>
      <c r="AC639" s="68"/>
      <c r="AD639" s="68"/>
      <c r="AE639" s="68"/>
      <c r="AF639" s="68"/>
      <c r="AG639" s="68"/>
      <c r="AH639" s="68"/>
      <c r="AI639" s="68"/>
      <c r="AJ639" s="68"/>
      <c r="AK639" s="68"/>
      <c r="AL639" s="68"/>
    </row>
    <row r="640" spans="1:38" ht="15.75" customHeight="1">
      <c r="A640" s="68"/>
      <c r="B640" s="68"/>
      <c r="C640" s="68"/>
      <c r="D640" s="68"/>
      <c r="E640" s="68"/>
      <c r="F640" s="68"/>
      <c r="G640" s="68"/>
      <c r="H640" s="68"/>
      <c r="I640" s="68"/>
      <c r="J640" s="68"/>
      <c r="K640" s="68"/>
      <c r="L640" s="68"/>
      <c r="M640" s="68"/>
      <c r="N640" s="68"/>
      <c r="O640" s="68"/>
      <c r="P640" s="68"/>
      <c r="Q640" s="68"/>
      <c r="R640" s="68"/>
      <c r="S640" s="68"/>
      <c r="T640" s="68"/>
      <c r="U640" s="68"/>
      <c r="V640" s="68"/>
      <c r="W640" s="68"/>
      <c r="X640" s="68"/>
      <c r="Y640" s="68"/>
      <c r="Z640" s="68"/>
      <c r="AA640" s="68"/>
      <c r="AB640" s="68"/>
      <c r="AC640" s="68"/>
      <c r="AD640" s="68"/>
      <c r="AE640" s="68"/>
      <c r="AF640" s="68"/>
      <c r="AG640" s="68"/>
      <c r="AH640" s="68"/>
      <c r="AI640" s="68"/>
      <c r="AJ640" s="68"/>
      <c r="AK640" s="68"/>
      <c r="AL640" s="68"/>
    </row>
    <row r="641" spans="1:38" ht="15.75" customHeight="1">
      <c r="A641" s="68"/>
      <c r="B641" s="68"/>
      <c r="C641" s="68"/>
      <c r="D641" s="68"/>
      <c r="E641" s="68"/>
      <c r="F641" s="68"/>
      <c r="G641" s="68"/>
      <c r="H641" s="68"/>
      <c r="I641" s="68"/>
      <c r="J641" s="68"/>
      <c r="K641" s="68"/>
      <c r="L641" s="68"/>
      <c r="M641" s="68"/>
      <c r="N641" s="68"/>
      <c r="O641" s="68"/>
      <c r="P641" s="68"/>
      <c r="Q641" s="68"/>
      <c r="R641" s="68"/>
      <c r="S641" s="68"/>
      <c r="T641" s="68"/>
      <c r="U641" s="68"/>
      <c r="V641" s="68"/>
      <c r="W641" s="68"/>
      <c r="X641" s="68"/>
      <c r="Y641" s="68"/>
      <c r="Z641" s="68"/>
      <c r="AA641" s="68"/>
      <c r="AB641" s="68"/>
      <c r="AC641" s="68"/>
      <c r="AD641" s="68"/>
      <c r="AE641" s="68"/>
      <c r="AF641" s="68"/>
      <c r="AG641" s="68"/>
      <c r="AH641" s="68"/>
      <c r="AI641" s="68"/>
      <c r="AJ641" s="68"/>
      <c r="AK641" s="68"/>
      <c r="AL641" s="68"/>
    </row>
    <row r="642" spans="1:38" ht="15.75" customHeight="1">
      <c r="A642" s="68"/>
      <c r="B642" s="68"/>
      <c r="C642" s="68"/>
      <c r="D642" s="68"/>
      <c r="E642" s="68"/>
      <c r="F642" s="68"/>
      <c r="G642" s="68"/>
      <c r="H642" s="68"/>
      <c r="I642" s="68"/>
      <c r="J642" s="68"/>
      <c r="K642" s="68"/>
      <c r="L642" s="68"/>
      <c r="M642" s="68"/>
      <c r="N642" s="68"/>
      <c r="O642" s="68"/>
      <c r="P642" s="68"/>
      <c r="Q642" s="68"/>
      <c r="R642" s="68"/>
      <c r="S642" s="68"/>
      <c r="T642" s="68"/>
      <c r="U642" s="68"/>
      <c r="V642" s="68"/>
      <c r="W642" s="68"/>
      <c r="X642" s="68"/>
      <c r="Y642" s="68"/>
      <c r="Z642" s="68"/>
      <c r="AA642" s="68"/>
      <c r="AB642" s="68"/>
      <c r="AC642" s="68"/>
      <c r="AD642" s="68"/>
      <c r="AE642" s="68"/>
      <c r="AF642" s="68"/>
      <c r="AG642" s="68"/>
      <c r="AH642" s="68"/>
      <c r="AI642" s="68"/>
      <c r="AJ642" s="68"/>
      <c r="AK642" s="68"/>
      <c r="AL642" s="68"/>
    </row>
    <row r="643" spans="1:38" ht="15.75" customHeight="1">
      <c r="A643" s="68"/>
      <c r="B643" s="68"/>
      <c r="C643" s="68"/>
      <c r="D643" s="68"/>
      <c r="E643" s="68"/>
      <c r="F643" s="68"/>
      <c r="G643" s="68"/>
      <c r="H643" s="68"/>
      <c r="I643" s="68"/>
      <c r="J643" s="68"/>
      <c r="K643" s="68"/>
      <c r="L643" s="68"/>
      <c r="M643" s="68"/>
      <c r="N643" s="68"/>
      <c r="O643" s="68"/>
      <c r="P643" s="68"/>
      <c r="Q643" s="68"/>
      <c r="R643" s="68"/>
      <c r="S643" s="68"/>
      <c r="T643" s="68"/>
      <c r="U643" s="68"/>
      <c r="V643" s="68"/>
      <c r="W643" s="68"/>
      <c r="X643" s="68"/>
      <c r="Y643" s="68"/>
      <c r="Z643" s="68"/>
      <c r="AA643" s="68"/>
      <c r="AB643" s="68"/>
      <c r="AC643" s="68"/>
      <c r="AD643" s="68"/>
      <c r="AE643" s="68"/>
      <c r="AF643" s="68"/>
      <c r="AG643" s="68"/>
      <c r="AH643" s="68"/>
      <c r="AI643" s="68"/>
      <c r="AJ643" s="68"/>
      <c r="AK643" s="68"/>
      <c r="AL643" s="68"/>
    </row>
    <row r="644" spans="1:38" ht="15.75" customHeight="1">
      <c r="A644" s="68"/>
      <c r="B644" s="68"/>
      <c r="C644" s="68"/>
      <c r="D644" s="68"/>
      <c r="E644" s="68"/>
      <c r="F644" s="68"/>
      <c r="G644" s="68"/>
      <c r="H644" s="68"/>
      <c r="I644" s="68"/>
      <c r="J644" s="68"/>
      <c r="K644" s="68"/>
      <c r="L644" s="68"/>
      <c r="M644" s="68"/>
      <c r="N644" s="68"/>
      <c r="O644" s="68"/>
      <c r="P644" s="68"/>
      <c r="Q644" s="68"/>
      <c r="R644" s="68"/>
      <c r="S644" s="68"/>
      <c r="T644" s="68"/>
      <c r="U644" s="68"/>
      <c r="V644" s="68"/>
      <c r="W644" s="68"/>
      <c r="X644" s="68"/>
      <c r="Y644" s="68"/>
      <c r="Z644" s="68"/>
      <c r="AA644" s="68"/>
      <c r="AB644" s="68"/>
      <c r="AC644" s="68"/>
      <c r="AD644" s="68"/>
      <c r="AE644" s="68"/>
      <c r="AF644" s="68"/>
      <c r="AG644" s="68"/>
      <c r="AH644" s="68"/>
      <c r="AI644" s="68"/>
      <c r="AJ644" s="68"/>
      <c r="AK644" s="68"/>
      <c r="AL644" s="68"/>
    </row>
    <row r="645" spans="1:38" ht="15.75" customHeight="1">
      <c r="A645" s="68"/>
      <c r="B645" s="68"/>
      <c r="C645" s="68"/>
      <c r="D645" s="68"/>
      <c r="E645" s="68"/>
      <c r="F645" s="68"/>
      <c r="G645" s="68"/>
      <c r="H645" s="68"/>
      <c r="I645" s="68"/>
      <c r="J645" s="68"/>
      <c r="K645" s="68"/>
      <c r="L645" s="68"/>
      <c r="M645" s="68"/>
      <c r="N645" s="68"/>
      <c r="O645" s="68"/>
      <c r="P645" s="68"/>
      <c r="Q645" s="68"/>
      <c r="R645" s="68"/>
      <c r="S645" s="68"/>
      <c r="T645" s="68"/>
      <c r="U645" s="68"/>
      <c r="V645" s="68"/>
      <c r="W645" s="68"/>
      <c r="X645" s="68"/>
      <c r="Y645" s="68"/>
      <c r="Z645" s="68"/>
      <c r="AA645" s="68"/>
      <c r="AB645" s="68"/>
      <c r="AC645" s="68"/>
      <c r="AD645" s="68"/>
      <c r="AE645" s="68"/>
      <c r="AF645" s="68"/>
      <c r="AG645" s="68"/>
      <c r="AH645" s="68"/>
      <c r="AI645" s="68"/>
      <c r="AJ645" s="68"/>
      <c r="AK645" s="68"/>
      <c r="AL645" s="68"/>
    </row>
    <row r="646" spans="1:38" ht="15.75" customHeight="1">
      <c r="A646" s="68"/>
      <c r="B646" s="68"/>
      <c r="C646" s="68"/>
      <c r="D646" s="68"/>
      <c r="E646" s="68"/>
      <c r="F646" s="68"/>
      <c r="G646" s="68"/>
      <c r="H646" s="68"/>
      <c r="I646" s="68"/>
      <c r="J646" s="68"/>
      <c r="K646" s="68"/>
      <c r="L646" s="68"/>
      <c r="M646" s="68"/>
      <c r="N646" s="68"/>
      <c r="O646" s="68"/>
      <c r="P646" s="68"/>
      <c r="Q646" s="68"/>
      <c r="R646" s="68"/>
      <c r="S646" s="68"/>
      <c r="T646" s="68"/>
      <c r="U646" s="68"/>
      <c r="V646" s="68"/>
      <c r="W646" s="68"/>
      <c r="X646" s="68"/>
      <c r="Y646" s="68"/>
      <c r="Z646" s="68"/>
      <c r="AA646" s="68"/>
      <c r="AB646" s="68"/>
      <c r="AC646" s="68"/>
      <c r="AD646" s="68"/>
      <c r="AE646" s="68"/>
      <c r="AF646" s="68"/>
      <c r="AG646" s="68"/>
      <c r="AH646" s="68"/>
      <c r="AI646" s="68"/>
      <c r="AJ646" s="68"/>
      <c r="AK646" s="68"/>
      <c r="AL646" s="68"/>
    </row>
    <row r="647" spans="1:38" ht="15.75" customHeight="1">
      <c r="A647" s="68"/>
      <c r="B647" s="68"/>
      <c r="C647" s="68"/>
      <c r="D647" s="68"/>
      <c r="E647" s="68"/>
      <c r="F647" s="68"/>
      <c r="G647" s="68"/>
      <c r="H647" s="68"/>
      <c r="I647" s="68"/>
      <c r="J647" s="68"/>
      <c r="K647" s="68"/>
      <c r="L647" s="68"/>
      <c r="M647" s="68"/>
      <c r="N647" s="68"/>
      <c r="O647" s="68"/>
      <c r="P647" s="68"/>
      <c r="Q647" s="68"/>
      <c r="R647" s="68"/>
      <c r="S647" s="68"/>
      <c r="T647" s="68"/>
      <c r="U647" s="68"/>
      <c r="V647" s="68"/>
      <c r="W647" s="68"/>
      <c r="X647" s="68"/>
      <c r="Y647" s="68"/>
      <c r="Z647" s="68"/>
      <c r="AA647" s="68"/>
      <c r="AB647" s="68"/>
      <c r="AC647" s="68"/>
      <c r="AD647" s="68"/>
      <c r="AE647" s="68"/>
      <c r="AF647" s="68"/>
      <c r="AG647" s="68"/>
      <c r="AH647" s="68"/>
      <c r="AI647" s="68"/>
      <c r="AJ647" s="68"/>
      <c r="AK647" s="68"/>
      <c r="AL647" s="68"/>
    </row>
    <row r="648" spans="1:38" ht="15.75" customHeight="1">
      <c r="A648" s="68"/>
      <c r="B648" s="68"/>
      <c r="C648" s="68"/>
      <c r="D648" s="68"/>
      <c r="E648" s="68"/>
      <c r="F648" s="68"/>
      <c r="G648" s="68"/>
      <c r="H648" s="68"/>
      <c r="I648" s="68"/>
      <c r="J648" s="68"/>
      <c r="K648" s="68"/>
      <c r="L648" s="68"/>
      <c r="M648" s="68"/>
      <c r="N648" s="68"/>
      <c r="O648" s="68"/>
      <c r="P648" s="68"/>
      <c r="Q648" s="68"/>
      <c r="R648" s="68"/>
      <c r="S648" s="68"/>
      <c r="T648" s="68"/>
      <c r="U648" s="68"/>
      <c r="V648" s="68"/>
      <c r="W648" s="68"/>
      <c r="X648" s="68"/>
      <c r="Y648" s="68"/>
      <c r="Z648" s="68"/>
      <c r="AA648" s="68"/>
      <c r="AB648" s="68"/>
      <c r="AC648" s="68"/>
      <c r="AD648" s="68"/>
      <c r="AE648" s="68"/>
      <c r="AF648" s="68"/>
      <c r="AG648" s="68"/>
      <c r="AH648" s="68"/>
      <c r="AI648" s="68"/>
      <c r="AJ648" s="68"/>
      <c r="AK648" s="68"/>
      <c r="AL648" s="68"/>
    </row>
    <row r="649" spans="1:38" ht="15.75" customHeight="1">
      <c r="A649" s="68"/>
      <c r="B649" s="68"/>
      <c r="C649" s="68"/>
      <c r="D649" s="68"/>
      <c r="E649" s="68"/>
      <c r="F649" s="68"/>
      <c r="G649" s="68"/>
      <c r="H649" s="68"/>
      <c r="I649" s="68"/>
      <c r="J649" s="68"/>
      <c r="K649" s="68"/>
      <c r="L649" s="68"/>
      <c r="M649" s="68"/>
      <c r="N649" s="68"/>
      <c r="O649" s="68"/>
      <c r="P649" s="68"/>
      <c r="Q649" s="68"/>
      <c r="R649" s="68"/>
      <c r="S649" s="68"/>
      <c r="T649" s="68"/>
      <c r="U649" s="68"/>
      <c r="V649" s="68"/>
      <c r="W649" s="68"/>
      <c r="X649" s="68"/>
      <c r="Y649" s="68"/>
      <c r="Z649" s="68"/>
      <c r="AA649" s="68"/>
      <c r="AB649" s="68"/>
      <c r="AC649" s="68"/>
      <c r="AD649" s="68"/>
      <c r="AE649" s="68"/>
      <c r="AF649" s="68"/>
      <c r="AG649" s="68"/>
      <c r="AH649" s="68"/>
      <c r="AI649" s="68"/>
      <c r="AJ649" s="68"/>
      <c r="AK649" s="68"/>
      <c r="AL649" s="68"/>
    </row>
    <row r="650" spans="1:38" ht="15.75" customHeight="1">
      <c r="A650" s="68"/>
      <c r="B650" s="68"/>
      <c r="C650" s="68"/>
      <c r="D650" s="68"/>
      <c r="E650" s="68"/>
      <c r="F650" s="68"/>
      <c r="G650" s="68"/>
      <c r="H650" s="68"/>
      <c r="I650" s="68"/>
      <c r="J650" s="68"/>
      <c r="K650" s="68"/>
      <c r="L650" s="68"/>
      <c r="M650" s="68"/>
      <c r="N650" s="68"/>
      <c r="O650" s="68"/>
      <c r="P650" s="68"/>
      <c r="Q650" s="68"/>
      <c r="R650" s="68"/>
      <c r="S650" s="68"/>
      <c r="T650" s="68"/>
      <c r="U650" s="68"/>
      <c r="V650" s="68"/>
      <c r="W650" s="68"/>
      <c r="X650" s="68"/>
      <c r="Y650" s="68"/>
      <c r="Z650" s="68"/>
      <c r="AA650" s="68"/>
      <c r="AB650" s="68"/>
      <c r="AC650" s="68"/>
      <c r="AD650" s="68"/>
      <c r="AE650" s="68"/>
      <c r="AF650" s="68"/>
      <c r="AG650" s="68"/>
      <c r="AH650" s="68"/>
      <c r="AI650" s="68"/>
      <c r="AJ650" s="68"/>
      <c r="AK650" s="68"/>
      <c r="AL650" s="68"/>
    </row>
    <row r="651" spans="1:38" ht="15.75" customHeight="1">
      <c r="A651" s="68"/>
      <c r="B651" s="68"/>
      <c r="C651" s="68"/>
      <c r="D651" s="68"/>
      <c r="E651" s="68"/>
      <c r="F651" s="68"/>
      <c r="G651" s="68"/>
      <c r="H651" s="68"/>
      <c r="I651" s="68"/>
      <c r="J651" s="68"/>
      <c r="K651" s="68"/>
      <c r="L651" s="68"/>
      <c r="M651" s="68"/>
      <c r="N651" s="68"/>
      <c r="O651" s="68"/>
      <c r="P651" s="68"/>
      <c r="Q651" s="68"/>
      <c r="R651" s="68"/>
      <c r="S651" s="68"/>
      <c r="T651" s="68"/>
      <c r="U651" s="68"/>
      <c r="V651" s="68"/>
      <c r="W651" s="68"/>
      <c r="X651" s="68"/>
      <c r="Y651" s="68"/>
      <c r="Z651" s="68"/>
      <c r="AA651" s="68"/>
      <c r="AB651" s="68"/>
      <c r="AC651" s="68"/>
      <c r="AD651" s="68"/>
      <c r="AE651" s="68"/>
      <c r="AF651" s="68"/>
      <c r="AG651" s="68"/>
      <c r="AH651" s="68"/>
      <c r="AI651" s="68"/>
      <c r="AJ651" s="68"/>
      <c r="AK651" s="68"/>
      <c r="AL651" s="68"/>
    </row>
    <row r="652" spans="1:38" ht="15.75" customHeight="1">
      <c r="A652" s="68"/>
      <c r="B652" s="68"/>
      <c r="C652" s="68"/>
      <c r="D652" s="68"/>
      <c r="E652" s="68"/>
      <c r="F652" s="68"/>
      <c r="G652" s="68"/>
      <c r="H652" s="68"/>
      <c r="I652" s="68"/>
      <c r="J652" s="68"/>
      <c r="K652" s="68"/>
      <c r="L652" s="68"/>
      <c r="M652" s="68"/>
      <c r="N652" s="68"/>
      <c r="O652" s="68"/>
      <c r="P652" s="68"/>
      <c r="Q652" s="68"/>
      <c r="R652" s="68"/>
      <c r="S652" s="68"/>
      <c r="T652" s="68"/>
      <c r="U652" s="68"/>
      <c r="V652" s="68"/>
      <c r="W652" s="68"/>
      <c r="X652" s="68"/>
      <c r="Y652" s="68"/>
      <c r="Z652" s="68"/>
      <c r="AA652" s="68"/>
      <c r="AB652" s="68"/>
      <c r="AC652" s="68"/>
      <c r="AD652" s="68"/>
      <c r="AE652" s="68"/>
      <c r="AF652" s="68"/>
      <c r="AG652" s="68"/>
      <c r="AH652" s="68"/>
      <c r="AI652" s="68"/>
      <c r="AJ652" s="68"/>
      <c r="AK652" s="68"/>
      <c r="AL652" s="68"/>
    </row>
    <row r="653" spans="1:38" ht="15.75" customHeight="1">
      <c r="A653" s="68"/>
      <c r="B653" s="68"/>
      <c r="C653" s="68"/>
      <c r="D653" s="68"/>
      <c r="E653" s="68"/>
      <c r="F653" s="68"/>
      <c r="G653" s="68"/>
      <c r="H653" s="68"/>
      <c r="I653" s="68"/>
      <c r="J653" s="68"/>
      <c r="K653" s="68"/>
      <c r="L653" s="68"/>
      <c r="M653" s="68"/>
      <c r="N653" s="68"/>
      <c r="O653" s="68"/>
      <c r="P653" s="68"/>
      <c r="Q653" s="68"/>
      <c r="R653" s="68"/>
      <c r="S653" s="68"/>
      <c r="T653" s="68"/>
      <c r="U653" s="68"/>
      <c r="V653" s="68"/>
      <c r="W653" s="68"/>
      <c r="X653" s="68"/>
      <c r="Y653" s="68"/>
      <c r="Z653" s="68"/>
      <c r="AA653" s="68"/>
      <c r="AB653" s="68"/>
      <c r="AC653" s="68"/>
      <c r="AD653" s="68"/>
      <c r="AE653" s="68"/>
      <c r="AF653" s="68"/>
      <c r="AG653" s="68"/>
      <c r="AH653" s="68"/>
      <c r="AI653" s="68"/>
      <c r="AJ653" s="68"/>
      <c r="AK653" s="68"/>
      <c r="AL653" s="68"/>
    </row>
    <row r="654" spans="1:38" ht="15.75" customHeight="1">
      <c r="A654" s="68"/>
      <c r="B654" s="68"/>
      <c r="C654" s="68"/>
      <c r="D654" s="68"/>
      <c r="E654" s="68"/>
      <c r="F654" s="68"/>
      <c r="G654" s="68"/>
      <c r="H654" s="68"/>
      <c r="I654" s="68"/>
      <c r="J654" s="68"/>
      <c r="K654" s="68"/>
      <c r="L654" s="68"/>
      <c r="M654" s="68"/>
      <c r="N654" s="68"/>
      <c r="O654" s="68"/>
      <c r="P654" s="68"/>
      <c r="Q654" s="68"/>
      <c r="R654" s="68"/>
      <c r="S654" s="68"/>
      <c r="T654" s="68"/>
      <c r="U654" s="68"/>
      <c r="V654" s="68"/>
      <c r="W654" s="68"/>
      <c r="X654" s="68"/>
      <c r="Y654" s="68"/>
      <c r="Z654" s="68"/>
      <c r="AA654" s="68"/>
      <c r="AB654" s="68"/>
      <c r="AC654" s="68"/>
      <c r="AD654" s="68"/>
      <c r="AE654" s="68"/>
      <c r="AF654" s="68"/>
      <c r="AG654" s="68"/>
      <c r="AH654" s="68"/>
      <c r="AI654" s="68"/>
      <c r="AJ654" s="68"/>
      <c r="AK654" s="68"/>
      <c r="AL654" s="68"/>
    </row>
    <row r="655" spans="1:38" ht="15.75" customHeight="1">
      <c r="A655" s="68"/>
      <c r="B655" s="68"/>
      <c r="C655" s="68"/>
      <c r="D655" s="68"/>
      <c r="E655" s="68"/>
      <c r="F655" s="68"/>
      <c r="G655" s="68"/>
      <c r="H655" s="68"/>
      <c r="I655" s="68"/>
      <c r="J655" s="68"/>
      <c r="K655" s="68"/>
      <c r="L655" s="68"/>
      <c r="M655" s="68"/>
      <c r="N655" s="68"/>
      <c r="O655" s="68"/>
      <c r="P655" s="68"/>
      <c r="Q655" s="68"/>
      <c r="R655" s="68"/>
      <c r="S655" s="68"/>
      <c r="T655" s="68"/>
      <c r="U655" s="68"/>
      <c r="V655" s="68"/>
      <c r="W655" s="68"/>
      <c r="X655" s="68"/>
      <c r="Y655" s="68"/>
      <c r="Z655" s="68"/>
      <c r="AA655" s="68"/>
      <c r="AB655" s="68"/>
      <c r="AC655" s="68"/>
      <c r="AD655" s="68"/>
      <c r="AE655" s="68"/>
      <c r="AF655" s="68"/>
      <c r="AG655" s="68"/>
      <c r="AH655" s="68"/>
      <c r="AI655" s="68"/>
      <c r="AJ655" s="68"/>
      <c r="AK655" s="68"/>
      <c r="AL655" s="68"/>
    </row>
    <row r="656" spans="1:38" ht="15.75" customHeight="1">
      <c r="A656" s="68"/>
      <c r="B656" s="68"/>
      <c r="C656" s="68"/>
      <c r="D656" s="68"/>
      <c r="E656" s="68"/>
      <c r="F656" s="68"/>
      <c r="G656" s="68"/>
      <c r="H656" s="68"/>
      <c r="I656" s="68"/>
      <c r="J656" s="68"/>
      <c r="K656" s="68"/>
      <c r="L656" s="68"/>
      <c r="M656" s="68"/>
      <c r="N656" s="68"/>
      <c r="O656" s="68"/>
      <c r="P656" s="68"/>
      <c r="Q656" s="68"/>
      <c r="R656" s="68"/>
      <c r="S656" s="68"/>
      <c r="T656" s="68"/>
      <c r="U656" s="68"/>
      <c r="V656" s="68"/>
      <c r="W656" s="68"/>
      <c r="X656" s="68"/>
      <c r="Y656" s="68"/>
      <c r="Z656" s="68"/>
      <c r="AA656" s="68"/>
      <c r="AB656" s="68"/>
      <c r="AC656" s="68"/>
      <c r="AD656" s="68"/>
      <c r="AE656" s="68"/>
      <c r="AF656" s="68"/>
      <c r="AG656" s="68"/>
      <c r="AH656" s="68"/>
      <c r="AI656" s="68"/>
      <c r="AJ656" s="68"/>
      <c r="AK656" s="68"/>
      <c r="AL656" s="68"/>
    </row>
    <row r="657" spans="1:38" ht="15.75" customHeight="1">
      <c r="A657" s="68"/>
      <c r="B657" s="68"/>
      <c r="C657" s="68"/>
      <c r="D657" s="68"/>
      <c r="E657" s="68"/>
      <c r="F657" s="68"/>
      <c r="G657" s="68"/>
      <c r="H657" s="68"/>
      <c r="I657" s="68"/>
      <c r="J657" s="68"/>
      <c r="K657" s="68"/>
      <c r="L657" s="68"/>
      <c r="M657" s="68"/>
      <c r="N657" s="68"/>
      <c r="O657" s="68"/>
      <c r="P657" s="68"/>
      <c r="Q657" s="68"/>
      <c r="R657" s="68"/>
      <c r="S657" s="68"/>
      <c r="T657" s="68"/>
      <c r="U657" s="68"/>
      <c r="V657" s="68"/>
      <c r="W657" s="68"/>
      <c r="X657" s="68"/>
      <c r="Y657" s="68"/>
      <c r="Z657" s="68"/>
      <c r="AA657" s="68"/>
      <c r="AB657" s="68"/>
      <c r="AC657" s="68"/>
      <c r="AD657" s="68"/>
      <c r="AE657" s="68"/>
      <c r="AF657" s="68"/>
      <c r="AG657" s="68"/>
      <c r="AH657" s="68"/>
      <c r="AI657" s="68"/>
      <c r="AJ657" s="68"/>
      <c r="AK657" s="68"/>
      <c r="AL657" s="68"/>
    </row>
    <row r="658" spans="1:38" ht="15.75" customHeight="1">
      <c r="A658" s="68"/>
      <c r="B658" s="68"/>
      <c r="C658" s="68"/>
      <c r="D658" s="68"/>
      <c r="E658" s="68"/>
      <c r="F658" s="68"/>
      <c r="G658" s="68"/>
      <c r="H658" s="68"/>
      <c r="I658" s="68"/>
      <c r="J658" s="68"/>
      <c r="K658" s="68"/>
      <c r="L658" s="68"/>
      <c r="M658" s="68"/>
      <c r="N658" s="68"/>
      <c r="O658" s="68"/>
      <c r="P658" s="68"/>
      <c r="Q658" s="68"/>
      <c r="R658" s="68"/>
      <c r="S658" s="68"/>
      <c r="T658" s="68"/>
      <c r="U658" s="68"/>
      <c r="V658" s="68"/>
      <c r="W658" s="68"/>
      <c r="X658" s="68"/>
      <c r="Y658" s="68"/>
      <c r="Z658" s="68"/>
      <c r="AA658" s="68"/>
      <c r="AB658" s="68"/>
      <c r="AC658" s="68"/>
      <c r="AD658" s="68"/>
      <c r="AE658" s="68"/>
      <c r="AF658" s="68"/>
      <c r="AG658" s="68"/>
      <c r="AH658" s="68"/>
      <c r="AI658" s="68"/>
      <c r="AJ658" s="68"/>
      <c r="AK658" s="68"/>
      <c r="AL658" s="68"/>
    </row>
    <row r="659" spans="1:38" ht="15.75" customHeight="1">
      <c r="A659" s="68"/>
      <c r="B659" s="68"/>
      <c r="C659" s="68"/>
      <c r="D659" s="68"/>
      <c r="E659" s="68"/>
      <c r="F659" s="68"/>
      <c r="G659" s="68"/>
      <c r="H659" s="68"/>
      <c r="I659" s="68"/>
      <c r="J659" s="68"/>
      <c r="K659" s="68"/>
      <c r="L659" s="68"/>
      <c r="M659" s="68"/>
      <c r="N659" s="68"/>
      <c r="O659" s="68"/>
      <c r="P659" s="68"/>
      <c r="Q659" s="68"/>
      <c r="R659" s="68"/>
      <c r="S659" s="68"/>
      <c r="T659" s="68"/>
      <c r="U659" s="68"/>
      <c r="V659" s="68"/>
      <c r="W659" s="68"/>
      <c r="X659" s="68"/>
      <c r="Y659" s="68"/>
      <c r="Z659" s="68"/>
      <c r="AA659" s="68"/>
      <c r="AB659" s="68"/>
      <c r="AC659" s="68"/>
      <c r="AD659" s="68"/>
      <c r="AE659" s="68"/>
      <c r="AF659" s="68"/>
      <c r="AG659" s="68"/>
      <c r="AH659" s="68"/>
      <c r="AI659" s="68"/>
      <c r="AJ659" s="68"/>
      <c r="AK659" s="68"/>
      <c r="AL659" s="68"/>
    </row>
    <row r="660" spans="1:38" ht="15.75" customHeight="1">
      <c r="A660" s="68"/>
      <c r="B660" s="68"/>
      <c r="C660" s="68"/>
      <c r="D660" s="68"/>
      <c r="E660" s="68"/>
      <c r="F660" s="68"/>
      <c r="G660" s="68"/>
      <c r="H660" s="68"/>
      <c r="I660" s="68"/>
      <c r="J660" s="68"/>
      <c r="K660" s="68"/>
      <c r="L660" s="68"/>
      <c r="M660" s="68"/>
      <c r="N660" s="68"/>
      <c r="O660" s="68"/>
      <c r="P660" s="68"/>
      <c r="Q660" s="68"/>
      <c r="R660" s="68"/>
      <c r="S660" s="68"/>
      <c r="T660" s="68"/>
      <c r="U660" s="68"/>
      <c r="V660" s="68"/>
      <c r="W660" s="68"/>
      <c r="X660" s="68"/>
      <c r="Y660" s="68"/>
      <c r="Z660" s="68"/>
      <c r="AA660" s="68"/>
      <c r="AB660" s="68"/>
      <c r="AC660" s="68"/>
      <c r="AD660" s="68"/>
      <c r="AE660" s="68"/>
      <c r="AF660" s="68"/>
      <c r="AG660" s="68"/>
      <c r="AH660" s="68"/>
      <c r="AI660" s="68"/>
      <c r="AJ660" s="68"/>
      <c r="AK660" s="68"/>
      <c r="AL660" s="68"/>
    </row>
    <row r="661" spans="1:38" ht="15.75" customHeight="1">
      <c r="A661" s="68"/>
      <c r="B661" s="68"/>
      <c r="C661" s="68"/>
      <c r="D661" s="68"/>
      <c r="E661" s="68"/>
      <c r="F661" s="68"/>
      <c r="G661" s="68"/>
      <c r="H661" s="68"/>
      <c r="I661" s="68"/>
      <c r="J661" s="68"/>
      <c r="K661" s="68"/>
      <c r="L661" s="68"/>
      <c r="M661" s="68"/>
      <c r="N661" s="68"/>
      <c r="O661" s="68"/>
      <c r="P661" s="68"/>
      <c r="Q661" s="68"/>
      <c r="R661" s="68"/>
      <c r="S661" s="68"/>
      <c r="T661" s="68"/>
      <c r="U661" s="68"/>
      <c r="V661" s="68"/>
      <c r="W661" s="68"/>
      <c r="X661" s="68"/>
      <c r="Y661" s="68"/>
      <c r="Z661" s="68"/>
      <c r="AA661" s="68"/>
      <c r="AB661" s="68"/>
      <c r="AC661" s="68"/>
      <c r="AD661" s="68"/>
      <c r="AE661" s="68"/>
      <c r="AF661" s="68"/>
      <c r="AG661" s="68"/>
      <c r="AH661" s="68"/>
      <c r="AI661" s="68"/>
      <c r="AJ661" s="68"/>
      <c r="AK661" s="68"/>
      <c r="AL661" s="68"/>
    </row>
    <row r="662" spans="1:38" ht="15.75" customHeight="1">
      <c r="A662" s="68"/>
      <c r="B662" s="68"/>
      <c r="C662" s="68"/>
      <c r="D662" s="68"/>
      <c r="E662" s="68"/>
      <c r="F662" s="68"/>
      <c r="G662" s="68"/>
      <c r="H662" s="68"/>
      <c r="I662" s="68"/>
      <c r="J662" s="68"/>
      <c r="K662" s="68"/>
      <c r="L662" s="68"/>
      <c r="M662" s="68"/>
      <c r="N662" s="68"/>
      <c r="O662" s="68"/>
      <c r="P662" s="68"/>
      <c r="Q662" s="68"/>
      <c r="R662" s="68"/>
      <c r="S662" s="68"/>
      <c r="T662" s="68"/>
      <c r="U662" s="68"/>
      <c r="V662" s="68"/>
      <c r="W662" s="68"/>
      <c r="X662" s="68"/>
      <c r="Y662" s="68"/>
      <c r="Z662" s="68"/>
      <c r="AA662" s="68"/>
      <c r="AB662" s="68"/>
      <c r="AC662" s="68"/>
      <c r="AD662" s="68"/>
      <c r="AE662" s="68"/>
      <c r="AF662" s="68"/>
      <c r="AG662" s="68"/>
      <c r="AH662" s="68"/>
      <c r="AI662" s="68"/>
      <c r="AJ662" s="68"/>
      <c r="AK662" s="68"/>
      <c r="AL662" s="68"/>
    </row>
    <row r="663" spans="1:38" ht="15.75" customHeight="1">
      <c r="A663" s="68"/>
      <c r="B663" s="68"/>
      <c r="C663" s="68"/>
      <c r="D663" s="68"/>
      <c r="E663" s="68"/>
      <c r="F663" s="68"/>
      <c r="G663" s="68"/>
      <c r="H663" s="68"/>
      <c r="I663" s="68"/>
      <c r="J663" s="68"/>
      <c r="K663" s="68"/>
      <c r="L663" s="68"/>
      <c r="M663" s="68"/>
      <c r="N663" s="68"/>
      <c r="O663" s="68"/>
      <c r="P663" s="68"/>
      <c r="Q663" s="68"/>
      <c r="R663" s="68"/>
      <c r="S663" s="68"/>
      <c r="T663" s="68"/>
      <c r="U663" s="68"/>
      <c r="V663" s="68"/>
      <c r="W663" s="68"/>
      <c r="X663" s="68"/>
      <c r="Y663" s="68"/>
      <c r="Z663" s="68"/>
      <c r="AA663" s="68"/>
      <c r="AB663" s="68"/>
      <c r="AC663" s="68"/>
      <c r="AD663" s="68"/>
      <c r="AE663" s="68"/>
      <c r="AF663" s="68"/>
      <c r="AG663" s="68"/>
      <c r="AH663" s="68"/>
      <c r="AI663" s="68"/>
      <c r="AJ663" s="68"/>
      <c r="AK663" s="68"/>
      <c r="AL663" s="68"/>
    </row>
    <row r="664" spans="1:38" ht="15.75" customHeight="1">
      <c r="A664" s="68"/>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c r="AA664" s="68"/>
      <c r="AB664" s="68"/>
      <c r="AC664" s="68"/>
      <c r="AD664" s="68"/>
      <c r="AE664" s="68"/>
      <c r="AF664" s="68"/>
      <c r="AG664" s="68"/>
      <c r="AH664" s="68"/>
      <c r="AI664" s="68"/>
      <c r="AJ664" s="68"/>
      <c r="AK664" s="68"/>
      <c r="AL664" s="68"/>
    </row>
    <row r="665" spans="1:38" ht="15.75" customHeight="1">
      <c r="A665" s="68"/>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c r="AA665" s="68"/>
      <c r="AB665" s="68"/>
      <c r="AC665" s="68"/>
      <c r="AD665" s="68"/>
      <c r="AE665" s="68"/>
      <c r="AF665" s="68"/>
      <c r="AG665" s="68"/>
      <c r="AH665" s="68"/>
      <c r="AI665" s="68"/>
      <c r="AJ665" s="68"/>
      <c r="AK665" s="68"/>
      <c r="AL665" s="68"/>
    </row>
    <row r="666" spans="1:38" ht="15.75" customHeight="1">
      <c r="A666" s="68"/>
      <c r="B666" s="68"/>
      <c r="C666" s="68"/>
      <c r="D666" s="68"/>
      <c r="E666" s="68"/>
      <c r="F666" s="68"/>
      <c r="G666" s="68"/>
      <c r="H666" s="68"/>
      <c r="I666" s="68"/>
      <c r="J666" s="68"/>
      <c r="K666" s="68"/>
      <c r="L666" s="68"/>
      <c r="M666" s="68"/>
      <c r="N666" s="68"/>
      <c r="O666" s="68"/>
      <c r="P666" s="68"/>
      <c r="Q666" s="68"/>
      <c r="R666" s="68"/>
      <c r="S666" s="68"/>
      <c r="T666" s="68"/>
      <c r="U666" s="68"/>
      <c r="V666" s="68"/>
      <c r="W666" s="68"/>
      <c r="X666" s="68"/>
      <c r="Y666" s="68"/>
      <c r="Z666" s="68"/>
      <c r="AA666" s="68"/>
      <c r="AB666" s="68"/>
      <c r="AC666" s="68"/>
      <c r="AD666" s="68"/>
      <c r="AE666" s="68"/>
      <c r="AF666" s="68"/>
      <c r="AG666" s="68"/>
      <c r="AH666" s="68"/>
      <c r="AI666" s="68"/>
      <c r="AJ666" s="68"/>
      <c r="AK666" s="68"/>
      <c r="AL666" s="68"/>
    </row>
    <row r="667" spans="1:38" ht="15.75" customHeight="1">
      <c r="A667" s="68"/>
      <c r="B667" s="68"/>
      <c r="C667" s="68"/>
      <c r="D667" s="68"/>
      <c r="E667" s="68"/>
      <c r="F667" s="68"/>
      <c r="G667" s="68"/>
      <c r="H667" s="68"/>
      <c r="I667" s="68"/>
      <c r="J667" s="68"/>
      <c r="K667" s="68"/>
      <c r="L667" s="68"/>
      <c r="M667" s="68"/>
      <c r="N667" s="68"/>
      <c r="O667" s="68"/>
      <c r="P667" s="68"/>
      <c r="Q667" s="68"/>
      <c r="R667" s="68"/>
      <c r="S667" s="68"/>
      <c r="T667" s="68"/>
      <c r="U667" s="68"/>
      <c r="V667" s="68"/>
      <c r="W667" s="68"/>
      <c r="X667" s="68"/>
      <c r="Y667" s="68"/>
      <c r="Z667" s="68"/>
      <c r="AA667" s="68"/>
      <c r="AB667" s="68"/>
      <c r="AC667" s="68"/>
      <c r="AD667" s="68"/>
      <c r="AE667" s="68"/>
      <c r="AF667" s="68"/>
      <c r="AG667" s="68"/>
      <c r="AH667" s="68"/>
      <c r="AI667" s="68"/>
      <c r="AJ667" s="68"/>
      <c r="AK667" s="68"/>
      <c r="AL667" s="68"/>
    </row>
    <row r="668" spans="1:38" ht="15.75" customHeight="1">
      <c r="A668" s="68"/>
      <c r="B668" s="68"/>
      <c r="C668" s="68"/>
      <c r="D668" s="68"/>
      <c r="E668" s="68"/>
      <c r="F668" s="68"/>
      <c r="G668" s="68"/>
      <c r="H668" s="68"/>
      <c r="I668" s="68"/>
      <c r="J668" s="68"/>
      <c r="K668" s="68"/>
      <c r="L668" s="68"/>
      <c r="M668" s="68"/>
      <c r="N668" s="68"/>
      <c r="O668" s="68"/>
      <c r="P668" s="68"/>
      <c r="Q668" s="68"/>
      <c r="R668" s="68"/>
      <c r="S668" s="68"/>
      <c r="T668" s="68"/>
      <c r="U668" s="68"/>
      <c r="V668" s="68"/>
      <c r="W668" s="68"/>
      <c r="X668" s="68"/>
      <c r="Y668" s="68"/>
      <c r="Z668" s="68"/>
      <c r="AA668" s="68"/>
      <c r="AB668" s="68"/>
      <c r="AC668" s="68"/>
      <c r="AD668" s="68"/>
      <c r="AE668" s="68"/>
      <c r="AF668" s="68"/>
      <c r="AG668" s="68"/>
      <c r="AH668" s="68"/>
      <c r="AI668" s="68"/>
      <c r="AJ668" s="68"/>
      <c r="AK668" s="68"/>
      <c r="AL668" s="68"/>
    </row>
    <row r="669" spans="1:38" ht="15.75" customHeight="1">
      <c r="A669" s="68"/>
      <c r="B669" s="68"/>
      <c r="C669" s="68"/>
      <c r="D669" s="68"/>
      <c r="E669" s="68"/>
      <c r="F669" s="68"/>
      <c r="G669" s="68"/>
      <c r="H669" s="68"/>
      <c r="I669" s="68"/>
      <c r="J669" s="68"/>
      <c r="K669" s="68"/>
      <c r="L669" s="68"/>
      <c r="M669" s="68"/>
      <c r="N669" s="68"/>
      <c r="O669" s="68"/>
      <c r="P669" s="68"/>
      <c r="Q669" s="68"/>
      <c r="R669" s="68"/>
      <c r="S669" s="68"/>
      <c r="T669" s="68"/>
      <c r="U669" s="68"/>
      <c r="V669" s="68"/>
      <c r="W669" s="68"/>
      <c r="X669" s="68"/>
      <c r="Y669" s="68"/>
      <c r="Z669" s="68"/>
      <c r="AA669" s="68"/>
      <c r="AB669" s="68"/>
      <c r="AC669" s="68"/>
      <c r="AD669" s="68"/>
      <c r="AE669" s="68"/>
      <c r="AF669" s="68"/>
      <c r="AG669" s="68"/>
      <c r="AH669" s="68"/>
      <c r="AI669" s="68"/>
      <c r="AJ669" s="68"/>
      <c r="AK669" s="68"/>
      <c r="AL669" s="68"/>
    </row>
    <row r="670" spans="1:38" ht="15.75" customHeight="1">
      <c r="A670" s="68"/>
      <c r="B670" s="68"/>
      <c r="C670" s="68"/>
      <c r="D670" s="68"/>
      <c r="E670" s="68"/>
      <c r="F670" s="68"/>
      <c r="G670" s="68"/>
      <c r="H670" s="68"/>
      <c r="I670" s="68"/>
      <c r="J670" s="68"/>
      <c r="K670" s="68"/>
      <c r="L670" s="68"/>
      <c r="M670" s="68"/>
      <c r="N670" s="68"/>
      <c r="O670" s="68"/>
      <c r="P670" s="68"/>
      <c r="Q670" s="68"/>
      <c r="R670" s="68"/>
      <c r="S670" s="68"/>
      <c r="T670" s="68"/>
      <c r="U670" s="68"/>
      <c r="V670" s="68"/>
      <c r="W670" s="68"/>
      <c r="X670" s="68"/>
      <c r="Y670" s="68"/>
      <c r="Z670" s="68"/>
      <c r="AA670" s="68"/>
      <c r="AB670" s="68"/>
      <c r="AC670" s="68"/>
      <c r="AD670" s="68"/>
      <c r="AE670" s="68"/>
      <c r="AF670" s="68"/>
      <c r="AG670" s="68"/>
      <c r="AH670" s="68"/>
      <c r="AI670" s="68"/>
      <c r="AJ670" s="68"/>
      <c r="AK670" s="68"/>
      <c r="AL670" s="68"/>
    </row>
    <row r="671" spans="1:38" ht="15.75" customHeight="1">
      <c r="A671" s="68"/>
      <c r="B671" s="68"/>
      <c r="C671" s="68"/>
      <c r="D671" s="68"/>
      <c r="E671" s="68"/>
      <c r="F671" s="68"/>
      <c r="G671" s="68"/>
      <c r="H671" s="68"/>
      <c r="I671" s="68"/>
      <c r="J671" s="68"/>
      <c r="K671" s="68"/>
      <c r="L671" s="68"/>
      <c r="M671" s="68"/>
      <c r="N671" s="68"/>
      <c r="O671" s="68"/>
      <c r="P671" s="68"/>
      <c r="Q671" s="68"/>
      <c r="R671" s="68"/>
      <c r="S671" s="68"/>
      <c r="T671" s="68"/>
      <c r="U671" s="68"/>
      <c r="V671" s="68"/>
      <c r="W671" s="68"/>
      <c r="X671" s="68"/>
      <c r="Y671" s="68"/>
      <c r="Z671" s="68"/>
      <c r="AA671" s="68"/>
      <c r="AB671" s="68"/>
      <c r="AC671" s="68"/>
      <c r="AD671" s="68"/>
      <c r="AE671" s="68"/>
      <c r="AF671" s="68"/>
      <c r="AG671" s="68"/>
      <c r="AH671" s="68"/>
      <c r="AI671" s="68"/>
      <c r="AJ671" s="68"/>
      <c r="AK671" s="68"/>
      <c r="AL671" s="68"/>
    </row>
    <row r="672" spans="1:38" ht="15.75" customHeight="1">
      <c r="A672" s="68"/>
      <c r="B672" s="68"/>
      <c r="C672" s="68"/>
      <c r="D672" s="68"/>
      <c r="E672" s="68"/>
      <c r="F672" s="68"/>
      <c r="G672" s="68"/>
      <c r="H672" s="68"/>
      <c r="I672" s="68"/>
      <c r="J672" s="68"/>
      <c r="K672" s="68"/>
      <c r="L672" s="68"/>
      <c r="M672" s="68"/>
      <c r="N672" s="68"/>
      <c r="O672" s="68"/>
      <c r="P672" s="68"/>
      <c r="Q672" s="68"/>
      <c r="R672" s="68"/>
      <c r="S672" s="68"/>
      <c r="T672" s="68"/>
      <c r="U672" s="68"/>
      <c r="V672" s="68"/>
      <c r="W672" s="68"/>
      <c r="X672" s="68"/>
      <c r="Y672" s="68"/>
      <c r="Z672" s="68"/>
      <c r="AA672" s="68"/>
      <c r="AB672" s="68"/>
      <c r="AC672" s="68"/>
      <c r="AD672" s="68"/>
      <c r="AE672" s="68"/>
      <c r="AF672" s="68"/>
      <c r="AG672" s="68"/>
      <c r="AH672" s="68"/>
      <c r="AI672" s="68"/>
      <c r="AJ672" s="68"/>
      <c r="AK672" s="68"/>
      <c r="AL672" s="68"/>
    </row>
    <row r="673" spans="1:38" ht="15.75" customHeight="1">
      <c r="A673" s="68"/>
      <c r="B673" s="68"/>
      <c r="C673" s="68"/>
      <c r="D673" s="68"/>
      <c r="E673" s="68"/>
      <c r="F673" s="68"/>
      <c r="G673" s="68"/>
      <c r="H673" s="68"/>
      <c r="I673" s="68"/>
      <c r="J673" s="68"/>
      <c r="K673" s="68"/>
      <c r="L673" s="68"/>
      <c r="M673" s="68"/>
      <c r="N673" s="68"/>
      <c r="O673" s="68"/>
      <c r="P673" s="68"/>
      <c r="Q673" s="68"/>
      <c r="R673" s="68"/>
      <c r="S673" s="68"/>
      <c r="T673" s="68"/>
      <c r="U673" s="68"/>
      <c r="V673" s="68"/>
      <c r="W673" s="68"/>
      <c r="X673" s="68"/>
      <c r="Y673" s="68"/>
      <c r="Z673" s="68"/>
      <c r="AA673" s="68"/>
      <c r="AB673" s="68"/>
      <c r="AC673" s="68"/>
      <c r="AD673" s="68"/>
      <c r="AE673" s="68"/>
      <c r="AF673" s="68"/>
      <c r="AG673" s="68"/>
      <c r="AH673" s="68"/>
      <c r="AI673" s="68"/>
      <c r="AJ673" s="68"/>
      <c r="AK673" s="68"/>
      <c r="AL673" s="68"/>
    </row>
    <row r="674" spans="1:38" ht="15.75" customHeight="1">
      <c r="A674" s="68"/>
      <c r="B674" s="68"/>
      <c r="C674" s="68"/>
      <c r="D674" s="68"/>
      <c r="E674" s="68"/>
      <c r="F674" s="68"/>
      <c r="G674" s="68"/>
      <c r="H674" s="68"/>
      <c r="I674" s="68"/>
      <c r="J674" s="68"/>
      <c r="K674" s="68"/>
      <c r="L674" s="68"/>
      <c r="M674" s="68"/>
      <c r="N674" s="68"/>
      <c r="O674" s="68"/>
      <c r="P674" s="68"/>
      <c r="Q674" s="68"/>
      <c r="R674" s="68"/>
      <c r="S674" s="68"/>
      <c r="T674" s="68"/>
      <c r="U674" s="68"/>
      <c r="V674" s="68"/>
      <c r="W674" s="68"/>
      <c r="X674" s="68"/>
      <c r="Y674" s="68"/>
      <c r="Z674" s="68"/>
      <c r="AA674" s="68"/>
      <c r="AB674" s="68"/>
      <c r="AC674" s="68"/>
      <c r="AD674" s="68"/>
      <c r="AE674" s="68"/>
      <c r="AF674" s="68"/>
      <c r="AG674" s="68"/>
      <c r="AH674" s="68"/>
      <c r="AI674" s="68"/>
      <c r="AJ674" s="68"/>
      <c r="AK674" s="68"/>
      <c r="AL674" s="68"/>
    </row>
    <row r="675" spans="1:38" ht="15.75" customHeight="1">
      <c r="A675" s="68"/>
      <c r="B675" s="68"/>
      <c r="C675" s="68"/>
      <c r="D675" s="68"/>
      <c r="E675" s="68"/>
      <c r="F675" s="68"/>
      <c r="G675" s="68"/>
      <c r="H675" s="68"/>
      <c r="I675" s="68"/>
      <c r="J675" s="68"/>
      <c r="K675" s="68"/>
      <c r="L675" s="68"/>
      <c r="M675" s="68"/>
      <c r="N675" s="68"/>
      <c r="O675" s="68"/>
      <c r="P675" s="68"/>
      <c r="Q675" s="68"/>
      <c r="R675" s="68"/>
      <c r="S675" s="68"/>
      <c r="T675" s="68"/>
      <c r="U675" s="68"/>
      <c r="V675" s="68"/>
      <c r="W675" s="68"/>
      <c r="X675" s="68"/>
      <c r="Y675" s="68"/>
      <c r="Z675" s="68"/>
      <c r="AA675" s="68"/>
      <c r="AB675" s="68"/>
      <c r="AC675" s="68"/>
      <c r="AD675" s="68"/>
      <c r="AE675" s="68"/>
      <c r="AF675" s="68"/>
      <c r="AG675" s="68"/>
      <c r="AH675" s="68"/>
      <c r="AI675" s="68"/>
      <c r="AJ675" s="68"/>
      <c r="AK675" s="68"/>
      <c r="AL675" s="68"/>
    </row>
    <row r="676" spans="1:38" ht="15.75" customHeight="1">
      <c r="A676" s="68"/>
      <c r="B676" s="68"/>
      <c r="C676" s="68"/>
      <c r="D676" s="68"/>
      <c r="E676" s="68"/>
      <c r="F676" s="68"/>
      <c r="G676" s="68"/>
      <c r="H676" s="68"/>
      <c r="I676" s="68"/>
      <c r="J676" s="68"/>
      <c r="K676" s="68"/>
      <c r="L676" s="68"/>
      <c r="M676" s="68"/>
      <c r="N676" s="68"/>
      <c r="O676" s="68"/>
      <c r="P676" s="68"/>
      <c r="Q676" s="68"/>
      <c r="R676" s="68"/>
      <c r="S676" s="68"/>
      <c r="T676" s="68"/>
      <c r="U676" s="68"/>
      <c r="V676" s="68"/>
      <c r="W676" s="68"/>
      <c r="X676" s="68"/>
      <c r="Y676" s="68"/>
      <c r="Z676" s="68"/>
      <c r="AA676" s="68"/>
      <c r="AB676" s="68"/>
      <c r="AC676" s="68"/>
      <c r="AD676" s="68"/>
      <c r="AE676" s="68"/>
      <c r="AF676" s="68"/>
      <c r="AG676" s="68"/>
      <c r="AH676" s="68"/>
      <c r="AI676" s="68"/>
      <c r="AJ676" s="68"/>
      <c r="AK676" s="68"/>
      <c r="AL676" s="68"/>
    </row>
    <row r="677" spans="1:38" ht="15.75" customHeight="1">
      <c r="A677" s="68"/>
      <c r="B677" s="68"/>
      <c r="C677" s="68"/>
      <c r="D677" s="68"/>
      <c r="E677" s="68"/>
      <c r="F677" s="68"/>
      <c r="G677" s="68"/>
      <c r="H677" s="68"/>
      <c r="I677" s="68"/>
      <c r="J677" s="68"/>
      <c r="K677" s="68"/>
      <c r="L677" s="68"/>
      <c r="M677" s="68"/>
      <c r="N677" s="68"/>
      <c r="O677" s="68"/>
      <c r="P677" s="68"/>
      <c r="Q677" s="68"/>
      <c r="R677" s="68"/>
      <c r="S677" s="68"/>
      <c r="T677" s="68"/>
      <c r="U677" s="68"/>
      <c r="V677" s="68"/>
      <c r="W677" s="68"/>
      <c r="X677" s="68"/>
      <c r="Y677" s="68"/>
      <c r="Z677" s="68"/>
      <c r="AA677" s="68"/>
      <c r="AB677" s="68"/>
      <c r="AC677" s="68"/>
      <c r="AD677" s="68"/>
      <c r="AE677" s="68"/>
      <c r="AF677" s="68"/>
      <c r="AG677" s="68"/>
      <c r="AH677" s="68"/>
      <c r="AI677" s="68"/>
      <c r="AJ677" s="68"/>
      <c r="AK677" s="68"/>
      <c r="AL677" s="68"/>
    </row>
    <row r="678" spans="1:38" ht="15.75" customHeight="1">
      <c r="A678" s="68"/>
      <c r="B678" s="68"/>
      <c r="C678" s="68"/>
      <c r="D678" s="68"/>
      <c r="E678" s="68"/>
      <c r="F678" s="68"/>
      <c r="G678" s="68"/>
      <c r="H678" s="68"/>
      <c r="I678" s="68"/>
      <c r="J678" s="68"/>
      <c r="K678" s="68"/>
      <c r="L678" s="68"/>
      <c r="M678" s="68"/>
      <c r="N678" s="68"/>
      <c r="O678" s="68"/>
      <c r="P678" s="68"/>
      <c r="Q678" s="68"/>
      <c r="R678" s="68"/>
      <c r="S678" s="68"/>
      <c r="T678" s="68"/>
      <c r="U678" s="68"/>
      <c r="V678" s="68"/>
      <c r="W678" s="68"/>
      <c r="X678" s="68"/>
      <c r="Y678" s="68"/>
      <c r="Z678" s="68"/>
      <c r="AA678" s="68"/>
      <c r="AB678" s="68"/>
      <c r="AC678" s="68"/>
      <c r="AD678" s="68"/>
      <c r="AE678" s="68"/>
      <c r="AF678" s="68"/>
      <c r="AG678" s="68"/>
      <c r="AH678" s="68"/>
      <c r="AI678" s="68"/>
      <c r="AJ678" s="68"/>
      <c r="AK678" s="68"/>
      <c r="AL678" s="68"/>
    </row>
    <row r="679" spans="1:38" ht="15.75" customHeight="1">
      <c r="A679" s="68"/>
      <c r="B679" s="68"/>
      <c r="C679" s="68"/>
      <c r="D679" s="68"/>
      <c r="E679" s="68"/>
      <c r="F679" s="68"/>
      <c r="G679" s="68"/>
      <c r="H679" s="68"/>
      <c r="I679" s="68"/>
      <c r="J679" s="68"/>
      <c r="K679" s="68"/>
      <c r="L679" s="68"/>
      <c r="M679" s="68"/>
      <c r="N679" s="68"/>
      <c r="O679" s="68"/>
      <c r="P679" s="68"/>
      <c r="Q679" s="68"/>
      <c r="R679" s="68"/>
      <c r="S679" s="68"/>
      <c r="T679" s="68"/>
      <c r="U679" s="68"/>
      <c r="V679" s="68"/>
      <c r="W679" s="68"/>
      <c r="X679" s="68"/>
      <c r="Y679" s="68"/>
      <c r="Z679" s="68"/>
      <c r="AA679" s="68"/>
      <c r="AB679" s="68"/>
      <c r="AC679" s="68"/>
      <c r="AD679" s="68"/>
      <c r="AE679" s="68"/>
      <c r="AF679" s="68"/>
      <c r="AG679" s="68"/>
      <c r="AH679" s="68"/>
      <c r="AI679" s="68"/>
      <c r="AJ679" s="68"/>
      <c r="AK679" s="68"/>
      <c r="AL679" s="68"/>
    </row>
    <row r="680" spans="1:38" ht="15.75" customHeight="1">
      <c r="A680" s="68"/>
      <c r="B680" s="68"/>
      <c r="C680" s="68"/>
      <c r="D680" s="68"/>
      <c r="E680" s="68"/>
      <c r="F680" s="68"/>
      <c r="G680" s="68"/>
      <c r="H680" s="68"/>
      <c r="I680" s="68"/>
      <c r="J680" s="68"/>
      <c r="K680" s="68"/>
      <c r="L680" s="68"/>
      <c r="M680" s="68"/>
      <c r="N680" s="68"/>
      <c r="O680" s="68"/>
      <c r="P680" s="68"/>
      <c r="Q680" s="68"/>
      <c r="R680" s="68"/>
      <c r="S680" s="68"/>
      <c r="T680" s="68"/>
      <c r="U680" s="68"/>
      <c r="V680" s="68"/>
      <c r="W680" s="68"/>
      <c r="X680" s="68"/>
      <c r="Y680" s="68"/>
      <c r="Z680" s="68"/>
      <c r="AA680" s="68"/>
      <c r="AB680" s="68"/>
      <c r="AC680" s="68"/>
      <c r="AD680" s="68"/>
      <c r="AE680" s="68"/>
      <c r="AF680" s="68"/>
      <c r="AG680" s="68"/>
      <c r="AH680" s="68"/>
      <c r="AI680" s="68"/>
      <c r="AJ680" s="68"/>
      <c r="AK680" s="68"/>
      <c r="AL680" s="68"/>
    </row>
    <row r="681" spans="1:38" ht="15.75" customHeight="1">
      <c r="A681" s="68"/>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c r="AA681" s="68"/>
      <c r="AB681" s="68"/>
      <c r="AC681" s="68"/>
      <c r="AD681" s="68"/>
      <c r="AE681" s="68"/>
      <c r="AF681" s="68"/>
      <c r="AG681" s="68"/>
      <c r="AH681" s="68"/>
      <c r="AI681" s="68"/>
      <c r="AJ681" s="68"/>
      <c r="AK681" s="68"/>
      <c r="AL681" s="68"/>
    </row>
    <row r="682" spans="1:38" ht="15.75" customHeight="1">
      <c r="A682" s="68"/>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c r="AA682" s="68"/>
      <c r="AB682" s="68"/>
      <c r="AC682" s="68"/>
      <c r="AD682" s="68"/>
      <c r="AE682" s="68"/>
      <c r="AF682" s="68"/>
      <c r="AG682" s="68"/>
      <c r="AH682" s="68"/>
      <c r="AI682" s="68"/>
      <c r="AJ682" s="68"/>
      <c r="AK682" s="68"/>
      <c r="AL682" s="68"/>
    </row>
    <row r="683" spans="1:38" ht="15.75" customHeight="1">
      <c r="A683" s="68"/>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c r="AA683" s="68"/>
      <c r="AB683" s="68"/>
      <c r="AC683" s="68"/>
      <c r="AD683" s="68"/>
      <c r="AE683" s="68"/>
      <c r="AF683" s="68"/>
      <c r="AG683" s="68"/>
      <c r="AH683" s="68"/>
      <c r="AI683" s="68"/>
      <c r="AJ683" s="68"/>
      <c r="AK683" s="68"/>
      <c r="AL683" s="68"/>
    </row>
    <row r="684" spans="1:38" ht="15.75" customHeight="1">
      <c r="A684" s="68"/>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c r="AA684" s="68"/>
      <c r="AB684" s="68"/>
      <c r="AC684" s="68"/>
      <c r="AD684" s="68"/>
      <c r="AE684" s="68"/>
      <c r="AF684" s="68"/>
      <c r="AG684" s="68"/>
      <c r="AH684" s="68"/>
      <c r="AI684" s="68"/>
      <c r="AJ684" s="68"/>
      <c r="AK684" s="68"/>
      <c r="AL684" s="68"/>
    </row>
    <row r="685" spans="1:38" ht="15.75" customHeight="1">
      <c r="A685" s="68"/>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c r="AA685" s="68"/>
      <c r="AB685" s="68"/>
      <c r="AC685" s="68"/>
      <c r="AD685" s="68"/>
      <c r="AE685" s="68"/>
      <c r="AF685" s="68"/>
      <c r="AG685" s="68"/>
      <c r="AH685" s="68"/>
      <c r="AI685" s="68"/>
      <c r="AJ685" s="68"/>
      <c r="AK685" s="68"/>
      <c r="AL685" s="68"/>
    </row>
    <row r="686" spans="1:38" ht="15.75" customHeight="1">
      <c r="A686" s="68"/>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c r="AA686" s="68"/>
      <c r="AB686" s="68"/>
      <c r="AC686" s="68"/>
      <c r="AD686" s="68"/>
      <c r="AE686" s="68"/>
      <c r="AF686" s="68"/>
      <c r="AG686" s="68"/>
      <c r="AH686" s="68"/>
      <c r="AI686" s="68"/>
      <c r="AJ686" s="68"/>
      <c r="AK686" s="68"/>
      <c r="AL686" s="68"/>
    </row>
    <row r="687" spans="1:38" ht="15.75" customHeight="1">
      <c r="A687" s="68"/>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c r="AA687" s="68"/>
      <c r="AB687" s="68"/>
      <c r="AC687" s="68"/>
      <c r="AD687" s="68"/>
      <c r="AE687" s="68"/>
      <c r="AF687" s="68"/>
      <c r="AG687" s="68"/>
      <c r="AH687" s="68"/>
      <c r="AI687" s="68"/>
      <c r="AJ687" s="68"/>
      <c r="AK687" s="68"/>
      <c r="AL687" s="68"/>
    </row>
    <row r="688" spans="1:38" ht="15.75" customHeight="1">
      <c r="A688" s="68"/>
      <c r="B688" s="68"/>
      <c r="C688" s="68"/>
      <c r="D688" s="68"/>
      <c r="E688" s="68"/>
      <c r="F688" s="68"/>
      <c r="G688" s="68"/>
      <c r="H688" s="68"/>
      <c r="I688" s="68"/>
      <c r="J688" s="68"/>
      <c r="K688" s="68"/>
      <c r="L688" s="68"/>
      <c r="M688" s="68"/>
      <c r="N688" s="68"/>
      <c r="O688" s="68"/>
      <c r="P688" s="68"/>
      <c r="Q688" s="68"/>
      <c r="R688" s="68"/>
      <c r="S688" s="68"/>
      <c r="T688" s="68"/>
      <c r="U688" s="68"/>
      <c r="V688" s="68"/>
      <c r="W688" s="68"/>
      <c r="X688" s="68"/>
      <c r="Y688" s="68"/>
      <c r="Z688" s="68"/>
      <c r="AA688" s="68"/>
      <c r="AB688" s="68"/>
      <c r="AC688" s="68"/>
      <c r="AD688" s="68"/>
      <c r="AE688" s="68"/>
      <c r="AF688" s="68"/>
      <c r="AG688" s="68"/>
      <c r="AH688" s="68"/>
      <c r="AI688" s="68"/>
      <c r="AJ688" s="68"/>
      <c r="AK688" s="68"/>
      <c r="AL688" s="68"/>
    </row>
    <row r="689" spans="1:38" ht="15.75" customHeight="1">
      <c r="A689" s="68"/>
      <c r="B689" s="68"/>
      <c r="C689" s="68"/>
      <c r="D689" s="68"/>
      <c r="E689" s="68"/>
      <c r="F689" s="68"/>
      <c r="G689" s="68"/>
      <c r="H689" s="68"/>
      <c r="I689" s="68"/>
      <c r="J689" s="68"/>
      <c r="K689" s="68"/>
      <c r="L689" s="68"/>
      <c r="M689" s="68"/>
      <c r="N689" s="68"/>
      <c r="O689" s="68"/>
      <c r="P689" s="68"/>
      <c r="Q689" s="68"/>
      <c r="R689" s="68"/>
      <c r="S689" s="68"/>
      <c r="T689" s="68"/>
      <c r="U689" s="68"/>
      <c r="V689" s="68"/>
      <c r="W689" s="68"/>
      <c r="X689" s="68"/>
      <c r="Y689" s="68"/>
      <c r="Z689" s="68"/>
      <c r="AA689" s="68"/>
      <c r="AB689" s="68"/>
      <c r="AC689" s="68"/>
      <c r="AD689" s="68"/>
      <c r="AE689" s="68"/>
      <c r="AF689" s="68"/>
      <c r="AG689" s="68"/>
      <c r="AH689" s="68"/>
      <c r="AI689" s="68"/>
      <c r="AJ689" s="68"/>
      <c r="AK689" s="68"/>
      <c r="AL689" s="68"/>
    </row>
    <row r="690" spans="1:38" ht="15.75" customHeight="1">
      <c r="A690" s="68"/>
      <c r="B690" s="68"/>
      <c r="C690" s="68"/>
      <c r="D690" s="68"/>
      <c r="E690" s="68"/>
      <c r="F690" s="68"/>
      <c r="G690" s="68"/>
      <c r="H690" s="68"/>
      <c r="I690" s="68"/>
      <c r="J690" s="68"/>
      <c r="K690" s="68"/>
      <c r="L690" s="68"/>
      <c r="M690" s="68"/>
      <c r="N690" s="68"/>
      <c r="O690" s="68"/>
      <c r="P690" s="68"/>
      <c r="Q690" s="68"/>
      <c r="R690" s="68"/>
      <c r="S690" s="68"/>
      <c r="T690" s="68"/>
      <c r="U690" s="68"/>
      <c r="V690" s="68"/>
      <c r="W690" s="68"/>
      <c r="X690" s="68"/>
      <c r="Y690" s="68"/>
      <c r="Z690" s="68"/>
      <c r="AA690" s="68"/>
      <c r="AB690" s="68"/>
      <c r="AC690" s="68"/>
      <c r="AD690" s="68"/>
      <c r="AE690" s="68"/>
      <c r="AF690" s="68"/>
      <c r="AG690" s="68"/>
      <c r="AH690" s="68"/>
      <c r="AI690" s="68"/>
      <c r="AJ690" s="68"/>
      <c r="AK690" s="68"/>
      <c r="AL690" s="68"/>
    </row>
    <row r="691" spans="1:38" ht="15.75" customHeight="1">
      <c r="A691" s="68"/>
      <c r="B691" s="68"/>
      <c r="C691" s="68"/>
      <c r="D691" s="68"/>
      <c r="E691" s="68"/>
      <c r="F691" s="68"/>
      <c r="G691" s="68"/>
      <c r="H691" s="68"/>
      <c r="I691" s="68"/>
      <c r="J691" s="68"/>
      <c r="K691" s="68"/>
      <c r="L691" s="68"/>
      <c r="M691" s="68"/>
      <c r="N691" s="68"/>
      <c r="O691" s="68"/>
      <c r="P691" s="68"/>
      <c r="Q691" s="68"/>
      <c r="R691" s="68"/>
      <c r="S691" s="68"/>
      <c r="T691" s="68"/>
      <c r="U691" s="68"/>
      <c r="V691" s="68"/>
      <c r="W691" s="68"/>
      <c r="X691" s="68"/>
      <c r="Y691" s="68"/>
      <c r="Z691" s="68"/>
      <c r="AA691" s="68"/>
      <c r="AB691" s="68"/>
      <c r="AC691" s="68"/>
      <c r="AD691" s="68"/>
      <c r="AE691" s="68"/>
      <c r="AF691" s="68"/>
      <c r="AG691" s="68"/>
      <c r="AH691" s="68"/>
      <c r="AI691" s="68"/>
      <c r="AJ691" s="68"/>
      <c r="AK691" s="68"/>
      <c r="AL691" s="68"/>
    </row>
    <row r="692" spans="1:38" ht="15.75" customHeight="1">
      <c r="A692" s="68"/>
      <c r="B692" s="68"/>
      <c r="C692" s="68"/>
      <c r="D692" s="68"/>
      <c r="E692" s="68"/>
      <c r="F692" s="68"/>
      <c r="G692" s="68"/>
      <c r="H692" s="68"/>
      <c r="I692" s="68"/>
      <c r="J692" s="68"/>
      <c r="K692" s="68"/>
      <c r="L692" s="68"/>
      <c r="M692" s="68"/>
      <c r="N692" s="68"/>
      <c r="O692" s="68"/>
      <c r="P692" s="68"/>
      <c r="Q692" s="68"/>
      <c r="R692" s="68"/>
      <c r="S692" s="68"/>
      <c r="T692" s="68"/>
      <c r="U692" s="68"/>
      <c r="V692" s="68"/>
      <c r="W692" s="68"/>
      <c r="X692" s="68"/>
      <c r="Y692" s="68"/>
      <c r="Z692" s="68"/>
      <c r="AA692" s="68"/>
      <c r="AB692" s="68"/>
      <c r="AC692" s="68"/>
      <c r="AD692" s="68"/>
      <c r="AE692" s="68"/>
      <c r="AF692" s="68"/>
      <c r="AG692" s="68"/>
      <c r="AH692" s="68"/>
      <c r="AI692" s="68"/>
      <c r="AJ692" s="68"/>
      <c r="AK692" s="68"/>
      <c r="AL692" s="68"/>
    </row>
    <row r="693" spans="1:38" ht="15.75" customHeight="1">
      <c r="A693" s="68"/>
      <c r="B693" s="68"/>
      <c r="C693" s="68"/>
      <c r="D693" s="68"/>
      <c r="E693" s="68"/>
      <c r="F693" s="68"/>
      <c r="G693" s="68"/>
      <c r="H693" s="68"/>
      <c r="I693" s="68"/>
      <c r="J693" s="68"/>
      <c r="K693" s="68"/>
      <c r="L693" s="68"/>
      <c r="M693" s="68"/>
      <c r="N693" s="68"/>
      <c r="O693" s="68"/>
      <c r="P693" s="68"/>
      <c r="Q693" s="68"/>
      <c r="R693" s="68"/>
      <c r="S693" s="68"/>
      <c r="T693" s="68"/>
      <c r="U693" s="68"/>
      <c r="V693" s="68"/>
      <c r="W693" s="68"/>
      <c r="X693" s="68"/>
      <c r="Y693" s="68"/>
      <c r="Z693" s="68"/>
      <c r="AA693" s="68"/>
      <c r="AB693" s="68"/>
      <c r="AC693" s="68"/>
      <c r="AD693" s="68"/>
      <c r="AE693" s="68"/>
      <c r="AF693" s="68"/>
      <c r="AG693" s="68"/>
      <c r="AH693" s="68"/>
      <c r="AI693" s="68"/>
      <c r="AJ693" s="68"/>
      <c r="AK693" s="68"/>
      <c r="AL693" s="68"/>
    </row>
    <row r="694" spans="1:38" ht="15.75" customHeight="1">
      <c r="A694" s="68"/>
      <c r="B694" s="68"/>
      <c r="C694" s="68"/>
      <c r="D694" s="68"/>
      <c r="E694" s="68"/>
      <c r="F694" s="68"/>
      <c r="G694" s="68"/>
      <c r="H694" s="68"/>
      <c r="I694" s="68"/>
      <c r="J694" s="68"/>
      <c r="K694" s="68"/>
      <c r="L694" s="68"/>
      <c r="M694" s="68"/>
      <c r="N694" s="68"/>
      <c r="O694" s="68"/>
      <c r="P694" s="68"/>
      <c r="Q694" s="68"/>
      <c r="R694" s="68"/>
      <c r="S694" s="68"/>
      <c r="T694" s="68"/>
      <c r="U694" s="68"/>
      <c r="V694" s="68"/>
      <c r="W694" s="68"/>
      <c r="X694" s="68"/>
      <c r="Y694" s="68"/>
      <c r="Z694" s="68"/>
      <c r="AA694" s="68"/>
      <c r="AB694" s="68"/>
      <c r="AC694" s="68"/>
      <c r="AD694" s="68"/>
      <c r="AE694" s="68"/>
      <c r="AF694" s="68"/>
      <c r="AG694" s="68"/>
      <c r="AH694" s="68"/>
      <c r="AI694" s="68"/>
      <c r="AJ694" s="68"/>
      <c r="AK694" s="68"/>
      <c r="AL694" s="68"/>
    </row>
    <row r="695" spans="1:38" ht="15.75" customHeight="1">
      <c r="A695" s="68"/>
      <c r="B695" s="68"/>
      <c r="C695" s="68"/>
      <c r="D695" s="68"/>
      <c r="E695" s="68"/>
      <c r="F695" s="68"/>
      <c r="G695" s="68"/>
      <c r="H695" s="68"/>
      <c r="I695" s="68"/>
      <c r="J695" s="68"/>
      <c r="K695" s="68"/>
      <c r="L695" s="68"/>
      <c r="M695" s="68"/>
      <c r="N695" s="68"/>
      <c r="O695" s="68"/>
      <c r="P695" s="68"/>
      <c r="Q695" s="68"/>
      <c r="R695" s="68"/>
      <c r="S695" s="68"/>
      <c r="T695" s="68"/>
      <c r="U695" s="68"/>
      <c r="V695" s="68"/>
      <c r="W695" s="68"/>
      <c r="X695" s="68"/>
      <c r="Y695" s="68"/>
      <c r="Z695" s="68"/>
      <c r="AA695" s="68"/>
      <c r="AB695" s="68"/>
      <c r="AC695" s="68"/>
      <c r="AD695" s="68"/>
      <c r="AE695" s="68"/>
      <c r="AF695" s="68"/>
      <c r="AG695" s="68"/>
      <c r="AH695" s="68"/>
      <c r="AI695" s="68"/>
      <c r="AJ695" s="68"/>
      <c r="AK695" s="68"/>
      <c r="AL695" s="68"/>
    </row>
    <row r="696" spans="1:38" ht="15.75" customHeight="1">
      <c r="A696" s="68"/>
      <c r="B696" s="68"/>
      <c r="C696" s="68"/>
      <c r="D696" s="68"/>
      <c r="E696" s="68"/>
      <c r="F696" s="68"/>
      <c r="G696" s="68"/>
      <c r="H696" s="68"/>
      <c r="I696" s="68"/>
      <c r="J696" s="68"/>
      <c r="K696" s="68"/>
      <c r="L696" s="68"/>
      <c r="M696" s="68"/>
      <c r="N696" s="68"/>
      <c r="O696" s="68"/>
      <c r="P696" s="68"/>
      <c r="Q696" s="68"/>
      <c r="R696" s="68"/>
      <c r="S696" s="68"/>
      <c r="T696" s="68"/>
      <c r="U696" s="68"/>
      <c r="V696" s="68"/>
      <c r="W696" s="68"/>
      <c r="X696" s="68"/>
      <c r="Y696" s="68"/>
      <c r="Z696" s="68"/>
      <c r="AA696" s="68"/>
      <c r="AB696" s="68"/>
      <c r="AC696" s="68"/>
      <c r="AD696" s="68"/>
      <c r="AE696" s="68"/>
      <c r="AF696" s="68"/>
      <c r="AG696" s="68"/>
      <c r="AH696" s="68"/>
      <c r="AI696" s="68"/>
      <c r="AJ696" s="68"/>
      <c r="AK696" s="68"/>
      <c r="AL696" s="68"/>
    </row>
    <row r="697" spans="1:38" ht="15.75" customHeight="1">
      <c r="A697" s="68"/>
      <c r="B697" s="68"/>
      <c r="C697" s="68"/>
      <c r="D697" s="68"/>
      <c r="E697" s="68"/>
      <c r="F697" s="68"/>
      <c r="G697" s="68"/>
      <c r="H697" s="68"/>
      <c r="I697" s="68"/>
      <c r="J697" s="68"/>
      <c r="K697" s="68"/>
      <c r="L697" s="68"/>
      <c r="M697" s="68"/>
      <c r="N697" s="68"/>
      <c r="O697" s="68"/>
      <c r="P697" s="68"/>
      <c r="Q697" s="68"/>
      <c r="R697" s="68"/>
      <c r="S697" s="68"/>
      <c r="T697" s="68"/>
      <c r="U697" s="68"/>
      <c r="V697" s="68"/>
      <c r="W697" s="68"/>
      <c r="X697" s="68"/>
      <c r="Y697" s="68"/>
      <c r="Z697" s="68"/>
      <c r="AA697" s="68"/>
      <c r="AB697" s="68"/>
      <c r="AC697" s="68"/>
      <c r="AD697" s="68"/>
      <c r="AE697" s="68"/>
      <c r="AF697" s="68"/>
      <c r="AG697" s="68"/>
      <c r="AH697" s="68"/>
      <c r="AI697" s="68"/>
      <c r="AJ697" s="68"/>
      <c r="AK697" s="68"/>
      <c r="AL697" s="68"/>
    </row>
    <row r="698" spans="1:38" ht="15.75" customHeight="1">
      <c r="A698" s="68"/>
      <c r="B698" s="68"/>
      <c r="C698" s="68"/>
      <c r="D698" s="68"/>
      <c r="E698" s="68"/>
      <c r="F698" s="68"/>
      <c r="G698" s="68"/>
      <c r="H698" s="68"/>
      <c r="I698" s="68"/>
      <c r="J698" s="68"/>
      <c r="K698" s="68"/>
      <c r="L698" s="68"/>
      <c r="M698" s="68"/>
      <c r="N698" s="68"/>
      <c r="O698" s="68"/>
      <c r="P698" s="68"/>
      <c r="Q698" s="68"/>
      <c r="R698" s="68"/>
      <c r="S698" s="68"/>
      <c r="T698" s="68"/>
      <c r="U698" s="68"/>
      <c r="V698" s="68"/>
      <c r="W698" s="68"/>
      <c r="X698" s="68"/>
      <c r="Y698" s="68"/>
      <c r="Z698" s="68"/>
      <c r="AA698" s="68"/>
      <c r="AB698" s="68"/>
      <c r="AC698" s="68"/>
      <c r="AD698" s="68"/>
      <c r="AE698" s="68"/>
      <c r="AF698" s="68"/>
      <c r="AG698" s="68"/>
      <c r="AH698" s="68"/>
      <c r="AI698" s="68"/>
      <c r="AJ698" s="68"/>
      <c r="AK698" s="68"/>
      <c r="AL698" s="68"/>
    </row>
    <row r="699" spans="1:38" ht="15.75" customHeight="1">
      <c r="A699" s="68"/>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c r="AA699" s="68"/>
      <c r="AB699" s="68"/>
      <c r="AC699" s="68"/>
      <c r="AD699" s="68"/>
      <c r="AE699" s="68"/>
      <c r="AF699" s="68"/>
      <c r="AG699" s="68"/>
      <c r="AH699" s="68"/>
      <c r="AI699" s="68"/>
      <c r="AJ699" s="68"/>
      <c r="AK699" s="68"/>
      <c r="AL699" s="68"/>
    </row>
    <row r="700" spans="1:38" ht="15.75" customHeight="1">
      <c r="A700" s="68"/>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c r="AA700" s="68"/>
      <c r="AB700" s="68"/>
      <c r="AC700" s="68"/>
      <c r="AD700" s="68"/>
      <c r="AE700" s="68"/>
      <c r="AF700" s="68"/>
      <c r="AG700" s="68"/>
      <c r="AH700" s="68"/>
      <c r="AI700" s="68"/>
      <c r="AJ700" s="68"/>
      <c r="AK700" s="68"/>
      <c r="AL700" s="68"/>
    </row>
    <row r="701" spans="1:38" ht="15.75" customHeight="1">
      <c r="A701" s="68"/>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c r="AA701" s="68"/>
      <c r="AB701" s="68"/>
      <c r="AC701" s="68"/>
      <c r="AD701" s="68"/>
      <c r="AE701" s="68"/>
      <c r="AF701" s="68"/>
      <c r="AG701" s="68"/>
      <c r="AH701" s="68"/>
      <c r="AI701" s="68"/>
      <c r="AJ701" s="68"/>
      <c r="AK701" s="68"/>
      <c r="AL701" s="68"/>
    </row>
    <row r="702" spans="1:38" ht="15.75" customHeight="1">
      <c r="A702" s="68"/>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c r="AA702" s="68"/>
      <c r="AB702" s="68"/>
      <c r="AC702" s="68"/>
      <c r="AD702" s="68"/>
      <c r="AE702" s="68"/>
      <c r="AF702" s="68"/>
      <c r="AG702" s="68"/>
      <c r="AH702" s="68"/>
      <c r="AI702" s="68"/>
      <c r="AJ702" s="68"/>
      <c r="AK702" s="68"/>
      <c r="AL702" s="68"/>
    </row>
    <row r="703" spans="1:38" ht="15.75" customHeight="1">
      <c r="A703" s="68"/>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c r="AA703" s="68"/>
      <c r="AB703" s="68"/>
      <c r="AC703" s="68"/>
      <c r="AD703" s="68"/>
      <c r="AE703" s="68"/>
      <c r="AF703" s="68"/>
      <c r="AG703" s="68"/>
      <c r="AH703" s="68"/>
      <c r="AI703" s="68"/>
      <c r="AJ703" s="68"/>
      <c r="AK703" s="68"/>
      <c r="AL703" s="68"/>
    </row>
    <row r="704" spans="1:38" ht="15.75" customHeight="1">
      <c r="A704" s="68"/>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c r="AA704" s="68"/>
      <c r="AB704" s="68"/>
      <c r="AC704" s="68"/>
      <c r="AD704" s="68"/>
      <c r="AE704" s="68"/>
      <c r="AF704" s="68"/>
      <c r="AG704" s="68"/>
      <c r="AH704" s="68"/>
      <c r="AI704" s="68"/>
      <c r="AJ704" s="68"/>
      <c r="AK704" s="68"/>
      <c r="AL704" s="68"/>
    </row>
    <row r="705" spans="1:38" ht="15.75" customHeight="1">
      <c r="A705" s="68"/>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c r="AA705" s="68"/>
      <c r="AB705" s="68"/>
      <c r="AC705" s="68"/>
      <c r="AD705" s="68"/>
      <c r="AE705" s="68"/>
      <c r="AF705" s="68"/>
      <c r="AG705" s="68"/>
      <c r="AH705" s="68"/>
      <c r="AI705" s="68"/>
      <c r="AJ705" s="68"/>
      <c r="AK705" s="68"/>
      <c r="AL705" s="68"/>
    </row>
    <row r="706" spans="1:38" ht="15.75" customHeight="1">
      <c r="A706" s="68"/>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c r="AA706" s="68"/>
      <c r="AB706" s="68"/>
      <c r="AC706" s="68"/>
      <c r="AD706" s="68"/>
      <c r="AE706" s="68"/>
      <c r="AF706" s="68"/>
      <c r="AG706" s="68"/>
      <c r="AH706" s="68"/>
      <c r="AI706" s="68"/>
      <c r="AJ706" s="68"/>
      <c r="AK706" s="68"/>
      <c r="AL706" s="68"/>
    </row>
    <row r="707" spans="1:38" ht="15.75" customHeight="1">
      <c r="A707" s="68"/>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c r="AA707" s="68"/>
      <c r="AB707" s="68"/>
      <c r="AC707" s="68"/>
      <c r="AD707" s="68"/>
      <c r="AE707" s="68"/>
      <c r="AF707" s="68"/>
      <c r="AG707" s="68"/>
      <c r="AH707" s="68"/>
      <c r="AI707" s="68"/>
      <c r="AJ707" s="68"/>
      <c r="AK707" s="68"/>
      <c r="AL707" s="68"/>
    </row>
    <row r="708" spans="1:38" ht="15.75" customHeight="1">
      <c r="A708" s="68"/>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c r="AA708" s="68"/>
      <c r="AB708" s="68"/>
      <c r="AC708" s="68"/>
      <c r="AD708" s="68"/>
      <c r="AE708" s="68"/>
      <c r="AF708" s="68"/>
      <c r="AG708" s="68"/>
      <c r="AH708" s="68"/>
      <c r="AI708" s="68"/>
      <c r="AJ708" s="68"/>
      <c r="AK708" s="68"/>
      <c r="AL708" s="68"/>
    </row>
    <row r="709" spans="1:38" ht="15.75" customHeight="1">
      <c r="A709" s="68"/>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c r="AA709" s="68"/>
      <c r="AB709" s="68"/>
      <c r="AC709" s="68"/>
      <c r="AD709" s="68"/>
      <c r="AE709" s="68"/>
      <c r="AF709" s="68"/>
      <c r="AG709" s="68"/>
      <c r="AH709" s="68"/>
      <c r="AI709" s="68"/>
      <c r="AJ709" s="68"/>
      <c r="AK709" s="68"/>
      <c r="AL709" s="68"/>
    </row>
    <row r="710" spans="1:38" ht="15.75" customHeight="1">
      <c r="A710" s="68"/>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c r="AA710" s="68"/>
      <c r="AB710" s="68"/>
      <c r="AC710" s="68"/>
      <c r="AD710" s="68"/>
      <c r="AE710" s="68"/>
      <c r="AF710" s="68"/>
      <c r="AG710" s="68"/>
      <c r="AH710" s="68"/>
      <c r="AI710" s="68"/>
      <c r="AJ710" s="68"/>
      <c r="AK710" s="68"/>
      <c r="AL710" s="68"/>
    </row>
    <row r="711" spans="1:38" ht="15.75" customHeight="1">
      <c r="A711" s="68"/>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c r="AA711" s="68"/>
      <c r="AB711" s="68"/>
      <c r="AC711" s="68"/>
      <c r="AD711" s="68"/>
      <c r="AE711" s="68"/>
      <c r="AF711" s="68"/>
      <c r="AG711" s="68"/>
      <c r="AH711" s="68"/>
      <c r="AI711" s="68"/>
      <c r="AJ711" s="68"/>
      <c r="AK711" s="68"/>
      <c r="AL711" s="68"/>
    </row>
    <row r="712" spans="1:38" ht="15.75" customHeight="1">
      <c r="A712" s="68"/>
      <c r="B712" s="68"/>
      <c r="C712" s="68"/>
      <c r="D712" s="68"/>
      <c r="E712" s="68"/>
      <c r="F712" s="68"/>
      <c r="G712" s="68"/>
      <c r="H712" s="68"/>
      <c r="I712" s="68"/>
      <c r="J712" s="68"/>
      <c r="K712" s="68"/>
      <c r="L712" s="68"/>
      <c r="M712" s="68"/>
      <c r="N712" s="68"/>
      <c r="O712" s="68"/>
      <c r="P712" s="68"/>
      <c r="Q712" s="68"/>
      <c r="R712" s="68"/>
      <c r="S712" s="68"/>
      <c r="T712" s="68"/>
      <c r="U712" s="68"/>
      <c r="V712" s="68"/>
      <c r="W712" s="68"/>
      <c r="X712" s="68"/>
      <c r="Y712" s="68"/>
      <c r="Z712" s="68"/>
      <c r="AA712" s="68"/>
      <c r="AB712" s="68"/>
      <c r="AC712" s="68"/>
      <c r="AD712" s="68"/>
      <c r="AE712" s="68"/>
      <c r="AF712" s="68"/>
      <c r="AG712" s="68"/>
      <c r="AH712" s="68"/>
      <c r="AI712" s="68"/>
      <c r="AJ712" s="68"/>
      <c r="AK712" s="68"/>
      <c r="AL712" s="68"/>
    </row>
    <row r="713" spans="1:38" ht="15.75" customHeight="1">
      <c r="A713" s="68"/>
      <c r="B713" s="68"/>
      <c r="C713" s="68"/>
      <c r="D713" s="68"/>
      <c r="E713" s="68"/>
      <c r="F713" s="68"/>
      <c r="G713" s="68"/>
      <c r="H713" s="68"/>
      <c r="I713" s="68"/>
      <c r="J713" s="68"/>
      <c r="K713" s="68"/>
      <c r="L713" s="68"/>
      <c r="M713" s="68"/>
      <c r="N713" s="68"/>
      <c r="O713" s="68"/>
      <c r="P713" s="68"/>
      <c r="Q713" s="68"/>
      <c r="R713" s="68"/>
      <c r="S713" s="68"/>
      <c r="T713" s="68"/>
      <c r="U713" s="68"/>
      <c r="V713" s="68"/>
      <c r="W713" s="68"/>
      <c r="X713" s="68"/>
      <c r="Y713" s="68"/>
      <c r="Z713" s="68"/>
      <c r="AA713" s="68"/>
      <c r="AB713" s="68"/>
      <c r="AC713" s="68"/>
      <c r="AD713" s="68"/>
      <c r="AE713" s="68"/>
      <c r="AF713" s="68"/>
      <c r="AG713" s="68"/>
      <c r="AH713" s="68"/>
      <c r="AI713" s="68"/>
      <c r="AJ713" s="68"/>
      <c r="AK713" s="68"/>
      <c r="AL713" s="68"/>
    </row>
    <row r="714" spans="1:38" ht="15.75" customHeight="1">
      <c r="A714" s="68"/>
      <c r="B714" s="68"/>
      <c r="C714" s="68"/>
      <c r="D714" s="68"/>
      <c r="E714" s="68"/>
      <c r="F714" s="68"/>
      <c r="G714" s="68"/>
      <c r="H714" s="68"/>
      <c r="I714" s="68"/>
      <c r="J714" s="68"/>
      <c r="K714" s="68"/>
      <c r="L714" s="68"/>
      <c r="M714" s="68"/>
      <c r="N714" s="68"/>
      <c r="O714" s="68"/>
      <c r="P714" s="68"/>
      <c r="Q714" s="68"/>
      <c r="R714" s="68"/>
      <c r="S714" s="68"/>
      <c r="T714" s="68"/>
      <c r="U714" s="68"/>
      <c r="V714" s="68"/>
      <c r="W714" s="68"/>
      <c r="X714" s="68"/>
      <c r="Y714" s="68"/>
      <c r="Z714" s="68"/>
      <c r="AA714" s="68"/>
      <c r="AB714" s="68"/>
      <c r="AC714" s="68"/>
      <c r="AD714" s="68"/>
      <c r="AE714" s="68"/>
      <c r="AF714" s="68"/>
      <c r="AG714" s="68"/>
      <c r="AH714" s="68"/>
      <c r="AI714" s="68"/>
      <c r="AJ714" s="68"/>
      <c r="AK714" s="68"/>
      <c r="AL714" s="68"/>
    </row>
    <row r="715" spans="1:38" ht="15.75" customHeight="1">
      <c r="A715" s="68"/>
      <c r="B715" s="68"/>
      <c r="C715" s="68"/>
      <c r="D715" s="68"/>
      <c r="E715" s="68"/>
      <c r="F715" s="68"/>
      <c r="G715" s="68"/>
      <c r="H715" s="68"/>
      <c r="I715" s="68"/>
      <c r="J715" s="68"/>
      <c r="K715" s="68"/>
      <c r="L715" s="68"/>
      <c r="M715" s="68"/>
      <c r="N715" s="68"/>
      <c r="O715" s="68"/>
      <c r="P715" s="68"/>
      <c r="Q715" s="68"/>
      <c r="R715" s="68"/>
      <c r="S715" s="68"/>
      <c r="T715" s="68"/>
      <c r="U715" s="68"/>
      <c r="V715" s="68"/>
      <c r="W715" s="68"/>
      <c r="X715" s="68"/>
      <c r="Y715" s="68"/>
      <c r="Z715" s="68"/>
      <c r="AA715" s="68"/>
      <c r="AB715" s="68"/>
      <c r="AC715" s="68"/>
      <c r="AD715" s="68"/>
      <c r="AE715" s="68"/>
      <c r="AF715" s="68"/>
      <c r="AG715" s="68"/>
      <c r="AH715" s="68"/>
      <c r="AI715" s="68"/>
      <c r="AJ715" s="68"/>
      <c r="AK715" s="68"/>
      <c r="AL715" s="68"/>
    </row>
    <row r="716" spans="1:38" ht="15.75" customHeight="1">
      <c r="A716" s="68"/>
      <c r="B716" s="68"/>
      <c r="C716" s="68"/>
      <c r="D716" s="68"/>
      <c r="E716" s="68"/>
      <c r="F716" s="68"/>
      <c r="G716" s="68"/>
      <c r="H716" s="68"/>
      <c r="I716" s="68"/>
      <c r="J716" s="68"/>
      <c r="K716" s="68"/>
      <c r="L716" s="68"/>
      <c r="M716" s="68"/>
      <c r="N716" s="68"/>
      <c r="O716" s="68"/>
      <c r="P716" s="68"/>
      <c r="Q716" s="68"/>
      <c r="R716" s="68"/>
      <c r="S716" s="68"/>
      <c r="T716" s="68"/>
      <c r="U716" s="68"/>
      <c r="V716" s="68"/>
      <c r="W716" s="68"/>
      <c r="X716" s="68"/>
      <c r="Y716" s="68"/>
      <c r="Z716" s="68"/>
      <c r="AA716" s="68"/>
      <c r="AB716" s="68"/>
      <c r="AC716" s="68"/>
      <c r="AD716" s="68"/>
      <c r="AE716" s="68"/>
      <c r="AF716" s="68"/>
      <c r="AG716" s="68"/>
      <c r="AH716" s="68"/>
      <c r="AI716" s="68"/>
      <c r="AJ716" s="68"/>
      <c r="AK716" s="68"/>
      <c r="AL716" s="68"/>
    </row>
    <row r="717" spans="1:38" ht="15.75" customHeight="1">
      <c r="A717" s="68"/>
      <c r="B717" s="68"/>
      <c r="C717" s="68"/>
      <c r="D717" s="68"/>
      <c r="E717" s="68"/>
      <c r="F717" s="68"/>
      <c r="G717" s="68"/>
      <c r="H717" s="68"/>
      <c r="I717" s="68"/>
      <c r="J717" s="68"/>
      <c r="K717" s="68"/>
      <c r="L717" s="68"/>
      <c r="M717" s="68"/>
      <c r="N717" s="68"/>
      <c r="O717" s="68"/>
      <c r="P717" s="68"/>
      <c r="Q717" s="68"/>
      <c r="R717" s="68"/>
      <c r="S717" s="68"/>
      <c r="T717" s="68"/>
      <c r="U717" s="68"/>
      <c r="V717" s="68"/>
      <c r="W717" s="68"/>
      <c r="X717" s="68"/>
      <c r="Y717" s="68"/>
      <c r="Z717" s="68"/>
      <c r="AA717" s="68"/>
      <c r="AB717" s="68"/>
      <c r="AC717" s="68"/>
      <c r="AD717" s="68"/>
      <c r="AE717" s="68"/>
      <c r="AF717" s="68"/>
      <c r="AG717" s="68"/>
      <c r="AH717" s="68"/>
      <c r="AI717" s="68"/>
      <c r="AJ717" s="68"/>
      <c r="AK717" s="68"/>
      <c r="AL717" s="68"/>
    </row>
    <row r="718" spans="1:38" ht="15.75" customHeight="1">
      <c r="A718" s="68"/>
      <c r="B718" s="68"/>
      <c r="C718" s="68"/>
      <c r="D718" s="68"/>
      <c r="E718" s="68"/>
      <c r="F718" s="68"/>
      <c r="G718" s="68"/>
      <c r="H718" s="68"/>
      <c r="I718" s="68"/>
      <c r="J718" s="68"/>
      <c r="K718" s="68"/>
      <c r="L718" s="68"/>
      <c r="M718" s="68"/>
      <c r="N718" s="68"/>
      <c r="O718" s="68"/>
      <c r="P718" s="68"/>
      <c r="Q718" s="68"/>
      <c r="R718" s="68"/>
      <c r="S718" s="68"/>
      <c r="T718" s="68"/>
      <c r="U718" s="68"/>
      <c r="V718" s="68"/>
      <c r="W718" s="68"/>
      <c r="X718" s="68"/>
      <c r="Y718" s="68"/>
      <c r="Z718" s="68"/>
      <c r="AA718" s="68"/>
      <c r="AB718" s="68"/>
      <c r="AC718" s="68"/>
      <c r="AD718" s="68"/>
      <c r="AE718" s="68"/>
      <c r="AF718" s="68"/>
      <c r="AG718" s="68"/>
      <c r="AH718" s="68"/>
      <c r="AI718" s="68"/>
      <c r="AJ718" s="68"/>
      <c r="AK718" s="68"/>
      <c r="AL718" s="68"/>
    </row>
    <row r="719" spans="1:38" ht="15.75" customHeight="1">
      <c r="A719" s="68"/>
      <c r="B719" s="68"/>
      <c r="C719" s="68"/>
      <c r="D719" s="68"/>
      <c r="E719" s="68"/>
      <c r="F719" s="68"/>
      <c r="G719" s="68"/>
      <c r="H719" s="68"/>
      <c r="I719" s="68"/>
      <c r="J719" s="68"/>
      <c r="K719" s="68"/>
      <c r="L719" s="68"/>
      <c r="M719" s="68"/>
      <c r="N719" s="68"/>
      <c r="O719" s="68"/>
      <c r="P719" s="68"/>
      <c r="Q719" s="68"/>
      <c r="R719" s="68"/>
      <c r="S719" s="68"/>
      <c r="T719" s="68"/>
      <c r="U719" s="68"/>
      <c r="V719" s="68"/>
      <c r="W719" s="68"/>
      <c r="X719" s="68"/>
      <c r="Y719" s="68"/>
      <c r="Z719" s="68"/>
      <c r="AA719" s="68"/>
      <c r="AB719" s="68"/>
      <c r="AC719" s="68"/>
      <c r="AD719" s="68"/>
      <c r="AE719" s="68"/>
      <c r="AF719" s="68"/>
      <c r="AG719" s="68"/>
      <c r="AH719" s="68"/>
      <c r="AI719" s="68"/>
      <c r="AJ719" s="68"/>
      <c r="AK719" s="68"/>
      <c r="AL719" s="68"/>
    </row>
    <row r="720" spans="1:38" ht="15.75" customHeight="1">
      <c r="A720" s="68"/>
      <c r="B720" s="68"/>
      <c r="C720" s="68"/>
      <c r="D720" s="68"/>
      <c r="E720" s="68"/>
      <c r="F720" s="68"/>
      <c r="G720" s="68"/>
      <c r="H720" s="68"/>
      <c r="I720" s="68"/>
      <c r="J720" s="68"/>
      <c r="K720" s="68"/>
      <c r="L720" s="68"/>
      <c r="M720" s="68"/>
      <c r="N720" s="68"/>
      <c r="O720" s="68"/>
      <c r="P720" s="68"/>
      <c r="Q720" s="68"/>
      <c r="R720" s="68"/>
      <c r="S720" s="68"/>
      <c r="T720" s="68"/>
      <c r="U720" s="68"/>
      <c r="V720" s="68"/>
      <c r="W720" s="68"/>
      <c r="X720" s="68"/>
      <c r="Y720" s="68"/>
      <c r="Z720" s="68"/>
      <c r="AA720" s="68"/>
      <c r="AB720" s="68"/>
      <c r="AC720" s="68"/>
      <c r="AD720" s="68"/>
      <c r="AE720" s="68"/>
      <c r="AF720" s="68"/>
      <c r="AG720" s="68"/>
      <c r="AH720" s="68"/>
      <c r="AI720" s="68"/>
      <c r="AJ720" s="68"/>
      <c r="AK720" s="68"/>
      <c r="AL720" s="68"/>
    </row>
    <row r="721" spans="1:38" ht="15.75" customHeight="1">
      <c r="A721" s="68"/>
      <c r="B721" s="68"/>
      <c r="C721" s="68"/>
      <c r="D721" s="68"/>
      <c r="E721" s="68"/>
      <c r="F721" s="68"/>
      <c r="G721" s="68"/>
      <c r="H721" s="68"/>
      <c r="I721" s="68"/>
      <c r="J721" s="68"/>
      <c r="K721" s="68"/>
      <c r="L721" s="68"/>
      <c r="M721" s="68"/>
      <c r="N721" s="68"/>
      <c r="O721" s="68"/>
      <c r="P721" s="68"/>
      <c r="Q721" s="68"/>
      <c r="R721" s="68"/>
      <c r="S721" s="68"/>
      <c r="T721" s="68"/>
      <c r="U721" s="68"/>
      <c r="V721" s="68"/>
      <c r="W721" s="68"/>
      <c r="X721" s="68"/>
      <c r="Y721" s="68"/>
      <c r="Z721" s="68"/>
      <c r="AA721" s="68"/>
      <c r="AB721" s="68"/>
      <c r="AC721" s="68"/>
      <c r="AD721" s="68"/>
      <c r="AE721" s="68"/>
      <c r="AF721" s="68"/>
      <c r="AG721" s="68"/>
      <c r="AH721" s="68"/>
      <c r="AI721" s="68"/>
      <c r="AJ721" s="68"/>
      <c r="AK721" s="68"/>
      <c r="AL721" s="68"/>
    </row>
    <row r="722" spans="1:38" ht="15.75" customHeight="1">
      <c r="A722" s="68"/>
      <c r="B722" s="68"/>
      <c r="C722" s="68"/>
      <c r="D722" s="68"/>
      <c r="E722" s="68"/>
      <c r="F722" s="68"/>
      <c r="G722" s="68"/>
      <c r="H722" s="68"/>
      <c r="I722" s="68"/>
      <c r="J722" s="68"/>
      <c r="K722" s="68"/>
      <c r="L722" s="68"/>
      <c r="M722" s="68"/>
      <c r="N722" s="68"/>
      <c r="O722" s="68"/>
      <c r="P722" s="68"/>
      <c r="Q722" s="68"/>
      <c r="R722" s="68"/>
      <c r="S722" s="68"/>
      <c r="T722" s="68"/>
      <c r="U722" s="68"/>
      <c r="V722" s="68"/>
      <c r="W722" s="68"/>
      <c r="X722" s="68"/>
      <c r="Y722" s="68"/>
      <c r="Z722" s="68"/>
      <c r="AA722" s="68"/>
      <c r="AB722" s="68"/>
      <c r="AC722" s="68"/>
      <c r="AD722" s="68"/>
      <c r="AE722" s="68"/>
      <c r="AF722" s="68"/>
      <c r="AG722" s="68"/>
      <c r="AH722" s="68"/>
      <c r="AI722" s="68"/>
      <c r="AJ722" s="68"/>
      <c r="AK722" s="68"/>
      <c r="AL722" s="68"/>
    </row>
    <row r="723" spans="1:38" ht="15.75" customHeight="1">
      <c r="A723" s="68"/>
      <c r="B723" s="68"/>
      <c r="C723" s="68"/>
      <c r="D723" s="68"/>
      <c r="E723" s="68"/>
      <c r="F723" s="68"/>
      <c r="G723" s="68"/>
      <c r="H723" s="68"/>
      <c r="I723" s="68"/>
      <c r="J723" s="68"/>
      <c r="K723" s="68"/>
      <c r="L723" s="68"/>
      <c r="M723" s="68"/>
      <c r="N723" s="68"/>
      <c r="O723" s="68"/>
      <c r="P723" s="68"/>
      <c r="Q723" s="68"/>
      <c r="R723" s="68"/>
      <c r="S723" s="68"/>
      <c r="T723" s="68"/>
      <c r="U723" s="68"/>
      <c r="V723" s="68"/>
      <c r="W723" s="68"/>
      <c r="X723" s="68"/>
      <c r="Y723" s="68"/>
      <c r="Z723" s="68"/>
      <c r="AA723" s="68"/>
      <c r="AB723" s="68"/>
      <c r="AC723" s="68"/>
      <c r="AD723" s="68"/>
      <c r="AE723" s="68"/>
      <c r="AF723" s="68"/>
      <c r="AG723" s="68"/>
      <c r="AH723" s="68"/>
      <c r="AI723" s="68"/>
      <c r="AJ723" s="68"/>
      <c r="AK723" s="68"/>
      <c r="AL723" s="68"/>
    </row>
    <row r="724" spans="1:38" ht="15.75" customHeight="1">
      <c r="A724" s="68"/>
      <c r="B724" s="68"/>
      <c r="C724" s="68"/>
      <c r="D724" s="68"/>
      <c r="E724" s="68"/>
      <c r="F724" s="68"/>
      <c r="G724" s="68"/>
      <c r="H724" s="68"/>
      <c r="I724" s="68"/>
      <c r="J724" s="68"/>
      <c r="K724" s="68"/>
      <c r="L724" s="68"/>
      <c r="M724" s="68"/>
      <c r="N724" s="68"/>
      <c r="O724" s="68"/>
      <c r="P724" s="68"/>
      <c r="Q724" s="68"/>
      <c r="R724" s="68"/>
      <c r="S724" s="68"/>
      <c r="T724" s="68"/>
      <c r="U724" s="68"/>
      <c r="V724" s="68"/>
      <c r="W724" s="68"/>
      <c r="X724" s="68"/>
      <c r="Y724" s="68"/>
      <c r="Z724" s="68"/>
      <c r="AA724" s="68"/>
      <c r="AB724" s="68"/>
      <c r="AC724" s="68"/>
      <c r="AD724" s="68"/>
      <c r="AE724" s="68"/>
      <c r="AF724" s="68"/>
      <c r="AG724" s="68"/>
      <c r="AH724" s="68"/>
      <c r="AI724" s="68"/>
      <c r="AJ724" s="68"/>
      <c r="AK724" s="68"/>
      <c r="AL724" s="68"/>
    </row>
    <row r="725" spans="1:38" ht="15.75" customHeight="1">
      <c r="A725" s="68"/>
      <c r="B725" s="68"/>
      <c r="C725" s="68"/>
      <c r="D725" s="68"/>
      <c r="E725" s="68"/>
      <c r="F725" s="68"/>
      <c r="G725" s="68"/>
      <c r="H725" s="68"/>
      <c r="I725" s="68"/>
      <c r="J725" s="68"/>
      <c r="K725" s="68"/>
      <c r="L725" s="68"/>
      <c r="M725" s="68"/>
      <c r="N725" s="68"/>
      <c r="O725" s="68"/>
      <c r="P725" s="68"/>
      <c r="Q725" s="68"/>
      <c r="R725" s="68"/>
      <c r="S725" s="68"/>
      <c r="T725" s="68"/>
      <c r="U725" s="68"/>
      <c r="V725" s="68"/>
      <c r="W725" s="68"/>
      <c r="X725" s="68"/>
      <c r="Y725" s="68"/>
      <c r="Z725" s="68"/>
      <c r="AA725" s="68"/>
      <c r="AB725" s="68"/>
      <c r="AC725" s="68"/>
      <c r="AD725" s="68"/>
      <c r="AE725" s="68"/>
      <c r="AF725" s="68"/>
      <c r="AG725" s="68"/>
      <c r="AH725" s="68"/>
      <c r="AI725" s="68"/>
      <c r="AJ725" s="68"/>
      <c r="AK725" s="68"/>
      <c r="AL725" s="68"/>
    </row>
    <row r="726" spans="1:38" ht="15.75" customHeight="1">
      <c r="A726" s="68"/>
      <c r="B726" s="68"/>
      <c r="C726" s="68"/>
      <c r="D726" s="68"/>
      <c r="E726" s="68"/>
      <c r="F726" s="68"/>
      <c r="G726" s="68"/>
      <c r="H726" s="68"/>
      <c r="I726" s="68"/>
      <c r="J726" s="68"/>
      <c r="K726" s="68"/>
      <c r="L726" s="68"/>
      <c r="M726" s="68"/>
      <c r="N726" s="68"/>
      <c r="O726" s="68"/>
      <c r="P726" s="68"/>
      <c r="Q726" s="68"/>
      <c r="R726" s="68"/>
      <c r="S726" s="68"/>
      <c r="T726" s="68"/>
      <c r="U726" s="68"/>
      <c r="V726" s="68"/>
      <c r="W726" s="68"/>
      <c r="X726" s="68"/>
      <c r="Y726" s="68"/>
      <c r="Z726" s="68"/>
      <c r="AA726" s="68"/>
      <c r="AB726" s="68"/>
      <c r="AC726" s="68"/>
      <c r="AD726" s="68"/>
      <c r="AE726" s="68"/>
      <c r="AF726" s="68"/>
      <c r="AG726" s="68"/>
      <c r="AH726" s="68"/>
      <c r="AI726" s="68"/>
      <c r="AJ726" s="68"/>
      <c r="AK726" s="68"/>
      <c r="AL726" s="68"/>
    </row>
    <row r="727" spans="1:38" ht="15.75" customHeight="1">
      <c r="A727" s="68"/>
      <c r="B727" s="68"/>
      <c r="C727" s="68"/>
      <c r="D727" s="68"/>
      <c r="E727" s="68"/>
      <c r="F727" s="68"/>
      <c r="G727" s="68"/>
      <c r="H727" s="68"/>
      <c r="I727" s="68"/>
      <c r="J727" s="68"/>
      <c r="K727" s="68"/>
      <c r="L727" s="68"/>
      <c r="M727" s="68"/>
      <c r="N727" s="68"/>
      <c r="O727" s="68"/>
      <c r="P727" s="68"/>
      <c r="Q727" s="68"/>
      <c r="R727" s="68"/>
      <c r="S727" s="68"/>
      <c r="T727" s="68"/>
      <c r="U727" s="68"/>
      <c r="V727" s="68"/>
      <c r="W727" s="68"/>
      <c r="X727" s="68"/>
      <c r="Y727" s="68"/>
      <c r="Z727" s="68"/>
      <c r="AA727" s="68"/>
      <c r="AB727" s="68"/>
      <c r="AC727" s="68"/>
      <c r="AD727" s="68"/>
      <c r="AE727" s="68"/>
      <c r="AF727" s="68"/>
      <c r="AG727" s="68"/>
      <c r="AH727" s="68"/>
      <c r="AI727" s="68"/>
      <c r="AJ727" s="68"/>
      <c r="AK727" s="68"/>
      <c r="AL727" s="68"/>
    </row>
    <row r="728" spans="1:38" ht="15.75" customHeight="1">
      <c r="A728" s="68"/>
      <c r="B728" s="68"/>
      <c r="C728" s="68"/>
      <c r="D728" s="68"/>
      <c r="E728" s="68"/>
      <c r="F728" s="68"/>
      <c r="G728" s="68"/>
      <c r="H728" s="68"/>
      <c r="I728" s="68"/>
      <c r="J728" s="68"/>
      <c r="K728" s="68"/>
      <c r="L728" s="68"/>
      <c r="M728" s="68"/>
      <c r="N728" s="68"/>
      <c r="O728" s="68"/>
      <c r="P728" s="68"/>
      <c r="Q728" s="68"/>
      <c r="R728" s="68"/>
      <c r="S728" s="68"/>
      <c r="T728" s="68"/>
      <c r="U728" s="68"/>
      <c r="V728" s="68"/>
      <c r="W728" s="68"/>
      <c r="X728" s="68"/>
      <c r="Y728" s="68"/>
      <c r="Z728" s="68"/>
      <c r="AA728" s="68"/>
      <c r="AB728" s="68"/>
      <c r="AC728" s="68"/>
      <c r="AD728" s="68"/>
      <c r="AE728" s="68"/>
      <c r="AF728" s="68"/>
      <c r="AG728" s="68"/>
      <c r="AH728" s="68"/>
      <c r="AI728" s="68"/>
      <c r="AJ728" s="68"/>
      <c r="AK728" s="68"/>
      <c r="AL728" s="68"/>
    </row>
    <row r="729" spans="1:38" ht="15.75" customHeight="1">
      <c r="A729" s="68"/>
      <c r="B729" s="68"/>
      <c r="C729" s="68"/>
      <c r="D729" s="68"/>
      <c r="E729" s="68"/>
      <c r="F729" s="68"/>
      <c r="G729" s="68"/>
      <c r="H729" s="68"/>
      <c r="I729" s="68"/>
      <c r="J729" s="68"/>
      <c r="K729" s="68"/>
      <c r="L729" s="68"/>
      <c r="M729" s="68"/>
      <c r="N729" s="68"/>
      <c r="O729" s="68"/>
      <c r="P729" s="68"/>
      <c r="Q729" s="68"/>
      <c r="R729" s="68"/>
      <c r="S729" s="68"/>
      <c r="T729" s="68"/>
      <c r="U729" s="68"/>
      <c r="V729" s="68"/>
      <c r="W729" s="68"/>
      <c r="X729" s="68"/>
      <c r="Y729" s="68"/>
      <c r="Z729" s="68"/>
      <c r="AA729" s="68"/>
      <c r="AB729" s="68"/>
      <c r="AC729" s="68"/>
      <c r="AD729" s="68"/>
      <c r="AE729" s="68"/>
      <c r="AF729" s="68"/>
      <c r="AG729" s="68"/>
      <c r="AH729" s="68"/>
      <c r="AI729" s="68"/>
      <c r="AJ729" s="68"/>
      <c r="AK729" s="68"/>
      <c r="AL729" s="68"/>
    </row>
    <row r="730" spans="1:38" ht="15.75" customHeight="1">
      <c r="A730" s="68"/>
      <c r="B730" s="68"/>
      <c r="C730" s="68"/>
      <c r="D730" s="68"/>
      <c r="E730" s="68"/>
      <c r="F730" s="68"/>
      <c r="G730" s="68"/>
      <c r="H730" s="68"/>
      <c r="I730" s="68"/>
      <c r="J730" s="68"/>
      <c r="K730" s="68"/>
      <c r="L730" s="68"/>
      <c r="M730" s="68"/>
      <c r="N730" s="68"/>
      <c r="O730" s="68"/>
      <c r="P730" s="68"/>
      <c r="Q730" s="68"/>
      <c r="R730" s="68"/>
      <c r="S730" s="68"/>
      <c r="T730" s="68"/>
      <c r="U730" s="68"/>
      <c r="V730" s="68"/>
      <c r="W730" s="68"/>
      <c r="X730" s="68"/>
      <c r="Y730" s="68"/>
      <c r="Z730" s="68"/>
      <c r="AA730" s="68"/>
      <c r="AB730" s="68"/>
      <c r="AC730" s="68"/>
      <c r="AD730" s="68"/>
      <c r="AE730" s="68"/>
      <c r="AF730" s="68"/>
      <c r="AG730" s="68"/>
      <c r="AH730" s="68"/>
      <c r="AI730" s="68"/>
      <c r="AJ730" s="68"/>
      <c r="AK730" s="68"/>
      <c r="AL730" s="68"/>
    </row>
    <row r="731" spans="1:38" ht="15.75" customHeight="1">
      <c r="A731" s="68"/>
      <c r="B731" s="68"/>
      <c r="C731" s="68"/>
      <c r="D731" s="68"/>
      <c r="E731" s="68"/>
      <c r="F731" s="68"/>
      <c r="G731" s="68"/>
      <c r="H731" s="68"/>
      <c r="I731" s="68"/>
      <c r="J731" s="68"/>
      <c r="K731" s="68"/>
      <c r="L731" s="68"/>
      <c r="M731" s="68"/>
      <c r="N731" s="68"/>
      <c r="O731" s="68"/>
      <c r="P731" s="68"/>
      <c r="Q731" s="68"/>
      <c r="R731" s="68"/>
      <c r="S731" s="68"/>
      <c r="T731" s="68"/>
      <c r="U731" s="68"/>
      <c r="V731" s="68"/>
      <c r="W731" s="68"/>
      <c r="X731" s="68"/>
      <c r="Y731" s="68"/>
      <c r="Z731" s="68"/>
      <c r="AA731" s="68"/>
      <c r="AB731" s="68"/>
      <c r="AC731" s="68"/>
      <c r="AD731" s="68"/>
      <c r="AE731" s="68"/>
      <c r="AF731" s="68"/>
      <c r="AG731" s="68"/>
      <c r="AH731" s="68"/>
      <c r="AI731" s="68"/>
      <c r="AJ731" s="68"/>
      <c r="AK731" s="68"/>
      <c r="AL731" s="68"/>
    </row>
    <row r="732" spans="1:38" ht="15.75" customHeight="1">
      <c r="A732" s="68"/>
      <c r="B732" s="68"/>
      <c r="C732" s="68"/>
      <c r="D732" s="68"/>
      <c r="E732" s="68"/>
      <c r="F732" s="68"/>
      <c r="G732" s="68"/>
      <c r="H732" s="68"/>
      <c r="I732" s="68"/>
      <c r="J732" s="68"/>
      <c r="K732" s="68"/>
      <c r="L732" s="68"/>
      <c r="M732" s="68"/>
      <c r="N732" s="68"/>
      <c r="O732" s="68"/>
      <c r="P732" s="68"/>
      <c r="Q732" s="68"/>
      <c r="R732" s="68"/>
      <c r="S732" s="68"/>
      <c r="T732" s="68"/>
      <c r="U732" s="68"/>
      <c r="V732" s="68"/>
      <c r="W732" s="68"/>
      <c r="X732" s="68"/>
      <c r="Y732" s="68"/>
      <c r="Z732" s="68"/>
      <c r="AA732" s="68"/>
      <c r="AB732" s="68"/>
      <c r="AC732" s="68"/>
      <c r="AD732" s="68"/>
      <c r="AE732" s="68"/>
      <c r="AF732" s="68"/>
      <c r="AG732" s="68"/>
      <c r="AH732" s="68"/>
      <c r="AI732" s="68"/>
      <c r="AJ732" s="68"/>
      <c r="AK732" s="68"/>
      <c r="AL732" s="68"/>
    </row>
    <row r="733" spans="1:38" ht="15.75" customHeight="1">
      <c r="A733" s="68"/>
      <c r="B733" s="68"/>
      <c r="C733" s="68"/>
      <c r="D733" s="68"/>
      <c r="E733" s="68"/>
      <c r="F733" s="68"/>
      <c r="G733" s="68"/>
      <c r="H733" s="68"/>
      <c r="I733" s="68"/>
      <c r="J733" s="68"/>
      <c r="K733" s="68"/>
      <c r="L733" s="68"/>
      <c r="M733" s="68"/>
      <c r="N733" s="68"/>
      <c r="O733" s="68"/>
      <c r="P733" s="68"/>
      <c r="Q733" s="68"/>
      <c r="R733" s="68"/>
      <c r="S733" s="68"/>
      <c r="T733" s="68"/>
      <c r="U733" s="68"/>
      <c r="V733" s="68"/>
      <c r="W733" s="68"/>
      <c r="X733" s="68"/>
      <c r="Y733" s="68"/>
      <c r="Z733" s="68"/>
      <c r="AA733" s="68"/>
      <c r="AB733" s="68"/>
      <c r="AC733" s="68"/>
      <c r="AD733" s="68"/>
      <c r="AE733" s="68"/>
      <c r="AF733" s="68"/>
      <c r="AG733" s="68"/>
      <c r="AH733" s="68"/>
      <c r="AI733" s="68"/>
      <c r="AJ733" s="68"/>
      <c r="AK733" s="68"/>
      <c r="AL733" s="68"/>
    </row>
    <row r="734" spans="1:38" ht="15.75" customHeight="1">
      <c r="A734" s="68"/>
      <c r="B734" s="68"/>
      <c r="C734" s="68"/>
      <c r="D734" s="68"/>
      <c r="E734" s="68"/>
      <c r="F734" s="68"/>
      <c r="G734" s="68"/>
      <c r="H734" s="68"/>
      <c r="I734" s="68"/>
      <c r="J734" s="68"/>
      <c r="K734" s="68"/>
      <c r="L734" s="68"/>
      <c r="M734" s="68"/>
      <c r="N734" s="68"/>
      <c r="O734" s="68"/>
      <c r="P734" s="68"/>
      <c r="Q734" s="68"/>
      <c r="R734" s="68"/>
      <c r="S734" s="68"/>
      <c r="T734" s="68"/>
      <c r="U734" s="68"/>
      <c r="V734" s="68"/>
      <c r="W734" s="68"/>
      <c r="X734" s="68"/>
      <c r="Y734" s="68"/>
      <c r="Z734" s="68"/>
      <c r="AA734" s="68"/>
      <c r="AB734" s="68"/>
      <c r="AC734" s="68"/>
      <c r="AD734" s="68"/>
      <c r="AE734" s="68"/>
      <c r="AF734" s="68"/>
      <c r="AG734" s="68"/>
      <c r="AH734" s="68"/>
      <c r="AI734" s="68"/>
      <c r="AJ734" s="68"/>
      <c r="AK734" s="68"/>
      <c r="AL734" s="68"/>
    </row>
    <row r="735" spans="1:38" ht="15.75" customHeight="1">
      <c r="A735" s="68"/>
      <c r="B735" s="68"/>
      <c r="C735" s="68"/>
      <c r="D735" s="68"/>
      <c r="E735" s="68"/>
      <c r="F735" s="68"/>
      <c r="G735" s="68"/>
      <c r="H735" s="68"/>
      <c r="I735" s="68"/>
      <c r="J735" s="68"/>
      <c r="K735" s="68"/>
      <c r="L735" s="68"/>
      <c r="M735" s="68"/>
      <c r="N735" s="68"/>
      <c r="O735" s="68"/>
      <c r="P735" s="68"/>
      <c r="Q735" s="68"/>
      <c r="R735" s="68"/>
      <c r="S735" s="68"/>
      <c r="T735" s="68"/>
      <c r="U735" s="68"/>
      <c r="V735" s="68"/>
      <c r="W735" s="68"/>
      <c r="X735" s="68"/>
      <c r="Y735" s="68"/>
      <c r="Z735" s="68"/>
      <c r="AA735" s="68"/>
      <c r="AB735" s="68"/>
      <c r="AC735" s="68"/>
      <c r="AD735" s="68"/>
      <c r="AE735" s="68"/>
      <c r="AF735" s="68"/>
      <c r="AG735" s="68"/>
      <c r="AH735" s="68"/>
      <c r="AI735" s="68"/>
      <c r="AJ735" s="68"/>
      <c r="AK735" s="68"/>
      <c r="AL735" s="68"/>
    </row>
    <row r="736" spans="1:38" ht="15.75" customHeight="1">
      <c r="A736" s="68"/>
      <c r="B736" s="68"/>
      <c r="C736" s="68"/>
      <c r="D736" s="68"/>
      <c r="E736" s="68"/>
      <c r="F736" s="68"/>
      <c r="G736" s="68"/>
      <c r="H736" s="68"/>
      <c r="I736" s="68"/>
      <c r="J736" s="68"/>
      <c r="K736" s="68"/>
      <c r="L736" s="68"/>
      <c r="M736" s="68"/>
      <c r="N736" s="68"/>
      <c r="O736" s="68"/>
      <c r="P736" s="68"/>
      <c r="Q736" s="68"/>
      <c r="R736" s="68"/>
      <c r="S736" s="68"/>
      <c r="T736" s="68"/>
      <c r="U736" s="68"/>
      <c r="V736" s="68"/>
      <c r="W736" s="68"/>
      <c r="X736" s="68"/>
      <c r="Y736" s="68"/>
      <c r="Z736" s="68"/>
      <c r="AA736" s="68"/>
      <c r="AB736" s="68"/>
      <c r="AC736" s="68"/>
      <c r="AD736" s="68"/>
      <c r="AE736" s="68"/>
      <c r="AF736" s="68"/>
      <c r="AG736" s="68"/>
      <c r="AH736" s="68"/>
      <c r="AI736" s="68"/>
      <c r="AJ736" s="68"/>
      <c r="AK736" s="68"/>
      <c r="AL736" s="68"/>
    </row>
    <row r="737" spans="1:38" ht="15.75" customHeight="1">
      <c r="A737" s="68"/>
      <c r="B737" s="68"/>
      <c r="C737" s="68"/>
      <c r="D737" s="68"/>
      <c r="E737" s="68"/>
      <c r="F737" s="68"/>
      <c r="G737" s="68"/>
      <c r="H737" s="68"/>
      <c r="I737" s="68"/>
      <c r="J737" s="68"/>
      <c r="K737" s="68"/>
      <c r="L737" s="68"/>
      <c r="M737" s="68"/>
      <c r="N737" s="68"/>
      <c r="O737" s="68"/>
      <c r="P737" s="68"/>
      <c r="Q737" s="68"/>
      <c r="R737" s="68"/>
      <c r="S737" s="68"/>
      <c r="T737" s="68"/>
      <c r="U737" s="68"/>
      <c r="V737" s="68"/>
      <c r="W737" s="68"/>
      <c r="X737" s="68"/>
      <c r="Y737" s="68"/>
      <c r="Z737" s="68"/>
      <c r="AA737" s="68"/>
      <c r="AB737" s="68"/>
      <c r="AC737" s="68"/>
      <c r="AD737" s="68"/>
      <c r="AE737" s="68"/>
      <c r="AF737" s="68"/>
      <c r="AG737" s="68"/>
      <c r="AH737" s="68"/>
      <c r="AI737" s="68"/>
      <c r="AJ737" s="68"/>
      <c r="AK737" s="68"/>
      <c r="AL737" s="68"/>
    </row>
    <row r="738" spans="1:38" ht="15.75" customHeight="1">
      <c r="A738" s="68"/>
      <c r="B738" s="68"/>
      <c r="C738" s="68"/>
      <c r="D738" s="68"/>
      <c r="E738" s="68"/>
      <c r="F738" s="68"/>
      <c r="G738" s="68"/>
      <c r="H738" s="68"/>
      <c r="I738" s="68"/>
      <c r="J738" s="68"/>
      <c r="K738" s="68"/>
      <c r="L738" s="68"/>
      <c r="M738" s="68"/>
      <c r="N738" s="68"/>
      <c r="O738" s="68"/>
      <c r="P738" s="68"/>
      <c r="Q738" s="68"/>
      <c r="R738" s="68"/>
      <c r="S738" s="68"/>
      <c r="T738" s="68"/>
      <c r="U738" s="68"/>
      <c r="V738" s="68"/>
      <c r="W738" s="68"/>
      <c r="X738" s="68"/>
      <c r="Y738" s="68"/>
      <c r="Z738" s="68"/>
      <c r="AA738" s="68"/>
      <c r="AB738" s="68"/>
      <c r="AC738" s="68"/>
      <c r="AD738" s="68"/>
      <c r="AE738" s="68"/>
      <c r="AF738" s="68"/>
      <c r="AG738" s="68"/>
      <c r="AH738" s="68"/>
      <c r="AI738" s="68"/>
      <c r="AJ738" s="68"/>
      <c r="AK738" s="68"/>
      <c r="AL738" s="68"/>
    </row>
    <row r="739" spans="1:38" ht="15.75" customHeight="1">
      <c r="A739" s="68"/>
      <c r="B739" s="68"/>
      <c r="C739" s="68"/>
      <c r="D739" s="68"/>
      <c r="E739" s="68"/>
      <c r="F739" s="68"/>
      <c r="G739" s="68"/>
      <c r="H739" s="68"/>
      <c r="I739" s="68"/>
      <c r="J739" s="68"/>
      <c r="K739" s="68"/>
      <c r="L739" s="68"/>
      <c r="M739" s="68"/>
      <c r="N739" s="68"/>
      <c r="O739" s="68"/>
      <c r="P739" s="68"/>
      <c r="Q739" s="68"/>
      <c r="R739" s="68"/>
      <c r="S739" s="68"/>
      <c r="T739" s="68"/>
      <c r="U739" s="68"/>
      <c r="V739" s="68"/>
      <c r="W739" s="68"/>
      <c r="X739" s="68"/>
      <c r="Y739" s="68"/>
      <c r="Z739" s="68"/>
      <c r="AA739" s="68"/>
      <c r="AB739" s="68"/>
      <c r="AC739" s="68"/>
      <c r="AD739" s="68"/>
      <c r="AE739" s="68"/>
      <c r="AF739" s="68"/>
      <c r="AG739" s="68"/>
      <c r="AH739" s="68"/>
      <c r="AI739" s="68"/>
      <c r="AJ739" s="68"/>
      <c r="AK739" s="68"/>
      <c r="AL739" s="68"/>
    </row>
    <row r="740" spans="1:38" ht="15.75" customHeight="1">
      <c r="A740" s="68"/>
      <c r="B740" s="68"/>
      <c r="C740" s="68"/>
      <c r="D740" s="68"/>
      <c r="E740" s="68"/>
      <c r="F740" s="68"/>
      <c r="G740" s="68"/>
      <c r="H740" s="68"/>
      <c r="I740" s="68"/>
      <c r="J740" s="68"/>
      <c r="K740" s="68"/>
      <c r="L740" s="68"/>
      <c r="M740" s="68"/>
      <c r="N740" s="68"/>
      <c r="O740" s="68"/>
      <c r="P740" s="68"/>
      <c r="Q740" s="68"/>
      <c r="R740" s="68"/>
      <c r="S740" s="68"/>
      <c r="T740" s="68"/>
      <c r="U740" s="68"/>
      <c r="V740" s="68"/>
      <c r="W740" s="68"/>
      <c r="X740" s="68"/>
      <c r="Y740" s="68"/>
      <c r="Z740" s="68"/>
      <c r="AA740" s="68"/>
      <c r="AB740" s="68"/>
      <c r="AC740" s="68"/>
      <c r="AD740" s="68"/>
      <c r="AE740" s="68"/>
      <c r="AF740" s="68"/>
      <c r="AG740" s="68"/>
      <c r="AH740" s="68"/>
      <c r="AI740" s="68"/>
      <c r="AJ740" s="68"/>
      <c r="AK740" s="68"/>
      <c r="AL740" s="68"/>
    </row>
    <row r="741" spans="1:38" ht="15.75" customHeight="1">
      <c r="A741" s="68"/>
      <c r="B741" s="68"/>
      <c r="C741" s="68"/>
      <c r="D741" s="68"/>
      <c r="E741" s="68"/>
      <c r="F741" s="68"/>
      <c r="G741" s="68"/>
      <c r="H741" s="68"/>
      <c r="I741" s="68"/>
      <c r="J741" s="68"/>
      <c r="K741" s="68"/>
      <c r="L741" s="68"/>
      <c r="M741" s="68"/>
      <c r="N741" s="68"/>
      <c r="O741" s="68"/>
      <c r="P741" s="68"/>
      <c r="Q741" s="68"/>
      <c r="R741" s="68"/>
      <c r="S741" s="68"/>
      <c r="T741" s="68"/>
      <c r="U741" s="68"/>
      <c r="V741" s="68"/>
      <c r="W741" s="68"/>
      <c r="X741" s="68"/>
      <c r="Y741" s="68"/>
      <c r="Z741" s="68"/>
      <c r="AA741" s="68"/>
      <c r="AB741" s="68"/>
      <c r="AC741" s="68"/>
      <c r="AD741" s="68"/>
      <c r="AE741" s="68"/>
      <c r="AF741" s="68"/>
      <c r="AG741" s="68"/>
      <c r="AH741" s="68"/>
      <c r="AI741" s="68"/>
      <c r="AJ741" s="68"/>
      <c r="AK741" s="68"/>
      <c r="AL741" s="68"/>
    </row>
    <row r="742" spans="1:38" ht="15.75" customHeight="1">
      <c r="A742" s="68"/>
      <c r="B742" s="68"/>
      <c r="C742" s="68"/>
      <c r="D742" s="68"/>
      <c r="E742" s="68"/>
      <c r="F742" s="68"/>
      <c r="G742" s="68"/>
      <c r="H742" s="68"/>
      <c r="I742" s="68"/>
      <c r="J742" s="68"/>
      <c r="K742" s="68"/>
      <c r="L742" s="68"/>
      <c r="M742" s="68"/>
      <c r="N742" s="68"/>
      <c r="O742" s="68"/>
      <c r="P742" s="68"/>
      <c r="Q742" s="68"/>
      <c r="R742" s="68"/>
      <c r="S742" s="68"/>
      <c r="T742" s="68"/>
      <c r="U742" s="68"/>
      <c r="V742" s="68"/>
      <c r="W742" s="68"/>
      <c r="X742" s="68"/>
      <c r="Y742" s="68"/>
      <c r="Z742" s="68"/>
      <c r="AA742" s="68"/>
      <c r="AB742" s="68"/>
      <c r="AC742" s="68"/>
      <c r="AD742" s="68"/>
      <c r="AE742" s="68"/>
      <c r="AF742" s="68"/>
      <c r="AG742" s="68"/>
      <c r="AH742" s="68"/>
      <c r="AI742" s="68"/>
      <c r="AJ742" s="68"/>
      <c r="AK742" s="68"/>
      <c r="AL742" s="68"/>
    </row>
    <row r="743" spans="1:38" ht="15.75" customHeight="1">
      <c r="A743" s="68"/>
      <c r="B743" s="68"/>
      <c r="C743" s="68"/>
      <c r="D743" s="68"/>
      <c r="E743" s="68"/>
      <c r="F743" s="68"/>
      <c r="G743" s="68"/>
      <c r="H743" s="68"/>
      <c r="I743" s="68"/>
      <c r="J743" s="68"/>
      <c r="K743" s="68"/>
      <c r="L743" s="68"/>
      <c r="M743" s="68"/>
      <c r="N743" s="68"/>
      <c r="O743" s="68"/>
      <c r="P743" s="68"/>
      <c r="Q743" s="68"/>
      <c r="R743" s="68"/>
      <c r="S743" s="68"/>
      <c r="T743" s="68"/>
      <c r="U743" s="68"/>
      <c r="V743" s="68"/>
      <c r="W743" s="68"/>
      <c r="X743" s="68"/>
      <c r="Y743" s="68"/>
      <c r="Z743" s="68"/>
      <c r="AA743" s="68"/>
      <c r="AB743" s="68"/>
      <c r="AC743" s="68"/>
      <c r="AD743" s="68"/>
      <c r="AE743" s="68"/>
      <c r="AF743" s="68"/>
      <c r="AG743" s="68"/>
      <c r="AH743" s="68"/>
      <c r="AI743" s="68"/>
      <c r="AJ743" s="68"/>
      <c r="AK743" s="68"/>
      <c r="AL743" s="68"/>
    </row>
    <row r="744" spans="1:38" ht="15.75" customHeight="1">
      <c r="A744" s="68"/>
      <c r="B744" s="68"/>
      <c r="C744" s="68"/>
      <c r="D744" s="68"/>
      <c r="E744" s="68"/>
      <c r="F744" s="68"/>
      <c r="G744" s="68"/>
      <c r="H744" s="68"/>
      <c r="I744" s="68"/>
      <c r="J744" s="68"/>
      <c r="K744" s="68"/>
      <c r="L744" s="68"/>
      <c r="M744" s="68"/>
      <c r="N744" s="68"/>
      <c r="O744" s="68"/>
      <c r="P744" s="68"/>
      <c r="Q744" s="68"/>
      <c r="R744" s="68"/>
      <c r="S744" s="68"/>
      <c r="T744" s="68"/>
      <c r="U744" s="68"/>
      <c r="V744" s="68"/>
      <c r="W744" s="68"/>
      <c r="X744" s="68"/>
      <c r="Y744" s="68"/>
      <c r="Z744" s="68"/>
      <c r="AA744" s="68"/>
      <c r="AB744" s="68"/>
      <c r="AC744" s="68"/>
      <c r="AD744" s="68"/>
      <c r="AE744" s="68"/>
      <c r="AF744" s="68"/>
      <c r="AG744" s="68"/>
      <c r="AH744" s="68"/>
      <c r="AI744" s="68"/>
      <c r="AJ744" s="68"/>
      <c r="AK744" s="68"/>
      <c r="AL744" s="68"/>
    </row>
    <row r="745" spans="1:38" ht="15.75" customHeight="1">
      <c r="A745" s="68"/>
      <c r="B745" s="68"/>
      <c r="C745" s="68"/>
      <c r="D745" s="68"/>
      <c r="E745" s="68"/>
      <c r="F745" s="68"/>
      <c r="G745" s="68"/>
      <c r="H745" s="68"/>
      <c r="I745" s="68"/>
      <c r="J745" s="68"/>
      <c r="K745" s="68"/>
      <c r="L745" s="68"/>
      <c r="M745" s="68"/>
      <c r="N745" s="68"/>
      <c r="O745" s="68"/>
      <c r="P745" s="68"/>
      <c r="Q745" s="68"/>
      <c r="R745" s="68"/>
      <c r="S745" s="68"/>
      <c r="T745" s="68"/>
      <c r="U745" s="68"/>
      <c r="V745" s="68"/>
      <c r="W745" s="68"/>
      <c r="X745" s="68"/>
      <c r="Y745" s="68"/>
      <c r="Z745" s="68"/>
      <c r="AA745" s="68"/>
      <c r="AB745" s="68"/>
      <c r="AC745" s="68"/>
      <c r="AD745" s="68"/>
      <c r="AE745" s="68"/>
      <c r="AF745" s="68"/>
      <c r="AG745" s="68"/>
      <c r="AH745" s="68"/>
      <c r="AI745" s="68"/>
      <c r="AJ745" s="68"/>
      <c r="AK745" s="68"/>
      <c r="AL745" s="68"/>
    </row>
    <row r="746" spans="1:38" ht="15.75" customHeight="1">
      <c r="A746" s="68"/>
      <c r="B746" s="68"/>
      <c r="C746" s="68"/>
      <c r="D746" s="68"/>
      <c r="E746" s="68"/>
      <c r="F746" s="68"/>
      <c r="G746" s="68"/>
      <c r="H746" s="68"/>
      <c r="I746" s="68"/>
      <c r="J746" s="68"/>
      <c r="K746" s="68"/>
      <c r="L746" s="68"/>
      <c r="M746" s="68"/>
      <c r="N746" s="68"/>
      <c r="O746" s="68"/>
      <c r="P746" s="68"/>
      <c r="Q746" s="68"/>
      <c r="R746" s="68"/>
      <c r="S746" s="68"/>
      <c r="T746" s="68"/>
      <c r="U746" s="68"/>
      <c r="V746" s="68"/>
      <c r="W746" s="68"/>
      <c r="X746" s="68"/>
      <c r="Y746" s="68"/>
      <c r="Z746" s="68"/>
      <c r="AA746" s="68"/>
      <c r="AB746" s="68"/>
      <c r="AC746" s="68"/>
      <c r="AD746" s="68"/>
      <c r="AE746" s="68"/>
      <c r="AF746" s="68"/>
      <c r="AG746" s="68"/>
      <c r="AH746" s="68"/>
      <c r="AI746" s="68"/>
      <c r="AJ746" s="68"/>
      <c r="AK746" s="68"/>
      <c r="AL746" s="68"/>
    </row>
    <row r="747" spans="1:38" ht="15.75" customHeight="1">
      <c r="A747" s="68"/>
      <c r="B747" s="68"/>
      <c r="C747" s="68"/>
      <c r="D747" s="68"/>
      <c r="E747" s="68"/>
      <c r="F747" s="68"/>
      <c r="G747" s="68"/>
      <c r="H747" s="68"/>
      <c r="I747" s="68"/>
      <c r="J747" s="68"/>
      <c r="K747" s="68"/>
      <c r="L747" s="68"/>
      <c r="M747" s="68"/>
      <c r="N747" s="68"/>
      <c r="O747" s="68"/>
      <c r="P747" s="68"/>
      <c r="Q747" s="68"/>
      <c r="R747" s="68"/>
      <c r="S747" s="68"/>
      <c r="T747" s="68"/>
      <c r="U747" s="68"/>
      <c r="V747" s="68"/>
      <c r="W747" s="68"/>
      <c r="X747" s="68"/>
      <c r="Y747" s="68"/>
      <c r="Z747" s="68"/>
      <c r="AA747" s="68"/>
      <c r="AB747" s="68"/>
      <c r="AC747" s="68"/>
      <c r="AD747" s="68"/>
      <c r="AE747" s="68"/>
      <c r="AF747" s="68"/>
      <c r="AG747" s="68"/>
      <c r="AH747" s="68"/>
      <c r="AI747" s="68"/>
      <c r="AJ747" s="68"/>
      <c r="AK747" s="68"/>
      <c r="AL747" s="68"/>
    </row>
    <row r="748" spans="1:38" ht="15.75" customHeight="1">
      <c r="A748" s="68"/>
      <c r="B748" s="68"/>
      <c r="C748" s="68"/>
      <c r="D748" s="68"/>
      <c r="E748" s="68"/>
      <c r="F748" s="68"/>
      <c r="G748" s="68"/>
      <c r="H748" s="68"/>
      <c r="I748" s="68"/>
      <c r="J748" s="68"/>
      <c r="K748" s="68"/>
      <c r="L748" s="68"/>
      <c r="M748" s="68"/>
      <c r="N748" s="68"/>
      <c r="O748" s="68"/>
      <c r="P748" s="68"/>
      <c r="Q748" s="68"/>
      <c r="R748" s="68"/>
      <c r="S748" s="68"/>
      <c r="T748" s="68"/>
      <c r="U748" s="68"/>
      <c r="V748" s="68"/>
      <c r="W748" s="68"/>
      <c r="X748" s="68"/>
      <c r="Y748" s="68"/>
      <c r="Z748" s="68"/>
      <c r="AA748" s="68"/>
      <c r="AB748" s="68"/>
      <c r="AC748" s="68"/>
      <c r="AD748" s="68"/>
      <c r="AE748" s="68"/>
      <c r="AF748" s="68"/>
      <c r="AG748" s="68"/>
      <c r="AH748" s="68"/>
      <c r="AI748" s="68"/>
      <c r="AJ748" s="68"/>
      <c r="AK748" s="68"/>
      <c r="AL748" s="68"/>
    </row>
    <row r="749" spans="1:38" ht="15.75" customHeight="1">
      <c r="A749" s="68"/>
      <c r="B749" s="68"/>
      <c r="C749" s="68"/>
      <c r="D749" s="68"/>
      <c r="E749" s="68"/>
      <c r="F749" s="68"/>
      <c r="G749" s="68"/>
      <c r="H749" s="68"/>
      <c r="I749" s="68"/>
      <c r="J749" s="68"/>
      <c r="K749" s="68"/>
      <c r="L749" s="68"/>
      <c r="M749" s="68"/>
      <c r="N749" s="68"/>
      <c r="O749" s="68"/>
      <c r="P749" s="68"/>
      <c r="Q749" s="68"/>
      <c r="R749" s="68"/>
      <c r="S749" s="68"/>
      <c r="T749" s="68"/>
      <c r="U749" s="68"/>
      <c r="V749" s="68"/>
      <c r="W749" s="68"/>
      <c r="X749" s="68"/>
      <c r="Y749" s="68"/>
      <c r="Z749" s="68"/>
      <c r="AA749" s="68"/>
      <c r="AB749" s="68"/>
      <c r="AC749" s="68"/>
      <c r="AD749" s="68"/>
      <c r="AE749" s="68"/>
      <c r="AF749" s="68"/>
      <c r="AG749" s="68"/>
      <c r="AH749" s="68"/>
      <c r="AI749" s="68"/>
      <c r="AJ749" s="68"/>
      <c r="AK749" s="68"/>
      <c r="AL749" s="68"/>
    </row>
    <row r="750" spans="1:38" ht="15.75" customHeight="1">
      <c r="A750" s="68"/>
      <c r="B750" s="68"/>
      <c r="C750" s="68"/>
      <c r="D750" s="68"/>
      <c r="E750" s="68"/>
      <c r="F750" s="68"/>
      <c r="G750" s="68"/>
      <c r="H750" s="68"/>
      <c r="I750" s="68"/>
      <c r="J750" s="68"/>
      <c r="K750" s="68"/>
      <c r="L750" s="68"/>
      <c r="M750" s="68"/>
      <c r="N750" s="68"/>
      <c r="O750" s="68"/>
      <c r="P750" s="68"/>
      <c r="Q750" s="68"/>
      <c r="R750" s="68"/>
      <c r="S750" s="68"/>
      <c r="T750" s="68"/>
      <c r="U750" s="68"/>
      <c r="V750" s="68"/>
      <c r="W750" s="68"/>
      <c r="X750" s="68"/>
      <c r="Y750" s="68"/>
      <c r="Z750" s="68"/>
      <c r="AA750" s="68"/>
      <c r="AB750" s="68"/>
      <c r="AC750" s="68"/>
      <c r="AD750" s="68"/>
      <c r="AE750" s="68"/>
      <c r="AF750" s="68"/>
      <c r="AG750" s="68"/>
      <c r="AH750" s="68"/>
      <c r="AI750" s="68"/>
      <c r="AJ750" s="68"/>
      <c r="AK750" s="68"/>
      <c r="AL750" s="68"/>
    </row>
    <row r="751" spans="1:38" ht="15.75" customHeight="1">
      <c r="A751" s="68"/>
      <c r="B751" s="68"/>
      <c r="C751" s="68"/>
      <c r="D751" s="68"/>
      <c r="E751" s="68"/>
      <c r="F751" s="68"/>
      <c r="G751" s="68"/>
      <c r="H751" s="68"/>
      <c r="I751" s="68"/>
      <c r="J751" s="68"/>
      <c r="K751" s="68"/>
      <c r="L751" s="68"/>
      <c r="M751" s="68"/>
      <c r="N751" s="68"/>
      <c r="O751" s="68"/>
      <c r="P751" s="68"/>
      <c r="Q751" s="68"/>
      <c r="R751" s="68"/>
      <c r="S751" s="68"/>
      <c r="T751" s="68"/>
      <c r="U751" s="68"/>
      <c r="V751" s="68"/>
      <c r="W751" s="68"/>
      <c r="X751" s="68"/>
      <c r="Y751" s="68"/>
      <c r="Z751" s="68"/>
      <c r="AA751" s="68"/>
      <c r="AB751" s="68"/>
      <c r="AC751" s="68"/>
      <c r="AD751" s="68"/>
      <c r="AE751" s="68"/>
      <c r="AF751" s="68"/>
      <c r="AG751" s="68"/>
      <c r="AH751" s="68"/>
      <c r="AI751" s="68"/>
      <c r="AJ751" s="68"/>
      <c r="AK751" s="68"/>
      <c r="AL751" s="68"/>
    </row>
    <row r="752" spans="1:38" ht="15.75" customHeight="1">
      <c r="A752" s="68"/>
      <c r="B752" s="68"/>
      <c r="C752" s="68"/>
      <c r="D752" s="68"/>
      <c r="E752" s="68"/>
      <c r="F752" s="68"/>
      <c r="G752" s="68"/>
      <c r="H752" s="68"/>
      <c r="I752" s="68"/>
      <c r="J752" s="68"/>
      <c r="K752" s="68"/>
      <c r="L752" s="68"/>
      <c r="M752" s="68"/>
      <c r="N752" s="68"/>
      <c r="O752" s="68"/>
      <c r="P752" s="68"/>
      <c r="Q752" s="68"/>
      <c r="R752" s="68"/>
      <c r="S752" s="68"/>
      <c r="T752" s="68"/>
      <c r="U752" s="68"/>
      <c r="V752" s="68"/>
      <c r="W752" s="68"/>
      <c r="X752" s="68"/>
      <c r="Y752" s="68"/>
      <c r="Z752" s="68"/>
      <c r="AA752" s="68"/>
      <c r="AB752" s="68"/>
      <c r="AC752" s="68"/>
      <c r="AD752" s="68"/>
      <c r="AE752" s="68"/>
      <c r="AF752" s="68"/>
      <c r="AG752" s="68"/>
      <c r="AH752" s="68"/>
      <c r="AI752" s="68"/>
      <c r="AJ752" s="68"/>
      <c r="AK752" s="68"/>
      <c r="AL752" s="68"/>
    </row>
    <row r="753" spans="1:38" ht="15.75" customHeight="1">
      <c r="A753" s="68"/>
      <c r="B753" s="68"/>
      <c r="C753" s="68"/>
      <c r="D753" s="68"/>
      <c r="E753" s="68"/>
      <c r="F753" s="68"/>
      <c r="G753" s="68"/>
      <c r="H753" s="68"/>
      <c r="I753" s="68"/>
      <c r="J753" s="68"/>
      <c r="K753" s="68"/>
      <c r="L753" s="68"/>
      <c r="M753" s="68"/>
      <c r="N753" s="68"/>
      <c r="O753" s="68"/>
      <c r="P753" s="68"/>
      <c r="Q753" s="68"/>
      <c r="R753" s="68"/>
      <c r="S753" s="68"/>
      <c r="T753" s="68"/>
      <c r="U753" s="68"/>
      <c r="V753" s="68"/>
      <c r="W753" s="68"/>
      <c r="X753" s="68"/>
      <c r="Y753" s="68"/>
      <c r="Z753" s="68"/>
      <c r="AA753" s="68"/>
      <c r="AB753" s="68"/>
      <c r="AC753" s="68"/>
      <c r="AD753" s="68"/>
      <c r="AE753" s="68"/>
      <c r="AF753" s="68"/>
      <c r="AG753" s="68"/>
      <c r="AH753" s="68"/>
      <c r="AI753" s="68"/>
      <c r="AJ753" s="68"/>
      <c r="AK753" s="68"/>
      <c r="AL753" s="68"/>
    </row>
    <row r="754" spans="1:38" ht="15.75" customHeight="1">
      <c r="A754" s="68"/>
      <c r="B754" s="68"/>
      <c r="C754" s="68"/>
      <c r="D754" s="68"/>
      <c r="E754" s="68"/>
      <c r="F754" s="68"/>
      <c r="G754" s="68"/>
      <c r="H754" s="68"/>
      <c r="I754" s="68"/>
      <c r="J754" s="68"/>
      <c r="K754" s="68"/>
      <c r="L754" s="68"/>
      <c r="M754" s="68"/>
      <c r="N754" s="68"/>
      <c r="O754" s="68"/>
      <c r="P754" s="68"/>
      <c r="Q754" s="68"/>
      <c r="R754" s="68"/>
      <c r="S754" s="68"/>
      <c r="T754" s="68"/>
      <c r="U754" s="68"/>
      <c r="V754" s="68"/>
      <c r="W754" s="68"/>
      <c r="X754" s="68"/>
      <c r="Y754" s="68"/>
      <c r="Z754" s="68"/>
      <c r="AA754" s="68"/>
      <c r="AB754" s="68"/>
      <c r="AC754" s="68"/>
      <c r="AD754" s="68"/>
      <c r="AE754" s="68"/>
      <c r="AF754" s="68"/>
      <c r="AG754" s="68"/>
      <c r="AH754" s="68"/>
      <c r="AI754" s="68"/>
      <c r="AJ754" s="68"/>
      <c r="AK754" s="68"/>
      <c r="AL754" s="68"/>
    </row>
    <row r="755" spans="1:38" ht="15.75" customHeight="1">
      <c r="A755" s="68"/>
      <c r="B755" s="68"/>
      <c r="C755" s="68"/>
      <c r="D755" s="68"/>
      <c r="E755" s="68"/>
      <c r="F755" s="68"/>
      <c r="G755" s="68"/>
      <c r="H755" s="68"/>
      <c r="I755" s="68"/>
      <c r="J755" s="68"/>
      <c r="K755" s="68"/>
      <c r="L755" s="68"/>
      <c r="M755" s="68"/>
      <c r="N755" s="68"/>
      <c r="O755" s="68"/>
      <c r="P755" s="68"/>
      <c r="Q755" s="68"/>
      <c r="R755" s="68"/>
      <c r="S755" s="68"/>
      <c r="T755" s="68"/>
      <c r="U755" s="68"/>
      <c r="V755" s="68"/>
      <c r="W755" s="68"/>
      <c r="X755" s="68"/>
      <c r="Y755" s="68"/>
      <c r="Z755" s="68"/>
      <c r="AA755" s="68"/>
      <c r="AB755" s="68"/>
      <c r="AC755" s="68"/>
      <c r="AD755" s="68"/>
      <c r="AE755" s="68"/>
      <c r="AF755" s="68"/>
      <c r="AG755" s="68"/>
      <c r="AH755" s="68"/>
      <c r="AI755" s="68"/>
      <c r="AJ755" s="68"/>
      <c r="AK755" s="68"/>
      <c r="AL755" s="68"/>
    </row>
    <row r="756" spans="1:38" ht="15.75" customHeight="1">
      <c r="A756" s="68"/>
      <c r="B756" s="68"/>
      <c r="C756" s="68"/>
      <c r="D756" s="68"/>
      <c r="E756" s="68"/>
      <c r="F756" s="68"/>
      <c r="G756" s="68"/>
      <c r="H756" s="68"/>
      <c r="I756" s="68"/>
      <c r="J756" s="68"/>
      <c r="K756" s="68"/>
      <c r="L756" s="68"/>
      <c r="M756" s="68"/>
      <c r="N756" s="68"/>
      <c r="O756" s="68"/>
      <c r="P756" s="68"/>
      <c r="Q756" s="68"/>
      <c r="R756" s="68"/>
      <c r="S756" s="68"/>
      <c r="T756" s="68"/>
      <c r="U756" s="68"/>
      <c r="V756" s="68"/>
      <c r="W756" s="68"/>
      <c r="X756" s="68"/>
      <c r="Y756" s="68"/>
      <c r="Z756" s="68"/>
      <c r="AA756" s="68"/>
      <c r="AB756" s="68"/>
      <c r="AC756" s="68"/>
      <c r="AD756" s="68"/>
      <c r="AE756" s="68"/>
      <c r="AF756" s="68"/>
      <c r="AG756" s="68"/>
      <c r="AH756" s="68"/>
      <c r="AI756" s="68"/>
      <c r="AJ756" s="68"/>
      <c r="AK756" s="68"/>
      <c r="AL756" s="68"/>
    </row>
    <row r="757" spans="1:38" ht="15.75" customHeight="1">
      <c r="A757" s="68"/>
      <c r="B757" s="68"/>
      <c r="C757" s="68"/>
      <c r="D757" s="68"/>
      <c r="E757" s="68"/>
      <c r="F757" s="68"/>
      <c r="G757" s="68"/>
      <c r="H757" s="68"/>
      <c r="I757" s="68"/>
      <c r="J757" s="68"/>
      <c r="K757" s="68"/>
      <c r="L757" s="68"/>
      <c r="M757" s="68"/>
      <c r="N757" s="68"/>
      <c r="O757" s="68"/>
      <c r="P757" s="68"/>
      <c r="Q757" s="68"/>
      <c r="R757" s="68"/>
      <c r="S757" s="68"/>
      <c r="T757" s="68"/>
      <c r="U757" s="68"/>
      <c r="V757" s="68"/>
      <c r="W757" s="68"/>
      <c r="X757" s="68"/>
      <c r="Y757" s="68"/>
      <c r="Z757" s="68"/>
      <c r="AA757" s="68"/>
      <c r="AB757" s="68"/>
      <c r="AC757" s="68"/>
      <c r="AD757" s="68"/>
      <c r="AE757" s="68"/>
      <c r="AF757" s="68"/>
      <c r="AG757" s="68"/>
      <c r="AH757" s="68"/>
      <c r="AI757" s="68"/>
      <c r="AJ757" s="68"/>
      <c r="AK757" s="68"/>
      <c r="AL757" s="68"/>
    </row>
    <row r="758" spans="1:38" ht="15.75" customHeight="1">
      <c r="A758" s="68"/>
      <c r="B758" s="68"/>
      <c r="C758" s="68"/>
      <c r="D758" s="68"/>
      <c r="E758" s="68"/>
      <c r="F758" s="68"/>
      <c r="G758" s="68"/>
      <c r="H758" s="68"/>
      <c r="I758" s="68"/>
      <c r="J758" s="68"/>
      <c r="K758" s="68"/>
      <c r="L758" s="68"/>
      <c r="M758" s="68"/>
      <c r="N758" s="68"/>
      <c r="O758" s="68"/>
      <c r="P758" s="68"/>
      <c r="Q758" s="68"/>
      <c r="R758" s="68"/>
      <c r="S758" s="68"/>
      <c r="T758" s="68"/>
      <c r="U758" s="68"/>
      <c r="V758" s="68"/>
      <c r="W758" s="68"/>
      <c r="X758" s="68"/>
      <c r="Y758" s="68"/>
      <c r="Z758" s="68"/>
      <c r="AA758" s="68"/>
      <c r="AB758" s="68"/>
      <c r="AC758" s="68"/>
      <c r="AD758" s="68"/>
      <c r="AE758" s="68"/>
      <c r="AF758" s="68"/>
      <c r="AG758" s="68"/>
      <c r="AH758" s="68"/>
      <c r="AI758" s="68"/>
      <c r="AJ758" s="68"/>
      <c r="AK758" s="68"/>
      <c r="AL758" s="68"/>
    </row>
    <row r="759" spans="1:38" ht="15.75" customHeight="1">
      <c r="A759" s="68"/>
      <c r="B759" s="68"/>
      <c r="C759" s="68"/>
      <c r="D759" s="68"/>
      <c r="E759" s="68"/>
      <c r="F759" s="68"/>
      <c r="G759" s="68"/>
      <c r="H759" s="68"/>
      <c r="I759" s="68"/>
      <c r="J759" s="68"/>
      <c r="K759" s="68"/>
      <c r="L759" s="68"/>
      <c r="M759" s="68"/>
      <c r="N759" s="68"/>
      <c r="O759" s="68"/>
      <c r="P759" s="68"/>
      <c r="Q759" s="68"/>
      <c r="R759" s="68"/>
      <c r="S759" s="68"/>
      <c r="T759" s="68"/>
      <c r="U759" s="68"/>
      <c r="V759" s="68"/>
      <c r="W759" s="68"/>
      <c r="X759" s="68"/>
      <c r="Y759" s="68"/>
      <c r="Z759" s="68"/>
      <c r="AA759" s="68"/>
      <c r="AB759" s="68"/>
      <c r="AC759" s="68"/>
      <c r="AD759" s="68"/>
      <c r="AE759" s="68"/>
      <c r="AF759" s="68"/>
      <c r="AG759" s="68"/>
      <c r="AH759" s="68"/>
      <c r="AI759" s="68"/>
      <c r="AJ759" s="68"/>
      <c r="AK759" s="68"/>
      <c r="AL759" s="68"/>
    </row>
    <row r="760" spans="1:38" ht="15.75" customHeight="1">
      <c r="A760" s="68"/>
      <c r="B760" s="68"/>
      <c r="C760" s="68"/>
      <c r="D760" s="68"/>
      <c r="E760" s="68"/>
      <c r="F760" s="68"/>
      <c r="G760" s="68"/>
      <c r="H760" s="68"/>
      <c r="I760" s="68"/>
      <c r="J760" s="68"/>
      <c r="K760" s="68"/>
      <c r="L760" s="68"/>
      <c r="M760" s="68"/>
      <c r="N760" s="68"/>
      <c r="O760" s="68"/>
      <c r="P760" s="68"/>
      <c r="Q760" s="68"/>
      <c r="R760" s="68"/>
      <c r="S760" s="68"/>
      <c r="T760" s="68"/>
      <c r="U760" s="68"/>
      <c r="V760" s="68"/>
      <c r="W760" s="68"/>
      <c r="X760" s="68"/>
      <c r="Y760" s="68"/>
      <c r="Z760" s="68"/>
      <c r="AA760" s="68"/>
      <c r="AB760" s="68"/>
      <c r="AC760" s="68"/>
      <c r="AD760" s="68"/>
      <c r="AE760" s="68"/>
      <c r="AF760" s="68"/>
      <c r="AG760" s="68"/>
      <c r="AH760" s="68"/>
      <c r="AI760" s="68"/>
      <c r="AJ760" s="68"/>
      <c r="AK760" s="68"/>
      <c r="AL760" s="68"/>
    </row>
    <row r="761" spans="1:38" ht="15.75" customHeight="1">
      <c r="A761" s="68"/>
      <c r="B761" s="68"/>
      <c r="C761" s="68"/>
      <c r="D761" s="68"/>
      <c r="E761" s="68"/>
      <c r="F761" s="68"/>
      <c r="G761" s="68"/>
      <c r="H761" s="68"/>
      <c r="I761" s="68"/>
      <c r="J761" s="68"/>
      <c r="K761" s="68"/>
      <c r="L761" s="68"/>
      <c r="M761" s="68"/>
      <c r="N761" s="68"/>
      <c r="O761" s="68"/>
      <c r="P761" s="68"/>
      <c r="Q761" s="68"/>
      <c r="R761" s="68"/>
      <c r="S761" s="68"/>
      <c r="T761" s="68"/>
      <c r="U761" s="68"/>
      <c r="V761" s="68"/>
      <c r="W761" s="68"/>
      <c r="X761" s="68"/>
      <c r="Y761" s="68"/>
      <c r="Z761" s="68"/>
      <c r="AA761" s="68"/>
      <c r="AB761" s="68"/>
      <c r="AC761" s="68"/>
      <c r="AD761" s="68"/>
      <c r="AE761" s="68"/>
      <c r="AF761" s="68"/>
      <c r="AG761" s="68"/>
      <c r="AH761" s="68"/>
      <c r="AI761" s="68"/>
      <c r="AJ761" s="68"/>
      <c r="AK761" s="68"/>
      <c r="AL761" s="68"/>
    </row>
    <row r="762" spans="1:38" ht="15.75" customHeight="1">
      <c r="A762" s="68"/>
      <c r="B762" s="68"/>
      <c r="C762" s="68"/>
      <c r="D762" s="68"/>
      <c r="E762" s="68"/>
      <c r="F762" s="68"/>
      <c r="G762" s="68"/>
      <c r="H762" s="68"/>
      <c r="I762" s="68"/>
      <c r="J762" s="68"/>
      <c r="K762" s="68"/>
      <c r="L762" s="68"/>
      <c r="M762" s="68"/>
      <c r="N762" s="68"/>
      <c r="O762" s="68"/>
      <c r="P762" s="68"/>
      <c r="Q762" s="68"/>
      <c r="R762" s="68"/>
      <c r="S762" s="68"/>
      <c r="T762" s="68"/>
      <c r="U762" s="68"/>
      <c r="V762" s="68"/>
      <c r="W762" s="68"/>
      <c r="X762" s="68"/>
      <c r="Y762" s="68"/>
      <c r="Z762" s="68"/>
      <c r="AA762" s="68"/>
      <c r="AB762" s="68"/>
      <c r="AC762" s="68"/>
      <c r="AD762" s="68"/>
      <c r="AE762" s="68"/>
      <c r="AF762" s="68"/>
      <c r="AG762" s="68"/>
      <c r="AH762" s="68"/>
      <c r="AI762" s="68"/>
      <c r="AJ762" s="68"/>
      <c r="AK762" s="68"/>
      <c r="AL762" s="68"/>
    </row>
    <row r="763" spans="1:38" ht="15.75" customHeight="1">
      <c r="A763" s="68"/>
      <c r="B763" s="68"/>
      <c r="C763" s="68"/>
      <c r="D763" s="68"/>
      <c r="E763" s="68"/>
      <c r="F763" s="68"/>
      <c r="G763" s="68"/>
      <c r="H763" s="68"/>
      <c r="I763" s="68"/>
      <c r="J763" s="68"/>
      <c r="K763" s="68"/>
      <c r="L763" s="68"/>
      <c r="M763" s="68"/>
      <c r="N763" s="68"/>
      <c r="O763" s="68"/>
      <c r="P763" s="68"/>
      <c r="Q763" s="68"/>
      <c r="R763" s="68"/>
      <c r="S763" s="68"/>
      <c r="T763" s="68"/>
      <c r="U763" s="68"/>
      <c r="V763" s="68"/>
      <c r="W763" s="68"/>
      <c r="X763" s="68"/>
      <c r="Y763" s="68"/>
      <c r="Z763" s="68"/>
      <c r="AA763" s="68"/>
      <c r="AB763" s="68"/>
      <c r="AC763" s="68"/>
      <c r="AD763" s="68"/>
      <c r="AE763" s="68"/>
      <c r="AF763" s="68"/>
      <c r="AG763" s="68"/>
      <c r="AH763" s="68"/>
      <c r="AI763" s="68"/>
      <c r="AJ763" s="68"/>
      <c r="AK763" s="68"/>
      <c r="AL763" s="68"/>
    </row>
    <row r="764" spans="1:38" ht="15.75" customHeight="1">
      <c r="A764" s="68"/>
      <c r="B764" s="68"/>
      <c r="C764" s="68"/>
      <c r="D764" s="68"/>
      <c r="E764" s="68"/>
      <c r="F764" s="68"/>
      <c r="G764" s="68"/>
      <c r="H764" s="68"/>
      <c r="I764" s="68"/>
      <c r="J764" s="68"/>
      <c r="K764" s="68"/>
      <c r="L764" s="68"/>
      <c r="M764" s="68"/>
      <c r="N764" s="68"/>
      <c r="O764" s="68"/>
      <c r="P764" s="68"/>
      <c r="Q764" s="68"/>
      <c r="R764" s="68"/>
      <c r="S764" s="68"/>
      <c r="T764" s="68"/>
      <c r="U764" s="68"/>
      <c r="V764" s="68"/>
      <c r="W764" s="68"/>
      <c r="X764" s="68"/>
      <c r="Y764" s="68"/>
      <c r="Z764" s="68"/>
      <c r="AA764" s="68"/>
      <c r="AB764" s="68"/>
      <c r="AC764" s="68"/>
      <c r="AD764" s="68"/>
      <c r="AE764" s="68"/>
      <c r="AF764" s="68"/>
      <c r="AG764" s="68"/>
      <c r="AH764" s="68"/>
      <c r="AI764" s="68"/>
      <c r="AJ764" s="68"/>
      <c r="AK764" s="68"/>
      <c r="AL764" s="68"/>
    </row>
    <row r="765" spans="1:38" ht="15.75" customHeight="1">
      <c r="A765" s="68"/>
      <c r="B765" s="68"/>
      <c r="C765" s="68"/>
      <c r="D765" s="68"/>
      <c r="E765" s="68"/>
      <c r="F765" s="68"/>
      <c r="G765" s="68"/>
      <c r="H765" s="68"/>
      <c r="I765" s="68"/>
      <c r="J765" s="68"/>
      <c r="K765" s="68"/>
      <c r="L765" s="68"/>
      <c r="M765" s="68"/>
      <c r="N765" s="68"/>
      <c r="O765" s="68"/>
      <c r="P765" s="68"/>
      <c r="Q765" s="68"/>
      <c r="R765" s="68"/>
      <c r="S765" s="68"/>
      <c r="T765" s="68"/>
      <c r="U765" s="68"/>
      <c r="V765" s="68"/>
      <c r="W765" s="68"/>
      <c r="X765" s="68"/>
      <c r="Y765" s="68"/>
      <c r="Z765" s="68"/>
      <c r="AA765" s="68"/>
      <c r="AB765" s="68"/>
      <c r="AC765" s="68"/>
      <c r="AD765" s="68"/>
      <c r="AE765" s="68"/>
      <c r="AF765" s="68"/>
      <c r="AG765" s="68"/>
      <c r="AH765" s="68"/>
      <c r="AI765" s="68"/>
      <c r="AJ765" s="68"/>
      <c r="AK765" s="68"/>
      <c r="AL765" s="68"/>
    </row>
    <row r="766" spans="1:38" ht="15.75" customHeight="1">
      <c r="A766" s="68"/>
      <c r="B766" s="68"/>
      <c r="C766" s="68"/>
      <c r="D766" s="68"/>
      <c r="E766" s="68"/>
      <c r="F766" s="68"/>
      <c r="G766" s="68"/>
      <c r="H766" s="68"/>
      <c r="I766" s="68"/>
      <c r="J766" s="68"/>
      <c r="K766" s="68"/>
      <c r="L766" s="68"/>
      <c r="M766" s="68"/>
      <c r="N766" s="68"/>
      <c r="O766" s="68"/>
      <c r="P766" s="68"/>
      <c r="Q766" s="68"/>
      <c r="R766" s="68"/>
      <c r="S766" s="68"/>
      <c r="T766" s="68"/>
      <c r="U766" s="68"/>
      <c r="V766" s="68"/>
      <c r="W766" s="68"/>
      <c r="X766" s="68"/>
      <c r="Y766" s="68"/>
      <c r="Z766" s="68"/>
      <c r="AA766" s="68"/>
      <c r="AB766" s="68"/>
      <c r="AC766" s="68"/>
      <c r="AD766" s="68"/>
      <c r="AE766" s="68"/>
      <c r="AF766" s="68"/>
      <c r="AG766" s="68"/>
      <c r="AH766" s="68"/>
      <c r="AI766" s="68"/>
      <c r="AJ766" s="68"/>
      <c r="AK766" s="68"/>
      <c r="AL766" s="68"/>
    </row>
    <row r="767" spans="1:38" ht="15.75" customHeight="1">
      <c r="A767" s="68"/>
      <c r="B767" s="68"/>
      <c r="C767" s="68"/>
      <c r="D767" s="68"/>
      <c r="E767" s="68"/>
      <c r="F767" s="68"/>
      <c r="G767" s="68"/>
      <c r="H767" s="68"/>
      <c r="I767" s="68"/>
      <c r="J767" s="68"/>
      <c r="K767" s="68"/>
      <c r="L767" s="68"/>
      <c r="M767" s="68"/>
      <c r="N767" s="68"/>
      <c r="O767" s="68"/>
      <c r="P767" s="68"/>
      <c r="Q767" s="68"/>
      <c r="R767" s="68"/>
      <c r="S767" s="68"/>
      <c r="T767" s="68"/>
      <c r="U767" s="68"/>
      <c r="V767" s="68"/>
      <c r="W767" s="68"/>
      <c r="X767" s="68"/>
      <c r="Y767" s="68"/>
      <c r="Z767" s="68"/>
      <c r="AA767" s="68"/>
      <c r="AB767" s="68"/>
      <c r="AC767" s="68"/>
      <c r="AD767" s="68"/>
      <c r="AE767" s="68"/>
      <c r="AF767" s="68"/>
      <c r="AG767" s="68"/>
      <c r="AH767" s="68"/>
      <c r="AI767" s="68"/>
      <c r="AJ767" s="68"/>
      <c r="AK767" s="68"/>
      <c r="AL767" s="68"/>
    </row>
    <row r="768" spans="1:38" ht="15.75" customHeight="1">
      <c r="A768" s="68"/>
      <c r="B768" s="68"/>
      <c r="C768" s="68"/>
      <c r="D768" s="68"/>
      <c r="E768" s="68"/>
      <c r="F768" s="68"/>
      <c r="G768" s="68"/>
      <c r="H768" s="68"/>
      <c r="I768" s="68"/>
      <c r="J768" s="68"/>
      <c r="K768" s="68"/>
      <c r="L768" s="68"/>
      <c r="M768" s="68"/>
      <c r="N768" s="68"/>
      <c r="O768" s="68"/>
      <c r="P768" s="68"/>
      <c r="Q768" s="68"/>
      <c r="R768" s="68"/>
      <c r="S768" s="68"/>
      <c r="T768" s="68"/>
      <c r="U768" s="68"/>
      <c r="V768" s="68"/>
      <c r="W768" s="68"/>
      <c r="X768" s="68"/>
      <c r="Y768" s="68"/>
      <c r="Z768" s="68"/>
      <c r="AA768" s="68"/>
      <c r="AB768" s="68"/>
      <c r="AC768" s="68"/>
      <c r="AD768" s="68"/>
      <c r="AE768" s="68"/>
      <c r="AF768" s="68"/>
      <c r="AG768" s="68"/>
      <c r="AH768" s="68"/>
      <c r="AI768" s="68"/>
      <c r="AJ768" s="68"/>
      <c r="AK768" s="68"/>
      <c r="AL768" s="68"/>
    </row>
    <row r="769" spans="1:38" ht="15.75" customHeight="1">
      <c r="A769" s="68"/>
      <c r="B769" s="68"/>
      <c r="C769" s="68"/>
      <c r="D769" s="68"/>
      <c r="E769" s="68"/>
      <c r="F769" s="68"/>
      <c r="G769" s="68"/>
      <c r="H769" s="68"/>
      <c r="I769" s="68"/>
      <c r="J769" s="68"/>
      <c r="K769" s="68"/>
      <c r="L769" s="68"/>
      <c r="M769" s="68"/>
      <c r="N769" s="68"/>
      <c r="O769" s="68"/>
      <c r="P769" s="68"/>
      <c r="Q769" s="68"/>
      <c r="R769" s="68"/>
      <c r="S769" s="68"/>
      <c r="T769" s="68"/>
      <c r="U769" s="68"/>
      <c r="V769" s="68"/>
      <c r="W769" s="68"/>
      <c r="X769" s="68"/>
      <c r="Y769" s="68"/>
      <c r="Z769" s="68"/>
      <c r="AA769" s="68"/>
      <c r="AB769" s="68"/>
      <c r="AC769" s="68"/>
      <c r="AD769" s="68"/>
      <c r="AE769" s="68"/>
      <c r="AF769" s="68"/>
      <c r="AG769" s="68"/>
      <c r="AH769" s="68"/>
      <c r="AI769" s="68"/>
      <c r="AJ769" s="68"/>
      <c r="AK769" s="68"/>
      <c r="AL769" s="68"/>
    </row>
    <row r="770" spans="1:38" ht="15.75" customHeight="1">
      <c r="A770" s="68"/>
      <c r="B770" s="68"/>
      <c r="C770" s="68"/>
      <c r="D770" s="68"/>
      <c r="E770" s="68"/>
      <c r="F770" s="68"/>
      <c r="G770" s="68"/>
      <c r="H770" s="68"/>
      <c r="I770" s="68"/>
      <c r="J770" s="68"/>
      <c r="K770" s="68"/>
      <c r="L770" s="68"/>
      <c r="M770" s="68"/>
      <c r="N770" s="68"/>
      <c r="O770" s="68"/>
      <c r="P770" s="68"/>
      <c r="Q770" s="68"/>
      <c r="R770" s="68"/>
      <c r="S770" s="68"/>
      <c r="T770" s="68"/>
      <c r="U770" s="68"/>
      <c r="V770" s="68"/>
      <c r="W770" s="68"/>
      <c r="X770" s="68"/>
      <c r="Y770" s="68"/>
      <c r="Z770" s="68"/>
      <c r="AA770" s="68"/>
      <c r="AB770" s="68"/>
      <c r="AC770" s="68"/>
      <c r="AD770" s="68"/>
      <c r="AE770" s="68"/>
      <c r="AF770" s="68"/>
      <c r="AG770" s="68"/>
      <c r="AH770" s="68"/>
      <c r="AI770" s="68"/>
      <c r="AJ770" s="68"/>
      <c r="AK770" s="68"/>
      <c r="AL770" s="68"/>
    </row>
    <row r="771" spans="1:38" ht="15.75" customHeight="1">
      <c r="A771" s="68"/>
      <c r="B771" s="68"/>
      <c r="C771" s="68"/>
      <c r="D771" s="68"/>
      <c r="E771" s="68"/>
      <c r="F771" s="68"/>
      <c r="G771" s="68"/>
      <c r="H771" s="68"/>
      <c r="I771" s="68"/>
      <c r="J771" s="68"/>
      <c r="K771" s="68"/>
      <c r="L771" s="68"/>
      <c r="M771" s="68"/>
      <c r="N771" s="68"/>
      <c r="O771" s="68"/>
      <c r="P771" s="68"/>
      <c r="Q771" s="68"/>
      <c r="R771" s="68"/>
      <c r="S771" s="68"/>
      <c r="T771" s="68"/>
      <c r="U771" s="68"/>
      <c r="V771" s="68"/>
      <c r="W771" s="68"/>
      <c r="X771" s="68"/>
      <c r="Y771" s="68"/>
      <c r="Z771" s="68"/>
      <c r="AA771" s="68"/>
      <c r="AB771" s="68"/>
      <c r="AC771" s="68"/>
      <c r="AD771" s="68"/>
      <c r="AE771" s="68"/>
      <c r="AF771" s="68"/>
      <c r="AG771" s="68"/>
      <c r="AH771" s="68"/>
      <c r="AI771" s="68"/>
      <c r="AJ771" s="68"/>
      <c r="AK771" s="68"/>
      <c r="AL771" s="68"/>
    </row>
    <row r="772" spans="1:38" ht="15.75" customHeight="1">
      <c r="A772" s="68"/>
      <c r="B772" s="68"/>
      <c r="C772" s="68"/>
      <c r="D772" s="68"/>
      <c r="E772" s="68"/>
      <c r="F772" s="68"/>
      <c r="G772" s="68"/>
      <c r="H772" s="68"/>
      <c r="I772" s="68"/>
      <c r="J772" s="68"/>
      <c r="K772" s="68"/>
      <c r="L772" s="68"/>
      <c r="M772" s="68"/>
      <c r="N772" s="68"/>
      <c r="O772" s="68"/>
      <c r="P772" s="68"/>
      <c r="Q772" s="68"/>
      <c r="R772" s="68"/>
      <c r="S772" s="68"/>
      <c r="T772" s="68"/>
      <c r="U772" s="68"/>
      <c r="V772" s="68"/>
      <c r="W772" s="68"/>
      <c r="X772" s="68"/>
      <c r="Y772" s="68"/>
      <c r="Z772" s="68"/>
      <c r="AA772" s="68"/>
      <c r="AB772" s="68"/>
      <c r="AC772" s="68"/>
      <c r="AD772" s="68"/>
      <c r="AE772" s="68"/>
      <c r="AF772" s="68"/>
      <c r="AG772" s="68"/>
      <c r="AH772" s="68"/>
      <c r="AI772" s="68"/>
      <c r="AJ772" s="68"/>
      <c r="AK772" s="68"/>
      <c r="AL772" s="68"/>
    </row>
    <row r="773" spans="1:38" ht="15.75" customHeight="1">
      <c r="A773" s="68"/>
      <c r="B773" s="68"/>
      <c r="C773" s="68"/>
      <c r="D773" s="68"/>
      <c r="E773" s="68"/>
      <c r="F773" s="68"/>
      <c r="G773" s="68"/>
      <c r="H773" s="68"/>
      <c r="I773" s="68"/>
      <c r="J773" s="68"/>
      <c r="K773" s="68"/>
      <c r="L773" s="68"/>
      <c r="M773" s="68"/>
      <c r="N773" s="68"/>
      <c r="O773" s="68"/>
      <c r="P773" s="68"/>
      <c r="Q773" s="68"/>
      <c r="R773" s="68"/>
      <c r="S773" s="68"/>
      <c r="T773" s="68"/>
      <c r="U773" s="68"/>
      <c r="V773" s="68"/>
      <c r="W773" s="68"/>
      <c r="X773" s="68"/>
      <c r="Y773" s="68"/>
      <c r="Z773" s="68"/>
      <c r="AA773" s="68"/>
      <c r="AB773" s="68"/>
      <c r="AC773" s="68"/>
      <c r="AD773" s="68"/>
      <c r="AE773" s="68"/>
      <c r="AF773" s="68"/>
      <c r="AG773" s="68"/>
      <c r="AH773" s="68"/>
      <c r="AI773" s="68"/>
      <c r="AJ773" s="68"/>
      <c r="AK773" s="68"/>
      <c r="AL773" s="68"/>
    </row>
    <row r="774" spans="1:38" ht="15.75" customHeight="1">
      <c r="A774" s="68"/>
      <c r="B774" s="68"/>
      <c r="C774" s="68"/>
      <c r="D774" s="68"/>
      <c r="E774" s="68"/>
      <c r="F774" s="68"/>
      <c r="G774" s="68"/>
      <c r="H774" s="68"/>
      <c r="I774" s="68"/>
      <c r="J774" s="68"/>
      <c r="K774" s="68"/>
      <c r="L774" s="68"/>
      <c r="M774" s="68"/>
      <c r="N774" s="68"/>
      <c r="O774" s="68"/>
      <c r="P774" s="68"/>
      <c r="Q774" s="68"/>
      <c r="R774" s="68"/>
      <c r="S774" s="68"/>
      <c r="T774" s="68"/>
      <c r="U774" s="68"/>
      <c r="V774" s="68"/>
      <c r="W774" s="68"/>
      <c r="X774" s="68"/>
      <c r="Y774" s="68"/>
      <c r="Z774" s="68"/>
      <c r="AA774" s="68"/>
      <c r="AB774" s="68"/>
      <c r="AC774" s="68"/>
      <c r="AD774" s="68"/>
      <c r="AE774" s="68"/>
      <c r="AF774" s="68"/>
      <c r="AG774" s="68"/>
      <c r="AH774" s="68"/>
      <c r="AI774" s="68"/>
      <c r="AJ774" s="68"/>
      <c r="AK774" s="68"/>
      <c r="AL774" s="68"/>
    </row>
    <row r="775" spans="1:38" ht="15.75" customHeight="1">
      <c r="A775" s="68"/>
      <c r="B775" s="68"/>
      <c r="C775" s="68"/>
      <c r="D775" s="68"/>
      <c r="E775" s="68"/>
      <c r="F775" s="68"/>
      <c r="G775" s="68"/>
      <c r="H775" s="68"/>
      <c r="I775" s="68"/>
      <c r="J775" s="68"/>
      <c r="K775" s="68"/>
      <c r="L775" s="68"/>
      <c r="M775" s="68"/>
      <c r="N775" s="68"/>
      <c r="O775" s="68"/>
      <c r="P775" s="68"/>
      <c r="Q775" s="68"/>
      <c r="R775" s="68"/>
      <c r="S775" s="68"/>
      <c r="T775" s="68"/>
      <c r="U775" s="68"/>
      <c r="V775" s="68"/>
      <c r="W775" s="68"/>
      <c r="X775" s="68"/>
      <c r="Y775" s="68"/>
      <c r="Z775" s="68"/>
      <c r="AA775" s="68"/>
      <c r="AB775" s="68"/>
      <c r="AC775" s="68"/>
      <c r="AD775" s="68"/>
      <c r="AE775" s="68"/>
      <c r="AF775" s="68"/>
      <c r="AG775" s="68"/>
      <c r="AH775" s="68"/>
      <c r="AI775" s="68"/>
      <c r="AJ775" s="68"/>
      <c r="AK775" s="68"/>
      <c r="AL775" s="68"/>
    </row>
    <row r="776" spans="1:38" ht="15.75" customHeight="1">
      <c r="A776" s="68"/>
      <c r="B776" s="68"/>
      <c r="C776" s="68"/>
      <c r="D776" s="68"/>
      <c r="E776" s="68"/>
      <c r="F776" s="68"/>
      <c r="G776" s="68"/>
      <c r="H776" s="68"/>
      <c r="I776" s="68"/>
      <c r="J776" s="68"/>
      <c r="K776" s="68"/>
      <c r="L776" s="68"/>
      <c r="M776" s="68"/>
      <c r="N776" s="68"/>
      <c r="O776" s="68"/>
      <c r="P776" s="68"/>
      <c r="Q776" s="68"/>
      <c r="R776" s="68"/>
      <c r="S776" s="68"/>
      <c r="T776" s="68"/>
      <c r="U776" s="68"/>
      <c r="V776" s="68"/>
      <c r="W776" s="68"/>
      <c r="X776" s="68"/>
      <c r="Y776" s="68"/>
      <c r="Z776" s="68"/>
      <c r="AA776" s="68"/>
      <c r="AB776" s="68"/>
      <c r="AC776" s="68"/>
      <c r="AD776" s="68"/>
      <c r="AE776" s="68"/>
      <c r="AF776" s="68"/>
      <c r="AG776" s="68"/>
      <c r="AH776" s="68"/>
      <c r="AI776" s="68"/>
      <c r="AJ776" s="68"/>
      <c r="AK776" s="68"/>
      <c r="AL776" s="68"/>
    </row>
    <row r="777" spans="1:38" ht="15.75" customHeight="1">
      <c r="A777" s="68"/>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68"/>
      <c r="Z777" s="68"/>
      <c r="AA777" s="68"/>
      <c r="AB777" s="68"/>
      <c r="AC777" s="68"/>
      <c r="AD777" s="68"/>
      <c r="AE777" s="68"/>
      <c r="AF777" s="68"/>
      <c r="AG777" s="68"/>
      <c r="AH777" s="68"/>
      <c r="AI777" s="68"/>
      <c r="AJ777" s="68"/>
      <c r="AK777" s="68"/>
      <c r="AL777" s="68"/>
    </row>
    <row r="778" spans="1:38" ht="15.75" customHeight="1">
      <c r="A778" s="68"/>
      <c r="B778" s="68"/>
      <c r="C778" s="68"/>
      <c r="D778" s="68"/>
      <c r="E778" s="68"/>
      <c r="F778" s="68"/>
      <c r="G778" s="68"/>
      <c r="H778" s="68"/>
      <c r="I778" s="68"/>
      <c r="J778" s="68"/>
      <c r="K778" s="68"/>
      <c r="L778" s="68"/>
      <c r="M778" s="68"/>
      <c r="N778" s="68"/>
      <c r="O778" s="68"/>
      <c r="P778" s="68"/>
      <c r="Q778" s="68"/>
      <c r="R778" s="68"/>
      <c r="S778" s="68"/>
      <c r="T778" s="68"/>
      <c r="U778" s="68"/>
      <c r="V778" s="68"/>
      <c r="W778" s="68"/>
      <c r="X778" s="68"/>
      <c r="Y778" s="68"/>
      <c r="Z778" s="68"/>
      <c r="AA778" s="68"/>
      <c r="AB778" s="68"/>
      <c r="AC778" s="68"/>
      <c r="AD778" s="68"/>
      <c r="AE778" s="68"/>
      <c r="AF778" s="68"/>
      <c r="AG778" s="68"/>
      <c r="AH778" s="68"/>
      <c r="AI778" s="68"/>
      <c r="AJ778" s="68"/>
      <c r="AK778" s="68"/>
      <c r="AL778" s="68"/>
    </row>
    <row r="779" spans="1:38" ht="15.75" customHeight="1">
      <c r="A779" s="68"/>
      <c r="B779" s="68"/>
      <c r="C779" s="68"/>
      <c r="D779" s="68"/>
      <c r="E779" s="68"/>
      <c r="F779" s="68"/>
      <c r="G779" s="68"/>
      <c r="H779" s="68"/>
      <c r="I779" s="68"/>
      <c r="J779" s="68"/>
      <c r="K779" s="68"/>
      <c r="L779" s="68"/>
      <c r="M779" s="68"/>
      <c r="N779" s="68"/>
      <c r="O779" s="68"/>
      <c r="P779" s="68"/>
      <c r="Q779" s="68"/>
      <c r="R779" s="68"/>
      <c r="S779" s="68"/>
      <c r="T779" s="68"/>
      <c r="U779" s="68"/>
      <c r="V779" s="68"/>
      <c r="W779" s="68"/>
      <c r="X779" s="68"/>
      <c r="Y779" s="68"/>
      <c r="Z779" s="68"/>
      <c r="AA779" s="68"/>
      <c r="AB779" s="68"/>
      <c r="AC779" s="68"/>
      <c r="AD779" s="68"/>
      <c r="AE779" s="68"/>
      <c r="AF779" s="68"/>
      <c r="AG779" s="68"/>
      <c r="AH779" s="68"/>
      <c r="AI779" s="68"/>
      <c r="AJ779" s="68"/>
      <c r="AK779" s="68"/>
      <c r="AL779" s="68"/>
    </row>
    <row r="780" spans="1:38" ht="15.75" customHeight="1">
      <c r="A780" s="68"/>
      <c r="B780" s="68"/>
      <c r="C780" s="68"/>
      <c r="D780" s="68"/>
      <c r="E780" s="68"/>
      <c r="F780" s="68"/>
      <c r="G780" s="68"/>
      <c r="H780" s="68"/>
      <c r="I780" s="68"/>
      <c r="J780" s="68"/>
      <c r="K780" s="68"/>
      <c r="L780" s="68"/>
      <c r="M780" s="68"/>
      <c r="N780" s="68"/>
      <c r="O780" s="68"/>
      <c r="P780" s="68"/>
      <c r="Q780" s="68"/>
      <c r="R780" s="68"/>
      <c r="S780" s="68"/>
      <c r="T780" s="68"/>
      <c r="U780" s="68"/>
      <c r="V780" s="68"/>
      <c r="W780" s="68"/>
      <c r="X780" s="68"/>
      <c r="Y780" s="68"/>
      <c r="Z780" s="68"/>
      <c r="AA780" s="68"/>
      <c r="AB780" s="68"/>
      <c r="AC780" s="68"/>
      <c r="AD780" s="68"/>
      <c r="AE780" s="68"/>
      <c r="AF780" s="68"/>
      <c r="AG780" s="68"/>
      <c r="AH780" s="68"/>
      <c r="AI780" s="68"/>
      <c r="AJ780" s="68"/>
      <c r="AK780" s="68"/>
      <c r="AL780" s="68"/>
    </row>
    <row r="781" spans="1:38" ht="15.75" customHeight="1">
      <c r="A781" s="68"/>
      <c r="B781" s="68"/>
      <c r="C781" s="68"/>
      <c r="D781" s="68"/>
      <c r="E781" s="68"/>
      <c r="F781" s="68"/>
      <c r="G781" s="68"/>
      <c r="H781" s="68"/>
      <c r="I781" s="68"/>
      <c r="J781" s="68"/>
      <c r="K781" s="68"/>
      <c r="L781" s="68"/>
      <c r="M781" s="68"/>
      <c r="N781" s="68"/>
      <c r="O781" s="68"/>
      <c r="P781" s="68"/>
      <c r="Q781" s="68"/>
      <c r="R781" s="68"/>
      <c r="S781" s="68"/>
      <c r="T781" s="68"/>
      <c r="U781" s="68"/>
      <c r="V781" s="68"/>
      <c r="W781" s="68"/>
      <c r="X781" s="68"/>
      <c r="Y781" s="68"/>
      <c r="Z781" s="68"/>
      <c r="AA781" s="68"/>
      <c r="AB781" s="68"/>
      <c r="AC781" s="68"/>
      <c r="AD781" s="68"/>
      <c r="AE781" s="68"/>
      <c r="AF781" s="68"/>
      <c r="AG781" s="68"/>
      <c r="AH781" s="68"/>
      <c r="AI781" s="68"/>
      <c r="AJ781" s="68"/>
      <c r="AK781" s="68"/>
      <c r="AL781" s="68"/>
    </row>
    <row r="782" spans="1:38" ht="15.75" customHeight="1">
      <c r="A782" s="68"/>
      <c r="B782" s="68"/>
      <c r="C782" s="68"/>
      <c r="D782" s="68"/>
      <c r="E782" s="68"/>
      <c r="F782" s="68"/>
      <c r="G782" s="68"/>
      <c r="H782" s="68"/>
      <c r="I782" s="68"/>
      <c r="J782" s="68"/>
      <c r="K782" s="68"/>
      <c r="L782" s="68"/>
      <c r="M782" s="68"/>
      <c r="N782" s="68"/>
      <c r="O782" s="68"/>
      <c r="P782" s="68"/>
      <c r="Q782" s="68"/>
      <c r="R782" s="68"/>
      <c r="S782" s="68"/>
      <c r="T782" s="68"/>
      <c r="U782" s="68"/>
      <c r="V782" s="68"/>
      <c r="W782" s="68"/>
      <c r="X782" s="68"/>
      <c r="Y782" s="68"/>
      <c r="Z782" s="68"/>
      <c r="AA782" s="68"/>
      <c r="AB782" s="68"/>
      <c r="AC782" s="68"/>
      <c r="AD782" s="68"/>
      <c r="AE782" s="68"/>
      <c r="AF782" s="68"/>
      <c r="AG782" s="68"/>
      <c r="AH782" s="68"/>
      <c r="AI782" s="68"/>
      <c r="AJ782" s="68"/>
      <c r="AK782" s="68"/>
      <c r="AL782" s="68"/>
    </row>
    <row r="783" spans="1:38" ht="15.75" customHeight="1">
      <c r="A783" s="68"/>
      <c r="B783" s="68"/>
      <c r="C783" s="68"/>
      <c r="D783" s="68"/>
      <c r="E783" s="68"/>
      <c r="F783" s="68"/>
      <c r="G783" s="68"/>
      <c r="H783" s="68"/>
      <c r="I783" s="68"/>
      <c r="J783" s="68"/>
      <c r="K783" s="68"/>
      <c r="L783" s="68"/>
      <c r="M783" s="68"/>
      <c r="N783" s="68"/>
      <c r="O783" s="68"/>
      <c r="P783" s="68"/>
      <c r="Q783" s="68"/>
      <c r="R783" s="68"/>
      <c r="S783" s="68"/>
      <c r="T783" s="68"/>
      <c r="U783" s="68"/>
      <c r="V783" s="68"/>
      <c r="W783" s="68"/>
      <c r="X783" s="68"/>
      <c r="Y783" s="68"/>
      <c r="Z783" s="68"/>
      <c r="AA783" s="68"/>
      <c r="AB783" s="68"/>
      <c r="AC783" s="68"/>
      <c r="AD783" s="68"/>
      <c r="AE783" s="68"/>
      <c r="AF783" s="68"/>
      <c r="AG783" s="68"/>
      <c r="AH783" s="68"/>
      <c r="AI783" s="68"/>
      <c r="AJ783" s="68"/>
      <c r="AK783" s="68"/>
      <c r="AL783" s="68"/>
    </row>
    <row r="784" spans="1:38" ht="15.75" customHeight="1">
      <c r="A784" s="68"/>
      <c r="B784" s="68"/>
      <c r="C784" s="68"/>
      <c r="D784" s="68"/>
      <c r="E784" s="68"/>
      <c r="F784" s="68"/>
      <c r="G784" s="68"/>
      <c r="H784" s="68"/>
      <c r="I784" s="68"/>
      <c r="J784" s="68"/>
      <c r="K784" s="68"/>
      <c r="L784" s="68"/>
      <c r="M784" s="68"/>
      <c r="N784" s="68"/>
      <c r="O784" s="68"/>
      <c r="P784" s="68"/>
      <c r="Q784" s="68"/>
      <c r="R784" s="68"/>
      <c r="S784" s="68"/>
      <c r="T784" s="68"/>
      <c r="U784" s="68"/>
      <c r="V784" s="68"/>
      <c r="W784" s="68"/>
      <c r="X784" s="68"/>
      <c r="Y784" s="68"/>
      <c r="Z784" s="68"/>
      <c r="AA784" s="68"/>
      <c r="AB784" s="68"/>
      <c r="AC784" s="68"/>
      <c r="AD784" s="68"/>
      <c r="AE784" s="68"/>
      <c r="AF784" s="68"/>
      <c r="AG784" s="68"/>
      <c r="AH784" s="68"/>
      <c r="AI784" s="68"/>
      <c r="AJ784" s="68"/>
      <c r="AK784" s="68"/>
      <c r="AL784" s="68"/>
    </row>
    <row r="785" spans="1:38" ht="15.75" customHeight="1">
      <c r="A785" s="68"/>
      <c r="B785" s="68"/>
      <c r="C785" s="68"/>
      <c r="D785" s="68"/>
      <c r="E785" s="68"/>
      <c r="F785" s="68"/>
      <c r="G785" s="68"/>
      <c r="H785" s="68"/>
      <c r="I785" s="68"/>
      <c r="J785" s="68"/>
      <c r="K785" s="68"/>
      <c r="L785" s="68"/>
      <c r="M785" s="68"/>
      <c r="N785" s="68"/>
      <c r="O785" s="68"/>
      <c r="P785" s="68"/>
      <c r="Q785" s="68"/>
      <c r="R785" s="68"/>
      <c r="S785" s="68"/>
      <c r="T785" s="68"/>
      <c r="U785" s="68"/>
      <c r="V785" s="68"/>
      <c r="W785" s="68"/>
      <c r="X785" s="68"/>
      <c r="Y785" s="68"/>
      <c r="Z785" s="68"/>
      <c r="AA785" s="68"/>
      <c r="AB785" s="68"/>
      <c r="AC785" s="68"/>
      <c r="AD785" s="68"/>
      <c r="AE785" s="68"/>
      <c r="AF785" s="68"/>
      <c r="AG785" s="68"/>
      <c r="AH785" s="68"/>
      <c r="AI785" s="68"/>
      <c r="AJ785" s="68"/>
      <c r="AK785" s="68"/>
      <c r="AL785" s="68"/>
    </row>
    <row r="786" spans="1:38" ht="15.75" customHeight="1">
      <c r="A786" s="68"/>
      <c r="B786" s="68"/>
      <c r="C786" s="68"/>
      <c r="D786" s="68"/>
      <c r="E786" s="68"/>
      <c r="F786" s="68"/>
      <c r="G786" s="68"/>
      <c r="H786" s="68"/>
      <c r="I786" s="68"/>
      <c r="J786" s="68"/>
      <c r="K786" s="68"/>
      <c r="L786" s="68"/>
      <c r="M786" s="68"/>
      <c r="N786" s="68"/>
      <c r="O786" s="68"/>
      <c r="P786" s="68"/>
      <c r="Q786" s="68"/>
      <c r="R786" s="68"/>
      <c r="S786" s="68"/>
      <c r="T786" s="68"/>
      <c r="U786" s="68"/>
      <c r="V786" s="68"/>
      <c r="W786" s="68"/>
      <c r="X786" s="68"/>
      <c r="Y786" s="68"/>
      <c r="Z786" s="68"/>
      <c r="AA786" s="68"/>
      <c r="AB786" s="68"/>
      <c r="AC786" s="68"/>
      <c r="AD786" s="68"/>
      <c r="AE786" s="68"/>
      <c r="AF786" s="68"/>
      <c r="AG786" s="68"/>
      <c r="AH786" s="68"/>
      <c r="AI786" s="68"/>
      <c r="AJ786" s="68"/>
      <c r="AK786" s="68"/>
      <c r="AL786" s="68"/>
    </row>
    <row r="787" spans="1:38" ht="15.75" customHeight="1">
      <c r="A787" s="68"/>
      <c r="B787" s="68"/>
      <c r="C787" s="68"/>
      <c r="D787" s="68"/>
      <c r="E787" s="68"/>
      <c r="F787" s="68"/>
      <c r="G787" s="68"/>
      <c r="H787" s="68"/>
      <c r="I787" s="68"/>
      <c r="J787" s="68"/>
      <c r="K787" s="68"/>
      <c r="L787" s="68"/>
      <c r="M787" s="68"/>
      <c r="N787" s="68"/>
      <c r="O787" s="68"/>
      <c r="P787" s="68"/>
      <c r="Q787" s="68"/>
      <c r="R787" s="68"/>
      <c r="S787" s="68"/>
      <c r="T787" s="68"/>
      <c r="U787" s="68"/>
      <c r="V787" s="68"/>
      <c r="W787" s="68"/>
      <c r="X787" s="68"/>
      <c r="Y787" s="68"/>
      <c r="Z787" s="68"/>
      <c r="AA787" s="68"/>
      <c r="AB787" s="68"/>
      <c r="AC787" s="68"/>
      <c r="AD787" s="68"/>
      <c r="AE787" s="68"/>
      <c r="AF787" s="68"/>
      <c r="AG787" s="68"/>
      <c r="AH787" s="68"/>
      <c r="AI787" s="68"/>
      <c r="AJ787" s="68"/>
      <c r="AK787" s="68"/>
      <c r="AL787" s="68"/>
    </row>
    <row r="788" spans="1:38" ht="15.75" customHeight="1">
      <c r="A788" s="68"/>
      <c r="B788" s="68"/>
      <c r="C788" s="68"/>
      <c r="D788" s="68"/>
      <c r="E788" s="68"/>
      <c r="F788" s="68"/>
      <c r="G788" s="68"/>
      <c r="H788" s="68"/>
      <c r="I788" s="68"/>
      <c r="J788" s="68"/>
      <c r="K788" s="68"/>
      <c r="L788" s="68"/>
      <c r="M788" s="68"/>
      <c r="N788" s="68"/>
      <c r="O788" s="68"/>
      <c r="P788" s="68"/>
      <c r="Q788" s="68"/>
      <c r="R788" s="68"/>
      <c r="S788" s="68"/>
      <c r="T788" s="68"/>
      <c r="U788" s="68"/>
      <c r="V788" s="68"/>
      <c r="W788" s="68"/>
      <c r="X788" s="68"/>
      <c r="Y788" s="68"/>
      <c r="Z788" s="68"/>
      <c r="AA788" s="68"/>
      <c r="AB788" s="68"/>
      <c r="AC788" s="68"/>
      <c r="AD788" s="68"/>
      <c r="AE788" s="68"/>
      <c r="AF788" s="68"/>
      <c r="AG788" s="68"/>
      <c r="AH788" s="68"/>
      <c r="AI788" s="68"/>
      <c r="AJ788" s="68"/>
      <c r="AK788" s="68"/>
      <c r="AL788" s="68"/>
    </row>
    <row r="789" spans="1:38" ht="15.75" customHeight="1">
      <c r="A789" s="68"/>
      <c r="B789" s="68"/>
      <c r="C789" s="68"/>
      <c r="D789" s="68"/>
      <c r="E789" s="68"/>
      <c r="F789" s="68"/>
      <c r="G789" s="68"/>
      <c r="H789" s="68"/>
      <c r="I789" s="68"/>
      <c r="J789" s="68"/>
      <c r="K789" s="68"/>
      <c r="L789" s="68"/>
      <c r="M789" s="68"/>
      <c r="N789" s="68"/>
      <c r="O789" s="68"/>
      <c r="P789" s="68"/>
      <c r="Q789" s="68"/>
      <c r="R789" s="68"/>
      <c r="S789" s="68"/>
      <c r="T789" s="68"/>
      <c r="U789" s="68"/>
      <c r="V789" s="68"/>
      <c r="W789" s="68"/>
      <c r="X789" s="68"/>
      <c r="Y789" s="68"/>
      <c r="Z789" s="68"/>
      <c r="AA789" s="68"/>
      <c r="AB789" s="68"/>
      <c r="AC789" s="68"/>
      <c r="AD789" s="68"/>
      <c r="AE789" s="68"/>
      <c r="AF789" s="68"/>
      <c r="AG789" s="68"/>
      <c r="AH789" s="68"/>
      <c r="AI789" s="68"/>
      <c r="AJ789" s="68"/>
      <c r="AK789" s="68"/>
      <c r="AL789" s="68"/>
    </row>
    <row r="790" spans="1:38" ht="15.75" customHeight="1">
      <c r="A790" s="68"/>
      <c r="B790" s="68"/>
      <c r="C790" s="68"/>
      <c r="D790" s="68"/>
      <c r="E790" s="68"/>
      <c r="F790" s="68"/>
      <c r="G790" s="68"/>
      <c r="H790" s="68"/>
      <c r="I790" s="68"/>
      <c r="J790" s="68"/>
      <c r="K790" s="68"/>
      <c r="L790" s="68"/>
      <c r="M790" s="68"/>
      <c r="N790" s="68"/>
      <c r="O790" s="68"/>
      <c r="P790" s="68"/>
      <c r="Q790" s="68"/>
      <c r="R790" s="68"/>
      <c r="S790" s="68"/>
      <c r="T790" s="68"/>
      <c r="U790" s="68"/>
      <c r="V790" s="68"/>
      <c r="W790" s="68"/>
      <c r="X790" s="68"/>
      <c r="Y790" s="68"/>
      <c r="Z790" s="68"/>
      <c r="AA790" s="68"/>
      <c r="AB790" s="68"/>
      <c r="AC790" s="68"/>
      <c r="AD790" s="68"/>
      <c r="AE790" s="68"/>
      <c r="AF790" s="68"/>
      <c r="AG790" s="68"/>
      <c r="AH790" s="68"/>
      <c r="AI790" s="68"/>
      <c r="AJ790" s="68"/>
      <c r="AK790" s="68"/>
      <c r="AL790" s="68"/>
    </row>
    <row r="791" spans="1:38" ht="15.75" customHeight="1">
      <c r="A791" s="68"/>
      <c r="B791" s="68"/>
      <c r="C791" s="68"/>
      <c r="D791" s="68"/>
      <c r="E791" s="68"/>
      <c r="F791" s="68"/>
      <c r="G791" s="68"/>
      <c r="H791" s="68"/>
      <c r="I791" s="68"/>
      <c r="J791" s="68"/>
      <c r="K791" s="68"/>
      <c r="L791" s="68"/>
      <c r="M791" s="68"/>
      <c r="N791" s="68"/>
      <c r="O791" s="68"/>
      <c r="P791" s="68"/>
      <c r="Q791" s="68"/>
      <c r="R791" s="68"/>
      <c r="S791" s="68"/>
      <c r="T791" s="68"/>
      <c r="U791" s="68"/>
      <c r="V791" s="68"/>
      <c r="W791" s="68"/>
      <c r="X791" s="68"/>
      <c r="Y791" s="68"/>
      <c r="Z791" s="68"/>
      <c r="AA791" s="68"/>
      <c r="AB791" s="68"/>
      <c r="AC791" s="68"/>
      <c r="AD791" s="68"/>
      <c r="AE791" s="68"/>
      <c r="AF791" s="68"/>
      <c r="AG791" s="68"/>
      <c r="AH791" s="68"/>
      <c r="AI791" s="68"/>
      <c r="AJ791" s="68"/>
      <c r="AK791" s="68"/>
      <c r="AL791" s="68"/>
    </row>
    <row r="792" spans="1:38" ht="15.75" customHeight="1">
      <c r="A792" s="68"/>
      <c r="B792" s="68"/>
      <c r="C792" s="68"/>
      <c r="D792" s="68"/>
      <c r="E792" s="68"/>
      <c r="F792" s="68"/>
      <c r="G792" s="68"/>
      <c r="H792" s="68"/>
      <c r="I792" s="68"/>
      <c r="J792" s="68"/>
      <c r="K792" s="68"/>
      <c r="L792" s="68"/>
      <c r="M792" s="68"/>
      <c r="N792" s="68"/>
      <c r="O792" s="68"/>
      <c r="P792" s="68"/>
      <c r="Q792" s="68"/>
      <c r="R792" s="68"/>
      <c r="S792" s="68"/>
      <c r="T792" s="68"/>
      <c r="U792" s="68"/>
      <c r="V792" s="68"/>
      <c r="W792" s="68"/>
      <c r="X792" s="68"/>
      <c r="Y792" s="68"/>
      <c r="Z792" s="68"/>
      <c r="AA792" s="68"/>
      <c r="AB792" s="68"/>
      <c r="AC792" s="68"/>
      <c r="AD792" s="68"/>
      <c r="AE792" s="68"/>
      <c r="AF792" s="68"/>
      <c r="AG792" s="68"/>
      <c r="AH792" s="68"/>
      <c r="AI792" s="68"/>
      <c r="AJ792" s="68"/>
      <c r="AK792" s="68"/>
      <c r="AL792" s="68"/>
    </row>
    <row r="793" spans="1:38" ht="15.75" customHeight="1">
      <c r="A793" s="68"/>
      <c r="B793" s="68"/>
      <c r="C793" s="68"/>
      <c r="D793" s="68"/>
      <c r="E793" s="68"/>
      <c r="F793" s="68"/>
      <c r="G793" s="68"/>
      <c r="H793" s="68"/>
      <c r="I793" s="68"/>
      <c r="J793" s="68"/>
      <c r="K793" s="68"/>
      <c r="L793" s="68"/>
      <c r="M793" s="68"/>
      <c r="N793" s="68"/>
      <c r="O793" s="68"/>
      <c r="P793" s="68"/>
      <c r="Q793" s="68"/>
      <c r="R793" s="68"/>
      <c r="S793" s="68"/>
      <c r="T793" s="68"/>
      <c r="U793" s="68"/>
      <c r="V793" s="68"/>
      <c r="W793" s="68"/>
      <c r="X793" s="68"/>
      <c r="Y793" s="68"/>
      <c r="Z793" s="68"/>
      <c r="AA793" s="68"/>
      <c r="AB793" s="68"/>
      <c r="AC793" s="68"/>
      <c r="AD793" s="68"/>
      <c r="AE793" s="68"/>
      <c r="AF793" s="68"/>
      <c r="AG793" s="68"/>
      <c r="AH793" s="68"/>
      <c r="AI793" s="68"/>
      <c r="AJ793" s="68"/>
      <c r="AK793" s="68"/>
      <c r="AL793" s="68"/>
    </row>
    <row r="794" spans="1:38" ht="15.75" customHeight="1">
      <c r="A794" s="68"/>
      <c r="B794" s="68"/>
      <c r="C794" s="68"/>
      <c r="D794" s="68"/>
      <c r="E794" s="68"/>
      <c r="F794" s="68"/>
      <c r="G794" s="68"/>
      <c r="H794" s="68"/>
      <c r="I794" s="68"/>
      <c r="J794" s="68"/>
      <c r="K794" s="68"/>
      <c r="L794" s="68"/>
      <c r="M794" s="68"/>
      <c r="N794" s="68"/>
      <c r="O794" s="68"/>
      <c r="P794" s="68"/>
      <c r="Q794" s="68"/>
      <c r="R794" s="68"/>
      <c r="S794" s="68"/>
      <c r="T794" s="68"/>
      <c r="U794" s="68"/>
      <c r="V794" s="68"/>
      <c r="W794" s="68"/>
      <c r="X794" s="68"/>
      <c r="Y794" s="68"/>
      <c r="Z794" s="68"/>
      <c r="AA794" s="68"/>
      <c r="AB794" s="68"/>
      <c r="AC794" s="68"/>
      <c r="AD794" s="68"/>
      <c r="AE794" s="68"/>
      <c r="AF794" s="68"/>
      <c r="AG794" s="68"/>
      <c r="AH794" s="68"/>
      <c r="AI794" s="68"/>
      <c r="AJ794" s="68"/>
      <c r="AK794" s="68"/>
      <c r="AL794" s="68"/>
    </row>
    <row r="795" spans="1:38" ht="15.75" customHeight="1">
      <c r="A795" s="68"/>
      <c r="B795" s="68"/>
      <c r="C795" s="68"/>
      <c r="D795" s="68"/>
      <c r="E795" s="68"/>
      <c r="F795" s="68"/>
      <c r="G795" s="68"/>
      <c r="H795" s="68"/>
      <c r="I795" s="68"/>
      <c r="J795" s="68"/>
      <c r="K795" s="68"/>
      <c r="L795" s="68"/>
      <c r="M795" s="68"/>
      <c r="N795" s="68"/>
      <c r="O795" s="68"/>
      <c r="P795" s="68"/>
      <c r="Q795" s="68"/>
      <c r="R795" s="68"/>
      <c r="S795" s="68"/>
      <c r="T795" s="68"/>
      <c r="U795" s="68"/>
      <c r="V795" s="68"/>
      <c r="W795" s="68"/>
      <c r="X795" s="68"/>
      <c r="Y795" s="68"/>
      <c r="Z795" s="68"/>
      <c r="AA795" s="68"/>
      <c r="AB795" s="68"/>
      <c r="AC795" s="68"/>
      <c r="AD795" s="68"/>
      <c r="AE795" s="68"/>
      <c r="AF795" s="68"/>
      <c r="AG795" s="68"/>
      <c r="AH795" s="68"/>
      <c r="AI795" s="68"/>
      <c r="AJ795" s="68"/>
      <c r="AK795" s="68"/>
      <c r="AL795" s="68"/>
    </row>
    <row r="796" spans="1:38" ht="15.75" customHeight="1">
      <c r="A796" s="68"/>
      <c r="B796" s="68"/>
      <c r="C796" s="68"/>
      <c r="D796" s="68"/>
      <c r="E796" s="68"/>
      <c r="F796" s="68"/>
      <c r="G796" s="68"/>
      <c r="H796" s="68"/>
      <c r="I796" s="68"/>
      <c r="J796" s="68"/>
      <c r="K796" s="68"/>
      <c r="L796" s="68"/>
      <c r="M796" s="68"/>
      <c r="N796" s="68"/>
      <c r="O796" s="68"/>
      <c r="P796" s="68"/>
      <c r="Q796" s="68"/>
      <c r="R796" s="68"/>
      <c r="S796" s="68"/>
      <c r="T796" s="68"/>
      <c r="U796" s="68"/>
      <c r="V796" s="68"/>
      <c r="W796" s="68"/>
      <c r="X796" s="68"/>
      <c r="Y796" s="68"/>
      <c r="Z796" s="68"/>
      <c r="AA796" s="68"/>
      <c r="AB796" s="68"/>
      <c r="AC796" s="68"/>
      <c r="AD796" s="68"/>
      <c r="AE796" s="68"/>
      <c r="AF796" s="68"/>
      <c r="AG796" s="68"/>
      <c r="AH796" s="68"/>
      <c r="AI796" s="68"/>
      <c r="AJ796" s="68"/>
      <c r="AK796" s="68"/>
      <c r="AL796" s="68"/>
    </row>
    <row r="797" spans="1:38" ht="15.75" customHeight="1">
      <c r="A797" s="68"/>
      <c r="B797" s="68"/>
      <c r="C797" s="68"/>
      <c r="D797" s="68"/>
      <c r="E797" s="68"/>
      <c r="F797" s="68"/>
      <c r="G797" s="68"/>
      <c r="H797" s="68"/>
      <c r="I797" s="68"/>
      <c r="J797" s="68"/>
      <c r="K797" s="68"/>
      <c r="L797" s="68"/>
      <c r="M797" s="68"/>
      <c r="N797" s="68"/>
      <c r="O797" s="68"/>
      <c r="P797" s="68"/>
      <c r="Q797" s="68"/>
      <c r="R797" s="68"/>
      <c r="S797" s="68"/>
      <c r="T797" s="68"/>
      <c r="U797" s="68"/>
      <c r="V797" s="68"/>
      <c r="W797" s="68"/>
      <c r="X797" s="68"/>
      <c r="Y797" s="68"/>
      <c r="Z797" s="68"/>
      <c r="AA797" s="68"/>
      <c r="AB797" s="68"/>
      <c r="AC797" s="68"/>
      <c r="AD797" s="68"/>
      <c r="AE797" s="68"/>
      <c r="AF797" s="68"/>
      <c r="AG797" s="68"/>
      <c r="AH797" s="68"/>
      <c r="AI797" s="68"/>
      <c r="AJ797" s="68"/>
      <c r="AK797" s="68"/>
      <c r="AL797" s="68"/>
    </row>
    <row r="798" spans="1:38" ht="15.75" customHeight="1">
      <c r="A798" s="68"/>
      <c r="B798" s="68"/>
      <c r="C798" s="68"/>
      <c r="D798" s="68"/>
      <c r="E798" s="68"/>
      <c r="F798" s="68"/>
      <c r="G798" s="68"/>
      <c r="H798" s="68"/>
      <c r="I798" s="68"/>
      <c r="J798" s="68"/>
      <c r="K798" s="68"/>
      <c r="L798" s="68"/>
      <c r="M798" s="68"/>
      <c r="N798" s="68"/>
      <c r="O798" s="68"/>
      <c r="P798" s="68"/>
      <c r="Q798" s="68"/>
      <c r="R798" s="68"/>
      <c r="S798" s="68"/>
      <c r="T798" s="68"/>
      <c r="U798" s="68"/>
      <c r="V798" s="68"/>
      <c r="W798" s="68"/>
      <c r="X798" s="68"/>
      <c r="Y798" s="68"/>
      <c r="Z798" s="68"/>
      <c r="AA798" s="68"/>
      <c r="AB798" s="68"/>
      <c r="AC798" s="68"/>
      <c r="AD798" s="68"/>
      <c r="AE798" s="68"/>
      <c r="AF798" s="68"/>
      <c r="AG798" s="68"/>
      <c r="AH798" s="68"/>
      <c r="AI798" s="68"/>
      <c r="AJ798" s="68"/>
      <c r="AK798" s="68"/>
      <c r="AL798" s="68"/>
    </row>
    <row r="799" spans="1:38" ht="15.75" customHeight="1">
      <c r="A799" s="68"/>
      <c r="B799" s="68"/>
      <c r="C799" s="68"/>
      <c r="D799" s="68"/>
      <c r="E799" s="68"/>
      <c r="F799" s="68"/>
      <c r="G799" s="68"/>
      <c r="H799" s="68"/>
      <c r="I799" s="68"/>
      <c r="J799" s="68"/>
      <c r="K799" s="68"/>
      <c r="L799" s="68"/>
      <c r="M799" s="68"/>
      <c r="N799" s="68"/>
      <c r="O799" s="68"/>
      <c r="P799" s="68"/>
      <c r="Q799" s="68"/>
      <c r="R799" s="68"/>
      <c r="S799" s="68"/>
      <c r="T799" s="68"/>
      <c r="U799" s="68"/>
      <c r="V799" s="68"/>
      <c r="W799" s="68"/>
      <c r="X799" s="68"/>
      <c r="Y799" s="68"/>
      <c r="Z799" s="68"/>
      <c r="AA799" s="68"/>
      <c r="AB799" s="68"/>
      <c r="AC799" s="68"/>
      <c r="AD799" s="68"/>
      <c r="AE799" s="68"/>
      <c r="AF799" s="68"/>
      <c r="AG799" s="68"/>
      <c r="AH799" s="68"/>
      <c r="AI799" s="68"/>
      <c r="AJ799" s="68"/>
      <c r="AK799" s="68"/>
      <c r="AL799" s="68"/>
    </row>
    <row r="800" spans="1:38" ht="15.75" customHeight="1">
      <c r="A800" s="68"/>
      <c r="B800" s="68"/>
      <c r="C800" s="68"/>
      <c r="D800" s="68"/>
      <c r="E800" s="68"/>
      <c r="F800" s="68"/>
      <c r="G800" s="68"/>
      <c r="H800" s="68"/>
      <c r="I800" s="68"/>
      <c r="J800" s="68"/>
      <c r="K800" s="68"/>
      <c r="L800" s="68"/>
      <c r="M800" s="68"/>
      <c r="N800" s="68"/>
      <c r="O800" s="68"/>
      <c r="P800" s="68"/>
      <c r="Q800" s="68"/>
      <c r="R800" s="68"/>
      <c r="S800" s="68"/>
      <c r="T800" s="68"/>
      <c r="U800" s="68"/>
      <c r="V800" s="68"/>
      <c r="W800" s="68"/>
      <c r="X800" s="68"/>
      <c r="Y800" s="68"/>
      <c r="Z800" s="68"/>
      <c r="AA800" s="68"/>
      <c r="AB800" s="68"/>
      <c r="AC800" s="68"/>
      <c r="AD800" s="68"/>
      <c r="AE800" s="68"/>
      <c r="AF800" s="68"/>
      <c r="AG800" s="68"/>
      <c r="AH800" s="68"/>
      <c r="AI800" s="68"/>
      <c r="AJ800" s="68"/>
      <c r="AK800" s="68"/>
      <c r="AL800" s="68"/>
    </row>
    <row r="801" spans="1:38" ht="15.75" customHeight="1">
      <c r="A801" s="68"/>
      <c r="B801" s="68"/>
      <c r="C801" s="68"/>
      <c r="D801" s="68"/>
      <c r="E801" s="68"/>
      <c r="F801" s="68"/>
      <c r="G801" s="68"/>
      <c r="H801" s="68"/>
      <c r="I801" s="68"/>
      <c r="J801" s="68"/>
      <c r="K801" s="68"/>
      <c r="L801" s="68"/>
      <c r="M801" s="68"/>
      <c r="N801" s="68"/>
      <c r="O801" s="68"/>
      <c r="P801" s="68"/>
      <c r="Q801" s="68"/>
      <c r="R801" s="68"/>
      <c r="S801" s="68"/>
      <c r="T801" s="68"/>
      <c r="U801" s="68"/>
      <c r="V801" s="68"/>
      <c r="W801" s="68"/>
      <c r="X801" s="68"/>
      <c r="Y801" s="68"/>
      <c r="Z801" s="68"/>
      <c r="AA801" s="68"/>
      <c r="AB801" s="68"/>
      <c r="AC801" s="68"/>
      <c r="AD801" s="68"/>
      <c r="AE801" s="68"/>
      <c r="AF801" s="68"/>
      <c r="AG801" s="68"/>
      <c r="AH801" s="68"/>
      <c r="AI801" s="68"/>
      <c r="AJ801" s="68"/>
      <c r="AK801" s="68"/>
      <c r="AL801" s="68"/>
    </row>
    <row r="802" spans="1:38" ht="15.75" customHeight="1">
      <c r="A802" s="68"/>
      <c r="B802" s="68"/>
      <c r="C802" s="68"/>
      <c r="D802" s="68"/>
      <c r="E802" s="68"/>
      <c r="F802" s="68"/>
      <c r="G802" s="68"/>
      <c r="H802" s="68"/>
      <c r="I802" s="68"/>
      <c r="J802" s="68"/>
      <c r="K802" s="68"/>
      <c r="L802" s="68"/>
      <c r="M802" s="68"/>
      <c r="N802" s="68"/>
      <c r="O802" s="68"/>
      <c r="P802" s="68"/>
      <c r="Q802" s="68"/>
      <c r="R802" s="68"/>
      <c r="S802" s="68"/>
      <c r="T802" s="68"/>
      <c r="U802" s="68"/>
      <c r="V802" s="68"/>
      <c r="W802" s="68"/>
      <c r="X802" s="68"/>
      <c r="Y802" s="68"/>
      <c r="Z802" s="68"/>
      <c r="AA802" s="68"/>
      <c r="AB802" s="68"/>
      <c r="AC802" s="68"/>
      <c r="AD802" s="68"/>
      <c r="AE802" s="68"/>
      <c r="AF802" s="68"/>
      <c r="AG802" s="68"/>
      <c r="AH802" s="68"/>
      <c r="AI802" s="68"/>
      <c r="AJ802" s="68"/>
      <c r="AK802" s="68"/>
      <c r="AL802" s="68"/>
    </row>
    <row r="803" spans="1:38" ht="15.75" customHeight="1">
      <c r="A803" s="68"/>
      <c r="B803" s="68"/>
      <c r="C803" s="68"/>
      <c r="D803" s="68"/>
      <c r="E803" s="68"/>
      <c r="F803" s="68"/>
      <c r="G803" s="68"/>
      <c r="H803" s="68"/>
      <c r="I803" s="68"/>
      <c r="J803" s="68"/>
      <c r="K803" s="68"/>
      <c r="L803" s="68"/>
      <c r="M803" s="68"/>
      <c r="N803" s="68"/>
      <c r="O803" s="68"/>
      <c r="P803" s="68"/>
      <c r="Q803" s="68"/>
      <c r="R803" s="68"/>
      <c r="S803" s="68"/>
      <c r="T803" s="68"/>
      <c r="U803" s="68"/>
      <c r="V803" s="68"/>
      <c r="W803" s="68"/>
      <c r="X803" s="68"/>
      <c r="Y803" s="68"/>
      <c r="Z803" s="68"/>
      <c r="AA803" s="68"/>
      <c r="AB803" s="68"/>
      <c r="AC803" s="68"/>
      <c r="AD803" s="68"/>
      <c r="AE803" s="68"/>
      <c r="AF803" s="68"/>
      <c r="AG803" s="68"/>
      <c r="AH803" s="68"/>
      <c r="AI803" s="68"/>
      <c r="AJ803" s="68"/>
      <c r="AK803" s="68"/>
      <c r="AL803" s="68"/>
    </row>
    <row r="804" spans="1:38" ht="15.75" customHeight="1">
      <c r="A804" s="68"/>
      <c r="B804" s="68"/>
      <c r="C804" s="68"/>
      <c r="D804" s="68"/>
      <c r="E804" s="68"/>
      <c r="F804" s="68"/>
      <c r="G804" s="68"/>
      <c r="H804" s="68"/>
      <c r="I804" s="68"/>
      <c r="J804" s="68"/>
      <c r="K804" s="68"/>
      <c r="L804" s="68"/>
      <c r="M804" s="68"/>
      <c r="N804" s="68"/>
      <c r="O804" s="68"/>
      <c r="P804" s="68"/>
      <c r="Q804" s="68"/>
      <c r="R804" s="68"/>
      <c r="S804" s="68"/>
      <c r="T804" s="68"/>
      <c r="U804" s="68"/>
      <c r="V804" s="68"/>
      <c r="W804" s="68"/>
      <c r="X804" s="68"/>
      <c r="Y804" s="68"/>
      <c r="Z804" s="68"/>
      <c r="AA804" s="68"/>
      <c r="AB804" s="68"/>
      <c r="AC804" s="68"/>
      <c r="AD804" s="68"/>
      <c r="AE804" s="68"/>
      <c r="AF804" s="68"/>
      <c r="AG804" s="68"/>
      <c r="AH804" s="68"/>
      <c r="AI804" s="68"/>
      <c r="AJ804" s="68"/>
      <c r="AK804" s="68"/>
      <c r="AL804" s="68"/>
    </row>
    <row r="805" spans="1:38" ht="15.75" customHeight="1">
      <c r="A805" s="68"/>
      <c r="B805" s="68"/>
      <c r="C805" s="68"/>
      <c r="D805" s="68"/>
      <c r="E805" s="68"/>
      <c r="F805" s="68"/>
      <c r="G805" s="68"/>
      <c r="H805" s="68"/>
      <c r="I805" s="68"/>
      <c r="J805" s="68"/>
      <c r="K805" s="68"/>
      <c r="L805" s="68"/>
      <c r="M805" s="68"/>
      <c r="N805" s="68"/>
      <c r="O805" s="68"/>
      <c r="P805" s="68"/>
      <c r="Q805" s="68"/>
      <c r="R805" s="68"/>
      <c r="S805" s="68"/>
      <c r="T805" s="68"/>
      <c r="U805" s="68"/>
      <c r="V805" s="68"/>
      <c r="W805" s="68"/>
      <c r="X805" s="68"/>
      <c r="Y805" s="68"/>
      <c r="Z805" s="68"/>
      <c r="AA805" s="68"/>
      <c r="AB805" s="68"/>
      <c r="AC805" s="68"/>
      <c r="AD805" s="68"/>
      <c r="AE805" s="68"/>
      <c r="AF805" s="68"/>
      <c r="AG805" s="68"/>
      <c r="AH805" s="68"/>
      <c r="AI805" s="68"/>
      <c r="AJ805" s="68"/>
      <c r="AK805" s="68"/>
      <c r="AL805" s="68"/>
    </row>
    <row r="806" spans="1:38" ht="15.75" customHeight="1">
      <c r="A806" s="68"/>
      <c r="B806" s="68"/>
      <c r="C806" s="68"/>
      <c r="D806" s="68"/>
      <c r="E806" s="68"/>
      <c r="F806" s="68"/>
      <c r="G806" s="68"/>
      <c r="H806" s="68"/>
      <c r="I806" s="68"/>
      <c r="J806" s="68"/>
      <c r="K806" s="68"/>
      <c r="L806" s="68"/>
      <c r="M806" s="68"/>
      <c r="N806" s="68"/>
      <c r="O806" s="68"/>
      <c r="P806" s="68"/>
      <c r="Q806" s="68"/>
      <c r="R806" s="68"/>
      <c r="S806" s="68"/>
      <c r="T806" s="68"/>
      <c r="U806" s="68"/>
      <c r="V806" s="68"/>
      <c r="W806" s="68"/>
      <c r="X806" s="68"/>
      <c r="Y806" s="68"/>
      <c r="Z806" s="68"/>
      <c r="AA806" s="68"/>
      <c r="AB806" s="68"/>
      <c r="AC806" s="68"/>
      <c r="AD806" s="68"/>
      <c r="AE806" s="68"/>
      <c r="AF806" s="68"/>
      <c r="AG806" s="68"/>
      <c r="AH806" s="68"/>
      <c r="AI806" s="68"/>
      <c r="AJ806" s="68"/>
      <c r="AK806" s="68"/>
      <c r="AL806" s="68"/>
    </row>
    <row r="807" spans="1:38" ht="15.75" customHeight="1">
      <c r="A807" s="68"/>
      <c r="B807" s="68"/>
      <c r="C807" s="68"/>
      <c r="D807" s="68"/>
      <c r="E807" s="68"/>
      <c r="F807" s="68"/>
      <c r="G807" s="68"/>
      <c r="H807" s="68"/>
      <c r="I807" s="68"/>
      <c r="J807" s="68"/>
      <c r="K807" s="68"/>
      <c r="L807" s="68"/>
      <c r="M807" s="68"/>
      <c r="N807" s="68"/>
      <c r="O807" s="68"/>
      <c r="P807" s="68"/>
      <c r="Q807" s="68"/>
      <c r="R807" s="68"/>
      <c r="S807" s="68"/>
      <c r="T807" s="68"/>
      <c r="U807" s="68"/>
      <c r="V807" s="68"/>
      <c r="W807" s="68"/>
      <c r="X807" s="68"/>
      <c r="Y807" s="68"/>
      <c r="Z807" s="68"/>
      <c r="AA807" s="68"/>
      <c r="AB807" s="68"/>
      <c r="AC807" s="68"/>
      <c r="AD807" s="68"/>
      <c r="AE807" s="68"/>
      <c r="AF807" s="68"/>
      <c r="AG807" s="68"/>
      <c r="AH807" s="68"/>
      <c r="AI807" s="68"/>
      <c r="AJ807" s="68"/>
      <c r="AK807" s="68"/>
      <c r="AL807" s="68"/>
    </row>
    <row r="808" spans="1:38" ht="15.75" customHeight="1">
      <c r="A808" s="68"/>
      <c r="B808" s="68"/>
      <c r="C808" s="68"/>
      <c r="D808" s="68"/>
      <c r="E808" s="68"/>
      <c r="F808" s="68"/>
      <c r="G808" s="68"/>
      <c r="H808" s="68"/>
      <c r="I808" s="68"/>
      <c r="J808" s="68"/>
      <c r="K808" s="68"/>
      <c r="L808" s="68"/>
      <c r="M808" s="68"/>
      <c r="N808" s="68"/>
      <c r="O808" s="68"/>
      <c r="P808" s="68"/>
      <c r="Q808" s="68"/>
      <c r="R808" s="68"/>
      <c r="S808" s="68"/>
      <c r="T808" s="68"/>
      <c r="U808" s="68"/>
      <c r="V808" s="68"/>
      <c r="W808" s="68"/>
      <c r="X808" s="68"/>
      <c r="Y808" s="68"/>
      <c r="Z808" s="68"/>
      <c r="AA808" s="68"/>
      <c r="AB808" s="68"/>
      <c r="AC808" s="68"/>
      <c r="AD808" s="68"/>
      <c r="AE808" s="68"/>
      <c r="AF808" s="68"/>
      <c r="AG808" s="68"/>
      <c r="AH808" s="68"/>
      <c r="AI808" s="68"/>
      <c r="AJ808" s="68"/>
      <c r="AK808" s="68"/>
      <c r="AL808" s="68"/>
    </row>
    <row r="809" spans="1:38" ht="15.75" customHeight="1">
      <c r="A809" s="68"/>
      <c r="B809" s="68"/>
      <c r="C809" s="68"/>
      <c r="D809" s="68"/>
      <c r="E809" s="68"/>
      <c r="F809" s="68"/>
      <c r="G809" s="68"/>
      <c r="H809" s="68"/>
      <c r="I809" s="68"/>
      <c r="J809" s="68"/>
      <c r="K809" s="68"/>
      <c r="L809" s="68"/>
      <c r="M809" s="68"/>
      <c r="N809" s="68"/>
      <c r="O809" s="68"/>
      <c r="P809" s="68"/>
      <c r="Q809" s="68"/>
      <c r="R809" s="68"/>
      <c r="S809" s="68"/>
      <c r="T809" s="68"/>
      <c r="U809" s="68"/>
      <c r="V809" s="68"/>
      <c r="W809" s="68"/>
      <c r="X809" s="68"/>
      <c r="Y809" s="68"/>
      <c r="Z809" s="68"/>
      <c r="AA809" s="68"/>
      <c r="AB809" s="68"/>
      <c r="AC809" s="68"/>
      <c r="AD809" s="68"/>
      <c r="AE809" s="68"/>
      <c r="AF809" s="68"/>
      <c r="AG809" s="68"/>
      <c r="AH809" s="68"/>
      <c r="AI809" s="68"/>
      <c r="AJ809" s="68"/>
      <c r="AK809" s="68"/>
      <c r="AL809" s="68"/>
    </row>
    <row r="810" spans="1:38" ht="15.75" customHeight="1">
      <c r="A810" s="68"/>
      <c r="B810" s="68"/>
      <c r="C810" s="68"/>
      <c r="D810" s="68"/>
      <c r="E810" s="68"/>
      <c r="F810" s="68"/>
      <c r="G810" s="68"/>
      <c r="H810" s="68"/>
      <c r="I810" s="68"/>
      <c r="J810" s="68"/>
      <c r="K810" s="68"/>
      <c r="L810" s="68"/>
      <c r="M810" s="68"/>
      <c r="N810" s="68"/>
      <c r="O810" s="68"/>
      <c r="P810" s="68"/>
      <c r="Q810" s="68"/>
      <c r="R810" s="68"/>
      <c r="S810" s="68"/>
      <c r="T810" s="68"/>
      <c r="U810" s="68"/>
      <c r="V810" s="68"/>
      <c r="W810" s="68"/>
      <c r="X810" s="68"/>
      <c r="Y810" s="68"/>
      <c r="Z810" s="68"/>
      <c r="AA810" s="68"/>
      <c r="AB810" s="68"/>
      <c r="AC810" s="68"/>
      <c r="AD810" s="68"/>
      <c r="AE810" s="68"/>
      <c r="AF810" s="68"/>
      <c r="AG810" s="68"/>
      <c r="AH810" s="68"/>
      <c r="AI810" s="68"/>
      <c r="AJ810" s="68"/>
      <c r="AK810" s="68"/>
      <c r="AL810" s="68"/>
    </row>
    <row r="811" spans="1:38" ht="15.75" customHeight="1">
      <c r="A811" s="68"/>
      <c r="B811" s="68"/>
      <c r="C811" s="68"/>
      <c r="D811" s="68"/>
      <c r="E811" s="68"/>
      <c r="F811" s="68"/>
      <c r="G811" s="68"/>
      <c r="H811" s="68"/>
      <c r="I811" s="68"/>
      <c r="J811" s="68"/>
      <c r="K811" s="68"/>
      <c r="L811" s="68"/>
      <c r="M811" s="68"/>
      <c r="N811" s="68"/>
      <c r="O811" s="68"/>
      <c r="P811" s="68"/>
      <c r="Q811" s="68"/>
      <c r="R811" s="68"/>
      <c r="S811" s="68"/>
      <c r="T811" s="68"/>
      <c r="U811" s="68"/>
      <c r="V811" s="68"/>
      <c r="W811" s="68"/>
      <c r="X811" s="68"/>
      <c r="Y811" s="68"/>
      <c r="Z811" s="68"/>
      <c r="AA811" s="68"/>
      <c r="AB811" s="68"/>
      <c r="AC811" s="68"/>
      <c r="AD811" s="68"/>
      <c r="AE811" s="68"/>
      <c r="AF811" s="68"/>
      <c r="AG811" s="68"/>
      <c r="AH811" s="68"/>
      <c r="AI811" s="68"/>
      <c r="AJ811" s="68"/>
      <c r="AK811" s="68"/>
      <c r="AL811" s="68"/>
    </row>
    <row r="812" spans="1:38" ht="15.75" customHeight="1">
      <c r="A812" s="68"/>
      <c r="B812" s="68"/>
      <c r="C812" s="68"/>
      <c r="D812" s="68"/>
      <c r="E812" s="68"/>
      <c r="F812" s="68"/>
      <c r="G812" s="68"/>
      <c r="H812" s="68"/>
      <c r="I812" s="68"/>
      <c r="J812" s="68"/>
      <c r="K812" s="68"/>
      <c r="L812" s="68"/>
      <c r="M812" s="68"/>
      <c r="N812" s="68"/>
      <c r="O812" s="68"/>
      <c r="P812" s="68"/>
      <c r="Q812" s="68"/>
      <c r="R812" s="68"/>
      <c r="S812" s="68"/>
      <c r="T812" s="68"/>
      <c r="U812" s="68"/>
      <c r="V812" s="68"/>
      <c r="W812" s="68"/>
      <c r="X812" s="68"/>
      <c r="Y812" s="68"/>
      <c r="Z812" s="68"/>
      <c r="AA812" s="68"/>
      <c r="AB812" s="68"/>
      <c r="AC812" s="68"/>
      <c r="AD812" s="68"/>
      <c r="AE812" s="68"/>
      <c r="AF812" s="68"/>
      <c r="AG812" s="68"/>
      <c r="AH812" s="68"/>
      <c r="AI812" s="68"/>
      <c r="AJ812" s="68"/>
      <c r="AK812" s="68"/>
      <c r="AL812" s="68"/>
    </row>
    <row r="813" spans="1:38" ht="15.75" customHeight="1">
      <c r="A813" s="68"/>
      <c r="B813" s="68"/>
      <c r="C813" s="68"/>
      <c r="D813" s="68"/>
      <c r="E813" s="68"/>
      <c r="F813" s="68"/>
      <c r="G813" s="68"/>
      <c r="H813" s="68"/>
      <c r="I813" s="68"/>
      <c r="J813" s="68"/>
      <c r="K813" s="68"/>
      <c r="L813" s="68"/>
      <c r="M813" s="68"/>
      <c r="N813" s="68"/>
      <c r="O813" s="68"/>
      <c r="P813" s="68"/>
      <c r="Q813" s="68"/>
      <c r="R813" s="68"/>
      <c r="S813" s="68"/>
      <c r="T813" s="68"/>
      <c r="U813" s="68"/>
      <c r="V813" s="68"/>
      <c r="W813" s="68"/>
      <c r="X813" s="68"/>
      <c r="Y813" s="68"/>
      <c r="Z813" s="68"/>
      <c r="AA813" s="68"/>
      <c r="AB813" s="68"/>
      <c r="AC813" s="68"/>
      <c r="AD813" s="68"/>
      <c r="AE813" s="68"/>
      <c r="AF813" s="68"/>
      <c r="AG813" s="68"/>
      <c r="AH813" s="68"/>
      <c r="AI813" s="68"/>
      <c r="AJ813" s="68"/>
      <c r="AK813" s="68"/>
      <c r="AL813" s="68"/>
    </row>
    <row r="814" spans="1:38" ht="15.75" customHeight="1">
      <c r="A814" s="68"/>
      <c r="B814" s="68"/>
      <c r="C814" s="68"/>
      <c r="D814" s="68"/>
      <c r="E814" s="68"/>
      <c r="F814" s="68"/>
      <c r="G814" s="68"/>
      <c r="H814" s="68"/>
      <c r="I814" s="68"/>
      <c r="J814" s="68"/>
      <c r="K814" s="68"/>
      <c r="L814" s="68"/>
      <c r="M814" s="68"/>
      <c r="N814" s="68"/>
      <c r="O814" s="68"/>
      <c r="P814" s="68"/>
      <c r="Q814" s="68"/>
      <c r="R814" s="68"/>
      <c r="S814" s="68"/>
      <c r="T814" s="68"/>
      <c r="U814" s="68"/>
      <c r="V814" s="68"/>
      <c r="W814" s="68"/>
      <c r="X814" s="68"/>
      <c r="Y814" s="68"/>
      <c r="Z814" s="68"/>
      <c r="AA814" s="68"/>
      <c r="AB814" s="68"/>
      <c r="AC814" s="68"/>
      <c r="AD814" s="68"/>
      <c r="AE814" s="68"/>
      <c r="AF814" s="68"/>
      <c r="AG814" s="68"/>
      <c r="AH814" s="68"/>
      <c r="AI814" s="68"/>
      <c r="AJ814" s="68"/>
      <c r="AK814" s="68"/>
      <c r="AL814" s="68"/>
    </row>
    <row r="815" spans="1:38" ht="15.75" customHeight="1">
      <c r="A815" s="68"/>
      <c r="B815" s="68"/>
      <c r="C815" s="68"/>
      <c r="D815" s="68"/>
      <c r="E815" s="68"/>
      <c r="F815" s="68"/>
      <c r="G815" s="68"/>
      <c r="H815" s="68"/>
      <c r="I815" s="68"/>
      <c r="J815" s="68"/>
      <c r="K815" s="68"/>
      <c r="L815" s="68"/>
      <c r="M815" s="68"/>
      <c r="N815" s="68"/>
      <c r="O815" s="68"/>
      <c r="P815" s="68"/>
      <c r="Q815" s="68"/>
      <c r="R815" s="68"/>
      <c r="S815" s="68"/>
      <c r="T815" s="68"/>
      <c r="U815" s="68"/>
      <c r="V815" s="68"/>
      <c r="W815" s="68"/>
      <c r="X815" s="68"/>
      <c r="Y815" s="68"/>
      <c r="Z815" s="68"/>
      <c r="AA815" s="68"/>
      <c r="AB815" s="68"/>
      <c r="AC815" s="68"/>
      <c r="AD815" s="68"/>
      <c r="AE815" s="68"/>
      <c r="AF815" s="68"/>
      <c r="AG815" s="68"/>
      <c r="AH815" s="68"/>
      <c r="AI815" s="68"/>
      <c r="AJ815" s="68"/>
      <c r="AK815" s="68"/>
      <c r="AL815" s="68"/>
    </row>
    <row r="816" spans="1:38" ht="15.75" customHeight="1">
      <c r="A816" s="68"/>
      <c r="B816" s="68"/>
      <c r="C816" s="68"/>
      <c r="D816" s="68"/>
      <c r="E816" s="68"/>
      <c r="F816" s="68"/>
      <c r="G816" s="68"/>
      <c r="H816" s="68"/>
      <c r="I816" s="68"/>
      <c r="J816" s="68"/>
      <c r="K816" s="68"/>
      <c r="L816" s="68"/>
      <c r="M816" s="68"/>
      <c r="N816" s="68"/>
      <c r="O816" s="68"/>
      <c r="P816" s="68"/>
      <c r="Q816" s="68"/>
      <c r="R816" s="68"/>
      <c r="S816" s="68"/>
      <c r="T816" s="68"/>
      <c r="U816" s="68"/>
      <c r="V816" s="68"/>
      <c r="W816" s="68"/>
      <c r="X816" s="68"/>
      <c r="Y816" s="68"/>
      <c r="Z816" s="68"/>
      <c r="AA816" s="68"/>
      <c r="AB816" s="68"/>
      <c r="AC816" s="68"/>
      <c r="AD816" s="68"/>
      <c r="AE816" s="68"/>
      <c r="AF816" s="68"/>
      <c r="AG816" s="68"/>
      <c r="AH816" s="68"/>
      <c r="AI816" s="68"/>
      <c r="AJ816" s="68"/>
      <c r="AK816" s="68"/>
      <c r="AL816" s="68"/>
    </row>
    <row r="817" spans="1:38" ht="15.75" customHeight="1">
      <c r="A817" s="68"/>
      <c r="B817" s="68"/>
      <c r="C817" s="68"/>
      <c r="D817" s="68"/>
      <c r="E817" s="68"/>
      <c r="F817" s="68"/>
      <c r="G817" s="68"/>
      <c r="H817" s="68"/>
      <c r="I817" s="68"/>
      <c r="J817" s="68"/>
      <c r="K817" s="68"/>
      <c r="L817" s="68"/>
      <c r="M817" s="68"/>
      <c r="N817" s="68"/>
      <c r="O817" s="68"/>
      <c r="P817" s="68"/>
      <c r="Q817" s="68"/>
      <c r="R817" s="68"/>
      <c r="S817" s="68"/>
      <c r="T817" s="68"/>
      <c r="U817" s="68"/>
      <c r="V817" s="68"/>
      <c r="W817" s="68"/>
      <c r="X817" s="68"/>
      <c r="Y817" s="68"/>
      <c r="Z817" s="68"/>
      <c r="AA817" s="68"/>
      <c r="AB817" s="68"/>
      <c r="AC817" s="68"/>
      <c r="AD817" s="68"/>
      <c r="AE817" s="68"/>
      <c r="AF817" s="68"/>
      <c r="AG817" s="68"/>
      <c r="AH817" s="68"/>
      <c r="AI817" s="68"/>
      <c r="AJ817" s="68"/>
      <c r="AK817" s="68"/>
      <c r="AL817" s="68"/>
    </row>
    <row r="818" spans="1:38" ht="15.75" customHeight="1">
      <c r="A818" s="68"/>
      <c r="B818" s="68"/>
      <c r="C818" s="68"/>
      <c r="D818" s="68"/>
      <c r="E818" s="68"/>
      <c r="F818" s="68"/>
      <c r="G818" s="68"/>
      <c r="H818" s="68"/>
      <c r="I818" s="68"/>
      <c r="J818" s="68"/>
      <c r="K818" s="68"/>
      <c r="L818" s="68"/>
      <c r="M818" s="68"/>
      <c r="N818" s="68"/>
      <c r="O818" s="68"/>
      <c r="P818" s="68"/>
      <c r="Q818" s="68"/>
      <c r="R818" s="68"/>
      <c r="S818" s="68"/>
      <c r="T818" s="68"/>
      <c r="U818" s="68"/>
      <c r="V818" s="68"/>
      <c r="W818" s="68"/>
      <c r="X818" s="68"/>
      <c r="Y818" s="68"/>
      <c r="Z818" s="68"/>
      <c r="AA818" s="68"/>
      <c r="AB818" s="68"/>
      <c r="AC818" s="68"/>
      <c r="AD818" s="68"/>
      <c r="AE818" s="68"/>
      <c r="AF818" s="68"/>
      <c r="AG818" s="68"/>
      <c r="AH818" s="68"/>
      <c r="AI818" s="68"/>
      <c r="AJ818" s="68"/>
      <c r="AK818" s="68"/>
      <c r="AL818" s="68"/>
    </row>
    <row r="819" spans="1:38" ht="15.75" customHeight="1">
      <c r="A819" s="68"/>
      <c r="B819" s="68"/>
      <c r="C819" s="68"/>
      <c r="D819" s="68"/>
      <c r="E819" s="68"/>
      <c r="F819" s="68"/>
      <c r="G819" s="68"/>
      <c r="H819" s="68"/>
      <c r="I819" s="68"/>
      <c r="J819" s="68"/>
      <c r="K819" s="68"/>
      <c r="L819" s="68"/>
      <c r="M819" s="68"/>
      <c r="N819" s="68"/>
      <c r="O819" s="68"/>
      <c r="P819" s="68"/>
      <c r="Q819" s="68"/>
      <c r="R819" s="68"/>
      <c r="S819" s="68"/>
      <c r="T819" s="68"/>
      <c r="U819" s="68"/>
      <c r="V819" s="68"/>
      <c r="W819" s="68"/>
      <c r="X819" s="68"/>
      <c r="Y819" s="68"/>
      <c r="Z819" s="68"/>
      <c r="AA819" s="68"/>
      <c r="AB819" s="68"/>
      <c r="AC819" s="68"/>
      <c r="AD819" s="68"/>
      <c r="AE819" s="68"/>
      <c r="AF819" s="68"/>
      <c r="AG819" s="68"/>
      <c r="AH819" s="68"/>
      <c r="AI819" s="68"/>
      <c r="AJ819" s="68"/>
      <c r="AK819" s="68"/>
      <c r="AL819" s="68"/>
    </row>
    <row r="820" spans="1:38" ht="15.75" customHeight="1">
      <c r="A820" s="68"/>
      <c r="B820" s="68"/>
      <c r="C820" s="68"/>
      <c r="D820" s="68"/>
      <c r="E820" s="68"/>
      <c r="F820" s="68"/>
      <c r="G820" s="68"/>
      <c r="H820" s="68"/>
      <c r="I820" s="68"/>
      <c r="J820" s="68"/>
      <c r="K820" s="68"/>
      <c r="L820" s="68"/>
      <c r="M820" s="68"/>
      <c r="N820" s="68"/>
      <c r="O820" s="68"/>
      <c r="P820" s="68"/>
      <c r="Q820" s="68"/>
      <c r="R820" s="68"/>
      <c r="S820" s="68"/>
      <c r="T820" s="68"/>
      <c r="U820" s="68"/>
      <c r="V820" s="68"/>
      <c r="W820" s="68"/>
      <c r="X820" s="68"/>
      <c r="Y820" s="68"/>
      <c r="Z820" s="68"/>
      <c r="AA820" s="68"/>
      <c r="AB820" s="68"/>
      <c r="AC820" s="68"/>
      <c r="AD820" s="68"/>
      <c r="AE820" s="68"/>
      <c r="AF820" s="68"/>
      <c r="AG820" s="68"/>
      <c r="AH820" s="68"/>
      <c r="AI820" s="68"/>
      <c r="AJ820" s="68"/>
      <c r="AK820" s="68"/>
      <c r="AL820" s="68"/>
    </row>
    <row r="821" spans="1:38" ht="15.75" customHeight="1">
      <c r="A821" s="68"/>
      <c r="B821" s="68"/>
      <c r="C821" s="68"/>
      <c r="D821" s="68"/>
      <c r="E821" s="68"/>
      <c r="F821" s="68"/>
      <c r="G821" s="68"/>
      <c r="H821" s="68"/>
      <c r="I821" s="68"/>
      <c r="J821" s="68"/>
      <c r="K821" s="68"/>
      <c r="L821" s="68"/>
      <c r="M821" s="68"/>
      <c r="N821" s="68"/>
      <c r="O821" s="68"/>
      <c r="P821" s="68"/>
      <c r="Q821" s="68"/>
      <c r="R821" s="68"/>
      <c r="S821" s="68"/>
      <c r="T821" s="68"/>
      <c r="U821" s="68"/>
      <c r="V821" s="68"/>
      <c r="W821" s="68"/>
      <c r="X821" s="68"/>
      <c r="Y821" s="68"/>
      <c r="Z821" s="68"/>
      <c r="AA821" s="68"/>
      <c r="AB821" s="68"/>
      <c r="AC821" s="68"/>
      <c r="AD821" s="68"/>
      <c r="AE821" s="68"/>
      <c r="AF821" s="68"/>
      <c r="AG821" s="68"/>
      <c r="AH821" s="68"/>
      <c r="AI821" s="68"/>
      <c r="AJ821" s="68"/>
      <c r="AK821" s="68"/>
      <c r="AL821" s="68"/>
    </row>
    <row r="822" spans="1:38" ht="15.75" customHeight="1">
      <c r="A822" s="68"/>
      <c r="B822" s="68"/>
      <c r="C822" s="68"/>
      <c r="D822" s="68"/>
      <c r="E822" s="68"/>
      <c r="F822" s="68"/>
      <c r="G822" s="68"/>
      <c r="H822" s="68"/>
      <c r="I822" s="68"/>
      <c r="J822" s="68"/>
      <c r="K822" s="68"/>
      <c r="L822" s="68"/>
      <c r="M822" s="68"/>
      <c r="N822" s="68"/>
      <c r="O822" s="68"/>
      <c r="P822" s="68"/>
      <c r="Q822" s="68"/>
      <c r="R822" s="68"/>
      <c r="S822" s="68"/>
      <c r="T822" s="68"/>
      <c r="U822" s="68"/>
      <c r="V822" s="68"/>
      <c r="W822" s="68"/>
      <c r="X822" s="68"/>
      <c r="Y822" s="68"/>
      <c r="Z822" s="68"/>
      <c r="AA822" s="68"/>
      <c r="AB822" s="68"/>
      <c r="AC822" s="68"/>
      <c r="AD822" s="68"/>
      <c r="AE822" s="68"/>
      <c r="AF822" s="68"/>
      <c r="AG822" s="68"/>
      <c r="AH822" s="68"/>
      <c r="AI822" s="68"/>
      <c r="AJ822" s="68"/>
      <c r="AK822" s="68"/>
      <c r="AL822" s="68"/>
    </row>
    <row r="823" spans="1:38" ht="15.75" customHeight="1">
      <c r="A823" s="68"/>
      <c r="B823" s="68"/>
      <c r="C823" s="68"/>
      <c r="D823" s="68"/>
      <c r="E823" s="68"/>
      <c r="F823" s="68"/>
      <c r="G823" s="68"/>
      <c r="H823" s="68"/>
      <c r="I823" s="68"/>
      <c r="J823" s="68"/>
      <c r="K823" s="68"/>
      <c r="L823" s="68"/>
      <c r="M823" s="68"/>
      <c r="N823" s="68"/>
      <c r="O823" s="68"/>
      <c r="P823" s="68"/>
      <c r="Q823" s="68"/>
      <c r="R823" s="68"/>
      <c r="S823" s="68"/>
      <c r="T823" s="68"/>
      <c r="U823" s="68"/>
      <c r="V823" s="68"/>
      <c r="W823" s="68"/>
      <c r="X823" s="68"/>
      <c r="Y823" s="68"/>
      <c r="Z823" s="68"/>
      <c r="AA823" s="68"/>
      <c r="AB823" s="68"/>
      <c r="AC823" s="68"/>
      <c r="AD823" s="68"/>
      <c r="AE823" s="68"/>
      <c r="AF823" s="68"/>
      <c r="AG823" s="68"/>
      <c r="AH823" s="68"/>
      <c r="AI823" s="68"/>
      <c r="AJ823" s="68"/>
      <c r="AK823" s="68"/>
      <c r="AL823" s="68"/>
    </row>
    <row r="824" spans="1:38" ht="15.75" customHeight="1">
      <c r="A824" s="68"/>
      <c r="B824" s="68"/>
      <c r="C824" s="68"/>
      <c r="D824" s="68"/>
      <c r="E824" s="68"/>
      <c r="F824" s="68"/>
      <c r="G824" s="68"/>
      <c r="H824" s="68"/>
      <c r="I824" s="68"/>
      <c r="J824" s="68"/>
      <c r="K824" s="68"/>
      <c r="L824" s="68"/>
      <c r="M824" s="68"/>
      <c r="N824" s="68"/>
      <c r="O824" s="68"/>
      <c r="P824" s="68"/>
      <c r="Q824" s="68"/>
      <c r="R824" s="68"/>
      <c r="S824" s="68"/>
      <c r="T824" s="68"/>
      <c r="U824" s="68"/>
      <c r="V824" s="68"/>
      <c r="W824" s="68"/>
      <c r="X824" s="68"/>
      <c r="Y824" s="68"/>
      <c r="Z824" s="68"/>
      <c r="AA824" s="68"/>
      <c r="AB824" s="68"/>
      <c r="AC824" s="68"/>
      <c r="AD824" s="68"/>
      <c r="AE824" s="68"/>
      <c r="AF824" s="68"/>
      <c r="AG824" s="68"/>
      <c r="AH824" s="68"/>
      <c r="AI824" s="68"/>
      <c r="AJ824" s="68"/>
      <c r="AK824" s="68"/>
      <c r="AL824" s="68"/>
    </row>
    <row r="825" spans="1:38" ht="15.75" customHeight="1">
      <c r="A825" s="68"/>
      <c r="B825" s="68"/>
      <c r="C825" s="68"/>
      <c r="D825" s="68"/>
      <c r="E825" s="68"/>
      <c r="F825" s="68"/>
      <c r="G825" s="68"/>
      <c r="H825" s="68"/>
      <c r="I825" s="68"/>
      <c r="J825" s="68"/>
      <c r="K825" s="68"/>
      <c r="L825" s="68"/>
      <c r="M825" s="68"/>
      <c r="N825" s="68"/>
      <c r="O825" s="68"/>
      <c r="P825" s="68"/>
      <c r="Q825" s="68"/>
      <c r="R825" s="68"/>
      <c r="S825" s="68"/>
      <c r="T825" s="68"/>
      <c r="U825" s="68"/>
      <c r="V825" s="68"/>
      <c r="W825" s="68"/>
      <c r="X825" s="68"/>
      <c r="Y825" s="68"/>
      <c r="Z825" s="68"/>
      <c r="AA825" s="68"/>
      <c r="AB825" s="68"/>
      <c r="AC825" s="68"/>
      <c r="AD825" s="68"/>
      <c r="AE825" s="68"/>
      <c r="AF825" s="68"/>
      <c r="AG825" s="68"/>
      <c r="AH825" s="68"/>
      <c r="AI825" s="68"/>
      <c r="AJ825" s="68"/>
      <c r="AK825" s="68"/>
      <c r="AL825" s="68"/>
    </row>
    <row r="826" spans="1:38" ht="15.75" customHeight="1">
      <c r="A826" s="68"/>
      <c r="B826" s="68"/>
      <c r="C826" s="68"/>
      <c r="D826" s="68"/>
      <c r="E826" s="68"/>
      <c r="F826" s="68"/>
      <c r="G826" s="68"/>
      <c r="H826" s="68"/>
      <c r="I826" s="68"/>
      <c r="J826" s="68"/>
      <c r="K826" s="68"/>
      <c r="L826" s="68"/>
      <c r="M826" s="68"/>
      <c r="N826" s="68"/>
      <c r="O826" s="68"/>
      <c r="P826" s="68"/>
      <c r="Q826" s="68"/>
      <c r="R826" s="68"/>
      <c r="S826" s="68"/>
      <c r="T826" s="68"/>
      <c r="U826" s="68"/>
      <c r="V826" s="68"/>
      <c r="W826" s="68"/>
      <c r="X826" s="68"/>
      <c r="Y826" s="68"/>
      <c r="Z826" s="68"/>
      <c r="AA826" s="68"/>
      <c r="AB826" s="68"/>
      <c r="AC826" s="68"/>
      <c r="AD826" s="68"/>
      <c r="AE826" s="68"/>
      <c r="AF826" s="68"/>
      <c r="AG826" s="68"/>
      <c r="AH826" s="68"/>
      <c r="AI826" s="68"/>
      <c r="AJ826" s="68"/>
      <c r="AK826" s="68"/>
      <c r="AL826" s="68"/>
    </row>
    <row r="827" spans="1:38" ht="15.75" customHeight="1">
      <c r="A827" s="68"/>
      <c r="B827" s="68"/>
      <c r="C827" s="68"/>
      <c r="D827" s="68"/>
      <c r="E827" s="68"/>
      <c r="F827" s="68"/>
      <c r="G827" s="68"/>
      <c r="H827" s="68"/>
      <c r="I827" s="68"/>
      <c r="J827" s="68"/>
      <c r="K827" s="68"/>
      <c r="L827" s="68"/>
      <c r="M827" s="68"/>
      <c r="N827" s="68"/>
      <c r="O827" s="68"/>
      <c r="P827" s="68"/>
      <c r="Q827" s="68"/>
      <c r="R827" s="68"/>
      <c r="S827" s="68"/>
      <c r="T827" s="68"/>
      <c r="U827" s="68"/>
      <c r="V827" s="68"/>
      <c r="W827" s="68"/>
      <c r="X827" s="68"/>
      <c r="Y827" s="68"/>
      <c r="Z827" s="68"/>
      <c r="AA827" s="68"/>
      <c r="AB827" s="68"/>
      <c r="AC827" s="68"/>
      <c r="AD827" s="68"/>
      <c r="AE827" s="68"/>
      <c r="AF827" s="68"/>
      <c r="AG827" s="68"/>
      <c r="AH827" s="68"/>
      <c r="AI827" s="68"/>
      <c r="AJ827" s="68"/>
      <c r="AK827" s="68"/>
      <c r="AL827" s="68"/>
    </row>
    <row r="828" spans="1:38" ht="15.75" customHeight="1">
      <c r="A828" s="68"/>
      <c r="B828" s="68"/>
      <c r="C828" s="68"/>
      <c r="D828" s="68"/>
      <c r="E828" s="68"/>
      <c r="F828" s="68"/>
      <c r="G828" s="68"/>
      <c r="H828" s="68"/>
      <c r="I828" s="68"/>
      <c r="J828" s="68"/>
      <c r="K828" s="68"/>
      <c r="L828" s="68"/>
      <c r="M828" s="68"/>
      <c r="N828" s="68"/>
      <c r="O828" s="68"/>
      <c r="P828" s="68"/>
      <c r="Q828" s="68"/>
      <c r="R828" s="68"/>
      <c r="S828" s="68"/>
      <c r="T828" s="68"/>
      <c r="U828" s="68"/>
      <c r="V828" s="68"/>
      <c r="W828" s="68"/>
      <c r="X828" s="68"/>
      <c r="Y828" s="68"/>
      <c r="Z828" s="68"/>
      <c r="AA828" s="68"/>
      <c r="AB828" s="68"/>
      <c r="AC828" s="68"/>
      <c r="AD828" s="68"/>
      <c r="AE828" s="68"/>
      <c r="AF828" s="68"/>
      <c r="AG828" s="68"/>
      <c r="AH828" s="68"/>
      <c r="AI828" s="68"/>
      <c r="AJ828" s="68"/>
      <c r="AK828" s="68"/>
      <c r="AL828" s="68"/>
    </row>
    <row r="829" spans="1:38" ht="15.75" customHeight="1">
      <c r="A829" s="68"/>
      <c r="B829" s="68"/>
      <c r="C829" s="68"/>
      <c r="D829" s="68"/>
      <c r="E829" s="68"/>
      <c r="F829" s="68"/>
      <c r="G829" s="68"/>
      <c r="H829" s="68"/>
      <c r="I829" s="68"/>
      <c r="J829" s="68"/>
      <c r="K829" s="68"/>
      <c r="L829" s="68"/>
      <c r="M829" s="68"/>
      <c r="N829" s="68"/>
      <c r="O829" s="68"/>
      <c r="P829" s="68"/>
      <c r="Q829" s="68"/>
      <c r="R829" s="68"/>
      <c r="S829" s="68"/>
      <c r="T829" s="68"/>
      <c r="U829" s="68"/>
      <c r="V829" s="68"/>
      <c r="W829" s="68"/>
      <c r="X829" s="68"/>
      <c r="Y829" s="68"/>
      <c r="Z829" s="68"/>
      <c r="AA829" s="68"/>
      <c r="AB829" s="68"/>
      <c r="AC829" s="68"/>
      <c r="AD829" s="68"/>
      <c r="AE829" s="68"/>
      <c r="AF829" s="68"/>
      <c r="AG829" s="68"/>
      <c r="AH829" s="68"/>
      <c r="AI829" s="68"/>
      <c r="AJ829" s="68"/>
      <c r="AK829" s="68"/>
      <c r="AL829" s="68"/>
    </row>
    <row r="830" spans="1:38" ht="15.75" customHeight="1">
      <c r="A830" s="68"/>
      <c r="B830" s="68"/>
      <c r="C830" s="68"/>
      <c r="D830" s="68"/>
      <c r="E830" s="68"/>
      <c r="F830" s="68"/>
      <c r="G830" s="68"/>
      <c r="H830" s="68"/>
      <c r="I830" s="68"/>
      <c r="J830" s="68"/>
      <c r="K830" s="68"/>
      <c r="L830" s="68"/>
      <c r="M830" s="68"/>
      <c r="N830" s="68"/>
      <c r="O830" s="68"/>
      <c r="P830" s="68"/>
      <c r="Q830" s="68"/>
      <c r="R830" s="68"/>
      <c r="S830" s="68"/>
      <c r="T830" s="68"/>
      <c r="U830" s="68"/>
      <c r="V830" s="68"/>
      <c r="W830" s="68"/>
      <c r="X830" s="68"/>
      <c r="Y830" s="68"/>
      <c r="Z830" s="68"/>
      <c r="AA830" s="68"/>
      <c r="AB830" s="68"/>
      <c r="AC830" s="68"/>
      <c r="AD830" s="68"/>
      <c r="AE830" s="68"/>
      <c r="AF830" s="68"/>
      <c r="AG830" s="68"/>
      <c r="AH830" s="68"/>
      <c r="AI830" s="68"/>
      <c r="AJ830" s="68"/>
      <c r="AK830" s="68"/>
      <c r="AL830" s="68"/>
    </row>
    <row r="831" spans="1:38" ht="15.75" customHeight="1">
      <c r="A831" s="68"/>
      <c r="B831" s="68"/>
      <c r="C831" s="68"/>
      <c r="D831" s="68"/>
      <c r="E831" s="68"/>
      <c r="F831" s="68"/>
      <c r="G831" s="68"/>
      <c r="H831" s="68"/>
      <c r="I831" s="68"/>
      <c r="J831" s="68"/>
      <c r="K831" s="68"/>
      <c r="L831" s="68"/>
      <c r="M831" s="68"/>
      <c r="N831" s="68"/>
      <c r="O831" s="68"/>
      <c r="P831" s="68"/>
      <c r="Q831" s="68"/>
      <c r="R831" s="68"/>
      <c r="S831" s="68"/>
      <c r="T831" s="68"/>
      <c r="U831" s="68"/>
      <c r="V831" s="68"/>
      <c r="W831" s="68"/>
      <c r="X831" s="68"/>
      <c r="Y831" s="68"/>
      <c r="Z831" s="68"/>
      <c r="AA831" s="68"/>
      <c r="AB831" s="68"/>
      <c r="AC831" s="68"/>
      <c r="AD831" s="68"/>
      <c r="AE831" s="68"/>
      <c r="AF831" s="68"/>
      <c r="AG831" s="68"/>
      <c r="AH831" s="68"/>
      <c r="AI831" s="68"/>
      <c r="AJ831" s="68"/>
      <c r="AK831" s="68"/>
      <c r="AL831" s="68"/>
    </row>
    <row r="832" spans="1:38" ht="15.75" customHeight="1">
      <c r="A832" s="68"/>
      <c r="B832" s="68"/>
      <c r="C832" s="68"/>
      <c r="D832" s="68"/>
      <c r="E832" s="68"/>
      <c r="F832" s="68"/>
      <c r="G832" s="68"/>
      <c r="H832" s="68"/>
      <c r="I832" s="68"/>
      <c r="J832" s="68"/>
      <c r="K832" s="68"/>
      <c r="L832" s="68"/>
      <c r="M832" s="68"/>
      <c r="N832" s="68"/>
      <c r="O832" s="68"/>
      <c r="P832" s="68"/>
      <c r="Q832" s="68"/>
      <c r="R832" s="68"/>
      <c r="S832" s="68"/>
      <c r="T832" s="68"/>
      <c r="U832" s="68"/>
      <c r="V832" s="68"/>
      <c r="W832" s="68"/>
      <c r="X832" s="68"/>
      <c r="Y832" s="68"/>
      <c r="Z832" s="68"/>
      <c r="AA832" s="68"/>
      <c r="AB832" s="68"/>
      <c r="AC832" s="68"/>
      <c r="AD832" s="68"/>
      <c r="AE832" s="68"/>
      <c r="AF832" s="68"/>
      <c r="AG832" s="68"/>
      <c r="AH832" s="68"/>
      <c r="AI832" s="68"/>
      <c r="AJ832" s="68"/>
      <c r="AK832" s="68"/>
      <c r="AL832" s="68"/>
    </row>
    <row r="833" spans="1:38" ht="15.75" customHeight="1">
      <c r="A833" s="68"/>
      <c r="B833" s="68"/>
      <c r="C833" s="68"/>
      <c r="D833" s="68"/>
      <c r="E833" s="68"/>
      <c r="F833" s="68"/>
      <c r="G833" s="68"/>
      <c r="H833" s="68"/>
      <c r="I833" s="68"/>
      <c r="J833" s="68"/>
      <c r="K833" s="68"/>
      <c r="L833" s="68"/>
      <c r="M833" s="68"/>
      <c r="N833" s="68"/>
      <c r="O833" s="68"/>
      <c r="P833" s="68"/>
      <c r="Q833" s="68"/>
      <c r="R833" s="68"/>
      <c r="S833" s="68"/>
      <c r="T833" s="68"/>
      <c r="U833" s="68"/>
      <c r="V833" s="68"/>
      <c r="W833" s="68"/>
      <c r="X833" s="68"/>
      <c r="Y833" s="68"/>
      <c r="Z833" s="68"/>
      <c r="AA833" s="68"/>
      <c r="AB833" s="68"/>
      <c r="AC833" s="68"/>
      <c r="AD833" s="68"/>
      <c r="AE833" s="68"/>
      <c r="AF833" s="68"/>
      <c r="AG833" s="68"/>
      <c r="AH833" s="68"/>
      <c r="AI833" s="68"/>
      <c r="AJ833" s="68"/>
      <c r="AK833" s="68"/>
      <c r="AL833" s="68"/>
    </row>
    <row r="834" spans="1:38" ht="15.75" customHeight="1">
      <c r="A834" s="68"/>
      <c r="B834" s="68"/>
      <c r="C834" s="68"/>
      <c r="D834" s="68"/>
      <c r="E834" s="68"/>
      <c r="F834" s="68"/>
      <c r="G834" s="68"/>
      <c r="H834" s="68"/>
      <c r="I834" s="68"/>
      <c r="J834" s="68"/>
      <c r="K834" s="68"/>
      <c r="L834" s="68"/>
      <c r="M834" s="68"/>
      <c r="N834" s="68"/>
      <c r="O834" s="68"/>
      <c r="P834" s="68"/>
      <c r="Q834" s="68"/>
      <c r="R834" s="68"/>
      <c r="S834" s="68"/>
      <c r="T834" s="68"/>
      <c r="U834" s="68"/>
      <c r="V834" s="68"/>
      <c r="W834" s="68"/>
      <c r="X834" s="68"/>
      <c r="Y834" s="68"/>
      <c r="Z834" s="68"/>
      <c r="AA834" s="68"/>
      <c r="AB834" s="68"/>
      <c r="AC834" s="68"/>
      <c r="AD834" s="68"/>
      <c r="AE834" s="68"/>
      <c r="AF834" s="68"/>
      <c r="AG834" s="68"/>
      <c r="AH834" s="68"/>
      <c r="AI834" s="68"/>
      <c r="AJ834" s="68"/>
      <c r="AK834" s="68"/>
      <c r="AL834" s="68"/>
    </row>
    <row r="835" spans="1:38" ht="15.75" customHeight="1">
      <c r="A835" s="68"/>
      <c r="B835" s="68"/>
      <c r="C835" s="68"/>
      <c r="D835" s="68"/>
      <c r="E835" s="68"/>
      <c r="F835" s="68"/>
      <c r="G835" s="68"/>
      <c r="H835" s="68"/>
      <c r="I835" s="68"/>
      <c r="J835" s="68"/>
      <c r="K835" s="68"/>
      <c r="L835" s="68"/>
      <c r="M835" s="68"/>
      <c r="N835" s="68"/>
      <c r="O835" s="68"/>
      <c r="P835" s="68"/>
      <c r="Q835" s="68"/>
      <c r="R835" s="68"/>
      <c r="S835" s="68"/>
      <c r="T835" s="68"/>
      <c r="U835" s="68"/>
      <c r="V835" s="68"/>
      <c r="W835" s="68"/>
      <c r="X835" s="68"/>
      <c r="Y835" s="68"/>
      <c r="Z835" s="68"/>
      <c r="AA835" s="68"/>
      <c r="AB835" s="68"/>
      <c r="AC835" s="68"/>
      <c r="AD835" s="68"/>
      <c r="AE835" s="68"/>
      <c r="AF835" s="68"/>
      <c r="AG835" s="68"/>
      <c r="AH835" s="68"/>
      <c r="AI835" s="68"/>
      <c r="AJ835" s="68"/>
      <c r="AK835" s="68"/>
      <c r="AL835" s="68"/>
    </row>
    <row r="836" spans="1:38" ht="15.75" customHeight="1">
      <c r="A836" s="68"/>
      <c r="B836" s="68"/>
      <c r="C836" s="68"/>
      <c r="D836" s="68"/>
      <c r="E836" s="68"/>
      <c r="F836" s="68"/>
      <c r="G836" s="68"/>
      <c r="H836" s="68"/>
      <c r="I836" s="68"/>
      <c r="J836" s="68"/>
      <c r="K836" s="68"/>
      <c r="L836" s="68"/>
      <c r="M836" s="68"/>
      <c r="N836" s="68"/>
      <c r="O836" s="68"/>
      <c r="P836" s="68"/>
      <c r="Q836" s="68"/>
      <c r="R836" s="68"/>
      <c r="S836" s="68"/>
      <c r="T836" s="68"/>
      <c r="U836" s="68"/>
      <c r="V836" s="68"/>
      <c r="W836" s="68"/>
      <c r="X836" s="68"/>
      <c r="Y836" s="68"/>
      <c r="Z836" s="68"/>
      <c r="AA836" s="68"/>
      <c r="AB836" s="68"/>
      <c r="AC836" s="68"/>
      <c r="AD836" s="68"/>
      <c r="AE836" s="68"/>
      <c r="AF836" s="68"/>
      <c r="AG836" s="68"/>
      <c r="AH836" s="68"/>
      <c r="AI836" s="68"/>
      <c r="AJ836" s="68"/>
      <c r="AK836" s="68"/>
      <c r="AL836" s="68"/>
    </row>
    <row r="837" spans="1:38" ht="15.75" customHeight="1">
      <c r="A837" s="68"/>
      <c r="B837" s="68"/>
      <c r="C837" s="68"/>
      <c r="D837" s="68"/>
      <c r="E837" s="68"/>
      <c r="F837" s="68"/>
      <c r="G837" s="68"/>
      <c r="H837" s="68"/>
      <c r="I837" s="68"/>
      <c r="J837" s="68"/>
      <c r="K837" s="68"/>
      <c r="L837" s="68"/>
      <c r="M837" s="68"/>
      <c r="N837" s="68"/>
      <c r="O837" s="68"/>
      <c r="P837" s="68"/>
      <c r="Q837" s="68"/>
      <c r="R837" s="68"/>
      <c r="S837" s="68"/>
      <c r="T837" s="68"/>
      <c r="U837" s="68"/>
      <c r="V837" s="68"/>
      <c r="W837" s="68"/>
      <c r="X837" s="68"/>
      <c r="Y837" s="68"/>
      <c r="Z837" s="68"/>
      <c r="AA837" s="68"/>
      <c r="AB837" s="68"/>
      <c r="AC837" s="68"/>
      <c r="AD837" s="68"/>
      <c r="AE837" s="68"/>
      <c r="AF837" s="68"/>
      <c r="AG837" s="68"/>
      <c r="AH837" s="68"/>
      <c r="AI837" s="68"/>
      <c r="AJ837" s="68"/>
      <c r="AK837" s="68"/>
      <c r="AL837" s="68"/>
    </row>
    <row r="838" spans="1:38" ht="15.75" customHeight="1">
      <c r="A838" s="68"/>
      <c r="B838" s="68"/>
      <c r="C838" s="68"/>
      <c r="D838" s="68"/>
      <c r="E838" s="68"/>
      <c r="F838" s="68"/>
      <c r="G838" s="68"/>
      <c r="H838" s="68"/>
      <c r="I838" s="68"/>
      <c r="J838" s="68"/>
      <c r="K838" s="68"/>
      <c r="L838" s="68"/>
      <c r="M838" s="68"/>
      <c r="N838" s="68"/>
      <c r="O838" s="68"/>
      <c r="P838" s="68"/>
      <c r="Q838" s="68"/>
      <c r="R838" s="68"/>
      <c r="S838" s="68"/>
      <c r="T838" s="68"/>
      <c r="U838" s="68"/>
      <c r="V838" s="68"/>
      <c r="W838" s="68"/>
      <c r="X838" s="68"/>
      <c r="Y838" s="68"/>
      <c r="Z838" s="68"/>
      <c r="AA838" s="68"/>
      <c r="AB838" s="68"/>
      <c r="AC838" s="68"/>
      <c r="AD838" s="68"/>
      <c r="AE838" s="68"/>
      <c r="AF838" s="68"/>
      <c r="AG838" s="68"/>
      <c r="AH838" s="68"/>
      <c r="AI838" s="68"/>
      <c r="AJ838" s="68"/>
      <c r="AK838" s="68"/>
      <c r="AL838" s="68"/>
    </row>
    <row r="839" spans="1:38" ht="15.75" customHeight="1">
      <c r="A839" s="68"/>
      <c r="B839" s="68"/>
      <c r="C839" s="68"/>
      <c r="D839" s="68"/>
      <c r="E839" s="68"/>
      <c r="F839" s="68"/>
      <c r="G839" s="68"/>
      <c r="H839" s="68"/>
      <c r="I839" s="68"/>
      <c r="J839" s="68"/>
      <c r="K839" s="68"/>
      <c r="L839" s="68"/>
      <c r="M839" s="68"/>
      <c r="N839" s="68"/>
      <c r="O839" s="68"/>
      <c r="P839" s="68"/>
      <c r="Q839" s="68"/>
      <c r="R839" s="68"/>
      <c r="S839" s="68"/>
      <c r="T839" s="68"/>
      <c r="U839" s="68"/>
      <c r="V839" s="68"/>
      <c r="W839" s="68"/>
      <c r="X839" s="68"/>
      <c r="Y839" s="68"/>
      <c r="Z839" s="68"/>
      <c r="AA839" s="68"/>
      <c r="AB839" s="68"/>
      <c r="AC839" s="68"/>
      <c r="AD839" s="68"/>
      <c r="AE839" s="68"/>
      <c r="AF839" s="68"/>
      <c r="AG839" s="68"/>
      <c r="AH839" s="68"/>
      <c r="AI839" s="68"/>
      <c r="AJ839" s="68"/>
      <c r="AK839" s="68"/>
      <c r="AL839" s="68"/>
    </row>
    <row r="840" spans="1:38" ht="15.75" customHeight="1">
      <c r="A840" s="68"/>
      <c r="B840" s="68"/>
      <c r="C840" s="68"/>
      <c r="D840" s="68"/>
      <c r="E840" s="68"/>
      <c r="F840" s="68"/>
      <c r="G840" s="68"/>
      <c r="H840" s="68"/>
      <c r="I840" s="68"/>
      <c r="J840" s="68"/>
      <c r="K840" s="68"/>
      <c r="L840" s="68"/>
      <c r="M840" s="68"/>
      <c r="N840" s="68"/>
      <c r="O840" s="68"/>
      <c r="P840" s="68"/>
      <c r="Q840" s="68"/>
      <c r="R840" s="68"/>
      <c r="S840" s="68"/>
      <c r="T840" s="68"/>
      <c r="U840" s="68"/>
      <c r="V840" s="68"/>
      <c r="W840" s="68"/>
      <c r="X840" s="68"/>
      <c r="Y840" s="68"/>
      <c r="Z840" s="68"/>
      <c r="AA840" s="68"/>
      <c r="AB840" s="68"/>
      <c r="AC840" s="68"/>
      <c r="AD840" s="68"/>
      <c r="AE840" s="68"/>
      <c r="AF840" s="68"/>
      <c r="AG840" s="68"/>
      <c r="AH840" s="68"/>
      <c r="AI840" s="68"/>
      <c r="AJ840" s="68"/>
      <c r="AK840" s="68"/>
      <c r="AL840" s="68"/>
    </row>
    <row r="841" spans="1:38" ht="15.75" customHeight="1">
      <c r="A841" s="68"/>
      <c r="B841" s="68"/>
      <c r="C841" s="68"/>
      <c r="D841" s="68"/>
      <c r="E841" s="68"/>
      <c r="F841" s="68"/>
      <c r="G841" s="68"/>
      <c r="H841" s="68"/>
      <c r="I841" s="68"/>
      <c r="J841" s="68"/>
      <c r="K841" s="68"/>
      <c r="L841" s="68"/>
      <c r="M841" s="68"/>
      <c r="N841" s="68"/>
      <c r="O841" s="68"/>
      <c r="P841" s="68"/>
      <c r="Q841" s="68"/>
      <c r="R841" s="68"/>
      <c r="S841" s="68"/>
      <c r="T841" s="68"/>
      <c r="U841" s="68"/>
      <c r="V841" s="68"/>
      <c r="W841" s="68"/>
      <c r="X841" s="68"/>
      <c r="Y841" s="68"/>
      <c r="Z841" s="68"/>
      <c r="AA841" s="68"/>
      <c r="AB841" s="68"/>
      <c r="AC841" s="68"/>
      <c r="AD841" s="68"/>
      <c r="AE841" s="68"/>
      <c r="AF841" s="68"/>
      <c r="AG841" s="68"/>
      <c r="AH841" s="68"/>
      <c r="AI841" s="68"/>
      <c r="AJ841" s="68"/>
      <c r="AK841" s="68"/>
      <c r="AL841" s="68"/>
    </row>
    <row r="842" spans="1:38" ht="15.75" customHeight="1">
      <c r="A842" s="68"/>
      <c r="B842" s="68"/>
      <c r="C842" s="68"/>
      <c r="D842" s="68"/>
      <c r="E842" s="68"/>
      <c r="F842" s="68"/>
      <c r="G842" s="68"/>
      <c r="H842" s="68"/>
      <c r="I842" s="68"/>
      <c r="J842" s="68"/>
      <c r="K842" s="68"/>
      <c r="L842" s="68"/>
      <c r="M842" s="68"/>
      <c r="N842" s="68"/>
      <c r="O842" s="68"/>
      <c r="P842" s="68"/>
      <c r="Q842" s="68"/>
      <c r="R842" s="68"/>
      <c r="S842" s="68"/>
      <c r="T842" s="68"/>
      <c r="U842" s="68"/>
      <c r="V842" s="68"/>
      <c r="W842" s="68"/>
      <c r="X842" s="68"/>
      <c r="Y842" s="68"/>
      <c r="Z842" s="68"/>
      <c r="AA842" s="68"/>
      <c r="AB842" s="68"/>
      <c r="AC842" s="68"/>
      <c r="AD842" s="68"/>
      <c r="AE842" s="68"/>
      <c r="AF842" s="68"/>
      <c r="AG842" s="68"/>
      <c r="AH842" s="68"/>
      <c r="AI842" s="68"/>
      <c r="AJ842" s="68"/>
      <c r="AK842" s="68"/>
      <c r="AL842" s="68"/>
    </row>
    <row r="843" spans="1:38" ht="15.75" customHeight="1">
      <c r="A843" s="68"/>
      <c r="B843" s="68"/>
      <c r="C843" s="68"/>
      <c r="D843" s="68"/>
      <c r="E843" s="68"/>
      <c r="F843" s="68"/>
      <c r="G843" s="68"/>
      <c r="H843" s="68"/>
      <c r="I843" s="68"/>
      <c r="J843" s="68"/>
      <c r="K843" s="68"/>
      <c r="L843" s="68"/>
      <c r="M843" s="68"/>
      <c r="N843" s="68"/>
      <c r="O843" s="68"/>
      <c r="P843" s="68"/>
      <c r="Q843" s="68"/>
      <c r="R843" s="68"/>
      <c r="S843" s="68"/>
      <c r="T843" s="68"/>
      <c r="U843" s="68"/>
      <c r="V843" s="68"/>
      <c r="W843" s="68"/>
      <c r="X843" s="68"/>
      <c r="Y843" s="68"/>
      <c r="Z843" s="68"/>
      <c r="AA843" s="68"/>
      <c r="AB843" s="68"/>
      <c r="AC843" s="68"/>
      <c r="AD843" s="68"/>
      <c r="AE843" s="68"/>
      <c r="AF843" s="68"/>
      <c r="AG843" s="68"/>
      <c r="AH843" s="68"/>
      <c r="AI843" s="68"/>
      <c r="AJ843" s="68"/>
      <c r="AK843" s="68"/>
      <c r="AL843" s="68"/>
    </row>
    <row r="844" spans="1:38" ht="15.75" customHeight="1">
      <c r="A844" s="68"/>
      <c r="B844" s="68"/>
      <c r="C844" s="68"/>
      <c r="D844" s="68"/>
      <c r="E844" s="68"/>
      <c r="F844" s="68"/>
      <c r="G844" s="68"/>
      <c r="H844" s="68"/>
      <c r="I844" s="68"/>
      <c r="J844" s="68"/>
      <c r="K844" s="68"/>
      <c r="L844" s="68"/>
      <c r="M844" s="68"/>
      <c r="N844" s="68"/>
      <c r="O844" s="68"/>
      <c r="P844" s="68"/>
      <c r="Q844" s="68"/>
      <c r="R844" s="68"/>
      <c r="S844" s="68"/>
      <c r="T844" s="68"/>
      <c r="U844" s="68"/>
      <c r="V844" s="68"/>
      <c r="W844" s="68"/>
      <c r="X844" s="68"/>
      <c r="Y844" s="68"/>
      <c r="Z844" s="68"/>
      <c r="AA844" s="68"/>
      <c r="AB844" s="68"/>
      <c r="AC844" s="68"/>
      <c r="AD844" s="68"/>
      <c r="AE844" s="68"/>
      <c r="AF844" s="68"/>
      <c r="AG844" s="68"/>
      <c r="AH844" s="68"/>
      <c r="AI844" s="68"/>
      <c r="AJ844" s="68"/>
      <c r="AK844" s="68"/>
      <c r="AL844" s="68"/>
    </row>
    <row r="845" spans="1:38" ht="15.75" customHeight="1">
      <c r="A845" s="68"/>
      <c r="B845" s="68"/>
      <c r="C845" s="68"/>
      <c r="D845" s="68"/>
      <c r="E845" s="68"/>
      <c r="F845" s="68"/>
      <c r="G845" s="68"/>
      <c r="H845" s="68"/>
      <c r="I845" s="68"/>
      <c r="J845" s="68"/>
      <c r="K845" s="68"/>
      <c r="L845" s="68"/>
      <c r="M845" s="68"/>
      <c r="N845" s="68"/>
      <c r="O845" s="68"/>
      <c r="P845" s="68"/>
      <c r="Q845" s="68"/>
      <c r="R845" s="68"/>
      <c r="S845" s="68"/>
      <c r="T845" s="68"/>
      <c r="U845" s="68"/>
      <c r="V845" s="68"/>
      <c r="W845" s="68"/>
      <c r="X845" s="68"/>
      <c r="Y845" s="68"/>
      <c r="Z845" s="68"/>
      <c r="AA845" s="68"/>
      <c r="AB845" s="68"/>
      <c r="AC845" s="68"/>
      <c r="AD845" s="68"/>
      <c r="AE845" s="68"/>
      <c r="AF845" s="68"/>
      <c r="AG845" s="68"/>
      <c r="AH845" s="68"/>
      <c r="AI845" s="68"/>
      <c r="AJ845" s="68"/>
      <c r="AK845" s="68"/>
      <c r="AL845" s="68"/>
    </row>
    <row r="846" spans="1:38" ht="15.75" customHeight="1">
      <c r="A846" s="68"/>
      <c r="B846" s="68"/>
      <c r="C846" s="68"/>
      <c r="D846" s="68"/>
      <c r="E846" s="68"/>
      <c r="F846" s="68"/>
      <c r="G846" s="68"/>
      <c r="H846" s="68"/>
      <c r="I846" s="68"/>
      <c r="J846" s="68"/>
      <c r="K846" s="68"/>
      <c r="L846" s="68"/>
      <c r="M846" s="68"/>
      <c r="N846" s="68"/>
      <c r="O846" s="68"/>
      <c r="P846" s="68"/>
      <c r="Q846" s="68"/>
      <c r="R846" s="68"/>
      <c r="S846" s="68"/>
      <c r="T846" s="68"/>
      <c r="U846" s="68"/>
      <c r="V846" s="68"/>
      <c r="W846" s="68"/>
      <c r="X846" s="68"/>
      <c r="Y846" s="68"/>
      <c r="Z846" s="68"/>
      <c r="AA846" s="68"/>
      <c r="AB846" s="68"/>
      <c r="AC846" s="68"/>
      <c r="AD846" s="68"/>
      <c r="AE846" s="68"/>
      <c r="AF846" s="68"/>
      <c r="AG846" s="68"/>
      <c r="AH846" s="68"/>
      <c r="AI846" s="68"/>
      <c r="AJ846" s="68"/>
      <c r="AK846" s="68"/>
      <c r="AL846" s="68"/>
    </row>
    <row r="847" spans="1:38" ht="15.75" customHeight="1">
      <c r="A847" s="68"/>
      <c r="B847" s="68"/>
      <c r="C847" s="68"/>
      <c r="D847" s="68"/>
      <c r="E847" s="68"/>
      <c r="F847" s="68"/>
      <c r="G847" s="68"/>
      <c r="H847" s="68"/>
      <c r="I847" s="68"/>
      <c r="J847" s="68"/>
      <c r="K847" s="68"/>
      <c r="L847" s="68"/>
      <c r="M847" s="68"/>
      <c r="N847" s="68"/>
      <c r="O847" s="68"/>
      <c r="P847" s="68"/>
      <c r="Q847" s="68"/>
      <c r="R847" s="68"/>
      <c r="S847" s="68"/>
      <c r="T847" s="68"/>
      <c r="U847" s="68"/>
      <c r="V847" s="68"/>
      <c r="W847" s="68"/>
      <c r="X847" s="68"/>
      <c r="Y847" s="68"/>
      <c r="Z847" s="68"/>
      <c r="AA847" s="68"/>
      <c r="AB847" s="68"/>
      <c r="AC847" s="68"/>
      <c r="AD847" s="68"/>
      <c r="AE847" s="68"/>
      <c r="AF847" s="68"/>
      <c r="AG847" s="68"/>
      <c r="AH847" s="68"/>
      <c r="AI847" s="68"/>
      <c r="AJ847" s="68"/>
      <c r="AK847" s="68"/>
      <c r="AL847" s="68"/>
    </row>
    <row r="848" spans="1:38" ht="15.75" customHeight="1">
      <c r="A848" s="68"/>
      <c r="B848" s="68"/>
      <c r="C848" s="68"/>
      <c r="D848" s="68"/>
      <c r="E848" s="68"/>
      <c r="F848" s="68"/>
      <c r="G848" s="68"/>
      <c r="H848" s="68"/>
      <c r="I848" s="68"/>
      <c r="J848" s="68"/>
      <c r="K848" s="68"/>
      <c r="L848" s="68"/>
      <c r="M848" s="68"/>
      <c r="N848" s="68"/>
      <c r="O848" s="68"/>
      <c r="P848" s="68"/>
      <c r="Q848" s="68"/>
      <c r="R848" s="68"/>
      <c r="S848" s="68"/>
      <c r="T848" s="68"/>
      <c r="U848" s="68"/>
      <c r="V848" s="68"/>
      <c r="W848" s="68"/>
      <c r="X848" s="68"/>
      <c r="Y848" s="68"/>
      <c r="Z848" s="68"/>
      <c r="AA848" s="68"/>
      <c r="AB848" s="68"/>
      <c r="AC848" s="68"/>
      <c r="AD848" s="68"/>
      <c r="AE848" s="68"/>
      <c r="AF848" s="68"/>
      <c r="AG848" s="68"/>
      <c r="AH848" s="68"/>
      <c r="AI848" s="68"/>
      <c r="AJ848" s="68"/>
      <c r="AK848" s="68"/>
      <c r="AL848" s="68"/>
    </row>
    <row r="849" spans="1:38" ht="15.75" customHeight="1">
      <c r="A849" s="68"/>
      <c r="B849" s="68"/>
      <c r="C849" s="68"/>
      <c r="D849" s="68"/>
      <c r="E849" s="68"/>
      <c r="F849" s="68"/>
      <c r="G849" s="68"/>
      <c r="H849" s="68"/>
      <c r="I849" s="68"/>
      <c r="J849" s="68"/>
      <c r="K849" s="68"/>
      <c r="L849" s="68"/>
      <c r="M849" s="68"/>
      <c r="N849" s="68"/>
      <c r="O849" s="68"/>
      <c r="P849" s="68"/>
      <c r="Q849" s="68"/>
      <c r="R849" s="68"/>
      <c r="S849" s="68"/>
      <c r="T849" s="68"/>
      <c r="U849" s="68"/>
      <c r="V849" s="68"/>
      <c r="W849" s="68"/>
      <c r="X849" s="68"/>
      <c r="Y849" s="68"/>
      <c r="Z849" s="68"/>
      <c r="AA849" s="68"/>
      <c r="AB849" s="68"/>
      <c r="AC849" s="68"/>
      <c r="AD849" s="68"/>
      <c r="AE849" s="68"/>
      <c r="AF849" s="68"/>
      <c r="AG849" s="68"/>
      <c r="AH849" s="68"/>
      <c r="AI849" s="68"/>
      <c r="AJ849" s="68"/>
      <c r="AK849" s="68"/>
      <c r="AL849" s="68"/>
    </row>
    <row r="850" spans="1:38" ht="15.75" customHeight="1">
      <c r="A850" s="68"/>
      <c r="B850" s="68"/>
      <c r="C850" s="68"/>
      <c r="D850" s="68"/>
      <c r="E850" s="68"/>
      <c r="F850" s="68"/>
      <c r="G850" s="68"/>
      <c r="H850" s="68"/>
      <c r="I850" s="68"/>
      <c r="J850" s="68"/>
      <c r="K850" s="68"/>
      <c r="L850" s="68"/>
      <c r="M850" s="68"/>
      <c r="N850" s="68"/>
      <c r="O850" s="68"/>
      <c r="P850" s="68"/>
      <c r="Q850" s="68"/>
      <c r="R850" s="68"/>
      <c r="S850" s="68"/>
      <c r="T850" s="68"/>
      <c r="U850" s="68"/>
      <c r="V850" s="68"/>
      <c r="W850" s="68"/>
      <c r="X850" s="68"/>
      <c r="Y850" s="68"/>
      <c r="Z850" s="68"/>
      <c r="AA850" s="68"/>
      <c r="AB850" s="68"/>
      <c r="AC850" s="68"/>
      <c r="AD850" s="68"/>
      <c r="AE850" s="68"/>
      <c r="AF850" s="68"/>
      <c r="AG850" s="68"/>
      <c r="AH850" s="68"/>
      <c r="AI850" s="68"/>
      <c r="AJ850" s="68"/>
      <c r="AK850" s="68"/>
      <c r="AL850" s="68"/>
    </row>
    <row r="851" spans="1:38" ht="15.75" customHeight="1">
      <c r="A851" s="68"/>
      <c r="B851" s="68"/>
      <c r="C851" s="68"/>
      <c r="D851" s="68"/>
      <c r="E851" s="68"/>
      <c r="F851" s="68"/>
      <c r="G851" s="68"/>
      <c r="H851" s="68"/>
      <c r="I851" s="68"/>
      <c r="J851" s="68"/>
      <c r="K851" s="68"/>
      <c r="L851" s="68"/>
      <c r="M851" s="68"/>
      <c r="N851" s="68"/>
      <c r="O851" s="68"/>
      <c r="P851" s="68"/>
      <c r="Q851" s="68"/>
      <c r="R851" s="68"/>
      <c r="S851" s="68"/>
      <c r="T851" s="68"/>
      <c r="U851" s="68"/>
      <c r="V851" s="68"/>
      <c r="W851" s="68"/>
      <c r="X851" s="68"/>
      <c r="Y851" s="68"/>
      <c r="Z851" s="68"/>
      <c r="AA851" s="68"/>
      <c r="AB851" s="68"/>
      <c r="AC851" s="68"/>
      <c r="AD851" s="68"/>
      <c r="AE851" s="68"/>
      <c r="AF851" s="68"/>
      <c r="AG851" s="68"/>
      <c r="AH851" s="68"/>
      <c r="AI851" s="68"/>
      <c r="AJ851" s="68"/>
      <c r="AK851" s="68"/>
      <c r="AL851" s="68"/>
    </row>
    <row r="852" spans="1:38" ht="15.75" customHeight="1">
      <c r="A852" s="68"/>
      <c r="B852" s="68"/>
      <c r="C852" s="68"/>
      <c r="D852" s="68"/>
      <c r="E852" s="68"/>
      <c r="F852" s="68"/>
      <c r="G852" s="68"/>
      <c r="H852" s="68"/>
      <c r="I852" s="68"/>
      <c r="J852" s="68"/>
      <c r="K852" s="68"/>
      <c r="L852" s="68"/>
      <c r="M852" s="68"/>
      <c r="N852" s="68"/>
      <c r="O852" s="68"/>
      <c r="P852" s="68"/>
      <c r="Q852" s="68"/>
      <c r="R852" s="68"/>
      <c r="S852" s="68"/>
      <c r="T852" s="68"/>
      <c r="U852" s="68"/>
      <c r="V852" s="68"/>
      <c r="W852" s="68"/>
      <c r="X852" s="68"/>
      <c r="Y852" s="68"/>
      <c r="Z852" s="68"/>
      <c r="AA852" s="68"/>
      <c r="AB852" s="68"/>
      <c r="AC852" s="68"/>
      <c r="AD852" s="68"/>
      <c r="AE852" s="68"/>
      <c r="AF852" s="68"/>
      <c r="AG852" s="68"/>
      <c r="AH852" s="68"/>
      <c r="AI852" s="68"/>
      <c r="AJ852" s="68"/>
      <c r="AK852" s="68"/>
      <c r="AL852" s="68"/>
    </row>
    <row r="853" spans="1:38" ht="15.75" customHeight="1">
      <c r="A853" s="68"/>
      <c r="B853" s="68"/>
      <c r="C853" s="68"/>
      <c r="D853" s="68"/>
      <c r="E853" s="68"/>
      <c r="F853" s="68"/>
      <c r="G853" s="68"/>
      <c r="H853" s="68"/>
      <c r="I853" s="68"/>
      <c r="J853" s="68"/>
      <c r="K853" s="68"/>
      <c r="L853" s="68"/>
      <c r="M853" s="68"/>
      <c r="N853" s="68"/>
      <c r="O853" s="68"/>
      <c r="P853" s="68"/>
      <c r="Q853" s="68"/>
      <c r="R853" s="68"/>
      <c r="S853" s="68"/>
      <c r="T853" s="68"/>
      <c r="U853" s="68"/>
      <c r="V853" s="68"/>
      <c r="W853" s="68"/>
      <c r="X853" s="68"/>
      <c r="Y853" s="68"/>
      <c r="Z853" s="68"/>
      <c r="AA853" s="68"/>
      <c r="AB853" s="68"/>
      <c r="AC853" s="68"/>
      <c r="AD853" s="68"/>
      <c r="AE853" s="68"/>
      <c r="AF853" s="68"/>
      <c r="AG853" s="68"/>
      <c r="AH853" s="68"/>
      <c r="AI853" s="68"/>
      <c r="AJ853" s="68"/>
      <c r="AK853" s="68"/>
      <c r="AL853" s="68"/>
    </row>
    <row r="854" spans="1:38" ht="15.75" customHeight="1">
      <c r="A854" s="68"/>
      <c r="B854" s="68"/>
      <c r="C854" s="68"/>
      <c r="D854" s="68"/>
      <c r="E854" s="68"/>
      <c r="F854" s="68"/>
      <c r="G854" s="68"/>
      <c r="H854" s="68"/>
      <c r="I854" s="68"/>
      <c r="J854" s="68"/>
      <c r="K854" s="68"/>
      <c r="L854" s="68"/>
      <c r="M854" s="68"/>
      <c r="N854" s="68"/>
      <c r="O854" s="68"/>
      <c r="P854" s="68"/>
      <c r="Q854" s="68"/>
      <c r="R854" s="68"/>
      <c r="S854" s="68"/>
      <c r="T854" s="68"/>
      <c r="U854" s="68"/>
      <c r="V854" s="68"/>
      <c r="W854" s="68"/>
      <c r="X854" s="68"/>
      <c r="Y854" s="68"/>
      <c r="Z854" s="68"/>
      <c r="AA854" s="68"/>
      <c r="AB854" s="68"/>
      <c r="AC854" s="68"/>
      <c r="AD854" s="68"/>
      <c r="AE854" s="68"/>
      <c r="AF854" s="68"/>
      <c r="AG854" s="68"/>
      <c r="AH854" s="68"/>
      <c r="AI854" s="68"/>
      <c r="AJ854" s="68"/>
      <c r="AK854" s="68"/>
      <c r="AL854" s="68"/>
    </row>
    <row r="855" spans="1:38" ht="15.75" customHeight="1">
      <c r="A855" s="68"/>
      <c r="B855" s="68"/>
      <c r="C855" s="68"/>
      <c r="D855" s="68"/>
      <c r="E855" s="68"/>
      <c r="F855" s="68"/>
      <c r="G855" s="68"/>
      <c r="H855" s="68"/>
      <c r="I855" s="68"/>
      <c r="J855" s="68"/>
      <c r="K855" s="68"/>
      <c r="L855" s="68"/>
      <c r="M855" s="68"/>
      <c r="N855" s="68"/>
      <c r="O855" s="68"/>
      <c r="P855" s="68"/>
      <c r="Q855" s="68"/>
      <c r="R855" s="68"/>
      <c r="S855" s="68"/>
      <c r="T855" s="68"/>
      <c r="U855" s="68"/>
      <c r="V855" s="68"/>
      <c r="W855" s="68"/>
      <c r="X855" s="68"/>
      <c r="Y855" s="68"/>
      <c r="Z855" s="68"/>
      <c r="AA855" s="68"/>
      <c r="AB855" s="68"/>
      <c r="AC855" s="68"/>
      <c r="AD855" s="68"/>
      <c r="AE855" s="68"/>
      <c r="AF855" s="68"/>
      <c r="AG855" s="68"/>
      <c r="AH855" s="68"/>
      <c r="AI855" s="68"/>
      <c r="AJ855" s="68"/>
      <c r="AK855" s="68"/>
      <c r="AL855" s="68"/>
    </row>
    <row r="856" spans="1:38" ht="15.75" customHeight="1">
      <c r="A856" s="68"/>
      <c r="B856" s="68"/>
      <c r="C856" s="68"/>
      <c r="D856" s="68"/>
      <c r="E856" s="68"/>
      <c r="F856" s="68"/>
      <c r="G856" s="68"/>
      <c r="H856" s="68"/>
      <c r="I856" s="68"/>
      <c r="J856" s="68"/>
      <c r="K856" s="68"/>
      <c r="L856" s="68"/>
      <c r="M856" s="68"/>
      <c r="N856" s="68"/>
      <c r="O856" s="68"/>
      <c r="P856" s="68"/>
      <c r="Q856" s="68"/>
      <c r="R856" s="68"/>
      <c r="S856" s="68"/>
      <c r="T856" s="68"/>
      <c r="U856" s="68"/>
      <c r="V856" s="68"/>
      <c r="W856" s="68"/>
      <c r="X856" s="68"/>
      <c r="Y856" s="68"/>
      <c r="Z856" s="68"/>
      <c r="AA856" s="68"/>
      <c r="AB856" s="68"/>
      <c r="AC856" s="68"/>
      <c r="AD856" s="68"/>
      <c r="AE856" s="68"/>
      <c r="AF856" s="68"/>
      <c r="AG856" s="68"/>
      <c r="AH856" s="68"/>
      <c r="AI856" s="68"/>
      <c r="AJ856" s="68"/>
      <c r="AK856" s="68"/>
      <c r="AL856" s="68"/>
    </row>
    <row r="857" spans="1:38" ht="15.75" customHeight="1">
      <c r="A857" s="68"/>
      <c r="B857" s="68"/>
      <c r="C857" s="68"/>
      <c r="D857" s="68"/>
      <c r="E857" s="68"/>
      <c r="F857" s="68"/>
      <c r="G857" s="68"/>
      <c r="H857" s="68"/>
      <c r="I857" s="68"/>
      <c r="J857" s="68"/>
      <c r="K857" s="68"/>
      <c r="L857" s="68"/>
      <c r="M857" s="68"/>
      <c r="N857" s="68"/>
      <c r="O857" s="68"/>
      <c r="P857" s="68"/>
      <c r="Q857" s="68"/>
      <c r="R857" s="68"/>
      <c r="S857" s="68"/>
      <c r="T857" s="68"/>
      <c r="U857" s="68"/>
      <c r="V857" s="68"/>
      <c r="W857" s="68"/>
      <c r="X857" s="68"/>
      <c r="Y857" s="68"/>
      <c r="Z857" s="68"/>
      <c r="AA857" s="68"/>
      <c r="AB857" s="68"/>
      <c r="AC857" s="68"/>
      <c r="AD857" s="68"/>
      <c r="AE857" s="68"/>
      <c r="AF857" s="68"/>
      <c r="AG857" s="68"/>
      <c r="AH857" s="68"/>
      <c r="AI857" s="68"/>
      <c r="AJ857" s="68"/>
      <c r="AK857" s="68"/>
      <c r="AL857" s="68"/>
    </row>
    <row r="858" spans="1:38" ht="15.75" customHeight="1">
      <c r="A858" s="68"/>
      <c r="B858" s="68"/>
      <c r="C858" s="68"/>
      <c r="D858" s="68"/>
      <c r="E858" s="68"/>
      <c r="F858" s="68"/>
      <c r="G858" s="68"/>
      <c r="H858" s="68"/>
      <c r="I858" s="68"/>
      <c r="J858" s="68"/>
      <c r="K858" s="68"/>
      <c r="L858" s="68"/>
      <c r="M858" s="68"/>
      <c r="N858" s="68"/>
      <c r="O858" s="68"/>
      <c r="P858" s="68"/>
      <c r="Q858" s="68"/>
      <c r="R858" s="68"/>
      <c r="S858" s="68"/>
      <c r="T858" s="68"/>
      <c r="U858" s="68"/>
      <c r="V858" s="68"/>
      <c r="W858" s="68"/>
      <c r="X858" s="68"/>
      <c r="Y858" s="68"/>
      <c r="Z858" s="68"/>
      <c r="AA858" s="68"/>
      <c r="AB858" s="68"/>
      <c r="AC858" s="68"/>
      <c r="AD858" s="68"/>
      <c r="AE858" s="68"/>
      <c r="AF858" s="68"/>
      <c r="AG858" s="68"/>
      <c r="AH858" s="68"/>
      <c r="AI858" s="68"/>
      <c r="AJ858" s="68"/>
      <c r="AK858" s="68"/>
      <c r="AL858" s="68"/>
    </row>
    <row r="859" spans="1:38" ht="15.75" customHeight="1">
      <c r="A859" s="68"/>
      <c r="B859" s="68"/>
      <c r="C859" s="68"/>
      <c r="D859" s="68"/>
      <c r="E859" s="68"/>
      <c r="F859" s="68"/>
      <c r="G859" s="68"/>
      <c r="H859" s="68"/>
      <c r="I859" s="68"/>
      <c r="J859" s="68"/>
      <c r="K859" s="68"/>
      <c r="L859" s="68"/>
      <c r="M859" s="68"/>
      <c r="N859" s="68"/>
      <c r="O859" s="68"/>
      <c r="P859" s="68"/>
      <c r="Q859" s="68"/>
      <c r="R859" s="68"/>
      <c r="S859" s="68"/>
      <c r="T859" s="68"/>
      <c r="U859" s="68"/>
      <c r="V859" s="68"/>
      <c r="W859" s="68"/>
      <c r="X859" s="68"/>
      <c r="Y859" s="68"/>
      <c r="Z859" s="68"/>
      <c r="AA859" s="68"/>
      <c r="AB859" s="68"/>
      <c r="AC859" s="68"/>
      <c r="AD859" s="68"/>
      <c r="AE859" s="68"/>
      <c r="AF859" s="68"/>
      <c r="AG859" s="68"/>
      <c r="AH859" s="68"/>
      <c r="AI859" s="68"/>
      <c r="AJ859" s="68"/>
      <c r="AK859" s="68"/>
      <c r="AL859" s="68"/>
    </row>
    <row r="860" spans="1:38" ht="15.75" customHeight="1">
      <c r="A860" s="68"/>
      <c r="B860" s="68"/>
      <c r="C860" s="68"/>
      <c r="D860" s="68"/>
      <c r="E860" s="68"/>
      <c r="F860" s="68"/>
      <c r="G860" s="68"/>
      <c r="H860" s="68"/>
      <c r="I860" s="68"/>
      <c r="J860" s="68"/>
      <c r="K860" s="68"/>
      <c r="L860" s="68"/>
      <c r="M860" s="68"/>
      <c r="N860" s="68"/>
      <c r="O860" s="68"/>
      <c r="P860" s="68"/>
      <c r="Q860" s="68"/>
      <c r="R860" s="68"/>
      <c r="S860" s="68"/>
      <c r="T860" s="68"/>
      <c r="U860" s="68"/>
      <c r="V860" s="68"/>
      <c r="W860" s="68"/>
      <c r="X860" s="68"/>
      <c r="Y860" s="68"/>
      <c r="Z860" s="68"/>
      <c r="AA860" s="68"/>
      <c r="AB860" s="68"/>
      <c r="AC860" s="68"/>
      <c r="AD860" s="68"/>
      <c r="AE860" s="68"/>
      <c r="AF860" s="68"/>
      <c r="AG860" s="68"/>
      <c r="AH860" s="68"/>
      <c r="AI860" s="68"/>
      <c r="AJ860" s="68"/>
      <c r="AK860" s="68"/>
      <c r="AL860" s="68"/>
    </row>
    <row r="861" spans="1:38" ht="15.75" customHeight="1">
      <c r="A861" s="68"/>
      <c r="B861" s="68"/>
      <c r="C861" s="68"/>
      <c r="D861" s="68"/>
      <c r="E861" s="68"/>
      <c r="F861" s="68"/>
      <c r="G861" s="68"/>
      <c r="H861" s="68"/>
      <c r="I861" s="68"/>
      <c r="J861" s="68"/>
      <c r="K861" s="68"/>
      <c r="L861" s="68"/>
      <c r="M861" s="68"/>
      <c r="N861" s="68"/>
      <c r="O861" s="68"/>
      <c r="P861" s="68"/>
      <c r="Q861" s="68"/>
      <c r="R861" s="68"/>
      <c r="S861" s="68"/>
      <c r="T861" s="68"/>
      <c r="U861" s="68"/>
      <c r="V861" s="68"/>
      <c r="W861" s="68"/>
      <c r="X861" s="68"/>
      <c r="Y861" s="68"/>
      <c r="Z861" s="68"/>
      <c r="AA861" s="68"/>
      <c r="AB861" s="68"/>
      <c r="AC861" s="68"/>
      <c r="AD861" s="68"/>
      <c r="AE861" s="68"/>
      <c r="AF861" s="68"/>
      <c r="AG861" s="68"/>
      <c r="AH861" s="68"/>
      <c r="AI861" s="68"/>
      <c r="AJ861" s="68"/>
      <c r="AK861" s="68"/>
      <c r="AL861" s="68"/>
    </row>
    <row r="862" spans="1:38" ht="15.75" customHeight="1">
      <c r="A862" s="68"/>
      <c r="B862" s="68"/>
      <c r="C862" s="68"/>
      <c r="D862" s="68"/>
      <c r="E862" s="68"/>
      <c r="F862" s="68"/>
      <c r="G862" s="68"/>
      <c r="H862" s="68"/>
      <c r="I862" s="68"/>
      <c r="J862" s="68"/>
      <c r="K862" s="68"/>
      <c r="L862" s="68"/>
      <c r="M862" s="68"/>
      <c r="N862" s="68"/>
      <c r="O862" s="68"/>
      <c r="P862" s="68"/>
      <c r="Q862" s="68"/>
      <c r="R862" s="68"/>
      <c r="S862" s="68"/>
      <c r="T862" s="68"/>
      <c r="U862" s="68"/>
      <c r="V862" s="68"/>
      <c r="W862" s="68"/>
      <c r="X862" s="68"/>
      <c r="Y862" s="68"/>
      <c r="Z862" s="68"/>
      <c r="AA862" s="68"/>
      <c r="AB862" s="68"/>
      <c r="AC862" s="68"/>
      <c r="AD862" s="68"/>
      <c r="AE862" s="68"/>
      <c r="AF862" s="68"/>
      <c r="AG862" s="68"/>
      <c r="AH862" s="68"/>
      <c r="AI862" s="68"/>
      <c r="AJ862" s="68"/>
      <c r="AK862" s="68"/>
      <c r="AL862" s="68"/>
    </row>
    <row r="863" spans="1:38" ht="15.75" customHeight="1">
      <c r="A863" s="68"/>
      <c r="B863" s="68"/>
      <c r="C863" s="68"/>
      <c r="D863" s="68"/>
      <c r="E863" s="68"/>
      <c r="F863" s="68"/>
      <c r="G863" s="68"/>
      <c r="H863" s="68"/>
      <c r="I863" s="68"/>
      <c r="J863" s="68"/>
      <c r="K863" s="68"/>
      <c r="L863" s="68"/>
      <c r="M863" s="68"/>
      <c r="N863" s="68"/>
      <c r="O863" s="68"/>
      <c r="P863" s="68"/>
      <c r="Q863" s="68"/>
      <c r="R863" s="68"/>
      <c r="S863" s="68"/>
      <c r="T863" s="68"/>
      <c r="U863" s="68"/>
      <c r="V863" s="68"/>
      <c r="W863" s="68"/>
      <c r="X863" s="68"/>
      <c r="Y863" s="68"/>
      <c r="Z863" s="68"/>
      <c r="AA863" s="68"/>
      <c r="AB863" s="68"/>
      <c r="AC863" s="68"/>
      <c r="AD863" s="68"/>
      <c r="AE863" s="68"/>
      <c r="AF863" s="68"/>
      <c r="AG863" s="68"/>
      <c r="AH863" s="68"/>
      <c r="AI863" s="68"/>
      <c r="AJ863" s="68"/>
      <c r="AK863" s="68"/>
      <c r="AL863" s="68"/>
    </row>
    <row r="864" spans="1:38" ht="15.75" customHeight="1">
      <c r="A864" s="68"/>
      <c r="B864" s="68"/>
      <c r="C864" s="68"/>
      <c r="D864" s="68"/>
      <c r="E864" s="68"/>
      <c r="F864" s="68"/>
      <c r="G864" s="68"/>
      <c r="H864" s="68"/>
      <c r="I864" s="68"/>
      <c r="J864" s="68"/>
      <c r="K864" s="68"/>
      <c r="L864" s="68"/>
      <c r="M864" s="68"/>
      <c r="N864" s="68"/>
      <c r="O864" s="68"/>
      <c r="P864" s="68"/>
      <c r="Q864" s="68"/>
      <c r="R864" s="68"/>
      <c r="S864" s="68"/>
      <c r="T864" s="68"/>
      <c r="U864" s="68"/>
      <c r="V864" s="68"/>
      <c r="W864" s="68"/>
      <c r="X864" s="68"/>
      <c r="Y864" s="68"/>
      <c r="Z864" s="68"/>
      <c r="AA864" s="68"/>
      <c r="AB864" s="68"/>
      <c r="AC864" s="68"/>
      <c r="AD864" s="68"/>
      <c r="AE864" s="68"/>
      <c r="AF864" s="68"/>
      <c r="AG864" s="68"/>
      <c r="AH864" s="68"/>
      <c r="AI864" s="68"/>
      <c r="AJ864" s="68"/>
      <c r="AK864" s="68"/>
      <c r="AL864" s="68"/>
    </row>
    <row r="865" spans="1:38" ht="15.75" customHeight="1">
      <c r="A865" s="68"/>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c r="AA865" s="68"/>
      <c r="AB865" s="68"/>
      <c r="AC865" s="68"/>
      <c r="AD865" s="68"/>
      <c r="AE865" s="68"/>
      <c r="AF865" s="68"/>
      <c r="AG865" s="68"/>
      <c r="AH865" s="68"/>
      <c r="AI865" s="68"/>
      <c r="AJ865" s="68"/>
      <c r="AK865" s="68"/>
      <c r="AL865" s="68"/>
    </row>
    <row r="866" spans="1:38" ht="15.75" customHeight="1">
      <c r="A866" s="68"/>
      <c r="B866" s="68"/>
      <c r="C866" s="68"/>
      <c r="D866" s="68"/>
      <c r="E866" s="68"/>
      <c r="F866" s="68"/>
      <c r="G866" s="68"/>
      <c r="H866" s="68"/>
      <c r="I866" s="68"/>
      <c r="J866" s="68"/>
      <c r="K866" s="68"/>
      <c r="L866" s="68"/>
      <c r="M866" s="68"/>
      <c r="N866" s="68"/>
      <c r="O866" s="68"/>
      <c r="P866" s="68"/>
      <c r="Q866" s="68"/>
      <c r="R866" s="68"/>
      <c r="S866" s="68"/>
      <c r="T866" s="68"/>
      <c r="U866" s="68"/>
      <c r="V866" s="68"/>
      <c r="W866" s="68"/>
      <c r="X866" s="68"/>
      <c r="Y866" s="68"/>
      <c r="Z866" s="68"/>
      <c r="AA866" s="68"/>
      <c r="AB866" s="68"/>
      <c r="AC866" s="68"/>
      <c r="AD866" s="68"/>
      <c r="AE866" s="68"/>
      <c r="AF866" s="68"/>
      <c r="AG866" s="68"/>
      <c r="AH866" s="68"/>
      <c r="AI866" s="68"/>
      <c r="AJ866" s="68"/>
      <c r="AK866" s="68"/>
      <c r="AL866" s="68"/>
    </row>
    <row r="867" spans="1:38" ht="15.75" customHeight="1">
      <c r="A867" s="68"/>
      <c r="B867" s="68"/>
      <c r="C867" s="68"/>
      <c r="D867" s="68"/>
      <c r="E867" s="68"/>
      <c r="F867" s="68"/>
      <c r="G867" s="68"/>
      <c r="H867" s="68"/>
      <c r="I867" s="68"/>
      <c r="J867" s="68"/>
      <c r="K867" s="68"/>
      <c r="L867" s="68"/>
      <c r="M867" s="68"/>
      <c r="N867" s="68"/>
      <c r="O867" s="68"/>
      <c r="P867" s="68"/>
      <c r="Q867" s="68"/>
      <c r="R867" s="68"/>
      <c r="S867" s="68"/>
      <c r="T867" s="68"/>
      <c r="U867" s="68"/>
      <c r="V867" s="68"/>
      <c r="W867" s="68"/>
      <c r="X867" s="68"/>
      <c r="Y867" s="68"/>
      <c r="Z867" s="68"/>
      <c r="AA867" s="68"/>
      <c r="AB867" s="68"/>
      <c r="AC867" s="68"/>
      <c r="AD867" s="68"/>
      <c r="AE867" s="68"/>
      <c r="AF867" s="68"/>
      <c r="AG867" s="68"/>
      <c r="AH867" s="68"/>
      <c r="AI867" s="68"/>
      <c r="AJ867" s="68"/>
      <c r="AK867" s="68"/>
      <c r="AL867" s="68"/>
    </row>
    <row r="868" spans="1:38" ht="15.75" customHeight="1">
      <c r="A868" s="68"/>
      <c r="B868" s="68"/>
      <c r="C868" s="68"/>
      <c r="D868" s="68"/>
      <c r="E868" s="68"/>
      <c r="F868" s="68"/>
      <c r="G868" s="68"/>
      <c r="H868" s="68"/>
      <c r="I868" s="68"/>
      <c r="J868" s="68"/>
      <c r="K868" s="68"/>
      <c r="L868" s="68"/>
      <c r="M868" s="68"/>
      <c r="N868" s="68"/>
      <c r="O868" s="68"/>
      <c r="P868" s="68"/>
      <c r="Q868" s="68"/>
      <c r="R868" s="68"/>
      <c r="S868" s="68"/>
      <c r="T868" s="68"/>
      <c r="U868" s="68"/>
      <c r="V868" s="68"/>
      <c r="W868" s="68"/>
      <c r="X868" s="68"/>
      <c r="Y868" s="68"/>
      <c r="Z868" s="68"/>
      <c r="AA868" s="68"/>
      <c r="AB868" s="68"/>
      <c r="AC868" s="68"/>
      <c r="AD868" s="68"/>
      <c r="AE868" s="68"/>
      <c r="AF868" s="68"/>
      <c r="AG868" s="68"/>
      <c r="AH868" s="68"/>
      <c r="AI868" s="68"/>
      <c r="AJ868" s="68"/>
      <c r="AK868" s="68"/>
      <c r="AL868" s="68"/>
    </row>
    <row r="869" spans="1:38" ht="15.75" customHeight="1">
      <c r="A869" s="68"/>
      <c r="B869" s="68"/>
      <c r="C869" s="68"/>
      <c r="D869" s="68"/>
      <c r="E869" s="68"/>
      <c r="F869" s="68"/>
      <c r="G869" s="68"/>
      <c r="H869" s="68"/>
      <c r="I869" s="68"/>
      <c r="J869" s="68"/>
      <c r="K869" s="68"/>
      <c r="L869" s="68"/>
      <c r="M869" s="68"/>
      <c r="N869" s="68"/>
      <c r="O869" s="68"/>
      <c r="P869" s="68"/>
      <c r="Q869" s="68"/>
      <c r="R869" s="68"/>
      <c r="S869" s="68"/>
      <c r="T869" s="68"/>
      <c r="U869" s="68"/>
      <c r="V869" s="68"/>
      <c r="W869" s="68"/>
      <c r="X869" s="68"/>
      <c r="Y869" s="68"/>
      <c r="Z869" s="68"/>
      <c r="AA869" s="68"/>
      <c r="AB869" s="68"/>
      <c r="AC869" s="68"/>
      <c r="AD869" s="68"/>
      <c r="AE869" s="68"/>
      <c r="AF869" s="68"/>
      <c r="AG869" s="68"/>
      <c r="AH869" s="68"/>
      <c r="AI869" s="68"/>
      <c r="AJ869" s="68"/>
      <c r="AK869" s="68"/>
      <c r="AL869" s="68"/>
    </row>
    <row r="870" spans="1:38" ht="15.75" customHeight="1">
      <c r="A870" s="68"/>
      <c r="B870" s="68"/>
      <c r="C870" s="68"/>
      <c r="D870" s="68"/>
      <c r="E870" s="68"/>
      <c r="F870" s="68"/>
      <c r="G870" s="68"/>
      <c r="H870" s="68"/>
      <c r="I870" s="68"/>
      <c r="J870" s="68"/>
      <c r="K870" s="68"/>
      <c r="L870" s="68"/>
      <c r="M870" s="68"/>
      <c r="N870" s="68"/>
      <c r="O870" s="68"/>
      <c r="P870" s="68"/>
      <c r="Q870" s="68"/>
      <c r="R870" s="68"/>
      <c r="S870" s="68"/>
      <c r="T870" s="68"/>
      <c r="U870" s="68"/>
      <c r="V870" s="68"/>
      <c r="W870" s="68"/>
      <c r="X870" s="68"/>
      <c r="Y870" s="68"/>
      <c r="Z870" s="68"/>
      <c r="AA870" s="68"/>
      <c r="AB870" s="68"/>
      <c r="AC870" s="68"/>
      <c r="AD870" s="68"/>
      <c r="AE870" s="68"/>
      <c r="AF870" s="68"/>
      <c r="AG870" s="68"/>
      <c r="AH870" s="68"/>
      <c r="AI870" s="68"/>
      <c r="AJ870" s="68"/>
      <c r="AK870" s="68"/>
      <c r="AL870" s="68"/>
    </row>
    <row r="871" spans="1:38" ht="15.75" customHeight="1">
      <c r="A871" s="68"/>
      <c r="B871" s="68"/>
      <c r="C871" s="68"/>
      <c r="D871" s="68"/>
      <c r="E871" s="68"/>
      <c r="F871" s="68"/>
      <c r="G871" s="68"/>
      <c r="H871" s="68"/>
      <c r="I871" s="68"/>
      <c r="J871" s="68"/>
      <c r="K871" s="68"/>
      <c r="L871" s="68"/>
      <c r="M871" s="68"/>
      <c r="N871" s="68"/>
      <c r="O871" s="68"/>
      <c r="P871" s="68"/>
      <c r="Q871" s="68"/>
      <c r="R871" s="68"/>
      <c r="S871" s="68"/>
      <c r="T871" s="68"/>
      <c r="U871" s="68"/>
      <c r="V871" s="68"/>
      <c r="W871" s="68"/>
      <c r="X871" s="68"/>
      <c r="Y871" s="68"/>
      <c r="Z871" s="68"/>
      <c r="AA871" s="68"/>
      <c r="AB871" s="68"/>
      <c r="AC871" s="68"/>
      <c r="AD871" s="68"/>
      <c r="AE871" s="68"/>
      <c r="AF871" s="68"/>
      <c r="AG871" s="68"/>
      <c r="AH871" s="68"/>
      <c r="AI871" s="68"/>
      <c r="AJ871" s="68"/>
      <c r="AK871" s="68"/>
      <c r="AL871" s="68"/>
    </row>
    <row r="872" spans="1:38" ht="15.75" customHeight="1">
      <c r="A872" s="68"/>
      <c r="B872" s="68"/>
      <c r="C872" s="68"/>
      <c r="D872" s="68"/>
      <c r="E872" s="68"/>
      <c r="F872" s="68"/>
      <c r="G872" s="68"/>
      <c r="H872" s="68"/>
      <c r="I872" s="68"/>
      <c r="J872" s="68"/>
      <c r="K872" s="68"/>
      <c r="L872" s="68"/>
      <c r="M872" s="68"/>
      <c r="N872" s="68"/>
      <c r="O872" s="68"/>
      <c r="P872" s="68"/>
      <c r="Q872" s="68"/>
      <c r="R872" s="68"/>
      <c r="S872" s="68"/>
      <c r="T872" s="68"/>
      <c r="U872" s="68"/>
      <c r="V872" s="68"/>
      <c r="W872" s="68"/>
      <c r="X872" s="68"/>
      <c r="Y872" s="68"/>
      <c r="Z872" s="68"/>
      <c r="AA872" s="68"/>
      <c r="AB872" s="68"/>
      <c r="AC872" s="68"/>
      <c r="AD872" s="68"/>
      <c r="AE872" s="68"/>
      <c r="AF872" s="68"/>
      <c r="AG872" s="68"/>
      <c r="AH872" s="68"/>
      <c r="AI872" s="68"/>
      <c r="AJ872" s="68"/>
      <c r="AK872" s="68"/>
      <c r="AL872" s="68"/>
    </row>
    <row r="873" spans="1:38" ht="15.75" customHeight="1">
      <c r="A873" s="68"/>
      <c r="B873" s="68"/>
      <c r="C873" s="68"/>
      <c r="D873" s="68"/>
      <c r="E873" s="68"/>
      <c r="F873" s="68"/>
      <c r="G873" s="68"/>
      <c r="H873" s="68"/>
      <c r="I873" s="68"/>
      <c r="J873" s="68"/>
      <c r="K873" s="68"/>
      <c r="L873" s="68"/>
      <c r="M873" s="68"/>
      <c r="N873" s="68"/>
      <c r="O873" s="68"/>
      <c r="P873" s="68"/>
      <c r="Q873" s="68"/>
      <c r="R873" s="68"/>
      <c r="S873" s="68"/>
      <c r="T873" s="68"/>
      <c r="U873" s="68"/>
      <c r="V873" s="68"/>
      <c r="W873" s="68"/>
      <c r="X873" s="68"/>
      <c r="Y873" s="68"/>
      <c r="Z873" s="68"/>
      <c r="AA873" s="68"/>
      <c r="AB873" s="68"/>
      <c r="AC873" s="68"/>
      <c r="AD873" s="68"/>
      <c r="AE873" s="68"/>
      <c r="AF873" s="68"/>
      <c r="AG873" s="68"/>
      <c r="AH873" s="68"/>
      <c r="AI873" s="68"/>
      <c r="AJ873" s="68"/>
      <c r="AK873" s="68"/>
      <c r="AL873" s="68"/>
    </row>
    <row r="874" spans="1:38" ht="15.75" customHeight="1">
      <c r="A874" s="68"/>
      <c r="B874" s="68"/>
      <c r="C874" s="68"/>
      <c r="D874" s="68"/>
      <c r="E874" s="68"/>
      <c r="F874" s="68"/>
      <c r="G874" s="68"/>
      <c r="H874" s="68"/>
      <c r="I874" s="68"/>
      <c r="J874" s="68"/>
      <c r="K874" s="68"/>
      <c r="L874" s="68"/>
      <c r="M874" s="68"/>
      <c r="N874" s="68"/>
      <c r="O874" s="68"/>
      <c r="P874" s="68"/>
      <c r="Q874" s="68"/>
      <c r="R874" s="68"/>
      <c r="S874" s="68"/>
      <c r="T874" s="68"/>
      <c r="U874" s="68"/>
      <c r="V874" s="68"/>
      <c r="W874" s="68"/>
      <c r="X874" s="68"/>
      <c r="Y874" s="68"/>
      <c r="Z874" s="68"/>
      <c r="AA874" s="68"/>
      <c r="AB874" s="68"/>
      <c r="AC874" s="68"/>
      <c r="AD874" s="68"/>
      <c r="AE874" s="68"/>
      <c r="AF874" s="68"/>
      <c r="AG874" s="68"/>
      <c r="AH874" s="68"/>
      <c r="AI874" s="68"/>
      <c r="AJ874" s="68"/>
      <c r="AK874" s="68"/>
      <c r="AL874" s="68"/>
    </row>
    <row r="875" spans="1:38" ht="15.75" customHeight="1">
      <c r="A875" s="68"/>
      <c r="B875" s="68"/>
      <c r="C875" s="68"/>
      <c r="D875" s="68"/>
      <c r="E875" s="68"/>
      <c r="F875" s="68"/>
      <c r="G875" s="68"/>
      <c r="H875" s="68"/>
      <c r="I875" s="68"/>
      <c r="J875" s="68"/>
      <c r="K875" s="68"/>
      <c r="L875" s="68"/>
      <c r="M875" s="68"/>
      <c r="N875" s="68"/>
      <c r="O875" s="68"/>
      <c r="P875" s="68"/>
      <c r="Q875" s="68"/>
      <c r="R875" s="68"/>
      <c r="S875" s="68"/>
      <c r="T875" s="68"/>
      <c r="U875" s="68"/>
      <c r="V875" s="68"/>
      <c r="W875" s="68"/>
      <c r="X875" s="68"/>
      <c r="Y875" s="68"/>
      <c r="Z875" s="68"/>
      <c r="AA875" s="68"/>
      <c r="AB875" s="68"/>
      <c r="AC875" s="68"/>
      <c r="AD875" s="68"/>
      <c r="AE875" s="68"/>
      <c r="AF875" s="68"/>
      <c r="AG875" s="68"/>
      <c r="AH875" s="68"/>
      <c r="AI875" s="68"/>
      <c r="AJ875" s="68"/>
      <c r="AK875" s="68"/>
      <c r="AL875" s="68"/>
    </row>
    <row r="876" spans="1:38" ht="15.75" customHeight="1">
      <c r="A876" s="68"/>
      <c r="B876" s="68"/>
      <c r="C876" s="68"/>
      <c r="D876" s="68"/>
      <c r="E876" s="68"/>
      <c r="F876" s="68"/>
      <c r="G876" s="68"/>
      <c r="H876" s="68"/>
      <c r="I876" s="68"/>
      <c r="J876" s="68"/>
      <c r="K876" s="68"/>
      <c r="L876" s="68"/>
      <c r="M876" s="68"/>
      <c r="N876" s="68"/>
      <c r="O876" s="68"/>
      <c r="P876" s="68"/>
      <c r="Q876" s="68"/>
      <c r="R876" s="68"/>
      <c r="S876" s="68"/>
      <c r="T876" s="68"/>
      <c r="U876" s="68"/>
      <c r="V876" s="68"/>
      <c r="W876" s="68"/>
      <c r="X876" s="68"/>
      <c r="Y876" s="68"/>
      <c r="Z876" s="68"/>
      <c r="AA876" s="68"/>
      <c r="AB876" s="68"/>
      <c r="AC876" s="68"/>
      <c r="AD876" s="68"/>
      <c r="AE876" s="68"/>
      <c r="AF876" s="68"/>
      <c r="AG876" s="68"/>
      <c r="AH876" s="68"/>
      <c r="AI876" s="68"/>
      <c r="AJ876" s="68"/>
      <c r="AK876" s="68"/>
      <c r="AL876" s="68"/>
    </row>
    <row r="877" spans="1:38" ht="15.75" customHeight="1">
      <c r="A877" s="68"/>
      <c r="B877" s="68"/>
      <c r="C877" s="68"/>
      <c r="D877" s="68"/>
      <c r="E877" s="68"/>
      <c r="F877" s="68"/>
      <c r="G877" s="68"/>
      <c r="H877" s="68"/>
      <c r="I877" s="68"/>
      <c r="J877" s="68"/>
      <c r="K877" s="68"/>
      <c r="L877" s="68"/>
      <c r="M877" s="68"/>
      <c r="N877" s="68"/>
      <c r="O877" s="68"/>
      <c r="P877" s="68"/>
      <c r="Q877" s="68"/>
      <c r="R877" s="68"/>
      <c r="S877" s="68"/>
      <c r="T877" s="68"/>
      <c r="U877" s="68"/>
      <c r="V877" s="68"/>
      <c r="W877" s="68"/>
      <c r="X877" s="68"/>
      <c r="Y877" s="68"/>
      <c r="Z877" s="68"/>
      <c r="AA877" s="68"/>
      <c r="AB877" s="68"/>
      <c r="AC877" s="68"/>
      <c r="AD877" s="68"/>
      <c r="AE877" s="68"/>
      <c r="AF877" s="68"/>
      <c r="AG877" s="68"/>
      <c r="AH877" s="68"/>
      <c r="AI877" s="68"/>
      <c r="AJ877" s="68"/>
      <c r="AK877" s="68"/>
      <c r="AL877" s="68"/>
    </row>
    <row r="878" spans="1:38" ht="15.75" customHeight="1">
      <c r="A878" s="68"/>
      <c r="B878" s="68"/>
      <c r="C878" s="68"/>
      <c r="D878" s="68"/>
      <c r="E878" s="68"/>
      <c r="F878" s="68"/>
      <c r="G878" s="68"/>
      <c r="H878" s="68"/>
      <c r="I878" s="68"/>
      <c r="J878" s="68"/>
      <c r="K878" s="68"/>
      <c r="L878" s="68"/>
      <c r="M878" s="68"/>
      <c r="N878" s="68"/>
      <c r="O878" s="68"/>
      <c r="P878" s="68"/>
      <c r="Q878" s="68"/>
      <c r="R878" s="68"/>
      <c r="S878" s="68"/>
      <c r="T878" s="68"/>
      <c r="U878" s="68"/>
      <c r="V878" s="68"/>
      <c r="W878" s="68"/>
      <c r="X878" s="68"/>
      <c r="Y878" s="68"/>
      <c r="Z878" s="68"/>
      <c r="AA878" s="68"/>
      <c r="AB878" s="68"/>
      <c r="AC878" s="68"/>
      <c r="AD878" s="68"/>
      <c r="AE878" s="68"/>
      <c r="AF878" s="68"/>
      <c r="AG878" s="68"/>
      <c r="AH878" s="68"/>
      <c r="AI878" s="68"/>
      <c r="AJ878" s="68"/>
      <c r="AK878" s="68"/>
      <c r="AL878" s="68"/>
    </row>
    <row r="879" spans="1:38" ht="15.75" customHeight="1">
      <c r="A879" s="68"/>
      <c r="B879" s="68"/>
      <c r="C879" s="68"/>
      <c r="D879" s="68"/>
      <c r="E879" s="68"/>
      <c r="F879" s="68"/>
      <c r="G879" s="68"/>
      <c r="H879" s="68"/>
      <c r="I879" s="68"/>
      <c r="J879" s="68"/>
      <c r="K879" s="68"/>
      <c r="L879" s="68"/>
      <c r="M879" s="68"/>
      <c r="N879" s="68"/>
      <c r="O879" s="68"/>
      <c r="P879" s="68"/>
      <c r="Q879" s="68"/>
      <c r="R879" s="68"/>
      <c r="S879" s="68"/>
      <c r="T879" s="68"/>
      <c r="U879" s="68"/>
      <c r="V879" s="68"/>
      <c r="W879" s="68"/>
      <c r="X879" s="68"/>
      <c r="Y879" s="68"/>
      <c r="Z879" s="68"/>
      <c r="AA879" s="68"/>
      <c r="AB879" s="68"/>
      <c r="AC879" s="68"/>
      <c r="AD879" s="68"/>
      <c r="AE879" s="68"/>
      <c r="AF879" s="68"/>
      <c r="AG879" s="68"/>
      <c r="AH879" s="68"/>
      <c r="AI879" s="68"/>
      <c r="AJ879" s="68"/>
      <c r="AK879" s="68"/>
      <c r="AL879" s="68"/>
    </row>
    <row r="880" spans="1:38" ht="15.75" customHeight="1">
      <c r="A880" s="68"/>
      <c r="B880" s="68"/>
      <c r="C880" s="68"/>
      <c r="D880" s="68"/>
      <c r="E880" s="68"/>
      <c r="F880" s="68"/>
      <c r="G880" s="68"/>
      <c r="H880" s="68"/>
      <c r="I880" s="68"/>
      <c r="J880" s="68"/>
      <c r="K880" s="68"/>
      <c r="L880" s="68"/>
      <c r="M880" s="68"/>
      <c r="N880" s="68"/>
      <c r="O880" s="68"/>
      <c r="P880" s="68"/>
      <c r="Q880" s="68"/>
      <c r="R880" s="68"/>
      <c r="S880" s="68"/>
      <c r="T880" s="68"/>
      <c r="U880" s="68"/>
      <c r="V880" s="68"/>
      <c r="W880" s="68"/>
      <c r="X880" s="68"/>
      <c r="Y880" s="68"/>
      <c r="Z880" s="68"/>
      <c r="AA880" s="68"/>
      <c r="AB880" s="68"/>
      <c r="AC880" s="68"/>
      <c r="AD880" s="68"/>
      <c r="AE880" s="68"/>
      <c r="AF880" s="68"/>
      <c r="AG880" s="68"/>
      <c r="AH880" s="68"/>
      <c r="AI880" s="68"/>
      <c r="AJ880" s="68"/>
      <c r="AK880" s="68"/>
      <c r="AL880" s="68"/>
    </row>
    <row r="881" spans="1:38" ht="15.75" customHeight="1">
      <c r="A881" s="68"/>
      <c r="B881" s="68"/>
      <c r="C881" s="68"/>
      <c r="D881" s="68"/>
      <c r="E881" s="68"/>
      <c r="F881" s="68"/>
      <c r="G881" s="68"/>
      <c r="H881" s="68"/>
      <c r="I881" s="68"/>
      <c r="J881" s="68"/>
      <c r="K881" s="68"/>
      <c r="L881" s="68"/>
      <c r="M881" s="68"/>
      <c r="N881" s="68"/>
      <c r="O881" s="68"/>
      <c r="P881" s="68"/>
      <c r="Q881" s="68"/>
      <c r="R881" s="68"/>
      <c r="S881" s="68"/>
      <c r="T881" s="68"/>
      <c r="U881" s="68"/>
      <c r="V881" s="68"/>
      <c r="W881" s="68"/>
      <c r="X881" s="68"/>
      <c r="Y881" s="68"/>
      <c r="Z881" s="68"/>
      <c r="AA881" s="68"/>
      <c r="AB881" s="68"/>
      <c r="AC881" s="68"/>
      <c r="AD881" s="68"/>
      <c r="AE881" s="68"/>
      <c r="AF881" s="68"/>
      <c r="AG881" s="68"/>
      <c r="AH881" s="68"/>
      <c r="AI881" s="68"/>
      <c r="AJ881" s="68"/>
      <c r="AK881" s="68"/>
      <c r="AL881" s="68"/>
    </row>
    <row r="882" spans="1:38" ht="15.75" customHeight="1">
      <c r="A882" s="68"/>
      <c r="B882" s="68"/>
      <c r="C882" s="68"/>
      <c r="D882" s="68"/>
      <c r="E882" s="68"/>
      <c r="F882" s="68"/>
      <c r="G882" s="68"/>
      <c r="H882" s="68"/>
      <c r="I882" s="68"/>
      <c r="J882" s="68"/>
      <c r="K882" s="68"/>
      <c r="L882" s="68"/>
      <c r="M882" s="68"/>
      <c r="N882" s="68"/>
      <c r="O882" s="68"/>
      <c r="P882" s="68"/>
      <c r="Q882" s="68"/>
      <c r="R882" s="68"/>
      <c r="S882" s="68"/>
      <c r="T882" s="68"/>
      <c r="U882" s="68"/>
      <c r="V882" s="68"/>
      <c r="W882" s="68"/>
      <c r="X882" s="68"/>
      <c r="Y882" s="68"/>
      <c r="Z882" s="68"/>
      <c r="AA882" s="68"/>
      <c r="AB882" s="68"/>
      <c r="AC882" s="68"/>
      <c r="AD882" s="68"/>
      <c r="AE882" s="68"/>
      <c r="AF882" s="68"/>
      <c r="AG882" s="68"/>
      <c r="AH882" s="68"/>
      <c r="AI882" s="68"/>
      <c r="AJ882" s="68"/>
      <c r="AK882" s="68"/>
      <c r="AL882" s="68"/>
    </row>
    <row r="883" spans="1:38" ht="15.75" customHeight="1">
      <c r="A883" s="68"/>
      <c r="B883" s="68"/>
      <c r="C883" s="68"/>
      <c r="D883" s="68"/>
      <c r="E883" s="68"/>
      <c r="F883" s="68"/>
      <c r="G883" s="68"/>
      <c r="H883" s="68"/>
      <c r="I883" s="68"/>
      <c r="J883" s="68"/>
      <c r="K883" s="68"/>
      <c r="L883" s="68"/>
      <c r="M883" s="68"/>
      <c r="N883" s="68"/>
      <c r="O883" s="68"/>
      <c r="P883" s="68"/>
      <c r="Q883" s="68"/>
      <c r="R883" s="68"/>
      <c r="S883" s="68"/>
      <c r="T883" s="68"/>
      <c r="U883" s="68"/>
      <c r="V883" s="68"/>
      <c r="W883" s="68"/>
      <c r="X883" s="68"/>
      <c r="Y883" s="68"/>
      <c r="Z883" s="68"/>
      <c r="AA883" s="68"/>
      <c r="AB883" s="68"/>
      <c r="AC883" s="68"/>
      <c r="AD883" s="68"/>
      <c r="AE883" s="68"/>
      <c r="AF883" s="68"/>
      <c r="AG883" s="68"/>
      <c r="AH883" s="68"/>
      <c r="AI883" s="68"/>
      <c r="AJ883" s="68"/>
      <c r="AK883" s="68"/>
      <c r="AL883" s="68"/>
    </row>
    <row r="884" spans="1:38" ht="15.75" customHeight="1">
      <c r="A884" s="68"/>
      <c r="B884" s="68"/>
      <c r="C884" s="68"/>
      <c r="D884" s="68"/>
      <c r="E884" s="68"/>
      <c r="F884" s="68"/>
      <c r="G884" s="68"/>
      <c r="H884" s="68"/>
      <c r="I884" s="68"/>
      <c r="J884" s="68"/>
      <c r="K884" s="68"/>
      <c r="L884" s="68"/>
      <c r="M884" s="68"/>
      <c r="N884" s="68"/>
      <c r="O884" s="68"/>
      <c r="P884" s="68"/>
      <c r="Q884" s="68"/>
      <c r="R884" s="68"/>
      <c r="S884" s="68"/>
      <c r="T884" s="68"/>
      <c r="U884" s="68"/>
      <c r="V884" s="68"/>
      <c r="W884" s="68"/>
      <c r="X884" s="68"/>
      <c r="Y884" s="68"/>
      <c r="Z884" s="68"/>
      <c r="AA884" s="68"/>
      <c r="AB884" s="68"/>
      <c r="AC884" s="68"/>
      <c r="AD884" s="68"/>
      <c r="AE884" s="68"/>
      <c r="AF884" s="68"/>
      <c r="AG884" s="68"/>
      <c r="AH884" s="68"/>
      <c r="AI884" s="68"/>
      <c r="AJ884" s="68"/>
      <c r="AK884" s="68"/>
      <c r="AL884" s="68"/>
    </row>
    <row r="885" spans="1:38" ht="15.75" customHeight="1">
      <c r="A885" s="68"/>
      <c r="B885" s="68"/>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c r="AA885" s="68"/>
      <c r="AB885" s="68"/>
      <c r="AC885" s="68"/>
      <c r="AD885" s="68"/>
      <c r="AE885" s="68"/>
      <c r="AF885" s="68"/>
      <c r="AG885" s="68"/>
      <c r="AH885" s="68"/>
      <c r="AI885" s="68"/>
      <c r="AJ885" s="68"/>
      <c r="AK885" s="68"/>
      <c r="AL885" s="68"/>
    </row>
    <row r="886" spans="1:38" ht="15.75" customHeight="1">
      <c r="A886" s="68"/>
      <c r="B886" s="68"/>
      <c r="C886" s="68"/>
      <c r="D886" s="68"/>
      <c r="E886" s="68"/>
      <c r="F886" s="68"/>
      <c r="G886" s="68"/>
      <c r="H886" s="68"/>
      <c r="I886" s="68"/>
      <c r="J886" s="68"/>
      <c r="K886" s="68"/>
      <c r="L886" s="68"/>
      <c r="M886" s="68"/>
      <c r="N886" s="68"/>
      <c r="O886" s="68"/>
      <c r="P886" s="68"/>
      <c r="Q886" s="68"/>
      <c r="R886" s="68"/>
      <c r="S886" s="68"/>
      <c r="T886" s="68"/>
      <c r="U886" s="68"/>
      <c r="V886" s="68"/>
      <c r="W886" s="68"/>
      <c r="X886" s="68"/>
      <c r="Y886" s="68"/>
      <c r="Z886" s="68"/>
      <c r="AA886" s="68"/>
      <c r="AB886" s="68"/>
      <c r="AC886" s="68"/>
      <c r="AD886" s="68"/>
      <c r="AE886" s="68"/>
      <c r="AF886" s="68"/>
      <c r="AG886" s="68"/>
      <c r="AH886" s="68"/>
      <c r="AI886" s="68"/>
      <c r="AJ886" s="68"/>
      <c r="AK886" s="68"/>
      <c r="AL886" s="68"/>
    </row>
    <row r="887" spans="1:38" ht="15.75" customHeight="1">
      <c r="A887" s="68"/>
      <c r="B887" s="68"/>
      <c r="C887" s="68"/>
      <c r="D887" s="68"/>
      <c r="E887" s="68"/>
      <c r="F887" s="68"/>
      <c r="G887" s="68"/>
      <c r="H887" s="68"/>
      <c r="I887" s="68"/>
      <c r="J887" s="68"/>
      <c r="K887" s="68"/>
      <c r="L887" s="68"/>
      <c r="M887" s="68"/>
      <c r="N887" s="68"/>
      <c r="O887" s="68"/>
      <c r="P887" s="68"/>
      <c r="Q887" s="68"/>
      <c r="R887" s="68"/>
      <c r="S887" s="68"/>
      <c r="T887" s="68"/>
      <c r="U887" s="68"/>
      <c r="V887" s="68"/>
      <c r="W887" s="68"/>
      <c r="X887" s="68"/>
      <c r="Y887" s="68"/>
      <c r="Z887" s="68"/>
      <c r="AA887" s="68"/>
      <c r="AB887" s="68"/>
      <c r="AC887" s="68"/>
      <c r="AD887" s="68"/>
      <c r="AE887" s="68"/>
      <c r="AF887" s="68"/>
      <c r="AG887" s="68"/>
      <c r="AH887" s="68"/>
      <c r="AI887" s="68"/>
      <c r="AJ887" s="68"/>
      <c r="AK887" s="68"/>
      <c r="AL887" s="68"/>
    </row>
    <row r="888" spans="1:38" ht="15.75" customHeight="1">
      <c r="A888" s="68"/>
      <c r="B888" s="68"/>
      <c r="C888" s="68"/>
      <c r="D888" s="68"/>
      <c r="E888" s="68"/>
      <c r="F888" s="68"/>
      <c r="G888" s="68"/>
      <c r="H888" s="68"/>
      <c r="I888" s="68"/>
      <c r="J888" s="68"/>
      <c r="K888" s="68"/>
      <c r="L888" s="68"/>
      <c r="M888" s="68"/>
      <c r="N888" s="68"/>
      <c r="O888" s="68"/>
      <c r="P888" s="68"/>
      <c r="Q888" s="68"/>
      <c r="R888" s="68"/>
      <c r="S888" s="68"/>
      <c r="T888" s="68"/>
      <c r="U888" s="68"/>
      <c r="V888" s="68"/>
      <c r="W888" s="68"/>
      <c r="X888" s="68"/>
      <c r="Y888" s="68"/>
      <c r="Z888" s="68"/>
      <c r="AA888" s="68"/>
      <c r="AB888" s="68"/>
      <c r="AC888" s="68"/>
      <c r="AD888" s="68"/>
      <c r="AE888" s="68"/>
      <c r="AF888" s="68"/>
      <c r="AG888" s="68"/>
      <c r="AH888" s="68"/>
      <c r="AI888" s="68"/>
      <c r="AJ888" s="68"/>
      <c r="AK888" s="68"/>
      <c r="AL888" s="68"/>
    </row>
    <row r="889" spans="1:38" ht="15.75" customHeight="1">
      <c r="A889" s="68"/>
      <c r="B889" s="68"/>
      <c r="C889" s="68"/>
      <c r="D889" s="68"/>
      <c r="E889" s="68"/>
      <c r="F889" s="68"/>
      <c r="G889" s="68"/>
      <c r="H889" s="68"/>
      <c r="I889" s="68"/>
      <c r="J889" s="68"/>
      <c r="K889" s="68"/>
      <c r="L889" s="68"/>
      <c r="M889" s="68"/>
      <c r="N889" s="68"/>
      <c r="O889" s="68"/>
      <c r="P889" s="68"/>
      <c r="Q889" s="68"/>
      <c r="R889" s="68"/>
      <c r="S889" s="68"/>
      <c r="T889" s="68"/>
      <c r="U889" s="68"/>
      <c r="V889" s="68"/>
      <c r="W889" s="68"/>
      <c r="X889" s="68"/>
      <c r="Y889" s="68"/>
      <c r="Z889" s="68"/>
      <c r="AA889" s="68"/>
      <c r="AB889" s="68"/>
      <c r="AC889" s="68"/>
      <c r="AD889" s="68"/>
      <c r="AE889" s="68"/>
      <c r="AF889" s="68"/>
      <c r="AG889" s="68"/>
      <c r="AH889" s="68"/>
      <c r="AI889" s="68"/>
      <c r="AJ889" s="68"/>
      <c r="AK889" s="68"/>
      <c r="AL889" s="68"/>
    </row>
    <row r="890" spans="1:38" ht="15.75" customHeight="1">
      <c r="A890" s="68"/>
      <c r="B890" s="68"/>
      <c r="C890" s="68"/>
      <c r="D890" s="68"/>
      <c r="E890" s="68"/>
      <c r="F890" s="68"/>
      <c r="G890" s="68"/>
      <c r="H890" s="68"/>
      <c r="I890" s="68"/>
      <c r="J890" s="68"/>
      <c r="K890" s="68"/>
      <c r="L890" s="68"/>
      <c r="M890" s="68"/>
      <c r="N890" s="68"/>
      <c r="O890" s="68"/>
      <c r="P890" s="68"/>
      <c r="Q890" s="68"/>
      <c r="R890" s="68"/>
      <c r="S890" s="68"/>
      <c r="T890" s="68"/>
      <c r="U890" s="68"/>
      <c r="V890" s="68"/>
      <c r="W890" s="68"/>
      <c r="X890" s="68"/>
      <c r="Y890" s="68"/>
      <c r="Z890" s="68"/>
      <c r="AA890" s="68"/>
      <c r="AB890" s="68"/>
      <c r="AC890" s="68"/>
      <c r="AD890" s="68"/>
      <c r="AE890" s="68"/>
      <c r="AF890" s="68"/>
      <c r="AG890" s="68"/>
      <c r="AH890" s="68"/>
      <c r="AI890" s="68"/>
      <c r="AJ890" s="68"/>
      <c r="AK890" s="68"/>
      <c r="AL890" s="68"/>
    </row>
    <row r="891" spans="1:38" ht="15.75" customHeight="1">
      <c r="A891" s="68"/>
      <c r="B891" s="68"/>
      <c r="C891" s="68"/>
      <c r="D891" s="68"/>
      <c r="E891" s="68"/>
      <c r="F891" s="68"/>
      <c r="G891" s="68"/>
      <c r="H891" s="68"/>
      <c r="I891" s="68"/>
      <c r="J891" s="68"/>
      <c r="K891" s="68"/>
      <c r="L891" s="68"/>
      <c r="M891" s="68"/>
      <c r="N891" s="68"/>
      <c r="O891" s="68"/>
      <c r="P891" s="68"/>
      <c r="Q891" s="68"/>
      <c r="R891" s="68"/>
      <c r="S891" s="68"/>
      <c r="T891" s="68"/>
      <c r="U891" s="68"/>
      <c r="V891" s="68"/>
      <c r="W891" s="68"/>
      <c r="X891" s="68"/>
      <c r="Y891" s="68"/>
      <c r="Z891" s="68"/>
      <c r="AA891" s="68"/>
      <c r="AB891" s="68"/>
      <c r="AC891" s="68"/>
      <c r="AD891" s="68"/>
      <c r="AE891" s="68"/>
      <c r="AF891" s="68"/>
      <c r="AG891" s="68"/>
      <c r="AH891" s="68"/>
      <c r="AI891" s="68"/>
      <c r="AJ891" s="68"/>
      <c r="AK891" s="68"/>
      <c r="AL891" s="68"/>
    </row>
    <row r="892" spans="1:38" ht="15.75" customHeight="1">
      <c r="A892" s="68"/>
      <c r="B892" s="68"/>
      <c r="C892" s="68"/>
      <c r="D892" s="68"/>
      <c r="E892" s="68"/>
      <c r="F892" s="68"/>
      <c r="G892" s="68"/>
      <c r="H892" s="68"/>
      <c r="I892" s="68"/>
      <c r="J892" s="68"/>
      <c r="K892" s="68"/>
      <c r="L892" s="68"/>
      <c r="M892" s="68"/>
      <c r="N892" s="68"/>
      <c r="O892" s="68"/>
      <c r="P892" s="68"/>
      <c r="Q892" s="68"/>
      <c r="R892" s="68"/>
      <c r="S892" s="68"/>
      <c r="T892" s="68"/>
      <c r="U892" s="68"/>
      <c r="V892" s="68"/>
      <c r="W892" s="68"/>
      <c r="X892" s="68"/>
      <c r="Y892" s="68"/>
      <c r="Z892" s="68"/>
      <c r="AA892" s="68"/>
      <c r="AB892" s="68"/>
      <c r="AC892" s="68"/>
      <c r="AD892" s="68"/>
      <c r="AE892" s="68"/>
      <c r="AF892" s="68"/>
      <c r="AG892" s="68"/>
      <c r="AH892" s="68"/>
      <c r="AI892" s="68"/>
      <c r="AJ892" s="68"/>
      <c r="AK892" s="68"/>
      <c r="AL892" s="68"/>
    </row>
    <row r="893" spans="1:38" ht="15.75" customHeight="1">
      <c r="A893" s="68"/>
      <c r="B893" s="68"/>
      <c r="C893" s="68"/>
      <c r="D893" s="68"/>
      <c r="E893" s="68"/>
      <c r="F893" s="68"/>
      <c r="G893" s="68"/>
      <c r="H893" s="68"/>
      <c r="I893" s="68"/>
      <c r="J893" s="68"/>
      <c r="K893" s="68"/>
      <c r="L893" s="68"/>
      <c r="M893" s="68"/>
      <c r="N893" s="68"/>
      <c r="O893" s="68"/>
      <c r="P893" s="68"/>
      <c r="Q893" s="68"/>
      <c r="R893" s="68"/>
      <c r="S893" s="68"/>
      <c r="T893" s="68"/>
      <c r="U893" s="68"/>
      <c r="V893" s="68"/>
      <c r="W893" s="68"/>
      <c r="X893" s="68"/>
      <c r="Y893" s="68"/>
      <c r="Z893" s="68"/>
      <c r="AA893" s="68"/>
      <c r="AB893" s="68"/>
      <c r="AC893" s="68"/>
      <c r="AD893" s="68"/>
      <c r="AE893" s="68"/>
      <c r="AF893" s="68"/>
      <c r="AG893" s="68"/>
      <c r="AH893" s="68"/>
      <c r="AI893" s="68"/>
      <c r="AJ893" s="68"/>
      <c r="AK893" s="68"/>
      <c r="AL893" s="68"/>
    </row>
    <row r="894" spans="1:38" ht="15.75" customHeight="1">
      <c r="A894" s="68"/>
      <c r="B894" s="68"/>
      <c r="C894" s="68"/>
      <c r="D894" s="68"/>
      <c r="E894" s="68"/>
      <c r="F894" s="68"/>
      <c r="G894" s="68"/>
      <c r="H894" s="68"/>
      <c r="I894" s="68"/>
      <c r="J894" s="68"/>
      <c r="K894" s="68"/>
      <c r="L894" s="68"/>
      <c r="M894" s="68"/>
      <c r="N894" s="68"/>
      <c r="O894" s="68"/>
      <c r="P894" s="68"/>
      <c r="Q894" s="68"/>
      <c r="R894" s="68"/>
      <c r="S894" s="68"/>
      <c r="T894" s="68"/>
      <c r="U894" s="68"/>
      <c r="V894" s="68"/>
      <c r="W894" s="68"/>
      <c r="X894" s="68"/>
      <c r="Y894" s="68"/>
      <c r="Z894" s="68"/>
      <c r="AA894" s="68"/>
      <c r="AB894" s="68"/>
      <c r="AC894" s="68"/>
      <c r="AD894" s="68"/>
      <c r="AE894" s="68"/>
      <c r="AF894" s="68"/>
      <c r="AG894" s="68"/>
      <c r="AH894" s="68"/>
      <c r="AI894" s="68"/>
      <c r="AJ894" s="68"/>
      <c r="AK894" s="68"/>
      <c r="AL894" s="68"/>
    </row>
    <row r="895" spans="1:38" ht="15.75" customHeight="1">
      <c r="A895" s="68"/>
      <c r="B895" s="68"/>
      <c r="C895" s="68"/>
      <c r="D895" s="68"/>
      <c r="E895" s="68"/>
      <c r="F895" s="68"/>
      <c r="G895" s="68"/>
      <c r="H895" s="68"/>
      <c r="I895" s="68"/>
      <c r="J895" s="68"/>
      <c r="K895" s="68"/>
      <c r="L895" s="68"/>
      <c r="M895" s="68"/>
      <c r="N895" s="68"/>
      <c r="O895" s="68"/>
      <c r="P895" s="68"/>
      <c r="Q895" s="68"/>
      <c r="R895" s="68"/>
      <c r="S895" s="68"/>
      <c r="T895" s="68"/>
      <c r="U895" s="68"/>
      <c r="V895" s="68"/>
      <c r="W895" s="68"/>
      <c r="X895" s="68"/>
      <c r="Y895" s="68"/>
      <c r="Z895" s="68"/>
      <c r="AA895" s="68"/>
      <c r="AB895" s="68"/>
      <c r="AC895" s="68"/>
      <c r="AD895" s="68"/>
      <c r="AE895" s="68"/>
      <c r="AF895" s="68"/>
      <c r="AG895" s="68"/>
      <c r="AH895" s="68"/>
      <c r="AI895" s="68"/>
      <c r="AJ895" s="68"/>
      <c r="AK895" s="68"/>
      <c r="AL895" s="68"/>
    </row>
    <row r="896" spans="1:38" ht="15.75" customHeight="1">
      <c r="A896" s="68"/>
      <c r="B896" s="68"/>
      <c r="C896" s="68"/>
      <c r="D896" s="68"/>
      <c r="E896" s="68"/>
      <c r="F896" s="68"/>
      <c r="G896" s="68"/>
      <c r="H896" s="68"/>
      <c r="I896" s="68"/>
      <c r="J896" s="68"/>
      <c r="K896" s="68"/>
      <c r="L896" s="68"/>
      <c r="M896" s="68"/>
      <c r="N896" s="68"/>
      <c r="O896" s="68"/>
      <c r="P896" s="68"/>
      <c r="Q896" s="68"/>
      <c r="R896" s="68"/>
      <c r="S896" s="68"/>
      <c r="T896" s="68"/>
      <c r="U896" s="68"/>
      <c r="V896" s="68"/>
      <c r="W896" s="68"/>
      <c r="X896" s="68"/>
      <c r="Y896" s="68"/>
      <c r="Z896" s="68"/>
      <c r="AA896" s="68"/>
      <c r="AB896" s="68"/>
      <c r="AC896" s="68"/>
      <c r="AD896" s="68"/>
      <c r="AE896" s="68"/>
      <c r="AF896" s="68"/>
      <c r="AG896" s="68"/>
      <c r="AH896" s="68"/>
      <c r="AI896" s="68"/>
      <c r="AJ896" s="68"/>
      <c r="AK896" s="68"/>
      <c r="AL896" s="68"/>
    </row>
    <row r="897" spans="1:38" ht="15.75" customHeight="1">
      <c r="A897" s="68"/>
      <c r="B897" s="68"/>
      <c r="C897" s="68"/>
      <c r="D897" s="68"/>
      <c r="E897" s="68"/>
      <c r="F897" s="68"/>
      <c r="G897" s="68"/>
      <c r="H897" s="68"/>
      <c r="I897" s="68"/>
      <c r="J897" s="68"/>
      <c r="K897" s="68"/>
      <c r="L897" s="68"/>
      <c r="M897" s="68"/>
      <c r="N897" s="68"/>
      <c r="O897" s="68"/>
      <c r="P897" s="68"/>
      <c r="Q897" s="68"/>
      <c r="R897" s="68"/>
      <c r="S897" s="68"/>
      <c r="T897" s="68"/>
      <c r="U897" s="68"/>
      <c r="V897" s="68"/>
      <c r="W897" s="68"/>
      <c r="X897" s="68"/>
      <c r="Y897" s="68"/>
      <c r="Z897" s="68"/>
      <c r="AA897" s="68"/>
      <c r="AB897" s="68"/>
      <c r="AC897" s="68"/>
      <c r="AD897" s="68"/>
      <c r="AE897" s="68"/>
      <c r="AF897" s="68"/>
      <c r="AG897" s="68"/>
      <c r="AH897" s="68"/>
      <c r="AI897" s="68"/>
      <c r="AJ897" s="68"/>
      <c r="AK897" s="68"/>
      <c r="AL897" s="68"/>
    </row>
    <row r="898" spans="1:38" ht="15.75" customHeight="1">
      <c r="A898" s="68"/>
      <c r="B898" s="68"/>
      <c r="C898" s="68"/>
      <c r="D898" s="68"/>
      <c r="E898" s="68"/>
      <c r="F898" s="68"/>
      <c r="G898" s="68"/>
      <c r="H898" s="68"/>
      <c r="I898" s="68"/>
      <c r="J898" s="68"/>
      <c r="K898" s="68"/>
      <c r="L898" s="68"/>
      <c r="M898" s="68"/>
      <c r="N898" s="68"/>
      <c r="O898" s="68"/>
      <c r="P898" s="68"/>
      <c r="Q898" s="68"/>
      <c r="R898" s="68"/>
      <c r="S898" s="68"/>
      <c r="T898" s="68"/>
      <c r="U898" s="68"/>
      <c r="V898" s="68"/>
      <c r="W898" s="68"/>
      <c r="X898" s="68"/>
      <c r="Y898" s="68"/>
      <c r="Z898" s="68"/>
      <c r="AA898" s="68"/>
      <c r="AB898" s="68"/>
      <c r="AC898" s="68"/>
      <c r="AD898" s="68"/>
      <c r="AE898" s="68"/>
      <c r="AF898" s="68"/>
      <c r="AG898" s="68"/>
      <c r="AH898" s="68"/>
      <c r="AI898" s="68"/>
      <c r="AJ898" s="68"/>
      <c r="AK898" s="68"/>
      <c r="AL898" s="68"/>
    </row>
    <row r="899" spans="1:38" ht="15.75" customHeight="1">
      <c r="A899" s="68"/>
      <c r="B899" s="68"/>
      <c r="C899" s="68"/>
      <c r="D899" s="68"/>
      <c r="E899" s="68"/>
      <c r="F899" s="68"/>
      <c r="G899" s="68"/>
      <c r="H899" s="68"/>
      <c r="I899" s="68"/>
      <c r="J899" s="68"/>
      <c r="K899" s="68"/>
      <c r="L899" s="68"/>
      <c r="M899" s="68"/>
      <c r="N899" s="68"/>
      <c r="O899" s="68"/>
      <c r="P899" s="68"/>
      <c r="Q899" s="68"/>
      <c r="R899" s="68"/>
      <c r="S899" s="68"/>
      <c r="T899" s="68"/>
      <c r="U899" s="68"/>
      <c r="V899" s="68"/>
      <c r="W899" s="68"/>
      <c r="X899" s="68"/>
      <c r="Y899" s="68"/>
      <c r="Z899" s="68"/>
      <c r="AA899" s="68"/>
      <c r="AB899" s="68"/>
      <c r="AC899" s="68"/>
      <c r="AD899" s="68"/>
      <c r="AE899" s="68"/>
      <c r="AF899" s="68"/>
      <c r="AG899" s="68"/>
      <c r="AH899" s="68"/>
      <c r="AI899" s="68"/>
      <c r="AJ899" s="68"/>
      <c r="AK899" s="68"/>
      <c r="AL899" s="68"/>
    </row>
    <row r="900" spans="1:38" ht="15.75" customHeight="1">
      <c r="A900" s="68"/>
      <c r="B900" s="68"/>
      <c r="C900" s="68"/>
      <c r="D900" s="68"/>
      <c r="E900" s="68"/>
      <c r="F900" s="68"/>
      <c r="G900" s="68"/>
      <c r="H900" s="68"/>
      <c r="I900" s="68"/>
      <c r="J900" s="68"/>
      <c r="K900" s="68"/>
      <c r="L900" s="68"/>
      <c r="M900" s="68"/>
      <c r="N900" s="68"/>
      <c r="O900" s="68"/>
      <c r="P900" s="68"/>
      <c r="Q900" s="68"/>
      <c r="R900" s="68"/>
      <c r="S900" s="68"/>
      <c r="T900" s="68"/>
      <c r="U900" s="68"/>
      <c r="V900" s="68"/>
      <c r="W900" s="68"/>
      <c r="X900" s="68"/>
      <c r="Y900" s="68"/>
      <c r="Z900" s="68"/>
      <c r="AA900" s="68"/>
      <c r="AB900" s="68"/>
      <c r="AC900" s="68"/>
      <c r="AD900" s="68"/>
      <c r="AE900" s="68"/>
      <c r="AF900" s="68"/>
      <c r="AG900" s="68"/>
      <c r="AH900" s="68"/>
      <c r="AI900" s="68"/>
      <c r="AJ900" s="68"/>
      <c r="AK900" s="68"/>
      <c r="AL900" s="68"/>
    </row>
    <row r="901" spans="1:38" ht="15.75" customHeight="1">
      <c r="A901" s="68"/>
      <c r="B901" s="68"/>
      <c r="C901" s="68"/>
      <c r="D901" s="68"/>
      <c r="E901" s="68"/>
      <c r="F901" s="68"/>
      <c r="G901" s="68"/>
      <c r="H901" s="68"/>
      <c r="I901" s="68"/>
      <c r="J901" s="68"/>
      <c r="K901" s="68"/>
      <c r="L901" s="68"/>
      <c r="M901" s="68"/>
      <c r="N901" s="68"/>
      <c r="O901" s="68"/>
      <c r="P901" s="68"/>
      <c r="Q901" s="68"/>
      <c r="R901" s="68"/>
      <c r="S901" s="68"/>
      <c r="T901" s="68"/>
      <c r="U901" s="68"/>
      <c r="V901" s="68"/>
      <c r="W901" s="68"/>
      <c r="X901" s="68"/>
      <c r="Y901" s="68"/>
      <c r="Z901" s="68"/>
      <c r="AA901" s="68"/>
      <c r="AB901" s="68"/>
      <c r="AC901" s="68"/>
      <c r="AD901" s="68"/>
      <c r="AE901" s="68"/>
      <c r="AF901" s="68"/>
      <c r="AG901" s="68"/>
      <c r="AH901" s="68"/>
      <c r="AI901" s="68"/>
      <c r="AJ901" s="68"/>
      <c r="AK901" s="68"/>
      <c r="AL901" s="68"/>
    </row>
    <row r="902" spans="1:38" ht="15.75" customHeight="1">
      <c r="A902" s="68"/>
      <c r="B902" s="68"/>
      <c r="C902" s="68"/>
      <c r="D902" s="68"/>
      <c r="E902" s="68"/>
      <c r="F902" s="68"/>
      <c r="G902" s="68"/>
      <c r="H902" s="68"/>
      <c r="I902" s="68"/>
      <c r="J902" s="68"/>
      <c r="K902" s="68"/>
      <c r="L902" s="68"/>
      <c r="M902" s="68"/>
      <c r="N902" s="68"/>
      <c r="O902" s="68"/>
      <c r="P902" s="68"/>
      <c r="Q902" s="68"/>
      <c r="R902" s="68"/>
      <c r="S902" s="68"/>
      <c r="T902" s="68"/>
      <c r="U902" s="68"/>
      <c r="V902" s="68"/>
      <c r="W902" s="68"/>
      <c r="X902" s="68"/>
      <c r="Y902" s="68"/>
      <c r="Z902" s="68"/>
      <c r="AA902" s="68"/>
      <c r="AB902" s="68"/>
      <c r="AC902" s="68"/>
      <c r="AD902" s="68"/>
      <c r="AE902" s="68"/>
      <c r="AF902" s="68"/>
      <c r="AG902" s="68"/>
      <c r="AH902" s="68"/>
      <c r="AI902" s="68"/>
      <c r="AJ902" s="68"/>
      <c r="AK902" s="68"/>
      <c r="AL902" s="68"/>
    </row>
    <row r="903" spans="1:38" ht="15.75" customHeight="1">
      <c r="A903" s="68"/>
      <c r="B903" s="68"/>
      <c r="C903" s="68"/>
      <c r="D903" s="68"/>
      <c r="E903" s="68"/>
      <c r="F903" s="68"/>
      <c r="G903" s="68"/>
      <c r="H903" s="68"/>
      <c r="I903" s="68"/>
      <c r="J903" s="68"/>
      <c r="K903" s="68"/>
      <c r="L903" s="68"/>
      <c r="M903" s="68"/>
      <c r="N903" s="68"/>
      <c r="O903" s="68"/>
      <c r="P903" s="68"/>
      <c r="Q903" s="68"/>
      <c r="R903" s="68"/>
      <c r="S903" s="68"/>
      <c r="T903" s="68"/>
      <c r="U903" s="68"/>
      <c r="V903" s="68"/>
      <c r="W903" s="68"/>
      <c r="X903" s="68"/>
      <c r="Y903" s="68"/>
      <c r="Z903" s="68"/>
      <c r="AA903" s="68"/>
      <c r="AB903" s="68"/>
      <c r="AC903" s="68"/>
      <c r="AD903" s="68"/>
      <c r="AE903" s="68"/>
      <c r="AF903" s="68"/>
      <c r="AG903" s="68"/>
      <c r="AH903" s="68"/>
      <c r="AI903" s="68"/>
      <c r="AJ903" s="68"/>
      <c r="AK903" s="68"/>
      <c r="AL903" s="68"/>
    </row>
    <row r="904" spans="1:38" ht="15.75" customHeight="1">
      <c r="A904" s="68"/>
      <c r="B904" s="68"/>
      <c r="C904" s="68"/>
      <c r="D904" s="68"/>
      <c r="E904" s="68"/>
      <c r="F904" s="68"/>
      <c r="G904" s="68"/>
      <c r="H904" s="68"/>
      <c r="I904" s="68"/>
      <c r="J904" s="68"/>
      <c r="K904" s="68"/>
      <c r="L904" s="68"/>
      <c r="M904" s="68"/>
      <c r="N904" s="68"/>
      <c r="O904" s="68"/>
      <c r="P904" s="68"/>
      <c r="Q904" s="68"/>
      <c r="R904" s="68"/>
      <c r="S904" s="68"/>
      <c r="T904" s="68"/>
      <c r="U904" s="68"/>
      <c r="V904" s="68"/>
      <c r="W904" s="68"/>
      <c r="X904" s="68"/>
      <c r="Y904" s="68"/>
      <c r="Z904" s="68"/>
      <c r="AA904" s="68"/>
      <c r="AB904" s="68"/>
      <c r="AC904" s="68"/>
      <c r="AD904" s="68"/>
      <c r="AE904" s="68"/>
      <c r="AF904" s="68"/>
      <c r="AG904" s="68"/>
      <c r="AH904" s="68"/>
      <c r="AI904" s="68"/>
      <c r="AJ904" s="68"/>
      <c r="AK904" s="68"/>
      <c r="AL904" s="68"/>
    </row>
    <row r="905" spans="1:38" ht="15.75" customHeight="1">
      <c r="A905" s="68"/>
      <c r="B905" s="68"/>
      <c r="C905" s="68"/>
      <c r="D905" s="68"/>
      <c r="E905" s="68"/>
      <c r="F905" s="68"/>
      <c r="G905" s="68"/>
      <c r="H905" s="68"/>
      <c r="I905" s="68"/>
      <c r="J905" s="68"/>
      <c r="K905" s="68"/>
      <c r="L905" s="68"/>
      <c r="M905" s="68"/>
      <c r="N905" s="68"/>
      <c r="O905" s="68"/>
      <c r="P905" s="68"/>
      <c r="Q905" s="68"/>
      <c r="R905" s="68"/>
      <c r="S905" s="68"/>
      <c r="T905" s="68"/>
      <c r="U905" s="68"/>
      <c r="V905" s="68"/>
      <c r="W905" s="68"/>
      <c r="X905" s="68"/>
      <c r="Y905" s="68"/>
      <c r="Z905" s="68"/>
      <c r="AA905" s="68"/>
      <c r="AB905" s="68"/>
      <c r="AC905" s="68"/>
      <c r="AD905" s="68"/>
      <c r="AE905" s="68"/>
      <c r="AF905" s="68"/>
      <c r="AG905" s="68"/>
      <c r="AH905" s="68"/>
      <c r="AI905" s="68"/>
      <c r="AJ905" s="68"/>
      <c r="AK905" s="68"/>
      <c r="AL905" s="68"/>
    </row>
    <row r="906" spans="1:38" ht="15.75" customHeight="1">
      <c r="A906" s="68"/>
      <c r="B906" s="68"/>
      <c r="C906" s="68"/>
      <c r="D906" s="68"/>
      <c r="E906" s="68"/>
      <c r="F906" s="68"/>
      <c r="G906" s="68"/>
      <c r="H906" s="68"/>
      <c r="I906" s="68"/>
      <c r="J906" s="68"/>
      <c r="K906" s="68"/>
      <c r="L906" s="68"/>
      <c r="M906" s="68"/>
      <c r="N906" s="68"/>
      <c r="O906" s="68"/>
      <c r="P906" s="68"/>
      <c r="Q906" s="68"/>
      <c r="R906" s="68"/>
      <c r="S906" s="68"/>
      <c r="T906" s="68"/>
      <c r="U906" s="68"/>
      <c r="V906" s="68"/>
      <c r="W906" s="68"/>
      <c r="X906" s="68"/>
      <c r="Y906" s="68"/>
      <c r="Z906" s="68"/>
      <c r="AA906" s="68"/>
      <c r="AB906" s="68"/>
      <c r="AC906" s="68"/>
      <c r="AD906" s="68"/>
      <c r="AE906" s="68"/>
      <c r="AF906" s="68"/>
      <c r="AG906" s="68"/>
      <c r="AH906" s="68"/>
      <c r="AI906" s="68"/>
      <c r="AJ906" s="68"/>
      <c r="AK906" s="68"/>
      <c r="AL906" s="68"/>
    </row>
    <row r="907" spans="1:38" ht="15.75" customHeight="1">
      <c r="A907" s="68"/>
      <c r="B907" s="68"/>
      <c r="C907" s="68"/>
      <c r="D907" s="68"/>
      <c r="E907" s="68"/>
      <c r="F907" s="68"/>
      <c r="G907" s="68"/>
      <c r="H907" s="68"/>
      <c r="I907" s="68"/>
      <c r="J907" s="68"/>
      <c r="K907" s="68"/>
      <c r="L907" s="68"/>
      <c r="M907" s="68"/>
      <c r="N907" s="68"/>
      <c r="O907" s="68"/>
      <c r="P907" s="68"/>
      <c r="Q907" s="68"/>
      <c r="R907" s="68"/>
      <c r="S907" s="68"/>
      <c r="T907" s="68"/>
      <c r="U907" s="68"/>
      <c r="V907" s="68"/>
      <c r="W907" s="68"/>
      <c r="X907" s="68"/>
      <c r="Y907" s="68"/>
      <c r="Z907" s="68"/>
      <c r="AA907" s="68"/>
      <c r="AB907" s="68"/>
      <c r="AC907" s="68"/>
      <c r="AD907" s="68"/>
      <c r="AE907" s="68"/>
      <c r="AF907" s="68"/>
      <c r="AG907" s="68"/>
      <c r="AH907" s="68"/>
      <c r="AI907" s="68"/>
      <c r="AJ907" s="68"/>
      <c r="AK907" s="68"/>
      <c r="AL907" s="68"/>
    </row>
    <row r="908" spans="1:38" ht="15.75" customHeight="1">
      <c r="A908" s="68"/>
      <c r="B908" s="68"/>
      <c r="C908" s="68"/>
      <c r="D908" s="68"/>
      <c r="E908" s="68"/>
      <c r="F908" s="68"/>
      <c r="G908" s="68"/>
      <c r="H908" s="68"/>
      <c r="I908" s="68"/>
      <c r="J908" s="68"/>
      <c r="K908" s="68"/>
      <c r="L908" s="68"/>
      <c r="M908" s="68"/>
      <c r="N908" s="68"/>
      <c r="O908" s="68"/>
      <c r="P908" s="68"/>
      <c r="Q908" s="68"/>
      <c r="R908" s="68"/>
      <c r="S908" s="68"/>
      <c r="T908" s="68"/>
      <c r="U908" s="68"/>
      <c r="V908" s="68"/>
      <c r="W908" s="68"/>
      <c r="X908" s="68"/>
      <c r="Y908" s="68"/>
      <c r="Z908" s="68"/>
      <c r="AA908" s="68"/>
      <c r="AB908" s="68"/>
      <c r="AC908" s="68"/>
      <c r="AD908" s="68"/>
      <c r="AE908" s="68"/>
      <c r="AF908" s="68"/>
      <c r="AG908" s="68"/>
      <c r="AH908" s="68"/>
      <c r="AI908" s="68"/>
      <c r="AJ908" s="68"/>
      <c r="AK908" s="68"/>
      <c r="AL908" s="68"/>
    </row>
    <row r="909" spans="1:38" ht="15.75" customHeight="1">
      <c r="A909" s="68"/>
      <c r="B909" s="68"/>
      <c r="C909" s="68"/>
      <c r="D909" s="68"/>
      <c r="E909" s="68"/>
      <c r="F909" s="68"/>
      <c r="G909" s="68"/>
      <c r="H909" s="68"/>
      <c r="I909" s="68"/>
      <c r="J909" s="68"/>
      <c r="K909" s="68"/>
      <c r="L909" s="68"/>
      <c r="M909" s="68"/>
      <c r="N909" s="68"/>
      <c r="O909" s="68"/>
      <c r="P909" s="68"/>
      <c r="Q909" s="68"/>
      <c r="R909" s="68"/>
      <c r="S909" s="68"/>
      <c r="T909" s="68"/>
      <c r="U909" s="68"/>
      <c r="V909" s="68"/>
      <c r="W909" s="68"/>
      <c r="X909" s="68"/>
      <c r="Y909" s="68"/>
      <c r="Z909" s="68"/>
      <c r="AA909" s="68"/>
      <c r="AB909" s="68"/>
      <c r="AC909" s="68"/>
      <c r="AD909" s="68"/>
      <c r="AE909" s="68"/>
      <c r="AF909" s="68"/>
      <c r="AG909" s="68"/>
      <c r="AH909" s="68"/>
      <c r="AI909" s="68"/>
      <c r="AJ909" s="68"/>
      <c r="AK909" s="68"/>
      <c r="AL909" s="68"/>
    </row>
    <row r="910" spans="1:38" ht="15.75" customHeight="1">
      <c r="A910" s="68"/>
      <c r="B910" s="68"/>
      <c r="C910" s="68"/>
      <c r="D910" s="68"/>
      <c r="E910" s="68"/>
      <c r="F910" s="68"/>
      <c r="G910" s="68"/>
      <c r="H910" s="68"/>
      <c r="I910" s="68"/>
      <c r="J910" s="68"/>
      <c r="K910" s="68"/>
      <c r="L910" s="68"/>
      <c r="M910" s="68"/>
      <c r="N910" s="68"/>
      <c r="O910" s="68"/>
      <c r="P910" s="68"/>
      <c r="Q910" s="68"/>
      <c r="R910" s="68"/>
      <c r="S910" s="68"/>
      <c r="T910" s="68"/>
      <c r="U910" s="68"/>
      <c r="V910" s="68"/>
      <c r="W910" s="68"/>
      <c r="X910" s="68"/>
      <c r="Y910" s="68"/>
      <c r="Z910" s="68"/>
      <c r="AA910" s="68"/>
      <c r="AB910" s="68"/>
      <c r="AC910" s="68"/>
      <c r="AD910" s="68"/>
      <c r="AE910" s="68"/>
      <c r="AF910" s="68"/>
      <c r="AG910" s="68"/>
      <c r="AH910" s="68"/>
      <c r="AI910" s="68"/>
      <c r="AJ910" s="68"/>
      <c r="AK910" s="68"/>
      <c r="AL910" s="68"/>
    </row>
    <row r="911" spans="1:38" ht="15.75" customHeight="1">
      <c r="A911" s="68"/>
      <c r="B911" s="68"/>
      <c r="C911" s="68"/>
      <c r="D911" s="68"/>
      <c r="E911" s="68"/>
      <c r="F911" s="68"/>
      <c r="G911" s="68"/>
      <c r="H911" s="68"/>
      <c r="I911" s="68"/>
      <c r="J911" s="68"/>
      <c r="K911" s="68"/>
      <c r="L911" s="68"/>
      <c r="M911" s="68"/>
      <c r="N911" s="68"/>
      <c r="O911" s="68"/>
      <c r="P911" s="68"/>
      <c r="Q911" s="68"/>
      <c r="R911" s="68"/>
      <c r="S911" s="68"/>
      <c r="T911" s="68"/>
      <c r="U911" s="68"/>
      <c r="V911" s="68"/>
      <c r="W911" s="68"/>
      <c r="X911" s="68"/>
      <c r="Y911" s="68"/>
      <c r="Z911" s="68"/>
      <c r="AA911" s="68"/>
      <c r="AB911" s="68"/>
      <c r="AC911" s="68"/>
      <c r="AD911" s="68"/>
      <c r="AE911" s="68"/>
      <c r="AF911" s="68"/>
      <c r="AG911" s="68"/>
      <c r="AH911" s="68"/>
      <c r="AI911" s="68"/>
      <c r="AJ911" s="68"/>
      <c r="AK911" s="68"/>
      <c r="AL911" s="68"/>
    </row>
    <row r="912" spans="1:38" ht="15.75" customHeight="1">
      <c r="A912" s="68"/>
      <c r="B912" s="68"/>
      <c r="C912" s="68"/>
      <c r="D912" s="68"/>
      <c r="E912" s="68"/>
      <c r="F912" s="68"/>
      <c r="G912" s="68"/>
      <c r="H912" s="68"/>
      <c r="I912" s="68"/>
      <c r="J912" s="68"/>
      <c r="K912" s="68"/>
      <c r="L912" s="68"/>
      <c r="M912" s="68"/>
      <c r="N912" s="68"/>
      <c r="O912" s="68"/>
      <c r="P912" s="68"/>
      <c r="Q912" s="68"/>
      <c r="R912" s="68"/>
      <c r="S912" s="68"/>
      <c r="T912" s="68"/>
      <c r="U912" s="68"/>
      <c r="V912" s="68"/>
      <c r="W912" s="68"/>
      <c r="X912" s="68"/>
      <c r="Y912" s="68"/>
      <c r="Z912" s="68"/>
      <c r="AA912" s="68"/>
      <c r="AB912" s="68"/>
      <c r="AC912" s="68"/>
      <c r="AD912" s="68"/>
      <c r="AE912" s="68"/>
      <c r="AF912" s="68"/>
      <c r="AG912" s="68"/>
      <c r="AH912" s="68"/>
      <c r="AI912" s="68"/>
      <c r="AJ912" s="68"/>
      <c r="AK912" s="68"/>
      <c r="AL912" s="68"/>
    </row>
    <row r="913" spans="1:38" ht="15.75" customHeight="1">
      <c r="A913" s="68"/>
      <c r="B913" s="68"/>
      <c r="C913" s="68"/>
      <c r="D913" s="68"/>
      <c r="E913" s="68"/>
      <c r="F913" s="68"/>
      <c r="G913" s="68"/>
      <c r="H913" s="68"/>
      <c r="I913" s="68"/>
      <c r="J913" s="68"/>
      <c r="K913" s="68"/>
      <c r="L913" s="68"/>
      <c r="M913" s="68"/>
      <c r="N913" s="68"/>
      <c r="O913" s="68"/>
      <c r="P913" s="68"/>
      <c r="Q913" s="68"/>
      <c r="R913" s="68"/>
      <c r="S913" s="68"/>
      <c r="T913" s="68"/>
      <c r="U913" s="68"/>
      <c r="V913" s="68"/>
      <c r="W913" s="68"/>
      <c r="X913" s="68"/>
      <c r="Y913" s="68"/>
      <c r="Z913" s="68"/>
      <c r="AA913" s="68"/>
      <c r="AB913" s="68"/>
      <c r="AC913" s="68"/>
      <c r="AD913" s="68"/>
      <c r="AE913" s="68"/>
      <c r="AF913" s="68"/>
      <c r="AG913" s="68"/>
      <c r="AH913" s="68"/>
      <c r="AI913" s="68"/>
      <c r="AJ913" s="68"/>
      <c r="AK913" s="68"/>
      <c r="AL913" s="68"/>
    </row>
    <row r="914" spans="1:38" ht="15.75" customHeight="1">
      <c r="A914" s="68"/>
      <c r="B914" s="68"/>
      <c r="C914" s="68"/>
      <c r="D914" s="68"/>
      <c r="E914" s="68"/>
      <c r="F914" s="68"/>
      <c r="G914" s="68"/>
      <c r="H914" s="68"/>
      <c r="I914" s="68"/>
      <c r="J914" s="68"/>
      <c r="K914" s="68"/>
      <c r="L914" s="68"/>
      <c r="M914" s="68"/>
      <c r="N914" s="68"/>
      <c r="O914" s="68"/>
      <c r="P914" s="68"/>
      <c r="Q914" s="68"/>
      <c r="R914" s="68"/>
      <c r="S914" s="68"/>
      <c r="T914" s="68"/>
      <c r="U914" s="68"/>
      <c r="V914" s="68"/>
      <c r="W914" s="68"/>
      <c r="X914" s="68"/>
      <c r="Y914" s="68"/>
      <c r="Z914" s="68"/>
      <c r="AA914" s="68"/>
      <c r="AB914" s="68"/>
      <c r="AC914" s="68"/>
      <c r="AD914" s="68"/>
      <c r="AE914" s="68"/>
      <c r="AF914" s="68"/>
      <c r="AG914" s="68"/>
      <c r="AH914" s="68"/>
      <c r="AI914" s="68"/>
      <c r="AJ914" s="68"/>
      <c r="AK914" s="68"/>
      <c r="AL914" s="68"/>
    </row>
    <row r="915" spans="1:38" ht="15.75" customHeight="1">
      <c r="A915" s="68"/>
      <c r="B915" s="68"/>
      <c r="C915" s="68"/>
      <c r="D915" s="68"/>
      <c r="E915" s="68"/>
      <c r="F915" s="68"/>
      <c r="G915" s="68"/>
      <c r="H915" s="68"/>
      <c r="I915" s="68"/>
      <c r="J915" s="68"/>
      <c r="K915" s="68"/>
      <c r="L915" s="68"/>
      <c r="M915" s="68"/>
      <c r="N915" s="68"/>
      <c r="O915" s="68"/>
      <c r="P915" s="68"/>
      <c r="Q915" s="68"/>
      <c r="R915" s="68"/>
      <c r="S915" s="68"/>
      <c r="T915" s="68"/>
      <c r="U915" s="68"/>
      <c r="V915" s="68"/>
      <c r="W915" s="68"/>
      <c r="X915" s="68"/>
      <c r="Y915" s="68"/>
      <c r="Z915" s="68"/>
      <c r="AA915" s="68"/>
      <c r="AB915" s="68"/>
      <c r="AC915" s="68"/>
      <c r="AD915" s="68"/>
      <c r="AE915" s="68"/>
      <c r="AF915" s="68"/>
      <c r="AG915" s="68"/>
      <c r="AH915" s="68"/>
      <c r="AI915" s="68"/>
      <c r="AJ915" s="68"/>
      <c r="AK915" s="68"/>
      <c r="AL915" s="68"/>
    </row>
    <row r="916" spans="1:38" ht="15.75" customHeight="1">
      <c r="A916" s="68"/>
      <c r="B916" s="68"/>
      <c r="C916" s="68"/>
      <c r="D916" s="68"/>
      <c r="E916" s="68"/>
      <c r="F916" s="68"/>
      <c r="G916" s="68"/>
      <c r="H916" s="68"/>
      <c r="I916" s="68"/>
      <c r="J916" s="68"/>
      <c r="K916" s="68"/>
      <c r="L916" s="68"/>
      <c r="M916" s="68"/>
      <c r="N916" s="68"/>
      <c r="O916" s="68"/>
      <c r="P916" s="68"/>
      <c r="Q916" s="68"/>
      <c r="R916" s="68"/>
      <c r="S916" s="68"/>
      <c r="T916" s="68"/>
      <c r="U916" s="68"/>
      <c r="V916" s="68"/>
      <c r="W916" s="68"/>
      <c r="X916" s="68"/>
      <c r="Y916" s="68"/>
      <c r="Z916" s="68"/>
      <c r="AA916" s="68"/>
      <c r="AB916" s="68"/>
      <c r="AC916" s="68"/>
      <c r="AD916" s="68"/>
      <c r="AE916" s="68"/>
      <c r="AF916" s="68"/>
      <c r="AG916" s="68"/>
      <c r="AH916" s="68"/>
      <c r="AI916" s="68"/>
      <c r="AJ916" s="68"/>
      <c r="AK916" s="68"/>
      <c r="AL916" s="68"/>
    </row>
    <row r="917" spans="1:38" ht="15.75" customHeight="1">
      <c r="A917" s="68"/>
      <c r="B917" s="68"/>
      <c r="C917" s="68"/>
      <c r="D917" s="68"/>
      <c r="E917" s="68"/>
      <c r="F917" s="68"/>
      <c r="G917" s="68"/>
      <c r="H917" s="68"/>
      <c r="I917" s="68"/>
      <c r="J917" s="68"/>
      <c r="K917" s="68"/>
      <c r="L917" s="68"/>
      <c r="M917" s="68"/>
      <c r="N917" s="68"/>
      <c r="O917" s="68"/>
      <c r="P917" s="68"/>
      <c r="Q917" s="68"/>
      <c r="R917" s="68"/>
      <c r="S917" s="68"/>
      <c r="T917" s="68"/>
      <c r="U917" s="68"/>
      <c r="V917" s="68"/>
      <c r="W917" s="68"/>
      <c r="X917" s="68"/>
      <c r="Y917" s="68"/>
      <c r="Z917" s="68"/>
      <c r="AA917" s="68"/>
      <c r="AB917" s="68"/>
      <c r="AC917" s="68"/>
      <c r="AD917" s="68"/>
      <c r="AE917" s="68"/>
      <c r="AF917" s="68"/>
      <c r="AG917" s="68"/>
      <c r="AH917" s="68"/>
      <c r="AI917" s="68"/>
      <c r="AJ917" s="68"/>
      <c r="AK917" s="68"/>
      <c r="AL917" s="68"/>
    </row>
    <row r="918" spans="1:38" ht="15.75" customHeight="1">
      <c r="A918" s="68"/>
      <c r="B918" s="68"/>
      <c r="C918" s="68"/>
      <c r="D918" s="68"/>
      <c r="E918" s="68"/>
      <c r="F918" s="68"/>
      <c r="G918" s="68"/>
      <c r="H918" s="68"/>
      <c r="I918" s="68"/>
      <c r="J918" s="68"/>
      <c r="K918" s="68"/>
      <c r="L918" s="68"/>
      <c r="M918" s="68"/>
      <c r="N918" s="68"/>
      <c r="O918" s="68"/>
      <c r="P918" s="68"/>
      <c r="Q918" s="68"/>
      <c r="R918" s="68"/>
      <c r="S918" s="68"/>
      <c r="T918" s="68"/>
      <c r="U918" s="68"/>
      <c r="V918" s="68"/>
      <c r="W918" s="68"/>
      <c r="X918" s="68"/>
      <c r="Y918" s="68"/>
      <c r="Z918" s="68"/>
      <c r="AA918" s="68"/>
      <c r="AB918" s="68"/>
      <c r="AC918" s="68"/>
      <c r="AD918" s="68"/>
      <c r="AE918" s="68"/>
      <c r="AF918" s="68"/>
      <c r="AG918" s="68"/>
      <c r="AH918" s="68"/>
      <c r="AI918" s="68"/>
      <c r="AJ918" s="68"/>
      <c r="AK918" s="68"/>
      <c r="AL918" s="68"/>
    </row>
    <row r="919" spans="1:38" ht="15.75" customHeight="1">
      <c r="A919" s="68"/>
      <c r="B919" s="68"/>
      <c r="C919" s="68"/>
      <c r="D919" s="68"/>
      <c r="E919" s="68"/>
      <c r="F919" s="68"/>
      <c r="G919" s="68"/>
      <c r="H919" s="68"/>
      <c r="I919" s="68"/>
      <c r="J919" s="68"/>
      <c r="K919" s="68"/>
      <c r="L919" s="68"/>
      <c r="M919" s="68"/>
      <c r="N919" s="68"/>
      <c r="O919" s="68"/>
      <c r="P919" s="68"/>
      <c r="Q919" s="68"/>
      <c r="R919" s="68"/>
      <c r="S919" s="68"/>
      <c r="T919" s="68"/>
      <c r="U919" s="68"/>
      <c r="V919" s="68"/>
      <c r="W919" s="68"/>
      <c r="X919" s="68"/>
      <c r="Y919" s="68"/>
      <c r="Z919" s="68"/>
      <c r="AA919" s="68"/>
      <c r="AB919" s="68"/>
      <c r="AC919" s="68"/>
      <c r="AD919" s="68"/>
      <c r="AE919" s="68"/>
      <c r="AF919" s="68"/>
      <c r="AG919" s="68"/>
      <c r="AH919" s="68"/>
      <c r="AI919" s="68"/>
      <c r="AJ919" s="68"/>
      <c r="AK919" s="68"/>
      <c r="AL919" s="68"/>
    </row>
    <row r="920" spans="1:38" ht="15.75" customHeight="1">
      <c r="A920" s="68"/>
      <c r="B920" s="68"/>
      <c r="C920" s="68"/>
      <c r="D920" s="68"/>
      <c r="E920" s="68"/>
      <c r="F920" s="68"/>
      <c r="G920" s="68"/>
      <c r="H920" s="68"/>
      <c r="I920" s="68"/>
      <c r="J920" s="68"/>
      <c r="K920" s="68"/>
      <c r="L920" s="68"/>
      <c r="M920" s="68"/>
      <c r="N920" s="68"/>
      <c r="O920" s="68"/>
      <c r="P920" s="68"/>
      <c r="Q920" s="68"/>
      <c r="R920" s="68"/>
      <c r="S920" s="68"/>
      <c r="T920" s="68"/>
      <c r="U920" s="68"/>
      <c r="V920" s="68"/>
      <c r="W920" s="68"/>
      <c r="X920" s="68"/>
      <c r="Y920" s="68"/>
      <c r="Z920" s="68"/>
      <c r="AA920" s="68"/>
      <c r="AB920" s="68"/>
      <c r="AC920" s="68"/>
      <c r="AD920" s="68"/>
      <c r="AE920" s="68"/>
      <c r="AF920" s="68"/>
      <c r="AG920" s="68"/>
      <c r="AH920" s="68"/>
      <c r="AI920" s="68"/>
      <c r="AJ920" s="68"/>
      <c r="AK920" s="68"/>
      <c r="AL920" s="68"/>
    </row>
    <row r="921" spans="1:38" ht="15.75" customHeight="1">
      <c r="A921" s="68"/>
      <c r="B921" s="68"/>
      <c r="C921" s="68"/>
      <c r="D921" s="68"/>
      <c r="E921" s="68"/>
      <c r="F921" s="68"/>
      <c r="G921" s="68"/>
      <c r="H921" s="68"/>
      <c r="I921" s="68"/>
      <c r="J921" s="68"/>
      <c r="K921" s="68"/>
      <c r="L921" s="68"/>
      <c r="M921" s="68"/>
      <c r="N921" s="68"/>
      <c r="O921" s="68"/>
      <c r="P921" s="68"/>
      <c r="Q921" s="68"/>
      <c r="R921" s="68"/>
      <c r="S921" s="68"/>
      <c r="T921" s="68"/>
      <c r="U921" s="68"/>
      <c r="V921" s="68"/>
      <c r="W921" s="68"/>
      <c r="X921" s="68"/>
      <c r="Y921" s="68"/>
      <c r="Z921" s="68"/>
      <c r="AA921" s="68"/>
      <c r="AB921" s="68"/>
      <c r="AC921" s="68"/>
      <c r="AD921" s="68"/>
      <c r="AE921" s="68"/>
      <c r="AF921" s="68"/>
      <c r="AG921" s="68"/>
      <c r="AH921" s="68"/>
      <c r="AI921" s="68"/>
      <c r="AJ921" s="68"/>
      <c r="AK921" s="68"/>
      <c r="AL921" s="68"/>
    </row>
    <row r="922" spans="1:38" ht="15.75" customHeight="1">
      <c r="A922" s="68"/>
      <c r="B922" s="68"/>
      <c r="C922" s="68"/>
      <c r="D922" s="68"/>
      <c r="E922" s="68"/>
      <c r="F922" s="68"/>
      <c r="G922" s="68"/>
      <c r="H922" s="68"/>
      <c r="I922" s="68"/>
      <c r="J922" s="68"/>
      <c r="K922" s="68"/>
      <c r="L922" s="68"/>
      <c r="M922" s="68"/>
      <c r="N922" s="68"/>
      <c r="O922" s="68"/>
      <c r="P922" s="68"/>
      <c r="Q922" s="68"/>
      <c r="R922" s="68"/>
      <c r="S922" s="68"/>
      <c r="T922" s="68"/>
      <c r="U922" s="68"/>
      <c r="V922" s="68"/>
      <c r="W922" s="68"/>
      <c r="X922" s="68"/>
      <c r="Y922" s="68"/>
      <c r="Z922" s="68"/>
      <c r="AA922" s="68"/>
      <c r="AB922" s="68"/>
      <c r="AC922" s="68"/>
      <c r="AD922" s="68"/>
      <c r="AE922" s="68"/>
      <c r="AF922" s="68"/>
      <c r="AG922" s="68"/>
      <c r="AH922" s="68"/>
      <c r="AI922" s="68"/>
      <c r="AJ922" s="68"/>
      <c r="AK922" s="68"/>
      <c r="AL922" s="68"/>
    </row>
    <row r="923" spans="1:38" ht="15.75" customHeight="1">
      <c r="A923" s="68"/>
      <c r="B923" s="68"/>
      <c r="C923" s="68"/>
      <c r="D923" s="68"/>
      <c r="E923" s="68"/>
      <c r="F923" s="68"/>
      <c r="G923" s="68"/>
      <c r="H923" s="68"/>
      <c r="I923" s="68"/>
      <c r="J923" s="68"/>
      <c r="K923" s="68"/>
      <c r="L923" s="68"/>
      <c r="M923" s="68"/>
      <c r="N923" s="68"/>
      <c r="O923" s="68"/>
      <c r="P923" s="68"/>
      <c r="Q923" s="68"/>
      <c r="R923" s="68"/>
      <c r="S923" s="68"/>
      <c r="T923" s="68"/>
      <c r="U923" s="68"/>
      <c r="V923" s="68"/>
      <c r="W923" s="68"/>
      <c r="X923" s="68"/>
      <c r="Y923" s="68"/>
      <c r="Z923" s="68"/>
      <c r="AA923" s="68"/>
      <c r="AB923" s="68"/>
      <c r="AC923" s="68"/>
      <c r="AD923" s="68"/>
      <c r="AE923" s="68"/>
      <c r="AF923" s="68"/>
      <c r="AG923" s="68"/>
      <c r="AH923" s="68"/>
      <c r="AI923" s="68"/>
      <c r="AJ923" s="68"/>
      <c r="AK923" s="68"/>
      <c r="AL923" s="68"/>
    </row>
    <row r="924" spans="1:38" ht="15.75" customHeight="1">
      <c r="A924" s="68"/>
      <c r="B924" s="68"/>
      <c r="C924" s="68"/>
      <c r="D924" s="68"/>
      <c r="E924" s="68"/>
      <c r="F924" s="68"/>
      <c r="G924" s="68"/>
      <c r="H924" s="68"/>
      <c r="I924" s="68"/>
      <c r="J924" s="68"/>
      <c r="K924" s="68"/>
      <c r="L924" s="68"/>
      <c r="M924" s="68"/>
      <c r="N924" s="68"/>
      <c r="O924" s="68"/>
      <c r="P924" s="68"/>
      <c r="Q924" s="68"/>
      <c r="R924" s="68"/>
      <c r="S924" s="68"/>
      <c r="T924" s="68"/>
      <c r="U924" s="68"/>
      <c r="V924" s="68"/>
      <c r="W924" s="68"/>
      <c r="X924" s="68"/>
      <c r="Y924" s="68"/>
      <c r="Z924" s="68"/>
      <c r="AA924" s="68"/>
      <c r="AB924" s="68"/>
      <c r="AC924" s="68"/>
      <c r="AD924" s="68"/>
      <c r="AE924" s="68"/>
      <c r="AF924" s="68"/>
      <c r="AG924" s="68"/>
      <c r="AH924" s="68"/>
      <c r="AI924" s="68"/>
      <c r="AJ924" s="68"/>
      <c r="AK924" s="68"/>
      <c r="AL924" s="68"/>
    </row>
    <row r="925" spans="1:38" ht="15.75" customHeight="1">
      <c r="A925" s="68"/>
      <c r="B925" s="68"/>
      <c r="C925" s="68"/>
      <c r="D925" s="68"/>
      <c r="E925" s="68"/>
      <c r="F925" s="68"/>
      <c r="G925" s="68"/>
      <c r="H925" s="68"/>
      <c r="I925" s="68"/>
      <c r="J925" s="68"/>
      <c r="K925" s="68"/>
      <c r="L925" s="68"/>
      <c r="M925" s="68"/>
      <c r="N925" s="68"/>
      <c r="O925" s="68"/>
      <c r="P925" s="68"/>
      <c r="Q925" s="68"/>
      <c r="R925" s="68"/>
      <c r="S925" s="68"/>
      <c r="T925" s="68"/>
      <c r="U925" s="68"/>
      <c r="V925" s="68"/>
      <c r="W925" s="68"/>
      <c r="X925" s="68"/>
      <c r="Y925" s="68"/>
      <c r="Z925" s="68"/>
      <c r="AA925" s="68"/>
      <c r="AB925" s="68"/>
      <c r="AC925" s="68"/>
      <c r="AD925" s="68"/>
      <c r="AE925" s="68"/>
      <c r="AF925" s="68"/>
      <c r="AG925" s="68"/>
      <c r="AH925" s="68"/>
      <c r="AI925" s="68"/>
      <c r="AJ925" s="68"/>
      <c r="AK925" s="68"/>
      <c r="AL925" s="68"/>
    </row>
    <row r="926" spans="1:38" ht="15.75" customHeight="1">
      <c r="A926" s="68"/>
      <c r="B926" s="68"/>
      <c r="C926" s="68"/>
      <c r="D926" s="68"/>
      <c r="E926" s="68"/>
      <c r="F926" s="68"/>
      <c r="G926" s="68"/>
      <c r="H926" s="68"/>
      <c r="I926" s="68"/>
      <c r="J926" s="68"/>
      <c r="K926" s="68"/>
      <c r="L926" s="68"/>
      <c r="M926" s="68"/>
      <c r="N926" s="68"/>
      <c r="O926" s="68"/>
      <c r="P926" s="68"/>
      <c r="Q926" s="68"/>
      <c r="R926" s="68"/>
      <c r="S926" s="68"/>
      <c r="T926" s="68"/>
      <c r="U926" s="68"/>
      <c r="V926" s="68"/>
      <c r="W926" s="68"/>
      <c r="X926" s="68"/>
      <c r="Y926" s="68"/>
      <c r="Z926" s="68"/>
      <c r="AA926" s="68"/>
      <c r="AB926" s="68"/>
      <c r="AC926" s="68"/>
      <c r="AD926" s="68"/>
      <c r="AE926" s="68"/>
      <c r="AF926" s="68"/>
      <c r="AG926" s="68"/>
      <c r="AH926" s="68"/>
      <c r="AI926" s="68"/>
      <c r="AJ926" s="68"/>
      <c r="AK926" s="68"/>
      <c r="AL926" s="68"/>
    </row>
    <row r="927" spans="1:38" ht="15.75" customHeight="1">
      <c r="A927" s="68"/>
      <c r="B927" s="68"/>
      <c r="C927" s="68"/>
      <c r="D927" s="68"/>
      <c r="E927" s="68"/>
      <c r="F927" s="68"/>
      <c r="G927" s="68"/>
      <c r="H927" s="68"/>
      <c r="I927" s="68"/>
      <c r="J927" s="68"/>
      <c r="K927" s="68"/>
      <c r="L927" s="68"/>
      <c r="M927" s="68"/>
      <c r="N927" s="68"/>
      <c r="O927" s="68"/>
      <c r="P927" s="68"/>
      <c r="Q927" s="68"/>
      <c r="R927" s="68"/>
      <c r="S927" s="68"/>
      <c r="T927" s="68"/>
      <c r="U927" s="68"/>
      <c r="V927" s="68"/>
      <c r="W927" s="68"/>
      <c r="X927" s="68"/>
      <c r="Y927" s="68"/>
      <c r="Z927" s="68"/>
      <c r="AA927" s="68"/>
      <c r="AB927" s="68"/>
      <c r="AC927" s="68"/>
      <c r="AD927" s="68"/>
      <c r="AE927" s="68"/>
      <c r="AF927" s="68"/>
      <c r="AG927" s="68"/>
      <c r="AH927" s="68"/>
      <c r="AI927" s="68"/>
      <c r="AJ927" s="68"/>
      <c r="AK927" s="68"/>
      <c r="AL927" s="68"/>
    </row>
    <row r="928" spans="1:38" ht="15.75" customHeight="1">
      <c r="A928" s="68"/>
      <c r="B928" s="68"/>
      <c r="C928" s="68"/>
      <c r="D928" s="68"/>
      <c r="E928" s="68"/>
      <c r="F928" s="68"/>
      <c r="G928" s="68"/>
      <c r="H928" s="68"/>
      <c r="I928" s="68"/>
      <c r="J928" s="68"/>
      <c r="K928" s="68"/>
      <c r="L928" s="68"/>
      <c r="M928" s="68"/>
      <c r="N928" s="68"/>
      <c r="O928" s="68"/>
      <c r="P928" s="68"/>
      <c r="Q928" s="68"/>
      <c r="R928" s="68"/>
      <c r="S928" s="68"/>
      <c r="T928" s="68"/>
      <c r="U928" s="68"/>
      <c r="V928" s="68"/>
      <c r="W928" s="68"/>
      <c r="X928" s="68"/>
      <c r="Y928" s="68"/>
      <c r="Z928" s="68"/>
      <c r="AA928" s="68"/>
      <c r="AB928" s="68"/>
      <c r="AC928" s="68"/>
      <c r="AD928" s="68"/>
      <c r="AE928" s="68"/>
      <c r="AF928" s="68"/>
      <c r="AG928" s="68"/>
      <c r="AH928" s="68"/>
      <c r="AI928" s="68"/>
      <c r="AJ928" s="68"/>
      <c r="AK928" s="68"/>
      <c r="AL928" s="68"/>
    </row>
    <row r="929" spans="1:38" ht="15.75" customHeight="1">
      <c r="A929" s="68"/>
      <c r="B929" s="68"/>
      <c r="C929" s="68"/>
      <c r="D929" s="68"/>
      <c r="E929" s="68"/>
      <c r="F929" s="68"/>
      <c r="G929" s="68"/>
      <c r="H929" s="68"/>
      <c r="I929" s="68"/>
      <c r="J929" s="68"/>
      <c r="K929" s="68"/>
      <c r="L929" s="68"/>
      <c r="M929" s="68"/>
      <c r="N929" s="68"/>
      <c r="O929" s="68"/>
      <c r="P929" s="68"/>
      <c r="Q929" s="68"/>
      <c r="R929" s="68"/>
      <c r="S929" s="68"/>
      <c r="T929" s="68"/>
      <c r="U929" s="68"/>
      <c r="V929" s="68"/>
      <c r="W929" s="68"/>
      <c r="X929" s="68"/>
      <c r="Y929" s="68"/>
      <c r="Z929" s="68"/>
      <c r="AA929" s="68"/>
      <c r="AB929" s="68"/>
      <c r="AC929" s="68"/>
      <c r="AD929" s="68"/>
      <c r="AE929" s="68"/>
      <c r="AF929" s="68"/>
      <c r="AG929" s="68"/>
      <c r="AH929" s="68"/>
      <c r="AI929" s="68"/>
      <c r="AJ929" s="68"/>
      <c r="AK929" s="68"/>
      <c r="AL929" s="68"/>
    </row>
    <row r="930" spans="1:38" ht="15.75" customHeight="1">
      <c r="A930" s="68"/>
      <c r="B930" s="68"/>
      <c r="C930" s="68"/>
      <c r="D930" s="68"/>
      <c r="E930" s="68"/>
      <c r="F930" s="68"/>
      <c r="G930" s="68"/>
      <c r="H930" s="68"/>
      <c r="I930" s="68"/>
      <c r="J930" s="68"/>
      <c r="K930" s="68"/>
      <c r="L930" s="68"/>
      <c r="M930" s="68"/>
      <c r="N930" s="68"/>
      <c r="O930" s="68"/>
      <c r="P930" s="68"/>
      <c r="Q930" s="68"/>
      <c r="R930" s="68"/>
      <c r="S930" s="68"/>
      <c r="T930" s="68"/>
      <c r="U930" s="68"/>
      <c r="V930" s="68"/>
      <c r="W930" s="68"/>
      <c r="X930" s="68"/>
      <c r="Y930" s="68"/>
      <c r="Z930" s="68"/>
      <c r="AA930" s="68"/>
      <c r="AB930" s="68"/>
      <c r="AC930" s="68"/>
      <c r="AD930" s="68"/>
      <c r="AE930" s="68"/>
      <c r="AF930" s="68"/>
      <c r="AG930" s="68"/>
      <c r="AH930" s="68"/>
      <c r="AI930" s="68"/>
      <c r="AJ930" s="68"/>
      <c r="AK930" s="68"/>
      <c r="AL930" s="68"/>
    </row>
    <row r="931" spans="1:38" ht="15.75" customHeight="1">
      <c r="A931" s="68"/>
      <c r="B931" s="68"/>
      <c r="C931" s="68"/>
      <c r="D931" s="68"/>
      <c r="E931" s="68"/>
      <c r="F931" s="68"/>
      <c r="G931" s="68"/>
      <c r="H931" s="68"/>
      <c r="I931" s="68"/>
      <c r="J931" s="68"/>
      <c r="K931" s="68"/>
      <c r="L931" s="68"/>
      <c r="M931" s="68"/>
      <c r="N931" s="68"/>
      <c r="O931" s="68"/>
      <c r="P931" s="68"/>
      <c r="Q931" s="68"/>
      <c r="R931" s="68"/>
      <c r="S931" s="68"/>
      <c r="T931" s="68"/>
      <c r="U931" s="68"/>
      <c r="V931" s="68"/>
      <c r="W931" s="68"/>
      <c r="X931" s="68"/>
      <c r="Y931" s="68"/>
      <c r="Z931" s="68"/>
      <c r="AA931" s="68"/>
      <c r="AB931" s="68"/>
      <c r="AC931" s="68"/>
      <c r="AD931" s="68"/>
      <c r="AE931" s="68"/>
      <c r="AF931" s="68"/>
      <c r="AG931" s="68"/>
      <c r="AH931" s="68"/>
      <c r="AI931" s="68"/>
      <c r="AJ931" s="68"/>
      <c r="AK931" s="68"/>
      <c r="AL931" s="68"/>
    </row>
    <row r="932" spans="1:38" ht="15.75" customHeight="1">
      <c r="A932" s="68"/>
      <c r="B932" s="68"/>
      <c r="C932" s="68"/>
      <c r="D932" s="68"/>
      <c r="E932" s="68"/>
      <c r="F932" s="68"/>
      <c r="G932" s="68"/>
      <c r="H932" s="68"/>
      <c r="I932" s="68"/>
      <c r="J932" s="68"/>
      <c r="K932" s="68"/>
      <c r="L932" s="68"/>
      <c r="M932" s="68"/>
      <c r="N932" s="68"/>
      <c r="O932" s="68"/>
      <c r="P932" s="68"/>
      <c r="Q932" s="68"/>
      <c r="R932" s="68"/>
      <c r="S932" s="68"/>
      <c r="T932" s="68"/>
      <c r="U932" s="68"/>
      <c r="V932" s="68"/>
      <c r="W932" s="68"/>
      <c r="X932" s="68"/>
      <c r="Y932" s="68"/>
      <c r="Z932" s="68"/>
      <c r="AA932" s="68"/>
      <c r="AB932" s="68"/>
      <c r="AC932" s="68"/>
      <c r="AD932" s="68"/>
      <c r="AE932" s="68"/>
      <c r="AF932" s="68"/>
      <c r="AG932" s="68"/>
      <c r="AH932" s="68"/>
      <c r="AI932" s="68"/>
      <c r="AJ932" s="68"/>
      <c r="AK932" s="68"/>
      <c r="AL932" s="68"/>
    </row>
    <row r="933" spans="1:38" ht="15.75" customHeight="1">
      <c r="A933" s="68"/>
      <c r="B933" s="68"/>
      <c r="C933" s="68"/>
      <c r="D933" s="68"/>
      <c r="E933" s="68"/>
      <c r="F933" s="68"/>
      <c r="G933" s="68"/>
      <c r="H933" s="68"/>
      <c r="I933" s="68"/>
      <c r="J933" s="68"/>
      <c r="K933" s="68"/>
      <c r="L933" s="68"/>
      <c r="M933" s="68"/>
      <c r="N933" s="68"/>
      <c r="O933" s="68"/>
      <c r="P933" s="68"/>
      <c r="Q933" s="68"/>
      <c r="R933" s="68"/>
      <c r="S933" s="68"/>
      <c r="T933" s="68"/>
      <c r="U933" s="68"/>
      <c r="V933" s="68"/>
      <c r="W933" s="68"/>
      <c r="X933" s="68"/>
      <c r="Y933" s="68"/>
      <c r="Z933" s="68"/>
      <c r="AA933" s="68"/>
      <c r="AB933" s="68"/>
      <c r="AC933" s="68"/>
      <c r="AD933" s="68"/>
      <c r="AE933" s="68"/>
      <c r="AF933" s="68"/>
      <c r="AG933" s="68"/>
      <c r="AH933" s="68"/>
      <c r="AI933" s="68"/>
      <c r="AJ933" s="68"/>
      <c r="AK933" s="68"/>
      <c r="AL933" s="68"/>
    </row>
    <row r="934" spans="1:38" ht="15.75" customHeight="1">
      <c r="A934" s="68"/>
      <c r="B934" s="68"/>
      <c r="C934" s="68"/>
      <c r="D934" s="68"/>
      <c r="E934" s="68"/>
      <c r="F934" s="68"/>
      <c r="G934" s="68"/>
      <c r="H934" s="68"/>
      <c r="I934" s="68"/>
      <c r="J934" s="68"/>
      <c r="K934" s="68"/>
      <c r="L934" s="68"/>
      <c r="M934" s="68"/>
      <c r="N934" s="68"/>
      <c r="O934" s="68"/>
      <c r="P934" s="68"/>
      <c r="Q934" s="68"/>
      <c r="R934" s="68"/>
      <c r="S934" s="68"/>
      <c r="T934" s="68"/>
      <c r="U934" s="68"/>
      <c r="V934" s="68"/>
      <c r="W934" s="68"/>
      <c r="X934" s="68"/>
      <c r="Y934" s="68"/>
      <c r="Z934" s="68"/>
      <c r="AA934" s="68"/>
      <c r="AB934" s="68"/>
      <c r="AC934" s="68"/>
      <c r="AD934" s="68"/>
      <c r="AE934" s="68"/>
      <c r="AF934" s="68"/>
      <c r="AG934" s="68"/>
      <c r="AH934" s="68"/>
      <c r="AI934" s="68"/>
      <c r="AJ934" s="68"/>
      <c r="AK934" s="68"/>
      <c r="AL934" s="68"/>
    </row>
    <row r="935" spans="1:38" ht="15.75" customHeight="1">
      <c r="A935" s="68"/>
      <c r="B935" s="68"/>
      <c r="C935" s="68"/>
      <c r="D935" s="68"/>
      <c r="E935" s="68"/>
      <c r="F935" s="68"/>
      <c r="G935" s="68"/>
      <c r="H935" s="68"/>
      <c r="I935" s="68"/>
      <c r="J935" s="68"/>
      <c r="K935" s="68"/>
      <c r="L935" s="68"/>
      <c r="M935" s="68"/>
      <c r="N935" s="68"/>
      <c r="O935" s="68"/>
      <c r="P935" s="68"/>
      <c r="Q935" s="68"/>
      <c r="R935" s="68"/>
      <c r="S935" s="68"/>
      <c r="T935" s="68"/>
      <c r="U935" s="68"/>
      <c r="V935" s="68"/>
      <c r="W935" s="68"/>
      <c r="X935" s="68"/>
      <c r="Y935" s="68"/>
      <c r="Z935" s="68"/>
      <c r="AA935" s="68"/>
      <c r="AB935" s="68"/>
      <c r="AC935" s="68"/>
      <c r="AD935" s="68"/>
      <c r="AE935" s="68"/>
      <c r="AF935" s="68"/>
      <c r="AG935" s="68"/>
      <c r="AH935" s="68"/>
      <c r="AI935" s="68"/>
      <c r="AJ935" s="68"/>
      <c r="AK935" s="68"/>
      <c r="AL935" s="68"/>
    </row>
    <row r="936" spans="1:38" ht="15.75" customHeight="1">
      <c r="A936" s="68"/>
      <c r="B936" s="68"/>
      <c r="C936" s="68"/>
      <c r="D936" s="68"/>
      <c r="E936" s="68"/>
      <c r="F936" s="68"/>
      <c r="G936" s="68"/>
      <c r="H936" s="68"/>
      <c r="I936" s="68"/>
      <c r="J936" s="68"/>
      <c r="K936" s="68"/>
      <c r="L936" s="68"/>
      <c r="M936" s="68"/>
      <c r="N936" s="68"/>
      <c r="O936" s="68"/>
      <c r="P936" s="68"/>
      <c r="Q936" s="68"/>
      <c r="R936" s="68"/>
      <c r="S936" s="68"/>
      <c r="T936" s="68"/>
      <c r="U936" s="68"/>
      <c r="V936" s="68"/>
      <c r="W936" s="68"/>
      <c r="X936" s="68"/>
      <c r="Y936" s="68"/>
      <c r="Z936" s="68"/>
      <c r="AA936" s="68"/>
      <c r="AB936" s="68"/>
      <c r="AC936" s="68"/>
      <c r="AD936" s="68"/>
      <c r="AE936" s="68"/>
      <c r="AF936" s="68"/>
      <c r="AG936" s="68"/>
      <c r="AH936" s="68"/>
      <c r="AI936" s="68"/>
      <c r="AJ936" s="68"/>
      <c r="AK936" s="68"/>
      <c r="AL936" s="68"/>
    </row>
    <row r="937" spans="1:38" ht="15.75" customHeight="1">
      <c r="A937" s="68"/>
      <c r="B937" s="68"/>
      <c r="C937" s="68"/>
      <c r="D937" s="68"/>
      <c r="E937" s="68"/>
      <c r="F937" s="68"/>
      <c r="G937" s="68"/>
      <c r="H937" s="68"/>
      <c r="I937" s="68"/>
      <c r="J937" s="68"/>
      <c r="K937" s="68"/>
      <c r="L937" s="68"/>
      <c r="M937" s="68"/>
      <c r="N937" s="68"/>
      <c r="O937" s="68"/>
      <c r="P937" s="68"/>
      <c r="Q937" s="68"/>
      <c r="R937" s="68"/>
      <c r="S937" s="68"/>
      <c r="T937" s="68"/>
      <c r="U937" s="68"/>
      <c r="V937" s="68"/>
      <c r="W937" s="68"/>
      <c r="X937" s="68"/>
      <c r="Y937" s="68"/>
      <c r="Z937" s="68"/>
      <c r="AA937" s="68"/>
      <c r="AB937" s="68"/>
      <c r="AC937" s="68"/>
      <c r="AD937" s="68"/>
      <c r="AE937" s="68"/>
      <c r="AF937" s="68"/>
      <c r="AG937" s="68"/>
      <c r="AH937" s="68"/>
      <c r="AI937" s="68"/>
      <c r="AJ937" s="68"/>
      <c r="AK937" s="68"/>
      <c r="AL937" s="68"/>
    </row>
    <row r="938" spans="1:38" ht="15.75" customHeight="1">
      <c r="A938" s="68"/>
      <c r="B938" s="68"/>
      <c r="C938" s="68"/>
      <c r="D938" s="68"/>
      <c r="E938" s="68"/>
      <c r="F938" s="68"/>
      <c r="G938" s="68"/>
      <c r="H938" s="68"/>
      <c r="I938" s="68"/>
      <c r="J938" s="68"/>
      <c r="K938" s="68"/>
      <c r="L938" s="68"/>
      <c r="M938" s="68"/>
      <c r="N938" s="68"/>
      <c r="O938" s="68"/>
      <c r="P938" s="68"/>
      <c r="Q938" s="68"/>
      <c r="R938" s="68"/>
      <c r="S938" s="68"/>
      <c r="T938" s="68"/>
      <c r="U938" s="68"/>
      <c r="V938" s="68"/>
      <c r="W938" s="68"/>
      <c r="X938" s="68"/>
      <c r="Y938" s="68"/>
      <c r="Z938" s="68"/>
      <c r="AA938" s="68"/>
      <c r="AB938" s="68"/>
      <c r="AC938" s="68"/>
      <c r="AD938" s="68"/>
      <c r="AE938" s="68"/>
      <c r="AF938" s="68"/>
      <c r="AG938" s="68"/>
      <c r="AH938" s="68"/>
      <c r="AI938" s="68"/>
      <c r="AJ938" s="68"/>
      <c r="AK938" s="68"/>
      <c r="AL938" s="68"/>
    </row>
    <row r="939" spans="1:38" ht="15.75" customHeight="1">
      <c r="A939" s="68"/>
      <c r="B939" s="68"/>
      <c r="C939" s="68"/>
      <c r="D939" s="68"/>
      <c r="E939" s="68"/>
      <c r="F939" s="68"/>
      <c r="G939" s="68"/>
      <c r="H939" s="68"/>
      <c r="I939" s="68"/>
      <c r="J939" s="68"/>
      <c r="K939" s="68"/>
      <c r="L939" s="68"/>
      <c r="M939" s="68"/>
      <c r="N939" s="68"/>
      <c r="O939" s="68"/>
      <c r="P939" s="68"/>
      <c r="Q939" s="68"/>
      <c r="R939" s="68"/>
      <c r="S939" s="68"/>
      <c r="T939" s="68"/>
      <c r="U939" s="68"/>
      <c r="V939" s="68"/>
      <c r="W939" s="68"/>
      <c r="X939" s="68"/>
      <c r="Y939" s="68"/>
      <c r="Z939" s="68"/>
      <c r="AA939" s="68"/>
      <c r="AB939" s="68"/>
      <c r="AC939" s="68"/>
      <c r="AD939" s="68"/>
      <c r="AE939" s="68"/>
      <c r="AF939" s="68"/>
      <c r="AG939" s="68"/>
      <c r="AH939" s="68"/>
      <c r="AI939" s="68"/>
      <c r="AJ939" s="68"/>
      <c r="AK939" s="68"/>
      <c r="AL939" s="68"/>
    </row>
    <row r="940" spans="1:38" ht="15.75" customHeight="1">
      <c r="A940" s="68"/>
      <c r="B940" s="68"/>
      <c r="C940" s="68"/>
      <c r="D940" s="68"/>
      <c r="E940" s="68"/>
      <c r="F940" s="68"/>
      <c r="G940" s="68"/>
      <c r="H940" s="68"/>
      <c r="I940" s="68"/>
      <c r="J940" s="68"/>
      <c r="K940" s="68"/>
      <c r="L940" s="68"/>
      <c r="M940" s="68"/>
      <c r="N940" s="68"/>
      <c r="O940" s="68"/>
      <c r="P940" s="68"/>
      <c r="Q940" s="68"/>
      <c r="R940" s="68"/>
      <c r="S940" s="68"/>
      <c r="T940" s="68"/>
      <c r="U940" s="68"/>
      <c r="V940" s="68"/>
      <c r="W940" s="68"/>
      <c r="X940" s="68"/>
      <c r="Y940" s="68"/>
      <c r="Z940" s="68"/>
      <c r="AA940" s="68"/>
      <c r="AB940" s="68"/>
      <c r="AC940" s="68"/>
      <c r="AD940" s="68"/>
      <c r="AE940" s="68"/>
      <c r="AF940" s="68"/>
      <c r="AG940" s="68"/>
      <c r="AH940" s="68"/>
      <c r="AI940" s="68"/>
      <c r="AJ940" s="68"/>
      <c r="AK940" s="68"/>
      <c r="AL940" s="68"/>
    </row>
    <row r="941" spans="1:38" ht="15.75" customHeight="1">
      <c r="A941" s="68"/>
      <c r="B941" s="68"/>
      <c r="C941" s="68"/>
      <c r="D941" s="68"/>
      <c r="E941" s="68"/>
      <c r="F941" s="68"/>
      <c r="G941" s="68"/>
      <c r="H941" s="68"/>
      <c r="I941" s="68"/>
      <c r="J941" s="68"/>
      <c r="K941" s="68"/>
      <c r="L941" s="68"/>
      <c r="M941" s="68"/>
      <c r="N941" s="68"/>
      <c r="O941" s="68"/>
      <c r="P941" s="68"/>
      <c r="Q941" s="68"/>
      <c r="R941" s="68"/>
      <c r="S941" s="68"/>
      <c r="T941" s="68"/>
      <c r="U941" s="68"/>
      <c r="V941" s="68"/>
      <c r="W941" s="68"/>
      <c r="X941" s="68"/>
      <c r="Y941" s="68"/>
      <c r="Z941" s="68"/>
      <c r="AA941" s="68"/>
      <c r="AB941" s="68"/>
      <c r="AC941" s="68"/>
      <c r="AD941" s="68"/>
      <c r="AE941" s="68"/>
      <c r="AF941" s="68"/>
      <c r="AG941" s="68"/>
      <c r="AH941" s="68"/>
      <c r="AI941" s="68"/>
      <c r="AJ941" s="68"/>
      <c r="AK941" s="68"/>
      <c r="AL941" s="68"/>
    </row>
    <row r="942" spans="1:38" ht="15.75" customHeight="1">
      <c r="A942" s="68"/>
      <c r="B942" s="68"/>
      <c r="C942" s="68"/>
      <c r="D942" s="68"/>
      <c r="E942" s="68"/>
      <c r="F942" s="68"/>
      <c r="G942" s="68"/>
      <c r="H942" s="68"/>
      <c r="I942" s="68"/>
      <c r="J942" s="68"/>
      <c r="K942" s="68"/>
      <c r="L942" s="68"/>
      <c r="M942" s="68"/>
      <c r="N942" s="68"/>
      <c r="O942" s="68"/>
      <c r="P942" s="68"/>
      <c r="Q942" s="68"/>
      <c r="R942" s="68"/>
      <c r="S942" s="68"/>
      <c r="T942" s="68"/>
      <c r="U942" s="68"/>
      <c r="V942" s="68"/>
      <c r="W942" s="68"/>
      <c r="X942" s="68"/>
      <c r="Y942" s="68"/>
      <c r="Z942" s="68"/>
      <c r="AA942" s="68"/>
      <c r="AB942" s="68"/>
      <c r="AC942" s="68"/>
      <c r="AD942" s="68"/>
      <c r="AE942" s="68"/>
      <c r="AF942" s="68"/>
      <c r="AG942" s="68"/>
      <c r="AH942" s="68"/>
      <c r="AI942" s="68"/>
      <c r="AJ942" s="68"/>
      <c r="AK942" s="68"/>
      <c r="AL942" s="68"/>
    </row>
    <row r="943" spans="1:38" ht="15.75" customHeight="1">
      <c r="A943" s="68"/>
      <c r="B943" s="68"/>
      <c r="C943" s="68"/>
      <c r="D943" s="68"/>
      <c r="E943" s="68"/>
      <c r="F943" s="68"/>
      <c r="G943" s="68"/>
      <c r="H943" s="68"/>
      <c r="I943" s="68"/>
      <c r="J943" s="68"/>
      <c r="K943" s="68"/>
      <c r="L943" s="68"/>
      <c r="M943" s="68"/>
      <c r="N943" s="68"/>
      <c r="O943" s="68"/>
      <c r="P943" s="68"/>
      <c r="Q943" s="68"/>
      <c r="R943" s="68"/>
      <c r="S943" s="68"/>
      <c r="T943" s="68"/>
      <c r="U943" s="68"/>
      <c r="V943" s="68"/>
      <c r="W943" s="68"/>
      <c r="X943" s="68"/>
      <c r="Y943" s="68"/>
      <c r="Z943" s="68"/>
      <c r="AA943" s="68"/>
      <c r="AB943" s="68"/>
      <c r="AC943" s="68"/>
      <c r="AD943" s="68"/>
      <c r="AE943" s="68"/>
      <c r="AF943" s="68"/>
      <c r="AG943" s="68"/>
      <c r="AH943" s="68"/>
      <c r="AI943" s="68"/>
      <c r="AJ943" s="68"/>
      <c r="AK943" s="68"/>
      <c r="AL943" s="68"/>
    </row>
    <row r="944" spans="1:38" ht="15.75" customHeight="1">
      <c r="A944" s="68"/>
      <c r="B944" s="68"/>
      <c r="C944" s="68"/>
      <c r="D944" s="68"/>
      <c r="E944" s="68"/>
      <c r="F944" s="68"/>
      <c r="G944" s="68"/>
      <c r="H944" s="68"/>
      <c r="I944" s="68"/>
      <c r="J944" s="68"/>
      <c r="K944" s="68"/>
      <c r="L944" s="68"/>
      <c r="M944" s="68"/>
      <c r="N944" s="68"/>
      <c r="O944" s="68"/>
      <c r="P944" s="68"/>
      <c r="Q944" s="68"/>
      <c r="R944" s="68"/>
      <c r="S944" s="68"/>
      <c r="T944" s="68"/>
      <c r="U944" s="68"/>
      <c r="V944" s="68"/>
      <c r="W944" s="68"/>
      <c r="X944" s="68"/>
      <c r="Y944" s="68"/>
      <c r="Z944" s="68"/>
      <c r="AA944" s="68"/>
      <c r="AB944" s="68"/>
      <c r="AC944" s="68"/>
      <c r="AD944" s="68"/>
      <c r="AE944" s="68"/>
      <c r="AF944" s="68"/>
      <c r="AG944" s="68"/>
      <c r="AH944" s="68"/>
      <c r="AI944" s="68"/>
      <c r="AJ944" s="68"/>
      <c r="AK944" s="68"/>
      <c r="AL944" s="68"/>
    </row>
    <row r="945" spans="1:38" ht="15.75" customHeight="1">
      <c r="A945" s="68"/>
      <c r="B945" s="68"/>
      <c r="C945" s="68"/>
      <c r="D945" s="68"/>
      <c r="E945" s="68"/>
      <c r="F945" s="68"/>
      <c r="G945" s="68"/>
      <c r="H945" s="68"/>
      <c r="I945" s="68"/>
      <c r="J945" s="68"/>
      <c r="K945" s="68"/>
      <c r="L945" s="68"/>
      <c r="M945" s="68"/>
      <c r="N945" s="68"/>
      <c r="O945" s="68"/>
      <c r="P945" s="68"/>
      <c r="Q945" s="68"/>
      <c r="R945" s="68"/>
      <c r="S945" s="68"/>
      <c r="T945" s="68"/>
      <c r="U945" s="68"/>
      <c r="V945" s="68"/>
      <c r="W945" s="68"/>
      <c r="X945" s="68"/>
      <c r="Y945" s="68"/>
      <c r="Z945" s="68"/>
      <c r="AA945" s="68"/>
      <c r="AB945" s="68"/>
      <c r="AC945" s="68"/>
      <c r="AD945" s="68"/>
      <c r="AE945" s="68"/>
      <c r="AF945" s="68"/>
      <c r="AG945" s="68"/>
      <c r="AH945" s="68"/>
      <c r="AI945" s="68"/>
      <c r="AJ945" s="68"/>
      <c r="AK945" s="68"/>
      <c r="AL945" s="68"/>
    </row>
    <row r="946" spans="1:38" ht="15.75" customHeight="1">
      <c r="A946" s="68"/>
      <c r="B946" s="68"/>
      <c r="C946" s="68"/>
      <c r="D946" s="68"/>
      <c r="E946" s="68"/>
      <c r="F946" s="68"/>
      <c r="G946" s="68"/>
      <c r="H946" s="68"/>
      <c r="I946" s="68"/>
      <c r="J946" s="68"/>
      <c r="K946" s="68"/>
      <c r="L946" s="68"/>
      <c r="M946" s="68"/>
      <c r="N946" s="68"/>
      <c r="O946" s="68"/>
      <c r="P946" s="68"/>
      <c r="Q946" s="68"/>
      <c r="R946" s="68"/>
      <c r="S946" s="68"/>
      <c r="T946" s="68"/>
      <c r="U946" s="68"/>
      <c r="V946" s="68"/>
      <c r="W946" s="68"/>
      <c r="X946" s="68"/>
      <c r="Y946" s="68"/>
      <c r="Z946" s="68"/>
      <c r="AA946" s="68"/>
      <c r="AB946" s="68"/>
      <c r="AC946" s="68"/>
      <c r="AD946" s="68"/>
      <c r="AE946" s="68"/>
      <c r="AF946" s="68"/>
      <c r="AG946" s="68"/>
      <c r="AH946" s="68"/>
      <c r="AI946" s="68"/>
      <c r="AJ946" s="68"/>
      <c r="AK946" s="68"/>
      <c r="AL946" s="68"/>
    </row>
    <row r="947" spans="1:38" ht="15.75" customHeight="1">
      <c r="A947" s="68"/>
      <c r="B947" s="68"/>
      <c r="C947" s="68"/>
      <c r="D947" s="68"/>
      <c r="E947" s="68"/>
      <c r="F947" s="68"/>
      <c r="G947" s="68"/>
      <c r="H947" s="68"/>
      <c r="I947" s="68"/>
      <c r="J947" s="68"/>
      <c r="K947" s="68"/>
      <c r="L947" s="68"/>
      <c r="M947" s="68"/>
      <c r="N947" s="68"/>
      <c r="O947" s="68"/>
      <c r="P947" s="68"/>
      <c r="Q947" s="68"/>
      <c r="R947" s="68"/>
      <c r="S947" s="68"/>
      <c r="T947" s="68"/>
      <c r="U947" s="68"/>
      <c r="V947" s="68"/>
      <c r="W947" s="68"/>
      <c r="X947" s="68"/>
      <c r="Y947" s="68"/>
      <c r="Z947" s="68"/>
      <c r="AA947" s="68"/>
      <c r="AB947" s="68"/>
      <c r="AC947" s="68"/>
      <c r="AD947" s="68"/>
      <c r="AE947" s="68"/>
      <c r="AF947" s="68"/>
      <c r="AG947" s="68"/>
      <c r="AH947" s="68"/>
      <c r="AI947" s="68"/>
      <c r="AJ947" s="68"/>
      <c r="AK947" s="68"/>
      <c r="AL947" s="68"/>
    </row>
    <row r="948" spans="1:38" ht="15.75" customHeight="1">
      <c r="A948" s="68"/>
      <c r="B948" s="68"/>
      <c r="C948" s="68"/>
      <c r="D948" s="68"/>
      <c r="E948" s="68"/>
      <c r="F948" s="68"/>
      <c r="G948" s="68"/>
      <c r="H948" s="68"/>
      <c r="I948" s="68"/>
      <c r="J948" s="68"/>
      <c r="K948" s="68"/>
      <c r="L948" s="68"/>
      <c r="M948" s="68"/>
      <c r="N948" s="68"/>
      <c r="O948" s="68"/>
      <c r="P948" s="68"/>
      <c r="Q948" s="68"/>
      <c r="R948" s="68"/>
      <c r="S948" s="68"/>
      <c r="T948" s="68"/>
      <c r="U948" s="68"/>
      <c r="V948" s="68"/>
      <c r="W948" s="68"/>
      <c r="X948" s="68"/>
      <c r="Y948" s="68"/>
      <c r="Z948" s="68"/>
      <c r="AA948" s="68"/>
      <c r="AB948" s="68"/>
      <c r="AC948" s="68"/>
      <c r="AD948" s="68"/>
      <c r="AE948" s="68"/>
      <c r="AF948" s="68"/>
      <c r="AG948" s="68"/>
      <c r="AH948" s="68"/>
      <c r="AI948" s="68"/>
      <c r="AJ948" s="68"/>
      <c r="AK948" s="68"/>
      <c r="AL948" s="68"/>
    </row>
    <row r="949" spans="1:38" ht="15.75" customHeight="1">
      <c r="A949" s="68"/>
      <c r="B949" s="68"/>
      <c r="C949" s="68"/>
      <c r="D949" s="68"/>
      <c r="E949" s="68"/>
      <c r="F949" s="68"/>
      <c r="G949" s="68"/>
      <c r="H949" s="68"/>
      <c r="I949" s="68"/>
      <c r="J949" s="68"/>
      <c r="K949" s="68"/>
      <c r="L949" s="68"/>
      <c r="M949" s="68"/>
      <c r="N949" s="68"/>
      <c r="O949" s="68"/>
      <c r="P949" s="68"/>
      <c r="Q949" s="68"/>
      <c r="R949" s="68"/>
      <c r="S949" s="68"/>
      <c r="T949" s="68"/>
      <c r="U949" s="68"/>
      <c r="V949" s="68"/>
      <c r="W949" s="68"/>
      <c r="X949" s="68"/>
      <c r="Y949" s="68"/>
      <c r="Z949" s="68"/>
      <c r="AA949" s="68"/>
      <c r="AB949" s="68"/>
      <c r="AC949" s="68"/>
      <c r="AD949" s="68"/>
      <c r="AE949" s="68"/>
      <c r="AF949" s="68"/>
      <c r="AG949" s="68"/>
      <c r="AH949" s="68"/>
      <c r="AI949" s="68"/>
      <c r="AJ949" s="68"/>
      <c r="AK949" s="68"/>
      <c r="AL949" s="68"/>
    </row>
    <row r="950" spans="1:38" ht="15.75" customHeight="1">
      <c r="A950" s="68"/>
      <c r="B950" s="68"/>
      <c r="C950" s="68"/>
      <c r="D950" s="68"/>
      <c r="E950" s="68"/>
      <c r="F950" s="68"/>
      <c r="G950" s="68"/>
      <c r="H950" s="68"/>
      <c r="I950" s="68"/>
      <c r="J950" s="68"/>
      <c r="K950" s="68"/>
      <c r="L950" s="68"/>
      <c r="M950" s="68"/>
      <c r="N950" s="68"/>
      <c r="O950" s="68"/>
      <c r="P950" s="68"/>
      <c r="Q950" s="68"/>
      <c r="R950" s="68"/>
      <c r="S950" s="68"/>
      <c r="T950" s="68"/>
      <c r="U950" s="68"/>
      <c r="V950" s="68"/>
      <c r="W950" s="68"/>
      <c r="X950" s="68"/>
      <c r="Y950" s="68"/>
      <c r="Z950" s="68"/>
      <c r="AA950" s="68"/>
      <c r="AB950" s="68"/>
      <c r="AC950" s="68"/>
      <c r="AD950" s="68"/>
      <c r="AE950" s="68"/>
      <c r="AF950" s="68"/>
      <c r="AG950" s="68"/>
      <c r="AH950" s="68"/>
      <c r="AI950" s="68"/>
      <c r="AJ950" s="68"/>
      <c r="AK950" s="68"/>
      <c r="AL950" s="68"/>
    </row>
    <row r="951" spans="1:38" ht="15.75" customHeight="1">
      <c r="A951" s="68"/>
      <c r="B951" s="68"/>
      <c r="C951" s="68"/>
      <c r="D951" s="68"/>
      <c r="E951" s="68"/>
      <c r="F951" s="68"/>
      <c r="G951" s="68"/>
      <c r="H951" s="68"/>
      <c r="I951" s="68"/>
      <c r="J951" s="68"/>
      <c r="K951" s="68"/>
      <c r="L951" s="68"/>
      <c r="M951" s="68"/>
      <c r="N951" s="68"/>
      <c r="O951" s="68"/>
      <c r="P951" s="68"/>
      <c r="Q951" s="68"/>
      <c r="R951" s="68"/>
      <c r="S951" s="68"/>
      <c r="T951" s="68"/>
      <c r="U951" s="68"/>
      <c r="V951" s="68"/>
      <c r="W951" s="68"/>
      <c r="X951" s="68"/>
      <c r="Y951" s="68"/>
      <c r="Z951" s="68"/>
      <c r="AA951" s="68"/>
      <c r="AB951" s="68"/>
      <c r="AC951" s="68"/>
      <c r="AD951" s="68"/>
      <c r="AE951" s="68"/>
      <c r="AF951" s="68"/>
      <c r="AG951" s="68"/>
      <c r="AH951" s="68"/>
      <c r="AI951" s="68"/>
      <c r="AJ951" s="68"/>
      <c r="AK951" s="68"/>
      <c r="AL951" s="68"/>
    </row>
    <row r="952" spans="1:38" ht="15.75" customHeight="1">
      <c r="A952" s="68"/>
      <c r="B952" s="68"/>
      <c r="C952" s="68"/>
      <c r="D952" s="68"/>
      <c r="E952" s="68"/>
      <c r="F952" s="68"/>
      <c r="G952" s="68"/>
      <c r="H952" s="68"/>
      <c r="I952" s="68"/>
      <c r="J952" s="68"/>
      <c r="K952" s="68"/>
      <c r="L952" s="68"/>
      <c r="M952" s="68"/>
      <c r="N952" s="68"/>
      <c r="O952" s="68"/>
      <c r="P952" s="68"/>
      <c r="Q952" s="68"/>
      <c r="R952" s="68"/>
      <c r="S952" s="68"/>
      <c r="T952" s="68"/>
      <c r="U952" s="68"/>
      <c r="V952" s="68"/>
      <c r="W952" s="68"/>
      <c r="X952" s="68"/>
      <c r="Y952" s="68"/>
      <c r="Z952" s="68"/>
      <c r="AA952" s="68"/>
      <c r="AB952" s="68"/>
      <c r="AC952" s="68"/>
      <c r="AD952" s="68"/>
      <c r="AE952" s="68"/>
      <c r="AF952" s="68"/>
      <c r="AG952" s="68"/>
      <c r="AH952" s="68"/>
      <c r="AI952" s="68"/>
      <c r="AJ952" s="68"/>
      <c r="AK952" s="68"/>
      <c r="AL952" s="68"/>
    </row>
    <row r="953" spans="1:38" ht="15.75" customHeight="1">
      <c r="A953" s="68"/>
      <c r="B953" s="68"/>
      <c r="C953" s="68"/>
      <c r="D953" s="68"/>
      <c r="E953" s="68"/>
      <c r="F953" s="68"/>
      <c r="G953" s="68"/>
      <c r="H953" s="68"/>
      <c r="I953" s="68"/>
      <c r="J953" s="68"/>
      <c r="K953" s="68"/>
      <c r="L953" s="68"/>
      <c r="M953" s="68"/>
      <c r="N953" s="68"/>
      <c r="O953" s="68"/>
      <c r="P953" s="68"/>
      <c r="Q953" s="68"/>
      <c r="R953" s="68"/>
      <c r="S953" s="68"/>
      <c r="T953" s="68"/>
      <c r="U953" s="68"/>
      <c r="V953" s="68"/>
      <c r="W953" s="68"/>
      <c r="X953" s="68"/>
      <c r="Y953" s="68"/>
      <c r="Z953" s="68"/>
      <c r="AA953" s="68"/>
      <c r="AB953" s="68"/>
      <c r="AC953" s="68"/>
      <c r="AD953" s="68"/>
      <c r="AE953" s="68"/>
      <c r="AF953" s="68"/>
      <c r="AG953" s="68"/>
      <c r="AH953" s="68"/>
      <c r="AI953" s="68"/>
      <c r="AJ953" s="68"/>
      <c r="AK953" s="68"/>
      <c r="AL953" s="68"/>
    </row>
    <row r="954" spans="1:38" ht="15.75" customHeight="1">
      <c r="A954" s="68"/>
      <c r="B954" s="68"/>
      <c r="C954" s="68"/>
      <c r="D954" s="68"/>
      <c r="E954" s="68"/>
      <c r="F954" s="68"/>
      <c r="G954" s="68"/>
      <c r="H954" s="68"/>
      <c r="I954" s="68"/>
      <c r="J954" s="68"/>
      <c r="K954" s="68"/>
      <c r="L954" s="68"/>
      <c r="M954" s="68"/>
      <c r="N954" s="68"/>
      <c r="O954" s="68"/>
      <c r="P954" s="68"/>
      <c r="Q954" s="68"/>
      <c r="R954" s="68"/>
      <c r="S954" s="68"/>
      <c r="T954" s="68"/>
      <c r="U954" s="68"/>
      <c r="V954" s="68"/>
      <c r="W954" s="68"/>
      <c r="X954" s="68"/>
      <c r="Y954" s="68"/>
      <c r="Z954" s="68"/>
      <c r="AA954" s="68"/>
      <c r="AB954" s="68"/>
      <c r="AC954" s="68"/>
      <c r="AD954" s="68"/>
      <c r="AE954" s="68"/>
      <c r="AF954" s="68"/>
      <c r="AG954" s="68"/>
      <c r="AH954" s="68"/>
      <c r="AI954" s="68"/>
      <c r="AJ954" s="68"/>
      <c r="AK954" s="68"/>
      <c r="AL954" s="68"/>
    </row>
    <row r="955" spans="1:38" ht="15.75" customHeight="1">
      <c r="A955" s="68"/>
      <c r="B955" s="68"/>
      <c r="C955" s="68"/>
      <c r="D955" s="68"/>
      <c r="E955" s="68"/>
      <c r="F955" s="68"/>
      <c r="G955" s="68"/>
      <c r="H955" s="68"/>
      <c r="I955" s="68"/>
      <c r="J955" s="68"/>
      <c r="K955" s="68"/>
      <c r="L955" s="68"/>
      <c r="M955" s="68"/>
      <c r="N955" s="68"/>
      <c r="O955" s="68"/>
      <c r="P955" s="68"/>
      <c r="Q955" s="68"/>
      <c r="R955" s="68"/>
      <c r="S955" s="68"/>
      <c r="T955" s="68"/>
      <c r="U955" s="68"/>
      <c r="V955" s="68"/>
      <c r="W955" s="68"/>
      <c r="X955" s="68"/>
      <c r="Y955" s="68"/>
      <c r="Z955" s="68"/>
      <c r="AA955" s="68"/>
      <c r="AB955" s="68"/>
      <c r="AC955" s="68"/>
      <c r="AD955" s="68"/>
      <c r="AE955" s="68"/>
      <c r="AF955" s="68"/>
      <c r="AG955" s="68"/>
      <c r="AH955" s="68"/>
      <c r="AI955" s="68"/>
      <c r="AJ955" s="68"/>
      <c r="AK955" s="68"/>
      <c r="AL955" s="68"/>
    </row>
    <row r="956" spans="1:38" ht="15.75" customHeight="1">
      <c r="A956" s="68"/>
      <c r="B956" s="68"/>
      <c r="C956" s="68"/>
      <c r="D956" s="68"/>
      <c r="E956" s="68"/>
      <c r="F956" s="68"/>
      <c r="G956" s="68"/>
      <c r="H956" s="68"/>
      <c r="I956" s="68"/>
      <c r="J956" s="68"/>
      <c r="K956" s="68"/>
      <c r="L956" s="68"/>
      <c r="M956" s="68"/>
      <c r="N956" s="68"/>
      <c r="O956" s="68"/>
      <c r="P956" s="68"/>
      <c r="Q956" s="68"/>
      <c r="R956" s="68"/>
      <c r="S956" s="68"/>
      <c r="T956" s="68"/>
      <c r="U956" s="68"/>
      <c r="V956" s="68"/>
      <c r="W956" s="68"/>
      <c r="X956" s="68"/>
      <c r="Y956" s="68"/>
      <c r="Z956" s="68"/>
      <c r="AA956" s="68"/>
      <c r="AB956" s="68"/>
      <c r="AC956" s="68"/>
      <c r="AD956" s="68"/>
      <c r="AE956" s="68"/>
      <c r="AF956" s="68"/>
      <c r="AG956" s="68"/>
      <c r="AH956" s="68"/>
      <c r="AI956" s="68"/>
      <c r="AJ956" s="68"/>
      <c r="AK956" s="68"/>
      <c r="AL956" s="68"/>
    </row>
    <row r="957" spans="1:38" ht="15.75" customHeight="1">
      <c r="A957" s="68"/>
      <c r="B957" s="68"/>
      <c r="C957" s="68"/>
      <c r="D957" s="68"/>
      <c r="E957" s="68"/>
      <c r="F957" s="68"/>
      <c r="G957" s="68"/>
      <c r="H957" s="68"/>
      <c r="I957" s="68"/>
      <c r="J957" s="68"/>
      <c r="K957" s="68"/>
      <c r="L957" s="68"/>
      <c r="M957" s="68"/>
      <c r="N957" s="68"/>
      <c r="O957" s="68"/>
      <c r="P957" s="68"/>
      <c r="Q957" s="68"/>
      <c r="R957" s="68"/>
      <c r="S957" s="68"/>
      <c r="T957" s="68"/>
      <c r="U957" s="68"/>
      <c r="V957" s="68"/>
      <c r="W957" s="68"/>
      <c r="X957" s="68"/>
      <c r="Y957" s="68"/>
      <c r="Z957" s="68"/>
      <c r="AA957" s="68"/>
      <c r="AB957" s="68"/>
      <c r="AC957" s="68"/>
      <c r="AD957" s="68"/>
      <c r="AE957" s="68"/>
      <c r="AF957" s="68"/>
      <c r="AG957" s="68"/>
      <c r="AH957" s="68"/>
      <c r="AI957" s="68"/>
      <c r="AJ957" s="68"/>
      <c r="AK957" s="68"/>
      <c r="AL957" s="68"/>
    </row>
    <row r="958" spans="1:38" ht="15.75" customHeight="1">
      <c r="A958" s="68"/>
      <c r="B958" s="68"/>
      <c r="C958" s="68"/>
      <c r="D958" s="68"/>
      <c r="E958" s="68"/>
      <c r="F958" s="68"/>
      <c r="G958" s="68"/>
      <c r="H958" s="68"/>
      <c r="I958" s="68"/>
      <c r="J958" s="68"/>
      <c r="K958" s="68"/>
      <c r="L958" s="68"/>
      <c r="M958" s="68"/>
      <c r="N958" s="68"/>
      <c r="O958" s="68"/>
      <c r="P958" s="68"/>
      <c r="Q958" s="68"/>
      <c r="R958" s="68"/>
      <c r="S958" s="68"/>
      <c r="T958" s="68"/>
      <c r="U958" s="68"/>
      <c r="V958" s="68"/>
      <c r="W958" s="68"/>
      <c r="X958" s="68"/>
      <c r="Y958" s="68"/>
      <c r="Z958" s="68"/>
      <c r="AA958" s="68"/>
      <c r="AB958" s="68"/>
      <c r="AC958" s="68"/>
      <c r="AD958" s="68"/>
      <c r="AE958" s="68"/>
      <c r="AF958" s="68"/>
      <c r="AG958" s="68"/>
      <c r="AH958" s="68"/>
      <c r="AI958" s="68"/>
      <c r="AJ958" s="68"/>
      <c r="AK958" s="68"/>
      <c r="AL958" s="68"/>
    </row>
    <row r="959" spans="1:38" ht="15.75" customHeight="1">
      <c r="A959" s="68"/>
      <c r="B959" s="68"/>
      <c r="C959" s="68"/>
      <c r="D959" s="68"/>
      <c r="E959" s="68"/>
      <c r="F959" s="68"/>
      <c r="G959" s="68"/>
      <c r="H959" s="68"/>
      <c r="I959" s="68"/>
      <c r="J959" s="68"/>
      <c r="K959" s="68"/>
      <c r="L959" s="68"/>
      <c r="M959" s="68"/>
      <c r="N959" s="68"/>
      <c r="O959" s="68"/>
      <c r="P959" s="68"/>
      <c r="Q959" s="68"/>
      <c r="R959" s="68"/>
      <c r="S959" s="68"/>
      <c r="T959" s="68"/>
      <c r="U959" s="68"/>
      <c r="V959" s="68"/>
      <c r="W959" s="68"/>
      <c r="X959" s="68"/>
      <c r="Y959" s="68"/>
      <c r="Z959" s="68"/>
      <c r="AA959" s="68"/>
      <c r="AB959" s="68"/>
      <c r="AC959" s="68"/>
      <c r="AD959" s="68"/>
      <c r="AE959" s="68"/>
      <c r="AF959" s="68"/>
      <c r="AG959" s="68"/>
      <c r="AH959" s="68"/>
      <c r="AI959" s="68"/>
      <c r="AJ959" s="68"/>
      <c r="AK959" s="68"/>
      <c r="AL959" s="68"/>
    </row>
    <row r="960" spans="1:38" ht="15.75" customHeight="1">
      <c r="A960" s="68"/>
      <c r="B960" s="68"/>
      <c r="C960" s="68"/>
      <c r="D960" s="68"/>
      <c r="E960" s="68"/>
      <c r="F960" s="68"/>
      <c r="G960" s="68"/>
      <c r="H960" s="68"/>
      <c r="I960" s="68"/>
      <c r="J960" s="68"/>
      <c r="K960" s="68"/>
      <c r="L960" s="68"/>
      <c r="M960" s="68"/>
      <c r="N960" s="68"/>
      <c r="O960" s="68"/>
      <c r="P960" s="68"/>
      <c r="Q960" s="68"/>
      <c r="R960" s="68"/>
      <c r="S960" s="68"/>
      <c r="T960" s="68"/>
      <c r="U960" s="68"/>
      <c r="V960" s="68"/>
      <c r="W960" s="68"/>
      <c r="X960" s="68"/>
      <c r="Y960" s="68"/>
      <c r="Z960" s="68"/>
      <c r="AA960" s="68"/>
      <c r="AB960" s="68"/>
      <c r="AC960" s="68"/>
      <c r="AD960" s="68"/>
      <c r="AE960" s="68"/>
      <c r="AF960" s="68"/>
      <c r="AG960" s="68"/>
      <c r="AH960" s="68"/>
      <c r="AI960" s="68"/>
      <c r="AJ960" s="68"/>
      <c r="AK960" s="68"/>
      <c r="AL960" s="68"/>
    </row>
    <row r="961" spans="1:38" ht="15.75" customHeight="1">
      <c r="A961" s="68"/>
      <c r="B961" s="68"/>
      <c r="C961" s="68"/>
      <c r="D961" s="68"/>
      <c r="E961" s="68"/>
      <c r="F961" s="68"/>
      <c r="G961" s="68"/>
      <c r="H961" s="68"/>
      <c r="I961" s="68"/>
      <c r="J961" s="68"/>
      <c r="K961" s="68"/>
      <c r="L961" s="68"/>
      <c r="M961" s="68"/>
      <c r="N961" s="68"/>
      <c r="O961" s="68"/>
      <c r="P961" s="68"/>
      <c r="Q961" s="68"/>
      <c r="R961" s="68"/>
      <c r="S961" s="68"/>
      <c r="T961" s="68"/>
      <c r="U961" s="68"/>
      <c r="V961" s="68"/>
      <c r="W961" s="68"/>
      <c r="X961" s="68"/>
      <c r="Y961" s="68"/>
      <c r="Z961" s="68"/>
      <c r="AA961" s="68"/>
      <c r="AB961" s="68"/>
      <c r="AC961" s="68"/>
      <c r="AD961" s="68"/>
      <c r="AE961" s="68"/>
      <c r="AF961" s="68"/>
      <c r="AG961" s="68"/>
      <c r="AH961" s="68"/>
      <c r="AI961" s="68"/>
      <c r="AJ961" s="68"/>
      <c r="AK961" s="68"/>
      <c r="AL961" s="68"/>
    </row>
    <row r="962" spans="1:38" ht="15.75" customHeight="1">
      <c r="A962" s="68"/>
      <c r="B962" s="68"/>
      <c r="C962" s="68"/>
      <c r="D962" s="68"/>
      <c r="E962" s="68"/>
      <c r="F962" s="68"/>
      <c r="G962" s="68"/>
      <c r="H962" s="68"/>
      <c r="I962" s="68"/>
      <c r="J962" s="68"/>
      <c r="K962" s="68"/>
      <c r="L962" s="68"/>
      <c r="M962" s="68"/>
      <c r="N962" s="68"/>
      <c r="O962" s="68"/>
      <c r="P962" s="68"/>
      <c r="Q962" s="68"/>
      <c r="R962" s="68"/>
      <c r="S962" s="68"/>
      <c r="T962" s="68"/>
      <c r="U962" s="68"/>
      <c r="V962" s="68"/>
      <c r="W962" s="68"/>
      <c r="X962" s="68"/>
      <c r="Y962" s="68"/>
      <c r="Z962" s="68"/>
      <c r="AA962" s="68"/>
      <c r="AB962" s="68"/>
      <c r="AC962" s="68"/>
      <c r="AD962" s="68"/>
      <c r="AE962" s="68"/>
      <c r="AF962" s="68"/>
      <c r="AG962" s="68"/>
      <c r="AH962" s="68"/>
      <c r="AI962" s="68"/>
      <c r="AJ962" s="68"/>
      <c r="AK962" s="68"/>
      <c r="AL962" s="68"/>
    </row>
    <row r="963" spans="1:38" ht="15.75" customHeight="1">
      <c r="A963" s="68"/>
      <c r="B963" s="68"/>
      <c r="C963" s="68"/>
      <c r="D963" s="68"/>
      <c r="E963" s="68"/>
      <c r="F963" s="68"/>
      <c r="G963" s="68"/>
      <c r="H963" s="68"/>
      <c r="I963" s="68"/>
      <c r="J963" s="68"/>
      <c r="K963" s="68"/>
      <c r="L963" s="68"/>
      <c r="M963" s="68"/>
      <c r="N963" s="68"/>
      <c r="O963" s="68"/>
      <c r="P963" s="68"/>
      <c r="Q963" s="68"/>
      <c r="R963" s="68"/>
      <c r="S963" s="68"/>
      <c r="T963" s="68"/>
      <c r="U963" s="68"/>
      <c r="V963" s="68"/>
      <c r="W963" s="68"/>
      <c r="X963" s="68"/>
      <c r="Y963" s="68"/>
      <c r="Z963" s="68"/>
      <c r="AA963" s="68"/>
      <c r="AB963" s="68"/>
      <c r="AC963" s="68"/>
      <c r="AD963" s="68"/>
      <c r="AE963" s="68"/>
      <c r="AF963" s="68"/>
      <c r="AG963" s="68"/>
      <c r="AH963" s="68"/>
      <c r="AI963" s="68"/>
      <c r="AJ963" s="68"/>
      <c r="AK963" s="68"/>
      <c r="AL963" s="68"/>
    </row>
    <row r="964" spans="1:38" ht="15.75" customHeight="1">
      <c r="A964" s="68"/>
      <c r="B964" s="68"/>
      <c r="C964" s="68"/>
      <c r="D964" s="68"/>
      <c r="E964" s="68"/>
      <c r="F964" s="68"/>
      <c r="G964" s="68"/>
      <c r="H964" s="68"/>
      <c r="I964" s="68"/>
      <c r="J964" s="68"/>
      <c r="K964" s="68"/>
      <c r="L964" s="68"/>
      <c r="M964" s="68"/>
      <c r="N964" s="68"/>
      <c r="O964" s="68"/>
      <c r="P964" s="68"/>
      <c r="Q964" s="68"/>
      <c r="R964" s="68"/>
      <c r="S964" s="68"/>
      <c r="T964" s="68"/>
      <c r="U964" s="68"/>
      <c r="V964" s="68"/>
      <c r="W964" s="68"/>
      <c r="X964" s="68"/>
      <c r="Y964" s="68"/>
      <c r="Z964" s="68"/>
      <c r="AA964" s="68"/>
      <c r="AB964" s="68"/>
      <c r="AC964" s="68"/>
      <c r="AD964" s="68"/>
      <c r="AE964" s="68"/>
      <c r="AF964" s="68"/>
      <c r="AG964" s="68"/>
      <c r="AH964" s="68"/>
      <c r="AI964" s="68"/>
      <c r="AJ964" s="68"/>
      <c r="AK964" s="68"/>
      <c r="AL964" s="68"/>
    </row>
    <row r="965" spans="1:38" ht="15.75" customHeight="1">
      <c r="A965" s="68"/>
      <c r="B965" s="68"/>
      <c r="C965" s="68"/>
      <c r="D965" s="68"/>
      <c r="E965" s="68"/>
      <c r="F965" s="68"/>
      <c r="G965" s="68"/>
      <c r="H965" s="68"/>
      <c r="I965" s="68"/>
      <c r="J965" s="68"/>
      <c r="K965" s="68"/>
      <c r="L965" s="68"/>
      <c r="M965" s="68"/>
      <c r="N965" s="68"/>
      <c r="O965" s="68"/>
      <c r="P965" s="68"/>
      <c r="Q965" s="68"/>
      <c r="R965" s="68"/>
      <c r="S965" s="68"/>
      <c r="T965" s="68"/>
      <c r="U965" s="68"/>
      <c r="V965" s="68"/>
      <c r="W965" s="68"/>
      <c r="X965" s="68"/>
      <c r="Y965" s="68"/>
      <c r="Z965" s="68"/>
      <c r="AA965" s="68"/>
      <c r="AB965" s="68"/>
      <c r="AC965" s="68"/>
      <c r="AD965" s="68"/>
      <c r="AE965" s="68"/>
      <c r="AF965" s="68"/>
      <c r="AG965" s="68"/>
      <c r="AH965" s="68"/>
      <c r="AI965" s="68"/>
      <c r="AJ965" s="68"/>
      <c r="AK965" s="68"/>
      <c r="AL965" s="68"/>
    </row>
    <row r="966" spans="1:38" ht="15.75" customHeight="1">
      <c r="A966" s="68"/>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c r="AA966" s="68"/>
      <c r="AB966" s="68"/>
      <c r="AC966" s="68"/>
      <c r="AD966" s="68"/>
      <c r="AE966" s="68"/>
      <c r="AF966" s="68"/>
      <c r="AG966" s="68"/>
      <c r="AH966" s="68"/>
      <c r="AI966" s="68"/>
      <c r="AJ966" s="68"/>
      <c r="AK966" s="68"/>
      <c r="AL966" s="68"/>
    </row>
    <row r="967" spans="1:38" ht="15.75" customHeight="1">
      <c r="A967" s="68"/>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c r="AA967" s="68"/>
      <c r="AB967" s="68"/>
      <c r="AC967" s="68"/>
      <c r="AD967" s="68"/>
      <c r="AE967" s="68"/>
      <c r="AF967" s="68"/>
      <c r="AG967" s="68"/>
      <c r="AH967" s="68"/>
      <c r="AI967" s="68"/>
      <c r="AJ967" s="68"/>
      <c r="AK967" s="68"/>
      <c r="AL967" s="68"/>
    </row>
    <row r="968" spans="1:38" ht="15.75" customHeight="1">
      <c r="A968" s="68"/>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c r="AA968" s="68"/>
      <c r="AB968" s="68"/>
      <c r="AC968" s="68"/>
      <c r="AD968" s="68"/>
      <c r="AE968" s="68"/>
      <c r="AF968" s="68"/>
      <c r="AG968" s="68"/>
      <c r="AH968" s="68"/>
      <c r="AI968" s="68"/>
      <c r="AJ968" s="68"/>
      <c r="AK968" s="68"/>
      <c r="AL968" s="68"/>
    </row>
    <row r="969" spans="1:38" ht="15.75" customHeight="1">
      <c r="A969" s="68"/>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c r="AA969" s="68"/>
      <c r="AB969" s="68"/>
      <c r="AC969" s="68"/>
      <c r="AD969" s="68"/>
      <c r="AE969" s="68"/>
      <c r="AF969" s="68"/>
      <c r="AG969" s="68"/>
      <c r="AH969" s="68"/>
      <c r="AI969" s="68"/>
      <c r="AJ969" s="68"/>
      <c r="AK969" s="68"/>
      <c r="AL969" s="68"/>
    </row>
    <row r="970" spans="1:38" ht="15.75" customHeight="1">
      <c r="A970" s="68"/>
      <c r="B970" s="68"/>
      <c r="C970" s="68"/>
      <c r="D970" s="68"/>
      <c r="E970" s="68"/>
      <c r="F970" s="68"/>
      <c r="G970" s="68"/>
      <c r="H970" s="68"/>
      <c r="I970" s="68"/>
      <c r="J970" s="68"/>
      <c r="K970" s="68"/>
      <c r="L970" s="68"/>
      <c r="M970" s="68"/>
      <c r="N970" s="68"/>
      <c r="O970" s="68"/>
      <c r="P970" s="68"/>
      <c r="Q970" s="68"/>
      <c r="R970" s="68"/>
      <c r="S970" s="68"/>
      <c r="T970" s="68"/>
      <c r="U970" s="68"/>
      <c r="V970" s="68"/>
      <c r="W970" s="68"/>
      <c r="X970" s="68"/>
      <c r="Y970" s="68"/>
      <c r="Z970" s="68"/>
      <c r="AA970" s="68"/>
      <c r="AB970" s="68"/>
      <c r="AC970" s="68"/>
      <c r="AD970" s="68"/>
      <c r="AE970" s="68"/>
      <c r="AF970" s="68"/>
      <c r="AG970" s="68"/>
      <c r="AH970" s="68"/>
      <c r="AI970" s="68"/>
      <c r="AJ970" s="68"/>
      <c r="AK970" s="68"/>
      <c r="AL970" s="68"/>
    </row>
    <row r="971" spans="1:38" ht="15.75" customHeight="1">
      <c r="A971" s="68"/>
      <c r="B971" s="68"/>
      <c r="C971" s="68"/>
      <c r="D971" s="68"/>
      <c r="E971" s="68"/>
      <c r="F971" s="68"/>
      <c r="G971" s="68"/>
      <c r="H971" s="68"/>
      <c r="I971" s="68"/>
      <c r="J971" s="68"/>
      <c r="K971" s="68"/>
      <c r="L971" s="68"/>
      <c r="M971" s="68"/>
      <c r="N971" s="68"/>
      <c r="O971" s="68"/>
      <c r="P971" s="68"/>
      <c r="Q971" s="68"/>
      <c r="R971" s="68"/>
      <c r="S971" s="68"/>
      <c r="T971" s="68"/>
      <c r="U971" s="68"/>
      <c r="V971" s="68"/>
      <c r="W971" s="68"/>
      <c r="X971" s="68"/>
      <c r="Y971" s="68"/>
      <c r="Z971" s="68"/>
      <c r="AA971" s="68"/>
      <c r="AB971" s="68"/>
      <c r="AC971" s="68"/>
      <c r="AD971" s="68"/>
      <c r="AE971" s="68"/>
      <c r="AF971" s="68"/>
      <c r="AG971" s="68"/>
      <c r="AH971" s="68"/>
      <c r="AI971" s="68"/>
      <c r="AJ971" s="68"/>
      <c r="AK971" s="68"/>
      <c r="AL971" s="68"/>
    </row>
    <row r="972" spans="1:38" ht="15.75" customHeight="1">
      <c r="A972" s="68"/>
      <c r="B972" s="68"/>
      <c r="C972" s="68"/>
      <c r="D972" s="68"/>
      <c r="E972" s="68"/>
      <c r="F972" s="68"/>
      <c r="G972" s="68"/>
      <c r="H972" s="68"/>
      <c r="I972" s="68"/>
      <c r="J972" s="68"/>
      <c r="K972" s="68"/>
      <c r="L972" s="68"/>
      <c r="M972" s="68"/>
      <c r="N972" s="68"/>
      <c r="O972" s="68"/>
      <c r="P972" s="68"/>
      <c r="Q972" s="68"/>
      <c r="R972" s="68"/>
      <c r="S972" s="68"/>
      <c r="T972" s="68"/>
      <c r="U972" s="68"/>
      <c r="V972" s="68"/>
      <c r="W972" s="68"/>
      <c r="X972" s="68"/>
      <c r="Y972" s="68"/>
      <c r="Z972" s="68"/>
      <c r="AA972" s="68"/>
      <c r="AB972" s="68"/>
      <c r="AC972" s="68"/>
      <c r="AD972" s="68"/>
      <c r="AE972" s="68"/>
      <c r="AF972" s="68"/>
      <c r="AG972" s="68"/>
      <c r="AH972" s="68"/>
      <c r="AI972" s="68"/>
      <c r="AJ972" s="68"/>
      <c r="AK972" s="68"/>
      <c r="AL972" s="68"/>
    </row>
    <row r="973" spans="1:38" ht="15.75" customHeight="1">
      <c r="A973" s="68"/>
      <c r="B973" s="68"/>
      <c r="C973" s="68"/>
      <c r="D973" s="68"/>
      <c r="E973" s="68"/>
      <c r="F973" s="68"/>
      <c r="G973" s="68"/>
      <c r="H973" s="68"/>
      <c r="I973" s="68"/>
      <c r="J973" s="68"/>
      <c r="K973" s="68"/>
      <c r="L973" s="68"/>
      <c r="M973" s="68"/>
      <c r="N973" s="68"/>
      <c r="O973" s="68"/>
      <c r="P973" s="68"/>
      <c r="Q973" s="68"/>
      <c r="R973" s="68"/>
      <c r="S973" s="68"/>
      <c r="T973" s="68"/>
      <c r="U973" s="68"/>
      <c r="V973" s="68"/>
      <c r="W973" s="68"/>
      <c r="X973" s="68"/>
      <c r="Y973" s="68"/>
      <c r="Z973" s="68"/>
      <c r="AA973" s="68"/>
      <c r="AB973" s="68"/>
      <c r="AC973" s="68"/>
      <c r="AD973" s="68"/>
      <c r="AE973" s="68"/>
      <c r="AF973" s="68"/>
      <c r="AG973" s="68"/>
      <c r="AH973" s="68"/>
      <c r="AI973" s="68"/>
      <c r="AJ973" s="68"/>
      <c r="AK973" s="68"/>
      <c r="AL973" s="68"/>
    </row>
    <row r="974" spans="1:38" ht="15.75" customHeight="1">
      <c r="A974" s="68"/>
      <c r="B974" s="68"/>
      <c r="C974" s="68"/>
      <c r="D974" s="68"/>
      <c r="E974" s="68"/>
      <c r="F974" s="68"/>
      <c r="G974" s="68"/>
      <c r="H974" s="68"/>
      <c r="I974" s="68"/>
      <c r="J974" s="68"/>
      <c r="K974" s="68"/>
      <c r="L974" s="68"/>
      <c r="M974" s="68"/>
      <c r="N974" s="68"/>
      <c r="O974" s="68"/>
      <c r="P974" s="68"/>
      <c r="Q974" s="68"/>
      <c r="R974" s="68"/>
      <c r="S974" s="68"/>
      <c r="T974" s="68"/>
      <c r="U974" s="68"/>
      <c r="V974" s="68"/>
      <c r="W974" s="68"/>
      <c r="X974" s="68"/>
      <c r="Y974" s="68"/>
      <c r="Z974" s="68"/>
      <c r="AA974" s="68"/>
      <c r="AB974" s="68"/>
      <c r="AC974" s="68"/>
      <c r="AD974" s="68"/>
      <c r="AE974" s="68"/>
      <c r="AF974" s="68"/>
      <c r="AG974" s="68"/>
      <c r="AH974" s="68"/>
      <c r="AI974" s="68"/>
      <c r="AJ974" s="68"/>
      <c r="AK974" s="68"/>
      <c r="AL974" s="68"/>
    </row>
    <row r="975" spans="1:38" ht="15.75" customHeight="1">
      <c r="A975" s="68"/>
      <c r="B975" s="68"/>
      <c r="C975" s="68"/>
      <c r="D975" s="68"/>
      <c r="E975" s="68"/>
      <c r="F975" s="68"/>
      <c r="G975" s="68"/>
      <c r="H975" s="68"/>
      <c r="I975" s="68"/>
      <c r="J975" s="68"/>
      <c r="K975" s="68"/>
      <c r="L975" s="68"/>
      <c r="M975" s="68"/>
      <c r="N975" s="68"/>
      <c r="O975" s="68"/>
      <c r="P975" s="68"/>
      <c r="Q975" s="68"/>
      <c r="R975" s="68"/>
      <c r="S975" s="68"/>
      <c r="T975" s="68"/>
      <c r="U975" s="68"/>
      <c r="V975" s="68"/>
      <c r="W975" s="68"/>
      <c r="X975" s="68"/>
      <c r="Y975" s="68"/>
      <c r="Z975" s="68"/>
      <c r="AA975" s="68"/>
      <c r="AB975" s="68"/>
      <c r="AC975" s="68"/>
      <c r="AD975" s="68"/>
      <c r="AE975" s="68"/>
      <c r="AF975" s="68"/>
      <c r="AG975" s="68"/>
      <c r="AH975" s="68"/>
      <c r="AI975" s="68"/>
      <c r="AJ975" s="68"/>
      <c r="AK975" s="68"/>
      <c r="AL975" s="68"/>
    </row>
    <row r="976" spans="1:38" ht="15.75" customHeight="1">
      <c r="A976" s="68"/>
      <c r="B976" s="68"/>
      <c r="C976" s="68"/>
      <c r="D976" s="68"/>
      <c r="E976" s="68"/>
      <c r="F976" s="68"/>
      <c r="G976" s="68"/>
      <c r="H976" s="68"/>
      <c r="I976" s="68"/>
      <c r="J976" s="68"/>
      <c r="K976" s="68"/>
      <c r="L976" s="68"/>
      <c r="M976" s="68"/>
      <c r="N976" s="68"/>
      <c r="O976" s="68"/>
      <c r="P976" s="68"/>
      <c r="Q976" s="68"/>
      <c r="R976" s="68"/>
      <c r="S976" s="68"/>
      <c r="T976" s="68"/>
      <c r="U976" s="68"/>
      <c r="V976" s="68"/>
      <c r="W976" s="68"/>
      <c r="X976" s="68"/>
      <c r="Y976" s="68"/>
      <c r="Z976" s="68"/>
      <c r="AA976" s="68"/>
      <c r="AB976" s="68"/>
      <c r="AC976" s="68"/>
      <c r="AD976" s="68"/>
      <c r="AE976" s="68"/>
      <c r="AF976" s="68"/>
      <c r="AG976" s="68"/>
      <c r="AH976" s="68"/>
      <c r="AI976" s="68"/>
      <c r="AJ976" s="68"/>
      <c r="AK976" s="68"/>
      <c r="AL976" s="68"/>
    </row>
    <row r="977" spans="1:38" ht="15.75" customHeight="1">
      <c r="A977" s="68"/>
      <c r="B977" s="68"/>
      <c r="C977" s="68"/>
      <c r="D977" s="68"/>
      <c r="E977" s="68"/>
      <c r="F977" s="68"/>
      <c r="G977" s="68"/>
      <c r="H977" s="68"/>
      <c r="I977" s="68"/>
      <c r="J977" s="68"/>
      <c r="K977" s="68"/>
      <c r="L977" s="68"/>
      <c r="M977" s="68"/>
      <c r="N977" s="68"/>
      <c r="O977" s="68"/>
      <c r="P977" s="68"/>
      <c r="Q977" s="68"/>
      <c r="R977" s="68"/>
      <c r="S977" s="68"/>
      <c r="T977" s="68"/>
      <c r="U977" s="68"/>
      <c r="V977" s="68"/>
      <c r="W977" s="68"/>
      <c r="X977" s="68"/>
      <c r="Y977" s="68"/>
      <c r="Z977" s="68"/>
      <c r="AA977" s="68"/>
      <c r="AB977" s="68"/>
      <c r="AC977" s="68"/>
      <c r="AD977" s="68"/>
      <c r="AE977" s="68"/>
      <c r="AF977" s="68"/>
      <c r="AG977" s="68"/>
      <c r="AH977" s="68"/>
      <c r="AI977" s="68"/>
      <c r="AJ977" s="68"/>
      <c r="AK977" s="68"/>
      <c r="AL977" s="68"/>
    </row>
    <row r="978" spans="1:38" ht="15.75" customHeight="1">
      <c r="A978" s="68"/>
      <c r="B978" s="68"/>
      <c r="C978" s="68"/>
      <c r="D978" s="68"/>
      <c r="E978" s="68"/>
      <c r="F978" s="68"/>
      <c r="G978" s="68"/>
      <c r="H978" s="68"/>
      <c r="I978" s="68"/>
      <c r="J978" s="68"/>
      <c r="K978" s="68"/>
      <c r="L978" s="68"/>
      <c r="M978" s="68"/>
      <c r="N978" s="68"/>
      <c r="O978" s="68"/>
      <c r="P978" s="68"/>
      <c r="Q978" s="68"/>
      <c r="R978" s="68"/>
      <c r="S978" s="68"/>
      <c r="T978" s="68"/>
      <c r="U978" s="68"/>
      <c r="V978" s="68"/>
      <c r="W978" s="68"/>
      <c r="X978" s="68"/>
      <c r="Y978" s="68"/>
      <c r="Z978" s="68"/>
      <c r="AA978" s="68"/>
      <c r="AB978" s="68"/>
      <c r="AC978" s="68"/>
      <c r="AD978" s="68"/>
      <c r="AE978" s="68"/>
      <c r="AF978" s="68"/>
      <c r="AG978" s="68"/>
      <c r="AH978" s="68"/>
      <c r="AI978" s="68"/>
      <c r="AJ978" s="68"/>
      <c r="AK978" s="68"/>
      <c r="AL978" s="68"/>
    </row>
    <row r="979" spans="1:38" ht="15.75" customHeight="1">
      <c r="A979" s="68"/>
      <c r="B979" s="68"/>
      <c r="C979" s="68"/>
      <c r="D979" s="68"/>
      <c r="E979" s="68"/>
      <c r="F979" s="68"/>
      <c r="G979" s="68"/>
      <c r="H979" s="68"/>
      <c r="I979" s="68"/>
      <c r="J979" s="68"/>
      <c r="K979" s="68"/>
      <c r="L979" s="68"/>
      <c r="M979" s="68"/>
      <c r="N979" s="68"/>
      <c r="O979" s="68"/>
      <c r="P979" s="68"/>
      <c r="Q979" s="68"/>
      <c r="R979" s="68"/>
      <c r="S979" s="68"/>
      <c r="T979" s="68"/>
      <c r="U979" s="68"/>
      <c r="V979" s="68"/>
      <c r="W979" s="68"/>
      <c r="X979" s="68"/>
      <c r="Y979" s="68"/>
      <c r="Z979" s="68"/>
      <c r="AA979" s="68"/>
      <c r="AB979" s="68"/>
      <c r="AC979" s="68"/>
      <c r="AD979" s="68"/>
      <c r="AE979" s="68"/>
      <c r="AF979" s="68"/>
      <c r="AG979" s="68"/>
      <c r="AH979" s="68"/>
      <c r="AI979" s="68"/>
      <c r="AJ979" s="68"/>
      <c r="AK979" s="68"/>
      <c r="AL979" s="68"/>
    </row>
    <row r="980" spans="1:38" ht="15.75" customHeight="1">
      <c r="A980" s="68"/>
      <c r="B980" s="68"/>
      <c r="C980" s="68"/>
      <c r="D980" s="68"/>
      <c r="E980" s="68"/>
      <c r="F980" s="68"/>
      <c r="G980" s="68"/>
      <c r="H980" s="68"/>
      <c r="I980" s="68"/>
      <c r="J980" s="68"/>
      <c r="K980" s="68"/>
      <c r="L980" s="68"/>
      <c r="M980" s="68"/>
      <c r="N980" s="68"/>
      <c r="O980" s="68"/>
      <c r="P980" s="68"/>
      <c r="Q980" s="68"/>
      <c r="R980" s="68"/>
      <c r="S980" s="68"/>
      <c r="T980" s="68"/>
      <c r="U980" s="68"/>
      <c r="V980" s="68"/>
      <c r="W980" s="68"/>
      <c r="X980" s="68"/>
      <c r="Y980" s="68"/>
      <c r="Z980" s="68"/>
      <c r="AA980" s="68"/>
      <c r="AB980" s="68"/>
      <c r="AC980" s="68"/>
      <c r="AD980" s="68"/>
      <c r="AE980" s="68"/>
      <c r="AF980" s="68"/>
      <c r="AG980" s="68"/>
      <c r="AH980" s="68"/>
      <c r="AI980" s="68"/>
      <c r="AJ980" s="68"/>
      <c r="AK980" s="68"/>
      <c r="AL980" s="68"/>
    </row>
    <row r="981" spans="1:38" ht="15.75" customHeight="1">
      <c r="A981" s="68"/>
      <c r="B981" s="68"/>
      <c r="C981" s="68"/>
      <c r="D981" s="68"/>
      <c r="E981" s="68"/>
      <c r="F981" s="68"/>
      <c r="G981" s="68"/>
      <c r="H981" s="68"/>
      <c r="I981" s="68"/>
      <c r="J981" s="68"/>
      <c r="K981" s="68"/>
      <c r="L981" s="68"/>
      <c r="M981" s="68"/>
      <c r="N981" s="68"/>
      <c r="O981" s="68"/>
      <c r="P981" s="68"/>
      <c r="Q981" s="68"/>
      <c r="R981" s="68"/>
      <c r="S981" s="68"/>
      <c r="T981" s="68"/>
      <c r="U981" s="68"/>
      <c r="V981" s="68"/>
      <c r="W981" s="68"/>
      <c r="X981" s="68"/>
      <c r="Y981" s="68"/>
      <c r="Z981" s="68"/>
      <c r="AA981" s="68"/>
      <c r="AB981" s="68"/>
      <c r="AC981" s="68"/>
      <c r="AD981" s="68"/>
      <c r="AE981" s="68"/>
      <c r="AF981" s="68"/>
      <c r="AG981" s="68"/>
      <c r="AH981" s="68"/>
      <c r="AI981" s="68"/>
      <c r="AJ981" s="68"/>
      <c r="AK981" s="68"/>
      <c r="AL981" s="68"/>
    </row>
    <row r="982" spans="1:38" ht="15.75" customHeight="1">
      <c r="A982" s="68"/>
      <c r="B982" s="68"/>
      <c r="C982" s="68"/>
      <c r="D982" s="68"/>
      <c r="E982" s="68"/>
      <c r="F982" s="68"/>
      <c r="G982" s="68"/>
      <c r="H982" s="68"/>
      <c r="I982" s="68"/>
      <c r="J982" s="68"/>
      <c r="K982" s="68"/>
      <c r="L982" s="68"/>
      <c r="M982" s="68"/>
      <c r="N982" s="68"/>
      <c r="O982" s="68"/>
      <c r="P982" s="68"/>
      <c r="Q982" s="68"/>
      <c r="R982" s="68"/>
      <c r="S982" s="68"/>
      <c r="T982" s="68"/>
      <c r="U982" s="68"/>
      <c r="V982" s="68"/>
      <c r="W982" s="68"/>
      <c r="X982" s="68"/>
      <c r="Y982" s="68"/>
      <c r="Z982" s="68"/>
      <c r="AA982" s="68"/>
      <c r="AB982" s="68"/>
      <c r="AC982" s="68"/>
      <c r="AD982" s="68"/>
      <c r="AE982" s="68"/>
      <c r="AF982" s="68"/>
      <c r="AG982" s="68"/>
      <c r="AH982" s="68"/>
      <c r="AI982" s="68"/>
      <c r="AJ982" s="68"/>
      <c r="AK982" s="68"/>
      <c r="AL982" s="68"/>
    </row>
    <row r="983" spans="1:38" ht="15.75" customHeight="1">
      <c r="A983" s="68"/>
      <c r="B983" s="68"/>
      <c r="C983" s="68"/>
      <c r="D983" s="68"/>
      <c r="E983" s="68"/>
      <c r="F983" s="68"/>
      <c r="G983" s="68"/>
      <c r="H983" s="68"/>
      <c r="I983" s="68"/>
      <c r="J983" s="68"/>
      <c r="K983" s="68"/>
      <c r="L983" s="68"/>
      <c r="M983" s="68"/>
      <c r="N983" s="68"/>
      <c r="O983" s="68"/>
      <c r="P983" s="68"/>
      <c r="Q983" s="68"/>
      <c r="R983" s="68"/>
      <c r="S983" s="68"/>
      <c r="T983" s="68"/>
      <c r="U983" s="68"/>
      <c r="V983" s="68"/>
      <c r="W983" s="68"/>
      <c r="X983" s="68"/>
      <c r="Y983" s="68"/>
      <c r="Z983" s="68"/>
      <c r="AA983" s="68"/>
      <c r="AB983" s="68"/>
      <c r="AC983" s="68"/>
      <c r="AD983" s="68"/>
      <c r="AE983" s="68"/>
      <c r="AF983" s="68"/>
      <c r="AG983" s="68"/>
      <c r="AH983" s="68"/>
      <c r="AI983" s="68"/>
      <c r="AJ983" s="68"/>
      <c r="AK983" s="68"/>
      <c r="AL983" s="68"/>
    </row>
    <row r="984" spans="1:38" ht="15.75" customHeight="1">
      <c r="A984" s="68"/>
      <c r="B984" s="68"/>
      <c r="C984" s="68"/>
      <c r="D984" s="68"/>
      <c r="E984" s="68"/>
      <c r="F984" s="68"/>
      <c r="G984" s="68"/>
      <c r="H984" s="68"/>
      <c r="I984" s="68"/>
      <c r="J984" s="68"/>
      <c r="K984" s="68"/>
      <c r="L984" s="68"/>
      <c r="M984" s="68"/>
      <c r="N984" s="68"/>
      <c r="O984" s="68"/>
      <c r="P984" s="68"/>
      <c r="Q984" s="68"/>
      <c r="R984" s="68"/>
      <c r="S984" s="68"/>
      <c r="T984" s="68"/>
      <c r="U984" s="68"/>
      <c r="V984" s="68"/>
      <c r="W984" s="68"/>
      <c r="X984" s="68"/>
      <c r="Y984" s="68"/>
      <c r="Z984" s="68"/>
      <c r="AA984" s="68"/>
      <c r="AB984" s="68"/>
      <c r="AC984" s="68"/>
      <c r="AD984" s="68"/>
      <c r="AE984" s="68"/>
      <c r="AF984" s="68"/>
      <c r="AG984" s="68"/>
      <c r="AH984" s="68"/>
      <c r="AI984" s="68"/>
      <c r="AJ984" s="68"/>
      <c r="AK984" s="68"/>
      <c r="AL984" s="68"/>
    </row>
    <row r="985" spans="1:38" ht="15.75" customHeight="1">
      <c r="A985" s="68"/>
      <c r="B985" s="68"/>
      <c r="C985" s="68"/>
      <c r="D985" s="68"/>
      <c r="E985" s="68"/>
      <c r="F985" s="68"/>
      <c r="G985" s="68"/>
      <c r="H985" s="68"/>
      <c r="I985" s="68"/>
      <c r="J985" s="68"/>
      <c r="K985" s="68"/>
      <c r="L985" s="68"/>
      <c r="M985" s="68"/>
      <c r="N985" s="68"/>
      <c r="O985" s="68"/>
      <c r="P985" s="68"/>
      <c r="Q985" s="68"/>
      <c r="R985" s="68"/>
      <c r="S985" s="68"/>
      <c r="T985" s="68"/>
      <c r="U985" s="68"/>
      <c r="V985" s="68"/>
      <c r="W985" s="68"/>
      <c r="X985" s="68"/>
      <c r="Y985" s="68"/>
      <c r="Z985" s="68"/>
      <c r="AA985" s="68"/>
      <c r="AB985" s="68"/>
      <c r="AC985" s="68"/>
      <c r="AD985" s="68"/>
      <c r="AE985" s="68"/>
      <c r="AF985" s="68"/>
      <c r="AG985" s="68"/>
      <c r="AH985" s="68"/>
      <c r="AI985" s="68"/>
      <c r="AJ985" s="68"/>
      <c r="AK985" s="68"/>
      <c r="AL985" s="68"/>
    </row>
    <row r="986" spans="1:38" ht="15.75" customHeight="1">
      <c r="A986" s="68"/>
      <c r="B986" s="68"/>
      <c r="C986" s="68"/>
      <c r="D986" s="68"/>
      <c r="E986" s="68"/>
      <c r="F986" s="68"/>
      <c r="G986" s="68"/>
      <c r="H986" s="68"/>
      <c r="I986" s="68"/>
      <c r="J986" s="68"/>
      <c r="K986" s="68"/>
      <c r="L986" s="68"/>
      <c r="M986" s="68"/>
      <c r="N986" s="68"/>
      <c r="O986" s="68"/>
      <c r="P986" s="68"/>
      <c r="Q986" s="68"/>
      <c r="R986" s="68"/>
      <c r="S986" s="68"/>
      <c r="T986" s="68"/>
      <c r="U986" s="68"/>
      <c r="V986" s="68"/>
      <c r="W986" s="68"/>
      <c r="X986" s="68"/>
      <c r="Y986" s="68"/>
      <c r="Z986" s="68"/>
      <c r="AA986" s="68"/>
      <c r="AB986" s="68"/>
      <c r="AC986" s="68"/>
      <c r="AD986" s="68"/>
      <c r="AE986" s="68"/>
      <c r="AF986" s="68"/>
      <c r="AG986" s="68"/>
      <c r="AH986" s="68"/>
      <c r="AI986" s="68"/>
      <c r="AJ986" s="68"/>
      <c r="AK986" s="68"/>
      <c r="AL986" s="68"/>
    </row>
    <row r="987" spans="1:38" ht="15.75" customHeight="1">
      <c r="A987" s="68"/>
      <c r="B987" s="68"/>
      <c r="C987" s="68"/>
      <c r="D987" s="68"/>
      <c r="E987" s="68"/>
      <c r="F987" s="68"/>
      <c r="G987" s="68"/>
      <c r="H987" s="68"/>
      <c r="I987" s="68"/>
      <c r="J987" s="68"/>
      <c r="K987" s="68"/>
      <c r="L987" s="68"/>
      <c r="M987" s="68"/>
      <c r="N987" s="68"/>
      <c r="O987" s="68"/>
      <c r="P987" s="68"/>
      <c r="Q987" s="68"/>
      <c r="R987" s="68"/>
      <c r="S987" s="68"/>
      <c r="T987" s="68"/>
      <c r="U987" s="68"/>
      <c r="V987" s="68"/>
      <c r="W987" s="68"/>
      <c r="X987" s="68"/>
      <c r="Y987" s="68"/>
      <c r="Z987" s="68"/>
      <c r="AA987" s="68"/>
      <c r="AB987" s="68"/>
      <c r="AC987" s="68"/>
      <c r="AD987" s="68"/>
      <c r="AE987" s="68"/>
      <c r="AF987" s="68"/>
      <c r="AG987" s="68"/>
      <c r="AH987" s="68"/>
      <c r="AI987" s="68"/>
      <c r="AJ987" s="68"/>
      <c r="AK987" s="68"/>
      <c r="AL987" s="68"/>
    </row>
    <row r="988" spans="1:38" ht="15.75" customHeight="1">
      <c r="A988" s="68"/>
      <c r="B988" s="68"/>
      <c r="C988" s="68"/>
      <c r="D988" s="68"/>
      <c r="E988" s="68"/>
      <c r="F988" s="68"/>
      <c r="G988" s="68"/>
      <c r="H988" s="68"/>
      <c r="I988" s="68"/>
      <c r="J988" s="68"/>
      <c r="K988" s="68"/>
      <c r="L988" s="68"/>
      <c r="M988" s="68"/>
      <c r="N988" s="68"/>
      <c r="O988" s="68"/>
      <c r="P988" s="68"/>
      <c r="Q988" s="68"/>
      <c r="R988" s="68"/>
      <c r="S988" s="68"/>
      <c r="T988" s="68"/>
      <c r="U988" s="68"/>
      <c r="V988" s="68"/>
      <c r="W988" s="68"/>
      <c r="X988" s="68"/>
      <c r="Y988" s="68"/>
      <c r="Z988" s="68"/>
      <c r="AA988" s="68"/>
      <c r="AB988" s="68"/>
      <c r="AC988" s="68"/>
      <c r="AD988" s="68"/>
      <c r="AE988" s="68"/>
      <c r="AF988" s="68"/>
      <c r="AG988" s="68"/>
      <c r="AH988" s="68"/>
      <c r="AI988" s="68"/>
      <c r="AJ988" s="68"/>
      <c r="AK988" s="68"/>
      <c r="AL988" s="68"/>
    </row>
    <row r="989" spans="1:38" ht="15.75" customHeight="1">
      <c r="A989" s="68"/>
      <c r="B989" s="68"/>
      <c r="C989" s="68"/>
      <c r="D989" s="68"/>
      <c r="E989" s="68"/>
      <c r="F989" s="68"/>
      <c r="G989" s="68"/>
      <c r="H989" s="68"/>
      <c r="I989" s="68"/>
      <c r="J989" s="68"/>
      <c r="K989" s="68"/>
      <c r="L989" s="68"/>
      <c r="M989" s="68"/>
      <c r="N989" s="68"/>
      <c r="O989" s="68"/>
      <c r="P989" s="68"/>
      <c r="Q989" s="68"/>
      <c r="R989" s="68"/>
      <c r="S989" s="68"/>
      <c r="T989" s="68"/>
      <c r="U989" s="68"/>
      <c r="V989" s="68"/>
      <c r="W989" s="68"/>
      <c r="X989" s="68"/>
      <c r="Y989" s="68"/>
      <c r="Z989" s="68"/>
      <c r="AA989" s="68"/>
      <c r="AB989" s="68"/>
      <c r="AC989" s="68"/>
      <c r="AD989" s="68"/>
      <c r="AE989" s="68"/>
      <c r="AF989" s="68"/>
      <c r="AG989" s="68"/>
      <c r="AH989" s="68"/>
      <c r="AI989" s="68"/>
      <c r="AJ989" s="68"/>
      <c r="AK989" s="68"/>
      <c r="AL989" s="68"/>
    </row>
    <row r="990" spans="1:38" ht="15.75" customHeight="1">
      <c r="A990" s="68"/>
      <c r="B990" s="68"/>
      <c r="C990" s="68"/>
      <c r="D990" s="68"/>
      <c r="E990" s="68"/>
      <c r="F990" s="68"/>
      <c r="G990" s="68"/>
      <c r="H990" s="68"/>
      <c r="I990" s="68"/>
      <c r="J990" s="68"/>
      <c r="K990" s="68"/>
      <c r="L990" s="68"/>
      <c r="M990" s="68"/>
      <c r="N990" s="68"/>
      <c r="O990" s="68"/>
      <c r="P990" s="68"/>
      <c r="Q990" s="68"/>
      <c r="R990" s="68"/>
      <c r="S990" s="68"/>
      <c r="T990" s="68"/>
      <c r="U990" s="68"/>
      <c r="V990" s="68"/>
      <c r="W990" s="68"/>
      <c r="X990" s="68"/>
      <c r="Y990" s="68"/>
      <c r="Z990" s="68"/>
      <c r="AA990" s="68"/>
      <c r="AB990" s="68"/>
      <c r="AC990" s="68"/>
      <c r="AD990" s="68"/>
      <c r="AE990" s="68"/>
      <c r="AF990" s="68"/>
      <c r="AG990" s="68"/>
      <c r="AH990" s="68"/>
      <c r="AI990" s="68"/>
      <c r="AJ990" s="68"/>
      <c r="AK990" s="68"/>
      <c r="AL990" s="68"/>
    </row>
    <row r="991" spans="1:38" ht="15.75" customHeight="1">
      <c r="A991" s="68"/>
      <c r="B991" s="68"/>
      <c r="C991" s="68"/>
      <c r="D991" s="68"/>
      <c r="E991" s="68"/>
      <c r="F991" s="68"/>
      <c r="G991" s="68"/>
      <c r="H991" s="68"/>
      <c r="I991" s="68"/>
      <c r="J991" s="68"/>
      <c r="K991" s="68"/>
      <c r="L991" s="68"/>
      <c r="M991" s="68"/>
      <c r="N991" s="68"/>
      <c r="O991" s="68"/>
      <c r="P991" s="68"/>
      <c r="Q991" s="68"/>
      <c r="R991" s="68"/>
      <c r="S991" s="68"/>
      <c r="T991" s="68"/>
      <c r="U991" s="68"/>
      <c r="V991" s="68"/>
      <c r="W991" s="68"/>
      <c r="X991" s="68"/>
      <c r="Y991" s="68"/>
      <c r="Z991" s="68"/>
      <c r="AA991" s="68"/>
      <c r="AB991" s="68"/>
      <c r="AC991" s="68"/>
      <c r="AD991" s="68"/>
      <c r="AE991" s="68"/>
      <c r="AF991" s="68"/>
      <c r="AG991" s="68"/>
      <c r="AH991" s="68"/>
      <c r="AI991" s="68"/>
      <c r="AJ991" s="68"/>
      <c r="AK991" s="68"/>
      <c r="AL991" s="68"/>
    </row>
    <row r="992" spans="1:38" ht="15.75" customHeight="1">
      <c r="A992" s="68"/>
      <c r="B992" s="68"/>
      <c r="C992" s="68"/>
      <c r="D992" s="68"/>
      <c r="E992" s="68"/>
      <c r="F992" s="68"/>
      <c r="G992" s="68"/>
      <c r="H992" s="68"/>
      <c r="I992" s="68"/>
      <c r="J992" s="68"/>
      <c r="K992" s="68"/>
      <c r="L992" s="68"/>
      <c r="M992" s="68"/>
      <c r="N992" s="68"/>
      <c r="O992" s="68"/>
      <c r="P992" s="68"/>
      <c r="Q992" s="68"/>
      <c r="R992" s="68"/>
      <c r="S992" s="68"/>
      <c r="T992" s="68"/>
      <c r="U992" s="68"/>
      <c r="V992" s="68"/>
      <c r="W992" s="68"/>
      <c r="X992" s="68"/>
      <c r="Y992" s="68"/>
      <c r="Z992" s="68"/>
      <c r="AA992" s="68"/>
      <c r="AB992" s="68"/>
      <c r="AC992" s="68"/>
      <c r="AD992" s="68"/>
      <c r="AE992" s="68"/>
      <c r="AF992" s="68"/>
      <c r="AG992" s="68"/>
      <c r="AH992" s="68"/>
      <c r="AI992" s="68"/>
      <c r="AJ992" s="68"/>
      <c r="AK992" s="68"/>
      <c r="AL992" s="68"/>
    </row>
    <row r="993" spans="1:38" ht="15.75" customHeight="1">
      <c r="A993" s="68"/>
      <c r="B993" s="68"/>
      <c r="C993" s="68"/>
      <c r="D993" s="68"/>
      <c r="E993" s="68"/>
      <c r="F993" s="68"/>
      <c r="G993" s="68"/>
      <c r="H993" s="68"/>
      <c r="I993" s="68"/>
      <c r="J993" s="68"/>
      <c r="K993" s="68"/>
      <c r="L993" s="68"/>
      <c r="M993" s="68"/>
      <c r="N993" s="68"/>
      <c r="O993" s="68"/>
      <c r="P993" s="68"/>
      <c r="Q993" s="68"/>
      <c r="R993" s="68"/>
      <c r="S993" s="68"/>
      <c r="T993" s="68"/>
      <c r="U993" s="68"/>
      <c r="V993" s="68"/>
      <c r="W993" s="68"/>
      <c r="X993" s="68"/>
      <c r="Y993" s="68"/>
      <c r="Z993" s="68"/>
      <c r="AA993" s="68"/>
      <c r="AB993" s="68"/>
      <c r="AC993" s="68"/>
      <c r="AD993" s="68"/>
      <c r="AE993" s="68"/>
      <c r="AF993" s="68"/>
      <c r="AG993" s="68"/>
      <c r="AH993" s="68"/>
      <c r="AI993" s="68"/>
      <c r="AJ993" s="68"/>
      <c r="AK993" s="68"/>
      <c r="AL993" s="68"/>
    </row>
    <row r="994" spans="1:38" ht="15.75" customHeight="1">
      <c r="A994" s="68"/>
      <c r="B994" s="68"/>
      <c r="C994" s="68"/>
      <c r="D994" s="68"/>
      <c r="E994" s="68"/>
      <c r="F994" s="68"/>
      <c r="G994" s="68"/>
      <c r="H994" s="68"/>
      <c r="I994" s="68"/>
      <c r="J994" s="68"/>
      <c r="K994" s="68"/>
      <c r="L994" s="68"/>
      <c r="M994" s="68"/>
      <c r="N994" s="68"/>
      <c r="O994" s="68"/>
      <c r="P994" s="68"/>
      <c r="Q994" s="68"/>
      <c r="R994" s="68"/>
      <c r="S994" s="68"/>
      <c r="T994" s="68"/>
      <c r="U994" s="68"/>
      <c r="V994" s="68"/>
      <c r="W994" s="68"/>
      <c r="X994" s="68"/>
      <c r="Y994" s="68"/>
      <c r="Z994" s="68"/>
      <c r="AA994" s="68"/>
      <c r="AB994" s="68"/>
      <c r="AC994" s="68"/>
      <c r="AD994" s="68"/>
      <c r="AE994" s="68"/>
      <c r="AF994" s="68"/>
      <c r="AG994" s="68"/>
      <c r="AH994" s="68"/>
      <c r="AI994" s="68"/>
      <c r="AJ994" s="68"/>
      <c r="AK994" s="68"/>
      <c r="AL994" s="68"/>
    </row>
    <row r="995" spans="1:38" ht="15.75" customHeight="1">
      <c r="A995" s="68"/>
      <c r="B995" s="68"/>
      <c r="C995" s="68"/>
      <c r="D995" s="68"/>
      <c r="E995" s="68"/>
      <c r="F995" s="68"/>
      <c r="G995" s="68"/>
      <c r="H995" s="68"/>
      <c r="I995" s="68"/>
      <c r="J995" s="68"/>
      <c r="K995" s="68"/>
      <c r="L995" s="68"/>
      <c r="M995" s="68"/>
      <c r="N995" s="68"/>
      <c r="O995" s="68"/>
      <c r="P995" s="68"/>
      <c r="Q995" s="68"/>
      <c r="R995" s="68"/>
      <c r="S995" s="68"/>
      <c r="T995" s="68"/>
      <c r="U995" s="68"/>
      <c r="V995" s="68"/>
      <c r="W995" s="68"/>
      <c r="X995" s="68"/>
      <c r="Y995" s="68"/>
      <c r="Z995" s="68"/>
      <c r="AA995" s="68"/>
      <c r="AB995" s="68"/>
      <c r="AC995" s="68"/>
      <c r="AD995" s="68"/>
      <c r="AE995" s="68"/>
      <c r="AF995" s="68"/>
      <c r="AG995" s="68"/>
      <c r="AH995" s="68"/>
      <c r="AI995" s="68"/>
      <c r="AJ995" s="68"/>
      <c r="AK995" s="68"/>
      <c r="AL995" s="68"/>
    </row>
    <row r="996" spans="1:38" ht="15.75" customHeight="1">
      <c r="A996" s="68"/>
      <c r="B996" s="68"/>
      <c r="C996" s="68"/>
      <c r="D996" s="68"/>
      <c r="E996" s="68"/>
      <c r="F996" s="68"/>
      <c r="G996" s="68"/>
      <c r="H996" s="68"/>
      <c r="I996" s="68"/>
      <c r="J996" s="68"/>
      <c r="K996" s="68"/>
      <c r="L996" s="68"/>
      <c r="M996" s="68"/>
      <c r="N996" s="68"/>
      <c r="O996" s="68"/>
      <c r="P996" s="68"/>
      <c r="Q996" s="68"/>
      <c r="R996" s="68"/>
      <c r="S996" s="68"/>
      <c r="T996" s="68"/>
      <c r="U996" s="68"/>
      <c r="V996" s="68"/>
      <c r="W996" s="68"/>
      <c r="X996" s="68"/>
      <c r="Y996" s="68"/>
      <c r="Z996" s="68"/>
      <c r="AA996" s="68"/>
      <c r="AB996" s="68"/>
      <c r="AC996" s="68"/>
      <c r="AD996" s="68"/>
      <c r="AE996" s="68"/>
      <c r="AF996" s="68"/>
      <c r="AG996" s="68"/>
      <c r="AH996" s="68"/>
      <c r="AI996" s="68"/>
      <c r="AJ996" s="68"/>
      <c r="AK996" s="68"/>
      <c r="AL996" s="68"/>
    </row>
    <row r="997" spans="1:38" ht="15.75" customHeight="1">
      <c r="A997" s="68"/>
      <c r="B997" s="68"/>
      <c r="C997" s="68"/>
      <c r="D997" s="68"/>
      <c r="E997" s="68"/>
      <c r="F997" s="68"/>
      <c r="G997" s="68"/>
      <c r="H997" s="68"/>
      <c r="I997" s="68"/>
      <c r="J997" s="68"/>
      <c r="K997" s="68"/>
      <c r="L997" s="68"/>
      <c r="M997" s="68"/>
      <c r="N997" s="68"/>
      <c r="O997" s="68"/>
      <c r="P997" s="68"/>
      <c r="Q997" s="68"/>
      <c r="R997" s="68"/>
      <c r="S997" s="68"/>
      <c r="T997" s="68"/>
      <c r="U997" s="68"/>
      <c r="V997" s="68"/>
      <c r="W997" s="68"/>
      <c r="X997" s="68"/>
      <c r="Y997" s="68"/>
      <c r="Z997" s="68"/>
      <c r="AA997" s="68"/>
      <c r="AB997" s="68"/>
      <c r="AC997" s="68"/>
      <c r="AD997" s="68"/>
      <c r="AE997" s="68"/>
      <c r="AF997" s="68"/>
      <c r="AG997" s="68"/>
      <c r="AH997" s="68"/>
      <c r="AI997" s="68"/>
      <c r="AJ997" s="68"/>
      <c r="AK997" s="68"/>
      <c r="AL997" s="68"/>
    </row>
    <row r="998" spans="1:38" ht="15.75" customHeight="1">
      <c r="A998" s="68"/>
      <c r="B998" s="68"/>
      <c r="C998" s="68"/>
      <c r="D998" s="68"/>
      <c r="E998" s="68"/>
      <c r="F998" s="68"/>
      <c r="G998" s="68"/>
      <c r="H998" s="68"/>
      <c r="I998" s="68"/>
      <c r="J998" s="68"/>
      <c r="K998" s="68"/>
      <c r="L998" s="68"/>
      <c r="M998" s="68"/>
      <c r="N998" s="68"/>
      <c r="O998" s="68"/>
      <c r="P998" s="68"/>
      <c r="Q998" s="68"/>
      <c r="R998" s="68"/>
      <c r="S998" s="68"/>
      <c r="T998" s="68"/>
      <c r="U998" s="68"/>
      <c r="V998" s="68"/>
      <c r="W998" s="68"/>
      <c r="X998" s="68"/>
      <c r="Y998" s="68"/>
      <c r="Z998" s="68"/>
      <c r="AA998" s="68"/>
      <c r="AB998" s="68"/>
      <c r="AC998" s="68"/>
      <c r="AD998" s="68"/>
      <c r="AE998" s="68"/>
      <c r="AF998" s="68"/>
      <c r="AG998" s="68"/>
      <c r="AH998" s="68"/>
      <c r="AI998" s="68"/>
      <c r="AJ998" s="68"/>
      <c r="AK998" s="68"/>
      <c r="AL998" s="68"/>
    </row>
    <row r="999" spans="1:38" ht="15.75" customHeight="1">
      <c r="A999" s="68"/>
      <c r="B999" s="68"/>
      <c r="C999" s="68"/>
      <c r="D999" s="68"/>
      <c r="E999" s="68"/>
      <c r="F999" s="68"/>
      <c r="G999" s="68"/>
      <c r="H999" s="68"/>
      <c r="I999" s="68"/>
      <c r="J999" s="68"/>
      <c r="K999" s="68"/>
      <c r="L999" s="68"/>
      <c r="M999" s="68"/>
      <c r="N999" s="68"/>
      <c r="O999" s="68"/>
      <c r="P999" s="68"/>
      <c r="Q999" s="68"/>
      <c r="R999" s="68"/>
      <c r="S999" s="68"/>
      <c r="T999" s="68"/>
      <c r="U999" s="68"/>
      <c r="V999" s="68"/>
      <c r="W999" s="68"/>
      <c r="X999" s="68"/>
      <c r="Y999" s="68"/>
      <c r="Z999" s="68"/>
      <c r="AA999" s="68"/>
      <c r="AB999" s="68"/>
      <c r="AC999" s="68"/>
      <c r="AD999" s="68"/>
      <c r="AE999" s="68"/>
      <c r="AF999" s="68"/>
      <c r="AG999" s="68"/>
      <c r="AH999" s="68"/>
      <c r="AI999" s="68"/>
      <c r="AJ999" s="68"/>
      <c r="AK999" s="68"/>
      <c r="AL999" s="68"/>
    </row>
    <row r="1000" spans="1:38" ht="15.75" customHeight="1">
      <c r="A1000" s="68"/>
      <c r="B1000" s="68"/>
      <c r="C1000" s="68"/>
      <c r="D1000" s="68"/>
      <c r="E1000" s="68"/>
      <c r="F1000" s="68"/>
      <c r="G1000" s="68"/>
      <c r="H1000" s="68"/>
      <c r="I1000" s="68"/>
      <c r="J1000" s="68"/>
      <c r="K1000" s="68"/>
      <c r="L1000" s="68"/>
      <c r="M1000" s="68"/>
      <c r="N1000" s="68"/>
      <c r="O1000" s="68"/>
      <c r="P1000" s="68"/>
      <c r="Q1000" s="68"/>
      <c r="R1000" s="68"/>
      <c r="S1000" s="68"/>
      <c r="T1000" s="68"/>
      <c r="U1000" s="68"/>
      <c r="V1000" s="68"/>
      <c r="W1000" s="68"/>
      <c r="X1000" s="68"/>
      <c r="Y1000" s="68"/>
      <c r="Z1000" s="68"/>
      <c r="AA1000" s="68"/>
      <c r="AB1000" s="68"/>
      <c r="AC1000" s="68"/>
      <c r="AD1000" s="68"/>
      <c r="AE1000" s="68"/>
      <c r="AF1000" s="68"/>
      <c r="AG1000" s="68"/>
      <c r="AH1000" s="68"/>
      <c r="AI1000" s="68"/>
      <c r="AJ1000" s="68"/>
      <c r="AK1000" s="68"/>
      <c r="AL1000" s="68"/>
    </row>
  </sheetData>
  <autoFilter ref="C46:E46" xr:uid="{00000000-0009-0000-0000-00000B000000}"/>
  <mergeCells count="2">
    <mergeCell ref="V5:W5"/>
    <mergeCell ref="AE5:AF5"/>
  </mergeCells>
  <dataValidations count="1">
    <dataValidation type="list" allowBlank="1" showErrorMessage="1" sqref="U5" xr:uid="{00000000-0002-0000-0B00-000000000000}">
      <formula1>$C$41:$C$45</formula1>
    </dataValidation>
  </dataValidations>
  <pageMargins left="0.7" right="0.7" top="0.75" bottom="0.75" header="0" footer="0"/>
  <pageSetup paperSize="9"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Z1000"/>
  <sheetViews>
    <sheetView showGridLines="0" workbookViewId="0">
      <pane xSplit="7" ySplit="2" topLeftCell="H3" activePane="bottomRight" state="frozen"/>
      <selection pane="topRight" activeCell="H1" sqref="H1"/>
      <selection pane="bottomLeft" activeCell="A3" sqref="A3"/>
      <selection pane="bottomRight" activeCell="H3" sqref="H3"/>
    </sheetView>
  </sheetViews>
  <sheetFormatPr defaultColWidth="14.453125" defaultRowHeight="15" customHeight="1"/>
  <cols>
    <col min="1" max="1" width="1.453125" customWidth="1"/>
    <col min="2" max="2" width="2.81640625" customWidth="1"/>
    <col min="3" max="7" width="8.54296875" customWidth="1"/>
    <col min="8" max="8" width="2" customWidth="1"/>
    <col min="9" max="13" width="8.54296875" customWidth="1"/>
    <col min="14" max="14" width="2.08984375" customWidth="1"/>
    <col min="15" max="15" width="3.81640625" customWidth="1"/>
    <col min="16" max="20" width="8.54296875" customWidth="1"/>
    <col min="21" max="21" width="1.81640625" customWidth="1"/>
    <col min="22" max="26" width="8.54296875" customWidth="1"/>
  </cols>
  <sheetData>
    <row r="1" spans="2:26" ht="14.25" customHeight="1"/>
    <row r="2" spans="2:26" ht="14.25" customHeight="1"/>
    <row r="3" spans="2:26" ht="14.25" customHeight="1">
      <c r="B3" s="392"/>
      <c r="C3" s="393" t="s">
        <v>1957</v>
      </c>
      <c r="D3" s="394"/>
      <c r="E3" s="395"/>
      <c r="F3" s="396"/>
      <c r="G3" s="396"/>
      <c r="H3" s="397"/>
      <c r="I3" s="393" t="s">
        <v>1957</v>
      </c>
      <c r="J3" s="394"/>
      <c r="K3" s="395"/>
      <c r="L3" s="396"/>
      <c r="M3" s="396"/>
      <c r="O3" s="392"/>
      <c r="P3" s="393" t="s">
        <v>192</v>
      </c>
      <c r="Q3" s="394"/>
      <c r="R3" s="395"/>
      <c r="S3" s="396"/>
      <c r="T3" s="396"/>
      <c r="U3" s="397"/>
      <c r="V3" s="393" t="s">
        <v>192</v>
      </c>
      <c r="W3" s="394"/>
      <c r="X3" s="395"/>
      <c r="Y3" s="396"/>
      <c r="Z3" s="396"/>
    </row>
    <row r="4" spans="2:26" ht="14.25" customHeight="1">
      <c r="B4" s="392"/>
      <c r="C4" s="602" t="s">
        <v>278</v>
      </c>
      <c r="D4" s="603"/>
      <c r="E4" s="604"/>
      <c r="F4" s="398" t="s">
        <v>9450</v>
      </c>
      <c r="G4" s="399" t="s">
        <v>9451</v>
      </c>
      <c r="H4" s="397"/>
      <c r="I4" s="602" t="s">
        <v>278</v>
      </c>
      <c r="J4" s="603"/>
      <c r="K4" s="604"/>
      <c r="L4" s="398" t="s">
        <v>9450</v>
      </c>
      <c r="M4" s="399" t="s">
        <v>9451</v>
      </c>
      <c r="O4" s="392"/>
      <c r="P4" s="602" t="s">
        <v>278</v>
      </c>
      <c r="Q4" s="603"/>
      <c r="R4" s="604"/>
      <c r="S4" s="398" t="s">
        <v>9450</v>
      </c>
      <c r="T4" s="399" t="s">
        <v>9451</v>
      </c>
      <c r="U4" s="397"/>
      <c r="V4" s="602" t="s">
        <v>278</v>
      </c>
      <c r="W4" s="603"/>
      <c r="X4" s="604"/>
      <c r="Y4" s="398" t="s">
        <v>9450</v>
      </c>
      <c r="Z4" s="399" t="s">
        <v>9451</v>
      </c>
    </row>
    <row r="5" spans="2:26" ht="14.25" customHeight="1">
      <c r="B5" s="220">
        <f t="shared" ref="B5:B37" si="0">RANK(F5,$F$4:$F$46)+COUNTIF($F$3:F4,F5)</f>
        <v>7</v>
      </c>
      <c r="C5" s="400" t="s">
        <v>1626</v>
      </c>
      <c r="D5" s="401"/>
      <c r="E5" s="402"/>
      <c r="F5" s="403">
        <f>COUNTIFS('Data Down'!E:E,$C$3,'Data Down'!T:T,C5)</f>
        <v>16</v>
      </c>
      <c r="G5" s="404">
        <f>SUMIFS('Data Down'!N:N,'Data Down'!E:E,$C$3,'Data Down'!T:T,C5)</f>
        <v>97.866823253556916</v>
      </c>
      <c r="H5" s="397"/>
      <c r="I5" s="400" t="str">
        <f>VLOOKUP(1,$B$5:$G$37,2,0)</f>
        <v>AIR SYSTEM</v>
      </c>
      <c r="J5" s="401"/>
      <c r="K5" s="402"/>
      <c r="L5" s="403">
        <f t="shared" ref="L5:L37" si="1">SUMIF($C$5:$C$37,I5,$F$5:$F$37)</f>
        <v>108</v>
      </c>
      <c r="M5" s="404">
        <f t="shared" ref="M5:M37" si="2">SUMIF($C$5:$C$37,I5,$G$5:$G$37)</f>
        <v>261.93375242933229</v>
      </c>
      <c r="O5" s="220">
        <f t="shared" ref="O5:O37" si="3">RANK(S5,$S$4:$S$46)+COUNTIF($S$3:S4,S5)</f>
        <v>3</v>
      </c>
      <c r="P5" s="400" t="s">
        <v>1626</v>
      </c>
      <c r="Q5" s="401"/>
      <c r="R5" s="402"/>
      <c r="S5" s="403">
        <f>COUNTIFS('Data Down'!E:E,$P$3,'Data Down'!T:T,P5)</f>
        <v>2</v>
      </c>
      <c r="T5" s="404">
        <f>SUMIFS('Data Down'!N:N,'Data Down'!E:E,$P$3,'Data Down'!T:T,P5)</f>
        <v>3.5333389864933364</v>
      </c>
      <c r="U5" s="397"/>
      <c r="V5" s="400" t="e">
        <f>VLOOKUP(1,$O$5:$T$37,2,0)</f>
        <v>#N/A</v>
      </c>
      <c r="W5" s="401"/>
      <c r="X5" s="402"/>
      <c r="Y5" s="403">
        <f t="shared" ref="Y5:Y37" si="4">SUMIF($P$5:$P$37,V5,$S$5:$S$37)</f>
        <v>0</v>
      </c>
      <c r="Z5" s="404">
        <f t="shared" ref="Z5:Z37" si="5">SUMIF($P$5:$P$37,V5,$T$5:$T$37)</f>
        <v>0</v>
      </c>
    </row>
    <row r="6" spans="2:26" ht="14.25" customHeight="1">
      <c r="B6" s="220">
        <f t="shared" si="0"/>
        <v>21</v>
      </c>
      <c r="C6" s="405" t="s">
        <v>1630</v>
      </c>
      <c r="D6" s="406"/>
      <c r="E6" s="407"/>
      <c r="F6" s="408">
        <f>COUNTIFS('Data Down'!E:E,$C$3,'Data Down'!T:T,C6)</f>
        <v>0</v>
      </c>
      <c r="G6" s="409">
        <f>SUMIFS('Data Down'!N:N,'Data Down'!E:E,$C$3,'Data Down'!T:T,C6)</f>
        <v>0</v>
      </c>
      <c r="H6" s="397"/>
      <c r="I6" s="405" t="str">
        <f>VLOOKUP(2,$B$5:$G$37,2,0)</f>
        <v>TRANSMISSION</v>
      </c>
      <c r="J6" s="406"/>
      <c r="K6" s="407"/>
      <c r="L6" s="408">
        <f t="shared" si="1"/>
        <v>68</v>
      </c>
      <c r="M6" s="410">
        <f t="shared" si="2"/>
        <v>641.08435906951229</v>
      </c>
      <c r="O6" s="220">
        <f t="shared" si="3"/>
        <v>12</v>
      </c>
      <c r="P6" s="405" t="s">
        <v>1630</v>
      </c>
      <c r="Q6" s="406"/>
      <c r="R6" s="407"/>
      <c r="S6" s="408">
        <f>COUNTIFS('Data Down'!E:E,$P$3,'Data Down'!T:T,P6)</f>
        <v>0</v>
      </c>
      <c r="T6" s="410">
        <f>SUMIFS('Data Down'!N:N,'Data Down'!E:E,$P$3,'Data Down'!T:T,P6)</f>
        <v>0</v>
      </c>
      <c r="U6" s="397"/>
      <c r="V6" s="405" t="str">
        <f>VLOOKUP(2,$O$5:$T$37,2,0)</f>
        <v>AIR SYSTEM</v>
      </c>
      <c r="W6" s="406"/>
      <c r="X6" s="407"/>
      <c r="Y6" s="408">
        <f t="shared" si="4"/>
        <v>6</v>
      </c>
      <c r="Z6" s="410">
        <f t="shared" si="5"/>
        <v>12.483353306527913</v>
      </c>
    </row>
    <row r="7" spans="2:26" ht="14.25" customHeight="1">
      <c r="B7" s="220">
        <f t="shared" si="0"/>
        <v>1</v>
      </c>
      <c r="C7" s="405" t="s">
        <v>1639</v>
      </c>
      <c r="D7" s="406"/>
      <c r="E7" s="407"/>
      <c r="F7" s="408">
        <f>COUNTIFS('Data Down'!E:E,$C$3,'Data Down'!T:T,C7)</f>
        <v>108</v>
      </c>
      <c r="G7" s="410">
        <f>SUMIFS('Data Down'!N:N,'Data Down'!E:E,$C$3,'Data Down'!T:T,C7)</f>
        <v>261.93375242933229</v>
      </c>
      <c r="H7" s="397"/>
      <c r="I7" s="405" t="str">
        <f>VLOOKUP(3,$B$5:$G$37,2,0)</f>
        <v>BRAKE SYSTEM</v>
      </c>
      <c r="J7" s="406"/>
      <c r="K7" s="407"/>
      <c r="L7" s="408">
        <f t="shared" si="1"/>
        <v>61</v>
      </c>
      <c r="M7" s="410">
        <f t="shared" si="2"/>
        <v>39.483396506946349</v>
      </c>
      <c r="O7" s="220">
        <f t="shared" si="3"/>
        <v>2</v>
      </c>
      <c r="P7" s="405" t="s">
        <v>1639</v>
      </c>
      <c r="Q7" s="406"/>
      <c r="R7" s="407"/>
      <c r="S7" s="408">
        <f>COUNTIFS('Data Down'!E:E,$P$3,'Data Down'!T:T,P7)</f>
        <v>6</v>
      </c>
      <c r="T7" s="410">
        <f>SUMIFS('Data Down'!N:N,'Data Down'!E:E,$P$3,'Data Down'!T:T,P7)</f>
        <v>12.483353306527913</v>
      </c>
      <c r="U7" s="397"/>
      <c r="V7" s="405" t="str">
        <f>VLOOKUP(3,$O$5:$T$37,2,0)</f>
        <v>AIR CONDITIONER</v>
      </c>
      <c r="W7" s="406"/>
      <c r="X7" s="407"/>
      <c r="Y7" s="408">
        <f t="shared" si="4"/>
        <v>2</v>
      </c>
      <c r="Z7" s="410">
        <f t="shared" si="5"/>
        <v>3.5333389864933364</v>
      </c>
    </row>
    <row r="8" spans="2:26" ht="14.25" customHeight="1">
      <c r="B8" s="220">
        <f t="shared" si="0"/>
        <v>22</v>
      </c>
      <c r="C8" s="405" t="s">
        <v>1636</v>
      </c>
      <c r="D8" s="406"/>
      <c r="E8" s="407"/>
      <c r="F8" s="408">
        <f>COUNTIFS('Data Down'!E:E,$C$3,'Data Down'!T:T,C8)</f>
        <v>0</v>
      </c>
      <c r="G8" s="410">
        <f>SUMIFS('Data Down'!N:N,'Data Down'!E:E,$C$3,'Data Down'!T:T,C8)</f>
        <v>0</v>
      </c>
      <c r="H8" s="397"/>
      <c r="I8" s="405" t="str">
        <f>VLOOKUP(4,$B$5:$G$37,2,0)</f>
        <v>SUSPENSION</v>
      </c>
      <c r="J8" s="406"/>
      <c r="K8" s="407"/>
      <c r="L8" s="408">
        <f t="shared" si="1"/>
        <v>46</v>
      </c>
      <c r="M8" s="410">
        <f t="shared" si="2"/>
        <v>139.03355578794645</v>
      </c>
      <c r="O8" s="220">
        <f t="shared" si="3"/>
        <v>13</v>
      </c>
      <c r="P8" s="405" t="s">
        <v>1636</v>
      </c>
      <c r="Q8" s="406"/>
      <c r="R8" s="407"/>
      <c r="S8" s="408">
        <f>COUNTIFS('Data Down'!E:E,$P$3,'Data Down'!T:T,P8)</f>
        <v>0</v>
      </c>
      <c r="T8" s="410">
        <f>SUMIFS('Data Down'!N:N,'Data Down'!E:E,$P$3,'Data Down'!T:T,P8)</f>
        <v>0</v>
      </c>
      <c r="U8" s="397"/>
      <c r="V8" s="405" t="str">
        <f>VLOOKUP(4,$O$5:$T$37,2,0)</f>
        <v>DIFFERENTIAL</v>
      </c>
      <c r="W8" s="406"/>
      <c r="X8" s="407"/>
      <c r="Y8" s="408">
        <f t="shared" si="4"/>
        <v>2</v>
      </c>
      <c r="Z8" s="410">
        <f t="shared" si="5"/>
        <v>7.3333450668406881</v>
      </c>
    </row>
    <row r="9" spans="2:26" ht="14.25" customHeight="1">
      <c r="B9" s="220">
        <f t="shared" si="0"/>
        <v>3</v>
      </c>
      <c r="C9" s="405" t="s">
        <v>1647</v>
      </c>
      <c r="D9" s="406"/>
      <c r="E9" s="407"/>
      <c r="F9" s="408">
        <f>COUNTIFS('Data Down'!E:E,$C$3,'Data Down'!T:T,C9)</f>
        <v>61</v>
      </c>
      <c r="G9" s="410">
        <f>SUMIFS('Data Down'!N:N,'Data Down'!E:E,$C$3,'Data Down'!T:T,C9)</f>
        <v>39.483396506946349</v>
      </c>
      <c r="H9" s="397"/>
      <c r="I9" s="405" t="str">
        <f>VLOOKUP(5,$B$5:$G$37,2,0)</f>
        <v>ELECTRICAL, STARTING &amp; CHARGING SYSTEM</v>
      </c>
      <c r="J9" s="406"/>
      <c r="K9" s="407"/>
      <c r="L9" s="408">
        <f t="shared" si="1"/>
        <v>42</v>
      </c>
      <c r="M9" s="410">
        <f t="shared" si="2"/>
        <v>33.233386506464662</v>
      </c>
      <c r="O9" s="220">
        <f t="shared" si="3"/>
        <v>7</v>
      </c>
      <c r="P9" s="405" t="s">
        <v>1647</v>
      </c>
      <c r="Q9" s="406"/>
      <c r="R9" s="407"/>
      <c r="S9" s="408">
        <f>COUNTIFS('Data Down'!E:E,$P$3,'Data Down'!T:T,P9)</f>
        <v>1</v>
      </c>
      <c r="T9" s="410">
        <f>SUMIFS('Data Down'!N:N,'Data Down'!E:E,$P$3,'Data Down'!T:T,P9)</f>
        <v>7.6333455465969813</v>
      </c>
      <c r="U9" s="397"/>
      <c r="V9" s="405" t="str">
        <f>VLOOKUP(5,$O$5:$T$37,2,0)</f>
        <v>ELECTRICAL, STARTING &amp; CHARGING SYSTEM</v>
      </c>
      <c r="W9" s="406"/>
      <c r="X9" s="407"/>
      <c r="Y9" s="408">
        <f t="shared" si="4"/>
        <v>2</v>
      </c>
      <c r="Z9" s="410">
        <f t="shared" si="5"/>
        <v>4.6000073601631364</v>
      </c>
    </row>
    <row r="10" spans="2:26" ht="14.25" customHeight="1">
      <c r="B10" s="220">
        <f t="shared" si="0"/>
        <v>23</v>
      </c>
      <c r="C10" s="411" t="s">
        <v>1644</v>
      </c>
      <c r="D10" s="412"/>
      <c r="E10" s="413"/>
      <c r="F10" s="408">
        <f>COUNTIFS('Data Down'!E:E,$C$3,'Data Down'!T:T,C10)</f>
        <v>0</v>
      </c>
      <c r="G10" s="410">
        <f>SUMIFS('Data Down'!N:N,'Data Down'!E:E,$C$3,'Data Down'!T:T,C10)</f>
        <v>0</v>
      </c>
      <c r="H10" s="397"/>
      <c r="I10" s="405" t="str">
        <f>VLOOKUP(6,$B$5:$G$37,2,0)</f>
        <v>TYRE</v>
      </c>
      <c r="J10" s="412"/>
      <c r="K10" s="414"/>
      <c r="L10" s="408">
        <f t="shared" si="1"/>
        <v>19</v>
      </c>
      <c r="M10" s="410">
        <f t="shared" si="2"/>
        <v>26.883376347228378</v>
      </c>
      <c r="O10" s="220">
        <f t="shared" si="3"/>
        <v>14</v>
      </c>
      <c r="P10" s="411" t="s">
        <v>1644</v>
      </c>
      <c r="Q10" s="412"/>
      <c r="R10" s="413"/>
      <c r="S10" s="408">
        <f>COUNTIFS('Data Down'!E:E,$P$3,'Data Down'!T:T,P10)</f>
        <v>0</v>
      </c>
      <c r="T10" s="410">
        <f>SUMIFS('Data Down'!N:N,'Data Down'!E:E,$P$3,'Data Down'!T:T,P10)</f>
        <v>0</v>
      </c>
      <c r="U10" s="397"/>
      <c r="V10" s="405" t="str">
        <f>VLOOKUP(6,$O$5:$T$37,2,0)</f>
        <v>RADIO</v>
      </c>
      <c r="W10" s="412"/>
      <c r="X10" s="414"/>
      <c r="Y10" s="408">
        <f t="shared" si="4"/>
        <v>2</v>
      </c>
      <c r="Z10" s="410">
        <f t="shared" si="5"/>
        <v>2.2666702932188452</v>
      </c>
    </row>
    <row r="11" spans="2:26" ht="14.25" customHeight="1">
      <c r="B11" s="220">
        <f t="shared" si="0"/>
        <v>9</v>
      </c>
      <c r="C11" s="411" t="s">
        <v>1650</v>
      </c>
      <c r="D11" s="412"/>
      <c r="E11" s="413"/>
      <c r="F11" s="408">
        <f>COUNTIFS('Data Down'!E:E,$C$3,'Data Down'!T:T,C11)</f>
        <v>15</v>
      </c>
      <c r="G11" s="410">
        <f>SUMIFS('Data Down'!N:N,'Data Down'!E:E,$C$3,'Data Down'!T:T,C11)</f>
        <v>20.000032000284069</v>
      </c>
      <c r="H11" s="397"/>
      <c r="I11" s="405" t="str">
        <f>VLOOKUP(7,$B$5:$G$37,2,0)</f>
        <v>AIR CONDITIONER</v>
      </c>
      <c r="J11" s="406"/>
      <c r="K11" s="407"/>
      <c r="L11" s="408">
        <f t="shared" si="1"/>
        <v>16</v>
      </c>
      <c r="M11" s="410">
        <f t="shared" si="2"/>
        <v>97.866823253556916</v>
      </c>
      <c r="O11" s="220">
        <f t="shared" si="3"/>
        <v>15</v>
      </c>
      <c r="P11" s="411" t="s">
        <v>1650</v>
      </c>
      <c r="Q11" s="412"/>
      <c r="R11" s="413"/>
      <c r="S11" s="408">
        <f>COUNTIFS('Data Down'!E:E,$P$3,'Data Down'!T:T,P11)</f>
        <v>0</v>
      </c>
      <c r="T11" s="410">
        <f>SUMIFS('Data Down'!N:N,'Data Down'!E:E,$P$3,'Data Down'!T:T,P11)</f>
        <v>0</v>
      </c>
      <c r="U11" s="397"/>
      <c r="V11" s="405" t="str">
        <f>VLOOKUP(7,$O$5:$T$37,2,0)</f>
        <v>BRAKE SYSTEM</v>
      </c>
      <c r="W11" s="406"/>
      <c r="X11" s="407"/>
      <c r="Y11" s="408">
        <f t="shared" si="4"/>
        <v>1</v>
      </c>
      <c r="Z11" s="410">
        <f t="shared" si="5"/>
        <v>7.6333455465969813</v>
      </c>
    </row>
    <row r="12" spans="2:26" ht="14.25" customHeight="1">
      <c r="B12" s="220">
        <f t="shared" si="0"/>
        <v>24</v>
      </c>
      <c r="C12" s="411" t="s">
        <v>1655</v>
      </c>
      <c r="D12" s="412"/>
      <c r="E12" s="413"/>
      <c r="F12" s="408">
        <f>COUNTIFS('Data Down'!E:E,$C$3,'Data Down'!T:T,C12)</f>
        <v>0</v>
      </c>
      <c r="G12" s="410">
        <f>SUMIFS('Data Down'!N:N,'Data Down'!E:E,$C$3,'Data Down'!T:T,C12)</f>
        <v>0</v>
      </c>
      <c r="H12" s="397"/>
      <c r="I12" s="405" t="str">
        <f>VLOOKUP(8,$B$5:$G$37,2,0)</f>
        <v>CLUTCH</v>
      </c>
      <c r="J12" s="412"/>
      <c r="K12" s="414"/>
      <c r="L12" s="408">
        <f t="shared" si="1"/>
        <v>16</v>
      </c>
      <c r="M12" s="410">
        <f t="shared" si="2"/>
        <v>89.233476107190214</v>
      </c>
      <c r="O12" s="220">
        <f t="shared" si="3"/>
        <v>16</v>
      </c>
      <c r="P12" s="411" t="s">
        <v>1655</v>
      </c>
      <c r="Q12" s="412"/>
      <c r="R12" s="413"/>
      <c r="S12" s="408">
        <f>COUNTIFS('Data Down'!E:E,$P$3,'Data Down'!T:T,P12)</f>
        <v>0</v>
      </c>
      <c r="T12" s="410">
        <f>SUMIFS('Data Down'!N:N,'Data Down'!E:E,$P$3,'Data Down'!T:T,P12)</f>
        <v>0</v>
      </c>
      <c r="U12" s="397"/>
      <c r="V12" s="405" t="str">
        <f>VLOOKUP(8,$O$5:$T$37,2,0)</f>
        <v>PROPELLER SHAFT</v>
      </c>
      <c r="W12" s="412"/>
      <c r="X12" s="414"/>
      <c r="Y12" s="408">
        <f t="shared" si="4"/>
        <v>1</v>
      </c>
      <c r="Z12" s="410">
        <f t="shared" si="5"/>
        <v>0.21666701334164951</v>
      </c>
    </row>
    <row r="13" spans="2:26" ht="14.25" customHeight="1">
      <c r="B13" s="220">
        <f t="shared" si="0"/>
        <v>12</v>
      </c>
      <c r="C13" s="411" t="s">
        <v>1660</v>
      </c>
      <c r="D13" s="412"/>
      <c r="E13" s="413"/>
      <c r="F13" s="408">
        <f>COUNTIFS('Data Down'!E:E,$C$3,'Data Down'!T:T,C13)</f>
        <v>6</v>
      </c>
      <c r="G13" s="410">
        <f>SUMIFS('Data Down'!N:N,'Data Down'!E:E,$C$3,'Data Down'!T:T,C13)</f>
        <v>8.2833465869711738</v>
      </c>
      <c r="H13" s="397"/>
      <c r="I13" s="405" t="str">
        <f>VLOOKUP(9,$B$5:$G$37,2,0)</f>
        <v>CABIN</v>
      </c>
      <c r="J13" s="406"/>
      <c r="K13" s="407"/>
      <c r="L13" s="408">
        <f t="shared" si="1"/>
        <v>15</v>
      </c>
      <c r="M13" s="410">
        <f t="shared" si="2"/>
        <v>20.000032000284069</v>
      </c>
      <c r="O13" s="220">
        <f t="shared" si="3"/>
        <v>4</v>
      </c>
      <c r="P13" s="411" t="s">
        <v>1660</v>
      </c>
      <c r="Q13" s="412"/>
      <c r="R13" s="413"/>
      <c r="S13" s="408">
        <f>COUNTIFS('Data Down'!E:E,$P$3,'Data Down'!T:T,P13)</f>
        <v>2</v>
      </c>
      <c r="T13" s="410">
        <f>SUMIFS('Data Down'!N:N,'Data Down'!E:E,$P$3,'Data Down'!T:T,P13)</f>
        <v>7.3333450668406881</v>
      </c>
      <c r="U13" s="397"/>
      <c r="V13" s="405" t="str">
        <f>VLOOKUP(9,$O$5:$T$37,2,0)</f>
        <v>PTO</v>
      </c>
      <c r="W13" s="406"/>
      <c r="X13" s="407"/>
      <c r="Y13" s="408">
        <f t="shared" si="4"/>
        <v>1</v>
      </c>
      <c r="Z13" s="410">
        <f t="shared" si="5"/>
        <v>6.4166769333109652</v>
      </c>
    </row>
    <row r="14" spans="2:26" ht="14.25" customHeight="1">
      <c r="B14" s="220">
        <f t="shared" si="0"/>
        <v>5</v>
      </c>
      <c r="C14" s="411" t="s">
        <v>1662</v>
      </c>
      <c r="D14" s="412"/>
      <c r="E14" s="413"/>
      <c r="F14" s="408">
        <f>COUNTIFS('Data Down'!E:E,$C$3,'Data Down'!T:T,C14)</f>
        <v>42</v>
      </c>
      <c r="G14" s="410">
        <f>SUMIFS('Data Down'!N:N,'Data Down'!E:E,$C$3,'Data Down'!T:T,C14)</f>
        <v>33.233386506464662</v>
      </c>
      <c r="H14" s="397"/>
      <c r="I14" s="405" t="str">
        <f>VLOOKUP(10,$B$5:$G$37,2,0)</f>
        <v>RADIATOR/ COOLANT SYSTEM</v>
      </c>
      <c r="J14" s="412"/>
      <c r="K14" s="414"/>
      <c r="L14" s="408">
        <f t="shared" si="1"/>
        <v>13</v>
      </c>
      <c r="M14" s="410">
        <f t="shared" si="2"/>
        <v>56.916757733382163</v>
      </c>
      <c r="O14" s="220">
        <f t="shared" si="3"/>
        <v>5</v>
      </c>
      <c r="P14" s="411" t="s">
        <v>1662</v>
      </c>
      <c r="Q14" s="412"/>
      <c r="R14" s="413"/>
      <c r="S14" s="408">
        <f>COUNTIFS('Data Down'!E:E,$P$3,'Data Down'!T:T,P14)</f>
        <v>2</v>
      </c>
      <c r="T14" s="410">
        <f>SUMIFS('Data Down'!N:N,'Data Down'!E:E,$P$3,'Data Down'!T:T,P14)</f>
        <v>4.6000073601631364</v>
      </c>
      <c r="U14" s="397"/>
      <c r="V14" s="405" t="str">
        <f>VLOOKUP(10,$O$5:$T$37,2,0)</f>
        <v>TRANSMISSION</v>
      </c>
      <c r="W14" s="412"/>
      <c r="X14" s="414"/>
      <c r="Y14" s="408">
        <f t="shared" si="4"/>
        <v>1</v>
      </c>
      <c r="Z14" s="410">
        <f t="shared" si="5"/>
        <v>0.68333442680035494</v>
      </c>
    </row>
    <row r="15" spans="2:26" ht="14.25" customHeight="1">
      <c r="B15" s="220">
        <f t="shared" si="0"/>
        <v>13</v>
      </c>
      <c r="C15" s="411" t="s">
        <v>1664</v>
      </c>
      <c r="D15" s="412"/>
      <c r="E15" s="413"/>
      <c r="F15" s="408">
        <f>COUNTIFS('Data Down'!E:E,$C$3,'Data Down'!T:T,C15)</f>
        <v>5</v>
      </c>
      <c r="G15" s="410">
        <f>SUMIFS('Data Down'!N:N,'Data Down'!E:E,$C$3,'Data Down'!T:T,C15)</f>
        <v>20.51669949355664</v>
      </c>
      <c r="H15" s="397"/>
      <c r="I15" s="405" t="str">
        <f>VLOOKUP(11,$B$5:$G$37,2,0)</f>
        <v>FUEL SYSTEM</v>
      </c>
      <c r="J15" s="412"/>
      <c r="K15" s="414"/>
      <c r="L15" s="408">
        <f t="shared" si="1"/>
        <v>10</v>
      </c>
      <c r="M15" s="410">
        <f t="shared" si="2"/>
        <v>23.833371466882966</v>
      </c>
      <c r="O15" s="220">
        <f t="shared" si="3"/>
        <v>17</v>
      </c>
      <c r="P15" s="411" t="s">
        <v>1664</v>
      </c>
      <c r="Q15" s="412"/>
      <c r="R15" s="413"/>
      <c r="S15" s="408">
        <f>COUNTIFS('Data Down'!E:E,$P$3,'Data Down'!T:T,P15)</f>
        <v>0</v>
      </c>
      <c r="T15" s="410">
        <f>SUMIFS('Data Down'!N:N,'Data Down'!E:E,$P$3,'Data Down'!T:T,P15)</f>
        <v>0</v>
      </c>
      <c r="U15" s="397"/>
      <c r="V15" s="405" t="str">
        <f>VLOOKUP(11,$O$5:$T$37,2,0)</f>
        <v>VESSEL &amp; TAIL GATE</v>
      </c>
      <c r="W15" s="412"/>
      <c r="X15" s="414"/>
      <c r="Y15" s="408">
        <f t="shared" si="4"/>
        <v>1</v>
      </c>
      <c r="Z15" s="410">
        <f t="shared" si="5"/>
        <v>6.7500108000172965</v>
      </c>
    </row>
    <row r="16" spans="2:26" ht="14.25" customHeight="1">
      <c r="B16" s="220">
        <f t="shared" si="0"/>
        <v>25</v>
      </c>
      <c r="C16" s="411" t="s">
        <v>1667</v>
      </c>
      <c r="D16" s="412"/>
      <c r="E16" s="413"/>
      <c r="F16" s="408">
        <f>COUNTIFS('Data Down'!E:E,$C$3,'Data Down'!T:T,C16)</f>
        <v>0</v>
      </c>
      <c r="G16" s="410">
        <f>SUMIFS('Data Down'!N:N,'Data Down'!E:E,$C$3,'Data Down'!T:T,C16)</f>
        <v>0</v>
      </c>
      <c r="H16" s="397"/>
      <c r="I16" s="405" t="str">
        <f>VLOOKUP(12,$B$5:$G$37,2,0)</f>
        <v>DIFFERENTIAL</v>
      </c>
      <c r="J16" s="412"/>
      <c r="K16" s="414"/>
      <c r="L16" s="408">
        <f t="shared" si="1"/>
        <v>6</v>
      </c>
      <c r="M16" s="410">
        <f t="shared" si="2"/>
        <v>8.2833465869711738</v>
      </c>
      <c r="O16" s="220">
        <f t="shared" si="3"/>
        <v>18</v>
      </c>
      <c r="P16" s="411" t="s">
        <v>1667</v>
      </c>
      <c r="Q16" s="412"/>
      <c r="R16" s="413"/>
      <c r="S16" s="408">
        <f>COUNTIFS('Data Down'!E:E,$P$3,'Data Down'!T:T,P16)</f>
        <v>0</v>
      </c>
      <c r="T16" s="410">
        <f>SUMIFS('Data Down'!N:N,'Data Down'!E:E,$P$3,'Data Down'!T:T,P16)</f>
        <v>0</v>
      </c>
      <c r="U16" s="397"/>
      <c r="V16" s="405" t="str">
        <f>VLOOKUP(12,$O$5:$T$37,2,0)</f>
        <v>ACCIDENT</v>
      </c>
      <c r="W16" s="412"/>
      <c r="X16" s="414"/>
      <c r="Y16" s="408">
        <f t="shared" si="4"/>
        <v>0</v>
      </c>
      <c r="Z16" s="410">
        <f t="shared" si="5"/>
        <v>0</v>
      </c>
    </row>
    <row r="17" spans="2:26" ht="14.25" customHeight="1">
      <c r="B17" s="220">
        <f t="shared" si="0"/>
        <v>26</v>
      </c>
      <c r="C17" s="411" t="s">
        <v>1676</v>
      </c>
      <c r="D17" s="412"/>
      <c r="E17" s="413"/>
      <c r="F17" s="408">
        <f>COUNTIFS('Data Down'!E:E,$C$3,'Data Down'!T:T,C17)</f>
        <v>0</v>
      </c>
      <c r="G17" s="410">
        <f>SUMIFS('Data Down'!N:N,'Data Down'!E:E,$C$3,'Data Down'!T:T,C17)</f>
        <v>0</v>
      </c>
      <c r="H17" s="397"/>
      <c r="I17" s="405" t="str">
        <f>VLOOKUP(13,$B$5:$G$37,2,0)</f>
        <v>ENGINE</v>
      </c>
      <c r="J17" s="412"/>
      <c r="K17" s="414"/>
      <c r="L17" s="408">
        <f t="shared" si="1"/>
        <v>5</v>
      </c>
      <c r="M17" s="410">
        <f t="shared" si="2"/>
        <v>20.51669949355664</v>
      </c>
      <c r="O17" s="220">
        <f t="shared" si="3"/>
        <v>19</v>
      </c>
      <c r="P17" s="411" t="s">
        <v>1676</v>
      </c>
      <c r="Q17" s="412"/>
      <c r="R17" s="413"/>
      <c r="S17" s="408">
        <f>COUNTIFS('Data Down'!E:E,$P$3,'Data Down'!T:T,P17)</f>
        <v>0</v>
      </c>
      <c r="T17" s="410">
        <f>SUMIFS('Data Down'!N:N,'Data Down'!E:E,$P$3,'Data Down'!T:T,P17)</f>
        <v>0</v>
      </c>
      <c r="U17" s="397"/>
      <c r="V17" s="405" t="str">
        <f>VLOOKUP(13,$O$5:$T$37,2,0)</f>
        <v>AUTOLUBRICATION SYSTEM</v>
      </c>
      <c r="W17" s="412"/>
      <c r="X17" s="414"/>
      <c r="Y17" s="408">
        <f t="shared" si="4"/>
        <v>0</v>
      </c>
      <c r="Z17" s="410">
        <f t="shared" si="5"/>
        <v>0</v>
      </c>
    </row>
    <row r="18" spans="2:26" ht="14.25" customHeight="1">
      <c r="B18" s="220">
        <f t="shared" si="0"/>
        <v>27</v>
      </c>
      <c r="C18" s="411" t="s">
        <v>1671</v>
      </c>
      <c r="D18" s="412"/>
      <c r="E18" s="413"/>
      <c r="F18" s="408">
        <f>COUNTIFS('Data Down'!E:E,$C$3,'Data Down'!T:T,C18)</f>
        <v>0</v>
      </c>
      <c r="G18" s="410">
        <f>SUMIFS('Data Down'!N:N,'Data Down'!E:E,$C$3,'Data Down'!T:T,C18)</f>
        <v>0</v>
      </c>
      <c r="H18" s="397"/>
      <c r="I18" s="405" t="str">
        <f>VLOOKUP(14,$B$5:$G$37,2,0)</f>
        <v>PTO</v>
      </c>
      <c r="J18" s="406"/>
      <c r="K18" s="407"/>
      <c r="L18" s="408">
        <f t="shared" si="1"/>
        <v>5</v>
      </c>
      <c r="M18" s="410">
        <f t="shared" si="2"/>
        <v>19.933365226907888</v>
      </c>
      <c r="O18" s="220">
        <f t="shared" si="3"/>
        <v>20</v>
      </c>
      <c r="P18" s="411" t="s">
        <v>1671</v>
      </c>
      <c r="Q18" s="412"/>
      <c r="R18" s="413"/>
      <c r="S18" s="408">
        <f>COUNTIFS('Data Down'!E:E,$P$3,'Data Down'!T:T,P18)</f>
        <v>0</v>
      </c>
      <c r="T18" s="410">
        <f>SUMIFS('Data Down'!N:N,'Data Down'!E:E,$P$3,'Data Down'!T:T,P18)</f>
        <v>0</v>
      </c>
      <c r="U18" s="397"/>
      <c r="V18" s="405" t="str">
        <f>VLOOKUP(14,$O$5:$T$37,2,0)</f>
        <v>ATTACHMENT</v>
      </c>
      <c r="W18" s="406"/>
      <c r="X18" s="407"/>
      <c r="Y18" s="408">
        <f t="shared" si="4"/>
        <v>0</v>
      </c>
      <c r="Z18" s="410">
        <f t="shared" si="5"/>
        <v>0</v>
      </c>
    </row>
    <row r="19" spans="2:26" ht="14.25" customHeight="1">
      <c r="B19" s="220">
        <f t="shared" si="0"/>
        <v>28</v>
      </c>
      <c r="C19" s="411" t="s">
        <v>1681</v>
      </c>
      <c r="D19" s="412"/>
      <c r="E19" s="413"/>
      <c r="F19" s="408">
        <f>COUNTIFS('Data Down'!E:E,$C$3,'Data Down'!T:T,C19)</f>
        <v>0</v>
      </c>
      <c r="G19" s="410">
        <f>SUMIFS('Data Down'!N:N,'Data Down'!E:E,$C$3,'Data Down'!T:T,C19)</f>
        <v>0</v>
      </c>
      <c r="H19" s="397"/>
      <c r="I19" s="405" t="str">
        <f>VLOOKUP(15,$B$5:$G$37,2,0)</f>
        <v>RADIO</v>
      </c>
      <c r="J19" s="412"/>
      <c r="K19" s="414"/>
      <c r="L19" s="408">
        <f t="shared" si="1"/>
        <v>3</v>
      </c>
      <c r="M19" s="410">
        <f t="shared" si="2"/>
        <v>1.066668373145923</v>
      </c>
      <c r="O19" s="220">
        <f t="shared" si="3"/>
        <v>21</v>
      </c>
      <c r="P19" s="411" t="s">
        <v>1681</v>
      </c>
      <c r="Q19" s="412"/>
      <c r="R19" s="413"/>
      <c r="S19" s="408">
        <f>COUNTIFS('Data Down'!E:E,$P$3,'Data Down'!T:T,P19)</f>
        <v>0</v>
      </c>
      <c r="T19" s="410">
        <f>SUMIFS('Data Down'!N:N,'Data Down'!E:E,$P$3,'Data Down'!T:T,P19)</f>
        <v>0</v>
      </c>
      <c r="U19" s="397"/>
      <c r="V19" s="405" t="str">
        <f>VLOOKUP(15,$O$5:$T$37,2,0)</f>
        <v>CABIN</v>
      </c>
      <c r="W19" s="412"/>
      <c r="X19" s="414"/>
      <c r="Y19" s="408">
        <f t="shared" si="4"/>
        <v>0</v>
      </c>
      <c r="Z19" s="410">
        <f t="shared" si="5"/>
        <v>0</v>
      </c>
    </row>
    <row r="20" spans="2:26" ht="14.25" customHeight="1">
      <c r="B20" s="220">
        <f t="shared" si="0"/>
        <v>19</v>
      </c>
      <c r="C20" s="405" t="s">
        <v>1678</v>
      </c>
      <c r="D20" s="412"/>
      <c r="E20" s="413"/>
      <c r="F20" s="408">
        <f>COUNTIFS('Data Down'!E:E,$C$3,'Data Down'!T:T,C20)</f>
        <v>1</v>
      </c>
      <c r="G20" s="410">
        <f>SUMIFS('Data Down'!N:N,'Data Down'!E:E,$C$3,'Data Down'!T:T,C20)</f>
        <v>8.5833470667274714</v>
      </c>
      <c r="H20" s="397"/>
      <c r="I20" s="405" t="str">
        <f>VLOOKUP(16,$B$5:$G$37,2,0)</f>
        <v>FRAME CHASIS</v>
      </c>
      <c r="J20" s="406"/>
      <c r="K20" s="407"/>
      <c r="L20" s="408">
        <f t="shared" si="1"/>
        <v>3</v>
      </c>
      <c r="M20" s="410">
        <f t="shared" si="2"/>
        <v>11.050017680074884</v>
      </c>
      <c r="O20" s="220">
        <f t="shared" si="3"/>
        <v>22</v>
      </c>
      <c r="P20" s="405" t="s">
        <v>1678</v>
      </c>
      <c r="Q20" s="412"/>
      <c r="R20" s="413"/>
      <c r="S20" s="408">
        <f>COUNTIFS('Data Down'!E:E,$P$3,'Data Down'!T:T,P20)</f>
        <v>0</v>
      </c>
      <c r="T20" s="410">
        <f>SUMIFS('Data Down'!N:N,'Data Down'!E:E,$P$3,'Data Down'!T:T,P20)</f>
        <v>0</v>
      </c>
      <c r="U20" s="397"/>
      <c r="V20" s="405" t="str">
        <f>VLOOKUP(16,$O$5:$T$37,2,0)</f>
        <v>COVER &amp; GUARD</v>
      </c>
      <c r="W20" s="406"/>
      <c r="X20" s="407"/>
      <c r="Y20" s="408">
        <f t="shared" si="4"/>
        <v>0</v>
      </c>
      <c r="Z20" s="410">
        <f t="shared" si="5"/>
        <v>0</v>
      </c>
    </row>
    <row r="21" spans="2:26" ht="14.25" customHeight="1">
      <c r="B21" s="220">
        <f t="shared" si="0"/>
        <v>17</v>
      </c>
      <c r="C21" s="405" t="s">
        <v>1680</v>
      </c>
      <c r="D21" s="412"/>
      <c r="E21" s="414"/>
      <c r="F21" s="408">
        <f>COUNTIFS('Data Down'!E:E,$C$3,'Data Down'!T:T,C21)</f>
        <v>2</v>
      </c>
      <c r="G21" s="410">
        <f>SUMIFS('Data Down'!N:N,'Data Down'!E:E,$C$3,'Data Down'!T:T,C21)</f>
        <v>6.1666765333685376</v>
      </c>
      <c r="H21" s="397"/>
      <c r="I21" s="405" t="str">
        <f>VLOOKUP(17,$B$5:$G$37,2,0)</f>
        <v>LUBRICANT</v>
      </c>
      <c r="J21" s="412"/>
      <c r="K21" s="414"/>
      <c r="L21" s="408">
        <f t="shared" si="1"/>
        <v>2</v>
      </c>
      <c r="M21" s="410">
        <f t="shared" si="2"/>
        <v>6.1666765333685376</v>
      </c>
      <c r="O21" s="220">
        <f t="shared" si="3"/>
        <v>23</v>
      </c>
      <c r="P21" s="405" t="s">
        <v>1680</v>
      </c>
      <c r="Q21" s="412"/>
      <c r="R21" s="414"/>
      <c r="S21" s="408">
        <f>COUNTIFS('Data Down'!E:E,$P$3,'Data Down'!T:T,P21)</f>
        <v>0</v>
      </c>
      <c r="T21" s="410">
        <f>SUMIFS('Data Down'!N:N,'Data Down'!E:E,$P$3,'Data Down'!T:T,P21)</f>
        <v>0</v>
      </c>
      <c r="U21" s="397"/>
      <c r="V21" s="405" t="str">
        <f>VLOOKUP(17,$O$5:$T$37,2,0)</f>
        <v>ENGINE</v>
      </c>
      <c r="W21" s="412"/>
      <c r="X21" s="414"/>
      <c r="Y21" s="408">
        <f t="shared" si="4"/>
        <v>0</v>
      </c>
      <c r="Z21" s="410">
        <f t="shared" si="5"/>
        <v>0</v>
      </c>
    </row>
    <row r="22" spans="2:26" ht="14.25" customHeight="1">
      <c r="B22" s="220">
        <f t="shared" si="0"/>
        <v>29</v>
      </c>
      <c r="C22" s="405" t="s">
        <v>1682</v>
      </c>
      <c r="D22" s="412"/>
      <c r="E22" s="414"/>
      <c r="F22" s="408">
        <f>COUNTIFS('Data Down'!E:E,$C$3,'Data Down'!T:T,C22)</f>
        <v>0</v>
      </c>
      <c r="G22" s="410">
        <f>SUMIFS('Data Down'!N:N,'Data Down'!E:E,$C$3,'Data Down'!T:T,C22)</f>
        <v>0</v>
      </c>
      <c r="H22" s="397"/>
      <c r="I22" s="405" t="str">
        <f>VLOOKUP(18,$B$5:$G$37,2,0)</f>
        <v>MUFFLER &amp; EXHAUST SYSTEM</v>
      </c>
      <c r="J22" s="412"/>
      <c r="K22" s="414"/>
      <c r="L22" s="408">
        <f t="shared" si="1"/>
        <v>2</v>
      </c>
      <c r="M22" s="410">
        <f t="shared" si="2"/>
        <v>1.183335226510599</v>
      </c>
      <c r="O22" s="220">
        <f t="shared" si="3"/>
        <v>8</v>
      </c>
      <c r="P22" s="405" t="s">
        <v>1682</v>
      </c>
      <c r="Q22" s="412"/>
      <c r="R22" s="414"/>
      <c r="S22" s="408">
        <f>COUNTIFS('Data Down'!E:E,$P$3,'Data Down'!T:T,P22)</f>
        <v>1</v>
      </c>
      <c r="T22" s="410">
        <f>SUMIFS('Data Down'!N:N,'Data Down'!E:E,$P$3,'Data Down'!T:T,P22)</f>
        <v>0.21666701334164951</v>
      </c>
      <c r="U22" s="397"/>
      <c r="V22" s="405" t="str">
        <f>VLOOKUP(18,$O$5:$T$37,2,0)</f>
        <v>FINAL DRIVE</v>
      </c>
      <c r="W22" s="412"/>
      <c r="X22" s="414"/>
      <c r="Y22" s="408">
        <f t="shared" si="4"/>
        <v>0</v>
      </c>
      <c r="Z22" s="410">
        <f t="shared" si="5"/>
        <v>0</v>
      </c>
    </row>
    <row r="23" spans="2:26" ht="14.25" customHeight="1">
      <c r="B23" s="220">
        <f t="shared" si="0"/>
        <v>14</v>
      </c>
      <c r="C23" s="405" t="s">
        <v>649</v>
      </c>
      <c r="D23" s="412"/>
      <c r="E23" s="414"/>
      <c r="F23" s="408">
        <f>COUNTIFS('Data Down'!E:E,$C$3,'Data Down'!T:T,C23)</f>
        <v>5</v>
      </c>
      <c r="G23" s="410">
        <f>SUMIFS('Data Down'!N:N,'Data Down'!E:E,$C$3,'Data Down'!T:T,C23)</f>
        <v>19.933365226907888</v>
      </c>
      <c r="H23" s="397"/>
      <c r="I23" s="405" t="str">
        <f>VLOOKUP(19,$B$5:$G$37,2,0)</f>
        <v>HYDRAULIC SYSTEM</v>
      </c>
      <c r="J23" s="412"/>
      <c r="K23" s="414"/>
      <c r="L23" s="408">
        <f t="shared" si="1"/>
        <v>1</v>
      </c>
      <c r="M23" s="410">
        <f t="shared" si="2"/>
        <v>8.5833470667274714</v>
      </c>
      <c r="O23" s="220">
        <f t="shared" si="3"/>
        <v>9</v>
      </c>
      <c r="P23" s="405" t="s">
        <v>649</v>
      </c>
      <c r="Q23" s="412"/>
      <c r="R23" s="414"/>
      <c r="S23" s="408">
        <f>COUNTIFS('Data Down'!E:E,$P$3,'Data Down'!T:T,P23)</f>
        <v>1</v>
      </c>
      <c r="T23" s="410">
        <f>SUMIFS('Data Down'!N:N,'Data Down'!E:E,$P$3,'Data Down'!T:T,P23)</f>
        <v>6.4166769333109652</v>
      </c>
      <c r="U23" s="397"/>
      <c r="V23" s="405" t="str">
        <f>VLOOKUP(19,$O$5:$T$37,2,0)</f>
        <v>FIRE SYSTEM</v>
      </c>
      <c r="W23" s="412"/>
      <c r="X23" s="414"/>
      <c r="Y23" s="408">
        <f t="shared" si="4"/>
        <v>0</v>
      </c>
      <c r="Z23" s="410">
        <f t="shared" si="5"/>
        <v>0</v>
      </c>
    </row>
    <row r="24" spans="2:26" ht="14.25" customHeight="1">
      <c r="B24" s="220">
        <f t="shared" si="0"/>
        <v>10</v>
      </c>
      <c r="C24" s="405" t="s">
        <v>1685</v>
      </c>
      <c r="D24" s="412"/>
      <c r="E24" s="414"/>
      <c r="F24" s="408">
        <f>COUNTIFS('Data Down'!E:E,$C$3,'Data Down'!T:T,C24)</f>
        <v>13</v>
      </c>
      <c r="G24" s="410">
        <f>SUMIFS('Data Down'!N:N,'Data Down'!E:E,$C$3,'Data Down'!T:T,C24)</f>
        <v>56.916757733382163</v>
      </c>
      <c r="H24" s="397"/>
      <c r="I24" s="405" t="str">
        <f>VLOOKUP(20,$B$5:$G$37,2,0)</f>
        <v>VESSEL &amp; TAIL GATE</v>
      </c>
      <c r="J24" s="406"/>
      <c r="K24" s="407"/>
      <c r="L24" s="408">
        <f t="shared" si="1"/>
        <v>1</v>
      </c>
      <c r="M24" s="410">
        <f t="shared" si="2"/>
        <v>0.98333490655665212</v>
      </c>
      <c r="O24" s="220">
        <f t="shared" si="3"/>
        <v>24</v>
      </c>
      <c r="P24" s="405" t="s">
        <v>1685</v>
      </c>
      <c r="Q24" s="412"/>
      <c r="R24" s="414"/>
      <c r="S24" s="408">
        <f>COUNTIFS('Data Down'!E:E,$P$3,'Data Down'!T:T,P24)</f>
        <v>0</v>
      </c>
      <c r="T24" s="410">
        <f>SUMIFS('Data Down'!N:N,'Data Down'!E:E,$P$3,'Data Down'!T:T,P24)</f>
        <v>0</v>
      </c>
      <c r="U24" s="397"/>
      <c r="V24" s="405" t="str">
        <f>VLOOKUP(20,$O$5:$T$37,2,0)</f>
        <v>FRONT HUB</v>
      </c>
      <c r="W24" s="406"/>
      <c r="X24" s="407"/>
      <c r="Y24" s="408">
        <f t="shared" si="4"/>
        <v>0</v>
      </c>
      <c r="Z24" s="410">
        <f t="shared" si="5"/>
        <v>0</v>
      </c>
    </row>
    <row r="25" spans="2:26" ht="14.25" customHeight="1">
      <c r="B25" s="220">
        <f t="shared" si="0"/>
        <v>15</v>
      </c>
      <c r="C25" s="405" t="s">
        <v>1688</v>
      </c>
      <c r="D25" s="412"/>
      <c r="E25" s="414"/>
      <c r="F25" s="408">
        <f>COUNTIFS('Data Down'!E:E,$C$3,'Data Down'!T:T,C25)</f>
        <v>3</v>
      </c>
      <c r="G25" s="410">
        <f>SUMIFS('Data Down'!N:N,'Data Down'!E:E,$C$3,'Data Down'!T:T,C25)</f>
        <v>1.066668373145923</v>
      </c>
      <c r="H25" s="397"/>
      <c r="I25" s="405" t="str">
        <f>VLOOKUP(21,$B$5:$G$37,2,0)</f>
        <v>ACCIDENT</v>
      </c>
      <c r="J25" s="406"/>
      <c r="K25" s="407"/>
      <c r="L25" s="408">
        <f t="shared" si="1"/>
        <v>0</v>
      </c>
      <c r="M25" s="410">
        <f t="shared" si="2"/>
        <v>0</v>
      </c>
      <c r="O25" s="220">
        <f t="shared" si="3"/>
        <v>6</v>
      </c>
      <c r="P25" s="405" t="s">
        <v>1688</v>
      </c>
      <c r="Q25" s="412"/>
      <c r="R25" s="414"/>
      <c r="S25" s="408">
        <f>COUNTIFS('Data Down'!E:E,$P$3,'Data Down'!T:T,P25)</f>
        <v>2</v>
      </c>
      <c r="T25" s="410">
        <f>SUMIFS('Data Down'!N:N,'Data Down'!E:E,$P$3,'Data Down'!T:T,P25)</f>
        <v>2.2666702932188452</v>
      </c>
      <c r="U25" s="397"/>
      <c r="V25" s="405" t="str">
        <f>VLOOKUP(21,$O$5:$T$37,2,0)</f>
        <v>GET</v>
      </c>
      <c r="W25" s="406"/>
      <c r="X25" s="407"/>
      <c r="Y25" s="408">
        <f t="shared" si="4"/>
        <v>0</v>
      </c>
      <c r="Z25" s="410">
        <f t="shared" si="5"/>
        <v>0</v>
      </c>
    </row>
    <row r="26" spans="2:26" ht="14.25" customHeight="1">
      <c r="B26" s="220">
        <f t="shared" si="0"/>
        <v>30</v>
      </c>
      <c r="C26" s="405" t="s">
        <v>9444</v>
      </c>
      <c r="D26" s="412"/>
      <c r="E26" s="414"/>
      <c r="F26" s="408">
        <f>COUNTIFS('Data Down'!E:E,$C$3,'Data Down'!T:T,C26)</f>
        <v>0</v>
      </c>
      <c r="G26" s="410">
        <f>SUMIFS('Data Down'!N:N,'Data Down'!E:E,$C$3,'Data Down'!T:T,C26)</f>
        <v>0</v>
      </c>
      <c r="H26" s="397"/>
      <c r="I26" s="405" t="str">
        <f>VLOOKUP(22,$B$5:$G$37,2,0)</f>
        <v>AUTOLUBRICATION SYSTEM</v>
      </c>
      <c r="J26" s="406"/>
      <c r="K26" s="407"/>
      <c r="L26" s="408">
        <f t="shared" si="1"/>
        <v>0</v>
      </c>
      <c r="M26" s="410">
        <f t="shared" si="2"/>
        <v>0</v>
      </c>
      <c r="O26" s="220">
        <f t="shared" si="3"/>
        <v>25</v>
      </c>
      <c r="P26" s="405" t="s">
        <v>9444</v>
      </c>
      <c r="Q26" s="412"/>
      <c r="R26" s="414"/>
      <c r="S26" s="408">
        <f>COUNTIFS('Data Down'!E:E,$P$3,'Data Down'!T:T,P26)</f>
        <v>0</v>
      </c>
      <c r="T26" s="410">
        <f>SUMIFS('Data Down'!N:N,'Data Down'!E:E,$P$3,'Data Down'!T:T,P26)</f>
        <v>0</v>
      </c>
      <c r="U26" s="397"/>
      <c r="V26" s="405" t="str">
        <f>VLOOKUP(22,$O$5:$T$37,2,0)</f>
        <v>HYDRAULIC SYSTEM</v>
      </c>
      <c r="W26" s="406"/>
      <c r="X26" s="407"/>
      <c r="Y26" s="408">
        <f t="shared" si="4"/>
        <v>0</v>
      </c>
      <c r="Z26" s="410">
        <f t="shared" si="5"/>
        <v>0</v>
      </c>
    </row>
    <row r="27" spans="2:26" ht="14.25" customHeight="1">
      <c r="B27" s="220">
        <f t="shared" si="0"/>
        <v>31</v>
      </c>
      <c r="C27" s="405" t="s">
        <v>1702</v>
      </c>
      <c r="D27" s="412"/>
      <c r="E27" s="414"/>
      <c r="F27" s="408">
        <f>COUNTIFS('Data Down'!E:E,$C$3,'Data Down'!T:T,C27)</f>
        <v>0</v>
      </c>
      <c r="G27" s="410">
        <f>SUMIFS('Data Down'!N:N,'Data Down'!E:E,$C$3,'Data Down'!T:T,C27)</f>
        <v>0</v>
      </c>
      <c r="H27" s="397"/>
      <c r="I27" s="405" t="str">
        <f>VLOOKUP(23,$B$5:$G$37,2,0)</f>
        <v>ATTACHMENT</v>
      </c>
      <c r="J27" s="406"/>
      <c r="K27" s="407"/>
      <c r="L27" s="408">
        <f t="shared" si="1"/>
        <v>0</v>
      </c>
      <c r="M27" s="410">
        <f t="shared" si="2"/>
        <v>0</v>
      </c>
      <c r="O27" s="220">
        <f t="shared" si="3"/>
        <v>26</v>
      </c>
      <c r="P27" s="405" t="s">
        <v>1702</v>
      </c>
      <c r="Q27" s="412"/>
      <c r="R27" s="414"/>
      <c r="S27" s="408">
        <f>COUNTIFS('Data Down'!E:E,$P$3,'Data Down'!T:T,P27)</f>
        <v>0</v>
      </c>
      <c r="T27" s="410">
        <f>SUMIFS('Data Down'!N:N,'Data Down'!E:E,$P$3,'Data Down'!T:T,P27)</f>
        <v>0</v>
      </c>
      <c r="U27" s="397"/>
      <c r="V27" s="405" t="str">
        <f>VLOOKUP(23,$O$5:$T$37,2,0)</f>
        <v>LUBRICANT</v>
      </c>
      <c r="W27" s="406"/>
      <c r="X27" s="407"/>
      <c r="Y27" s="408">
        <f t="shared" si="4"/>
        <v>0</v>
      </c>
      <c r="Z27" s="410">
        <f t="shared" si="5"/>
        <v>0</v>
      </c>
    </row>
    <row r="28" spans="2:26" ht="14.25" customHeight="1">
      <c r="B28" s="220">
        <f t="shared" si="0"/>
        <v>8</v>
      </c>
      <c r="C28" s="405" t="s">
        <v>1657</v>
      </c>
      <c r="D28" s="412"/>
      <c r="E28" s="414"/>
      <c r="F28" s="408">
        <f>COUNTIFS('Data Down'!E:E,$C$3,'Data Down'!T:T,C28)</f>
        <v>16</v>
      </c>
      <c r="G28" s="410">
        <f>SUMIFS('Data Down'!N:N,'Data Down'!E:E,$C$3,'Data Down'!T:T,C28)</f>
        <v>89.233476107190214</v>
      </c>
      <c r="H28" s="397"/>
      <c r="I28" s="405" t="str">
        <f>VLOOKUP(24,$B$5:$G$37,2,0)</f>
        <v>COVER &amp; GUARD</v>
      </c>
      <c r="J28" s="406"/>
      <c r="K28" s="407"/>
      <c r="L28" s="408">
        <f t="shared" si="1"/>
        <v>0</v>
      </c>
      <c r="M28" s="410">
        <f t="shared" si="2"/>
        <v>0</v>
      </c>
      <c r="O28" s="220">
        <f t="shared" si="3"/>
        <v>27</v>
      </c>
      <c r="P28" s="405" t="s">
        <v>1657</v>
      </c>
      <c r="Q28" s="412"/>
      <c r="R28" s="414"/>
      <c r="S28" s="408">
        <f>COUNTIFS('Data Down'!E:E,$P$3,'Data Down'!T:T,P28)</f>
        <v>0</v>
      </c>
      <c r="T28" s="410">
        <f>SUMIFS('Data Down'!N:N,'Data Down'!E:E,$P$3,'Data Down'!T:T,P28)</f>
        <v>0</v>
      </c>
      <c r="U28" s="397"/>
      <c r="V28" s="405" t="str">
        <f>VLOOKUP(24,$O$5:$T$37,2,0)</f>
        <v>RADIATOR/ COOLANT SYSTEM</v>
      </c>
      <c r="W28" s="406"/>
      <c r="X28" s="407"/>
      <c r="Y28" s="408">
        <f t="shared" si="4"/>
        <v>0</v>
      </c>
      <c r="Z28" s="410">
        <f t="shared" si="5"/>
        <v>0</v>
      </c>
    </row>
    <row r="29" spans="2:26" ht="14.25" customHeight="1">
      <c r="B29" s="220">
        <f t="shared" si="0"/>
        <v>32</v>
      </c>
      <c r="C29" s="405" t="s">
        <v>1707</v>
      </c>
      <c r="D29" s="412"/>
      <c r="E29" s="414"/>
      <c r="F29" s="408">
        <f>COUNTIFS('Data Down'!E:E,$C$3,'Data Down'!T:T,C29)</f>
        <v>0</v>
      </c>
      <c r="G29" s="410">
        <f>SUMIFS('Data Down'!N:N,'Data Down'!E:E,$C$3,'Data Down'!T:T,C29)</f>
        <v>0</v>
      </c>
      <c r="H29" s="397"/>
      <c r="I29" s="405" t="str">
        <f>VLOOKUP(25,$B$5:$G$37,2,0)</f>
        <v>FINAL DRIVE</v>
      </c>
      <c r="J29" s="406"/>
      <c r="K29" s="407"/>
      <c r="L29" s="408">
        <f t="shared" si="1"/>
        <v>0</v>
      </c>
      <c r="M29" s="410">
        <f t="shared" si="2"/>
        <v>0</v>
      </c>
      <c r="O29" s="220">
        <f t="shared" si="3"/>
        <v>28</v>
      </c>
      <c r="P29" s="405" t="s">
        <v>1707</v>
      </c>
      <c r="Q29" s="412"/>
      <c r="R29" s="414"/>
      <c r="S29" s="408">
        <f>COUNTIFS('Data Down'!E:E,$P$3,'Data Down'!T:T,P29)</f>
        <v>0</v>
      </c>
      <c r="T29" s="410">
        <f>SUMIFS('Data Down'!N:N,'Data Down'!E:E,$P$3,'Data Down'!T:T,P29)</f>
        <v>0</v>
      </c>
      <c r="U29" s="397"/>
      <c r="V29" s="405" t="str">
        <f>VLOOKUP(25,$O$5:$T$37,2,0)</f>
        <v>STEERING SYSTEM &amp; TRAVELLING SYSTEM</v>
      </c>
      <c r="W29" s="406"/>
      <c r="X29" s="407"/>
      <c r="Y29" s="408">
        <f t="shared" si="4"/>
        <v>0</v>
      </c>
      <c r="Z29" s="410">
        <f t="shared" si="5"/>
        <v>0</v>
      </c>
    </row>
    <row r="30" spans="2:26" ht="14.25" customHeight="1">
      <c r="B30" s="220">
        <f t="shared" si="0"/>
        <v>2</v>
      </c>
      <c r="C30" s="405" t="s">
        <v>1694</v>
      </c>
      <c r="D30" s="412"/>
      <c r="E30" s="414"/>
      <c r="F30" s="408">
        <f>COUNTIFS('Data Down'!E:E,$C$3,'Data Down'!T:T,C30)</f>
        <v>68</v>
      </c>
      <c r="G30" s="410">
        <f>SUMIFS('Data Down'!N:N,'Data Down'!E:E,$C$3,'Data Down'!T:T,C30)</f>
        <v>641.08435906951229</v>
      </c>
      <c r="H30" s="397"/>
      <c r="I30" s="405" t="str">
        <f>VLOOKUP(26,$B$5:$G$37,2,0)</f>
        <v>FIRE SYSTEM</v>
      </c>
      <c r="J30" s="412"/>
      <c r="K30" s="414"/>
      <c r="L30" s="408">
        <f t="shared" si="1"/>
        <v>0</v>
      </c>
      <c r="M30" s="410">
        <f t="shared" si="2"/>
        <v>0</v>
      </c>
      <c r="O30" s="220">
        <f t="shared" si="3"/>
        <v>10</v>
      </c>
      <c r="P30" s="405" t="s">
        <v>1694</v>
      </c>
      <c r="Q30" s="412"/>
      <c r="R30" s="414"/>
      <c r="S30" s="408">
        <f>COUNTIFS('Data Down'!E:E,$P$3,'Data Down'!T:T,P30)</f>
        <v>1</v>
      </c>
      <c r="T30" s="410">
        <f>SUMIFS('Data Down'!N:N,'Data Down'!E:E,$P$3,'Data Down'!T:T,P30)</f>
        <v>0.68333442680035494</v>
      </c>
      <c r="U30" s="397"/>
      <c r="V30" s="405" t="str">
        <f>VLOOKUP(26,$O$5:$T$37,2,0)</f>
        <v>SWING SYSTEM</v>
      </c>
      <c r="W30" s="412"/>
      <c r="X30" s="414"/>
      <c r="Y30" s="408">
        <f t="shared" si="4"/>
        <v>0</v>
      </c>
      <c r="Z30" s="410">
        <f t="shared" si="5"/>
        <v>0</v>
      </c>
    </row>
    <row r="31" spans="2:26" ht="14.25" customHeight="1">
      <c r="B31" s="220">
        <f t="shared" si="0"/>
        <v>6</v>
      </c>
      <c r="C31" s="405" t="s">
        <v>1697</v>
      </c>
      <c r="D31" s="412"/>
      <c r="E31" s="414"/>
      <c r="F31" s="408">
        <f>COUNTIFS('Data Down'!E:E,$C$3,'Data Down'!T:T,C31)</f>
        <v>19</v>
      </c>
      <c r="G31" s="410">
        <f>SUMIFS('Data Down'!N:N,'Data Down'!E:E,$C$3,'Data Down'!T:T,C31)</f>
        <v>26.883376347228378</v>
      </c>
      <c r="H31" s="397"/>
      <c r="I31" s="405" t="str">
        <f>VLOOKUP(27,$B$5:$G$37,2,0)</f>
        <v>FRONT HUB</v>
      </c>
      <c r="J31" s="412"/>
      <c r="K31" s="414"/>
      <c r="L31" s="408">
        <f t="shared" si="1"/>
        <v>0</v>
      </c>
      <c r="M31" s="410">
        <f t="shared" si="2"/>
        <v>0</v>
      </c>
      <c r="O31" s="220">
        <f t="shared" si="3"/>
        <v>29</v>
      </c>
      <c r="P31" s="405" t="s">
        <v>1697</v>
      </c>
      <c r="Q31" s="412"/>
      <c r="R31" s="414"/>
      <c r="S31" s="408">
        <f>COUNTIFS('Data Down'!E:E,$P$3,'Data Down'!T:T,P31)</f>
        <v>0</v>
      </c>
      <c r="T31" s="410">
        <f>SUMIFS('Data Down'!N:N,'Data Down'!E:E,$P$3,'Data Down'!T:T,P31)</f>
        <v>0</v>
      </c>
      <c r="U31" s="397"/>
      <c r="V31" s="405" t="str">
        <f>VLOOKUP(27,$O$5:$T$37,2,0)</f>
        <v>CLUTCH</v>
      </c>
      <c r="W31" s="412"/>
      <c r="X31" s="414"/>
      <c r="Y31" s="408">
        <f t="shared" si="4"/>
        <v>0</v>
      </c>
      <c r="Z31" s="410">
        <f t="shared" si="5"/>
        <v>0</v>
      </c>
    </row>
    <row r="32" spans="2:26" ht="14.25" customHeight="1">
      <c r="B32" s="220">
        <f t="shared" si="0"/>
        <v>33</v>
      </c>
      <c r="C32" s="415" t="s">
        <v>1712</v>
      </c>
      <c r="D32" s="416"/>
      <c r="E32" s="417"/>
      <c r="F32" s="408">
        <f>COUNTIFS('Data Down'!E:E,$C$3,'Data Down'!T:T,C32)</f>
        <v>0</v>
      </c>
      <c r="G32" s="410">
        <f>SUMIFS('Data Down'!N:N,'Data Down'!E:E,$C$3,'Data Down'!T:T,C32)</f>
        <v>0</v>
      </c>
      <c r="H32" s="397"/>
      <c r="I32" s="405" t="str">
        <f>VLOOKUP(28,$B$5:$G$37,2,0)</f>
        <v>GET</v>
      </c>
      <c r="J32" s="416"/>
      <c r="K32" s="417"/>
      <c r="L32" s="408">
        <f t="shared" si="1"/>
        <v>0</v>
      </c>
      <c r="M32" s="410">
        <f t="shared" si="2"/>
        <v>0</v>
      </c>
      <c r="O32" s="220">
        <f t="shared" si="3"/>
        <v>30</v>
      </c>
      <c r="P32" s="415" t="s">
        <v>1712</v>
      </c>
      <c r="Q32" s="416"/>
      <c r="R32" s="417"/>
      <c r="S32" s="408">
        <f>COUNTIFS('Data Down'!E:E,$P$3,'Data Down'!T:T,P32)</f>
        <v>0</v>
      </c>
      <c r="T32" s="410">
        <f>SUMIFS('Data Down'!N:N,'Data Down'!E:E,$P$3,'Data Down'!T:T,P32)</f>
        <v>0</v>
      </c>
      <c r="U32" s="397"/>
      <c r="V32" s="405" t="str">
        <f>VLOOKUP(28,$O$5:$T$37,2,0)</f>
        <v>TRANSFER</v>
      </c>
      <c r="W32" s="416"/>
      <c r="X32" s="417"/>
      <c r="Y32" s="408">
        <f t="shared" si="4"/>
        <v>0</v>
      </c>
      <c r="Z32" s="410">
        <f t="shared" si="5"/>
        <v>0</v>
      </c>
    </row>
    <row r="33" spans="2:26" ht="14.25" customHeight="1">
      <c r="B33" s="220">
        <f t="shared" si="0"/>
        <v>20</v>
      </c>
      <c r="C33" s="415" t="s">
        <v>1700</v>
      </c>
      <c r="D33" s="416"/>
      <c r="E33" s="417"/>
      <c r="F33" s="408">
        <f>COUNTIFS('Data Down'!E:E,$C$3,'Data Down'!T:T,C33)</f>
        <v>1</v>
      </c>
      <c r="G33" s="410">
        <f>SUMIFS('Data Down'!N:N,'Data Down'!E:E,$C$3,'Data Down'!T:T,C33)</f>
        <v>0.98333490655665212</v>
      </c>
      <c r="H33" s="397"/>
      <c r="I33" s="405" t="str">
        <f>VLOOKUP(29,$B$5:$G$37,2,0)</f>
        <v>PROPELLER SHAFT</v>
      </c>
      <c r="J33" s="416"/>
      <c r="K33" s="417"/>
      <c r="L33" s="408">
        <f t="shared" si="1"/>
        <v>0</v>
      </c>
      <c r="M33" s="410">
        <f t="shared" si="2"/>
        <v>0</v>
      </c>
      <c r="O33" s="220">
        <f t="shared" si="3"/>
        <v>11</v>
      </c>
      <c r="P33" s="415" t="s">
        <v>1700</v>
      </c>
      <c r="Q33" s="416"/>
      <c r="R33" s="417"/>
      <c r="S33" s="408">
        <f>COUNTIFS('Data Down'!E:E,$P$3,'Data Down'!T:T,P33)</f>
        <v>1</v>
      </c>
      <c r="T33" s="410">
        <f>SUMIFS('Data Down'!N:N,'Data Down'!E:E,$P$3,'Data Down'!T:T,P33)</f>
        <v>6.7500108000172965</v>
      </c>
      <c r="U33" s="397"/>
      <c r="V33" s="405" t="str">
        <f>VLOOKUP(29,$O$5:$T$37,2,0)</f>
        <v>TYRE</v>
      </c>
      <c r="W33" s="416"/>
      <c r="X33" s="417"/>
      <c r="Y33" s="408">
        <f t="shared" si="4"/>
        <v>0</v>
      </c>
      <c r="Z33" s="410">
        <f t="shared" si="5"/>
        <v>0</v>
      </c>
    </row>
    <row r="34" spans="2:26" ht="14.25" customHeight="1">
      <c r="B34" s="220">
        <f t="shared" si="0"/>
        <v>16</v>
      </c>
      <c r="C34" s="415" t="s">
        <v>1670</v>
      </c>
      <c r="D34" s="416"/>
      <c r="E34" s="417"/>
      <c r="F34" s="408">
        <f>COUNTIFS('Data Down'!E:E,$C$3,'Data Down'!T:T,C34)</f>
        <v>3</v>
      </c>
      <c r="G34" s="410">
        <f>SUMIFS('Data Down'!N:N,'Data Down'!E:E,$C$3,'Data Down'!T:T,C34)</f>
        <v>11.050017680074884</v>
      </c>
      <c r="H34" s="397"/>
      <c r="I34" s="405" t="str">
        <f>VLOOKUP(30,$B$5:$G$37,2,0)</f>
        <v>STEERING SYSTEM &amp; TRAVELLING SYSTEM</v>
      </c>
      <c r="J34" s="416"/>
      <c r="K34" s="417"/>
      <c r="L34" s="408">
        <f t="shared" si="1"/>
        <v>0</v>
      </c>
      <c r="M34" s="410">
        <f t="shared" si="2"/>
        <v>0</v>
      </c>
      <c r="O34" s="220">
        <f t="shared" si="3"/>
        <v>31</v>
      </c>
      <c r="P34" s="415" t="s">
        <v>1670</v>
      </c>
      <c r="Q34" s="416"/>
      <c r="R34" s="417"/>
      <c r="S34" s="408">
        <f>COUNTIFS('Data Down'!E:E,$P$3,'Data Down'!T:T,P34)</f>
        <v>0</v>
      </c>
      <c r="T34" s="410">
        <f>SUMIFS('Data Down'!N:N,'Data Down'!E:E,$P$3,'Data Down'!T:T,P34)</f>
        <v>0</v>
      </c>
      <c r="U34" s="397"/>
      <c r="V34" s="405" t="str">
        <f>VLOOKUP(30,$O$5:$T$37,2,0)</f>
        <v>UNDER CARRIAGE</v>
      </c>
      <c r="W34" s="416"/>
      <c r="X34" s="417"/>
      <c r="Y34" s="408">
        <f t="shared" si="4"/>
        <v>0</v>
      </c>
      <c r="Z34" s="410">
        <f t="shared" si="5"/>
        <v>0</v>
      </c>
    </row>
    <row r="35" spans="2:26" ht="14.25" customHeight="1">
      <c r="B35" s="220">
        <f t="shared" si="0"/>
        <v>11</v>
      </c>
      <c r="C35" s="405" t="s">
        <v>1674</v>
      </c>
      <c r="D35" s="412"/>
      <c r="E35" s="414"/>
      <c r="F35" s="408">
        <f>COUNTIFS('Data Down'!E:E,$C$3,'Data Down'!T:T,C35)</f>
        <v>10</v>
      </c>
      <c r="G35" s="410">
        <f>SUMIFS('Data Down'!N:N,'Data Down'!E:E,$C$3,'Data Down'!T:T,C35)</f>
        <v>23.833371466882966</v>
      </c>
      <c r="H35" s="397"/>
      <c r="I35" s="405" t="str">
        <f>VLOOKUP(31,$B$5:$G$37,2,0)</f>
        <v>SWING SYSTEM</v>
      </c>
      <c r="J35" s="412"/>
      <c r="K35" s="414"/>
      <c r="L35" s="408">
        <f t="shared" si="1"/>
        <v>0</v>
      </c>
      <c r="M35" s="410">
        <f t="shared" si="2"/>
        <v>0</v>
      </c>
      <c r="O35" s="220">
        <f t="shared" si="3"/>
        <v>32</v>
      </c>
      <c r="P35" s="405" t="s">
        <v>1674</v>
      </c>
      <c r="Q35" s="412"/>
      <c r="R35" s="414"/>
      <c r="S35" s="408">
        <f>COUNTIFS('Data Down'!E:E,$P$3,'Data Down'!T:T,P35)</f>
        <v>0</v>
      </c>
      <c r="T35" s="410">
        <f>SUMIFS('Data Down'!N:N,'Data Down'!E:E,$P$3,'Data Down'!T:T,P35)</f>
        <v>0</v>
      </c>
      <c r="U35" s="397"/>
      <c r="V35" s="405" t="str">
        <f>VLOOKUP(31,$O$5:$T$37,2,0)</f>
        <v>FRAME CHASIS</v>
      </c>
      <c r="W35" s="412"/>
      <c r="X35" s="414"/>
      <c r="Y35" s="408">
        <f t="shared" si="4"/>
        <v>0</v>
      </c>
      <c r="Z35" s="410">
        <f t="shared" si="5"/>
        <v>0</v>
      </c>
    </row>
    <row r="36" spans="2:26" ht="14.25" customHeight="1">
      <c r="B36" s="220">
        <f t="shared" si="0"/>
        <v>18</v>
      </c>
      <c r="C36" s="418" t="s">
        <v>1708</v>
      </c>
      <c r="D36" s="419"/>
      <c r="E36" s="419"/>
      <c r="F36" s="408">
        <f>COUNTIFS('Data Down'!E:E,$C$3,'Data Down'!T:T,C36)</f>
        <v>2</v>
      </c>
      <c r="G36" s="410">
        <f>SUMIFS('Data Down'!N:N,'Data Down'!E:E,$C$3,'Data Down'!T:T,C36)</f>
        <v>1.183335226510599</v>
      </c>
      <c r="I36" s="405" t="str">
        <f>VLOOKUP(32,$B$5:$G$37,2,0)</f>
        <v>TRANSFER</v>
      </c>
      <c r="J36" s="412"/>
      <c r="K36" s="414"/>
      <c r="L36" s="408">
        <f t="shared" si="1"/>
        <v>0</v>
      </c>
      <c r="M36" s="410">
        <f t="shared" si="2"/>
        <v>0</v>
      </c>
      <c r="O36" s="220">
        <f t="shared" si="3"/>
        <v>33</v>
      </c>
      <c r="P36" s="418" t="s">
        <v>1708</v>
      </c>
      <c r="Q36" s="419"/>
      <c r="R36" s="419"/>
      <c r="S36" s="408">
        <f>COUNTIFS('Data Down'!E:E,$P$3,'Data Down'!T:T,P36)</f>
        <v>0</v>
      </c>
      <c r="T36" s="410">
        <f>SUMIFS('Data Down'!N:N,'Data Down'!E:E,$P$3,'Data Down'!T:T,P36)</f>
        <v>0</v>
      </c>
      <c r="V36" s="405" t="str">
        <f>VLOOKUP(32,$O$5:$T$37,2,0)</f>
        <v>FUEL SYSTEM</v>
      </c>
      <c r="W36" s="412"/>
      <c r="X36" s="414"/>
      <c r="Y36" s="408">
        <f t="shared" si="4"/>
        <v>0</v>
      </c>
      <c r="Z36" s="410">
        <f t="shared" si="5"/>
        <v>0</v>
      </c>
    </row>
    <row r="37" spans="2:26" ht="14.25" customHeight="1">
      <c r="B37" s="220">
        <f t="shared" si="0"/>
        <v>4</v>
      </c>
      <c r="C37" s="420" t="s">
        <v>1689</v>
      </c>
      <c r="D37" s="421"/>
      <c r="E37" s="421"/>
      <c r="F37" s="422">
        <f>COUNTIFS('Data Down'!E:E,$C$3,'Data Down'!T:T,C37)</f>
        <v>46</v>
      </c>
      <c r="G37" s="423">
        <f>SUMIFS('Data Down'!N:N,'Data Down'!E:E,$C$3,'Data Down'!T:T,C37)</f>
        <v>139.03355578794645</v>
      </c>
      <c r="I37" s="405" t="str">
        <f>VLOOKUP(33,$B$5:$G$37,2,0)</f>
        <v>UNDER CARRIAGE</v>
      </c>
      <c r="J37" s="412"/>
      <c r="K37" s="414"/>
      <c r="L37" s="408">
        <f t="shared" si="1"/>
        <v>0</v>
      </c>
      <c r="M37" s="410">
        <f t="shared" si="2"/>
        <v>0</v>
      </c>
      <c r="O37" s="220">
        <f t="shared" si="3"/>
        <v>34</v>
      </c>
      <c r="P37" s="420" t="s">
        <v>1689</v>
      </c>
      <c r="Q37" s="421"/>
      <c r="R37" s="421"/>
      <c r="S37" s="408">
        <f>COUNTIFS('Data Down'!E:E,$P$3,'Data Down'!T:T,P37)</f>
        <v>0</v>
      </c>
      <c r="T37" s="410">
        <f>SUMIFS('Data Down'!N:N,'Data Down'!E:E,$P$3,'Data Down'!T:T,P37)</f>
        <v>0</v>
      </c>
      <c r="V37" s="405" t="str">
        <f>VLOOKUP(33,$O$5:$T$37,2,0)</f>
        <v>MUFFLER &amp; EXHAUST SYSTEM</v>
      </c>
      <c r="W37" s="412"/>
      <c r="X37" s="414"/>
      <c r="Y37" s="408">
        <f t="shared" si="4"/>
        <v>0</v>
      </c>
      <c r="Z37" s="410">
        <f t="shared" si="5"/>
        <v>0</v>
      </c>
    </row>
    <row r="38" spans="2:26" ht="14.25" customHeight="1">
      <c r="B38" s="220"/>
    </row>
    <row r="39" spans="2:26" ht="14.25" customHeight="1">
      <c r="B39" s="392"/>
      <c r="C39" s="393" t="s">
        <v>197</v>
      </c>
      <c r="D39" s="394"/>
      <c r="E39" s="395"/>
      <c r="F39" s="396"/>
      <c r="G39" s="396"/>
      <c r="H39" s="397"/>
      <c r="I39" s="393" t="s">
        <v>197</v>
      </c>
      <c r="J39" s="394"/>
      <c r="K39" s="395"/>
      <c r="L39" s="396"/>
      <c r="M39" s="396"/>
      <c r="O39" s="392"/>
      <c r="P39" s="393" t="s">
        <v>196</v>
      </c>
      <c r="Q39" s="394"/>
      <c r="R39" s="395"/>
      <c r="S39" s="396"/>
      <c r="T39" s="396"/>
      <c r="U39" s="397"/>
      <c r="V39" s="393" t="s">
        <v>196</v>
      </c>
      <c r="W39" s="394"/>
      <c r="X39" s="395"/>
      <c r="Y39" s="396"/>
      <c r="Z39" s="396"/>
    </row>
    <row r="40" spans="2:26" ht="14.25" customHeight="1">
      <c r="B40" s="392"/>
      <c r="C40" s="602" t="s">
        <v>278</v>
      </c>
      <c r="D40" s="603"/>
      <c r="E40" s="604"/>
      <c r="F40" s="398" t="s">
        <v>9450</v>
      </c>
      <c r="G40" s="399" t="s">
        <v>9451</v>
      </c>
      <c r="H40" s="397"/>
      <c r="I40" s="602" t="s">
        <v>278</v>
      </c>
      <c r="J40" s="603"/>
      <c r="K40" s="604"/>
      <c r="L40" s="398" t="s">
        <v>9450</v>
      </c>
      <c r="M40" s="399" t="s">
        <v>9451</v>
      </c>
      <c r="O40" s="392"/>
      <c r="P40" s="602" t="s">
        <v>278</v>
      </c>
      <c r="Q40" s="603"/>
      <c r="R40" s="604"/>
      <c r="S40" s="398" t="s">
        <v>9450</v>
      </c>
      <c r="T40" s="399" t="s">
        <v>9451</v>
      </c>
      <c r="U40" s="397"/>
      <c r="V40" s="602" t="s">
        <v>278</v>
      </c>
      <c r="W40" s="603"/>
      <c r="X40" s="604"/>
      <c r="Y40" s="398" t="s">
        <v>9450</v>
      </c>
      <c r="Z40" s="399" t="s">
        <v>9451</v>
      </c>
    </row>
    <row r="41" spans="2:26" ht="14.25" customHeight="1">
      <c r="B41" s="220">
        <f t="shared" ref="B41:B73" si="6">RANK(F41,$F$41:$F$73)+COUNTIF($F$39:F40,F41)</f>
        <v>3</v>
      </c>
      <c r="C41" s="400" t="s">
        <v>1626</v>
      </c>
      <c r="D41" s="401"/>
      <c r="E41" s="402"/>
      <c r="F41" s="403">
        <f>COUNTIFS('Data Down'!E:E,$C$39,'Data Down'!T:T,C41)</f>
        <v>0</v>
      </c>
      <c r="G41" s="404">
        <f>SUMIFS('Data Down'!N:N,'Data Down'!E:E,$C$39,'Data Down'!T:T,C41)</f>
        <v>0</v>
      </c>
      <c r="H41" s="397"/>
      <c r="I41" s="400" t="str">
        <f>VLOOKUP(1,$B$41:$G$73,2,0)</f>
        <v>ELECTRICAL, STARTING &amp; CHARGING SYSTEM</v>
      </c>
      <c r="J41" s="401"/>
      <c r="K41" s="402"/>
      <c r="L41" s="403">
        <f t="shared" ref="L41:L73" si="7">SUMIF($C$41:$C$73,I41,$F$41:$F$73)</f>
        <v>58</v>
      </c>
      <c r="M41" s="404">
        <f t="shared" ref="M41:M73" si="8">SUMIF($C$41:$C$73,I41,$G$41:$G$73)</f>
        <v>1392.0022272035653</v>
      </c>
      <c r="O41" s="220">
        <f t="shared" ref="O41:O73" si="9">RANK(S41,$S$41:$S$73)+COUNTIF($S$39:S40,S41)</f>
        <v>2</v>
      </c>
      <c r="P41" s="400" t="s">
        <v>1626</v>
      </c>
      <c r="Q41" s="401"/>
      <c r="R41" s="402"/>
      <c r="S41" s="403">
        <f>COUNTIFS('Data Down'!E:E,$P$39,'Data Down'!T:T,P41)</f>
        <v>0</v>
      </c>
      <c r="T41" s="404">
        <f>SUMIFS('Data Down'!N:N,'Data Down'!E:E,$P$39,'Data Down'!T:T,P41)</f>
        <v>0</v>
      </c>
      <c r="U41" s="397"/>
      <c r="V41" s="400" t="str">
        <f>VLOOKUP(1,$O$41:$T$72,2,0)</f>
        <v>ATTACHMENT</v>
      </c>
      <c r="W41" s="401"/>
      <c r="X41" s="402"/>
      <c r="Y41" s="403">
        <f t="shared" ref="Y41:Y73" si="10">SUMIF($P$41:$P$73,V41,$S$41:$S$73)</f>
        <v>24</v>
      </c>
      <c r="Z41" s="404">
        <f t="shared" ref="Z41:Z73" si="11">SUMIF($P$41:$P$73,V41,$T$41:$T$73)</f>
        <v>576.00092160147597</v>
      </c>
    </row>
    <row r="42" spans="2:26" ht="14.25" customHeight="1">
      <c r="B42" s="220">
        <f t="shared" si="6"/>
        <v>4</v>
      </c>
      <c r="C42" s="405" t="s">
        <v>1630</v>
      </c>
      <c r="D42" s="406"/>
      <c r="E42" s="407"/>
      <c r="F42" s="408">
        <f>COUNTIFS('Data Down'!E:E,$C$39,'Data Down'!T:T,C42)</f>
        <v>0</v>
      </c>
      <c r="G42" s="410">
        <f>SUMIFS('Data Down'!N:N,'Data Down'!E:E,$C$39,'Data Down'!T:T,C42)</f>
        <v>0</v>
      </c>
      <c r="H42" s="397"/>
      <c r="I42" s="405" t="str">
        <f>VLOOKUP(2,$B$41:$G$73,2,0)</f>
        <v>ENGINE</v>
      </c>
      <c r="J42" s="406"/>
      <c r="K42" s="407"/>
      <c r="L42" s="408">
        <f t="shared" si="7"/>
        <v>25</v>
      </c>
      <c r="M42" s="410">
        <f t="shared" si="8"/>
        <v>600.00096000153746</v>
      </c>
      <c r="O42" s="220">
        <f t="shared" si="9"/>
        <v>3</v>
      </c>
      <c r="P42" s="405" t="s">
        <v>1630</v>
      </c>
      <c r="Q42" s="406"/>
      <c r="R42" s="407"/>
      <c r="S42" s="408">
        <f>COUNTIFS('Data Down'!E:E,$P$39,'Data Down'!T:T,P42)</f>
        <v>0</v>
      </c>
      <c r="T42" s="410">
        <f>SUMIFS('Data Down'!N:N,'Data Down'!E:E,$P$39,'Data Down'!T:T,P42)</f>
        <v>0</v>
      </c>
      <c r="U42" s="397"/>
      <c r="V42" s="405" t="str">
        <f>VLOOKUP(2,$O$41:$T$73,2,0)</f>
        <v>AIR CONDITIONER</v>
      </c>
      <c r="W42" s="406"/>
      <c r="X42" s="407"/>
      <c r="Y42" s="408">
        <f t="shared" si="10"/>
        <v>0</v>
      </c>
      <c r="Z42" s="410">
        <f t="shared" si="11"/>
        <v>0</v>
      </c>
    </row>
    <row r="43" spans="2:26" ht="14.25" customHeight="1">
      <c r="B43" s="220">
        <f t="shared" si="6"/>
        <v>5</v>
      </c>
      <c r="C43" s="405" t="s">
        <v>1639</v>
      </c>
      <c r="D43" s="406"/>
      <c r="E43" s="407"/>
      <c r="F43" s="408">
        <f>COUNTIFS('Data Down'!E:E,$C$39,'Data Down'!T:T,C43)</f>
        <v>0</v>
      </c>
      <c r="G43" s="410">
        <f>SUMIFS('Data Down'!N:N,'Data Down'!E:E,$C$39,'Data Down'!T:T,C43)</f>
        <v>0</v>
      </c>
      <c r="H43" s="397"/>
      <c r="I43" s="405" t="str">
        <f>VLOOKUP(3,$B$41:$G$73,2,0)</f>
        <v>AIR CONDITIONER</v>
      </c>
      <c r="J43" s="406"/>
      <c r="K43" s="407"/>
      <c r="L43" s="408">
        <f t="shared" si="7"/>
        <v>0</v>
      </c>
      <c r="M43" s="410">
        <f t="shared" si="8"/>
        <v>0</v>
      </c>
      <c r="O43" s="220">
        <f t="shared" si="9"/>
        <v>4</v>
      </c>
      <c r="P43" s="405" t="s">
        <v>1639</v>
      </c>
      <c r="Q43" s="406"/>
      <c r="R43" s="407"/>
      <c r="S43" s="408">
        <f>COUNTIFS('Data Down'!E:E,$P$39,'Data Down'!T:T,P43)</f>
        <v>0</v>
      </c>
      <c r="T43" s="410">
        <f>SUMIFS('Data Down'!N:N,'Data Down'!E:E,$P$39,'Data Down'!T:T,P43)</f>
        <v>0</v>
      </c>
      <c r="U43" s="397"/>
      <c r="V43" s="405" t="str">
        <f>VLOOKUP(3,$O$41:$T$73,2,0)</f>
        <v>ACCIDENT</v>
      </c>
      <c r="W43" s="406"/>
      <c r="X43" s="407"/>
      <c r="Y43" s="408">
        <f t="shared" si="10"/>
        <v>0</v>
      </c>
      <c r="Z43" s="410">
        <f t="shared" si="11"/>
        <v>0</v>
      </c>
    </row>
    <row r="44" spans="2:26" ht="14.25" customHeight="1">
      <c r="B44" s="220">
        <f t="shared" si="6"/>
        <v>6</v>
      </c>
      <c r="C44" s="405" t="s">
        <v>1636</v>
      </c>
      <c r="D44" s="406"/>
      <c r="E44" s="407"/>
      <c r="F44" s="408">
        <f>COUNTIFS('Data Down'!E:E,$C$39,'Data Down'!T:T,C44)</f>
        <v>0</v>
      </c>
      <c r="G44" s="410">
        <f>SUMIFS('Data Down'!N:N,'Data Down'!E:E,$C$39,'Data Down'!T:T,C44)</f>
        <v>0</v>
      </c>
      <c r="H44" s="397"/>
      <c r="I44" s="405" t="str">
        <f>VLOOKUP(4,$B$41:$G$73,2,0)</f>
        <v>ACCIDENT</v>
      </c>
      <c r="J44" s="406"/>
      <c r="K44" s="407"/>
      <c r="L44" s="408">
        <f t="shared" si="7"/>
        <v>0</v>
      </c>
      <c r="M44" s="410">
        <f t="shared" si="8"/>
        <v>0</v>
      </c>
      <c r="O44" s="220">
        <f t="shared" si="9"/>
        <v>5</v>
      </c>
      <c r="P44" s="405" t="s">
        <v>1636</v>
      </c>
      <c r="Q44" s="406"/>
      <c r="R44" s="407"/>
      <c r="S44" s="408">
        <f>COUNTIFS('Data Down'!E:E,$P$39,'Data Down'!T:T,P44)</f>
        <v>0</v>
      </c>
      <c r="T44" s="410">
        <f>SUMIFS('Data Down'!N:N,'Data Down'!E:E,$P$39,'Data Down'!T:T,P44)</f>
        <v>0</v>
      </c>
      <c r="U44" s="397"/>
      <c r="V44" s="405" t="str">
        <f>VLOOKUP(4,$O$41:$T$73,2,0)</f>
        <v>AIR SYSTEM</v>
      </c>
      <c r="W44" s="406"/>
      <c r="X44" s="407"/>
      <c r="Y44" s="408">
        <f t="shared" si="10"/>
        <v>0</v>
      </c>
      <c r="Z44" s="410">
        <f t="shared" si="11"/>
        <v>0</v>
      </c>
    </row>
    <row r="45" spans="2:26" ht="14.25" customHeight="1">
      <c r="B45" s="220">
        <f t="shared" si="6"/>
        <v>7</v>
      </c>
      <c r="C45" s="405" t="s">
        <v>1647</v>
      </c>
      <c r="D45" s="406"/>
      <c r="E45" s="407"/>
      <c r="F45" s="408">
        <f>COUNTIFS('Data Down'!E:E,$C$39,'Data Down'!T:T,C45)</f>
        <v>0</v>
      </c>
      <c r="G45" s="410">
        <f>SUMIFS('Data Down'!N:N,'Data Down'!E:E,$C$39,'Data Down'!T:T,C45)</f>
        <v>0</v>
      </c>
      <c r="H45" s="397"/>
      <c r="I45" s="405" t="str">
        <f>VLOOKUP(5,$B$41:$G$73,2,0)</f>
        <v>AIR SYSTEM</v>
      </c>
      <c r="J45" s="406"/>
      <c r="K45" s="407"/>
      <c r="L45" s="408">
        <f t="shared" si="7"/>
        <v>0</v>
      </c>
      <c r="M45" s="410">
        <f t="shared" si="8"/>
        <v>0</v>
      </c>
      <c r="O45" s="220">
        <f t="shared" si="9"/>
        <v>6</v>
      </c>
      <c r="P45" s="405" t="s">
        <v>1647</v>
      </c>
      <c r="Q45" s="406"/>
      <c r="R45" s="407"/>
      <c r="S45" s="408">
        <f>COUNTIFS('Data Down'!E:E,$P$39,'Data Down'!T:T,P45)</f>
        <v>0</v>
      </c>
      <c r="T45" s="410">
        <f>SUMIFS('Data Down'!N:N,'Data Down'!E:E,$P$39,'Data Down'!T:T,P45)</f>
        <v>0</v>
      </c>
      <c r="U45" s="397"/>
      <c r="V45" s="405" t="str">
        <f>VLOOKUP(5,$O$41:$T$73,2,0)</f>
        <v>AUTOLUBRICATION SYSTEM</v>
      </c>
      <c r="W45" s="406"/>
      <c r="X45" s="407"/>
      <c r="Y45" s="408">
        <f t="shared" si="10"/>
        <v>0</v>
      </c>
      <c r="Z45" s="410">
        <f t="shared" si="11"/>
        <v>0</v>
      </c>
    </row>
    <row r="46" spans="2:26" ht="14.25" customHeight="1">
      <c r="B46" s="220">
        <f t="shared" si="6"/>
        <v>8</v>
      </c>
      <c r="C46" s="411" t="s">
        <v>1644</v>
      </c>
      <c r="D46" s="412"/>
      <c r="E46" s="413"/>
      <c r="F46" s="408">
        <f>COUNTIFS('Data Down'!E:E,$C$39,'Data Down'!T:T,C46)</f>
        <v>0</v>
      </c>
      <c r="G46" s="410">
        <f>SUMIFS('Data Down'!N:N,'Data Down'!E:E,$C$39,'Data Down'!T:T,C46)</f>
        <v>0</v>
      </c>
      <c r="H46" s="397"/>
      <c r="I46" s="405" t="str">
        <f>VLOOKUP(6,$B$41:$G$73,2,0)</f>
        <v>AUTOLUBRICATION SYSTEM</v>
      </c>
      <c r="J46" s="412"/>
      <c r="K46" s="414"/>
      <c r="L46" s="408">
        <f t="shared" si="7"/>
        <v>0</v>
      </c>
      <c r="M46" s="410">
        <f t="shared" si="8"/>
        <v>0</v>
      </c>
      <c r="O46" s="220">
        <f t="shared" si="9"/>
        <v>1</v>
      </c>
      <c r="P46" s="411" t="s">
        <v>1644</v>
      </c>
      <c r="Q46" s="412"/>
      <c r="R46" s="413"/>
      <c r="S46" s="408">
        <f>COUNTIFS('Data Down'!E:E,$P$39,'Data Down'!T:T,P46)</f>
        <v>24</v>
      </c>
      <c r="T46" s="410">
        <f>SUMIFS('Data Down'!N:N,'Data Down'!E:E,$P$39,'Data Down'!T:T,P46)</f>
        <v>576.00092160147597</v>
      </c>
      <c r="U46" s="397"/>
      <c r="V46" s="405" t="str">
        <f>VLOOKUP(6,$O$41:$T$73,2,0)</f>
        <v>BRAKE SYSTEM</v>
      </c>
      <c r="W46" s="412"/>
      <c r="X46" s="414"/>
      <c r="Y46" s="408">
        <f t="shared" si="10"/>
        <v>0</v>
      </c>
      <c r="Z46" s="410">
        <f t="shared" si="11"/>
        <v>0</v>
      </c>
    </row>
    <row r="47" spans="2:26" ht="14.25" customHeight="1">
      <c r="B47" s="220">
        <f t="shared" si="6"/>
        <v>9</v>
      </c>
      <c r="C47" s="411" t="s">
        <v>1650</v>
      </c>
      <c r="D47" s="412"/>
      <c r="E47" s="413"/>
      <c r="F47" s="408">
        <f>COUNTIFS('Data Down'!E:E,$C$39,'Data Down'!T:T,C47)</f>
        <v>0</v>
      </c>
      <c r="G47" s="410">
        <f>SUMIFS('Data Down'!N:N,'Data Down'!E:E,$C$39,'Data Down'!T:T,C47)</f>
        <v>0</v>
      </c>
      <c r="H47" s="397"/>
      <c r="I47" s="405" t="str">
        <f>VLOOKUP(7,$B$41:$G$73,2,0)</f>
        <v>BRAKE SYSTEM</v>
      </c>
      <c r="J47" s="406"/>
      <c r="K47" s="407"/>
      <c r="L47" s="408">
        <f t="shared" si="7"/>
        <v>0</v>
      </c>
      <c r="M47" s="410">
        <f t="shared" si="8"/>
        <v>0</v>
      </c>
      <c r="O47" s="220">
        <f t="shared" si="9"/>
        <v>7</v>
      </c>
      <c r="P47" s="411" t="s">
        <v>1650</v>
      </c>
      <c r="Q47" s="412"/>
      <c r="R47" s="413"/>
      <c r="S47" s="408">
        <f>COUNTIFS('Data Down'!E:E,$P$39,'Data Down'!T:T,P47)</f>
        <v>0</v>
      </c>
      <c r="T47" s="410">
        <f>SUMIFS('Data Down'!N:N,'Data Down'!E:E,$P$39,'Data Down'!T:T,P47)</f>
        <v>0</v>
      </c>
      <c r="U47" s="397"/>
      <c r="V47" s="405" t="str">
        <f>VLOOKUP(7,$O$41:$T$73,2,0)</f>
        <v>CABIN</v>
      </c>
      <c r="W47" s="406"/>
      <c r="X47" s="407"/>
      <c r="Y47" s="408">
        <f t="shared" si="10"/>
        <v>0</v>
      </c>
      <c r="Z47" s="410">
        <f t="shared" si="11"/>
        <v>0</v>
      </c>
    </row>
    <row r="48" spans="2:26" ht="14.25" customHeight="1">
      <c r="B48" s="220">
        <f t="shared" si="6"/>
        <v>10</v>
      </c>
      <c r="C48" s="411" t="s">
        <v>1655</v>
      </c>
      <c r="D48" s="412"/>
      <c r="E48" s="413"/>
      <c r="F48" s="408">
        <f>COUNTIFS('Data Down'!E:E,$C$39,'Data Down'!T:T,C48)</f>
        <v>0</v>
      </c>
      <c r="G48" s="410">
        <f>SUMIFS('Data Down'!N:N,'Data Down'!E:E,$C$39,'Data Down'!T:T,C48)</f>
        <v>0</v>
      </c>
      <c r="H48" s="397"/>
      <c r="I48" s="405" t="str">
        <f>VLOOKUP(8,$B$41:$G$73,2,0)</f>
        <v>ATTACHMENT</v>
      </c>
      <c r="J48" s="412"/>
      <c r="K48" s="414"/>
      <c r="L48" s="408">
        <f t="shared" si="7"/>
        <v>0</v>
      </c>
      <c r="M48" s="410">
        <f t="shared" si="8"/>
        <v>0</v>
      </c>
      <c r="O48" s="220">
        <f t="shared" si="9"/>
        <v>8</v>
      </c>
      <c r="P48" s="411" t="s">
        <v>1655</v>
      </c>
      <c r="Q48" s="412"/>
      <c r="R48" s="413"/>
      <c r="S48" s="408">
        <f>COUNTIFS('Data Down'!E:E,$P$39,'Data Down'!T:T,P48)</f>
        <v>0</v>
      </c>
      <c r="T48" s="410">
        <f>SUMIFS('Data Down'!N:N,'Data Down'!E:E,$P$39,'Data Down'!T:T,P48)</f>
        <v>0</v>
      </c>
      <c r="U48" s="397"/>
      <c r="V48" s="405" t="str">
        <f>VLOOKUP(8,$O$41:$T$73,2,0)</f>
        <v>COVER &amp; GUARD</v>
      </c>
      <c r="W48" s="412"/>
      <c r="X48" s="414"/>
      <c r="Y48" s="408">
        <f t="shared" si="10"/>
        <v>0</v>
      </c>
      <c r="Z48" s="410">
        <f t="shared" si="11"/>
        <v>0</v>
      </c>
    </row>
    <row r="49" spans="2:26" ht="14.25" customHeight="1">
      <c r="B49" s="220">
        <f t="shared" si="6"/>
        <v>11</v>
      </c>
      <c r="C49" s="411" t="s">
        <v>1660</v>
      </c>
      <c r="D49" s="412"/>
      <c r="E49" s="413"/>
      <c r="F49" s="408">
        <f>COUNTIFS('Data Down'!E:E,$C$39,'Data Down'!T:T,C49)</f>
        <v>0</v>
      </c>
      <c r="G49" s="410">
        <f>SUMIFS('Data Down'!N:N,'Data Down'!E:E,$C$39,'Data Down'!T:T,C49)</f>
        <v>0</v>
      </c>
      <c r="H49" s="397"/>
      <c r="I49" s="405" t="str">
        <f>VLOOKUP(9,$B$41:$G$73,2,0)</f>
        <v>CABIN</v>
      </c>
      <c r="J49" s="406"/>
      <c r="K49" s="407"/>
      <c r="L49" s="408">
        <f t="shared" si="7"/>
        <v>0</v>
      </c>
      <c r="M49" s="410">
        <f t="shared" si="8"/>
        <v>0</v>
      </c>
      <c r="O49" s="220">
        <f t="shared" si="9"/>
        <v>9</v>
      </c>
      <c r="P49" s="411" t="s">
        <v>1660</v>
      </c>
      <c r="Q49" s="412"/>
      <c r="R49" s="413"/>
      <c r="S49" s="408">
        <f>COUNTIFS('Data Down'!E:E,$P$39,'Data Down'!T:T,P49)</f>
        <v>0</v>
      </c>
      <c r="T49" s="410">
        <f>SUMIFS('Data Down'!N:N,'Data Down'!E:E,$P$39,'Data Down'!T:T,P49)</f>
        <v>0</v>
      </c>
      <c r="U49" s="397"/>
      <c r="V49" s="405" t="str">
        <f>VLOOKUP(9,$O$41:$T$73,2,0)</f>
        <v>DIFFERENTIAL</v>
      </c>
      <c r="W49" s="406"/>
      <c r="X49" s="407"/>
      <c r="Y49" s="408">
        <f t="shared" si="10"/>
        <v>0</v>
      </c>
      <c r="Z49" s="410">
        <f t="shared" si="11"/>
        <v>0</v>
      </c>
    </row>
    <row r="50" spans="2:26" ht="14.25" customHeight="1">
      <c r="B50" s="220">
        <f t="shared" si="6"/>
        <v>1</v>
      </c>
      <c r="C50" s="411" t="s">
        <v>1662</v>
      </c>
      <c r="D50" s="412"/>
      <c r="E50" s="413"/>
      <c r="F50" s="408">
        <f>COUNTIFS('Data Down'!E:E,$C$39,'Data Down'!T:T,C50)</f>
        <v>58</v>
      </c>
      <c r="G50" s="410">
        <f>SUMIFS('Data Down'!N:N,'Data Down'!E:E,$C$39,'Data Down'!T:T,C50)</f>
        <v>1392.0022272035653</v>
      </c>
      <c r="H50" s="397"/>
      <c r="I50" s="405" t="str">
        <f>VLOOKUP(10,$B$41:$G$73,2,0)</f>
        <v>COVER &amp; GUARD</v>
      </c>
      <c r="J50" s="412"/>
      <c r="K50" s="414"/>
      <c r="L50" s="408">
        <f t="shared" si="7"/>
        <v>0</v>
      </c>
      <c r="M50" s="410">
        <f t="shared" si="8"/>
        <v>0</v>
      </c>
      <c r="O50" s="220">
        <f t="shared" si="9"/>
        <v>10</v>
      </c>
      <c r="P50" s="411" t="s">
        <v>1662</v>
      </c>
      <c r="Q50" s="412"/>
      <c r="R50" s="413"/>
      <c r="S50" s="408">
        <f>COUNTIFS('Data Down'!E:E,$P$39,'Data Down'!T:T,P50)</f>
        <v>0</v>
      </c>
      <c r="T50" s="410">
        <f>SUMIFS('Data Down'!N:N,'Data Down'!E:E,$P$39,'Data Down'!T:T,P50)</f>
        <v>0</v>
      </c>
      <c r="U50" s="397"/>
      <c r="V50" s="405" t="str">
        <f>VLOOKUP(10,$O$41:$T$73,2,0)</f>
        <v>ELECTRICAL, STARTING &amp; CHARGING SYSTEM</v>
      </c>
      <c r="W50" s="412"/>
      <c r="X50" s="414"/>
      <c r="Y50" s="408">
        <f t="shared" si="10"/>
        <v>0</v>
      </c>
      <c r="Z50" s="410">
        <f t="shared" si="11"/>
        <v>0</v>
      </c>
    </row>
    <row r="51" spans="2:26" ht="14.25" customHeight="1">
      <c r="B51" s="220">
        <f t="shared" si="6"/>
        <v>2</v>
      </c>
      <c r="C51" s="411" t="s">
        <v>1664</v>
      </c>
      <c r="D51" s="412"/>
      <c r="E51" s="413"/>
      <c r="F51" s="408">
        <f>COUNTIFS('Data Down'!E:E,$C$39,'Data Down'!T:T,C51)</f>
        <v>25</v>
      </c>
      <c r="G51" s="410">
        <f>SUMIFS('Data Down'!N:N,'Data Down'!E:E,$C$39,'Data Down'!T:T,C51)</f>
        <v>600.00096000153746</v>
      </c>
      <c r="H51" s="397"/>
      <c r="I51" s="405" t="str">
        <f>VLOOKUP(11,$B$41:$G$73,2,0)</f>
        <v>DIFFERENTIAL</v>
      </c>
      <c r="J51" s="412"/>
      <c r="K51" s="414"/>
      <c r="L51" s="408">
        <f t="shared" si="7"/>
        <v>0</v>
      </c>
      <c r="M51" s="410">
        <f t="shared" si="8"/>
        <v>0</v>
      </c>
      <c r="O51" s="220">
        <f t="shared" si="9"/>
        <v>11</v>
      </c>
      <c r="P51" s="411" t="s">
        <v>1664</v>
      </c>
      <c r="Q51" s="412"/>
      <c r="R51" s="413"/>
      <c r="S51" s="408">
        <f>COUNTIFS('Data Down'!E:E,$P$39,'Data Down'!T:T,P51)</f>
        <v>0</v>
      </c>
      <c r="T51" s="410">
        <f>SUMIFS('Data Down'!N:N,'Data Down'!E:E,$P$39,'Data Down'!T:T,P51)</f>
        <v>0</v>
      </c>
      <c r="U51" s="397"/>
      <c r="V51" s="405" t="str">
        <f>VLOOKUP(11,$O$41:$T$73,2,0)</f>
        <v>ENGINE</v>
      </c>
      <c r="W51" s="412"/>
      <c r="X51" s="414"/>
      <c r="Y51" s="408">
        <f t="shared" si="10"/>
        <v>0</v>
      </c>
      <c r="Z51" s="410">
        <f t="shared" si="11"/>
        <v>0</v>
      </c>
    </row>
    <row r="52" spans="2:26" ht="14.25" customHeight="1">
      <c r="B52" s="220">
        <f t="shared" si="6"/>
        <v>12</v>
      </c>
      <c r="C52" s="411" t="s">
        <v>1667</v>
      </c>
      <c r="D52" s="412"/>
      <c r="E52" s="413"/>
      <c r="F52" s="408">
        <f>COUNTIFS('Data Down'!E:E,$C$39,'Data Down'!T:T,C52)</f>
        <v>0</v>
      </c>
      <c r="G52" s="410">
        <f>SUMIFS('Data Down'!N:N,'Data Down'!E:E,$C$39,'Data Down'!T:T,C52)</f>
        <v>0</v>
      </c>
      <c r="H52" s="397"/>
      <c r="I52" s="405" t="str">
        <f>VLOOKUP(12,$B$41:$G$73,2,0)</f>
        <v>FINAL DRIVE</v>
      </c>
      <c r="J52" s="412"/>
      <c r="K52" s="414"/>
      <c r="L52" s="408">
        <f t="shared" si="7"/>
        <v>0</v>
      </c>
      <c r="M52" s="410">
        <f t="shared" si="8"/>
        <v>0</v>
      </c>
      <c r="O52" s="220">
        <f t="shared" si="9"/>
        <v>12</v>
      </c>
      <c r="P52" s="411" t="s">
        <v>1667</v>
      </c>
      <c r="Q52" s="412"/>
      <c r="R52" s="413"/>
      <c r="S52" s="408">
        <f>COUNTIFS('Data Down'!E:E,$P$39,'Data Down'!T:T,P52)</f>
        <v>0</v>
      </c>
      <c r="T52" s="410">
        <f>SUMIFS('Data Down'!N:N,'Data Down'!E:E,$P$39,'Data Down'!T:T,P52)</f>
        <v>0</v>
      </c>
      <c r="U52" s="397"/>
      <c r="V52" s="405" t="str">
        <f>VLOOKUP(12,$O$41:$T$73,2,0)</f>
        <v>FINAL DRIVE</v>
      </c>
      <c r="W52" s="412"/>
      <c r="X52" s="414"/>
      <c r="Y52" s="408">
        <f t="shared" si="10"/>
        <v>0</v>
      </c>
      <c r="Z52" s="410">
        <f t="shared" si="11"/>
        <v>0</v>
      </c>
    </row>
    <row r="53" spans="2:26" ht="14.25" customHeight="1">
      <c r="B53" s="220">
        <f t="shared" si="6"/>
        <v>13</v>
      </c>
      <c r="C53" s="411" t="s">
        <v>1676</v>
      </c>
      <c r="D53" s="412"/>
      <c r="E53" s="413"/>
      <c r="F53" s="408">
        <f>COUNTIFS('Data Down'!E:E,$C$39,'Data Down'!T:T,C53)</f>
        <v>0</v>
      </c>
      <c r="G53" s="410">
        <f>SUMIFS('Data Down'!N:N,'Data Down'!E:E,$C$39,'Data Down'!T:T,C53)</f>
        <v>0</v>
      </c>
      <c r="H53" s="397"/>
      <c r="I53" s="405" t="str">
        <f>VLOOKUP(13,$B$41:$G$73,2,0)</f>
        <v>FIRE SYSTEM</v>
      </c>
      <c r="J53" s="412"/>
      <c r="K53" s="414"/>
      <c r="L53" s="408">
        <f t="shared" si="7"/>
        <v>0</v>
      </c>
      <c r="M53" s="410">
        <f t="shared" si="8"/>
        <v>0</v>
      </c>
      <c r="O53" s="220">
        <f t="shared" si="9"/>
        <v>13</v>
      </c>
      <c r="P53" s="411" t="s">
        <v>1676</v>
      </c>
      <c r="Q53" s="412"/>
      <c r="R53" s="413"/>
      <c r="S53" s="408">
        <f>COUNTIFS('Data Down'!E:E,$P$39,'Data Down'!T:T,P53)</f>
        <v>0</v>
      </c>
      <c r="T53" s="410">
        <f>SUMIFS('Data Down'!N:N,'Data Down'!E:E,$P$39,'Data Down'!T:T,P53)</f>
        <v>0</v>
      </c>
      <c r="U53" s="397"/>
      <c r="V53" s="405" t="str">
        <f>VLOOKUP(13,$O$41:$T$73,2,0)</f>
        <v>FIRE SYSTEM</v>
      </c>
      <c r="W53" s="412"/>
      <c r="X53" s="414"/>
      <c r="Y53" s="408">
        <f t="shared" si="10"/>
        <v>0</v>
      </c>
      <c r="Z53" s="410">
        <f t="shared" si="11"/>
        <v>0</v>
      </c>
    </row>
    <row r="54" spans="2:26" ht="14.25" customHeight="1">
      <c r="B54" s="220">
        <f t="shared" si="6"/>
        <v>14</v>
      </c>
      <c r="C54" s="411" t="s">
        <v>1671</v>
      </c>
      <c r="D54" s="412"/>
      <c r="E54" s="413"/>
      <c r="F54" s="408">
        <f>COUNTIFS('Data Down'!E:E,$C$39,'Data Down'!T:T,C54)</f>
        <v>0</v>
      </c>
      <c r="G54" s="410">
        <f>SUMIFS('Data Down'!N:N,'Data Down'!E:E,$C$39,'Data Down'!T:T,C54)</f>
        <v>0</v>
      </c>
      <c r="H54" s="397"/>
      <c r="I54" s="405" t="str">
        <f>VLOOKUP(14,$B$41:$G$73,2,0)</f>
        <v>FRONT HUB</v>
      </c>
      <c r="J54" s="406"/>
      <c r="K54" s="407"/>
      <c r="L54" s="408">
        <f t="shared" si="7"/>
        <v>0</v>
      </c>
      <c r="M54" s="410">
        <f t="shared" si="8"/>
        <v>0</v>
      </c>
      <c r="O54" s="220">
        <f t="shared" si="9"/>
        <v>14</v>
      </c>
      <c r="P54" s="411" t="s">
        <v>1671</v>
      </c>
      <c r="Q54" s="412"/>
      <c r="R54" s="413"/>
      <c r="S54" s="408">
        <f>COUNTIFS('Data Down'!E:E,$P$39,'Data Down'!T:T,P54)</f>
        <v>0</v>
      </c>
      <c r="T54" s="410">
        <f>SUMIFS('Data Down'!N:N,'Data Down'!E:E,$P$39,'Data Down'!T:T,P54)</f>
        <v>0</v>
      </c>
      <c r="U54" s="397"/>
      <c r="V54" s="405" t="str">
        <f>VLOOKUP(14,$O$41:$T$73,2,0)</f>
        <v>FRONT HUB</v>
      </c>
      <c r="W54" s="406"/>
      <c r="X54" s="407"/>
      <c r="Y54" s="408">
        <f t="shared" si="10"/>
        <v>0</v>
      </c>
      <c r="Z54" s="410">
        <f t="shared" si="11"/>
        <v>0</v>
      </c>
    </row>
    <row r="55" spans="2:26" ht="14.25" customHeight="1">
      <c r="B55" s="220">
        <f t="shared" si="6"/>
        <v>15</v>
      </c>
      <c r="C55" s="411" t="s">
        <v>1681</v>
      </c>
      <c r="D55" s="412"/>
      <c r="E55" s="413"/>
      <c r="F55" s="408">
        <f>COUNTIFS('Data Down'!E:E,$C$39,'Data Down'!T:T,C55)</f>
        <v>0</v>
      </c>
      <c r="G55" s="410">
        <f>SUMIFS('Data Down'!N:N,'Data Down'!E:E,$C$39,'Data Down'!T:T,C55)</f>
        <v>0</v>
      </c>
      <c r="H55" s="397"/>
      <c r="I55" s="405" t="str">
        <f>VLOOKUP(15,$B$41:$G$73,2,0)</f>
        <v>GET</v>
      </c>
      <c r="J55" s="412"/>
      <c r="K55" s="414"/>
      <c r="L55" s="408">
        <f t="shared" si="7"/>
        <v>0</v>
      </c>
      <c r="M55" s="410">
        <f t="shared" si="8"/>
        <v>0</v>
      </c>
      <c r="O55" s="220">
        <f t="shared" si="9"/>
        <v>15</v>
      </c>
      <c r="P55" s="411" t="s">
        <v>1681</v>
      </c>
      <c r="Q55" s="412"/>
      <c r="R55" s="413"/>
      <c r="S55" s="408">
        <f>COUNTIFS('Data Down'!E:E,$P$39,'Data Down'!T:T,P55)</f>
        <v>0</v>
      </c>
      <c r="T55" s="410">
        <f>SUMIFS('Data Down'!N:N,'Data Down'!E:E,$P$39,'Data Down'!T:T,P55)</f>
        <v>0</v>
      </c>
      <c r="U55" s="397"/>
      <c r="V55" s="405" t="str">
        <f>VLOOKUP(15,$O$41:$T$73,2,0)</f>
        <v>GET</v>
      </c>
      <c r="W55" s="412"/>
      <c r="X55" s="414"/>
      <c r="Y55" s="408">
        <f t="shared" si="10"/>
        <v>0</v>
      </c>
      <c r="Z55" s="410">
        <f t="shared" si="11"/>
        <v>0</v>
      </c>
    </row>
    <row r="56" spans="2:26" ht="14.25" customHeight="1">
      <c r="B56" s="220">
        <f t="shared" si="6"/>
        <v>16</v>
      </c>
      <c r="C56" s="405" t="s">
        <v>1678</v>
      </c>
      <c r="D56" s="412"/>
      <c r="E56" s="413"/>
      <c r="F56" s="408">
        <f>COUNTIFS('Data Down'!E:E,$C$39,'Data Down'!T:T,C56)</f>
        <v>0</v>
      </c>
      <c r="G56" s="410">
        <f>SUMIFS('Data Down'!N:N,'Data Down'!E:E,$C$39,'Data Down'!T:T,C56)</f>
        <v>0</v>
      </c>
      <c r="H56" s="397"/>
      <c r="I56" s="405" t="str">
        <f>VLOOKUP(16,$B$41:$G$73,2,0)</f>
        <v>HYDRAULIC SYSTEM</v>
      </c>
      <c r="J56" s="406"/>
      <c r="K56" s="407"/>
      <c r="L56" s="408">
        <f t="shared" si="7"/>
        <v>0</v>
      </c>
      <c r="M56" s="410">
        <f t="shared" si="8"/>
        <v>0</v>
      </c>
      <c r="O56" s="220">
        <f t="shared" si="9"/>
        <v>16</v>
      </c>
      <c r="P56" s="405" t="s">
        <v>1678</v>
      </c>
      <c r="Q56" s="412"/>
      <c r="R56" s="413"/>
      <c r="S56" s="408">
        <f>COUNTIFS('Data Down'!E:E,$P$39,'Data Down'!T:T,P56)</f>
        <v>0</v>
      </c>
      <c r="T56" s="410">
        <f>SUMIFS('Data Down'!N:N,'Data Down'!E:E,$P$39,'Data Down'!T:T,P56)</f>
        <v>0</v>
      </c>
      <c r="U56" s="397"/>
      <c r="V56" s="405" t="str">
        <f>VLOOKUP(16,$O$41:$T$73,2,0)</f>
        <v>HYDRAULIC SYSTEM</v>
      </c>
      <c r="W56" s="406"/>
      <c r="X56" s="407"/>
      <c r="Y56" s="408">
        <f t="shared" si="10"/>
        <v>0</v>
      </c>
      <c r="Z56" s="410">
        <f t="shared" si="11"/>
        <v>0</v>
      </c>
    </row>
    <row r="57" spans="2:26" ht="14.25" customHeight="1">
      <c r="B57" s="220">
        <f t="shared" si="6"/>
        <v>17</v>
      </c>
      <c r="C57" s="405" t="s">
        <v>1680</v>
      </c>
      <c r="D57" s="412"/>
      <c r="E57" s="414"/>
      <c r="F57" s="408">
        <f>COUNTIFS('Data Down'!E:E,$C$39,'Data Down'!T:T,C57)</f>
        <v>0</v>
      </c>
      <c r="G57" s="410">
        <f>SUMIFS('Data Down'!N:N,'Data Down'!E:E,$C$39,'Data Down'!T:T,C57)</f>
        <v>0</v>
      </c>
      <c r="H57" s="397"/>
      <c r="I57" s="405" t="str">
        <f>VLOOKUP(17,$B$41:$G$73,2,0)</f>
        <v>LUBRICANT</v>
      </c>
      <c r="J57" s="412"/>
      <c r="K57" s="414"/>
      <c r="L57" s="408">
        <f t="shared" si="7"/>
        <v>0</v>
      </c>
      <c r="M57" s="410">
        <f t="shared" si="8"/>
        <v>0</v>
      </c>
      <c r="O57" s="220">
        <f t="shared" si="9"/>
        <v>17</v>
      </c>
      <c r="P57" s="405" t="s">
        <v>1680</v>
      </c>
      <c r="Q57" s="412"/>
      <c r="R57" s="414"/>
      <c r="S57" s="408">
        <f>COUNTIFS('Data Down'!E:E,$P$39,'Data Down'!T:T,P57)</f>
        <v>0</v>
      </c>
      <c r="T57" s="410">
        <f>SUMIFS('Data Down'!N:N,'Data Down'!E:E,$P$39,'Data Down'!T:T,P57)</f>
        <v>0</v>
      </c>
      <c r="U57" s="397"/>
      <c r="V57" s="405" t="str">
        <f>VLOOKUP(17,$O$41:$T$73,2,0)</f>
        <v>LUBRICANT</v>
      </c>
      <c r="W57" s="412"/>
      <c r="X57" s="414"/>
      <c r="Y57" s="408">
        <f t="shared" si="10"/>
        <v>0</v>
      </c>
      <c r="Z57" s="410">
        <f t="shared" si="11"/>
        <v>0</v>
      </c>
    </row>
    <row r="58" spans="2:26" ht="14.25" customHeight="1">
      <c r="B58" s="220">
        <f t="shared" si="6"/>
        <v>18</v>
      </c>
      <c r="C58" s="405" t="s">
        <v>1682</v>
      </c>
      <c r="D58" s="412"/>
      <c r="E58" s="414"/>
      <c r="F58" s="408">
        <f>COUNTIFS('Data Down'!E:E,$C$39,'Data Down'!T:T,C58)</f>
        <v>0</v>
      </c>
      <c r="G58" s="410">
        <f>SUMIFS('Data Down'!N:N,'Data Down'!E:E,$C$39,'Data Down'!T:T,C58)</f>
        <v>0</v>
      </c>
      <c r="H58" s="397"/>
      <c r="I58" s="405" t="str">
        <f>VLOOKUP(18,$B$41:$G$73,2,0)</f>
        <v>PROPELLER SHAFT</v>
      </c>
      <c r="J58" s="412"/>
      <c r="K58" s="414"/>
      <c r="L58" s="408">
        <f t="shared" si="7"/>
        <v>0</v>
      </c>
      <c r="M58" s="410">
        <f t="shared" si="8"/>
        <v>0</v>
      </c>
      <c r="O58" s="220">
        <f t="shared" si="9"/>
        <v>18</v>
      </c>
      <c r="P58" s="405" t="s">
        <v>1682</v>
      </c>
      <c r="Q58" s="412"/>
      <c r="R58" s="414"/>
      <c r="S58" s="408">
        <f>COUNTIFS('Data Down'!E:E,$P$39,'Data Down'!T:T,P58)</f>
        <v>0</v>
      </c>
      <c r="T58" s="410">
        <f>SUMIFS('Data Down'!N:N,'Data Down'!E:E,$P$39,'Data Down'!T:T,P58)</f>
        <v>0</v>
      </c>
      <c r="U58" s="397"/>
      <c r="V58" s="405" t="str">
        <f>VLOOKUP(18,$O$41:$T$73,2,0)</f>
        <v>PROPELLER SHAFT</v>
      </c>
      <c r="W58" s="412"/>
      <c r="X58" s="414"/>
      <c r="Y58" s="408">
        <f t="shared" si="10"/>
        <v>0</v>
      </c>
      <c r="Z58" s="410">
        <f t="shared" si="11"/>
        <v>0</v>
      </c>
    </row>
    <row r="59" spans="2:26" ht="14.25" customHeight="1">
      <c r="B59" s="220">
        <f t="shared" si="6"/>
        <v>19</v>
      </c>
      <c r="C59" s="405" t="s">
        <v>649</v>
      </c>
      <c r="D59" s="412"/>
      <c r="E59" s="414"/>
      <c r="F59" s="408">
        <f>COUNTIFS('Data Down'!E:E,$C$39,'Data Down'!T:T,C59)</f>
        <v>0</v>
      </c>
      <c r="G59" s="410">
        <f>SUMIFS('Data Down'!N:N,'Data Down'!E:E,$C$39,'Data Down'!T:T,C59)</f>
        <v>0</v>
      </c>
      <c r="H59" s="397"/>
      <c r="I59" s="405" t="str">
        <f>VLOOKUP(19,$B$41:$G$73,2,0)</f>
        <v>PTO</v>
      </c>
      <c r="J59" s="412"/>
      <c r="K59" s="414"/>
      <c r="L59" s="408">
        <f t="shared" si="7"/>
        <v>0</v>
      </c>
      <c r="M59" s="410">
        <f t="shared" si="8"/>
        <v>0</v>
      </c>
      <c r="O59" s="220">
        <f t="shared" si="9"/>
        <v>19</v>
      </c>
      <c r="P59" s="405" t="s">
        <v>649</v>
      </c>
      <c r="Q59" s="412"/>
      <c r="R59" s="414"/>
      <c r="S59" s="408">
        <f>COUNTIFS('Data Down'!E:E,$P$39,'Data Down'!T:T,P59)</f>
        <v>0</v>
      </c>
      <c r="T59" s="410">
        <f>SUMIFS('Data Down'!N:N,'Data Down'!E:E,$P$39,'Data Down'!T:T,P59)</f>
        <v>0</v>
      </c>
      <c r="U59" s="397"/>
      <c r="V59" s="405" t="str">
        <f>VLOOKUP(19,$O$41:$T$73,2,0)</f>
        <v>PTO</v>
      </c>
      <c r="W59" s="412"/>
      <c r="X59" s="414"/>
      <c r="Y59" s="408">
        <f t="shared" si="10"/>
        <v>0</v>
      </c>
      <c r="Z59" s="410">
        <f t="shared" si="11"/>
        <v>0</v>
      </c>
    </row>
    <row r="60" spans="2:26" ht="14.25" customHeight="1">
      <c r="B60" s="220">
        <f t="shared" si="6"/>
        <v>20</v>
      </c>
      <c r="C60" s="405" t="s">
        <v>1685</v>
      </c>
      <c r="D60" s="412"/>
      <c r="E60" s="414"/>
      <c r="F60" s="408">
        <f>COUNTIFS('Data Down'!E:E,$C$39,'Data Down'!T:T,C60)</f>
        <v>0</v>
      </c>
      <c r="G60" s="410">
        <f>SUMIFS('Data Down'!N:N,'Data Down'!E:E,$C$39,'Data Down'!T:T,C60)</f>
        <v>0</v>
      </c>
      <c r="H60" s="397"/>
      <c r="I60" s="405" t="str">
        <f>VLOOKUP(20,$B$41:$G$73,2,0)</f>
        <v>RADIATOR/ COOLANT SYSTEM</v>
      </c>
      <c r="J60" s="406"/>
      <c r="K60" s="407"/>
      <c r="L60" s="408">
        <f t="shared" si="7"/>
        <v>0</v>
      </c>
      <c r="M60" s="410">
        <f t="shared" si="8"/>
        <v>0</v>
      </c>
      <c r="O60" s="220">
        <f t="shared" si="9"/>
        <v>20</v>
      </c>
      <c r="P60" s="405" t="s">
        <v>1685</v>
      </c>
      <c r="Q60" s="412"/>
      <c r="R60" s="414"/>
      <c r="S60" s="408">
        <f>COUNTIFS('Data Down'!E:E,$P$39,'Data Down'!T:T,P60)</f>
        <v>0</v>
      </c>
      <c r="T60" s="410">
        <f>SUMIFS('Data Down'!N:N,'Data Down'!E:E,$P$39,'Data Down'!T:T,P60)</f>
        <v>0</v>
      </c>
      <c r="U60" s="397"/>
      <c r="V60" s="405" t="str">
        <f>VLOOKUP(20,$O$41:$T$73,2,0)</f>
        <v>RADIATOR/ COOLANT SYSTEM</v>
      </c>
      <c r="W60" s="406"/>
      <c r="X60" s="407"/>
      <c r="Y60" s="408">
        <f t="shared" si="10"/>
        <v>0</v>
      </c>
      <c r="Z60" s="410">
        <f t="shared" si="11"/>
        <v>0</v>
      </c>
    </row>
    <row r="61" spans="2:26" ht="14.25" customHeight="1">
      <c r="B61" s="220">
        <f t="shared" si="6"/>
        <v>21</v>
      </c>
      <c r="C61" s="405" t="s">
        <v>1688</v>
      </c>
      <c r="D61" s="412"/>
      <c r="E61" s="414"/>
      <c r="F61" s="408">
        <f>COUNTIFS('Data Down'!E:E,$C$39,'Data Down'!T:T,C61)</f>
        <v>0</v>
      </c>
      <c r="G61" s="410">
        <f>SUMIFS('Data Down'!N:N,'Data Down'!E:E,$C$39,'Data Down'!T:T,C61)</f>
        <v>0</v>
      </c>
      <c r="H61" s="397"/>
      <c r="I61" s="405" t="str">
        <f>VLOOKUP(21,$B$41:$G$73,2,0)</f>
        <v>RADIO</v>
      </c>
      <c r="J61" s="406"/>
      <c r="K61" s="407"/>
      <c r="L61" s="408">
        <f t="shared" si="7"/>
        <v>0</v>
      </c>
      <c r="M61" s="410">
        <f t="shared" si="8"/>
        <v>0</v>
      </c>
      <c r="O61" s="220">
        <f t="shared" si="9"/>
        <v>21</v>
      </c>
      <c r="P61" s="405" t="s">
        <v>1688</v>
      </c>
      <c r="Q61" s="412"/>
      <c r="R61" s="414"/>
      <c r="S61" s="408">
        <f>COUNTIFS('Data Down'!E:E,$P$39,'Data Down'!T:T,P61)</f>
        <v>0</v>
      </c>
      <c r="T61" s="410">
        <f>SUMIFS('Data Down'!N:N,'Data Down'!E:E,$P$39,'Data Down'!T:T,P61)</f>
        <v>0</v>
      </c>
      <c r="U61" s="397"/>
      <c r="V61" s="405" t="str">
        <f>VLOOKUP(21,$O$41:$T$73,2,0)</f>
        <v>RADIO</v>
      </c>
      <c r="W61" s="406"/>
      <c r="X61" s="407"/>
      <c r="Y61" s="408">
        <f t="shared" si="10"/>
        <v>0</v>
      </c>
      <c r="Z61" s="410">
        <f t="shared" si="11"/>
        <v>0</v>
      </c>
    </row>
    <row r="62" spans="2:26" ht="14.25" customHeight="1">
      <c r="B62" s="220">
        <f t="shared" si="6"/>
        <v>22</v>
      </c>
      <c r="C62" s="405" t="s">
        <v>9444</v>
      </c>
      <c r="D62" s="412"/>
      <c r="E62" s="414"/>
      <c r="F62" s="408">
        <f>COUNTIFS('Data Down'!E:E,$C$39,'Data Down'!T:T,C62)</f>
        <v>0</v>
      </c>
      <c r="G62" s="410">
        <f>SUMIFS('Data Down'!N:N,'Data Down'!E:E,$C$39,'Data Down'!T:T,C62)</f>
        <v>0</v>
      </c>
      <c r="H62" s="397"/>
      <c r="I62" s="405" t="str">
        <f>VLOOKUP(22,$B$41:$G$73,2,0)</f>
        <v>STEERING SYSTEM &amp; TRAVELLING SYSTEM</v>
      </c>
      <c r="J62" s="406"/>
      <c r="K62" s="407"/>
      <c r="L62" s="408">
        <f t="shared" si="7"/>
        <v>0</v>
      </c>
      <c r="M62" s="410">
        <f t="shared" si="8"/>
        <v>0</v>
      </c>
      <c r="O62" s="220">
        <f t="shared" si="9"/>
        <v>22</v>
      </c>
      <c r="P62" s="405" t="s">
        <v>9444</v>
      </c>
      <c r="Q62" s="412"/>
      <c r="R62" s="414"/>
      <c r="S62" s="408">
        <f>COUNTIFS('Data Down'!E:E,$P$39,'Data Down'!T:T,P62)</f>
        <v>0</v>
      </c>
      <c r="T62" s="410">
        <f>SUMIFS('Data Down'!N:N,'Data Down'!E:E,$P$39,'Data Down'!T:T,P62)</f>
        <v>0</v>
      </c>
      <c r="U62" s="397"/>
      <c r="V62" s="405" t="str">
        <f>VLOOKUP(22,$O$41:$T$73,2,0)</f>
        <v>STEERING SYSTEM &amp; TRAVELLING SYSTEM</v>
      </c>
      <c r="W62" s="406"/>
      <c r="X62" s="407"/>
      <c r="Y62" s="408">
        <f t="shared" si="10"/>
        <v>0</v>
      </c>
      <c r="Z62" s="410">
        <f t="shared" si="11"/>
        <v>0</v>
      </c>
    </row>
    <row r="63" spans="2:26" ht="14.25" customHeight="1">
      <c r="B63" s="220">
        <f t="shared" si="6"/>
        <v>23</v>
      </c>
      <c r="C63" s="405" t="s">
        <v>1702</v>
      </c>
      <c r="D63" s="412"/>
      <c r="E63" s="414"/>
      <c r="F63" s="408">
        <f>COUNTIFS('Data Down'!E:E,$C$39,'Data Down'!T:T,C63)</f>
        <v>0</v>
      </c>
      <c r="G63" s="410">
        <f>SUMIFS('Data Down'!N:N,'Data Down'!E:E,$C$39,'Data Down'!T:T,C63)</f>
        <v>0</v>
      </c>
      <c r="H63" s="397"/>
      <c r="I63" s="405" t="str">
        <f>VLOOKUP(23,$B$41:$G$73,2,0)</f>
        <v>SWING SYSTEM</v>
      </c>
      <c r="J63" s="406"/>
      <c r="K63" s="407"/>
      <c r="L63" s="408">
        <f t="shared" si="7"/>
        <v>0</v>
      </c>
      <c r="M63" s="410">
        <f t="shared" si="8"/>
        <v>0</v>
      </c>
      <c r="O63" s="220">
        <f t="shared" si="9"/>
        <v>23</v>
      </c>
      <c r="P63" s="405" t="s">
        <v>1702</v>
      </c>
      <c r="Q63" s="412"/>
      <c r="R63" s="414"/>
      <c r="S63" s="408">
        <f>COUNTIFS('Data Down'!E:E,$P$39,'Data Down'!T:T,P63)</f>
        <v>0</v>
      </c>
      <c r="T63" s="410">
        <f>SUMIFS('Data Down'!N:N,'Data Down'!E:E,$P$39,'Data Down'!T:T,P63)</f>
        <v>0</v>
      </c>
      <c r="U63" s="397"/>
      <c r="V63" s="405" t="str">
        <f>VLOOKUP(23,$O$41:$T$73,2,0)</f>
        <v>SWING SYSTEM</v>
      </c>
      <c r="W63" s="406"/>
      <c r="X63" s="407"/>
      <c r="Y63" s="408">
        <f t="shared" si="10"/>
        <v>0</v>
      </c>
      <c r="Z63" s="410">
        <f t="shared" si="11"/>
        <v>0</v>
      </c>
    </row>
    <row r="64" spans="2:26" ht="14.25" customHeight="1">
      <c r="B64" s="220">
        <f t="shared" si="6"/>
        <v>24</v>
      </c>
      <c r="C64" s="405" t="s">
        <v>1657</v>
      </c>
      <c r="D64" s="412"/>
      <c r="E64" s="414"/>
      <c r="F64" s="408">
        <f>COUNTIFS('Data Down'!E:E,$C$39,'Data Down'!T:T,C64)</f>
        <v>0</v>
      </c>
      <c r="G64" s="410">
        <f>SUMIFS('Data Down'!N:N,'Data Down'!E:E,$C$39,'Data Down'!T:T,C64)</f>
        <v>0</v>
      </c>
      <c r="H64" s="397"/>
      <c r="I64" s="405" t="str">
        <f>VLOOKUP(24,$B$41:$G$73,2,0)</f>
        <v>CLUTCH</v>
      </c>
      <c r="J64" s="406"/>
      <c r="K64" s="407"/>
      <c r="L64" s="408">
        <f t="shared" si="7"/>
        <v>0</v>
      </c>
      <c r="M64" s="410">
        <f t="shared" si="8"/>
        <v>0</v>
      </c>
      <c r="O64" s="220">
        <f t="shared" si="9"/>
        <v>24</v>
      </c>
      <c r="P64" s="405" t="s">
        <v>1657</v>
      </c>
      <c r="Q64" s="412"/>
      <c r="R64" s="414"/>
      <c r="S64" s="408">
        <f>COUNTIFS('Data Down'!E:E,$P$39,'Data Down'!T:T,P64)</f>
        <v>0</v>
      </c>
      <c r="T64" s="410">
        <f>SUMIFS('Data Down'!N:N,'Data Down'!E:E,$P$39,'Data Down'!T:T,P64)</f>
        <v>0</v>
      </c>
      <c r="U64" s="397"/>
      <c r="V64" s="405" t="str">
        <f>VLOOKUP(24,$O$41:$T$73,2,0)</f>
        <v>CLUTCH</v>
      </c>
      <c r="W64" s="406"/>
      <c r="X64" s="407"/>
      <c r="Y64" s="408">
        <f t="shared" si="10"/>
        <v>0</v>
      </c>
      <c r="Z64" s="410">
        <f t="shared" si="11"/>
        <v>0</v>
      </c>
    </row>
    <row r="65" spans="2:26" ht="14.25" customHeight="1">
      <c r="B65" s="220">
        <f t="shared" si="6"/>
        <v>25</v>
      </c>
      <c r="C65" s="405" t="s">
        <v>1707</v>
      </c>
      <c r="D65" s="412"/>
      <c r="E65" s="414"/>
      <c r="F65" s="408">
        <f>COUNTIFS('Data Down'!E:E,$C$39,'Data Down'!T:T,C65)</f>
        <v>0</v>
      </c>
      <c r="G65" s="410">
        <f>SUMIFS('Data Down'!N:N,'Data Down'!E:E,$C$39,'Data Down'!T:T,C65)</f>
        <v>0</v>
      </c>
      <c r="H65" s="397"/>
      <c r="I65" s="405" t="str">
        <f>VLOOKUP(25,$B$41:$G$73,2,0)</f>
        <v>TRANSFER</v>
      </c>
      <c r="J65" s="406"/>
      <c r="K65" s="407"/>
      <c r="L65" s="408">
        <f t="shared" si="7"/>
        <v>0</v>
      </c>
      <c r="M65" s="410">
        <f t="shared" si="8"/>
        <v>0</v>
      </c>
      <c r="O65" s="220">
        <f t="shared" si="9"/>
        <v>25</v>
      </c>
      <c r="P65" s="405" t="s">
        <v>1707</v>
      </c>
      <c r="Q65" s="412"/>
      <c r="R65" s="414"/>
      <c r="S65" s="408">
        <f>COUNTIFS('Data Down'!E:E,$P$39,'Data Down'!T:T,P65)</f>
        <v>0</v>
      </c>
      <c r="T65" s="410">
        <f>SUMIFS('Data Down'!N:N,'Data Down'!E:E,$P$39,'Data Down'!T:T,P65)</f>
        <v>0</v>
      </c>
      <c r="U65" s="397"/>
      <c r="V65" s="405" t="str">
        <f>VLOOKUP(25,$O$41:$T$73,2,0)</f>
        <v>TRANSFER</v>
      </c>
      <c r="W65" s="406"/>
      <c r="X65" s="407"/>
      <c r="Y65" s="408">
        <f t="shared" si="10"/>
        <v>0</v>
      </c>
      <c r="Z65" s="410">
        <f t="shared" si="11"/>
        <v>0</v>
      </c>
    </row>
    <row r="66" spans="2:26" ht="14.25" customHeight="1">
      <c r="B66" s="220">
        <f t="shared" si="6"/>
        <v>26</v>
      </c>
      <c r="C66" s="405" t="s">
        <v>1694</v>
      </c>
      <c r="D66" s="412"/>
      <c r="E66" s="414"/>
      <c r="F66" s="408">
        <f>COUNTIFS('Data Down'!E:E,$C$39,'Data Down'!T:T,C66)</f>
        <v>0</v>
      </c>
      <c r="G66" s="410">
        <f>SUMIFS('Data Down'!N:N,'Data Down'!E:E,$C$39,'Data Down'!T:T,C66)</f>
        <v>0</v>
      </c>
      <c r="H66" s="397"/>
      <c r="I66" s="405" t="str">
        <f>VLOOKUP(26,$B$41:$G$73,2,0)</f>
        <v>TRANSMISSION</v>
      </c>
      <c r="J66" s="412"/>
      <c r="K66" s="414"/>
      <c r="L66" s="408">
        <f t="shared" si="7"/>
        <v>0</v>
      </c>
      <c r="M66" s="410">
        <f t="shared" si="8"/>
        <v>0</v>
      </c>
      <c r="O66" s="220">
        <f t="shared" si="9"/>
        <v>26</v>
      </c>
      <c r="P66" s="405" t="s">
        <v>1694</v>
      </c>
      <c r="Q66" s="412"/>
      <c r="R66" s="414"/>
      <c r="S66" s="408">
        <f>COUNTIFS('Data Down'!E:E,$P$39,'Data Down'!T:T,P66)</f>
        <v>0</v>
      </c>
      <c r="T66" s="410">
        <f>SUMIFS('Data Down'!N:N,'Data Down'!E:E,$P$39,'Data Down'!T:T,P66)</f>
        <v>0</v>
      </c>
      <c r="U66" s="397"/>
      <c r="V66" s="405" t="str">
        <f>VLOOKUP(26,$O$41:$T$73,2,0)</f>
        <v>TRANSMISSION</v>
      </c>
      <c r="W66" s="412"/>
      <c r="X66" s="414"/>
      <c r="Y66" s="408">
        <f t="shared" si="10"/>
        <v>0</v>
      </c>
      <c r="Z66" s="410">
        <f t="shared" si="11"/>
        <v>0</v>
      </c>
    </row>
    <row r="67" spans="2:26" ht="14.25" customHeight="1">
      <c r="B67" s="220">
        <f t="shared" si="6"/>
        <v>27</v>
      </c>
      <c r="C67" s="405" t="s">
        <v>1697</v>
      </c>
      <c r="D67" s="412"/>
      <c r="E67" s="414"/>
      <c r="F67" s="408">
        <f>COUNTIFS('Data Down'!E:E,$C$39,'Data Down'!T:T,C67)</f>
        <v>0</v>
      </c>
      <c r="G67" s="410">
        <f>SUMIFS('Data Down'!N:N,'Data Down'!E:E,$C$39,'Data Down'!T:T,C67)</f>
        <v>0</v>
      </c>
      <c r="H67" s="397"/>
      <c r="I67" s="405" t="str">
        <f>VLOOKUP(27,$B$41:$G$73,2,0)</f>
        <v>TYRE</v>
      </c>
      <c r="J67" s="412"/>
      <c r="K67" s="414"/>
      <c r="L67" s="408">
        <f t="shared" si="7"/>
        <v>0</v>
      </c>
      <c r="M67" s="410">
        <f t="shared" si="8"/>
        <v>0</v>
      </c>
      <c r="O67" s="220">
        <f t="shared" si="9"/>
        <v>27</v>
      </c>
      <c r="P67" s="405" t="s">
        <v>1697</v>
      </c>
      <c r="Q67" s="412"/>
      <c r="R67" s="414"/>
      <c r="S67" s="408">
        <f>COUNTIFS('Data Down'!E:E,$P$39,'Data Down'!T:T,P67)</f>
        <v>0</v>
      </c>
      <c r="T67" s="410">
        <f>SUMIFS('Data Down'!N:N,'Data Down'!E:E,$P$39,'Data Down'!T:T,P67)</f>
        <v>0</v>
      </c>
      <c r="U67" s="397"/>
      <c r="V67" s="405" t="str">
        <f>VLOOKUP(27,$O$41:$T$73,2,0)</f>
        <v>TYRE</v>
      </c>
      <c r="W67" s="412"/>
      <c r="X67" s="414"/>
      <c r="Y67" s="408">
        <f t="shared" si="10"/>
        <v>0</v>
      </c>
      <c r="Z67" s="410">
        <f t="shared" si="11"/>
        <v>0</v>
      </c>
    </row>
    <row r="68" spans="2:26" ht="14.25" customHeight="1">
      <c r="B68" s="220">
        <f t="shared" si="6"/>
        <v>28</v>
      </c>
      <c r="C68" s="415" t="s">
        <v>1712</v>
      </c>
      <c r="D68" s="416"/>
      <c r="E68" s="417"/>
      <c r="F68" s="408">
        <f>COUNTIFS('Data Down'!E:E,$C$39,'Data Down'!T:T,C68)</f>
        <v>0</v>
      </c>
      <c r="G68" s="410">
        <f>SUMIFS('Data Down'!N:N,'Data Down'!E:E,$C$39,'Data Down'!T:T,C68)</f>
        <v>0</v>
      </c>
      <c r="H68" s="397"/>
      <c r="I68" s="405" t="str">
        <f>VLOOKUP(28,$B$41:$G$73,2,0)</f>
        <v>UNDER CARRIAGE</v>
      </c>
      <c r="J68" s="416"/>
      <c r="K68" s="417"/>
      <c r="L68" s="408">
        <f t="shared" si="7"/>
        <v>0</v>
      </c>
      <c r="M68" s="410">
        <f t="shared" si="8"/>
        <v>0</v>
      </c>
      <c r="O68" s="220">
        <f t="shared" si="9"/>
        <v>28</v>
      </c>
      <c r="P68" s="415" t="s">
        <v>1712</v>
      </c>
      <c r="Q68" s="416"/>
      <c r="R68" s="417"/>
      <c r="S68" s="408">
        <f>COUNTIFS('Data Down'!E:E,$P$39,'Data Down'!T:T,P68)</f>
        <v>0</v>
      </c>
      <c r="T68" s="410">
        <f>SUMIFS('Data Down'!N:N,'Data Down'!E:E,$P$39,'Data Down'!T:T,P68)</f>
        <v>0</v>
      </c>
      <c r="U68" s="397"/>
      <c r="V68" s="405" t="str">
        <f>VLOOKUP(28,$O$41:$T$73,2,0)</f>
        <v>UNDER CARRIAGE</v>
      </c>
      <c r="W68" s="416"/>
      <c r="X68" s="417"/>
      <c r="Y68" s="408">
        <f t="shared" si="10"/>
        <v>0</v>
      </c>
      <c r="Z68" s="410">
        <f t="shared" si="11"/>
        <v>0</v>
      </c>
    </row>
    <row r="69" spans="2:26" ht="14.25" customHeight="1">
      <c r="B69" s="220">
        <f t="shared" si="6"/>
        <v>29</v>
      </c>
      <c r="C69" s="415" t="s">
        <v>1700</v>
      </c>
      <c r="D69" s="416"/>
      <c r="E69" s="417"/>
      <c r="F69" s="408">
        <f>COUNTIFS('Data Down'!E:E,$C$39,'Data Down'!T:T,C69)</f>
        <v>0</v>
      </c>
      <c r="G69" s="410">
        <f>SUMIFS('Data Down'!N:N,'Data Down'!E:E,$C$39,'Data Down'!T:T,C69)</f>
        <v>0</v>
      </c>
      <c r="H69" s="397"/>
      <c r="I69" s="405" t="str">
        <f>VLOOKUP(29,$B$41:$G$73,2,0)</f>
        <v>VESSEL &amp; TAIL GATE</v>
      </c>
      <c r="J69" s="416"/>
      <c r="K69" s="417"/>
      <c r="L69" s="408">
        <f t="shared" si="7"/>
        <v>0</v>
      </c>
      <c r="M69" s="410">
        <f t="shared" si="8"/>
        <v>0</v>
      </c>
      <c r="O69" s="220">
        <f t="shared" si="9"/>
        <v>29</v>
      </c>
      <c r="P69" s="415" t="s">
        <v>1700</v>
      </c>
      <c r="Q69" s="416"/>
      <c r="R69" s="417"/>
      <c r="S69" s="408">
        <f>COUNTIFS('Data Down'!E:E,$P$39,'Data Down'!T:T,P69)</f>
        <v>0</v>
      </c>
      <c r="T69" s="410">
        <f>SUMIFS('Data Down'!N:N,'Data Down'!E:E,$P$39,'Data Down'!T:T,P69)</f>
        <v>0</v>
      </c>
      <c r="U69" s="397"/>
      <c r="V69" s="405" t="str">
        <f>VLOOKUP(29,$O$41:$T$73,2,0)</f>
        <v>VESSEL &amp; TAIL GATE</v>
      </c>
      <c r="W69" s="416"/>
      <c r="X69" s="417"/>
      <c r="Y69" s="408">
        <f t="shared" si="10"/>
        <v>0</v>
      </c>
      <c r="Z69" s="410">
        <f t="shared" si="11"/>
        <v>0</v>
      </c>
    </row>
    <row r="70" spans="2:26" ht="14.25" customHeight="1">
      <c r="B70" s="220">
        <f t="shared" si="6"/>
        <v>30</v>
      </c>
      <c r="C70" s="415" t="s">
        <v>1670</v>
      </c>
      <c r="D70" s="416"/>
      <c r="E70" s="417"/>
      <c r="F70" s="408">
        <f>COUNTIFS('Data Down'!E:E,$C$39,'Data Down'!T:T,C70)</f>
        <v>0</v>
      </c>
      <c r="G70" s="410">
        <f>SUMIFS('Data Down'!N:N,'Data Down'!E:E,$C$39,'Data Down'!T:T,C70)</f>
        <v>0</v>
      </c>
      <c r="H70" s="397"/>
      <c r="I70" s="405" t="str">
        <f>VLOOKUP(30,$B$41:$G$73,2,0)</f>
        <v>FRAME CHASIS</v>
      </c>
      <c r="J70" s="416"/>
      <c r="K70" s="417"/>
      <c r="L70" s="408">
        <f t="shared" si="7"/>
        <v>0</v>
      </c>
      <c r="M70" s="410">
        <f t="shared" si="8"/>
        <v>0</v>
      </c>
      <c r="O70" s="220">
        <f t="shared" si="9"/>
        <v>30</v>
      </c>
      <c r="P70" s="415" t="s">
        <v>1670</v>
      </c>
      <c r="Q70" s="416"/>
      <c r="R70" s="417"/>
      <c r="S70" s="408">
        <f>COUNTIFS('Data Down'!E:E,$P$39,'Data Down'!T:T,P70)</f>
        <v>0</v>
      </c>
      <c r="T70" s="410">
        <f>SUMIFS('Data Down'!N:N,'Data Down'!E:E,$P$39,'Data Down'!T:T,P70)</f>
        <v>0</v>
      </c>
      <c r="U70" s="397"/>
      <c r="V70" s="405" t="str">
        <f>VLOOKUP(30,$O$41:$T$73,2,0)</f>
        <v>FRAME CHASIS</v>
      </c>
      <c r="W70" s="416"/>
      <c r="X70" s="417"/>
      <c r="Y70" s="408">
        <f t="shared" si="10"/>
        <v>0</v>
      </c>
      <c r="Z70" s="410">
        <f t="shared" si="11"/>
        <v>0</v>
      </c>
    </row>
    <row r="71" spans="2:26" ht="14.25" customHeight="1">
      <c r="B71" s="220">
        <f t="shared" si="6"/>
        <v>31</v>
      </c>
      <c r="C71" s="405" t="s">
        <v>1674</v>
      </c>
      <c r="D71" s="412"/>
      <c r="E71" s="414"/>
      <c r="F71" s="408">
        <f>COUNTIFS('Data Down'!E:E,$C$39,'Data Down'!T:T,C71)</f>
        <v>0</v>
      </c>
      <c r="G71" s="410">
        <f>SUMIFS('Data Down'!N:N,'Data Down'!E:E,$C$39,'Data Down'!T:T,C71)</f>
        <v>0</v>
      </c>
      <c r="H71" s="397"/>
      <c r="I71" s="405" t="str">
        <f>VLOOKUP(31,$B$41:$G$73,2,0)</f>
        <v>FUEL SYSTEM</v>
      </c>
      <c r="J71" s="412"/>
      <c r="K71" s="414"/>
      <c r="L71" s="408">
        <f t="shared" si="7"/>
        <v>0</v>
      </c>
      <c r="M71" s="410">
        <f t="shared" si="8"/>
        <v>0</v>
      </c>
      <c r="O71" s="220">
        <f t="shared" si="9"/>
        <v>31</v>
      </c>
      <c r="P71" s="405" t="s">
        <v>1674</v>
      </c>
      <c r="Q71" s="412"/>
      <c r="R71" s="414"/>
      <c r="S71" s="408">
        <f>COUNTIFS('Data Down'!E:E,$P$39,'Data Down'!T:T,P71)</f>
        <v>0</v>
      </c>
      <c r="T71" s="410">
        <f>SUMIFS('Data Down'!N:N,'Data Down'!E:E,$P$39,'Data Down'!T:T,P71)</f>
        <v>0</v>
      </c>
      <c r="U71" s="397"/>
      <c r="V71" s="405" t="str">
        <f>VLOOKUP(31,$O$41:$T$73,2,0)</f>
        <v>FUEL SYSTEM</v>
      </c>
      <c r="W71" s="412"/>
      <c r="X71" s="414"/>
      <c r="Y71" s="408">
        <f t="shared" si="10"/>
        <v>0</v>
      </c>
      <c r="Z71" s="410">
        <f t="shared" si="11"/>
        <v>0</v>
      </c>
    </row>
    <row r="72" spans="2:26" ht="14.25" customHeight="1">
      <c r="B72" s="220">
        <f t="shared" si="6"/>
        <v>32</v>
      </c>
      <c r="C72" s="418" t="s">
        <v>1708</v>
      </c>
      <c r="D72" s="419"/>
      <c r="E72" s="419"/>
      <c r="F72" s="408">
        <f>COUNTIFS('Data Down'!E:E,$C$39,'Data Down'!T:T,C72)</f>
        <v>0</v>
      </c>
      <c r="G72" s="410">
        <f>SUMIFS('Data Down'!N:N,'Data Down'!E:E,$C$39,'Data Down'!T:T,C72)</f>
        <v>0</v>
      </c>
      <c r="I72" s="405" t="str">
        <f>VLOOKUP(32,$B$41:$G$73,2,0)</f>
        <v>MUFFLER &amp; EXHAUST SYSTEM</v>
      </c>
      <c r="J72" s="412"/>
      <c r="K72" s="414"/>
      <c r="L72" s="408">
        <f t="shared" si="7"/>
        <v>0</v>
      </c>
      <c r="M72" s="410">
        <f t="shared" si="8"/>
        <v>0</v>
      </c>
      <c r="O72" s="220">
        <f t="shared" si="9"/>
        <v>32</v>
      </c>
      <c r="P72" s="418" t="s">
        <v>1708</v>
      </c>
      <c r="Q72" s="419"/>
      <c r="R72" s="419"/>
      <c r="S72" s="408">
        <f>COUNTIFS('Data Down'!E:E,$P$39,'Data Down'!T:T,P72)</f>
        <v>0</v>
      </c>
      <c r="T72" s="410">
        <f>SUMIFS('Data Down'!N:N,'Data Down'!E:E,$P$39,'Data Down'!T:T,P72)</f>
        <v>0</v>
      </c>
      <c r="V72" s="405" t="str">
        <f>VLOOKUP(32,$O$41:$T$73,2,0)</f>
        <v>MUFFLER &amp; EXHAUST SYSTEM</v>
      </c>
      <c r="W72" s="412"/>
      <c r="X72" s="414"/>
      <c r="Y72" s="408">
        <f t="shared" si="10"/>
        <v>0</v>
      </c>
      <c r="Z72" s="410">
        <f t="shared" si="11"/>
        <v>0</v>
      </c>
    </row>
    <row r="73" spans="2:26" ht="14.25" customHeight="1">
      <c r="B73" s="220">
        <f t="shared" si="6"/>
        <v>33</v>
      </c>
      <c r="C73" s="420" t="s">
        <v>1689</v>
      </c>
      <c r="D73" s="421"/>
      <c r="E73" s="421"/>
      <c r="F73" s="408">
        <f>COUNTIFS('Data Down'!E:E,$C$39,'Data Down'!T:T,C73)</f>
        <v>0</v>
      </c>
      <c r="G73" s="410">
        <f>SUMIFS('Data Down'!N:N,'Data Down'!E:E,$C$39,'Data Down'!T:T,C73)</f>
        <v>0</v>
      </c>
      <c r="I73" s="405" t="str">
        <f>VLOOKUP(33,$B$41:$G$73,2,0)</f>
        <v>SUSPENSION</v>
      </c>
      <c r="J73" s="412"/>
      <c r="K73" s="414"/>
      <c r="L73" s="408">
        <f t="shared" si="7"/>
        <v>0</v>
      </c>
      <c r="M73" s="410">
        <f t="shared" si="8"/>
        <v>0</v>
      </c>
      <c r="O73" s="220">
        <f t="shared" si="9"/>
        <v>33</v>
      </c>
      <c r="P73" s="420" t="s">
        <v>1689</v>
      </c>
      <c r="Q73" s="421"/>
      <c r="R73" s="421"/>
      <c r="S73" s="408">
        <f>COUNTIFS('Data Down'!E:E,$P$39,'Data Down'!T:T,P73)</f>
        <v>0</v>
      </c>
      <c r="T73" s="410">
        <f>SUMIFS('Data Down'!N:N,'Data Down'!E:E,$P$39,'Data Down'!T:T,P73)</f>
        <v>0</v>
      </c>
      <c r="V73" s="405" t="str">
        <f>VLOOKUP(33,$O$41:$T$73,2,0)</f>
        <v>SUSPENSION</v>
      </c>
      <c r="W73" s="412"/>
      <c r="X73" s="414"/>
      <c r="Y73" s="408">
        <f t="shared" si="10"/>
        <v>0</v>
      </c>
      <c r="Z73" s="410">
        <f t="shared" si="11"/>
        <v>0</v>
      </c>
    </row>
    <row r="74" spans="2:26" ht="14.25" customHeight="1"/>
    <row r="75" spans="2:26" ht="14.25" customHeight="1"/>
    <row r="76" spans="2:26" ht="14.25" customHeight="1"/>
    <row r="77" spans="2:26" ht="14.25" customHeight="1"/>
    <row r="78" spans="2:26" ht="14.25" customHeight="1"/>
    <row r="79" spans="2:26" ht="14.25" customHeight="1"/>
    <row r="80" spans="2:26"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C4:E4"/>
    <mergeCell ref="I4:K4"/>
    <mergeCell ref="P4:R4"/>
    <mergeCell ref="V4:X4"/>
    <mergeCell ref="C40:E40"/>
    <mergeCell ref="I40:K40"/>
    <mergeCell ref="P40:R40"/>
    <mergeCell ref="V40:X40"/>
  </mergeCells>
  <pageMargins left="0.7" right="0.7" top="0.75" bottom="0.75" header="0" footer="0"/>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4.453125" defaultRowHeight="15" customHeight="1"/>
  <cols>
    <col min="1" max="1" width="2.81640625" customWidth="1"/>
    <col min="2" max="2" width="13" customWidth="1"/>
    <col min="3" max="6" width="10" customWidth="1"/>
    <col min="7" max="7" width="11.08984375" customWidth="1"/>
    <col min="8" max="8" width="2.54296875" customWidth="1"/>
    <col min="9" max="9" width="12.7265625" customWidth="1"/>
    <col min="10" max="13" width="10" customWidth="1"/>
    <col min="14" max="14" width="11.08984375" customWidth="1"/>
    <col min="15" max="15" width="8.54296875" customWidth="1"/>
    <col min="16" max="16" width="12.7265625" customWidth="1"/>
    <col min="17" max="17" width="23.453125" customWidth="1"/>
    <col min="18" max="26" width="8.54296875" customWidth="1"/>
  </cols>
  <sheetData>
    <row r="1" spans="1:26" ht="15" customHeight="1">
      <c r="A1" s="68"/>
      <c r="B1" s="68"/>
      <c r="C1" s="309"/>
      <c r="D1" s="309"/>
      <c r="E1" s="309"/>
      <c r="F1" s="309"/>
      <c r="G1" s="309"/>
      <c r="H1" s="68"/>
      <c r="I1" s="68"/>
      <c r="J1" s="68"/>
      <c r="K1" s="68"/>
      <c r="L1" s="68"/>
      <c r="M1" s="68"/>
      <c r="N1" s="68"/>
      <c r="O1" s="68"/>
      <c r="P1" s="68"/>
      <c r="Q1" s="68"/>
      <c r="R1" s="68"/>
      <c r="S1" s="68"/>
      <c r="T1" s="68"/>
      <c r="U1" s="68"/>
      <c r="V1" s="68"/>
      <c r="W1" s="68"/>
      <c r="X1" s="68"/>
      <c r="Y1" s="68"/>
      <c r="Z1" s="68"/>
    </row>
    <row r="2" spans="1:26" ht="14.25" customHeight="1">
      <c r="A2" s="309"/>
      <c r="B2" s="424"/>
      <c r="C2" s="309"/>
      <c r="D2" s="309"/>
      <c r="E2" s="309"/>
      <c r="F2" s="309"/>
      <c r="G2" s="309"/>
      <c r="H2" s="309"/>
      <c r="I2" s="309"/>
      <c r="J2" s="309"/>
      <c r="K2" s="309"/>
      <c r="L2" s="309"/>
      <c r="M2" s="309"/>
      <c r="N2" s="309"/>
      <c r="O2" s="309"/>
      <c r="P2" s="425" t="s">
        <v>1580</v>
      </c>
      <c r="Q2" s="425" t="s">
        <v>9452</v>
      </c>
      <c r="R2" s="426" t="s">
        <v>9453</v>
      </c>
      <c r="S2" s="309"/>
      <c r="T2" s="309"/>
      <c r="U2" s="309"/>
      <c r="V2" s="309"/>
      <c r="W2" s="309"/>
      <c r="X2" s="309"/>
      <c r="Y2" s="309"/>
      <c r="Z2" s="309"/>
    </row>
    <row r="3" spans="1:26" ht="14.25" customHeight="1">
      <c r="A3" s="309"/>
      <c r="B3" s="611" t="s">
        <v>9454</v>
      </c>
      <c r="C3" s="612"/>
      <c r="D3" s="612"/>
      <c r="E3" s="612"/>
      <c r="F3" s="612"/>
      <c r="G3" s="613"/>
      <c r="H3" s="427"/>
      <c r="I3" s="611" t="s">
        <v>127</v>
      </c>
      <c r="J3" s="612"/>
      <c r="K3" s="612"/>
      <c r="L3" s="612"/>
      <c r="M3" s="612"/>
      <c r="N3" s="613"/>
      <c r="O3" s="309"/>
      <c r="P3" s="428">
        <v>1</v>
      </c>
      <c r="Q3" s="429" t="s">
        <v>1747</v>
      </c>
      <c r="R3" s="428">
        <v>30</v>
      </c>
      <c r="S3" s="309"/>
      <c r="T3" s="309"/>
      <c r="U3" s="309"/>
      <c r="V3" s="309"/>
      <c r="W3" s="309"/>
      <c r="X3" s="309"/>
      <c r="Y3" s="309"/>
      <c r="Z3" s="309"/>
    </row>
    <row r="4" spans="1:26" ht="14.25" customHeight="1">
      <c r="A4" s="309"/>
      <c r="B4" s="614"/>
      <c r="C4" s="615"/>
      <c r="D4" s="615"/>
      <c r="E4" s="615"/>
      <c r="F4" s="615"/>
      <c r="G4" s="616"/>
      <c r="H4" s="427"/>
      <c r="I4" s="614"/>
      <c r="J4" s="615"/>
      <c r="K4" s="615"/>
      <c r="L4" s="615"/>
      <c r="M4" s="615"/>
      <c r="N4" s="616"/>
      <c r="O4" s="309"/>
      <c r="P4" s="428">
        <v>2</v>
      </c>
      <c r="Q4" s="430" t="s">
        <v>1595</v>
      </c>
      <c r="R4" s="431">
        <v>7</v>
      </c>
      <c r="S4" s="309"/>
      <c r="T4" s="309"/>
      <c r="U4" s="309"/>
      <c r="V4" s="309"/>
      <c r="W4" s="309"/>
      <c r="X4" s="309"/>
      <c r="Y4" s="309"/>
      <c r="Z4" s="309"/>
    </row>
    <row r="5" spans="1:26" ht="14.25" customHeight="1">
      <c r="A5" s="309"/>
      <c r="B5" s="68"/>
      <c r="C5" s="309"/>
      <c r="D5" s="309"/>
      <c r="E5" s="309"/>
      <c r="F5" s="309"/>
      <c r="G5" s="309"/>
      <c r="H5" s="309"/>
      <c r="I5" s="309"/>
      <c r="J5" s="309"/>
      <c r="K5" s="309"/>
      <c r="L5" s="309"/>
      <c r="M5" s="309"/>
      <c r="N5" s="309"/>
      <c r="O5" s="309"/>
      <c r="P5" s="428">
        <v>3</v>
      </c>
      <c r="Q5" s="430" t="s">
        <v>196</v>
      </c>
      <c r="R5" s="432">
        <v>13</v>
      </c>
      <c r="S5" s="309"/>
      <c r="T5" s="309"/>
      <c r="U5" s="309"/>
      <c r="V5" s="309"/>
      <c r="W5" s="309"/>
      <c r="X5" s="309"/>
      <c r="Y5" s="309"/>
      <c r="Z5" s="309"/>
    </row>
    <row r="6" spans="1:26" ht="14.25" customHeight="1">
      <c r="A6" s="309"/>
      <c r="B6" s="68"/>
      <c r="C6" s="309"/>
      <c r="D6" s="309"/>
      <c r="E6" s="309"/>
      <c r="F6" s="309"/>
      <c r="G6" s="309"/>
      <c r="H6" s="309"/>
      <c r="I6" s="309"/>
      <c r="J6" s="309"/>
      <c r="K6" s="309"/>
      <c r="L6" s="309"/>
      <c r="M6" s="309"/>
      <c r="N6" s="309"/>
      <c r="O6" s="309"/>
      <c r="P6" s="433">
        <v>4</v>
      </c>
      <c r="Q6" s="430" t="s">
        <v>197</v>
      </c>
      <c r="R6" s="429">
        <v>33</v>
      </c>
      <c r="S6" s="309"/>
      <c r="T6" s="309"/>
      <c r="U6" s="309"/>
      <c r="V6" s="309"/>
      <c r="W6" s="309"/>
      <c r="X6" s="309"/>
      <c r="Y6" s="309"/>
      <c r="Z6" s="309"/>
    </row>
    <row r="7" spans="1:26" ht="14.25" customHeight="1">
      <c r="A7" s="309"/>
      <c r="B7" s="68"/>
      <c r="C7" s="309"/>
      <c r="D7" s="309"/>
      <c r="E7" s="309"/>
      <c r="F7" s="309"/>
      <c r="G7" s="309"/>
      <c r="H7" s="309"/>
      <c r="I7" s="309"/>
      <c r="J7" s="309"/>
      <c r="K7" s="309"/>
      <c r="L7" s="309"/>
      <c r="M7" s="309"/>
      <c r="N7" s="309"/>
      <c r="O7" s="309"/>
      <c r="P7" s="309"/>
      <c r="Q7" s="309"/>
      <c r="R7" s="309"/>
      <c r="S7" s="309"/>
      <c r="T7" s="309"/>
      <c r="U7" s="309"/>
      <c r="V7" s="309"/>
      <c r="W7" s="309"/>
      <c r="X7" s="309"/>
      <c r="Y7" s="309"/>
      <c r="Z7" s="309"/>
    </row>
    <row r="8" spans="1:26" ht="14.25" customHeight="1">
      <c r="A8" s="309"/>
      <c r="B8" s="424"/>
      <c r="C8" s="309"/>
      <c r="D8" s="309"/>
      <c r="E8" s="309"/>
      <c r="F8" s="309"/>
      <c r="G8" s="309"/>
      <c r="H8" s="309"/>
      <c r="I8" s="309"/>
      <c r="J8" s="309"/>
      <c r="K8" s="309"/>
      <c r="L8" s="309"/>
      <c r="M8" s="309"/>
      <c r="N8" s="309"/>
      <c r="O8" s="309"/>
      <c r="P8" s="434" t="s">
        <v>1747</v>
      </c>
      <c r="Q8" s="435"/>
      <c r="R8" s="435"/>
      <c r="S8" s="309"/>
      <c r="T8" s="309"/>
      <c r="U8" s="309"/>
      <c r="V8" s="309"/>
      <c r="W8" s="309"/>
      <c r="X8" s="309"/>
      <c r="Y8" s="309"/>
      <c r="Z8" s="309"/>
    </row>
    <row r="9" spans="1:26" ht="14.25" customHeight="1">
      <c r="A9" s="309"/>
      <c r="B9" s="424"/>
      <c r="C9" s="309"/>
      <c r="D9" s="309"/>
      <c r="E9" s="309"/>
      <c r="F9" s="309"/>
      <c r="G9" s="309"/>
      <c r="H9" s="309"/>
      <c r="I9" s="309"/>
      <c r="J9" s="309"/>
      <c r="K9" s="309"/>
      <c r="L9" s="309"/>
      <c r="M9" s="309"/>
      <c r="N9" s="309"/>
      <c r="O9" s="309"/>
      <c r="P9" s="436" t="s">
        <v>254</v>
      </c>
      <c r="Q9" s="425" t="s">
        <v>9455</v>
      </c>
      <c r="R9" s="426" t="s">
        <v>9456</v>
      </c>
      <c r="S9" s="426" t="s">
        <v>9457</v>
      </c>
      <c r="T9" s="426" t="s">
        <v>9458</v>
      </c>
      <c r="U9" s="426" t="s">
        <v>9427</v>
      </c>
      <c r="V9" s="309"/>
      <c r="W9" s="309"/>
      <c r="X9" s="309"/>
      <c r="Y9" s="309"/>
      <c r="Z9" s="309"/>
    </row>
    <row r="10" spans="1:26" ht="14.25" customHeight="1">
      <c r="A10" s="309"/>
      <c r="B10" s="424"/>
      <c r="C10" s="309"/>
      <c r="D10" s="309"/>
      <c r="E10" s="309"/>
      <c r="F10" s="309"/>
      <c r="G10" s="309"/>
      <c r="H10" s="309"/>
      <c r="I10" s="309"/>
      <c r="J10" s="309"/>
      <c r="K10" s="309"/>
      <c r="L10" s="309"/>
      <c r="M10" s="309"/>
      <c r="N10" s="309"/>
      <c r="O10" s="309"/>
      <c r="P10" s="437"/>
      <c r="Q10" s="429" t="str">
        <f>IFERROR(VLOOKUP(P10,HM_Unit!A:CD,82,0),"")</f>
        <v/>
      </c>
      <c r="R10" s="438" t="str">
        <f>IFERROR(VLOOKUP(P10,'Summary KPI'!B:CD,29,0),"")</f>
        <v/>
      </c>
      <c r="S10" s="439"/>
      <c r="T10" s="440"/>
      <c r="U10" s="428"/>
      <c r="V10" s="309"/>
      <c r="W10" s="309"/>
      <c r="X10" s="309"/>
      <c r="Y10" s="309"/>
      <c r="Z10" s="309"/>
    </row>
    <row r="11" spans="1:26" ht="14.25" customHeight="1">
      <c r="A11" s="309"/>
      <c r="B11" s="424"/>
      <c r="C11" s="309"/>
      <c r="D11" s="309"/>
      <c r="E11" s="309"/>
      <c r="F11" s="309"/>
      <c r="G11" s="309"/>
      <c r="H11" s="309"/>
      <c r="I11" s="309"/>
      <c r="J11" s="309"/>
      <c r="K11" s="309"/>
      <c r="L11" s="309"/>
      <c r="M11" s="309"/>
      <c r="N11" s="309"/>
      <c r="O11" s="309"/>
      <c r="P11" s="437"/>
      <c r="Q11" s="429" t="str">
        <f>IFERROR(VLOOKUP(P11,HM_Unit!A:CD,82,0),"")</f>
        <v/>
      </c>
      <c r="R11" s="438" t="str">
        <f>IFERROR(VLOOKUP(P11,'Summary KPI'!B:CD,29,0),"")</f>
        <v/>
      </c>
      <c r="S11" s="441"/>
      <c r="T11" s="440"/>
      <c r="U11" s="428"/>
      <c r="V11" s="309"/>
      <c r="W11" s="309"/>
      <c r="X11" s="309"/>
      <c r="Y11" s="309"/>
      <c r="Z11" s="309"/>
    </row>
    <row r="12" spans="1:26" ht="14.25" customHeight="1">
      <c r="A12" s="309"/>
      <c r="B12" s="424"/>
      <c r="C12" s="309"/>
      <c r="D12" s="309"/>
      <c r="E12" s="309"/>
      <c r="F12" s="309"/>
      <c r="G12" s="309"/>
      <c r="H12" s="309"/>
      <c r="I12" s="309"/>
      <c r="J12" s="309"/>
      <c r="K12" s="309"/>
      <c r="L12" s="309"/>
      <c r="M12" s="309"/>
      <c r="N12" s="309"/>
      <c r="O12" s="309"/>
      <c r="P12" s="437"/>
      <c r="Q12" s="429" t="str">
        <f>IFERROR(VLOOKUP(P12,HM_Unit!A:CD,82,0),"")</f>
        <v/>
      </c>
      <c r="R12" s="438" t="str">
        <f>IFERROR(VLOOKUP(P12,'Summary KPI'!B:CD,29,0),"")</f>
        <v/>
      </c>
      <c r="S12" s="441"/>
      <c r="T12" s="440"/>
      <c r="U12" s="428"/>
      <c r="V12" s="309"/>
      <c r="W12" s="309"/>
      <c r="X12" s="309"/>
      <c r="Y12" s="309"/>
      <c r="Z12" s="309"/>
    </row>
    <row r="13" spans="1:26" ht="14.25" customHeight="1">
      <c r="A13" s="309"/>
      <c r="B13" s="424"/>
      <c r="C13" s="309"/>
      <c r="D13" s="309"/>
      <c r="E13" s="309"/>
      <c r="F13" s="309"/>
      <c r="G13" s="309"/>
      <c r="H13" s="309"/>
      <c r="I13" s="309"/>
      <c r="J13" s="309"/>
      <c r="K13" s="309"/>
      <c r="L13" s="309"/>
      <c r="M13" s="309"/>
      <c r="N13" s="309"/>
      <c r="O13" s="309"/>
      <c r="P13" s="437"/>
      <c r="Q13" s="429" t="str">
        <f>IFERROR(VLOOKUP(P13,HM_Unit!A:CD,82,0),"")</f>
        <v/>
      </c>
      <c r="R13" s="438" t="str">
        <f>IFERROR(VLOOKUP(P13,'Summary KPI'!B:CD,29,0),"")</f>
        <v/>
      </c>
      <c r="S13" s="441"/>
      <c r="T13" s="440"/>
      <c r="U13" s="428"/>
      <c r="V13" s="309"/>
      <c r="W13" s="309"/>
      <c r="X13" s="309"/>
      <c r="Y13" s="309"/>
      <c r="Z13" s="309"/>
    </row>
    <row r="14" spans="1:26" ht="14.25" customHeight="1">
      <c r="A14" s="309"/>
      <c r="B14" s="424"/>
      <c r="C14" s="309"/>
      <c r="D14" s="309"/>
      <c r="E14" s="309"/>
      <c r="F14" s="309"/>
      <c r="G14" s="309"/>
      <c r="H14" s="309"/>
      <c r="I14" s="309"/>
      <c r="J14" s="309"/>
      <c r="K14" s="309"/>
      <c r="L14" s="309"/>
      <c r="M14" s="309"/>
      <c r="N14" s="309"/>
      <c r="O14" s="309"/>
      <c r="P14" s="437"/>
      <c r="Q14" s="429" t="str">
        <f>IFERROR(VLOOKUP(P14,HM_Unit!A:CD,82,0),"")</f>
        <v/>
      </c>
      <c r="R14" s="438" t="str">
        <f>IFERROR(VLOOKUP(P14,'Summary KPI'!B:CD,29,0),"")</f>
        <v/>
      </c>
      <c r="S14" s="441"/>
      <c r="T14" s="440"/>
      <c r="U14" s="428"/>
      <c r="V14" s="309"/>
      <c r="W14" s="309"/>
      <c r="X14" s="309"/>
      <c r="Y14" s="309"/>
      <c r="Z14" s="309"/>
    </row>
    <row r="15" spans="1:26" ht="14.25" customHeight="1">
      <c r="A15" s="309"/>
      <c r="B15" s="424"/>
      <c r="C15" s="309"/>
      <c r="D15" s="309"/>
      <c r="E15" s="309"/>
      <c r="F15" s="309"/>
      <c r="G15" s="309"/>
      <c r="H15" s="309"/>
      <c r="I15" s="309"/>
      <c r="J15" s="309"/>
      <c r="K15" s="309"/>
      <c r="L15" s="309"/>
      <c r="M15" s="309"/>
      <c r="N15" s="309"/>
      <c r="O15" s="309"/>
      <c r="P15" s="424"/>
      <c r="Q15" s="309"/>
      <c r="R15" s="309"/>
      <c r="S15" s="309"/>
      <c r="T15" s="309"/>
      <c r="U15" s="309"/>
      <c r="V15" s="309"/>
      <c r="W15" s="309"/>
      <c r="X15" s="309"/>
      <c r="Y15" s="309"/>
      <c r="Z15" s="309"/>
    </row>
    <row r="16" spans="1:26" ht="14.25" customHeight="1">
      <c r="A16" s="309"/>
      <c r="B16" s="424"/>
      <c r="C16" s="309"/>
      <c r="D16" s="309"/>
      <c r="E16" s="309"/>
      <c r="F16" s="309"/>
      <c r="G16" s="309"/>
      <c r="H16" s="309"/>
      <c r="I16" s="309"/>
      <c r="J16" s="309"/>
      <c r="K16" s="309"/>
      <c r="L16" s="309"/>
      <c r="M16" s="309"/>
      <c r="N16" s="309"/>
      <c r="O16" s="309"/>
      <c r="P16" s="434" t="s">
        <v>1595</v>
      </c>
      <c r="Q16" s="309"/>
      <c r="R16" s="309"/>
      <c r="S16" s="309"/>
      <c r="T16" s="309"/>
      <c r="U16" s="309"/>
      <c r="V16" s="309"/>
      <c r="W16" s="309"/>
      <c r="X16" s="309"/>
      <c r="Y16" s="309"/>
      <c r="Z16" s="309"/>
    </row>
    <row r="17" spans="1:26" ht="14.25" customHeight="1">
      <c r="A17" s="309"/>
      <c r="B17" s="424"/>
      <c r="C17" s="309"/>
      <c r="D17" s="309"/>
      <c r="E17" s="309"/>
      <c r="F17" s="309"/>
      <c r="G17" s="309"/>
      <c r="H17" s="309"/>
      <c r="I17" s="309"/>
      <c r="J17" s="309"/>
      <c r="K17" s="309"/>
      <c r="L17" s="309"/>
      <c r="M17" s="309"/>
      <c r="N17" s="309"/>
      <c r="O17" s="309"/>
      <c r="P17" s="436" t="s">
        <v>254</v>
      </c>
      <c r="Q17" s="425" t="s">
        <v>9455</v>
      </c>
      <c r="R17" s="426" t="s">
        <v>9456</v>
      </c>
      <c r="S17" s="426" t="s">
        <v>9457</v>
      </c>
      <c r="T17" s="426" t="s">
        <v>9458</v>
      </c>
      <c r="U17" s="426" t="s">
        <v>9427</v>
      </c>
      <c r="V17" s="309"/>
      <c r="W17" s="309"/>
      <c r="X17" s="309"/>
      <c r="Y17" s="309"/>
      <c r="Z17" s="309"/>
    </row>
    <row r="18" spans="1:26" ht="14.25" customHeight="1">
      <c r="A18" s="309"/>
      <c r="B18" s="424"/>
      <c r="C18" s="309"/>
      <c r="D18" s="309"/>
      <c r="E18" s="309"/>
      <c r="F18" s="309"/>
      <c r="G18" s="309"/>
      <c r="H18" s="309"/>
      <c r="I18" s="309"/>
      <c r="J18" s="309"/>
      <c r="K18" s="309"/>
      <c r="L18" s="309"/>
      <c r="M18" s="309"/>
      <c r="N18" s="309"/>
      <c r="O18" s="309"/>
      <c r="P18" s="437"/>
      <c r="Q18" s="429" t="str">
        <f>IFERROR(VLOOKUP(P18,HM_Unit!A:CD,82,0),"")</f>
        <v/>
      </c>
      <c r="R18" s="438" t="str">
        <f>IFERROR(VLOOKUP(P18,'Summary KPI'!B:CD,29,0),"")</f>
        <v/>
      </c>
      <c r="S18" s="439"/>
      <c r="T18" s="440"/>
      <c r="U18" s="428"/>
      <c r="V18" s="309"/>
      <c r="W18" s="309"/>
      <c r="X18" s="309"/>
      <c r="Y18" s="309"/>
      <c r="Z18" s="309"/>
    </row>
    <row r="19" spans="1:26" ht="14.25" customHeight="1">
      <c r="A19" s="309"/>
      <c r="B19" s="424"/>
      <c r="C19" s="309"/>
      <c r="D19" s="309"/>
      <c r="E19" s="309"/>
      <c r="F19" s="309"/>
      <c r="G19" s="309"/>
      <c r="H19" s="309"/>
      <c r="I19" s="309"/>
      <c r="J19" s="309"/>
      <c r="K19" s="309"/>
      <c r="L19" s="309"/>
      <c r="M19" s="309"/>
      <c r="N19" s="309"/>
      <c r="O19" s="309"/>
      <c r="P19" s="437"/>
      <c r="Q19" s="429" t="str">
        <f>IFERROR(VLOOKUP(P19,HM_Unit!A:CD,82,0),"")</f>
        <v/>
      </c>
      <c r="R19" s="438" t="str">
        <f>IFERROR(VLOOKUP(P19,'Summary KPI'!B:CD,29,0),"")</f>
        <v/>
      </c>
      <c r="S19" s="439"/>
      <c r="T19" s="440"/>
      <c r="U19" s="428"/>
      <c r="V19" s="309"/>
      <c r="W19" s="309"/>
      <c r="X19" s="309"/>
      <c r="Y19" s="309"/>
      <c r="Z19" s="309"/>
    </row>
    <row r="20" spans="1:26" ht="14.25" customHeight="1">
      <c r="A20" s="309"/>
      <c r="B20" s="424"/>
      <c r="C20" s="309"/>
      <c r="D20" s="309"/>
      <c r="E20" s="309"/>
      <c r="F20" s="309"/>
      <c r="G20" s="309"/>
      <c r="H20" s="309"/>
      <c r="I20" s="309"/>
      <c r="J20" s="309"/>
      <c r="K20" s="309"/>
      <c r="L20" s="309"/>
      <c r="M20" s="309"/>
      <c r="N20" s="309"/>
      <c r="O20" s="309"/>
      <c r="P20" s="437"/>
      <c r="Q20" s="429" t="str">
        <f>IFERROR(VLOOKUP(P20,HM_Unit!A:CD,82,0),"")</f>
        <v/>
      </c>
      <c r="R20" s="438" t="str">
        <f>IFERROR(VLOOKUP(P20,'Summary KPI'!B:CD,29,0),"")</f>
        <v/>
      </c>
      <c r="S20" s="439"/>
      <c r="T20" s="440"/>
      <c r="U20" s="428" t="s">
        <v>1596</v>
      </c>
      <c r="V20" s="309"/>
      <c r="W20" s="309"/>
      <c r="X20" s="309"/>
      <c r="Y20" s="309"/>
      <c r="Z20" s="309"/>
    </row>
    <row r="21" spans="1:26" ht="14.25" customHeight="1">
      <c r="A21" s="309"/>
      <c r="B21" s="424"/>
      <c r="C21" s="309"/>
      <c r="D21" s="309"/>
      <c r="E21" s="309"/>
      <c r="F21" s="309"/>
      <c r="G21" s="309"/>
      <c r="H21" s="309"/>
      <c r="I21" s="309"/>
      <c r="J21" s="309"/>
      <c r="K21" s="309"/>
      <c r="L21" s="309"/>
      <c r="M21" s="309"/>
      <c r="N21" s="309"/>
      <c r="O21" s="309"/>
      <c r="P21" s="437"/>
      <c r="Q21" s="429" t="str">
        <f>IFERROR(VLOOKUP(P21,HM_Unit!A:CD,82,0),"")</f>
        <v/>
      </c>
      <c r="R21" s="438" t="str">
        <f>IFERROR(VLOOKUP(P21,'Summary KPI'!B:CD,29,0),"")</f>
        <v/>
      </c>
      <c r="S21" s="439"/>
      <c r="T21" s="440"/>
      <c r="U21" s="428"/>
      <c r="V21" s="309"/>
      <c r="W21" s="309"/>
      <c r="X21" s="309"/>
      <c r="Y21" s="309"/>
      <c r="Z21" s="309"/>
    </row>
    <row r="22" spans="1:26" ht="14.25" customHeight="1">
      <c r="A22" s="309"/>
      <c r="B22" s="424"/>
      <c r="C22" s="309"/>
      <c r="D22" s="309"/>
      <c r="E22" s="309"/>
      <c r="F22" s="309"/>
      <c r="G22" s="309"/>
      <c r="H22" s="309"/>
      <c r="I22" s="309"/>
      <c r="J22" s="309"/>
      <c r="K22" s="309"/>
      <c r="L22" s="309"/>
      <c r="M22" s="309"/>
      <c r="N22" s="309"/>
      <c r="O22" s="309"/>
      <c r="P22" s="437"/>
      <c r="Q22" s="429" t="str">
        <f>IFERROR(VLOOKUP(P22,HM_Unit!A:CD,82,0),"")</f>
        <v/>
      </c>
      <c r="R22" s="438" t="str">
        <f>IFERROR(VLOOKUP(P22,'Summary KPI'!B:CD,29,0),"")</f>
        <v/>
      </c>
      <c r="S22" s="439"/>
      <c r="T22" s="440"/>
      <c r="U22" s="428"/>
      <c r="V22" s="309"/>
      <c r="W22" s="309"/>
      <c r="X22" s="309"/>
      <c r="Y22" s="309"/>
      <c r="Z22" s="309"/>
    </row>
    <row r="23" spans="1:26" ht="14.25" customHeight="1">
      <c r="A23" s="309"/>
      <c r="B23" s="424"/>
      <c r="C23" s="309"/>
      <c r="D23" s="309"/>
      <c r="E23" s="309"/>
      <c r="F23" s="309"/>
      <c r="G23" s="309"/>
      <c r="H23" s="309"/>
      <c r="I23" s="309"/>
      <c r="J23" s="309"/>
      <c r="K23" s="309"/>
      <c r="L23" s="309"/>
      <c r="M23" s="309"/>
      <c r="N23" s="309"/>
      <c r="O23" s="309"/>
      <c r="P23" s="424"/>
      <c r="Q23" s="309"/>
      <c r="R23" s="309"/>
      <c r="S23" s="309"/>
      <c r="T23" s="309"/>
      <c r="U23" s="309"/>
      <c r="V23" s="309"/>
      <c r="W23" s="309"/>
      <c r="X23" s="309"/>
      <c r="Y23" s="309"/>
      <c r="Z23" s="309"/>
    </row>
    <row r="24" spans="1:26" ht="14.25" customHeight="1">
      <c r="A24" s="309"/>
      <c r="B24" s="442" t="s">
        <v>9459</v>
      </c>
      <c r="C24" s="442" t="s">
        <v>9460</v>
      </c>
      <c r="D24" s="442" t="s">
        <v>9461</v>
      </c>
      <c r="E24" s="442" t="s">
        <v>9462</v>
      </c>
      <c r="F24" s="442" t="s">
        <v>9463</v>
      </c>
      <c r="G24" s="442" t="s">
        <v>9464</v>
      </c>
      <c r="H24" s="427"/>
      <c r="I24" s="442" t="s">
        <v>9459</v>
      </c>
      <c r="J24" s="442" t="s">
        <v>9460</v>
      </c>
      <c r="K24" s="442" t="s">
        <v>9461</v>
      </c>
      <c r="L24" s="443" t="s">
        <v>9462</v>
      </c>
      <c r="M24" s="442" t="s">
        <v>9463</v>
      </c>
      <c r="N24" s="442" t="s">
        <v>9464</v>
      </c>
      <c r="O24" s="309"/>
      <c r="P24" s="434" t="s">
        <v>196</v>
      </c>
      <c r="Q24" s="309"/>
      <c r="R24" s="309"/>
      <c r="S24" s="309"/>
      <c r="T24" s="309"/>
      <c r="U24" s="309"/>
      <c r="V24" s="309"/>
      <c r="W24" s="309"/>
      <c r="X24" s="309"/>
      <c r="Y24" s="309"/>
      <c r="Z24" s="309"/>
    </row>
    <row r="25" spans="1:26" ht="14.25" customHeight="1">
      <c r="A25" s="309"/>
      <c r="B25" s="444" t="s">
        <v>9465</v>
      </c>
      <c r="C25" s="445"/>
      <c r="D25" s="445"/>
      <c r="E25" s="445"/>
      <c r="F25" s="445"/>
      <c r="G25" s="445"/>
      <c r="H25" s="309"/>
      <c r="I25" s="444" t="s">
        <v>9465</v>
      </c>
      <c r="J25" s="445"/>
      <c r="K25" s="445"/>
      <c r="L25" s="445"/>
      <c r="M25" s="445"/>
      <c r="N25" s="445"/>
      <c r="O25" s="309"/>
      <c r="P25" s="436" t="s">
        <v>254</v>
      </c>
      <c r="Q25" s="425" t="s">
        <v>9455</v>
      </c>
      <c r="R25" s="426" t="s">
        <v>9456</v>
      </c>
      <c r="S25" s="426" t="s">
        <v>9457</v>
      </c>
      <c r="T25" s="426" t="s">
        <v>9458</v>
      </c>
      <c r="U25" s="426" t="s">
        <v>9427</v>
      </c>
      <c r="V25" s="309"/>
      <c r="W25" s="309"/>
      <c r="X25" s="309"/>
      <c r="Y25" s="309"/>
      <c r="Z25" s="309"/>
    </row>
    <row r="26" spans="1:26" ht="14.25" customHeight="1">
      <c r="A26" s="309"/>
      <c r="B26" s="444" t="s">
        <v>126</v>
      </c>
      <c r="C26" s="445"/>
      <c r="D26" s="445"/>
      <c r="E26" s="445"/>
      <c r="F26" s="445"/>
      <c r="G26" s="445"/>
      <c r="H26" s="309"/>
      <c r="I26" s="444" t="s">
        <v>127</v>
      </c>
      <c r="J26" s="445"/>
      <c r="K26" s="445"/>
      <c r="L26" s="445"/>
      <c r="M26" s="445"/>
      <c r="N26" s="445"/>
      <c r="O26" s="309"/>
      <c r="P26" s="437"/>
      <c r="Q26" s="429" t="str">
        <f>IFERROR(VLOOKUP(P26,HM_Unit!A:CD,82,0),"")</f>
        <v/>
      </c>
      <c r="R26" s="438" t="str">
        <f>IFERROR(VLOOKUP(P26,'Summary KPI'!B:CD,29,0),"")</f>
        <v/>
      </c>
      <c r="S26" s="440"/>
      <c r="T26" s="440"/>
      <c r="U26" s="428"/>
      <c r="V26" s="309"/>
      <c r="W26" s="309"/>
      <c r="X26" s="309"/>
      <c r="Y26" s="309"/>
      <c r="Z26" s="309"/>
    </row>
    <row r="27" spans="1:26" ht="14.25" customHeight="1">
      <c r="A27" s="309"/>
      <c r="B27" s="444" t="s">
        <v>9466</v>
      </c>
      <c r="C27" s="445"/>
      <c r="D27" s="445"/>
      <c r="E27" s="445"/>
      <c r="F27" s="445"/>
      <c r="G27" s="445"/>
      <c r="H27" s="309"/>
      <c r="I27" s="444" t="s">
        <v>9466</v>
      </c>
      <c r="J27" s="445"/>
      <c r="K27" s="445"/>
      <c r="L27" s="445"/>
      <c r="M27" s="445"/>
      <c r="N27" s="445"/>
      <c r="O27" s="309"/>
      <c r="P27" s="437"/>
      <c r="Q27" s="429" t="str">
        <f>IFERROR(VLOOKUP(P27,HM_Unit!A:CD,82,0),"")</f>
        <v/>
      </c>
      <c r="R27" s="438" t="str">
        <f>IFERROR(VLOOKUP(P27,'Summary KPI'!B:CD,29,0),"")</f>
        <v/>
      </c>
      <c r="S27" s="440"/>
      <c r="T27" s="440"/>
      <c r="U27" s="428"/>
      <c r="V27" s="309"/>
      <c r="W27" s="309"/>
      <c r="X27" s="309"/>
      <c r="Y27" s="309"/>
      <c r="Z27" s="309"/>
    </row>
    <row r="28" spans="1:26" ht="14.25" customHeight="1">
      <c r="A28" s="309"/>
      <c r="B28" s="424"/>
      <c r="C28" s="309"/>
      <c r="D28" s="309"/>
      <c r="E28" s="309"/>
      <c r="F28" s="309"/>
      <c r="G28" s="309"/>
      <c r="H28" s="309"/>
      <c r="I28" s="309"/>
      <c r="J28" s="309"/>
      <c r="K28" s="309"/>
      <c r="L28" s="309"/>
      <c r="M28" s="309"/>
      <c r="N28" s="309"/>
      <c r="O28" s="309"/>
      <c r="P28" s="437"/>
      <c r="Q28" s="429" t="str">
        <f>IFERROR(VLOOKUP(P28,HM_Unit!A:CD,82,0),"")</f>
        <v/>
      </c>
      <c r="R28" s="438" t="str">
        <f>IFERROR(VLOOKUP(P28,'Summary KPI'!B:CD,29,0),"")</f>
        <v/>
      </c>
      <c r="S28" s="440"/>
      <c r="T28" s="440"/>
      <c r="U28" s="428"/>
      <c r="V28" s="309"/>
      <c r="W28" s="309"/>
      <c r="X28" s="309"/>
      <c r="Y28" s="309"/>
      <c r="Z28" s="309"/>
    </row>
    <row r="29" spans="1:26" ht="19.5" customHeight="1">
      <c r="A29" s="309"/>
      <c r="B29" s="607" t="s">
        <v>9467</v>
      </c>
      <c r="C29" s="608" t="s">
        <v>9468</v>
      </c>
      <c r="D29" s="609"/>
      <c r="E29" s="609"/>
      <c r="F29" s="609"/>
      <c r="G29" s="593"/>
      <c r="H29" s="427"/>
      <c r="I29" s="607" t="s">
        <v>9469</v>
      </c>
      <c r="J29" s="608" t="s">
        <v>9470</v>
      </c>
      <c r="K29" s="609"/>
      <c r="L29" s="609"/>
      <c r="M29" s="609"/>
      <c r="N29" s="593"/>
      <c r="O29" s="309"/>
      <c r="P29" s="424"/>
      <c r="Q29" s="309"/>
      <c r="R29" s="309"/>
      <c r="S29" s="309"/>
      <c r="T29" s="309"/>
      <c r="U29" s="309"/>
      <c r="V29" s="309"/>
      <c r="W29" s="309"/>
      <c r="X29" s="309"/>
      <c r="Y29" s="309"/>
      <c r="Z29" s="309"/>
    </row>
    <row r="30" spans="1:26" ht="19.5" customHeight="1">
      <c r="A30" s="309"/>
      <c r="B30" s="579"/>
      <c r="C30" s="596"/>
      <c r="D30" s="610"/>
      <c r="E30" s="610"/>
      <c r="F30" s="610"/>
      <c r="G30" s="597"/>
      <c r="H30" s="427"/>
      <c r="I30" s="579"/>
      <c r="J30" s="596"/>
      <c r="K30" s="610"/>
      <c r="L30" s="610"/>
      <c r="M30" s="610"/>
      <c r="N30" s="597"/>
      <c r="O30" s="309"/>
      <c r="P30" s="434" t="s">
        <v>197</v>
      </c>
      <c r="Q30" s="309"/>
      <c r="R30" s="309"/>
      <c r="S30" s="309"/>
      <c r="T30" s="309"/>
      <c r="U30" s="309"/>
      <c r="V30" s="309"/>
      <c r="W30" s="309"/>
      <c r="X30" s="309"/>
      <c r="Y30" s="309"/>
      <c r="Z30" s="309"/>
    </row>
    <row r="31" spans="1:26" ht="20.25" customHeight="1">
      <c r="A31" s="309"/>
      <c r="B31" s="607" t="s">
        <v>9467</v>
      </c>
      <c r="C31" s="608" t="s">
        <v>9471</v>
      </c>
      <c r="D31" s="609"/>
      <c r="E31" s="609"/>
      <c r="F31" s="609"/>
      <c r="G31" s="593"/>
      <c r="H31" s="427"/>
      <c r="I31" s="607" t="s">
        <v>9469</v>
      </c>
      <c r="J31" s="608" t="s">
        <v>9472</v>
      </c>
      <c r="K31" s="609"/>
      <c r="L31" s="609"/>
      <c r="M31" s="609"/>
      <c r="N31" s="593"/>
      <c r="O31" s="309"/>
      <c r="P31" s="436" t="s">
        <v>254</v>
      </c>
      <c r="Q31" s="425" t="s">
        <v>9455</v>
      </c>
      <c r="R31" s="426" t="s">
        <v>9456</v>
      </c>
      <c r="S31" s="426" t="s">
        <v>9457</v>
      </c>
      <c r="T31" s="426" t="s">
        <v>9458</v>
      </c>
      <c r="U31" s="426" t="s">
        <v>9427</v>
      </c>
      <c r="V31" s="309"/>
      <c r="W31" s="309"/>
      <c r="X31" s="309"/>
      <c r="Y31" s="309"/>
      <c r="Z31" s="309"/>
    </row>
    <row r="32" spans="1:26" ht="20.25" customHeight="1">
      <c r="A32" s="309"/>
      <c r="B32" s="579"/>
      <c r="C32" s="596"/>
      <c r="D32" s="610"/>
      <c r="E32" s="610"/>
      <c r="F32" s="610"/>
      <c r="G32" s="597"/>
      <c r="H32" s="427"/>
      <c r="I32" s="579"/>
      <c r="J32" s="596"/>
      <c r="K32" s="610"/>
      <c r="L32" s="610"/>
      <c r="M32" s="610"/>
      <c r="N32" s="597"/>
      <c r="O32" s="309"/>
      <c r="P32" s="437"/>
      <c r="Q32" s="429" t="str">
        <f>IFERROR(VLOOKUP(P32,HM_Unit!A:CD,82,0),"")</f>
        <v/>
      </c>
      <c r="R32" s="438" t="str">
        <f>IFERROR(VLOOKUP(P32,'Summary KPI'!B:CD,29,0),"")</f>
        <v/>
      </c>
      <c r="S32" s="440"/>
      <c r="T32" s="440"/>
      <c r="U32" s="428"/>
      <c r="V32" s="309"/>
      <c r="W32" s="309"/>
      <c r="X32" s="309"/>
      <c r="Y32" s="309"/>
      <c r="Z32" s="309"/>
    </row>
    <row r="33" spans="1:26" ht="14.25" customHeight="1">
      <c r="A33" s="309"/>
      <c r="B33" s="424"/>
      <c r="C33" s="309"/>
      <c r="D33" s="309"/>
      <c r="E33" s="309"/>
      <c r="F33" s="309"/>
      <c r="G33" s="309"/>
      <c r="H33" s="309"/>
      <c r="I33" s="309"/>
      <c r="J33" s="309"/>
      <c r="K33" s="309"/>
      <c r="L33" s="309"/>
      <c r="M33" s="309"/>
      <c r="N33" s="309"/>
      <c r="O33" s="309"/>
      <c r="P33" s="437"/>
      <c r="Q33" s="429" t="str">
        <f>IFERROR(VLOOKUP(P33,HM_Unit!A:CD,82,0),"")</f>
        <v/>
      </c>
      <c r="R33" s="438" t="str">
        <f>IFERROR(VLOOKUP(P33,'Summary KPI'!B:CD,29,0),"")</f>
        <v/>
      </c>
      <c r="S33" s="440"/>
      <c r="T33" s="440"/>
      <c r="U33" s="428"/>
      <c r="V33" s="309"/>
      <c r="W33" s="309"/>
      <c r="X33" s="309"/>
      <c r="Y33" s="309"/>
      <c r="Z33" s="309"/>
    </row>
    <row r="34" spans="1:26" ht="15.75" customHeight="1">
      <c r="A34" s="309"/>
      <c r="B34" s="446" t="s">
        <v>9473</v>
      </c>
      <c r="C34" s="447"/>
      <c r="D34" s="447"/>
      <c r="E34" s="447"/>
      <c r="F34" s="447"/>
      <c r="G34" s="424"/>
      <c r="H34" s="424"/>
      <c r="I34" s="448" t="s">
        <v>9474</v>
      </c>
      <c r="J34" s="449"/>
      <c r="K34" s="449"/>
      <c r="L34" s="449"/>
      <c r="M34" s="449"/>
      <c r="N34" s="309"/>
      <c r="O34" s="309"/>
      <c r="P34" s="437"/>
      <c r="Q34" s="429" t="str">
        <f>IFERROR(VLOOKUP(P34,HM_Unit!A:CD,82,0),"")</f>
        <v/>
      </c>
      <c r="R34" s="438" t="str">
        <f>IFERROR(VLOOKUP(P34,'Summary KPI'!B:CD,29,0),"")</f>
        <v/>
      </c>
      <c r="S34" s="440"/>
      <c r="T34" s="440"/>
      <c r="U34" s="428"/>
      <c r="V34" s="309"/>
      <c r="W34" s="309"/>
      <c r="X34" s="309"/>
      <c r="Y34" s="309"/>
      <c r="Z34" s="309"/>
    </row>
    <row r="35" spans="1:26" ht="15.75" customHeight="1">
      <c r="A35" s="309"/>
      <c r="B35" s="446" t="s">
        <v>9475</v>
      </c>
      <c r="C35" s="447"/>
      <c r="D35" s="447"/>
      <c r="E35" s="447"/>
      <c r="F35" s="447"/>
      <c r="G35" s="424"/>
      <c r="H35" s="424"/>
      <c r="I35" s="446" t="s">
        <v>9475</v>
      </c>
      <c r="J35" s="449"/>
      <c r="K35" s="449"/>
      <c r="L35" s="449"/>
      <c r="M35" s="449"/>
      <c r="N35" s="309"/>
      <c r="O35" s="309"/>
      <c r="P35" s="437"/>
      <c r="Q35" s="429" t="str">
        <f>IFERROR(VLOOKUP(P35,HM_Unit!A:CD,82,0),"")</f>
        <v/>
      </c>
      <c r="R35" s="438" t="str">
        <f>IFERROR(VLOOKUP(P35,'Summary KPI'!B:CD,29,0),"")</f>
        <v/>
      </c>
      <c r="S35" s="440"/>
      <c r="T35" s="440"/>
      <c r="U35" s="428"/>
      <c r="V35" s="309"/>
      <c r="W35" s="309"/>
      <c r="X35" s="309"/>
      <c r="Y35" s="309"/>
      <c r="Z35" s="309"/>
    </row>
    <row r="36" spans="1:26" ht="15.75" customHeight="1">
      <c r="A36" s="309"/>
      <c r="B36" s="450" t="s">
        <v>9476</v>
      </c>
      <c r="C36" s="447"/>
      <c r="D36" s="447"/>
      <c r="E36" s="447"/>
      <c r="F36" s="447"/>
      <c r="G36" s="424"/>
      <c r="H36" s="424"/>
      <c r="I36" s="450" t="s">
        <v>9476</v>
      </c>
      <c r="J36" s="449"/>
      <c r="K36" s="449"/>
      <c r="L36" s="449"/>
      <c r="M36" s="449"/>
      <c r="N36" s="309"/>
      <c r="O36" s="309"/>
      <c r="P36" s="437"/>
      <c r="Q36" s="429" t="str">
        <f>IFERROR(VLOOKUP(P36,HM_Unit!A:CD,82,0),"")</f>
        <v/>
      </c>
      <c r="R36" s="438" t="str">
        <f>IFERROR(VLOOKUP(P36,'Summary KPI'!B:CD,29,0),"")</f>
        <v/>
      </c>
      <c r="S36" s="440"/>
      <c r="T36" s="440"/>
      <c r="U36" s="428"/>
      <c r="V36" s="309"/>
      <c r="W36" s="309"/>
      <c r="X36" s="309"/>
      <c r="Y36" s="309"/>
      <c r="Z36" s="309"/>
    </row>
    <row r="37" spans="1:26" ht="14.25" customHeight="1">
      <c r="A37" s="309"/>
      <c r="B37" s="424"/>
      <c r="C37" s="309"/>
      <c r="D37" s="309"/>
      <c r="E37" s="309"/>
      <c r="F37" s="309"/>
      <c r="G37" s="309"/>
      <c r="H37" s="309"/>
      <c r="I37" s="309"/>
      <c r="J37" s="309"/>
      <c r="K37" s="309"/>
      <c r="L37" s="309"/>
      <c r="M37" s="309"/>
      <c r="N37" s="309"/>
      <c r="O37" s="309"/>
      <c r="P37" s="309"/>
      <c r="Q37" s="309"/>
      <c r="R37" s="309"/>
      <c r="S37" s="309"/>
      <c r="T37" s="309"/>
      <c r="U37" s="309"/>
      <c r="V37" s="309"/>
      <c r="W37" s="309"/>
      <c r="X37" s="309"/>
      <c r="Y37" s="309"/>
      <c r="Z37" s="309"/>
    </row>
    <row r="38" spans="1:26" ht="14.25" customHeight="1">
      <c r="A38" s="309"/>
      <c r="B38" s="605" t="s">
        <v>9477</v>
      </c>
      <c r="C38" s="566"/>
      <c r="D38" s="566"/>
      <c r="E38" s="566"/>
      <c r="F38" s="566"/>
      <c r="G38" s="567"/>
      <c r="H38" s="427"/>
      <c r="I38" s="605" t="s">
        <v>9478</v>
      </c>
      <c r="J38" s="566"/>
      <c r="K38" s="566"/>
      <c r="L38" s="566"/>
      <c r="M38" s="566"/>
      <c r="N38" s="567"/>
      <c r="O38" s="309"/>
      <c r="P38" s="309"/>
      <c r="Q38" s="309"/>
      <c r="R38" s="309"/>
      <c r="S38" s="309"/>
      <c r="T38" s="309"/>
      <c r="U38" s="309"/>
      <c r="V38" s="309"/>
      <c r="W38" s="309"/>
      <c r="X38" s="309"/>
      <c r="Y38" s="309"/>
      <c r="Z38" s="309"/>
    </row>
    <row r="39" spans="1:26" ht="14.25" customHeight="1">
      <c r="A39" s="309"/>
      <c r="B39" s="451" t="s">
        <v>199</v>
      </c>
      <c r="C39" s="606" t="s">
        <v>9479</v>
      </c>
      <c r="D39" s="525"/>
      <c r="E39" s="451" t="s">
        <v>9480</v>
      </c>
      <c r="F39" s="451" t="s">
        <v>9481</v>
      </c>
      <c r="G39" s="451" t="s">
        <v>202</v>
      </c>
      <c r="H39" s="427"/>
      <c r="I39" s="451" t="s">
        <v>199</v>
      </c>
      <c r="J39" s="606" t="s">
        <v>9479</v>
      </c>
      <c r="K39" s="525"/>
      <c r="L39" s="451" t="s">
        <v>9480</v>
      </c>
      <c r="M39" s="451" t="s">
        <v>9481</v>
      </c>
      <c r="N39" s="451" t="s">
        <v>202</v>
      </c>
      <c r="O39" s="309"/>
      <c r="P39" s="309"/>
      <c r="Q39" s="309"/>
      <c r="R39" s="309"/>
      <c r="S39" s="309"/>
      <c r="T39" s="309"/>
      <c r="U39" s="309"/>
      <c r="V39" s="309"/>
      <c r="W39" s="309"/>
      <c r="X39" s="309"/>
      <c r="Y39" s="309"/>
      <c r="Z39" s="309"/>
    </row>
    <row r="40" spans="1:26" ht="14.25" customHeight="1">
      <c r="A40" s="309"/>
      <c r="B40" s="452"/>
      <c r="C40" s="453"/>
      <c r="D40" s="454"/>
      <c r="E40" s="452"/>
      <c r="F40" s="452"/>
      <c r="G40" s="452"/>
      <c r="H40" s="427"/>
      <c r="I40" s="455"/>
      <c r="J40" s="456"/>
      <c r="K40" s="457"/>
      <c r="L40" s="455"/>
      <c r="M40" s="455"/>
      <c r="N40" s="455"/>
      <c r="O40" s="309"/>
      <c r="P40" s="309"/>
      <c r="Q40" s="309"/>
      <c r="R40" s="309"/>
      <c r="S40" s="309"/>
      <c r="T40" s="309"/>
      <c r="U40" s="309"/>
      <c r="V40" s="309"/>
      <c r="W40" s="309"/>
      <c r="X40" s="309"/>
      <c r="Y40" s="309"/>
      <c r="Z40" s="309"/>
    </row>
    <row r="41" spans="1:26" ht="14.25" customHeight="1">
      <c r="A41" s="309"/>
      <c r="B41" s="452"/>
      <c r="C41" s="453"/>
      <c r="D41" s="454"/>
      <c r="E41" s="452"/>
      <c r="F41" s="452"/>
      <c r="G41" s="452"/>
      <c r="H41" s="427"/>
      <c r="I41" s="455"/>
      <c r="J41" s="456"/>
      <c r="K41" s="457"/>
      <c r="L41" s="455"/>
      <c r="M41" s="455"/>
      <c r="N41" s="455"/>
      <c r="O41" s="309"/>
      <c r="P41" s="309"/>
      <c r="Q41" s="309"/>
      <c r="R41" s="309"/>
      <c r="S41" s="309"/>
      <c r="T41" s="309"/>
      <c r="U41" s="309"/>
      <c r="V41" s="309"/>
      <c r="W41" s="309"/>
      <c r="X41" s="309"/>
      <c r="Y41" s="309"/>
      <c r="Z41" s="309"/>
    </row>
    <row r="42" spans="1:26" ht="14.25" customHeight="1">
      <c r="A42" s="309"/>
      <c r="B42" s="458"/>
      <c r="C42" s="459"/>
      <c r="D42" s="457"/>
      <c r="E42" s="460"/>
      <c r="F42" s="461"/>
      <c r="G42" s="458"/>
      <c r="H42" s="427"/>
      <c r="I42" s="462"/>
      <c r="J42" s="463"/>
      <c r="K42" s="457"/>
      <c r="L42" s="464"/>
      <c r="M42" s="465"/>
      <c r="N42" s="462"/>
      <c r="O42" s="309"/>
      <c r="P42" s="309"/>
      <c r="Q42" s="309"/>
      <c r="R42" s="309"/>
      <c r="S42" s="309"/>
      <c r="T42" s="309"/>
      <c r="U42" s="309"/>
      <c r="V42" s="309"/>
      <c r="W42" s="309"/>
      <c r="X42" s="309"/>
      <c r="Y42" s="309"/>
      <c r="Z42" s="309"/>
    </row>
    <row r="43" spans="1:26" ht="14.25" customHeight="1">
      <c r="A43" s="309"/>
      <c r="B43" s="427"/>
      <c r="C43" s="427"/>
      <c r="D43" s="427"/>
      <c r="E43" s="427"/>
      <c r="F43" s="427"/>
      <c r="G43" s="427"/>
      <c r="H43" s="427"/>
      <c r="I43" s="427"/>
      <c r="J43" s="427"/>
      <c r="K43" s="427"/>
      <c r="L43" s="427"/>
      <c r="M43" s="427"/>
      <c r="N43" s="427"/>
      <c r="O43" s="309"/>
      <c r="P43" s="309"/>
      <c r="Q43" s="309"/>
      <c r="R43" s="309"/>
      <c r="S43" s="309"/>
      <c r="T43" s="309"/>
      <c r="U43" s="309"/>
      <c r="V43" s="309"/>
      <c r="W43" s="309"/>
      <c r="X43" s="309"/>
      <c r="Y43" s="309"/>
      <c r="Z43" s="309"/>
    </row>
    <row r="44" spans="1:26" ht="14.25" customHeight="1">
      <c r="A44" s="309"/>
      <c r="B44" s="427"/>
      <c r="C44" s="427"/>
      <c r="D44" s="427"/>
      <c r="E44" s="427"/>
      <c r="F44" s="427"/>
      <c r="G44" s="427"/>
      <c r="H44" s="427"/>
      <c r="I44" s="427"/>
      <c r="J44" s="427"/>
      <c r="K44" s="427"/>
      <c r="L44" s="427"/>
      <c r="M44" s="427"/>
      <c r="N44" s="427"/>
      <c r="O44" s="309"/>
      <c r="P44" s="309"/>
      <c r="Q44" s="309"/>
      <c r="R44" s="309"/>
      <c r="S44" s="309"/>
      <c r="T44" s="309"/>
      <c r="U44" s="309"/>
      <c r="V44" s="309"/>
      <c r="W44" s="309"/>
      <c r="X44" s="309"/>
      <c r="Y44" s="309"/>
      <c r="Z44" s="309"/>
    </row>
    <row r="45" spans="1:26" ht="14.25" customHeight="1">
      <c r="A45" s="309"/>
      <c r="B45" s="605" t="s">
        <v>9482</v>
      </c>
      <c r="C45" s="566"/>
      <c r="D45" s="566"/>
      <c r="E45" s="566"/>
      <c r="F45" s="566"/>
      <c r="G45" s="567"/>
      <c r="H45" s="427"/>
      <c r="I45" s="605" t="s">
        <v>9483</v>
      </c>
      <c r="J45" s="566"/>
      <c r="K45" s="566"/>
      <c r="L45" s="566"/>
      <c r="M45" s="566"/>
      <c r="N45" s="567"/>
      <c r="O45" s="309"/>
      <c r="P45" s="309"/>
      <c r="Q45" s="309"/>
      <c r="R45" s="309"/>
      <c r="S45" s="309"/>
      <c r="T45" s="309"/>
      <c r="U45" s="309"/>
      <c r="V45" s="309"/>
      <c r="W45" s="309"/>
      <c r="X45" s="309"/>
      <c r="Y45" s="309"/>
      <c r="Z45" s="309"/>
    </row>
    <row r="46" spans="1:26" ht="14.25" customHeight="1">
      <c r="A46" s="309"/>
      <c r="B46" s="451" t="s">
        <v>199</v>
      </c>
      <c r="C46" s="606" t="s">
        <v>9479</v>
      </c>
      <c r="D46" s="525"/>
      <c r="E46" s="451" t="s">
        <v>9480</v>
      </c>
      <c r="F46" s="451" t="s">
        <v>9481</v>
      </c>
      <c r="G46" s="451" t="s">
        <v>202</v>
      </c>
      <c r="H46" s="427"/>
      <c r="I46" s="451" t="s">
        <v>199</v>
      </c>
      <c r="J46" s="606" t="s">
        <v>9479</v>
      </c>
      <c r="K46" s="525"/>
      <c r="L46" s="451" t="s">
        <v>9480</v>
      </c>
      <c r="M46" s="451" t="s">
        <v>9481</v>
      </c>
      <c r="N46" s="451" t="s">
        <v>202</v>
      </c>
      <c r="O46" s="309"/>
      <c r="P46" s="309"/>
      <c r="Q46" s="309"/>
      <c r="R46" s="309"/>
      <c r="S46" s="309"/>
      <c r="T46" s="309"/>
      <c r="U46" s="309"/>
      <c r="V46" s="309"/>
      <c r="W46" s="309"/>
      <c r="X46" s="309"/>
      <c r="Y46" s="309"/>
      <c r="Z46" s="309"/>
    </row>
    <row r="47" spans="1:26" ht="14.25" customHeight="1">
      <c r="A47" s="309"/>
      <c r="B47" s="452"/>
      <c r="C47" s="453"/>
      <c r="D47" s="454"/>
      <c r="E47" s="452"/>
      <c r="F47" s="452"/>
      <c r="G47" s="452"/>
      <c r="H47" s="427"/>
      <c r="I47" s="455"/>
      <c r="J47" s="456"/>
      <c r="K47" s="457"/>
      <c r="L47" s="455"/>
      <c r="M47" s="455"/>
      <c r="N47" s="455"/>
      <c r="O47" s="309"/>
      <c r="P47" s="309"/>
      <c r="Q47" s="309"/>
      <c r="R47" s="309"/>
      <c r="S47" s="309"/>
      <c r="T47" s="309"/>
      <c r="U47" s="309"/>
      <c r="V47" s="309"/>
      <c r="W47" s="309"/>
      <c r="X47" s="309"/>
      <c r="Y47" s="309"/>
      <c r="Z47" s="309"/>
    </row>
    <row r="48" spans="1:26" ht="14.25" customHeight="1">
      <c r="A48" s="309"/>
      <c r="B48" s="452"/>
      <c r="C48" s="453"/>
      <c r="D48" s="454"/>
      <c r="E48" s="452"/>
      <c r="F48" s="452"/>
      <c r="G48" s="452"/>
      <c r="H48" s="427"/>
      <c r="I48" s="455"/>
      <c r="J48" s="456"/>
      <c r="K48" s="457"/>
      <c r="L48" s="455"/>
      <c r="M48" s="455"/>
      <c r="N48" s="455"/>
      <c r="O48" s="309"/>
      <c r="P48" s="309"/>
      <c r="Q48" s="309"/>
      <c r="R48" s="309"/>
      <c r="S48" s="309"/>
      <c r="T48" s="309"/>
      <c r="U48" s="309"/>
      <c r="V48" s="309"/>
      <c r="W48" s="309"/>
      <c r="X48" s="309"/>
      <c r="Y48" s="309"/>
      <c r="Z48" s="309"/>
    </row>
    <row r="49" spans="1:26" ht="14.25" customHeight="1">
      <c r="A49" s="309"/>
      <c r="B49" s="458"/>
      <c r="C49" s="459"/>
      <c r="D49" s="457"/>
      <c r="E49" s="460"/>
      <c r="F49" s="461"/>
      <c r="G49" s="458"/>
      <c r="H49" s="427"/>
      <c r="I49" s="462"/>
      <c r="J49" s="463"/>
      <c r="K49" s="457"/>
      <c r="L49" s="464"/>
      <c r="M49" s="465"/>
      <c r="N49" s="462"/>
      <c r="O49" s="309"/>
      <c r="P49" s="309"/>
      <c r="Q49" s="309"/>
      <c r="R49" s="309"/>
      <c r="S49" s="309"/>
      <c r="T49" s="309"/>
      <c r="U49" s="309"/>
      <c r="V49" s="309"/>
      <c r="W49" s="309"/>
      <c r="X49" s="309"/>
      <c r="Y49" s="309"/>
      <c r="Z49" s="309"/>
    </row>
    <row r="50" spans="1:26" ht="14.25" customHeight="1">
      <c r="A50" s="309"/>
      <c r="B50" s="427"/>
      <c r="C50" s="427"/>
      <c r="D50" s="427"/>
      <c r="E50" s="427"/>
      <c r="F50" s="427"/>
      <c r="G50" s="427"/>
      <c r="H50" s="427"/>
      <c r="I50" s="427"/>
      <c r="J50" s="427"/>
      <c r="K50" s="427"/>
      <c r="L50" s="427"/>
      <c r="M50" s="427"/>
      <c r="N50" s="427"/>
      <c r="O50" s="309"/>
      <c r="P50" s="309"/>
      <c r="Q50" s="309"/>
      <c r="R50" s="309"/>
      <c r="S50" s="309"/>
      <c r="T50" s="309"/>
      <c r="U50" s="309"/>
      <c r="V50" s="309"/>
      <c r="W50" s="309"/>
      <c r="X50" s="309"/>
      <c r="Y50" s="309"/>
      <c r="Z50" s="309"/>
    </row>
    <row r="51" spans="1:26" ht="14.25" customHeight="1">
      <c r="A51" s="309"/>
      <c r="B51" s="427"/>
      <c r="C51" s="427"/>
      <c r="D51" s="427"/>
      <c r="E51" s="427"/>
      <c r="F51" s="427"/>
      <c r="G51" s="427"/>
      <c r="H51" s="427"/>
      <c r="I51" s="427"/>
      <c r="J51" s="427"/>
      <c r="K51" s="427"/>
      <c r="L51" s="427"/>
      <c r="M51" s="427"/>
      <c r="N51" s="427"/>
      <c r="O51" s="309"/>
      <c r="P51" s="309"/>
      <c r="Q51" s="309"/>
      <c r="R51" s="309"/>
      <c r="S51" s="309"/>
      <c r="T51" s="309"/>
      <c r="U51" s="309"/>
      <c r="V51" s="309"/>
      <c r="W51" s="309"/>
      <c r="X51" s="309"/>
      <c r="Y51" s="309"/>
      <c r="Z51" s="309"/>
    </row>
    <row r="52" spans="1:26" ht="14.25" customHeight="1">
      <c r="A52" s="309"/>
      <c r="B52" s="605" t="s">
        <v>9484</v>
      </c>
      <c r="C52" s="566"/>
      <c r="D52" s="566"/>
      <c r="E52" s="566"/>
      <c r="F52" s="566"/>
      <c r="G52" s="567"/>
      <c r="H52" s="427"/>
      <c r="I52" s="605" t="s">
        <v>9485</v>
      </c>
      <c r="J52" s="566"/>
      <c r="K52" s="566"/>
      <c r="L52" s="566"/>
      <c r="M52" s="566"/>
      <c r="N52" s="567"/>
      <c r="O52" s="309"/>
      <c r="P52" s="309"/>
      <c r="Q52" s="309"/>
      <c r="R52" s="309"/>
      <c r="S52" s="309"/>
      <c r="T52" s="309"/>
      <c r="U52" s="309"/>
      <c r="V52" s="309"/>
      <c r="W52" s="309"/>
      <c r="X52" s="309"/>
      <c r="Y52" s="309"/>
      <c r="Z52" s="309"/>
    </row>
    <row r="53" spans="1:26" ht="14.25" customHeight="1">
      <c r="A53" s="309"/>
      <c r="B53" s="451" t="s">
        <v>199</v>
      </c>
      <c r="C53" s="606" t="s">
        <v>9479</v>
      </c>
      <c r="D53" s="525"/>
      <c r="E53" s="451" t="s">
        <v>9480</v>
      </c>
      <c r="F53" s="451" t="s">
        <v>9481</v>
      </c>
      <c r="G53" s="451" t="s">
        <v>202</v>
      </c>
      <c r="H53" s="427"/>
      <c r="I53" s="451" t="s">
        <v>199</v>
      </c>
      <c r="J53" s="606" t="s">
        <v>9479</v>
      </c>
      <c r="K53" s="525"/>
      <c r="L53" s="451" t="s">
        <v>9480</v>
      </c>
      <c r="M53" s="451" t="s">
        <v>9481</v>
      </c>
      <c r="N53" s="451" t="s">
        <v>202</v>
      </c>
      <c r="O53" s="309"/>
      <c r="P53" s="309"/>
      <c r="Q53" s="309"/>
      <c r="R53" s="309"/>
      <c r="S53" s="309"/>
      <c r="T53" s="309"/>
      <c r="U53" s="309"/>
      <c r="V53" s="309"/>
      <c r="W53" s="309"/>
      <c r="X53" s="309"/>
      <c r="Y53" s="309"/>
      <c r="Z53" s="309"/>
    </row>
    <row r="54" spans="1:26" ht="14.25" customHeight="1">
      <c r="A54" s="309"/>
      <c r="B54" s="452"/>
      <c r="C54" s="453"/>
      <c r="D54" s="454"/>
      <c r="E54" s="452"/>
      <c r="F54" s="452"/>
      <c r="G54" s="452"/>
      <c r="H54" s="427"/>
      <c r="I54" s="455"/>
      <c r="J54" s="456"/>
      <c r="K54" s="457"/>
      <c r="L54" s="455"/>
      <c r="M54" s="455"/>
      <c r="N54" s="455"/>
      <c r="O54" s="309"/>
      <c r="P54" s="309"/>
      <c r="Q54" s="309"/>
      <c r="R54" s="309"/>
      <c r="S54" s="309"/>
      <c r="T54" s="309"/>
      <c r="U54" s="309"/>
      <c r="V54" s="309"/>
      <c r="W54" s="309"/>
      <c r="X54" s="309"/>
      <c r="Y54" s="309"/>
      <c r="Z54" s="309"/>
    </row>
    <row r="55" spans="1:26" ht="14.25" customHeight="1">
      <c r="A55" s="309"/>
      <c r="B55" s="452"/>
      <c r="C55" s="453"/>
      <c r="D55" s="454"/>
      <c r="E55" s="452"/>
      <c r="F55" s="452"/>
      <c r="G55" s="452"/>
      <c r="H55" s="427"/>
      <c r="I55" s="455"/>
      <c r="J55" s="456"/>
      <c r="K55" s="457"/>
      <c r="L55" s="455"/>
      <c r="M55" s="455"/>
      <c r="N55" s="455"/>
      <c r="O55" s="309"/>
      <c r="P55" s="309"/>
      <c r="Q55" s="309"/>
      <c r="R55" s="309"/>
      <c r="S55" s="309"/>
      <c r="T55" s="309"/>
      <c r="U55" s="309"/>
      <c r="V55" s="309"/>
      <c r="W55" s="309"/>
      <c r="X55" s="309"/>
      <c r="Y55" s="309"/>
      <c r="Z55" s="309"/>
    </row>
    <row r="56" spans="1:26" ht="14.25" customHeight="1">
      <c r="A56" s="309"/>
      <c r="B56" s="458"/>
      <c r="C56" s="459"/>
      <c r="D56" s="457"/>
      <c r="E56" s="460"/>
      <c r="F56" s="461"/>
      <c r="G56" s="458"/>
      <c r="H56" s="427"/>
      <c r="I56" s="462"/>
      <c r="J56" s="463"/>
      <c r="K56" s="457"/>
      <c r="L56" s="464"/>
      <c r="M56" s="465"/>
      <c r="N56" s="462"/>
      <c r="O56" s="309"/>
      <c r="P56" s="309"/>
      <c r="Q56" s="309"/>
      <c r="R56" s="309"/>
      <c r="S56" s="309"/>
      <c r="T56" s="309"/>
      <c r="U56" s="309"/>
      <c r="V56" s="309"/>
      <c r="W56" s="309"/>
      <c r="X56" s="309"/>
      <c r="Y56" s="309"/>
      <c r="Z56" s="309"/>
    </row>
    <row r="57" spans="1:26" ht="14.25" customHeight="1">
      <c r="A57" s="309"/>
      <c r="B57" s="427"/>
      <c r="C57" s="427"/>
      <c r="D57" s="427"/>
      <c r="E57" s="427"/>
      <c r="F57" s="427"/>
      <c r="G57" s="427"/>
      <c r="H57" s="427"/>
      <c r="I57" s="427"/>
      <c r="J57" s="427"/>
      <c r="K57" s="427"/>
      <c r="L57" s="427"/>
      <c r="M57" s="427"/>
      <c r="N57" s="427"/>
      <c r="O57" s="309"/>
      <c r="P57" s="309"/>
      <c r="Q57" s="309"/>
      <c r="R57" s="309"/>
      <c r="S57" s="309"/>
      <c r="T57" s="309"/>
      <c r="U57" s="309"/>
      <c r="V57" s="309"/>
      <c r="W57" s="309"/>
      <c r="X57" s="309"/>
      <c r="Y57" s="309"/>
      <c r="Z57" s="309"/>
    </row>
    <row r="58" spans="1:26" ht="14.25" customHeight="1">
      <c r="A58" s="309"/>
      <c r="B58" s="605" t="s">
        <v>9486</v>
      </c>
      <c r="C58" s="566"/>
      <c r="D58" s="566"/>
      <c r="E58" s="566"/>
      <c r="F58" s="566"/>
      <c r="G58" s="567"/>
      <c r="H58" s="427"/>
      <c r="I58" s="605" t="s">
        <v>9487</v>
      </c>
      <c r="J58" s="566"/>
      <c r="K58" s="566"/>
      <c r="L58" s="566"/>
      <c r="M58" s="566"/>
      <c r="N58" s="567"/>
      <c r="O58" s="309"/>
      <c r="P58" s="309"/>
      <c r="Q58" s="309"/>
      <c r="R58" s="309"/>
      <c r="S58" s="309"/>
      <c r="T58" s="309"/>
      <c r="U58" s="309"/>
      <c r="V58" s="309"/>
      <c r="W58" s="309"/>
      <c r="X58" s="309"/>
      <c r="Y58" s="309"/>
      <c r="Z58" s="309"/>
    </row>
    <row r="59" spans="1:26" ht="14.25" customHeight="1">
      <c r="A59" s="309"/>
      <c r="B59" s="451" t="s">
        <v>199</v>
      </c>
      <c r="C59" s="606" t="s">
        <v>9479</v>
      </c>
      <c r="D59" s="525"/>
      <c r="E59" s="451" t="s">
        <v>9480</v>
      </c>
      <c r="F59" s="451" t="s">
        <v>9481</v>
      </c>
      <c r="G59" s="451" t="s">
        <v>202</v>
      </c>
      <c r="H59" s="427"/>
      <c r="I59" s="451" t="s">
        <v>199</v>
      </c>
      <c r="J59" s="606" t="s">
        <v>9479</v>
      </c>
      <c r="K59" s="525"/>
      <c r="L59" s="451" t="s">
        <v>9480</v>
      </c>
      <c r="M59" s="451" t="s">
        <v>9481</v>
      </c>
      <c r="N59" s="451" t="s">
        <v>202</v>
      </c>
      <c r="O59" s="309"/>
      <c r="P59" s="309"/>
      <c r="Q59" s="309"/>
      <c r="R59" s="309"/>
      <c r="S59" s="309"/>
      <c r="T59" s="309"/>
      <c r="U59" s="309"/>
      <c r="V59" s="309"/>
      <c r="W59" s="309"/>
      <c r="X59" s="309"/>
      <c r="Y59" s="309"/>
      <c r="Z59" s="309"/>
    </row>
    <row r="60" spans="1:26" ht="14.25" customHeight="1">
      <c r="A60" s="309"/>
      <c r="B60" s="452"/>
      <c r="C60" s="453"/>
      <c r="D60" s="454"/>
      <c r="E60" s="452"/>
      <c r="F60" s="452"/>
      <c r="G60" s="452"/>
      <c r="H60" s="427"/>
      <c r="I60" s="455"/>
      <c r="J60" s="456"/>
      <c r="K60" s="457"/>
      <c r="L60" s="455"/>
      <c r="M60" s="455"/>
      <c r="N60" s="455"/>
      <c r="O60" s="309"/>
      <c r="P60" s="309"/>
      <c r="Q60" s="309"/>
      <c r="R60" s="309"/>
      <c r="S60" s="309"/>
      <c r="T60" s="309"/>
      <c r="U60" s="309"/>
      <c r="V60" s="309"/>
      <c r="W60" s="309"/>
      <c r="X60" s="309"/>
      <c r="Y60" s="309"/>
      <c r="Z60" s="309"/>
    </row>
    <row r="61" spans="1:26" ht="14.25" customHeight="1">
      <c r="A61" s="309"/>
      <c r="B61" s="452"/>
      <c r="C61" s="453"/>
      <c r="D61" s="454"/>
      <c r="E61" s="452"/>
      <c r="F61" s="452"/>
      <c r="G61" s="452"/>
      <c r="H61" s="427"/>
      <c r="I61" s="455"/>
      <c r="J61" s="456"/>
      <c r="K61" s="457"/>
      <c r="L61" s="455"/>
      <c r="M61" s="455"/>
      <c r="N61" s="455"/>
      <c r="O61" s="309"/>
      <c r="P61" s="309"/>
      <c r="Q61" s="309"/>
      <c r="R61" s="309"/>
      <c r="S61" s="309"/>
      <c r="T61" s="309"/>
      <c r="U61" s="309"/>
      <c r="V61" s="309"/>
      <c r="W61" s="309"/>
      <c r="X61" s="309"/>
      <c r="Y61" s="309"/>
      <c r="Z61" s="309"/>
    </row>
    <row r="62" spans="1:26" ht="14.25" customHeight="1">
      <c r="A62" s="309"/>
      <c r="B62" s="458"/>
      <c r="C62" s="459"/>
      <c r="D62" s="457"/>
      <c r="E62" s="460"/>
      <c r="F62" s="461"/>
      <c r="G62" s="458"/>
      <c r="H62" s="427"/>
      <c r="I62" s="462"/>
      <c r="J62" s="463"/>
      <c r="K62" s="457"/>
      <c r="L62" s="464"/>
      <c r="M62" s="465"/>
      <c r="N62" s="462"/>
      <c r="O62" s="309"/>
      <c r="P62" s="309"/>
      <c r="Q62" s="309"/>
      <c r="R62" s="309"/>
      <c r="S62" s="309"/>
      <c r="T62" s="309"/>
      <c r="U62" s="309"/>
      <c r="V62" s="309"/>
      <c r="W62" s="309"/>
      <c r="X62" s="309"/>
      <c r="Y62" s="309"/>
      <c r="Z62" s="309"/>
    </row>
    <row r="63" spans="1:26" ht="14.25" customHeight="1">
      <c r="A63" s="309"/>
      <c r="C63" s="309"/>
      <c r="D63" s="309"/>
      <c r="E63" s="309"/>
      <c r="F63" s="309"/>
      <c r="G63" s="309"/>
      <c r="H63" s="309"/>
      <c r="I63" s="309"/>
      <c r="J63" s="309"/>
      <c r="K63" s="309"/>
      <c r="L63" s="309"/>
      <c r="M63" s="309"/>
      <c r="N63" s="309"/>
      <c r="O63" s="309"/>
      <c r="P63" s="309"/>
      <c r="Q63" s="309"/>
      <c r="R63" s="309"/>
      <c r="S63" s="309"/>
      <c r="T63" s="309"/>
      <c r="U63" s="309"/>
      <c r="V63" s="309"/>
      <c r="W63" s="309"/>
      <c r="X63" s="309"/>
      <c r="Y63" s="309"/>
      <c r="Z63" s="309"/>
    </row>
    <row r="64" spans="1:26" ht="14.25" customHeight="1">
      <c r="A64" s="309"/>
      <c r="C64" s="309"/>
      <c r="D64" s="309"/>
      <c r="E64" s="309"/>
      <c r="F64" s="309"/>
      <c r="G64" s="309"/>
      <c r="H64" s="309"/>
      <c r="I64" s="309"/>
      <c r="J64" s="309"/>
      <c r="K64" s="309"/>
      <c r="L64" s="309"/>
      <c r="M64" s="309"/>
      <c r="N64" s="309"/>
      <c r="O64" s="309"/>
      <c r="P64" s="309"/>
      <c r="Q64" s="309"/>
      <c r="R64" s="309"/>
      <c r="S64" s="309"/>
      <c r="T64" s="309"/>
      <c r="U64" s="309"/>
      <c r="V64" s="309"/>
      <c r="W64" s="309"/>
      <c r="X64" s="309"/>
      <c r="Y64" s="309"/>
      <c r="Z64" s="309"/>
    </row>
    <row r="65" spans="1:26" ht="14.25" customHeight="1">
      <c r="A65" s="309"/>
      <c r="C65" s="309"/>
      <c r="D65" s="309"/>
      <c r="E65" s="309"/>
      <c r="F65" s="309"/>
      <c r="G65" s="309"/>
      <c r="H65" s="309"/>
      <c r="I65" s="309"/>
      <c r="J65" s="309"/>
      <c r="K65" s="309"/>
      <c r="L65" s="309"/>
      <c r="M65" s="309"/>
      <c r="N65" s="309"/>
      <c r="O65" s="309"/>
      <c r="P65" s="309"/>
      <c r="Q65" s="309"/>
      <c r="R65" s="309"/>
      <c r="S65" s="309"/>
      <c r="T65" s="309"/>
      <c r="U65" s="309"/>
      <c r="V65" s="309"/>
      <c r="W65" s="309"/>
      <c r="X65" s="309"/>
      <c r="Y65" s="309"/>
      <c r="Z65" s="309"/>
    </row>
    <row r="66" spans="1:26" ht="14.25" customHeight="1">
      <c r="A66" s="309"/>
      <c r="C66" s="309"/>
      <c r="D66" s="309"/>
      <c r="E66" s="309"/>
      <c r="F66" s="309"/>
      <c r="G66" s="309"/>
      <c r="H66" s="309"/>
      <c r="I66" s="309"/>
      <c r="J66" s="309"/>
      <c r="K66" s="309"/>
      <c r="L66" s="309"/>
      <c r="M66" s="309"/>
      <c r="N66" s="309"/>
      <c r="O66" s="309"/>
      <c r="P66" s="309"/>
      <c r="Q66" s="309"/>
      <c r="R66" s="309"/>
      <c r="S66" s="309"/>
      <c r="T66" s="309"/>
      <c r="U66" s="309"/>
      <c r="V66" s="309"/>
      <c r="W66" s="309"/>
      <c r="X66" s="309"/>
      <c r="Y66" s="309"/>
      <c r="Z66" s="309"/>
    </row>
    <row r="67" spans="1:26" ht="14.25" customHeight="1">
      <c r="A67" s="309"/>
      <c r="C67" s="309"/>
      <c r="D67" s="309"/>
      <c r="E67" s="309"/>
      <c r="F67" s="309"/>
      <c r="G67" s="309"/>
      <c r="H67" s="309"/>
      <c r="I67" s="309"/>
      <c r="J67" s="309"/>
      <c r="K67" s="309"/>
      <c r="L67" s="309"/>
      <c r="M67" s="309"/>
      <c r="N67" s="309"/>
      <c r="O67" s="309"/>
      <c r="P67" s="309"/>
      <c r="Q67" s="309"/>
      <c r="R67" s="309"/>
      <c r="S67" s="309"/>
      <c r="T67" s="309"/>
      <c r="U67" s="309"/>
      <c r="V67" s="309"/>
      <c r="W67" s="309"/>
      <c r="X67" s="309"/>
      <c r="Y67" s="309"/>
      <c r="Z67" s="309"/>
    </row>
    <row r="68" spans="1:26" ht="14.25" customHeight="1">
      <c r="A68" s="309"/>
      <c r="C68" s="309"/>
      <c r="D68" s="309"/>
      <c r="E68" s="309"/>
      <c r="F68" s="309"/>
      <c r="G68" s="309"/>
      <c r="H68" s="309"/>
      <c r="I68" s="309"/>
      <c r="J68" s="309"/>
      <c r="K68" s="309"/>
      <c r="L68" s="309"/>
      <c r="M68" s="309"/>
      <c r="N68" s="309"/>
      <c r="O68" s="309"/>
      <c r="P68" s="309"/>
      <c r="Q68" s="309"/>
      <c r="R68" s="309"/>
      <c r="S68" s="309"/>
      <c r="T68" s="309"/>
      <c r="U68" s="309"/>
      <c r="V68" s="309"/>
      <c r="W68" s="309"/>
      <c r="X68" s="309"/>
      <c r="Y68" s="309"/>
      <c r="Z68" s="309"/>
    </row>
    <row r="69" spans="1:26" ht="14.25" customHeight="1">
      <c r="A69" s="309"/>
      <c r="C69" s="309"/>
      <c r="D69" s="309"/>
      <c r="E69" s="309"/>
      <c r="F69" s="309"/>
      <c r="G69" s="309"/>
      <c r="H69" s="309"/>
      <c r="I69" s="309"/>
      <c r="J69" s="309"/>
      <c r="K69" s="309"/>
      <c r="L69" s="309"/>
      <c r="M69" s="309"/>
      <c r="N69" s="309"/>
      <c r="O69" s="309"/>
      <c r="P69" s="309"/>
      <c r="Q69" s="309"/>
      <c r="R69" s="309"/>
      <c r="S69" s="309"/>
      <c r="T69" s="309"/>
      <c r="U69" s="309"/>
      <c r="V69" s="309"/>
      <c r="W69" s="309"/>
      <c r="X69" s="309"/>
      <c r="Y69" s="309"/>
      <c r="Z69" s="309"/>
    </row>
    <row r="70" spans="1:26" ht="14.25" customHeight="1">
      <c r="A70" s="309"/>
      <c r="B70" s="424"/>
      <c r="C70" s="309"/>
      <c r="D70" s="309"/>
      <c r="E70" s="309"/>
      <c r="F70" s="309"/>
      <c r="G70" s="309"/>
      <c r="H70" s="309"/>
      <c r="I70" s="309"/>
      <c r="J70" s="309"/>
      <c r="K70" s="309"/>
      <c r="L70" s="309"/>
      <c r="M70" s="309"/>
      <c r="N70" s="309"/>
      <c r="O70" s="309"/>
      <c r="P70" s="309"/>
      <c r="Q70" s="309"/>
      <c r="R70" s="309"/>
      <c r="S70" s="309"/>
      <c r="T70" s="309"/>
      <c r="U70" s="309"/>
      <c r="V70" s="309"/>
      <c r="W70" s="309"/>
      <c r="X70" s="309"/>
      <c r="Y70" s="309"/>
      <c r="Z70" s="309"/>
    </row>
    <row r="71" spans="1:26" ht="14.25" customHeight="1">
      <c r="A71" s="309"/>
      <c r="B71" s="424"/>
      <c r="C71" s="309"/>
      <c r="D71" s="309"/>
      <c r="E71" s="309"/>
      <c r="F71" s="309"/>
      <c r="G71" s="309"/>
      <c r="H71" s="309"/>
      <c r="I71" s="309"/>
      <c r="J71" s="309"/>
      <c r="K71" s="309"/>
      <c r="L71" s="309"/>
      <c r="M71" s="309"/>
      <c r="N71" s="309"/>
      <c r="O71" s="309"/>
      <c r="P71" s="309"/>
      <c r="Q71" s="309"/>
      <c r="R71" s="309"/>
      <c r="S71" s="309"/>
      <c r="T71" s="309"/>
      <c r="U71" s="309"/>
      <c r="V71" s="309"/>
      <c r="W71" s="309"/>
      <c r="X71" s="309"/>
      <c r="Y71" s="309"/>
      <c r="Z71" s="309"/>
    </row>
    <row r="72" spans="1:26" ht="14.25" customHeight="1">
      <c r="A72" s="309"/>
      <c r="B72" s="424"/>
      <c r="C72" s="309"/>
      <c r="D72" s="309"/>
      <c r="E72" s="309"/>
      <c r="F72" s="309"/>
      <c r="G72" s="309"/>
      <c r="H72" s="309"/>
      <c r="I72" s="309"/>
      <c r="J72" s="309"/>
      <c r="K72" s="309"/>
      <c r="L72" s="309"/>
      <c r="M72" s="309"/>
      <c r="N72" s="309"/>
      <c r="O72" s="309"/>
      <c r="P72" s="309"/>
      <c r="Q72" s="309"/>
      <c r="R72" s="309"/>
      <c r="S72" s="309"/>
      <c r="T72" s="309"/>
      <c r="U72" s="309"/>
      <c r="V72" s="309"/>
      <c r="W72" s="309"/>
      <c r="X72" s="309"/>
      <c r="Y72" s="309"/>
      <c r="Z72" s="309"/>
    </row>
    <row r="73" spans="1:26" ht="14.25" customHeight="1">
      <c r="A73" s="309"/>
      <c r="B73" s="424"/>
      <c r="C73" s="309"/>
      <c r="D73" s="309"/>
      <c r="E73" s="309"/>
      <c r="F73" s="309"/>
      <c r="G73" s="309"/>
      <c r="H73" s="309"/>
      <c r="I73" s="309"/>
      <c r="J73" s="309"/>
      <c r="K73" s="309"/>
      <c r="L73" s="309"/>
      <c r="M73" s="309"/>
      <c r="N73" s="309"/>
      <c r="O73" s="309"/>
      <c r="P73" s="309"/>
      <c r="Q73" s="309"/>
      <c r="R73" s="309"/>
      <c r="S73" s="309"/>
      <c r="T73" s="309"/>
      <c r="U73" s="309"/>
      <c r="V73" s="309"/>
      <c r="W73" s="309"/>
      <c r="X73" s="309"/>
      <c r="Y73" s="309"/>
      <c r="Z73" s="309"/>
    </row>
    <row r="74" spans="1:26" ht="14.25" customHeight="1">
      <c r="A74" s="309"/>
      <c r="B74" s="424"/>
      <c r="C74" s="309"/>
      <c r="D74" s="309"/>
      <c r="E74" s="309"/>
      <c r="F74" s="309"/>
      <c r="G74" s="309"/>
      <c r="H74" s="309"/>
      <c r="I74" s="309"/>
      <c r="J74" s="309"/>
      <c r="K74" s="309"/>
      <c r="L74" s="309"/>
      <c r="M74" s="309"/>
      <c r="N74" s="309"/>
      <c r="O74" s="309"/>
      <c r="P74" s="309"/>
      <c r="Q74" s="309"/>
      <c r="R74" s="309"/>
      <c r="S74" s="309"/>
      <c r="T74" s="309"/>
      <c r="U74" s="309"/>
      <c r="V74" s="309"/>
      <c r="W74" s="309"/>
      <c r="X74" s="309"/>
      <c r="Y74" s="309"/>
      <c r="Z74" s="309"/>
    </row>
    <row r="75" spans="1:26" ht="14.25" customHeight="1">
      <c r="A75" s="309"/>
      <c r="B75" s="424"/>
      <c r="C75" s="309"/>
      <c r="D75" s="309"/>
      <c r="E75" s="309"/>
      <c r="F75" s="309"/>
      <c r="G75" s="309"/>
      <c r="H75" s="309"/>
      <c r="I75" s="309"/>
      <c r="J75" s="309"/>
      <c r="K75" s="309"/>
      <c r="L75" s="309"/>
      <c r="M75" s="309"/>
      <c r="N75" s="309"/>
      <c r="O75" s="309"/>
      <c r="P75" s="309"/>
      <c r="Q75" s="309"/>
      <c r="R75" s="309"/>
      <c r="S75" s="309"/>
      <c r="T75" s="309"/>
      <c r="U75" s="309"/>
      <c r="V75" s="309"/>
      <c r="W75" s="309"/>
      <c r="X75" s="309"/>
      <c r="Y75" s="309"/>
      <c r="Z75" s="309"/>
    </row>
    <row r="76" spans="1:26" ht="14.25" customHeight="1">
      <c r="A76" s="309"/>
      <c r="B76" s="424"/>
      <c r="C76" s="309"/>
      <c r="D76" s="309"/>
      <c r="E76" s="309"/>
      <c r="F76" s="309"/>
      <c r="G76" s="309"/>
      <c r="H76" s="309"/>
      <c r="I76" s="309"/>
      <c r="J76" s="309"/>
      <c r="K76" s="309"/>
      <c r="L76" s="309"/>
      <c r="M76" s="309"/>
      <c r="N76" s="309"/>
      <c r="O76" s="309"/>
      <c r="P76" s="309"/>
      <c r="Q76" s="309"/>
      <c r="R76" s="309"/>
      <c r="S76" s="309"/>
      <c r="T76" s="309"/>
      <c r="U76" s="309"/>
      <c r="V76" s="309"/>
      <c r="W76" s="309"/>
      <c r="X76" s="309"/>
      <c r="Y76" s="309"/>
      <c r="Z76" s="309"/>
    </row>
    <row r="77" spans="1:26" ht="14.25" customHeight="1">
      <c r="A77" s="309"/>
      <c r="B77" s="424"/>
      <c r="C77" s="309"/>
      <c r="D77" s="309"/>
      <c r="E77" s="309"/>
      <c r="F77" s="309"/>
      <c r="G77" s="309"/>
      <c r="H77" s="309"/>
      <c r="I77" s="309"/>
      <c r="J77" s="309"/>
      <c r="K77" s="309"/>
      <c r="L77" s="309"/>
      <c r="M77" s="309"/>
      <c r="N77" s="309"/>
      <c r="O77" s="309"/>
      <c r="P77" s="309"/>
      <c r="Q77" s="309"/>
      <c r="R77" s="309"/>
      <c r="S77" s="309"/>
      <c r="T77" s="309"/>
      <c r="U77" s="309"/>
      <c r="V77" s="309"/>
      <c r="W77" s="309"/>
      <c r="X77" s="309"/>
      <c r="Y77" s="309"/>
      <c r="Z77" s="309"/>
    </row>
    <row r="78" spans="1:26" ht="14.25" customHeight="1">
      <c r="A78" s="309"/>
      <c r="B78" s="424"/>
      <c r="C78" s="309"/>
      <c r="D78" s="309"/>
      <c r="E78" s="309"/>
      <c r="F78" s="309"/>
      <c r="G78" s="309"/>
      <c r="H78" s="309"/>
      <c r="I78" s="309"/>
      <c r="J78" s="309"/>
      <c r="K78" s="309"/>
      <c r="L78" s="309"/>
      <c r="M78" s="309"/>
      <c r="N78" s="309"/>
      <c r="O78" s="309"/>
      <c r="P78" s="309"/>
      <c r="Q78" s="309"/>
      <c r="R78" s="309"/>
      <c r="S78" s="309"/>
      <c r="T78" s="309"/>
      <c r="U78" s="309"/>
      <c r="V78" s="309"/>
      <c r="W78" s="309"/>
      <c r="X78" s="309"/>
      <c r="Y78" s="309"/>
      <c r="Z78" s="309"/>
    </row>
    <row r="79" spans="1:26" ht="14.25" customHeight="1">
      <c r="A79" s="309"/>
      <c r="B79" s="424"/>
      <c r="C79" s="309"/>
      <c r="D79" s="309"/>
      <c r="E79" s="309"/>
      <c r="F79" s="309"/>
      <c r="G79" s="309"/>
      <c r="H79" s="309"/>
      <c r="I79" s="309"/>
      <c r="J79" s="309"/>
      <c r="K79" s="309"/>
      <c r="L79" s="309"/>
      <c r="M79" s="309"/>
      <c r="N79" s="309"/>
      <c r="O79" s="309"/>
      <c r="P79" s="309"/>
      <c r="Q79" s="309"/>
      <c r="R79" s="309"/>
      <c r="S79" s="309"/>
      <c r="T79" s="309"/>
      <c r="U79" s="309"/>
      <c r="V79" s="309"/>
      <c r="W79" s="309"/>
      <c r="X79" s="309"/>
      <c r="Y79" s="309"/>
      <c r="Z79" s="309"/>
    </row>
    <row r="80" spans="1:26" ht="14.25" customHeight="1">
      <c r="A80" s="309"/>
      <c r="B80" s="424"/>
      <c r="C80" s="309"/>
      <c r="D80" s="309"/>
      <c r="E80" s="309"/>
      <c r="F80" s="309"/>
      <c r="G80" s="309"/>
      <c r="H80" s="309"/>
      <c r="I80" s="309"/>
      <c r="J80" s="309"/>
      <c r="K80" s="309"/>
      <c r="L80" s="309"/>
      <c r="M80" s="309"/>
      <c r="N80" s="309"/>
      <c r="O80" s="309"/>
      <c r="P80" s="309"/>
      <c r="Q80" s="309"/>
      <c r="R80" s="309"/>
      <c r="S80" s="309"/>
      <c r="T80" s="309"/>
      <c r="U80" s="309"/>
      <c r="V80" s="309"/>
      <c r="W80" s="309"/>
      <c r="X80" s="309"/>
      <c r="Y80" s="309"/>
      <c r="Z80" s="309"/>
    </row>
    <row r="81" spans="1:26" ht="14.25" customHeight="1">
      <c r="A81" s="309"/>
      <c r="B81" s="424"/>
      <c r="C81" s="309"/>
      <c r="D81" s="309"/>
      <c r="E81" s="309"/>
      <c r="F81" s="309"/>
      <c r="G81" s="309"/>
      <c r="H81" s="309"/>
      <c r="I81" s="309"/>
      <c r="J81" s="309"/>
      <c r="K81" s="309"/>
      <c r="L81" s="309"/>
      <c r="M81" s="309"/>
      <c r="N81" s="309"/>
      <c r="O81" s="309"/>
      <c r="P81" s="309"/>
      <c r="Q81" s="309"/>
      <c r="R81" s="309"/>
      <c r="S81" s="309"/>
      <c r="T81" s="309"/>
      <c r="U81" s="309"/>
      <c r="V81" s="309"/>
      <c r="W81" s="309"/>
      <c r="X81" s="309"/>
      <c r="Y81" s="309"/>
      <c r="Z81" s="309"/>
    </row>
    <row r="82" spans="1:26" ht="14.25" customHeight="1">
      <c r="A82" s="309"/>
      <c r="B82" s="424"/>
      <c r="C82" s="309"/>
      <c r="D82" s="309"/>
      <c r="E82" s="309"/>
      <c r="F82" s="309"/>
      <c r="G82" s="309"/>
      <c r="H82" s="309"/>
      <c r="I82" s="309"/>
      <c r="J82" s="309"/>
      <c r="K82" s="309"/>
      <c r="L82" s="309"/>
      <c r="M82" s="309"/>
      <c r="N82" s="309"/>
      <c r="O82" s="309"/>
      <c r="P82" s="309"/>
      <c r="Q82" s="309"/>
      <c r="R82" s="309"/>
      <c r="S82" s="309"/>
      <c r="T82" s="309"/>
      <c r="U82" s="309"/>
      <c r="V82" s="309"/>
      <c r="W82" s="309"/>
      <c r="X82" s="309"/>
      <c r="Y82" s="309"/>
      <c r="Z82" s="309"/>
    </row>
    <row r="83" spans="1:26" ht="14.25" customHeight="1">
      <c r="A83" s="309"/>
      <c r="B83" s="424"/>
      <c r="C83" s="309"/>
      <c r="D83" s="309"/>
      <c r="E83" s="309"/>
      <c r="F83" s="309"/>
      <c r="G83" s="309"/>
      <c r="H83" s="309"/>
      <c r="I83" s="309"/>
      <c r="J83" s="309"/>
      <c r="K83" s="309"/>
      <c r="L83" s="309"/>
      <c r="M83" s="309"/>
      <c r="N83" s="309"/>
      <c r="O83" s="309"/>
      <c r="P83" s="309"/>
      <c r="Q83" s="309"/>
      <c r="R83" s="309"/>
      <c r="S83" s="309"/>
      <c r="T83" s="309"/>
      <c r="U83" s="309"/>
      <c r="V83" s="309"/>
      <c r="W83" s="309"/>
      <c r="X83" s="309"/>
      <c r="Y83" s="309"/>
      <c r="Z83" s="309"/>
    </row>
    <row r="84" spans="1:26" ht="14.25" customHeight="1">
      <c r="A84" s="309"/>
      <c r="B84" s="424"/>
      <c r="C84" s="309"/>
      <c r="D84" s="309"/>
      <c r="E84" s="309"/>
      <c r="F84" s="309"/>
      <c r="G84" s="309"/>
      <c r="H84" s="309"/>
      <c r="I84" s="309"/>
      <c r="J84" s="309"/>
      <c r="K84" s="309"/>
      <c r="L84" s="309"/>
      <c r="M84" s="309"/>
      <c r="N84" s="309"/>
      <c r="O84" s="309"/>
      <c r="P84" s="309"/>
      <c r="Q84" s="309"/>
      <c r="R84" s="309"/>
      <c r="S84" s="309"/>
      <c r="T84" s="309"/>
      <c r="U84" s="309"/>
      <c r="V84" s="309"/>
      <c r="W84" s="309"/>
      <c r="X84" s="309"/>
      <c r="Y84" s="309"/>
      <c r="Z84" s="309"/>
    </row>
    <row r="85" spans="1:26" ht="14.25" customHeight="1">
      <c r="A85" s="309"/>
      <c r="B85" s="424"/>
      <c r="C85" s="309"/>
      <c r="D85" s="309"/>
      <c r="E85" s="309"/>
      <c r="F85" s="309"/>
      <c r="G85" s="309"/>
      <c r="H85" s="309"/>
      <c r="I85" s="309"/>
      <c r="J85" s="309"/>
      <c r="K85" s="309"/>
      <c r="L85" s="309"/>
      <c r="M85" s="309"/>
      <c r="N85" s="309"/>
      <c r="O85" s="309"/>
      <c r="P85" s="309"/>
      <c r="Q85" s="309"/>
      <c r="R85" s="309"/>
      <c r="S85" s="309"/>
      <c r="T85" s="309"/>
      <c r="U85" s="309"/>
      <c r="V85" s="309"/>
      <c r="W85" s="309"/>
      <c r="X85" s="309"/>
      <c r="Y85" s="309"/>
      <c r="Z85" s="309"/>
    </row>
    <row r="86" spans="1:26" ht="14.25" customHeight="1">
      <c r="A86" s="309"/>
      <c r="B86" s="424"/>
      <c r="C86" s="309"/>
      <c r="D86" s="309"/>
      <c r="E86" s="309"/>
      <c r="F86" s="309"/>
      <c r="G86" s="309"/>
      <c r="H86" s="309"/>
      <c r="I86" s="309"/>
      <c r="J86" s="309"/>
      <c r="K86" s="309"/>
      <c r="L86" s="309"/>
      <c r="M86" s="309"/>
      <c r="N86" s="309"/>
      <c r="O86" s="309"/>
      <c r="P86" s="309"/>
      <c r="Q86" s="309"/>
      <c r="R86" s="309"/>
      <c r="S86" s="309"/>
      <c r="T86" s="309"/>
      <c r="U86" s="309"/>
      <c r="V86" s="309"/>
      <c r="W86" s="309"/>
      <c r="X86" s="309"/>
      <c r="Y86" s="309"/>
      <c r="Z86" s="309"/>
    </row>
    <row r="87" spans="1:26" ht="14.25" customHeight="1">
      <c r="A87" s="309"/>
      <c r="B87" s="424"/>
      <c r="C87" s="309"/>
      <c r="D87" s="309"/>
      <c r="E87" s="309"/>
      <c r="F87" s="309"/>
      <c r="G87" s="309"/>
      <c r="H87" s="309"/>
      <c r="I87" s="309"/>
      <c r="J87" s="309"/>
      <c r="K87" s="309"/>
      <c r="L87" s="309"/>
      <c r="M87" s="309"/>
      <c r="N87" s="309"/>
      <c r="O87" s="309"/>
      <c r="P87" s="309"/>
      <c r="Q87" s="309"/>
      <c r="R87" s="309"/>
      <c r="S87" s="309"/>
      <c r="T87" s="309"/>
      <c r="U87" s="309"/>
      <c r="V87" s="309"/>
      <c r="W87" s="309"/>
      <c r="X87" s="309"/>
      <c r="Y87" s="309"/>
      <c r="Z87" s="309"/>
    </row>
    <row r="88" spans="1:26" ht="14.25" customHeight="1">
      <c r="A88" s="309"/>
      <c r="B88" s="424"/>
      <c r="C88" s="309"/>
      <c r="D88" s="309"/>
      <c r="E88" s="309"/>
      <c r="F88" s="309"/>
      <c r="G88" s="309"/>
      <c r="H88" s="309"/>
      <c r="I88" s="309"/>
      <c r="J88" s="309"/>
      <c r="K88" s="309"/>
      <c r="L88" s="309"/>
      <c r="M88" s="309"/>
      <c r="N88" s="309"/>
      <c r="O88" s="309"/>
      <c r="P88" s="309"/>
      <c r="Q88" s="309"/>
      <c r="R88" s="309"/>
      <c r="S88" s="309"/>
      <c r="T88" s="309"/>
      <c r="U88" s="309"/>
      <c r="V88" s="309"/>
      <c r="W88" s="309"/>
      <c r="X88" s="309"/>
      <c r="Y88" s="309"/>
      <c r="Z88" s="309"/>
    </row>
    <row r="89" spans="1:26" ht="14.25" customHeight="1">
      <c r="A89" s="309"/>
      <c r="B89" s="424"/>
      <c r="C89" s="309"/>
      <c r="D89" s="309"/>
      <c r="E89" s="309"/>
      <c r="F89" s="309"/>
      <c r="G89" s="309"/>
      <c r="H89" s="309"/>
      <c r="I89" s="309"/>
      <c r="J89" s="309"/>
      <c r="K89" s="309"/>
      <c r="L89" s="309"/>
      <c r="M89" s="309"/>
      <c r="N89" s="309"/>
      <c r="O89" s="309"/>
      <c r="P89" s="309"/>
      <c r="Q89" s="309"/>
      <c r="R89" s="309"/>
      <c r="S89" s="309"/>
      <c r="T89" s="309"/>
      <c r="U89" s="309"/>
      <c r="V89" s="309"/>
      <c r="W89" s="309"/>
      <c r="X89" s="309"/>
      <c r="Y89" s="309"/>
      <c r="Z89" s="309"/>
    </row>
    <row r="90" spans="1:26" ht="14.25" customHeight="1">
      <c r="A90" s="309"/>
      <c r="B90" s="424"/>
      <c r="C90" s="309"/>
      <c r="D90" s="309"/>
      <c r="E90" s="309"/>
      <c r="F90" s="309"/>
      <c r="G90" s="309"/>
      <c r="H90" s="309"/>
      <c r="I90" s="309"/>
      <c r="J90" s="309"/>
      <c r="K90" s="309"/>
      <c r="L90" s="309"/>
      <c r="M90" s="309"/>
      <c r="N90" s="309"/>
      <c r="O90" s="309"/>
      <c r="P90" s="309"/>
      <c r="Q90" s="309"/>
      <c r="R90" s="309"/>
      <c r="S90" s="309"/>
      <c r="T90" s="309"/>
      <c r="U90" s="309"/>
      <c r="V90" s="309"/>
      <c r="W90" s="309"/>
      <c r="X90" s="309"/>
      <c r="Y90" s="309"/>
      <c r="Z90" s="309"/>
    </row>
    <row r="91" spans="1:26" ht="14.25" customHeight="1">
      <c r="A91" s="309"/>
      <c r="B91" s="424"/>
      <c r="C91" s="309"/>
      <c r="D91" s="309"/>
      <c r="E91" s="309"/>
      <c r="F91" s="309"/>
      <c r="G91" s="309"/>
      <c r="H91" s="309"/>
      <c r="I91" s="309"/>
      <c r="J91" s="309"/>
      <c r="K91" s="309"/>
      <c r="L91" s="309"/>
      <c r="M91" s="309"/>
      <c r="N91" s="309"/>
      <c r="O91" s="309"/>
      <c r="P91" s="309"/>
      <c r="Q91" s="309"/>
      <c r="R91" s="309"/>
      <c r="S91" s="309"/>
      <c r="T91" s="309"/>
      <c r="U91" s="309"/>
      <c r="V91" s="309"/>
      <c r="W91" s="309"/>
      <c r="X91" s="309"/>
      <c r="Y91" s="309"/>
      <c r="Z91" s="309"/>
    </row>
    <row r="92" spans="1:26" ht="14.25" customHeight="1">
      <c r="A92" s="309"/>
      <c r="B92" s="424"/>
      <c r="C92" s="309"/>
      <c r="D92" s="309"/>
      <c r="E92" s="309"/>
      <c r="F92" s="309"/>
      <c r="G92" s="309"/>
      <c r="H92" s="309"/>
      <c r="I92" s="309"/>
      <c r="J92" s="309"/>
      <c r="K92" s="309"/>
      <c r="L92" s="309"/>
      <c r="M92" s="309"/>
      <c r="N92" s="309"/>
      <c r="O92" s="309"/>
      <c r="P92" s="309"/>
      <c r="Q92" s="309"/>
      <c r="R92" s="309"/>
      <c r="S92" s="309"/>
      <c r="T92" s="309"/>
      <c r="U92" s="309"/>
      <c r="V92" s="309"/>
      <c r="W92" s="309"/>
      <c r="X92" s="309"/>
      <c r="Y92" s="309"/>
      <c r="Z92" s="309"/>
    </row>
    <row r="93" spans="1:26" ht="14.25" customHeight="1">
      <c r="A93" s="309"/>
      <c r="B93" s="424"/>
      <c r="C93" s="309"/>
      <c r="D93" s="309"/>
      <c r="E93" s="309"/>
      <c r="F93" s="309"/>
      <c r="G93" s="309"/>
      <c r="H93" s="309"/>
      <c r="I93" s="309"/>
      <c r="J93" s="309"/>
      <c r="K93" s="309"/>
      <c r="L93" s="309"/>
      <c r="M93" s="309"/>
      <c r="N93" s="309"/>
      <c r="O93" s="309"/>
      <c r="P93" s="309"/>
      <c r="Q93" s="309"/>
      <c r="R93" s="309"/>
      <c r="S93" s="309"/>
      <c r="T93" s="309"/>
      <c r="U93" s="309"/>
      <c r="V93" s="309"/>
      <c r="W93" s="309"/>
      <c r="X93" s="309"/>
      <c r="Y93" s="309"/>
      <c r="Z93" s="309"/>
    </row>
    <row r="94" spans="1:26" ht="14.25" customHeight="1">
      <c r="A94" s="309"/>
      <c r="B94" s="424"/>
      <c r="C94" s="309"/>
      <c r="D94" s="309"/>
      <c r="E94" s="309"/>
      <c r="F94" s="309"/>
      <c r="G94" s="309"/>
      <c r="H94" s="309"/>
      <c r="I94" s="309"/>
      <c r="J94" s="309"/>
      <c r="K94" s="309"/>
      <c r="L94" s="309"/>
      <c r="M94" s="309"/>
      <c r="N94" s="309"/>
      <c r="O94" s="309"/>
      <c r="P94" s="309"/>
      <c r="Q94" s="309"/>
      <c r="R94" s="309"/>
      <c r="S94" s="309"/>
      <c r="T94" s="309"/>
      <c r="U94" s="309"/>
      <c r="V94" s="309"/>
      <c r="W94" s="309"/>
      <c r="X94" s="309"/>
      <c r="Y94" s="309"/>
      <c r="Z94" s="309"/>
    </row>
    <row r="95" spans="1:26" ht="14.25" customHeight="1">
      <c r="A95" s="309"/>
      <c r="B95" s="424"/>
      <c r="C95" s="309"/>
      <c r="D95" s="309"/>
      <c r="E95" s="309"/>
      <c r="F95" s="309"/>
      <c r="G95" s="309"/>
      <c r="H95" s="309"/>
      <c r="I95" s="309"/>
      <c r="J95" s="309"/>
      <c r="K95" s="309"/>
      <c r="L95" s="309"/>
      <c r="M95" s="309"/>
      <c r="N95" s="309"/>
      <c r="O95" s="309"/>
      <c r="P95" s="309"/>
      <c r="Q95" s="309"/>
      <c r="R95" s="309"/>
      <c r="S95" s="309"/>
      <c r="T95" s="309"/>
      <c r="U95" s="309"/>
      <c r="V95" s="309"/>
      <c r="W95" s="309"/>
      <c r="X95" s="309"/>
      <c r="Y95" s="309"/>
      <c r="Z95" s="309"/>
    </row>
    <row r="96" spans="1:26" ht="14.25" customHeight="1">
      <c r="A96" s="309"/>
      <c r="B96" s="424"/>
      <c r="C96" s="309"/>
      <c r="D96" s="309"/>
      <c r="E96" s="309"/>
      <c r="F96" s="309"/>
      <c r="G96" s="309"/>
      <c r="H96" s="309"/>
      <c r="I96" s="309"/>
      <c r="J96" s="309"/>
      <c r="K96" s="309"/>
      <c r="L96" s="309"/>
      <c r="M96" s="309"/>
      <c r="N96" s="309"/>
      <c r="O96" s="309"/>
      <c r="P96" s="309"/>
      <c r="Q96" s="309"/>
      <c r="R96" s="309"/>
      <c r="S96" s="309"/>
      <c r="T96" s="309"/>
      <c r="U96" s="309"/>
      <c r="V96" s="309"/>
      <c r="W96" s="309"/>
      <c r="X96" s="309"/>
      <c r="Y96" s="309"/>
      <c r="Z96" s="309"/>
    </row>
    <row r="97" spans="1:26" ht="14.25" customHeight="1">
      <c r="A97" s="309"/>
      <c r="B97" s="424"/>
      <c r="C97" s="309"/>
      <c r="D97" s="309"/>
      <c r="E97" s="309"/>
      <c r="F97" s="309"/>
      <c r="G97" s="309"/>
      <c r="H97" s="309"/>
      <c r="I97" s="309"/>
      <c r="J97" s="309"/>
      <c r="K97" s="309"/>
      <c r="L97" s="309"/>
      <c r="M97" s="309"/>
      <c r="N97" s="309"/>
      <c r="O97" s="309"/>
      <c r="P97" s="309"/>
      <c r="Q97" s="309"/>
      <c r="R97" s="309"/>
      <c r="S97" s="309"/>
      <c r="T97" s="309"/>
      <c r="U97" s="309"/>
      <c r="V97" s="309"/>
      <c r="W97" s="309"/>
      <c r="X97" s="309"/>
      <c r="Y97" s="309"/>
      <c r="Z97" s="309"/>
    </row>
    <row r="98" spans="1:26" ht="14.25" customHeight="1">
      <c r="A98" s="309"/>
      <c r="B98" s="424"/>
      <c r="C98" s="309"/>
      <c r="D98" s="309"/>
      <c r="E98" s="309"/>
      <c r="F98" s="309"/>
      <c r="G98" s="309"/>
      <c r="H98" s="309"/>
      <c r="I98" s="309"/>
      <c r="J98" s="309"/>
      <c r="K98" s="309"/>
      <c r="L98" s="309"/>
      <c r="M98" s="309"/>
      <c r="N98" s="309"/>
      <c r="O98" s="309"/>
      <c r="P98" s="309"/>
      <c r="Q98" s="309"/>
      <c r="R98" s="309"/>
      <c r="S98" s="309"/>
      <c r="T98" s="309"/>
      <c r="U98" s="309"/>
      <c r="V98" s="309"/>
      <c r="W98" s="309"/>
      <c r="X98" s="309"/>
      <c r="Y98" s="309"/>
      <c r="Z98" s="309"/>
    </row>
    <row r="99" spans="1:26" ht="14.25" customHeight="1">
      <c r="A99" s="309"/>
      <c r="B99" s="424"/>
      <c r="C99" s="309"/>
      <c r="D99" s="309"/>
      <c r="E99" s="309"/>
      <c r="F99" s="309"/>
      <c r="G99" s="309"/>
      <c r="H99" s="309"/>
      <c r="I99" s="309"/>
      <c r="J99" s="309"/>
      <c r="K99" s="309"/>
      <c r="L99" s="309"/>
      <c r="M99" s="309"/>
      <c r="N99" s="309"/>
      <c r="O99" s="309"/>
      <c r="P99" s="309"/>
      <c r="Q99" s="309"/>
      <c r="R99" s="309"/>
      <c r="S99" s="309"/>
      <c r="T99" s="309"/>
      <c r="U99" s="309"/>
      <c r="V99" s="309"/>
      <c r="W99" s="309"/>
      <c r="X99" s="309"/>
      <c r="Y99" s="309"/>
      <c r="Z99" s="309"/>
    </row>
    <row r="100" spans="1:26" ht="14.25" customHeight="1">
      <c r="A100" s="309"/>
      <c r="B100" s="424"/>
      <c r="C100" s="309"/>
      <c r="D100" s="309"/>
      <c r="E100" s="309"/>
      <c r="F100" s="309"/>
      <c r="G100" s="309"/>
      <c r="H100" s="309"/>
      <c r="I100" s="309"/>
      <c r="J100" s="309"/>
      <c r="K100" s="309"/>
      <c r="L100" s="309"/>
      <c r="M100" s="309"/>
      <c r="N100" s="309"/>
      <c r="O100" s="309"/>
      <c r="P100" s="309"/>
      <c r="Q100" s="309"/>
      <c r="R100" s="309"/>
      <c r="S100" s="309"/>
      <c r="T100" s="309"/>
      <c r="U100" s="309"/>
      <c r="V100" s="309"/>
      <c r="W100" s="309"/>
      <c r="X100" s="309"/>
      <c r="Y100" s="309"/>
      <c r="Z100" s="309"/>
    </row>
    <row r="101" spans="1:26" ht="14.25" customHeight="1">
      <c r="A101" s="309"/>
      <c r="B101" s="424"/>
      <c r="C101" s="309"/>
      <c r="D101" s="309"/>
      <c r="E101" s="309"/>
      <c r="F101" s="309"/>
      <c r="G101" s="309"/>
      <c r="H101" s="309"/>
      <c r="I101" s="309"/>
      <c r="J101" s="309"/>
      <c r="K101" s="309"/>
      <c r="L101" s="309"/>
      <c r="M101" s="309"/>
      <c r="N101" s="309"/>
      <c r="O101" s="309"/>
      <c r="P101" s="309"/>
      <c r="Q101" s="309"/>
      <c r="R101" s="309"/>
      <c r="S101" s="309"/>
      <c r="T101" s="309"/>
      <c r="U101" s="309"/>
      <c r="V101" s="309"/>
      <c r="W101" s="309"/>
      <c r="X101" s="309"/>
      <c r="Y101" s="309"/>
      <c r="Z101" s="309"/>
    </row>
    <row r="102" spans="1:26" ht="14.25" customHeight="1">
      <c r="A102" s="309"/>
      <c r="B102" s="424"/>
      <c r="C102" s="309"/>
      <c r="D102" s="309"/>
      <c r="E102" s="309"/>
      <c r="F102" s="309"/>
      <c r="G102" s="309"/>
      <c r="H102" s="309"/>
      <c r="I102" s="309"/>
      <c r="J102" s="309"/>
      <c r="K102" s="309"/>
      <c r="L102" s="309"/>
      <c r="M102" s="309"/>
      <c r="N102" s="309"/>
      <c r="O102" s="309"/>
      <c r="P102" s="309"/>
      <c r="Q102" s="309"/>
      <c r="R102" s="309"/>
      <c r="S102" s="309"/>
      <c r="T102" s="309"/>
      <c r="U102" s="309"/>
      <c r="V102" s="309"/>
      <c r="W102" s="309"/>
      <c r="X102" s="309"/>
      <c r="Y102" s="309"/>
      <c r="Z102" s="309"/>
    </row>
    <row r="103" spans="1:26" ht="14.25" customHeight="1">
      <c r="A103" s="309"/>
      <c r="B103" s="424"/>
      <c r="C103" s="309"/>
      <c r="D103" s="309"/>
      <c r="E103" s="309"/>
      <c r="F103" s="309"/>
      <c r="G103" s="309"/>
      <c r="H103" s="309"/>
      <c r="I103" s="309"/>
      <c r="J103" s="309"/>
      <c r="K103" s="309"/>
      <c r="L103" s="309"/>
      <c r="M103" s="309"/>
      <c r="N103" s="309"/>
      <c r="O103" s="309"/>
      <c r="P103" s="309"/>
      <c r="Q103" s="309"/>
      <c r="R103" s="309"/>
      <c r="S103" s="309"/>
      <c r="T103" s="309"/>
      <c r="U103" s="309"/>
      <c r="V103" s="309"/>
      <c r="W103" s="309"/>
      <c r="X103" s="309"/>
      <c r="Y103" s="309"/>
      <c r="Z103" s="309"/>
    </row>
    <row r="104" spans="1:26" ht="14.25" customHeight="1">
      <c r="A104" s="309"/>
      <c r="B104" s="424"/>
      <c r="C104" s="309"/>
      <c r="D104" s="309"/>
      <c r="E104" s="309"/>
      <c r="F104" s="309"/>
      <c r="G104" s="309"/>
      <c r="H104" s="309"/>
      <c r="I104" s="309"/>
      <c r="J104" s="309"/>
      <c r="K104" s="309"/>
      <c r="L104" s="309"/>
      <c r="M104" s="309"/>
      <c r="N104" s="309"/>
      <c r="O104" s="309"/>
      <c r="P104" s="309"/>
      <c r="Q104" s="309"/>
      <c r="R104" s="309"/>
      <c r="S104" s="309"/>
      <c r="T104" s="309"/>
      <c r="U104" s="309"/>
      <c r="V104" s="309"/>
      <c r="W104" s="309"/>
      <c r="X104" s="309"/>
      <c r="Y104" s="309"/>
      <c r="Z104" s="309"/>
    </row>
    <row r="105" spans="1:26" ht="14.25" customHeight="1">
      <c r="A105" s="309"/>
      <c r="B105" s="424"/>
      <c r="C105" s="309"/>
      <c r="D105" s="309"/>
      <c r="E105" s="309"/>
      <c r="F105" s="309"/>
      <c r="G105" s="309"/>
      <c r="H105" s="309"/>
      <c r="I105" s="309"/>
      <c r="J105" s="309"/>
      <c r="K105" s="309"/>
      <c r="L105" s="309"/>
      <c r="M105" s="309"/>
      <c r="N105" s="309"/>
      <c r="O105" s="309"/>
      <c r="P105" s="309"/>
      <c r="Q105" s="309"/>
      <c r="R105" s="309"/>
      <c r="S105" s="309"/>
      <c r="T105" s="309"/>
      <c r="U105" s="309"/>
      <c r="V105" s="309"/>
      <c r="W105" s="309"/>
      <c r="X105" s="309"/>
      <c r="Y105" s="309"/>
      <c r="Z105" s="309"/>
    </row>
    <row r="106" spans="1:26" ht="14.25" customHeight="1">
      <c r="A106" s="309"/>
      <c r="B106" s="424"/>
      <c r="C106" s="309"/>
      <c r="D106" s="309"/>
      <c r="E106" s="309"/>
      <c r="F106" s="309"/>
      <c r="G106" s="309"/>
      <c r="H106" s="309"/>
      <c r="I106" s="309"/>
      <c r="J106" s="309"/>
      <c r="K106" s="309"/>
      <c r="L106" s="309"/>
      <c r="M106" s="309"/>
      <c r="N106" s="309"/>
      <c r="O106" s="309"/>
      <c r="P106" s="309"/>
      <c r="Q106" s="309"/>
      <c r="R106" s="309"/>
      <c r="S106" s="309"/>
      <c r="T106" s="309"/>
      <c r="U106" s="309"/>
      <c r="V106" s="309"/>
      <c r="W106" s="309"/>
      <c r="X106" s="309"/>
      <c r="Y106" s="309"/>
      <c r="Z106" s="309"/>
    </row>
    <row r="107" spans="1:26" ht="14.25" customHeight="1">
      <c r="A107" s="309"/>
      <c r="B107" s="424"/>
      <c r="C107" s="309"/>
      <c r="D107" s="309"/>
      <c r="E107" s="309"/>
      <c r="F107" s="309"/>
      <c r="G107" s="309"/>
      <c r="H107" s="309"/>
      <c r="I107" s="309"/>
      <c r="J107" s="309"/>
      <c r="K107" s="309"/>
      <c r="L107" s="309"/>
      <c r="M107" s="309"/>
      <c r="N107" s="309"/>
      <c r="O107" s="309"/>
      <c r="P107" s="309"/>
      <c r="Q107" s="309"/>
      <c r="R107" s="309"/>
      <c r="S107" s="309"/>
      <c r="T107" s="309"/>
      <c r="U107" s="309"/>
      <c r="V107" s="309"/>
      <c r="W107" s="309"/>
      <c r="X107" s="309"/>
      <c r="Y107" s="309"/>
      <c r="Z107" s="309"/>
    </row>
    <row r="108" spans="1:26" ht="14.25" customHeight="1">
      <c r="A108" s="309"/>
      <c r="B108" s="424"/>
      <c r="C108" s="309"/>
      <c r="D108" s="309"/>
      <c r="E108" s="309"/>
      <c r="F108" s="309"/>
      <c r="G108" s="309"/>
      <c r="H108" s="309"/>
      <c r="I108" s="309"/>
      <c r="J108" s="309"/>
      <c r="K108" s="309"/>
      <c r="L108" s="309"/>
      <c r="M108" s="309"/>
      <c r="N108" s="309"/>
      <c r="O108" s="309"/>
      <c r="P108" s="309"/>
      <c r="Q108" s="309"/>
      <c r="R108" s="309"/>
      <c r="S108" s="309"/>
      <c r="T108" s="309"/>
      <c r="U108" s="309"/>
      <c r="V108" s="309"/>
      <c r="W108" s="309"/>
      <c r="X108" s="309"/>
      <c r="Y108" s="309"/>
      <c r="Z108" s="309"/>
    </row>
    <row r="109" spans="1:26" ht="14.25" customHeight="1">
      <c r="A109" s="309"/>
      <c r="B109" s="424"/>
      <c r="C109" s="309"/>
      <c r="D109" s="309"/>
      <c r="E109" s="309"/>
      <c r="F109" s="309"/>
      <c r="G109" s="309"/>
      <c r="H109" s="309"/>
      <c r="I109" s="309"/>
      <c r="J109" s="309"/>
      <c r="K109" s="309"/>
      <c r="L109" s="309"/>
      <c r="M109" s="309"/>
      <c r="N109" s="309"/>
      <c r="O109" s="309"/>
      <c r="P109" s="309"/>
      <c r="Q109" s="309"/>
      <c r="R109" s="309"/>
      <c r="S109" s="309"/>
      <c r="T109" s="309"/>
      <c r="U109" s="309"/>
      <c r="V109" s="309"/>
      <c r="W109" s="309"/>
      <c r="X109" s="309"/>
      <c r="Y109" s="309"/>
      <c r="Z109" s="309"/>
    </row>
    <row r="110" spans="1:26" ht="14.25" customHeight="1">
      <c r="A110" s="309"/>
      <c r="B110" s="424"/>
      <c r="C110" s="309"/>
      <c r="D110" s="309"/>
      <c r="E110" s="309"/>
      <c r="F110" s="309"/>
      <c r="G110" s="309"/>
      <c r="H110" s="309"/>
      <c r="I110" s="309"/>
      <c r="J110" s="309"/>
      <c r="K110" s="309"/>
      <c r="L110" s="309"/>
      <c r="M110" s="309"/>
      <c r="N110" s="309"/>
      <c r="O110" s="309"/>
      <c r="P110" s="309"/>
      <c r="Q110" s="309"/>
      <c r="R110" s="309"/>
      <c r="S110" s="309"/>
      <c r="T110" s="309"/>
      <c r="U110" s="309"/>
      <c r="V110" s="309"/>
      <c r="W110" s="309"/>
      <c r="X110" s="309"/>
      <c r="Y110" s="309"/>
      <c r="Z110" s="309"/>
    </row>
    <row r="111" spans="1:26" ht="14.25" customHeight="1">
      <c r="A111" s="309"/>
      <c r="B111" s="424"/>
      <c r="C111" s="309"/>
      <c r="D111" s="309"/>
      <c r="E111" s="309"/>
      <c r="F111" s="309"/>
      <c r="G111" s="309"/>
      <c r="H111" s="309"/>
      <c r="I111" s="309"/>
      <c r="J111" s="309"/>
      <c r="K111" s="309"/>
      <c r="L111" s="309"/>
      <c r="M111" s="309"/>
      <c r="N111" s="309"/>
      <c r="O111" s="309"/>
      <c r="P111" s="309"/>
      <c r="Q111" s="309"/>
      <c r="R111" s="309"/>
      <c r="S111" s="309"/>
      <c r="T111" s="309"/>
      <c r="U111" s="309"/>
      <c r="V111" s="309"/>
      <c r="W111" s="309"/>
      <c r="X111" s="309"/>
      <c r="Y111" s="309"/>
      <c r="Z111" s="309"/>
    </row>
    <row r="112" spans="1:26" ht="14.25" customHeight="1">
      <c r="A112" s="309"/>
      <c r="B112" s="424"/>
      <c r="C112" s="309"/>
      <c r="D112" s="309"/>
      <c r="E112" s="309"/>
      <c r="F112" s="309"/>
      <c r="G112" s="309"/>
      <c r="H112" s="309"/>
      <c r="I112" s="309"/>
      <c r="J112" s="309"/>
      <c r="K112" s="309"/>
      <c r="L112" s="309"/>
      <c r="M112" s="309"/>
      <c r="N112" s="309"/>
      <c r="O112" s="309"/>
      <c r="P112" s="309"/>
      <c r="Q112" s="309"/>
      <c r="R112" s="309"/>
      <c r="S112" s="309"/>
      <c r="T112" s="309"/>
      <c r="U112" s="309"/>
      <c r="V112" s="309"/>
      <c r="W112" s="309"/>
      <c r="X112" s="309"/>
      <c r="Y112" s="309"/>
      <c r="Z112" s="309"/>
    </row>
    <row r="113" spans="1:26" ht="14.25" customHeight="1">
      <c r="A113" s="309"/>
      <c r="B113" s="424"/>
      <c r="C113" s="309"/>
      <c r="D113" s="309"/>
      <c r="E113" s="309"/>
      <c r="F113" s="309"/>
      <c r="G113" s="309"/>
      <c r="H113" s="309"/>
      <c r="I113" s="309"/>
      <c r="J113" s="309"/>
      <c r="K113" s="309"/>
      <c r="L113" s="309"/>
      <c r="M113" s="309"/>
      <c r="N113" s="309"/>
      <c r="O113" s="309"/>
      <c r="P113" s="309"/>
      <c r="Q113" s="309"/>
      <c r="R113" s="309"/>
      <c r="S113" s="309"/>
      <c r="T113" s="309"/>
      <c r="U113" s="309"/>
      <c r="V113" s="309"/>
      <c r="W113" s="309"/>
      <c r="X113" s="309"/>
      <c r="Y113" s="309"/>
      <c r="Z113" s="309"/>
    </row>
    <row r="114" spans="1:26" ht="14.25" customHeight="1">
      <c r="A114" s="309"/>
      <c r="B114" s="424"/>
      <c r="C114" s="309"/>
      <c r="D114" s="309"/>
      <c r="E114" s="309"/>
      <c r="F114" s="309"/>
      <c r="G114" s="309"/>
      <c r="H114" s="309"/>
      <c r="I114" s="309"/>
      <c r="J114" s="309"/>
      <c r="K114" s="309"/>
      <c r="L114" s="309"/>
      <c r="M114" s="309"/>
      <c r="N114" s="309"/>
      <c r="O114" s="309"/>
      <c r="P114" s="309"/>
      <c r="Q114" s="309"/>
      <c r="R114" s="309"/>
      <c r="S114" s="309"/>
      <c r="T114" s="309"/>
      <c r="U114" s="309"/>
      <c r="V114" s="309"/>
      <c r="W114" s="309"/>
      <c r="X114" s="309"/>
      <c r="Y114" s="309"/>
      <c r="Z114" s="309"/>
    </row>
    <row r="115" spans="1:26" ht="14.25" customHeight="1">
      <c r="A115" s="309"/>
      <c r="B115" s="424"/>
      <c r="C115" s="309"/>
      <c r="D115" s="309"/>
      <c r="E115" s="309"/>
      <c r="F115" s="309"/>
      <c r="G115" s="309"/>
      <c r="H115" s="309"/>
      <c r="I115" s="309"/>
      <c r="J115" s="309"/>
      <c r="K115" s="309"/>
      <c r="L115" s="309"/>
      <c r="M115" s="309"/>
      <c r="N115" s="309"/>
      <c r="O115" s="309"/>
      <c r="P115" s="309"/>
      <c r="Q115" s="309"/>
      <c r="R115" s="309"/>
      <c r="S115" s="309"/>
      <c r="T115" s="309"/>
      <c r="U115" s="309"/>
      <c r="V115" s="309"/>
      <c r="W115" s="309"/>
      <c r="X115" s="309"/>
      <c r="Y115" s="309"/>
      <c r="Z115" s="309"/>
    </row>
    <row r="116" spans="1:26" ht="14.25" customHeight="1">
      <c r="A116" s="309"/>
      <c r="B116" s="424"/>
      <c r="C116" s="309"/>
      <c r="D116" s="309"/>
      <c r="E116" s="309"/>
      <c r="F116" s="309"/>
      <c r="G116" s="309"/>
      <c r="H116" s="309"/>
      <c r="I116" s="309"/>
      <c r="J116" s="309"/>
      <c r="K116" s="309"/>
      <c r="L116" s="309"/>
      <c r="M116" s="309"/>
      <c r="N116" s="309"/>
      <c r="O116" s="309"/>
      <c r="P116" s="309"/>
      <c r="Q116" s="309"/>
      <c r="R116" s="309"/>
      <c r="S116" s="309"/>
      <c r="T116" s="309"/>
      <c r="U116" s="309"/>
      <c r="V116" s="309"/>
      <c r="W116" s="309"/>
      <c r="X116" s="309"/>
      <c r="Y116" s="309"/>
      <c r="Z116" s="309"/>
    </row>
    <row r="117" spans="1:26" ht="14.25" customHeight="1">
      <c r="A117" s="309"/>
      <c r="B117" s="424"/>
      <c r="C117" s="309"/>
      <c r="D117" s="309"/>
      <c r="E117" s="309"/>
      <c r="F117" s="309"/>
      <c r="G117" s="309"/>
      <c r="H117" s="309"/>
      <c r="I117" s="309"/>
      <c r="J117" s="309"/>
      <c r="K117" s="309"/>
      <c r="L117" s="309"/>
      <c r="M117" s="309"/>
      <c r="N117" s="309"/>
      <c r="O117" s="309"/>
      <c r="P117" s="309"/>
      <c r="Q117" s="309"/>
      <c r="R117" s="309"/>
      <c r="S117" s="309"/>
      <c r="T117" s="309"/>
      <c r="U117" s="309"/>
      <c r="V117" s="309"/>
      <c r="W117" s="309"/>
      <c r="X117" s="309"/>
      <c r="Y117" s="309"/>
      <c r="Z117" s="309"/>
    </row>
    <row r="118" spans="1:26" ht="14.25" customHeight="1">
      <c r="A118" s="309"/>
      <c r="B118" s="424"/>
      <c r="C118" s="309"/>
      <c r="D118" s="309"/>
      <c r="E118" s="309"/>
      <c r="F118" s="309"/>
      <c r="G118" s="309"/>
      <c r="H118" s="309"/>
      <c r="I118" s="309"/>
      <c r="J118" s="309"/>
      <c r="K118" s="309"/>
      <c r="L118" s="309"/>
      <c r="M118" s="309"/>
      <c r="N118" s="309"/>
      <c r="O118" s="309"/>
      <c r="P118" s="309"/>
      <c r="Q118" s="309"/>
      <c r="R118" s="309"/>
      <c r="S118" s="309"/>
      <c r="T118" s="309"/>
      <c r="U118" s="309"/>
      <c r="V118" s="309"/>
      <c r="W118" s="309"/>
      <c r="X118" s="309"/>
      <c r="Y118" s="309"/>
      <c r="Z118" s="309"/>
    </row>
    <row r="119" spans="1:26" ht="14.25" customHeight="1">
      <c r="A119" s="309"/>
      <c r="B119" s="424"/>
      <c r="C119" s="309"/>
      <c r="D119" s="309"/>
      <c r="E119" s="309"/>
      <c r="F119" s="309"/>
      <c r="G119" s="309"/>
      <c r="H119" s="309"/>
      <c r="I119" s="309"/>
      <c r="J119" s="309"/>
      <c r="K119" s="309"/>
      <c r="L119" s="309"/>
      <c r="M119" s="309"/>
      <c r="N119" s="309"/>
      <c r="O119" s="309"/>
      <c r="P119" s="309"/>
      <c r="Q119" s="309"/>
      <c r="R119" s="309"/>
      <c r="S119" s="309"/>
      <c r="T119" s="309"/>
      <c r="U119" s="309"/>
      <c r="V119" s="309"/>
      <c r="W119" s="309"/>
      <c r="X119" s="309"/>
      <c r="Y119" s="309"/>
      <c r="Z119" s="309"/>
    </row>
    <row r="120" spans="1:26" ht="14.25" customHeight="1">
      <c r="A120" s="309"/>
      <c r="B120" s="424"/>
      <c r="C120" s="309"/>
      <c r="D120" s="309"/>
      <c r="E120" s="309"/>
      <c r="F120" s="309"/>
      <c r="G120" s="309"/>
      <c r="H120" s="309"/>
      <c r="I120" s="309"/>
      <c r="J120" s="309"/>
      <c r="K120" s="309"/>
      <c r="L120" s="309"/>
      <c r="M120" s="309"/>
      <c r="N120" s="309"/>
      <c r="O120" s="309"/>
      <c r="P120" s="309"/>
      <c r="Q120" s="309"/>
      <c r="R120" s="309"/>
      <c r="S120" s="309"/>
      <c r="T120" s="309"/>
      <c r="U120" s="309"/>
      <c r="V120" s="309"/>
      <c r="W120" s="309"/>
      <c r="X120" s="309"/>
      <c r="Y120" s="309"/>
      <c r="Z120" s="309"/>
    </row>
    <row r="121" spans="1:26" ht="14.25" customHeight="1">
      <c r="A121" s="309"/>
      <c r="B121" s="424"/>
      <c r="C121" s="309"/>
      <c r="D121" s="309"/>
      <c r="E121" s="309"/>
      <c r="F121" s="309"/>
      <c r="G121" s="309"/>
      <c r="H121" s="309"/>
      <c r="I121" s="309"/>
      <c r="J121" s="309"/>
      <c r="K121" s="309"/>
      <c r="L121" s="309"/>
      <c r="M121" s="309"/>
      <c r="N121" s="309"/>
      <c r="O121" s="309"/>
      <c r="P121" s="309"/>
      <c r="Q121" s="309"/>
      <c r="R121" s="309"/>
      <c r="S121" s="309"/>
      <c r="T121" s="309"/>
      <c r="U121" s="309"/>
      <c r="V121" s="309"/>
      <c r="W121" s="309"/>
      <c r="X121" s="309"/>
      <c r="Y121" s="309"/>
      <c r="Z121" s="309"/>
    </row>
    <row r="122" spans="1:26" ht="14.25" customHeight="1">
      <c r="A122" s="309"/>
      <c r="B122" s="424"/>
      <c r="C122" s="309"/>
      <c r="D122" s="309"/>
      <c r="E122" s="309"/>
      <c r="F122" s="309"/>
      <c r="G122" s="309"/>
      <c r="H122" s="309"/>
      <c r="I122" s="309"/>
      <c r="J122" s="309"/>
      <c r="K122" s="309"/>
      <c r="L122" s="309"/>
      <c r="M122" s="309"/>
      <c r="N122" s="309"/>
      <c r="O122" s="309"/>
      <c r="P122" s="309"/>
      <c r="Q122" s="309"/>
      <c r="R122" s="309"/>
      <c r="S122" s="309"/>
      <c r="T122" s="309"/>
      <c r="U122" s="309"/>
      <c r="V122" s="309"/>
      <c r="W122" s="309"/>
      <c r="X122" s="309"/>
      <c r="Y122" s="309"/>
      <c r="Z122" s="309"/>
    </row>
    <row r="123" spans="1:26" ht="14.25" customHeight="1">
      <c r="A123" s="309"/>
      <c r="B123" s="424"/>
      <c r="C123" s="309"/>
      <c r="D123" s="309"/>
      <c r="E123" s="309"/>
      <c r="F123" s="309"/>
      <c r="G123" s="309"/>
      <c r="H123" s="309"/>
      <c r="I123" s="309"/>
      <c r="J123" s="309"/>
      <c r="K123" s="309"/>
      <c r="L123" s="309"/>
      <c r="M123" s="309"/>
      <c r="N123" s="309"/>
      <c r="O123" s="309"/>
      <c r="P123" s="309"/>
      <c r="Q123" s="309"/>
      <c r="R123" s="309"/>
      <c r="S123" s="309"/>
      <c r="T123" s="309"/>
      <c r="U123" s="309"/>
      <c r="V123" s="309"/>
      <c r="W123" s="309"/>
      <c r="X123" s="309"/>
      <c r="Y123" s="309"/>
      <c r="Z123" s="309"/>
    </row>
    <row r="124" spans="1:26" ht="14.25" customHeight="1">
      <c r="A124" s="309"/>
      <c r="B124" s="424"/>
      <c r="C124" s="309"/>
      <c r="D124" s="309"/>
      <c r="E124" s="309"/>
      <c r="F124" s="309"/>
      <c r="G124" s="309"/>
      <c r="H124" s="309"/>
      <c r="I124" s="309"/>
      <c r="J124" s="309"/>
      <c r="K124" s="309"/>
      <c r="L124" s="309"/>
      <c r="M124" s="309"/>
      <c r="N124" s="309"/>
      <c r="O124" s="309"/>
      <c r="P124" s="309"/>
      <c r="Q124" s="309"/>
      <c r="R124" s="309"/>
      <c r="S124" s="309"/>
      <c r="T124" s="309"/>
      <c r="U124" s="309"/>
      <c r="V124" s="309"/>
      <c r="W124" s="309"/>
      <c r="X124" s="309"/>
      <c r="Y124" s="309"/>
      <c r="Z124" s="309"/>
    </row>
    <row r="125" spans="1:26" ht="14.25" customHeight="1">
      <c r="A125" s="309"/>
      <c r="B125" s="424"/>
      <c r="C125" s="309"/>
      <c r="D125" s="309"/>
      <c r="E125" s="309"/>
      <c r="F125" s="309"/>
      <c r="G125" s="309"/>
      <c r="H125" s="309"/>
      <c r="I125" s="309"/>
      <c r="J125" s="309"/>
      <c r="K125" s="309"/>
      <c r="L125" s="309"/>
      <c r="M125" s="309"/>
      <c r="N125" s="309"/>
      <c r="O125" s="309"/>
      <c r="P125" s="309"/>
      <c r="Q125" s="309"/>
      <c r="R125" s="309"/>
      <c r="S125" s="309"/>
      <c r="T125" s="309"/>
      <c r="U125" s="309"/>
      <c r="V125" s="309"/>
      <c r="W125" s="309"/>
      <c r="X125" s="309"/>
      <c r="Y125" s="309"/>
      <c r="Z125" s="309"/>
    </row>
    <row r="126" spans="1:26" ht="14.25" customHeight="1">
      <c r="A126" s="309"/>
      <c r="B126" s="424"/>
      <c r="C126" s="309"/>
      <c r="D126" s="309"/>
      <c r="E126" s="309"/>
      <c r="F126" s="309"/>
      <c r="G126" s="309"/>
      <c r="H126" s="309"/>
      <c r="I126" s="309"/>
      <c r="J126" s="309"/>
      <c r="K126" s="309"/>
      <c r="L126" s="309"/>
      <c r="M126" s="309"/>
      <c r="N126" s="309"/>
      <c r="O126" s="309"/>
      <c r="P126" s="309"/>
      <c r="Q126" s="309"/>
      <c r="R126" s="309"/>
      <c r="S126" s="309"/>
      <c r="T126" s="309"/>
      <c r="U126" s="309"/>
      <c r="V126" s="309"/>
      <c r="W126" s="309"/>
      <c r="X126" s="309"/>
      <c r="Y126" s="309"/>
      <c r="Z126" s="309"/>
    </row>
    <row r="127" spans="1:26" ht="14.25" customHeight="1">
      <c r="A127" s="309"/>
      <c r="B127" s="424"/>
      <c r="C127" s="309"/>
      <c r="D127" s="309"/>
      <c r="E127" s="309"/>
      <c r="F127" s="309"/>
      <c r="G127" s="309"/>
      <c r="H127" s="309"/>
      <c r="I127" s="309"/>
      <c r="J127" s="309"/>
      <c r="K127" s="309"/>
      <c r="L127" s="309"/>
      <c r="M127" s="309"/>
      <c r="N127" s="309"/>
      <c r="O127" s="309"/>
      <c r="P127" s="309"/>
      <c r="Q127" s="309"/>
      <c r="R127" s="309"/>
      <c r="S127" s="309"/>
      <c r="T127" s="309"/>
      <c r="U127" s="309"/>
      <c r="V127" s="309"/>
      <c r="W127" s="309"/>
      <c r="X127" s="309"/>
      <c r="Y127" s="309"/>
      <c r="Z127" s="309"/>
    </row>
    <row r="128" spans="1:26" ht="14.25" customHeight="1">
      <c r="A128" s="309"/>
      <c r="B128" s="424"/>
      <c r="C128" s="309"/>
      <c r="D128" s="309"/>
      <c r="E128" s="309"/>
      <c r="F128" s="309"/>
      <c r="G128" s="309"/>
      <c r="H128" s="309"/>
      <c r="I128" s="309"/>
      <c r="J128" s="309"/>
      <c r="K128" s="309"/>
      <c r="L128" s="309"/>
      <c r="M128" s="309"/>
      <c r="N128" s="309"/>
      <c r="O128" s="309"/>
      <c r="P128" s="309"/>
      <c r="Q128" s="309"/>
      <c r="R128" s="309"/>
      <c r="S128" s="309"/>
      <c r="T128" s="309"/>
      <c r="U128" s="309"/>
      <c r="V128" s="309"/>
      <c r="W128" s="309"/>
      <c r="X128" s="309"/>
      <c r="Y128" s="309"/>
      <c r="Z128" s="309"/>
    </row>
    <row r="129" spans="1:26" ht="14.25" customHeight="1">
      <c r="A129" s="309"/>
      <c r="B129" s="424"/>
      <c r="C129" s="309"/>
      <c r="D129" s="309"/>
      <c r="E129" s="309"/>
      <c r="F129" s="309"/>
      <c r="G129" s="309"/>
      <c r="H129" s="309"/>
      <c r="I129" s="309"/>
      <c r="J129" s="309"/>
      <c r="K129" s="309"/>
      <c r="L129" s="309"/>
      <c r="M129" s="309"/>
      <c r="N129" s="309"/>
      <c r="O129" s="309"/>
      <c r="P129" s="309"/>
      <c r="Q129" s="309"/>
      <c r="R129" s="309"/>
      <c r="S129" s="309"/>
      <c r="T129" s="309"/>
      <c r="U129" s="309"/>
      <c r="V129" s="309"/>
      <c r="W129" s="309"/>
      <c r="X129" s="309"/>
      <c r="Y129" s="309"/>
      <c r="Z129" s="309"/>
    </row>
    <row r="130" spans="1:26" ht="14.25" customHeight="1">
      <c r="A130" s="309"/>
      <c r="B130" s="424"/>
      <c r="C130" s="309"/>
      <c r="D130" s="309"/>
      <c r="E130" s="309"/>
      <c r="F130" s="309"/>
      <c r="G130" s="309"/>
      <c r="H130" s="309"/>
      <c r="I130" s="309"/>
      <c r="J130" s="309"/>
      <c r="K130" s="309"/>
      <c r="L130" s="309"/>
      <c r="M130" s="309"/>
      <c r="N130" s="309"/>
      <c r="O130" s="309"/>
      <c r="P130" s="309"/>
      <c r="Q130" s="309"/>
      <c r="R130" s="309"/>
      <c r="S130" s="309"/>
      <c r="T130" s="309"/>
      <c r="U130" s="309"/>
      <c r="V130" s="309"/>
      <c r="W130" s="309"/>
      <c r="X130" s="309"/>
      <c r="Y130" s="309"/>
      <c r="Z130" s="309"/>
    </row>
    <row r="131" spans="1:26" ht="14.25" customHeight="1">
      <c r="A131" s="309"/>
      <c r="B131" s="424"/>
      <c r="C131" s="309"/>
      <c r="D131" s="309"/>
      <c r="E131" s="309"/>
      <c r="F131" s="309"/>
      <c r="G131" s="309"/>
      <c r="H131" s="309"/>
      <c r="I131" s="309"/>
      <c r="J131" s="309"/>
      <c r="K131" s="309"/>
      <c r="L131" s="309"/>
      <c r="M131" s="309"/>
      <c r="N131" s="309"/>
      <c r="O131" s="309"/>
      <c r="P131" s="309"/>
      <c r="Q131" s="309"/>
      <c r="R131" s="309"/>
      <c r="S131" s="309"/>
      <c r="T131" s="309"/>
      <c r="U131" s="309"/>
      <c r="V131" s="309"/>
      <c r="W131" s="309"/>
      <c r="X131" s="309"/>
      <c r="Y131" s="309"/>
      <c r="Z131" s="309"/>
    </row>
    <row r="132" spans="1:26" ht="14.25" customHeight="1">
      <c r="A132" s="309"/>
      <c r="B132" s="424"/>
      <c r="C132" s="309"/>
      <c r="D132" s="309"/>
      <c r="E132" s="309"/>
      <c r="F132" s="309"/>
      <c r="G132" s="309"/>
      <c r="H132" s="309"/>
      <c r="I132" s="309"/>
      <c r="J132" s="309"/>
      <c r="K132" s="309"/>
      <c r="L132" s="309"/>
      <c r="M132" s="309"/>
      <c r="N132" s="309"/>
      <c r="O132" s="309"/>
      <c r="P132" s="309"/>
      <c r="Q132" s="309"/>
      <c r="R132" s="309"/>
      <c r="S132" s="309"/>
      <c r="T132" s="309"/>
      <c r="U132" s="309"/>
      <c r="V132" s="309"/>
      <c r="W132" s="309"/>
      <c r="X132" s="309"/>
      <c r="Y132" s="309"/>
      <c r="Z132" s="309"/>
    </row>
    <row r="133" spans="1:26" ht="14.25" customHeight="1">
      <c r="A133" s="309"/>
      <c r="B133" s="424"/>
      <c r="C133" s="309"/>
      <c r="D133" s="309"/>
      <c r="E133" s="309"/>
      <c r="F133" s="309"/>
      <c r="G133" s="309"/>
      <c r="H133" s="309"/>
      <c r="I133" s="309"/>
      <c r="J133" s="309"/>
      <c r="K133" s="309"/>
      <c r="L133" s="309"/>
      <c r="M133" s="309"/>
      <c r="N133" s="309"/>
      <c r="O133" s="309"/>
      <c r="P133" s="309"/>
      <c r="Q133" s="309"/>
      <c r="R133" s="309"/>
      <c r="S133" s="309"/>
      <c r="T133" s="309"/>
      <c r="U133" s="309"/>
      <c r="V133" s="309"/>
      <c r="W133" s="309"/>
      <c r="X133" s="309"/>
      <c r="Y133" s="309"/>
      <c r="Z133" s="309"/>
    </row>
    <row r="134" spans="1:26" ht="14.25" customHeight="1">
      <c r="A134" s="309"/>
      <c r="B134" s="424"/>
      <c r="C134" s="309"/>
      <c r="D134" s="309"/>
      <c r="E134" s="309"/>
      <c r="F134" s="309"/>
      <c r="G134" s="309"/>
      <c r="H134" s="309"/>
      <c r="I134" s="309"/>
      <c r="J134" s="309"/>
      <c r="K134" s="309"/>
      <c r="L134" s="309"/>
      <c r="M134" s="309"/>
      <c r="N134" s="309"/>
      <c r="O134" s="309"/>
      <c r="P134" s="309"/>
      <c r="Q134" s="309"/>
      <c r="R134" s="309"/>
      <c r="S134" s="309"/>
      <c r="T134" s="309"/>
      <c r="U134" s="309"/>
      <c r="V134" s="309"/>
      <c r="W134" s="309"/>
      <c r="X134" s="309"/>
      <c r="Y134" s="309"/>
      <c r="Z134" s="309"/>
    </row>
    <row r="135" spans="1:26" ht="14.25" customHeight="1">
      <c r="A135" s="309"/>
      <c r="B135" s="424"/>
      <c r="C135" s="309"/>
      <c r="D135" s="309"/>
      <c r="E135" s="309"/>
      <c r="F135" s="309"/>
      <c r="G135" s="309"/>
      <c r="H135" s="309"/>
      <c r="I135" s="309"/>
      <c r="J135" s="309"/>
      <c r="K135" s="309"/>
      <c r="L135" s="309"/>
      <c r="M135" s="309"/>
      <c r="N135" s="309"/>
      <c r="O135" s="309"/>
      <c r="P135" s="309"/>
      <c r="Q135" s="309"/>
      <c r="R135" s="309"/>
      <c r="S135" s="309"/>
      <c r="T135" s="309"/>
      <c r="U135" s="309"/>
      <c r="V135" s="309"/>
      <c r="W135" s="309"/>
      <c r="X135" s="309"/>
      <c r="Y135" s="309"/>
      <c r="Z135" s="309"/>
    </row>
    <row r="136" spans="1:26" ht="14.25" customHeight="1">
      <c r="A136" s="309"/>
      <c r="B136" s="424"/>
      <c r="C136" s="309"/>
      <c r="D136" s="309"/>
      <c r="E136" s="309"/>
      <c r="F136" s="309"/>
      <c r="G136" s="309"/>
      <c r="H136" s="309"/>
      <c r="I136" s="309"/>
      <c r="J136" s="309"/>
      <c r="K136" s="309"/>
      <c r="L136" s="309"/>
      <c r="M136" s="309"/>
      <c r="N136" s="309"/>
      <c r="O136" s="309"/>
      <c r="P136" s="309"/>
      <c r="Q136" s="309"/>
      <c r="R136" s="309"/>
      <c r="S136" s="309"/>
      <c r="T136" s="309"/>
      <c r="U136" s="309"/>
      <c r="V136" s="309"/>
      <c r="W136" s="309"/>
      <c r="X136" s="309"/>
      <c r="Y136" s="309"/>
      <c r="Z136" s="309"/>
    </row>
    <row r="137" spans="1:26" ht="14.25" customHeight="1">
      <c r="A137" s="309"/>
      <c r="B137" s="424"/>
      <c r="C137" s="309"/>
      <c r="D137" s="309"/>
      <c r="E137" s="309"/>
      <c r="F137" s="309"/>
      <c r="G137" s="309"/>
      <c r="H137" s="309"/>
      <c r="I137" s="309"/>
      <c r="J137" s="309"/>
      <c r="K137" s="309"/>
      <c r="L137" s="309"/>
      <c r="M137" s="309"/>
      <c r="N137" s="309"/>
      <c r="O137" s="309"/>
      <c r="P137" s="309"/>
      <c r="Q137" s="309"/>
      <c r="R137" s="309"/>
      <c r="S137" s="309"/>
      <c r="T137" s="309"/>
      <c r="U137" s="309"/>
      <c r="V137" s="309"/>
      <c r="W137" s="309"/>
      <c r="X137" s="309"/>
      <c r="Y137" s="309"/>
      <c r="Z137" s="309"/>
    </row>
    <row r="138" spans="1:26" ht="14.25" customHeight="1">
      <c r="A138" s="309"/>
      <c r="B138" s="424"/>
      <c r="C138" s="309"/>
      <c r="D138" s="309"/>
      <c r="E138" s="309"/>
      <c r="F138" s="309"/>
      <c r="G138" s="309"/>
      <c r="H138" s="309"/>
      <c r="I138" s="309"/>
      <c r="J138" s="309"/>
      <c r="K138" s="309"/>
      <c r="L138" s="309"/>
      <c r="M138" s="309"/>
      <c r="N138" s="309"/>
      <c r="O138" s="309"/>
      <c r="P138" s="309"/>
      <c r="Q138" s="309"/>
      <c r="R138" s="309"/>
      <c r="S138" s="309"/>
      <c r="T138" s="309"/>
      <c r="U138" s="309"/>
      <c r="V138" s="309"/>
      <c r="W138" s="309"/>
      <c r="X138" s="309"/>
      <c r="Y138" s="309"/>
      <c r="Z138" s="309"/>
    </row>
    <row r="139" spans="1:26" ht="14.25" customHeight="1">
      <c r="A139" s="309"/>
      <c r="B139" s="424"/>
      <c r="C139" s="309"/>
      <c r="D139" s="309"/>
      <c r="E139" s="309"/>
      <c r="F139" s="309"/>
      <c r="G139" s="309"/>
      <c r="H139" s="309"/>
      <c r="I139" s="309"/>
      <c r="J139" s="309"/>
      <c r="K139" s="309"/>
      <c r="L139" s="309"/>
      <c r="M139" s="309"/>
      <c r="N139" s="309"/>
      <c r="O139" s="309"/>
      <c r="P139" s="309"/>
      <c r="Q139" s="309"/>
      <c r="R139" s="309"/>
      <c r="S139" s="309"/>
      <c r="T139" s="309"/>
      <c r="U139" s="309"/>
      <c r="V139" s="309"/>
      <c r="W139" s="309"/>
      <c r="X139" s="309"/>
      <c r="Y139" s="309"/>
      <c r="Z139" s="309"/>
    </row>
    <row r="140" spans="1:26" ht="14.25" customHeight="1">
      <c r="A140" s="309"/>
      <c r="B140" s="424"/>
      <c r="C140" s="309"/>
      <c r="D140" s="309"/>
      <c r="E140" s="309"/>
      <c r="F140" s="309"/>
      <c r="G140" s="309"/>
      <c r="H140" s="309"/>
      <c r="I140" s="309"/>
      <c r="J140" s="309"/>
      <c r="K140" s="309"/>
      <c r="L140" s="309"/>
      <c r="M140" s="309"/>
      <c r="N140" s="309"/>
      <c r="O140" s="309"/>
      <c r="P140" s="309"/>
      <c r="Q140" s="309"/>
      <c r="R140" s="309"/>
      <c r="S140" s="309"/>
      <c r="T140" s="309"/>
      <c r="U140" s="309"/>
      <c r="V140" s="309"/>
      <c r="W140" s="309"/>
      <c r="X140" s="309"/>
      <c r="Y140" s="309"/>
      <c r="Z140" s="309"/>
    </row>
    <row r="141" spans="1:26" ht="14.25" customHeight="1">
      <c r="A141" s="309"/>
      <c r="B141" s="424"/>
      <c r="C141" s="309"/>
      <c r="D141" s="309"/>
      <c r="E141" s="309"/>
      <c r="F141" s="309"/>
      <c r="G141" s="309"/>
      <c r="H141" s="309"/>
      <c r="I141" s="309"/>
      <c r="J141" s="309"/>
      <c r="K141" s="309"/>
      <c r="L141" s="309"/>
      <c r="M141" s="309"/>
      <c r="N141" s="309"/>
      <c r="O141" s="309"/>
      <c r="P141" s="309"/>
      <c r="Q141" s="309"/>
      <c r="R141" s="309"/>
      <c r="S141" s="309"/>
      <c r="T141" s="309"/>
      <c r="U141" s="309"/>
      <c r="V141" s="309"/>
      <c r="W141" s="309"/>
      <c r="X141" s="309"/>
      <c r="Y141" s="309"/>
      <c r="Z141" s="309"/>
    </row>
    <row r="142" spans="1:26" ht="14.25" customHeight="1">
      <c r="A142" s="309"/>
      <c r="B142" s="424"/>
      <c r="C142" s="309"/>
      <c r="D142" s="309"/>
      <c r="E142" s="309"/>
      <c r="F142" s="309"/>
      <c r="G142" s="309"/>
      <c r="H142" s="309"/>
      <c r="I142" s="309"/>
      <c r="J142" s="309"/>
      <c r="K142" s="309"/>
      <c r="L142" s="309"/>
      <c r="M142" s="309"/>
      <c r="N142" s="309"/>
      <c r="O142" s="309"/>
      <c r="P142" s="309"/>
      <c r="Q142" s="309"/>
      <c r="R142" s="309"/>
      <c r="S142" s="309"/>
      <c r="T142" s="309"/>
      <c r="U142" s="309"/>
      <c r="V142" s="309"/>
      <c r="W142" s="309"/>
      <c r="X142" s="309"/>
      <c r="Y142" s="309"/>
      <c r="Z142" s="309"/>
    </row>
    <row r="143" spans="1:26" ht="14.25" customHeight="1">
      <c r="A143" s="309"/>
      <c r="B143" s="424"/>
      <c r="C143" s="309"/>
      <c r="D143" s="309"/>
      <c r="E143" s="309"/>
      <c r="F143" s="309"/>
      <c r="G143" s="309"/>
      <c r="H143" s="309"/>
      <c r="I143" s="309"/>
      <c r="J143" s="309"/>
      <c r="K143" s="309"/>
      <c r="L143" s="309"/>
      <c r="M143" s="309"/>
      <c r="N143" s="309"/>
      <c r="O143" s="309"/>
      <c r="P143" s="309"/>
      <c r="Q143" s="309"/>
      <c r="R143" s="309"/>
      <c r="S143" s="309"/>
      <c r="T143" s="309"/>
      <c r="U143" s="309"/>
      <c r="V143" s="309"/>
      <c r="W143" s="309"/>
      <c r="X143" s="309"/>
      <c r="Y143" s="309"/>
      <c r="Z143" s="309"/>
    </row>
    <row r="144" spans="1:26" ht="14.25" customHeight="1">
      <c r="A144" s="309"/>
      <c r="B144" s="424"/>
      <c r="C144" s="309"/>
      <c r="D144" s="309"/>
      <c r="E144" s="309"/>
      <c r="F144" s="309"/>
      <c r="G144" s="309"/>
      <c r="H144" s="309"/>
      <c r="I144" s="309"/>
      <c r="J144" s="309"/>
      <c r="K144" s="309"/>
      <c r="L144" s="309"/>
      <c r="M144" s="309"/>
      <c r="N144" s="309"/>
      <c r="O144" s="309"/>
      <c r="P144" s="309"/>
      <c r="Q144" s="309"/>
      <c r="R144" s="309"/>
      <c r="S144" s="309"/>
      <c r="T144" s="309"/>
      <c r="U144" s="309"/>
      <c r="V144" s="309"/>
      <c r="W144" s="309"/>
      <c r="X144" s="309"/>
      <c r="Y144" s="309"/>
      <c r="Z144" s="309"/>
    </row>
    <row r="145" spans="1:26" ht="14.25" customHeight="1">
      <c r="A145" s="309"/>
      <c r="B145" s="424"/>
      <c r="C145" s="309"/>
      <c r="D145" s="309"/>
      <c r="E145" s="309"/>
      <c r="F145" s="309"/>
      <c r="G145" s="309"/>
      <c r="H145" s="309"/>
      <c r="I145" s="309"/>
      <c r="J145" s="309"/>
      <c r="K145" s="309"/>
      <c r="L145" s="309"/>
      <c r="M145" s="309"/>
      <c r="N145" s="309"/>
      <c r="O145" s="309"/>
      <c r="P145" s="309"/>
      <c r="Q145" s="309"/>
      <c r="R145" s="309"/>
      <c r="S145" s="309"/>
      <c r="T145" s="309"/>
      <c r="U145" s="309"/>
      <c r="V145" s="309"/>
      <c r="W145" s="309"/>
      <c r="X145" s="309"/>
      <c r="Y145" s="309"/>
      <c r="Z145" s="309"/>
    </row>
    <row r="146" spans="1:26" ht="14.25" customHeight="1">
      <c r="A146" s="309"/>
      <c r="B146" s="424"/>
      <c r="C146" s="309"/>
      <c r="D146" s="309"/>
      <c r="E146" s="309"/>
      <c r="F146" s="309"/>
      <c r="G146" s="309"/>
      <c r="H146" s="309"/>
      <c r="I146" s="309"/>
      <c r="J146" s="309"/>
      <c r="K146" s="309"/>
      <c r="L146" s="309"/>
      <c r="M146" s="309"/>
      <c r="N146" s="309"/>
      <c r="O146" s="309"/>
      <c r="P146" s="309"/>
      <c r="Q146" s="309"/>
      <c r="R146" s="309"/>
      <c r="S146" s="309"/>
      <c r="T146" s="309"/>
      <c r="U146" s="309"/>
      <c r="V146" s="309"/>
      <c r="W146" s="309"/>
      <c r="X146" s="309"/>
      <c r="Y146" s="309"/>
      <c r="Z146" s="309"/>
    </row>
    <row r="147" spans="1:26" ht="14.25" customHeight="1">
      <c r="A147" s="309"/>
      <c r="B147" s="424"/>
      <c r="C147" s="309"/>
      <c r="D147" s="309"/>
      <c r="E147" s="309"/>
      <c r="F147" s="309"/>
      <c r="G147" s="309"/>
      <c r="H147" s="309"/>
      <c r="I147" s="309"/>
      <c r="J147" s="309"/>
      <c r="K147" s="309"/>
      <c r="L147" s="309"/>
      <c r="M147" s="309"/>
      <c r="N147" s="309"/>
      <c r="O147" s="309"/>
      <c r="P147" s="309"/>
      <c r="Q147" s="309"/>
      <c r="R147" s="309"/>
      <c r="S147" s="309"/>
      <c r="T147" s="309"/>
      <c r="U147" s="309"/>
      <c r="V147" s="309"/>
      <c r="W147" s="309"/>
      <c r="X147" s="309"/>
      <c r="Y147" s="309"/>
      <c r="Z147" s="309"/>
    </row>
    <row r="148" spans="1:26" ht="14.25" customHeight="1">
      <c r="A148" s="309"/>
      <c r="B148" s="424"/>
      <c r="C148" s="309"/>
      <c r="D148" s="309"/>
      <c r="E148" s="309"/>
      <c r="F148" s="309"/>
      <c r="G148" s="309"/>
      <c r="H148" s="309"/>
      <c r="I148" s="309"/>
      <c r="J148" s="309"/>
      <c r="K148" s="309"/>
      <c r="L148" s="309"/>
      <c r="M148" s="309"/>
      <c r="N148" s="309"/>
      <c r="O148" s="309"/>
      <c r="P148" s="309"/>
      <c r="Q148" s="309"/>
      <c r="R148" s="309"/>
      <c r="S148" s="309"/>
      <c r="T148" s="309"/>
      <c r="U148" s="309"/>
      <c r="V148" s="309"/>
      <c r="W148" s="309"/>
      <c r="X148" s="309"/>
      <c r="Y148" s="309"/>
      <c r="Z148" s="309"/>
    </row>
    <row r="149" spans="1:26" ht="14.25" customHeight="1">
      <c r="A149" s="309"/>
      <c r="B149" s="424"/>
      <c r="C149" s="309"/>
      <c r="D149" s="309"/>
      <c r="E149" s="309"/>
      <c r="F149" s="309"/>
      <c r="G149" s="309"/>
      <c r="H149" s="309"/>
      <c r="I149" s="309"/>
      <c r="J149" s="309"/>
      <c r="K149" s="309"/>
      <c r="L149" s="309"/>
      <c r="M149" s="309"/>
      <c r="N149" s="309"/>
      <c r="O149" s="309"/>
      <c r="P149" s="309"/>
      <c r="Q149" s="309"/>
      <c r="R149" s="309"/>
      <c r="S149" s="309"/>
      <c r="T149" s="309"/>
      <c r="U149" s="309"/>
      <c r="V149" s="309"/>
      <c r="W149" s="309"/>
      <c r="X149" s="309"/>
      <c r="Y149" s="309"/>
      <c r="Z149" s="309"/>
    </row>
    <row r="150" spans="1:26" ht="14.25" customHeight="1">
      <c r="A150" s="309"/>
      <c r="B150" s="424"/>
      <c r="C150" s="309"/>
      <c r="D150" s="309"/>
      <c r="E150" s="309"/>
      <c r="F150" s="309"/>
      <c r="G150" s="309"/>
      <c r="H150" s="309"/>
      <c r="I150" s="309"/>
      <c r="J150" s="309"/>
      <c r="K150" s="309"/>
      <c r="L150" s="309"/>
      <c r="M150" s="309"/>
      <c r="N150" s="309"/>
      <c r="O150" s="309"/>
      <c r="P150" s="309"/>
      <c r="Q150" s="309"/>
      <c r="R150" s="309"/>
      <c r="S150" s="309"/>
      <c r="T150" s="309"/>
      <c r="U150" s="309"/>
      <c r="V150" s="309"/>
      <c r="W150" s="309"/>
      <c r="X150" s="309"/>
      <c r="Y150" s="309"/>
      <c r="Z150" s="309"/>
    </row>
    <row r="151" spans="1:26" ht="14.25" customHeight="1">
      <c r="A151" s="309"/>
      <c r="B151" s="424"/>
      <c r="C151" s="309"/>
      <c r="D151" s="309"/>
      <c r="E151" s="309"/>
      <c r="F151" s="309"/>
      <c r="G151" s="309"/>
      <c r="H151" s="309"/>
      <c r="I151" s="309"/>
      <c r="J151" s="309"/>
      <c r="K151" s="309"/>
      <c r="L151" s="309"/>
      <c r="M151" s="309"/>
      <c r="N151" s="309"/>
      <c r="O151" s="309"/>
      <c r="P151" s="309"/>
      <c r="Q151" s="309"/>
      <c r="R151" s="309"/>
      <c r="S151" s="309"/>
      <c r="T151" s="309"/>
      <c r="U151" s="309"/>
      <c r="V151" s="309"/>
      <c r="W151" s="309"/>
      <c r="X151" s="309"/>
      <c r="Y151" s="309"/>
      <c r="Z151" s="309"/>
    </row>
    <row r="152" spans="1:26" ht="14.25" customHeight="1">
      <c r="A152" s="309"/>
      <c r="B152" s="424"/>
      <c r="C152" s="309"/>
      <c r="D152" s="309"/>
      <c r="E152" s="309"/>
      <c r="F152" s="309"/>
      <c r="G152" s="309"/>
      <c r="H152" s="309"/>
      <c r="I152" s="309"/>
      <c r="J152" s="309"/>
      <c r="K152" s="309"/>
      <c r="L152" s="309"/>
      <c r="M152" s="309"/>
      <c r="N152" s="309"/>
      <c r="O152" s="309"/>
      <c r="P152" s="309"/>
      <c r="Q152" s="309"/>
      <c r="R152" s="309"/>
      <c r="S152" s="309"/>
      <c r="T152" s="309"/>
      <c r="U152" s="309"/>
      <c r="V152" s="309"/>
      <c r="W152" s="309"/>
      <c r="X152" s="309"/>
      <c r="Y152" s="309"/>
      <c r="Z152" s="309"/>
    </row>
    <row r="153" spans="1:26" ht="14.25" customHeight="1">
      <c r="A153" s="309"/>
      <c r="B153" s="424"/>
      <c r="C153" s="309"/>
      <c r="D153" s="309"/>
      <c r="E153" s="309"/>
      <c r="F153" s="309"/>
      <c r="G153" s="309"/>
      <c r="H153" s="309"/>
      <c r="I153" s="309"/>
      <c r="J153" s="309"/>
      <c r="K153" s="309"/>
      <c r="L153" s="309"/>
      <c r="M153" s="309"/>
      <c r="N153" s="309"/>
      <c r="O153" s="309"/>
      <c r="P153" s="309"/>
      <c r="Q153" s="309"/>
      <c r="R153" s="309"/>
      <c r="S153" s="309"/>
      <c r="T153" s="309"/>
      <c r="U153" s="309"/>
      <c r="V153" s="309"/>
      <c r="W153" s="309"/>
      <c r="X153" s="309"/>
      <c r="Y153" s="309"/>
      <c r="Z153" s="309"/>
    </row>
    <row r="154" spans="1:26" ht="14.25" customHeight="1">
      <c r="A154" s="309"/>
      <c r="B154" s="424"/>
      <c r="C154" s="309"/>
      <c r="D154" s="309"/>
      <c r="E154" s="309"/>
      <c r="F154" s="309"/>
      <c r="G154" s="309"/>
      <c r="H154" s="309"/>
      <c r="I154" s="309"/>
      <c r="J154" s="309"/>
      <c r="K154" s="309"/>
      <c r="L154" s="309"/>
      <c r="M154" s="309"/>
      <c r="N154" s="309"/>
      <c r="O154" s="309"/>
      <c r="P154" s="309"/>
      <c r="Q154" s="309"/>
      <c r="R154" s="309"/>
      <c r="S154" s="309"/>
      <c r="T154" s="309"/>
      <c r="U154" s="309"/>
      <c r="V154" s="309"/>
      <c r="W154" s="309"/>
      <c r="X154" s="309"/>
      <c r="Y154" s="309"/>
      <c r="Z154" s="309"/>
    </row>
    <row r="155" spans="1:26" ht="14.25" customHeight="1">
      <c r="A155" s="309"/>
      <c r="B155" s="424"/>
      <c r="C155" s="309"/>
      <c r="D155" s="309"/>
      <c r="E155" s="309"/>
      <c r="F155" s="309"/>
      <c r="G155" s="309"/>
      <c r="H155" s="309"/>
      <c r="I155" s="309"/>
      <c r="J155" s="309"/>
      <c r="K155" s="309"/>
      <c r="L155" s="309"/>
      <c r="M155" s="309"/>
      <c r="N155" s="309"/>
      <c r="O155" s="309"/>
      <c r="P155" s="309"/>
      <c r="Q155" s="309"/>
      <c r="R155" s="309"/>
      <c r="S155" s="309"/>
      <c r="T155" s="309"/>
      <c r="U155" s="309"/>
      <c r="V155" s="309"/>
      <c r="W155" s="309"/>
      <c r="X155" s="309"/>
      <c r="Y155" s="309"/>
      <c r="Z155" s="309"/>
    </row>
    <row r="156" spans="1:26" ht="14.25" customHeight="1">
      <c r="A156" s="309"/>
      <c r="B156" s="424"/>
      <c r="C156" s="309"/>
      <c r="D156" s="309"/>
      <c r="E156" s="309"/>
      <c r="F156" s="309"/>
      <c r="G156" s="309"/>
      <c r="H156" s="309"/>
      <c r="I156" s="309"/>
      <c r="J156" s="309"/>
      <c r="K156" s="309"/>
      <c r="L156" s="309"/>
      <c r="M156" s="309"/>
      <c r="N156" s="309"/>
      <c r="O156" s="309"/>
      <c r="P156" s="309"/>
      <c r="Q156" s="309"/>
      <c r="R156" s="309"/>
      <c r="S156" s="309"/>
      <c r="T156" s="309"/>
      <c r="U156" s="309"/>
      <c r="V156" s="309"/>
      <c r="W156" s="309"/>
      <c r="X156" s="309"/>
      <c r="Y156" s="309"/>
      <c r="Z156" s="309"/>
    </row>
    <row r="157" spans="1:26" ht="14.25" customHeight="1">
      <c r="A157" s="309"/>
      <c r="B157" s="424"/>
      <c r="C157" s="309"/>
      <c r="D157" s="309"/>
      <c r="E157" s="309"/>
      <c r="F157" s="309"/>
      <c r="G157" s="309"/>
      <c r="H157" s="309"/>
      <c r="I157" s="309"/>
      <c r="J157" s="309"/>
      <c r="K157" s="309"/>
      <c r="L157" s="309"/>
      <c r="M157" s="309"/>
      <c r="N157" s="309"/>
      <c r="O157" s="309"/>
      <c r="P157" s="309"/>
      <c r="Q157" s="309"/>
      <c r="R157" s="309"/>
      <c r="S157" s="309"/>
      <c r="T157" s="309"/>
      <c r="U157" s="309"/>
      <c r="V157" s="309"/>
      <c r="W157" s="309"/>
      <c r="X157" s="309"/>
      <c r="Y157" s="309"/>
      <c r="Z157" s="309"/>
    </row>
    <row r="158" spans="1:26" ht="14.25" customHeight="1">
      <c r="A158" s="309"/>
      <c r="B158" s="424"/>
      <c r="C158" s="309"/>
      <c r="D158" s="309"/>
      <c r="E158" s="309"/>
      <c r="F158" s="309"/>
      <c r="G158" s="309"/>
      <c r="H158" s="309"/>
      <c r="I158" s="309"/>
      <c r="J158" s="309"/>
      <c r="K158" s="309"/>
      <c r="L158" s="309"/>
      <c r="M158" s="309"/>
      <c r="N158" s="309"/>
      <c r="O158" s="309"/>
      <c r="P158" s="309"/>
      <c r="Q158" s="309"/>
      <c r="R158" s="309"/>
      <c r="S158" s="309"/>
      <c r="T158" s="309"/>
      <c r="U158" s="309"/>
      <c r="V158" s="309"/>
      <c r="W158" s="309"/>
      <c r="X158" s="309"/>
      <c r="Y158" s="309"/>
      <c r="Z158" s="309"/>
    </row>
    <row r="159" spans="1:26" ht="14.25" customHeight="1">
      <c r="A159" s="309"/>
      <c r="B159" s="424"/>
      <c r="C159" s="309"/>
      <c r="D159" s="309"/>
      <c r="E159" s="309"/>
      <c r="F159" s="309"/>
      <c r="G159" s="309"/>
      <c r="H159" s="309"/>
      <c r="I159" s="309"/>
      <c r="J159" s="309"/>
      <c r="K159" s="309"/>
      <c r="L159" s="309"/>
      <c r="M159" s="309"/>
      <c r="N159" s="309"/>
      <c r="O159" s="309"/>
      <c r="P159" s="309"/>
      <c r="Q159" s="309"/>
      <c r="R159" s="309"/>
      <c r="S159" s="309"/>
      <c r="T159" s="309"/>
      <c r="U159" s="309"/>
      <c r="V159" s="309"/>
      <c r="W159" s="309"/>
      <c r="X159" s="309"/>
      <c r="Y159" s="309"/>
      <c r="Z159" s="309"/>
    </row>
    <row r="160" spans="1:26" ht="14.25" customHeight="1">
      <c r="A160" s="309"/>
      <c r="B160" s="424"/>
      <c r="C160" s="309"/>
      <c r="D160" s="309"/>
      <c r="E160" s="309"/>
      <c r="F160" s="309"/>
      <c r="G160" s="309"/>
      <c r="H160" s="309"/>
      <c r="I160" s="309"/>
      <c r="J160" s="309"/>
      <c r="K160" s="309"/>
      <c r="L160" s="309"/>
      <c r="M160" s="309"/>
      <c r="N160" s="309"/>
      <c r="O160" s="309"/>
      <c r="P160" s="309"/>
      <c r="Q160" s="309"/>
      <c r="R160" s="309"/>
      <c r="S160" s="309"/>
      <c r="T160" s="309"/>
      <c r="U160" s="309"/>
      <c r="V160" s="309"/>
      <c r="W160" s="309"/>
      <c r="X160" s="309"/>
      <c r="Y160" s="309"/>
      <c r="Z160" s="309"/>
    </row>
    <row r="161" spans="1:26" ht="14.25" customHeight="1">
      <c r="A161" s="309"/>
      <c r="B161" s="424"/>
      <c r="C161" s="309"/>
      <c r="D161" s="309"/>
      <c r="E161" s="309"/>
      <c r="F161" s="309"/>
      <c r="G161" s="309"/>
      <c r="H161" s="309"/>
      <c r="I161" s="309"/>
      <c r="J161" s="309"/>
      <c r="K161" s="309"/>
      <c r="L161" s="309"/>
      <c r="M161" s="309"/>
      <c r="N161" s="309"/>
      <c r="O161" s="309"/>
      <c r="P161" s="309"/>
      <c r="Q161" s="309"/>
      <c r="R161" s="309"/>
      <c r="S161" s="309"/>
      <c r="T161" s="309"/>
      <c r="U161" s="309"/>
      <c r="V161" s="309"/>
      <c r="W161" s="309"/>
      <c r="X161" s="309"/>
      <c r="Y161" s="309"/>
      <c r="Z161" s="309"/>
    </row>
    <row r="162" spans="1:26" ht="14.25" customHeight="1">
      <c r="A162" s="309"/>
      <c r="B162" s="424"/>
      <c r="C162" s="309"/>
      <c r="D162" s="309"/>
      <c r="E162" s="309"/>
      <c r="F162" s="309"/>
      <c r="G162" s="309"/>
      <c r="H162" s="309"/>
      <c r="I162" s="309"/>
      <c r="J162" s="309"/>
      <c r="K162" s="309"/>
      <c r="L162" s="309"/>
      <c r="M162" s="309"/>
      <c r="N162" s="309"/>
      <c r="O162" s="309"/>
      <c r="P162" s="309"/>
      <c r="Q162" s="309"/>
      <c r="R162" s="309"/>
      <c r="S162" s="309"/>
      <c r="T162" s="309"/>
      <c r="U162" s="309"/>
      <c r="V162" s="309"/>
      <c r="W162" s="309"/>
      <c r="X162" s="309"/>
      <c r="Y162" s="309"/>
      <c r="Z162" s="309"/>
    </row>
    <row r="163" spans="1:26" ht="14.25" customHeight="1">
      <c r="A163" s="309"/>
      <c r="B163" s="424"/>
      <c r="C163" s="309"/>
      <c r="D163" s="309"/>
      <c r="E163" s="309"/>
      <c r="F163" s="309"/>
      <c r="G163" s="309"/>
      <c r="H163" s="309"/>
      <c r="I163" s="309"/>
      <c r="J163" s="309"/>
      <c r="K163" s="309"/>
      <c r="L163" s="309"/>
      <c r="M163" s="309"/>
      <c r="N163" s="309"/>
      <c r="O163" s="309"/>
      <c r="P163" s="309"/>
      <c r="Q163" s="309"/>
      <c r="R163" s="309"/>
      <c r="S163" s="309"/>
      <c r="T163" s="309"/>
      <c r="U163" s="309"/>
      <c r="V163" s="309"/>
      <c r="W163" s="309"/>
      <c r="X163" s="309"/>
      <c r="Y163" s="309"/>
      <c r="Z163" s="309"/>
    </row>
    <row r="164" spans="1:26" ht="14.25" customHeight="1">
      <c r="A164" s="309"/>
      <c r="B164" s="424"/>
      <c r="C164" s="309"/>
      <c r="D164" s="309"/>
      <c r="E164" s="309"/>
      <c r="F164" s="309"/>
      <c r="G164" s="309"/>
      <c r="H164" s="309"/>
      <c r="I164" s="309"/>
      <c r="J164" s="309"/>
      <c r="K164" s="309"/>
      <c r="L164" s="309"/>
      <c r="M164" s="309"/>
      <c r="N164" s="309"/>
      <c r="O164" s="309"/>
      <c r="P164" s="309"/>
      <c r="Q164" s="309"/>
      <c r="R164" s="309"/>
      <c r="S164" s="309"/>
      <c r="T164" s="309"/>
      <c r="U164" s="309"/>
      <c r="V164" s="309"/>
      <c r="W164" s="309"/>
      <c r="X164" s="309"/>
      <c r="Y164" s="309"/>
      <c r="Z164" s="309"/>
    </row>
    <row r="165" spans="1:26" ht="14.25" customHeight="1">
      <c r="A165" s="309"/>
      <c r="B165" s="424"/>
      <c r="C165" s="309"/>
      <c r="D165" s="309"/>
      <c r="E165" s="309"/>
      <c r="F165" s="309"/>
      <c r="G165" s="309"/>
      <c r="H165" s="309"/>
      <c r="I165" s="309"/>
      <c r="J165" s="309"/>
      <c r="K165" s="309"/>
      <c r="L165" s="309"/>
      <c r="M165" s="309"/>
      <c r="N165" s="309"/>
      <c r="O165" s="309"/>
      <c r="P165" s="309"/>
      <c r="Q165" s="309"/>
      <c r="R165" s="309"/>
      <c r="S165" s="309"/>
      <c r="T165" s="309"/>
      <c r="U165" s="309"/>
      <c r="V165" s="309"/>
      <c r="W165" s="309"/>
      <c r="X165" s="309"/>
      <c r="Y165" s="309"/>
      <c r="Z165" s="309"/>
    </row>
    <row r="166" spans="1:26" ht="14.25" customHeight="1">
      <c r="A166" s="309"/>
      <c r="B166" s="424"/>
      <c r="C166" s="309"/>
      <c r="D166" s="309"/>
      <c r="E166" s="309"/>
      <c r="F166" s="309"/>
      <c r="G166" s="309"/>
      <c r="H166" s="309"/>
      <c r="I166" s="309"/>
      <c r="J166" s="309"/>
      <c r="K166" s="309"/>
      <c r="L166" s="309"/>
      <c r="M166" s="309"/>
      <c r="N166" s="309"/>
      <c r="O166" s="309"/>
      <c r="P166" s="309"/>
      <c r="Q166" s="309"/>
      <c r="R166" s="309"/>
      <c r="S166" s="309"/>
      <c r="T166" s="309"/>
      <c r="U166" s="309"/>
      <c r="V166" s="309"/>
      <c r="W166" s="309"/>
      <c r="X166" s="309"/>
      <c r="Y166" s="309"/>
      <c r="Z166" s="309"/>
    </row>
    <row r="167" spans="1:26" ht="14.25" customHeight="1">
      <c r="A167" s="309"/>
      <c r="B167" s="424"/>
      <c r="C167" s="309"/>
      <c r="D167" s="309"/>
      <c r="E167" s="309"/>
      <c r="F167" s="309"/>
      <c r="G167" s="309"/>
      <c r="H167" s="309"/>
      <c r="I167" s="309"/>
      <c r="J167" s="309"/>
      <c r="K167" s="309"/>
      <c r="L167" s="309"/>
      <c r="M167" s="309"/>
      <c r="N167" s="309"/>
      <c r="O167" s="309"/>
      <c r="P167" s="309"/>
      <c r="Q167" s="309"/>
      <c r="R167" s="309"/>
      <c r="S167" s="309"/>
      <c r="T167" s="309"/>
      <c r="U167" s="309"/>
      <c r="V167" s="309"/>
      <c r="W167" s="309"/>
      <c r="X167" s="309"/>
      <c r="Y167" s="309"/>
      <c r="Z167" s="309"/>
    </row>
    <row r="168" spans="1:26" ht="14.25" customHeight="1">
      <c r="A168" s="309"/>
      <c r="B168" s="424"/>
      <c r="C168" s="309"/>
      <c r="D168" s="309"/>
      <c r="E168" s="309"/>
      <c r="F168" s="309"/>
      <c r="G168" s="309"/>
      <c r="H168" s="309"/>
      <c r="I168" s="309"/>
      <c r="J168" s="309"/>
      <c r="K168" s="309"/>
      <c r="L168" s="309"/>
      <c r="M168" s="309"/>
      <c r="N168" s="309"/>
      <c r="O168" s="309"/>
      <c r="P168" s="309"/>
      <c r="Q168" s="309"/>
      <c r="R168" s="309"/>
      <c r="S168" s="309"/>
      <c r="T168" s="309"/>
      <c r="U168" s="309"/>
      <c r="V168" s="309"/>
      <c r="W168" s="309"/>
      <c r="X168" s="309"/>
      <c r="Y168" s="309"/>
      <c r="Z168" s="309"/>
    </row>
    <row r="169" spans="1:26" ht="14.25" customHeight="1">
      <c r="A169" s="309"/>
      <c r="B169" s="424"/>
      <c r="C169" s="309"/>
      <c r="D169" s="309"/>
      <c r="E169" s="309"/>
      <c r="F169" s="309"/>
      <c r="G169" s="309"/>
      <c r="H169" s="309"/>
      <c r="I169" s="309"/>
      <c r="J169" s="309"/>
      <c r="K169" s="309"/>
      <c r="L169" s="309"/>
      <c r="M169" s="309"/>
      <c r="N169" s="309"/>
      <c r="O169" s="309"/>
      <c r="P169" s="309"/>
      <c r="Q169" s="309"/>
      <c r="R169" s="309"/>
      <c r="S169" s="309"/>
      <c r="T169" s="309"/>
      <c r="U169" s="309"/>
      <c r="V169" s="309"/>
      <c r="W169" s="309"/>
      <c r="X169" s="309"/>
      <c r="Y169" s="309"/>
      <c r="Z169" s="309"/>
    </row>
    <row r="170" spans="1:26" ht="14.25" customHeight="1">
      <c r="A170" s="309"/>
      <c r="B170" s="424"/>
      <c r="C170" s="309"/>
      <c r="D170" s="309"/>
      <c r="E170" s="309"/>
      <c r="F170" s="309"/>
      <c r="G170" s="309"/>
      <c r="H170" s="309"/>
      <c r="I170" s="309"/>
      <c r="J170" s="309"/>
      <c r="K170" s="309"/>
      <c r="L170" s="309"/>
      <c r="M170" s="309"/>
      <c r="N170" s="309"/>
      <c r="O170" s="309"/>
      <c r="P170" s="309"/>
      <c r="Q170" s="309"/>
      <c r="R170" s="309"/>
      <c r="S170" s="309"/>
      <c r="T170" s="309"/>
      <c r="U170" s="309"/>
      <c r="V170" s="309"/>
      <c r="W170" s="309"/>
      <c r="X170" s="309"/>
      <c r="Y170" s="309"/>
      <c r="Z170" s="309"/>
    </row>
    <row r="171" spans="1:26" ht="14.25" customHeight="1">
      <c r="A171" s="309"/>
      <c r="B171" s="424"/>
      <c r="C171" s="309"/>
      <c r="D171" s="309"/>
      <c r="E171" s="309"/>
      <c r="F171" s="309"/>
      <c r="G171" s="309"/>
      <c r="H171" s="309"/>
      <c r="I171" s="309"/>
      <c r="J171" s="309"/>
      <c r="K171" s="309"/>
      <c r="L171" s="309"/>
      <c r="M171" s="309"/>
      <c r="N171" s="309"/>
      <c r="O171" s="309"/>
      <c r="P171" s="309"/>
      <c r="Q171" s="309"/>
      <c r="R171" s="309"/>
      <c r="S171" s="309"/>
      <c r="T171" s="309"/>
      <c r="U171" s="309"/>
      <c r="V171" s="309"/>
      <c r="W171" s="309"/>
      <c r="X171" s="309"/>
      <c r="Y171" s="309"/>
      <c r="Z171" s="309"/>
    </row>
    <row r="172" spans="1:26" ht="14.25" customHeight="1">
      <c r="A172" s="309"/>
      <c r="B172" s="424"/>
      <c r="C172" s="309"/>
      <c r="D172" s="309"/>
      <c r="E172" s="309"/>
      <c r="F172" s="309"/>
      <c r="G172" s="309"/>
      <c r="H172" s="309"/>
      <c r="I172" s="309"/>
      <c r="J172" s="309"/>
      <c r="K172" s="309"/>
      <c r="L172" s="309"/>
      <c r="M172" s="309"/>
      <c r="N172" s="309"/>
      <c r="O172" s="309"/>
      <c r="P172" s="309"/>
      <c r="Q172" s="309"/>
      <c r="R172" s="309"/>
      <c r="S172" s="309"/>
      <c r="T172" s="309"/>
      <c r="U172" s="309"/>
      <c r="V172" s="309"/>
      <c r="W172" s="309"/>
      <c r="X172" s="309"/>
      <c r="Y172" s="309"/>
      <c r="Z172" s="309"/>
    </row>
    <row r="173" spans="1:26" ht="14.25" customHeight="1">
      <c r="A173" s="309"/>
      <c r="B173" s="424"/>
      <c r="C173" s="309"/>
      <c r="D173" s="309"/>
      <c r="E173" s="309"/>
      <c r="F173" s="309"/>
      <c r="G173" s="309"/>
      <c r="H173" s="309"/>
      <c r="I173" s="309"/>
      <c r="J173" s="309"/>
      <c r="K173" s="309"/>
      <c r="L173" s="309"/>
      <c r="M173" s="309"/>
      <c r="N173" s="309"/>
      <c r="O173" s="309"/>
      <c r="P173" s="309"/>
      <c r="Q173" s="309"/>
      <c r="R173" s="309"/>
      <c r="S173" s="309"/>
      <c r="T173" s="309"/>
      <c r="U173" s="309"/>
      <c r="V173" s="309"/>
      <c r="W173" s="309"/>
      <c r="X173" s="309"/>
      <c r="Y173" s="309"/>
      <c r="Z173" s="309"/>
    </row>
    <row r="174" spans="1:26" ht="14.25" customHeight="1">
      <c r="A174" s="309"/>
      <c r="B174" s="424"/>
      <c r="C174" s="309"/>
      <c r="D174" s="309"/>
      <c r="E174" s="309"/>
      <c r="F174" s="309"/>
      <c r="G174" s="309"/>
      <c r="H174" s="309"/>
      <c r="I174" s="309"/>
      <c r="J174" s="309"/>
      <c r="K174" s="309"/>
      <c r="L174" s="309"/>
      <c r="M174" s="309"/>
      <c r="N174" s="309"/>
      <c r="O174" s="309"/>
      <c r="P174" s="309"/>
      <c r="Q174" s="309"/>
      <c r="R174" s="309"/>
      <c r="S174" s="309"/>
      <c r="T174" s="309"/>
      <c r="U174" s="309"/>
      <c r="V174" s="309"/>
      <c r="W174" s="309"/>
      <c r="X174" s="309"/>
      <c r="Y174" s="309"/>
      <c r="Z174" s="309"/>
    </row>
    <row r="175" spans="1:26" ht="14.25" customHeight="1">
      <c r="A175" s="309"/>
      <c r="B175" s="424"/>
      <c r="C175" s="309"/>
      <c r="D175" s="309"/>
      <c r="E175" s="309"/>
      <c r="F175" s="309"/>
      <c r="G175" s="309"/>
      <c r="H175" s="309"/>
      <c r="I175" s="309"/>
      <c r="J175" s="309"/>
      <c r="K175" s="309"/>
      <c r="L175" s="309"/>
      <c r="M175" s="309"/>
      <c r="N175" s="309"/>
      <c r="O175" s="309"/>
      <c r="P175" s="309"/>
      <c r="Q175" s="309"/>
      <c r="R175" s="309"/>
      <c r="S175" s="309"/>
      <c r="T175" s="309"/>
      <c r="U175" s="309"/>
      <c r="V175" s="309"/>
      <c r="W175" s="309"/>
      <c r="X175" s="309"/>
      <c r="Y175" s="309"/>
      <c r="Z175" s="309"/>
    </row>
    <row r="176" spans="1:26" ht="14.25" customHeight="1">
      <c r="A176" s="309"/>
      <c r="B176" s="424"/>
      <c r="C176" s="309"/>
      <c r="D176" s="309"/>
      <c r="E176" s="309"/>
      <c r="F176" s="309"/>
      <c r="G176" s="309"/>
      <c r="H176" s="309"/>
      <c r="I176" s="309"/>
      <c r="J176" s="309"/>
      <c r="K176" s="309"/>
      <c r="L176" s="309"/>
      <c r="M176" s="309"/>
      <c r="N176" s="309"/>
      <c r="O176" s="309"/>
      <c r="P176" s="309"/>
      <c r="Q176" s="309"/>
      <c r="R176" s="309"/>
      <c r="S176" s="309"/>
      <c r="T176" s="309"/>
      <c r="U176" s="309"/>
      <c r="V176" s="309"/>
      <c r="W176" s="309"/>
      <c r="X176" s="309"/>
      <c r="Y176" s="309"/>
      <c r="Z176" s="309"/>
    </row>
    <row r="177" spans="1:26" ht="14.25" customHeight="1">
      <c r="A177" s="309"/>
      <c r="B177" s="424"/>
      <c r="C177" s="309"/>
      <c r="D177" s="309"/>
      <c r="E177" s="309"/>
      <c r="F177" s="309"/>
      <c r="G177" s="309"/>
      <c r="H177" s="309"/>
      <c r="I177" s="309"/>
      <c r="J177" s="309"/>
      <c r="K177" s="309"/>
      <c r="L177" s="309"/>
      <c r="M177" s="309"/>
      <c r="N177" s="309"/>
      <c r="O177" s="309"/>
      <c r="P177" s="309"/>
      <c r="Q177" s="309"/>
      <c r="R177" s="309"/>
      <c r="S177" s="309"/>
      <c r="T177" s="309"/>
      <c r="U177" s="309"/>
      <c r="V177" s="309"/>
      <c r="W177" s="309"/>
      <c r="X177" s="309"/>
      <c r="Y177" s="309"/>
      <c r="Z177" s="309"/>
    </row>
    <row r="178" spans="1:26" ht="14.25" customHeight="1">
      <c r="A178" s="309"/>
      <c r="B178" s="424"/>
      <c r="C178" s="309"/>
      <c r="D178" s="309"/>
      <c r="E178" s="309"/>
      <c r="F178" s="309"/>
      <c r="G178" s="309"/>
      <c r="H178" s="309"/>
      <c r="I178" s="309"/>
      <c r="J178" s="309"/>
      <c r="K178" s="309"/>
      <c r="L178" s="309"/>
      <c r="M178" s="309"/>
      <c r="N178" s="309"/>
      <c r="O178" s="309"/>
      <c r="P178" s="309"/>
      <c r="Q178" s="309"/>
      <c r="R178" s="309"/>
      <c r="S178" s="309"/>
      <c r="T178" s="309"/>
      <c r="U178" s="309"/>
      <c r="V178" s="309"/>
      <c r="W178" s="309"/>
      <c r="X178" s="309"/>
      <c r="Y178" s="309"/>
      <c r="Z178" s="309"/>
    </row>
    <row r="179" spans="1:26" ht="14.25" customHeight="1">
      <c r="A179" s="309"/>
      <c r="B179" s="424"/>
      <c r="C179" s="309"/>
      <c r="D179" s="309"/>
      <c r="E179" s="309"/>
      <c r="F179" s="309"/>
      <c r="G179" s="309"/>
      <c r="H179" s="309"/>
      <c r="I179" s="309"/>
      <c r="J179" s="309"/>
      <c r="K179" s="309"/>
      <c r="L179" s="309"/>
      <c r="M179" s="309"/>
      <c r="N179" s="309"/>
      <c r="O179" s="309"/>
      <c r="P179" s="309"/>
      <c r="Q179" s="309"/>
      <c r="R179" s="309"/>
      <c r="S179" s="309"/>
      <c r="T179" s="309"/>
      <c r="U179" s="309"/>
      <c r="V179" s="309"/>
      <c r="W179" s="309"/>
      <c r="X179" s="309"/>
      <c r="Y179" s="309"/>
      <c r="Z179" s="309"/>
    </row>
    <row r="180" spans="1:26" ht="14.25" customHeight="1">
      <c r="A180" s="309"/>
      <c r="B180" s="424"/>
      <c r="C180" s="309"/>
      <c r="D180" s="309"/>
      <c r="E180" s="309"/>
      <c r="F180" s="309"/>
      <c r="G180" s="309"/>
      <c r="H180" s="309"/>
      <c r="I180" s="309"/>
      <c r="J180" s="309"/>
      <c r="K180" s="309"/>
      <c r="L180" s="309"/>
      <c r="M180" s="309"/>
      <c r="N180" s="309"/>
      <c r="O180" s="309"/>
      <c r="P180" s="309"/>
      <c r="Q180" s="309"/>
      <c r="R180" s="309"/>
      <c r="S180" s="309"/>
      <c r="T180" s="309"/>
      <c r="U180" s="309"/>
      <c r="V180" s="309"/>
      <c r="W180" s="309"/>
      <c r="X180" s="309"/>
      <c r="Y180" s="309"/>
      <c r="Z180" s="309"/>
    </row>
    <row r="181" spans="1:26" ht="14.25" customHeight="1">
      <c r="A181" s="309"/>
      <c r="B181" s="424"/>
      <c r="C181" s="309"/>
      <c r="D181" s="309"/>
      <c r="E181" s="309"/>
      <c r="F181" s="309"/>
      <c r="G181" s="309"/>
      <c r="H181" s="309"/>
      <c r="I181" s="309"/>
      <c r="J181" s="309"/>
      <c r="K181" s="309"/>
      <c r="L181" s="309"/>
      <c r="M181" s="309"/>
      <c r="N181" s="309"/>
      <c r="O181" s="309"/>
      <c r="P181" s="309"/>
      <c r="Q181" s="309"/>
      <c r="R181" s="309"/>
      <c r="S181" s="309"/>
      <c r="T181" s="309"/>
      <c r="U181" s="309"/>
      <c r="V181" s="309"/>
      <c r="W181" s="309"/>
      <c r="X181" s="309"/>
      <c r="Y181" s="309"/>
      <c r="Z181" s="309"/>
    </row>
    <row r="182" spans="1:26" ht="14.25" customHeight="1">
      <c r="A182" s="309"/>
      <c r="B182" s="424"/>
      <c r="C182" s="309"/>
      <c r="D182" s="309"/>
      <c r="E182" s="309"/>
      <c r="F182" s="309"/>
      <c r="G182" s="309"/>
      <c r="H182" s="309"/>
      <c r="I182" s="309"/>
      <c r="J182" s="309"/>
      <c r="K182" s="309"/>
      <c r="L182" s="309"/>
      <c r="M182" s="309"/>
      <c r="N182" s="309"/>
      <c r="O182" s="309"/>
      <c r="P182" s="309"/>
      <c r="Q182" s="309"/>
      <c r="R182" s="309"/>
      <c r="S182" s="309"/>
      <c r="T182" s="309"/>
      <c r="U182" s="309"/>
      <c r="V182" s="309"/>
      <c r="W182" s="309"/>
      <c r="X182" s="309"/>
      <c r="Y182" s="309"/>
      <c r="Z182" s="309"/>
    </row>
    <row r="183" spans="1:26" ht="14.25" customHeight="1">
      <c r="A183" s="309"/>
      <c r="B183" s="424"/>
      <c r="C183" s="309"/>
      <c r="D183" s="309"/>
      <c r="E183" s="309"/>
      <c r="F183" s="309"/>
      <c r="G183" s="309"/>
      <c r="H183" s="309"/>
      <c r="I183" s="309"/>
      <c r="J183" s="309"/>
      <c r="K183" s="309"/>
      <c r="L183" s="309"/>
      <c r="M183" s="309"/>
      <c r="N183" s="309"/>
      <c r="O183" s="309"/>
      <c r="P183" s="309"/>
      <c r="Q183" s="309"/>
      <c r="R183" s="309"/>
      <c r="S183" s="309"/>
      <c r="T183" s="309"/>
      <c r="U183" s="309"/>
      <c r="V183" s="309"/>
      <c r="W183" s="309"/>
      <c r="X183" s="309"/>
      <c r="Y183" s="309"/>
      <c r="Z183" s="309"/>
    </row>
    <row r="184" spans="1:26" ht="14.25" customHeight="1">
      <c r="A184" s="309"/>
      <c r="B184" s="424"/>
      <c r="C184" s="309"/>
      <c r="D184" s="309"/>
      <c r="E184" s="309"/>
      <c r="F184" s="309"/>
      <c r="G184" s="309"/>
      <c r="H184" s="309"/>
      <c r="I184" s="309"/>
      <c r="J184" s="309"/>
      <c r="K184" s="309"/>
      <c r="L184" s="309"/>
      <c r="M184" s="309"/>
      <c r="N184" s="309"/>
      <c r="O184" s="309"/>
      <c r="P184" s="309"/>
      <c r="Q184" s="309"/>
      <c r="R184" s="309"/>
      <c r="S184" s="309"/>
      <c r="T184" s="309"/>
      <c r="U184" s="309"/>
      <c r="V184" s="309"/>
      <c r="W184" s="309"/>
      <c r="X184" s="309"/>
      <c r="Y184" s="309"/>
      <c r="Z184" s="309"/>
    </row>
    <row r="185" spans="1:26" ht="14.25" customHeight="1">
      <c r="A185" s="309"/>
      <c r="B185" s="424"/>
      <c r="C185" s="309"/>
      <c r="D185" s="309"/>
      <c r="E185" s="309"/>
      <c r="F185" s="309"/>
      <c r="G185" s="309"/>
      <c r="H185" s="309"/>
      <c r="I185" s="309"/>
      <c r="J185" s="309"/>
      <c r="K185" s="309"/>
      <c r="L185" s="309"/>
      <c r="M185" s="309"/>
      <c r="N185" s="309"/>
      <c r="O185" s="309"/>
      <c r="P185" s="309"/>
      <c r="Q185" s="309"/>
      <c r="R185" s="309"/>
      <c r="S185" s="309"/>
      <c r="T185" s="309"/>
      <c r="U185" s="309"/>
      <c r="V185" s="309"/>
      <c r="W185" s="309"/>
      <c r="X185" s="309"/>
      <c r="Y185" s="309"/>
      <c r="Z185" s="309"/>
    </row>
    <row r="186" spans="1:26" ht="14.25" customHeight="1">
      <c r="A186" s="309"/>
      <c r="B186" s="424"/>
      <c r="C186" s="309"/>
      <c r="D186" s="309"/>
      <c r="E186" s="309"/>
      <c r="F186" s="309"/>
      <c r="G186" s="309"/>
      <c r="H186" s="309"/>
      <c r="I186" s="309"/>
      <c r="J186" s="309"/>
      <c r="K186" s="309"/>
      <c r="L186" s="309"/>
      <c r="M186" s="309"/>
      <c r="N186" s="309"/>
      <c r="O186" s="309"/>
      <c r="P186" s="309"/>
      <c r="Q186" s="309"/>
      <c r="R186" s="309"/>
      <c r="S186" s="309"/>
      <c r="T186" s="309"/>
      <c r="U186" s="309"/>
      <c r="V186" s="309"/>
      <c r="W186" s="309"/>
      <c r="X186" s="309"/>
      <c r="Y186" s="309"/>
      <c r="Z186" s="309"/>
    </row>
    <row r="187" spans="1:26" ht="14.25" customHeight="1">
      <c r="A187" s="309"/>
      <c r="B187" s="424"/>
      <c r="C187" s="309"/>
      <c r="D187" s="309"/>
      <c r="E187" s="309"/>
      <c r="F187" s="309"/>
      <c r="G187" s="309"/>
      <c r="H187" s="309"/>
      <c r="I187" s="309"/>
      <c r="J187" s="309"/>
      <c r="K187" s="309"/>
      <c r="L187" s="309"/>
      <c r="M187" s="309"/>
      <c r="N187" s="309"/>
      <c r="O187" s="309"/>
      <c r="P187" s="309"/>
      <c r="Q187" s="309"/>
      <c r="R187" s="309"/>
      <c r="S187" s="309"/>
      <c r="T187" s="309"/>
      <c r="U187" s="309"/>
      <c r="V187" s="309"/>
      <c r="W187" s="309"/>
      <c r="X187" s="309"/>
      <c r="Y187" s="309"/>
      <c r="Z187" s="309"/>
    </row>
    <row r="188" spans="1:26" ht="14.25" customHeight="1">
      <c r="A188" s="309"/>
      <c r="B188" s="424"/>
      <c r="C188" s="309"/>
      <c r="D188" s="309"/>
      <c r="E188" s="309"/>
      <c r="F188" s="309"/>
      <c r="G188" s="309"/>
      <c r="H188" s="309"/>
      <c r="I188" s="309"/>
      <c r="J188" s="309"/>
      <c r="K188" s="309"/>
      <c r="L188" s="309"/>
      <c r="M188" s="309"/>
      <c r="N188" s="309"/>
      <c r="O188" s="309"/>
      <c r="P188" s="309"/>
      <c r="Q188" s="309"/>
      <c r="R188" s="309"/>
      <c r="S188" s="309"/>
      <c r="T188" s="309"/>
      <c r="U188" s="309"/>
      <c r="V188" s="309"/>
      <c r="W188" s="309"/>
      <c r="X188" s="309"/>
      <c r="Y188" s="309"/>
      <c r="Z188" s="309"/>
    </row>
    <row r="189" spans="1:26" ht="14.25" customHeight="1">
      <c r="A189" s="309"/>
      <c r="B189" s="424"/>
      <c r="C189" s="309"/>
      <c r="D189" s="309"/>
      <c r="E189" s="309"/>
      <c r="F189" s="309"/>
      <c r="G189" s="309"/>
      <c r="H189" s="309"/>
      <c r="I189" s="309"/>
      <c r="J189" s="309"/>
      <c r="K189" s="309"/>
      <c r="L189" s="309"/>
      <c r="M189" s="309"/>
      <c r="N189" s="309"/>
      <c r="O189" s="309"/>
      <c r="P189" s="309"/>
      <c r="Q189" s="309"/>
      <c r="R189" s="309"/>
      <c r="S189" s="309"/>
      <c r="T189" s="309"/>
      <c r="U189" s="309"/>
      <c r="V189" s="309"/>
      <c r="W189" s="309"/>
      <c r="X189" s="309"/>
      <c r="Y189" s="309"/>
      <c r="Z189" s="309"/>
    </row>
    <row r="190" spans="1:26" ht="14.25" customHeight="1">
      <c r="A190" s="309"/>
      <c r="B190" s="424"/>
      <c r="C190" s="309"/>
      <c r="D190" s="309"/>
      <c r="E190" s="309"/>
      <c r="F190" s="309"/>
      <c r="G190" s="309"/>
      <c r="H190" s="309"/>
      <c r="I190" s="309"/>
      <c r="J190" s="309"/>
      <c r="K190" s="309"/>
      <c r="L190" s="309"/>
      <c r="M190" s="309"/>
      <c r="N190" s="309"/>
      <c r="O190" s="309"/>
      <c r="P190" s="309"/>
      <c r="Q190" s="309"/>
      <c r="R190" s="309"/>
      <c r="S190" s="309"/>
      <c r="T190" s="309"/>
      <c r="U190" s="309"/>
      <c r="V190" s="309"/>
      <c r="W190" s="309"/>
      <c r="X190" s="309"/>
      <c r="Y190" s="309"/>
      <c r="Z190" s="309"/>
    </row>
    <row r="191" spans="1:26" ht="14.25" customHeight="1">
      <c r="A191" s="309"/>
      <c r="B191" s="424"/>
      <c r="C191" s="309"/>
      <c r="D191" s="309"/>
      <c r="E191" s="309"/>
      <c r="F191" s="309"/>
      <c r="G191" s="309"/>
      <c r="H191" s="309"/>
      <c r="I191" s="309"/>
      <c r="J191" s="309"/>
      <c r="K191" s="309"/>
      <c r="L191" s="309"/>
      <c r="M191" s="309"/>
      <c r="N191" s="309"/>
      <c r="O191" s="309"/>
      <c r="P191" s="309"/>
      <c r="Q191" s="309"/>
      <c r="R191" s="309"/>
      <c r="S191" s="309"/>
      <c r="T191" s="309"/>
      <c r="U191" s="309"/>
      <c r="V191" s="309"/>
      <c r="W191" s="309"/>
      <c r="X191" s="309"/>
      <c r="Y191" s="309"/>
      <c r="Z191" s="309"/>
    </row>
    <row r="192" spans="1:26" ht="14.25" customHeight="1">
      <c r="A192" s="309"/>
      <c r="B192" s="424"/>
      <c r="C192" s="309"/>
      <c r="D192" s="309"/>
      <c r="E192" s="309"/>
      <c r="F192" s="309"/>
      <c r="G192" s="309"/>
      <c r="H192" s="309"/>
      <c r="I192" s="309"/>
      <c r="J192" s="309"/>
      <c r="K192" s="309"/>
      <c r="L192" s="309"/>
      <c r="M192" s="309"/>
      <c r="N192" s="309"/>
      <c r="O192" s="309"/>
      <c r="P192" s="309"/>
      <c r="Q192" s="309"/>
      <c r="R192" s="309"/>
      <c r="S192" s="309"/>
      <c r="T192" s="309"/>
      <c r="U192" s="309"/>
      <c r="V192" s="309"/>
      <c r="W192" s="309"/>
      <c r="X192" s="309"/>
      <c r="Y192" s="309"/>
      <c r="Z192" s="309"/>
    </row>
    <row r="193" spans="1:26" ht="14.25" customHeight="1">
      <c r="A193" s="309"/>
      <c r="B193" s="424"/>
      <c r="C193" s="309"/>
      <c r="D193" s="309"/>
      <c r="E193" s="309"/>
      <c r="F193" s="309"/>
      <c r="G193" s="309"/>
      <c r="H193" s="309"/>
      <c r="I193" s="309"/>
      <c r="J193" s="309"/>
      <c r="K193" s="309"/>
      <c r="L193" s="309"/>
      <c r="M193" s="309"/>
      <c r="N193" s="309"/>
      <c r="O193" s="309"/>
      <c r="P193" s="309"/>
      <c r="Q193" s="309"/>
      <c r="R193" s="309"/>
      <c r="S193" s="309"/>
      <c r="T193" s="309"/>
      <c r="U193" s="309"/>
      <c r="V193" s="309"/>
      <c r="W193" s="309"/>
      <c r="X193" s="309"/>
      <c r="Y193" s="309"/>
      <c r="Z193" s="309"/>
    </row>
    <row r="194" spans="1:26" ht="14.25" customHeight="1">
      <c r="A194" s="309"/>
      <c r="B194" s="424"/>
      <c r="C194" s="309"/>
      <c r="D194" s="309"/>
      <c r="E194" s="309"/>
      <c r="F194" s="309"/>
      <c r="G194" s="309"/>
      <c r="H194" s="309"/>
      <c r="I194" s="309"/>
      <c r="J194" s="309"/>
      <c r="K194" s="309"/>
      <c r="L194" s="309"/>
      <c r="M194" s="309"/>
      <c r="N194" s="309"/>
      <c r="O194" s="309"/>
      <c r="P194" s="309"/>
      <c r="Q194" s="309"/>
      <c r="R194" s="309"/>
      <c r="S194" s="309"/>
      <c r="T194" s="309"/>
      <c r="U194" s="309"/>
      <c r="V194" s="309"/>
      <c r="W194" s="309"/>
      <c r="X194" s="309"/>
      <c r="Y194" s="309"/>
      <c r="Z194" s="309"/>
    </row>
    <row r="195" spans="1:26" ht="14.25" customHeight="1">
      <c r="A195" s="309"/>
      <c r="B195" s="424"/>
      <c r="C195" s="309"/>
      <c r="D195" s="309"/>
      <c r="E195" s="309"/>
      <c r="F195" s="309"/>
      <c r="G195" s="309"/>
      <c r="H195" s="309"/>
      <c r="I195" s="309"/>
      <c r="J195" s="309"/>
      <c r="K195" s="309"/>
      <c r="L195" s="309"/>
      <c r="M195" s="309"/>
      <c r="N195" s="309"/>
      <c r="O195" s="309"/>
      <c r="P195" s="309"/>
      <c r="Q195" s="309"/>
      <c r="R195" s="309"/>
      <c r="S195" s="309"/>
      <c r="T195" s="309"/>
      <c r="U195" s="309"/>
      <c r="V195" s="309"/>
      <c r="W195" s="309"/>
      <c r="X195" s="309"/>
      <c r="Y195" s="309"/>
      <c r="Z195" s="309"/>
    </row>
    <row r="196" spans="1:26" ht="14.25" customHeight="1">
      <c r="A196" s="309"/>
      <c r="B196" s="424"/>
      <c r="C196" s="309"/>
      <c r="D196" s="309"/>
      <c r="E196" s="309"/>
      <c r="F196" s="309"/>
      <c r="G196" s="309"/>
      <c r="H196" s="309"/>
      <c r="I196" s="309"/>
      <c r="J196" s="309"/>
      <c r="K196" s="309"/>
      <c r="L196" s="309"/>
      <c r="M196" s="309"/>
      <c r="N196" s="309"/>
      <c r="O196" s="309"/>
      <c r="P196" s="309"/>
      <c r="Q196" s="309"/>
      <c r="R196" s="309"/>
      <c r="S196" s="309"/>
      <c r="T196" s="309"/>
      <c r="U196" s="309"/>
      <c r="V196" s="309"/>
      <c r="W196" s="309"/>
      <c r="X196" s="309"/>
      <c r="Y196" s="309"/>
      <c r="Z196" s="309"/>
    </row>
    <row r="197" spans="1:26" ht="14.25" customHeight="1">
      <c r="A197" s="309"/>
      <c r="B197" s="424"/>
      <c r="C197" s="309"/>
      <c r="D197" s="309"/>
      <c r="E197" s="309"/>
      <c r="F197" s="309"/>
      <c r="G197" s="309"/>
      <c r="H197" s="309"/>
      <c r="I197" s="309"/>
      <c r="J197" s="309"/>
      <c r="K197" s="309"/>
      <c r="L197" s="309"/>
      <c r="M197" s="309"/>
      <c r="N197" s="309"/>
      <c r="O197" s="309"/>
      <c r="P197" s="309"/>
      <c r="Q197" s="309"/>
      <c r="R197" s="309"/>
      <c r="S197" s="309"/>
      <c r="T197" s="309"/>
      <c r="U197" s="309"/>
      <c r="V197" s="309"/>
      <c r="W197" s="309"/>
      <c r="X197" s="309"/>
      <c r="Y197" s="309"/>
      <c r="Z197" s="309"/>
    </row>
    <row r="198" spans="1:26" ht="14.25" customHeight="1">
      <c r="A198" s="309"/>
      <c r="B198" s="424"/>
      <c r="C198" s="309"/>
      <c r="D198" s="309"/>
      <c r="E198" s="309"/>
      <c r="F198" s="309"/>
      <c r="G198" s="309"/>
      <c r="H198" s="309"/>
      <c r="I198" s="309"/>
      <c r="J198" s="309"/>
      <c r="K198" s="309"/>
      <c r="L198" s="309"/>
      <c r="M198" s="309"/>
      <c r="N198" s="309"/>
      <c r="O198" s="309"/>
      <c r="P198" s="309"/>
      <c r="Q198" s="309"/>
      <c r="R198" s="309"/>
      <c r="S198" s="309"/>
      <c r="T198" s="309"/>
      <c r="U198" s="309"/>
      <c r="V198" s="309"/>
      <c r="W198" s="309"/>
      <c r="X198" s="309"/>
      <c r="Y198" s="309"/>
      <c r="Z198" s="309"/>
    </row>
    <row r="199" spans="1:26" ht="14.25" customHeight="1">
      <c r="A199" s="309"/>
      <c r="B199" s="424"/>
      <c r="C199" s="309"/>
      <c r="D199" s="309"/>
      <c r="E199" s="309"/>
      <c r="F199" s="309"/>
      <c r="G199" s="309"/>
      <c r="H199" s="309"/>
      <c r="I199" s="309"/>
      <c r="J199" s="309"/>
      <c r="K199" s="309"/>
      <c r="L199" s="309"/>
      <c r="M199" s="309"/>
      <c r="N199" s="309"/>
      <c r="O199" s="309"/>
      <c r="P199" s="309"/>
      <c r="Q199" s="309"/>
      <c r="R199" s="309"/>
      <c r="S199" s="309"/>
      <c r="T199" s="309"/>
      <c r="U199" s="309"/>
      <c r="V199" s="309"/>
      <c r="W199" s="309"/>
      <c r="X199" s="309"/>
      <c r="Y199" s="309"/>
      <c r="Z199" s="309"/>
    </row>
    <row r="200" spans="1:26" ht="14.25" customHeight="1">
      <c r="A200" s="309"/>
      <c r="B200" s="424"/>
      <c r="C200" s="309"/>
      <c r="D200" s="309"/>
      <c r="E200" s="309"/>
      <c r="F200" s="309"/>
      <c r="G200" s="309"/>
      <c r="H200" s="309"/>
      <c r="I200" s="309"/>
      <c r="J200" s="309"/>
      <c r="K200" s="309"/>
      <c r="L200" s="309"/>
      <c r="M200" s="309"/>
      <c r="N200" s="309"/>
      <c r="O200" s="309"/>
      <c r="P200" s="309"/>
      <c r="Q200" s="309"/>
      <c r="R200" s="309"/>
      <c r="S200" s="309"/>
      <c r="T200" s="309"/>
      <c r="U200" s="309"/>
      <c r="V200" s="309"/>
      <c r="W200" s="309"/>
      <c r="X200" s="309"/>
      <c r="Y200" s="309"/>
      <c r="Z200" s="309"/>
    </row>
    <row r="201" spans="1:26" ht="14.25" customHeight="1">
      <c r="A201" s="309"/>
      <c r="B201" s="424"/>
      <c r="C201" s="309"/>
      <c r="D201" s="309"/>
      <c r="E201" s="309"/>
      <c r="F201" s="309"/>
      <c r="G201" s="309"/>
      <c r="H201" s="309"/>
      <c r="I201" s="309"/>
      <c r="J201" s="309"/>
      <c r="K201" s="309"/>
      <c r="L201" s="309"/>
      <c r="M201" s="309"/>
      <c r="N201" s="309"/>
      <c r="O201" s="309"/>
      <c r="P201" s="309"/>
      <c r="Q201" s="309"/>
      <c r="R201" s="309"/>
      <c r="S201" s="309"/>
      <c r="T201" s="309"/>
      <c r="U201" s="309"/>
      <c r="V201" s="309"/>
      <c r="W201" s="309"/>
      <c r="X201" s="309"/>
      <c r="Y201" s="309"/>
      <c r="Z201" s="309"/>
    </row>
    <row r="202" spans="1:26" ht="14.25" customHeight="1">
      <c r="A202" s="309"/>
      <c r="B202" s="424"/>
      <c r="C202" s="309"/>
      <c r="D202" s="309"/>
      <c r="E202" s="309"/>
      <c r="F202" s="309"/>
      <c r="G202" s="309"/>
      <c r="H202" s="309"/>
      <c r="I202" s="309"/>
      <c r="J202" s="309"/>
      <c r="K202" s="309"/>
      <c r="L202" s="309"/>
      <c r="M202" s="309"/>
      <c r="N202" s="309"/>
      <c r="O202" s="309"/>
      <c r="P202" s="309"/>
      <c r="Q202" s="309"/>
      <c r="R202" s="309"/>
      <c r="S202" s="309"/>
      <c r="T202" s="309"/>
      <c r="U202" s="309"/>
      <c r="V202" s="309"/>
      <c r="W202" s="309"/>
      <c r="X202" s="309"/>
      <c r="Y202" s="309"/>
      <c r="Z202" s="309"/>
    </row>
    <row r="203" spans="1:26" ht="14.25" customHeight="1">
      <c r="A203" s="309"/>
      <c r="B203" s="424"/>
      <c r="C203" s="309"/>
      <c r="D203" s="309"/>
      <c r="E203" s="309"/>
      <c r="F203" s="309"/>
      <c r="G203" s="309"/>
      <c r="H203" s="309"/>
      <c r="I203" s="309"/>
      <c r="J203" s="309"/>
      <c r="K203" s="309"/>
      <c r="L203" s="309"/>
      <c r="M203" s="309"/>
      <c r="N203" s="309"/>
      <c r="O203" s="309"/>
      <c r="P203" s="309"/>
      <c r="Q203" s="309"/>
      <c r="R203" s="309"/>
      <c r="S203" s="309"/>
      <c r="T203" s="309"/>
      <c r="U203" s="309"/>
      <c r="V203" s="309"/>
      <c r="W203" s="309"/>
      <c r="X203" s="309"/>
      <c r="Y203" s="309"/>
      <c r="Z203" s="309"/>
    </row>
    <row r="204" spans="1:26" ht="14.25" customHeight="1">
      <c r="A204" s="309"/>
      <c r="B204" s="424"/>
      <c r="C204" s="309"/>
      <c r="D204" s="309"/>
      <c r="E204" s="309"/>
      <c r="F204" s="309"/>
      <c r="G204" s="309"/>
      <c r="H204" s="309"/>
      <c r="I204" s="309"/>
      <c r="J204" s="309"/>
      <c r="K204" s="309"/>
      <c r="L204" s="309"/>
      <c r="M204" s="309"/>
      <c r="N204" s="309"/>
      <c r="O204" s="309"/>
      <c r="P204" s="309"/>
      <c r="Q204" s="309"/>
      <c r="R204" s="309"/>
      <c r="S204" s="309"/>
      <c r="T204" s="309"/>
      <c r="U204" s="309"/>
      <c r="V204" s="309"/>
      <c r="W204" s="309"/>
      <c r="X204" s="309"/>
      <c r="Y204" s="309"/>
      <c r="Z204" s="309"/>
    </row>
    <row r="205" spans="1:26" ht="14.25" customHeight="1">
      <c r="A205" s="309"/>
      <c r="B205" s="424"/>
      <c r="C205" s="309"/>
      <c r="D205" s="309"/>
      <c r="E205" s="309"/>
      <c r="F205" s="309"/>
      <c r="G205" s="309"/>
      <c r="H205" s="309"/>
      <c r="I205" s="309"/>
      <c r="J205" s="309"/>
      <c r="K205" s="309"/>
      <c r="L205" s="309"/>
      <c r="M205" s="309"/>
      <c r="N205" s="309"/>
      <c r="O205" s="309"/>
      <c r="P205" s="309"/>
      <c r="Q205" s="309"/>
      <c r="R205" s="309"/>
      <c r="S205" s="309"/>
      <c r="T205" s="309"/>
      <c r="U205" s="309"/>
      <c r="V205" s="309"/>
      <c r="W205" s="309"/>
      <c r="X205" s="309"/>
      <c r="Y205" s="309"/>
      <c r="Z205" s="309"/>
    </row>
    <row r="206" spans="1:26" ht="14.25" customHeight="1">
      <c r="A206" s="309"/>
      <c r="B206" s="424"/>
      <c r="C206" s="309"/>
      <c r="D206" s="309"/>
      <c r="E206" s="309"/>
      <c r="F206" s="309"/>
      <c r="G206" s="309"/>
      <c r="H206" s="309"/>
      <c r="I206" s="309"/>
      <c r="J206" s="309"/>
      <c r="K206" s="309"/>
      <c r="L206" s="309"/>
      <c r="M206" s="309"/>
      <c r="N206" s="309"/>
      <c r="O206" s="309"/>
      <c r="P206" s="309"/>
      <c r="Q206" s="309"/>
      <c r="R206" s="309"/>
      <c r="S206" s="309"/>
      <c r="T206" s="309"/>
      <c r="U206" s="309"/>
      <c r="V206" s="309"/>
      <c r="W206" s="309"/>
      <c r="X206" s="309"/>
      <c r="Y206" s="309"/>
      <c r="Z206" s="309"/>
    </row>
    <row r="207" spans="1:26" ht="14.25" customHeight="1">
      <c r="A207" s="309"/>
      <c r="B207" s="424"/>
      <c r="C207" s="309"/>
      <c r="D207" s="309"/>
      <c r="E207" s="309"/>
      <c r="F207" s="309"/>
      <c r="G207" s="309"/>
      <c r="H207" s="309"/>
      <c r="I207" s="309"/>
      <c r="J207" s="309"/>
      <c r="K207" s="309"/>
      <c r="L207" s="309"/>
      <c r="M207" s="309"/>
      <c r="N207" s="309"/>
      <c r="O207" s="309"/>
      <c r="P207" s="309"/>
      <c r="Q207" s="309"/>
      <c r="R207" s="309"/>
      <c r="S207" s="309"/>
      <c r="T207" s="309"/>
      <c r="U207" s="309"/>
      <c r="V207" s="309"/>
      <c r="W207" s="309"/>
      <c r="X207" s="309"/>
      <c r="Y207" s="309"/>
      <c r="Z207" s="309"/>
    </row>
    <row r="208" spans="1:26" ht="14.25" customHeight="1">
      <c r="A208" s="309"/>
      <c r="B208" s="424"/>
      <c r="C208" s="309"/>
      <c r="D208" s="309"/>
      <c r="E208" s="309"/>
      <c r="F208" s="309"/>
      <c r="G208" s="309"/>
      <c r="H208" s="309"/>
      <c r="I208" s="309"/>
      <c r="J208" s="309"/>
      <c r="K208" s="309"/>
      <c r="L208" s="309"/>
      <c r="M208" s="309"/>
      <c r="N208" s="309"/>
      <c r="O208" s="309"/>
      <c r="P208" s="309"/>
      <c r="Q208" s="309"/>
      <c r="R208" s="309"/>
      <c r="S208" s="309"/>
      <c r="T208" s="309"/>
      <c r="U208" s="309"/>
      <c r="V208" s="309"/>
      <c r="W208" s="309"/>
      <c r="X208" s="309"/>
      <c r="Y208" s="309"/>
      <c r="Z208" s="309"/>
    </row>
    <row r="209" spans="1:26" ht="14.25" customHeight="1">
      <c r="A209" s="309"/>
      <c r="B209" s="424"/>
      <c r="C209" s="309"/>
      <c r="D209" s="309"/>
      <c r="E209" s="309"/>
      <c r="F209" s="309"/>
      <c r="G209" s="309"/>
      <c r="H209" s="309"/>
      <c r="I209" s="309"/>
      <c r="J209" s="309"/>
      <c r="K209" s="309"/>
      <c r="L209" s="309"/>
      <c r="M209" s="309"/>
      <c r="N209" s="309"/>
      <c r="O209" s="309"/>
      <c r="P209" s="309"/>
      <c r="Q209" s="309"/>
      <c r="R209" s="309"/>
      <c r="S209" s="309"/>
      <c r="T209" s="309"/>
      <c r="U209" s="309"/>
      <c r="V209" s="309"/>
      <c r="W209" s="309"/>
      <c r="X209" s="309"/>
      <c r="Y209" s="309"/>
      <c r="Z209" s="309"/>
    </row>
    <row r="210" spans="1:26" ht="14.25" customHeight="1">
      <c r="A210" s="309"/>
      <c r="B210" s="424"/>
      <c r="C210" s="309"/>
      <c r="D210" s="309"/>
      <c r="E210" s="309"/>
      <c r="F210" s="309"/>
      <c r="G210" s="309"/>
      <c r="H210" s="309"/>
      <c r="I210" s="309"/>
      <c r="J210" s="309"/>
      <c r="K210" s="309"/>
      <c r="L210" s="309"/>
      <c r="M210" s="309"/>
      <c r="N210" s="309"/>
      <c r="O210" s="309"/>
      <c r="P210" s="309"/>
      <c r="Q210" s="309"/>
      <c r="R210" s="309"/>
      <c r="S210" s="309"/>
      <c r="T210" s="309"/>
      <c r="U210" s="309"/>
      <c r="V210" s="309"/>
      <c r="W210" s="309"/>
      <c r="X210" s="309"/>
      <c r="Y210" s="309"/>
      <c r="Z210" s="309"/>
    </row>
    <row r="211" spans="1:26" ht="14.25" customHeight="1">
      <c r="A211" s="309"/>
      <c r="B211" s="424"/>
      <c r="C211" s="309"/>
      <c r="D211" s="309"/>
      <c r="E211" s="309"/>
      <c r="F211" s="309"/>
      <c r="G211" s="309"/>
      <c r="H211" s="309"/>
      <c r="I211" s="309"/>
      <c r="J211" s="309"/>
      <c r="K211" s="309"/>
      <c r="L211" s="309"/>
      <c r="M211" s="309"/>
      <c r="N211" s="309"/>
      <c r="O211" s="309"/>
      <c r="P211" s="309"/>
      <c r="Q211" s="309"/>
      <c r="R211" s="309"/>
      <c r="S211" s="309"/>
      <c r="T211" s="309"/>
      <c r="U211" s="309"/>
      <c r="V211" s="309"/>
      <c r="W211" s="309"/>
      <c r="X211" s="309"/>
      <c r="Y211" s="309"/>
      <c r="Z211" s="309"/>
    </row>
    <row r="212" spans="1:26" ht="14.25" customHeight="1">
      <c r="A212" s="309"/>
      <c r="B212" s="424"/>
      <c r="C212" s="309"/>
      <c r="D212" s="309"/>
      <c r="E212" s="309"/>
      <c r="F212" s="309"/>
      <c r="G212" s="309"/>
      <c r="H212" s="309"/>
      <c r="I212" s="309"/>
      <c r="J212" s="309"/>
      <c r="K212" s="309"/>
      <c r="L212" s="309"/>
      <c r="M212" s="309"/>
      <c r="N212" s="309"/>
      <c r="O212" s="309"/>
      <c r="P212" s="309"/>
      <c r="Q212" s="309"/>
      <c r="R212" s="309"/>
      <c r="S212" s="309"/>
      <c r="T212" s="309"/>
      <c r="U212" s="309"/>
      <c r="V212" s="309"/>
      <c r="W212" s="309"/>
      <c r="X212" s="309"/>
      <c r="Y212" s="309"/>
      <c r="Z212" s="309"/>
    </row>
    <row r="213" spans="1:26" ht="14.25" customHeight="1">
      <c r="A213" s="309"/>
      <c r="B213" s="424"/>
      <c r="C213" s="309"/>
      <c r="D213" s="309"/>
      <c r="E213" s="309"/>
      <c r="F213" s="309"/>
      <c r="G213" s="309"/>
      <c r="H213" s="309"/>
      <c r="I213" s="309"/>
      <c r="J213" s="309"/>
      <c r="K213" s="309"/>
      <c r="L213" s="309"/>
      <c r="M213" s="309"/>
      <c r="N213" s="309"/>
      <c r="O213" s="309"/>
      <c r="P213" s="309"/>
      <c r="Q213" s="309"/>
      <c r="R213" s="309"/>
      <c r="S213" s="309"/>
      <c r="T213" s="309"/>
      <c r="U213" s="309"/>
      <c r="V213" s="309"/>
      <c r="W213" s="309"/>
      <c r="X213" s="309"/>
      <c r="Y213" s="309"/>
      <c r="Z213" s="309"/>
    </row>
    <row r="214" spans="1:26" ht="14.25" customHeight="1">
      <c r="A214" s="309"/>
      <c r="B214" s="424"/>
      <c r="C214" s="309"/>
      <c r="D214" s="309"/>
      <c r="E214" s="309"/>
      <c r="F214" s="309"/>
      <c r="G214" s="309"/>
      <c r="H214" s="309"/>
      <c r="I214" s="309"/>
      <c r="J214" s="309"/>
      <c r="K214" s="309"/>
      <c r="L214" s="309"/>
      <c r="M214" s="309"/>
      <c r="N214" s="309"/>
      <c r="O214" s="309"/>
      <c r="P214" s="309"/>
      <c r="Q214" s="309"/>
      <c r="R214" s="309"/>
      <c r="S214" s="309"/>
      <c r="T214" s="309"/>
      <c r="U214" s="309"/>
      <c r="V214" s="309"/>
      <c r="W214" s="309"/>
      <c r="X214" s="309"/>
      <c r="Y214" s="309"/>
      <c r="Z214" s="309"/>
    </row>
    <row r="215" spans="1:26" ht="14.25" customHeight="1">
      <c r="A215" s="309"/>
      <c r="B215" s="424"/>
      <c r="C215" s="309"/>
      <c r="D215" s="309"/>
      <c r="E215" s="309"/>
      <c r="F215" s="309"/>
      <c r="G215" s="309"/>
      <c r="H215" s="309"/>
      <c r="I215" s="309"/>
      <c r="J215" s="309"/>
      <c r="K215" s="309"/>
      <c r="L215" s="309"/>
      <c r="M215" s="309"/>
      <c r="N215" s="309"/>
      <c r="O215" s="309"/>
      <c r="P215" s="309"/>
      <c r="Q215" s="309"/>
      <c r="R215" s="309"/>
      <c r="S215" s="309"/>
      <c r="T215" s="309"/>
      <c r="U215" s="309"/>
      <c r="V215" s="309"/>
      <c r="W215" s="309"/>
      <c r="X215" s="309"/>
      <c r="Y215" s="309"/>
      <c r="Z215" s="309"/>
    </row>
    <row r="216" spans="1:26" ht="14.25" customHeight="1">
      <c r="A216" s="309"/>
      <c r="B216" s="424"/>
      <c r="C216" s="309"/>
      <c r="D216" s="309"/>
      <c r="E216" s="309"/>
      <c r="F216" s="309"/>
      <c r="G216" s="309"/>
      <c r="H216" s="309"/>
      <c r="I216" s="309"/>
      <c r="J216" s="309"/>
      <c r="K216" s="309"/>
      <c r="L216" s="309"/>
      <c r="M216" s="309"/>
      <c r="N216" s="309"/>
      <c r="O216" s="309"/>
      <c r="P216" s="309"/>
      <c r="Q216" s="309"/>
      <c r="R216" s="309"/>
      <c r="S216" s="309"/>
      <c r="T216" s="309"/>
      <c r="U216" s="309"/>
      <c r="V216" s="309"/>
      <c r="W216" s="309"/>
      <c r="X216" s="309"/>
      <c r="Y216" s="309"/>
      <c r="Z216" s="309"/>
    </row>
    <row r="217" spans="1:26" ht="14.25" customHeight="1">
      <c r="A217" s="309"/>
      <c r="B217" s="424"/>
      <c r="C217" s="309"/>
      <c r="D217" s="309"/>
      <c r="E217" s="309"/>
      <c r="F217" s="309"/>
      <c r="G217" s="309"/>
      <c r="H217" s="309"/>
      <c r="I217" s="309"/>
      <c r="J217" s="309"/>
      <c r="K217" s="309"/>
      <c r="L217" s="309"/>
      <c r="M217" s="309"/>
      <c r="N217" s="309"/>
      <c r="O217" s="309"/>
      <c r="P217" s="309"/>
      <c r="Q217" s="309"/>
      <c r="R217" s="309"/>
      <c r="S217" s="309"/>
      <c r="T217" s="309"/>
      <c r="U217" s="309"/>
      <c r="V217" s="309"/>
      <c r="W217" s="309"/>
      <c r="X217" s="309"/>
      <c r="Y217" s="309"/>
      <c r="Z217" s="309"/>
    </row>
    <row r="218" spans="1:26" ht="14.25" customHeight="1">
      <c r="A218" s="309"/>
      <c r="B218" s="424"/>
      <c r="C218" s="309"/>
      <c r="D218" s="309"/>
      <c r="E218" s="309"/>
      <c r="F218" s="309"/>
      <c r="G218" s="309"/>
      <c r="H218" s="309"/>
      <c r="I218" s="309"/>
      <c r="J218" s="309"/>
      <c r="K218" s="309"/>
      <c r="L218" s="309"/>
      <c r="M218" s="309"/>
      <c r="N218" s="309"/>
      <c r="O218" s="309"/>
      <c r="P218" s="309"/>
      <c r="Q218" s="309"/>
      <c r="R218" s="309"/>
      <c r="S218" s="309"/>
      <c r="T218" s="309"/>
      <c r="U218" s="309"/>
      <c r="V218" s="309"/>
      <c r="W218" s="309"/>
      <c r="X218" s="309"/>
      <c r="Y218" s="309"/>
      <c r="Z218" s="309"/>
    </row>
    <row r="219" spans="1:26" ht="14.25" customHeight="1">
      <c r="A219" s="309"/>
      <c r="B219" s="424"/>
      <c r="C219" s="309"/>
      <c r="D219" s="309"/>
      <c r="E219" s="309"/>
      <c r="F219" s="309"/>
      <c r="G219" s="309"/>
      <c r="H219" s="309"/>
      <c r="I219" s="309"/>
      <c r="J219" s="309"/>
      <c r="K219" s="309"/>
      <c r="L219" s="309"/>
      <c r="M219" s="309"/>
      <c r="N219" s="309"/>
      <c r="O219" s="309"/>
      <c r="P219" s="309"/>
      <c r="Q219" s="309"/>
      <c r="R219" s="309"/>
      <c r="S219" s="309"/>
      <c r="T219" s="309"/>
      <c r="U219" s="309"/>
      <c r="V219" s="309"/>
      <c r="W219" s="309"/>
      <c r="X219" s="309"/>
      <c r="Y219" s="309"/>
      <c r="Z219" s="309"/>
    </row>
    <row r="220" spans="1:26" ht="14.25" customHeight="1">
      <c r="A220" s="309"/>
      <c r="B220" s="424"/>
      <c r="C220" s="309"/>
      <c r="D220" s="309"/>
      <c r="E220" s="309"/>
      <c r="F220" s="309"/>
      <c r="G220" s="309"/>
      <c r="H220" s="309"/>
      <c r="I220" s="309"/>
      <c r="J220" s="309"/>
      <c r="K220" s="309"/>
      <c r="L220" s="309"/>
      <c r="M220" s="309"/>
      <c r="N220" s="309"/>
      <c r="O220" s="309"/>
      <c r="P220" s="309"/>
      <c r="Q220" s="309"/>
      <c r="R220" s="309"/>
      <c r="S220" s="309"/>
      <c r="T220" s="309"/>
      <c r="U220" s="309"/>
      <c r="V220" s="309"/>
      <c r="W220" s="309"/>
      <c r="X220" s="309"/>
      <c r="Y220" s="309"/>
      <c r="Z220" s="309"/>
    </row>
    <row r="221" spans="1:26" ht="14.25" customHeight="1">
      <c r="A221" s="309"/>
      <c r="B221" s="424"/>
      <c r="C221" s="309"/>
      <c r="D221" s="309"/>
      <c r="E221" s="309"/>
      <c r="F221" s="309"/>
      <c r="G221" s="309"/>
      <c r="H221" s="309"/>
      <c r="I221" s="309"/>
      <c r="J221" s="309"/>
      <c r="K221" s="309"/>
      <c r="L221" s="309"/>
      <c r="M221" s="309"/>
      <c r="N221" s="309"/>
      <c r="O221" s="309"/>
      <c r="P221" s="309"/>
      <c r="Q221" s="309"/>
      <c r="R221" s="309"/>
      <c r="S221" s="309"/>
      <c r="T221" s="309"/>
      <c r="U221" s="309"/>
      <c r="V221" s="309"/>
      <c r="W221" s="309"/>
      <c r="X221" s="309"/>
      <c r="Y221" s="309"/>
      <c r="Z221" s="309"/>
    </row>
    <row r="222" spans="1:26" ht="14.25" customHeight="1">
      <c r="A222" s="309"/>
      <c r="B222" s="424"/>
      <c r="C222" s="309"/>
      <c r="D222" s="309"/>
      <c r="E222" s="309"/>
      <c r="F222" s="309"/>
      <c r="G222" s="309"/>
      <c r="H222" s="309"/>
      <c r="I222" s="309"/>
      <c r="J222" s="309"/>
      <c r="K222" s="309"/>
      <c r="L222" s="309"/>
      <c r="M222" s="309"/>
      <c r="N222" s="309"/>
      <c r="O222" s="309"/>
      <c r="P222" s="309"/>
      <c r="Q222" s="309"/>
      <c r="R222" s="309"/>
      <c r="S222" s="309"/>
      <c r="T222" s="309"/>
      <c r="U222" s="309"/>
      <c r="V222" s="309"/>
      <c r="W222" s="309"/>
      <c r="X222" s="309"/>
      <c r="Y222" s="309"/>
      <c r="Z222" s="309"/>
    </row>
    <row r="223" spans="1:26" ht="14.25" customHeight="1">
      <c r="A223" s="309"/>
      <c r="B223" s="424"/>
      <c r="C223" s="309"/>
      <c r="D223" s="309"/>
      <c r="E223" s="309"/>
      <c r="F223" s="309"/>
      <c r="G223" s="309"/>
      <c r="H223" s="309"/>
      <c r="I223" s="309"/>
      <c r="J223" s="309"/>
      <c r="K223" s="309"/>
      <c r="L223" s="309"/>
      <c r="M223" s="309"/>
      <c r="N223" s="309"/>
      <c r="O223" s="309"/>
      <c r="P223" s="309"/>
      <c r="Q223" s="309"/>
      <c r="R223" s="309"/>
      <c r="S223" s="309"/>
      <c r="T223" s="309"/>
      <c r="U223" s="309"/>
      <c r="V223" s="309"/>
      <c r="W223" s="309"/>
      <c r="X223" s="309"/>
      <c r="Y223" s="309"/>
      <c r="Z223" s="309"/>
    </row>
    <row r="224" spans="1:26" ht="14.25" customHeight="1">
      <c r="A224" s="309"/>
      <c r="B224" s="424"/>
      <c r="C224" s="309"/>
      <c r="D224" s="309"/>
      <c r="E224" s="309"/>
      <c r="F224" s="309"/>
      <c r="G224" s="309"/>
      <c r="H224" s="309"/>
      <c r="I224" s="309"/>
      <c r="J224" s="309"/>
      <c r="K224" s="309"/>
      <c r="L224" s="309"/>
      <c r="M224" s="309"/>
      <c r="N224" s="309"/>
      <c r="O224" s="309"/>
      <c r="P224" s="309"/>
      <c r="Q224" s="309"/>
      <c r="R224" s="309"/>
      <c r="S224" s="309"/>
      <c r="T224" s="309"/>
      <c r="U224" s="309"/>
      <c r="V224" s="309"/>
      <c r="W224" s="309"/>
      <c r="X224" s="309"/>
      <c r="Y224" s="309"/>
      <c r="Z224" s="309"/>
    </row>
    <row r="225" spans="1:26" ht="14.25" customHeight="1">
      <c r="A225" s="309"/>
      <c r="B225" s="424"/>
      <c r="C225" s="309"/>
      <c r="D225" s="309"/>
      <c r="E225" s="309"/>
      <c r="F225" s="309"/>
      <c r="G225" s="309"/>
      <c r="H225" s="309"/>
      <c r="I225" s="309"/>
      <c r="J225" s="309"/>
      <c r="K225" s="309"/>
      <c r="L225" s="309"/>
      <c r="M225" s="309"/>
      <c r="N225" s="309"/>
      <c r="O225" s="309"/>
      <c r="P225" s="309"/>
      <c r="Q225" s="309"/>
      <c r="R225" s="309"/>
      <c r="S225" s="309"/>
      <c r="T225" s="309"/>
      <c r="U225" s="309"/>
      <c r="V225" s="309"/>
      <c r="W225" s="309"/>
      <c r="X225" s="309"/>
      <c r="Y225" s="309"/>
      <c r="Z225" s="309"/>
    </row>
    <row r="226" spans="1:26" ht="14.25" customHeight="1">
      <c r="A226" s="309"/>
      <c r="B226" s="424"/>
      <c r="C226" s="309"/>
      <c r="D226" s="309"/>
      <c r="E226" s="309"/>
      <c r="F226" s="309"/>
      <c r="G226" s="309"/>
      <c r="H226" s="309"/>
      <c r="I226" s="309"/>
      <c r="J226" s="309"/>
      <c r="K226" s="309"/>
      <c r="L226" s="309"/>
      <c r="M226" s="309"/>
      <c r="N226" s="309"/>
      <c r="O226" s="309"/>
      <c r="P226" s="309"/>
      <c r="Q226" s="309"/>
      <c r="R226" s="309"/>
      <c r="S226" s="309"/>
      <c r="T226" s="309"/>
      <c r="U226" s="309"/>
      <c r="V226" s="309"/>
      <c r="W226" s="309"/>
      <c r="X226" s="309"/>
      <c r="Y226" s="309"/>
      <c r="Z226" s="309"/>
    </row>
    <row r="227" spans="1:26" ht="14.25" customHeight="1">
      <c r="A227" s="309"/>
      <c r="B227" s="424"/>
      <c r="C227" s="309"/>
      <c r="D227" s="309"/>
      <c r="E227" s="309"/>
      <c r="F227" s="309"/>
      <c r="G227" s="309"/>
      <c r="H227" s="309"/>
      <c r="I227" s="309"/>
      <c r="J227" s="309"/>
      <c r="K227" s="309"/>
      <c r="L227" s="309"/>
      <c r="M227" s="309"/>
      <c r="N227" s="309"/>
      <c r="O227" s="309"/>
      <c r="P227" s="309"/>
      <c r="Q227" s="309"/>
      <c r="R227" s="309"/>
      <c r="S227" s="309"/>
      <c r="T227" s="309"/>
      <c r="U227" s="309"/>
      <c r="V227" s="309"/>
      <c r="W227" s="309"/>
      <c r="X227" s="309"/>
      <c r="Y227" s="309"/>
      <c r="Z227" s="309"/>
    </row>
    <row r="228" spans="1:26" ht="14.25" customHeight="1">
      <c r="A228" s="309"/>
      <c r="B228" s="424"/>
      <c r="C228" s="309"/>
      <c r="D228" s="309"/>
      <c r="E228" s="309"/>
      <c r="F228" s="309"/>
      <c r="G228" s="309"/>
      <c r="H228" s="309"/>
      <c r="I228" s="309"/>
      <c r="J228" s="309"/>
      <c r="K228" s="309"/>
      <c r="L228" s="309"/>
      <c r="M228" s="309"/>
      <c r="N228" s="309"/>
      <c r="O228" s="309"/>
      <c r="P228" s="309"/>
      <c r="Q228" s="309"/>
      <c r="R228" s="309"/>
      <c r="S228" s="309"/>
      <c r="T228" s="309"/>
      <c r="U228" s="309"/>
      <c r="V228" s="309"/>
      <c r="W228" s="309"/>
      <c r="X228" s="309"/>
      <c r="Y228" s="309"/>
      <c r="Z228" s="309"/>
    </row>
    <row r="229" spans="1:26" ht="14.25" customHeight="1">
      <c r="A229" s="309"/>
      <c r="B229" s="424"/>
      <c r="C229" s="309"/>
      <c r="D229" s="309"/>
      <c r="E229" s="309"/>
      <c r="F229" s="309"/>
      <c r="G229" s="309"/>
      <c r="H229" s="309"/>
      <c r="I229" s="309"/>
      <c r="J229" s="309"/>
      <c r="K229" s="309"/>
      <c r="L229" s="309"/>
      <c r="M229" s="309"/>
      <c r="N229" s="309"/>
      <c r="O229" s="309"/>
      <c r="P229" s="309"/>
      <c r="Q229" s="309"/>
      <c r="R229" s="309"/>
      <c r="S229" s="309"/>
      <c r="T229" s="309"/>
      <c r="U229" s="309"/>
      <c r="V229" s="309"/>
      <c r="W229" s="309"/>
      <c r="X229" s="309"/>
      <c r="Y229" s="309"/>
      <c r="Z229" s="309"/>
    </row>
    <row r="230" spans="1:26" ht="14.25" customHeight="1">
      <c r="A230" s="309"/>
      <c r="B230" s="424"/>
      <c r="C230" s="309"/>
      <c r="D230" s="309"/>
      <c r="E230" s="309"/>
      <c r="F230" s="309"/>
      <c r="G230" s="309"/>
      <c r="H230" s="309"/>
      <c r="I230" s="309"/>
      <c r="J230" s="309"/>
      <c r="K230" s="309"/>
      <c r="L230" s="309"/>
      <c r="M230" s="309"/>
      <c r="N230" s="309"/>
      <c r="O230" s="309"/>
      <c r="P230" s="309"/>
      <c r="Q230" s="309"/>
      <c r="R230" s="309"/>
      <c r="S230" s="309"/>
      <c r="T230" s="309"/>
      <c r="U230" s="309"/>
      <c r="V230" s="309"/>
      <c r="W230" s="309"/>
      <c r="X230" s="309"/>
      <c r="Y230" s="309"/>
      <c r="Z230" s="309"/>
    </row>
    <row r="231" spans="1:26" ht="14.25" customHeight="1">
      <c r="A231" s="309"/>
      <c r="B231" s="424"/>
      <c r="C231" s="309"/>
      <c r="D231" s="309"/>
      <c r="E231" s="309"/>
      <c r="F231" s="309"/>
      <c r="G231" s="309"/>
      <c r="H231" s="309"/>
      <c r="I231" s="309"/>
      <c r="J231" s="309"/>
      <c r="K231" s="309"/>
      <c r="L231" s="309"/>
      <c r="M231" s="309"/>
      <c r="N231" s="309"/>
      <c r="O231" s="309"/>
      <c r="P231" s="309"/>
      <c r="Q231" s="309"/>
      <c r="R231" s="309"/>
      <c r="S231" s="309"/>
      <c r="T231" s="309"/>
      <c r="U231" s="309"/>
      <c r="V231" s="309"/>
      <c r="W231" s="309"/>
      <c r="X231" s="309"/>
      <c r="Y231" s="309"/>
      <c r="Z231" s="309"/>
    </row>
    <row r="232" spans="1:26" ht="14.25" customHeight="1">
      <c r="A232" s="309"/>
      <c r="B232" s="424"/>
      <c r="C232" s="309"/>
      <c r="D232" s="309"/>
      <c r="E232" s="309"/>
      <c r="F232" s="309"/>
      <c r="G232" s="309"/>
      <c r="H232" s="309"/>
      <c r="I232" s="309"/>
      <c r="J232" s="309"/>
      <c r="K232" s="309"/>
      <c r="L232" s="309"/>
      <c r="M232" s="309"/>
      <c r="N232" s="309"/>
      <c r="O232" s="309"/>
      <c r="P232" s="309"/>
      <c r="Q232" s="309"/>
      <c r="R232" s="309"/>
      <c r="S232" s="309"/>
      <c r="T232" s="309"/>
      <c r="U232" s="309"/>
      <c r="V232" s="309"/>
      <c r="W232" s="309"/>
      <c r="X232" s="309"/>
      <c r="Y232" s="309"/>
      <c r="Z232" s="309"/>
    </row>
    <row r="233" spans="1:26" ht="14.25" customHeight="1">
      <c r="A233" s="309"/>
      <c r="B233" s="424"/>
      <c r="C233" s="309"/>
      <c r="D233" s="309"/>
      <c r="E233" s="309"/>
      <c r="F233" s="309"/>
      <c r="G233" s="309"/>
      <c r="H233" s="309"/>
      <c r="I233" s="309"/>
      <c r="J233" s="309"/>
      <c r="K233" s="309"/>
      <c r="L233" s="309"/>
      <c r="M233" s="309"/>
      <c r="N233" s="309"/>
      <c r="O233" s="309"/>
      <c r="P233" s="309"/>
      <c r="Q233" s="309"/>
      <c r="R233" s="309"/>
      <c r="S233" s="309"/>
      <c r="T233" s="309"/>
      <c r="U233" s="309"/>
      <c r="V233" s="309"/>
      <c r="W233" s="309"/>
      <c r="X233" s="309"/>
      <c r="Y233" s="309"/>
      <c r="Z233" s="309"/>
    </row>
    <row r="234" spans="1:26" ht="14.25" customHeight="1">
      <c r="A234" s="309"/>
      <c r="B234" s="424"/>
      <c r="C234" s="309"/>
      <c r="D234" s="309"/>
      <c r="E234" s="309"/>
      <c r="F234" s="309"/>
      <c r="G234" s="309"/>
      <c r="H234" s="309"/>
      <c r="I234" s="309"/>
      <c r="J234" s="309"/>
      <c r="K234" s="309"/>
      <c r="L234" s="309"/>
      <c r="M234" s="309"/>
      <c r="N234" s="309"/>
      <c r="O234" s="309"/>
      <c r="P234" s="309"/>
      <c r="Q234" s="309"/>
      <c r="R234" s="309"/>
      <c r="S234" s="309"/>
      <c r="T234" s="309"/>
      <c r="U234" s="309"/>
      <c r="V234" s="309"/>
      <c r="W234" s="309"/>
      <c r="X234" s="309"/>
      <c r="Y234" s="309"/>
      <c r="Z234" s="309"/>
    </row>
    <row r="235" spans="1:26" ht="14.25" customHeight="1">
      <c r="A235" s="309"/>
      <c r="B235" s="424"/>
      <c r="C235" s="309"/>
      <c r="D235" s="309"/>
      <c r="E235" s="309"/>
      <c r="F235" s="309"/>
      <c r="G235" s="309"/>
      <c r="H235" s="309"/>
      <c r="I235" s="309"/>
      <c r="J235" s="309"/>
      <c r="K235" s="309"/>
      <c r="L235" s="309"/>
      <c r="M235" s="309"/>
      <c r="N235" s="309"/>
      <c r="O235" s="309"/>
      <c r="P235" s="309"/>
      <c r="Q235" s="309"/>
      <c r="R235" s="309"/>
      <c r="S235" s="309"/>
      <c r="T235" s="309"/>
      <c r="U235" s="309"/>
      <c r="V235" s="309"/>
      <c r="W235" s="309"/>
      <c r="X235" s="309"/>
      <c r="Y235" s="309"/>
      <c r="Z235" s="309"/>
    </row>
    <row r="236" spans="1:26" ht="14.25" customHeight="1">
      <c r="A236" s="309"/>
      <c r="B236" s="424"/>
      <c r="C236" s="309"/>
      <c r="D236" s="309"/>
      <c r="E236" s="309"/>
      <c r="F236" s="309"/>
      <c r="G236" s="309"/>
      <c r="H236" s="309"/>
      <c r="I236" s="309"/>
      <c r="J236" s="309"/>
      <c r="K236" s="309"/>
      <c r="L236" s="309"/>
      <c r="M236" s="309"/>
      <c r="N236" s="309"/>
      <c r="O236" s="309"/>
      <c r="P236" s="309"/>
      <c r="Q236" s="309"/>
      <c r="R236" s="309"/>
      <c r="S236" s="309"/>
      <c r="T236" s="309"/>
      <c r="U236" s="309"/>
      <c r="V236" s="309"/>
      <c r="W236" s="309"/>
      <c r="X236" s="309"/>
      <c r="Y236" s="309"/>
      <c r="Z236" s="309"/>
    </row>
    <row r="237" spans="1:26" ht="14.25" customHeight="1">
      <c r="A237" s="309"/>
      <c r="B237" s="424"/>
      <c r="C237" s="309"/>
      <c r="D237" s="309"/>
      <c r="E237" s="309"/>
      <c r="F237" s="309"/>
      <c r="G237" s="309"/>
      <c r="H237" s="309"/>
      <c r="I237" s="309"/>
      <c r="J237" s="309"/>
      <c r="K237" s="309"/>
      <c r="L237" s="309"/>
      <c r="M237" s="309"/>
      <c r="N237" s="309"/>
      <c r="O237" s="309"/>
      <c r="P237" s="309"/>
      <c r="Q237" s="309"/>
      <c r="R237" s="309"/>
      <c r="S237" s="309"/>
      <c r="T237" s="309"/>
      <c r="U237" s="309"/>
      <c r="V237" s="309"/>
      <c r="W237" s="309"/>
      <c r="X237" s="309"/>
      <c r="Y237" s="309"/>
      <c r="Z237" s="309"/>
    </row>
    <row r="238" spans="1:26" ht="14.25" customHeight="1">
      <c r="A238" s="309"/>
      <c r="B238" s="424"/>
      <c r="C238" s="309"/>
      <c r="D238" s="309"/>
      <c r="E238" s="309"/>
      <c r="F238" s="309"/>
      <c r="G238" s="309"/>
      <c r="H238" s="309"/>
      <c r="I238" s="309"/>
      <c r="J238" s="309"/>
      <c r="K238" s="309"/>
      <c r="L238" s="309"/>
      <c r="M238" s="309"/>
      <c r="N238" s="309"/>
      <c r="O238" s="309"/>
      <c r="P238" s="309"/>
      <c r="Q238" s="309"/>
      <c r="R238" s="309"/>
      <c r="S238" s="309"/>
      <c r="T238" s="309"/>
      <c r="U238" s="309"/>
      <c r="V238" s="309"/>
      <c r="W238" s="309"/>
      <c r="X238" s="309"/>
      <c r="Y238" s="309"/>
      <c r="Z238" s="309"/>
    </row>
    <row r="239" spans="1:26" ht="14.25" customHeight="1">
      <c r="A239" s="309"/>
      <c r="B239" s="424"/>
      <c r="C239" s="309"/>
      <c r="D239" s="309"/>
      <c r="E239" s="309"/>
      <c r="F239" s="309"/>
      <c r="G239" s="309"/>
      <c r="H239" s="309"/>
      <c r="I239" s="309"/>
      <c r="J239" s="309"/>
      <c r="K239" s="309"/>
      <c r="L239" s="309"/>
      <c r="M239" s="309"/>
      <c r="N239" s="309"/>
      <c r="O239" s="309"/>
      <c r="P239" s="309"/>
      <c r="Q239" s="309"/>
      <c r="R239" s="309"/>
      <c r="S239" s="309"/>
      <c r="T239" s="309"/>
      <c r="U239" s="309"/>
      <c r="V239" s="309"/>
      <c r="W239" s="309"/>
      <c r="X239" s="309"/>
      <c r="Y239" s="309"/>
      <c r="Z239" s="309"/>
    </row>
    <row r="240" spans="1:26" ht="14.25" customHeight="1">
      <c r="A240" s="309"/>
      <c r="B240" s="424"/>
      <c r="C240" s="309"/>
      <c r="D240" s="309"/>
      <c r="E240" s="309"/>
      <c r="F240" s="309"/>
      <c r="G240" s="309"/>
      <c r="H240" s="309"/>
      <c r="I240" s="309"/>
      <c r="J240" s="309"/>
      <c r="K240" s="309"/>
      <c r="L240" s="309"/>
      <c r="M240" s="309"/>
      <c r="N240" s="309"/>
      <c r="O240" s="309"/>
      <c r="P240" s="309"/>
      <c r="Q240" s="309"/>
      <c r="R240" s="309"/>
      <c r="S240" s="309"/>
      <c r="T240" s="309"/>
      <c r="U240" s="309"/>
      <c r="V240" s="309"/>
      <c r="W240" s="309"/>
      <c r="X240" s="309"/>
      <c r="Y240" s="309"/>
      <c r="Z240" s="309"/>
    </row>
    <row r="241" spans="1:26" ht="14.25" customHeight="1">
      <c r="A241" s="309"/>
      <c r="B241" s="424"/>
      <c r="C241" s="309"/>
      <c r="D241" s="309"/>
      <c r="E241" s="309"/>
      <c r="F241" s="309"/>
      <c r="G241" s="309"/>
      <c r="H241" s="309"/>
      <c r="I241" s="309"/>
      <c r="J241" s="309"/>
      <c r="K241" s="309"/>
      <c r="L241" s="309"/>
      <c r="M241" s="309"/>
      <c r="N241" s="309"/>
      <c r="O241" s="309"/>
      <c r="P241" s="309"/>
      <c r="Q241" s="309"/>
      <c r="R241" s="309"/>
      <c r="S241" s="309"/>
      <c r="T241" s="309"/>
      <c r="U241" s="309"/>
      <c r="V241" s="309"/>
      <c r="W241" s="309"/>
      <c r="X241" s="309"/>
      <c r="Y241" s="309"/>
      <c r="Z241" s="309"/>
    </row>
    <row r="242" spans="1:26" ht="14.25" customHeight="1">
      <c r="A242" s="309"/>
      <c r="B242" s="424"/>
      <c r="C242" s="309"/>
      <c r="D242" s="309"/>
      <c r="E242" s="309"/>
      <c r="F242" s="309"/>
      <c r="G242" s="309"/>
      <c r="H242" s="309"/>
      <c r="I242" s="309"/>
      <c r="J242" s="309"/>
      <c r="K242" s="309"/>
      <c r="L242" s="309"/>
      <c r="M242" s="309"/>
      <c r="N242" s="309"/>
      <c r="O242" s="309"/>
      <c r="P242" s="309"/>
      <c r="Q242" s="309"/>
      <c r="R242" s="309"/>
      <c r="S242" s="309"/>
      <c r="T242" s="309"/>
      <c r="U242" s="309"/>
      <c r="V242" s="309"/>
      <c r="W242" s="309"/>
      <c r="X242" s="309"/>
      <c r="Y242" s="309"/>
      <c r="Z242" s="309"/>
    </row>
    <row r="243" spans="1:26" ht="14.25" customHeight="1">
      <c r="A243" s="309"/>
      <c r="B243" s="424"/>
      <c r="C243" s="309"/>
      <c r="D243" s="309"/>
      <c r="E243" s="309"/>
      <c r="F243" s="309"/>
      <c r="G243" s="309"/>
      <c r="H243" s="309"/>
      <c r="I243" s="309"/>
      <c r="J243" s="309"/>
      <c r="K243" s="309"/>
      <c r="L243" s="309"/>
      <c r="M243" s="309"/>
      <c r="N243" s="309"/>
      <c r="O243" s="309"/>
      <c r="P243" s="309"/>
      <c r="Q243" s="309"/>
      <c r="R243" s="309"/>
      <c r="S243" s="309"/>
      <c r="T243" s="309"/>
      <c r="U243" s="309"/>
      <c r="V243" s="309"/>
      <c r="W243" s="309"/>
      <c r="X243" s="309"/>
      <c r="Y243" s="309"/>
      <c r="Z243" s="309"/>
    </row>
    <row r="244" spans="1:26" ht="14.25" customHeight="1">
      <c r="A244" s="309"/>
      <c r="B244" s="424"/>
      <c r="C244" s="309"/>
      <c r="D244" s="309"/>
      <c r="E244" s="309"/>
      <c r="F244" s="309"/>
      <c r="G244" s="309"/>
      <c r="H244" s="309"/>
      <c r="I244" s="309"/>
      <c r="J244" s="309"/>
      <c r="K244" s="309"/>
      <c r="L244" s="309"/>
      <c r="M244" s="309"/>
      <c r="N244" s="309"/>
      <c r="O244" s="309"/>
      <c r="P244" s="309"/>
      <c r="Q244" s="309"/>
      <c r="R244" s="309"/>
      <c r="S244" s="309"/>
      <c r="T244" s="309"/>
      <c r="U244" s="309"/>
      <c r="V244" s="309"/>
      <c r="W244" s="309"/>
      <c r="X244" s="309"/>
      <c r="Y244" s="309"/>
      <c r="Z244" s="309"/>
    </row>
    <row r="245" spans="1:26" ht="14.25" customHeight="1">
      <c r="A245" s="309"/>
      <c r="B245" s="424"/>
      <c r="C245" s="309"/>
      <c r="D245" s="309"/>
      <c r="E245" s="309"/>
      <c r="F245" s="309"/>
      <c r="G245" s="309"/>
      <c r="H245" s="309"/>
      <c r="I245" s="309"/>
      <c r="J245" s="309"/>
      <c r="K245" s="309"/>
      <c r="L245" s="309"/>
      <c r="M245" s="309"/>
      <c r="N245" s="309"/>
      <c r="O245" s="309"/>
      <c r="P245" s="309"/>
      <c r="Q245" s="309"/>
      <c r="R245" s="309"/>
      <c r="S245" s="309"/>
      <c r="T245" s="309"/>
      <c r="U245" s="309"/>
      <c r="V245" s="309"/>
      <c r="W245" s="309"/>
      <c r="X245" s="309"/>
      <c r="Y245" s="309"/>
      <c r="Z245" s="309"/>
    </row>
    <row r="246" spans="1:26" ht="14.25" customHeight="1">
      <c r="A246" s="309"/>
      <c r="B246" s="424"/>
      <c r="C246" s="309"/>
      <c r="D246" s="309"/>
      <c r="E246" s="309"/>
      <c r="F246" s="309"/>
      <c r="G246" s="309"/>
      <c r="H246" s="309"/>
      <c r="I246" s="309"/>
      <c r="J246" s="309"/>
      <c r="K246" s="309"/>
      <c r="L246" s="309"/>
      <c r="M246" s="309"/>
      <c r="N246" s="309"/>
      <c r="O246" s="309"/>
      <c r="P246" s="309"/>
      <c r="Q246" s="309"/>
      <c r="R246" s="309"/>
      <c r="S246" s="309"/>
      <c r="T246" s="309"/>
      <c r="U246" s="309"/>
      <c r="V246" s="309"/>
      <c r="W246" s="309"/>
      <c r="X246" s="309"/>
      <c r="Y246" s="309"/>
      <c r="Z246" s="309"/>
    </row>
    <row r="247" spans="1:26" ht="14.25" customHeight="1">
      <c r="A247" s="309"/>
      <c r="B247" s="424"/>
      <c r="C247" s="309"/>
      <c r="D247" s="309"/>
      <c r="E247" s="309"/>
      <c r="F247" s="309"/>
      <c r="G247" s="309"/>
      <c r="H247" s="309"/>
      <c r="I247" s="309"/>
      <c r="J247" s="309"/>
      <c r="K247" s="309"/>
      <c r="L247" s="309"/>
      <c r="M247" s="309"/>
      <c r="N247" s="309"/>
      <c r="O247" s="309"/>
      <c r="P247" s="309"/>
      <c r="Q247" s="309"/>
      <c r="R247" s="309"/>
      <c r="S247" s="309"/>
      <c r="T247" s="309"/>
      <c r="U247" s="309"/>
      <c r="V247" s="309"/>
      <c r="W247" s="309"/>
      <c r="X247" s="309"/>
      <c r="Y247" s="309"/>
      <c r="Z247" s="309"/>
    </row>
    <row r="248" spans="1:26" ht="14.25" customHeight="1">
      <c r="A248" s="309"/>
      <c r="B248" s="424"/>
      <c r="C248" s="309"/>
      <c r="D248" s="309"/>
      <c r="E248" s="309"/>
      <c r="F248" s="309"/>
      <c r="G248" s="309"/>
      <c r="H248" s="309"/>
      <c r="I248" s="309"/>
      <c r="J248" s="309"/>
      <c r="K248" s="309"/>
      <c r="L248" s="309"/>
      <c r="M248" s="309"/>
      <c r="N248" s="309"/>
      <c r="O248" s="309"/>
      <c r="P248" s="309"/>
      <c r="Q248" s="309"/>
      <c r="R248" s="309"/>
      <c r="S248" s="309"/>
      <c r="T248" s="309"/>
      <c r="U248" s="309"/>
      <c r="V248" s="309"/>
      <c r="W248" s="309"/>
      <c r="X248" s="309"/>
      <c r="Y248" s="309"/>
      <c r="Z248" s="309"/>
    </row>
    <row r="249" spans="1:26" ht="14.25" customHeight="1">
      <c r="A249" s="309"/>
      <c r="B249" s="424"/>
      <c r="C249" s="309"/>
      <c r="D249" s="309"/>
      <c r="E249" s="309"/>
      <c r="F249" s="309"/>
      <c r="G249" s="309"/>
      <c r="H249" s="309"/>
      <c r="I249" s="309"/>
      <c r="J249" s="309"/>
      <c r="K249" s="309"/>
      <c r="L249" s="309"/>
      <c r="M249" s="309"/>
      <c r="N249" s="309"/>
      <c r="O249" s="309"/>
      <c r="P249" s="309"/>
      <c r="Q249" s="309"/>
      <c r="R249" s="309"/>
      <c r="S249" s="309"/>
      <c r="T249" s="309"/>
      <c r="U249" s="309"/>
      <c r="V249" s="309"/>
      <c r="W249" s="309"/>
      <c r="X249" s="309"/>
      <c r="Y249" s="309"/>
      <c r="Z249" s="309"/>
    </row>
    <row r="250" spans="1:26" ht="14.25" customHeight="1">
      <c r="A250" s="309"/>
      <c r="B250" s="424"/>
      <c r="C250" s="309"/>
      <c r="D250" s="309"/>
      <c r="E250" s="309"/>
      <c r="F250" s="309"/>
      <c r="G250" s="309"/>
      <c r="H250" s="309"/>
      <c r="I250" s="309"/>
      <c r="J250" s="309"/>
      <c r="K250" s="309"/>
      <c r="L250" s="309"/>
      <c r="M250" s="309"/>
      <c r="N250" s="309"/>
      <c r="O250" s="309"/>
      <c r="P250" s="309"/>
      <c r="Q250" s="309"/>
      <c r="R250" s="309"/>
      <c r="S250" s="309"/>
      <c r="T250" s="309"/>
      <c r="U250" s="309"/>
      <c r="V250" s="309"/>
      <c r="W250" s="309"/>
      <c r="X250" s="309"/>
      <c r="Y250" s="309"/>
      <c r="Z250" s="309"/>
    </row>
    <row r="251" spans="1:26" ht="14.25" customHeight="1">
      <c r="A251" s="309"/>
      <c r="B251" s="424"/>
      <c r="C251" s="309"/>
      <c r="D251" s="309"/>
      <c r="E251" s="309"/>
      <c r="F251" s="309"/>
      <c r="G251" s="309"/>
      <c r="H251" s="309"/>
      <c r="I251" s="309"/>
      <c r="J251" s="309"/>
      <c r="K251" s="309"/>
      <c r="L251" s="309"/>
      <c r="M251" s="309"/>
      <c r="N251" s="309"/>
      <c r="O251" s="309"/>
      <c r="P251" s="309"/>
      <c r="Q251" s="309"/>
      <c r="R251" s="309"/>
      <c r="S251" s="309"/>
      <c r="T251" s="309"/>
      <c r="U251" s="309"/>
      <c r="V251" s="309"/>
      <c r="W251" s="309"/>
      <c r="X251" s="309"/>
      <c r="Y251" s="309"/>
      <c r="Z251" s="309"/>
    </row>
    <row r="252" spans="1:26" ht="14.25" customHeight="1">
      <c r="A252" s="309"/>
      <c r="B252" s="424"/>
      <c r="C252" s="309"/>
      <c r="D252" s="309"/>
      <c r="E252" s="309"/>
      <c r="F252" s="309"/>
      <c r="G252" s="309"/>
      <c r="H252" s="309"/>
      <c r="I252" s="309"/>
      <c r="J252" s="309"/>
      <c r="K252" s="309"/>
      <c r="L252" s="309"/>
      <c r="M252" s="309"/>
      <c r="N252" s="309"/>
      <c r="O252" s="309"/>
      <c r="P252" s="309"/>
      <c r="Q252" s="309"/>
      <c r="R252" s="309"/>
      <c r="S252" s="309"/>
      <c r="T252" s="309"/>
      <c r="U252" s="309"/>
      <c r="V252" s="309"/>
      <c r="W252" s="309"/>
      <c r="X252" s="309"/>
      <c r="Y252" s="309"/>
      <c r="Z252" s="309"/>
    </row>
    <row r="253" spans="1:26" ht="14.25" customHeight="1">
      <c r="A253" s="309"/>
      <c r="B253" s="424"/>
      <c r="C253" s="309"/>
      <c r="D253" s="309"/>
      <c r="E253" s="309"/>
      <c r="F253" s="309"/>
      <c r="G253" s="309"/>
      <c r="H253" s="309"/>
      <c r="I253" s="309"/>
      <c r="J253" s="309"/>
      <c r="K253" s="309"/>
      <c r="L253" s="309"/>
      <c r="M253" s="309"/>
      <c r="N253" s="309"/>
      <c r="O253" s="309"/>
      <c r="P253" s="309"/>
      <c r="Q253" s="309"/>
      <c r="R253" s="309"/>
      <c r="S253" s="309"/>
      <c r="T253" s="309"/>
      <c r="U253" s="309"/>
      <c r="V253" s="309"/>
      <c r="W253" s="309"/>
      <c r="X253" s="309"/>
      <c r="Y253" s="309"/>
      <c r="Z253" s="309"/>
    </row>
    <row r="254" spans="1:26" ht="14.25" customHeight="1">
      <c r="A254" s="309"/>
      <c r="B254" s="424"/>
      <c r="C254" s="309"/>
      <c r="D254" s="309"/>
      <c r="E254" s="309"/>
      <c r="F254" s="309"/>
      <c r="G254" s="309"/>
      <c r="H254" s="309"/>
      <c r="I254" s="309"/>
      <c r="J254" s="309"/>
      <c r="K254" s="309"/>
      <c r="L254" s="309"/>
      <c r="M254" s="309"/>
      <c r="N254" s="309"/>
      <c r="O254" s="309"/>
      <c r="P254" s="309"/>
      <c r="Q254" s="309"/>
      <c r="R254" s="309"/>
      <c r="S254" s="309"/>
      <c r="T254" s="309"/>
      <c r="U254" s="309"/>
      <c r="V254" s="309"/>
      <c r="W254" s="309"/>
      <c r="X254" s="309"/>
      <c r="Y254" s="309"/>
      <c r="Z254" s="309"/>
    </row>
    <row r="255" spans="1:26" ht="14.25" customHeight="1">
      <c r="A255" s="309"/>
      <c r="B255" s="424"/>
      <c r="C255" s="309"/>
      <c r="D255" s="309"/>
      <c r="E255" s="309"/>
      <c r="F255" s="309"/>
      <c r="G255" s="309"/>
      <c r="H255" s="309"/>
      <c r="I255" s="309"/>
      <c r="J255" s="309"/>
      <c r="K255" s="309"/>
      <c r="L255" s="309"/>
      <c r="M255" s="309"/>
      <c r="N255" s="309"/>
      <c r="O255" s="309"/>
      <c r="P255" s="309"/>
      <c r="Q255" s="309"/>
      <c r="R255" s="309"/>
      <c r="S255" s="309"/>
      <c r="T255" s="309"/>
      <c r="U255" s="309"/>
      <c r="V255" s="309"/>
      <c r="W255" s="309"/>
      <c r="X255" s="309"/>
      <c r="Y255" s="309"/>
      <c r="Z255" s="309"/>
    </row>
    <row r="256" spans="1:26" ht="14.25" customHeight="1">
      <c r="A256" s="309"/>
      <c r="B256" s="424"/>
      <c r="C256" s="309"/>
      <c r="D256" s="309"/>
      <c r="E256" s="309"/>
      <c r="F256" s="309"/>
      <c r="G256" s="309"/>
      <c r="H256" s="309"/>
      <c r="I256" s="309"/>
      <c r="J256" s="309"/>
      <c r="K256" s="309"/>
      <c r="L256" s="309"/>
      <c r="M256" s="309"/>
      <c r="N256" s="309"/>
      <c r="O256" s="309"/>
      <c r="P256" s="309"/>
      <c r="Q256" s="309"/>
      <c r="R256" s="309"/>
      <c r="S256" s="309"/>
      <c r="T256" s="309"/>
      <c r="U256" s="309"/>
      <c r="V256" s="309"/>
      <c r="W256" s="309"/>
      <c r="X256" s="309"/>
      <c r="Y256" s="309"/>
      <c r="Z256" s="309"/>
    </row>
    <row r="257" spans="1:26" ht="14.25" customHeight="1">
      <c r="A257" s="309"/>
      <c r="B257" s="424"/>
      <c r="C257" s="309"/>
      <c r="D257" s="309"/>
      <c r="E257" s="309"/>
      <c r="F257" s="309"/>
      <c r="G257" s="309"/>
      <c r="H257" s="309"/>
      <c r="I257" s="309"/>
      <c r="J257" s="309"/>
      <c r="K257" s="309"/>
      <c r="L257" s="309"/>
      <c r="M257" s="309"/>
      <c r="N257" s="309"/>
      <c r="O257" s="309"/>
      <c r="P257" s="309"/>
      <c r="Q257" s="309"/>
      <c r="R257" s="309"/>
      <c r="S257" s="309"/>
      <c r="T257" s="309"/>
      <c r="U257" s="309"/>
      <c r="V257" s="309"/>
      <c r="W257" s="309"/>
      <c r="X257" s="309"/>
      <c r="Y257" s="309"/>
      <c r="Z257" s="309"/>
    </row>
    <row r="258" spans="1:26" ht="14.25" customHeight="1">
      <c r="A258" s="309"/>
      <c r="B258" s="424"/>
      <c r="C258" s="309"/>
      <c r="D258" s="309"/>
      <c r="E258" s="309"/>
      <c r="F258" s="309"/>
      <c r="G258" s="309"/>
      <c r="H258" s="309"/>
      <c r="I258" s="309"/>
      <c r="J258" s="309"/>
      <c r="K258" s="309"/>
      <c r="L258" s="309"/>
      <c r="M258" s="309"/>
      <c r="N258" s="309"/>
      <c r="O258" s="309"/>
      <c r="P258" s="309"/>
      <c r="Q258" s="309"/>
      <c r="R258" s="309"/>
      <c r="S258" s="309"/>
      <c r="T258" s="309"/>
      <c r="U258" s="309"/>
      <c r="V258" s="309"/>
      <c r="W258" s="309"/>
      <c r="X258" s="309"/>
      <c r="Y258" s="309"/>
      <c r="Z258" s="309"/>
    </row>
    <row r="259" spans="1:26" ht="14.25" customHeight="1">
      <c r="A259" s="309"/>
      <c r="B259" s="424"/>
      <c r="C259" s="309"/>
      <c r="D259" s="309"/>
      <c r="E259" s="309"/>
      <c r="F259" s="309"/>
      <c r="G259" s="309"/>
      <c r="H259" s="309"/>
      <c r="I259" s="309"/>
      <c r="J259" s="309"/>
      <c r="K259" s="309"/>
      <c r="L259" s="309"/>
      <c r="M259" s="309"/>
      <c r="N259" s="309"/>
      <c r="O259" s="309"/>
      <c r="P259" s="309"/>
      <c r="Q259" s="309"/>
      <c r="R259" s="309"/>
      <c r="S259" s="309"/>
      <c r="T259" s="309"/>
      <c r="U259" s="309"/>
      <c r="V259" s="309"/>
      <c r="W259" s="309"/>
      <c r="X259" s="309"/>
      <c r="Y259" s="309"/>
      <c r="Z259" s="309"/>
    </row>
    <row r="260" spans="1:26" ht="15.75" customHeight="1">
      <c r="C260" s="309"/>
      <c r="D260" s="309"/>
      <c r="E260" s="309"/>
      <c r="F260" s="309"/>
      <c r="G260" s="309"/>
    </row>
    <row r="261" spans="1:26" ht="15.75" customHeight="1">
      <c r="C261" s="309"/>
      <c r="D261" s="309"/>
      <c r="E261" s="309"/>
      <c r="F261" s="309"/>
      <c r="G261" s="309"/>
    </row>
    <row r="262" spans="1:26" ht="15.75" customHeight="1">
      <c r="C262" s="309"/>
      <c r="D262" s="309"/>
      <c r="E262" s="309"/>
      <c r="F262" s="309"/>
      <c r="G262" s="309"/>
    </row>
    <row r="263" spans="1:26" ht="15.75" customHeight="1">
      <c r="C263" s="309"/>
      <c r="D263" s="309"/>
      <c r="E263" s="309"/>
      <c r="F263" s="309"/>
      <c r="G263" s="309"/>
    </row>
    <row r="264" spans="1:26" ht="15.75" customHeight="1">
      <c r="C264" s="309"/>
      <c r="D264" s="309"/>
      <c r="E264" s="309"/>
      <c r="F264" s="309"/>
      <c r="G264" s="309"/>
    </row>
    <row r="265" spans="1:26" ht="15.75" customHeight="1">
      <c r="C265" s="309"/>
      <c r="D265" s="309"/>
      <c r="E265" s="309"/>
      <c r="F265" s="309"/>
      <c r="G265" s="309"/>
    </row>
    <row r="266" spans="1:26" ht="15.75" customHeight="1">
      <c r="C266" s="309"/>
      <c r="D266" s="309"/>
      <c r="E266" s="309"/>
      <c r="F266" s="309"/>
      <c r="G266" s="309"/>
    </row>
    <row r="267" spans="1:26" ht="15.75" customHeight="1">
      <c r="C267" s="309"/>
      <c r="D267" s="309"/>
      <c r="E267" s="309"/>
      <c r="F267" s="309"/>
      <c r="G267" s="309"/>
    </row>
    <row r="268" spans="1:26" ht="15.75" customHeight="1">
      <c r="C268" s="309"/>
      <c r="D268" s="309"/>
      <c r="E268" s="309"/>
      <c r="F268" s="309"/>
      <c r="G268" s="309"/>
    </row>
    <row r="269" spans="1:26" ht="15.75" customHeight="1">
      <c r="C269" s="309"/>
      <c r="D269" s="309"/>
      <c r="E269" s="309"/>
      <c r="F269" s="309"/>
      <c r="G269" s="309"/>
    </row>
    <row r="270" spans="1:26" ht="15.75" customHeight="1">
      <c r="C270" s="309"/>
      <c r="D270" s="309"/>
      <c r="E270" s="309"/>
      <c r="F270" s="309"/>
      <c r="G270" s="309"/>
    </row>
    <row r="271" spans="1:26" ht="15.75" customHeight="1">
      <c r="C271" s="309"/>
      <c r="D271" s="309"/>
      <c r="E271" s="309"/>
      <c r="F271" s="309"/>
      <c r="G271" s="309"/>
    </row>
    <row r="272" spans="1:26" ht="15.75" customHeight="1">
      <c r="C272" s="309"/>
      <c r="D272" s="309"/>
      <c r="E272" s="309"/>
      <c r="F272" s="309"/>
      <c r="G272" s="309"/>
    </row>
    <row r="273" spans="3:7" ht="15.75" customHeight="1">
      <c r="C273" s="309"/>
      <c r="D273" s="309"/>
      <c r="E273" s="309"/>
      <c r="F273" s="309"/>
      <c r="G273" s="309"/>
    </row>
    <row r="274" spans="3:7" ht="15.75" customHeight="1">
      <c r="C274" s="309"/>
      <c r="D274" s="309"/>
      <c r="E274" s="309"/>
      <c r="F274" s="309"/>
      <c r="G274" s="309"/>
    </row>
    <row r="275" spans="3:7" ht="15.75" customHeight="1">
      <c r="C275" s="309"/>
      <c r="D275" s="309"/>
      <c r="E275" s="309"/>
      <c r="F275" s="309"/>
      <c r="G275" s="309"/>
    </row>
    <row r="276" spans="3:7" ht="15.75" customHeight="1">
      <c r="C276" s="309"/>
      <c r="D276" s="309"/>
      <c r="E276" s="309"/>
      <c r="F276" s="309"/>
      <c r="G276" s="309"/>
    </row>
    <row r="277" spans="3:7" ht="15.75" customHeight="1">
      <c r="C277" s="309"/>
      <c r="D277" s="309"/>
      <c r="E277" s="309"/>
      <c r="F277" s="309"/>
      <c r="G277" s="309"/>
    </row>
    <row r="278" spans="3:7" ht="15.75" customHeight="1">
      <c r="C278" s="309"/>
      <c r="D278" s="309"/>
      <c r="E278" s="309"/>
      <c r="F278" s="309"/>
      <c r="G278" s="309"/>
    </row>
    <row r="279" spans="3:7" ht="15.75" customHeight="1">
      <c r="C279" s="309"/>
      <c r="D279" s="309"/>
      <c r="E279" s="309"/>
      <c r="F279" s="309"/>
      <c r="G279" s="309"/>
    </row>
    <row r="280" spans="3:7" ht="15.75" customHeight="1">
      <c r="C280" s="309"/>
      <c r="D280" s="309"/>
      <c r="E280" s="309"/>
      <c r="F280" s="309"/>
      <c r="G280" s="309"/>
    </row>
    <row r="281" spans="3:7" ht="15.75" customHeight="1">
      <c r="C281" s="309"/>
      <c r="D281" s="309"/>
      <c r="E281" s="309"/>
      <c r="F281" s="309"/>
      <c r="G281" s="309"/>
    </row>
    <row r="282" spans="3:7" ht="15.75" customHeight="1">
      <c r="C282" s="309"/>
      <c r="D282" s="309"/>
      <c r="E282" s="309"/>
      <c r="F282" s="309"/>
      <c r="G282" s="309"/>
    </row>
    <row r="283" spans="3:7" ht="15.75" customHeight="1">
      <c r="C283" s="309"/>
      <c r="D283" s="309"/>
      <c r="E283" s="309"/>
      <c r="F283" s="309"/>
      <c r="G283" s="309"/>
    </row>
    <row r="284" spans="3:7" ht="15.75" customHeight="1">
      <c r="C284" s="309"/>
      <c r="D284" s="309"/>
      <c r="E284" s="309"/>
      <c r="F284" s="309"/>
      <c r="G284" s="309"/>
    </row>
    <row r="285" spans="3:7" ht="15.75" customHeight="1">
      <c r="C285" s="309"/>
      <c r="D285" s="309"/>
      <c r="E285" s="309"/>
      <c r="F285" s="309"/>
      <c r="G285" s="309"/>
    </row>
    <row r="286" spans="3:7" ht="15.75" customHeight="1">
      <c r="C286" s="309"/>
      <c r="D286" s="309"/>
      <c r="E286" s="309"/>
      <c r="F286" s="309"/>
      <c r="G286" s="309"/>
    </row>
    <row r="287" spans="3:7" ht="15.75" customHeight="1">
      <c r="C287" s="309"/>
      <c r="D287" s="309"/>
      <c r="E287" s="309"/>
      <c r="F287" s="309"/>
      <c r="G287" s="309"/>
    </row>
    <row r="288" spans="3:7" ht="15.75" customHeight="1">
      <c r="C288" s="309"/>
      <c r="D288" s="309"/>
      <c r="E288" s="309"/>
      <c r="F288" s="309"/>
      <c r="G288" s="309"/>
    </row>
    <row r="289" spans="3:7" ht="15.75" customHeight="1">
      <c r="C289" s="309"/>
      <c r="D289" s="309"/>
      <c r="E289" s="309"/>
      <c r="F289" s="309"/>
      <c r="G289" s="309"/>
    </row>
    <row r="290" spans="3:7" ht="15.75" customHeight="1">
      <c r="C290" s="309"/>
      <c r="D290" s="309"/>
      <c r="E290" s="309"/>
      <c r="F290" s="309"/>
      <c r="G290" s="309"/>
    </row>
    <row r="291" spans="3:7" ht="15.75" customHeight="1">
      <c r="C291" s="309"/>
      <c r="D291" s="309"/>
      <c r="E291" s="309"/>
      <c r="F291" s="309"/>
      <c r="G291" s="309"/>
    </row>
    <row r="292" spans="3:7" ht="15.75" customHeight="1">
      <c r="C292" s="309"/>
      <c r="D292" s="309"/>
      <c r="E292" s="309"/>
      <c r="F292" s="309"/>
      <c r="G292" s="309"/>
    </row>
    <row r="293" spans="3:7" ht="15.75" customHeight="1">
      <c r="C293" s="309"/>
      <c r="D293" s="309"/>
      <c r="E293" s="309"/>
      <c r="F293" s="309"/>
      <c r="G293" s="309"/>
    </row>
    <row r="294" spans="3:7" ht="15.75" customHeight="1">
      <c r="C294" s="309"/>
      <c r="D294" s="309"/>
      <c r="E294" s="309"/>
      <c r="F294" s="309"/>
      <c r="G294" s="309"/>
    </row>
    <row r="295" spans="3:7" ht="15.75" customHeight="1">
      <c r="C295" s="309"/>
      <c r="D295" s="309"/>
      <c r="E295" s="309"/>
      <c r="F295" s="309"/>
      <c r="G295" s="309"/>
    </row>
    <row r="296" spans="3:7" ht="15.75" customHeight="1">
      <c r="C296" s="309"/>
      <c r="D296" s="309"/>
      <c r="E296" s="309"/>
      <c r="F296" s="309"/>
      <c r="G296" s="309"/>
    </row>
    <row r="297" spans="3:7" ht="15.75" customHeight="1">
      <c r="C297" s="309"/>
      <c r="D297" s="309"/>
      <c r="E297" s="309"/>
      <c r="F297" s="309"/>
      <c r="G297" s="309"/>
    </row>
    <row r="298" spans="3:7" ht="15.75" customHeight="1">
      <c r="C298" s="309"/>
      <c r="D298" s="309"/>
      <c r="E298" s="309"/>
      <c r="F298" s="309"/>
      <c r="G298" s="309"/>
    </row>
    <row r="299" spans="3:7" ht="15.75" customHeight="1">
      <c r="C299" s="309"/>
      <c r="D299" s="309"/>
      <c r="E299" s="309"/>
      <c r="F299" s="309"/>
      <c r="G299" s="309"/>
    </row>
    <row r="300" spans="3:7" ht="15.75" customHeight="1">
      <c r="C300" s="309"/>
      <c r="D300" s="309"/>
      <c r="E300" s="309"/>
      <c r="F300" s="309"/>
      <c r="G300" s="309"/>
    </row>
    <row r="301" spans="3:7" ht="15.75" customHeight="1">
      <c r="C301" s="309"/>
      <c r="D301" s="309"/>
      <c r="E301" s="309"/>
      <c r="F301" s="309"/>
      <c r="G301" s="309"/>
    </row>
    <row r="302" spans="3:7" ht="15.75" customHeight="1">
      <c r="C302" s="309"/>
      <c r="D302" s="309"/>
      <c r="E302" s="309"/>
      <c r="F302" s="309"/>
      <c r="G302" s="309"/>
    </row>
    <row r="303" spans="3:7" ht="15.75" customHeight="1">
      <c r="C303" s="309"/>
      <c r="D303" s="309"/>
      <c r="E303" s="309"/>
      <c r="F303" s="309"/>
      <c r="G303" s="309"/>
    </row>
    <row r="304" spans="3:7" ht="15.75" customHeight="1">
      <c r="C304" s="309"/>
      <c r="D304" s="309"/>
      <c r="E304" s="309"/>
      <c r="F304" s="309"/>
      <c r="G304" s="309"/>
    </row>
    <row r="305" spans="3:7" ht="15.75" customHeight="1">
      <c r="C305" s="309"/>
      <c r="D305" s="309"/>
      <c r="E305" s="309"/>
      <c r="F305" s="309"/>
      <c r="G305" s="309"/>
    </row>
    <row r="306" spans="3:7" ht="15.75" customHeight="1">
      <c r="C306" s="309"/>
      <c r="D306" s="309"/>
      <c r="E306" s="309"/>
      <c r="F306" s="309"/>
      <c r="G306" s="309"/>
    </row>
    <row r="307" spans="3:7" ht="15.75" customHeight="1">
      <c r="C307" s="309"/>
      <c r="D307" s="309"/>
      <c r="E307" s="309"/>
      <c r="F307" s="309"/>
      <c r="G307" s="309"/>
    </row>
    <row r="308" spans="3:7" ht="15.75" customHeight="1">
      <c r="C308" s="309"/>
      <c r="D308" s="309"/>
      <c r="E308" s="309"/>
      <c r="F308" s="309"/>
      <c r="G308" s="309"/>
    </row>
    <row r="309" spans="3:7" ht="15.75" customHeight="1">
      <c r="C309" s="309"/>
      <c r="D309" s="309"/>
      <c r="E309" s="309"/>
      <c r="F309" s="309"/>
      <c r="G309" s="309"/>
    </row>
    <row r="310" spans="3:7" ht="15.75" customHeight="1">
      <c r="C310" s="309"/>
      <c r="D310" s="309"/>
      <c r="E310" s="309"/>
      <c r="F310" s="309"/>
      <c r="G310" s="309"/>
    </row>
    <row r="311" spans="3:7" ht="15.75" customHeight="1">
      <c r="C311" s="309"/>
      <c r="D311" s="309"/>
      <c r="E311" s="309"/>
      <c r="F311" s="309"/>
      <c r="G311" s="309"/>
    </row>
    <row r="312" spans="3:7" ht="15.75" customHeight="1">
      <c r="C312" s="309"/>
      <c r="D312" s="309"/>
      <c r="E312" s="309"/>
      <c r="F312" s="309"/>
      <c r="G312" s="309"/>
    </row>
    <row r="313" spans="3:7" ht="15.75" customHeight="1">
      <c r="C313" s="309"/>
      <c r="D313" s="309"/>
      <c r="E313" s="309"/>
      <c r="F313" s="309"/>
      <c r="G313" s="309"/>
    </row>
    <row r="314" spans="3:7" ht="15.75" customHeight="1">
      <c r="C314" s="309"/>
      <c r="D314" s="309"/>
      <c r="E314" s="309"/>
      <c r="F314" s="309"/>
      <c r="G314" s="309"/>
    </row>
    <row r="315" spans="3:7" ht="15.75" customHeight="1">
      <c r="C315" s="309"/>
      <c r="D315" s="309"/>
      <c r="E315" s="309"/>
      <c r="F315" s="309"/>
      <c r="G315" s="309"/>
    </row>
    <row r="316" spans="3:7" ht="15.75" customHeight="1">
      <c r="C316" s="309"/>
      <c r="D316" s="309"/>
      <c r="E316" s="309"/>
      <c r="F316" s="309"/>
      <c r="G316" s="309"/>
    </row>
    <row r="317" spans="3:7" ht="15.75" customHeight="1">
      <c r="C317" s="309"/>
      <c r="D317" s="309"/>
      <c r="E317" s="309"/>
      <c r="F317" s="309"/>
      <c r="G317" s="309"/>
    </row>
    <row r="318" spans="3:7" ht="15.75" customHeight="1">
      <c r="C318" s="309"/>
      <c r="D318" s="309"/>
      <c r="E318" s="309"/>
      <c r="F318" s="309"/>
      <c r="G318" s="309"/>
    </row>
    <row r="319" spans="3:7" ht="15.75" customHeight="1">
      <c r="C319" s="309"/>
      <c r="D319" s="309"/>
      <c r="E319" s="309"/>
      <c r="F319" s="309"/>
      <c r="G319" s="309"/>
    </row>
    <row r="320" spans="3:7" ht="15.75" customHeight="1">
      <c r="C320" s="309"/>
      <c r="D320" s="309"/>
      <c r="E320" s="309"/>
      <c r="F320" s="309"/>
      <c r="G320" s="309"/>
    </row>
    <row r="321" spans="3:7" ht="15.75" customHeight="1">
      <c r="C321" s="309"/>
      <c r="D321" s="309"/>
      <c r="E321" s="309"/>
      <c r="F321" s="309"/>
      <c r="G321" s="309"/>
    </row>
    <row r="322" spans="3:7" ht="15.75" customHeight="1">
      <c r="C322" s="309"/>
      <c r="D322" s="309"/>
      <c r="E322" s="309"/>
      <c r="F322" s="309"/>
      <c r="G322" s="309"/>
    </row>
    <row r="323" spans="3:7" ht="15.75" customHeight="1">
      <c r="C323" s="309"/>
      <c r="D323" s="309"/>
      <c r="E323" s="309"/>
      <c r="F323" s="309"/>
      <c r="G323" s="309"/>
    </row>
    <row r="324" spans="3:7" ht="15.75" customHeight="1">
      <c r="C324" s="309"/>
      <c r="D324" s="309"/>
      <c r="E324" s="309"/>
      <c r="F324" s="309"/>
      <c r="G324" s="309"/>
    </row>
    <row r="325" spans="3:7" ht="15.75" customHeight="1">
      <c r="C325" s="309"/>
      <c r="D325" s="309"/>
      <c r="E325" s="309"/>
      <c r="F325" s="309"/>
      <c r="G325" s="309"/>
    </row>
    <row r="326" spans="3:7" ht="15.75" customHeight="1">
      <c r="C326" s="309"/>
      <c r="D326" s="309"/>
      <c r="E326" s="309"/>
      <c r="F326" s="309"/>
      <c r="G326" s="309"/>
    </row>
    <row r="327" spans="3:7" ht="15.75" customHeight="1">
      <c r="C327" s="309"/>
      <c r="D327" s="309"/>
      <c r="E327" s="309"/>
      <c r="F327" s="309"/>
      <c r="G327" s="309"/>
    </row>
    <row r="328" spans="3:7" ht="15.75" customHeight="1">
      <c r="C328" s="309"/>
      <c r="D328" s="309"/>
      <c r="E328" s="309"/>
      <c r="F328" s="309"/>
      <c r="G328" s="309"/>
    </row>
    <row r="329" spans="3:7" ht="15.75" customHeight="1">
      <c r="C329" s="309"/>
      <c r="D329" s="309"/>
      <c r="E329" s="309"/>
      <c r="F329" s="309"/>
      <c r="G329" s="309"/>
    </row>
    <row r="330" spans="3:7" ht="15.75" customHeight="1">
      <c r="C330" s="309"/>
      <c r="D330" s="309"/>
      <c r="E330" s="309"/>
      <c r="F330" s="309"/>
      <c r="G330" s="309"/>
    </row>
    <row r="331" spans="3:7" ht="15.75" customHeight="1">
      <c r="C331" s="309"/>
      <c r="D331" s="309"/>
      <c r="E331" s="309"/>
      <c r="F331" s="309"/>
      <c r="G331" s="309"/>
    </row>
    <row r="332" spans="3:7" ht="15.75" customHeight="1">
      <c r="C332" s="309"/>
      <c r="D332" s="309"/>
      <c r="E332" s="309"/>
      <c r="F332" s="309"/>
      <c r="G332" s="309"/>
    </row>
    <row r="333" spans="3:7" ht="15.75" customHeight="1">
      <c r="C333" s="309"/>
      <c r="D333" s="309"/>
      <c r="E333" s="309"/>
      <c r="F333" s="309"/>
      <c r="G333" s="309"/>
    </row>
    <row r="334" spans="3:7" ht="15.75" customHeight="1">
      <c r="C334" s="309"/>
      <c r="D334" s="309"/>
      <c r="E334" s="309"/>
      <c r="F334" s="309"/>
      <c r="G334" s="309"/>
    </row>
    <row r="335" spans="3:7" ht="15.75" customHeight="1">
      <c r="C335" s="309"/>
      <c r="D335" s="309"/>
      <c r="E335" s="309"/>
      <c r="F335" s="309"/>
      <c r="G335" s="309"/>
    </row>
    <row r="336" spans="3:7" ht="15.75" customHeight="1">
      <c r="C336" s="309"/>
      <c r="D336" s="309"/>
      <c r="E336" s="309"/>
      <c r="F336" s="309"/>
      <c r="G336" s="309"/>
    </row>
    <row r="337" spans="3:7" ht="15.75" customHeight="1">
      <c r="C337" s="309"/>
      <c r="D337" s="309"/>
      <c r="E337" s="309"/>
      <c r="F337" s="309"/>
      <c r="G337" s="309"/>
    </row>
    <row r="338" spans="3:7" ht="15.75" customHeight="1">
      <c r="C338" s="309"/>
      <c r="D338" s="309"/>
      <c r="E338" s="309"/>
      <c r="F338" s="309"/>
      <c r="G338" s="309"/>
    </row>
    <row r="339" spans="3:7" ht="15.75" customHeight="1">
      <c r="C339" s="309"/>
      <c r="D339" s="309"/>
      <c r="E339" s="309"/>
      <c r="F339" s="309"/>
      <c r="G339" s="309"/>
    </row>
    <row r="340" spans="3:7" ht="15.75" customHeight="1">
      <c r="C340" s="309"/>
      <c r="D340" s="309"/>
      <c r="E340" s="309"/>
      <c r="F340" s="309"/>
      <c r="G340" s="309"/>
    </row>
    <row r="341" spans="3:7" ht="15.75" customHeight="1">
      <c r="C341" s="309"/>
      <c r="D341" s="309"/>
      <c r="E341" s="309"/>
      <c r="F341" s="309"/>
      <c r="G341" s="309"/>
    </row>
    <row r="342" spans="3:7" ht="15.75" customHeight="1">
      <c r="C342" s="309"/>
      <c r="D342" s="309"/>
      <c r="E342" s="309"/>
      <c r="F342" s="309"/>
      <c r="G342" s="309"/>
    </row>
    <row r="343" spans="3:7" ht="15.75" customHeight="1">
      <c r="C343" s="309"/>
      <c r="D343" s="309"/>
      <c r="E343" s="309"/>
      <c r="F343" s="309"/>
      <c r="G343" s="309"/>
    </row>
    <row r="344" spans="3:7" ht="15.75" customHeight="1">
      <c r="C344" s="309"/>
      <c r="D344" s="309"/>
      <c r="E344" s="309"/>
      <c r="F344" s="309"/>
      <c r="G344" s="309"/>
    </row>
    <row r="345" spans="3:7" ht="15.75" customHeight="1">
      <c r="C345" s="309"/>
      <c r="D345" s="309"/>
      <c r="E345" s="309"/>
      <c r="F345" s="309"/>
      <c r="G345" s="309"/>
    </row>
    <row r="346" spans="3:7" ht="15.75" customHeight="1">
      <c r="C346" s="309"/>
      <c r="D346" s="309"/>
      <c r="E346" s="309"/>
      <c r="F346" s="309"/>
      <c r="G346" s="309"/>
    </row>
    <row r="347" spans="3:7" ht="15.75" customHeight="1">
      <c r="C347" s="309"/>
      <c r="D347" s="309"/>
      <c r="E347" s="309"/>
      <c r="F347" s="309"/>
      <c r="G347" s="309"/>
    </row>
    <row r="348" spans="3:7" ht="15.75" customHeight="1">
      <c r="C348" s="309"/>
      <c r="D348" s="309"/>
      <c r="E348" s="309"/>
      <c r="F348" s="309"/>
      <c r="G348" s="309"/>
    </row>
    <row r="349" spans="3:7" ht="15.75" customHeight="1">
      <c r="C349" s="309"/>
      <c r="D349" s="309"/>
      <c r="E349" s="309"/>
      <c r="F349" s="309"/>
      <c r="G349" s="309"/>
    </row>
    <row r="350" spans="3:7" ht="15.75" customHeight="1">
      <c r="C350" s="309"/>
      <c r="D350" s="309"/>
      <c r="E350" s="309"/>
      <c r="F350" s="309"/>
      <c r="G350" s="309"/>
    </row>
    <row r="351" spans="3:7" ht="15.75" customHeight="1">
      <c r="C351" s="309"/>
      <c r="D351" s="309"/>
      <c r="E351" s="309"/>
      <c r="F351" s="309"/>
      <c r="G351" s="309"/>
    </row>
    <row r="352" spans="3:7" ht="15.75" customHeight="1">
      <c r="C352" s="309"/>
      <c r="D352" s="309"/>
      <c r="E352" s="309"/>
      <c r="F352" s="309"/>
      <c r="G352" s="309"/>
    </row>
    <row r="353" spans="3:7" ht="15.75" customHeight="1">
      <c r="C353" s="309"/>
      <c r="D353" s="309"/>
      <c r="E353" s="309"/>
      <c r="F353" s="309"/>
      <c r="G353" s="309"/>
    </row>
    <row r="354" spans="3:7" ht="15.75" customHeight="1">
      <c r="C354" s="309"/>
      <c r="D354" s="309"/>
      <c r="E354" s="309"/>
      <c r="F354" s="309"/>
      <c r="G354" s="309"/>
    </row>
    <row r="355" spans="3:7" ht="15.75" customHeight="1">
      <c r="C355" s="309"/>
      <c r="D355" s="309"/>
      <c r="E355" s="309"/>
      <c r="F355" s="309"/>
      <c r="G355" s="309"/>
    </row>
    <row r="356" spans="3:7" ht="15.75" customHeight="1">
      <c r="C356" s="309"/>
      <c r="D356" s="309"/>
      <c r="E356" s="309"/>
      <c r="F356" s="309"/>
      <c r="G356" s="309"/>
    </row>
    <row r="357" spans="3:7" ht="15.75" customHeight="1">
      <c r="C357" s="309"/>
      <c r="D357" s="309"/>
      <c r="E357" s="309"/>
      <c r="F357" s="309"/>
      <c r="G357" s="309"/>
    </row>
    <row r="358" spans="3:7" ht="15.75" customHeight="1">
      <c r="C358" s="309"/>
      <c r="D358" s="309"/>
      <c r="E358" s="309"/>
      <c r="F358" s="309"/>
      <c r="G358" s="309"/>
    </row>
    <row r="359" spans="3:7" ht="15.75" customHeight="1">
      <c r="C359" s="309"/>
      <c r="D359" s="309"/>
      <c r="E359" s="309"/>
      <c r="F359" s="309"/>
      <c r="G359" s="309"/>
    </row>
    <row r="360" spans="3:7" ht="15.75" customHeight="1">
      <c r="C360" s="309"/>
      <c r="D360" s="309"/>
      <c r="E360" s="309"/>
      <c r="F360" s="309"/>
      <c r="G360" s="309"/>
    </row>
    <row r="361" spans="3:7" ht="15.75" customHeight="1">
      <c r="C361" s="309"/>
      <c r="D361" s="309"/>
      <c r="E361" s="309"/>
      <c r="F361" s="309"/>
      <c r="G361" s="309"/>
    </row>
    <row r="362" spans="3:7" ht="15.75" customHeight="1">
      <c r="C362" s="309"/>
      <c r="D362" s="309"/>
      <c r="E362" s="309"/>
      <c r="F362" s="309"/>
      <c r="G362" s="309"/>
    </row>
    <row r="363" spans="3:7" ht="15.75" customHeight="1">
      <c r="C363" s="309"/>
      <c r="D363" s="309"/>
      <c r="E363" s="309"/>
      <c r="F363" s="309"/>
      <c r="G363" s="309"/>
    </row>
    <row r="364" spans="3:7" ht="15.75" customHeight="1">
      <c r="C364" s="309"/>
      <c r="D364" s="309"/>
      <c r="E364" s="309"/>
      <c r="F364" s="309"/>
      <c r="G364" s="309"/>
    </row>
    <row r="365" spans="3:7" ht="15.75" customHeight="1">
      <c r="C365" s="309"/>
      <c r="D365" s="309"/>
      <c r="E365" s="309"/>
      <c r="F365" s="309"/>
      <c r="G365" s="309"/>
    </row>
    <row r="366" spans="3:7" ht="15.75" customHeight="1">
      <c r="C366" s="309"/>
      <c r="D366" s="309"/>
      <c r="E366" s="309"/>
      <c r="F366" s="309"/>
      <c r="G366" s="309"/>
    </row>
    <row r="367" spans="3:7" ht="15.75" customHeight="1">
      <c r="C367" s="309"/>
      <c r="D367" s="309"/>
      <c r="E367" s="309"/>
      <c r="F367" s="309"/>
      <c r="G367" s="309"/>
    </row>
    <row r="368" spans="3:7" ht="15.75" customHeight="1">
      <c r="C368" s="309"/>
      <c r="D368" s="309"/>
      <c r="E368" s="309"/>
      <c r="F368" s="309"/>
      <c r="G368" s="309"/>
    </row>
    <row r="369" spans="3:7" ht="15.75" customHeight="1">
      <c r="C369" s="309"/>
      <c r="D369" s="309"/>
      <c r="E369" s="309"/>
      <c r="F369" s="309"/>
      <c r="G369" s="309"/>
    </row>
    <row r="370" spans="3:7" ht="15.75" customHeight="1">
      <c r="C370" s="309"/>
      <c r="D370" s="309"/>
      <c r="E370" s="309"/>
      <c r="F370" s="309"/>
      <c r="G370" s="309"/>
    </row>
    <row r="371" spans="3:7" ht="15.75" customHeight="1">
      <c r="C371" s="309"/>
      <c r="D371" s="309"/>
      <c r="E371" s="309"/>
      <c r="F371" s="309"/>
      <c r="G371" s="309"/>
    </row>
    <row r="372" spans="3:7" ht="15.75" customHeight="1">
      <c r="C372" s="309"/>
      <c r="D372" s="309"/>
      <c r="E372" s="309"/>
      <c r="F372" s="309"/>
      <c r="G372" s="309"/>
    </row>
    <row r="373" spans="3:7" ht="15.75" customHeight="1">
      <c r="C373" s="309"/>
      <c r="D373" s="309"/>
      <c r="E373" s="309"/>
      <c r="F373" s="309"/>
      <c r="G373" s="309"/>
    </row>
    <row r="374" spans="3:7" ht="15.75" customHeight="1">
      <c r="C374" s="309"/>
      <c r="D374" s="309"/>
      <c r="E374" s="309"/>
      <c r="F374" s="309"/>
      <c r="G374" s="309"/>
    </row>
    <row r="375" spans="3:7" ht="15.75" customHeight="1">
      <c r="C375" s="309"/>
      <c r="D375" s="309"/>
      <c r="E375" s="309"/>
      <c r="F375" s="309"/>
      <c r="G375" s="309"/>
    </row>
    <row r="376" spans="3:7" ht="15.75" customHeight="1">
      <c r="C376" s="309"/>
      <c r="D376" s="309"/>
      <c r="E376" s="309"/>
      <c r="F376" s="309"/>
      <c r="G376" s="309"/>
    </row>
    <row r="377" spans="3:7" ht="15.75" customHeight="1">
      <c r="C377" s="309"/>
      <c r="D377" s="309"/>
      <c r="E377" s="309"/>
      <c r="F377" s="309"/>
      <c r="G377" s="309"/>
    </row>
    <row r="378" spans="3:7" ht="15.75" customHeight="1">
      <c r="C378" s="309"/>
      <c r="D378" s="309"/>
      <c r="E378" s="309"/>
      <c r="F378" s="309"/>
      <c r="G378" s="309"/>
    </row>
    <row r="379" spans="3:7" ht="15.75" customHeight="1">
      <c r="C379" s="309"/>
      <c r="D379" s="309"/>
      <c r="E379" s="309"/>
      <c r="F379" s="309"/>
      <c r="G379" s="309"/>
    </row>
    <row r="380" spans="3:7" ht="15.75" customHeight="1">
      <c r="C380" s="309"/>
      <c r="D380" s="309"/>
      <c r="E380" s="309"/>
      <c r="F380" s="309"/>
      <c r="G380" s="309"/>
    </row>
    <row r="381" spans="3:7" ht="15.75" customHeight="1">
      <c r="C381" s="309"/>
      <c r="D381" s="309"/>
      <c r="E381" s="309"/>
      <c r="F381" s="309"/>
      <c r="G381" s="309"/>
    </row>
    <row r="382" spans="3:7" ht="15.75" customHeight="1">
      <c r="C382" s="309"/>
      <c r="D382" s="309"/>
      <c r="E382" s="309"/>
      <c r="F382" s="309"/>
      <c r="G382" s="309"/>
    </row>
    <row r="383" spans="3:7" ht="15.75" customHeight="1">
      <c r="C383" s="309"/>
      <c r="D383" s="309"/>
      <c r="E383" s="309"/>
      <c r="F383" s="309"/>
      <c r="G383" s="309"/>
    </row>
    <row r="384" spans="3:7" ht="15.75" customHeight="1">
      <c r="C384" s="309"/>
      <c r="D384" s="309"/>
      <c r="E384" s="309"/>
      <c r="F384" s="309"/>
      <c r="G384" s="309"/>
    </row>
    <row r="385" spans="3:7" ht="15.75" customHeight="1">
      <c r="C385" s="309"/>
      <c r="D385" s="309"/>
      <c r="E385" s="309"/>
      <c r="F385" s="309"/>
      <c r="G385" s="309"/>
    </row>
    <row r="386" spans="3:7" ht="15.75" customHeight="1">
      <c r="C386" s="309"/>
      <c r="D386" s="309"/>
      <c r="E386" s="309"/>
      <c r="F386" s="309"/>
      <c r="G386" s="309"/>
    </row>
    <row r="387" spans="3:7" ht="15.75" customHeight="1">
      <c r="C387" s="309"/>
      <c r="D387" s="309"/>
      <c r="E387" s="309"/>
      <c r="F387" s="309"/>
      <c r="G387" s="309"/>
    </row>
    <row r="388" spans="3:7" ht="15.75" customHeight="1">
      <c r="C388" s="309"/>
      <c r="D388" s="309"/>
      <c r="E388" s="309"/>
      <c r="F388" s="309"/>
      <c r="G388" s="309"/>
    </row>
    <row r="389" spans="3:7" ht="15.75" customHeight="1">
      <c r="C389" s="309"/>
      <c r="D389" s="309"/>
      <c r="E389" s="309"/>
      <c r="F389" s="309"/>
      <c r="G389" s="309"/>
    </row>
    <row r="390" spans="3:7" ht="15.75" customHeight="1">
      <c r="C390" s="309"/>
      <c r="D390" s="309"/>
      <c r="E390" s="309"/>
      <c r="F390" s="309"/>
      <c r="G390" s="309"/>
    </row>
    <row r="391" spans="3:7" ht="15.75" customHeight="1">
      <c r="C391" s="309"/>
      <c r="D391" s="309"/>
      <c r="E391" s="309"/>
      <c r="F391" s="309"/>
      <c r="G391" s="309"/>
    </row>
    <row r="392" spans="3:7" ht="15.75" customHeight="1">
      <c r="C392" s="309"/>
      <c r="D392" s="309"/>
      <c r="E392" s="309"/>
      <c r="F392" s="309"/>
      <c r="G392" s="309"/>
    </row>
    <row r="393" spans="3:7" ht="15.75" customHeight="1">
      <c r="C393" s="309"/>
      <c r="D393" s="309"/>
      <c r="E393" s="309"/>
      <c r="F393" s="309"/>
      <c r="G393" s="309"/>
    </row>
    <row r="394" spans="3:7" ht="15.75" customHeight="1">
      <c r="C394" s="309"/>
      <c r="D394" s="309"/>
      <c r="E394" s="309"/>
      <c r="F394" s="309"/>
      <c r="G394" s="309"/>
    </row>
    <row r="395" spans="3:7" ht="15.75" customHeight="1">
      <c r="C395" s="309"/>
      <c r="D395" s="309"/>
      <c r="E395" s="309"/>
      <c r="F395" s="309"/>
      <c r="G395" s="309"/>
    </row>
    <row r="396" spans="3:7" ht="15.75" customHeight="1">
      <c r="C396" s="309"/>
      <c r="D396" s="309"/>
      <c r="E396" s="309"/>
      <c r="F396" s="309"/>
      <c r="G396" s="309"/>
    </row>
    <row r="397" spans="3:7" ht="15.75" customHeight="1">
      <c r="C397" s="309"/>
      <c r="D397" s="309"/>
      <c r="E397" s="309"/>
      <c r="F397" s="309"/>
      <c r="G397" s="309"/>
    </row>
    <row r="398" spans="3:7" ht="15.75" customHeight="1">
      <c r="C398" s="309"/>
      <c r="D398" s="309"/>
      <c r="E398" s="309"/>
      <c r="F398" s="309"/>
      <c r="G398" s="309"/>
    </row>
    <row r="399" spans="3:7" ht="15.75" customHeight="1">
      <c r="C399" s="309"/>
      <c r="D399" s="309"/>
      <c r="E399" s="309"/>
      <c r="F399" s="309"/>
      <c r="G399" s="309"/>
    </row>
    <row r="400" spans="3:7" ht="15.75" customHeight="1">
      <c r="C400" s="309"/>
      <c r="D400" s="309"/>
      <c r="E400" s="309"/>
      <c r="F400" s="309"/>
      <c r="G400" s="309"/>
    </row>
    <row r="401" spans="3:7" ht="15.75" customHeight="1">
      <c r="C401" s="309"/>
      <c r="D401" s="309"/>
      <c r="E401" s="309"/>
      <c r="F401" s="309"/>
      <c r="G401" s="309"/>
    </row>
    <row r="402" spans="3:7" ht="15.75" customHeight="1">
      <c r="C402" s="309"/>
      <c r="D402" s="309"/>
      <c r="E402" s="309"/>
      <c r="F402" s="309"/>
      <c r="G402" s="309"/>
    </row>
    <row r="403" spans="3:7" ht="15.75" customHeight="1">
      <c r="C403" s="309"/>
      <c r="D403" s="309"/>
      <c r="E403" s="309"/>
      <c r="F403" s="309"/>
      <c r="G403" s="309"/>
    </row>
    <row r="404" spans="3:7" ht="15.75" customHeight="1">
      <c r="C404" s="309"/>
      <c r="D404" s="309"/>
      <c r="E404" s="309"/>
      <c r="F404" s="309"/>
      <c r="G404" s="309"/>
    </row>
    <row r="405" spans="3:7" ht="15.75" customHeight="1">
      <c r="C405" s="309"/>
      <c r="D405" s="309"/>
      <c r="E405" s="309"/>
      <c r="F405" s="309"/>
      <c r="G405" s="309"/>
    </row>
    <row r="406" spans="3:7" ht="15.75" customHeight="1">
      <c r="C406" s="309"/>
      <c r="D406" s="309"/>
      <c r="E406" s="309"/>
      <c r="F406" s="309"/>
      <c r="G406" s="309"/>
    </row>
    <row r="407" spans="3:7" ht="15.75" customHeight="1">
      <c r="C407" s="309"/>
      <c r="D407" s="309"/>
      <c r="E407" s="309"/>
      <c r="F407" s="309"/>
      <c r="G407" s="309"/>
    </row>
    <row r="408" spans="3:7" ht="15.75" customHeight="1">
      <c r="C408" s="309"/>
      <c r="D408" s="309"/>
      <c r="E408" s="309"/>
      <c r="F408" s="309"/>
      <c r="G408" s="309"/>
    </row>
    <row r="409" spans="3:7" ht="15.75" customHeight="1">
      <c r="C409" s="309"/>
      <c r="D409" s="309"/>
      <c r="E409" s="309"/>
      <c r="F409" s="309"/>
      <c r="G409" s="309"/>
    </row>
    <row r="410" spans="3:7" ht="15.75" customHeight="1">
      <c r="C410" s="309"/>
      <c r="D410" s="309"/>
      <c r="E410" s="309"/>
      <c r="F410" s="309"/>
      <c r="G410" s="309"/>
    </row>
    <row r="411" spans="3:7" ht="15.75" customHeight="1">
      <c r="C411" s="309"/>
      <c r="D411" s="309"/>
      <c r="E411" s="309"/>
      <c r="F411" s="309"/>
      <c r="G411" s="309"/>
    </row>
    <row r="412" spans="3:7" ht="15.75" customHeight="1">
      <c r="C412" s="309"/>
      <c r="D412" s="309"/>
      <c r="E412" s="309"/>
      <c r="F412" s="309"/>
      <c r="G412" s="309"/>
    </row>
    <row r="413" spans="3:7" ht="15.75" customHeight="1">
      <c r="C413" s="309"/>
      <c r="D413" s="309"/>
      <c r="E413" s="309"/>
      <c r="F413" s="309"/>
      <c r="G413" s="309"/>
    </row>
    <row r="414" spans="3:7" ht="15.75" customHeight="1">
      <c r="C414" s="309"/>
      <c r="D414" s="309"/>
      <c r="E414" s="309"/>
      <c r="F414" s="309"/>
      <c r="G414" s="309"/>
    </row>
    <row r="415" spans="3:7" ht="15.75" customHeight="1">
      <c r="C415" s="309"/>
      <c r="D415" s="309"/>
      <c r="E415" s="309"/>
      <c r="F415" s="309"/>
      <c r="G415" s="309"/>
    </row>
    <row r="416" spans="3:7" ht="15.75" customHeight="1">
      <c r="C416" s="309"/>
      <c r="D416" s="309"/>
      <c r="E416" s="309"/>
      <c r="F416" s="309"/>
      <c r="G416" s="309"/>
    </row>
    <row r="417" spans="3:7" ht="15.75" customHeight="1">
      <c r="C417" s="309"/>
      <c r="D417" s="309"/>
      <c r="E417" s="309"/>
      <c r="F417" s="309"/>
      <c r="G417" s="309"/>
    </row>
    <row r="418" spans="3:7" ht="15.75" customHeight="1">
      <c r="C418" s="309"/>
      <c r="D418" s="309"/>
      <c r="E418" s="309"/>
      <c r="F418" s="309"/>
      <c r="G418" s="309"/>
    </row>
    <row r="419" spans="3:7" ht="15.75" customHeight="1">
      <c r="C419" s="309"/>
      <c r="D419" s="309"/>
      <c r="E419" s="309"/>
      <c r="F419" s="309"/>
      <c r="G419" s="309"/>
    </row>
    <row r="420" spans="3:7" ht="15.75" customHeight="1">
      <c r="C420" s="309"/>
      <c r="D420" s="309"/>
      <c r="E420" s="309"/>
      <c r="F420" s="309"/>
      <c r="G420" s="309"/>
    </row>
    <row r="421" spans="3:7" ht="15.75" customHeight="1">
      <c r="C421" s="309"/>
      <c r="D421" s="309"/>
      <c r="E421" s="309"/>
      <c r="F421" s="309"/>
      <c r="G421" s="309"/>
    </row>
    <row r="422" spans="3:7" ht="15.75" customHeight="1">
      <c r="C422" s="309"/>
      <c r="D422" s="309"/>
      <c r="E422" s="309"/>
      <c r="F422" s="309"/>
      <c r="G422" s="309"/>
    </row>
    <row r="423" spans="3:7" ht="15.75" customHeight="1">
      <c r="C423" s="309"/>
      <c r="D423" s="309"/>
      <c r="E423" s="309"/>
      <c r="F423" s="309"/>
      <c r="G423" s="309"/>
    </row>
    <row r="424" spans="3:7" ht="15.75" customHeight="1">
      <c r="C424" s="309"/>
      <c r="D424" s="309"/>
      <c r="E424" s="309"/>
      <c r="F424" s="309"/>
      <c r="G424" s="309"/>
    </row>
    <row r="425" spans="3:7" ht="15.75" customHeight="1">
      <c r="C425" s="309"/>
      <c r="D425" s="309"/>
      <c r="E425" s="309"/>
      <c r="F425" s="309"/>
      <c r="G425" s="309"/>
    </row>
    <row r="426" spans="3:7" ht="15.75" customHeight="1">
      <c r="C426" s="309"/>
      <c r="D426" s="309"/>
      <c r="E426" s="309"/>
      <c r="F426" s="309"/>
      <c r="G426" s="309"/>
    </row>
    <row r="427" spans="3:7" ht="15.75" customHeight="1">
      <c r="C427" s="309"/>
      <c r="D427" s="309"/>
      <c r="E427" s="309"/>
      <c r="F427" s="309"/>
      <c r="G427" s="309"/>
    </row>
    <row r="428" spans="3:7" ht="15.75" customHeight="1">
      <c r="C428" s="309"/>
      <c r="D428" s="309"/>
      <c r="E428" s="309"/>
      <c r="F428" s="309"/>
      <c r="G428" s="309"/>
    </row>
    <row r="429" spans="3:7" ht="15.75" customHeight="1">
      <c r="C429" s="309"/>
      <c r="D429" s="309"/>
      <c r="E429" s="309"/>
      <c r="F429" s="309"/>
      <c r="G429" s="309"/>
    </row>
    <row r="430" spans="3:7" ht="15.75" customHeight="1">
      <c r="C430" s="309"/>
      <c r="D430" s="309"/>
      <c r="E430" s="309"/>
      <c r="F430" s="309"/>
      <c r="G430" s="309"/>
    </row>
    <row r="431" spans="3:7" ht="15.75" customHeight="1">
      <c r="C431" s="309"/>
      <c r="D431" s="309"/>
      <c r="E431" s="309"/>
      <c r="F431" s="309"/>
      <c r="G431" s="309"/>
    </row>
    <row r="432" spans="3:7" ht="15.75" customHeight="1">
      <c r="C432" s="309"/>
      <c r="D432" s="309"/>
      <c r="E432" s="309"/>
      <c r="F432" s="309"/>
      <c r="G432" s="309"/>
    </row>
    <row r="433" spans="3:7" ht="15.75" customHeight="1">
      <c r="C433" s="309"/>
      <c r="D433" s="309"/>
      <c r="E433" s="309"/>
      <c r="F433" s="309"/>
      <c r="G433" s="309"/>
    </row>
    <row r="434" spans="3:7" ht="15.75" customHeight="1">
      <c r="C434" s="309"/>
      <c r="D434" s="309"/>
      <c r="E434" s="309"/>
      <c r="F434" s="309"/>
      <c r="G434" s="309"/>
    </row>
    <row r="435" spans="3:7" ht="15.75" customHeight="1">
      <c r="C435" s="309"/>
      <c r="D435" s="309"/>
      <c r="E435" s="309"/>
      <c r="F435" s="309"/>
      <c r="G435" s="309"/>
    </row>
    <row r="436" spans="3:7" ht="15.75" customHeight="1">
      <c r="C436" s="309"/>
      <c r="D436" s="309"/>
      <c r="E436" s="309"/>
      <c r="F436" s="309"/>
      <c r="G436" s="309"/>
    </row>
    <row r="437" spans="3:7" ht="15.75" customHeight="1">
      <c r="C437" s="309"/>
      <c r="D437" s="309"/>
      <c r="E437" s="309"/>
      <c r="F437" s="309"/>
      <c r="G437" s="309"/>
    </row>
    <row r="438" spans="3:7" ht="15.75" customHeight="1">
      <c r="C438" s="309"/>
      <c r="D438" s="309"/>
      <c r="E438" s="309"/>
      <c r="F438" s="309"/>
      <c r="G438" s="309"/>
    </row>
    <row r="439" spans="3:7" ht="15.75" customHeight="1">
      <c r="C439" s="309"/>
      <c r="D439" s="309"/>
      <c r="E439" s="309"/>
      <c r="F439" s="309"/>
      <c r="G439" s="309"/>
    </row>
    <row r="440" spans="3:7" ht="15.75" customHeight="1">
      <c r="C440" s="309"/>
      <c r="D440" s="309"/>
      <c r="E440" s="309"/>
      <c r="F440" s="309"/>
      <c r="G440" s="309"/>
    </row>
    <row r="441" spans="3:7" ht="15.75" customHeight="1">
      <c r="C441" s="309"/>
      <c r="D441" s="309"/>
      <c r="E441" s="309"/>
      <c r="F441" s="309"/>
      <c r="G441" s="309"/>
    </row>
    <row r="442" spans="3:7" ht="15.75" customHeight="1">
      <c r="C442" s="309"/>
      <c r="D442" s="309"/>
      <c r="E442" s="309"/>
      <c r="F442" s="309"/>
      <c r="G442" s="309"/>
    </row>
    <row r="443" spans="3:7" ht="15.75" customHeight="1">
      <c r="C443" s="309"/>
      <c r="D443" s="309"/>
      <c r="E443" s="309"/>
      <c r="F443" s="309"/>
      <c r="G443" s="309"/>
    </row>
    <row r="444" spans="3:7" ht="15.75" customHeight="1">
      <c r="C444" s="309"/>
      <c r="D444" s="309"/>
      <c r="E444" s="309"/>
      <c r="F444" s="309"/>
      <c r="G444" s="309"/>
    </row>
    <row r="445" spans="3:7" ht="15.75" customHeight="1">
      <c r="C445" s="309"/>
      <c r="D445" s="309"/>
      <c r="E445" s="309"/>
      <c r="F445" s="309"/>
      <c r="G445" s="309"/>
    </row>
    <row r="446" spans="3:7" ht="15.75" customHeight="1">
      <c r="C446" s="309"/>
      <c r="D446" s="309"/>
      <c r="E446" s="309"/>
      <c r="F446" s="309"/>
      <c r="G446" s="309"/>
    </row>
    <row r="447" spans="3:7" ht="15.75" customHeight="1">
      <c r="C447" s="309"/>
      <c r="D447" s="309"/>
      <c r="E447" s="309"/>
      <c r="F447" s="309"/>
      <c r="G447" s="309"/>
    </row>
    <row r="448" spans="3:7" ht="15.75" customHeight="1">
      <c r="C448" s="309"/>
      <c r="D448" s="309"/>
      <c r="E448" s="309"/>
      <c r="F448" s="309"/>
      <c r="G448" s="309"/>
    </row>
    <row r="449" spans="3:7" ht="15.75" customHeight="1">
      <c r="C449" s="309"/>
      <c r="D449" s="309"/>
      <c r="E449" s="309"/>
      <c r="F449" s="309"/>
      <c r="G449" s="309"/>
    </row>
    <row r="450" spans="3:7" ht="15.75" customHeight="1">
      <c r="C450" s="309"/>
      <c r="D450" s="309"/>
      <c r="E450" s="309"/>
      <c r="F450" s="309"/>
      <c r="G450" s="309"/>
    </row>
    <row r="451" spans="3:7" ht="15.75" customHeight="1">
      <c r="C451" s="309"/>
      <c r="D451" s="309"/>
      <c r="E451" s="309"/>
      <c r="F451" s="309"/>
      <c r="G451" s="309"/>
    </row>
    <row r="452" spans="3:7" ht="15.75" customHeight="1">
      <c r="C452" s="309"/>
      <c r="D452" s="309"/>
      <c r="E452" s="309"/>
      <c r="F452" s="309"/>
      <c r="G452" s="309"/>
    </row>
    <row r="453" spans="3:7" ht="15.75" customHeight="1">
      <c r="C453" s="309"/>
      <c r="D453" s="309"/>
      <c r="E453" s="309"/>
      <c r="F453" s="309"/>
      <c r="G453" s="309"/>
    </row>
    <row r="454" spans="3:7" ht="15.75" customHeight="1">
      <c r="C454" s="309"/>
      <c r="D454" s="309"/>
      <c r="E454" s="309"/>
      <c r="F454" s="309"/>
      <c r="G454" s="309"/>
    </row>
    <row r="455" spans="3:7" ht="15.75" customHeight="1">
      <c r="C455" s="309"/>
      <c r="D455" s="309"/>
      <c r="E455" s="309"/>
      <c r="F455" s="309"/>
      <c r="G455" s="309"/>
    </row>
    <row r="456" spans="3:7" ht="15.75" customHeight="1">
      <c r="C456" s="309"/>
      <c r="D456" s="309"/>
      <c r="E456" s="309"/>
      <c r="F456" s="309"/>
      <c r="G456" s="309"/>
    </row>
    <row r="457" spans="3:7" ht="15.75" customHeight="1">
      <c r="C457" s="309"/>
      <c r="D457" s="309"/>
      <c r="E457" s="309"/>
      <c r="F457" s="309"/>
      <c r="G457" s="309"/>
    </row>
    <row r="458" spans="3:7" ht="15.75" customHeight="1">
      <c r="C458" s="309"/>
      <c r="D458" s="309"/>
      <c r="E458" s="309"/>
      <c r="F458" s="309"/>
      <c r="G458" s="309"/>
    </row>
    <row r="459" spans="3:7" ht="15.75" customHeight="1">
      <c r="C459" s="309"/>
      <c r="D459" s="309"/>
      <c r="E459" s="309"/>
      <c r="F459" s="309"/>
      <c r="G459" s="309"/>
    </row>
    <row r="460" spans="3:7" ht="15.75" customHeight="1">
      <c r="C460" s="309"/>
      <c r="D460" s="309"/>
      <c r="E460" s="309"/>
      <c r="F460" s="309"/>
      <c r="G460" s="309"/>
    </row>
    <row r="461" spans="3:7" ht="15.75" customHeight="1">
      <c r="C461" s="309"/>
      <c r="D461" s="309"/>
      <c r="E461" s="309"/>
      <c r="F461" s="309"/>
      <c r="G461" s="309"/>
    </row>
    <row r="462" spans="3:7" ht="15.75" customHeight="1">
      <c r="C462" s="309"/>
      <c r="D462" s="309"/>
      <c r="E462" s="309"/>
      <c r="F462" s="309"/>
      <c r="G462" s="309"/>
    </row>
    <row r="463" spans="3:7" ht="15.75" customHeight="1">
      <c r="C463" s="309"/>
      <c r="D463" s="309"/>
      <c r="E463" s="309"/>
      <c r="F463" s="309"/>
      <c r="G463" s="309"/>
    </row>
    <row r="464" spans="3:7" ht="15.75" customHeight="1">
      <c r="C464" s="309"/>
      <c r="D464" s="309"/>
      <c r="E464" s="309"/>
      <c r="F464" s="309"/>
      <c r="G464" s="309"/>
    </row>
    <row r="465" spans="3:7" ht="15.75" customHeight="1">
      <c r="C465" s="309"/>
      <c r="D465" s="309"/>
      <c r="E465" s="309"/>
      <c r="F465" s="309"/>
      <c r="G465" s="309"/>
    </row>
    <row r="466" spans="3:7" ht="15.75" customHeight="1">
      <c r="C466" s="309"/>
      <c r="D466" s="309"/>
      <c r="E466" s="309"/>
      <c r="F466" s="309"/>
      <c r="G466" s="309"/>
    </row>
    <row r="467" spans="3:7" ht="15.75" customHeight="1">
      <c r="C467" s="309"/>
      <c r="D467" s="309"/>
      <c r="E467" s="309"/>
      <c r="F467" s="309"/>
      <c r="G467" s="309"/>
    </row>
    <row r="468" spans="3:7" ht="15.75" customHeight="1">
      <c r="C468" s="309"/>
      <c r="D468" s="309"/>
      <c r="E468" s="309"/>
      <c r="F468" s="309"/>
      <c r="G468" s="309"/>
    </row>
    <row r="469" spans="3:7" ht="15.75" customHeight="1">
      <c r="C469" s="309"/>
      <c r="D469" s="309"/>
      <c r="E469" s="309"/>
      <c r="F469" s="309"/>
      <c r="G469" s="309"/>
    </row>
    <row r="470" spans="3:7" ht="15.75" customHeight="1">
      <c r="C470" s="309"/>
      <c r="D470" s="309"/>
      <c r="E470" s="309"/>
      <c r="F470" s="309"/>
      <c r="G470" s="309"/>
    </row>
    <row r="471" spans="3:7" ht="15.75" customHeight="1">
      <c r="C471" s="309"/>
      <c r="D471" s="309"/>
      <c r="E471" s="309"/>
      <c r="F471" s="309"/>
      <c r="G471" s="309"/>
    </row>
    <row r="472" spans="3:7" ht="15.75" customHeight="1">
      <c r="C472" s="309"/>
      <c r="D472" s="309"/>
      <c r="E472" s="309"/>
      <c r="F472" s="309"/>
      <c r="G472" s="309"/>
    </row>
    <row r="473" spans="3:7" ht="15.75" customHeight="1">
      <c r="C473" s="309"/>
      <c r="D473" s="309"/>
      <c r="E473" s="309"/>
      <c r="F473" s="309"/>
      <c r="G473" s="309"/>
    </row>
    <row r="474" spans="3:7" ht="15.75" customHeight="1">
      <c r="C474" s="309"/>
      <c r="D474" s="309"/>
      <c r="E474" s="309"/>
      <c r="F474" s="309"/>
      <c r="G474" s="309"/>
    </row>
    <row r="475" spans="3:7" ht="15.75" customHeight="1">
      <c r="C475" s="309"/>
      <c r="D475" s="309"/>
      <c r="E475" s="309"/>
      <c r="F475" s="309"/>
      <c r="G475" s="309"/>
    </row>
    <row r="476" spans="3:7" ht="15.75" customHeight="1">
      <c r="C476" s="309"/>
      <c r="D476" s="309"/>
      <c r="E476" s="309"/>
      <c r="F476" s="309"/>
      <c r="G476" s="309"/>
    </row>
    <row r="477" spans="3:7" ht="15.75" customHeight="1">
      <c r="C477" s="309"/>
      <c r="D477" s="309"/>
      <c r="E477" s="309"/>
      <c r="F477" s="309"/>
      <c r="G477" s="309"/>
    </row>
    <row r="478" spans="3:7" ht="15.75" customHeight="1">
      <c r="C478" s="309"/>
      <c r="D478" s="309"/>
      <c r="E478" s="309"/>
      <c r="F478" s="309"/>
      <c r="G478" s="309"/>
    </row>
    <row r="479" spans="3:7" ht="15.75" customHeight="1">
      <c r="C479" s="309"/>
      <c r="D479" s="309"/>
      <c r="E479" s="309"/>
      <c r="F479" s="309"/>
      <c r="G479" s="309"/>
    </row>
    <row r="480" spans="3:7" ht="15.75" customHeight="1">
      <c r="C480" s="309"/>
      <c r="D480" s="309"/>
      <c r="E480" s="309"/>
      <c r="F480" s="309"/>
      <c r="G480" s="309"/>
    </row>
    <row r="481" spans="3:7" ht="15.75" customHeight="1">
      <c r="C481" s="309"/>
      <c r="D481" s="309"/>
      <c r="E481" s="309"/>
      <c r="F481" s="309"/>
      <c r="G481" s="309"/>
    </row>
    <row r="482" spans="3:7" ht="15.75" customHeight="1">
      <c r="C482" s="309"/>
      <c r="D482" s="309"/>
      <c r="E482" s="309"/>
      <c r="F482" s="309"/>
      <c r="G482" s="309"/>
    </row>
    <row r="483" spans="3:7" ht="15.75" customHeight="1">
      <c r="C483" s="309"/>
      <c r="D483" s="309"/>
      <c r="E483" s="309"/>
      <c r="F483" s="309"/>
      <c r="G483" s="309"/>
    </row>
    <row r="484" spans="3:7" ht="15.75" customHeight="1">
      <c r="C484" s="309"/>
      <c r="D484" s="309"/>
      <c r="E484" s="309"/>
      <c r="F484" s="309"/>
      <c r="G484" s="309"/>
    </row>
    <row r="485" spans="3:7" ht="15.75" customHeight="1">
      <c r="C485" s="309"/>
      <c r="D485" s="309"/>
      <c r="E485" s="309"/>
      <c r="F485" s="309"/>
      <c r="G485" s="309"/>
    </row>
    <row r="486" spans="3:7" ht="15.75" customHeight="1">
      <c r="C486" s="309"/>
      <c r="D486" s="309"/>
      <c r="E486" s="309"/>
      <c r="F486" s="309"/>
      <c r="G486" s="309"/>
    </row>
    <row r="487" spans="3:7" ht="15.75" customHeight="1">
      <c r="C487" s="309"/>
      <c r="D487" s="309"/>
      <c r="E487" s="309"/>
      <c r="F487" s="309"/>
      <c r="G487" s="309"/>
    </row>
    <row r="488" spans="3:7" ht="15.75" customHeight="1">
      <c r="C488" s="309"/>
      <c r="D488" s="309"/>
      <c r="E488" s="309"/>
      <c r="F488" s="309"/>
      <c r="G488" s="309"/>
    </row>
    <row r="489" spans="3:7" ht="15.75" customHeight="1">
      <c r="C489" s="309"/>
      <c r="D489" s="309"/>
      <c r="E489" s="309"/>
      <c r="F489" s="309"/>
      <c r="G489" s="309"/>
    </row>
    <row r="490" spans="3:7" ht="15.75" customHeight="1">
      <c r="C490" s="309"/>
      <c r="D490" s="309"/>
      <c r="E490" s="309"/>
      <c r="F490" s="309"/>
      <c r="G490" s="309"/>
    </row>
    <row r="491" spans="3:7" ht="15.75" customHeight="1">
      <c r="C491" s="309"/>
      <c r="D491" s="309"/>
      <c r="E491" s="309"/>
      <c r="F491" s="309"/>
      <c r="G491" s="309"/>
    </row>
    <row r="492" spans="3:7" ht="15.75" customHeight="1">
      <c r="C492" s="309"/>
      <c r="D492" s="309"/>
      <c r="E492" s="309"/>
      <c r="F492" s="309"/>
      <c r="G492" s="309"/>
    </row>
    <row r="493" spans="3:7" ht="15.75" customHeight="1">
      <c r="C493" s="309"/>
      <c r="D493" s="309"/>
      <c r="E493" s="309"/>
      <c r="F493" s="309"/>
      <c r="G493" s="309"/>
    </row>
    <row r="494" spans="3:7" ht="15.75" customHeight="1">
      <c r="C494" s="309"/>
      <c r="D494" s="309"/>
      <c r="E494" s="309"/>
      <c r="F494" s="309"/>
      <c r="G494" s="309"/>
    </row>
    <row r="495" spans="3:7" ht="15.75" customHeight="1">
      <c r="C495" s="309"/>
      <c r="D495" s="309"/>
      <c r="E495" s="309"/>
      <c r="F495" s="309"/>
      <c r="G495" s="309"/>
    </row>
    <row r="496" spans="3:7" ht="15.75" customHeight="1">
      <c r="C496" s="309"/>
      <c r="D496" s="309"/>
      <c r="E496" s="309"/>
      <c r="F496" s="309"/>
      <c r="G496" s="309"/>
    </row>
    <row r="497" spans="3:7" ht="15.75" customHeight="1">
      <c r="C497" s="309"/>
      <c r="D497" s="309"/>
      <c r="E497" s="309"/>
      <c r="F497" s="309"/>
      <c r="G497" s="309"/>
    </row>
    <row r="498" spans="3:7" ht="15.75" customHeight="1">
      <c r="C498" s="309"/>
      <c r="D498" s="309"/>
      <c r="E498" s="309"/>
      <c r="F498" s="309"/>
      <c r="G498" s="309"/>
    </row>
    <row r="499" spans="3:7" ht="15.75" customHeight="1">
      <c r="C499" s="309"/>
      <c r="D499" s="309"/>
      <c r="E499" s="309"/>
      <c r="F499" s="309"/>
      <c r="G499" s="309"/>
    </row>
    <row r="500" spans="3:7" ht="15.75" customHeight="1">
      <c r="C500" s="309"/>
      <c r="D500" s="309"/>
      <c r="E500" s="309"/>
      <c r="F500" s="309"/>
      <c r="G500" s="309"/>
    </row>
    <row r="501" spans="3:7" ht="15.75" customHeight="1">
      <c r="C501" s="309"/>
      <c r="D501" s="309"/>
      <c r="E501" s="309"/>
      <c r="F501" s="309"/>
      <c r="G501" s="309"/>
    </row>
    <row r="502" spans="3:7" ht="15.75" customHeight="1">
      <c r="C502" s="309"/>
      <c r="D502" s="309"/>
      <c r="E502" s="309"/>
      <c r="F502" s="309"/>
      <c r="G502" s="309"/>
    </row>
    <row r="503" spans="3:7" ht="15.75" customHeight="1">
      <c r="C503" s="309"/>
      <c r="D503" s="309"/>
      <c r="E503" s="309"/>
      <c r="F503" s="309"/>
      <c r="G503" s="309"/>
    </row>
    <row r="504" spans="3:7" ht="15.75" customHeight="1">
      <c r="C504" s="309"/>
      <c r="D504" s="309"/>
      <c r="E504" s="309"/>
      <c r="F504" s="309"/>
      <c r="G504" s="309"/>
    </row>
    <row r="505" spans="3:7" ht="15.75" customHeight="1">
      <c r="C505" s="309"/>
      <c r="D505" s="309"/>
      <c r="E505" s="309"/>
      <c r="F505" s="309"/>
      <c r="G505" s="309"/>
    </row>
    <row r="506" spans="3:7" ht="15.75" customHeight="1">
      <c r="C506" s="309"/>
      <c r="D506" s="309"/>
      <c r="E506" s="309"/>
      <c r="F506" s="309"/>
      <c r="G506" s="309"/>
    </row>
    <row r="507" spans="3:7" ht="15.75" customHeight="1">
      <c r="C507" s="309"/>
      <c r="D507" s="309"/>
      <c r="E507" s="309"/>
      <c r="F507" s="309"/>
      <c r="G507" s="309"/>
    </row>
    <row r="508" spans="3:7" ht="15.75" customHeight="1">
      <c r="C508" s="309"/>
      <c r="D508" s="309"/>
      <c r="E508" s="309"/>
      <c r="F508" s="309"/>
      <c r="G508" s="309"/>
    </row>
    <row r="509" spans="3:7" ht="15.75" customHeight="1">
      <c r="C509" s="309"/>
      <c r="D509" s="309"/>
      <c r="E509" s="309"/>
      <c r="F509" s="309"/>
      <c r="G509" s="309"/>
    </row>
    <row r="510" spans="3:7" ht="15.75" customHeight="1">
      <c r="C510" s="309"/>
      <c r="D510" s="309"/>
      <c r="E510" s="309"/>
      <c r="F510" s="309"/>
      <c r="G510" s="309"/>
    </row>
    <row r="511" spans="3:7" ht="15.75" customHeight="1">
      <c r="C511" s="309"/>
      <c r="D511" s="309"/>
      <c r="E511" s="309"/>
      <c r="F511" s="309"/>
      <c r="G511" s="309"/>
    </row>
    <row r="512" spans="3:7" ht="15.75" customHeight="1">
      <c r="C512" s="309"/>
      <c r="D512" s="309"/>
      <c r="E512" s="309"/>
      <c r="F512" s="309"/>
      <c r="G512" s="309"/>
    </row>
    <row r="513" spans="3:7" ht="15.75" customHeight="1">
      <c r="C513" s="309"/>
      <c r="D513" s="309"/>
      <c r="E513" s="309"/>
      <c r="F513" s="309"/>
      <c r="G513" s="309"/>
    </row>
    <row r="514" spans="3:7" ht="15.75" customHeight="1">
      <c r="C514" s="309"/>
      <c r="D514" s="309"/>
      <c r="E514" s="309"/>
      <c r="F514" s="309"/>
      <c r="G514" s="309"/>
    </row>
    <row r="515" spans="3:7" ht="15.75" customHeight="1">
      <c r="C515" s="309"/>
      <c r="D515" s="309"/>
      <c r="E515" s="309"/>
      <c r="F515" s="309"/>
      <c r="G515" s="309"/>
    </row>
    <row r="516" spans="3:7" ht="15.75" customHeight="1">
      <c r="C516" s="309"/>
      <c r="D516" s="309"/>
      <c r="E516" s="309"/>
      <c r="F516" s="309"/>
      <c r="G516" s="309"/>
    </row>
    <row r="517" spans="3:7" ht="15.75" customHeight="1">
      <c r="C517" s="309"/>
      <c r="D517" s="309"/>
      <c r="E517" s="309"/>
      <c r="F517" s="309"/>
      <c r="G517" s="309"/>
    </row>
    <row r="518" spans="3:7" ht="15.75" customHeight="1">
      <c r="C518" s="309"/>
      <c r="D518" s="309"/>
      <c r="E518" s="309"/>
      <c r="F518" s="309"/>
      <c r="G518" s="309"/>
    </row>
    <row r="519" spans="3:7" ht="15.75" customHeight="1">
      <c r="C519" s="309"/>
      <c r="D519" s="309"/>
      <c r="E519" s="309"/>
      <c r="F519" s="309"/>
      <c r="G519" s="309"/>
    </row>
    <row r="520" spans="3:7" ht="15.75" customHeight="1">
      <c r="C520" s="309"/>
      <c r="D520" s="309"/>
      <c r="E520" s="309"/>
      <c r="F520" s="309"/>
      <c r="G520" s="309"/>
    </row>
    <row r="521" spans="3:7" ht="15.75" customHeight="1">
      <c r="C521" s="309"/>
      <c r="D521" s="309"/>
      <c r="E521" s="309"/>
      <c r="F521" s="309"/>
      <c r="G521" s="309"/>
    </row>
    <row r="522" spans="3:7" ht="15.75" customHeight="1">
      <c r="C522" s="309"/>
      <c r="D522" s="309"/>
      <c r="E522" s="309"/>
      <c r="F522" s="309"/>
      <c r="G522" s="309"/>
    </row>
    <row r="523" spans="3:7" ht="15.75" customHeight="1">
      <c r="C523" s="309"/>
      <c r="D523" s="309"/>
      <c r="E523" s="309"/>
      <c r="F523" s="309"/>
      <c r="G523" s="309"/>
    </row>
    <row r="524" spans="3:7" ht="15.75" customHeight="1">
      <c r="C524" s="309"/>
      <c r="D524" s="309"/>
      <c r="E524" s="309"/>
      <c r="F524" s="309"/>
      <c r="G524" s="309"/>
    </row>
    <row r="525" spans="3:7" ht="15.75" customHeight="1">
      <c r="C525" s="309"/>
      <c r="D525" s="309"/>
      <c r="E525" s="309"/>
      <c r="F525" s="309"/>
      <c r="G525" s="309"/>
    </row>
    <row r="526" spans="3:7" ht="15.75" customHeight="1">
      <c r="C526" s="309"/>
      <c r="D526" s="309"/>
      <c r="E526" s="309"/>
      <c r="F526" s="309"/>
      <c r="G526" s="309"/>
    </row>
    <row r="527" spans="3:7" ht="15.75" customHeight="1">
      <c r="C527" s="309"/>
      <c r="D527" s="309"/>
      <c r="E527" s="309"/>
      <c r="F527" s="309"/>
      <c r="G527" s="309"/>
    </row>
    <row r="528" spans="3:7" ht="15.75" customHeight="1">
      <c r="C528" s="309"/>
      <c r="D528" s="309"/>
      <c r="E528" s="309"/>
      <c r="F528" s="309"/>
      <c r="G528" s="309"/>
    </row>
    <row r="529" spans="3:7" ht="15.75" customHeight="1">
      <c r="C529" s="309"/>
      <c r="D529" s="309"/>
      <c r="E529" s="309"/>
      <c r="F529" s="309"/>
      <c r="G529" s="309"/>
    </row>
    <row r="530" spans="3:7" ht="15.75" customHeight="1">
      <c r="C530" s="309"/>
      <c r="D530" s="309"/>
      <c r="E530" s="309"/>
      <c r="F530" s="309"/>
      <c r="G530" s="309"/>
    </row>
    <row r="531" spans="3:7" ht="15.75" customHeight="1">
      <c r="C531" s="309"/>
      <c r="D531" s="309"/>
      <c r="E531" s="309"/>
      <c r="F531" s="309"/>
      <c r="G531" s="309"/>
    </row>
    <row r="532" spans="3:7" ht="15.75" customHeight="1">
      <c r="C532" s="309"/>
      <c r="D532" s="309"/>
      <c r="E532" s="309"/>
      <c r="F532" s="309"/>
      <c r="G532" s="309"/>
    </row>
    <row r="533" spans="3:7" ht="15.75" customHeight="1">
      <c r="C533" s="309"/>
      <c r="D533" s="309"/>
      <c r="E533" s="309"/>
      <c r="F533" s="309"/>
      <c r="G533" s="309"/>
    </row>
    <row r="534" spans="3:7" ht="15.75" customHeight="1">
      <c r="C534" s="309"/>
      <c r="D534" s="309"/>
      <c r="E534" s="309"/>
      <c r="F534" s="309"/>
      <c r="G534" s="309"/>
    </row>
    <row r="535" spans="3:7" ht="15.75" customHeight="1">
      <c r="C535" s="309"/>
      <c r="D535" s="309"/>
      <c r="E535" s="309"/>
      <c r="F535" s="309"/>
      <c r="G535" s="309"/>
    </row>
    <row r="536" spans="3:7" ht="15.75" customHeight="1">
      <c r="C536" s="309"/>
      <c r="D536" s="309"/>
      <c r="E536" s="309"/>
      <c r="F536" s="309"/>
      <c r="G536" s="309"/>
    </row>
    <row r="537" spans="3:7" ht="15.75" customHeight="1">
      <c r="C537" s="309"/>
      <c r="D537" s="309"/>
      <c r="E537" s="309"/>
      <c r="F537" s="309"/>
      <c r="G537" s="309"/>
    </row>
    <row r="538" spans="3:7" ht="15.75" customHeight="1">
      <c r="C538" s="309"/>
      <c r="D538" s="309"/>
      <c r="E538" s="309"/>
      <c r="F538" s="309"/>
      <c r="G538" s="309"/>
    </row>
    <row r="539" spans="3:7" ht="15.75" customHeight="1">
      <c r="C539" s="309"/>
      <c r="D539" s="309"/>
      <c r="E539" s="309"/>
      <c r="F539" s="309"/>
      <c r="G539" s="309"/>
    </row>
    <row r="540" spans="3:7" ht="15.75" customHeight="1">
      <c r="C540" s="309"/>
      <c r="D540" s="309"/>
      <c r="E540" s="309"/>
      <c r="F540" s="309"/>
      <c r="G540" s="309"/>
    </row>
    <row r="541" spans="3:7" ht="15.75" customHeight="1">
      <c r="C541" s="309"/>
      <c r="D541" s="309"/>
      <c r="E541" s="309"/>
      <c r="F541" s="309"/>
      <c r="G541" s="309"/>
    </row>
    <row r="542" spans="3:7" ht="15.75" customHeight="1">
      <c r="C542" s="309"/>
      <c r="D542" s="309"/>
      <c r="E542" s="309"/>
      <c r="F542" s="309"/>
      <c r="G542" s="309"/>
    </row>
    <row r="543" spans="3:7" ht="15.75" customHeight="1">
      <c r="C543" s="309"/>
      <c r="D543" s="309"/>
      <c r="E543" s="309"/>
      <c r="F543" s="309"/>
      <c r="G543" s="309"/>
    </row>
    <row r="544" spans="3:7" ht="15.75" customHeight="1">
      <c r="C544" s="309"/>
      <c r="D544" s="309"/>
      <c r="E544" s="309"/>
      <c r="F544" s="309"/>
      <c r="G544" s="309"/>
    </row>
    <row r="545" spans="3:7" ht="15.75" customHeight="1">
      <c r="C545" s="309"/>
      <c r="D545" s="309"/>
      <c r="E545" s="309"/>
      <c r="F545" s="309"/>
      <c r="G545" s="309"/>
    </row>
    <row r="546" spans="3:7" ht="15.75" customHeight="1">
      <c r="C546" s="309"/>
      <c r="D546" s="309"/>
      <c r="E546" s="309"/>
      <c r="F546" s="309"/>
      <c r="G546" s="309"/>
    </row>
    <row r="547" spans="3:7" ht="15.75" customHeight="1">
      <c r="C547" s="309"/>
      <c r="D547" s="309"/>
      <c r="E547" s="309"/>
      <c r="F547" s="309"/>
      <c r="G547" s="309"/>
    </row>
    <row r="548" spans="3:7" ht="15.75" customHeight="1">
      <c r="C548" s="309"/>
      <c r="D548" s="309"/>
      <c r="E548" s="309"/>
      <c r="F548" s="309"/>
      <c r="G548" s="309"/>
    </row>
    <row r="549" spans="3:7" ht="15.75" customHeight="1">
      <c r="C549" s="309"/>
      <c r="D549" s="309"/>
      <c r="E549" s="309"/>
      <c r="F549" s="309"/>
      <c r="G549" s="309"/>
    </row>
    <row r="550" spans="3:7" ht="15.75" customHeight="1">
      <c r="C550" s="309"/>
      <c r="D550" s="309"/>
      <c r="E550" s="309"/>
      <c r="F550" s="309"/>
      <c r="G550" s="309"/>
    </row>
    <row r="551" spans="3:7" ht="15.75" customHeight="1">
      <c r="C551" s="309"/>
      <c r="D551" s="309"/>
      <c r="E551" s="309"/>
      <c r="F551" s="309"/>
      <c r="G551" s="309"/>
    </row>
    <row r="552" spans="3:7" ht="15.75" customHeight="1">
      <c r="C552" s="309"/>
      <c r="D552" s="309"/>
      <c r="E552" s="309"/>
      <c r="F552" s="309"/>
      <c r="G552" s="309"/>
    </row>
    <row r="553" spans="3:7" ht="15.75" customHeight="1">
      <c r="C553" s="309"/>
      <c r="D553" s="309"/>
      <c r="E553" s="309"/>
      <c r="F553" s="309"/>
      <c r="G553" s="309"/>
    </row>
    <row r="554" spans="3:7" ht="15.75" customHeight="1">
      <c r="C554" s="309"/>
      <c r="D554" s="309"/>
      <c r="E554" s="309"/>
      <c r="F554" s="309"/>
      <c r="G554" s="309"/>
    </row>
    <row r="555" spans="3:7" ht="15.75" customHeight="1">
      <c r="C555" s="309"/>
      <c r="D555" s="309"/>
      <c r="E555" s="309"/>
      <c r="F555" s="309"/>
      <c r="G555" s="309"/>
    </row>
    <row r="556" spans="3:7" ht="15.75" customHeight="1">
      <c r="C556" s="309"/>
      <c r="D556" s="309"/>
      <c r="E556" s="309"/>
      <c r="F556" s="309"/>
      <c r="G556" s="309"/>
    </row>
    <row r="557" spans="3:7" ht="15.75" customHeight="1">
      <c r="C557" s="309"/>
      <c r="D557" s="309"/>
      <c r="E557" s="309"/>
      <c r="F557" s="309"/>
      <c r="G557" s="309"/>
    </row>
    <row r="558" spans="3:7" ht="15.75" customHeight="1">
      <c r="C558" s="309"/>
      <c r="D558" s="309"/>
      <c r="E558" s="309"/>
      <c r="F558" s="309"/>
      <c r="G558" s="309"/>
    </row>
    <row r="559" spans="3:7" ht="15.75" customHeight="1">
      <c r="C559" s="309"/>
      <c r="D559" s="309"/>
      <c r="E559" s="309"/>
      <c r="F559" s="309"/>
      <c r="G559" s="309"/>
    </row>
    <row r="560" spans="3:7" ht="15.75" customHeight="1">
      <c r="C560" s="309"/>
      <c r="D560" s="309"/>
      <c r="E560" s="309"/>
      <c r="F560" s="309"/>
      <c r="G560" s="309"/>
    </row>
    <row r="561" spans="3:7" ht="15.75" customHeight="1">
      <c r="C561" s="309"/>
      <c r="D561" s="309"/>
      <c r="E561" s="309"/>
      <c r="F561" s="309"/>
      <c r="G561" s="309"/>
    </row>
    <row r="562" spans="3:7" ht="15.75" customHeight="1">
      <c r="C562" s="309"/>
      <c r="D562" s="309"/>
      <c r="E562" s="309"/>
      <c r="F562" s="309"/>
      <c r="G562" s="309"/>
    </row>
    <row r="563" spans="3:7" ht="15.75" customHeight="1">
      <c r="C563" s="309"/>
      <c r="D563" s="309"/>
      <c r="E563" s="309"/>
      <c r="F563" s="309"/>
      <c r="G563" s="309"/>
    </row>
    <row r="564" spans="3:7" ht="15.75" customHeight="1">
      <c r="C564" s="309"/>
      <c r="D564" s="309"/>
      <c r="E564" s="309"/>
      <c r="F564" s="309"/>
      <c r="G564" s="309"/>
    </row>
    <row r="565" spans="3:7" ht="15.75" customHeight="1">
      <c r="C565" s="309"/>
      <c r="D565" s="309"/>
      <c r="E565" s="309"/>
      <c r="F565" s="309"/>
      <c r="G565" s="309"/>
    </row>
    <row r="566" spans="3:7" ht="15.75" customHeight="1">
      <c r="C566" s="309"/>
      <c r="D566" s="309"/>
      <c r="E566" s="309"/>
      <c r="F566" s="309"/>
      <c r="G566" s="309"/>
    </row>
    <row r="567" spans="3:7" ht="15.75" customHeight="1">
      <c r="C567" s="309"/>
      <c r="D567" s="309"/>
      <c r="E567" s="309"/>
      <c r="F567" s="309"/>
      <c r="G567" s="309"/>
    </row>
    <row r="568" spans="3:7" ht="15.75" customHeight="1">
      <c r="C568" s="309"/>
      <c r="D568" s="309"/>
      <c r="E568" s="309"/>
      <c r="F568" s="309"/>
      <c r="G568" s="309"/>
    </row>
    <row r="569" spans="3:7" ht="15.75" customHeight="1">
      <c r="C569" s="309"/>
      <c r="D569" s="309"/>
      <c r="E569" s="309"/>
      <c r="F569" s="309"/>
      <c r="G569" s="309"/>
    </row>
    <row r="570" spans="3:7" ht="15.75" customHeight="1">
      <c r="C570" s="309"/>
      <c r="D570" s="309"/>
      <c r="E570" s="309"/>
      <c r="F570" s="309"/>
      <c r="G570" s="309"/>
    </row>
    <row r="571" spans="3:7" ht="15.75" customHeight="1">
      <c r="C571" s="309"/>
      <c r="D571" s="309"/>
      <c r="E571" s="309"/>
      <c r="F571" s="309"/>
      <c r="G571" s="309"/>
    </row>
    <row r="572" spans="3:7" ht="15.75" customHeight="1">
      <c r="C572" s="309"/>
      <c r="D572" s="309"/>
      <c r="E572" s="309"/>
      <c r="F572" s="309"/>
      <c r="G572" s="309"/>
    </row>
    <row r="573" spans="3:7" ht="15.75" customHeight="1">
      <c r="C573" s="309"/>
      <c r="D573" s="309"/>
      <c r="E573" s="309"/>
      <c r="F573" s="309"/>
      <c r="G573" s="309"/>
    </row>
    <row r="574" spans="3:7" ht="15.75" customHeight="1">
      <c r="C574" s="309"/>
      <c r="D574" s="309"/>
      <c r="E574" s="309"/>
      <c r="F574" s="309"/>
      <c r="G574" s="309"/>
    </row>
    <row r="575" spans="3:7" ht="15.75" customHeight="1">
      <c r="C575" s="309"/>
      <c r="D575" s="309"/>
      <c r="E575" s="309"/>
      <c r="F575" s="309"/>
      <c r="G575" s="309"/>
    </row>
    <row r="576" spans="3:7" ht="15.75" customHeight="1">
      <c r="C576" s="309"/>
      <c r="D576" s="309"/>
      <c r="E576" s="309"/>
      <c r="F576" s="309"/>
      <c r="G576" s="309"/>
    </row>
    <row r="577" spans="3:7" ht="15.75" customHeight="1">
      <c r="C577" s="309"/>
      <c r="D577" s="309"/>
      <c r="E577" s="309"/>
      <c r="F577" s="309"/>
      <c r="G577" s="309"/>
    </row>
    <row r="578" spans="3:7" ht="15.75" customHeight="1">
      <c r="C578" s="309"/>
      <c r="D578" s="309"/>
      <c r="E578" s="309"/>
      <c r="F578" s="309"/>
      <c r="G578" s="309"/>
    </row>
    <row r="579" spans="3:7" ht="15.75" customHeight="1">
      <c r="C579" s="309"/>
      <c r="D579" s="309"/>
      <c r="E579" s="309"/>
      <c r="F579" s="309"/>
      <c r="G579" s="309"/>
    </row>
    <row r="580" spans="3:7" ht="15.75" customHeight="1">
      <c r="C580" s="309"/>
      <c r="D580" s="309"/>
      <c r="E580" s="309"/>
      <c r="F580" s="309"/>
      <c r="G580" s="309"/>
    </row>
    <row r="581" spans="3:7" ht="15.75" customHeight="1">
      <c r="C581" s="309"/>
      <c r="D581" s="309"/>
      <c r="E581" s="309"/>
      <c r="F581" s="309"/>
      <c r="G581" s="309"/>
    </row>
    <row r="582" spans="3:7" ht="15.75" customHeight="1">
      <c r="C582" s="309"/>
      <c r="D582" s="309"/>
      <c r="E582" s="309"/>
      <c r="F582" s="309"/>
      <c r="G582" s="309"/>
    </row>
    <row r="583" spans="3:7" ht="15.75" customHeight="1">
      <c r="C583" s="309"/>
      <c r="D583" s="309"/>
      <c r="E583" s="309"/>
      <c r="F583" s="309"/>
      <c r="G583" s="309"/>
    </row>
    <row r="584" spans="3:7" ht="15.75" customHeight="1">
      <c r="C584" s="309"/>
      <c r="D584" s="309"/>
      <c r="E584" s="309"/>
      <c r="F584" s="309"/>
      <c r="G584" s="309"/>
    </row>
    <row r="585" spans="3:7" ht="15.75" customHeight="1">
      <c r="C585" s="309"/>
      <c r="D585" s="309"/>
      <c r="E585" s="309"/>
      <c r="F585" s="309"/>
      <c r="G585" s="309"/>
    </row>
    <row r="586" spans="3:7" ht="15.75" customHeight="1">
      <c r="C586" s="309"/>
      <c r="D586" s="309"/>
      <c r="E586" s="309"/>
      <c r="F586" s="309"/>
      <c r="G586" s="309"/>
    </row>
    <row r="587" spans="3:7" ht="15.75" customHeight="1">
      <c r="C587" s="309"/>
      <c r="D587" s="309"/>
      <c r="E587" s="309"/>
      <c r="F587" s="309"/>
      <c r="G587" s="309"/>
    </row>
    <row r="588" spans="3:7" ht="15.75" customHeight="1">
      <c r="C588" s="309"/>
      <c r="D588" s="309"/>
      <c r="E588" s="309"/>
      <c r="F588" s="309"/>
      <c r="G588" s="309"/>
    </row>
    <row r="589" spans="3:7" ht="15.75" customHeight="1">
      <c r="C589" s="309"/>
      <c r="D589" s="309"/>
      <c r="E589" s="309"/>
      <c r="F589" s="309"/>
      <c r="G589" s="309"/>
    </row>
    <row r="590" spans="3:7" ht="15.75" customHeight="1">
      <c r="C590" s="309"/>
      <c r="D590" s="309"/>
      <c r="E590" s="309"/>
      <c r="F590" s="309"/>
      <c r="G590" s="309"/>
    </row>
    <row r="591" spans="3:7" ht="15.75" customHeight="1">
      <c r="C591" s="309"/>
      <c r="D591" s="309"/>
      <c r="E591" s="309"/>
      <c r="F591" s="309"/>
      <c r="G591" s="309"/>
    </row>
    <row r="592" spans="3:7" ht="15.75" customHeight="1">
      <c r="C592" s="309"/>
      <c r="D592" s="309"/>
      <c r="E592" s="309"/>
      <c r="F592" s="309"/>
      <c r="G592" s="309"/>
    </row>
    <row r="593" spans="3:7" ht="15.75" customHeight="1">
      <c r="C593" s="309"/>
      <c r="D593" s="309"/>
      <c r="E593" s="309"/>
      <c r="F593" s="309"/>
      <c r="G593" s="309"/>
    </row>
    <row r="594" spans="3:7" ht="15.75" customHeight="1">
      <c r="C594" s="309"/>
      <c r="D594" s="309"/>
      <c r="E594" s="309"/>
      <c r="F594" s="309"/>
      <c r="G594" s="309"/>
    </row>
    <row r="595" spans="3:7" ht="15.75" customHeight="1">
      <c r="C595" s="309"/>
      <c r="D595" s="309"/>
      <c r="E595" s="309"/>
      <c r="F595" s="309"/>
      <c r="G595" s="309"/>
    </row>
    <row r="596" spans="3:7" ht="15.75" customHeight="1">
      <c r="C596" s="309"/>
      <c r="D596" s="309"/>
      <c r="E596" s="309"/>
      <c r="F596" s="309"/>
      <c r="G596" s="309"/>
    </row>
    <row r="597" spans="3:7" ht="15.75" customHeight="1">
      <c r="C597" s="309"/>
      <c r="D597" s="309"/>
      <c r="E597" s="309"/>
      <c r="F597" s="309"/>
      <c r="G597" s="309"/>
    </row>
    <row r="598" spans="3:7" ht="15.75" customHeight="1">
      <c r="C598" s="309"/>
      <c r="D598" s="309"/>
      <c r="E598" s="309"/>
      <c r="F598" s="309"/>
      <c r="G598" s="309"/>
    </row>
    <row r="599" spans="3:7" ht="15.75" customHeight="1">
      <c r="C599" s="309"/>
      <c r="D599" s="309"/>
      <c r="E599" s="309"/>
      <c r="F599" s="309"/>
      <c r="G599" s="309"/>
    </row>
    <row r="600" spans="3:7" ht="15.75" customHeight="1">
      <c r="C600" s="309"/>
      <c r="D600" s="309"/>
      <c r="E600" s="309"/>
      <c r="F600" s="309"/>
      <c r="G600" s="309"/>
    </row>
    <row r="601" spans="3:7" ht="15.75" customHeight="1">
      <c r="C601" s="309"/>
      <c r="D601" s="309"/>
      <c r="E601" s="309"/>
      <c r="F601" s="309"/>
      <c r="G601" s="309"/>
    </row>
    <row r="602" spans="3:7" ht="15.75" customHeight="1">
      <c r="C602" s="309"/>
      <c r="D602" s="309"/>
      <c r="E602" s="309"/>
      <c r="F602" s="309"/>
      <c r="G602" s="309"/>
    </row>
    <row r="603" spans="3:7" ht="15.75" customHeight="1">
      <c r="C603" s="309"/>
      <c r="D603" s="309"/>
      <c r="E603" s="309"/>
      <c r="F603" s="309"/>
      <c r="G603" s="309"/>
    </row>
    <row r="604" spans="3:7" ht="15.75" customHeight="1">
      <c r="C604" s="309"/>
      <c r="D604" s="309"/>
      <c r="E604" s="309"/>
      <c r="F604" s="309"/>
      <c r="G604" s="309"/>
    </row>
    <row r="605" spans="3:7" ht="15.75" customHeight="1">
      <c r="C605" s="309"/>
      <c r="D605" s="309"/>
      <c r="E605" s="309"/>
      <c r="F605" s="309"/>
      <c r="G605" s="309"/>
    </row>
    <row r="606" spans="3:7" ht="15.75" customHeight="1">
      <c r="C606" s="309"/>
      <c r="D606" s="309"/>
      <c r="E606" s="309"/>
      <c r="F606" s="309"/>
      <c r="G606" s="309"/>
    </row>
    <row r="607" spans="3:7" ht="15.75" customHeight="1">
      <c r="C607" s="309"/>
      <c r="D607" s="309"/>
      <c r="E607" s="309"/>
      <c r="F607" s="309"/>
      <c r="G607" s="309"/>
    </row>
    <row r="608" spans="3:7" ht="15.75" customHeight="1">
      <c r="C608" s="309"/>
      <c r="D608" s="309"/>
      <c r="E608" s="309"/>
      <c r="F608" s="309"/>
      <c r="G608" s="309"/>
    </row>
    <row r="609" spans="3:7" ht="15.75" customHeight="1">
      <c r="C609" s="309"/>
      <c r="D609" s="309"/>
      <c r="E609" s="309"/>
      <c r="F609" s="309"/>
      <c r="G609" s="309"/>
    </row>
    <row r="610" spans="3:7" ht="15.75" customHeight="1">
      <c r="C610" s="309"/>
      <c r="D610" s="309"/>
      <c r="E610" s="309"/>
      <c r="F610" s="309"/>
      <c r="G610" s="309"/>
    </row>
    <row r="611" spans="3:7" ht="15.75" customHeight="1">
      <c r="C611" s="309"/>
      <c r="D611" s="309"/>
      <c r="E611" s="309"/>
      <c r="F611" s="309"/>
      <c r="G611" s="309"/>
    </row>
    <row r="612" spans="3:7" ht="15.75" customHeight="1">
      <c r="C612" s="309"/>
      <c r="D612" s="309"/>
      <c r="E612" s="309"/>
      <c r="F612" s="309"/>
      <c r="G612" s="309"/>
    </row>
    <row r="613" spans="3:7" ht="15.75" customHeight="1">
      <c r="C613" s="309"/>
      <c r="D613" s="309"/>
      <c r="E613" s="309"/>
      <c r="F613" s="309"/>
      <c r="G613" s="309"/>
    </row>
    <row r="614" spans="3:7" ht="15.75" customHeight="1">
      <c r="C614" s="309"/>
      <c r="D614" s="309"/>
      <c r="E614" s="309"/>
      <c r="F614" s="309"/>
      <c r="G614" s="309"/>
    </row>
    <row r="615" spans="3:7" ht="15.75" customHeight="1">
      <c r="C615" s="309"/>
      <c r="D615" s="309"/>
      <c r="E615" s="309"/>
      <c r="F615" s="309"/>
      <c r="G615" s="309"/>
    </row>
    <row r="616" spans="3:7" ht="15.75" customHeight="1">
      <c r="C616" s="309"/>
      <c r="D616" s="309"/>
      <c r="E616" s="309"/>
      <c r="F616" s="309"/>
      <c r="G616" s="309"/>
    </row>
    <row r="617" spans="3:7" ht="15.75" customHeight="1">
      <c r="C617" s="309"/>
      <c r="D617" s="309"/>
      <c r="E617" s="309"/>
      <c r="F617" s="309"/>
      <c r="G617" s="309"/>
    </row>
    <row r="618" spans="3:7" ht="15.75" customHeight="1">
      <c r="C618" s="309"/>
      <c r="D618" s="309"/>
      <c r="E618" s="309"/>
      <c r="F618" s="309"/>
      <c r="G618" s="309"/>
    </row>
    <row r="619" spans="3:7" ht="15.75" customHeight="1">
      <c r="C619" s="309"/>
      <c r="D619" s="309"/>
      <c r="E619" s="309"/>
      <c r="F619" s="309"/>
      <c r="G619" s="309"/>
    </row>
    <row r="620" spans="3:7" ht="15.75" customHeight="1">
      <c r="C620" s="309"/>
      <c r="D620" s="309"/>
      <c r="E620" s="309"/>
      <c r="F620" s="309"/>
      <c r="G620" s="309"/>
    </row>
    <row r="621" spans="3:7" ht="15.75" customHeight="1">
      <c r="C621" s="309"/>
      <c r="D621" s="309"/>
      <c r="E621" s="309"/>
      <c r="F621" s="309"/>
      <c r="G621" s="309"/>
    </row>
    <row r="622" spans="3:7" ht="15.75" customHeight="1">
      <c r="C622" s="309"/>
      <c r="D622" s="309"/>
      <c r="E622" s="309"/>
      <c r="F622" s="309"/>
      <c r="G622" s="309"/>
    </row>
    <row r="623" spans="3:7" ht="15.75" customHeight="1">
      <c r="C623" s="309"/>
      <c r="D623" s="309"/>
      <c r="E623" s="309"/>
      <c r="F623" s="309"/>
      <c r="G623" s="309"/>
    </row>
    <row r="624" spans="3:7" ht="15.75" customHeight="1">
      <c r="C624" s="309"/>
      <c r="D624" s="309"/>
      <c r="E624" s="309"/>
      <c r="F624" s="309"/>
      <c r="G624" s="309"/>
    </row>
    <row r="625" spans="3:7" ht="15.75" customHeight="1">
      <c r="C625" s="309"/>
      <c r="D625" s="309"/>
      <c r="E625" s="309"/>
      <c r="F625" s="309"/>
      <c r="G625" s="309"/>
    </row>
    <row r="626" spans="3:7" ht="15.75" customHeight="1">
      <c r="C626" s="309"/>
      <c r="D626" s="309"/>
      <c r="E626" s="309"/>
      <c r="F626" s="309"/>
      <c r="G626" s="309"/>
    </row>
    <row r="627" spans="3:7" ht="15.75" customHeight="1">
      <c r="C627" s="309"/>
      <c r="D627" s="309"/>
      <c r="E627" s="309"/>
      <c r="F627" s="309"/>
      <c r="G627" s="309"/>
    </row>
    <row r="628" spans="3:7" ht="15.75" customHeight="1">
      <c r="C628" s="309"/>
      <c r="D628" s="309"/>
      <c r="E628" s="309"/>
      <c r="F628" s="309"/>
      <c r="G628" s="309"/>
    </row>
    <row r="629" spans="3:7" ht="15.75" customHeight="1">
      <c r="C629" s="309"/>
      <c r="D629" s="309"/>
      <c r="E629" s="309"/>
      <c r="F629" s="309"/>
      <c r="G629" s="309"/>
    </row>
    <row r="630" spans="3:7" ht="15.75" customHeight="1">
      <c r="C630" s="309"/>
      <c r="D630" s="309"/>
      <c r="E630" s="309"/>
      <c r="F630" s="309"/>
      <c r="G630" s="309"/>
    </row>
    <row r="631" spans="3:7" ht="15.75" customHeight="1">
      <c r="C631" s="309"/>
      <c r="D631" s="309"/>
      <c r="E631" s="309"/>
      <c r="F631" s="309"/>
      <c r="G631" s="309"/>
    </row>
    <row r="632" spans="3:7" ht="15.75" customHeight="1">
      <c r="C632" s="309"/>
      <c r="D632" s="309"/>
      <c r="E632" s="309"/>
      <c r="F632" s="309"/>
      <c r="G632" s="309"/>
    </row>
    <row r="633" spans="3:7" ht="15.75" customHeight="1">
      <c r="C633" s="309"/>
      <c r="D633" s="309"/>
      <c r="E633" s="309"/>
      <c r="F633" s="309"/>
      <c r="G633" s="309"/>
    </row>
    <row r="634" spans="3:7" ht="15.75" customHeight="1">
      <c r="C634" s="309"/>
      <c r="D634" s="309"/>
      <c r="E634" s="309"/>
      <c r="F634" s="309"/>
      <c r="G634" s="309"/>
    </row>
    <row r="635" spans="3:7" ht="15.75" customHeight="1">
      <c r="C635" s="309"/>
      <c r="D635" s="309"/>
      <c r="E635" s="309"/>
      <c r="F635" s="309"/>
      <c r="G635" s="309"/>
    </row>
    <row r="636" spans="3:7" ht="15.75" customHeight="1">
      <c r="C636" s="309"/>
      <c r="D636" s="309"/>
      <c r="E636" s="309"/>
      <c r="F636" s="309"/>
      <c r="G636" s="309"/>
    </row>
    <row r="637" spans="3:7" ht="15.75" customHeight="1">
      <c r="C637" s="309"/>
      <c r="D637" s="309"/>
      <c r="E637" s="309"/>
      <c r="F637" s="309"/>
      <c r="G637" s="309"/>
    </row>
    <row r="638" spans="3:7" ht="15.75" customHeight="1">
      <c r="C638" s="309"/>
      <c r="D638" s="309"/>
      <c r="E638" s="309"/>
      <c r="F638" s="309"/>
      <c r="G638" s="309"/>
    </row>
    <row r="639" spans="3:7" ht="15.75" customHeight="1">
      <c r="C639" s="309"/>
      <c r="D639" s="309"/>
      <c r="E639" s="309"/>
      <c r="F639" s="309"/>
      <c r="G639" s="309"/>
    </row>
    <row r="640" spans="3:7" ht="15.75" customHeight="1">
      <c r="C640" s="309"/>
      <c r="D640" s="309"/>
      <c r="E640" s="309"/>
      <c r="F640" s="309"/>
      <c r="G640" s="309"/>
    </row>
    <row r="641" spans="3:7" ht="15.75" customHeight="1">
      <c r="C641" s="309"/>
      <c r="D641" s="309"/>
      <c r="E641" s="309"/>
      <c r="F641" s="309"/>
      <c r="G641" s="309"/>
    </row>
    <row r="642" spans="3:7" ht="15.75" customHeight="1">
      <c r="C642" s="309"/>
      <c r="D642" s="309"/>
      <c r="E642" s="309"/>
      <c r="F642" s="309"/>
      <c r="G642" s="309"/>
    </row>
    <row r="643" spans="3:7" ht="15.75" customHeight="1">
      <c r="C643" s="309"/>
      <c r="D643" s="309"/>
      <c r="E643" s="309"/>
      <c r="F643" s="309"/>
      <c r="G643" s="309"/>
    </row>
    <row r="644" spans="3:7" ht="15.75" customHeight="1">
      <c r="C644" s="309"/>
      <c r="D644" s="309"/>
      <c r="E644" s="309"/>
      <c r="F644" s="309"/>
      <c r="G644" s="309"/>
    </row>
    <row r="645" spans="3:7" ht="15.75" customHeight="1">
      <c r="C645" s="309"/>
      <c r="D645" s="309"/>
      <c r="E645" s="309"/>
      <c r="F645" s="309"/>
      <c r="G645" s="309"/>
    </row>
    <row r="646" spans="3:7" ht="15.75" customHeight="1">
      <c r="C646" s="309"/>
      <c r="D646" s="309"/>
      <c r="E646" s="309"/>
      <c r="F646" s="309"/>
      <c r="G646" s="309"/>
    </row>
    <row r="647" spans="3:7" ht="15.75" customHeight="1">
      <c r="C647" s="309"/>
      <c r="D647" s="309"/>
      <c r="E647" s="309"/>
      <c r="F647" s="309"/>
      <c r="G647" s="309"/>
    </row>
    <row r="648" spans="3:7" ht="15.75" customHeight="1">
      <c r="C648" s="309"/>
      <c r="D648" s="309"/>
      <c r="E648" s="309"/>
      <c r="F648" s="309"/>
      <c r="G648" s="309"/>
    </row>
    <row r="649" spans="3:7" ht="15.75" customHeight="1">
      <c r="C649" s="309"/>
      <c r="D649" s="309"/>
      <c r="E649" s="309"/>
      <c r="F649" s="309"/>
      <c r="G649" s="309"/>
    </row>
    <row r="650" spans="3:7" ht="15.75" customHeight="1">
      <c r="C650" s="309"/>
      <c r="D650" s="309"/>
      <c r="E650" s="309"/>
      <c r="F650" s="309"/>
      <c r="G650" s="309"/>
    </row>
    <row r="651" spans="3:7" ht="15.75" customHeight="1">
      <c r="C651" s="309"/>
      <c r="D651" s="309"/>
      <c r="E651" s="309"/>
      <c r="F651" s="309"/>
      <c r="G651" s="309"/>
    </row>
    <row r="652" spans="3:7" ht="15.75" customHeight="1">
      <c r="C652" s="309"/>
      <c r="D652" s="309"/>
      <c r="E652" s="309"/>
      <c r="F652" s="309"/>
      <c r="G652" s="309"/>
    </row>
    <row r="653" spans="3:7" ht="15.75" customHeight="1">
      <c r="C653" s="309"/>
      <c r="D653" s="309"/>
      <c r="E653" s="309"/>
      <c r="F653" s="309"/>
      <c r="G653" s="309"/>
    </row>
    <row r="654" spans="3:7" ht="15.75" customHeight="1">
      <c r="C654" s="309"/>
      <c r="D654" s="309"/>
      <c r="E654" s="309"/>
      <c r="F654" s="309"/>
      <c r="G654" s="309"/>
    </row>
    <row r="655" spans="3:7" ht="15.75" customHeight="1">
      <c r="C655" s="309"/>
      <c r="D655" s="309"/>
      <c r="E655" s="309"/>
      <c r="F655" s="309"/>
      <c r="G655" s="309"/>
    </row>
    <row r="656" spans="3:7" ht="15.75" customHeight="1">
      <c r="C656" s="309"/>
      <c r="D656" s="309"/>
      <c r="E656" s="309"/>
      <c r="F656" s="309"/>
      <c r="G656" s="309"/>
    </row>
    <row r="657" spans="3:7" ht="15.75" customHeight="1">
      <c r="C657" s="309"/>
      <c r="D657" s="309"/>
      <c r="E657" s="309"/>
      <c r="F657" s="309"/>
      <c r="G657" s="309"/>
    </row>
    <row r="658" spans="3:7" ht="15.75" customHeight="1">
      <c r="C658" s="309"/>
      <c r="D658" s="309"/>
      <c r="E658" s="309"/>
      <c r="F658" s="309"/>
      <c r="G658" s="309"/>
    </row>
    <row r="659" spans="3:7" ht="15.75" customHeight="1">
      <c r="C659" s="309"/>
      <c r="D659" s="309"/>
      <c r="E659" s="309"/>
      <c r="F659" s="309"/>
      <c r="G659" s="309"/>
    </row>
    <row r="660" spans="3:7" ht="15.75" customHeight="1">
      <c r="C660" s="309"/>
      <c r="D660" s="309"/>
      <c r="E660" s="309"/>
      <c r="F660" s="309"/>
      <c r="G660" s="309"/>
    </row>
    <row r="661" spans="3:7" ht="15.75" customHeight="1">
      <c r="C661" s="309"/>
      <c r="D661" s="309"/>
      <c r="E661" s="309"/>
      <c r="F661" s="309"/>
      <c r="G661" s="309"/>
    </row>
    <row r="662" spans="3:7" ht="15.75" customHeight="1">
      <c r="C662" s="309"/>
      <c r="D662" s="309"/>
      <c r="E662" s="309"/>
      <c r="F662" s="309"/>
      <c r="G662" s="309"/>
    </row>
    <row r="663" spans="3:7" ht="15.75" customHeight="1">
      <c r="C663" s="309"/>
      <c r="D663" s="309"/>
      <c r="E663" s="309"/>
      <c r="F663" s="309"/>
      <c r="G663" s="309"/>
    </row>
    <row r="664" spans="3:7" ht="15.75" customHeight="1">
      <c r="C664" s="309"/>
      <c r="D664" s="309"/>
      <c r="E664" s="309"/>
      <c r="F664" s="309"/>
      <c r="G664" s="309"/>
    </row>
    <row r="665" spans="3:7" ht="15.75" customHeight="1">
      <c r="C665" s="309"/>
      <c r="D665" s="309"/>
      <c r="E665" s="309"/>
      <c r="F665" s="309"/>
      <c r="G665" s="309"/>
    </row>
    <row r="666" spans="3:7" ht="15.75" customHeight="1">
      <c r="C666" s="309"/>
      <c r="D666" s="309"/>
      <c r="E666" s="309"/>
      <c r="F666" s="309"/>
      <c r="G666" s="309"/>
    </row>
    <row r="667" spans="3:7" ht="15.75" customHeight="1">
      <c r="C667" s="309"/>
      <c r="D667" s="309"/>
      <c r="E667" s="309"/>
      <c r="F667" s="309"/>
      <c r="G667" s="309"/>
    </row>
    <row r="668" spans="3:7" ht="15.75" customHeight="1">
      <c r="C668" s="309"/>
      <c r="D668" s="309"/>
      <c r="E668" s="309"/>
      <c r="F668" s="309"/>
      <c r="G668" s="309"/>
    </row>
    <row r="669" spans="3:7" ht="15.75" customHeight="1">
      <c r="C669" s="309"/>
      <c r="D669" s="309"/>
      <c r="E669" s="309"/>
      <c r="F669" s="309"/>
      <c r="G669" s="309"/>
    </row>
    <row r="670" spans="3:7" ht="15.75" customHeight="1">
      <c r="C670" s="309"/>
      <c r="D670" s="309"/>
      <c r="E670" s="309"/>
      <c r="F670" s="309"/>
      <c r="G670" s="309"/>
    </row>
    <row r="671" spans="3:7" ht="15.75" customHeight="1">
      <c r="C671" s="309"/>
      <c r="D671" s="309"/>
      <c r="E671" s="309"/>
      <c r="F671" s="309"/>
      <c r="G671" s="309"/>
    </row>
    <row r="672" spans="3:7" ht="15.75" customHeight="1">
      <c r="C672" s="309"/>
      <c r="D672" s="309"/>
      <c r="E672" s="309"/>
      <c r="F672" s="309"/>
      <c r="G672" s="309"/>
    </row>
    <row r="673" spans="3:7" ht="15.75" customHeight="1">
      <c r="C673" s="309"/>
      <c r="D673" s="309"/>
      <c r="E673" s="309"/>
      <c r="F673" s="309"/>
      <c r="G673" s="309"/>
    </row>
    <row r="674" spans="3:7" ht="15.75" customHeight="1">
      <c r="C674" s="309"/>
      <c r="D674" s="309"/>
      <c r="E674" s="309"/>
      <c r="F674" s="309"/>
      <c r="G674" s="309"/>
    </row>
    <row r="675" spans="3:7" ht="15.75" customHeight="1">
      <c r="C675" s="309"/>
      <c r="D675" s="309"/>
      <c r="E675" s="309"/>
      <c r="F675" s="309"/>
      <c r="G675" s="309"/>
    </row>
    <row r="676" spans="3:7" ht="15.75" customHeight="1">
      <c r="C676" s="309"/>
      <c r="D676" s="309"/>
      <c r="E676" s="309"/>
      <c r="F676" s="309"/>
      <c r="G676" s="309"/>
    </row>
    <row r="677" spans="3:7" ht="15.75" customHeight="1">
      <c r="C677" s="309"/>
      <c r="D677" s="309"/>
      <c r="E677" s="309"/>
      <c r="F677" s="309"/>
      <c r="G677" s="309"/>
    </row>
    <row r="678" spans="3:7" ht="15.75" customHeight="1">
      <c r="C678" s="309"/>
      <c r="D678" s="309"/>
      <c r="E678" s="309"/>
      <c r="F678" s="309"/>
      <c r="G678" s="309"/>
    </row>
    <row r="679" spans="3:7" ht="15.75" customHeight="1">
      <c r="C679" s="309"/>
      <c r="D679" s="309"/>
      <c r="E679" s="309"/>
      <c r="F679" s="309"/>
      <c r="G679" s="309"/>
    </row>
    <row r="680" spans="3:7" ht="15.75" customHeight="1">
      <c r="C680" s="309"/>
      <c r="D680" s="309"/>
      <c r="E680" s="309"/>
      <c r="F680" s="309"/>
      <c r="G680" s="309"/>
    </row>
    <row r="681" spans="3:7" ht="15.75" customHeight="1">
      <c r="C681" s="309"/>
      <c r="D681" s="309"/>
      <c r="E681" s="309"/>
      <c r="F681" s="309"/>
      <c r="G681" s="309"/>
    </row>
    <row r="682" spans="3:7" ht="15.75" customHeight="1">
      <c r="C682" s="309"/>
      <c r="D682" s="309"/>
      <c r="E682" s="309"/>
      <c r="F682" s="309"/>
      <c r="G682" s="309"/>
    </row>
    <row r="683" spans="3:7" ht="15.75" customHeight="1">
      <c r="C683" s="309"/>
      <c r="D683" s="309"/>
      <c r="E683" s="309"/>
      <c r="F683" s="309"/>
      <c r="G683" s="309"/>
    </row>
    <row r="684" spans="3:7" ht="15.75" customHeight="1">
      <c r="C684" s="309"/>
      <c r="D684" s="309"/>
      <c r="E684" s="309"/>
      <c r="F684" s="309"/>
      <c r="G684" s="309"/>
    </row>
    <row r="685" spans="3:7" ht="15.75" customHeight="1">
      <c r="C685" s="309"/>
      <c r="D685" s="309"/>
      <c r="E685" s="309"/>
      <c r="F685" s="309"/>
      <c r="G685" s="309"/>
    </row>
    <row r="686" spans="3:7" ht="15.75" customHeight="1">
      <c r="C686" s="309"/>
      <c r="D686" s="309"/>
      <c r="E686" s="309"/>
      <c r="F686" s="309"/>
      <c r="G686" s="309"/>
    </row>
    <row r="687" spans="3:7" ht="15.75" customHeight="1">
      <c r="C687" s="309"/>
      <c r="D687" s="309"/>
      <c r="E687" s="309"/>
      <c r="F687" s="309"/>
      <c r="G687" s="309"/>
    </row>
    <row r="688" spans="3:7" ht="15.75" customHeight="1">
      <c r="C688" s="309"/>
      <c r="D688" s="309"/>
      <c r="E688" s="309"/>
      <c r="F688" s="309"/>
      <c r="G688" s="309"/>
    </row>
    <row r="689" spans="3:7" ht="15.75" customHeight="1">
      <c r="C689" s="309"/>
      <c r="D689" s="309"/>
      <c r="E689" s="309"/>
      <c r="F689" s="309"/>
      <c r="G689" s="309"/>
    </row>
    <row r="690" spans="3:7" ht="15.75" customHeight="1">
      <c r="C690" s="309"/>
      <c r="D690" s="309"/>
      <c r="E690" s="309"/>
      <c r="F690" s="309"/>
      <c r="G690" s="309"/>
    </row>
    <row r="691" spans="3:7" ht="15.75" customHeight="1">
      <c r="C691" s="309"/>
      <c r="D691" s="309"/>
      <c r="E691" s="309"/>
      <c r="F691" s="309"/>
      <c r="G691" s="309"/>
    </row>
    <row r="692" spans="3:7" ht="15.75" customHeight="1">
      <c r="C692" s="309"/>
      <c r="D692" s="309"/>
      <c r="E692" s="309"/>
      <c r="F692" s="309"/>
      <c r="G692" s="309"/>
    </row>
    <row r="693" spans="3:7" ht="15.75" customHeight="1">
      <c r="C693" s="309"/>
      <c r="D693" s="309"/>
      <c r="E693" s="309"/>
      <c r="F693" s="309"/>
      <c r="G693" s="309"/>
    </row>
    <row r="694" spans="3:7" ht="15.75" customHeight="1">
      <c r="C694" s="309"/>
      <c r="D694" s="309"/>
      <c r="E694" s="309"/>
      <c r="F694" s="309"/>
      <c r="G694" s="309"/>
    </row>
    <row r="695" spans="3:7" ht="15.75" customHeight="1">
      <c r="C695" s="309"/>
      <c r="D695" s="309"/>
      <c r="E695" s="309"/>
      <c r="F695" s="309"/>
      <c r="G695" s="309"/>
    </row>
    <row r="696" spans="3:7" ht="15.75" customHeight="1">
      <c r="C696" s="309"/>
      <c r="D696" s="309"/>
      <c r="E696" s="309"/>
      <c r="F696" s="309"/>
      <c r="G696" s="309"/>
    </row>
    <row r="697" spans="3:7" ht="15.75" customHeight="1">
      <c r="C697" s="309"/>
      <c r="D697" s="309"/>
      <c r="E697" s="309"/>
      <c r="F697" s="309"/>
      <c r="G697" s="309"/>
    </row>
    <row r="698" spans="3:7" ht="15.75" customHeight="1">
      <c r="C698" s="309"/>
      <c r="D698" s="309"/>
      <c r="E698" s="309"/>
      <c r="F698" s="309"/>
      <c r="G698" s="309"/>
    </row>
    <row r="699" spans="3:7" ht="15.75" customHeight="1">
      <c r="C699" s="309"/>
      <c r="D699" s="309"/>
      <c r="E699" s="309"/>
      <c r="F699" s="309"/>
      <c r="G699" s="309"/>
    </row>
    <row r="700" spans="3:7" ht="15.75" customHeight="1">
      <c r="C700" s="309"/>
      <c r="D700" s="309"/>
      <c r="E700" s="309"/>
      <c r="F700" s="309"/>
      <c r="G700" s="309"/>
    </row>
    <row r="701" spans="3:7" ht="15.75" customHeight="1">
      <c r="C701" s="309"/>
      <c r="D701" s="309"/>
      <c r="E701" s="309"/>
      <c r="F701" s="309"/>
      <c r="G701" s="309"/>
    </row>
    <row r="702" spans="3:7" ht="15.75" customHeight="1">
      <c r="C702" s="309"/>
      <c r="D702" s="309"/>
      <c r="E702" s="309"/>
      <c r="F702" s="309"/>
      <c r="G702" s="309"/>
    </row>
    <row r="703" spans="3:7" ht="15.75" customHeight="1">
      <c r="C703" s="309"/>
      <c r="D703" s="309"/>
      <c r="E703" s="309"/>
      <c r="F703" s="309"/>
      <c r="G703" s="309"/>
    </row>
    <row r="704" spans="3:7" ht="15.75" customHeight="1">
      <c r="C704" s="309"/>
      <c r="D704" s="309"/>
      <c r="E704" s="309"/>
      <c r="F704" s="309"/>
      <c r="G704" s="309"/>
    </row>
    <row r="705" spans="3:7" ht="15.75" customHeight="1">
      <c r="C705" s="309"/>
      <c r="D705" s="309"/>
      <c r="E705" s="309"/>
      <c r="F705" s="309"/>
      <c r="G705" s="309"/>
    </row>
    <row r="706" spans="3:7" ht="15.75" customHeight="1">
      <c r="C706" s="309"/>
      <c r="D706" s="309"/>
      <c r="E706" s="309"/>
      <c r="F706" s="309"/>
      <c r="G706" s="309"/>
    </row>
    <row r="707" spans="3:7" ht="15.75" customHeight="1">
      <c r="C707" s="309"/>
      <c r="D707" s="309"/>
      <c r="E707" s="309"/>
      <c r="F707" s="309"/>
      <c r="G707" s="309"/>
    </row>
    <row r="708" spans="3:7" ht="15.75" customHeight="1">
      <c r="C708" s="309"/>
      <c r="D708" s="309"/>
      <c r="E708" s="309"/>
      <c r="F708" s="309"/>
      <c r="G708" s="309"/>
    </row>
    <row r="709" spans="3:7" ht="15.75" customHeight="1">
      <c r="C709" s="309"/>
      <c r="D709" s="309"/>
      <c r="E709" s="309"/>
      <c r="F709" s="309"/>
      <c r="G709" s="309"/>
    </row>
    <row r="710" spans="3:7" ht="15.75" customHeight="1">
      <c r="C710" s="309"/>
      <c r="D710" s="309"/>
      <c r="E710" s="309"/>
      <c r="F710" s="309"/>
      <c r="G710" s="309"/>
    </row>
    <row r="711" spans="3:7" ht="15.75" customHeight="1">
      <c r="C711" s="309"/>
      <c r="D711" s="309"/>
      <c r="E711" s="309"/>
      <c r="F711" s="309"/>
      <c r="G711" s="309"/>
    </row>
    <row r="712" spans="3:7" ht="15.75" customHeight="1">
      <c r="C712" s="309"/>
      <c r="D712" s="309"/>
      <c r="E712" s="309"/>
      <c r="F712" s="309"/>
      <c r="G712" s="309"/>
    </row>
    <row r="713" spans="3:7" ht="15.75" customHeight="1">
      <c r="C713" s="309"/>
      <c r="D713" s="309"/>
      <c r="E713" s="309"/>
      <c r="F713" s="309"/>
      <c r="G713" s="309"/>
    </row>
    <row r="714" spans="3:7" ht="15.75" customHeight="1">
      <c r="C714" s="309"/>
      <c r="D714" s="309"/>
      <c r="E714" s="309"/>
      <c r="F714" s="309"/>
      <c r="G714" s="309"/>
    </row>
    <row r="715" spans="3:7" ht="15.75" customHeight="1">
      <c r="C715" s="309"/>
      <c r="D715" s="309"/>
      <c r="E715" s="309"/>
      <c r="F715" s="309"/>
      <c r="G715" s="309"/>
    </row>
    <row r="716" spans="3:7" ht="15.75" customHeight="1">
      <c r="C716" s="309"/>
      <c r="D716" s="309"/>
      <c r="E716" s="309"/>
      <c r="F716" s="309"/>
      <c r="G716" s="309"/>
    </row>
    <row r="717" spans="3:7" ht="15.75" customHeight="1">
      <c r="C717" s="309"/>
      <c r="D717" s="309"/>
      <c r="E717" s="309"/>
      <c r="F717" s="309"/>
      <c r="G717" s="309"/>
    </row>
    <row r="718" spans="3:7" ht="15.75" customHeight="1">
      <c r="C718" s="309"/>
      <c r="D718" s="309"/>
      <c r="E718" s="309"/>
      <c r="F718" s="309"/>
      <c r="G718" s="309"/>
    </row>
    <row r="719" spans="3:7" ht="15.75" customHeight="1">
      <c r="C719" s="309"/>
      <c r="D719" s="309"/>
      <c r="E719" s="309"/>
      <c r="F719" s="309"/>
      <c r="G719" s="309"/>
    </row>
    <row r="720" spans="3:7" ht="15.75" customHeight="1">
      <c r="C720" s="309"/>
      <c r="D720" s="309"/>
      <c r="E720" s="309"/>
      <c r="F720" s="309"/>
      <c r="G720" s="309"/>
    </row>
    <row r="721" spans="3:7" ht="15.75" customHeight="1">
      <c r="C721" s="309"/>
      <c r="D721" s="309"/>
      <c r="E721" s="309"/>
      <c r="F721" s="309"/>
      <c r="G721" s="309"/>
    </row>
    <row r="722" spans="3:7" ht="15.75" customHeight="1">
      <c r="C722" s="309"/>
      <c r="D722" s="309"/>
      <c r="E722" s="309"/>
      <c r="F722" s="309"/>
      <c r="G722" s="309"/>
    </row>
    <row r="723" spans="3:7" ht="15.75" customHeight="1">
      <c r="C723" s="309"/>
      <c r="D723" s="309"/>
      <c r="E723" s="309"/>
      <c r="F723" s="309"/>
      <c r="G723" s="309"/>
    </row>
    <row r="724" spans="3:7" ht="15.75" customHeight="1">
      <c r="C724" s="309"/>
      <c r="D724" s="309"/>
      <c r="E724" s="309"/>
      <c r="F724" s="309"/>
      <c r="G724" s="309"/>
    </row>
    <row r="725" spans="3:7" ht="15.75" customHeight="1">
      <c r="C725" s="309"/>
      <c r="D725" s="309"/>
      <c r="E725" s="309"/>
      <c r="F725" s="309"/>
      <c r="G725" s="309"/>
    </row>
    <row r="726" spans="3:7" ht="15.75" customHeight="1">
      <c r="C726" s="309"/>
      <c r="D726" s="309"/>
      <c r="E726" s="309"/>
      <c r="F726" s="309"/>
      <c r="G726" s="309"/>
    </row>
    <row r="727" spans="3:7" ht="15.75" customHeight="1">
      <c r="C727" s="309"/>
      <c r="D727" s="309"/>
      <c r="E727" s="309"/>
      <c r="F727" s="309"/>
      <c r="G727" s="309"/>
    </row>
    <row r="728" spans="3:7" ht="15.75" customHeight="1">
      <c r="C728" s="309"/>
      <c r="D728" s="309"/>
      <c r="E728" s="309"/>
      <c r="F728" s="309"/>
      <c r="G728" s="309"/>
    </row>
    <row r="729" spans="3:7" ht="15.75" customHeight="1">
      <c r="C729" s="309"/>
      <c r="D729" s="309"/>
      <c r="E729" s="309"/>
      <c r="F729" s="309"/>
      <c r="G729" s="309"/>
    </row>
    <row r="730" spans="3:7" ht="15.75" customHeight="1">
      <c r="C730" s="309"/>
      <c r="D730" s="309"/>
      <c r="E730" s="309"/>
      <c r="F730" s="309"/>
      <c r="G730" s="309"/>
    </row>
    <row r="731" spans="3:7" ht="15.75" customHeight="1">
      <c r="C731" s="309"/>
      <c r="D731" s="309"/>
      <c r="E731" s="309"/>
      <c r="F731" s="309"/>
      <c r="G731" s="309"/>
    </row>
    <row r="732" spans="3:7" ht="15.75" customHeight="1">
      <c r="C732" s="309"/>
      <c r="D732" s="309"/>
      <c r="E732" s="309"/>
      <c r="F732" s="309"/>
      <c r="G732" s="309"/>
    </row>
    <row r="733" spans="3:7" ht="15.75" customHeight="1">
      <c r="C733" s="309"/>
      <c r="D733" s="309"/>
      <c r="E733" s="309"/>
      <c r="F733" s="309"/>
      <c r="G733" s="309"/>
    </row>
    <row r="734" spans="3:7" ht="15.75" customHeight="1">
      <c r="C734" s="309"/>
      <c r="D734" s="309"/>
      <c r="E734" s="309"/>
      <c r="F734" s="309"/>
      <c r="G734" s="309"/>
    </row>
    <row r="735" spans="3:7" ht="15.75" customHeight="1">
      <c r="C735" s="309"/>
      <c r="D735" s="309"/>
      <c r="E735" s="309"/>
      <c r="F735" s="309"/>
      <c r="G735" s="309"/>
    </row>
    <row r="736" spans="3:7" ht="15.75" customHeight="1">
      <c r="C736" s="309"/>
      <c r="D736" s="309"/>
      <c r="E736" s="309"/>
      <c r="F736" s="309"/>
      <c r="G736" s="309"/>
    </row>
    <row r="737" spans="3:7" ht="15.75" customHeight="1">
      <c r="C737" s="309"/>
      <c r="D737" s="309"/>
      <c r="E737" s="309"/>
      <c r="F737" s="309"/>
      <c r="G737" s="309"/>
    </row>
    <row r="738" spans="3:7" ht="15.75" customHeight="1">
      <c r="C738" s="309"/>
      <c r="D738" s="309"/>
      <c r="E738" s="309"/>
      <c r="F738" s="309"/>
      <c r="G738" s="309"/>
    </row>
    <row r="739" spans="3:7" ht="15.75" customHeight="1">
      <c r="C739" s="309"/>
      <c r="D739" s="309"/>
      <c r="E739" s="309"/>
      <c r="F739" s="309"/>
      <c r="G739" s="309"/>
    </row>
    <row r="740" spans="3:7" ht="15.75" customHeight="1">
      <c r="C740" s="309"/>
      <c r="D740" s="309"/>
      <c r="E740" s="309"/>
      <c r="F740" s="309"/>
      <c r="G740" s="309"/>
    </row>
    <row r="741" spans="3:7" ht="15.75" customHeight="1">
      <c r="C741" s="309"/>
      <c r="D741" s="309"/>
      <c r="E741" s="309"/>
      <c r="F741" s="309"/>
      <c r="G741" s="309"/>
    </row>
    <row r="742" spans="3:7" ht="15.75" customHeight="1">
      <c r="C742" s="309"/>
      <c r="D742" s="309"/>
      <c r="E742" s="309"/>
      <c r="F742" s="309"/>
      <c r="G742" s="309"/>
    </row>
    <row r="743" spans="3:7" ht="15.75" customHeight="1">
      <c r="C743" s="309"/>
      <c r="D743" s="309"/>
      <c r="E743" s="309"/>
      <c r="F743" s="309"/>
      <c r="G743" s="309"/>
    </row>
    <row r="744" spans="3:7" ht="15.75" customHeight="1">
      <c r="C744" s="309"/>
      <c r="D744" s="309"/>
      <c r="E744" s="309"/>
      <c r="F744" s="309"/>
      <c r="G744" s="309"/>
    </row>
    <row r="745" spans="3:7" ht="15.75" customHeight="1">
      <c r="C745" s="309"/>
      <c r="D745" s="309"/>
      <c r="E745" s="309"/>
      <c r="F745" s="309"/>
      <c r="G745" s="309"/>
    </row>
    <row r="746" spans="3:7" ht="15.75" customHeight="1">
      <c r="C746" s="309"/>
      <c r="D746" s="309"/>
      <c r="E746" s="309"/>
      <c r="F746" s="309"/>
      <c r="G746" s="309"/>
    </row>
    <row r="747" spans="3:7" ht="15.75" customHeight="1">
      <c r="C747" s="309"/>
      <c r="D747" s="309"/>
      <c r="E747" s="309"/>
      <c r="F747" s="309"/>
      <c r="G747" s="309"/>
    </row>
    <row r="748" spans="3:7" ht="15.75" customHeight="1">
      <c r="C748" s="309"/>
      <c r="D748" s="309"/>
      <c r="E748" s="309"/>
      <c r="F748" s="309"/>
      <c r="G748" s="309"/>
    </row>
    <row r="749" spans="3:7" ht="15.75" customHeight="1">
      <c r="C749" s="309"/>
      <c r="D749" s="309"/>
      <c r="E749" s="309"/>
      <c r="F749" s="309"/>
      <c r="G749" s="309"/>
    </row>
    <row r="750" spans="3:7" ht="15.75" customHeight="1">
      <c r="C750" s="309"/>
      <c r="D750" s="309"/>
      <c r="E750" s="309"/>
      <c r="F750" s="309"/>
      <c r="G750" s="309"/>
    </row>
    <row r="751" spans="3:7" ht="15.75" customHeight="1">
      <c r="C751" s="309"/>
      <c r="D751" s="309"/>
      <c r="E751" s="309"/>
      <c r="F751" s="309"/>
      <c r="G751" s="309"/>
    </row>
    <row r="752" spans="3:7" ht="15.75" customHeight="1">
      <c r="C752" s="309"/>
      <c r="D752" s="309"/>
      <c r="E752" s="309"/>
      <c r="F752" s="309"/>
      <c r="G752" s="309"/>
    </row>
    <row r="753" spans="3:7" ht="15.75" customHeight="1">
      <c r="C753" s="309"/>
      <c r="D753" s="309"/>
      <c r="E753" s="309"/>
      <c r="F753" s="309"/>
      <c r="G753" s="309"/>
    </row>
    <row r="754" spans="3:7" ht="15.75" customHeight="1">
      <c r="C754" s="309"/>
      <c r="D754" s="309"/>
      <c r="E754" s="309"/>
      <c r="F754" s="309"/>
      <c r="G754" s="309"/>
    </row>
    <row r="755" spans="3:7" ht="15.75" customHeight="1">
      <c r="C755" s="309"/>
      <c r="D755" s="309"/>
      <c r="E755" s="309"/>
      <c r="F755" s="309"/>
      <c r="G755" s="309"/>
    </row>
    <row r="756" spans="3:7" ht="15.75" customHeight="1">
      <c r="C756" s="309"/>
      <c r="D756" s="309"/>
      <c r="E756" s="309"/>
      <c r="F756" s="309"/>
      <c r="G756" s="309"/>
    </row>
    <row r="757" spans="3:7" ht="15.75" customHeight="1">
      <c r="C757" s="309"/>
      <c r="D757" s="309"/>
      <c r="E757" s="309"/>
      <c r="F757" s="309"/>
      <c r="G757" s="309"/>
    </row>
    <row r="758" spans="3:7" ht="15.75" customHeight="1">
      <c r="C758" s="309"/>
      <c r="D758" s="309"/>
      <c r="E758" s="309"/>
      <c r="F758" s="309"/>
      <c r="G758" s="309"/>
    </row>
    <row r="759" spans="3:7" ht="15.75" customHeight="1">
      <c r="C759" s="309"/>
      <c r="D759" s="309"/>
      <c r="E759" s="309"/>
      <c r="F759" s="309"/>
      <c r="G759" s="309"/>
    </row>
    <row r="760" spans="3:7" ht="15.75" customHeight="1">
      <c r="C760" s="309"/>
      <c r="D760" s="309"/>
      <c r="E760" s="309"/>
      <c r="F760" s="309"/>
      <c r="G760" s="309"/>
    </row>
    <row r="761" spans="3:7" ht="15.75" customHeight="1">
      <c r="C761" s="309"/>
      <c r="D761" s="309"/>
      <c r="E761" s="309"/>
      <c r="F761" s="309"/>
      <c r="G761" s="309"/>
    </row>
    <row r="762" spans="3:7" ht="15.75" customHeight="1">
      <c r="C762" s="309"/>
      <c r="D762" s="309"/>
      <c r="E762" s="309"/>
      <c r="F762" s="309"/>
      <c r="G762" s="309"/>
    </row>
    <row r="763" spans="3:7" ht="15.75" customHeight="1">
      <c r="C763" s="309"/>
      <c r="D763" s="309"/>
      <c r="E763" s="309"/>
      <c r="F763" s="309"/>
      <c r="G763" s="309"/>
    </row>
    <row r="764" spans="3:7" ht="15.75" customHeight="1">
      <c r="C764" s="309"/>
      <c r="D764" s="309"/>
      <c r="E764" s="309"/>
      <c r="F764" s="309"/>
      <c r="G764" s="309"/>
    </row>
    <row r="765" spans="3:7" ht="15.75" customHeight="1">
      <c r="C765" s="309"/>
      <c r="D765" s="309"/>
      <c r="E765" s="309"/>
      <c r="F765" s="309"/>
      <c r="G765" s="309"/>
    </row>
    <row r="766" spans="3:7" ht="15.75" customHeight="1">
      <c r="C766" s="309"/>
      <c r="D766" s="309"/>
      <c r="E766" s="309"/>
      <c r="F766" s="309"/>
      <c r="G766" s="309"/>
    </row>
    <row r="767" spans="3:7" ht="15.75" customHeight="1">
      <c r="C767" s="309"/>
      <c r="D767" s="309"/>
      <c r="E767" s="309"/>
      <c r="F767" s="309"/>
      <c r="G767" s="309"/>
    </row>
    <row r="768" spans="3:7" ht="15.75" customHeight="1">
      <c r="C768" s="309"/>
      <c r="D768" s="309"/>
      <c r="E768" s="309"/>
      <c r="F768" s="309"/>
      <c r="G768" s="309"/>
    </row>
    <row r="769" spans="3:7" ht="15.75" customHeight="1">
      <c r="C769" s="309"/>
      <c r="D769" s="309"/>
      <c r="E769" s="309"/>
      <c r="F769" s="309"/>
      <c r="G769" s="309"/>
    </row>
    <row r="770" spans="3:7" ht="15.75" customHeight="1">
      <c r="C770" s="309"/>
      <c r="D770" s="309"/>
      <c r="E770" s="309"/>
      <c r="F770" s="309"/>
      <c r="G770" s="309"/>
    </row>
    <row r="771" spans="3:7" ht="15.75" customHeight="1">
      <c r="C771" s="309"/>
      <c r="D771" s="309"/>
      <c r="E771" s="309"/>
      <c r="F771" s="309"/>
      <c r="G771" s="309"/>
    </row>
    <row r="772" spans="3:7" ht="15.75" customHeight="1">
      <c r="C772" s="309"/>
      <c r="D772" s="309"/>
      <c r="E772" s="309"/>
      <c r="F772" s="309"/>
      <c r="G772" s="309"/>
    </row>
    <row r="773" spans="3:7" ht="15.75" customHeight="1">
      <c r="C773" s="309"/>
      <c r="D773" s="309"/>
      <c r="E773" s="309"/>
      <c r="F773" s="309"/>
      <c r="G773" s="309"/>
    </row>
    <row r="774" spans="3:7" ht="15.75" customHeight="1">
      <c r="C774" s="309"/>
      <c r="D774" s="309"/>
      <c r="E774" s="309"/>
      <c r="F774" s="309"/>
      <c r="G774" s="309"/>
    </row>
    <row r="775" spans="3:7" ht="15.75" customHeight="1">
      <c r="C775" s="309"/>
      <c r="D775" s="309"/>
      <c r="E775" s="309"/>
      <c r="F775" s="309"/>
      <c r="G775" s="309"/>
    </row>
    <row r="776" spans="3:7" ht="15.75" customHeight="1">
      <c r="C776" s="309"/>
      <c r="D776" s="309"/>
      <c r="E776" s="309"/>
      <c r="F776" s="309"/>
      <c r="G776" s="309"/>
    </row>
    <row r="777" spans="3:7" ht="15.75" customHeight="1">
      <c r="C777" s="309"/>
      <c r="D777" s="309"/>
      <c r="E777" s="309"/>
      <c r="F777" s="309"/>
      <c r="G777" s="309"/>
    </row>
    <row r="778" spans="3:7" ht="15.75" customHeight="1">
      <c r="C778" s="309"/>
      <c r="D778" s="309"/>
      <c r="E778" s="309"/>
      <c r="F778" s="309"/>
      <c r="G778" s="309"/>
    </row>
    <row r="779" spans="3:7" ht="15.75" customHeight="1">
      <c r="C779" s="309"/>
      <c r="D779" s="309"/>
      <c r="E779" s="309"/>
      <c r="F779" s="309"/>
      <c r="G779" s="309"/>
    </row>
    <row r="780" spans="3:7" ht="15.75" customHeight="1">
      <c r="C780" s="309"/>
      <c r="D780" s="309"/>
      <c r="E780" s="309"/>
      <c r="F780" s="309"/>
      <c r="G780" s="309"/>
    </row>
    <row r="781" spans="3:7" ht="15.75" customHeight="1">
      <c r="C781" s="309"/>
      <c r="D781" s="309"/>
      <c r="E781" s="309"/>
      <c r="F781" s="309"/>
      <c r="G781" s="309"/>
    </row>
    <row r="782" spans="3:7" ht="15.75" customHeight="1">
      <c r="C782" s="309"/>
      <c r="D782" s="309"/>
      <c r="E782" s="309"/>
      <c r="F782" s="309"/>
      <c r="G782" s="309"/>
    </row>
    <row r="783" spans="3:7" ht="15.75" customHeight="1">
      <c r="C783" s="309"/>
      <c r="D783" s="309"/>
      <c r="E783" s="309"/>
      <c r="F783" s="309"/>
      <c r="G783" s="309"/>
    </row>
    <row r="784" spans="3:7" ht="15.75" customHeight="1">
      <c r="C784" s="309"/>
      <c r="D784" s="309"/>
      <c r="E784" s="309"/>
      <c r="F784" s="309"/>
      <c r="G784" s="309"/>
    </row>
    <row r="785" spans="3:7" ht="15.75" customHeight="1">
      <c r="C785" s="309"/>
      <c r="D785" s="309"/>
      <c r="E785" s="309"/>
      <c r="F785" s="309"/>
      <c r="G785" s="309"/>
    </row>
    <row r="786" spans="3:7" ht="15.75" customHeight="1">
      <c r="C786" s="309"/>
      <c r="D786" s="309"/>
      <c r="E786" s="309"/>
      <c r="F786" s="309"/>
      <c r="G786" s="309"/>
    </row>
    <row r="787" spans="3:7" ht="15.75" customHeight="1">
      <c r="C787" s="309"/>
      <c r="D787" s="309"/>
      <c r="E787" s="309"/>
      <c r="F787" s="309"/>
      <c r="G787" s="309"/>
    </row>
    <row r="788" spans="3:7" ht="15.75" customHeight="1">
      <c r="C788" s="309"/>
      <c r="D788" s="309"/>
      <c r="E788" s="309"/>
      <c r="F788" s="309"/>
      <c r="G788" s="309"/>
    </row>
    <row r="789" spans="3:7" ht="15.75" customHeight="1">
      <c r="C789" s="309"/>
      <c r="D789" s="309"/>
      <c r="E789" s="309"/>
      <c r="F789" s="309"/>
      <c r="G789" s="309"/>
    </row>
    <row r="790" spans="3:7" ht="15.75" customHeight="1">
      <c r="C790" s="309"/>
      <c r="D790" s="309"/>
      <c r="E790" s="309"/>
      <c r="F790" s="309"/>
      <c r="G790" s="309"/>
    </row>
    <row r="791" spans="3:7" ht="15.75" customHeight="1">
      <c r="C791" s="309"/>
      <c r="D791" s="309"/>
      <c r="E791" s="309"/>
      <c r="F791" s="309"/>
      <c r="G791" s="309"/>
    </row>
    <row r="792" spans="3:7" ht="15.75" customHeight="1">
      <c r="C792" s="309"/>
      <c r="D792" s="309"/>
      <c r="E792" s="309"/>
      <c r="F792" s="309"/>
      <c r="G792" s="309"/>
    </row>
    <row r="793" spans="3:7" ht="15.75" customHeight="1">
      <c r="C793" s="309"/>
      <c r="D793" s="309"/>
      <c r="E793" s="309"/>
      <c r="F793" s="309"/>
      <c r="G793" s="309"/>
    </row>
    <row r="794" spans="3:7" ht="15.75" customHeight="1">
      <c r="C794" s="309"/>
      <c r="D794" s="309"/>
      <c r="E794" s="309"/>
      <c r="F794" s="309"/>
      <c r="G794" s="309"/>
    </row>
    <row r="795" spans="3:7" ht="15.75" customHeight="1">
      <c r="C795" s="309"/>
      <c r="D795" s="309"/>
      <c r="E795" s="309"/>
      <c r="F795" s="309"/>
      <c r="G795" s="309"/>
    </row>
    <row r="796" spans="3:7" ht="15.75" customHeight="1">
      <c r="C796" s="309"/>
      <c r="D796" s="309"/>
      <c r="E796" s="309"/>
      <c r="F796" s="309"/>
      <c r="G796" s="309"/>
    </row>
    <row r="797" spans="3:7" ht="15.75" customHeight="1">
      <c r="C797" s="309"/>
      <c r="D797" s="309"/>
      <c r="E797" s="309"/>
      <c r="F797" s="309"/>
      <c r="G797" s="309"/>
    </row>
    <row r="798" spans="3:7" ht="15.75" customHeight="1">
      <c r="C798" s="309"/>
      <c r="D798" s="309"/>
      <c r="E798" s="309"/>
      <c r="F798" s="309"/>
      <c r="G798" s="309"/>
    </row>
    <row r="799" spans="3:7" ht="15.75" customHeight="1">
      <c r="C799" s="309"/>
      <c r="D799" s="309"/>
      <c r="E799" s="309"/>
      <c r="F799" s="309"/>
      <c r="G799" s="309"/>
    </row>
    <row r="800" spans="3:7" ht="15.75" customHeight="1">
      <c r="C800" s="309"/>
      <c r="D800" s="309"/>
      <c r="E800" s="309"/>
      <c r="F800" s="309"/>
      <c r="G800" s="309"/>
    </row>
    <row r="801" spans="3:7" ht="15.75" customHeight="1">
      <c r="C801" s="309"/>
      <c r="D801" s="309"/>
      <c r="E801" s="309"/>
      <c r="F801" s="309"/>
      <c r="G801" s="309"/>
    </row>
    <row r="802" spans="3:7" ht="15.75" customHeight="1">
      <c r="C802" s="309"/>
      <c r="D802" s="309"/>
      <c r="E802" s="309"/>
      <c r="F802" s="309"/>
      <c r="G802" s="309"/>
    </row>
    <row r="803" spans="3:7" ht="15.75" customHeight="1">
      <c r="C803" s="309"/>
      <c r="D803" s="309"/>
      <c r="E803" s="309"/>
      <c r="F803" s="309"/>
      <c r="G803" s="309"/>
    </row>
    <row r="804" spans="3:7" ht="15.75" customHeight="1">
      <c r="C804" s="309"/>
      <c r="D804" s="309"/>
      <c r="E804" s="309"/>
      <c r="F804" s="309"/>
      <c r="G804" s="309"/>
    </row>
    <row r="805" spans="3:7" ht="15.75" customHeight="1">
      <c r="C805" s="309"/>
      <c r="D805" s="309"/>
      <c r="E805" s="309"/>
      <c r="F805" s="309"/>
      <c r="G805" s="309"/>
    </row>
    <row r="806" spans="3:7" ht="15.75" customHeight="1">
      <c r="C806" s="309"/>
      <c r="D806" s="309"/>
      <c r="E806" s="309"/>
      <c r="F806" s="309"/>
      <c r="G806" s="309"/>
    </row>
    <row r="807" spans="3:7" ht="15.75" customHeight="1">
      <c r="C807" s="309"/>
      <c r="D807" s="309"/>
      <c r="E807" s="309"/>
      <c r="F807" s="309"/>
      <c r="G807" s="309"/>
    </row>
    <row r="808" spans="3:7" ht="15.75" customHeight="1">
      <c r="C808" s="309"/>
      <c r="D808" s="309"/>
      <c r="E808" s="309"/>
      <c r="F808" s="309"/>
      <c r="G808" s="309"/>
    </row>
    <row r="809" spans="3:7" ht="15.75" customHeight="1">
      <c r="C809" s="309"/>
      <c r="D809" s="309"/>
      <c r="E809" s="309"/>
      <c r="F809" s="309"/>
      <c r="G809" s="309"/>
    </row>
    <row r="810" spans="3:7" ht="15.75" customHeight="1">
      <c r="C810" s="309"/>
      <c r="D810" s="309"/>
      <c r="E810" s="309"/>
      <c r="F810" s="309"/>
      <c r="G810" s="309"/>
    </row>
    <row r="811" spans="3:7" ht="15.75" customHeight="1">
      <c r="C811" s="309"/>
      <c r="D811" s="309"/>
      <c r="E811" s="309"/>
      <c r="F811" s="309"/>
      <c r="G811" s="309"/>
    </row>
    <row r="812" spans="3:7" ht="15.75" customHeight="1">
      <c r="C812" s="309"/>
      <c r="D812" s="309"/>
      <c r="E812" s="309"/>
      <c r="F812" s="309"/>
      <c r="G812" s="309"/>
    </row>
    <row r="813" spans="3:7" ht="15.75" customHeight="1">
      <c r="C813" s="309"/>
      <c r="D813" s="309"/>
      <c r="E813" s="309"/>
      <c r="F813" s="309"/>
      <c r="G813" s="309"/>
    </row>
    <row r="814" spans="3:7" ht="15.75" customHeight="1">
      <c r="C814" s="309"/>
      <c r="D814" s="309"/>
      <c r="E814" s="309"/>
      <c r="F814" s="309"/>
      <c r="G814" s="309"/>
    </row>
    <row r="815" spans="3:7" ht="15.75" customHeight="1">
      <c r="C815" s="309"/>
      <c r="D815" s="309"/>
      <c r="E815" s="309"/>
      <c r="F815" s="309"/>
      <c r="G815" s="309"/>
    </row>
    <row r="816" spans="3:7" ht="15.75" customHeight="1">
      <c r="C816" s="309"/>
      <c r="D816" s="309"/>
      <c r="E816" s="309"/>
      <c r="F816" s="309"/>
      <c r="G816" s="309"/>
    </row>
    <row r="817" spans="3:7" ht="15.75" customHeight="1">
      <c r="C817" s="309"/>
      <c r="D817" s="309"/>
      <c r="E817" s="309"/>
      <c r="F817" s="309"/>
      <c r="G817" s="309"/>
    </row>
    <row r="818" spans="3:7" ht="15.75" customHeight="1">
      <c r="C818" s="309"/>
      <c r="D818" s="309"/>
      <c r="E818" s="309"/>
      <c r="F818" s="309"/>
      <c r="G818" s="309"/>
    </row>
    <row r="819" spans="3:7" ht="15.75" customHeight="1">
      <c r="C819" s="309"/>
      <c r="D819" s="309"/>
      <c r="E819" s="309"/>
      <c r="F819" s="309"/>
      <c r="G819" s="309"/>
    </row>
    <row r="820" spans="3:7" ht="15.75" customHeight="1">
      <c r="C820" s="309"/>
      <c r="D820" s="309"/>
      <c r="E820" s="309"/>
      <c r="F820" s="309"/>
      <c r="G820" s="309"/>
    </row>
    <row r="821" spans="3:7" ht="15.75" customHeight="1">
      <c r="C821" s="309"/>
      <c r="D821" s="309"/>
      <c r="E821" s="309"/>
      <c r="F821" s="309"/>
      <c r="G821" s="309"/>
    </row>
    <row r="822" spans="3:7" ht="15.75" customHeight="1">
      <c r="C822" s="309"/>
      <c r="D822" s="309"/>
      <c r="E822" s="309"/>
      <c r="F822" s="309"/>
      <c r="G822" s="309"/>
    </row>
    <row r="823" spans="3:7" ht="15.75" customHeight="1">
      <c r="C823" s="309"/>
      <c r="D823" s="309"/>
      <c r="E823" s="309"/>
      <c r="F823" s="309"/>
      <c r="G823" s="309"/>
    </row>
    <row r="824" spans="3:7" ht="15.75" customHeight="1">
      <c r="C824" s="309"/>
      <c r="D824" s="309"/>
      <c r="E824" s="309"/>
      <c r="F824" s="309"/>
      <c r="G824" s="309"/>
    </row>
    <row r="825" spans="3:7" ht="15.75" customHeight="1">
      <c r="C825" s="309"/>
      <c r="D825" s="309"/>
      <c r="E825" s="309"/>
      <c r="F825" s="309"/>
      <c r="G825" s="309"/>
    </row>
    <row r="826" spans="3:7" ht="15.75" customHeight="1">
      <c r="C826" s="309"/>
      <c r="D826" s="309"/>
      <c r="E826" s="309"/>
      <c r="F826" s="309"/>
      <c r="G826" s="309"/>
    </row>
    <row r="827" spans="3:7" ht="15.75" customHeight="1">
      <c r="C827" s="309"/>
      <c r="D827" s="309"/>
      <c r="E827" s="309"/>
      <c r="F827" s="309"/>
      <c r="G827" s="309"/>
    </row>
    <row r="828" spans="3:7" ht="15.75" customHeight="1">
      <c r="C828" s="309"/>
      <c r="D828" s="309"/>
      <c r="E828" s="309"/>
      <c r="F828" s="309"/>
      <c r="G828" s="309"/>
    </row>
    <row r="829" spans="3:7" ht="15.75" customHeight="1">
      <c r="C829" s="309"/>
      <c r="D829" s="309"/>
      <c r="E829" s="309"/>
      <c r="F829" s="309"/>
      <c r="G829" s="309"/>
    </row>
    <row r="830" spans="3:7" ht="15.75" customHeight="1">
      <c r="C830" s="309"/>
      <c r="D830" s="309"/>
      <c r="E830" s="309"/>
      <c r="F830" s="309"/>
      <c r="G830" s="309"/>
    </row>
    <row r="831" spans="3:7" ht="15.75" customHeight="1">
      <c r="C831" s="309"/>
      <c r="D831" s="309"/>
      <c r="E831" s="309"/>
      <c r="F831" s="309"/>
      <c r="G831" s="309"/>
    </row>
    <row r="832" spans="3:7" ht="15.75" customHeight="1">
      <c r="C832" s="309"/>
      <c r="D832" s="309"/>
      <c r="E832" s="309"/>
      <c r="F832" s="309"/>
      <c r="G832" s="309"/>
    </row>
    <row r="833" spans="3:7" ht="15.75" customHeight="1">
      <c r="C833" s="309"/>
      <c r="D833" s="309"/>
      <c r="E833" s="309"/>
      <c r="F833" s="309"/>
      <c r="G833" s="309"/>
    </row>
    <row r="834" spans="3:7" ht="15.75" customHeight="1">
      <c r="C834" s="309"/>
      <c r="D834" s="309"/>
      <c r="E834" s="309"/>
      <c r="F834" s="309"/>
      <c r="G834" s="309"/>
    </row>
    <row r="835" spans="3:7" ht="15.75" customHeight="1">
      <c r="C835" s="309"/>
      <c r="D835" s="309"/>
      <c r="E835" s="309"/>
      <c r="F835" s="309"/>
      <c r="G835" s="309"/>
    </row>
    <row r="836" spans="3:7" ht="15.75" customHeight="1">
      <c r="C836" s="309"/>
      <c r="D836" s="309"/>
      <c r="E836" s="309"/>
      <c r="F836" s="309"/>
      <c r="G836" s="309"/>
    </row>
    <row r="837" spans="3:7" ht="15.75" customHeight="1">
      <c r="C837" s="309"/>
      <c r="D837" s="309"/>
      <c r="E837" s="309"/>
      <c r="F837" s="309"/>
      <c r="G837" s="309"/>
    </row>
    <row r="838" spans="3:7" ht="15.75" customHeight="1">
      <c r="C838" s="309"/>
      <c r="D838" s="309"/>
      <c r="E838" s="309"/>
      <c r="F838" s="309"/>
      <c r="G838" s="309"/>
    </row>
    <row r="839" spans="3:7" ht="15.75" customHeight="1">
      <c r="C839" s="309"/>
      <c r="D839" s="309"/>
      <c r="E839" s="309"/>
      <c r="F839" s="309"/>
      <c r="G839" s="309"/>
    </row>
    <row r="840" spans="3:7" ht="15.75" customHeight="1">
      <c r="C840" s="309"/>
      <c r="D840" s="309"/>
      <c r="E840" s="309"/>
      <c r="F840" s="309"/>
      <c r="G840" s="309"/>
    </row>
    <row r="841" spans="3:7" ht="15.75" customHeight="1">
      <c r="C841" s="309"/>
      <c r="D841" s="309"/>
      <c r="E841" s="309"/>
      <c r="F841" s="309"/>
      <c r="G841" s="309"/>
    </row>
    <row r="842" spans="3:7" ht="15.75" customHeight="1">
      <c r="C842" s="309"/>
      <c r="D842" s="309"/>
      <c r="E842" s="309"/>
      <c r="F842" s="309"/>
      <c r="G842" s="309"/>
    </row>
    <row r="843" spans="3:7" ht="15.75" customHeight="1">
      <c r="C843" s="309"/>
      <c r="D843" s="309"/>
      <c r="E843" s="309"/>
      <c r="F843" s="309"/>
      <c r="G843" s="309"/>
    </row>
    <row r="844" spans="3:7" ht="15.75" customHeight="1">
      <c r="C844" s="309"/>
      <c r="D844" s="309"/>
      <c r="E844" s="309"/>
      <c r="F844" s="309"/>
      <c r="G844" s="309"/>
    </row>
    <row r="845" spans="3:7" ht="15.75" customHeight="1">
      <c r="C845" s="309"/>
      <c r="D845" s="309"/>
      <c r="E845" s="309"/>
      <c r="F845" s="309"/>
      <c r="G845" s="309"/>
    </row>
    <row r="846" spans="3:7" ht="15.75" customHeight="1">
      <c r="C846" s="309"/>
      <c r="D846" s="309"/>
      <c r="E846" s="309"/>
      <c r="F846" s="309"/>
      <c r="G846" s="309"/>
    </row>
    <row r="847" spans="3:7" ht="15.75" customHeight="1">
      <c r="C847" s="309"/>
      <c r="D847" s="309"/>
      <c r="E847" s="309"/>
      <c r="F847" s="309"/>
      <c r="G847" s="309"/>
    </row>
    <row r="848" spans="3:7" ht="15.75" customHeight="1">
      <c r="C848" s="309"/>
      <c r="D848" s="309"/>
      <c r="E848" s="309"/>
      <c r="F848" s="309"/>
      <c r="G848" s="309"/>
    </row>
    <row r="849" spans="3:7" ht="15.75" customHeight="1">
      <c r="C849" s="309"/>
      <c r="D849" s="309"/>
      <c r="E849" s="309"/>
      <c r="F849" s="309"/>
      <c r="G849" s="309"/>
    </row>
    <row r="850" spans="3:7" ht="15.75" customHeight="1">
      <c r="C850" s="309"/>
      <c r="D850" s="309"/>
      <c r="E850" s="309"/>
      <c r="F850" s="309"/>
      <c r="G850" s="309"/>
    </row>
    <row r="851" spans="3:7" ht="15.75" customHeight="1">
      <c r="C851" s="309"/>
      <c r="D851" s="309"/>
      <c r="E851" s="309"/>
      <c r="F851" s="309"/>
      <c r="G851" s="309"/>
    </row>
    <row r="852" spans="3:7" ht="15.75" customHeight="1">
      <c r="C852" s="309"/>
      <c r="D852" s="309"/>
      <c r="E852" s="309"/>
      <c r="F852" s="309"/>
      <c r="G852" s="309"/>
    </row>
    <row r="853" spans="3:7" ht="15.75" customHeight="1">
      <c r="C853" s="309"/>
      <c r="D853" s="309"/>
      <c r="E853" s="309"/>
      <c r="F853" s="309"/>
      <c r="G853" s="309"/>
    </row>
    <row r="854" spans="3:7" ht="15.75" customHeight="1">
      <c r="C854" s="309"/>
      <c r="D854" s="309"/>
      <c r="E854" s="309"/>
      <c r="F854" s="309"/>
      <c r="G854" s="309"/>
    </row>
    <row r="855" spans="3:7" ht="15.75" customHeight="1">
      <c r="C855" s="309"/>
      <c r="D855" s="309"/>
      <c r="E855" s="309"/>
      <c r="F855" s="309"/>
      <c r="G855" s="309"/>
    </row>
    <row r="856" spans="3:7" ht="15.75" customHeight="1">
      <c r="C856" s="309"/>
      <c r="D856" s="309"/>
      <c r="E856" s="309"/>
      <c r="F856" s="309"/>
      <c r="G856" s="309"/>
    </row>
    <row r="857" spans="3:7" ht="15.75" customHeight="1">
      <c r="C857" s="309"/>
      <c r="D857" s="309"/>
      <c r="E857" s="309"/>
      <c r="F857" s="309"/>
      <c r="G857" s="309"/>
    </row>
    <row r="858" spans="3:7" ht="15.75" customHeight="1">
      <c r="C858" s="309"/>
      <c r="D858" s="309"/>
      <c r="E858" s="309"/>
      <c r="F858" s="309"/>
      <c r="G858" s="309"/>
    </row>
    <row r="859" spans="3:7" ht="15.75" customHeight="1">
      <c r="C859" s="309"/>
      <c r="D859" s="309"/>
      <c r="E859" s="309"/>
      <c r="F859" s="309"/>
      <c r="G859" s="309"/>
    </row>
    <row r="860" spans="3:7" ht="15.75" customHeight="1">
      <c r="C860" s="309"/>
      <c r="D860" s="309"/>
      <c r="E860" s="309"/>
      <c r="F860" s="309"/>
      <c r="G860" s="309"/>
    </row>
    <row r="861" spans="3:7" ht="15.75" customHeight="1">
      <c r="C861" s="309"/>
      <c r="D861" s="309"/>
      <c r="E861" s="309"/>
      <c r="F861" s="309"/>
      <c r="G861" s="309"/>
    </row>
    <row r="862" spans="3:7" ht="15.75" customHeight="1">
      <c r="C862" s="309"/>
      <c r="D862" s="309"/>
      <c r="E862" s="309"/>
      <c r="F862" s="309"/>
      <c r="G862" s="309"/>
    </row>
    <row r="863" spans="3:7" ht="15.75" customHeight="1">
      <c r="C863" s="309"/>
      <c r="D863" s="309"/>
      <c r="E863" s="309"/>
      <c r="F863" s="309"/>
      <c r="G863" s="309"/>
    </row>
    <row r="864" spans="3:7" ht="15.75" customHeight="1">
      <c r="C864" s="309"/>
      <c r="D864" s="309"/>
      <c r="E864" s="309"/>
      <c r="F864" s="309"/>
      <c r="G864" s="309"/>
    </row>
    <row r="865" spans="3:7" ht="15.75" customHeight="1">
      <c r="C865" s="309"/>
      <c r="D865" s="309"/>
      <c r="E865" s="309"/>
      <c r="F865" s="309"/>
      <c r="G865" s="309"/>
    </row>
    <row r="866" spans="3:7" ht="15.75" customHeight="1">
      <c r="C866" s="309"/>
      <c r="D866" s="309"/>
      <c r="E866" s="309"/>
      <c r="F866" s="309"/>
      <c r="G866" s="309"/>
    </row>
    <row r="867" spans="3:7" ht="15.75" customHeight="1">
      <c r="C867" s="309"/>
      <c r="D867" s="309"/>
      <c r="E867" s="309"/>
      <c r="F867" s="309"/>
      <c r="G867" s="309"/>
    </row>
    <row r="868" spans="3:7" ht="15.75" customHeight="1">
      <c r="C868" s="309"/>
      <c r="D868" s="309"/>
      <c r="E868" s="309"/>
      <c r="F868" s="309"/>
      <c r="G868" s="309"/>
    </row>
    <row r="869" spans="3:7" ht="15.75" customHeight="1">
      <c r="C869" s="309"/>
      <c r="D869" s="309"/>
      <c r="E869" s="309"/>
      <c r="F869" s="309"/>
      <c r="G869" s="309"/>
    </row>
    <row r="870" spans="3:7" ht="15.75" customHeight="1">
      <c r="C870" s="309"/>
      <c r="D870" s="309"/>
      <c r="E870" s="309"/>
      <c r="F870" s="309"/>
      <c r="G870" s="309"/>
    </row>
    <row r="871" spans="3:7" ht="15.75" customHeight="1">
      <c r="C871" s="309"/>
      <c r="D871" s="309"/>
      <c r="E871" s="309"/>
      <c r="F871" s="309"/>
      <c r="G871" s="309"/>
    </row>
    <row r="872" spans="3:7" ht="15.75" customHeight="1">
      <c r="C872" s="309"/>
      <c r="D872" s="309"/>
      <c r="E872" s="309"/>
      <c r="F872" s="309"/>
      <c r="G872" s="309"/>
    </row>
    <row r="873" spans="3:7" ht="15.75" customHeight="1">
      <c r="C873" s="309"/>
      <c r="D873" s="309"/>
      <c r="E873" s="309"/>
      <c r="F873" s="309"/>
      <c r="G873" s="309"/>
    </row>
    <row r="874" spans="3:7" ht="15.75" customHeight="1">
      <c r="C874" s="309"/>
      <c r="D874" s="309"/>
      <c r="E874" s="309"/>
      <c r="F874" s="309"/>
      <c r="G874" s="309"/>
    </row>
    <row r="875" spans="3:7" ht="15.75" customHeight="1">
      <c r="C875" s="309"/>
      <c r="D875" s="309"/>
      <c r="E875" s="309"/>
      <c r="F875" s="309"/>
      <c r="G875" s="309"/>
    </row>
    <row r="876" spans="3:7" ht="15.75" customHeight="1">
      <c r="C876" s="309"/>
      <c r="D876" s="309"/>
      <c r="E876" s="309"/>
      <c r="F876" s="309"/>
      <c r="G876" s="309"/>
    </row>
    <row r="877" spans="3:7" ht="15.75" customHeight="1">
      <c r="C877" s="309"/>
      <c r="D877" s="309"/>
      <c r="E877" s="309"/>
      <c r="F877" s="309"/>
      <c r="G877" s="309"/>
    </row>
    <row r="878" spans="3:7" ht="15.75" customHeight="1">
      <c r="C878" s="309"/>
      <c r="D878" s="309"/>
      <c r="E878" s="309"/>
      <c r="F878" s="309"/>
      <c r="G878" s="309"/>
    </row>
    <row r="879" spans="3:7" ht="15.75" customHeight="1">
      <c r="C879" s="309"/>
      <c r="D879" s="309"/>
      <c r="E879" s="309"/>
      <c r="F879" s="309"/>
      <c r="G879" s="309"/>
    </row>
    <row r="880" spans="3:7" ht="15.75" customHeight="1">
      <c r="C880" s="309"/>
      <c r="D880" s="309"/>
      <c r="E880" s="309"/>
      <c r="F880" s="309"/>
      <c r="G880" s="309"/>
    </row>
    <row r="881" spans="3:7" ht="15.75" customHeight="1">
      <c r="C881" s="309"/>
      <c r="D881" s="309"/>
      <c r="E881" s="309"/>
      <c r="F881" s="309"/>
      <c r="G881" s="309"/>
    </row>
    <row r="882" spans="3:7" ht="15.75" customHeight="1">
      <c r="C882" s="309"/>
      <c r="D882" s="309"/>
      <c r="E882" s="309"/>
      <c r="F882" s="309"/>
      <c r="G882" s="309"/>
    </row>
    <row r="883" spans="3:7" ht="15.75" customHeight="1">
      <c r="C883" s="309"/>
      <c r="D883" s="309"/>
      <c r="E883" s="309"/>
      <c r="F883" s="309"/>
      <c r="G883" s="309"/>
    </row>
    <row r="884" spans="3:7" ht="15.75" customHeight="1">
      <c r="C884" s="309"/>
      <c r="D884" s="309"/>
      <c r="E884" s="309"/>
      <c r="F884" s="309"/>
      <c r="G884" s="309"/>
    </row>
    <row r="885" spans="3:7" ht="15.75" customHeight="1">
      <c r="C885" s="309"/>
      <c r="D885" s="309"/>
      <c r="E885" s="309"/>
      <c r="F885" s="309"/>
      <c r="G885" s="309"/>
    </row>
    <row r="886" spans="3:7" ht="15.75" customHeight="1">
      <c r="C886" s="309"/>
      <c r="D886" s="309"/>
      <c r="E886" s="309"/>
      <c r="F886" s="309"/>
      <c r="G886" s="309"/>
    </row>
    <row r="887" spans="3:7" ht="15.75" customHeight="1">
      <c r="C887" s="309"/>
      <c r="D887" s="309"/>
      <c r="E887" s="309"/>
      <c r="F887" s="309"/>
      <c r="G887" s="309"/>
    </row>
    <row r="888" spans="3:7" ht="15.75" customHeight="1">
      <c r="C888" s="309"/>
      <c r="D888" s="309"/>
      <c r="E888" s="309"/>
      <c r="F888" s="309"/>
      <c r="G888" s="309"/>
    </row>
    <row r="889" spans="3:7" ht="15.75" customHeight="1">
      <c r="C889" s="309"/>
      <c r="D889" s="309"/>
      <c r="E889" s="309"/>
      <c r="F889" s="309"/>
      <c r="G889" s="309"/>
    </row>
    <row r="890" spans="3:7" ht="15.75" customHeight="1">
      <c r="C890" s="309"/>
      <c r="D890" s="309"/>
      <c r="E890" s="309"/>
      <c r="F890" s="309"/>
      <c r="G890" s="309"/>
    </row>
    <row r="891" spans="3:7" ht="15.75" customHeight="1">
      <c r="C891" s="309"/>
      <c r="D891" s="309"/>
      <c r="E891" s="309"/>
      <c r="F891" s="309"/>
      <c r="G891" s="309"/>
    </row>
    <row r="892" spans="3:7" ht="15.75" customHeight="1">
      <c r="C892" s="309"/>
      <c r="D892" s="309"/>
      <c r="E892" s="309"/>
      <c r="F892" s="309"/>
      <c r="G892" s="309"/>
    </row>
    <row r="893" spans="3:7" ht="15.75" customHeight="1">
      <c r="C893" s="309"/>
      <c r="D893" s="309"/>
      <c r="E893" s="309"/>
      <c r="F893" s="309"/>
      <c r="G893" s="309"/>
    </row>
    <row r="894" spans="3:7" ht="15.75" customHeight="1">
      <c r="C894" s="309"/>
      <c r="D894" s="309"/>
      <c r="E894" s="309"/>
      <c r="F894" s="309"/>
      <c r="G894" s="309"/>
    </row>
    <row r="895" spans="3:7" ht="15.75" customHeight="1">
      <c r="C895" s="309"/>
      <c r="D895" s="309"/>
      <c r="E895" s="309"/>
      <c r="F895" s="309"/>
      <c r="G895" s="309"/>
    </row>
    <row r="896" spans="3:7" ht="15.75" customHeight="1">
      <c r="C896" s="309"/>
      <c r="D896" s="309"/>
      <c r="E896" s="309"/>
      <c r="F896" s="309"/>
      <c r="G896" s="309"/>
    </row>
    <row r="897" spans="3:7" ht="15.75" customHeight="1">
      <c r="C897" s="309"/>
      <c r="D897" s="309"/>
      <c r="E897" s="309"/>
      <c r="F897" s="309"/>
      <c r="G897" s="309"/>
    </row>
    <row r="898" spans="3:7" ht="15.75" customHeight="1">
      <c r="C898" s="309"/>
      <c r="D898" s="309"/>
      <c r="E898" s="309"/>
      <c r="F898" s="309"/>
      <c r="G898" s="309"/>
    </row>
    <row r="899" spans="3:7" ht="15.75" customHeight="1">
      <c r="C899" s="309"/>
      <c r="D899" s="309"/>
      <c r="E899" s="309"/>
      <c r="F899" s="309"/>
      <c r="G899" s="309"/>
    </row>
    <row r="900" spans="3:7" ht="15.75" customHeight="1">
      <c r="C900" s="309"/>
      <c r="D900" s="309"/>
      <c r="E900" s="309"/>
      <c r="F900" s="309"/>
      <c r="G900" s="309"/>
    </row>
    <row r="901" spans="3:7" ht="15.75" customHeight="1">
      <c r="C901" s="309"/>
      <c r="D901" s="309"/>
      <c r="E901" s="309"/>
      <c r="F901" s="309"/>
      <c r="G901" s="309"/>
    </row>
    <row r="902" spans="3:7" ht="15.75" customHeight="1">
      <c r="C902" s="309"/>
      <c r="D902" s="309"/>
      <c r="E902" s="309"/>
      <c r="F902" s="309"/>
      <c r="G902" s="309"/>
    </row>
    <row r="903" spans="3:7" ht="15.75" customHeight="1">
      <c r="C903" s="309"/>
      <c r="D903" s="309"/>
      <c r="E903" s="309"/>
      <c r="F903" s="309"/>
      <c r="G903" s="309"/>
    </row>
    <row r="904" spans="3:7" ht="15.75" customHeight="1">
      <c r="C904" s="309"/>
      <c r="D904" s="309"/>
      <c r="E904" s="309"/>
      <c r="F904" s="309"/>
      <c r="G904" s="309"/>
    </row>
    <row r="905" spans="3:7" ht="15.75" customHeight="1">
      <c r="C905" s="309"/>
      <c r="D905" s="309"/>
      <c r="E905" s="309"/>
      <c r="F905" s="309"/>
      <c r="G905" s="309"/>
    </row>
    <row r="906" spans="3:7" ht="15.75" customHeight="1">
      <c r="C906" s="309"/>
      <c r="D906" s="309"/>
      <c r="E906" s="309"/>
      <c r="F906" s="309"/>
      <c r="G906" s="309"/>
    </row>
    <row r="907" spans="3:7" ht="15.75" customHeight="1">
      <c r="C907" s="309"/>
      <c r="D907" s="309"/>
      <c r="E907" s="309"/>
      <c r="F907" s="309"/>
      <c r="G907" s="309"/>
    </row>
    <row r="908" spans="3:7" ht="15.75" customHeight="1">
      <c r="C908" s="309"/>
      <c r="D908" s="309"/>
      <c r="E908" s="309"/>
      <c r="F908" s="309"/>
      <c r="G908" s="309"/>
    </row>
    <row r="909" spans="3:7" ht="15.75" customHeight="1">
      <c r="C909" s="309"/>
      <c r="D909" s="309"/>
      <c r="E909" s="309"/>
      <c r="F909" s="309"/>
      <c r="G909" s="309"/>
    </row>
    <row r="910" spans="3:7" ht="15.75" customHeight="1">
      <c r="C910" s="309"/>
      <c r="D910" s="309"/>
      <c r="E910" s="309"/>
      <c r="F910" s="309"/>
      <c r="G910" s="309"/>
    </row>
    <row r="911" spans="3:7" ht="15.75" customHeight="1">
      <c r="C911" s="309"/>
      <c r="D911" s="309"/>
      <c r="E911" s="309"/>
      <c r="F911" s="309"/>
      <c r="G911" s="309"/>
    </row>
    <row r="912" spans="3:7" ht="15.75" customHeight="1">
      <c r="C912" s="309"/>
      <c r="D912" s="309"/>
      <c r="E912" s="309"/>
      <c r="F912" s="309"/>
      <c r="G912" s="309"/>
    </row>
    <row r="913" spans="3:7" ht="15.75" customHeight="1">
      <c r="C913" s="309"/>
      <c r="D913" s="309"/>
      <c r="E913" s="309"/>
      <c r="F913" s="309"/>
      <c r="G913" s="309"/>
    </row>
    <row r="914" spans="3:7" ht="15.75" customHeight="1">
      <c r="C914" s="309"/>
      <c r="D914" s="309"/>
      <c r="E914" s="309"/>
      <c r="F914" s="309"/>
      <c r="G914" s="309"/>
    </row>
    <row r="915" spans="3:7" ht="15.75" customHeight="1">
      <c r="C915" s="309"/>
      <c r="D915" s="309"/>
      <c r="E915" s="309"/>
      <c r="F915" s="309"/>
      <c r="G915" s="309"/>
    </row>
    <row r="916" spans="3:7" ht="15.75" customHeight="1">
      <c r="C916" s="309"/>
      <c r="D916" s="309"/>
      <c r="E916" s="309"/>
      <c r="F916" s="309"/>
      <c r="G916" s="309"/>
    </row>
    <row r="917" spans="3:7" ht="15.75" customHeight="1">
      <c r="C917" s="309"/>
      <c r="D917" s="309"/>
      <c r="E917" s="309"/>
      <c r="F917" s="309"/>
      <c r="G917" s="309"/>
    </row>
    <row r="918" spans="3:7" ht="15.75" customHeight="1">
      <c r="C918" s="309"/>
      <c r="D918" s="309"/>
      <c r="E918" s="309"/>
      <c r="F918" s="309"/>
      <c r="G918" s="309"/>
    </row>
    <row r="919" spans="3:7" ht="15.75" customHeight="1">
      <c r="C919" s="309"/>
      <c r="D919" s="309"/>
      <c r="E919" s="309"/>
      <c r="F919" s="309"/>
      <c r="G919" s="309"/>
    </row>
    <row r="920" spans="3:7" ht="15.75" customHeight="1">
      <c r="C920" s="309"/>
      <c r="D920" s="309"/>
      <c r="E920" s="309"/>
      <c r="F920" s="309"/>
      <c r="G920" s="309"/>
    </row>
    <row r="921" spans="3:7" ht="15.75" customHeight="1">
      <c r="C921" s="309"/>
      <c r="D921" s="309"/>
      <c r="E921" s="309"/>
      <c r="F921" s="309"/>
      <c r="G921" s="309"/>
    </row>
    <row r="922" spans="3:7" ht="15.75" customHeight="1">
      <c r="C922" s="309"/>
      <c r="D922" s="309"/>
      <c r="E922" s="309"/>
      <c r="F922" s="309"/>
      <c r="G922" s="309"/>
    </row>
    <row r="923" spans="3:7" ht="15.75" customHeight="1">
      <c r="C923" s="309"/>
      <c r="D923" s="309"/>
      <c r="E923" s="309"/>
      <c r="F923" s="309"/>
      <c r="G923" s="309"/>
    </row>
    <row r="924" spans="3:7" ht="15.75" customHeight="1">
      <c r="C924" s="309"/>
      <c r="D924" s="309"/>
      <c r="E924" s="309"/>
      <c r="F924" s="309"/>
      <c r="G924" s="309"/>
    </row>
    <row r="925" spans="3:7" ht="15.75" customHeight="1">
      <c r="C925" s="309"/>
      <c r="D925" s="309"/>
      <c r="E925" s="309"/>
      <c r="F925" s="309"/>
      <c r="G925" s="309"/>
    </row>
    <row r="926" spans="3:7" ht="15.75" customHeight="1">
      <c r="C926" s="309"/>
      <c r="D926" s="309"/>
      <c r="E926" s="309"/>
      <c r="F926" s="309"/>
      <c r="G926" s="309"/>
    </row>
    <row r="927" spans="3:7" ht="15.75" customHeight="1">
      <c r="C927" s="309"/>
      <c r="D927" s="309"/>
      <c r="E927" s="309"/>
      <c r="F927" s="309"/>
      <c r="G927" s="309"/>
    </row>
    <row r="928" spans="3:7" ht="15.75" customHeight="1">
      <c r="C928" s="309"/>
      <c r="D928" s="309"/>
      <c r="E928" s="309"/>
      <c r="F928" s="309"/>
      <c r="G928" s="309"/>
    </row>
    <row r="929" spans="3:7" ht="15.75" customHeight="1">
      <c r="C929" s="309"/>
      <c r="D929" s="309"/>
      <c r="E929" s="309"/>
      <c r="F929" s="309"/>
      <c r="G929" s="309"/>
    </row>
    <row r="930" spans="3:7" ht="15.75" customHeight="1">
      <c r="C930" s="309"/>
      <c r="D930" s="309"/>
      <c r="E930" s="309"/>
      <c r="F930" s="309"/>
      <c r="G930" s="309"/>
    </row>
    <row r="931" spans="3:7" ht="15.75" customHeight="1">
      <c r="C931" s="309"/>
      <c r="D931" s="309"/>
      <c r="E931" s="309"/>
      <c r="F931" s="309"/>
      <c r="G931" s="309"/>
    </row>
    <row r="932" spans="3:7" ht="15.75" customHeight="1">
      <c r="C932" s="309"/>
      <c r="D932" s="309"/>
      <c r="E932" s="309"/>
      <c r="F932" s="309"/>
      <c r="G932" s="309"/>
    </row>
    <row r="933" spans="3:7" ht="15.75" customHeight="1">
      <c r="C933" s="309"/>
      <c r="D933" s="309"/>
      <c r="E933" s="309"/>
      <c r="F933" s="309"/>
      <c r="G933" s="309"/>
    </row>
    <row r="934" spans="3:7" ht="15.75" customHeight="1">
      <c r="C934" s="309"/>
      <c r="D934" s="309"/>
      <c r="E934" s="309"/>
      <c r="F934" s="309"/>
      <c r="G934" s="309"/>
    </row>
    <row r="935" spans="3:7" ht="15.75" customHeight="1">
      <c r="C935" s="309"/>
      <c r="D935" s="309"/>
      <c r="E935" s="309"/>
      <c r="F935" s="309"/>
      <c r="G935" s="309"/>
    </row>
    <row r="936" spans="3:7" ht="15.75" customHeight="1">
      <c r="C936" s="309"/>
      <c r="D936" s="309"/>
      <c r="E936" s="309"/>
      <c r="F936" s="309"/>
      <c r="G936" s="309"/>
    </row>
    <row r="937" spans="3:7" ht="15.75" customHeight="1">
      <c r="C937" s="309"/>
      <c r="D937" s="309"/>
      <c r="E937" s="309"/>
      <c r="F937" s="309"/>
      <c r="G937" s="309"/>
    </row>
    <row r="938" spans="3:7" ht="15.75" customHeight="1">
      <c r="C938" s="309"/>
      <c r="D938" s="309"/>
      <c r="E938" s="309"/>
      <c r="F938" s="309"/>
      <c r="G938" s="309"/>
    </row>
    <row r="939" spans="3:7" ht="15.75" customHeight="1">
      <c r="C939" s="309"/>
      <c r="D939" s="309"/>
      <c r="E939" s="309"/>
      <c r="F939" s="309"/>
      <c r="G939" s="309"/>
    </row>
    <row r="940" spans="3:7" ht="15.75" customHeight="1">
      <c r="C940" s="309"/>
      <c r="D940" s="309"/>
      <c r="E940" s="309"/>
      <c r="F940" s="309"/>
      <c r="G940" s="309"/>
    </row>
    <row r="941" spans="3:7" ht="15.75" customHeight="1">
      <c r="C941" s="309"/>
      <c r="D941" s="309"/>
      <c r="E941" s="309"/>
      <c r="F941" s="309"/>
      <c r="G941" s="309"/>
    </row>
    <row r="942" spans="3:7" ht="15.75" customHeight="1">
      <c r="C942" s="309"/>
      <c r="D942" s="309"/>
      <c r="E942" s="309"/>
      <c r="F942" s="309"/>
      <c r="G942" s="309"/>
    </row>
    <row r="943" spans="3:7" ht="15.75" customHeight="1">
      <c r="C943" s="309"/>
      <c r="D943" s="309"/>
      <c r="E943" s="309"/>
      <c r="F943" s="309"/>
      <c r="G943" s="309"/>
    </row>
    <row r="944" spans="3:7" ht="15.75" customHeight="1">
      <c r="C944" s="309"/>
      <c r="D944" s="309"/>
      <c r="E944" s="309"/>
      <c r="F944" s="309"/>
      <c r="G944" s="309"/>
    </row>
    <row r="945" spans="3:7" ht="15.75" customHeight="1">
      <c r="C945" s="309"/>
      <c r="D945" s="309"/>
      <c r="E945" s="309"/>
      <c r="F945" s="309"/>
      <c r="G945" s="309"/>
    </row>
    <row r="946" spans="3:7" ht="15.75" customHeight="1">
      <c r="C946" s="309"/>
      <c r="D946" s="309"/>
      <c r="E946" s="309"/>
      <c r="F946" s="309"/>
      <c r="G946" s="309"/>
    </row>
    <row r="947" spans="3:7" ht="15.75" customHeight="1">
      <c r="C947" s="309"/>
      <c r="D947" s="309"/>
      <c r="E947" s="309"/>
      <c r="F947" s="309"/>
      <c r="G947" s="309"/>
    </row>
    <row r="948" spans="3:7" ht="15.75" customHeight="1">
      <c r="C948" s="309"/>
      <c r="D948" s="309"/>
      <c r="E948" s="309"/>
      <c r="F948" s="309"/>
      <c r="G948" s="309"/>
    </row>
    <row r="949" spans="3:7" ht="15.75" customHeight="1">
      <c r="C949" s="309"/>
      <c r="D949" s="309"/>
      <c r="E949" s="309"/>
      <c r="F949" s="309"/>
      <c r="G949" s="309"/>
    </row>
    <row r="950" spans="3:7" ht="15.75" customHeight="1">
      <c r="C950" s="309"/>
      <c r="D950" s="309"/>
      <c r="E950" s="309"/>
      <c r="F950" s="309"/>
      <c r="G950" s="309"/>
    </row>
    <row r="951" spans="3:7" ht="15.75" customHeight="1">
      <c r="C951" s="309"/>
      <c r="D951" s="309"/>
      <c r="E951" s="309"/>
      <c r="F951" s="309"/>
      <c r="G951" s="309"/>
    </row>
    <row r="952" spans="3:7" ht="15.75" customHeight="1">
      <c r="C952" s="309"/>
      <c r="D952" s="309"/>
      <c r="E952" s="309"/>
      <c r="F952" s="309"/>
      <c r="G952" s="309"/>
    </row>
    <row r="953" spans="3:7" ht="15.75" customHeight="1">
      <c r="C953" s="309"/>
      <c r="D953" s="309"/>
      <c r="E953" s="309"/>
      <c r="F953" s="309"/>
      <c r="G953" s="309"/>
    </row>
    <row r="954" spans="3:7" ht="15.75" customHeight="1">
      <c r="C954" s="309"/>
      <c r="D954" s="309"/>
      <c r="E954" s="309"/>
      <c r="F954" s="309"/>
      <c r="G954" s="309"/>
    </row>
    <row r="955" spans="3:7" ht="15.75" customHeight="1">
      <c r="C955" s="309"/>
      <c r="D955" s="309"/>
      <c r="E955" s="309"/>
      <c r="F955" s="309"/>
      <c r="G955" s="309"/>
    </row>
    <row r="956" spans="3:7" ht="15.75" customHeight="1">
      <c r="C956" s="309"/>
      <c r="D956" s="309"/>
      <c r="E956" s="309"/>
      <c r="F956" s="309"/>
      <c r="G956" s="309"/>
    </row>
    <row r="957" spans="3:7" ht="15.75" customHeight="1">
      <c r="C957" s="309"/>
      <c r="D957" s="309"/>
      <c r="E957" s="309"/>
      <c r="F957" s="309"/>
      <c r="G957" s="309"/>
    </row>
    <row r="958" spans="3:7" ht="15.75" customHeight="1">
      <c r="C958" s="309"/>
      <c r="D958" s="309"/>
      <c r="E958" s="309"/>
      <c r="F958" s="309"/>
      <c r="G958" s="309"/>
    </row>
    <row r="959" spans="3:7" ht="15.75" customHeight="1">
      <c r="C959" s="309"/>
      <c r="D959" s="309"/>
      <c r="E959" s="309"/>
      <c r="F959" s="309"/>
      <c r="G959" s="309"/>
    </row>
    <row r="960" spans="3:7" ht="15.75" customHeight="1">
      <c r="C960" s="309"/>
      <c r="D960" s="309"/>
      <c r="E960" s="309"/>
      <c r="F960" s="309"/>
      <c r="G960" s="309"/>
    </row>
    <row r="961" spans="3:7" ht="15.75" customHeight="1">
      <c r="C961" s="309"/>
      <c r="D961" s="309"/>
      <c r="E961" s="309"/>
      <c r="F961" s="309"/>
      <c r="G961" s="309"/>
    </row>
    <row r="962" spans="3:7" ht="15.75" customHeight="1">
      <c r="C962" s="309"/>
      <c r="D962" s="309"/>
      <c r="E962" s="309"/>
      <c r="F962" s="309"/>
      <c r="G962" s="309"/>
    </row>
    <row r="963" spans="3:7" ht="15.75" customHeight="1">
      <c r="C963" s="309"/>
      <c r="D963" s="309"/>
      <c r="E963" s="309"/>
      <c r="F963" s="309"/>
      <c r="G963" s="309"/>
    </row>
    <row r="964" spans="3:7" ht="15.75" customHeight="1">
      <c r="C964" s="309"/>
      <c r="D964" s="309"/>
      <c r="E964" s="309"/>
      <c r="F964" s="309"/>
      <c r="G964" s="309"/>
    </row>
    <row r="965" spans="3:7" ht="15.75" customHeight="1">
      <c r="C965" s="309"/>
      <c r="D965" s="309"/>
      <c r="E965" s="309"/>
      <c r="F965" s="309"/>
      <c r="G965" s="309"/>
    </row>
    <row r="966" spans="3:7" ht="15.75" customHeight="1">
      <c r="C966" s="309"/>
      <c r="D966" s="309"/>
      <c r="E966" s="309"/>
      <c r="F966" s="309"/>
      <c r="G966" s="309"/>
    </row>
    <row r="967" spans="3:7" ht="15.75" customHeight="1">
      <c r="C967" s="309"/>
      <c r="D967" s="309"/>
      <c r="E967" s="309"/>
      <c r="F967" s="309"/>
      <c r="G967" s="309"/>
    </row>
    <row r="968" spans="3:7" ht="15.75" customHeight="1">
      <c r="C968" s="309"/>
      <c r="D968" s="309"/>
      <c r="E968" s="309"/>
      <c r="F968" s="309"/>
      <c r="G968" s="309"/>
    </row>
    <row r="969" spans="3:7" ht="15.75" customHeight="1">
      <c r="C969" s="309"/>
      <c r="D969" s="309"/>
      <c r="E969" s="309"/>
      <c r="F969" s="309"/>
      <c r="G969" s="309"/>
    </row>
    <row r="970" spans="3:7" ht="15.75" customHeight="1">
      <c r="C970" s="309"/>
      <c r="D970" s="309"/>
      <c r="E970" s="309"/>
      <c r="F970" s="309"/>
      <c r="G970" s="309"/>
    </row>
    <row r="971" spans="3:7" ht="15.75" customHeight="1">
      <c r="C971" s="309"/>
      <c r="D971" s="309"/>
      <c r="E971" s="309"/>
      <c r="F971" s="309"/>
      <c r="G971" s="309"/>
    </row>
    <row r="972" spans="3:7" ht="15.75" customHeight="1">
      <c r="C972" s="309"/>
      <c r="D972" s="309"/>
      <c r="E972" s="309"/>
      <c r="F972" s="309"/>
      <c r="G972" s="309"/>
    </row>
    <row r="973" spans="3:7" ht="15.75" customHeight="1">
      <c r="C973" s="309"/>
      <c r="D973" s="309"/>
      <c r="E973" s="309"/>
      <c r="F973" s="309"/>
      <c r="G973" s="309"/>
    </row>
    <row r="974" spans="3:7" ht="15.75" customHeight="1">
      <c r="C974" s="309"/>
      <c r="D974" s="309"/>
      <c r="E974" s="309"/>
      <c r="F974" s="309"/>
      <c r="G974" s="309"/>
    </row>
    <row r="975" spans="3:7" ht="15.75" customHeight="1">
      <c r="C975" s="309"/>
      <c r="D975" s="309"/>
      <c r="E975" s="309"/>
      <c r="F975" s="309"/>
      <c r="G975" s="309"/>
    </row>
    <row r="976" spans="3:7" ht="15.75" customHeight="1">
      <c r="C976" s="309"/>
      <c r="D976" s="309"/>
      <c r="E976" s="309"/>
      <c r="F976" s="309"/>
      <c r="G976" s="309"/>
    </row>
    <row r="977" spans="3:7" ht="15.75" customHeight="1">
      <c r="C977" s="309"/>
      <c r="D977" s="309"/>
      <c r="E977" s="309"/>
      <c r="F977" s="309"/>
      <c r="G977" s="309"/>
    </row>
    <row r="978" spans="3:7" ht="15.75" customHeight="1">
      <c r="C978" s="309"/>
      <c r="D978" s="309"/>
      <c r="E978" s="309"/>
      <c r="F978" s="309"/>
      <c r="G978" s="309"/>
    </row>
    <row r="979" spans="3:7" ht="15.75" customHeight="1">
      <c r="C979" s="309"/>
      <c r="D979" s="309"/>
      <c r="E979" s="309"/>
      <c r="F979" s="309"/>
      <c r="G979" s="309"/>
    </row>
    <row r="980" spans="3:7" ht="15.75" customHeight="1">
      <c r="C980" s="309"/>
      <c r="D980" s="309"/>
      <c r="E980" s="309"/>
      <c r="F980" s="309"/>
      <c r="G980" s="309"/>
    </row>
    <row r="981" spans="3:7" ht="15.75" customHeight="1">
      <c r="C981" s="309"/>
      <c r="D981" s="309"/>
      <c r="E981" s="309"/>
      <c r="F981" s="309"/>
      <c r="G981" s="309"/>
    </row>
    <row r="982" spans="3:7" ht="15.75" customHeight="1">
      <c r="C982" s="309"/>
      <c r="D982" s="309"/>
      <c r="E982" s="309"/>
      <c r="F982" s="309"/>
      <c r="G982" s="309"/>
    </row>
    <row r="983" spans="3:7" ht="15.75" customHeight="1">
      <c r="C983" s="309"/>
      <c r="D983" s="309"/>
      <c r="E983" s="309"/>
      <c r="F983" s="309"/>
      <c r="G983" s="309"/>
    </row>
    <row r="984" spans="3:7" ht="15.75" customHeight="1">
      <c r="C984" s="309"/>
      <c r="D984" s="309"/>
      <c r="E984" s="309"/>
      <c r="F984" s="309"/>
      <c r="G984" s="309"/>
    </row>
    <row r="985" spans="3:7" ht="15.75" customHeight="1">
      <c r="C985" s="309"/>
      <c r="D985" s="309"/>
      <c r="E985" s="309"/>
      <c r="F985" s="309"/>
      <c r="G985" s="309"/>
    </row>
    <row r="986" spans="3:7" ht="15.75" customHeight="1">
      <c r="C986" s="309"/>
      <c r="D986" s="309"/>
      <c r="E986" s="309"/>
      <c r="F986" s="309"/>
      <c r="G986" s="309"/>
    </row>
    <row r="987" spans="3:7" ht="15.75" customHeight="1">
      <c r="C987" s="309"/>
      <c r="D987" s="309"/>
      <c r="E987" s="309"/>
      <c r="F987" s="309"/>
      <c r="G987" s="309"/>
    </row>
    <row r="988" spans="3:7" ht="15.75" customHeight="1">
      <c r="C988" s="309"/>
      <c r="D988" s="309"/>
      <c r="E988" s="309"/>
      <c r="F988" s="309"/>
      <c r="G988" s="309"/>
    </row>
    <row r="989" spans="3:7" ht="15.75" customHeight="1">
      <c r="C989" s="309"/>
      <c r="D989" s="309"/>
      <c r="E989" s="309"/>
      <c r="F989" s="309"/>
      <c r="G989" s="309"/>
    </row>
    <row r="990" spans="3:7" ht="15.75" customHeight="1">
      <c r="C990" s="309"/>
      <c r="D990" s="309"/>
      <c r="E990" s="309"/>
      <c r="F990" s="309"/>
      <c r="G990" s="309"/>
    </row>
    <row r="991" spans="3:7" ht="15.75" customHeight="1">
      <c r="C991" s="309"/>
      <c r="D991" s="309"/>
      <c r="E991" s="309"/>
      <c r="F991" s="309"/>
      <c r="G991" s="309"/>
    </row>
    <row r="992" spans="3:7" ht="15.75" customHeight="1">
      <c r="C992" s="309"/>
      <c r="D992" s="309"/>
      <c r="E992" s="309"/>
      <c r="F992" s="309"/>
      <c r="G992" s="309"/>
    </row>
    <row r="993" spans="3:7" ht="15.75" customHeight="1">
      <c r="C993" s="309"/>
      <c r="D993" s="309"/>
      <c r="E993" s="309"/>
      <c r="F993" s="309"/>
      <c r="G993" s="309"/>
    </row>
    <row r="994" spans="3:7" ht="15.75" customHeight="1">
      <c r="C994" s="309"/>
      <c r="D994" s="309"/>
      <c r="E994" s="309"/>
      <c r="F994" s="309"/>
      <c r="G994" s="309"/>
    </row>
    <row r="995" spans="3:7" ht="15.75" customHeight="1">
      <c r="C995" s="309"/>
      <c r="D995" s="309"/>
      <c r="E995" s="309"/>
      <c r="F995" s="309"/>
      <c r="G995" s="309"/>
    </row>
    <row r="996" spans="3:7" ht="15.75" customHeight="1">
      <c r="C996" s="309"/>
      <c r="D996" s="309"/>
      <c r="E996" s="309"/>
      <c r="F996" s="309"/>
      <c r="G996" s="309"/>
    </row>
    <row r="997" spans="3:7" ht="15.75" customHeight="1">
      <c r="C997" s="309"/>
      <c r="D997" s="309"/>
      <c r="E997" s="309"/>
      <c r="F997" s="309"/>
      <c r="G997" s="309"/>
    </row>
    <row r="998" spans="3:7" ht="15.75" customHeight="1">
      <c r="C998" s="309"/>
      <c r="D998" s="309"/>
      <c r="E998" s="309"/>
      <c r="F998" s="309"/>
      <c r="G998" s="309"/>
    </row>
    <row r="999" spans="3:7" ht="15.75" customHeight="1">
      <c r="C999" s="309"/>
      <c r="D999" s="309"/>
      <c r="E999" s="309"/>
      <c r="F999" s="309"/>
      <c r="G999" s="309"/>
    </row>
    <row r="1000" spans="3:7" ht="15.75" customHeight="1">
      <c r="C1000" s="309"/>
      <c r="D1000" s="309"/>
      <c r="E1000" s="309"/>
      <c r="F1000" s="309"/>
      <c r="G1000" s="309"/>
    </row>
  </sheetData>
  <mergeCells count="26">
    <mergeCell ref="B3:G4"/>
    <mergeCell ref="I3:N4"/>
    <mergeCell ref="B29:B30"/>
    <mergeCell ref="C29:G30"/>
    <mergeCell ref="J29:N30"/>
    <mergeCell ref="B31:B32"/>
    <mergeCell ref="C31:G32"/>
    <mergeCell ref="J31:N32"/>
    <mergeCell ref="I29:I30"/>
    <mergeCell ref="I31:I32"/>
    <mergeCell ref="B38:G38"/>
    <mergeCell ref="I38:N38"/>
    <mergeCell ref="C39:D39"/>
    <mergeCell ref="J39:K39"/>
    <mergeCell ref="I45:N45"/>
    <mergeCell ref="B58:G58"/>
    <mergeCell ref="I58:N58"/>
    <mergeCell ref="C59:D59"/>
    <mergeCell ref="J59:K59"/>
    <mergeCell ref="B45:G45"/>
    <mergeCell ref="C46:D46"/>
    <mergeCell ref="J46:K46"/>
    <mergeCell ref="B52:G52"/>
    <mergeCell ref="I52:N52"/>
    <mergeCell ref="C53:D53"/>
    <mergeCell ref="J53:K53"/>
  </mergeCells>
  <pageMargins left="0.7" right="0.7" top="0.75" bottom="0.75" header="0" footer="0"/>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ColWidth="14.453125" defaultRowHeight="15" customHeight="1"/>
  <cols>
    <col min="1" max="1" width="37.08984375" customWidth="1"/>
    <col min="2" max="2" width="31.08984375" customWidth="1"/>
    <col min="3" max="3" width="38.54296875" customWidth="1"/>
    <col min="4" max="4" width="68.453125" customWidth="1"/>
    <col min="5" max="5" width="9.08984375" customWidth="1"/>
    <col min="6" max="6" width="32.453125" customWidth="1"/>
    <col min="7" max="7" width="10.26953125" customWidth="1"/>
    <col min="8" max="8" width="27.26953125" customWidth="1"/>
    <col min="9" max="9" width="9.7265625" customWidth="1"/>
    <col min="10" max="10" width="9.08984375" customWidth="1"/>
    <col min="11" max="11" width="14.08984375" customWidth="1"/>
    <col min="12" max="26" width="9.08984375" customWidth="1"/>
  </cols>
  <sheetData>
    <row r="1" spans="1:26" ht="6" customHeight="1">
      <c r="A1" s="621"/>
      <c r="B1" s="584"/>
      <c r="C1" s="584"/>
      <c r="D1" s="622"/>
      <c r="E1" s="466"/>
      <c r="F1" s="466"/>
      <c r="G1" s="466"/>
      <c r="H1" s="466"/>
      <c r="I1" s="466"/>
      <c r="J1" s="466"/>
      <c r="K1" s="466"/>
      <c r="L1" s="466"/>
      <c r="M1" s="466"/>
      <c r="N1" s="466"/>
      <c r="O1" s="466"/>
      <c r="P1" s="466"/>
      <c r="Q1" s="466"/>
      <c r="R1" s="466"/>
      <c r="S1" s="466"/>
      <c r="T1" s="466"/>
      <c r="U1" s="466"/>
      <c r="V1" s="466"/>
      <c r="W1" s="466"/>
      <c r="X1" s="466"/>
      <c r="Y1" s="466"/>
      <c r="Z1" s="466"/>
    </row>
    <row r="2" spans="1:26" ht="24" customHeight="1">
      <c r="A2" s="467" t="s">
        <v>278</v>
      </c>
      <c r="B2" s="468" t="s">
        <v>9488</v>
      </c>
      <c r="C2" s="468" t="s">
        <v>9489</v>
      </c>
      <c r="D2" s="468" t="s">
        <v>9490</v>
      </c>
      <c r="E2" s="466"/>
      <c r="F2" s="466"/>
      <c r="G2" s="466"/>
      <c r="H2" s="466"/>
      <c r="I2" s="466"/>
      <c r="J2" s="466"/>
      <c r="K2" s="466"/>
      <c r="L2" s="466"/>
      <c r="M2" s="466"/>
      <c r="N2" s="466"/>
      <c r="O2" s="466"/>
      <c r="P2" s="466"/>
      <c r="Q2" s="466"/>
      <c r="R2" s="466"/>
      <c r="S2" s="466"/>
      <c r="T2" s="466"/>
      <c r="U2" s="466"/>
      <c r="V2" s="466"/>
      <c r="W2" s="466"/>
      <c r="X2" s="466"/>
      <c r="Y2" s="466"/>
      <c r="Z2" s="466"/>
    </row>
    <row r="3" spans="1:26" ht="14.25" customHeight="1">
      <c r="A3" s="469"/>
      <c r="B3" s="470"/>
      <c r="C3" s="470"/>
      <c r="D3" s="471"/>
      <c r="E3" s="466"/>
      <c r="F3" s="466"/>
      <c r="G3" s="466"/>
      <c r="H3" s="466"/>
      <c r="I3" s="466" t="s">
        <v>9491</v>
      </c>
      <c r="J3" s="466"/>
      <c r="K3" s="466"/>
      <c r="L3" s="466"/>
      <c r="M3" s="466"/>
      <c r="N3" s="466"/>
      <c r="O3" s="466"/>
      <c r="P3" s="466"/>
      <c r="Q3" s="466"/>
      <c r="R3" s="466"/>
      <c r="S3" s="466"/>
      <c r="T3" s="466"/>
      <c r="U3" s="466"/>
      <c r="V3" s="466"/>
      <c r="W3" s="466"/>
      <c r="X3" s="466"/>
      <c r="Y3" s="466"/>
      <c r="Z3" s="466"/>
    </row>
    <row r="4" spans="1:26" ht="16.5" customHeight="1">
      <c r="A4" s="623" t="s">
        <v>9492</v>
      </c>
      <c r="B4" s="472" t="s">
        <v>9493</v>
      </c>
      <c r="C4" s="473" t="s">
        <v>9494</v>
      </c>
      <c r="D4" s="474" t="s">
        <v>9495</v>
      </c>
      <c r="E4" s="466"/>
      <c r="F4" s="475" t="s">
        <v>9496</v>
      </c>
      <c r="G4" s="475" t="s">
        <v>9497</v>
      </c>
      <c r="H4" s="475" t="s">
        <v>9498</v>
      </c>
      <c r="I4" s="476">
        <v>43435</v>
      </c>
      <c r="J4" s="466"/>
      <c r="K4" s="475" t="s">
        <v>9499</v>
      </c>
      <c r="L4" s="466"/>
      <c r="M4" s="466"/>
      <c r="N4" s="466"/>
      <c r="O4" s="466"/>
      <c r="P4" s="466"/>
      <c r="Q4" s="466"/>
      <c r="R4" s="466"/>
      <c r="S4" s="466"/>
      <c r="T4" s="466"/>
      <c r="U4" s="466"/>
      <c r="V4" s="466"/>
      <c r="W4" s="466"/>
      <c r="X4" s="466"/>
      <c r="Y4" s="466"/>
      <c r="Z4" s="466"/>
    </row>
    <row r="5" spans="1:26" ht="16.5" customHeight="1">
      <c r="A5" s="624"/>
      <c r="B5" s="477"/>
      <c r="C5" s="478" t="s">
        <v>9500</v>
      </c>
      <c r="D5" s="479" t="s">
        <v>9501</v>
      </c>
      <c r="E5" s="466"/>
      <c r="F5" s="475" t="s">
        <v>1647</v>
      </c>
      <c r="G5" s="475" t="s">
        <v>9502</v>
      </c>
      <c r="H5" s="475" t="s">
        <v>9503</v>
      </c>
      <c r="I5" s="476">
        <v>43436</v>
      </c>
      <c r="J5" s="466"/>
      <c r="K5" s="475" t="s">
        <v>9504</v>
      </c>
      <c r="L5" s="466"/>
      <c r="M5" s="466"/>
      <c r="N5" s="466"/>
      <c r="O5" s="466"/>
      <c r="P5" s="466"/>
      <c r="Q5" s="466"/>
      <c r="R5" s="466"/>
      <c r="S5" s="466"/>
      <c r="T5" s="466"/>
      <c r="U5" s="466"/>
      <c r="V5" s="466"/>
      <c r="W5" s="466"/>
      <c r="X5" s="466"/>
      <c r="Y5" s="466"/>
      <c r="Z5" s="466"/>
    </row>
    <row r="6" spans="1:26" ht="16.5" customHeight="1">
      <c r="A6" s="624"/>
      <c r="B6" s="480"/>
      <c r="C6" s="478"/>
      <c r="D6" s="479" t="s">
        <v>9505</v>
      </c>
      <c r="E6" s="466"/>
      <c r="F6" s="475" t="s">
        <v>9506</v>
      </c>
      <c r="G6" s="475" t="s">
        <v>9507</v>
      </c>
      <c r="H6" s="475" t="s">
        <v>9508</v>
      </c>
      <c r="I6" s="476">
        <v>43437</v>
      </c>
      <c r="J6" s="466"/>
      <c r="K6" s="475" t="s">
        <v>9509</v>
      </c>
      <c r="L6" s="466"/>
      <c r="M6" s="466"/>
      <c r="N6" s="466"/>
      <c r="O6" s="466"/>
      <c r="P6" s="466"/>
      <c r="Q6" s="466"/>
      <c r="R6" s="466"/>
      <c r="S6" s="466"/>
      <c r="T6" s="466"/>
      <c r="U6" s="466"/>
      <c r="V6" s="466"/>
      <c r="W6" s="466"/>
      <c r="X6" s="466"/>
      <c r="Y6" s="466"/>
      <c r="Z6" s="466"/>
    </row>
    <row r="7" spans="1:26" ht="16.5" customHeight="1">
      <c r="A7" s="624"/>
      <c r="B7" s="477" t="s">
        <v>9510</v>
      </c>
      <c r="C7" s="478" t="s">
        <v>9511</v>
      </c>
      <c r="D7" s="479" t="s">
        <v>9512</v>
      </c>
      <c r="E7" s="466"/>
      <c r="F7" s="475" t="s">
        <v>9513</v>
      </c>
      <c r="G7" s="475" t="s">
        <v>9514</v>
      </c>
      <c r="H7" s="475" t="s">
        <v>9515</v>
      </c>
      <c r="I7" s="476">
        <v>43438</v>
      </c>
      <c r="J7" s="466"/>
      <c r="K7" s="466"/>
      <c r="L7" s="466"/>
      <c r="M7" s="466"/>
      <c r="N7" s="466"/>
      <c r="O7" s="466"/>
      <c r="P7" s="466"/>
      <c r="Q7" s="466"/>
      <c r="R7" s="466"/>
      <c r="S7" s="466"/>
      <c r="T7" s="466"/>
      <c r="U7" s="466"/>
      <c r="V7" s="466"/>
      <c r="W7" s="466"/>
      <c r="X7" s="466"/>
      <c r="Y7" s="466"/>
      <c r="Z7" s="466"/>
    </row>
    <row r="8" spans="1:26" ht="16.5" customHeight="1">
      <c r="A8" s="624"/>
      <c r="B8" s="477"/>
      <c r="C8" s="478" t="s">
        <v>9516</v>
      </c>
      <c r="D8" s="479" t="s">
        <v>9517</v>
      </c>
      <c r="E8" s="466"/>
      <c r="F8" s="475" t="s">
        <v>9518</v>
      </c>
      <c r="G8" s="475" t="s">
        <v>142</v>
      </c>
      <c r="H8" s="475" t="s">
        <v>9519</v>
      </c>
      <c r="I8" s="476">
        <v>43439</v>
      </c>
      <c r="J8" s="466"/>
      <c r="K8" s="466"/>
      <c r="L8" s="466"/>
      <c r="M8" s="466"/>
      <c r="N8" s="466"/>
      <c r="O8" s="466"/>
      <c r="P8" s="466"/>
      <c r="Q8" s="466"/>
      <c r="R8" s="466"/>
      <c r="S8" s="466"/>
      <c r="T8" s="466"/>
      <c r="U8" s="466"/>
      <c r="V8" s="466"/>
      <c r="W8" s="466"/>
      <c r="X8" s="466"/>
      <c r="Y8" s="466"/>
      <c r="Z8" s="466"/>
    </row>
    <row r="9" spans="1:26" ht="16.5" customHeight="1">
      <c r="A9" s="624"/>
      <c r="B9" s="477"/>
      <c r="C9" s="478" t="s">
        <v>9520</v>
      </c>
      <c r="D9" s="479" t="s">
        <v>9521</v>
      </c>
      <c r="E9" s="466"/>
      <c r="F9" s="475" t="s">
        <v>9522</v>
      </c>
      <c r="G9" s="475" t="s">
        <v>9523</v>
      </c>
      <c r="H9" s="475" t="s">
        <v>9524</v>
      </c>
      <c r="I9" s="476">
        <v>43440</v>
      </c>
      <c r="J9" s="466"/>
      <c r="K9" s="466"/>
      <c r="L9" s="466"/>
      <c r="M9" s="466"/>
      <c r="N9" s="466"/>
      <c r="O9" s="466"/>
      <c r="P9" s="466"/>
      <c r="Q9" s="466"/>
      <c r="R9" s="466"/>
      <c r="S9" s="466"/>
      <c r="T9" s="466"/>
      <c r="U9" s="466"/>
      <c r="V9" s="466"/>
      <c r="W9" s="466"/>
      <c r="X9" s="466"/>
      <c r="Y9" s="466"/>
      <c r="Z9" s="466"/>
    </row>
    <row r="10" spans="1:26" ht="16.5" customHeight="1">
      <c r="A10" s="624"/>
      <c r="B10" s="477"/>
      <c r="C10" s="478" t="s">
        <v>9525</v>
      </c>
      <c r="D10" s="479" t="s">
        <v>9526</v>
      </c>
      <c r="E10" s="466"/>
      <c r="F10" s="475" t="s">
        <v>9527</v>
      </c>
      <c r="G10" s="475" t="s">
        <v>323</v>
      </c>
      <c r="H10" s="475" t="s">
        <v>9528</v>
      </c>
      <c r="I10" s="476">
        <v>43441</v>
      </c>
      <c r="J10" s="466"/>
      <c r="K10" s="466"/>
      <c r="L10" s="466"/>
      <c r="M10" s="466"/>
      <c r="N10" s="466"/>
      <c r="O10" s="466"/>
      <c r="P10" s="466"/>
      <c r="Q10" s="466"/>
      <c r="R10" s="466"/>
      <c r="S10" s="466"/>
      <c r="T10" s="466"/>
      <c r="U10" s="466"/>
      <c r="V10" s="466"/>
      <c r="W10" s="466"/>
      <c r="X10" s="466"/>
      <c r="Y10" s="466"/>
      <c r="Z10" s="466"/>
    </row>
    <row r="11" spans="1:26" ht="16.5" customHeight="1">
      <c r="A11" s="624"/>
      <c r="B11" s="480"/>
      <c r="C11" s="470"/>
      <c r="D11" s="479" t="s">
        <v>9529</v>
      </c>
      <c r="E11" s="466"/>
      <c r="F11" s="475" t="s">
        <v>9530</v>
      </c>
      <c r="G11" s="475" t="s">
        <v>163</v>
      </c>
      <c r="H11" s="475" t="s">
        <v>9531</v>
      </c>
      <c r="I11" s="476">
        <v>43442</v>
      </c>
      <c r="J11" s="466"/>
      <c r="K11" s="466"/>
      <c r="L11" s="466"/>
      <c r="M11" s="466"/>
      <c r="N11" s="466"/>
      <c r="O11" s="466"/>
      <c r="P11" s="466"/>
      <c r="Q11" s="466"/>
      <c r="R11" s="466"/>
      <c r="S11" s="466"/>
      <c r="T11" s="466"/>
      <c r="U11" s="466"/>
      <c r="V11" s="466"/>
      <c r="W11" s="466"/>
      <c r="X11" s="466"/>
      <c r="Y11" s="466"/>
      <c r="Z11" s="466"/>
    </row>
    <row r="12" spans="1:26" ht="16.5" customHeight="1">
      <c r="A12" s="624"/>
      <c r="B12" s="477" t="s">
        <v>9532</v>
      </c>
      <c r="C12" s="478" t="s">
        <v>9533</v>
      </c>
      <c r="D12" s="479" t="s">
        <v>9534</v>
      </c>
      <c r="E12" s="466"/>
      <c r="F12" s="475" t="s">
        <v>9535</v>
      </c>
      <c r="G12" s="475" t="s">
        <v>9536</v>
      </c>
      <c r="H12" s="475" t="s">
        <v>9537</v>
      </c>
      <c r="I12" s="476">
        <v>43443</v>
      </c>
      <c r="J12" s="466"/>
      <c r="K12" s="466"/>
      <c r="L12" s="466"/>
      <c r="M12" s="466"/>
      <c r="N12" s="466"/>
      <c r="O12" s="466"/>
      <c r="P12" s="466"/>
      <c r="Q12" s="466"/>
      <c r="R12" s="466"/>
      <c r="S12" s="466"/>
      <c r="T12" s="466"/>
      <c r="U12" s="466"/>
      <c r="V12" s="466"/>
      <c r="W12" s="466"/>
      <c r="X12" s="466"/>
      <c r="Y12" s="466"/>
      <c r="Z12" s="466"/>
    </row>
    <row r="13" spans="1:26" ht="16.5" customHeight="1">
      <c r="A13" s="624"/>
      <c r="B13" s="480"/>
      <c r="C13" s="477" t="s">
        <v>9538</v>
      </c>
      <c r="D13" s="479" t="s">
        <v>9539</v>
      </c>
      <c r="E13" s="466"/>
      <c r="F13" s="475" t="s">
        <v>1678</v>
      </c>
      <c r="G13" s="475"/>
      <c r="H13" s="475"/>
      <c r="I13" s="476">
        <v>43444</v>
      </c>
      <c r="J13" s="466"/>
      <c r="K13" s="466"/>
      <c r="L13" s="466"/>
      <c r="M13" s="466"/>
      <c r="N13" s="466"/>
      <c r="O13" s="466"/>
      <c r="P13" s="466"/>
      <c r="Q13" s="466"/>
      <c r="R13" s="466"/>
      <c r="S13" s="466"/>
      <c r="T13" s="466"/>
      <c r="U13" s="466"/>
      <c r="V13" s="466"/>
      <c r="W13" s="466"/>
      <c r="X13" s="466"/>
      <c r="Y13" s="466"/>
      <c r="Z13" s="466"/>
    </row>
    <row r="14" spans="1:26" ht="16.5" customHeight="1">
      <c r="A14" s="624"/>
      <c r="B14" s="480"/>
      <c r="C14" s="478" t="s">
        <v>9540</v>
      </c>
      <c r="D14" s="479" t="s">
        <v>9541</v>
      </c>
      <c r="E14" s="466"/>
      <c r="F14" s="475" t="s">
        <v>9542</v>
      </c>
      <c r="G14" s="475"/>
      <c r="H14" s="475"/>
      <c r="I14" s="476">
        <v>43445</v>
      </c>
      <c r="J14" s="466"/>
      <c r="K14" s="466"/>
      <c r="L14" s="466"/>
      <c r="M14" s="466"/>
      <c r="N14" s="466"/>
      <c r="O14" s="466"/>
      <c r="P14" s="466"/>
      <c r="Q14" s="466"/>
      <c r="R14" s="466"/>
      <c r="S14" s="466"/>
      <c r="T14" s="466"/>
      <c r="U14" s="466"/>
      <c r="V14" s="466"/>
      <c r="W14" s="466"/>
      <c r="X14" s="466"/>
      <c r="Y14" s="466"/>
      <c r="Z14" s="466"/>
    </row>
    <row r="15" spans="1:26" ht="16.5" customHeight="1">
      <c r="A15" s="624"/>
      <c r="B15" s="477"/>
      <c r="C15" s="478" t="s">
        <v>9543</v>
      </c>
      <c r="D15" s="479" t="s">
        <v>9544</v>
      </c>
      <c r="E15" s="466"/>
      <c r="F15" s="475" t="s">
        <v>9545</v>
      </c>
      <c r="G15" s="475"/>
      <c r="H15" s="475"/>
      <c r="I15" s="476">
        <v>43446</v>
      </c>
      <c r="J15" s="466"/>
      <c r="K15" s="466"/>
      <c r="L15" s="466"/>
      <c r="M15" s="466"/>
      <c r="N15" s="466"/>
      <c r="O15" s="466"/>
      <c r="P15" s="466"/>
      <c r="Q15" s="466"/>
      <c r="R15" s="466"/>
      <c r="S15" s="466"/>
      <c r="T15" s="466"/>
      <c r="U15" s="466"/>
      <c r="V15" s="466"/>
      <c r="W15" s="466"/>
      <c r="X15" s="466"/>
      <c r="Y15" s="466"/>
      <c r="Z15" s="466"/>
    </row>
    <row r="16" spans="1:26" ht="16.5" customHeight="1">
      <c r="A16" s="624"/>
      <c r="B16" s="481"/>
      <c r="C16" s="478" t="s">
        <v>9546</v>
      </c>
      <c r="D16" s="482" t="s">
        <v>9547</v>
      </c>
      <c r="E16" s="466"/>
      <c r="F16" s="475" t="s">
        <v>9548</v>
      </c>
      <c r="G16" s="475"/>
      <c r="H16" s="475"/>
      <c r="I16" s="476">
        <v>43447</v>
      </c>
      <c r="J16" s="466"/>
      <c r="K16" s="466"/>
      <c r="L16" s="466"/>
      <c r="M16" s="466"/>
      <c r="N16" s="466"/>
      <c r="O16" s="466"/>
      <c r="P16" s="466"/>
      <c r="Q16" s="466"/>
      <c r="R16" s="466"/>
      <c r="S16" s="466"/>
      <c r="T16" s="466"/>
      <c r="U16" s="466"/>
      <c r="V16" s="466"/>
      <c r="W16" s="466"/>
      <c r="X16" s="466"/>
      <c r="Y16" s="466"/>
      <c r="Z16" s="466"/>
    </row>
    <row r="17" spans="1:26" ht="16.5" customHeight="1">
      <c r="A17" s="624"/>
      <c r="B17" s="481"/>
      <c r="C17" s="478" t="s">
        <v>9549</v>
      </c>
      <c r="D17" s="482" t="s">
        <v>9550</v>
      </c>
      <c r="E17" s="466"/>
      <c r="F17" s="475" t="s">
        <v>9551</v>
      </c>
      <c r="G17" s="475"/>
      <c r="H17" s="475"/>
      <c r="I17" s="476">
        <v>43448</v>
      </c>
      <c r="J17" s="466"/>
      <c r="K17" s="466"/>
      <c r="L17" s="466"/>
      <c r="M17" s="466"/>
      <c r="N17" s="466"/>
      <c r="O17" s="466"/>
      <c r="P17" s="466"/>
      <c r="Q17" s="466"/>
      <c r="R17" s="466"/>
      <c r="S17" s="466"/>
      <c r="T17" s="466"/>
      <c r="U17" s="466"/>
      <c r="V17" s="466"/>
      <c r="W17" s="466"/>
      <c r="X17" s="466"/>
      <c r="Y17" s="466"/>
      <c r="Z17" s="466"/>
    </row>
    <row r="18" spans="1:26" ht="16.5" customHeight="1">
      <c r="A18" s="624"/>
      <c r="B18" s="481"/>
      <c r="C18" s="478" t="s">
        <v>9552</v>
      </c>
      <c r="D18" s="482" t="s">
        <v>9553</v>
      </c>
      <c r="E18" s="466"/>
      <c r="F18" s="475" t="s">
        <v>9554</v>
      </c>
      <c r="G18" s="475"/>
      <c r="H18" s="475"/>
      <c r="I18" s="476">
        <v>43449</v>
      </c>
      <c r="J18" s="466"/>
      <c r="K18" s="466"/>
      <c r="L18" s="466"/>
      <c r="M18" s="466"/>
      <c r="N18" s="466"/>
      <c r="O18" s="466"/>
      <c r="P18" s="466"/>
      <c r="Q18" s="466"/>
      <c r="R18" s="466"/>
      <c r="S18" s="466"/>
      <c r="T18" s="466"/>
      <c r="U18" s="466"/>
      <c r="V18" s="466"/>
      <c r="W18" s="466"/>
      <c r="X18" s="466"/>
      <c r="Y18" s="466"/>
      <c r="Z18" s="466"/>
    </row>
    <row r="19" spans="1:26" ht="16.5" customHeight="1">
      <c r="A19" s="624"/>
      <c r="B19" s="481"/>
      <c r="C19" s="478" t="s">
        <v>9555</v>
      </c>
      <c r="D19" s="482" t="s">
        <v>9556</v>
      </c>
      <c r="E19" s="466"/>
      <c r="F19" s="475" t="s">
        <v>1702</v>
      </c>
      <c r="G19" s="475"/>
      <c r="H19" s="475"/>
      <c r="I19" s="476">
        <v>43450</v>
      </c>
      <c r="J19" s="466"/>
      <c r="K19" s="466"/>
      <c r="L19" s="466"/>
      <c r="M19" s="466"/>
      <c r="N19" s="466"/>
      <c r="O19" s="466"/>
      <c r="P19" s="466"/>
      <c r="Q19" s="466"/>
      <c r="R19" s="466"/>
      <c r="S19" s="466"/>
      <c r="T19" s="466"/>
      <c r="U19" s="466"/>
      <c r="V19" s="466"/>
      <c r="W19" s="466"/>
      <c r="X19" s="466"/>
      <c r="Y19" s="466"/>
      <c r="Z19" s="466"/>
    </row>
    <row r="20" spans="1:26" ht="16.5" customHeight="1">
      <c r="A20" s="624"/>
      <c r="B20" s="481"/>
      <c r="C20" s="478" t="s">
        <v>9557</v>
      </c>
      <c r="D20" s="482" t="s">
        <v>9558</v>
      </c>
      <c r="E20" s="466"/>
      <c r="F20" s="475" t="s">
        <v>9559</v>
      </c>
      <c r="G20" s="475"/>
      <c r="H20" s="475"/>
      <c r="I20" s="476">
        <v>43451</v>
      </c>
      <c r="J20" s="466"/>
      <c r="K20" s="466"/>
      <c r="L20" s="466"/>
      <c r="M20" s="466"/>
      <c r="N20" s="466"/>
      <c r="O20" s="466"/>
      <c r="P20" s="466"/>
      <c r="Q20" s="466"/>
      <c r="R20" s="466"/>
      <c r="S20" s="466"/>
      <c r="T20" s="466"/>
      <c r="U20" s="466"/>
      <c r="V20" s="466"/>
      <c r="W20" s="466"/>
      <c r="X20" s="466"/>
      <c r="Y20" s="466"/>
      <c r="Z20" s="466"/>
    </row>
    <row r="21" spans="1:26" ht="16.5" customHeight="1">
      <c r="A21" s="624"/>
      <c r="B21" s="481"/>
      <c r="C21" s="478" t="s">
        <v>9560</v>
      </c>
      <c r="D21" s="482" t="s">
        <v>9561</v>
      </c>
      <c r="E21" s="466"/>
      <c r="F21" s="475" t="s">
        <v>9562</v>
      </c>
      <c r="G21" s="475"/>
      <c r="H21" s="475"/>
      <c r="I21" s="476">
        <v>43452</v>
      </c>
      <c r="J21" s="466"/>
      <c r="K21" s="466"/>
      <c r="L21" s="466"/>
      <c r="M21" s="466"/>
      <c r="N21" s="466"/>
      <c r="O21" s="466"/>
      <c r="P21" s="466"/>
      <c r="Q21" s="466"/>
      <c r="R21" s="466"/>
      <c r="S21" s="466"/>
      <c r="T21" s="466"/>
      <c r="U21" s="466"/>
      <c r="V21" s="466"/>
      <c r="W21" s="466"/>
      <c r="X21" s="466"/>
      <c r="Y21" s="466"/>
      <c r="Z21" s="466"/>
    </row>
    <row r="22" spans="1:26" ht="16.5" customHeight="1">
      <c r="A22" s="624"/>
      <c r="B22" s="481"/>
      <c r="C22" s="478" t="s">
        <v>9563</v>
      </c>
      <c r="D22" s="482" t="s">
        <v>9564</v>
      </c>
      <c r="E22" s="466"/>
      <c r="F22" s="475" t="s">
        <v>9565</v>
      </c>
      <c r="G22" s="475"/>
      <c r="H22" s="475"/>
      <c r="I22" s="476">
        <v>43453</v>
      </c>
      <c r="J22" s="466"/>
      <c r="K22" s="466"/>
      <c r="L22" s="466"/>
      <c r="M22" s="466"/>
      <c r="N22" s="466"/>
      <c r="O22" s="466"/>
      <c r="P22" s="466"/>
      <c r="Q22" s="466"/>
      <c r="R22" s="466"/>
      <c r="S22" s="466"/>
      <c r="T22" s="466"/>
      <c r="U22" s="466"/>
      <c r="V22" s="466"/>
      <c r="W22" s="466"/>
      <c r="X22" s="466"/>
      <c r="Y22" s="466"/>
      <c r="Z22" s="466"/>
    </row>
    <row r="23" spans="1:26" ht="16.5" customHeight="1">
      <c r="A23" s="624"/>
      <c r="B23" s="481"/>
      <c r="C23" s="478" t="s">
        <v>9566</v>
      </c>
      <c r="D23" s="482" t="s">
        <v>9567</v>
      </c>
      <c r="E23" s="466"/>
      <c r="F23" s="475" t="s">
        <v>1580</v>
      </c>
      <c r="G23" s="475"/>
      <c r="H23" s="475"/>
      <c r="I23" s="476">
        <v>43454</v>
      </c>
      <c r="J23" s="466"/>
      <c r="K23" s="466"/>
      <c r="L23" s="466"/>
      <c r="M23" s="466"/>
      <c r="N23" s="466"/>
      <c r="O23" s="466"/>
      <c r="P23" s="466"/>
      <c r="Q23" s="466"/>
      <c r="R23" s="466"/>
      <c r="S23" s="466"/>
      <c r="T23" s="466"/>
      <c r="U23" s="466"/>
      <c r="V23" s="466"/>
      <c r="W23" s="466"/>
      <c r="X23" s="466"/>
      <c r="Y23" s="466"/>
      <c r="Z23" s="466"/>
    </row>
    <row r="24" spans="1:26" ht="13.5" customHeight="1">
      <c r="A24" s="624"/>
      <c r="B24" s="481"/>
      <c r="C24" s="470"/>
      <c r="D24" s="482" t="s">
        <v>9568</v>
      </c>
      <c r="E24" s="466"/>
      <c r="F24" s="475" t="s">
        <v>9569</v>
      </c>
      <c r="G24" s="475"/>
      <c r="H24" s="475"/>
      <c r="I24" s="476">
        <v>43455</v>
      </c>
      <c r="J24" s="466"/>
      <c r="K24" s="466"/>
      <c r="L24" s="466"/>
      <c r="M24" s="466"/>
      <c r="N24" s="466"/>
      <c r="O24" s="466"/>
      <c r="P24" s="466"/>
      <c r="Q24" s="466"/>
      <c r="R24" s="466"/>
      <c r="S24" s="466"/>
      <c r="T24" s="466"/>
      <c r="U24" s="466"/>
      <c r="V24" s="466"/>
      <c r="W24" s="466"/>
      <c r="X24" s="466"/>
      <c r="Y24" s="466"/>
      <c r="Z24" s="466"/>
    </row>
    <row r="25" spans="1:26" ht="13.5" customHeight="1">
      <c r="A25" s="624"/>
      <c r="B25" s="481" t="s">
        <v>9570</v>
      </c>
      <c r="C25" s="478" t="s">
        <v>9571</v>
      </c>
      <c r="D25" s="482" t="s">
        <v>9572</v>
      </c>
      <c r="E25" s="466"/>
      <c r="F25" s="475"/>
      <c r="G25" s="475"/>
      <c r="H25" s="475"/>
      <c r="I25" s="476">
        <v>43456</v>
      </c>
      <c r="J25" s="466"/>
      <c r="K25" s="466"/>
      <c r="L25" s="466"/>
      <c r="M25" s="466"/>
      <c r="N25" s="466"/>
      <c r="O25" s="466"/>
      <c r="P25" s="466"/>
      <c r="Q25" s="466"/>
      <c r="R25" s="466"/>
      <c r="S25" s="466"/>
      <c r="T25" s="466"/>
      <c r="U25" s="466"/>
      <c r="V25" s="466"/>
      <c r="W25" s="466"/>
      <c r="X25" s="466"/>
      <c r="Y25" s="466"/>
      <c r="Z25" s="466"/>
    </row>
    <row r="26" spans="1:26" ht="13.5" customHeight="1">
      <c r="A26" s="624"/>
      <c r="B26" s="481"/>
      <c r="C26" s="478" t="s">
        <v>9573</v>
      </c>
      <c r="D26" s="482" t="s">
        <v>9574</v>
      </c>
      <c r="E26" s="466"/>
      <c r="F26" s="466"/>
      <c r="G26" s="466"/>
      <c r="H26" s="466"/>
      <c r="I26" s="476">
        <v>43457</v>
      </c>
      <c r="J26" s="466"/>
      <c r="K26" s="466"/>
      <c r="L26" s="466"/>
      <c r="M26" s="466"/>
      <c r="N26" s="466"/>
      <c r="O26" s="466"/>
      <c r="P26" s="466"/>
      <c r="Q26" s="466"/>
      <c r="R26" s="466"/>
      <c r="S26" s="466"/>
      <c r="T26" s="466"/>
      <c r="U26" s="466"/>
      <c r="V26" s="466"/>
      <c r="W26" s="466"/>
      <c r="X26" s="466"/>
      <c r="Y26" s="466"/>
      <c r="Z26" s="466"/>
    </row>
    <row r="27" spans="1:26" ht="13.5" customHeight="1">
      <c r="A27" s="624"/>
      <c r="B27" s="481"/>
      <c r="C27" s="478" t="s">
        <v>9575</v>
      </c>
      <c r="D27" s="482" t="s">
        <v>9576</v>
      </c>
      <c r="E27" s="466"/>
      <c r="F27" s="466"/>
      <c r="G27" s="466"/>
      <c r="H27" s="466"/>
      <c r="I27" s="476">
        <v>43458</v>
      </c>
      <c r="J27" s="466"/>
      <c r="K27" s="466"/>
      <c r="L27" s="466"/>
      <c r="M27" s="466"/>
      <c r="N27" s="466"/>
      <c r="O27" s="466"/>
      <c r="P27" s="466"/>
      <c r="Q27" s="466"/>
      <c r="R27" s="466"/>
      <c r="S27" s="466"/>
      <c r="T27" s="466"/>
      <c r="U27" s="466"/>
      <c r="V27" s="466"/>
      <c r="W27" s="466"/>
      <c r="X27" s="466"/>
      <c r="Y27" s="466"/>
      <c r="Z27" s="466"/>
    </row>
    <row r="28" spans="1:26" ht="13.5" customHeight="1">
      <c r="A28" s="624"/>
      <c r="B28" s="481"/>
      <c r="C28" s="478" t="s">
        <v>9577</v>
      </c>
      <c r="D28" s="482" t="s">
        <v>9578</v>
      </c>
      <c r="E28" s="466"/>
      <c r="F28" s="466"/>
      <c r="G28" s="466"/>
      <c r="H28" s="466"/>
      <c r="I28" s="476">
        <v>43459</v>
      </c>
      <c r="J28" s="466"/>
      <c r="K28" s="466"/>
      <c r="L28" s="466"/>
      <c r="M28" s="466"/>
      <c r="N28" s="466"/>
      <c r="O28" s="466"/>
      <c r="P28" s="466"/>
      <c r="Q28" s="466"/>
      <c r="R28" s="466"/>
      <c r="S28" s="466"/>
      <c r="T28" s="466"/>
      <c r="U28" s="466"/>
      <c r="V28" s="466"/>
      <c r="W28" s="466"/>
      <c r="X28" s="466"/>
      <c r="Y28" s="466"/>
      <c r="Z28" s="466"/>
    </row>
    <row r="29" spans="1:26" ht="13.5" customHeight="1">
      <c r="A29" s="624"/>
      <c r="B29" s="481"/>
      <c r="C29" s="478" t="s">
        <v>9579</v>
      </c>
      <c r="D29" s="482" t="s">
        <v>9580</v>
      </c>
      <c r="E29" s="466"/>
      <c r="F29" s="466"/>
      <c r="G29" s="466"/>
      <c r="H29" s="466"/>
      <c r="I29" s="476">
        <v>43460</v>
      </c>
      <c r="J29" s="466"/>
      <c r="K29" s="466"/>
      <c r="L29" s="466"/>
      <c r="M29" s="466"/>
      <c r="N29" s="466"/>
      <c r="O29" s="466"/>
      <c r="P29" s="466"/>
      <c r="Q29" s="466"/>
      <c r="R29" s="466"/>
      <c r="S29" s="466"/>
      <c r="T29" s="466"/>
      <c r="U29" s="466"/>
      <c r="V29" s="466"/>
      <c r="W29" s="466"/>
      <c r="X29" s="466"/>
      <c r="Y29" s="466"/>
      <c r="Z29" s="466"/>
    </row>
    <row r="30" spans="1:26" ht="13.5" customHeight="1">
      <c r="A30" s="624"/>
      <c r="B30" s="481"/>
      <c r="C30" s="470"/>
      <c r="D30" s="482" t="s">
        <v>9581</v>
      </c>
      <c r="E30" s="466"/>
      <c r="F30" s="466"/>
      <c r="G30" s="466"/>
      <c r="H30" s="466"/>
      <c r="I30" s="476">
        <v>43461</v>
      </c>
      <c r="J30" s="466"/>
      <c r="K30" s="466"/>
      <c r="L30" s="466"/>
      <c r="M30" s="466"/>
      <c r="N30" s="466"/>
      <c r="O30" s="466"/>
      <c r="P30" s="466"/>
      <c r="Q30" s="466"/>
      <c r="R30" s="466"/>
      <c r="S30" s="466"/>
      <c r="T30" s="466"/>
      <c r="U30" s="466"/>
      <c r="V30" s="466"/>
      <c r="W30" s="466"/>
      <c r="X30" s="466"/>
      <c r="Y30" s="466"/>
      <c r="Z30" s="466"/>
    </row>
    <row r="31" spans="1:26" ht="13.5" customHeight="1">
      <c r="A31" s="624"/>
      <c r="B31" s="481" t="s">
        <v>9582</v>
      </c>
      <c r="C31" s="478" t="s">
        <v>9583</v>
      </c>
      <c r="D31" s="482" t="s">
        <v>9584</v>
      </c>
      <c r="E31" s="466"/>
      <c r="F31" s="466"/>
      <c r="G31" s="466"/>
      <c r="H31" s="466"/>
      <c r="I31" s="476">
        <v>43462</v>
      </c>
      <c r="J31" s="466"/>
      <c r="K31" s="466"/>
      <c r="L31" s="466"/>
      <c r="M31" s="466"/>
      <c r="N31" s="466"/>
      <c r="O31" s="466"/>
      <c r="P31" s="466"/>
      <c r="Q31" s="466"/>
      <c r="R31" s="466"/>
      <c r="S31" s="466"/>
      <c r="T31" s="466"/>
      <c r="U31" s="466"/>
      <c r="V31" s="466"/>
      <c r="W31" s="466"/>
      <c r="X31" s="466"/>
      <c r="Y31" s="466"/>
      <c r="Z31" s="466"/>
    </row>
    <row r="32" spans="1:26" ht="13.5" customHeight="1">
      <c r="A32" s="624"/>
      <c r="B32" s="483"/>
      <c r="C32" s="478" t="s">
        <v>9585</v>
      </c>
      <c r="D32" s="482" t="s">
        <v>9586</v>
      </c>
      <c r="E32" s="466"/>
      <c r="F32" s="466"/>
      <c r="G32" s="466"/>
      <c r="H32" s="466"/>
      <c r="I32" s="476">
        <v>43463</v>
      </c>
      <c r="J32" s="466"/>
      <c r="K32" s="466"/>
      <c r="L32" s="466"/>
      <c r="M32" s="466"/>
      <c r="N32" s="466"/>
      <c r="O32" s="466"/>
      <c r="P32" s="466"/>
      <c r="Q32" s="466"/>
      <c r="R32" s="466"/>
      <c r="S32" s="466"/>
      <c r="T32" s="466"/>
      <c r="U32" s="466"/>
      <c r="V32" s="466"/>
      <c r="W32" s="466"/>
      <c r="X32" s="466"/>
      <c r="Y32" s="466"/>
      <c r="Z32" s="466"/>
    </row>
    <row r="33" spans="1:26" ht="13.5" customHeight="1">
      <c r="A33" s="624"/>
      <c r="B33" s="481"/>
      <c r="C33" s="478" t="s">
        <v>9587</v>
      </c>
      <c r="D33" s="482" t="s">
        <v>9588</v>
      </c>
      <c r="E33" s="466"/>
      <c r="F33" s="466"/>
      <c r="G33" s="466"/>
      <c r="H33" s="466"/>
      <c r="I33" s="476">
        <v>43464</v>
      </c>
      <c r="J33" s="466"/>
      <c r="K33" s="466"/>
      <c r="L33" s="466"/>
      <c r="M33" s="466"/>
      <c r="N33" s="466"/>
      <c r="O33" s="466"/>
      <c r="P33" s="466"/>
      <c r="Q33" s="466"/>
      <c r="R33" s="466"/>
      <c r="S33" s="466"/>
      <c r="T33" s="466"/>
      <c r="U33" s="466"/>
      <c r="V33" s="466"/>
      <c r="W33" s="466"/>
      <c r="X33" s="466"/>
      <c r="Y33" s="466"/>
      <c r="Z33" s="466"/>
    </row>
    <row r="34" spans="1:26" ht="13.5" customHeight="1">
      <c r="A34" s="624"/>
      <c r="B34" s="481"/>
      <c r="C34" s="478" t="s">
        <v>9589</v>
      </c>
      <c r="D34" s="482" t="s">
        <v>9590</v>
      </c>
      <c r="E34" s="466"/>
      <c r="F34" s="466"/>
      <c r="G34" s="466"/>
      <c r="H34" s="466"/>
      <c r="I34" s="476">
        <v>43465</v>
      </c>
      <c r="J34" s="466"/>
      <c r="K34" s="466"/>
      <c r="L34" s="466"/>
      <c r="M34" s="466"/>
      <c r="N34" s="466"/>
      <c r="O34" s="466"/>
      <c r="P34" s="466"/>
      <c r="Q34" s="466"/>
      <c r="R34" s="466"/>
      <c r="S34" s="466"/>
      <c r="T34" s="466"/>
      <c r="U34" s="466"/>
      <c r="V34" s="466"/>
      <c r="W34" s="466"/>
      <c r="X34" s="466"/>
      <c r="Y34" s="466"/>
      <c r="Z34" s="466"/>
    </row>
    <row r="35" spans="1:26" ht="13.5" customHeight="1">
      <c r="A35" s="624"/>
      <c r="B35" s="481"/>
      <c r="C35" s="478" t="s">
        <v>9591</v>
      </c>
      <c r="D35" s="482" t="s">
        <v>9592</v>
      </c>
      <c r="E35" s="466"/>
      <c r="F35" s="466"/>
      <c r="G35" s="466"/>
      <c r="H35" s="466"/>
      <c r="I35" s="476">
        <v>43466</v>
      </c>
      <c r="J35" s="466"/>
      <c r="K35" s="466"/>
      <c r="L35" s="466"/>
      <c r="M35" s="466"/>
      <c r="N35" s="466"/>
      <c r="O35" s="466"/>
      <c r="P35" s="466"/>
      <c r="Q35" s="466"/>
      <c r="R35" s="466"/>
      <c r="S35" s="466"/>
      <c r="T35" s="466"/>
      <c r="U35" s="466"/>
      <c r="V35" s="466"/>
      <c r="W35" s="466"/>
      <c r="X35" s="466"/>
      <c r="Y35" s="466"/>
      <c r="Z35" s="466"/>
    </row>
    <row r="36" spans="1:26" ht="13.5" customHeight="1">
      <c r="A36" s="624"/>
      <c r="B36" s="481"/>
      <c r="C36" s="478" t="s">
        <v>9593</v>
      </c>
      <c r="D36" s="482" t="s">
        <v>9594</v>
      </c>
      <c r="E36" s="466"/>
      <c r="F36" s="466"/>
      <c r="G36" s="466"/>
      <c r="H36" s="466"/>
      <c r="I36" s="466" t="s">
        <v>9491</v>
      </c>
      <c r="J36" s="466"/>
      <c r="K36" s="466"/>
      <c r="L36" s="466"/>
      <c r="M36" s="466"/>
      <c r="N36" s="466"/>
      <c r="O36" s="466"/>
      <c r="P36" s="466"/>
      <c r="Q36" s="466"/>
      <c r="R36" s="466"/>
      <c r="S36" s="466"/>
      <c r="T36" s="466"/>
      <c r="U36" s="466"/>
      <c r="V36" s="466"/>
      <c r="W36" s="466"/>
      <c r="X36" s="466"/>
      <c r="Y36" s="466"/>
      <c r="Z36" s="466"/>
    </row>
    <row r="37" spans="1:26" ht="13.5" customHeight="1">
      <c r="A37" s="624"/>
      <c r="B37" s="481"/>
      <c r="C37" s="478" t="s">
        <v>9595</v>
      </c>
      <c r="D37" s="482" t="s">
        <v>9596</v>
      </c>
      <c r="E37" s="466"/>
      <c r="F37" s="466"/>
      <c r="G37" s="466"/>
      <c r="H37" s="466"/>
      <c r="I37" s="476"/>
      <c r="J37" s="466"/>
      <c r="K37" s="466"/>
      <c r="L37" s="466"/>
      <c r="M37" s="466"/>
      <c r="N37" s="466"/>
      <c r="O37" s="466"/>
      <c r="P37" s="466"/>
      <c r="Q37" s="466"/>
      <c r="R37" s="466"/>
      <c r="S37" s="466"/>
      <c r="T37" s="466"/>
      <c r="U37" s="466"/>
      <c r="V37" s="466"/>
      <c r="W37" s="466"/>
      <c r="X37" s="466"/>
      <c r="Y37" s="466"/>
      <c r="Z37" s="466"/>
    </row>
    <row r="38" spans="1:26" ht="13.5" customHeight="1">
      <c r="A38" s="624"/>
      <c r="B38" s="481"/>
      <c r="C38" s="478" t="s">
        <v>9597</v>
      </c>
      <c r="D38" s="484" t="s">
        <v>9598</v>
      </c>
      <c r="E38" s="466"/>
      <c r="F38" s="466"/>
      <c r="G38" s="466"/>
      <c r="H38" s="466"/>
      <c r="I38" s="466"/>
      <c r="J38" s="466"/>
      <c r="K38" s="466"/>
      <c r="L38" s="466"/>
      <c r="M38" s="466"/>
      <c r="N38" s="466"/>
      <c r="O38" s="466"/>
      <c r="P38" s="466"/>
      <c r="Q38" s="466"/>
      <c r="R38" s="466"/>
      <c r="S38" s="466"/>
      <c r="T38" s="466"/>
      <c r="U38" s="466"/>
      <c r="V38" s="466"/>
      <c r="W38" s="466"/>
      <c r="X38" s="466"/>
      <c r="Y38" s="466"/>
      <c r="Z38" s="466"/>
    </row>
    <row r="39" spans="1:26" ht="13.5" customHeight="1">
      <c r="A39" s="624"/>
      <c r="B39" s="481"/>
      <c r="C39" s="478" t="s">
        <v>9599</v>
      </c>
      <c r="D39" s="482" t="s">
        <v>9600</v>
      </c>
      <c r="E39" s="466"/>
      <c r="F39" s="466"/>
      <c r="G39" s="466"/>
      <c r="H39" s="466"/>
      <c r="I39" s="466"/>
      <c r="J39" s="466"/>
      <c r="K39" s="466"/>
      <c r="L39" s="466"/>
      <c r="M39" s="466"/>
      <c r="N39" s="466"/>
      <c r="O39" s="466"/>
      <c r="P39" s="466"/>
      <c r="Q39" s="466"/>
      <c r="R39" s="466"/>
      <c r="S39" s="466"/>
      <c r="T39" s="466"/>
      <c r="U39" s="466"/>
      <c r="V39" s="466"/>
      <c r="W39" s="466"/>
      <c r="X39" s="466"/>
      <c r="Y39" s="466"/>
      <c r="Z39" s="466"/>
    </row>
    <row r="40" spans="1:26" ht="13.5" customHeight="1">
      <c r="A40" s="624"/>
      <c r="B40" s="481"/>
      <c r="C40" s="478" t="s">
        <v>9601</v>
      </c>
      <c r="D40" s="482" t="s">
        <v>9602</v>
      </c>
      <c r="E40" s="466"/>
      <c r="F40" s="466"/>
      <c r="G40" s="466"/>
      <c r="H40" s="466"/>
      <c r="I40" s="466"/>
      <c r="J40" s="466"/>
      <c r="K40" s="466"/>
      <c r="L40" s="466"/>
      <c r="M40" s="466"/>
      <c r="N40" s="466"/>
      <c r="O40" s="466"/>
      <c r="P40" s="466"/>
      <c r="Q40" s="466"/>
      <c r="R40" s="466"/>
      <c r="S40" s="466"/>
      <c r="T40" s="466"/>
      <c r="U40" s="466"/>
      <c r="V40" s="466"/>
      <c r="W40" s="466"/>
      <c r="X40" s="466"/>
      <c r="Y40" s="466"/>
      <c r="Z40" s="466"/>
    </row>
    <row r="41" spans="1:26" ht="13.5" customHeight="1">
      <c r="A41" s="624"/>
      <c r="B41" s="481"/>
      <c r="C41" s="470" t="s">
        <v>9603</v>
      </c>
      <c r="D41" s="482" t="s">
        <v>9604</v>
      </c>
      <c r="E41" s="466"/>
      <c r="F41" s="466"/>
      <c r="G41" s="466"/>
      <c r="H41" s="466"/>
      <c r="I41" s="466"/>
      <c r="J41" s="466"/>
      <c r="K41" s="466"/>
      <c r="L41" s="466"/>
      <c r="M41" s="466"/>
      <c r="N41" s="466"/>
      <c r="O41" s="466"/>
      <c r="P41" s="466"/>
      <c r="Q41" s="466"/>
      <c r="R41" s="466"/>
      <c r="S41" s="466"/>
      <c r="T41" s="466"/>
      <c r="U41" s="466"/>
      <c r="V41" s="466"/>
      <c r="W41" s="466"/>
      <c r="X41" s="466"/>
      <c r="Y41" s="466"/>
      <c r="Z41" s="466"/>
    </row>
    <row r="42" spans="1:26" ht="13.5" customHeight="1">
      <c r="A42" s="624"/>
      <c r="B42" s="481" t="s">
        <v>9605</v>
      </c>
      <c r="C42" s="478" t="s">
        <v>9606</v>
      </c>
      <c r="D42" s="484"/>
      <c r="E42" s="466"/>
      <c r="F42" s="466"/>
      <c r="G42" s="466"/>
      <c r="H42" s="466"/>
      <c r="I42" s="466"/>
      <c r="J42" s="466"/>
      <c r="K42" s="466"/>
      <c r="L42" s="466"/>
      <c r="M42" s="466"/>
      <c r="N42" s="466"/>
      <c r="O42" s="466"/>
      <c r="P42" s="466"/>
      <c r="Q42" s="466"/>
      <c r="R42" s="466"/>
      <c r="S42" s="466"/>
      <c r="T42" s="466"/>
      <c r="U42" s="466"/>
      <c r="V42" s="466"/>
      <c r="W42" s="466"/>
      <c r="X42" s="466"/>
      <c r="Y42" s="466"/>
      <c r="Z42" s="466"/>
    </row>
    <row r="43" spans="1:26" ht="13.5" customHeight="1">
      <c r="A43" s="624"/>
      <c r="B43" s="481"/>
      <c r="C43" s="478" t="s">
        <v>9607</v>
      </c>
      <c r="D43" s="484"/>
      <c r="E43" s="466"/>
      <c r="F43" s="466"/>
      <c r="G43" s="466"/>
      <c r="H43" s="466"/>
      <c r="I43" s="466"/>
      <c r="J43" s="466"/>
      <c r="K43" s="466"/>
      <c r="L43" s="466"/>
      <c r="M43" s="466"/>
      <c r="N43" s="466"/>
      <c r="O43" s="466"/>
      <c r="P43" s="466"/>
      <c r="Q43" s="466"/>
      <c r="R43" s="466"/>
      <c r="S43" s="466"/>
      <c r="T43" s="466"/>
      <c r="U43" s="466"/>
      <c r="V43" s="466"/>
      <c r="W43" s="466"/>
      <c r="X43" s="466"/>
      <c r="Y43" s="466"/>
      <c r="Z43" s="466"/>
    </row>
    <row r="44" spans="1:26" ht="13.5" customHeight="1">
      <c r="A44" s="624"/>
      <c r="B44" s="481"/>
      <c r="C44" s="478" t="s">
        <v>9608</v>
      </c>
      <c r="D44" s="484"/>
      <c r="E44" s="466"/>
      <c r="F44" s="466"/>
      <c r="G44" s="466"/>
      <c r="H44" s="466"/>
      <c r="I44" s="466"/>
      <c r="J44" s="466"/>
      <c r="K44" s="466"/>
      <c r="L44" s="466"/>
      <c r="M44" s="466"/>
      <c r="N44" s="466"/>
      <c r="O44" s="466"/>
      <c r="P44" s="466"/>
      <c r="Q44" s="466"/>
      <c r="R44" s="466"/>
      <c r="S44" s="466"/>
      <c r="T44" s="466"/>
      <c r="U44" s="466"/>
      <c r="V44" s="466"/>
      <c r="W44" s="466"/>
      <c r="X44" s="466"/>
      <c r="Y44" s="466"/>
      <c r="Z44" s="466"/>
    </row>
    <row r="45" spans="1:26" ht="13.5" customHeight="1">
      <c r="A45" s="624"/>
      <c r="B45" s="481"/>
      <c r="C45" s="478" t="s">
        <v>9609</v>
      </c>
      <c r="D45" s="484"/>
      <c r="E45" s="466"/>
      <c r="F45" s="466"/>
      <c r="G45" s="466"/>
      <c r="H45" s="466"/>
      <c r="I45" s="466"/>
      <c r="J45" s="466"/>
      <c r="K45" s="466"/>
      <c r="L45" s="466"/>
      <c r="M45" s="466"/>
      <c r="N45" s="466"/>
      <c r="O45" s="466"/>
      <c r="P45" s="466"/>
      <c r="Q45" s="466"/>
      <c r="R45" s="466"/>
      <c r="S45" s="466"/>
      <c r="T45" s="466"/>
      <c r="U45" s="466"/>
      <c r="V45" s="466"/>
      <c r="W45" s="466"/>
      <c r="X45" s="466"/>
      <c r="Y45" s="466"/>
      <c r="Z45" s="466"/>
    </row>
    <row r="46" spans="1:26" ht="13.5" customHeight="1">
      <c r="A46" s="624"/>
      <c r="B46" s="481"/>
      <c r="C46" s="478" t="s">
        <v>9610</v>
      </c>
      <c r="D46" s="484"/>
      <c r="E46" s="466"/>
      <c r="F46" s="466"/>
      <c r="G46" s="466"/>
      <c r="H46" s="466"/>
      <c r="I46" s="466"/>
      <c r="J46" s="466"/>
      <c r="K46" s="466"/>
      <c r="L46" s="466"/>
      <c r="M46" s="466"/>
      <c r="N46" s="466"/>
      <c r="O46" s="466"/>
      <c r="P46" s="466"/>
      <c r="Q46" s="466"/>
      <c r="R46" s="466"/>
      <c r="S46" s="466"/>
      <c r="T46" s="466"/>
      <c r="U46" s="466"/>
      <c r="V46" s="466"/>
      <c r="W46" s="466"/>
      <c r="X46" s="466"/>
      <c r="Y46" s="466"/>
      <c r="Z46" s="466"/>
    </row>
    <row r="47" spans="1:26" ht="13.5" customHeight="1">
      <c r="A47" s="624"/>
      <c r="B47" s="481"/>
      <c r="C47" s="478" t="s">
        <v>9611</v>
      </c>
      <c r="D47" s="484"/>
      <c r="E47" s="466"/>
      <c r="F47" s="466"/>
      <c r="G47" s="466"/>
      <c r="H47" s="466"/>
      <c r="I47" s="466"/>
      <c r="J47" s="466"/>
      <c r="K47" s="466"/>
      <c r="L47" s="466"/>
      <c r="M47" s="466"/>
      <c r="N47" s="466"/>
      <c r="O47" s="466"/>
      <c r="P47" s="466"/>
      <c r="Q47" s="466"/>
      <c r="R47" s="466"/>
      <c r="S47" s="466"/>
      <c r="T47" s="466"/>
      <c r="U47" s="466"/>
      <c r="V47" s="466"/>
      <c r="W47" s="466"/>
      <c r="X47" s="466"/>
      <c r="Y47" s="466"/>
      <c r="Z47" s="466"/>
    </row>
    <row r="48" spans="1:26" ht="13.5" customHeight="1">
      <c r="A48" s="624"/>
      <c r="B48" s="481"/>
      <c r="C48" s="478" t="s">
        <v>9612</v>
      </c>
      <c r="D48" s="484"/>
      <c r="E48" s="466"/>
      <c r="F48" s="466"/>
      <c r="G48" s="466"/>
      <c r="H48" s="466"/>
      <c r="I48" s="466"/>
      <c r="J48" s="466"/>
      <c r="K48" s="466"/>
      <c r="L48" s="466"/>
      <c r="M48" s="466"/>
      <c r="N48" s="466"/>
      <c r="O48" s="466"/>
      <c r="P48" s="466"/>
      <c r="Q48" s="466"/>
      <c r="R48" s="466"/>
      <c r="S48" s="466"/>
      <c r="T48" s="466"/>
      <c r="U48" s="466"/>
      <c r="V48" s="466"/>
      <c r="W48" s="466"/>
      <c r="X48" s="466"/>
      <c r="Y48" s="466"/>
      <c r="Z48" s="466"/>
    </row>
    <row r="49" spans="1:26" ht="13.5" customHeight="1">
      <c r="A49" s="624"/>
      <c r="B49" s="481"/>
      <c r="C49" s="478" t="s">
        <v>9613</v>
      </c>
      <c r="D49" s="484"/>
      <c r="E49" s="466"/>
      <c r="F49" s="466"/>
      <c r="G49" s="466"/>
      <c r="H49" s="466"/>
      <c r="I49" s="466"/>
      <c r="J49" s="466"/>
      <c r="K49" s="466"/>
      <c r="L49" s="466"/>
      <c r="M49" s="466"/>
      <c r="N49" s="466"/>
      <c r="O49" s="466"/>
      <c r="P49" s="466"/>
      <c r="Q49" s="466"/>
      <c r="R49" s="466"/>
      <c r="S49" s="466"/>
      <c r="T49" s="466"/>
      <c r="U49" s="466"/>
      <c r="V49" s="466"/>
      <c r="W49" s="466"/>
      <c r="X49" s="466"/>
      <c r="Y49" s="466"/>
      <c r="Z49" s="466"/>
    </row>
    <row r="50" spans="1:26" ht="13.5" customHeight="1">
      <c r="A50" s="624"/>
      <c r="B50" s="481"/>
      <c r="C50" s="478" t="s">
        <v>9614</v>
      </c>
      <c r="D50" s="484"/>
      <c r="E50" s="466"/>
      <c r="F50" s="466"/>
      <c r="G50" s="466"/>
      <c r="H50" s="466"/>
      <c r="I50" s="466"/>
      <c r="J50" s="466"/>
      <c r="K50" s="466"/>
      <c r="L50" s="466"/>
      <c r="M50" s="466"/>
      <c r="N50" s="466"/>
      <c r="O50" s="466"/>
      <c r="P50" s="466"/>
      <c r="Q50" s="466"/>
      <c r="R50" s="466"/>
      <c r="S50" s="466"/>
      <c r="T50" s="466"/>
      <c r="U50" s="466"/>
      <c r="V50" s="466"/>
      <c r="W50" s="466"/>
      <c r="X50" s="466"/>
      <c r="Y50" s="466"/>
      <c r="Z50" s="466"/>
    </row>
    <row r="51" spans="1:26" ht="13.5" customHeight="1">
      <c r="A51" s="624"/>
      <c r="B51" s="481"/>
      <c r="C51" s="478" t="s">
        <v>9615</v>
      </c>
      <c r="D51" s="484"/>
      <c r="E51" s="466"/>
      <c r="F51" s="466"/>
      <c r="G51" s="466"/>
      <c r="H51" s="466"/>
      <c r="I51" s="466"/>
      <c r="J51" s="466"/>
      <c r="K51" s="466"/>
      <c r="L51" s="466"/>
      <c r="M51" s="466"/>
      <c r="N51" s="466"/>
      <c r="O51" s="466"/>
      <c r="P51" s="466"/>
      <c r="Q51" s="466"/>
      <c r="R51" s="466"/>
      <c r="S51" s="466"/>
      <c r="T51" s="466"/>
      <c r="U51" s="466"/>
      <c r="V51" s="466"/>
      <c r="W51" s="466"/>
      <c r="X51" s="466"/>
      <c r="Y51" s="466"/>
      <c r="Z51" s="466"/>
    </row>
    <row r="52" spans="1:26" ht="13.5" customHeight="1">
      <c r="A52" s="624"/>
      <c r="B52" s="481"/>
      <c r="C52" s="478" t="s">
        <v>9616</v>
      </c>
      <c r="D52" s="484"/>
      <c r="E52" s="466"/>
      <c r="F52" s="466"/>
      <c r="G52" s="466"/>
      <c r="H52" s="466"/>
      <c r="I52" s="466"/>
      <c r="J52" s="466"/>
      <c r="K52" s="466"/>
      <c r="L52" s="466"/>
      <c r="M52" s="466"/>
      <c r="N52" s="466"/>
      <c r="O52" s="466"/>
      <c r="P52" s="466"/>
      <c r="Q52" s="466"/>
      <c r="R52" s="466"/>
      <c r="S52" s="466"/>
      <c r="T52" s="466"/>
      <c r="U52" s="466"/>
      <c r="V52" s="466"/>
      <c r="W52" s="466"/>
      <c r="X52" s="466"/>
      <c r="Y52" s="466"/>
      <c r="Z52" s="466"/>
    </row>
    <row r="53" spans="1:26" ht="13.5" customHeight="1">
      <c r="A53" s="624"/>
      <c r="B53" s="481"/>
      <c r="C53" s="478" t="s">
        <v>9617</v>
      </c>
      <c r="D53" s="484"/>
      <c r="E53" s="466"/>
      <c r="F53" s="466"/>
      <c r="G53" s="466"/>
      <c r="H53" s="466"/>
      <c r="I53" s="466"/>
      <c r="J53" s="466"/>
      <c r="K53" s="466"/>
      <c r="L53" s="466"/>
      <c r="M53" s="466"/>
      <c r="N53" s="466"/>
      <c r="O53" s="466"/>
      <c r="P53" s="466"/>
      <c r="Q53" s="466"/>
      <c r="R53" s="466"/>
      <c r="S53" s="466"/>
      <c r="T53" s="466"/>
      <c r="U53" s="466"/>
      <c r="V53" s="466"/>
      <c r="W53" s="466"/>
      <c r="X53" s="466"/>
      <c r="Y53" s="466"/>
      <c r="Z53" s="466"/>
    </row>
    <row r="54" spans="1:26" ht="13.5" customHeight="1">
      <c r="A54" s="624"/>
      <c r="B54" s="481"/>
      <c r="C54" s="478" t="s">
        <v>9618</v>
      </c>
      <c r="D54" s="484"/>
      <c r="E54" s="466"/>
      <c r="F54" s="466"/>
      <c r="G54" s="466"/>
      <c r="H54" s="466"/>
      <c r="I54" s="466"/>
      <c r="J54" s="466"/>
      <c r="K54" s="466"/>
      <c r="L54" s="466"/>
      <c r="M54" s="466"/>
      <c r="N54" s="466"/>
      <c r="O54" s="466"/>
      <c r="P54" s="466"/>
      <c r="Q54" s="466"/>
      <c r="R54" s="466"/>
      <c r="S54" s="466"/>
      <c r="T54" s="466"/>
      <c r="U54" s="466"/>
      <c r="V54" s="466"/>
      <c r="W54" s="466"/>
      <c r="X54" s="466"/>
      <c r="Y54" s="466"/>
      <c r="Z54" s="466"/>
    </row>
    <row r="55" spans="1:26" ht="13.5" customHeight="1">
      <c r="A55" s="624"/>
      <c r="B55" s="481"/>
      <c r="C55" s="470"/>
      <c r="D55" s="484"/>
      <c r="E55" s="466"/>
      <c r="F55" s="466"/>
      <c r="G55" s="466"/>
      <c r="H55" s="466"/>
      <c r="I55" s="466"/>
      <c r="J55" s="466"/>
      <c r="K55" s="466"/>
      <c r="L55" s="466"/>
      <c r="M55" s="466"/>
      <c r="N55" s="466"/>
      <c r="O55" s="466"/>
      <c r="P55" s="466"/>
      <c r="Q55" s="466"/>
      <c r="R55" s="466"/>
      <c r="S55" s="466"/>
      <c r="T55" s="466"/>
      <c r="U55" s="466"/>
      <c r="V55" s="466"/>
      <c r="W55" s="466"/>
      <c r="X55" s="466"/>
      <c r="Y55" s="466"/>
      <c r="Z55" s="466"/>
    </row>
    <row r="56" spans="1:26" ht="13.5" customHeight="1">
      <c r="A56" s="624"/>
      <c r="B56" s="481" t="s">
        <v>9619</v>
      </c>
      <c r="C56" s="478" t="s">
        <v>9620</v>
      </c>
      <c r="D56" s="484"/>
      <c r="E56" s="466"/>
      <c r="F56" s="466"/>
      <c r="G56" s="466"/>
      <c r="H56" s="466"/>
      <c r="I56" s="466"/>
      <c r="J56" s="466"/>
      <c r="K56" s="466"/>
      <c r="L56" s="466"/>
      <c r="M56" s="466"/>
      <c r="N56" s="466"/>
      <c r="O56" s="466"/>
      <c r="P56" s="466"/>
      <c r="Q56" s="466"/>
      <c r="R56" s="466"/>
      <c r="S56" s="466"/>
      <c r="T56" s="466"/>
      <c r="U56" s="466"/>
      <c r="V56" s="466"/>
      <c r="W56" s="466"/>
      <c r="X56" s="466"/>
      <c r="Y56" s="466"/>
      <c r="Z56" s="466"/>
    </row>
    <row r="57" spans="1:26" ht="13.5" customHeight="1">
      <c r="A57" s="624"/>
      <c r="B57" s="483"/>
      <c r="C57" s="478" t="s">
        <v>9621</v>
      </c>
      <c r="D57" s="484"/>
      <c r="E57" s="466"/>
      <c r="F57" s="466"/>
      <c r="G57" s="466"/>
      <c r="H57" s="466"/>
      <c r="I57" s="466"/>
      <c r="J57" s="466"/>
      <c r="K57" s="466"/>
      <c r="L57" s="466"/>
      <c r="M57" s="466"/>
      <c r="N57" s="466"/>
      <c r="O57" s="466"/>
      <c r="P57" s="466"/>
      <c r="Q57" s="466"/>
      <c r="R57" s="466"/>
      <c r="S57" s="466"/>
      <c r="T57" s="466"/>
      <c r="U57" s="466"/>
      <c r="V57" s="466"/>
      <c r="W57" s="466"/>
      <c r="X57" s="466"/>
      <c r="Y57" s="466"/>
      <c r="Z57" s="466"/>
    </row>
    <row r="58" spans="1:26" ht="13.5" customHeight="1">
      <c r="A58" s="624"/>
      <c r="B58" s="481"/>
      <c r="C58" s="478" t="s">
        <v>9622</v>
      </c>
      <c r="D58" s="484"/>
      <c r="E58" s="466"/>
      <c r="F58" s="466"/>
      <c r="G58" s="466"/>
      <c r="H58" s="466"/>
      <c r="I58" s="466"/>
      <c r="J58" s="466"/>
      <c r="K58" s="466"/>
      <c r="L58" s="466"/>
      <c r="M58" s="466"/>
      <c r="N58" s="466"/>
      <c r="O58" s="466"/>
      <c r="P58" s="466"/>
      <c r="Q58" s="466"/>
      <c r="R58" s="466"/>
      <c r="S58" s="466"/>
      <c r="T58" s="466"/>
      <c r="U58" s="466"/>
      <c r="V58" s="466"/>
      <c r="W58" s="466"/>
      <c r="X58" s="466"/>
      <c r="Y58" s="466"/>
      <c r="Z58" s="466"/>
    </row>
    <row r="59" spans="1:26" ht="13.5" customHeight="1">
      <c r="A59" s="624"/>
      <c r="B59" s="485"/>
      <c r="C59" s="470"/>
      <c r="D59" s="484"/>
      <c r="E59" s="466"/>
      <c r="F59" s="466"/>
      <c r="G59" s="466"/>
      <c r="H59" s="466"/>
      <c r="I59" s="466"/>
      <c r="J59" s="466"/>
      <c r="K59" s="466"/>
      <c r="L59" s="466"/>
      <c r="M59" s="466"/>
      <c r="N59" s="466"/>
      <c r="O59" s="466"/>
      <c r="P59" s="466"/>
      <c r="Q59" s="466"/>
      <c r="R59" s="466"/>
      <c r="S59" s="466"/>
      <c r="T59" s="466"/>
      <c r="U59" s="466"/>
      <c r="V59" s="466"/>
      <c r="W59" s="466"/>
      <c r="X59" s="466"/>
      <c r="Y59" s="466"/>
      <c r="Z59" s="466"/>
    </row>
    <row r="60" spans="1:26" ht="13.5" customHeight="1">
      <c r="A60" s="624"/>
      <c r="B60" s="483"/>
      <c r="C60" s="470" t="s">
        <v>9623</v>
      </c>
      <c r="D60" s="484"/>
      <c r="E60" s="466"/>
      <c r="F60" s="466"/>
      <c r="G60" s="466"/>
      <c r="H60" s="466"/>
      <c r="I60" s="466"/>
      <c r="J60" s="466"/>
      <c r="K60" s="466"/>
      <c r="L60" s="466"/>
      <c r="M60" s="466"/>
      <c r="N60" s="466"/>
      <c r="O60" s="466"/>
      <c r="P60" s="466"/>
      <c r="Q60" s="466"/>
      <c r="R60" s="466"/>
      <c r="S60" s="466"/>
      <c r="T60" s="466"/>
      <c r="U60" s="466"/>
      <c r="V60" s="466"/>
      <c r="W60" s="466"/>
      <c r="X60" s="466"/>
      <c r="Y60" s="466"/>
      <c r="Z60" s="466"/>
    </row>
    <row r="61" spans="1:26" ht="13.5" customHeight="1">
      <c r="A61" s="624"/>
      <c r="B61" s="483"/>
      <c r="C61" s="470" t="s">
        <v>529</v>
      </c>
      <c r="D61" s="484"/>
      <c r="E61" s="466"/>
      <c r="F61" s="466"/>
      <c r="G61" s="466"/>
      <c r="H61" s="466"/>
      <c r="I61" s="466"/>
      <c r="J61" s="466"/>
      <c r="K61" s="466"/>
      <c r="L61" s="466"/>
      <c r="M61" s="466"/>
      <c r="N61" s="466"/>
      <c r="O61" s="466"/>
      <c r="P61" s="466"/>
      <c r="Q61" s="466"/>
      <c r="R61" s="466"/>
      <c r="S61" s="466"/>
      <c r="T61" s="466"/>
      <c r="U61" s="466"/>
      <c r="V61" s="466"/>
      <c r="W61" s="466"/>
      <c r="X61" s="466"/>
      <c r="Y61" s="466"/>
      <c r="Z61" s="466"/>
    </row>
    <row r="62" spans="1:26" ht="13.5" customHeight="1">
      <c r="A62" s="624"/>
      <c r="B62" s="483"/>
      <c r="C62" s="470" t="s">
        <v>358</v>
      </c>
      <c r="D62" s="484"/>
      <c r="E62" s="466"/>
      <c r="F62" s="466"/>
      <c r="G62" s="466"/>
      <c r="H62" s="466"/>
      <c r="I62" s="466"/>
      <c r="J62" s="466"/>
      <c r="K62" s="466"/>
      <c r="L62" s="466"/>
      <c r="M62" s="466"/>
      <c r="N62" s="466"/>
      <c r="O62" s="466"/>
      <c r="P62" s="466"/>
      <c r="Q62" s="466"/>
      <c r="R62" s="466"/>
      <c r="S62" s="466"/>
      <c r="T62" s="466"/>
      <c r="U62" s="466"/>
      <c r="V62" s="466"/>
      <c r="W62" s="466"/>
      <c r="X62" s="466"/>
      <c r="Y62" s="466"/>
      <c r="Z62" s="466"/>
    </row>
    <row r="63" spans="1:26" ht="13.5" customHeight="1">
      <c r="A63" s="624"/>
      <c r="B63" s="483"/>
      <c r="C63" s="470" t="s">
        <v>528</v>
      </c>
      <c r="D63" s="484"/>
      <c r="E63" s="466"/>
      <c r="F63" s="466"/>
      <c r="G63" s="466"/>
      <c r="H63" s="466"/>
      <c r="I63" s="466"/>
      <c r="J63" s="466"/>
      <c r="K63" s="466"/>
      <c r="L63" s="466"/>
      <c r="M63" s="466"/>
      <c r="N63" s="466"/>
      <c r="O63" s="466"/>
      <c r="P63" s="466"/>
      <c r="Q63" s="466"/>
      <c r="R63" s="466"/>
      <c r="S63" s="466"/>
      <c r="T63" s="466"/>
      <c r="U63" s="466"/>
      <c r="V63" s="466"/>
      <c r="W63" s="466"/>
      <c r="X63" s="466"/>
      <c r="Y63" s="466"/>
      <c r="Z63" s="466"/>
    </row>
    <row r="64" spans="1:26" ht="13.5" customHeight="1">
      <c r="A64" s="624"/>
      <c r="B64" s="483"/>
      <c r="C64" s="470"/>
      <c r="D64" s="484"/>
      <c r="E64" s="466"/>
      <c r="F64" s="466"/>
      <c r="G64" s="466"/>
      <c r="H64" s="466"/>
      <c r="I64" s="466"/>
      <c r="J64" s="466"/>
      <c r="K64" s="466"/>
      <c r="L64" s="466"/>
      <c r="M64" s="466"/>
      <c r="N64" s="466"/>
      <c r="O64" s="466"/>
      <c r="P64" s="466"/>
      <c r="Q64" s="466"/>
      <c r="R64" s="466"/>
      <c r="S64" s="466"/>
      <c r="T64" s="466"/>
      <c r="U64" s="466"/>
      <c r="V64" s="466"/>
      <c r="W64" s="466"/>
      <c r="X64" s="466"/>
      <c r="Y64" s="466"/>
      <c r="Z64" s="466"/>
    </row>
    <row r="65" spans="1:26" ht="13.5" customHeight="1">
      <c r="A65" s="624"/>
      <c r="B65" s="483"/>
      <c r="C65" s="470" t="s">
        <v>9624</v>
      </c>
      <c r="D65" s="484"/>
      <c r="E65" s="466"/>
      <c r="F65" s="466"/>
      <c r="G65" s="466"/>
      <c r="H65" s="466"/>
      <c r="I65" s="466"/>
      <c r="J65" s="466"/>
      <c r="K65" s="466"/>
      <c r="L65" s="466"/>
      <c r="M65" s="466"/>
      <c r="N65" s="466"/>
      <c r="O65" s="466"/>
      <c r="P65" s="466"/>
      <c r="Q65" s="466"/>
      <c r="R65" s="466"/>
      <c r="S65" s="466"/>
      <c r="T65" s="466"/>
      <c r="U65" s="466"/>
      <c r="V65" s="466"/>
      <c r="W65" s="466"/>
      <c r="X65" s="466"/>
      <c r="Y65" s="466"/>
      <c r="Z65" s="466"/>
    </row>
    <row r="66" spans="1:26" ht="13.5" customHeight="1">
      <c r="A66" s="625"/>
      <c r="B66" s="485"/>
      <c r="C66" s="486" t="s">
        <v>9625</v>
      </c>
      <c r="D66" s="487"/>
      <c r="E66" s="466"/>
      <c r="F66" s="466"/>
      <c r="G66" s="466"/>
      <c r="H66" s="466"/>
      <c r="I66" s="466"/>
      <c r="J66" s="466"/>
      <c r="K66" s="466"/>
      <c r="L66" s="466"/>
      <c r="M66" s="466"/>
      <c r="N66" s="466"/>
      <c r="O66" s="466"/>
      <c r="P66" s="466"/>
      <c r="Q66" s="466"/>
      <c r="R66" s="466"/>
      <c r="S66" s="466"/>
      <c r="T66" s="466"/>
      <c r="U66" s="466"/>
      <c r="V66" s="466"/>
      <c r="W66" s="466"/>
      <c r="X66" s="466"/>
      <c r="Y66" s="466"/>
      <c r="Z66" s="466"/>
    </row>
    <row r="67" spans="1:26" ht="13.5" customHeight="1">
      <c r="A67" s="488"/>
      <c r="B67" s="470"/>
      <c r="C67" s="470"/>
      <c r="D67" s="489"/>
      <c r="E67" s="466"/>
      <c r="F67" s="466"/>
      <c r="G67" s="466"/>
      <c r="H67" s="466"/>
      <c r="I67" s="466"/>
      <c r="J67" s="466"/>
      <c r="K67" s="466"/>
      <c r="L67" s="466"/>
      <c r="M67" s="466"/>
      <c r="N67" s="466"/>
      <c r="O67" s="466"/>
      <c r="P67" s="466"/>
      <c r="Q67" s="466"/>
      <c r="R67" s="466"/>
      <c r="S67" s="466"/>
      <c r="T67" s="466"/>
      <c r="U67" s="466"/>
      <c r="V67" s="466"/>
      <c r="W67" s="466"/>
      <c r="X67" s="466"/>
      <c r="Y67" s="466"/>
      <c r="Z67" s="466"/>
    </row>
    <row r="68" spans="1:26" ht="13.5" customHeight="1">
      <c r="A68" s="620" t="s">
        <v>9626</v>
      </c>
      <c r="B68" s="472" t="s">
        <v>9627</v>
      </c>
      <c r="C68" s="473" t="s">
        <v>9628</v>
      </c>
      <c r="D68" s="474" t="s">
        <v>9629</v>
      </c>
      <c r="E68" s="466"/>
      <c r="F68" s="466"/>
      <c r="G68" s="466"/>
      <c r="H68" s="466"/>
      <c r="I68" s="466"/>
      <c r="J68" s="466"/>
      <c r="K68" s="466"/>
      <c r="L68" s="466"/>
      <c r="M68" s="466"/>
      <c r="N68" s="466"/>
      <c r="O68" s="466"/>
      <c r="P68" s="466"/>
      <c r="Q68" s="466"/>
      <c r="R68" s="466"/>
      <c r="S68" s="466"/>
      <c r="T68" s="466"/>
      <c r="U68" s="466"/>
      <c r="V68" s="466"/>
      <c r="W68" s="466"/>
      <c r="X68" s="466"/>
      <c r="Y68" s="466"/>
      <c r="Z68" s="466"/>
    </row>
    <row r="69" spans="1:26" ht="13.5" customHeight="1">
      <c r="A69" s="618"/>
      <c r="B69" s="477"/>
      <c r="C69" s="478" t="s">
        <v>9630</v>
      </c>
      <c r="D69" s="479" t="s">
        <v>9631</v>
      </c>
      <c r="E69" s="466"/>
      <c r="F69" s="466"/>
      <c r="G69" s="466"/>
      <c r="H69" s="466"/>
      <c r="I69" s="466"/>
      <c r="J69" s="466"/>
      <c r="K69" s="466"/>
      <c r="L69" s="466"/>
      <c r="M69" s="466"/>
      <c r="N69" s="466"/>
      <c r="O69" s="466"/>
      <c r="P69" s="466"/>
      <c r="Q69" s="466"/>
      <c r="R69" s="466"/>
      <c r="S69" s="466"/>
      <c r="T69" s="466"/>
      <c r="U69" s="466"/>
      <c r="V69" s="466"/>
      <c r="W69" s="466"/>
      <c r="X69" s="466"/>
      <c r="Y69" s="466"/>
      <c r="Z69" s="466"/>
    </row>
    <row r="70" spans="1:26" ht="13.5" customHeight="1">
      <c r="A70" s="618"/>
      <c r="B70" s="477"/>
      <c r="C70" s="478" t="s">
        <v>9632</v>
      </c>
      <c r="D70" s="479" t="s">
        <v>9633</v>
      </c>
      <c r="E70" s="466"/>
      <c r="F70" s="466"/>
      <c r="G70" s="466"/>
      <c r="H70" s="466"/>
      <c r="I70" s="466"/>
      <c r="J70" s="466"/>
      <c r="K70" s="466"/>
      <c r="L70" s="466"/>
      <c r="M70" s="466"/>
      <c r="N70" s="466"/>
      <c r="O70" s="466"/>
      <c r="P70" s="466"/>
      <c r="Q70" s="466"/>
      <c r="R70" s="466"/>
      <c r="S70" s="466"/>
      <c r="T70" s="466"/>
      <c r="U70" s="466"/>
      <c r="V70" s="466"/>
      <c r="W70" s="466"/>
      <c r="X70" s="466"/>
      <c r="Y70" s="466"/>
      <c r="Z70" s="466"/>
    </row>
    <row r="71" spans="1:26" ht="13.5" customHeight="1">
      <c r="A71" s="618"/>
      <c r="B71" s="480"/>
      <c r="C71" s="470"/>
      <c r="D71" s="479" t="s">
        <v>9634</v>
      </c>
      <c r="E71" s="466"/>
      <c r="F71" s="466"/>
      <c r="G71" s="466"/>
      <c r="H71" s="466"/>
      <c r="I71" s="466"/>
      <c r="J71" s="466"/>
      <c r="K71" s="466"/>
      <c r="L71" s="466"/>
      <c r="M71" s="466"/>
      <c r="N71" s="466"/>
      <c r="O71" s="466"/>
      <c r="P71" s="466"/>
      <c r="Q71" s="466"/>
      <c r="R71" s="466"/>
      <c r="S71" s="466"/>
      <c r="T71" s="466"/>
      <c r="U71" s="466"/>
      <c r="V71" s="466"/>
      <c r="W71" s="466"/>
      <c r="X71" s="466"/>
      <c r="Y71" s="466"/>
      <c r="Z71" s="466"/>
    </row>
    <row r="72" spans="1:26" ht="13.5" customHeight="1">
      <c r="A72" s="618"/>
      <c r="B72" s="477" t="s">
        <v>9635</v>
      </c>
      <c r="C72" s="478" t="s">
        <v>9636</v>
      </c>
      <c r="D72" s="479" t="s">
        <v>9637</v>
      </c>
      <c r="E72" s="466"/>
      <c r="F72" s="466"/>
      <c r="G72" s="466"/>
      <c r="H72" s="466"/>
      <c r="I72" s="466"/>
      <c r="J72" s="466"/>
      <c r="K72" s="466"/>
      <c r="L72" s="466"/>
      <c r="M72" s="466"/>
      <c r="N72" s="466"/>
      <c r="O72" s="466"/>
      <c r="P72" s="466"/>
      <c r="Q72" s="466"/>
      <c r="R72" s="466"/>
      <c r="S72" s="466"/>
      <c r="T72" s="466"/>
      <c r="U72" s="466"/>
      <c r="V72" s="466"/>
      <c r="W72" s="466"/>
      <c r="X72" s="466"/>
      <c r="Y72" s="466"/>
      <c r="Z72" s="466"/>
    </row>
    <row r="73" spans="1:26" ht="13.5" customHeight="1">
      <c r="A73" s="618"/>
      <c r="B73" s="477"/>
      <c r="C73" s="478" t="s">
        <v>9638</v>
      </c>
      <c r="D73" s="479" t="s">
        <v>9639</v>
      </c>
      <c r="E73" s="466"/>
      <c r="F73" s="466"/>
      <c r="G73" s="466"/>
      <c r="H73" s="466"/>
      <c r="I73" s="466"/>
      <c r="J73" s="466"/>
      <c r="K73" s="466"/>
      <c r="L73" s="466"/>
      <c r="M73" s="466"/>
      <c r="N73" s="466"/>
      <c r="O73" s="466"/>
      <c r="P73" s="466"/>
      <c r="Q73" s="466"/>
      <c r="R73" s="466"/>
      <c r="S73" s="466"/>
      <c r="T73" s="466"/>
      <c r="U73" s="466"/>
      <c r="V73" s="466"/>
      <c r="W73" s="466"/>
      <c r="X73" s="466"/>
      <c r="Y73" s="466"/>
      <c r="Z73" s="466"/>
    </row>
    <row r="74" spans="1:26" ht="13.5" customHeight="1">
      <c r="A74" s="618"/>
      <c r="B74" s="477"/>
      <c r="C74" s="478" t="s">
        <v>9640</v>
      </c>
      <c r="D74" s="479" t="s">
        <v>9641</v>
      </c>
      <c r="E74" s="466"/>
      <c r="F74" s="466"/>
      <c r="G74" s="466"/>
      <c r="H74" s="466"/>
      <c r="I74" s="466"/>
      <c r="J74" s="466"/>
      <c r="K74" s="466"/>
      <c r="L74" s="466"/>
      <c r="M74" s="466"/>
      <c r="N74" s="466"/>
      <c r="O74" s="466"/>
      <c r="P74" s="466"/>
      <c r="Q74" s="466"/>
      <c r="R74" s="466"/>
      <c r="S74" s="466"/>
      <c r="T74" s="466"/>
      <c r="U74" s="466"/>
      <c r="V74" s="466"/>
      <c r="W74" s="466"/>
      <c r="X74" s="466"/>
      <c r="Y74" s="466"/>
      <c r="Z74" s="466"/>
    </row>
    <row r="75" spans="1:26" ht="13.5" customHeight="1">
      <c r="A75" s="618"/>
      <c r="B75" s="477"/>
      <c r="C75" s="478"/>
      <c r="D75" s="479" t="s">
        <v>9642</v>
      </c>
      <c r="E75" s="466"/>
      <c r="F75" s="466"/>
      <c r="G75" s="466"/>
      <c r="H75" s="466"/>
      <c r="I75" s="466"/>
      <c r="J75" s="466"/>
      <c r="K75" s="466"/>
      <c r="L75" s="466"/>
      <c r="M75" s="466"/>
      <c r="N75" s="466"/>
      <c r="O75" s="466"/>
      <c r="P75" s="466"/>
      <c r="Q75" s="466"/>
      <c r="R75" s="466"/>
      <c r="S75" s="466"/>
      <c r="T75" s="466"/>
      <c r="U75" s="466"/>
      <c r="V75" s="466"/>
      <c r="W75" s="466"/>
      <c r="X75" s="466"/>
      <c r="Y75" s="466"/>
      <c r="Z75" s="466"/>
    </row>
    <row r="76" spans="1:26" ht="13.5" customHeight="1">
      <c r="A76" s="618"/>
      <c r="B76" s="477" t="s">
        <v>9643</v>
      </c>
      <c r="C76" s="478" t="s">
        <v>9644</v>
      </c>
      <c r="D76" s="479" t="s">
        <v>9645</v>
      </c>
      <c r="E76" s="466"/>
      <c r="F76" s="466"/>
      <c r="G76" s="466"/>
      <c r="H76" s="466"/>
      <c r="I76" s="466"/>
      <c r="J76" s="466"/>
      <c r="K76" s="466"/>
      <c r="L76" s="466"/>
      <c r="M76" s="466"/>
      <c r="N76" s="466"/>
      <c r="O76" s="466"/>
      <c r="P76" s="466"/>
      <c r="Q76" s="466"/>
      <c r="R76" s="466"/>
      <c r="S76" s="466"/>
      <c r="T76" s="466"/>
      <c r="U76" s="466"/>
      <c r="V76" s="466"/>
      <c r="W76" s="466"/>
      <c r="X76" s="466"/>
      <c r="Y76" s="466"/>
      <c r="Z76" s="466"/>
    </row>
    <row r="77" spans="1:26" ht="13.5" customHeight="1">
      <c r="A77" s="618"/>
      <c r="B77" s="477"/>
      <c r="C77" s="478" t="s">
        <v>9646</v>
      </c>
      <c r="D77" s="479" t="s">
        <v>9647</v>
      </c>
      <c r="E77" s="466"/>
      <c r="F77" s="466"/>
      <c r="G77" s="466"/>
      <c r="H77" s="466"/>
      <c r="I77" s="466"/>
      <c r="J77" s="466"/>
      <c r="K77" s="466"/>
      <c r="L77" s="466"/>
      <c r="M77" s="466"/>
      <c r="N77" s="466"/>
      <c r="O77" s="466"/>
      <c r="P77" s="466"/>
      <c r="Q77" s="466"/>
      <c r="R77" s="466"/>
      <c r="S77" s="466"/>
      <c r="T77" s="466"/>
      <c r="U77" s="466"/>
      <c r="V77" s="466"/>
      <c r="W77" s="466"/>
      <c r="X77" s="466"/>
      <c r="Y77" s="466"/>
      <c r="Z77" s="466"/>
    </row>
    <row r="78" spans="1:26" ht="13.5" customHeight="1">
      <c r="A78" s="618"/>
      <c r="B78" s="477"/>
      <c r="C78" s="478" t="s">
        <v>9648</v>
      </c>
      <c r="D78" s="479" t="s">
        <v>9649</v>
      </c>
      <c r="E78" s="466"/>
      <c r="F78" s="466"/>
      <c r="G78" s="466"/>
      <c r="H78" s="466"/>
      <c r="I78" s="466"/>
      <c r="J78" s="466"/>
      <c r="K78" s="466"/>
      <c r="L78" s="466"/>
      <c r="M78" s="466"/>
      <c r="N78" s="466"/>
      <c r="O78" s="466"/>
      <c r="P78" s="466"/>
      <c r="Q78" s="466"/>
      <c r="R78" s="466"/>
      <c r="S78" s="466"/>
      <c r="T78" s="466"/>
      <c r="U78" s="466"/>
      <c r="V78" s="466"/>
      <c r="W78" s="466"/>
      <c r="X78" s="466"/>
      <c r="Y78" s="466"/>
      <c r="Z78" s="466"/>
    </row>
    <row r="79" spans="1:26" ht="13.5" customHeight="1">
      <c r="A79" s="618"/>
      <c r="B79" s="477"/>
      <c r="C79" s="478" t="s">
        <v>9650</v>
      </c>
      <c r="D79" s="479" t="s">
        <v>9651</v>
      </c>
      <c r="E79" s="466"/>
      <c r="F79" s="466"/>
      <c r="G79" s="466"/>
      <c r="H79" s="466"/>
      <c r="I79" s="466"/>
      <c r="J79" s="466"/>
      <c r="K79" s="466"/>
      <c r="L79" s="466"/>
      <c r="M79" s="466"/>
      <c r="N79" s="466"/>
      <c r="O79" s="466"/>
      <c r="P79" s="466"/>
      <c r="Q79" s="466"/>
      <c r="R79" s="466"/>
      <c r="S79" s="466"/>
      <c r="T79" s="466"/>
      <c r="U79" s="466"/>
      <c r="V79" s="466"/>
      <c r="W79" s="466"/>
      <c r="X79" s="466"/>
      <c r="Y79" s="466"/>
      <c r="Z79" s="466"/>
    </row>
    <row r="80" spans="1:26" ht="13.5" customHeight="1">
      <c r="A80" s="618"/>
      <c r="B80" s="477"/>
      <c r="C80" s="478" t="s">
        <v>9652</v>
      </c>
      <c r="D80" s="479" t="s">
        <v>9653</v>
      </c>
      <c r="E80" s="466"/>
      <c r="F80" s="466"/>
      <c r="G80" s="466"/>
      <c r="H80" s="466"/>
      <c r="I80" s="466"/>
      <c r="J80" s="466"/>
      <c r="K80" s="466"/>
      <c r="L80" s="466"/>
      <c r="M80" s="466"/>
      <c r="N80" s="466"/>
      <c r="O80" s="466"/>
      <c r="P80" s="466"/>
      <c r="Q80" s="466"/>
      <c r="R80" s="466"/>
      <c r="S80" s="466"/>
      <c r="T80" s="466"/>
      <c r="U80" s="466"/>
      <c r="V80" s="466"/>
      <c r="W80" s="466"/>
      <c r="X80" s="466"/>
      <c r="Y80" s="466"/>
      <c r="Z80" s="466"/>
    </row>
    <row r="81" spans="1:26" ht="13.5" customHeight="1">
      <c r="A81" s="618"/>
      <c r="B81" s="477"/>
      <c r="C81" s="478"/>
      <c r="D81" s="479" t="s">
        <v>9654</v>
      </c>
      <c r="E81" s="466"/>
      <c r="F81" s="466"/>
      <c r="G81" s="466"/>
      <c r="H81" s="466"/>
      <c r="I81" s="466"/>
      <c r="J81" s="466"/>
      <c r="K81" s="466"/>
      <c r="L81" s="466"/>
      <c r="M81" s="466"/>
      <c r="N81" s="466"/>
      <c r="O81" s="466"/>
      <c r="P81" s="466"/>
      <c r="Q81" s="466"/>
      <c r="R81" s="466"/>
      <c r="S81" s="466"/>
      <c r="T81" s="466"/>
      <c r="U81" s="466"/>
      <c r="V81" s="466"/>
      <c r="W81" s="466"/>
      <c r="X81" s="466"/>
      <c r="Y81" s="466"/>
      <c r="Z81" s="466"/>
    </row>
    <row r="82" spans="1:26" ht="13.5" customHeight="1">
      <c r="A82" s="618"/>
      <c r="B82" s="477" t="s">
        <v>9655</v>
      </c>
      <c r="C82" s="478" t="s">
        <v>9656</v>
      </c>
      <c r="D82" s="479" t="s">
        <v>9657</v>
      </c>
      <c r="E82" s="466"/>
      <c r="F82" s="466"/>
      <c r="G82" s="466"/>
      <c r="H82" s="466"/>
      <c r="I82" s="466"/>
      <c r="J82" s="466"/>
      <c r="K82" s="466"/>
      <c r="L82" s="466"/>
      <c r="M82" s="466"/>
      <c r="N82" s="466"/>
      <c r="O82" s="466"/>
      <c r="P82" s="466"/>
      <c r="Q82" s="466"/>
      <c r="R82" s="466"/>
      <c r="S82" s="466"/>
      <c r="T82" s="466"/>
      <c r="U82" s="466"/>
      <c r="V82" s="466"/>
      <c r="W82" s="466"/>
      <c r="X82" s="466"/>
      <c r="Y82" s="466"/>
      <c r="Z82" s="466"/>
    </row>
    <row r="83" spans="1:26" ht="13.5" customHeight="1">
      <c r="A83" s="618"/>
      <c r="B83" s="477"/>
      <c r="C83" s="478" t="s">
        <v>9658</v>
      </c>
      <c r="D83" s="479" t="s">
        <v>9659</v>
      </c>
      <c r="E83" s="466"/>
      <c r="F83" s="466"/>
      <c r="G83" s="466"/>
      <c r="H83" s="466"/>
      <c r="I83" s="466"/>
      <c r="J83" s="466"/>
      <c r="K83" s="466"/>
      <c r="L83" s="466"/>
      <c r="M83" s="466"/>
      <c r="N83" s="466"/>
      <c r="O83" s="466"/>
      <c r="P83" s="466"/>
      <c r="Q83" s="466"/>
      <c r="R83" s="466"/>
      <c r="S83" s="466"/>
      <c r="T83" s="466"/>
      <c r="U83" s="466"/>
      <c r="V83" s="466"/>
      <c r="W83" s="466"/>
      <c r="X83" s="466"/>
      <c r="Y83" s="466"/>
      <c r="Z83" s="466"/>
    </row>
    <row r="84" spans="1:26" ht="13.5" customHeight="1">
      <c r="A84" s="618"/>
      <c r="B84" s="477"/>
      <c r="C84" s="478"/>
      <c r="D84" s="479" t="s">
        <v>9660</v>
      </c>
      <c r="E84" s="466"/>
      <c r="F84" s="466"/>
      <c r="G84" s="466"/>
      <c r="H84" s="466"/>
      <c r="I84" s="466"/>
      <c r="J84" s="466"/>
      <c r="K84" s="466"/>
      <c r="L84" s="466"/>
      <c r="M84" s="466"/>
      <c r="N84" s="466"/>
      <c r="O84" s="466"/>
      <c r="P84" s="466"/>
      <c r="Q84" s="466"/>
      <c r="R84" s="466"/>
      <c r="S84" s="466"/>
      <c r="T84" s="466"/>
      <c r="U84" s="466"/>
      <c r="V84" s="466"/>
      <c r="W84" s="466"/>
      <c r="X84" s="466"/>
      <c r="Y84" s="466"/>
      <c r="Z84" s="466"/>
    </row>
    <row r="85" spans="1:26" ht="13.5" customHeight="1">
      <c r="A85" s="618"/>
      <c r="B85" s="477" t="s">
        <v>9661</v>
      </c>
      <c r="C85" s="478" t="s">
        <v>9662</v>
      </c>
      <c r="D85" s="479" t="s">
        <v>9663</v>
      </c>
      <c r="E85" s="466"/>
      <c r="F85" s="466"/>
      <c r="G85" s="466"/>
      <c r="H85" s="466"/>
      <c r="I85" s="466"/>
      <c r="J85" s="466"/>
      <c r="K85" s="466"/>
      <c r="L85" s="466"/>
      <c r="M85" s="466"/>
      <c r="N85" s="466"/>
      <c r="O85" s="466"/>
      <c r="P85" s="466"/>
      <c r="Q85" s="466"/>
      <c r="R85" s="466"/>
      <c r="S85" s="466"/>
      <c r="T85" s="466"/>
      <c r="U85" s="466"/>
      <c r="V85" s="466"/>
      <c r="W85" s="466"/>
      <c r="X85" s="466"/>
      <c r="Y85" s="466"/>
      <c r="Z85" s="466"/>
    </row>
    <row r="86" spans="1:26" ht="13.5" customHeight="1">
      <c r="A86" s="618"/>
      <c r="B86" s="477"/>
      <c r="C86" s="478" t="s">
        <v>9664</v>
      </c>
      <c r="D86" s="479" t="s">
        <v>9665</v>
      </c>
      <c r="E86" s="466"/>
      <c r="F86" s="466"/>
      <c r="G86" s="466"/>
      <c r="H86" s="466"/>
      <c r="I86" s="466"/>
      <c r="J86" s="466"/>
      <c r="K86" s="466"/>
      <c r="L86" s="466"/>
      <c r="M86" s="466"/>
      <c r="N86" s="466"/>
      <c r="O86" s="466"/>
      <c r="P86" s="466"/>
      <c r="Q86" s="466"/>
      <c r="R86" s="466"/>
      <c r="S86" s="466"/>
      <c r="T86" s="466"/>
      <c r="U86" s="466"/>
      <c r="V86" s="466"/>
      <c r="W86" s="466"/>
      <c r="X86" s="466"/>
      <c r="Y86" s="466"/>
      <c r="Z86" s="466"/>
    </row>
    <row r="87" spans="1:26" ht="13.5" customHeight="1">
      <c r="A87" s="618"/>
      <c r="B87" s="477"/>
      <c r="C87" s="478" t="s">
        <v>9666</v>
      </c>
      <c r="D87" s="479" t="s">
        <v>9667</v>
      </c>
      <c r="E87" s="466"/>
      <c r="F87" s="466"/>
      <c r="G87" s="466"/>
      <c r="H87" s="466"/>
      <c r="I87" s="466"/>
      <c r="J87" s="466"/>
      <c r="K87" s="466"/>
      <c r="L87" s="466"/>
      <c r="M87" s="466"/>
      <c r="N87" s="466"/>
      <c r="O87" s="466"/>
      <c r="P87" s="466"/>
      <c r="Q87" s="466"/>
      <c r="R87" s="466"/>
      <c r="S87" s="466"/>
      <c r="T87" s="466"/>
      <c r="U87" s="466"/>
      <c r="V87" s="466"/>
      <c r="W87" s="466"/>
      <c r="X87" s="466"/>
      <c r="Y87" s="466"/>
      <c r="Z87" s="466"/>
    </row>
    <row r="88" spans="1:26" ht="13.5" customHeight="1">
      <c r="A88" s="618"/>
      <c r="B88" s="477"/>
      <c r="C88" s="478" t="s">
        <v>9668</v>
      </c>
      <c r="D88" s="479" t="s">
        <v>9669</v>
      </c>
      <c r="E88" s="466"/>
      <c r="F88" s="466"/>
      <c r="G88" s="466"/>
      <c r="H88" s="466"/>
      <c r="I88" s="466"/>
      <c r="J88" s="466"/>
      <c r="K88" s="466"/>
      <c r="L88" s="466"/>
      <c r="M88" s="466"/>
      <c r="N88" s="466"/>
      <c r="O88" s="466"/>
      <c r="P88" s="466"/>
      <c r="Q88" s="466"/>
      <c r="R88" s="466"/>
      <c r="S88" s="466"/>
      <c r="T88" s="466"/>
      <c r="U88" s="466"/>
      <c r="V88" s="466"/>
      <c r="W88" s="466"/>
      <c r="X88" s="466"/>
      <c r="Y88" s="466"/>
      <c r="Z88" s="466"/>
    </row>
    <row r="89" spans="1:26" ht="13.5" customHeight="1">
      <c r="A89" s="618"/>
      <c r="B89" s="477"/>
      <c r="C89" s="478"/>
      <c r="D89" s="479" t="s">
        <v>9670</v>
      </c>
      <c r="E89" s="466"/>
      <c r="F89" s="466"/>
      <c r="G89" s="466"/>
      <c r="H89" s="466"/>
      <c r="I89" s="466"/>
      <c r="J89" s="466"/>
      <c r="K89" s="466"/>
      <c r="L89" s="466"/>
      <c r="M89" s="466"/>
      <c r="N89" s="466"/>
      <c r="O89" s="466"/>
      <c r="P89" s="466"/>
      <c r="Q89" s="466"/>
      <c r="R89" s="466"/>
      <c r="S89" s="466"/>
      <c r="T89" s="466"/>
      <c r="U89" s="466"/>
      <c r="V89" s="466"/>
      <c r="W89" s="466"/>
      <c r="X89" s="466"/>
      <c r="Y89" s="466"/>
      <c r="Z89" s="466"/>
    </row>
    <row r="90" spans="1:26" ht="13.5" customHeight="1">
      <c r="A90" s="618"/>
      <c r="B90" s="477" t="s">
        <v>9671</v>
      </c>
      <c r="C90" s="478" t="s">
        <v>9672</v>
      </c>
      <c r="D90" s="479" t="s">
        <v>9602</v>
      </c>
      <c r="E90" s="466"/>
      <c r="F90" s="466"/>
      <c r="G90" s="466"/>
      <c r="H90" s="466"/>
      <c r="I90" s="466"/>
      <c r="J90" s="466"/>
      <c r="K90" s="466"/>
      <c r="L90" s="466"/>
      <c r="M90" s="466"/>
      <c r="N90" s="466"/>
      <c r="O90" s="466"/>
      <c r="P90" s="466"/>
      <c r="Q90" s="466"/>
      <c r="R90" s="466"/>
      <c r="S90" s="466"/>
      <c r="T90" s="466"/>
      <c r="U90" s="466"/>
      <c r="V90" s="466"/>
      <c r="W90" s="466"/>
      <c r="X90" s="466"/>
      <c r="Y90" s="466"/>
      <c r="Z90" s="466"/>
    </row>
    <row r="91" spans="1:26" ht="13.5" customHeight="1">
      <c r="A91" s="618"/>
      <c r="B91" s="477"/>
      <c r="C91" s="478" t="s">
        <v>9673</v>
      </c>
      <c r="D91" s="479" t="s">
        <v>9604</v>
      </c>
      <c r="E91" s="466"/>
      <c r="F91" s="466"/>
      <c r="G91" s="466"/>
      <c r="H91" s="466"/>
      <c r="I91" s="466"/>
      <c r="J91" s="466"/>
      <c r="K91" s="466"/>
      <c r="L91" s="466"/>
      <c r="M91" s="466"/>
      <c r="N91" s="466"/>
      <c r="O91" s="466"/>
      <c r="P91" s="466"/>
      <c r="Q91" s="466"/>
      <c r="R91" s="466"/>
      <c r="S91" s="466"/>
      <c r="T91" s="466"/>
      <c r="U91" s="466"/>
      <c r="V91" s="466"/>
      <c r="W91" s="466"/>
      <c r="X91" s="466"/>
      <c r="Y91" s="466"/>
      <c r="Z91" s="466"/>
    </row>
    <row r="92" spans="1:26" ht="13.5" customHeight="1">
      <c r="A92" s="619"/>
      <c r="B92" s="490"/>
      <c r="C92" s="491" t="s">
        <v>9674</v>
      </c>
      <c r="D92" s="492"/>
      <c r="E92" s="466"/>
      <c r="F92" s="466"/>
      <c r="G92" s="466"/>
      <c r="H92" s="466"/>
      <c r="I92" s="466"/>
      <c r="J92" s="466"/>
      <c r="K92" s="466"/>
      <c r="L92" s="466"/>
      <c r="M92" s="466"/>
      <c r="N92" s="466"/>
      <c r="O92" s="466"/>
      <c r="P92" s="466"/>
      <c r="Q92" s="466"/>
      <c r="R92" s="466"/>
      <c r="S92" s="466"/>
      <c r="T92" s="466"/>
      <c r="U92" s="466"/>
      <c r="V92" s="466"/>
      <c r="W92" s="466"/>
      <c r="X92" s="466"/>
      <c r="Y92" s="466"/>
      <c r="Z92" s="466"/>
    </row>
    <row r="93" spans="1:26" ht="13.5" customHeight="1">
      <c r="A93" s="488"/>
      <c r="B93" s="478"/>
      <c r="C93" s="478"/>
      <c r="D93" s="489"/>
      <c r="E93" s="466"/>
      <c r="F93" s="466"/>
      <c r="G93" s="466"/>
      <c r="H93" s="466"/>
      <c r="I93" s="466"/>
      <c r="J93" s="466"/>
      <c r="K93" s="466"/>
      <c r="L93" s="466"/>
      <c r="M93" s="466"/>
      <c r="N93" s="466"/>
      <c r="O93" s="466"/>
      <c r="P93" s="466"/>
      <c r="Q93" s="466"/>
      <c r="R93" s="466"/>
      <c r="S93" s="466"/>
      <c r="T93" s="466"/>
      <c r="U93" s="466"/>
      <c r="V93" s="466"/>
      <c r="W93" s="466"/>
      <c r="X93" s="466"/>
      <c r="Y93" s="466"/>
      <c r="Z93" s="466"/>
    </row>
    <row r="94" spans="1:26" ht="13.5" customHeight="1">
      <c r="A94" s="617" t="s">
        <v>9675</v>
      </c>
      <c r="B94" s="472" t="s">
        <v>9676</v>
      </c>
      <c r="C94" s="473" t="s">
        <v>9677</v>
      </c>
      <c r="D94" s="474" t="s">
        <v>9678</v>
      </c>
      <c r="E94" s="466"/>
      <c r="F94" s="466"/>
      <c r="G94" s="466"/>
      <c r="H94" s="466"/>
      <c r="I94" s="466"/>
      <c r="J94" s="466"/>
      <c r="K94" s="466"/>
      <c r="L94" s="466"/>
      <c r="M94" s="466"/>
      <c r="N94" s="466"/>
      <c r="O94" s="466"/>
      <c r="P94" s="466"/>
      <c r="Q94" s="466"/>
      <c r="R94" s="466"/>
      <c r="S94" s="466"/>
      <c r="T94" s="466"/>
      <c r="U94" s="466"/>
      <c r="V94" s="466"/>
      <c r="W94" s="466"/>
      <c r="X94" s="466"/>
      <c r="Y94" s="466"/>
      <c r="Z94" s="466"/>
    </row>
    <row r="95" spans="1:26" ht="13.5" customHeight="1">
      <c r="A95" s="618"/>
      <c r="B95" s="477"/>
      <c r="C95" s="478" t="s">
        <v>9679</v>
      </c>
      <c r="D95" s="479" t="s">
        <v>9680</v>
      </c>
      <c r="E95" s="466"/>
      <c r="F95" s="466"/>
      <c r="G95" s="466"/>
      <c r="H95" s="466"/>
      <c r="I95" s="466"/>
      <c r="J95" s="466"/>
      <c r="K95" s="466"/>
      <c r="L95" s="466"/>
      <c r="M95" s="466"/>
      <c r="N95" s="466"/>
      <c r="O95" s="466"/>
      <c r="P95" s="466"/>
      <c r="Q95" s="466"/>
      <c r="R95" s="466"/>
      <c r="S95" s="466"/>
      <c r="T95" s="466"/>
      <c r="U95" s="466"/>
      <c r="V95" s="466"/>
      <c r="W95" s="466"/>
      <c r="X95" s="466"/>
      <c r="Y95" s="466"/>
      <c r="Z95" s="466"/>
    </row>
    <row r="96" spans="1:26" ht="13.5" customHeight="1">
      <c r="A96" s="618"/>
      <c r="B96" s="477"/>
      <c r="C96" s="478" t="s">
        <v>9681</v>
      </c>
      <c r="D96" s="479" t="s">
        <v>9639</v>
      </c>
      <c r="E96" s="466"/>
      <c r="F96" s="466"/>
      <c r="G96" s="466"/>
      <c r="H96" s="466"/>
      <c r="I96" s="466"/>
      <c r="J96" s="466"/>
      <c r="K96" s="466"/>
      <c r="L96" s="466"/>
      <c r="M96" s="466"/>
      <c r="N96" s="466"/>
      <c r="O96" s="466"/>
      <c r="P96" s="466"/>
      <c r="Q96" s="466"/>
      <c r="R96" s="466"/>
      <c r="S96" s="466"/>
      <c r="T96" s="466"/>
      <c r="U96" s="466"/>
      <c r="V96" s="466"/>
      <c r="W96" s="466"/>
      <c r="X96" s="466"/>
      <c r="Y96" s="466"/>
      <c r="Z96" s="466"/>
    </row>
    <row r="97" spans="1:26" ht="13.5" customHeight="1">
      <c r="A97" s="618"/>
      <c r="B97" s="477"/>
      <c r="C97" s="478" t="s">
        <v>9682</v>
      </c>
      <c r="D97" s="479" t="s">
        <v>9683</v>
      </c>
      <c r="E97" s="466"/>
      <c r="F97" s="466"/>
      <c r="G97" s="466"/>
      <c r="H97" s="466"/>
      <c r="I97" s="466"/>
      <c r="J97" s="466"/>
      <c r="K97" s="466"/>
      <c r="L97" s="466"/>
      <c r="M97" s="466"/>
      <c r="N97" s="466"/>
      <c r="O97" s="466"/>
      <c r="P97" s="466"/>
      <c r="Q97" s="466"/>
      <c r="R97" s="466"/>
      <c r="S97" s="466"/>
      <c r="T97" s="466"/>
      <c r="U97" s="466"/>
      <c r="V97" s="466"/>
      <c r="W97" s="466"/>
      <c r="X97" s="466"/>
      <c r="Y97" s="466"/>
      <c r="Z97" s="466"/>
    </row>
    <row r="98" spans="1:26" ht="13.5" customHeight="1">
      <c r="A98" s="618"/>
      <c r="B98" s="477"/>
      <c r="C98" s="478"/>
      <c r="D98" s="479" t="s">
        <v>9684</v>
      </c>
      <c r="E98" s="466"/>
      <c r="F98" s="466"/>
      <c r="G98" s="466"/>
      <c r="H98" s="466"/>
      <c r="I98" s="466"/>
      <c r="J98" s="466"/>
      <c r="K98" s="466"/>
      <c r="L98" s="466"/>
      <c r="M98" s="466"/>
      <c r="N98" s="466"/>
      <c r="O98" s="466"/>
      <c r="P98" s="466"/>
      <c r="Q98" s="466"/>
      <c r="R98" s="466"/>
      <c r="S98" s="466"/>
      <c r="T98" s="466"/>
      <c r="U98" s="466"/>
      <c r="V98" s="466"/>
      <c r="W98" s="466"/>
      <c r="X98" s="466"/>
      <c r="Y98" s="466"/>
      <c r="Z98" s="466"/>
    </row>
    <row r="99" spans="1:26" ht="13.5" customHeight="1">
      <c r="A99" s="618"/>
      <c r="B99" s="477" t="s">
        <v>9685</v>
      </c>
      <c r="C99" s="478" t="s">
        <v>9686</v>
      </c>
      <c r="D99" s="479" t="s">
        <v>9687</v>
      </c>
      <c r="E99" s="466"/>
      <c r="F99" s="466"/>
      <c r="G99" s="466"/>
      <c r="H99" s="466"/>
      <c r="I99" s="466"/>
      <c r="J99" s="466"/>
      <c r="K99" s="466"/>
      <c r="L99" s="466"/>
      <c r="M99" s="466"/>
      <c r="N99" s="466"/>
      <c r="O99" s="466"/>
      <c r="P99" s="466"/>
      <c r="Q99" s="466"/>
      <c r="R99" s="466"/>
      <c r="S99" s="466"/>
      <c r="T99" s="466"/>
      <c r="U99" s="466"/>
      <c r="V99" s="466"/>
      <c r="W99" s="466"/>
      <c r="X99" s="466"/>
      <c r="Y99" s="466"/>
      <c r="Z99" s="466"/>
    </row>
    <row r="100" spans="1:26" ht="13.5" customHeight="1">
      <c r="A100" s="618"/>
      <c r="B100" s="477"/>
      <c r="C100" s="478" t="s">
        <v>9688</v>
      </c>
      <c r="D100" s="479" t="s">
        <v>9689</v>
      </c>
      <c r="E100" s="466"/>
      <c r="F100" s="466"/>
      <c r="G100" s="466"/>
      <c r="H100" s="466"/>
      <c r="I100" s="466"/>
      <c r="J100" s="466"/>
      <c r="K100" s="466"/>
      <c r="L100" s="466"/>
      <c r="M100" s="466"/>
      <c r="N100" s="466"/>
      <c r="O100" s="466"/>
      <c r="P100" s="466"/>
      <c r="Q100" s="466"/>
      <c r="R100" s="466"/>
      <c r="S100" s="466"/>
      <c r="T100" s="466"/>
      <c r="U100" s="466"/>
      <c r="V100" s="466"/>
      <c r="W100" s="466"/>
      <c r="X100" s="466"/>
      <c r="Y100" s="466"/>
      <c r="Z100" s="466"/>
    </row>
    <row r="101" spans="1:26" ht="13.5" customHeight="1">
      <c r="A101" s="618"/>
      <c r="B101" s="477"/>
      <c r="C101" s="478" t="s">
        <v>9690</v>
      </c>
      <c r="D101" s="479" t="s">
        <v>9691</v>
      </c>
      <c r="E101" s="466"/>
      <c r="F101" s="466"/>
      <c r="G101" s="466"/>
      <c r="H101" s="466"/>
      <c r="I101" s="466"/>
      <c r="J101" s="466"/>
      <c r="K101" s="466"/>
      <c r="L101" s="466"/>
      <c r="M101" s="466"/>
      <c r="N101" s="466"/>
      <c r="O101" s="466"/>
      <c r="P101" s="466"/>
      <c r="Q101" s="466"/>
      <c r="R101" s="466"/>
      <c r="S101" s="466"/>
      <c r="T101" s="466"/>
      <c r="U101" s="466"/>
      <c r="V101" s="466"/>
      <c r="W101" s="466"/>
      <c r="X101" s="466"/>
      <c r="Y101" s="466"/>
      <c r="Z101" s="466"/>
    </row>
    <row r="102" spans="1:26" ht="13.5" customHeight="1">
      <c r="A102" s="618"/>
      <c r="B102" s="477"/>
      <c r="C102" s="478"/>
      <c r="D102" s="479" t="s">
        <v>9692</v>
      </c>
      <c r="E102" s="466"/>
      <c r="F102" s="466"/>
      <c r="G102" s="466"/>
      <c r="H102" s="466"/>
      <c r="I102" s="466"/>
      <c r="J102" s="466"/>
      <c r="K102" s="466"/>
      <c r="L102" s="466"/>
      <c r="M102" s="466"/>
      <c r="N102" s="466"/>
      <c r="O102" s="466"/>
      <c r="P102" s="466"/>
      <c r="Q102" s="466"/>
      <c r="R102" s="466"/>
      <c r="S102" s="466"/>
      <c r="T102" s="466"/>
      <c r="U102" s="466"/>
      <c r="V102" s="466"/>
      <c r="W102" s="466"/>
      <c r="X102" s="466"/>
      <c r="Y102" s="466"/>
      <c r="Z102" s="466"/>
    </row>
    <row r="103" spans="1:26" ht="13.5" customHeight="1">
      <c r="A103" s="618"/>
      <c r="B103" s="477" t="s">
        <v>9693</v>
      </c>
      <c r="C103" s="478" t="s">
        <v>9694</v>
      </c>
      <c r="D103" s="479" t="s">
        <v>9695</v>
      </c>
      <c r="E103" s="466"/>
      <c r="F103" s="466"/>
      <c r="G103" s="466"/>
      <c r="H103" s="466"/>
      <c r="I103" s="466"/>
      <c r="J103" s="466"/>
      <c r="K103" s="466"/>
      <c r="L103" s="466"/>
      <c r="M103" s="466"/>
      <c r="N103" s="466"/>
      <c r="O103" s="466"/>
      <c r="P103" s="466"/>
      <c r="Q103" s="466"/>
      <c r="R103" s="466"/>
      <c r="S103" s="466"/>
      <c r="T103" s="466"/>
      <c r="U103" s="466"/>
      <c r="V103" s="466"/>
      <c r="W103" s="466"/>
      <c r="X103" s="466"/>
      <c r="Y103" s="466"/>
      <c r="Z103" s="466"/>
    </row>
    <row r="104" spans="1:26" ht="13.5" customHeight="1">
      <c r="A104" s="618"/>
      <c r="B104" s="477"/>
      <c r="C104" s="478" t="s">
        <v>9696</v>
      </c>
      <c r="D104" s="479" t="s">
        <v>9697</v>
      </c>
      <c r="E104" s="466"/>
      <c r="F104" s="466"/>
      <c r="G104" s="466"/>
      <c r="H104" s="466"/>
      <c r="I104" s="466"/>
      <c r="J104" s="466"/>
      <c r="K104" s="466"/>
      <c r="L104" s="466"/>
      <c r="M104" s="466"/>
      <c r="N104" s="466"/>
      <c r="O104" s="466"/>
      <c r="P104" s="466"/>
      <c r="Q104" s="466"/>
      <c r="R104" s="466"/>
      <c r="S104" s="466"/>
      <c r="T104" s="466"/>
      <c r="U104" s="466"/>
      <c r="V104" s="466"/>
      <c r="W104" s="466"/>
      <c r="X104" s="466"/>
      <c r="Y104" s="466"/>
      <c r="Z104" s="466"/>
    </row>
    <row r="105" spans="1:26" ht="13.5" customHeight="1">
      <c r="A105" s="618"/>
      <c r="B105" s="477"/>
      <c r="C105" s="478" t="s">
        <v>9698</v>
      </c>
      <c r="D105" s="479" t="s">
        <v>9699</v>
      </c>
      <c r="E105" s="466"/>
      <c r="F105" s="466"/>
      <c r="G105" s="466"/>
      <c r="H105" s="466"/>
      <c r="I105" s="466"/>
      <c r="J105" s="466"/>
      <c r="K105" s="466"/>
      <c r="L105" s="466"/>
      <c r="M105" s="466"/>
      <c r="N105" s="466"/>
      <c r="O105" s="466"/>
      <c r="P105" s="466"/>
      <c r="Q105" s="466"/>
      <c r="R105" s="466"/>
      <c r="S105" s="466"/>
      <c r="T105" s="466"/>
      <c r="U105" s="466"/>
      <c r="V105" s="466"/>
      <c r="W105" s="466"/>
      <c r="X105" s="466"/>
      <c r="Y105" s="466"/>
      <c r="Z105" s="466"/>
    </row>
    <row r="106" spans="1:26" ht="13.5" customHeight="1">
      <c r="A106" s="618"/>
      <c r="B106" s="477"/>
      <c r="C106" s="478"/>
      <c r="D106" s="479" t="s">
        <v>9692</v>
      </c>
      <c r="E106" s="466"/>
      <c r="F106" s="466"/>
      <c r="G106" s="466"/>
      <c r="H106" s="466"/>
      <c r="I106" s="466"/>
      <c r="J106" s="466"/>
      <c r="K106" s="466"/>
      <c r="L106" s="466"/>
      <c r="M106" s="466"/>
      <c r="N106" s="466"/>
      <c r="O106" s="466"/>
      <c r="P106" s="466"/>
      <c r="Q106" s="466"/>
      <c r="R106" s="466"/>
      <c r="S106" s="466"/>
      <c r="T106" s="466"/>
      <c r="U106" s="466"/>
      <c r="V106" s="466"/>
      <c r="W106" s="466"/>
      <c r="X106" s="466"/>
      <c r="Y106" s="466"/>
      <c r="Z106" s="466"/>
    </row>
    <row r="107" spans="1:26" ht="13.5" customHeight="1">
      <c r="A107" s="618"/>
      <c r="B107" s="477"/>
      <c r="C107" s="478"/>
      <c r="D107" s="479" t="s">
        <v>9695</v>
      </c>
      <c r="E107" s="466"/>
      <c r="F107" s="466"/>
      <c r="G107" s="466"/>
      <c r="H107" s="466"/>
      <c r="I107" s="466"/>
      <c r="J107" s="466"/>
      <c r="K107" s="466"/>
      <c r="L107" s="466"/>
      <c r="M107" s="466"/>
      <c r="N107" s="466"/>
      <c r="O107" s="466"/>
      <c r="P107" s="466"/>
      <c r="Q107" s="466"/>
      <c r="R107" s="466"/>
      <c r="S107" s="466"/>
      <c r="T107" s="466"/>
      <c r="U107" s="466"/>
      <c r="V107" s="466"/>
      <c r="W107" s="466"/>
      <c r="X107" s="466"/>
      <c r="Y107" s="466"/>
      <c r="Z107" s="466"/>
    </row>
    <row r="108" spans="1:26" ht="13.5" customHeight="1">
      <c r="A108" s="618"/>
      <c r="B108" s="477"/>
      <c r="C108" s="478"/>
      <c r="D108" s="479" t="s">
        <v>9697</v>
      </c>
      <c r="E108" s="466"/>
      <c r="F108" s="466"/>
      <c r="G108" s="466"/>
      <c r="H108" s="466"/>
      <c r="I108" s="466"/>
      <c r="J108" s="466"/>
      <c r="K108" s="466"/>
      <c r="L108" s="466"/>
      <c r="M108" s="466"/>
      <c r="N108" s="466"/>
      <c r="O108" s="466"/>
      <c r="P108" s="466"/>
      <c r="Q108" s="466"/>
      <c r="R108" s="466"/>
      <c r="S108" s="466"/>
      <c r="T108" s="466"/>
      <c r="U108" s="466"/>
      <c r="V108" s="466"/>
      <c r="W108" s="466"/>
      <c r="X108" s="466"/>
      <c r="Y108" s="466"/>
      <c r="Z108" s="466"/>
    </row>
    <row r="109" spans="1:26" ht="13.5" customHeight="1">
      <c r="A109" s="618"/>
      <c r="B109" s="477"/>
      <c r="C109" s="478"/>
      <c r="D109" s="479" t="s">
        <v>9602</v>
      </c>
      <c r="E109" s="466"/>
      <c r="F109" s="466"/>
      <c r="G109" s="466"/>
      <c r="H109" s="466"/>
      <c r="I109" s="466"/>
      <c r="J109" s="466"/>
      <c r="K109" s="466"/>
      <c r="L109" s="466"/>
      <c r="M109" s="466"/>
      <c r="N109" s="466"/>
      <c r="O109" s="466"/>
      <c r="P109" s="466"/>
      <c r="Q109" s="466"/>
      <c r="R109" s="466"/>
      <c r="S109" s="466"/>
      <c r="T109" s="466"/>
      <c r="U109" s="466"/>
      <c r="V109" s="466"/>
      <c r="W109" s="466"/>
      <c r="X109" s="466"/>
      <c r="Y109" s="466"/>
      <c r="Z109" s="466"/>
    </row>
    <row r="110" spans="1:26" ht="13.5" customHeight="1">
      <c r="A110" s="618"/>
      <c r="B110" s="477"/>
      <c r="C110" s="478"/>
      <c r="D110" s="479" t="s">
        <v>9604</v>
      </c>
      <c r="E110" s="466"/>
      <c r="F110" s="466"/>
      <c r="G110" s="466"/>
      <c r="H110" s="466"/>
      <c r="I110" s="466"/>
      <c r="J110" s="466"/>
      <c r="K110" s="466"/>
      <c r="L110" s="466"/>
      <c r="M110" s="466"/>
      <c r="N110" s="466"/>
      <c r="O110" s="466"/>
      <c r="P110" s="466"/>
      <c r="Q110" s="466"/>
      <c r="R110" s="466"/>
      <c r="S110" s="466"/>
      <c r="T110" s="466"/>
      <c r="U110" s="466"/>
      <c r="V110" s="466"/>
      <c r="W110" s="466"/>
      <c r="X110" s="466"/>
      <c r="Y110" s="466"/>
      <c r="Z110" s="466"/>
    </row>
    <row r="111" spans="1:26" ht="6" customHeight="1">
      <c r="A111" s="619"/>
      <c r="B111" s="490"/>
      <c r="C111" s="491"/>
      <c r="D111" s="492"/>
      <c r="E111" s="466"/>
      <c r="F111" s="466"/>
      <c r="G111" s="466"/>
      <c r="H111" s="466"/>
      <c r="I111" s="466"/>
      <c r="J111" s="466"/>
      <c r="K111" s="466"/>
      <c r="L111" s="466"/>
      <c r="M111" s="466"/>
      <c r="N111" s="466"/>
      <c r="O111" s="466"/>
      <c r="P111" s="466"/>
      <c r="Q111" s="466"/>
      <c r="R111" s="466"/>
      <c r="S111" s="466"/>
      <c r="T111" s="466"/>
      <c r="U111" s="466"/>
      <c r="V111" s="466"/>
      <c r="W111" s="466"/>
      <c r="X111" s="466"/>
      <c r="Y111" s="466"/>
      <c r="Z111" s="466"/>
    </row>
    <row r="112" spans="1:26" ht="6.75" customHeight="1">
      <c r="A112" s="488"/>
      <c r="B112" s="478"/>
      <c r="C112" s="478"/>
      <c r="D112" s="489"/>
      <c r="E112" s="466"/>
      <c r="F112" s="466"/>
      <c r="G112" s="466"/>
      <c r="H112" s="466"/>
      <c r="I112" s="466"/>
      <c r="J112" s="466"/>
      <c r="K112" s="466"/>
      <c r="L112" s="466"/>
      <c r="M112" s="466"/>
      <c r="N112" s="466"/>
      <c r="O112" s="466"/>
      <c r="P112" s="466"/>
      <c r="Q112" s="466"/>
      <c r="R112" s="466"/>
      <c r="S112" s="466"/>
      <c r="T112" s="466"/>
      <c r="U112" s="466"/>
      <c r="V112" s="466"/>
      <c r="W112" s="466"/>
      <c r="X112" s="466"/>
      <c r="Y112" s="466"/>
      <c r="Z112" s="466"/>
    </row>
    <row r="113" spans="1:26" ht="13.5" customHeight="1">
      <c r="A113" s="620" t="s">
        <v>9700</v>
      </c>
      <c r="B113" s="472" t="s">
        <v>9701</v>
      </c>
      <c r="C113" s="473" t="s">
        <v>9702</v>
      </c>
      <c r="D113" s="474" t="s">
        <v>9703</v>
      </c>
      <c r="E113" s="466"/>
      <c r="F113" s="466"/>
      <c r="G113" s="466"/>
      <c r="H113" s="466"/>
      <c r="I113" s="466"/>
      <c r="J113" s="466"/>
      <c r="K113" s="466"/>
      <c r="L113" s="466"/>
      <c r="M113" s="466"/>
      <c r="N113" s="466"/>
      <c r="O113" s="466"/>
      <c r="P113" s="466"/>
      <c r="Q113" s="466"/>
      <c r="R113" s="466"/>
      <c r="S113" s="466"/>
      <c r="T113" s="466"/>
      <c r="U113" s="466"/>
      <c r="V113" s="466"/>
      <c r="W113" s="466"/>
      <c r="X113" s="466"/>
      <c r="Y113" s="466"/>
      <c r="Z113" s="466"/>
    </row>
    <row r="114" spans="1:26" ht="13.5" customHeight="1">
      <c r="A114" s="618"/>
      <c r="B114" s="477"/>
      <c r="C114" s="478" t="s">
        <v>9704</v>
      </c>
      <c r="D114" s="479" t="s">
        <v>9692</v>
      </c>
      <c r="E114" s="466"/>
      <c r="F114" s="466"/>
      <c r="G114" s="466"/>
      <c r="H114" s="466"/>
      <c r="I114" s="466"/>
      <c r="J114" s="466"/>
      <c r="K114" s="466"/>
      <c r="L114" s="466"/>
      <c r="M114" s="466"/>
      <c r="N114" s="466"/>
      <c r="O114" s="466"/>
      <c r="P114" s="466"/>
      <c r="Q114" s="466"/>
      <c r="R114" s="466"/>
      <c r="S114" s="466"/>
      <c r="T114" s="466"/>
      <c r="U114" s="466"/>
      <c r="V114" s="466"/>
      <c r="W114" s="466"/>
      <c r="X114" s="466"/>
      <c r="Y114" s="466"/>
      <c r="Z114" s="466"/>
    </row>
    <row r="115" spans="1:26" ht="13.5" customHeight="1">
      <c r="A115" s="618"/>
      <c r="B115" s="477"/>
      <c r="C115" s="478" t="s">
        <v>9705</v>
      </c>
      <c r="D115" s="479" t="s">
        <v>9695</v>
      </c>
      <c r="E115" s="466"/>
      <c r="F115" s="466"/>
      <c r="G115" s="466"/>
      <c r="H115" s="466"/>
      <c r="I115" s="466"/>
      <c r="J115" s="466"/>
      <c r="K115" s="466"/>
      <c r="L115" s="466"/>
      <c r="M115" s="466"/>
      <c r="N115" s="466"/>
      <c r="O115" s="466"/>
      <c r="P115" s="466"/>
      <c r="Q115" s="466"/>
      <c r="R115" s="466"/>
      <c r="S115" s="466"/>
      <c r="T115" s="466"/>
      <c r="U115" s="466"/>
      <c r="V115" s="466"/>
      <c r="W115" s="466"/>
      <c r="X115" s="466"/>
      <c r="Y115" s="466"/>
      <c r="Z115" s="466"/>
    </row>
    <row r="116" spans="1:26" ht="13.5" customHeight="1">
      <c r="A116" s="618"/>
      <c r="B116" s="477"/>
      <c r="C116" s="478" t="s">
        <v>9706</v>
      </c>
      <c r="D116" s="479" t="s">
        <v>9697</v>
      </c>
      <c r="E116" s="466"/>
      <c r="F116" s="466"/>
      <c r="G116" s="466"/>
      <c r="H116" s="466"/>
      <c r="I116" s="466"/>
      <c r="J116" s="466"/>
      <c r="K116" s="466"/>
      <c r="L116" s="466"/>
      <c r="M116" s="466"/>
      <c r="N116" s="466"/>
      <c r="O116" s="466"/>
      <c r="P116" s="466"/>
      <c r="Q116" s="466"/>
      <c r="R116" s="466"/>
      <c r="S116" s="466"/>
      <c r="T116" s="466"/>
      <c r="U116" s="466"/>
      <c r="V116" s="466"/>
      <c r="W116" s="466"/>
      <c r="X116" s="466"/>
      <c r="Y116" s="466"/>
      <c r="Z116" s="466"/>
    </row>
    <row r="117" spans="1:26" ht="13.5" customHeight="1">
      <c r="A117" s="618"/>
      <c r="B117" s="477"/>
      <c r="C117" s="478" t="s">
        <v>9707</v>
      </c>
      <c r="D117" s="479" t="s">
        <v>9708</v>
      </c>
      <c r="E117" s="466"/>
      <c r="F117" s="466"/>
      <c r="G117" s="466"/>
      <c r="H117" s="466"/>
      <c r="I117" s="466"/>
      <c r="J117" s="466"/>
      <c r="K117" s="466"/>
      <c r="L117" s="466"/>
      <c r="M117" s="466"/>
      <c r="N117" s="466"/>
      <c r="O117" s="466"/>
      <c r="P117" s="466"/>
      <c r="Q117" s="466"/>
      <c r="R117" s="466"/>
      <c r="S117" s="466"/>
      <c r="T117" s="466"/>
      <c r="U117" s="466"/>
      <c r="V117" s="466"/>
      <c r="W117" s="466"/>
      <c r="X117" s="466"/>
      <c r="Y117" s="466"/>
      <c r="Z117" s="466"/>
    </row>
    <row r="118" spans="1:26" ht="13.5" customHeight="1">
      <c r="A118" s="618"/>
      <c r="B118" s="477"/>
      <c r="C118" s="478" t="s">
        <v>9709</v>
      </c>
      <c r="D118" s="479" t="s">
        <v>9710</v>
      </c>
      <c r="E118" s="466"/>
      <c r="F118" s="466"/>
      <c r="G118" s="466"/>
      <c r="H118" s="466"/>
      <c r="I118" s="466"/>
      <c r="J118" s="466"/>
      <c r="K118" s="466"/>
      <c r="L118" s="466"/>
      <c r="M118" s="466"/>
      <c r="N118" s="466"/>
      <c r="O118" s="466"/>
      <c r="P118" s="466"/>
      <c r="Q118" s="466"/>
      <c r="R118" s="466"/>
      <c r="S118" s="466"/>
      <c r="T118" s="466"/>
      <c r="U118" s="466"/>
      <c r="V118" s="466"/>
      <c r="W118" s="466"/>
      <c r="X118" s="466"/>
      <c r="Y118" s="466"/>
      <c r="Z118" s="466"/>
    </row>
    <row r="119" spans="1:26" ht="13.5" customHeight="1">
      <c r="A119" s="618"/>
      <c r="B119" s="477"/>
      <c r="C119" s="478" t="s">
        <v>9711</v>
      </c>
      <c r="D119" s="479" t="s">
        <v>9641</v>
      </c>
      <c r="E119" s="466"/>
      <c r="F119" s="466"/>
      <c r="G119" s="466"/>
      <c r="H119" s="466"/>
      <c r="I119" s="466"/>
      <c r="J119" s="466"/>
      <c r="K119" s="466"/>
      <c r="L119" s="466"/>
      <c r="M119" s="466"/>
      <c r="N119" s="466"/>
      <c r="O119" s="466"/>
      <c r="P119" s="466"/>
      <c r="Q119" s="466"/>
      <c r="R119" s="466"/>
      <c r="S119" s="466"/>
      <c r="T119" s="466"/>
      <c r="U119" s="466"/>
      <c r="V119" s="466"/>
      <c r="W119" s="466"/>
      <c r="X119" s="466"/>
      <c r="Y119" s="466"/>
      <c r="Z119" s="466"/>
    </row>
    <row r="120" spans="1:26" ht="13.5" customHeight="1">
      <c r="A120" s="618"/>
      <c r="B120" s="480"/>
      <c r="C120" s="470"/>
      <c r="D120" s="479" t="s">
        <v>9642</v>
      </c>
      <c r="E120" s="466"/>
      <c r="F120" s="466"/>
      <c r="G120" s="466"/>
      <c r="H120" s="466"/>
      <c r="I120" s="466"/>
      <c r="J120" s="466"/>
      <c r="K120" s="466"/>
      <c r="L120" s="466"/>
      <c r="M120" s="466"/>
      <c r="N120" s="466"/>
      <c r="O120" s="466"/>
      <c r="P120" s="466"/>
      <c r="Q120" s="466"/>
      <c r="R120" s="466"/>
      <c r="S120" s="466"/>
      <c r="T120" s="466"/>
      <c r="U120" s="466"/>
      <c r="V120" s="466"/>
      <c r="W120" s="466"/>
      <c r="X120" s="466"/>
      <c r="Y120" s="466"/>
      <c r="Z120" s="466"/>
    </row>
    <row r="121" spans="1:26" ht="13.5" customHeight="1">
      <c r="A121" s="618"/>
      <c r="B121" s="477"/>
      <c r="C121" s="478"/>
      <c r="D121" s="479" t="s">
        <v>9712</v>
      </c>
      <c r="E121" s="466"/>
      <c r="F121" s="466"/>
      <c r="G121" s="466"/>
      <c r="H121" s="466"/>
      <c r="I121" s="466"/>
      <c r="J121" s="466"/>
      <c r="K121" s="466"/>
      <c r="L121" s="466"/>
      <c r="M121" s="466"/>
      <c r="N121" s="466"/>
      <c r="O121" s="466"/>
      <c r="P121" s="466"/>
      <c r="Q121" s="466"/>
      <c r="R121" s="466"/>
      <c r="S121" s="466"/>
      <c r="T121" s="466"/>
      <c r="U121" s="466"/>
      <c r="V121" s="466"/>
      <c r="W121" s="466"/>
      <c r="X121" s="466"/>
      <c r="Y121" s="466"/>
      <c r="Z121" s="466"/>
    </row>
    <row r="122" spans="1:26" ht="13.5" customHeight="1">
      <c r="A122" s="618"/>
      <c r="B122" s="483"/>
      <c r="C122" s="470"/>
      <c r="D122" s="479" t="s">
        <v>9692</v>
      </c>
      <c r="E122" s="466"/>
      <c r="F122" s="466"/>
      <c r="G122" s="466"/>
      <c r="H122" s="466"/>
      <c r="I122" s="466"/>
      <c r="J122" s="466"/>
      <c r="K122" s="466"/>
      <c r="L122" s="466"/>
      <c r="M122" s="466"/>
      <c r="N122" s="466"/>
      <c r="O122" s="466"/>
      <c r="P122" s="466"/>
      <c r="Q122" s="466"/>
      <c r="R122" s="466"/>
      <c r="S122" s="466"/>
      <c r="T122" s="466"/>
      <c r="U122" s="466"/>
      <c r="V122" s="466"/>
      <c r="W122" s="466"/>
      <c r="X122" s="466"/>
      <c r="Y122" s="466"/>
      <c r="Z122" s="466"/>
    </row>
    <row r="123" spans="1:26" ht="13.5" customHeight="1">
      <c r="A123" s="618"/>
      <c r="B123" s="477"/>
      <c r="C123" s="478"/>
      <c r="D123" s="479" t="s">
        <v>9695</v>
      </c>
      <c r="E123" s="466"/>
      <c r="F123" s="466"/>
      <c r="G123" s="466"/>
      <c r="H123" s="466"/>
      <c r="I123" s="466"/>
      <c r="J123" s="466"/>
      <c r="K123" s="466"/>
      <c r="L123" s="466"/>
      <c r="M123" s="466"/>
      <c r="N123" s="466"/>
      <c r="O123" s="466"/>
      <c r="P123" s="466"/>
      <c r="Q123" s="466"/>
      <c r="R123" s="466"/>
      <c r="S123" s="466"/>
      <c r="T123" s="466"/>
      <c r="U123" s="466"/>
      <c r="V123" s="466"/>
      <c r="W123" s="466"/>
      <c r="X123" s="466"/>
      <c r="Y123" s="466"/>
      <c r="Z123" s="466"/>
    </row>
    <row r="124" spans="1:26" ht="13.5" customHeight="1">
      <c r="A124" s="618"/>
      <c r="B124" s="477" t="s">
        <v>9713</v>
      </c>
      <c r="C124" s="478" t="s">
        <v>9714</v>
      </c>
      <c r="D124" s="479" t="s">
        <v>9697</v>
      </c>
      <c r="E124" s="466"/>
      <c r="F124" s="466"/>
      <c r="G124" s="466"/>
      <c r="H124" s="466"/>
      <c r="I124" s="466"/>
      <c r="J124" s="466"/>
      <c r="K124" s="466"/>
      <c r="L124" s="466"/>
      <c r="M124" s="466"/>
      <c r="N124" s="466"/>
      <c r="O124" s="466"/>
      <c r="P124" s="466"/>
      <c r="Q124" s="466"/>
      <c r="R124" s="466"/>
      <c r="S124" s="466"/>
      <c r="T124" s="466"/>
      <c r="U124" s="466"/>
      <c r="V124" s="466"/>
      <c r="W124" s="466"/>
      <c r="X124" s="466"/>
      <c r="Y124" s="466"/>
      <c r="Z124" s="466"/>
    </row>
    <row r="125" spans="1:26" ht="13.5" customHeight="1">
      <c r="A125" s="618"/>
      <c r="B125" s="477"/>
      <c r="C125" s="478" t="s">
        <v>9715</v>
      </c>
      <c r="D125" s="479" t="s">
        <v>9642</v>
      </c>
      <c r="E125" s="466"/>
      <c r="F125" s="466"/>
      <c r="G125" s="466"/>
      <c r="H125" s="466"/>
      <c r="I125" s="466"/>
      <c r="J125" s="466"/>
      <c r="K125" s="466"/>
      <c r="L125" s="466"/>
      <c r="M125" s="466"/>
      <c r="N125" s="466"/>
      <c r="O125" s="466"/>
      <c r="P125" s="466"/>
      <c r="Q125" s="466"/>
      <c r="R125" s="466"/>
      <c r="S125" s="466"/>
      <c r="T125" s="466"/>
      <c r="U125" s="466"/>
      <c r="V125" s="466"/>
      <c r="W125" s="466"/>
      <c r="X125" s="466"/>
      <c r="Y125" s="466"/>
      <c r="Z125" s="466"/>
    </row>
    <row r="126" spans="1:26" ht="13.5" customHeight="1">
      <c r="A126" s="618"/>
      <c r="B126" s="477"/>
      <c r="C126" s="478" t="s">
        <v>9716</v>
      </c>
      <c r="D126" s="479" t="s">
        <v>9717</v>
      </c>
      <c r="E126" s="466"/>
      <c r="F126" s="466"/>
      <c r="G126" s="466"/>
      <c r="H126" s="466"/>
      <c r="I126" s="466"/>
      <c r="J126" s="466"/>
      <c r="K126" s="466"/>
      <c r="L126" s="466"/>
      <c r="M126" s="466"/>
      <c r="N126" s="466"/>
      <c r="O126" s="466"/>
      <c r="P126" s="466"/>
      <c r="Q126" s="466"/>
      <c r="R126" s="466"/>
      <c r="S126" s="466"/>
      <c r="T126" s="466"/>
      <c r="U126" s="466"/>
      <c r="V126" s="466"/>
      <c r="W126" s="466"/>
      <c r="X126" s="466"/>
      <c r="Y126" s="466"/>
      <c r="Z126" s="466"/>
    </row>
    <row r="127" spans="1:26" ht="13.5" customHeight="1">
      <c r="A127" s="618"/>
      <c r="B127" s="477"/>
      <c r="C127" s="478"/>
      <c r="D127" s="479" t="s">
        <v>9718</v>
      </c>
      <c r="E127" s="466"/>
      <c r="F127" s="466"/>
      <c r="G127" s="466"/>
      <c r="H127" s="466"/>
      <c r="I127" s="466"/>
      <c r="J127" s="466"/>
      <c r="K127" s="466"/>
      <c r="L127" s="466"/>
      <c r="M127" s="466"/>
      <c r="N127" s="466"/>
      <c r="O127" s="466"/>
      <c r="P127" s="466"/>
      <c r="Q127" s="466"/>
      <c r="R127" s="466"/>
      <c r="S127" s="466"/>
      <c r="T127" s="466"/>
      <c r="U127" s="466"/>
      <c r="V127" s="466"/>
      <c r="W127" s="466"/>
      <c r="X127" s="466"/>
      <c r="Y127" s="466"/>
      <c r="Z127" s="466"/>
    </row>
    <row r="128" spans="1:26" ht="13.5" customHeight="1">
      <c r="A128" s="618"/>
      <c r="B128" s="477" t="s">
        <v>9719</v>
      </c>
      <c r="C128" s="478" t="s">
        <v>9720</v>
      </c>
      <c r="D128" s="479" t="s">
        <v>9697</v>
      </c>
      <c r="E128" s="466"/>
      <c r="F128" s="466"/>
      <c r="G128" s="466"/>
      <c r="H128" s="466"/>
      <c r="I128" s="466"/>
      <c r="J128" s="466"/>
      <c r="K128" s="466"/>
      <c r="L128" s="466"/>
      <c r="M128" s="466"/>
      <c r="N128" s="466"/>
      <c r="O128" s="466"/>
      <c r="P128" s="466"/>
      <c r="Q128" s="466"/>
      <c r="R128" s="466"/>
      <c r="S128" s="466"/>
      <c r="T128" s="466"/>
      <c r="U128" s="466"/>
      <c r="V128" s="466"/>
      <c r="W128" s="466"/>
      <c r="X128" s="466"/>
      <c r="Y128" s="466"/>
      <c r="Z128" s="466"/>
    </row>
    <row r="129" spans="1:26" ht="13.5" customHeight="1">
      <c r="A129" s="618"/>
      <c r="B129" s="493"/>
      <c r="C129" s="493"/>
      <c r="D129" s="492"/>
      <c r="E129" s="466"/>
      <c r="F129" s="466"/>
      <c r="G129" s="466"/>
      <c r="H129" s="466"/>
      <c r="I129" s="466"/>
      <c r="J129" s="466"/>
      <c r="K129" s="466"/>
      <c r="L129" s="466"/>
      <c r="M129" s="466"/>
      <c r="N129" s="466"/>
      <c r="O129" s="466"/>
      <c r="P129" s="466"/>
      <c r="Q129" s="466"/>
      <c r="R129" s="466"/>
      <c r="S129" s="466"/>
      <c r="T129" s="466"/>
      <c r="U129" s="466"/>
      <c r="V129" s="466"/>
      <c r="W129" s="466"/>
      <c r="X129" s="466"/>
      <c r="Y129" s="466"/>
      <c r="Z129" s="466"/>
    </row>
    <row r="130" spans="1:26" ht="13.5" customHeight="1">
      <c r="A130" s="618"/>
      <c r="B130" s="480"/>
      <c r="C130" s="470"/>
      <c r="D130" s="479" t="s">
        <v>9604</v>
      </c>
      <c r="E130" s="466"/>
      <c r="F130" s="466"/>
      <c r="G130" s="466"/>
      <c r="H130" s="466"/>
      <c r="I130" s="466"/>
      <c r="J130" s="466"/>
      <c r="K130" s="466"/>
      <c r="L130" s="466"/>
      <c r="M130" s="466"/>
      <c r="N130" s="466"/>
      <c r="O130" s="466"/>
      <c r="P130" s="466"/>
      <c r="Q130" s="466"/>
      <c r="R130" s="466"/>
      <c r="S130" s="466"/>
      <c r="T130" s="466"/>
      <c r="U130" s="466"/>
      <c r="V130" s="466"/>
      <c r="W130" s="466"/>
      <c r="X130" s="466"/>
      <c r="Y130" s="466"/>
      <c r="Z130" s="466"/>
    </row>
    <row r="131" spans="1:26" ht="13.5" customHeight="1">
      <c r="A131" s="619"/>
      <c r="B131" s="494"/>
      <c r="C131" s="486"/>
      <c r="D131" s="492"/>
      <c r="E131" s="466"/>
      <c r="F131" s="466"/>
      <c r="G131" s="466"/>
      <c r="H131" s="466"/>
      <c r="I131" s="466"/>
      <c r="J131" s="466"/>
      <c r="K131" s="466"/>
      <c r="L131" s="466"/>
      <c r="M131" s="466"/>
      <c r="N131" s="466"/>
      <c r="O131" s="466"/>
      <c r="P131" s="466"/>
      <c r="Q131" s="466"/>
      <c r="R131" s="466"/>
      <c r="S131" s="466"/>
      <c r="T131" s="466"/>
      <c r="U131" s="466"/>
      <c r="V131" s="466"/>
      <c r="W131" s="466"/>
      <c r="X131" s="466"/>
      <c r="Y131" s="466"/>
      <c r="Z131" s="466"/>
    </row>
    <row r="132" spans="1:26" ht="4.5" customHeight="1">
      <c r="A132" s="488"/>
      <c r="B132" s="470"/>
      <c r="C132" s="470"/>
      <c r="D132" s="489"/>
      <c r="E132" s="466"/>
      <c r="F132" s="466"/>
      <c r="G132" s="466"/>
      <c r="H132" s="466"/>
      <c r="I132" s="466"/>
      <c r="J132" s="466"/>
      <c r="K132" s="466"/>
      <c r="L132" s="466"/>
      <c r="M132" s="466"/>
      <c r="N132" s="466"/>
      <c r="O132" s="466"/>
      <c r="P132" s="466"/>
      <c r="Q132" s="466"/>
      <c r="R132" s="466"/>
      <c r="S132" s="466"/>
      <c r="T132" s="466"/>
      <c r="U132" s="466"/>
      <c r="V132" s="466"/>
      <c r="W132" s="466"/>
      <c r="X132" s="466"/>
      <c r="Y132" s="466"/>
      <c r="Z132" s="466"/>
    </row>
    <row r="133" spans="1:26" ht="13.5" customHeight="1">
      <c r="A133" s="617" t="s">
        <v>9721</v>
      </c>
      <c r="B133" s="472" t="s">
        <v>9722</v>
      </c>
      <c r="C133" s="473" t="s">
        <v>9723</v>
      </c>
      <c r="D133" s="474" t="s">
        <v>9724</v>
      </c>
      <c r="E133" s="466"/>
      <c r="F133" s="466"/>
      <c r="G133" s="466"/>
      <c r="H133" s="466"/>
      <c r="I133" s="466"/>
      <c r="J133" s="466"/>
      <c r="K133" s="466"/>
      <c r="L133" s="466"/>
      <c r="M133" s="466"/>
      <c r="N133" s="466"/>
      <c r="O133" s="466"/>
      <c r="P133" s="466"/>
      <c r="Q133" s="466"/>
      <c r="R133" s="466"/>
      <c r="S133" s="466"/>
      <c r="T133" s="466"/>
      <c r="U133" s="466"/>
      <c r="V133" s="466"/>
      <c r="W133" s="466"/>
      <c r="X133" s="466"/>
      <c r="Y133" s="466"/>
      <c r="Z133" s="466"/>
    </row>
    <row r="134" spans="1:26" ht="13.5" customHeight="1">
      <c r="A134" s="618"/>
      <c r="B134" s="477"/>
      <c r="C134" s="478" t="s">
        <v>9725</v>
      </c>
      <c r="D134" s="479" t="s">
        <v>9726</v>
      </c>
      <c r="E134" s="466"/>
      <c r="F134" s="466"/>
      <c r="G134" s="466"/>
      <c r="H134" s="466"/>
      <c r="I134" s="466"/>
      <c r="J134" s="466"/>
      <c r="K134" s="466"/>
      <c r="L134" s="466"/>
      <c r="M134" s="466"/>
      <c r="N134" s="466"/>
      <c r="O134" s="466"/>
      <c r="P134" s="466"/>
      <c r="Q134" s="466"/>
      <c r="R134" s="466"/>
      <c r="S134" s="466"/>
      <c r="T134" s="466"/>
      <c r="U134" s="466"/>
      <c r="V134" s="466"/>
      <c r="W134" s="466"/>
      <c r="X134" s="466"/>
      <c r="Y134" s="466"/>
      <c r="Z134" s="466"/>
    </row>
    <row r="135" spans="1:26" ht="13.5" customHeight="1">
      <c r="A135" s="618"/>
      <c r="B135" s="477"/>
      <c r="C135" s="478" t="s">
        <v>9727</v>
      </c>
      <c r="D135" s="479" t="s">
        <v>9728</v>
      </c>
      <c r="E135" s="466"/>
      <c r="F135" s="466"/>
      <c r="G135" s="466"/>
      <c r="H135" s="466"/>
      <c r="I135" s="466"/>
      <c r="J135" s="466"/>
      <c r="K135" s="466"/>
      <c r="L135" s="466"/>
      <c r="M135" s="466"/>
      <c r="N135" s="466"/>
      <c r="O135" s="466"/>
      <c r="P135" s="466"/>
      <c r="Q135" s="466"/>
      <c r="R135" s="466"/>
      <c r="S135" s="466"/>
      <c r="T135" s="466"/>
      <c r="U135" s="466"/>
      <c r="V135" s="466"/>
      <c r="W135" s="466"/>
      <c r="X135" s="466"/>
      <c r="Y135" s="466"/>
      <c r="Z135" s="466"/>
    </row>
    <row r="136" spans="1:26" ht="13.5" customHeight="1">
      <c r="A136" s="618"/>
      <c r="B136" s="477"/>
      <c r="C136" s="478" t="s">
        <v>9729</v>
      </c>
      <c r="D136" s="479" t="s">
        <v>9730</v>
      </c>
      <c r="E136" s="466"/>
      <c r="F136" s="466"/>
      <c r="G136" s="466"/>
      <c r="H136" s="466"/>
      <c r="I136" s="466"/>
      <c r="J136" s="466"/>
      <c r="K136" s="466"/>
      <c r="L136" s="466"/>
      <c r="M136" s="466"/>
      <c r="N136" s="466"/>
      <c r="O136" s="466"/>
      <c r="P136" s="466"/>
      <c r="Q136" s="466"/>
      <c r="R136" s="466"/>
      <c r="S136" s="466"/>
      <c r="T136" s="466"/>
      <c r="U136" s="466"/>
      <c r="V136" s="466"/>
      <c r="W136" s="466"/>
      <c r="X136" s="466"/>
      <c r="Y136" s="466"/>
      <c r="Z136" s="466"/>
    </row>
    <row r="137" spans="1:26" ht="13.5" customHeight="1">
      <c r="A137" s="618"/>
      <c r="B137" s="477"/>
      <c r="C137" s="478" t="s">
        <v>9731</v>
      </c>
      <c r="D137" s="479" t="s">
        <v>9732</v>
      </c>
      <c r="E137" s="466"/>
      <c r="F137" s="466"/>
      <c r="G137" s="466"/>
      <c r="H137" s="466"/>
      <c r="I137" s="466"/>
      <c r="J137" s="466"/>
      <c r="K137" s="466"/>
      <c r="L137" s="466"/>
      <c r="M137" s="466"/>
      <c r="N137" s="466"/>
      <c r="O137" s="466"/>
      <c r="P137" s="466"/>
      <c r="Q137" s="466"/>
      <c r="R137" s="466"/>
      <c r="S137" s="466"/>
      <c r="T137" s="466"/>
      <c r="U137" s="466"/>
      <c r="V137" s="466"/>
      <c r="W137" s="466"/>
      <c r="X137" s="466"/>
      <c r="Y137" s="466"/>
      <c r="Z137" s="466"/>
    </row>
    <row r="138" spans="1:26" ht="13.5" customHeight="1">
      <c r="A138" s="618"/>
      <c r="B138" s="477"/>
      <c r="C138" s="478" t="s">
        <v>9733</v>
      </c>
      <c r="D138" s="479" t="s">
        <v>9734</v>
      </c>
      <c r="E138" s="466"/>
      <c r="F138" s="466"/>
      <c r="G138" s="466"/>
      <c r="H138" s="466"/>
      <c r="I138" s="466"/>
      <c r="J138" s="466"/>
      <c r="K138" s="466"/>
      <c r="L138" s="466"/>
      <c r="M138" s="466"/>
      <c r="N138" s="466"/>
      <c r="O138" s="466"/>
      <c r="P138" s="466"/>
      <c r="Q138" s="466"/>
      <c r="R138" s="466"/>
      <c r="S138" s="466"/>
      <c r="T138" s="466"/>
      <c r="U138" s="466"/>
      <c r="V138" s="466"/>
      <c r="W138" s="466"/>
      <c r="X138" s="466"/>
      <c r="Y138" s="466"/>
      <c r="Z138" s="466"/>
    </row>
    <row r="139" spans="1:26" ht="13.5" customHeight="1">
      <c r="A139" s="618"/>
      <c r="B139" s="477"/>
      <c r="C139" s="478" t="s">
        <v>9735</v>
      </c>
      <c r="D139" s="479" t="s">
        <v>9736</v>
      </c>
      <c r="E139" s="466"/>
      <c r="F139" s="466"/>
      <c r="G139" s="466"/>
      <c r="H139" s="466"/>
      <c r="I139" s="466"/>
      <c r="J139" s="466"/>
      <c r="K139" s="466"/>
      <c r="L139" s="466"/>
      <c r="M139" s="466"/>
      <c r="N139" s="466"/>
      <c r="O139" s="466"/>
      <c r="P139" s="466"/>
      <c r="Q139" s="466"/>
      <c r="R139" s="466"/>
      <c r="S139" s="466"/>
      <c r="T139" s="466"/>
      <c r="U139" s="466"/>
      <c r="V139" s="466"/>
      <c r="W139" s="466"/>
      <c r="X139" s="466"/>
      <c r="Y139" s="466"/>
      <c r="Z139" s="466"/>
    </row>
    <row r="140" spans="1:26" ht="13.5" customHeight="1">
      <c r="A140" s="618"/>
      <c r="B140" s="477"/>
      <c r="C140" s="478"/>
      <c r="D140" s="479" t="s">
        <v>9737</v>
      </c>
      <c r="E140" s="466"/>
      <c r="F140" s="466"/>
      <c r="G140" s="466"/>
      <c r="H140" s="466"/>
      <c r="I140" s="466"/>
      <c r="J140" s="466"/>
      <c r="K140" s="466"/>
      <c r="L140" s="466"/>
      <c r="M140" s="466"/>
      <c r="N140" s="466"/>
      <c r="O140" s="466"/>
      <c r="P140" s="466"/>
      <c r="Q140" s="466"/>
      <c r="R140" s="466"/>
      <c r="S140" s="466"/>
      <c r="T140" s="466"/>
      <c r="U140" s="466"/>
      <c r="V140" s="466"/>
      <c r="W140" s="466"/>
      <c r="X140" s="466"/>
      <c r="Y140" s="466"/>
      <c r="Z140" s="466"/>
    </row>
    <row r="141" spans="1:26" ht="13.5" customHeight="1">
      <c r="A141" s="618"/>
      <c r="B141" s="477" t="s">
        <v>9738</v>
      </c>
      <c r="C141" s="478" t="s">
        <v>9739</v>
      </c>
      <c r="D141" s="479" t="s">
        <v>9740</v>
      </c>
      <c r="E141" s="466"/>
      <c r="F141" s="466"/>
      <c r="G141" s="466"/>
      <c r="H141" s="466"/>
      <c r="I141" s="466"/>
      <c r="J141" s="466"/>
      <c r="K141" s="466"/>
      <c r="L141" s="466"/>
      <c r="M141" s="466"/>
      <c r="N141" s="466"/>
      <c r="O141" s="466"/>
      <c r="P141" s="466"/>
      <c r="Q141" s="466"/>
      <c r="R141" s="466"/>
      <c r="S141" s="466"/>
      <c r="T141" s="466"/>
      <c r="U141" s="466"/>
      <c r="V141" s="466"/>
      <c r="W141" s="466"/>
      <c r="X141" s="466"/>
      <c r="Y141" s="466"/>
      <c r="Z141" s="466"/>
    </row>
    <row r="142" spans="1:26" ht="13.5" customHeight="1">
      <c r="A142" s="618"/>
      <c r="B142" s="477"/>
      <c r="C142" s="478" t="s">
        <v>9741</v>
      </c>
      <c r="D142" s="479" t="s">
        <v>9742</v>
      </c>
      <c r="E142" s="466"/>
      <c r="F142" s="466"/>
      <c r="G142" s="466"/>
      <c r="H142" s="466"/>
      <c r="I142" s="466"/>
      <c r="J142" s="466"/>
      <c r="K142" s="466"/>
      <c r="L142" s="466"/>
      <c r="M142" s="466"/>
      <c r="N142" s="466"/>
      <c r="O142" s="466"/>
      <c r="P142" s="466"/>
      <c r="Q142" s="466"/>
      <c r="R142" s="466"/>
      <c r="S142" s="466"/>
      <c r="T142" s="466"/>
      <c r="U142" s="466"/>
      <c r="V142" s="466"/>
      <c r="W142" s="466"/>
      <c r="X142" s="466"/>
      <c r="Y142" s="466"/>
      <c r="Z142" s="466"/>
    </row>
    <row r="143" spans="1:26" ht="13.5" customHeight="1">
      <c r="A143" s="618"/>
      <c r="B143" s="477"/>
      <c r="C143" s="478" t="s">
        <v>9743</v>
      </c>
      <c r="D143" s="479" t="s">
        <v>9744</v>
      </c>
      <c r="E143" s="466"/>
      <c r="F143" s="466"/>
      <c r="G143" s="466"/>
      <c r="H143" s="466"/>
      <c r="I143" s="466"/>
      <c r="J143" s="466"/>
      <c r="K143" s="466"/>
      <c r="L143" s="466"/>
      <c r="M143" s="466"/>
      <c r="N143" s="466"/>
      <c r="O143" s="466"/>
      <c r="P143" s="466"/>
      <c r="Q143" s="466"/>
      <c r="R143" s="466"/>
      <c r="S143" s="466"/>
      <c r="T143" s="466"/>
      <c r="U143" s="466"/>
      <c r="V143" s="466"/>
      <c r="W143" s="466"/>
      <c r="X143" s="466"/>
      <c r="Y143" s="466"/>
      <c r="Z143" s="466"/>
    </row>
    <row r="144" spans="1:26" ht="13.5" customHeight="1">
      <c r="A144" s="618"/>
      <c r="B144" s="495"/>
      <c r="C144" s="496" t="s">
        <v>9745</v>
      </c>
      <c r="D144" s="479" t="s">
        <v>9746</v>
      </c>
      <c r="E144" s="466"/>
      <c r="F144" s="466"/>
      <c r="G144" s="466"/>
      <c r="H144" s="466"/>
      <c r="I144" s="466"/>
      <c r="J144" s="466"/>
      <c r="K144" s="466"/>
      <c r="L144" s="466"/>
      <c r="M144" s="466"/>
      <c r="N144" s="466"/>
      <c r="O144" s="466"/>
      <c r="P144" s="466"/>
      <c r="Q144" s="466"/>
      <c r="R144" s="466"/>
      <c r="S144" s="466"/>
      <c r="T144" s="466"/>
      <c r="U144" s="466"/>
      <c r="V144" s="466"/>
      <c r="W144" s="466"/>
      <c r="X144" s="466"/>
      <c r="Y144" s="466"/>
      <c r="Z144" s="466"/>
    </row>
    <row r="145" spans="1:26" ht="13.5" customHeight="1">
      <c r="A145" s="618"/>
      <c r="B145" s="477"/>
      <c r="C145" s="478"/>
      <c r="D145" s="479" t="s">
        <v>9747</v>
      </c>
      <c r="E145" s="466"/>
      <c r="F145" s="466"/>
      <c r="G145" s="466"/>
      <c r="H145" s="466"/>
      <c r="I145" s="466"/>
      <c r="J145" s="466"/>
      <c r="K145" s="466"/>
      <c r="L145" s="466"/>
      <c r="M145" s="466"/>
      <c r="N145" s="466"/>
      <c r="O145" s="466"/>
      <c r="P145" s="466"/>
      <c r="Q145" s="466"/>
      <c r="R145" s="466"/>
      <c r="S145" s="466"/>
      <c r="T145" s="466"/>
      <c r="U145" s="466"/>
      <c r="V145" s="466"/>
      <c r="W145" s="466"/>
      <c r="X145" s="466"/>
      <c r="Y145" s="466"/>
      <c r="Z145" s="466"/>
    </row>
    <row r="146" spans="1:26" ht="13.5" customHeight="1">
      <c r="A146" s="618"/>
      <c r="B146" s="477"/>
      <c r="C146" s="478"/>
      <c r="D146" s="479" t="s">
        <v>9748</v>
      </c>
      <c r="E146" s="466"/>
      <c r="F146" s="466"/>
      <c r="G146" s="466"/>
      <c r="H146" s="466"/>
      <c r="I146" s="466"/>
      <c r="J146" s="466"/>
      <c r="K146" s="466"/>
      <c r="L146" s="466"/>
      <c r="M146" s="466"/>
      <c r="N146" s="466"/>
      <c r="O146" s="466"/>
      <c r="P146" s="466"/>
      <c r="Q146" s="466"/>
      <c r="R146" s="466"/>
      <c r="S146" s="466"/>
      <c r="T146" s="466"/>
      <c r="U146" s="466"/>
      <c r="V146" s="466"/>
      <c r="W146" s="466"/>
      <c r="X146" s="466"/>
      <c r="Y146" s="466"/>
      <c r="Z146" s="466"/>
    </row>
    <row r="147" spans="1:26" ht="13.5" customHeight="1">
      <c r="A147" s="618"/>
      <c r="B147" s="477"/>
      <c r="C147" s="478"/>
      <c r="D147" s="479" t="s">
        <v>9749</v>
      </c>
      <c r="E147" s="466"/>
      <c r="F147" s="466"/>
      <c r="G147" s="466"/>
      <c r="H147" s="466"/>
      <c r="I147" s="466"/>
      <c r="J147" s="466"/>
      <c r="K147" s="466"/>
      <c r="L147" s="466"/>
      <c r="M147" s="466"/>
      <c r="N147" s="466"/>
      <c r="O147" s="466"/>
      <c r="P147" s="466"/>
      <c r="Q147" s="466"/>
      <c r="R147" s="466"/>
      <c r="S147" s="466"/>
      <c r="T147" s="466"/>
      <c r="U147" s="466"/>
      <c r="V147" s="466"/>
      <c r="W147" s="466"/>
      <c r="X147" s="466"/>
      <c r="Y147" s="466"/>
      <c r="Z147" s="466"/>
    </row>
    <row r="148" spans="1:26" ht="13.5" customHeight="1">
      <c r="A148" s="618"/>
      <c r="B148" s="477"/>
      <c r="C148" s="478"/>
      <c r="D148" s="479" t="s">
        <v>9750</v>
      </c>
      <c r="E148" s="466"/>
      <c r="F148" s="466"/>
      <c r="G148" s="466"/>
      <c r="H148" s="466"/>
      <c r="I148" s="466"/>
      <c r="J148" s="466"/>
      <c r="K148" s="466"/>
      <c r="L148" s="466"/>
      <c r="M148" s="466"/>
      <c r="N148" s="466"/>
      <c r="O148" s="466"/>
      <c r="P148" s="466"/>
      <c r="Q148" s="466"/>
      <c r="R148" s="466"/>
      <c r="S148" s="466"/>
      <c r="T148" s="466"/>
      <c r="U148" s="466"/>
      <c r="V148" s="466"/>
      <c r="W148" s="466"/>
      <c r="X148" s="466"/>
      <c r="Y148" s="466"/>
      <c r="Z148" s="466"/>
    </row>
    <row r="149" spans="1:26" ht="13.5" customHeight="1">
      <c r="A149" s="618"/>
      <c r="B149" s="477"/>
      <c r="C149" s="478"/>
      <c r="D149" s="479" t="s">
        <v>9751</v>
      </c>
      <c r="E149" s="466"/>
      <c r="F149" s="466"/>
      <c r="G149" s="466"/>
      <c r="H149" s="466"/>
      <c r="I149" s="466"/>
      <c r="J149" s="466"/>
      <c r="K149" s="466"/>
      <c r="L149" s="466"/>
      <c r="M149" s="466"/>
      <c r="N149" s="466"/>
      <c r="O149" s="466"/>
      <c r="P149" s="466"/>
      <c r="Q149" s="466"/>
      <c r="R149" s="466"/>
      <c r="S149" s="466"/>
      <c r="T149" s="466"/>
      <c r="U149" s="466"/>
      <c r="V149" s="466"/>
      <c r="W149" s="466"/>
      <c r="X149" s="466"/>
      <c r="Y149" s="466"/>
      <c r="Z149" s="466"/>
    </row>
    <row r="150" spans="1:26" ht="13.5" customHeight="1">
      <c r="A150" s="618"/>
      <c r="B150" s="477"/>
      <c r="C150" s="478"/>
      <c r="D150" s="479" t="s">
        <v>9752</v>
      </c>
      <c r="E150" s="466"/>
      <c r="F150" s="466"/>
      <c r="G150" s="466"/>
      <c r="H150" s="466"/>
      <c r="I150" s="466"/>
      <c r="J150" s="466"/>
      <c r="K150" s="466"/>
      <c r="L150" s="466"/>
      <c r="M150" s="466"/>
      <c r="N150" s="466"/>
      <c r="O150" s="466"/>
      <c r="P150" s="466"/>
      <c r="Q150" s="466"/>
      <c r="R150" s="466"/>
      <c r="S150" s="466"/>
      <c r="T150" s="466"/>
      <c r="U150" s="466"/>
      <c r="V150" s="466"/>
      <c r="W150" s="466"/>
      <c r="X150" s="466"/>
      <c r="Y150" s="466"/>
      <c r="Z150" s="466"/>
    </row>
    <row r="151" spans="1:26" ht="13.5" customHeight="1">
      <c r="A151" s="618"/>
      <c r="B151" s="477"/>
      <c r="C151" s="478"/>
      <c r="D151" s="479" t="s">
        <v>9602</v>
      </c>
      <c r="E151" s="466"/>
      <c r="F151" s="466"/>
      <c r="G151" s="466"/>
      <c r="H151" s="466"/>
      <c r="I151" s="466"/>
      <c r="J151" s="466"/>
      <c r="K151" s="466"/>
      <c r="L151" s="466"/>
      <c r="M151" s="466"/>
      <c r="N151" s="466"/>
      <c r="O151" s="466"/>
      <c r="P151" s="466"/>
      <c r="Q151" s="466"/>
      <c r="R151" s="466"/>
      <c r="S151" s="466"/>
      <c r="T151" s="466"/>
      <c r="U151" s="466"/>
      <c r="V151" s="466"/>
      <c r="W151" s="466"/>
      <c r="X151" s="466"/>
      <c r="Y151" s="466"/>
      <c r="Z151" s="466"/>
    </row>
    <row r="152" spans="1:26" ht="13.5" customHeight="1">
      <c r="A152" s="618"/>
      <c r="B152" s="477"/>
      <c r="C152" s="478"/>
      <c r="D152" s="479" t="s">
        <v>9604</v>
      </c>
      <c r="E152" s="466"/>
      <c r="F152" s="466"/>
      <c r="G152" s="466"/>
      <c r="H152" s="466"/>
      <c r="I152" s="466"/>
      <c r="J152" s="466"/>
      <c r="K152" s="466"/>
      <c r="L152" s="466"/>
      <c r="M152" s="466"/>
      <c r="N152" s="466"/>
      <c r="O152" s="466"/>
      <c r="P152" s="466"/>
      <c r="Q152" s="466"/>
      <c r="R152" s="466"/>
      <c r="S152" s="466"/>
      <c r="T152" s="466"/>
      <c r="U152" s="466"/>
      <c r="V152" s="466"/>
      <c r="W152" s="466"/>
      <c r="X152" s="466"/>
      <c r="Y152" s="466"/>
      <c r="Z152" s="466"/>
    </row>
    <row r="153" spans="1:26" ht="13.5" customHeight="1">
      <c r="A153" s="619"/>
      <c r="B153" s="490"/>
      <c r="C153" s="491"/>
      <c r="D153" s="492"/>
      <c r="E153" s="466"/>
      <c r="F153" s="466"/>
      <c r="G153" s="466"/>
      <c r="H153" s="466"/>
      <c r="I153" s="466"/>
      <c r="J153" s="466"/>
      <c r="K153" s="466"/>
      <c r="L153" s="466"/>
      <c r="M153" s="466"/>
      <c r="N153" s="466"/>
      <c r="O153" s="466"/>
      <c r="P153" s="466"/>
      <c r="Q153" s="466"/>
      <c r="R153" s="466"/>
      <c r="S153" s="466"/>
      <c r="T153" s="466"/>
      <c r="U153" s="466"/>
      <c r="V153" s="466"/>
      <c r="W153" s="466"/>
      <c r="X153" s="466"/>
      <c r="Y153" s="466"/>
      <c r="Z153" s="466"/>
    </row>
    <row r="154" spans="1:26" ht="13.5" customHeight="1">
      <c r="A154" s="488"/>
      <c r="B154" s="478"/>
      <c r="C154" s="478"/>
      <c r="D154" s="489"/>
      <c r="E154" s="466"/>
      <c r="F154" s="466"/>
      <c r="G154" s="466"/>
      <c r="H154" s="466"/>
      <c r="I154" s="466"/>
      <c r="J154" s="466"/>
      <c r="K154" s="466"/>
      <c r="L154" s="466"/>
      <c r="M154" s="466"/>
      <c r="N154" s="466"/>
      <c r="O154" s="466"/>
      <c r="P154" s="466"/>
      <c r="Q154" s="466"/>
      <c r="R154" s="466"/>
      <c r="S154" s="466"/>
      <c r="T154" s="466"/>
      <c r="U154" s="466"/>
      <c r="V154" s="466"/>
      <c r="W154" s="466"/>
      <c r="X154" s="466"/>
      <c r="Y154" s="466"/>
      <c r="Z154" s="466"/>
    </row>
    <row r="155" spans="1:26" ht="13.5" customHeight="1">
      <c r="A155" s="617" t="s">
        <v>9753</v>
      </c>
      <c r="B155" s="497" t="s">
        <v>9754</v>
      </c>
      <c r="C155" s="473" t="s">
        <v>9755</v>
      </c>
      <c r="D155" s="474" t="s">
        <v>9756</v>
      </c>
      <c r="E155" s="466"/>
      <c r="F155" s="466"/>
      <c r="G155" s="466"/>
      <c r="H155" s="466"/>
      <c r="I155" s="466"/>
      <c r="J155" s="466"/>
      <c r="K155" s="466"/>
      <c r="L155" s="466"/>
      <c r="M155" s="466"/>
      <c r="N155" s="466"/>
      <c r="O155" s="466"/>
      <c r="P155" s="466"/>
      <c r="Q155" s="466"/>
      <c r="R155" s="466"/>
      <c r="S155" s="466"/>
      <c r="T155" s="466"/>
      <c r="U155" s="466"/>
      <c r="V155" s="466"/>
      <c r="W155" s="466"/>
      <c r="X155" s="466"/>
      <c r="Y155" s="466"/>
      <c r="Z155" s="466"/>
    </row>
    <row r="156" spans="1:26" ht="13.5" customHeight="1">
      <c r="A156" s="618"/>
      <c r="B156" s="481"/>
      <c r="C156" s="478" t="s">
        <v>9757</v>
      </c>
      <c r="D156" s="479" t="s">
        <v>9758</v>
      </c>
      <c r="E156" s="466"/>
      <c r="F156" s="466"/>
      <c r="G156" s="466"/>
      <c r="H156" s="466"/>
      <c r="I156" s="466"/>
      <c r="J156" s="466"/>
      <c r="K156" s="466"/>
      <c r="L156" s="466"/>
      <c r="M156" s="466"/>
      <c r="N156" s="466"/>
      <c r="O156" s="466"/>
      <c r="P156" s="466"/>
      <c r="Q156" s="466"/>
      <c r="R156" s="466"/>
      <c r="S156" s="466"/>
      <c r="T156" s="466"/>
      <c r="U156" s="466"/>
      <c r="V156" s="466"/>
      <c r="W156" s="466"/>
      <c r="X156" s="466"/>
      <c r="Y156" s="466"/>
      <c r="Z156" s="466"/>
    </row>
    <row r="157" spans="1:26" ht="13.5" customHeight="1">
      <c r="A157" s="618"/>
      <c r="B157" s="481"/>
      <c r="C157" s="478" t="s">
        <v>9759</v>
      </c>
      <c r="D157" s="479" t="s">
        <v>9760</v>
      </c>
      <c r="E157" s="466"/>
      <c r="F157" s="466"/>
      <c r="G157" s="466"/>
      <c r="H157" s="466"/>
      <c r="I157" s="466"/>
      <c r="J157" s="466"/>
      <c r="K157" s="466"/>
      <c r="L157" s="466"/>
      <c r="M157" s="466"/>
      <c r="N157" s="466"/>
      <c r="O157" s="466"/>
      <c r="P157" s="466"/>
      <c r="Q157" s="466"/>
      <c r="R157" s="466"/>
      <c r="S157" s="466"/>
      <c r="T157" s="466"/>
      <c r="U157" s="466"/>
      <c r="V157" s="466"/>
      <c r="W157" s="466"/>
      <c r="X157" s="466"/>
      <c r="Y157" s="466"/>
      <c r="Z157" s="466"/>
    </row>
    <row r="158" spans="1:26" ht="13.5" customHeight="1">
      <c r="A158" s="618"/>
      <c r="B158" s="481"/>
      <c r="C158" s="478" t="s">
        <v>9761</v>
      </c>
      <c r="D158" s="479" t="s">
        <v>9762</v>
      </c>
      <c r="E158" s="466"/>
      <c r="F158" s="466"/>
      <c r="G158" s="466"/>
      <c r="H158" s="466"/>
      <c r="I158" s="466"/>
      <c r="J158" s="466"/>
      <c r="K158" s="466"/>
      <c r="L158" s="466"/>
      <c r="M158" s="466"/>
      <c r="N158" s="466"/>
      <c r="O158" s="466"/>
      <c r="P158" s="466"/>
      <c r="Q158" s="466"/>
      <c r="R158" s="466"/>
      <c r="S158" s="466"/>
      <c r="T158" s="466"/>
      <c r="U158" s="466"/>
      <c r="V158" s="466"/>
      <c r="W158" s="466"/>
      <c r="X158" s="466"/>
      <c r="Y158" s="466"/>
      <c r="Z158" s="466"/>
    </row>
    <row r="159" spans="1:26" ht="13.5" customHeight="1">
      <c r="A159" s="618"/>
      <c r="B159" s="481"/>
      <c r="C159" s="478" t="s">
        <v>9763</v>
      </c>
      <c r="D159" s="479" t="s">
        <v>9764</v>
      </c>
      <c r="E159" s="466"/>
      <c r="F159" s="466"/>
      <c r="G159" s="466"/>
      <c r="H159" s="466"/>
      <c r="I159" s="466"/>
      <c r="J159" s="466"/>
      <c r="K159" s="466"/>
      <c r="L159" s="466"/>
      <c r="M159" s="466"/>
      <c r="N159" s="466"/>
      <c r="O159" s="466"/>
      <c r="P159" s="466"/>
      <c r="Q159" s="466"/>
      <c r="R159" s="466"/>
      <c r="S159" s="466"/>
      <c r="T159" s="466"/>
      <c r="U159" s="466"/>
      <c r="V159" s="466"/>
      <c r="W159" s="466"/>
      <c r="X159" s="466"/>
      <c r="Y159" s="466"/>
      <c r="Z159" s="466"/>
    </row>
    <row r="160" spans="1:26" ht="13.5" customHeight="1">
      <c r="A160" s="618"/>
      <c r="B160" s="481"/>
      <c r="C160" s="478" t="s">
        <v>9765</v>
      </c>
      <c r="D160" s="479" t="s">
        <v>9766</v>
      </c>
      <c r="E160" s="466"/>
      <c r="F160" s="466"/>
      <c r="G160" s="466"/>
      <c r="H160" s="466"/>
      <c r="I160" s="466"/>
      <c r="J160" s="466"/>
      <c r="K160" s="466"/>
      <c r="L160" s="466"/>
      <c r="M160" s="466"/>
      <c r="N160" s="466"/>
      <c r="O160" s="466"/>
      <c r="P160" s="466"/>
      <c r="Q160" s="466"/>
      <c r="R160" s="466"/>
      <c r="S160" s="466"/>
      <c r="T160" s="466"/>
      <c r="U160" s="466"/>
      <c r="V160" s="466"/>
      <c r="W160" s="466"/>
      <c r="X160" s="466"/>
      <c r="Y160" s="466"/>
      <c r="Z160" s="466"/>
    </row>
    <row r="161" spans="1:26" ht="13.5" customHeight="1">
      <c r="A161" s="618"/>
      <c r="B161" s="483"/>
      <c r="C161" s="470"/>
      <c r="D161" s="479" t="s">
        <v>9767</v>
      </c>
      <c r="E161" s="466"/>
      <c r="F161" s="466"/>
      <c r="G161" s="466"/>
      <c r="H161" s="466"/>
      <c r="I161" s="466"/>
      <c r="J161" s="466"/>
      <c r="K161" s="466"/>
      <c r="L161" s="466"/>
      <c r="M161" s="466"/>
      <c r="N161" s="466"/>
      <c r="O161" s="466"/>
      <c r="P161" s="466"/>
      <c r="Q161" s="466"/>
      <c r="R161" s="466"/>
      <c r="S161" s="466"/>
      <c r="T161" s="466"/>
      <c r="U161" s="466"/>
      <c r="V161" s="466"/>
      <c r="W161" s="466"/>
      <c r="X161" s="466"/>
      <c r="Y161" s="466"/>
      <c r="Z161" s="466"/>
    </row>
    <row r="162" spans="1:26" ht="13.5" customHeight="1">
      <c r="A162" s="618"/>
      <c r="B162" s="481" t="s">
        <v>9768</v>
      </c>
      <c r="C162" s="478" t="s">
        <v>9769</v>
      </c>
      <c r="D162" s="479" t="s">
        <v>9770</v>
      </c>
      <c r="E162" s="466"/>
      <c r="F162" s="466"/>
      <c r="G162" s="466"/>
      <c r="H162" s="466"/>
      <c r="I162" s="466"/>
      <c r="J162" s="466"/>
      <c r="K162" s="466"/>
      <c r="L162" s="466"/>
      <c r="M162" s="466"/>
      <c r="N162" s="466"/>
      <c r="O162" s="466"/>
      <c r="P162" s="466"/>
      <c r="Q162" s="466"/>
      <c r="R162" s="466"/>
      <c r="S162" s="466"/>
      <c r="T162" s="466"/>
      <c r="U162" s="466"/>
      <c r="V162" s="466"/>
      <c r="W162" s="466"/>
      <c r="X162" s="466"/>
      <c r="Y162" s="466"/>
      <c r="Z162" s="466"/>
    </row>
    <row r="163" spans="1:26" ht="13.5" customHeight="1">
      <c r="A163" s="618"/>
      <c r="B163" s="481"/>
      <c r="C163" s="478"/>
      <c r="D163" s="479" t="s">
        <v>9771</v>
      </c>
      <c r="E163" s="466"/>
      <c r="F163" s="466"/>
      <c r="G163" s="466"/>
      <c r="H163" s="466"/>
      <c r="I163" s="466"/>
      <c r="J163" s="466"/>
      <c r="K163" s="466"/>
      <c r="L163" s="466"/>
      <c r="M163" s="466"/>
      <c r="N163" s="466"/>
      <c r="O163" s="466"/>
      <c r="P163" s="466"/>
      <c r="Q163" s="466"/>
      <c r="R163" s="466"/>
      <c r="S163" s="466"/>
      <c r="T163" s="466"/>
      <c r="U163" s="466"/>
      <c r="V163" s="466"/>
      <c r="W163" s="466"/>
      <c r="X163" s="466"/>
      <c r="Y163" s="466"/>
      <c r="Z163" s="466"/>
    </row>
    <row r="164" spans="1:26" ht="13.5" customHeight="1">
      <c r="A164" s="618"/>
      <c r="B164" s="477"/>
      <c r="C164" s="483"/>
      <c r="D164" s="479" t="s">
        <v>9602</v>
      </c>
      <c r="E164" s="466"/>
      <c r="F164" s="466"/>
      <c r="G164" s="466"/>
      <c r="H164" s="466"/>
      <c r="I164" s="466"/>
      <c r="J164" s="466"/>
      <c r="K164" s="466"/>
      <c r="L164" s="466"/>
      <c r="M164" s="466"/>
      <c r="N164" s="466"/>
      <c r="O164" s="466"/>
      <c r="P164" s="466"/>
      <c r="Q164" s="466"/>
      <c r="R164" s="466"/>
      <c r="S164" s="466"/>
      <c r="T164" s="466"/>
      <c r="U164" s="466"/>
      <c r="V164" s="466"/>
      <c r="W164" s="466"/>
      <c r="X164" s="466"/>
      <c r="Y164" s="466"/>
      <c r="Z164" s="466"/>
    </row>
    <row r="165" spans="1:26" ht="13.5" customHeight="1">
      <c r="A165" s="618"/>
      <c r="B165" s="483"/>
      <c r="C165" s="470"/>
      <c r="D165" s="479" t="s">
        <v>9604</v>
      </c>
      <c r="E165" s="466"/>
      <c r="F165" s="466"/>
      <c r="G165" s="466"/>
      <c r="H165" s="466"/>
      <c r="I165" s="466"/>
      <c r="J165" s="466"/>
      <c r="K165" s="466"/>
      <c r="L165" s="466"/>
      <c r="M165" s="466"/>
      <c r="N165" s="466"/>
      <c r="O165" s="466"/>
      <c r="P165" s="466"/>
      <c r="Q165" s="466"/>
      <c r="R165" s="466"/>
      <c r="S165" s="466"/>
      <c r="T165" s="466"/>
      <c r="U165" s="466"/>
      <c r="V165" s="466"/>
      <c r="W165" s="466"/>
      <c r="X165" s="466"/>
      <c r="Y165" s="466"/>
      <c r="Z165" s="466"/>
    </row>
    <row r="166" spans="1:26" ht="13.5" customHeight="1">
      <c r="A166" s="619"/>
      <c r="B166" s="485"/>
      <c r="C166" s="486"/>
      <c r="D166" s="492"/>
      <c r="E166" s="466"/>
      <c r="F166" s="466"/>
      <c r="G166" s="466"/>
      <c r="H166" s="466"/>
      <c r="I166" s="466"/>
      <c r="J166" s="466"/>
      <c r="K166" s="466"/>
      <c r="L166" s="466"/>
      <c r="M166" s="466"/>
      <c r="N166" s="466"/>
      <c r="O166" s="466"/>
      <c r="P166" s="466"/>
      <c r="Q166" s="466"/>
      <c r="R166" s="466"/>
      <c r="S166" s="466"/>
      <c r="T166" s="466"/>
      <c r="U166" s="466"/>
      <c r="V166" s="466"/>
      <c r="W166" s="466"/>
      <c r="X166" s="466"/>
      <c r="Y166" s="466"/>
      <c r="Z166" s="466"/>
    </row>
    <row r="167" spans="1:26" ht="13.5" customHeight="1">
      <c r="A167" s="488"/>
      <c r="B167" s="470"/>
      <c r="C167" s="470"/>
      <c r="D167" s="489"/>
      <c r="E167" s="466"/>
      <c r="F167" s="466"/>
      <c r="G167" s="466"/>
      <c r="H167" s="466"/>
      <c r="I167" s="466"/>
      <c r="J167" s="466"/>
      <c r="K167" s="466"/>
      <c r="L167" s="466"/>
      <c r="M167" s="466"/>
      <c r="N167" s="466"/>
      <c r="O167" s="466"/>
      <c r="P167" s="466"/>
      <c r="Q167" s="466"/>
      <c r="R167" s="466"/>
      <c r="S167" s="466"/>
      <c r="T167" s="466"/>
      <c r="U167" s="466"/>
      <c r="V167" s="466"/>
      <c r="W167" s="466"/>
      <c r="X167" s="466"/>
      <c r="Y167" s="466"/>
      <c r="Z167" s="466"/>
    </row>
    <row r="168" spans="1:26" ht="13.5" customHeight="1">
      <c r="A168" s="620" t="s">
        <v>9772</v>
      </c>
      <c r="B168" s="473" t="s">
        <v>9773</v>
      </c>
      <c r="C168" s="473" t="s">
        <v>9774</v>
      </c>
      <c r="D168" s="474" t="s">
        <v>9775</v>
      </c>
      <c r="E168" s="466"/>
      <c r="F168" s="466"/>
      <c r="G168" s="466"/>
      <c r="H168" s="466"/>
      <c r="I168" s="466"/>
      <c r="J168" s="466"/>
      <c r="K168" s="466"/>
      <c r="L168" s="466"/>
      <c r="M168" s="466"/>
      <c r="N168" s="466"/>
      <c r="O168" s="466"/>
      <c r="P168" s="466"/>
      <c r="Q168" s="466"/>
      <c r="R168" s="466"/>
      <c r="S168" s="466"/>
      <c r="T168" s="466"/>
      <c r="U168" s="466"/>
      <c r="V168" s="466"/>
      <c r="W168" s="466"/>
      <c r="X168" s="466"/>
      <c r="Y168" s="466"/>
      <c r="Z168" s="466"/>
    </row>
    <row r="169" spans="1:26" ht="13.5" customHeight="1">
      <c r="A169" s="618"/>
      <c r="B169" s="478"/>
      <c r="C169" s="478" t="s">
        <v>9776</v>
      </c>
      <c r="D169" s="479" t="s">
        <v>9777</v>
      </c>
      <c r="E169" s="466"/>
      <c r="F169" s="466"/>
      <c r="G169" s="466"/>
      <c r="H169" s="466"/>
      <c r="I169" s="466"/>
      <c r="J169" s="466"/>
      <c r="K169" s="466"/>
      <c r="L169" s="466"/>
      <c r="M169" s="466"/>
      <c r="N169" s="466"/>
      <c r="O169" s="466"/>
      <c r="P169" s="466"/>
      <c r="Q169" s="466"/>
      <c r="R169" s="466"/>
      <c r="S169" s="466"/>
      <c r="T169" s="466"/>
      <c r="U169" s="466"/>
      <c r="V169" s="466"/>
      <c r="W169" s="466"/>
      <c r="X169" s="466"/>
      <c r="Y169" s="466"/>
      <c r="Z169" s="466"/>
    </row>
    <row r="170" spans="1:26" ht="13.5" customHeight="1">
      <c r="A170" s="618"/>
      <c r="B170" s="478"/>
      <c r="C170" s="478" t="s">
        <v>9778</v>
      </c>
      <c r="D170" s="479" t="s">
        <v>9779</v>
      </c>
      <c r="E170" s="466"/>
      <c r="F170" s="466"/>
      <c r="G170" s="466"/>
      <c r="H170" s="466"/>
      <c r="I170" s="466"/>
      <c r="J170" s="466"/>
      <c r="K170" s="466"/>
      <c r="L170" s="466"/>
      <c r="M170" s="466"/>
      <c r="N170" s="466"/>
      <c r="O170" s="466"/>
      <c r="P170" s="466"/>
      <c r="Q170" s="466"/>
      <c r="R170" s="466"/>
      <c r="S170" s="466"/>
      <c r="T170" s="466"/>
      <c r="U170" s="466"/>
      <c r="V170" s="466"/>
      <c r="W170" s="466"/>
      <c r="X170" s="466"/>
      <c r="Y170" s="466"/>
      <c r="Z170" s="466"/>
    </row>
    <row r="171" spans="1:26" ht="13.5" customHeight="1">
      <c r="A171" s="618"/>
      <c r="B171" s="478"/>
      <c r="C171" s="478" t="s">
        <v>9780</v>
      </c>
      <c r="D171" s="479" t="s">
        <v>9781</v>
      </c>
      <c r="E171" s="466"/>
      <c r="F171" s="466"/>
      <c r="G171" s="466"/>
      <c r="H171" s="466"/>
      <c r="I171" s="466"/>
      <c r="J171" s="466"/>
      <c r="K171" s="466"/>
      <c r="L171" s="466"/>
      <c r="M171" s="466"/>
      <c r="N171" s="466"/>
      <c r="O171" s="466"/>
      <c r="P171" s="466"/>
      <c r="Q171" s="466"/>
      <c r="R171" s="466"/>
      <c r="S171" s="466"/>
      <c r="T171" s="466"/>
      <c r="U171" s="466"/>
      <c r="V171" s="466"/>
      <c r="W171" s="466"/>
      <c r="X171" s="466"/>
      <c r="Y171" s="466"/>
      <c r="Z171" s="466"/>
    </row>
    <row r="172" spans="1:26" ht="13.5" customHeight="1">
      <c r="A172" s="618"/>
      <c r="B172" s="478"/>
      <c r="C172" s="478" t="s">
        <v>9782</v>
      </c>
      <c r="D172" s="479" t="s">
        <v>9783</v>
      </c>
      <c r="E172" s="466"/>
      <c r="F172" s="466"/>
      <c r="G172" s="466"/>
      <c r="H172" s="466"/>
      <c r="I172" s="466"/>
      <c r="J172" s="466"/>
      <c r="K172" s="466"/>
      <c r="L172" s="466"/>
      <c r="M172" s="466"/>
      <c r="N172" s="466"/>
      <c r="O172" s="466"/>
      <c r="P172" s="466"/>
      <c r="Q172" s="466"/>
      <c r="R172" s="466"/>
      <c r="S172" s="466"/>
      <c r="T172" s="466"/>
      <c r="U172" s="466"/>
      <c r="V172" s="466"/>
      <c r="W172" s="466"/>
      <c r="X172" s="466"/>
      <c r="Y172" s="466"/>
      <c r="Z172" s="466"/>
    </row>
    <row r="173" spans="1:26" ht="13.5" customHeight="1">
      <c r="A173" s="618"/>
      <c r="B173" s="478"/>
      <c r="C173" s="478" t="s">
        <v>9784</v>
      </c>
      <c r="D173" s="479" t="s">
        <v>9785</v>
      </c>
      <c r="E173" s="466"/>
      <c r="F173" s="466"/>
      <c r="G173" s="466"/>
      <c r="H173" s="466"/>
      <c r="I173" s="466"/>
      <c r="J173" s="466"/>
      <c r="K173" s="466"/>
      <c r="L173" s="466"/>
      <c r="M173" s="466"/>
      <c r="N173" s="466"/>
      <c r="O173" s="466"/>
      <c r="P173" s="466"/>
      <c r="Q173" s="466"/>
      <c r="R173" s="466"/>
      <c r="S173" s="466"/>
      <c r="T173" s="466"/>
      <c r="U173" s="466"/>
      <c r="V173" s="466"/>
      <c r="W173" s="466"/>
      <c r="X173" s="466"/>
      <c r="Y173" s="466"/>
      <c r="Z173" s="466"/>
    </row>
    <row r="174" spans="1:26" ht="13.5" customHeight="1">
      <c r="A174" s="618"/>
      <c r="B174" s="478"/>
      <c r="C174" s="478" t="s">
        <v>9786</v>
      </c>
      <c r="D174" s="489"/>
      <c r="E174" s="466"/>
      <c r="F174" s="466"/>
      <c r="G174" s="466"/>
      <c r="H174" s="466"/>
      <c r="I174" s="466"/>
      <c r="J174" s="466"/>
      <c r="K174" s="466"/>
      <c r="L174" s="466"/>
      <c r="M174" s="466"/>
      <c r="N174" s="466"/>
      <c r="O174" s="466"/>
      <c r="P174" s="466"/>
      <c r="Q174" s="466"/>
      <c r="R174" s="466"/>
      <c r="S174" s="466"/>
      <c r="T174" s="466"/>
      <c r="U174" s="466"/>
      <c r="V174" s="466"/>
      <c r="W174" s="466"/>
      <c r="X174" s="466"/>
      <c r="Y174" s="466"/>
      <c r="Z174" s="466"/>
    </row>
    <row r="175" spans="1:26" ht="13.5" customHeight="1">
      <c r="A175" s="618"/>
      <c r="B175" s="478"/>
      <c r="C175" s="478" t="s">
        <v>9787</v>
      </c>
      <c r="D175" s="489"/>
      <c r="E175" s="466"/>
      <c r="F175" s="466"/>
      <c r="G175" s="466"/>
      <c r="H175" s="466"/>
      <c r="I175" s="466"/>
      <c r="J175" s="466"/>
      <c r="K175" s="466"/>
      <c r="L175" s="466"/>
      <c r="M175" s="466"/>
      <c r="N175" s="466"/>
      <c r="O175" s="466"/>
      <c r="P175" s="466"/>
      <c r="Q175" s="466"/>
      <c r="R175" s="466"/>
      <c r="S175" s="466"/>
      <c r="T175" s="466"/>
      <c r="U175" s="466"/>
      <c r="V175" s="466"/>
      <c r="W175" s="466"/>
      <c r="X175" s="466"/>
      <c r="Y175" s="466"/>
      <c r="Z175" s="466"/>
    </row>
    <row r="176" spans="1:26" ht="13.5" customHeight="1">
      <c r="A176" s="618"/>
      <c r="B176" s="478"/>
      <c r="C176" s="478" t="s">
        <v>9788</v>
      </c>
      <c r="D176" s="489"/>
      <c r="E176" s="466"/>
      <c r="F176" s="466"/>
      <c r="G176" s="466"/>
      <c r="H176" s="466"/>
      <c r="I176" s="466"/>
      <c r="J176" s="466"/>
      <c r="K176" s="466"/>
      <c r="L176" s="466"/>
      <c r="M176" s="466"/>
      <c r="N176" s="466"/>
      <c r="O176" s="466"/>
      <c r="P176" s="466"/>
      <c r="Q176" s="466"/>
      <c r="R176" s="466"/>
      <c r="S176" s="466"/>
      <c r="T176" s="466"/>
      <c r="U176" s="466"/>
      <c r="V176" s="466"/>
      <c r="W176" s="466"/>
      <c r="X176" s="466"/>
      <c r="Y176" s="466"/>
      <c r="Z176" s="466"/>
    </row>
    <row r="177" spans="1:26" ht="13.5" customHeight="1">
      <c r="A177" s="618"/>
      <c r="B177" s="478"/>
      <c r="C177" s="478" t="s">
        <v>9789</v>
      </c>
      <c r="D177" s="489"/>
      <c r="E177" s="466"/>
      <c r="F177" s="466"/>
      <c r="G177" s="466"/>
      <c r="H177" s="466"/>
      <c r="I177" s="466"/>
      <c r="J177" s="466"/>
      <c r="K177" s="466"/>
      <c r="L177" s="466"/>
      <c r="M177" s="466"/>
      <c r="N177" s="466"/>
      <c r="O177" s="466"/>
      <c r="P177" s="466"/>
      <c r="Q177" s="466"/>
      <c r="R177" s="466"/>
      <c r="S177" s="466"/>
      <c r="T177" s="466"/>
      <c r="U177" s="466"/>
      <c r="V177" s="466"/>
      <c r="W177" s="466"/>
      <c r="X177" s="466"/>
      <c r="Y177" s="466"/>
      <c r="Z177" s="466"/>
    </row>
    <row r="178" spans="1:26" ht="13.5" customHeight="1">
      <c r="A178" s="618"/>
      <c r="B178" s="478"/>
      <c r="C178" s="478" t="s">
        <v>9790</v>
      </c>
      <c r="D178" s="489"/>
      <c r="E178" s="466"/>
      <c r="F178" s="466"/>
      <c r="G178" s="466"/>
      <c r="H178" s="466"/>
      <c r="I178" s="466"/>
      <c r="J178" s="466"/>
      <c r="K178" s="466"/>
      <c r="L178" s="466"/>
      <c r="M178" s="466"/>
      <c r="N178" s="466"/>
      <c r="O178" s="466"/>
      <c r="P178" s="466"/>
      <c r="Q178" s="466"/>
      <c r="R178" s="466"/>
      <c r="S178" s="466"/>
      <c r="T178" s="466"/>
      <c r="U178" s="466"/>
      <c r="V178" s="466"/>
      <c r="W178" s="466"/>
      <c r="X178" s="466"/>
      <c r="Y178" s="466"/>
      <c r="Z178" s="466"/>
    </row>
    <row r="179" spans="1:26" ht="13.5" customHeight="1">
      <c r="A179" s="618"/>
      <c r="B179" s="477"/>
      <c r="C179" s="477" t="s">
        <v>9791</v>
      </c>
      <c r="D179" s="484"/>
      <c r="E179" s="466"/>
      <c r="F179" s="466"/>
      <c r="G179" s="466"/>
      <c r="H179" s="466"/>
      <c r="I179" s="466"/>
      <c r="J179" s="466"/>
      <c r="K179" s="466"/>
      <c r="L179" s="466"/>
      <c r="M179" s="466"/>
      <c r="N179" s="466"/>
      <c r="O179" s="466"/>
      <c r="P179" s="466"/>
      <c r="Q179" s="466"/>
      <c r="R179" s="466"/>
      <c r="S179" s="466"/>
      <c r="T179" s="466"/>
      <c r="U179" s="466"/>
      <c r="V179" s="466"/>
      <c r="W179" s="466"/>
      <c r="X179" s="466"/>
      <c r="Y179" s="466"/>
      <c r="Z179" s="466"/>
    </row>
    <row r="180" spans="1:26" ht="13.5" customHeight="1">
      <c r="A180" s="618"/>
      <c r="B180" s="477"/>
      <c r="C180" s="477"/>
      <c r="D180" s="484"/>
      <c r="E180" s="466"/>
      <c r="F180" s="466"/>
      <c r="G180" s="466"/>
      <c r="H180" s="466"/>
      <c r="I180" s="466"/>
      <c r="J180" s="466"/>
      <c r="K180" s="466"/>
      <c r="L180" s="466"/>
      <c r="M180" s="466"/>
      <c r="N180" s="466"/>
      <c r="O180" s="466"/>
      <c r="P180" s="466"/>
      <c r="Q180" s="466"/>
      <c r="R180" s="466"/>
      <c r="S180" s="466"/>
      <c r="T180" s="466"/>
      <c r="U180" s="466"/>
      <c r="V180" s="466"/>
      <c r="W180" s="466"/>
      <c r="X180" s="466"/>
      <c r="Y180" s="466"/>
      <c r="Z180" s="466"/>
    </row>
    <row r="181" spans="1:26" ht="13.5" customHeight="1">
      <c r="A181" s="618"/>
      <c r="B181" s="478" t="s">
        <v>9792</v>
      </c>
      <c r="C181" s="477" t="s">
        <v>9793</v>
      </c>
      <c r="D181" s="479" t="s">
        <v>9794</v>
      </c>
      <c r="E181" s="466"/>
      <c r="F181" s="466"/>
      <c r="G181" s="466"/>
      <c r="H181" s="466"/>
      <c r="I181" s="466"/>
      <c r="J181" s="466"/>
      <c r="K181" s="466"/>
      <c r="L181" s="466"/>
      <c r="M181" s="466"/>
      <c r="N181" s="466"/>
      <c r="O181" s="466"/>
      <c r="P181" s="466"/>
      <c r="Q181" s="466"/>
      <c r="R181" s="466"/>
      <c r="S181" s="466"/>
      <c r="T181" s="466"/>
      <c r="U181" s="466"/>
      <c r="V181" s="466"/>
      <c r="W181" s="466"/>
      <c r="X181" s="466"/>
      <c r="Y181" s="466"/>
      <c r="Z181" s="466"/>
    </row>
    <row r="182" spans="1:26" ht="13.5" customHeight="1">
      <c r="A182" s="618"/>
      <c r="B182" s="478"/>
      <c r="C182" s="478" t="s">
        <v>9795</v>
      </c>
      <c r="D182" s="479" t="s">
        <v>9796</v>
      </c>
      <c r="E182" s="466"/>
      <c r="F182" s="466"/>
      <c r="G182" s="466"/>
      <c r="H182" s="466"/>
      <c r="I182" s="466"/>
      <c r="J182" s="466"/>
      <c r="K182" s="466"/>
      <c r="L182" s="466"/>
      <c r="M182" s="466"/>
      <c r="N182" s="466"/>
      <c r="O182" s="466"/>
      <c r="P182" s="466"/>
      <c r="Q182" s="466"/>
      <c r="R182" s="466"/>
      <c r="S182" s="466"/>
      <c r="T182" s="466"/>
      <c r="U182" s="466"/>
      <c r="V182" s="466"/>
      <c r="W182" s="466"/>
      <c r="X182" s="466"/>
      <c r="Y182" s="466"/>
      <c r="Z182" s="466"/>
    </row>
    <row r="183" spans="1:26" ht="13.5" customHeight="1">
      <c r="A183" s="618"/>
      <c r="B183" s="478"/>
      <c r="C183" s="478" t="s">
        <v>9797</v>
      </c>
      <c r="D183" s="479" t="s">
        <v>9798</v>
      </c>
      <c r="E183" s="466"/>
      <c r="F183" s="466"/>
      <c r="G183" s="466"/>
      <c r="H183" s="466"/>
      <c r="I183" s="466"/>
      <c r="J183" s="466"/>
      <c r="K183" s="466"/>
      <c r="L183" s="466"/>
      <c r="M183" s="466"/>
      <c r="N183" s="466"/>
      <c r="O183" s="466"/>
      <c r="P183" s="466"/>
      <c r="Q183" s="466"/>
      <c r="R183" s="466"/>
      <c r="S183" s="466"/>
      <c r="T183" s="466"/>
      <c r="U183" s="466"/>
      <c r="V183" s="466"/>
      <c r="W183" s="466"/>
      <c r="X183" s="466"/>
      <c r="Y183" s="466"/>
      <c r="Z183" s="466"/>
    </row>
    <row r="184" spans="1:26" ht="13.5" customHeight="1">
      <c r="A184" s="618"/>
      <c r="B184" s="478"/>
      <c r="C184" s="478" t="s">
        <v>9799</v>
      </c>
      <c r="D184" s="479" t="s">
        <v>9800</v>
      </c>
      <c r="E184" s="466"/>
      <c r="F184" s="466"/>
      <c r="G184" s="466"/>
      <c r="H184" s="466"/>
      <c r="I184" s="466"/>
      <c r="J184" s="466"/>
      <c r="K184" s="466"/>
      <c r="L184" s="466"/>
      <c r="M184" s="466"/>
      <c r="N184" s="466"/>
      <c r="O184" s="466"/>
      <c r="P184" s="466"/>
      <c r="Q184" s="466"/>
      <c r="R184" s="466"/>
      <c r="S184" s="466"/>
      <c r="T184" s="466"/>
      <c r="U184" s="466"/>
      <c r="V184" s="466"/>
      <c r="W184" s="466"/>
      <c r="X184" s="466"/>
      <c r="Y184" s="466"/>
      <c r="Z184" s="466"/>
    </row>
    <row r="185" spans="1:26" ht="13.5" customHeight="1">
      <c r="A185" s="618"/>
      <c r="B185" s="478"/>
      <c r="C185" s="478" t="s">
        <v>9801</v>
      </c>
      <c r="D185" s="479" t="s">
        <v>9802</v>
      </c>
      <c r="E185" s="466"/>
      <c r="F185" s="466"/>
      <c r="G185" s="466"/>
      <c r="H185" s="466"/>
      <c r="I185" s="466"/>
      <c r="J185" s="466"/>
      <c r="K185" s="466"/>
      <c r="L185" s="466"/>
      <c r="M185" s="466"/>
      <c r="N185" s="466"/>
      <c r="O185" s="466"/>
      <c r="P185" s="466"/>
      <c r="Q185" s="466"/>
      <c r="R185" s="466"/>
      <c r="S185" s="466"/>
      <c r="T185" s="466"/>
      <c r="U185" s="466"/>
      <c r="V185" s="466"/>
      <c r="W185" s="466"/>
      <c r="X185" s="466"/>
      <c r="Y185" s="466"/>
      <c r="Z185" s="466"/>
    </row>
    <row r="186" spans="1:26" ht="13.5" customHeight="1">
      <c r="A186" s="618"/>
      <c r="B186" s="470"/>
      <c r="C186" s="470"/>
      <c r="D186" s="479" t="s">
        <v>9803</v>
      </c>
      <c r="E186" s="466"/>
      <c r="F186" s="466"/>
      <c r="G186" s="466"/>
      <c r="H186" s="466"/>
      <c r="I186" s="466"/>
      <c r="J186" s="466"/>
      <c r="K186" s="466"/>
      <c r="L186" s="466"/>
      <c r="M186" s="466"/>
      <c r="N186" s="466"/>
      <c r="O186" s="466"/>
      <c r="P186" s="466"/>
      <c r="Q186" s="466"/>
      <c r="R186" s="466"/>
      <c r="S186" s="466"/>
      <c r="T186" s="466"/>
      <c r="U186" s="466"/>
      <c r="V186" s="466"/>
      <c r="W186" s="466"/>
      <c r="X186" s="466"/>
      <c r="Y186" s="466"/>
      <c r="Z186" s="466"/>
    </row>
    <row r="187" spans="1:26" ht="13.5" customHeight="1">
      <c r="A187" s="618"/>
      <c r="B187" s="478" t="s">
        <v>9804</v>
      </c>
      <c r="C187" s="478" t="s">
        <v>9805</v>
      </c>
      <c r="D187" s="479" t="s">
        <v>9806</v>
      </c>
      <c r="E187" s="466"/>
      <c r="F187" s="466"/>
      <c r="G187" s="466"/>
      <c r="H187" s="466"/>
      <c r="I187" s="466"/>
      <c r="J187" s="466"/>
      <c r="K187" s="466"/>
      <c r="L187" s="466"/>
      <c r="M187" s="466"/>
      <c r="N187" s="466"/>
      <c r="O187" s="466"/>
      <c r="P187" s="466"/>
      <c r="Q187" s="466"/>
      <c r="R187" s="466"/>
      <c r="S187" s="466"/>
      <c r="T187" s="466"/>
      <c r="U187" s="466"/>
      <c r="V187" s="466"/>
      <c r="W187" s="466"/>
      <c r="X187" s="466"/>
      <c r="Y187" s="466"/>
      <c r="Z187" s="466"/>
    </row>
    <row r="188" spans="1:26" ht="13.5" customHeight="1">
      <c r="A188" s="618"/>
      <c r="B188" s="478"/>
      <c r="C188" s="478" t="s">
        <v>9807</v>
      </c>
      <c r="D188" s="489"/>
      <c r="E188" s="466"/>
      <c r="F188" s="466"/>
      <c r="G188" s="466"/>
      <c r="H188" s="466"/>
      <c r="I188" s="466"/>
      <c r="J188" s="466"/>
      <c r="K188" s="466"/>
      <c r="L188" s="466"/>
      <c r="M188" s="466"/>
      <c r="N188" s="466"/>
      <c r="O188" s="466"/>
      <c r="P188" s="466"/>
      <c r="Q188" s="466"/>
      <c r="R188" s="466"/>
      <c r="S188" s="466"/>
      <c r="T188" s="466"/>
      <c r="U188" s="466"/>
      <c r="V188" s="466"/>
      <c r="W188" s="466"/>
      <c r="X188" s="466"/>
      <c r="Y188" s="466"/>
      <c r="Z188" s="466"/>
    </row>
    <row r="189" spans="1:26" ht="13.5" customHeight="1">
      <c r="A189" s="618"/>
      <c r="B189" s="478"/>
      <c r="C189" s="478"/>
      <c r="D189" s="489"/>
      <c r="E189" s="466"/>
      <c r="F189" s="466"/>
      <c r="G189" s="466"/>
      <c r="H189" s="466"/>
      <c r="I189" s="466"/>
      <c r="J189" s="466"/>
      <c r="K189" s="466"/>
      <c r="L189" s="466"/>
      <c r="M189" s="466"/>
      <c r="N189" s="466"/>
      <c r="O189" s="466"/>
      <c r="P189" s="466"/>
      <c r="Q189" s="466"/>
      <c r="R189" s="466"/>
      <c r="S189" s="466"/>
      <c r="T189" s="466"/>
      <c r="U189" s="466"/>
      <c r="V189" s="466"/>
      <c r="W189" s="466"/>
      <c r="X189" s="466"/>
      <c r="Y189" s="466"/>
      <c r="Z189" s="466"/>
    </row>
    <row r="190" spans="1:26" ht="13.5" customHeight="1">
      <c r="A190" s="618"/>
      <c r="B190" s="478" t="s">
        <v>9808</v>
      </c>
      <c r="C190" s="478" t="s">
        <v>9809</v>
      </c>
      <c r="D190" s="489" t="s">
        <v>9810</v>
      </c>
      <c r="E190" s="466"/>
      <c r="F190" s="466"/>
      <c r="G190" s="466"/>
      <c r="H190" s="466"/>
      <c r="I190" s="466"/>
      <c r="J190" s="466"/>
      <c r="K190" s="466"/>
      <c r="L190" s="466"/>
      <c r="M190" s="466"/>
      <c r="N190" s="466"/>
      <c r="O190" s="466"/>
      <c r="P190" s="466"/>
      <c r="Q190" s="466"/>
      <c r="R190" s="466"/>
      <c r="S190" s="466"/>
      <c r="T190" s="466"/>
      <c r="U190" s="466"/>
      <c r="V190" s="466"/>
      <c r="W190" s="466"/>
      <c r="X190" s="466"/>
      <c r="Y190" s="466"/>
      <c r="Z190" s="466"/>
    </row>
    <row r="191" spans="1:26" ht="13.5" customHeight="1">
      <c r="A191" s="618"/>
      <c r="B191" s="478"/>
      <c r="C191" s="478" t="s">
        <v>9811</v>
      </c>
      <c r="D191" s="489" t="s">
        <v>9812</v>
      </c>
      <c r="E191" s="466"/>
      <c r="F191" s="466"/>
      <c r="G191" s="466"/>
      <c r="H191" s="466"/>
      <c r="I191" s="466"/>
      <c r="J191" s="466"/>
      <c r="K191" s="466"/>
      <c r="L191" s="466"/>
      <c r="M191" s="466"/>
      <c r="N191" s="466"/>
      <c r="O191" s="466"/>
      <c r="P191" s="466"/>
      <c r="Q191" s="466"/>
      <c r="R191" s="466"/>
      <c r="S191" s="466"/>
      <c r="T191" s="466"/>
      <c r="U191" s="466"/>
      <c r="V191" s="466"/>
      <c r="W191" s="466"/>
      <c r="X191" s="466"/>
      <c r="Y191" s="466"/>
      <c r="Z191" s="466"/>
    </row>
    <row r="192" spans="1:26" ht="13.5" customHeight="1">
      <c r="A192" s="618"/>
      <c r="B192" s="478"/>
      <c r="C192" s="478" t="s">
        <v>9813</v>
      </c>
      <c r="D192" s="489" t="s">
        <v>9814</v>
      </c>
      <c r="E192" s="466"/>
      <c r="F192" s="466"/>
      <c r="G192" s="466"/>
      <c r="H192" s="466"/>
      <c r="I192" s="466"/>
      <c r="J192" s="466"/>
      <c r="K192" s="466"/>
      <c r="L192" s="466"/>
      <c r="M192" s="466"/>
      <c r="N192" s="466"/>
      <c r="O192" s="466"/>
      <c r="P192" s="466"/>
      <c r="Q192" s="466"/>
      <c r="R192" s="466"/>
      <c r="S192" s="466"/>
      <c r="T192" s="466"/>
      <c r="U192" s="466"/>
      <c r="V192" s="466"/>
      <c r="W192" s="466"/>
      <c r="X192" s="466"/>
      <c r="Y192" s="466"/>
      <c r="Z192" s="466"/>
    </row>
    <row r="193" spans="1:26" ht="13.5" customHeight="1">
      <c r="A193" s="618"/>
      <c r="B193" s="478"/>
      <c r="C193" s="478" t="s">
        <v>9815</v>
      </c>
      <c r="D193" s="479" t="s">
        <v>9816</v>
      </c>
      <c r="E193" s="466"/>
      <c r="F193" s="466"/>
      <c r="G193" s="466"/>
      <c r="H193" s="466"/>
      <c r="I193" s="466"/>
      <c r="J193" s="466"/>
      <c r="K193" s="466"/>
      <c r="L193" s="466"/>
      <c r="M193" s="466"/>
      <c r="N193" s="466"/>
      <c r="O193" s="466"/>
      <c r="P193" s="466"/>
      <c r="Q193" s="466"/>
      <c r="R193" s="466"/>
      <c r="S193" s="466"/>
      <c r="T193" s="466"/>
      <c r="U193" s="466"/>
      <c r="V193" s="466"/>
      <c r="W193" s="466"/>
      <c r="X193" s="466"/>
      <c r="Y193" s="466"/>
      <c r="Z193" s="466"/>
    </row>
    <row r="194" spans="1:26" ht="13.5" customHeight="1">
      <c r="A194" s="618"/>
      <c r="B194" s="478"/>
      <c r="C194" s="478" t="s">
        <v>9817</v>
      </c>
      <c r="D194" s="479" t="s">
        <v>9818</v>
      </c>
      <c r="E194" s="466"/>
      <c r="F194" s="466"/>
      <c r="G194" s="466"/>
      <c r="H194" s="466"/>
      <c r="I194" s="466"/>
      <c r="J194" s="466"/>
      <c r="K194" s="466"/>
      <c r="L194" s="466"/>
      <c r="M194" s="466"/>
      <c r="N194" s="466"/>
      <c r="O194" s="466"/>
      <c r="P194" s="466"/>
      <c r="Q194" s="466"/>
      <c r="R194" s="466"/>
      <c r="S194" s="466"/>
      <c r="T194" s="466"/>
      <c r="U194" s="466"/>
      <c r="V194" s="466"/>
      <c r="W194" s="466"/>
      <c r="X194" s="466"/>
      <c r="Y194" s="466"/>
      <c r="Z194" s="466"/>
    </row>
    <row r="195" spans="1:26" ht="13.5" customHeight="1">
      <c r="A195" s="618"/>
      <c r="B195" s="478"/>
      <c r="C195" s="478" t="s">
        <v>9819</v>
      </c>
      <c r="D195" s="479" t="s">
        <v>9820</v>
      </c>
      <c r="E195" s="466"/>
      <c r="F195" s="466"/>
      <c r="G195" s="466"/>
      <c r="H195" s="466"/>
      <c r="I195" s="466"/>
      <c r="J195" s="466"/>
      <c r="K195" s="466"/>
      <c r="L195" s="466"/>
      <c r="M195" s="466"/>
      <c r="N195" s="466"/>
      <c r="O195" s="466"/>
      <c r="P195" s="466"/>
      <c r="Q195" s="466"/>
      <c r="R195" s="466"/>
      <c r="S195" s="466"/>
      <c r="T195" s="466"/>
      <c r="U195" s="466"/>
      <c r="V195" s="466"/>
      <c r="W195" s="466"/>
      <c r="X195" s="466"/>
      <c r="Y195" s="466"/>
      <c r="Z195" s="466"/>
    </row>
    <row r="196" spans="1:26" ht="13.5" customHeight="1">
      <c r="A196" s="618"/>
      <c r="B196" s="478"/>
      <c r="C196" s="478" t="s">
        <v>9821</v>
      </c>
      <c r="D196" s="479" t="s">
        <v>9822</v>
      </c>
      <c r="E196" s="466"/>
      <c r="F196" s="466"/>
      <c r="G196" s="466"/>
      <c r="H196" s="466"/>
      <c r="I196" s="466"/>
      <c r="J196" s="466"/>
      <c r="K196" s="466"/>
      <c r="L196" s="466"/>
      <c r="M196" s="466"/>
      <c r="N196" s="466"/>
      <c r="O196" s="466"/>
      <c r="P196" s="466"/>
      <c r="Q196" s="466"/>
      <c r="R196" s="466"/>
      <c r="S196" s="466"/>
      <c r="T196" s="466"/>
      <c r="U196" s="466"/>
      <c r="V196" s="466"/>
      <c r="W196" s="466"/>
      <c r="X196" s="466"/>
      <c r="Y196" s="466"/>
      <c r="Z196" s="466"/>
    </row>
    <row r="197" spans="1:26" ht="13.5" customHeight="1">
      <c r="A197" s="618"/>
      <c r="B197" s="478"/>
      <c r="C197" s="478" t="s">
        <v>9823</v>
      </c>
      <c r="D197" s="479" t="s">
        <v>9824</v>
      </c>
      <c r="E197" s="466"/>
      <c r="F197" s="466"/>
      <c r="G197" s="466"/>
      <c r="H197" s="466"/>
      <c r="I197" s="466"/>
      <c r="J197" s="466"/>
      <c r="K197" s="466"/>
      <c r="L197" s="466"/>
      <c r="M197" s="466"/>
      <c r="N197" s="466"/>
      <c r="O197" s="466"/>
      <c r="P197" s="466"/>
      <c r="Q197" s="466"/>
      <c r="R197" s="466"/>
      <c r="S197" s="466"/>
      <c r="T197" s="466"/>
      <c r="U197" s="466"/>
      <c r="V197" s="466"/>
      <c r="W197" s="466"/>
      <c r="X197" s="466"/>
      <c r="Y197" s="466"/>
      <c r="Z197" s="466"/>
    </row>
    <row r="198" spans="1:26" ht="13.5" customHeight="1">
      <c r="A198" s="618"/>
      <c r="B198" s="478"/>
      <c r="C198" s="478" t="s">
        <v>9825</v>
      </c>
      <c r="D198" s="489"/>
      <c r="E198" s="466"/>
      <c r="F198" s="466"/>
      <c r="G198" s="466"/>
      <c r="H198" s="466"/>
      <c r="I198" s="466"/>
      <c r="J198" s="466"/>
      <c r="K198" s="466"/>
      <c r="L198" s="466"/>
      <c r="M198" s="466"/>
      <c r="N198" s="466"/>
      <c r="O198" s="466"/>
      <c r="P198" s="466"/>
      <c r="Q198" s="466"/>
      <c r="R198" s="466"/>
      <c r="S198" s="466"/>
      <c r="T198" s="466"/>
      <c r="U198" s="466"/>
      <c r="V198" s="466"/>
      <c r="W198" s="466"/>
      <c r="X198" s="466"/>
      <c r="Y198" s="466"/>
      <c r="Z198" s="466"/>
    </row>
    <row r="199" spans="1:26" ht="13.5" customHeight="1">
      <c r="A199" s="618"/>
      <c r="B199" s="478"/>
      <c r="C199" s="478" t="s">
        <v>9826</v>
      </c>
      <c r="D199" s="489"/>
      <c r="E199" s="466"/>
      <c r="F199" s="466"/>
      <c r="G199" s="466"/>
      <c r="H199" s="466"/>
      <c r="I199" s="466"/>
      <c r="J199" s="466"/>
      <c r="K199" s="466"/>
      <c r="L199" s="466"/>
      <c r="M199" s="466"/>
      <c r="N199" s="466"/>
      <c r="O199" s="466"/>
      <c r="P199" s="466"/>
      <c r="Q199" s="466"/>
      <c r="R199" s="466"/>
      <c r="S199" s="466"/>
      <c r="T199" s="466"/>
      <c r="U199" s="466"/>
      <c r="V199" s="466"/>
      <c r="W199" s="466"/>
      <c r="X199" s="466"/>
      <c r="Y199" s="466"/>
      <c r="Z199" s="466"/>
    </row>
    <row r="200" spans="1:26" ht="13.5" customHeight="1">
      <c r="A200" s="618"/>
      <c r="B200" s="478"/>
      <c r="C200" s="478" t="s">
        <v>9827</v>
      </c>
      <c r="D200" s="489"/>
      <c r="E200" s="466"/>
      <c r="F200" s="466"/>
      <c r="G200" s="466"/>
      <c r="H200" s="466"/>
      <c r="I200" s="466"/>
      <c r="J200" s="466"/>
      <c r="K200" s="466"/>
      <c r="L200" s="466"/>
      <c r="M200" s="466"/>
      <c r="N200" s="466"/>
      <c r="O200" s="466"/>
      <c r="P200" s="466"/>
      <c r="Q200" s="466"/>
      <c r="R200" s="466"/>
      <c r="S200" s="466"/>
      <c r="T200" s="466"/>
      <c r="U200" s="466"/>
      <c r="V200" s="466"/>
      <c r="W200" s="466"/>
      <c r="X200" s="466"/>
      <c r="Y200" s="466"/>
      <c r="Z200" s="466"/>
    </row>
    <row r="201" spans="1:26" ht="13.5" customHeight="1">
      <c r="A201" s="618"/>
      <c r="B201" s="478"/>
      <c r="C201" s="478" t="s">
        <v>9828</v>
      </c>
      <c r="D201" s="489"/>
      <c r="E201" s="466"/>
      <c r="F201" s="466"/>
      <c r="G201" s="466"/>
      <c r="H201" s="466"/>
      <c r="I201" s="466"/>
      <c r="J201" s="466"/>
      <c r="K201" s="466"/>
      <c r="L201" s="466"/>
      <c r="M201" s="466"/>
      <c r="N201" s="466"/>
      <c r="O201" s="466"/>
      <c r="P201" s="466"/>
      <c r="Q201" s="466"/>
      <c r="R201" s="466"/>
      <c r="S201" s="466"/>
      <c r="T201" s="466"/>
      <c r="U201" s="466"/>
      <c r="V201" s="466"/>
      <c r="W201" s="466"/>
      <c r="X201" s="466"/>
      <c r="Y201" s="466"/>
      <c r="Z201" s="466"/>
    </row>
    <row r="202" spans="1:26" ht="13.5" customHeight="1">
      <c r="A202" s="619"/>
      <c r="B202" s="491"/>
      <c r="C202" s="491" t="s">
        <v>9829</v>
      </c>
      <c r="D202" s="492"/>
      <c r="E202" s="466"/>
      <c r="F202" s="466"/>
      <c r="G202" s="466"/>
      <c r="H202" s="466"/>
      <c r="I202" s="466"/>
      <c r="J202" s="466"/>
      <c r="K202" s="466"/>
      <c r="L202" s="466"/>
      <c r="M202" s="466"/>
      <c r="N202" s="466"/>
      <c r="O202" s="466"/>
      <c r="P202" s="466"/>
      <c r="Q202" s="466"/>
      <c r="R202" s="466"/>
      <c r="S202" s="466"/>
      <c r="T202" s="466"/>
      <c r="U202" s="466"/>
      <c r="V202" s="466"/>
      <c r="W202" s="466"/>
      <c r="X202" s="466"/>
      <c r="Y202" s="466"/>
      <c r="Z202" s="466"/>
    </row>
    <row r="203" spans="1:26" ht="13.5" customHeight="1">
      <c r="A203" s="488"/>
      <c r="B203" s="478"/>
      <c r="C203" s="478"/>
      <c r="D203" s="489"/>
      <c r="E203" s="466"/>
      <c r="F203" s="466"/>
      <c r="G203" s="466"/>
      <c r="H203" s="466"/>
      <c r="I203" s="466"/>
      <c r="J203" s="466"/>
      <c r="K203" s="466"/>
      <c r="L203" s="466"/>
      <c r="M203" s="466"/>
      <c r="N203" s="466"/>
      <c r="O203" s="466"/>
      <c r="P203" s="466"/>
      <c r="Q203" s="466"/>
      <c r="R203" s="466"/>
      <c r="S203" s="466"/>
      <c r="T203" s="466"/>
      <c r="U203" s="466"/>
      <c r="V203" s="466"/>
      <c r="W203" s="466"/>
      <c r="X203" s="466"/>
      <c r="Y203" s="466"/>
      <c r="Z203" s="466"/>
    </row>
    <row r="204" spans="1:26" ht="13.5" customHeight="1">
      <c r="A204" s="617" t="s">
        <v>9830</v>
      </c>
      <c r="B204" s="473" t="s">
        <v>9831</v>
      </c>
      <c r="C204" s="473" t="s">
        <v>9832</v>
      </c>
      <c r="D204" s="474" t="s">
        <v>9833</v>
      </c>
      <c r="E204" s="466"/>
      <c r="F204" s="466"/>
      <c r="G204" s="466"/>
      <c r="H204" s="466"/>
      <c r="I204" s="466"/>
      <c r="J204" s="466"/>
      <c r="K204" s="466"/>
      <c r="L204" s="466"/>
      <c r="M204" s="466"/>
      <c r="N204" s="466"/>
      <c r="O204" s="466"/>
      <c r="P204" s="466"/>
      <c r="Q204" s="466"/>
      <c r="R204" s="466"/>
      <c r="S204" s="466"/>
      <c r="T204" s="466"/>
      <c r="U204" s="466"/>
      <c r="V204" s="466"/>
      <c r="W204" s="466"/>
      <c r="X204" s="466"/>
      <c r="Y204" s="466"/>
      <c r="Z204" s="466"/>
    </row>
    <row r="205" spans="1:26" ht="13.5" customHeight="1">
      <c r="A205" s="618"/>
      <c r="B205" s="478"/>
      <c r="C205" s="478" t="s">
        <v>9834</v>
      </c>
      <c r="D205" s="479" t="s">
        <v>9835</v>
      </c>
      <c r="E205" s="466"/>
      <c r="F205" s="466"/>
      <c r="G205" s="466"/>
      <c r="H205" s="466"/>
      <c r="I205" s="466"/>
      <c r="J205" s="466"/>
      <c r="K205" s="466"/>
      <c r="L205" s="466"/>
      <c r="M205" s="466"/>
      <c r="N205" s="466"/>
      <c r="O205" s="466"/>
      <c r="P205" s="466"/>
      <c r="Q205" s="466"/>
      <c r="R205" s="466"/>
      <c r="S205" s="466"/>
      <c r="T205" s="466"/>
      <c r="U205" s="466"/>
      <c r="V205" s="466"/>
      <c r="W205" s="466"/>
      <c r="X205" s="466"/>
      <c r="Y205" s="466"/>
      <c r="Z205" s="466"/>
    </row>
    <row r="206" spans="1:26" ht="13.5" customHeight="1">
      <c r="A206" s="618"/>
      <c r="B206" s="478"/>
      <c r="C206" s="478" t="s">
        <v>9836</v>
      </c>
      <c r="D206" s="479" t="s">
        <v>9837</v>
      </c>
      <c r="E206" s="466"/>
      <c r="F206" s="466"/>
      <c r="G206" s="466"/>
      <c r="H206" s="466"/>
      <c r="I206" s="466"/>
      <c r="J206" s="466"/>
      <c r="K206" s="466"/>
      <c r="L206" s="466"/>
      <c r="M206" s="466"/>
      <c r="N206" s="466"/>
      <c r="O206" s="466"/>
      <c r="P206" s="466"/>
      <c r="Q206" s="466"/>
      <c r="R206" s="466"/>
      <c r="S206" s="466"/>
      <c r="T206" s="466"/>
      <c r="U206" s="466"/>
      <c r="V206" s="466"/>
      <c r="W206" s="466"/>
      <c r="X206" s="466"/>
      <c r="Y206" s="466"/>
      <c r="Z206" s="466"/>
    </row>
    <row r="207" spans="1:26" ht="13.5" customHeight="1">
      <c r="A207" s="618"/>
      <c r="B207" s="478"/>
      <c r="C207" s="478" t="s">
        <v>9838</v>
      </c>
      <c r="D207" s="479" t="s">
        <v>9839</v>
      </c>
      <c r="E207" s="466"/>
      <c r="F207" s="466"/>
      <c r="G207" s="466"/>
      <c r="H207" s="466"/>
      <c r="I207" s="466"/>
      <c r="J207" s="466"/>
      <c r="K207" s="466"/>
      <c r="L207" s="466"/>
      <c r="M207" s="466"/>
      <c r="N207" s="466"/>
      <c r="O207" s="466"/>
      <c r="P207" s="466"/>
      <c r="Q207" s="466"/>
      <c r="R207" s="466"/>
      <c r="S207" s="466"/>
      <c r="T207" s="466"/>
      <c r="U207" s="466"/>
      <c r="V207" s="466"/>
      <c r="W207" s="466"/>
      <c r="X207" s="466"/>
      <c r="Y207" s="466"/>
      <c r="Z207" s="466"/>
    </row>
    <row r="208" spans="1:26" ht="13.5" customHeight="1">
      <c r="A208" s="618"/>
      <c r="B208" s="478"/>
      <c r="C208" s="478" t="s">
        <v>9840</v>
      </c>
      <c r="D208" s="479" t="s">
        <v>9841</v>
      </c>
      <c r="E208" s="466"/>
      <c r="F208" s="466"/>
      <c r="G208" s="466"/>
      <c r="H208" s="466"/>
      <c r="I208" s="466"/>
      <c r="J208" s="466"/>
      <c r="K208" s="466"/>
      <c r="L208" s="466"/>
      <c r="M208" s="466"/>
      <c r="N208" s="466"/>
      <c r="O208" s="466"/>
      <c r="P208" s="466"/>
      <c r="Q208" s="466"/>
      <c r="R208" s="466"/>
      <c r="S208" s="466"/>
      <c r="T208" s="466"/>
      <c r="U208" s="466"/>
      <c r="V208" s="466"/>
      <c r="W208" s="466"/>
      <c r="X208" s="466"/>
      <c r="Y208" s="466"/>
      <c r="Z208" s="466"/>
    </row>
    <row r="209" spans="1:26" ht="13.5" customHeight="1">
      <c r="A209" s="618"/>
      <c r="B209" s="478"/>
      <c r="C209" s="478" t="s">
        <v>9842</v>
      </c>
      <c r="D209" s="479" t="s">
        <v>9843</v>
      </c>
      <c r="E209" s="466"/>
      <c r="F209" s="466"/>
      <c r="G209" s="466"/>
      <c r="H209" s="466"/>
      <c r="I209" s="466"/>
      <c r="J209" s="466"/>
      <c r="K209" s="466"/>
      <c r="L209" s="466"/>
      <c r="M209" s="466"/>
      <c r="N209" s="466"/>
      <c r="O209" s="466"/>
      <c r="P209" s="466"/>
      <c r="Q209" s="466"/>
      <c r="R209" s="466"/>
      <c r="S209" s="466"/>
      <c r="T209" s="466"/>
      <c r="U209" s="466"/>
      <c r="V209" s="466"/>
      <c r="W209" s="466"/>
      <c r="X209" s="466"/>
      <c r="Y209" s="466"/>
      <c r="Z209" s="466"/>
    </row>
    <row r="210" spans="1:26" ht="13.5" customHeight="1">
      <c r="A210" s="618"/>
      <c r="B210" s="496"/>
      <c r="C210" s="496" t="s">
        <v>9844</v>
      </c>
      <c r="D210" s="479" t="s">
        <v>9845</v>
      </c>
      <c r="E210" s="466"/>
      <c r="F210" s="466"/>
      <c r="G210" s="466"/>
      <c r="H210" s="466"/>
      <c r="I210" s="466"/>
      <c r="J210" s="466"/>
      <c r="K210" s="466"/>
      <c r="L210" s="466"/>
      <c r="M210" s="466"/>
      <c r="N210" s="466"/>
      <c r="O210" s="466"/>
      <c r="P210" s="466"/>
      <c r="Q210" s="466"/>
      <c r="R210" s="466"/>
      <c r="S210" s="466"/>
      <c r="T210" s="466"/>
      <c r="U210" s="466"/>
      <c r="V210" s="466"/>
      <c r="W210" s="466"/>
      <c r="X210" s="466"/>
      <c r="Y210" s="466"/>
      <c r="Z210" s="466"/>
    </row>
    <row r="211" spans="1:26" ht="13.5" customHeight="1">
      <c r="A211" s="618"/>
      <c r="B211" s="478"/>
      <c r="C211" s="478"/>
      <c r="D211" s="479" t="s">
        <v>9846</v>
      </c>
      <c r="E211" s="466"/>
      <c r="F211" s="466"/>
      <c r="G211" s="466"/>
      <c r="H211" s="466"/>
      <c r="I211" s="466"/>
      <c r="J211" s="466"/>
      <c r="K211" s="466"/>
      <c r="L211" s="466"/>
      <c r="M211" s="466"/>
      <c r="N211" s="466"/>
      <c r="O211" s="466"/>
      <c r="P211" s="466"/>
      <c r="Q211" s="466"/>
      <c r="R211" s="466"/>
      <c r="S211" s="466"/>
      <c r="T211" s="466"/>
      <c r="U211" s="466"/>
      <c r="V211" s="466"/>
      <c r="W211" s="466"/>
      <c r="X211" s="466"/>
      <c r="Y211" s="466"/>
      <c r="Z211" s="466"/>
    </row>
    <row r="212" spans="1:26" ht="13.5" customHeight="1">
      <c r="A212" s="618"/>
      <c r="B212" s="478" t="s">
        <v>9847</v>
      </c>
      <c r="C212" s="478" t="s">
        <v>9848</v>
      </c>
      <c r="D212" s="479" t="s">
        <v>9849</v>
      </c>
      <c r="E212" s="466"/>
      <c r="F212" s="466"/>
      <c r="G212" s="466"/>
      <c r="H212" s="466"/>
      <c r="I212" s="466"/>
      <c r="J212" s="466"/>
      <c r="K212" s="466"/>
      <c r="L212" s="466"/>
      <c r="M212" s="466"/>
      <c r="N212" s="466"/>
      <c r="O212" s="466"/>
      <c r="P212" s="466"/>
      <c r="Q212" s="466"/>
      <c r="R212" s="466"/>
      <c r="S212" s="466"/>
      <c r="T212" s="466"/>
      <c r="U212" s="466"/>
      <c r="V212" s="466"/>
      <c r="W212" s="466"/>
      <c r="X212" s="466"/>
      <c r="Y212" s="466"/>
      <c r="Z212" s="466"/>
    </row>
    <row r="213" spans="1:26" ht="13.5" customHeight="1">
      <c r="A213" s="618"/>
      <c r="B213" s="478"/>
      <c r="C213" s="478" t="s">
        <v>9850</v>
      </c>
      <c r="D213" s="479" t="s">
        <v>9851</v>
      </c>
      <c r="E213" s="466"/>
      <c r="F213" s="466"/>
      <c r="G213" s="466"/>
      <c r="H213" s="466"/>
      <c r="I213" s="466"/>
      <c r="J213" s="466"/>
      <c r="K213" s="466"/>
      <c r="L213" s="466"/>
      <c r="M213" s="466"/>
      <c r="N213" s="466"/>
      <c r="O213" s="466"/>
      <c r="P213" s="466"/>
      <c r="Q213" s="466"/>
      <c r="R213" s="466"/>
      <c r="S213" s="466"/>
      <c r="T213" s="466"/>
      <c r="U213" s="466"/>
      <c r="V213" s="466"/>
      <c r="W213" s="466"/>
      <c r="X213" s="466"/>
      <c r="Y213" s="466"/>
      <c r="Z213" s="466"/>
    </row>
    <row r="214" spans="1:26" ht="13.5" customHeight="1">
      <c r="A214" s="618"/>
      <c r="B214" s="478"/>
      <c r="C214" s="478" t="s">
        <v>9852</v>
      </c>
      <c r="D214" s="479" t="s">
        <v>9853</v>
      </c>
      <c r="E214" s="466"/>
      <c r="F214" s="466"/>
      <c r="G214" s="466"/>
      <c r="H214" s="466"/>
      <c r="I214" s="466"/>
      <c r="J214" s="466"/>
      <c r="K214" s="466"/>
      <c r="L214" s="466"/>
      <c r="M214" s="466"/>
      <c r="N214" s="466"/>
      <c r="O214" s="466"/>
      <c r="P214" s="466"/>
      <c r="Q214" s="466"/>
      <c r="R214" s="466"/>
      <c r="S214" s="466"/>
      <c r="T214" s="466"/>
      <c r="U214" s="466"/>
      <c r="V214" s="466"/>
      <c r="W214" s="466"/>
      <c r="X214" s="466"/>
      <c r="Y214" s="466"/>
      <c r="Z214" s="466"/>
    </row>
    <row r="215" spans="1:26" ht="13.5" customHeight="1">
      <c r="A215" s="618"/>
      <c r="B215" s="478"/>
      <c r="C215" s="478" t="s">
        <v>9854</v>
      </c>
      <c r="D215" s="479" t="s">
        <v>9855</v>
      </c>
      <c r="E215" s="466"/>
      <c r="F215" s="466"/>
      <c r="G215" s="466"/>
      <c r="H215" s="466"/>
      <c r="I215" s="466"/>
      <c r="J215" s="466"/>
      <c r="K215" s="466"/>
      <c r="L215" s="466"/>
      <c r="M215" s="466"/>
      <c r="N215" s="466"/>
      <c r="O215" s="466"/>
      <c r="P215" s="466"/>
      <c r="Q215" s="466"/>
      <c r="R215" s="466"/>
      <c r="S215" s="466"/>
      <c r="T215" s="466"/>
      <c r="U215" s="466"/>
      <c r="V215" s="466"/>
      <c r="W215" s="466"/>
      <c r="X215" s="466"/>
      <c r="Y215" s="466"/>
      <c r="Z215" s="466"/>
    </row>
    <row r="216" spans="1:26" ht="13.5" customHeight="1">
      <c r="A216" s="618"/>
      <c r="B216" s="478"/>
      <c r="C216" s="478" t="s">
        <v>9856</v>
      </c>
      <c r="D216" s="479" t="s">
        <v>9857</v>
      </c>
      <c r="E216" s="466"/>
      <c r="F216" s="466"/>
      <c r="G216" s="466"/>
      <c r="H216" s="466"/>
      <c r="I216" s="466"/>
      <c r="J216" s="466"/>
      <c r="K216" s="466"/>
      <c r="L216" s="466"/>
      <c r="M216" s="466"/>
      <c r="N216" s="466"/>
      <c r="O216" s="466"/>
      <c r="P216" s="466"/>
      <c r="Q216" s="466"/>
      <c r="R216" s="466"/>
      <c r="S216" s="466"/>
      <c r="T216" s="466"/>
      <c r="U216" s="466"/>
      <c r="V216" s="466"/>
      <c r="W216" s="466"/>
      <c r="X216" s="466"/>
      <c r="Y216" s="466"/>
      <c r="Z216" s="466"/>
    </row>
    <row r="217" spans="1:26" ht="13.5" customHeight="1">
      <c r="A217" s="618"/>
      <c r="B217" s="478"/>
      <c r="C217" s="478"/>
      <c r="D217" s="479" t="s">
        <v>9858</v>
      </c>
      <c r="E217" s="466"/>
      <c r="F217" s="466"/>
      <c r="G217" s="466"/>
      <c r="H217" s="466"/>
      <c r="I217" s="466"/>
      <c r="J217" s="466"/>
      <c r="K217" s="466"/>
      <c r="L217" s="466"/>
      <c r="M217" s="466"/>
      <c r="N217" s="466"/>
      <c r="O217" s="466"/>
      <c r="P217" s="466"/>
      <c r="Q217" s="466"/>
      <c r="R217" s="466"/>
      <c r="S217" s="466"/>
      <c r="T217" s="466"/>
      <c r="U217" s="466"/>
      <c r="V217" s="466"/>
      <c r="W217" s="466"/>
      <c r="X217" s="466"/>
      <c r="Y217" s="466"/>
      <c r="Z217" s="466"/>
    </row>
    <row r="218" spans="1:26" ht="13.5" customHeight="1">
      <c r="A218" s="618"/>
      <c r="B218" s="478" t="s">
        <v>9859</v>
      </c>
      <c r="C218" s="478" t="s">
        <v>9860</v>
      </c>
      <c r="D218" s="479" t="s">
        <v>9861</v>
      </c>
      <c r="E218" s="466"/>
      <c r="F218" s="466"/>
      <c r="G218" s="466"/>
      <c r="H218" s="466"/>
      <c r="I218" s="466"/>
      <c r="J218" s="466"/>
      <c r="K218" s="466"/>
      <c r="L218" s="466"/>
      <c r="M218" s="466"/>
      <c r="N218" s="466"/>
      <c r="O218" s="466"/>
      <c r="P218" s="466"/>
      <c r="Q218" s="466"/>
      <c r="R218" s="466"/>
      <c r="S218" s="466"/>
      <c r="T218" s="466"/>
      <c r="U218" s="466"/>
      <c r="V218" s="466"/>
      <c r="W218" s="466"/>
      <c r="X218" s="466"/>
      <c r="Y218" s="466"/>
      <c r="Z218" s="466"/>
    </row>
    <row r="219" spans="1:26" ht="13.5" customHeight="1">
      <c r="A219" s="618"/>
      <c r="B219" s="478"/>
      <c r="C219" s="478" t="s">
        <v>9862</v>
      </c>
      <c r="D219" s="479" t="s">
        <v>9863</v>
      </c>
      <c r="E219" s="466"/>
      <c r="F219" s="466"/>
      <c r="G219" s="466"/>
      <c r="H219" s="466"/>
      <c r="I219" s="466"/>
      <c r="J219" s="466"/>
      <c r="K219" s="466"/>
      <c r="L219" s="466"/>
      <c r="M219" s="466"/>
      <c r="N219" s="466"/>
      <c r="O219" s="466"/>
      <c r="P219" s="466"/>
      <c r="Q219" s="466"/>
      <c r="R219" s="466"/>
      <c r="S219" s="466"/>
      <c r="T219" s="466"/>
      <c r="U219" s="466"/>
      <c r="V219" s="466"/>
      <c r="W219" s="466"/>
      <c r="X219" s="466"/>
      <c r="Y219" s="466"/>
      <c r="Z219" s="466"/>
    </row>
    <row r="220" spans="1:26" ht="13.5" customHeight="1">
      <c r="A220" s="618"/>
      <c r="B220" s="478"/>
      <c r="C220" s="478" t="s">
        <v>9864</v>
      </c>
      <c r="D220" s="479" t="s">
        <v>9865</v>
      </c>
      <c r="E220" s="466"/>
      <c r="F220" s="466"/>
      <c r="G220" s="466"/>
      <c r="H220" s="466"/>
      <c r="I220" s="466"/>
      <c r="J220" s="466"/>
      <c r="K220" s="466"/>
      <c r="L220" s="466"/>
      <c r="M220" s="466"/>
      <c r="N220" s="466"/>
      <c r="O220" s="466"/>
      <c r="P220" s="466"/>
      <c r="Q220" s="466"/>
      <c r="R220" s="466"/>
      <c r="S220" s="466"/>
      <c r="T220" s="466"/>
      <c r="U220" s="466"/>
      <c r="V220" s="466"/>
      <c r="W220" s="466"/>
      <c r="X220" s="466"/>
      <c r="Y220" s="466"/>
      <c r="Z220" s="466"/>
    </row>
    <row r="221" spans="1:26" ht="13.5" customHeight="1">
      <c r="A221" s="618"/>
      <c r="B221" s="478"/>
      <c r="C221" s="478"/>
      <c r="D221" s="479" t="s">
        <v>9866</v>
      </c>
      <c r="E221" s="466"/>
      <c r="F221" s="466"/>
      <c r="G221" s="466"/>
      <c r="H221" s="466"/>
      <c r="I221" s="466"/>
      <c r="J221" s="466"/>
      <c r="K221" s="466"/>
      <c r="L221" s="466"/>
      <c r="M221" s="466"/>
      <c r="N221" s="466"/>
      <c r="O221" s="466"/>
      <c r="P221" s="466"/>
      <c r="Q221" s="466"/>
      <c r="R221" s="466"/>
      <c r="S221" s="466"/>
      <c r="T221" s="466"/>
      <c r="U221" s="466"/>
      <c r="V221" s="466"/>
      <c r="W221" s="466"/>
      <c r="X221" s="466"/>
      <c r="Y221" s="466"/>
      <c r="Z221" s="466"/>
    </row>
    <row r="222" spans="1:26" ht="13.5" customHeight="1">
      <c r="A222" s="618"/>
      <c r="B222" s="478" t="s">
        <v>9867</v>
      </c>
      <c r="C222" s="481" t="s">
        <v>9868</v>
      </c>
      <c r="D222" s="479" t="s">
        <v>9602</v>
      </c>
      <c r="E222" s="466"/>
      <c r="F222" s="466"/>
      <c r="G222" s="466"/>
      <c r="H222" s="466"/>
      <c r="I222" s="466"/>
      <c r="J222" s="466"/>
      <c r="K222" s="466"/>
      <c r="L222" s="466"/>
      <c r="M222" s="466"/>
      <c r="N222" s="466"/>
      <c r="O222" s="466"/>
      <c r="P222" s="466"/>
      <c r="Q222" s="466"/>
      <c r="R222" s="466"/>
      <c r="S222" s="466"/>
      <c r="T222" s="466"/>
      <c r="U222" s="466"/>
      <c r="V222" s="466"/>
      <c r="W222" s="466"/>
      <c r="X222" s="466"/>
      <c r="Y222" s="466"/>
      <c r="Z222" s="466"/>
    </row>
    <row r="223" spans="1:26" ht="13.5" customHeight="1">
      <c r="A223" s="618"/>
      <c r="B223" s="478"/>
      <c r="C223" s="481" t="s">
        <v>9869</v>
      </c>
      <c r="D223" s="479" t="s">
        <v>9604</v>
      </c>
      <c r="E223" s="466"/>
      <c r="F223" s="466"/>
      <c r="G223" s="466"/>
      <c r="H223" s="466"/>
      <c r="I223" s="466"/>
      <c r="J223" s="466"/>
      <c r="K223" s="466"/>
      <c r="L223" s="466"/>
      <c r="M223" s="466"/>
      <c r="N223" s="466"/>
      <c r="O223" s="466"/>
      <c r="P223" s="466"/>
      <c r="Q223" s="466"/>
      <c r="R223" s="466"/>
      <c r="S223" s="466"/>
      <c r="T223" s="466"/>
      <c r="U223" s="466"/>
      <c r="V223" s="466"/>
      <c r="W223" s="466"/>
      <c r="X223" s="466"/>
      <c r="Y223" s="466"/>
      <c r="Z223" s="466"/>
    </row>
    <row r="224" spans="1:26" ht="13.5" customHeight="1">
      <c r="A224" s="618"/>
      <c r="B224" s="478"/>
      <c r="C224" s="481" t="s">
        <v>9870</v>
      </c>
      <c r="D224" s="489"/>
      <c r="E224" s="466"/>
      <c r="F224" s="466"/>
      <c r="G224" s="466"/>
      <c r="H224" s="466"/>
      <c r="I224" s="466"/>
      <c r="J224" s="466"/>
      <c r="K224" s="466"/>
      <c r="L224" s="466"/>
      <c r="M224" s="466"/>
      <c r="N224" s="466"/>
      <c r="O224" s="466"/>
      <c r="P224" s="466"/>
      <c r="Q224" s="466"/>
      <c r="R224" s="466"/>
      <c r="S224" s="466"/>
      <c r="T224" s="466"/>
      <c r="U224" s="466"/>
      <c r="V224" s="466"/>
      <c r="W224" s="466"/>
      <c r="X224" s="466"/>
      <c r="Y224" s="466"/>
      <c r="Z224" s="466"/>
    </row>
    <row r="225" spans="1:26" ht="13.5" customHeight="1">
      <c r="A225" s="618"/>
      <c r="B225" s="478"/>
      <c r="C225" s="481" t="s">
        <v>9871</v>
      </c>
      <c r="D225" s="489"/>
      <c r="E225" s="466"/>
      <c r="F225" s="466"/>
      <c r="G225" s="466"/>
      <c r="H225" s="466"/>
      <c r="I225" s="466"/>
      <c r="J225" s="466"/>
      <c r="K225" s="466"/>
      <c r="L225" s="466"/>
      <c r="M225" s="466"/>
      <c r="N225" s="466"/>
      <c r="O225" s="466"/>
      <c r="P225" s="466"/>
      <c r="Q225" s="466"/>
      <c r="R225" s="466"/>
      <c r="S225" s="466"/>
      <c r="T225" s="466"/>
      <c r="U225" s="466"/>
      <c r="V225" s="466"/>
      <c r="W225" s="466"/>
      <c r="X225" s="466"/>
      <c r="Y225" s="466"/>
      <c r="Z225" s="466"/>
    </row>
    <row r="226" spans="1:26" ht="13.5" customHeight="1">
      <c r="A226" s="618"/>
      <c r="B226" s="478"/>
      <c r="C226" s="481"/>
      <c r="D226" s="489"/>
      <c r="E226" s="466"/>
      <c r="F226" s="466"/>
      <c r="G226" s="466"/>
      <c r="H226" s="466"/>
      <c r="I226" s="466"/>
      <c r="J226" s="466"/>
      <c r="K226" s="466"/>
      <c r="L226" s="466"/>
      <c r="M226" s="466"/>
      <c r="N226" s="466"/>
      <c r="O226" s="466"/>
      <c r="P226" s="466"/>
      <c r="Q226" s="466"/>
      <c r="R226" s="466"/>
      <c r="S226" s="466"/>
      <c r="T226" s="466"/>
      <c r="U226" s="466"/>
      <c r="V226" s="466"/>
      <c r="W226" s="466"/>
      <c r="X226" s="466"/>
      <c r="Y226" s="466"/>
      <c r="Z226" s="466"/>
    </row>
    <row r="227" spans="1:26" ht="13.5" customHeight="1">
      <c r="A227" s="618"/>
      <c r="B227" s="470" t="s">
        <v>9872</v>
      </c>
      <c r="C227" s="483" t="s">
        <v>9873</v>
      </c>
      <c r="D227" s="489"/>
      <c r="E227" s="466"/>
      <c r="F227" s="466"/>
      <c r="G227" s="466"/>
      <c r="H227" s="466"/>
      <c r="I227" s="466"/>
      <c r="J227" s="466"/>
      <c r="K227" s="466"/>
      <c r="L227" s="466"/>
      <c r="M227" s="466"/>
      <c r="N227" s="466"/>
      <c r="O227" s="466"/>
      <c r="P227" s="466"/>
      <c r="Q227" s="466"/>
      <c r="R227" s="466"/>
      <c r="S227" s="466"/>
      <c r="T227" s="466"/>
      <c r="U227" s="466"/>
      <c r="V227" s="466"/>
      <c r="W227" s="466"/>
      <c r="X227" s="466"/>
      <c r="Y227" s="466"/>
      <c r="Z227" s="466"/>
    </row>
    <row r="228" spans="1:26" ht="13.5" customHeight="1">
      <c r="A228" s="618"/>
      <c r="B228" s="470"/>
      <c r="C228" s="483" t="s">
        <v>9874</v>
      </c>
      <c r="D228" s="489"/>
      <c r="E228" s="466"/>
      <c r="F228" s="466"/>
      <c r="G228" s="466"/>
      <c r="H228" s="466"/>
      <c r="I228" s="466"/>
      <c r="J228" s="466"/>
      <c r="K228" s="466"/>
      <c r="L228" s="466"/>
      <c r="M228" s="466"/>
      <c r="N228" s="466"/>
      <c r="O228" s="466"/>
      <c r="P228" s="466"/>
      <c r="Q228" s="466"/>
      <c r="R228" s="466"/>
      <c r="S228" s="466"/>
      <c r="T228" s="466"/>
      <c r="U228" s="466"/>
      <c r="V228" s="466"/>
      <c r="W228" s="466"/>
      <c r="X228" s="466"/>
      <c r="Y228" s="466"/>
      <c r="Z228" s="466"/>
    </row>
    <row r="229" spans="1:26" ht="13.5" customHeight="1">
      <c r="A229" s="618"/>
      <c r="B229" s="478"/>
      <c r="C229" s="481" t="s">
        <v>9875</v>
      </c>
      <c r="D229" s="489"/>
      <c r="E229" s="466"/>
      <c r="F229" s="466"/>
      <c r="G229" s="466"/>
      <c r="H229" s="466"/>
      <c r="I229" s="466"/>
      <c r="J229" s="466"/>
      <c r="K229" s="466"/>
      <c r="L229" s="466"/>
      <c r="M229" s="466"/>
      <c r="N229" s="466"/>
      <c r="O229" s="466"/>
      <c r="P229" s="466"/>
      <c r="Q229" s="466"/>
      <c r="R229" s="466"/>
      <c r="S229" s="466"/>
      <c r="T229" s="466"/>
      <c r="U229" s="466"/>
      <c r="V229" s="466"/>
      <c r="W229" s="466"/>
      <c r="X229" s="466"/>
      <c r="Y229" s="466"/>
      <c r="Z229" s="466"/>
    </row>
    <row r="230" spans="1:26" ht="13.5" customHeight="1">
      <c r="A230" s="618"/>
      <c r="B230" s="478"/>
      <c r="C230" s="481" t="s">
        <v>9876</v>
      </c>
      <c r="D230" s="489"/>
      <c r="E230" s="466"/>
      <c r="F230" s="466"/>
      <c r="G230" s="466"/>
      <c r="H230" s="466"/>
      <c r="I230" s="466"/>
      <c r="J230" s="466"/>
      <c r="K230" s="466"/>
      <c r="L230" s="466"/>
      <c r="M230" s="466"/>
      <c r="N230" s="466"/>
      <c r="O230" s="466"/>
      <c r="P230" s="466"/>
      <c r="Q230" s="466"/>
      <c r="R230" s="466"/>
      <c r="S230" s="466"/>
      <c r="T230" s="466"/>
      <c r="U230" s="466"/>
      <c r="V230" s="466"/>
      <c r="W230" s="466"/>
      <c r="X230" s="466"/>
      <c r="Y230" s="466"/>
      <c r="Z230" s="466"/>
    </row>
    <row r="231" spans="1:26" ht="13.5" customHeight="1">
      <c r="A231" s="618"/>
      <c r="B231" s="478"/>
      <c r="C231" s="477" t="s">
        <v>9877</v>
      </c>
      <c r="D231" s="479"/>
      <c r="E231" s="466"/>
      <c r="F231" s="466"/>
      <c r="G231" s="466"/>
      <c r="H231" s="466"/>
      <c r="I231" s="466"/>
      <c r="J231" s="466"/>
      <c r="K231" s="466"/>
      <c r="L231" s="466"/>
      <c r="M231" s="466"/>
      <c r="N231" s="466"/>
      <c r="O231" s="466"/>
      <c r="P231" s="466"/>
      <c r="Q231" s="466"/>
      <c r="R231" s="466"/>
      <c r="S231" s="466"/>
      <c r="T231" s="466"/>
      <c r="U231" s="466"/>
      <c r="V231" s="466"/>
      <c r="W231" s="466"/>
      <c r="X231" s="466"/>
      <c r="Y231" s="466"/>
      <c r="Z231" s="466"/>
    </row>
    <row r="232" spans="1:26" ht="13.5" customHeight="1">
      <c r="A232" s="618"/>
      <c r="B232" s="478"/>
      <c r="C232" s="478" t="s">
        <v>9878</v>
      </c>
      <c r="D232" s="479"/>
      <c r="E232" s="466"/>
      <c r="F232" s="466"/>
      <c r="G232" s="466"/>
      <c r="H232" s="466"/>
      <c r="I232" s="466"/>
      <c r="J232" s="466"/>
      <c r="K232" s="466"/>
      <c r="L232" s="466"/>
      <c r="M232" s="466"/>
      <c r="N232" s="466"/>
      <c r="O232" s="466"/>
      <c r="P232" s="466"/>
      <c r="Q232" s="466"/>
      <c r="R232" s="466"/>
      <c r="S232" s="466"/>
      <c r="T232" s="466"/>
      <c r="U232" s="466"/>
      <c r="V232" s="466"/>
      <c r="W232" s="466"/>
      <c r="X232" s="466"/>
      <c r="Y232" s="466"/>
      <c r="Z232" s="466"/>
    </row>
    <row r="233" spans="1:26" ht="13.5" customHeight="1">
      <c r="A233" s="618"/>
      <c r="B233" s="478"/>
      <c r="C233" s="478" t="s">
        <v>9879</v>
      </c>
      <c r="D233" s="489"/>
      <c r="E233" s="466"/>
      <c r="F233" s="466"/>
      <c r="G233" s="466"/>
      <c r="H233" s="466"/>
      <c r="I233" s="466"/>
      <c r="J233" s="466"/>
      <c r="K233" s="466"/>
      <c r="L233" s="466"/>
      <c r="M233" s="466"/>
      <c r="N233" s="466"/>
      <c r="O233" s="466"/>
      <c r="P233" s="466"/>
      <c r="Q233" s="466"/>
      <c r="R233" s="466"/>
      <c r="S233" s="466"/>
      <c r="T233" s="466"/>
      <c r="U233" s="466"/>
      <c r="V233" s="466"/>
      <c r="W233" s="466"/>
      <c r="X233" s="466"/>
      <c r="Y233" s="466"/>
      <c r="Z233" s="466"/>
    </row>
    <row r="234" spans="1:26" ht="13.5" customHeight="1">
      <c r="A234" s="618"/>
      <c r="B234" s="478"/>
      <c r="C234" s="478" t="s">
        <v>9880</v>
      </c>
      <c r="D234" s="489"/>
      <c r="E234" s="466"/>
      <c r="F234" s="466"/>
      <c r="G234" s="466"/>
      <c r="H234" s="466"/>
      <c r="I234" s="466"/>
      <c r="J234" s="466"/>
      <c r="K234" s="466"/>
      <c r="L234" s="466"/>
      <c r="M234" s="466"/>
      <c r="N234" s="466"/>
      <c r="O234" s="466"/>
      <c r="P234" s="466"/>
      <c r="Q234" s="466"/>
      <c r="R234" s="466"/>
      <c r="S234" s="466"/>
      <c r="T234" s="466"/>
      <c r="U234" s="466"/>
      <c r="V234" s="466"/>
      <c r="W234" s="466"/>
      <c r="X234" s="466"/>
      <c r="Y234" s="466"/>
      <c r="Z234" s="466"/>
    </row>
    <row r="235" spans="1:26" ht="13.5" customHeight="1">
      <c r="A235" s="618"/>
      <c r="B235" s="470"/>
      <c r="C235" s="470"/>
      <c r="D235" s="489"/>
      <c r="E235" s="466"/>
      <c r="F235" s="466"/>
      <c r="G235" s="466"/>
      <c r="H235" s="466"/>
      <c r="I235" s="466"/>
      <c r="J235" s="466"/>
      <c r="K235" s="466"/>
      <c r="L235" s="466"/>
      <c r="M235" s="466"/>
      <c r="N235" s="466"/>
      <c r="O235" s="466"/>
      <c r="P235" s="466"/>
      <c r="Q235" s="466"/>
      <c r="R235" s="466"/>
      <c r="S235" s="466"/>
      <c r="T235" s="466"/>
      <c r="U235" s="466"/>
      <c r="V235" s="466"/>
      <c r="W235" s="466"/>
      <c r="X235" s="466"/>
      <c r="Y235" s="466"/>
      <c r="Z235" s="466"/>
    </row>
    <row r="236" spans="1:26" ht="13.5" customHeight="1">
      <c r="A236" s="618"/>
      <c r="B236" s="470" t="s">
        <v>9881</v>
      </c>
      <c r="C236" s="470" t="s">
        <v>9882</v>
      </c>
      <c r="D236" s="489"/>
      <c r="E236" s="466"/>
      <c r="F236" s="466"/>
      <c r="G236" s="466"/>
      <c r="H236" s="466"/>
      <c r="I236" s="466"/>
      <c r="J236" s="466"/>
      <c r="K236" s="466"/>
      <c r="L236" s="466"/>
      <c r="M236" s="466"/>
      <c r="N236" s="466"/>
      <c r="O236" s="466"/>
      <c r="P236" s="466"/>
      <c r="Q236" s="466"/>
      <c r="R236" s="466"/>
      <c r="S236" s="466"/>
      <c r="T236" s="466"/>
      <c r="U236" s="466"/>
      <c r="V236" s="466"/>
      <c r="W236" s="466"/>
      <c r="X236" s="466"/>
      <c r="Y236" s="466"/>
      <c r="Z236" s="466"/>
    </row>
    <row r="237" spans="1:26" ht="13.5" customHeight="1">
      <c r="A237" s="618"/>
      <c r="B237" s="470"/>
      <c r="C237" s="470" t="s">
        <v>9883</v>
      </c>
      <c r="D237" s="489"/>
      <c r="E237" s="466"/>
      <c r="F237" s="466"/>
      <c r="G237" s="466"/>
      <c r="H237" s="466"/>
      <c r="I237" s="466"/>
      <c r="J237" s="466"/>
      <c r="K237" s="466"/>
      <c r="L237" s="466"/>
      <c r="M237" s="466"/>
      <c r="N237" s="466"/>
      <c r="O237" s="466"/>
      <c r="P237" s="466"/>
      <c r="Q237" s="466"/>
      <c r="R237" s="466"/>
      <c r="S237" s="466"/>
      <c r="T237" s="466"/>
      <c r="U237" s="466"/>
      <c r="V237" s="466"/>
      <c r="W237" s="466"/>
      <c r="X237" s="466"/>
      <c r="Y237" s="466"/>
      <c r="Z237" s="466"/>
    </row>
    <row r="238" spans="1:26" ht="13.5" customHeight="1">
      <c r="A238" s="618"/>
      <c r="B238" s="478"/>
      <c r="C238" s="478" t="s">
        <v>9884</v>
      </c>
      <c r="D238" s="489"/>
      <c r="E238" s="466"/>
      <c r="F238" s="466"/>
      <c r="G238" s="466"/>
      <c r="H238" s="466"/>
      <c r="I238" s="466"/>
      <c r="J238" s="466"/>
      <c r="K238" s="466"/>
      <c r="L238" s="466"/>
      <c r="M238" s="466"/>
      <c r="N238" s="466"/>
      <c r="O238" s="466"/>
      <c r="P238" s="466"/>
      <c r="Q238" s="466"/>
      <c r="R238" s="466"/>
      <c r="S238" s="466"/>
      <c r="T238" s="466"/>
      <c r="U238" s="466"/>
      <c r="V238" s="466"/>
      <c r="W238" s="466"/>
      <c r="X238" s="466"/>
      <c r="Y238" s="466"/>
      <c r="Z238" s="466"/>
    </row>
    <row r="239" spans="1:26" ht="13.5" customHeight="1">
      <c r="A239" s="618"/>
      <c r="B239" s="478"/>
      <c r="C239" s="478" t="s">
        <v>9885</v>
      </c>
      <c r="D239" s="489"/>
      <c r="E239" s="466"/>
      <c r="F239" s="466"/>
      <c r="G239" s="466"/>
      <c r="H239" s="466"/>
      <c r="I239" s="466"/>
      <c r="J239" s="466"/>
      <c r="K239" s="466"/>
      <c r="L239" s="466"/>
      <c r="M239" s="466"/>
      <c r="N239" s="466"/>
      <c r="O239" s="466"/>
      <c r="P239" s="466"/>
      <c r="Q239" s="466"/>
      <c r="R239" s="466"/>
      <c r="S239" s="466"/>
      <c r="T239" s="466"/>
      <c r="U239" s="466"/>
      <c r="V239" s="466"/>
      <c r="W239" s="466"/>
      <c r="X239" s="466"/>
      <c r="Y239" s="466"/>
      <c r="Z239" s="466"/>
    </row>
    <row r="240" spans="1:26" ht="13.5" customHeight="1">
      <c r="A240" s="619"/>
      <c r="B240" s="486"/>
      <c r="C240" s="486" t="s">
        <v>9886</v>
      </c>
      <c r="D240" s="492"/>
      <c r="E240" s="466"/>
      <c r="F240" s="466"/>
      <c r="G240" s="466"/>
      <c r="H240" s="466"/>
      <c r="I240" s="466"/>
      <c r="J240" s="466"/>
      <c r="K240" s="466"/>
      <c r="L240" s="466"/>
      <c r="M240" s="466"/>
      <c r="N240" s="466"/>
      <c r="O240" s="466"/>
      <c r="P240" s="466"/>
      <c r="Q240" s="466"/>
      <c r="R240" s="466"/>
      <c r="S240" s="466"/>
      <c r="T240" s="466"/>
      <c r="U240" s="466"/>
      <c r="V240" s="466"/>
      <c r="W240" s="466"/>
      <c r="X240" s="466"/>
      <c r="Y240" s="466"/>
      <c r="Z240" s="466"/>
    </row>
    <row r="241" spans="1:26" ht="13.5" customHeight="1">
      <c r="A241" s="488"/>
      <c r="B241" s="478"/>
      <c r="C241" s="478"/>
      <c r="D241" s="489"/>
      <c r="E241" s="466"/>
      <c r="F241" s="466"/>
      <c r="G241" s="466"/>
      <c r="H241" s="466"/>
      <c r="I241" s="466"/>
      <c r="J241" s="466"/>
      <c r="K241" s="466"/>
      <c r="L241" s="466"/>
      <c r="M241" s="466"/>
      <c r="N241" s="466"/>
      <c r="O241" s="466"/>
      <c r="P241" s="466"/>
      <c r="Q241" s="466"/>
      <c r="R241" s="466"/>
      <c r="S241" s="466"/>
      <c r="T241" s="466"/>
      <c r="U241" s="466"/>
      <c r="V241" s="466"/>
      <c r="W241" s="466"/>
      <c r="X241" s="466"/>
      <c r="Y241" s="466"/>
      <c r="Z241" s="466"/>
    </row>
    <row r="242" spans="1:26" ht="13.5" customHeight="1">
      <c r="A242" s="617" t="s">
        <v>9887</v>
      </c>
      <c r="B242" s="473" t="s">
        <v>9888</v>
      </c>
      <c r="C242" s="473" t="s">
        <v>9889</v>
      </c>
      <c r="D242" s="474" t="s">
        <v>9890</v>
      </c>
      <c r="E242" s="466"/>
      <c r="F242" s="466"/>
      <c r="G242" s="466"/>
      <c r="H242" s="466"/>
      <c r="I242" s="466"/>
      <c r="J242" s="466"/>
      <c r="K242" s="466"/>
      <c r="L242" s="466"/>
      <c r="M242" s="466"/>
      <c r="N242" s="466"/>
      <c r="O242" s="466"/>
      <c r="P242" s="466"/>
      <c r="Q242" s="466"/>
      <c r="R242" s="466"/>
      <c r="S242" s="466"/>
      <c r="T242" s="466"/>
      <c r="U242" s="466"/>
      <c r="V242" s="466"/>
      <c r="W242" s="466"/>
      <c r="X242" s="466"/>
      <c r="Y242" s="466"/>
      <c r="Z242" s="466"/>
    </row>
    <row r="243" spans="1:26" ht="13.5" customHeight="1">
      <c r="A243" s="618"/>
      <c r="B243" s="478"/>
      <c r="C243" s="478" t="s">
        <v>9891</v>
      </c>
      <c r="D243" s="479" t="s">
        <v>9892</v>
      </c>
      <c r="E243" s="466"/>
      <c r="F243" s="466"/>
      <c r="G243" s="466"/>
      <c r="H243" s="466"/>
      <c r="I243" s="466"/>
      <c r="J243" s="466"/>
      <c r="K243" s="466"/>
      <c r="L243" s="466"/>
      <c r="M243" s="466"/>
      <c r="N243" s="466"/>
      <c r="O243" s="466"/>
      <c r="P243" s="466"/>
      <c r="Q243" s="466"/>
      <c r="R243" s="466"/>
      <c r="S243" s="466"/>
      <c r="T243" s="466"/>
      <c r="U243" s="466"/>
      <c r="V243" s="466"/>
      <c r="W243" s="466"/>
      <c r="X243" s="466"/>
      <c r="Y243" s="466"/>
      <c r="Z243" s="466"/>
    </row>
    <row r="244" spans="1:26" ht="13.5" customHeight="1">
      <c r="A244" s="618"/>
      <c r="B244" s="478"/>
      <c r="C244" s="478" t="s">
        <v>9893</v>
      </c>
      <c r="D244" s="479" t="s">
        <v>9894</v>
      </c>
      <c r="E244" s="466"/>
      <c r="F244" s="466"/>
      <c r="G244" s="466"/>
      <c r="H244" s="466"/>
      <c r="I244" s="466"/>
      <c r="J244" s="466"/>
      <c r="K244" s="466"/>
      <c r="L244" s="466"/>
      <c r="M244" s="466"/>
      <c r="N244" s="466"/>
      <c r="O244" s="466"/>
      <c r="P244" s="466"/>
      <c r="Q244" s="466"/>
      <c r="R244" s="466"/>
      <c r="S244" s="466"/>
      <c r="T244" s="466"/>
      <c r="U244" s="466"/>
      <c r="V244" s="466"/>
      <c r="W244" s="466"/>
      <c r="X244" s="466"/>
      <c r="Y244" s="466"/>
      <c r="Z244" s="466"/>
    </row>
    <row r="245" spans="1:26" ht="13.5" customHeight="1">
      <c r="A245" s="618"/>
      <c r="B245" s="478"/>
      <c r="C245" s="478" t="s">
        <v>9895</v>
      </c>
      <c r="D245" s="479" t="s">
        <v>9896</v>
      </c>
      <c r="E245" s="466"/>
      <c r="F245" s="466"/>
      <c r="G245" s="466"/>
      <c r="H245" s="466"/>
      <c r="I245" s="466"/>
      <c r="J245" s="466"/>
      <c r="K245" s="466"/>
      <c r="L245" s="466"/>
      <c r="M245" s="466"/>
      <c r="N245" s="466"/>
      <c r="O245" s="466"/>
      <c r="P245" s="466"/>
      <c r="Q245" s="466"/>
      <c r="R245" s="466"/>
      <c r="S245" s="466"/>
      <c r="T245" s="466"/>
      <c r="U245" s="466"/>
      <c r="V245" s="466"/>
      <c r="W245" s="466"/>
      <c r="X245" s="466"/>
      <c r="Y245" s="466"/>
      <c r="Z245" s="466"/>
    </row>
    <row r="246" spans="1:26" ht="13.5" customHeight="1">
      <c r="A246" s="618"/>
      <c r="B246" s="478"/>
      <c r="C246" s="478" t="s">
        <v>9897</v>
      </c>
      <c r="D246" s="479" t="s">
        <v>9898</v>
      </c>
      <c r="E246" s="466"/>
      <c r="F246" s="466"/>
      <c r="G246" s="466"/>
      <c r="H246" s="466"/>
      <c r="I246" s="466"/>
      <c r="J246" s="466"/>
      <c r="K246" s="466"/>
      <c r="L246" s="466"/>
      <c r="M246" s="466"/>
      <c r="N246" s="466"/>
      <c r="O246" s="466"/>
      <c r="P246" s="466"/>
      <c r="Q246" s="466"/>
      <c r="R246" s="466"/>
      <c r="S246" s="466"/>
      <c r="T246" s="466"/>
      <c r="U246" s="466"/>
      <c r="V246" s="466"/>
      <c r="W246" s="466"/>
      <c r="X246" s="466"/>
      <c r="Y246" s="466"/>
      <c r="Z246" s="466"/>
    </row>
    <row r="247" spans="1:26" ht="13.5" customHeight="1">
      <c r="A247" s="618"/>
      <c r="B247" s="478"/>
      <c r="C247" s="478" t="s">
        <v>9899</v>
      </c>
      <c r="D247" s="479" t="s">
        <v>9900</v>
      </c>
      <c r="E247" s="466"/>
      <c r="F247" s="466"/>
      <c r="G247" s="466"/>
      <c r="H247" s="466"/>
      <c r="I247" s="466"/>
      <c r="J247" s="466"/>
      <c r="K247" s="466"/>
      <c r="L247" s="466"/>
      <c r="M247" s="466"/>
      <c r="N247" s="466"/>
      <c r="O247" s="466"/>
      <c r="P247" s="466"/>
      <c r="Q247" s="466"/>
      <c r="R247" s="466"/>
      <c r="S247" s="466"/>
      <c r="T247" s="466"/>
      <c r="U247" s="466"/>
      <c r="V247" s="466"/>
      <c r="W247" s="466"/>
      <c r="X247" s="466"/>
      <c r="Y247" s="466"/>
      <c r="Z247" s="466"/>
    </row>
    <row r="248" spans="1:26" ht="13.5" customHeight="1">
      <c r="A248" s="618"/>
      <c r="B248" s="478"/>
      <c r="C248" s="478" t="s">
        <v>9901</v>
      </c>
      <c r="D248" s="479" t="s">
        <v>9902</v>
      </c>
      <c r="E248" s="466"/>
      <c r="F248" s="466"/>
      <c r="G248" s="466"/>
      <c r="H248" s="466"/>
      <c r="I248" s="466"/>
      <c r="J248" s="466"/>
      <c r="K248" s="466"/>
      <c r="L248" s="466"/>
      <c r="M248" s="466"/>
      <c r="N248" s="466"/>
      <c r="O248" s="466"/>
      <c r="P248" s="466"/>
      <c r="Q248" s="466"/>
      <c r="R248" s="466"/>
      <c r="S248" s="466"/>
      <c r="T248" s="466"/>
      <c r="U248" s="466"/>
      <c r="V248" s="466"/>
      <c r="W248" s="466"/>
      <c r="X248" s="466"/>
      <c r="Y248" s="466"/>
      <c r="Z248" s="466"/>
    </row>
    <row r="249" spans="1:26" ht="13.5" customHeight="1">
      <c r="A249" s="618"/>
      <c r="B249" s="478"/>
      <c r="C249" s="478" t="s">
        <v>9903</v>
      </c>
      <c r="D249" s="479" t="s">
        <v>9904</v>
      </c>
      <c r="E249" s="466"/>
      <c r="F249" s="466"/>
      <c r="G249" s="466"/>
      <c r="H249" s="466"/>
      <c r="I249" s="466"/>
      <c r="J249" s="466"/>
      <c r="K249" s="466"/>
      <c r="L249" s="466"/>
      <c r="M249" s="466"/>
      <c r="N249" s="466"/>
      <c r="O249" s="466"/>
      <c r="P249" s="466"/>
      <c r="Q249" s="466"/>
      <c r="R249" s="466"/>
      <c r="S249" s="466"/>
      <c r="T249" s="466"/>
      <c r="U249" s="466"/>
      <c r="V249" s="466"/>
      <c r="W249" s="466"/>
      <c r="X249" s="466"/>
      <c r="Y249" s="466"/>
      <c r="Z249" s="466"/>
    </row>
    <row r="250" spans="1:26" ht="13.5" customHeight="1">
      <c r="A250" s="618"/>
      <c r="B250" s="470"/>
      <c r="C250" s="470"/>
      <c r="D250" s="479" t="s">
        <v>9750</v>
      </c>
      <c r="E250" s="466"/>
      <c r="F250" s="466"/>
      <c r="G250" s="466"/>
      <c r="H250" s="466"/>
      <c r="I250" s="466"/>
      <c r="J250" s="466"/>
      <c r="K250" s="466"/>
      <c r="L250" s="466"/>
      <c r="M250" s="466"/>
      <c r="N250" s="466"/>
      <c r="O250" s="466"/>
      <c r="P250" s="466"/>
      <c r="Q250" s="466"/>
      <c r="R250" s="466"/>
      <c r="S250" s="466"/>
      <c r="T250" s="466"/>
      <c r="U250" s="466"/>
      <c r="V250" s="466"/>
      <c r="W250" s="466"/>
      <c r="X250" s="466"/>
      <c r="Y250" s="466"/>
      <c r="Z250" s="466"/>
    </row>
    <row r="251" spans="1:26" ht="13.5" customHeight="1">
      <c r="A251" s="618"/>
      <c r="B251" s="478" t="s">
        <v>9905</v>
      </c>
      <c r="C251" s="478" t="s">
        <v>9906</v>
      </c>
      <c r="D251" s="479" t="s">
        <v>9907</v>
      </c>
      <c r="E251" s="466"/>
      <c r="F251" s="466"/>
      <c r="G251" s="466"/>
      <c r="H251" s="466"/>
      <c r="I251" s="466"/>
      <c r="J251" s="466"/>
      <c r="K251" s="466"/>
      <c r="L251" s="466"/>
      <c r="M251" s="466"/>
      <c r="N251" s="466"/>
      <c r="O251" s="466"/>
      <c r="P251" s="466"/>
      <c r="Q251" s="466"/>
      <c r="R251" s="466"/>
      <c r="S251" s="466"/>
      <c r="T251" s="466"/>
      <c r="U251" s="466"/>
      <c r="V251" s="466"/>
      <c r="W251" s="466"/>
      <c r="X251" s="466"/>
      <c r="Y251" s="466"/>
      <c r="Z251" s="466"/>
    </row>
    <row r="252" spans="1:26" ht="13.5" customHeight="1">
      <c r="A252" s="618"/>
      <c r="B252" s="478"/>
      <c r="C252" s="478" t="s">
        <v>9908</v>
      </c>
      <c r="D252" s="479" t="s">
        <v>9909</v>
      </c>
      <c r="E252" s="466"/>
      <c r="F252" s="466"/>
      <c r="G252" s="466"/>
      <c r="H252" s="466"/>
      <c r="I252" s="466"/>
      <c r="J252" s="466"/>
      <c r="K252" s="466"/>
      <c r="L252" s="466"/>
      <c r="M252" s="466"/>
      <c r="N252" s="466"/>
      <c r="O252" s="466"/>
      <c r="P252" s="466"/>
      <c r="Q252" s="466"/>
      <c r="R252" s="466"/>
      <c r="S252" s="466"/>
      <c r="T252" s="466"/>
      <c r="U252" s="466"/>
      <c r="V252" s="466"/>
      <c r="W252" s="466"/>
      <c r="X252" s="466"/>
      <c r="Y252" s="466"/>
      <c r="Z252" s="466"/>
    </row>
    <row r="253" spans="1:26" ht="13.5" customHeight="1">
      <c r="A253" s="618"/>
      <c r="B253" s="478"/>
      <c r="C253" s="478" t="s">
        <v>9910</v>
      </c>
      <c r="D253" s="479" t="s">
        <v>9911</v>
      </c>
      <c r="E253" s="466"/>
      <c r="F253" s="466"/>
      <c r="G253" s="466"/>
      <c r="H253" s="466"/>
      <c r="I253" s="466"/>
      <c r="J253" s="466"/>
      <c r="K253" s="466"/>
      <c r="L253" s="466"/>
      <c r="M253" s="466"/>
      <c r="N253" s="466"/>
      <c r="O253" s="466"/>
      <c r="P253" s="466"/>
      <c r="Q253" s="466"/>
      <c r="R253" s="466"/>
      <c r="S253" s="466"/>
      <c r="T253" s="466"/>
      <c r="U253" s="466"/>
      <c r="V253" s="466"/>
      <c r="W253" s="466"/>
      <c r="X253" s="466"/>
      <c r="Y253" s="466"/>
      <c r="Z253" s="466"/>
    </row>
    <row r="254" spans="1:26" ht="13.5" customHeight="1">
      <c r="A254" s="618"/>
      <c r="B254" s="478"/>
      <c r="C254" s="478" t="s">
        <v>9912</v>
      </c>
      <c r="D254" s="479" t="s">
        <v>9913</v>
      </c>
      <c r="E254" s="466"/>
      <c r="F254" s="466"/>
      <c r="G254" s="466"/>
      <c r="H254" s="466"/>
      <c r="I254" s="466"/>
      <c r="J254" s="466"/>
      <c r="K254" s="466"/>
      <c r="L254" s="466"/>
      <c r="M254" s="466"/>
      <c r="N254" s="466"/>
      <c r="O254" s="466"/>
      <c r="P254" s="466"/>
      <c r="Q254" s="466"/>
      <c r="R254" s="466"/>
      <c r="S254" s="466"/>
      <c r="T254" s="466"/>
      <c r="U254" s="466"/>
      <c r="V254" s="466"/>
      <c r="W254" s="466"/>
      <c r="X254" s="466"/>
      <c r="Y254" s="466"/>
      <c r="Z254" s="466"/>
    </row>
    <row r="255" spans="1:26" ht="13.5" customHeight="1">
      <c r="A255" s="618"/>
      <c r="B255" s="478"/>
      <c r="C255" s="478" t="s">
        <v>9914</v>
      </c>
      <c r="D255" s="479" t="s">
        <v>9602</v>
      </c>
      <c r="E255" s="466"/>
      <c r="F255" s="466"/>
      <c r="G255" s="466"/>
      <c r="H255" s="466"/>
      <c r="I255" s="466"/>
      <c r="J255" s="466"/>
      <c r="K255" s="466"/>
      <c r="L255" s="466"/>
      <c r="M255" s="466"/>
      <c r="N255" s="466"/>
      <c r="O255" s="466"/>
      <c r="P255" s="466"/>
      <c r="Q255" s="466"/>
      <c r="R255" s="466"/>
      <c r="S255" s="466"/>
      <c r="T255" s="466"/>
      <c r="U255" s="466"/>
      <c r="V255" s="466"/>
      <c r="W255" s="466"/>
      <c r="X255" s="466"/>
      <c r="Y255" s="466"/>
      <c r="Z255" s="466"/>
    </row>
    <row r="256" spans="1:26" ht="13.5" customHeight="1">
      <c r="A256" s="618"/>
      <c r="B256" s="478"/>
      <c r="C256" s="478" t="s">
        <v>9915</v>
      </c>
      <c r="D256" s="479" t="s">
        <v>9604</v>
      </c>
      <c r="E256" s="466"/>
      <c r="F256" s="466"/>
      <c r="G256" s="466"/>
      <c r="H256" s="466"/>
      <c r="I256" s="466"/>
      <c r="J256" s="466"/>
      <c r="K256" s="466"/>
      <c r="L256" s="466"/>
      <c r="M256" s="466"/>
      <c r="N256" s="466"/>
      <c r="O256" s="466"/>
      <c r="P256" s="466"/>
      <c r="Q256" s="466"/>
      <c r="R256" s="466"/>
      <c r="S256" s="466"/>
      <c r="T256" s="466"/>
      <c r="U256" s="466"/>
      <c r="V256" s="466"/>
      <c r="W256" s="466"/>
      <c r="X256" s="466"/>
      <c r="Y256" s="466"/>
      <c r="Z256" s="466"/>
    </row>
    <row r="257" spans="1:26" ht="13.5" customHeight="1">
      <c r="A257" s="619"/>
      <c r="B257" s="486"/>
      <c r="C257" s="486"/>
      <c r="D257" s="492"/>
      <c r="E257" s="466"/>
      <c r="F257" s="466"/>
      <c r="G257" s="466"/>
      <c r="H257" s="466"/>
      <c r="I257" s="466"/>
      <c r="J257" s="466"/>
      <c r="K257" s="466"/>
      <c r="L257" s="466"/>
      <c r="M257" s="466"/>
      <c r="N257" s="466"/>
      <c r="O257" s="466"/>
      <c r="P257" s="466"/>
      <c r="Q257" s="466"/>
      <c r="R257" s="466"/>
      <c r="S257" s="466"/>
      <c r="T257" s="466"/>
      <c r="U257" s="466"/>
      <c r="V257" s="466"/>
      <c r="W257" s="466"/>
      <c r="X257" s="466"/>
      <c r="Y257" s="466"/>
      <c r="Z257" s="466"/>
    </row>
    <row r="258" spans="1:26" ht="13.5" customHeight="1">
      <c r="A258" s="488"/>
      <c r="B258" s="470"/>
      <c r="C258" s="470"/>
      <c r="D258" s="489"/>
      <c r="E258" s="466"/>
      <c r="F258" s="466"/>
      <c r="G258" s="466"/>
      <c r="H258" s="466"/>
      <c r="I258" s="466"/>
      <c r="J258" s="466"/>
      <c r="K258" s="466"/>
      <c r="L258" s="466"/>
      <c r="M258" s="466"/>
      <c r="N258" s="466"/>
      <c r="O258" s="466"/>
      <c r="P258" s="466"/>
      <c r="Q258" s="466"/>
      <c r="R258" s="466"/>
      <c r="S258" s="466"/>
      <c r="T258" s="466"/>
      <c r="U258" s="466"/>
      <c r="V258" s="466"/>
      <c r="W258" s="466"/>
      <c r="X258" s="466"/>
      <c r="Y258" s="466"/>
      <c r="Z258" s="466"/>
    </row>
    <row r="259" spans="1:26" ht="13.5" customHeight="1">
      <c r="A259" s="620" t="s">
        <v>9916</v>
      </c>
      <c r="B259" s="473" t="s">
        <v>9917</v>
      </c>
      <c r="C259" s="473" t="s">
        <v>9918</v>
      </c>
      <c r="D259" s="474" t="s">
        <v>9919</v>
      </c>
      <c r="E259" s="466"/>
      <c r="F259" s="466"/>
      <c r="G259" s="466"/>
      <c r="H259" s="466"/>
      <c r="I259" s="466"/>
      <c r="J259" s="466"/>
      <c r="K259" s="466"/>
      <c r="L259" s="466"/>
      <c r="M259" s="466"/>
      <c r="N259" s="466"/>
      <c r="O259" s="466"/>
      <c r="P259" s="466"/>
      <c r="Q259" s="466"/>
      <c r="R259" s="466"/>
      <c r="S259" s="466"/>
      <c r="T259" s="466"/>
      <c r="U259" s="466"/>
      <c r="V259" s="466"/>
      <c r="W259" s="466"/>
      <c r="X259" s="466"/>
      <c r="Y259" s="466"/>
      <c r="Z259" s="466"/>
    </row>
    <row r="260" spans="1:26" ht="13.5" customHeight="1">
      <c r="A260" s="618"/>
      <c r="B260" s="478"/>
      <c r="C260" s="478" t="s">
        <v>9920</v>
      </c>
      <c r="D260" s="479" t="s">
        <v>9921</v>
      </c>
      <c r="E260" s="466"/>
      <c r="F260" s="466"/>
      <c r="G260" s="466"/>
      <c r="H260" s="466"/>
      <c r="I260" s="466"/>
      <c r="J260" s="466"/>
      <c r="K260" s="466"/>
      <c r="L260" s="466"/>
      <c r="M260" s="466"/>
      <c r="N260" s="466"/>
      <c r="O260" s="466"/>
      <c r="P260" s="466"/>
      <c r="Q260" s="466"/>
      <c r="R260" s="466"/>
      <c r="S260" s="466"/>
      <c r="T260" s="466"/>
      <c r="U260" s="466"/>
      <c r="V260" s="466"/>
      <c r="W260" s="466"/>
      <c r="X260" s="466"/>
      <c r="Y260" s="466"/>
      <c r="Z260" s="466"/>
    </row>
    <row r="261" spans="1:26" ht="13.5" customHeight="1">
      <c r="A261" s="618"/>
      <c r="B261" s="478"/>
      <c r="C261" s="478"/>
      <c r="D261" s="479"/>
      <c r="E261" s="466"/>
      <c r="F261" s="466"/>
      <c r="G261" s="466"/>
      <c r="H261" s="466"/>
      <c r="I261" s="466"/>
      <c r="J261" s="466"/>
      <c r="K261" s="466"/>
      <c r="L261" s="466"/>
      <c r="M261" s="466"/>
      <c r="N261" s="466"/>
      <c r="O261" s="466"/>
      <c r="P261" s="466"/>
      <c r="Q261" s="466"/>
      <c r="R261" s="466"/>
      <c r="S261" s="466"/>
      <c r="T261" s="466"/>
      <c r="U261" s="466"/>
      <c r="V261" s="466"/>
      <c r="W261" s="466"/>
      <c r="X261" s="466"/>
      <c r="Y261" s="466"/>
      <c r="Z261" s="466"/>
    </row>
    <row r="262" spans="1:26" ht="13.5" customHeight="1">
      <c r="A262" s="618"/>
      <c r="B262" s="478" t="s">
        <v>9922</v>
      </c>
      <c r="C262" s="478" t="s">
        <v>9923</v>
      </c>
      <c r="D262" s="479" t="s">
        <v>9924</v>
      </c>
      <c r="E262" s="466"/>
      <c r="F262" s="466"/>
      <c r="G262" s="466"/>
      <c r="H262" s="466"/>
      <c r="I262" s="466"/>
      <c r="J262" s="466"/>
      <c r="K262" s="466"/>
      <c r="L262" s="466"/>
      <c r="M262" s="466"/>
      <c r="N262" s="466"/>
      <c r="O262" s="466"/>
      <c r="P262" s="466"/>
      <c r="Q262" s="466"/>
      <c r="R262" s="466"/>
      <c r="S262" s="466"/>
      <c r="T262" s="466"/>
      <c r="U262" s="466"/>
      <c r="V262" s="466"/>
      <c r="W262" s="466"/>
      <c r="X262" s="466"/>
      <c r="Y262" s="466"/>
      <c r="Z262" s="466"/>
    </row>
    <row r="263" spans="1:26" ht="13.5" customHeight="1">
      <c r="A263" s="618"/>
      <c r="B263" s="478"/>
      <c r="C263" s="478" t="s">
        <v>9925</v>
      </c>
      <c r="D263" s="479" t="s">
        <v>9926</v>
      </c>
      <c r="E263" s="466"/>
      <c r="F263" s="466"/>
      <c r="G263" s="466"/>
      <c r="H263" s="466"/>
      <c r="I263" s="466"/>
      <c r="J263" s="466"/>
      <c r="K263" s="466"/>
      <c r="L263" s="466"/>
      <c r="M263" s="466"/>
      <c r="N263" s="466"/>
      <c r="O263" s="466"/>
      <c r="P263" s="466"/>
      <c r="Q263" s="466"/>
      <c r="R263" s="466"/>
      <c r="S263" s="466"/>
      <c r="T263" s="466"/>
      <c r="U263" s="466"/>
      <c r="V263" s="466"/>
      <c r="W263" s="466"/>
      <c r="X263" s="466"/>
      <c r="Y263" s="466"/>
      <c r="Z263" s="466"/>
    </row>
    <row r="264" spans="1:26" ht="13.5" customHeight="1">
      <c r="A264" s="618"/>
      <c r="B264" s="478"/>
      <c r="C264" s="478" t="s">
        <v>9927</v>
      </c>
      <c r="D264" s="479" t="s">
        <v>9604</v>
      </c>
      <c r="E264" s="466"/>
      <c r="F264" s="466"/>
      <c r="G264" s="466"/>
      <c r="H264" s="466"/>
      <c r="I264" s="466"/>
      <c r="J264" s="466"/>
      <c r="K264" s="466"/>
      <c r="L264" s="466"/>
      <c r="M264" s="466"/>
      <c r="N264" s="466"/>
      <c r="O264" s="466"/>
      <c r="P264" s="466"/>
      <c r="Q264" s="466"/>
      <c r="R264" s="466"/>
      <c r="S264" s="466"/>
      <c r="T264" s="466"/>
      <c r="U264" s="466"/>
      <c r="V264" s="466"/>
      <c r="W264" s="466"/>
      <c r="X264" s="466"/>
      <c r="Y264" s="466"/>
      <c r="Z264" s="466"/>
    </row>
    <row r="265" spans="1:26" ht="13.5" customHeight="1">
      <c r="A265" s="618"/>
      <c r="B265" s="478"/>
      <c r="C265" s="478" t="s">
        <v>9928</v>
      </c>
      <c r="D265" s="489"/>
      <c r="E265" s="466"/>
      <c r="F265" s="466"/>
      <c r="G265" s="466"/>
      <c r="H265" s="466"/>
      <c r="I265" s="466"/>
      <c r="J265" s="466"/>
      <c r="K265" s="466"/>
      <c r="L265" s="466"/>
      <c r="M265" s="466"/>
      <c r="N265" s="466"/>
      <c r="O265" s="466"/>
      <c r="P265" s="466"/>
      <c r="Q265" s="466"/>
      <c r="R265" s="466"/>
      <c r="S265" s="466"/>
      <c r="T265" s="466"/>
      <c r="U265" s="466"/>
      <c r="V265" s="466"/>
      <c r="W265" s="466"/>
      <c r="X265" s="466"/>
      <c r="Y265" s="466"/>
      <c r="Z265" s="466"/>
    </row>
    <row r="266" spans="1:26" ht="13.5" customHeight="1">
      <c r="A266" s="618"/>
      <c r="B266" s="478"/>
      <c r="C266" s="478" t="s">
        <v>9929</v>
      </c>
      <c r="D266" s="489"/>
      <c r="E266" s="466"/>
      <c r="F266" s="466"/>
      <c r="G266" s="466"/>
      <c r="H266" s="466"/>
      <c r="I266" s="466"/>
      <c r="J266" s="466"/>
      <c r="K266" s="466"/>
      <c r="L266" s="466"/>
      <c r="M266" s="466"/>
      <c r="N266" s="466"/>
      <c r="O266" s="466"/>
      <c r="P266" s="466"/>
      <c r="Q266" s="466"/>
      <c r="R266" s="466"/>
      <c r="S266" s="466"/>
      <c r="T266" s="466"/>
      <c r="U266" s="466"/>
      <c r="V266" s="466"/>
      <c r="W266" s="466"/>
      <c r="X266" s="466"/>
      <c r="Y266" s="466"/>
      <c r="Z266" s="466"/>
    </row>
    <row r="267" spans="1:26" ht="13.5" customHeight="1">
      <c r="A267" s="619"/>
      <c r="B267" s="491"/>
      <c r="C267" s="491" t="s">
        <v>9930</v>
      </c>
      <c r="D267" s="492"/>
      <c r="E267" s="466"/>
      <c r="F267" s="466"/>
      <c r="G267" s="466"/>
      <c r="H267" s="466"/>
      <c r="I267" s="466"/>
      <c r="J267" s="466"/>
      <c r="K267" s="466"/>
      <c r="L267" s="466"/>
      <c r="M267" s="466"/>
      <c r="N267" s="466"/>
      <c r="O267" s="466"/>
      <c r="P267" s="466"/>
      <c r="Q267" s="466"/>
      <c r="R267" s="466"/>
      <c r="S267" s="466"/>
      <c r="T267" s="466"/>
      <c r="U267" s="466"/>
      <c r="V267" s="466"/>
      <c r="W267" s="466"/>
      <c r="X267" s="466"/>
      <c r="Y267" s="466"/>
      <c r="Z267" s="466"/>
    </row>
    <row r="268" spans="1:26" ht="13.5" customHeight="1">
      <c r="A268" s="488"/>
      <c r="B268" s="481"/>
      <c r="C268" s="483"/>
      <c r="D268" s="489"/>
      <c r="E268" s="466"/>
      <c r="F268" s="466"/>
      <c r="G268" s="466"/>
      <c r="H268" s="466"/>
      <c r="I268" s="466"/>
      <c r="J268" s="466"/>
      <c r="K268" s="466"/>
      <c r="L268" s="466"/>
      <c r="M268" s="466"/>
      <c r="N268" s="466"/>
      <c r="O268" s="466"/>
      <c r="P268" s="466"/>
      <c r="Q268" s="466"/>
      <c r="R268" s="466"/>
      <c r="S268" s="466"/>
      <c r="T268" s="466"/>
      <c r="U268" s="466"/>
      <c r="V268" s="466"/>
      <c r="W268" s="466"/>
      <c r="X268" s="466"/>
      <c r="Y268" s="466"/>
      <c r="Z268" s="466"/>
    </row>
    <row r="269" spans="1:26" ht="13.5" customHeight="1">
      <c r="A269" s="620" t="s">
        <v>9931</v>
      </c>
      <c r="B269" s="473" t="s">
        <v>9932</v>
      </c>
      <c r="C269" s="473" t="s">
        <v>9933</v>
      </c>
      <c r="D269" s="474" t="s">
        <v>9934</v>
      </c>
      <c r="E269" s="466"/>
      <c r="F269" s="466"/>
      <c r="G269" s="466"/>
      <c r="H269" s="466"/>
      <c r="I269" s="466"/>
      <c r="J269" s="466"/>
      <c r="K269" s="466"/>
      <c r="L269" s="466"/>
      <c r="M269" s="466"/>
      <c r="N269" s="466"/>
      <c r="O269" s="466"/>
      <c r="P269" s="466"/>
      <c r="Q269" s="466"/>
      <c r="R269" s="466"/>
      <c r="S269" s="466"/>
      <c r="T269" s="466"/>
      <c r="U269" s="466"/>
      <c r="V269" s="466"/>
      <c r="W269" s="466"/>
      <c r="X269" s="466"/>
      <c r="Y269" s="466"/>
      <c r="Z269" s="466"/>
    </row>
    <row r="270" spans="1:26" ht="13.5" customHeight="1">
      <c r="A270" s="618"/>
      <c r="B270" s="478"/>
      <c r="C270" s="478" t="s">
        <v>9935</v>
      </c>
      <c r="D270" s="479" t="s">
        <v>9936</v>
      </c>
      <c r="E270" s="466"/>
      <c r="F270" s="466"/>
      <c r="G270" s="466"/>
      <c r="H270" s="466"/>
      <c r="I270" s="466"/>
      <c r="J270" s="466"/>
      <c r="K270" s="466"/>
      <c r="L270" s="466"/>
      <c r="M270" s="466"/>
      <c r="N270" s="466"/>
      <c r="O270" s="466"/>
      <c r="P270" s="466"/>
      <c r="Q270" s="466"/>
      <c r="R270" s="466"/>
      <c r="S270" s="466"/>
      <c r="T270" s="466"/>
      <c r="U270" s="466"/>
      <c r="V270" s="466"/>
      <c r="W270" s="466"/>
      <c r="X270" s="466"/>
      <c r="Y270" s="466"/>
      <c r="Z270" s="466"/>
    </row>
    <row r="271" spans="1:26" ht="13.5" customHeight="1">
      <c r="A271" s="618"/>
      <c r="B271" s="478"/>
      <c r="C271" s="478" t="s">
        <v>9937</v>
      </c>
      <c r="D271" s="479" t="s">
        <v>9938</v>
      </c>
      <c r="E271" s="466"/>
      <c r="F271" s="466"/>
      <c r="G271" s="466"/>
      <c r="H271" s="466"/>
      <c r="I271" s="466"/>
      <c r="J271" s="466"/>
      <c r="K271" s="466"/>
      <c r="L271" s="466"/>
      <c r="M271" s="466"/>
      <c r="N271" s="466"/>
      <c r="O271" s="466"/>
      <c r="P271" s="466"/>
      <c r="Q271" s="466"/>
      <c r="R271" s="466"/>
      <c r="S271" s="466"/>
      <c r="T271" s="466"/>
      <c r="U271" s="466"/>
      <c r="V271" s="466"/>
      <c r="W271" s="466"/>
      <c r="X271" s="466"/>
      <c r="Y271" s="466"/>
      <c r="Z271" s="466"/>
    </row>
    <row r="272" spans="1:26" ht="13.5" customHeight="1">
      <c r="A272" s="618"/>
      <c r="B272" s="478"/>
      <c r="C272" s="478" t="s">
        <v>9939</v>
      </c>
      <c r="D272" s="479" t="s">
        <v>9940</v>
      </c>
      <c r="E272" s="466"/>
      <c r="F272" s="466"/>
      <c r="G272" s="466"/>
      <c r="H272" s="466"/>
      <c r="I272" s="466"/>
      <c r="J272" s="466"/>
      <c r="K272" s="466"/>
      <c r="L272" s="466"/>
      <c r="M272" s="466"/>
      <c r="N272" s="466"/>
      <c r="O272" s="466"/>
      <c r="P272" s="466"/>
      <c r="Q272" s="466"/>
      <c r="R272" s="466"/>
      <c r="S272" s="466"/>
      <c r="T272" s="466"/>
      <c r="U272" s="466"/>
      <c r="V272" s="466"/>
      <c r="W272" s="466"/>
      <c r="X272" s="466"/>
      <c r="Y272" s="466"/>
      <c r="Z272" s="466"/>
    </row>
    <row r="273" spans="1:26" ht="13.5" customHeight="1">
      <c r="A273" s="618"/>
      <c r="B273" s="478"/>
      <c r="C273" s="478" t="s">
        <v>9941</v>
      </c>
      <c r="D273" s="479" t="s">
        <v>9942</v>
      </c>
      <c r="E273" s="466"/>
      <c r="F273" s="466"/>
      <c r="G273" s="466"/>
      <c r="H273" s="466"/>
      <c r="I273" s="466"/>
      <c r="J273" s="466"/>
      <c r="K273" s="466"/>
      <c r="L273" s="466"/>
      <c r="M273" s="466"/>
      <c r="N273" s="466"/>
      <c r="O273" s="466"/>
      <c r="P273" s="466"/>
      <c r="Q273" s="466"/>
      <c r="R273" s="466"/>
      <c r="S273" s="466"/>
      <c r="T273" s="466"/>
      <c r="U273" s="466"/>
      <c r="V273" s="466"/>
      <c r="W273" s="466"/>
      <c r="X273" s="466"/>
      <c r="Y273" s="466"/>
      <c r="Z273" s="466"/>
    </row>
    <row r="274" spans="1:26" ht="13.5" customHeight="1">
      <c r="A274" s="618"/>
      <c r="B274" s="478"/>
      <c r="C274" s="478" t="s">
        <v>9943</v>
      </c>
      <c r="D274" s="479" t="s">
        <v>9944</v>
      </c>
      <c r="E274" s="466"/>
      <c r="F274" s="466"/>
      <c r="G274" s="466"/>
      <c r="H274" s="466"/>
      <c r="I274" s="466"/>
      <c r="J274" s="466"/>
      <c r="K274" s="466"/>
      <c r="L274" s="466"/>
      <c r="M274" s="466"/>
      <c r="N274" s="466"/>
      <c r="O274" s="466"/>
      <c r="P274" s="466"/>
      <c r="Q274" s="466"/>
      <c r="R274" s="466"/>
      <c r="S274" s="466"/>
      <c r="T274" s="466"/>
      <c r="U274" s="466"/>
      <c r="V274" s="466"/>
      <c r="W274" s="466"/>
      <c r="X274" s="466"/>
      <c r="Y274" s="466"/>
      <c r="Z274" s="466"/>
    </row>
    <row r="275" spans="1:26" ht="13.5" customHeight="1">
      <c r="A275" s="618"/>
      <c r="B275" s="478"/>
      <c r="C275" s="478" t="s">
        <v>9945</v>
      </c>
      <c r="D275" s="479" t="s">
        <v>9946</v>
      </c>
      <c r="E275" s="466"/>
      <c r="F275" s="466"/>
      <c r="G275" s="466"/>
      <c r="H275" s="466"/>
      <c r="I275" s="466"/>
      <c r="J275" s="466"/>
      <c r="K275" s="466"/>
      <c r="L275" s="466"/>
      <c r="M275" s="466"/>
      <c r="N275" s="466"/>
      <c r="O275" s="466"/>
      <c r="P275" s="466"/>
      <c r="Q275" s="466"/>
      <c r="R275" s="466"/>
      <c r="S275" s="466"/>
      <c r="T275" s="466"/>
      <c r="U275" s="466"/>
      <c r="V275" s="466"/>
      <c r="W275" s="466"/>
      <c r="X275" s="466"/>
      <c r="Y275" s="466"/>
      <c r="Z275" s="466"/>
    </row>
    <row r="276" spans="1:26" ht="13.5" customHeight="1">
      <c r="A276" s="618"/>
      <c r="B276" s="478"/>
      <c r="C276" s="478" t="s">
        <v>9947</v>
      </c>
      <c r="D276" s="479" t="s">
        <v>9948</v>
      </c>
      <c r="E276" s="466"/>
      <c r="F276" s="466"/>
      <c r="G276" s="466"/>
      <c r="H276" s="466"/>
      <c r="I276" s="466"/>
      <c r="J276" s="466"/>
      <c r="K276" s="466"/>
      <c r="L276" s="466"/>
      <c r="M276" s="466"/>
      <c r="N276" s="466"/>
      <c r="O276" s="466"/>
      <c r="P276" s="466"/>
      <c r="Q276" s="466"/>
      <c r="R276" s="466"/>
      <c r="S276" s="466"/>
      <c r="T276" s="466"/>
      <c r="U276" s="466"/>
      <c r="V276" s="466"/>
      <c r="W276" s="466"/>
      <c r="X276" s="466"/>
      <c r="Y276" s="466"/>
      <c r="Z276" s="466"/>
    </row>
    <row r="277" spans="1:26" ht="13.5" customHeight="1">
      <c r="A277" s="618"/>
      <c r="B277" s="478"/>
      <c r="C277" s="478" t="s">
        <v>9949</v>
      </c>
      <c r="D277" s="479" t="s">
        <v>9950</v>
      </c>
      <c r="E277" s="466"/>
      <c r="F277" s="466"/>
      <c r="G277" s="466"/>
      <c r="H277" s="466"/>
      <c r="I277" s="466"/>
      <c r="J277" s="466"/>
      <c r="K277" s="466"/>
      <c r="L277" s="466"/>
      <c r="M277" s="466"/>
      <c r="N277" s="466"/>
      <c r="O277" s="466"/>
      <c r="P277" s="466"/>
      <c r="Q277" s="466"/>
      <c r="R277" s="466"/>
      <c r="S277" s="466"/>
      <c r="T277" s="466"/>
      <c r="U277" s="466"/>
      <c r="V277" s="466"/>
      <c r="W277" s="466"/>
      <c r="X277" s="466"/>
      <c r="Y277" s="466"/>
      <c r="Z277" s="466"/>
    </row>
    <row r="278" spans="1:26" ht="13.5" customHeight="1">
      <c r="A278" s="618"/>
      <c r="B278" s="478"/>
      <c r="C278" s="478" t="s">
        <v>9951</v>
      </c>
      <c r="D278" s="479" t="s">
        <v>9952</v>
      </c>
      <c r="E278" s="466"/>
      <c r="F278" s="466"/>
      <c r="G278" s="466"/>
      <c r="H278" s="466"/>
      <c r="I278" s="466"/>
      <c r="J278" s="466"/>
      <c r="K278" s="466"/>
      <c r="L278" s="466"/>
      <c r="M278" s="466"/>
      <c r="N278" s="466"/>
      <c r="O278" s="466"/>
      <c r="P278" s="466"/>
      <c r="Q278" s="466"/>
      <c r="R278" s="466"/>
      <c r="S278" s="466"/>
      <c r="T278" s="466"/>
      <c r="U278" s="466"/>
      <c r="V278" s="466"/>
      <c r="W278" s="466"/>
      <c r="X278" s="466"/>
      <c r="Y278" s="466"/>
      <c r="Z278" s="466"/>
    </row>
    <row r="279" spans="1:26" ht="13.5" customHeight="1">
      <c r="A279" s="618"/>
      <c r="B279" s="478"/>
      <c r="C279" s="478" t="s">
        <v>9953</v>
      </c>
      <c r="D279" s="479" t="s">
        <v>9954</v>
      </c>
      <c r="E279" s="466"/>
      <c r="F279" s="466"/>
      <c r="G279" s="466"/>
      <c r="H279" s="466"/>
      <c r="I279" s="466"/>
      <c r="J279" s="466"/>
      <c r="K279" s="466"/>
      <c r="L279" s="466"/>
      <c r="M279" s="466"/>
      <c r="N279" s="466"/>
      <c r="O279" s="466"/>
      <c r="P279" s="466"/>
      <c r="Q279" s="466"/>
      <c r="R279" s="466"/>
      <c r="S279" s="466"/>
      <c r="T279" s="466"/>
      <c r="U279" s="466"/>
      <c r="V279" s="466"/>
      <c r="W279" s="466"/>
      <c r="X279" s="466"/>
      <c r="Y279" s="466"/>
      <c r="Z279" s="466"/>
    </row>
    <row r="280" spans="1:26" ht="13.5" customHeight="1">
      <c r="A280" s="618"/>
      <c r="B280" s="478"/>
      <c r="C280" s="478"/>
      <c r="D280" s="479" t="s">
        <v>9955</v>
      </c>
      <c r="E280" s="466"/>
      <c r="F280" s="466"/>
      <c r="G280" s="466"/>
      <c r="H280" s="466"/>
      <c r="I280" s="466"/>
      <c r="J280" s="466"/>
      <c r="K280" s="466"/>
      <c r="L280" s="466"/>
      <c r="M280" s="466"/>
      <c r="N280" s="466"/>
      <c r="O280" s="466"/>
      <c r="P280" s="466"/>
      <c r="Q280" s="466"/>
      <c r="R280" s="466"/>
      <c r="S280" s="466"/>
      <c r="T280" s="466"/>
      <c r="U280" s="466"/>
      <c r="V280" s="466"/>
      <c r="W280" s="466"/>
      <c r="X280" s="466"/>
      <c r="Y280" s="466"/>
      <c r="Z280" s="466"/>
    </row>
    <row r="281" spans="1:26" ht="13.5" customHeight="1">
      <c r="A281" s="618"/>
      <c r="B281" s="478" t="s">
        <v>9956</v>
      </c>
      <c r="C281" s="478" t="s">
        <v>9957</v>
      </c>
      <c r="D281" s="479" t="s">
        <v>9958</v>
      </c>
      <c r="E281" s="466"/>
      <c r="F281" s="466"/>
      <c r="G281" s="466"/>
      <c r="H281" s="466"/>
      <c r="I281" s="466"/>
      <c r="J281" s="466"/>
      <c r="K281" s="466"/>
      <c r="L281" s="466"/>
      <c r="M281" s="466"/>
      <c r="N281" s="466"/>
      <c r="O281" s="466"/>
      <c r="P281" s="466"/>
      <c r="Q281" s="466"/>
      <c r="R281" s="466"/>
      <c r="S281" s="466"/>
      <c r="T281" s="466"/>
      <c r="U281" s="466"/>
      <c r="V281" s="466"/>
      <c r="W281" s="466"/>
      <c r="X281" s="466"/>
      <c r="Y281" s="466"/>
      <c r="Z281" s="466"/>
    </row>
    <row r="282" spans="1:26" ht="13.5" customHeight="1">
      <c r="A282" s="618"/>
      <c r="B282" s="478"/>
      <c r="C282" s="478" t="s">
        <v>9959</v>
      </c>
      <c r="D282" s="479" t="s">
        <v>9602</v>
      </c>
      <c r="E282" s="466"/>
      <c r="F282" s="466"/>
      <c r="G282" s="466"/>
      <c r="H282" s="466"/>
      <c r="I282" s="466"/>
      <c r="J282" s="466"/>
      <c r="K282" s="466"/>
      <c r="L282" s="466"/>
      <c r="M282" s="466"/>
      <c r="N282" s="466"/>
      <c r="O282" s="466"/>
      <c r="P282" s="466"/>
      <c r="Q282" s="466"/>
      <c r="R282" s="466"/>
      <c r="S282" s="466"/>
      <c r="T282" s="466"/>
      <c r="U282" s="466"/>
      <c r="V282" s="466"/>
      <c r="W282" s="466"/>
      <c r="X282" s="466"/>
      <c r="Y282" s="466"/>
      <c r="Z282" s="466"/>
    </row>
    <row r="283" spans="1:26" ht="13.5" customHeight="1">
      <c r="A283" s="618"/>
      <c r="B283" s="478"/>
      <c r="C283" s="478" t="s">
        <v>9960</v>
      </c>
      <c r="D283" s="479" t="s">
        <v>9604</v>
      </c>
      <c r="E283" s="466"/>
      <c r="F283" s="466"/>
      <c r="G283" s="466"/>
      <c r="H283" s="466"/>
      <c r="I283" s="466"/>
      <c r="J283" s="466"/>
      <c r="K283" s="466"/>
      <c r="L283" s="466"/>
      <c r="M283" s="466"/>
      <c r="N283" s="466"/>
      <c r="O283" s="466"/>
      <c r="P283" s="466"/>
      <c r="Q283" s="466"/>
      <c r="R283" s="466"/>
      <c r="S283" s="466"/>
      <c r="T283" s="466"/>
      <c r="U283" s="466"/>
      <c r="V283" s="466"/>
      <c r="W283" s="466"/>
      <c r="X283" s="466"/>
      <c r="Y283" s="466"/>
      <c r="Z283" s="466"/>
    </row>
    <row r="284" spans="1:26" ht="13.5" customHeight="1">
      <c r="A284" s="618"/>
      <c r="B284" s="478"/>
      <c r="C284" s="478" t="s">
        <v>9961</v>
      </c>
      <c r="D284" s="489"/>
      <c r="E284" s="466"/>
      <c r="F284" s="466"/>
      <c r="G284" s="466"/>
      <c r="H284" s="466"/>
      <c r="I284" s="466"/>
      <c r="J284" s="466"/>
      <c r="K284" s="466"/>
      <c r="L284" s="466"/>
      <c r="M284" s="466"/>
      <c r="N284" s="466"/>
      <c r="O284" s="466"/>
      <c r="P284" s="466"/>
      <c r="Q284" s="466"/>
      <c r="R284" s="466"/>
      <c r="S284" s="466"/>
      <c r="T284" s="466"/>
      <c r="U284" s="466"/>
      <c r="V284" s="466"/>
      <c r="W284" s="466"/>
      <c r="X284" s="466"/>
      <c r="Y284" s="466"/>
      <c r="Z284" s="466"/>
    </row>
    <row r="285" spans="1:26" ht="13.5" customHeight="1">
      <c r="A285" s="618"/>
      <c r="B285" s="478"/>
      <c r="C285" s="478" t="s">
        <v>9962</v>
      </c>
      <c r="D285" s="489"/>
      <c r="E285" s="466"/>
      <c r="F285" s="466"/>
      <c r="G285" s="466"/>
      <c r="H285" s="466"/>
      <c r="I285" s="466"/>
      <c r="J285" s="466"/>
      <c r="K285" s="466"/>
      <c r="L285" s="466"/>
      <c r="M285" s="466"/>
      <c r="N285" s="466"/>
      <c r="O285" s="466"/>
      <c r="P285" s="466"/>
      <c r="Q285" s="466"/>
      <c r="R285" s="466"/>
      <c r="S285" s="466"/>
      <c r="T285" s="466"/>
      <c r="U285" s="466"/>
      <c r="V285" s="466"/>
      <c r="W285" s="466"/>
      <c r="X285" s="466"/>
      <c r="Y285" s="466"/>
      <c r="Z285" s="466"/>
    </row>
    <row r="286" spans="1:26" ht="13.5" customHeight="1">
      <c r="A286" s="618"/>
      <c r="B286" s="478"/>
      <c r="C286" s="478" t="s">
        <v>9963</v>
      </c>
      <c r="D286" s="489"/>
      <c r="E286" s="466"/>
      <c r="F286" s="466"/>
      <c r="G286" s="466"/>
      <c r="H286" s="466"/>
      <c r="I286" s="466"/>
      <c r="J286" s="466"/>
      <c r="K286" s="466"/>
      <c r="L286" s="466"/>
      <c r="M286" s="466"/>
      <c r="N286" s="466"/>
      <c r="O286" s="466"/>
      <c r="P286" s="466"/>
      <c r="Q286" s="466"/>
      <c r="R286" s="466"/>
      <c r="S286" s="466"/>
      <c r="T286" s="466"/>
      <c r="U286" s="466"/>
      <c r="V286" s="466"/>
      <c r="W286" s="466"/>
      <c r="X286" s="466"/>
      <c r="Y286" s="466"/>
      <c r="Z286" s="466"/>
    </row>
    <row r="287" spans="1:26" ht="13.5" customHeight="1">
      <c r="A287" s="619"/>
      <c r="B287" s="491"/>
      <c r="C287" s="491" t="s">
        <v>9964</v>
      </c>
      <c r="D287" s="492"/>
      <c r="E287" s="466"/>
      <c r="F287" s="466"/>
      <c r="G287" s="466"/>
      <c r="H287" s="466"/>
      <c r="I287" s="466"/>
      <c r="J287" s="466"/>
      <c r="K287" s="466"/>
      <c r="L287" s="466"/>
      <c r="M287" s="466"/>
      <c r="N287" s="466"/>
      <c r="O287" s="466"/>
      <c r="P287" s="466"/>
      <c r="Q287" s="466"/>
      <c r="R287" s="466"/>
      <c r="S287" s="466"/>
      <c r="T287" s="466"/>
      <c r="U287" s="466"/>
      <c r="V287" s="466"/>
      <c r="W287" s="466"/>
      <c r="X287" s="466"/>
      <c r="Y287" s="466"/>
      <c r="Z287" s="466"/>
    </row>
    <row r="288" spans="1:26" ht="13.5" customHeight="1">
      <c r="A288" s="488"/>
      <c r="B288" s="478"/>
      <c r="C288" s="478"/>
      <c r="D288" s="489"/>
      <c r="E288" s="466"/>
      <c r="F288" s="466"/>
      <c r="G288" s="466"/>
      <c r="H288" s="466"/>
      <c r="I288" s="466"/>
      <c r="J288" s="466"/>
      <c r="K288" s="466"/>
      <c r="L288" s="466"/>
      <c r="M288" s="466"/>
      <c r="N288" s="466"/>
      <c r="O288" s="466"/>
      <c r="P288" s="466"/>
      <c r="Q288" s="466"/>
      <c r="R288" s="466"/>
      <c r="S288" s="466"/>
      <c r="T288" s="466"/>
      <c r="U288" s="466"/>
      <c r="V288" s="466"/>
      <c r="W288" s="466"/>
      <c r="X288" s="466"/>
      <c r="Y288" s="466"/>
      <c r="Z288" s="466"/>
    </row>
    <row r="289" spans="1:26" ht="13.5" customHeight="1">
      <c r="A289" s="620" t="s">
        <v>9965</v>
      </c>
      <c r="B289" s="473" t="s">
        <v>9966</v>
      </c>
      <c r="C289" s="473" t="s">
        <v>9967</v>
      </c>
      <c r="D289" s="474" t="s">
        <v>9968</v>
      </c>
      <c r="E289" s="466"/>
      <c r="F289" s="466"/>
      <c r="G289" s="466"/>
      <c r="H289" s="466"/>
      <c r="I289" s="466"/>
      <c r="J289" s="466"/>
      <c r="K289" s="466"/>
      <c r="L289" s="466"/>
      <c r="M289" s="466"/>
      <c r="N289" s="466"/>
      <c r="O289" s="466"/>
      <c r="P289" s="466"/>
      <c r="Q289" s="466"/>
      <c r="R289" s="466"/>
      <c r="S289" s="466"/>
      <c r="T289" s="466"/>
      <c r="U289" s="466"/>
      <c r="V289" s="466"/>
      <c r="W289" s="466"/>
      <c r="X289" s="466"/>
      <c r="Y289" s="466"/>
      <c r="Z289" s="466"/>
    </row>
    <row r="290" spans="1:26" ht="13.5" customHeight="1">
      <c r="A290" s="618"/>
      <c r="B290" s="478"/>
      <c r="C290" s="478" t="s">
        <v>9969</v>
      </c>
      <c r="D290" s="479" t="s">
        <v>9970</v>
      </c>
      <c r="E290" s="466"/>
      <c r="F290" s="466"/>
      <c r="G290" s="466"/>
      <c r="H290" s="466"/>
      <c r="I290" s="466"/>
      <c r="J290" s="466"/>
      <c r="K290" s="466"/>
      <c r="L290" s="466"/>
      <c r="M290" s="466"/>
      <c r="N290" s="466"/>
      <c r="O290" s="466"/>
      <c r="P290" s="466"/>
      <c r="Q290" s="466"/>
      <c r="R290" s="466"/>
      <c r="S290" s="466"/>
      <c r="T290" s="466"/>
      <c r="U290" s="466"/>
      <c r="V290" s="466"/>
      <c r="W290" s="466"/>
      <c r="X290" s="466"/>
      <c r="Y290" s="466"/>
      <c r="Z290" s="466"/>
    </row>
    <row r="291" spans="1:26" ht="13.5" customHeight="1">
      <c r="A291" s="618"/>
      <c r="B291" s="478"/>
      <c r="C291" s="478" t="s">
        <v>9971</v>
      </c>
      <c r="D291" s="479" t="s">
        <v>9972</v>
      </c>
      <c r="E291" s="466"/>
      <c r="F291" s="466"/>
      <c r="G291" s="466"/>
      <c r="H291" s="466"/>
      <c r="I291" s="466"/>
      <c r="J291" s="466"/>
      <c r="K291" s="466"/>
      <c r="L291" s="466"/>
      <c r="M291" s="466"/>
      <c r="N291" s="466"/>
      <c r="O291" s="466"/>
      <c r="P291" s="466"/>
      <c r="Q291" s="466"/>
      <c r="R291" s="466"/>
      <c r="S291" s="466"/>
      <c r="T291" s="466"/>
      <c r="U291" s="466"/>
      <c r="V291" s="466"/>
      <c r="W291" s="466"/>
      <c r="X291" s="466"/>
      <c r="Y291" s="466"/>
      <c r="Z291" s="466"/>
    </row>
    <row r="292" spans="1:26" ht="13.5" customHeight="1">
      <c r="A292" s="618"/>
      <c r="B292" s="478"/>
      <c r="C292" s="478" t="s">
        <v>9973</v>
      </c>
      <c r="D292" s="479" t="s">
        <v>9974</v>
      </c>
      <c r="E292" s="466"/>
      <c r="F292" s="466"/>
      <c r="G292" s="466"/>
      <c r="H292" s="466"/>
      <c r="I292" s="466"/>
      <c r="J292" s="466"/>
      <c r="K292" s="466"/>
      <c r="L292" s="466"/>
      <c r="M292" s="466"/>
      <c r="N292" s="466"/>
      <c r="O292" s="466"/>
      <c r="P292" s="466"/>
      <c r="Q292" s="466"/>
      <c r="R292" s="466"/>
      <c r="S292" s="466"/>
      <c r="T292" s="466"/>
      <c r="U292" s="466"/>
      <c r="V292" s="466"/>
      <c r="W292" s="466"/>
      <c r="X292" s="466"/>
      <c r="Y292" s="466"/>
      <c r="Z292" s="466"/>
    </row>
    <row r="293" spans="1:26" ht="13.5" customHeight="1">
      <c r="A293" s="618"/>
      <c r="B293" s="478"/>
      <c r="C293" s="478" t="s">
        <v>9975</v>
      </c>
      <c r="D293" s="479" t="s">
        <v>9976</v>
      </c>
      <c r="E293" s="466"/>
      <c r="F293" s="466"/>
      <c r="G293" s="466"/>
      <c r="H293" s="466"/>
      <c r="I293" s="466"/>
      <c r="J293" s="466"/>
      <c r="K293" s="466"/>
      <c r="L293" s="466"/>
      <c r="M293" s="466"/>
      <c r="N293" s="466"/>
      <c r="O293" s="466"/>
      <c r="P293" s="466"/>
      <c r="Q293" s="466"/>
      <c r="R293" s="466"/>
      <c r="S293" s="466"/>
      <c r="T293" s="466"/>
      <c r="U293" s="466"/>
      <c r="V293" s="466"/>
      <c r="W293" s="466"/>
      <c r="X293" s="466"/>
      <c r="Y293" s="466"/>
      <c r="Z293" s="466"/>
    </row>
    <row r="294" spans="1:26" ht="13.5" customHeight="1">
      <c r="A294" s="618"/>
      <c r="B294" s="478"/>
      <c r="C294" s="478" t="s">
        <v>9977</v>
      </c>
      <c r="D294" s="479" t="s">
        <v>9602</v>
      </c>
      <c r="E294" s="466"/>
      <c r="F294" s="466"/>
      <c r="G294" s="466"/>
      <c r="H294" s="466"/>
      <c r="I294" s="466"/>
      <c r="J294" s="466"/>
      <c r="K294" s="466"/>
      <c r="L294" s="466"/>
      <c r="M294" s="466"/>
      <c r="N294" s="466"/>
      <c r="O294" s="466"/>
      <c r="P294" s="466"/>
      <c r="Q294" s="466"/>
      <c r="R294" s="466"/>
      <c r="S294" s="466"/>
      <c r="T294" s="466"/>
      <c r="U294" s="466"/>
      <c r="V294" s="466"/>
      <c r="W294" s="466"/>
      <c r="X294" s="466"/>
      <c r="Y294" s="466"/>
      <c r="Z294" s="466"/>
    </row>
    <row r="295" spans="1:26" ht="13.5" customHeight="1">
      <c r="A295" s="618"/>
      <c r="B295" s="478"/>
      <c r="C295" s="478" t="s">
        <v>9978</v>
      </c>
      <c r="D295" s="479" t="s">
        <v>9604</v>
      </c>
      <c r="E295" s="466"/>
      <c r="F295" s="466"/>
      <c r="G295" s="466"/>
      <c r="H295" s="466"/>
      <c r="I295" s="466"/>
      <c r="J295" s="466"/>
      <c r="K295" s="466"/>
      <c r="L295" s="466"/>
      <c r="M295" s="466"/>
      <c r="N295" s="466"/>
      <c r="O295" s="466"/>
      <c r="P295" s="466"/>
      <c r="Q295" s="466"/>
      <c r="R295" s="466"/>
      <c r="S295" s="466"/>
      <c r="T295" s="466"/>
      <c r="U295" s="466"/>
      <c r="V295" s="466"/>
      <c r="W295" s="466"/>
      <c r="X295" s="466"/>
      <c r="Y295" s="466"/>
      <c r="Z295" s="466"/>
    </row>
    <row r="296" spans="1:26" ht="13.5" customHeight="1">
      <c r="A296" s="618"/>
      <c r="B296" s="478"/>
      <c r="C296" s="478" t="s">
        <v>9979</v>
      </c>
      <c r="D296" s="489"/>
      <c r="E296" s="466"/>
      <c r="F296" s="466"/>
      <c r="G296" s="466"/>
      <c r="H296" s="466"/>
      <c r="I296" s="466"/>
      <c r="J296" s="466"/>
      <c r="K296" s="466"/>
      <c r="L296" s="466"/>
      <c r="M296" s="466"/>
      <c r="N296" s="466"/>
      <c r="O296" s="466"/>
      <c r="P296" s="466"/>
      <c r="Q296" s="466"/>
      <c r="R296" s="466"/>
      <c r="S296" s="466"/>
      <c r="T296" s="466"/>
      <c r="U296" s="466"/>
      <c r="V296" s="466"/>
      <c r="W296" s="466"/>
      <c r="X296" s="466"/>
      <c r="Y296" s="466"/>
      <c r="Z296" s="466"/>
    </row>
    <row r="297" spans="1:26" ht="13.5" customHeight="1">
      <c r="A297" s="619"/>
      <c r="B297" s="491"/>
      <c r="C297" s="491" t="s">
        <v>9943</v>
      </c>
      <c r="D297" s="498"/>
      <c r="E297" s="466"/>
      <c r="F297" s="466"/>
      <c r="G297" s="466"/>
      <c r="H297" s="466"/>
      <c r="I297" s="466"/>
      <c r="J297" s="466"/>
      <c r="K297" s="466"/>
      <c r="L297" s="466"/>
      <c r="M297" s="466"/>
      <c r="N297" s="466"/>
      <c r="O297" s="466"/>
      <c r="P297" s="466"/>
      <c r="Q297" s="466"/>
      <c r="R297" s="466"/>
      <c r="S297" s="466"/>
      <c r="T297" s="466"/>
      <c r="U297" s="466"/>
      <c r="V297" s="466"/>
      <c r="W297" s="466"/>
      <c r="X297" s="466"/>
      <c r="Y297" s="466"/>
      <c r="Z297" s="466"/>
    </row>
    <row r="298" spans="1:26" ht="13.5" customHeight="1">
      <c r="A298" s="488"/>
      <c r="B298" s="478"/>
      <c r="C298" s="478"/>
      <c r="D298" s="489"/>
      <c r="E298" s="466"/>
      <c r="F298" s="466"/>
      <c r="G298" s="466"/>
      <c r="H298" s="466"/>
      <c r="I298" s="466"/>
      <c r="J298" s="466"/>
      <c r="K298" s="466"/>
      <c r="L298" s="466"/>
      <c r="M298" s="466"/>
      <c r="N298" s="466"/>
      <c r="O298" s="466"/>
      <c r="P298" s="466"/>
      <c r="Q298" s="466"/>
      <c r="R298" s="466"/>
      <c r="S298" s="466"/>
      <c r="T298" s="466"/>
      <c r="U298" s="466"/>
      <c r="V298" s="466"/>
      <c r="W298" s="466"/>
      <c r="X298" s="466"/>
      <c r="Y298" s="466"/>
      <c r="Z298" s="466"/>
    </row>
    <row r="299" spans="1:26" ht="13.5" customHeight="1">
      <c r="A299" s="617" t="s">
        <v>9980</v>
      </c>
      <c r="B299" s="473" t="s">
        <v>9981</v>
      </c>
      <c r="C299" s="473" t="s">
        <v>9982</v>
      </c>
      <c r="D299" s="474" t="s">
        <v>9983</v>
      </c>
      <c r="E299" s="466"/>
      <c r="F299" s="466"/>
      <c r="G299" s="466"/>
      <c r="H299" s="466"/>
      <c r="I299" s="466"/>
      <c r="J299" s="466"/>
      <c r="K299" s="466"/>
      <c r="L299" s="466"/>
      <c r="M299" s="466"/>
      <c r="N299" s="466"/>
      <c r="O299" s="466"/>
      <c r="P299" s="466"/>
      <c r="Q299" s="466"/>
      <c r="R299" s="466"/>
      <c r="S299" s="466"/>
      <c r="T299" s="466"/>
      <c r="U299" s="466"/>
      <c r="V299" s="466"/>
      <c r="W299" s="466"/>
      <c r="X299" s="466"/>
      <c r="Y299" s="466"/>
      <c r="Z299" s="466"/>
    </row>
    <row r="300" spans="1:26" ht="13.5" customHeight="1">
      <c r="A300" s="618"/>
      <c r="B300" s="478"/>
      <c r="C300" s="478" t="s">
        <v>9984</v>
      </c>
      <c r="D300" s="479" t="s">
        <v>9692</v>
      </c>
      <c r="E300" s="466"/>
      <c r="F300" s="466"/>
      <c r="G300" s="466"/>
      <c r="H300" s="466"/>
      <c r="I300" s="466"/>
      <c r="J300" s="466"/>
      <c r="K300" s="466"/>
      <c r="L300" s="466"/>
      <c r="M300" s="466"/>
      <c r="N300" s="466"/>
      <c r="O300" s="466"/>
      <c r="P300" s="466"/>
      <c r="Q300" s="466"/>
      <c r="R300" s="466"/>
      <c r="S300" s="466"/>
      <c r="T300" s="466"/>
      <c r="U300" s="466"/>
      <c r="V300" s="466"/>
      <c r="W300" s="466"/>
      <c r="X300" s="466"/>
      <c r="Y300" s="466"/>
      <c r="Z300" s="466"/>
    </row>
    <row r="301" spans="1:26" ht="13.5" customHeight="1">
      <c r="A301" s="618"/>
      <c r="B301" s="478"/>
      <c r="C301" s="478" t="s">
        <v>9985</v>
      </c>
      <c r="D301" s="479" t="s">
        <v>9695</v>
      </c>
      <c r="E301" s="466"/>
      <c r="F301" s="466"/>
      <c r="G301" s="466"/>
      <c r="H301" s="466"/>
      <c r="I301" s="466"/>
      <c r="J301" s="466"/>
      <c r="K301" s="466"/>
      <c r="L301" s="466"/>
      <c r="M301" s="466"/>
      <c r="N301" s="466"/>
      <c r="O301" s="466"/>
      <c r="P301" s="466"/>
      <c r="Q301" s="466"/>
      <c r="R301" s="466"/>
      <c r="S301" s="466"/>
      <c r="T301" s="466"/>
      <c r="U301" s="466"/>
      <c r="V301" s="466"/>
      <c r="W301" s="466"/>
      <c r="X301" s="466"/>
      <c r="Y301" s="466"/>
      <c r="Z301" s="466"/>
    </row>
    <row r="302" spans="1:26" ht="13.5" customHeight="1">
      <c r="A302" s="618"/>
      <c r="B302" s="478"/>
      <c r="C302" s="478" t="s">
        <v>9986</v>
      </c>
      <c r="D302" s="479" t="s">
        <v>9697</v>
      </c>
      <c r="E302" s="466"/>
      <c r="F302" s="466"/>
      <c r="G302" s="466"/>
      <c r="H302" s="466"/>
      <c r="I302" s="466"/>
      <c r="J302" s="466"/>
      <c r="K302" s="466"/>
      <c r="L302" s="466"/>
      <c r="M302" s="466"/>
      <c r="N302" s="466"/>
      <c r="O302" s="466"/>
      <c r="P302" s="466"/>
      <c r="Q302" s="466"/>
      <c r="R302" s="466"/>
      <c r="S302" s="466"/>
      <c r="T302" s="466"/>
      <c r="U302" s="466"/>
      <c r="V302" s="466"/>
      <c r="W302" s="466"/>
      <c r="X302" s="466"/>
      <c r="Y302" s="466"/>
      <c r="Z302" s="466"/>
    </row>
    <row r="303" spans="1:26" ht="13.5" customHeight="1">
      <c r="A303" s="618"/>
      <c r="B303" s="478"/>
      <c r="C303" s="478"/>
      <c r="D303" s="479" t="s">
        <v>9602</v>
      </c>
      <c r="E303" s="466"/>
      <c r="F303" s="466"/>
      <c r="G303" s="466"/>
      <c r="H303" s="466"/>
      <c r="I303" s="466"/>
      <c r="J303" s="466"/>
      <c r="K303" s="466"/>
      <c r="L303" s="466"/>
      <c r="M303" s="466"/>
      <c r="N303" s="466"/>
      <c r="O303" s="466"/>
      <c r="P303" s="466"/>
      <c r="Q303" s="466"/>
      <c r="R303" s="466"/>
      <c r="S303" s="466"/>
      <c r="T303" s="466"/>
      <c r="U303" s="466"/>
      <c r="V303" s="466"/>
      <c r="W303" s="466"/>
      <c r="X303" s="466"/>
      <c r="Y303" s="466"/>
      <c r="Z303" s="466"/>
    </row>
    <row r="304" spans="1:26" ht="13.5" customHeight="1">
      <c r="A304" s="618"/>
      <c r="B304" s="478"/>
      <c r="C304" s="478"/>
      <c r="D304" s="479" t="s">
        <v>9604</v>
      </c>
      <c r="E304" s="466"/>
      <c r="F304" s="466"/>
      <c r="G304" s="466"/>
      <c r="H304" s="466"/>
      <c r="I304" s="466"/>
      <c r="J304" s="466"/>
      <c r="K304" s="466"/>
      <c r="L304" s="466"/>
      <c r="M304" s="466"/>
      <c r="N304" s="466"/>
      <c r="O304" s="466"/>
      <c r="P304" s="466"/>
      <c r="Q304" s="466"/>
      <c r="R304" s="466"/>
      <c r="S304" s="466"/>
      <c r="T304" s="466"/>
      <c r="U304" s="466"/>
      <c r="V304" s="466"/>
      <c r="W304" s="466"/>
      <c r="X304" s="466"/>
      <c r="Y304" s="466"/>
      <c r="Z304" s="466"/>
    </row>
    <row r="305" spans="1:26" ht="13.5" customHeight="1">
      <c r="A305" s="619"/>
      <c r="B305" s="491"/>
      <c r="C305" s="491"/>
      <c r="D305" s="492"/>
      <c r="E305" s="466"/>
      <c r="F305" s="466"/>
      <c r="G305" s="466"/>
      <c r="H305" s="466"/>
      <c r="I305" s="466"/>
      <c r="J305" s="466"/>
      <c r="K305" s="466"/>
      <c r="L305" s="466"/>
      <c r="M305" s="466"/>
      <c r="N305" s="466"/>
      <c r="O305" s="466"/>
      <c r="P305" s="466"/>
      <c r="Q305" s="466"/>
      <c r="R305" s="466"/>
      <c r="S305" s="466"/>
      <c r="T305" s="466"/>
      <c r="U305" s="466"/>
      <c r="V305" s="466"/>
      <c r="W305" s="466"/>
      <c r="X305" s="466"/>
      <c r="Y305" s="466"/>
      <c r="Z305" s="466"/>
    </row>
    <row r="306" spans="1:26" ht="13.5" customHeight="1">
      <c r="A306" s="488"/>
      <c r="B306" s="478"/>
      <c r="C306" s="478"/>
      <c r="D306" s="489"/>
      <c r="E306" s="466"/>
      <c r="F306" s="466"/>
      <c r="G306" s="466"/>
      <c r="H306" s="466"/>
      <c r="I306" s="466"/>
      <c r="J306" s="466"/>
      <c r="K306" s="466"/>
      <c r="L306" s="466"/>
      <c r="M306" s="466"/>
      <c r="N306" s="466"/>
      <c r="O306" s="466"/>
      <c r="P306" s="466"/>
      <c r="Q306" s="466"/>
      <c r="R306" s="466"/>
      <c r="S306" s="466"/>
      <c r="T306" s="466"/>
      <c r="U306" s="466"/>
      <c r="V306" s="466"/>
      <c r="W306" s="466"/>
      <c r="X306" s="466"/>
      <c r="Y306" s="466"/>
      <c r="Z306" s="466"/>
    </row>
    <row r="307" spans="1:26" ht="13.5" customHeight="1">
      <c r="A307" s="620" t="s">
        <v>9987</v>
      </c>
      <c r="B307" s="499" t="s">
        <v>9988</v>
      </c>
      <c r="C307" s="499" t="s">
        <v>9989</v>
      </c>
      <c r="D307" s="474" t="s">
        <v>9990</v>
      </c>
      <c r="E307" s="466"/>
      <c r="F307" s="466"/>
      <c r="G307" s="466"/>
      <c r="H307" s="466"/>
      <c r="I307" s="466"/>
      <c r="J307" s="466"/>
      <c r="K307" s="466"/>
      <c r="L307" s="466"/>
      <c r="M307" s="466"/>
      <c r="N307" s="466"/>
      <c r="O307" s="466"/>
      <c r="P307" s="466"/>
      <c r="Q307" s="466"/>
      <c r="R307" s="466"/>
      <c r="S307" s="466"/>
      <c r="T307" s="466"/>
      <c r="U307" s="466"/>
      <c r="V307" s="466"/>
      <c r="W307" s="466"/>
      <c r="X307" s="466"/>
      <c r="Y307" s="466"/>
      <c r="Z307" s="466"/>
    </row>
    <row r="308" spans="1:26" ht="13.5" customHeight="1">
      <c r="A308" s="618"/>
      <c r="B308" s="470"/>
      <c r="C308" s="470" t="s">
        <v>9991</v>
      </c>
      <c r="D308" s="479" t="s">
        <v>9992</v>
      </c>
      <c r="E308" s="466"/>
      <c r="F308" s="466"/>
      <c r="G308" s="466"/>
      <c r="H308" s="466"/>
      <c r="I308" s="466"/>
      <c r="J308" s="466"/>
      <c r="K308" s="466"/>
      <c r="L308" s="466"/>
      <c r="M308" s="466"/>
      <c r="N308" s="466"/>
      <c r="O308" s="466"/>
      <c r="P308" s="466"/>
      <c r="Q308" s="466"/>
      <c r="R308" s="466"/>
      <c r="S308" s="466"/>
      <c r="T308" s="466"/>
      <c r="U308" s="466"/>
      <c r="V308" s="466"/>
      <c r="W308" s="466"/>
      <c r="X308" s="466"/>
      <c r="Y308" s="466"/>
      <c r="Z308" s="466"/>
    </row>
    <row r="309" spans="1:26" ht="13.5" customHeight="1">
      <c r="A309" s="618"/>
      <c r="B309" s="470"/>
      <c r="C309" s="478" t="s">
        <v>9993</v>
      </c>
      <c r="D309" s="479" t="s">
        <v>9976</v>
      </c>
      <c r="E309" s="466"/>
      <c r="F309" s="466"/>
      <c r="G309" s="466"/>
      <c r="H309" s="466"/>
      <c r="I309" s="466"/>
      <c r="J309" s="466"/>
      <c r="K309" s="466"/>
      <c r="L309" s="466"/>
      <c r="M309" s="466"/>
      <c r="N309" s="466"/>
      <c r="O309" s="466"/>
      <c r="P309" s="466"/>
      <c r="Q309" s="466"/>
      <c r="R309" s="466"/>
      <c r="S309" s="466"/>
      <c r="T309" s="466"/>
      <c r="U309" s="466"/>
      <c r="V309" s="466"/>
      <c r="W309" s="466"/>
      <c r="X309" s="466"/>
      <c r="Y309" s="466"/>
      <c r="Z309" s="466"/>
    </row>
    <row r="310" spans="1:26" ht="13.5" customHeight="1">
      <c r="A310" s="618"/>
      <c r="B310" s="478"/>
      <c r="C310" s="470" t="s">
        <v>9994</v>
      </c>
      <c r="D310" s="479" t="s">
        <v>9995</v>
      </c>
      <c r="E310" s="466"/>
      <c r="F310" s="466"/>
      <c r="G310" s="466"/>
      <c r="H310" s="466"/>
      <c r="I310" s="466"/>
      <c r="J310" s="466"/>
      <c r="K310" s="466"/>
      <c r="L310" s="466"/>
      <c r="M310" s="466"/>
      <c r="N310" s="466"/>
      <c r="O310" s="466"/>
      <c r="P310" s="466"/>
      <c r="Q310" s="466"/>
      <c r="R310" s="466"/>
      <c r="S310" s="466"/>
      <c r="T310" s="466"/>
      <c r="U310" s="466"/>
      <c r="V310" s="466"/>
      <c r="W310" s="466"/>
      <c r="X310" s="466"/>
      <c r="Y310" s="466"/>
      <c r="Z310" s="466"/>
    </row>
    <row r="311" spans="1:26" ht="13.5" customHeight="1">
      <c r="A311" s="618"/>
      <c r="B311" s="470"/>
      <c r="C311" s="478" t="s">
        <v>9996</v>
      </c>
      <c r="D311" s="479" t="s">
        <v>9997</v>
      </c>
      <c r="E311" s="466"/>
      <c r="F311" s="466"/>
      <c r="G311" s="466"/>
      <c r="H311" s="466"/>
      <c r="I311" s="466"/>
      <c r="J311" s="466"/>
      <c r="K311" s="466"/>
      <c r="L311" s="466"/>
      <c r="M311" s="466"/>
      <c r="N311" s="466"/>
      <c r="O311" s="466"/>
      <c r="P311" s="466"/>
      <c r="Q311" s="466"/>
      <c r="R311" s="466"/>
      <c r="S311" s="466"/>
      <c r="T311" s="466"/>
      <c r="U311" s="466"/>
      <c r="V311" s="466"/>
      <c r="W311" s="466"/>
      <c r="X311" s="466"/>
      <c r="Y311" s="466"/>
      <c r="Z311" s="466"/>
    </row>
    <row r="312" spans="1:26" ht="13.5" customHeight="1">
      <c r="A312" s="618"/>
      <c r="B312" s="483"/>
      <c r="C312" s="470"/>
      <c r="D312" s="479" t="s">
        <v>9998</v>
      </c>
      <c r="E312" s="466"/>
      <c r="F312" s="466"/>
      <c r="G312" s="466"/>
      <c r="H312" s="466"/>
      <c r="I312" s="466"/>
      <c r="J312" s="466"/>
      <c r="K312" s="466"/>
      <c r="L312" s="466"/>
      <c r="M312" s="466"/>
      <c r="N312" s="466"/>
      <c r="O312" s="466"/>
      <c r="P312" s="466"/>
      <c r="Q312" s="466"/>
      <c r="R312" s="466"/>
      <c r="S312" s="466"/>
      <c r="T312" s="466"/>
      <c r="U312" s="466"/>
      <c r="V312" s="466"/>
      <c r="W312" s="466"/>
      <c r="X312" s="466"/>
      <c r="Y312" s="466"/>
      <c r="Z312" s="466"/>
    </row>
    <row r="313" spans="1:26" ht="13.5" customHeight="1">
      <c r="A313" s="618"/>
      <c r="B313" s="481" t="s">
        <v>9999</v>
      </c>
      <c r="C313" s="470" t="s">
        <v>10000</v>
      </c>
      <c r="D313" s="479" t="s">
        <v>10001</v>
      </c>
      <c r="E313" s="466"/>
      <c r="F313" s="466"/>
      <c r="G313" s="466"/>
      <c r="H313" s="466"/>
      <c r="I313" s="466"/>
      <c r="J313" s="466"/>
      <c r="K313" s="466"/>
      <c r="L313" s="466"/>
      <c r="M313" s="466"/>
      <c r="N313" s="466"/>
      <c r="O313" s="466"/>
      <c r="P313" s="466"/>
      <c r="Q313" s="466"/>
      <c r="R313" s="466"/>
      <c r="S313" s="466"/>
      <c r="T313" s="466"/>
      <c r="U313" s="466"/>
      <c r="V313" s="466"/>
      <c r="W313" s="466"/>
      <c r="X313" s="466"/>
      <c r="Y313" s="466"/>
      <c r="Z313" s="466"/>
    </row>
    <row r="314" spans="1:26" ht="13.5" customHeight="1">
      <c r="A314" s="618"/>
      <c r="B314" s="483"/>
      <c r="C314" s="478" t="s">
        <v>9993</v>
      </c>
      <c r="D314" s="479" t="s">
        <v>10002</v>
      </c>
      <c r="E314" s="466"/>
      <c r="F314" s="466"/>
      <c r="G314" s="466"/>
      <c r="H314" s="466"/>
      <c r="I314" s="466"/>
      <c r="J314" s="466"/>
      <c r="K314" s="466"/>
      <c r="L314" s="466"/>
      <c r="M314" s="466"/>
      <c r="N314" s="466"/>
      <c r="O314" s="466"/>
      <c r="P314" s="466"/>
      <c r="Q314" s="466"/>
      <c r="R314" s="466"/>
      <c r="S314" s="466"/>
      <c r="T314" s="466"/>
      <c r="U314" s="466"/>
      <c r="V314" s="466"/>
      <c r="W314" s="466"/>
      <c r="X314" s="466"/>
      <c r="Y314" s="466"/>
      <c r="Z314" s="466"/>
    </row>
    <row r="315" spans="1:26" ht="13.5" customHeight="1">
      <c r="A315" s="618"/>
      <c r="B315" s="481"/>
      <c r="C315" s="470" t="s">
        <v>9989</v>
      </c>
      <c r="D315" s="479" t="s">
        <v>10003</v>
      </c>
      <c r="E315" s="466"/>
      <c r="F315" s="466"/>
      <c r="G315" s="466"/>
      <c r="H315" s="466"/>
      <c r="I315" s="466"/>
      <c r="J315" s="466"/>
      <c r="K315" s="466"/>
      <c r="L315" s="466"/>
      <c r="M315" s="466"/>
      <c r="N315" s="466"/>
      <c r="O315" s="466"/>
      <c r="P315" s="466"/>
      <c r="Q315" s="466"/>
      <c r="R315" s="466"/>
      <c r="S315" s="466"/>
      <c r="T315" s="466"/>
      <c r="U315" s="466"/>
      <c r="V315" s="466"/>
      <c r="W315" s="466"/>
      <c r="X315" s="466"/>
      <c r="Y315" s="466"/>
      <c r="Z315" s="466"/>
    </row>
    <row r="316" spans="1:26" ht="13.5" customHeight="1">
      <c r="A316" s="618"/>
      <c r="B316" s="470"/>
      <c r="C316" s="470"/>
      <c r="D316" s="479" t="s">
        <v>10004</v>
      </c>
      <c r="E316" s="466"/>
      <c r="F316" s="466"/>
      <c r="G316" s="466"/>
      <c r="H316" s="466"/>
      <c r="I316" s="466"/>
      <c r="J316" s="466"/>
      <c r="K316" s="466"/>
      <c r="L316" s="466"/>
      <c r="M316" s="466"/>
      <c r="N316" s="466"/>
      <c r="O316" s="466"/>
      <c r="P316" s="466"/>
      <c r="Q316" s="466"/>
      <c r="R316" s="466"/>
      <c r="S316" s="466"/>
      <c r="T316" s="466"/>
      <c r="U316" s="466"/>
      <c r="V316" s="466"/>
      <c r="W316" s="466"/>
      <c r="X316" s="466"/>
      <c r="Y316" s="466"/>
      <c r="Z316" s="466"/>
    </row>
    <row r="317" spans="1:26" ht="13.5" customHeight="1">
      <c r="A317" s="618"/>
      <c r="B317" s="478" t="s">
        <v>10005</v>
      </c>
      <c r="C317" s="470" t="s">
        <v>9989</v>
      </c>
      <c r="D317" s="479" t="s">
        <v>10006</v>
      </c>
      <c r="E317" s="466"/>
      <c r="F317" s="466"/>
      <c r="G317" s="466"/>
      <c r="H317" s="466"/>
      <c r="I317" s="466"/>
      <c r="J317" s="466"/>
      <c r="K317" s="466"/>
      <c r="L317" s="466"/>
      <c r="M317" s="466"/>
      <c r="N317" s="466"/>
      <c r="O317" s="466"/>
      <c r="P317" s="466"/>
      <c r="Q317" s="466"/>
      <c r="R317" s="466"/>
      <c r="S317" s="466"/>
      <c r="T317" s="466"/>
      <c r="U317" s="466"/>
      <c r="V317" s="466"/>
      <c r="W317" s="466"/>
      <c r="X317" s="466"/>
      <c r="Y317" s="466"/>
      <c r="Z317" s="466"/>
    </row>
    <row r="318" spans="1:26" ht="13.5" customHeight="1">
      <c r="A318" s="618"/>
      <c r="B318" s="470"/>
      <c r="C318" s="470" t="s">
        <v>10007</v>
      </c>
      <c r="D318" s="479" t="s">
        <v>9602</v>
      </c>
      <c r="E318" s="466"/>
      <c r="F318" s="466"/>
      <c r="G318" s="466"/>
      <c r="H318" s="466"/>
      <c r="I318" s="466"/>
      <c r="J318" s="466"/>
      <c r="K318" s="466"/>
      <c r="L318" s="466"/>
      <c r="M318" s="466"/>
      <c r="N318" s="466"/>
      <c r="O318" s="466"/>
      <c r="P318" s="466"/>
      <c r="Q318" s="466"/>
      <c r="R318" s="466"/>
      <c r="S318" s="466"/>
      <c r="T318" s="466"/>
      <c r="U318" s="466"/>
      <c r="V318" s="466"/>
      <c r="W318" s="466"/>
      <c r="X318" s="466"/>
      <c r="Y318" s="466"/>
      <c r="Z318" s="466"/>
    </row>
    <row r="319" spans="1:26" ht="13.5" customHeight="1">
      <c r="A319" s="618"/>
      <c r="B319" s="470"/>
      <c r="C319" s="470"/>
      <c r="D319" s="479" t="s">
        <v>10008</v>
      </c>
      <c r="E319" s="466"/>
      <c r="F319" s="466"/>
      <c r="G319" s="466"/>
      <c r="H319" s="466"/>
      <c r="I319" s="466"/>
      <c r="J319" s="466"/>
      <c r="K319" s="466"/>
      <c r="L319" s="466"/>
      <c r="M319" s="466"/>
      <c r="N319" s="466"/>
      <c r="O319" s="466"/>
      <c r="P319" s="466"/>
      <c r="Q319" s="466"/>
      <c r="R319" s="466"/>
      <c r="S319" s="466"/>
      <c r="T319" s="466"/>
      <c r="U319" s="466"/>
      <c r="V319" s="466"/>
      <c r="W319" s="466"/>
      <c r="X319" s="466"/>
      <c r="Y319" s="466"/>
      <c r="Z319" s="466"/>
    </row>
    <row r="320" spans="1:26" ht="13.5" customHeight="1">
      <c r="A320" s="618"/>
      <c r="B320" s="470" t="s">
        <v>10009</v>
      </c>
      <c r="C320" s="470" t="s">
        <v>10010</v>
      </c>
      <c r="D320" s="479"/>
      <c r="E320" s="466"/>
      <c r="F320" s="466"/>
      <c r="G320" s="466"/>
      <c r="H320" s="466"/>
      <c r="I320" s="466"/>
      <c r="J320" s="466"/>
      <c r="K320" s="466"/>
      <c r="L320" s="466"/>
      <c r="M320" s="466"/>
      <c r="N320" s="466"/>
      <c r="O320" s="466"/>
      <c r="P320" s="466"/>
      <c r="Q320" s="466"/>
      <c r="R320" s="466"/>
      <c r="S320" s="466"/>
      <c r="T320" s="466"/>
      <c r="U320" s="466"/>
      <c r="V320" s="466"/>
      <c r="W320" s="466"/>
      <c r="X320" s="466"/>
      <c r="Y320" s="466"/>
      <c r="Z320" s="466"/>
    </row>
    <row r="321" spans="1:26" ht="13.5" customHeight="1">
      <c r="A321" s="618"/>
      <c r="B321" s="470"/>
      <c r="C321" s="478" t="s">
        <v>10011</v>
      </c>
      <c r="D321" s="479"/>
      <c r="E321" s="466"/>
      <c r="F321" s="466"/>
      <c r="G321" s="466"/>
      <c r="H321" s="466"/>
      <c r="I321" s="466"/>
      <c r="J321" s="466"/>
      <c r="K321" s="466"/>
      <c r="L321" s="466"/>
      <c r="M321" s="466"/>
      <c r="N321" s="466"/>
      <c r="O321" s="466"/>
      <c r="P321" s="466"/>
      <c r="Q321" s="466"/>
      <c r="R321" s="466"/>
      <c r="S321" s="466"/>
      <c r="T321" s="466"/>
      <c r="U321" s="466"/>
      <c r="V321" s="466"/>
      <c r="W321" s="466"/>
      <c r="X321" s="466"/>
      <c r="Y321" s="466"/>
      <c r="Z321" s="466"/>
    </row>
    <row r="322" spans="1:26" ht="13.5" customHeight="1">
      <c r="A322" s="618"/>
      <c r="B322" s="470"/>
      <c r="C322" s="478"/>
      <c r="D322" s="479"/>
      <c r="E322" s="466"/>
      <c r="F322" s="466"/>
      <c r="G322" s="466"/>
      <c r="H322" s="466"/>
      <c r="I322" s="466"/>
      <c r="J322" s="466"/>
      <c r="K322" s="466"/>
      <c r="L322" s="466"/>
      <c r="M322" s="466"/>
      <c r="N322" s="466"/>
      <c r="O322" s="466"/>
      <c r="P322" s="466"/>
      <c r="Q322" s="466"/>
      <c r="R322" s="466"/>
      <c r="S322" s="466"/>
      <c r="T322" s="466"/>
      <c r="U322" s="466"/>
      <c r="V322" s="466"/>
      <c r="W322" s="466"/>
      <c r="X322" s="466"/>
      <c r="Y322" s="466"/>
      <c r="Z322" s="466"/>
    </row>
    <row r="323" spans="1:26" ht="13.5" customHeight="1">
      <c r="A323" s="619"/>
      <c r="B323" s="486" t="s">
        <v>10012</v>
      </c>
      <c r="C323" s="486" t="s">
        <v>9989</v>
      </c>
      <c r="D323" s="498"/>
      <c r="E323" s="466"/>
      <c r="F323" s="466"/>
      <c r="G323" s="466"/>
      <c r="H323" s="466"/>
      <c r="I323" s="466"/>
      <c r="J323" s="466"/>
      <c r="K323" s="466"/>
      <c r="L323" s="466"/>
      <c r="M323" s="466"/>
      <c r="N323" s="466"/>
      <c r="O323" s="466"/>
      <c r="P323" s="466"/>
      <c r="Q323" s="466"/>
      <c r="R323" s="466"/>
      <c r="S323" s="466"/>
      <c r="T323" s="466"/>
      <c r="U323" s="466"/>
      <c r="V323" s="466"/>
      <c r="W323" s="466"/>
      <c r="X323" s="466"/>
      <c r="Y323" s="466"/>
      <c r="Z323" s="466"/>
    </row>
    <row r="324" spans="1:26" ht="13.5" customHeight="1">
      <c r="A324" s="488"/>
      <c r="B324" s="470"/>
      <c r="C324" s="470"/>
      <c r="D324" s="489"/>
      <c r="E324" s="466"/>
      <c r="F324" s="466"/>
      <c r="G324" s="466"/>
      <c r="H324" s="466"/>
      <c r="I324" s="466"/>
      <c r="J324" s="466"/>
      <c r="K324" s="466"/>
      <c r="L324" s="466"/>
      <c r="M324" s="466"/>
      <c r="N324" s="466"/>
      <c r="O324" s="466"/>
      <c r="P324" s="466"/>
      <c r="Q324" s="466"/>
      <c r="R324" s="466"/>
      <c r="S324" s="466"/>
      <c r="T324" s="466"/>
      <c r="U324" s="466"/>
      <c r="V324" s="466"/>
      <c r="W324" s="466"/>
      <c r="X324" s="466"/>
      <c r="Y324" s="466"/>
      <c r="Z324" s="466"/>
    </row>
    <row r="325" spans="1:26" ht="13.5" customHeight="1">
      <c r="A325" s="620" t="s">
        <v>10013</v>
      </c>
      <c r="B325" s="473" t="s">
        <v>10014</v>
      </c>
      <c r="C325" s="473" t="s">
        <v>10015</v>
      </c>
      <c r="D325" s="474" t="s">
        <v>10016</v>
      </c>
      <c r="E325" s="466"/>
      <c r="F325" s="466"/>
      <c r="G325" s="466"/>
      <c r="H325" s="466"/>
      <c r="I325" s="466"/>
      <c r="J325" s="466"/>
      <c r="K325" s="466"/>
      <c r="L325" s="466"/>
      <c r="M325" s="466"/>
      <c r="N325" s="466"/>
      <c r="O325" s="466"/>
      <c r="P325" s="466"/>
      <c r="Q325" s="466"/>
      <c r="R325" s="466"/>
      <c r="S325" s="466"/>
      <c r="T325" s="466"/>
      <c r="U325" s="466"/>
      <c r="V325" s="466"/>
      <c r="W325" s="466"/>
      <c r="X325" s="466"/>
      <c r="Y325" s="466"/>
      <c r="Z325" s="466"/>
    </row>
    <row r="326" spans="1:26" ht="13.5" customHeight="1">
      <c r="A326" s="618"/>
      <c r="B326" s="478"/>
      <c r="C326" s="478" t="s">
        <v>10017</v>
      </c>
      <c r="D326" s="479" t="s">
        <v>10018</v>
      </c>
      <c r="E326" s="466"/>
      <c r="F326" s="466"/>
      <c r="G326" s="466"/>
      <c r="H326" s="466"/>
      <c r="I326" s="466"/>
      <c r="J326" s="466"/>
      <c r="K326" s="466"/>
      <c r="L326" s="466"/>
      <c r="M326" s="466"/>
      <c r="N326" s="466"/>
      <c r="O326" s="466"/>
      <c r="P326" s="466"/>
      <c r="Q326" s="466"/>
      <c r="R326" s="466"/>
      <c r="S326" s="466"/>
      <c r="T326" s="466"/>
      <c r="U326" s="466"/>
      <c r="V326" s="466"/>
      <c r="W326" s="466"/>
      <c r="X326" s="466"/>
      <c r="Y326" s="466"/>
      <c r="Z326" s="466"/>
    </row>
    <row r="327" spans="1:26" ht="13.5" customHeight="1">
      <c r="A327" s="618"/>
      <c r="B327" s="478"/>
      <c r="C327" s="478" t="s">
        <v>10019</v>
      </c>
      <c r="D327" s="479" t="s">
        <v>10020</v>
      </c>
      <c r="E327" s="466"/>
      <c r="F327" s="466"/>
      <c r="G327" s="466"/>
      <c r="H327" s="466"/>
      <c r="I327" s="466"/>
      <c r="J327" s="466"/>
      <c r="K327" s="466"/>
      <c r="L327" s="466"/>
      <c r="M327" s="466"/>
      <c r="N327" s="466"/>
      <c r="O327" s="466"/>
      <c r="P327" s="466"/>
      <c r="Q327" s="466"/>
      <c r="R327" s="466"/>
      <c r="S327" s="466"/>
      <c r="T327" s="466"/>
      <c r="U327" s="466"/>
      <c r="V327" s="466"/>
      <c r="W327" s="466"/>
      <c r="X327" s="466"/>
      <c r="Y327" s="466"/>
      <c r="Z327" s="466"/>
    </row>
    <row r="328" spans="1:26" ht="13.5" customHeight="1">
      <c r="A328" s="618"/>
      <c r="B328" s="478"/>
      <c r="C328" s="478" t="s">
        <v>10021</v>
      </c>
      <c r="D328" s="479" t="s">
        <v>10022</v>
      </c>
      <c r="E328" s="466"/>
      <c r="F328" s="466"/>
      <c r="G328" s="466"/>
      <c r="H328" s="466"/>
      <c r="I328" s="466"/>
      <c r="J328" s="466"/>
      <c r="K328" s="466"/>
      <c r="L328" s="466"/>
      <c r="M328" s="466"/>
      <c r="N328" s="466"/>
      <c r="O328" s="466"/>
      <c r="P328" s="466"/>
      <c r="Q328" s="466"/>
      <c r="R328" s="466"/>
      <c r="S328" s="466"/>
      <c r="T328" s="466"/>
      <c r="U328" s="466"/>
      <c r="V328" s="466"/>
      <c r="W328" s="466"/>
      <c r="X328" s="466"/>
      <c r="Y328" s="466"/>
      <c r="Z328" s="466"/>
    </row>
    <row r="329" spans="1:26" ht="13.5" customHeight="1">
      <c r="A329" s="618"/>
      <c r="B329" s="470"/>
      <c r="C329" s="470"/>
      <c r="D329" s="489" t="s">
        <v>10023</v>
      </c>
      <c r="E329" s="466"/>
      <c r="F329" s="466"/>
      <c r="G329" s="466"/>
      <c r="H329" s="466"/>
      <c r="I329" s="466"/>
      <c r="J329" s="466"/>
      <c r="K329" s="466"/>
      <c r="L329" s="466"/>
      <c r="M329" s="466"/>
      <c r="N329" s="466"/>
      <c r="O329" s="466"/>
      <c r="P329" s="466"/>
      <c r="Q329" s="466"/>
      <c r="R329" s="466"/>
      <c r="S329" s="466"/>
      <c r="T329" s="466"/>
      <c r="U329" s="466"/>
      <c r="V329" s="466"/>
      <c r="W329" s="466"/>
      <c r="X329" s="466"/>
      <c r="Y329" s="466"/>
      <c r="Z329" s="466"/>
    </row>
    <row r="330" spans="1:26" ht="13.5" customHeight="1">
      <c r="A330" s="618"/>
      <c r="B330" s="478" t="s">
        <v>10024</v>
      </c>
      <c r="C330" s="470" t="s">
        <v>10025</v>
      </c>
      <c r="D330" s="489" t="s">
        <v>10026</v>
      </c>
      <c r="E330" s="466"/>
      <c r="F330" s="466"/>
      <c r="G330" s="466"/>
      <c r="H330" s="466"/>
      <c r="I330" s="466"/>
      <c r="J330" s="466"/>
      <c r="K330" s="466"/>
      <c r="L330" s="466"/>
      <c r="M330" s="466"/>
      <c r="N330" s="466"/>
      <c r="O330" s="466"/>
      <c r="P330" s="466"/>
      <c r="Q330" s="466"/>
      <c r="R330" s="466"/>
      <c r="S330" s="466"/>
      <c r="T330" s="466"/>
      <c r="U330" s="466"/>
      <c r="V330" s="466"/>
      <c r="W330" s="466"/>
      <c r="X330" s="466"/>
      <c r="Y330" s="466"/>
      <c r="Z330" s="466"/>
    </row>
    <row r="331" spans="1:26" ht="13.5" customHeight="1">
      <c r="A331" s="618"/>
      <c r="B331" s="478"/>
      <c r="C331" s="470" t="s">
        <v>10027</v>
      </c>
      <c r="D331" s="479"/>
      <c r="E331" s="466"/>
      <c r="F331" s="466"/>
      <c r="G331" s="466"/>
      <c r="H331" s="466"/>
      <c r="I331" s="466"/>
      <c r="J331" s="466"/>
      <c r="K331" s="466"/>
      <c r="L331" s="466"/>
      <c r="M331" s="466"/>
      <c r="N331" s="466"/>
      <c r="O331" s="466"/>
      <c r="P331" s="466"/>
      <c r="Q331" s="466"/>
      <c r="R331" s="466"/>
      <c r="S331" s="466"/>
      <c r="T331" s="466"/>
      <c r="U331" s="466"/>
      <c r="V331" s="466"/>
      <c r="W331" s="466"/>
      <c r="X331" s="466"/>
      <c r="Y331" s="466"/>
      <c r="Z331" s="466"/>
    </row>
    <row r="332" spans="1:26" ht="13.5" customHeight="1">
      <c r="A332" s="618"/>
      <c r="B332" s="478"/>
      <c r="C332" s="470" t="s">
        <v>10028</v>
      </c>
      <c r="D332" s="489"/>
      <c r="E332" s="466"/>
      <c r="F332" s="466"/>
      <c r="G332" s="466"/>
      <c r="H332" s="466"/>
      <c r="I332" s="466"/>
      <c r="J332" s="466"/>
      <c r="K332" s="466"/>
      <c r="L332" s="466"/>
      <c r="M332" s="466"/>
      <c r="N332" s="466"/>
      <c r="O332" s="466"/>
      <c r="P332" s="466"/>
      <c r="Q332" s="466"/>
      <c r="R332" s="466"/>
      <c r="S332" s="466"/>
      <c r="T332" s="466"/>
      <c r="U332" s="466"/>
      <c r="V332" s="466"/>
      <c r="W332" s="466"/>
      <c r="X332" s="466"/>
      <c r="Y332" s="466"/>
      <c r="Z332" s="466"/>
    </row>
    <row r="333" spans="1:26" ht="13.5" customHeight="1">
      <c r="A333" s="618"/>
      <c r="B333" s="478"/>
      <c r="C333" s="470" t="s">
        <v>10029</v>
      </c>
      <c r="D333" s="489"/>
      <c r="E333" s="466"/>
      <c r="F333" s="466"/>
      <c r="G333" s="466"/>
      <c r="H333" s="466"/>
      <c r="I333" s="466"/>
      <c r="J333" s="466"/>
      <c r="K333" s="466"/>
      <c r="L333" s="466"/>
      <c r="M333" s="466"/>
      <c r="N333" s="466"/>
      <c r="O333" s="466"/>
      <c r="P333" s="466"/>
      <c r="Q333" s="466"/>
      <c r="R333" s="466"/>
      <c r="S333" s="466"/>
      <c r="T333" s="466"/>
      <c r="U333" s="466"/>
      <c r="V333" s="466"/>
      <c r="W333" s="466"/>
      <c r="X333" s="466"/>
      <c r="Y333" s="466"/>
      <c r="Z333" s="466"/>
    </row>
    <row r="334" spans="1:26" ht="13.5" customHeight="1">
      <c r="A334" s="618"/>
      <c r="B334" s="470"/>
      <c r="C334" s="470" t="s">
        <v>10021</v>
      </c>
      <c r="D334" s="489"/>
      <c r="E334" s="466"/>
      <c r="F334" s="466"/>
      <c r="G334" s="466"/>
      <c r="H334" s="466"/>
      <c r="I334" s="466"/>
      <c r="J334" s="466"/>
      <c r="K334" s="466"/>
      <c r="L334" s="466"/>
      <c r="M334" s="466"/>
      <c r="N334" s="466"/>
      <c r="O334" s="466"/>
      <c r="P334" s="466"/>
      <c r="Q334" s="466"/>
      <c r="R334" s="466"/>
      <c r="S334" s="466"/>
      <c r="T334" s="466"/>
      <c r="U334" s="466"/>
      <c r="V334" s="466"/>
      <c r="W334" s="466"/>
      <c r="X334" s="466"/>
      <c r="Y334" s="466"/>
      <c r="Z334" s="466"/>
    </row>
    <row r="335" spans="1:26" ht="13.5" customHeight="1">
      <c r="A335" s="618"/>
      <c r="B335" s="470"/>
      <c r="C335" s="483"/>
      <c r="D335" s="489"/>
      <c r="E335" s="466"/>
      <c r="F335" s="466"/>
      <c r="G335" s="466"/>
      <c r="H335" s="466"/>
      <c r="I335" s="466"/>
      <c r="J335" s="466"/>
      <c r="K335" s="466"/>
      <c r="L335" s="466"/>
      <c r="M335" s="466"/>
      <c r="N335" s="466"/>
      <c r="O335" s="466"/>
      <c r="P335" s="466"/>
      <c r="Q335" s="466"/>
      <c r="R335" s="466"/>
      <c r="S335" s="466"/>
      <c r="T335" s="466"/>
      <c r="U335" s="466"/>
      <c r="V335" s="466"/>
      <c r="W335" s="466"/>
      <c r="X335" s="466"/>
      <c r="Y335" s="466"/>
      <c r="Z335" s="466"/>
    </row>
    <row r="336" spans="1:26" ht="13.5" customHeight="1">
      <c r="A336" s="618"/>
      <c r="B336" s="470" t="s">
        <v>10030</v>
      </c>
      <c r="C336" s="470" t="s">
        <v>10031</v>
      </c>
      <c r="D336" s="489"/>
      <c r="E336" s="466"/>
      <c r="F336" s="466"/>
      <c r="G336" s="466"/>
      <c r="H336" s="466"/>
      <c r="I336" s="466"/>
      <c r="J336" s="466"/>
      <c r="K336" s="466"/>
      <c r="L336" s="466"/>
      <c r="M336" s="466"/>
      <c r="N336" s="466"/>
      <c r="O336" s="466"/>
      <c r="P336" s="466"/>
      <c r="Q336" s="466"/>
      <c r="R336" s="466"/>
      <c r="S336" s="466"/>
      <c r="T336" s="466"/>
      <c r="U336" s="466"/>
      <c r="V336" s="466"/>
      <c r="W336" s="466"/>
      <c r="X336" s="466"/>
      <c r="Y336" s="466"/>
      <c r="Z336" s="466"/>
    </row>
    <row r="337" spans="1:26" ht="13.5" customHeight="1">
      <c r="A337" s="618"/>
      <c r="B337" s="470"/>
      <c r="C337" s="470" t="s">
        <v>10032</v>
      </c>
      <c r="D337" s="489"/>
      <c r="E337" s="466"/>
      <c r="F337" s="466"/>
      <c r="G337" s="466"/>
      <c r="H337" s="466"/>
      <c r="I337" s="466"/>
      <c r="J337" s="466"/>
      <c r="K337" s="466"/>
      <c r="L337" s="466"/>
      <c r="M337" s="466"/>
      <c r="N337" s="466"/>
      <c r="O337" s="466"/>
      <c r="P337" s="466"/>
      <c r="Q337" s="466"/>
      <c r="R337" s="466"/>
      <c r="S337" s="466"/>
      <c r="T337" s="466"/>
      <c r="U337" s="466"/>
      <c r="V337" s="466"/>
      <c r="W337" s="466"/>
      <c r="X337" s="466"/>
      <c r="Y337" s="466"/>
      <c r="Z337" s="466"/>
    </row>
    <row r="338" spans="1:26" ht="13.5" customHeight="1">
      <c r="A338" s="618"/>
      <c r="B338" s="470"/>
      <c r="C338" s="470" t="s">
        <v>10033</v>
      </c>
      <c r="D338" s="489"/>
      <c r="E338" s="466"/>
      <c r="F338" s="466"/>
      <c r="G338" s="466"/>
      <c r="H338" s="466"/>
      <c r="I338" s="466"/>
      <c r="J338" s="466"/>
      <c r="K338" s="466"/>
      <c r="L338" s="466"/>
      <c r="M338" s="466"/>
      <c r="N338" s="466"/>
      <c r="O338" s="466"/>
      <c r="P338" s="466"/>
      <c r="Q338" s="466"/>
      <c r="R338" s="466"/>
      <c r="S338" s="466"/>
      <c r="T338" s="466"/>
      <c r="U338" s="466"/>
      <c r="V338" s="466"/>
      <c r="W338" s="466"/>
      <c r="X338" s="466"/>
      <c r="Y338" s="466"/>
      <c r="Z338" s="466"/>
    </row>
    <row r="339" spans="1:26" ht="13.5" customHeight="1">
      <c r="A339" s="619"/>
      <c r="B339" s="486"/>
      <c r="C339" s="491" t="s">
        <v>10034</v>
      </c>
      <c r="D339" s="492"/>
      <c r="E339" s="466"/>
      <c r="F339" s="466"/>
      <c r="G339" s="466"/>
      <c r="H339" s="466"/>
      <c r="I339" s="466"/>
      <c r="J339" s="466"/>
      <c r="K339" s="466"/>
      <c r="L339" s="466"/>
      <c r="M339" s="466"/>
      <c r="N339" s="466"/>
      <c r="O339" s="466"/>
      <c r="P339" s="466"/>
      <c r="Q339" s="466"/>
      <c r="R339" s="466"/>
      <c r="S339" s="466"/>
      <c r="T339" s="466"/>
      <c r="U339" s="466"/>
      <c r="V339" s="466"/>
      <c r="W339" s="466"/>
      <c r="X339" s="466"/>
      <c r="Y339" s="466"/>
      <c r="Z339" s="466"/>
    </row>
    <row r="340" spans="1:26" ht="13.5" customHeight="1">
      <c r="A340" s="500"/>
      <c r="B340" s="470"/>
      <c r="C340" s="478"/>
      <c r="D340" s="489"/>
      <c r="E340" s="466"/>
      <c r="F340" s="466"/>
      <c r="G340" s="466"/>
      <c r="H340" s="466"/>
      <c r="I340" s="466"/>
      <c r="J340" s="466"/>
      <c r="K340" s="466"/>
      <c r="L340" s="466"/>
      <c r="M340" s="466"/>
      <c r="N340" s="466"/>
      <c r="O340" s="466"/>
      <c r="P340" s="466"/>
      <c r="Q340" s="466"/>
      <c r="R340" s="466"/>
      <c r="S340" s="466"/>
      <c r="T340" s="466"/>
      <c r="U340" s="466"/>
      <c r="V340" s="466"/>
      <c r="W340" s="466"/>
      <c r="X340" s="466"/>
      <c r="Y340" s="466"/>
      <c r="Z340" s="466"/>
    </row>
    <row r="341" spans="1:26" ht="13.5" customHeight="1">
      <c r="A341" s="617" t="s">
        <v>10035</v>
      </c>
      <c r="B341" s="473" t="s">
        <v>10036</v>
      </c>
      <c r="C341" s="473" t="s">
        <v>10037</v>
      </c>
      <c r="D341" s="474" t="s">
        <v>9766</v>
      </c>
      <c r="E341" s="466"/>
      <c r="F341" s="466"/>
      <c r="G341" s="466"/>
      <c r="H341" s="466"/>
      <c r="I341" s="466"/>
      <c r="J341" s="466"/>
      <c r="K341" s="466"/>
      <c r="L341" s="466"/>
      <c r="M341" s="466"/>
      <c r="N341" s="466"/>
      <c r="O341" s="466"/>
      <c r="P341" s="466"/>
      <c r="Q341" s="466"/>
      <c r="R341" s="466"/>
      <c r="S341" s="466"/>
      <c r="T341" s="466"/>
      <c r="U341" s="466"/>
      <c r="V341" s="466"/>
      <c r="W341" s="466"/>
      <c r="X341" s="466"/>
      <c r="Y341" s="466"/>
      <c r="Z341" s="466"/>
    </row>
    <row r="342" spans="1:26" ht="13.5" customHeight="1">
      <c r="A342" s="618"/>
      <c r="B342" s="501"/>
      <c r="C342" s="478" t="s">
        <v>10038</v>
      </c>
      <c r="D342" s="479" t="s">
        <v>9767</v>
      </c>
      <c r="E342" s="466"/>
      <c r="F342" s="466"/>
      <c r="G342" s="466"/>
      <c r="H342" s="466"/>
      <c r="I342" s="466"/>
      <c r="J342" s="466"/>
      <c r="K342" s="466"/>
      <c r="L342" s="466"/>
      <c r="M342" s="466"/>
      <c r="N342" s="466"/>
      <c r="O342" s="466"/>
      <c r="P342" s="466"/>
      <c r="Q342" s="466"/>
      <c r="R342" s="466"/>
      <c r="S342" s="466"/>
      <c r="T342" s="466"/>
      <c r="U342" s="466"/>
      <c r="V342" s="466"/>
      <c r="W342" s="466"/>
      <c r="X342" s="466"/>
      <c r="Y342" s="466"/>
      <c r="Z342" s="466"/>
    </row>
    <row r="343" spans="1:26" ht="13.5" customHeight="1">
      <c r="A343" s="618"/>
      <c r="B343" s="501"/>
      <c r="C343" s="478"/>
      <c r="D343" s="479" t="s">
        <v>9770</v>
      </c>
      <c r="E343" s="466"/>
      <c r="F343" s="466"/>
      <c r="G343" s="466"/>
      <c r="H343" s="466"/>
      <c r="I343" s="466"/>
      <c r="J343" s="466"/>
      <c r="K343" s="466"/>
      <c r="L343" s="466"/>
      <c r="M343" s="466"/>
      <c r="N343" s="466"/>
      <c r="O343" s="466"/>
      <c r="P343" s="466"/>
      <c r="Q343" s="466"/>
      <c r="R343" s="466"/>
      <c r="S343" s="466"/>
      <c r="T343" s="466"/>
      <c r="U343" s="466"/>
      <c r="V343" s="466"/>
      <c r="W343" s="466"/>
      <c r="X343" s="466"/>
      <c r="Y343" s="466"/>
      <c r="Z343" s="466"/>
    </row>
    <row r="344" spans="1:26" ht="13.5" customHeight="1">
      <c r="A344" s="619"/>
      <c r="B344" s="502"/>
      <c r="C344" s="486"/>
      <c r="D344" s="498" t="s">
        <v>9602</v>
      </c>
      <c r="E344" s="466"/>
      <c r="F344" s="466"/>
      <c r="G344" s="466"/>
      <c r="H344" s="466"/>
      <c r="I344" s="466"/>
      <c r="J344" s="466"/>
      <c r="K344" s="466"/>
      <c r="L344" s="466"/>
      <c r="M344" s="466"/>
      <c r="N344" s="466"/>
      <c r="O344" s="466"/>
      <c r="P344" s="466"/>
      <c r="Q344" s="466"/>
      <c r="R344" s="466"/>
      <c r="S344" s="466"/>
      <c r="T344" s="466"/>
      <c r="U344" s="466"/>
      <c r="V344" s="466"/>
      <c r="W344" s="466"/>
      <c r="X344" s="466"/>
      <c r="Y344" s="466"/>
      <c r="Z344" s="466"/>
    </row>
    <row r="345" spans="1:26" ht="13.5" customHeight="1">
      <c r="A345" s="503"/>
      <c r="B345" s="483"/>
      <c r="C345" s="483"/>
      <c r="D345" s="483"/>
      <c r="E345" s="466"/>
      <c r="F345" s="466"/>
      <c r="G345" s="466"/>
      <c r="H345" s="466"/>
      <c r="I345" s="466"/>
      <c r="J345" s="466"/>
      <c r="K345" s="466"/>
      <c r="L345" s="466"/>
      <c r="M345" s="466"/>
      <c r="N345" s="466"/>
      <c r="O345" s="466"/>
      <c r="P345" s="466"/>
      <c r="Q345" s="466"/>
      <c r="R345" s="466"/>
      <c r="S345" s="466"/>
      <c r="T345" s="466"/>
      <c r="U345" s="466"/>
      <c r="V345" s="466"/>
      <c r="W345" s="466"/>
      <c r="X345" s="466"/>
      <c r="Y345" s="466"/>
      <c r="Z345" s="466"/>
    </row>
    <row r="346" spans="1:26" ht="13.5" customHeight="1">
      <c r="A346" s="503"/>
      <c r="B346" s="483"/>
      <c r="C346" s="483"/>
      <c r="D346" s="483"/>
      <c r="E346" s="466"/>
      <c r="F346" s="466"/>
      <c r="G346" s="466"/>
      <c r="H346" s="466"/>
      <c r="I346" s="466"/>
      <c r="J346" s="466"/>
      <c r="K346" s="466"/>
      <c r="L346" s="466"/>
      <c r="M346" s="466"/>
      <c r="N346" s="466"/>
      <c r="O346" s="466"/>
      <c r="P346" s="466"/>
      <c r="Q346" s="466"/>
      <c r="R346" s="466"/>
      <c r="S346" s="466"/>
      <c r="T346" s="466"/>
      <c r="U346" s="466"/>
      <c r="V346" s="466"/>
      <c r="W346" s="466"/>
      <c r="X346" s="466"/>
      <c r="Y346" s="466"/>
      <c r="Z346" s="466"/>
    </row>
    <row r="347" spans="1:26" ht="13.5" customHeight="1">
      <c r="A347" s="503"/>
      <c r="B347" s="483"/>
      <c r="C347" s="483"/>
      <c r="D347" s="483"/>
      <c r="E347" s="466"/>
      <c r="F347" s="466"/>
      <c r="G347" s="466"/>
      <c r="H347" s="466"/>
      <c r="I347" s="466"/>
      <c r="J347" s="466"/>
      <c r="K347" s="466"/>
      <c r="L347" s="466"/>
      <c r="M347" s="466"/>
      <c r="N347" s="466"/>
      <c r="O347" s="466"/>
      <c r="P347" s="466"/>
      <c r="Q347" s="466"/>
      <c r="R347" s="466"/>
      <c r="S347" s="466"/>
      <c r="T347" s="466"/>
      <c r="U347" s="466"/>
      <c r="V347" s="466"/>
      <c r="W347" s="466"/>
      <c r="X347" s="466"/>
      <c r="Y347" s="466"/>
      <c r="Z347" s="466"/>
    </row>
    <row r="348" spans="1:26" ht="13.5" customHeight="1">
      <c r="A348" s="503"/>
      <c r="B348" s="483"/>
      <c r="C348" s="483"/>
      <c r="D348" s="483"/>
      <c r="E348" s="466"/>
      <c r="F348" s="466"/>
      <c r="G348" s="466"/>
      <c r="H348" s="466"/>
      <c r="I348" s="466"/>
      <c r="J348" s="466"/>
      <c r="K348" s="466"/>
      <c r="L348" s="466"/>
      <c r="M348" s="466"/>
      <c r="N348" s="466"/>
      <c r="O348" s="466"/>
      <c r="P348" s="466"/>
      <c r="Q348" s="466"/>
      <c r="R348" s="466"/>
      <c r="S348" s="466"/>
      <c r="T348" s="466"/>
      <c r="U348" s="466"/>
      <c r="V348" s="466"/>
      <c r="W348" s="466"/>
      <c r="X348" s="466"/>
      <c r="Y348" s="466"/>
      <c r="Z348" s="466"/>
    </row>
    <row r="349" spans="1:26" ht="13.5" customHeight="1">
      <c r="A349" s="503"/>
      <c r="B349" s="483"/>
      <c r="C349" s="483"/>
      <c r="D349" s="483"/>
      <c r="E349" s="466"/>
      <c r="F349" s="466"/>
      <c r="G349" s="466"/>
      <c r="H349" s="466"/>
      <c r="I349" s="466"/>
      <c r="J349" s="466"/>
      <c r="K349" s="466"/>
      <c r="L349" s="466"/>
      <c r="M349" s="466"/>
      <c r="N349" s="466"/>
      <c r="O349" s="466"/>
      <c r="P349" s="466"/>
      <c r="Q349" s="466"/>
      <c r="R349" s="466"/>
      <c r="S349" s="466"/>
      <c r="T349" s="466"/>
      <c r="U349" s="466"/>
      <c r="V349" s="466"/>
      <c r="W349" s="466"/>
      <c r="X349" s="466"/>
      <c r="Y349" s="466"/>
      <c r="Z349" s="466"/>
    </row>
    <row r="350" spans="1:26" ht="13.5" customHeight="1">
      <c r="A350" s="503"/>
      <c r="B350" s="483"/>
      <c r="C350" s="483"/>
      <c r="D350" s="483"/>
      <c r="E350" s="466"/>
      <c r="F350" s="466"/>
      <c r="G350" s="466"/>
      <c r="H350" s="466"/>
      <c r="I350" s="466"/>
      <c r="J350" s="466"/>
      <c r="K350" s="466"/>
      <c r="L350" s="466"/>
      <c r="M350" s="466"/>
      <c r="N350" s="466"/>
      <c r="O350" s="466"/>
      <c r="P350" s="466"/>
      <c r="Q350" s="466"/>
      <c r="R350" s="466"/>
      <c r="S350" s="466"/>
      <c r="T350" s="466"/>
      <c r="U350" s="466"/>
      <c r="V350" s="466"/>
      <c r="W350" s="466"/>
      <c r="X350" s="466"/>
      <c r="Y350" s="466"/>
      <c r="Z350" s="466"/>
    </row>
    <row r="351" spans="1:26" ht="13.5" customHeight="1">
      <c r="A351" s="503"/>
      <c r="B351" s="483"/>
      <c r="C351" s="483"/>
      <c r="D351" s="483"/>
      <c r="E351" s="466"/>
      <c r="F351" s="466"/>
      <c r="G351" s="466"/>
      <c r="H351" s="466"/>
      <c r="I351" s="466"/>
      <c r="J351" s="466"/>
      <c r="K351" s="466"/>
      <c r="L351" s="466"/>
      <c r="M351" s="466"/>
      <c r="N351" s="466"/>
      <c r="O351" s="466"/>
      <c r="P351" s="466"/>
      <c r="Q351" s="466"/>
      <c r="R351" s="466"/>
      <c r="S351" s="466"/>
      <c r="T351" s="466"/>
      <c r="U351" s="466"/>
      <c r="V351" s="466"/>
      <c r="W351" s="466"/>
      <c r="X351" s="466"/>
      <c r="Y351" s="466"/>
      <c r="Z351" s="466"/>
    </row>
    <row r="352" spans="1:26" ht="13.5" customHeight="1">
      <c r="A352" s="503"/>
      <c r="B352" s="483"/>
      <c r="C352" s="483"/>
      <c r="D352" s="483"/>
      <c r="E352" s="466"/>
      <c r="F352" s="466"/>
      <c r="G352" s="466"/>
      <c r="H352" s="466"/>
      <c r="I352" s="466"/>
      <c r="J352" s="466"/>
      <c r="K352" s="466"/>
      <c r="L352" s="466"/>
      <c r="M352" s="466"/>
      <c r="N352" s="466"/>
      <c r="O352" s="466"/>
      <c r="P352" s="466"/>
      <c r="Q352" s="466"/>
      <c r="R352" s="466"/>
      <c r="S352" s="466"/>
      <c r="T352" s="466"/>
      <c r="U352" s="466"/>
      <c r="V352" s="466"/>
      <c r="W352" s="466"/>
      <c r="X352" s="466"/>
      <c r="Y352" s="466"/>
      <c r="Z352" s="466"/>
    </row>
    <row r="353" spans="1:26" ht="13.5" customHeight="1">
      <c r="A353" s="503"/>
      <c r="B353" s="483"/>
      <c r="C353" s="483"/>
      <c r="D353" s="483"/>
      <c r="E353" s="466"/>
      <c r="F353" s="466"/>
      <c r="G353" s="466"/>
      <c r="H353" s="466"/>
      <c r="I353" s="466"/>
      <c r="J353" s="466"/>
      <c r="K353" s="466"/>
      <c r="L353" s="466"/>
      <c r="M353" s="466"/>
      <c r="N353" s="466"/>
      <c r="O353" s="466"/>
      <c r="P353" s="466"/>
      <c r="Q353" s="466"/>
      <c r="R353" s="466"/>
      <c r="S353" s="466"/>
      <c r="T353" s="466"/>
      <c r="U353" s="466"/>
      <c r="V353" s="466"/>
      <c r="W353" s="466"/>
      <c r="X353" s="466"/>
      <c r="Y353" s="466"/>
      <c r="Z353" s="466"/>
    </row>
    <row r="354" spans="1:26" ht="13.5" customHeight="1">
      <c r="A354" s="503"/>
      <c r="B354" s="483"/>
      <c r="C354" s="483"/>
      <c r="D354" s="483"/>
      <c r="E354" s="466"/>
      <c r="F354" s="466"/>
      <c r="G354" s="466"/>
      <c r="H354" s="466"/>
      <c r="I354" s="466"/>
      <c r="J354" s="466"/>
      <c r="K354" s="466"/>
      <c r="L354" s="466"/>
      <c r="M354" s="466"/>
      <c r="N354" s="466"/>
      <c r="O354" s="466"/>
      <c r="P354" s="466"/>
      <c r="Q354" s="466"/>
      <c r="R354" s="466"/>
      <c r="S354" s="466"/>
      <c r="T354" s="466"/>
      <c r="U354" s="466"/>
      <c r="V354" s="466"/>
      <c r="W354" s="466"/>
      <c r="X354" s="466"/>
      <c r="Y354" s="466"/>
      <c r="Z354" s="466"/>
    </row>
    <row r="355" spans="1:26" ht="13.5" customHeight="1">
      <c r="A355" s="503"/>
      <c r="B355" s="483"/>
      <c r="C355" s="483"/>
      <c r="D355" s="483"/>
      <c r="E355" s="466"/>
      <c r="F355" s="466"/>
      <c r="G355" s="466"/>
      <c r="H355" s="466"/>
      <c r="I355" s="466"/>
      <c r="J355" s="466"/>
      <c r="K355" s="466"/>
      <c r="L355" s="466"/>
      <c r="M355" s="466"/>
      <c r="N355" s="466"/>
      <c r="O355" s="466"/>
      <c r="P355" s="466"/>
      <c r="Q355" s="466"/>
      <c r="R355" s="466"/>
      <c r="S355" s="466"/>
      <c r="T355" s="466"/>
      <c r="U355" s="466"/>
      <c r="V355" s="466"/>
      <c r="W355" s="466"/>
      <c r="X355" s="466"/>
      <c r="Y355" s="466"/>
      <c r="Z355" s="466"/>
    </row>
    <row r="356" spans="1:26" ht="13.5" customHeight="1">
      <c r="A356" s="503"/>
      <c r="B356" s="483"/>
      <c r="C356" s="483"/>
      <c r="D356" s="483"/>
      <c r="E356" s="466"/>
      <c r="F356" s="466"/>
      <c r="G356" s="466"/>
      <c r="H356" s="466"/>
      <c r="I356" s="466"/>
      <c r="J356" s="466"/>
      <c r="K356" s="466"/>
      <c r="L356" s="466"/>
      <c r="M356" s="466"/>
      <c r="N356" s="466"/>
      <c r="O356" s="466"/>
      <c r="P356" s="466"/>
      <c r="Q356" s="466"/>
      <c r="R356" s="466"/>
      <c r="S356" s="466"/>
      <c r="T356" s="466"/>
      <c r="U356" s="466"/>
      <c r="V356" s="466"/>
      <c r="W356" s="466"/>
      <c r="X356" s="466"/>
      <c r="Y356" s="466"/>
      <c r="Z356" s="466"/>
    </row>
    <row r="357" spans="1:26" ht="13.5" customHeight="1">
      <c r="A357" s="503"/>
      <c r="B357" s="483"/>
      <c r="C357" s="483"/>
      <c r="D357" s="483"/>
      <c r="E357" s="466"/>
      <c r="F357" s="466"/>
      <c r="G357" s="466"/>
      <c r="H357" s="466"/>
      <c r="I357" s="466"/>
      <c r="J357" s="466"/>
      <c r="K357" s="466"/>
      <c r="L357" s="466"/>
      <c r="M357" s="466"/>
      <c r="N357" s="466"/>
      <c r="O357" s="466"/>
      <c r="P357" s="466"/>
      <c r="Q357" s="466"/>
      <c r="R357" s="466"/>
      <c r="S357" s="466"/>
      <c r="T357" s="466"/>
      <c r="U357" s="466"/>
      <c r="V357" s="466"/>
      <c r="W357" s="466"/>
      <c r="X357" s="466"/>
      <c r="Y357" s="466"/>
      <c r="Z357" s="466"/>
    </row>
    <row r="358" spans="1:26" ht="13.5" customHeight="1">
      <c r="A358" s="503"/>
      <c r="B358" s="483"/>
      <c r="C358" s="483"/>
      <c r="D358" s="483"/>
      <c r="E358" s="466"/>
      <c r="F358" s="466"/>
      <c r="G358" s="466"/>
      <c r="H358" s="466"/>
      <c r="I358" s="466"/>
      <c r="J358" s="466"/>
      <c r="K358" s="466"/>
      <c r="L358" s="466"/>
      <c r="M358" s="466"/>
      <c r="N358" s="466"/>
      <c r="O358" s="466"/>
      <c r="P358" s="466"/>
      <c r="Q358" s="466"/>
      <c r="R358" s="466"/>
      <c r="S358" s="466"/>
      <c r="T358" s="466"/>
      <c r="U358" s="466"/>
      <c r="V358" s="466"/>
      <c r="W358" s="466"/>
      <c r="X358" s="466"/>
      <c r="Y358" s="466"/>
      <c r="Z358" s="466"/>
    </row>
    <row r="359" spans="1:26" ht="13.5" customHeight="1">
      <c r="A359" s="503"/>
      <c r="B359" s="483"/>
      <c r="C359" s="483"/>
      <c r="D359" s="483"/>
      <c r="E359" s="466"/>
      <c r="F359" s="466"/>
      <c r="G359" s="466"/>
      <c r="H359" s="466"/>
      <c r="I359" s="466"/>
      <c r="J359" s="466"/>
      <c r="K359" s="466"/>
      <c r="L359" s="466"/>
      <c r="M359" s="466"/>
      <c r="N359" s="466"/>
      <c r="O359" s="466"/>
      <c r="P359" s="466"/>
      <c r="Q359" s="466"/>
      <c r="R359" s="466"/>
      <c r="S359" s="466"/>
      <c r="T359" s="466"/>
      <c r="U359" s="466"/>
      <c r="V359" s="466"/>
      <c r="W359" s="466"/>
      <c r="X359" s="466"/>
      <c r="Y359" s="466"/>
      <c r="Z359" s="466"/>
    </row>
    <row r="360" spans="1:26" ht="13.5" customHeight="1">
      <c r="A360" s="504"/>
      <c r="B360" s="505"/>
      <c r="C360" s="505"/>
      <c r="D360" s="466"/>
      <c r="E360" s="466"/>
      <c r="F360" s="466"/>
      <c r="G360" s="466"/>
      <c r="H360" s="466"/>
      <c r="I360" s="466"/>
      <c r="J360" s="466"/>
      <c r="K360" s="466"/>
      <c r="L360" s="466"/>
      <c r="M360" s="466"/>
      <c r="N360" s="466"/>
      <c r="O360" s="466"/>
      <c r="P360" s="466"/>
      <c r="Q360" s="466"/>
      <c r="R360" s="466"/>
      <c r="S360" s="466"/>
      <c r="T360" s="466"/>
      <c r="U360" s="466"/>
      <c r="V360" s="466"/>
      <c r="W360" s="466"/>
      <c r="X360" s="466"/>
      <c r="Y360" s="466"/>
      <c r="Z360" s="466"/>
    </row>
    <row r="361" spans="1:26" ht="13.5" customHeight="1">
      <c r="A361" s="504"/>
      <c r="B361" s="505"/>
      <c r="C361" s="505"/>
      <c r="D361" s="466"/>
      <c r="E361" s="466"/>
      <c r="F361" s="466"/>
      <c r="G361" s="466"/>
      <c r="H361" s="466"/>
      <c r="I361" s="466"/>
      <c r="J361" s="466"/>
      <c r="K361" s="466"/>
      <c r="L361" s="466"/>
      <c r="M361" s="466"/>
      <c r="N361" s="466"/>
      <c r="O361" s="466"/>
      <c r="P361" s="466"/>
      <c r="Q361" s="466"/>
      <c r="R361" s="466"/>
      <c r="S361" s="466"/>
      <c r="T361" s="466"/>
      <c r="U361" s="466"/>
      <c r="V361" s="466"/>
      <c r="W361" s="466"/>
      <c r="X361" s="466"/>
      <c r="Y361" s="466"/>
      <c r="Z361" s="466"/>
    </row>
    <row r="362" spans="1:26" ht="13.5" customHeight="1">
      <c r="A362" s="504"/>
      <c r="B362" s="505"/>
      <c r="C362" s="505"/>
      <c r="D362" s="466"/>
      <c r="E362" s="466"/>
      <c r="F362" s="466"/>
      <c r="G362" s="466"/>
      <c r="H362" s="466"/>
      <c r="I362" s="466"/>
      <c r="J362" s="466"/>
      <c r="K362" s="466"/>
      <c r="L362" s="466"/>
      <c r="M362" s="466"/>
      <c r="N362" s="466"/>
      <c r="O362" s="466"/>
      <c r="P362" s="466"/>
      <c r="Q362" s="466"/>
      <c r="R362" s="466"/>
      <c r="S362" s="466"/>
      <c r="T362" s="466"/>
      <c r="U362" s="466"/>
      <c r="V362" s="466"/>
      <c r="W362" s="466"/>
      <c r="X362" s="466"/>
      <c r="Y362" s="466"/>
      <c r="Z362" s="466"/>
    </row>
    <row r="363" spans="1:26" ht="13.5" customHeight="1">
      <c r="A363" s="504"/>
      <c r="B363" s="505"/>
      <c r="C363" s="505"/>
      <c r="D363" s="466"/>
      <c r="E363" s="466"/>
      <c r="F363" s="466"/>
      <c r="G363" s="466"/>
      <c r="H363" s="466"/>
      <c r="I363" s="466"/>
      <c r="J363" s="466"/>
      <c r="K363" s="466"/>
      <c r="L363" s="466"/>
      <c r="M363" s="466"/>
      <c r="N363" s="466"/>
      <c r="O363" s="466"/>
      <c r="P363" s="466"/>
      <c r="Q363" s="466"/>
      <c r="R363" s="466"/>
      <c r="S363" s="466"/>
      <c r="T363" s="466"/>
      <c r="U363" s="466"/>
      <c r="V363" s="466"/>
      <c r="W363" s="466"/>
      <c r="X363" s="466"/>
      <c r="Y363" s="466"/>
      <c r="Z363" s="466"/>
    </row>
    <row r="364" spans="1:26" ht="13.5" customHeight="1">
      <c r="A364" s="504"/>
      <c r="B364" s="505"/>
      <c r="C364" s="505"/>
      <c r="D364" s="466"/>
      <c r="E364" s="466"/>
      <c r="F364" s="466"/>
      <c r="G364" s="466"/>
      <c r="H364" s="466"/>
      <c r="I364" s="466"/>
      <c r="J364" s="466"/>
      <c r="K364" s="466"/>
      <c r="L364" s="466"/>
      <c r="M364" s="466"/>
      <c r="N364" s="466"/>
      <c r="O364" s="466"/>
      <c r="P364" s="466"/>
      <c r="Q364" s="466"/>
      <c r="R364" s="466"/>
      <c r="S364" s="466"/>
      <c r="T364" s="466"/>
      <c r="U364" s="466"/>
      <c r="V364" s="466"/>
      <c r="W364" s="466"/>
      <c r="X364" s="466"/>
      <c r="Y364" s="466"/>
      <c r="Z364" s="466"/>
    </row>
    <row r="365" spans="1:26" ht="13.5" customHeight="1">
      <c r="A365" s="504"/>
      <c r="B365" s="505"/>
      <c r="C365" s="505"/>
      <c r="D365" s="466"/>
      <c r="E365" s="466"/>
      <c r="F365" s="466"/>
      <c r="G365" s="466"/>
      <c r="H365" s="466"/>
      <c r="I365" s="466"/>
      <c r="J365" s="466"/>
      <c r="K365" s="466"/>
      <c r="L365" s="466"/>
      <c r="M365" s="466"/>
      <c r="N365" s="466"/>
      <c r="O365" s="466"/>
      <c r="P365" s="466"/>
      <c r="Q365" s="466"/>
      <c r="R365" s="466"/>
      <c r="S365" s="466"/>
      <c r="T365" s="466"/>
      <c r="U365" s="466"/>
      <c r="V365" s="466"/>
      <c r="W365" s="466"/>
      <c r="X365" s="466"/>
      <c r="Y365" s="466"/>
      <c r="Z365" s="466"/>
    </row>
    <row r="366" spans="1:26" ht="13.5" customHeight="1">
      <c r="A366" s="504"/>
      <c r="B366" s="505"/>
      <c r="C366" s="505"/>
      <c r="D366" s="466"/>
      <c r="E366" s="466"/>
      <c r="F366" s="466"/>
      <c r="G366" s="466"/>
      <c r="H366" s="466"/>
      <c r="I366" s="466"/>
      <c r="J366" s="466"/>
      <c r="K366" s="466"/>
      <c r="L366" s="466"/>
      <c r="M366" s="466"/>
      <c r="N366" s="466"/>
      <c r="O366" s="466"/>
      <c r="P366" s="466"/>
      <c r="Q366" s="466"/>
      <c r="R366" s="466"/>
      <c r="S366" s="466"/>
      <c r="T366" s="466"/>
      <c r="U366" s="466"/>
      <c r="V366" s="466"/>
      <c r="W366" s="466"/>
      <c r="X366" s="466"/>
      <c r="Y366" s="466"/>
      <c r="Z366" s="466"/>
    </row>
    <row r="367" spans="1:26" ht="13.5" customHeight="1">
      <c r="A367" s="504"/>
      <c r="B367" s="505"/>
      <c r="C367" s="505"/>
      <c r="D367" s="466"/>
      <c r="E367" s="466"/>
      <c r="F367" s="466"/>
      <c r="G367" s="466"/>
      <c r="H367" s="466"/>
      <c r="I367" s="466"/>
      <c r="J367" s="466"/>
      <c r="K367" s="466"/>
      <c r="L367" s="466"/>
      <c r="M367" s="466"/>
      <c r="N367" s="466"/>
      <c r="O367" s="466"/>
      <c r="P367" s="466"/>
      <c r="Q367" s="466"/>
      <c r="R367" s="466"/>
      <c r="S367" s="466"/>
      <c r="T367" s="466"/>
      <c r="U367" s="466"/>
      <c r="V367" s="466"/>
      <c r="W367" s="466"/>
      <c r="X367" s="466"/>
      <c r="Y367" s="466"/>
      <c r="Z367" s="466"/>
    </row>
    <row r="368" spans="1:26" ht="13.5" customHeight="1">
      <c r="A368" s="504"/>
      <c r="B368" s="505"/>
      <c r="C368" s="505"/>
      <c r="D368" s="466"/>
      <c r="E368" s="466"/>
      <c r="F368" s="466"/>
      <c r="G368" s="466"/>
      <c r="H368" s="466"/>
      <c r="I368" s="466"/>
      <c r="J368" s="466"/>
      <c r="K368" s="466"/>
      <c r="L368" s="466"/>
      <c r="M368" s="466"/>
      <c r="N368" s="466"/>
      <c r="O368" s="466"/>
      <c r="P368" s="466"/>
      <c r="Q368" s="466"/>
      <c r="R368" s="466"/>
      <c r="S368" s="466"/>
      <c r="T368" s="466"/>
      <c r="U368" s="466"/>
      <c r="V368" s="466"/>
      <c r="W368" s="466"/>
      <c r="X368" s="466"/>
      <c r="Y368" s="466"/>
      <c r="Z368" s="466"/>
    </row>
    <row r="369" spans="1:26" ht="13.5" customHeight="1">
      <c r="A369" s="504"/>
      <c r="B369" s="505"/>
      <c r="C369" s="505"/>
      <c r="D369" s="466"/>
      <c r="E369" s="466"/>
      <c r="F369" s="466"/>
      <c r="G369" s="466"/>
      <c r="H369" s="466"/>
      <c r="I369" s="466"/>
      <c r="J369" s="466"/>
      <c r="K369" s="466"/>
      <c r="L369" s="466"/>
      <c r="M369" s="466"/>
      <c r="N369" s="466"/>
      <c r="O369" s="466"/>
      <c r="P369" s="466"/>
      <c r="Q369" s="466"/>
      <c r="R369" s="466"/>
      <c r="S369" s="466"/>
      <c r="T369" s="466"/>
      <c r="U369" s="466"/>
      <c r="V369" s="466"/>
      <c r="W369" s="466"/>
      <c r="X369" s="466"/>
      <c r="Y369" s="466"/>
      <c r="Z369" s="466"/>
    </row>
    <row r="370" spans="1:26" ht="13.5" customHeight="1">
      <c r="A370" s="504"/>
      <c r="B370" s="505"/>
      <c r="C370" s="505"/>
      <c r="D370" s="466"/>
      <c r="E370" s="466"/>
      <c r="F370" s="466"/>
      <c r="G370" s="466"/>
      <c r="H370" s="466"/>
      <c r="I370" s="466"/>
      <c r="J370" s="466"/>
      <c r="K370" s="466"/>
      <c r="L370" s="466"/>
      <c r="M370" s="466"/>
      <c r="N370" s="466"/>
      <c r="O370" s="466"/>
      <c r="P370" s="466"/>
      <c r="Q370" s="466"/>
      <c r="R370" s="466"/>
      <c r="S370" s="466"/>
      <c r="T370" s="466"/>
      <c r="U370" s="466"/>
      <c r="V370" s="466"/>
      <c r="W370" s="466"/>
      <c r="X370" s="466"/>
      <c r="Y370" s="466"/>
      <c r="Z370" s="466"/>
    </row>
    <row r="371" spans="1:26" ht="13.5" customHeight="1">
      <c r="A371" s="504"/>
      <c r="B371" s="505"/>
      <c r="C371" s="505"/>
      <c r="D371" s="466"/>
      <c r="E371" s="466"/>
      <c r="F371" s="466"/>
      <c r="G371" s="466"/>
      <c r="H371" s="466"/>
      <c r="I371" s="466"/>
      <c r="J371" s="466"/>
      <c r="K371" s="466"/>
      <c r="L371" s="466"/>
      <c r="M371" s="466"/>
      <c r="N371" s="466"/>
      <c r="O371" s="466"/>
      <c r="P371" s="466"/>
      <c r="Q371" s="466"/>
      <c r="R371" s="466"/>
      <c r="S371" s="466"/>
      <c r="T371" s="466"/>
      <c r="U371" s="466"/>
      <c r="V371" s="466"/>
      <c r="W371" s="466"/>
      <c r="X371" s="466"/>
      <c r="Y371" s="466"/>
      <c r="Z371" s="466"/>
    </row>
    <row r="372" spans="1:26" ht="13.5" customHeight="1">
      <c r="A372" s="504"/>
      <c r="B372" s="505"/>
      <c r="C372" s="505"/>
      <c r="D372" s="466"/>
      <c r="E372" s="466"/>
      <c r="F372" s="466"/>
      <c r="G372" s="466"/>
      <c r="H372" s="466"/>
      <c r="I372" s="466"/>
      <c r="J372" s="466"/>
      <c r="K372" s="466"/>
      <c r="L372" s="466"/>
      <c r="M372" s="466"/>
      <c r="N372" s="466"/>
      <c r="O372" s="466"/>
      <c r="P372" s="466"/>
      <c r="Q372" s="466"/>
      <c r="R372" s="466"/>
      <c r="S372" s="466"/>
      <c r="T372" s="466"/>
      <c r="U372" s="466"/>
      <c r="V372" s="466"/>
      <c r="W372" s="466"/>
      <c r="X372" s="466"/>
      <c r="Y372" s="466"/>
      <c r="Z372" s="466"/>
    </row>
    <row r="373" spans="1:26" ht="13.5" customHeight="1">
      <c r="A373" s="504"/>
      <c r="B373" s="505"/>
      <c r="C373" s="505"/>
      <c r="D373" s="466"/>
      <c r="E373" s="466"/>
      <c r="F373" s="466"/>
      <c r="G373" s="466"/>
      <c r="H373" s="466"/>
      <c r="I373" s="466"/>
      <c r="J373" s="466"/>
      <c r="K373" s="466"/>
      <c r="L373" s="466"/>
      <c r="M373" s="466"/>
      <c r="N373" s="466"/>
      <c r="O373" s="466"/>
      <c r="P373" s="466"/>
      <c r="Q373" s="466"/>
      <c r="R373" s="466"/>
      <c r="S373" s="466"/>
      <c r="T373" s="466"/>
      <c r="U373" s="466"/>
      <c r="V373" s="466"/>
      <c r="W373" s="466"/>
      <c r="X373" s="466"/>
      <c r="Y373" s="466"/>
      <c r="Z373" s="466"/>
    </row>
    <row r="374" spans="1:26" ht="13.5" customHeight="1">
      <c r="A374" s="504"/>
      <c r="B374" s="505"/>
      <c r="C374" s="505"/>
      <c r="D374" s="466"/>
      <c r="E374" s="466"/>
      <c r="F374" s="466"/>
      <c r="G374" s="466"/>
      <c r="H374" s="466"/>
      <c r="I374" s="466"/>
      <c r="J374" s="466"/>
      <c r="K374" s="466"/>
      <c r="L374" s="466"/>
      <c r="M374" s="466"/>
      <c r="N374" s="466"/>
      <c r="O374" s="466"/>
      <c r="P374" s="466"/>
      <c r="Q374" s="466"/>
      <c r="R374" s="466"/>
      <c r="S374" s="466"/>
      <c r="T374" s="466"/>
      <c r="U374" s="466"/>
      <c r="V374" s="466"/>
      <c r="W374" s="466"/>
      <c r="X374" s="466"/>
      <c r="Y374" s="466"/>
      <c r="Z374" s="466"/>
    </row>
    <row r="375" spans="1:26" ht="13.5" customHeight="1">
      <c r="A375" s="504"/>
      <c r="B375" s="505"/>
      <c r="C375" s="505"/>
      <c r="D375" s="466"/>
      <c r="E375" s="466"/>
      <c r="F375" s="466"/>
      <c r="G375" s="466"/>
      <c r="H375" s="466"/>
      <c r="I375" s="466"/>
      <c r="J375" s="466"/>
      <c r="K375" s="466"/>
      <c r="L375" s="466"/>
      <c r="M375" s="466"/>
      <c r="N375" s="466"/>
      <c r="O375" s="466"/>
      <c r="P375" s="466"/>
      <c r="Q375" s="466"/>
      <c r="R375" s="466"/>
      <c r="S375" s="466"/>
      <c r="T375" s="466"/>
      <c r="U375" s="466"/>
      <c r="V375" s="466"/>
      <c r="W375" s="466"/>
      <c r="X375" s="466"/>
      <c r="Y375" s="466"/>
      <c r="Z375" s="466"/>
    </row>
    <row r="376" spans="1:26" ht="13.5" customHeight="1">
      <c r="A376" s="504"/>
      <c r="B376" s="505"/>
      <c r="C376" s="505"/>
      <c r="D376" s="466"/>
      <c r="E376" s="466"/>
      <c r="F376" s="466"/>
      <c r="G376" s="466"/>
      <c r="H376" s="466"/>
      <c r="I376" s="466"/>
      <c r="J376" s="466"/>
      <c r="K376" s="466"/>
      <c r="L376" s="466"/>
      <c r="M376" s="466"/>
      <c r="N376" s="466"/>
      <c r="O376" s="466"/>
      <c r="P376" s="466"/>
      <c r="Q376" s="466"/>
      <c r="R376" s="466"/>
      <c r="S376" s="466"/>
      <c r="T376" s="466"/>
      <c r="U376" s="466"/>
      <c r="V376" s="466"/>
      <c r="W376" s="466"/>
      <c r="X376" s="466"/>
      <c r="Y376" s="466"/>
      <c r="Z376" s="466"/>
    </row>
    <row r="377" spans="1:26" ht="13.5" customHeight="1">
      <c r="A377" s="504"/>
      <c r="B377" s="505"/>
      <c r="C377" s="505"/>
      <c r="D377" s="466"/>
      <c r="E377" s="466"/>
      <c r="F377" s="466"/>
      <c r="G377" s="466"/>
      <c r="H377" s="466"/>
      <c r="I377" s="466"/>
      <c r="J377" s="466"/>
      <c r="K377" s="466"/>
      <c r="L377" s="466"/>
      <c r="M377" s="466"/>
      <c r="N377" s="466"/>
      <c r="O377" s="466"/>
      <c r="P377" s="466"/>
      <c r="Q377" s="466"/>
      <c r="R377" s="466"/>
      <c r="S377" s="466"/>
      <c r="T377" s="466"/>
      <c r="U377" s="466"/>
      <c r="V377" s="466"/>
      <c r="W377" s="466"/>
      <c r="X377" s="466"/>
      <c r="Y377" s="466"/>
      <c r="Z377" s="466"/>
    </row>
    <row r="378" spans="1:26" ht="13.5" customHeight="1">
      <c r="A378" s="504"/>
      <c r="B378" s="505"/>
      <c r="C378" s="505"/>
      <c r="D378" s="466"/>
      <c r="E378" s="466"/>
      <c r="F378" s="466"/>
      <c r="G378" s="466"/>
      <c r="H378" s="466"/>
      <c r="I378" s="466"/>
      <c r="J378" s="466"/>
      <c r="K378" s="466"/>
      <c r="L378" s="466"/>
      <c r="M378" s="466"/>
      <c r="N378" s="466"/>
      <c r="O378" s="466"/>
      <c r="P378" s="466"/>
      <c r="Q378" s="466"/>
      <c r="R378" s="466"/>
      <c r="S378" s="466"/>
      <c r="T378" s="466"/>
      <c r="U378" s="466"/>
      <c r="V378" s="466"/>
      <c r="W378" s="466"/>
      <c r="X378" s="466"/>
      <c r="Y378" s="466"/>
      <c r="Z378" s="466"/>
    </row>
    <row r="379" spans="1:26" ht="13.5" customHeight="1">
      <c r="A379" s="504"/>
      <c r="B379" s="505"/>
      <c r="C379" s="505"/>
      <c r="D379" s="466"/>
      <c r="E379" s="466"/>
      <c r="F379" s="466"/>
      <c r="G379" s="466"/>
      <c r="H379" s="466"/>
      <c r="I379" s="466"/>
      <c r="J379" s="466"/>
      <c r="K379" s="466"/>
      <c r="L379" s="466"/>
      <c r="M379" s="466"/>
      <c r="N379" s="466"/>
      <c r="O379" s="466"/>
      <c r="P379" s="466"/>
      <c r="Q379" s="466"/>
      <c r="R379" s="466"/>
      <c r="S379" s="466"/>
      <c r="T379" s="466"/>
      <c r="U379" s="466"/>
      <c r="V379" s="466"/>
      <c r="W379" s="466"/>
      <c r="X379" s="466"/>
      <c r="Y379" s="466"/>
      <c r="Z379" s="466"/>
    </row>
    <row r="380" spans="1:26" ht="13.5" customHeight="1">
      <c r="A380" s="504"/>
      <c r="B380" s="505"/>
      <c r="C380" s="505"/>
      <c r="D380" s="466"/>
      <c r="E380" s="466"/>
      <c r="F380" s="466"/>
      <c r="G380" s="466"/>
      <c r="H380" s="466"/>
      <c r="I380" s="466"/>
      <c r="J380" s="466"/>
      <c r="K380" s="466"/>
      <c r="L380" s="466"/>
      <c r="M380" s="466"/>
      <c r="N380" s="466"/>
      <c r="O380" s="466"/>
      <c r="P380" s="466"/>
      <c r="Q380" s="466"/>
      <c r="R380" s="466"/>
      <c r="S380" s="466"/>
      <c r="T380" s="466"/>
      <c r="U380" s="466"/>
      <c r="V380" s="466"/>
      <c r="W380" s="466"/>
      <c r="X380" s="466"/>
      <c r="Y380" s="466"/>
      <c r="Z380" s="466"/>
    </row>
    <row r="381" spans="1:26" ht="13.5" customHeight="1">
      <c r="A381" s="504"/>
      <c r="B381" s="505"/>
      <c r="C381" s="505"/>
      <c r="D381" s="466"/>
      <c r="E381" s="466"/>
      <c r="F381" s="466"/>
      <c r="G381" s="466"/>
      <c r="H381" s="466"/>
      <c r="I381" s="466"/>
      <c r="J381" s="466"/>
      <c r="K381" s="466"/>
      <c r="L381" s="466"/>
      <c r="M381" s="466"/>
      <c r="N381" s="466"/>
      <c r="O381" s="466"/>
      <c r="P381" s="466"/>
      <c r="Q381" s="466"/>
      <c r="R381" s="466"/>
      <c r="S381" s="466"/>
      <c r="T381" s="466"/>
      <c r="U381" s="466"/>
      <c r="V381" s="466"/>
      <c r="W381" s="466"/>
      <c r="X381" s="466"/>
      <c r="Y381" s="466"/>
      <c r="Z381" s="466"/>
    </row>
    <row r="382" spans="1:26" ht="13.5" customHeight="1">
      <c r="A382" s="504"/>
      <c r="B382" s="505"/>
      <c r="C382" s="505"/>
      <c r="D382" s="466"/>
      <c r="E382" s="466"/>
      <c r="F382" s="466"/>
      <c r="G382" s="466"/>
      <c r="H382" s="466"/>
      <c r="I382" s="466"/>
      <c r="J382" s="466"/>
      <c r="K382" s="466"/>
      <c r="L382" s="466"/>
      <c r="M382" s="466"/>
      <c r="N382" s="466"/>
      <c r="O382" s="466"/>
      <c r="P382" s="466"/>
      <c r="Q382" s="466"/>
      <c r="R382" s="466"/>
      <c r="S382" s="466"/>
      <c r="T382" s="466"/>
      <c r="U382" s="466"/>
      <c r="V382" s="466"/>
      <c r="W382" s="466"/>
      <c r="X382" s="466"/>
      <c r="Y382" s="466"/>
      <c r="Z382" s="466"/>
    </row>
    <row r="383" spans="1:26" ht="13.5" customHeight="1">
      <c r="A383" s="504"/>
      <c r="B383" s="505"/>
      <c r="C383" s="505"/>
      <c r="D383" s="466"/>
      <c r="E383" s="466"/>
      <c r="F383" s="466"/>
      <c r="G383" s="466"/>
      <c r="H383" s="466"/>
      <c r="I383" s="466"/>
      <c r="J383" s="466"/>
      <c r="K383" s="466"/>
      <c r="L383" s="466"/>
      <c r="M383" s="466"/>
      <c r="N383" s="466"/>
      <c r="O383" s="466"/>
      <c r="P383" s="466"/>
      <c r="Q383" s="466"/>
      <c r="R383" s="466"/>
      <c r="S383" s="466"/>
      <c r="T383" s="466"/>
      <c r="U383" s="466"/>
      <c r="V383" s="466"/>
      <c r="W383" s="466"/>
      <c r="X383" s="466"/>
      <c r="Y383" s="466"/>
      <c r="Z383" s="466"/>
    </row>
    <row r="384" spans="1:26" ht="13.5" customHeight="1">
      <c r="A384" s="504"/>
      <c r="B384" s="505"/>
      <c r="C384" s="505"/>
      <c r="D384" s="466"/>
      <c r="E384" s="466"/>
      <c r="F384" s="466"/>
      <c r="G384" s="466"/>
      <c r="H384" s="466"/>
      <c r="I384" s="466"/>
      <c r="J384" s="466"/>
      <c r="K384" s="466"/>
      <c r="L384" s="466"/>
      <c r="M384" s="466"/>
      <c r="N384" s="466"/>
      <c r="O384" s="466"/>
      <c r="P384" s="466"/>
      <c r="Q384" s="466"/>
      <c r="R384" s="466"/>
      <c r="S384" s="466"/>
      <c r="T384" s="466"/>
      <c r="U384" s="466"/>
      <c r="V384" s="466"/>
      <c r="W384" s="466"/>
      <c r="X384" s="466"/>
      <c r="Y384" s="466"/>
      <c r="Z384" s="466"/>
    </row>
    <row r="385" spans="1:26" ht="13.5" customHeight="1">
      <c r="A385" s="504"/>
      <c r="B385" s="505"/>
      <c r="C385" s="505"/>
      <c r="D385" s="466"/>
      <c r="E385" s="466"/>
      <c r="F385" s="466"/>
      <c r="G385" s="466"/>
      <c r="H385" s="466"/>
      <c r="I385" s="466"/>
      <c r="J385" s="466"/>
      <c r="K385" s="466"/>
      <c r="L385" s="466"/>
      <c r="M385" s="466"/>
      <c r="N385" s="466"/>
      <c r="O385" s="466"/>
      <c r="P385" s="466"/>
      <c r="Q385" s="466"/>
      <c r="R385" s="466"/>
      <c r="S385" s="466"/>
      <c r="T385" s="466"/>
      <c r="U385" s="466"/>
      <c r="V385" s="466"/>
      <c r="W385" s="466"/>
      <c r="X385" s="466"/>
      <c r="Y385" s="466"/>
      <c r="Z385" s="466"/>
    </row>
    <row r="386" spans="1:26" ht="13.5" customHeight="1">
      <c r="A386" s="504"/>
      <c r="B386" s="505"/>
      <c r="C386" s="505"/>
      <c r="D386" s="466"/>
      <c r="E386" s="466"/>
      <c r="F386" s="466"/>
      <c r="G386" s="466"/>
      <c r="H386" s="466"/>
      <c r="I386" s="466"/>
      <c r="J386" s="466"/>
      <c r="K386" s="466"/>
      <c r="L386" s="466"/>
      <c r="M386" s="466"/>
      <c r="N386" s="466"/>
      <c r="O386" s="466"/>
      <c r="P386" s="466"/>
      <c r="Q386" s="466"/>
      <c r="R386" s="466"/>
      <c r="S386" s="466"/>
      <c r="T386" s="466"/>
      <c r="U386" s="466"/>
      <c r="V386" s="466"/>
      <c r="W386" s="466"/>
      <c r="X386" s="466"/>
      <c r="Y386" s="466"/>
      <c r="Z386" s="466"/>
    </row>
    <row r="387" spans="1:26" ht="13.5" customHeight="1">
      <c r="A387" s="504"/>
      <c r="B387" s="505"/>
      <c r="C387" s="505"/>
      <c r="D387" s="466"/>
      <c r="E387" s="466"/>
      <c r="F387" s="466"/>
      <c r="G387" s="466"/>
      <c r="H387" s="466"/>
      <c r="I387" s="466"/>
      <c r="J387" s="466"/>
      <c r="K387" s="466"/>
      <c r="L387" s="466"/>
      <c r="M387" s="466"/>
      <c r="N387" s="466"/>
      <c r="O387" s="466"/>
      <c r="P387" s="466"/>
      <c r="Q387" s="466"/>
      <c r="R387" s="466"/>
      <c r="S387" s="466"/>
      <c r="T387" s="466"/>
      <c r="U387" s="466"/>
      <c r="V387" s="466"/>
      <c r="W387" s="466"/>
      <c r="X387" s="466"/>
      <c r="Y387" s="466"/>
      <c r="Z387" s="466"/>
    </row>
    <row r="388" spans="1:26" ht="13.5" customHeight="1">
      <c r="A388" s="504"/>
      <c r="B388" s="505"/>
      <c r="C388" s="505"/>
      <c r="D388" s="466"/>
      <c r="E388" s="466"/>
      <c r="F388" s="466"/>
      <c r="G388" s="466"/>
      <c r="H388" s="466"/>
      <c r="I388" s="466"/>
      <c r="J388" s="466"/>
      <c r="K388" s="466"/>
      <c r="L388" s="466"/>
      <c r="M388" s="466"/>
      <c r="N388" s="466"/>
      <c r="O388" s="466"/>
      <c r="P388" s="466"/>
      <c r="Q388" s="466"/>
      <c r="R388" s="466"/>
      <c r="S388" s="466"/>
      <c r="T388" s="466"/>
      <c r="U388" s="466"/>
      <c r="V388" s="466"/>
      <c r="W388" s="466"/>
      <c r="X388" s="466"/>
      <c r="Y388" s="466"/>
      <c r="Z388" s="466"/>
    </row>
    <row r="389" spans="1:26" ht="13.5" customHeight="1">
      <c r="A389" s="504"/>
      <c r="B389" s="505"/>
      <c r="C389" s="505"/>
      <c r="D389" s="466"/>
      <c r="E389" s="466"/>
      <c r="F389" s="466"/>
      <c r="G389" s="466"/>
      <c r="H389" s="466"/>
      <c r="I389" s="466"/>
      <c r="J389" s="466"/>
      <c r="K389" s="466"/>
      <c r="L389" s="466"/>
      <c r="M389" s="466"/>
      <c r="N389" s="466"/>
      <c r="O389" s="466"/>
      <c r="P389" s="466"/>
      <c r="Q389" s="466"/>
      <c r="R389" s="466"/>
      <c r="S389" s="466"/>
      <c r="T389" s="466"/>
      <c r="U389" s="466"/>
      <c r="V389" s="466"/>
      <c r="W389" s="466"/>
      <c r="X389" s="466"/>
      <c r="Y389" s="466"/>
      <c r="Z389" s="466"/>
    </row>
    <row r="390" spans="1:26" ht="13.5" customHeight="1">
      <c r="A390" s="504"/>
      <c r="B390" s="505"/>
      <c r="C390" s="505"/>
      <c r="D390" s="466"/>
      <c r="E390" s="466"/>
      <c r="F390" s="466"/>
      <c r="G390" s="466"/>
      <c r="H390" s="466"/>
      <c r="I390" s="466"/>
      <c r="J390" s="466"/>
      <c r="K390" s="466"/>
      <c r="L390" s="466"/>
      <c r="M390" s="466"/>
      <c r="N390" s="466"/>
      <c r="O390" s="466"/>
      <c r="P390" s="466"/>
      <c r="Q390" s="466"/>
      <c r="R390" s="466"/>
      <c r="S390" s="466"/>
      <c r="T390" s="466"/>
      <c r="U390" s="466"/>
      <c r="V390" s="466"/>
      <c r="W390" s="466"/>
      <c r="X390" s="466"/>
      <c r="Y390" s="466"/>
      <c r="Z390" s="466"/>
    </row>
    <row r="391" spans="1:26" ht="13.5" customHeight="1">
      <c r="A391" s="504"/>
      <c r="B391" s="505"/>
      <c r="C391" s="505"/>
      <c r="D391" s="466"/>
      <c r="E391" s="466"/>
      <c r="F391" s="466"/>
      <c r="G391" s="466"/>
      <c r="H391" s="466"/>
      <c r="I391" s="466"/>
      <c r="J391" s="466"/>
      <c r="K391" s="466"/>
      <c r="L391" s="466"/>
      <c r="M391" s="466"/>
      <c r="N391" s="466"/>
      <c r="O391" s="466"/>
      <c r="P391" s="466"/>
      <c r="Q391" s="466"/>
      <c r="R391" s="466"/>
      <c r="S391" s="466"/>
      <c r="T391" s="466"/>
      <c r="U391" s="466"/>
      <c r="V391" s="466"/>
      <c r="W391" s="466"/>
      <c r="X391" s="466"/>
      <c r="Y391" s="466"/>
      <c r="Z391" s="466"/>
    </row>
    <row r="392" spans="1:26" ht="13.5" customHeight="1">
      <c r="A392" s="504"/>
      <c r="B392" s="505"/>
      <c r="C392" s="505"/>
      <c r="D392" s="466"/>
      <c r="E392" s="466"/>
      <c r="F392" s="466"/>
      <c r="G392" s="466"/>
      <c r="H392" s="466"/>
      <c r="I392" s="466"/>
      <c r="J392" s="466"/>
      <c r="K392" s="466"/>
      <c r="L392" s="466"/>
      <c r="M392" s="466"/>
      <c r="N392" s="466"/>
      <c r="O392" s="466"/>
      <c r="P392" s="466"/>
      <c r="Q392" s="466"/>
      <c r="R392" s="466"/>
      <c r="S392" s="466"/>
      <c r="T392" s="466"/>
      <c r="U392" s="466"/>
      <c r="V392" s="466"/>
      <c r="W392" s="466"/>
      <c r="X392" s="466"/>
      <c r="Y392" s="466"/>
      <c r="Z392" s="466"/>
    </row>
    <row r="393" spans="1:26" ht="13.5" customHeight="1">
      <c r="A393" s="504"/>
      <c r="B393" s="505"/>
      <c r="C393" s="505"/>
      <c r="D393" s="466"/>
      <c r="E393" s="466"/>
      <c r="F393" s="466"/>
      <c r="G393" s="466"/>
      <c r="H393" s="466"/>
      <c r="I393" s="466"/>
      <c r="J393" s="466"/>
      <c r="K393" s="466"/>
      <c r="L393" s="466"/>
      <c r="M393" s="466"/>
      <c r="N393" s="466"/>
      <c r="O393" s="466"/>
      <c r="P393" s="466"/>
      <c r="Q393" s="466"/>
      <c r="R393" s="466"/>
      <c r="S393" s="466"/>
      <c r="T393" s="466"/>
      <c r="U393" s="466"/>
      <c r="V393" s="466"/>
      <c r="W393" s="466"/>
      <c r="X393" s="466"/>
      <c r="Y393" s="466"/>
      <c r="Z393" s="466"/>
    </row>
    <row r="394" spans="1:26" ht="13.5" customHeight="1">
      <c r="A394" s="504"/>
      <c r="B394" s="505"/>
      <c r="C394" s="505"/>
      <c r="D394" s="466"/>
      <c r="E394" s="466"/>
      <c r="F394" s="466"/>
      <c r="G394" s="466"/>
      <c r="H394" s="466"/>
      <c r="I394" s="466"/>
      <c r="J394" s="466"/>
      <c r="K394" s="466"/>
      <c r="L394" s="466"/>
      <c r="M394" s="466"/>
      <c r="N394" s="466"/>
      <c r="O394" s="466"/>
      <c r="P394" s="466"/>
      <c r="Q394" s="466"/>
      <c r="R394" s="466"/>
      <c r="S394" s="466"/>
      <c r="T394" s="466"/>
      <c r="U394" s="466"/>
      <c r="V394" s="466"/>
      <c r="W394" s="466"/>
      <c r="X394" s="466"/>
      <c r="Y394" s="466"/>
      <c r="Z394" s="466"/>
    </row>
    <row r="395" spans="1:26" ht="13.5" customHeight="1">
      <c r="A395" s="504"/>
      <c r="B395" s="505"/>
      <c r="C395" s="505"/>
      <c r="D395" s="466"/>
      <c r="E395" s="466"/>
      <c r="F395" s="466"/>
      <c r="G395" s="466"/>
      <c r="H395" s="466"/>
      <c r="I395" s="466"/>
      <c r="J395" s="466"/>
      <c r="K395" s="466"/>
      <c r="L395" s="466"/>
      <c r="M395" s="466"/>
      <c r="N395" s="466"/>
      <c r="O395" s="466"/>
      <c r="P395" s="466"/>
      <c r="Q395" s="466"/>
      <c r="R395" s="466"/>
      <c r="S395" s="466"/>
      <c r="T395" s="466"/>
      <c r="U395" s="466"/>
      <c r="V395" s="466"/>
      <c r="W395" s="466"/>
      <c r="X395" s="466"/>
      <c r="Y395" s="466"/>
      <c r="Z395" s="466"/>
    </row>
    <row r="396" spans="1:26" ht="13.5" customHeight="1">
      <c r="A396" s="504"/>
      <c r="B396" s="505"/>
      <c r="C396" s="505"/>
      <c r="D396" s="466"/>
      <c r="E396" s="466"/>
      <c r="F396" s="466"/>
      <c r="G396" s="466"/>
      <c r="H396" s="466"/>
      <c r="I396" s="466"/>
      <c r="J396" s="466"/>
      <c r="K396" s="466"/>
      <c r="L396" s="466"/>
      <c r="M396" s="466"/>
      <c r="N396" s="466"/>
      <c r="O396" s="466"/>
      <c r="P396" s="466"/>
      <c r="Q396" s="466"/>
      <c r="R396" s="466"/>
      <c r="S396" s="466"/>
      <c r="T396" s="466"/>
      <c r="U396" s="466"/>
      <c r="V396" s="466"/>
      <c r="W396" s="466"/>
      <c r="X396" s="466"/>
      <c r="Y396" s="466"/>
      <c r="Z396" s="466"/>
    </row>
    <row r="397" spans="1:26" ht="13.5" customHeight="1">
      <c r="A397" s="504"/>
      <c r="B397" s="505"/>
      <c r="C397" s="505"/>
      <c r="D397" s="466"/>
      <c r="E397" s="466"/>
      <c r="F397" s="466"/>
      <c r="G397" s="466"/>
      <c r="H397" s="466"/>
      <c r="I397" s="466"/>
      <c r="J397" s="466"/>
      <c r="K397" s="466"/>
      <c r="L397" s="466"/>
      <c r="M397" s="466"/>
      <c r="N397" s="466"/>
      <c r="O397" s="466"/>
      <c r="P397" s="466"/>
      <c r="Q397" s="466"/>
      <c r="R397" s="466"/>
      <c r="S397" s="466"/>
      <c r="T397" s="466"/>
      <c r="U397" s="466"/>
      <c r="V397" s="466"/>
      <c r="W397" s="466"/>
      <c r="X397" s="466"/>
      <c r="Y397" s="466"/>
      <c r="Z397" s="466"/>
    </row>
    <row r="398" spans="1:26" ht="13.5" customHeight="1">
      <c r="A398" s="506"/>
      <c r="B398" s="505"/>
      <c r="C398" s="505"/>
      <c r="D398" s="466"/>
      <c r="E398" s="466"/>
      <c r="F398" s="466"/>
      <c r="G398" s="466"/>
      <c r="H398" s="466"/>
      <c r="I398" s="466"/>
      <c r="J398" s="466"/>
      <c r="K398" s="466"/>
      <c r="L398" s="466"/>
      <c r="M398" s="466"/>
      <c r="N398" s="466"/>
      <c r="O398" s="466"/>
      <c r="P398" s="466"/>
      <c r="Q398" s="466"/>
      <c r="R398" s="466"/>
      <c r="S398" s="466"/>
      <c r="T398" s="466"/>
      <c r="U398" s="466"/>
      <c r="V398" s="466"/>
      <c r="W398" s="466"/>
      <c r="X398" s="466"/>
      <c r="Y398" s="466"/>
      <c r="Z398" s="466"/>
    </row>
    <row r="399" spans="1:26" ht="13.5" customHeight="1">
      <c r="A399" s="506"/>
      <c r="B399" s="505"/>
      <c r="C399" s="505"/>
      <c r="D399" s="466"/>
      <c r="E399" s="466"/>
      <c r="F399" s="466"/>
      <c r="G399" s="466"/>
      <c r="H399" s="466"/>
      <c r="I399" s="466"/>
      <c r="J399" s="466"/>
      <c r="K399" s="466"/>
      <c r="L399" s="466"/>
      <c r="M399" s="466"/>
      <c r="N399" s="466"/>
      <c r="O399" s="466"/>
      <c r="P399" s="466"/>
      <c r="Q399" s="466"/>
      <c r="R399" s="466"/>
      <c r="S399" s="466"/>
      <c r="T399" s="466"/>
      <c r="U399" s="466"/>
      <c r="V399" s="466"/>
      <c r="W399" s="466"/>
      <c r="X399" s="466"/>
      <c r="Y399" s="466"/>
      <c r="Z399" s="466"/>
    </row>
    <row r="400" spans="1:26" ht="13.5" customHeight="1">
      <c r="A400" s="506"/>
      <c r="B400" s="505"/>
      <c r="C400" s="505"/>
      <c r="D400" s="466"/>
      <c r="E400" s="466"/>
      <c r="F400" s="466"/>
      <c r="G400" s="466"/>
      <c r="H400" s="466"/>
      <c r="I400" s="466"/>
      <c r="J400" s="466"/>
      <c r="K400" s="466"/>
      <c r="L400" s="466"/>
      <c r="M400" s="466"/>
      <c r="N400" s="466"/>
      <c r="O400" s="466"/>
      <c r="P400" s="466"/>
      <c r="Q400" s="466"/>
      <c r="R400" s="466"/>
      <c r="S400" s="466"/>
      <c r="T400" s="466"/>
      <c r="U400" s="466"/>
      <c r="V400" s="466"/>
      <c r="W400" s="466"/>
      <c r="X400" s="466"/>
      <c r="Y400" s="466"/>
      <c r="Z400" s="466"/>
    </row>
    <row r="401" spans="1:26" ht="13.5" customHeight="1">
      <c r="A401" s="506"/>
      <c r="B401" s="505"/>
      <c r="C401" s="505"/>
      <c r="D401" s="466"/>
      <c r="E401" s="466"/>
      <c r="F401" s="466"/>
      <c r="G401" s="466"/>
      <c r="H401" s="466"/>
      <c r="I401" s="466"/>
      <c r="J401" s="466"/>
      <c r="K401" s="466"/>
      <c r="L401" s="466"/>
      <c r="M401" s="466"/>
      <c r="N401" s="466"/>
      <c r="O401" s="466"/>
      <c r="P401" s="466"/>
      <c r="Q401" s="466"/>
      <c r="R401" s="466"/>
      <c r="S401" s="466"/>
      <c r="T401" s="466"/>
      <c r="U401" s="466"/>
      <c r="V401" s="466"/>
      <c r="W401" s="466"/>
      <c r="X401" s="466"/>
      <c r="Y401" s="466"/>
      <c r="Z401" s="466"/>
    </row>
    <row r="402" spans="1:26" ht="13.5" customHeight="1">
      <c r="A402" s="506"/>
      <c r="B402" s="505"/>
      <c r="C402" s="505"/>
      <c r="D402" s="466"/>
      <c r="E402" s="466"/>
      <c r="F402" s="466"/>
      <c r="G402" s="466"/>
      <c r="H402" s="466"/>
      <c r="I402" s="466"/>
      <c r="J402" s="466"/>
      <c r="K402" s="466"/>
      <c r="L402" s="466"/>
      <c r="M402" s="466"/>
      <c r="N402" s="466"/>
      <c r="O402" s="466"/>
      <c r="P402" s="466"/>
      <c r="Q402" s="466"/>
      <c r="R402" s="466"/>
      <c r="S402" s="466"/>
      <c r="T402" s="466"/>
      <c r="U402" s="466"/>
      <c r="V402" s="466"/>
      <c r="W402" s="466"/>
      <c r="X402" s="466"/>
      <c r="Y402" s="466"/>
      <c r="Z402" s="466"/>
    </row>
    <row r="403" spans="1:26" ht="13.5" customHeight="1">
      <c r="A403" s="506"/>
      <c r="B403" s="505"/>
      <c r="C403" s="505"/>
      <c r="D403" s="466"/>
      <c r="E403" s="466"/>
      <c r="F403" s="466"/>
      <c r="G403" s="466"/>
      <c r="H403" s="466"/>
      <c r="I403" s="466"/>
      <c r="J403" s="466"/>
      <c r="K403" s="466"/>
      <c r="L403" s="466"/>
      <c r="M403" s="466"/>
      <c r="N403" s="466"/>
      <c r="O403" s="466"/>
      <c r="P403" s="466"/>
      <c r="Q403" s="466"/>
      <c r="R403" s="466"/>
      <c r="S403" s="466"/>
      <c r="T403" s="466"/>
      <c r="U403" s="466"/>
      <c r="V403" s="466"/>
      <c r="W403" s="466"/>
      <c r="X403" s="466"/>
      <c r="Y403" s="466"/>
      <c r="Z403" s="466"/>
    </row>
    <row r="404" spans="1:26" ht="13.5" customHeight="1">
      <c r="A404" s="506"/>
      <c r="B404" s="505"/>
      <c r="C404" s="505"/>
      <c r="D404" s="466"/>
      <c r="E404" s="466"/>
      <c r="F404" s="466"/>
      <c r="G404" s="466"/>
      <c r="H404" s="466"/>
      <c r="I404" s="466"/>
      <c r="J404" s="466"/>
      <c r="K404" s="466"/>
      <c r="L404" s="466"/>
      <c r="M404" s="466"/>
      <c r="N404" s="466"/>
      <c r="O404" s="466"/>
      <c r="P404" s="466"/>
      <c r="Q404" s="466"/>
      <c r="R404" s="466"/>
      <c r="S404" s="466"/>
      <c r="T404" s="466"/>
      <c r="U404" s="466"/>
      <c r="V404" s="466"/>
      <c r="W404" s="466"/>
      <c r="X404" s="466"/>
      <c r="Y404" s="466"/>
      <c r="Z404" s="466"/>
    </row>
    <row r="405" spans="1:26" ht="13.5" customHeight="1">
      <c r="A405" s="507"/>
      <c r="B405" s="505"/>
      <c r="C405" s="505"/>
      <c r="D405" s="466"/>
      <c r="E405" s="466"/>
      <c r="F405" s="466"/>
      <c r="G405" s="466"/>
      <c r="H405" s="466"/>
      <c r="I405" s="466"/>
      <c r="J405" s="466"/>
      <c r="K405" s="466"/>
      <c r="L405" s="466"/>
      <c r="M405" s="466"/>
      <c r="N405" s="466"/>
      <c r="O405" s="466"/>
      <c r="P405" s="466"/>
      <c r="Q405" s="466"/>
      <c r="R405" s="466"/>
      <c r="S405" s="466"/>
      <c r="T405" s="466"/>
      <c r="U405" s="466"/>
      <c r="V405" s="466"/>
      <c r="W405" s="466"/>
      <c r="X405" s="466"/>
      <c r="Y405" s="466"/>
      <c r="Z405" s="466"/>
    </row>
    <row r="406" spans="1:26" ht="13.5" customHeight="1">
      <c r="A406" s="507"/>
      <c r="B406" s="505"/>
      <c r="C406" s="505"/>
      <c r="D406" s="466"/>
      <c r="E406" s="466"/>
      <c r="F406" s="466"/>
      <c r="G406" s="466"/>
      <c r="H406" s="466"/>
      <c r="I406" s="466"/>
      <c r="J406" s="466"/>
      <c r="K406" s="466"/>
      <c r="L406" s="466"/>
      <c r="M406" s="466"/>
      <c r="N406" s="466"/>
      <c r="O406" s="466"/>
      <c r="P406" s="466"/>
      <c r="Q406" s="466"/>
      <c r="R406" s="466"/>
      <c r="S406" s="466"/>
      <c r="T406" s="466"/>
      <c r="U406" s="466"/>
      <c r="V406" s="466"/>
      <c r="W406" s="466"/>
      <c r="X406" s="466"/>
      <c r="Y406" s="466"/>
      <c r="Z406" s="466"/>
    </row>
    <row r="407" spans="1:26" ht="13.5" customHeight="1">
      <c r="A407" s="507"/>
      <c r="B407" s="505"/>
      <c r="C407" s="505"/>
      <c r="D407" s="466"/>
      <c r="E407" s="466"/>
      <c r="F407" s="466"/>
      <c r="G407" s="466"/>
      <c r="H407" s="466"/>
      <c r="I407" s="466"/>
      <c r="J407" s="466"/>
      <c r="K407" s="466"/>
      <c r="L407" s="466"/>
      <c r="M407" s="466"/>
      <c r="N407" s="466"/>
      <c r="O407" s="466"/>
      <c r="P407" s="466"/>
      <c r="Q407" s="466"/>
      <c r="R407" s="466"/>
      <c r="S407" s="466"/>
      <c r="T407" s="466"/>
      <c r="U407" s="466"/>
      <c r="V407" s="466"/>
      <c r="W407" s="466"/>
      <c r="X407" s="466"/>
      <c r="Y407" s="466"/>
      <c r="Z407" s="466"/>
    </row>
    <row r="408" spans="1:26" ht="13.5" customHeight="1">
      <c r="A408" s="507"/>
      <c r="B408" s="505"/>
      <c r="C408" s="505"/>
      <c r="D408" s="466"/>
      <c r="E408" s="466"/>
      <c r="F408" s="466"/>
      <c r="G408" s="466"/>
      <c r="H408" s="466"/>
      <c r="I408" s="466"/>
      <c r="J408" s="466"/>
      <c r="K408" s="466"/>
      <c r="L408" s="466"/>
      <c r="M408" s="466"/>
      <c r="N408" s="466"/>
      <c r="O408" s="466"/>
      <c r="P408" s="466"/>
      <c r="Q408" s="466"/>
      <c r="R408" s="466"/>
      <c r="S408" s="466"/>
      <c r="T408" s="466"/>
      <c r="U408" s="466"/>
      <c r="V408" s="466"/>
      <c r="W408" s="466"/>
      <c r="X408" s="466"/>
      <c r="Y408" s="466"/>
      <c r="Z408" s="466"/>
    </row>
    <row r="409" spans="1:26" ht="13.5" customHeight="1">
      <c r="A409" s="507"/>
      <c r="B409" s="505"/>
      <c r="C409" s="505"/>
      <c r="D409" s="466"/>
      <c r="E409" s="466"/>
      <c r="F409" s="466"/>
      <c r="G409" s="466"/>
      <c r="H409" s="466"/>
      <c r="I409" s="466"/>
      <c r="J409" s="466"/>
      <c r="K409" s="466"/>
      <c r="L409" s="466"/>
      <c r="M409" s="466"/>
      <c r="N409" s="466"/>
      <c r="O409" s="466"/>
      <c r="P409" s="466"/>
      <c r="Q409" s="466"/>
      <c r="R409" s="466"/>
      <c r="S409" s="466"/>
      <c r="T409" s="466"/>
      <c r="U409" s="466"/>
      <c r="V409" s="466"/>
      <c r="W409" s="466"/>
      <c r="X409" s="466"/>
      <c r="Y409" s="466"/>
      <c r="Z409" s="466"/>
    </row>
    <row r="410" spans="1:26" ht="13.5" customHeight="1">
      <c r="A410" s="507"/>
      <c r="B410" s="505"/>
      <c r="C410" s="505"/>
      <c r="D410" s="466"/>
      <c r="E410" s="466"/>
      <c r="F410" s="466"/>
      <c r="G410" s="466"/>
      <c r="H410" s="466"/>
      <c r="I410" s="466"/>
      <c r="J410" s="466"/>
      <c r="K410" s="466"/>
      <c r="L410" s="466"/>
      <c r="M410" s="466"/>
      <c r="N410" s="466"/>
      <c r="O410" s="466"/>
      <c r="P410" s="466"/>
      <c r="Q410" s="466"/>
      <c r="R410" s="466"/>
      <c r="S410" s="466"/>
      <c r="T410" s="466"/>
      <c r="U410" s="466"/>
      <c r="V410" s="466"/>
      <c r="W410" s="466"/>
      <c r="X410" s="466"/>
      <c r="Y410" s="466"/>
      <c r="Z410" s="466"/>
    </row>
    <row r="411" spans="1:26" ht="13.5" customHeight="1">
      <c r="A411" s="507"/>
      <c r="B411" s="505"/>
      <c r="C411" s="505"/>
      <c r="D411" s="466"/>
      <c r="E411" s="466"/>
      <c r="F411" s="466"/>
      <c r="G411" s="466"/>
      <c r="H411" s="466"/>
      <c r="I411" s="466"/>
      <c r="J411" s="466"/>
      <c r="K411" s="466"/>
      <c r="L411" s="466"/>
      <c r="M411" s="466"/>
      <c r="N411" s="466"/>
      <c r="O411" s="466"/>
      <c r="P411" s="466"/>
      <c r="Q411" s="466"/>
      <c r="R411" s="466"/>
      <c r="S411" s="466"/>
      <c r="T411" s="466"/>
      <c r="U411" s="466"/>
      <c r="V411" s="466"/>
      <c r="W411" s="466"/>
      <c r="X411" s="466"/>
      <c r="Y411" s="466"/>
      <c r="Z411" s="466"/>
    </row>
    <row r="412" spans="1:26" ht="13.5" customHeight="1">
      <c r="A412" s="507"/>
      <c r="B412" s="505"/>
      <c r="C412" s="505"/>
      <c r="D412" s="466"/>
      <c r="E412" s="466"/>
      <c r="F412" s="466"/>
      <c r="G412" s="466"/>
      <c r="H412" s="466"/>
      <c r="I412" s="466"/>
      <c r="J412" s="466"/>
      <c r="K412" s="466"/>
      <c r="L412" s="466"/>
      <c r="M412" s="466"/>
      <c r="N412" s="466"/>
      <c r="O412" s="466"/>
      <c r="P412" s="466"/>
      <c r="Q412" s="466"/>
      <c r="R412" s="466"/>
      <c r="S412" s="466"/>
      <c r="T412" s="466"/>
      <c r="U412" s="466"/>
      <c r="V412" s="466"/>
      <c r="W412" s="466"/>
      <c r="X412" s="466"/>
      <c r="Y412" s="466"/>
      <c r="Z412" s="466"/>
    </row>
    <row r="413" spans="1:26" ht="13.5" customHeight="1">
      <c r="A413" s="507"/>
      <c r="B413" s="505"/>
      <c r="C413" s="505"/>
      <c r="D413" s="466"/>
      <c r="E413" s="466"/>
      <c r="F413" s="466"/>
      <c r="G413" s="466"/>
      <c r="H413" s="466"/>
      <c r="I413" s="466"/>
      <c r="J413" s="466"/>
      <c r="K413" s="466"/>
      <c r="L413" s="466"/>
      <c r="M413" s="466"/>
      <c r="N413" s="466"/>
      <c r="O413" s="466"/>
      <c r="P413" s="466"/>
      <c r="Q413" s="466"/>
      <c r="R413" s="466"/>
      <c r="S413" s="466"/>
      <c r="T413" s="466"/>
      <c r="U413" s="466"/>
      <c r="V413" s="466"/>
      <c r="W413" s="466"/>
      <c r="X413" s="466"/>
      <c r="Y413" s="466"/>
      <c r="Z413" s="466"/>
    </row>
    <row r="414" spans="1:26" ht="13.5" customHeight="1">
      <c r="A414" s="507"/>
      <c r="B414" s="505"/>
      <c r="C414" s="505"/>
      <c r="D414" s="466"/>
      <c r="E414" s="466"/>
      <c r="F414" s="466"/>
      <c r="G414" s="466"/>
      <c r="H414" s="466"/>
      <c r="I414" s="466"/>
      <c r="J414" s="466"/>
      <c r="K414" s="466"/>
      <c r="L414" s="466"/>
      <c r="M414" s="466"/>
      <c r="N414" s="466"/>
      <c r="O414" s="466"/>
      <c r="P414" s="466"/>
      <c r="Q414" s="466"/>
      <c r="R414" s="466"/>
      <c r="S414" s="466"/>
      <c r="T414" s="466"/>
      <c r="U414" s="466"/>
      <c r="V414" s="466"/>
      <c r="W414" s="466"/>
      <c r="X414" s="466"/>
      <c r="Y414" s="466"/>
      <c r="Z414" s="466"/>
    </row>
    <row r="415" spans="1:26" ht="13.5" customHeight="1">
      <c r="A415" s="507"/>
      <c r="B415" s="505"/>
      <c r="C415" s="505"/>
      <c r="D415" s="466"/>
      <c r="E415" s="466"/>
      <c r="F415" s="466"/>
      <c r="G415" s="466"/>
      <c r="H415" s="466"/>
      <c r="I415" s="466"/>
      <c r="J415" s="466"/>
      <c r="K415" s="466"/>
      <c r="L415" s="466"/>
      <c r="M415" s="466"/>
      <c r="N415" s="466"/>
      <c r="O415" s="466"/>
      <c r="P415" s="466"/>
      <c r="Q415" s="466"/>
      <c r="R415" s="466"/>
      <c r="S415" s="466"/>
      <c r="T415" s="466"/>
      <c r="U415" s="466"/>
      <c r="V415" s="466"/>
      <c r="W415" s="466"/>
      <c r="X415" s="466"/>
      <c r="Y415" s="466"/>
      <c r="Z415" s="466"/>
    </row>
    <row r="416" spans="1:26" ht="13.5" customHeight="1">
      <c r="A416" s="507"/>
      <c r="B416" s="505"/>
      <c r="C416" s="505"/>
      <c r="D416" s="466"/>
      <c r="E416" s="466"/>
      <c r="F416" s="466"/>
      <c r="G416" s="466"/>
      <c r="H416" s="466"/>
      <c r="I416" s="466"/>
      <c r="J416" s="466"/>
      <c r="K416" s="466"/>
      <c r="L416" s="466"/>
      <c r="M416" s="466"/>
      <c r="N416" s="466"/>
      <c r="O416" s="466"/>
      <c r="P416" s="466"/>
      <c r="Q416" s="466"/>
      <c r="R416" s="466"/>
      <c r="S416" s="466"/>
      <c r="T416" s="466"/>
      <c r="U416" s="466"/>
      <c r="V416" s="466"/>
      <c r="W416" s="466"/>
      <c r="X416" s="466"/>
      <c r="Y416" s="466"/>
      <c r="Z416" s="466"/>
    </row>
    <row r="417" spans="1:26" ht="13.5" customHeight="1">
      <c r="A417" s="507"/>
      <c r="B417" s="505"/>
      <c r="C417" s="505"/>
      <c r="D417" s="466"/>
      <c r="E417" s="466"/>
      <c r="F417" s="466"/>
      <c r="G417" s="466"/>
      <c r="H417" s="466"/>
      <c r="I417" s="466"/>
      <c r="J417" s="466"/>
      <c r="K417" s="466"/>
      <c r="L417" s="466"/>
      <c r="M417" s="466"/>
      <c r="N417" s="466"/>
      <c r="O417" s="466"/>
      <c r="P417" s="466"/>
      <c r="Q417" s="466"/>
      <c r="R417" s="466"/>
      <c r="S417" s="466"/>
      <c r="T417" s="466"/>
      <c r="U417" s="466"/>
      <c r="V417" s="466"/>
      <c r="W417" s="466"/>
      <c r="X417" s="466"/>
      <c r="Y417" s="466"/>
      <c r="Z417" s="466"/>
    </row>
    <row r="418" spans="1:26" ht="13.5" customHeight="1">
      <c r="A418" s="507"/>
      <c r="B418" s="505"/>
      <c r="C418" s="505"/>
      <c r="D418" s="466"/>
      <c r="E418" s="466"/>
      <c r="F418" s="466"/>
      <c r="G418" s="466"/>
      <c r="H418" s="466"/>
      <c r="I418" s="466"/>
      <c r="J418" s="466"/>
      <c r="K418" s="466"/>
      <c r="L418" s="466"/>
      <c r="M418" s="466"/>
      <c r="N418" s="466"/>
      <c r="O418" s="466"/>
      <c r="P418" s="466"/>
      <c r="Q418" s="466"/>
      <c r="R418" s="466"/>
      <c r="S418" s="466"/>
      <c r="T418" s="466"/>
      <c r="U418" s="466"/>
      <c r="V418" s="466"/>
      <c r="W418" s="466"/>
      <c r="X418" s="466"/>
      <c r="Y418" s="466"/>
      <c r="Z418" s="466"/>
    </row>
    <row r="419" spans="1:26" ht="13.5" customHeight="1">
      <c r="A419" s="507"/>
      <c r="B419" s="505"/>
      <c r="C419" s="505"/>
      <c r="D419" s="466"/>
      <c r="E419" s="466"/>
      <c r="F419" s="466"/>
      <c r="G419" s="466"/>
      <c r="H419" s="466"/>
      <c r="I419" s="466"/>
      <c r="J419" s="466"/>
      <c r="K419" s="466"/>
      <c r="L419" s="466"/>
      <c r="M419" s="466"/>
      <c r="N419" s="466"/>
      <c r="O419" s="466"/>
      <c r="P419" s="466"/>
      <c r="Q419" s="466"/>
      <c r="R419" s="466"/>
      <c r="S419" s="466"/>
      <c r="T419" s="466"/>
      <c r="U419" s="466"/>
      <c r="V419" s="466"/>
      <c r="W419" s="466"/>
      <c r="X419" s="466"/>
      <c r="Y419" s="466"/>
      <c r="Z419" s="466"/>
    </row>
    <row r="420" spans="1:26" ht="13.5" customHeight="1">
      <c r="A420" s="508"/>
      <c r="B420" s="505"/>
      <c r="C420" s="505"/>
      <c r="D420" s="466"/>
      <c r="E420" s="466"/>
      <c r="F420" s="466"/>
      <c r="G420" s="466"/>
      <c r="H420" s="466"/>
      <c r="I420" s="466"/>
      <c r="J420" s="466"/>
      <c r="K420" s="466"/>
      <c r="L420" s="466"/>
      <c r="M420" s="466"/>
      <c r="N420" s="466"/>
      <c r="O420" s="466"/>
      <c r="P420" s="466"/>
      <c r="Q420" s="466"/>
      <c r="R420" s="466"/>
      <c r="S420" s="466"/>
      <c r="T420" s="466"/>
      <c r="U420" s="466"/>
      <c r="V420" s="466"/>
      <c r="W420" s="466"/>
      <c r="X420" s="466"/>
      <c r="Y420" s="466"/>
      <c r="Z420" s="466"/>
    </row>
    <row r="421" spans="1:26" ht="13.5" customHeight="1">
      <c r="A421" s="508"/>
      <c r="B421" s="505"/>
      <c r="C421" s="505"/>
      <c r="D421" s="466"/>
      <c r="E421" s="466"/>
      <c r="F421" s="466"/>
      <c r="G421" s="466"/>
      <c r="H421" s="466"/>
      <c r="I421" s="466"/>
      <c r="J421" s="466"/>
      <c r="K421" s="466"/>
      <c r="L421" s="466"/>
      <c r="M421" s="466"/>
      <c r="N421" s="466"/>
      <c r="O421" s="466"/>
      <c r="P421" s="466"/>
      <c r="Q421" s="466"/>
      <c r="R421" s="466"/>
      <c r="S421" s="466"/>
      <c r="T421" s="466"/>
      <c r="U421" s="466"/>
      <c r="V421" s="466"/>
      <c r="W421" s="466"/>
      <c r="X421" s="466"/>
      <c r="Y421" s="466"/>
      <c r="Z421" s="466"/>
    </row>
    <row r="422" spans="1:26" ht="13.5" customHeight="1">
      <c r="A422" s="508"/>
      <c r="B422" s="505"/>
      <c r="C422" s="505"/>
      <c r="D422" s="466"/>
      <c r="E422" s="466"/>
      <c r="F422" s="466"/>
      <c r="G422" s="466"/>
      <c r="H422" s="466"/>
      <c r="I422" s="466"/>
      <c r="J422" s="466"/>
      <c r="K422" s="466"/>
      <c r="L422" s="466"/>
      <c r="M422" s="466"/>
      <c r="N422" s="466"/>
      <c r="O422" s="466"/>
      <c r="P422" s="466"/>
      <c r="Q422" s="466"/>
      <c r="R422" s="466"/>
      <c r="S422" s="466"/>
      <c r="T422" s="466"/>
      <c r="U422" s="466"/>
      <c r="V422" s="466"/>
      <c r="W422" s="466"/>
      <c r="X422" s="466"/>
      <c r="Y422" s="466"/>
      <c r="Z422" s="466"/>
    </row>
    <row r="423" spans="1:26" ht="13.5" customHeight="1">
      <c r="A423" s="508"/>
      <c r="B423" s="505"/>
      <c r="C423" s="505"/>
      <c r="D423" s="466"/>
      <c r="E423" s="466"/>
      <c r="F423" s="466"/>
      <c r="G423" s="466"/>
      <c r="H423" s="466"/>
      <c r="I423" s="466"/>
      <c r="J423" s="466"/>
      <c r="K423" s="466"/>
      <c r="L423" s="466"/>
      <c r="M423" s="466"/>
      <c r="N423" s="466"/>
      <c r="O423" s="466"/>
      <c r="P423" s="466"/>
      <c r="Q423" s="466"/>
      <c r="R423" s="466"/>
      <c r="S423" s="466"/>
      <c r="T423" s="466"/>
      <c r="U423" s="466"/>
      <c r="V423" s="466"/>
      <c r="W423" s="466"/>
      <c r="X423" s="466"/>
      <c r="Y423" s="466"/>
      <c r="Z423" s="466"/>
    </row>
    <row r="424" spans="1:26" ht="13.5" customHeight="1">
      <c r="A424" s="508"/>
      <c r="B424" s="505"/>
      <c r="C424" s="505"/>
      <c r="D424" s="466"/>
      <c r="E424" s="466"/>
      <c r="F424" s="466"/>
      <c r="G424" s="466"/>
      <c r="H424" s="466"/>
      <c r="I424" s="466"/>
      <c r="J424" s="466"/>
      <c r="K424" s="466"/>
      <c r="L424" s="466"/>
      <c r="M424" s="466"/>
      <c r="N424" s="466"/>
      <c r="O424" s="466"/>
      <c r="P424" s="466"/>
      <c r="Q424" s="466"/>
      <c r="R424" s="466"/>
      <c r="S424" s="466"/>
      <c r="T424" s="466"/>
      <c r="U424" s="466"/>
      <c r="V424" s="466"/>
      <c r="W424" s="466"/>
      <c r="X424" s="466"/>
      <c r="Y424" s="466"/>
      <c r="Z424" s="466"/>
    </row>
    <row r="425" spans="1:26" ht="13.5" customHeight="1">
      <c r="A425" s="508"/>
      <c r="B425" s="505"/>
      <c r="C425" s="505"/>
      <c r="D425" s="466"/>
      <c r="E425" s="466"/>
      <c r="F425" s="466"/>
      <c r="G425" s="466"/>
      <c r="H425" s="466"/>
      <c r="I425" s="466"/>
      <c r="J425" s="466"/>
      <c r="K425" s="466"/>
      <c r="L425" s="466"/>
      <c r="M425" s="466"/>
      <c r="N425" s="466"/>
      <c r="O425" s="466"/>
      <c r="P425" s="466"/>
      <c r="Q425" s="466"/>
      <c r="R425" s="466"/>
      <c r="S425" s="466"/>
      <c r="T425" s="466"/>
      <c r="U425" s="466"/>
      <c r="V425" s="466"/>
      <c r="W425" s="466"/>
      <c r="X425" s="466"/>
      <c r="Y425" s="466"/>
      <c r="Z425" s="466"/>
    </row>
    <row r="426" spans="1:26" ht="13.5" customHeight="1">
      <c r="A426" s="508"/>
      <c r="B426" s="505"/>
      <c r="C426" s="505"/>
      <c r="D426" s="466"/>
      <c r="E426" s="466"/>
      <c r="F426" s="466"/>
      <c r="G426" s="466"/>
      <c r="H426" s="466"/>
      <c r="I426" s="466"/>
      <c r="J426" s="466"/>
      <c r="K426" s="466"/>
      <c r="L426" s="466"/>
      <c r="M426" s="466"/>
      <c r="N426" s="466"/>
      <c r="O426" s="466"/>
      <c r="P426" s="466"/>
      <c r="Q426" s="466"/>
      <c r="R426" s="466"/>
      <c r="S426" s="466"/>
      <c r="T426" s="466"/>
      <c r="U426" s="466"/>
      <c r="V426" s="466"/>
      <c r="W426" s="466"/>
      <c r="X426" s="466"/>
      <c r="Y426" s="466"/>
      <c r="Z426" s="466"/>
    </row>
    <row r="427" spans="1:26" ht="13.5" customHeight="1">
      <c r="A427" s="508"/>
      <c r="B427" s="505"/>
      <c r="C427" s="505"/>
      <c r="D427" s="466"/>
      <c r="E427" s="466"/>
      <c r="F427" s="466"/>
      <c r="G427" s="466"/>
      <c r="H427" s="466"/>
      <c r="I427" s="466"/>
      <c r="J427" s="466"/>
      <c r="K427" s="466"/>
      <c r="L427" s="466"/>
      <c r="M427" s="466"/>
      <c r="N427" s="466"/>
      <c r="O427" s="466"/>
      <c r="P427" s="466"/>
      <c r="Q427" s="466"/>
      <c r="R427" s="466"/>
      <c r="S427" s="466"/>
      <c r="T427" s="466"/>
      <c r="U427" s="466"/>
      <c r="V427" s="466"/>
      <c r="W427" s="466"/>
      <c r="X427" s="466"/>
      <c r="Y427" s="466"/>
      <c r="Z427" s="466"/>
    </row>
    <row r="428" spans="1:26" ht="13.5" customHeight="1">
      <c r="A428" s="508"/>
      <c r="B428" s="505"/>
      <c r="C428" s="505"/>
      <c r="D428" s="466"/>
      <c r="E428" s="466"/>
      <c r="F428" s="466"/>
      <c r="G428" s="466"/>
      <c r="H428" s="466"/>
      <c r="I428" s="466"/>
      <c r="J428" s="466"/>
      <c r="K428" s="466"/>
      <c r="L428" s="466"/>
      <c r="M428" s="466"/>
      <c r="N428" s="466"/>
      <c r="O428" s="466"/>
      <c r="P428" s="466"/>
      <c r="Q428" s="466"/>
      <c r="R428" s="466"/>
      <c r="S428" s="466"/>
      <c r="T428" s="466"/>
      <c r="U428" s="466"/>
      <c r="V428" s="466"/>
      <c r="W428" s="466"/>
      <c r="X428" s="466"/>
      <c r="Y428" s="466"/>
      <c r="Z428" s="466"/>
    </row>
    <row r="429" spans="1:26" ht="13.5" customHeight="1">
      <c r="A429" s="508"/>
      <c r="B429" s="505"/>
      <c r="C429" s="505"/>
      <c r="D429" s="466"/>
      <c r="E429" s="466"/>
      <c r="F429" s="466"/>
      <c r="G429" s="466"/>
      <c r="H429" s="466"/>
      <c r="I429" s="466"/>
      <c r="J429" s="466"/>
      <c r="K429" s="466"/>
      <c r="L429" s="466"/>
      <c r="M429" s="466"/>
      <c r="N429" s="466"/>
      <c r="O429" s="466"/>
      <c r="P429" s="466"/>
      <c r="Q429" s="466"/>
      <c r="R429" s="466"/>
      <c r="S429" s="466"/>
      <c r="T429" s="466"/>
      <c r="U429" s="466"/>
      <c r="V429" s="466"/>
      <c r="W429" s="466"/>
      <c r="X429" s="466"/>
      <c r="Y429" s="466"/>
      <c r="Z429" s="466"/>
    </row>
    <row r="430" spans="1:26" ht="13.5" customHeight="1">
      <c r="A430" s="508"/>
      <c r="B430" s="505"/>
      <c r="C430" s="505"/>
      <c r="D430" s="466"/>
      <c r="E430" s="466"/>
      <c r="F430" s="466"/>
      <c r="G430" s="466"/>
      <c r="H430" s="466"/>
      <c r="I430" s="466"/>
      <c r="J430" s="466"/>
      <c r="K430" s="466"/>
      <c r="L430" s="466"/>
      <c r="M430" s="466"/>
      <c r="N430" s="466"/>
      <c r="O430" s="466"/>
      <c r="P430" s="466"/>
      <c r="Q430" s="466"/>
      <c r="R430" s="466"/>
      <c r="S430" s="466"/>
      <c r="T430" s="466"/>
      <c r="U430" s="466"/>
      <c r="V430" s="466"/>
      <c r="W430" s="466"/>
      <c r="X430" s="466"/>
      <c r="Y430" s="466"/>
      <c r="Z430" s="466"/>
    </row>
    <row r="431" spans="1:26" ht="13.5" customHeight="1">
      <c r="A431" s="508"/>
      <c r="B431" s="505"/>
      <c r="C431" s="505"/>
      <c r="D431" s="466"/>
      <c r="E431" s="466"/>
      <c r="F431" s="466"/>
      <c r="G431" s="466"/>
      <c r="H431" s="466"/>
      <c r="I431" s="466"/>
      <c r="J431" s="466"/>
      <c r="K431" s="466"/>
      <c r="L431" s="466"/>
      <c r="M431" s="466"/>
      <c r="N431" s="466"/>
      <c r="O431" s="466"/>
      <c r="P431" s="466"/>
      <c r="Q431" s="466"/>
      <c r="R431" s="466"/>
      <c r="S431" s="466"/>
      <c r="T431" s="466"/>
      <c r="U431" s="466"/>
      <c r="V431" s="466"/>
      <c r="W431" s="466"/>
      <c r="X431" s="466"/>
      <c r="Y431" s="466"/>
      <c r="Z431" s="466"/>
    </row>
    <row r="432" spans="1:26" ht="13.5" customHeight="1">
      <c r="A432" s="508"/>
      <c r="B432" s="505"/>
      <c r="C432" s="505"/>
      <c r="D432" s="466"/>
      <c r="E432" s="466"/>
      <c r="F432" s="466"/>
      <c r="G432" s="466"/>
      <c r="H432" s="466"/>
      <c r="I432" s="466"/>
      <c r="J432" s="466"/>
      <c r="K432" s="466"/>
      <c r="L432" s="466"/>
      <c r="M432" s="466"/>
      <c r="N432" s="466"/>
      <c r="O432" s="466"/>
      <c r="P432" s="466"/>
      <c r="Q432" s="466"/>
      <c r="R432" s="466"/>
      <c r="S432" s="466"/>
      <c r="T432" s="466"/>
      <c r="U432" s="466"/>
      <c r="V432" s="466"/>
      <c r="W432" s="466"/>
      <c r="X432" s="466"/>
      <c r="Y432" s="466"/>
      <c r="Z432" s="466"/>
    </row>
    <row r="433" spans="1:26" ht="13.5" customHeight="1">
      <c r="A433" s="508"/>
      <c r="B433" s="505"/>
      <c r="C433" s="505"/>
      <c r="D433" s="466"/>
      <c r="E433" s="466"/>
      <c r="F433" s="466"/>
      <c r="G433" s="466"/>
      <c r="H433" s="466"/>
      <c r="I433" s="466"/>
      <c r="J433" s="466"/>
      <c r="K433" s="466"/>
      <c r="L433" s="466"/>
      <c r="M433" s="466"/>
      <c r="N433" s="466"/>
      <c r="O433" s="466"/>
      <c r="P433" s="466"/>
      <c r="Q433" s="466"/>
      <c r="R433" s="466"/>
      <c r="S433" s="466"/>
      <c r="T433" s="466"/>
      <c r="U433" s="466"/>
      <c r="V433" s="466"/>
      <c r="W433" s="466"/>
      <c r="X433" s="466"/>
      <c r="Y433" s="466"/>
      <c r="Z433" s="466"/>
    </row>
    <row r="434" spans="1:26" ht="13.5" customHeight="1">
      <c r="A434" s="508"/>
      <c r="B434" s="505"/>
      <c r="C434" s="505"/>
      <c r="D434" s="466"/>
      <c r="E434" s="466"/>
      <c r="F434" s="466"/>
      <c r="G434" s="466"/>
      <c r="H434" s="466"/>
      <c r="I434" s="466"/>
      <c r="J434" s="466"/>
      <c r="K434" s="466"/>
      <c r="L434" s="466"/>
      <c r="M434" s="466"/>
      <c r="N434" s="466"/>
      <c r="O434" s="466"/>
      <c r="P434" s="466"/>
      <c r="Q434" s="466"/>
      <c r="R434" s="466"/>
      <c r="S434" s="466"/>
      <c r="T434" s="466"/>
      <c r="U434" s="466"/>
      <c r="V434" s="466"/>
      <c r="W434" s="466"/>
      <c r="X434" s="466"/>
      <c r="Y434" s="466"/>
      <c r="Z434" s="466"/>
    </row>
    <row r="435" spans="1:26" ht="13.5" customHeight="1">
      <c r="A435" s="508"/>
      <c r="B435" s="505"/>
      <c r="C435" s="505"/>
      <c r="D435" s="466"/>
      <c r="E435" s="466"/>
      <c r="F435" s="466"/>
      <c r="G435" s="466"/>
      <c r="H435" s="466"/>
      <c r="I435" s="466"/>
      <c r="J435" s="466"/>
      <c r="K435" s="466"/>
      <c r="L435" s="466"/>
      <c r="M435" s="466"/>
      <c r="N435" s="466"/>
      <c r="O435" s="466"/>
      <c r="P435" s="466"/>
      <c r="Q435" s="466"/>
      <c r="R435" s="466"/>
      <c r="S435" s="466"/>
      <c r="T435" s="466"/>
      <c r="U435" s="466"/>
      <c r="V435" s="466"/>
      <c r="W435" s="466"/>
      <c r="X435" s="466"/>
      <c r="Y435" s="466"/>
      <c r="Z435" s="466"/>
    </row>
    <row r="436" spans="1:26" ht="13.5" customHeight="1">
      <c r="A436" s="508"/>
      <c r="B436" s="505"/>
      <c r="C436" s="505"/>
      <c r="D436" s="466"/>
      <c r="E436" s="466"/>
      <c r="F436" s="466"/>
      <c r="G436" s="466"/>
      <c r="H436" s="466"/>
      <c r="I436" s="466"/>
      <c r="J436" s="466"/>
      <c r="K436" s="466"/>
      <c r="L436" s="466"/>
      <c r="M436" s="466"/>
      <c r="N436" s="466"/>
      <c r="O436" s="466"/>
      <c r="P436" s="466"/>
      <c r="Q436" s="466"/>
      <c r="R436" s="466"/>
      <c r="S436" s="466"/>
      <c r="T436" s="466"/>
      <c r="U436" s="466"/>
      <c r="V436" s="466"/>
      <c r="W436" s="466"/>
      <c r="X436" s="466"/>
      <c r="Y436" s="466"/>
      <c r="Z436" s="466"/>
    </row>
    <row r="437" spans="1:26" ht="13.5" customHeight="1">
      <c r="A437" s="508"/>
      <c r="B437" s="505"/>
      <c r="C437" s="505"/>
      <c r="D437" s="466"/>
      <c r="E437" s="466"/>
      <c r="F437" s="466"/>
      <c r="G437" s="466"/>
      <c r="H437" s="466"/>
      <c r="I437" s="466"/>
      <c r="J437" s="466"/>
      <c r="K437" s="466"/>
      <c r="L437" s="466"/>
      <c r="M437" s="466"/>
      <c r="N437" s="466"/>
      <c r="O437" s="466"/>
      <c r="P437" s="466"/>
      <c r="Q437" s="466"/>
      <c r="R437" s="466"/>
      <c r="S437" s="466"/>
      <c r="T437" s="466"/>
      <c r="U437" s="466"/>
      <c r="V437" s="466"/>
      <c r="W437" s="466"/>
      <c r="X437" s="466"/>
      <c r="Y437" s="466"/>
      <c r="Z437" s="466"/>
    </row>
    <row r="438" spans="1:26" ht="13.5" customHeight="1">
      <c r="A438" s="508"/>
      <c r="B438" s="505"/>
      <c r="C438" s="505"/>
      <c r="D438" s="466"/>
      <c r="E438" s="466"/>
      <c r="F438" s="466"/>
      <c r="G438" s="466"/>
      <c r="H438" s="466"/>
      <c r="I438" s="466"/>
      <c r="J438" s="466"/>
      <c r="K438" s="466"/>
      <c r="L438" s="466"/>
      <c r="M438" s="466"/>
      <c r="N438" s="466"/>
      <c r="O438" s="466"/>
      <c r="P438" s="466"/>
      <c r="Q438" s="466"/>
      <c r="R438" s="466"/>
      <c r="S438" s="466"/>
      <c r="T438" s="466"/>
      <c r="U438" s="466"/>
      <c r="V438" s="466"/>
      <c r="W438" s="466"/>
      <c r="X438" s="466"/>
      <c r="Y438" s="466"/>
      <c r="Z438" s="466"/>
    </row>
    <row r="439" spans="1:26" ht="13.5" customHeight="1">
      <c r="A439" s="508"/>
      <c r="B439" s="505"/>
      <c r="C439" s="505"/>
      <c r="D439" s="466"/>
      <c r="E439" s="466"/>
      <c r="F439" s="466"/>
      <c r="G439" s="466"/>
      <c r="H439" s="466"/>
      <c r="I439" s="466"/>
      <c r="J439" s="466"/>
      <c r="K439" s="466"/>
      <c r="L439" s="466"/>
      <c r="M439" s="466"/>
      <c r="N439" s="466"/>
      <c r="O439" s="466"/>
      <c r="P439" s="466"/>
      <c r="Q439" s="466"/>
      <c r="R439" s="466"/>
      <c r="S439" s="466"/>
      <c r="T439" s="466"/>
      <c r="U439" s="466"/>
      <c r="V439" s="466"/>
      <c r="W439" s="466"/>
      <c r="X439" s="466"/>
      <c r="Y439" s="466"/>
      <c r="Z439" s="466"/>
    </row>
    <row r="440" spans="1:26" ht="13.5" customHeight="1">
      <c r="A440" s="508"/>
      <c r="B440" s="505"/>
      <c r="C440" s="505"/>
      <c r="D440" s="466"/>
      <c r="E440" s="466"/>
      <c r="F440" s="466"/>
      <c r="G440" s="466"/>
      <c r="H440" s="466"/>
      <c r="I440" s="466"/>
      <c r="J440" s="466"/>
      <c r="K440" s="466"/>
      <c r="L440" s="466"/>
      <c r="M440" s="466"/>
      <c r="N440" s="466"/>
      <c r="O440" s="466"/>
      <c r="P440" s="466"/>
      <c r="Q440" s="466"/>
      <c r="R440" s="466"/>
      <c r="S440" s="466"/>
      <c r="T440" s="466"/>
      <c r="U440" s="466"/>
      <c r="V440" s="466"/>
      <c r="W440" s="466"/>
      <c r="X440" s="466"/>
      <c r="Y440" s="466"/>
      <c r="Z440" s="466"/>
    </row>
    <row r="441" spans="1:26" ht="13.5" customHeight="1">
      <c r="A441" s="508"/>
      <c r="B441" s="505"/>
      <c r="C441" s="505"/>
      <c r="D441" s="466"/>
      <c r="E441" s="466"/>
      <c r="F441" s="466"/>
      <c r="G441" s="466"/>
      <c r="H441" s="466"/>
      <c r="I441" s="466"/>
      <c r="J441" s="466"/>
      <c r="K441" s="466"/>
      <c r="L441" s="466"/>
      <c r="M441" s="466"/>
      <c r="N441" s="466"/>
      <c r="O441" s="466"/>
      <c r="P441" s="466"/>
      <c r="Q441" s="466"/>
      <c r="R441" s="466"/>
      <c r="S441" s="466"/>
      <c r="T441" s="466"/>
      <c r="U441" s="466"/>
      <c r="V441" s="466"/>
      <c r="W441" s="466"/>
      <c r="X441" s="466"/>
      <c r="Y441" s="466"/>
      <c r="Z441" s="466"/>
    </row>
    <row r="442" spans="1:26" ht="13.5" customHeight="1">
      <c r="A442" s="508"/>
      <c r="B442" s="505"/>
      <c r="C442" s="505"/>
      <c r="D442" s="466"/>
      <c r="E442" s="466"/>
      <c r="F442" s="466"/>
      <c r="G442" s="466"/>
      <c r="H442" s="466"/>
      <c r="I442" s="466"/>
      <c r="J442" s="466"/>
      <c r="K442" s="466"/>
      <c r="L442" s="466"/>
      <c r="M442" s="466"/>
      <c r="N442" s="466"/>
      <c r="O442" s="466"/>
      <c r="P442" s="466"/>
      <c r="Q442" s="466"/>
      <c r="R442" s="466"/>
      <c r="S442" s="466"/>
      <c r="T442" s="466"/>
      <c r="U442" s="466"/>
      <c r="V442" s="466"/>
      <c r="W442" s="466"/>
      <c r="X442" s="466"/>
      <c r="Y442" s="466"/>
      <c r="Z442" s="466"/>
    </row>
    <row r="443" spans="1:26" ht="13.5" customHeight="1">
      <c r="A443" s="508"/>
      <c r="B443" s="505"/>
      <c r="C443" s="505"/>
      <c r="D443" s="466"/>
      <c r="E443" s="466"/>
      <c r="F443" s="466"/>
      <c r="G443" s="466"/>
      <c r="H443" s="466"/>
      <c r="I443" s="466"/>
      <c r="J443" s="466"/>
      <c r="K443" s="466"/>
      <c r="L443" s="466"/>
      <c r="M443" s="466"/>
      <c r="N443" s="466"/>
      <c r="O443" s="466"/>
      <c r="P443" s="466"/>
      <c r="Q443" s="466"/>
      <c r="R443" s="466"/>
      <c r="S443" s="466"/>
      <c r="T443" s="466"/>
      <c r="U443" s="466"/>
      <c r="V443" s="466"/>
      <c r="W443" s="466"/>
      <c r="X443" s="466"/>
      <c r="Y443" s="466"/>
      <c r="Z443" s="466"/>
    </row>
    <row r="444" spans="1:26" ht="13.5" customHeight="1">
      <c r="A444" s="508"/>
      <c r="B444" s="505"/>
      <c r="C444" s="505"/>
      <c r="D444" s="466"/>
      <c r="E444" s="466"/>
      <c r="F444" s="466"/>
      <c r="G444" s="466"/>
      <c r="H444" s="466"/>
      <c r="I444" s="466"/>
      <c r="J444" s="466"/>
      <c r="K444" s="466"/>
      <c r="L444" s="466"/>
      <c r="M444" s="466"/>
      <c r="N444" s="466"/>
      <c r="O444" s="466"/>
      <c r="P444" s="466"/>
      <c r="Q444" s="466"/>
      <c r="R444" s="466"/>
      <c r="S444" s="466"/>
      <c r="T444" s="466"/>
      <c r="U444" s="466"/>
      <c r="V444" s="466"/>
      <c r="W444" s="466"/>
      <c r="X444" s="466"/>
      <c r="Y444" s="466"/>
      <c r="Z444" s="466"/>
    </row>
    <row r="445" spans="1:26" ht="13.5" customHeight="1">
      <c r="A445" s="508"/>
      <c r="B445" s="505"/>
      <c r="C445" s="505"/>
      <c r="D445" s="466"/>
      <c r="E445" s="466"/>
      <c r="F445" s="466"/>
      <c r="G445" s="466"/>
      <c r="H445" s="466"/>
      <c r="I445" s="466"/>
      <c r="J445" s="466"/>
      <c r="K445" s="466"/>
      <c r="L445" s="466"/>
      <c r="M445" s="466"/>
      <c r="N445" s="466"/>
      <c r="O445" s="466"/>
      <c r="P445" s="466"/>
      <c r="Q445" s="466"/>
      <c r="R445" s="466"/>
      <c r="S445" s="466"/>
      <c r="T445" s="466"/>
      <c r="U445" s="466"/>
      <c r="V445" s="466"/>
      <c r="W445" s="466"/>
      <c r="X445" s="466"/>
      <c r="Y445" s="466"/>
      <c r="Z445" s="466"/>
    </row>
    <row r="446" spans="1:26" ht="13.5" customHeight="1">
      <c r="A446" s="508"/>
      <c r="B446" s="505"/>
      <c r="C446" s="505"/>
      <c r="D446" s="466"/>
      <c r="E446" s="466"/>
      <c r="F446" s="466"/>
      <c r="G446" s="466"/>
      <c r="H446" s="466"/>
      <c r="I446" s="466"/>
      <c r="J446" s="466"/>
      <c r="K446" s="466"/>
      <c r="L446" s="466"/>
      <c r="M446" s="466"/>
      <c r="N446" s="466"/>
      <c r="O446" s="466"/>
      <c r="P446" s="466"/>
      <c r="Q446" s="466"/>
      <c r="R446" s="466"/>
      <c r="S446" s="466"/>
      <c r="T446" s="466"/>
      <c r="U446" s="466"/>
      <c r="V446" s="466"/>
      <c r="W446" s="466"/>
      <c r="X446" s="466"/>
      <c r="Y446" s="466"/>
      <c r="Z446" s="466"/>
    </row>
    <row r="447" spans="1:26" ht="13.5" customHeight="1">
      <c r="A447" s="508"/>
      <c r="B447" s="505"/>
      <c r="C447" s="505"/>
      <c r="D447" s="466"/>
      <c r="E447" s="466"/>
      <c r="F447" s="466"/>
      <c r="G447" s="466"/>
      <c r="H447" s="466"/>
      <c r="I447" s="466"/>
      <c r="J447" s="466"/>
      <c r="K447" s="466"/>
      <c r="L447" s="466"/>
      <c r="M447" s="466"/>
      <c r="N447" s="466"/>
      <c r="O447" s="466"/>
      <c r="P447" s="466"/>
      <c r="Q447" s="466"/>
      <c r="R447" s="466"/>
      <c r="S447" s="466"/>
      <c r="T447" s="466"/>
      <c r="U447" s="466"/>
      <c r="V447" s="466"/>
      <c r="W447" s="466"/>
      <c r="X447" s="466"/>
      <c r="Y447" s="466"/>
      <c r="Z447" s="466"/>
    </row>
    <row r="448" spans="1:26" ht="13.5" customHeight="1">
      <c r="A448" s="508"/>
      <c r="B448" s="505"/>
      <c r="C448" s="505"/>
      <c r="D448" s="466"/>
      <c r="E448" s="466"/>
      <c r="F448" s="466"/>
      <c r="G448" s="466"/>
      <c r="H448" s="466"/>
      <c r="I448" s="466"/>
      <c r="J448" s="466"/>
      <c r="K448" s="466"/>
      <c r="L448" s="466"/>
      <c r="M448" s="466"/>
      <c r="N448" s="466"/>
      <c r="O448" s="466"/>
      <c r="P448" s="466"/>
      <c r="Q448" s="466"/>
      <c r="R448" s="466"/>
      <c r="S448" s="466"/>
      <c r="T448" s="466"/>
      <c r="U448" s="466"/>
      <c r="V448" s="466"/>
      <c r="W448" s="466"/>
      <c r="X448" s="466"/>
      <c r="Y448" s="466"/>
      <c r="Z448" s="466"/>
    </row>
    <row r="449" spans="1:26" ht="13.5" customHeight="1">
      <c r="A449" s="508"/>
      <c r="B449" s="505"/>
      <c r="C449" s="505"/>
      <c r="D449" s="466"/>
      <c r="E449" s="466"/>
      <c r="F449" s="466"/>
      <c r="G449" s="466"/>
      <c r="H449" s="466"/>
      <c r="I449" s="466"/>
      <c r="J449" s="466"/>
      <c r="K449" s="466"/>
      <c r="L449" s="466"/>
      <c r="M449" s="466"/>
      <c r="N449" s="466"/>
      <c r="O449" s="466"/>
      <c r="P449" s="466"/>
      <c r="Q449" s="466"/>
      <c r="R449" s="466"/>
      <c r="S449" s="466"/>
      <c r="T449" s="466"/>
      <c r="U449" s="466"/>
      <c r="V449" s="466"/>
      <c r="W449" s="466"/>
      <c r="X449" s="466"/>
      <c r="Y449" s="466"/>
      <c r="Z449" s="466"/>
    </row>
    <row r="450" spans="1:26" ht="13.5" customHeight="1">
      <c r="A450" s="508"/>
      <c r="B450" s="505"/>
      <c r="C450" s="505"/>
      <c r="D450" s="466"/>
      <c r="E450" s="466"/>
      <c r="F450" s="466"/>
      <c r="G450" s="466"/>
      <c r="H450" s="466"/>
      <c r="I450" s="466"/>
      <c r="J450" s="466"/>
      <c r="K450" s="466"/>
      <c r="L450" s="466"/>
      <c r="M450" s="466"/>
      <c r="N450" s="466"/>
      <c r="O450" s="466"/>
      <c r="P450" s="466"/>
      <c r="Q450" s="466"/>
      <c r="R450" s="466"/>
      <c r="S450" s="466"/>
      <c r="T450" s="466"/>
      <c r="U450" s="466"/>
      <c r="V450" s="466"/>
      <c r="W450" s="466"/>
      <c r="X450" s="466"/>
      <c r="Y450" s="466"/>
      <c r="Z450" s="466"/>
    </row>
    <row r="451" spans="1:26" ht="13.5" customHeight="1">
      <c r="A451" s="508"/>
      <c r="B451" s="505"/>
      <c r="C451" s="505"/>
      <c r="D451" s="466"/>
      <c r="E451" s="466"/>
      <c r="F451" s="466"/>
      <c r="G451" s="466"/>
      <c r="H451" s="466"/>
      <c r="I451" s="466"/>
      <c r="J451" s="466"/>
      <c r="K451" s="466"/>
      <c r="L451" s="466"/>
      <c r="M451" s="466"/>
      <c r="N451" s="466"/>
      <c r="O451" s="466"/>
      <c r="P451" s="466"/>
      <c r="Q451" s="466"/>
      <c r="R451" s="466"/>
      <c r="S451" s="466"/>
      <c r="T451" s="466"/>
      <c r="U451" s="466"/>
      <c r="V451" s="466"/>
      <c r="W451" s="466"/>
      <c r="X451" s="466"/>
      <c r="Y451" s="466"/>
      <c r="Z451" s="466"/>
    </row>
    <row r="452" spans="1:26" ht="13.5" customHeight="1">
      <c r="A452" s="508"/>
      <c r="B452" s="505"/>
      <c r="C452" s="505"/>
      <c r="D452" s="466"/>
      <c r="E452" s="466"/>
      <c r="F452" s="466"/>
      <c r="G452" s="466"/>
      <c r="H452" s="466"/>
      <c r="I452" s="466"/>
      <c r="J452" s="466"/>
      <c r="K452" s="466"/>
      <c r="L452" s="466"/>
      <c r="M452" s="466"/>
      <c r="N452" s="466"/>
      <c r="O452" s="466"/>
      <c r="P452" s="466"/>
      <c r="Q452" s="466"/>
      <c r="R452" s="466"/>
      <c r="S452" s="466"/>
      <c r="T452" s="466"/>
      <c r="U452" s="466"/>
      <c r="V452" s="466"/>
      <c r="W452" s="466"/>
      <c r="X452" s="466"/>
      <c r="Y452" s="466"/>
      <c r="Z452" s="466"/>
    </row>
    <row r="453" spans="1:26" ht="13.5" customHeight="1">
      <c r="A453" s="508"/>
      <c r="B453" s="505"/>
      <c r="C453" s="505"/>
      <c r="D453" s="466"/>
      <c r="E453" s="466"/>
      <c r="F453" s="466"/>
      <c r="G453" s="466"/>
      <c r="H453" s="466"/>
      <c r="I453" s="466"/>
      <c r="J453" s="466"/>
      <c r="K453" s="466"/>
      <c r="L453" s="466"/>
      <c r="M453" s="466"/>
      <c r="N453" s="466"/>
      <c r="O453" s="466"/>
      <c r="P453" s="466"/>
      <c r="Q453" s="466"/>
      <c r="R453" s="466"/>
      <c r="S453" s="466"/>
      <c r="T453" s="466"/>
      <c r="U453" s="466"/>
      <c r="V453" s="466"/>
      <c r="W453" s="466"/>
      <c r="X453" s="466"/>
      <c r="Y453" s="466"/>
      <c r="Z453" s="466"/>
    </row>
    <row r="454" spans="1:26" ht="13.5" customHeight="1">
      <c r="A454" s="508"/>
      <c r="B454" s="505"/>
      <c r="C454" s="505"/>
      <c r="D454" s="466"/>
      <c r="E454" s="466"/>
      <c r="F454" s="466"/>
      <c r="G454" s="466"/>
      <c r="H454" s="466"/>
      <c r="I454" s="466"/>
      <c r="J454" s="466"/>
      <c r="K454" s="466"/>
      <c r="L454" s="466"/>
      <c r="M454" s="466"/>
      <c r="N454" s="466"/>
      <c r="O454" s="466"/>
      <c r="P454" s="466"/>
      <c r="Q454" s="466"/>
      <c r="R454" s="466"/>
      <c r="S454" s="466"/>
      <c r="T454" s="466"/>
      <c r="U454" s="466"/>
      <c r="V454" s="466"/>
      <c r="W454" s="466"/>
      <c r="X454" s="466"/>
      <c r="Y454" s="466"/>
      <c r="Z454" s="466"/>
    </row>
    <row r="455" spans="1:26" ht="13.5" customHeight="1">
      <c r="A455" s="508"/>
      <c r="B455" s="505"/>
      <c r="C455" s="505"/>
      <c r="D455" s="466"/>
      <c r="E455" s="466"/>
      <c r="F455" s="466"/>
      <c r="G455" s="466"/>
      <c r="H455" s="466"/>
      <c r="I455" s="466"/>
      <c r="J455" s="466"/>
      <c r="K455" s="466"/>
      <c r="L455" s="466"/>
      <c r="M455" s="466"/>
      <c r="N455" s="466"/>
      <c r="O455" s="466"/>
      <c r="P455" s="466"/>
      <c r="Q455" s="466"/>
      <c r="R455" s="466"/>
      <c r="S455" s="466"/>
      <c r="T455" s="466"/>
      <c r="U455" s="466"/>
      <c r="V455" s="466"/>
      <c r="W455" s="466"/>
      <c r="X455" s="466"/>
      <c r="Y455" s="466"/>
      <c r="Z455" s="466"/>
    </row>
    <row r="456" spans="1:26" ht="13.5" customHeight="1">
      <c r="A456" s="508"/>
      <c r="B456" s="505"/>
      <c r="C456" s="505"/>
      <c r="D456" s="466"/>
      <c r="E456" s="466"/>
      <c r="F456" s="466"/>
      <c r="G456" s="466"/>
      <c r="H456" s="466"/>
      <c r="I456" s="466"/>
      <c r="J456" s="466"/>
      <c r="K456" s="466"/>
      <c r="L456" s="466"/>
      <c r="M456" s="466"/>
      <c r="N456" s="466"/>
      <c r="O456" s="466"/>
      <c r="P456" s="466"/>
      <c r="Q456" s="466"/>
      <c r="R456" s="466"/>
      <c r="S456" s="466"/>
      <c r="T456" s="466"/>
      <c r="U456" s="466"/>
      <c r="V456" s="466"/>
      <c r="W456" s="466"/>
      <c r="X456" s="466"/>
      <c r="Y456" s="466"/>
      <c r="Z456" s="466"/>
    </row>
    <row r="457" spans="1:26" ht="13.5" customHeight="1">
      <c r="A457" s="508"/>
      <c r="B457" s="505"/>
      <c r="C457" s="505"/>
      <c r="D457" s="466"/>
      <c r="E457" s="466"/>
      <c r="F457" s="466"/>
      <c r="G457" s="466"/>
      <c r="H457" s="466"/>
      <c r="I457" s="466"/>
      <c r="J457" s="466"/>
      <c r="K457" s="466"/>
      <c r="L457" s="466"/>
      <c r="M457" s="466"/>
      <c r="N457" s="466"/>
      <c r="O457" s="466"/>
      <c r="P457" s="466"/>
      <c r="Q457" s="466"/>
      <c r="R457" s="466"/>
      <c r="S457" s="466"/>
      <c r="T457" s="466"/>
      <c r="U457" s="466"/>
      <c r="V457" s="466"/>
      <c r="W457" s="466"/>
      <c r="X457" s="466"/>
      <c r="Y457" s="466"/>
      <c r="Z457" s="466"/>
    </row>
    <row r="458" spans="1:26" ht="13.5" customHeight="1">
      <c r="A458" s="508"/>
      <c r="B458" s="505"/>
      <c r="C458" s="505"/>
      <c r="D458" s="466"/>
      <c r="E458" s="466"/>
      <c r="F458" s="466"/>
      <c r="G458" s="466"/>
      <c r="H458" s="466"/>
      <c r="I458" s="466"/>
      <c r="J458" s="466"/>
      <c r="K458" s="466"/>
      <c r="L458" s="466"/>
      <c r="M458" s="466"/>
      <c r="N458" s="466"/>
      <c r="O458" s="466"/>
      <c r="P458" s="466"/>
      <c r="Q458" s="466"/>
      <c r="R458" s="466"/>
      <c r="S458" s="466"/>
      <c r="T458" s="466"/>
      <c r="U458" s="466"/>
      <c r="V458" s="466"/>
      <c r="W458" s="466"/>
      <c r="X458" s="466"/>
      <c r="Y458" s="466"/>
      <c r="Z458" s="466"/>
    </row>
    <row r="459" spans="1:26" ht="13.5" customHeight="1">
      <c r="A459" s="508"/>
      <c r="B459" s="505"/>
      <c r="C459" s="505"/>
      <c r="D459" s="466"/>
      <c r="E459" s="466"/>
      <c r="F459" s="466"/>
      <c r="G459" s="466"/>
      <c r="H459" s="466"/>
      <c r="I459" s="466"/>
      <c r="J459" s="466"/>
      <c r="K459" s="466"/>
      <c r="L459" s="466"/>
      <c r="M459" s="466"/>
      <c r="N459" s="466"/>
      <c r="O459" s="466"/>
      <c r="P459" s="466"/>
      <c r="Q459" s="466"/>
      <c r="R459" s="466"/>
      <c r="S459" s="466"/>
      <c r="T459" s="466"/>
      <c r="U459" s="466"/>
      <c r="V459" s="466"/>
      <c r="W459" s="466"/>
      <c r="X459" s="466"/>
      <c r="Y459" s="466"/>
      <c r="Z459" s="466"/>
    </row>
    <row r="460" spans="1:26" ht="13.5" customHeight="1">
      <c r="A460" s="508"/>
      <c r="B460" s="505"/>
      <c r="C460" s="505"/>
      <c r="D460" s="466"/>
      <c r="E460" s="466"/>
      <c r="F460" s="466"/>
      <c r="G460" s="466"/>
      <c r="H460" s="466"/>
      <c r="I460" s="466"/>
      <c r="J460" s="466"/>
      <c r="K460" s="466"/>
      <c r="L460" s="466"/>
      <c r="M460" s="466"/>
      <c r="N460" s="466"/>
      <c r="O460" s="466"/>
      <c r="P460" s="466"/>
      <c r="Q460" s="466"/>
      <c r="R460" s="466"/>
      <c r="S460" s="466"/>
      <c r="T460" s="466"/>
      <c r="U460" s="466"/>
      <c r="V460" s="466"/>
      <c r="W460" s="466"/>
      <c r="X460" s="466"/>
      <c r="Y460" s="466"/>
      <c r="Z460" s="466"/>
    </row>
    <row r="461" spans="1:26" ht="13.5" customHeight="1">
      <c r="A461" s="508"/>
      <c r="B461" s="505"/>
      <c r="C461" s="505"/>
      <c r="D461" s="466"/>
      <c r="E461" s="466"/>
      <c r="F461" s="466"/>
      <c r="G461" s="466"/>
      <c r="H461" s="466"/>
      <c r="I461" s="466"/>
      <c r="J461" s="466"/>
      <c r="K461" s="466"/>
      <c r="L461" s="466"/>
      <c r="M461" s="466"/>
      <c r="N461" s="466"/>
      <c r="O461" s="466"/>
      <c r="P461" s="466"/>
      <c r="Q461" s="466"/>
      <c r="R461" s="466"/>
      <c r="S461" s="466"/>
      <c r="T461" s="466"/>
      <c r="U461" s="466"/>
      <c r="V461" s="466"/>
      <c r="W461" s="466"/>
      <c r="X461" s="466"/>
      <c r="Y461" s="466"/>
      <c r="Z461" s="466"/>
    </row>
    <row r="462" spans="1:26" ht="13.5" customHeight="1">
      <c r="A462" s="508"/>
      <c r="B462" s="505"/>
      <c r="C462" s="505"/>
      <c r="D462" s="466"/>
      <c r="E462" s="466"/>
      <c r="F462" s="466"/>
      <c r="G462" s="466"/>
      <c r="H462" s="466"/>
      <c r="I462" s="466"/>
      <c r="J462" s="466"/>
      <c r="K462" s="466"/>
      <c r="L462" s="466"/>
      <c r="M462" s="466"/>
      <c r="N462" s="466"/>
      <c r="O462" s="466"/>
      <c r="P462" s="466"/>
      <c r="Q462" s="466"/>
      <c r="R462" s="466"/>
      <c r="S462" s="466"/>
      <c r="T462" s="466"/>
      <c r="U462" s="466"/>
      <c r="V462" s="466"/>
      <c r="W462" s="466"/>
      <c r="X462" s="466"/>
      <c r="Y462" s="466"/>
      <c r="Z462" s="466"/>
    </row>
    <row r="463" spans="1:26" ht="13.5" customHeight="1">
      <c r="A463" s="508"/>
      <c r="B463" s="505"/>
      <c r="C463" s="505"/>
      <c r="D463" s="466"/>
      <c r="E463" s="466"/>
      <c r="F463" s="466"/>
      <c r="G463" s="466"/>
      <c r="H463" s="466"/>
      <c r="I463" s="466"/>
      <c r="J463" s="466"/>
      <c r="K463" s="466"/>
      <c r="L463" s="466"/>
      <c r="M463" s="466"/>
      <c r="N463" s="466"/>
      <c r="O463" s="466"/>
      <c r="P463" s="466"/>
      <c r="Q463" s="466"/>
      <c r="R463" s="466"/>
      <c r="S463" s="466"/>
      <c r="T463" s="466"/>
      <c r="U463" s="466"/>
      <c r="V463" s="466"/>
      <c r="W463" s="466"/>
      <c r="X463" s="466"/>
      <c r="Y463" s="466"/>
      <c r="Z463" s="466"/>
    </row>
    <row r="464" spans="1:26" ht="13.5" customHeight="1">
      <c r="A464" s="508"/>
      <c r="B464" s="505"/>
      <c r="C464" s="505"/>
      <c r="D464" s="466"/>
      <c r="E464" s="466"/>
      <c r="F464" s="466"/>
      <c r="G464" s="466"/>
      <c r="H464" s="466"/>
      <c r="I464" s="466"/>
      <c r="J464" s="466"/>
      <c r="K464" s="466"/>
      <c r="L464" s="466"/>
      <c r="M464" s="466"/>
      <c r="N464" s="466"/>
      <c r="O464" s="466"/>
      <c r="P464" s="466"/>
      <c r="Q464" s="466"/>
      <c r="R464" s="466"/>
      <c r="S464" s="466"/>
      <c r="T464" s="466"/>
      <c r="U464" s="466"/>
      <c r="V464" s="466"/>
      <c r="W464" s="466"/>
      <c r="X464" s="466"/>
      <c r="Y464" s="466"/>
      <c r="Z464" s="466"/>
    </row>
    <row r="465" spans="1:26" ht="13.5" customHeight="1">
      <c r="A465" s="508"/>
      <c r="B465" s="505"/>
      <c r="C465" s="505"/>
      <c r="D465" s="466"/>
      <c r="E465" s="466"/>
      <c r="F465" s="466"/>
      <c r="G465" s="466"/>
      <c r="H465" s="466"/>
      <c r="I465" s="466"/>
      <c r="J465" s="466"/>
      <c r="K465" s="466"/>
      <c r="L465" s="466"/>
      <c r="M465" s="466"/>
      <c r="N465" s="466"/>
      <c r="O465" s="466"/>
      <c r="P465" s="466"/>
      <c r="Q465" s="466"/>
      <c r="R465" s="466"/>
      <c r="S465" s="466"/>
      <c r="T465" s="466"/>
      <c r="U465" s="466"/>
      <c r="V465" s="466"/>
      <c r="W465" s="466"/>
      <c r="X465" s="466"/>
      <c r="Y465" s="466"/>
      <c r="Z465" s="466"/>
    </row>
    <row r="466" spans="1:26" ht="13.5" customHeight="1">
      <c r="A466" s="508"/>
      <c r="B466" s="505"/>
      <c r="C466" s="505"/>
      <c r="D466" s="466"/>
      <c r="E466" s="466"/>
      <c r="F466" s="466"/>
      <c r="G466" s="466"/>
      <c r="H466" s="466"/>
      <c r="I466" s="466"/>
      <c r="J466" s="466"/>
      <c r="K466" s="466"/>
      <c r="L466" s="466"/>
      <c r="M466" s="466"/>
      <c r="N466" s="466"/>
      <c r="O466" s="466"/>
      <c r="P466" s="466"/>
      <c r="Q466" s="466"/>
      <c r="R466" s="466"/>
      <c r="S466" s="466"/>
      <c r="T466" s="466"/>
      <c r="U466" s="466"/>
      <c r="V466" s="466"/>
      <c r="W466" s="466"/>
      <c r="X466" s="466"/>
      <c r="Y466" s="466"/>
      <c r="Z466" s="466"/>
    </row>
    <row r="467" spans="1:26" ht="13.5" customHeight="1">
      <c r="A467" s="508"/>
      <c r="B467" s="505"/>
      <c r="C467" s="505"/>
      <c r="D467" s="466"/>
      <c r="E467" s="466"/>
      <c r="F467" s="466"/>
      <c r="G467" s="466"/>
      <c r="H467" s="466"/>
      <c r="I467" s="466"/>
      <c r="J467" s="466"/>
      <c r="K467" s="466"/>
      <c r="L467" s="466"/>
      <c r="M467" s="466"/>
      <c r="N467" s="466"/>
      <c r="O467" s="466"/>
      <c r="P467" s="466"/>
      <c r="Q467" s="466"/>
      <c r="R467" s="466"/>
      <c r="S467" s="466"/>
      <c r="T467" s="466"/>
      <c r="U467" s="466"/>
      <c r="V467" s="466"/>
      <c r="W467" s="466"/>
      <c r="X467" s="466"/>
      <c r="Y467" s="466"/>
      <c r="Z467" s="466"/>
    </row>
    <row r="468" spans="1:26" ht="13.5" customHeight="1">
      <c r="A468" s="508"/>
      <c r="B468" s="505"/>
      <c r="C468" s="505"/>
      <c r="D468" s="466"/>
      <c r="E468" s="466"/>
      <c r="F468" s="466"/>
      <c r="G468" s="466"/>
      <c r="H468" s="466"/>
      <c r="I468" s="466"/>
      <c r="J468" s="466"/>
      <c r="K468" s="466"/>
      <c r="L468" s="466"/>
      <c r="M468" s="466"/>
      <c r="N468" s="466"/>
      <c r="O468" s="466"/>
      <c r="P468" s="466"/>
      <c r="Q468" s="466"/>
      <c r="R468" s="466"/>
      <c r="S468" s="466"/>
      <c r="T468" s="466"/>
      <c r="U468" s="466"/>
      <c r="V468" s="466"/>
      <c r="W468" s="466"/>
      <c r="X468" s="466"/>
      <c r="Y468" s="466"/>
      <c r="Z468" s="466"/>
    </row>
    <row r="469" spans="1:26" ht="13.5" customHeight="1">
      <c r="A469" s="508"/>
      <c r="B469" s="505"/>
      <c r="C469" s="505"/>
      <c r="D469" s="466"/>
      <c r="E469" s="466"/>
      <c r="F469" s="466"/>
      <c r="G469" s="466"/>
      <c r="H469" s="466"/>
      <c r="I469" s="466"/>
      <c r="J469" s="466"/>
      <c r="K469" s="466"/>
      <c r="L469" s="466"/>
      <c r="M469" s="466"/>
      <c r="N469" s="466"/>
      <c r="O469" s="466"/>
      <c r="P469" s="466"/>
      <c r="Q469" s="466"/>
      <c r="R469" s="466"/>
      <c r="S469" s="466"/>
      <c r="T469" s="466"/>
      <c r="U469" s="466"/>
      <c r="V469" s="466"/>
      <c r="W469" s="466"/>
      <c r="X469" s="466"/>
      <c r="Y469" s="466"/>
      <c r="Z469" s="466"/>
    </row>
    <row r="470" spans="1:26" ht="13.5" customHeight="1">
      <c r="A470" s="508"/>
      <c r="B470" s="505"/>
      <c r="C470" s="505"/>
      <c r="D470" s="466"/>
      <c r="E470" s="466"/>
      <c r="F470" s="466"/>
      <c r="G470" s="466"/>
      <c r="H470" s="466"/>
      <c r="I470" s="466"/>
      <c r="J470" s="466"/>
      <c r="K470" s="466"/>
      <c r="L470" s="466"/>
      <c r="M470" s="466"/>
      <c r="N470" s="466"/>
      <c r="O470" s="466"/>
      <c r="P470" s="466"/>
      <c r="Q470" s="466"/>
      <c r="R470" s="466"/>
      <c r="S470" s="466"/>
      <c r="T470" s="466"/>
      <c r="U470" s="466"/>
      <c r="V470" s="466"/>
      <c r="W470" s="466"/>
      <c r="X470" s="466"/>
      <c r="Y470" s="466"/>
      <c r="Z470" s="466"/>
    </row>
    <row r="471" spans="1:26" ht="13.5" customHeight="1">
      <c r="A471" s="508"/>
      <c r="B471" s="505"/>
      <c r="C471" s="505"/>
      <c r="D471" s="466"/>
      <c r="E471" s="466"/>
      <c r="F471" s="466"/>
      <c r="G471" s="466"/>
      <c r="H471" s="466"/>
      <c r="I471" s="466"/>
      <c r="J471" s="466"/>
      <c r="K471" s="466"/>
      <c r="L471" s="466"/>
      <c r="M471" s="466"/>
      <c r="N471" s="466"/>
      <c r="O471" s="466"/>
      <c r="P471" s="466"/>
      <c r="Q471" s="466"/>
      <c r="R471" s="466"/>
      <c r="S471" s="466"/>
      <c r="T471" s="466"/>
      <c r="U471" s="466"/>
      <c r="V471" s="466"/>
      <c r="W471" s="466"/>
      <c r="X471" s="466"/>
      <c r="Y471" s="466"/>
      <c r="Z471" s="466"/>
    </row>
    <row r="472" spans="1:26" ht="13.5" customHeight="1">
      <c r="A472" s="508"/>
      <c r="B472" s="505"/>
      <c r="C472" s="505"/>
      <c r="D472" s="466"/>
      <c r="E472" s="466"/>
      <c r="F472" s="466"/>
      <c r="G472" s="466"/>
      <c r="H472" s="466"/>
      <c r="I472" s="466"/>
      <c r="J472" s="466"/>
      <c r="K472" s="466"/>
      <c r="L472" s="466"/>
      <c r="M472" s="466"/>
      <c r="N472" s="466"/>
      <c r="O472" s="466"/>
      <c r="P472" s="466"/>
      <c r="Q472" s="466"/>
      <c r="R472" s="466"/>
      <c r="S472" s="466"/>
      <c r="T472" s="466"/>
      <c r="U472" s="466"/>
      <c r="V472" s="466"/>
      <c r="W472" s="466"/>
      <c r="X472" s="466"/>
      <c r="Y472" s="466"/>
      <c r="Z472" s="466"/>
    </row>
    <row r="473" spans="1:26" ht="13.5" customHeight="1">
      <c r="A473" s="508"/>
      <c r="B473" s="505"/>
      <c r="C473" s="505"/>
      <c r="D473" s="466"/>
      <c r="E473" s="466"/>
      <c r="F473" s="466"/>
      <c r="G473" s="466"/>
      <c r="H473" s="466"/>
      <c r="I473" s="466"/>
      <c r="J473" s="466"/>
      <c r="K473" s="466"/>
      <c r="L473" s="466"/>
      <c r="M473" s="466"/>
      <c r="N473" s="466"/>
      <c r="O473" s="466"/>
      <c r="P473" s="466"/>
      <c r="Q473" s="466"/>
      <c r="R473" s="466"/>
      <c r="S473" s="466"/>
      <c r="T473" s="466"/>
      <c r="U473" s="466"/>
      <c r="V473" s="466"/>
      <c r="W473" s="466"/>
      <c r="X473" s="466"/>
      <c r="Y473" s="466"/>
      <c r="Z473" s="466"/>
    </row>
    <row r="474" spans="1:26" ht="13.5" customHeight="1">
      <c r="A474" s="508"/>
      <c r="B474" s="505"/>
      <c r="C474" s="505"/>
      <c r="D474" s="466"/>
      <c r="E474" s="466"/>
      <c r="F474" s="466"/>
      <c r="G474" s="466"/>
      <c r="H474" s="466"/>
      <c r="I474" s="466"/>
      <c r="J474" s="466"/>
      <c r="K474" s="466"/>
      <c r="L474" s="466"/>
      <c r="M474" s="466"/>
      <c r="N474" s="466"/>
      <c r="O474" s="466"/>
      <c r="P474" s="466"/>
      <c r="Q474" s="466"/>
      <c r="R474" s="466"/>
      <c r="S474" s="466"/>
      <c r="T474" s="466"/>
      <c r="U474" s="466"/>
      <c r="V474" s="466"/>
      <c r="W474" s="466"/>
      <c r="X474" s="466"/>
      <c r="Y474" s="466"/>
      <c r="Z474" s="466"/>
    </row>
    <row r="475" spans="1:26" ht="13.5" customHeight="1">
      <c r="A475" s="508"/>
      <c r="B475" s="505"/>
      <c r="C475" s="505"/>
      <c r="D475" s="466"/>
      <c r="E475" s="466"/>
      <c r="F475" s="466"/>
      <c r="G475" s="466"/>
      <c r="H475" s="466"/>
      <c r="I475" s="466"/>
      <c r="J475" s="466"/>
      <c r="K475" s="466"/>
      <c r="L475" s="466"/>
      <c r="M475" s="466"/>
      <c r="N475" s="466"/>
      <c r="O475" s="466"/>
      <c r="P475" s="466"/>
      <c r="Q475" s="466"/>
      <c r="R475" s="466"/>
      <c r="S475" s="466"/>
      <c r="T475" s="466"/>
      <c r="U475" s="466"/>
      <c r="V475" s="466"/>
      <c r="W475" s="466"/>
      <c r="X475" s="466"/>
      <c r="Y475" s="466"/>
      <c r="Z475" s="466"/>
    </row>
    <row r="476" spans="1:26" ht="13.5" customHeight="1">
      <c r="A476" s="508"/>
      <c r="B476" s="505"/>
      <c r="C476" s="505"/>
      <c r="D476" s="466"/>
      <c r="E476" s="466"/>
      <c r="F476" s="466"/>
      <c r="G476" s="466"/>
      <c r="H476" s="466"/>
      <c r="I476" s="466"/>
      <c r="J476" s="466"/>
      <c r="K476" s="466"/>
      <c r="L476" s="466"/>
      <c r="M476" s="466"/>
      <c r="N476" s="466"/>
      <c r="O476" s="466"/>
      <c r="P476" s="466"/>
      <c r="Q476" s="466"/>
      <c r="R476" s="466"/>
      <c r="S476" s="466"/>
      <c r="T476" s="466"/>
      <c r="U476" s="466"/>
      <c r="V476" s="466"/>
      <c r="W476" s="466"/>
      <c r="X476" s="466"/>
      <c r="Y476" s="466"/>
      <c r="Z476" s="466"/>
    </row>
    <row r="477" spans="1:26" ht="13.5" customHeight="1">
      <c r="A477" s="508"/>
      <c r="B477" s="505"/>
      <c r="C477" s="505"/>
      <c r="D477" s="466"/>
      <c r="E477" s="466"/>
      <c r="F477" s="466"/>
      <c r="G477" s="466"/>
      <c r="H477" s="466"/>
      <c r="I477" s="466"/>
      <c r="J477" s="466"/>
      <c r="K477" s="466"/>
      <c r="L477" s="466"/>
      <c r="M477" s="466"/>
      <c r="N477" s="466"/>
      <c r="O477" s="466"/>
      <c r="P477" s="466"/>
      <c r="Q477" s="466"/>
      <c r="R477" s="466"/>
      <c r="S477" s="466"/>
      <c r="T477" s="466"/>
      <c r="U477" s="466"/>
      <c r="V477" s="466"/>
      <c r="W477" s="466"/>
      <c r="X477" s="466"/>
      <c r="Y477" s="466"/>
      <c r="Z477" s="466"/>
    </row>
    <row r="478" spans="1:26" ht="13.5" customHeight="1">
      <c r="A478" s="508"/>
      <c r="B478" s="505"/>
      <c r="C478" s="505"/>
      <c r="D478" s="466"/>
      <c r="E478" s="466"/>
      <c r="F478" s="466"/>
      <c r="G478" s="466"/>
      <c r="H478" s="466"/>
      <c r="I478" s="466"/>
      <c r="J478" s="466"/>
      <c r="K478" s="466"/>
      <c r="L478" s="466"/>
      <c r="M478" s="466"/>
      <c r="N478" s="466"/>
      <c r="O478" s="466"/>
      <c r="P478" s="466"/>
      <c r="Q478" s="466"/>
      <c r="R478" s="466"/>
      <c r="S478" s="466"/>
      <c r="T478" s="466"/>
      <c r="U478" s="466"/>
      <c r="V478" s="466"/>
      <c r="W478" s="466"/>
      <c r="X478" s="466"/>
      <c r="Y478" s="466"/>
      <c r="Z478" s="466"/>
    </row>
    <row r="479" spans="1:26" ht="13.5" customHeight="1">
      <c r="A479" s="508"/>
      <c r="B479" s="505"/>
      <c r="C479" s="505"/>
      <c r="D479" s="466"/>
      <c r="E479" s="466"/>
      <c r="F479" s="466"/>
      <c r="G479" s="466"/>
      <c r="H479" s="466"/>
      <c r="I479" s="466"/>
      <c r="J479" s="466"/>
      <c r="K479" s="466"/>
      <c r="L479" s="466"/>
      <c r="M479" s="466"/>
      <c r="N479" s="466"/>
      <c r="O479" s="466"/>
      <c r="P479" s="466"/>
      <c r="Q479" s="466"/>
      <c r="R479" s="466"/>
      <c r="S479" s="466"/>
      <c r="T479" s="466"/>
      <c r="U479" s="466"/>
      <c r="V479" s="466"/>
      <c r="W479" s="466"/>
      <c r="X479" s="466"/>
      <c r="Y479" s="466"/>
      <c r="Z479" s="466"/>
    </row>
    <row r="480" spans="1:26" ht="13.5" customHeight="1">
      <c r="A480" s="508"/>
      <c r="B480" s="505"/>
      <c r="C480" s="505"/>
      <c r="D480" s="466"/>
      <c r="E480" s="466"/>
      <c r="F480" s="466"/>
      <c r="G480" s="466"/>
      <c r="H480" s="466"/>
      <c r="I480" s="466"/>
      <c r="J480" s="466"/>
      <c r="K480" s="466"/>
      <c r="L480" s="466"/>
      <c r="M480" s="466"/>
      <c r="N480" s="466"/>
      <c r="O480" s="466"/>
      <c r="P480" s="466"/>
      <c r="Q480" s="466"/>
      <c r="R480" s="466"/>
      <c r="S480" s="466"/>
      <c r="T480" s="466"/>
      <c r="U480" s="466"/>
      <c r="V480" s="466"/>
      <c r="W480" s="466"/>
      <c r="X480" s="466"/>
      <c r="Y480" s="466"/>
      <c r="Z480" s="466"/>
    </row>
    <row r="481" spans="1:26" ht="13.5" customHeight="1">
      <c r="A481" s="508"/>
      <c r="B481" s="505"/>
      <c r="C481" s="505"/>
      <c r="D481" s="466"/>
      <c r="E481" s="466"/>
      <c r="F481" s="466"/>
      <c r="G481" s="466"/>
      <c r="H481" s="466"/>
      <c r="I481" s="466"/>
      <c r="J481" s="466"/>
      <c r="K481" s="466"/>
      <c r="L481" s="466"/>
      <c r="M481" s="466"/>
      <c r="N481" s="466"/>
      <c r="O481" s="466"/>
      <c r="P481" s="466"/>
      <c r="Q481" s="466"/>
      <c r="R481" s="466"/>
      <c r="S481" s="466"/>
      <c r="T481" s="466"/>
      <c r="U481" s="466"/>
      <c r="V481" s="466"/>
      <c r="W481" s="466"/>
      <c r="X481" s="466"/>
      <c r="Y481" s="466"/>
      <c r="Z481" s="466"/>
    </row>
    <row r="482" spans="1:26" ht="13.5" customHeight="1">
      <c r="A482" s="508"/>
      <c r="B482" s="505"/>
      <c r="C482" s="505"/>
      <c r="D482" s="466"/>
      <c r="E482" s="466"/>
      <c r="F482" s="466"/>
      <c r="G482" s="466"/>
      <c r="H482" s="466"/>
      <c r="I482" s="466"/>
      <c r="J482" s="466"/>
      <c r="K482" s="466"/>
      <c r="L482" s="466"/>
      <c r="M482" s="466"/>
      <c r="N482" s="466"/>
      <c r="O482" s="466"/>
      <c r="P482" s="466"/>
      <c r="Q482" s="466"/>
      <c r="R482" s="466"/>
      <c r="S482" s="466"/>
      <c r="T482" s="466"/>
      <c r="U482" s="466"/>
      <c r="V482" s="466"/>
      <c r="W482" s="466"/>
      <c r="X482" s="466"/>
      <c r="Y482" s="466"/>
      <c r="Z482" s="466"/>
    </row>
    <row r="483" spans="1:26" ht="13.5" customHeight="1">
      <c r="A483" s="508"/>
      <c r="B483" s="505"/>
      <c r="C483" s="505"/>
      <c r="D483" s="466"/>
      <c r="E483" s="466"/>
      <c r="F483" s="466"/>
      <c r="G483" s="466"/>
      <c r="H483" s="466"/>
      <c r="I483" s="466"/>
      <c r="J483" s="466"/>
      <c r="K483" s="466"/>
      <c r="L483" s="466"/>
      <c r="M483" s="466"/>
      <c r="N483" s="466"/>
      <c r="O483" s="466"/>
      <c r="P483" s="466"/>
      <c r="Q483" s="466"/>
      <c r="R483" s="466"/>
      <c r="S483" s="466"/>
      <c r="T483" s="466"/>
      <c r="U483" s="466"/>
      <c r="V483" s="466"/>
      <c r="W483" s="466"/>
      <c r="X483" s="466"/>
      <c r="Y483" s="466"/>
      <c r="Z483" s="466"/>
    </row>
    <row r="484" spans="1:26" ht="13.5" customHeight="1">
      <c r="A484" s="508"/>
      <c r="B484" s="505"/>
      <c r="C484" s="505"/>
      <c r="D484" s="466"/>
      <c r="E484" s="466"/>
      <c r="F484" s="466"/>
      <c r="G484" s="466"/>
      <c r="H484" s="466"/>
      <c r="I484" s="466"/>
      <c r="J484" s="466"/>
      <c r="K484" s="466"/>
      <c r="L484" s="466"/>
      <c r="M484" s="466"/>
      <c r="N484" s="466"/>
      <c r="O484" s="466"/>
      <c r="P484" s="466"/>
      <c r="Q484" s="466"/>
      <c r="R484" s="466"/>
      <c r="S484" s="466"/>
      <c r="T484" s="466"/>
      <c r="U484" s="466"/>
      <c r="V484" s="466"/>
      <c r="W484" s="466"/>
      <c r="X484" s="466"/>
      <c r="Y484" s="466"/>
      <c r="Z484" s="466"/>
    </row>
    <row r="485" spans="1:26" ht="13.5" customHeight="1">
      <c r="A485" s="508"/>
      <c r="B485" s="505"/>
      <c r="C485" s="505"/>
      <c r="D485" s="466"/>
      <c r="E485" s="466"/>
      <c r="F485" s="466"/>
      <c r="G485" s="466"/>
      <c r="H485" s="466"/>
      <c r="I485" s="466"/>
      <c r="J485" s="466"/>
      <c r="K485" s="466"/>
      <c r="L485" s="466"/>
      <c r="M485" s="466"/>
      <c r="N485" s="466"/>
      <c r="O485" s="466"/>
      <c r="P485" s="466"/>
      <c r="Q485" s="466"/>
      <c r="R485" s="466"/>
      <c r="S485" s="466"/>
      <c r="T485" s="466"/>
      <c r="U485" s="466"/>
      <c r="V485" s="466"/>
      <c r="W485" s="466"/>
      <c r="X485" s="466"/>
      <c r="Y485" s="466"/>
      <c r="Z485" s="466"/>
    </row>
    <row r="486" spans="1:26" ht="13.5" customHeight="1">
      <c r="A486" s="508"/>
      <c r="B486" s="505"/>
      <c r="C486" s="505"/>
      <c r="D486" s="466"/>
      <c r="E486" s="466"/>
      <c r="F486" s="466"/>
      <c r="G486" s="466"/>
      <c r="H486" s="466"/>
      <c r="I486" s="466"/>
      <c r="J486" s="466"/>
      <c r="K486" s="466"/>
      <c r="L486" s="466"/>
      <c r="M486" s="466"/>
      <c r="N486" s="466"/>
      <c r="O486" s="466"/>
      <c r="P486" s="466"/>
      <c r="Q486" s="466"/>
      <c r="R486" s="466"/>
      <c r="S486" s="466"/>
      <c r="T486" s="466"/>
      <c r="U486" s="466"/>
      <c r="V486" s="466"/>
      <c r="W486" s="466"/>
      <c r="X486" s="466"/>
      <c r="Y486" s="466"/>
      <c r="Z486" s="466"/>
    </row>
    <row r="487" spans="1:26" ht="13.5" customHeight="1">
      <c r="A487" s="508"/>
      <c r="B487" s="505"/>
      <c r="C487" s="505"/>
      <c r="D487" s="466"/>
      <c r="E487" s="466"/>
      <c r="F487" s="466"/>
      <c r="G487" s="466"/>
      <c r="H487" s="466"/>
      <c r="I487" s="466"/>
      <c r="J487" s="466"/>
      <c r="K487" s="466"/>
      <c r="L487" s="466"/>
      <c r="M487" s="466"/>
      <c r="N487" s="466"/>
      <c r="O487" s="466"/>
      <c r="P487" s="466"/>
      <c r="Q487" s="466"/>
      <c r="R487" s="466"/>
      <c r="S487" s="466"/>
      <c r="T487" s="466"/>
      <c r="U487" s="466"/>
      <c r="V487" s="466"/>
      <c r="W487" s="466"/>
      <c r="X487" s="466"/>
      <c r="Y487" s="466"/>
      <c r="Z487" s="466"/>
    </row>
    <row r="488" spans="1:26" ht="13.5" customHeight="1">
      <c r="A488" s="508"/>
      <c r="B488" s="505"/>
      <c r="C488" s="505"/>
      <c r="D488" s="466"/>
      <c r="E488" s="466"/>
      <c r="F488" s="466"/>
      <c r="G488" s="466"/>
      <c r="H488" s="466"/>
      <c r="I488" s="466"/>
      <c r="J488" s="466"/>
      <c r="K488" s="466"/>
      <c r="L488" s="466"/>
      <c r="M488" s="466"/>
      <c r="N488" s="466"/>
      <c r="O488" s="466"/>
      <c r="P488" s="466"/>
      <c r="Q488" s="466"/>
      <c r="R488" s="466"/>
      <c r="S488" s="466"/>
      <c r="T488" s="466"/>
      <c r="U488" s="466"/>
      <c r="V488" s="466"/>
      <c r="W488" s="466"/>
      <c r="X488" s="466"/>
      <c r="Y488" s="466"/>
      <c r="Z488" s="466"/>
    </row>
    <row r="489" spans="1:26" ht="13.5" customHeight="1">
      <c r="A489" s="508"/>
      <c r="B489" s="505"/>
      <c r="C489" s="505"/>
      <c r="D489" s="466"/>
      <c r="E489" s="466"/>
      <c r="F489" s="466"/>
      <c r="G489" s="466"/>
      <c r="H489" s="466"/>
      <c r="I489" s="466"/>
      <c r="J489" s="466"/>
      <c r="K489" s="466"/>
      <c r="L489" s="466"/>
      <c r="M489" s="466"/>
      <c r="N489" s="466"/>
      <c r="O489" s="466"/>
      <c r="P489" s="466"/>
      <c r="Q489" s="466"/>
      <c r="R489" s="466"/>
      <c r="S489" s="466"/>
      <c r="T489" s="466"/>
      <c r="U489" s="466"/>
      <c r="V489" s="466"/>
      <c r="W489" s="466"/>
      <c r="X489" s="466"/>
      <c r="Y489" s="466"/>
      <c r="Z489" s="466"/>
    </row>
    <row r="490" spans="1:26" ht="13.5" customHeight="1">
      <c r="A490" s="508"/>
      <c r="B490" s="505"/>
      <c r="C490" s="505"/>
      <c r="D490" s="466"/>
      <c r="E490" s="466"/>
      <c r="F490" s="466"/>
      <c r="G490" s="466"/>
      <c r="H490" s="466"/>
      <c r="I490" s="466"/>
      <c r="J490" s="466"/>
      <c r="K490" s="466"/>
      <c r="L490" s="466"/>
      <c r="M490" s="466"/>
      <c r="N490" s="466"/>
      <c r="O490" s="466"/>
      <c r="P490" s="466"/>
      <c r="Q490" s="466"/>
      <c r="R490" s="466"/>
      <c r="S490" s="466"/>
      <c r="T490" s="466"/>
      <c r="U490" s="466"/>
      <c r="V490" s="466"/>
      <c r="W490" s="466"/>
      <c r="X490" s="466"/>
      <c r="Y490" s="466"/>
      <c r="Z490" s="466"/>
    </row>
    <row r="491" spans="1:26" ht="13.5" customHeight="1">
      <c r="A491" s="508"/>
      <c r="B491" s="505"/>
      <c r="C491" s="505"/>
      <c r="D491" s="466"/>
      <c r="E491" s="466"/>
      <c r="F491" s="466"/>
      <c r="G491" s="466"/>
      <c r="H491" s="466"/>
      <c r="I491" s="466"/>
      <c r="J491" s="466"/>
      <c r="K491" s="466"/>
      <c r="L491" s="466"/>
      <c r="M491" s="466"/>
      <c r="N491" s="466"/>
      <c r="O491" s="466"/>
      <c r="P491" s="466"/>
      <c r="Q491" s="466"/>
      <c r="R491" s="466"/>
      <c r="S491" s="466"/>
      <c r="T491" s="466"/>
      <c r="U491" s="466"/>
      <c r="V491" s="466"/>
      <c r="W491" s="466"/>
      <c r="X491" s="466"/>
      <c r="Y491" s="466"/>
      <c r="Z491" s="466"/>
    </row>
    <row r="492" spans="1:26" ht="13.5" customHeight="1">
      <c r="A492" s="508"/>
      <c r="B492" s="505"/>
      <c r="C492" s="505"/>
      <c r="D492" s="466"/>
      <c r="E492" s="466"/>
      <c r="F492" s="466"/>
      <c r="G492" s="466"/>
      <c r="H492" s="466"/>
      <c r="I492" s="466"/>
      <c r="J492" s="466"/>
      <c r="K492" s="466"/>
      <c r="L492" s="466"/>
      <c r="M492" s="466"/>
      <c r="N492" s="466"/>
      <c r="O492" s="466"/>
      <c r="P492" s="466"/>
      <c r="Q492" s="466"/>
      <c r="R492" s="466"/>
      <c r="S492" s="466"/>
      <c r="T492" s="466"/>
      <c r="U492" s="466"/>
      <c r="V492" s="466"/>
      <c r="W492" s="466"/>
      <c r="X492" s="466"/>
      <c r="Y492" s="466"/>
      <c r="Z492" s="466"/>
    </row>
    <row r="493" spans="1:26" ht="13.5" customHeight="1">
      <c r="A493" s="508"/>
      <c r="B493" s="505"/>
      <c r="C493" s="505"/>
      <c r="D493" s="466"/>
      <c r="E493" s="466"/>
      <c r="F493" s="466"/>
      <c r="G493" s="466"/>
      <c r="H493" s="466"/>
      <c r="I493" s="466"/>
      <c r="J493" s="466"/>
      <c r="K493" s="466"/>
      <c r="L493" s="466"/>
      <c r="M493" s="466"/>
      <c r="N493" s="466"/>
      <c r="O493" s="466"/>
      <c r="P493" s="466"/>
      <c r="Q493" s="466"/>
      <c r="R493" s="466"/>
      <c r="S493" s="466"/>
      <c r="T493" s="466"/>
      <c r="U493" s="466"/>
      <c r="V493" s="466"/>
      <c r="W493" s="466"/>
      <c r="X493" s="466"/>
      <c r="Y493" s="466"/>
      <c r="Z493" s="466"/>
    </row>
    <row r="494" spans="1:26" ht="13.5" customHeight="1">
      <c r="A494" s="508"/>
      <c r="B494" s="505"/>
      <c r="C494" s="505"/>
      <c r="D494" s="466"/>
      <c r="E494" s="466"/>
      <c r="F494" s="466"/>
      <c r="G494" s="466"/>
      <c r="H494" s="466"/>
      <c r="I494" s="466"/>
      <c r="J494" s="466"/>
      <c r="K494" s="466"/>
      <c r="L494" s="466"/>
      <c r="M494" s="466"/>
      <c r="N494" s="466"/>
      <c r="O494" s="466"/>
      <c r="P494" s="466"/>
      <c r="Q494" s="466"/>
      <c r="R494" s="466"/>
      <c r="S494" s="466"/>
      <c r="T494" s="466"/>
      <c r="U494" s="466"/>
      <c r="V494" s="466"/>
      <c r="W494" s="466"/>
      <c r="X494" s="466"/>
      <c r="Y494" s="466"/>
      <c r="Z494" s="466"/>
    </row>
    <row r="495" spans="1:26" ht="13.5" customHeight="1">
      <c r="A495" s="508"/>
      <c r="B495" s="505"/>
      <c r="C495" s="505"/>
      <c r="D495" s="466"/>
      <c r="E495" s="466"/>
      <c r="F495" s="466"/>
      <c r="G495" s="466"/>
      <c r="H495" s="466"/>
      <c r="I495" s="466"/>
      <c r="J495" s="466"/>
      <c r="K495" s="466"/>
      <c r="L495" s="466"/>
      <c r="M495" s="466"/>
      <c r="N495" s="466"/>
      <c r="O495" s="466"/>
      <c r="P495" s="466"/>
      <c r="Q495" s="466"/>
      <c r="R495" s="466"/>
      <c r="S495" s="466"/>
      <c r="T495" s="466"/>
      <c r="U495" s="466"/>
      <c r="V495" s="466"/>
      <c r="W495" s="466"/>
      <c r="X495" s="466"/>
      <c r="Y495" s="466"/>
      <c r="Z495" s="466"/>
    </row>
    <row r="496" spans="1:26" ht="13.5" customHeight="1">
      <c r="A496" s="508"/>
      <c r="B496" s="505"/>
      <c r="C496" s="505"/>
      <c r="D496" s="466"/>
      <c r="E496" s="466"/>
      <c r="F496" s="466"/>
      <c r="G496" s="466"/>
      <c r="H496" s="466"/>
      <c r="I496" s="466"/>
      <c r="J496" s="466"/>
      <c r="K496" s="466"/>
      <c r="L496" s="466"/>
      <c r="M496" s="466"/>
      <c r="N496" s="466"/>
      <c r="O496" s="466"/>
      <c r="P496" s="466"/>
      <c r="Q496" s="466"/>
      <c r="R496" s="466"/>
      <c r="S496" s="466"/>
      <c r="T496" s="466"/>
      <c r="U496" s="466"/>
      <c r="V496" s="466"/>
      <c r="W496" s="466"/>
      <c r="X496" s="466"/>
      <c r="Y496" s="466"/>
      <c r="Z496" s="466"/>
    </row>
    <row r="497" spans="1:26" ht="13.5" customHeight="1">
      <c r="A497" s="508"/>
      <c r="B497" s="505"/>
      <c r="C497" s="505"/>
      <c r="D497" s="466"/>
      <c r="E497" s="466"/>
      <c r="F497" s="466"/>
      <c r="G497" s="466"/>
      <c r="H497" s="466"/>
      <c r="I497" s="466"/>
      <c r="J497" s="466"/>
      <c r="K497" s="466"/>
      <c r="L497" s="466"/>
      <c r="M497" s="466"/>
      <c r="N497" s="466"/>
      <c r="O497" s="466"/>
      <c r="P497" s="466"/>
      <c r="Q497" s="466"/>
      <c r="R497" s="466"/>
      <c r="S497" s="466"/>
      <c r="T497" s="466"/>
      <c r="U497" s="466"/>
      <c r="V497" s="466"/>
      <c r="W497" s="466"/>
      <c r="X497" s="466"/>
      <c r="Y497" s="466"/>
      <c r="Z497" s="466"/>
    </row>
    <row r="498" spans="1:26" ht="13.5" customHeight="1">
      <c r="A498" s="508"/>
      <c r="B498" s="505"/>
      <c r="C498" s="505"/>
      <c r="D498" s="466"/>
      <c r="E498" s="466"/>
      <c r="F498" s="466"/>
      <c r="G498" s="466"/>
      <c r="H498" s="466"/>
      <c r="I498" s="466"/>
      <c r="J498" s="466"/>
      <c r="K498" s="466"/>
      <c r="L498" s="466"/>
      <c r="M498" s="466"/>
      <c r="N498" s="466"/>
      <c r="O498" s="466"/>
      <c r="P498" s="466"/>
      <c r="Q498" s="466"/>
      <c r="R498" s="466"/>
      <c r="S498" s="466"/>
      <c r="T498" s="466"/>
      <c r="U498" s="466"/>
      <c r="V498" s="466"/>
      <c r="W498" s="466"/>
      <c r="X498" s="466"/>
      <c r="Y498" s="466"/>
      <c r="Z498" s="466"/>
    </row>
    <row r="499" spans="1:26" ht="13.5" customHeight="1">
      <c r="A499" s="508"/>
      <c r="B499" s="505"/>
      <c r="C499" s="505"/>
      <c r="D499" s="466"/>
      <c r="E499" s="466"/>
      <c r="F499" s="466"/>
      <c r="G499" s="466"/>
      <c r="H499" s="466"/>
      <c r="I499" s="466"/>
      <c r="J499" s="466"/>
      <c r="K499" s="466"/>
      <c r="L499" s="466"/>
      <c r="M499" s="466"/>
      <c r="N499" s="466"/>
      <c r="O499" s="466"/>
      <c r="P499" s="466"/>
      <c r="Q499" s="466"/>
      <c r="R499" s="466"/>
      <c r="S499" s="466"/>
      <c r="T499" s="466"/>
      <c r="U499" s="466"/>
      <c r="V499" s="466"/>
      <c r="W499" s="466"/>
      <c r="X499" s="466"/>
      <c r="Y499" s="466"/>
      <c r="Z499" s="466"/>
    </row>
    <row r="500" spans="1:26" ht="13.5" customHeight="1">
      <c r="A500" s="508"/>
      <c r="B500" s="505"/>
      <c r="C500" s="505"/>
      <c r="D500" s="466"/>
      <c r="E500" s="466"/>
      <c r="F500" s="466"/>
      <c r="G500" s="466"/>
      <c r="H500" s="466"/>
      <c r="I500" s="466"/>
      <c r="J500" s="466"/>
      <c r="K500" s="466"/>
      <c r="L500" s="466"/>
      <c r="M500" s="466"/>
      <c r="N500" s="466"/>
      <c r="O500" s="466"/>
      <c r="P500" s="466"/>
      <c r="Q500" s="466"/>
      <c r="R500" s="466"/>
      <c r="S500" s="466"/>
      <c r="T500" s="466"/>
      <c r="U500" s="466"/>
      <c r="V500" s="466"/>
      <c r="W500" s="466"/>
      <c r="X500" s="466"/>
      <c r="Y500" s="466"/>
      <c r="Z500" s="466"/>
    </row>
    <row r="501" spans="1:26" ht="13.5" customHeight="1">
      <c r="A501" s="508"/>
      <c r="B501" s="505"/>
      <c r="C501" s="505"/>
      <c r="D501" s="466"/>
      <c r="E501" s="466"/>
      <c r="F501" s="466"/>
      <c r="G501" s="466"/>
      <c r="H501" s="466"/>
      <c r="I501" s="466"/>
      <c r="J501" s="466"/>
      <c r="K501" s="466"/>
      <c r="L501" s="466"/>
      <c r="M501" s="466"/>
      <c r="N501" s="466"/>
      <c r="O501" s="466"/>
      <c r="P501" s="466"/>
      <c r="Q501" s="466"/>
      <c r="R501" s="466"/>
      <c r="S501" s="466"/>
      <c r="T501" s="466"/>
      <c r="U501" s="466"/>
      <c r="V501" s="466"/>
      <c r="W501" s="466"/>
      <c r="X501" s="466"/>
      <c r="Y501" s="466"/>
      <c r="Z501" s="466"/>
    </row>
    <row r="502" spans="1:26" ht="13.5" customHeight="1">
      <c r="A502" s="508"/>
      <c r="B502" s="505"/>
      <c r="C502" s="505"/>
      <c r="D502" s="466"/>
      <c r="E502" s="466"/>
      <c r="F502" s="466"/>
      <c r="G502" s="466"/>
      <c r="H502" s="466"/>
      <c r="I502" s="466"/>
      <c r="J502" s="466"/>
      <c r="K502" s="466"/>
      <c r="L502" s="466"/>
      <c r="M502" s="466"/>
      <c r="N502" s="466"/>
      <c r="O502" s="466"/>
      <c r="P502" s="466"/>
      <c r="Q502" s="466"/>
      <c r="R502" s="466"/>
      <c r="S502" s="466"/>
      <c r="T502" s="466"/>
      <c r="U502" s="466"/>
      <c r="V502" s="466"/>
      <c r="W502" s="466"/>
      <c r="X502" s="466"/>
      <c r="Y502" s="466"/>
      <c r="Z502" s="466"/>
    </row>
    <row r="503" spans="1:26" ht="13.5" customHeight="1">
      <c r="A503" s="508"/>
      <c r="B503" s="505"/>
      <c r="C503" s="505"/>
      <c r="D503" s="466"/>
      <c r="E503" s="466"/>
      <c r="F503" s="466"/>
      <c r="G503" s="466"/>
      <c r="H503" s="466"/>
      <c r="I503" s="466"/>
      <c r="J503" s="466"/>
      <c r="K503" s="466"/>
      <c r="L503" s="466"/>
      <c r="M503" s="466"/>
      <c r="N503" s="466"/>
      <c r="O503" s="466"/>
      <c r="P503" s="466"/>
      <c r="Q503" s="466"/>
      <c r="R503" s="466"/>
      <c r="S503" s="466"/>
      <c r="T503" s="466"/>
      <c r="U503" s="466"/>
      <c r="V503" s="466"/>
      <c r="W503" s="466"/>
      <c r="X503" s="466"/>
      <c r="Y503" s="466"/>
      <c r="Z503" s="466"/>
    </row>
    <row r="504" spans="1:26" ht="13.5" customHeight="1">
      <c r="A504" s="508"/>
      <c r="B504" s="505"/>
      <c r="C504" s="505"/>
      <c r="D504" s="466"/>
      <c r="E504" s="466"/>
      <c r="F504" s="466"/>
      <c r="G504" s="466"/>
      <c r="H504" s="466"/>
      <c r="I504" s="466"/>
      <c r="J504" s="466"/>
      <c r="K504" s="466"/>
      <c r="L504" s="466"/>
      <c r="M504" s="466"/>
      <c r="N504" s="466"/>
      <c r="O504" s="466"/>
      <c r="P504" s="466"/>
      <c r="Q504" s="466"/>
      <c r="R504" s="466"/>
      <c r="S504" s="466"/>
      <c r="T504" s="466"/>
      <c r="U504" s="466"/>
      <c r="V504" s="466"/>
      <c r="W504" s="466"/>
      <c r="X504" s="466"/>
      <c r="Y504" s="466"/>
      <c r="Z504" s="466"/>
    </row>
    <row r="505" spans="1:26" ht="13.5" customHeight="1">
      <c r="A505" s="508"/>
      <c r="B505" s="505"/>
      <c r="C505" s="505"/>
      <c r="D505" s="466"/>
      <c r="E505" s="466"/>
      <c r="F505" s="466"/>
      <c r="G505" s="466"/>
      <c r="H505" s="466"/>
      <c r="I505" s="466"/>
      <c r="J505" s="466"/>
      <c r="K505" s="466"/>
      <c r="L505" s="466"/>
      <c r="M505" s="466"/>
      <c r="N505" s="466"/>
      <c r="O505" s="466"/>
      <c r="P505" s="466"/>
      <c r="Q505" s="466"/>
      <c r="R505" s="466"/>
      <c r="S505" s="466"/>
      <c r="T505" s="466"/>
      <c r="U505" s="466"/>
      <c r="V505" s="466"/>
      <c r="W505" s="466"/>
      <c r="X505" s="466"/>
      <c r="Y505" s="466"/>
      <c r="Z505" s="466"/>
    </row>
    <row r="506" spans="1:26" ht="13.5" customHeight="1">
      <c r="A506" s="508"/>
      <c r="B506" s="505"/>
      <c r="C506" s="505"/>
      <c r="D506" s="466"/>
      <c r="E506" s="466"/>
      <c r="F506" s="466"/>
      <c r="G506" s="466"/>
      <c r="H506" s="466"/>
      <c r="I506" s="466"/>
      <c r="J506" s="466"/>
      <c r="K506" s="466"/>
      <c r="L506" s="466"/>
      <c r="M506" s="466"/>
      <c r="N506" s="466"/>
      <c r="O506" s="466"/>
      <c r="P506" s="466"/>
      <c r="Q506" s="466"/>
      <c r="R506" s="466"/>
      <c r="S506" s="466"/>
      <c r="T506" s="466"/>
      <c r="U506" s="466"/>
      <c r="V506" s="466"/>
      <c r="W506" s="466"/>
      <c r="X506" s="466"/>
      <c r="Y506" s="466"/>
      <c r="Z506" s="466"/>
    </row>
    <row r="507" spans="1:26" ht="13.5" customHeight="1">
      <c r="A507" s="508"/>
      <c r="B507" s="505"/>
      <c r="C507" s="505"/>
      <c r="D507" s="466"/>
      <c r="E507" s="466"/>
      <c r="F507" s="466"/>
      <c r="G507" s="466"/>
      <c r="H507" s="466"/>
      <c r="I507" s="466"/>
      <c r="J507" s="466"/>
      <c r="K507" s="466"/>
      <c r="L507" s="466"/>
      <c r="M507" s="466"/>
      <c r="N507" s="466"/>
      <c r="O507" s="466"/>
      <c r="P507" s="466"/>
      <c r="Q507" s="466"/>
      <c r="R507" s="466"/>
      <c r="S507" s="466"/>
      <c r="T507" s="466"/>
      <c r="U507" s="466"/>
      <c r="V507" s="466"/>
      <c r="W507" s="466"/>
      <c r="X507" s="466"/>
      <c r="Y507" s="466"/>
      <c r="Z507" s="466"/>
    </row>
    <row r="508" spans="1:26" ht="13.5" customHeight="1">
      <c r="A508" s="508"/>
      <c r="B508" s="505"/>
      <c r="C508" s="505"/>
      <c r="D508" s="466"/>
      <c r="E508" s="466"/>
      <c r="F508" s="466"/>
      <c r="G508" s="466"/>
      <c r="H508" s="466"/>
      <c r="I508" s="466"/>
      <c r="J508" s="466"/>
      <c r="K508" s="466"/>
      <c r="L508" s="466"/>
      <c r="M508" s="466"/>
      <c r="N508" s="466"/>
      <c r="O508" s="466"/>
      <c r="P508" s="466"/>
      <c r="Q508" s="466"/>
      <c r="R508" s="466"/>
      <c r="S508" s="466"/>
      <c r="T508" s="466"/>
      <c r="U508" s="466"/>
      <c r="V508" s="466"/>
      <c r="W508" s="466"/>
      <c r="X508" s="466"/>
      <c r="Y508" s="466"/>
      <c r="Z508" s="466"/>
    </row>
    <row r="509" spans="1:26" ht="13.5" customHeight="1">
      <c r="A509" s="508"/>
      <c r="B509" s="505"/>
      <c r="C509" s="505"/>
      <c r="D509" s="466"/>
      <c r="E509" s="466"/>
      <c r="F509" s="466"/>
      <c r="G509" s="466"/>
      <c r="H509" s="466"/>
      <c r="I509" s="466"/>
      <c r="J509" s="466"/>
      <c r="K509" s="466"/>
      <c r="L509" s="466"/>
      <c r="M509" s="466"/>
      <c r="N509" s="466"/>
      <c r="O509" s="466"/>
      <c r="P509" s="466"/>
      <c r="Q509" s="466"/>
      <c r="R509" s="466"/>
      <c r="S509" s="466"/>
      <c r="T509" s="466"/>
      <c r="U509" s="466"/>
      <c r="V509" s="466"/>
      <c r="W509" s="466"/>
      <c r="X509" s="466"/>
      <c r="Y509" s="466"/>
      <c r="Z509" s="466"/>
    </row>
    <row r="510" spans="1:26" ht="13.5" customHeight="1">
      <c r="A510" s="508"/>
      <c r="B510" s="505"/>
      <c r="C510" s="505"/>
      <c r="D510" s="466"/>
      <c r="E510" s="466"/>
      <c r="F510" s="466"/>
      <c r="G510" s="466"/>
      <c r="H510" s="466"/>
      <c r="I510" s="466"/>
      <c r="J510" s="466"/>
      <c r="K510" s="466"/>
      <c r="L510" s="466"/>
      <c r="M510" s="466"/>
      <c r="N510" s="466"/>
      <c r="O510" s="466"/>
      <c r="P510" s="466"/>
      <c r="Q510" s="466"/>
      <c r="R510" s="466"/>
      <c r="S510" s="466"/>
      <c r="T510" s="466"/>
      <c r="U510" s="466"/>
      <c r="V510" s="466"/>
      <c r="W510" s="466"/>
      <c r="X510" s="466"/>
      <c r="Y510" s="466"/>
      <c r="Z510" s="466"/>
    </row>
    <row r="511" spans="1:26" ht="13.5" customHeight="1">
      <c r="A511" s="508"/>
      <c r="B511" s="505"/>
      <c r="C511" s="505"/>
      <c r="D511" s="466"/>
      <c r="E511" s="466"/>
      <c r="F511" s="466"/>
      <c r="G511" s="466"/>
      <c r="H511" s="466"/>
      <c r="I511" s="466"/>
      <c r="J511" s="466"/>
      <c r="K511" s="466"/>
      <c r="L511" s="466"/>
      <c r="M511" s="466"/>
      <c r="N511" s="466"/>
      <c r="O511" s="466"/>
      <c r="P511" s="466"/>
      <c r="Q511" s="466"/>
      <c r="R511" s="466"/>
      <c r="S511" s="466"/>
      <c r="T511" s="466"/>
      <c r="U511" s="466"/>
      <c r="V511" s="466"/>
      <c r="W511" s="466"/>
      <c r="X511" s="466"/>
      <c r="Y511" s="466"/>
      <c r="Z511" s="466"/>
    </row>
    <row r="512" spans="1:26" ht="13.5" customHeight="1">
      <c r="A512" s="508"/>
      <c r="B512" s="505"/>
      <c r="C512" s="505"/>
      <c r="D512" s="466"/>
      <c r="E512" s="466"/>
      <c r="F512" s="466"/>
      <c r="G512" s="466"/>
      <c r="H512" s="466"/>
      <c r="I512" s="466"/>
      <c r="J512" s="466"/>
      <c r="K512" s="466"/>
      <c r="L512" s="466"/>
      <c r="M512" s="466"/>
      <c r="N512" s="466"/>
      <c r="O512" s="466"/>
      <c r="P512" s="466"/>
      <c r="Q512" s="466"/>
      <c r="R512" s="466"/>
      <c r="S512" s="466"/>
      <c r="T512" s="466"/>
      <c r="U512" s="466"/>
      <c r="V512" s="466"/>
      <c r="W512" s="466"/>
      <c r="X512" s="466"/>
      <c r="Y512" s="466"/>
      <c r="Z512" s="466"/>
    </row>
    <row r="513" spans="1:26" ht="13.5" customHeight="1">
      <c r="A513" s="508"/>
      <c r="B513" s="505"/>
      <c r="C513" s="505"/>
      <c r="D513" s="466"/>
      <c r="E513" s="466"/>
      <c r="F513" s="466"/>
      <c r="G513" s="466"/>
      <c r="H513" s="466"/>
      <c r="I513" s="466"/>
      <c r="J513" s="466"/>
      <c r="K513" s="466"/>
      <c r="L513" s="466"/>
      <c r="M513" s="466"/>
      <c r="N513" s="466"/>
      <c r="O513" s="466"/>
      <c r="P513" s="466"/>
      <c r="Q513" s="466"/>
      <c r="R513" s="466"/>
      <c r="S513" s="466"/>
      <c r="T513" s="466"/>
      <c r="U513" s="466"/>
      <c r="V513" s="466"/>
      <c r="W513" s="466"/>
      <c r="X513" s="466"/>
      <c r="Y513" s="466"/>
      <c r="Z513" s="466"/>
    </row>
    <row r="514" spans="1:26" ht="13.5" customHeight="1">
      <c r="A514" s="508"/>
      <c r="B514" s="505"/>
      <c r="C514" s="505"/>
      <c r="D514" s="466"/>
      <c r="E514" s="466"/>
      <c r="F514" s="466"/>
      <c r="G514" s="466"/>
      <c r="H514" s="466"/>
      <c r="I514" s="466"/>
      <c r="J514" s="466"/>
      <c r="K514" s="466"/>
      <c r="L514" s="466"/>
      <c r="M514" s="466"/>
      <c r="N514" s="466"/>
      <c r="O514" s="466"/>
      <c r="P514" s="466"/>
      <c r="Q514" s="466"/>
      <c r="R514" s="466"/>
      <c r="S514" s="466"/>
      <c r="T514" s="466"/>
      <c r="U514" s="466"/>
      <c r="V514" s="466"/>
      <c r="W514" s="466"/>
      <c r="X514" s="466"/>
      <c r="Y514" s="466"/>
      <c r="Z514" s="466"/>
    </row>
    <row r="515" spans="1:26" ht="13.5" customHeight="1">
      <c r="A515" s="508"/>
      <c r="B515" s="505"/>
      <c r="C515" s="505"/>
      <c r="D515" s="466"/>
      <c r="E515" s="466"/>
      <c r="F515" s="466"/>
      <c r="G515" s="466"/>
      <c r="H515" s="466"/>
      <c r="I515" s="466"/>
      <c r="J515" s="466"/>
      <c r="K515" s="466"/>
      <c r="L515" s="466"/>
      <c r="M515" s="466"/>
      <c r="N515" s="466"/>
      <c r="O515" s="466"/>
      <c r="P515" s="466"/>
      <c r="Q515" s="466"/>
      <c r="R515" s="466"/>
      <c r="S515" s="466"/>
      <c r="T515" s="466"/>
      <c r="U515" s="466"/>
      <c r="V515" s="466"/>
      <c r="W515" s="466"/>
      <c r="X515" s="466"/>
      <c r="Y515" s="466"/>
      <c r="Z515" s="466"/>
    </row>
    <row r="516" spans="1:26" ht="13.5" customHeight="1">
      <c r="A516" s="508"/>
      <c r="B516" s="505"/>
      <c r="C516" s="505"/>
      <c r="D516" s="466"/>
      <c r="E516" s="466"/>
      <c r="F516" s="466"/>
      <c r="G516" s="466"/>
      <c r="H516" s="466"/>
      <c r="I516" s="466"/>
      <c r="J516" s="466"/>
      <c r="K516" s="466"/>
      <c r="L516" s="466"/>
      <c r="M516" s="466"/>
      <c r="N516" s="466"/>
      <c r="O516" s="466"/>
      <c r="P516" s="466"/>
      <c r="Q516" s="466"/>
      <c r="R516" s="466"/>
      <c r="S516" s="466"/>
      <c r="T516" s="466"/>
      <c r="U516" s="466"/>
      <c r="V516" s="466"/>
      <c r="W516" s="466"/>
      <c r="X516" s="466"/>
      <c r="Y516" s="466"/>
      <c r="Z516" s="466"/>
    </row>
    <row r="517" spans="1:26" ht="13.5" customHeight="1">
      <c r="A517" s="508"/>
      <c r="B517" s="505"/>
      <c r="C517" s="505"/>
      <c r="D517" s="466"/>
      <c r="E517" s="466"/>
      <c r="F517" s="466"/>
      <c r="G517" s="466"/>
      <c r="H517" s="466"/>
      <c r="I517" s="466"/>
      <c r="J517" s="466"/>
      <c r="K517" s="466"/>
      <c r="L517" s="466"/>
      <c r="M517" s="466"/>
      <c r="N517" s="466"/>
      <c r="O517" s="466"/>
      <c r="P517" s="466"/>
      <c r="Q517" s="466"/>
      <c r="R517" s="466"/>
      <c r="S517" s="466"/>
      <c r="T517" s="466"/>
      <c r="U517" s="466"/>
      <c r="V517" s="466"/>
      <c r="W517" s="466"/>
      <c r="X517" s="466"/>
      <c r="Y517" s="466"/>
      <c r="Z517" s="466"/>
    </row>
    <row r="518" spans="1:26" ht="13.5" customHeight="1">
      <c r="A518" s="508"/>
      <c r="B518" s="505"/>
      <c r="C518" s="505"/>
      <c r="D518" s="466"/>
      <c r="E518" s="466"/>
      <c r="F518" s="466"/>
      <c r="G518" s="466"/>
      <c r="H518" s="466"/>
      <c r="I518" s="466"/>
      <c r="J518" s="466"/>
      <c r="K518" s="466"/>
      <c r="L518" s="466"/>
      <c r="M518" s="466"/>
      <c r="N518" s="466"/>
      <c r="O518" s="466"/>
      <c r="P518" s="466"/>
      <c r="Q518" s="466"/>
      <c r="R518" s="466"/>
      <c r="S518" s="466"/>
      <c r="T518" s="466"/>
      <c r="U518" s="466"/>
      <c r="V518" s="466"/>
      <c r="W518" s="466"/>
      <c r="X518" s="466"/>
      <c r="Y518" s="466"/>
      <c r="Z518" s="466"/>
    </row>
    <row r="519" spans="1:26" ht="13.5" customHeight="1">
      <c r="A519" s="508"/>
      <c r="B519" s="505"/>
      <c r="C519" s="505"/>
      <c r="D519" s="466"/>
      <c r="E519" s="466"/>
      <c r="F519" s="466"/>
      <c r="G519" s="466"/>
      <c r="H519" s="466"/>
      <c r="I519" s="466"/>
      <c r="J519" s="466"/>
      <c r="K519" s="466"/>
      <c r="L519" s="466"/>
      <c r="M519" s="466"/>
      <c r="N519" s="466"/>
      <c r="O519" s="466"/>
      <c r="P519" s="466"/>
      <c r="Q519" s="466"/>
      <c r="R519" s="466"/>
      <c r="S519" s="466"/>
      <c r="T519" s="466"/>
      <c r="U519" s="466"/>
      <c r="V519" s="466"/>
      <c r="W519" s="466"/>
      <c r="X519" s="466"/>
      <c r="Y519" s="466"/>
      <c r="Z519" s="466"/>
    </row>
    <row r="520" spans="1:26" ht="13.5" customHeight="1">
      <c r="A520" s="508"/>
      <c r="B520" s="505"/>
      <c r="C520" s="505"/>
      <c r="D520" s="466"/>
      <c r="E520" s="466"/>
      <c r="F520" s="466"/>
      <c r="G520" s="466"/>
      <c r="H520" s="466"/>
      <c r="I520" s="466"/>
      <c r="J520" s="466"/>
      <c r="K520" s="466"/>
      <c r="L520" s="466"/>
      <c r="M520" s="466"/>
      <c r="N520" s="466"/>
      <c r="O520" s="466"/>
      <c r="P520" s="466"/>
      <c r="Q520" s="466"/>
      <c r="R520" s="466"/>
      <c r="S520" s="466"/>
      <c r="T520" s="466"/>
      <c r="U520" s="466"/>
      <c r="V520" s="466"/>
      <c r="W520" s="466"/>
      <c r="X520" s="466"/>
      <c r="Y520" s="466"/>
      <c r="Z520" s="466"/>
    </row>
    <row r="521" spans="1:26" ht="13.5" customHeight="1">
      <c r="A521" s="508"/>
      <c r="B521" s="505"/>
      <c r="C521" s="505"/>
      <c r="D521" s="466"/>
      <c r="E521" s="466"/>
      <c r="F521" s="466"/>
      <c r="G521" s="466"/>
      <c r="H521" s="466"/>
      <c r="I521" s="466"/>
      <c r="J521" s="466"/>
      <c r="K521" s="466"/>
      <c r="L521" s="466"/>
      <c r="M521" s="466"/>
      <c r="N521" s="466"/>
      <c r="O521" s="466"/>
      <c r="P521" s="466"/>
      <c r="Q521" s="466"/>
      <c r="R521" s="466"/>
      <c r="S521" s="466"/>
      <c r="T521" s="466"/>
      <c r="U521" s="466"/>
      <c r="V521" s="466"/>
      <c r="W521" s="466"/>
      <c r="X521" s="466"/>
      <c r="Y521" s="466"/>
      <c r="Z521" s="466"/>
    </row>
    <row r="522" spans="1:26" ht="13.5" customHeight="1">
      <c r="A522" s="508"/>
      <c r="B522" s="505"/>
      <c r="C522" s="505"/>
      <c r="D522" s="466"/>
      <c r="E522" s="466"/>
      <c r="F522" s="466"/>
      <c r="G522" s="466"/>
      <c r="H522" s="466"/>
      <c r="I522" s="466"/>
      <c r="J522" s="466"/>
      <c r="K522" s="466"/>
      <c r="L522" s="466"/>
      <c r="M522" s="466"/>
      <c r="N522" s="466"/>
      <c r="O522" s="466"/>
      <c r="P522" s="466"/>
      <c r="Q522" s="466"/>
      <c r="R522" s="466"/>
      <c r="S522" s="466"/>
      <c r="T522" s="466"/>
      <c r="U522" s="466"/>
      <c r="V522" s="466"/>
      <c r="W522" s="466"/>
      <c r="X522" s="466"/>
      <c r="Y522" s="466"/>
      <c r="Z522" s="466"/>
    </row>
    <row r="523" spans="1:26" ht="13.5" customHeight="1">
      <c r="A523" s="508"/>
      <c r="B523" s="505"/>
      <c r="C523" s="505"/>
      <c r="D523" s="466"/>
      <c r="E523" s="466"/>
      <c r="F523" s="466"/>
      <c r="G523" s="466"/>
      <c r="H523" s="466"/>
      <c r="I523" s="466"/>
      <c r="J523" s="466"/>
      <c r="K523" s="466"/>
      <c r="L523" s="466"/>
      <c r="M523" s="466"/>
      <c r="N523" s="466"/>
      <c r="O523" s="466"/>
      <c r="P523" s="466"/>
      <c r="Q523" s="466"/>
      <c r="R523" s="466"/>
      <c r="S523" s="466"/>
      <c r="T523" s="466"/>
      <c r="U523" s="466"/>
      <c r="V523" s="466"/>
      <c r="W523" s="466"/>
      <c r="X523" s="466"/>
      <c r="Y523" s="466"/>
      <c r="Z523" s="466"/>
    </row>
    <row r="524" spans="1:26" ht="13.5" customHeight="1">
      <c r="A524" s="508"/>
      <c r="B524" s="505"/>
      <c r="C524" s="505"/>
      <c r="D524" s="466"/>
      <c r="E524" s="466"/>
      <c r="F524" s="466"/>
      <c r="G524" s="466"/>
      <c r="H524" s="466"/>
      <c r="I524" s="466"/>
      <c r="J524" s="466"/>
      <c r="K524" s="466"/>
      <c r="L524" s="466"/>
      <c r="M524" s="466"/>
      <c r="N524" s="466"/>
      <c r="O524" s="466"/>
      <c r="P524" s="466"/>
      <c r="Q524" s="466"/>
      <c r="R524" s="466"/>
      <c r="S524" s="466"/>
      <c r="T524" s="466"/>
      <c r="U524" s="466"/>
      <c r="V524" s="466"/>
      <c r="W524" s="466"/>
      <c r="X524" s="466"/>
      <c r="Y524" s="466"/>
      <c r="Z524" s="466"/>
    </row>
    <row r="525" spans="1:26" ht="13.5" customHeight="1">
      <c r="A525" s="508"/>
      <c r="B525" s="505"/>
      <c r="C525" s="505"/>
      <c r="D525" s="466"/>
      <c r="E525" s="466"/>
      <c r="F525" s="466"/>
      <c r="G525" s="466"/>
      <c r="H525" s="466"/>
      <c r="I525" s="466"/>
      <c r="J525" s="466"/>
      <c r="K525" s="466"/>
      <c r="L525" s="466"/>
      <c r="M525" s="466"/>
      <c r="N525" s="466"/>
      <c r="O525" s="466"/>
      <c r="P525" s="466"/>
      <c r="Q525" s="466"/>
      <c r="R525" s="466"/>
      <c r="S525" s="466"/>
      <c r="T525" s="466"/>
      <c r="U525" s="466"/>
      <c r="V525" s="466"/>
      <c r="W525" s="466"/>
      <c r="X525" s="466"/>
      <c r="Y525" s="466"/>
      <c r="Z525" s="466"/>
    </row>
    <row r="526" spans="1:26" ht="13.5" customHeight="1">
      <c r="A526" s="508"/>
      <c r="B526" s="505"/>
      <c r="C526" s="505"/>
      <c r="D526" s="466"/>
      <c r="E526" s="466"/>
      <c r="F526" s="466"/>
      <c r="G526" s="466"/>
      <c r="H526" s="466"/>
      <c r="I526" s="466"/>
      <c r="J526" s="466"/>
      <c r="K526" s="466"/>
      <c r="L526" s="466"/>
      <c r="M526" s="466"/>
      <c r="N526" s="466"/>
      <c r="O526" s="466"/>
      <c r="P526" s="466"/>
      <c r="Q526" s="466"/>
      <c r="R526" s="466"/>
      <c r="S526" s="466"/>
      <c r="T526" s="466"/>
      <c r="U526" s="466"/>
      <c r="V526" s="466"/>
      <c r="W526" s="466"/>
      <c r="X526" s="466"/>
      <c r="Y526" s="466"/>
      <c r="Z526" s="466"/>
    </row>
    <row r="527" spans="1:26" ht="13.5" customHeight="1">
      <c r="A527" s="508"/>
      <c r="B527" s="505"/>
      <c r="C527" s="505"/>
      <c r="D527" s="466"/>
      <c r="E527" s="466"/>
      <c r="F527" s="466"/>
      <c r="G527" s="466"/>
      <c r="H527" s="466"/>
      <c r="I527" s="466"/>
      <c r="J527" s="466"/>
      <c r="K527" s="466"/>
      <c r="L527" s="466"/>
      <c r="M527" s="466"/>
      <c r="N527" s="466"/>
      <c r="O527" s="466"/>
      <c r="P527" s="466"/>
      <c r="Q527" s="466"/>
      <c r="R527" s="466"/>
      <c r="S527" s="466"/>
      <c r="T527" s="466"/>
      <c r="U527" s="466"/>
      <c r="V527" s="466"/>
      <c r="W527" s="466"/>
      <c r="X527" s="466"/>
      <c r="Y527" s="466"/>
      <c r="Z527" s="466"/>
    </row>
    <row r="528" spans="1:26" ht="13.5" customHeight="1">
      <c r="A528" s="508"/>
      <c r="B528" s="505"/>
      <c r="C528" s="505"/>
      <c r="D528" s="466"/>
      <c r="E528" s="466"/>
      <c r="F528" s="466"/>
      <c r="G528" s="466"/>
      <c r="H528" s="466"/>
      <c r="I528" s="466"/>
      <c r="J528" s="466"/>
      <c r="K528" s="466"/>
      <c r="L528" s="466"/>
      <c r="M528" s="466"/>
      <c r="N528" s="466"/>
      <c r="O528" s="466"/>
      <c r="P528" s="466"/>
      <c r="Q528" s="466"/>
      <c r="R528" s="466"/>
      <c r="S528" s="466"/>
      <c r="T528" s="466"/>
      <c r="U528" s="466"/>
      <c r="V528" s="466"/>
      <c r="W528" s="466"/>
      <c r="X528" s="466"/>
      <c r="Y528" s="466"/>
      <c r="Z528" s="466"/>
    </row>
    <row r="529" spans="1:26" ht="13.5" customHeight="1">
      <c r="A529" s="508"/>
      <c r="B529" s="505"/>
      <c r="C529" s="505"/>
      <c r="D529" s="466"/>
      <c r="E529" s="466"/>
      <c r="F529" s="466"/>
      <c r="G529" s="466"/>
      <c r="H529" s="466"/>
      <c r="I529" s="466"/>
      <c r="J529" s="466"/>
      <c r="K529" s="466"/>
      <c r="L529" s="466"/>
      <c r="M529" s="466"/>
      <c r="N529" s="466"/>
      <c r="O529" s="466"/>
      <c r="P529" s="466"/>
      <c r="Q529" s="466"/>
      <c r="R529" s="466"/>
      <c r="S529" s="466"/>
      <c r="T529" s="466"/>
      <c r="U529" s="466"/>
      <c r="V529" s="466"/>
      <c r="W529" s="466"/>
      <c r="X529" s="466"/>
      <c r="Y529" s="466"/>
      <c r="Z529" s="466"/>
    </row>
    <row r="530" spans="1:26" ht="13.5" customHeight="1">
      <c r="A530" s="508"/>
      <c r="B530" s="505"/>
      <c r="C530" s="505"/>
      <c r="D530" s="466"/>
      <c r="E530" s="466"/>
      <c r="F530" s="466"/>
      <c r="G530" s="466"/>
      <c r="H530" s="466"/>
      <c r="I530" s="466"/>
      <c r="J530" s="466"/>
      <c r="K530" s="466"/>
      <c r="L530" s="466"/>
      <c r="M530" s="466"/>
      <c r="N530" s="466"/>
      <c r="O530" s="466"/>
      <c r="P530" s="466"/>
      <c r="Q530" s="466"/>
      <c r="R530" s="466"/>
      <c r="S530" s="466"/>
      <c r="T530" s="466"/>
      <c r="U530" s="466"/>
      <c r="V530" s="466"/>
      <c r="W530" s="466"/>
      <c r="X530" s="466"/>
      <c r="Y530" s="466"/>
      <c r="Z530" s="466"/>
    </row>
    <row r="531" spans="1:26" ht="13.5" customHeight="1">
      <c r="A531" s="508"/>
      <c r="B531" s="505"/>
      <c r="C531" s="505"/>
      <c r="D531" s="466"/>
      <c r="E531" s="466"/>
      <c r="F531" s="466"/>
      <c r="G531" s="466"/>
      <c r="H531" s="466"/>
      <c r="I531" s="466"/>
      <c r="J531" s="466"/>
      <c r="K531" s="466"/>
      <c r="L531" s="466"/>
      <c r="M531" s="466"/>
      <c r="N531" s="466"/>
      <c r="O531" s="466"/>
      <c r="P531" s="466"/>
      <c r="Q531" s="466"/>
      <c r="R531" s="466"/>
      <c r="S531" s="466"/>
      <c r="T531" s="466"/>
      <c r="U531" s="466"/>
      <c r="V531" s="466"/>
      <c r="W531" s="466"/>
      <c r="X531" s="466"/>
      <c r="Y531" s="466"/>
      <c r="Z531" s="466"/>
    </row>
    <row r="532" spans="1:26" ht="13.5" customHeight="1">
      <c r="A532" s="508"/>
      <c r="B532" s="505"/>
      <c r="C532" s="505"/>
      <c r="D532" s="466"/>
      <c r="E532" s="466"/>
      <c r="F532" s="466"/>
      <c r="G532" s="466"/>
      <c r="H532" s="466"/>
      <c r="I532" s="466"/>
      <c r="J532" s="466"/>
      <c r="K532" s="466"/>
      <c r="L532" s="466"/>
      <c r="M532" s="466"/>
      <c r="N532" s="466"/>
      <c r="O532" s="466"/>
      <c r="P532" s="466"/>
      <c r="Q532" s="466"/>
      <c r="R532" s="466"/>
      <c r="S532" s="466"/>
      <c r="T532" s="466"/>
      <c r="U532" s="466"/>
      <c r="V532" s="466"/>
      <c r="W532" s="466"/>
      <c r="X532" s="466"/>
      <c r="Y532" s="466"/>
      <c r="Z532" s="466"/>
    </row>
    <row r="533" spans="1:26" ht="13.5" customHeight="1">
      <c r="A533" s="508"/>
      <c r="B533" s="505"/>
      <c r="C533" s="505"/>
      <c r="D533" s="466"/>
      <c r="E533" s="466"/>
      <c r="F533" s="466"/>
      <c r="G533" s="466"/>
      <c r="H533" s="466"/>
      <c r="I533" s="466"/>
      <c r="J533" s="466"/>
      <c r="K533" s="466"/>
      <c r="L533" s="466"/>
      <c r="M533" s="466"/>
      <c r="N533" s="466"/>
      <c r="O533" s="466"/>
      <c r="P533" s="466"/>
      <c r="Q533" s="466"/>
      <c r="R533" s="466"/>
      <c r="S533" s="466"/>
      <c r="T533" s="466"/>
      <c r="U533" s="466"/>
      <c r="V533" s="466"/>
      <c r="W533" s="466"/>
      <c r="X533" s="466"/>
      <c r="Y533" s="466"/>
      <c r="Z533" s="466"/>
    </row>
    <row r="534" spans="1:26" ht="13.5" customHeight="1">
      <c r="A534" s="508"/>
      <c r="B534" s="505"/>
      <c r="C534" s="505"/>
      <c r="D534" s="466"/>
      <c r="E534" s="466"/>
      <c r="F534" s="466"/>
      <c r="G534" s="466"/>
      <c r="H534" s="466"/>
      <c r="I534" s="466"/>
      <c r="J534" s="466"/>
      <c r="K534" s="466"/>
      <c r="L534" s="466"/>
      <c r="M534" s="466"/>
      <c r="N534" s="466"/>
      <c r="O534" s="466"/>
      <c r="P534" s="466"/>
      <c r="Q534" s="466"/>
      <c r="R534" s="466"/>
      <c r="S534" s="466"/>
      <c r="T534" s="466"/>
      <c r="U534" s="466"/>
      <c r="V534" s="466"/>
      <c r="W534" s="466"/>
      <c r="X534" s="466"/>
      <c r="Y534" s="466"/>
      <c r="Z534" s="466"/>
    </row>
    <row r="535" spans="1:26" ht="13.5" customHeight="1">
      <c r="A535" s="508"/>
      <c r="B535" s="505"/>
      <c r="C535" s="505"/>
      <c r="D535" s="466"/>
      <c r="E535" s="466"/>
      <c r="F535" s="466"/>
      <c r="G535" s="466"/>
      <c r="H535" s="466"/>
      <c r="I535" s="466"/>
      <c r="J535" s="466"/>
      <c r="K535" s="466"/>
      <c r="L535" s="466"/>
      <c r="M535" s="466"/>
      <c r="N535" s="466"/>
      <c r="O535" s="466"/>
      <c r="P535" s="466"/>
      <c r="Q535" s="466"/>
      <c r="R535" s="466"/>
      <c r="S535" s="466"/>
      <c r="T535" s="466"/>
      <c r="U535" s="466"/>
      <c r="V535" s="466"/>
      <c r="W535" s="466"/>
      <c r="X535" s="466"/>
      <c r="Y535" s="466"/>
      <c r="Z535" s="466"/>
    </row>
    <row r="536" spans="1:26" ht="13.5" customHeight="1">
      <c r="A536" s="508"/>
      <c r="B536" s="505"/>
      <c r="C536" s="505"/>
      <c r="D536" s="466"/>
      <c r="E536" s="466"/>
      <c r="F536" s="466"/>
      <c r="G536" s="466"/>
      <c r="H536" s="466"/>
      <c r="I536" s="466"/>
      <c r="J536" s="466"/>
      <c r="K536" s="466"/>
      <c r="L536" s="466"/>
      <c r="M536" s="466"/>
      <c r="N536" s="466"/>
      <c r="O536" s="466"/>
      <c r="P536" s="466"/>
      <c r="Q536" s="466"/>
      <c r="R536" s="466"/>
      <c r="S536" s="466"/>
      <c r="T536" s="466"/>
      <c r="U536" s="466"/>
      <c r="V536" s="466"/>
      <c r="W536" s="466"/>
      <c r="X536" s="466"/>
      <c r="Y536" s="466"/>
      <c r="Z536" s="466"/>
    </row>
    <row r="537" spans="1:26" ht="13.5" customHeight="1">
      <c r="A537" s="508"/>
      <c r="B537" s="505"/>
      <c r="C537" s="505"/>
      <c r="D537" s="466"/>
      <c r="E537" s="466"/>
      <c r="F537" s="466"/>
      <c r="G537" s="466"/>
      <c r="H537" s="466"/>
      <c r="I537" s="466"/>
      <c r="J537" s="466"/>
      <c r="K537" s="466"/>
      <c r="L537" s="466"/>
      <c r="M537" s="466"/>
      <c r="N537" s="466"/>
      <c r="O537" s="466"/>
      <c r="P537" s="466"/>
      <c r="Q537" s="466"/>
      <c r="R537" s="466"/>
      <c r="S537" s="466"/>
      <c r="T537" s="466"/>
      <c r="U537" s="466"/>
      <c r="V537" s="466"/>
      <c r="W537" s="466"/>
      <c r="X537" s="466"/>
      <c r="Y537" s="466"/>
      <c r="Z537" s="466"/>
    </row>
    <row r="538" spans="1:26" ht="13.5" customHeight="1">
      <c r="A538" s="508"/>
      <c r="B538" s="505"/>
      <c r="C538" s="505"/>
      <c r="D538" s="466"/>
      <c r="E538" s="466"/>
      <c r="F538" s="466"/>
      <c r="G538" s="466"/>
      <c r="H538" s="466"/>
      <c r="I538" s="466"/>
      <c r="J538" s="466"/>
      <c r="K538" s="466"/>
      <c r="L538" s="466"/>
      <c r="M538" s="466"/>
      <c r="N538" s="466"/>
      <c r="O538" s="466"/>
      <c r="P538" s="466"/>
      <c r="Q538" s="466"/>
      <c r="R538" s="466"/>
      <c r="S538" s="466"/>
      <c r="T538" s="466"/>
      <c r="U538" s="466"/>
      <c r="V538" s="466"/>
      <c r="W538" s="466"/>
      <c r="X538" s="466"/>
      <c r="Y538" s="466"/>
      <c r="Z538" s="466"/>
    </row>
    <row r="539" spans="1:26" ht="13.5" customHeight="1">
      <c r="A539" s="508"/>
      <c r="B539" s="505"/>
      <c r="C539" s="505"/>
      <c r="D539" s="466"/>
      <c r="E539" s="466"/>
      <c r="F539" s="466"/>
      <c r="G539" s="466"/>
      <c r="H539" s="466"/>
      <c r="I539" s="466"/>
      <c r="J539" s="466"/>
      <c r="K539" s="466"/>
      <c r="L539" s="466"/>
      <c r="M539" s="466"/>
      <c r="N539" s="466"/>
      <c r="O539" s="466"/>
      <c r="P539" s="466"/>
      <c r="Q539" s="466"/>
      <c r="R539" s="466"/>
      <c r="S539" s="466"/>
      <c r="T539" s="466"/>
      <c r="U539" s="466"/>
      <c r="V539" s="466"/>
      <c r="W539" s="466"/>
      <c r="X539" s="466"/>
      <c r="Y539" s="466"/>
      <c r="Z539" s="466"/>
    </row>
    <row r="540" spans="1:26" ht="13.5" customHeight="1">
      <c r="A540" s="508"/>
      <c r="B540" s="505"/>
      <c r="C540" s="505"/>
      <c r="D540" s="466"/>
      <c r="E540" s="466"/>
      <c r="F540" s="466"/>
      <c r="G540" s="466"/>
      <c r="H540" s="466"/>
      <c r="I540" s="466"/>
      <c r="J540" s="466"/>
      <c r="K540" s="466"/>
      <c r="L540" s="466"/>
      <c r="M540" s="466"/>
      <c r="N540" s="466"/>
      <c r="O540" s="466"/>
      <c r="P540" s="466"/>
      <c r="Q540" s="466"/>
      <c r="R540" s="466"/>
      <c r="S540" s="466"/>
      <c r="T540" s="466"/>
      <c r="U540" s="466"/>
      <c r="V540" s="466"/>
      <c r="W540" s="466"/>
      <c r="X540" s="466"/>
      <c r="Y540" s="466"/>
      <c r="Z540" s="466"/>
    </row>
    <row r="541" spans="1:26" ht="13.5" customHeight="1">
      <c r="A541" s="508"/>
      <c r="B541" s="505"/>
      <c r="C541" s="505"/>
      <c r="D541" s="466"/>
      <c r="E541" s="466"/>
      <c r="F541" s="466"/>
      <c r="G541" s="466"/>
      <c r="H541" s="466"/>
      <c r="I541" s="466"/>
      <c r="J541" s="466"/>
      <c r="K541" s="466"/>
      <c r="L541" s="466"/>
      <c r="M541" s="466"/>
      <c r="N541" s="466"/>
      <c r="O541" s="466"/>
      <c r="P541" s="466"/>
      <c r="Q541" s="466"/>
      <c r="R541" s="466"/>
      <c r="S541" s="466"/>
      <c r="T541" s="466"/>
      <c r="U541" s="466"/>
      <c r="V541" s="466"/>
      <c r="W541" s="466"/>
      <c r="X541" s="466"/>
      <c r="Y541" s="466"/>
      <c r="Z541" s="466"/>
    </row>
    <row r="542" spans="1:26" ht="13.5" customHeight="1">
      <c r="A542" s="508"/>
      <c r="B542" s="505"/>
      <c r="C542" s="505"/>
      <c r="D542" s="466"/>
      <c r="E542" s="466"/>
      <c r="F542" s="466"/>
      <c r="G542" s="466"/>
      <c r="H542" s="466"/>
      <c r="I542" s="466"/>
      <c r="J542" s="466"/>
      <c r="K542" s="466"/>
      <c r="L542" s="466"/>
      <c r="M542" s="466"/>
      <c r="N542" s="466"/>
      <c r="O542" s="466"/>
      <c r="P542" s="466"/>
      <c r="Q542" s="466"/>
      <c r="R542" s="466"/>
      <c r="S542" s="466"/>
      <c r="T542" s="466"/>
      <c r="U542" s="466"/>
      <c r="V542" s="466"/>
      <c r="W542" s="466"/>
      <c r="X542" s="466"/>
      <c r="Y542" s="466"/>
      <c r="Z542" s="466"/>
    </row>
    <row r="543" spans="1:26" ht="13.5" customHeight="1">
      <c r="A543" s="508"/>
      <c r="B543" s="505"/>
      <c r="C543" s="505"/>
      <c r="D543" s="466"/>
      <c r="E543" s="466"/>
      <c r="F543" s="466"/>
      <c r="G543" s="466"/>
      <c r="H543" s="466"/>
      <c r="I543" s="466"/>
      <c r="J543" s="466"/>
      <c r="K543" s="466"/>
      <c r="L543" s="466"/>
      <c r="M543" s="466"/>
      <c r="N543" s="466"/>
      <c r="O543" s="466"/>
      <c r="P543" s="466"/>
      <c r="Q543" s="466"/>
      <c r="R543" s="466"/>
      <c r="S543" s="466"/>
      <c r="T543" s="466"/>
      <c r="U543" s="466"/>
      <c r="V543" s="466"/>
      <c r="W543" s="466"/>
      <c r="X543" s="466"/>
      <c r="Y543" s="466"/>
      <c r="Z543" s="466"/>
    </row>
    <row r="544" spans="1:26" ht="13.5" customHeight="1">
      <c r="A544" s="508"/>
      <c r="B544" s="505"/>
      <c r="C544" s="505"/>
      <c r="D544" s="466"/>
      <c r="E544" s="466"/>
      <c r="F544" s="466"/>
      <c r="G544" s="466"/>
      <c r="H544" s="466"/>
      <c r="I544" s="466"/>
      <c r="J544" s="466"/>
      <c r="K544" s="466"/>
      <c r="L544" s="466"/>
      <c r="M544" s="466"/>
      <c r="N544" s="466"/>
      <c r="O544" s="466"/>
      <c r="P544" s="466"/>
      <c r="Q544" s="466"/>
      <c r="R544" s="466"/>
      <c r="S544" s="466"/>
      <c r="T544" s="466"/>
      <c r="U544" s="466"/>
      <c r="V544" s="466"/>
      <c r="W544" s="466"/>
      <c r="X544" s="466"/>
      <c r="Y544" s="466"/>
      <c r="Z544" s="466"/>
    </row>
    <row r="545" spans="1:26" ht="13.5" customHeight="1">
      <c r="A545" s="508"/>
      <c r="B545" s="505"/>
      <c r="C545" s="505"/>
      <c r="D545" s="466"/>
      <c r="E545" s="466"/>
      <c r="F545" s="466"/>
      <c r="G545" s="466"/>
      <c r="H545" s="466"/>
      <c r="I545" s="466"/>
      <c r="J545" s="466"/>
      <c r="K545" s="466"/>
      <c r="L545" s="466"/>
      <c r="M545" s="466"/>
      <c r="N545" s="466"/>
      <c r="O545" s="466"/>
      <c r="P545" s="466"/>
      <c r="Q545" s="466"/>
      <c r="R545" s="466"/>
      <c r="S545" s="466"/>
      <c r="T545" s="466"/>
      <c r="U545" s="466"/>
      <c r="V545" s="466"/>
      <c r="W545" s="466"/>
      <c r="X545" s="466"/>
      <c r="Y545" s="466"/>
      <c r="Z545" s="466"/>
    </row>
    <row r="546" spans="1:26" ht="13.5" customHeight="1">
      <c r="A546" s="508"/>
      <c r="B546" s="505"/>
      <c r="C546" s="505"/>
      <c r="D546" s="466"/>
      <c r="E546" s="466"/>
      <c r="F546" s="466"/>
      <c r="G546" s="466"/>
      <c r="H546" s="466"/>
      <c r="I546" s="466"/>
      <c r="J546" s="466"/>
      <c r="K546" s="466"/>
      <c r="L546" s="466"/>
      <c r="M546" s="466"/>
      <c r="N546" s="466"/>
      <c r="O546" s="466"/>
      <c r="P546" s="466"/>
      <c r="Q546" s="466"/>
      <c r="R546" s="466"/>
      <c r="S546" s="466"/>
      <c r="T546" s="466"/>
      <c r="U546" s="466"/>
      <c r="V546" s="466"/>
      <c r="W546" s="466"/>
      <c r="X546" s="466"/>
      <c r="Y546" s="466"/>
      <c r="Z546" s="466"/>
    </row>
    <row r="547" spans="1:26" ht="13.5" customHeight="1">
      <c r="A547" s="508"/>
      <c r="B547" s="505"/>
      <c r="C547" s="505"/>
      <c r="D547" s="466"/>
      <c r="E547" s="466"/>
      <c r="F547" s="466"/>
      <c r="G547" s="466"/>
      <c r="H547" s="466"/>
      <c r="I547" s="466"/>
      <c r="J547" s="466"/>
      <c r="K547" s="466"/>
      <c r="L547" s="466"/>
      <c r="M547" s="466"/>
      <c r="N547" s="466"/>
      <c r="O547" s="466"/>
      <c r="P547" s="466"/>
      <c r="Q547" s="466"/>
      <c r="R547" s="466"/>
      <c r="S547" s="466"/>
      <c r="T547" s="466"/>
      <c r="U547" s="466"/>
      <c r="V547" s="466"/>
      <c r="W547" s="466"/>
      <c r="X547" s="466"/>
      <c r="Y547" s="466"/>
      <c r="Z547" s="466"/>
    </row>
    <row r="548" spans="1:26" ht="13.5" customHeight="1">
      <c r="A548" s="508"/>
      <c r="B548" s="505"/>
      <c r="C548" s="505"/>
      <c r="D548" s="466"/>
      <c r="E548" s="466"/>
      <c r="F548" s="466"/>
      <c r="G548" s="466"/>
      <c r="H548" s="466"/>
      <c r="I548" s="466"/>
      <c r="J548" s="466"/>
      <c r="K548" s="466"/>
      <c r="L548" s="466"/>
      <c r="M548" s="466"/>
      <c r="N548" s="466"/>
      <c r="O548" s="466"/>
      <c r="P548" s="466"/>
      <c r="Q548" s="466"/>
      <c r="R548" s="466"/>
      <c r="S548" s="466"/>
      <c r="T548" s="466"/>
      <c r="U548" s="466"/>
      <c r="V548" s="466"/>
      <c r="W548" s="466"/>
      <c r="X548" s="466"/>
      <c r="Y548" s="466"/>
      <c r="Z548" s="466"/>
    </row>
    <row r="549" spans="1:26" ht="13.5" customHeight="1">
      <c r="A549" s="508"/>
      <c r="B549" s="505"/>
      <c r="C549" s="505"/>
      <c r="D549" s="466"/>
      <c r="E549" s="466"/>
      <c r="F549" s="466"/>
      <c r="G549" s="466"/>
      <c r="H549" s="466"/>
      <c r="I549" s="466"/>
      <c r="J549" s="466"/>
      <c r="K549" s="466"/>
      <c r="L549" s="466"/>
      <c r="M549" s="466"/>
      <c r="N549" s="466"/>
      <c r="O549" s="466"/>
      <c r="P549" s="466"/>
      <c r="Q549" s="466"/>
      <c r="R549" s="466"/>
      <c r="S549" s="466"/>
      <c r="T549" s="466"/>
      <c r="U549" s="466"/>
      <c r="V549" s="466"/>
      <c r="W549" s="466"/>
      <c r="X549" s="466"/>
      <c r="Y549" s="466"/>
      <c r="Z549" s="466"/>
    </row>
    <row r="550" spans="1:26" ht="13.5" customHeight="1">
      <c r="A550" s="508"/>
      <c r="B550" s="505"/>
      <c r="C550" s="505"/>
      <c r="D550" s="466"/>
      <c r="E550" s="466"/>
      <c r="F550" s="466"/>
      <c r="G550" s="466"/>
      <c r="H550" s="466"/>
      <c r="I550" s="466"/>
      <c r="J550" s="466"/>
      <c r="K550" s="466"/>
      <c r="L550" s="466"/>
      <c r="M550" s="466"/>
      <c r="N550" s="466"/>
      <c r="O550" s="466"/>
      <c r="P550" s="466"/>
      <c r="Q550" s="466"/>
      <c r="R550" s="466"/>
      <c r="S550" s="466"/>
      <c r="T550" s="466"/>
      <c r="U550" s="466"/>
      <c r="V550" s="466"/>
      <c r="W550" s="466"/>
      <c r="X550" s="466"/>
      <c r="Y550" s="466"/>
      <c r="Z550" s="466"/>
    </row>
    <row r="551" spans="1:26" ht="13.5" customHeight="1">
      <c r="A551" s="508"/>
      <c r="B551" s="505"/>
      <c r="C551" s="505"/>
      <c r="D551" s="466"/>
      <c r="E551" s="466"/>
      <c r="F551" s="466"/>
      <c r="G551" s="466"/>
      <c r="H551" s="466"/>
      <c r="I551" s="466"/>
      <c r="J551" s="466"/>
      <c r="K551" s="466"/>
      <c r="L551" s="466"/>
      <c r="M551" s="466"/>
      <c r="N551" s="466"/>
      <c r="O551" s="466"/>
      <c r="P551" s="466"/>
      <c r="Q551" s="466"/>
      <c r="R551" s="466"/>
      <c r="S551" s="466"/>
      <c r="T551" s="466"/>
      <c r="U551" s="466"/>
      <c r="V551" s="466"/>
      <c r="W551" s="466"/>
      <c r="X551" s="466"/>
      <c r="Y551" s="466"/>
      <c r="Z551" s="466"/>
    </row>
    <row r="552" spans="1:26" ht="13.5" customHeight="1">
      <c r="A552" s="508"/>
      <c r="B552" s="505"/>
      <c r="C552" s="505"/>
      <c r="D552" s="466"/>
      <c r="E552" s="466"/>
      <c r="F552" s="466"/>
      <c r="G552" s="466"/>
      <c r="H552" s="466"/>
      <c r="I552" s="466"/>
      <c r="J552" s="466"/>
      <c r="K552" s="466"/>
      <c r="L552" s="466"/>
      <c r="M552" s="466"/>
      <c r="N552" s="466"/>
      <c r="O552" s="466"/>
      <c r="P552" s="466"/>
      <c r="Q552" s="466"/>
      <c r="R552" s="466"/>
      <c r="S552" s="466"/>
      <c r="T552" s="466"/>
      <c r="U552" s="466"/>
      <c r="V552" s="466"/>
      <c r="W552" s="466"/>
      <c r="X552" s="466"/>
      <c r="Y552" s="466"/>
      <c r="Z552" s="466"/>
    </row>
    <row r="553" spans="1:26" ht="13.5" customHeight="1">
      <c r="A553" s="508"/>
      <c r="B553" s="505"/>
      <c r="C553" s="505"/>
      <c r="D553" s="466"/>
      <c r="E553" s="466"/>
      <c r="F553" s="466"/>
      <c r="G553" s="466"/>
      <c r="H553" s="466"/>
      <c r="I553" s="466"/>
      <c r="J553" s="466"/>
      <c r="K553" s="466"/>
      <c r="L553" s="466"/>
      <c r="M553" s="466"/>
      <c r="N553" s="466"/>
      <c r="O553" s="466"/>
      <c r="P553" s="466"/>
      <c r="Q553" s="466"/>
      <c r="R553" s="466"/>
      <c r="S553" s="466"/>
      <c r="T553" s="466"/>
      <c r="U553" s="466"/>
      <c r="V553" s="466"/>
      <c r="W553" s="466"/>
      <c r="X553" s="466"/>
      <c r="Y553" s="466"/>
      <c r="Z553" s="466"/>
    </row>
    <row r="554" spans="1:26" ht="13.5" customHeight="1">
      <c r="A554" s="508"/>
      <c r="B554" s="505"/>
      <c r="C554" s="505"/>
      <c r="D554" s="466"/>
      <c r="E554" s="466"/>
      <c r="F554" s="466"/>
      <c r="G554" s="466"/>
      <c r="H554" s="466"/>
      <c r="I554" s="466"/>
      <c r="J554" s="466"/>
      <c r="K554" s="466"/>
      <c r="L554" s="466"/>
      <c r="M554" s="466"/>
      <c r="N554" s="466"/>
      <c r="O554" s="466"/>
      <c r="P554" s="466"/>
      <c r="Q554" s="466"/>
      <c r="R554" s="466"/>
      <c r="S554" s="466"/>
      <c r="T554" s="466"/>
      <c r="U554" s="466"/>
      <c r="V554" s="466"/>
      <c r="W554" s="466"/>
      <c r="X554" s="466"/>
      <c r="Y554" s="466"/>
      <c r="Z554" s="466"/>
    </row>
    <row r="555" spans="1:26" ht="13.5" customHeight="1">
      <c r="A555" s="508"/>
      <c r="B555" s="505"/>
      <c r="C555" s="505"/>
      <c r="D555" s="466"/>
      <c r="E555" s="466"/>
      <c r="F555" s="466"/>
      <c r="G555" s="466"/>
      <c r="H555" s="466"/>
      <c r="I555" s="466"/>
      <c r="J555" s="466"/>
      <c r="K555" s="466"/>
      <c r="L555" s="466"/>
      <c r="M555" s="466"/>
      <c r="N555" s="466"/>
      <c r="O555" s="466"/>
      <c r="P555" s="466"/>
      <c r="Q555" s="466"/>
      <c r="R555" s="466"/>
      <c r="S555" s="466"/>
      <c r="T555" s="466"/>
      <c r="U555" s="466"/>
      <c r="V555" s="466"/>
      <c r="W555" s="466"/>
      <c r="X555" s="466"/>
      <c r="Y555" s="466"/>
      <c r="Z555" s="466"/>
    </row>
    <row r="556" spans="1:26" ht="13.5" customHeight="1">
      <c r="A556" s="508"/>
      <c r="B556" s="505"/>
      <c r="C556" s="505"/>
      <c r="D556" s="466"/>
      <c r="E556" s="466"/>
      <c r="F556" s="466"/>
      <c r="G556" s="466"/>
      <c r="H556" s="466"/>
      <c r="I556" s="466"/>
      <c r="J556" s="466"/>
      <c r="K556" s="466"/>
      <c r="L556" s="466"/>
      <c r="M556" s="466"/>
      <c r="N556" s="466"/>
      <c r="O556" s="466"/>
      <c r="P556" s="466"/>
      <c r="Q556" s="466"/>
      <c r="R556" s="466"/>
      <c r="S556" s="466"/>
      <c r="T556" s="466"/>
      <c r="U556" s="466"/>
      <c r="V556" s="466"/>
      <c r="W556" s="466"/>
      <c r="X556" s="466"/>
      <c r="Y556" s="466"/>
      <c r="Z556" s="466"/>
    </row>
    <row r="557" spans="1:26" ht="13.5" customHeight="1">
      <c r="A557" s="508"/>
      <c r="B557" s="505"/>
      <c r="C557" s="505"/>
      <c r="D557" s="466"/>
      <c r="E557" s="466"/>
      <c r="F557" s="466"/>
      <c r="G557" s="466"/>
      <c r="H557" s="466"/>
      <c r="I557" s="466"/>
      <c r="J557" s="466"/>
      <c r="K557" s="466"/>
      <c r="L557" s="466"/>
      <c r="M557" s="466"/>
      <c r="N557" s="466"/>
      <c r="O557" s="466"/>
      <c r="P557" s="466"/>
      <c r="Q557" s="466"/>
      <c r="R557" s="466"/>
      <c r="S557" s="466"/>
      <c r="T557" s="466"/>
      <c r="U557" s="466"/>
      <c r="V557" s="466"/>
      <c r="W557" s="466"/>
      <c r="X557" s="466"/>
      <c r="Y557" s="466"/>
      <c r="Z557" s="466"/>
    </row>
    <row r="558" spans="1:26" ht="13.5" customHeight="1">
      <c r="A558" s="508"/>
      <c r="B558" s="505"/>
      <c r="C558" s="505"/>
      <c r="D558" s="466"/>
      <c r="E558" s="466"/>
      <c r="F558" s="466"/>
      <c r="G558" s="466"/>
      <c r="H558" s="466"/>
      <c r="I558" s="466"/>
      <c r="J558" s="466"/>
      <c r="K558" s="466"/>
      <c r="L558" s="466"/>
      <c r="M558" s="466"/>
      <c r="N558" s="466"/>
      <c r="O558" s="466"/>
      <c r="P558" s="466"/>
      <c r="Q558" s="466"/>
      <c r="R558" s="466"/>
      <c r="S558" s="466"/>
      <c r="T558" s="466"/>
      <c r="U558" s="466"/>
      <c r="V558" s="466"/>
      <c r="W558" s="466"/>
      <c r="X558" s="466"/>
      <c r="Y558" s="466"/>
      <c r="Z558" s="466"/>
    </row>
    <row r="559" spans="1:26" ht="13.5" customHeight="1">
      <c r="A559" s="508"/>
      <c r="B559" s="505"/>
      <c r="C559" s="505"/>
      <c r="D559" s="466"/>
      <c r="E559" s="466"/>
      <c r="F559" s="466"/>
      <c r="G559" s="466"/>
      <c r="H559" s="466"/>
      <c r="I559" s="466"/>
      <c r="J559" s="466"/>
      <c r="K559" s="466"/>
      <c r="L559" s="466"/>
      <c r="M559" s="466"/>
      <c r="N559" s="466"/>
      <c r="O559" s="466"/>
      <c r="P559" s="466"/>
      <c r="Q559" s="466"/>
      <c r="R559" s="466"/>
      <c r="S559" s="466"/>
      <c r="T559" s="466"/>
      <c r="U559" s="466"/>
      <c r="V559" s="466"/>
      <c r="W559" s="466"/>
      <c r="X559" s="466"/>
      <c r="Y559" s="466"/>
      <c r="Z559" s="466"/>
    </row>
    <row r="560" spans="1:26" ht="13.5" customHeight="1">
      <c r="A560" s="508"/>
      <c r="B560" s="505"/>
      <c r="C560" s="505"/>
      <c r="D560" s="466"/>
      <c r="E560" s="466"/>
      <c r="F560" s="466"/>
      <c r="G560" s="466"/>
      <c r="H560" s="466"/>
      <c r="I560" s="466"/>
      <c r="J560" s="466"/>
      <c r="K560" s="466"/>
      <c r="L560" s="466"/>
      <c r="M560" s="466"/>
      <c r="N560" s="466"/>
      <c r="O560" s="466"/>
      <c r="P560" s="466"/>
      <c r="Q560" s="466"/>
      <c r="R560" s="466"/>
      <c r="S560" s="466"/>
      <c r="T560" s="466"/>
      <c r="U560" s="466"/>
      <c r="V560" s="466"/>
      <c r="W560" s="466"/>
      <c r="X560" s="466"/>
      <c r="Y560" s="466"/>
      <c r="Z560" s="466"/>
    </row>
    <row r="561" spans="1:26" ht="13.5" customHeight="1">
      <c r="A561" s="508"/>
      <c r="B561" s="505"/>
      <c r="C561" s="505"/>
      <c r="D561" s="466"/>
      <c r="E561" s="466"/>
      <c r="F561" s="466"/>
      <c r="G561" s="466"/>
      <c r="H561" s="466"/>
      <c r="I561" s="466"/>
      <c r="J561" s="466"/>
      <c r="K561" s="466"/>
      <c r="L561" s="466"/>
      <c r="M561" s="466"/>
      <c r="N561" s="466"/>
      <c r="O561" s="466"/>
      <c r="P561" s="466"/>
      <c r="Q561" s="466"/>
      <c r="R561" s="466"/>
      <c r="S561" s="466"/>
      <c r="T561" s="466"/>
      <c r="U561" s="466"/>
      <c r="V561" s="466"/>
      <c r="W561" s="466"/>
      <c r="X561" s="466"/>
      <c r="Y561" s="466"/>
      <c r="Z561" s="466"/>
    </row>
    <row r="562" spans="1:26" ht="13.5" customHeight="1">
      <c r="A562" s="508"/>
      <c r="B562" s="505"/>
      <c r="C562" s="505"/>
      <c r="D562" s="466"/>
      <c r="E562" s="466"/>
      <c r="F562" s="466"/>
      <c r="G562" s="466"/>
      <c r="H562" s="466"/>
      <c r="I562" s="466"/>
      <c r="J562" s="466"/>
      <c r="K562" s="466"/>
      <c r="L562" s="466"/>
      <c r="M562" s="466"/>
      <c r="N562" s="466"/>
      <c r="O562" s="466"/>
      <c r="P562" s="466"/>
      <c r="Q562" s="466"/>
      <c r="R562" s="466"/>
      <c r="S562" s="466"/>
      <c r="T562" s="466"/>
      <c r="U562" s="466"/>
      <c r="V562" s="466"/>
      <c r="W562" s="466"/>
      <c r="X562" s="466"/>
      <c r="Y562" s="466"/>
      <c r="Z562" s="466"/>
    </row>
    <row r="563" spans="1:26" ht="13.5" customHeight="1">
      <c r="A563" s="508"/>
      <c r="B563" s="505"/>
      <c r="C563" s="505"/>
      <c r="D563" s="466"/>
      <c r="E563" s="466"/>
      <c r="F563" s="466"/>
      <c r="G563" s="466"/>
      <c r="H563" s="466"/>
      <c r="I563" s="466"/>
      <c r="J563" s="466"/>
      <c r="K563" s="466"/>
      <c r="L563" s="466"/>
      <c r="M563" s="466"/>
      <c r="N563" s="466"/>
      <c r="O563" s="466"/>
      <c r="P563" s="466"/>
      <c r="Q563" s="466"/>
      <c r="R563" s="466"/>
      <c r="S563" s="466"/>
      <c r="T563" s="466"/>
      <c r="U563" s="466"/>
      <c r="V563" s="466"/>
      <c r="W563" s="466"/>
      <c r="X563" s="466"/>
      <c r="Y563" s="466"/>
      <c r="Z563" s="466"/>
    </row>
    <row r="564" spans="1:26" ht="13.5" customHeight="1">
      <c r="A564" s="508"/>
      <c r="B564" s="505"/>
      <c r="C564" s="505"/>
      <c r="D564" s="466"/>
      <c r="E564" s="466"/>
      <c r="F564" s="466"/>
      <c r="G564" s="466"/>
      <c r="H564" s="466"/>
      <c r="I564" s="466"/>
      <c r="J564" s="466"/>
      <c r="K564" s="466"/>
      <c r="L564" s="466"/>
      <c r="M564" s="466"/>
      <c r="N564" s="466"/>
      <c r="O564" s="466"/>
      <c r="P564" s="466"/>
      <c r="Q564" s="466"/>
      <c r="R564" s="466"/>
      <c r="S564" s="466"/>
      <c r="T564" s="466"/>
      <c r="U564" s="466"/>
      <c r="V564" s="466"/>
      <c r="W564" s="466"/>
      <c r="X564" s="466"/>
      <c r="Y564" s="466"/>
      <c r="Z564" s="466"/>
    </row>
    <row r="565" spans="1:26" ht="13.5" customHeight="1">
      <c r="A565" s="508"/>
      <c r="B565" s="505"/>
      <c r="C565" s="505"/>
      <c r="D565" s="466"/>
      <c r="E565" s="466"/>
      <c r="F565" s="466"/>
      <c r="G565" s="466"/>
      <c r="H565" s="466"/>
      <c r="I565" s="466"/>
      <c r="J565" s="466"/>
      <c r="K565" s="466"/>
      <c r="L565" s="466"/>
      <c r="M565" s="466"/>
      <c r="N565" s="466"/>
      <c r="O565" s="466"/>
      <c r="P565" s="466"/>
      <c r="Q565" s="466"/>
      <c r="R565" s="466"/>
      <c r="S565" s="466"/>
      <c r="T565" s="466"/>
      <c r="U565" s="466"/>
      <c r="V565" s="466"/>
      <c r="W565" s="466"/>
      <c r="X565" s="466"/>
      <c r="Y565" s="466"/>
      <c r="Z565" s="466"/>
    </row>
    <row r="566" spans="1:26" ht="13.5" customHeight="1">
      <c r="A566" s="508"/>
      <c r="B566" s="505"/>
      <c r="C566" s="505"/>
      <c r="D566" s="466"/>
      <c r="E566" s="466"/>
      <c r="F566" s="466"/>
      <c r="G566" s="466"/>
      <c r="H566" s="466"/>
      <c r="I566" s="466"/>
      <c r="J566" s="466"/>
      <c r="K566" s="466"/>
      <c r="L566" s="466"/>
      <c r="M566" s="466"/>
      <c r="N566" s="466"/>
      <c r="O566" s="466"/>
      <c r="P566" s="466"/>
      <c r="Q566" s="466"/>
      <c r="R566" s="466"/>
      <c r="S566" s="466"/>
      <c r="T566" s="466"/>
      <c r="U566" s="466"/>
      <c r="V566" s="466"/>
      <c r="W566" s="466"/>
      <c r="X566" s="466"/>
      <c r="Y566" s="466"/>
      <c r="Z566" s="466"/>
    </row>
    <row r="567" spans="1:26" ht="13.5" customHeight="1">
      <c r="A567" s="508"/>
      <c r="B567" s="505"/>
      <c r="C567" s="505"/>
      <c r="D567" s="466"/>
      <c r="E567" s="466"/>
      <c r="F567" s="466"/>
      <c r="G567" s="466"/>
      <c r="H567" s="466"/>
      <c r="I567" s="466"/>
      <c r="J567" s="466"/>
      <c r="K567" s="466"/>
      <c r="L567" s="466"/>
      <c r="M567" s="466"/>
      <c r="N567" s="466"/>
      <c r="O567" s="466"/>
      <c r="P567" s="466"/>
      <c r="Q567" s="466"/>
      <c r="R567" s="466"/>
      <c r="S567" s="466"/>
      <c r="T567" s="466"/>
      <c r="U567" s="466"/>
      <c r="V567" s="466"/>
      <c r="W567" s="466"/>
      <c r="X567" s="466"/>
      <c r="Y567" s="466"/>
      <c r="Z567" s="466"/>
    </row>
    <row r="568" spans="1:26" ht="13.5" customHeight="1">
      <c r="A568" s="508"/>
      <c r="B568" s="505"/>
      <c r="C568" s="505"/>
      <c r="D568" s="466"/>
      <c r="E568" s="466"/>
      <c r="F568" s="466"/>
      <c r="G568" s="466"/>
      <c r="H568" s="466"/>
      <c r="I568" s="466"/>
      <c r="J568" s="466"/>
      <c r="K568" s="466"/>
      <c r="L568" s="466"/>
      <c r="M568" s="466"/>
      <c r="N568" s="466"/>
      <c r="O568" s="466"/>
      <c r="P568" s="466"/>
      <c r="Q568" s="466"/>
      <c r="R568" s="466"/>
      <c r="S568" s="466"/>
      <c r="T568" s="466"/>
      <c r="U568" s="466"/>
      <c r="V568" s="466"/>
      <c r="W568" s="466"/>
      <c r="X568" s="466"/>
      <c r="Y568" s="466"/>
      <c r="Z568" s="466"/>
    </row>
    <row r="569" spans="1:26" ht="13.5" customHeight="1">
      <c r="A569" s="508"/>
      <c r="B569" s="505"/>
      <c r="C569" s="505"/>
      <c r="D569" s="466"/>
      <c r="E569" s="466"/>
      <c r="F569" s="466"/>
      <c r="G569" s="466"/>
      <c r="H569" s="466"/>
      <c r="I569" s="466"/>
      <c r="J569" s="466"/>
      <c r="K569" s="466"/>
      <c r="L569" s="466"/>
      <c r="M569" s="466"/>
      <c r="N569" s="466"/>
      <c r="O569" s="466"/>
      <c r="P569" s="466"/>
      <c r="Q569" s="466"/>
      <c r="R569" s="466"/>
      <c r="S569" s="466"/>
      <c r="T569" s="466"/>
      <c r="U569" s="466"/>
      <c r="V569" s="466"/>
      <c r="W569" s="466"/>
      <c r="X569" s="466"/>
      <c r="Y569" s="466"/>
      <c r="Z569" s="466"/>
    </row>
    <row r="570" spans="1:26" ht="13.5" customHeight="1">
      <c r="A570" s="508"/>
      <c r="B570" s="505"/>
      <c r="C570" s="505"/>
      <c r="D570" s="466"/>
      <c r="E570" s="466"/>
      <c r="F570" s="466"/>
      <c r="G570" s="466"/>
      <c r="H570" s="466"/>
      <c r="I570" s="466"/>
      <c r="J570" s="466"/>
      <c r="K570" s="466"/>
      <c r="L570" s="466"/>
      <c r="M570" s="466"/>
      <c r="N570" s="466"/>
      <c r="O570" s="466"/>
      <c r="P570" s="466"/>
      <c r="Q570" s="466"/>
      <c r="R570" s="466"/>
      <c r="S570" s="466"/>
      <c r="T570" s="466"/>
      <c r="U570" s="466"/>
      <c r="V570" s="466"/>
      <c r="W570" s="466"/>
      <c r="X570" s="466"/>
      <c r="Y570" s="466"/>
      <c r="Z570" s="466"/>
    </row>
    <row r="571" spans="1:26" ht="13.5" customHeight="1">
      <c r="A571" s="508"/>
      <c r="B571" s="505"/>
      <c r="C571" s="505"/>
      <c r="D571" s="466"/>
      <c r="E571" s="466"/>
      <c r="F571" s="466"/>
      <c r="G571" s="466"/>
      <c r="H571" s="466"/>
      <c r="I571" s="466"/>
      <c r="J571" s="466"/>
      <c r="K571" s="466"/>
      <c r="L571" s="466"/>
      <c r="M571" s="466"/>
      <c r="N571" s="466"/>
      <c r="O571" s="466"/>
      <c r="P571" s="466"/>
      <c r="Q571" s="466"/>
      <c r="R571" s="466"/>
      <c r="S571" s="466"/>
      <c r="T571" s="466"/>
      <c r="U571" s="466"/>
      <c r="V571" s="466"/>
      <c r="W571" s="466"/>
      <c r="X571" s="466"/>
      <c r="Y571" s="466"/>
      <c r="Z571" s="466"/>
    </row>
    <row r="572" spans="1:26" ht="13.5" customHeight="1">
      <c r="A572" s="508"/>
      <c r="B572" s="505"/>
      <c r="C572" s="505"/>
      <c r="D572" s="466"/>
      <c r="E572" s="466"/>
      <c r="F572" s="466"/>
      <c r="G572" s="466"/>
      <c r="H572" s="466"/>
      <c r="I572" s="466"/>
      <c r="J572" s="466"/>
      <c r="K572" s="466"/>
      <c r="L572" s="466"/>
      <c r="M572" s="466"/>
      <c r="N572" s="466"/>
      <c r="O572" s="466"/>
      <c r="P572" s="466"/>
      <c r="Q572" s="466"/>
      <c r="R572" s="466"/>
      <c r="S572" s="466"/>
      <c r="T572" s="466"/>
      <c r="U572" s="466"/>
      <c r="V572" s="466"/>
      <c r="W572" s="466"/>
      <c r="X572" s="466"/>
      <c r="Y572" s="466"/>
      <c r="Z572" s="466"/>
    </row>
    <row r="573" spans="1:26" ht="13.5" customHeight="1">
      <c r="A573" s="508"/>
      <c r="B573" s="505"/>
      <c r="C573" s="505"/>
      <c r="D573" s="466"/>
      <c r="E573" s="466"/>
      <c r="F573" s="466"/>
      <c r="G573" s="466"/>
      <c r="H573" s="466"/>
      <c r="I573" s="466"/>
      <c r="J573" s="466"/>
      <c r="K573" s="466"/>
      <c r="L573" s="466"/>
      <c r="M573" s="466"/>
      <c r="N573" s="466"/>
      <c r="O573" s="466"/>
      <c r="P573" s="466"/>
      <c r="Q573" s="466"/>
      <c r="R573" s="466"/>
      <c r="S573" s="466"/>
      <c r="T573" s="466"/>
      <c r="U573" s="466"/>
      <c r="V573" s="466"/>
      <c r="W573" s="466"/>
      <c r="X573" s="466"/>
      <c r="Y573" s="466"/>
      <c r="Z573" s="466"/>
    </row>
    <row r="574" spans="1:26" ht="13.5" customHeight="1">
      <c r="A574" s="508"/>
      <c r="B574" s="505"/>
      <c r="C574" s="505"/>
      <c r="D574" s="466"/>
      <c r="E574" s="466"/>
      <c r="F574" s="466"/>
      <c r="G574" s="466"/>
      <c r="H574" s="466"/>
      <c r="I574" s="466"/>
      <c r="J574" s="466"/>
      <c r="K574" s="466"/>
      <c r="L574" s="466"/>
      <c r="M574" s="466"/>
      <c r="N574" s="466"/>
      <c r="O574" s="466"/>
      <c r="P574" s="466"/>
      <c r="Q574" s="466"/>
      <c r="R574" s="466"/>
      <c r="S574" s="466"/>
      <c r="T574" s="466"/>
      <c r="U574" s="466"/>
      <c r="V574" s="466"/>
      <c r="W574" s="466"/>
      <c r="X574" s="466"/>
      <c r="Y574" s="466"/>
      <c r="Z574" s="466"/>
    </row>
    <row r="575" spans="1:26" ht="13.5" customHeight="1">
      <c r="A575" s="508"/>
      <c r="B575" s="505"/>
      <c r="C575" s="505"/>
      <c r="D575" s="466"/>
      <c r="E575" s="466"/>
      <c r="F575" s="466"/>
      <c r="G575" s="466"/>
      <c r="H575" s="466"/>
      <c r="I575" s="466"/>
      <c r="J575" s="466"/>
      <c r="K575" s="466"/>
      <c r="L575" s="466"/>
      <c r="M575" s="466"/>
      <c r="N575" s="466"/>
      <c r="O575" s="466"/>
      <c r="P575" s="466"/>
      <c r="Q575" s="466"/>
      <c r="R575" s="466"/>
      <c r="S575" s="466"/>
      <c r="T575" s="466"/>
      <c r="U575" s="466"/>
      <c r="V575" s="466"/>
      <c r="W575" s="466"/>
      <c r="X575" s="466"/>
      <c r="Y575" s="466"/>
      <c r="Z575" s="466"/>
    </row>
    <row r="576" spans="1:26" ht="13.5" customHeight="1">
      <c r="A576" s="508"/>
      <c r="B576" s="505"/>
      <c r="C576" s="505"/>
      <c r="D576" s="466"/>
      <c r="E576" s="466"/>
      <c r="F576" s="466"/>
      <c r="G576" s="466"/>
      <c r="H576" s="466"/>
      <c r="I576" s="466"/>
      <c r="J576" s="466"/>
      <c r="K576" s="466"/>
      <c r="L576" s="466"/>
      <c r="M576" s="466"/>
      <c r="N576" s="466"/>
      <c r="O576" s="466"/>
      <c r="P576" s="466"/>
      <c r="Q576" s="466"/>
      <c r="R576" s="466"/>
      <c r="S576" s="466"/>
      <c r="T576" s="466"/>
      <c r="U576" s="466"/>
      <c r="V576" s="466"/>
      <c r="W576" s="466"/>
      <c r="X576" s="466"/>
      <c r="Y576" s="466"/>
      <c r="Z576" s="466"/>
    </row>
    <row r="577" spans="1:26" ht="13.5" customHeight="1">
      <c r="A577" s="508"/>
      <c r="B577" s="505"/>
      <c r="C577" s="505"/>
      <c r="D577" s="466"/>
      <c r="E577" s="466"/>
      <c r="F577" s="466"/>
      <c r="G577" s="466"/>
      <c r="H577" s="466"/>
      <c r="I577" s="466"/>
      <c r="J577" s="466"/>
      <c r="K577" s="466"/>
      <c r="L577" s="466"/>
      <c r="M577" s="466"/>
      <c r="N577" s="466"/>
      <c r="O577" s="466"/>
      <c r="P577" s="466"/>
      <c r="Q577" s="466"/>
      <c r="R577" s="466"/>
      <c r="S577" s="466"/>
      <c r="T577" s="466"/>
      <c r="U577" s="466"/>
      <c r="V577" s="466"/>
      <c r="W577" s="466"/>
      <c r="X577" s="466"/>
      <c r="Y577" s="466"/>
      <c r="Z577" s="466"/>
    </row>
    <row r="578" spans="1:26" ht="13.5" customHeight="1">
      <c r="A578" s="508"/>
      <c r="B578" s="505"/>
      <c r="C578" s="505"/>
      <c r="D578" s="466"/>
      <c r="E578" s="466"/>
      <c r="F578" s="466"/>
      <c r="G578" s="466"/>
      <c r="H578" s="466"/>
      <c r="I578" s="466"/>
      <c r="J578" s="466"/>
      <c r="K578" s="466"/>
      <c r="L578" s="466"/>
      <c r="M578" s="466"/>
      <c r="N578" s="466"/>
      <c r="O578" s="466"/>
      <c r="P578" s="466"/>
      <c r="Q578" s="466"/>
      <c r="R578" s="466"/>
      <c r="S578" s="466"/>
      <c r="T578" s="466"/>
      <c r="U578" s="466"/>
      <c r="V578" s="466"/>
      <c r="W578" s="466"/>
      <c r="X578" s="466"/>
      <c r="Y578" s="466"/>
      <c r="Z578" s="466"/>
    </row>
    <row r="579" spans="1:26" ht="13.5" customHeight="1">
      <c r="A579" s="508"/>
      <c r="B579" s="505"/>
      <c r="C579" s="505"/>
      <c r="D579" s="466"/>
      <c r="E579" s="466"/>
      <c r="F579" s="466"/>
      <c r="G579" s="466"/>
      <c r="H579" s="466"/>
      <c r="I579" s="466"/>
      <c r="J579" s="466"/>
      <c r="K579" s="466"/>
      <c r="L579" s="466"/>
      <c r="M579" s="466"/>
      <c r="N579" s="466"/>
      <c r="O579" s="466"/>
      <c r="P579" s="466"/>
      <c r="Q579" s="466"/>
      <c r="R579" s="466"/>
      <c r="S579" s="466"/>
      <c r="T579" s="466"/>
      <c r="U579" s="466"/>
      <c r="V579" s="466"/>
      <c r="W579" s="466"/>
      <c r="X579" s="466"/>
      <c r="Y579" s="466"/>
      <c r="Z579" s="466"/>
    </row>
    <row r="580" spans="1:26" ht="13.5" customHeight="1">
      <c r="A580" s="508"/>
      <c r="B580" s="505"/>
      <c r="C580" s="505"/>
      <c r="D580" s="466"/>
      <c r="E580" s="466"/>
      <c r="F580" s="466"/>
      <c r="G580" s="466"/>
      <c r="H580" s="466"/>
      <c r="I580" s="466"/>
      <c r="J580" s="466"/>
      <c r="K580" s="466"/>
      <c r="L580" s="466"/>
      <c r="M580" s="466"/>
      <c r="N580" s="466"/>
      <c r="O580" s="466"/>
      <c r="P580" s="466"/>
      <c r="Q580" s="466"/>
      <c r="R580" s="466"/>
      <c r="S580" s="466"/>
      <c r="T580" s="466"/>
      <c r="U580" s="466"/>
      <c r="V580" s="466"/>
      <c r="W580" s="466"/>
      <c r="X580" s="466"/>
      <c r="Y580" s="466"/>
      <c r="Z580" s="466"/>
    </row>
    <row r="581" spans="1:26" ht="13.5" customHeight="1">
      <c r="A581" s="508"/>
      <c r="B581" s="505"/>
      <c r="C581" s="505"/>
      <c r="D581" s="466"/>
      <c r="E581" s="466"/>
      <c r="F581" s="466"/>
      <c r="G581" s="466"/>
      <c r="H581" s="466"/>
      <c r="I581" s="466"/>
      <c r="J581" s="466"/>
      <c r="K581" s="466"/>
      <c r="L581" s="466"/>
      <c r="M581" s="466"/>
      <c r="N581" s="466"/>
      <c r="O581" s="466"/>
      <c r="P581" s="466"/>
      <c r="Q581" s="466"/>
      <c r="R581" s="466"/>
      <c r="S581" s="466"/>
      <c r="T581" s="466"/>
      <c r="U581" s="466"/>
      <c r="V581" s="466"/>
      <c r="W581" s="466"/>
      <c r="X581" s="466"/>
      <c r="Y581" s="466"/>
      <c r="Z581" s="466"/>
    </row>
    <row r="582" spans="1:26" ht="13.5" customHeight="1">
      <c r="A582" s="508"/>
      <c r="B582" s="505"/>
      <c r="C582" s="505"/>
      <c r="D582" s="466"/>
      <c r="E582" s="466"/>
      <c r="F582" s="466"/>
      <c r="G582" s="466"/>
      <c r="H582" s="466"/>
      <c r="I582" s="466"/>
      <c r="J582" s="466"/>
      <c r="K582" s="466"/>
      <c r="L582" s="466"/>
      <c r="M582" s="466"/>
      <c r="N582" s="466"/>
      <c r="O582" s="466"/>
      <c r="P582" s="466"/>
      <c r="Q582" s="466"/>
      <c r="R582" s="466"/>
      <c r="S582" s="466"/>
      <c r="T582" s="466"/>
      <c r="U582" s="466"/>
      <c r="V582" s="466"/>
      <c r="W582" s="466"/>
      <c r="X582" s="466"/>
      <c r="Y582" s="466"/>
      <c r="Z582" s="466"/>
    </row>
    <row r="583" spans="1:26" ht="13.5" customHeight="1">
      <c r="A583" s="508"/>
      <c r="B583" s="505"/>
      <c r="C583" s="505"/>
      <c r="D583" s="466"/>
      <c r="E583" s="466"/>
      <c r="F583" s="466"/>
      <c r="G583" s="466"/>
      <c r="H583" s="466"/>
      <c r="I583" s="466"/>
      <c r="J583" s="466"/>
      <c r="K583" s="466"/>
      <c r="L583" s="466"/>
      <c r="M583" s="466"/>
      <c r="N583" s="466"/>
      <c r="O583" s="466"/>
      <c r="P583" s="466"/>
      <c r="Q583" s="466"/>
      <c r="R583" s="466"/>
      <c r="S583" s="466"/>
      <c r="T583" s="466"/>
      <c r="U583" s="466"/>
      <c r="V583" s="466"/>
      <c r="W583" s="466"/>
      <c r="X583" s="466"/>
      <c r="Y583" s="466"/>
      <c r="Z583" s="466"/>
    </row>
    <row r="584" spans="1:26" ht="13.5" customHeight="1">
      <c r="A584" s="508"/>
      <c r="B584" s="505"/>
      <c r="C584" s="505"/>
      <c r="D584" s="466"/>
      <c r="E584" s="466"/>
      <c r="F584" s="466"/>
      <c r="G584" s="466"/>
      <c r="H584" s="466"/>
      <c r="I584" s="466"/>
      <c r="J584" s="466"/>
      <c r="K584" s="466"/>
      <c r="L584" s="466"/>
      <c r="M584" s="466"/>
      <c r="N584" s="466"/>
      <c r="O584" s="466"/>
      <c r="P584" s="466"/>
      <c r="Q584" s="466"/>
      <c r="R584" s="466"/>
      <c r="S584" s="466"/>
      <c r="T584" s="466"/>
      <c r="U584" s="466"/>
      <c r="V584" s="466"/>
      <c r="W584" s="466"/>
      <c r="X584" s="466"/>
      <c r="Y584" s="466"/>
      <c r="Z584" s="466"/>
    </row>
    <row r="585" spans="1:26" ht="13.5" customHeight="1">
      <c r="A585" s="508"/>
      <c r="B585" s="505"/>
      <c r="C585" s="505"/>
      <c r="D585" s="466"/>
      <c r="E585" s="466"/>
      <c r="F585" s="466"/>
      <c r="G585" s="466"/>
      <c r="H585" s="466"/>
      <c r="I585" s="466"/>
      <c r="J585" s="466"/>
      <c r="K585" s="466"/>
      <c r="L585" s="466"/>
      <c r="M585" s="466"/>
      <c r="N585" s="466"/>
      <c r="O585" s="466"/>
      <c r="P585" s="466"/>
      <c r="Q585" s="466"/>
      <c r="R585" s="466"/>
      <c r="S585" s="466"/>
      <c r="T585" s="466"/>
      <c r="U585" s="466"/>
      <c r="V585" s="466"/>
      <c r="W585" s="466"/>
      <c r="X585" s="466"/>
      <c r="Y585" s="466"/>
      <c r="Z585" s="466"/>
    </row>
    <row r="586" spans="1:26" ht="13.5" customHeight="1">
      <c r="A586" s="508"/>
      <c r="B586" s="505"/>
      <c r="C586" s="505"/>
      <c r="D586" s="466"/>
      <c r="E586" s="466"/>
      <c r="F586" s="466"/>
      <c r="G586" s="466"/>
      <c r="H586" s="466"/>
      <c r="I586" s="466"/>
      <c r="J586" s="466"/>
      <c r="K586" s="466"/>
      <c r="L586" s="466"/>
      <c r="M586" s="466"/>
      <c r="N586" s="466"/>
      <c r="O586" s="466"/>
      <c r="P586" s="466"/>
      <c r="Q586" s="466"/>
      <c r="R586" s="466"/>
      <c r="S586" s="466"/>
      <c r="T586" s="466"/>
      <c r="U586" s="466"/>
      <c r="V586" s="466"/>
      <c r="W586" s="466"/>
      <c r="X586" s="466"/>
      <c r="Y586" s="466"/>
      <c r="Z586" s="466"/>
    </row>
    <row r="587" spans="1:26" ht="13.5" customHeight="1">
      <c r="A587" s="508"/>
      <c r="B587" s="505"/>
      <c r="C587" s="505"/>
      <c r="D587" s="466"/>
      <c r="E587" s="466"/>
      <c r="F587" s="466"/>
      <c r="G587" s="466"/>
      <c r="H587" s="466"/>
      <c r="I587" s="466"/>
      <c r="J587" s="466"/>
      <c r="K587" s="466"/>
      <c r="L587" s="466"/>
      <c r="M587" s="466"/>
      <c r="N587" s="466"/>
      <c r="O587" s="466"/>
      <c r="P587" s="466"/>
      <c r="Q587" s="466"/>
      <c r="R587" s="466"/>
      <c r="S587" s="466"/>
      <c r="T587" s="466"/>
      <c r="U587" s="466"/>
      <c r="V587" s="466"/>
      <c r="W587" s="466"/>
      <c r="X587" s="466"/>
      <c r="Y587" s="466"/>
      <c r="Z587" s="466"/>
    </row>
    <row r="588" spans="1:26" ht="13.5" customHeight="1">
      <c r="A588" s="508"/>
      <c r="B588" s="505"/>
      <c r="C588" s="505"/>
      <c r="D588" s="466"/>
      <c r="E588" s="466"/>
      <c r="F588" s="466"/>
      <c r="G588" s="466"/>
      <c r="H588" s="466"/>
      <c r="I588" s="466"/>
      <c r="J588" s="466"/>
      <c r="K588" s="466"/>
      <c r="L588" s="466"/>
      <c r="M588" s="466"/>
      <c r="N588" s="466"/>
      <c r="O588" s="466"/>
      <c r="P588" s="466"/>
      <c r="Q588" s="466"/>
      <c r="R588" s="466"/>
      <c r="S588" s="466"/>
      <c r="T588" s="466"/>
      <c r="U588" s="466"/>
      <c r="V588" s="466"/>
      <c r="W588" s="466"/>
      <c r="X588" s="466"/>
      <c r="Y588" s="466"/>
      <c r="Z588" s="466"/>
    </row>
    <row r="589" spans="1:26" ht="13.5" customHeight="1">
      <c r="A589" s="508"/>
      <c r="B589" s="505"/>
      <c r="C589" s="505"/>
      <c r="D589" s="466"/>
      <c r="E589" s="466"/>
      <c r="F589" s="466"/>
      <c r="G589" s="466"/>
      <c r="H589" s="466"/>
      <c r="I589" s="466"/>
      <c r="J589" s="466"/>
      <c r="K589" s="466"/>
      <c r="L589" s="466"/>
      <c r="M589" s="466"/>
      <c r="N589" s="466"/>
      <c r="O589" s="466"/>
      <c r="P589" s="466"/>
      <c r="Q589" s="466"/>
      <c r="R589" s="466"/>
      <c r="S589" s="466"/>
      <c r="T589" s="466"/>
      <c r="U589" s="466"/>
      <c r="V589" s="466"/>
      <c r="W589" s="466"/>
      <c r="X589" s="466"/>
      <c r="Y589" s="466"/>
      <c r="Z589" s="466"/>
    </row>
    <row r="590" spans="1:26" ht="13.5" customHeight="1">
      <c r="A590" s="508"/>
      <c r="B590" s="505"/>
      <c r="C590" s="505"/>
      <c r="D590" s="466"/>
      <c r="E590" s="466"/>
      <c r="F590" s="466"/>
      <c r="G590" s="466"/>
      <c r="H590" s="466"/>
      <c r="I590" s="466"/>
      <c r="J590" s="466"/>
      <c r="K590" s="466"/>
      <c r="L590" s="466"/>
      <c r="M590" s="466"/>
      <c r="N590" s="466"/>
      <c r="O590" s="466"/>
      <c r="P590" s="466"/>
      <c r="Q590" s="466"/>
      <c r="R590" s="466"/>
      <c r="S590" s="466"/>
      <c r="T590" s="466"/>
      <c r="U590" s="466"/>
      <c r="V590" s="466"/>
      <c r="W590" s="466"/>
      <c r="X590" s="466"/>
      <c r="Y590" s="466"/>
      <c r="Z590" s="466"/>
    </row>
    <row r="591" spans="1:26" ht="13.5" customHeight="1">
      <c r="A591" s="508"/>
      <c r="B591" s="505"/>
      <c r="C591" s="505"/>
      <c r="D591" s="466"/>
      <c r="E591" s="466"/>
      <c r="F591" s="466"/>
      <c r="G591" s="466"/>
      <c r="H591" s="466"/>
      <c r="I591" s="466"/>
      <c r="J591" s="466"/>
      <c r="K591" s="466"/>
      <c r="L591" s="466"/>
      <c r="M591" s="466"/>
      <c r="N591" s="466"/>
      <c r="O591" s="466"/>
      <c r="P591" s="466"/>
      <c r="Q591" s="466"/>
      <c r="R591" s="466"/>
      <c r="S591" s="466"/>
      <c r="T591" s="466"/>
      <c r="U591" s="466"/>
      <c r="V591" s="466"/>
      <c r="W591" s="466"/>
      <c r="X591" s="466"/>
      <c r="Y591" s="466"/>
      <c r="Z591" s="466"/>
    </row>
    <row r="592" spans="1:26" ht="13.5" customHeight="1">
      <c r="A592" s="508"/>
      <c r="B592" s="505"/>
      <c r="C592" s="505"/>
      <c r="D592" s="466"/>
      <c r="E592" s="466"/>
      <c r="F592" s="466"/>
      <c r="G592" s="466"/>
      <c r="H592" s="466"/>
      <c r="I592" s="466"/>
      <c r="J592" s="466"/>
      <c r="K592" s="466"/>
      <c r="L592" s="466"/>
      <c r="M592" s="466"/>
      <c r="N592" s="466"/>
      <c r="O592" s="466"/>
      <c r="P592" s="466"/>
      <c r="Q592" s="466"/>
      <c r="R592" s="466"/>
      <c r="S592" s="466"/>
      <c r="T592" s="466"/>
      <c r="U592" s="466"/>
      <c r="V592" s="466"/>
      <c r="W592" s="466"/>
      <c r="X592" s="466"/>
      <c r="Y592" s="466"/>
      <c r="Z592" s="466"/>
    </row>
    <row r="593" spans="1:26" ht="13.5" customHeight="1">
      <c r="A593" s="508"/>
      <c r="B593" s="505"/>
      <c r="C593" s="505"/>
      <c r="D593" s="466"/>
      <c r="E593" s="466"/>
      <c r="F593" s="466"/>
      <c r="G593" s="466"/>
      <c r="H593" s="466"/>
      <c r="I593" s="466"/>
      <c r="J593" s="466"/>
      <c r="K593" s="466"/>
      <c r="L593" s="466"/>
      <c r="M593" s="466"/>
      <c r="N593" s="466"/>
      <c r="O593" s="466"/>
      <c r="P593" s="466"/>
      <c r="Q593" s="466"/>
      <c r="R593" s="466"/>
      <c r="S593" s="466"/>
      <c r="T593" s="466"/>
      <c r="U593" s="466"/>
      <c r="V593" s="466"/>
      <c r="W593" s="466"/>
      <c r="X593" s="466"/>
      <c r="Y593" s="466"/>
      <c r="Z593" s="466"/>
    </row>
    <row r="594" spans="1:26" ht="13.5" customHeight="1">
      <c r="A594" s="508"/>
      <c r="B594" s="505"/>
      <c r="C594" s="505"/>
      <c r="D594" s="466"/>
      <c r="E594" s="466"/>
      <c r="F594" s="466"/>
      <c r="G594" s="466"/>
      <c r="H594" s="466"/>
      <c r="I594" s="466"/>
      <c r="J594" s="466"/>
      <c r="K594" s="466"/>
      <c r="L594" s="466"/>
      <c r="M594" s="466"/>
      <c r="N594" s="466"/>
      <c r="O594" s="466"/>
      <c r="P594" s="466"/>
      <c r="Q594" s="466"/>
      <c r="R594" s="466"/>
      <c r="S594" s="466"/>
      <c r="T594" s="466"/>
      <c r="U594" s="466"/>
      <c r="V594" s="466"/>
      <c r="W594" s="466"/>
      <c r="X594" s="466"/>
      <c r="Y594" s="466"/>
      <c r="Z594" s="466"/>
    </row>
    <row r="595" spans="1:26" ht="13.5" customHeight="1">
      <c r="A595" s="508"/>
      <c r="B595" s="505"/>
      <c r="C595" s="505"/>
      <c r="D595" s="466"/>
      <c r="E595" s="466"/>
      <c r="F595" s="466"/>
      <c r="G595" s="466"/>
      <c r="H595" s="466"/>
      <c r="I595" s="466"/>
      <c r="J595" s="466"/>
      <c r="K595" s="466"/>
      <c r="L595" s="466"/>
      <c r="M595" s="466"/>
      <c r="N595" s="466"/>
      <c r="O595" s="466"/>
      <c r="P595" s="466"/>
      <c r="Q595" s="466"/>
      <c r="R595" s="466"/>
      <c r="S595" s="466"/>
      <c r="T595" s="466"/>
      <c r="U595" s="466"/>
      <c r="V595" s="466"/>
      <c r="W595" s="466"/>
      <c r="X595" s="466"/>
      <c r="Y595" s="466"/>
      <c r="Z595" s="466"/>
    </row>
    <row r="596" spans="1:26" ht="13.5" customHeight="1">
      <c r="A596" s="508"/>
      <c r="B596" s="505"/>
      <c r="C596" s="505"/>
      <c r="D596" s="466"/>
      <c r="E596" s="466"/>
      <c r="F596" s="466"/>
      <c r="G596" s="466"/>
      <c r="H596" s="466"/>
      <c r="I596" s="466"/>
      <c r="J596" s="466"/>
      <c r="K596" s="466"/>
      <c r="L596" s="466"/>
      <c r="M596" s="466"/>
      <c r="N596" s="466"/>
      <c r="O596" s="466"/>
      <c r="P596" s="466"/>
      <c r="Q596" s="466"/>
      <c r="R596" s="466"/>
      <c r="S596" s="466"/>
      <c r="T596" s="466"/>
      <c r="U596" s="466"/>
      <c r="V596" s="466"/>
      <c r="W596" s="466"/>
      <c r="X596" s="466"/>
      <c r="Y596" s="466"/>
      <c r="Z596" s="466"/>
    </row>
    <row r="597" spans="1:26" ht="13.5" customHeight="1">
      <c r="A597" s="508"/>
      <c r="B597" s="505"/>
      <c r="C597" s="505"/>
      <c r="D597" s="466"/>
      <c r="E597" s="466"/>
      <c r="F597" s="466"/>
      <c r="G597" s="466"/>
      <c r="H597" s="466"/>
      <c r="I597" s="466"/>
      <c r="J597" s="466"/>
      <c r="K597" s="466"/>
      <c r="L597" s="466"/>
      <c r="M597" s="466"/>
      <c r="N597" s="466"/>
      <c r="O597" s="466"/>
      <c r="P597" s="466"/>
      <c r="Q597" s="466"/>
      <c r="R597" s="466"/>
      <c r="S597" s="466"/>
      <c r="T597" s="466"/>
      <c r="U597" s="466"/>
      <c r="V597" s="466"/>
      <c r="W597" s="466"/>
      <c r="X597" s="466"/>
      <c r="Y597" s="466"/>
      <c r="Z597" s="466"/>
    </row>
    <row r="598" spans="1:26" ht="13.5" customHeight="1">
      <c r="A598" s="508"/>
      <c r="B598" s="505"/>
      <c r="C598" s="505"/>
      <c r="D598" s="466"/>
      <c r="E598" s="466"/>
      <c r="F598" s="466"/>
      <c r="G598" s="466"/>
      <c r="H598" s="466"/>
      <c r="I598" s="466"/>
      <c r="J598" s="466"/>
      <c r="K598" s="466"/>
      <c r="L598" s="466"/>
      <c r="M598" s="466"/>
      <c r="N598" s="466"/>
      <c r="O598" s="466"/>
      <c r="P598" s="466"/>
      <c r="Q598" s="466"/>
      <c r="R598" s="466"/>
      <c r="S598" s="466"/>
      <c r="T598" s="466"/>
      <c r="U598" s="466"/>
      <c r="V598" s="466"/>
      <c r="W598" s="466"/>
      <c r="X598" s="466"/>
      <c r="Y598" s="466"/>
      <c r="Z598" s="466"/>
    </row>
    <row r="599" spans="1:26" ht="13.5" customHeight="1">
      <c r="A599" s="508"/>
      <c r="B599" s="505"/>
      <c r="C599" s="505"/>
      <c r="D599" s="466"/>
      <c r="E599" s="466"/>
      <c r="F599" s="466"/>
      <c r="G599" s="466"/>
      <c r="H599" s="466"/>
      <c r="I599" s="466"/>
      <c r="J599" s="466"/>
      <c r="K599" s="466"/>
      <c r="L599" s="466"/>
      <c r="M599" s="466"/>
      <c r="N599" s="466"/>
      <c r="O599" s="466"/>
      <c r="P599" s="466"/>
      <c r="Q599" s="466"/>
      <c r="R599" s="466"/>
      <c r="S599" s="466"/>
      <c r="T599" s="466"/>
      <c r="U599" s="466"/>
      <c r="V599" s="466"/>
      <c r="W599" s="466"/>
      <c r="X599" s="466"/>
      <c r="Y599" s="466"/>
      <c r="Z599" s="466"/>
    </row>
    <row r="600" spans="1:26" ht="13.5" customHeight="1">
      <c r="A600" s="508"/>
      <c r="B600" s="505"/>
      <c r="C600" s="505"/>
      <c r="D600" s="466"/>
      <c r="E600" s="466"/>
      <c r="F600" s="466"/>
      <c r="G600" s="466"/>
      <c r="H600" s="466"/>
      <c r="I600" s="466"/>
      <c r="J600" s="466"/>
      <c r="K600" s="466"/>
      <c r="L600" s="466"/>
      <c r="M600" s="466"/>
      <c r="N600" s="466"/>
      <c r="O600" s="466"/>
      <c r="P600" s="466"/>
      <c r="Q600" s="466"/>
      <c r="R600" s="466"/>
      <c r="S600" s="466"/>
      <c r="T600" s="466"/>
      <c r="U600" s="466"/>
      <c r="V600" s="466"/>
      <c r="W600" s="466"/>
      <c r="X600" s="466"/>
      <c r="Y600" s="466"/>
      <c r="Z600" s="466"/>
    </row>
    <row r="601" spans="1:26" ht="13.5" customHeight="1">
      <c r="A601" s="508"/>
      <c r="B601" s="505"/>
      <c r="C601" s="505"/>
      <c r="D601" s="466"/>
      <c r="E601" s="466"/>
      <c r="F601" s="466"/>
      <c r="G601" s="466"/>
      <c r="H601" s="466"/>
      <c r="I601" s="466"/>
      <c r="J601" s="466"/>
      <c r="K601" s="466"/>
      <c r="L601" s="466"/>
      <c r="M601" s="466"/>
      <c r="N601" s="466"/>
      <c r="O601" s="466"/>
      <c r="P601" s="466"/>
      <c r="Q601" s="466"/>
      <c r="R601" s="466"/>
      <c r="S601" s="466"/>
      <c r="T601" s="466"/>
      <c r="U601" s="466"/>
      <c r="V601" s="466"/>
      <c r="W601" s="466"/>
      <c r="X601" s="466"/>
      <c r="Y601" s="466"/>
      <c r="Z601" s="466"/>
    </row>
    <row r="602" spans="1:26" ht="13.5" customHeight="1">
      <c r="A602" s="508"/>
      <c r="B602" s="505"/>
      <c r="C602" s="505"/>
      <c r="D602" s="466"/>
      <c r="E602" s="466"/>
      <c r="F602" s="466"/>
      <c r="G602" s="466"/>
      <c r="H602" s="466"/>
      <c r="I602" s="466"/>
      <c r="J602" s="466"/>
      <c r="K602" s="466"/>
      <c r="L602" s="466"/>
      <c r="M602" s="466"/>
      <c r="N602" s="466"/>
      <c r="O602" s="466"/>
      <c r="P602" s="466"/>
      <c r="Q602" s="466"/>
      <c r="R602" s="466"/>
      <c r="S602" s="466"/>
      <c r="T602" s="466"/>
      <c r="U602" s="466"/>
      <c r="V602" s="466"/>
      <c r="W602" s="466"/>
      <c r="X602" s="466"/>
      <c r="Y602" s="466"/>
      <c r="Z602" s="466"/>
    </row>
    <row r="603" spans="1:26" ht="13.5" customHeight="1">
      <c r="A603" s="508"/>
      <c r="B603" s="505"/>
      <c r="C603" s="505"/>
      <c r="D603" s="466"/>
      <c r="E603" s="466"/>
      <c r="F603" s="466"/>
      <c r="G603" s="466"/>
      <c r="H603" s="466"/>
      <c r="I603" s="466"/>
      <c r="J603" s="466"/>
      <c r="K603" s="466"/>
      <c r="L603" s="466"/>
      <c r="M603" s="466"/>
      <c r="N603" s="466"/>
      <c r="O603" s="466"/>
      <c r="P603" s="466"/>
      <c r="Q603" s="466"/>
      <c r="R603" s="466"/>
      <c r="S603" s="466"/>
      <c r="T603" s="466"/>
      <c r="U603" s="466"/>
      <c r="V603" s="466"/>
      <c r="W603" s="466"/>
      <c r="X603" s="466"/>
      <c r="Y603" s="466"/>
      <c r="Z603" s="466"/>
    </row>
    <row r="604" spans="1:26" ht="13.5" customHeight="1">
      <c r="A604" s="508"/>
      <c r="B604" s="505"/>
      <c r="C604" s="505"/>
      <c r="D604" s="466"/>
      <c r="E604" s="466"/>
      <c r="F604" s="466"/>
      <c r="G604" s="466"/>
      <c r="H604" s="466"/>
      <c r="I604" s="466"/>
      <c r="J604" s="466"/>
      <c r="K604" s="466"/>
      <c r="L604" s="466"/>
      <c r="M604" s="466"/>
      <c r="N604" s="466"/>
      <c r="O604" s="466"/>
      <c r="P604" s="466"/>
      <c r="Q604" s="466"/>
      <c r="R604" s="466"/>
      <c r="S604" s="466"/>
      <c r="T604" s="466"/>
      <c r="U604" s="466"/>
      <c r="V604" s="466"/>
      <c r="W604" s="466"/>
      <c r="X604" s="466"/>
      <c r="Y604" s="466"/>
      <c r="Z604" s="466"/>
    </row>
    <row r="605" spans="1:26" ht="13.5" customHeight="1">
      <c r="A605" s="508"/>
      <c r="B605" s="505"/>
      <c r="C605" s="505"/>
      <c r="D605" s="466"/>
      <c r="E605" s="466"/>
      <c r="F605" s="466"/>
      <c r="G605" s="466"/>
      <c r="H605" s="466"/>
      <c r="I605" s="466"/>
      <c r="J605" s="466"/>
      <c r="K605" s="466"/>
      <c r="L605" s="466"/>
      <c r="M605" s="466"/>
      <c r="N605" s="466"/>
      <c r="O605" s="466"/>
      <c r="P605" s="466"/>
      <c r="Q605" s="466"/>
      <c r="R605" s="466"/>
      <c r="S605" s="466"/>
      <c r="T605" s="466"/>
      <c r="U605" s="466"/>
      <c r="V605" s="466"/>
      <c r="W605" s="466"/>
      <c r="X605" s="466"/>
      <c r="Y605" s="466"/>
      <c r="Z605" s="466"/>
    </row>
    <row r="606" spans="1:26" ht="13.5" customHeight="1">
      <c r="A606" s="508"/>
      <c r="B606" s="505"/>
      <c r="C606" s="505"/>
      <c r="D606" s="466"/>
      <c r="E606" s="466"/>
      <c r="F606" s="466"/>
      <c r="G606" s="466"/>
      <c r="H606" s="466"/>
      <c r="I606" s="466"/>
      <c r="J606" s="466"/>
      <c r="K606" s="466"/>
      <c r="L606" s="466"/>
      <c r="M606" s="466"/>
      <c r="N606" s="466"/>
      <c r="O606" s="466"/>
      <c r="P606" s="466"/>
      <c r="Q606" s="466"/>
      <c r="R606" s="466"/>
      <c r="S606" s="466"/>
      <c r="T606" s="466"/>
      <c r="U606" s="466"/>
      <c r="V606" s="466"/>
      <c r="W606" s="466"/>
      <c r="X606" s="466"/>
      <c r="Y606" s="466"/>
      <c r="Z606" s="466"/>
    </row>
    <row r="607" spans="1:26" ht="13.5" customHeight="1">
      <c r="A607" s="508"/>
      <c r="B607" s="505"/>
      <c r="C607" s="505"/>
      <c r="D607" s="466"/>
      <c r="E607" s="466"/>
      <c r="F607" s="466"/>
      <c r="G607" s="466"/>
      <c r="H607" s="466"/>
      <c r="I607" s="466"/>
      <c r="J607" s="466"/>
      <c r="K607" s="466"/>
      <c r="L607" s="466"/>
      <c r="M607" s="466"/>
      <c r="N607" s="466"/>
      <c r="O607" s="466"/>
      <c r="P607" s="466"/>
      <c r="Q607" s="466"/>
      <c r="R607" s="466"/>
      <c r="S607" s="466"/>
      <c r="T607" s="466"/>
      <c r="U607" s="466"/>
      <c r="V607" s="466"/>
      <c r="W607" s="466"/>
      <c r="X607" s="466"/>
      <c r="Y607" s="466"/>
      <c r="Z607" s="466"/>
    </row>
    <row r="608" spans="1:26" ht="13.5" customHeight="1">
      <c r="A608" s="508"/>
      <c r="B608" s="505"/>
      <c r="C608" s="505"/>
      <c r="D608" s="466"/>
      <c r="E608" s="466"/>
      <c r="F608" s="466"/>
      <c r="G608" s="466"/>
      <c r="H608" s="466"/>
      <c r="I608" s="466"/>
      <c r="J608" s="466"/>
      <c r="K608" s="466"/>
      <c r="L608" s="466"/>
      <c r="M608" s="466"/>
      <c r="N608" s="466"/>
      <c r="O608" s="466"/>
      <c r="P608" s="466"/>
      <c r="Q608" s="466"/>
      <c r="R608" s="466"/>
      <c r="S608" s="466"/>
      <c r="T608" s="466"/>
      <c r="U608" s="466"/>
      <c r="V608" s="466"/>
      <c r="W608" s="466"/>
      <c r="X608" s="466"/>
      <c r="Y608" s="466"/>
      <c r="Z608" s="466"/>
    </row>
    <row r="609" spans="1:26" ht="13.5" customHeight="1">
      <c r="A609" s="508"/>
      <c r="B609" s="505"/>
      <c r="C609" s="505"/>
      <c r="D609" s="466"/>
      <c r="E609" s="466"/>
      <c r="F609" s="466"/>
      <c r="G609" s="466"/>
      <c r="H609" s="466"/>
      <c r="I609" s="466"/>
      <c r="J609" s="466"/>
      <c r="K609" s="466"/>
      <c r="L609" s="466"/>
      <c r="M609" s="466"/>
      <c r="N609" s="466"/>
      <c r="O609" s="466"/>
      <c r="P609" s="466"/>
      <c r="Q609" s="466"/>
      <c r="R609" s="466"/>
      <c r="S609" s="466"/>
      <c r="T609" s="466"/>
      <c r="U609" s="466"/>
      <c r="V609" s="466"/>
      <c r="W609" s="466"/>
      <c r="X609" s="466"/>
      <c r="Y609" s="466"/>
      <c r="Z609" s="466"/>
    </row>
    <row r="610" spans="1:26" ht="13.5" customHeight="1">
      <c r="A610" s="508"/>
      <c r="B610" s="505"/>
      <c r="C610" s="505"/>
      <c r="D610" s="466"/>
      <c r="E610" s="466"/>
      <c r="F610" s="466"/>
      <c r="G610" s="466"/>
      <c r="H610" s="466"/>
      <c r="I610" s="466"/>
      <c r="J610" s="466"/>
      <c r="K610" s="466"/>
      <c r="L610" s="466"/>
      <c r="M610" s="466"/>
      <c r="N610" s="466"/>
      <c r="O610" s="466"/>
      <c r="P610" s="466"/>
      <c r="Q610" s="466"/>
      <c r="R610" s="466"/>
      <c r="S610" s="466"/>
      <c r="T610" s="466"/>
      <c r="U610" s="466"/>
      <c r="V610" s="466"/>
      <c r="W610" s="466"/>
      <c r="X610" s="466"/>
      <c r="Y610" s="466"/>
      <c r="Z610" s="466"/>
    </row>
    <row r="611" spans="1:26" ht="13.5" customHeight="1">
      <c r="A611" s="508"/>
      <c r="B611" s="505"/>
      <c r="C611" s="505"/>
      <c r="D611" s="466"/>
      <c r="E611" s="466"/>
      <c r="F611" s="466"/>
      <c r="G611" s="466"/>
      <c r="H611" s="466"/>
      <c r="I611" s="466"/>
      <c r="J611" s="466"/>
      <c r="K611" s="466"/>
      <c r="L611" s="466"/>
      <c r="M611" s="466"/>
      <c r="N611" s="466"/>
      <c r="O611" s="466"/>
      <c r="P611" s="466"/>
      <c r="Q611" s="466"/>
      <c r="R611" s="466"/>
      <c r="S611" s="466"/>
      <c r="T611" s="466"/>
      <c r="U611" s="466"/>
      <c r="V611" s="466"/>
      <c r="W611" s="466"/>
      <c r="X611" s="466"/>
      <c r="Y611" s="466"/>
      <c r="Z611" s="466"/>
    </row>
    <row r="612" spans="1:26" ht="13.5" customHeight="1">
      <c r="A612" s="508"/>
      <c r="B612" s="505"/>
      <c r="C612" s="505"/>
      <c r="D612" s="466"/>
      <c r="E612" s="466"/>
      <c r="F612" s="466"/>
      <c r="G612" s="466"/>
      <c r="H612" s="466"/>
      <c r="I612" s="466"/>
      <c r="J612" s="466"/>
      <c r="K612" s="466"/>
      <c r="L612" s="466"/>
      <c r="M612" s="466"/>
      <c r="N612" s="466"/>
      <c r="O612" s="466"/>
      <c r="P612" s="466"/>
      <c r="Q612" s="466"/>
      <c r="R612" s="466"/>
      <c r="S612" s="466"/>
      <c r="T612" s="466"/>
      <c r="U612" s="466"/>
      <c r="V612" s="466"/>
      <c r="W612" s="466"/>
      <c r="X612" s="466"/>
      <c r="Y612" s="466"/>
      <c r="Z612" s="466"/>
    </row>
    <row r="613" spans="1:26" ht="13.5" customHeight="1">
      <c r="A613" s="508"/>
      <c r="B613" s="505"/>
      <c r="C613" s="505"/>
      <c r="D613" s="466"/>
      <c r="E613" s="466"/>
      <c r="F613" s="466"/>
      <c r="G613" s="466"/>
      <c r="H613" s="466"/>
      <c r="I613" s="466"/>
      <c r="J613" s="466"/>
      <c r="K613" s="466"/>
      <c r="L613" s="466"/>
      <c r="M613" s="466"/>
      <c r="N613" s="466"/>
      <c r="O613" s="466"/>
      <c r="P613" s="466"/>
      <c r="Q613" s="466"/>
      <c r="R613" s="466"/>
      <c r="S613" s="466"/>
      <c r="T613" s="466"/>
      <c r="U613" s="466"/>
      <c r="V613" s="466"/>
      <c r="W613" s="466"/>
      <c r="X613" s="466"/>
      <c r="Y613" s="466"/>
      <c r="Z613" s="466"/>
    </row>
    <row r="614" spans="1:26" ht="13.5" customHeight="1">
      <c r="A614" s="508"/>
      <c r="B614" s="505"/>
      <c r="C614" s="505"/>
      <c r="D614" s="466"/>
      <c r="E614" s="466"/>
      <c r="F614" s="466"/>
      <c r="G614" s="466"/>
      <c r="H614" s="466"/>
      <c r="I614" s="466"/>
      <c r="J614" s="466"/>
      <c r="K614" s="466"/>
      <c r="L614" s="466"/>
      <c r="M614" s="466"/>
      <c r="N614" s="466"/>
      <c r="O614" s="466"/>
      <c r="P614" s="466"/>
      <c r="Q614" s="466"/>
      <c r="R614" s="466"/>
      <c r="S614" s="466"/>
      <c r="T614" s="466"/>
      <c r="U614" s="466"/>
      <c r="V614" s="466"/>
      <c r="W614" s="466"/>
      <c r="X614" s="466"/>
      <c r="Y614" s="466"/>
      <c r="Z614" s="466"/>
    </row>
    <row r="615" spans="1:26" ht="13.5" customHeight="1">
      <c r="A615" s="508"/>
      <c r="B615" s="505"/>
      <c r="C615" s="505"/>
      <c r="D615" s="466"/>
      <c r="E615" s="466"/>
      <c r="F615" s="466"/>
      <c r="G615" s="466"/>
      <c r="H615" s="466"/>
      <c r="I615" s="466"/>
      <c r="J615" s="466"/>
      <c r="K615" s="466"/>
      <c r="L615" s="466"/>
      <c r="M615" s="466"/>
      <c r="N615" s="466"/>
      <c r="O615" s="466"/>
      <c r="P615" s="466"/>
      <c r="Q615" s="466"/>
      <c r="R615" s="466"/>
      <c r="S615" s="466"/>
      <c r="T615" s="466"/>
      <c r="U615" s="466"/>
      <c r="V615" s="466"/>
      <c r="W615" s="466"/>
      <c r="X615" s="466"/>
      <c r="Y615" s="466"/>
      <c r="Z615" s="466"/>
    </row>
    <row r="616" spans="1:26" ht="13.5" customHeight="1">
      <c r="A616" s="508"/>
      <c r="B616" s="505"/>
      <c r="C616" s="505"/>
      <c r="D616" s="466"/>
      <c r="E616" s="466"/>
      <c r="F616" s="466"/>
      <c r="G616" s="466"/>
      <c r="H616" s="466"/>
      <c r="I616" s="466"/>
      <c r="J616" s="466"/>
      <c r="K616" s="466"/>
      <c r="L616" s="466"/>
      <c r="M616" s="466"/>
      <c r="N616" s="466"/>
      <c r="O616" s="466"/>
      <c r="P616" s="466"/>
      <c r="Q616" s="466"/>
      <c r="R616" s="466"/>
      <c r="S616" s="466"/>
      <c r="T616" s="466"/>
      <c r="U616" s="466"/>
      <c r="V616" s="466"/>
      <c r="W616" s="466"/>
      <c r="X616" s="466"/>
      <c r="Y616" s="466"/>
      <c r="Z616" s="466"/>
    </row>
    <row r="617" spans="1:26" ht="13.5" customHeight="1">
      <c r="A617" s="508"/>
      <c r="B617" s="505"/>
      <c r="C617" s="505"/>
      <c r="D617" s="466"/>
      <c r="E617" s="466"/>
      <c r="F617" s="466"/>
      <c r="G617" s="466"/>
      <c r="H617" s="466"/>
      <c r="I617" s="466"/>
      <c r="J617" s="466"/>
      <c r="K617" s="466"/>
      <c r="L617" s="466"/>
      <c r="M617" s="466"/>
      <c r="N617" s="466"/>
      <c r="O617" s="466"/>
      <c r="P617" s="466"/>
      <c r="Q617" s="466"/>
      <c r="R617" s="466"/>
      <c r="S617" s="466"/>
      <c r="T617" s="466"/>
      <c r="U617" s="466"/>
      <c r="V617" s="466"/>
      <c r="W617" s="466"/>
      <c r="X617" s="466"/>
      <c r="Y617" s="466"/>
      <c r="Z617" s="466"/>
    </row>
    <row r="618" spans="1:26" ht="13.5" customHeight="1">
      <c r="A618" s="508"/>
      <c r="B618" s="505"/>
      <c r="C618" s="505"/>
      <c r="D618" s="466"/>
      <c r="E618" s="466"/>
      <c r="F618" s="466"/>
      <c r="G618" s="466"/>
      <c r="H618" s="466"/>
      <c r="I618" s="466"/>
      <c r="J618" s="466"/>
      <c r="K618" s="466"/>
      <c r="L618" s="466"/>
      <c r="M618" s="466"/>
      <c r="N618" s="466"/>
      <c r="O618" s="466"/>
      <c r="P618" s="466"/>
      <c r="Q618" s="466"/>
      <c r="R618" s="466"/>
      <c r="S618" s="466"/>
      <c r="T618" s="466"/>
      <c r="U618" s="466"/>
      <c r="V618" s="466"/>
      <c r="W618" s="466"/>
      <c r="X618" s="466"/>
      <c r="Y618" s="466"/>
      <c r="Z618" s="466"/>
    </row>
    <row r="619" spans="1:26" ht="13.5" customHeight="1">
      <c r="A619" s="508"/>
      <c r="B619" s="505"/>
      <c r="C619" s="505"/>
      <c r="D619" s="466"/>
      <c r="E619" s="466"/>
      <c r="F619" s="466"/>
      <c r="G619" s="466"/>
      <c r="H619" s="466"/>
      <c r="I619" s="466"/>
      <c r="J619" s="466"/>
      <c r="K619" s="466"/>
      <c r="L619" s="466"/>
      <c r="M619" s="466"/>
      <c r="N619" s="466"/>
      <c r="O619" s="466"/>
      <c r="P619" s="466"/>
      <c r="Q619" s="466"/>
      <c r="R619" s="466"/>
      <c r="S619" s="466"/>
      <c r="T619" s="466"/>
      <c r="U619" s="466"/>
      <c r="V619" s="466"/>
      <c r="W619" s="466"/>
      <c r="X619" s="466"/>
      <c r="Y619" s="466"/>
      <c r="Z619" s="466"/>
    </row>
    <row r="620" spans="1:26" ht="13.5" customHeight="1">
      <c r="A620" s="508"/>
      <c r="B620" s="505"/>
      <c r="C620" s="505"/>
      <c r="D620" s="466"/>
      <c r="E620" s="466"/>
      <c r="F620" s="466"/>
      <c r="G620" s="466"/>
      <c r="H620" s="466"/>
      <c r="I620" s="466"/>
      <c r="J620" s="466"/>
      <c r="K620" s="466"/>
      <c r="L620" s="466"/>
      <c r="M620" s="466"/>
      <c r="N620" s="466"/>
      <c r="O620" s="466"/>
      <c r="P620" s="466"/>
      <c r="Q620" s="466"/>
      <c r="R620" s="466"/>
      <c r="S620" s="466"/>
      <c r="T620" s="466"/>
      <c r="U620" s="466"/>
      <c r="V620" s="466"/>
      <c r="W620" s="466"/>
      <c r="X620" s="466"/>
      <c r="Y620" s="466"/>
      <c r="Z620" s="466"/>
    </row>
    <row r="621" spans="1:26" ht="13.5" customHeight="1">
      <c r="A621" s="508"/>
      <c r="B621" s="505"/>
      <c r="C621" s="505"/>
      <c r="D621" s="466"/>
      <c r="E621" s="466"/>
      <c r="F621" s="466"/>
      <c r="G621" s="466"/>
      <c r="H621" s="466"/>
      <c r="I621" s="466"/>
      <c r="J621" s="466"/>
      <c r="K621" s="466"/>
      <c r="L621" s="466"/>
      <c r="M621" s="466"/>
      <c r="N621" s="466"/>
      <c r="O621" s="466"/>
      <c r="P621" s="466"/>
      <c r="Q621" s="466"/>
      <c r="R621" s="466"/>
      <c r="S621" s="466"/>
      <c r="T621" s="466"/>
      <c r="U621" s="466"/>
      <c r="V621" s="466"/>
      <c r="W621" s="466"/>
      <c r="X621" s="466"/>
      <c r="Y621" s="466"/>
      <c r="Z621" s="466"/>
    </row>
    <row r="622" spans="1:26" ht="13.5" customHeight="1">
      <c r="A622" s="508"/>
      <c r="B622" s="505"/>
      <c r="C622" s="505"/>
      <c r="D622" s="466"/>
      <c r="E622" s="466"/>
      <c r="F622" s="466"/>
      <c r="G622" s="466"/>
      <c r="H622" s="466"/>
      <c r="I622" s="466"/>
      <c r="J622" s="466"/>
      <c r="K622" s="466"/>
      <c r="L622" s="466"/>
      <c r="M622" s="466"/>
      <c r="N622" s="466"/>
      <c r="O622" s="466"/>
      <c r="P622" s="466"/>
      <c r="Q622" s="466"/>
      <c r="R622" s="466"/>
      <c r="S622" s="466"/>
      <c r="T622" s="466"/>
      <c r="U622" s="466"/>
      <c r="V622" s="466"/>
      <c r="W622" s="466"/>
      <c r="X622" s="466"/>
      <c r="Y622" s="466"/>
      <c r="Z622" s="466"/>
    </row>
    <row r="623" spans="1:26" ht="13.5" customHeight="1">
      <c r="A623" s="508"/>
      <c r="B623" s="505"/>
      <c r="C623" s="505"/>
      <c r="D623" s="466"/>
      <c r="E623" s="466"/>
      <c r="F623" s="466"/>
      <c r="G623" s="466"/>
      <c r="H623" s="466"/>
      <c r="I623" s="466"/>
      <c r="J623" s="466"/>
      <c r="K623" s="466"/>
      <c r="L623" s="466"/>
      <c r="M623" s="466"/>
      <c r="N623" s="466"/>
      <c r="O623" s="466"/>
      <c r="P623" s="466"/>
      <c r="Q623" s="466"/>
      <c r="R623" s="466"/>
      <c r="S623" s="466"/>
      <c r="T623" s="466"/>
      <c r="U623" s="466"/>
      <c r="V623" s="466"/>
      <c r="W623" s="466"/>
      <c r="X623" s="466"/>
      <c r="Y623" s="466"/>
      <c r="Z623" s="466"/>
    </row>
    <row r="624" spans="1:26" ht="13.5" customHeight="1">
      <c r="A624" s="508"/>
      <c r="B624" s="505"/>
      <c r="C624" s="505"/>
      <c r="D624" s="466"/>
      <c r="E624" s="466"/>
      <c r="F624" s="466"/>
      <c r="G624" s="466"/>
      <c r="H624" s="466"/>
      <c r="I624" s="466"/>
      <c r="J624" s="466"/>
      <c r="K624" s="466"/>
      <c r="L624" s="466"/>
      <c r="M624" s="466"/>
      <c r="N624" s="466"/>
      <c r="O624" s="466"/>
      <c r="P624" s="466"/>
      <c r="Q624" s="466"/>
      <c r="R624" s="466"/>
      <c r="S624" s="466"/>
      <c r="T624" s="466"/>
      <c r="U624" s="466"/>
      <c r="V624" s="466"/>
      <c r="W624" s="466"/>
      <c r="X624" s="466"/>
      <c r="Y624" s="466"/>
      <c r="Z624" s="466"/>
    </row>
    <row r="625" spans="1:26" ht="13.5" customHeight="1">
      <c r="A625" s="508"/>
      <c r="B625" s="505"/>
      <c r="C625" s="505"/>
      <c r="D625" s="466"/>
      <c r="E625" s="466"/>
      <c r="F625" s="466"/>
      <c r="G625" s="466"/>
      <c r="H625" s="466"/>
      <c r="I625" s="466"/>
      <c r="J625" s="466"/>
      <c r="K625" s="466"/>
      <c r="L625" s="466"/>
      <c r="M625" s="466"/>
      <c r="N625" s="466"/>
      <c r="O625" s="466"/>
      <c r="P625" s="466"/>
      <c r="Q625" s="466"/>
      <c r="R625" s="466"/>
      <c r="S625" s="466"/>
      <c r="T625" s="466"/>
      <c r="U625" s="466"/>
      <c r="V625" s="466"/>
      <c r="W625" s="466"/>
      <c r="X625" s="466"/>
      <c r="Y625" s="466"/>
      <c r="Z625" s="466"/>
    </row>
    <row r="626" spans="1:26" ht="13.5" customHeight="1">
      <c r="A626" s="508"/>
      <c r="B626" s="505"/>
      <c r="C626" s="505"/>
      <c r="D626" s="466"/>
      <c r="E626" s="466"/>
      <c r="F626" s="466"/>
      <c r="G626" s="466"/>
      <c r="H626" s="466"/>
      <c r="I626" s="466"/>
      <c r="J626" s="466"/>
      <c r="K626" s="466"/>
      <c r="L626" s="466"/>
      <c r="M626" s="466"/>
      <c r="N626" s="466"/>
      <c r="O626" s="466"/>
      <c r="P626" s="466"/>
      <c r="Q626" s="466"/>
      <c r="R626" s="466"/>
      <c r="S626" s="466"/>
      <c r="T626" s="466"/>
      <c r="U626" s="466"/>
      <c r="V626" s="466"/>
      <c r="W626" s="466"/>
      <c r="X626" s="466"/>
      <c r="Y626" s="466"/>
      <c r="Z626" s="466"/>
    </row>
    <row r="627" spans="1:26" ht="13.5" customHeight="1">
      <c r="A627" s="508"/>
      <c r="B627" s="505"/>
      <c r="C627" s="505"/>
      <c r="D627" s="466"/>
      <c r="E627" s="466"/>
      <c r="F627" s="466"/>
      <c r="G627" s="466"/>
      <c r="H627" s="466"/>
      <c r="I627" s="466"/>
      <c r="J627" s="466"/>
      <c r="K627" s="466"/>
      <c r="L627" s="466"/>
      <c r="M627" s="466"/>
      <c r="N627" s="466"/>
      <c r="O627" s="466"/>
      <c r="P627" s="466"/>
      <c r="Q627" s="466"/>
      <c r="R627" s="466"/>
      <c r="S627" s="466"/>
      <c r="T627" s="466"/>
      <c r="U627" s="466"/>
      <c r="V627" s="466"/>
      <c r="W627" s="466"/>
      <c r="X627" s="466"/>
      <c r="Y627" s="466"/>
      <c r="Z627" s="466"/>
    </row>
    <row r="628" spans="1:26" ht="13.5" customHeight="1">
      <c r="A628" s="508"/>
      <c r="B628" s="505"/>
      <c r="C628" s="505"/>
      <c r="D628" s="466"/>
      <c r="E628" s="466"/>
      <c r="F628" s="466"/>
      <c r="G628" s="466"/>
      <c r="H628" s="466"/>
      <c r="I628" s="466"/>
      <c r="J628" s="466"/>
      <c r="K628" s="466"/>
      <c r="L628" s="466"/>
      <c r="M628" s="466"/>
      <c r="N628" s="466"/>
      <c r="O628" s="466"/>
      <c r="P628" s="466"/>
      <c r="Q628" s="466"/>
      <c r="R628" s="466"/>
      <c r="S628" s="466"/>
      <c r="T628" s="466"/>
      <c r="U628" s="466"/>
      <c r="V628" s="466"/>
      <c r="W628" s="466"/>
      <c r="X628" s="466"/>
      <c r="Y628" s="466"/>
      <c r="Z628" s="466"/>
    </row>
    <row r="629" spans="1:26" ht="13.5" customHeight="1">
      <c r="A629" s="508"/>
      <c r="B629" s="505"/>
      <c r="C629" s="505"/>
      <c r="D629" s="466"/>
      <c r="E629" s="466"/>
      <c r="F629" s="466"/>
      <c r="G629" s="466"/>
      <c r="H629" s="466"/>
      <c r="I629" s="466"/>
      <c r="J629" s="466"/>
      <c r="K629" s="466"/>
      <c r="L629" s="466"/>
      <c r="M629" s="466"/>
      <c r="N629" s="466"/>
      <c r="O629" s="466"/>
      <c r="P629" s="466"/>
      <c r="Q629" s="466"/>
      <c r="R629" s="466"/>
      <c r="S629" s="466"/>
      <c r="T629" s="466"/>
      <c r="U629" s="466"/>
      <c r="V629" s="466"/>
      <c r="W629" s="466"/>
      <c r="X629" s="466"/>
      <c r="Y629" s="466"/>
      <c r="Z629" s="466"/>
    </row>
    <row r="630" spans="1:26" ht="13.5" customHeight="1">
      <c r="A630" s="508"/>
      <c r="B630" s="505"/>
      <c r="C630" s="505"/>
      <c r="D630" s="466"/>
      <c r="E630" s="466"/>
      <c r="F630" s="466"/>
      <c r="G630" s="466"/>
      <c r="H630" s="466"/>
      <c r="I630" s="466"/>
      <c r="J630" s="466"/>
      <c r="K630" s="466"/>
      <c r="L630" s="466"/>
      <c r="M630" s="466"/>
      <c r="N630" s="466"/>
      <c r="O630" s="466"/>
      <c r="P630" s="466"/>
      <c r="Q630" s="466"/>
      <c r="R630" s="466"/>
      <c r="S630" s="466"/>
      <c r="T630" s="466"/>
      <c r="U630" s="466"/>
      <c r="V630" s="466"/>
      <c r="W630" s="466"/>
      <c r="X630" s="466"/>
      <c r="Y630" s="466"/>
      <c r="Z630" s="466"/>
    </row>
    <row r="631" spans="1:26" ht="13.5" customHeight="1">
      <c r="A631" s="508"/>
      <c r="B631" s="505"/>
      <c r="C631" s="505"/>
      <c r="D631" s="466"/>
      <c r="E631" s="466"/>
      <c r="F631" s="466"/>
      <c r="G631" s="466"/>
      <c r="H631" s="466"/>
      <c r="I631" s="466"/>
      <c r="J631" s="466"/>
      <c r="K631" s="466"/>
      <c r="L631" s="466"/>
      <c r="M631" s="466"/>
      <c r="N631" s="466"/>
      <c r="O631" s="466"/>
      <c r="P631" s="466"/>
      <c r="Q631" s="466"/>
      <c r="R631" s="466"/>
      <c r="S631" s="466"/>
      <c r="T631" s="466"/>
      <c r="U631" s="466"/>
      <c r="V631" s="466"/>
      <c r="W631" s="466"/>
      <c r="X631" s="466"/>
      <c r="Y631" s="466"/>
      <c r="Z631" s="466"/>
    </row>
    <row r="632" spans="1:26" ht="13.5" customHeight="1">
      <c r="A632" s="508"/>
      <c r="B632" s="505"/>
      <c r="C632" s="505"/>
      <c r="D632" s="466"/>
      <c r="E632" s="466"/>
      <c r="F632" s="466"/>
      <c r="G632" s="466"/>
      <c r="H632" s="466"/>
      <c r="I632" s="466"/>
      <c r="J632" s="466"/>
      <c r="K632" s="466"/>
      <c r="L632" s="466"/>
      <c r="M632" s="466"/>
      <c r="N632" s="466"/>
      <c r="O632" s="466"/>
      <c r="P632" s="466"/>
      <c r="Q632" s="466"/>
      <c r="R632" s="466"/>
      <c r="S632" s="466"/>
      <c r="T632" s="466"/>
      <c r="U632" s="466"/>
      <c r="V632" s="466"/>
      <c r="W632" s="466"/>
      <c r="X632" s="466"/>
      <c r="Y632" s="466"/>
      <c r="Z632" s="466"/>
    </row>
    <row r="633" spans="1:26" ht="13.5" customHeight="1">
      <c r="A633" s="508"/>
      <c r="B633" s="505"/>
      <c r="C633" s="505"/>
      <c r="D633" s="466"/>
      <c r="E633" s="466"/>
      <c r="F633" s="466"/>
      <c r="G633" s="466"/>
      <c r="H633" s="466"/>
      <c r="I633" s="466"/>
      <c r="J633" s="466"/>
      <c r="K633" s="466"/>
      <c r="L633" s="466"/>
      <c r="M633" s="466"/>
      <c r="N633" s="466"/>
      <c r="O633" s="466"/>
      <c r="P633" s="466"/>
      <c r="Q633" s="466"/>
      <c r="R633" s="466"/>
      <c r="S633" s="466"/>
      <c r="T633" s="466"/>
      <c r="U633" s="466"/>
      <c r="V633" s="466"/>
      <c r="W633" s="466"/>
      <c r="X633" s="466"/>
      <c r="Y633" s="466"/>
      <c r="Z633" s="466"/>
    </row>
    <row r="634" spans="1:26" ht="13.5" customHeight="1">
      <c r="A634" s="508"/>
      <c r="B634" s="505"/>
      <c r="C634" s="505"/>
      <c r="D634" s="466"/>
      <c r="E634" s="466"/>
      <c r="F634" s="466"/>
      <c r="G634" s="466"/>
      <c r="H634" s="466"/>
      <c r="I634" s="466"/>
      <c r="J634" s="466"/>
      <c r="K634" s="466"/>
      <c r="L634" s="466"/>
      <c r="M634" s="466"/>
      <c r="N634" s="466"/>
      <c r="O634" s="466"/>
      <c r="P634" s="466"/>
      <c r="Q634" s="466"/>
      <c r="R634" s="466"/>
      <c r="S634" s="466"/>
      <c r="T634" s="466"/>
      <c r="U634" s="466"/>
      <c r="V634" s="466"/>
      <c r="W634" s="466"/>
      <c r="X634" s="466"/>
      <c r="Y634" s="466"/>
      <c r="Z634" s="466"/>
    </row>
    <row r="635" spans="1:26" ht="13.5" customHeight="1">
      <c r="A635" s="508"/>
      <c r="B635" s="505"/>
      <c r="C635" s="505"/>
      <c r="D635" s="466"/>
      <c r="E635" s="466"/>
      <c r="F635" s="466"/>
      <c r="G635" s="466"/>
      <c r="H635" s="466"/>
      <c r="I635" s="466"/>
      <c r="J635" s="466"/>
      <c r="K635" s="466"/>
      <c r="L635" s="466"/>
      <c r="M635" s="466"/>
      <c r="N635" s="466"/>
      <c r="O635" s="466"/>
      <c r="P635" s="466"/>
      <c r="Q635" s="466"/>
      <c r="R635" s="466"/>
      <c r="S635" s="466"/>
      <c r="T635" s="466"/>
      <c r="U635" s="466"/>
      <c r="V635" s="466"/>
      <c r="W635" s="466"/>
      <c r="X635" s="466"/>
      <c r="Y635" s="466"/>
      <c r="Z635" s="466"/>
    </row>
    <row r="636" spans="1:26" ht="13.5" customHeight="1">
      <c r="A636" s="508"/>
      <c r="B636" s="505"/>
      <c r="C636" s="505"/>
      <c r="D636" s="466"/>
      <c r="E636" s="466"/>
      <c r="F636" s="466"/>
      <c r="G636" s="466"/>
      <c r="H636" s="466"/>
      <c r="I636" s="466"/>
      <c r="J636" s="466"/>
      <c r="K636" s="466"/>
      <c r="L636" s="466"/>
      <c r="M636" s="466"/>
      <c r="N636" s="466"/>
      <c r="O636" s="466"/>
      <c r="P636" s="466"/>
      <c r="Q636" s="466"/>
      <c r="R636" s="466"/>
      <c r="S636" s="466"/>
      <c r="T636" s="466"/>
      <c r="U636" s="466"/>
      <c r="V636" s="466"/>
      <c r="W636" s="466"/>
      <c r="X636" s="466"/>
      <c r="Y636" s="466"/>
      <c r="Z636" s="466"/>
    </row>
    <row r="637" spans="1:26" ht="13.5" customHeight="1">
      <c r="A637" s="508"/>
      <c r="B637" s="505"/>
      <c r="C637" s="505"/>
      <c r="D637" s="466"/>
      <c r="E637" s="466"/>
      <c r="F637" s="466"/>
      <c r="G637" s="466"/>
      <c r="H637" s="466"/>
      <c r="I637" s="466"/>
      <c r="J637" s="466"/>
      <c r="K637" s="466"/>
      <c r="L637" s="466"/>
      <c r="M637" s="466"/>
      <c r="N637" s="466"/>
      <c r="O637" s="466"/>
      <c r="P637" s="466"/>
      <c r="Q637" s="466"/>
      <c r="R637" s="466"/>
      <c r="S637" s="466"/>
      <c r="T637" s="466"/>
      <c r="U637" s="466"/>
      <c r="V637" s="466"/>
      <c r="W637" s="466"/>
      <c r="X637" s="466"/>
      <c r="Y637" s="466"/>
      <c r="Z637" s="466"/>
    </row>
    <row r="638" spans="1:26" ht="13.5" customHeight="1">
      <c r="A638" s="508"/>
      <c r="B638" s="505"/>
      <c r="C638" s="505"/>
      <c r="D638" s="466"/>
      <c r="E638" s="466"/>
      <c r="F638" s="466"/>
      <c r="G638" s="466"/>
      <c r="H638" s="466"/>
      <c r="I638" s="466"/>
      <c r="J638" s="466"/>
      <c r="K638" s="466"/>
      <c r="L638" s="466"/>
      <c r="M638" s="466"/>
      <c r="N638" s="466"/>
      <c r="O638" s="466"/>
      <c r="P638" s="466"/>
      <c r="Q638" s="466"/>
      <c r="R638" s="466"/>
      <c r="S638" s="466"/>
      <c r="T638" s="466"/>
      <c r="U638" s="466"/>
      <c r="V638" s="466"/>
      <c r="W638" s="466"/>
      <c r="X638" s="466"/>
      <c r="Y638" s="466"/>
      <c r="Z638" s="466"/>
    </row>
    <row r="639" spans="1:26" ht="13.5" customHeight="1">
      <c r="A639" s="508"/>
      <c r="B639" s="505"/>
      <c r="C639" s="505"/>
      <c r="D639" s="466"/>
      <c r="E639" s="466"/>
      <c r="F639" s="466"/>
      <c r="G639" s="466"/>
      <c r="H639" s="466"/>
      <c r="I639" s="466"/>
      <c r="J639" s="466"/>
      <c r="K639" s="466"/>
      <c r="L639" s="466"/>
      <c r="M639" s="466"/>
      <c r="N639" s="466"/>
      <c r="O639" s="466"/>
      <c r="P639" s="466"/>
      <c r="Q639" s="466"/>
      <c r="R639" s="466"/>
      <c r="S639" s="466"/>
      <c r="T639" s="466"/>
      <c r="U639" s="466"/>
      <c r="V639" s="466"/>
      <c r="W639" s="466"/>
      <c r="X639" s="466"/>
      <c r="Y639" s="466"/>
      <c r="Z639" s="466"/>
    </row>
    <row r="640" spans="1:26" ht="13.5" customHeight="1">
      <c r="A640" s="508"/>
      <c r="B640" s="505"/>
      <c r="C640" s="505"/>
      <c r="D640" s="466"/>
      <c r="E640" s="466"/>
      <c r="F640" s="466"/>
      <c r="G640" s="466"/>
      <c r="H640" s="466"/>
      <c r="I640" s="466"/>
      <c r="J640" s="466"/>
      <c r="K640" s="466"/>
      <c r="L640" s="466"/>
      <c r="M640" s="466"/>
      <c r="N640" s="466"/>
      <c r="O640" s="466"/>
      <c r="P640" s="466"/>
      <c r="Q640" s="466"/>
      <c r="R640" s="466"/>
      <c r="S640" s="466"/>
      <c r="T640" s="466"/>
      <c r="U640" s="466"/>
      <c r="V640" s="466"/>
      <c r="W640" s="466"/>
      <c r="X640" s="466"/>
      <c r="Y640" s="466"/>
      <c r="Z640" s="466"/>
    </row>
    <row r="641" spans="1:26" ht="13.5" customHeight="1">
      <c r="A641" s="508"/>
      <c r="B641" s="505"/>
      <c r="C641" s="505"/>
      <c r="D641" s="466"/>
      <c r="E641" s="466"/>
      <c r="F641" s="466"/>
      <c r="G641" s="466"/>
      <c r="H641" s="466"/>
      <c r="I641" s="466"/>
      <c r="J641" s="466"/>
      <c r="K641" s="466"/>
      <c r="L641" s="466"/>
      <c r="M641" s="466"/>
      <c r="N641" s="466"/>
      <c r="O641" s="466"/>
      <c r="P641" s="466"/>
      <c r="Q641" s="466"/>
      <c r="R641" s="466"/>
      <c r="S641" s="466"/>
      <c r="T641" s="466"/>
      <c r="U641" s="466"/>
      <c r="V641" s="466"/>
      <c r="W641" s="466"/>
      <c r="X641" s="466"/>
      <c r="Y641" s="466"/>
      <c r="Z641" s="466"/>
    </row>
    <row r="642" spans="1:26" ht="13.5" customHeight="1">
      <c r="A642" s="508"/>
      <c r="B642" s="505"/>
      <c r="C642" s="505"/>
      <c r="D642" s="466"/>
      <c r="E642" s="466"/>
      <c r="F642" s="466"/>
      <c r="G642" s="466"/>
      <c r="H642" s="466"/>
      <c r="I642" s="466"/>
      <c r="J642" s="466"/>
      <c r="K642" s="466"/>
      <c r="L642" s="466"/>
      <c r="M642" s="466"/>
      <c r="N642" s="466"/>
      <c r="O642" s="466"/>
      <c r="P642" s="466"/>
      <c r="Q642" s="466"/>
      <c r="R642" s="466"/>
      <c r="S642" s="466"/>
      <c r="T642" s="466"/>
      <c r="U642" s="466"/>
      <c r="V642" s="466"/>
      <c r="W642" s="466"/>
      <c r="X642" s="466"/>
      <c r="Y642" s="466"/>
      <c r="Z642" s="466"/>
    </row>
    <row r="643" spans="1:26" ht="13.5" customHeight="1">
      <c r="A643" s="508"/>
      <c r="B643" s="505"/>
      <c r="C643" s="505"/>
      <c r="D643" s="466"/>
      <c r="E643" s="466"/>
      <c r="F643" s="466"/>
      <c r="G643" s="466"/>
      <c r="H643" s="466"/>
      <c r="I643" s="466"/>
      <c r="J643" s="466"/>
      <c r="K643" s="466"/>
      <c r="L643" s="466"/>
      <c r="M643" s="466"/>
      <c r="N643" s="466"/>
      <c r="O643" s="466"/>
      <c r="P643" s="466"/>
      <c r="Q643" s="466"/>
      <c r="R643" s="466"/>
      <c r="S643" s="466"/>
      <c r="T643" s="466"/>
      <c r="U643" s="466"/>
      <c r="V643" s="466"/>
      <c r="W643" s="466"/>
      <c r="X643" s="466"/>
      <c r="Y643" s="466"/>
      <c r="Z643" s="466"/>
    </row>
    <row r="644" spans="1:26" ht="13.5" customHeight="1">
      <c r="A644" s="508"/>
      <c r="B644" s="505"/>
      <c r="C644" s="505"/>
      <c r="D644" s="466"/>
      <c r="E644" s="466"/>
      <c r="F644" s="466"/>
      <c r="G644" s="466"/>
      <c r="H644" s="466"/>
      <c r="I644" s="466"/>
      <c r="J644" s="466"/>
      <c r="K644" s="466"/>
      <c r="L644" s="466"/>
      <c r="M644" s="466"/>
      <c r="N644" s="466"/>
      <c r="O644" s="466"/>
      <c r="P644" s="466"/>
      <c r="Q644" s="466"/>
      <c r="R644" s="466"/>
      <c r="S644" s="466"/>
      <c r="T644" s="466"/>
      <c r="U644" s="466"/>
      <c r="V644" s="466"/>
      <c r="W644" s="466"/>
      <c r="X644" s="466"/>
      <c r="Y644" s="466"/>
      <c r="Z644" s="466"/>
    </row>
    <row r="645" spans="1:26" ht="13.5" customHeight="1">
      <c r="A645" s="508"/>
      <c r="B645" s="505"/>
      <c r="C645" s="505"/>
      <c r="D645" s="466"/>
      <c r="E645" s="466"/>
      <c r="F645" s="466"/>
      <c r="G645" s="466"/>
      <c r="H645" s="466"/>
      <c r="I645" s="466"/>
      <c r="J645" s="466"/>
      <c r="K645" s="466"/>
      <c r="L645" s="466"/>
      <c r="M645" s="466"/>
      <c r="N645" s="466"/>
      <c r="O645" s="466"/>
      <c r="P645" s="466"/>
      <c r="Q645" s="466"/>
      <c r="R645" s="466"/>
      <c r="S645" s="466"/>
      <c r="T645" s="466"/>
      <c r="U645" s="466"/>
      <c r="V645" s="466"/>
      <c r="W645" s="466"/>
      <c r="X645" s="466"/>
      <c r="Y645" s="466"/>
      <c r="Z645" s="466"/>
    </row>
    <row r="646" spans="1:26" ht="13.5" customHeight="1">
      <c r="A646" s="508"/>
      <c r="B646" s="505"/>
      <c r="C646" s="505"/>
      <c r="D646" s="466"/>
      <c r="E646" s="466"/>
      <c r="F646" s="466"/>
      <c r="G646" s="466"/>
      <c r="H646" s="466"/>
      <c r="I646" s="466"/>
      <c r="J646" s="466"/>
      <c r="K646" s="466"/>
      <c r="L646" s="466"/>
      <c r="M646" s="466"/>
      <c r="N646" s="466"/>
      <c r="O646" s="466"/>
      <c r="P646" s="466"/>
      <c r="Q646" s="466"/>
      <c r="R646" s="466"/>
      <c r="S646" s="466"/>
      <c r="T646" s="466"/>
      <c r="U646" s="466"/>
      <c r="V646" s="466"/>
      <c r="W646" s="466"/>
      <c r="X646" s="466"/>
      <c r="Y646" s="466"/>
      <c r="Z646" s="466"/>
    </row>
    <row r="647" spans="1:26" ht="13.5" customHeight="1">
      <c r="A647" s="508"/>
      <c r="B647" s="505"/>
      <c r="C647" s="505"/>
      <c r="D647" s="466"/>
      <c r="E647" s="466"/>
      <c r="F647" s="466"/>
      <c r="G647" s="466"/>
      <c r="H647" s="466"/>
      <c r="I647" s="466"/>
      <c r="J647" s="466"/>
      <c r="K647" s="466"/>
      <c r="L647" s="466"/>
      <c r="M647" s="466"/>
      <c r="N647" s="466"/>
      <c r="O647" s="466"/>
      <c r="P647" s="466"/>
      <c r="Q647" s="466"/>
      <c r="R647" s="466"/>
      <c r="S647" s="466"/>
      <c r="T647" s="466"/>
      <c r="U647" s="466"/>
      <c r="V647" s="466"/>
      <c r="W647" s="466"/>
      <c r="X647" s="466"/>
      <c r="Y647" s="466"/>
      <c r="Z647" s="466"/>
    </row>
    <row r="648" spans="1:26" ht="13.5" customHeight="1">
      <c r="A648" s="508"/>
      <c r="B648" s="505"/>
      <c r="C648" s="505"/>
      <c r="D648" s="466"/>
      <c r="E648" s="466"/>
      <c r="F648" s="466"/>
      <c r="G648" s="466"/>
      <c r="H648" s="466"/>
      <c r="I648" s="466"/>
      <c r="J648" s="466"/>
      <c r="K648" s="466"/>
      <c r="L648" s="466"/>
      <c r="M648" s="466"/>
      <c r="N648" s="466"/>
      <c r="O648" s="466"/>
      <c r="P648" s="466"/>
      <c r="Q648" s="466"/>
      <c r="R648" s="466"/>
      <c r="S648" s="466"/>
      <c r="T648" s="466"/>
      <c r="U648" s="466"/>
      <c r="V648" s="466"/>
      <c r="W648" s="466"/>
      <c r="X648" s="466"/>
      <c r="Y648" s="466"/>
      <c r="Z648" s="466"/>
    </row>
    <row r="649" spans="1:26" ht="13.5" customHeight="1">
      <c r="A649" s="508"/>
      <c r="B649" s="505"/>
      <c r="C649" s="505"/>
      <c r="D649" s="466"/>
      <c r="E649" s="466"/>
      <c r="F649" s="466"/>
      <c r="G649" s="466"/>
      <c r="H649" s="466"/>
      <c r="I649" s="466"/>
      <c r="J649" s="466"/>
      <c r="K649" s="466"/>
      <c r="L649" s="466"/>
      <c r="M649" s="466"/>
      <c r="N649" s="466"/>
      <c r="O649" s="466"/>
      <c r="P649" s="466"/>
      <c r="Q649" s="466"/>
      <c r="R649" s="466"/>
      <c r="S649" s="466"/>
      <c r="T649" s="466"/>
      <c r="U649" s="466"/>
      <c r="V649" s="466"/>
      <c r="W649" s="466"/>
      <c r="X649" s="466"/>
      <c r="Y649" s="466"/>
      <c r="Z649" s="466"/>
    </row>
    <row r="650" spans="1:26" ht="13.5" customHeight="1">
      <c r="A650" s="508"/>
      <c r="B650" s="505"/>
      <c r="C650" s="505"/>
      <c r="D650" s="466"/>
      <c r="E650" s="466"/>
      <c r="F650" s="466"/>
      <c r="G650" s="466"/>
      <c r="H650" s="466"/>
      <c r="I650" s="466"/>
      <c r="J650" s="466"/>
      <c r="K650" s="466"/>
      <c r="L650" s="466"/>
      <c r="M650" s="466"/>
      <c r="N650" s="466"/>
      <c r="O650" s="466"/>
      <c r="P650" s="466"/>
      <c r="Q650" s="466"/>
      <c r="R650" s="466"/>
      <c r="S650" s="466"/>
      <c r="T650" s="466"/>
      <c r="U650" s="466"/>
      <c r="V650" s="466"/>
      <c r="W650" s="466"/>
      <c r="X650" s="466"/>
      <c r="Y650" s="466"/>
      <c r="Z650" s="466"/>
    </row>
    <row r="651" spans="1:26" ht="13.5" customHeight="1">
      <c r="A651" s="508"/>
      <c r="B651" s="505"/>
      <c r="C651" s="505"/>
      <c r="D651" s="466"/>
      <c r="E651" s="466"/>
      <c r="F651" s="466"/>
      <c r="G651" s="466"/>
      <c r="H651" s="466"/>
      <c r="I651" s="466"/>
      <c r="J651" s="466"/>
      <c r="K651" s="466"/>
      <c r="L651" s="466"/>
      <c r="M651" s="466"/>
      <c r="N651" s="466"/>
      <c r="O651" s="466"/>
      <c r="P651" s="466"/>
      <c r="Q651" s="466"/>
      <c r="R651" s="466"/>
      <c r="S651" s="466"/>
      <c r="T651" s="466"/>
      <c r="U651" s="466"/>
      <c r="V651" s="466"/>
      <c r="W651" s="466"/>
      <c r="X651" s="466"/>
      <c r="Y651" s="466"/>
      <c r="Z651" s="466"/>
    </row>
    <row r="652" spans="1:26" ht="13.5" customHeight="1">
      <c r="A652" s="508"/>
      <c r="B652" s="505"/>
      <c r="C652" s="505"/>
      <c r="D652" s="466"/>
      <c r="E652" s="466"/>
      <c r="F652" s="466"/>
      <c r="G652" s="466"/>
      <c r="H652" s="466"/>
      <c r="I652" s="466"/>
      <c r="J652" s="466"/>
      <c r="K652" s="466"/>
      <c r="L652" s="466"/>
      <c r="M652" s="466"/>
      <c r="N652" s="466"/>
      <c r="O652" s="466"/>
      <c r="P652" s="466"/>
      <c r="Q652" s="466"/>
      <c r="R652" s="466"/>
      <c r="S652" s="466"/>
      <c r="T652" s="466"/>
      <c r="U652" s="466"/>
      <c r="V652" s="466"/>
      <c r="W652" s="466"/>
      <c r="X652" s="466"/>
      <c r="Y652" s="466"/>
      <c r="Z652" s="466"/>
    </row>
    <row r="653" spans="1:26" ht="13.5" customHeight="1">
      <c r="A653" s="508"/>
      <c r="B653" s="505"/>
      <c r="C653" s="505"/>
      <c r="D653" s="466"/>
      <c r="E653" s="466"/>
      <c r="F653" s="466"/>
      <c r="G653" s="466"/>
      <c r="H653" s="466"/>
      <c r="I653" s="466"/>
      <c r="J653" s="466"/>
      <c r="K653" s="466"/>
      <c r="L653" s="466"/>
      <c r="M653" s="466"/>
      <c r="N653" s="466"/>
      <c r="O653" s="466"/>
      <c r="P653" s="466"/>
      <c r="Q653" s="466"/>
      <c r="R653" s="466"/>
      <c r="S653" s="466"/>
      <c r="T653" s="466"/>
      <c r="U653" s="466"/>
      <c r="V653" s="466"/>
      <c r="W653" s="466"/>
      <c r="X653" s="466"/>
      <c r="Y653" s="466"/>
      <c r="Z653" s="466"/>
    </row>
    <row r="654" spans="1:26" ht="13.5" customHeight="1">
      <c r="A654" s="508"/>
      <c r="B654" s="505"/>
      <c r="C654" s="505"/>
      <c r="D654" s="466"/>
      <c r="E654" s="466"/>
      <c r="F654" s="466"/>
      <c r="G654" s="466"/>
      <c r="H654" s="466"/>
      <c r="I654" s="466"/>
      <c r="J654" s="466"/>
      <c r="K654" s="466"/>
      <c r="L654" s="466"/>
      <c r="M654" s="466"/>
      <c r="N654" s="466"/>
      <c r="O654" s="466"/>
      <c r="P654" s="466"/>
      <c r="Q654" s="466"/>
      <c r="R654" s="466"/>
      <c r="S654" s="466"/>
      <c r="T654" s="466"/>
      <c r="U654" s="466"/>
      <c r="V654" s="466"/>
      <c r="W654" s="466"/>
      <c r="X654" s="466"/>
      <c r="Y654" s="466"/>
      <c r="Z654" s="466"/>
    </row>
    <row r="655" spans="1:26" ht="13.5" customHeight="1">
      <c r="A655" s="508"/>
      <c r="B655" s="505"/>
      <c r="C655" s="505"/>
      <c r="D655" s="466"/>
      <c r="E655" s="466"/>
      <c r="F655" s="466"/>
      <c r="G655" s="466"/>
      <c r="H655" s="466"/>
      <c r="I655" s="466"/>
      <c r="J655" s="466"/>
      <c r="K655" s="466"/>
      <c r="L655" s="466"/>
      <c r="M655" s="466"/>
      <c r="N655" s="466"/>
      <c r="O655" s="466"/>
      <c r="P655" s="466"/>
      <c r="Q655" s="466"/>
      <c r="R655" s="466"/>
      <c r="S655" s="466"/>
      <c r="T655" s="466"/>
      <c r="U655" s="466"/>
      <c r="V655" s="466"/>
      <c r="W655" s="466"/>
      <c r="X655" s="466"/>
      <c r="Y655" s="466"/>
      <c r="Z655" s="466"/>
    </row>
    <row r="656" spans="1:26" ht="13.5" customHeight="1">
      <c r="A656" s="508"/>
      <c r="B656" s="505"/>
      <c r="C656" s="505"/>
      <c r="D656" s="466"/>
      <c r="E656" s="466"/>
      <c r="F656" s="466"/>
      <c r="G656" s="466"/>
      <c r="H656" s="466"/>
      <c r="I656" s="466"/>
      <c r="J656" s="466"/>
      <c r="K656" s="466"/>
      <c r="L656" s="466"/>
      <c r="M656" s="466"/>
      <c r="N656" s="466"/>
      <c r="O656" s="466"/>
      <c r="P656" s="466"/>
      <c r="Q656" s="466"/>
      <c r="R656" s="466"/>
      <c r="S656" s="466"/>
      <c r="T656" s="466"/>
      <c r="U656" s="466"/>
      <c r="V656" s="466"/>
      <c r="W656" s="466"/>
      <c r="X656" s="466"/>
      <c r="Y656" s="466"/>
      <c r="Z656" s="466"/>
    </row>
    <row r="657" spans="1:26" ht="13.5" customHeight="1">
      <c r="A657" s="508"/>
      <c r="B657" s="505"/>
      <c r="C657" s="505"/>
      <c r="D657" s="466"/>
      <c r="E657" s="466"/>
      <c r="F657" s="466"/>
      <c r="G657" s="466"/>
      <c r="H657" s="466"/>
      <c r="I657" s="466"/>
      <c r="J657" s="466"/>
      <c r="K657" s="466"/>
      <c r="L657" s="466"/>
      <c r="M657" s="466"/>
      <c r="N657" s="466"/>
      <c r="O657" s="466"/>
      <c r="P657" s="466"/>
      <c r="Q657" s="466"/>
      <c r="R657" s="466"/>
      <c r="S657" s="466"/>
      <c r="T657" s="466"/>
      <c r="U657" s="466"/>
      <c r="V657" s="466"/>
      <c r="W657" s="466"/>
      <c r="X657" s="466"/>
      <c r="Y657" s="466"/>
      <c r="Z657" s="466"/>
    </row>
    <row r="658" spans="1:26" ht="13.5" customHeight="1">
      <c r="A658" s="508"/>
      <c r="B658" s="505"/>
      <c r="C658" s="505"/>
      <c r="D658" s="466"/>
      <c r="E658" s="466"/>
      <c r="F658" s="466"/>
      <c r="G658" s="466"/>
      <c r="H658" s="466"/>
      <c r="I658" s="466"/>
      <c r="J658" s="466"/>
      <c r="K658" s="466"/>
      <c r="L658" s="466"/>
      <c r="M658" s="466"/>
      <c r="N658" s="466"/>
      <c r="O658" s="466"/>
      <c r="P658" s="466"/>
      <c r="Q658" s="466"/>
      <c r="R658" s="466"/>
      <c r="S658" s="466"/>
      <c r="T658" s="466"/>
      <c r="U658" s="466"/>
      <c r="V658" s="466"/>
      <c r="W658" s="466"/>
      <c r="X658" s="466"/>
      <c r="Y658" s="466"/>
      <c r="Z658" s="466"/>
    </row>
    <row r="659" spans="1:26" ht="13.5" customHeight="1">
      <c r="A659" s="508"/>
      <c r="B659" s="505"/>
      <c r="C659" s="505"/>
      <c r="D659" s="466"/>
      <c r="E659" s="466"/>
      <c r="F659" s="466"/>
      <c r="G659" s="466"/>
      <c r="H659" s="466"/>
      <c r="I659" s="466"/>
      <c r="J659" s="466"/>
      <c r="K659" s="466"/>
      <c r="L659" s="466"/>
      <c r="M659" s="466"/>
      <c r="N659" s="466"/>
      <c r="O659" s="466"/>
      <c r="P659" s="466"/>
      <c r="Q659" s="466"/>
      <c r="R659" s="466"/>
      <c r="S659" s="466"/>
      <c r="T659" s="466"/>
      <c r="U659" s="466"/>
      <c r="V659" s="466"/>
      <c r="W659" s="466"/>
      <c r="X659" s="466"/>
      <c r="Y659" s="466"/>
      <c r="Z659" s="466"/>
    </row>
    <row r="660" spans="1:26" ht="13.5" customHeight="1">
      <c r="A660" s="508"/>
      <c r="B660" s="505"/>
      <c r="C660" s="505"/>
      <c r="D660" s="466"/>
      <c r="E660" s="466"/>
      <c r="F660" s="466"/>
      <c r="G660" s="466"/>
      <c r="H660" s="466"/>
      <c r="I660" s="466"/>
      <c r="J660" s="466"/>
      <c r="K660" s="466"/>
      <c r="L660" s="466"/>
      <c r="M660" s="466"/>
      <c r="N660" s="466"/>
      <c r="O660" s="466"/>
      <c r="P660" s="466"/>
      <c r="Q660" s="466"/>
      <c r="R660" s="466"/>
      <c r="S660" s="466"/>
      <c r="T660" s="466"/>
      <c r="U660" s="466"/>
      <c r="V660" s="466"/>
      <c r="W660" s="466"/>
      <c r="X660" s="466"/>
      <c r="Y660" s="466"/>
      <c r="Z660" s="466"/>
    </row>
    <row r="661" spans="1:26" ht="13.5" customHeight="1">
      <c r="A661" s="508"/>
      <c r="B661" s="505"/>
      <c r="C661" s="505"/>
      <c r="D661" s="466"/>
      <c r="E661" s="466"/>
      <c r="F661" s="466"/>
      <c r="G661" s="466"/>
      <c r="H661" s="466"/>
      <c r="I661" s="466"/>
      <c r="J661" s="466"/>
      <c r="K661" s="466"/>
      <c r="L661" s="466"/>
      <c r="M661" s="466"/>
      <c r="N661" s="466"/>
      <c r="O661" s="466"/>
      <c r="P661" s="466"/>
      <c r="Q661" s="466"/>
      <c r="R661" s="466"/>
      <c r="S661" s="466"/>
      <c r="T661" s="466"/>
      <c r="U661" s="466"/>
      <c r="V661" s="466"/>
      <c r="W661" s="466"/>
      <c r="X661" s="466"/>
      <c r="Y661" s="466"/>
      <c r="Z661" s="466"/>
    </row>
    <row r="662" spans="1:26" ht="13.5" customHeight="1">
      <c r="A662" s="508"/>
      <c r="B662" s="505"/>
      <c r="C662" s="505"/>
      <c r="D662" s="466"/>
      <c r="E662" s="466"/>
      <c r="F662" s="466"/>
      <c r="G662" s="466"/>
      <c r="H662" s="466"/>
      <c r="I662" s="466"/>
      <c r="J662" s="466"/>
      <c r="K662" s="466"/>
      <c r="L662" s="466"/>
      <c r="M662" s="466"/>
      <c r="N662" s="466"/>
      <c r="O662" s="466"/>
      <c r="P662" s="466"/>
      <c r="Q662" s="466"/>
      <c r="R662" s="466"/>
      <c r="S662" s="466"/>
      <c r="T662" s="466"/>
      <c r="U662" s="466"/>
      <c r="V662" s="466"/>
      <c r="W662" s="466"/>
      <c r="X662" s="466"/>
      <c r="Y662" s="466"/>
      <c r="Z662" s="466"/>
    </row>
    <row r="663" spans="1:26" ht="13.5" customHeight="1">
      <c r="A663" s="508"/>
      <c r="B663" s="505"/>
      <c r="C663" s="505"/>
      <c r="D663" s="466"/>
      <c r="E663" s="466"/>
      <c r="F663" s="466"/>
      <c r="G663" s="466"/>
      <c r="H663" s="466"/>
      <c r="I663" s="466"/>
      <c r="J663" s="466"/>
      <c r="K663" s="466"/>
      <c r="L663" s="466"/>
      <c r="M663" s="466"/>
      <c r="N663" s="466"/>
      <c r="O663" s="466"/>
      <c r="P663" s="466"/>
      <c r="Q663" s="466"/>
      <c r="R663" s="466"/>
      <c r="S663" s="466"/>
      <c r="T663" s="466"/>
      <c r="U663" s="466"/>
      <c r="V663" s="466"/>
      <c r="W663" s="466"/>
      <c r="X663" s="466"/>
      <c r="Y663" s="466"/>
      <c r="Z663" s="466"/>
    </row>
    <row r="664" spans="1:26" ht="13.5" customHeight="1">
      <c r="A664" s="508"/>
      <c r="B664" s="505"/>
      <c r="C664" s="505"/>
      <c r="D664" s="466"/>
      <c r="E664" s="466"/>
      <c r="F664" s="466"/>
      <c r="G664" s="466"/>
      <c r="H664" s="466"/>
      <c r="I664" s="466"/>
      <c r="J664" s="466"/>
      <c r="K664" s="466"/>
      <c r="L664" s="466"/>
      <c r="M664" s="466"/>
      <c r="N664" s="466"/>
      <c r="O664" s="466"/>
      <c r="P664" s="466"/>
      <c r="Q664" s="466"/>
      <c r="R664" s="466"/>
      <c r="S664" s="466"/>
      <c r="T664" s="466"/>
      <c r="U664" s="466"/>
      <c r="V664" s="466"/>
      <c r="W664" s="466"/>
      <c r="X664" s="466"/>
      <c r="Y664" s="466"/>
      <c r="Z664" s="466"/>
    </row>
    <row r="665" spans="1:26" ht="13.5" customHeight="1">
      <c r="A665" s="508"/>
      <c r="B665" s="505"/>
      <c r="C665" s="505"/>
      <c r="D665" s="466"/>
      <c r="E665" s="466"/>
      <c r="F665" s="466"/>
      <c r="G665" s="466"/>
      <c r="H665" s="466"/>
      <c r="I665" s="466"/>
      <c r="J665" s="466"/>
      <c r="K665" s="466"/>
      <c r="L665" s="466"/>
      <c r="M665" s="466"/>
      <c r="N665" s="466"/>
      <c r="O665" s="466"/>
      <c r="P665" s="466"/>
      <c r="Q665" s="466"/>
      <c r="R665" s="466"/>
      <c r="S665" s="466"/>
      <c r="T665" s="466"/>
      <c r="U665" s="466"/>
      <c r="V665" s="466"/>
      <c r="W665" s="466"/>
      <c r="X665" s="466"/>
      <c r="Y665" s="466"/>
      <c r="Z665" s="466"/>
    </row>
    <row r="666" spans="1:26" ht="13.5" customHeight="1">
      <c r="A666" s="508"/>
      <c r="B666" s="505"/>
      <c r="C666" s="505"/>
      <c r="D666" s="466"/>
      <c r="E666" s="466"/>
      <c r="F666" s="466"/>
      <c r="G666" s="466"/>
      <c r="H666" s="466"/>
      <c r="I666" s="466"/>
      <c r="J666" s="466"/>
      <c r="K666" s="466"/>
      <c r="L666" s="466"/>
      <c r="M666" s="466"/>
      <c r="N666" s="466"/>
      <c r="O666" s="466"/>
      <c r="P666" s="466"/>
      <c r="Q666" s="466"/>
      <c r="R666" s="466"/>
      <c r="S666" s="466"/>
      <c r="T666" s="466"/>
      <c r="U666" s="466"/>
      <c r="V666" s="466"/>
      <c r="W666" s="466"/>
      <c r="X666" s="466"/>
      <c r="Y666" s="466"/>
      <c r="Z666" s="466"/>
    </row>
    <row r="667" spans="1:26" ht="13.5" customHeight="1">
      <c r="A667" s="508"/>
      <c r="B667" s="505"/>
      <c r="C667" s="505"/>
      <c r="D667" s="466"/>
      <c r="E667" s="466"/>
      <c r="F667" s="466"/>
      <c r="G667" s="466"/>
      <c r="H667" s="466"/>
      <c r="I667" s="466"/>
      <c r="J667" s="466"/>
      <c r="K667" s="466"/>
      <c r="L667" s="466"/>
      <c r="M667" s="466"/>
      <c r="N667" s="466"/>
      <c r="O667" s="466"/>
      <c r="P667" s="466"/>
      <c r="Q667" s="466"/>
      <c r="R667" s="466"/>
      <c r="S667" s="466"/>
      <c r="T667" s="466"/>
      <c r="U667" s="466"/>
      <c r="V667" s="466"/>
      <c r="W667" s="466"/>
      <c r="X667" s="466"/>
      <c r="Y667" s="466"/>
      <c r="Z667" s="466"/>
    </row>
    <row r="668" spans="1:26" ht="13.5" customHeight="1">
      <c r="A668" s="508"/>
      <c r="B668" s="505"/>
      <c r="C668" s="505"/>
      <c r="D668" s="466"/>
      <c r="E668" s="466"/>
      <c r="F668" s="466"/>
      <c r="G668" s="466"/>
      <c r="H668" s="466"/>
      <c r="I668" s="466"/>
      <c r="J668" s="466"/>
      <c r="K668" s="466"/>
      <c r="L668" s="466"/>
      <c r="M668" s="466"/>
      <c r="N668" s="466"/>
      <c r="O668" s="466"/>
      <c r="P668" s="466"/>
      <c r="Q668" s="466"/>
      <c r="R668" s="466"/>
      <c r="S668" s="466"/>
      <c r="T668" s="466"/>
      <c r="U668" s="466"/>
      <c r="V668" s="466"/>
      <c r="W668" s="466"/>
      <c r="X668" s="466"/>
      <c r="Y668" s="466"/>
      <c r="Z668" s="466"/>
    </row>
    <row r="669" spans="1:26" ht="13.5" customHeight="1">
      <c r="A669" s="508"/>
      <c r="B669" s="505"/>
      <c r="C669" s="505"/>
      <c r="D669" s="466"/>
      <c r="E669" s="466"/>
      <c r="F669" s="466"/>
      <c r="G669" s="466"/>
      <c r="H669" s="466"/>
      <c r="I669" s="466"/>
      <c r="J669" s="466"/>
      <c r="K669" s="466"/>
      <c r="L669" s="466"/>
      <c r="M669" s="466"/>
      <c r="N669" s="466"/>
      <c r="O669" s="466"/>
      <c r="P669" s="466"/>
      <c r="Q669" s="466"/>
      <c r="R669" s="466"/>
      <c r="S669" s="466"/>
      <c r="T669" s="466"/>
      <c r="U669" s="466"/>
      <c r="V669" s="466"/>
      <c r="W669" s="466"/>
      <c r="X669" s="466"/>
      <c r="Y669" s="466"/>
      <c r="Z669" s="466"/>
    </row>
    <row r="670" spans="1:26" ht="13.5" customHeight="1">
      <c r="A670" s="508"/>
      <c r="B670" s="505"/>
      <c r="C670" s="505"/>
      <c r="D670" s="466"/>
      <c r="E670" s="466"/>
      <c r="F670" s="466"/>
      <c r="G670" s="466"/>
      <c r="H670" s="466"/>
      <c r="I670" s="466"/>
      <c r="J670" s="466"/>
      <c r="K670" s="466"/>
      <c r="L670" s="466"/>
      <c r="M670" s="466"/>
      <c r="N670" s="466"/>
      <c r="O670" s="466"/>
      <c r="P670" s="466"/>
      <c r="Q670" s="466"/>
      <c r="R670" s="466"/>
      <c r="S670" s="466"/>
      <c r="T670" s="466"/>
      <c r="U670" s="466"/>
      <c r="V670" s="466"/>
      <c r="W670" s="466"/>
      <c r="X670" s="466"/>
      <c r="Y670" s="466"/>
      <c r="Z670" s="466"/>
    </row>
    <row r="671" spans="1:26" ht="13.5" customHeight="1">
      <c r="A671" s="508"/>
      <c r="B671" s="505"/>
      <c r="C671" s="505"/>
      <c r="D671" s="466"/>
      <c r="E671" s="466"/>
      <c r="F671" s="466"/>
      <c r="G671" s="466"/>
      <c r="H671" s="466"/>
      <c r="I671" s="466"/>
      <c r="J671" s="466"/>
      <c r="K671" s="466"/>
      <c r="L671" s="466"/>
      <c r="M671" s="466"/>
      <c r="N671" s="466"/>
      <c r="O671" s="466"/>
      <c r="P671" s="466"/>
      <c r="Q671" s="466"/>
      <c r="R671" s="466"/>
      <c r="S671" s="466"/>
      <c r="T671" s="466"/>
      <c r="U671" s="466"/>
      <c r="V671" s="466"/>
      <c r="W671" s="466"/>
      <c r="X671" s="466"/>
      <c r="Y671" s="466"/>
      <c r="Z671" s="466"/>
    </row>
    <row r="672" spans="1:26" ht="13.5" customHeight="1">
      <c r="A672" s="508"/>
      <c r="B672" s="505"/>
      <c r="C672" s="505"/>
      <c r="D672" s="466"/>
      <c r="E672" s="466"/>
      <c r="F672" s="466"/>
      <c r="G672" s="466"/>
      <c r="H672" s="466"/>
      <c r="I672" s="466"/>
      <c r="J672" s="466"/>
      <c r="K672" s="466"/>
      <c r="L672" s="466"/>
      <c r="M672" s="466"/>
      <c r="N672" s="466"/>
      <c r="O672" s="466"/>
      <c r="P672" s="466"/>
      <c r="Q672" s="466"/>
      <c r="R672" s="466"/>
      <c r="S672" s="466"/>
      <c r="T672" s="466"/>
      <c r="U672" s="466"/>
      <c r="V672" s="466"/>
      <c r="W672" s="466"/>
      <c r="X672" s="466"/>
      <c r="Y672" s="466"/>
      <c r="Z672" s="466"/>
    </row>
    <row r="673" spans="1:26" ht="13.5" customHeight="1">
      <c r="A673" s="508"/>
      <c r="B673" s="505"/>
      <c r="C673" s="505"/>
      <c r="D673" s="466"/>
      <c r="E673" s="466"/>
      <c r="F673" s="466"/>
      <c r="G673" s="466"/>
      <c r="H673" s="466"/>
      <c r="I673" s="466"/>
      <c r="J673" s="466"/>
      <c r="K673" s="466"/>
      <c r="L673" s="466"/>
      <c r="M673" s="466"/>
      <c r="N673" s="466"/>
      <c r="O673" s="466"/>
      <c r="P673" s="466"/>
      <c r="Q673" s="466"/>
      <c r="R673" s="466"/>
      <c r="S673" s="466"/>
      <c r="T673" s="466"/>
      <c r="U673" s="466"/>
      <c r="V673" s="466"/>
      <c r="W673" s="466"/>
      <c r="X673" s="466"/>
      <c r="Y673" s="466"/>
      <c r="Z673" s="466"/>
    </row>
    <row r="674" spans="1:26" ht="13.5" customHeight="1">
      <c r="A674" s="508"/>
      <c r="B674" s="505"/>
      <c r="C674" s="505"/>
      <c r="D674" s="466"/>
      <c r="E674" s="466"/>
      <c r="F674" s="466"/>
      <c r="G674" s="466"/>
      <c r="H674" s="466"/>
      <c r="I674" s="466"/>
      <c r="J674" s="466"/>
      <c r="K674" s="466"/>
      <c r="L674" s="466"/>
      <c r="M674" s="466"/>
      <c r="N674" s="466"/>
      <c r="O674" s="466"/>
      <c r="P674" s="466"/>
      <c r="Q674" s="466"/>
      <c r="R674" s="466"/>
      <c r="S674" s="466"/>
      <c r="T674" s="466"/>
      <c r="U674" s="466"/>
      <c r="V674" s="466"/>
      <c r="W674" s="466"/>
      <c r="X674" s="466"/>
      <c r="Y674" s="466"/>
      <c r="Z674" s="466"/>
    </row>
    <row r="675" spans="1:26" ht="13.5" customHeight="1">
      <c r="A675" s="508"/>
      <c r="B675" s="505"/>
      <c r="C675" s="505"/>
      <c r="D675" s="466"/>
      <c r="E675" s="466"/>
      <c r="F675" s="466"/>
      <c r="G675" s="466"/>
      <c r="H675" s="466"/>
      <c r="I675" s="466"/>
      <c r="J675" s="466"/>
      <c r="K675" s="466"/>
      <c r="L675" s="466"/>
      <c r="M675" s="466"/>
      <c r="N675" s="466"/>
      <c r="O675" s="466"/>
      <c r="P675" s="466"/>
      <c r="Q675" s="466"/>
      <c r="R675" s="466"/>
      <c r="S675" s="466"/>
      <c r="T675" s="466"/>
      <c r="U675" s="466"/>
      <c r="V675" s="466"/>
      <c r="W675" s="466"/>
      <c r="X675" s="466"/>
      <c r="Y675" s="466"/>
      <c r="Z675" s="466"/>
    </row>
    <row r="676" spans="1:26" ht="13.5" customHeight="1">
      <c r="A676" s="508"/>
      <c r="B676" s="505"/>
      <c r="C676" s="505"/>
      <c r="D676" s="466"/>
      <c r="E676" s="466"/>
      <c r="F676" s="466"/>
      <c r="G676" s="466"/>
      <c r="H676" s="466"/>
      <c r="I676" s="466"/>
      <c r="J676" s="466"/>
      <c r="K676" s="466"/>
      <c r="L676" s="466"/>
      <c r="M676" s="466"/>
      <c r="N676" s="466"/>
      <c r="O676" s="466"/>
      <c r="P676" s="466"/>
      <c r="Q676" s="466"/>
      <c r="R676" s="466"/>
      <c r="S676" s="466"/>
      <c r="T676" s="466"/>
      <c r="U676" s="466"/>
      <c r="V676" s="466"/>
      <c r="W676" s="466"/>
      <c r="X676" s="466"/>
      <c r="Y676" s="466"/>
      <c r="Z676" s="466"/>
    </row>
    <row r="677" spans="1:26" ht="13.5" customHeight="1">
      <c r="A677" s="508"/>
      <c r="B677" s="505"/>
      <c r="C677" s="505"/>
      <c r="D677" s="466"/>
      <c r="E677" s="466"/>
      <c r="F677" s="466"/>
      <c r="G677" s="466"/>
      <c r="H677" s="466"/>
      <c r="I677" s="466"/>
      <c r="J677" s="466"/>
      <c r="K677" s="466"/>
      <c r="L677" s="466"/>
      <c r="M677" s="466"/>
      <c r="N677" s="466"/>
      <c r="O677" s="466"/>
      <c r="P677" s="466"/>
      <c r="Q677" s="466"/>
      <c r="R677" s="466"/>
      <c r="S677" s="466"/>
      <c r="T677" s="466"/>
      <c r="U677" s="466"/>
      <c r="V677" s="466"/>
      <c r="W677" s="466"/>
      <c r="X677" s="466"/>
      <c r="Y677" s="466"/>
      <c r="Z677" s="466"/>
    </row>
    <row r="678" spans="1:26" ht="13.5" customHeight="1">
      <c r="A678" s="508"/>
      <c r="B678" s="505"/>
      <c r="C678" s="505"/>
      <c r="D678" s="466"/>
      <c r="E678" s="466"/>
      <c r="F678" s="466"/>
      <c r="G678" s="466"/>
      <c r="H678" s="466"/>
      <c r="I678" s="466"/>
      <c r="J678" s="466"/>
      <c r="K678" s="466"/>
      <c r="L678" s="466"/>
      <c r="M678" s="466"/>
      <c r="N678" s="466"/>
      <c r="O678" s="466"/>
      <c r="P678" s="466"/>
      <c r="Q678" s="466"/>
      <c r="R678" s="466"/>
      <c r="S678" s="466"/>
      <c r="T678" s="466"/>
      <c r="U678" s="466"/>
      <c r="V678" s="466"/>
      <c r="W678" s="466"/>
      <c r="X678" s="466"/>
      <c r="Y678" s="466"/>
      <c r="Z678" s="466"/>
    </row>
    <row r="679" spans="1:26" ht="13.5" customHeight="1">
      <c r="A679" s="508"/>
      <c r="B679" s="505"/>
      <c r="C679" s="505"/>
      <c r="D679" s="466"/>
      <c r="E679" s="466"/>
      <c r="F679" s="466"/>
      <c r="G679" s="466"/>
      <c r="H679" s="466"/>
      <c r="I679" s="466"/>
      <c r="J679" s="466"/>
      <c r="K679" s="466"/>
      <c r="L679" s="466"/>
      <c r="M679" s="466"/>
      <c r="N679" s="466"/>
      <c r="O679" s="466"/>
      <c r="P679" s="466"/>
      <c r="Q679" s="466"/>
      <c r="R679" s="466"/>
      <c r="S679" s="466"/>
      <c r="T679" s="466"/>
      <c r="U679" s="466"/>
      <c r="V679" s="466"/>
      <c r="W679" s="466"/>
      <c r="X679" s="466"/>
      <c r="Y679" s="466"/>
      <c r="Z679" s="466"/>
    </row>
    <row r="680" spans="1:26" ht="13.5" customHeight="1">
      <c r="A680" s="508"/>
      <c r="B680" s="505"/>
      <c r="C680" s="505"/>
      <c r="D680" s="466"/>
      <c r="E680" s="466"/>
      <c r="F680" s="466"/>
      <c r="G680" s="466"/>
      <c r="H680" s="466"/>
      <c r="I680" s="466"/>
      <c r="J680" s="466"/>
      <c r="K680" s="466"/>
      <c r="L680" s="466"/>
      <c r="M680" s="466"/>
      <c r="N680" s="466"/>
      <c r="O680" s="466"/>
      <c r="P680" s="466"/>
      <c r="Q680" s="466"/>
      <c r="R680" s="466"/>
      <c r="S680" s="466"/>
      <c r="T680" s="466"/>
      <c r="U680" s="466"/>
      <c r="V680" s="466"/>
      <c r="W680" s="466"/>
      <c r="X680" s="466"/>
      <c r="Y680" s="466"/>
      <c r="Z680" s="466"/>
    </row>
    <row r="681" spans="1:26" ht="13.5" customHeight="1">
      <c r="A681" s="508"/>
      <c r="B681" s="505"/>
      <c r="C681" s="505"/>
      <c r="D681" s="466"/>
      <c r="E681" s="466"/>
      <c r="F681" s="466"/>
      <c r="G681" s="466"/>
      <c r="H681" s="466"/>
      <c r="I681" s="466"/>
      <c r="J681" s="466"/>
      <c r="K681" s="466"/>
      <c r="L681" s="466"/>
      <c r="M681" s="466"/>
      <c r="N681" s="466"/>
      <c r="O681" s="466"/>
      <c r="P681" s="466"/>
      <c r="Q681" s="466"/>
      <c r="R681" s="466"/>
      <c r="S681" s="466"/>
      <c r="T681" s="466"/>
      <c r="U681" s="466"/>
      <c r="V681" s="466"/>
      <c r="W681" s="466"/>
      <c r="X681" s="466"/>
      <c r="Y681" s="466"/>
      <c r="Z681" s="466"/>
    </row>
    <row r="682" spans="1:26" ht="13.5" customHeight="1">
      <c r="A682" s="508"/>
      <c r="B682" s="505"/>
      <c r="C682" s="505"/>
      <c r="D682" s="466"/>
      <c r="E682" s="466"/>
      <c r="F682" s="466"/>
      <c r="G682" s="466"/>
      <c r="H682" s="466"/>
      <c r="I682" s="466"/>
      <c r="J682" s="466"/>
      <c r="K682" s="466"/>
      <c r="L682" s="466"/>
      <c r="M682" s="466"/>
      <c r="N682" s="466"/>
      <c r="O682" s="466"/>
      <c r="P682" s="466"/>
      <c r="Q682" s="466"/>
      <c r="R682" s="466"/>
      <c r="S682" s="466"/>
      <c r="T682" s="466"/>
      <c r="U682" s="466"/>
      <c r="V682" s="466"/>
      <c r="W682" s="466"/>
      <c r="X682" s="466"/>
      <c r="Y682" s="466"/>
      <c r="Z682" s="466"/>
    </row>
    <row r="683" spans="1:26" ht="13.5" customHeight="1">
      <c r="A683" s="508"/>
      <c r="B683" s="505"/>
      <c r="C683" s="505"/>
      <c r="D683" s="466"/>
      <c r="E683" s="466"/>
      <c r="F683" s="466"/>
      <c r="G683" s="466"/>
      <c r="H683" s="466"/>
      <c r="I683" s="466"/>
      <c r="J683" s="466"/>
      <c r="K683" s="466"/>
      <c r="L683" s="466"/>
      <c r="M683" s="466"/>
      <c r="N683" s="466"/>
      <c r="O683" s="466"/>
      <c r="P683" s="466"/>
      <c r="Q683" s="466"/>
      <c r="R683" s="466"/>
      <c r="S683" s="466"/>
      <c r="T683" s="466"/>
      <c r="U683" s="466"/>
      <c r="V683" s="466"/>
      <c r="W683" s="466"/>
      <c r="X683" s="466"/>
      <c r="Y683" s="466"/>
      <c r="Z683" s="466"/>
    </row>
    <row r="684" spans="1:26" ht="13.5" customHeight="1">
      <c r="A684" s="508"/>
      <c r="B684" s="505"/>
      <c r="C684" s="505"/>
      <c r="D684" s="466"/>
      <c r="E684" s="466"/>
      <c r="F684" s="466"/>
      <c r="G684" s="466"/>
      <c r="H684" s="466"/>
      <c r="I684" s="466"/>
      <c r="J684" s="466"/>
      <c r="K684" s="466"/>
      <c r="L684" s="466"/>
      <c r="M684" s="466"/>
      <c r="N684" s="466"/>
      <c r="O684" s="466"/>
      <c r="P684" s="466"/>
      <c r="Q684" s="466"/>
      <c r="R684" s="466"/>
      <c r="S684" s="466"/>
      <c r="T684" s="466"/>
      <c r="U684" s="466"/>
      <c r="V684" s="466"/>
      <c r="W684" s="466"/>
      <c r="X684" s="466"/>
      <c r="Y684" s="466"/>
      <c r="Z684" s="466"/>
    </row>
    <row r="685" spans="1:26" ht="13.5" customHeight="1">
      <c r="A685" s="508"/>
      <c r="B685" s="505"/>
      <c r="C685" s="505"/>
      <c r="D685" s="466"/>
      <c r="E685" s="466"/>
      <c r="F685" s="466"/>
      <c r="G685" s="466"/>
      <c r="H685" s="466"/>
      <c r="I685" s="466"/>
      <c r="J685" s="466"/>
      <c r="K685" s="466"/>
      <c r="L685" s="466"/>
      <c r="M685" s="466"/>
      <c r="N685" s="466"/>
      <c r="O685" s="466"/>
      <c r="P685" s="466"/>
      <c r="Q685" s="466"/>
      <c r="R685" s="466"/>
      <c r="S685" s="466"/>
      <c r="T685" s="466"/>
      <c r="U685" s="466"/>
      <c r="V685" s="466"/>
      <c r="W685" s="466"/>
      <c r="X685" s="466"/>
      <c r="Y685" s="466"/>
      <c r="Z685" s="466"/>
    </row>
    <row r="686" spans="1:26" ht="13.5" customHeight="1">
      <c r="A686" s="508"/>
      <c r="B686" s="505"/>
      <c r="C686" s="505"/>
      <c r="D686" s="466"/>
      <c r="E686" s="466"/>
      <c r="F686" s="466"/>
      <c r="G686" s="466"/>
      <c r="H686" s="466"/>
      <c r="I686" s="466"/>
      <c r="J686" s="466"/>
      <c r="K686" s="466"/>
      <c r="L686" s="466"/>
      <c r="M686" s="466"/>
      <c r="N686" s="466"/>
      <c r="O686" s="466"/>
      <c r="P686" s="466"/>
      <c r="Q686" s="466"/>
      <c r="R686" s="466"/>
      <c r="S686" s="466"/>
      <c r="T686" s="466"/>
      <c r="U686" s="466"/>
      <c r="V686" s="466"/>
      <c r="W686" s="466"/>
      <c r="X686" s="466"/>
      <c r="Y686" s="466"/>
      <c r="Z686" s="466"/>
    </row>
    <row r="687" spans="1:26" ht="13.5" customHeight="1">
      <c r="A687" s="508"/>
      <c r="B687" s="505"/>
      <c r="C687" s="505"/>
      <c r="D687" s="466"/>
      <c r="E687" s="466"/>
      <c r="F687" s="466"/>
      <c r="G687" s="466"/>
      <c r="H687" s="466"/>
      <c r="I687" s="466"/>
      <c r="J687" s="466"/>
      <c r="K687" s="466"/>
      <c r="L687" s="466"/>
      <c r="M687" s="466"/>
      <c r="N687" s="466"/>
      <c r="O687" s="466"/>
      <c r="P687" s="466"/>
      <c r="Q687" s="466"/>
      <c r="R687" s="466"/>
      <c r="S687" s="466"/>
      <c r="T687" s="466"/>
      <c r="U687" s="466"/>
      <c r="V687" s="466"/>
      <c r="W687" s="466"/>
      <c r="X687" s="466"/>
      <c r="Y687" s="466"/>
      <c r="Z687" s="466"/>
    </row>
    <row r="688" spans="1:26" ht="13.5" customHeight="1">
      <c r="A688" s="508"/>
      <c r="B688" s="505"/>
      <c r="C688" s="505"/>
      <c r="D688" s="466"/>
      <c r="E688" s="466"/>
      <c r="F688" s="466"/>
      <c r="G688" s="466"/>
      <c r="H688" s="466"/>
      <c r="I688" s="466"/>
      <c r="J688" s="466"/>
      <c r="K688" s="466"/>
      <c r="L688" s="466"/>
      <c r="M688" s="466"/>
      <c r="N688" s="466"/>
      <c r="O688" s="466"/>
      <c r="P688" s="466"/>
      <c r="Q688" s="466"/>
      <c r="R688" s="466"/>
      <c r="S688" s="466"/>
      <c r="T688" s="466"/>
      <c r="U688" s="466"/>
      <c r="V688" s="466"/>
      <c r="W688" s="466"/>
      <c r="X688" s="466"/>
      <c r="Y688" s="466"/>
      <c r="Z688" s="466"/>
    </row>
    <row r="689" spans="1:26" ht="13.5" customHeight="1">
      <c r="A689" s="508"/>
      <c r="B689" s="505"/>
      <c r="C689" s="505"/>
      <c r="D689" s="466"/>
      <c r="E689" s="466"/>
      <c r="F689" s="466"/>
      <c r="G689" s="466"/>
      <c r="H689" s="466"/>
      <c r="I689" s="466"/>
      <c r="J689" s="466"/>
      <c r="K689" s="466"/>
      <c r="L689" s="466"/>
      <c r="M689" s="466"/>
      <c r="N689" s="466"/>
      <c r="O689" s="466"/>
      <c r="P689" s="466"/>
      <c r="Q689" s="466"/>
      <c r="R689" s="466"/>
      <c r="S689" s="466"/>
      <c r="T689" s="466"/>
      <c r="U689" s="466"/>
      <c r="V689" s="466"/>
      <c r="W689" s="466"/>
      <c r="X689" s="466"/>
      <c r="Y689" s="466"/>
      <c r="Z689" s="466"/>
    </row>
    <row r="690" spans="1:26" ht="13.5" customHeight="1">
      <c r="A690" s="508"/>
      <c r="B690" s="505"/>
      <c r="C690" s="505"/>
      <c r="D690" s="466"/>
      <c r="E690" s="466"/>
      <c r="F690" s="466"/>
      <c r="G690" s="466"/>
      <c r="H690" s="466"/>
      <c r="I690" s="466"/>
      <c r="J690" s="466"/>
      <c r="K690" s="466"/>
      <c r="L690" s="466"/>
      <c r="M690" s="466"/>
      <c r="N690" s="466"/>
      <c r="O690" s="466"/>
      <c r="P690" s="466"/>
      <c r="Q690" s="466"/>
      <c r="R690" s="466"/>
      <c r="S690" s="466"/>
      <c r="T690" s="466"/>
      <c r="U690" s="466"/>
      <c r="V690" s="466"/>
      <c r="W690" s="466"/>
      <c r="X690" s="466"/>
      <c r="Y690" s="466"/>
      <c r="Z690" s="466"/>
    </row>
    <row r="691" spans="1:26" ht="13.5" customHeight="1">
      <c r="A691" s="508"/>
      <c r="B691" s="505"/>
      <c r="C691" s="505"/>
      <c r="D691" s="466"/>
      <c r="E691" s="466"/>
      <c r="F691" s="466"/>
      <c r="G691" s="466"/>
      <c r="H691" s="466"/>
      <c r="I691" s="466"/>
      <c r="J691" s="466"/>
      <c r="K691" s="466"/>
      <c r="L691" s="466"/>
      <c r="M691" s="466"/>
      <c r="N691" s="466"/>
      <c r="O691" s="466"/>
      <c r="P691" s="466"/>
      <c r="Q691" s="466"/>
      <c r="R691" s="466"/>
      <c r="S691" s="466"/>
      <c r="T691" s="466"/>
      <c r="U691" s="466"/>
      <c r="V691" s="466"/>
      <c r="W691" s="466"/>
      <c r="X691" s="466"/>
      <c r="Y691" s="466"/>
      <c r="Z691" s="466"/>
    </row>
    <row r="692" spans="1:26" ht="13.5" customHeight="1">
      <c r="A692" s="508"/>
      <c r="B692" s="505"/>
      <c r="C692" s="505"/>
      <c r="D692" s="466"/>
      <c r="E692" s="466"/>
      <c r="F692" s="466"/>
      <c r="G692" s="466"/>
      <c r="H692" s="466"/>
      <c r="I692" s="466"/>
      <c r="J692" s="466"/>
      <c r="K692" s="466"/>
      <c r="L692" s="466"/>
      <c r="M692" s="466"/>
      <c r="N692" s="466"/>
      <c r="O692" s="466"/>
      <c r="P692" s="466"/>
      <c r="Q692" s="466"/>
      <c r="R692" s="466"/>
      <c r="S692" s="466"/>
      <c r="T692" s="466"/>
      <c r="U692" s="466"/>
      <c r="V692" s="466"/>
      <c r="W692" s="466"/>
      <c r="X692" s="466"/>
      <c r="Y692" s="466"/>
      <c r="Z692" s="466"/>
    </row>
    <row r="693" spans="1:26" ht="13.5" customHeight="1">
      <c r="A693" s="508"/>
      <c r="B693" s="505"/>
      <c r="C693" s="505"/>
      <c r="D693" s="466"/>
      <c r="E693" s="466"/>
      <c r="F693" s="466"/>
      <c r="G693" s="466"/>
      <c r="H693" s="466"/>
      <c r="I693" s="466"/>
      <c r="J693" s="466"/>
      <c r="K693" s="466"/>
      <c r="L693" s="466"/>
      <c r="M693" s="466"/>
      <c r="N693" s="466"/>
      <c r="O693" s="466"/>
      <c r="P693" s="466"/>
      <c r="Q693" s="466"/>
      <c r="R693" s="466"/>
      <c r="S693" s="466"/>
      <c r="T693" s="466"/>
      <c r="U693" s="466"/>
      <c r="V693" s="466"/>
      <c r="W693" s="466"/>
      <c r="X693" s="466"/>
      <c r="Y693" s="466"/>
      <c r="Z693" s="466"/>
    </row>
    <row r="694" spans="1:26" ht="13.5" customHeight="1">
      <c r="A694" s="508"/>
      <c r="B694" s="505"/>
      <c r="C694" s="505"/>
      <c r="D694" s="466"/>
      <c r="E694" s="466"/>
      <c r="F694" s="466"/>
      <c r="G694" s="466"/>
      <c r="H694" s="466"/>
      <c r="I694" s="466"/>
      <c r="J694" s="466"/>
      <c r="K694" s="466"/>
      <c r="L694" s="466"/>
      <c r="M694" s="466"/>
      <c r="N694" s="466"/>
      <c r="O694" s="466"/>
      <c r="P694" s="466"/>
      <c r="Q694" s="466"/>
      <c r="R694" s="466"/>
      <c r="S694" s="466"/>
      <c r="T694" s="466"/>
      <c r="U694" s="466"/>
      <c r="V694" s="466"/>
      <c r="W694" s="466"/>
      <c r="X694" s="466"/>
      <c r="Y694" s="466"/>
      <c r="Z694" s="466"/>
    </row>
    <row r="695" spans="1:26" ht="13.5" customHeight="1">
      <c r="A695" s="508"/>
      <c r="B695" s="505"/>
      <c r="C695" s="505"/>
      <c r="D695" s="466"/>
      <c r="E695" s="466"/>
      <c r="F695" s="466"/>
      <c r="G695" s="466"/>
      <c r="H695" s="466"/>
      <c r="I695" s="466"/>
      <c r="J695" s="466"/>
      <c r="K695" s="466"/>
      <c r="L695" s="466"/>
      <c r="M695" s="466"/>
      <c r="N695" s="466"/>
      <c r="O695" s="466"/>
      <c r="P695" s="466"/>
      <c r="Q695" s="466"/>
      <c r="R695" s="466"/>
      <c r="S695" s="466"/>
      <c r="T695" s="466"/>
      <c r="U695" s="466"/>
      <c r="V695" s="466"/>
      <c r="W695" s="466"/>
      <c r="X695" s="466"/>
      <c r="Y695" s="466"/>
      <c r="Z695" s="466"/>
    </row>
    <row r="696" spans="1:26" ht="13.5" customHeight="1">
      <c r="A696" s="508"/>
      <c r="B696" s="505"/>
      <c r="C696" s="505"/>
      <c r="D696" s="466"/>
      <c r="E696" s="466"/>
      <c r="F696" s="466"/>
      <c r="G696" s="466"/>
      <c r="H696" s="466"/>
      <c r="I696" s="466"/>
      <c r="J696" s="466"/>
      <c r="K696" s="466"/>
      <c r="L696" s="466"/>
      <c r="M696" s="466"/>
      <c r="N696" s="466"/>
      <c r="O696" s="466"/>
      <c r="P696" s="466"/>
      <c r="Q696" s="466"/>
      <c r="R696" s="466"/>
      <c r="S696" s="466"/>
      <c r="T696" s="466"/>
      <c r="U696" s="466"/>
      <c r="V696" s="466"/>
      <c r="W696" s="466"/>
      <c r="X696" s="466"/>
      <c r="Y696" s="466"/>
      <c r="Z696" s="466"/>
    </row>
    <row r="697" spans="1:26" ht="13.5" customHeight="1">
      <c r="A697" s="508"/>
      <c r="B697" s="505"/>
      <c r="C697" s="505"/>
      <c r="D697" s="466"/>
      <c r="E697" s="466"/>
      <c r="F697" s="466"/>
      <c r="G697" s="466"/>
      <c r="H697" s="466"/>
      <c r="I697" s="466"/>
      <c r="J697" s="466"/>
      <c r="K697" s="466"/>
      <c r="L697" s="466"/>
      <c r="M697" s="466"/>
      <c r="N697" s="466"/>
      <c r="O697" s="466"/>
      <c r="P697" s="466"/>
      <c r="Q697" s="466"/>
      <c r="R697" s="466"/>
      <c r="S697" s="466"/>
      <c r="T697" s="466"/>
      <c r="U697" s="466"/>
      <c r="V697" s="466"/>
      <c r="W697" s="466"/>
      <c r="X697" s="466"/>
      <c r="Y697" s="466"/>
      <c r="Z697" s="466"/>
    </row>
    <row r="698" spans="1:26" ht="13.5" customHeight="1">
      <c r="A698" s="508"/>
      <c r="B698" s="505"/>
      <c r="C698" s="505"/>
      <c r="D698" s="466"/>
      <c r="E698" s="466"/>
      <c r="F698" s="466"/>
      <c r="G698" s="466"/>
      <c r="H698" s="466"/>
      <c r="I698" s="466"/>
      <c r="J698" s="466"/>
      <c r="K698" s="466"/>
      <c r="L698" s="466"/>
      <c r="M698" s="466"/>
      <c r="N698" s="466"/>
      <c r="O698" s="466"/>
      <c r="P698" s="466"/>
      <c r="Q698" s="466"/>
      <c r="R698" s="466"/>
      <c r="S698" s="466"/>
      <c r="T698" s="466"/>
      <c r="U698" s="466"/>
      <c r="V698" s="466"/>
      <c r="W698" s="466"/>
      <c r="X698" s="466"/>
      <c r="Y698" s="466"/>
      <c r="Z698" s="466"/>
    </row>
    <row r="699" spans="1:26" ht="13.5" customHeight="1">
      <c r="A699" s="508"/>
      <c r="B699" s="505"/>
      <c r="C699" s="505"/>
      <c r="D699" s="466"/>
      <c r="E699" s="466"/>
      <c r="F699" s="466"/>
      <c r="G699" s="466"/>
      <c r="H699" s="466"/>
      <c r="I699" s="466"/>
      <c r="J699" s="466"/>
      <c r="K699" s="466"/>
      <c r="L699" s="466"/>
      <c r="M699" s="466"/>
      <c r="N699" s="466"/>
      <c r="O699" s="466"/>
      <c r="P699" s="466"/>
      <c r="Q699" s="466"/>
      <c r="R699" s="466"/>
      <c r="S699" s="466"/>
      <c r="T699" s="466"/>
      <c r="U699" s="466"/>
      <c r="V699" s="466"/>
      <c r="W699" s="466"/>
      <c r="X699" s="466"/>
      <c r="Y699" s="466"/>
      <c r="Z699" s="466"/>
    </row>
    <row r="700" spans="1:26" ht="13.5" customHeight="1">
      <c r="A700" s="508"/>
      <c r="B700" s="505"/>
      <c r="C700" s="505"/>
      <c r="D700" s="466"/>
      <c r="E700" s="466"/>
      <c r="F700" s="466"/>
      <c r="G700" s="466"/>
      <c r="H700" s="466"/>
      <c r="I700" s="466"/>
      <c r="J700" s="466"/>
      <c r="K700" s="466"/>
      <c r="L700" s="466"/>
      <c r="M700" s="466"/>
      <c r="N700" s="466"/>
      <c r="O700" s="466"/>
      <c r="P700" s="466"/>
      <c r="Q700" s="466"/>
      <c r="R700" s="466"/>
      <c r="S700" s="466"/>
      <c r="T700" s="466"/>
      <c r="U700" s="466"/>
      <c r="V700" s="466"/>
      <c r="W700" s="466"/>
      <c r="X700" s="466"/>
      <c r="Y700" s="466"/>
      <c r="Z700" s="466"/>
    </row>
    <row r="701" spans="1:26" ht="13.5" customHeight="1">
      <c r="A701" s="508"/>
      <c r="B701" s="505"/>
      <c r="C701" s="505"/>
      <c r="D701" s="466"/>
      <c r="E701" s="466"/>
      <c r="F701" s="466"/>
      <c r="G701" s="466"/>
      <c r="H701" s="466"/>
      <c r="I701" s="466"/>
      <c r="J701" s="466"/>
      <c r="K701" s="466"/>
      <c r="L701" s="466"/>
      <c r="M701" s="466"/>
      <c r="N701" s="466"/>
      <c r="O701" s="466"/>
      <c r="P701" s="466"/>
      <c r="Q701" s="466"/>
      <c r="R701" s="466"/>
      <c r="S701" s="466"/>
      <c r="T701" s="466"/>
      <c r="U701" s="466"/>
      <c r="V701" s="466"/>
      <c r="W701" s="466"/>
      <c r="X701" s="466"/>
      <c r="Y701" s="466"/>
      <c r="Z701" s="466"/>
    </row>
    <row r="702" spans="1:26" ht="13.5" customHeight="1">
      <c r="A702" s="508"/>
      <c r="B702" s="505"/>
      <c r="C702" s="505"/>
      <c r="D702" s="466"/>
      <c r="E702" s="466"/>
      <c r="F702" s="466"/>
      <c r="G702" s="466"/>
      <c r="H702" s="466"/>
      <c r="I702" s="466"/>
      <c r="J702" s="466"/>
      <c r="K702" s="466"/>
      <c r="L702" s="466"/>
      <c r="M702" s="466"/>
      <c r="N702" s="466"/>
      <c r="O702" s="466"/>
      <c r="P702" s="466"/>
      <c r="Q702" s="466"/>
      <c r="R702" s="466"/>
      <c r="S702" s="466"/>
      <c r="T702" s="466"/>
      <c r="U702" s="466"/>
      <c r="V702" s="466"/>
      <c r="W702" s="466"/>
      <c r="X702" s="466"/>
      <c r="Y702" s="466"/>
      <c r="Z702" s="466"/>
    </row>
    <row r="703" spans="1:26" ht="13.5" customHeight="1">
      <c r="A703" s="508"/>
      <c r="B703" s="505"/>
      <c r="C703" s="505"/>
      <c r="D703" s="466"/>
      <c r="E703" s="466"/>
      <c r="F703" s="466"/>
      <c r="G703" s="466"/>
      <c r="H703" s="466"/>
      <c r="I703" s="466"/>
      <c r="J703" s="466"/>
      <c r="K703" s="466"/>
      <c r="L703" s="466"/>
      <c r="M703" s="466"/>
      <c r="N703" s="466"/>
      <c r="O703" s="466"/>
      <c r="P703" s="466"/>
      <c r="Q703" s="466"/>
      <c r="R703" s="466"/>
      <c r="S703" s="466"/>
      <c r="T703" s="466"/>
      <c r="U703" s="466"/>
      <c r="V703" s="466"/>
      <c r="W703" s="466"/>
      <c r="X703" s="466"/>
      <c r="Y703" s="466"/>
      <c r="Z703" s="466"/>
    </row>
    <row r="704" spans="1:26" ht="13.5" customHeight="1">
      <c r="A704" s="508"/>
      <c r="B704" s="505"/>
      <c r="C704" s="505"/>
      <c r="D704" s="466"/>
      <c r="E704" s="466"/>
      <c r="F704" s="466"/>
      <c r="G704" s="466"/>
      <c r="H704" s="466"/>
      <c r="I704" s="466"/>
      <c r="J704" s="466"/>
      <c r="K704" s="466"/>
      <c r="L704" s="466"/>
      <c r="M704" s="466"/>
      <c r="N704" s="466"/>
      <c r="O704" s="466"/>
      <c r="P704" s="466"/>
      <c r="Q704" s="466"/>
      <c r="R704" s="466"/>
      <c r="S704" s="466"/>
      <c r="T704" s="466"/>
      <c r="U704" s="466"/>
      <c r="V704" s="466"/>
      <c r="W704" s="466"/>
      <c r="X704" s="466"/>
      <c r="Y704" s="466"/>
      <c r="Z704" s="466"/>
    </row>
    <row r="705" spans="1:26" ht="13.5" customHeight="1">
      <c r="A705" s="508"/>
      <c r="B705" s="505"/>
      <c r="C705" s="505"/>
      <c r="D705" s="466"/>
      <c r="E705" s="466"/>
      <c r="F705" s="466"/>
      <c r="G705" s="466"/>
      <c r="H705" s="466"/>
      <c r="I705" s="466"/>
      <c r="J705" s="466"/>
      <c r="K705" s="466"/>
      <c r="L705" s="466"/>
      <c r="M705" s="466"/>
      <c r="N705" s="466"/>
      <c r="O705" s="466"/>
      <c r="P705" s="466"/>
      <c r="Q705" s="466"/>
      <c r="R705" s="466"/>
      <c r="S705" s="466"/>
      <c r="T705" s="466"/>
      <c r="U705" s="466"/>
      <c r="V705" s="466"/>
      <c r="W705" s="466"/>
      <c r="X705" s="466"/>
      <c r="Y705" s="466"/>
      <c r="Z705" s="466"/>
    </row>
    <row r="706" spans="1:26" ht="13.5" customHeight="1">
      <c r="A706" s="508"/>
      <c r="B706" s="505"/>
      <c r="C706" s="505"/>
      <c r="D706" s="466"/>
      <c r="E706" s="466"/>
      <c r="F706" s="466"/>
      <c r="G706" s="466"/>
      <c r="H706" s="466"/>
      <c r="I706" s="466"/>
      <c r="J706" s="466"/>
      <c r="K706" s="466"/>
      <c r="L706" s="466"/>
      <c r="M706" s="466"/>
      <c r="N706" s="466"/>
      <c r="O706" s="466"/>
      <c r="P706" s="466"/>
      <c r="Q706" s="466"/>
      <c r="R706" s="466"/>
      <c r="S706" s="466"/>
      <c r="T706" s="466"/>
      <c r="U706" s="466"/>
      <c r="V706" s="466"/>
      <c r="W706" s="466"/>
      <c r="X706" s="466"/>
      <c r="Y706" s="466"/>
      <c r="Z706" s="466"/>
    </row>
    <row r="707" spans="1:26" ht="13.5" customHeight="1">
      <c r="A707" s="508"/>
      <c r="B707" s="505"/>
      <c r="C707" s="505"/>
      <c r="D707" s="466"/>
      <c r="E707" s="466"/>
      <c r="F707" s="466"/>
      <c r="G707" s="466"/>
      <c r="H707" s="466"/>
      <c r="I707" s="466"/>
      <c r="J707" s="466"/>
      <c r="K707" s="466"/>
      <c r="L707" s="466"/>
      <c r="M707" s="466"/>
      <c r="N707" s="466"/>
      <c r="O707" s="466"/>
      <c r="P707" s="466"/>
      <c r="Q707" s="466"/>
      <c r="R707" s="466"/>
      <c r="S707" s="466"/>
      <c r="T707" s="466"/>
      <c r="U707" s="466"/>
      <c r="V707" s="466"/>
      <c r="W707" s="466"/>
      <c r="X707" s="466"/>
      <c r="Y707" s="466"/>
      <c r="Z707" s="466"/>
    </row>
    <row r="708" spans="1:26" ht="13.5" customHeight="1">
      <c r="A708" s="508"/>
      <c r="B708" s="505"/>
      <c r="C708" s="505"/>
      <c r="D708" s="466"/>
      <c r="E708" s="466"/>
      <c r="F708" s="466"/>
      <c r="G708" s="466"/>
      <c r="H708" s="466"/>
      <c r="I708" s="466"/>
      <c r="J708" s="466"/>
      <c r="K708" s="466"/>
      <c r="L708" s="466"/>
      <c r="M708" s="466"/>
      <c r="N708" s="466"/>
      <c r="O708" s="466"/>
      <c r="P708" s="466"/>
      <c r="Q708" s="466"/>
      <c r="R708" s="466"/>
      <c r="S708" s="466"/>
      <c r="T708" s="466"/>
      <c r="U708" s="466"/>
      <c r="V708" s="466"/>
      <c r="W708" s="466"/>
      <c r="X708" s="466"/>
      <c r="Y708" s="466"/>
      <c r="Z708" s="466"/>
    </row>
    <row r="709" spans="1:26" ht="13.5" customHeight="1">
      <c r="A709" s="508"/>
      <c r="B709" s="505"/>
      <c r="C709" s="505"/>
      <c r="D709" s="466"/>
      <c r="E709" s="466"/>
      <c r="F709" s="466"/>
      <c r="G709" s="466"/>
      <c r="H709" s="466"/>
      <c r="I709" s="466"/>
      <c r="J709" s="466"/>
      <c r="K709" s="466"/>
      <c r="L709" s="466"/>
      <c r="M709" s="466"/>
      <c r="N709" s="466"/>
      <c r="O709" s="466"/>
      <c r="P709" s="466"/>
      <c r="Q709" s="466"/>
      <c r="R709" s="466"/>
      <c r="S709" s="466"/>
      <c r="T709" s="466"/>
      <c r="U709" s="466"/>
      <c r="V709" s="466"/>
      <c r="W709" s="466"/>
      <c r="X709" s="466"/>
      <c r="Y709" s="466"/>
      <c r="Z709" s="466"/>
    </row>
    <row r="710" spans="1:26" ht="13.5" customHeight="1">
      <c r="A710" s="508"/>
      <c r="B710" s="505"/>
      <c r="C710" s="505"/>
      <c r="D710" s="466"/>
      <c r="E710" s="466"/>
      <c r="F710" s="466"/>
      <c r="G710" s="466"/>
      <c r="H710" s="466"/>
      <c r="I710" s="466"/>
      <c r="J710" s="466"/>
      <c r="K710" s="466"/>
      <c r="L710" s="466"/>
      <c r="M710" s="466"/>
      <c r="N710" s="466"/>
      <c r="O710" s="466"/>
      <c r="P710" s="466"/>
      <c r="Q710" s="466"/>
      <c r="R710" s="466"/>
      <c r="S710" s="466"/>
      <c r="T710" s="466"/>
      <c r="U710" s="466"/>
      <c r="V710" s="466"/>
      <c r="W710" s="466"/>
      <c r="X710" s="466"/>
      <c r="Y710" s="466"/>
      <c r="Z710" s="466"/>
    </row>
    <row r="711" spans="1:26" ht="13.5" customHeight="1">
      <c r="A711" s="508"/>
      <c r="B711" s="505"/>
      <c r="C711" s="505"/>
      <c r="D711" s="466"/>
      <c r="E711" s="466"/>
      <c r="F711" s="466"/>
      <c r="G711" s="466"/>
      <c r="H711" s="466"/>
      <c r="I711" s="466"/>
      <c r="J711" s="466"/>
      <c r="K711" s="466"/>
      <c r="L711" s="466"/>
      <c r="M711" s="466"/>
      <c r="N711" s="466"/>
      <c r="O711" s="466"/>
      <c r="P711" s="466"/>
      <c r="Q711" s="466"/>
      <c r="R711" s="466"/>
      <c r="S711" s="466"/>
      <c r="T711" s="466"/>
      <c r="U711" s="466"/>
      <c r="V711" s="466"/>
      <c r="W711" s="466"/>
      <c r="X711" s="466"/>
      <c r="Y711" s="466"/>
      <c r="Z711" s="466"/>
    </row>
    <row r="712" spans="1:26" ht="13.5" customHeight="1">
      <c r="A712" s="508"/>
      <c r="B712" s="505"/>
      <c r="C712" s="505"/>
      <c r="D712" s="466"/>
      <c r="E712" s="466"/>
      <c r="F712" s="466"/>
      <c r="G712" s="466"/>
      <c r="H712" s="466"/>
      <c r="I712" s="466"/>
      <c r="J712" s="466"/>
      <c r="K712" s="466"/>
      <c r="L712" s="466"/>
      <c r="M712" s="466"/>
      <c r="N712" s="466"/>
      <c r="O712" s="466"/>
      <c r="P712" s="466"/>
      <c r="Q712" s="466"/>
      <c r="R712" s="466"/>
      <c r="S712" s="466"/>
      <c r="T712" s="466"/>
      <c r="U712" s="466"/>
      <c r="V712" s="466"/>
      <c r="W712" s="466"/>
      <c r="X712" s="466"/>
      <c r="Y712" s="466"/>
      <c r="Z712" s="466"/>
    </row>
    <row r="713" spans="1:26" ht="13.5" customHeight="1">
      <c r="A713" s="508"/>
      <c r="B713" s="505"/>
      <c r="C713" s="505"/>
      <c r="D713" s="466"/>
      <c r="E713" s="466"/>
      <c r="F713" s="466"/>
      <c r="G713" s="466"/>
      <c r="H713" s="466"/>
      <c r="I713" s="466"/>
      <c r="J713" s="466"/>
      <c r="K713" s="466"/>
      <c r="L713" s="466"/>
      <c r="M713" s="466"/>
      <c r="N713" s="466"/>
      <c r="O713" s="466"/>
      <c r="P713" s="466"/>
      <c r="Q713" s="466"/>
      <c r="R713" s="466"/>
      <c r="S713" s="466"/>
      <c r="T713" s="466"/>
      <c r="U713" s="466"/>
      <c r="V713" s="466"/>
      <c r="W713" s="466"/>
      <c r="X713" s="466"/>
      <c r="Y713" s="466"/>
      <c r="Z713" s="466"/>
    </row>
    <row r="714" spans="1:26" ht="13.5" customHeight="1">
      <c r="A714" s="508"/>
      <c r="B714" s="505"/>
      <c r="C714" s="505"/>
      <c r="D714" s="466"/>
      <c r="E714" s="466"/>
      <c r="F714" s="466"/>
      <c r="G714" s="466"/>
      <c r="H714" s="466"/>
      <c r="I714" s="466"/>
      <c r="J714" s="466"/>
      <c r="K714" s="466"/>
      <c r="L714" s="466"/>
      <c r="M714" s="466"/>
      <c r="N714" s="466"/>
      <c r="O714" s="466"/>
      <c r="P714" s="466"/>
      <c r="Q714" s="466"/>
      <c r="R714" s="466"/>
      <c r="S714" s="466"/>
      <c r="T714" s="466"/>
      <c r="U714" s="466"/>
      <c r="V714" s="466"/>
      <c r="W714" s="466"/>
      <c r="X714" s="466"/>
      <c r="Y714" s="466"/>
      <c r="Z714" s="466"/>
    </row>
    <row r="715" spans="1:26" ht="13.5" customHeight="1">
      <c r="A715" s="508"/>
      <c r="B715" s="505"/>
      <c r="C715" s="505"/>
      <c r="D715" s="466"/>
      <c r="E715" s="466"/>
      <c r="F715" s="466"/>
      <c r="G715" s="466"/>
      <c r="H715" s="466"/>
      <c r="I715" s="466"/>
      <c r="J715" s="466"/>
      <c r="K715" s="466"/>
      <c r="L715" s="466"/>
      <c r="M715" s="466"/>
      <c r="N715" s="466"/>
      <c r="O715" s="466"/>
      <c r="P715" s="466"/>
      <c r="Q715" s="466"/>
      <c r="R715" s="466"/>
      <c r="S715" s="466"/>
      <c r="T715" s="466"/>
      <c r="U715" s="466"/>
      <c r="V715" s="466"/>
      <c r="W715" s="466"/>
      <c r="X715" s="466"/>
      <c r="Y715" s="466"/>
      <c r="Z715" s="466"/>
    </row>
    <row r="716" spans="1:26" ht="13.5" customHeight="1">
      <c r="A716" s="508"/>
      <c r="B716" s="505"/>
      <c r="C716" s="505"/>
      <c r="D716" s="466"/>
      <c r="E716" s="466"/>
      <c r="F716" s="466"/>
      <c r="G716" s="466"/>
      <c r="H716" s="466"/>
      <c r="I716" s="466"/>
      <c r="J716" s="466"/>
      <c r="K716" s="466"/>
      <c r="L716" s="466"/>
      <c r="M716" s="466"/>
      <c r="N716" s="466"/>
      <c r="O716" s="466"/>
      <c r="P716" s="466"/>
      <c r="Q716" s="466"/>
      <c r="R716" s="466"/>
      <c r="S716" s="466"/>
      <c r="T716" s="466"/>
      <c r="U716" s="466"/>
      <c r="V716" s="466"/>
      <c r="W716" s="466"/>
      <c r="X716" s="466"/>
      <c r="Y716" s="466"/>
      <c r="Z716" s="466"/>
    </row>
    <row r="717" spans="1:26" ht="13.5" customHeight="1">
      <c r="A717" s="508"/>
      <c r="B717" s="505"/>
      <c r="C717" s="505"/>
      <c r="D717" s="466"/>
      <c r="E717" s="466"/>
      <c r="F717" s="466"/>
      <c r="G717" s="466"/>
      <c r="H717" s="466"/>
      <c r="I717" s="466"/>
      <c r="J717" s="466"/>
      <c r="K717" s="466"/>
      <c r="L717" s="466"/>
      <c r="M717" s="466"/>
      <c r="N717" s="466"/>
      <c r="O717" s="466"/>
      <c r="P717" s="466"/>
      <c r="Q717" s="466"/>
      <c r="R717" s="466"/>
      <c r="S717" s="466"/>
      <c r="T717" s="466"/>
      <c r="U717" s="466"/>
      <c r="V717" s="466"/>
      <c r="W717" s="466"/>
      <c r="X717" s="466"/>
      <c r="Y717" s="466"/>
      <c r="Z717" s="466"/>
    </row>
    <row r="718" spans="1:26" ht="13.5" customHeight="1">
      <c r="A718" s="508"/>
      <c r="B718" s="505"/>
      <c r="C718" s="505"/>
      <c r="D718" s="466"/>
      <c r="E718" s="466"/>
      <c r="F718" s="466"/>
      <c r="G718" s="466"/>
      <c r="H718" s="466"/>
      <c r="I718" s="466"/>
      <c r="J718" s="466"/>
      <c r="K718" s="466"/>
      <c r="L718" s="466"/>
      <c r="M718" s="466"/>
      <c r="N718" s="466"/>
      <c r="O718" s="466"/>
      <c r="P718" s="466"/>
      <c r="Q718" s="466"/>
      <c r="R718" s="466"/>
      <c r="S718" s="466"/>
      <c r="T718" s="466"/>
      <c r="U718" s="466"/>
      <c r="V718" s="466"/>
      <c r="W718" s="466"/>
      <c r="X718" s="466"/>
      <c r="Y718" s="466"/>
      <c r="Z718" s="466"/>
    </row>
    <row r="719" spans="1:26" ht="13.5" customHeight="1">
      <c r="A719" s="508"/>
      <c r="B719" s="505"/>
      <c r="C719" s="505"/>
      <c r="D719" s="466"/>
      <c r="E719" s="466"/>
      <c r="F719" s="466"/>
      <c r="G719" s="466"/>
      <c r="H719" s="466"/>
      <c r="I719" s="466"/>
      <c r="J719" s="466"/>
      <c r="K719" s="466"/>
      <c r="L719" s="466"/>
      <c r="M719" s="466"/>
      <c r="N719" s="466"/>
      <c r="O719" s="466"/>
      <c r="P719" s="466"/>
      <c r="Q719" s="466"/>
      <c r="R719" s="466"/>
      <c r="S719" s="466"/>
      <c r="T719" s="466"/>
      <c r="U719" s="466"/>
      <c r="V719" s="466"/>
      <c r="W719" s="466"/>
      <c r="X719" s="466"/>
      <c r="Y719" s="466"/>
      <c r="Z719" s="466"/>
    </row>
    <row r="720" spans="1:26" ht="13.5" customHeight="1">
      <c r="A720" s="508"/>
      <c r="B720" s="505"/>
      <c r="C720" s="505"/>
      <c r="D720" s="466"/>
      <c r="E720" s="466"/>
      <c r="F720" s="466"/>
      <c r="G720" s="466"/>
      <c r="H720" s="466"/>
      <c r="I720" s="466"/>
      <c r="J720" s="466"/>
      <c r="K720" s="466"/>
      <c r="L720" s="466"/>
      <c r="M720" s="466"/>
      <c r="N720" s="466"/>
      <c r="O720" s="466"/>
      <c r="P720" s="466"/>
      <c r="Q720" s="466"/>
      <c r="R720" s="466"/>
      <c r="S720" s="466"/>
      <c r="T720" s="466"/>
      <c r="U720" s="466"/>
      <c r="V720" s="466"/>
      <c r="W720" s="466"/>
      <c r="X720" s="466"/>
      <c r="Y720" s="466"/>
      <c r="Z720" s="466"/>
    </row>
    <row r="721" spans="1:26" ht="13.5" customHeight="1">
      <c r="A721" s="508"/>
      <c r="B721" s="505"/>
      <c r="C721" s="505"/>
      <c r="D721" s="466"/>
      <c r="E721" s="466"/>
      <c r="F721" s="466"/>
      <c r="G721" s="466"/>
      <c r="H721" s="466"/>
      <c r="I721" s="466"/>
      <c r="J721" s="466"/>
      <c r="K721" s="466"/>
      <c r="L721" s="466"/>
      <c r="M721" s="466"/>
      <c r="N721" s="466"/>
      <c r="O721" s="466"/>
      <c r="P721" s="466"/>
      <c r="Q721" s="466"/>
      <c r="R721" s="466"/>
      <c r="S721" s="466"/>
      <c r="T721" s="466"/>
      <c r="U721" s="466"/>
      <c r="V721" s="466"/>
      <c r="W721" s="466"/>
      <c r="X721" s="466"/>
      <c r="Y721" s="466"/>
      <c r="Z721" s="466"/>
    </row>
    <row r="722" spans="1:26" ht="13.5" customHeight="1">
      <c r="A722" s="508"/>
      <c r="B722" s="505"/>
      <c r="C722" s="505"/>
      <c r="D722" s="466"/>
      <c r="E722" s="466"/>
      <c r="F722" s="466"/>
      <c r="G722" s="466"/>
      <c r="H722" s="466"/>
      <c r="I722" s="466"/>
      <c r="J722" s="466"/>
      <c r="K722" s="466"/>
      <c r="L722" s="466"/>
      <c r="M722" s="466"/>
      <c r="N722" s="466"/>
      <c r="O722" s="466"/>
      <c r="P722" s="466"/>
      <c r="Q722" s="466"/>
      <c r="R722" s="466"/>
      <c r="S722" s="466"/>
      <c r="T722" s="466"/>
      <c r="U722" s="466"/>
      <c r="V722" s="466"/>
      <c r="W722" s="466"/>
      <c r="X722" s="466"/>
      <c r="Y722" s="466"/>
      <c r="Z722" s="466"/>
    </row>
    <row r="723" spans="1:26" ht="13.5" customHeight="1">
      <c r="A723" s="508"/>
      <c r="B723" s="505"/>
      <c r="C723" s="505"/>
      <c r="D723" s="466"/>
      <c r="E723" s="466"/>
      <c r="F723" s="466"/>
      <c r="G723" s="466"/>
      <c r="H723" s="466"/>
      <c r="I723" s="466"/>
      <c r="J723" s="466"/>
      <c r="K723" s="466"/>
      <c r="L723" s="466"/>
      <c r="M723" s="466"/>
      <c r="N723" s="466"/>
      <c r="O723" s="466"/>
      <c r="P723" s="466"/>
      <c r="Q723" s="466"/>
      <c r="R723" s="466"/>
      <c r="S723" s="466"/>
      <c r="T723" s="466"/>
      <c r="U723" s="466"/>
      <c r="V723" s="466"/>
      <c r="W723" s="466"/>
      <c r="X723" s="466"/>
      <c r="Y723" s="466"/>
      <c r="Z723" s="466"/>
    </row>
    <row r="724" spans="1:26" ht="13.5" customHeight="1">
      <c r="A724" s="508"/>
      <c r="B724" s="505"/>
      <c r="C724" s="505"/>
      <c r="D724" s="466"/>
      <c r="E724" s="466"/>
      <c r="F724" s="466"/>
      <c r="G724" s="466"/>
      <c r="H724" s="466"/>
      <c r="I724" s="466"/>
      <c r="J724" s="466"/>
      <c r="K724" s="466"/>
      <c r="L724" s="466"/>
      <c r="M724" s="466"/>
      <c r="N724" s="466"/>
      <c r="O724" s="466"/>
      <c r="P724" s="466"/>
      <c r="Q724" s="466"/>
      <c r="R724" s="466"/>
      <c r="S724" s="466"/>
      <c r="T724" s="466"/>
      <c r="U724" s="466"/>
      <c r="V724" s="466"/>
      <c r="W724" s="466"/>
      <c r="X724" s="466"/>
      <c r="Y724" s="466"/>
      <c r="Z724" s="466"/>
    </row>
    <row r="725" spans="1:26" ht="13.5" customHeight="1">
      <c r="A725" s="508"/>
      <c r="B725" s="505"/>
      <c r="C725" s="505"/>
      <c r="D725" s="466"/>
      <c r="E725" s="466"/>
      <c r="F725" s="466"/>
      <c r="G725" s="466"/>
      <c r="H725" s="466"/>
      <c r="I725" s="466"/>
      <c r="J725" s="466"/>
      <c r="K725" s="466"/>
      <c r="L725" s="466"/>
      <c r="M725" s="466"/>
      <c r="N725" s="466"/>
      <c r="O725" s="466"/>
      <c r="P725" s="466"/>
      <c r="Q725" s="466"/>
      <c r="R725" s="466"/>
      <c r="S725" s="466"/>
      <c r="T725" s="466"/>
      <c r="U725" s="466"/>
      <c r="V725" s="466"/>
      <c r="W725" s="466"/>
      <c r="X725" s="466"/>
      <c r="Y725" s="466"/>
      <c r="Z725" s="466"/>
    </row>
    <row r="726" spans="1:26" ht="13.5" customHeight="1">
      <c r="A726" s="508"/>
      <c r="B726" s="505"/>
      <c r="C726" s="505"/>
      <c r="D726" s="466"/>
      <c r="E726" s="466"/>
      <c r="F726" s="466"/>
      <c r="G726" s="466"/>
      <c r="H726" s="466"/>
      <c r="I726" s="466"/>
      <c r="J726" s="466"/>
      <c r="K726" s="466"/>
      <c r="L726" s="466"/>
      <c r="M726" s="466"/>
      <c r="N726" s="466"/>
      <c r="O726" s="466"/>
      <c r="P726" s="466"/>
      <c r="Q726" s="466"/>
      <c r="R726" s="466"/>
      <c r="S726" s="466"/>
      <c r="T726" s="466"/>
      <c r="U726" s="466"/>
      <c r="V726" s="466"/>
      <c r="W726" s="466"/>
      <c r="X726" s="466"/>
      <c r="Y726" s="466"/>
      <c r="Z726" s="466"/>
    </row>
    <row r="727" spans="1:26" ht="13.5" customHeight="1">
      <c r="A727" s="508"/>
      <c r="B727" s="505"/>
      <c r="C727" s="505"/>
      <c r="D727" s="466"/>
      <c r="E727" s="466"/>
      <c r="F727" s="466"/>
      <c r="G727" s="466"/>
      <c r="H727" s="466"/>
      <c r="I727" s="466"/>
      <c r="J727" s="466"/>
      <c r="K727" s="466"/>
      <c r="L727" s="466"/>
      <c r="M727" s="466"/>
      <c r="N727" s="466"/>
      <c r="O727" s="466"/>
      <c r="P727" s="466"/>
      <c r="Q727" s="466"/>
      <c r="R727" s="466"/>
      <c r="S727" s="466"/>
      <c r="T727" s="466"/>
      <c r="U727" s="466"/>
      <c r="V727" s="466"/>
      <c r="W727" s="466"/>
      <c r="X727" s="466"/>
      <c r="Y727" s="466"/>
      <c r="Z727" s="466"/>
    </row>
    <row r="728" spans="1:26" ht="13.5" customHeight="1">
      <c r="A728" s="508"/>
      <c r="B728" s="505"/>
      <c r="C728" s="505"/>
      <c r="D728" s="466"/>
      <c r="E728" s="466"/>
      <c r="F728" s="466"/>
      <c r="G728" s="466"/>
      <c r="H728" s="466"/>
      <c r="I728" s="466"/>
      <c r="J728" s="466"/>
      <c r="K728" s="466"/>
      <c r="L728" s="466"/>
      <c r="M728" s="466"/>
      <c r="N728" s="466"/>
      <c r="O728" s="466"/>
      <c r="P728" s="466"/>
      <c r="Q728" s="466"/>
      <c r="R728" s="466"/>
      <c r="S728" s="466"/>
      <c r="T728" s="466"/>
      <c r="U728" s="466"/>
      <c r="V728" s="466"/>
      <c r="W728" s="466"/>
      <c r="X728" s="466"/>
      <c r="Y728" s="466"/>
      <c r="Z728" s="466"/>
    </row>
    <row r="729" spans="1:26" ht="13.5" customHeight="1">
      <c r="A729" s="508"/>
      <c r="B729" s="505"/>
      <c r="C729" s="505"/>
      <c r="D729" s="466"/>
      <c r="E729" s="466"/>
      <c r="F729" s="466"/>
      <c r="G729" s="466"/>
      <c r="H729" s="466"/>
      <c r="I729" s="466"/>
      <c r="J729" s="466"/>
      <c r="K729" s="466"/>
      <c r="L729" s="466"/>
      <c r="M729" s="466"/>
      <c r="N729" s="466"/>
      <c r="O729" s="466"/>
      <c r="P729" s="466"/>
      <c r="Q729" s="466"/>
      <c r="R729" s="466"/>
      <c r="S729" s="466"/>
      <c r="T729" s="466"/>
      <c r="U729" s="466"/>
      <c r="V729" s="466"/>
      <c r="W729" s="466"/>
      <c r="X729" s="466"/>
      <c r="Y729" s="466"/>
      <c r="Z729" s="466"/>
    </row>
    <row r="730" spans="1:26" ht="13.5" customHeight="1">
      <c r="A730" s="508"/>
      <c r="B730" s="505"/>
      <c r="C730" s="505"/>
      <c r="D730" s="466"/>
      <c r="E730" s="466"/>
      <c r="F730" s="466"/>
      <c r="G730" s="466"/>
      <c r="H730" s="466"/>
      <c r="I730" s="466"/>
      <c r="J730" s="466"/>
      <c r="K730" s="466"/>
      <c r="L730" s="466"/>
      <c r="M730" s="466"/>
      <c r="N730" s="466"/>
      <c r="O730" s="466"/>
      <c r="P730" s="466"/>
      <c r="Q730" s="466"/>
      <c r="R730" s="466"/>
      <c r="S730" s="466"/>
      <c r="T730" s="466"/>
      <c r="U730" s="466"/>
      <c r="V730" s="466"/>
      <c r="W730" s="466"/>
      <c r="X730" s="466"/>
      <c r="Y730" s="466"/>
      <c r="Z730" s="466"/>
    </row>
    <row r="731" spans="1:26" ht="13.5" customHeight="1">
      <c r="A731" s="508"/>
      <c r="B731" s="505"/>
      <c r="C731" s="505"/>
      <c r="D731" s="466"/>
      <c r="E731" s="466"/>
      <c r="F731" s="466"/>
      <c r="G731" s="466"/>
      <c r="H731" s="466"/>
      <c r="I731" s="466"/>
      <c r="J731" s="466"/>
      <c r="K731" s="466"/>
      <c r="L731" s="466"/>
      <c r="M731" s="466"/>
      <c r="N731" s="466"/>
      <c r="O731" s="466"/>
      <c r="P731" s="466"/>
      <c r="Q731" s="466"/>
      <c r="R731" s="466"/>
      <c r="S731" s="466"/>
      <c r="T731" s="466"/>
      <c r="U731" s="466"/>
      <c r="V731" s="466"/>
      <c r="W731" s="466"/>
      <c r="X731" s="466"/>
      <c r="Y731" s="466"/>
      <c r="Z731" s="466"/>
    </row>
    <row r="732" spans="1:26" ht="13.5" customHeight="1">
      <c r="A732" s="508"/>
      <c r="B732" s="505"/>
      <c r="C732" s="505"/>
      <c r="D732" s="466"/>
      <c r="E732" s="466"/>
      <c r="F732" s="466"/>
      <c r="G732" s="466"/>
      <c r="H732" s="466"/>
      <c r="I732" s="466"/>
      <c r="J732" s="466"/>
      <c r="K732" s="466"/>
      <c r="L732" s="466"/>
      <c r="M732" s="466"/>
      <c r="N732" s="466"/>
      <c r="O732" s="466"/>
      <c r="P732" s="466"/>
      <c r="Q732" s="466"/>
      <c r="R732" s="466"/>
      <c r="S732" s="466"/>
      <c r="T732" s="466"/>
      <c r="U732" s="466"/>
      <c r="V732" s="466"/>
      <c r="W732" s="466"/>
      <c r="X732" s="466"/>
      <c r="Y732" s="466"/>
      <c r="Z732" s="466"/>
    </row>
    <row r="733" spans="1:26" ht="13.5" customHeight="1">
      <c r="A733" s="508"/>
      <c r="B733" s="505"/>
      <c r="C733" s="505"/>
      <c r="D733" s="466"/>
      <c r="E733" s="466"/>
      <c r="F733" s="466"/>
      <c r="G733" s="466"/>
      <c r="H733" s="466"/>
      <c r="I733" s="466"/>
      <c r="J733" s="466"/>
      <c r="K733" s="466"/>
      <c r="L733" s="466"/>
      <c r="M733" s="466"/>
      <c r="N733" s="466"/>
      <c r="O733" s="466"/>
      <c r="P733" s="466"/>
      <c r="Q733" s="466"/>
      <c r="R733" s="466"/>
      <c r="S733" s="466"/>
      <c r="T733" s="466"/>
      <c r="U733" s="466"/>
      <c r="V733" s="466"/>
      <c r="W733" s="466"/>
      <c r="X733" s="466"/>
      <c r="Y733" s="466"/>
      <c r="Z733" s="466"/>
    </row>
    <row r="734" spans="1:26" ht="13.5" customHeight="1">
      <c r="A734" s="508"/>
      <c r="B734" s="505"/>
      <c r="C734" s="505"/>
      <c r="D734" s="466"/>
      <c r="E734" s="466"/>
      <c r="F734" s="466"/>
      <c r="G734" s="466"/>
      <c r="H734" s="466"/>
      <c r="I734" s="466"/>
      <c r="J734" s="466"/>
      <c r="K734" s="466"/>
      <c r="L734" s="466"/>
      <c r="M734" s="466"/>
      <c r="N734" s="466"/>
      <c r="O734" s="466"/>
      <c r="P734" s="466"/>
      <c r="Q734" s="466"/>
      <c r="R734" s="466"/>
      <c r="S734" s="466"/>
      <c r="T734" s="466"/>
      <c r="U734" s="466"/>
      <c r="V734" s="466"/>
      <c r="W734" s="466"/>
      <c r="X734" s="466"/>
      <c r="Y734" s="466"/>
      <c r="Z734" s="466"/>
    </row>
    <row r="735" spans="1:26" ht="13.5" customHeight="1">
      <c r="A735" s="508"/>
      <c r="B735" s="505"/>
      <c r="C735" s="505"/>
      <c r="D735" s="466"/>
      <c r="E735" s="466"/>
      <c r="F735" s="466"/>
      <c r="G735" s="466"/>
      <c r="H735" s="466"/>
      <c r="I735" s="466"/>
      <c r="J735" s="466"/>
      <c r="K735" s="466"/>
      <c r="L735" s="466"/>
      <c r="M735" s="466"/>
      <c r="N735" s="466"/>
      <c r="O735" s="466"/>
      <c r="P735" s="466"/>
      <c r="Q735" s="466"/>
      <c r="R735" s="466"/>
      <c r="S735" s="466"/>
      <c r="T735" s="466"/>
      <c r="U735" s="466"/>
      <c r="V735" s="466"/>
      <c r="W735" s="466"/>
      <c r="X735" s="466"/>
      <c r="Y735" s="466"/>
      <c r="Z735" s="466"/>
    </row>
    <row r="736" spans="1:26" ht="13.5" customHeight="1">
      <c r="A736" s="508"/>
      <c r="B736" s="505"/>
      <c r="C736" s="505"/>
      <c r="D736" s="466"/>
      <c r="E736" s="466"/>
      <c r="F736" s="466"/>
      <c r="G736" s="466"/>
      <c r="H736" s="466"/>
      <c r="I736" s="466"/>
      <c r="J736" s="466"/>
      <c r="K736" s="466"/>
      <c r="L736" s="466"/>
      <c r="M736" s="466"/>
      <c r="N736" s="466"/>
      <c r="O736" s="466"/>
      <c r="P736" s="466"/>
      <c r="Q736" s="466"/>
      <c r="R736" s="466"/>
      <c r="S736" s="466"/>
      <c r="T736" s="466"/>
      <c r="U736" s="466"/>
      <c r="V736" s="466"/>
      <c r="W736" s="466"/>
      <c r="X736" s="466"/>
      <c r="Y736" s="466"/>
      <c r="Z736" s="466"/>
    </row>
    <row r="737" spans="1:26" ht="13.5" customHeight="1">
      <c r="A737" s="508"/>
      <c r="B737" s="505"/>
      <c r="C737" s="505"/>
      <c r="D737" s="466"/>
      <c r="E737" s="466"/>
      <c r="F737" s="466"/>
      <c r="G737" s="466"/>
      <c r="H737" s="466"/>
      <c r="I737" s="466"/>
      <c r="J737" s="466"/>
      <c r="K737" s="466"/>
      <c r="L737" s="466"/>
      <c r="M737" s="466"/>
      <c r="N737" s="466"/>
      <c r="O737" s="466"/>
      <c r="P737" s="466"/>
      <c r="Q737" s="466"/>
      <c r="R737" s="466"/>
      <c r="S737" s="466"/>
      <c r="T737" s="466"/>
      <c r="U737" s="466"/>
      <c r="V737" s="466"/>
      <c r="W737" s="466"/>
      <c r="X737" s="466"/>
      <c r="Y737" s="466"/>
      <c r="Z737" s="466"/>
    </row>
    <row r="738" spans="1:26" ht="13.5" customHeight="1">
      <c r="A738" s="508"/>
      <c r="B738" s="505"/>
      <c r="C738" s="505"/>
      <c r="D738" s="466"/>
      <c r="E738" s="466"/>
      <c r="F738" s="466"/>
      <c r="G738" s="466"/>
      <c r="H738" s="466"/>
      <c r="I738" s="466"/>
      <c r="J738" s="466"/>
      <c r="K738" s="466"/>
      <c r="L738" s="466"/>
      <c r="M738" s="466"/>
      <c r="N738" s="466"/>
      <c r="O738" s="466"/>
      <c r="P738" s="466"/>
      <c r="Q738" s="466"/>
      <c r="R738" s="466"/>
      <c r="S738" s="466"/>
      <c r="T738" s="466"/>
      <c r="U738" s="466"/>
      <c r="V738" s="466"/>
      <c r="W738" s="466"/>
      <c r="X738" s="466"/>
      <c r="Y738" s="466"/>
      <c r="Z738" s="466"/>
    </row>
    <row r="739" spans="1:26" ht="13.5" customHeight="1">
      <c r="A739" s="508"/>
      <c r="B739" s="505"/>
      <c r="C739" s="505"/>
      <c r="D739" s="466"/>
      <c r="E739" s="466"/>
      <c r="F739" s="466"/>
      <c r="G739" s="466"/>
      <c r="H739" s="466"/>
      <c r="I739" s="466"/>
      <c r="J739" s="466"/>
      <c r="K739" s="466"/>
      <c r="L739" s="466"/>
      <c r="M739" s="466"/>
      <c r="N739" s="466"/>
      <c r="O739" s="466"/>
      <c r="P739" s="466"/>
      <c r="Q739" s="466"/>
      <c r="R739" s="466"/>
      <c r="S739" s="466"/>
      <c r="T739" s="466"/>
      <c r="U739" s="466"/>
      <c r="V739" s="466"/>
      <c r="W739" s="466"/>
      <c r="X739" s="466"/>
      <c r="Y739" s="466"/>
      <c r="Z739" s="466"/>
    </row>
    <row r="740" spans="1:26" ht="13.5" customHeight="1">
      <c r="A740" s="508"/>
      <c r="B740" s="505"/>
      <c r="C740" s="505"/>
      <c r="D740" s="466"/>
      <c r="E740" s="466"/>
      <c r="F740" s="466"/>
      <c r="G740" s="466"/>
      <c r="H740" s="466"/>
      <c r="I740" s="466"/>
      <c r="J740" s="466"/>
      <c r="K740" s="466"/>
      <c r="L740" s="466"/>
      <c r="M740" s="466"/>
      <c r="N740" s="466"/>
      <c r="O740" s="466"/>
      <c r="P740" s="466"/>
      <c r="Q740" s="466"/>
      <c r="R740" s="466"/>
      <c r="S740" s="466"/>
      <c r="T740" s="466"/>
      <c r="U740" s="466"/>
      <c r="V740" s="466"/>
      <c r="W740" s="466"/>
      <c r="X740" s="466"/>
      <c r="Y740" s="466"/>
      <c r="Z740" s="466"/>
    </row>
    <row r="741" spans="1:26" ht="13.5" customHeight="1">
      <c r="A741" s="508"/>
      <c r="B741" s="505"/>
      <c r="C741" s="505"/>
      <c r="D741" s="466"/>
      <c r="E741" s="466"/>
      <c r="F741" s="466"/>
      <c r="G741" s="466"/>
      <c r="H741" s="466"/>
      <c r="I741" s="466"/>
      <c r="J741" s="466"/>
      <c r="K741" s="466"/>
      <c r="L741" s="466"/>
      <c r="M741" s="466"/>
      <c r="N741" s="466"/>
      <c r="O741" s="466"/>
      <c r="P741" s="466"/>
      <c r="Q741" s="466"/>
      <c r="R741" s="466"/>
      <c r="S741" s="466"/>
      <c r="T741" s="466"/>
      <c r="U741" s="466"/>
      <c r="V741" s="466"/>
      <c r="W741" s="466"/>
      <c r="X741" s="466"/>
      <c r="Y741" s="466"/>
      <c r="Z741" s="466"/>
    </row>
    <row r="742" spans="1:26" ht="13.5" customHeight="1">
      <c r="A742" s="508"/>
      <c r="B742" s="505"/>
      <c r="C742" s="505"/>
      <c r="D742" s="466"/>
      <c r="E742" s="466"/>
      <c r="F742" s="466"/>
      <c r="G742" s="466"/>
      <c r="H742" s="466"/>
      <c r="I742" s="466"/>
      <c r="J742" s="466"/>
      <c r="K742" s="466"/>
      <c r="L742" s="466"/>
      <c r="M742" s="466"/>
      <c r="N742" s="466"/>
      <c r="O742" s="466"/>
      <c r="P742" s="466"/>
      <c r="Q742" s="466"/>
      <c r="R742" s="466"/>
      <c r="S742" s="466"/>
      <c r="T742" s="466"/>
      <c r="U742" s="466"/>
      <c r="V742" s="466"/>
      <c r="W742" s="466"/>
      <c r="X742" s="466"/>
      <c r="Y742" s="466"/>
      <c r="Z742" s="466"/>
    </row>
    <row r="743" spans="1:26" ht="13.5" customHeight="1">
      <c r="A743" s="508"/>
      <c r="B743" s="505"/>
      <c r="C743" s="505"/>
      <c r="D743" s="466"/>
      <c r="E743" s="466"/>
      <c r="F743" s="466"/>
      <c r="G743" s="466"/>
      <c r="H743" s="466"/>
      <c r="I743" s="466"/>
      <c r="J743" s="466"/>
      <c r="K743" s="466"/>
      <c r="L743" s="466"/>
      <c r="M743" s="466"/>
      <c r="N743" s="466"/>
      <c r="O743" s="466"/>
      <c r="P743" s="466"/>
      <c r="Q743" s="466"/>
      <c r="R743" s="466"/>
      <c r="S743" s="466"/>
      <c r="T743" s="466"/>
      <c r="U743" s="466"/>
      <c r="V743" s="466"/>
      <c r="W743" s="466"/>
      <c r="X743" s="466"/>
      <c r="Y743" s="466"/>
      <c r="Z743" s="466"/>
    </row>
    <row r="744" spans="1:26" ht="13.5" customHeight="1">
      <c r="A744" s="508"/>
      <c r="B744" s="505"/>
      <c r="C744" s="505"/>
      <c r="D744" s="466"/>
      <c r="E744" s="466"/>
      <c r="F744" s="466"/>
      <c r="G744" s="466"/>
      <c r="H744" s="466"/>
      <c r="I744" s="466"/>
      <c r="J744" s="466"/>
      <c r="K744" s="466"/>
      <c r="L744" s="466"/>
      <c r="M744" s="466"/>
      <c r="N744" s="466"/>
      <c r="O744" s="466"/>
      <c r="P744" s="466"/>
      <c r="Q744" s="466"/>
      <c r="R744" s="466"/>
      <c r="S744" s="466"/>
      <c r="T744" s="466"/>
      <c r="U744" s="466"/>
      <c r="V744" s="466"/>
      <c r="W744" s="466"/>
      <c r="X744" s="466"/>
      <c r="Y744" s="466"/>
      <c r="Z744" s="466"/>
    </row>
    <row r="745" spans="1:26" ht="13.5" customHeight="1">
      <c r="A745" s="508"/>
      <c r="B745" s="505"/>
      <c r="C745" s="505"/>
      <c r="D745" s="466"/>
      <c r="E745" s="466"/>
      <c r="F745" s="466"/>
      <c r="G745" s="466"/>
      <c r="H745" s="466"/>
      <c r="I745" s="466"/>
      <c r="J745" s="466"/>
      <c r="K745" s="466"/>
      <c r="L745" s="466"/>
      <c r="M745" s="466"/>
      <c r="N745" s="466"/>
      <c r="O745" s="466"/>
      <c r="P745" s="466"/>
      <c r="Q745" s="466"/>
      <c r="R745" s="466"/>
      <c r="S745" s="466"/>
      <c r="T745" s="466"/>
      <c r="U745" s="466"/>
      <c r="V745" s="466"/>
      <c r="W745" s="466"/>
      <c r="X745" s="466"/>
      <c r="Y745" s="466"/>
      <c r="Z745" s="466"/>
    </row>
    <row r="746" spans="1:26" ht="13.5" customHeight="1">
      <c r="A746" s="508"/>
      <c r="B746" s="505"/>
      <c r="C746" s="505"/>
      <c r="D746" s="466"/>
      <c r="E746" s="466"/>
      <c r="F746" s="466"/>
      <c r="G746" s="466"/>
      <c r="H746" s="466"/>
      <c r="I746" s="466"/>
      <c r="J746" s="466"/>
      <c r="K746" s="466"/>
      <c r="L746" s="466"/>
      <c r="M746" s="466"/>
      <c r="N746" s="466"/>
      <c r="O746" s="466"/>
      <c r="P746" s="466"/>
      <c r="Q746" s="466"/>
      <c r="R746" s="466"/>
      <c r="S746" s="466"/>
      <c r="T746" s="466"/>
      <c r="U746" s="466"/>
      <c r="V746" s="466"/>
      <c r="W746" s="466"/>
      <c r="X746" s="466"/>
      <c r="Y746" s="466"/>
      <c r="Z746" s="466"/>
    </row>
    <row r="747" spans="1:26" ht="13.5" customHeight="1">
      <c r="A747" s="508"/>
      <c r="B747" s="505"/>
      <c r="C747" s="505"/>
      <c r="D747" s="466"/>
      <c r="E747" s="466"/>
      <c r="F747" s="466"/>
      <c r="G747" s="466"/>
      <c r="H747" s="466"/>
      <c r="I747" s="466"/>
      <c r="J747" s="466"/>
      <c r="K747" s="466"/>
      <c r="L747" s="466"/>
      <c r="M747" s="466"/>
      <c r="N747" s="466"/>
      <c r="O747" s="466"/>
      <c r="P747" s="466"/>
      <c r="Q747" s="466"/>
      <c r="R747" s="466"/>
      <c r="S747" s="466"/>
      <c r="T747" s="466"/>
      <c r="U747" s="466"/>
      <c r="V747" s="466"/>
      <c r="W747" s="466"/>
      <c r="X747" s="466"/>
      <c r="Y747" s="466"/>
      <c r="Z747" s="466"/>
    </row>
    <row r="748" spans="1:26" ht="13.5" customHeight="1">
      <c r="A748" s="508"/>
      <c r="B748" s="505"/>
      <c r="C748" s="505"/>
      <c r="D748" s="466"/>
      <c r="E748" s="466"/>
      <c r="F748" s="466"/>
      <c r="G748" s="466"/>
      <c r="H748" s="466"/>
      <c r="I748" s="466"/>
      <c r="J748" s="466"/>
      <c r="K748" s="466"/>
      <c r="L748" s="466"/>
      <c r="M748" s="466"/>
      <c r="N748" s="466"/>
      <c r="O748" s="466"/>
      <c r="P748" s="466"/>
      <c r="Q748" s="466"/>
      <c r="R748" s="466"/>
      <c r="S748" s="466"/>
      <c r="T748" s="466"/>
      <c r="U748" s="466"/>
      <c r="V748" s="466"/>
      <c r="W748" s="466"/>
      <c r="X748" s="466"/>
      <c r="Y748" s="466"/>
      <c r="Z748" s="466"/>
    </row>
    <row r="749" spans="1:26" ht="13.5" customHeight="1">
      <c r="A749" s="508"/>
      <c r="B749" s="505"/>
      <c r="C749" s="505"/>
      <c r="D749" s="466"/>
      <c r="E749" s="466"/>
      <c r="F749" s="466"/>
      <c r="G749" s="466"/>
      <c r="H749" s="466"/>
      <c r="I749" s="466"/>
      <c r="J749" s="466"/>
      <c r="K749" s="466"/>
      <c r="L749" s="466"/>
      <c r="M749" s="466"/>
      <c r="N749" s="466"/>
      <c r="O749" s="466"/>
      <c r="P749" s="466"/>
      <c r="Q749" s="466"/>
      <c r="R749" s="466"/>
      <c r="S749" s="466"/>
      <c r="T749" s="466"/>
      <c r="U749" s="466"/>
      <c r="V749" s="466"/>
      <c r="W749" s="466"/>
      <c r="X749" s="466"/>
      <c r="Y749" s="466"/>
      <c r="Z749" s="466"/>
    </row>
    <row r="750" spans="1:26" ht="13.5" customHeight="1">
      <c r="A750" s="508"/>
      <c r="B750" s="505"/>
      <c r="C750" s="505"/>
      <c r="D750" s="466"/>
      <c r="E750" s="466"/>
      <c r="F750" s="466"/>
      <c r="G750" s="466"/>
      <c r="H750" s="466"/>
      <c r="I750" s="466"/>
      <c r="J750" s="466"/>
      <c r="K750" s="466"/>
      <c r="L750" s="466"/>
      <c r="M750" s="466"/>
      <c r="N750" s="466"/>
      <c r="O750" s="466"/>
      <c r="P750" s="466"/>
      <c r="Q750" s="466"/>
      <c r="R750" s="466"/>
      <c r="S750" s="466"/>
      <c r="T750" s="466"/>
      <c r="U750" s="466"/>
      <c r="V750" s="466"/>
      <c r="W750" s="466"/>
      <c r="X750" s="466"/>
      <c r="Y750" s="466"/>
      <c r="Z750" s="466"/>
    </row>
    <row r="751" spans="1:26" ht="13.5" customHeight="1">
      <c r="A751" s="508"/>
      <c r="B751" s="505"/>
      <c r="C751" s="505"/>
      <c r="D751" s="466"/>
      <c r="E751" s="466"/>
      <c r="F751" s="466"/>
      <c r="G751" s="466"/>
      <c r="H751" s="466"/>
      <c r="I751" s="466"/>
      <c r="J751" s="466"/>
      <c r="K751" s="466"/>
      <c r="L751" s="466"/>
      <c r="M751" s="466"/>
      <c r="N751" s="466"/>
      <c r="O751" s="466"/>
      <c r="P751" s="466"/>
      <c r="Q751" s="466"/>
      <c r="R751" s="466"/>
      <c r="S751" s="466"/>
      <c r="T751" s="466"/>
      <c r="U751" s="466"/>
      <c r="V751" s="466"/>
      <c r="W751" s="466"/>
      <c r="X751" s="466"/>
      <c r="Y751" s="466"/>
      <c r="Z751" s="466"/>
    </row>
    <row r="752" spans="1:26" ht="13.5" customHeight="1">
      <c r="A752" s="508"/>
      <c r="B752" s="505"/>
      <c r="C752" s="505"/>
      <c r="D752" s="466"/>
      <c r="E752" s="466"/>
      <c r="F752" s="466"/>
      <c r="G752" s="466"/>
      <c r="H752" s="466"/>
      <c r="I752" s="466"/>
      <c r="J752" s="466"/>
      <c r="K752" s="466"/>
      <c r="L752" s="466"/>
      <c r="M752" s="466"/>
      <c r="N752" s="466"/>
      <c r="O752" s="466"/>
      <c r="P752" s="466"/>
      <c r="Q752" s="466"/>
      <c r="R752" s="466"/>
      <c r="S752" s="466"/>
      <c r="T752" s="466"/>
      <c r="U752" s="466"/>
      <c r="V752" s="466"/>
      <c r="W752" s="466"/>
      <c r="X752" s="466"/>
      <c r="Y752" s="466"/>
      <c r="Z752" s="466"/>
    </row>
    <row r="753" spans="1:26" ht="13.5" customHeight="1">
      <c r="A753" s="508"/>
      <c r="B753" s="505"/>
      <c r="C753" s="505"/>
      <c r="D753" s="466"/>
      <c r="E753" s="466"/>
      <c r="F753" s="466"/>
      <c r="G753" s="466"/>
      <c r="H753" s="466"/>
      <c r="I753" s="466"/>
      <c r="J753" s="466"/>
      <c r="K753" s="466"/>
      <c r="L753" s="466"/>
      <c r="M753" s="466"/>
      <c r="N753" s="466"/>
      <c r="O753" s="466"/>
      <c r="P753" s="466"/>
      <c r="Q753" s="466"/>
      <c r="R753" s="466"/>
      <c r="S753" s="466"/>
      <c r="T753" s="466"/>
      <c r="U753" s="466"/>
      <c r="V753" s="466"/>
      <c r="W753" s="466"/>
      <c r="X753" s="466"/>
      <c r="Y753" s="466"/>
      <c r="Z753" s="466"/>
    </row>
    <row r="754" spans="1:26" ht="13.5" customHeight="1">
      <c r="A754" s="508"/>
      <c r="B754" s="505"/>
      <c r="C754" s="505"/>
      <c r="D754" s="466"/>
      <c r="E754" s="466"/>
      <c r="F754" s="466"/>
      <c r="G754" s="466"/>
      <c r="H754" s="466"/>
      <c r="I754" s="466"/>
      <c r="J754" s="466"/>
      <c r="K754" s="466"/>
      <c r="L754" s="466"/>
      <c r="M754" s="466"/>
      <c r="N754" s="466"/>
      <c r="O754" s="466"/>
      <c r="P754" s="466"/>
      <c r="Q754" s="466"/>
      <c r="R754" s="466"/>
      <c r="S754" s="466"/>
      <c r="T754" s="466"/>
      <c r="U754" s="466"/>
      <c r="V754" s="466"/>
      <c r="W754" s="466"/>
      <c r="X754" s="466"/>
      <c r="Y754" s="466"/>
      <c r="Z754" s="466"/>
    </row>
    <row r="755" spans="1:26" ht="13.5" customHeight="1">
      <c r="A755" s="508"/>
      <c r="B755" s="505"/>
      <c r="C755" s="505"/>
      <c r="D755" s="466"/>
      <c r="E755" s="466"/>
      <c r="F755" s="466"/>
      <c r="G755" s="466"/>
      <c r="H755" s="466"/>
      <c r="I755" s="466"/>
      <c r="J755" s="466"/>
      <c r="K755" s="466"/>
      <c r="L755" s="466"/>
      <c r="M755" s="466"/>
      <c r="N755" s="466"/>
      <c r="O755" s="466"/>
      <c r="P755" s="466"/>
      <c r="Q755" s="466"/>
      <c r="R755" s="466"/>
      <c r="S755" s="466"/>
      <c r="T755" s="466"/>
      <c r="U755" s="466"/>
      <c r="V755" s="466"/>
      <c r="W755" s="466"/>
      <c r="X755" s="466"/>
      <c r="Y755" s="466"/>
      <c r="Z755" s="466"/>
    </row>
    <row r="756" spans="1:26" ht="13.5" customHeight="1">
      <c r="A756" s="508"/>
      <c r="B756" s="505"/>
      <c r="C756" s="505"/>
      <c r="D756" s="466"/>
      <c r="E756" s="466"/>
      <c r="F756" s="466"/>
      <c r="G756" s="466"/>
      <c r="H756" s="466"/>
      <c r="I756" s="466"/>
      <c r="J756" s="466"/>
      <c r="K756" s="466"/>
      <c r="L756" s="466"/>
      <c r="M756" s="466"/>
      <c r="N756" s="466"/>
      <c r="O756" s="466"/>
      <c r="P756" s="466"/>
      <c r="Q756" s="466"/>
      <c r="R756" s="466"/>
      <c r="S756" s="466"/>
      <c r="T756" s="466"/>
      <c r="U756" s="466"/>
      <c r="V756" s="466"/>
      <c r="W756" s="466"/>
      <c r="X756" s="466"/>
      <c r="Y756" s="466"/>
      <c r="Z756" s="466"/>
    </row>
    <row r="757" spans="1:26" ht="13.5" customHeight="1">
      <c r="A757" s="508"/>
      <c r="B757" s="505"/>
      <c r="C757" s="505"/>
      <c r="D757" s="466"/>
      <c r="E757" s="466"/>
      <c r="F757" s="466"/>
      <c r="G757" s="466"/>
      <c r="H757" s="466"/>
      <c r="I757" s="466"/>
      <c r="J757" s="466"/>
      <c r="K757" s="466"/>
      <c r="L757" s="466"/>
      <c r="M757" s="466"/>
      <c r="N757" s="466"/>
      <c r="O757" s="466"/>
      <c r="P757" s="466"/>
      <c r="Q757" s="466"/>
      <c r="R757" s="466"/>
      <c r="S757" s="466"/>
      <c r="T757" s="466"/>
      <c r="U757" s="466"/>
      <c r="V757" s="466"/>
      <c r="W757" s="466"/>
      <c r="X757" s="466"/>
      <c r="Y757" s="466"/>
      <c r="Z757" s="466"/>
    </row>
    <row r="758" spans="1:26" ht="13.5" customHeight="1">
      <c r="A758" s="508"/>
      <c r="B758" s="505"/>
      <c r="C758" s="505"/>
      <c r="D758" s="466"/>
      <c r="E758" s="466"/>
      <c r="F758" s="466"/>
      <c r="G758" s="466"/>
      <c r="H758" s="466"/>
      <c r="I758" s="466"/>
      <c r="J758" s="466"/>
      <c r="K758" s="466"/>
      <c r="L758" s="466"/>
      <c r="M758" s="466"/>
      <c r="N758" s="466"/>
      <c r="O758" s="466"/>
      <c r="P758" s="466"/>
      <c r="Q758" s="466"/>
      <c r="R758" s="466"/>
      <c r="S758" s="466"/>
      <c r="T758" s="466"/>
      <c r="U758" s="466"/>
      <c r="V758" s="466"/>
      <c r="W758" s="466"/>
      <c r="X758" s="466"/>
      <c r="Y758" s="466"/>
      <c r="Z758" s="466"/>
    </row>
    <row r="759" spans="1:26" ht="13.5" customHeight="1">
      <c r="A759" s="508"/>
      <c r="B759" s="505"/>
      <c r="C759" s="505"/>
      <c r="D759" s="466"/>
      <c r="E759" s="466"/>
      <c r="F759" s="466"/>
      <c r="G759" s="466"/>
      <c r="H759" s="466"/>
      <c r="I759" s="466"/>
      <c r="J759" s="466"/>
      <c r="K759" s="466"/>
      <c r="L759" s="466"/>
      <c r="M759" s="466"/>
      <c r="N759" s="466"/>
      <c r="O759" s="466"/>
      <c r="P759" s="466"/>
      <c r="Q759" s="466"/>
      <c r="R759" s="466"/>
      <c r="S759" s="466"/>
      <c r="T759" s="466"/>
      <c r="U759" s="466"/>
      <c r="V759" s="466"/>
      <c r="W759" s="466"/>
      <c r="X759" s="466"/>
      <c r="Y759" s="466"/>
      <c r="Z759" s="466"/>
    </row>
    <row r="760" spans="1:26" ht="13.5" customHeight="1">
      <c r="A760" s="508"/>
      <c r="B760" s="505"/>
      <c r="C760" s="505"/>
      <c r="D760" s="466"/>
      <c r="E760" s="466"/>
      <c r="F760" s="466"/>
      <c r="G760" s="466"/>
      <c r="H760" s="466"/>
      <c r="I760" s="466"/>
      <c r="J760" s="466"/>
      <c r="K760" s="466"/>
      <c r="L760" s="466"/>
      <c r="M760" s="466"/>
      <c r="N760" s="466"/>
      <c r="O760" s="466"/>
      <c r="P760" s="466"/>
      <c r="Q760" s="466"/>
      <c r="R760" s="466"/>
      <c r="S760" s="466"/>
      <c r="T760" s="466"/>
      <c r="U760" s="466"/>
      <c r="V760" s="466"/>
      <c r="W760" s="466"/>
      <c r="X760" s="466"/>
      <c r="Y760" s="466"/>
      <c r="Z760" s="466"/>
    </row>
    <row r="761" spans="1:26" ht="13.5" customHeight="1">
      <c r="A761" s="508"/>
      <c r="B761" s="505"/>
      <c r="C761" s="505"/>
      <c r="D761" s="466"/>
      <c r="E761" s="466"/>
      <c r="F761" s="466"/>
      <c r="G761" s="466"/>
      <c r="H761" s="466"/>
      <c r="I761" s="466"/>
      <c r="J761" s="466"/>
      <c r="K761" s="466"/>
      <c r="L761" s="466"/>
      <c r="M761" s="466"/>
      <c r="N761" s="466"/>
      <c r="O761" s="466"/>
      <c r="P761" s="466"/>
      <c r="Q761" s="466"/>
      <c r="R761" s="466"/>
      <c r="S761" s="466"/>
      <c r="T761" s="466"/>
      <c r="U761" s="466"/>
      <c r="V761" s="466"/>
      <c r="W761" s="466"/>
      <c r="X761" s="466"/>
      <c r="Y761" s="466"/>
      <c r="Z761" s="466"/>
    </row>
    <row r="762" spans="1:26" ht="13.5" customHeight="1">
      <c r="A762" s="508"/>
      <c r="B762" s="505"/>
      <c r="C762" s="505"/>
      <c r="D762" s="466"/>
      <c r="E762" s="466"/>
      <c r="F762" s="466"/>
      <c r="G762" s="466"/>
      <c r="H762" s="466"/>
      <c r="I762" s="466"/>
      <c r="J762" s="466"/>
      <c r="K762" s="466"/>
      <c r="L762" s="466"/>
      <c r="M762" s="466"/>
      <c r="N762" s="466"/>
      <c r="O762" s="466"/>
      <c r="P762" s="466"/>
      <c r="Q762" s="466"/>
      <c r="R762" s="466"/>
      <c r="S762" s="466"/>
      <c r="T762" s="466"/>
      <c r="U762" s="466"/>
      <c r="V762" s="466"/>
      <c r="W762" s="466"/>
      <c r="X762" s="466"/>
      <c r="Y762" s="466"/>
      <c r="Z762" s="466"/>
    </row>
    <row r="763" spans="1:26" ht="13.5" customHeight="1">
      <c r="A763" s="508"/>
      <c r="B763" s="505"/>
      <c r="C763" s="505"/>
      <c r="D763" s="466"/>
      <c r="E763" s="466"/>
      <c r="F763" s="466"/>
      <c r="G763" s="466"/>
      <c r="H763" s="466"/>
      <c r="I763" s="466"/>
      <c r="J763" s="466"/>
      <c r="K763" s="466"/>
      <c r="L763" s="466"/>
      <c r="M763" s="466"/>
      <c r="N763" s="466"/>
      <c r="O763" s="466"/>
      <c r="P763" s="466"/>
      <c r="Q763" s="466"/>
      <c r="R763" s="466"/>
      <c r="S763" s="466"/>
      <c r="T763" s="466"/>
      <c r="U763" s="466"/>
      <c r="V763" s="466"/>
      <c r="W763" s="466"/>
      <c r="X763" s="466"/>
      <c r="Y763" s="466"/>
      <c r="Z763" s="466"/>
    </row>
    <row r="764" spans="1:26" ht="13.5" customHeight="1">
      <c r="A764" s="508"/>
      <c r="B764" s="505"/>
      <c r="C764" s="505"/>
      <c r="D764" s="466"/>
      <c r="E764" s="466"/>
      <c r="F764" s="466"/>
      <c r="G764" s="466"/>
      <c r="H764" s="466"/>
      <c r="I764" s="466"/>
      <c r="J764" s="466"/>
      <c r="K764" s="466"/>
      <c r="L764" s="466"/>
      <c r="M764" s="466"/>
      <c r="N764" s="466"/>
      <c r="O764" s="466"/>
      <c r="P764" s="466"/>
      <c r="Q764" s="466"/>
      <c r="R764" s="466"/>
      <c r="S764" s="466"/>
      <c r="T764" s="466"/>
      <c r="U764" s="466"/>
      <c r="V764" s="466"/>
      <c r="W764" s="466"/>
      <c r="X764" s="466"/>
      <c r="Y764" s="466"/>
      <c r="Z764" s="466"/>
    </row>
    <row r="765" spans="1:26" ht="13.5" customHeight="1">
      <c r="A765" s="508"/>
      <c r="B765" s="505"/>
      <c r="C765" s="505"/>
      <c r="D765" s="466"/>
      <c r="E765" s="466"/>
      <c r="F765" s="466"/>
      <c r="G765" s="466"/>
      <c r="H765" s="466"/>
      <c r="I765" s="466"/>
      <c r="J765" s="466"/>
      <c r="K765" s="466"/>
      <c r="L765" s="466"/>
      <c r="M765" s="466"/>
      <c r="N765" s="466"/>
      <c r="O765" s="466"/>
      <c r="P765" s="466"/>
      <c r="Q765" s="466"/>
      <c r="R765" s="466"/>
      <c r="S765" s="466"/>
      <c r="T765" s="466"/>
      <c r="U765" s="466"/>
      <c r="V765" s="466"/>
      <c r="W765" s="466"/>
      <c r="X765" s="466"/>
      <c r="Y765" s="466"/>
      <c r="Z765" s="466"/>
    </row>
    <row r="766" spans="1:26" ht="13.5" customHeight="1">
      <c r="A766" s="508"/>
      <c r="B766" s="505"/>
      <c r="C766" s="505"/>
      <c r="D766" s="466"/>
      <c r="E766" s="466"/>
      <c r="F766" s="466"/>
      <c r="G766" s="466"/>
      <c r="H766" s="466"/>
      <c r="I766" s="466"/>
      <c r="J766" s="466"/>
      <c r="K766" s="466"/>
      <c r="L766" s="466"/>
      <c r="M766" s="466"/>
      <c r="N766" s="466"/>
      <c r="O766" s="466"/>
      <c r="P766" s="466"/>
      <c r="Q766" s="466"/>
      <c r="R766" s="466"/>
      <c r="S766" s="466"/>
      <c r="T766" s="466"/>
      <c r="U766" s="466"/>
      <c r="V766" s="466"/>
      <c r="W766" s="466"/>
      <c r="X766" s="466"/>
      <c r="Y766" s="466"/>
      <c r="Z766" s="466"/>
    </row>
    <row r="767" spans="1:26" ht="13.5" customHeight="1">
      <c r="A767" s="508"/>
      <c r="B767" s="505"/>
      <c r="C767" s="505"/>
      <c r="D767" s="466"/>
      <c r="E767" s="466"/>
      <c r="F767" s="466"/>
      <c r="G767" s="466"/>
      <c r="H767" s="466"/>
      <c r="I767" s="466"/>
      <c r="J767" s="466"/>
      <c r="K767" s="466"/>
      <c r="L767" s="466"/>
      <c r="M767" s="466"/>
      <c r="N767" s="466"/>
      <c r="O767" s="466"/>
      <c r="P767" s="466"/>
      <c r="Q767" s="466"/>
      <c r="R767" s="466"/>
      <c r="S767" s="466"/>
      <c r="T767" s="466"/>
      <c r="U767" s="466"/>
      <c r="V767" s="466"/>
      <c r="W767" s="466"/>
      <c r="X767" s="466"/>
      <c r="Y767" s="466"/>
      <c r="Z767" s="466"/>
    </row>
    <row r="768" spans="1:26" ht="13.5" customHeight="1">
      <c r="A768" s="508"/>
      <c r="B768" s="505"/>
      <c r="C768" s="505"/>
      <c r="D768" s="466"/>
      <c r="E768" s="466"/>
      <c r="F768" s="466"/>
      <c r="G768" s="466"/>
      <c r="H768" s="466"/>
      <c r="I768" s="466"/>
      <c r="J768" s="466"/>
      <c r="K768" s="466"/>
      <c r="L768" s="466"/>
      <c r="M768" s="466"/>
      <c r="N768" s="466"/>
      <c r="O768" s="466"/>
      <c r="P768" s="466"/>
      <c r="Q768" s="466"/>
      <c r="R768" s="466"/>
      <c r="S768" s="466"/>
      <c r="T768" s="466"/>
      <c r="U768" s="466"/>
      <c r="V768" s="466"/>
      <c r="W768" s="466"/>
      <c r="X768" s="466"/>
      <c r="Y768" s="466"/>
      <c r="Z768" s="466"/>
    </row>
    <row r="769" spans="1:26" ht="13.5" customHeight="1">
      <c r="A769" s="508"/>
      <c r="B769" s="505"/>
      <c r="C769" s="505"/>
      <c r="D769" s="466"/>
      <c r="E769" s="466"/>
      <c r="F769" s="466"/>
      <c r="G769" s="466"/>
      <c r="H769" s="466"/>
      <c r="I769" s="466"/>
      <c r="J769" s="466"/>
      <c r="K769" s="466"/>
      <c r="L769" s="466"/>
      <c r="M769" s="466"/>
      <c r="N769" s="466"/>
      <c r="O769" s="466"/>
      <c r="P769" s="466"/>
      <c r="Q769" s="466"/>
      <c r="R769" s="466"/>
      <c r="S769" s="466"/>
      <c r="T769" s="466"/>
      <c r="U769" s="466"/>
      <c r="V769" s="466"/>
      <c r="W769" s="466"/>
      <c r="X769" s="466"/>
      <c r="Y769" s="466"/>
      <c r="Z769" s="466"/>
    </row>
    <row r="770" spans="1:26" ht="13.5" customHeight="1">
      <c r="A770" s="508"/>
      <c r="B770" s="505"/>
      <c r="C770" s="505"/>
      <c r="D770" s="466"/>
      <c r="E770" s="466"/>
      <c r="F770" s="466"/>
      <c r="G770" s="466"/>
      <c r="H770" s="466"/>
      <c r="I770" s="466"/>
      <c r="J770" s="466"/>
      <c r="K770" s="466"/>
      <c r="L770" s="466"/>
      <c r="M770" s="466"/>
      <c r="N770" s="466"/>
      <c r="O770" s="466"/>
      <c r="P770" s="466"/>
      <c r="Q770" s="466"/>
      <c r="R770" s="466"/>
      <c r="S770" s="466"/>
      <c r="T770" s="466"/>
      <c r="U770" s="466"/>
      <c r="V770" s="466"/>
      <c r="W770" s="466"/>
      <c r="X770" s="466"/>
      <c r="Y770" s="466"/>
      <c r="Z770" s="466"/>
    </row>
    <row r="771" spans="1:26" ht="13.5" customHeight="1">
      <c r="A771" s="508"/>
      <c r="B771" s="505"/>
      <c r="C771" s="505"/>
      <c r="D771" s="466"/>
      <c r="E771" s="466"/>
      <c r="F771" s="466"/>
      <c r="G771" s="466"/>
      <c r="H771" s="466"/>
      <c r="I771" s="466"/>
      <c r="J771" s="466"/>
      <c r="K771" s="466"/>
      <c r="L771" s="466"/>
      <c r="M771" s="466"/>
      <c r="N771" s="466"/>
      <c r="O771" s="466"/>
      <c r="P771" s="466"/>
      <c r="Q771" s="466"/>
      <c r="R771" s="466"/>
      <c r="S771" s="466"/>
      <c r="T771" s="466"/>
      <c r="U771" s="466"/>
      <c r="V771" s="466"/>
      <c r="W771" s="466"/>
      <c r="X771" s="466"/>
      <c r="Y771" s="466"/>
      <c r="Z771" s="466"/>
    </row>
    <row r="772" spans="1:26" ht="13.5" customHeight="1">
      <c r="A772" s="508"/>
      <c r="B772" s="505"/>
      <c r="C772" s="505"/>
      <c r="D772" s="466"/>
      <c r="E772" s="466"/>
      <c r="F772" s="466"/>
      <c r="G772" s="466"/>
      <c r="H772" s="466"/>
      <c r="I772" s="466"/>
      <c r="J772" s="466"/>
      <c r="K772" s="466"/>
      <c r="L772" s="466"/>
      <c r="M772" s="466"/>
      <c r="N772" s="466"/>
      <c r="O772" s="466"/>
      <c r="P772" s="466"/>
      <c r="Q772" s="466"/>
      <c r="R772" s="466"/>
      <c r="S772" s="466"/>
      <c r="T772" s="466"/>
      <c r="U772" s="466"/>
      <c r="V772" s="466"/>
      <c r="W772" s="466"/>
      <c r="X772" s="466"/>
      <c r="Y772" s="466"/>
      <c r="Z772" s="466"/>
    </row>
    <row r="773" spans="1:26" ht="13.5" customHeight="1">
      <c r="A773" s="508"/>
      <c r="B773" s="505"/>
      <c r="C773" s="505"/>
      <c r="D773" s="466"/>
      <c r="E773" s="466"/>
      <c r="F773" s="466"/>
      <c r="G773" s="466"/>
      <c r="H773" s="466"/>
      <c r="I773" s="466"/>
      <c r="J773" s="466"/>
      <c r="K773" s="466"/>
      <c r="L773" s="466"/>
      <c r="M773" s="466"/>
      <c r="N773" s="466"/>
      <c r="O773" s="466"/>
      <c r="P773" s="466"/>
      <c r="Q773" s="466"/>
      <c r="R773" s="466"/>
      <c r="S773" s="466"/>
      <c r="T773" s="466"/>
      <c r="U773" s="466"/>
      <c r="V773" s="466"/>
      <c r="W773" s="466"/>
      <c r="X773" s="466"/>
      <c r="Y773" s="466"/>
      <c r="Z773" s="466"/>
    </row>
    <row r="774" spans="1:26" ht="13.5" customHeight="1">
      <c r="A774" s="508"/>
      <c r="B774" s="505"/>
      <c r="C774" s="505"/>
      <c r="D774" s="466"/>
      <c r="E774" s="466"/>
      <c r="F774" s="466"/>
      <c r="G774" s="466"/>
      <c r="H774" s="466"/>
      <c r="I774" s="466"/>
      <c r="J774" s="466"/>
      <c r="K774" s="466"/>
      <c r="L774" s="466"/>
      <c r="M774" s="466"/>
      <c r="N774" s="466"/>
      <c r="O774" s="466"/>
      <c r="P774" s="466"/>
      <c r="Q774" s="466"/>
      <c r="R774" s="466"/>
      <c r="S774" s="466"/>
      <c r="T774" s="466"/>
      <c r="U774" s="466"/>
      <c r="V774" s="466"/>
      <c r="W774" s="466"/>
      <c r="X774" s="466"/>
      <c r="Y774" s="466"/>
      <c r="Z774" s="466"/>
    </row>
    <row r="775" spans="1:26" ht="13.5" customHeight="1">
      <c r="A775" s="508"/>
      <c r="B775" s="505"/>
      <c r="C775" s="505"/>
      <c r="D775" s="466"/>
      <c r="E775" s="466"/>
      <c r="F775" s="466"/>
      <c r="G775" s="466"/>
      <c r="H775" s="466"/>
      <c r="I775" s="466"/>
      <c r="J775" s="466"/>
      <c r="K775" s="466"/>
      <c r="L775" s="466"/>
      <c r="M775" s="466"/>
      <c r="N775" s="466"/>
      <c r="O775" s="466"/>
      <c r="P775" s="466"/>
      <c r="Q775" s="466"/>
      <c r="R775" s="466"/>
      <c r="S775" s="466"/>
      <c r="T775" s="466"/>
      <c r="U775" s="466"/>
      <c r="V775" s="466"/>
      <c r="W775" s="466"/>
      <c r="X775" s="466"/>
      <c r="Y775" s="466"/>
      <c r="Z775" s="466"/>
    </row>
    <row r="776" spans="1:26" ht="13.5" customHeight="1">
      <c r="A776" s="508"/>
      <c r="B776" s="505"/>
      <c r="C776" s="505"/>
      <c r="D776" s="466"/>
      <c r="E776" s="466"/>
      <c r="F776" s="466"/>
      <c r="G776" s="466"/>
      <c r="H776" s="466"/>
      <c r="I776" s="466"/>
      <c r="J776" s="466"/>
      <c r="K776" s="466"/>
      <c r="L776" s="466"/>
      <c r="M776" s="466"/>
      <c r="N776" s="466"/>
      <c r="O776" s="466"/>
      <c r="P776" s="466"/>
      <c r="Q776" s="466"/>
      <c r="R776" s="466"/>
      <c r="S776" s="466"/>
      <c r="T776" s="466"/>
      <c r="U776" s="466"/>
      <c r="V776" s="466"/>
      <c r="W776" s="466"/>
      <c r="X776" s="466"/>
      <c r="Y776" s="466"/>
      <c r="Z776" s="466"/>
    </row>
    <row r="777" spans="1:26" ht="13.5" customHeight="1">
      <c r="A777" s="508"/>
      <c r="B777" s="505"/>
      <c r="C777" s="505"/>
      <c r="D777" s="466"/>
      <c r="E777" s="466"/>
      <c r="F777" s="466"/>
      <c r="G777" s="466"/>
      <c r="H777" s="466"/>
      <c r="I777" s="466"/>
      <c r="J777" s="466"/>
      <c r="K777" s="466"/>
      <c r="L777" s="466"/>
      <c r="M777" s="466"/>
      <c r="N777" s="466"/>
      <c r="O777" s="466"/>
      <c r="P777" s="466"/>
      <c r="Q777" s="466"/>
      <c r="R777" s="466"/>
      <c r="S777" s="466"/>
      <c r="T777" s="466"/>
      <c r="U777" s="466"/>
      <c r="V777" s="466"/>
      <c r="W777" s="466"/>
      <c r="X777" s="466"/>
      <c r="Y777" s="466"/>
      <c r="Z777" s="466"/>
    </row>
    <row r="778" spans="1:26" ht="13.5" customHeight="1">
      <c r="A778" s="508"/>
      <c r="B778" s="505"/>
      <c r="C778" s="505"/>
      <c r="D778" s="466"/>
      <c r="E778" s="466"/>
      <c r="F778" s="466"/>
      <c r="G778" s="466"/>
      <c r="H778" s="466"/>
      <c r="I778" s="466"/>
      <c r="J778" s="466"/>
      <c r="K778" s="466"/>
      <c r="L778" s="466"/>
      <c r="M778" s="466"/>
      <c r="N778" s="466"/>
      <c r="O778" s="466"/>
      <c r="P778" s="466"/>
      <c r="Q778" s="466"/>
      <c r="R778" s="466"/>
      <c r="S778" s="466"/>
      <c r="T778" s="466"/>
      <c r="U778" s="466"/>
      <c r="V778" s="466"/>
      <c r="W778" s="466"/>
      <c r="X778" s="466"/>
      <c r="Y778" s="466"/>
      <c r="Z778" s="466"/>
    </row>
    <row r="779" spans="1:26" ht="13.5" customHeight="1">
      <c r="A779" s="508"/>
      <c r="B779" s="505"/>
      <c r="C779" s="505"/>
      <c r="D779" s="466"/>
      <c r="E779" s="466"/>
      <c r="F779" s="466"/>
      <c r="G779" s="466"/>
      <c r="H779" s="466"/>
      <c r="I779" s="466"/>
      <c r="J779" s="466"/>
      <c r="K779" s="466"/>
      <c r="L779" s="466"/>
      <c r="M779" s="466"/>
      <c r="N779" s="466"/>
      <c r="O779" s="466"/>
      <c r="P779" s="466"/>
      <c r="Q779" s="466"/>
      <c r="R779" s="466"/>
      <c r="S779" s="466"/>
      <c r="T779" s="466"/>
      <c r="U779" s="466"/>
      <c r="V779" s="466"/>
      <c r="W779" s="466"/>
      <c r="X779" s="466"/>
      <c r="Y779" s="466"/>
      <c r="Z779" s="466"/>
    </row>
    <row r="780" spans="1:26" ht="13.5" customHeight="1">
      <c r="A780" s="508"/>
      <c r="B780" s="505"/>
      <c r="C780" s="505"/>
      <c r="D780" s="466"/>
      <c r="E780" s="466"/>
      <c r="F780" s="466"/>
      <c r="G780" s="466"/>
      <c r="H780" s="466"/>
      <c r="I780" s="466"/>
      <c r="J780" s="466"/>
      <c r="K780" s="466"/>
      <c r="L780" s="466"/>
      <c r="M780" s="466"/>
      <c r="N780" s="466"/>
      <c r="O780" s="466"/>
      <c r="P780" s="466"/>
      <c r="Q780" s="466"/>
      <c r="R780" s="466"/>
      <c r="S780" s="466"/>
      <c r="T780" s="466"/>
      <c r="U780" s="466"/>
      <c r="V780" s="466"/>
      <c r="W780" s="466"/>
      <c r="X780" s="466"/>
      <c r="Y780" s="466"/>
      <c r="Z780" s="466"/>
    </row>
    <row r="781" spans="1:26" ht="13.5" customHeight="1">
      <c r="A781" s="508"/>
      <c r="B781" s="505"/>
      <c r="C781" s="505"/>
      <c r="D781" s="466"/>
      <c r="E781" s="466"/>
      <c r="F781" s="466"/>
      <c r="G781" s="466"/>
      <c r="H781" s="466"/>
      <c r="I781" s="466"/>
      <c r="J781" s="466"/>
      <c r="K781" s="466"/>
      <c r="L781" s="466"/>
      <c r="M781" s="466"/>
      <c r="N781" s="466"/>
      <c r="O781" s="466"/>
      <c r="P781" s="466"/>
      <c r="Q781" s="466"/>
      <c r="R781" s="466"/>
      <c r="S781" s="466"/>
      <c r="T781" s="466"/>
      <c r="U781" s="466"/>
      <c r="V781" s="466"/>
      <c r="W781" s="466"/>
      <c r="X781" s="466"/>
      <c r="Y781" s="466"/>
      <c r="Z781" s="466"/>
    </row>
    <row r="782" spans="1:26" ht="13.5" customHeight="1">
      <c r="A782" s="508"/>
      <c r="B782" s="505"/>
      <c r="C782" s="505"/>
      <c r="D782" s="466"/>
      <c r="E782" s="466"/>
      <c r="F782" s="466"/>
      <c r="G782" s="466"/>
      <c r="H782" s="466"/>
      <c r="I782" s="466"/>
      <c r="J782" s="466"/>
      <c r="K782" s="466"/>
      <c r="L782" s="466"/>
      <c r="M782" s="466"/>
      <c r="N782" s="466"/>
      <c r="O782" s="466"/>
      <c r="P782" s="466"/>
      <c r="Q782" s="466"/>
      <c r="R782" s="466"/>
      <c r="S782" s="466"/>
      <c r="T782" s="466"/>
      <c r="U782" s="466"/>
      <c r="V782" s="466"/>
      <c r="W782" s="466"/>
      <c r="X782" s="466"/>
      <c r="Y782" s="466"/>
      <c r="Z782" s="466"/>
    </row>
    <row r="783" spans="1:26" ht="13.5" customHeight="1">
      <c r="A783" s="508"/>
      <c r="B783" s="505"/>
      <c r="C783" s="505"/>
      <c r="D783" s="466"/>
      <c r="E783" s="466"/>
      <c r="F783" s="466"/>
      <c r="G783" s="466"/>
      <c r="H783" s="466"/>
      <c r="I783" s="466"/>
      <c r="J783" s="466"/>
      <c r="K783" s="466"/>
      <c r="L783" s="466"/>
      <c r="M783" s="466"/>
      <c r="N783" s="466"/>
      <c r="O783" s="466"/>
      <c r="P783" s="466"/>
      <c r="Q783" s="466"/>
      <c r="R783" s="466"/>
      <c r="S783" s="466"/>
      <c r="T783" s="466"/>
      <c r="U783" s="466"/>
      <c r="V783" s="466"/>
      <c r="W783" s="466"/>
      <c r="X783" s="466"/>
      <c r="Y783" s="466"/>
      <c r="Z783" s="466"/>
    </row>
    <row r="784" spans="1:26" ht="13.5" customHeight="1">
      <c r="A784" s="508"/>
      <c r="B784" s="505"/>
      <c r="C784" s="505"/>
      <c r="D784" s="466"/>
      <c r="E784" s="466"/>
      <c r="F784" s="466"/>
      <c r="G784" s="466"/>
      <c r="H784" s="466"/>
      <c r="I784" s="466"/>
      <c r="J784" s="466"/>
      <c r="K784" s="466"/>
      <c r="L784" s="466"/>
      <c r="M784" s="466"/>
      <c r="N784" s="466"/>
      <c r="O784" s="466"/>
      <c r="P784" s="466"/>
      <c r="Q784" s="466"/>
      <c r="R784" s="466"/>
      <c r="S784" s="466"/>
      <c r="T784" s="466"/>
      <c r="U784" s="466"/>
      <c r="V784" s="466"/>
      <c r="W784" s="466"/>
      <c r="X784" s="466"/>
      <c r="Y784" s="466"/>
      <c r="Z784" s="466"/>
    </row>
    <row r="785" spans="1:26" ht="13.5" customHeight="1">
      <c r="A785" s="508"/>
      <c r="B785" s="505"/>
      <c r="C785" s="505"/>
      <c r="D785" s="466"/>
      <c r="E785" s="466"/>
      <c r="F785" s="466"/>
      <c r="G785" s="466"/>
      <c r="H785" s="466"/>
      <c r="I785" s="466"/>
      <c r="J785" s="466"/>
      <c r="K785" s="466"/>
      <c r="L785" s="466"/>
      <c r="M785" s="466"/>
      <c r="N785" s="466"/>
      <c r="O785" s="466"/>
      <c r="P785" s="466"/>
      <c r="Q785" s="466"/>
      <c r="R785" s="466"/>
      <c r="S785" s="466"/>
      <c r="T785" s="466"/>
      <c r="U785" s="466"/>
      <c r="V785" s="466"/>
      <c r="W785" s="466"/>
      <c r="X785" s="466"/>
      <c r="Y785" s="466"/>
      <c r="Z785" s="466"/>
    </row>
    <row r="786" spans="1:26" ht="13.5" customHeight="1">
      <c r="A786" s="508"/>
      <c r="B786" s="505"/>
      <c r="C786" s="505"/>
      <c r="D786" s="466"/>
      <c r="E786" s="466"/>
      <c r="F786" s="466"/>
      <c r="G786" s="466"/>
      <c r="H786" s="466"/>
      <c r="I786" s="466"/>
      <c r="J786" s="466"/>
      <c r="K786" s="466"/>
      <c r="L786" s="466"/>
      <c r="M786" s="466"/>
      <c r="N786" s="466"/>
      <c r="O786" s="466"/>
      <c r="P786" s="466"/>
      <c r="Q786" s="466"/>
      <c r="R786" s="466"/>
      <c r="S786" s="466"/>
      <c r="T786" s="466"/>
      <c r="U786" s="466"/>
      <c r="V786" s="466"/>
      <c r="W786" s="466"/>
      <c r="X786" s="466"/>
      <c r="Y786" s="466"/>
      <c r="Z786" s="466"/>
    </row>
    <row r="787" spans="1:26" ht="13.5" customHeight="1">
      <c r="A787" s="508"/>
      <c r="B787" s="505"/>
      <c r="C787" s="505"/>
      <c r="D787" s="466"/>
      <c r="E787" s="466"/>
      <c r="F787" s="466"/>
      <c r="G787" s="466"/>
      <c r="H787" s="466"/>
      <c r="I787" s="466"/>
      <c r="J787" s="466"/>
      <c r="K787" s="466"/>
      <c r="L787" s="466"/>
      <c r="M787" s="466"/>
      <c r="N787" s="466"/>
      <c r="O787" s="466"/>
      <c r="P787" s="466"/>
      <c r="Q787" s="466"/>
      <c r="R787" s="466"/>
      <c r="S787" s="466"/>
      <c r="T787" s="466"/>
      <c r="U787" s="466"/>
      <c r="V787" s="466"/>
      <c r="W787" s="466"/>
      <c r="X787" s="466"/>
      <c r="Y787" s="466"/>
      <c r="Z787" s="466"/>
    </row>
    <row r="788" spans="1:26" ht="13.5" customHeight="1">
      <c r="A788" s="508"/>
      <c r="B788" s="505"/>
      <c r="C788" s="505"/>
      <c r="D788" s="466"/>
      <c r="E788" s="466"/>
      <c r="F788" s="466"/>
      <c r="G788" s="466"/>
      <c r="H788" s="466"/>
      <c r="I788" s="466"/>
      <c r="J788" s="466"/>
      <c r="K788" s="466"/>
      <c r="L788" s="466"/>
      <c r="M788" s="466"/>
      <c r="N788" s="466"/>
      <c r="O788" s="466"/>
      <c r="P788" s="466"/>
      <c r="Q788" s="466"/>
      <c r="R788" s="466"/>
      <c r="S788" s="466"/>
      <c r="T788" s="466"/>
      <c r="U788" s="466"/>
      <c r="V788" s="466"/>
      <c r="W788" s="466"/>
      <c r="X788" s="466"/>
      <c r="Y788" s="466"/>
      <c r="Z788" s="466"/>
    </row>
    <row r="789" spans="1:26" ht="13.5" customHeight="1">
      <c r="A789" s="508"/>
      <c r="B789" s="505"/>
      <c r="C789" s="505"/>
      <c r="D789" s="466"/>
      <c r="E789" s="466"/>
      <c r="F789" s="466"/>
      <c r="G789" s="466"/>
      <c r="H789" s="466"/>
      <c r="I789" s="466"/>
      <c r="J789" s="466"/>
      <c r="K789" s="466"/>
      <c r="L789" s="466"/>
      <c r="M789" s="466"/>
      <c r="N789" s="466"/>
      <c r="O789" s="466"/>
      <c r="P789" s="466"/>
      <c r="Q789" s="466"/>
      <c r="R789" s="466"/>
      <c r="S789" s="466"/>
      <c r="T789" s="466"/>
      <c r="U789" s="466"/>
      <c r="V789" s="466"/>
      <c r="W789" s="466"/>
      <c r="X789" s="466"/>
      <c r="Y789" s="466"/>
      <c r="Z789" s="466"/>
    </row>
    <row r="790" spans="1:26" ht="13.5" customHeight="1">
      <c r="A790" s="508"/>
      <c r="B790" s="505"/>
      <c r="C790" s="505"/>
      <c r="D790" s="466"/>
      <c r="E790" s="466"/>
      <c r="F790" s="466"/>
      <c r="G790" s="466"/>
      <c r="H790" s="466"/>
      <c r="I790" s="466"/>
      <c r="J790" s="466"/>
      <c r="K790" s="466"/>
      <c r="L790" s="466"/>
      <c r="M790" s="466"/>
      <c r="N790" s="466"/>
      <c r="O790" s="466"/>
      <c r="P790" s="466"/>
      <c r="Q790" s="466"/>
      <c r="R790" s="466"/>
      <c r="S790" s="466"/>
      <c r="T790" s="466"/>
      <c r="U790" s="466"/>
      <c r="V790" s="466"/>
      <c r="W790" s="466"/>
      <c r="X790" s="466"/>
      <c r="Y790" s="466"/>
      <c r="Z790" s="466"/>
    </row>
    <row r="791" spans="1:26" ht="13.5" customHeight="1">
      <c r="A791" s="508"/>
      <c r="B791" s="505"/>
      <c r="C791" s="505"/>
      <c r="D791" s="466"/>
      <c r="E791" s="466"/>
      <c r="F791" s="466"/>
      <c r="G791" s="466"/>
      <c r="H791" s="466"/>
      <c r="I791" s="466"/>
      <c r="J791" s="466"/>
      <c r="K791" s="466"/>
      <c r="L791" s="466"/>
      <c r="M791" s="466"/>
      <c r="N791" s="466"/>
      <c r="O791" s="466"/>
      <c r="P791" s="466"/>
      <c r="Q791" s="466"/>
      <c r="R791" s="466"/>
      <c r="S791" s="466"/>
      <c r="T791" s="466"/>
      <c r="U791" s="466"/>
      <c r="V791" s="466"/>
      <c r="W791" s="466"/>
      <c r="X791" s="466"/>
      <c r="Y791" s="466"/>
      <c r="Z791" s="466"/>
    </row>
    <row r="792" spans="1:26" ht="13.5" customHeight="1">
      <c r="A792" s="508"/>
      <c r="B792" s="505"/>
      <c r="C792" s="505"/>
      <c r="D792" s="466"/>
      <c r="E792" s="466"/>
      <c r="F792" s="466"/>
      <c r="G792" s="466"/>
      <c r="H792" s="466"/>
      <c r="I792" s="466"/>
      <c r="J792" s="466"/>
      <c r="K792" s="466"/>
      <c r="L792" s="466"/>
      <c r="M792" s="466"/>
      <c r="N792" s="466"/>
      <c r="O792" s="466"/>
      <c r="P792" s="466"/>
      <c r="Q792" s="466"/>
      <c r="R792" s="466"/>
      <c r="S792" s="466"/>
      <c r="T792" s="466"/>
      <c r="U792" s="466"/>
      <c r="V792" s="466"/>
      <c r="W792" s="466"/>
      <c r="X792" s="466"/>
      <c r="Y792" s="466"/>
      <c r="Z792" s="466"/>
    </row>
    <row r="793" spans="1:26" ht="13.5" customHeight="1">
      <c r="A793" s="508"/>
      <c r="B793" s="505"/>
      <c r="C793" s="505"/>
      <c r="D793" s="466"/>
      <c r="E793" s="466"/>
      <c r="F793" s="466"/>
      <c r="G793" s="466"/>
      <c r="H793" s="466"/>
      <c r="I793" s="466"/>
      <c r="J793" s="466"/>
      <c r="K793" s="466"/>
      <c r="L793" s="466"/>
      <c r="M793" s="466"/>
      <c r="N793" s="466"/>
      <c r="O793" s="466"/>
      <c r="P793" s="466"/>
      <c r="Q793" s="466"/>
      <c r="R793" s="466"/>
      <c r="S793" s="466"/>
      <c r="T793" s="466"/>
      <c r="U793" s="466"/>
      <c r="V793" s="466"/>
      <c r="W793" s="466"/>
      <c r="X793" s="466"/>
      <c r="Y793" s="466"/>
      <c r="Z793" s="466"/>
    </row>
    <row r="794" spans="1:26" ht="13.5" customHeight="1">
      <c r="A794" s="508"/>
      <c r="B794" s="505"/>
      <c r="C794" s="505"/>
      <c r="D794" s="466"/>
      <c r="E794" s="466"/>
      <c r="F794" s="466"/>
      <c r="G794" s="466"/>
      <c r="H794" s="466"/>
      <c r="I794" s="466"/>
      <c r="J794" s="466"/>
      <c r="K794" s="466"/>
      <c r="L794" s="466"/>
      <c r="M794" s="466"/>
      <c r="N794" s="466"/>
      <c r="O794" s="466"/>
      <c r="P794" s="466"/>
      <c r="Q794" s="466"/>
      <c r="R794" s="466"/>
      <c r="S794" s="466"/>
      <c r="T794" s="466"/>
      <c r="U794" s="466"/>
      <c r="V794" s="466"/>
      <c r="W794" s="466"/>
      <c r="X794" s="466"/>
      <c r="Y794" s="466"/>
      <c r="Z794" s="466"/>
    </row>
    <row r="795" spans="1:26" ht="13.5" customHeight="1">
      <c r="A795" s="508"/>
      <c r="B795" s="505"/>
      <c r="C795" s="505"/>
      <c r="D795" s="466"/>
      <c r="E795" s="466"/>
      <c r="F795" s="466"/>
      <c r="G795" s="466"/>
      <c r="H795" s="466"/>
      <c r="I795" s="466"/>
      <c r="J795" s="466"/>
      <c r="K795" s="466"/>
      <c r="L795" s="466"/>
      <c r="M795" s="466"/>
      <c r="N795" s="466"/>
      <c r="O795" s="466"/>
      <c r="P795" s="466"/>
      <c r="Q795" s="466"/>
      <c r="R795" s="466"/>
      <c r="S795" s="466"/>
      <c r="T795" s="466"/>
      <c r="U795" s="466"/>
      <c r="V795" s="466"/>
      <c r="W795" s="466"/>
      <c r="X795" s="466"/>
      <c r="Y795" s="466"/>
      <c r="Z795" s="466"/>
    </row>
    <row r="796" spans="1:26" ht="13.5" customHeight="1">
      <c r="A796" s="508"/>
      <c r="B796" s="505"/>
      <c r="C796" s="505"/>
      <c r="D796" s="466"/>
      <c r="E796" s="466"/>
      <c r="F796" s="466"/>
      <c r="G796" s="466"/>
      <c r="H796" s="466"/>
      <c r="I796" s="466"/>
      <c r="J796" s="466"/>
      <c r="K796" s="466"/>
      <c r="L796" s="466"/>
      <c r="M796" s="466"/>
      <c r="N796" s="466"/>
      <c r="O796" s="466"/>
      <c r="P796" s="466"/>
      <c r="Q796" s="466"/>
      <c r="R796" s="466"/>
      <c r="S796" s="466"/>
      <c r="T796" s="466"/>
      <c r="U796" s="466"/>
      <c r="V796" s="466"/>
      <c r="W796" s="466"/>
      <c r="X796" s="466"/>
      <c r="Y796" s="466"/>
      <c r="Z796" s="466"/>
    </row>
    <row r="797" spans="1:26" ht="13.5" customHeight="1">
      <c r="A797" s="508"/>
      <c r="B797" s="505"/>
      <c r="C797" s="505"/>
      <c r="D797" s="466"/>
      <c r="E797" s="466"/>
      <c r="F797" s="466"/>
      <c r="G797" s="466"/>
      <c r="H797" s="466"/>
      <c r="I797" s="466"/>
      <c r="J797" s="466"/>
      <c r="K797" s="466"/>
      <c r="L797" s="466"/>
      <c r="M797" s="466"/>
      <c r="N797" s="466"/>
      <c r="O797" s="466"/>
      <c r="P797" s="466"/>
      <c r="Q797" s="466"/>
      <c r="R797" s="466"/>
      <c r="S797" s="466"/>
      <c r="T797" s="466"/>
      <c r="U797" s="466"/>
      <c r="V797" s="466"/>
      <c r="W797" s="466"/>
      <c r="X797" s="466"/>
      <c r="Y797" s="466"/>
      <c r="Z797" s="466"/>
    </row>
    <row r="798" spans="1:26" ht="13.5" customHeight="1">
      <c r="A798" s="508"/>
      <c r="B798" s="505"/>
      <c r="C798" s="505"/>
      <c r="D798" s="466"/>
      <c r="E798" s="466"/>
      <c r="F798" s="466"/>
      <c r="G798" s="466"/>
      <c r="H798" s="466"/>
      <c r="I798" s="466"/>
      <c r="J798" s="466"/>
      <c r="K798" s="466"/>
      <c r="L798" s="466"/>
      <c r="M798" s="466"/>
      <c r="N798" s="466"/>
      <c r="O798" s="466"/>
      <c r="P798" s="466"/>
      <c r="Q798" s="466"/>
      <c r="R798" s="466"/>
      <c r="S798" s="466"/>
      <c r="T798" s="466"/>
      <c r="U798" s="466"/>
      <c r="V798" s="466"/>
      <c r="W798" s="466"/>
      <c r="X798" s="466"/>
      <c r="Y798" s="466"/>
      <c r="Z798" s="466"/>
    </row>
    <row r="799" spans="1:26" ht="13.5" customHeight="1">
      <c r="A799" s="508"/>
      <c r="B799" s="505"/>
      <c r="C799" s="505"/>
      <c r="D799" s="466"/>
      <c r="E799" s="466"/>
      <c r="F799" s="466"/>
      <c r="G799" s="466"/>
      <c r="H799" s="466"/>
      <c r="I799" s="466"/>
      <c r="J799" s="466"/>
      <c r="K799" s="466"/>
      <c r="L799" s="466"/>
      <c r="M799" s="466"/>
      <c r="N799" s="466"/>
      <c r="O799" s="466"/>
      <c r="P799" s="466"/>
      <c r="Q799" s="466"/>
      <c r="R799" s="466"/>
      <c r="S799" s="466"/>
      <c r="T799" s="466"/>
      <c r="U799" s="466"/>
      <c r="V799" s="466"/>
      <c r="W799" s="466"/>
      <c r="X799" s="466"/>
      <c r="Y799" s="466"/>
      <c r="Z799" s="466"/>
    </row>
    <row r="800" spans="1:26" ht="13.5" customHeight="1">
      <c r="A800" s="508"/>
      <c r="B800" s="505"/>
      <c r="C800" s="505"/>
      <c r="D800" s="466"/>
      <c r="E800" s="466"/>
      <c r="F800" s="466"/>
      <c r="G800" s="466"/>
      <c r="H800" s="466"/>
      <c r="I800" s="466"/>
      <c r="J800" s="466"/>
      <c r="K800" s="466"/>
      <c r="L800" s="466"/>
      <c r="M800" s="466"/>
      <c r="N800" s="466"/>
      <c r="O800" s="466"/>
      <c r="P800" s="466"/>
      <c r="Q800" s="466"/>
      <c r="R800" s="466"/>
      <c r="S800" s="466"/>
      <c r="T800" s="466"/>
      <c r="U800" s="466"/>
      <c r="V800" s="466"/>
      <c r="W800" s="466"/>
      <c r="X800" s="466"/>
      <c r="Y800" s="466"/>
      <c r="Z800" s="466"/>
    </row>
    <row r="801" spans="1:26" ht="13.5" customHeight="1">
      <c r="A801" s="508"/>
      <c r="B801" s="505"/>
      <c r="C801" s="505"/>
      <c r="D801" s="466"/>
      <c r="E801" s="466"/>
      <c r="F801" s="466"/>
      <c r="G801" s="466"/>
      <c r="H801" s="466"/>
      <c r="I801" s="466"/>
      <c r="J801" s="466"/>
      <c r="K801" s="466"/>
      <c r="L801" s="466"/>
      <c r="M801" s="466"/>
      <c r="N801" s="466"/>
      <c r="O801" s="466"/>
      <c r="P801" s="466"/>
      <c r="Q801" s="466"/>
      <c r="R801" s="466"/>
      <c r="S801" s="466"/>
      <c r="T801" s="466"/>
      <c r="U801" s="466"/>
      <c r="V801" s="466"/>
      <c r="W801" s="466"/>
      <c r="X801" s="466"/>
      <c r="Y801" s="466"/>
      <c r="Z801" s="466"/>
    </row>
    <row r="802" spans="1:26" ht="13.5" customHeight="1">
      <c r="A802" s="508"/>
      <c r="B802" s="505"/>
      <c r="C802" s="505"/>
      <c r="D802" s="466"/>
      <c r="E802" s="466"/>
      <c r="F802" s="466"/>
      <c r="G802" s="466"/>
      <c r="H802" s="466"/>
      <c r="I802" s="466"/>
      <c r="J802" s="466"/>
      <c r="K802" s="466"/>
      <c r="L802" s="466"/>
      <c r="M802" s="466"/>
      <c r="N802" s="466"/>
      <c r="O802" s="466"/>
      <c r="P802" s="466"/>
      <c r="Q802" s="466"/>
      <c r="R802" s="466"/>
      <c r="S802" s="466"/>
      <c r="T802" s="466"/>
      <c r="U802" s="466"/>
      <c r="V802" s="466"/>
      <c r="W802" s="466"/>
      <c r="X802" s="466"/>
      <c r="Y802" s="466"/>
      <c r="Z802" s="466"/>
    </row>
    <row r="803" spans="1:26" ht="13.5" customHeight="1">
      <c r="A803" s="508"/>
      <c r="B803" s="505"/>
      <c r="C803" s="505"/>
      <c r="D803" s="466"/>
      <c r="E803" s="466"/>
      <c r="F803" s="466"/>
      <c r="G803" s="466"/>
      <c r="H803" s="466"/>
      <c r="I803" s="466"/>
      <c r="J803" s="466"/>
      <c r="K803" s="466"/>
      <c r="L803" s="466"/>
      <c r="M803" s="466"/>
      <c r="N803" s="466"/>
      <c r="O803" s="466"/>
      <c r="P803" s="466"/>
      <c r="Q803" s="466"/>
      <c r="R803" s="466"/>
      <c r="S803" s="466"/>
      <c r="T803" s="466"/>
      <c r="U803" s="466"/>
      <c r="V803" s="466"/>
      <c r="W803" s="466"/>
      <c r="X803" s="466"/>
      <c r="Y803" s="466"/>
      <c r="Z803" s="466"/>
    </row>
    <row r="804" spans="1:26" ht="13.5" customHeight="1">
      <c r="A804" s="508"/>
      <c r="B804" s="505"/>
      <c r="C804" s="505"/>
      <c r="D804" s="466"/>
      <c r="E804" s="466"/>
      <c r="F804" s="466"/>
      <c r="G804" s="466"/>
      <c r="H804" s="466"/>
      <c r="I804" s="466"/>
      <c r="J804" s="466"/>
      <c r="K804" s="466"/>
      <c r="L804" s="466"/>
      <c r="M804" s="466"/>
      <c r="N804" s="466"/>
      <c r="O804" s="466"/>
      <c r="P804" s="466"/>
      <c r="Q804" s="466"/>
      <c r="R804" s="466"/>
      <c r="S804" s="466"/>
      <c r="T804" s="466"/>
      <c r="U804" s="466"/>
      <c r="V804" s="466"/>
      <c r="W804" s="466"/>
      <c r="X804" s="466"/>
      <c r="Y804" s="466"/>
      <c r="Z804" s="466"/>
    </row>
    <row r="805" spans="1:26" ht="13.5" customHeight="1">
      <c r="A805" s="508"/>
      <c r="B805" s="505"/>
      <c r="C805" s="505"/>
      <c r="D805" s="466"/>
      <c r="E805" s="466"/>
      <c r="F805" s="466"/>
      <c r="G805" s="466"/>
      <c r="H805" s="466"/>
      <c r="I805" s="466"/>
      <c r="J805" s="466"/>
      <c r="K805" s="466"/>
      <c r="L805" s="466"/>
      <c r="M805" s="466"/>
      <c r="N805" s="466"/>
      <c r="O805" s="466"/>
      <c r="P805" s="466"/>
      <c r="Q805" s="466"/>
      <c r="R805" s="466"/>
      <c r="S805" s="466"/>
      <c r="T805" s="466"/>
      <c r="U805" s="466"/>
      <c r="V805" s="466"/>
      <c r="W805" s="466"/>
      <c r="X805" s="466"/>
      <c r="Y805" s="466"/>
      <c r="Z805" s="466"/>
    </row>
    <row r="806" spans="1:26" ht="13.5" customHeight="1">
      <c r="A806" s="508"/>
      <c r="B806" s="505"/>
      <c r="C806" s="505"/>
      <c r="D806" s="466"/>
      <c r="E806" s="466"/>
      <c r="F806" s="466"/>
      <c r="G806" s="466"/>
      <c r="H806" s="466"/>
      <c r="I806" s="466"/>
      <c r="J806" s="466"/>
      <c r="K806" s="466"/>
      <c r="L806" s="466"/>
      <c r="M806" s="466"/>
      <c r="N806" s="466"/>
      <c r="O806" s="466"/>
      <c r="P806" s="466"/>
      <c r="Q806" s="466"/>
      <c r="R806" s="466"/>
      <c r="S806" s="466"/>
      <c r="T806" s="466"/>
      <c r="U806" s="466"/>
      <c r="V806" s="466"/>
      <c r="W806" s="466"/>
      <c r="X806" s="466"/>
      <c r="Y806" s="466"/>
      <c r="Z806" s="466"/>
    </row>
    <row r="807" spans="1:26" ht="13.5" customHeight="1">
      <c r="A807" s="508"/>
      <c r="B807" s="505"/>
      <c r="C807" s="505"/>
      <c r="D807" s="466"/>
      <c r="E807" s="466"/>
      <c r="F807" s="466"/>
      <c r="G807" s="466"/>
      <c r="H807" s="466"/>
      <c r="I807" s="466"/>
      <c r="J807" s="466"/>
      <c r="K807" s="466"/>
      <c r="L807" s="466"/>
      <c r="M807" s="466"/>
      <c r="N807" s="466"/>
      <c r="O807" s="466"/>
      <c r="P807" s="466"/>
      <c r="Q807" s="466"/>
      <c r="R807" s="466"/>
      <c r="S807" s="466"/>
      <c r="T807" s="466"/>
      <c r="U807" s="466"/>
      <c r="V807" s="466"/>
      <c r="W807" s="466"/>
      <c r="X807" s="466"/>
      <c r="Y807" s="466"/>
      <c r="Z807" s="466"/>
    </row>
    <row r="808" spans="1:26" ht="13.5" customHeight="1">
      <c r="A808" s="508"/>
      <c r="B808" s="505"/>
      <c r="C808" s="505"/>
      <c r="D808" s="466"/>
      <c r="E808" s="466"/>
      <c r="F808" s="466"/>
      <c r="G808" s="466"/>
      <c r="H808" s="466"/>
      <c r="I808" s="466"/>
      <c r="J808" s="466"/>
      <c r="K808" s="466"/>
      <c r="L808" s="466"/>
      <c r="M808" s="466"/>
      <c r="N808" s="466"/>
      <c r="O808" s="466"/>
      <c r="P808" s="466"/>
      <c r="Q808" s="466"/>
      <c r="R808" s="466"/>
      <c r="S808" s="466"/>
      <c r="T808" s="466"/>
      <c r="U808" s="466"/>
      <c r="V808" s="466"/>
      <c r="W808" s="466"/>
      <c r="X808" s="466"/>
      <c r="Y808" s="466"/>
      <c r="Z808" s="466"/>
    </row>
    <row r="809" spans="1:26" ht="13.5" customHeight="1">
      <c r="A809" s="508"/>
      <c r="B809" s="505"/>
      <c r="C809" s="505"/>
      <c r="D809" s="466"/>
      <c r="E809" s="466"/>
      <c r="F809" s="466"/>
      <c r="G809" s="466"/>
      <c r="H809" s="466"/>
      <c r="I809" s="466"/>
      <c r="J809" s="466"/>
      <c r="K809" s="466"/>
      <c r="L809" s="466"/>
      <c r="M809" s="466"/>
      <c r="N809" s="466"/>
      <c r="O809" s="466"/>
      <c r="P809" s="466"/>
      <c r="Q809" s="466"/>
      <c r="R809" s="466"/>
      <c r="S809" s="466"/>
      <c r="T809" s="466"/>
      <c r="U809" s="466"/>
      <c r="V809" s="466"/>
      <c r="W809" s="466"/>
      <c r="X809" s="466"/>
      <c r="Y809" s="466"/>
      <c r="Z809" s="466"/>
    </row>
    <row r="810" spans="1:26" ht="13.5" customHeight="1">
      <c r="A810" s="508"/>
      <c r="B810" s="505"/>
      <c r="C810" s="505"/>
      <c r="D810" s="466"/>
      <c r="E810" s="466"/>
      <c r="F810" s="466"/>
      <c r="G810" s="466"/>
      <c r="H810" s="466"/>
      <c r="I810" s="466"/>
      <c r="J810" s="466"/>
      <c r="K810" s="466"/>
      <c r="L810" s="466"/>
      <c r="M810" s="466"/>
      <c r="N810" s="466"/>
      <c r="O810" s="466"/>
      <c r="P810" s="466"/>
      <c r="Q810" s="466"/>
      <c r="R810" s="466"/>
      <c r="S810" s="466"/>
      <c r="T810" s="466"/>
      <c r="U810" s="466"/>
      <c r="V810" s="466"/>
      <c r="W810" s="466"/>
      <c r="X810" s="466"/>
      <c r="Y810" s="466"/>
      <c r="Z810" s="466"/>
    </row>
    <row r="811" spans="1:26" ht="13.5" customHeight="1">
      <c r="A811" s="508"/>
      <c r="B811" s="505"/>
      <c r="C811" s="505"/>
      <c r="D811" s="466"/>
      <c r="E811" s="466"/>
      <c r="F811" s="466"/>
      <c r="G811" s="466"/>
      <c r="H811" s="466"/>
      <c r="I811" s="466"/>
      <c r="J811" s="466"/>
      <c r="K811" s="466"/>
      <c r="L811" s="466"/>
      <c r="M811" s="466"/>
      <c r="N811" s="466"/>
      <c r="O811" s="466"/>
      <c r="P811" s="466"/>
      <c r="Q811" s="466"/>
      <c r="R811" s="466"/>
      <c r="S811" s="466"/>
      <c r="T811" s="466"/>
      <c r="U811" s="466"/>
      <c r="V811" s="466"/>
      <c r="W811" s="466"/>
      <c r="X811" s="466"/>
      <c r="Y811" s="466"/>
      <c r="Z811" s="466"/>
    </row>
    <row r="812" spans="1:26" ht="13.5" customHeight="1">
      <c r="A812" s="508"/>
      <c r="B812" s="505"/>
      <c r="C812" s="505"/>
      <c r="D812" s="466"/>
      <c r="E812" s="466"/>
      <c r="F812" s="466"/>
      <c r="G812" s="466"/>
      <c r="H812" s="466"/>
      <c r="I812" s="466"/>
      <c r="J812" s="466"/>
      <c r="K812" s="466"/>
      <c r="L812" s="466"/>
      <c r="M812" s="466"/>
      <c r="N812" s="466"/>
      <c r="O812" s="466"/>
      <c r="P812" s="466"/>
      <c r="Q812" s="466"/>
      <c r="R812" s="466"/>
      <c r="S812" s="466"/>
      <c r="T812" s="466"/>
      <c r="U812" s="466"/>
      <c r="V812" s="466"/>
      <c r="W812" s="466"/>
      <c r="X812" s="466"/>
      <c r="Y812" s="466"/>
      <c r="Z812" s="466"/>
    </row>
    <row r="813" spans="1:26" ht="13.5" customHeight="1">
      <c r="A813" s="508"/>
      <c r="B813" s="505"/>
      <c r="C813" s="505"/>
      <c r="D813" s="466"/>
      <c r="E813" s="466"/>
      <c r="F813" s="466"/>
      <c r="G813" s="466"/>
      <c r="H813" s="466"/>
      <c r="I813" s="466"/>
      <c r="J813" s="466"/>
      <c r="K813" s="466"/>
      <c r="L813" s="466"/>
      <c r="M813" s="466"/>
      <c r="N813" s="466"/>
      <c r="O813" s="466"/>
      <c r="P813" s="466"/>
      <c r="Q813" s="466"/>
      <c r="R813" s="466"/>
      <c r="S813" s="466"/>
      <c r="T813" s="466"/>
      <c r="U813" s="466"/>
      <c r="V813" s="466"/>
      <c r="W813" s="466"/>
      <c r="X813" s="466"/>
      <c r="Y813" s="466"/>
      <c r="Z813" s="466"/>
    </row>
    <row r="814" spans="1:26" ht="13.5" customHeight="1">
      <c r="A814" s="508"/>
      <c r="B814" s="505"/>
      <c r="C814" s="505"/>
      <c r="D814" s="466"/>
      <c r="E814" s="466"/>
      <c r="F814" s="466"/>
      <c r="G814" s="466"/>
      <c r="H814" s="466"/>
      <c r="I814" s="466"/>
      <c r="J814" s="466"/>
      <c r="K814" s="466"/>
      <c r="L814" s="466"/>
      <c r="M814" s="466"/>
      <c r="N814" s="466"/>
      <c r="O814" s="466"/>
      <c r="P814" s="466"/>
      <c r="Q814" s="466"/>
      <c r="R814" s="466"/>
      <c r="S814" s="466"/>
      <c r="T814" s="466"/>
      <c r="U814" s="466"/>
      <c r="V814" s="466"/>
      <c r="W814" s="466"/>
      <c r="X814" s="466"/>
      <c r="Y814" s="466"/>
      <c r="Z814" s="466"/>
    </row>
    <row r="815" spans="1:26" ht="13.5" customHeight="1">
      <c r="A815" s="508"/>
      <c r="B815" s="505"/>
      <c r="C815" s="505"/>
      <c r="D815" s="466"/>
      <c r="E815" s="466"/>
      <c r="F815" s="466"/>
      <c r="G815" s="466"/>
      <c r="H815" s="466"/>
      <c r="I815" s="466"/>
      <c r="J815" s="466"/>
      <c r="K815" s="466"/>
      <c r="L815" s="466"/>
      <c r="M815" s="466"/>
      <c r="N815" s="466"/>
      <c r="O815" s="466"/>
      <c r="P815" s="466"/>
      <c r="Q815" s="466"/>
      <c r="R815" s="466"/>
      <c r="S815" s="466"/>
      <c r="T815" s="466"/>
      <c r="U815" s="466"/>
      <c r="V815" s="466"/>
      <c r="W815" s="466"/>
      <c r="X815" s="466"/>
      <c r="Y815" s="466"/>
      <c r="Z815" s="466"/>
    </row>
    <row r="816" spans="1:26" ht="13.5" customHeight="1">
      <c r="A816" s="508"/>
      <c r="B816" s="505"/>
      <c r="C816" s="505"/>
      <c r="D816" s="466"/>
      <c r="E816" s="466"/>
      <c r="F816" s="466"/>
      <c r="G816" s="466"/>
      <c r="H816" s="466"/>
      <c r="I816" s="466"/>
      <c r="J816" s="466"/>
      <c r="K816" s="466"/>
      <c r="L816" s="466"/>
      <c r="M816" s="466"/>
      <c r="N816" s="466"/>
      <c r="O816" s="466"/>
      <c r="P816" s="466"/>
      <c r="Q816" s="466"/>
      <c r="R816" s="466"/>
      <c r="S816" s="466"/>
      <c r="T816" s="466"/>
      <c r="U816" s="466"/>
      <c r="V816" s="466"/>
      <c r="W816" s="466"/>
      <c r="X816" s="466"/>
      <c r="Y816" s="466"/>
      <c r="Z816" s="466"/>
    </row>
    <row r="817" spans="1:26" ht="13.5" customHeight="1">
      <c r="A817" s="508"/>
      <c r="B817" s="505"/>
      <c r="C817" s="505"/>
      <c r="D817" s="466"/>
      <c r="E817" s="466"/>
      <c r="F817" s="466"/>
      <c r="G817" s="466"/>
      <c r="H817" s="466"/>
      <c r="I817" s="466"/>
      <c r="J817" s="466"/>
      <c r="K817" s="466"/>
      <c r="L817" s="466"/>
      <c r="M817" s="466"/>
      <c r="N817" s="466"/>
      <c r="O817" s="466"/>
      <c r="P817" s="466"/>
      <c r="Q817" s="466"/>
      <c r="R817" s="466"/>
      <c r="S817" s="466"/>
      <c r="T817" s="466"/>
      <c r="U817" s="466"/>
      <c r="V817" s="466"/>
      <c r="W817" s="466"/>
      <c r="X817" s="466"/>
      <c r="Y817" s="466"/>
      <c r="Z817" s="466"/>
    </row>
    <row r="818" spans="1:26" ht="13.5" customHeight="1">
      <c r="A818" s="508"/>
      <c r="B818" s="505"/>
      <c r="C818" s="505"/>
      <c r="D818" s="466"/>
      <c r="E818" s="466"/>
      <c r="F818" s="466"/>
      <c r="G818" s="466"/>
      <c r="H818" s="466"/>
      <c r="I818" s="466"/>
      <c r="J818" s="466"/>
      <c r="K818" s="466"/>
      <c r="L818" s="466"/>
      <c r="M818" s="466"/>
      <c r="N818" s="466"/>
      <c r="O818" s="466"/>
      <c r="P818" s="466"/>
      <c r="Q818" s="466"/>
      <c r="R818" s="466"/>
      <c r="S818" s="466"/>
      <c r="T818" s="466"/>
      <c r="U818" s="466"/>
      <c r="V818" s="466"/>
      <c r="W818" s="466"/>
      <c r="X818" s="466"/>
      <c r="Y818" s="466"/>
      <c r="Z818" s="466"/>
    </row>
    <row r="819" spans="1:26" ht="13.5" customHeight="1">
      <c r="A819" s="508"/>
      <c r="B819" s="505"/>
      <c r="C819" s="505"/>
      <c r="D819" s="466"/>
      <c r="E819" s="466"/>
      <c r="F819" s="466"/>
      <c r="G819" s="466"/>
      <c r="H819" s="466"/>
      <c r="I819" s="466"/>
      <c r="J819" s="466"/>
      <c r="K819" s="466"/>
      <c r="L819" s="466"/>
      <c r="M819" s="466"/>
      <c r="N819" s="466"/>
      <c r="O819" s="466"/>
      <c r="P819" s="466"/>
      <c r="Q819" s="466"/>
      <c r="R819" s="466"/>
      <c r="S819" s="466"/>
      <c r="T819" s="466"/>
      <c r="U819" s="466"/>
      <c r="V819" s="466"/>
      <c r="W819" s="466"/>
      <c r="X819" s="466"/>
      <c r="Y819" s="466"/>
      <c r="Z819" s="466"/>
    </row>
    <row r="820" spans="1:26" ht="13.5" customHeight="1">
      <c r="A820" s="508"/>
      <c r="B820" s="505"/>
      <c r="C820" s="505"/>
      <c r="D820" s="466"/>
      <c r="E820" s="466"/>
      <c r="F820" s="466"/>
      <c r="G820" s="466"/>
      <c r="H820" s="466"/>
      <c r="I820" s="466"/>
      <c r="J820" s="466"/>
      <c r="K820" s="466"/>
      <c r="L820" s="466"/>
      <c r="M820" s="466"/>
      <c r="N820" s="466"/>
      <c r="O820" s="466"/>
      <c r="P820" s="466"/>
      <c r="Q820" s="466"/>
      <c r="R820" s="466"/>
      <c r="S820" s="466"/>
      <c r="T820" s="466"/>
      <c r="U820" s="466"/>
      <c r="V820" s="466"/>
      <c r="W820" s="466"/>
      <c r="X820" s="466"/>
      <c r="Y820" s="466"/>
      <c r="Z820" s="466"/>
    </row>
    <row r="821" spans="1:26" ht="13.5" customHeight="1">
      <c r="A821" s="508"/>
      <c r="B821" s="505"/>
      <c r="C821" s="505"/>
      <c r="D821" s="466"/>
      <c r="E821" s="466"/>
      <c r="F821" s="466"/>
      <c r="G821" s="466"/>
      <c r="H821" s="466"/>
      <c r="I821" s="466"/>
      <c r="J821" s="466"/>
      <c r="K821" s="466"/>
      <c r="L821" s="466"/>
      <c r="M821" s="466"/>
      <c r="N821" s="466"/>
      <c r="O821" s="466"/>
      <c r="P821" s="466"/>
      <c r="Q821" s="466"/>
      <c r="R821" s="466"/>
      <c r="S821" s="466"/>
      <c r="T821" s="466"/>
      <c r="U821" s="466"/>
      <c r="V821" s="466"/>
      <c r="W821" s="466"/>
      <c r="X821" s="466"/>
      <c r="Y821" s="466"/>
      <c r="Z821" s="466"/>
    </row>
    <row r="822" spans="1:26" ht="13.5" customHeight="1">
      <c r="A822" s="508"/>
      <c r="B822" s="505"/>
      <c r="C822" s="505"/>
      <c r="D822" s="466"/>
      <c r="E822" s="466"/>
      <c r="F822" s="466"/>
      <c r="G822" s="466"/>
      <c r="H822" s="466"/>
      <c r="I822" s="466"/>
      <c r="J822" s="466"/>
      <c r="K822" s="466"/>
      <c r="L822" s="466"/>
      <c r="M822" s="466"/>
      <c r="N822" s="466"/>
      <c r="O822" s="466"/>
      <c r="P822" s="466"/>
      <c r="Q822" s="466"/>
      <c r="R822" s="466"/>
      <c r="S822" s="466"/>
      <c r="T822" s="466"/>
      <c r="U822" s="466"/>
      <c r="V822" s="466"/>
      <c r="W822" s="466"/>
      <c r="X822" s="466"/>
      <c r="Y822" s="466"/>
      <c r="Z822" s="466"/>
    </row>
    <row r="823" spans="1:26" ht="13.5" customHeight="1">
      <c r="A823" s="508"/>
      <c r="B823" s="505"/>
      <c r="C823" s="505"/>
      <c r="D823" s="466"/>
      <c r="E823" s="466"/>
      <c r="F823" s="466"/>
      <c r="G823" s="466"/>
      <c r="H823" s="466"/>
      <c r="I823" s="466"/>
      <c r="J823" s="466"/>
      <c r="K823" s="466"/>
      <c r="L823" s="466"/>
      <c r="M823" s="466"/>
      <c r="N823" s="466"/>
      <c r="O823" s="466"/>
      <c r="P823" s="466"/>
      <c r="Q823" s="466"/>
      <c r="R823" s="466"/>
      <c r="S823" s="466"/>
      <c r="T823" s="466"/>
      <c r="U823" s="466"/>
      <c r="V823" s="466"/>
      <c r="W823" s="466"/>
      <c r="X823" s="466"/>
      <c r="Y823" s="466"/>
      <c r="Z823" s="466"/>
    </row>
    <row r="824" spans="1:26" ht="13.5" customHeight="1">
      <c r="A824" s="508"/>
      <c r="B824" s="505"/>
      <c r="C824" s="505"/>
      <c r="D824" s="466"/>
      <c r="E824" s="466"/>
      <c r="F824" s="466"/>
      <c r="G824" s="466"/>
      <c r="H824" s="466"/>
      <c r="I824" s="466"/>
      <c r="J824" s="466"/>
      <c r="K824" s="466"/>
      <c r="L824" s="466"/>
      <c r="M824" s="466"/>
      <c r="N824" s="466"/>
      <c r="O824" s="466"/>
      <c r="P824" s="466"/>
      <c r="Q824" s="466"/>
      <c r="R824" s="466"/>
      <c r="S824" s="466"/>
      <c r="T824" s="466"/>
      <c r="U824" s="466"/>
      <c r="V824" s="466"/>
      <c r="W824" s="466"/>
      <c r="X824" s="466"/>
      <c r="Y824" s="466"/>
      <c r="Z824" s="466"/>
    </row>
    <row r="825" spans="1:26" ht="13.5" customHeight="1">
      <c r="A825" s="508"/>
      <c r="B825" s="505"/>
      <c r="C825" s="505"/>
      <c r="D825" s="466"/>
      <c r="E825" s="466"/>
      <c r="F825" s="466"/>
      <c r="G825" s="466"/>
      <c r="H825" s="466"/>
      <c r="I825" s="466"/>
      <c r="J825" s="466"/>
      <c r="K825" s="466"/>
      <c r="L825" s="466"/>
      <c r="M825" s="466"/>
      <c r="N825" s="466"/>
      <c r="O825" s="466"/>
      <c r="P825" s="466"/>
      <c r="Q825" s="466"/>
      <c r="R825" s="466"/>
      <c r="S825" s="466"/>
      <c r="T825" s="466"/>
      <c r="U825" s="466"/>
      <c r="V825" s="466"/>
      <c r="W825" s="466"/>
      <c r="X825" s="466"/>
      <c r="Y825" s="466"/>
      <c r="Z825" s="466"/>
    </row>
    <row r="826" spans="1:26" ht="13.5" customHeight="1">
      <c r="A826" s="508"/>
      <c r="B826" s="505"/>
      <c r="C826" s="505"/>
      <c r="D826" s="466"/>
      <c r="E826" s="466"/>
      <c r="F826" s="466"/>
      <c r="G826" s="466"/>
      <c r="H826" s="466"/>
      <c r="I826" s="466"/>
      <c r="J826" s="466"/>
      <c r="K826" s="466"/>
      <c r="L826" s="466"/>
      <c r="M826" s="466"/>
      <c r="N826" s="466"/>
      <c r="O826" s="466"/>
      <c r="P826" s="466"/>
      <c r="Q826" s="466"/>
      <c r="R826" s="466"/>
      <c r="S826" s="466"/>
      <c r="T826" s="466"/>
      <c r="U826" s="466"/>
      <c r="V826" s="466"/>
      <c r="W826" s="466"/>
      <c r="X826" s="466"/>
      <c r="Y826" s="466"/>
      <c r="Z826" s="466"/>
    </row>
    <row r="827" spans="1:26" ht="13.5" customHeight="1">
      <c r="A827" s="508"/>
      <c r="B827" s="505"/>
      <c r="C827" s="505"/>
      <c r="D827" s="466"/>
      <c r="E827" s="466"/>
      <c r="F827" s="466"/>
      <c r="G827" s="466"/>
      <c r="H827" s="466"/>
      <c r="I827" s="466"/>
      <c r="J827" s="466"/>
      <c r="K827" s="466"/>
      <c r="L827" s="466"/>
      <c r="M827" s="466"/>
      <c r="N827" s="466"/>
      <c r="O827" s="466"/>
      <c r="P827" s="466"/>
      <c r="Q827" s="466"/>
      <c r="R827" s="466"/>
      <c r="S827" s="466"/>
      <c r="T827" s="466"/>
      <c r="U827" s="466"/>
      <c r="V827" s="466"/>
      <c r="W827" s="466"/>
      <c r="X827" s="466"/>
      <c r="Y827" s="466"/>
      <c r="Z827" s="466"/>
    </row>
    <row r="828" spans="1:26" ht="13.5" customHeight="1">
      <c r="A828" s="508"/>
      <c r="B828" s="505"/>
      <c r="C828" s="505"/>
      <c r="D828" s="466"/>
      <c r="E828" s="466"/>
      <c r="F828" s="466"/>
      <c r="G828" s="466"/>
      <c r="H828" s="466"/>
      <c r="I828" s="466"/>
      <c r="J828" s="466"/>
      <c r="K828" s="466"/>
      <c r="L828" s="466"/>
      <c r="M828" s="466"/>
      <c r="N828" s="466"/>
      <c r="O828" s="466"/>
      <c r="P828" s="466"/>
      <c r="Q828" s="466"/>
      <c r="R828" s="466"/>
      <c r="S828" s="466"/>
      <c r="T828" s="466"/>
      <c r="U828" s="466"/>
      <c r="V828" s="466"/>
      <c r="W828" s="466"/>
      <c r="X828" s="466"/>
      <c r="Y828" s="466"/>
      <c r="Z828" s="466"/>
    </row>
    <row r="829" spans="1:26" ht="13.5" customHeight="1">
      <c r="A829" s="508"/>
      <c r="B829" s="505"/>
      <c r="C829" s="505"/>
      <c r="D829" s="466"/>
      <c r="E829" s="466"/>
      <c r="F829" s="466"/>
      <c r="G829" s="466"/>
      <c r="H829" s="466"/>
      <c r="I829" s="466"/>
      <c r="J829" s="466"/>
      <c r="K829" s="466"/>
      <c r="L829" s="466"/>
      <c r="M829" s="466"/>
      <c r="N829" s="466"/>
      <c r="O829" s="466"/>
      <c r="P829" s="466"/>
      <c r="Q829" s="466"/>
      <c r="R829" s="466"/>
      <c r="S829" s="466"/>
      <c r="T829" s="466"/>
      <c r="U829" s="466"/>
      <c r="V829" s="466"/>
      <c r="W829" s="466"/>
      <c r="X829" s="466"/>
      <c r="Y829" s="466"/>
      <c r="Z829" s="466"/>
    </row>
    <row r="830" spans="1:26" ht="13.5" customHeight="1">
      <c r="A830" s="508"/>
      <c r="B830" s="505"/>
      <c r="C830" s="505"/>
      <c r="D830" s="466"/>
      <c r="E830" s="466"/>
      <c r="F830" s="466"/>
      <c r="G830" s="466"/>
      <c r="H830" s="466"/>
      <c r="I830" s="466"/>
      <c r="J830" s="466"/>
      <c r="K830" s="466"/>
      <c r="L830" s="466"/>
      <c r="M830" s="466"/>
      <c r="N830" s="466"/>
      <c r="O830" s="466"/>
      <c r="P830" s="466"/>
      <c r="Q830" s="466"/>
      <c r="R830" s="466"/>
      <c r="S830" s="466"/>
      <c r="T830" s="466"/>
      <c r="U830" s="466"/>
      <c r="V830" s="466"/>
      <c r="W830" s="466"/>
      <c r="X830" s="466"/>
      <c r="Y830" s="466"/>
      <c r="Z830" s="466"/>
    </row>
    <row r="831" spans="1:26" ht="13.5" customHeight="1">
      <c r="A831" s="508"/>
      <c r="B831" s="505"/>
      <c r="C831" s="505"/>
      <c r="D831" s="466"/>
      <c r="E831" s="466"/>
      <c r="F831" s="466"/>
      <c r="G831" s="466"/>
      <c r="H831" s="466"/>
      <c r="I831" s="466"/>
      <c r="J831" s="466"/>
      <c r="K831" s="466"/>
      <c r="L831" s="466"/>
      <c r="M831" s="466"/>
      <c r="N831" s="466"/>
      <c r="O831" s="466"/>
      <c r="P831" s="466"/>
      <c r="Q831" s="466"/>
      <c r="R831" s="466"/>
      <c r="S831" s="466"/>
      <c r="T831" s="466"/>
      <c r="U831" s="466"/>
      <c r="V831" s="466"/>
      <c r="W831" s="466"/>
      <c r="X831" s="466"/>
      <c r="Y831" s="466"/>
      <c r="Z831" s="466"/>
    </row>
    <row r="832" spans="1:26" ht="13.5" customHeight="1">
      <c r="A832" s="508"/>
      <c r="B832" s="505"/>
      <c r="C832" s="505"/>
      <c r="D832" s="466"/>
      <c r="E832" s="466"/>
      <c r="F832" s="466"/>
      <c r="G832" s="466"/>
      <c r="H832" s="466"/>
      <c r="I832" s="466"/>
      <c r="J832" s="466"/>
      <c r="K832" s="466"/>
      <c r="L832" s="466"/>
      <c r="M832" s="466"/>
      <c r="N832" s="466"/>
      <c r="O832" s="466"/>
      <c r="P832" s="466"/>
      <c r="Q832" s="466"/>
      <c r="R832" s="466"/>
      <c r="S832" s="466"/>
      <c r="T832" s="466"/>
      <c r="U832" s="466"/>
      <c r="V832" s="466"/>
      <c r="W832" s="466"/>
      <c r="X832" s="466"/>
      <c r="Y832" s="466"/>
      <c r="Z832" s="466"/>
    </row>
    <row r="833" spans="1:26" ht="13.5" customHeight="1">
      <c r="A833" s="508"/>
      <c r="B833" s="505"/>
      <c r="C833" s="505"/>
      <c r="D833" s="466"/>
      <c r="E833" s="466"/>
      <c r="F833" s="466"/>
      <c r="G833" s="466"/>
      <c r="H833" s="466"/>
      <c r="I833" s="466"/>
      <c r="J833" s="466"/>
      <c r="K833" s="466"/>
      <c r="L833" s="466"/>
      <c r="M833" s="466"/>
      <c r="N833" s="466"/>
      <c r="O833" s="466"/>
      <c r="P833" s="466"/>
      <c r="Q833" s="466"/>
      <c r="R833" s="466"/>
      <c r="S833" s="466"/>
      <c r="T833" s="466"/>
      <c r="U833" s="466"/>
      <c r="V833" s="466"/>
      <c r="W833" s="466"/>
      <c r="X833" s="466"/>
      <c r="Y833" s="466"/>
      <c r="Z833" s="466"/>
    </row>
    <row r="834" spans="1:26" ht="13.5" customHeight="1">
      <c r="A834" s="508"/>
      <c r="B834" s="505"/>
      <c r="C834" s="505"/>
      <c r="D834" s="466"/>
      <c r="E834" s="466"/>
      <c r="F834" s="466"/>
      <c r="G834" s="466"/>
      <c r="H834" s="466"/>
      <c r="I834" s="466"/>
      <c r="J834" s="466"/>
      <c r="K834" s="466"/>
      <c r="L834" s="466"/>
      <c r="M834" s="466"/>
      <c r="N834" s="466"/>
      <c r="O834" s="466"/>
      <c r="P834" s="466"/>
      <c r="Q834" s="466"/>
      <c r="R834" s="466"/>
      <c r="S834" s="466"/>
      <c r="T834" s="466"/>
      <c r="U834" s="466"/>
      <c r="V834" s="466"/>
      <c r="W834" s="466"/>
      <c r="X834" s="466"/>
      <c r="Y834" s="466"/>
      <c r="Z834" s="466"/>
    </row>
    <row r="835" spans="1:26" ht="13.5" customHeight="1">
      <c r="A835" s="508"/>
      <c r="B835" s="505"/>
      <c r="C835" s="505"/>
      <c r="D835" s="466"/>
      <c r="E835" s="466"/>
      <c r="F835" s="466"/>
      <c r="G835" s="466"/>
      <c r="H835" s="466"/>
      <c r="I835" s="466"/>
      <c r="J835" s="466"/>
      <c r="K835" s="466"/>
      <c r="L835" s="466"/>
      <c r="M835" s="466"/>
      <c r="N835" s="466"/>
      <c r="O835" s="466"/>
      <c r="P835" s="466"/>
      <c r="Q835" s="466"/>
      <c r="R835" s="466"/>
      <c r="S835" s="466"/>
      <c r="T835" s="466"/>
      <c r="U835" s="466"/>
      <c r="V835" s="466"/>
      <c r="W835" s="466"/>
      <c r="X835" s="466"/>
      <c r="Y835" s="466"/>
      <c r="Z835" s="466"/>
    </row>
    <row r="836" spans="1:26" ht="13.5" customHeight="1">
      <c r="A836" s="508"/>
      <c r="B836" s="505"/>
      <c r="C836" s="505"/>
      <c r="D836" s="466"/>
      <c r="E836" s="466"/>
      <c r="F836" s="466"/>
      <c r="G836" s="466"/>
      <c r="H836" s="466"/>
      <c r="I836" s="466"/>
      <c r="J836" s="466"/>
      <c r="K836" s="466"/>
      <c r="L836" s="466"/>
      <c r="M836" s="466"/>
      <c r="N836" s="466"/>
      <c r="O836" s="466"/>
      <c r="P836" s="466"/>
      <c r="Q836" s="466"/>
      <c r="R836" s="466"/>
      <c r="S836" s="466"/>
      <c r="T836" s="466"/>
      <c r="U836" s="466"/>
      <c r="V836" s="466"/>
      <c r="W836" s="466"/>
      <c r="X836" s="466"/>
      <c r="Y836" s="466"/>
      <c r="Z836" s="466"/>
    </row>
    <row r="837" spans="1:26" ht="13.5" customHeight="1">
      <c r="A837" s="508"/>
      <c r="B837" s="505"/>
      <c r="C837" s="505"/>
      <c r="D837" s="466"/>
      <c r="E837" s="466"/>
      <c r="F837" s="466"/>
      <c r="G837" s="466"/>
      <c r="H837" s="466"/>
      <c r="I837" s="466"/>
      <c r="J837" s="466"/>
      <c r="K837" s="466"/>
      <c r="L837" s="466"/>
      <c r="M837" s="466"/>
      <c r="N837" s="466"/>
      <c r="O837" s="466"/>
      <c r="P837" s="466"/>
      <c r="Q837" s="466"/>
      <c r="R837" s="466"/>
      <c r="S837" s="466"/>
      <c r="T837" s="466"/>
      <c r="U837" s="466"/>
      <c r="V837" s="466"/>
      <c r="W837" s="466"/>
      <c r="X837" s="466"/>
      <c r="Y837" s="466"/>
      <c r="Z837" s="466"/>
    </row>
    <row r="838" spans="1:26" ht="13.5" customHeight="1">
      <c r="A838" s="508"/>
      <c r="B838" s="505"/>
      <c r="C838" s="505"/>
      <c r="D838" s="466"/>
      <c r="E838" s="466"/>
      <c r="F838" s="466"/>
      <c r="G838" s="466"/>
      <c r="H838" s="466"/>
      <c r="I838" s="466"/>
      <c r="J838" s="466"/>
      <c r="K838" s="466"/>
      <c r="L838" s="466"/>
      <c r="M838" s="466"/>
      <c r="N838" s="466"/>
      <c r="O838" s="466"/>
      <c r="P838" s="466"/>
      <c r="Q838" s="466"/>
      <c r="R838" s="466"/>
      <c r="S838" s="466"/>
      <c r="T838" s="466"/>
      <c r="U838" s="466"/>
      <c r="V838" s="466"/>
      <c r="W838" s="466"/>
      <c r="X838" s="466"/>
      <c r="Y838" s="466"/>
      <c r="Z838" s="466"/>
    </row>
    <row r="839" spans="1:26" ht="13.5" customHeight="1">
      <c r="A839" s="508"/>
      <c r="B839" s="505"/>
      <c r="C839" s="505"/>
      <c r="D839" s="466"/>
      <c r="E839" s="466"/>
      <c r="F839" s="466"/>
      <c r="G839" s="466"/>
      <c r="H839" s="466"/>
      <c r="I839" s="466"/>
      <c r="J839" s="466"/>
      <c r="K839" s="466"/>
      <c r="L839" s="466"/>
      <c r="M839" s="466"/>
      <c r="N839" s="466"/>
      <c r="O839" s="466"/>
      <c r="P839" s="466"/>
      <c r="Q839" s="466"/>
      <c r="R839" s="466"/>
      <c r="S839" s="466"/>
      <c r="T839" s="466"/>
      <c r="U839" s="466"/>
      <c r="V839" s="466"/>
      <c r="W839" s="466"/>
      <c r="X839" s="466"/>
      <c r="Y839" s="466"/>
      <c r="Z839" s="466"/>
    </row>
    <row r="840" spans="1:26" ht="13.5" customHeight="1">
      <c r="A840" s="508"/>
      <c r="B840" s="505"/>
      <c r="C840" s="505"/>
      <c r="D840" s="466"/>
      <c r="E840" s="466"/>
      <c r="F840" s="466"/>
      <c r="G840" s="466"/>
      <c r="H840" s="466"/>
      <c r="I840" s="466"/>
      <c r="J840" s="466"/>
      <c r="K840" s="466"/>
      <c r="L840" s="466"/>
      <c r="M840" s="466"/>
      <c r="N840" s="466"/>
      <c r="O840" s="466"/>
      <c r="P840" s="466"/>
      <c r="Q840" s="466"/>
      <c r="R840" s="466"/>
      <c r="S840" s="466"/>
      <c r="T840" s="466"/>
      <c r="U840" s="466"/>
      <c r="V840" s="466"/>
      <c r="W840" s="466"/>
      <c r="X840" s="466"/>
      <c r="Y840" s="466"/>
      <c r="Z840" s="466"/>
    </row>
    <row r="841" spans="1:26" ht="13.5" customHeight="1">
      <c r="A841" s="508"/>
      <c r="B841" s="505"/>
      <c r="C841" s="505"/>
      <c r="D841" s="466"/>
      <c r="E841" s="466"/>
      <c r="F841" s="466"/>
      <c r="G841" s="466"/>
      <c r="H841" s="466"/>
      <c r="I841" s="466"/>
      <c r="J841" s="466"/>
      <c r="K841" s="466"/>
      <c r="L841" s="466"/>
      <c r="M841" s="466"/>
      <c r="N841" s="466"/>
      <c r="O841" s="466"/>
      <c r="P841" s="466"/>
      <c r="Q841" s="466"/>
      <c r="R841" s="466"/>
      <c r="S841" s="466"/>
      <c r="T841" s="466"/>
      <c r="U841" s="466"/>
      <c r="V841" s="466"/>
      <c r="W841" s="466"/>
      <c r="X841" s="466"/>
      <c r="Y841" s="466"/>
      <c r="Z841" s="466"/>
    </row>
    <row r="842" spans="1:26" ht="13.5" customHeight="1">
      <c r="A842" s="508"/>
      <c r="B842" s="505"/>
      <c r="C842" s="505"/>
      <c r="D842" s="466"/>
      <c r="E842" s="466"/>
      <c r="F842" s="466"/>
      <c r="G842" s="466"/>
      <c r="H842" s="466"/>
      <c r="I842" s="466"/>
      <c r="J842" s="466"/>
      <c r="K842" s="466"/>
      <c r="L842" s="466"/>
      <c r="M842" s="466"/>
      <c r="N842" s="466"/>
      <c r="O842" s="466"/>
      <c r="P842" s="466"/>
      <c r="Q842" s="466"/>
      <c r="R842" s="466"/>
      <c r="S842" s="466"/>
      <c r="T842" s="466"/>
      <c r="U842" s="466"/>
      <c r="V842" s="466"/>
      <c r="W842" s="466"/>
      <c r="X842" s="466"/>
      <c r="Y842" s="466"/>
      <c r="Z842" s="466"/>
    </row>
    <row r="843" spans="1:26" ht="13.5" customHeight="1">
      <c r="A843" s="508"/>
      <c r="B843" s="505"/>
      <c r="C843" s="505"/>
      <c r="D843" s="466"/>
      <c r="E843" s="466"/>
      <c r="F843" s="466"/>
      <c r="G843" s="466"/>
      <c r="H843" s="466"/>
      <c r="I843" s="466"/>
      <c r="J843" s="466"/>
      <c r="K843" s="466"/>
      <c r="L843" s="466"/>
      <c r="M843" s="466"/>
      <c r="N843" s="466"/>
      <c r="O843" s="466"/>
      <c r="P843" s="466"/>
      <c r="Q843" s="466"/>
      <c r="R843" s="466"/>
      <c r="S843" s="466"/>
      <c r="T843" s="466"/>
      <c r="U843" s="466"/>
      <c r="V843" s="466"/>
      <c r="W843" s="466"/>
      <c r="X843" s="466"/>
      <c r="Y843" s="466"/>
      <c r="Z843" s="466"/>
    </row>
    <row r="844" spans="1:26" ht="13.5" customHeight="1">
      <c r="A844" s="508"/>
      <c r="B844" s="505"/>
      <c r="C844" s="505"/>
      <c r="D844" s="466"/>
      <c r="E844" s="466"/>
      <c r="F844" s="466"/>
      <c r="G844" s="466"/>
      <c r="H844" s="466"/>
      <c r="I844" s="466"/>
      <c r="J844" s="466"/>
      <c r="K844" s="466"/>
      <c r="L844" s="466"/>
      <c r="M844" s="466"/>
      <c r="N844" s="466"/>
      <c r="O844" s="466"/>
      <c r="P844" s="466"/>
      <c r="Q844" s="466"/>
      <c r="R844" s="466"/>
      <c r="S844" s="466"/>
      <c r="T844" s="466"/>
      <c r="U844" s="466"/>
      <c r="V844" s="466"/>
      <c r="W844" s="466"/>
      <c r="X844" s="466"/>
      <c r="Y844" s="466"/>
      <c r="Z844" s="466"/>
    </row>
    <row r="845" spans="1:26" ht="13.5" customHeight="1">
      <c r="A845" s="508"/>
      <c r="B845" s="505"/>
      <c r="C845" s="505"/>
      <c r="D845" s="466"/>
      <c r="E845" s="466"/>
      <c r="F845" s="466"/>
      <c r="G845" s="466"/>
      <c r="H845" s="466"/>
      <c r="I845" s="466"/>
      <c r="J845" s="466"/>
      <c r="K845" s="466"/>
      <c r="L845" s="466"/>
      <c r="M845" s="466"/>
      <c r="N845" s="466"/>
      <c r="O845" s="466"/>
      <c r="P845" s="466"/>
      <c r="Q845" s="466"/>
      <c r="R845" s="466"/>
      <c r="S845" s="466"/>
      <c r="T845" s="466"/>
      <c r="U845" s="466"/>
      <c r="V845" s="466"/>
      <c r="W845" s="466"/>
      <c r="X845" s="466"/>
      <c r="Y845" s="466"/>
      <c r="Z845" s="466"/>
    </row>
    <row r="846" spans="1:26" ht="13.5" customHeight="1">
      <c r="A846" s="508"/>
      <c r="B846" s="505"/>
      <c r="C846" s="505"/>
      <c r="D846" s="466"/>
      <c r="E846" s="466"/>
      <c r="F846" s="466"/>
      <c r="G846" s="466"/>
      <c r="H846" s="466"/>
      <c r="I846" s="466"/>
      <c r="J846" s="466"/>
      <c r="K846" s="466"/>
      <c r="L846" s="466"/>
      <c r="M846" s="466"/>
      <c r="N846" s="466"/>
      <c r="O846" s="466"/>
      <c r="P846" s="466"/>
      <c r="Q846" s="466"/>
      <c r="R846" s="466"/>
      <c r="S846" s="466"/>
      <c r="T846" s="466"/>
      <c r="U846" s="466"/>
      <c r="V846" s="466"/>
      <c r="W846" s="466"/>
      <c r="X846" s="466"/>
      <c r="Y846" s="466"/>
      <c r="Z846" s="466"/>
    </row>
    <row r="847" spans="1:26" ht="13.5" customHeight="1">
      <c r="A847" s="508"/>
      <c r="B847" s="505"/>
      <c r="C847" s="505"/>
      <c r="D847" s="466"/>
      <c r="E847" s="466"/>
      <c r="F847" s="466"/>
      <c r="G847" s="466"/>
      <c r="H847" s="466"/>
      <c r="I847" s="466"/>
      <c r="J847" s="466"/>
      <c r="K847" s="466"/>
      <c r="L847" s="466"/>
      <c r="M847" s="466"/>
      <c r="N847" s="466"/>
      <c r="O847" s="466"/>
      <c r="P847" s="466"/>
      <c r="Q847" s="466"/>
      <c r="R847" s="466"/>
      <c r="S847" s="466"/>
      <c r="T847" s="466"/>
      <c r="U847" s="466"/>
      <c r="V847" s="466"/>
      <c r="W847" s="466"/>
      <c r="X847" s="466"/>
      <c r="Y847" s="466"/>
      <c r="Z847" s="466"/>
    </row>
    <row r="848" spans="1:26" ht="13.5" customHeight="1">
      <c r="A848" s="508"/>
      <c r="B848" s="505"/>
      <c r="C848" s="505"/>
      <c r="D848" s="466"/>
      <c r="E848" s="466"/>
      <c r="F848" s="466"/>
      <c r="G848" s="466"/>
      <c r="H848" s="466"/>
      <c r="I848" s="466"/>
      <c r="J848" s="466"/>
      <c r="K848" s="466"/>
      <c r="L848" s="466"/>
      <c r="M848" s="466"/>
      <c r="N848" s="466"/>
      <c r="O848" s="466"/>
      <c r="P848" s="466"/>
      <c r="Q848" s="466"/>
      <c r="R848" s="466"/>
      <c r="S848" s="466"/>
      <c r="T848" s="466"/>
      <c r="U848" s="466"/>
      <c r="V848" s="466"/>
      <c r="W848" s="466"/>
      <c r="X848" s="466"/>
      <c r="Y848" s="466"/>
      <c r="Z848" s="466"/>
    </row>
    <row r="849" spans="1:26" ht="13.5" customHeight="1">
      <c r="A849" s="508"/>
      <c r="B849" s="505"/>
      <c r="C849" s="505"/>
      <c r="D849" s="466"/>
      <c r="E849" s="466"/>
      <c r="F849" s="466"/>
      <c r="G849" s="466"/>
      <c r="H849" s="466"/>
      <c r="I849" s="466"/>
      <c r="J849" s="466"/>
      <c r="K849" s="466"/>
      <c r="L849" s="466"/>
      <c r="M849" s="466"/>
      <c r="N849" s="466"/>
      <c r="O849" s="466"/>
      <c r="P849" s="466"/>
      <c r="Q849" s="466"/>
      <c r="R849" s="466"/>
      <c r="S849" s="466"/>
      <c r="T849" s="466"/>
      <c r="U849" s="466"/>
      <c r="V849" s="466"/>
      <c r="W849" s="466"/>
      <c r="X849" s="466"/>
      <c r="Y849" s="466"/>
      <c r="Z849" s="466"/>
    </row>
    <row r="850" spans="1:26" ht="13.5" customHeight="1">
      <c r="A850" s="508"/>
      <c r="B850" s="505"/>
      <c r="C850" s="505"/>
      <c r="D850" s="466"/>
      <c r="E850" s="466"/>
      <c r="F850" s="466"/>
      <c r="G850" s="466"/>
      <c r="H850" s="466"/>
      <c r="I850" s="466"/>
      <c r="J850" s="466"/>
      <c r="K850" s="466"/>
      <c r="L850" s="466"/>
      <c r="M850" s="466"/>
      <c r="N850" s="466"/>
      <c r="O850" s="466"/>
      <c r="P850" s="466"/>
      <c r="Q850" s="466"/>
      <c r="R850" s="466"/>
      <c r="S850" s="466"/>
      <c r="T850" s="466"/>
      <c r="U850" s="466"/>
      <c r="V850" s="466"/>
      <c r="W850" s="466"/>
      <c r="X850" s="466"/>
      <c r="Y850" s="466"/>
      <c r="Z850" s="466"/>
    </row>
    <row r="851" spans="1:26" ht="13.5" customHeight="1">
      <c r="A851" s="508"/>
      <c r="B851" s="505"/>
      <c r="C851" s="505"/>
      <c r="D851" s="466"/>
      <c r="E851" s="466"/>
      <c r="F851" s="466"/>
      <c r="G851" s="466"/>
      <c r="H851" s="466"/>
      <c r="I851" s="466"/>
      <c r="J851" s="466"/>
      <c r="K851" s="466"/>
      <c r="L851" s="466"/>
      <c r="M851" s="466"/>
      <c r="N851" s="466"/>
      <c r="O851" s="466"/>
      <c r="P851" s="466"/>
      <c r="Q851" s="466"/>
      <c r="R851" s="466"/>
      <c r="S851" s="466"/>
      <c r="T851" s="466"/>
      <c r="U851" s="466"/>
      <c r="V851" s="466"/>
      <c r="W851" s="466"/>
      <c r="X851" s="466"/>
      <c r="Y851" s="466"/>
      <c r="Z851" s="466"/>
    </row>
    <row r="852" spans="1:26" ht="13.5" customHeight="1">
      <c r="A852" s="508"/>
      <c r="B852" s="505"/>
      <c r="C852" s="505"/>
      <c r="D852" s="466"/>
      <c r="E852" s="466"/>
      <c r="F852" s="466"/>
      <c r="G852" s="466"/>
      <c r="H852" s="466"/>
      <c r="I852" s="466"/>
      <c r="J852" s="466"/>
      <c r="K852" s="466"/>
      <c r="L852" s="466"/>
      <c r="M852" s="466"/>
      <c r="N852" s="466"/>
      <c r="O852" s="466"/>
      <c r="P852" s="466"/>
      <c r="Q852" s="466"/>
      <c r="R852" s="466"/>
      <c r="S852" s="466"/>
      <c r="T852" s="466"/>
      <c r="U852" s="466"/>
      <c r="V852" s="466"/>
      <c r="W852" s="466"/>
      <c r="X852" s="466"/>
      <c r="Y852" s="466"/>
      <c r="Z852" s="466"/>
    </row>
    <row r="853" spans="1:26" ht="13.5" customHeight="1">
      <c r="A853" s="508"/>
      <c r="B853" s="505"/>
      <c r="C853" s="505"/>
      <c r="D853" s="466"/>
      <c r="E853" s="466"/>
      <c r="F853" s="466"/>
      <c r="G853" s="466"/>
      <c r="H853" s="466"/>
      <c r="I853" s="466"/>
      <c r="J853" s="466"/>
      <c r="K853" s="466"/>
      <c r="L853" s="466"/>
      <c r="M853" s="466"/>
      <c r="N853" s="466"/>
      <c r="O853" s="466"/>
      <c r="P853" s="466"/>
      <c r="Q853" s="466"/>
      <c r="R853" s="466"/>
      <c r="S853" s="466"/>
      <c r="T853" s="466"/>
      <c r="U853" s="466"/>
      <c r="V853" s="466"/>
      <c r="W853" s="466"/>
      <c r="X853" s="466"/>
      <c r="Y853" s="466"/>
      <c r="Z853" s="466"/>
    </row>
    <row r="854" spans="1:26" ht="13.5" customHeight="1">
      <c r="A854" s="508"/>
      <c r="B854" s="505"/>
      <c r="C854" s="505"/>
      <c r="D854" s="466"/>
      <c r="E854" s="466"/>
      <c r="F854" s="466"/>
      <c r="G854" s="466"/>
      <c r="H854" s="466"/>
      <c r="I854" s="466"/>
      <c r="J854" s="466"/>
      <c r="K854" s="466"/>
      <c r="L854" s="466"/>
      <c r="M854" s="466"/>
      <c r="N854" s="466"/>
      <c r="O854" s="466"/>
      <c r="P854" s="466"/>
      <c r="Q854" s="466"/>
      <c r="R854" s="466"/>
      <c r="S854" s="466"/>
      <c r="T854" s="466"/>
      <c r="U854" s="466"/>
      <c r="V854" s="466"/>
      <c r="W854" s="466"/>
      <c r="X854" s="466"/>
      <c r="Y854" s="466"/>
      <c r="Z854" s="466"/>
    </row>
    <row r="855" spans="1:26" ht="13.5" customHeight="1">
      <c r="A855" s="508"/>
      <c r="B855" s="505"/>
      <c r="C855" s="505"/>
      <c r="D855" s="466"/>
      <c r="E855" s="466"/>
      <c r="F855" s="466"/>
      <c r="G855" s="466"/>
      <c r="H855" s="466"/>
      <c r="I855" s="466"/>
      <c r="J855" s="466"/>
      <c r="K855" s="466"/>
      <c r="L855" s="466"/>
      <c r="M855" s="466"/>
      <c r="N855" s="466"/>
      <c r="O855" s="466"/>
      <c r="P855" s="466"/>
      <c r="Q855" s="466"/>
      <c r="R855" s="466"/>
      <c r="S855" s="466"/>
      <c r="T855" s="466"/>
      <c r="U855" s="466"/>
      <c r="V855" s="466"/>
      <c r="W855" s="466"/>
      <c r="X855" s="466"/>
      <c r="Y855" s="466"/>
      <c r="Z855" s="466"/>
    </row>
    <row r="856" spans="1:26" ht="13.5" customHeight="1">
      <c r="A856" s="508"/>
      <c r="B856" s="505"/>
      <c r="C856" s="505"/>
      <c r="D856" s="466"/>
      <c r="E856" s="466"/>
      <c r="F856" s="466"/>
      <c r="G856" s="466"/>
      <c r="H856" s="466"/>
      <c r="I856" s="466"/>
      <c r="J856" s="466"/>
      <c r="K856" s="466"/>
      <c r="L856" s="466"/>
      <c r="M856" s="466"/>
      <c r="N856" s="466"/>
      <c r="O856" s="466"/>
      <c r="P856" s="466"/>
      <c r="Q856" s="466"/>
      <c r="R856" s="466"/>
      <c r="S856" s="466"/>
      <c r="T856" s="466"/>
      <c r="U856" s="466"/>
      <c r="V856" s="466"/>
      <c r="W856" s="466"/>
      <c r="X856" s="466"/>
      <c r="Y856" s="466"/>
      <c r="Z856" s="466"/>
    </row>
    <row r="857" spans="1:26" ht="13.5" customHeight="1">
      <c r="A857" s="508"/>
      <c r="B857" s="505"/>
      <c r="C857" s="505"/>
      <c r="D857" s="466"/>
      <c r="E857" s="466"/>
      <c r="F857" s="466"/>
      <c r="G857" s="466"/>
      <c r="H857" s="466"/>
      <c r="I857" s="466"/>
      <c r="J857" s="466"/>
      <c r="K857" s="466"/>
      <c r="L857" s="466"/>
      <c r="M857" s="466"/>
      <c r="N857" s="466"/>
      <c r="O857" s="466"/>
      <c r="P857" s="466"/>
      <c r="Q857" s="466"/>
      <c r="R857" s="466"/>
      <c r="S857" s="466"/>
      <c r="T857" s="466"/>
      <c r="U857" s="466"/>
      <c r="V857" s="466"/>
      <c r="W857" s="466"/>
      <c r="X857" s="466"/>
      <c r="Y857" s="466"/>
      <c r="Z857" s="466"/>
    </row>
    <row r="858" spans="1:26" ht="13.5" customHeight="1">
      <c r="A858" s="508"/>
      <c r="B858" s="505"/>
      <c r="C858" s="505"/>
      <c r="D858" s="466"/>
      <c r="E858" s="466"/>
      <c r="F858" s="466"/>
      <c r="G858" s="466"/>
      <c r="H858" s="466"/>
      <c r="I858" s="466"/>
      <c r="J858" s="466"/>
      <c r="K858" s="466"/>
      <c r="L858" s="466"/>
      <c r="M858" s="466"/>
      <c r="N858" s="466"/>
      <c r="O858" s="466"/>
      <c r="P858" s="466"/>
      <c r="Q858" s="466"/>
      <c r="R858" s="466"/>
      <c r="S858" s="466"/>
      <c r="T858" s="466"/>
      <c r="U858" s="466"/>
      <c r="V858" s="466"/>
      <c r="W858" s="466"/>
      <c r="X858" s="466"/>
      <c r="Y858" s="466"/>
      <c r="Z858" s="466"/>
    </row>
    <row r="859" spans="1:26" ht="13.5" customHeight="1">
      <c r="A859" s="508"/>
      <c r="B859" s="505"/>
      <c r="C859" s="505"/>
      <c r="D859" s="466"/>
      <c r="E859" s="466"/>
      <c r="F859" s="466"/>
      <c r="G859" s="466"/>
      <c r="H859" s="466"/>
      <c r="I859" s="466"/>
      <c r="J859" s="466"/>
      <c r="K859" s="466"/>
      <c r="L859" s="466"/>
      <c r="M859" s="466"/>
      <c r="N859" s="466"/>
      <c r="O859" s="466"/>
      <c r="P859" s="466"/>
      <c r="Q859" s="466"/>
      <c r="R859" s="466"/>
      <c r="S859" s="466"/>
      <c r="T859" s="466"/>
      <c r="U859" s="466"/>
      <c r="V859" s="466"/>
      <c r="W859" s="466"/>
      <c r="X859" s="466"/>
      <c r="Y859" s="466"/>
      <c r="Z859" s="466"/>
    </row>
    <row r="860" spans="1:26" ht="13.5" customHeight="1">
      <c r="A860" s="508"/>
      <c r="B860" s="505"/>
      <c r="C860" s="505"/>
      <c r="D860" s="466"/>
      <c r="E860" s="466"/>
      <c r="F860" s="466"/>
      <c r="G860" s="466"/>
      <c r="H860" s="466"/>
      <c r="I860" s="466"/>
      <c r="J860" s="466"/>
      <c r="K860" s="466"/>
      <c r="L860" s="466"/>
      <c r="M860" s="466"/>
      <c r="N860" s="466"/>
      <c r="O860" s="466"/>
      <c r="P860" s="466"/>
      <c r="Q860" s="466"/>
      <c r="R860" s="466"/>
      <c r="S860" s="466"/>
      <c r="T860" s="466"/>
      <c r="U860" s="466"/>
      <c r="V860" s="466"/>
      <c r="W860" s="466"/>
      <c r="X860" s="466"/>
      <c r="Y860" s="466"/>
      <c r="Z860" s="466"/>
    </row>
    <row r="861" spans="1:26" ht="13.5" customHeight="1">
      <c r="A861" s="508"/>
      <c r="B861" s="505"/>
      <c r="C861" s="505"/>
      <c r="D861" s="466"/>
      <c r="E861" s="466"/>
      <c r="F861" s="466"/>
      <c r="G861" s="466"/>
      <c r="H861" s="466"/>
      <c r="I861" s="466"/>
      <c r="J861" s="466"/>
      <c r="K861" s="466"/>
      <c r="L861" s="466"/>
      <c r="M861" s="466"/>
      <c r="N861" s="466"/>
      <c r="O861" s="466"/>
      <c r="P861" s="466"/>
      <c r="Q861" s="466"/>
      <c r="R861" s="466"/>
      <c r="S861" s="466"/>
      <c r="T861" s="466"/>
      <c r="U861" s="466"/>
      <c r="V861" s="466"/>
      <c r="W861" s="466"/>
      <c r="X861" s="466"/>
      <c r="Y861" s="466"/>
      <c r="Z861" s="466"/>
    </row>
    <row r="862" spans="1:26" ht="13.5" customHeight="1">
      <c r="A862" s="508"/>
      <c r="B862" s="505"/>
      <c r="C862" s="505"/>
      <c r="D862" s="466"/>
      <c r="E862" s="466"/>
      <c r="F862" s="466"/>
      <c r="G862" s="466"/>
      <c r="H862" s="466"/>
      <c r="I862" s="466"/>
      <c r="J862" s="466"/>
      <c r="K862" s="466"/>
      <c r="L862" s="466"/>
      <c r="M862" s="466"/>
      <c r="N862" s="466"/>
      <c r="O862" s="466"/>
      <c r="P862" s="466"/>
      <c r="Q862" s="466"/>
      <c r="R862" s="466"/>
      <c r="S862" s="466"/>
      <c r="T862" s="466"/>
      <c r="U862" s="466"/>
      <c r="V862" s="466"/>
      <c r="W862" s="466"/>
      <c r="X862" s="466"/>
      <c r="Y862" s="466"/>
      <c r="Z862" s="466"/>
    </row>
    <row r="863" spans="1:26" ht="13.5" customHeight="1">
      <c r="A863" s="508"/>
      <c r="B863" s="505"/>
      <c r="C863" s="505"/>
      <c r="D863" s="466"/>
      <c r="E863" s="466"/>
      <c r="F863" s="466"/>
      <c r="G863" s="466"/>
      <c r="H863" s="466"/>
      <c r="I863" s="466"/>
      <c r="J863" s="466"/>
      <c r="K863" s="466"/>
      <c r="L863" s="466"/>
      <c r="M863" s="466"/>
      <c r="N863" s="466"/>
      <c r="O863" s="466"/>
      <c r="P863" s="466"/>
      <c r="Q863" s="466"/>
      <c r="R863" s="466"/>
      <c r="S863" s="466"/>
      <c r="T863" s="466"/>
      <c r="U863" s="466"/>
      <c r="V863" s="466"/>
      <c r="W863" s="466"/>
      <c r="X863" s="466"/>
      <c r="Y863" s="466"/>
      <c r="Z863" s="466"/>
    </row>
    <row r="864" spans="1:26" ht="13.5" customHeight="1">
      <c r="A864" s="508"/>
      <c r="B864" s="505"/>
      <c r="C864" s="505"/>
      <c r="D864" s="466"/>
      <c r="E864" s="466"/>
      <c r="F864" s="466"/>
      <c r="G864" s="466"/>
      <c r="H864" s="466"/>
      <c r="I864" s="466"/>
      <c r="J864" s="466"/>
      <c r="K864" s="466"/>
      <c r="L864" s="466"/>
      <c r="M864" s="466"/>
      <c r="N864" s="466"/>
      <c r="O864" s="466"/>
      <c r="P864" s="466"/>
      <c r="Q864" s="466"/>
      <c r="R864" s="466"/>
      <c r="S864" s="466"/>
      <c r="T864" s="466"/>
      <c r="U864" s="466"/>
      <c r="V864" s="466"/>
      <c r="W864" s="466"/>
      <c r="X864" s="466"/>
      <c r="Y864" s="466"/>
      <c r="Z864" s="466"/>
    </row>
    <row r="865" spans="1:26" ht="13.5" customHeight="1">
      <c r="A865" s="508"/>
      <c r="B865" s="505"/>
      <c r="C865" s="505"/>
      <c r="D865" s="466"/>
      <c r="E865" s="466"/>
      <c r="F865" s="466"/>
      <c r="G865" s="466"/>
      <c r="H865" s="466"/>
      <c r="I865" s="466"/>
      <c r="J865" s="466"/>
      <c r="K865" s="466"/>
      <c r="L865" s="466"/>
      <c r="M865" s="466"/>
      <c r="N865" s="466"/>
      <c r="O865" s="466"/>
      <c r="P865" s="466"/>
      <c r="Q865" s="466"/>
      <c r="R865" s="466"/>
      <c r="S865" s="466"/>
      <c r="T865" s="466"/>
      <c r="U865" s="466"/>
      <c r="V865" s="466"/>
      <c r="W865" s="466"/>
      <c r="X865" s="466"/>
      <c r="Y865" s="466"/>
      <c r="Z865" s="466"/>
    </row>
    <row r="866" spans="1:26" ht="13.5" customHeight="1">
      <c r="A866" s="508"/>
      <c r="B866" s="505"/>
      <c r="C866" s="505"/>
      <c r="D866" s="466"/>
      <c r="E866" s="466"/>
      <c r="F866" s="466"/>
      <c r="G866" s="466"/>
      <c r="H866" s="466"/>
      <c r="I866" s="466"/>
      <c r="J866" s="466"/>
      <c r="K866" s="466"/>
      <c r="L866" s="466"/>
      <c r="M866" s="466"/>
      <c r="N866" s="466"/>
      <c r="O866" s="466"/>
      <c r="P866" s="466"/>
      <c r="Q866" s="466"/>
      <c r="R866" s="466"/>
      <c r="S866" s="466"/>
      <c r="T866" s="466"/>
      <c r="U866" s="466"/>
      <c r="V866" s="466"/>
      <c r="W866" s="466"/>
      <c r="X866" s="466"/>
      <c r="Y866" s="466"/>
      <c r="Z866" s="466"/>
    </row>
    <row r="867" spans="1:26" ht="13.5" customHeight="1">
      <c r="A867" s="508"/>
      <c r="B867" s="505"/>
      <c r="C867" s="505"/>
      <c r="D867" s="466"/>
      <c r="E867" s="466"/>
      <c r="F867" s="466"/>
      <c r="G867" s="466"/>
      <c r="H867" s="466"/>
      <c r="I867" s="466"/>
      <c r="J867" s="466"/>
      <c r="K867" s="466"/>
      <c r="L867" s="466"/>
      <c r="M867" s="466"/>
      <c r="N867" s="466"/>
      <c r="O867" s="466"/>
      <c r="P867" s="466"/>
      <c r="Q867" s="466"/>
      <c r="R867" s="466"/>
      <c r="S867" s="466"/>
      <c r="T867" s="466"/>
      <c r="U867" s="466"/>
      <c r="V867" s="466"/>
      <c r="W867" s="466"/>
      <c r="X867" s="466"/>
      <c r="Y867" s="466"/>
      <c r="Z867" s="466"/>
    </row>
    <row r="868" spans="1:26" ht="13.5" customHeight="1">
      <c r="A868" s="508"/>
      <c r="B868" s="505"/>
      <c r="C868" s="505"/>
      <c r="D868" s="466"/>
      <c r="E868" s="466"/>
      <c r="F868" s="466"/>
      <c r="G868" s="466"/>
      <c r="H868" s="466"/>
      <c r="I868" s="466"/>
      <c r="J868" s="466"/>
      <c r="K868" s="466"/>
      <c r="L868" s="466"/>
      <c r="M868" s="466"/>
      <c r="N868" s="466"/>
      <c r="O868" s="466"/>
      <c r="P868" s="466"/>
      <c r="Q868" s="466"/>
      <c r="R868" s="466"/>
      <c r="S868" s="466"/>
      <c r="T868" s="466"/>
      <c r="U868" s="466"/>
      <c r="V868" s="466"/>
      <c r="W868" s="466"/>
      <c r="X868" s="466"/>
      <c r="Y868" s="466"/>
      <c r="Z868" s="466"/>
    </row>
    <row r="869" spans="1:26" ht="13.5" customHeight="1">
      <c r="A869" s="508"/>
      <c r="B869" s="505"/>
      <c r="C869" s="505"/>
      <c r="D869" s="466"/>
      <c r="E869" s="466"/>
      <c r="F869" s="466"/>
      <c r="G869" s="466"/>
      <c r="H869" s="466"/>
      <c r="I869" s="466"/>
      <c r="J869" s="466"/>
      <c r="K869" s="466"/>
      <c r="L869" s="466"/>
      <c r="M869" s="466"/>
      <c r="N869" s="466"/>
      <c r="O869" s="466"/>
      <c r="P869" s="466"/>
      <c r="Q869" s="466"/>
      <c r="R869" s="466"/>
      <c r="S869" s="466"/>
      <c r="T869" s="466"/>
      <c r="U869" s="466"/>
      <c r="V869" s="466"/>
      <c r="W869" s="466"/>
      <c r="X869" s="466"/>
      <c r="Y869" s="466"/>
      <c r="Z869" s="466"/>
    </row>
    <row r="870" spans="1:26" ht="13.5" customHeight="1">
      <c r="A870" s="508"/>
      <c r="B870" s="505"/>
      <c r="C870" s="505"/>
      <c r="D870" s="466"/>
      <c r="E870" s="466"/>
      <c r="F870" s="466"/>
      <c r="G870" s="466"/>
      <c r="H870" s="466"/>
      <c r="I870" s="466"/>
      <c r="J870" s="466"/>
      <c r="K870" s="466"/>
      <c r="L870" s="466"/>
      <c r="M870" s="466"/>
      <c r="N870" s="466"/>
      <c r="O870" s="466"/>
      <c r="P870" s="466"/>
      <c r="Q870" s="466"/>
      <c r="R870" s="466"/>
      <c r="S870" s="466"/>
      <c r="T870" s="466"/>
      <c r="U870" s="466"/>
      <c r="V870" s="466"/>
      <c r="W870" s="466"/>
      <c r="X870" s="466"/>
      <c r="Y870" s="466"/>
      <c r="Z870" s="466"/>
    </row>
    <row r="871" spans="1:26" ht="13.5" customHeight="1">
      <c r="A871" s="508"/>
      <c r="B871" s="505"/>
      <c r="C871" s="505"/>
      <c r="D871" s="466"/>
      <c r="E871" s="466"/>
      <c r="F871" s="466"/>
      <c r="G871" s="466"/>
      <c r="H871" s="466"/>
      <c r="I871" s="466"/>
      <c r="J871" s="466"/>
      <c r="K871" s="466"/>
      <c r="L871" s="466"/>
      <c r="M871" s="466"/>
      <c r="N871" s="466"/>
      <c r="O871" s="466"/>
      <c r="P871" s="466"/>
      <c r="Q871" s="466"/>
      <c r="R871" s="466"/>
      <c r="S871" s="466"/>
      <c r="T871" s="466"/>
      <c r="U871" s="466"/>
      <c r="V871" s="466"/>
      <c r="W871" s="466"/>
      <c r="X871" s="466"/>
      <c r="Y871" s="466"/>
      <c r="Z871" s="466"/>
    </row>
    <row r="872" spans="1:26" ht="13.5" customHeight="1">
      <c r="A872" s="508"/>
      <c r="B872" s="505"/>
      <c r="C872" s="505"/>
      <c r="D872" s="466"/>
      <c r="E872" s="466"/>
      <c r="F872" s="466"/>
      <c r="G872" s="466"/>
      <c r="H872" s="466"/>
      <c r="I872" s="466"/>
      <c r="J872" s="466"/>
      <c r="K872" s="466"/>
      <c r="L872" s="466"/>
      <c r="M872" s="466"/>
      <c r="N872" s="466"/>
      <c r="O872" s="466"/>
      <c r="P872" s="466"/>
      <c r="Q872" s="466"/>
      <c r="R872" s="466"/>
      <c r="S872" s="466"/>
      <c r="T872" s="466"/>
      <c r="U872" s="466"/>
      <c r="V872" s="466"/>
      <c r="W872" s="466"/>
      <c r="X872" s="466"/>
      <c r="Y872" s="466"/>
      <c r="Z872" s="466"/>
    </row>
    <row r="873" spans="1:26" ht="13.5" customHeight="1">
      <c r="A873" s="508"/>
      <c r="B873" s="505"/>
      <c r="C873" s="505"/>
      <c r="D873" s="466"/>
      <c r="E873" s="466"/>
      <c r="F873" s="466"/>
      <c r="G873" s="466"/>
      <c r="H873" s="466"/>
      <c r="I873" s="466"/>
      <c r="J873" s="466"/>
      <c r="K873" s="466"/>
      <c r="L873" s="466"/>
      <c r="M873" s="466"/>
      <c r="N873" s="466"/>
      <c r="O873" s="466"/>
      <c r="P873" s="466"/>
      <c r="Q873" s="466"/>
      <c r="R873" s="466"/>
      <c r="S873" s="466"/>
      <c r="T873" s="466"/>
      <c r="U873" s="466"/>
      <c r="V873" s="466"/>
      <c r="W873" s="466"/>
      <c r="X873" s="466"/>
      <c r="Y873" s="466"/>
      <c r="Z873" s="466"/>
    </row>
    <row r="874" spans="1:26" ht="13.5" customHeight="1">
      <c r="A874" s="508"/>
      <c r="B874" s="505"/>
      <c r="C874" s="505"/>
      <c r="D874" s="466"/>
      <c r="E874" s="466"/>
      <c r="F874" s="466"/>
      <c r="G874" s="466"/>
      <c r="H874" s="466"/>
      <c r="I874" s="466"/>
      <c r="J874" s="466"/>
      <c r="K874" s="466"/>
      <c r="L874" s="466"/>
      <c r="M874" s="466"/>
      <c r="N874" s="466"/>
      <c r="O874" s="466"/>
      <c r="P874" s="466"/>
      <c r="Q874" s="466"/>
      <c r="R874" s="466"/>
      <c r="S874" s="466"/>
      <c r="T874" s="466"/>
      <c r="U874" s="466"/>
      <c r="V874" s="466"/>
      <c r="W874" s="466"/>
      <c r="X874" s="466"/>
      <c r="Y874" s="466"/>
      <c r="Z874" s="466"/>
    </row>
    <row r="875" spans="1:26" ht="13.5" customHeight="1">
      <c r="A875" s="508"/>
      <c r="B875" s="505"/>
      <c r="C875" s="505"/>
      <c r="D875" s="466"/>
      <c r="E875" s="466"/>
      <c r="F875" s="466"/>
      <c r="G875" s="466"/>
      <c r="H875" s="466"/>
      <c r="I875" s="466"/>
      <c r="J875" s="466"/>
      <c r="K875" s="466"/>
      <c r="L875" s="466"/>
      <c r="M875" s="466"/>
      <c r="N875" s="466"/>
      <c r="O875" s="466"/>
      <c r="P875" s="466"/>
      <c r="Q875" s="466"/>
      <c r="R875" s="466"/>
      <c r="S875" s="466"/>
      <c r="T875" s="466"/>
      <c r="U875" s="466"/>
      <c r="V875" s="466"/>
      <c r="W875" s="466"/>
      <c r="X875" s="466"/>
      <c r="Y875" s="466"/>
      <c r="Z875" s="466"/>
    </row>
    <row r="876" spans="1:26" ht="13.5" customHeight="1">
      <c r="A876" s="508"/>
      <c r="B876" s="505"/>
      <c r="C876" s="505"/>
      <c r="D876" s="466"/>
      <c r="E876" s="466"/>
      <c r="F876" s="466"/>
      <c r="G876" s="466"/>
      <c r="H876" s="466"/>
      <c r="I876" s="466"/>
      <c r="J876" s="466"/>
      <c r="K876" s="466"/>
      <c r="L876" s="466"/>
      <c r="M876" s="466"/>
      <c r="N876" s="466"/>
      <c r="O876" s="466"/>
      <c r="P876" s="466"/>
      <c r="Q876" s="466"/>
      <c r="R876" s="466"/>
      <c r="S876" s="466"/>
      <c r="T876" s="466"/>
      <c r="U876" s="466"/>
      <c r="V876" s="466"/>
      <c r="W876" s="466"/>
      <c r="X876" s="466"/>
      <c r="Y876" s="466"/>
      <c r="Z876" s="466"/>
    </row>
    <row r="877" spans="1:26" ht="13.5" customHeight="1">
      <c r="A877" s="508"/>
      <c r="B877" s="505"/>
      <c r="C877" s="505"/>
      <c r="D877" s="466"/>
      <c r="E877" s="466"/>
      <c r="F877" s="466"/>
      <c r="G877" s="466"/>
      <c r="H877" s="466"/>
      <c r="I877" s="466"/>
      <c r="J877" s="466"/>
      <c r="K877" s="466"/>
      <c r="L877" s="466"/>
      <c r="M877" s="466"/>
      <c r="N877" s="466"/>
      <c r="O877" s="466"/>
      <c r="P877" s="466"/>
      <c r="Q877" s="466"/>
      <c r="R877" s="466"/>
      <c r="S877" s="466"/>
      <c r="T877" s="466"/>
      <c r="U877" s="466"/>
      <c r="V877" s="466"/>
      <c r="W877" s="466"/>
      <c r="X877" s="466"/>
      <c r="Y877" s="466"/>
      <c r="Z877" s="466"/>
    </row>
    <row r="878" spans="1:26" ht="13.5" customHeight="1">
      <c r="A878" s="508"/>
      <c r="B878" s="505"/>
      <c r="C878" s="505"/>
      <c r="D878" s="466"/>
      <c r="E878" s="466"/>
      <c r="F878" s="466"/>
      <c r="G878" s="466"/>
      <c r="H878" s="466"/>
      <c r="I878" s="466"/>
      <c r="J878" s="466"/>
      <c r="K878" s="466"/>
      <c r="L878" s="466"/>
      <c r="M878" s="466"/>
      <c r="N878" s="466"/>
      <c r="O878" s="466"/>
      <c r="P878" s="466"/>
      <c r="Q878" s="466"/>
      <c r="R878" s="466"/>
      <c r="S878" s="466"/>
      <c r="T878" s="466"/>
      <c r="U878" s="466"/>
      <c r="V878" s="466"/>
      <c r="W878" s="466"/>
      <c r="X878" s="466"/>
      <c r="Y878" s="466"/>
      <c r="Z878" s="466"/>
    </row>
    <row r="879" spans="1:26" ht="13.5" customHeight="1">
      <c r="A879" s="508"/>
      <c r="B879" s="505"/>
      <c r="C879" s="505"/>
      <c r="D879" s="466"/>
      <c r="E879" s="466"/>
      <c r="F879" s="466"/>
      <c r="G879" s="466"/>
      <c r="H879" s="466"/>
      <c r="I879" s="466"/>
      <c r="J879" s="466"/>
      <c r="K879" s="466"/>
      <c r="L879" s="466"/>
      <c r="M879" s="466"/>
      <c r="N879" s="466"/>
      <c r="O879" s="466"/>
      <c r="P879" s="466"/>
      <c r="Q879" s="466"/>
      <c r="R879" s="466"/>
      <c r="S879" s="466"/>
      <c r="T879" s="466"/>
      <c r="U879" s="466"/>
      <c r="V879" s="466"/>
      <c r="W879" s="466"/>
      <c r="X879" s="466"/>
      <c r="Y879" s="466"/>
      <c r="Z879" s="466"/>
    </row>
    <row r="880" spans="1:26" ht="13.5" customHeight="1">
      <c r="A880" s="508"/>
      <c r="B880" s="505"/>
      <c r="C880" s="505"/>
      <c r="D880" s="466"/>
      <c r="E880" s="466"/>
      <c r="F880" s="466"/>
      <c r="G880" s="466"/>
      <c r="H880" s="466"/>
      <c r="I880" s="466"/>
      <c r="J880" s="466"/>
      <c r="K880" s="466"/>
      <c r="L880" s="466"/>
      <c r="M880" s="466"/>
      <c r="N880" s="466"/>
      <c r="O880" s="466"/>
      <c r="P880" s="466"/>
      <c r="Q880" s="466"/>
      <c r="R880" s="466"/>
      <c r="S880" s="466"/>
      <c r="T880" s="466"/>
      <c r="U880" s="466"/>
      <c r="V880" s="466"/>
      <c r="W880" s="466"/>
      <c r="X880" s="466"/>
      <c r="Y880" s="466"/>
      <c r="Z880" s="466"/>
    </row>
    <row r="881" spans="1:26" ht="13.5" customHeight="1">
      <c r="A881" s="508"/>
      <c r="B881" s="505"/>
      <c r="C881" s="505"/>
      <c r="D881" s="466"/>
      <c r="E881" s="466"/>
      <c r="F881" s="466"/>
      <c r="G881" s="466"/>
      <c r="H881" s="466"/>
      <c r="I881" s="466"/>
      <c r="J881" s="466"/>
      <c r="K881" s="466"/>
      <c r="L881" s="466"/>
      <c r="M881" s="466"/>
      <c r="N881" s="466"/>
      <c r="O881" s="466"/>
      <c r="P881" s="466"/>
      <c r="Q881" s="466"/>
      <c r="R881" s="466"/>
      <c r="S881" s="466"/>
      <c r="T881" s="466"/>
      <c r="U881" s="466"/>
      <c r="V881" s="466"/>
      <c r="W881" s="466"/>
      <c r="X881" s="466"/>
      <c r="Y881" s="466"/>
      <c r="Z881" s="466"/>
    </row>
    <row r="882" spans="1:26" ht="13.5" customHeight="1">
      <c r="A882" s="508"/>
      <c r="B882" s="505"/>
      <c r="C882" s="505"/>
      <c r="D882" s="466"/>
      <c r="E882" s="466"/>
      <c r="F882" s="466"/>
      <c r="G882" s="466"/>
      <c r="H882" s="466"/>
      <c r="I882" s="466"/>
      <c r="J882" s="466"/>
      <c r="K882" s="466"/>
      <c r="L882" s="466"/>
      <c r="M882" s="466"/>
      <c r="N882" s="466"/>
      <c r="O882" s="466"/>
      <c r="P882" s="466"/>
      <c r="Q882" s="466"/>
      <c r="R882" s="466"/>
      <c r="S882" s="466"/>
      <c r="T882" s="466"/>
      <c r="U882" s="466"/>
      <c r="V882" s="466"/>
      <c r="W882" s="466"/>
      <c r="X882" s="466"/>
      <c r="Y882" s="466"/>
      <c r="Z882" s="466"/>
    </row>
    <row r="883" spans="1:26" ht="13.5" customHeight="1">
      <c r="A883" s="508"/>
      <c r="B883" s="505"/>
      <c r="C883" s="505"/>
      <c r="D883" s="466"/>
      <c r="E883" s="466"/>
      <c r="F883" s="466"/>
      <c r="G883" s="466"/>
      <c r="H883" s="466"/>
      <c r="I883" s="466"/>
      <c r="J883" s="466"/>
      <c r="K883" s="466"/>
      <c r="L883" s="466"/>
      <c r="M883" s="466"/>
      <c r="N883" s="466"/>
      <c r="O883" s="466"/>
      <c r="P883" s="466"/>
      <c r="Q883" s="466"/>
      <c r="R883" s="466"/>
      <c r="S883" s="466"/>
      <c r="T883" s="466"/>
      <c r="U883" s="466"/>
      <c r="V883" s="466"/>
      <c r="W883" s="466"/>
      <c r="X883" s="466"/>
      <c r="Y883" s="466"/>
      <c r="Z883" s="466"/>
    </row>
    <row r="884" spans="1:26" ht="13.5" customHeight="1">
      <c r="A884" s="508"/>
      <c r="B884" s="505"/>
      <c r="C884" s="505"/>
      <c r="D884" s="466"/>
      <c r="E884" s="466"/>
      <c r="F884" s="466"/>
      <c r="G884" s="466"/>
      <c r="H884" s="466"/>
      <c r="I884" s="466"/>
      <c r="J884" s="466"/>
      <c r="K884" s="466"/>
      <c r="L884" s="466"/>
      <c r="M884" s="466"/>
      <c r="N884" s="466"/>
      <c r="O884" s="466"/>
      <c r="P884" s="466"/>
      <c r="Q884" s="466"/>
      <c r="R884" s="466"/>
      <c r="S884" s="466"/>
      <c r="T884" s="466"/>
      <c r="U884" s="466"/>
      <c r="V884" s="466"/>
      <c r="W884" s="466"/>
      <c r="X884" s="466"/>
      <c r="Y884" s="466"/>
      <c r="Z884" s="466"/>
    </row>
    <row r="885" spans="1:26" ht="13.5" customHeight="1">
      <c r="A885" s="508"/>
      <c r="B885" s="505"/>
      <c r="C885" s="505"/>
      <c r="D885" s="466"/>
      <c r="E885" s="466"/>
      <c r="F885" s="466"/>
      <c r="G885" s="466"/>
      <c r="H885" s="466"/>
      <c r="I885" s="466"/>
      <c r="J885" s="466"/>
      <c r="K885" s="466"/>
      <c r="L885" s="466"/>
      <c r="M885" s="466"/>
      <c r="N885" s="466"/>
      <c r="O885" s="466"/>
      <c r="P885" s="466"/>
      <c r="Q885" s="466"/>
      <c r="R885" s="466"/>
      <c r="S885" s="466"/>
      <c r="T885" s="466"/>
      <c r="U885" s="466"/>
      <c r="V885" s="466"/>
      <c r="W885" s="466"/>
      <c r="X885" s="466"/>
      <c r="Y885" s="466"/>
      <c r="Z885" s="466"/>
    </row>
    <row r="886" spans="1:26" ht="13.5" customHeight="1">
      <c r="A886" s="508"/>
      <c r="B886" s="505"/>
      <c r="C886" s="505"/>
      <c r="D886" s="466"/>
      <c r="E886" s="466"/>
      <c r="F886" s="466"/>
      <c r="G886" s="466"/>
      <c r="H886" s="466"/>
      <c r="I886" s="466"/>
      <c r="J886" s="466"/>
      <c r="K886" s="466"/>
      <c r="L886" s="466"/>
      <c r="M886" s="466"/>
      <c r="N886" s="466"/>
      <c r="O886" s="466"/>
      <c r="P886" s="466"/>
      <c r="Q886" s="466"/>
      <c r="R886" s="466"/>
      <c r="S886" s="466"/>
      <c r="T886" s="466"/>
      <c r="U886" s="466"/>
      <c r="V886" s="466"/>
      <c r="W886" s="466"/>
      <c r="X886" s="466"/>
      <c r="Y886" s="466"/>
      <c r="Z886" s="466"/>
    </row>
    <row r="887" spans="1:26" ht="13.5" customHeight="1">
      <c r="A887" s="508"/>
      <c r="B887" s="505"/>
      <c r="C887" s="505"/>
      <c r="D887" s="466"/>
      <c r="E887" s="466"/>
      <c r="F887" s="466"/>
      <c r="G887" s="466"/>
      <c r="H887" s="466"/>
      <c r="I887" s="466"/>
      <c r="J887" s="466"/>
      <c r="K887" s="466"/>
      <c r="L887" s="466"/>
      <c r="M887" s="466"/>
      <c r="N887" s="466"/>
      <c r="O887" s="466"/>
      <c r="P887" s="466"/>
      <c r="Q887" s="466"/>
      <c r="R887" s="466"/>
      <c r="S887" s="466"/>
      <c r="T887" s="466"/>
      <c r="U887" s="466"/>
      <c r="V887" s="466"/>
      <c r="W887" s="466"/>
      <c r="X887" s="466"/>
      <c r="Y887" s="466"/>
      <c r="Z887" s="466"/>
    </row>
    <row r="888" spans="1:26" ht="13.5" customHeight="1">
      <c r="A888" s="508"/>
      <c r="B888" s="505"/>
      <c r="C888" s="505"/>
      <c r="D888" s="466"/>
      <c r="E888" s="466"/>
      <c r="F888" s="466"/>
      <c r="G888" s="466"/>
      <c r="H888" s="466"/>
      <c r="I888" s="466"/>
      <c r="J888" s="466"/>
      <c r="K888" s="466"/>
      <c r="L888" s="466"/>
      <c r="M888" s="466"/>
      <c r="N888" s="466"/>
      <c r="O888" s="466"/>
      <c r="P888" s="466"/>
      <c r="Q888" s="466"/>
      <c r="R888" s="466"/>
      <c r="S888" s="466"/>
      <c r="T888" s="466"/>
      <c r="U888" s="466"/>
      <c r="V888" s="466"/>
      <c r="W888" s="466"/>
      <c r="X888" s="466"/>
      <c r="Y888" s="466"/>
      <c r="Z888" s="466"/>
    </row>
    <row r="889" spans="1:26" ht="13.5" customHeight="1">
      <c r="A889" s="508"/>
      <c r="B889" s="505"/>
      <c r="C889" s="505"/>
      <c r="D889" s="466"/>
      <c r="E889" s="466"/>
      <c r="F889" s="466"/>
      <c r="G889" s="466"/>
      <c r="H889" s="466"/>
      <c r="I889" s="466"/>
      <c r="J889" s="466"/>
      <c r="K889" s="466"/>
      <c r="L889" s="466"/>
      <c r="M889" s="466"/>
      <c r="N889" s="466"/>
      <c r="O889" s="466"/>
      <c r="P889" s="466"/>
      <c r="Q889" s="466"/>
      <c r="R889" s="466"/>
      <c r="S889" s="466"/>
      <c r="T889" s="466"/>
      <c r="U889" s="466"/>
      <c r="V889" s="466"/>
      <c r="W889" s="466"/>
      <c r="X889" s="466"/>
      <c r="Y889" s="466"/>
      <c r="Z889" s="466"/>
    </row>
    <row r="890" spans="1:26" ht="13.5" customHeight="1">
      <c r="A890" s="508"/>
      <c r="B890" s="505"/>
      <c r="C890" s="505"/>
      <c r="D890" s="466"/>
      <c r="E890" s="466"/>
      <c r="F890" s="466"/>
      <c r="G890" s="466"/>
      <c r="H890" s="466"/>
      <c r="I890" s="466"/>
      <c r="J890" s="466"/>
      <c r="K890" s="466"/>
      <c r="L890" s="466"/>
      <c r="M890" s="466"/>
      <c r="N890" s="466"/>
      <c r="O890" s="466"/>
      <c r="P890" s="466"/>
      <c r="Q890" s="466"/>
      <c r="R890" s="466"/>
      <c r="S890" s="466"/>
      <c r="T890" s="466"/>
      <c r="U890" s="466"/>
      <c r="V890" s="466"/>
      <c r="W890" s="466"/>
      <c r="X890" s="466"/>
      <c r="Y890" s="466"/>
      <c r="Z890" s="466"/>
    </row>
    <row r="891" spans="1:26" ht="13.5" customHeight="1">
      <c r="A891" s="508"/>
      <c r="B891" s="505"/>
      <c r="C891" s="505"/>
      <c r="D891" s="466"/>
      <c r="E891" s="466"/>
      <c r="F891" s="466"/>
      <c r="G891" s="466"/>
      <c r="H891" s="466"/>
      <c r="I891" s="466"/>
      <c r="J891" s="466"/>
      <c r="K891" s="466"/>
      <c r="L891" s="466"/>
      <c r="M891" s="466"/>
      <c r="N891" s="466"/>
      <c r="O891" s="466"/>
      <c r="P891" s="466"/>
      <c r="Q891" s="466"/>
      <c r="R891" s="466"/>
      <c r="S891" s="466"/>
      <c r="T891" s="466"/>
      <c r="U891" s="466"/>
      <c r="V891" s="466"/>
      <c r="W891" s="466"/>
      <c r="X891" s="466"/>
      <c r="Y891" s="466"/>
      <c r="Z891" s="466"/>
    </row>
    <row r="892" spans="1:26" ht="13.5" customHeight="1">
      <c r="A892" s="508"/>
      <c r="B892" s="505"/>
      <c r="C892" s="505"/>
      <c r="D892" s="466"/>
      <c r="E892" s="466"/>
      <c r="F892" s="466"/>
      <c r="G892" s="466"/>
      <c r="H892" s="466"/>
      <c r="I892" s="466"/>
      <c r="J892" s="466"/>
      <c r="K892" s="466"/>
      <c r="L892" s="466"/>
      <c r="M892" s="466"/>
      <c r="N892" s="466"/>
      <c r="O892" s="466"/>
      <c r="P892" s="466"/>
      <c r="Q892" s="466"/>
      <c r="R892" s="466"/>
      <c r="S892" s="466"/>
      <c r="T892" s="466"/>
      <c r="U892" s="466"/>
      <c r="V892" s="466"/>
      <c r="W892" s="466"/>
      <c r="X892" s="466"/>
      <c r="Y892" s="466"/>
      <c r="Z892" s="466"/>
    </row>
    <row r="893" spans="1:26" ht="13.5" customHeight="1">
      <c r="A893" s="508"/>
      <c r="B893" s="505"/>
      <c r="C893" s="505"/>
      <c r="D893" s="466"/>
      <c r="E893" s="466"/>
      <c r="F893" s="466"/>
      <c r="G893" s="466"/>
      <c r="H893" s="466"/>
      <c r="I893" s="466"/>
      <c r="J893" s="466"/>
      <c r="K893" s="466"/>
      <c r="L893" s="466"/>
      <c r="M893" s="466"/>
      <c r="N893" s="466"/>
      <c r="O893" s="466"/>
      <c r="P893" s="466"/>
      <c r="Q893" s="466"/>
      <c r="R893" s="466"/>
      <c r="S893" s="466"/>
      <c r="T893" s="466"/>
      <c r="U893" s="466"/>
      <c r="V893" s="466"/>
      <c r="W893" s="466"/>
      <c r="X893" s="466"/>
      <c r="Y893" s="466"/>
      <c r="Z893" s="466"/>
    </row>
    <row r="894" spans="1:26" ht="13.5" customHeight="1">
      <c r="A894" s="508"/>
      <c r="B894" s="505"/>
      <c r="C894" s="505"/>
      <c r="D894" s="466"/>
      <c r="E894" s="466"/>
      <c r="F894" s="466"/>
      <c r="G894" s="466"/>
      <c r="H894" s="466"/>
      <c r="I894" s="466"/>
      <c r="J894" s="466"/>
      <c r="K894" s="466"/>
      <c r="L894" s="466"/>
      <c r="M894" s="466"/>
      <c r="N894" s="466"/>
      <c r="O894" s="466"/>
      <c r="P894" s="466"/>
      <c r="Q894" s="466"/>
      <c r="R894" s="466"/>
      <c r="S894" s="466"/>
      <c r="T894" s="466"/>
      <c r="U894" s="466"/>
      <c r="V894" s="466"/>
      <c r="W894" s="466"/>
      <c r="X894" s="466"/>
      <c r="Y894" s="466"/>
      <c r="Z894" s="466"/>
    </row>
    <row r="895" spans="1:26" ht="13.5" customHeight="1">
      <c r="A895" s="508"/>
      <c r="B895" s="505"/>
      <c r="C895" s="505"/>
      <c r="D895" s="466"/>
      <c r="E895" s="466"/>
      <c r="F895" s="466"/>
      <c r="G895" s="466"/>
      <c r="H895" s="466"/>
      <c r="I895" s="466"/>
      <c r="J895" s="466"/>
      <c r="K895" s="466"/>
      <c r="L895" s="466"/>
      <c r="M895" s="466"/>
      <c r="N895" s="466"/>
      <c r="O895" s="466"/>
      <c r="P895" s="466"/>
      <c r="Q895" s="466"/>
      <c r="R895" s="466"/>
      <c r="S895" s="466"/>
      <c r="T895" s="466"/>
      <c r="U895" s="466"/>
      <c r="V895" s="466"/>
      <c r="W895" s="466"/>
      <c r="X895" s="466"/>
      <c r="Y895" s="466"/>
      <c r="Z895" s="466"/>
    </row>
    <row r="896" spans="1:26" ht="13.5" customHeight="1">
      <c r="A896" s="508"/>
      <c r="B896" s="505"/>
      <c r="C896" s="505"/>
      <c r="D896" s="466"/>
      <c r="E896" s="466"/>
      <c r="F896" s="466"/>
      <c r="G896" s="466"/>
      <c r="H896" s="466"/>
      <c r="I896" s="466"/>
      <c r="J896" s="466"/>
      <c r="K896" s="466"/>
      <c r="L896" s="466"/>
      <c r="M896" s="466"/>
      <c r="N896" s="466"/>
      <c r="O896" s="466"/>
      <c r="P896" s="466"/>
      <c r="Q896" s="466"/>
      <c r="R896" s="466"/>
      <c r="S896" s="466"/>
      <c r="T896" s="466"/>
      <c r="U896" s="466"/>
      <c r="V896" s="466"/>
      <c r="W896" s="466"/>
      <c r="X896" s="466"/>
      <c r="Y896" s="466"/>
      <c r="Z896" s="466"/>
    </row>
    <row r="897" spans="1:26" ht="13.5" customHeight="1">
      <c r="A897" s="508"/>
      <c r="B897" s="505"/>
      <c r="C897" s="505"/>
      <c r="D897" s="466"/>
      <c r="E897" s="466"/>
      <c r="F897" s="466"/>
      <c r="G897" s="466"/>
      <c r="H897" s="466"/>
      <c r="I897" s="466"/>
      <c r="J897" s="466"/>
      <c r="K897" s="466"/>
      <c r="L897" s="466"/>
      <c r="M897" s="466"/>
      <c r="N897" s="466"/>
      <c r="O897" s="466"/>
      <c r="P897" s="466"/>
      <c r="Q897" s="466"/>
      <c r="R897" s="466"/>
      <c r="S897" s="466"/>
      <c r="T897" s="466"/>
      <c r="U897" s="466"/>
      <c r="V897" s="466"/>
      <c r="W897" s="466"/>
      <c r="X897" s="466"/>
      <c r="Y897" s="466"/>
      <c r="Z897" s="466"/>
    </row>
    <row r="898" spans="1:26" ht="13.5" customHeight="1">
      <c r="A898" s="508"/>
      <c r="B898" s="505"/>
      <c r="C898" s="505"/>
      <c r="D898" s="466"/>
      <c r="E898" s="466"/>
      <c r="F898" s="466"/>
      <c r="G898" s="466"/>
      <c r="H898" s="466"/>
      <c r="I898" s="466"/>
      <c r="J898" s="466"/>
      <c r="K898" s="466"/>
      <c r="L898" s="466"/>
      <c r="M898" s="466"/>
      <c r="N898" s="466"/>
      <c r="O898" s="466"/>
      <c r="P898" s="466"/>
      <c r="Q898" s="466"/>
      <c r="R898" s="466"/>
      <c r="S898" s="466"/>
      <c r="T898" s="466"/>
      <c r="U898" s="466"/>
      <c r="V898" s="466"/>
      <c r="W898" s="466"/>
      <c r="X898" s="466"/>
      <c r="Y898" s="466"/>
      <c r="Z898" s="466"/>
    </row>
    <row r="899" spans="1:26" ht="13.5" customHeight="1">
      <c r="A899" s="508"/>
      <c r="B899" s="505"/>
      <c r="C899" s="505"/>
      <c r="D899" s="466"/>
      <c r="E899" s="466"/>
      <c r="F899" s="466"/>
      <c r="G899" s="466"/>
      <c r="H899" s="466"/>
      <c r="I899" s="466"/>
      <c r="J899" s="466"/>
      <c r="K899" s="466"/>
      <c r="L899" s="466"/>
      <c r="M899" s="466"/>
      <c r="N899" s="466"/>
      <c r="O899" s="466"/>
      <c r="P899" s="466"/>
      <c r="Q899" s="466"/>
      <c r="R899" s="466"/>
      <c r="S899" s="466"/>
      <c r="T899" s="466"/>
      <c r="U899" s="466"/>
      <c r="V899" s="466"/>
      <c r="W899" s="466"/>
      <c r="X899" s="466"/>
      <c r="Y899" s="466"/>
      <c r="Z899" s="466"/>
    </row>
    <row r="900" spans="1:26" ht="13.5" customHeight="1">
      <c r="A900" s="508"/>
      <c r="B900" s="505"/>
      <c r="C900" s="505"/>
      <c r="D900" s="466"/>
      <c r="E900" s="466"/>
      <c r="F900" s="466"/>
      <c r="G900" s="466"/>
      <c r="H900" s="466"/>
      <c r="I900" s="466"/>
      <c r="J900" s="466"/>
      <c r="K900" s="466"/>
      <c r="L900" s="466"/>
      <c r="M900" s="466"/>
      <c r="N900" s="466"/>
      <c r="O900" s="466"/>
      <c r="P900" s="466"/>
      <c r="Q900" s="466"/>
      <c r="R900" s="466"/>
      <c r="S900" s="466"/>
      <c r="T900" s="466"/>
      <c r="U900" s="466"/>
      <c r="V900" s="466"/>
      <c r="W900" s="466"/>
      <c r="X900" s="466"/>
      <c r="Y900" s="466"/>
      <c r="Z900" s="466"/>
    </row>
    <row r="901" spans="1:26" ht="13.5" customHeight="1">
      <c r="A901" s="508"/>
      <c r="B901" s="505"/>
      <c r="C901" s="505"/>
      <c r="D901" s="466"/>
      <c r="E901" s="466"/>
      <c r="F901" s="466"/>
      <c r="G901" s="466"/>
      <c r="H901" s="466"/>
      <c r="I901" s="466"/>
      <c r="J901" s="466"/>
      <c r="K901" s="466"/>
      <c r="L901" s="466"/>
      <c r="M901" s="466"/>
      <c r="N901" s="466"/>
      <c r="O901" s="466"/>
      <c r="P901" s="466"/>
      <c r="Q901" s="466"/>
      <c r="R901" s="466"/>
      <c r="S901" s="466"/>
      <c r="T901" s="466"/>
      <c r="U901" s="466"/>
      <c r="V901" s="466"/>
      <c r="W901" s="466"/>
      <c r="X901" s="466"/>
      <c r="Y901" s="466"/>
      <c r="Z901" s="466"/>
    </row>
    <row r="902" spans="1:26" ht="13.5" customHeight="1">
      <c r="A902" s="508"/>
      <c r="B902" s="505"/>
      <c r="C902" s="505"/>
      <c r="D902" s="466"/>
      <c r="E902" s="466"/>
      <c r="F902" s="466"/>
      <c r="G902" s="466"/>
      <c r="H902" s="466"/>
      <c r="I902" s="466"/>
      <c r="J902" s="466"/>
      <c r="K902" s="466"/>
      <c r="L902" s="466"/>
      <c r="M902" s="466"/>
      <c r="N902" s="466"/>
      <c r="O902" s="466"/>
      <c r="P902" s="466"/>
      <c r="Q902" s="466"/>
      <c r="R902" s="466"/>
      <c r="S902" s="466"/>
      <c r="T902" s="466"/>
      <c r="U902" s="466"/>
      <c r="V902" s="466"/>
      <c r="W902" s="466"/>
      <c r="X902" s="466"/>
      <c r="Y902" s="466"/>
      <c r="Z902" s="466"/>
    </row>
    <row r="903" spans="1:26" ht="13.5" customHeight="1">
      <c r="A903" s="508"/>
      <c r="B903" s="505"/>
      <c r="C903" s="505"/>
      <c r="D903" s="466"/>
      <c r="E903" s="466"/>
      <c r="F903" s="466"/>
      <c r="G903" s="466"/>
      <c r="H903" s="466"/>
      <c r="I903" s="466"/>
      <c r="J903" s="466"/>
      <c r="K903" s="466"/>
      <c r="L903" s="466"/>
      <c r="M903" s="466"/>
      <c r="N903" s="466"/>
      <c r="O903" s="466"/>
      <c r="P903" s="466"/>
      <c r="Q903" s="466"/>
      <c r="R903" s="466"/>
      <c r="S903" s="466"/>
      <c r="T903" s="466"/>
      <c r="U903" s="466"/>
      <c r="V903" s="466"/>
      <c r="W903" s="466"/>
      <c r="X903" s="466"/>
      <c r="Y903" s="466"/>
      <c r="Z903" s="466"/>
    </row>
    <row r="904" spans="1:26" ht="13.5" customHeight="1">
      <c r="A904" s="508"/>
      <c r="B904" s="505"/>
      <c r="C904" s="505"/>
      <c r="D904" s="466"/>
      <c r="E904" s="466"/>
      <c r="F904" s="466"/>
      <c r="G904" s="466"/>
      <c r="H904" s="466"/>
      <c r="I904" s="466"/>
      <c r="J904" s="466"/>
      <c r="K904" s="466"/>
      <c r="L904" s="466"/>
      <c r="M904" s="466"/>
      <c r="N904" s="466"/>
      <c r="O904" s="466"/>
      <c r="P904" s="466"/>
      <c r="Q904" s="466"/>
      <c r="R904" s="466"/>
      <c r="S904" s="466"/>
      <c r="T904" s="466"/>
      <c r="U904" s="466"/>
      <c r="V904" s="466"/>
      <c r="W904" s="466"/>
      <c r="X904" s="466"/>
      <c r="Y904" s="466"/>
      <c r="Z904" s="466"/>
    </row>
    <row r="905" spans="1:26" ht="13.5" customHeight="1">
      <c r="A905" s="508"/>
      <c r="B905" s="505"/>
      <c r="C905" s="505"/>
      <c r="D905" s="466"/>
      <c r="E905" s="466"/>
      <c r="F905" s="466"/>
      <c r="G905" s="466"/>
      <c r="H905" s="466"/>
      <c r="I905" s="466"/>
      <c r="J905" s="466"/>
      <c r="K905" s="466"/>
      <c r="L905" s="466"/>
      <c r="M905" s="466"/>
      <c r="N905" s="466"/>
      <c r="O905" s="466"/>
      <c r="P905" s="466"/>
      <c r="Q905" s="466"/>
      <c r="R905" s="466"/>
      <c r="S905" s="466"/>
      <c r="T905" s="466"/>
      <c r="U905" s="466"/>
      <c r="V905" s="466"/>
      <c r="W905" s="466"/>
      <c r="X905" s="466"/>
      <c r="Y905" s="466"/>
      <c r="Z905" s="466"/>
    </row>
    <row r="906" spans="1:26" ht="13.5" customHeight="1">
      <c r="A906" s="508"/>
      <c r="B906" s="505"/>
      <c r="C906" s="505"/>
      <c r="D906" s="466"/>
      <c r="E906" s="466"/>
      <c r="F906" s="466"/>
      <c r="G906" s="466"/>
      <c r="H906" s="466"/>
      <c r="I906" s="466"/>
      <c r="J906" s="466"/>
      <c r="K906" s="466"/>
      <c r="L906" s="466"/>
      <c r="M906" s="466"/>
      <c r="N906" s="466"/>
      <c r="O906" s="466"/>
      <c r="P906" s="466"/>
      <c r="Q906" s="466"/>
      <c r="R906" s="466"/>
      <c r="S906" s="466"/>
      <c r="T906" s="466"/>
      <c r="U906" s="466"/>
      <c r="V906" s="466"/>
      <c r="W906" s="466"/>
      <c r="X906" s="466"/>
      <c r="Y906" s="466"/>
      <c r="Z906" s="466"/>
    </row>
    <row r="907" spans="1:26" ht="13.5" customHeight="1">
      <c r="A907" s="508"/>
      <c r="B907" s="505"/>
      <c r="C907" s="505"/>
      <c r="D907" s="466"/>
      <c r="E907" s="466"/>
      <c r="F907" s="466"/>
      <c r="G907" s="466"/>
      <c r="H907" s="466"/>
      <c r="I907" s="466"/>
      <c r="J907" s="466"/>
      <c r="K907" s="466"/>
      <c r="L907" s="466"/>
      <c r="M907" s="466"/>
      <c r="N907" s="466"/>
      <c r="O907" s="466"/>
      <c r="P907" s="466"/>
      <c r="Q907" s="466"/>
      <c r="R907" s="466"/>
      <c r="S907" s="466"/>
      <c r="T907" s="466"/>
      <c r="U907" s="466"/>
      <c r="V907" s="466"/>
      <c r="W907" s="466"/>
      <c r="X907" s="466"/>
      <c r="Y907" s="466"/>
      <c r="Z907" s="466"/>
    </row>
    <row r="908" spans="1:26" ht="13.5" customHeight="1">
      <c r="A908" s="508"/>
      <c r="B908" s="505"/>
      <c r="C908" s="505"/>
      <c r="D908" s="466"/>
      <c r="E908" s="466"/>
      <c r="F908" s="466"/>
      <c r="G908" s="466"/>
      <c r="H908" s="466"/>
      <c r="I908" s="466"/>
      <c r="J908" s="466"/>
      <c r="K908" s="466"/>
      <c r="L908" s="466"/>
      <c r="M908" s="466"/>
      <c r="N908" s="466"/>
      <c r="O908" s="466"/>
      <c r="P908" s="466"/>
      <c r="Q908" s="466"/>
      <c r="R908" s="466"/>
      <c r="S908" s="466"/>
      <c r="T908" s="466"/>
      <c r="U908" s="466"/>
      <c r="V908" s="466"/>
      <c r="W908" s="466"/>
      <c r="X908" s="466"/>
      <c r="Y908" s="466"/>
      <c r="Z908" s="466"/>
    </row>
    <row r="909" spans="1:26" ht="13.5" customHeight="1">
      <c r="A909" s="508"/>
      <c r="B909" s="505"/>
      <c r="C909" s="505"/>
      <c r="D909" s="466"/>
      <c r="E909" s="466"/>
      <c r="F909" s="466"/>
      <c r="G909" s="466"/>
      <c r="H909" s="466"/>
      <c r="I909" s="466"/>
      <c r="J909" s="466"/>
      <c r="K909" s="466"/>
      <c r="L909" s="466"/>
      <c r="M909" s="466"/>
      <c r="N909" s="466"/>
      <c r="O909" s="466"/>
      <c r="P909" s="466"/>
      <c r="Q909" s="466"/>
      <c r="R909" s="466"/>
      <c r="S909" s="466"/>
      <c r="T909" s="466"/>
      <c r="U909" s="466"/>
      <c r="V909" s="466"/>
      <c r="W909" s="466"/>
      <c r="X909" s="466"/>
      <c r="Y909" s="466"/>
      <c r="Z909" s="466"/>
    </row>
    <row r="910" spans="1:26" ht="13.5" customHeight="1">
      <c r="A910" s="508"/>
      <c r="B910" s="505"/>
      <c r="C910" s="505"/>
      <c r="D910" s="466"/>
      <c r="E910" s="466"/>
      <c r="F910" s="466"/>
      <c r="G910" s="466"/>
      <c r="H910" s="466"/>
      <c r="I910" s="466"/>
      <c r="J910" s="466"/>
      <c r="K910" s="466"/>
      <c r="L910" s="466"/>
      <c r="M910" s="466"/>
      <c r="N910" s="466"/>
      <c r="O910" s="466"/>
      <c r="P910" s="466"/>
      <c r="Q910" s="466"/>
      <c r="R910" s="466"/>
      <c r="S910" s="466"/>
      <c r="T910" s="466"/>
      <c r="U910" s="466"/>
      <c r="V910" s="466"/>
      <c r="W910" s="466"/>
      <c r="X910" s="466"/>
      <c r="Y910" s="466"/>
      <c r="Z910" s="466"/>
    </row>
    <row r="911" spans="1:26" ht="13.5" customHeight="1">
      <c r="A911" s="508"/>
      <c r="B911" s="505"/>
      <c r="C911" s="505"/>
      <c r="D911" s="466"/>
      <c r="E911" s="466"/>
      <c r="F911" s="466"/>
      <c r="G911" s="466"/>
      <c r="H911" s="466"/>
      <c r="I911" s="466"/>
      <c r="J911" s="466"/>
      <c r="K911" s="466"/>
      <c r="L911" s="466"/>
      <c r="M911" s="466"/>
      <c r="N911" s="466"/>
      <c r="O911" s="466"/>
      <c r="P911" s="466"/>
      <c r="Q911" s="466"/>
      <c r="R911" s="466"/>
      <c r="S911" s="466"/>
      <c r="T911" s="466"/>
      <c r="U911" s="466"/>
      <c r="V911" s="466"/>
      <c r="W911" s="466"/>
      <c r="X911" s="466"/>
      <c r="Y911" s="466"/>
      <c r="Z911" s="466"/>
    </row>
    <row r="912" spans="1:26" ht="13.5" customHeight="1">
      <c r="A912" s="508"/>
      <c r="B912" s="505"/>
      <c r="C912" s="505"/>
      <c r="D912" s="466"/>
      <c r="E912" s="466"/>
      <c r="F912" s="466"/>
      <c r="G912" s="466"/>
      <c r="H912" s="466"/>
      <c r="I912" s="466"/>
      <c r="J912" s="466"/>
      <c r="K912" s="466"/>
      <c r="L912" s="466"/>
      <c r="M912" s="466"/>
      <c r="N912" s="466"/>
      <c r="O912" s="466"/>
      <c r="P912" s="466"/>
      <c r="Q912" s="466"/>
      <c r="R912" s="466"/>
      <c r="S912" s="466"/>
      <c r="T912" s="466"/>
      <c r="U912" s="466"/>
      <c r="V912" s="466"/>
      <c r="W912" s="466"/>
      <c r="X912" s="466"/>
      <c r="Y912" s="466"/>
      <c r="Z912" s="466"/>
    </row>
    <row r="913" spans="1:26" ht="13.5" customHeight="1">
      <c r="A913" s="508"/>
      <c r="B913" s="505"/>
      <c r="C913" s="505"/>
      <c r="D913" s="466"/>
      <c r="E913" s="466"/>
      <c r="F913" s="466"/>
      <c r="G913" s="466"/>
      <c r="H913" s="466"/>
      <c r="I913" s="466"/>
      <c r="J913" s="466"/>
      <c r="K913" s="466"/>
      <c r="L913" s="466"/>
      <c r="M913" s="466"/>
      <c r="N913" s="466"/>
      <c r="O913" s="466"/>
      <c r="P913" s="466"/>
      <c r="Q913" s="466"/>
      <c r="R913" s="466"/>
      <c r="S913" s="466"/>
      <c r="T913" s="466"/>
      <c r="U913" s="466"/>
      <c r="V913" s="466"/>
      <c r="W913" s="466"/>
      <c r="X913" s="466"/>
      <c r="Y913" s="466"/>
      <c r="Z913" s="466"/>
    </row>
    <row r="914" spans="1:26" ht="13.5" customHeight="1">
      <c r="A914" s="508"/>
      <c r="B914" s="505"/>
      <c r="C914" s="505"/>
      <c r="D914" s="466"/>
      <c r="E914" s="466"/>
      <c r="F914" s="466"/>
      <c r="G914" s="466"/>
      <c r="H914" s="466"/>
      <c r="I914" s="466"/>
      <c r="J914" s="466"/>
      <c r="K914" s="466"/>
      <c r="L914" s="466"/>
      <c r="M914" s="466"/>
      <c r="N914" s="466"/>
      <c r="O914" s="466"/>
      <c r="P914" s="466"/>
      <c r="Q914" s="466"/>
      <c r="R914" s="466"/>
      <c r="S914" s="466"/>
      <c r="T914" s="466"/>
      <c r="U914" s="466"/>
      <c r="V914" s="466"/>
      <c r="W914" s="466"/>
      <c r="X914" s="466"/>
      <c r="Y914" s="466"/>
      <c r="Z914" s="466"/>
    </row>
    <row r="915" spans="1:26" ht="13.5" customHeight="1">
      <c r="A915" s="508"/>
      <c r="B915" s="505"/>
      <c r="C915" s="505"/>
      <c r="D915" s="466"/>
      <c r="E915" s="466"/>
      <c r="F915" s="466"/>
      <c r="G915" s="466"/>
      <c r="H915" s="466"/>
      <c r="I915" s="466"/>
      <c r="J915" s="466"/>
      <c r="K915" s="466"/>
      <c r="L915" s="466"/>
      <c r="M915" s="466"/>
      <c r="N915" s="466"/>
      <c r="O915" s="466"/>
      <c r="P915" s="466"/>
      <c r="Q915" s="466"/>
      <c r="R915" s="466"/>
      <c r="S915" s="466"/>
      <c r="T915" s="466"/>
      <c r="U915" s="466"/>
      <c r="V915" s="466"/>
      <c r="W915" s="466"/>
      <c r="X915" s="466"/>
      <c r="Y915" s="466"/>
      <c r="Z915" s="466"/>
    </row>
    <row r="916" spans="1:26" ht="13.5" customHeight="1">
      <c r="A916" s="508"/>
      <c r="B916" s="505"/>
      <c r="C916" s="505"/>
      <c r="D916" s="466"/>
      <c r="E916" s="466"/>
      <c r="F916" s="466"/>
      <c r="G916" s="466"/>
      <c r="H916" s="466"/>
      <c r="I916" s="466"/>
      <c r="J916" s="466"/>
      <c r="K916" s="466"/>
      <c r="L916" s="466"/>
      <c r="M916" s="466"/>
      <c r="N916" s="466"/>
      <c r="O916" s="466"/>
      <c r="P916" s="466"/>
      <c r="Q916" s="466"/>
      <c r="R916" s="466"/>
      <c r="S916" s="466"/>
      <c r="T916" s="466"/>
      <c r="U916" s="466"/>
      <c r="V916" s="466"/>
      <c r="W916" s="466"/>
      <c r="X916" s="466"/>
      <c r="Y916" s="466"/>
      <c r="Z916" s="466"/>
    </row>
    <row r="917" spans="1:26" ht="13.5" customHeight="1">
      <c r="A917" s="508"/>
      <c r="B917" s="505"/>
      <c r="C917" s="505"/>
      <c r="D917" s="466"/>
      <c r="E917" s="466"/>
      <c r="F917" s="466"/>
      <c r="G917" s="466"/>
      <c r="H917" s="466"/>
      <c r="I917" s="466"/>
      <c r="J917" s="466"/>
      <c r="K917" s="466"/>
      <c r="L917" s="466"/>
      <c r="M917" s="466"/>
      <c r="N917" s="466"/>
      <c r="O917" s="466"/>
      <c r="P917" s="466"/>
      <c r="Q917" s="466"/>
      <c r="R917" s="466"/>
      <c r="S917" s="466"/>
      <c r="T917" s="466"/>
      <c r="U917" s="466"/>
      <c r="V917" s="466"/>
      <c r="W917" s="466"/>
      <c r="X917" s="466"/>
      <c r="Y917" s="466"/>
      <c r="Z917" s="466"/>
    </row>
    <row r="918" spans="1:26" ht="13.5" customHeight="1">
      <c r="A918" s="508"/>
      <c r="B918" s="505"/>
      <c r="C918" s="505"/>
      <c r="D918" s="466"/>
      <c r="E918" s="466"/>
      <c r="F918" s="466"/>
      <c r="G918" s="466"/>
      <c r="H918" s="466"/>
      <c r="I918" s="466"/>
      <c r="J918" s="466"/>
      <c r="K918" s="466"/>
      <c r="L918" s="466"/>
      <c r="M918" s="466"/>
      <c r="N918" s="466"/>
      <c r="O918" s="466"/>
      <c r="P918" s="466"/>
      <c r="Q918" s="466"/>
      <c r="R918" s="466"/>
      <c r="S918" s="466"/>
      <c r="T918" s="466"/>
      <c r="U918" s="466"/>
      <c r="V918" s="466"/>
      <c r="W918" s="466"/>
      <c r="X918" s="466"/>
      <c r="Y918" s="466"/>
      <c r="Z918" s="466"/>
    </row>
    <row r="919" spans="1:26" ht="13.5" customHeight="1">
      <c r="A919" s="508"/>
      <c r="B919" s="505"/>
      <c r="C919" s="505"/>
      <c r="D919" s="466"/>
      <c r="E919" s="466"/>
      <c r="F919" s="466"/>
      <c r="G919" s="466"/>
      <c r="H919" s="466"/>
      <c r="I919" s="466"/>
      <c r="J919" s="466"/>
      <c r="K919" s="466"/>
      <c r="L919" s="466"/>
      <c r="M919" s="466"/>
      <c r="N919" s="466"/>
      <c r="O919" s="466"/>
      <c r="P919" s="466"/>
      <c r="Q919" s="466"/>
      <c r="R919" s="466"/>
      <c r="S919" s="466"/>
      <c r="T919" s="466"/>
      <c r="U919" s="466"/>
      <c r="V919" s="466"/>
      <c r="W919" s="466"/>
      <c r="X919" s="466"/>
      <c r="Y919" s="466"/>
      <c r="Z919" s="466"/>
    </row>
    <row r="920" spans="1:26" ht="13.5" customHeight="1">
      <c r="A920" s="508"/>
      <c r="B920" s="505"/>
      <c r="C920" s="505"/>
      <c r="D920" s="466"/>
      <c r="E920" s="466"/>
      <c r="F920" s="466"/>
      <c r="G920" s="466"/>
      <c r="H920" s="466"/>
      <c r="I920" s="466"/>
      <c r="J920" s="466"/>
      <c r="K920" s="466"/>
      <c r="L920" s="466"/>
      <c r="M920" s="466"/>
      <c r="N920" s="466"/>
      <c r="O920" s="466"/>
      <c r="P920" s="466"/>
      <c r="Q920" s="466"/>
      <c r="R920" s="466"/>
      <c r="S920" s="466"/>
      <c r="T920" s="466"/>
      <c r="U920" s="466"/>
      <c r="V920" s="466"/>
      <c r="W920" s="466"/>
      <c r="X920" s="466"/>
      <c r="Y920" s="466"/>
      <c r="Z920" s="466"/>
    </row>
    <row r="921" spans="1:26" ht="13.5" customHeight="1">
      <c r="A921" s="508"/>
      <c r="B921" s="505"/>
      <c r="C921" s="505"/>
      <c r="D921" s="466"/>
      <c r="E921" s="466"/>
      <c r="F921" s="466"/>
      <c r="G921" s="466"/>
      <c r="H921" s="466"/>
      <c r="I921" s="466"/>
      <c r="J921" s="466"/>
      <c r="K921" s="466"/>
      <c r="L921" s="466"/>
      <c r="M921" s="466"/>
      <c r="N921" s="466"/>
      <c r="O921" s="466"/>
      <c r="P921" s="466"/>
      <c r="Q921" s="466"/>
      <c r="R921" s="466"/>
      <c r="S921" s="466"/>
      <c r="T921" s="466"/>
      <c r="U921" s="466"/>
      <c r="V921" s="466"/>
      <c r="W921" s="466"/>
      <c r="X921" s="466"/>
      <c r="Y921" s="466"/>
      <c r="Z921" s="466"/>
    </row>
    <row r="922" spans="1:26" ht="13.5" customHeight="1">
      <c r="A922" s="508"/>
      <c r="B922" s="505"/>
      <c r="C922" s="505"/>
      <c r="D922" s="466"/>
      <c r="E922" s="466"/>
      <c r="F922" s="466"/>
      <c r="G922" s="466"/>
      <c r="H922" s="466"/>
      <c r="I922" s="466"/>
      <c r="J922" s="466"/>
      <c r="K922" s="466"/>
      <c r="L922" s="466"/>
      <c r="M922" s="466"/>
      <c r="N922" s="466"/>
      <c r="O922" s="466"/>
      <c r="P922" s="466"/>
      <c r="Q922" s="466"/>
      <c r="R922" s="466"/>
      <c r="S922" s="466"/>
      <c r="T922" s="466"/>
      <c r="U922" s="466"/>
      <c r="V922" s="466"/>
      <c r="W922" s="466"/>
      <c r="X922" s="466"/>
      <c r="Y922" s="466"/>
      <c r="Z922" s="466"/>
    </row>
    <row r="923" spans="1:26" ht="13.5" customHeight="1">
      <c r="A923" s="508"/>
      <c r="B923" s="505"/>
      <c r="C923" s="505"/>
      <c r="D923" s="466"/>
      <c r="E923" s="466"/>
      <c r="F923" s="466"/>
      <c r="G923" s="466"/>
      <c r="H923" s="466"/>
      <c r="I923" s="466"/>
      <c r="J923" s="466"/>
      <c r="K923" s="466"/>
      <c r="L923" s="466"/>
      <c r="M923" s="466"/>
      <c r="N923" s="466"/>
      <c r="O923" s="466"/>
      <c r="P923" s="466"/>
      <c r="Q923" s="466"/>
      <c r="R923" s="466"/>
      <c r="S923" s="466"/>
      <c r="T923" s="466"/>
      <c r="U923" s="466"/>
      <c r="V923" s="466"/>
      <c r="W923" s="466"/>
      <c r="X923" s="466"/>
      <c r="Y923" s="466"/>
      <c r="Z923" s="466"/>
    </row>
    <row r="924" spans="1:26" ht="13.5" customHeight="1">
      <c r="A924" s="508"/>
      <c r="B924" s="505"/>
      <c r="C924" s="505"/>
      <c r="D924" s="466"/>
      <c r="E924" s="466"/>
      <c r="F924" s="466"/>
      <c r="G924" s="466"/>
      <c r="H924" s="466"/>
      <c r="I924" s="466"/>
      <c r="J924" s="466"/>
      <c r="K924" s="466"/>
      <c r="L924" s="466"/>
      <c r="M924" s="466"/>
      <c r="N924" s="466"/>
      <c r="O924" s="466"/>
      <c r="P924" s="466"/>
      <c r="Q924" s="466"/>
      <c r="R924" s="466"/>
      <c r="S924" s="466"/>
      <c r="T924" s="466"/>
      <c r="U924" s="466"/>
      <c r="V924" s="466"/>
      <c r="W924" s="466"/>
      <c r="X924" s="466"/>
      <c r="Y924" s="466"/>
      <c r="Z924" s="466"/>
    </row>
    <row r="925" spans="1:26" ht="13.5" customHeight="1">
      <c r="A925" s="508"/>
      <c r="B925" s="505"/>
      <c r="C925" s="505"/>
      <c r="D925" s="466"/>
      <c r="E925" s="466"/>
      <c r="F925" s="466"/>
      <c r="G925" s="466"/>
      <c r="H925" s="466"/>
      <c r="I925" s="466"/>
      <c r="J925" s="466"/>
      <c r="K925" s="466"/>
      <c r="L925" s="466"/>
      <c r="M925" s="466"/>
      <c r="N925" s="466"/>
      <c r="O925" s="466"/>
      <c r="P925" s="466"/>
      <c r="Q925" s="466"/>
      <c r="R925" s="466"/>
      <c r="S925" s="466"/>
      <c r="T925" s="466"/>
      <c r="U925" s="466"/>
      <c r="V925" s="466"/>
      <c r="W925" s="466"/>
      <c r="X925" s="466"/>
      <c r="Y925" s="466"/>
      <c r="Z925" s="466"/>
    </row>
    <row r="926" spans="1:26" ht="13.5" customHeight="1">
      <c r="A926" s="508"/>
      <c r="B926" s="505"/>
      <c r="C926" s="505"/>
      <c r="D926" s="466"/>
      <c r="E926" s="466"/>
      <c r="F926" s="466"/>
      <c r="G926" s="466"/>
      <c r="H926" s="466"/>
      <c r="I926" s="466"/>
      <c r="J926" s="466"/>
      <c r="K926" s="466"/>
      <c r="L926" s="466"/>
      <c r="M926" s="466"/>
      <c r="N926" s="466"/>
      <c r="O926" s="466"/>
      <c r="P926" s="466"/>
      <c r="Q926" s="466"/>
      <c r="R926" s="466"/>
      <c r="S926" s="466"/>
      <c r="T926" s="466"/>
      <c r="U926" s="466"/>
      <c r="V926" s="466"/>
      <c r="W926" s="466"/>
      <c r="X926" s="466"/>
      <c r="Y926" s="466"/>
      <c r="Z926" s="466"/>
    </row>
    <row r="927" spans="1:26" ht="13.5" customHeight="1">
      <c r="A927" s="508"/>
      <c r="B927" s="505"/>
      <c r="C927" s="505"/>
      <c r="D927" s="466"/>
      <c r="E927" s="466"/>
      <c r="F927" s="466"/>
      <c r="G927" s="466"/>
      <c r="H927" s="466"/>
      <c r="I927" s="466"/>
      <c r="J927" s="466"/>
      <c r="K927" s="466"/>
      <c r="L927" s="466"/>
      <c r="M927" s="466"/>
      <c r="N927" s="466"/>
      <c r="O927" s="466"/>
      <c r="P927" s="466"/>
      <c r="Q927" s="466"/>
      <c r="R927" s="466"/>
      <c r="S927" s="466"/>
      <c r="T927" s="466"/>
      <c r="U927" s="466"/>
      <c r="V927" s="466"/>
      <c r="W927" s="466"/>
      <c r="X927" s="466"/>
      <c r="Y927" s="466"/>
      <c r="Z927" s="466"/>
    </row>
    <row r="928" spans="1:26" ht="13.5" customHeight="1">
      <c r="A928" s="508"/>
      <c r="B928" s="505"/>
      <c r="C928" s="505"/>
      <c r="D928" s="466"/>
      <c r="E928" s="466"/>
      <c r="F928" s="466"/>
      <c r="G928" s="466"/>
      <c r="H928" s="466"/>
      <c r="I928" s="466"/>
      <c r="J928" s="466"/>
      <c r="K928" s="466"/>
      <c r="L928" s="466"/>
      <c r="M928" s="466"/>
      <c r="N928" s="466"/>
      <c r="O928" s="466"/>
      <c r="P928" s="466"/>
      <c r="Q928" s="466"/>
      <c r="R928" s="466"/>
      <c r="S928" s="466"/>
      <c r="T928" s="466"/>
      <c r="U928" s="466"/>
      <c r="V928" s="466"/>
      <c r="W928" s="466"/>
      <c r="X928" s="466"/>
      <c r="Y928" s="466"/>
      <c r="Z928" s="466"/>
    </row>
    <row r="929" spans="1:26" ht="13.5" customHeight="1">
      <c r="A929" s="508"/>
      <c r="B929" s="505"/>
      <c r="C929" s="505"/>
      <c r="D929" s="466"/>
      <c r="E929" s="466"/>
      <c r="F929" s="466"/>
      <c r="G929" s="466"/>
      <c r="H929" s="466"/>
      <c r="I929" s="466"/>
      <c r="J929" s="466"/>
      <c r="K929" s="466"/>
      <c r="L929" s="466"/>
      <c r="M929" s="466"/>
      <c r="N929" s="466"/>
      <c r="O929" s="466"/>
      <c r="P929" s="466"/>
      <c r="Q929" s="466"/>
      <c r="R929" s="466"/>
      <c r="S929" s="466"/>
      <c r="T929" s="466"/>
      <c r="U929" s="466"/>
      <c r="V929" s="466"/>
      <c r="W929" s="466"/>
      <c r="X929" s="466"/>
      <c r="Y929" s="466"/>
      <c r="Z929" s="466"/>
    </row>
    <row r="930" spans="1:26" ht="13.5" customHeight="1">
      <c r="A930" s="508"/>
      <c r="B930" s="505"/>
      <c r="C930" s="505"/>
      <c r="D930" s="466"/>
      <c r="E930" s="466"/>
      <c r="F930" s="466"/>
      <c r="G930" s="466"/>
      <c r="H930" s="466"/>
      <c r="I930" s="466"/>
      <c r="J930" s="466"/>
      <c r="K930" s="466"/>
      <c r="L930" s="466"/>
      <c r="M930" s="466"/>
      <c r="N930" s="466"/>
      <c r="O930" s="466"/>
      <c r="P930" s="466"/>
      <c r="Q930" s="466"/>
      <c r="R930" s="466"/>
      <c r="S930" s="466"/>
      <c r="T930" s="466"/>
      <c r="U930" s="466"/>
      <c r="V930" s="466"/>
      <c r="W930" s="466"/>
      <c r="X930" s="466"/>
      <c r="Y930" s="466"/>
      <c r="Z930" s="466"/>
    </row>
    <row r="931" spans="1:26" ht="13.5" customHeight="1">
      <c r="A931" s="508"/>
      <c r="B931" s="505"/>
      <c r="C931" s="505"/>
      <c r="D931" s="466"/>
      <c r="E931" s="466"/>
      <c r="F931" s="466"/>
      <c r="G931" s="466"/>
      <c r="H931" s="466"/>
      <c r="I931" s="466"/>
      <c r="J931" s="466"/>
      <c r="K931" s="466"/>
      <c r="L931" s="466"/>
      <c r="M931" s="466"/>
      <c r="N931" s="466"/>
      <c r="O931" s="466"/>
      <c r="P931" s="466"/>
      <c r="Q931" s="466"/>
      <c r="R931" s="466"/>
      <c r="S931" s="466"/>
      <c r="T931" s="466"/>
      <c r="U931" s="466"/>
      <c r="V931" s="466"/>
      <c r="W931" s="466"/>
      <c r="X931" s="466"/>
      <c r="Y931" s="466"/>
      <c r="Z931" s="466"/>
    </row>
    <row r="932" spans="1:26" ht="13.5" customHeight="1">
      <c r="A932" s="508"/>
      <c r="B932" s="505"/>
      <c r="C932" s="505"/>
      <c r="D932" s="466"/>
      <c r="E932" s="466"/>
      <c r="F932" s="466"/>
      <c r="G932" s="466"/>
      <c r="H932" s="466"/>
      <c r="I932" s="466"/>
      <c r="J932" s="466"/>
      <c r="K932" s="466"/>
      <c r="L932" s="466"/>
      <c r="M932" s="466"/>
      <c r="N932" s="466"/>
      <c r="O932" s="466"/>
      <c r="P932" s="466"/>
      <c r="Q932" s="466"/>
      <c r="R932" s="466"/>
      <c r="S932" s="466"/>
      <c r="T932" s="466"/>
      <c r="U932" s="466"/>
      <c r="V932" s="466"/>
      <c r="W932" s="466"/>
      <c r="X932" s="466"/>
      <c r="Y932" s="466"/>
      <c r="Z932" s="466"/>
    </row>
    <row r="933" spans="1:26" ht="13.5" customHeight="1">
      <c r="A933" s="508"/>
      <c r="B933" s="505"/>
      <c r="C933" s="505"/>
      <c r="D933" s="466"/>
      <c r="E933" s="466"/>
      <c r="F933" s="466"/>
      <c r="G933" s="466"/>
      <c r="H933" s="466"/>
      <c r="I933" s="466"/>
      <c r="J933" s="466"/>
      <c r="K933" s="466"/>
      <c r="L933" s="466"/>
      <c r="M933" s="466"/>
      <c r="N933" s="466"/>
      <c r="O933" s="466"/>
      <c r="P933" s="466"/>
      <c r="Q933" s="466"/>
      <c r="R933" s="466"/>
      <c r="S933" s="466"/>
      <c r="T933" s="466"/>
      <c r="U933" s="466"/>
      <c r="V933" s="466"/>
      <c r="W933" s="466"/>
      <c r="X933" s="466"/>
      <c r="Y933" s="466"/>
      <c r="Z933" s="466"/>
    </row>
    <row r="934" spans="1:26" ht="13.5" customHeight="1">
      <c r="A934" s="508"/>
      <c r="B934" s="505"/>
      <c r="C934" s="505"/>
      <c r="D934" s="466"/>
      <c r="E934" s="466"/>
      <c r="F934" s="466"/>
      <c r="G934" s="466"/>
      <c r="H934" s="466"/>
      <c r="I934" s="466"/>
      <c r="J934" s="466"/>
      <c r="K934" s="466"/>
      <c r="L934" s="466"/>
      <c r="M934" s="466"/>
      <c r="N934" s="466"/>
      <c r="O934" s="466"/>
      <c r="P934" s="466"/>
      <c r="Q934" s="466"/>
      <c r="R934" s="466"/>
      <c r="S934" s="466"/>
      <c r="T934" s="466"/>
      <c r="U934" s="466"/>
      <c r="V934" s="466"/>
      <c r="W934" s="466"/>
      <c r="X934" s="466"/>
      <c r="Y934" s="466"/>
      <c r="Z934" s="466"/>
    </row>
    <row r="935" spans="1:26" ht="13.5" customHeight="1">
      <c r="A935" s="508"/>
      <c r="B935" s="505"/>
      <c r="C935" s="505"/>
      <c r="D935" s="466"/>
      <c r="E935" s="466"/>
      <c r="F935" s="466"/>
      <c r="G935" s="466"/>
      <c r="H935" s="466"/>
      <c r="I935" s="466"/>
      <c r="J935" s="466"/>
      <c r="K935" s="466"/>
      <c r="L935" s="466"/>
      <c r="M935" s="466"/>
      <c r="N935" s="466"/>
      <c r="O935" s="466"/>
      <c r="P935" s="466"/>
      <c r="Q935" s="466"/>
      <c r="R935" s="466"/>
      <c r="S935" s="466"/>
      <c r="T935" s="466"/>
      <c r="U935" s="466"/>
      <c r="V935" s="466"/>
      <c r="W935" s="466"/>
      <c r="X935" s="466"/>
      <c r="Y935" s="466"/>
      <c r="Z935" s="466"/>
    </row>
    <row r="936" spans="1:26" ht="13.5" customHeight="1">
      <c r="A936" s="508"/>
      <c r="B936" s="505"/>
      <c r="C936" s="505"/>
      <c r="D936" s="466"/>
      <c r="E936" s="466"/>
      <c r="F936" s="466"/>
      <c r="G936" s="466"/>
      <c r="H936" s="466"/>
      <c r="I936" s="466"/>
      <c r="J936" s="466"/>
      <c r="K936" s="466"/>
      <c r="L936" s="466"/>
      <c r="M936" s="466"/>
      <c r="N936" s="466"/>
      <c r="O936" s="466"/>
      <c r="P936" s="466"/>
      <c r="Q936" s="466"/>
      <c r="R936" s="466"/>
      <c r="S936" s="466"/>
      <c r="T936" s="466"/>
      <c r="U936" s="466"/>
      <c r="V936" s="466"/>
      <c r="W936" s="466"/>
      <c r="X936" s="466"/>
      <c r="Y936" s="466"/>
      <c r="Z936" s="466"/>
    </row>
    <row r="937" spans="1:26" ht="13.5" customHeight="1">
      <c r="A937" s="508"/>
      <c r="B937" s="505"/>
      <c r="C937" s="505"/>
      <c r="D937" s="466"/>
      <c r="E937" s="466"/>
      <c r="F937" s="466"/>
      <c r="G937" s="466"/>
      <c r="H937" s="466"/>
      <c r="I937" s="466"/>
      <c r="J937" s="466"/>
      <c r="K937" s="466"/>
      <c r="L937" s="466"/>
      <c r="M937" s="466"/>
      <c r="N937" s="466"/>
      <c r="O937" s="466"/>
      <c r="P937" s="466"/>
      <c r="Q937" s="466"/>
      <c r="R937" s="466"/>
      <c r="S937" s="466"/>
      <c r="T937" s="466"/>
      <c r="U937" s="466"/>
      <c r="V937" s="466"/>
      <c r="W937" s="466"/>
      <c r="X937" s="466"/>
      <c r="Y937" s="466"/>
      <c r="Z937" s="466"/>
    </row>
    <row r="938" spans="1:26" ht="13.5" customHeight="1">
      <c r="A938" s="508"/>
      <c r="B938" s="505"/>
      <c r="C938" s="505"/>
      <c r="D938" s="466"/>
      <c r="E938" s="466"/>
      <c r="F938" s="466"/>
      <c r="G938" s="466"/>
      <c r="H938" s="466"/>
      <c r="I938" s="466"/>
      <c r="J938" s="466"/>
      <c r="K938" s="466"/>
      <c r="L938" s="466"/>
      <c r="M938" s="466"/>
      <c r="N938" s="466"/>
      <c r="O938" s="466"/>
      <c r="P938" s="466"/>
      <c r="Q938" s="466"/>
      <c r="R938" s="466"/>
      <c r="S938" s="466"/>
      <c r="T938" s="466"/>
      <c r="U938" s="466"/>
      <c r="V938" s="466"/>
      <c r="W938" s="466"/>
      <c r="X938" s="466"/>
      <c r="Y938" s="466"/>
      <c r="Z938" s="466"/>
    </row>
    <row r="939" spans="1:26" ht="13.5" customHeight="1">
      <c r="A939" s="508"/>
      <c r="B939" s="505"/>
      <c r="C939" s="505"/>
      <c r="D939" s="466"/>
      <c r="E939" s="466"/>
      <c r="F939" s="466"/>
      <c r="G939" s="466"/>
      <c r="H939" s="466"/>
      <c r="I939" s="466"/>
      <c r="J939" s="466"/>
      <c r="K939" s="466"/>
      <c r="L939" s="466"/>
      <c r="M939" s="466"/>
      <c r="N939" s="466"/>
      <c r="O939" s="466"/>
      <c r="P939" s="466"/>
      <c r="Q939" s="466"/>
      <c r="R939" s="466"/>
      <c r="S939" s="466"/>
      <c r="T939" s="466"/>
      <c r="U939" s="466"/>
      <c r="V939" s="466"/>
      <c r="W939" s="466"/>
      <c r="X939" s="466"/>
      <c r="Y939" s="466"/>
      <c r="Z939" s="466"/>
    </row>
    <row r="940" spans="1:26" ht="13.5" customHeight="1">
      <c r="A940" s="508"/>
      <c r="B940" s="505"/>
      <c r="C940" s="505"/>
      <c r="D940" s="466"/>
      <c r="E940" s="466"/>
      <c r="F940" s="466"/>
      <c r="G940" s="466"/>
      <c r="H940" s="466"/>
      <c r="I940" s="466"/>
      <c r="J940" s="466"/>
      <c r="K940" s="466"/>
      <c r="L940" s="466"/>
      <c r="M940" s="466"/>
      <c r="N940" s="466"/>
      <c r="O940" s="466"/>
      <c r="P940" s="466"/>
      <c r="Q940" s="466"/>
      <c r="R940" s="466"/>
      <c r="S940" s="466"/>
      <c r="T940" s="466"/>
      <c r="U940" s="466"/>
      <c r="V940" s="466"/>
      <c r="W940" s="466"/>
      <c r="X940" s="466"/>
      <c r="Y940" s="466"/>
      <c r="Z940" s="466"/>
    </row>
    <row r="941" spans="1:26" ht="13.5" customHeight="1">
      <c r="A941" s="508"/>
      <c r="B941" s="505"/>
      <c r="C941" s="505"/>
      <c r="D941" s="466"/>
      <c r="E941" s="466"/>
      <c r="F941" s="466"/>
      <c r="G941" s="466"/>
      <c r="H941" s="466"/>
      <c r="I941" s="466"/>
      <c r="J941" s="466"/>
      <c r="K941" s="466"/>
      <c r="L941" s="466"/>
      <c r="M941" s="466"/>
      <c r="N941" s="466"/>
      <c r="O941" s="466"/>
      <c r="P941" s="466"/>
      <c r="Q941" s="466"/>
      <c r="R941" s="466"/>
      <c r="S941" s="466"/>
      <c r="T941" s="466"/>
      <c r="U941" s="466"/>
      <c r="V941" s="466"/>
      <c r="W941" s="466"/>
      <c r="X941" s="466"/>
      <c r="Y941" s="466"/>
      <c r="Z941" s="466"/>
    </row>
    <row r="942" spans="1:26" ht="13.5" customHeight="1">
      <c r="A942" s="508"/>
      <c r="B942" s="505"/>
      <c r="C942" s="505"/>
      <c r="D942" s="466"/>
      <c r="E942" s="466"/>
      <c r="F942" s="466"/>
      <c r="G942" s="466"/>
      <c r="H942" s="466"/>
      <c r="I942" s="466"/>
      <c r="J942" s="466"/>
      <c r="K942" s="466"/>
      <c r="L942" s="466"/>
      <c r="M942" s="466"/>
      <c r="N942" s="466"/>
      <c r="O942" s="466"/>
      <c r="P942" s="466"/>
      <c r="Q942" s="466"/>
      <c r="R942" s="466"/>
      <c r="S942" s="466"/>
      <c r="T942" s="466"/>
      <c r="U942" s="466"/>
      <c r="V942" s="466"/>
      <c r="W942" s="466"/>
      <c r="X942" s="466"/>
      <c r="Y942" s="466"/>
      <c r="Z942" s="466"/>
    </row>
    <row r="943" spans="1:26" ht="13.5" customHeight="1">
      <c r="A943" s="508"/>
      <c r="B943" s="505"/>
      <c r="C943" s="505"/>
      <c r="D943" s="466"/>
      <c r="E943" s="466"/>
      <c r="F943" s="466"/>
      <c r="G943" s="466"/>
      <c r="H943" s="466"/>
      <c r="I943" s="466"/>
      <c r="J943" s="466"/>
      <c r="K943" s="466"/>
      <c r="L943" s="466"/>
      <c r="M943" s="466"/>
      <c r="N943" s="466"/>
      <c r="O943" s="466"/>
      <c r="P943" s="466"/>
      <c r="Q943" s="466"/>
      <c r="R943" s="466"/>
      <c r="S943" s="466"/>
      <c r="T943" s="466"/>
      <c r="U943" s="466"/>
      <c r="V943" s="466"/>
      <c r="W943" s="466"/>
      <c r="X943" s="466"/>
      <c r="Y943" s="466"/>
      <c r="Z943" s="466"/>
    </row>
    <row r="944" spans="1:26" ht="13.5" customHeight="1">
      <c r="A944" s="508"/>
      <c r="B944" s="505"/>
      <c r="C944" s="505"/>
      <c r="D944" s="466"/>
      <c r="E944" s="466"/>
      <c r="F944" s="466"/>
      <c r="G944" s="466"/>
      <c r="H944" s="466"/>
      <c r="I944" s="466"/>
      <c r="J944" s="466"/>
      <c r="K944" s="466"/>
      <c r="L944" s="466"/>
      <c r="M944" s="466"/>
      <c r="N944" s="466"/>
      <c r="O944" s="466"/>
      <c r="P944" s="466"/>
      <c r="Q944" s="466"/>
      <c r="R944" s="466"/>
      <c r="S944" s="466"/>
      <c r="T944" s="466"/>
      <c r="U944" s="466"/>
      <c r="V944" s="466"/>
      <c r="W944" s="466"/>
      <c r="X944" s="466"/>
      <c r="Y944" s="466"/>
      <c r="Z944" s="466"/>
    </row>
    <row r="945" spans="1:26" ht="13.5" customHeight="1">
      <c r="A945" s="508"/>
      <c r="B945" s="505"/>
      <c r="C945" s="505"/>
      <c r="D945" s="466"/>
      <c r="E945" s="466"/>
      <c r="F945" s="466"/>
      <c r="G945" s="466"/>
      <c r="H945" s="466"/>
      <c r="I945" s="466"/>
      <c r="J945" s="466"/>
      <c r="K945" s="466"/>
      <c r="L945" s="466"/>
      <c r="M945" s="466"/>
      <c r="N945" s="466"/>
      <c r="O945" s="466"/>
      <c r="P945" s="466"/>
      <c r="Q945" s="466"/>
      <c r="R945" s="466"/>
      <c r="S945" s="466"/>
      <c r="T945" s="466"/>
      <c r="U945" s="466"/>
      <c r="V945" s="466"/>
      <c r="W945" s="466"/>
      <c r="X945" s="466"/>
      <c r="Y945" s="466"/>
      <c r="Z945" s="466"/>
    </row>
    <row r="946" spans="1:26" ht="13.5" customHeight="1">
      <c r="A946" s="508"/>
      <c r="B946" s="505"/>
      <c r="C946" s="505"/>
      <c r="D946" s="466"/>
      <c r="E946" s="466"/>
      <c r="F946" s="466"/>
      <c r="G946" s="466"/>
      <c r="H946" s="466"/>
      <c r="I946" s="466"/>
      <c r="J946" s="466"/>
      <c r="K946" s="466"/>
      <c r="L946" s="466"/>
      <c r="M946" s="466"/>
      <c r="N946" s="466"/>
      <c r="O946" s="466"/>
      <c r="P946" s="466"/>
      <c r="Q946" s="466"/>
      <c r="R946" s="466"/>
      <c r="S946" s="466"/>
      <c r="T946" s="466"/>
      <c r="U946" s="466"/>
      <c r="V946" s="466"/>
      <c r="W946" s="466"/>
      <c r="X946" s="466"/>
      <c r="Y946" s="466"/>
      <c r="Z946" s="466"/>
    </row>
    <row r="947" spans="1:26" ht="13.5" customHeight="1">
      <c r="A947" s="508"/>
      <c r="B947" s="505"/>
      <c r="C947" s="505"/>
      <c r="D947" s="466"/>
      <c r="E947" s="466"/>
      <c r="F947" s="466"/>
      <c r="G947" s="466"/>
      <c r="H947" s="466"/>
      <c r="I947" s="466"/>
      <c r="J947" s="466"/>
      <c r="K947" s="466"/>
      <c r="L947" s="466"/>
      <c r="M947" s="466"/>
      <c r="N947" s="466"/>
      <c r="O947" s="466"/>
      <c r="P947" s="466"/>
      <c r="Q947" s="466"/>
      <c r="R947" s="466"/>
      <c r="S947" s="466"/>
      <c r="T947" s="466"/>
      <c r="U947" s="466"/>
      <c r="V947" s="466"/>
      <c r="W947" s="466"/>
      <c r="X947" s="466"/>
      <c r="Y947" s="466"/>
      <c r="Z947" s="466"/>
    </row>
    <row r="948" spans="1:26" ht="13.5" customHeight="1">
      <c r="A948" s="508"/>
      <c r="B948" s="505"/>
      <c r="C948" s="505"/>
      <c r="D948" s="466"/>
      <c r="E948" s="466"/>
      <c r="F948" s="466"/>
      <c r="G948" s="466"/>
      <c r="H948" s="466"/>
      <c r="I948" s="466"/>
      <c r="J948" s="466"/>
      <c r="K948" s="466"/>
      <c r="L948" s="466"/>
      <c r="M948" s="466"/>
      <c r="N948" s="466"/>
      <c r="O948" s="466"/>
      <c r="P948" s="466"/>
      <c r="Q948" s="466"/>
      <c r="R948" s="466"/>
      <c r="S948" s="466"/>
      <c r="T948" s="466"/>
      <c r="U948" s="466"/>
      <c r="V948" s="466"/>
      <c r="W948" s="466"/>
      <c r="X948" s="466"/>
      <c r="Y948" s="466"/>
      <c r="Z948" s="466"/>
    </row>
    <row r="949" spans="1:26" ht="13.5" customHeight="1">
      <c r="A949" s="508"/>
      <c r="B949" s="505"/>
      <c r="C949" s="505"/>
      <c r="D949" s="466"/>
      <c r="E949" s="466"/>
      <c r="F949" s="466"/>
      <c r="G949" s="466"/>
      <c r="H949" s="466"/>
      <c r="I949" s="466"/>
      <c r="J949" s="466"/>
      <c r="K949" s="466"/>
      <c r="L949" s="466"/>
      <c r="M949" s="466"/>
      <c r="N949" s="466"/>
      <c r="O949" s="466"/>
      <c r="P949" s="466"/>
      <c r="Q949" s="466"/>
      <c r="R949" s="466"/>
      <c r="S949" s="466"/>
      <c r="T949" s="466"/>
      <c r="U949" s="466"/>
      <c r="V949" s="466"/>
      <c r="W949" s="466"/>
      <c r="X949" s="466"/>
      <c r="Y949" s="466"/>
      <c r="Z949" s="466"/>
    </row>
    <row r="950" spans="1:26" ht="13.5" customHeight="1">
      <c r="A950" s="508"/>
      <c r="B950" s="505"/>
      <c r="C950" s="505"/>
      <c r="D950" s="466"/>
      <c r="E950" s="466"/>
      <c r="F950" s="466"/>
      <c r="G950" s="466"/>
      <c r="H950" s="466"/>
      <c r="I950" s="466"/>
      <c r="J950" s="466"/>
      <c r="K950" s="466"/>
      <c r="L950" s="466"/>
      <c r="M950" s="466"/>
      <c r="N950" s="466"/>
      <c r="O950" s="466"/>
      <c r="P950" s="466"/>
      <c r="Q950" s="466"/>
      <c r="R950" s="466"/>
      <c r="S950" s="466"/>
      <c r="T950" s="466"/>
      <c r="U950" s="466"/>
      <c r="V950" s="466"/>
      <c r="W950" s="466"/>
      <c r="X950" s="466"/>
      <c r="Y950" s="466"/>
      <c r="Z950" s="466"/>
    </row>
    <row r="951" spans="1:26" ht="13.5" customHeight="1">
      <c r="A951" s="508"/>
      <c r="B951" s="505"/>
      <c r="C951" s="505"/>
      <c r="D951" s="466"/>
      <c r="E951" s="466"/>
      <c r="F951" s="466"/>
      <c r="G951" s="466"/>
      <c r="H951" s="466"/>
      <c r="I951" s="466"/>
      <c r="J951" s="466"/>
      <c r="K951" s="466"/>
      <c r="L951" s="466"/>
      <c r="M951" s="466"/>
      <c r="N951" s="466"/>
      <c r="O951" s="466"/>
      <c r="P951" s="466"/>
      <c r="Q951" s="466"/>
      <c r="R951" s="466"/>
      <c r="S951" s="466"/>
      <c r="T951" s="466"/>
      <c r="U951" s="466"/>
      <c r="V951" s="466"/>
      <c r="W951" s="466"/>
      <c r="X951" s="466"/>
      <c r="Y951" s="466"/>
      <c r="Z951" s="466"/>
    </row>
    <row r="952" spans="1:26" ht="13.5" customHeight="1">
      <c r="A952" s="508"/>
      <c r="B952" s="505"/>
      <c r="C952" s="505"/>
      <c r="D952" s="466"/>
      <c r="E952" s="466"/>
      <c r="F952" s="466"/>
      <c r="G952" s="466"/>
      <c r="H952" s="466"/>
      <c r="I952" s="466"/>
      <c r="J952" s="466"/>
      <c r="K952" s="466"/>
      <c r="L952" s="466"/>
      <c r="M952" s="466"/>
      <c r="N952" s="466"/>
      <c r="O952" s="466"/>
      <c r="P952" s="466"/>
      <c r="Q952" s="466"/>
      <c r="R952" s="466"/>
      <c r="S952" s="466"/>
      <c r="T952" s="466"/>
      <c r="U952" s="466"/>
      <c r="V952" s="466"/>
      <c r="W952" s="466"/>
      <c r="X952" s="466"/>
      <c r="Y952" s="466"/>
      <c r="Z952" s="466"/>
    </row>
    <row r="953" spans="1:26" ht="13.5" customHeight="1">
      <c r="A953" s="508"/>
      <c r="B953" s="505"/>
      <c r="C953" s="505"/>
      <c r="D953" s="466"/>
      <c r="E953" s="466"/>
      <c r="F953" s="466"/>
      <c r="G953" s="466"/>
      <c r="H953" s="466"/>
      <c r="I953" s="466"/>
      <c r="J953" s="466"/>
      <c r="K953" s="466"/>
      <c r="L953" s="466"/>
      <c r="M953" s="466"/>
      <c r="N953" s="466"/>
      <c r="O953" s="466"/>
      <c r="P953" s="466"/>
      <c r="Q953" s="466"/>
      <c r="R953" s="466"/>
      <c r="S953" s="466"/>
      <c r="T953" s="466"/>
      <c r="U953" s="466"/>
      <c r="V953" s="466"/>
      <c r="W953" s="466"/>
      <c r="X953" s="466"/>
      <c r="Y953" s="466"/>
      <c r="Z953" s="466"/>
    </row>
    <row r="954" spans="1:26" ht="13.5" customHeight="1">
      <c r="A954" s="508"/>
      <c r="B954" s="505"/>
      <c r="C954" s="505"/>
      <c r="D954" s="466"/>
      <c r="E954" s="466"/>
      <c r="F954" s="466"/>
      <c r="G954" s="466"/>
      <c r="H954" s="466"/>
      <c r="I954" s="466"/>
      <c r="J954" s="466"/>
      <c r="K954" s="466"/>
      <c r="L954" s="466"/>
      <c r="M954" s="466"/>
      <c r="N954" s="466"/>
      <c r="O954" s="466"/>
      <c r="P954" s="466"/>
      <c r="Q954" s="466"/>
      <c r="R954" s="466"/>
      <c r="S954" s="466"/>
      <c r="T954" s="466"/>
      <c r="U954" s="466"/>
      <c r="V954" s="466"/>
      <c r="W954" s="466"/>
      <c r="X954" s="466"/>
      <c r="Y954" s="466"/>
      <c r="Z954" s="466"/>
    </row>
    <row r="955" spans="1:26" ht="13.5" customHeight="1">
      <c r="A955" s="508"/>
      <c r="B955" s="505"/>
      <c r="C955" s="505"/>
      <c r="D955" s="466"/>
      <c r="E955" s="466"/>
      <c r="F955" s="466"/>
      <c r="G955" s="466"/>
      <c r="H955" s="466"/>
      <c r="I955" s="466"/>
      <c r="J955" s="466"/>
      <c r="K955" s="466"/>
      <c r="L955" s="466"/>
      <c r="M955" s="466"/>
      <c r="N955" s="466"/>
      <c r="O955" s="466"/>
      <c r="P955" s="466"/>
      <c r="Q955" s="466"/>
      <c r="R955" s="466"/>
      <c r="S955" s="466"/>
      <c r="T955" s="466"/>
      <c r="U955" s="466"/>
      <c r="V955" s="466"/>
      <c r="W955" s="466"/>
      <c r="X955" s="466"/>
      <c r="Y955" s="466"/>
      <c r="Z955" s="466"/>
    </row>
    <row r="956" spans="1:26" ht="13.5" customHeight="1">
      <c r="A956" s="508"/>
      <c r="B956" s="505"/>
      <c r="C956" s="505"/>
      <c r="D956" s="466"/>
      <c r="E956" s="466"/>
      <c r="F956" s="466"/>
      <c r="G956" s="466"/>
      <c r="H956" s="466"/>
      <c r="I956" s="466"/>
      <c r="J956" s="466"/>
      <c r="K956" s="466"/>
      <c r="L956" s="466"/>
      <c r="M956" s="466"/>
      <c r="N956" s="466"/>
      <c r="O956" s="466"/>
      <c r="P956" s="466"/>
      <c r="Q956" s="466"/>
      <c r="R956" s="466"/>
      <c r="S956" s="466"/>
      <c r="T956" s="466"/>
      <c r="U956" s="466"/>
      <c r="V956" s="466"/>
      <c r="W956" s="466"/>
      <c r="X956" s="466"/>
      <c r="Y956" s="466"/>
      <c r="Z956" s="466"/>
    </row>
    <row r="957" spans="1:26" ht="13.5" customHeight="1">
      <c r="A957" s="508"/>
      <c r="B957" s="505"/>
      <c r="C957" s="505"/>
      <c r="D957" s="466"/>
      <c r="E957" s="466"/>
      <c r="F957" s="466"/>
      <c r="G957" s="466"/>
      <c r="H957" s="466"/>
      <c r="I957" s="466"/>
      <c r="J957" s="466"/>
      <c r="K957" s="466"/>
      <c r="L957" s="466"/>
      <c r="M957" s="466"/>
      <c r="N957" s="466"/>
      <c r="O957" s="466"/>
      <c r="P957" s="466"/>
      <c r="Q957" s="466"/>
      <c r="R957" s="466"/>
      <c r="S957" s="466"/>
      <c r="T957" s="466"/>
      <c r="U957" s="466"/>
      <c r="V957" s="466"/>
      <c r="W957" s="466"/>
      <c r="X957" s="466"/>
      <c r="Y957" s="466"/>
      <c r="Z957" s="466"/>
    </row>
    <row r="958" spans="1:26" ht="13.5" customHeight="1">
      <c r="A958" s="508"/>
      <c r="B958" s="505"/>
      <c r="C958" s="505"/>
      <c r="D958" s="466"/>
      <c r="E958" s="466"/>
      <c r="F958" s="466"/>
      <c r="G958" s="466"/>
      <c r="H958" s="466"/>
      <c r="I958" s="466"/>
      <c r="J958" s="466"/>
      <c r="K958" s="466"/>
      <c r="L958" s="466"/>
      <c r="M958" s="466"/>
      <c r="N958" s="466"/>
      <c r="O958" s="466"/>
      <c r="P958" s="466"/>
      <c r="Q958" s="466"/>
      <c r="R958" s="466"/>
      <c r="S958" s="466"/>
      <c r="T958" s="466"/>
      <c r="U958" s="466"/>
      <c r="V958" s="466"/>
      <c r="W958" s="466"/>
      <c r="X958" s="466"/>
      <c r="Y958" s="466"/>
      <c r="Z958" s="466"/>
    </row>
    <row r="959" spans="1:26" ht="13.5" customHeight="1">
      <c r="A959" s="508"/>
      <c r="B959" s="505"/>
      <c r="C959" s="505"/>
      <c r="D959" s="466"/>
      <c r="E959" s="466"/>
      <c r="F959" s="466"/>
      <c r="G959" s="466"/>
      <c r="H959" s="466"/>
      <c r="I959" s="466"/>
      <c r="J959" s="466"/>
      <c r="K959" s="466"/>
      <c r="L959" s="466"/>
      <c r="M959" s="466"/>
      <c r="N959" s="466"/>
      <c r="O959" s="466"/>
      <c r="P959" s="466"/>
      <c r="Q959" s="466"/>
      <c r="R959" s="466"/>
      <c r="S959" s="466"/>
      <c r="T959" s="466"/>
      <c r="U959" s="466"/>
      <c r="V959" s="466"/>
      <c r="W959" s="466"/>
      <c r="X959" s="466"/>
      <c r="Y959" s="466"/>
      <c r="Z959" s="466"/>
    </row>
    <row r="960" spans="1:26" ht="13.5" customHeight="1">
      <c r="A960" s="508"/>
      <c r="B960" s="505"/>
      <c r="C960" s="505"/>
      <c r="D960" s="466"/>
      <c r="E960" s="466"/>
      <c r="F960" s="466"/>
      <c r="G960" s="466"/>
      <c r="H960" s="466"/>
      <c r="I960" s="466"/>
      <c r="J960" s="466"/>
      <c r="K960" s="466"/>
      <c r="L960" s="466"/>
      <c r="M960" s="466"/>
      <c r="N960" s="466"/>
      <c r="O960" s="466"/>
      <c r="P960" s="466"/>
      <c r="Q960" s="466"/>
      <c r="R960" s="466"/>
      <c r="S960" s="466"/>
      <c r="T960" s="466"/>
      <c r="U960" s="466"/>
      <c r="V960" s="466"/>
      <c r="W960" s="466"/>
      <c r="X960" s="466"/>
      <c r="Y960" s="466"/>
      <c r="Z960" s="466"/>
    </row>
    <row r="961" spans="1:26" ht="13.5" customHeight="1">
      <c r="A961" s="508"/>
      <c r="B961" s="505"/>
      <c r="C961" s="505"/>
      <c r="D961" s="466"/>
      <c r="E961" s="466"/>
      <c r="F961" s="466"/>
      <c r="G961" s="466"/>
      <c r="H961" s="466"/>
      <c r="I961" s="466"/>
      <c r="J961" s="466"/>
      <c r="K961" s="466"/>
      <c r="L961" s="466"/>
      <c r="M961" s="466"/>
      <c r="N961" s="466"/>
      <c r="O961" s="466"/>
      <c r="P961" s="466"/>
      <c r="Q961" s="466"/>
      <c r="R961" s="466"/>
      <c r="S961" s="466"/>
      <c r="T961" s="466"/>
      <c r="U961" s="466"/>
      <c r="V961" s="466"/>
      <c r="W961" s="466"/>
      <c r="X961" s="466"/>
      <c r="Y961" s="466"/>
      <c r="Z961" s="466"/>
    </row>
    <row r="962" spans="1:26" ht="13.5" customHeight="1">
      <c r="A962" s="508"/>
      <c r="B962" s="505"/>
      <c r="C962" s="505"/>
      <c r="D962" s="466"/>
      <c r="E962" s="466"/>
      <c r="F962" s="466"/>
      <c r="G962" s="466"/>
      <c r="H962" s="466"/>
      <c r="I962" s="466"/>
      <c r="J962" s="466"/>
      <c r="K962" s="466"/>
      <c r="L962" s="466"/>
      <c r="M962" s="466"/>
      <c r="N962" s="466"/>
      <c r="O962" s="466"/>
      <c r="P962" s="466"/>
      <c r="Q962" s="466"/>
      <c r="R962" s="466"/>
      <c r="S962" s="466"/>
      <c r="T962" s="466"/>
      <c r="U962" s="466"/>
      <c r="V962" s="466"/>
      <c r="W962" s="466"/>
      <c r="X962" s="466"/>
      <c r="Y962" s="466"/>
      <c r="Z962" s="466"/>
    </row>
    <row r="963" spans="1:26" ht="13.5" customHeight="1">
      <c r="A963" s="508"/>
      <c r="B963" s="505"/>
      <c r="C963" s="505"/>
      <c r="D963" s="466"/>
      <c r="E963" s="466"/>
      <c r="F963" s="466"/>
      <c r="G963" s="466"/>
      <c r="H963" s="466"/>
      <c r="I963" s="466"/>
      <c r="J963" s="466"/>
      <c r="K963" s="466"/>
      <c r="L963" s="466"/>
      <c r="M963" s="466"/>
      <c r="N963" s="466"/>
      <c r="O963" s="466"/>
      <c r="P963" s="466"/>
      <c r="Q963" s="466"/>
      <c r="R963" s="466"/>
      <c r="S963" s="466"/>
      <c r="T963" s="466"/>
      <c r="U963" s="466"/>
      <c r="V963" s="466"/>
      <c r="W963" s="466"/>
      <c r="X963" s="466"/>
      <c r="Y963" s="466"/>
      <c r="Z963" s="466"/>
    </row>
    <row r="964" spans="1:26" ht="13.5" customHeight="1">
      <c r="A964" s="508"/>
      <c r="B964" s="505"/>
      <c r="C964" s="505"/>
      <c r="D964" s="466"/>
      <c r="E964" s="466"/>
      <c r="F964" s="466"/>
      <c r="G964" s="466"/>
      <c r="H964" s="466"/>
      <c r="I964" s="466"/>
      <c r="J964" s="466"/>
      <c r="K964" s="466"/>
      <c r="L964" s="466"/>
      <c r="M964" s="466"/>
      <c r="N964" s="466"/>
      <c r="O964" s="466"/>
      <c r="P964" s="466"/>
      <c r="Q964" s="466"/>
      <c r="R964" s="466"/>
      <c r="S964" s="466"/>
      <c r="T964" s="466"/>
      <c r="U964" s="466"/>
      <c r="V964" s="466"/>
      <c r="W964" s="466"/>
      <c r="X964" s="466"/>
      <c r="Y964" s="466"/>
      <c r="Z964" s="466"/>
    </row>
    <row r="965" spans="1:26" ht="13.5" customHeight="1">
      <c r="A965" s="508"/>
      <c r="B965" s="505"/>
      <c r="C965" s="505"/>
      <c r="D965" s="466"/>
      <c r="E965" s="466"/>
      <c r="F965" s="466"/>
      <c r="G965" s="466"/>
      <c r="H965" s="466"/>
      <c r="I965" s="466"/>
      <c r="J965" s="466"/>
      <c r="K965" s="466"/>
      <c r="L965" s="466"/>
      <c r="M965" s="466"/>
      <c r="N965" s="466"/>
      <c r="O965" s="466"/>
      <c r="P965" s="466"/>
      <c r="Q965" s="466"/>
      <c r="R965" s="466"/>
      <c r="S965" s="466"/>
      <c r="T965" s="466"/>
      <c r="U965" s="466"/>
      <c r="V965" s="466"/>
      <c r="W965" s="466"/>
      <c r="X965" s="466"/>
      <c r="Y965" s="466"/>
      <c r="Z965" s="466"/>
    </row>
    <row r="966" spans="1:26" ht="13.5" customHeight="1">
      <c r="A966" s="508"/>
      <c r="B966" s="505"/>
      <c r="C966" s="505"/>
      <c r="D966" s="466"/>
      <c r="E966" s="466"/>
      <c r="F966" s="466"/>
      <c r="G966" s="466"/>
      <c r="H966" s="466"/>
      <c r="I966" s="466"/>
      <c r="J966" s="466"/>
      <c r="K966" s="466"/>
      <c r="L966" s="466"/>
      <c r="M966" s="466"/>
      <c r="N966" s="466"/>
      <c r="O966" s="466"/>
      <c r="P966" s="466"/>
      <c r="Q966" s="466"/>
      <c r="R966" s="466"/>
      <c r="S966" s="466"/>
      <c r="T966" s="466"/>
      <c r="U966" s="466"/>
      <c r="V966" s="466"/>
      <c r="W966" s="466"/>
      <c r="X966" s="466"/>
      <c r="Y966" s="466"/>
      <c r="Z966" s="466"/>
    </row>
    <row r="967" spans="1:26" ht="13.5" customHeight="1">
      <c r="A967" s="508"/>
      <c r="B967" s="505"/>
      <c r="C967" s="505"/>
      <c r="D967" s="466"/>
      <c r="E967" s="466"/>
      <c r="F967" s="466"/>
      <c r="G967" s="466"/>
      <c r="H967" s="466"/>
      <c r="I967" s="466"/>
      <c r="J967" s="466"/>
      <c r="K967" s="466"/>
      <c r="L967" s="466"/>
      <c r="M967" s="466"/>
      <c r="N967" s="466"/>
      <c r="O967" s="466"/>
      <c r="P967" s="466"/>
      <c r="Q967" s="466"/>
      <c r="R967" s="466"/>
      <c r="S967" s="466"/>
      <c r="T967" s="466"/>
      <c r="U967" s="466"/>
      <c r="V967" s="466"/>
      <c r="W967" s="466"/>
      <c r="X967" s="466"/>
      <c r="Y967" s="466"/>
      <c r="Z967" s="466"/>
    </row>
    <row r="968" spans="1:26" ht="13.5" customHeight="1">
      <c r="A968" s="508"/>
      <c r="B968" s="505"/>
      <c r="C968" s="505"/>
      <c r="D968" s="466"/>
      <c r="E968" s="466"/>
      <c r="F968" s="466"/>
      <c r="G968" s="466"/>
      <c r="H968" s="466"/>
      <c r="I968" s="466"/>
      <c r="J968" s="466"/>
      <c r="K968" s="466"/>
      <c r="L968" s="466"/>
      <c r="M968" s="466"/>
      <c r="N968" s="466"/>
      <c r="O968" s="466"/>
      <c r="P968" s="466"/>
      <c r="Q968" s="466"/>
      <c r="R968" s="466"/>
      <c r="S968" s="466"/>
      <c r="T968" s="466"/>
      <c r="U968" s="466"/>
      <c r="V968" s="466"/>
      <c r="W968" s="466"/>
      <c r="X968" s="466"/>
      <c r="Y968" s="466"/>
      <c r="Z968" s="466"/>
    </row>
    <row r="969" spans="1:26" ht="13.5" customHeight="1">
      <c r="A969" s="508"/>
      <c r="B969" s="505"/>
      <c r="C969" s="505"/>
      <c r="D969" s="466"/>
      <c r="E969" s="466"/>
      <c r="F969" s="466"/>
      <c r="G969" s="466"/>
      <c r="H969" s="466"/>
      <c r="I969" s="466"/>
      <c r="J969" s="466"/>
      <c r="K969" s="466"/>
      <c r="L969" s="466"/>
      <c r="M969" s="466"/>
      <c r="N969" s="466"/>
      <c r="O969" s="466"/>
      <c r="P969" s="466"/>
      <c r="Q969" s="466"/>
      <c r="R969" s="466"/>
      <c r="S969" s="466"/>
      <c r="T969" s="466"/>
      <c r="U969" s="466"/>
      <c r="V969" s="466"/>
      <c r="W969" s="466"/>
      <c r="X969" s="466"/>
      <c r="Y969" s="466"/>
      <c r="Z969" s="466"/>
    </row>
    <row r="970" spans="1:26" ht="13.5" customHeight="1">
      <c r="A970" s="508"/>
      <c r="B970" s="505"/>
      <c r="C970" s="505"/>
      <c r="D970" s="466"/>
      <c r="E970" s="466"/>
      <c r="F970" s="466"/>
      <c r="G970" s="466"/>
      <c r="H970" s="466"/>
      <c r="I970" s="466"/>
      <c r="J970" s="466"/>
      <c r="K970" s="466"/>
      <c r="L970" s="466"/>
      <c r="M970" s="466"/>
      <c r="N970" s="466"/>
      <c r="O970" s="466"/>
      <c r="P970" s="466"/>
      <c r="Q970" s="466"/>
      <c r="R970" s="466"/>
      <c r="S970" s="466"/>
      <c r="T970" s="466"/>
      <c r="U970" s="466"/>
      <c r="V970" s="466"/>
      <c r="W970" s="466"/>
      <c r="X970" s="466"/>
      <c r="Y970" s="466"/>
      <c r="Z970" s="466"/>
    </row>
    <row r="971" spans="1:26" ht="13.5" customHeight="1">
      <c r="A971" s="508"/>
      <c r="B971" s="505"/>
      <c r="C971" s="505"/>
      <c r="D971" s="466"/>
      <c r="E971" s="466"/>
      <c r="F971" s="466"/>
      <c r="G971" s="466"/>
      <c r="H971" s="466"/>
      <c r="I971" s="466"/>
      <c r="J971" s="466"/>
      <c r="K971" s="466"/>
      <c r="L971" s="466"/>
      <c r="M971" s="466"/>
      <c r="N971" s="466"/>
      <c r="O971" s="466"/>
      <c r="P971" s="466"/>
      <c r="Q971" s="466"/>
      <c r="R971" s="466"/>
      <c r="S971" s="466"/>
      <c r="T971" s="466"/>
      <c r="U971" s="466"/>
      <c r="V971" s="466"/>
      <c r="W971" s="466"/>
      <c r="X971" s="466"/>
      <c r="Y971" s="466"/>
      <c r="Z971" s="466"/>
    </row>
    <row r="972" spans="1:26" ht="13.5" customHeight="1">
      <c r="A972" s="508"/>
      <c r="B972" s="505"/>
      <c r="C972" s="505"/>
      <c r="D972" s="466"/>
      <c r="E972" s="466"/>
      <c r="F972" s="466"/>
      <c r="G972" s="466"/>
      <c r="H972" s="466"/>
      <c r="I972" s="466"/>
      <c r="J972" s="466"/>
      <c r="K972" s="466"/>
      <c r="L972" s="466"/>
      <c r="M972" s="466"/>
      <c r="N972" s="466"/>
      <c r="O972" s="466"/>
      <c r="P972" s="466"/>
      <c r="Q972" s="466"/>
      <c r="R972" s="466"/>
      <c r="S972" s="466"/>
      <c r="T972" s="466"/>
      <c r="U972" s="466"/>
      <c r="V972" s="466"/>
      <c r="W972" s="466"/>
      <c r="X972" s="466"/>
      <c r="Y972" s="466"/>
      <c r="Z972" s="466"/>
    </row>
    <row r="973" spans="1:26" ht="13.5" customHeight="1">
      <c r="A973" s="508"/>
      <c r="B973" s="505"/>
      <c r="C973" s="505"/>
      <c r="D973" s="466"/>
      <c r="E973" s="466"/>
      <c r="F973" s="466"/>
      <c r="G973" s="466"/>
      <c r="H973" s="466"/>
      <c r="I973" s="466"/>
      <c r="J973" s="466"/>
      <c r="K973" s="466"/>
      <c r="L973" s="466"/>
      <c r="M973" s="466"/>
      <c r="N973" s="466"/>
      <c r="O973" s="466"/>
      <c r="P973" s="466"/>
      <c r="Q973" s="466"/>
      <c r="R973" s="466"/>
      <c r="S973" s="466"/>
      <c r="T973" s="466"/>
      <c r="U973" s="466"/>
      <c r="V973" s="466"/>
      <c r="W973" s="466"/>
      <c r="X973" s="466"/>
      <c r="Y973" s="466"/>
      <c r="Z973" s="466"/>
    </row>
    <row r="974" spans="1:26" ht="13.5" customHeight="1">
      <c r="A974" s="508"/>
      <c r="B974" s="505"/>
      <c r="C974" s="505"/>
      <c r="D974" s="466"/>
      <c r="E974" s="466"/>
      <c r="F974" s="466"/>
      <c r="G974" s="466"/>
      <c r="H974" s="466"/>
      <c r="I974" s="466"/>
      <c r="J974" s="466"/>
      <c r="K974" s="466"/>
      <c r="L974" s="466"/>
      <c r="M974" s="466"/>
      <c r="N974" s="466"/>
      <c r="O974" s="466"/>
      <c r="P974" s="466"/>
      <c r="Q974" s="466"/>
      <c r="R974" s="466"/>
      <c r="S974" s="466"/>
      <c r="T974" s="466"/>
      <c r="U974" s="466"/>
      <c r="V974" s="466"/>
      <c r="W974" s="466"/>
      <c r="X974" s="466"/>
      <c r="Y974" s="466"/>
      <c r="Z974" s="466"/>
    </row>
    <row r="975" spans="1:26" ht="13.5" customHeight="1">
      <c r="A975" s="508"/>
      <c r="B975" s="505"/>
      <c r="C975" s="505"/>
      <c r="D975" s="466"/>
      <c r="E975" s="466"/>
      <c r="F975" s="466"/>
      <c r="G975" s="466"/>
      <c r="H975" s="466"/>
      <c r="I975" s="466"/>
      <c r="J975" s="466"/>
      <c r="K975" s="466"/>
      <c r="L975" s="466"/>
      <c r="M975" s="466"/>
      <c r="N975" s="466"/>
      <c r="O975" s="466"/>
      <c r="P975" s="466"/>
      <c r="Q975" s="466"/>
      <c r="R975" s="466"/>
      <c r="S975" s="466"/>
      <c r="T975" s="466"/>
      <c r="U975" s="466"/>
      <c r="V975" s="466"/>
      <c r="W975" s="466"/>
      <c r="X975" s="466"/>
      <c r="Y975" s="466"/>
      <c r="Z975" s="466"/>
    </row>
    <row r="976" spans="1:26" ht="13.5" customHeight="1">
      <c r="A976" s="508"/>
      <c r="B976" s="505"/>
      <c r="C976" s="505"/>
      <c r="D976" s="466"/>
      <c r="E976" s="466"/>
      <c r="F976" s="466"/>
      <c r="G976" s="466"/>
      <c r="H976" s="466"/>
      <c r="I976" s="466"/>
      <c r="J976" s="466"/>
      <c r="K976" s="466"/>
      <c r="L976" s="466"/>
      <c r="M976" s="466"/>
      <c r="N976" s="466"/>
      <c r="O976" s="466"/>
      <c r="P976" s="466"/>
      <c r="Q976" s="466"/>
      <c r="R976" s="466"/>
      <c r="S976" s="466"/>
      <c r="T976" s="466"/>
      <c r="U976" s="466"/>
      <c r="V976" s="466"/>
      <c r="W976" s="466"/>
      <c r="X976" s="466"/>
      <c r="Y976" s="466"/>
      <c r="Z976" s="466"/>
    </row>
    <row r="977" spans="1:26" ht="13.5" customHeight="1">
      <c r="A977" s="508"/>
      <c r="B977" s="505"/>
      <c r="C977" s="505"/>
      <c r="D977" s="466"/>
      <c r="E977" s="466"/>
      <c r="F977" s="466"/>
      <c r="G977" s="466"/>
      <c r="H977" s="466"/>
      <c r="I977" s="466"/>
      <c r="J977" s="466"/>
      <c r="K977" s="466"/>
      <c r="L977" s="466"/>
      <c r="M977" s="466"/>
      <c r="N977" s="466"/>
      <c r="O977" s="466"/>
      <c r="P977" s="466"/>
      <c r="Q977" s="466"/>
      <c r="R977" s="466"/>
      <c r="S977" s="466"/>
      <c r="T977" s="466"/>
      <c r="U977" s="466"/>
      <c r="V977" s="466"/>
      <c r="W977" s="466"/>
      <c r="X977" s="466"/>
      <c r="Y977" s="466"/>
      <c r="Z977" s="466"/>
    </row>
    <row r="978" spans="1:26" ht="13.5" customHeight="1">
      <c r="A978" s="508"/>
      <c r="B978" s="505"/>
      <c r="C978" s="505"/>
      <c r="D978" s="466"/>
      <c r="E978" s="466"/>
      <c r="F978" s="466"/>
      <c r="G978" s="466"/>
      <c r="H978" s="466"/>
      <c r="I978" s="466"/>
      <c r="J978" s="466"/>
      <c r="K978" s="466"/>
      <c r="L978" s="466"/>
      <c r="M978" s="466"/>
      <c r="N978" s="466"/>
      <c r="O978" s="466"/>
      <c r="P978" s="466"/>
      <c r="Q978" s="466"/>
      <c r="R978" s="466"/>
      <c r="S978" s="466"/>
      <c r="T978" s="466"/>
      <c r="U978" s="466"/>
      <c r="V978" s="466"/>
      <c r="W978" s="466"/>
      <c r="X978" s="466"/>
      <c r="Y978" s="466"/>
      <c r="Z978" s="466"/>
    </row>
    <row r="979" spans="1:26" ht="13.5" customHeight="1">
      <c r="A979" s="508"/>
      <c r="B979" s="505"/>
      <c r="C979" s="505"/>
      <c r="D979" s="466"/>
      <c r="E979" s="466"/>
      <c r="F979" s="466"/>
      <c r="G979" s="466"/>
      <c r="H979" s="466"/>
      <c r="I979" s="466"/>
      <c r="J979" s="466"/>
      <c r="K979" s="466"/>
      <c r="L979" s="466"/>
      <c r="M979" s="466"/>
      <c r="N979" s="466"/>
      <c r="O979" s="466"/>
      <c r="P979" s="466"/>
      <c r="Q979" s="466"/>
      <c r="R979" s="466"/>
      <c r="S979" s="466"/>
      <c r="T979" s="466"/>
      <c r="U979" s="466"/>
      <c r="V979" s="466"/>
      <c r="W979" s="466"/>
      <c r="X979" s="466"/>
      <c r="Y979" s="466"/>
      <c r="Z979" s="466"/>
    </row>
    <row r="980" spans="1:26" ht="13.5" customHeight="1">
      <c r="A980" s="508"/>
      <c r="B980" s="505"/>
      <c r="C980" s="505"/>
      <c r="D980" s="466"/>
      <c r="E980" s="466"/>
      <c r="F980" s="466"/>
      <c r="G980" s="466"/>
      <c r="H980" s="466"/>
      <c r="I980" s="466"/>
      <c r="J980" s="466"/>
      <c r="K980" s="466"/>
      <c r="L980" s="466"/>
      <c r="M980" s="466"/>
      <c r="N980" s="466"/>
      <c r="O980" s="466"/>
      <c r="P980" s="466"/>
      <c r="Q980" s="466"/>
      <c r="R980" s="466"/>
      <c r="S980" s="466"/>
      <c r="T980" s="466"/>
      <c r="U980" s="466"/>
      <c r="V980" s="466"/>
      <c r="W980" s="466"/>
      <c r="X980" s="466"/>
      <c r="Y980" s="466"/>
      <c r="Z980" s="466"/>
    </row>
    <row r="981" spans="1:26" ht="13.5" customHeight="1">
      <c r="A981" s="508"/>
      <c r="B981" s="505"/>
      <c r="C981" s="505"/>
      <c r="D981" s="466"/>
      <c r="E981" s="466"/>
      <c r="F981" s="466"/>
      <c r="G981" s="466"/>
      <c r="H981" s="466"/>
      <c r="I981" s="466"/>
      <c r="J981" s="466"/>
      <c r="K981" s="466"/>
      <c r="L981" s="466"/>
      <c r="M981" s="466"/>
      <c r="N981" s="466"/>
      <c r="O981" s="466"/>
      <c r="P981" s="466"/>
      <c r="Q981" s="466"/>
      <c r="R981" s="466"/>
      <c r="S981" s="466"/>
      <c r="T981" s="466"/>
      <c r="U981" s="466"/>
      <c r="V981" s="466"/>
      <c r="W981" s="466"/>
      <c r="X981" s="466"/>
      <c r="Y981" s="466"/>
      <c r="Z981" s="466"/>
    </row>
    <row r="982" spans="1:26" ht="13.5" customHeight="1">
      <c r="A982" s="508"/>
      <c r="B982" s="505"/>
      <c r="C982" s="505"/>
      <c r="D982" s="466"/>
      <c r="E982" s="466"/>
      <c r="F982" s="466"/>
      <c r="G982" s="466"/>
      <c r="H982" s="466"/>
      <c r="I982" s="466"/>
      <c r="J982" s="466"/>
      <c r="K982" s="466"/>
      <c r="L982" s="466"/>
      <c r="M982" s="466"/>
      <c r="N982" s="466"/>
      <c r="O982" s="466"/>
      <c r="P982" s="466"/>
      <c r="Q982" s="466"/>
      <c r="R982" s="466"/>
      <c r="S982" s="466"/>
      <c r="T982" s="466"/>
      <c r="U982" s="466"/>
      <c r="V982" s="466"/>
      <c r="W982" s="466"/>
      <c r="X982" s="466"/>
      <c r="Y982" s="466"/>
      <c r="Z982" s="466"/>
    </row>
    <row r="983" spans="1:26" ht="13.5" customHeight="1">
      <c r="A983" s="508"/>
      <c r="B983" s="505"/>
      <c r="C983" s="505"/>
      <c r="D983" s="466"/>
      <c r="E983" s="466"/>
      <c r="F983" s="466"/>
      <c r="G983" s="466"/>
      <c r="H983" s="466"/>
      <c r="I983" s="466"/>
      <c r="J983" s="466"/>
      <c r="K983" s="466"/>
      <c r="L983" s="466"/>
      <c r="M983" s="466"/>
      <c r="N983" s="466"/>
      <c r="O983" s="466"/>
      <c r="P983" s="466"/>
      <c r="Q983" s="466"/>
      <c r="R983" s="466"/>
      <c r="S983" s="466"/>
      <c r="T983" s="466"/>
      <c r="U983" s="466"/>
      <c r="V983" s="466"/>
      <c r="W983" s="466"/>
      <c r="X983" s="466"/>
      <c r="Y983" s="466"/>
      <c r="Z983" s="466"/>
    </row>
    <row r="984" spans="1:26" ht="13.5" customHeight="1">
      <c r="A984" s="508"/>
      <c r="B984" s="505"/>
      <c r="C984" s="505"/>
      <c r="D984" s="466"/>
      <c r="E984" s="466"/>
      <c r="F984" s="466"/>
      <c r="G984" s="466"/>
      <c r="H984" s="466"/>
      <c r="I984" s="466"/>
      <c r="J984" s="466"/>
      <c r="K984" s="466"/>
      <c r="L984" s="466"/>
      <c r="M984" s="466"/>
      <c r="N984" s="466"/>
      <c r="O984" s="466"/>
      <c r="P984" s="466"/>
      <c r="Q984" s="466"/>
      <c r="R984" s="466"/>
      <c r="S984" s="466"/>
      <c r="T984" s="466"/>
      <c r="U984" s="466"/>
      <c r="V984" s="466"/>
      <c r="W984" s="466"/>
      <c r="X984" s="466"/>
      <c r="Y984" s="466"/>
      <c r="Z984" s="466"/>
    </row>
    <row r="985" spans="1:26" ht="13.5" customHeight="1">
      <c r="A985" s="508"/>
      <c r="B985" s="505"/>
      <c r="C985" s="505"/>
      <c r="D985" s="466"/>
      <c r="E985" s="466"/>
      <c r="F985" s="466"/>
      <c r="G985" s="466"/>
      <c r="H985" s="466"/>
      <c r="I985" s="466"/>
      <c r="J985" s="466"/>
      <c r="K985" s="466"/>
      <c r="L985" s="466"/>
      <c r="M985" s="466"/>
      <c r="N985" s="466"/>
      <c r="O985" s="466"/>
      <c r="P985" s="466"/>
      <c r="Q985" s="466"/>
      <c r="R985" s="466"/>
      <c r="S985" s="466"/>
      <c r="T985" s="466"/>
      <c r="U985" s="466"/>
      <c r="V985" s="466"/>
      <c r="W985" s="466"/>
      <c r="X985" s="466"/>
      <c r="Y985" s="466"/>
      <c r="Z985" s="466"/>
    </row>
    <row r="986" spans="1:26" ht="13.5" customHeight="1">
      <c r="A986" s="508"/>
      <c r="B986" s="505"/>
      <c r="C986" s="505"/>
      <c r="D986" s="466"/>
      <c r="E986" s="466"/>
      <c r="F986" s="466"/>
      <c r="G986" s="466"/>
      <c r="H986" s="466"/>
      <c r="I986" s="466"/>
      <c r="J986" s="466"/>
      <c r="K986" s="466"/>
      <c r="L986" s="466"/>
      <c r="M986" s="466"/>
      <c r="N986" s="466"/>
      <c r="O986" s="466"/>
      <c r="P986" s="466"/>
      <c r="Q986" s="466"/>
      <c r="R986" s="466"/>
      <c r="S986" s="466"/>
      <c r="T986" s="466"/>
      <c r="U986" s="466"/>
      <c r="V986" s="466"/>
      <c r="W986" s="466"/>
      <c r="X986" s="466"/>
      <c r="Y986" s="466"/>
      <c r="Z986" s="466"/>
    </row>
    <row r="987" spans="1:26" ht="13.5" customHeight="1">
      <c r="A987" s="508"/>
      <c r="B987" s="505"/>
      <c r="C987" s="505"/>
      <c r="D987" s="466"/>
      <c r="E987" s="466"/>
      <c r="F987" s="466"/>
      <c r="G987" s="466"/>
      <c r="H987" s="466"/>
      <c r="I987" s="466"/>
      <c r="J987" s="466"/>
      <c r="K987" s="466"/>
      <c r="L987" s="466"/>
      <c r="M987" s="466"/>
      <c r="N987" s="466"/>
      <c r="O987" s="466"/>
      <c r="P987" s="466"/>
      <c r="Q987" s="466"/>
      <c r="R987" s="466"/>
      <c r="S987" s="466"/>
      <c r="T987" s="466"/>
      <c r="U987" s="466"/>
      <c r="V987" s="466"/>
      <c r="W987" s="466"/>
      <c r="X987" s="466"/>
      <c r="Y987" s="466"/>
      <c r="Z987" s="466"/>
    </row>
    <row r="988" spans="1:26" ht="13.5" customHeight="1">
      <c r="A988" s="508"/>
      <c r="B988" s="505"/>
      <c r="C988" s="505"/>
      <c r="D988" s="466"/>
      <c r="E988" s="466"/>
      <c r="F988" s="466"/>
      <c r="G988" s="466"/>
      <c r="H988" s="466"/>
      <c r="I988" s="466"/>
      <c r="J988" s="466"/>
      <c r="K988" s="466"/>
      <c r="L988" s="466"/>
      <c r="M988" s="466"/>
      <c r="N988" s="466"/>
      <c r="O988" s="466"/>
      <c r="P988" s="466"/>
      <c r="Q988" s="466"/>
      <c r="R988" s="466"/>
      <c r="S988" s="466"/>
      <c r="T988" s="466"/>
      <c r="U988" s="466"/>
      <c r="V988" s="466"/>
      <c r="W988" s="466"/>
      <c r="X988" s="466"/>
      <c r="Y988" s="466"/>
      <c r="Z988" s="466"/>
    </row>
    <row r="989" spans="1:26" ht="13.5" customHeight="1">
      <c r="A989" s="508"/>
      <c r="B989" s="505"/>
      <c r="C989" s="505"/>
      <c r="D989" s="466"/>
      <c r="E989" s="466"/>
      <c r="F989" s="466"/>
      <c r="G989" s="466"/>
      <c r="H989" s="466"/>
      <c r="I989" s="466"/>
      <c r="J989" s="466"/>
      <c r="K989" s="466"/>
      <c r="L989" s="466"/>
      <c r="M989" s="466"/>
      <c r="N989" s="466"/>
      <c r="O989" s="466"/>
      <c r="P989" s="466"/>
      <c r="Q989" s="466"/>
      <c r="R989" s="466"/>
      <c r="S989" s="466"/>
      <c r="T989" s="466"/>
      <c r="U989" s="466"/>
      <c r="V989" s="466"/>
      <c r="W989" s="466"/>
      <c r="X989" s="466"/>
      <c r="Y989" s="466"/>
      <c r="Z989" s="466"/>
    </row>
    <row r="990" spans="1:26" ht="13.5" customHeight="1">
      <c r="A990" s="508"/>
      <c r="B990" s="505"/>
      <c r="C990" s="505"/>
      <c r="D990" s="466"/>
      <c r="E990" s="466"/>
      <c r="F990" s="466"/>
      <c r="G990" s="466"/>
      <c r="H990" s="466"/>
      <c r="I990" s="466"/>
      <c r="J990" s="466"/>
      <c r="K990" s="466"/>
      <c r="L990" s="466"/>
      <c r="M990" s="466"/>
      <c r="N990" s="466"/>
      <c r="O990" s="466"/>
      <c r="P990" s="466"/>
      <c r="Q990" s="466"/>
      <c r="R990" s="466"/>
      <c r="S990" s="466"/>
      <c r="T990" s="466"/>
      <c r="U990" s="466"/>
      <c r="V990" s="466"/>
      <c r="W990" s="466"/>
      <c r="X990" s="466"/>
      <c r="Y990" s="466"/>
      <c r="Z990" s="466"/>
    </row>
    <row r="991" spans="1:26" ht="13.5" customHeight="1">
      <c r="A991" s="508"/>
      <c r="B991" s="505"/>
      <c r="C991" s="505"/>
      <c r="D991" s="466"/>
      <c r="E991" s="466"/>
      <c r="F991" s="466"/>
      <c r="G991" s="466"/>
      <c r="H991" s="466"/>
      <c r="I991" s="466"/>
      <c r="J991" s="466"/>
      <c r="K991" s="466"/>
      <c r="L991" s="466"/>
      <c r="M991" s="466"/>
      <c r="N991" s="466"/>
      <c r="O991" s="466"/>
      <c r="P991" s="466"/>
      <c r="Q991" s="466"/>
      <c r="R991" s="466"/>
      <c r="S991" s="466"/>
      <c r="T991" s="466"/>
      <c r="U991" s="466"/>
      <c r="V991" s="466"/>
      <c r="W991" s="466"/>
      <c r="X991" s="466"/>
      <c r="Y991" s="466"/>
      <c r="Z991" s="466"/>
    </row>
    <row r="992" spans="1:26" ht="13.5" customHeight="1">
      <c r="A992" s="508"/>
      <c r="B992" s="505"/>
      <c r="C992" s="505"/>
      <c r="D992" s="466"/>
      <c r="E992" s="466"/>
      <c r="F992" s="466"/>
      <c r="G992" s="466"/>
      <c r="H992" s="466"/>
      <c r="I992" s="466"/>
      <c r="J992" s="466"/>
      <c r="K992" s="466"/>
      <c r="L992" s="466"/>
      <c r="M992" s="466"/>
      <c r="N992" s="466"/>
      <c r="O992" s="466"/>
      <c r="P992" s="466"/>
      <c r="Q992" s="466"/>
      <c r="R992" s="466"/>
      <c r="S992" s="466"/>
      <c r="T992" s="466"/>
      <c r="U992" s="466"/>
      <c r="V992" s="466"/>
      <c r="W992" s="466"/>
      <c r="X992" s="466"/>
      <c r="Y992" s="466"/>
      <c r="Z992" s="466"/>
    </row>
    <row r="993" spans="1:26" ht="13.5" customHeight="1">
      <c r="A993" s="508"/>
      <c r="B993" s="505"/>
      <c r="C993" s="505"/>
      <c r="D993" s="466"/>
      <c r="E993" s="466"/>
      <c r="F993" s="466"/>
      <c r="G993" s="466"/>
      <c r="H993" s="466"/>
      <c r="I993" s="466"/>
      <c r="J993" s="466"/>
      <c r="K993" s="466"/>
      <c r="L993" s="466"/>
      <c r="M993" s="466"/>
      <c r="N993" s="466"/>
      <c r="O993" s="466"/>
      <c r="P993" s="466"/>
      <c r="Q993" s="466"/>
      <c r="R993" s="466"/>
      <c r="S993" s="466"/>
      <c r="T993" s="466"/>
      <c r="U993" s="466"/>
      <c r="V993" s="466"/>
      <c r="W993" s="466"/>
      <c r="X993" s="466"/>
      <c r="Y993" s="466"/>
      <c r="Z993" s="466"/>
    </row>
    <row r="994" spans="1:26" ht="13.5" customHeight="1">
      <c r="A994" s="508"/>
      <c r="B994" s="505"/>
      <c r="C994" s="505"/>
      <c r="D994" s="466"/>
      <c r="E994" s="466"/>
      <c r="F994" s="466"/>
      <c r="G994" s="466"/>
      <c r="H994" s="466"/>
      <c r="I994" s="466"/>
      <c r="J994" s="466"/>
      <c r="K994" s="466"/>
      <c r="L994" s="466"/>
      <c r="M994" s="466"/>
      <c r="N994" s="466"/>
      <c r="O994" s="466"/>
      <c r="P994" s="466"/>
      <c r="Q994" s="466"/>
      <c r="R994" s="466"/>
      <c r="S994" s="466"/>
      <c r="T994" s="466"/>
      <c r="U994" s="466"/>
      <c r="V994" s="466"/>
      <c r="W994" s="466"/>
      <c r="X994" s="466"/>
      <c r="Y994" s="466"/>
      <c r="Z994" s="466"/>
    </row>
    <row r="995" spans="1:26" ht="13.5" customHeight="1">
      <c r="A995" s="508"/>
      <c r="B995" s="505"/>
      <c r="C995" s="505"/>
      <c r="D995" s="466"/>
      <c r="E995" s="466"/>
      <c r="F995" s="466"/>
      <c r="G995" s="466"/>
      <c r="H995" s="466"/>
      <c r="I995" s="466"/>
      <c r="J995" s="466"/>
      <c r="K995" s="466"/>
      <c r="L995" s="466"/>
      <c r="M995" s="466"/>
      <c r="N995" s="466"/>
      <c r="O995" s="466"/>
      <c r="P995" s="466"/>
      <c r="Q995" s="466"/>
      <c r="R995" s="466"/>
      <c r="S995" s="466"/>
      <c r="T995" s="466"/>
      <c r="U995" s="466"/>
      <c r="V995" s="466"/>
      <c r="W995" s="466"/>
      <c r="X995" s="466"/>
      <c r="Y995" s="466"/>
      <c r="Z995" s="466"/>
    </row>
    <row r="996" spans="1:26" ht="13.5" customHeight="1">
      <c r="A996" s="508"/>
      <c r="B996" s="505"/>
      <c r="C996" s="505"/>
      <c r="D996" s="466"/>
      <c r="E996" s="466"/>
      <c r="F996" s="466"/>
      <c r="G996" s="466"/>
      <c r="H996" s="466"/>
      <c r="I996" s="466"/>
      <c r="J996" s="466"/>
      <c r="K996" s="466"/>
      <c r="L996" s="466"/>
      <c r="M996" s="466"/>
      <c r="N996" s="466"/>
      <c r="O996" s="466"/>
      <c r="P996" s="466"/>
      <c r="Q996" s="466"/>
      <c r="R996" s="466"/>
      <c r="S996" s="466"/>
      <c r="T996" s="466"/>
      <c r="U996" s="466"/>
      <c r="V996" s="466"/>
      <c r="W996" s="466"/>
      <c r="X996" s="466"/>
      <c r="Y996" s="466"/>
      <c r="Z996" s="466"/>
    </row>
    <row r="997" spans="1:26" ht="13.5" customHeight="1">
      <c r="A997" s="508"/>
      <c r="B997" s="505"/>
      <c r="C997" s="505"/>
      <c r="D997" s="466"/>
      <c r="E997" s="466"/>
      <c r="F997" s="466"/>
      <c r="G997" s="466"/>
      <c r="H997" s="466"/>
      <c r="I997" s="466"/>
      <c r="J997" s="466"/>
      <c r="K997" s="466"/>
      <c r="L997" s="466"/>
      <c r="M997" s="466"/>
      <c r="N997" s="466"/>
      <c r="O997" s="466"/>
      <c r="P997" s="466"/>
      <c r="Q997" s="466"/>
      <c r="R997" s="466"/>
      <c r="S997" s="466"/>
      <c r="T997" s="466"/>
      <c r="U997" s="466"/>
      <c r="V997" s="466"/>
      <c r="W997" s="466"/>
      <c r="X997" s="466"/>
      <c r="Y997" s="466"/>
      <c r="Z997" s="466"/>
    </row>
    <row r="998" spans="1:26" ht="13.5" customHeight="1">
      <c r="A998" s="508"/>
      <c r="B998" s="505"/>
      <c r="C998" s="505"/>
      <c r="D998" s="466"/>
      <c r="E998" s="466"/>
      <c r="F998" s="466"/>
      <c r="G998" s="466"/>
      <c r="H998" s="466"/>
      <c r="I998" s="466"/>
      <c r="J998" s="466"/>
      <c r="K998" s="466"/>
      <c r="L998" s="466"/>
      <c r="M998" s="466"/>
      <c r="N998" s="466"/>
      <c r="O998" s="466"/>
      <c r="P998" s="466"/>
      <c r="Q998" s="466"/>
      <c r="R998" s="466"/>
      <c r="S998" s="466"/>
      <c r="T998" s="466"/>
      <c r="U998" s="466"/>
      <c r="V998" s="466"/>
      <c r="W998" s="466"/>
      <c r="X998" s="466"/>
      <c r="Y998" s="466"/>
      <c r="Z998" s="466"/>
    </row>
    <row r="999" spans="1:26" ht="13.5" customHeight="1">
      <c r="A999" s="508"/>
      <c r="B999" s="505"/>
      <c r="C999" s="505"/>
      <c r="D999" s="466"/>
      <c r="E999" s="466"/>
      <c r="F999" s="466"/>
      <c r="G999" s="466"/>
      <c r="H999" s="466"/>
      <c r="I999" s="466"/>
      <c r="J999" s="466"/>
      <c r="K999" s="466"/>
      <c r="L999" s="466"/>
      <c r="M999" s="466"/>
      <c r="N999" s="466"/>
      <c r="O999" s="466"/>
      <c r="P999" s="466"/>
      <c r="Q999" s="466"/>
      <c r="R999" s="466"/>
      <c r="S999" s="466"/>
      <c r="T999" s="466"/>
      <c r="U999" s="466"/>
      <c r="V999" s="466"/>
      <c r="W999" s="466"/>
      <c r="X999" s="466"/>
      <c r="Y999" s="466"/>
      <c r="Z999" s="466"/>
    </row>
    <row r="1000" spans="1:26" ht="13.5" customHeight="1">
      <c r="A1000" s="508"/>
      <c r="B1000" s="505"/>
      <c r="C1000" s="505"/>
      <c r="D1000" s="466"/>
      <c r="E1000" s="466"/>
      <c r="F1000" s="466"/>
      <c r="G1000" s="466"/>
      <c r="H1000" s="466"/>
      <c r="I1000" s="466"/>
      <c r="J1000" s="466"/>
      <c r="K1000" s="466"/>
      <c r="L1000" s="466"/>
      <c r="M1000" s="466"/>
      <c r="N1000" s="466"/>
      <c r="O1000" s="466"/>
      <c r="P1000" s="466"/>
      <c r="Q1000" s="466"/>
      <c r="R1000" s="466"/>
      <c r="S1000" s="466"/>
      <c r="T1000" s="466"/>
      <c r="U1000" s="466"/>
      <c r="V1000" s="466"/>
      <c r="W1000" s="466"/>
      <c r="X1000" s="466"/>
      <c r="Y1000" s="466"/>
      <c r="Z1000" s="466"/>
    </row>
  </sheetData>
  <mergeCells count="17">
    <mergeCell ref="A1:D1"/>
    <mergeCell ref="A4:A66"/>
    <mergeCell ref="A68:A92"/>
    <mergeCell ref="A94:A111"/>
    <mergeCell ref="A113:A131"/>
    <mergeCell ref="A133:A153"/>
    <mergeCell ref="A155:A166"/>
    <mergeCell ref="A307:A323"/>
    <mergeCell ref="A325:A339"/>
    <mergeCell ref="A341:A344"/>
    <mergeCell ref="A168:A202"/>
    <mergeCell ref="A204:A240"/>
    <mergeCell ref="A242:A257"/>
    <mergeCell ref="A259:A267"/>
    <mergeCell ref="A269:A287"/>
    <mergeCell ref="A289:A297"/>
    <mergeCell ref="A299:A305"/>
  </mergeCells>
  <pageMargins left="0.69930555555555596" right="0.69930555555555596"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vt:i4>
      </vt:variant>
    </vt:vector>
  </HeadingPairs>
  <TitlesOfParts>
    <vt:vector size="17" baseType="lpstr">
      <vt:lpstr>FOR DAILY</vt:lpstr>
      <vt:lpstr>Summary KPI</vt:lpstr>
      <vt:lpstr>D_KPI</vt:lpstr>
      <vt:lpstr>HM_Unit</vt:lpstr>
      <vt:lpstr>Data Down</vt:lpstr>
      <vt:lpstr>Pareto by Delay Status</vt:lpstr>
      <vt:lpstr>Pareto by Component</vt:lpstr>
      <vt:lpstr>Daily PA</vt:lpstr>
      <vt:lpstr>Sort</vt:lpstr>
      <vt:lpstr>Sheet1</vt:lpstr>
      <vt:lpstr>View</vt:lpstr>
      <vt:lpstr>Pareto</vt:lpstr>
      <vt:lpstr>Data Pareto</vt:lpstr>
      <vt:lpstr>PICA</vt:lpstr>
      <vt:lpstr>Hirarki</vt:lpstr>
      <vt:lpstr>OT</vt:lpstr>
      <vt:lpstr>HM_Unit!Z_DC2F2F0B_6687_4232_9497_BBA352865051_.wvu.Cols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Adi</cp:lastModifiedBy>
  <dcterms:created xsi:type="dcterms:W3CDTF">2022-05-31T05:05:29Z</dcterms:created>
  <dcterms:modified xsi:type="dcterms:W3CDTF">2026-04-30T07:20:32Z</dcterms:modified>
</cp:coreProperties>
</file>